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drawings/drawing8.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DELL\Desktop\Suffolk University Spring 2024\ISOM-801-AE-Solving Business Problems with Excel\Kaggle Project - Nike US Datasets\"/>
    </mc:Choice>
  </mc:AlternateContent>
  <xr:revisionPtr revIDLastSave="0" documentId="13_ncr:1_{ADFC7371-88EC-4888-B8B4-8962EAE718CD}" xr6:coauthVersionLast="47" xr6:coauthVersionMax="47" xr10:uidLastSave="{00000000-0000-0000-0000-000000000000}"/>
  <bookViews>
    <workbookView xWindow="-110" yWindow="-110" windowWidth="19420" windowHeight="11020" tabRatio="813" firstSheet="3" activeTab="6" xr2:uid="{00000000-000D-0000-FFFF-FFFF00000000}"/>
  </bookViews>
  <sheets>
    <sheet name="Nike Sales Data" sheetId="6" r:id="rId1"/>
    <sheet name="Chapter 1" sheetId="7" r:id="rId2"/>
    <sheet name="Chapter 2" sheetId="9" r:id="rId3"/>
    <sheet name="Chapter 2 CountIF" sheetId="10" r:id="rId4"/>
    <sheet name="Chapt3 Data Display-Pie chart " sheetId="12" r:id="rId5"/>
    <sheet name="Chapter 3 Line Chart " sheetId="14" r:id="rId6"/>
    <sheet name="Chapter 3 Bar Chart " sheetId="15" r:id="rId7"/>
    <sheet name="Chapter 4 Rules" sheetId="18" r:id="rId8"/>
    <sheet name="Chapter 5 Lookups" sheetId="19" r:id="rId9"/>
    <sheet name="Chapter 5 Index Match " sheetId="20" r:id="rId10"/>
    <sheet name="Chapt6 Capital Project Analysis" sheetId="22" r:id="rId11"/>
    <sheet name="Chapter 7 Slicers " sheetId="25" r:id="rId12"/>
    <sheet name="Chp 8 Break Even Analysis" sheetId="27" r:id="rId13"/>
    <sheet name="Ch 9 Goal Seek" sheetId="28" r:id="rId14"/>
    <sheet name="Stockchart " sheetId="33" r:id="rId15"/>
    <sheet name="Chapter 10 Macros" sheetId="31" r:id="rId16"/>
    <sheet name="Summary " sheetId="32" r:id="rId17"/>
  </sheets>
  <definedNames>
    <definedName name="_xlnm._FilterDatabase" localSheetId="1" hidden="1">'Chapter 1'!$B$5:$O$2500</definedName>
    <definedName name="_xlnm._FilterDatabase" localSheetId="15" hidden="1">'Chapter 10 Macros'!$A$1:$I$2496</definedName>
    <definedName name="_xlnm._FilterDatabase" localSheetId="2" hidden="1">'Chapter 2'!$B$5:$N$2500</definedName>
    <definedName name="_xlnm._FilterDatabase" localSheetId="6" hidden="1">'Chapter 3 Bar Chart '!$H$3:$I$3</definedName>
    <definedName name="_xlnm._FilterDatabase" localSheetId="7" hidden="1">'Chapter 4 Rules'!$A$1:$W$2498</definedName>
    <definedName name="_xlnm._FilterDatabase" localSheetId="9" hidden="1">'Chapter 5 Index Match '!$A$2:$L$2497</definedName>
    <definedName name="_xlnm._FilterDatabase" localSheetId="8" hidden="1">'Chapter 5 Lookups'!$A$3:$J$2498</definedName>
    <definedName name="_xlnm._FilterDatabase" localSheetId="0" hidden="1">'Nike Sales Data'!$B$5:$P$2500</definedName>
    <definedName name="Slicer_Product_Category">#N/A</definedName>
    <definedName name="Slicer_Retailer">#N/A</definedName>
    <definedName name="Slicer_Units_Sold">#N/A</definedName>
  </definedNames>
  <calcPr calcId="191029"/>
  <pivotCaches>
    <pivotCache cacheId="0" r:id="rId18"/>
    <pivotCache cacheId="1" r:id="rId19"/>
    <pivotCache cacheId="2" r:id="rId20"/>
    <pivotCache cacheId="3" r:id="rId21"/>
  </pivotCaches>
  <extLst>
    <ext xmlns:x14="http://schemas.microsoft.com/office/spreadsheetml/2009/9/main" uri="{BBE1A952-AA13-448e-AADC-164F8A28A991}">
      <x14:slicerCaches>
        <x14:slicerCache r:id="rId22"/>
        <x14:slicerCache r:id="rId23"/>
        <x14:slicerCache r:id="rId2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10" l="1"/>
  <c r="O5" i="18"/>
  <c r="O6" i="18"/>
  <c r="O7" i="18"/>
  <c r="O8" i="18"/>
  <c r="O9" i="18"/>
  <c r="O10" i="18"/>
  <c r="O11" i="18"/>
  <c r="O12" i="18"/>
  <c r="O13" i="18"/>
  <c r="O14" i="18"/>
  <c r="O15" i="18"/>
  <c r="O16" i="18"/>
  <c r="O17" i="18"/>
  <c r="O18" i="18"/>
  <c r="O19" i="18"/>
  <c r="O20" i="18"/>
  <c r="O21" i="18"/>
  <c r="O22" i="18"/>
  <c r="O23" i="18"/>
  <c r="O24" i="18"/>
  <c r="O25" i="18"/>
  <c r="O26" i="18"/>
  <c r="O27" i="18"/>
  <c r="O28" i="18"/>
  <c r="O29" i="18"/>
  <c r="O30" i="18"/>
  <c r="O31" i="18"/>
  <c r="O32" i="18"/>
  <c r="O33" i="18"/>
  <c r="O34" i="18"/>
  <c r="O35" i="18"/>
  <c r="O36" i="18"/>
  <c r="O37" i="18"/>
  <c r="O38" i="18"/>
  <c r="O39" i="18"/>
  <c r="O40" i="18"/>
  <c r="O41" i="18"/>
  <c r="O42" i="18"/>
  <c r="O43" i="18"/>
  <c r="O44" i="18"/>
  <c r="O45" i="18"/>
  <c r="O46" i="18"/>
  <c r="O47" i="18"/>
  <c r="O48" i="18"/>
  <c r="O49" i="18"/>
  <c r="O50" i="18"/>
  <c r="O51" i="18"/>
  <c r="O52" i="18"/>
  <c r="O53" i="18"/>
  <c r="O54" i="18"/>
  <c r="O55" i="18"/>
  <c r="O56" i="18"/>
  <c r="O57" i="18"/>
  <c r="O58" i="18"/>
  <c r="O59" i="18"/>
  <c r="O60" i="18"/>
  <c r="O61" i="18"/>
  <c r="O62" i="18"/>
  <c r="O63" i="18"/>
  <c r="O64" i="18"/>
  <c r="O65" i="18"/>
  <c r="O66" i="18"/>
  <c r="O67" i="18"/>
  <c r="O68" i="18"/>
  <c r="O69" i="18"/>
  <c r="O70" i="18"/>
  <c r="O71" i="18"/>
  <c r="O72" i="18"/>
  <c r="O73" i="18"/>
  <c r="O74" i="18"/>
  <c r="O75" i="18"/>
  <c r="O76" i="18"/>
  <c r="O77" i="18"/>
  <c r="O78" i="18"/>
  <c r="O79" i="18"/>
  <c r="O80" i="18"/>
  <c r="O81" i="18"/>
  <c r="O82" i="18"/>
  <c r="O83" i="18"/>
  <c r="O84" i="18"/>
  <c r="O85" i="18"/>
  <c r="O86" i="18"/>
  <c r="O87" i="18"/>
  <c r="O88" i="18"/>
  <c r="O89" i="18"/>
  <c r="O90" i="18"/>
  <c r="O91" i="18"/>
  <c r="O92" i="18"/>
  <c r="O93" i="18"/>
  <c r="O94" i="18"/>
  <c r="O95" i="18"/>
  <c r="O96" i="18"/>
  <c r="O97" i="18"/>
  <c r="O98" i="18"/>
  <c r="O99" i="18"/>
  <c r="O100" i="18"/>
  <c r="O101" i="18"/>
  <c r="O102" i="18"/>
  <c r="O103" i="18"/>
  <c r="O104" i="18"/>
  <c r="O105" i="18"/>
  <c r="O106" i="18"/>
  <c r="O107" i="18"/>
  <c r="O108" i="18"/>
  <c r="O109" i="18"/>
  <c r="O110" i="18"/>
  <c r="O111" i="18"/>
  <c r="O112" i="18"/>
  <c r="O113" i="18"/>
  <c r="O114" i="18"/>
  <c r="O115" i="18"/>
  <c r="O116" i="18"/>
  <c r="O117" i="18"/>
  <c r="O118" i="18"/>
  <c r="O119" i="18"/>
  <c r="O120" i="18"/>
  <c r="O121" i="18"/>
  <c r="O122" i="18"/>
  <c r="O123" i="18"/>
  <c r="O124" i="18"/>
  <c r="O125" i="18"/>
  <c r="O126" i="18"/>
  <c r="O127" i="18"/>
  <c r="O128" i="18"/>
  <c r="O129" i="18"/>
  <c r="O130" i="18"/>
  <c r="O131" i="18"/>
  <c r="O132" i="18"/>
  <c r="O133" i="18"/>
  <c r="O134" i="18"/>
  <c r="O135" i="18"/>
  <c r="O136" i="18"/>
  <c r="O137" i="18"/>
  <c r="O138" i="18"/>
  <c r="O139" i="18"/>
  <c r="O140" i="18"/>
  <c r="O141" i="18"/>
  <c r="O142" i="18"/>
  <c r="O143" i="18"/>
  <c r="O144" i="18"/>
  <c r="O145" i="18"/>
  <c r="O146" i="18"/>
  <c r="O147" i="18"/>
  <c r="O148" i="18"/>
  <c r="O149" i="18"/>
  <c r="O150" i="18"/>
  <c r="O151" i="18"/>
  <c r="O152" i="18"/>
  <c r="O153" i="18"/>
  <c r="O154" i="18"/>
  <c r="O155" i="18"/>
  <c r="O156" i="18"/>
  <c r="O157" i="18"/>
  <c r="O158" i="18"/>
  <c r="O159" i="18"/>
  <c r="O160" i="18"/>
  <c r="O161" i="18"/>
  <c r="O162" i="18"/>
  <c r="O163" i="18"/>
  <c r="O164" i="18"/>
  <c r="O165" i="18"/>
  <c r="O166" i="18"/>
  <c r="O167" i="18"/>
  <c r="O168" i="18"/>
  <c r="O169" i="18"/>
  <c r="O170" i="18"/>
  <c r="O171" i="18"/>
  <c r="O172" i="18"/>
  <c r="O173" i="18"/>
  <c r="O174" i="18"/>
  <c r="O175" i="18"/>
  <c r="O176" i="18"/>
  <c r="O177" i="18"/>
  <c r="O178" i="18"/>
  <c r="O179" i="18"/>
  <c r="O180" i="18"/>
  <c r="O181" i="18"/>
  <c r="O182" i="18"/>
  <c r="O183" i="18"/>
  <c r="O184" i="18"/>
  <c r="O185" i="18"/>
  <c r="O186" i="18"/>
  <c r="O187" i="18"/>
  <c r="O188" i="18"/>
  <c r="O189" i="18"/>
  <c r="O190" i="18"/>
  <c r="O191" i="18"/>
  <c r="O192" i="18"/>
  <c r="O193" i="18"/>
  <c r="O194" i="18"/>
  <c r="O195" i="18"/>
  <c r="O196" i="18"/>
  <c r="O197" i="18"/>
  <c r="O198" i="18"/>
  <c r="O199" i="18"/>
  <c r="O200" i="18"/>
  <c r="O201" i="18"/>
  <c r="O202" i="18"/>
  <c r="O203" i="18"/>
  <c r="O204" i="18"/>
  <c r="O205" i="18"/>
  <c r="O206" i="18"/>
  <c r="O207" i="18"/>
  <c r="O208" i="18"/>
  <c r="O209" i="18"/>
  <c r="O210" i="18"/>
  <c r="O211" i="18"/>
  <c r="O212" i="18"/>
  <c r="O213" i="18"/>
  <c r="O214" i="18"/>
  <c r="O215" i="18"/>
  <c r="O216" i="18"/>
  <c r="O217" i="18"/>
  <c r="O218" i="18"/>
  <c r="O219" i="18"/>
  <c r="O220" i="18"/>
  <c r="O221" i="18"/>
  <c r="O222" i="18"/>
  <c r="O223" i="18"/>
  <c r="O224" i="18"/>
  <c r="O225" i="18"/>
  <c r="O226" i="18"/>
  <c r="O227" i="18"/>
  <c r="O228" i="18"/>
  <c r="O229" i="18"/>
  <c r="O230" i="18"/>
  <c r="O231" i="18"/>
  <c r="O232" i="18"/>
  <c r="O233" i="18"/>
  <c r="O234" i="18"/>
  <c r="O235" i="18"/>
  <c r="O236" i="18"/>
  <c r="O237" i="18"/>
  <c r="O238" i="18"/>
  <c r="O239" i="18"/>
  <c r="O240" i="18"/>
  <c r="O241" i="18"/>
  <c r="O242" i="18"/>
  <c r="O243" i="18"/>
  <c r="O244" i="18"/>
  <c r="O245" i="18"/>
  <c r="O246" i="18"/>
  <c r="O247" i="18"/>
  <c r="O248" i="18"/>
  <c r="O249" i="18"/>
  <c r="O250" i="18"/>
  <c r="O251" i="18"/>
  <c r="O252" i="18"/>
  <c r="O253" i="18"/>
  <c r="O254" i="18"/>
  <c r="O255" i="18"/>
  <c r="O256" i="18"/>
  <c r="O257" i="18"/>
  <c r="O258" i="18"/>
  <c r="O259" i="18"/>
  <c r="O260" i="18"/>
  <c r="O261" i="18"/>
  <c r="O262" i="18"/>
  <c r="O263" i="18"/>
  <c r="O264" i="18"/>
  <c r="O265" i="18"/>
  <c r="O266" i="18"/>
  <c r="O267" i="18"/>
  <c r="O268" i="18"/>
  <c r="O269" i="18"/>
  <c r="O270" i="18"/>
  <c r="O271" i="18"/>
  <c r="O272" i="18"/>
  <c r="O273" i="18"/>
  <c r="O274" i="18"/>
  <c r="O275" i="18"/>
  <c r="O276" i="18"/>
  <c r="O277" i="18"/>
  <c r="O278" i="18"/>
  <c r="O279" i="18"/>
  <c r="O280" i="18"/>
  <c r="O281" i="18"/>
  <c r="O282" i="18"/>
  <c r="O283" i="18"/>
  <c r="O284" i="18"/>
  <c r="O285" i="18"/>
  <c r="O286" i="18"/>
  <c r="O287" i="18"/>
  <c r="O288" i="18"/>
  <c r="O289" i="18"/>
  <c r="O290" i="18"/>
  <c r="O291" i="18"/>
  <c r="O292" i="18"/>
  <c r="O293" i="18"/>
  <c r="O294" i="18"/>
  <c r="O295" i="18"/>
  <c r="O296" i="18"/>
  <c r="O297" i="18"/>
  <c r="O298" i="18"/>
  <c r="O299" i="18"/>
  <c r="O300" i="18"/>
  <c r="O301" i="18"/>
  <c r="O302" i="18"/>
  <c r="O303" i="18"/>
  <c r="O304" i="18"/>
  <c r="O305" i="18"/>
  <c r="O306" i="18"/>
  <c r="O307" i="18"/>
  <c r="O308" i="18"/>
  <c r="O309" i="18"/>
  <c r="O310" i="18"/>
  <c r="O311" i="18"/>
  <c r="O312" i="18"/>
  <c r="O313" i="18"/>
  <c r="O314" i="18"/>
  <c r="O315" i="18"/>
  <c r="O316" i="18"/>
  <c r="O317" i="18"/>
  <c r="O318" i="18"/>
  <c r="O319" i="18"/>
  <c r="O320" i="18"/>
  <c r="O321" i="18"/>
  <c r="O322" i="18"/>
  <c r="O323" i="18"/>
  <c r="O324" i="18"/>
  <c r="O325" i="18"/>
  <c r="O326" i="18"/>
  <c r="O327" i="18"/>
  <c r="O328" i="18"/>
  <c r="O329" i="18"/>
  <c r="O330" i="18"/>
  <c r="O331" i="18"/>
  <c r="O332" i="18"/>
  <c r="O333" i="18"/>
  <c r="O334" i="18"/>
  <c r="O335" i="18"/>
  <c r="O336" i="18"/>
  <c r="O337" i="18"/>
  <c r="O338" i="18"/>
  <c r="O339" i="18"/>
  <c r="O340" i="18"/>
  <c r="O341" i="18"/>
  <c r="O342" i="18"/>
  <c r="O343" i="18"/>
  <c r="O344" i="18"/>
  <c r="O345" i="18"/>
  <c r="O346" i="18"/>
  <c r="O347" i="18"/>
  <c r="O348" i="18"/>
  <c r="O349" i="18"/>
  <c r="O350" i="18"/>
  <c r="O351" i="18"/>
  <c r="O352" i="18"/>
  <c r="O353" i="18"/>
  <c r="O354" i="18"/>
  <c r="O355" i="18"/>
  <c r="O356" i="18"/>
  <c r="O357" i="18"/>
  <c r="O358" i="18"/>
  <c r="O359" i="18"/>
  <c r="O360" i="18"/>
  <c r="O361" i="18"/>
  <c r="O362" i="18"/>
  <c r="O363" i="18"/>
  <c r="O364" i="18"/>
  <c r="O365" i="18"/>
  <c r="O366" i="18"/>
  <c r="O367" i="18"/>
  <c r="O368" i="18"/>
  <c r="O369" i="18"/>
  <c r="O370" i="18"/>
  <c r="O371" i="18"/>
  <c r="O372" i="18"/>
  <c r="O373" i="18"/>
  <c r="O374" i="18"/>
  <c r="O375" i="18"/>
  <c r="O376" i="18"/>
  <c r="O377" i="18"/>
  <c r="O378" i="18"/>
  <c r="O379" i="18"/>
  <c r="O380" i="18"/>
  <c r="O381" i="18"/>
  <c r="O382" i="18"/>
  <c r="O383" i="18"/>
  <c r="O384" i="18"/>
  <c r="O385" i="18"/>
  <c r="O386" i="18"/>
  <c r="O387" i="18"/>
  <c r="O388" i="18"/>
  <c r="O389" i="18"/>
  <c r="O390" i="18"/>
  <c r="O391" i="18"/>
  <c r="O392" i="18"/>
  <c r="O393" i="18"/>
  <c r="O394" i="18"/>
  <c r="O395" i="18"/>
  <c r="O396" i="18"/>
  <c r="O397" i="18"/>
  <c r="O398" i="18"/>
  <c r="O399" i="18"/>
  <c r="O400" i="18"/>
  <c r="O401" i="18"/>
  <c r="O402" i="18"/>
  <c r="O403" i="18"/>
  <c r="O404" i="18"/>
  <c r="O405" i="18"/>
  <c r="O406" i="18"/>
  <c r="O407" i="18"/>
  <c r="O408" i="18"/>
  <c r="O409" i="18"/>
  <c r="O410" i="18"/>
  <c r="O411" i="18"/>
  <c r="O412" i="18"/>
  <c r="O413" i="18"/>
  <c r="O414" i="18"/>
  <c r="O415" i="18"/>
  <c r="O416" i="18"/>
  <c r="O417" i="18"/>
  <c r="O418" i="18"/>
  <c r="O419" i="18"/>
  <c r="O420" i="18"/>
  <c r="O421" i="18"/>
  <c r="O422" i="18"/>
  <c r="O423" i="18"/>
  <c r="O424" i="18"/>
  <c r="O425" i="18"/>
  <c r="O426" i="18"/>
  <c r="O427" i="18"/>
  <c r="O428" i="18"/>
  <c r="O429" i="18"/>
  <c r="O430" i="18"/>
  <c r="O431" i="18"/>
  <c r="O432" i="18"/>
  <c r="O433" i="18"/>
  <c r="O434" i="18"/>
  <c r="O435" i="18"/>
  <c r="O436" i="18"/>
  <c r="O437" i="18"/>
  <c r="O438" i="18"/>
  <c r="O439" i="18"/>
  <c r="O440" i="18"/>
  <c r="O441" i="18"/>
  <c r="O442" i="18"/>
  <c r="O443" i="18"/>
  <c r="O444" i="18"/>
  <c r="O445" i="18"/>
  <c r="O446" i="18"/>
  <c r="O447" i="18"/>
  <c r="O448" i="18"/>
  <c r="O449" i="18"/>
  <c r="O450" i="18"/>
  <c r="O451" i="18"/>
  <c r="O452" i="18"/>
  <c r="O453" i="18"/>
  <c r="O454" i="18"/>
  <c r="O455" i="18"/>
  <c r="O456" i="18"/>
  <c r="O457" i="18"/>
  <c r="O458" i="18"/>
  <c r="O459" i="18"/>
  <c r="O460" i="18"/>
  <c r="O461" i="18"/>
  <c r="O462" i="18"/>
  <c r="O463" i="18"/>
  <c r="O464" i="18"/>
  <c r="O465" i="18"/>
  <c r="O466" i="18"/>
  <c r="O467" i="18"/>
  <c r="O468" i="18"/>
  <c r="O469" i="18"/>
  <c r="O470" i="18"/>
  <c r="O471" i="18"/>
  <c r="O472" i="18"/>
  <c r="O473" i="18"/>
  <c r="O474" i="18"/>
  <c r="O475" i="18"/>
  <c r="O476" i="18"/>
  <c r="O477" i="18"/>
  <c r="O478" i="18"/>
  <c r="O479" i="18"/>
  <c r="O480" i="18"/>
  <c r="O481" i="18"/>
  <c r="O482" i="18"/>
  <c r="O483" i="18"/>
  <c r="O484" i="18"/>
  <c r="O485" i="18"/>
  <c r="O486" i="18"/>
  <c r="O487" i="18"/>
  <c r="O488" i="18"/>
  <c r="O489" i="18"/>
  <c r="O490" i="18"/>
  <c r="O491" i="18"/>
  <c r="O492" i="18"/>
  <c r="O493" i="18"/>
  <c r="O494" i="18"/>
  <c r="O495" i="18"/>
  <c r="O496" i="18"/>
  <c r="O497" i="18"/>
  <c r="O498" i="18"/>
  <c r="O499" i="18"/>
  <c r="O500" i="18"/>
  <c r="O501" i="18"/>
  <c r="O502" i="18"/>
  <c r="O503" i="18"/>
  <c r="O504" i="18"/>
  <c r="O505" i="18"/>
  <c r="O506" i="18"/>
  <c r="O507" i="18"/>
  <c r="O508" i="18"/>
  <c r="O509" i="18"/>
  <c r="O510" i="18"/>
  <c r="O511" i="18"/>
  <c r="O512" i="18"/>
  <c r="O513" i="18"/>
  <c r="O514" i="18"/>
  <c r="O515" i="18"/>
  <c r="O516" i="18"/>
  <c r="O517" i="18"/>
  <c r="O518" i="18"/>
  <c r="O519" i="18"/>
  <c r="O520" i="18"/>
  <c r="O521" i="18"/>
  <c r="O522" i="18"/>
  <c r="O523" i="18"/>
  <c r="O524" i="18"/>
  <c r="O525" i="18"/>
  <c r="O526" i="18"/>
  <c r="O527" i="18"/>
  <c r="O528" i="18"/>
  <c r="O529" i="18"/>
  <c r="O530" i="18"/>
  <c r="O531" i="18"/>
  <c r="O532" i="18"/>
  <c r="O533" i="18"/>
  <c r="O534" i="18"/>
  <c r="O535" i="18"/>
  <c r="O536" i="18"/>
  <c r="O537" i="18"/>
  <c r="O538" i="18"/>
  <c r="O539" i="18"/>
  <c r="O540" i="18"/>
  <c r="O541" i="18"/>
  <c r="O542" i="18"/>
  <c r="O543" i="18"/>
  <c r="O544" i="18"/>
  <c r="O545" i="18"/>
  <c r="O546" i="18"/>
  <c r="O547" i="18"/>
  <c r="O548" i="18"/>
  <c r="O549" i="18"/>
  <c r="O550" i="18"/>
  <c r="O551" i="18"/>
  <c r="O552" i="18"/>
  <c r="O553" i="18"/>
  <c r="O554" i="18"/>
  <c r="O555" i="18"/>
  <c r="O556" i="18"/>
  <c r="O557" i="18"/>
  <c r="O558" i="18"/>
  <c r="O559" i="18"/>
  <c r="O560" i="18"/>
  <c r="O561" i="18"/>
  <c r="O562" i="18"/>
  <c r="O563" i="18"/>
  <c r="O564" i="18"/>
  <c r="O565" i="18"/>
  <c r="O566" i="18"/>
  <c r="O567" i="18"/>
  <c r="O568" i="18"/>
  <c r="O569" i="18"/>
  <c r="O570" i="18"/>
  <c r="O571" i="18"/>
  <c r="O572" i="18"/>
  <c r="O573" i="18"/>
  <c r="O574" i="18"/>
  <c r="O575" i="18"/>
  <c r="O576" i="18"/>
  <c r="O577" i="18"/>
  <c r="O578" i="18"/>
  <c r="O579" i="18"/>
  <c r="O580" i="18"/>
  <c r="O581" i="18"/>
  <c r="O582" i="18"/>
  <c r="O583" i="18"/>
  <c r="O584" i="18"/>
  <c r="O585" i="18"/>
  <c r="O586" i="18"/>
  <c r="O587" i="18"/>
  <c r="O588" i="18"/>
  <c r="O589" i="18"/>
  <c r="O590" i="18"/>
  <c r="O591" i="18"/>
  <c r="O592" i="18"/>
  <c r="O593" i="18"/>
  <c r="O594" i="18"/>
  <c r="O595" i="18"/>
  <c r="O596" i="18"/>
  <c r="O597" i="18"/>
  <c r="O598" i="18"/>
  <c r="O599" i="18"/>
  <c r="O600" i="18"/>
  <c r="O601" i="18"/>
  <c r="O602" i="18"/>
  <c r="O603" i="18"/>
  <c r="O604" i="18"/>
  <c r="O605" i="18"/>
  <c r="O606" i="18"/>
  <c r="O607" i="18"/>
  <c r="O608" i="18"/>
  <c r="O609" i="18"/>
  <c r="O610" i="18"/>
  <c r="O611" i="18"/>
  <c r="O612" i="18"/>
  <c r="O613" i="18"/>
  <c r="O614" i="18"/>
  <c r="O615" i="18"/>
  <c r="O616" i="18"/>
  <c r="O617" i="18"/>
  <c r="O618" i="18"/>
  <c r="O619" i="18"/>
  <c r="O620" i="18"/>
  <c r="O621" i="18"/>
  <c r="O622" i="18"/>
  <c r="O623" i="18"/>
  <c r="O624" i="18"/>
  <c r="O625" i="18"/>
  <c r="O626" i="18"/>
  <c r="O627" i="18"/>
  <c r="O628" i="18"/>
  <c r="O629" i="18"/>
  <c r="O630" i="18"/>
  <c r="O631" i="18"/>
  <c r="O632" i="18"/>
  <c r="O633" i="18"/>
  <c r="O634" i="18"/>
  <c r="O635" i="18"/>
  <c r="O636" i="18"/>
  <c r="O637" i="18"/>
  <c r="O638" i="18"/>
  <c r="O639" i="18"/>
  <c r="O640" i="18"/>
  <c r="O641" i="18"/>
  <c r="O642" i="18"/>
  <c r="O643" i="18"/>
  <c r="O644" i="18"/>
  <c r="O645" i="18"/>
  <c r="O646" i="18"/>
  <c r="O647" i="18"/>
  <c r="O648" i="18"/>
  <c r="O649" i="18"/>
  <c r="O650" i="18"/>
  <c r="O651" i="18"/>
  <c r="O652" i="18"/>
  <c r="O653" i="18"/>
  <c r="O654" i="18"/>
  <c r="O655" i="18"/>
  <c r="O656" i="18"/>
  <c r="O657" i="18"/>
  <c r="O658" i="18"/>
  <c r="O659" i="18"/>
  <c r="O660" i="18"/>
  <c r="O661" i="18"/>
  <c r="O662" i="18"/>
  <c r="O663" i="18"/>
  <c r="O664" i="18"/>
  <c r="O665" i="18"/>
  <c r="O666" i="18"/>
  <c r="O667" i="18"/>
  <c r="O668" i="18"/>
  <c r="O669" i="18"/>
  <c r="O670" i="18"/>
  <c r="O671" i="18"/>
  <c r="O672" i="18"/>
  <c r="O673" i="18"/>
  <c r="O674" i="18"/>
  <c r="O675" i="18"/>
  <c r="O676" i="18"/>
  <c r="O677" i="18"/>
  <c r="O678" i="18"/>
  <c r="O679" i="18"/>
  <c r="O680" i="18"/>
  <c r="O681" i="18"/>
  <c r="O682" i="18"/>
  <c r="O683" i="18"/>
  <c r="O684" i="18"/>
  <c r="O685" i="18"/>
  <c r="O686" i="18"/>
  <c r="O687" i="18"/>
  <c r="O688" i="18"/>
  <c r="O689" i="18"/>
  <c r="O690" i="18"/>
  <c r="O691" i="18"/>
  <c r="O692" i="18"/>
  <c r="O693" i="18"/>
  <c r="O694" i="18"/>
  <c r="O695" i="18"/>
  <c r="O696" i="18"/>
  <c r="O697" i="18"/>
  <c r="O698" i="18"/>
  <c r="O699" i="18"/>
  <c r="O700" i="18"/>
  <c r="O701" i="18"/>
  <c r="O702" i="18"/>
  <c r="O703" i="18"/>
  <c r="O704" i="18"/>
  <c r="O705" i="18"/>
  <c r="O706" i="18"/>
  <c r="O707" i="18"/>
  <c r="O708" i="18"/>
  <c r="O709" i="18"/>
  <c r="O710" i="18"/>
  <c r="O711" i="18"/>
  <c r="O712" i="18"/>
  <c r="O713" i="18"/>
  <c r="O714" i="18"/>
  <c r="O715" i="18"/>
  <c r="O716" i="18"/>
  <c r="O717" i="18"/>
  <c r="O718" i="18"/>
  <c r="O719" i="18"/>
  <c r="O720" i="18"/>
  <c r="O721" i="18"/>
  <c r="O722" i="18"/>
  <c r="O723" i="18"/>
  <c r="O724" i="18"/>
  <c r="O725" i="18"/>
  <c r="O726" i="18"/>
  <c r="O727" i="18"/>
  <c r="O728" i="18"/>
  <c r="O729" i="18"/>
  <c r="O730" i="18"/>
  <c r="O731" i="18"/>
  <c r="O732" i="18"/>
  <c r="O733" i="18"/>
  <c r="O734" i="18"/>
  <c r="O735" i="18"/>
  <c r="O736" i="18"/>
  <c r="O737" i="18"/>
  <c r="O738" i="18"/>
  <c r="O739" i="18"/>
  <c r="O740" i="18"/>
  <c r="O741" i="18"/>
  <c r="O742" i="18"/>
  <c r="O743" i="18"/>
  <c r="O744" i="18"/>
  <c r="O745" i="18"/>
  <c r="O746" i="18"/>
  <c r="O747" i="18"/>
  <c r="O748" i="18"/>
  <c r="O749" i="18"/>
  <c r="O750" i="18"/>
  <c r="O751" i="18"/>
  <c r="O752" i="18"/>
  <c r="O753" i="18"/>
  <c r="O754" i="18"/>
  <c r="O755" i="18"/>
  <c r="O756" i="18"/>
  <c r="O757" i="18"/>
  <c r="O758" i="18"/>
  <c r="O759" i="18"/>
  <c r="O760" i="18"/>
  <c r="O761" i="18"/>
  <c r="O762" i="18"/>
  <c r="O763" i="18"/>
  <c r="O764" i="18"/>
  <c r="O765" i="18"/>
  <c r="O766" i="18"/>
  <c r="O767" i="18"/>
  <c r="O768" i="18"/>
  <c r="O769" i="18"/>
  <c r="O770" i="18"/>
  <c r="O771" i="18"/>
  <c r="O772" i="18"/>
  <c r="O773" i="18"/>
  <c r="O774" i="18"/>
  <c r="O775" i="18"/>
  <c r="O776" i="18"/>
  <c r="O777" i="18"/>
  <c r="O778" i="18"/>
  <c r="O779" i="18"/>
  <c r="O780" i="18"/>
  <c r="O781" i="18"/>
  <c r="O782" i="18"/>
  <c r="O783" i="18"/>
  <c r="O784" i="18"/>
  <c r="O785" i="18"/>
  <c r="O786" i="18"/>
  <c r="O787" i="18"/>
  <c r="O788" i="18"/>
  <c r="O789" i="18"/>
  <c r="O790" i="18"/>
  <c r="O791" i="18"/>
  <c r="O792" i="18"/>
  <c r="O793" i="18"/>
  <c r="O794" i="18"/>
  <c r="O795" i="18"/>
  <c r="O796" i="18"/>
  <c r="O797" i="18"/>
  <c r="O798" i="18"/>
  <c r="O799" i="18"/>
  <c r="O800" i="18"/>
  <c r="O801" i="18"/>
  <c r="O802" i="18"/>
  <c r="O803" i="18"/>
  <c r="O804" i="18"/>
  <c r="O805" i="18"/>
  <c r="O806" i="18"/>
  <c r="O807" i="18"/>
  <c r="O808" i="18"/>
  <c r="O809" i="18"/>
  <c r="O810" i="18"/>
  <c r="O811" i="18"/>
  <c r="O812" i="18"/>
  <c r="O813" i="18"/>
  <c r="O814" i="18"/>
  <c r="O815" i="18"/>
  <c r="O816" i="18"/>
  <c r="O817" i="18"/>
  <c r="O818" i="18"/>
  <c r="O819" i="18"/>
  <c r="O820" i="18"/>
  <c r="O821" i="18"/>
  <c r="O822" i="18"/>
  <c r="O823" i="18"/>
  <c r="O824" i="18"/>
  <c r="O825" i="18"/>
  <c r="O826" i="18"/>
  <c r="O827" i="18"/>
  <c r="O828" i="18"/>
  <c r="O829" i="18"/>
  <c r="O830" i="18"/>
  <c r="O831" i="18"/>
  <c r="O832" i="18"/>
  <c r="O833" i="18"/>
  <c r="O834" i="18"/>
  <c r="O835" i="18"/>
  <c r="O836" i="18"/>
  <c r="O837" i="18"/>
  <c r="O838" i="18"/>
  <c r="O839" i="18"/>
  <c r="O840" i="18"/>
  <c r="O841" i="18"/>
  <c r="O842" i="18"/>
  <c r="O843" i="18"/>
  <c r="O844" i="18"/>
  <c r="O845" i="18"/>
  <c r="O846" i="18"/>
  <c r="O847" i="18"/>
  <c r="O848" i="18"/>
  <c r="O849" i="18"/>
  <c r="O850" i="18"/>
  <c r="O851" i="18"/>
  <c r="O852" i="18"/>
  <c r="O853" i="18"/>
  <c r="O854" i="18"/>
  <c r="O855" i="18"/>
  <c r="O856" i="18"/>
  <c r="O857" i="18"/>
  <c r="O858" i="18"/>
  <c r="O859" i="18"/>
  <c r="O860" i="18"/>
  <c r="O861" i="18"/>
  <c r="O862" i="18"/>
  <c r="O863" i="18"/>
  <c r="O864" i="18"/>
  <c r="O865" i="18"/>
  <c r="O866" i="18"/>
  <c r="O867" i="18"/>
  <c r="O868" i="18"/>
  <c r="O869" i="18"/>
  <c r="O870" i="18"/>
  <c r="O871" i="18"/>
  <c r="O872" i="18"/>
  <c r="O873" i="18"/>
  <c r="O874" i="18"/>
  <c r="O875" i="18"/>
  <c r="O876" i="18"/>
  <c r="O877" i="18"/>
  <c r="O878" i="18"/>
  <c r="O879" i="18"/>
  <c r="O880" i="18"/>
  <c r="O881" i="18"/>
  <c r="O882" i="18"/>
  <c r="O883" i="18"/>
  <c r="O884" i="18"/>
  <c r="O885" i="18"/>
  <c r="O886" i="18"/>
  <c r="O887" i="18"/>
  <c r="O888" i="18"/>
  <c r="O889" i="18"/>
  <c r="O890" i="18"/>
  <c r="O891" i="18"/>
  <c r="O892" i="18"/>
  <c r="O893" i="18"/>
  <c r="O894" i="18"/>
  <c r="O895" i="18"/>
  <c r="O896" i="18"/>
  <c r="O897" i="18"/>
  <c r="O898" i="18"/>
  <c r="O899" i="18"/>
  <c r="O900" i="18"/>
  <c r="O901" i="18"/>
  <c r="O902" i="18"/>
  <c r="O903" i="18"/>
  <c r="O904" i="18"/>
  <c r="O905" i="18"/>
  <c r="O906" i="18"/>
  <c r="O907" i="18"/>
  <c r="O908" i="18"/>
  <c r="O909" i="18"/>
  <c r="O910" i="18"/>
  <c r="O911" i="18"/>
  <c r="O912" i="18"/>
  <c r="O913" i="18"/>
  <c r="O914" i="18"/>
  <c r="O915" i="18"/>
  <c r="O916" i="18"/>
  <c r="O917" i="18"/>
  <c r="O918" i="18"/>
  <c r="O919" i="18"/>
  <c r="O920" i="18"/>
  <c r="O921" i="18"/>
  <c r="O922" i="18"/>
  <c r="O923" i="18"/>
  <c r="O924" i="18"/>
  <c r="O925" i="18"/>
  <c r="O926" i="18"/>
  <c r="O927" i="18"/>
  <c r="O928" i="18"/>
  <c r="O929" i="18"/>
  <c r="O930" i="18"/>
  <c r="O931" i="18"/>
  <c r="O932" i="18"/>
  <c r="O933" i="18"/>
  <c r="O934" i="18"/>
  <c r="O935" i="18"/>
  <c r="O936" i="18"/>
  <c r="O937" i="18"/>
  <c r="O938" i="18"/>
  <c r="O939" i="18"/>
  <c r="O940" i="18"/>
  <c r="O941" i="18"/>
  <c r="O942" i="18"/>
  <c r="O943" i="18"/>
  <c r="O944" i="18"/>
  <c r="O945" i="18"/>
  <c r="O946" i="18"/>
  <c r="O947" i="18"/>
  <c r="O948" i="18"/>
  <c r="O949" i="18"/>
  <c r="O950" i="18"/>
  <c r="O951" i="18"/>
  <c r="O952" i="18"/>
  <c r="O953" i="18"/>
  <c r="O954" i="18"/>
  <c r="O955" i="18"/>
  <c r="O956" i="18"/>
  <c r="O957" i="18"/>
  <c r="O958" i="18"/>
  <c r="O959" i="18"/>
  <c r="O960" i="18"/>
  <c r="O961" i="18"/>
  <c r="O962" i="18"/>
  <c r="O963" i="18"/>
  <c r="O964" i="18"/>
  <c r="O965" i="18"/>
  <c r="O966" i="18"/>
  <c r="O967" i="18"/>
  <c r="O968" i="18"/>
  <c r="O969" i="18"/>
  <c r="O970" i="18"/>
  <c r="O971" i="18"/>
  <c r="O972" i="18"/>
  <c r="O973" i="18"/>
  <c r="O974" i="18"/>
  <c r="O975" i="18"/>
  <c r="O976" i="18"/>
  <c r="O977" i="18"/>
  <c r="O978" i="18"/>
  <c r="O979" i="18"/>
  <c r="O980" i="18"/>
  <c r="O981" i="18"/>
  <c r="O982" i="18"/>
  <c r="O983" i="18"/>
  <c r="O984" i="18"/>
  <c r="O985" i="18"/>
  <c r="O986" i="18"/>
  <c r="O987" i="18"/>
  <c r="O988" i="18"/>
  <c r="O989" i="18"/>
  <c r="O990" i="18"/>
  <c r="O991" i="18"/>
  <c r="O992" i="18"/>
  <c r="O993" i="18"/>
  <c r="O994" i="18"/>
  <c r="O995" i="18"/>
  <c r="O996" i="18"/>
  <c r="O997" i="18"/>
  <c r="O998" i="18"/>
  <c r="O999" i="18"/>
  <c r="O1000" i="18"/>
  <c r="O1001" i="18"/>
  <c r="O1002" i="18"/>
  <c r="O1003" i="18"/>
  <c r="O1004" i="18"/>
  <c r="O1005" i="18"/>
  <c r="O1006" i="18"/>
  <c r="O1007" i="18"/>
  <c r="O1008" i="18"/>
  <c r="O1009" i="18"/>
  <c r="O1010" i="18"/>
  <c r="O1011" i="18"/>
  <c r="O1012" i="18"/>
  <c r="O1013" i="18"/>
  <c r="O1014" i="18"/>
  <c r="O1015" i="18"/>
  <c r="O1016" i="18"/>
  <c r="O1017" i="18"/>
  <c r="O1018" i="18"/>
  <c r="O1019" i="18"/>
  <c r="O1020" i="18"/>
  <c r="O1021" i="18"/>
  <c r="O1022" i="18"/>
  <c r="O1023" i="18"/>
  <c r="O1024" i="18"/>
  <c r="O1025" i="18"/>
  <c r="O1026" i="18"/>
  <c r="O1027" i="18"/>
  <c r="O1028" i="18"/>
  <c r="O1029" i="18"/>
  <c r="O1030" i="18"/>
  <c r="O1031" i="18"/>
  <c r="O1032" i="18"/>
  <c r="O1033" i="18"/>
  <c r="O1034" i="18"/>
  <c r="O1035" i="18"/>
  <c r="O1036" i="18"/>
  <c r="O1037" i="18"/>
  <c r="O1038" i="18"/>
  <c r="O1039" i="18"/>
  <c r="O1040" i="18"/>
  <c r="O1041" i="18"/>
  <c r="O1042" i="18"/>
  <c r="O1043" i="18"/>
  <c r="O1044" i="18"/>
  <c r="O1045" i="18"/>
  <c r="O1046" i="18"/>
  <c r="O1047" i="18"/>
  <c r="O1048" i="18"/>
  <c r="O1049" i="18"/>
  <c r="O1050" i="18"/>
  <c r="O1051" i="18"/>
  <c r="O1052" i="18"/>
  <c r="O1053" i="18"/>
  <c r="O1054" i="18"/>
  <c r="O1055" i="18"/>
  <c r="O1056" i="18"/>
  <c r="O1057" i="18"/>
  <c r="O1058" i="18"/>
  <c r="O1059" i="18"/>
  <c r="O1060" i="18"/>
  <c r="O1061" i="18"/>
  <c r="O1062" i="18"/>
  <c r="O1063" i="18"/>
  <c r="O1064" i="18"/>
  <c r="O1065" i="18"/>
  <c r="O1066" i="18"/>
  <c r="O1067" i="18"/>
  <c r="O1068" i="18"/>
  <c r="O1069" i="18"/>
  <c r="O1070" i="18"/>
  <c r="O1071" i="18"/>
  <c r="O1072" i="18"/>
  <c r="O1073" i="18"/>
  <c r="O1074" i="18"/>
  <c r="O1075" i="18"/>
  <c r="O1076" i="18"/>
  <c r="O1077" i="18"/>
  <c r="O1078" i="18"/>
  <c r="O1079" i="18"/>
  <c r="O1080" i="18"/>
  <c r="O1081" i="18"/>
  <c r="O1082" i="18"/>
  <c r="O1083" i="18"/>
  <c r="O1084" i="18"/>
  <c r="O1085" i="18"/>
  <c r="O1086" i="18"/>
  <c r="O1087" i="18"/>
  <c r="O1088" i="18"/>
  <c r="O1089" i="18"/>
  <c r="O1090" i="18"/>
  <c r="O1091" i="18"/>
  <c r="O1092" i="18"/>
  <c r="O1093" i="18"/>
  <c r="O1094" i="18"/>
  <c r="O1095" i="18"/>
  <c r="O1096" i="18"/>
  <c r="O1097" i="18"/>
  <c r="O1098" i="18"/>
  <c r="O1099" i="18"/>
  <c r="O1100" i="18"/>
  <c r="O1101" i="18"/>
  <c r="O1102" i="18"/>
  <c r="O1103" i="18"/>
  <c r="O1104" i="18"/>
  <c r="O1105" i="18"/>
  <c r="O1106" i="18"/>
  <c r="O1107" i="18"/>
  <c r="O1108" i="18"/>
  <c r="O1109" i="18"/>
  <c r="O1110" i="18"/>
  <c r="O1111" i="18"/>
  <c r="O1112" i="18"/>
  <c r="O1113" i="18"/>
  <c r="O1114" i="18"/>
  <c r="O1115" i="18"/>
  <c r="O1116" i="18"/>
  <c r="O1117" i="18"/>
  <c r="O1118" i="18"/>
  <c r="O1119" i="18"/>
  <c r="O1120" i="18"/>
  <c r="O1121" i="18"/>
  <c r="O1122" i="18"/>
  <c r="O1123" i="18"/>
  <c r="O1124" i="18"/>
  <c r="O1125" i="18"/>
  <c r="O1126" i="18"/>
  <c r="O1127" i="18"/>
  <c r="O1128" i="18"/>
  <c r="O1129" i="18"/>
  <c r="O1130" i="18"/>
  <c r="O1131" i="18"/>
  <c r="O1132" i="18"/>
  <c r="O1133" i="18"/>
  <c r="O1134" i="18"/>
  <c r="O1135" i="18"/>
  <c r="O1136" i="18"/>
  <c r="O1137" i="18"/>
  <c r="O1138" i="18"/>
  <c r="O1139" i="18"/>
  <c r="O1140" i="18"/>
  <c r="O1141" i="18"/>
  <c r="O1142" i="18"/>
  <c r="O1143" i="18"/>
  <c r="O1144" i="18"/>
  <c r="O1145" i="18"/>
  <c r="O1146" i="18"/>
  <c r="O1147" i="18"/>
  <c r="O1148" i="18"/>
  <c r="O1149" i="18"/>
  <c r="O1150" i="18"/>
  <c r="O1151" i="18"/>
  <c r="O1152" i="18"/>
  <c r="O1153" i="18"/>
  <c r="O1154" i="18"/>
  <c r="O1155" i="18"/>
  <c r="O1156" i="18"/>
  <c r="O1157" i="18"/>
  <c r="O1158" i="18"/>
  <c r="O1159" i="18"/>
  <c r="O1160" i="18"/>
  <c r="O1161" i="18"/>
  <c r="O1162" i="18"/>
  <c r="O1163" i="18"/>
  <c r="O1164" i="18"/>
  <c r="O1165" i="18"/>
  <c r="O1166" i="18"/>
  <c r="O1167" i="18"/>
  <c r="O1168" i="18"/>
  <c r="O1169" i="18"/>
  <c r="O1170" i="18"/>
  <c r="O1171" i="18"/>
  <c r="O1172" i="18"/>
  <c r="O1173" i="18"/>
  <c r="O1174" i="18"/>
  <c r="O1175" i="18"/>
  <c r="O1176" i="18"/>
  <c r="O1177" i="18"/>
  <c r="O1178" i="18"/>
  <c r="O1179" i="18"/>
  <c r="O1180" i="18"/>
  <c r="O1181" i="18"/>
  <c r="O1182" i="18"/>
  <c r="O1183" i="18"/>
  <c r="O1184" i="18"/>
  <c r="O1185" i="18"/>
  <c r="O1186" i="18"/>
  <c r="O1187" i="18"/>
  <c r="O1188" i="18"/>
  <c r="O1189" i="18"/>
  <c r="O1190" i="18"/>
  <c r="O1191" i="18"/>
  <c r="O1192" i="18"/>
  <c r="O1193" i="18"/>
  <c r="O1194" i="18"/>
  <c r="O1195" i="18"/>
  <c r="O1196" i="18"/>
  <c r="O1197" i="18"/>
  <c r="O1198" i="18"/>
  <c r="O1199" i="18"/>
  <c r="O1200" i="18"/>
  <c r="O1201" i="18"/>
  <c r="O1202" i="18"/>
  <c r="O1203" i="18"/>
  <c r="O1204" i="18"/>
  <c r="O1205" i="18"/>
  <c r="O1206" i="18"/>
  <c r="O1207" i="18"/>
  <c r="O1208" i="18"/>
  <c r="O1209" i="18"/>
  <c r="O1210" i="18"/>
  <c r="O1211" i="18"/>
  <c r="O1212" i="18"/>
  <c r="O1213" i="18"/>
  <c r="O1214" i="18"/>
  <c r="O1215" i="18"/>
  <c r="O1216" i="18"/>
  <c r="O1217" i="18"/>
  <c r="O1218" i="18"/>
  <c r="O1219" i="18"/>
  <c r="O1220" i="18"/>
  <c r="O1221" i="18"/>
  <c r="O1222" i="18"/>
  <c r="O1223" i="18"/>
  <c r="O1224" i="18"/>
  <c r="O1225" i="18"/>
  <c r="O1226" i="18"/>
  <c r="O1227" i="18"/>
  <c r="O1228" i="18"/>
  <c r="O1229" i="18"/>
  <c r="O1230" i="18"/>
  <c r="O1231" i="18"/>
  <c r="O1232" i="18"/>
  <c r="O1233" i="18"/>
  <c r="O1234" i="18"/>
  <c r="O1235" i="18"/>
  <c r="O1236" i="18"/>
  <c r="O1237" i="18"/>
  <c r="O1238" i="18"/>
  <c r="O1239" i="18"/>
  <c r="O1240" i="18"/>
  <c r="O1241" i="18"/>
  <c r="O1242" i="18"/>
  <c r="O1243" i="18"/>
  <c r="O1244" i="18"/>
  <c r="O1245" i="18"/>
  <c r="O1246" i="18"/>
  <c r="O1247" i="18"/>
  <c r="O1248" i="18"/>
  <c r="O1249" i="18"/>
  <c r="O1250" i="18"/>
  <c r="O1251" i="18"/>
  <c r="O1252" i="18"/>
  <c r="O1253" i="18"/>
  <c r="O1254" i="18"/>
  <c r="O1255" i="18"/>
  <c r="O1256" i="18"/>
  <c r="O1257" i="18"/>
  <c r="O1258" i="18"/>
  <c r="O1259" i="18"/>
  <c r="O1260" i="18"/>
  <c r="O1261" i="18"/>
  <c r="O1262" i="18"/>
  <c r="O1263" i="18"/>
  <c r="O1264" i="18"/>
  <c r="O1265" i="18"/>
  <c r="O1266" i="18"/>
  <c r="O1267" i="18"/>
  <c r="O1268" i="18"/>
  <c r="O1269" i="18"/>
  <c r="O1270" i="18"/>
  <c r="O1271" i="18"/>
  <c r="O1272" i="18"/>
  <c r="O1273" i="18"/>
  <c r="O1274" i="18"/>
  <c r="O1275" i="18"/>
  <c r="O1276" i="18"/>
  <c r="O1277" i="18"/>
  <c r="O1278" i="18"/>
  <c r="O1279" i="18"/>
  <c r="O1280" i="18"/>
  <c r="O1281" i="18"/>
  <c r="O1282" i="18"/>
  <c r="O1283" i="18"/>
  <c r="O1284" i="18"/>
  <c r="O1285" i="18"/>
  <c r="O1286" i="18"/>
  <c r="O1287" i="18"/>
  <c r="O1288" i="18"/>
  <c r="O1289" i="18"/>
  <c r="O1290" i="18"/>
  <c r="O1291" i="18"/>
  <c r="O1292" i="18"/>
  <c r="O1293" i="18"/>
  <c r="O1294" i="18"/>
  <c r="O1295" i="18"/>
  <c r="O1296" i="18"/>
  <c r="O1297" i="18"/>
  <c r="O1298" i="18"/>
  <c r="O1299" i="18"/>
  <c r="O1300" i="18"/>
  <c r="O1301" i="18"/>
  <c r="O1302" i="18"/>
  <c r="O1303" i="18"/>
  <c r="O1304" i="18"/>
  <c r="O1305" i="18"/>
  <c r="O1306" i="18"/>
  <c r="O1307" i="18"/>
  <c r="O1308" i="18"/>
  <c r="O1309" i="18"/>
  <c r="O1310" i="18"/>
  <c r="O1311" i="18"/>
  <c r="O1312" i="18"/>
  <c r="O1313" i="18"/>
  <c r="O1314" i="18"/>
  <c r="O1315" i="18"/>
  <c r="O1316" i="18"/>
  <c r="O1317" i="18"/>
  <c r="O1318" i="18"/>
  <c r="O1319" i="18"/>
  <c r="O1320" i="18"/>
  <c r="O1321" i="18"/>
  <c r="O1322" i="18"/>
  <c r="O1323" i="18"/>
  <c r="O1324" i="18"/>
  <c r="O1325" i="18"/>
  <c r="O1326" i="18"/>
  <c r="O1327" i="18"/>
  <c r="O1328" i="18"/>
  <c r="O1329" i="18"/>
  <c r="O1330" i="18"/>
  <c r="O1331" i="18"/>
  <c r="O1332" i="18"/>
  <c r="O1333" i="18"/>
  <c r="O1334" i="18"/>
  <c r="O1335" i="18"/>
  <c r="O1336" i="18"/>
  <c r="O1337" i="18"/>
  <c r="O1338" i="18"/>
  <c r="O1339" i="18"/>
  <c r="O1340" i="18"/>
  <c r="O1341" i="18"/>
  <c r="O1342" i="18"/>
  <c r="O1343" i="18"/>
  <c r="O1344" i="18"/>
  <c r="O1345" i="18"/>
  <c r="O1346" i="18"/>
  <c r="O1347" i="18"/>
  <c r="O1348" i="18"/>
  <c r="O1349" i="18"/>
  <c r="O1350" i="18"/>
  <c r="O1351" i="18"/>
  <c r="O1352" i="18"/>
  <c r="O1353" i="18"/>
  <c r="O1354" i="18"/>
  <c r="O1355" i="18"/>
  <c r="O1356" i="18"/>
  <c r="O1357" i="18"/>
  <c r="O1358" i="18"/>
  <c r="O1359" i="18"/>
  <c r="O1360" i="18"/>
  <c r="O1361" i="18"/>
  <c r="O1362" i="18"/>
  <c r="O1363" i="18"/>
  <c r="O1364" i="18"/>
  <c r="O1365" i="18"/>
  <c r="O1366" i="18"/>
  <c r="O1367" i="18"/>
  <c r="O1368" i="18"/>
  <c r="O1369" i="18"/>
  <c r="O1370" i="18"/>
  <c r="O1371" i="18"/>
  <c r="O1372" i="18"/>
  <c r="O1373" i="18"/>
  <c r="O1374" i="18"/>
  <c r="O1375" i="18"/>
  <c r="O1376" i="18"/>
  <c r="O1377" i="18"/>
  <c r="O1378" i="18"/>
  <c r="O1379" i="18"/>
  <c r="O1380" i="18"/>
  <c r="O1381" i="18"/>
  <c r="O1382" i="18"/>
  <c r="O1383" i="18"/>
  <c r="O1384" i="18"/>
  <c r="O1385" i="18"/>
  <c r="O1386" i="18"/>
  <c r="O1387" i="18"/>
  <c r="O1388" i="18"/>
  <c r="O1389" i="18"/>
  <c r="O1390" i="18"/>
  <c r="O1391" i="18"/>
  <c r="O1392" i="18"/>
  <c r="O1393" i="18"/>
  <c r="O1394" i="18"/>
  <c r="O1395" i="18"/>
  <c r="O1396" i="18"/>
  <c r="O1397" i="18"/>
  <c r="O1398" i="18"/>
  <c r="O1399" i="18"/>
  <c r="O1400" i="18"/>
  <c r="O1401" i="18"/>
  <c r="O1402" i="18"/>
  <c r="O1403" i="18"/>
  <c r="O1404" i="18"/>
  <c r="O1405" i="18"/>
  <c r="O1406" i="18"/>
  <c r="O1407" i="18"/>
  <c r="O1408" i="18"/>
  <c r="O1409" i="18"/>
  <c r="O1410" i="18"/>
  <c r="O1411" i="18"/>
  <c r="O1412" i="18"/>
  <c r="O1413" i="18"/>
  <c r="O1414" i="18"/>
  <c r="O1415" i="18"/>
  <c r="O1416" i="18"/>
  <c r="O1417" i="18"/>
  <c r="O1418" i="18"/>
  <c r="O1419" i="18"/>
  <c r="O1420" i="18"/>
  <c r="O1421" i="18"/>
  <c r="O1422" i="18"/>
  <c r="O1423" i="18"/>
  <c r="O1424" i="18"/>
  <c r="O1425" i="18"/>
  <c r="O1426" i="18"/>
  <c r="O1427" i="18"/>
  <c r="O1428" i="18"/>
  <c r="O1429" i="18"/>
  <c r="O1430" i="18"/>
  <c r="O1431" i="18"/>
  <c r="O1432" i="18"/>
  <c r="O1433" i="18"/>
  <c r="O1434" i="18"/>
  <c r="O1435" i="18"/>
  <c r="O1436" i="18"/>
  <c r="O1437" i="18"/>
  <c r="O1438" i="18"/>
  <c r="O1439" i="18"/>
  <c r="O1440" i="18"/>
  <c r="O1441" i="18"/>
  <c r="O1442" i="18"/>
  <c r="O1443" i="18"/>
  <c r="O1444" i="18"/>
  <c r="O1445" i="18"/>
  <c r="O1446" i="18"/>
  <c r="O1447" i="18"/>
  <c r="O1448" i="18"/>
  <c r="O1449" i="18"/>
  <c r="O1450" i="18"/>
  <c r="O1451" i="18"/>
  <c r="O1452" i="18"/>
  <c r="O1453" i="18"/>
  <c r="O1454" i="18"/>
  <c r="O1455" i="18"/>
  <c r="O1456" i="18"/>
  <c r="O1457" i="18"/>
  <c r="O1458" i="18"/>
  <c r="O1459" i="18"/>
  <c r="O1460" i="18"/>
  <c r="O1461" i="18"/>
  <c r="O1462" i="18"/>
  <c r="O1463" i="18"/>
  <c r="O1464" i="18"/>
  <c r="O1465" i="18"/>
  <c r="O1466" i="18"/>
  <c r="O1467" i="18"/>
  <c r="O1468" i="18"/>
  <c r="O1469" i="18"/>
  <c r="O1470" i="18"/>
  <c r="O1471" i="18"/>
  <c r="O1472" i="18"/>
  <c r="O1473" i="18"/>
  <c r="O1474" i="18"/>
  <c r="O1475" i="18"/>
  <c r="O1476" i="18"/>
  <c r="O1477" i="18"/>
  <c r="O1478" i="18"/>
  <c r="O1479" i="18"/>
  <c r="O1480" i="18"/>
  <c r="O1481" i="18"/>
  <c r="O1482" i="18"/>
  <c r="O1483" i="18"/>
  <c r="O1484" i="18"/>
  <c r="O1485" i="18"/>
  <c r="O1486" i="18"/>
  <c r="O1487" i="18"/>
  <c r="O1488" i="18"/>
  <c r="O1489" i="18"/>
  <c r="O1490" i="18"/>
  <c r="O1491" i="18"/>
  <c r="O1492" i="18"/>
  <c r="O1493" i="18"/>
  <c r="O1494" i="18"/>
  <c r="O1495" i="18"/>
  <c r="O1496" i="18"/>
  <c r="O1497" i="18"/>
  <c r="O1498" i="18"/>
  <c r="O1499" i="18"/>
  <c r="O1500" i="18"/>
  <c r="O1501" i="18"/>
  <c r="O1502" i="18"/>
  <c r="O1503" i="18"/>
  <c r="O1504" i="18"/>
  <c r="O1505" i="18"/>
  <c r="O1506" i="18"/>
  <c r="O1507" i="18"/>
  <c r="O1508" i="18"/>
  <c r="O1509" i="18"/>
  <c r="O1510" i="18"/>
  <c r="O1511" i="18"/>
  <c r="O1512" i="18"/>
  <c r="O1513" i="18"/>
  <c r="O1514" i="18"/>
  <c r="O1515" i="18"/>
  <c r="O1516" i="18"/>
  <c r="O1517" i="18"/>
  <c r="O1518" i="18"/>
  <c r="O1519" i="18"/>
  <c r="O1520" i="18"/>
  <c r="O1521" i="18"/>
  <c r="O1522" i="18"/>
  <c r="O1523" i="18"/>
  <c r="O1524" i="18"/>
  <c r="O1525" i="18"/>
  <c r="O1526" i="18"/>
  <c r="O1527" i="18"/>
  <c r="O1528" i="18"/>
  <c r="O1529" i="18"/>
  <c r="O1530" i="18"/>
  <c r="O1531" i="18"/>
  <c r="O1532" i="18"/>
  <c r="O1533" i="18"/>
  <c r="O1534" i="18"/>
  <c r="O1535" i="18"/>
  <c r="O1536" i="18"/>
  <c r="O1537" i="18"/>
  <c r="O1538" i="18"/>
  <c r="O1539" i="18"/>
  <c r="O1540" i="18"/>
  <c r="O1541" i="18"/>
  <c r="O1542" i="18"/>
  <c r="O1543" i="18"/>
  <c r="O1544" i="18"/>
  <c r="O1545" i="18"/>
  <c r="O1546" i="18"/>
  <c r="O1547" i="18"/>
  <c r="O1548" i="18"/>
  <c r="O1549" i="18"/>
  <c r="O1550" i="18"/>
  <c r="O1551" i="18"/>
  <c r="O1552" i="18"/>
  <c r="O1553" i="18"/>
  <c r="O1554" i="18"/>
  <c r="O1555" i="18"/>
  <c r="O1556" i="18"/>
  <c r="O1557" i="18"/>
  <c r="O1558" i="18"/>
  <c r="O1559" i="18"/>
  <c r="O1560" i="18"/>
  <c r="O1561" i="18"/>
  <c r="O1562" i="18"/>
  <c r="O1563" i="18"/>
  <c r="O1564" i="18"/>
  <c r="O1565" i="18"/>
  <c r="O1566" i="18"/>
  <c r="O1567" i="18"/>
  <c r="O1568" i="18"/>
  <c r="O1569" i="18"/>
  <c r="O1570" i="18"/>
  <c r="O1571" i="18"/>
  <c r="O1572" i="18"/>
  <c r="O1573" i="18"/>
  <c r="O1574" i="18"/>
  <c r="O1575" i="18"/>
  <c r="O1576" i="18"/>
  <c r="O1577" i="18"/>
  <c r="O1578" i="18"/>
  <c r="O1579" i="18"/>
  <c r="O1580" i="18"/>
  <c r="O1581" i="18"/>
  <c r="O1582" i="18"/>
  <c r="O1583" i="18"/>
  <c r="O1584" i="18"/>
  <c r="O1585" i="18"/>
  <c r="O1586" i="18"/>
  <c r="O1587" i="18"/>
  <c r="O1588" i="18"/>
  <c r="O1589" i="18"/>
  <c r="O1590" i="18"/>
  <c r="O1591" i="18"/>
  <c r="O1592" i="18"/>
  <c r="O1593" i="18"/>
  <c r="O1594" i="18"/>
  <c r="O1595" i="18"/>
  <c r="O1596" i="18"/>
  <c r="O1597" i="18"/>
  <c r="O1598" i="18"/>
  <c r="O1599" i="18"/>
  <c r="O1600" i="18"/>
  <c r="O1601" i="18"/>
  <c r="O1602" i="18"/>
  <c r="O1603" i="18"/>
  <c r="O1604" i="18"/>
  <c r="O1605" i="18"/>
  <c r="O1606" i="18"/>
  <c r="O1607" i="18"/>
  <c r="O1608" i="18"/>
  <c r="O1609" i="18"/>
  <c r="O1610" i="18"/>
  <c r="O1611" i="18"/>
  <c r="O1612" i="18"/>
  <c r="O1613" i="18"/>
  <c r="O1614" i="18"/>
  <c r="O1615" i="18"/>
  <c r="O1616" i="18"/>
  <c r="O1617" i="18"/>
  <c r="O1618" i="18"/>
  <c r="O1619" i="18"/>
  <c r="O1620" i="18"/>
  <c r="O1621" i="18"/>
  <c r="O1622" i="18"/>
  <c r="O1623" i="18"/>
  <c r="O1624" i="18"/>
  <c r="O1625" i="18"/>
  <c r="O1626" i="18"/>
  <c r="O1627" i="18"/>
  <c r="O1628" i="18"/>
  <c r="O1629" i="18"/>
  <c r="O1630" i="18"/>
  <c r="O1631" i="18"/>
  <c r="O1632" i="18"/>
  <c r="O1633" i="18"/>
  <c r="O1634" i="18"/>
  <c r="O1635" i="18"/>
  <c r="O1636" i="18"/>
  <c r="O1637" i="18"/>
  <c r="O1638" i="18"/>
  <c r="O1639" i="18"/>
  <c r="O1640" i="18"/>
  <c r="O1641" i="18"/>
  <c r="O1642" i="18"/>
  <c r="O1643" i="18"/>
  <c r="O1644" i="18"/>
  <c r="O1645" i="18"/>
  <c r="O1646" i="18"/>
  <c r="O1647" i="18"/>
  <c r="O1648" i="18"/>
  <c r="O1649" i="18"/>
  <c r="O1650" i="18"/>
  <c r="O1651" i="18"/>
  <c r="O1652" i="18"/>
  <c r="O1653" i="18"/>
  <c r="O1654" i="18"/>
  <c r="O1655" i="18"/>
  <c r="O1656" i="18"/>
  <c r="O1657" i="18"/>
  <c r="O1658" i="18"/>
  <c r="O1659" i="18"/>
  <c r="O1660" i="18"/>
  <c r="O1661" i="18"/>
  <c r="O1662" i="18"/>
  <c r="O1663" i="18"/>
  <c r="O1664" i="18"/>
  <c r="O1665" i="18"/>
  <c r="O1666" i="18"/>
  <c r="O1667" i="18"/>
  <c r="O1668" i="18"/>
  <c r="O1669" i="18"/>
  <c r="O1670" i="18"/>
  <c r="O1671" i="18"/>
  <c r="O1672" i="18"/>
  <c r="O1673" i="18"/>
  <c r="O1674" i="18"/>
  <c r="O1675" i="18"/>
  <c r="O1676" i="18"/>
  <c r="O1677" i="18"/>
  <c r="O1678" i="18"/>
  <c r="O1679" i="18"/>
  <c r="O1680" i="18"/>
  <c r="O1681" i="18"/>
  <c r="O1682" i="18"/>
  <c r="O1683" i="18"/>
  <c r="O1684" i="18"/>
  <c r="O1685" i="18"/>
  <c r="O1686" i="18"/>
  <c r="O1687" i="18"/>
  <c r="O1688" i="18"/>
  <c r="O1689" i="18"/>
  <c r="O1690" i="18"/>
  <c r="O1691" i="18"/>
  <c r="O1692" i="18"/>
  <c r="O1693" i="18"/>
  <c r="O1694" i="18"/>
  <c r="O1695" i="18"/>
  <c r="O1696" i="18"/>
  <c r="O1697" i="18"/>
  <c r="O1698" i="18"/>
  <c r="O1699" i="18"/>
  <c r="O1700" i="18"/>
  <c r="O1701" i="18"/>
  <c r="O1702" i="18"/>
  <c r="O1703" i="18"/>
  <c r="O1704" i="18"/>
  <c r="O1705" i="18"/>
  <c r="O1706" i="18"/>
  <c r="O1707" i="18"/>
  <c r="O1708" i="18"/>
  <c r="O1709" i="18"/>
  <c r="O1710" i="18"/>
  <c r="O1711" i="18"/>
  <c r="O1712" i="18"/>
  <c r="O1713" i="18"/>
  <c r="O1714" i="18"/>
  <c r="O1715" i="18"/>
  <c r="O1716" i="18"/>
  <c r="O1717" i="18"/>
  <c r="O1718" i="18"/>
  <c r="O1719" i="18"/>
  <c r="O1720" i="18"/>
  <c r="O1721" i="18"/>
  <c r="O1722" i="18"/>
  <c r="O1723" i="18"/>
  <c r="O1724" i="18"/>
  <c r="O1725" i="18"/>
  <c r="O1726" i="18"/>
  <c r="O1727" i="18"/>
  <c r="O1728" i="18"/>
  <c r="O1729" i="18"/>
  <c r="O1730" i="18"/>
  <c r="O1731" i="18"/>
  <c r="O1732" i="18"/>
  <c r="O1733" i="18"/>
  <c r="O1734" i="18"/>
  <c r="O1735" i="18"/>
  <c r="O1736" i="18"/>
  <c r="O1737" i="18"/>
  <c r="O1738" i="18"/>
  <c r="O1739" i="18"/>
  <c r="O1740" i="18"/>
  <c r="O1741" i="18"/>
  <c r="O1742" i="18"/>
  <c r="O1743" i="18"/>
  <c r="O1744" i="18"/>
  <c r="O1745" i="18"/>
  <c r="O1746" i="18"/>
  <c r="O1747" i="18"/>
  <c r="O1748" i="18"/>
  <c r="O1749" i="18"/>
  <c r="O1750" i="18"/>
  <c r="O1751" i="18"/>
  <c r="O1752" i="18"/>
  <c r="O1753" i="18"/>
  <c r="O1754" i="18"/>
  <c r="O1755" i="18"/>
  <c r="O1756" i="18"/>
  <c r="O1757" i="18"/>
  <c r="O1758" i="18"/>
  <c r="O1759" i="18"/>
  <c r="O1760" i="18"/>
  <c r="O1761" i="18"/>
  <c r="O1762" i="18"/>
  <c r="O1763" i="18"/>
  <c r="O1764" i="18"/>
  <c r="O1765" i="18"/>
  <c r="O1766" i="18"/>
  <c r="O1767" i="18"/>
  <c r="O1768" i="18"/>
  <c r="O1769" i="18"/>
  <c r="O1770" i="18"/>
  <c r="O1771" i="18"/>
  <c r="O1772" i="18"/>
  <c r="O1773" i="18"/>
  <c r="O1774" i="18"/>
  <c r="O1775" i="18"/>
  <c r="O1776" i="18"/>
  <c r="O1777" i="18"/>
  <c r="O1778" i="18"/>
  <c r="O1779" i="18"/>
  <c r="O1780" i="18"/>
  <c r="O1781" i="18"/>
  <c r="O1782" i="18"/>
  <c r="O1783" i="18"/>
  <c r="O1784" i="18"/>
  <c r="O1785" i="18"/>
  <c r="O1786" i="18"/>
  <c r="O1787" i="18"/>
  <c r="O1788" i="18"/>
  <c r="O1789" i="18"/>
  <c r="O1790" i="18"/>
  <c r="O1791" i="18"/>
  <c r="O1792" i="18"/>
  <c r="O1793" i="18"/>
  <c r="O1794" i="18"/>
  <c r="O1795" i="18"/>
  <c r="O1796" i="18"/>
  <c r="O1797" i="18"/>
  <c r="O1798" i="18"/>
  <c r="O1799" i="18"/>
  <c r="O1800" i="18"/>
  <c r="O1801" i="18"/>
  <c r="O1802" i="18"/>
  <c r="O1803" i="18"/>
  <c r="O1804" i="18"/>
  <c r="O1805" i="18"/>
  <c r="O1806" i="18"/>
  <c r="O1807" i="18"/>
  <c r="O1808" i="18"/>
  <c r="O1809" i="18"/>
  <c r="O1810" i="18"/>
  <c r="O1811" i="18"/>
  <c r="O1812" i="18"/>
  <c r="O1813" i="18"/>
  <c r="O1814" i="18"/>
  <c r="O1815" i="18"/>
  <c r="O1816" i="18"/>
  <c r="O1817" i="18"/>
  <c r="O1818" i="18"/>
  <c r="O1819" i="18"/>
  <c r="O1820" i="18"/>
  <c r="O1821" i="18"/>
  <c r="O1822" i="18"/>
  <c r="O1823" i="18"/>
  <c r="O1824" i="18"/>
  <c r="O1825" i="18"/>
  <c r="O1826" i="18"/>
  <c r="O1827" i="18"/>
  <c r="O1828" i="18"/>
  <c r="O1829" i="18"/>
  <c r="O1830" i="18"/>
  <c r="O1831" i="18"/>
  <c r="O1832" i="18"/>
  <c r="O1833" i="18"/>
  <c r="O1834" i="18"/>
  <c r="O1835" i="18"/>
  <c r="O1836" i="18"/>
  <c r="O1837" i="18"/>
  <c r="O1838" i="18"/>
  <c r="O1839" i="18"/>
  <c r="O1840" i="18"/>
  <c r="O1841" i="18"/>
  <c r="O1842" i="18"/>
  <c r="O1843" i="18"/>
  <c r="O1844" i="18"/>
  <c r="O1845" i="18"/>
  <c r="O1846" i="18"/>
  <c r="O1847" i="18"/>
  <c r="O1848" i="18"/>
  <c r="O1849" i="18"/>
  <c r="O1850" i="18"/>
  <c r="O1851" i="18"/>
  <c r="O1852" i="18"/>
  <c r="O1853" i="18"/>
  <c r="O1854" i="18"/>
  <c r="O1855" i="18"/>
  <c r="O1856" i="18"/>
  <c r="O1857" i="18"/>
  <c r="O1858" i="18"/>
  <c r="O1859" i="18"/>
  <c r="O1860" i="18"/>
  <c r="O1861" i="18"/>
  <c r="O1862" i="18"/>
  <c r="O1863" i="18"/>
  <c r="O1864" i="18"/>
  <c r="O1865" i="18"/>
  <c r="O1866" i="18"/>
  <c r="O1867" i="18"/>
  <c r="O1868" i="18"/>
  <c r="O1869" i="18"/>
  <c r="O1870" i="18"/>
  <c r="O1871" i="18"/>
  <c r="O1872" i="18"/>
  <c r="O1873" i="18"/>
  <c r="O1874" i="18"/>
  <c r="O1875" i="18"/>
  <c r="O1876" i="18"/>
  <c r="O1877" i="18"/>
  <c r="O1878" i="18"/>
  <c r="O1879" i="18"/>
  <c r="O1880" i="18"/>
  <c r="O1881" i="18"/>
  <c r="O1882" i="18"/>
  <c r="O1883" i="18"/>
  <c r="O1884" i="18"/>
  <c r="O1885" i="18"/>
  <c r="O1886" i="18"/>
  <c r="O1887" i="18"/>
  <c r="O1888" i="18"/>
  <c r="O1889" i="18"/>
  <c r="O1890" i="18"/>
  <c r="O1891" i="18"/>
  <c r="O1892" i="18"/>
  <c r="O1893" i="18"/>
  <c r="O1894" i="18"/>
  <c r="O1895" i="18"/>
  <c r="O1896" i="18"/>
  <c r="O1897" i="18"/>
  <c r="O1898" i="18"/>
  <c r="O1899" i="18"/>
  <c r="O1900" i="18"/>
  <c r="O1901" i="18"/>
  <c r="O1902" i="18"/>
  <c r="O1903" i="18"/>
  <c r="O1904" i="18"/>
  <c r="O1905" i="18"/>
  <c r="O1906" i="18"/>
  <c r="O1907" i="18"/>
  <c r="O1908" i="18"/>
  <c r="O1909" i="18"/>
  <c r="O1910" i="18"/>
  <c r="O1911" i="18"/>
  <c r="O1912" i="18"/>
  <c r="O1913" i="18"/>
  <c r="O1914" i="18"/>
  <c r="O1915" i="18"/>
  <c r="O1916" i="18"/>
  <c r="O1917" i="18"/>
  <c r="O1918" i="18"/>
  <c r="O1919" i="18"/>
  <c r="O1920" i="18"/>
  <c r="O1921" i="18"/>
  <c r="O1922" i="18"/>
  <c r="O1923" i="18"/>
  <c r="O1924" i="18"/>
  <c r="O1925" i="18"/>
  <c r="O1926" i="18"/>
  <c r="O1927" i="18"/>
  <c r="O1928" i="18"/>
  <c r="O1929" i="18"/>
  <c r="O1930" i="18"/>
  <c r="O1931" i="18"/>
  <c r="O1932" i="18"/>
  <c r="O1933" i="18"/>
  <c r="O1934" i="18"/>
  <c r="O1935" i="18"/>
  <c r="O1936" i="18"/>
  <c r="O1937" i="18"/>
  <c r="O1938" i="18"/>
  <c r="O1939" i="18"/>
  <c r="O1940" i="18"/>
  <c r="O1941" i="18"/>
  <c r="O1942" i="18"/>
  <c r="O1943" i="18"/>
  <c r="O1944" i="18"/>
  <c r="O1945" i="18"/>
  <c r="O1946" i="18"/>
  <c r="O1947" i="18"/>
  <c r="O1948" i="18"/>
  <c r="O1949" i="18"/>
  <c r="O1950" i="18"/>
  <c r="O1951" i="18"/>
  <c r="O1952" i="18"/>
  <c r="O1953" i="18"/>
  <c r="O1954" i="18"/>
  <c r="O1955" i="18"/>
  <c r="O1956" i="18"/>
  <c r="O1957" i="18"/>
  <c r="O1958" i="18"/>
  <c r="O1959" i="18"/>
  <c r="O1960" i="18"/>
  <c r="O1961" i="18"/>
  <c r="O1962" i="18"/>
  <c r="O1963" i="18"/>
  <c r="O1964" i="18"/>
  <c r="O1965" i="18"/>
  <c r="O1966" i="18"/>
  <c r="O1967" i="18"/>
  <c r="O1968" i="18"/>
  <c r="O1969" i="18"/>
  <c r="O1970" i="18"/>
  <c r="O1971" i="18"/>
  <c r="O1972" i="18"/>
  <c r="O1973" i="18"/>
  <c r="O1974" i="18"/>
  <c r="O1975" i="18"/>
  <c r="O1976" i="18"/>
  <c r="O1977" i="18"/>
  <c r="O1978" i="18"/>
  <c r="O1979" i="18"/>
  <c r="O1980" i="18"/>
  <c r="O1981" i="18"/>
  <c r="O1982" i="18"/>
  <c r="O1983" i="18"/>
  <c r="O1984" i="18"/>
  <c r="O1985" i="18"/>
  <c r="O1986" i="18"/>
  <c r="O1987" i="18"/>
  <c r="O1988" i="18"/>
  <c r="O1989" i="18"/>
  <c r="O1990" i="18"/>
  <c r="O1991" i="18"/>
  <c r="O1992" i="18"/>
  <c r="O1993" i="18"/>
  <c r="O1994" i="18"/>
  <c r="O1995" i="18"/>
  <c r="O1996" i="18"/>
  <c r="O1997" i="18"/>
  <c r="O1998" i="18"/>
  <c r="O1999" i="18"/>
  <c r="O2000" i="18"/>
  <c r="O2001" i="18"/>
  <c r="O2002" i="18"/>
  <c r="O2003" i="18"/>
  <c r="O2004" i="18"/>
  <c r="O2005" i="18"/>
  <c r="O2006" i="18"/>
  <c r="O2007" i="18"/>
  <c r="O2008" i="18"/>
  <c r="O2009" i="18"/>
  <c r="O2010" i="18"/>
  <c r="O2011" i="18"/>
  <c r="O2012" i="18"/>
  <c r="O2013" i="18"/>
  <c r="O2014" i="18"/>
  <c r="O2015" i="18"/>
  <c r="O2016" i="18"/>
  <c r="O2017" i="18"/>
  <c r="O2018" i="18"/>
  <c r="O2019" i="18"/>
  <c r="O2020" i="18"/>
  <c r="O2021" i="18"/>
  <c r="O2022" i="18"/>
  <c r="O2023" i="18"/>
  <c r="O2024" i="18"/>
  <c r="O2025" i="18"/>
  <c r="O2026" i="18"/>
  <c r="O2027" i="18"/>
  <c r="O2028" i="18"/>
  <c r="O2029" i="18"/>
  <c r="O2030" i="18"/>
  <c r="O2031" i="18"/>
  <c r="O2032" i="18"/>
  <c r="O2033" i="18"/>
  <c r="O2034" i="18"/>
  <c r="O2035" i="18"/>
  <c r="O2036" i="18"/>
  <c r="O2037" i="18"/>
  <c r="O2038" i="18"/>
  <c r="O2039" i="18"/>
  <c r="O2040" i="18"/>
  <c r="O2041" i="18"/>
  <c r="O2042" i="18"/>
  <c r="O2043" i="18"/>
  <c r="O2044" i="18"/>
  <c r="O2045" i="18"/>
  <c r="O2046" i="18"/>
  <c r="O2047" i="18"/>
  <c r="O2048" i="18"/>
  <c r="O2049" i="18"/>
  <c r="O2050" i="18"/>
  <c r="O2051" i="18"/>
  <c r="O2052" i="18"/>
  <c r="O2053" i="18"/>
  <c r="O2054" i="18"/>
  <c r="O2055" i="18"/>
  <c r="O2056" i="18"/>
  <c r="O2057" i="18"/>
  <c r="O2058" i="18"/>
  <c r="O2059" i="18"/>
  <c r="O2060" i="18"/>
  <c r="O2061" i="18"/>
  <c r="O2062" i="18"/>
  <c r="O2063" i="18"/>
  <c r="O2064" i="18"/>
  <c r="O2065" i="18"/>
  <c r="O2066" i="18"/>
  <c r="O2067" i="18"/>
  <c r="O2068" i="18"/>
  <c r="O2069" i="18"/>
  <c r="O2070" i="18"/>
  <c r="O2071" i="18"/>
  <c r="O2072" i="18"/>
  <c r="O2073" i="18"/>
  <c r="O2074" i="18"/>
  <c r="O2075" i="18"/>
  <c r="O2076" i="18"/>
  <c r="O2077" i="18"/>
  <c r="O2078" i="18"/>
  <c r="O2079" i="18"/>
  <c r="O2080" i="18"/>
  <c r="O2081" i="18"/>
  <c r="O2082" i="18"/>
  <c r="O2083" i="18"/>
  <c r="O2084" i="18"/>
  <c r="O2085" i="18"/>
  <c r="O2086" i="18"/>
  <c r="O2087" i="18"/>
  <c r="O2088" i="18"/>
  <c r="O2089" i="18"/>
  <c r="O2090" i="18"/>
  <c r="O2091" i="18"/>
  <c r="O2092" i="18"/>
  <c r="O2093" i="18"/>
  <c r="O2094" i="18"/>
  <c r="O2095" i="18"/>
  <c r="O2096" i="18"/>
  <c r="O2097" i="18"/>
  <c r="O2098" i="18"/>
  <c r="O2099" i="18"/>
  <c r="O2100" i="18"/>
  <c r="O2101" i="18"/>
  <c r="O2102" i="18"/>
  <c r="O2103" i="18"/>
  <c r="O2104" i="18"/>
  <c r="O2105" i="18"/>
  <c r="O2106" i="18"/>
  <c r="O2107" i="18"/>
  <c r="O2108" i="18"/>
  <c r="O2109" i="18"/>
  <c r="O2110" i="18"/>
  <c r="O2111" i="18"/>
  <c r="O2112" i="18"/>
  <c r="O2113" i="18"/>
  <c r="O2114" i="18"/>
  <c r="O2115" i="18"/>
  <c r="O2116" i="18"/>
  <c r="O2117" i="18"/>
  <c r="O2118" i="18"/>
  <c r="O2119" i="18"/>
  <c r="O2120" i="18"/>
  <c r="O2121" i="18"/>
  <c r="O2122" i="18"/>
  <c r="O2123" i="18"/>
  <c r="O2124" i="18"/>
  <c r="O2125" i="18"/>
  <c r="O2126" i="18"/>
  <c r="O2127" i="18"/>
  <c r="O2128" i="18"/>
  <c r="O2129" i="18"/>
  <c r="O2130" i="18"/>
  <c r="O2131" i="18"/>
  <c r="O2132" i="18"/>
  <c r="O2133" i="18"/>
  <c r="O2134" i="18"/>
  <c r="O2135" i="18"/>
  <c r="O2136" i="18"/>
  <c r="O2137" i="18"/>
  <c r="O2138" i="18"/>
  <c r="O2139" i="18"/>
  <c r="O2140" i="18"/>
  <c r="O2141" i="18"/>
  <c r="O2142" i="18"/>
  <c r="O2143" i="18"/>
  <c r="O2144" i="18"/>
  <c r="O2145" i="18"/>
  <c r="O2146" i="18"/>
  <c r="O2147" i="18"/>
  <c r="O2148" i="18"/>
  <c r="O2149" i="18"/>
  <c r="O2150" i="18"/>
  <c r="O2151" i="18"/>
  <c r="O2152" i="18"/>
  <c r="O2153" i="18"/>
  <c r="O2154" i="18"/>
  <c r="O2155" i="18"/>
  <c r="O2156" i="18"/>
  <c r="O2157" i="18"/>
  <c r="O2158" i="18"/>
  <c r="O2159" i="18"/>
  <c r="O2160" i="18"/>
  <c r="O2161" i="18"/>
  <c r="O2162" i="18"/>
  <c r="O2163" i="18"/>
  <c r="O2164" i="18"/>
  <c r="O2165" i="18"/>
  <c r="O2166" i="18"/>
  <c r="O2167" i="18"/>
  <c r="O2168" i="18"/>
  <c r="O2169" i="18"/>
  <c r="O2170" i="18"/>
  <c r="O2171" i="18"/>
  <c r="O2172" i="18"/>
  <c r="O2173" i="18"/>
  <c r="O2174" i="18"/>
  <c r="O2175" i="18"/>
  <c r="O2176" i="18"/>
  <c r="O2177" i="18"/>
  <c r="O2178" i="18"/>
  <c r="O2179" i="18"/>
  <c r="O2180" i="18"/>
  <c r="O2181" i="18"/>
  <c r="O2182" i="18"/>
  <c r="O2183" i="18"/>
  <c r="O2184" i="18"/>
  <c r="O2185" i="18"/>
  <c r="O2186" i="18"/>
  <c r="O2187" i="18"/>
  <c r="O2188" i="18"/>
  <c r="O2189" i="18"/>
  <c r="O2190" i="18"/>
  <c r="O2191" i="18"/>
  <c r="O2192" i="18"/>
  <c r="O2193" i="18"/>
  <c r="O2194" i="18"/>
  <c r="O2195" i="18"/>
  <c r="O2196" i="18"/>
  <c r="O2197" i="18"/>
  <c r="O2198" i="18"/>
  <c r="O2199" i="18"/>
  <c r="O2200" i="18"/>
  <c r="O2201" i="18"/>
  <c r="O2202" i="18"/>
  <c r="O2203" i="18"/>
  <c r="O2204" i="18"/>
  <c r="O2205" i="18"/>
  <c r="O2206" i="18"/>
  <c r="O2207" i="18"/>
  <c r="O2208" i="18"/>
  <c r="O2209" i="18"/>
  <c r="O2210" i="18"/>
  <c r="O2211" i="18"/>
  <c r="O2212" i="18"/>
  <c r="O2213" i="18"/>
  <c r="O2214" i="18"/>
  <c r="O2215" i="18"/>
  <c r="O2216" i="18"/>
  <c r="O2217" i="18"/>
  <c r="O2218" i="18"/>
  <c r="O2219" i="18"/>
  <c r="O2220" i="18"/>
  <c r="O2221" i="18"/>
  <c r="O2222" i="18"/>
  <c r="O2223" i="18"/>
  <c r="O2224" i="18"/>
  <c r="O2225" i="18"/>
  <c r="O2226" i="18"/>
  <c r="O2227" i="18"/>
  <c r="O2228" i="18"/>
  <c r="O2229" i="18"/>
  <c r="O2230" i="18"/>
  <c r="O2231" i="18"/>
  <c r="O2232" i="18"/>
  <c r="O2233" i="18"/>
  <c r="O2234" i="18"/>
  <c r="O2235" i="18"/>
  <c r="O2236" i="18"/>
  <c r="O2237" i="18"/>
  <c r="O2238" i="18"/>
  <c r="O2239" i="18"/>
  <c r="O2240" i="18"/>
  <c r="O2241" i="18"/>
  <c r="O2242" i="18"/>
  <c r="O2243" i="18"/>
  <c r="O2244" i="18"/>
  <c r="O2245" i="18"/>
  <c r="O2246" i="18"/>
  <c r="O2247" i="18"/>
  <c r="O2248" i="18"/>
  <c r="O2249" i="18"/>
  <c r="O2250" i="18"/>
  <c r="O2251" i="18"/>
  <c r="O2252" i="18"/>
  <c r="O2253" i="18"/>
  <c r="O2254" i="18"/>
  <c r="O2255" i="18"/>
  <c r="O2256" i="18"/>
  <c r="O2257" i="18"/>
  <c r="O2258" i="18"/>
  <c r="O2259" i="18"/>
  <c r="O2260" i="18"/>
  <c r="O2261" i="18"/>
  <c r="O2262" i="18"/>
  <c r="O2263" i="18"/>
  <c r="O2264" i="18"/>
  <c r="O2265" i="18"/>
  <c r="O2266" i="18"/>
  <c r="O2267" i="18"/>
  <c r="O2268" i="18"/>
  <c r="O2269" i="18"/>
  <c r="O2270" i="18"/>
  <c r="O2271" i="18"/>
  <c r="O2272" i="18"/>
  <c r="O2273" i="18"/>
  <c r="O2274" i="18"/>
  <c r="O2275" i="18"/>
  <c r="O2276" i="18"/>
  <c r="O2277" i="18"/>
  <c r="O2278" i="18"/>
  <c r="O2279" i="18"/>
  <c r="O2280" i="18"/>
  <c r="O2281" i="18"/>
  <c r="O2282" i="18"/>
  <c r="O2283" i="18"/>
  <c r="O2284" i="18"/>
  <c r="O2285" i="18"/>
  <c r="O2286" i="18"/>
  <c r="O2287" i="18"/>
  <c r="O2288" i="18"/>
  <c r="O2289" i="18"/>
  <c r="O2290" i="18"/>
  <c r="O2291" i="18"/>
  <c r="O2292" i="18"/>
  <c r="O2293" i="18"/>
  <c r="O2294" i="18"/>
  <c r="O2295" i="18"/>
  <c r="O2296" i="18"/>
  <c r="O2297" i="18"/>
  <c r="O2298" i="18"/>
  <c r="O2299" i="18"/>
  <c r="O2300" i="18"/>
  <c r="O2301" i="18"/>
  <c r="O2302" i="18"/>
  <c r="O2303" i="18"/>
  <c r="O2304" i="18"/>
  <c r="O2305" i="18"/>
  <c r="O2306" i="18"/>
  <c r="O2307" i="18"/>
  <c r="O2308" i="18"/>
  <c r="O2309" i="18"/>
  <c r="O2310" i="18"/>
  <c r="O2311" i="18"/>
  <c r="O2312" i="18"/>
  <c r="O2313" i="18"/>
  <c r="O2314" i="18"/>
  <c r="O2315" i="18"/>
  <c r="O2316" i="18"/>
  <c r="O2317" i="18"/>
  <c r="O2318" i="18"/>
  <c r="O2319" i="18"/>
  <c r="O2320" i="18"/>
  <c r="O2321" i="18"/>
  <c r="O2322" i="18"/>
  <c r="O2323" i="18"/>
  <c r="O2324" i="18"/>
  <c r="O2325" i="18"/>
  <c r="O2326" i="18"/>
  <c r="O2327" i="18"/>
  <c r="O2328" i="18"/>
  <c r="O2329" i="18"/>
  <c r="O2330" i="18"/>
  <c r="O2331" i="18"/>
  <c r="O2332" i="18"/>
  <c r="O2333" i="18"/>
  <c r="O2334" i="18"/>
  <c r="O2335" i="18"/>
  <c r="O2336" i="18"/>
  <c r="O2337" i="18"/>
  <c r="O2338" i="18"/>
  <c r="O2339" i="18"/>
  <c r="O2340" i="18"/>
  <c r="O2341" i="18"/>
  <c r="O2342" i="18"/>
  <c r="O2343" i="18"/>
  <c r="O2344" i="18"/>
  <c r="O2345" i="18"/>
  <c r="O2346" i="18"/>
  <c r="O2347" i="18"/>
  <c r="O2348" i="18"/>
  <c r="O2349" i="18"/>
  <c r="O2350" i="18"/>
  <c r="O2351" i="18"/>
  <c r="O2352" i="18"/>
  <c r="O2353" i="18"/>
  <c r="O2354" i="18"/>
  <c r="O2355" i="18"/>
  <c r="O2356" i="18"/>
  <c r="O2357" i="18"/>
  <c r="O2358" i="18"/>
  <c r="O2359" i="18"/>
  <c r="O2360" i="18"/>
  <c r="O2361" i="18"/>
  <c r="O2362" i="18"/>
  <c r="O2363" i="18"/>
  <c r="O2364" i="18"/>
  <c r="O2365" i="18"/>
  <c r="O2366" i="18"/>
  <c r="O2367" i="18"/>
  <c r="O2368" i="18"/>
  <c r="O2369" i="18"/>
  <c r="O2370" i="18"/>
  <c r="O2371" i="18"/>
  <c r="O2372" i="18"/>
  <c r="O2373" i="18"/>
  <c r="O2374" i="18"/>
  <c r="O2375" i="18"/>
  <c r="O2376" i="18"/>
  <c r="O2377" i="18"/>
  <c r="O2378" i="18"/>
  <c r="O2379" i="18"/>
  <c r="O2380" i="18"/>
  <c r="O2381" i="18"/>
  <c r="O2382" i="18"/>
  <c r="O2383" i="18"/>
  <c r="O2384" i="18"/>
  <c r="O2385" i="18"/>
  <c r="O2386" i="18"/>
  <c r="O2387" i="18"/>
  <c r="O2388" i="18"/>
  <c r="O2389" i="18"/>
  <c r="O2390" i="18"/>
  <c r="O2391" i="18"/>
  <c r="O2392" i="18"/>
  <c r="O2393" i="18"/>
  <c r="O2394" i="18"/>
  <c r="O2395" i="18"/>
  <c r="O2396" i="18"/>
  <c r="O2397" i="18"/>
  <c r="O2398" i="18"/>
  <c r="O2399" i="18"/>
  <c r="O2400" i="18"/>
  <c r="O2401" i="18"/>
  <c r="O2402" i="18"/>
  <c r="O2403" i="18"/>
  <c r="O2404" i="18"/>
  <c r="O2405" i="18"/>
  <c r="O2406" i="18"/>
  <c r="O2407" i="18"/>
  <c r="O2408" i="18"/>
  <c r="O2409" i="18"/>
  <c r="O2410" i="18"/>
  <c r="O2411" i="18"/>
  <c r="O2412" i="18"/>
  <c r="O2413" i="18"/>
  <c r="O2414" i="18"/>
  <c r="O2415" i="18"/>
  <c r="O2416" i="18"/>
  <c r="O2417" i="18"/>
  <c r="O2418" i="18"/>
  <c r="O2419" i="18"/>
  <c r="O2420" i="18"/>
  <c r="O2421" i="18"/>
  <c r="O2422" i="18"/>
  <c r="O2423" i="18"/>
  <c r="O2424" i="18"/>
  <c r="O2425" i="18"/>
  <c r="O2426" i="18"/>
  <c r="O2427" i="18"/>
  <c r="O2428" i="18"/>
  <c r="O2429" i="18"/>
  <c r="O2430" i="18"/>
  <c r="O2431" i="18"/>
  <c r="O2432" i="18"/>
  <c r="O2433" i="18"/>
  <c r="O2434" i="18"/>
  <c r="O2435" i="18"/>
  <c r="O2436" i="18"/>
  <c r="O2437" i="18"/>
  <c r="O2438" i="18"/>
  <c r="O2439" i="18"/>
  <c r="O2440" i="18"/>
  <c r="O2441" i="18"/>
  <c r="O2442" i="18"/>
  <c r="O2443" i="18"/>
  <c r="O2444" i="18"/>
  <c r="O2445" i="18"/>
  <c r="O2446" i="18"/>
  <c r="O2447" i="18"/>
  <c r="O2448" i="18"/>
  <c r="O2449" i="18"/>
  <c r="O2450" i="18"/>
  <c r="O2451" i="18"/>
  <c r="O2452" i="18"/>
  <c r="O2453" i="18"/>
  <c r="O2454" i="18"/>
  <c r="O2455" i="18"/>
  <c r="O2456" i="18"/>
  <c r="O2457" i="18"/>
  <c r="O2458" i="18"/>
  <c r="O2459" i="18"/>
  <c r="O2460" i="18"/>
  <c r="O2461" i="18"/>
  <c r="O2462" i="18"/>
  <c r="O2463" i="18"/>
  <c r="O2464" i="18"/>
  <c r="O2465" i="18"/>
  <c r="O2466" i="18"/>
  <c r="O2467" i="18"/>
  <c r="O2468" i="18"/>
  <c r="O2469" i="18"/>
  <c r="O2470" i="18"/>
  <c r="O2471" i="18"/>
  <c r="O2472" i="18"/>
  <c r="O2473" i="18"/>
  <c r="O2474" i="18"/>
  <c r="O2475" i="18"/>
  <c r="O2476" i="18"/>
  <c r="O2477" i="18"/>
  <c r="O2478" i="18"/>
  <c r="O2479" i="18"/>
  <c r="O2480" i="18"/>
  <c r="O2481" i="18"/>
  <c r="O2482" i="18"/>
  <c r="O2483" i="18"/>
  <c r="O2484" i="18"/>
  <c r="O2485" i="18"/>
  <c r="O2486" i="18"/>
  <c r="O2487" i="18"/>
  <c r="O2488" i="18"/>
  <c r="O2489" i="18"/>
  <c r="O2490" i="18"/>
  <c r="O2491" i="18"/>
  <c r="O2492" i="18"/>
  <c r="O2493" i="18"/>
  <c r="O2494" i="18"/>
  <c r="O2495" i="18"/>
  <c r="O2496" i="18"/>
  <c r="O2497" i="18"/>
  <c r="O2498" i="18"/>
  <c r="O4" i="18"/>
  <c r="L4" i="18"/>
  <c r="N5" i="18"/>
  <c r="N6" i="18"/>
  <c r="N7" i="18"/>
  <c r="N8" i="18"/>
  <c r="N9" i="18"/>
  <c r="N10" i="18"/>
  <c r="N11" i="18"/>
  <c r="N12" i="18"/>
  <c r="N13" i="18"/>
  <c r="N14" i="18"/>
  <c r="N15" i="18"/>
  <c r="N16" i="18"/>
  <c r="N17" i="18"/>
  <c r="N18" i="18"/>
  <c r="N19" i="18"/>
  <c r="N20" i="18"/>
  <c r="N21" i="18"/>
  <c r="N22" i="18"/>
  <c r="N23" i="18"/>
  <c r="N24" i="18"/>
  <c r="N25" i="18"/>
  <c r="N26" i="18"/>
  <c r="N27" i="18"/>
  <c r="N28" i="18"/>
  <c r="N29" i="18"/>
  <c r="N30" i="18"/>
  <c r="N31" i="18"/>
  <c r="N32" i="18"/>
  <c r="N33" i="18"/>
  <c r="N34" i="18"/>
  <c r="N35" i="18"/>
  <c r="N36" i="18"/>
  <c r="N37" i="18"/>
  <c r="N38" i="18"/>
  <c r="N39" i="18"/>
  <c r="N40" i="18"/>
  <c r="N41" i="18"/>
  <c r="N42" i="18"/>
  <c r="N43" i="18"/>
  <c r="N44" i="18"/>
  <c r="N45" i="18"/>
  <c r="N46" i="18"/>
  <c r="N47" i="18"/>
  <c r="N48" i="18"/>
  <c r="N49" i="18"/>
  <c r="N50" i="18"/>
  <c r="N51" i="18"/>
  <c r="N52" i="18"/>
  <c r="N53" i="18"/>
  <c r="N54" i="18"/>
  <c r="N55" i="18"/>
  <c r="N56" i="18"/>
  <c r="N57" i="18"/>
  <c r="N58" i="18"/>
  <c r="N59" i="18"/>
  <c r="N60" i="18"/>
  <c r="N61" i="18"/>
  <c r="N62" i="18"/>
  <c r="N63" i="18"/>
  <c r="N64" i="18"/>
  <c r="N65" i="18"/>
  <c r="N66" i="18"/>
  <c r="N67" i="18"/>
  <c r="N68" i="18"/>
  <c r="N69" i="18"/>
  <c r="N70" i="18"/>
  <c r="N71" i="18"/>
  <c r="N72" i="18"/>
  <c r="N73" i="18"/>
  <c r="N74" i="18"/>
  <c r="N75" i="18"/>
  <c r="N76" i="18"/>
  <c r="N77" i="18"/>
  <c r="N78" i="18"/>
  <c r="N79" i="18"/>
  <c r="N80" i="18"/>
  <c r="N81" i="18"/>
  <c r="N82" i="18"/>
  <c r="N83" i="18"/>
  <c r="N84" i="18"/>
  <c r="N85" i="18"/>
  <c r="N86" i="18"/>
  <c r="N87" i="18"/>
  <c r="N88" i="18"/>
  <c r="N89" i="18"/>
  <c r="N90" i="18"/>
  <c r="N91" i="18"/>
  <c r="N92" i="18"/>
  <c r="N93" i="18"/>
  <c r="N94" i="18"/>
  <c r="N95" i="18"/>
  <c r="N96" i="18"/>
  <c r="N97" i="18"/>
  <c r="N98" i="18"/>
  <c r="N99" i="18"/>
  <c r="N100" i="18"/>
  <c r="N101" i="18"/>
  <c r="N102" i="18"/>
  <c r="N103" i="18"/>
  <c r="N104" i="18"/>
  <c r="N105" i="18"/>
  <c r="N106" i="18"/>
  <c r="N107" i="18"/>
  <c r="N108" i="18"/>
  <c r="N109" i="18"/>
  <c r="N110" i="18"/>
  <c r="N111" i="18"/>
  <c r="N112" i="18"/>
  <c r="N113" i="18"/>
  <c r="N114" i="18"/>
  <c r="N115" i="18"/>
  <c r="N116" i="18"/>
  <c r="N117" i="18"/>
  <c r="N118" i="18"/>
  <c r="N119" i="18"/>
  <c r="N120" i="18"/>
  <c r="N121" i="18"/>
  <c r="N122" i="18"/>
  <c r="N123" i="18"/>
  <c r="N124" i="18"/>
  <c r="N125" i="18"/>
  <c r="N126" i="18"/>
  <c r="N127" i="18"/>
  <c r="N128" i="18"/>
  <c r="N129" i="18"/>
  <c r="N130" i="18"/>
  <c r="N131" i="18"/>
  <c r="N132" i="18"/>
  <c r="N133" i="18"/>
  <c r="N134" i="18"/>
  <c r="N135" i="18"/>
  <c r="N136" i="18"/>
  <c r="N137" i="18"/>
  <c r="N138" i="18"/>
  <c r="N139" i="18"/>
  <c r="N140" i="18"/>
  <c r="N141" i="18"/>
  <c r="N142" i="18"/>
  <c r="N143" i="18"/>
  <c r="N144" i="18"/>
  <c r="N145" i="18"/>
  <c r="N146" i="18"/>
  <c r="N147" i="18"/>
  <c r="N148" i="18"/>
  <c r="N149" i="18"/>
  <c r="N150" i="18"/>
  <c r="N151" i="18"/>
  <c r="N152" i="18"/>
  <c r="N153" i="18"/>
  <c r="N154" i="18"/>
  <c r="N155" i="18"/>
  <c r="N156" i="18"/>
  <c r="N157" i="18"/>
  <c r="N158" i="18"/>
  <c r="N159" i="18"/>
  <c r="N160" i="18"/>
  <c r="N161" i="18"/>
  <c r="N162" i="18"/>
  <c r="N163" i="18"/>
  <c r="N164" i="18"/>
  <c r="N165" i="18"/>
  <c r="N166" i="18"/>
  <c r="N167" i="18"/>
  <c r="N168" i="18"/>
  <c r="N169" i="18"/>
  <c r="N170" i="18"/>
  <c r="N171" i="18"/>
  <c r="N172" i="18"/>
  <c r="N173" i="18"/>
  <c r="N174" i="18"/>
  <c r="N175" i="18"/>
  <c r="N176" i="18"/>
  <c r="N177" i="18"/>
  <c r="N178" i="18"/>
  <c r="N179" i="18"/>
  <c r="N180" i="18"/>
  <c r="N181" i="18"/>
  <c r="N182" i="18"/>
  <c r="N183" i="18"/>
  <c r="N184" i="18"/>
  <c r="N185" i="18"/>
  <c r="N186" i="18"/>
  <c r="N187" i="18"/>
  <c r="N188" i="18"/>
  <c r="N189" i="18"/>
  <c r="N190" i="18"/>
  <c r="N191" i="18"/>
  <c r="N192" i="18"/>
  <c r="N193" i="18"/>
  <c r="N194" i="18"/>
  <c r="N195" i="18"/>
  <c r="N196" i="18"/>
  <c r="N197" i="18"/>
  <c r="N198" i="18"/>
  <c r="N199" i="18"/>
  <c r="N200" i="18"/>
  <c r="N201" i="18"/>
  <c r="N202" i="18"/>
  <c r="N203" i="18"/>
  <c r="N204" i="18"/>
  <c r="N205" i="18"/>
  <c r="N206" i="18"/>
  <c r="N207" i="18"/>
  <c r="N208" i="18"/>
  <c r="N209" i="18"/>
  <c r="N210" i="18"/>
  <c r="N211" i="18"/>
  <c r="N212" i="18"/>
  <c r="N213" i="18"/>
  <c r="N214" i="18"/>
  <c r="N215" i="18"/>
  <c r="N216" i="18"/>
  <c r="N217" i="18"/>
  <c r="N218" i="18"/>
  <c r="N219" i="18"/>
  <c r="N220" i="18"/>
  <c r="N221" i="18"/>
  <c r="N222" i="18"/>
  <c r="N223" i="18"/>
  <c r="N224" i="18"/>
  <c r="N225" i="18"/>
  <c r="N226" i="18"/>
  <c r="N227" i="18"/>
  <c r="N228" i="18"/>
  <c r="N229" i="18"/>
  <c r="N230" i="18"/>
  <c r="N231" i="18"/>
  <c r="N232" i="18"/>
  <c r="N233" i="18"/>
  <c r="N234" i="18"/>
  <c r="N235" i="18"/>
  <c r="N236" i="18"/>
  <c r="N237" i="18"/>
  <c r="N238" i="18"/>
  <c r="N239" i="18"/>
  <c r="N240" i="18"/>
  <c r="N241" i="18"/>
  <c r="N242" i="18"/>
  <c r="N243" i="18"/>
  <c r="N244" i="18"/>
  <c r="N245" i="18"/>
  <c r="N246" i="18"/>
  <c r="N247" i="18"/>
  <c r="N248" i="18"/>
  <c r="N249" i="18"/>
  <c r="N250" i="18"/>
  <c r="N251" i="18"/>
  <c r="N252" i="18"/>
  <c r="N253" i="18"/>
  <c r="N254" i="18"/>
  <c r="N255" i="18"/>
  <c r="N256" i="18"/>
  <c r="N257" i="18"/>
  <c r="N258" i="18"/>
  <c r="N259" i="18"/>
  <c r="N260" i="18"/>
  <c r="N261" i="18"/>
  <c r="N262" i="18"/>
  <c r="N263" i="18"/>
  <c r="N264" i="18"/>
  <c r="N265" i="18"/>
  <c r="N266" i="18"/>
  <c r="N267" i="18"/>
  <c r="N268" i="18"/>
  <c r="N269" i="18"/>
  <c r="N270" i="18"/>
  <c r="N271" i="18"/>
  <c r="N272" i="18"/>
  <c r="N273" i="18"/>
  <c r="N274" i="18"/>
  <c r="N275" i="18"/>
  <c r="N276" i="18"/>
  <c r="N277" i="18"/>
  <c r="N278" i="18"/>
  <c r="N279" i="18"/>
  <c r="N280" i="18"/>
  <c r="N281" i="18"/>
  <c r="N282" i="18"/>
  <c r="N283" i="18"/>
  <c r="N284" i="18"/>
  <c r="N285" i="18"/>
  <c r="N286" i="18"/>
  <c r="N287" i="18"/>
  <c r="N288" i="18"/>
  <c r="N289" i="18"/>
  <c r="N290" i="18"/>
  <c r="N291" i="18"/>
  <c r="N292" i="18"/>
  <c r="N293" i="18"/>
  <c r="N294" i="18"/>
  <c r="N295" i="18"/>
  <c r="N296" i="18"/>
  <c r="N297" i="18"/>
  <c r="N298" i="18"/>
  <c r="N299" i="18"/>
  <c r="N300" i="18"/>
  <c r="N301" i="18"/>
  <c r="N302" i="18"/>
  <c r="N303" i="18"/>
  <c r="N304" i="18"/>
  <c r="N305" i="18"/>
  <c r="N306" i="18"/>
  <c r="N307" i="18"/>
  <c r="N308" i="18"/>
  <c r="N309" i="18"/>
  <c r="N310" i="18"/>
  <c r="N311" i="18"/>
  <c r="N312" i="18"/>
  <c r="N313" i="18"/>
  <c r="N314" i="18"/>
  <c r="N315" i="18"/>
  <c r="N316" i="18"/>
  <c r="N317" i="18"/>
  <c r="N318" i="18"/>
  <c r="N319" i="18"/>
  <c r="N320" i="18"/>
  <c r="N321" i="18"/>
  <c r="N322" i="18"/>
  <c r="N323" i="18"/>
  <c r="N324" i="18"/>
  <c r="N325" i="18"/>
  <c r="N326" i="18"/>
  <c r="N327" i="18"/>
  <c r="N328" i="18"/>
  <c r="N329" i="18"/>
  <c r="N330" i="18"/>
  <c r="N331" i="18"/>
  <c r="N332" i="18"/>
  <c r="N333" i="18"/>
  <c r="N334" i="18"/>
  <c r="N335" i="18"/>
  <c r="N336" i="18"/>
  <c r="N337" i="18"/>
  <c r="N338" i="18"/>
  <c r="N339" i="18"/>
  <c r="N340" i="18"/>
  <c r="N341" i="18"/>
  <c r="N342" i="18"/>
  <c r="N343" i="18"/>
  <c r="N344" i="18"/>
  <c r="N345" i="18"/>
  <c r="N346" i="18"/>
  <c r="N347" i="18"/>
  <c r="N348" i="18"/>
  <c r="N349" i="18"/>
  <c r="N350" i="18"/>
  <c r="N351" i="18"/>
  <c r="N352" i="18"/>
  <c r="N353" i="18"/>
  <c r="N354" i="18"/>
  <c r="N355" i="18"/>
  <c r="N356" i="18"/>
  <c r="N357" i="18"/>
  <c r="N358" i="18"/>
  <c r="N359" i="18"/>
  <c r="N360" i="18"/>
  <c r="N361" i="18"/>
  <c r="N362" i="18"/>
  <c r="N363" i="18"/>
  <c r="N364" i="18"/>
  <c r="N365" i="18"/>
  <c r="N366" i="18"/>
  <c r="N367" i="18"/>
  <c r="N368" i="18"/>
  <c r="N369" i="18"/>
  <c r="N370" i="18"/>
  <c r="N371" i="18"/>
  <c r="N372" i="18"/>
  <c r="N373" i="18"/>
  <c r="N374" i="18"/>
  <c r="N375" i="18"/>
  <c r="N376" i="18"/>
  <c r="N377" i="18"/>
  <c r="N378" i="18"/>
  <c r="N379" i="18"/>
  <c r="N380" i="18"/>
  <c r="N381" i="18"/>
  <c r="N382" i="18"/>
  <c r="N383" i="18"/>
  <c r="N384" i="18"/>
  <c r="N385" i="18"/>
  <c r="N386" i="18"/>
  <c r="N387" i="18"/>
  <c r="N388" i="18"/>
  <c r="N389" i="18"/>
  <c r="N390" i="18"/>
  <c r="N391" i="18"/>
  <c r="N392" i="18"/>
  <c r="N393" i="18"/>
  <c r="N394" i="18"/>
  <c r="N395" i="18"/>
  <c r="N396" i="18"/>
  <c r="N397" i="18"/>
  <c r="N398" i="18"/>
  <c r="N399" i="18"/>
  <c r="N400" i="18"/>
  <c r="N401" i="18"/>
  <c r="N402" i="18"/>
  <c r="N403" i="18"/>
  <c r="N404" i="18"/>
  <c r="N405" i="18"/>
  <c r="N406" i="18"/>
  <c r="N407" i="18"/>
  <c r="N408" i="18"/>
  <c r="N409" i="18"/>
  <c r="N410" i="18"/>
  <c r="N411" i="18"/>
  <c r="N412" i="18"/>
  <c r="N413" i="18"/>
  <c r="N414" i="18"/>
  <c r="N415" i="18"/>
  <c r="N416" i="18"/>
  <c r="N417" i="18"/>
  <c r="N418" i="18"/>
  <c r="N419" i="18"/>
  <c r="N420" i="18"/>
  <c r="N421" i="18"/>
  <c r="N422" i="18"/>
  <c r="N423" i="18"/>
  <c r="N424" i="18"/>
  <c r="N425" i="18"/>
  <c r="N426" i="18"/>
  <c r="N427" i="18"/>
  <c r="N428" i="18"/>
  <c r="N429" i="18"/>
  <c r="N430" i="18"/>
  <c r="N431" i="18"/>
  <c r="N432" i="18"/>
  <c r="N433" i="18"/>
  <c r="N434" i="18"/>
  <c r="N435" i="18"/>
  <c r="N436" i="18"/>
  <c r="N437" i="18"/>
  <c r="N438" i="18"/>
  <c r="N439" i="18"/>
  <c r="N440" i="18"/>
  <c r="N441" i="18"/>
  <c r="N442" i="18"/>
  <c r="N443" i="18"/>
  <c r="N444" i="18"/>
  <c r="N445" i="18"/>
  <c r="N446" i="18"/>
  <c r="N447" i="18"/>
  <c r="N448" i="18"/>
  <c r="N449" i="18"/>
  <c r="N450" i="18"/>
  <c r="N451" i="18"/>
  <c r="N452" i="18"/>
  <c r="N453" i="18"/>
  <c r="N454" i="18"/>
  <c r="N455" i="18"/>
  <c r="N456" i="18"/>
  <c r="N457" i="18"/>
  <c r="N458" i="18"/>
  <c r="N459" i="18"/>
  <c r="N460" i="18"/>
  <c r="N461" i="18"/>
  <c r="N462" i="18"/>
  <c r="N463" i="18"/>
  <c r="N464" i="18"/>
  <c r="N465" i="18"/>
  <c r="N466" i="18"/>
  <c r="N467" i="18"/>
  <c r="N468" i="18"/>
  <c r="N469" i="18"/>
  <c r="N470" i="18"/>
  <c r="N471" i="18"/>
  <c r="N472" i="18"/>
  <c r="N473" i="18"/>
  <c r="N474" i="18"/>
  <c r="N475" i="18"/>
  <c r="N476" i="18"/>
  <c r="N477" i="18"/>
  <c r="N478" i="18"/>
  <c r="N479" i="18"/>
  <c r="N480" i="18"/>
  <c r="N481" i="18"/>
  <c r="N482" i="18"/>
  <c r="N483" i="18"/>
  <c r="N484" i="18"/>
  <c r="N485" i="18"/>
  <c r="N486" i="18"/>
  <c r="N487" i="18"/>
  <c r="N488" i="18"/>
  <c r="N489" i="18"/>
  <c r="N490" i="18"/>
  <c r="N491" i="18"/>
  <c r="N492" i="18"/>
  <c r="N493" i="18"/>
  <c r="N494" i="18"/>
  <c r="N495" i="18"/>
  <c r="N496" i="18"/>
  <c r="N497" i="18"/>
  <c r="N498" i="18"/>
  <c r="N499" i="18"/>
  <c r="N500" i="18"/>
  <c r="N501" i="18"/>
  <c r="N502" i="18"/>
  <c r="N503" i="18"/>
  <c r="N504" i="18"/>
  <c r="N505" i="18"/>
  <c r="N506" i="18"/>
  <c r="N507" i="18"/>
  <c r="N508" i="18"/>
  <c r="N509" i="18"/>
  <c r="N510" i="18"/>
  <c r="N511" i="18"/>
  <c r="N512" i="18"/>
  <c r="N513" i="18"/>
  <c r="N514" i="18"/>
  <c r="N515" i="18"/>
  <c r="N516" i="18"/>
  <c r="N517" i="18"/>
  <c r="N518" i="18"/>
  <c r="N519" i="18"/>
  <c r="N520" i="18"/>
  <c r="N521" i="18"/>
  <c r="N522" i="18"/>
  <c r="N523" i="18"/>
  <c r="N524" i="18"/>
  <c r="N525" i="18"/>
  <c r="N526" i="18"/>
  <c r="N527" i="18"/>
  <c r="N528" i="18"/>
  <c r="N529" i="18"/>
  <c r="N530" i="18"/>
  <c r="N531" i="18"/>
  <c r="N532" i="18"/>
  <c r="N533" i="18"/>
  <c r="N534" i="18"/>
  <c r="N535" i="18"/>
  <c r="N536" i="18"/>
  <c r="N537" i="18"/>
  <c r="N538" i="18"/>
  <c r="N539" i="18"/>
  <c r="N540" i="18"/>
  <c r="N541" i="18"/>
  <c r="N542" i="18"/>
  <c r="N543" i="18"/>
  <c r="N544" i="18"/>
  <c r="N545" i="18"/>
  <c r="N546" i="18"/>
  <c r="N547" i="18"/>
  <c r="N548" i="18"/>
  <c r="N549" i="18"/>
  <c r="N550" i="18"/>
  <c r="N551" i="18"/>
  <c r="N552" i="18"/>
  <c r="N553" i="18"/>
  <c r="N554" i="18"/>
  <c r="N555" i="18"/>
  <c r="N556" i="18"/>
  <c r="N557" i="18"/>
  <c r="N558" i="18"/>
  <c r="N559" i="18"/>
  <c r="N560" i="18"/>
  <c r="N561" i="18"/>
  <c r="N562" i="18"/>
  <c r="N563" i="18"/>
  <c r="N564" i="18"/>
  <c r="N565" i="18"/>
  <c r="N566" i="18"/>
  <c r="N567" i="18"/>
  <c r="N568" i="18"/>
  <c r="N569" i="18"/>
  <c r="N570" i="18"/>
  <c r="N571" i="18"/>
  <c r="N572" i="18"/>
  <c r="N573" i="18"/>
  <c r="N574" i="18"/>
  <c r="N575" i="18"/>
  <c r="N576" i="18"/>
  <c r="N577" i="18"/>
  <c r="N578" i="18"/>
  <c r="N579" i="18"/>
  <c r="N580" i="18"/>
  <c r="N581" i="18"/>
  <c r="N582" i="18"/>
  <c r="N583" i="18"/>
  <c r="N584" i="18"/>
  <c r="N585" i="18"/>
  <c r="N586" i="18"/>
  <c r="N587" i="18"/>
  <c r="N588" i="18"/>
  <c r="N589" i="18"/>
  <c r="N590" i="18"/>
  <c r="N591" i="18"/>
  <c r="N592" i="18"/>
  <c r="N593" i="18"/>
  <c r="N594" i="18"/>
  <c r="N595" i="18"/>
  <c r="N596" i="18"/>
  <c r="N597" i="18"/>
  <c r="N598" i="18"/>
  <c r="N599" i="18"/>
  <c r="N600" i="18"/>
  <c r="N601" i="18"/>
  <c r="N602" i="18"/>
  <c r="N603" i="18"/>
  <c r="N604" i="18"/>
  <c r="N605" i="18"/>
  <c r="N606" i="18"/>
  <c r="N607" i="18"/>
  <c r="N608" i="18"/>
  <c r="N609" i="18"/>
  <c r="N610" i="18"/>
  <c r="N611" i="18"/>
  <c r="N612" i="18"/>
  <c r="N613" i="18"/>
  <c r="N614" i="18"/>
  <c r="N615" i="18"/>
  <c r="N616" i="18"/>
  <c r="N617" i="18"/>
  <c r="N618" i="18"/>
  <c r="N619" i="18"/>
  <c r="N620" i="18"/>
  <c r="N621" i="18"/>
  <c r="N622" i="18"/>
  <c r="N623" i="18"/>
  <c r="N624" i="18"/>
  <c r="N625" i="18"/>
  <c r="N626" i="18"/>
  <c r="N627" i="18"/>
  <c r="N628" i="18"/>
  <c r="N629" i="18"/>
  <c r="N630" i="18"/>
  <c r="N631" i="18"/>
  <c r="N632" i="18"/>
  <c r="N633" i="18"/>
  <c r="N634" i="18"/>
  <c r="N635" i="18"/>
  <c r="N636" i="18"/>
  <c r="N637" i="18"/>
  <c r="N638" i="18"/>
  <c r="N639" i="18"/>
  <c r="N640" i="18"/>
  <c r="N641" i="18"/>
  <c r="N642" i="18"/>
  <c r="N643" i="18"/>
  <c r="N644" i="18"/>
  <c r="N645" i="18"/>
  <c r="N646" i="18"/>
  <c r="N647" i="18"/>
  <c r="N648" i="18"/>
  <c r="N649" i="18"/>
  <c r="N650" i="18"/>
  <c r="N651" i="18"/>
  <c r="N652" i="18"/>
  <c r="N653" i="18"/>
  <c r="N654" i="18"/>
  <c r="N655" i="18"/>
  <c r="N656" i="18"/>
  <c r="N657" i="18"/>
  <c r="N658" i="18"/>
  <c r="N659" i="18"/>
  <c r="N660" i="18"/>
  <c r="N661" i="18"/>
  <c r="N662" i="18"/>
  <c r="N663" i="18"/>
  <c r="N664" i="18"/>
  <c r="N665" i="18"/>
  <c r="N666" i="18"/>
  <c r="N667" i="18"/>
  <c r="N668" i="18"/>
  <c r="N669" i="18"/>
  <c r="N670" i="18"/>
  <c r="N671" i="18"/>
  <c r="N672" i="18"/>
  <c r="N673" i="18"/>
  <c r="N674" i="18"/>
  <c r="N675" i="18"/>
  <c r="N676" i="18"/>
  <c r="N677" i="18"/>
  <c r="N678" i="18"/>
  <c r="N679" i="18"/>
  <c r="N680" i="18"/>
  <c r="N681" i="18"/>
  <c r="N682" i="18"/>
  <c r="N683" i="18"/>
  <c r="N684" i="18"/>
  <c r="N685" i="18"/>
  <c r="N686" i="18"/>
  <c r="N687" i="18"/>
  <c r="N688" i="18"/>
  <c r="N689" i="18"/>
  <c r="N690" i="18"/>
  <c r="N691" i="18"/>
  <c r="N692" i="18"/>
  <c r="N693" i="18"/>
  <c r="N694" i="18"/>
  <c r="N695" i="18"/>
  <c r="N696" i="18"/>
  <c r="N697" i="18"/>
  <c r="N698" i="18"/>
  <c r="N699" i="18"/>
  <c r="N700" i="18"/>
  <c r="N701" i="18"/>
  <c r="N702" i="18"/>
  <c r="N703" i="18"/>
  <c r="N704" i="18"/>
  <c r="N705" i="18"/>
  <c r="N706" i="18"/>
  <c r="N707" i="18"/>
  <c r="N708" i="18"/>
  <c r="N709" i="18"/>
  <c r="N710" i="18"/>
  <c r="N711" i="18"/>
  <c r="N712" i="18"/>
  <c r="N713" i="18"/>
  <c r="N714" i="18"/>
  <c r="N715" i="18"/>
  <c r="N716" i="18"/>
  <c r="N717" i="18"/>
  <c r="N718" i="18"/>
  <c r="N719" i="18"/>
  <c r="N720" i="18"/>
  <c r="N721" i="18"/>
  <c r="N722" i="18"/>
  <c r="N723" i="18"/>
  <c r="N724" i="18"/>
  <c r="N725" i="18"/>
  <c r="N726" i="18"/>
  <c r="N727" i="18"/>
  <c r="N728" i="18"/>
  <c r="N729" i="18"/>
  <c r="N730" i="18"/>
  <c r="N731" i="18"/>
  <c r="N732" i="18"/>
  <c r="N733" i="18"/>
  <c r="N734" i="18"/>
  <c r="N735" i="18"/>
  <c r="N736" i="18"/>
  <c r="N737" i="18"/>
  <c r="N738" i="18"/>
  <c r="N739" i="18"/>
  <c r="N740" i="18"/>
  <c r="N741" i="18"/>
  <c r="N742" i="18"/>
  <c r="N743" i="18"/>
  <c r="N744" i="18"/>
  <c r="N745" i="18"/>
  <c r="N746" i="18"/>
  <c r="N747" i="18"/>
  <c r="N748" i="18"/>
  <c r="N749" i="18"/>
  <c r="N750" i="18"/>
  <c r="N751" i="18"/>
  <c r="N752" i="18"/>
  <c r="N753" i="18"/>
  <c r="N754" i="18"/>
  <c r="N755" i="18"/>
  <c r="N756" i="18"/>
  <c r="N757" i="18"/>
  <c r="N758" i="18"/>
  <c r="N759" i="18"/>
  <c r="N760" i="18"/>
  <c r="N761" i="18"/>
  <c r="N762" i="18"/>
  <c r="N763" i="18"/>
  <c r="N764" i="18"/>
  <c r="N765" i="18"/>
  <c r="N766" i="18"/>
  <c r="N767" i="18"/>
  <c r="N768" i="18"/>
  <c r="N769" i="18"/>
  <c r="N770" i="18"/>
  <c r="N771" i="18"/>
  <c r="N772" i="18"/>
  <c r="N773" i="18"/>
  <c r="N774" i="18"/>
  <c r="N775" i="18"/>
  <c r="N776" i="18"/>
  <c r="N777" i="18"/>
  <c r="N778" i="18"/>
  <c r="N779" i="18"/>
  <c r="N780" i="18"/>
  <c r="N781" i="18"/>
  <c r="N782" i="18"/>
  <c r="N783" i="18"/>
  <c r="N784" i="18"/>
  <c r="N785" i="18"/>
  <c r="N786" i="18"/>
  <c r="N787" i="18"/>
  <c r="N788" i="18"/>
  <c r="N789" i="18"/>
  <c r="N790" i="18"/>
  <c r="N791" i="18"/>
  <c r="N792" i="18"/>
  <c r="N793" i="18"/>
  <c r="N794" i="18"/>
  <c r="N795" i="18"/>
  <c r="N796" i="18"/>
  <c r="N797" i="18"/>
  <c r="N798" i="18"/>
  <c r="N799" i="18"/>
  <c r="N800" i="18"/>
  <c r="N801" i="18"/>
  <c r="N802" i="18"/>
  <c r="N803" i="18"/>
  <c r="N804" i="18"/>
  <c r="N805" i="18"/>
  <c r="N806" i="18"/>
  <c r="N807" i="18"/>
  <c r="N808" i="18"/>
  <c r="N809" i="18"/>
  <c r="N810" i="18"/>
  <c r="N811" i="18"/>
  <c r="N812" i="18"/>
  <c r="N813" i="18"/>
  <c r="N814" i="18"/>
  <c r="N815" i="18"/>
  <c r="N816" i="18"/>
  <c r="N817" i="18"/>
  <c r="N818" i="18"/>
  <c r="N819" i="18"/>
  <c r="N820" i="18"/>
  <c r="N821" i="18"/>
  <c r="N822" i="18"/>
  <c r="N823" i="18"/>
  <c r="N824" i="18"/>
  <c r="N825" i="18"/>
  <c r="N826" i="18"/>
  <c r="N827" i="18"/>
  <c r="N828" i="18"/>
  <c r="N829" i="18"/>
  <c r="N830" i="18"/>
  <c r="N831" i="18"/>
  <c r="N832" i="18"/>
  <c r="N833" i="18"/>
  <c r="N834" i="18"/>
  <c r="N835" i="18"/>
  <c r="N836" i="18"/>
  <c r="N837" i="18"/>
  <c r="N838" i="18"/>
  <c r="N839" i="18"/>
  <c r="N840" i="18"/>
  <c r="N841" i="18"/>
  <c r="N842" i="18"/>
  <c r="N843" i="18"/>
  <c r="N844" i="18"/>
  <c r="N845" i="18"/>
  <c r="N846" i="18"/>
  <c r="N847" i="18"/>
  <c r="N848" i="18"/>
  <c r="N849" i="18"/>
  <c r="N850" i="18"/>
  <c r="N851" i="18"/>
  <c r="N852" i="18"/>
  <c r="N853" i="18"/>
  <c r="N854" i="18"/>
  <c r="N855" i="18"/>
  <c r="N856" i="18"/>
  <c r="N857" i="18"/>
  <c r="N858" i="18"/>
  <c r="N859" i="18"/>
  <c r="N860" i="18"/>
  <c r="N861" i="18"/>
  <c r="N862" i="18"/>
  <c r="N863" i="18"/>
  <c r="N864" i="18"/>
  <c r="N865" i="18"/>
  <c r="N866" i="18"/>
  <c r="N867" i="18"/>
  <c r="N868" i="18"/>
  <c r="N869" i="18"/>
  <c r="N870" i="18"/>
  <c r="N871" i="18"/>
  <c r="N872" i="18"/>
  <c r="N873" i="18"/>
  <c r="N874" i="18"/>
  <c r="N875" i="18"/>
  <c r="N876" i="18"/>
  <c r="N877" i="18"/>
  <c r="N878" i="18"/>
  <c r="N879" i="18"/>
  <c r="N880" i="18"/>
  <c r="N881" i="18"/>
  <c r="N882" i="18"/>
  <c r="N883" i="18"/>
  <c r="N884" i="18"/>
  <c r="N885" i="18"/>
  <c r="N886" i="18"/>
  <c r="N887" i="18"/>
  <c r="N888" i="18"/>
  <c r="N889" i="18"/>
  <c r="N890" i="18"/>
  <c r="N891" i="18"/>
  <c r="N892" i="18"/>
  <c r="N893" i="18"/>
  <c r="N894" i="18"/>
  <c r="N895" i="18"/>
  <c r="N896" i="18"/>
  <c r="N897" i="18"/>
  <c r="N898" i="18"/>
  <c r="N899" i="18"/>
  <c r="N900" i="18"/>
  <c r="N901" i="18"/>
  <c r="N902" i="18"/>
  <c r="N903" i="18"/>
  <c r="N904" i="18"/>
  <c r="N905" i="18"/>
  <c r="N906" i="18"/>
  <c r="N907" i="18"/>
  <c r="N908" i="18"/>
  <c r="N909" i="18"/>
  <c r="N910" i="18"/>
  <c r="N911" i="18"/>
  <c r="N912" i="18"/>
  <c r="N913" i="18"/>
  <c r="N914" i="18"/>
  <c r="N915" i="18"/>
  <c r="N916" i="18"/>
  <c r="N917" i="18"/>
  <c r="N918" i="18"/>
  <c r="N919" i="18"/>
  <c r="N920" i="18"/>
  <c r="N921" i="18"/>
  <c r="N922" i="18"/>
  <c r="N923" i="18"/>
  <c r="N924" i="18"/>
  <c r="N925" i="18"/>
  <c r="N926" i="18"/>
  <c r="N927" i="18"/>
  <c r="N928" i="18"/>
  <c r="N929" i="18"/>
  <c r="N930" i="18"/>
  <c r="N931" i="18"/>
  <c r="N932" i="18"/>
  <c r="N933" i="18"/>
  <c r="N934" i="18"/>
  <c r="N935" i="18"/>
  <c r="N936" i="18"/>
  <c r="N937" i="18"/>
  <c r="N938" i="18"/>
  <c r="N939" i="18"/>
  <c r="N940" i="18"/>
  <c r="N941" i="18"/>
  <c r="N942" i="18"/>
  <c r="N943" i="18"/>
  <c r="N944" i="18"/>
  <c r="N945" i="18"/>
  <c r="N946" i="18"/>
  <c r="N947" i="18"/>
  <c r="N948" i="18"/>
  <c r="N949" i="18"/>
  <c r="N950" i="18"/>
  <c r="N951" i="18"/>
  <c r="N952" i="18"/>
  <c r="N953" i="18"/>
  <c r="N954" i="18"/>
  <c r="N955" i="18"/>
  <c r="N956" i="18"/>
  <c r="N957" i="18"/>
  <c r="N958" i="18"/>
  <c r="N959" i="18"/>
  <c r="N960" i="18"/>
  <c r="N961" i="18"/>
  <c r="N962" i="18"/>
  <c r="N963" i="18"/>
  <c r="N964" i="18"/>
  <c r="N965" i="18"/>
  <c r="N966" i="18"/>
  <c r="N967" i="18"/>
  <c r="N968" i="18"/>
  <c r="N969" i="18"/>
  <c r="N970" i="18"/>
  <c r="N971" i="18"/>
  <c r="N972" i="18"/>
  <c r="N973" i="18"/>
  <c r="N974" i="18"/>
  <c r="N975" i="18"/>
  <c r="N976" i="18"/>
  <c r="N977" i="18"/>
  <c r="N978" i="18"/>
  <c r="N979" i="18"/>
  <c r="N980" i="18"/>
  <c r="N981" i="18"/>
  <c r="N982" i="18"/>
  <c r="N983" i="18"/>
  <c r="N984" i="18"/>
  <c r="N985" i="18"/>
  <c r="N986" i="18"/>
  <c r="N987" i="18"/>
  <c r="N988" i="18"/>
  <c r="N989" i="18"/>
  <c r="N990" i="18"/>
  <c r="N991" i="18"/>
  <c r="N992" i="18"/>
  <c r="N993" i="18"/>
  <c r="N994" i="18"/>
  <c r="N995" i="18"/>
  <c r="N996" i="18"/>
  <c r="N997" i="18"/>
  <c r="N998" i="18"/>
  <c r="N999" i="18"/>
  <c r="N1000" i="18"/>
  <c r="N1001" i="18"/>
  <c r="N1002" i="18"/>
  <c r="N1003" i="18"/>
  <c r="N1004" i="18"/>
  <c r="N1005" i="18"/>
  <c r="N1006" i="18"/>
  <c r="N1007" i="18"/>
  <c r="N1008" i="18"/>
  <c r="N1009" i="18"/>
  <c r="N1010" i="18"/>
  <c r="N1011" i="18"/>
  <c r="N1012" i="18"/>
  <c r="N1013" i="18"/>
  <c r="N1014" i="18"/>
  <c r="N1015" i="18"/>
  <c r="N1016" i="18"/>
  <c r="N1017" i="18"/>
  <c r="N1018" i="18"/>
  <c r="N1019" i="18"/>
  <c r="N1020" i="18"/>
  <c r="N1021" i="18"/>
  <c r="N1022" i="18"/>
  <c r="N1023" i="18"/>
  <c r="N1024" i="18"/>
  <c r="N1025" i="18"/>
  <c r="N1026" i="18"/>
  <c r="N1027" i="18"/>
  <c r="N1028" i="18"/>
  <c r="N1029" i="18"/>
  <c r="N1030" i="18"/>
  <c r="N1031" i="18"/>
  <c r="N1032" i="18"/>
  <c r="N1033" i="18"/>
  <c r="N1034" i="18"/>
  <c r="N1035" i="18"/>
  <c r="N1036" i="18"/>
  <c r="N1037" i="18"/>
  <c r="N1038" i="18"/>
  <c r="N1039" i="18"/>
  <c r="N1040" i="18"/>
  <c r="N1041" i="18"/>
  <c r="N1042" i="18"/>
  <c r="N1043" i="18"/>
  <c r="N1044" i="18"/>
  <c r="N1045" i="18"/>
  <c r="N1046" i="18"/>
  <c r="N1047" i="18"/>
  <c r="N1048" i="18"/>
  <c r="N1049" i="18"/>
  <c r="N1050" i="18"/>
  <c r="N1051" i="18"/>
  <c r="N1052" i="18"/>
  <c r="N1053" i="18"/>
  <c r="N1054" i="18"/>
  <c r="N1055" i="18"/>
  <c r="N1056" i="18"/>
  <c r="N1057" i="18"/>
  <c r="N1058" i="18"/>
  <c r="N1059" i="18"/>
  <c r="N1060" i="18"/>
  <c r="N1061" i="18"/>
  <c r="N1062" i="18"/>
  <c r="N1063" i="18"/>
  <c r="N1064" i="18"/>
  <c r="N1065" i="18"/>
  <c r="N1066" i="18"/>
  <c r="N1067" i="18"/>
  <c r="N1068" i="18"/>
  <c r="N1069" i="18"/>
  <c r="N1070" i="18"/>
  <c r="N1071" i="18"/>
  <c r="N1072" i="18"/>
  <c r="N1073" i="18"/>
  <c r="N1074" i="18"/>
  <c r="N1075" i="18"/>
  <c r="N1076" i="18"/>
  <c r="N1077" i="18"/>
  <c r="N1078" i="18"/>
  <c r="N1079" i="18"/>
  <c r="N1080" i="18"/>
  <c r="N1081" i="18"/>
  <c r="N1082" i="18"/>
  <c r="N1083" i="18"/>
  <c r="N1084" i="18"/>
  <c r="N1085" i="18"/>
  <c r="N1086" i="18"/>
  <c r="N1087" i="18"/>
  <c r="N1088" i="18"/>
  <c r="N1089" i="18"/>
  <c r="N1090" i="18"/>
  <c r="N1091" i="18"/>
  <c r="N1092" i="18"/>
  <c r="N1093" i="18"/>
  <c r="N1094" i="18"/>
  <c r="N1095" i="18"/>
  <c r="N1096" i="18"/>
  <c r="N1097" i="18"/>
  <c r="N1098" i="18"/>
  <c r="N1099" i="18"/>
  <c r="N1100" i="18"/>
  <c r="N1101" i="18"/>
  <c r="N1102" i="18"/>
  <c r="N1103" i="18"/>
  <c r="N1104" i="18"/>
  <c r="N1105" i="18"/>
  <c r="N1106" i="18"/>
  <c r="N1107" i="18"/>
  <c r="N1108" i="18"/>
  <c r="N1109" i="18"/>
  <c r="N1110" i="18"/>
  <c r="N1111" i="18"/>
  <c r="N1112" i="18"/>
  <c r="N1113" i="18"/>
  <c r="N1114" i="18"/>
  <c r="N1115" i="18"/>
  <c r="N1116" i="18"/>
  <c r="N1117" i="18"/>
  <c r="N1118" i="18"/>
  <c r="N1119" i="18"/>
  <c r="N1120" i="18"/>
  <c r="N1121" i="18"/>
  <c r="N1122" i="18"/>
  <c r="N1123" i="18"/>
  <c r="N1124" i="18"/>
  <c r="N1125" i="18"/>
  <c r="N1126" i="18"/>
  <c r="N1127" i="18"/>
  <c r="N1128" i="18"/>
  <c r="N1129" i="18"/>
  <c r="N1130" i="18"/>
  <c r="N1131" i="18"/>
  <c r="N1132" i="18"/>
  <c r="N1133" i="18"/>
  <c r="N1134" i="18"/>
  <c r="N1135" i="18"/>
  <c r="N1136" i="18"/>
  <c r="N1137" i="18"/>
  <c r="N1138" i="18"/>
  <c r="N1139" i="18"/>
  <c r="N1140" i="18"/>
  <c r="N1141" i="18"/>
  <c r="N1142" i="18"/>
  <c r="N1143" i="18"/>
  <c r="N1144" i="18"/>
  <c r="N1145" i="18"/>
  <c r="N1146" i="18"/>
  <c r="N1147" i="18"/>
  <c r="N1148" i="18"/>
  <c r="N1149" i="18"/>
  <c r="N1150" i="18"/>
  <c r="N1151" i="18"/>
  <c r="N1152" i="18"/>
  <c r="N1153" i="18"/>
  <c r="N1154" i="18"/>
  <c r="N1155" i="18"/>
  <c r="N1156" i="18"/>
  <c r="N1157" i="18"/>
  <c r="N1158" i="18"/>
  <c r="N1159" i="18"/>
  <c r="N1160" i="18"/>
  <c r="N1161" i="18"/>
  <c r="N1162" i="18"/>
  <c r="N1163" i="18"/>
  <c r="N1164" i="18"/>
  <c r="N1165" i="18"/>
  <c r="N1166" i="18"/>
  <c r="N1167" i="18"/>
  <c r="N1168" i="18"/>
  <c r="N1169" i="18"/>
  <c r="N1170" i="18"/>
  <c r="N1171" i="18"/>
  <c r="N1172" i="18"/>
  <c r="N1173" i="18"/>
  <c r="N1174" i="18"/>
  <c r="N1175" i="18"/>
  <c r="N1176" i="18"/>
  <c r="N1177" i="18"/>
  <c r="N1178" i="18"/>
  <c r="N1179" i="18"/>
  <c r="N1180" i="18"/>
  <c r="N1181" i="18"/>
  <c r="N1182" i="18"/>
  <c r="N1183" i="18"/>
  <c r="N1184" i="18"/>
  <c r="N1185" i="18"/>
  <c r="N1186" i="18"/>
  <c r="N1187" i="18"/>
  <c r="N1188" i="18"/>
  <c r="N1189" i="18"/>
  <c r="N1190" i="18"/>
  <c r="N1191" i="18"/>
  <c r="N1192" i="18"/>
  <c r="N1193" i="18"/>
  <c r="N1194" i="18"/>
  <c r="N1195" i="18"/>
  <c r="N1196" i="18"/>
  <c r="N1197" i="18"/>
  <c r="N1198" i="18"/>
  <c r="N1199" i="18"/>
  <c r="N1200" i="18"/>
  <c r="N1201" i="18"/>
  <c r="N1202" i="18"/>
  <c r="N1203" i="18"/>
  <c r="N1204" i="18"/>
  <c r="N1205" i="18"/>
  <c r="N1206" i="18"/>
  <c r="N1207" i="18"/>
  <c r="N1208" i="18"/>
  <c r="N1209" i="18"/>
  <c r="N1210" i="18"/>
  <c r="N1211" i="18"/>
  <c r="N1212" i="18"/>
  <c r="N1213" i="18"/>
  <c r="N1214" i="18"/>
  <c r="N1215" i="18"/>
  <c r="N1216" i="18"/>
  <c r="N1217" i="18"/>
  <c r="N1218" i="18"/>
  <c r="N1219" i="18"/>
  <c r="N1220" i="18"/>
  <c r="N1221" i="18"/>
  <c r="N1222" i="18"/>
  <c r="N1223" i="18"/>
  <c r="N1224" i="18"/>
  <c r="N1225" i="18"/>
  <c r="N1226" i="18"/>
  <c r="N1227" i="18"/>
  <c r="N1228" i="18"/>
  <c r="N1229" i="18"/>
  <c r="N1230" i="18"/>
  <c r="N1231" i="18"/>
  <c r="N1232" i="18"/>
  <c r="N1233" i="18"/>
  <c r="N1234" i="18"/>
  <c r="N1235" i="18"/>
  <c r="N1236" i="18"/>
  <c r="N1237" i="18"/>
  <c r="N1238" i="18"/>
  <c r="N1239" i="18"/>
  <c r="N1240" i="18"/>
  <c r="N1241" i="18"/>
  <c r="N1242" i="18"/>
  <c r="N1243" i="18"/>
  <c r="N1244" i="18"/>
  <c r="N1245" i="18"/>
  <c r="N1246" i="18"/>
  <c r="N1247" i="18"/>
  <c r="N1248" i="18"/>
  <c r="N1249" i="18"/>
  <c r="N1250" i="18"/>
  <c r="N1251" i="18"/>
  <c r="N1252" i="18"/>
  <c r="N1253" i="18"/>
  <c r="N1254" i="18"/>
  <c r="N1255" i="18"/>
  <c r="N1256" i="18"/>
  <c r="N1257" i="18"/>
  <c r="N1258" i="18"/>
  <c r="N1259" i="18"/>
  <c r="N1260" i="18"/>
  <c r="N1261" i="18"/>
  <c r="N1262" i="18"/>
  <c r="N1263" i="18"/>
  <c r="N1264" i="18"/>
  <c r="N1265" i="18"/>
  <c r="N1266" i="18"/>
  <c r="N1267" i="18"/>
  <c r="N1268" i="18"/>
  <c r="N1269" i="18"/>
  <c r="N1270" i="18"/>
  <c r="N1271" i="18"/>
  <c r="N1272" i="18"/>
  <c r="N1273" i="18"/>
  <c r="N1274" i="18"/>
  <c r="N1275" i="18"/>
  <c r="N1276" i="18"/>
  <c r="N1277" i="18"/>
  <c r="N1278" i="18"/>
  <c r="N1279" i="18"/>
  <c r="N1280" i="18"/>
  <c r="N1281" i="18"/>
  <c r="N1282" i="18"/>
  <c r="N1283" i="18"/>
  <c r="N1284" i="18"/>
  <c r="N1285" i="18"/>
  <c r="N1286" i="18"/>
  <c r="N1287" i="18"/>
  <c r="N1288" i="18"/>
  <c r="N1289" i="18"/>
  <c r="N1290" i="18"/>
  <c r="N1291" i="18"/>
  <c r="N1292" i="18"/>
  <c r="N1293" i="18"/>
  <c r="N1294" i="18"/>
  <c r="N1295" i="18"/>
  <c r="N1296" i="18"/>
  <c r="N1297" i="18"/>
  <c r="N1298" i="18"/>
  <c r="N1299" i="18"/>
  <c r="N1300" i="18"/>
  <c r="N1301" i="18"/>
  <c r="N1302" i="18"/>
  <c r="N1303" i="18"/>
  <c r="N1304" i="18"/>
  <c r="N1305" i="18"/>
  <c r="N1306" i="18"/>
  <c r="N1307" i="18"/>
  <c r="N1308" i="18"/>
  <c r="N1309" i="18"/>
  <c r="N1310" i="18"/>
  <c r="N1311" i="18"/>
  <c r="N1312" i="18"/>
  <c r="N1313" i="18"/>
  <c r="N1314" i="18"/>
  <c r="N1315" i="18"/>
  <c r="N1316" i="18"/>
  <c r="N1317" i="18"/>
  <c r="N1318" i="18"/>
  <c r="N1319" i="18"/>
  <c r="N1320" i="18"/>
  <c r="N1321" i="18"/>
  <c r="N1322" i="18"/>
  <c r="N1323" i="18"/>
  <c r="N1324" i="18"/>
  <c r="N1325" i="18"/>
  <c r="N1326" i="18"/>
  <c r="N1327" i="18"/>
  <c r="N1328" i="18"/>
  <c r="N1329" i="18"/>
  <c r="N1330" i="18"/>
  <c r="N1331" i="18"/>
  <c r="N1332" i="18"/>
  <c r="N1333" i="18"/>
  <c r="N1334" i="18"/>
  <c r="N1335" i="18"/>
  <c r="N1336" i="18"/>
  <c r="N1337" i="18"/>
  <c r="N1338" i="18"/>
  <c r="N1339" i="18"/>
  <c r="N1340" i="18"/>
  <c r="N1341" i="18"/>
  <c r="N1342" i="18"/>
  <c r="N1343" i="18"/>
  <c r="N1344" i="18"/>
  <c r="N1345" i="18"/>
  <c r="N1346" i="18"/>
  <c r="N1347" i="18"/>
  <c r="N1348" i="18"/>
  <c r="N1349" i="18"/>
  <c r="N1350" i="18"/>
  <c r="N1351" i="18"/>
  <c r="N1352" i="18"/>
  <c r="N1353" i="18"/>
  <c r="N1354" i="18"/>
  <c r="N1355" i="18"/>
  <c r="N1356" i="18"/>
  <c r="N1357" i="18"/>
  <c r="N1358" i="18"/>
  <c r="N1359" i="18"/>
  <c r="N1360" i="18"/>
  <c r="N1361" i="18"/>
  <c r="N1362" i="18"/>
  <c r="N1363" i="18"/>
  <c r="N1364" i="18"/>
  <c r="N1365" i="18"/>
  <c r="N1366" i="18"/>
  <c r="N1367" i="18"/>
  <c r="N1368" i="18"/>
  <c r="N1369" i="18"/>
  <c r="N1370" i="18"/>
  <c r="N1371" i="18"/>
  <c r="N1372" i="18"/>
  <c r="N1373" i="18"/>
  <c r="N1374" i="18"/>
  <c r="N1375" i="18"/>
  <c r="N1376" i="18"/>
  <c r="N1377" i="18"/>
  <c r="N1378" i="18"/>
  <c r="N1379" i="18"/>
  <c r="N1380" i="18"/>
  <c r="N1381" i="18"/>
  <c r="N1382" i="18"/>
  <c r="N1383" i="18"/>
  <c r="N1384" i="18"/>
  <c r="N1385" i="18"/>
  <c r="N1386" i="18"/>
  <c r="N1387" i="18"/>
  <c r="N1388" i="18"/>
  <c r="N1389" i="18"/>
  <c r="N1390" i="18"/>
  <c r="N1391" i="18"/>
  <c r="N1392" i="18"/>
  <c r="N1393" i="18"/>
  <c r="N1394" i="18"/>
  <c r="N1395" i="18"/>
  <c r="N1396" i="18"/>
  <c r="N1397" i="18"/>
  <c r="N1398" i="18"/>
  <c r="N1399" i="18"/>
  <c r="N1400" i="18"/>
  <c r="N1401" i="18"/>
  <c r="N1402" i="18"/>
  <c r="N1403" i="18"/>
  <c r="N1404" i="18"/>
  <c r="N1405" i="18"/>
  <c r="N1406" i="18"/>
  <c r="N1407" i="18"/>
  <c r="N1408" i="18"/>
  <c r="N1409" i="18"/>
  <c r="N1410" i="18"/>
  <c r="N1411" i="18"/>
  <c r="N1412" i="18"/>
  <c r="N1413" i="18"/>
  <c r="N1414" i="18"/>
  <c r="N1415" i="18"/>
  <c r="N1416" i="18"/>
  <c r="N1417" i="18"/>
  <c r="N1418" i="18"/>
  <c r="N1419" i="18"/>
  <c r="N1420" i="18"/>
  <c r="N1421" i="18"/>
  <c r="N1422" i="18"/>
  <c r="N1423" i="18"/>
  <c r="N1424" i="18"/>
  <c r="N1425" i="18"/>
  <c r="N1426" i="18"/>
  <c r="N1427" i="18"/>
  <c r="N1428" i="18"/>
  <c r="N1429" i="18"/>
  <c r="N1430" i="18"/>
  <c r="N1431" i="18"/>
  <c r="N1432" i="18"/>
  <c r="N1433" i="18"/>
  <c r="N1434" i="18"/>
  <c r="N1435" i="18"/>
  <c r="N1436" i="18"/>
  <c r="N1437" i="18"/>
  <c r="N1438" i="18"/>
  <c r="N1439" i="18"/>
  <c r="N1440" i="18"/>
  <c r="N1441" i="18"/>
  <c r="N1442" i="18"/>
  <c r="N1443" i="18"/>
  <c r="N1444" i="18"/>
  <c r="N1445" i="18"/>
  <c r="N1446" i="18"/>
  <c r="N1447" i="18"/>
  <c r="N1448" i="18"/>
  <c r="N1449" i="18"/>
  <c r="N1450" i="18"/>
  <c r="N1451" i="18"/>
  <c r="N1452" i="18"/>
  <c r="N1453" i="18"/>
  <c r="N1454" i="18"/>
  <c r="N1455" i="18"/>
  <c r="N1456" i="18"/>
  <c r="N1457" i="18"/>
  <c r="N1458" i="18"/>
  <c r="N1459" i="18"/>
  <c r="N1460" i="18"/>
  <c r="N1461" i="18"/>
  <c r="N1462" i="18"/>
  <c r="N1463" i="18"/>
  <c r="N1464" i="18"/>
  <c r="N1465" i="18"/>
  <c r="N1466" i="18"/>
  <c r="N1467" i="18"/>
  <c r="N1468" i="18"/>
  <c r="N1469" i="18"/>
  <c r="N1470" i="18"/>
  <c r="N1471" i="18"/>
  <c r="N1472" i="18"/>
  <c r="N1473" i="18"/>
  <c r="N1474" i="18"/>
  <c r="N1475" i="18"/>
  <c r="N1476" i="18"/>
  <c r="N1477" i="18"/>
  <c r="N1478" i="18"/>
  <c r="N1479" i="18"/>
  <c r="N1480" i="18"/>
  <c r="N1481" i="18"/>
  <c r="N1482" i="18"/>
  <c r="N1483" i="18"/>
  <c r="N1484" i="18"/>
  <c r="N1485" i="18"/>
  <c r="N1486" i="18"/>
  <c r="N1487" i="18"/>
  <c r="N1488" i="18"/>
  <c r="N1489" i="18"/>
  <c r="N1490" i="18"/>
  <c r="N1491" i="18"/>
  <c r="N1492" i="18"/>
  <c r="N1493" i="18"/>
  <c r="N1494" i="18"/>
  <c r="N1495" i="18"/>
  <c r="N1496" i="18"/>
  <c r="N1497" i="18"/>
  <c r="N1498" i="18"/>
  <c r="N1499" i="18"/>
  <c r="N1500" i="18"/>
  <c r="N1501" i="18"/>
  <c r="N1502" i="18"/>
  <c r="N1503" i="18"/>
  <c r="N1504" i="18"/>
  <c r="N1505" i="18"/>
  <c r="N1506" i="18"/>
  <c r="N1507" i="18"/>
  <c r="N1508" i="18"/>
  <c r="N1509" i="18"/>
  <c r="N1510" i="18"/>
  <c r="N1511" i="18"/>
  <c r="N1512" i="18"/>
  <c r="N1513" i="18"/>
  <c r="N1514" i="18"/>
  <c r="N1515" i="18"/>
  <c r="N1516" i="18"/>
  <c r="N1517" i="18"/>
  <c r="N1518" i="18"/>
  <c r="N1519" i="18"/>
  <c r="N1520" i="18"/>
  <c r="N1521" i="18"/>
  <c r="N1522" i="18"/>
  <c r="N1523" i="18"/>
  <c r="N1524" i="18"/>
  <c r="N1525" i="18"/>
  <c r="N1526" i="18"/>
  <c r="N1527" i="18"/>
  <c r="N1528" i="18"/>
  <c r="N1529" i="18"/>
  <c r="N1530" i="18"/>
  <c r="N1531" i="18"/>
  <c r="N1532" i="18"/>
  <c r="N1533" i="18"/>
  <c r="N1534" i="18"/>
  <c r="N1535" i="18"/>
  <c r="N1536" i="18"/>
  <c r="N1537" i="18"/>
  <c r="N1538" i="18"/>
  <c r="N1539" i="18"/>
  <c r="N1540" i="18"/>
  <c r="N1541" i="18"/>
  <c r="N1542" i="18"/>
  <c r="N1543" i="18"/>
  <c r="N1544" i="18"/>
  <c r="N1545" i="18"/>
  <c r="N1546" i="18"/>
  <c r="N1547" i="18"/>
  <c r="N1548" i="18"/>
  <c r="N1549" i="18"/>
  <c r="N1550" i="18"/>
  <c r="N1551" i="18"/>
  <c r="N1552" i="18"/>
  <c r="N1553" i="18"/>
  <c r="N1554" i="18"/>
  <c r="N1555" i="18"/>
  <c r="N1556" i="18"/>
  <c r="N1557" i="18"/>
  <c r="N1558" i="18"/>
  <c r="N1559" i="18"/>
  <c r="N1560" i="18"/>
  <c r="N1561" i="18"/>
  <c r="N1562" i="18"/>
  <c r="N1563" i="18"/>
  <c r="N1564" i="18"/>
  <c r="N1565" i="18"/>
  <c r="N1566" i="18"/>
  <c r="N1567" i="18"/>
  <c r="N1568" i="18"/>
  <c r="N1569" i="18"/>
  <c r="N1570" i="18"/>
  <c r="N1571" i="18"/>
  <c r="N1572" i="18"/>
  <c r="N1573" i="18"/>
  <c r="N1574" i="18"/>
  <c r="N1575" i="18"/>
  <c r="N1576" i="18"/>
  <c r="N1577" i="18"/>
  <c r="N1578" i="18"/>
  <c r="N1579" i="18"/>
  <c r="N1580" i="18"/>
  <c r="N1581" i="18"/>
  <c r="N1582" i="18"/>
  <c r="N1583" i="18"/>
  <c r="N1584" i="18"/>
  <c r="N1585" i="18"/>
  <c r="N1586" i="18"/>
  <c r="N1587" i="18"/>
  <c r="N1588" i="18"/>
  <c r="N1589" i="18"/>
  <c r="N1590" i="18"/>
  <c r="N1591" i="18"/>
  <c r="N1592" i="18"/>
  <c r="N1593" i="18"/>
  <c r="N1594" i="18"/>
  <c r="N1595" i="18"/>
  <c r="N1596" i="18"/>
  <c r="N1597" i="18"/>
  <c r="N1598" i="18"/>
  <c r="N1599" i="18"/>
  <c r="N1600" i="18"/>
  <c r="N1601" i="18"/>
  <c r="N1602" i="18"/>
  <c r="N1603" i="18"/>
  <c r="N1604" i="18"/>
  <c r="N1605" i="18"/>
  <c r="N1606" i="18"/>
  <c r="N1607" i="18"/>
  <c r="N1608" i="18"/>
  <c r="N1609" i="18"/>
  <c r="N1610" i="18"/>
  <c r="N1611" i="18"/>
  <c r="N1612" i="18"/>
  <c r="N1613" i="18"/>
  <c r="N1614" i="18"/>
  <c r="N1615" i="18"/>
  <c r="N1616" i="18"/>
  <c r="N1617" i="18"/>
  <c r="N1618" i="18"/>
  <c r="N1619" i="18"/>
  <c r="N1620" i="18"/>
  <c r="N1621" i="18"/>
  <c r="N1622" i="18"/>
  <c r="N1623" i="18"/>
  <c r="N1624" i="18"/>
  <c r="N1625" i="18"/>
  <c r="N1626" i="18"/>
  <c r="N1627" i="18"/>
  <c r="N1628" i="18"/>
  <c r="N1629" i="18"/>
  <c r="N1630" i="18"/>
  <c r="N1631" i="18"/>
  <c r="N1632" i="18"/>
  <c r="N1633" i="18"/>
  <c r="N1634" i="18"/>
  <c r="N1635" i="18"/>
  <c r="N1636" i="18"/>
  <c r="N1637" i="18"/>
  <c r="N1638" i="18"/>
  <c r="N1639" i="18"/>
  <c r="N1640" i="18"/>
  <c r="N1641" i="18"/>
  <c r="N1642" i="18"/>
  <c r="N1643" i="18"/>
  <c r="N1644" i="18"/>
  <c r="N1645" i="18"/>
  <c r="N1646" i="18"/>
  <c r="N1647" i="18"/>
  <c r="N1648" i="18"/>
  <c r="N1649" i="18"/>
  <c r="N1650" i="18"/>
  <c r="N1651" i="18"/>
  <c r="N1652" i="18"/>
  <c r="N1653" i="18"/>
  <c r="N1654" i="18"/>
  <c r="N1655" i="18"/>
  <c r="N1656" i="18"/>
  <c r="N1657" i="18"/>
  <c r="N1658" i="18"/>
  <c r="N1659" i="18"/>
  <c r="N1660" i="18"/>
  <c r="N1661" i="18"/>
  <c r="N1662" i="18"/>
  <c r="N1663" i="18"/>
  <c r="N1664" i="18"/>
  <c r="N1665" i="18"/>
  <c r="N1666" i="18"/>
  <c r="N1667" i="18"/>
  <c r="N1668" i="18"/>
  <c r="N1669" i="18"/>
  <c r="N1670" i="18"/>
  <c r="N1671" i="18"/>
  <c r="N1672" i="18"/>
  <c r="N1673" i="18"/>
  <c r="N1674" i="18"/>
  <c r="N1675" i="18"/>
  <c r="N1676" i="18"/>
  <c r="N1677" i="18"/>
  <c r="N1678" i="18"/>
  <c r="N1679" i="18"/>
  <c r="N1680" i="18"/>
  <c r="N1681" i="18"/>
  <c r="N1682" i="18"/>
  <c r="N1683" i="18"/>
  <c r="N1684" i="18"/>
  <c r="N1685" i="18"/>
  <c r="N1686" i="18"/>
  <c r="N1687" i="18"/>
  <c r="N1688" i="18"/>
  <c r="N1689" i="18"/>
  <c r="N1690" i="18"/>
  <c r="N1691" i="18"/>
  <c r="N1692" i="18"/>
  <c r="N1693" i="18"/>
  <c r="N1694" i="18"/>
  <c r="N1695" i="18"/>
  <c r="N1696" i="18"/>
  <c r="N1697" i="18"/>
  <c r="N1698" i="18"/>
  <c r="N1699" i="18"/>
  <c r="N1700" i="18"/>
  <c r="N1701" i="18"/>
  <c r="N1702" i="18"/>
  <c r="N1703" i="18"/>
  <c r="N1704" i="18"/>
  <c r="N1705" i="18"/>
  <c r="N1706" i="18"/>
  <c r="N1707" i="18"/>
  <c r="N1708" i="18"/>
  <c r="N1709" i="18"/>
  <c r="N1710" i="18"/>
  <c r="N1711" i="18"/>
  <c r="N1712" i="18"/>
  <c r="N1713" i="18"/>
  <c r="N1714" i="18"/>
  <c r="N1715" i="18"/>
  <c r="N1716" i="18"/>
  <c r="N1717" i="18"/>
  <c r="N1718" i="18"/>
  <c r="N1719" i="18"/>
  <c r="N1720" i="18"/>
  <c r="N1721" i="18"/>
  <c r="N1722" i="18"/>
  <c r="N1723" i="18"/>
  <c r="N1724" i="18"/>
  <c r="N1725" i="18"/>
  <c r="N1726" i="18"/>
  <c r="N1727" i="18"/>
  <c r="N1728" i="18"/>
  <c r="N1729" i="18"/>
  <c r="N1730" i="18"/>
  <c r="N1731" i="18"/>
  <c r="N1732" i="18"/>
  <c r="N1733" i="18"/>
  <c r="N1734" i="18"/>
  <c r="N1735" i="18"/>
  <c r="N1736" i="18"/>
  <c r="N1737" i="18"/>
  <c r="N1738" i="18"/>
  <c r="N1739" i="18"/>
  <c r="N1740" i="18"/>
  <c r="N1741" i="18"/>
  <c r="N1742" i="18"/>
  <c r="N1743" i="18"/>
  <c r="N1744" i="18"/>
  <c r="N1745" i="18"/>
  <c r="N1746" i="18"/>
  <c r="N1747" i="18"/>
  <c r="N1748" i="18"/>
  <c r="N1749" i="18"/>
  <c r="N1750" i="18"/>
  <c r="N1751" i="18"/>
  <c r="N1752" i="18"/>
  <c r="N1753" i="18"/>
  <c r="N1754" i="18"/>
  <c r="N1755" i="18"/>
  <c r="N1756" i="18"/>
  <c r="N1757" i="18"/>
  <c r="N1758" i="18"/>
  <c r="N1759" i="18"/>
  <c r="N1760" i="18"/>
  <c r="N1761" i="18"/>
  <c r="N1762" i="18"/>
  <c r="N1763" i="18"/>
  <c r="N1764" i="18"/>
  <c r="N1765" i="18"/>
  <c r="N1766" i="18"/>
  <c r="N1767" i="18"/>
  <c r="N1768" i="18"/>
  <c r="N1769" i="18"/>
  <c r="N1770" i="18"/>
  <c r="N1771" i="18"/>
  <c r="N1772" i="18"/>
  <c r="N1773" i="18"/>
  <c r="N1774" i="18"/>
  <c r="N1775" i="18"/>
  <c r="N1776" i="18"/>
  <c r="N1777" i="18"/>
  <c r="N1778" i="18"/>
  <c r="N1779" i="18"/>
  <c r="N1780" i="18"/>
  <c r="N1781" i="18"/>
  <c r="N1782" i="18"/>
  <c r="N1783" i="18"/>
  <c r="N1784" i="18"/>
  <c r="N1785" i="18"/>
  <c r="N1786" i="18"/>
  <c r="N1787" i="18"/>
  <c r="N1788" i="18"/>
  <c r="N1789" i="18"/>
  <c r="N1790" i="18"/>
  <c r="N1791" i="18"/>
  <c r="N1792" i="18"/>
  <c r="N1793" i="18"/>
  <c r="N1794" i="18"/>
  <c r="N1795" i="18"/>
  <c r="N1796" i="18"/>
  <c r="N1797" i="18"/>
  <c r="N1798" i="18"/>
  <c r="N1799" i="18"/>
  <c r="N1800" i="18"/>
  <c r="N1801" i="18"/>
  <c r="N1802" i="18"/>
  <c r="N1803" i="18"/>
  <c r="N1804" i="18"/>
  <c r="N1805" i="18"/>
  <c r="N1806" i="18"/>
  <c r="N1807" i="18"/>
  <c r="N1808" i="18"/>
  <c r="N1809" i="18"/>
  <c r="N1810" i="18"/>
  <c r="N1811" i="18"/>
  <c r="N1812" i="18"/>
  <c r="N1813" i="18"/>
  <c r="N1814" i="18"/>
  <c r="N1815" i="18"/>
  <c r="N1816" i="18"/>
  <c r="N1817" i="18"/>
  <c r="N1818" i="18"/>
  <c r="N1819" i="18"/>
  <c r="N1820" i="18"/>
  <c r="N1821" i="18"/>
  <c r="N1822" i="18"/>
  <c r="N1823" i="18"/>
  <c r="N1824" i="18"/>
  <c r="N1825" i="18"/>
  <c r="N1826" i="18"/>
  <c r="N1827" i="18"/>
  <c r="N1828" i="18"/>
  <c r="N1829" i="18"/>
  <c r="N1830" i="18"/>
  <c r="N1831" i="18"/>
  <c r="N1832" i="18"/>
  <c r="N1833" i="18"/>
  <c r="N1834" i="18"/>
  <c r="N1835" i="18"/>
  <c r="N1836" i="18"/>
  <c r="N1837" i="18"/>
  <c r="N1838" i="18"/>
  <c r="N1839" i="18"/>
  <c r="N1840" i="18"/>
  <c r="N1841" i="18"/>
  <c r="N1842" i="18"/>
  <c r="N1843" i="18"/>
  <c r="N1844" i="18"/>
  <c r="N1845" i="18"/>
  <c r="N1846" i="18"/>
  <c r="N1847" i="18"/>
  <c r="N1848" i="18"/>
  <c r="N1849" i="18"/>
  <c r="N1850" i="18"/>
  <c r="N1851" i="18"/>
  <c r="N1852" i="18"/>
  <c r="N1853" i="18"/>
  <c r="N1854" i="18"/>
  <c r="N1855" i="18"/>
  <c r="N1856" i="18"/>
  <c r="N1857" i="18"/>
  <c r="N1858" i="18"/>
  <c r="N1859" i="18"/>
  <c r="N1860" i="18"/>
  <c r="N1861" i="18"/>
  <c r="N1862" i="18"/>
  <c r="N1863" i="18"/>
  <c r="N1864" i="18"/>
  <c r="N1865" i="18"/>
  <c r="N1866" i="18"/>
  <c r="N1867" i="18"/>
  <c r="N1868" i="18"/>
  <c r="N1869" i="18"/>
  <c r="N1870" i="18"/>
  <c r="N1871" i="18"/>
  <c r="N1872" i="18"/>
  <c r="N1873" i="18"/>
  <c r="N1874" i="18"/>
  <c r="N1875" i="18"/>
  <c r="N1876" i="18"/>
  <c r="N1877" i="18"/>
  <c r="N1878" i="18"/>
  <c r="N1879" i="18"/>
  <c r="N1880" i="18"/>
  <c r="N1881" i="18"/>
  <c r="N1882" i="18"/>
  <c r="N1883" i="18"/>
  <c r="N1884" i="18"/>
  <c r="N1885" i="18"/>
  <c r="N1886" i="18"/>
  <c r="N1887" i="18"/>
  <c r="N1888" i="18"/>
  <c r="N1889" i="18"/>
  <c r="N1890" i="18"/>
  <c r="N1891" i="18"/>
  <c r="N1892" i="18"/>
  <c r="N1893" i="18"/>
  <c r="N1894" i="18"/>
  <c r="N1895" i="18"/>
  <c r="N1896" i="18"/>
  <c r="N1897" i="18"/>
  <c r="N1898" i="18"/>
  <c r="N1899" i="18"/>
  <c r="N1900" i="18"/>
  <c r="N1901" i="18"/>
  <c r="N1902" i="18"/>
  <c r="N1903" i="18"/>
  <c r="N1904" i="18"/>
  <c r="N1905" i="18"/>
  <c r="N1906" i="18"/>
  <c r="N1907" i="18"/>
  <c r="N1908" i="18"/>
  <c r="N1909" i="18"/>
  <c r="N1910" i="18"/>
  <c r="N1911" i="18"/>
  <c r="N1912" i="18"/>
  <c r="N1913" i="18"/>
  <c r="N1914" i="18"/>
  <c r="N1915" i="18"/>
  <c r="N1916" i="18"/>
  <c r="N1917" i="18"/>
  <c r="N1918" i="18"/>
  <c r="N1919" i="18"/>
  <c r="N1920" i="18"/>
  <c r="N1921" i="18"/>
  <c r="N1922" i="18"/>
  <c r="N1923" i="18"/>
  <c r="N1924" i="18"/>
  <c r="N1925" i="18"/>
  <c r="N1926" i="18"/>
  <c r="N1927" i="18"/>
  <c r="N1928" i="18"/>
  <c r="N1929" i="18"/>
  <c r="N1930" i="18"/>
  <c r="N1931" i="18"/>
  <c r="N1932" i="18"/>
  <c r="N1933" i="18"/>
  <c r="N1934" i="18"/>
  <c r="N1935" i="18"/>
  <c r="N1936" i="18"/>
  <c r="N1937" i="18"/>
  <c r="N1938" i="18"/>
  <c r="N1939" i="18"/>
  <c r="N1940" i="18"/>
  <c r="N1941" i="18"/>
  <c r="N1942" i="18"/>
  <c r="N1943" i="18"/>
  <c r="N1944" i="18"/>
  <c r="N1945" i="18"/>
  <c r="N1946" i="18"/>
  <c r="N1947" i="18"/>
  <c r="N1948" i="18"/>
  <c r="N1949" i="18"/>
  <c r="N1950" i="18"/>
  <c r="N1951" i="18"/>
  <c r="N1952" i="18"/>
  <c r="N1953" i="18"/>
  <c r="N1954" i="18"/>
  <c r="N1955" i="18"/>
  <c r="N1956" i="18"/>
  <c r="N1957" i="18"/>
  <c r="N1958" i="18"/>
  <c r="N1959" i="18"/>
  <c r="N1960" i="18"/>
  <c r="N1961" i="18"/>
  <c r="N1962" i="18"/>
  <c r="N1963" i="18"/>
  <c r="N1964" i="18"/>
  <c r="N1965" i="18"/>
  <c r="N1966" i="18"/>
  <c r="N1967" i="18"/>
  <c r="N1968" i="18"/>
  <c r="N1969" i="18"/>
  <c r="N1970" i="18"/>
  <c r="N1971" i="18"/>
  <c r="N1972" i="18"/>
  <c r="N1973" i="18"/>
  <c r="N1974" i="18"/>
  <c r="N1975" i="18"/>
  <c r="N1976" i="18"/>
  <c r="N1977" i="18"/>
  <c r="N1978" i="18"/>
  <c r="N1979" i="18"/>
  <c r="N1980" i="18"/>
  <c r="N1981" i="18"/>
  <c r="N1982" i="18"/>
  <c r="N1983" i="18"/>
  <c r="N1984" i="18"/>
  <c r="N1985" i="18"/>
  <c r="N1986" i="18"/>
  <c r="N1987" i="18"/>
  <c r="N1988" i="18"/>
  <c r="N1989" i="18"/>
  <c r="N1990" i="18"/>
  <c r="N1991" i="18"/>
  <c r="N1992" i="18"/>
  <c r="N1993" i="18"/>
  <c r="N1994" i="18"/>
  <c r="N1995" i="18"/>
  <c r="N1996" i="18"/>
  <c r="N1997" i="18"/>
  <c r="N1998" i="18"/>
  <c r="N1999" i="18"/>
  <c r="N2000" i="18"/>
  <c r="N2001" i="18"/>
  <c r="N2002" i="18"/>
  <c r="N2003" i="18"/>
  <c r="N2004" i="18"/>
  <c r="N2005" i="18"/>
  <c r="N2006" i="18"/>
  <c r="N2007" i="18"/>
  <c r="N2008" i="18"/>
  <c r="N2009" i="18"/>
  <c r="N2010" i="18"/>
  <c r="N2011" i="18"/>
  <c r="N2012" i="18"/>
  <c r="N2013" i="18"/>
  <c r="N2014" i="18"/>
  <c r="N2015" i="18"/>
  <c r="N2016" i="18"/>
  <c r="N2017" i="18"/>
  <c r="N2018" i="18"/>
  <c r="N2019" i="18"/>
  <c r="N2020" i="18"/>
  <c r="N2021" i="18"/>
  <c r="N2022" i="18"/>
  <c r="N2023" i="18"/>
  <c r="N2024" i="18"/>
  <c r="N2025" i="18"/>
  <c r="N2026" i="18"/>
  <c r="N2027" i="18"/>
  <c r="N2028" i="18"/>
  <c r="N2029" i="18"/>
  <c r="N2030" i="18"/>
  <c r="N2031" i="18"/>
  <c r="N2032" i="18"/>
  <c r="N2033" i="18"/>
  <c r="N2034" i="18"/>
  <c r="N2035" i="18"/>
  <c r="N2036" i="18"/>
  <c r="N2037" i="18"/>
  <c r="N2038" i="18"/>
  <c r="N2039" i="18"/>
  <c r="N2040" i="18"/>
  <c r="N2041" i="18"/>
  <c r="N2042" i="18"/>
  <c r="N2043" i="18"/>
  <c r="N2044" i="18"/>
  <c r="N2045" i="18"/>
  <c r="N2046" i="18"/>
  <c r="N2047" i="18"/>
  <c r="N2048" i="18"/>
  <c r="N2049" i="18"/>
  <c r="N2050" i="18"/>
  <c r="N2051" i="18"/>
  <c r="N2052" i="18"/>
  <c r="N2053" i="18"/>
  <c r="N2054" i="18"/>
  <c r="N2055" i="18"/>
  <c r="N2056" i="18"/>
  <c r="N2057" i="18"/>
  <c r="N2058" i="18"/>
  <c r="N2059" i="18"/>
  <c r="N2060" i="18"/>
  <c r="N2061" i="18"/>
  <c r="N2062" i="18"/>
  <c r="N2063" i="18"/>
  <c r="N2064" i="18"/>
  <c r="N2065" i="18"/>
  <c r="N2066" i="18"/>
  <c r="N2067" i="18"/>
  <c r="N2068" i="18"/>
  <c r="N2069" i="18"/>
  <c r="N2070" i="18"/>
  <c r="N2071" i="18"/>
  <c r="N2072" i="18"/>
  <c r="N2073" i="18"/>
  <c r="N2074" i="18"/>
  <c r="N2075" i="18"/>
  <c r="N2076" i="18"/>
  <c r="N2077" i="18"/>
  <c r="N2078" i="18"/>
  <c r="N2079" i="18"/>
  <c r="N2080" i="18"/>
  <c r="N2081" i="18"/>
  <c r="N2082" i="18"/>
  <c r="N2083" i="18"/>
  <c r="N2084" i="18"/>
  <c r="N2085" i="18"/>
  <c r="N2086" i="18"/>
  <c r="N2087" i="18"/>
  <c r="N2088" i="18"/>
  <c r="N2089" i="18"/>
  <c r="N2090" i="18"/>
  <c r="N2091" i="18"/>
  <c r="N2092" i="18"/>
  <c r="N2093" i="18"/>
  <c r="N2094" i="18"/>
  <c r="N2095" i="18"/>
  <c r="N2096" i="18"/>
  <c r="N2097" i="18"/>
  <c r="N2098" i="18"/>
  <c r="N2099" i="18"/>
  <c r="N2100" i="18"/>
  <c r="N2101" i="18"/>
  <c r="N2102" i="18"/>
  <c r="N2103" i="18"/>
  <c r="N2104" i="18"/>
  <c r="N2105" i="18"/>
  <c r="N2106" i="18"/>
  <c r="N2107" i="18"/>
  <c r="N2108" i="18"/>
  <c r="N2109" i="18"/>
  <c r="N2110" i="18"/>
  <c r="N2111" i="18"/>
  <c r="N2112" i="18"/>
  <c r="N2113" i="18"/>
  <c r="N2114" i="18"/>
  <c r="N2115" i="18"/>
  <c r="N2116" i="18"/>
  <c r="N2117" i="18"/>
  <c r="N2118" i="18"/>
  <c r="N2119" i="18"/>
  <c r="N2120" i="18"/>
  <c r="N2121" i="18"/>
  <c r="N2122" i="18"/>
  <c r="N2123" i="18"/>
  <c r="N2124" i="18"/>
  <c r="N2125" i="18"/>
  <c r="N2126" i="18"/>
  <c r="N2127" i="18"/>
  <c r="N2128" i="18"/>
  <c r="N2129" i="18"/>
  <c r="N2130" i="18"/>
  <c r="N2131" i="18"/>
  <c r="N2132" i="18"/>
  <c r="N2133" i="18"/>
  <c r="N2134" i="18"/>
  <c r="N2135" i="18"/>
  <c r="N2136" i="18"/>
  <c r="N2137" i="18"/>
  <c r="N2138" i="18"/>
  <c r="N2139" i="18"/>
  <c r="N2140" i="18"/>
  <c r="N2141" i="18"/>
  <c r="N2142" i="18"/>
  <c r="N2143" i="18"/>
  <c r="N2144" i="18"/>
  <c r="N2145" i="18"/>
  <c r="N2146" i="18"/>
  <c r="N2147" i="18"/>
  <c r="N2148" i="18"/>
  <c r="N2149" i="18"/>
  <c r="N2150" i="18"/>
  <c r="N2151" i="18"/>
  <c r="N2152" i="18"/>
  <c r="N2153" i="18"/>
  <c r="N2154" i="18"/>
  <c r="N2155" i="18"/>
  <c r="N2156" i="18"/>
  <c r="N2157" i="18"/>
  <c r="N2158" i="18"/>
  <c r="N2159" i="18"/>
  <c r="N2160" i="18"/>
  <c r="N2161" i="18"/>
  <c r="N2162" i="18"/>
  <c r="N2163" i="18"/>
  <c r="N2164" i="18"/>
  <c r="N2165" i="18"/>
  <c r="N2166" i="18"/>
  <c r="N2167" i="18"/>
  <c r="N2168" i="18"/>
  <c r="N2169" i="18"/>
  <c r="N2170" i="18"/>
  <c r="N2171" i="18"/>
  <c r="N2172" i="18"/>
  <c r="N2173" i="18"/>
  <c r="N2174" i="18"/>
  <c r="N2175" i="18"/>
  <c r="N2176" i="18"/>
  <c r="N2177" i="18"/>
  <c r="N2178" i="18"/>
  <c r="N2179" i="18"/>
  <c r="N2180" i="18"/>
  <c r="N2181" i="18"/>
  <c r="N2182" i="18"/>
  <c r="N2183" i="18"/>
  <c r="N2184" i="18"/>
  <c r="N2185" i="18"/>
  <c r="N2186" i="18"/>
  <c r="N2187" i="18"/>
  <c r="N2188" i="18"/>
  <c r="N2189" i="18"/>
  <c r="N2190" i="18"/>
  <c r="N2191" i="18"/>
  <c r="N2192" i="18"/>
  <c r="N2193" i="18"/>
  <c r="N2194" i="18"/>
  <c r="N2195" i="18"/>
  <c r="N2196" i="18"/>
  <c r="N2197" i="18"/>
  <c r="N2198" i="18"/>
  <c r="N2199" i="18"/>
  <c r="N2200" i="18"/>
  <c r="N2201" i="18"/>
  <c r="N2202" i="18"/>
  <c r="N2203" i="18"/>
  <c r="N2204" i="18"/>
  <c r="N2205" i="18"/>
  <c r="N2206" i="18"/>
  <c r="N2207" i="18"/>
  <c r="N2208" i="18"/>
  <c r="N2209" i="18"/>
  <c r="N2210" i="18"/>
  <c r="N2211" i="18"/>
  <c r="N2212" i="18"/>
  <c r="N2213" i="18"/>
  <c r="N2214" i="18"/>
  <c r="N2215" i="18"/>
  <c r="N2216" i="18"/>
  <c r="N2217" i="18"/>
  <c r="N2218" i="18"/>
  <c r="N2219" i="18"/>
  <c r="N2220" i="18"/>
  <c r="N2221" i="18"/>
  <c r="N2222" i="18"/>
  <c r="N2223" i="18"/>
  <c r="N2224" i="18"/>
  <c r="N2225" i="18"/>
  <c r="N2226" i="18"/>
  <c r="N2227" i="18"/>
  <c r="N2228" i="18"/>
  <c r="N2229" i="18"/>
  <c r="N2230" i="18"/>
  <c r="N2231" i="18"/>
  <c r="N2232" i="18"/>
  <c r="N2233" i="18"/>
  <c r="N2234" i="18"/>
  <c r="N2235" i="18"/>
  <c r="N2236" i="18"/>
  <c r="N2237" i="18"/>
  <c r="N2238" i="18"/>
  <c r="N2239" i="18"/>
  <c r="N2240" i="18"/>
  <c r="N2241" i="18"/>
  <c r="N2242" i="18"/>
  <c r="N2243" i="18"/>
  <c r="N2244" i="18"/>
  <c r="N2245" i="18"/>
  <c r="N2246" i="18"/>
  <c r="N2247" i="18"/>
  <c r="N2248" i="18"/>
  <c r="N2249" i="18"/>
  <c r="N2250" i="18"/>
  <c r="N2251" i="18"/>
  <c r="N2252" i="18"/>
  <c r="N2253" i="18"/>
  <c r="N2254" i="18"/>
  <c r="N2255" i="18"/>
  <c r="N2256" i="18"/>
  <c r="N2257" i="18"/>
  <c r="N2258" i="18"/>
  <c r="N2259" i="18"/>
  <c r="N2260" i="18"/>
  <c r="N2261" i="18"/>
  <c r="N2262" i="18"/>
  <c r="N2263" i="18"/>
  <c r="N2264" i="18"/>
  <c r="N2265" i="18"/>
  <c r="N2266" i="18"/>
  <c r="N2267" i="18"/>
  <c r="N2268" i="18"/>
  <c r="N2269" i="18"/>
  <c r="N2270" i="18"/>
  <c r="N2271" i="18"/>
  <c r="N2272" i="18"/>
  <c r="N2273" i="18"/>
  <c r="N2274" i="18"/>
  <c r="N2275" i="18"/>
  <c r="N2276" i="18"/>
  <c r="N2277" i="18"/>
  <c r="N2278" i="18"/>
  <c r="N2279" i="18"/>
  <c r="N2280" i="18"/>
  <c r="N2281" i="18"/>
  <c r="N2282" i="18"/>
  <c r="N2283" i="18"/>
  <c r="N2284" i="18"/>
  <c r="N2285" i="18"/>
  <c r="N2286" i="18"/>
  <c r="N2287" i="18"/>
  <c r="N2288" i="18"/>
  <c r="N2289" i="18"/>
  <c r="N2290" i="18"/>
  <c r="N2291" i="18"/>
  <c r="N2292" i="18"/>
  <c r="N2293" i="18"/>
  <c r="N2294" i="18"/>
  <c r="N2295" i="18"/>
  <c r="N2296" i="18"/>
  <c r="N2297" i="18"/>
  <c r="N2298" i="18"/>
  <c r="N2299" i="18"/>
  <c r="N2300" i="18"/>
  <c r="N2301" i="18"/>
  <c r="N2302" i="18"/>
  <c r="N2303" i="18"/>
  <c r="N2304" i="18"/>
  <c r="N2305" i="18"/>
  <c r="N2306" i="18"/>
  <c r="N2307" i="18"/>
  <c r="N2308" i="18"/>
  <c r="N2309" i="18"/>
  <c r="N2310" i="18"/>
  <c r="N2311" i="18"/>
  <c r="N2312" i="18"/>
  <c r="N2313" i="18"/>
  <c r="N2314" i="18"/>
  <c r="N2315" i="18"/>
  <c r="N2316" i="18"/>
  <c r="N2317" i="18"/>
  <c r="N2318" i="18"/>
  <c r="N2319" i="18"/>
  <c r="N2320" i="18"/>
  <c r="N2321" i="18"/>
  <c r="N2322" i="18"/>
  <c r="N2323" i="18"/>
  <c r="N2324" i="18"/>
  <c r="N2325" i="18"/>
  <c r="N2326" i="18"/>
  <c r="N2327" i="18"/>
  <c r="N2328" i="18"/>
  <c r="N2329" i="18"/>
  <c r="N2330" i="18"/>
  <c r="N2331" i="18"/>
  <c r="N2332" i="18"/>
  <c r="N2333" i="18"/>
  <c r="N2334" i="18"/>
  <c r="N2335" i="18"/>
  <c r="N2336" i="18"/>
  <c r="N2337" i="18"/>
  <c r="N2338" i="18"/>
  <c r="N2339" i="18"/>
  <c r="N2340" i="18"/>
  <c r="N2341" i="18"/>
  <c r="N2342" i="18"/>
  <c r="N2343" i="18"/>
  <c r="N2344" i="18"/>
  <c r="N2345" i="18"/>
  <c r="N2346" i="18"/>
  <c r="N2347" i="18"/>
  <c r="N2348" i="18"/>
  <c r="N2349" i="18"/>
  <c r="N2350" i="18"/>
  <c r="N2351" i="18"/>
  <c r="N2352" i="18"/>
  <c r="N2353" i="18"/>
  <c r="N2354" i="18"/>
  <c r="N2355" i="18"/>
  <c r="N2356" i="18"/>
  <c r="N2357" i="18"/>
  <c r="N2358" i="18"/>
  <c r="N2359" i="18"/>
  <c r="N2360" i="18"/>
  <c r="N2361" i="18"/>
  <c r="N2362" i="18"/>
  <c r="N2363" i="18"/>
  <c r="N2364" i="18"/>
  <c r="N2365" i="18"/>
  <c r="N2366" i="18"/>
  <c r="N2367" i="18"/>
  <c r="N2368" i="18"/>
  <c r="N2369" i="18"/>
  <c r="N2370" i="18"/>
  <c r="N2371" i="18"/>
  <c r="N2372" i="18"/>
  <c r="N2373" i="18"/>
  <c r="N2374" i="18"/>
  <c r="N2375" i="18"/>
  <c r="N2376" i="18"/>
  <c r="N2377" i="18"/>
  <c r="N2378" i="18"/>
  <c r="N2379" i="18"/>
  <c r="N2380" i="18"/>
  <c r="N2381" i="18"/>
  <c r="N2382" i="18"/>
  <c r="N2383" i="18"/>
  <c r="N2384" i="18"/>
  <c r="N2385" i="18"/>
  <c r="N2386" i="18"/>
  <c r="N2387" i="18"/>
  <c r="N2388" i="18"/>
  <c r="N2389" i="18"/>
  <c r="N2390" i="18"/>
  <c r="N2391" i="18"/>
  <c r="N2392" i="18"/>
  <c r="N2393" i="18"/>
  <c r="N2394" i="18"/>
  <c r="N2395" i="18"/>
  <c r="N2396" i="18"/>
  <c r="N2397" i="18"/>
  <c r="N2398" i="18"/>
  <c r="N2399" i="18"/>
  <c r="N2400" i="18"/>
  <c r="N2401" i="18"/>
  <c r="N2402" i="18"/>
  <c r="N2403" i="18"/>
  <c r="N2404" i="18"/>
  <c r="N2405" i="18"/>
  <c r="N2406" i="18"/>
  <c r="N2407" i="18"/>
  <c r="N2408" i="18"/>
  <c r="N2409" i="18"/>
  <c r="N2410" i="18"/>
  <c r="N2411" i="18"/>
  <c r="N2412" i="18"/>
  <c r="N2413" i="18"/>
  <c r="N2414" i="18"/>
  <c r="N2415" i="18"/>
  <c r="N2416" i="18"/>
  <c r="N2417" i="18"/>
  <c r="N2418" i="18"/>
  <c r="N2419" i="18"/>
  <c r="N2420" i="18"/>
  <c r="N2421" i="18"/>
  <c r="N2422" i="18"/>
  <c r="N2423" i="18"/>
  <c r="N2424" i="18"/>
  <c r="N2425" i="18"/>
  <c r="N2426" i="18"/>
  <c r="N2427" i="18"/>
  <c r="N2428" i="18"/>
  <c r="N2429" i="18"/>
  <c r="N2430" i="18"/>
  <c r="N2431" i="18"/>
  <c r="N2432" i="18"/>
  <c r="N2433" i="18"/>
  <c r="N2434" i="18"/>
  <c r="N2435" i="18"/>
  <c r="N2436" i="18"/>
  <c r="N2437" i="18"/>
  <c r="N2438" i="18"/>
  <c r="N2439" i="18"/>
  <c r="N2440" i="18"/>
  <c r="N2441" i="18"/>
  <c r="N2442" i="18"/>
  <c r="N2443" i="18"/>
  <c r="N2444" i="18"/>
  <c r="N2445" i="18"/>
  <c r="N2446" i="18"/>
  <c r="N2447" i="18"/>
  <c r="N2448" i="18"/>
  <c r="N2449" i="18"/>
  <c r="N2450" i="18"/>
  <c r="N2451" i="18"/>
  <c r="N2452" i="18"/>
  <c r="N2453" i="18"/>
  <c r="N2454" i="18"/>
  <c r="N2455" i="18"/>
  <c r="N2456" i="18"/>
  <c r="N2457" i="18"/>
  <c r="N2458" i="18"/>
  <c r="N2459" i="18"/>
  <c r="N2460" i="18"/>
  <c r="N2461" i="18"/>
  <c r="N2462" i="18"/>
  <c r="N2463" i="18"/>
  <c r="N2464" i="18"/>
  <c r="N2465" i="18"/>
  <c r="N2466" i="18"/>
  <c r="N2467" i="18"/>
  <c r="N2468" i="18"/>
  <c r="N2469" i="18"/>
  <c r="N2470" i="18"/>
  <c r="N2471" i="18"/>
  <c r="N2472" i="18"/>
  <c r="N2473" i="18"/>
  <c r="N2474" i="18"/>
  <c r="N2475" i="18"/>
  <c r="N2476" i="18"/>
  <c r="N2477" i="18"/>
  <c r="N2478" i="18"/>
  <c r="N2479" i="18"/>
  <c r="N2480" i="18"/>
  <c r="N2481" i="18"/>
  <c r="N2482" i="18"/>
  <c r="N2483" i="18"/>
  <c r="N2484" i="18"/>
  <c r="N2485" i="18"/>
  <c r="N2486" i="18"/>
  <c r="N2487" i="18"/>
  <c r="N2488" i="18"/>
  <c r="N2489" i="18"/>
  <c r="N2490" i="18"/>
  <c r="N2491" i="18"/>
  <c r="N2492" i="18"/>
  <c r="N2493" i="18"/>
  <c r="N2494" i="18"/>
  <c r="N2495" i="18"/>
  <c r="N2496" i="18"/>
  <c r="N2497" i="18"/>
  <c r="N2498" i="18"/>
  <c r="N4" i="18"/>
  <c r="L5" i="18"/>
  <c r="L6" i="18"/>
  <c r="L7" i="18"/>
  <c r="L8"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289" i="18"/>
  <c r="L290" i="18"/>
  <c r="L291" i="18"/>
  <c r="L292" i="18"/>
  <c r="L293" i="18"/>
  <c r="L294" i="18"/>
  <c r="L295" i="18"/>
  <c r="L296" i="18"/>
  <c r="L297" i="18"/>
  <c r="L298" i="18"/>
  <c r="L299" i="18"/>
  <c r="L300" i="18"/>
  <c r="L301" i="18"/>
  <c r="L302" i="18"/>
  <c r="L303" i="18"/>
  <c r="L304" i="18"/>
  <c r="L305" i="18"/>
  <c r="L306" i="18"/>
  <c r="L307" i="18"/>
  <c r="L308" i="18"/>
  <c r="L309" i="18"/>
  <c r="L310" i="18"/>
  <c r="L311" i="18"/>
  <c r="L312" i="18"/>
  <c r="L313" i="18"/>
  <c r="L314" i="18"/>
  <c r="L315" i="18"/>
  <c r="L316" i="18"/>
  <c r="L317" i="18"/>
  <c r="L318" i="18"/>
  <c r="L319" i="18"/>
  <c r="L320" i="18"/>
  <c r="L321" i="18"/>
  <c r="L322" i="18"/>
  <c r="L323" i="18"/>
  <c r="L324" i="18"/>
  <c r="L325" i="18"/>
  <c r="L326" i="18"/>
  <c r="L327" i="18"/>
  <c r="L328" i="18"/>
  <c r="L329" i="18"/>
  <c r="L330" i="18"/>
  <c r="L331" i="18"/>
  <c r="L332" i="18"/>
  <c r="L333" i="18"/>
  <c r="L334" i="18"/>
  <c r="L335" i="18"/>
  <c r="L336" i="18"/>
  <c r="L337" i="18"/>
  <c r="L338" i="18"/>
  <c r="L339" i="18"/>
  <c r="L340" i="18"/>
  <c r="L341" i="18"/>
  <c r="L342" i="18"/>
  <c r="L343" i="18"/>
  <c r="L344" i="18"/>
  <c r="L345" i="18"/>
  <c r="L346" i="18"/>
  <c r="L347" i="18"/>
  <c r="L348" i="18"/>
  <c r="L349" i="18"/>
  <c r="L350" i="18"/>
  <c r="L351" i="18"/>
  <c r="L352" i="18"/>
  <c r="L353" i="18"/>
  <c r="L354" i="18"/>
  <c r="L355" i="18"/>
  <c r="L356" i="18"/>
  <c r="L357" i="18"/>
  <c r="L358" i="18"/>
  <c r="L359" i="18"/>
  <c r="L360" i="18"/>
  <c r="L361" i="18"/>
  <c r="L362" i="18"/>
  <c r="L363" i="18"/>
  <c r="L364" i="18"/>
  <c r="L365" i="18"/>
  <c r="L366" i="18"/>
  <c r="L367" i="18"/>
  <c r="L368" i="18"/>
  <c r="L369" i="18"/>
  <c r="L370" i="18"/>
  <c r="L371" i="18"/>
  <c r="L372" i="18"/>
  <c r="L373" i="18"/>
  <c r="L374" i="18"/>
  <c r="L375" i="18"/>
  <c r="L376" i="18"/>
  <c r="L377" i="18"/>
  <c r="L378" i="18"/>
  <c r="L379" i="18"/>
  <c r="L380" i="18"/>
  <c r="L381" i="18"/>
  <c r="L382" i="18"/>
  <c r="L383" i="18"/>
  <c r="L384" i="18"/>
  <c r="L385" i="18"/>
  <c r="L386" i="18"/>
  <c r="L387" i="18"/>
  <c r="L388" i="18"/>
  <c r="L389" i="18"/>
  <c r="L390" i="18"/>
  <c r="L391" i="18"/>
  <c r="L392" i="18"/>
  <c r="L393" i="18"/>
  <c r="L394" i="18"/>
  <c r="L395" i="18"/>
  <c r="L396" i="18"/>
  <c r="L397" i="18"/>
  <c r="L398" i="18"/>
  <c r="L399" i="18"/>
  <c r="L400" i="18"/>
  <c r="L401" i="18"/>
  <c r="L402" i="18"/>
  <c r="L403" i="18"/>
  <c r="L404" i="18"/>
  <c r="L405" i="18"/>
  <c r="L406" i="18"/>
  <c r="L407" i="18"/>
  <c r="L408" i="18"/>
  <c r="L409" i="18"/>
  <c r="L410" i="18"/>
  <c r="L411" i="18"/>
  <c r="L412" i="18"/>
  <c r="L413" i="18"/>
  <c r="L414" i="18"/>
  <c r="L415" i="18"/>
  <c r="L416" i="18"/>
  <c r="L417" i="18"/>
  <c r="L418" i="18"/>
  <c r="L419" i="18"/>
  <c r="L420" i="18"/>
  <c r="L421" i="18"/>
  <c r="L422" i="18"/>
  <c r="L423" i="18"/>
  <c r="L424" i="18"/>
  <c r="L425" i="18"/>
  <c r="L426" i="18"/>
  <c r="L427" i="18"/>
  <c r="L428" i="18"/>
  <c r="L429" i="18"/>
  <c r="L430" i="18"/>
  <c r="L431" i="18"/>
  <c r="L432" i="18"/>
  <c r="L433" i="18"/>
  <c r="L434" i="18"/>
  <c r="L435" i="18"/>
  <c r="L436" i="18"/>
  <c r="L437" i="18"/>
  <c r="L438" i="18"/>
  <c r="L439" i="18"/>
  <c r="L440" i="18"/>
  <c r="L441"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65" i="18"/>
  <c r="L466" i="18"/>
  <c r="L467" i="18"/>
  <c r="L468" i="18"/>
  <c r="L469" i="18"/>
  <c r="L470" i="18"/>
  <c r="L471" i="18"/>
  <c r="L472" i="18"/>
  <c r="L473" i="18"/>
  <c r="L474" i="18"/>
  <c r="L475" i="18"/>
  <c r="L476" i="18"/>
  <c r="L477" i="18"/>
  <c r="L478" i="18"/>
  <c r="L479" i="18"/>
  <c r="L480" i="18"/>
  <c r="L481" i="18"/>
  <c r="L482" i="18"/>
  <c r="L483" i="18"/>
  <c r="L484" i="18"/>
  <c r="L485" i="18"/>
  <c r="L486" i="18"/>
  <c r="L487" i="18"/>
  <c r="L488" i="18"/>
  <c r="L489" i="18"/>
  <c r="L490" i="18"/>
  <c r="L491" i="18"/>
  <c r="L492" i="18"/>
  <c r="L493" i="18"/>
  <c r="L494" i="18"/>
  <c r="L495" i="18"/>
  <c r="L496" i="18"/>
  <c r="L497" i="18"/>
  <c r="L498" i="18"/>
  <c r="L499" i="18"/>
  <c r="L500" i="18"/>
  <c r="L501" i="18"/>
  <c r="L502" i="18"/>
  <c r="L503" i="18"/>
  <c r="L504" i="18"/>
  <c r="L505" i="18"/>
  <c r="L506" i="18"/>
  <c r="L507" i="18"/>
  <c r="L508" i="18"/>
  <c r="L509" i="18"/>
  <c r="L510" i="18"/>
  <c r="L511" i="18"/>
  <c r="L512" i="18"/>
  <c r="L513" i="18"/>
  <c r="L514" i="18"/>
  <c r="L515" i="18"/>
  <c r="L516" i="18"/>
  <c r="L517" i="18"/>
  <c r="L518" i="18"/>
  <c r="L519" i="18"/>
  <c r="L520" i="18"/>
  <c r="L521" i="18"/>
  <c r="L522" i="18"/>
  <c r="L523" i="18"/>
  <c r="L524" i="18"/>
  <c r="L525" i="18"/>
  <c r="L526" i="18"/>
  <c r="L527" i="18"/>
  <c r="L528" i="18"/>
  <c r="L529" i="18"/>
  <c r="L530" i="18"/>
  <c r="L531" i="18"/>
  <c r="L532" i="18"/>
  <c r="L533" i="18"/>
  <c r="L534" i="18"/>
  <c r="L535" i="18"/>
  <c r="L536" i="18"/>
  <c r="L537" i="18"/>
  <c r="L538" i="18"/>
  <c r="L539" i="18"/>
  <c r="L540" i="18"/>
  <c r="L541" i="18"/>
  <c r="L542" i="18"/>
  <c r="L543" i="18"/>
  <c r="L544" i="18"/>
  <c r="L545" i="18"/>
  <c r="L546" i="18"/>
  <c r="L547" i="18"/>
  <c r="L548" i="18"/>
  <c r="L549" i="18"/>
  <c r="L550" i="18"/>
  <c r="L551" i="18"/>
  <c r="L552" i="18"/>
  <c r="L553" i="18"/>
  <c r="L554" i="18"/>
  <c r="L555" i="18"/>
  <c r="L556" i="18"/>
  <c r="L557" i="18"/>
  <c r="L558" i="18"/>
  <c r="L559" i="18"/>
  <c r="L560" i="18"/>
  <c r="L561" i="18"/>
  <c r="L562" i="18"/>
  <c r="L563" i="18"/>
  <c r="L564" i="18"/>
  <c r="L565" i="18"/>
  <c r="L566" i="18"/>
  <c r="L567" i="18"/>
  <c r="L568" i="18"/>
  <c r="L569" i="18"/>
  <c r="L570" i="18"/>
  <c r="L571" i="18"/>
  <c r="L572" i="18"/>
  <c r="L573" i="18"/>
  <c r="L574" i="18"/>
  <c r="L575" i="18"/>
  <c r="L576" i="18"/>
  <c r="L577" i="18"/>
  <c r="L578" i="18"/>
  <c r="L579" i="18"/>
  <c r="L580" i="18"/>
  <c r="L581" i="18"/>
  <c r="L582" i="18"/>
  <c r="L583" i="18"/>
  <c r="L584" i="18"/>
  <c r="L585" i="18"/>
  <c r="L586" i="18"/>
  <c r="L587" i="18"/>
  <c r="L588" i="18"/>
  <c r="L589" i="18"/>
  <c r="L590" i="18"/>
  <c r="L591" i="18"/>
  <c r="L592" i="18"/>
  <c r="L593" i="18"/>
  <c r="L594" i="18"/>
  <c r="L595" i="18"/>
  <c r="L596" i="18"/>
  <c r="L597" i="18"/>
  <c r="L598" i="18"/>
  <c r="L599" i="18"/>
  <c r="L600" i="18"/>
  <c r="L601" i="18"/>
  <c r="L602" i="18"/>
  <c r="L603" i="18"/>
  <c r="L604" i="18"/>
  <c r="L605" i="18"/>
  <c r="L606" i="18"/>
  <c r="L607" i="18"/>
  <c r="L608" i="18"/>
  <c r="L609" i="18"/>
  <c r="L610" i="18"/>
  <c r="L611" i="18"/>
  <c r="L612" i="18"/>
  <c r="L613" i="18"/>
  <c r="L614" i="18"/>
  <c r="L615" i="18"/>
  <c r="L616" i="18"/>
  <c r="L617" i="18"/>
  <c r="L618" i="18"/>
  <c r="L619" i="18"/>
  <c r="L620" i="18"/>
  <c r="L621" i="18"/>
  <c r="L622" i="18"/>
  <c r="L623" i="18"/>
  <c r="L624" i="18"/>
  <c r="L625" i="18"/>
  <c r="L626" i="18"/>
  <c r="L627" i="18"/>
  <c r="L628" i="18"/>
  <c r="L629" i="18"/>
  <c r="L630" i="18"/>
  <c r="L631" i="18"/>
  <c r="L632" i="18"/>
  <c r="L633" i="18"/>
  <c r="L634" i="18"/>
  <c r="L635" i="18"/>
  <c r="L636" i="18"/>
  <c r="L637" i="18"/>
  <c r="L638" i="18"/>
  <c r="L639" i="18"/>
  <c r="L640" i="18"/>
  <c r="L641" i="18"/>
  <c r="L642" i="18"/>
  <c r="L643" i="18"/>
  <c r="L644" i="18"/>
  <c r="L645" i="18"/>
  <c r="L646" i="18"/>
  <c r="L647" i="18"/>
  <c r="L648" i="18"/>
  <c r="L649" i="18"/>
  <c r="L650" i="18"/>
  <c r="L651" i="18"/>
  <c r="L652" i="18"/>
  <c r="L653" i="18"/>
  <c r="L654" i="18"/>
  <c r="L655" i="18"/>
  <c r="L656" i="18"/>
  <c r="L657" i="18"/>
  <c r="L658" i="18"/>
  <c r="L659" i="18"/>
  <c r="L660" i="18"/>
  <c r="L661" i="18"/>
  <c r="L662" i="18"/>
  <c r="L663" i="18"/>
  <c r="L664" i="18"/>
  <c r="L665" i="18"/>
  <c r="L666" i="18"/>
  <c r="L667" i="18"/>
  <c r="L668" i="18"/>
  <c r="L669" i="18"/>
  <c r="L670" i="18"/>
  <c r="L671" i="18"/>
  <c r="L672" i="18"/>
  <c r="L673" i="18"/>
  <c r="L674" i="18"/>
  <c r="L675" i="18"/>
  <c r="L676" i="18"/>
  <c r="L677" i="18"/>
  <c r="L678" i="18"/>
  <c r="L679" i="18"/>
  <c r="L680" i="18"/>
  <c r="L681" i="18"/>
  <c r="L682" i="18"/>
  <c r="L683" i="18"/>
  <c r="L684" i="18"/>
  <c r="L685" i="18"/>
  <c r="L686" i="18"/>
  <c r="L687" i="18"/>
  <c r="L688" i="18"/>
  <c r="L689" i="18"/>
  <c r="L690" i="18"/>
  <c r="L691" i="18"/>
  <c r="L692" i="18"/>
  <c r="L693" i="18"/>
  <c r="L694" i="18"/>
  <c r="L695" i="18"/>
  <c r="L696" i="18"/>
  <c r="L697" i="18"/>
  <c r="L698" i="18"/>
  <c r="L699" i="18"/>
  <c r="L700" i="18"/>
  <c r="L701" i="18"/>
  <c r="L702" i="18"/>
  <c r="L703" i="18"/>
  <c r="L704" i="18"/>
  <c r="L705" i="18"/>
  <c r="L706" i="18"/>
  <c r="L707" i="18"/>
  <c r="L708" i="18"/>
  <c r="L709" i="18"/>
  <c r="L710" i="18"/>
  <c r="L711" i="18"/>
  <c r="L712" i="18"/>
  <c r="L713" i="18"/>
  <c r="L714" i="18"/>
  <c r="L715" i="18"/>
  <c r="L716" i="18"/>
  <c r="L717" i="18"/>
  <c r="L718" i="18"/>
  <c r="L719" i="18"/>
  <c r="L720" i="18"/>
  <c r="L721" i="18"/>
  <c r="L722" i="18"/>
  <c r="L723" i="18"/>
  <c r="L724" i="18"/>
  <c r="L725" i="18"/>
  <c r="L726" i="18"/>
  <c r="L727" i="18"/>
  <c r="L728" i="18"/>
  <c r="L729" i="18"/>
  <c r="L730" i="18"/>
  <c r="L731" i="18"/>
  <c r="L732" i="18"/>
  <c r="L733" i="18"/>
  <c r="L734" i="18"/>
  <c r="L735" i="18"/>
  <c r="L736" i="18"/>
  <c r="L737" i="18"/>
  <c r="L738" i="18"/>
  <c r="L739" i="18"/>
  <c r="L740" i="18"/>
  <c r="L741" i="18"/>
  <c r="L742" i="18"/>
  <c r="L743" i="18"/>
  <c r="L744" i="18"/>
  <c r="L745" i="18"/>
  <c r="L746" i="18"/>
  <c r="L747" i="18"/>
  <c r="L748" i="18"/>
  <c r="L749" i="18"/>
  <c r="L750" i="18"/>
  <c r="L751" i="18"/>
  <c r="L752" i="18"/>
  <c r="L753" i="18"/>
  <c r="L754" i="18"/>
  <c r="L755" i="18"/>
  <c r="L756" i="18"/>
  <c r="L757" i="18"/>
  <c r="L758" i="18"/>
  <c r="L759" i="18"/>
  <c r="L760" i="18"/>
  <c r="L761" i="18"/>
  <c r="L762" i="18"/>
  <c r="L763" i="18"/>
  <c r="L764" i="18"/>
  <c r="L765" i="18"/>
  <c r="L766" i="18"/>
  <c r="L767" i="18"/>
  <c r="L768" i="18"/>
  <c r="L769" i="18"/>
  <c r="L770" i="18"/>
  <c r="L771" i="18"/>
  <c r="L772" i="18"/>
  <c r="L773" i="18"/>
  <c r="L774" i="18"/>
  <c r="L775" i="18"/>
  <c r="L776" i="18"/>
  <c r="L777" i="18"/>
  <c r="L778" i="18"/>
  <c r="L779" i="18"/>
  <c r="L780" i="18"/>
  <c r="L781" i="18"/>
  <c r="L782" i="18"/>
  <c r="L783" i="18"/>
  <c r="L784" i="18"/>
  <c r="L785" i="18"/>
  <c r="L786" i="18"/>
  <c r="L787" i="18"/>
  <c r="L788" i="18"/>
  <c r="L789" i="18"/>
  <c r="L790" i="18"/>
  <c r="L791" i="18"/>
  <c r="L792" i="18"/>
  <c r="L793" i="18"/>
  <c r="L794" i="18"/>
  <c r="L795" i="18"/>
  <c r="L796" i="18"/>
  <c r="L797" i="18"/>
  <c r="L798" i="18"/>
  <c r="L799" i="18"/>
  <c r="L800" i="18"/>
  <c r="L801" i="18"/>
  <c r="L802" i="18"/>
  <c r="L803" i="18"/>
  <c r="L804" i="18"/>
  <c r="L805" i="18"/>
  <c r="L806" i="18"/>
  <c r="L807" i="18"/>
  <c r="L808" i="18"/>
  <c r="L809" i="18"/>
  <c r="L810" i="18"/>
  <c r="L811" i="18"/>
  <c r="L812" i="18"/>
  <c r="L813" i="18"/>
  <c r="L814" i="18"/>
  <c r="L815" i="18"/>
  <c r="L816" i="18"/>
  <c r="L817" i="18"/>
  <c r="L818" i="18"/>
  <c r="L819" i="18"/>
  <c r="L820" i="18"/>
  <c r="L821" i="18"/>
  <c r="L822" i="18"/>
  <c r="L823" i="18"/>
  <c r="L824" i="18"/>
  <c r="L825" i="18"/>
  <c r="L826" i="18"/>
  <c r="L827" i="18"/>
  <c r="L828" i="18"/>
  <c r="L829" i="18"/>
  <c r="L830" i="18"/>
  <c r="L831" i="18"/>
  <c r="L832" i="18"/>
  <c r="L833" i="18"/>
  <c r="L834" i="18"/>
  <c r="L835" i="18"/>
  <c r="L836" i="18"/>
  <c r="L837" i="18"/>
  <c r="L838" i="18"/>
  <c r="L839" i="18"/>
  <c r="L840" i="18"/>
  <c r="L841" i="18"/>
  <c r="L842" i="18"/>
  <c r="L843" i="18"/>
  <c r="L844" i="18"/>
  <c r="L845" i="18"/>
  <c r="L846" i="18"/>
  <c r="L847" i="18"/>
  <c r="L848" i="18"/>
  <c r="L849" i="18"/>
  <c r="L850" i="18"/>
  <c r="L851" i="18"/>
  <c r="L852" i="18"/>
  <c r="L853" i="18"/>
  <c r="L854" i="18"/>
  <c r="L855" i="18"/>
  <c r="L856" i="18"/>
  <c r="L857" i="18"/>
  <c r="L858" i="18"/>
  <c r="L859" i="18"/>
  <c r="L860" i="18"/>
  <c r="L861" i="18"/>
  <c r="L862" i="18"/>
  <c r="L863" i="18"/>
  <c r="L864" i="18"/>
  <c r="L865" i="18"/>
  <c r="L866" i="18"/>
  <c r="L867" i="18"/>
  <c r="L868" i="18"/>
  <c r="L869" i="18"/>
  <c r="L870" i="18"/>
  <c r="L871" i="18"/>
  <c r="L872" i="18"/>
  <c r="L873" i="18"/>
  <c r="L874" i="18"/>
  <c r="L875" i="18"/>
  <c r="L876" i="18"/>
  <c r="L877" i="18"/>
  <c r="L878" i="18"/>
  <c r="L879" i="18"/>
  <c r="L880" i="18"/>
  <c r="L881" i="18"/>
  <c r="L882" i="18"/>
  <c r="L883" i="18"/>
  <c r="L884" i="18"/>
  <c r="L885" i="18"/>
  <c r="L886" i="18"/>
  <c r="L887" i="18"/>
  <c r="L888" i="18"/>
  <c r="L889" i="18"/>
  <c r="L890" i="18"/>
  <c r="L891" i="18"/>
  <c r="L892" i="18"/>
  <c r="L893" i="18"/>
  <c r="L894" i="18"/>
  <c r="L895" i="18"/>
  <c r="L896" i="18"/>
  <c r="L897" i="18"/>
  <c r="L898" i="18"/>
  <c r="L899" i="18"/>
  <c r="L900" i="18"/>
  <c r="L901" i="18"/>
  <c r="L902" i="18"/>
  <c r="L903" i="18"/>
  <c r="L904" i="18"/>
  <c r="L905" i="18"/>
  <c r="L906" i="18"/>
  <c r="L907" i="18"/>
  <c r="L908" i="18"/>
  <c r="L909" i="18"/>
  <c r="L910" i="18"/>
  <c r="L911" i="18"/>
  <c r="L912" i="18"/>
  <c r="L913" i="18"/>
  <c r="L914" i="18"/>
  <c r="L915" i="18"/>
  <c r="L916" i="18"/>
  <c r="L917" i="18"/>
  <c r="L918" i="18"/>
  <c r="L919" i="18"/>
  <c r="L920" i="18"/>
  <c r="L921" i="18"/>
  <c r="L922" i="18"/>
  <c r="L923" i="18"/>
  <c r="L924" i="18"/>
  <c r="L925" i="18"/>
  <c r="L926" i="18"/>
  <c r="L927" i="18"/>
  <c r="L928" i="18"/>
  <c r="L929" i="18"/>
  <c r="L930" i="18"/>
  <c r="L931" i="18"/>
  <c r="L932" i="18"/>
  <c r="L933" i="18"/>
  <c r="L934" i="18"/>
  <c r="L935" i="18"/>
  <c r="L936" i="18"/>
  <c r="L937" i="18"/>
  <c r="L938" i="18"/>
  <c r="L939" i="18"/>
  <c r="L940" i="18"/>
  <c r="L941" i="18"/>
  <c r="L942" i="18"/>
  <c r="L943" i="18"/>
  <c r="L944" i="18"/>
  <c r="L945" i="18"/>
  <c r="L946" i="18"/>
  <c r="L947" i="18"/>
  <c r="L948" i="18"/>
  <c r="L949" i="18"/>
  <c r="L950" i="18"/>
  <c r="L951" i="18"/>
  <c r="L952" i="18"/>
  <c r="L953" i="18"/>
  <c r="L954" i="18"/>
  <c r="L955" i="18"/>
  <c r="L956" i="18"/>
  <c r="L957" i="18"/>
  <c r="L958" i="18"/>
  <c r="L959" i="18"/>
  <c r="L960" i="18"/>
  <c r="L961" i="18"/>
  <c r="L962" i="18"/>
  <c r="L963" i="18"/>
  <c r="L964" i="18"/>
  <c r="L965" i="18"/>
  <c r="L966" i="18"/>
  <c r="L967" i="18"/>
  <c r="L968" i="18"/>
  <c r="L969" i="18"/>
  <c r="L970" i="18"/>
  <c r="L971" i="18"/>
  <c r="L972" i="18"/>
  <c r="L973" i="18"/>
  <c r="L974" i="18"/>
  <c r="L975" i="18"/>
  <c r="L976" i="18"/>
  <c r="L977" i="18"/>
  <c r="L978" i="18"/>
  <c r="L979" i="18"/>
  <c r="L980" i="18"/>
  <c r="L981" i="18"/>
  <c r="L982" i="18"/>
  <c r="L983" i="18"/>
  <c r="L984" i="18"/>
  <c r="L985" i="18"/>
  <c r="L986" i="18"/>
  <c r="L987" i="18"/>
  <c r="L988" i="18"/>
  <c r="L989" i="18"/>
  <c r="L990" i="18"/>
  <c r="L991" i="18"/>
  <c r="L992" i="18"/>
  <c r="L993" i="18"/>
  <c r="L994" i="18"/>
  <c r="L995" i="18"/>
  <c r="L996" i="18"/>
  <c r="L997" i="18"/>
  <c r="L998" i="18"/>
  <c r="L999" i="18"/>
  <c r="L1000" i="18"/>
  <c r="L1001" i="18"/>
  <c r="L1002" i="18"/>
  <c r="L1003" i="18"/>
  <c r="L1004" i="18"/>
  <c r="L1005" i="18"/>
  <c r="L1006" i="18"/>
  <c r="L1007" i="18"/>
  <c r="L1008" i="18"/>
  <c r="L1009" i="18"/>
  <c r="L1010" i="18"/>
  <c r="L1011" i="18"/>
  <c r="L1012" i="18"/>
  <c r="L1013" i="18"/>
  <c r="L1014" i="18"/>
  <c r="L1015" i="18"/>
  <c r="L1016" i="18"/>
  <c r="L1017" i="18"/>
  <c r="L1018" i="18"/>
  <c r="L1019" i="18"/>
  <c r="L1020" i="18"/>
  <c r="L1021" i="18"/>
  <c r="L1022" i="18"/>
  <c r="L1023" i="18"/>
  <c r="L1024" i="18"/>
  <c r="L1025" i="18"/>
  <c r="L1026" i="18"/>
  <c r="L1027" i="18"/>
  <c r="L1028" i="18"/>
  <c r="L1029" i="18"/>
  <c r="L1030" i="18"/>
  <c r="L1031" i="18"/>
  <c r="L1032" i="18"/>
  <c r="L1033" i="18"/>
  <c r="L1034" i="18"/>
  <c r="L1035" i="18"/>
  <c r="L1036" i="18"/>
  <c r="L1037" i="18"/>
  <c r="L1038" i="18"/>
  <c r="L1039" i="18"/>
  <c r="L1040" i="18"/>
  <c r="L1041" i="18"/>
  <c r="L1042" i="18"/>
  <c r="L1043" i="18"/>
  <c r="L1044" i="18"/>
  <c r="L1045" i="18"/>
  <c r="L1046" i="18"/>
  <c r="L1047" i="18"/>
  <c r="L1048" i="18"/>
  <c r="L1049" i="18"/>
  <c r="L1050" i="18"/>
  <c r="L1051" i="18"/>
  <c r="L1052" i="18"/>
  <c r="L1053" i="18"/>
  <c r="L1054" i="18"/>
  <c r="L1055" i="18"/>
  <c r="L1056" i="18"/>
  <c r="L1057" i="18"/>
  <c r="L1058" i="18"/>
  <c r="L1059" i="18"/>
  <c r="L1060" i="18"/>
  <c r="L1061" i="18"/>
  <c r="L1062" i="18"/>
  <c r="L1063" i="18"/>
  <c r="L1064" i="18"/>
  <c r="L1065" i="18"/>
  <c r="L1066" i="18"/>
  <c r="L1067" i="18"/>
  <c r="L1068" i="18"/>
  <c r="L1069" i="18"/>
  <c r="L1070" i="18"/>
  <c r="L1071" i="18"/>
  <c r="L1072" i="18"/>
  <c r="L1073" i="18"/>
  <c r="L1074" i="18"/>
  <c r="L1075" i="18"/>
  <c r="L1076" i="18"/>
  <c r="L1077" i="18"/>
  <c r="L1078" i="18"/>
  <c r="L1079" i="18"/>
  <c r="L1080" i="18"/>
  <c r="L1081" i="18"/>
  <c r="L1082" i="18"/>
  <c r="L1083" i="18"/>
  <c r="L1084" i="18"/>
  <c r="L1085" i="18"/>
  <c r="L1086" i="18"/>
  <c r="L1087" i="18"/>
  <c r="L1088" i="18"/>
  <c r="L1089" i="18"/>
  <c r="L1090" i="18"/>
  <c r="L1091" i="18"/>
  <c r="L1092" i="18"/>
  <c r="L1093" i="18"/>
  <c r="L1094" i="18"/>
  <c r="L1095" i="18"/>
  <c r="L1096" i="18"/>
  <c r="L1097" i="18"/>
  <c r="L1098" i="18"/>
  <c r="L1099" i="18"/>
  <c r="L1100" i="18"/>
  <c r="L1101" i="18"/>
  <c r="L1102" i="18"/>
  <c r="L1103" i="18"/>
  <c r="L1104" i="18"/>
  <c r="L1105" i="18"/>
  <c r="L1106" i="18"/>
  <c r="L1107" i="18"/>
  <c r="L1108" i="18"/>
  <c r="L1109" i="18"/>
  <c r="L1110" i="18"/>
  <c r="L1111" i="18"/>
  <c r="L1112" i="18"/>
  <c r="L1113" i="18"/>
  <c r="L1114" i="18"/>
  <c r="L1115" i="18"/>
  <c r="L1116" i="18"/>
  <c r="L1117" i="18"/>
  <c r="L1118" i="18"/>
  <c r="L1119" i="18"/>
  <c r="L1120" i="18"/>
  <c r="L1121" i="18"/>
  <c r="L1122" i="18"/>
  <c r="L1123" i="18"/>
  <c r="L1124" i="18"/>
  <c r="L1125" i="18"/>
  <c r="L1126" i="18"/>
  <c r="L1127" i="18"/>
  <c r="L1128" i="18"/>
  <c r="L1129" i="18"/>
  <c r="L1130" i="18"/>
  <c r="L1131" i="18"/>
  <c r="L1132" i="18"/>
  <c r="L1133" i="18"/>
  <c r="L1134" i="18"/>
  <c r="L1135" i="18"/>
  <c r="L1136" i="18"/>
  <c r="L1137" i="18"/>
  <c r="L1138" i="18"/>
  <c r="L1139" i="18"/>
  <c r="L1140" i="18"/>
  <c r="L1141" i="18"/>
  <c r="L1142" i="18"/>
  <c r="L1143" i="18"/>
  <c r="L1144" i="18"/>
  <c r="L1145" i="18"/>
  <c r="L1146" i="18"/>
  <c r="L1147" i="18"/>
  <c r="L1148" i="18"/>
  <c r="L1149" i="18"/>
  <c r="L1150" i="18"/>
  <c r="L1151" i="18"/>
  <c r="L1152" i="18"/>
  <c r="L1153" i="18"/>
  <c r="L1154" i="18"/>
  <c r="L1155" i="18"/>
  <c r="L1156" i="18"/>
  <c r="L1157" i="18"/>
  <c r="L1158" i="18"/>
  <c r="L1159" i="18"/>
  <c r="L1160" i="18"/>
  <c r="L1161" i="18"/>
  <c r="L1162" i="18"/>
  <c r="L1163" i="18"/>
  <c r="L1164" i="18"/>
  <c r="L1165" i="18"/>
  <c r="L1166" i="18"/>
  <c r="L1167" i="18"/>
  <c r="L1168" i="18"/>
  <c r="L1169" i="18"/>
  <c r="L1170" i="18"/>
  <c r="L1171" i="18"/>
  <c r="L1172" i="18"/>
  <c r="L1173" i="18"/>
  <c r="L1174" i="18"/>
  <c r="L1175" i="18"/>
  <c r="L1176" i="18"/>
  <c r="L1177" i="18"/>
  <c r="L1178" i="18"/>
  <c r="L1179" i="18"/>
  <c r="L1180" i="18"/>
  <c r="L1181" i="18"/>
  <c r="L1182" i="18"/>
  <c r="L1183" i="18"/>
  <c r="L1184" i="18"/>
  <c r="L1185" i="18"/>
  <c r="L1186" i="18"/>
  <c r="L1187" i="18"/>
  <c r="L1188" i="18"/>
  <c r="L1189" i="18"/>
  <c r="L1190" i="18"/>
  <c r="L1191" i="18"/>
  <c r="L1192" i="18"/>
  <c r="L1193" i="18"/>
  <c r="L1194" i="18"/>
  <c r="L1195" i="18"/>
  <c r="L1196" i="18"/>
  <c r="L1197" i="18"/>
  <c r="L1198" i="18"/>
  <c r="L1199" i="18"/>
  <c r="L1200" i="18"/>
  <c r="L1201" i="18"/>
  <c r="L1202" i="18"/>
  <c r="L1203" i="18"/>
  <c r="L1204" i="18"/>
  <c r="L1205" i="18"/>
  <c r="L1206" i="18"/>
  <c r="L1207" i="18"/>
  <c r="L1208" i="18"/>
  <c r="L1209" i="18"/>
  <c r="L1210" i="18"/>
  <c r="L1211" i="18"/>
  <c r="L1212" i="18"/>
  <c r="L1213" i="18"/>
  <c r="L1214" i="18"/>
  <c r="L1215" i="18"/>
  <c r="L1216" i="18"/>
  <c r="L1217" i="18"/>
  <c r="L1218" i="18"/>
  <c r="L1219" i="18"/>
  <c r="L1220" i="18"/>
  <c r="L1221" i="18"/>
  <c r="L1222" i="18"/>
  <c r="L1223" i="18"/>
  <c r="L1224" i="18"/>
  <c r="L1225" i="18"/>
  <c r="L1226" i="18"/>
  <c r="L1227" i="18"/>
  <c r="L1228" i="18"/>
  <c r="L1229" i="18"/>
  <c r="L1230" i="18"/>
  <c r="L1231" i="18"/>
  <c r="L1232" i="18"/>
  <c r="L1233" i="18"/>
  <c r="L1234" i="18"/>
  <c r="L1235" i="18"/>
  <c r="L1236" i="18"/>
  <c r="L1237" i="18"/>
  <c r="L1238" i="18"/>
  <c r="L1239" i="18"/>
  <c r="L1240" i="18"/>
  <c r="L1241" i="18"/>
  <c r="L1242" i="18"/>
  <c r="L1243" i="18"/>
  <c r="L1244" i="18"/>
  <c r="L1245" i="18"/>
  <c r="L1246" i="18"/>
  <c r="L1247" i="18"/>
  <c r="L1248" i="18"/>
  <c r="L1249" i="18"/>
  <c r="L1250" i="18"/>
  <c r="L1251" i="18"/>
  <c r="L1252" i="18"/>
  <c r="L1253" i="18"/>
  <c r="L1254" i="18"/>
  <c r="L1255" i="18"/>
  <c r="L1256" i="18"/>
  <c r="L1257" i="18"/>
  <c r="L1258" i="18"/>
  <c r="L1259" i="18"/>
  <c r="L1260" i="18"/>
  <c r="L1261" i="18"/>
  <c r="L1262" i="18"/>
  <c r="L1263" i="18"/>
  <c r="L1264" i="18"/>
  <c r="L1265" i="18"/>
  <c r="L1266" i="18"/>
  <c r="L1267" i="18"/>
  <c r="L1268" i="18"/>
  <c r="L1269" i="18"/>
  <c r="L1270" i="18"/>
  <c r="L1271" i="18"/>
  <c r="L1272" i="18"/>
  <c r="L1273" i="18"/>
  <c r="L1274" i="18"/>
  <c r="L1275" i="18"/>
  <c r="L1276" i="18"/>
  <c r="L1277" i="18"/>
  <c r="L1278" i="18"/>
  <c r="L1279" i="18"/>
  <c r="L1280" i="18"/>
  <c r="L1281" i="18"/>
  <c r="L1282" i="18"/>
  <c r="L1283" i="18"/>
  <c r="L1284" i="18"/>
  <c r="L1285" i="18"/>
  <c r="L1286" i="18"/>
  <c r="L1287" i="18"/>
  <c r="L1288" i="18"/>
  <c r="L1289" i="18"/>
  <c r="L1290" i="18"/>
  <c r="L1291" i="18"/>
  <c r="L1292" i="18"/>
  <c r="L1293" i="18"/>
  <c r="L1294" i="18"/>
  <c r="L1295" i="18"/>
  <c r="L1296" i="18"/>
  <c r="L1297" i="18"/>
  <c r="L1298" i="18"/>
  <c r="L1299" i="18"/>
  <c r="L1300" i="18"/>
  <c r="L1301" i="18"/>
  <c r="L1302" i="18"/>
  <c r="L1303" i="18"/>
  <c r="L1304" i="18"/>
  <c r="L1305" i="18"/>
  <c r="L1306" i="18"/>
  <c r="L1307" i="18"/>
  <c r="L1308" i="18"/>
  <c r="L1309" i="18"/>
  <c r="L1310" i="18"/>
  <c r="L1311" i="18"/>
  <c r="L1312" i="18"/>
  <c r="L1313" i="18"/>
  <c r="L1314" i="18"/>
  <c r="L1315" i="18"/>
  <c r="L1316" i="18"/>
  <c r="L1317" i="18"/>
  <c r="L1318" i="18"/>
  <c r="L1319" i="18"/>
  <c r="L1320" i="18"/>
  <c r="L1321" i="18"/>
  <c r="L1322" i="18"/>
  <c r="L1323" i="18"/>
  <c r="L1324" i="18"/>
  <c r="L1325" i="18"/>
  <c r="L1326" i="18"/>
  <c r="L1327" i="18"/>
  <c r="L1328" i="18"/>
  <c r="L1329" i="18"/>
  <c r="L1330" i="18"/>
  <c r="L1331" i="18"/>
  <c r="L1332" i="18"/>
  <c r="L1333" i="18"/>
  <c r="L1334" i="18"/>
  <c r="L1335" i="18"/>
  <c r="L1336" i="18"/>
  <c r="L1337" i="18"/>
  <c r="L1338" i="18"/>
  <c r="L1339" i="18"/>
  <c r="L1340" i="18"/>
  <c r="L1341" i="18"/>
  <c r="L1342" i="18"/>
  <c r="L1343" i="18"/>
  <c r="L1344" i="18"/>
  <c r="L1345" i="18"/>
  <c r="L1346" i="18"/>
  <c r="L1347" i="18"/>
  <c r="L1348" i="18"/>
  <c r="L1349" i="18"/>
  <c r="L1350" i="18"/>
  <c r="L1351" i="18"/>
  <c r="L1352" i="18"/>
  <c r="L1353" i="18"/>
  <c r="L1354" i="18"/>
  <c r="L1355" i="18"/>
  <c r="L1356" i="18"/>
  <c r="L1357" i="18"/>
  <c r="L1358" i="18"/>
  <c r="L1359" i="18"/>
  <c r="L1360" i="18"/>
  <c r="L1361" i="18"/>
  <c r="L1362" i="18"/>
  <c r="L1363" i="18"/>
  <c r="L1364" i="18"/>
  <c r="L1365" i="18"/>
  <c r="L1366" i="18"/>
  <c r="L1367" i="18"/>
  <c r="L1368" i="18"/>
  <c r="L1369" i="18"/>
  <c r="L1370" i="18"/>
  <c r="L1371" i="18"/>
  <c r="L1372" i="18"/>
  <c r="L1373" i="18"/>
  <c r="L1374" i="18"/>
  <c r="L1375" i="18"/>
  <c r="L1376" i="18"/>
  <c r="L1377" i="18"/>
  <c r="L1378" i="18"/>
  <c r="L1379" i="18"/>
  <c r="L1380" i="18"/>
  <c r="L1381" i="18"/>
  <c r="L1382" i="18"/>
  <c r="L1383" i="18"/>
  <c r="L1384" i="18"/>
  <c r="L1385" i="18"/>
  <c r="L1386" i="18"/>
  <c r="L1387" i="18"/>
  <c r="L1388" i="18"/>
  <c r="L1389" i="18"/>
  <c r="L1390" i="18"/>
  <c r="L1391" i="18"/>
  <c r="L1392" i="18"/>
  <c r="L1393" i="18"/>
  <c r="L1394" i="18"/>
  <c r="L1395" i="18"/>
  <c r="L1396" i="18"/>
  <c r="L1397" i="18"/>
  <c r="L1398" i="18"/>
  <c r="L1399" i="18"/>
  <c r="L1400" i="18"/>
  <c r="L1401" i="18"/>
  <c r="L1402" i="18"/>
  <c r="L1403" i="18"/>
  <c r="L1404" i="18"/>
  <c r="L1405" i="18"/>
  <c r="L1406" i="18"/>
  <c r="L1407" i="18"/>
  <c r="L1408" i="18"/>
  <c r="L1409" i="18"/>
  <c r="L1410" i="18"/>
  <c r="L1411" i="18"/>
  <c r="L1412" i="18"/>
  <c r="L1413" i="18"/>
  <c r="L1414" i="18"/>
  <c r="L1415" i="18"/>
  <c r="L1416" i="18"/>
  <c r="L1417" i="18"/>
  <c r="L1418" i="18"/>
  <c r="L1419" i="18"/>
  <c r="L1420" i="18"/>
  <c r="L1421" i="18"/>
  <c r="L1422" i="18"/>
  <c r="L1423" i="18"/>
  <c r="L1424" i="18"/>
  <c r="L1425" i="18"/>
  <c r="L1426" i="18"/>
  <c r="L1427" i="18"/>
  <c r="L1428" i="18"/>
  <c r="L1429" i="18"/>
  <c r="L1430" i="18"/>
  <c r="L1431" i="18"/>
  <c r="L1432" i="18"/>
  <c r="L1433" i="18"/>
  <c r="L1434" i="18"/>
  <c r="L1435" i="18"/>
  <c r="L1436" i="18"/>
  <c r="L1437" i="18"/>
  <c r="L1438" i="18"/>
  <c r="L1439" i="18"/>
  <c r="L1440" i="18"/>
  <c r="L1441" i="18"/>
  <c r="L1442" i="18"/>
  <c r="L1443" i="18"/>
  <c r="L1444" i="18"/>
  <c r="L1445" i="18"/>
  <c r="L1446" i="18"/>
  <c r="L1447" i="18"/>
  <c r="L1448" i="18"/>
  <c r="L1449" i="18"/>
  <c r="L1450" i="18"/>
  <c r="L1451" i="18"/>
  <c r="L1452" i="18"/>
  <c r="L1453" i="18"/>
  <c r="L1454" i="18"/>
  <c r="L1455" i="18"/>
  <c r="L1456" i="18"/>
  <c r="L1457" i="18"/>
  <c r="L1458" i="18"/>
  <c r="L1459" i="18"/>
  <c r="L1460" i="18"/>
  <c r="L1461" i="18"/>
  <c r="L1462" i="18"/>
  <c r="L1463" i="18"/>
  <c r="L1464" i="18"/>
  <c r="L1465" i="18"/>
  <c r="L1466" i="18"/>
  <c r="L1467" i="18"/>
  <c r="L1468" i="18"/>
  <c r="L1469" i="18"/>
  <c r="L1470" i="18"/>
  <c r="L1471" i="18"/>
  <c r="L1472" i="18"/>
  <c r="L1473" i="18"/>
  <c r="L1474" i="18"/>
  <c r="L1475" i="18"/>
  <c r="L1476" i="18"/>
  <c r="L1477" i="18"/>
  <c r="L1478" i="18"/>
  <c r="L1479" i="18"/>
  <c r="L1480" i="18"/>
  <c r="L1481" i="18"/>
  <c r="L1482" i="18"/>
  <c r="L1483" i="18"/>
  <c r="L1484" i="18"/>
  <c r="L1485" i="18"/>
  <c r="L1486" i="18"/>
  <c r="L1487" i="18"/>
  <c r="L1488" i="18"/>
  <c r="L1489" i="18"/>
  <c r="L1490" i="18"/>
  <c r="L1491" i="18"/>
  <c r="L1492" i="18"/>
  <c r="L1493" i="18"/>
  <c r="L1494" i="18"/>
  <c r="L1495" i="18"/>
  <c r="L1496" i="18"/>
  <c r="L1497" i="18"/>
  <c r="L1498" i="18"/>
  <c r="L1499" i="18"/>
  <c r="L1500" i="18"/>
  <c r="L1501" i="18"/>
  <c r="L1502" i="18"/>
  <c r="L1503" i="18"/>
  <c r="L1504" i="18"/>
  <c r="L1505" i="18"/>
  <c r="L1506" i="18"/>
  <c r="L1507" i="18"/>
  <c r="L1508" i="18"/>
  <c r="L1509" i="18"/>
  <c r="L1510" i="18"/>
  <c r="L1511" i="18"/>
  <c r="L1512" i="18"/>
  <c r="L1513" i="18"/>
  <c r="L1514" i="18"/>
  <c r="L1515" i="18"/>
  <c r="L1516" i="18"/>
  <c r="L1517" i="18"/>
  <c r="L1518" i="18"/>
  <c r="L1519" i="18"/>
  <c r="L1520" i="18"/>
  <c r="L1521" i="18"/>
  <c r="L1522" i="18"/>
  <c r="L1523" i="18"/>
  <c r="L1524" i="18"/>
  <c r="L1525" i="18"/>
  <c r="L1526" i="18"/>
  <c r="L1527" i="18"/>
  <c r="L1528" i="18"/>
  <c r="L1529" i="18"/>
  <c r="L1530" i="18"/>
  <c r="L1531" i="18"/>
  <c r="L1532" i="18"/>
  <c r="L1533" i="18"/>
  <c r="L1534" i="18"/>
  <c r="L1535" i="18"/>
  <c r="L1536" i="18"/>
  <c r="L1537" i="18"/>
  <c r="L1538" i="18"/>
  <c r="L1539" i="18"/>
  <c r="L1540" i="18"/>
  <c r="L1541" i="18"/>
  <c r="L1542" i="18"/>
  <c r="L1543" i="18"/>
  <c r="L1544" i="18"/>
  <c r="L1545" i="18"/>
  <c r="L1546" i="18"/>
  <c r="L1547" i="18"/>
  <c r="L1548" i="18"/>
  <c r="L1549" i="18"/>
  <c r="L1550" i="18"/>
  <c r="L1551" i="18"/>
  <c r="L1552" i="18"/>
  <c r="L1553" i="18"/>
  <c r="L1554" i="18"/>
  <c r="L1555" i="18"/>
  <c r="L1556" i="18"/>
  <c r="L1557" i="18"/>
  <c r="L1558" i="18"/>
  <c r="L1559" i="18"/>
  <c r="L1560" i="18"/>
  <c r="L1561" i="18"/>
  <c r="L1562" i="18"/>
  <c r="L1563" i="18"/>
  <c r="L1564" i="18"/>
  <c r="L1565" i="18"/>
  <c r="L1566" i="18"/>
  <c r="L1567" i="18"/>
  <c r="L1568" i="18"/>
  <c r="L1569" i="18"/>
  <c r="L1570" i="18"/>
  <c r="L1571" i="18"/>
  <c r="L1572" i="18"/>
  <c r="L1573" i="18"/>
  <c r="L1574" i="18"/>
  <c r="L1575" i="18"/>
  <c r="L1576" i="18"/>
  <c r="L1577" i="18"/>
  <c r="L1578" i="18"/>
  <c r="L1579" i="18"/>
  <c r="L1580" i="18"/>
  <c r="L1581" i="18"/>
  <c r="L1582" i="18"/>
  <c r="L1583" i="18"/>
  <c r="L1584" i="18"/>
  <c r="L1585" i="18"/>
  <c r="L1586" i="18"/>
  <c r="L1587" i="18"/>
  <c r="L1588" i="18"/>
  <c r="L1589" i="18"/>
  <c r="L1590" i="18"/>
  <c r="L1591" i="18"/>
  <c r="L1592" i="18"/>
  <c r="L1593" i="18"/>
  <c r="L1594" i="18"/>
  <c r="L1595" i="18"/>
  <c r="L1596" i="18"/>
  <c r="L1597" i="18"/>
  <c r="L1598" i="18"/>
  <c r="L1599" i="18"/>
  <c r="L1600" i="18"/>
  <c r="L1601" i="18"/>
  <c r="L1602" i="18"/>
  <c r="L1603" i="18"/>
  <c r="L1604" i="18"/>
  <c r="L1605" i="18"/>
  <c r="L1606" i="18"/>
  <c r="L1607" i="18"/>
  <c r="L1608" i="18"/>
  <c r="L1609" i="18"/>
  <c r="L1610" i="18"/>
  <c r="L1611" i="18"/>
  <c r="L1612" i="18"/>
  <c r="L1613" i="18"/>
  <c r="L1614" i="18"/>
  <c r="L1615" i="18"/>
  <c r="L1616" i="18"/>
  <c r="L1617" i="18"/>
  <c r="L1618" i="18"/>
  <c r="L1619" i="18"/>
  <c r="L1620" i="18"/>
  <c r="L1621" i="18"/>
  <c r="L1622" i="18"/>
  <c r="L1623" i="18"/>
  <c r="L1624" i="18"/>
  <c r="L1625" i="18"/>
  <c r="L1626" i="18"/>
  <c r="L1627" i="18"/>
  <c r="L1628" i="18"/>
  <c r="L1629" i="18"/>
  <c r="L1630" i="18"/>
  <c r="L1631" i="18"/>
  <c r="L1632" i="18"/>
  <c r="L1633" i="18"/>
  <c r="L1634" i="18"/>
  <c r="L1635" i="18"/>
  <c r="L1636" i="18"/>
  <c r="L1637" i="18"/>
  <c r="L1638" i="18"/>
  <c r="L1639" i="18"/>
  <c r="L1640" i="18"/>
  <c r="L1641" i="18"/>
  <c r="L1642" i="18"/>
  <c r="L1643" i="18"/>
  <c r="L1644" i="18"/>
  <c r="L1645" i="18"/>
  <c r="L1646" i="18"/>
  <c r="L1647" i="18"/>
  <c r="L1648" i="18"/>
  <c r="L1649" i="18"/>
  <c r="L1650" i="18"/>
  <c r="L1651" i="18"/>
  <c r="L1652" i="18"/>
  <c r="L1653" i="18"/>
  <c r="L1654" i="18"/>
  <c r="L1655" i="18"/>
  <c r="L1656" i="18"/>
  <c r="L1657" i="18"/>
  <c r="L1658" i="18"/>
  <c r="L1659" i="18"/>
  <c r="L1660" i="18"/>
  <c r="L1661" i="18"/>
  <c r="L1662" i="18"/>
  <c r="L1663" i="18"/>
  <c r="L1664" i="18"/>
  <c r="L1665" i="18"/>
  <c r="L1666" i="18"/>
  <c r="L1667" i="18"/>
  <c r="L1668" i="18"/>
  <c r="L1669" i="18"/>
  <c r="L1670" i="18"/>
  <c r="L1671" i="18"/>
  <c r="L1672" i="18"/>
  <c r="L1673" i="18"/>
  <c r="L1674" i="18"/>
  <c r="L1675" i="18"/>
  <c r="L1676" i="18"/>
  <c r="L1677" i="18"/>
  <c r="L1678" i="18"/>
  <c r="L1679" i="18"/>
  <c r="L1680" i="18"/>
  <c r="L1681" i="18"/>
  <c r="L1682" i="18"/>
  <c r="L1683" i="18"/>
  <c r="L1684" i="18"/>
  <c r="L1685" i="18"/>
  <c r="L1686" i="18"/>
  <c r="L1687" i="18"/>
  <c r="L1688" i="18"/>
  <c r="L1689" i="18"/>
  <c r="L1690" i="18"/>
  <c r="L1691" i="18"/>
  <c r="L1692" i="18"/>
  <c r="L1693" i="18"/>
  <c r="L1694" i="18"/>
  <c r="L1695" i="18"/>
  <c r="L1696" i="18"/>
  <c r="L1697" i="18"/>
  <c r="L1698" i="18"/>
  <c r="L1699" i="18"/>
  <c r="L1700" i="18"/>
  <c r="L1701" i="18"/>
  <c r="L1702" i="18"/>
  <c r="L1703" i="18"/>
  <c r="L1704" i="18"/>
  <c r="L1705" i="18"/>
  <c r="L1706" i="18"/>
  <c r="L1707" i="18"/>
  <c r="L1708" i="18"/>
  <c r="L1709" i="18"/>
  <c r="L1710" i="18"/>
  <c r="L1711" i="18"/>
  <c r="L1712" i="18"/>
  <c r="L1713" i="18"/>
  <c r="L1714" i="18"/>
  <c r="L1715" i="18"/>
  <c r="L1716" i="18"/>
  <c r="L1717" i="18"/>
  <c r="L1718" i="18"/>
  <c r="L1719" i="18"/>
  <c r="L1720" i="18"/>
  <c r="L1721" i="18"/>
  <c r="L1722" i="18"/>
  <c r="L1723" i="18"/>
  <c r="L1724" i="18"/>
  <c r="L1725" i="18"/>
  <c r="L1726" i="18"/>
  <c r="L1727" i="18"/>
  <c r="L1728" i="18"/>
  <c r="L1729" i="18"/>
  <c r="L1730" i="18"/>
  <c r="L1731" i="18"/>
  <c r="L1732" i="18"/>
  <c r="L1733" i="18"/>
  <c r="L1734" i="18"/>
  <c r="L1735" i="18"/>
  <c r="L1736" i="18"/>
  <c r="L1737" i="18"/>
  <c r="L1738" i="18"/>
  <c r="L1739" i="18"/>
  <c r="L1740" i="18"/>
  <c r="L1741" i="18"/>
  <c r="L1742" i="18"/>
  <c r="L1743" i="18"/>
  <c r="L1744" i="18"/>
  <c r="L1745" i="18"/>
  <c r="L1746" i="18"/>
  <c r="L1747" i="18"/>
  <c r="L1748" i="18"/>
  <c r="L1749" i="18"/>
  <c r="L1750" i="18"/>
  <c r="L1751" i="18"/>
  <c r="L1752" i="18"/>
  <c r="L1753" i="18"/>
  <c r="L1754" i="18"/>
  <c r="L1755" i="18"/>
  <c r="L1756" i="18"/>
  <c r="L1757" i="18"/>
  <c r="L1758" i="18"/>
  <c r="L1759" i="18"/>
  <c r="L1760" i="18"/>
  <c r="L1761" i="18"/>
  <c r="L1762" i="18"/>
  <c r="L1763" i="18"/>
  <c r="L1764" i="18"/>
  <c r="L1765" i="18"/>
  <c r="L1766" i="18"/>
  <c r="L1767" i="18"/>
  <c r="L1768" i="18"/>
  <c r="L1769" i="18"/>
  <c r="L1770" i="18"/>
  <c r="L1771" i="18"/>
  <c r="L1772" i="18"/>
  <c r="L1773" i="18"/>
  <c r="L1774" i="18"/>
  <c r="L1775" i="18"/>
  <c r="L1776" i="18"/>
  <c r="L1777" i="18"/>
  <c r="L1778" i="18"/>
  <c r="L1779" i="18"/>
  <c r="L1780" i="18"/>
  <c r="L1781" i="18"/>
  <c r="L1782" i="18"/>
  <c r="L1783" i="18"/>
  <c r="L1784" i="18"/>
  <c r="L1785" i="18"/>
  <c r="L1786" i="18"/>
  <c r="L1787" i="18"/>
  <c r="L1788" i="18"/>
  <c r="L1789" i="18"/>
  <c r="L1790" i="18"/>
  <c r="L1791" i="18"/>
  <c r="L1792" i="18"/>
  <c r="L1793" i="18"/>
  <c r="L1794" i="18"/>
  <c r="L1795" i="18"/>
  <c r="L1796" i="18"/>
  <c r="L1797" i="18"/>
  <c r="L1798" i="18"/>
  <c r="L1799" i="18"/>
  <c r="L1800" i="18"/>
  <c r="L1801" i="18"/>
  <c r="L1802" i="18"/>
  <c r="L1803" i="18"/>
  <c r="L1804" i="18"/>
  <c r="L1805" i="18"/>
  <c r="L1806" i="18"/>
  <c r="L1807" i="18"/>
  <c r="L1808" i="18"/>
  <c r="L1809" i="18"/>
  <c r="L1810" i="18"/>
  <c r="L1811" i="18"/>
  <c r="L1812" i="18"/>
  <c r="L1813" i="18"/>
  <c r="L1814" i="18"/>
  <c r="L1815" i="18"/>
  <c r="L1816" i="18"/>
  <c r="L1817" i="18"/>
  <c r="L1818" i="18"/>
  <c r="L1819" i="18"/>
  <c r="L1820" i="18"/>
  <c r="L1821" i="18"/>
  <c r="L1822" i="18"/>
  <c r="L1823" i="18"/>
  <c r="L1824" i="18"/>
  <c r="L1825" i="18"/>
  <c r="L1826" i="18"/>
  <c r="L1827" i="18"/>
  <c r="L1828" i="18"/>
  <c r="L1829" i="18"/>
  <c r="L1830" i="18"/>
  <c r="L1831" i="18"/>
  <c r="L1832" i="18"/>
  <c r="L1833" i="18"/>
  <c r="L1834" i="18"/>
  <c r="L1835" i="18"/>
  <c r="L1836" i="18"/>
  <c r="L1837" i="18"/>
  <c r="L1838" i="18"/>
  <c r="L1839" i="18"/>
  <c r="L1840" i="18"/>
  <c r="L1841" i="18"/>
  <c r="L1842" i="18"/>
  <c r="L1843" i="18"/>
  <c r="L1844" i="18"/>
  <c r="L1845" i="18"/>
  <c r="L1846" i="18"/>
  <c r="L1847" i="18"/>
  <c r="L1848" i="18"/>
  <c r="L1849" i="18"/>
  <c r="L1850" i="18"/>
  <c r="L1851" i="18"/>
  <c r="L1852" i="18"/>
  <c r="L1853" i="18"/>
  <c r="L1854" i="18"/>
  <c r="L1855" i="18"/>
  <c r="L1856" i="18"/>
  <c r="L1857" i="18"/>
  <c r="L1858" i="18"/>
  <c r="L1859" i="18"/>
  <c r="L1860" i="18"/>
  <c r="L1861" i="18"/>
  <c r="L1862" i="18"/>
  <c r="L1863" i="18"/>
  <c r="L1864" i="18"/>
  <c r="L1865" i="18"/>
  <c r="L1866" i="18"/>
  <c r="L1867" i="18"/>
  <c r="L1868" i="18"/>
  <c r="L1869" i="18"/>
  <c r="L1870" i="18"/>
  <c r="L1871" i="18"/>
  <c r="L1872" i="18"/>
  <c r="L1873" i="18"/>
  <c r="L1874" i="18"/>
  <c r="L1875" i="18"/>
  <c r="L1876" i="18"/>
  <c r="L1877" i="18"/>
  <c r="L1878" i="18"/>
  <c r="L1879" i="18"/>
  <c r="L1880" i="18"/>
  <c r="L1881" i="18"/>
  <c r="L1882" i="18"/>
  <c r="L1883" i="18"/>
  <c r="L1884" i="18"/>
  <c r="L1885" i="18"/>
  <c r="L1886" i="18"/>
  <c r="L1887" i="18"/>
  <c r="L1888" i="18"/>
  <c r="L1889" i="18"/>
  <c r="L1890" i="18"/>
  <c r="L1891" i="18"/>
  <c r="L1892" i="18"/>
  <c r="L1893" i="18"/>
  <c r="L1894" i="18"/>
  <c r="L1895" i="18"/>
  <c r="L1896" i="18"/>
  <c r="L1897" i="18"/>
  <c r="L1898" i="18"/>
  <c r="L1899" i="18"/>
  <c r="L1900" i="18"/>
  <c r="L1901" i="18"/>
  <c r="L1902" i="18"/>
  <c r="L1903" i="18"/>
  <c r="L1904" i="18"/>
  <c r="L1905" i="18"/>
  <c r="L1906" i="18"/>
  <c r="L1907" i="18"/>
  <c r="L1908" i="18"/>
  <c r="L1909" i="18"/>
  <c r="L1910" i="18"/>
  <c r="L1911" i="18"/>
  <c r="L1912" i="18"/>
  <c r="L1913" i="18"/>
  <c r="L1914" i="18"/>
  <c r="L1915" i="18"/>
  <c r="L1916" i="18"/>
  <c r="L1917" i="18"/>
  <c r="L1918" i="18"/>
  <c r="L1919" i="18"/>
  <c r="L1920" i="18"/>
  <c r="L1921" i="18"/>
  <c r="L1922" i="18"/>
  <c r="L1923" i="18"/>
  <c r="L1924" i="18"/>
  <c r="L1925" i="18"/>
  <c r="L1926" i="18"/>
  <c r="L1927" i="18"/>
  <c r="L1928" i="18"/>
  <c r="L1929" i="18"/>
  <c r="L1930" i="18"/>
  <c r="L1931" i="18"/>
  <c r="L1932" i="18"/>
  <c r="L1933" i="18"/>
  <c r="L1934" i="18"/>
  <c r="L1935" i="18"/>
  <c r="L1936" i="18"/>
  <c r="L1937" i="18"/>
  <c r="L1938" i="18"/>
  <c r="L1939" i="18"/>
  <c r="L1940" i="18"/>
  <c r="L1941" i="18"/>
  <c r="L1942" i="18"/>
  <c r="L1943" i="18"/>
  <c r="L1944" i="18"/>
  <c r="L1945" i="18"/>
  <c r="L1946" i="18"/>
  <c r="L1947" i="18"/>
  <c r="L1948" i="18"/>
  <c r="L1949" i="18"/>
  <c r="L1950" i="18"/>
  <c r="L1951" i="18"/>
  <c r="L1952" i="18"/>
  <c r="L1953" i="18"/>
  <c r="L1954" i="18"/>
  <c r="L1955" i="18"/>
  <c r="L1956" i="18"/>
  <c r="L1957" i="18"/>
  <c r="L1958" i="18"/>
  <c r="L1959" i="18"/>
  <c r="L1960" i="18"/>
  <c r="L1961" i="18"/>
  <c r="L1962" i="18"/>
  <c r="L1963" i="18"/>
  <c r="L1964" i="18"/>
  <c r="L1965" i="18"/>
  <c r="L1966" i="18"/>
  <c r="L1967" i="18"/>
  <c r="L1968" i="18"/>
  <c r="L1969" i="18"/>
  <c r="L1970" i="18"/>
  <c r="L1971" i="18"/>
  <c r="L1972" i="18"/>
  <c r="L1973" i="18"/>
  <c r="L1974" i="18"/>
  <c r="L1975" i="18"/>
  <c r="L1976" i="18"/>
  <c r="L1977" i="18"/>
  <c r="L1978" i="18"/>
  <c r="L1979" i="18"/>
  <c r="L1980" i="18"/>
  <c r="L1981" i="18"/>
  <c r="L1982" i="18"/>
  <c r="L1983" i="18"/>
  <c r="L1984" i="18"/>
  <c r="L1985" i="18"/>
  <c r="L1986" i="18"/>
  <c r="L1987" i="18"/>
  <c r="L1988" i="18"/>
  <c r="L1989" i="18"/>
  <c r="L1990" i="18"/>
  <c r="L1991" i="18"/>
  <c r="L1992" i="18"/>
  <c r="L1993" i="18"/>
  <c r="L1994" i="18"/>
  <c r="L1995" i="18"/>
  <c r="L1996" i="18"/>
  <c r="L1997" i="18"/>
  <c r="L1998" i="18"/>
  <c r="L1999" i="18"/>
  <c r="L2000" i="18"/>
  <c r="L2001" i="18"/>
  <c r="L2002" i="18"/>
  <c r="L2003" i="18"/>
  <c r="L2004" i="18"/>
  <c r="L2005" i="18"/>
  <c r="L2006" i="18"/>
  <c r="L2007" i="18"/>
  <c r="L2008" i="18"/>
  <c r="L2009" i="18"/>
  <c r="L2010" i="18"/>
  <c r="L2011" i="18"/>
  <c r="L2012" i="18"/>
  <c r="L2013" i="18"/>
  <c r="L2014" i="18"/>
  <c r="L2015" i="18"/>
  <c r="L2016" i="18"/>
  <c r="L2017" i="18"/>
  <c r="L2018" i="18"/>
  <c r="L2019" i="18"/>
  <c r="L2020" i="18"/>
  <c r="L2021" i="18"/>
  <c r="L2022" i="18"/>
  <c r="L2023" i="18"/>
  <c r="L2024" i="18"/>
  <c r="L2025" i="18"/>
  <c r="L2026" i="18"/>
  <c r="L2027" i="18"/>
  <c r="L2028" i="18"/>
  <c r="L2029" i="18"/>
  <c r="L2030" i="18"/>
  <c r="L2031" i="18"/>
  <c r="L2032" i="18"/>
  <c r="L2033" i="18"/>
  <c r="L2034" i="18"/>
  <c r="L2035" i="18"/>
  <c r="L2036" i="18"/>
  <c r="L2037" i="18"/>
  <c r="L2038" i="18"/>
  <c r="L2039" i="18"/>
  <c r="L2040" i="18"/>
  <c r="L2041" i="18"/>
  <c r="L2042" i="18"/>
  <c r="L2043" i="18"/>
  <c r="L2044" i="18"/>
  <c r="L2045" i="18"/>
  <c r="L2046" i="18"/>
  <c r="L2047" i="18"/>
  <c r="L2048" i="18"/>
  <c r="L2049" i="18"/>
  <c r="L2050" i="18"/>
  <c r="L2051" i="18"/>
  <c r="L2052" i="18"/>
  <c r="L2053" i="18"/>
  <c r="L2054" i="18"/>
  <c r="L2055" i="18"/>
  <c r="L2056" i="18"/>
  <c r="L2057" i="18"/>
  <c r="L2058" i="18"/>
  <c r="L2059" i="18"/>
  <c r="L2060" i="18"/>
  <c r="L2061" i="18"/>
  <c r="L2062" i="18"/>
  <c r="L2063" i="18"/>
  <c r="L2064" i="18"/>
  <c r="L2065" i="18"/>
  <c r="L2066" i="18"/>
  <c r="L2067" i="18"/>
  <c r="L2068" i="18"/>
  <c r="L2069" i="18"/>
  <c r="L2070" i="18"/>
  <c r="L2071" i="18"/>
  <c r="L2072" i="18"/>
  <c r="L2073" i="18"/>
  <c r="L2074" i="18"/>
  <c r="L2075" i="18"/>
  <c r="L2076" i="18"/>
  <c r="L2077" i="18"/>
  <c r="L2078" i="18"/>
  <c r="L2079" i="18"/>
  <c r="L2080" i="18"/>
  <c r="L2081" i="18"/>
  <c r="L2082" i="18"/>
  <c r="L2083" i="18"/>
  <c r="L2084" i="18"/>
  <c r="L2085" i="18"/>
  <c r="L2086" i="18"/>
  <c r="L2087" i="18"/>
  <c r="L2088" i="18"/>
  <c r="L2089" i="18"/>
  <c r="L2090" i="18"/>
  <c r="L2091" i="18"/>
  <c r="L2092" i="18"/>
  <c r="L2093" i="18"/>
  <c r="L2094" i="18"/>
  <c r="L2095" i="18"/>
  <c r="L2096" i="18"/>
  <c r="L2097" i="18"/>
  <c r="L2098" i="18"/>
  <c r="L2099" i="18"/>
  <c r="L2100" i="18"/>
  <c r="L2101" i="18"/>
  <c r="L2102" i="18"/>
  <c r="L2103" i="18"/>
  <c r="L2104" i="18"/>
  <c r="L2105" i="18"/>
  <c r="L2106" i="18"/>
  <c r="L2107" i="18"/>
  <c r="L2108" i="18"/>
  <c r="L2109" i="18"/>
  <c r="L2110" i="18"/>
  <c r="L2111" i="18"/>
  <c r="L2112" i="18"/>
  <c r="L2113" i="18"/>
  <c r="L2114" i="18"/>
  <c r="L2115" i="18"/>
  <c r="L2116" i="18"/>
  <c r="L2117" i="18"/>
  <c r="L2118" i="18"/>
  <c r="L2119" i="18"/>
  <c r="L2120" i="18"/>
  <c r="L2121" i="18"/>
  <c r="L2122" i="18"/>
  <c r="L2123" i="18"/>
  <c r="L2124" i="18"/>
  <c r="L2125" i="18"/>
  <c r="L2126" i="18"/>
  <c r="L2127" i="18"/>
  <c r="L2128" i="18"/>
  <c r="L2129" i="18"/>
  <c r="L2130" i="18"/>
  <c r="L2131" i="18"/>
  <c r="L2132" i="18"/>
  <c r="L2133" i="18"/>
  <c r="L2134" i="18"/>
  <c r="L2135" i="18"/>
  <c r="L2136" i="18"/>
  <c r="L2137" i="18"/>
  <c r="L2138" i="18"/>
  <c r="L2139" i="18"/>
  <c r="L2140" i="18"/>
  <c r="L2141" i="18"/>
  <c r="L2142" i="18"/>
  <c r="L2143" i="18"/>
  <c r="L2144" i="18"/>
  <c r="L2145" i="18"/>
  <c r="L2146" i="18"/>
  <c r="L2147" i="18"/>
  <c r="L2148" i="18"/>
  <c r="L2149" i="18"/>
  <c r="L2150" i="18"/>
  <c r="L2151" i="18"/>
  <c r="L2152" i="18"/>
  <c r="L2153" i="18"/>
  <c r="L2154" i="18"/>
  <c r="L2155" i="18"/>
  <c r="L2156" i="18"/>
  <c r="L2157" i="18"/>
  <c r="L2158" i="18"/>
  <c r="L2159" i="18"/>
  <c r="L2160" i="18"/>
  <c r="L2161" i="18"/>
  <c r="L2162" i="18"/>
  <c r="L2163" i="18"/>
  <c r="L2164" i="18"/>
  <c r="L2165" i="18"/>
  <c r="L2166" i="18"/>
  <c r="L2167" i="18"/>
  <c r="L2168" i="18"/>
  <c r="L2169" i="18"/>
  <c r="L2170" i="18"/>
  <c r="L2171" i="18"/>
  <c r="L2172" i="18"/>
  <c r="L2173" i="18"/>
  <c r="L2174" i="18"/>
  <c r="L2175" i="18"/>
  <c r="L2176" i="18"/>
  <c r="L2177" i="18"/>
  <c r="L2178" i="18"/>
  <c r="L2179" i="18"/>
  <c r="L2180" i="18"/>
  <c r="L2181" i="18"/>
  <c r="L2182" i="18"/>
  <c r="L2183" i="18"/>
  <c r="L2184" i="18"/>
  <c r="L2185" i="18"/>
  <c r="L2186" i="18"/>
  <c r="L2187" i="18"/>
  <c r="L2188" i="18"/>
  <c r="L2189" i="18"/>
  <c r="L2190" i="18"/>
  <c r="L2191" i="18"/>
  <c r="L2192" i="18"/>
  <c r="L2193" i="18"/>
  <c r="L2194" i="18"/>
  <c r="L2195" i="18"/>
  <c r="L2196" i="18"/>
  <c r="L2197" i="18"/>
  <c r="L2198" i="18"/>
  <c r="L2199" i="18"/>
  <c r="L2200" i="18"/>
  <c r="L2201" i="18"/>
  <c r="L2202" i="18"/>
  <c r="L2203" i="18"/>
  <c r="L2204" i="18"/>
  <c r="L2205" i="18"/>
  <c r="L2206" i="18"/>
  <c r="L2207" i="18"/>
  <c r="L2208" i="18"/>
  <c r="L2209" i="18"/>
  <c r="L2210" i="18"/>
  <c r="L2211" i="18"/>
  <c r="L2212" i="18"/>
  <c r="L2213" i="18"/>
  <c r="L2214" i="18"/>
  <c r="L2215" i="18"/>
  <c r="L2216" i="18"/>
  <c r="L2217" i="18"/>
  <c r="L2218" i="18"/>
  <c r="L2219" i="18"/>
  <c r="L2220" i="18"/>
  <c r="L2221" i="18"/>
  <c r="L2222" i="18"/>
  <c r="L2223" i="18"/>
  <c r="L2224" i="18"/>
  <c r="L2225" i="18"/>
  <c r="L2226" i="18"/>
  <c r="L2227" i="18"/>
  <c r="L2228" i="18"/>
  <c r="L2229" i="18"/>
  <c r="L2230" i="18"/>
  <c r="L2231" i="18"/>
  <c r="L2232" i="18"/>
  <c r="L2233" i="18"/>
  <c r="L2234" i="18"/>
  <c r="L2235" i="18"/>
  <c r="L2236" i="18"/>
  <c r="L2237" i="18"/>
  <c r="L2238" i="18"/>
  <c r="L2239" i="18"/>
  <c r="L2240" i="18"/>
  <c r="L2241" i="18"/>
  <c r="L2242" i="18"/>
  <c r="L2243" i="18"/>
  <c r="L2244" i="18"/>
  <c r="L2245" i="18"/>
  <c r="L2246" i="18"/>
  <c r="L2247" i="18"/>
  <c r="L2248" i="18"/>
  <c r="L2249" i="18"/>
  <c r="L2250" i="18"/>
  <c r="L2251" i="18"/>
  <c r="L2252" i="18"/>
  <c r="L2253" i="18"/>
  <c r="L2254" i="18"/>
  <c r="L2255" i="18"/>
  <c r="L2256" i="18"/>
  <c r="L2257" i="18"/>
  <c r="L2258" i="18"/>
  <c r="L2259" i="18"/>
  <c r="L2260" i="18"/>
  <c r="L2261" i="18"/>
  <c r="L2262" i="18"/>
  <c r="L2263" i="18"/>
  <c r="L2264" i="18"/>
  <c r="L2265" i="18"/>
  <c r="L2266" i="18"/>
  <c r="L2267" i="18"/>
  <c r="L2268" i="18"/>
  <c r="L2269" i="18"/>
  <c r="L2270" i="18"/>
  <c r="L2271" i="18"/>
  <c r="L2272" i="18"/>
  <c r="L2273" i="18"/>
  <c r="L2274" i="18"/>
  <c r="L2275" i="18"/>
  <c r="L2276" i="18"/>
  <c r="L2277" i="18"/>
  <c r="L2278" i="18"/>
  <c r="L2279" i="18"/>
  <c r="L2280" i="18"/>
  <c r="L2281" i="18"/>
  <c r="L2282" i="18"/>
  <c r="L2283" i="18"/>
  <c r="L2284" i="18"/>
  <c r="L2285" i="18"/>
  <c r="L2286" i="18"/>
  <c r="L2287" i="18"/>
  <c r="L2288" i="18"/>
  <c r="L2289" i="18"/>
  <c r="L2290" i="18"/>
  <c r="L2291" i="18"/>
  <c r="L2292" i="18"/>
  <c r="L2293" i="18"/>
  <c r="L2294" i="18"/>
  <c r="L2295" i="18"/>
  <c r="L2296" i="18"/>
  <c r="L2297" i="18"/>
  <c r="L2298" i="18"/>
  <c r="L2299" i="18"/>
  <c r="L2300" i="18"/>
  <c r="L2301" i="18"/>
  <c r="L2302" i="18"/>
  <c r="L2303" i="18"/>
  <c r="L2304" i="18"/>
  <c r="L2305" i="18"/>
  <c r="L2306" i="18"/>
  <c r="L2307" i="18"/>
  <c r="L2308" i="18"/>
  <c r="L2309" i="18"/>
  <c r="L2310" i="18"/>
  <c r="L2311" i="18"/>
  <c r="L2312" i="18"/>
  <c r="L2313" i="18"/>
  <c r="L2314" i="18"/>
  <c r="L2315" i="18"/>
  <c r="L2316" i="18"/>
  <c r="L2317" i="18"/>
  <c r="L2318" i="18"/>
  <c r="L2319" i="18"/>
  <c r="L2320" i="18"/>
  <c r="L2321" i="18"/>
  <c r="L2322" i="18"/>
  <c r="L2323" i="18"/>
  <c r="L2324" i="18"/>
  <c r="L2325" i="18"/>
  <c r="L2326" i="18"/>
  <c r="L2327" i="18"/>
  <c r="L2328" i="18"/>
  <c r="L2329" i="18"/>
  <c r="L2330" i="18"/>
  <c r="L2331" i="18"/>
  <c r="L2332" i="18"/>
  <c r="L2333" i="18"/>
  <c r="L2334" i="18"/>
  <c r="L2335" i="18"/>
  <c r="L2336" i="18"/>
  <c r="L2337" i="18"/>
  <c r="L2338" i="18"/>
  <c r="L2339" i="18"/>
  <c r="L2340" i="18"/>
  <c r="L2341" i="18"/>
  <c r="L2342" i="18"/>
  <c r="L2343" i="18"/>
  <c r="L2344" i="18"/>
  <c r="L2345" i="18"/>
  <c r="L2346" i="18"/>
  <c r="L2347" i="18"/>
  <c r="L2348" i="18"/>
  <c r="L2349" i="18"/>
  <c r="L2350" i="18"/>
  <c r="L2351" i="18"/>
  <c r="L2352" i="18"/>
  <c r="L2353" i="18"/>
  <c r="L2354" i="18"/>
  <c r="L2355" i="18"/>
  <c r="L2356" i="18"/>
  <c r="L2357" i="18"/>
  <c r="L2358" i="18"/>
  <c r="L2359" i="18"/>
  <c r="L2360" i="18"/>
  <c r="L2361" i="18"/>
  <c r="L2362" i="18"/>
  <c r="L2363" i="18"/>
  <c r="L2364" i="18"/>
  <c r="L2365" i="18"/>
  <c r="L2366" i="18"/>
  <c r="L2367" i="18"/>
  <c r="L2368" i="18"/>
  <c r="L2369" i="18"/>
  <c r="L2370" i="18"/>
  <c r="L2371" i="18"/>
  <c r="L2372" i="18"/>
  <c r="L2373" i="18"/>
  <c r="L2374" i="18"/>
  <c r="L2375" i="18"/>
  <c r="L2376" i="18"/>
  <c r="L2377" i="18"/>
  <c r="L2378" i="18"/>
  <c r="L2379" i="18"/>
  <c r="L2380" i="18"/>
  <c r="L2381" i="18"/>
  <c r="L2382" i="18"/>
  <c r="L2383" i="18"/>
  <c r="L2384" i="18"/>
  <c r="L2385" i="18"/>
  <c r="L2386" i="18"/>
  <c r="L2387" i="18"/>
  <c r="L2388" i="18"/>
  <c r="L2389" i="18"/>
  <c r="L2390" i="18"/>
  <c r="L2391" i="18"/>
  <c r="L2392" i="18"/>
  <c r="L2393" i="18"/>
  <c r="L2394" i="18"/>
  <c r="L2395" i="18"/>
  <c r="L2396" i="18"/>
  <c r="L2397" i="18"/>
  <c r="L2398" i="18"/>
  <c r="L2399" i="18"/>
  <c r="L2400" i="18"/>
  <c r="L2401" i="18"/>
  <c r="L2402" i="18"/>
  <c r="L2403" i="18"/>
  <c r="L2404" i="18"/>
  <c r="L2405" i="18"/>
  <c r="L2406" i="18"/>
  <c r="L2407" i="18"/>
  <c r="L2408" i="18"/>
  <c r="L2409" i="18"/>
  <c r="L2410" i="18"/>
  <c r="L2411" i="18"/>
  <c r="L2412" i="18"/>
  <c r="L2413" i="18"/>
  <c r="L2414" i="18"/>
  <c r="L2415" i="18"/>
  <c r="L2416" i="18"/>
  <c r="L2417" i="18"/>
  <c r="L2418" i="18"/>
  <c r="L2419" i="18"/>
  <c r="L2420" i="18"/>
  <c r="L2421" i="18"/>
  <c r="L2422" i="18"/>
  <c r="L2423" i="18"/>
  <c r="L2424" i="18"/>
  <c r="L2425" i="18"/>
  <c r="L2426" i="18"/>
  <c r="L2427" i="18"/>
  <c r="L2428" i="18"/>
  <c r="L2429" i="18"/>
  <c r="L2430" i="18"/>
  <c r="L2431" i="18"/>
  <c r="L2432" i="18"/>
  <c r="L2433" i="18"/>
  <c r="L2434" i="18"/>
  <c r="L2435" i="18"/>
  <c r="L2436" i="18"/>
  <c r="L2437" i="18"/>
  <c r="L2438" i="18"/>
  <c r="L2439" i="18"/>
  <c r="L2440" i="18"/>
  <c r="L2441" i="18"/>
  <c r="L2442" i="18"/>
  <c r="L2443" i="18"/>
  <c r="L2444" i="18"/>
  <c r="L2445" i="18"/>
  <c r="L2446" i="18"/>
  <c r="L2447" i="18"/>
  <c r="L2448" i="18"/>
  <c r="L2449" i="18"/>
  <c r="L2450" i="18"/>
  <c r="L2451" i="18"/>
  <c r="L2452" i="18"/>
  <c r="L2453" i="18"/>
  <c r="L2454" i="18"/>
  <c r="L2455" i="18"/>
  <c r="L2456" i="18"/>
  <c r="L2457" i="18"/>
  <c r="L2458" i="18"/>
  <c r="L2459" i="18"/>
  <c r="L2460" i="18"/>
  <c r="L2461" i="18"/>
  <c r="L2462" i="18"/>
  <c r="L2463" i="18"/>
  <c r="L2464" i="18"/>
  <c r="L2465" i="18"/>
  <c r="L2466" i="18"/>
  <c r="L2467" i="18"/>
  <c r="L2468" i="18"/>
  <c r="L2469" i="18"/>
  <c r="L2470" i="18"/>
  <c r="L2471" i="18"/>
  <c r="L2472" i="18"/>
  <c r="L2473" i="18"/>
  <c r="L2474" i="18"/>
  <c r="L2475" i="18"/>
  <c r="L2476" i="18"/>
  <c r="L2477" i="18"/>
  <c r="L2478" i="18"/>
  <c r="L2479" i="18"/>
  <c r="L2480" i="18"/>
  <c r="L2481" i="18"/>
  <c r="L2482" i="18"/>
  <c r="L2483" i="18"/>
  <c r="L2484" i="18"/>
  <c r="L2485" i="18"/>
  <c r="L2486" i="18"/>
  <c r="L2487" i="18"/>
  <c r="L2488" i="18"/>
  <c r="L2489" i="18"/>
  <c r="L2490" i="18"/>
  <c r="L2491" i="18"/>
  <c r="L2492" i="18"/>
  <c r="L2493" i="18"/>
  <c r="L2494" i="18"/>
  <c r="L2495" i="18"/>
  <c r="L2496" i="18"/>
  <c r="L2497" i="18"/>
  <c r="L2498" i="18"/>
  <c r="G2498" i="18"/>
  <c r="M2498" i="18" s="1"/>
  <c r="G2497" i="18"/>
  <c r="M2497" i="18" s="1"/>
  <c r="G2496" i="18"/>
  <c r="M2496" i="18" s="1"/>
  <c r="G2495" i="18"/>
  <c r="M2495" i="18" s="1"/>
  <c r="G2494" i="18"/>
  <c r="M2494" i="18" s="1"/>
  <c r="G2493" i="18"/>
  <c r="M2493" i="18" s="1"/>
  <c r="G2492" i="18"/>
  <c r="M2492" i="18" s="1"/>
  <c r="G2491" i="18"/>
  <c r="M2491" i="18" s="1"/>
  <c r="G2490" i="18"/>
  <c r="M2490" i="18" s="1"/>
  <c r="G2489" i="18"/>
  <c r="M2489" i="18" s="1"/>
  <c r="G2488" i="18"/>
  <c r="M2488" i="18" s="1"/>
  <c r="G2487" i="18"/>
  <c r="M2487" i="18" s="1"/>
  <c r="G2486" i="18"/>
  <c r="M2486" i="18" s="1"/>
  <c r="G2485" i="18"/>
  <c r="M2485" i="18" s="1"/>
  <c r="G2484" i="18"/>
  <c r="M2484" i="18" s="1"/>
  <c r="G2483" i="18"/>
  <c r="M2483" i="18" s="1"/>
  <c r="G2482" i="18"/>
  <c r="M2482" i="18" s="1"/>
  <c r="G2481" i="18"/>
  <c r="M2481" i="18" s="1"/>
  <c r="G2480" i="18"/>
  <c r="M2480" i="18" s="1"/>
  <c r="G2479" i="18"/>
  <c r="M2479" i="18" s="1"/>
  <c r="G2478" i="18"/>
  <c r="M2478" i="18" s="1"/>
  <c r="G2477" i="18"/>
  <c r="M2477" i="18" s="1"/>
  <c r="G2476" i="18"/>
  <c r="M2476" i="18" s="1"/>
  <c r="G2475" i="18"/>
  <c r="M2475" i="18" s="1"/>
  <c r="G2474" i="18"/>
  <c r="M2474" i="18" s="1"/>
  <c r="G2473" i="18"/>
  <c r="M2473" i="18" s="1"/>
  <c r="G2472" i="18"/>
  <c r="M2472" i="18" s="1"/>
  <c r="G2471" i="18"/>
  <c r="M2471" i="18" s="1"/>
  <c r="G2470" i="18"/>
  <c r="M2470" i="18" s="1"/>
  <c r="G2469" i="18"/>
  <c r="M2469" i="18" s="1"/>
  <c r="G2468" i="18"/>
  <c r="M2468" i="18" s="1"/>
  <c r="G2467" i="18"/>
  <c r="M2467" i="18" s="1"/>
  <c r="G2466" i="18"/>
  <c r="M2466" i="18" s="1"/>
  <c r="G2465" i="18"/>
  <c r="M2465" i="18" s="1"/>
  <c r="G2464" i="18"/>
  <c r="M2464" i="18" s="1"/>
  <c r="G2463" i="18"/>
  <c r="M2463" i="18" s="1"/>
  <c r="G2462" i="18"/>
  <c r="M2462" i="18" s="1"/>
  <c r="G2461" i="18"/>
  <c r="M2461" i="18" s="1"/>
  <c r="G2460" i="18"/>
  <c r="M2460" i="18" s="1"/>
  <c r="G2459" i="18"/>
  <c r="M2459" i="18" s="1"/>
  <c r="G2458" i="18"/>
  <c r="M2458" i="18" s="1"/>
  <c r="G2457" i="18"/>
  <c r="M2457" i="18" s="1"/>
  <c r="G2456" i="18"/>
  <c r="M2456" i="18" s="1"/>
  <c r="G2455" i="18"/>
  <c r="M2455" i="18" s="1"/>
  <c r="G2454" i="18"/>
  <c r="M2454" i="18" s="1"/>
  <c r="G2453" i="18"/>
  <c r="M2453" i="18" s="1"/>
  <c r="G2452" i="18"/>
  <c r="M2452" i="18" s="1"/>
  <c r="G2451" i="18"/>
  <c r="M2451" i="18" s="1"/>
  <c r="G2450" i="18"/>
  <c r="M2450" i="18" s="1"/>
  <c r="G2449" i="18"/>
  <c r="M2449" i="18" s="1"/>
  <c r="G2448" i="18"/>
  <c r="M2448" i="18" s="1"/>
  <c r="G2447" i="18"/>
  <c r="M2447" i="18" s="1"/>
  <c r="G2446" i="18"/>
  <c r="M2446" i="18" s="1"/>
  <c r="G2445" i="18"/>
  <c r="M2445" i="18" s="1"/>
  <c r="G2444" i="18"/>
  <c r="M2444" i="18" s="1"/>
  <c r="G2443" i="18"/>
  <c r="M2443" i="18" s="1"/>
  <c r="G2442" i="18"/>
  <c r="M2442" i="18" s="1"/>
  <c r="G2441" i="18"/>
  <c r="M2441" i="18" s="1"/>
  <c r="G2440" i="18"/>
  <c r="M2440" i="18" s="1"/>
  <c r="G2439" i="18"/>
  <c r="M2439" i="18" s="1"/>
  <c r="G2438" i="18"/>
  <c r="M2438" i="18" s="1"/>
  <c r="G2437" i="18"/>
  <c r="M2437" i="18" s="1"/>
  <c r="G2436" i="18"/>
  <c r="M2436" i="18" s="1"/>
  <c r="G2435" i="18"/>
  <c r="M2435" i="18" s="1"/>
  <c r="G2434" i="18"/>
  <c r="M2434" i="18" s="1"/>
  <c r="G2433" i="18"/>
  <c r="M2433" i="18" s="1"/>
  <c r="G2432" i="18"/>
  <c r="M2432" i="18" s="1"/>
  <c r="G2431" i="18"/>
  <c r="M2431" i="18" s="1"/>
  <c r="G2430" i="18"/>
  <c r="M2430" i="18" s="1"/>
  <c r="G2429" i="18"/>
  <c r="M2429" i="18" s="1"/>
  <c r="G2428" i="18"/>
  <c r="M2428" i="18" s="1"/>
  <c r="G2427" i="18"/>
  <c r="M2427" i="18" s="1"/>
  <c r="G2426" i="18"/>
  <c r="M2426" i="18" s="1"/>
  <c r="G2425" i="18"/>
  <c r="M2425" i="18" s="1"/>
  <c r="G2424" i="18"/>
  <c r="M2424" i="18" s="1"/>
  <c r="G2423" i="18"/>
  <c r="M2423" i="18" s="1"/>
  <c r="G2422" i="18"/>
  <c r="M2422" i="18" s="1"/>
  <c r="G2421" i="18"/>
  <c r="M2421" i="18" s="1"/>
  <c r="G2420" i="18"/>
  <c r="M2420" i="18" s="1"/>
  <c r="G2419" i="18"/>
  <c r="M2419" i="18" s="1"/>
  <c r="G2418" i="18"/>
  <c r="M2418" i="18" s="1"/>
  <c r="G2417" i="18"/>
  <c r="M2417" i="18" s="1"/>
  <c r="G2416" i="18"/>
  <c r="M2416" i="18" s="1"/>
  <c r="G2415" i="18"/>
  <c r="M2415" i="18" s="1"/>
  <c r="G2414" i="18"/>
  <c r="M2414" i="18" s="1"/>
  <c r="G2413" i="18"/>
  <c r="M2413" i="18" s="1"/>
  <c r="G2412" i="18"/>
  <c r="M2412" i="18" s="1"/>
  <c r="G2411" i="18"/>
  <c r="M2411" i="18" s="1"/>
  <c r="G2410" i="18"/>
  <c r="M2410" i="18" s="1"/>
  <c r="G2409" i="18"/>
  <c r="M2409" i="18" s="1"/>
  <c r="G2408" i="18"/>
  <c r="M2408" i="18" s="1"/>
  <c r="G2407" i="18"/>
  <c r="M2407" i="18" s="1"/>
  <c r="G2406" i="18"/>
  <c r="M2406" i="18" s="1"/>
  <c r="G2405" i="18"/>
  <c r="M2405" i="18" s="1"/>
  <c r="G2404" i="18"/>
  <c r="M2404" i="18" s="1"/>
  <c r="G2403" i="18"/>
  <c r="M2403" i="18" s="1"/>
  <c r="G2402" i="18"/>
  <c r="M2402" i="18" s="1"/>
  <c r="G2401" i="18"/>
  <c r="M2401" i="18" s="1"/>
  <c r="G2400" i="18"/>
  <c r="M2400" i="18" s="1"/>
  <c r="G2399" i="18"/>
  <c r="M2399" i="18" s="1"/>
  <c r="G2398" i="18"/>
  <c r="M2398" i="18" s="1"/>
  <c r="G2397" i="18"/>
  <c r="M2397" i="18" s="1"/>
  <c r="G2396" i="18"/>
  <c r="M2396" i="18" s="1"/>
  <c r="G2395" i="18"/>
  <c r="M2395" i="18" s="1"/>
  <c r="G2394" i="18"/>
  <c r="M2394" i="18" s="1"/>
  <c r="G2393" i="18"/>
  <c r="M2393" i="18" s="1"/>
  <c r="G2392" i="18"/>
  <c r="M2392" i="18" s="1"/>
  <c r="G2391" i="18"/>
  <c r="M2391" i="18" s="1"/>
  <c r="G2390" i="18"/>
  <c r="M2390" i="18" s="1"/>
  <c r="G2389" i="18"/>
  <c r="M2389" i="18" s="1"/>
  <c r="G2388" i="18"/>
  <c r="M2388" i="18" s="1"/>
  <c r="G2387" i="18"/>
  <c r="M2387" i="18" s="1"/>
  <c r="G2386" i="18"/>
  <c r="M2386" i="18" s="1"/>
  <c r="G2385" i="18"/>
  <c r="M2385" i="18" s="1"/>
  <c r="G2384" i="18"/>
  <c r="M2384" i="18" s="1"/>
  <c r="G2383" i="18"/>
  <c r="M2383" i="18" s="1"/>
  <c r="G2382" i="18"/>
  <c r="M2382" i="18" s="1"/>
  <c r="G2381" i="18"/>
  <c r="M2381" i="18" s="1"/>
  <c r="G2380" i="18"/>
  <c r="M2380" i="18" s="1"/>
  <c r="G2379" i="18"/>
  <c r="M2379" i="18" s="1"/>
  <c r="G2378" i="18"/>
  <c r="M2378" i="18" s="1"/>
  <c r="G2377" i="18"/>
  <c r="M2377" i="18" s="1"/>
  <c r="G2376" i="18"/>
  <c r="M2376" i="18" s="1"/>
  <c r="G2375" i="18"/>
  <c r="M2375" i="18" s="1"/>
  <c r="G2374" i="18"/>
  <c r="M2374" i="18" s="1"/>
  <c r="G2373" i="18"/>
  <c r="M2373" i="18" s="1"/>
  <c r="G2372" i="18"/>
  <c r="M2372" i="18" s="1"/>
  <c r="G2371" i="18"/>
  <c r="M2371" i="18" s="1"/>
  <c r="G2370" i="18"/>
  <c r="M2370" i="18" s="1"/>
  <c r="G2369" i="18"/>
  <c r="M2369" i="18" s="1"/>
  <c r="G2368" i="18"/>
  <c r="M2368" i="18" s="1"/>
  <c r="G2367" i="18"/>
  <c r="M2367" i="18" s="1"/>
  <c r="G2366" i="18"/>
  <c r="M2366" i="18" s="1"/>
  <c r="G2365" i="18"/>
  <c r="M2365" i="18" s="1"/>
  <c r="G2364" i="18"/>
  <c r="M2364" i="18" s="1"/>
  <c r="G2363" i="18"/>
  <c r="M2363" i="18" s="1"/>
  <c r="G2362" i="18"/>
  <c r="M2362" i="18" s="1"/>
  <c r="G2361" i="18"/>
  <c r="M2361" i="18" s="1"/>
  <c r="G2360" i="18"/>
  <c r="M2360" i="18" s="1"/>
  <c r="G2359" i="18"/>
  <c r="M2359" i="18" s="1"/>
  <c r="G2358" i="18"/>
  <c r="M2358" i="18" s="1"/>
  <c r="G2357" i="18"/>
  <c r="M2357" i="18" s="1"/>
  <c r="G2356" i="18"/>
  <c r="M2356" i="18" s="1"/>
  <c r="G2355" i="18"/>
  <c r="M2355" i="18" s="1"/>
  <c r="G2354" i="18"/>
  <c r="M2354" i="18" s="1"/>
  <c r="G2353" i="18"/>
  <c r="M2353" i="18" s="1"/>
  <c r="G2352" i="18"/>
  <c r="M2352" i="18" s="1"/>
  <c r="G2351" i="18"/>
  <c r="M2351" i="18" s="1"/>
  <c r="G2350" i="18"/>
  <c r="M2350" i="18" s="1"/>
  <c r="G2349" i="18"/>
  <c r="M2349" i="18" s="1"/>
  <c r="G2348" i="18"/>
  <c r="M2348" i="18" s="1"/>
  <c r="G2347" i="18"/>
  <c r="M2347" i="18" s="1"/>
  <c r="G2346" i="18"/>
  <c r="M2346" i="18" s="1"/>
  <c r="G2345" i="18"/>
  <c r="M2345" i="18" s="1"/>
  <c r="G2344" i="18"/>
  <c r="M2344" i="18" s="1"/>
  <c r="G2343" i="18"/>
  <c r="M2343" i="18" s="1"/>
  <c r="G2342" i="18"/>
  <c r="M2342" i="18" s="1"/>
  <c r="G2341" i="18"/>
  <c r="M2341" i="18" s="1"/>
  <c r="G2340" i="18"/>
  <c r="M2340" i="18" s="1"/>
  <c r="G2339" i="18"/>
  <c r="M2339" i="18" s="1"/>
  <c r="G2338" i="18"/>
  <c r="M2338" i="18" s="1"/>
  <c r="G2337" i="18"/>
  <c r="M2337" i="18" s="1"/>
  <c r="G2336" i="18"/>
  <c r="M2336" i="18" s="1"/>
  <c r="G2335" i="18"/>
  <c r="M2335" i="18" s="1"/>
  <c r="G2334" i="18"/>
  <c r="M2334" i="18" s="1"/>
  <c r="G2333" i="18"/>
  <c r="M2333" i="18" s="1"/>
  <c r="G2332" i="18"/>
  <c r="M2332" i="18" s="1"/>
  <c r="G2331" i="18"/>
  <c r="M2331" i="18" s="1"/>
  <c r="G2330" i="18"/>
  <c r="M2330" i="18" s="1"/>
  <c r="G2329" i="18"/>
  <c r="M2329" i="18" s="1"/>
  <c r="G2328" i="18"/>
  <c r="M2328" i="18" s="1"/>
  <c r="G2327" i="18"/>
  <c r="M2327" i="18" s="1"/>
  <c r="G2326" i="18"/>
  <c r="M2326" i="18" s="1"/>
  <c r="G2325" i="18"/>
  <c r="M2325" i="18" s="1"/>
  <c r="G2324" i="18"/>
  <c r="M2324" i="18" s="1"/>
  <c r="G2323" i="18"/>
  <c r="M2323" i="18" s="1"/>
  <c r="G2322" i="18"/>
  <c r="M2322" i="18" s="1"/>
  <c r="G2321" i="18"/>
  <c r="M2321" i="18" s="1"/>
  <c r="G2320" i="18"/>
  <c r="M2320" i="18" s="1"/>
  <c r="G2319" i="18"/>
  <c r="M2319" i="18" s="1"/>
  <c r="G2318" i="18"/>
  <c r="M2318" i="18" s="1"/>
  <c r="G2317" i="18"/>
  <c r="M2317" i="18" s="1"/>
  <c r="G2316" i="18"/>
  <c r="M2316" i="18" s="1"/>
  <c r="G2315" i="18"/>
  <c r="M2315" i="18" s="1"/>
  <c r="G2314" i="18"/>
  <c r="M2314" i="18" s="1"/>
  <c r="G2313" i="18"/>
  <c r="M2313" i="18" s="1"/>
  <c r="G2312" i="18"/>
  <c r="M2312" i="18" s="1"/>
  <c r="G2311" i="18"/>
  <c r="M2311" i="18" s="1"/>
  <c r="G2310" i="18"/>
  <c r="M2310" i="18" s="1"/>
  <c r="G2309" i="18"/>
  <c r="M2309" i="18" s="1"/>
  <c r="G2308" i="18"/>
  <c r="M2308" i="18" s="1"/>
  <c r="G2307" i="18"/>
  <c r="M2307" i="18" s="1"/>
  <c r="G2306" i="18"/>
  <c r="M2306" i="18" s="1"/>
  <c r="G2305" i="18"/>
  <c r="M2305" i="18" s="1"/>
  <c r="G2304" i="18"/>
  <c r="M2304" i="18" s="1"/>
  <c r="G2303" i="18"/>
  <c r="M2303" i="18" s="1"/>
  <c r="G2302" i="18"/>
  <c r="M2302" i="18" s="1"/>
  <c r="G2301" i="18"/>
  <c r="M2301" i="18" s="1"/>
  <c r="G2300" i="18"/>
  <c r="M2300" i="18" s="1"/>
  <c r="G2299" i="18"/>
  <c r="M2299" i="18" s="1"/>
  <c r="G2298" i="18"/>
  <c r="M2298" i="18" s="1"/>
  <c r="G2297" i="18"/>
  <c r="M2297" i="18" s="1"/>
  <c r="G2296" i="18"/>
  <c r="M2296" i="18" s="1"/>
  <c r="G2295" i="18"/>
  <c r="M2295" i="18" s="1"/>
  <c r="G2294" i="18"/>
  <c r="M2294" i="18" s="1"/>
  <c r="G2293" i="18"/>
  <c r="M2293" i="18" s="1"/>
  <c r="G2292" i="18"/>
  <c r="M2292" i="18" s="1"/>
  <c r="G2291" i="18"/>
  <c r="M2291" i="18" s="1"/>
  <c r="G2290" i="18"/>
  <c r="M2290" i="18" s="1"/>
  <c r="G2289" i="18"/>
  <c r="M2289" i="18" s="1"/>
  <c r="G2288" i="18"/>
  <c r="M2288" i="18" s="1"/>
  <c r="G2287" i="18"/>
  <c r="M2287" i="18" s="1"/>
  <c r="G2286" i="18"/>
  <c r="M2286" i="18" s="1"/>
  <c r="G2285" i="18"/>
  <c r="M2285" i="18" s="1"/>
  <c r="G2284" i="18"/>
  <c r="M2284" i="18" s="1"/>
  <c r="G2283" i="18"/>
  <c r="M2283" i="18" s="1"/>
  <c r="G2282" i="18"/>
  <c r="M2282" i="18" s="1"/>
  <c r="G2281" i="18"/>
  <c r="M2281" i="18" s="1"/>
  <c r="G2280" i="18"/>
  <c r="M2280" i="18" s="1"/>
  <c r="G2279" i="18"/>
  <c r="M2279" i="18" s="1"/>
  <c r="G2278" i="18"/>
  <c r="M2278" i="18" s="1"/>
  <c r="G2277" i="18"/>
  <c r="M2277" i="18" s="1"/>
  <c r="G2276" i="18"/>
  <c r="M2276" i="18" s="1"/>
  <c r="G2275" i="18"/>
  <c r="M2275" i="18" s="1"/>
  <c r="G2274" i="18"/>
  <c r="M2274" i="18" s="1"/>
  <c r="G2273" i="18"/>
  <c r="M2273" i="18" s="1"/>
  <c r="G2272" i="18"/>
  <c r="M2272" i="18" s="1"/>
  <c r="G2271" i="18"/>
  <c r="M2271" i="18" s="1"/>
  <c r="G2270" i="18"/>
  <c r="M2270" i="18" s="1"/>
  <c r="G2269" i="18"/>
  <c r="M2269" i="18" s="1"/>
  <c r="G2268" i="18"/>
  <c r="M2268" i="18" s="1"/>
  <c r="G2267" i="18"/>
  <c r="M2267" i="18" s="1"/>
  <c r="G2266" i="18"/>
  <c r="M2266" i="18" s="1"/>
  <c r="G2265" i="18"/>
  <c r="M2265" i="18" s="1"/>
  <c r="G2264" i="18"/>
  <c r="M2264" i="18" s="1"/>
  <c r="G2263" i="18"/>
  <c r="M2263" i="18" s="1"/>
  <c r="G2262" i="18"/>
  <c r="M2262" i="18" s="1"/>
  <c r="G2261" i="18"/>
  <c r="M2261" i="18" s="1"/>
  <c r="G2260" i="18"/>
  <c r="M2260" i="18" s="1"/>
  <c r="G2259" i="18"/>
  <c r="M2259" i="18" s="1"/>
  <c r="G2258" i="18"/>
  <c r="M2258" i="18" s="1"/>
  <c r="G2257" i="18"/>
  <c r="M2257" i="18" s="1"/>
  <c r="G2256" i="18"/>
  <c r="M2256" i="18" s="1"/>
  <c r="G2255" i="18"/>
  <c r="M2255" i="18" s="1"/>
  <c r="G2254" i="18"/>
  <c r="M2254" i="18" s="1"/>
  <c r="G2253" i="18"/>
  <c r="M2253" i="18" s="1"/>
  <c r="G2252" i="18"/>
  <c r="M2252" i="18" s="1"/>
  <c r="G2251" i="18"/>
  <c r="M2251" i="18" s="1"/>
  <c r="G2250" i="18"/>
  <c r="M2250" i="18" s="1"/>
  <c r="G2249" i="18"/>
  <c r="M2249" i="18" s="1"/>
  <c r="G2248" i="18"/>
  <c r="M2248" i="18" s="1"/>
  <c r="G2247" i="18"/>
  <c r="M2247" i="18" s="1"/>
  <c r="G2246" i="18"/>
  <c r="M2246" i="18" s="1"/>
  <c r="G2245" i="18"/>
  <c r="M2245" i="18" s="1"/>
  <c r="G2244" i="18"/>
  <c r="M2244" i="18" s="1"/>
  <c r="G2243" i="18"/>
  <c r="M2243" i="18" s="1"/>
  <c r="G2242" i="18"/>
  <c r="M2242" i="18" s="1"/>
  <c r="G2241" i="18"/>
  <c r="M2241" i="18" s="1"/>
  <c r="G2240" i="18"/>
  <c r="M2240" i="18" s="1"/>
  <c r="G2239" i="18"/>
  <c r="M2239" i="18" s="1"/>
  <c r="G2238" i="18"/>
  <c r="M2238" i="18" s="1"/>
  <c r="G2237" i="18"/>
  <c r="M2237" i="18" s="1"/>
  <c r="G2236" i="18"/>
  <c r="M2236" i="18" s="1"/>
  <c r="G2235" i="18"/>
  <c r="M2235" i="18" s="1"/>
  <c r="G2234" i="18"/>
  <c r="M2234" i="18" s="1"/>
  <c r="G2233" i="18"/>
  <c r="M2233" i="18" s="1"/>
  <c r="G2232" i="18"/>
  <c r="M2232" i="18" s="1"/>
  <c r="G2231" i="18"/>
  <c r="M2231" i="18" s="1"/>
  <c r="G2230" i="18"/>
  <c r="M2230" i="18" s="1"/>
  <c r="G2229" i="18"/>
  <c r="M2229" i="18" s="1"/>
  <c r="G2228" i="18"/>
  <c r="M2228" i="18" s="1"/>
  <c r="G2227" i="18"/>
  <c r="M2227" i="18" s="1"/>
  <c r="G2226" i="18"/>
  <c r="M2226" i="18" s="1"/>
  <c r="G2225" i="18"/>
  <c r="M2225" i="18" s="1"/>
  <c r="G2224" i="18"/>
  <c r="M2224" i="18" s="1"/>
  <c r="G2223" i="18"/>
  <c r="M2223" i="18" s="1"/>
  <c r="G2222" i="18"/>
  <c r="M2222" i="18" s="1"/>
  <c r="G2221" i="18"/>
  <c r="M2221" i="18" s="1"/>
  <c r="G2220" i="18"/>
  <c r="M2220" i="18" s="1"/>
  <c r="G2219" i="18"/>
  <c r="M2219" i="18" s="1"/>
  <c r="G2218" i="18"/>
  <c r="M2218" i="18" s="1"/>
  <c r="G2217" i="18"/>
  <c r="M2217" i="18" s="1"/>
  <c r="G2216" i="18"/>
  <c r="M2216" i="18" s="1"/>
  <c r="G2215" i="18"/>
  <c r="M2215" i="18" s="1"/>
  <c r="G2214" i="18"/>
  <c r="M2214" i="18" s="1"/>
  <c r="G2213" i="18"/>
  <c r="M2213" i="18" s="1"/>
  <c r="G2212" i="18"/>
  <c r="M2212" i="18" s="1"/>
  <c r="G2211" i="18"/>
  <c r="M2211" i="18" s="1"/>
  <c r="G2210" i="18"/>
  <c r="M2210" i="18" s="1"/>
  <c r="G2209" i="18"/>
  <c r="M2209" i="18" s="1"/>
  <c r="G2208" i="18"/>
  <c r="M2208" i="18" s="1"/>
  <c r="G2207" i="18"/>
  <c r="M2207" i="18" s="1"/>
  <c r="G2206" i="18"/>
  <c r="M2206" i="18" s="1"/>
  <c r="G2205" i="18"/>
  <c r="M2205" i="18" s="1"/>
  <c r="G2204" i="18"/>
  <c r="M2204" i="18" s="1"/>
  <c r="G2203" i="18"/>
  <c r="M2203" i="18" s="1"/>
  <c r="G2202" i="18"/>
  <c r="M2202" i="18" s="1"/>
  <c r="G2201" i="18"/>
  <c r="M2201" i="18" s="1"/>
  <c r="G2200" i="18"/>
  <c r="M2200" i="18" s="1"/>
  <c r="G2199" i="18"/>
  <c r="M2199" i="18" s="1"/>
  <c r="G2198" i="18"/>
  <c r="M2198" i="18" s="1"/>
  <c r="G2197" i="18"/>
  <c r="M2197" i="18" s="1"/>
  <c r="G2196" i="18"/>
  <c r="M2196" i="18" s="1"/>
  <c r="G2195" i="18"/>
  <c r="M2195" i="18" s="1"/>
  <c r="G2194" i="18"/>
  <c r="M2194" i="18" s="1"/>
  <c r="G2193" i="18"/>
  <c r="M2193" i="18" s="1"/>
  <c r="G2192" i="18"/>
  <c r="M2192" i="18" s="1"/>
  <c r="G2191" i="18"/>
  <c r="M2191" i="18" s="1"/>
  <c r="G2190" i="18"/>
  <c r="M2190" i="18" s="1"/>
  <c r="G2189" i="18"/>
  <c r="M2189" i="18" s="1"/>
  <c r="G2188" i="18"/>
  <c r="M2188" i="18" s="1"/>
  <c r="G2187" i="18"/>
  <c r="M2187" i="18" s="1"/>
  <c r="G2186" i="18"/>
  <c r="M2186" i="18" s="1"/>
  <c r="G2185" i="18"/>
  <c r="M2185" i="18" s="1"/>
  <c r="G2184" i="18"/>
  <c r="M2184" i="18" s="1"/>
  <c r="G2183" i="18"/>
  <c r="M2183" i="18" s="1"/>
  <c r="G2182" i="18"/>
  <c r="M2182" i="18" s="1"/>
  <c r="G2181" i="18"/>
  <c r="M2181" i="18" s="1"/>
  <c r="G2180" i="18"/>
  <c r="M2180" i="18" s="1"/>
  <c r="G2179" i="18"/>
  <c r="M2179" i="18" s="1"/>
  <c r="G2178" i="18"/>
  <c r="M2178" i="18" s="1"/>
  <c r="G2177" i="18"/>
  <c r="M2177" i="18" s="1"/>
  <c r="G2176" i="18"/>
  <c r="M2176" i="18" s="1"/>
  <c r="G2175" i="18"/>
  <c r="M2175" i="18" s="1"/>
  <c r="G2174" i="18"/>
  <c r="M2174" i="18" s="1"/>
  <c r="G2173" i="18"/>
  <c r="M2173" i="18" s="1"/>
  <c r="G2172" i="18"/>
  <c r="M2172" i="18" s="1"/>
  <c r="G2171" i="18"/>
  <c r="M2171" i="18" s="1"/>
  <c r="G2170" i="18"/>
  <c r="M2170" i="18" s="1"/>
  <c r="G2169" i="18"/>
  <c r="M2169" i="18" s="1"/>
  <c r="G2168" i="18"/>
  <c r="M2168" i="18" s="1"/>
  <c r="G2167" i="18"/>
  <c r="M2167" i="18" s="1"/>
  <c r="G2166" i="18"/>
  <c r="M2166" i="18" s="1"/>
  <c r="G2165" i="18"/>
  <c r="M2165" i="18" s="1"/>
  <c r="G2164" i="18"/>
  <c r="M2164" i="18" s="1"/>
  <c r="G2163" i="18"/>
  <c r="M2163" i="18" s="1"/>
  <c r="G2162" i="18"/>
  <c r="M2162" i="18" s="1"/>
  <c r="G2161" i="18"/>
  <c r="M2161" i="18" s="1"/>
  <c r="G2160" i="18"/>
  <c r="M2160" i="18" s="1"/>
  <c r="G2159" i="18"/>
  <c r="M2159" i="18" s="1"/>
  <c r="G2158" i="18"/>
  <c r="M2158" i="18" s="1"/>
  <c r="G2157" i="18"/>
  <c r="M2157" i="18" s="1"/>
  <c r="G2156" i="18"/>
  <c r="M2156" i="18" s="1"/>
  <c r="G2155" i="18"/>
  <c r="M2155" i="18" s="1"/>
  <c r="G2154" i="18"/>
  <c r="M2154" i="18" s="1"/>
  <c r="G2153" i="18"/>
  <c r="M2153" i="18" s="1"/>
  <c r="G2152" i="18"/>
  <c r="M2152" i="18" s="1"/>
  <c r="G2151" i="18"/>
  <c r="M2151" i="18" s="1"/>
  <c r="G2150" i="18"/>
  <c r="M2150" i="18" s="1"/>
  <c r="G2149" i="18"/>
  <c r="M2149" i="18" s="1"/>
  <c r="G2148" i="18"/>
  <c r="M2148" i="18" s="1"/>
  <c r="G2147" i="18"/>
  <c r="M2147" i="18" s="1"/>
  <c r="G2146" i="18"/>
  <c r="M2146" i="18" s="1"/>
  <c r="G2145" i="18"/>
  <c r="M2145" i="18" s="1"/>
  <c r="G2144" i="18"/>
  <c r="M2144" i="18" s="1"/>
  <c r="G2143" i="18"/>
  <c r="M2143" i="18" s="1"/>
  <c r="G2142" i="18"/>
  <c r="M2142" i="18" s="1"/>
  <c r="G2141" i="18"/>
  <c r="M2141" i="18" s="1"/>
  <c r="G2140" i="18"/>
  <c r="M2140" i="18" s="1"/>
  <c r="G2139" i="18"/>
  <c r="M2139" i="18" s="1"/>
  <c r="G2138" i="18"/>
  <c r="M2138" i="18" s="1"/>
  <c r="G2137" i="18"/>
  <c r="M2137" i="18" s="1"/>
  <c r="G2136" i="18"/>
  <c r="M2136" i="18" s="1"/>
  <c r="G2135" i="18"/>
  <c r="M2135" i="18" s="1"/>
  <c r="G2134" i="18"/>
  <c r="M2134" i="18" s="1"/>
  <c r="G2133" i="18"/>
  <c r="M2133" i="18" s="1"/>
  <c r="G2132" i="18"/>
  <c r="M2132" i="18" s="1"/>
  <c r="G2131" i="18"/>
  <c r="M2131" i="18" s="1"/>
  <c r="G2130" i="18"/>
  <c r="M2130" i="18" s="1"/>
  <c r="G2129" i="18"/>
  <c r="M2129" i="18" s="1"/>
  <c r="G2128" i="18"/>
  <c r="M2128" i="18" s="1"/>
  <c r="G2127" i="18"/>
  <c r="M2127" i="18" s="1"/>
  <c r="G2126" i="18"/>
  <c r="M2126" i="18" s="1"/>
  <c r="G2125" i="18"/>
  <c r="M2125" i="18" s="1"/>
  <c r="G2124" i="18"/>
  <c r="M2124" i="18" s="1"/>
  <c r="G2123" i="18"/>
  <c r="M2123" i="18" s="1"/>
  <c r="G2122" i="18"/>
  <c r="M2122" i="18" s="1"/>
  <c r="G2121" i="18"/>
  <c r="M2121" i="18" s="1"/>
  <c r="G2120" i="18"/>
  <c r="M2120" i="18" s="1"/>
  <c r="G2119" i="18"/>
  <c r="M2119" i="18" s="1"/>
  <c r="G2118" i="18"/>
  <c r="M2118" i="18" s="1"/>
  <c r="G2117" i="18"/>
  <c r="M2117" i="18" s="1"/>
  <c r="G2116" i="18"/>
  <c r="M2116" i="18" s="1"/>
  <c r="G2115" i="18"/>
  <c r="M2115" i="18" s="1"/>
  <c r="G2114" i="18"/>
  <c r="M2114" i="18" s="1"/>
  <c r="G2113" i="18"/>
  <c r="M2113" i="18" s="1"/>
  <c r="G2112" i="18"/>
  <c r="M2112" i="18" s="1"/>
  <c r="G2111" i="18"/>
  <c r="M2111" i="18" s="1"/>
  <c r="G2110" i="18"/>
  <c r="M2110" i="18" s="1"/>
  <c r="G2109" i="18"/>
  <c r="M2109" i="18" s="1"/>
  <c r="G2108" i="18"/>
  <c r="M2108" i="18" s="1"/>
  <c r="G2107" i="18"/>
  <c r="M2107" i="18" s="1"/>
  <c r="G2106" i="18"/>
  <c r="M2106" i="18" s="1"/>
  <c r="G2105" i="18"/>
  <c r="M2105" i="18" s="1"/>
  <c r="G2104" i="18"/>
  <c r="M2104" i="18" s="1"/>
  <c r="G2103" i="18"/>
  <c r="M2103" i="18" s="1"/>
  <c r="G2102" i="18"/>
  <c r="M2102" i="18" s="1"/>
  <c r="G2101" i="18"/>
  <c r="M2101" i="18" s="1"/>
  <c r="G2100" i="18"/>
  <c r="M2100" i="18" s="1"/>
  <c r="G2099" i="18"/>
  <c r="M2099" i="18" s="1"/>
  <c r="G2098" i="18"/>
  <c r="M2098" i="18" s="1"/>
  <c r="G2097" i="18"/>
  <c r="M2097" i="18" s="1"/>
  <c r="G2096" i="18"/>
  <c r="M2096" i="18" s="1"/>
  <c r="G2095" i="18"/>
  <c r="M2095" i="18" s="1"/>
  <c r="G2094" i="18"/>
  <c r="M2094" i="18" s="1"/>
  <c r="G2093" i="18"/>
  <c r="M2093" i="18" s="1"/>
  <c r="G2092" i="18"/>
  <c r="M2092" i="18" s="1"/>
  <c r="G2091" i="18"/>
  <c r="M2091" i="18" s="1"/>
  <c r="G2090" i="18"/>
  <c r="M2090" i="18" s="1"/>
  <c r="G2089" i="18"/>
  <c r="M2089" i="18" s="1"/>
  <c r="G2088" i="18"/>
  <c r="M2088" i="18" s="1"/>
  <c r="G2087" i="18"/>
  <c r="M2087" i="18" s="1"/>
  <c r="G2086" i="18"/>
  <c r="M2086" i="18" s="1"/>
  <c r="G2085" i="18"/>
  <c r="M2085" i="18" s="1"/>
  <c r="G2084" i="18"/>
  <c r="M2084" i="18" s="1"/>
  <c r="G2083" i="18"/>
  <c r="M2083" i="18" s="1"/>
  <c r="G2082" i="18"/>
  <c r="M2082" i="18" s="1"/>
  <c r="G2081" i="18"/>
  <c r="M2081" i="18" s="1"/>
  <c r="G2080" i="18"/>
  <c r="M2080" i="18" s="1"/>
  <c r="G2079" i="18"/>
  <c r="M2079" i="18" s="1"/>
  <c r="G2078" i="18"/>
  <c r="M2078" i="18" s="1"/>
  <c r="G2077" i="18"/>
  <c r="M2077" i="18" s="1"/>
  <c r="G2076" i="18"/>
  <c r="M2076" i="18" s="1"/>
  <c r="G2075" i="18"/>
  <c r="M2075" i="18" s="1"/>
  <c r="G2074" i="18"/>
  <c r="M2074" i="18" s="1"/>
  <c r="G2073" i="18"/>
  <c r="M2073" i="18" s="1"/>
  <c r="G2072" i="18"/>
  <c r="M2072" i="18" s="1"/>
  <c r="G2071" i="18"/>
  <c r="M2071" i="18" s="1"/>
  <c r="G2070" i="18"/>
  <c r="M2070" i="18" s="1"/>
  <c r="G2069" i="18"/>
  <c r="M2069" i="18" s="1"/>
  <c r="G2068" i="18"/>
  <c r="M2068" i="18" s="1"/>
  <c r="G2067" i="18"/>
  <c r="M2067" i="18" s="1"/>
  <c r="G2066" i="18"/>
  <c r="M2066" i="18" s="1"/>
  <c r="G2065" i="18"/>
  <c r="M2065" i="18" s="1"/>
  <c r="G2064" i="18"/>
  <c r="M2064" i="18" s="1"/>
  <c r="G2063" i="18"/>
  <c r="M2063" i="18" s="1"/>
  <c r="G2062" i="18"/>
  <c r="M2062" i="18" s="1"/>
  <c r="G2061" i="18"/>
  <c r="M2061" i="18" s="1"/>
  <c r="G2060" i="18"/>
  <c r="M2060" i="18" s="1"/>
  <c r="G2059" i="18"/>
  <c r="M2059" i="18" s="1"/>
  <c r="G2058" i="18"/>
  <c r="M2058" i="18" s="1"/>
  <c r="G2057" i="18"/>
  <c r="M2057" i="18" s="1"/>
  <c r="G2056" i="18"/>
  <c r="M2056" i="18" s="1"/>
  <c r="G2055" i="18"/>
  <c r="M2055" i="18" s="1"/>
  <c r="G2054" i="18"/>
  <c r="M2054" i="18" s="1"/>
  <c r="G2053" i="18"/>
  <c r="M2053" i="18" s="1"/>
  <c r="G2052" i="18"/>
  <c r="M2052" i="18" s="1"/>
  <c r="G2051" i="18"/>
  <c r="M2051" i="18" s="1"/>
  <c r="G2050" i="18"/>
  <c r="M2050" i="18" s="1"/>
  <c r="G2049" i="18"/>
  <c r="M2049" i="18" s="1"/>
  <c r="G2048" i="18"/>
  <c r="M2048" i="18" s="1"/>
  <c r="G2047" i="18"/>
  <c r="M2047" i="18" s="1"/>
  <c r="G2046" i="18"/>
  <c r="M2046" i="18" s="1"/>
  <c r="G2045" i="18"/>
  <c r="M2045" i="18" s="1"/>
  <c r="G2044" i="18"/>
  <c r="M2044" i="18" s="1"/>
  <c r="G2043" i="18"/>
  <c r="M2043" i="18" s="1"/>
  <c r="G2042" i="18"/>
  <c r="M2042" i="18" s="1"/>
  <c r="G2041" i="18"/>
  <c r="M2041" i="18" s="1"/>
  <c r="G2040" i="18"/>
  <c r="M2040" i="18" s="1"/>
  <c r="G2039" i="18"/>
  <c r="M2039" i="18" s="1"/>
  <c r="G2038" i="18"/>
  <c r="M2038" i="18" s="1"/>
  <c r="G2037" i="18"/>
  <c r="M2037" i="18" s="1"/>
  <c r="G2036" i="18"/>
  <c r="M2036" i="18" s="1"/>
  <c r="G2035" i="18"/>
  <c r="M2035" i="18" s="1"/>
  <c r="G2034" i="18"/>
  <c r="M2034" i="18" s="1"/>
  <c r="G2033" i="18"/>
  <c r="M2033" i="18" s="1"/>
  <c r="G2032" i="18"/>
  <c r="M2032" i="18" s="1"/>
  <c r="G2031" i="18"/>
  <c r="M2031" i="18" s="1"/>
  <c r="G2030" i="18"/>
  <c r="M2030" i="18" s="1"/>
  <c r="G2029" i="18"/>
  <c r="M2029" i="18" s="1"/>
  <c r="G2028" i="18"/>
  <c r="M2028" i="18" s="1"/>
  <c r="G2027" i="18"/>
  <c r="M2027" i="18" s="1"/>
  <c r="G2026" i="18"/>
  <c r="M2026" i="18" s="1"/>
  <c r="G2025" i="18"/>
  <c r="M2025" i="18" s="1"/>
  <c r="G2024" i="18"/>
  <c r="M2024" i="18" s="1"/>
  <c r="G2023" i="18"/>
  <c r="M2023" i="18" s="1"/>
  <c r="G2022" i="18"/>
  <c r="M2022" i="18" s="1"/>
  <c r="G2021" i="18"/>
  <c r="M2021" i="18" s="1"/>
  <c r="G2020" i="18"/>
  <c r="M2020" i="18" s="1"/>
  <c r="G2019" i="18"/>
  <c r="M2019" i="18" s="1"/>
  <c r="G2018" i="18"/>
  <c r="M2018" i="18" s="1"/>
  <c r="G2017" i="18"/>
  <c r="M2017" i="18" s="1"/>
  <c r="G2016" i="18"/>
  <c r="M2016" i="18" s="1"/>
  <c r="G2015" i="18"/>
  <c r="M2015" i="18" s="1"/>
  <c r="G2014" i="18"/>
  <c r="M2014" i="18" s="1"/>
  <c r="G2013" i="18"/>
  <c r="M2013" i="18" s="1"/>
  <c r="G2012" i="18"/>
  <c r="M2012" i="18" s="1"/>
  <c r="G2011" i="18"/>
  <c r="M2011" i="18" s="1"/>
  <c r="G2010" i="18"/>
  <c r="M2010" i="18" s="1"/>
  <c r="G2009" i="18"/>
  <c r="M2009" i="18" s="1"/>
  <c r="G2008" i="18"/>
  <c r="M2008" i="18" s="1"/>
  <c r="G2007" i="18"/>
  <c r="M2007" i="18" s="1"/>
  <c r="G2006" i="18"/>
  <c r="M2006" i="18" s="1"/>
  <c r="G2005" i="18"/>
  <c r="M2005" i="18" s="1"/>
  <c r="G2004" i="18"/>
  <c r="M2004" i="18" s="1"/>
  <c r="G2003" i="18"/>
  <c r="M2003" i="18" s="1"/>
  <c r="G2002" i="18"/>
  <c r="M2002" i="18" s="1"/>
  <c r="G2001" i="18"/>
  <c r="M2001" i="18" s="1"/>
  <c r="G2000" i="18"/>
  <c r="M2000" i="18" s="1"/>
  <c r="G1999" i="18"/>
  <c r="M1999" i="18" s="1"/>
  <c r="G1998" i="18"/>
  <c r="M1998" i="18" s="1"/>
  <c r="G1997" i="18"/>
  <c r="M1997" i="18" s="1"/>
  <c r="G1996" i="18"/>
  <c r="M1996" i="18" s="1"/>
  <c r="G1995" i="18"/>
  <c r="M1995" i="18" s="1"/>
  <c r="G1994" i="18"/>
  <c r="M1994" i="18" s="1"/>
  <c r="G1993" i="18"/>
  <c r="M1993" i="18" s="1"/>
  <c r="G1992" i="18"/>
  <c r="M1992" i="18" s="1"/>
  <c r="G1991" i="18"/>
  <c r="M1991" i="18" s="1"/>
  <c r="G1990" i="18"/>
  <c r="M1990" i="18" s="1"/>
  <c r="G1989" i="18"/>
  <c r="M1989" i="18" s="1"/>
  <c r="G1988" i="18"/>
  <c r="M1988" i="18" s="1"/>
  <c r="G1987" i="18"/>
  <c r="M1987" i="18" s="1"/>
  <c r="G1986" i="18"/>
  <c r="M1986" i="18" s="1"/>
  <c r="G1985" i="18"/>
  <c r="M1985" i="18" s="1"/>
  <c r="G1984" i="18"/>
  <c r="M1984" i="18" s="1"/>
  <c r="G1983" i="18"/>
  <c r="M1983" i="18" s="1"/>
  <c r="G1982" i="18"/>
  <c r="M1982" i="18" s="1"/>
  <c r="G1981" i="18"/>
  <c r="M1981" i="18" s="1"/>
  <c r="G1980" i="18"/>
  <c r="M1980" i="18" s="1"/>
  <c r="G1979" i="18"/>
  <c r="M1979" i="18" s="1"/>
  <c r="G1978" i="18"/>
  <c r="M1978" i="18" s="1"/>
  <c r="G1977" i="18"/>
  <c r="M1977" i="18" s="1"/>
  <c r="G1976" i="18"/>
  <c r="M1976" i="18" s="1"/>
  <c r="G1975" i="18"/>
  <c r="M1975" i="18" s="1"/>
  <c r="G1974" i="18"/>
  <c r="M1974" i="18" s="1"/>
  <c r="G1973" i="18"/>
  <c r="M1973" i="18" s="1"/>
  <c r="G1972" i="18"/>
  <c r="M1972" i="18" s="1"/>
  <c r="G1971" i="18"/>
  <c r="M1971" i="18" s="1"/>
  <c r="G1970" i="18"/>
  <c r="M1970" i="18" s="1"/>
  <c r="G1969" i="18"/>
  <c r="M1969" i="18" s="1"/>
  <c r="G1968" i="18"/>
  <c r="M1968" i="18" s="1"/>
  <c r="G1967" i="18"/>
  <c r="M1967" i="18" s="1"/>
  <c r="G1966" i="18"/>
  <c r="M1966" i="18" s="1"/>
  <c r="G1965" i="18"/>
  <c r="M1965" i="18" s="1"/>
  <c r="G1964" i="18"/>
  <c r="M1964" i="18" s="1"/>
  <c r="G1963" i="18"/>
  <c r="M1963" i="18" s="1"/>
  <c r="G1962" i="18"/>
  <c r="M1962" i="18" s="1"/>
  <c r="G1961" i="18"/>
  <c r="M1961" i="18" s="1"/>
  <c r="G1960" i="18"/>
  <c r="M1960" i="18" s="1"/>
  <c r="G1959" i="18"/>
  <c r="M1959" i="18" s="1"/>
  <c r="G1958" i="18"/>
  <c r="M1958" i="18" s="1"/>
  <c r="G1957" i="18"/>
  <c r="M1957" i="18" s="1"/>
  <c r="G1956" i="18"/>
  <c r="M1956" i="18" s="1"/>
  <c r="G1955" i="18"/>
  <c r="M1955" i="18" s="1"/>
  <c r="G1954" i="18"/>
  <c r="M1954" i="18" s="1"/>
  <c r="G1953" i="18"/>
  <c r="M1953" i="18" s="1"/>
  <c r="G1952" i="18"/>
  <c r="M1952" i="18" s="1"/>
  <c r="G1951" i="18"/>
  <c r="M1951" i="18" s="1"/>
  <c r="G1950" i="18"/>
  <c r="M1950" i="18" s="1"/>
  <c r="G1949" i="18"/>
  <c r="M1949" i="18" s="1"/>
  <c r="G1948" i="18"/>
  <c r="M1948" i="18" s="1"/>
  <c r="G1947" i="18"/>
  <c r="M1947" i="18" s="1"/>
  <c r="G1946" i="18"/>
  <c r="M1946" i="18" s="1"/>
  <c r="G1945" i="18"/>
  <c r="M1945" i="18" s="1"/>
  <c r="G1944" i="18"/>
  <c r="M1944" i="18" s="1"/>
  <c r="G1943" i="18"/>
  <c r="M1943" i="18" s="1"/>
  <c r="G1942" i="18"/>
  <c r="M1942" i="18" s="1"/>
  <c r="G1941" i="18"/>
  <c r="M1941" i="18" s="1"/>
  <c r="G1940" i="18"/>
  <c r="M1940" i="18" s="1"/>
  <c r="G1939" i="18"/>
  <c r="M1939" i="18" s="1"/>
  <c r="G1938" i="18"/>
  <c r="M1938" i="18" s="1"/>
  <c r="G1937" i="18"/>
  <c r="M1937" i="18" s="1"/>
  <c r="G1936" i="18"/>
  <c r="M1936" i="18" s="1"/>
  <c r="G1935" i="18"/>
  <c r="M1935" i="18" s="1"/>
  <c r="G1934" i="18"/>
  <c r="M1934" i="18" s="1"/>
  <c r="G1933" i="18"/>
  <c r="M1933" i="18" s="1"/>
  <c r="G1932" i="18"/>
  <c r="M1932" i="18" s="1"/>
  <c r="G1931" i="18"/>
  <c r="M1931" i="18" s="1"/>
  <c r="G1930" i="18"/>
  <c r="M1930" i="18" s="1"/>
  <c r="G1929" i="18"/>
  <c r="M1929" i="18" s="1"/>
  <c r="G1928" i="18"/>
  <c r="M1928" i="18" s="1"/>
  <c r="G1927" i="18"/>
  <c r="M1927" i="18" s="1"/>
  <c r="G1926" i="18"/>
  <c r="M1926" i="18" s="1"/>
  <c r="G1925" i="18"/>
  <c r="M1925" i="18" s="1"/>
  <c r="G1924" i="18"/>
  <c r="M1924" i="18" s="1"/>
  <c r="G1923" i="18"/>
  <c r="M1923" i="18" s="1"/>
  <c r="G1922" i="18"/>
  <c r="M1922" i="18" s="1"/>
  <c r="G1921" i="18"/>
  <c r="M1921" i="18" s="1"/>
  <c r="G1920" i="18"/>
  <c r="M1920" i="18" s="1"/>
  <c r="G1919" i="18"/>
  <c r="M1919" i="18" s="1"/>
  <c r="G1918" i="18"/>
  <c r="M1918" i="18" s="1"/>
  <c r="G1917" i="18"/>
  <c r="M1917" i="18" s="1"/>
  <c r="G1916" i="18"/>
  <c r="M1916" i="18" s="1"/>
  <c r="G1915" i="18"/>
  <c r="M1915" i="18" s="1"/>
  <c r="G1914" i="18"/>
  <c r="M1914" i="18" s="1"/>
  <c r="G1913" i="18"/>
  <c r="M1913" i="18" s="1"/>
  <c r="G1912" i="18"/>
  <c r="M1912" i="18" s="1"/>
  <c r="G1911" i="18"/>
  <c r="M1911" i="18" s="1"/>
  <c r="G1910" i="18"/>
  <c r="M1910" i="18" s="1"/>
  <c r="G1909" i="18"/>
  <c r="M1909" i="18" s="1"/>
  <c r="G1908" i="18"/>
  <c r="M1908" i="18" s="1"/>
  <c r="G1907" i="18"/>
  <c r="M1907" i="18" s="1"/>
  <c r="G1906" i="18"/>
  <c r="M1906" i="18" s="1"/>
  <c r="G1905" i="18"/>
  <c r="M1905" i="18" s="1"/>
  <c r="G1904" i="18"/>
  <c r="M1904" i="18" s="1"/>
  <c r="G1903" i="18"/>
  <c r="M1903" i="18" s="1"/>
  <c r="G1902" i="18"/>
  <c r="M1902" i="18" s="1"/>
  <c r="G1901" i="18"/>
  <c r="M1901" i="18" s="1"/>
  <c r="G1900" i="18"/>
  <c r="M1900" i="18" s="1"/>
  <c r="G1899" i="18"/>
  <c r="M1899" i="18" s="1"/>
  <c r="G1898" i="18"/>
  <c r="M1898" i="18" s="1"/>
  <c r="G1897" i="18"/>
  <c r="M1897" i="18" s="1"/>
  <c r="G1896" i="18"/>
  <c r="M1896" i="18" s="1"/>
  <c r="G1895" i="18"/>
  <c r="M1895" i="18" s="1"/>
  <c r="G1894" i="18"/>
  <c r="M1894" i="18" s="1"/>
  <c r="G1893" i="18"/>
  <c r="M1893" i="18" s="1"/>
  <c r="G1892" i="18"/>
  <c r="M1892" i="18" s="1"/>
  <c r="G1891" i="18"/>
  <c r="M1891" i="18" s="1"/>
  <c r="G1890" i="18"/>
  <c r="M1890" i="18" s="1"/>
  <c r="G1889" i="18"/>
  <c r="M1889" i="18" s="1"/>
  <c r="G1888" i="18"/>
  <c r="M1888" i="18" s="1"/>
  <c r="G1887" i="18"/>
  <c r="M1887" i="18" s="1"/>
  <c r="G1886" i="18"/>
  <c r="M1886" i="18" s="1"/>
  <c r="G1885" i="18"/>
  <c r="M1885" i="18" s="1"/>
  <c r="G1884" i="18"/>
  <c r="M1884" i="18" s="1"/>
  <c r="G1883" i="18"/>
  <c r="M1883" i="18" s="1"/>
  <c r="G1882" i="18"/>
  <c r="M1882" i="18" s="1"/>
  <c r="G1881" i="18"/>
  <c r="M1881" i="18" s="1"/>
  <c r="G1880" i="18"/>
  <c r="M1880" i="18" s="1"/>
  <c r="G1879" i="18"/>
  <c r="M1879" i="18" s="1"/>
  <c r="G1878" i="18"/>
  <c r="M1878" i="18" s="1"/>
  <c r="G1877" i="18"/>
  <c r="M1877" i="18" s="1"/>
  <c r="G1876" i="18"/>
  <c r="M1876" i="18" s="1"/>
  <c r="G1875" i="18"/>
  <c r="M1875" i="18" s="1"/>
  <c r="G1874" i="18"/>
  <c r="M1874" i="18" s="1"/>
  <c r="G1873" i="18"/>
  <c r="M1873" i="18" s="1"/>
  <c r="G1872" i="18"/>
  <c r="M1872" i="18" s="1"/>
  <c r="G1871" i="18"/>
  <c r="M1871" i="18" s="1"/>
  <c r="G1870" i="18"/>
  <c r="M1870" i="18" s="1"/>
  <c r="G1869" i="18"/>
  <c r="M1869" i="18" s="1"/>
  <c r="G1868" i="18"/>
  <c r="M1868" i="18" s="1"/>
  <c r="G1867" i="18"/>
  <c r="M1867" i="18" s="1"/>
  <c r="G1866" i="18"/>
  <c r="M1866" i="18" s="1"/>
  <c r="G1865" i="18"/>
  <c r="M1865" i="18" s="1"/>
  <c r="G1864" i="18"/>
  <c r="M1864" i="18" s="1"/>
  <c r="G1863" i="18"/>
  <c r="M1863" i="18" s="1"/>
  <c r="G1862" i="18"/>
  <c r="M1862" i="18" s="1"/>
  <c r="G1861" i="18"/>
  <c r="M1861" i="18" s="1"/>
  <c r="G1860" i="18"/>
  <c r="M1860" i="18" s="1"/>
  <c r="G1859" i="18"/>
  <c r="M1859" i="18" s="1"/>
  <c r="G1858" i="18"/>
  <c r="M1858" i="18" s="1"/>
  <c r="G1857" i="18"/>
  <c r="M1857" i="18" s="1"/>
  <c r="G1856" i="18"/>
  <c r="M1856" i="18" s="1"/>
  <c r="G1855" i="18"/>
  <c r="M1855" i="18" s="1"/>
  <c r="G1854" i="18"/>
  <c r="M1854" i="18" s="1"/>
  <c r="G1853" i="18"/>
  <c r="M1853" i="18" s="1"/>
  <c r="G1852" i="18"/>
  <c r="M1852" i="18" s="1"/>
  <c r="G1851" i="18"/>
  <c r="M1851" i="18" s="1"/>
  <c r="G1850" i="18"/>
  <c r="M1850" i="18" s="1"/>
  <c r="G1849" i="18"/>
  <c r="M1849" i="18" s="1"/>
  <c r="G1848" i="18"/>
  <c r="M1848" i="18" s="1"/>
  <c r="G1847" i="18"/>
  <c r="M1847" i="18" s="1"/>
  <c r="G1846" i="18"/>
  <c r="M1846" i="18" s="1"/>
  <c r="G1845" i="18"/>
  <c r="M1845" i="18" s="1"/>
  <c r="G1844" i="18"/>
  <c r="M1844" i="18" s="1"/>
  <c r="G1843" i="18"/>
  <c r="M1843" i="18" s="1"/>
  <c r="G1842" i="18"/>
  <c r="M1842" i="18" s="1"/>
  <c r="G1841" i="18"/>
  <c r="M1841" i="18" s="1"/>
  <c r="G1840" i="18"/>
  <c r="M1840" i="18" s="1"/>
  <c r="G1839" i="18"/>
  <c r="M1839" i="18" s="1"/>
  <c r="G1838" i="18"/>
  <c r="M1838" i="18" s="1"/>
  <c r="G1837" i="18"/>
  <c r="M1837" i="18" s="1"/>
  <c r="G1836" i="18"/>
  <c r="M1836" i="18" s="1"/>
  <c r="G1835" i="18"/>
  <c r="M1835" i="18" s="1"/>
  <c r="G1834" i="18"/>
  <c r="M1834" i="18" s="1"/>
  <c r="G1833" i="18"/>
  <c r="M1833" i="18" s="1"/>
  <c r="G1832" i="18"/>
  <c r="M1832" i="18" s="1"/>
  <c r="G1831" i="18"/>
  <c r="M1831" i="18" s="1"/>
  <c r="G1830" i="18"/>
  <c r="M1830" i="18" s="1"/>
  <c r="G1829" i="18"/>
  <c r="M1829" i="18" s="1"/>
  <c r="G1828" i="18"/>
  <c r="M1828" i="18" s="1"/>
  <c r="G1827" i="18"/>
  <c r="M1827" i="18" s="1"/>
  <c r="G1826" i="18"/>
  <c r="M1826" i="18" s="1"/>
  <c r="G1825" i="18"/>
  <c r="M1825" i="18" s="1"/>
  <c r="G1824" i="18"/>
  <c r="M1824" i="18" s="1"/>
  <c r="G1823" i="18"/>
  <c r="M1823" i="18" s="1"/>
  <c r="G1822" i="18"/>
  <c r="M1822" i="18" s="1"/>
  <c r="G1821" i="18"/>
  <c r="M1821" i="18" s="1"/>
  <c r="G1820" i="18"/>
  <c r="M1820" i="18" s="1"/>
  <c r="G1819" i="18"/>
  <c r="M1819" i="18" s="1"/>
  <c r="G1818" i="18"/>
  <c r="M1818" i="18" s="1"/>
  <c r="G1817" i="18"/>
  <c r="M1817" i="18" s="1"/>
  <c r="G1816" i="18"/>
  <c r="M1816" i="18" s="1"/>
  <c r="G1815" i="18"/>
  <c r="M1815" i="18" s="1"/>
  <c r="G1814" i="18"/>
  <c r="M1814" i="18" s="1"/>
  <c r="G1813" i="18"/>
  <c r="M1813" i="18" s="1"/>
  <c r="G1812" i="18"/>
  <c r="M1812" i="18" s="1"/>
  <c r="G1811" i="18"/>
  <c r="M1811" i="18" s="1"/>
  <c r="G1810" i="18"/>
  <c r="M1810" i="18" s="1"/>
  <c r="G1809" i="18"/>
  <c r="M1809" i="18" s="1"/>
  <c r="G1808" i="18"/>
  <c r="M1808" i="18" s="1"/>
  <c r="G1807" i="18"/>
  <c r="M1807" i="18" s="1"/>
  <c r="G1806" i="18"/>
  <c r="M1806" i="18" s="1"/>
  <c r="G1805" i="18"/>
  <c r="M1805" i="18" s="1"/>
  <c r="G1804" i="18"/>
  <c r="M1804" i="18" s="1"/>
  <c r="G1803" i="18"/>
  <c r="M1803" i="18" s="1"/>
  <c r="G1802" i="18"/>
  <c r="M1802" i="18" s="1"/>
  <c r="G1801" i="18"/>
  <c r="M1801" i="18" s="1"/>
  <c r="G1800" i="18"/>
  <c r="M1800" i="18" s="1"/>
  <c r="G1799" i="18"/>
  <c r="M1799" i="18" s="1"/>
  <c r="G1798" i="18"/>
  <c r="M1798" i="18" s="1"/>
  <c r="G1797" i="18"/>
  <c r="M1797" i="18" s="1"/>
  <c r="G1796" i="18"/>
  <c r="M1796" i="18" s="1"/>
  <c r="G1795" i="18"/>
  <c r="M1795" i="18" s="1"/>
  <c r="G1794" i="18"/>
  <c r="M1794" i="18" s="1"/>
  <c r="G1793" i="18"/>
  <c r="M1793" i="18" s="1"/>
  <c r="G1792" i="18"/>
  <c r="M1792" i="18" s="1"/>
  <c r="G1791" i="18"/>
  <c r="M1791" i="18" s="1"/>
  <c r="G1790" i="18"/>
  <c r="M1790" i="18" s="1"/>
  <c r="G1789" i="18"/>
  <c r="M1789" i="18" s="1"/>
  <c r="G1788" i="18"/>
  <c r="M1788" i="18" s="1"/>
  <c r="G1787" i="18"/>
  <c r="M1787" i="18" s="1"/>
  <c r="G1786" i="18"/>
  <c r="M1786" i="18" s="1"/>
  <c r="G1785" i="18"/>
  <c r="M1785" i="18" s="1"/>
  <c r="G1784" i="18"/>
  <c r="M1784" i="18" s="1"/>
  <c r="G1783" i="18"/>
  <c r="M1783" i="18" s="1"/>
  <c r="G1782" i="18"/>
  <c r="M1782" i="18" s="1"/>
  <c r="G1781" i="18"/>
  <c r="M1781" i="18" s="1"/>
  <c r="G1780" i="18"/>
  <c r="M1780" i="18" s="1"/>
  <c r="G1779" i="18"/>
  <c r="M1779" i="18" s="1"/>
  <c r="G1778" i="18"/>
  <c r="M1778" i="18" s="1"/>
  <c r="G1777" i="18"/>
  <c r="M1777" i="18" s="1"/>
  <c r="G1776" i="18"/>
  <c r="M1776" i="18" s="1"/>
  <c r="G1775" i="18"/>
  <c r="M1775" i="18" s="1"/>
  <c r="G1774" i="18"/>
  <c r="M1774" i="18" s="1"/>
  <c r="G1773" i="18"/>
  <c r="M1773" i="18" s="1"/>
  <c r="G1772" i="18"/>
  <c r="M1772" i="18" s="1"/>
  <c r="G1771" i="18"/>
  <c r="M1771" i="18" s="1"/>
  <c r="G1770" i="18"/>
  <c r="M1770" i="18" s="1"/>
  <c r="G1769" i="18"/>
  <c r="M1769" i="18" s="1"/>
  <c r="G1768" i="18"/>
  <c r="M1768" i="18" s="1"/>
  <c r="G1767" i="18"/>
  <c r="M1767" i="18" s="1"/>
  <c r="G1766" i="18"/>
  <c r="M1766" i="18" s="1"/>
  <c r="G1765" i="18"/>
  <c r="M1765" i="18" s="1"/>
  <c r="G1764" i="18"/>
  <c r="M1764" i="18" s="1"/>
  <c r="G1763" i="18"/>
  <c r="M1763" i="18" s="1"/>
  <c r="G1762" i="18"/>
  <c r="M1762" i="18" s="1"/>
  <c r="G1761" i="18"/>
  <c r="M1761" i="18" s="1"/>
  <c r="G1760" i="18"/>
  <c r="M1760" i="18" s="1"/>
  <c r="G1759" i="18"/>
  <c r="M1759" i="18" s="1"/>
  <c r="G1758" i="18"/>
  <c r="M1758" i="18" s="1"/>
  <c r="G1757" i="18"/>
  <c r="M1757" i="18" s="1"/>
  <c r="G1756" i="18"/>
  <c r="M1756" i="18" s="1"/>
  <c r="G1755" i="18"/>
  <c r="M1755" i="18" s="1"/>
  <c r="G1754" i="18"/>
  <c r="M1754" i="18" s="1"/>
  <c r="G1753" i="18"/>
  <c r="M1753" i="18" s="1"/>
  <c r="G1752" i="18"/>
  <c r="M1752" i="18" s="1"/>
  <c r="G1751" i="18"/>
  <c r="M1751" i="18" s="1"/>
  <c r="G1750" i="18"/>
  <c r="M1750" i="18" s="1"/>
  <c r="G1749" i="18"/>
  <c r="M1749" i="18" s="1"/>
  <c r="G1748" i="18"/>
  <c r="M1748" i="18" s="1"/>
  <c r="G1747" i="18"/>
  <c r="M1747" i="18" s="1"/>
  <c r="G1746" i="18"/>
  <c r="M1746" i="18" s="1"/>
  <c r="G1745" i="18"/>
  <c r="M1745" i="18" s="1"/>
  <c r="G1744" i="18"/>
  <c r="M1744" i="18" s="1"/>
  <c r="G1743" i="18"/>
  <c r="M1743" i="18" s="1"/>
  <c r="G1742" i="18"/>
  <c r="M1742" i="18" s="1"/>
  <c r="G1741" i="18"/>
  <c r="M1741" i="18" s="1"/>
  <c r="G1740" i="18"/>
  <c r="M1740" i="18" s="1"/>
  <c r="G1739" i="18"/>
  <c r="M1739" i="18" s="1"/>
  <c r="G1738" i="18"/>
  <c r="M1738" i="18" s="1"/>
  <c r="G1737" i="18"/>
  <c r="M1737" i="18" s="1"/>
  <c r="G1736" i="18"/>
  <c r="M1736" i="18" s="1"/>
  <c r="G1735" i="18"/>
  <c r="M1735" i="18" s="1"/>
  <c r="G1734" i="18"/>
  <c r="M1734" i="18" s="1"/>
  <c r="G1733" i="18"/>
  <c r="M1733" i="18" s="1"/>
  <c r="G1732" i="18"/>
  <c r="M1732" i="18" s="1"/>
  <c r="G1731" i="18"/>
  <c r="M1731" i="18" s="1"/>
  <c r="G1730" i="18"/>
  <c r="M1730" i="18" s="1"/>
  <c r="G1729" i="18"/>
  <c r="M1729" i="18" s="1"/>
  <c r="G1728" i="18"/>
  <c r="M1728" i="18" s="1"/>
  <c r="G1727" i="18"/>
  <c r="M1727" i="18" s="1"/>
  <c r="G1726" i="18"/>
  <c r="M1726" i="18" s="1"/>
  <c r="G1725" i="18"/>
  <c r="M1725" i="18" s="1"/>
  <c r="G1724" i="18"/>
  <c r="M1724" i="18" s="1"/>
  <c r="G1723" i="18"/>
  <c r="M1723" i="18" s="1"/>
  <c r="G1722" i="18"/>
  <c r="M1722" i="18" s="1"/>
  <c r="G1721" i="18"/>
  <c r="M1721" i="18" s="1"/>
  <c r="G1720" i="18"/>
  <c r="M1720" i="18" s="1"/>
  <c r="G1719" i="18"/>
  <c r="M1719" i="18" s="1"/>
  <c r="G1718" i="18"/>
  <c r="M1718" i="18" s="1"/>
  <c r="G1717" i="18"/>
  <c r="M1717" i="18" s="1"/>
  <c r="G1716" i="18"/>
  <c r="M1716" i="18" s="1"/>
  <c r="G1715" i="18"/>
  <c r="M1715" i="18" s="1"/>
  <c r="G1714" i="18"/>
  <c r="M1714" i="18" s="1"/>
  <c r="G1713" i="18"/>
  <c r="M1713" i="18" s="1"/>
  <c r="G1712" i="18"/>
  <c r="M1712" i="18" s="1"/>
  <c r="G1711" i="18"/>
  <c r="M1711" i="18" s="1"/>
  <c r="G1710" i="18"/>
  <c r="M1710" i="18" s="1"/>
  <c r="G1709" i="18"/>
  <c r="M1709" i="18" s="1"/>
  <c r="G1708" i="18"/>
  <c r="M1708" i="18" s="1"/>
  <c r="G1707" i="18"/>
  <c r="M1707" i="18" s="1"/>
  <c r="G1706" i="18"/>
  <c r="M1706" i="18" s="1"/>
  <c r="G1705" i="18"/>
  <c r="M1705" i="18" s="1"/>
  <c r="G1704" i="18"/>
  <c r="M1704" i="18" s="1"/>
  <c r="G1703" i="18"/>
  <c r="M1703" i="18" s="1"/>
  <c r="G1702" i="18"/>
  <c r="M1702" i="18" s="1"/>
  <c r="G1701" i="18"/>
  <c r="M1701" i="18" s="1"/>
  <c r="G1700" i="18"/>
  <c r="M1700" i="18" s="1"/>
  <c r="G1699" i="18"/>
  <c r="M1699" i="18" s="1"/>
  <c r="G1698" i="18"/>
  <c r="M1698" i="18" s="1"/>
  <c r="G1697" i="18"/>
  <c r="M1697" i="18" s="1"/>
  <c r="G1696" i="18"/>
  <c r="M1696" i="18" s="1"/>
  <c r="G1695" i="18"/>
  <c r="M1695" i="18" s="1"/>
  <c r="G1694" i="18"/>
  <c r="M1694" i="18" s="1"/>
  <c r="G1693" i="18"/>
  <c r="M1693" i="18" s="1"/>
  <c r="G1692" i="18"/>
  <c r="M1692" i="18" s="1"/>
  <c r="G1691" i="18"/>
  <c r="M1691" i="18" s="1"/>
  <c r="G1690" i="18"/>
  <c r="M1690" i="18" s="1"/>
  <c r="G1689" i="18"/>
  <c r="M1689" i="18" s="1"/>
  <c r="G1688" i="18"/>
  <c r="M1688" i="18" s="1"/>
  <c r="G1687" i="18"/>
  <c r="M1687" i="18" s="1"/>
  <c r="G1686" i="18"/>
  <c r="M1686" i="18" s="1"/>
  <c r="G1685" i="18"/>
  <c r="M1685" i="18" s="1"/>
  <c r="G1684" i="18"/>
  <c r="M1684" i="18" s="1"/>
  <c r="G1683" i="18"/>
  <c r="M1683" i="18" s="1"/>
  <c r="G1682" i="18"/>
  <c r="M1682" i="18" s="1"/>
  <c r="G1681" i="18"/>
  <c r="M1681" i="18" s="1"/>
  <c r="G1680" i="18"/>
  <c r="M1680" i="18" s="1"/>
  <c r="G1679" i="18"/>
  <c r="M1679" i="18" s="1"/>
  <c r="G1678" i="18"/>
  <c r="M1678" i="18" s="1"/>
  <c r="G1677" i="18"/>
  <c r="M1677" i="18" s="1"/>
  <c r="G1676" i="18"/>
  <c r="M1676" i="18" s="1"/>
  <c r="G1675" i="18"/>
  <c r="M1675" i="18" s="1"/>
  <c r="G1674" i="18"/>
  <c r="M1674" i="18" s="1"/>
  <c r="G1673" i="18"/>
  <c r="M1673" i="18" s="1"/>
  <c r="G1672" i="18"/>
  <c r="M1672" i="18" s="1"/>
  <c r="G1671" i="18"/>
  <c r="M1671" i="18" s="1"/>
  <c r="G1670" i="18"/>
  <c r="M1670" i="18" s="1"/>
  <c r="G1669" i="18"/>
  <c r="M1669" i="18" s="1"/>
  <c r="G1668" i="18"/>
  <c r="M1668" i="18" s="1"/>
  <c r="G1667" i="18"/>
  <c r="M1667" i="18" s="1"/>
  <c r="G1666" i="18"/>
  <c r="M1666" i="18" s="1"/>
  <c r="G1665" i="18"/>
  <c r="M1665" i="18" s="1"/>
  <c r="G1664" i="18"/>
  <c r="M1664" i="18" s="1"/>
  <c r="G1663" i="18"/>
  <c r="M1663" i="18" s="1"/>
  <c r="G1662" i="18"/>
  <c r="M1662" i="18" s="1"/>
  <c r="G1661" i="18"/>
  <c r="M1661" i="18" s="1"/>
  <c r="G1660" i="18"/>
  <c r="M1660" i="18" s="1"/>
  <c r="G1659" i="18"/>
  <c r="M1659" i="18" s="1"/>
  <c r="G1658" i="18"/>
  <c r="M1658" i="18" s="1"/>
  <c r="G1657" i="18"/>
  <c r="M1657" i="18" s="1"/>
  <c r="G1656" i="18"/>
  <c r="M1656" i="18" s="1"/>
  <c r="G1655" i="18"/>
  <c r="M1655" i="18" s="1"/>
  <c r="G1654" i="18"/>
  <c r="M1654" i="18" s="1"/>
  <c r="G1653" i="18"/>
  <c r="M1653" i="18" s="1"/>
  <c r="G1652" i="18"/>
  <c r="M1652" i="18" s="1"/>
  <c r="G1651" i="18"/>
  <c r="M1651" i="18" s="1"/>
  <c r="G1650" i="18"/>
  <c r="M1650" i="18" s="1"/>
  <c r="G1649" i="18"/>
  <c r="M1649" i="18" s="1"/>
  <c r="G1648" i="18"/>
  <c r="M1648" i="18" s="1"/>
  <c r="G1647" i="18"/>
  <c r="M1647" i="18" s="1"/>
  <c r="G1646" i="18"/>
  <c r="M1646" i="18" s="1"/>
  <c r="G1645" i="18"/>
  <c r="M1645" i="18" s="1"/>
  <c r="G1644" i="18"/>
  <c r="M1644" i="18" s="1"/>
  <c r="G1643" i="18"/>
  <c r="M1643" i="18" s="1"/>
  <c r="G1642" i="18"/>
  <c r="M1642" i="18" s="1"/>
  <c r="G1641" i="18"/>
  <c r="M1641" i="18" s="1"/>
  <c r="G1640" i="18"/>
  <c r="M1640" i="18" s="1"/>
  <c r="G1639" i="18"/>
  <c r="M1639" i="18" s="1"/>
  <c r="G1638" i="18"/>
  <c r="M1638" i="18" s="1"/>
  <c r="G1637" i="18"/>
  <c r="M1637" i="18" s="1"/>
  <c r="G1636" i="18"/>
  <c r="M1636" i="18" s="1"/>
  <c r="G1635" i="18"/>
  <c r="M1635" i="18" s="1"/>
  <c r="G1634" i="18"/>
  <c r="M1634" i="18" s="1"/>
  <c r="G1633" i="18"/>
  <c r="M1633" i="18" s="1"/>
  <c r="G1632" i="18"/>
  <c r="M1632" i="18" s="1"/>
  <c r="G1631" i="18"/>
  <c r="M1631" i="18" s="1"/>
  <c r="G1630" i="18"/>
  <c r="M1630" i="18" s="1"/>
  <c r="G1629" i="18"/>
  <c r="M1629" i="18" s="1"/>
  <c r="G1628" i="18"/>
  <c r="M1628" i="18" s="1"/>
  <c r="G1627" i="18"/>
  <c r="M1627" i="18" s="1"/>
  <c r="G1626" i="18"/>
  <c r="M1626" i="18" s="1"/>
  <c r="G1625" i="18"/>
  <c r="M1625" i="18" s="1"/>
  <c r="G1624" i="18"/>
  <c r="M1624" i="18" s="1"/>
  <c r="G1623" i="18"/>
  <c r="M1623" i="18" s="1"/>
  <c r="G1622" i="18"/>
  <c r="M1622" i="18" s="1"/>
  <c r="G1621" i="18"/>
  <c r="M1621" i="18" s="1"/>
  <c r="G1620" i="18"/>
  <c r="M1620" i="18" s="1"/>
  <c r="G1619" i="18"/>
  <c r="M1619" i="18" s="1"/>
  <c r="G1618" i="18"/>
  <c r="M1618" i="18" s="1"/>
  <c r="G1617" i="18"/>
  <c r="M1617" i="18" s="1"/>
  <c r="G1616" i="18"/>
  <c r="M1616" i="18" s="1"/>
  <c r="G1615" i="18"/>
  <c r="M1615" i="18" s="1"/>
  <c r="G1614" i="18"/>
  <c r="M1614" i="18" s="1"/>
  <c r="G1613" i="18"/>
  <c r="M1613" i="18" s="1"/>
  <c r="G1612" i="18"/>
  <c r="M1612" i="18" s="1"/>
  <c r="G1611" i="18"/>
  <c r="M1611" i="18" s="1"/>
  <c r="G1610" i="18"/>
  <c r="M1610" i="18" s="1"/>
  <c r="G1609" i="18"/>
  <c r="M1609" i="18" s="1"/>
  <c r="G1608" i="18"/>
  <c r="M1608" i="18" s="1"/>
  <c r="G1607" i="18"/>
  <c r="M1607" i="18" s="1"/>
  <c r="G1606" i="18"/>
  <c r="M1606" i="18" s="1"/>
  <c r="G1605" i="18"/>
  <c r="M1605" i="18" s="1"/>
  <c r="G1604" i="18"/>
  <c r="M1604" i="18" s="1"/>
  <c r="G1603" i="18"/>
  <c r="M1603" i="18" s="1"/>
  <c r="G1602" i="18"/>
  <c r="M1602" i="18" s="1"/>
  <c r="G1601" i="18"/>
  <c r="M1601" i="18" s="1"/>
  <c r="G1600" i="18"/>
  <c r="M1600" i="18" s="1"/>
  <c r="G1599" i="18"/>
  <c r="M1599" i="18" s="1"/>
  <c r="G1598" i="18"/>
  <c r="M1598" i="18" s="1"/>
  <c r="G1597" i="18"/>
  <c r="M1597" i="18" s="1"/>
  <c r="G1596" i="18"/>
  <c r="M1596" i="18" s="1"/>
  <c r="G1595" i="18"/>
  <c r="M1595" i="18" s="1"/>
  <c r="G1594" i="18"/>
  <c r="M1594" i="18" s="1"/>
  <c r="G1593" i="18"/>
  <c r="M1593" i="18" s="1"/>
  <c r="G1592" i="18"/>
  <c r="M1592" i="18" s="1"/>
  <c r="G1591" i="18"/>
  <c r="M1591" i="18" s="1"/>
  <c r="G1590" i="18"/>
  <c r="M1590" i="18" s="1"/>
  <c r="G1589" i="18"/>
  <c r="M1589" i="18" s="1"/>
  <c r="G1588" i="18"/>
  <c r="M1588" i="18" s="1"/>
  <c r="G1587" i="18"/>
  <c r="M1587" i="18" s="1"/>
  <c r="G1586" i="18"/>
  <c r="M1586" i="18" s="1"/>
  <c r="G1585" i="18"/>
  <c r="M1585" i="18" s="1"/>
  <c r="G1584" i="18"/>
  <c r="M1584" i="18" s="1"/>
  <c r="G1583" i="18"/>
  <c r="M1583" i="18" s="1"/>
  <c r="G1582" i="18"/>
  <c r="M1582" i="18" s="1"/>
  <c r="G1581" i="18"/>
  <c r="M1581" i="18" s="1"/>
  <c r="G1580" i="18"/>
  <c r="M1580" i="18" s="1"/>
  <c r="G1579" i="18"/>
  <c r="M1579" i="18" s="1"/>
  <c r="G1578" i="18"/>
  <c r="M1578" i="18" s="1"/>
  <c r="G1577" i="18"/>
  <c r="M1577" i="18" s="1"/>
  <c r="G1576" i="18"/>
  <c r="M1576" i="18" s="1"/>
  <c r="G1575" i="18"/>
  <c r="M1575" i="18" s="1"/>
  <c r="G1574" i="18"/>
  <c r="M1574" i="18" s="1"/>
  <c r="G1573" i="18"/>
  <c r="M1573" i="18" s="1"/>
  <c r="G1572" i="18"/>
  <c r="M1572" i="18" s="1"/>
  <c r="G1571" i="18"/>
  <c r="M1571" i="18" s="1"/>
  <c r="G1570" i="18"/>
  <c r="M1570" i="18" s="1"/>
  <c r="G1569" i="18"/>
  <c r="M1569" i="18" s="1"/>
  <c r="G1568" i="18"/>
  <c r="M1568" i="18" s="1"/>
  <c r="G1567" i="18"/>
  <c r="M1567" i="18" s="1"/>
  <c r="G1566" i="18"/>
  <c r="M1566" i="18" s="1"/>
  <c r="G1565" i="18"/>
  <c r="M1565" i="18" s="1"/>
  <c r="G1564" i="18"/>
  <c r="M1564" i="18" s="1"/>
  <c r="G1563" i="18"/>
  <c r="M1563" i="18" s="1"/>
  <c r="G1562" i="18"/>
  <c r="M1562" i="18" s="1"/>
  <c r="G1561" i="18"/>
  <c r="M1561" i="18" s="1"/>
  <c r="G1560" i="18"/>
  <c r="M1560" i="18" s="1"/>
  <c r="G1559" i="18"/>
  <c r="M1559" i="18" s="1"/>
  <c r="G1558" i="18"/>
  <c r="M1558" i="18" s="1"/>
  <c r="G1557" i="18"/>
  <c r="M1557" i="18" s="1"/>
  <c r="G1556" i="18"/>
  <c r="M1556" i="18" s="1"/>
  <c r="G1555" i="18"/>
  <c r="M1555" i="18" s="1"/>
  <c r="G1554" i="18"/>
  <c r="M1554" i="18" s="1"/>
  <c r="G1553" i="18"/>
  <c r="M1553" i="18" s="1"/>
  <c r="G1552" i="18"/>
  <c r="M1552" i="18" s="1"/>
  <c r="G1551" i="18"/>
  <c r="M1551" i="18" s="1"/>
  <c r="G1550" i="18"/>
  <c r="M1550" i="18" s="1"/>
  <c r="G1549" i="18"/>
  <c r="M1549" i="18" s="1"/>
  <c r="G1548" i="18"/>
  <c r="M1548" i="18" s="1"/>
  <c r="G1547" i="18"/>
  <c r="M1547" i="18" s="1"/>
  <c r="G1546" i="18"/>
  <c r="M1546" i="18" s="1"/>
  <c r="G1545" i="18"/>
  <c r="M1545" i="18" s="1"/>
  <c r="G1544" i="18"/>
  <c r="M1544" i="18" s="1"/>
  <c r="G1543" i="18"/>
  <c r="M1543" i="18" s="1"/>
  <c r="G1542" i="18"/>
  <c r="M1542" i="18" s="1"/>
  <c r="G1541" i="18"/>
  <c r="M1541" i="18" s="1"/>
  <c r="G1540" i="18"/>
  <c r="M1540" i="18" s="1"/>
  <c r="G1539" i="18"/>
  <c r="M1539" i="18" s="1"/>
  <c r="G1538" i="18"/>
  <c r="M1538" i="18" s="1"/>
  <c r="G1537" i="18"/>
  <c r="M1537" i="18" s="1"/>
  <c r="G1536" i="18"/>
  <c r="M1536" i="18" s="1"/>
  <c r="G1535" i="18"/>
  <c r="M1535" i="18" s="1"/>
  <c r="G1534" i="18"/>
  <c r="M1534" i="18" s="1"/>
  <c r="G1533" i="18"/>
  <c r="M1533" i="18" s="1"/>
  <c r="G1532" i="18"/>
  <c r="M1532" i="18" s="1"/>
  <c r="G1531" i="18"/>
  <c r="M1531" i="18" s="1"/>
  <c r="G1530" i="18"/>
  <c r="M1530" i="18" s="1"/>
  <c r="G1529" i="18"/>
  <c r="M1529" i="18" s="1"/>
  <c r="G1528" i="18"/>
  <c r="M1528" i="18" s="1"/>
  <c r="G1527" i="18"/>
  <c r="M1527" i="18" s="1"/>
  <c r="G1526" i="18"/>
  <c r="M1526" i="18" s="1"/>
  <c r="G1525" i="18"/>
  <c r="M1525" i="18" s="1"/>
  <c r="G1524" i="18"/>
  <c r="M1524" i="18" s="1"/>
  <c r="G1523" i="18"/>
  <c r="M1523" i="18" s="1"/>
  <c r="G1522" i="18"/>
  <c r="M1522" i="18" s="1"/>
  <c r="G1521" i="18"/>
  <c r="M1521" i="18" s="1"/>
  <c r="G1520" i="18"/>
  <c r="M1520" i="18" s="1"/>
  <c r="G1519" i="18"/>
  <c r="M1519" i="18" s="1"/>
  <c r="G1518" i="18"/>
  <c r="M1518" i="18" s="1"/>
  <c r="G1517" i="18"/>
  <c r="M1517" i="18" s="1"/>
  <c r="G1516" i="18"/>
  <c r="M1516" i="18" s="1"/>
  <c r="G1515" i="18"/>
  <c r="M1515" i="18" s="1"/>
  <c r="G1514" i="18"/>
  <c r="M1514" i="18" s="1"/>
  <c r="G1513" i="18"/>
  <c r="M1513" i="18" s="1"/>
  <c r="G1512" i="18"/>
  <c r="M1512" i="18" s="1"/>
  <c r="G1511" i="18"/>
  <c r="M1511" i="18" s="1"/>
  <c r="G1510" i="18"/>
  <c r="M1510" i="18" s="1"/>
  <c r="G1509" i="18"/>
  <c r="M1509" i="18" s="1"/>
  <c r="G1508" i="18"/>
  <c r="M1508" i="18" s="1"/>
  <c r="G1507" i="18"/>
  <c r="M1507" i="18" s="1"/>
  <c r="G1506" i="18"/>
  <c r="M1506" i="18" s="1"/>
  <c r="G1505" i="18"/>
  <c r="M1505" i="18" s="1"/>
  <c r="G1504" i="18"/>
  <c r="M1504" i="18" s="1"/>
  <c r="G1503" i="18"/>
  <c r="M1503" i="18" s="1"/>
  <c r="G1502" i="18"/>
  <c r="M1502" i="18" s="1"/>
  <c r="G1501" i="18"/>
  <c r="M1501" i="18" s="1"/>
  <c r="G1500" i="18"/>
  <c r="M1500" i="18" s="1"/>
  <c r="G1499" i="18"/>
  <c r="M1499" i="18" s="1"/>
  <c r="G1498" i="18"/>
  <c r="M1498" i="18" s="1"/>
  <c r="G1497" i="18"/>
  <c r="M1497" i="18" s="1"/>
  <c r="G1496" i="18"/>
  <c r="M1496" i="18" s="1"/>
  <c r="G1495" i="18"/>
  <c r="M1495" i="18" s="1"/>
  <c r="G1494" i="18"/>
  <c r="M1494" i="18" s="1"/>
  <c r="G1493" i="18"/>
  <c r="M1493" i="18" s="1"/>
  <c r="G1492" i="18"/>
  <c r="M1492" i="18" s="1"/>
  <c r="G1491" i="18"/>
  <c r="M1491" i="18" s="1"/>
  <c r="G1490" i="18"/>
  <c r="M1490" i="18" s="1"/>
  <c r="G1489" i="18"/>
  <c r="M1489" i="18" s="1"/>
  <c r="G1488" i="18"/>
  <c r="M1488" i="18" s="1"/>
  <c r="G1487" i="18"/>
  <c r="M1487" i="18" s="1"/>
  <c r="G1486" i="18"/>
  <c r="M1486" i="18" s="1"/>
  <c r="G1485" i="18"/>
  <c r="M1485" i="18" s="1"/>
  <c r="G1484" i="18"/>
  <c r="M1484" i="18" s="1"/>
  <c r="G1483" i="18"/>
  <c r="M1483" i="18" s="1"/>
  <c r="G1482" i="18"/>
  <c r="M1482" i="18" s="1"/>
  <c r="G1481" i="18"/>
  <c r="M1481" i="18" s="1"/>
  <c r="G1480" i="18"/>
  <c r="M1480" i="18" s="1"/>
  <c r="G1479" i="18"/>
  <c r="M1479" i="18" s="1"/>
  <c r="G1478" i="18"/>
  <c r="M1478" i="18" s="1"/>
  <c r="G1477" i="18"/>
  <c r="M1477" i="18" s="1"/>
  <c r="G1476" i="18"/>
  <c r="M1476" i="18" s="1"/>
  <c r="G1475" i="18"/>
  <c r="M1475" i="18" s="1"/>
  <c r="G1474" i="18"/>
  <c r="M1474" i="18" s="1"/>
  <c r="G1473" i="18"/>
  <c r="M1473" i="18" s="1"/>
  <c r="G1472" i="18"/>
  <c r="M1472" i="18" s="1"/>
  <c r="G1471" i="18"/>
  <c r="M1471" i="18" s="1"/>
  <c r="G1470" i="18"/>
  <c r="M1470" i="18" s="1"/>
  <c r="G1469" i="18"/>
  <c r="M1469" i="18" s="1"/>
  <c r="G1468" i="18"/>
  <c r="M1468" i="18" s="1"/>
  <c r="G1467" i="18"/>
  <c r="M1467" i="18" s="1"/>
  <c r="G1466" i="18"/>
  <c r="M1466" i="18" s="1"/>
  <c r="G1465" i="18"/>
  <c r="M1465" i="18" s="1"/>
  <c r="G1464" i="18"/>
  <c r="M1464" i="18" s="1"/>
  <c r="G1463" i="18"/>
  <c r="M1463" i="18" s="1"/>
  <c r="G1462" i="18"/>
  <c r="M1462" i="18" s="1"/>
  <c r="G1461" i="18"/>
  <c r="M1461" i="18" s="1"/>
  <c r="G1460" i="18"/>
  <c r="M1460" i="18" s="1"/>
  <c r="G1459" i="18"/>
  <c r="M1459" i="18" s="1"/>
  <c r="G1458" i="18"/>
  <c r="M1458" i="18" s="1"/>
  <c r="G1457" i="18"/>
  <c r="M1457" i="18" s="1"/>
  <c r="G1456" i="18"/>
  <c r="M1456" i="18" s="1"/>
  <c r="G1455" i="18"/>
  <c r="M1455" i="18" s="1"/>
  <c r="G1454" i="18"/>
  <c r="M1454" i="18" s="1"/>
  <c r="G1453" i="18"/>
  <c r="M1453" i="18" s="1"/>
  <c r="G1452" i="18"/>
  <c r="M1452" i="18" s="1"/>
  <c r="G1451" i="18"/>
  <c r="M1451" i="18" s="1"/>
  <c r="G1450" i="18"/>
  <c r="M1450" i="18" s="1"/>
  <c r="G1449" i="18"/>
  <c r="M1449" i="18" s="1"/>
  <c r="G1448" i="18"/>
  <c r="M1448" i="18" s="1"/>
  <c r="G1447" i="18"/>
  <c r="M1447" i="18" s="1"/>
  <c r="G1446" i="18"/>
  <c r="M1446" i="18" s="1"/>
  <c r="G1445" i="18"/>
  <c r="M1445" i="18" s="1"/>
  <c r="G1444" i="18"/>
  <c r="M1444" i="18" s="1"/>
  <c r="G1443" i="18"/>
  <c r="M1443" i="18" s="1"/>
  <c r="G1442" i="18"/>
  <c r="M1442" i="18" s="1"/>
  <c r="G1441" i="18"/>
  <c r="M1441" i="18" s="1"/>
  <c r="G1440" i="18"/>
  <c r="M1440" i="18" s="1"/>
  <c r="G1439" i="18"/>
  <c r="M1439" i="18" s="1"/>
  <c r="G1438" i="18"/>
  <c r="M1438" i="18" s="1"/>
  <c r="G1437" i="18"/>
  <c r="M1437" i="18" s="1"/>
  <c r="G1436" i="18"/>
  <c r="M1436" i="18" s="1"/>
  <c r="G1435" i="18"/>
  <c r="M1435" i="18" s="1"/>
  <c r="G1434" i="18"/>
  <c r="M1434" i="18" s="1"/>
  <c r="G1433" i="18"/>
  <c r="M1433" i="18" s="1"/>
  <c r="G1432" i="18"/>
  <c r="M1432" i="18" s="1"/>
  <c r="G1431" i="18"/>
  <c r="M1431" i="18" s="1"/>
  <c r="G1430" i="18"/>
  <c r="M1430" i="18" s="1"/>
  <c r="G1429" i="18"/>
  <c r="M1429" i="18" s="1"/>
  <c r="G1428" i="18"/>
  <c r="M1428" i="18" s="1"/>
  <c r="G1427" i="18"/>
  <c r="M1427" i="18" s="1"/>
  <c r="G1426" i="18"/>
  <c r="M1426" i="18" s="1"/>
  <c r="G1425" i="18"/>
  <c r="M1425" i="18" s="1"/>
  <c r="G1424" i="18"/>
  <c r="M1424" i="18" s="1"/>
  <c r="G1423" i="18"/>
  <c r="M1423" i="18" s="1"/>
  <c r="G1422" i="18"/>
  <c r="M1422" i="18" s="1"/>
  <c r="G1421" i="18"/>
  <c r="M1421" i="18" s="1"/>
  <c r="G1420" i="18"/>
  <c r="M1420" i="18" s="1"/>
  <c r="G1419" i="18"/>
  <c r="M1419" i="18" s="1"/>
  <c r="G1418" i="18"/>
  <c r="M1418" i="18" s="1"/>
  <c r="G1417" i="18"/>
  <c r="M1417" i="18" s="1"/>
  <c r="G1416" i="18"/>
  <c r="M1416" i="18" s="1"/>
  <c r="G1415" i="18"/>
  <c r="M1415" i="18" s="1"/>
  <c r="G1414" i="18"/>
  <c r="M1414" i="18" s="1"/>
  <c r="G1413" i="18"/>
  <c r="M1413" i="18" s="1"/>
  <c r="G1412" i="18"/>
  <c r="M1412" i="18" s="1"/>
  <c r="G1411" i="18"/>
  <c r="M1411" i="18" s="1"/>
  <c r="G1410" i="18"/>
  <c r="M1410" i="18" s="1"/>
  <c r="G1409" i="18"/>
  <c r="M1409" i="18" s="1"/>
  <c r="G1408" i="18"/>
  <c r="M1408" i="18" s="1"/>
  <c r="G1407" i="18"/>
  <c r="M1407" i="18" s="1"/>
  <c r="G1406" i="18"/>
  <c r="M1406" i="18" s="1"/>
  <c r="G1405" i="18"/>
  <c r="M1405" i="18" s="1"/>
  <c r="G1404" i="18"/>
  <c r="M1404" i="18" s="1"/>
  <c r="G1403" i="18"/>
  <c r="M1403" i="18" s="1"/>
  <c r="G1402" i="18"/>
  <c r="M1402" i="18" s="1"/>
  <c r="G1401" i="18"/>
  <c r="M1401" i="18" s="1"/>
  <c r="G1400" i="18"/>
  <c r="M1400" i="18" s="1"/>
  <c r="G1399" i="18"/>
  <c r="M1399" i="18" s="1"/>
  <c r="G1398" i="18"/>
  <c r="M1398" i="18" s="1"/>
  <c r="G1397" i="18"/>
  <c r="M1397" i="18" s="1"/>
  <c r="G1396" i="18"/>
  <c r="M1396" i="18" s="1"/>
  <c r="G1395" i="18"/>
  <c r="M1395" i="18" s="1"/>
  <c r="G1394" i="18"/>
  <c r="M1394" i="18" s="1"/>
  <c r="G1393" i="18"/>
  <c r="M1393" i="18" s="1"/>
  <c r="G1392" i="18"/>
  <c r="M1392" i="18" s="1"/>
  <c r="G1391" i="18"/>
  <c r="M1391" i="18" s="1"/>
  <c r="G1390" i="18"/>
  <c r="M1390" i="18" s="1"/>
  <c r="G1389" i="18"/>
  <c r="M1389" i="18" s="1"/>
  <c r="G1388" i="18"/>
  <c r="M1388" i="18" s="1"/>
  <c r="G1387" i="18"/>
  <c r="M1387" i="18" s="1"/>
  <c r="G1386" i="18"/>
  <c r="M1386" i="18" s="1"/>
  <c r="G1385" i="18"/>
  <c r="M1385" i="18" s="1"/>
  <c r="G1384" i="18"/>
  <c r="M1384" i="18" s="1"/>
  <c r="G1383" i="18"/>
  <c r="M1383" i="18" s="1"/>
  <c r="G1382" i="18"/>
  <c r="M1382" i="18" s="1"/>
  <c r="G1381" i="18"/>
  <c r="M1381" i="18" s="1"/>
  <c r="G1380" i="18"/>
  <c r="M1380" i="18" s="1"/>
  <c r="G1379" i="18"/>
  <c r="M1379" i="18" s="1"/>
  <c r="G1378" i="18"/>
  <c r="M1378" i="18" s="1"/>
  <c r="G1377" i="18"/>
  <c r="M1377" i="18" s="1"/>
  <c r="G1376" i="18"/>
  <c r="M1376" i="18" s="1"/>
  <c r="G1375" i="18"/>
  <c r="M1375" i="18" s="1"/>
  <c r="G1374" i="18"/>
  <c r="M1374" i="18" s="1"/>
  <c r="G1373" i="18"/>
  <c r="M1373" i="18" s="1"/>
  <c r="G1372" i="18"/>
  <c r="M1372" i="18" s="1"/>
  <c r="G1371" i="18"/>
  <c r="M1371" i="18" s="1"/>
  <c r="G1370" i="18"/>
  <c r="M1370" i="18" s="1"/>
  <c r="G1369" i="18"/>
  <c r="M1369" i="18" s="1"/>
  <c r="G1368" i="18"/>
  <c r="M1368" i="18" s="1"/>
  <c r="G1367" i="18"/>
  <c r="M1367" i="18" s="1"/>
  <c r="G1366" i="18"/>
  <c r="M1366" i="18" s="1"/>
  <c r="G1365" i="18"/>
  <c r="M1365" i="18" s="1"/>
  <c r="G1364" i="18"/>
  <c r="M1364" i="18" s="1"/>
  <c r="G1363" i="18"/>
  <c r="M1363" i="18" s="1"/>
  <c r="G1362" i="18"/>
  <c r="M1362" i="18" s="1"/>
  <c r="G1361" i="18"/>
  <c r="M1361" i="18" s="1"/>
  <c r="G1360" i="18"/>
  <c r="M1360" i="18" s="1"/>
  <c r="G1359" i="18"/>
  <c r="M1359" i="18" s="1"/>
  <c r="G1358" i="18"/>
  <c r="M1358" i="18" s="1"/>
  <c r="G1357" i="18"/>
  <c r="M1357" i="18" s="1"/>
  <c r="G1356" i="18"/>
  <c r="M1356" i="18" s="1"/>
  <c r="G1355" i="18"/>
  <c r="M1355" i="18" s="1"/>
  <c r="G1354" i="18"/>
  <c r="M1354" i="18" s="1"/>
  <c r="G1353" i="18"/>
  <c r="M1353" i="18" s="1"/>
  <c r="G1352" i="18"/>
  <c r="M1352" i="18" s="1"/>
  <c r="G1351" i="18"/>
  <c r="M1351" i="18" s="1"/>
  <c r="G1350" i="18"/>
  <c r="M1350" i="18" s="1"/>
  <c r="G1349" i="18"/>
  <c r="M1349" i="18" s="1"/>
  <c r="G1348" i="18"/>
  <c r="M1348" i="18" s="1"/>
  <c r="G1347" i="18"/>
  <c r="M1347" i="18" s="1"/>
  <c r="G1346" i="18"/>
  <c r="M1346" i="18" s="1"/>
  <c r="G1345" i="18"/>
  <c r="M1345" i="18" s="1"/>
  <c r="G1344" i="18"/>
  <c r="M1344" i="18" s="1"/>
  <c r="G1343" i="18"/>
  <c r="M1343" i="18" s="1"/>
  <c r="G1342" i="18"/>
  <c r="M1342" i="18" s="1"/>
  <c r="G1341" i="18"/>
  <c r="M1341" i="18" s="1"/>
  <c r="G1340" i="18"/>
  <c r="M1340" i="18" s="1"/>
  <c r="G1339" i="18"/>
  <c r="M1339" i="18" s="1"/>
  <c r="G1338" i="18"/>
  <c r="M1338" i="18" s="1"/>
  <c r="G1337" i="18"/>
  <c r="M1337" i="18" s="1"/>
  <c r="G1336" i="18"/>
  <c r="M1336" i="18" s="1"/>
  <c r="G1335" i="18"/>
  <c r="M1335" i="18" s="1"/>
  <c r="G1334" i="18"/>
  <c r="M1334" i="18" s="1"/>
  <c r="G1333" i="18"/>
  <c r="M1333" i="18" s="1"/>
  <c r="G1332" i="18"/>
  <c r="M1332" i="18" s="1"/>
  <c r="G1331" i="18"/>
  <c r="M1331" i="18" s="1"/>
  <c r="G1330" i="18"/>
  <c r="M1330" i="18" s="1"/>
  <c r="G1329" i="18"/>
  <c r="M1329" i="18" s="1"/>
  <c r="G1328" i="18"/>
  <c r="M1328" i="18" s="1"/>
  <c r="G1327" i="18"/>
  <c r="M1327" i="18" s="1"/>
  <c r="G1326" i="18"/>
  <c r="M1326" i="18" s="1"/>
  <c r="G1325" i="18"/>
  <c r="M1325" i="18" s="1"/>
  <c r="G1324" i="18"/>
  <c r="M1324" i="18" s="1"/>
  <c r="G1323" i="18"/>
  <c r="M1323" i="18" s="1"/>
  <c r="G1322" i="18"/>
  <c r="M1322" i="18" s="1"/>
  <c r="G1321" i="18"/>
  <c r="M1321" i="18" s="1"/>
  <c r="G1320" i="18"/>
  <c r="M1320" i="18" s="1"/>
  <c r="G1319" i="18"/>
  <c r="M1319" i="18" s="1"/>
  <c r="G1318" i="18"/>
  <c r="M1318" i="18" s="1"/>
  <c r="G1317" i="18"/>
  <c r="M1317" i="18" s="1"/>
  <c r="G1316" i="18"/>
  <c r="M1316" i="18" s="1"/>
  <c r="G1315" i="18"/>
  <c r="M1315" i="18" s="1"/>
  <c r="G1314" i="18"/>
  <c r="M1314" i="18" s="1"/>
  <c r="G1313" i="18"/>
  <c r="M1313" i="18" s="1"/>
  <c r="G1312" i="18"/>
  <c r="M1312" i="18" s="1"/>
  <c r="G1311" i="18"/>
  <c r="M1311" i="18" s="1"/>
  <c r="G1310" i="18"/>
  <c r="M1310" i="18" s="1"/>
  <c r="G1309" i="18"/>
  <c r="M1309" i="18" s="1"/>
  <c r="G1308" i="18"/>
  <c r="M1308" i="18" s="1"/>
  <c r="G1307" i="18"/>
  <c r="M1307" i="18" s="1"/>
  <c r="G1306" i="18"/>
  <c r="M1306" i="18" s="1"/>
  <c r="G1305" i="18"/>
  <c r="M1305" i="18" s="1"/>
  <c r="G1304" i="18"/>
  <c r="M1304" i="18" s="1"/>
  <c r="G1303" i="18"/>
  <c r="M1303" i="18" s="1"/>
  <c r="G1302" i="18"/>
  <c r="M1302" i="18" s="1"/>
  <c r="G1301" i="18"/>
  <c r="M1301" i="18" s="1"/>
  <c r="G1300" i="18"/>
  <c r="M1300" i="18" s="1"/>
  <c r="G1299" i="18"/>
  <c r="M1299" i="18" s="1"/>
  <c r="G1298" i="18"/>
  <c r="M1298" i="18" s="1"/>
  <c r="G1297" i="18"/>
  <c r="M1297" i="18" s="1"/>
  <c r="G1296" i="18"/>
  <c r="M1296" i="18" s="1"/>
  <c r="G1295" i="18"/>
  <c r="M1295" i="18" s="1"/>
  <c r="G1294" i="18"/>
  <c r="M1294" i="18" s="1"/>
  <c r="G1293" i="18"/>
  <c r="M1293" i="18" s="1"/>
  <c r="G1292" i="18"/>
  <c r="M1292" i="18" s="1"/>
  <c r="G1291" i="18"/>
  <c r="M1291" i="18" s="1"/>
  <c r="G1290" i="18"/>
  <c r="M1290" i="18" s="1"/>
  <c r="G1289" i="18"/>
  <c r="M1289" i="18" s="1"/>
  <c r="G1288" i="18"/>
  <c r="M1288" i="18" s="1"/>
  <c r="G1287" i="18"/>
  <c r="M1287" i="18" s="1"/>
  <c r="G1286" i="18"/>
  <c r="M1286" i="18" s="1"/>
  <c r="G1285" i="18"/>
  <c r="M1285" i="18" s="1"/>
  <c r="G1284" i="18"/>
  <c r="M1284" i="18" s="1"/>
  <c r="G1283" i="18"/>
  <c r="M1283" i="18" s="1"/>
  <c r="G1282" i="18"/>
  <c r="M1282" i="18" s="1"/>
  <c r="G1281" i="18"/>
  <c r="M1281" i="18" s="1"/>
  <c r="G1280" i="18"/>
  <c r="M1280" i="18" s="1"/>
  <c r="G1279" i="18"/>
  <c r="M1279" i="18" s="1"/>
  <c r="G1278" i="18"/>
  <c r="M1278" i="18" s="1"/>
  <c r="G1277" i="18"/>
  <c r="M1277" i="18" s="1"/>
  <c r="G1276" i="18"/>
  <c r="M1276" i="18" s="1"/>
  <c r="G1275" i="18"/>
  <c r="M1275" i="18" s="1"/>
  <c r="G1274" i="18"/>
  <c r="M1274" i="18" s="1"/>
  <c r="G1273" i="18"/>
  <c r="M1273" i="18" s="1"/>
  <c r="G1272" i="18"/>
  <c r="M1272" i="18" s="1"/>
  <c r="G1271" i="18"/>
  <c r="M1271" i="18" s="1"/>
  <c r="G1270" i="18"/>
  <c r="M1270" i="18" s="1"/>
  <c r="G1269" i="18"/>
  <c r="M1269" i="18" s="1"/>
  <c r="G1268" i="18"/>
  <c r="M1268" i="18" s="1"/>
  <c r="G1267" i="18"/>
  <c r="M1267" i="18" s="1"/>
  <c r="G1266" i="18"/>
  <c r="M1266" i="18" s="1"/>
  <c r="G1265" i="18"/>
  <c r="M1265" i="18" s="1"/>
  <c r="G1264" i="18"/>
  <c r="M1264" i="18" s="1"/>
  <c r="G1263" i="18"/>
  <c r="M1263" i="18" s="1"/>
  <c r="G1262" i="18"/>
  <c r="M1262" i="18" s="1"/>
  <c r="G1261" i="18"/>
  <c r="M1261" i="18" s="1"/>
  <c r="G1260" i="18"/>
  <c r="M1260" i="18" s="1"/>
  <c r="G1259" i="18"/>
  <c r="M1259" i="18" s="1"/>
  <c r="G1258" i="18"/>
  <c r="M1258" i="18" s="1"/>
  <c r="G1257" i="18"/>
  <c r="M1257" i="18" s="1"/>
  <c r="G1256" i="18"/>
  <c r="M1256" i="18" s="1"/>
  <c r="G1255" i="18"/>
  <c r="M1255" i="18" s="1"/>
  <c r="G1254" i="18"/>
  <c r="M1254" i="18" s="1"/>
  <c r="G1253" i="18"/>
  <c r="M1253" i="18" s="1"/>
  <c r="G1252" i="18"/>
  <c r="M1252" i="18" s="1"/>
  <c r="G1251" i="18"/>
  <c r="M1251" i="18" s="1"/>
  <c r="G1250" i="18"/>
  <c r="M1250" i="18" s="1"/>
  <c r="G1249" i="18"/>
  <c r="M1249" i="18" s="1"/>
  <c r="G1248" i="18"/>
  <c r="M1248" i="18" s="1"/>
  <c r="G1247" i="18"/>
  <c r="M1247" i="18" s="1"/>
  <c r="G1246" i="18"/>
  <c r="M1246" i="18" s="1"/>
  <c r="G1245" i="18"/>
  <c r="M1245" i="18" s="1"/>
  <c r="G1244" i="18"/>
  <c r="M1244" i="18" s="1"/>
  <c r="G1243" i="18"/>
  <c r="M1243" i="18" s="1"/>
  <c r="G1242" i="18"/>
  <c r="M1242" i="18" s="1"/>
  <c r="G1241" i="18"/>
  <c r="M1241" i="18" s="1"/>
  <c r="G1240" i="18"/>
  <c r="M1240" i="18" s="1"/>
  <c r="G1239" i="18"/>
  <c r="M1239" i="18" s="1"/>
  <c r="G1238" i="18"/>
  <c r="M1238" i="18" s="1"/>
  <c r="G1237" i="18"/>
  <c r="M1237" i="18" s="1"/>
  <c r="G1236" i="18"/>
  <c r="M1236" i="18" s="1"/>
  <c r="G1235" i="18"/>
  <c r="M1235" i="18" s="1"/>
  <c r="G1234" i="18"/>
  <c r="M1234" i="18" s="1"/>
  <c r="G1233" i="18"/>
  <c r="M1233" i="18" s="1"/>
  <c r="G1232" i="18"/>
  <c r="M1232" i="18" s="1"/>
  <c r="G1231" i="18"/>
  <c r="M1231" i="18" s="1"/>
  <c r="G1230" i="18"/>
  <c r="M1230" i="18" s="1"/>
  <c r="G1229" i="18"/>
  <c r="M1229" i="18" s="1"/>
  <c r="G1228" i="18"/>
  <c r="M1228" i="18" s="1"/>
  <c r="G1227" i="18"/>
  <c r="M1227" i="18" s="1"/>
  <c r="G1226" i="18"/>
  <c r="M1226" i="18" s="1"/>
  <c r="G1225" i="18"/>
  <c r="M1225" i="18" s="1"/>
  <c r="G1224" i="18"/>
  <c r="M1224" i="18" s="1"/>
  <c r="G1223" i="18"/>
  <c r="M1223" i="18" s="1"/>
  <c r="G1222" i="18"/>
  <c r="M1222" i="18" s="1"/>
  <c r="G1221" i="18"/>
  <c r="M1221" i="18" s="1"/>
  <c r="G1220" i="18"/>
  <c r="M1220" i="18" s="1"/>
  <c r="G1219" i="18"/>
  <c r="M1219" i="18" s="1"/>
  <c r="G1218" i="18"/>
  <c r="M1218" i="18" s="1"/>
  <c r="G1217" i="18"/>
  <c r="M1217" i="18" s="1"/>
  <c r="G1216" i="18"/>
  <c r="M1216" i="18" s="1"/>
  <c r="G1215" i="18"/>
  <c r="M1215" i="18" s="1"/>
  <c r="G1214" i="18"/>
  <c r="M1214" i="18" s="1"/>
  <c r="G1213" i="18"/>
  <c r="M1213" i="18" s="1"/>
  <c r="G1212" i="18"/>
  <c r="M1212" i="18" s="1"/>
  <c r="G1211" i="18"/>
  <c r="M1211" i="18" s="1"/>
  <c r="G1210" i="18"/>
  <c r="M1210" i="18" s="1"/>
  <c r="G1209" i="18"/>
  <c r="M1209" i="18" s="1"/>
  <c r="G1208" i="18"/>
  <c r="M1208" i="18" s="1"/>
  <c r="G1207" i="18"/>
  <c r="M1207" i="18" s="1"/>
  <c r="G1206" i="18"/>
  <c r="M1206" i="18" s="1"/>
  <c r="G1205" i="18"/>
  <c r="M1205" i="18" s="1"/>
  <c r="G1204" i="18"/>
  <c r="M1204" i="18" s="1"/>
  <c r="G1203" i="18"/>
  <c r="M1203" i="18" s="1"/>
  <c r="G1202" i="18"/>
  <c r="M1202" i="18" s="1"/>
  <c r="G1201" i="18"/>
  <c r="M1201" i="18" s="1"/>
  <c r="G1200" i="18"/>
  <c r="M1200" i="18" s="1"/>
  <c r="G1199" i="18"/>
  <c r="M1199" i="18" s="1"/>
  <c r="G1198" i="18"/>
  <c r="M1198" i="18" s="1"/>
  <c r="G1197" i="18"/>
  <c r="M1197" i="18" s="1"/>
  <c r="G1196" i="18"/>
  <c r="M1196" i="18" s="1"/>
  <c r="G1195" i="18"/>
  <c r="M1195" i="18" s="1"/>
  <c r="G1194" i="18"/>
  <c r="M1194" i="18" s="1"/>
  <c r="G1193" i="18"/>
  <c r="M1193" i="18" s="1"/>
  <c r="G1192" i="18"/>
  <c r="M1192" i="18" s="1"/>
  <c r="G1191" i="18"/>
  <c r="M1191" i="18" s="1"/>
  <c r="G1190" i="18"/>
  <c r="M1190" i="18" s="1"/>
  <c r="G1189" i="18"/>
  <c r="M1189" i="18" s="1"/>
  <c r="G1188" i="18"/>
  <c r="M1188" i="18" s="1"/>
  <c r="G1187" i="18"/>
  <c r="M1187" i="18" s="1"/>
  <c r="G1186" i="18"/>
  <c r="M1186" i="18" s="1"/>
  <c r="G1185" i="18"/>
  <c r="M1185" i="18" s="1"/>
  <c r="G1184" i="18"/>
  <c r="M1184" i="18" s="1"/>
  <c r="G1183" i="18"/>
  <c r="M1183" i="18" s="1"/>
  <c r="G1182" i="18"/>
  <c r="M1182" i="18" s="1"/>
  <c r="G1181" i="18"/>
  <c r="M1181" i="18" s="1"/>
  <c r="G1180" i="18"/>
  <c r="M1180" i="18" s="1"/>
  <c r="G1179" i="18"/>
  <c r="M1179" i="18" s="1"/>
  <c r="G1178" i="18"/>
  <c r="M1178" i="18" s="1"/>
  <c r="G1177" i="18"/>
  <c r="M1177" i="18" s="1"/>
  <c r="G1176" i="18"/>
  <c r="M1176" i="18" s="1"/>
  <c r="G1175" i="18"/>
  <c r="M1175" i="18" s="1"/>
  <c r="G1174" i="18"/>
  <c r="M1174" i="18" s="1"/>
  <c r="G1173" i="18"/>
  <c r="M1173" i="18" s="1"/>
  <c r="G1172" i="18"/>
  <c r="M1172" i="18" s="1"/>
  <c r="G1171" i="18"/>
  <c r="M1171" i="18" s="1"/>
  <c r="G1170" i="18"/>
  <c r="M1170" i="18" s="1"/>
  <c r="G1169" i="18"/>
  <c r="M1169" i="18" s="1"/>
  <c r="G1168" i="18"/>
  <c r="M1168" i="18" s="1"/>
  <c r="G1167" i="18"/>
  <c r="M1167" i="18" s="1"/>
  <c r="G1166" i="18"/>
  <c r="M1166" i="18" s="1"/>
  <c r="G1165" i="18"/>
  <c r="M1165" i="18" s="1"/>
  <c r="G1164" i="18"/>
  <c r="M1164" i="18" s="1"/>
  <c r="G1163" i="18"/>
  <c r="M1163" i="18" s="1"/>
  <c r="G1162" i="18"/>
  <c r="M1162" i="18" s="1"/>
  <c r="G1161" i="18"/>
  <c r="M1161" i="18" s="1"/>
  <c r="G1160" i="18"/>
  <c r="M1160" i="18" s="1"/>
  <c r="G1159" i="18"/>
  <c r="M1159" i="18" s="1"/>
  <c r="G1158" i="18"/>
  <c r="M1158" i="18" s="1"/>
  <c r="G1157" i="18"/>
  <c r="M1157" i="18" s="1"/>
  <c r="G1156" i="18"/>
  <c r="M1156" i="18" s="1"/>
  <c r="G1155" i="18"/>
  <c r="M1155" i="18" s="1"/>
  <c r="G1154" i="18"/>
  <c r="M1154" i="18" s="1"/>
  <c r="G1153" i="18"/>
  <c r="M1153" i="18" s="1"/>
  <c r="G1152" i="18"/>
  <c r="M1152" i="18" s="1"/>
  <c r="G1151" i="18"/>
  <c r="M1151" i="18" s="1"/>
  <c r="G1150" i="18"/>
  <c r="M1150" i="18" s="1"/>
  <c r="G1149" i="18"/>
  <c r="M1149" i="18" s="1"/>
  <c r="G1148" i="18"/>
  <c r="M1148" i="18" s="1"/>
  <c r="G1147" i="18"/>
  <c r="M1147" i="18" s="1"/>
  <c r="G1146" i="18"/>
  <c r="M1146" i="18" s="1"/>
  <c r="G1145" i="18"/>
  <c r="M1145" i="18" s="1"/>
  <c r="G1144" i="18"/>
  <c r="M1144" i="18" s="1"/>
  <c r="G1143" i="18"/>
  <c r="M1143" i="18" s="1"/>
  <c r="G1142" i="18"/>
  <c r="M1142" i="18" s="1"/>
  <c r="G1141" i="18"/>
  <c r="M1141" i="18" s="1"/>
  <c r="G1140" i="18"/>
  <c r="M1140" i="18" s="1"/>
  <c r="G1139" i="18"/>
  <c r="M1139" i="18" s="1"/>
  <c r="G1138" i="18"/>
  <c r="M1138" i="18" s="1"/>
  <c r="G1137" i="18"/>
  <c r="M1137" i="18" s="1"/>
  <c r="G1136" i="18"/>
  <c r="M1136" i="18" s="1"/>
  <c r="G1135" i="18"/>
  <c r="M1135" i="18" s="1"/>
  <c r="G1134" i="18"/>
  <c r="M1134" i="18" s="1"/>
  <c r="G1133" i="18"/>
  <c r="M1133" i="18" s="1"/>
  <c r="G1132" i="18"/>
  <c r="M1132" i="18" s="1"/>
  <c r="G1131" i="18"/>
  <c r="M1131" i="18" s="1"/>
  <c r="G1130" i="18"/>
  <c r="M1130" i="18" s="1"/>
  <c r="G1129" i="18"/>
  <c r="M1129" i="18" s="1"/>
  <c r="G1128" i="18"/>
  <c r="M1128" i="18" s="1"/>
  <c r="G1127" i="18"/>
  <c r="M1127" i="18" s="1"/>
  <c r="G1126" i="18"/>
  <c r="M1126" i="18" s="1"/>
  <c r="G1125" i="18"/>
  <c r="M1125" i="18" s="1"/>
  <c r="G1124" i="18"/>
  <c r="M1124" i="18" s="1"/>
  <c r="G1123" i="18"/>
  <c r="M1123" i="18" s="1"/>
  <c r="G1122" i="18"/>
  <c r="M1122" i="18" s="1"/>
  <c r="G1121" i="18"/>
  <c r="M1121" i="18" s="1"/>
  <c r="G1120" i="18"/>
  <c r="M1120" i="18" s="1"/>
  <c r="G1119" i="18"/>
  <c r="M1119" i="18" s="1"/>
  <c r="G1118" i="18"/>
  <c r="M1118" i="18" s="1"/>
  <c r="G1117" i="18"/>
  <c r="M1117" i="18" s="1"/>
  <c r="G1116" i="18"/>
  <c r="M1116" i="18" s="1"/>
  <c r="G1115" i="18"/>
  <c r="M1115" i="18" s="1"/>
  <c r="G1114" i="18"/>
  <c r="M1114" i="18" s="1"/>
  <c r="G1113" i="18"/>
  <c r="M1113" i="18" s="1"/>
  <c r="G1112" i="18"/>
  <c r="M1112" i="18" s="1"/>
  <c r="G1111" i="18"/>
  <c r="M1111" i="18" s="1"/>
  <c r="G1110" i="18"/>
  <c r="M1110" i="18" s="1"/>
  <c r="G1109" i="18"/>
  <c r="M1109" i="18" s="1"/>
  <c r="G1108" i="18"/>
  <c r="M1108" i="18" s="1"/>
  <c r="G1107" i="18"/>
  <c r="M1107" i="18" s="1"/>
  <c r="G1106" i="18"/>
  <c r="M1106" i="18" s="1"/>
  <c r="G1105" i="18"/>
  <c r="M1105" i="18" s="1"/>
  <c r="G1104" i="18"/>
  <c r="M1104" i="18" s="1"/>
  <c r="G1103" i="18"/>
  <c r="M1103" i="18" s="1"/>
  <c r="G1102" i="18"/>
  <c r="M1102" i="18" s="1"/>
  <c r="G1101" i="18"/>
  <c r="M1101" i="18" s="1"/>
  <c r="G1100" i="18"/>
  <c r="M1100" i="18" s="1"/>
  <c r="G1099" i="18"/>
  <c r="M1099" i="18" s="1"/>
  <c r="G1098" i="18"/>
  <c r="M1098" i="18" s="1"/>
  <c r="G1097" i="18"/>
  <c r="M1097" i="18" s="1"/>
  <c r="G1096" i="18"/>
  <c r="M1096" i="18" s="1"/>
  <c r="G1095" i="18"/>
  <c r="M1095" i="18" s="1"/>
  <c r="G1094" i="18"/>
  <c r="M1094" i="18" s="1"/>
  <c r="G1093" i="18"/>
  <c r="M1093" i="18" s="1"/>
  <c r="G1092" i="18"/>
  <c r="M1092" i="18" s="1"/>
  <c r="G1091" i="18"/>
  <c r="M1091" i="18" s="1"/>
  <c r="G1090" i="18"/>
  <c r="M1090" i="18" s="1"/>
  <c r="G1089" i="18"/>
  <c r="M1089" i="18" s="1"/>
  <c r="G1088" i="18"/>
  <c r="M1088" i="18" s="1"/>
  <c r="G1087" i="18"/>
  <c r="M1087" i="18" s="1"/>
  <c r="G1086" i="18"/>
  <c r="M1086" i="18" s="1"/>
  <c r="G1085" i="18"/>
  <c r="M1085" i="18" s="1"/>
  <c r="G1084" i="18"/>
  <c r="M1084" i="18" s="1"/>
  <c r="G1083" i="18"/>
  <c r="M1083" i="18" s="1"/>
  <c r="G1082" i="18"/>
  <c r="M1082" i="18" s="1"/>
  <c r="G1081" i="18"/>
  <c r="M1081" i="18" s="1"/>
  <c r="G1080" i="18"/>
  <c r="M1080" i="18" s="1"/>
  <c r="G1079" i="18"/>
  <c r="M1079" i="18" s="1"/>
  <c r="G1078" i="18"/>
  <c r="M1078" i="18" s="1"/>
  <c r="G1077" i="18"/>
  <c r="M1077" i="18" s="1"/>
  <c r="G1076" i="18"/>
  <c r="M1076" i="18" s="1"/>
  <c r="G1075" i="18"/>
  <c r="M1075" i="18" s="1"/>
  <c r="G1074" i="18"/>
  <c r="M1074" i="18" s="1"/>
  <c r="G1073" i="18"/>
  <c r="M1073" i="18" s="1"/>
  <c r="G1072" i="18"/>
  <c r="M1072" i="18" s="1"/>
  <c r="G1071" i="18"/>
  <c r="M1071" i="18" s="1"/>
  <c r="G1070" i="18"/>
  <c r="M1070" i="18" s="1"/>
  <c r="G1069" i="18"/>
  <c r="M1069" i="18" s="1"/>
  <c r="G1068" i="18"/>
  <c r="M1068" i="18" s="1"/>
  <c r="G1067" i="18"/>
  <c r="M1067" i="18" s="1"/>
  <c r="G1066" i="18"/>
  <c r="M1066" i="18" s="1"/>
  <c r="G1065" i="18"/>
  <c r="M1065" i="18" s="1"/>
  <c r="G1064" i="18"/>
  <c r="M1064" i="18" s="1"/>
  <c r="G1063" i="18"/>
  <c r="M1063" i="18" s="1"/>
  <c r="G1062" i="18"/>
  <c r="M1062" i="18" s="1"/>
  <c r="G1061" i="18"/>
  <c r="M1061" i="18" s="1"/>
  <c r="G1060" i="18"/>
  <c r="M1060" i="18" s="1"/>
  <c r="G1059" i="18"/>
  <c r="M1059" i="18" s="1"/>
  <c r="G1058" i="18"/>
  <c r="M1058" i="18" s="1"/>
  <c r="G1057" i="18"/>
  <c r="M1057" i="18" s="1"/>
  <c r="G1056" i="18"/>
  <c r="M1056" i="18" s="1"/>
  <c r="G1055" i="18"/>
  <c r="M1055" i="18" s="1"/>
  <c r="G1054" i="18"/>
  <c r="M1054" i="18" s="1"/>
  <c r="G1053" i="18"/>
  <c r="M1053" i="18" s="1"/>
  <c r="G1052" i="18"/>
  <c r="M1052" i="18" s="1"/>
  <c r="G1051" i="18"/>
  <c r="M1051" i="18" s="1"/>
  <c r="G1050" i="18"/>
  <c r="M1050" i="18" s="1"/>
  <c r="G1049" i="18"/>
  <c r="M1049" i="18" s="1"/>
  <c r="G1048" i="18"/>
  <c r="M1048" i="18" s="1"/>
  <c r="G1047" i="18"/>
  <c r="M1047" i="18" s="1"/>
  <c r="G1046" i="18"/>
  <c r="M1046" i="18" s="1"/>
  <c r="G1045" i="18"/>
  <c r="M1045" i="18" s="1"/>
  <c r="G1044" i="18"/>
  <c r="M1044" i="18" s="1"/>
  <c r="G1043" i="18"/>
  <c r="M1043" i="18" s="1"/>
  <c r="G1042" i="18"/>
  <c r="M1042" i="18" s="1"/>
  <c r="G1041" i="18"/>
  <c r="M1041" i="18" s="1"/>
  <c r="G1040" i="18"/>
  <c r="M1040" i="18" s="1"/>
  <c r="G1039" i="18"/>
  <c r="M1039" i="18" s="1"/>
  <c r="G1038" i="18"/>
  <c r="M1038" i="18" s="1"/>
  <c r="G1037" i="18"/>
  <c r="M1037" i="18" s="1"/>
  <c r="G1036" i="18"/>
  <c r="M1036" i="18" s="1"/>
  <c r="G1035" i="18"/>
  <c r="M1035" i="18" s="1"/>
  <c r="G1034" i="18"/>
  <c r="M1034" i="18" s="1"/>
  <c r="G1033" i="18"/>
  <c r="M1033" i="18" s="1"/>
  <c r="G1032" i="18"/>
  <c r="M1032" i="18" s="1"/>
  <c r="G1031" i="18"/>
  <c r="M1031" i="18" s="1"/>
  <c r="G1030" i="18"/>
  <c r="M1030" i="18" s="1"/>
  <c r="G1029" i="18"/>
  <c r="M1029" i="18" s="1"/>
  <c r="G1028" i="18"/>
  <c r="M1028" i="18" s="1"/>
  <c r="G1027" i="18"/>
  <c r="M1027" i="18" s="1"/>
  <c r="G1026" i="18"/>
  <c r="M1026" i="18" s="1"/>
  <c r="G1025" i="18"/>
  <c r="M1025" i="18" s="1"/>
  <c r="G1024" i="18"/>
  <c r="M1024" i="18" s="1"/>
  <c r="G1023" i="18"/>
  <c r="M1023" i="18" s="1"/>
  <c r="G1022" i="18"/>
  <c r="M1022" i="18" s="1"/>
  <c r="G1021" i="18"/>
  <c r="M1021" i="18" s="1"/>
  <c r="G1020" i="18"/>
  <c r="M1020" i="18" s="1"/>
  <c r="G1019" i="18"/>
  <c r="M1019" i="18" s="1"/>
  <c r="G1018" i="18"/>
  <c r="M1018" i="18" s="1"/>
  <c r="G1017" i="18"/>
  <c r="M1017" i="18" s="1"/>
  <c r="G1016" i="18"/>
  <c r="M1016" i="18" s="1"/>
  <c r="G1015" i="18"/>
  <c r="M1015" i="18" s="1"/>
  <c r="G1014" i="18"/>
  <c r="M1014" i="18" s="1"/>
  <c r="G1013" i="18"/>
  <c r="M1013" i="18" s="1"/>
  <c r="G1012" i="18"/>
  <c r="M1012" i="18" s="1"/>
  <c r="G1011" i="18"/>
  <c r="M1011" i="18" s="1"/>
  <c r="G1010" i="18"/>
  <c r="M1010" i="18" s="1"/>
  <c r="G1009" i="18"/>
  <c r="M1009" i="18" s="1"/>
  <c r="G1008" i="18"/>
  <c r="M1008" i="18" s="1"/>
  <c r="G1007" i="18"/>
  <c r="M1007" i="18" s="1"/>
  <c r="G1006" i="18"/>
  <c r="M1006" i="18" s="1"/>
  <c r="G1005" i="18"/>
  <c r="M1005" i="18" s="1"/>
  <c r="G1004" i="18"/>
  <c r="M1004" i="18" s="1"/>
  <c r="G1003" i="18"/>
  <c r="M1003" i="18" s="1"/>
  <c r="G1002" i="18"/>
  <c r="M1002" i="18" s="1"/>
  <c r="G1001" i="18"/>
  <c r="M1001" i="18" s="1"/>
  <c r="G1000" i="18"/>
  <c r="M1000" i="18" s="1"/>
  <c r="G999" i="18"/>
  <c r="M999" i="18" s="1"/>
  <c r="G998" i="18"/>
  <c r="M998" i="18" s="1"/>
  <c r="G997" i="18"/>
  <c r="M997" i="18" s="1"/>
  <c r="G996" i="18"/>
  <c r="M996" i="18" s="1"/>
  <c r="G995" i="18"/>
  <c r="M995" i="18" s="1"/>
  <c r="G994" i="18"/>
  <c r="M994" i="18" s="1"/>
  <c r="G993" i="18"/>
  <c r="M993" i="18" s="1"/>
  <c r="G992" i="18"/>
  <c r="M992" i="18" s="1"/>
  <c r="G991" i="18"/>
  <c r="M991" i="18" s="1"/>
  <c r="G990" i="18"/>
  <c r="M990" i="18" s="1"/>
  <c r="G989" i="18"/>
  <c r="M989" i="18" s="1"/>
  <c r="G988" i="18"/>
  <c r="M988" i="18" s="1"/>
  <c r="G987" i="18"/>
  <c r="M987" i="18" s="1"/>
  <c r="G986" i="18"/>
  <c r="M986" i="18" s="1"/>
  <c r="G985" i="18"/>
  <c r="M985" i="18" s="1"/>
  <c r="G984" i="18"/>
  <c r="M984" i="18" s="1"/>
  <c r="G983" i="18"/>
  <c r="M983" i="18" s="1"/>
  <c r="G982" i="18"/>
  <c r="M982" i="18" s="1"/>
  <c r="G981" i="18"/>
  <c r="M981" i="18" s="1"/>
  <c r="G980" i="18"/>
  <c r="M980" i="18" s="1"/>
  <c r="G979" i="18"/>
  <c r="M979" i="18" s="1"/>
  <c r="G978" i="18"/>
  <c r="M978" i="18" s="1"/>
  <c r="G977" i="18"/>
  <c r="M977" i="18" s="1"/>
  <c r="G976" i="18"/>
  <c r="M976" i="18" s="1"/>
  <c r="G975" i="18"/>
  <c r="M975" i="18" s="1"/>
  <c r="G974" i="18"/>
  <c r="M974" i="18" s="1"/>
  <c r="G973" i="18"/>
  <c r="M973" i="18" s="1"/>
  <c r="G972" i="18"/>
  <c r="M972" i="18" s="1"/>
  <c r="G971" i="18"/>
  <c r="M971" i="18" s="1"/>
  <c r="G970" i="18"/>
  <c r="M970" i="18" s="1"/>
  <c r="G969" i="18"/>
  <c r="M969" i="18" s="1"/>
  <c r="G968" i="18"/>
  <c r="M968" i="18" s="1"/>
  <c r="G967" i="18"/>
  <c r="M967" i="18" s="1"/>
  <c r="G966" i="18"/>
  <c r="M966" i="18" s="1"/>
  <c r="G965" i="18"/>
  <c r="M965" i="18" s="1"/>
  <c r="G964" i="18"/>
  <c r="M964" i="18" s="1"/>
  <c r="G963" i="18"/>
  <c r="M963" i="18" s="1"/>
  <c r="G962" i="18"/>
  <c r="M962" i="18" s="1"/>
  <c r="G961" i="18"/>
  <c r="M961" i="18" s="1"/>
  <c r="G960" i="18"/>
  <c r="M960" i="18" s="1"/>
  <c r="G959" i="18"/>
  <c r="M959" i="18" s="1"/>
  <c r="G958" i="18"/>
  <c r="M958" i="18" s="1"/>
  <c r="G957" i="18"/>
  <c r="M957" i="18" s="1"/>
  <c r="G956" i="18"/>
  <c r="M956" i="18" s="1"/>
  <c r="G955" i="18"/>
  <c r="M955" i="18" s="1"/>
  <c r="G954" i="18"/>
  <c r="M954" i="18" s="1"/>
  <c r="G953" i="18"/>
  <c r="M953" i="18" s="1"/>
  <c r="G952" i="18"/>
  <c r="M952" i="18" s="1"/>
  <c r="G951" i="18"/>
  <c r="M951" i="18" s="1"/>
  <c r="G950" i="18"/>
  <c r="M950" i="18" s="1"/>
  <c r="G949" i="18"/>
  <c r="M949" i="18" s="1"/>
  <c r="G948" i="18"/>
  <c r="M948" i="18" s="1"/>
  <c r="G947" i="18"/>
  <c r="M947" i="18" s="1"/>
  <c r="G946" i="18"/>
  <c r="M946" i="18" s="1"/>
  <c r="G945" i="18"/>
  <c r="M945" i="18" s="1"/>
  <c r="G944" i="18"/>
  <c r="M944" i="18" s="1"/>
  <c r="G943" i="18"/>
  <c r="M943" i="18" s="1"/>
  <c r="G942" i="18"/>
  <c r="M942" i="18" s="1"/>
  <c r="G941" i="18"/>
  <c r="M941" i="18" s="1"/>
  <c r="G940" i="18"/>
  <c r="M940" i="18" s="1"/>
  <c r="G939" i="18"/>
  <c r="M939" i="18" s="1"/>
  <c r="G938" i="18"/>
  <c r="M938" i="18" s="1"/>
  <c r="G937" i="18"/>
  <c r="M937" i="18" s="1"/>
  <c r="G936" i="18"/>
  <c r="M936" i="18" s="1"/>
  <c r="G935" i="18"/>
  <c r="M935" i="18" s="1"/>
  <c r="G934" i="18"/>
  <c r="M934" i="18" s="1"/>
  <c r="G933" i="18"/>
  <c r="M933" i="18" s="1"/>
  <c r="G932" i="18"/>
  <c r="M932" i="18" s="1"/>
  <c r="G931" i="18"/>
  <c r="M931" i="18" s="1"/>
  <c r="G930" i="18"/>
  <c r="M930" i="18" s="1"/>
  <c r="G929" i="18"/>
  <c r="M929" i="18" s="1"/>
  <c r="G928" i="18"/>
  <c r="M928" i="18" s="1"/>
  <c r="G927" i="18"/>
  <c r="M927" i="18" s="1"/>
  <c r="G926" i="18"/>
  <c r="M926" i="18" s="1"/>
  <c r="G925" i="18"/>
  <c r="M925" i="18" s="1"/>
  <c r="G924" i="18"/>
  <c r="M924" i="18" s="1"/>
  <c r="G923" i="18"/>
  <c r="M923" i="18" s="1"/>
  <c r="G922" i="18"/>
  <c r="M922" i="18" s="1"/>
  <c r="G921" i="18"/>
  <c r="M921" i="18" s="1"/>
  <c r="G920" i="18"/>
  <c r="M920" i="18" s="1"/>
  <c r="G919" i="18"/>
  <c r="M919" i="18" s="1"/>
  <c r="G918" i="18"/>
  <c r="M918" i="18" s="1"/>
  <c r="G917" i="18"/>
  <c r="M917" i="18" s="1"/>
  <c r="G916" i="18"/>
  <c r="M916" i="18" s="1"/>
  <c r="G915" i="18"/>
  <c r="M915" i="18" s="1"/>
  <c r="G914" i="18"/>
  <c r="M914" i="18" s="1"/>
  <c r="G913" i="18"/>
  <c r="M913" i="18" s="1"/>
  <c r="G912" i="18"/>
  <c r="M912" i="18" s="1"/>
  <c r="G911" i="18"/>
  <c r="M911" i="18" s="1"/>
  <c r="G910" i="18"/>
  <c r="M910" i="18" s="1"/>
  <c r="G909" i="18"/>
  <c r="M909" i="18" s="1"/>
  <c r="G908" i="18"/>
  <c r="M908" i="18" s="1"/>
  <c r="G907" i="18"/>
  <c r="M907" i="18" s="1"/>
  <c r="G906" i="18"/>
  <c r="M906" i="18" s="1"/>
  <c r="G905" i="18"/>
  <c r="M905" i="18" s="1"/>
  <c r="G904" i="18"/>
  <c r="M904" i="18" s="1"/>
  <c r="G903" i="18"/>
  <c r="M903" i="18" s="1"/>
  <c r="G902" i="18"/>
  <c r="M902" i="18" s="1"/>
  <c r="G901" i="18"/>
  <c r="M901" i="18" s="1"/>
  <c r="G900" i="18"/>
  <c r="M900" i="18" s="1"/>
  <c r="G899" i="18"/>
  <c r="M899" i="18" s="1"/>
  <c r="G898" i="18"/>
  <c r="M898" i="18" s="1"/>
  <c r="G897" i="18"/>
  <c r="M897" i="18" s="1"/>
  <c r="G896" i="18"/>
  <c r="M896" i="18" s="1"/>
  <c r="G895" i="18"/>
  <c r="M895" i="18" s="1"/>
  <c r="G894" i="18"/>
  <c r="M894" i="18" s="1"/>
  <c r="G893" i="18"/>
  <c r="M893" i="18" s="1"/>
  <c r="G892" i="18"/>
  <c r="M892" i="18" s="1"/>
  <c r="G891" i="18"/>
  <c r="M891" i="18" s="1"/>
  <c r="G890" i="18"/>
  <c r="M890" i="18" s="1"/>
  <c r="G889" i="18"/>
  <c r="M889" i="18" s="1"/>
  <c r="G888" i="18"/>
  <c r="M888" i="18" s="1"/>
  <c r="G887" i="18"/>
  <c r="M887" i="18" s="1"/>
  <c r="G886" i="18"/>
  <c r="M886" i="18" s="1"/>
  <c r="G885" i="18"/>
  <c r="M885" i="18" s="1"/>
  <c r="G884" i="18"/>
  <c r="M884" i="18" s="1"/>
  <c r="G883" i="18"/>
  <c r="M883" i="18" s="1"/>
  <c r="G882" i="18"/>
  <c r="M882" i="18" s="1"/>
  <c r="G881" i="18"/>
  <c r="M881" i="18" s="1"/>
  <c r="G880" i="18"/>
  <c r="M880" i="18" s="1"/>
  <c r="G879" i="18"/>
  <c r="M879" i="18" s="1"/>
  <c r="G878" i="18"/>
  <c r="M878" i="18" s="1"/>
  <c r="G877" i="18"/>
  <c r="M877" i="18" s="1"/>
  <c r="G876" i="18"/>
  <c r="M876" i="18" s="1"/>
  <c r="G875" i="18"/>
  <c r="M875" i="18" s="1"/>
  <c r="G874" i="18"/>
  <c r="M874" i="18" s="1"/>
  <c r="G873" i="18"/>
  <c r="M873" i="18" s="1"/>
  <c r="G872" i="18"/>
  <c r="M872" i="18" s="1"/>
  <c r="G871" i="18"/>
  <c r="M871" i="18" s="1"/>
  <c r="G870" i="18"/>
  <c r="M870" i="18" s="1"/>
  <c r="G869" i="18"/>
  <c r="M869" i="18" s="1"/>
  <c r="G868" i="18"/>
  <c r="M868" i="18" s="1"/>
  <c r="G867" i="18"/>
  <c r="M867" i="18" s="1"/>
  <c r="G866" i="18"/>
  <c r="M866" i="18" s="1"/>
  <c r="G865" i="18"/>
  <c r="M865" i="18" s="1"/>
  <c r="G864" i="18"/>
  <c r="M864" i="18" s="1"/>
  <c r="G863" i="18"/>
  <c r="M863" i="18" s="1"/>
  <c r="G862" i="18"/>
  <c r="M862" i="18" s="1"/>
  <c r="G861" i="18"/>
  <c r="M861" i="18" s="1"/>
  <c r="G860" i="18"/>
  <c r="M860" i="18" s="1"/>
  <c r="G859" i="18"/>
  <c r="M859" i="18" s="1"/>
  <c r="G858" i="18"/>
  <c r="M858" i="18" s="1"/>
  <c r="G857" i="18"/>
  <c r="M857" i="18" s="1"/>
  <c r="G856" i="18"/>
  <c r="M856" i="18" s="1"/>
  <c r="G855" i="18"/>
  <c r="M855" i="18" s="1"/>
  <c r="G854" i="18"/>
  <c r="M854" i="18" s="1"/>
  <c r="G853" i="18"/>
  <c r="M853" i="18" s="1"/>
  <c r="G852" i="18"/>
  <c r="M852" i="18" s="1"/>
  <c r="G851" i="18"/>
  <c r="M851" i="18" s="1"/>
  <c r="G850" i="18"/>
  <c r="M850" i="18" s="1"/>
  <c r="G849" i="18"/>
  <c r="M849" i="18" s="1"/>
  <c r="G848" i="18"/>
  <c r="M848" i="18" s="1"/>
  <c r="G847" i="18"/>
  <c r="M847" i="18" s="1"/>
  <c r="G846" i="18"/>
  <c r="M846" i="18" s="1"/>
  <c r="G845" i="18"/>
  <c r="M845" i="18" s="1"/>
  <c r="G844" i="18"/>
  <c r="M844" i="18" s="1"/>
  <c r="G843" i="18"/>
  <c r="M843" i="18" s="1"/>
  <c r="G842" i="18"/>
  <c r="M842" i="18" s="1"/>
  <c r="G841" i="18"/>
  <c r="M841" i="18" s="1"/>
  <c r="G840" i="18"/>
  <c r="M840" i="18" s="1"/>
  <c r="G839" i="18"/>
  <c r="M839" i="18" s="1"/>
  <c r="G838" i="18"/>
  <c r="M838" i="18" s="1"/>
  <c r="G837" i="18"/>
  <c r="M837" i="18" s="1"/>
  <c r="G836" i="18"/>
  <c r="M836" i="18" s="1"/>
  <c r="G835" i="18"/>
  <c r="M835" i="18" s="1"/>
  <c r="G834" i="18"/>
  <c r="M834" i="18" s="1"/>
  <c r="G833" i="18"/>
  <c r="M833" i="18" s="1"/>
  <c r="G832" i="18"/>
  <c r="M832" i="18" s="1"/>
  <c r="G831" i="18"/>
  <c r="M831" i="18" s="1"/>
  <c r="G830" i="18"/>
  <c r="M830" i="18" s="1"/>
  <c r="G829" i="18"/>
  <c r="M829" i="18" s="1"/>
  <c r="G828" i="18"/>
  <c r="M828" i="18" s="1"/>
  <c r="G827" i="18"/>
  <c r="M827" i="18" s="1"/>
  <c r="G826" i="18"/>
  <c r="M826" i="18" s="1"/>
  <c r="G825" i="18"/>
  <c r="M825" i="18" s="1"/>
  <c r="G824" i="18"/>
  <c r="M824" i="18" s="1"/>
  <c r="G823" i="18"/>
  <c r="M823" i="18" s="1"/>
  <c r="G822" i="18"/>
  <c r="M822" i="18" s="1"/>
  <c r="G821" i="18"/>
  <c r="M821" i="18" s="1"/>
  <c r="G820" i="18"/>
  <c r="M820" i="18" s="1"/>
  <c r="G819" i="18"/>
  <c r="M819" i="18" s="1"/>
  <c r="G818" i="18"/>
  <c r="M818" i="18" s="1"/>
  <c r="G817" i="18"/>
  <c r="M817" i="18" s="1"/>
  <c r="G816" i="18"/>
  <c r="M816" i="18" s="1"/>
  <c r="G815" i="18"/>
  <c r="M815" i="18" s="1"/>
  <c r="G814" i="18"/>
  <c r="M814" i="18" s="1"/>
  <c r="G813" i="18"/>
  <c r="M813" i="18" s="1"/>
  <c r="G812" i="18"/>
  <c r="M812" i="18" s="1"/>
  <c r="G811" i="18"/>
  <c r="M811" i="18" s="1"/>
  <c r="G810" i="18"/>
  <c r="M810" i="18" s="1"/>
  <c r="G809" i="18"/>
  <c r="M809" i="18" s="1"/>
  <c r="G808" i="18"/>
  <c r="M808" i="18" s="1"/>
  <c r="G807" i="18"/>
  <c r="M807" i="18" s="1"/>
  <c r="G806" i="18"/>
  <c r="M806" i="18" s="1"/>
  <c r="G805" i="18"/>
  <c r="M805" i="18" s="1"/>
  <c r="G804" i="18"/>
  <c r="M804" i="18" s="1"/>
  <c r="G803" i="18"/>
  <c r="M803" i="18" s="1"/>
  <c r="G802" i="18"/>
  <c r="M802" i="18" s="1"/>
  <c r="G801" i="18"/>
  <c r="M801" i="18" s="1"/>
  <c r="G800" i="18"/>
  <c r="M800" i="18" s="1"/>
  <c r="G799" i="18"/>
  <c r="M799" i="18" s="1"/>
  <c r="G798" i="18"/>
  <c r="M798" i="18" s="1"/>
  <c r="G797" i="18"/>
  <c r="M797" i="18" s="1"/>
  <c r="G796" i="18"/>
  <c r="M796" i="18" s="1"/>
  <c r="G795" i="18"/>
  <c r="M795" i="18" s="1"/>
  <c r="G794" i="18"/>
  <c r="M794" i="18" s="1"/>
  <c r="G793" i="18"/>
  <c r="M793" i="18" s="1"/>
  <c r="G792" i="18"/>
  <c r="M792" i="18" s="1"/>
  <c r="G791" i="18"/>
  <c r="M791" i="18" s="1"/>
  <c r="G790" i="18"/>
  <c r="M790" i="18" s="1"/>
  <c r="G789" i="18"/>
  <c r="M789" i="18" s="1"/>
  <c r="G788" i="18"/>
  <c r="M788" i="18" s="1"/>
  <c r="G787" i="18"/>
  <c r="M787" i="18" s="1"/>
  <c r="G786" i="18"/>
  <c r="M786" i="18" s="1"/>
  <c r="G785" i="18"/>
  <c r="M785" i="18" s="1"/>
  <c r="G784" i="18"/>
  <c r="M784" i="18" s="1"/>
  <c r="G783" i="18"/>
  <c r="M783" i="18" s="1"/>
  <c r="G782" i="18"/>
  <c r="M782" i="18" s="1"/>
  <c r="G781" i="18"/>
  <c r="M781" i="18" s="1"/>
  <c r="G780" i="18"/>
  <c r="M780" i="18" s="1"/>
  <c r="G779" i="18"/>
  <c r="M779" i="18" s="1"/>
  <c r="G778" i="18"/>
  <c r="M778" i="18" s="1"/>
  <c r="G777" i="18"/>
  <c r="M777" i="18" s="1"/>
  <c r="G776" i="18"/>
  <c r="M776" i="18" s="1"/>
  <c r="G775" i="18"/>
  <c r="M775" i="18" s="1"/>
  <c r="G774" i="18"/>
  <c r="M774" i="18" s="1"/>
  <c r="G773" i="18"/>
  <c r="M773" i="18" s="1"/>
  <c r="G772" i="18"/>
  <c r="M772" i="18" s="1"/>
  <c r="G771" i="18"/>
  <c r="M771" i="18" s="1"/>
  <c r="G770" i="18"/>
  <c r="M770" i="18" s="1"/>
  <c r="G769" i="18"/>
  <c r="M769" i="18" s="1"/>
  <c r="G768" i="18"/>
  <c r="M768" i="18" s="1"/>
  <c r="G767" i="18"/>
  <c r="M767" i="18" s="1"/>
  <c r="G766" i="18"/>
  <c r="M766" i="18" s="1"/>
  <c r="G765" i="18"/>
  <c r="M765" i="18" s="1"/>
  <c r="G764" i="18"/>
  <c r="M764" i="18" s="1"/>
  <c r="G763" i="18"/>
  <c r="M763" i="18" s="1"/>
  <c r="G762" i="18"/>
  <c r="M762" i="18" s="1"/>
  <c r="G761" i="18"/>
  <c r="M761" i="18" s="1"/>
  <c r="G760" i="18"/>
  <c r="M760" i="18" s="1"/>
  <c r="G759" i="18"/>
  <c r="M759" i="18" s="1"/>
  <c r="G758" i="18"/>
  <c r="M758" i="18" s="1"/>
  <c r="G757" i="18"/>
  <c r="M757" i="18" s="1"/>
  <c r="G756" i="18"/>
  <c r="M756" i="18" s="1"/>
  <c r="G755" i="18"/>
  <c r="M755" i="18" s="1"/>
  <c r="G754" i="18"/>
  <c r="M754" i="18" s="1"/>
  <c r="G753" i="18"/>
  <c r="M753" i="18" s="1"/>
  <c r="G752" i="18"/>
  <c r="M752" i="18" s="1"/>
  <c r="G751" i="18"/>
  <c r="M751" i="18" s="1"/>
  <c r="G750" i="18"/>
  <c r="M750" i="18" s="1"/>
  <c r="G749" i="18"/>
  <c r="M749" i="18" s="1"/>
  <c r="G748" i="18"/>
  <c r="M748" i="18" s="1"/>
  <c r="G747" i="18"/>
  <c r="M747" i="18" s="1"/>
  <c r="G746" i="18"/>
  <c r="M746" i="18" s="1"/>
  <c r="G745" i="18"/>
  <c r="M745" i="18" s="1"/>
  <c r="G744" i="18"/>
  <c r="M744" i="18" s="1"/>
  <c r="G743" i="18"/>
  <c r="M743" i="18" s="1"/>
  <c r="G742" i="18"/>
  <c r="M742" i="18" s="1"/>
  <c r="G741" i="18"/>
  <c r="M741" i="18" s="1"/>
  <c r="G740" i="18"/>
  <c r="M740" i="18" s="1"/>
  <c r="G739" i="18"/>
  <c r="M739" i="18" s="1"/>
  <c r="G738" i="18"/>
  <c r="M738" i="18" s="1"/>
  <c r="G737" i="18"/>
  <c r="M737" i="18" s="1"/>
  <c r="G736" i="18"/>
  <c r="M736" i="18" s="1"/>
  <c r="G735" i="18"/>
  <c r="M735" i="18" s="1"/>
  <c r="G734" i="18"/>
  <c r="M734" i="18" s="1"/>
  <c r="G733" i="18"/>
  <c r="M733" i="18" s="1"/>
  <c r="G732" i="18"/>
  <c r="M732" i="18" s="1"/>
  <c r="G731" i="18"/>
  <c r="M731" i="18" s="1"/>
  <c r="G730" i="18"/>
  <c r="M730" i="18" s="1"/>
  <c r="G729" i="18"/>
  <c r="M729" i="18" s="1"/>
  <c r="G728" i="18"/>
  <c r="M728" i="18" s="1"/>
  <c r="G727" i="18"/>
  <c r="M727" i="18" s="1"/>
  <c r="G726" i="18"/>
  <c r="M726" i="18" s="1"/>
  <c r="G725" i="18"/>
  <c r="M725" i="18" s="1"/>
  <c r="G724" i="18"/>
  <c r="M724" i="18" s="1"/>
  <c r="G723" i="18"/>
  <c r="M723" i="18" s="1"/>
  <c r="G722" i="18"/>
  <c r="M722" i="18" s="1"/>
  <c r="G721" i="18"/>
  <c r="M721" i="18" s="1"/>
  <c r="G720" i="18"/>
  <c r="M720" i="18" s="1"/>
  <c r="G719" i="18"/>
  <c r="M719" i="18" s="1"/>
  <c r="G718" i="18"/>
  <c r="M718" i="18" s="1"/>
  <c r="G717" i="18"/>
  <c r="M717" i="18" s="1"/>
  <c r="G716" i="18"/>
  <c r="M716" i="18" s="1"/>
  <c r="G715" i="18"/>
  <c r="M715" i="18" s="1"/>
  <c r="G714" i="18"/>
  <c r="M714" i="18" s="1"/>
  <c r="G713" i="18"/>
  <c r="M713" i="18" s="1"/>
  <c r="G712" i="18"/>
  <c r="M712" i="18" s="1"/>
  <c r="G711" i="18"/>
  <c r="M711" i="18" s="1"/>
  <c r="G710" i="18"/>
  <c r="M710" i="18" s="1"/>
  <c r="G709" i="18"/>
  <c r="M709" i="18" s="1"/>
  <c r="G708" i="18"/>
  <c r="M708" i="18" s="1"/>
  <c r="G707" i="18"/>
  <c r="M707" i="18" s="1"/>
  <c r="G706" i="18"/>
  <c r="M706" i="18" s="1"/>
  <c r="G705" i="18"/>
  <c r="M705" i="18" s="1"/>
  <c r="G704" i="18"/>
  <c r="M704" i="18" s="1"/>
  <c r="G703" i="18"/>
  <c r="M703" i="18" s="1"/>
  <c r="G702" i="18"/>
  <c r="M702" i="18" s="1"/>
  <c r="G701" i="18"/>
  <c r="M701" i="18" s="1"/>
  <c r="G700" i="18"/>
  <c r="M700" i="18" s="1"/>
  <c r="G699" i="18"/>
  <c r="M699" i="18" s="1"/>
  <c r="G698" i="18"/>
  <c r="M698" i="18" s="1"/>
  <c r="G697" i="18"/>
  <c r="M697" i="18" s="1"/>
  <c r="G696" i="18"/>
  <c r="M696" i="18" s="1"/>
  <c r="G695" i="18"/>
  <c r="M695" i="18" s="1"/>
  <c r="G694" i="18"/>
  <c r="M694" i="18" s="1"/>
  <c r="G693" i="18"/>
  <c r="M693" i="18" s="1"/>
  <c r="G692" i="18"/>
  <c r="M692" i="18" s="1"/>
  <c r="G691" i="18"/>
  <c r="M691" i="18" s="1"/>
  <c r="G690" i="18"/>
  <c r="M690" i="18" s="1"/>
  <c r="G689" i="18"/>
  <c r="M689" i="18" s="1"/>
  <c r="G688" i="18"/>
  <c r="M688" i="18" s="1"/>
  <c r="G687" i="18"/>
  <c r="M687" i="18" s="1"/>
  <c r="G686" i="18"/>
  <c r="M686" i="18" s="1"/>
  <c r="G685" i="18"/>
  <c r="M685" i="18" s="1"/>
  <c r="G684" i="18"/>
  <c r="M684" i="18" s="1"/>
  <c r="G683" i="18"/>
  <c r="M683" i="18" s="1"/>
  <c r="G682" i="18"/>
  <c r="M682" i="18" s="1"/>
  <c r="G681" i="18"/>
  <c r="M681" i="18" s="1"/>
  <c r="G680" i="18"/>
  <c r="M680" i="18" s="1"/>
  <c r="G679" i="18"/>
  <c r="M679" i="18" s="1"/>
  <c r="G678" i="18"/>
  <c r="M678" i="18" s="1"/>
  <c r="G677" i="18"/>
  <c r="M677" i="18" s="1"/>
  <c r="G676" i="18"/>
  <c r="M676" i="18" s="1"/>
  <c r="G675" i="18"/>
  <c r="M675" i="18" s="1"/>
  <c r="G674" i="18"/>
  <c r="M674" i="18" s="1"/>
  <c r="G673" i="18"/>
  <c r="M673" i="18" s="1"/>
  <c r="G672" i="18"/>
  <c r="M672" i="18" s="1"/>
  <c r="G671" i="18"/>
  <c r="M671" i="18" s="1"/>
  <c r="G670" i="18"/>
  <c r="M670" i="18" s="1"/>
  <c r="G669" i="18"/>
  <c r="M669" i="18" s="1"/>
  <c r="G668" i="18"/>
  <c r="M668" i="18" s="1"/>
  <c r="G667" i="18"/>
  <c r="M667" i="18" s="1"/>
  <c r="G666" i="18"/>
  <c r="M666" i="18" s="1"/>
  <c r="G665" i="18"/>
  <c r="M665" i="18" s="1"/>
  <c r="G664" i="18"/>
  <c r="M664" i="18" s="1"/>
  <c r="G663" i="18"/>
  <c r="M663" i="18" s="1"/>
  <c r="G662" i="18"/>
  <c r="M662" i="18" s="1"/>
  <c r="G661" i="18"/>
  <c r="M661" i="18" s="1"/>
  <c r="G660" i="18"/>
  <c r="M660" i="18" s="1"/>
  <c r="G659" i="18"/>
  <c r="M659" i="18" s="1"/>
  <c r="G658" i="18"/>
  <c r="M658" i="18" s="1"/>
  <c r="G657" i="18"/>
  <c r="M657" i="18" s="1"/>
  <c r="G656" i="18"/>
  <c r="M656" i="18" s="1"/>
  <c r="G655" i="18"/>
  <c r="M655" i="18" s="1"/>
  <c r="G654" i="18"/>
  <c r="M654" i="18" s="1"/>
  <c r="G653" i="18"/>
  <c r="M653" i="18" s="1"/>
  <c r="G652" i="18"/>
  <c r="M652" i="18" s="1"/>
  <c r="G651" i="18"/>
  <c r="M651" i="18" s="1"/>
  <c r="G650" i="18"/>
  <c r="M650" i="18" s="1"/>
  <c r="G649" i="18"/>
  <c r="M649" i="18" s="1"/>
  <c r="G648" i="18"/>
  <c r="M648" i="18" s="1"/>
  <c r="G647" i="18"/>
  <c r="M647" i="18" s="1"/>
  <c r="G646" i="18"/>
  <c r="M646" i="18" s="1"/>
  <c r="G645" i="18"/>
  <c r="M645" i="18" s="1"/>
  <c r="G644" i="18"/>
  <c r="M644" i="18" s="1"/>
  <c r="G643" i="18"/>
  <c r="M643" i="18" s="1"/>
  <c r="G642" i="18"/>
  <c r="M642" i="18" s="1"/>
  <c r="G641" i="18"/>
  <c r="M641" i="18" s="1"/>
  <c r="G640" i="18"/>
  <c r="M640" i="18" s="1"/>
  <c r="G639" i="18"/>
  <c r="M639" i="18" s="1"/>
  <c r="G638" i="18"/>
  <c r="M638" i="18" s="1"/>
  <c r="G637" i="18"/>
  <c r="M637" i="18" s="1"/>
  <c r="G636" i="18"/>
  <c r="M636" i="18" s="1"/>
  <c r="G635" i="18"/>
  <c r="M635" i="18" s="1"/>
  <c r="G634" i="18"/>
  <c r="M634" i="18" s="1"/>
  <c r="G633" i="18"/>
  <c r="M633" i="18" s="1"/>
  <c r="G632" i="18"/>
  <c r="M632" i="18" s="1"/>
  <c r="G631" i="18"/>
  <c r="M631" i="18" s="1"/>
  <c r="G630" i="18"/>
  <c r="M630" i="18" s="1"/>
  <c r="G629" i="18"/>
  <c r="M629" i="18" s="1"/>
  <c r="G628" i="18"/>
  <c r="M628" i="18" s="1"/>
  <c r="G627" i="18"/>
  <c r="M627" i="18" s="1"/>
  <c r="G626" i="18"/>
  <c r="M626" i="18" s="1"/>
  <c r="G625" i="18"/>
  <c r="M625" i="18" s="1"/>
  <c r="G624" i="18"/>
  <c r="M624" i="18" s="1"/>
  <c r="G623" i="18"/>
  <c r="M623" i="18" s="1"/>
  <c r="G622" i="18"/>
  <c r="M622" i="18" s="1"/>
  <c r="G621" i="18"/>
  <c r="M621" i="18" s="1"/>
  <c r="G620" i="18"/>
  <c r="M620" i="18" s="1"/>
  <c r="G619" i="18"/>
  <c r="M619" i="18" s="1"/>
  <c r="G618" i="18"/>
  <c r="M618" i="18" s="1"/>
  <c r="G617" i="18"/>
  <c r="M617" i="18" s="1"/>
  <c r="G616" i="18"/>
  <c r="M616" i="18" s="1"/>
  <c r="G615" i="18"/>
  <c r="M615" i="18" s="1"/>
  <c r="G614" i="18"/>
  <c r="M614" i="18" s="1"/>
  <c r="G613" i="18"/>
  <c r="M613" i="18" s="1"/>
  <c r="G612" i="18"/>
  <c r="M612" i="18" s="1"/>
  <c r="G611" i="18"/>
  <c r="M611" i="18" s="1"/>
  <c r="G610" i="18"/>
  <c r="M610" i="18" s="1"/>
  <c r="G609" i="18"/>
  <c r="M609" i="18" s="1"/>
  <c r="G608" i="18"/>
  <c r="M608" i="18" s="1"/>
  <c r="G607" i="18"/>
  <c r="M607" i="18" s="1"/>
  <c r="G606" i="18"/>
  <c r="M606" i="18" s="1"/>
  <c r="G605" i="18"/>
  <c r="M605" i="18" s="1"/>
  <c r="G604" i="18"/>
  <c r="M604" i="18" s="1"/>
  <c r="G603" i="18"/>
  <c r="M603" i="18" s="1"/>
  <c r="G602" i="18"/>
  <c r="M602" i="18" s="1"/>
  <c r="G601" i="18"/>
  <c r="M601" i="18" s="1"/>
  <c r="G600" i="18"/>
  <c r="M600" i="18" s="1"/>
  <c r="G599" i="18"/>
  <c r="M599" i="18" s="1"/>
  <c r="G598" i="18"/>
  <c r="M598" i="18" s="1"/>
  <c r="G597" i="18"/>
  <c r="M597" i="18" s="1"/>
  <c r="G596" i="18"/>
  <c r="M596" i="18" s="1"/>
  <c r="G595" i="18"/>
  <c r="M595" i="18" s="1"/>
  <c r="G594" i="18"/>
  <c r="M594" i="18" s="1"/>
  <c r="G593" i="18"/>
  <c r="M593" i="18" s="1"/>
  <c r="G592" i="18"/>
  <c r="M592" i="18" s="1"/>
  <c r="G591" i="18"/>
  <c r="M591" i="18" s="1"/>
  <c r="G590" i="18"/>
  <c r="M590" i="18" s="1"/>
  <c r="G589" i="18"/>
  <c r="M589" i="18" s="1"/>
  <c r="G588" i="18"/>
  <c r="M588" i="18" s="1"/>
  <c r="G587" i="18"/>
  <c r="M587" i="18" s="1"/>
  <c r="G586" i="18"/>
  <c r="M586" i="18" s="1"/>
  <c r="G585" i="18"/>
  <c r="M585" i="18" s="1"/>
  <c r="G584" i="18"/>
  <c r="M584" i="18" s="1"/>
  <c r="G583" i="18"/>
  <c r="M583" i="18" s="1"/>
  <c r="G582" i="18"/>
  <c r="M582" i="18" s="1"/>
  <c r="G581" i="18"/>
  <c r="M581" i="18" s="1"/>
  <c r="G580" i="18"/>
  <c r="M580" i="18" s="1"/>
  <c r="G579" i="18"/>
  <c r="M579" i="18" s="1"/>
  <c r="G578" i="18"/>
  <c r="M578" i="18" s="1"/>
  <c r="G577" i="18"/>
  <c r="M577" i="18" s="1"/>
  <c r="G576" i="18"/>
  <c r="M576" i="18" s="1"/>
  <c r="G575" i="18"/>
  <c r="M575" i="18" s="1"/>
  <c r="G574" i="18"/>
  <c r="M574" i="18" s="1"/>
  <c r="G573" i="18"/>
  <c r="M573" i="18" s="1"/>
  <c r="G572" i="18"/>
  <c r="M572" i="18" s="1"/>
  <c r="G571" i="18"/>
  <c r="M571" i="18" s="1"/>
  <c r="G570" i="18"/>
  <c r="M570" i="18" s="1"/>
  <c r="G569" i="18"/>
  <c r="M569" i="18" s="1"/>
  <c r="G568" i="18"/>
  <c r="M568" i="18" s="1"/>
  <c r="G567" i="18"/>
  <c r="M567" i="18" s="1"/>
  <c r="G566" i="18"/>
  <c r="M566" i="18" s="1"/>
  <c r="G565" i="18"/>
  <c r="M565" i="18" s="1"/>
  <c r="G564" i="18"/>
  <c r="M564" i="18" s="1"/>
  <c r="G563" i="18"/>
  <c r="M563" i="18" s="1"/>
  <c r="G562" i="18"/>
  <c r="M562" i="18" s="1"/>
  <c r="G561" i="18"/>
  <c r="M561" i="18" s="1"/>
  <c r="G560" i="18"/>
  <c r="M560" i="18" s="1"/>
  <c r="G559" i="18"/>
  <c r="M559" i="18" s="1"/>
  <c r="G558" i="18"/>
  <c r="M558" i="18" s="1"/>
  <c r="G557" i="18"/>
  <c r="M557" i="18" s="1"/>
  <c r="G556" i="18"/>
  <c r="M556" i="18" s="1"/>
  <c r="G555" i="18"/>
  <c r="M555" i="18" s="1"/>
  <c r="G554" i="18"/>
  <c r="M554" i="18" s="1"/>
  <c r="G553" i="18"/>
  <c r="M553" i="18" s="1"/>
  <c r="G552" i="18"/>
  <c r="M552" i="18" s="1"/>
  <c r="G551" i="18"/>
  <c r="M551" i="18" s="1"/>
  <c r="G550" i="18"/>
  <c r="M550" i="18" s="1"/>
  <c r="G549" i="18"/>
  <c r="M549" i="18" s="1"/>
  <c r="G548" i="18"/>
  <c r="M548" i="18" s="1"/>
  <c r="G547" i="18"/>
  <c r="M547" i="18" s="1"/>
  <c r="G546" i="18"/>
  <c r="M546" i="18" s="1"/>
  <c r="G545" i="18"/>
  <c r="M545" i="18" s="1"/>
  <c r="G544" i="18"/>
  <c r="M544" i="18" s="1"/>
  <c r="G543" i="18"/>
  <c r="M543" i="18" s="1"/>
  <c r="G542" i="18"/>
  <c r="M542" i="18" s="1"/>
  <c r="G541" i="18"/>
  <c r="M541" i="18" s="1"/>
  <c r="G540" i="18"/>
  <c r="M540" i="18" s="1"/>
  <c r="G539" i="18"/>
  <c r="M539" i="18" s="1"/>
  <c r="G538" i="18"/>
  <c r="M538" i="18" s="1"/>
  <c r="G537" i="18"/>
  <c r="M537" i="18" s="1"/>
  <c r="G536" i="18"/>
  <c r="M536" i="18" s="1"/>
  <c r="G535" i="18"/>
  <c r="M535" i="18" s="1"/>
  <c r="G534" i="18"/>
  <c r="M534" i="18" s="1"/>
  <c r="G533" i="18"/>
  <c r="M533" i="18" s="1"/>
  <c r="G532" i="18"/>
  <c r="M532" i="18" s="1"/>
  <c r="G531" i="18"/>
  <c r="M531" i="18" s="1"/>
  <c r="G530" i="18"/>
  <c r="M530" i="18" s="1"/>
  <c r="G529" i="18"/>
  <c r="M529" i="18" s="1"/>
  <c r="G528" i="18"/>
  <c r="M528" i="18" s="1"/>
  <c r="G527" i="18"/>
  <c r="M527" i="18" s="1"/>
  <c r="G526" i="18"/>
  <c r="M526" i="18" s="1"/>
  <c r="G525" i="18"/>
  <c r="M525" i="18" s="1"/>
  <c r="G524" i="18"/>
  <c r="M524" i="18" s="1"/>
  <c r="G523" i="18"/>
  <c r="M523" i="18" s="1"/>
  <c r="G522" i="18"/>
  <c r="M522" i="18" s="1"/>
  <c r="G521" i="18"/>
  <c r="M521" i="18" s="1"/>
  <c r="G520" i="18"/>
  <c r="M520" i="18" s="1"/>
  <c r="G519" i="18"/>
  <c r="M519" i="18" s="1"/>
  <c r="G518" i="18"/>
  <c r="M518" i="18" s="1"/>
  <c r="G517" i="18"/>
  <c r="M517" i="18" s="1"/>
  <c r="G516" i="18"/>
  <c r="M516" i="18" s="1"/>
  <c r="G515" i="18"/>
  <c r="M515" i="18" s="1"/>
  <c r="G514" i="18"/>
  <c r="M514" i="18" s="1"/>
  <c r="G513" i="18"/>
  <c r="M513" i="18" s="1"/>
  <c r="G512" i="18"/>
  <c r="M512" i="18" s="1"/>
  <c r="G511" i="18"/>
  <c r="M511" i="18" s="1"/>
  <c r="G510" i="18"/>
  <c r="M510" i="18" s="1"/>
  <c r="G509" i="18"/>
  <c r="M509" i="18" s="1"/>
  <c r="G508" i="18"/>
  <c r="M508" i="18" s="1"/>
  <c r="G507" i="18"/>
  <c r="M507" i="18" s="1"/>
  <c r="G506" i="18"/>
  <c r="M506" i="18" s="1"/>
  <c r="G505" i="18"/>
  <c r="M505" i="18" s="1"/>
  <c r="G504" i="18"/>
  <c r="M504" i="18" s="1"/>
  <c r="G503" i="18"/>
  <c r="M503" i="18" s="1"/>
  <c r="G502" i="18"/>
  <c r="M502" i="18" s="1"/>
  <c r="G501" i="18"/>
  <c r="M501" i="18" s="1"/>
  <c r="G500" i="18"/>
  <c r="M500" i="18" s="1"/>
  <c r="G499" i="18"/>
  <c r="M499" i="18" s="1"/>
  <c r="G498" i="18"/>
  <c r="M498" i="18" s="1"/>
  <c r="G497" i="18"/>
  <c r="M497" i="18" s="1"/>
  <c r="G496" i="18"/>
  <c r="M496" i="18" s="1"/>
  <c r="G495" i="18"/>
  <c r="M495" i="18" s="1"/>
  <c r="G494" i="18"/>
  <c r="M494" i="18" s="1"/>
  <c r="G493" i="18"/>
  <c r="M493" i="18" s="1"/>
  <c r="G492" i="18"/>
  <c r="M492" i="18" s="1"/>
  <c r="G491" i="18"/>
  <c r="M491" i="18" s="1"/>
  <c r="G490" i="18"/>
  <c r="M490" i="18" s="1"/>
  <c r="G489" i="18"/>
  <c r="M489" i="18" s="1"/>
  <c r="G488" i="18"/>
  <c r="M488" i="18" s="1"/>
  <c r="G487" i="18"/>
  <c r="M487" i="18" s="1"/>
  <c r="G486" i="18"/>
  <c r="M486" i="18" s="1"/>
  <c r="G485" i="18"/>
  <c r="M485" i="18" s="1"/>
  <c r="G484" i="18"/>
  <c r="M484" i="18" s="1"/>
  <c r="G483" i="18"/>
  <c r="M483" i="18" s="1"/>
  <c r="G482" i="18"/>
  <c r="M482" i="18" s="1"/>
  <c r="G481" i="18"/>
  <c r="M481" i="18" s="1"/>
  <c r="G480" i="18"/>
  <c r="M480" i="18" s="1"/>
  <c r="G479" i="18"/>
  <c r="M479" i="18" s="1"/>
  <c r="G478" i="18"/>
  <c r="M478" i="18" s="1"/>
  <c r="G477" i="18"/>
  <c r="M477" i="18" s="1"/>
  <c r="G476" i="18"/>
  <c r="M476" i="18" s="1"/>
  <c r="G475" i="18"/>
  <c r="M475" i="18" s="1"/>
  <c r="G474" i="18"/>
  <c r="M474" i="18" s="1"/>
  <c r="G473" i="18"/>
  <c r="M473" i="18" s="1"/>
  <c r="G472" i="18"/>
  <c r="M472" i="18" s="1"/>
  <c r="G471" i="18"/>
  <c r="M471" i="18" s="1"/>
  <c r="G470" i="18"/>
  <c r="M470" i="18" s="1"/>
  <c r="G469" i="18"/>
  <c r="M469" i="18" s="1"/>
  <c r="G468" i="18"/>
  <c r="M468" i="18" s="1"/>
  <c r="G467" i="18"/>
  <c r="M467" i="18" s="1"/>
  <c r="G466" i="18"/>
  <c r="M466" i="18" s="1"/>
  <c r="G465" i="18"/>
  <c r="M465" i="18" s="1"/>
  <c r="G464" i="18"/>
  <c r="M464" i="18" s="1"/>
  <c r="G463" i="18"/>
  <c r="M463" i="18" s="1"/>
  <c r="G462" i="18"/>
  <c r="M462" i="18" s="1"/>
  <c r="G461" i="18"/>
  <c r="M461" i="18" s="1"/>
  <c r="G460" i="18"/>
  <c r="M460" i="18" s="1"/>
  <c r="G459" i="18"/>
  <c r="M459" i="18" s="1"/>
  <c r="G458" i="18"/>
  <c r="M458" i="18" s="1"/>
  <c r="G457" i="18"/>
  <c r="M457" i="18" s="1"/>
  <c r="G456" i="18"/>
  <c r="M456" i="18" s="1"/>
  <c r="G455" i="18"/>
  <c r="M455" i="18" s="1"/>
  <c r="G454" i="18"/>
  <c r="M454" i="18" s="1"/>
  <c r="G453" i="18"/>
  <c r="M453" i="18" s="1"/>
  <c r="G452" i="18"/>
  <c r="M452" i="18" s="1"/>
  <c r="G451" i="18"/>
  <c r="M451" i="18" s="1"/>
  <c r="G450" i="18"/>
  <c r="M450" i="18" s="1"/>
  <c r="G449" i="18"/>
  <c r="M449" i="18" s="1"/>
  <c r="G448" i="18"/>
  <c r="M448" i="18" s="1"/>
  <c r="G447" i="18"/>
  <c r="M447" i="18" s="1"/>
  <c r="G446" i="18"/>
  <c r="M446" i="18" s="1"/>
  <c r="G445" i="18"/>
  <c r="M445" i="18" s="1"/>
  <c r="G444" i="18"/>
  <c r="M444" i="18" s="1"/>
  <c r="G443" i="18"/>
  <c r="M443" i="18" s="1"/>
  <c r="G442" i="18"/>
  <c r="M442" i="18" s="1"/>
  <c r="G441" i="18"/>
  <c r="M441" i="18" s="1"/>
  <c r="G440" i="18"/>
  <c r="M440" i="18" s="1"/>
  <c r="G439" i="18"/>
  <c r="M439" i="18" s="1"/>
  <c r="G438" i="18"/>
  <c r="M438" i="18" s="1"/>
  <c r="G437" i="18"/>
  <c r="M437" i="18" s="1"/>
  <c r="G436" i="18"/>
  <c r="M436" i="18" s="1"/>
  <c r="G435" i="18"/>
  <c r="M435" i="18" s="1"/>
  <c r="G434" i="18"/>
  <c r="M434" i="18" s="1"/>
  <c r="G433" i="18"/>
  <c r="M433" i="18" s="1"/>
  <c r="G432" i="18"/>
  <c r="M432" i="18" s="1"/>
  <c r="G431" i="18"/>
  <c r="M431" i="18" s="1"/>
  <c r="G430" i="18"/>
  <c r="M430" i="18" s="1"/>
  <c r="G429" i="18"/>
  <c r="M429" i="18" s="1"/>
  <c r="G428" i="18"/>
  <c r="M428" i="18" s="1"/>
  <c r="G427" i="18"/>
  <c r="M427" i="18" s="1"/>
  <c r="G426" i="18"/>
  <c r="M426" i="18" s="1"/>
  <c r="G425" i="18"/>
  <c r="M425" i="18" s="1"/>
  <c r="G424" i="18"/>
  <c r="M424" i="18" s="1"/>
  <c r="G423" i="18"/>
  <c r="M423" i="18" s="1"/>
  <c r="G422" i="18"/>
  <c r="M422" i="18" s="1"/>
  <c r="G421" i="18"/>
  <c r="M421" i="18" s="1"/>
  <c r="G420" i="18"/>
  <c r="M420" i="18" s="1"/>
  <c r="G419" i="18"/>
  <c r="M419" i="18" s="1"/>
  <c r="G418" i="18"/>
  <c r="M418" i="18" s="1"/>
  <c r="G417" i="18"/>
  <c r="M417" i="18" s="1"/>
  <c r="G416" i="18"/>
  <c r="M416" i="18" s="1"/>
  <c r="G415" i="18"/>
  <c r="M415" i="18" s="1"/>
  <c r="G414" i="18"/>
  <c r="M414" i="18" s="1"/>
  <c r="G413" i="18"/>
  <c r="M413" i="18" s="1"/>
  <c r="G412" i="18"/>
  <c r="M412" i="18" s="1"/>
  <c r="G411" i="18"/>
  <c r="M411" i="18" s="1"/>
  <c r="G410" i="18"/>
  <c r="M410" i="18" s="1"/>
  <c r="G409" i="18"/>
  <c r="M409" i="18" s="1"/>
  <c r="G408" i="18"/>
  <c r="M408" i="18" s="1"/>
  <c r="G407" i="18"/>
  <c r="M407" i="18" s="1"/>
  <c r="G406" i="18"/>
  <c r="M406" i="18" s="1"/>
  <c r="G405" i="18"/>
  <c r="M405" i="18" s="1"/>
  <c r="G404" i="18"/>
  <c r="M404" i="18" s="1"/>
  <c r="G403" i="18"/>
  <c r="M403" i="18" s="1"/>
  <c r="G402" i="18"/>
  <c r="M402" i="18" s="1"/>
  <c r="G401" i="18"/>
  <c r="M401" i="18" s="1"/>
  <c r="G400" i="18"/>
  <c r="M400" i="18" s="1"/>
  <c r="G399" i="18"/>
  <c r="M399" i="18" s="1"/>
  <c r="G398" i="18"/>
  <c r="M398" i="18" s="1"/>
  <c r="G397" i="18"/>
  <c r="M397" i="18" s="1"/>
  <c r="G396" i="18"/>
  <c r="M396" i="18" s="1"/>
  <c r="G395" i="18"/>
  <c r="M395" i="18" s="1"/>
  <c r="G394" i="18"/>
  <c r="M394" i="18" s="1"/>
  <c r="G393" i="18"/>
  <c r="M393" i="18" s="1"/>
  <c r="G392" i="18"/>
  <c r="M392" i="18" s="1"/>
  <c r="G391" i="18"/>
  <c r="M391" i="18" s="1"/>
  <c r="G390" i="18"/>
  <c r="M390" i="18" s="1"/>
  <c r="G389" i="18"/>
  <c r="M389" i="18" s="1"/>
  <c r="G388" i="18"/>
  <c r="M388" i="18" s="1"/>
  <c r="G387" i="18"/>
  <c r="M387" i="18" s="1"/>
  <c r="G386" i="18"/>
  <c r="M386" i="18" s="1"/>
  <c r="G385" i="18"/>
  <c r="M385" i="18" s="1"/>
  <c r="G384" i="18"/>
  <c r="M384" i="18" s="1"/>
  <c r="G383" i="18"/>
  <c r="M383" i="18" s="1"/>
  <c r="G382" i="18"/>
  <c r="M382" i="18" s="1"/>
  <c r="G381" i="18"/>
  <c r="M381" i="18" s="1"/>
  <c r="G380" i="18"/>
  <c r="M380" i="18" s="1"/>
  <c r="G379" i="18"/>
  <c r="M379" i="18" s="1"/>
  <c r="G378" i="18"/>
  <c r="M378" i="18" s="1"/>
  <c r="G377" i="18"/>
  <c r="M377" i="18" s="1"/>
  <c r="G376" i="18"/>
  <c r="M376" i="18" s="1"/>
  <c r="G375" i="18"/>
  <c r="M375" i="18" s="1"/>
  <c r="G374" i="18"/>
  <c r="M374" i="18" s="1"/>
  <c r="G373" i="18"/>
  <c r="M373" i="18" s="1"/>
  <c r="G372" i="18"/>
  <c r="M372" i="18" s="1"/>
  <c r="G371" i="18"/>
  <c r="M371" i="18" s="1"/>
  <c r="G370" i="18"/>
  <c r="M370" i="18" s="1"/>
  <c r="G369" i="18"/>
  <c r="M369" i="18" s="1"/>
  <c r="G368" i="18"/>
  <c r="M368" i="18" s="1"/>
  <c r="G367" i="18"/>
  <c r="M367" i="18" s="1"/>
  <c r="G366" i="18"/>
  <c r="M366" i="18" s="1"/>
  <c r="G365" i="18"/>
  <c r="M365" i="18" s="1"/>
  <c r="G364" i="18"/>
  <c r="M364" i="18" s="1"/>
  <c r="G363" i="18"/>
  <c r="M363" i="18" s="1"/>
  <c r="G362" i="18"/>
  <c r="M362" i="18" s="1"/>
  <c r="G361" i="18"/>
  <c r="M361" i="18" s="1"/>
  <c r="G360" i="18"/>
  <c r="M360" i="18" s="1"/>
  <c r="G359" i="18"/>
  <c r="M359" i="18" s="1"/>
  <c r="G358" i="18"/>
  <c r="M358" i="18" s="1"/>
  <c r="G357" i="18"/>
  <c r="M357" i="18" s="1"/>
  <c r="G356" i="18"/>
  <c r="M356" i="18" s="1"/>
  <c r="G355" i="18"/>
  <c r="M355" i="18" s="1"/>
  <c r="G354" i="18"/>
  <c r="M354" i="18" s="1"/>
  <c r="G353" i="18"/>
  <c r="M353" i="18" s="1"/>
  <c r="G352" i="18"/>
  <c r="M352" i="18" s="1"/>
  <c r="G351" i="18"/>
  <c r="M351" i="18" s="1"/>
  <c r="G350" i="18"/>
  <c r="M350" i="18" s="1"/>
  <c r="G349" i="18"/>
  <c r="M349" i="18" s="1"/>
  <c r="G348" i="18"/>
  <c r="M348" i="18" s="1"/>
  <c r="G347" i="18"/>
  <c r="M347" i="18" s="1"/>
  <c r="G346" i="18"/>
  <c r="M346" i="18" s="1"/>
  <c r="G345" i="18"/>
  <c r="M345" i="18" s="1"/>
  <c r="G344" i="18"/>
  <c r="M344" i="18" s="1"/>
  <c r="G343" i="18"/>
  <c r="M343" i="18" s="1"/>
  <c r="G342" i="18"/>
  <c r="M342" i="18" s="1"/>
  <c r="G341" i="18"/>
  <c r="M341" i="18" s="1"/>
  <c r="G340" i="18"/>
  <c r="M340" i="18" s="1"/>
  <c r="G339" i="18"/>
  <c r="M339" i="18" s="1"/>
  <c r="G338" i="18"/>
  <c r="M338" i="18" s="1"/>
  <c r="G337" i="18"/>
  <c r="M337" i="18" s="1"/>
  <c r="G336" i="18"/>
  <c r="M336" i="18" s="1"/>
  <c r="G335" i="18"/>
  <c r="M335" i="18" s="1"/>
  <c r="G334" i="18"/>
  <c r="M334" i="18" s="1"/>
  <c r="G333" i="18"/>
  <c r="M333" i="18" s="1"/>
  <c r="G332" i="18"/>
  <c r="M332" i="18" s="1"/>
  <c r="G331" i="18"/>
  <c r="M331" i="18" s="1"/>
  <c r="G330" i="18"/>
  <c r="M330" i="18" s="1"/>
  <c r="G329" i="18"/>
  <c r="M329" i="18" s="1"/>
  <c r="G328" i="18"/>
  <c r="M328" i="18" s="1"/>
  <c r="G327" i="18"/>
  <c r="M327" i="18" s="1"/>
  <c r="G326" i="18"/>
  <c r="M326" i="18" s="1"/>
  <c r="G325" i="18"/>
  <c r="M325" i="18" s="1"/>
  <c r="G324" i="18"/>
  <c r="M324" i="18" s="1"/>
  <c r="G323" i="18"/>
  <c r="M323" i="18" s="1"/>
  <c r="G322" i="18"/>
  <c r="M322" i="18" s="1"/>
  <c r="G321" i="18"/>
  <c r="M321" i="18" s="1"/>
  <c r="G320" i="18"/>
  <c r="M320" i="18" s="1"/>
  <c r="G319" i="18"/>
  <c r="M319" i="18" s="1"/>
  <c r="G318" i="18"/>
  <c r="M318" i="18" s="1"/>
  <c r="G317" i="18"/>
  <c r="M317" i="18" s="1"/>
  <c r="G316" i="18"/>
  <c r="M316" i="18" s="1"/>
  <c r="G315" i="18"/>
  <c r="M315" i="18" s="1"/>
  <c r="G314" i="18"/>
  <c r="M314" i="18" s="1"/>
  <c r="G313" i="18"/>
  <c r="M313" i="18" s="1"/>
  <c r="G312" i="18"/>
  <c r="M312" i="18" s="1"/>
  <c r="G311" i="18"/>
  <c r="M311" i="18" s="1"/>
  <c r="G310" i="18"/>
  <c r="M310" i="18" s="1"/>
  <c r="G309" i="18"/>
  <c r="M309" i="18" s="1"/>
  <c r="G308" i="18"/>
  <c r="M308" i="18" s="1"/>
  <c r="G307" i="18"/>
  <c r="M307" i="18" s="1"/>
  <c r="G306" i="18"/>
  <c r="M306" i="18" s="1"/>
  <c r="G305" i="18"/>
  <c r="M305" i="18" s="1"/>
  <c r="G304" i="18"/>
  <c r="M304" i="18" s="1"/>
  <c r="G303" i="18"/>
  <c r="M303" i="18" s="1"/>
  <c r="G302" i="18"/>
  <c r="M302" i="18" s="1"/>
  <c r="G301" i="18"/>
  <c r="M301" i="18" s="1"/>
  <c r="G300" i="18"/>
  <c r="M300" i="18" s="1"/>
  <c r="G299" i="18"/>
  <c r="M299" i="18" s="1"/>
  <c r="G298" i="18"/>
  <c r="M298" i="18" s="1"/>
  <c r="G297" i="18"/>
  <c r="M297" i="18" s="1"/>
  <c r="G296" i="18"/>
  <c r="M296" i="18" s="1"/>
  <c r="G295" i="18"/>
  <c r="M295" i="18" s="1"/>
  <c r="G294" i="18"/>
  <c r="M294" i="18" s="1"/>
  <c r="G293" i="18"/>
  <c r="M293" i="18" s="1"/>
  <c r="G292" i="18"/>
  <c r="M292" i="18" s="1"/>
  <c r="G291" i="18"/>
  <c r="M291" i="18" s="1"/>
  <c r="G290" i="18"/>
  <c r="M290" i="18" s="1"/>
  <c r="G289" i="18"/>
  <c r="M289" i="18" s="1"/>
  <c r="G288" i="18"/>
  <c r="M288" i="18" s="1"/>
  <c r="G287" i="18"/>
  <c r="M287" i="18" s="1"/>
  <c r="G286" i="18"/>
  <c r="M286" i="18" s="1"/>
  <c r="G285" i="18"/>
  <c r="M285" i="18" s="1"/>
  <c r="G284" i="18"/>
  <c r="M284" i="18" s="1"/>
  <c r="G283" i="18"/>
  <c r="M283" i="18" s="1"/>
  <c r="G282" i="18"/>
  <c r="M282" i="18" s="1"/>
  <c r="G281" i="18"/>
  <c r="M281" i="18" s="1"/>
  <c r="G280" i="18"/>
  <c r="M280" i="18" s="1"/>
  <c r="G279" i="18"/>
  <c r="M279" i="18" s="1"/>
  <c r="G278" i="18"/>
  <c r="M278" i="18" s="1"/>
  <c r="G277" i="18"/>
  <c r="M277" i="18" s="1"/>
  <c r="G276" i="18"/>
  <c r="M276" i="18" s="1"/>
  <c r="G275" i="18"/>
  <c r="M275" i="18" s="1"/>
  <c r="G274" i="18"/>
  <c r="M274" i="18" s="1"/>
  <c r="G273" i="18"/>
  <c r="M273" i="18" s="1"/>
  <c r="G272" i="18"/>
  <c r="M272" i="18" s="1"/>
  <c r="G271" i="18"/>
  <c r="M271" i="18" s="1"/>
  <c r="G270" i="18"/>
  <c r="M270" i="18" s="1"/>
  <c r="G269" i="18"/>
  <c r="M269" i="18" s="1"/>
  <c r="G268" i="18"/>
  <c r="M268" i="18" s="1"/>
  <c r="G267" i="18"/>
  <c r="M267" i="18" s="1"/>
  <c r="G266" i="18"/>
  <c r="M266" i="18" s="1"/>
  <c r="G265" i="18"/>
  <c r="M265" i="18" s="1"/>
  <c r="G264" i="18"/>
  <c r="M264" i="18" s="1"/>
  <c r="G263" i="18"/>
  <c r="M263" i="18" s="1"/>
  <c r="G262" i="18"/>
  <c r="M262" i="18" s="1"/>
  <c r="G261" i="18"/>
  <c r="M261" i="18" s="1"/>
  <c r="G260" i="18"/>
  <c r="M260" i="18" s="1"/>
  <c r="G259" i="18"/>
  <c r="M259" i="18" s="1"/>
  <c r="G258" i="18"/>
  <c r="M258" i="18" s="1"/>
  <c r="G257" i="18"/>
  <c r="M257" i="18" s="1"/>
  <c r="G256" i="18"/>
  <c r="M256" i="18" s="1"/>
  <c r="G255" i="18"/>
  <c r="M255" i="18" s="1"/>
  <c r="G254" i="18"/>
  <c r="M254" i="18" s="1"/>
  <c r="G253" i="18"/>
  <c r="M253" i="18" s="1"/>
  <c r="G252" i="18"/>
  <c r="M252" i="18" s="1"/>
  <c r="G251" i="18"/>
  <c r="M251" i="18" s="1"/>
  <c r="G250" i="18"/>
  <c r="M250" i="18" s="1"/>
  <c r="G249" i="18"/>
  <c r="M249" i="18" s="1"/>
  <c r="G248" i="18"/>
  <c r="M248" i="18" s="1"/>
  <c r="G247" i="18"/>
  <c r="M247" i="18" s="1"/>
  <c r="G246" i="18"/>
  <c r="M246" i="18" s="1"/>
  <c r="G245" i="18"/>
  <c r="M245" i="18" s="1"/>
  <c r="G244" i="18"/>
  <c r="M244" i="18" s="1"/>
  <c r="G243" i="18"/>
  <c r="M243" i="18" s="1"/>
  <c r="G242" i="18"/>
  <c r="M242" i="18" s="1"/>
  <c r="G241" i="18"/>
  <c r="M241" i="18" s="1"/>
  <c r="G240" i="18"/>
  <c r="M240" i="18" s="1"/>
  <c r="G239" i="18"/>
  <c r="M239" i="18" s="1"/>
  <c r="G238" i="18"/>
  <c r="M238" i="18" s="1"/>
  <c r="G237" i="18"/>
  <c r="M237" i="18" s="1"/>
  <c r="G236" i="18"/>
  <c r="M236" i="18" s="1"/>
  <c r="G235" i="18"/>
  <c r="M235" i="18" s="1"/>
  <c r="G234" i="18"/>
  <c r="M234" i="18" s="1"/>
  <c r="G233" i="18"/>
  <c r="M233" i="18" s="1"/>
  <c r="G232" i="18"/>
  <c r="M232" i="18" s="1"/>
  <c r="G231" i="18"/>
  <c r="M231" i="18" s="1"/>
  <c r="G230" i="18"/>
  <c r="M230" i="18" s="1"/>
  <c r="G229" i="18"/>
  <c r="M229" i="18" s="1"/>
  <c r="G228" i="18"/>
  <c r="M228" i="18" s="1"/>
  <c r="G227" i="18"/>
  <c r="M227" i="18" s="1"/>
  <c r="G226" i="18"/>
  <c r="M226" i="18" s="1"/>
  <c r="G225" i="18"/>
  <c r="M225" i="18" s="1"/>
  <c r="G224" i="18"/>
  <c r="M224" i="18" s="1"/>
  <c r="G223" i="18"/>
  <c r="M223" i="18" s="1"/>
  <c r="G222" i="18"/>
  <c r="M222" i="18" s="1"/>
  <c r="G221" i="18"/>
  <c r="M221" i="18" s="1"/>
  <c r="G220" i="18"/>
  <c r="M220" i="18" s="1"/>
  <c r="G219" i="18"/>
  <c r="M219" i="18" s="1"/>
  <c r="G218" i="18"/>
  <c r="M218" i="18" s="1"/>
  <c r="G217" i="18"/>
  <c r="M217" i="18" s="1"/>
  <c r="G216" i="18"/>
  <c r="M216" i="18" s="1"/>
  <c r="G215" i="18"/>
  <c r="M215" i="18" s="1"/>
  <c r="G214" i="18"/>
  <c r="M214" i="18" s="1"/>
  <c r="G213" i="18"/>
  <c r="M213" i="18" s="1"/>
  <c r="G212" i="18"/>
  <c r="M212" i="18" s="1"/>
  <c r="G211" i="18"/>
  <c r="M211" i="18" s="1"/>
  <c r="G210" i="18"/>
  <c r="M210" i="18" s="1"/>
  <c r="G209" i="18"/>
  <c r="M209" i="18" s="1"/>
  <c r="G208" i="18"/>
  <c r="M208" i="18" s="1"/>
  <c r="G207" i="18"/>
  <c r="M207" i="18" s="1"/>
  <c r="G206" i="18"/>
  <c r="M206" i="18" s="1"/>
  <c r="G205" i="18"/>
  <c r="M205" i="18" s="1"/>
  <c r="G204" i="18"/>
  <c r="M204" i="18" s="1"/>
  <c r="G203" i="18"/>
  <c r="M203" i="18" s="1"/>
  <c r="G202" i="18"/>
  <c r="M202" i="18" s="1"/>
  <c r="G201" i="18"/>
  <c r="M201" i="18" s="1"/>
  <c r="G200" i="18"/>
  <c r="M200" i="18" s="1"/>
  <c r="G199" i="18"/>
  <c r="M199" i="18" s="1"/>
  <c r="G198" i="18"/>
  <c r="M198" i="18" s="1"/>
  <c r="G197" i="18"/>
  <c r="M197" i="18" s="1"/>
  <c r="G196" i="18"/>
  <c r="M196" i="18" s="1"/>
  <c r="G195" i="18"/>
  <c r="M195" i="18" s="1"/>
  <c r="G194" i="18"/>
  <c r="M194" i="18" s="1"/>
  <c r="G193" i="18"/>
  <c r="M193" i="18" s="1"/>
  <c r="G192" i="18"/>
  <c r="M192" i="18" s="1"/>
  <c r="G191" i="18"/>
  <c r="M191" i="18" s="1"/>
  <c r="G190" i="18"/>
  <c r="M190" i="18" s="1"/>
  <c r="G189" i="18"/>
  <c r="M189" i="18" s="1"/>
  <c r="G188" i="18"/>
  <c r="M188" i="18" s="1"/>
  <c r="G187" i="18"/>
  <c r="M187" i="18" s="1"/>
  <c r="G186" i="18"/>
  <c r="M186" i="18" s="1"/>
  <c r="G185" i="18"/>
  <c r="M185" i="18" s="1"/>
  <c r="G184" i="18"/>
  <c r="M184" i="18" s="1"/>
  <c r="G183" i="18"/>
  <c r="M183" i="18" s="1"/>
  <c r="G182" i="18"/>
  <c r="M182" i="18" s="1"/>
  <c r="G181" i="18"/>
  <c r="M181" i="18" s="1"/>
  <c r="G180" i="18"/>
  <c r="M180" i="18" s="1"/>
  <c r="G179" i="18"/>
  <c r="M179" i="18" s="1"/>
  <c r="G178" i="18"/>
  <c r="M178" i="18" s="1"/>
  <c r="G177" i="18"/>
  <c r="M177" i="18" s="1"/>
  <c r="G176" i="18"/>
  <c r="M176" i="18" s="1"/>
  <c r="G175" i="18"/>
  <c r="M175" i="18" s="1"/>
  <c r="G174" i="18"/>
  <c r="M174" i="18" s="1"/>
  <c r="G173" i="18"/>
  <c r="M173" i="18" s="1"/>
  <c r="G172" i="18"/>
  <c r="M172" i="18" s="1"/>
  <c r="G171" i="18"/>
  <c r="M171" i="18" s="1"/>
  <c r="G170" i="18"/>
  <c r="M170" i="18" s="1"/>
  <c r="G169" i="18"/>
  <c r="M169" i="18" s="1"/>
  <c r="G168" i="18"/>
  <c r="M168" i="18" s="1"/>
  <c r="G167" i="18"/>
  <c r="M167" i="18" s="1"/>
  <c r="G166" i="18"/>
  <c r="M166" i="18" s="1"/>
  <c r="G165" i="18"/>
  <c r="M165" i="18" s="1"/>
  <c r="G164" i="18"/>
  <c r="M164" i="18" s="1"/>
  <c r="G163" i="18"/>
  <c r="M163" i="18" s="1"/>
  <c r="G162" i="18"/>
  <c r="M162" i="18" s="1"/>
  <c r="G161" i="18"/>
  <c r="M161" i="18" s="1"/>
  <c r="G160" i="18"/>
  <c r="M160" i="18" s="1"/>
  <c r="G159" i="18"/>
  <c r="M159" i="18" s="1"/>
  <c r="G158" i="18"/>
  <c r="M158" i="18" s="1"/>
  <c r="G157" i="18"/>
  <c r="M157" i="18" s="1"/>
  <c r="G156" i="18"/>
  <c r="M156" i="18" s="1"/>
  <c r="G155" i="18"/>
  <c r="M155" i="18" s="1"/>
  <c r="G154" i="18"/>
  <c r="M154" i="18" s="1"/>
  <c r="G153" i="18"/>
  <c r="M153" i="18" s="1"/>
  <c r="G152" i="18"/>
  <c r="M152" i="18" s="1"/>
  <c r="G151" i="18"/>
  <c r="M151" i="18" s="1"/>
  <c r="G150" i="18"/>
  <c r="M150" i="18" s="1"/>
  <c r="G149" i="18"/>
  <c r="M149" i="18" s="1"/>
  <c r="G148" i="18"/>
  <c r="M148" i="18" s="1"/>
  <c r="G147" i="18"/>
  <c r="M147" i="18" s="1"/>
  <c r="G146" i="18"/>
  <c r="M146" i="18" s="1"/>
  <c r="G145" i="18"/>
  <c r="M145" i="18" s="1"/>
  <c r="G144" i="18"/>
  <c r="M144" i="18" s="1"/>
  <c r="G143" i="18"/>
  <c r="M143" i="18" s="1"/>
  <c r="G142" i="18"/>
  <c r="M142" i="18" s="1"/>
  <c r="G141" i="18"/>
  <c r="M141" i="18" s="1"/>
  <c r="G140" i="18"/>
  <c r="M140" i="18" s="1"/>
  <c r="G139" i="18"/>
  <c r="M139" i="18" s="1"/>
  <c r="G138" i="18"/>
  <c r="M138" i="18" s="1"/>
  <c r="G137" i="18"/>
  <c r="M137" i="18" s="1"/>
  <c r="G136" i="18"/>
  <c r="M136" i="18" s="1"/>
  <c r="G135" i="18"/>
  <c r="M135" i="18" s="1"/>
  <c r="G134" i="18"/>
  <c r="M134" i="18" s="1"/>
  <c r="G133" i="18"/>
  <c r="M133" i="18" s="1"/>
  <c r="G132" i="18"/>
  <c r="M132" i="18" s="1"/>
  <c r="G131" i="18"/>
  <c r="M131" i="18" s="1"/>
  <c r="G130" i="18"/>
  <c r="M130" i="18" s="1"/>
  <c r="G129" i="18"/>
  <c r="M129" i="18" s="1"/>
  <c r="G128" i="18"/>
  <c r="M128" i="18" s="1"/>
  <c r="G127" i="18"/>
  <c r="M127" i="18" s="1"/>
  <c r="G126" i="18"/>
  <c r="M126" i="18" s="1"/>
  <c r="G125" i="18"/>
  <c r="M125" i="18" s="1"/>
  <c r="G124" i="18"/>
  <c r="M124" i="18" s="1"/>
  <c r="G123" i="18"/>
  <c r="M123" i="18" s="1"/>
  <c r="G122" i="18"/>
  <c r="M122" i="18" s="1"/>
  <c r="G121" i="18"/>
  <c r="M121" i="18" s="1"/>
  <c r="G120" i="18"/>
  <c r="M120" i="18" s="1"/>
  <c r="G119" i="18"/>
  <c r="M119" i="18" s="1"/>
  <c r="G118" i="18"/>
  <c r="M118" i="18" s="1"/>
  <c r="G117" i="18"/>
  <c r="M117" i="18" s="1"/>
  <c r="G116" i="18"/>
  <c r="M116" i="18" s="1"/>
  <c r="G115" i="18"/>
  <c r="M115" i="18" s="1"/>
  <c r="G114" i="18"/>
  <c r="M114" i="18" s="1"/>
  <c r="G113" i="18"/>
  <c r="M113" i="18" s="1"/>
  <c r="G112" i="18"/>
  <c r="M112" i="18" s="1"/>
  <c r="G111" i="18"/>
  <c r="M111" i="18" s="1"/>
  <c r="G110" i="18"/>
  <c r="M110" i="18" s="1"/>
  <c r="G109" i="18"/>
  <c r="M109" i="18" s="1"/>
  <c r="G108" i="18"/>
  <c r="M108" i="18" s="1"/>
  <c r="G107" i="18"/>
  <c r="M107" i="18" s="1"/>
  <c r="G106" i="18"/>
  <c r="M106" i="18" s="1"/>
  <c r="G105" i="18"/>
  <c r="M105" i="18" s="1"/>
  <c r="G104" i="18"/>
  <c r="M104" i="18" s="1"/>
  <c r="G103" i="18"/>
  <c r="M103" i="18" s="1"/>
  <c r="G102" i="18"/>
  <c r="M102" i="18" s="1"/>
  <c r="G101" i="18"/>
  <c r="M101" i="18" s="1"/>
  <c r="G100" i="18"/>
  <c r="M100" i="18" s="1"/>
  <c r="G99" i="18"/>
  <c r="M99" i="18" s="1"/>
  <c r="G98" i="18"/>
  <c r="M98" i="18" s="1"/>
  <c r="G97" i="18"/>
  <c r="M97" i="18" s="1"/>
  <c r="G96" i="18"/>
  <c r="M96" i="18" s="1"/>
  <c r="G95" i="18"/>
  <c r="M95" i="18" s="1"/>
  <c r="G94" i="18"/>
  <c r="M94" i="18" s="1"/>
  <c r="G93" i="18"/>
  <c r="M93" i="18" s="1"/>
  <c r="G92" i="18"/>
  <c r="M92" i="18" s="1"/>
  <c r="G91" i="18"/>
  <c r="M91" i="18" s="1"/>
  <c r="G90" i="18"/>
  <c r="M90" i="18" s="1"/>
  <c r="G89" i="18"/>
  <c r="M89" i="18" s="1"/>
  <c r="G88" i="18"/>
  <c r="M88" i="18" s="1"/>
  <c r="G87" i="18"/>
  <c r="M87" i="18" s="1"/>
  <c r="G86" i="18"/>
  <c r="M86" i="18" s="1"/>
  <c r="G85" i="18"/>
  <c r="M85" i="18" s="1"/>
  <c r="G84" i="18"/>
  <c r="M84" i="18" s="1"/>
  <c r="G83" i="18"/>
  <c r="M83" i="18" s="1"/>
  <c r="G82" i="18"/>
  <c r="M82" i="18" s="1"/>
  <c r="G81" i="18"/>
  <c r="M81" i="18" s="1"/>
  <c r="G80" i="18"/>
  <c r="M80" i="18" s="1"/>
  <c r="G79" i="18"/>
  <c r="M79" i="18" s="1"/>
  <c r="G78" i="18"/>
  <c r="M78" i="18" s="1"/>
  <c r="G77" i="18"/>
  <c r="M77" i="18" s="1"/>
  <c r="G76" i="18"/>
  <c r="M76" i="18" s="1"/>
  <c r="G75" i="18"/>
  <c r="M75" i="18" s="1"/>
  <c r="G74" i="18"/>
  <c r="M74" i="18" s="1"/>
  <c r="G73" i="18"/>
  <c r="M73" i="18" s="1"/>
  <c r="G72" i="18"/>
  <c r="M72" i="18" s="1"/>
  <c r="G71" i="18"/>
  <c r="M71" i="18" s="1"/>
  <c r="G70" i="18"/>
  <c r="M70" i="18" s="1"/>
  <c r="G69" i="18"/>
  <c r="M69" i="18" s="1"/>
  <c r="G68" i="18"/>
  <c r="M68" i="18" s="1"/>
  <c r="G67" i="18"/>
  <c r="M67" i="18" s="1"/>
  <c r="G66" i="18"/>
  <c r="M66" i="18" s="1"/>
  <c r="G65" i="18"/>
  <c r="M65" i="18" s="1"/>
  <c r="G64" i="18"/>
  <c r="M64" i="18" s="1"/>
  <c r="G63" i="18"/>
  <c r="M63" i="18" s="1"/>
  <c r="G62" i="18"/>
  <c r="M62" i="18" s="1"/>
  <c r="G61" i="18"/>
  <c r="M61" i="18" s="1"/>
  <c r="G60" i="18"/>
  <c r="M60" i="18" s="1"/>
  <c r="G59" i="18"/>
  <c r="M59" i="18" s="1"/>
  <c r="G58" i="18"/>
  <c r="M58" i="18" s="1"/>
  <c r="G57" i="18"/>
  <c r="M57" i="18" s="1"/>
  <c r="G56" i="18"/>
  <c r="M56" i="18" s="1"/>
  <c r="G55" i="18"/>
  <c r="M55" i="18" s="1"/>
  <c r="G54" i="18"/>
  <c r="M54" i="18" s="1"/>
  <c r="G53" i="18"/>
  <c r="M53" i="18" s="1"/>
  <c r="G52" i="18"/>
  <c r="M52" i="18" s="1"/>
  <c r="G51" i="18"/>
  <c r="M51" i="18" s="1"/>
  <c r="G50" i="18"/>
  <c r="M50" i="18" s="1"/>
  <c r="G49" i="18"/>
  <c r="M49" i="18" s="1"/>
  <c r="G48" i="18"/>
  <c r="M48" i="18" s="1"/>
  <c r="G47" i="18"/>
  <c r="M47" i="18" s="1"/>
  <c r="G46" i="18"/>
  <c r="M46" i="18" s="1"/>
  <c r="G45" i="18"/>
  <c r="M45" i="18" s="1"/>
  <c r="G44" i="18"/>
  <c r="M44" i="18" s="1"/>
  <c r="G43" i="18"/>
  <c r="M43" i="18" s="1"/>
  <c r="G42" i="18"/>
  <c r="M42" i="18" s="1"/>
  <c r="G41" i="18"/>
  <c r="M41" i="18" s="1"/>
  <c r="G40" i="18"/>
  <c r="M40" i="18" s="1"/>
  <c r="G39" i="18"/>
  <c r="M39" i="18" s="1"/>
  <c r="G38" i="18"/>
  <c r="M38" i="18" s="1"/>
  <c r="G37" i="18"/>
  <c r="M37" i="18" s="1"/>
  <c r="G36" i="18"/>
  <c r="M36" i="18" s="1"/>
  <c r="G35" i="18"/>
  <c r="M35" i="18" s="1"/>
  <c r="G34" i="18"/>
  <c r="M34" i="18" s="1"/>
  <c r="G33" i="18"/>
  <c r="M33" i="18" s="1"/>
  <c r="G32" i="18"/>
  <c r="M32" i="18" s="1"/>
  <c r="G31" i="18"/>
  <c r="M31" i="18" s="1"/>
  <c r="G30" i="18"/>
  <c r="M30" i="18" s="1"/>
  <c r="G29" i="18"/>
  <c r="M29" i="18" s="1"/>
  <c r="G28" i="18"/>
  <c r="M28" i="18" s="1"/>
  <c r="G27" i="18"/>
  <c r="M27" i="18" s="1"/>
  <c r="G26" i="18"/>
  <c r="M26" i="18" s="1"/>
  <c r="G25" i="18"/>
  <c r="M25" i="18" s="1"/>
  <c r="G24" i="18"/>
  <c r="M24" i="18" s="1"/>
  <c r="G23" i="18"/>
  <c r="M23" i="18" s="1"/>
  <c r="G22" i="18"/>
  <c r="M22" i="18" s="1"/>
  <c r="G21" i="18"/>
  <c r="M21" i="18" s="1"/>
  <c r="G20" i="18"/>
  <c r="M20" i="18" s="1"/>
  <c r="G19" i="18"/>
  <c r="M19" i="18" s="1"/>
  <c r="G18" i="18"/>
  <c r="M18" i="18" s="1"/>
  <c r="G17" i="18"/>
  <c r="M17" i="18" s="1"/>
  <c r="G16" i="18"/>
  <c r="M16" i="18" s="1"/>
  <c r="G15" i="18"/>
  <c r="M15" i="18" s="1"/>
  <c r="G14" i="18"/>
  <c r="M14" i="18" s="1"/>
  <c r="G13" i="18"/>
  <c r="M13" i="18" s="1"/>
  <c r="G12" i="18"/>
  <c r="M12" i="18" s="1"/>
  <c r="G11" i="18"/>
  <c r="M11" i="18" s="1"/>
  <c r="G10" i="18"/>
  <c r="M10" i="18" s="1"/>
  <c r="G9" i="18"/>
  <c r="M9" i="18" s="1"/>
  <c r="G8" i="18"/>
  <c r="M8" i="18" s="1"/>
  <c r="G7" i="18"/>
  <c r="M7" i="18" s="1"/>
  <c r="G6" i="18"/>
  <c r="M6" i="18" s="1"/>
  <c r="G5" i="18"/>
  <c r="M5" i="18" s="1"/>
  <c r="G4" i="18"/>
  <c r="M4" i="18" s="1"/>
  <c r="R18" i="19"/>
  <c r="S10" i="7"/>
  <c r="S19" i="7"/>
  <c r="S22" i="7"/>
  <c r="Q17" i="9"/>
  <c r="J3" i="20"/>
  <c r="L3" i="20" s="1"/>
  <c r="K8" i="27"/>
  <c r="I2499" i="31" l="1"/>
  <c r="H2499" i="31"/>
  <c r="G2499" i="31"/>
  <c r="I2498" i="31"/>
  <c r="H2498" i="31"/>
  <c r="G2498" i="31"/>
  <c r="E9" i="28" l="1"/>
  <c r="E4" i="28"/>
  <c r="G11" i="27"/>
  <c r="K22" i="27"/>
  <c r="K23" i="27" s="1"/>
  <c r="K24" i="27" s="1"/>
  <c r="K25" i="27" s="1"/>
  <c r="K26" i="27" s="1"/>
  <c r="K27" i="27" s="1"/>
  <c r="K28" i="27" s="1"/>
  <c r="K29" i="27" s="1"/>
  <c r="K21" i="27"/>
  <c r="G18" i="27"/>
  <c r="G17" i="27"/>
  <c r="G16" i="27"/>
  <c r="G12" i="27"/>
  <c r="H9" i="27"/>
  <c r="K9" i="27"/>
  <c r="K10" i="27" s="1"/>
  <c r="K11" i="27" s="1"/>
  <c r="K12" i="27" s="1"/>
  <c r="K13" i="27" s="1"/>
  <c r="K14" i="27" s="1"/>
  <c r="K15" i="27" s="1"/>
  <c r="K16" i="27" s="1"/>
  <c r="H19" i="27" l="1"/>
  <c r="H13" i="27"/>
  <c r="H14" i="27" s="1"/>
  <c r="M6" i="27" s="1"/>
  <c r="L6" i="27"/>
  <c r="H20" i="27" l="1"/>
  <c r="N6" i="27" s="1"/>
  <c r="K19" i="27" l="1"/>
  <c r="D43" i="22" l="1"/>
  <c r="C43" i="22"/>
  <c r="D42" i="22"/>
  <c r="C42" i="22"/>
  <c r="D41" i="22"/>
  <c r="C41" i="22"/>
  <c r="D40" i="22"/>
  <c r="C40" i="22"/>
  <c r="B40" i="22"/>
  <c r="E40" i="22" s="1"/>
  <c r="B41" i="22" s="1"/>
  <c r="E41" i="22" s="1"/>
  <c r="B42" i="22" s="1"/>
  <c r="E42" i="22" s="1"/>
  <c r="B43" i="22" s="1"/>
  <c r="E43" i="22" s="1"/>
  <c r="D39" i="22"/>
  <c r="C39" i="22"/>
  <c r="D38" i="22"/>
  <c r="C38" i="22"/>
  <c r="D37" i="22"/>
  <c r="C37" i="22"/>
  <c r="D36" i="22"/>
  <c r="C36" i="22"/>
  <c r="D35" i="22"/>
  <c r="C35" i="22"/>
  <c r="D34" i="22"/>
  <c r="C34" i="22"/>
  <c r="D33" i="22"/>
  <c r="C33" i="22"/>
  <c r="D32" i="22"/>
  <c r="C32" i="22"/>
  <c r="D31" i="22"/>
  <c r="C31" i="22"/>
  <c r="D30" i="22"/>
  <c r="C30" i="22"/>
  <c r="D29" i="22"/>
  <c r="C29" i="22"/>
  <c r="D28" i="22"/>
  <c r="C28" i="22"/>
  <c r="D27" i="22"/>
  <c r="C27" i="22"/>
  <c r="D26" i="22"/>
  <c r="C26" i="22"/>
  <c r="D25" i="22"/>
  <c r="C25" i="22"/>
  <c r="D24" i="22"/>
  <c r="C24" i="22"/>
  <c r="D23" i="22"/>
  <c r="C23" i="22"/>
  <c r="D22" i="22"/>
  <c r="C22" i="22"/>
  <c r="D21" i="22"/>
  <c r="C21" i="22"/>
  <c r="B21" i="22"/>
  <c r="E21" i="22" s="1"/>
  <c r="B22" i="22" s="1"/>
  <c r="E22" i="22" s="1"/>
  <c r="B23" i="22" s="1"/>
  <c r="E23" i="22" s="1"/>
  <c r="B24" i="22" s="1"/>
  <c r="E24" i="22" s="1"/>
  <c r="B25" i="22" s="1"/>
  <c r="E25" i="22" s="1"/>
  <c r="B26" i="22" s="1"/>
  <c r="E26" i="22" s="1"/>
  <c r="B27" i="22" s="1"/>
  <c r="E27" i="22" s="1"/>
  <c r="B28" i="22" s="1"/>
  <c r="E28" i="22" s="1"/>
  <c r="B29" i="22" s="1"/>
  <c r="E29" i="22" s="1"/>
  <c r="B30" i="22" s="1"/>
  <c r="E30" i="22" s="1"/>
  <c r="B31" i="22" s="1"/>
  <c r="E31" i="22" s="1"/>
  <c r="B32" i="22" s="1"/>
  <c r="E32" i="22" s="1"/>
  <c r="B33" i="22" s="1"/>
  <c r="E33" i="22" s="1"/>
  <c r="B34" i="22" s="1"/>
  <c r="E34" i="22" s="1"/>
  <c r="B35" i="22" s="1"/>
  <c r="E35" i="22" s="1"/>
  <c r="B36" i="22" s="1"/>
  <c r="E36" i="22" s="1"/>
  <c r="B37" i="22" s="1"/>
  <c r="E37" i="22" s="1"/>
  <c r="B38" i="22" s="1"/>
  <c r="E38" i="22" s="1"/>
  <c r="B39" i="22" s="1"/>
  <c r="E39" i="22" s="1"/>
  <c r="E20" i="22"/>
  <c r="D20" i="22"/>
  <c r="C20" i="22"/>
  <c r="B20" i="22"/>
  <c r="F9" i="22"/>
  <c r="G8" i="22"/>
  <c r="E7" i="22"/>
  <c r="J4" i="20" l="1"/>
  <c r="J5" i="20"/>
  <c r="J6" i="20"/>
  <c r="J7" i="20"/>
  <c r="J8" i="20"/>
  <c r="J9" i="20"/>
  <c r="J10" i="20"/>
  <c r="J11" i="20"/>
  <c r="J12" i="20"/>
  <c r="J13" i="20"/>
  <c r="J14" i="20"/>
  <c r="J15" i="20"/>
  <c r="J16" i="20"/>
  <c r="J17" i="20"/>
  <c r="J18" i="20"/>
  <c r="J19" i="20"/>
  <c r="J20" i="20"/>
  <c r="J21" i="20"/>
  <c r="J22" i="20"/>
  <c r="J23" i="20"/>
  <c r="J24" i="20"/>
  <c r="J25" i="20"/>
  <c r="J26" i="20"/>
  <c r="J27" i="20"/>
  <c r="J28" i="20"/>
  <c r="J29" i="20"/>
  <c r="J30" i="20"/>
  <c r="J31" i="20"/>
  <c r="J32" i="20"/>
  <c r="J33" i="20"/>
  <c r="J34" i="20"/>
  <c r="J35" i="20"/>
  <c r="J36" i="20"/>
  <c r="J37" i="20"/>
  <c r="J38" i="20"/>
  <c r="J39" i="20"/>
  <c r="J40" i="20"/>
  <c r="J41" i="20"/>
  <c r="J42" i="20"/>
  <c r="J43" i="20"/>
  <c r="J44" i="20"/>
  <c r="J45" i="20"/>
  <c r="J46" i="20"/>
  <c r="J47" i="20"/>
  <c r="J48" i="20"/>
  <c r="J49" i="20"/>
  <c r="J50" i="20"/>
  <c r="J51" i="20"/>
  <c r="J52" i="20"/>
  <c r="J53" i="20"/>
  <c r="J54" i="20"/>
  <c r="J55" i="20"/>
  <c r="J56" i="20"/>
  <c r="J57" i="20"/>
  <c r="J58" i="20"/>
  <c r="J59" i="20"/>
  <c r="J60" i="20"/>
  <c r="J61" i="20"/>
  <c r="J62" i="20"/>
  <c r="J63" i="20"/>
  <c r="J64" i="20"/>
  <c r="J65" i="20"/>
  <c r="J66" i="20"/>
  <c r="J67" i="20"/>
  <c r="J68" i="20"/>
  <c r="J69" i="20"/>
  <c r="J70" i="20"/>
  <c r="J71" i="20"/>
  <c r="J72" i="20"/>
  <c r="J73" i="20"/>
  <c r="J74" i="20"/>
  <c r="J75" i="20"/>
  <c r="J76" i="20"/>
  <c r="J77" i="20"/>
  <c r="J78" i="20"/>
  <c r="J79" i="20"/>
  <c r="J80" i="20"/>
  <c r="J81" i="20"/>
  <c r="J82" i="20"/>
  <c r="J83" i="20"/>
  <c r="J84" i="20"/>
  <c r="J85" i="20"/>
  <c r="J86" i="20"/>
  <c r="J87" i="20"/>
  <c r="J88" i="20"/>
  <c r="J89" i="20"/>
  <c r="J90" i="20"/>
  <c r="J91" i="20"/>
  <c r="J92" i="20"/>
  <c r="J93" i="20"/>
  <c r="J94" i="20"/>
  <c r="J95" i="20"/>
  <c r="J96" i="20"/>
  <c r="J97" i="20"/>
  <c r="J98" i="20"/>
  <c r="J99" i="20"/>
  <c r="J100" i="20"/>
  <c r="J101" i="20"/>
  <c r="J102" i="20"/>
  <c r="J103" i="20"/>
  <c r="J104" i="20"/>
  <c r="J105" i="20"/>
  <c r="J106" i="20"/>
  <c r="J107" i="20"/>
  <c r="J108" i="20"/>
  <c r="J109" i="20"/>
  <c r="J110" i="20"/>
  <c r="J111" i="20"/>
  <c r="J112" i="20"/>
  <c r="J113" i="20"/>
  <c r="J114" i="20"/>
  <c r="J115" i="20"/>
  <c r="J116" i="20"/>
  <c r="J117" i="20"/>
  <c r="J118" i="20"/>
  <c r="J119" i="20"/>
  <c r="J120" i="20"/>
  <c r="J121" i="20"/>
  <c r="J122" i="20"/>
  <c r="J123" i="20"/>
  <c r="J124" i="20"/>
  <c r="J125" i="20"/>
  <c r="J126" i="20"/>
  <c r="J127" i="20"/>
  <c r="J128" i="20"/>
  <c r="J129" i="20"/>
  <c r="J130" i="20"/>
  <c r="J131" i="20"/>
  <c r="J132" i="20"/>
  <c r="J133" i="20"/>
  <c r="J134" i="20"/>
  <c r="J135" i="20"/>
  <c r="J136" i="20"/>
  <c r="J137" i="20"/>
  <c r="J138" i="20"/>
  <c r="J139" i="20"/>
  <c r="J140" i="20"/>
  <c r="J141" i="20"/>
  <c r="J142" i="20"/>
  <c r="J143" i="20"/>
  <c r="J144" i="20"/>
  <c r="J145" i="20"/>
  <c r="J146" i="20"/>
  <c r="J147" i="20"/>
  <c r="J148" i="20"/>
  <c r="J149" i="20"/>
  <c r="J150" i="20"/>
  <c r="J151" i="20"/>
  <c r="J152" i="20"/>
  <c r="J153" i="20"/>
  <c r="J154" i="20"/>
  <c r="J155" i="20"/>
  <c r="J156" i="20"/>
  <c r="J157" i="20"/>
  <c r="J158" i="20"/>
  <c r="J159" i="20"/>
  <c r="J160" i="20"/>
  <c r="J161" i="20"/>
  <c r="J162" i="20"/>
  <c r="J163" i="20"/>
  <c r="J164" i="20"/>
  <c r="J165" i="20"/>
  <c r="J166" i="20"/>
  <c r="J167" i="20"/>
  <c r="J168" i="20"/>
  <c r="J169" i="20"/>
  <c r="J170" i="20"/>
  <c r="J171" i="20"/>
  <c r="J172" i="20"/>
  <c r="J173" i="20"/>
  <c r="J174" i="20"/>
  <c r="J175" i="20"/>
  <c r="J176" i="20"/>
  <c r="J177" i="20"/>
  <c r="J178" i="20"/>
  <c r="J179" i="20"/>
  <c r="J180" i="20"/>
  <c r="J181" i="20"/>
  <c r="J182" i="20"/>
  <c r="J183" i="20"/>
  <c r="J184" i="20"/>
  <c r="J185" i="20"/>
  <c r="J186" i="20"/>
  <c r="J187" i="20"/>
  <c r="J188" i="20"/>
  <c r="J189" i="20"/>
  <c r="J190" i="20"/>
  <c r="J191" i="20"/>
  <c r="J192" i="20"/>
  <c r="J193" i="20"/>
  <c r="J194" i="20"/>
  <c r="J195" i="20"/>
  <c r="J196" i="20"/>
  <c r="J197" i="20"/>
  <c r="J198" i="20"/>
  <c r="J199" i="20"/>
  <c r="J200" i="20"/>
  <c r="J201" i="20"/>
  <c r="J202" i="20"/>
  <c r="J203" i="20"/>
  <c r="J204" i="20"/>
  <c r="J205" i="20"/>
  <c r="J206" i="20"/>
  <c r="J207" i="20"/>
  <c r="J208" i="20"/>
  <c r="J209" i="20"/>
  <c r="J210" i="20"/>
  <c r="J211" i="20"/>
  <c r="J212" i="20"/>
  <c r="J213" i="20"/>
  <c r="J214" i="20"/>
  <c r="J215" i="20"/>
  <c r="J216" i="20"/>
  <c r="J217" i="20"/>
  <c r="J218" i="20"/>
  <c r="J219" i="20"/>
  <c r="J220" i="20"/>
  <c r="J221" i="20"/>
  <c r="J222" i="20"/>
  <c r="J223" i="20"/>
  <c r="J224" i="20"/>
  <c r="J225" i="20"/>
  <c r="J226" i="20"/>
  <c r="J227" i="20"/>
  <c r="J228" i="20"/>
  <c r="J229" i="20"/>
  <c r="J230" i="20"/>
  <c r="J231" i="20"/>
  <c r="J232" i="20"/>
  <c r="J233" i="20"/>
  <c r="J234" i="20"/>
  <c r="J235" i="20"/>
  <c r="J236" i="20"/>
  <c r="J237" i="20"/>
  <c r="J238" i="20"/>
  <c r="J239" i="20"/>
  <c r="J240" i="20"/>
  <c r="J241" i="20"/>
  <c r="J242" i="20"/>
  <c r="J243" i="20"/>
  <c r="J244" i="20"/>
  <c r="J245" i="20"/>
  <c r="J246" i="20"/>
  <c r="J247" i="20"/>
  <c r="J248" i="20"/>
  <c r="J249" i="20"/>
  <c r="J250" i="20"/>
  <c r="J251" i="20"/>
  <c r="J252" i="20"/>
  <c r="J253" i="20"/>
  <c r="J254" i="20"/>
  <c r="J255" i="20"/>
  <c r="J256" i="20"/>
  <c r="J257" i="20"/>
  <c r="J258" i="20"/>
  <c r="J259" i="20"/>
  <c r="J260" i="20"/>
  <c r="J261" i="20"/>
  <c r="J262" i="20"/>
  <c r="J263" i="20"/>
  <c r="J264" i="20"/>
  <c r="J265" i="20"/>
  <c r="J266" i="20"/>
  <c r="J267" i="20"/>
  <c r="J268" i="20"/>
  <c r="J269" i="20"/>
  <c r="J270" i="20"/>
  <c r="J271" i="20"/>
  <c r="J272" i="20"/>
  <c r="J273" i="20"/>
  <c r="J274" i="20"/>
  <c r="J275" i="20"/>
  <c r="J276" i="20"/>
  <c r="J277" i="20"/>
  <c r="J278" i="20"/>
  <c r="J279" i="20"/>
  <c r="J280" i="20"/>
  <c r="J281" i="20"/>
  <c r="J282" i="20"/>
  <c r="J283" i="20"/>
  <c r="J284" i="20"/>
  <c r="J285" i="20"/>
  <c r="J286" i="20"/>
  <c r="J287" i="20"/>
  <c r="J288" i="20"/>
  <c r="J289" i="20"/>
  <c r="J290" i="20"/>
  <c r="J291" i="20"/>
  <c r="J292" i="20"/>
  <c r="J293" i="20"/>
  <c r="J294" i="20"/>
  <c r="J295" i="20"/>
  <c r="J296" i="20"/>
  <c r="J297" i="20"/>
  <c r="J298" i="20"/>
  <c r="J299" i="20"/>
  <c r="J300" i="20"/>
  <c r="J301" i="20"/>
  <c r="J302" i="20"/>
  <c r="J303" i="20"/>
  <c r="J304" i="20"/>
  <c r="J305" i="20"/>
  <c r="J306" i="20"/>
  <c r="J307" i="20"/>
  <c r="J308" i="20"/>
  <c r="J309" i="20"/>
  <c r="J310" i="20"/>
  <c r="J311" i="20"/>
  <c r="J312" i="20"/>
  <c r="J313" i="20"/>
  <c r="J314" i="20"/>
  <c r="J315" i="20"/>
  <c r="J316" i="20"/>
  <c r="J317" i="20"/>
  <c r="J318" i="20"/>
  <c r="J319" i="20"/>
  <c r="J320" i="20"/>
  <c r="J321" i="20"/>
  <c r="J322" i="20"/>
  <c r="J323" i="20"/>
  <c r="J324" i="20"/>
  <c r="J325" i="20"/>
  <c r="J326" i="20"/>
  <c r="J327" i="20"/>
  <c r="J328" i="20"/>
  <c r="J329" i="20"/>
  <c r="J330" i="20"/>
  <c r="J331" i="20"/>
  <c r="J332" i="20"/>
  <c r="J333" i="20"/>
  <c r="J334" i="20"/>
  <c r="J335" i="20"/>
  <c r="J336" i="20"/>
  <c r="J337" i="20"/>
  <c r="J338" i="20"/>
  <c r="J339" i="20"/>
  <c r="J340" i="20"/>
  <c r="J341" i="20"/>
  <c r="J342" i="20"/>
  <c r="J343" i="20"/>
  <c r="J344" i="20"/>
  <c r="J345" i="20"/>
  <c r="J346" i="20"/>
  <c r="J347" i="20"/>
  <c r="J348" i="20"/>
  <c r="J349" i="20"/>
  <c r="J350" i="20"/>
  <c r="J351" i="20"/>
  <c r="J352" i="20"/>
  <c r="J353" i="20"/>
  <c r="J354" i="20"/>
  <c r="J355" i="20"/>
  <c r="J356" i="20"/>
  <c r="J357" i="20"/>
  <c r="J358" i="20"/>
  <c r="J359" i="20"/>
  <c r="J360" i="20"/>
  <c r="J361" i="20"/>
  <c r="J362" i="20"/>
  <c r="J363" i="20"/>
  <c r="J364" i="20"/>
  <c r="J365" i="20"/>
  <c r="J366" i="20"/>
  <c r="J367" i="20"/>
  <c r="J368" i="20"/>
  <c r="J369" i="20"/>
  <c r="J370" i="20"/>
  <c r="J371" i="20"/>
  <c r="J372" i="20"/>
  <c r="J373" i="20"/>
  <c r="J374" i="20"/>
  <c r="J375" i="20"/>
  <c r="J376" i="20"/>
  <c r="J377" i="20"/>
  <c r="J378" i="20"/>
  <c r="J379" i="20"/>
  <c r="J380" i="20"/>
  <c r="J381" i="20"/>
  <c r="J382" i="20"/>
  <c r="J383" i="20"/>
  <c r="J384" i="20"/>
  <c r="J385" i="20"/>
  <c r="J386" i="20"/>
  <c r="J387" i="20"/>
  <c r="J388" i="20"/>
  <c r="J389" i="20"/>
  <c r="J390" i="20"/>
  <c r="J391" i="20"/>
  <c r="J392" i="20"/>
  <c r="J393" i="20"/>
  <c r="J394" i="20"/>
  <c r="J395" i="20"/>
  <c r="J396" i="20"/>
  <c r="J397" i="20"/>
  <c r="J398" i="20"/>
  <c r="J399" i="20"/>
  <c r="J400" i="20"/>
  <c r="J401" i="20"/>
  <c r="J402" i="20"/>
  <c r="J403" i="20"/>
  <c r="J404" i="20"/>
  <c r="J405" i="20"/>
  <c r="J406" i="20"/>
  <c r="J407" i="20"/>
  <c r="J408" i="20"/>
  <c r="J409" i="20"/>
  <c r="J410" i="20"/>
  <c r="J411" i="20"/>
  <c r="J412" i="20"/>
  <c r="J413" i="20"/>
  <c r="J414" i="20"/>
  <c r="J415" i="20"/>
  <c r="J416" i="20"/>
  <c r="J417" i="20"/>
  <c r="J418" i="20"/>
  <c r="J419" i="20"/>
  <c r="J420" i="20"/>
  <c r="J421" i="20"/>
  <c r="J422" i="20"/>
  <c r="J423" i="20"/>
  <c r="J424" i="20"/>
  <c r="J425" i="20"/>
  <c r="J426" i="20"/>
  <c r="J427" i="20"/>
  <c r="J428" i="20"/>
  <c r="J429" i="20"/>
  <c r="J430" i="20"/>
  <c r="J431" i="20"/>
  <c r="J432" i="20"/>
  <c r="J433" i="20"/>
  <c r="J434" i="20"/>
  <c r="J435" i="20"/>
  <c r="J436" i="20"/>
  <c r="J437" i="20"/>
  <c r="J438" i="20"/>
  <c r="J439" i="20"/>
  <c r="J440" i="20"/>
  <c r="J441" i="20"/>
  <c r="J442" i="20"/>
  <c r="J443" i="20"/>
  <c r="J444" i="20"/>
  <c r="J445" i="20"/>
  <c r="J446" i="20"/>
  <c r="J447" i="20"/>
  <c r="J448" i="20"/>
  <c r="J449" i="20"/>
  <c r="J450" i="20"/>
  <c r="J451" i="20"/>
  <c r="J452" i="20"/>
  <c r="J453" i="20"/>
  <c r="J454" i="20"/>
  <c r="J455" i="20"/>
  <c r="J456" i="20"/>
  <c r="J457" i="20"/>
  <c r="J458" i="20"/>
  <c r="J459" i="20"/>
  <c r="J460" i="20"/>
  <c r="J461" i="20"/>
  <c r="J462" i="20"/>
  <c r="J463" i="20"/>
  <c r="J464" i="20"/>
  <c r="J465" i="20"/>
  <c r="J466" i="20"/>
  <c r="J467" i="20"/>
  <c r="J468" i="20"/>
  <c r="J469" i="20"/>
  <c r="J470" i="20"/>
  <c r="J471" i="20"/>
  <c r="J472" i="20"/>
  <c r="J473" i="20"/>
  <c r="J474" i="20"/>
  <c r="J475" i="20"/>
  <c r="J476" i="20"/>
  <c r="J477" i="20"/>
  <c r="J478" i="20"/>
  <c r="J479" i="20"/>
  <c r="J480" i="20"/>
  <c r="J481" i="20"/>
  <c r="J482" i="20"/>
  <c r="J483" i="20"/>
  <c r="J484" i="20"/>
  <c r="J485" i="20"/>
  <c r="J486" i="20"/>
  <c r="J487" i="20"/>
  <c r="J488" i="20"/>
  <c r="J489" i="20"/>
  <c r="J490" i="20"/>
  <c r="J491" i="20"/>
  <c r="J492" i="20"/>
  <c r="J493" i="20"/>
  <c r="J494" i="20"/>
  <c r="J495" i="20"/>
  <c r="J496" i="20"/>
  <c r="J497" i="20"/>
  <c r="J498" i="20"/>
  <c r="J499" i="20"/>
  <c r="J500" i="20"/>
  <c r="J501" i="20"/>
  <c r="J502" i="20"/>
  <c r="J503" i="20"/>
  <c r="J504" i="20"/>
  <c r="J505" i="20"/>
  <c r="J506" i="20"/>
  <c r="J507" i="20"/>
  <c r="J508" i="20"/>
  <c r="J509" i="20"/>
  <c r="J510" i="20"/>
  <c r="J511" i="20"/>
  <c r="J512" i="20"/>
  <c r="J513" i="20"/>
  <c r="J514" i="20"/>
  <c r="J515" i="20"/>
  <c r="J516" i="20"/>
  <c r="J517" i="20"/>
  <c r="J518" i="20"/>
  <c r="J519" i="20"/>
  <c r="J520" i="20"/>
  <c r="J521" i="20"/>
  <c r="J522" i="20"/>
  <c r="J523" i="20"/>
  <c r="J524" i="20"/>
  <c r="J525" i="20"/>
  <c r="J526" i="20"/>
  <c r="J527" i="20"/>
  <c r="J528" i="20"/>
  <c r="J529" i="20"/>
  <c r="J530" i="20"/>
  <c r="J531" i="20"/>
  <c r="J532" i="20"/>
  <c r="J533" i="20"/>
  <c r="J534" i="20"/>
  <c r="J535" i="20"/>
  <c r="J536" i="20"/>
  <c r="J537" i="20"/>
  <c r="J538" i="20"/>
  <c r="J539" i="20"/>
  <c r="J540" i="20"/>
  <c r="J541" i="20"/>
  <c r="J542" i="20"/>
  <c r="J543" i="20"/>
  <c r="J544" i="20"/>
  <c r="J545" i="20"/>
  <c r="J546" i="20"/>
  <c r="J547" i="20"/>
  <c r="J548" i="20"/>
  <c r="J549" i="20"/>
  <c r="J550" i="20"/>
  <c r="J551" i="20"/>
  <c r="J552" i="20"/>
  <c r="J553" i="20"/>
  <c r="J554" i="20"/>
  <c r="J555" i="20"/>
  <c r="J556" i="20"/>
  <c r="J557" i="20"/>
  <c r="J558" i="20"/>
  <c r="J559" i="20"/>
  <c r="J560" i="20"/>
  <c r="J561" i="20"/>
  <c r="J562" i="20"/>
  <c r="J563" i="20"/>
  <c r="J564" i="20"/>
  <c r="J565" i="20"/>
  <c r="J566" i="20"/>
  <c r="J567" i="20"/>
  <c r="J568" i="20"/>
  <c r="J569" i="20"/>
  <c r="J570" i="20"/>
  <c r="J571" i="20"/>
  <c r="J572" i="20"/>
  <c r="J573" i="20"/>
  <c r="J574" i="20"/>
  <c r="J575" i="20"/>
  <c r="J576" i="20"/>
  <c r="J577" i="20"/>
  <c r="J578" i="20"/>
  <c r="J579" i="20"/>
  <c r="J580" i="20"/>
  <c r="J581" i="20"/>
  <c r="J582" i="20"/>
  <c r="J583" i="20"/>
  <c r="J584" i="20"/>
  <c r="J585" i="20"/>
  <c r="J586" i="20"/>
  <c r="J587" i="20"/>
  <c r="J588" i="20"/>
  <c r="J589" i="20"/>
  <c r="J590" i="20"/>
  <c r="J591" i="20"/>
  <c r="J592" i="20"/>
  <c r="J593" i="20"/>
  <c r="J594" i="20"/>
  <c r="J595" i="20"/>
  <c r="J596" i="20"/>
  <c r="J597" i="20"/>
  <c r="J598" i="20"/>
  <c r="J599" i="20"/>
  <c r="J600" i="20"/>
  <c r="J601" i="20"/>
  <c r="J602" i="20"/>
  <c r="J603" i="20"/>
  <c r="J604" i="20"/>
  <c r="J605" i="20"/>
  <c r="J606" i="20"/>
  <c r="J607" i="20"/>
  <c r="J608" i="20"/>
  <c r="J609" i="20"/>
  <c r="J610" i="20"/>
  <c r="J611" i="20"/>
  <c r="J612" i="20"/>
  <c r="J613" i="20"/>
  <c r="J614" i="20"/>
  <c r="J615" i="20"/>
  <c r="J616" i="20"/>
  <c r="J617" i="20"/>
  <c r="J618" i="20"/>
  <c r="J619" i="20"/>
  <c r="J620" i="20"/>
  <c r="J621" i="20"/>
  <c r="J622" i="20"/>
  <c r="J623" i="20"/>
  <c r="J624" i="20"/>
  <c r="J625" i="20"/>
  <c r="J626" i="20"/>
  <c r="J627" i="20"/>
  <c r="J628" i="20"/>
  <c r="J629" i="20"/>
  <c r="J630" i="20"/>
  <c r="J631" i="20"/>
  <c r="J632" i="20"/>
  <c r="J633" i="20"/>
  <c r="J634" i="20"/>
  <c r="J635" i="20"/>
  <c r="J636" i="20"/>
  <c r="J637" i="20"/>
  <c r="J638" i="20"/>
  <c r="J639" i="20"/>
  <c r="J640" i="20"/>
  <c r="J641" i="20"/>
  <c r="J642" i="20"/>
  <c r="J643" i="20"/>
  <c r="J644" i="20"/>
  <c r="J645" i="20"/>
  <c r="J646" i="20"/>
  <c r="J647" i="20"/>
  <c r="J648" i="20"/>
  <c r="J649" i="20"/>
  <c r="J650" i="20"/>
  <c r="J651" i="20"/>
  <c r="J652" i="20"/>
  <c r="J653" i="20"/>
  <c r="J654" i="20"/>
  <c r="J655" i="20"/>
  <c r="J656" i="20"/>
  <c r="J657" i="20"/>
  <c r="J658" i="20"/>
  <c r="J659" i="20"/>
  <c r="J660" i="20"/>
  <c r="J661" i="20"/>
  <c r="J662" i="20"/>
  <c r="J663" i="20"/>
  <c r="J664" i="20"/>
  <c r="J665" i="20"/>
  <c r="J666" i="20"/>
  <c r="J667" i="20"/>
  <c r="J668" i="20"/>
  <c r="J669" i="20"/>
  <c r="J670" i="20"/>
  <c r="J671" i="20"/>
  <c r="J672" i="20"/>
  <c r="J673" i="20"/>
  <c r="J674" i="20"/>
  <c r="J675" i="20"/>
  <c r="J676" i="20"/>
  <c r="J677" i="20"/>
  <c r="J678" i="20"/>
  <c r="J679" i="20"/>
  <c r="J680" i="20"/>
  <c r="J681" i="20"/>
  <c r="J682" i="20"/>
  <c r="J683" i="20"/>
  <c r="J684" i="20"/>
  <c r="J685" i="20"/>
  <c r="J686" i="20"/>
  <c r="J687" i="20"/>
  <c r="J688" i="20"/>
  <c r="J689" i="20"/>
  <c r="J690" i="20"/>
  <c r="J691" i="20"/>
  <c r="J692" i="20"/>
  <c r="J693" i="20"/>
  <c r="J694" i="20"/>
  <c r="J695" i="20"/>
  <c r="J696" i="20"/>
  <c r="J697" i="20"/>
  <c r="J698" i="20"/>
  <c r="J699" i="20"/>
  <c r="J700" i="20"/>
  <c r="J701" i="20"/>
  <c r="J702" i="20"/>
  <c r="J703" i="20"/>
  <c r="J704" i="20"/>
  <c r="J705" i="20"/>
  <c r="J706" i="20"/>
  <c r="J707" i="20"/>
  <c r="J708" i="20"/>
  <c r="J709" i="20"/>
  <c r="J710" i="20"/>
  <c r="J711" i="20"/>
  <c r="J712" i="20"/>
  <c r="J713" i="20"/>
  <c r="J714" i="20"/>
  <c r="J715" i="20"/>
  <c r="J716" i="20"/>
  <c r="J717" i="20"/>
  <c r="J718" i="20"/>
  <c r="J719" i="20"/>
  <c r="J720" i="20"/>
  <c r="J721" i="20"/>
  <c r="J722" i="20"/>
  <c r="J723" i="20"/>
  <c r="J724" i="20"/>
  <c r="J725" i="20"/>
  <c r="J726" i="20"/>
  <c r="J727" i="20"/>
  <c r="J728" i="20"/>
  <c r="J729" i="20"/>
  <c r="J730" i="20"/>
  <c r="J731" i="20"/>
  <c r="J732" i="20"/>
  <c r="J733" i="20"/>
  <c r="J734" i="20"/>
  <c r="J735" i="20"/>
  <c r="J736" i="20"/>
  <c r="J737" i="20"/>
  <c r="J738" i="20"/>
  <c r="J739" i="20"/>
  <c r="J740" i="20"/>
  <c r="J741" i="20"/>
  <c r="J742" i="20"/>
  <c r="J743" i="20"/>
  <c r="J744" i="20"/>
  <c r="J745" i="20"/>
  <c r="J746" i="20"/>
  <c r="J747" i="20"/>
  <c r="J748" i="20"/>
  <c r="J749" i="20"/>
  <c r="J750" i="20"/>
  <c r="J751" i="20"/>
  <c r="J752" i="20"/>
  <c r="J753" i="20"/>
  <c r="J754" i="20"/>
  <c r="J755" i="20"/>
  <c r="J756" i="20"/>
  <c r="J757" i="20"/>
  <c r="J758" i="20"/>
  <c r="J759" i="20"/>
  <c r="J760" i="20"/>
  <c r="J761" i="20"/>
  <c r="J762" i="20"/>
  <c r="J763" i="20"/>
  <c r="J764" i="20"/>
  <c r="J765" i="20"/>
  <c r="J766" i="20"/>
  <c r="J767" i="20"/>
  <c r="J768" i="20"/>
  <c r="J769" i="20"/>
  <c r="J770" i="20"/>
  <c r="J771" i="20"/>
  <c r="J772" i="20"/>
  <c r="J773" i="20"/>
  <c r="J774" i="20"/>
  <c r="J775" i="20"/>
  <c r="J776" i="20"/>
  <c r="J777" i="20"/>
  <c r="J778" i="20"/>
  <c r="J779" i="20"/>
  <c r="J780" i="20"/>
  <c r="J781" i="20"/>
  <c r="J782" i="20"/>
  <c r="J783" i="20"/>
  <c r="J784" i="20"/>
  <c r="J785" i="20"/>
  <c r="J786" i="20"/>
  <c r="J787" i="20"/>
  <c r="J788" i="20"/>
  <c r="J789" i="20"/>
  <c r="J790" i="20"/>
  <c r="J791" i="20"/>
  <c r="J792" i="20"/>
  <c r="J793" i="20"/>
  <c r="J794" i="20"/>
  <c r="J795" i="20"/>
  <c r="J796" i="20"/>
  <c r="J797" i="20"/>
  <c r="J798" i="20"/>
  <c r="J799" i="20"/>
  <c r="J800" i="20"/>
  <c r="J801" i="20"/>
  <c r="J802" i="20"/>
  <c r="J803" i="20"/>
  <c r="J804" i="20"/>
  <c r="J805" i="20"/>
  <c r="J806" i="20"/>
  <c r="J807" i="20"/>
  <c r="J808" i="20"/>
  <c r="J809" i="20"/>
  <c r="J810" i="20"/>
  <c r="J811" i="20"/>
  <c r="J812" i="20"/>
  <c r="J813" i="20"/>
  <c r="J814" i="20"/>
  <c r="J815" i="20"/>
  <c r="J816" i="20"/>
  <c r="J817" i="20"/>
  <c r="J818" i="20"/>
  <c r="J819" i="20"/>
  <c r="J820" i="20"/>
  <c r="J821" i="20"/>
  <c r="J822" i="20"/>
  <c r="J823" i="20"/>
  <c r="J824" i="20"/>
  <c r="J825" i="20"/>
  <c r="J826" i="20"/>
  <c r="J827" i="20"/>
  <c r="J828" i="20"/>
  <c r="J829" i="20"/>
  <c r="J830" i="20"/>
  <c r="J831" i="20"/>
  <c r="J832" i="20"/>
  <c r="J833" i="20"/>
  <c r="J834" i="20"/>
  <c r="J835" i="20"/>
  <c r="J836" i="20"/>
  <c r="J837" i="20"/>
  <c r="J838" i="20"/>
  <c r="J839" i="20"/>
  <c r="J840" i="20"/>
  <c r="J841" i="20"/>
  <c r="J842" i="20"/>
  <c r="J843" i="20"/>
  <c r="J844" i="20"/>
  <c r="J845" i="20"/>
  <c r="J846" i="20"/>
  <c r="J847" i="20"/>
  <c r="J848" i="20"/>
  <c r="J849" i="20"/>
  <c r="J850" i="20"/>
  <c r="J851" i="20"/>
  <c r="J852" i="20"/>
  <c r="J853" i="20"/>
  <c r="J854" i="20"/>
  <c r="J855" i="20"/>
  <c r="J856" i="20"/>
  <c r="J857" i="20"/>
  <c r="J858" i="20"/>
  <c r="J859" i="20"/>
  <c r="J860" i="20"/>
  <c r="J861" i="20"/>
  <c r="J862" i="20"/>
  <c r="J863" i="20"/>
  <c r="J864" i="20"/>
  <c r="J865" i="20"/>
  <c r="J866" i="20"/>
  <c r="J867" i="20"/>
  <c r="J868" i="20"/>
  <c r="J869" i="20"/>
  <c r="J870" i="20"/>
  <c r="J871" i="20"/>
  <c r="J872" i="20"/>
  <c r="J873" i="20"/>
  <c r="J874" i="20"/>
  <c r="J875" i="20"/>
  <c r="J876" i="20"/>
  <c r="J877" i="20"/>
  <c r="J878" i="20"/>
  <c r="J879" i="20"/>
  <c r="J880" i="20"/>
  <c r="J881" i="20"/>
  <c r="J882" i="20"/>
  <c r="J883" i="20"/>
  <c r="J884" i="20"/>
  <c r="J885" i="20"/>
  <c r="J886" i="20"/>
  <c r="J887" i="20"/>
  <c r="J888" i="20"/>
  <c r="J889" i="20"/>
  <c r="J890" i="20"/>
  <c r="J891" i="20"/>
  <c r="J892" i="20"/>
  <c r="J893" i="20"/>
  <c r="J894" i="20"/>
  <c r="J895" i="20"/>
  <c r="J896" i="20"/>
  <c r="J897" i="20"/>
  <c r="J898" i="20"/>
  <c r="J899" i="20"/>
  <c r="J900" i="20"/>
  <c r="J901" i="20"/>
  <c r="J902" i="20"/>
  <c r="J903" i="20"/>
  <c r="J904" i="20"/>
  <c r="J905" i="20"/>
  <c r="J906" i="20"/>
  <c r="J907" i="20"/>
  <c r="J908" i="20"/>
  <c r="J909" i="20"/>
  <c r="J910" i="20"/>
  <c r="J911" i="20"/>
  <c r="J912" i="20"/>
  <c r="J913" i="20"/>
  <c r="J914" i="20"/>
  <c r="J915" i="20"/>
  <c r="J916" i="20"/>
  <c r="J917" i="20"/>
  <c r="J918" i="20"/>
  <c r="J919" i="20"/>
  <c r="J920" i="20"/>
  <c r="J921" i="20"/>
  <c r="J922" i="20"/>
  <c r="J923" i="20"/>
  <c r="J924" i="20"/>
  <c r="J925" i="20"/>
  <c r="J926" i="20"/>
  <c r="J927" i="20"/>
  <c r="J928" i="20"/>
  <c r="J929" i="20"/>
  <c r="J930" i="20"/>
  <c r="J931" i="20"/>
  <c r="J932" i="20"/>
  <c r="J933" i="20"/>
  <c r="J934" i="20"/>
  <c r="J935" i="20"/>
  <c r="J936" i="20"/>
  <c r="J937" i="20"/>
  <c r="J938" i="20"/>
  <c r="J939" i="20"/>
  <c r="J940" i="20"/>
  <c r="J941" i="20"/>
  <c r="J942" i="20"/>
  <c r="J943" i="20"/>
  <c r="J944" i="20"/>
  <c r="J945" i="20"/>
  <c r="J946" i="20"/>
  <c r="J947" i="20"/>
  <c r="J948" i="20"/>
  <c r="J949" i="20"/>
  <c r="J950" i="20"/>
  <c r="J951" i="20"/>
  <c r="J952" i="20"/>
  <c r="J953" i="20"/>
  <c r="J954" i="20"/>
  <c r="J955" i="20"/>
  <c r="J956" i="20"/>
  <c r="J957" i="20"/>
  <c r="J958" i="20"/>
  <c r="J959" i="20"/>
  <c r="J960" i="20"/>
  <c r="J961" i="20"/>
  <c r="J962" i="20"/>
  <c r="J963" i="20"/>
  <c r="J964" i="20"/>
  <c r="J965" i="20"/>
  <c r="J966" i="20"/>
  <c r="J967" i="20"/>
  <c r="J968" i="20"/>
  <c r="J969" i="20"/>
  <c r="J970" i="20"/>
  <c r="J971" i="20"/>
  <c r="J972" i="20"/>
  <c r="J973" i="20"/>
  <c r="J974" i="20"/>
  <c r="J975" i="20"/>
  <c r="J976" i="20"/>
  <c r="J977" i="20"/>
  <c r="J978" i="20"/>
  <c r="J979" i="20"/>
  <c r="J980" i="20"/>
  <c r="J981" i="20"/>
  <c r="J982" i="20"/>
  <c r="J983" i="20"/>
  <c r="J984" i="20"/>
  <c r="J985" i="20"/>
  <c r="J986" i="20"/>
  <c r="J987" i="20"/>
  <c r="J988" i="20"/>
  <c r="J989" i="20"/>
  <c r="J990" i="20"/>
  <c r="J991" i="20"/>
  <c r="J992" i="20"/>
  <c r="J993" i="20"/>
  <c r="J994" i="20"/>
  <c r="J995" i="20"/>
  <c r="J996" i="20"/>
  <c r="J997" i="20"/>
  <c r="J998" i="20"/>
  <c r="J999" i="20"/>
  <c r="J1000" i="20"/>
  <c r="J1001" i="20"/>
  <c r="J1002" i="20"/>
  <c r="J1003" i="20"/>
  <c r="J1004" i="20"/>
  <c r="J1005" i="20"/>
  <c r="J1006" i="20"/>
  <c r="J1007" i="20"/>
  <c r="J1008" i="20"/>
  <c r="J1009" i="20"/>
  <c r="J1010" i="20"/>
  <c r="J1011" i="20"/>
  <c r="J1012" i="20"/>
  <c r="J1013" i="20"/>
  <c r="J1014" i="20"/>
  <c r="J1015" i="20"/>
  <c r="J1016" i="20"/>
  <c r="J1017" i="20"/>
  <c r="J1018" i="20"/>
  <c r="J1019" i="20"/>
  <c r="J1020" i="20"/>
  <c r="J1021" i="20"/>
  <c r="J1022" i="20"/>
  <c r="J1023" i="20"/>
  <c r="J1024" i="20"/>
  <c r="J1025" i="20"/>
  <c r="J1026" i="20"/>
  <c r="J1027" i="20"/>
  <c r="J1028" i="20"/>
  <c r="J1029" i="20"/>
  <c r="J1030" i="20"/>
  <c r="J1031" i="20"/>
  <c r="J1032" i="20"/>
  <c r="J1033" i="20"/>
  <c r="J1034" i="20"/>
  <c r="J1035" i="20"/>
  <c r="J1036" i="20"/>
  <c r="J1037" i="20"/>
  <c r="J1038" i="20"/>
  <c r="J1039" i="20"/>
  <c r="J1040" i="20"/>
  <c r="J1041" i="20"/>
  <c r="J1042" i="20"/>
  <c r="J1043" i="20"/>
  <c r="J1044" i="20"/>
  <c r="J1045" i="20"/>
  <c r="J1046" i="20"/>
  <c r="J1047" i="20"/>
  <c r="J1048" i="20"/>
  <c r="J1049" i="20"/>
  <c r="J1050" i="20"/>
  <c r="J1051" i="20"/>
  <c r="J1052" i="20"/>
  <c r="J1053" i="20"/>
  <c r="J1054" i="20"/>
  <c r="J1055" i="20"/>
  <c r="J1056" i="20"/>
  <c r="J1057" i="20"/>
  <c r="J1058" i="20"/>
  <c r="J1059" i="20"/>
  <c r="J1060" i="20"/>
  <c r="J1061" i="20"/>
  <c r="J1062" i="20"/>
  <c r="J1063" i="20"/>
  <c r="J1064" i="20"/>
  <c r="J1065" i="20"/>
  <c r="J1066" i="20"/>
  <c r="J1067" i="20"/>
  <c r="J1068" i="20"/>
  <c r="J1069" i="20"/>
  <c r="J1070" i="20"/>
  <c r="J1071" i="20"/>
  <c r="J1072" i="20"/>
  <c r="J1073" i="20"/>
  <c r="J1074" i="20"/>
  <c r="J1075" i="20"/>
  <c r="J1076" i="20"/>
  <c r="J1077" i="20"/>
  <c r="J1078" i="20"/>
  <c r="J1079" i="20"/>
  <c r="J1080" i="20"/>
  <c r="J1081" i="20"/>
  <c r="J1082" i="20"/>
  <c r="J1083" i="20"/>
  <c r="J1084" i="20"/>
  <c r="J1085" i="20"/>
  <c r="J1086" i="20"/>
  <c r="J1087" i="20"/>
  <c r="J1088" i="20"/>
  <c r="J1089" i="20"/>
  <c r="J1090" i="20"/>
  <c r="J1091" i="20"/>
  <c r="J1092" i="20"/>
  <c r="J1093" i="20"/>
  <c r="J1094" i="20"/>
  <c r="J1095" i="20"/>
  <c r="J1096" i="20"/>
  <c r="J1097" i="20"/>
  <c r="J1098" i="20"/>
  <c r="J1099" i="20"/>
  <c r="J1100" i="20"/>
  <c r="J1101" i="20"/>
  <c r="J1102" i="20"/>
  <c r="J1103" i="20"/>
  <c r="J1104" i="20"/>
  <c r="J1105" i="20"/>
  <c r="J1106" i="20"/>
  <c r="J1107" i="20"/>
  <c r="J1108" i="20"/>
  <c r="J1109" i="20"/>
  <c r="J1110" i="20"/>
  <c r="J1111" i="20"/>
  <c r="J1112" i="20"/>
  <c r="J1113" i="20"/>
  <c r="J1114" i="20"/>
  <c r="J1115" i="20"/>
  <c r="J1116" i="20"/>
  <c r="J1117" i="20"/>
  <c r="J1118" i="20"/>
  <c r="J1119" i="20"/>
  <c r="J1120" i="20"/>
  <c r="J1121" i="20"/>
  <c r="J1122" i="20"/>
  <c r="J1123" i="20"/>
  <c r="J1124" i="20"/>
  <c r="J1125" i="20"/>
  <c r="J1126" i="20"/>
  <c r="J1127" i="20"/>
  <c r="J1128" i="20"/>
  <c r="J1129" i="20"/>
  <c r="J1130" i="20"/>
  <c r="J1131" i="20"/>
  <c r="J1132" i="20"/>
  <c r="J1133" i="20"/>
  <c r="J1134" i="20"/>
  <c r="J1135" i="20"/>
  <c r="J1136" i="20"/>
  <c r="J1137" i="20"/>
  <c r="J1138" i="20"/>
  <c r="J1139" i="20"/>
  <c r="J1140" i="20"/>
  <c r="J1141" i="20"/>
  <c r="J1142" i="20"/>
  <c r="J1143" i="20"/>
  <c r="J1144" i="20"/>
  <c r="J1145" i="20"/>
  <c r="J1146" i="20"/>
  <c r="J1147" i="20"/>
  <c r="J1148" i="20"/>
  <c r="J1149" i="20"/>
  <c r="J1150" i="20"/>
  <c r="J1151" i="20"/>
  <c r="J1152" i="20"/>
  <c r="J1153" i="20"/>
  <c r="J1154" i="20"/>
  <c r="J1155" i="20"/>
  <c r="J1156" i="20"/>
  <c r="J1157" i="20"/>
  <c r="J1158" i="20"/>
  <c r="J1159" i="20"/>
  <c r="J1160" i="20"/>
  <c r="J1161" i="20"/>
  <c r="J1162" i="20"/>
  <c r="J1163" i="20"/>
  <c r="J1164" i="20"/>
  <c r="J1165" i="20"/>
  <c r="J1166" i="20"/>
  <c r="J1167" i="20"/>
  <c r="J1168" i="20"/>
  <c r="J1169" i="20"/>
  <c r="J1170" i="20"/>
  <c r="J1171" i="20"/>
  <c r="J1172" i="20"/>
  <c r="J1173" i="20"/>
  <c r="J1174" i="20"/>
  <c r="J1175" i="20"/>
  <c r="J1176" i="20"/>
  <c r="J1177" i="20"/>
  <c r="J1178" i="20"/>
  <c r="J1179" i="20"/>
  <c r="J1180" i="20"/>
  <c r="J1181" i="20"/>
  <c r="J1182" i="20"/>
  <c r="J1183" i="20"/>
  <c r="J1184" i="20"/>
  <c r="J1185" i="20"/>
  <c r="J1186" i="20"/>
  <c r="J1187" i="20"/>
  <c r="J1188" i="20"/>
  <c r="J1189" i="20"/>
  <c r="J1190" i="20"/>
  <c r="J1191" i="20"/>
  <c r="J1192" i="20"/>
  <c r="J1193" i="20"/>
  <c r="J1194" i="20"/>
  <c r="J1195" i="20"/>
  <c r="J1196" i="20"/>
  <c r="J1197" i="20"/>
  <c r="J1198" i="20"/>
  <c r="J1199" i="20"/>
  <c r="J1200" i="20"/>
  <c r="J1201" i="20"/>
  <c r="J1202" i="20"/>
  <c r="J1203" i="20"/>
  <c r="J1204" i="20"/>
  <c r="J1205" i="20"/>
  <c r="J1206" i="20"/>
  <c r="J1207" i="20"/>
  <c r="J1208" i="20"/>
  <c r="J1209" i="20"/>
  <c r="J1210" i="20"/>
  <c r="J1211" i="20"/>
  <c r="J1212" i="20"/>
  <c r="J1213" i="20"/>
  <c r="J1214" i="20"/>
  <c r="J1215" i="20"/>
  <c r="J1216" i="20"/>
  <c r="J1217" i="20"/>
  <c r="J1218" i="20"/>
  <c r="J1219" i="20"/>
  <c r="J1220" i="20"/>
  <c r="J1221" i="20"/>
  <c r="J1222" i="20"/>
  <c r="J1223" i="20"/>
  <c r="J1224" i="20"/>
  <c r="J1225" i="20"/>
  <c r="J1226" i="20"/>
  <c r="J1227" i="20"/>
  <c r="J1228" i="20"/>
  <c r="J1229" i="20"/>
  <c r="J1230" i="20"/>
  <c r="J1231" i="20"/>
  <c r="J1232" i="20"/>
  <c r="J1233" i="20"/>
  <c r="J1234" i="20"/>
  <c r="J1235" i="20"/>
  <c r="J1236" i="20"/>
  <c r="J1237" i="20"/>
  <c r="J1238" i="20"/>
  <c r="J1239" i="20"/>
  <c r="J1240" i="20"/>
  <c r="J1241" i="20"/>
  <c r="J1242" i="20"/>
  <c r="J1243" i="20"/>
  <c r="J1244" i="20"/>
  <c r="J1245" i="20"/>
  <c r="J1246" i="20"/>
  <c r="J1247" i="20"/>
  <c r="J1248" i="20"/>
  <c r="J1249" i="20"/>
  <c r="J1250" i="20"/>
  <c r="J1251" i="20"/>
  <c r="J1252" i="20"/>
  <c r="J1253" i="20"/>
  <c r="J1254" i="20"/>
  <c r="J1255" i="20"/>
  <c r="J1256" i="20"/>
  <c r="J1257" i="20"/>
  <c r="J1258" i="20"/>
  <c r="J1259" i="20"/>
  <c r="J1260" i="20"/>
  <c r="J1261" i="20"/>
  <c r="J1262" i="20"/>
  <c r="J1263" i="20"/>
  <c r="J1264" i="20"/>
  <c r="J1265" i="20"/>
  <c r="J1266" i="20"/>
  <c r="J1267" i="20"/>
  <c r="J1268" i="20"/>
  <c r="J1269" i="20"/>
  <c r="J1270" i="20"/>
  <c r="J1271" i="20"/>
  <c r="J1272" i="20"/>
  <c r="J1273" i="20"/>
  <c r="J1274" i="20"/>
  <c r="J1275" i="20"/>
  <c r="J1276" i="20"/>
  <c r="J1277" i="20"/>
  <c r="J1278" i="20"/>
  <c r="J1279" i="20"/>
  <c r="J1280" i="20"/>
  <c r="J1281" i="20"/>
  <c r="J1282" i="20"/>
  <c r="J1283" i="20"/>
  <c r="J1284" i="20"/>
  <c r="J1285" i="20"/>
  <c r="J1286" i="20"/>
  <c r="J1287" i="20"/>
  <c r="J1288" i="20"/>
  <c r="J1289" i="20"/>
  <c r="J1290" i="20"/>
  <c r="J1291" i="20"/>
  <c r="J1292" i="20"/>
  <c r="J1293" i="20"/>
  <c r="J1294" i="20"/>
  <c r="J1295" i="20"/>
  <c r="J1296" i="20"/>
  <c r="J1297" i="20"/>
  <c r="J1298" i="20"/>
  <c r="J1299" i="20"/>
  <c r="J1300" i="20"/>
  <c r="J1301" i="20"/>
  <c r="J1302" i="20"/>
  <c r="J1303" i="20"/>
  <c r="J1304" i="20"/>
  <c r="J1305" i="20"/>
  <c r="J1306" i="20"/>
  <c r="J1307" i="20"/>
  <c r="J1308" i="20"/>
  <c r="J1309" i="20"/>
  <c r="J1310" i="20"/>
  <c r="J1311" i="20"/>
  <c r="J1312" i="20"/>
  <c r="J1313" i="20"/>
  <c r="J1314" i="20"/>
  <c r="J1315" i="20"/>
  <c r="J1316" i="20"/>
  <c r="J1317" i="20"/>
  <c r="J1318" i="20"/>
  <c r="J1319" i="20"/>
  <c r="J1320" i="20"/>
  <c r="J1321" i="20"/>
  <c r="J1322" i="20"/>
  <c r="J1323" i="20"/>
  <c r="J1324" i="20"/>
  <c r="J1325" i="20"/>
  <c r="J1326" i="20"/>
  <c r="J1327" i="20"/>
  <c r="J1328" i="20"/>
  <c r="J1329" i="20"/>
  <c r="J1330" i="20"/>
  <c r="J1331" i="20"/>
  <c r="J1332" i="20"/>
  <c r="J1333" i="20"/>
  <c r="J1334" i="20"/>
  <c r="J1335" i="20"/>
  <c r="J1336" i="20"/>
  <c r="J1337" i="20"/>
  <c r="J1338" i="20"/>
  <c r="J1339" i="20"/>
  <c r="J1340" i="20"/>
  <c r="J1341" i="20"/>
  <c r="J1342" i="20"/>
  <c r="J1343" i="20"/>
  <c r="J1344" i="20"/>
  <c r="J1345" i="20"/>
  <c r="J1346" i="20"/>
  <c r="J1347" i="20"/>
  <c r="J1348" i="20"/>
  <c r="J1349" i="20"/>
  <c r="J1350" i="20"/>
  <c r="J1351" i="20"/>
  <c r="J1352" i="20"/>
  <c r="J1353" i="20"/>
  <c r="J1354" i="20"/>
  <c r="J1355" i="20"/>
  <c r="J1356" i="20"/>
  <c r="J1357" i="20"/>
  <c r="J1358" i="20"/>
  <c r="J1359" i="20"/>
  <c r="J1360" i="20"/>
  <c r="J1361" i="20"/>
  <c r="J1362" i="20"/>
  <c r="J1363" i="20"/>
  <c r="J1364" i="20"/>
  <c r="J1365" i="20"/>
  <c r="J1366" i="20"/>
  <c r="J1367" i="20"/>
  <c r="J1368" i="20"/>
  <c r="J1369" i="20"/>
  <c r="J1370" i="20"/>
  <c r="J1371" i="20"/>
  <c r="J1372" i="20"/>
  <c r="J1373" i="20"/>
  <c r="J1374" i="20"/>
  <c r="J1375" i="20"/>
  <c r="J1376" i="20"/>
  <c r="J1377" i="20"/>
  <c r="J1378" i="20"/>
  <c r="J1379" i="20"/>
  <c r="J1380" i="20"/>
  <c r="J1381" i="20"/>
  <c r="J1382" i="20"/>
  <c r="J1383" i="20"/>
  <c r="J1384" i="20"/>
  <c r="J1385" i="20"/>
  <c r="J1386" i="20"/>
  <c r="J1387" i="20"/>
  <c r="J1388" i="20"/>
  <c r="J1389" i="20"/>
  <c r="J1390" i="20"/>
  <c r="J1391" i="20"/>
  <c r="J1392" i="20"/>
  <c r="J1393" i="20"/>
  <c r="J1394" i="20"/>
  <c r="J1395" i="20"/>
  <c r="J1396" i="20"/>
  <c r="J1397" i="20"/>
  <c r="J1398" i="20"/>
  <c r="J1399" i="20"/>
  <c r="J1400" i="20"/>
  <c r="J1401" i="20"/>
  <c r="J1402" i="20"/>
  <c r="J1403" i="20"/>
  <c r="J1404" i="20"/>
  <c r="J1405" i="20"/>
  <c r="J1406" i="20"/>
  <c r="J1407" i="20"/>
  <c r="J1408" i="20"/>
  <c r="J1409" i="20"/>
  <c r="J1410" i="20"/>
  <c r="J1411" i="20"/>
  <c r="J1412" i="20"/>
  <c r="J1413" i="20"/>
  <c r="J1414" i="20"/>
  <c r="J1415" i="20"/>
  <c r="J1416" i="20"/>
  <c r="J1417" i="20"/>
  <c r="J1418" i="20"/>
  <c r="J1419" i="20"/>
  <c r="J1420" i="20"/>
  <c r="J1421" i="20"/>
  <c r="J1422" i="20"/>
  <c r="J1423" i="20"/>
  <c r="J1424" i="20"/>
  <c r="J1425" i="20"/>
  <c r="J1426" i="20"/>
  <c r="J1427" i="20"/>
  <c r="J1428" i="20"/>
  <c r="J1429" i="20"/>
  <c r="J1430" i="20"/>
  <c r="J1431" i="20"/>
  <c r="J1432" i="20"/>
  <c r="J1433" i="20"/>
  <c r="J1434" i="20"/>
  <c r="J1435" i="20"/>
  <c r="J1436" i="20"/>
  <c r="J1437" i="20"/>
  <c r="J1438" i="20"/>
  <c r="J1439" i="20"/>
  <c r="J1440" i="20"/>
  <c r="J1441" i="20"/>
  <c r="J1442" i="20"/>
  <c r="J1443" i="20"/>
  <c r="J1444" i="20"/>
  <c r="J1445" i="20"/>
  <c r="J1446" i="20"/>
  <c r="J1447" i="20"/>
  <c r="J1448" i="20"/>
  <c r="J1449" i="20"/>
  <c r="J1450" i="20"/>
  <c r="J1451" i="20"/>
  <c r="J1452" i="20"/>
  <c r="J1453" i="20"/>
  <c r="J1454" i="20"/>
  <c r="J1455" i="20"/>
  <c r="J1456" i="20"/>
  <c r="J1457" i="20"/>
  <c r="J1458" i="20"/>
  <c r="J1459" i="20"/>
  <c r="J1460" i="20"/>
  <c r="J1461" i="20"/>
  <c r="J1462" i="20"/>
  <c r="J1463" i="20"/>
  <c r="J1464" i="20"/>
  <c r="J1465" i="20"/>
  <c r="J1466" i="20"/>
  <c r="J1467" i="20"/>
  <c r="J1468" i="20"/>
  <c r="J1469" i="20"/>
  <c r="J1470" i="20"/>
  <c r="J1471" i="20"/>
  <c r="J1472" i="20"/>
  <c r="J1473" i="20"/>
  <c r="J1474" i="20"/>
  <c r="J1475" i="20"/>
  <c r="J1476" i="20"/>
  <c r="J1477" i="20"/>
  <c r="J1478" i="20"/>
  <c r="J1479" i="20"/>
  <c r="J1480" i="20"/>
  <c r="J1481" i="20"/>
  <c r="J1482" i="20"/>
  <c r="J1483" i="20"/>
  <c r="J1484" i="20"/>
  <c r="J1485" i="20"/>
  <c r="J1486" i="20"/>
  <c r="J1487" i="20"/>
  <c r="J1488" i="20"/>
  <c r="J1489" i="20"/>
  <c r="J1490" i="20"/>
  <c r="J1491" i="20"/>
  <c r="J1492" i="20"/>
  <c r="J1493" i="20"/>
  <c r="J1494" i="20"/>
  <c r="J1495" i="20"/>
  <c r="J1496" i="20"/>
  <c r="J1497" i="20"/>
  <c r="J1498" i="20"/>
  <c r="J1499" i="20"/>
  <c r="J1500" i="20"/>
  <c r="J1501" i="20"/>
  <c r="J1502" i="20"/>
  <c r="J1503" i="20"/>
  <c r="J1504" i="20"/>
  <c r="J1505" i="20"/>
  <c r="J1506" i="20"/>
  <c r="J1507" i="20"/>
  <c r="J1508" i="20"/>
  <c r="J1509" i="20"/>
  <c r="J1510" i="20"/>
  <c r="J1511" i="20"/>
  <c r="J1512" i="20"/>
  <c r="J1513" i="20"/>
  <c r="J1514" i="20"/>
  <c r="J1515" i="20"/>
  <c r="J1516" i="20"/>
  <c r="J1517" i="20"/>
  <c r="J1518" i="20"/>
  <c r="J1519" i="20"/>
  <c r="J1520" i="20"/>
  <c r="J1521" i="20"/>
  <c r="J1522" i="20"/>
  <c r="J1523" i="20"/>
  <c r="J1524" i="20"/>
  <c r="J1525" i="20"/>
  <c r="J1526" i="20"/>
  <c r="J1527" i="20"/>
  <c r="J1528" i="20"/>
  <c r="J1529" i="20"/>
  <c r="J1530" i="20"/>
  <c r="J1531" i="20"/>
  <c r="J1532" i="20"/>
  <c r="J1533" i="20"/>
  <c r="J1534" i="20"/>
  <c r="J1535" i="20"/>
  <c r="J1536" i="20"/>
  <c r="J1537" i="20"/>
  <c r="J1538" i="20"/>
  <c r="J1539" i="20"/>
  <c r="J1540" i="20"/>
  <c r="J1541" i="20"/>
  <c r="J1542" i="20"/>
  <c r="J1543" i="20"/>
  <c r="J1544" i="20"/>
  <c r="J1545" i="20"/>
  <c r="J1546" i="20"/>
  <c r="J1547" i="20"/>
  <c r="J1548" i="20"/>
  <c r="J1549" i="20"/>
  <c r="J1550" i="20"/>
  <c r="J1551" i="20"/>
  <c r="J1552" i="20"/>
  <c r="J1553" i="20"/>
  <c r="J1554" i="20"/>
  <c r="J1555" i="20"/>
  <c r="J1556" i="20"/>
  <c r="J1557" i="20"/>
  <c r="J1558" i="20"/>
  <c r="J1559" i="20"/>
  <c r="J1560" i="20"/>
  <c r="J1561" i="20"/>
  <c r="J1562" i="20"/>
  <c r="J1563" i="20"/>
  <c r="J1564" i="20"/>
  <c r="J1565" i="20"/>
  <c r="J1566" i="20"/>
  <c r="J1567" i="20"/>
  <c r="J1568" i="20"/>
  <c r="J1569" i="20"/>
  <c r="J1570" i="20"/>
  <c r="J1571" i="20"/>
  <c r="J1572" i="20"/>
  <c r="J1573" i="20"/>
  <c r="J1574" i="20"/>
  <c r="J1575" i="20"/>
  <c r="J1576" i="20"/>
  <c r="J1577" i="20"/>
  <c r="J1578" i="20"/>
  <c r="J1579" i="20"/>
  <c r="J1580" i="20"/>
  <c r="J1581" i="20"/>
  <c r="J1582" i="20"/>
  <c r="J1583" i="20"/>
  <c r="J1584" i="20"/>
  <c r="J1585" i="20"/>
  <c r="J1586" i="20"/>
  <c r="J1587" i="20"/>
  <c r="J1588" i="20"/>
  <c r="J1589" i="20"/>
  <c r="J1590" i="20"/>
  <c r="J1591" i="20"/>
  <c r="J1592" i="20"/>
  <c r="J1593" i="20"/>
  <c r="J1594" i="20"/>
  <c r="J1595" i="20"/>
  <c r="J1596" i="20"/>
  <c r="J1597" i="20"/>
  <c r="J1598" i="20"/>
  <c r="J1599" i="20"/>
  <c r="J1600" i="20"/>
  <c r="J1601" i="20"/>
  <c r="J1602" i="20"/>
  <c r="J1603" i="20"/>
  <c r="J1604" i="20"/>
  <c r="J1605" i="20"/>
  <c r="J1606" i="20"/>
  <c r="J1607" i="20"/>
  <c r="J1608" i="20"/>
  <c r="J1609" i="20"/>
  <c r="J1610" i="20"/>
  <c r="J1611" i="20"/>
  <c r="J1612" i="20"/>
  <c r="J1613" i="20"/>
  <c r="J1614" i="20"/>
  <c r="J1615" i="20"/>
  <c r="J1616" i="20"/>
  <c r="J1617" i="20"/>
  <c r="J1618" i="20"/>
  <c r="J1619" i="20"/>
  <c r="J1620" i="20"/>
  <c r="J1621" i="20"/>
  <c r="J1622" i="20"/>
  <c r="J1623" i="20"/>
  <c r="J1624" i="20"/>
  <c r="J1625" i="20"/>
  <c r="J1626" i="20"/>
  <c r="J1627" i="20"/>
  <c r="J1628" i="20"/>
  <c r="J1629" i="20"/>
  <c r="J1630" i="20"/>
  <c r="J1631" i="20"/>
  <c r="J1632" i="20"/>
  <c r="J1633" i="20"/>
  <c r="J1634" i="20"/>
  <c r="J1635" i="20"/>
  <c r="J1636" i="20"/>
  <c r="J1637" i="20"/>
  <c r="J1638" i="20"/>
  <c r="J1639" i="20"/>
  <c r="J1640" i="20"/>
  <c r="J1641" i="20"/>
  <c r="J1642" i="20"/>
  <c r="J1643" i="20"/>
  <c r="J1644" i="20"/>
  <c r="J1645" i="20"/>
  <c r="J1646" i="20"/>
  <c r="J1647" i="20"/>
  <c r="J1648" i="20"/>
  <c r="J1649" i="20"/>
  <c r="J1650" i="20"/>
  <c r="J1651" i="20"/>
  <c r="J1652" i="20"/>
  <c r="J1653" i="20"/>
  <c r="J1654" i="20"/>
  <c r="J1655" i="20"/>
  <c r="J1656" i="20"/>
  <c r="J1657" i="20"/>
  <c r="J1658" i="20"/>
  <c r="J1659" i="20"/>
  <c r="J1660" i="20"/>
  <c r="J1661" i="20"/>
  <c r="J1662" i="20"/>
  <c r="J1663" i="20"/>
  <c r="J1664" i="20"/>
  <c r="J1665" i="20"/>
  <c r="J1666" i="20"/>
  <c r="J1667" i="20"/>
  <c r="J1668" i="20"/>
  <c r="J1669" i="20"/>
  <c r="J1670" i="20"/>
  <c r="J1671" i="20"/>
  <c r="J1672" i="20"/>
  <c r="J1673" i="20"/>
  <c r="J1674" i="20"/>
  <c r="J1675" i="20"/>
  <c r="J1676" i="20"/>
  <c r="J1677" i="20"/>
  <c r="J1678" i="20"/>
  <c r="J1679" i="20"/>
  <c r="J1680" i="20"/>
  <c r="J1681" i="20"/>
  <c r="J1682" i="20"/>
  <c r="J1683" i="20"/>
  <c r="J1684" i="20"/>
  <c r="J1685" i="20"/>
  <c r="J1686" i="20"/>
  <c r="J1687" i="20"/>
  <c r="J1688" i="20"/>
  <c r="J1689" i="20"/>
  <c r="J1690" i="20"/>
  <c r="J1691" i="20"/>
  <c r="J1692" i="20"/>
  <c r="J1693" i="20"/>
  <c r="J1694" i="20"/>
  <c r="J1695" i="20"/>
  <c r="J1696" i="20"/>
  <c r="J1697" i="20"/>
  <c r="J1698" i="20"/>
  <c r="J1699" i="20"/>
  <c r="J1700" i="20"/>
  <c r="J1701" i="20"/>
  <c r="J1702" i="20"/>
  <c r="J1703" i="20"/>
  <c r="J1704" i="20"/>
  <c r="J1705" i="20"/>
  <c r="J1706" i="20"/>
  <c r="J1707" i="20"/>
  <c r="J1708" i="20"/>
  <c r="J1709" i="20"/>
  <c r="J1710" i="20"/>
  <c r="J1711" i="20"/>
  <c r="J1712" i="20"/>
  <c r="J1713" i="20"/>
  <c r="J1714" i="20"/>
  <c r="J1715" i="20"/>
  <c r="J1716" i="20"/>
  <c r="J1717" i="20"/>
  <c r="J1718" i="20"/>
  <c r="J1719" i="20"/>
  <c r="J1720" i="20"/>
  <c r="J1721" i="20"/>
  <c r="J1722" i="20"/>
  <c r="J1723" i="20"/>
  <c r="J1724" i="20"/>
  <c r="J1725" i="20"/>
  <c r="J1726" i="20"/>
  <c r="J1727" i="20"/>
  <c r="J1728" i="20"/>
  <c r="J1729" i="20"/>
  <c r="J1730" i="20"/>
  <c r="J1731" i="20"/>
  <c r="J1732" i="20"/>
  <c r="J1733" i="20"/>
  <c r="J1734" i="20"/>
  <c r="J1735" i="20"/>
  <c r="J1736" i="20"/>
  <c r="J1737" i="20"/>
  <c r="J1738" i="20"/>
  <c r="J1739" i="20"/>
  <c r="J1740" i="20"/>
  <c r="J1741" i="20"/>
  <c r="J1742" i="20"/>
  <c r="J1743" i="20"/>
  <c r="J1744" i="20"/>
  <c r="J1745" i="20"/>
  <c r="J1746" i="20"/>
  <c r="J1747" i="20"/>
  <c r="J1748" i="20"/>
  <c r="J1749" i="20"/>
  <c r="J1750" i="20"/>
  <c r="J1751" i="20"/>
  <c r="J1752" i="20"/>
  <c r="J1753" i="20"/>
  <c r="J1754" i="20"/>
  <c r="J1755" i="20"/>
  <c r="J1756" i="20"/>
  <c r="J1757" i="20"/>
  <c r="J1758" i="20"/>
  <c r="J1759" i="20"/>
  <c r="J1760" i="20"/>
  <c r="J1761" i="20"/>
  <c r="J1762" i="20"/>
  <c r="J1763" i="20"/>
  <c r="J1764" i="20"/>
  <c r="J1765" i="20"/>
  <c r="J1766" i="20"/>
  <c r="J1767" i="20"/>
  <c r="J1768" i="20"/>
  <c r="J1769" i="20"/>
  <c r="J1770" i="20"/>
  <c r="J1771" i="20"/>
  <c r="J1772" i="20"/>
  <c r="J1773" i="20"/>
  <c r="J1774" i="20"/>
  <c r="J1775" i="20"/>
  <c r="J1776" i="20"/>
  <c r="J1777" i="20"/>
  <c r="J1778" i="20"/>
  <c r="J1779" i="20"/>
  <c r="J1780" i="20"/>
  <c r="J1781" i="20"/>
  <c r="J1782" i="20"/>
  <c r="J1783" i="20"/>
  <c r="J1784" i="20"/>
  <c r="J1785" i="20"/>
  <c r="J1786" i="20"/>
  <c r="J1787" i="20"/>
  <c r="J1788" i="20"/>
  <c r="J1789" i="20"/>
  <c r="J1790" i="20"/>
  <c r="J1791" i="20"/>
  <c r="J1792" i="20"/>
  <c r="J1793" i="20"/>
  <c r="J1794" i="20"/>
  <c r="J1795" i="20"/>
  <c r="J1796" i="20"/>
  <c r="J1797" i="20"/>
  <c r="J1798" i="20"/>
  <c r="J1799" i="20"/>
  <c r="J1800" i="20"/>
  <c r="J1801" i="20"/>
  <c r="J1802" i="20"/>
  <c r="J1803" i="20"/>
  <c r="J1804" i="20"/>
  <c r="J1805" i="20"/>
  <c r="J1806" i="20"/>
  <c r="J1807" i="20"/>
  <c r="J1808" i="20"/>
  <c r="J1809" i="20"/>
  <c r="J1810" i="20"/>
  <c r="J1811" i="20"/>
  <c r="J1812" i="20"/>
  <c r="J1813" i="20"/>
  <c r="J1814" i="20"/>
  <c r="J1815" i="20"/>
  <c r="J1816" i="20"/>
  <c r="J1817" i="20"/>
  <c r="J1818" i="20"/>
  <c r="J1819" i="20"/>
  <c r="J1820" i="20"/>
  <c r="J1821" i="20"/>
  <c r="J1822" i="20"/>
  <c r="J1823" i="20"/>
  <c r="J1824" i="20"/>
  <c r="J1825" i="20"/>
  <c r="J1826" i="20"/>
  <c r="J1827" i="20"/>
  <c r="J1828" i="20"/>
  <c r="J1829" i="20"/>
  <c r="J1830" i="20"/>
  <c r="J1831" i="20"/>
  <c r="J1832" i="20"/>
  <c r="J1833" i="20"/>
  <c r="J1834" i="20"/>
  <c r="J1835" i="20"/>
  <c r="J1836" i="20"/>
  <c r="J1837" i="20"/>
  <c r="J1838" i="20"/>
  <c r="J1839" i="20"/>
  <c r="J1840" i="20"/>
  <c r="J1841" i="20"/>
  <c r="J1842" i="20"/>
  <c r="J1843" i="20"/>
  <c r="J1844" i="20"/>
  <c r="J1845" i="20"/>
  <c r="J1846" i="20"/>
  <c r="J1847" i="20"/>
  <c r="J1848" i="20"/>
  <c r="J1849" i="20"/>
  <c r="J1850" i="20"/>
  <c r="J1851" i="20"/>
  <c r="J1852" i="20"/>
  <c r="J1853" i="20"/>
  <c r="J1854" i="20"/>
  <c r="J1855" i="20"/>
  <c r="J1856" i="20"/>
  <c r="J1857" i="20"/>
  <c r="J1858" i="20"/>
  <c r="J1859" i="20"/>
  <c r="J1860" i="20"/>
  <c r="J1861" i="20"/>
  <c r="J1862" i="20"/>
  <c r="J1863" i="20"/>
  <c r="J1864" i="20"/>
  <c r="J1865" i="20"/>
  <c r="J1866" i="20"/>
  <c r="J1867" i="20"/>
  <c r="J1868" i="20"/>
  <c r="J1869" i="20"/>
  <c r="J1870" i="20"/>
  <c r="J1871" i="20"/>
  <c r="J1872" i="20"/>
  <c r="J1873" i="20"/>
  <c r="J1874" i="20"/>
  <c r="J1875" i="20"/>
  <c r="J1876" i="20"/>
  <c r="J1877" i="20"/>
  <c r="J1878" i="20"/>
  <c r="J1879" i="20"/>
  <c r="J1880" i="20"/>
  <c r="J1881" i="20"/>
  <c r="J1882" i="20"/>
  <c r="J1883" i="20"/>
  <c r="J1884" i="20"/>
  <c r="J1885" i="20"/>
  <c r="J1886" i="20"/>
  <c r="J1887" i="20"/>
  <c r="J1888" i="20"/>
  <c r="J1889" i="20"/>
  <c r="J1890" i="20"/>
  <c r="J1891" i="20"/>
  <c r="J1892" i="20"/>
  <c r="J1893" i="20"/>
  <c r="J1894" i="20"/>
  <c r="J1895" i="20"/>
  <c r="J1896" i="20"/>
  <c r="J1897" i="20"/>
  <c r="J1898" i="20"/>
  <c r="J1899" i="20"/>
  <c r="J1900" i="20"/>
  <c r="J1901" i="20"/>
  <c r="J1902" i="20"/>
  <c r="J1903" i="20"/>
  <c r="J1904" i="20"/>
  <c r="J1905" i="20"/>
  <c r="J1906" i="20"/>
  <c r="J1907" i="20"/>
  <c r="J1908" i="20"/>
  <c r="J1909" i="20"/>
  <c r="J1910" i="20"/>
  <c r="J1911" i="20"/>
  <c r="J1912" i="20"/>
  <c r="J1913" i="20"/>
  <c r="J1914" i="20"/>
  <c r="J1915" i="20"/>
  <c r="J1916" i="20"/>
  <c r="J1917" i="20"/>
  <c r="J1918" i="20"/>
  <c r="J1919" i="20"/>
  <c r="J1920" i="20"/>
  <c r="J1921" i="20"/>
  <c r="J1922" i="20"/>
  <c r="J1923" i="20"/>
  <c r="J1924" i="20"/>
  <c r="J1925" i="20"/>
  <c r="J1926" i="20"/>
  <c r="J1927" i="20"/>
  <c r="J1928" i="20"/>
  <c r="J1929" i="20"/>
  <c r="J1930" i="20"/>
  <c r="J1931" i="20"/>
  <c r="J1932" i="20"/>
  <c r="J1933" i="20"/>
  <c r="J1934" i="20"/>
  <c r="J1935" i="20"/>
  <c r="J1936" i="20"/>
  <c r="J1937" i="20"/>
  <c r="J1938" i="20"/>
  <c r="J1939" i="20"/>
  <c r="J1940" i="20"/>
  <c r="J1941" i="20"/>
  <c r="J1942" i="20"/>
  <c r="J1943" i="20"/>
  <c r="J1944" i="20"/>
  <c r="J1945" i="20"/>
  <c r="J1946" i="20"/>
  <c r="J1947" i="20"/>
  <c r="J1948" i="20"/>
  <c r="J1949" i="20"/>
  <c r="J1950" i="20"/>
  <c r="J1951" i="20"/>
  <c r="J1952" i="20"/>
  <c r="J1953" i="20"/>
  <c r="J1954" i="20"/>
  <c r="J1955" i="20"/>
  <c r="J1956" i="20"/>
  <c r="J1957" i="20"/>
  <c r="J1958" i="20"/>
  <c r="J1959" i="20"/>
  <c r="J1960" i="20"/>
  <c r="J1961" i="20"/>
  <c r="J1962" i="20"/>
  <c r="J1963" i="20"/>
  <c r="J1964" i="20"/>
  <c r="J1965" i="20"/>
  <c r="J1966" i="20"/>
  <c r="J1967" i="20"/>
  <c r="J1968" i="20"/>
  <c r="J1969" i="20"/>
  <c r="J1970" i="20"/>
  <c r="J1971" i="20"/>
  <c r="J1972" i="20"/>
  <c r="J1973" i="20"/>
  <c r="J1974" i="20"/>
  <c r="J1975" i="20"/>
  <c r="J1976" i="20"/>
  <c r="J1977" i="20"/>
  <c r="J1978" i="20"/>
  <c r="J1979" i="20"/>
  <c r="J1980" i="20"/>
  <c r="J1981" i="20"/>
  <c r="J1982" i="20"/>
  <c r="J1983" i="20"/>
  <c r="J1984" i="20"/>
  <c r="J1985" i="20"/>
  <c r="J1986" i="20"/>
  <c r="J1987" i="20"/>
  <c r="J1988" i="20"/>
  <c r="J1989" i="20"/>
  <c r="J1990" i="20"/>
  <c r="J1991" i="20"/>
  <c r="J1992" i="20"/>
  <c r="J1993" i="20"/>
  <c r="J1994" i="20"/>
  <c r="J1995" i="20"/>
  <c r="J1996" i="20"/>
  <c r="J1997" i="20"/>
  <c r="J1998" i="20"/>
  <c r="J1999" i="20"/>
  <c r="J2000" i="20"/>
  <c r="J2001" i="20"/>
  <c r="J2002" i="20"/>
  <c r="J2003" i="20"/>
  <c r="J2004" i="20"/>
  <c r="J2005" i="20"/>
  <c r="J2006" i="20"/>
  <c r="J2007" i="20"/>
  <c r="J2008" i="20"/>
  <c r="J2009" i="20"/>
  <c r="J2010" i="20"/>
  <c r="J2011" i="20"/>
  <c r="J2012" i="20"/>
  <c r="J2013" i="20"/>
  <c r="J2014" i="20"/>
  <c r="J2015" i="20"/>
  <c r="J2016" i="20"/>
  <c r="J2017" i="20"/>
  <c r="J2018" i="20"/>
  <c r="J2019" i="20"/>
  <c r="J2020" i="20"/>
  <c r="J2021" i="20"/>
  <c r="J2022" i="20"/>
  <c r="J2023" i="20"/>
  <c r="J2024" i="20"/>
  <c r="J2025" i="20"/>
  <c r="J2026" i="20"/>
  <c r="J2027" i="20"/>
  <c r="J2028" i="20"/>
  <c r="J2029" i="20"/>
  <c r="J2030" i="20"/>
  <c r="J2031" i="20"/>
  <c r="J2032" i="20"/>
  <c r="J2033" i="20"/>
  <c r="J2034" i="20"/>
  <c r="J2035" i="20"/>
  <c r="J2036" i="20"/>
  <c r="J2037" i="20"/>
  <c r="J2038" i="20"/>
  <c r="J2039" i="20"/>
  <c r="J2040" i="20"/>
  <c r="J2041" i="20"/>
  <c r="J2042" i="20"/>
  <c r="J2043" i="20"/>
  <c r="J2044" i="20"/>
  <c r="J2045" i="20"/>
  <c r="J2046" i="20"/>
  <c r="J2047" i="20"/>
  <c r="J2048" i="20"/>
  <c r="J2049" i="20"/>
  <c r="J2050" i="20"/>
  <c r="J2051" i="20"/>
  <c r="J2052" i="20"/>
  <c r="J2053" i="20"/>
  <c r="J2054" i="20"/>
  <c r="J2055" i="20"/>
  <c r="J2056" i="20"/>
  <c r="J2057" i="20"/>
  <c r="J2058" i="20"/>
  <c r="J2059" i="20"/>
  <c r="J2060" i="20"/>
  <c r="J2061" i="20"/>
  <c r="J2062" i="20"/>
  <c r="J2063" i="20"/>
  <c r="J2064" i="20"/>
  <c r="J2065" i="20"/>
  <c r="J2066" i="20"/>
  <c r="J2067" i="20"/>
  <c r="J2068" i="20"/>
  <c r="J2069" i="20"/>
  <c r="J2070" i="20"/>
  <c r="J2071" i="20"/>
  <c r="J2072" i="20"/>
  <c r="J2073" i="20"/>
  <c r="J2074" i="20"/>
  <c r="J2075" i="20"/>
  <c r="J2076" i="20"/>
  <c r="J2077" i="20"/>
  <c r="J2078" i="20"/>
  <c r="J2079" i="20"/>
  <c r="J2080" i="20"/>
  <c r="J2081" i="20"/>
  <c r="J2082" i="20"/>
  <c r="J2083" i="20"/>
  <c r="J2084" i="20"/>
  <c r="J2085" i="20"/>
  <c r="J2086" i="20"/>
  <c r="J2087" i="20"/>
  <c r="J2088" i="20"/>
  <c r="J2089" i="20"/>
  <c r="J2090" i="20"/>
  <c r="J2091" i="20"/>
  <c r="J2092" i="20"/>
  <c r="J2093" i="20"/>
  <c r="J2094" i="20"/>
  <c r="J2095" i="20"/>
  <c r="J2096" i="20"/>
  <c r="J2097" i="20"/>
  <c r="J2098" i="20"/>
  <c r="J2099" i="20"/>
  <c r="J2100" i="20"/>
  <c r="J2101" i="20"/>
  <c r="J2102" i="20"/>
  <c r="J2103" i="20"/>
  <c r="J2104" i="20"/>
  <c r="J2105" i="20"/>
  <c r="J2106" i="20"/>
  <c r="J2107" i="20"/>
  <c r="J2108" i="20"/>
  <c r="J2109" i="20"/>
  <c r="J2110" i="20"/>
  <c r="J2111" i="20"/>
  <c r="J2112" i="20"/>
  <c r="J2113" i="20"/>
  <c r="J2114" i="20"/>
  <c r="J2115" i="20"/>
  <c r="J2116" i="20"/>
  <c r="J2117" i="20"/>
  <c r="J2118" i="20"/>
  <c r="J2119" i="20"/>
  <c r="J2120" i="20"/>
  <c r="J2121" i="20"/>
  <c r="J2122" i="20"/>
  <c r="J2123" i="20"/>
  <c r="J2124" i="20"/>
  <c r="J2125" i="20"/>
  <c r="J2126" i="20"/>
  <c r="J2127" i="20"/>
  <c r="J2128" i="20"/>
  <c r="J2129" i="20"/>
  <c r="J2130" i="20"/>
  <c r="J2131" i="20"/>
  <c r="J2132" i="20"/>
  <c r="J2133" i="20"/>
  <c r="J2134" i="20"/>
  <c r="J2135" i="20"/>
  <c r="J2136" i="20"/>
  <c r="J2137" i="20"/>
  <c r="J2138" i="20"/>
  <c r="J2139" i="20"/>
  <c r="J2140" i="20"/>
  <c r="J2141" i="20"/>
  <c r="J2142" i="20"/>
  <c r="J2143" i="20"/>
  <c r="J2144" i="20"/>
  <c r="J2145" i="20"/>
  <c r="J2146" i="20"/>
  <c r="J2147" i="20"/>
  <c r="J2148" i="20"/>
  <c r="J2149" i="20"/>
  <c r="J2150" i="20"/>
  <c r="J2151" i="20"/>
  <c r="J2152" i="20"/>
  <c r="J2153" i="20"/>
  <c r="J2154" i="20"/>
  <c r="J2155" i="20"/>
  <c r="J2156" i="20"/>
  <c r="J2157" i="20"/>
  <c r="J2158" i="20"/>
  <c r="J2159" i="20"/>
  <c r="J2160" i="20"/>
  <c r="J2161" i="20"/>
  <c r="J2162" i="20"/>
  <c r="J2163" i="20"/>
  <c r="J2164" i="20"/>
  <c r="J2165" i="20"/>
  <c r="J2166" i="20"/>
  <c r="J2167" i="20"/>
  <c r="J2168" i="20"/>
  <c r="J2169" i="20"/>
  <c r="J2170" i="20"/>
  <c r="J2171" i="20"/>
  <c r="J2172" i="20"/>
  <c r="J2173" i="20"/>
  <c r="J2174" i="20"/>
  <c r="J2175" i="20"/>
  <c r="J2176" i="20"/>
  <c r="J2177" i="20"/>
  <c r="J2178" i="20"/>
  <c r="J2179" i="20"/>
  <c r="J2180" i="20"/>
  <c r="J2181" i="20"/>
  <c r="J2182" i="20"/>
  <c r="J2183" i="20"/>
  <c r="J2184" i="20"/>
  <c r="J2185" i="20"/>
  <c r="J2186" i="20"/>
  <c r="J2187" i="20"/>
  <c r="J2188" i="20"/>
  <c r="J2189" i="20"/>
  <c r="J2190" i="20"/>
  <c r="J2191" i="20"/>
  <c r="J2192" i="20"/>
  <c r="J2193" i="20"/>
  <c r="J2194" i="20"/>
  <c r="J2195" i="20"/>
  <c r="J2196" i="20"/>
  <c r="J2197" i="20"/>
  <c r="J2198" i="20"/>
  <c r="J2199" i="20"/>
  <c r="J2200" i="20"/>
  <c r="J2201" i="20"/>
  <c r="J2202" i="20"/>
  <c r="J2203" i="20"/>
  <c r="J2204" i="20"/>
  <c r="J2205" i="20"/>
  <c r="J2206" i="20"/>
  <c r="J2207" i="20"/>
  <c r="J2208" i="20"/>
  <c r="J2209" i="20"/>
  <c r="J2210" i="20"/>
  <c r="J2211" i="20"/>
  <c r="J2212" i="20"/>
  <c r="J2213" i="20"/>
  <c r="J2214" i="20"/>
  <c r="J2215" i="20"/>
  <c r="J2216" i="20"/>
  <c r="J2217" i="20"/>
  <c r="J2218" i="20"/>
  <c r="J2219" i="20"/>
  <c r="J2220" i="20"/>
  <c r="J2221" i="20"/>
  <c r="J2222" i="20"/>
  <c r="J2223" i="20"/>
  <c r="J2224" i="20"/>
  <c r="J2225" i="20"/>
  <c r="J2226" i="20"/>
  <c r="J2227" i="20"/>
  <c r="J2228" i="20"/>
  <c r="J2229" i="20"/>
  <c r="J2230" i="20"/>
  <c r="J2231" i="20"/>
  <c r="J2232" i="20"/>
  <c r="J2233" i="20"/>
  <c r="J2234" i="20"/>
  <c r="J2235" i="20"/>
  <c r="J2236" i="20"/>
  <c r="J2237" i="20"/>
  <c r="J2238" i="20"/>
  <c r="J2239" i="20"/>
  <c r="J2240" i="20"/>
  <c r="J2241" i="20"/>
  <c r="J2242" i="20"/>
  <c r="J2243" i="20"/>
  <c r="J2244" i="20"/>
  <c r="J2245" i="20"/>
  <c r="J2246" i="20"/>
  <c r="J2247" i="20"/>
  <c r="J2248" i="20"/>
  <c r="J2249" i="20"/>
  <c r="J2250" i="20"/>
  <c r="J2251" i="20"/>
  <c r="J2252" i="20"/>
  <c r="J2253" i="20"/>
  <c r="J2254" i="20"/>
  <c r="J2255" i="20"/>
  <c r="J2256" i="20"/>
  <c r="J2257" i="20"/>
  <c r="J2258" i="20"/>
  <c r="J2259" i="20"/>
  <c r="J2260" i="20"/>
  <c r="J2261" i="20"/>
  <c r="J2262" i="20"/>
  <c r="J2263" i="20"/>
  <c r="J2264" i="20"/>
  <c r="J2265" i="20"/>
  <c r="J2266" i="20"/>
  <c r="J2267" i="20"/>
  <c r="J2268" i="20"/>
  <c r="J2269" i="20"/>
  <c r="J2270" i="20"/>
  <c r="J2271" i="20"/>
  <c r="J2272" i="20"/>
  <c r="J2273" i="20"/>
  <c r="J2274" i="20"/>
  <c r="J2275" i="20"/>
  <c r="J2276" i="20"/>
  <c r="J2277" i="20"/>
  <c r="J2278" i="20"/>
  <c r="J2279" i="20"/>
  <c r="J2280" i="20"/>
  <c r="J2281" i="20"/>
  <c r="J2282" i="20"/>
  <c r="J2283" i="20"/>
  <c r="J2284" i="20"/>
  <c r="J2285" i="20"/>
  <c r="J2286" i="20"/>
  <c r="J2287" i="20"/>
  <c r="J2288" i="20"/>
  <c r="J2289" i="20"/>
  <c r="J2290" i="20"/>
  <c r="J2291" i="20"/>
  <c r="J2292" i="20"/>
  <c r="J2293" i="20"/>
  <c r="J2294" i="20"/>
  <c r="J2295" i="20"/>
  <c r="J2296" i="20"/>
  <c r="J2297" i="20"/>
  <c r="J2298" i="20"/>
  <c r="J2299" i="20"/>
  <c r="J2300" i="20"/>
  <c r="J2301" i="20"/>
  <c r="J2302" i="20"/>
  <c r="J2303" i="20"/>
  <c r="J2304" i="20"/>
  <c r="J2305" i="20"/>
  <c r="J2306" i="20"/>
  <c r="J2307" i="20"/>
  <c r="J2308" i="20"/>
  <c r="J2309" i="20"/>
  <c r="J2310" i="20"/>
  <c r="J2311" i="20"/>
  <c r="J2312" i="20"/>
  <c r="J2313" i="20"/>
  <c r="J2314" i="20"/>
  <c r="J2315" i="20"/>
  <c r="J2316" i="20"/>
  <c r="J2317" i="20"/>
  <c r="J2318" i="20"/>
  <c r="J2319" i="20"/>
  <c r="J2320" i="20"/>
  <c r="J2321" i="20"/>
  <c r="J2322" i="20"/>
  <c r="J2323" i="20"/>
  <c r="J2324" i="20"/>
  <c r="J2325" i="20"/>
  <c r="J2326" i="20"/>
  <c r="J2327" i="20"/>
  <c r="J2328" i="20"/>
  <c r="J2329" i="20"/>
  <c r="J2330" i="20"/>
  <c r="J2331" i="20"/>
  <c r="J2332" i="20"/>
  <c r="J2333" i="20"/>
  <c r="J2334" i="20"/>
  <c r="J2335" i="20"/>
  <c r="J2336" i="20"/>
  <c r="J2337" i="20"/>
  <c r="J2338" i="20"/>
  <c r="J2339" i="20"/>
  <c r="J2340" i="20"/>
  <c r="J2341" i="20"/>
  <c r="J2342" i="20"/>
  <c r="J2343" i="20"/>
  <c r="J2344" i="20"/>
  <c r="J2345" i="20"/>
  <c r="J2346" i="20"/>
  <c r="J2347" i="20"/>
  <c r="J2348" i="20"/>
  <c r="J2349" i="20"/>
  <c r="J2350" i="20"/>
  <c r="J2351" i="20"/>
  <c r="J2352" i="20"/>
  <c r="J2353" i="20"/>
  <c r="J2354" i="20"/>
  <c r="J2355" i="20"/>
  <c r="J2356" i="20"/>
  <c r="J2357" i="20"/>
  <c r="J2358" i="20"/>
  <c r="J2359" i="20"/>
  <c r="J2360" i="20"/>
  <c r="J2361" i="20"/>
  <c r="J2362" i="20"/>
  <c r="J2363" i="20"/>
  <c r="J2364" i="20"/>
  <c r="J2365" i="20"/>
  <c r="J2366" i="20"/>
  <c r="J2367" i="20"/>
  <c r="J2368" i="20"/>
  <c r="J2369" i="20"/>
  <c r="J2370" i="20"/>
  <c r="J2371" i="20"/>
  <c r="J2372" i="20"/>
  <c r="J2373" i="20"/>
  <c r="J2374" i="20"/>
  <c r="J2375" i="20"/>
  <c r="J2376" i="20"/>
  <c r="J2377" i="20"/>
  <c r="J2378" i="20"/>
  <c r="J2379" i="20"/>
  <c r="J2380" i="20"/>
  <c r="J2381" i="20"/>
  <c r="J2382" i="20"/>
  <c r="J2383" i="20"/>
  <c r="J2384" i="20"/>
  <c r="J2385" i="20"/>
  <c r="J2386" i="20"/>
  <c r="J2387" i="20"/>
  <c r="J2388" i="20"/>
  <c r="J2389" i="20"/>
  <c r="J2390" i="20"/>
  <c r="J2391" i="20"/>
  <c r="J2392" i="20"/>
  <c r="J2393" i="20"/>
  <c r="J2394" i="20"/>
  <c r="J2395" i="20"/>
  <c r="J2396" i="20"/>
  <c r="J2397" i="20"/>
  <c r="J2398" i="20"/>
  <c r="J2399" i="20"/>
  <c r="J2400" i="20"/>
  <c r="J2401" i="20"/>
  <c r="J2402" i="20"/>
  <c r="J2403" i="20"/>
  <c r="J2404" i="20"/>
  <c r="J2405" i="20"/>
  <c r="J2406" i="20"/>
  <c r="J2407" i="20"/>
  <c r="J2408" i="20"/>
  <c r="J2409" i="20"/>
  <c r="J2410" i="20"/>
  <c r="J2411" i="20"/>
  <c r="J2412" i="20"/>
  <c r="J2413" i="20"/>
  <c r="J2414" i="20"/>
  <c r="J2415" i="20"/>
  <c r="J2416" i="20"/>
  <c r="J2417" i="20"/>
  <c r="J2418" i="20"/>
  <c r="J2419" i="20"/>
  <c r="J2420" i="20"/>
  <c r="J2421" i="20"/>
  <c r="J2422" i="20"/>
  <c r="J2423" i="20"/>
  <c r="J2424" i="20"/>
  <c r="J2425" i="20"/>
  <c r="J2426" i="20"/>
  <c r="J2427" i="20"/>
  <c r="J2428" i="20"/>
  <c r="J2429" i="20"/>
  <c r="J2430" i="20"/>
  <c r="J2431" i="20"/>
  <c r="J2432" i="20"/>
  <c r="J2433" i="20"/>
  <c r="J2434" i="20"/>
  <c r="J2435" i="20"/>
  <c r="J2436" i="20"/>
  <c r="J2437" i="20"/>
  <c r="J2438" i="20"/>
  <c r="J2439" i="20"/>
  <c r="J2440" i="20"/>
  <c r="J2441" i="20"/>
  <c r="J2442" i="20"/>
  <c r="J2443" i="20"/>
  <c r="J2444" i="20"/>
  <c r="J2445" i="20"/>
  <c r="J2446" i="20"/>
  <c r="J2447" i="20"/>
  <c r="J2448" i="20"/>
  <c r="J2449" i="20"/>
  <c r="J2450" i="20"/>
  <c r="J2451" i="20"/>
  <c r="J2452" i="20"/>
  <c r="J2453" i="20"/>
  <c r="J2454" i="20"/>
  <c r="J2455" i="20"/>
  <c r="J2456" i="20"/>
  <c r="J2457" i="20"/>
  <c r="J2458" i="20"/>
  <c r="J2459" i="20"/>
  <c r="J2460" i="20"/>
  <c r="J2461" i="20"/>
  <c r="J2462" i="20"/>
  <c r="J2463" i="20"/>
  <c r="J2464" i="20"/>
  <c r="J2465" i="20"/>
  <c r="J2466" i="20"/>
  <c r="J2467" i="20"/>
  <c r="J2468" i="20"/>
  <c r="J2469" i="20"/>
  <c r="J2470" i="20"/>
  <c r="J2471" i="20"/>
  <c r="J2472" i="20"/>
  <c r="J2473" i="20"/>
  <c r="J2474" i="20"/>
  <c r="J2475" i="20"/>
  <c r="J2476" i="20"/>
  <c r="J2477" i="20"/>
  <c r="J2478" i="20"/>
  <c r="J2479" i="20"/>
  <c r="J2480" i="20"/>
  <c r="J2481" i="20"/>
  <c r="J2482" i="20"/>
  <c r="J2483" i="20"/>
  <c r="J2484" i="20"/>
  <c r="J2485" i="20"/>
  <c r="J2486" i="20"/>
  <c r="J2487" i="20"/>
  <c r="J2488" i="20"/>
  <c r="J2489" i="20"/>
  <c r="J2490" i="20"/>
  <c r="J2491" i="20"/>
  <c r="J2492" i="20"/>
  <c r="J2493" i="20"/>
  <c r="J2494" i="20"/>
  <c r="J2495" i="20"/>
  <c r="J2496" i="20"/>
  <c r="J2497" i="20"/>
  <c r="J5" i="19"/>
  <c r="J6" i="19"/>
  <c r="J7" i="19"/>
  <c r="J8" i="19"/>
  <c r="J9" i="19"/>
  <c r="J10" i="19"/>
  <c r="J11" i="19"/>
  <c r="J12" i="19"/>
  <c r="J13" i="19"/>
  <c r="J14" i="19"/>
  <c r="J15" i="19"/>
  <c r="J16" i="19"/>
  <c r="J17" i="19"/>
  <c r="J18" i="19"/>
  <c r="J19" i="19"/>
  <c r="J20" i="19"/>
  <c r="J21" i="19"/>
  <c r="J22" i="19"/>
  <c r="J23" i="19"/>
  <c r="J24" i="19"/>
  <c r="J25" i="19"/>
  <c r="J26" i="19"/>
  <c r="J27" i="19"/>
  <c r="J28" i="19"/>
  <c r="J29" i="19"/>
  <c r="J30" i="19"/>
  <c r="J31" i="19"/>
  <c r="J32" i="19"/>
  <c r="J33" i="19"/>
  <c r="J34" i="19"/>
  <c r="J35" i="19"/>
  <c r="J36" i="19"/>
  <c r="J37" i="19"/>
  <c r="J38" i="19"/>
  <c r="J39" i="19"/>
  <c r="J40" i="19"/>
  <c r="J41" i="19"/>
  <c r="J42" i="19"/>
  <c r="J43" i="19"/>
  <c r="J44" i="19"/>
  <c r="J45" i="19"/>
  <c r="J46" i="19"/>
  <c r="J47" i="19"/>
  <c r="J48" i="19"/>
  <c r="J49" i="19"/>
  <c r="J50" i="19"/>
  <c r="J51" i="19"/>
  <c r="J52" i="19"/>
  <c r="J53" i="19"/>
  <c r="J54" i="19"/>
  <c r="J55" i="19"/>
  <c r="J56" i="19"/>
  <c r="J57" i="19"/>
  <c r="J58" i="19"/>
  <c r="J59" i="19"/>
  <c r="J60" i="19"/>
  <c r="J61" i="19"/>
  <c r="J62" i="19"/>
  <c r="J63" i="19"/>
  <c r="J64" i="19"/>
  <c r="J65" i="19"/>
  <c r="J66" i="19"/>
  <c r="J67" i="19"/>
  <c r="J68" i="19"/>
  <c r="J69" i="19"/>
  <c r="J70" i="19"/>
  <c r="J71" i="19"/>
  <c r="J72" i="19"/>
  <c r="J73" i="19"/>
  <c r="J74" i="19"/>
  <c r="J75" i="19"/>
  <c r="J76" i="19"/>
  <c r="J77" i="19"/>
  <c r="J78" i="19"/>
  <c r="J79" i="19"/>
  <c r="J80" i="19"/>
  <c r="J81" i="19"/>
  <c r="J82" i="19"/>
  <c r="J83" i="19"/>
  <c r="J84" i="19"/>
  <c r="J85" i="19"/>
  <c r="J86" i="19"/>
  <c r="J87" i="19"/>
  <c r="J88" i="19"/>
  <c r="J89" i="19"/>
  <c r="J90" i="19"/>
  <c r="J91" i="19"/>
  <c r="J92" i="19"/>
  <c r="J93" i="19"/>
  <c r="J94" i="19"/>
  <c r="J95" i="19"/>
  <c r="J96" i="19"/>
  <c r="J97" i="19"/>
  <c r="J98" i="19"/>
  <c r="J99" i="19"/>
  <c r="J100" i="19"/>
  <c r="J101" i="19"/>
  <c r="J102" i="19"/>
  <c r="J103" i="19"/>
  <c r="J104" i="19"/>
  <c r="J105" i="19"/>
  <c r="J106" i="19"/>
  <c r="J107" i="19"/>
  <c r="J108" i="19"/>
  <c r="J109" i="19"/>
  <c r="J110" i="19"/>
  <c r="J111" i="19"/>
  <c r="J112" i="19"/>
  <c r="J113" i="19"/>
  <c r="J114" i="19"/>
  <c r="J115" i="19"/>
  <c r="J116" i="19"/>
  <c r="J117" i="19"/>
  <c r="J118" i="19"/>
  <c r="J119" i="19"/>
  <c r="J120" i="19"/>
  <c r="J121" i="19"/>
  <c r="J122" i="19"/>
  <c r="J123" i="19"/>
  <c r="J124" i="19"/>
  <c r="J125" i="19"/>
  <c r="J126" i="19"/>
  <c r="J127" i="19"/>
  <c r="J128" i="19"/>
  <c r="J129" i="19"/>
  <c r="J130" i="19"/>
  <c r="J131" i="19"/>
  <c r="J132" i="19"/>
  <c r="J133" i="19"/>
  <c r="J134" i="19"/>
  <c r="J135" i="19"/>
  <c r="J136" i="19"/>
  <c r="J137" i="19"/>
  <c r="J138" i="19"/>
  <c r="J139" i="19"/>
  <c r="J140" i="19"/>
  <c r="J141" i="19"/>
  <c r="J142" i="19"/>
  <c r="J143" i="19"/>
  <c r="J144" i="19"/>
  <c r="J145" i="19"/>
  <c r="J146" i="19"/>
  <c r="J147" i="19"/>
  <c r="J148" i="19"/>
  <c r="J149" i="19"/>
  <c r="J150" i="19"/>
  <c r="J151" i="19"/>
  <c r="J152" i="19"/>
  <c r="J153" i="19"/>
  <c r="J154" i="19"/>
  <c r="J155" i="19"/>
  <c r="J156" i="19"/>
  <c r="J157" i="19"/>
  <c r="J158" i="19"/>
  <c r="J159" i="19"/>
  <c r="J160" i="19"/>
  <c r="J161" i="19"/>
  <c r="J162" i="19"/>
  <c r="J163" i="19"/>
  <c r="J164" i="19"/>
  <c r="J165" i="19"/>
  <c r="J166" i="19"/>
  <c r="J167" i="19"/>
  <c r="J168" i="19"/>
  <c r="J169" i="19"/>
  <c r="J170" i="19"/>
  <c r="J171" i="19"/>
  <c r="J172" i="19"/>
  <c r="J173" i="19"/>
  <c r="J174" i="19"/>
  <c r="J175" i="19"/>
  <c r="J176" i="19"/>
  <c r="J177" i="19"/>
  <c r="J178" i="19"/>
  <c r="J179" i="19"/>
  <c r="J180" i="19"/>
  <c r="J181" i="19"/>
  <c r="J182" i="19"/>
  <c r="J183" i="19"/>
  <c r="J184" i="19"/>
  <c r="J185" i="19"/>
  <c r="J186" i="19"/>
  <c r="J187" i="19"/>
  <c r="J188" i="19"/>
  <c r="J189" i="19"/>
  <c r="J190" i="19"/>
  <c r="J191" i="19"/>
  <c r="J192" i="19"/>
  <c r="J193" i="19"/>
  <c r="J194" i="19"/>
  <c r="J195" i="19"/>
  <c r="J196" i="19"/>
  <c r="J197" i="19"/>
  <c r="J198" i="19"/>
  <c r="J199" i="19"/>
  <c r="J200" i="19"/>
  <c r="J201" i="19"/>
  <c r="J202" i="19"/>
  <c r="J203" i="19"/>
  <c r="J204" i="19"/>
  <c r="J205" i="19"/>
  <c r="J206" i="19"/>
  <c r="J207" i="19"/>
  <c r="J208" i="19"/>
  <c r="J209" i="19"/>
  <c r="J210" i="19"/>
  <c r="J211" i="19"/>
  <c r="J212" i="19"/>
  <c r="J213" i="19"/>
  <c r="J214" i="19"/>
  <c r="J215" i="19"/>
  <c r="J216" i="19"/>
  <c r="J217" i="19"/>
  <c r="J218" i="19"/>
  <c r="J219" i="19"/>
  <c r="J220" i="19"/>
  <c r="J221" i="19"/>
  <c r="J222" i="19"/>
  <c r="J223" i="19"/>
  <c r="J224" i="19"/>
  <c r="J225" i="19"/>
  <c r="J226" i="19"/>
  <c r="J227" i="19"/>
  <c r="J228" i="19"/>
  <c r="J229" i="19"/>
  <c r="J230" i="19"/>
  <c r="J231" i="19"/>
  <c r="J232" i="19"/>
  <c r="J233" i="19"/>
  <c r="J234" i="19"/>
  <c r="J235" i="19"/>
  <c r="J236" i="19"/>
  <c r="J237" i="19"/>
  <c r="J238" i="19"/>
  <c r="J239" i="19"/>
  <c r="J240" i="19"/>
  <c r="J241" i="19"/>
  <c r="J242" i="19"/>
  <c r="J243" i="19"/>
  <c r="J244" i="19"/>
  <c r="J245" i="19"/>
  <c r="J246" i="19"/>
  <c r="J247" i="19"/>
  <c r="J248" i="19"/>
  <c r="J249" i="19"/>
  <c r="J250" i="19"/>
  <c r="J251" i="19"/>
  <c r="J252" i="19"/>
  <c r="J253" i="19"/>
  <c r="J254" i="19"/>
  <c r="J255" i="19"/>
  <c r="J256" i="19"/>
  <c r="J257" i="19"/>
  <c r="J258" i="19"/>
  <c r="J259" i="19"/>
  <c r="J260" i="19"/>
  <c r="J261" i="19"/>
  <c r="J262" i="19"/>
  <c r="J263" i="19"/>
  <c r="J264" i="19"/>
  <c r="J265" i="19"/>
  <c r="J266" i="19"/>
  <c r="J267" i="19"/>
  <c r="J268" i="19"/>
  <c r="J269" i="19"/>
  <c r="J270" i="19"/>
  <c r="J271" i="19"/>
  <c r="J272" i="19"/>
  <c r="J273" i="19"/>
  <c r="J274" i="19"/>
  <c r="J275" i="19"/>
  <c r="J276" i="19"/>
  <c r="J277" i="19"/>
  <c r="J278" i="19"/>
  <c r="J279" i="19"/>
  <c r="J280" i="19"/>
  <c r="J281" i="19"/>
  <c r="J282" i="19"/>
  <c r="J283" i="19"/>
  <c r="J284" i="19"/>
  <c r="J285" i="19"/>
  <c r="J286" i="19"/>
  <c r="J287" i="19"/>
  <c r="J288" i="19"/>
  <c r="J289" i="19"/>
  <c r="J290" i="19"/>
  <c r="J291" i="19"/>
  <c r="J292" i="19"/>
  <c r="J293" i="19"/>
  <c r="J294" i="19"/>
  <c r="J295" i="19"/>
  <c r="J296" i="19"/>
  <c r="J297" i="19"/>
  <c r="J298" i="19"/>
  <c r="J299" i="19"/>
  <c r="J300" i="19"/>
  <c r="J301" i="19"/>
  <c r="J302" i="19"/>
  <c r="J303" i="19"/>
  <c r="J304" i="19"/>
  <c r="J305" i="19"/>
  <c r="J306" i="19"/>
  <c r="J307" i="19"/>
  <c r="J308" i="19"/>
  <c r="J309" i="19"/>
  <c r="J310" i="19"/>
  <c r="J311" i="19"/>
  <c r="J312" i="19"/>
  <c r="J313" i="19"/>
  <c r="J314" i="19"/>
  <c r="J315" i="19"/>
  <c r="J316" i="19"/>
  <c r="J317" i="19"/>
  <c r="J318" i="19"/>
  <c r="J319" i="19"/>
  <c r="J320" i="19"/>
  <c r="J321" i="19"/>
  <c r="J322" i="19"/>
  <c r="J323" i="19"/>
  <c r="J324" i="19"/>
  <c r="J325" i="19"/>
  <c r="J326" i="19"/>
  <c r="J327" i="19"/>
  <c r="J328" i="19"/>
  <c r="J329" i="19"/>
  <c r="J330" i="19"/>
  <c r="J331" i="19"/>
  <c r="J332" i="19"/>
  <c r="J333" i="19"/>
  <c r="J334" i="19"/>
  <c r="J335" i="19"/>
  <c r="J336" i="19"/>
  <c r="J337" i="19"/>
  <c r="J338" i="19"/>
  <c r="J339" i="19"/>
  <c r="J340" i="19"/>
  <c r="J341" i="19"/>
  <c r="J342" i="19"/>
  <c r="J343" i="19"/>
  <c r="J344" i="19"/>
  <c r="J345" i="19"/>
  <c r="J346" i="19"/>
  <c r="J347" i="19"/>
  <c r="J348" i="19"/>
  <c r="J349" i="19"/>
  <c r="J350" i="19"/>
  <c r="J351" i="19"/>
  <c r="J352" i="19"/>
  <c r="J353" i="19"/>
  <c r="J354" i="19"/>
  <c r="J355" i="19"/>
  <c r="J356" i="19"/>
  <c r="J357" i="19"/>
  <c r="J358" i="19"/>
  <c r="J359" i="19"/>
  <c r="J360" i="19"/>
  <c r="J361" i="19"/>
  <c r="J362" i="19"/>
  <c r="J363" i="19"/>
  <c r="J364" i="19"/>
  <c r="J365" i="19"/>
  <c r="J366" i="19"/>
  <c r="J367" i="19"/>
  <c r="J368" i="19"/>
  <c r="J369" i="19"/>
  <c r="J370" i="19"/>
  <c r="J371" i="19"/>
  <c r="J372" i="19"/>
  <c r="J373" i="19"/>
  <c r="J374" i="19"/>
  <c r="J375" i="19"/>
  <c r="J376" i="19"/>
  <c r="J377" i="19"/>
  <c r="J378" i="19"/>
  <c r="J379" i="19"/>
  <c r="J380" i="19"/>
  <c r="J381" i="19"/>
  <c r="J382" i="19"/>
  <c r="J383" i="19"/>
  <c r="J384" i="19"/>
  <c r="J385" i="19"/>
  <c r="J386" i="19"/>
  <c r="J387" i="19"/>
  <c r="J388" i="19"/>
  <c r="J389" i="19"/>
  <c r="J390" i="19"/>
  <c r="J391" i="19"/>
  <c r="J392" i="19"/>
  <c r="J393" i="19"/>
  <c r="J394" i="19"/>
  <c r="J395" i="19"/>
  <c r="J396" i="19"/>
  <c r="J397" i="19"/>
  <c r="J398" i="19"/>
  <c r="J399" i="19"/>
  <c r="J400" i="19"/>
  <c r="J401" i="19"/>
  <c r="J402" i="19"/>
  <c r="J403" i="19"/>
  <c r="J404" i="19"/>
  <c r="J405" i="19"/>
  <c r="J406" i="19"/>
  <c r="J407" i="19"/>
  <c r="J408" i="19"/>
  <c r="J409" i="19"/>
  <c r="J410" i="19"/>
  <c r="J411" i="19"/>
  <c r="J412" i="19"/>
  <c r="J413" i="19"/>
  <c r="J414" i="19"/>
  <c r="J415" i="19"/>
  <c r="J416" i="19"/>
  <c r="J417" i="19"/>
  <c r="J418" i="19"/>
  <c r="J419" i="19"/>
  <c r="J420" i="19"/>
  <c r="J421" i="19"/>
  <c r="J422" i="19"/>
  <c r="J423" i="19"/>
  <c r="J424" i="19"/>
  <c r="J425" i="19"/>
  <c r="J426" i="19"/>
  <c r="J427" i="19"/>
  <c r="J428" i="19"/>
  <c r="J429" i="19"/>
  <c r="J430" i="19"/>
  <c r="J431" i="19"/>
  <c r="J432" i="19"/>
  <c r="J433" i="19"/>
  <c r="J434" i="19"/>
  <c r="J435" i="19"/>
  <c r="J436" i="19"/>
  <c r="J437" i="19"/>
  <c r="J438" i="19"/>
  <c r="J439" i="19"/>
  <c r="J440" i="19"/>
  <c r="J441" i="19"/>
  <c r="J442" i="19"/>
  <c r="J443" i="19"/>
  <c r="J444" i="19"/>
  <c r="J445" i="19"/>
  <c r="J446" i="19"/>
  <c r="J447" i="19"/>
  <c r="J448" i="19"/>
  <c r="J449" i="19"/>
  <c r="J450" i="19"/>
  <c r="J451" i="19"/>
  <c r="J452" i="19"/>
  <c r="J453" i="19"/>
  <c r="J454" i="19"/>
  <c r="J455" i="19"/>
  <c r="J456" i="19"/>
  <c r="J457" i="19"/>
  <c r="J458" i="19"/>
  <c r="J459" i="19"/>
  <c r="J460" i="19"/>
  <c r="J461" i="19"/>
  <c r="J462" i="19"/>
  <c r="J463" i="19"/>
  <c r="J464" i="19"/>
  <c r="J465" i="19"/>
  <c r="J466" i="19"/>
  <c r="J467" i="19"/>
  <c r="J468" i="19"/>
  <c r="J469" i="19"/>
  <c r="J470" i="19"/>
  <c r="J471" i="19"/>
  <c r="J472" i="19"/>
  <c r="J473" i="19"/>
  <c r="J474" i="19"/>
  <c r="J475" i="19"/>
  <c r="J476" i="19"/>
  <c r="J477" i="19"/>
  <c r="J478" i="19"/>
  <c r="J479" i="19"/>
  <c r="J480" i="19"/>
  <c r="J481" i="19"/>
  <c r="J482" i="19"/>
  <c r="J483" i="19"/>
  <c r="J484" i="19"/>
  <c r="J485" i="19"/>
  <c r="J486" i="19"/>
  <c r="J487" i="19"/>
  <c r="J488" i="19"/>
  <c r="J489" i="19"/>
  <c r="J490" i="19"/>
  <c r="J491" i="19"/>
  <c r="J492" i="19"/>
  <c r="J493" i="19"/>
  <c r="J494" i="19"/>
  <c r="J495" i="19"/>
  <c r="J496" i="19"/>
  <c r="J497" i="19"/>
  <c r="J498" i="19"/>
  <c r="J499" i="19"/>
  <c r="J500" i="19"/>
  <c r="J501" i="19"/>
  <c r="J502" i="19"/>
  <c r="J503" i="19"/>
  <c r="J504" i="19"/>
  <c r="J505" i="19"/>
  <c r="J506" i="19"/>
  <c r="J507" i="19"/>
  <c r="J508" i="19"/>
  <c r="J509" i="19"/>
  <c r="J510" i="19"/>
  <c r="J511" i="19"/>
  <c r="J512" i="19"/>
  <c r="J513" i="19"/>
  <c r="J514" i="19"/>
  <c r="J515" i="19"/>
  <c r="J516" i="19"/>
  <c r="J517" i="19"/>
  <c r="J518" i="19"/>
  <c r="J519" i="19"/>
  <c r="J520" i="19"/>
  <c r="J521" i="19"/>
  <c r="J522" i="19"/>
  <c r="J523" i="19"/>
  <c r="J524" i="19"/>
  <c r="J525" i="19"/>
  <c r="J526" i="19"/>
  <c r="J527" i="19"/>
  <c r="J528" i="19"/>
  <c r="J529" i="19"/>
  <c r="J530" i="19"/>
  <c r="J531" i="19"/>
  <c r="J532" i="19"/>
  <c r="J533" i="19"/>
  <c r="J534" i="19"/>
  <c r="J535" i="19"/>
  <c r="J536" i="19"/>
  <c r="J537" i="19"/>
  <c r="J538" i="19"/>
  <c r="J539" i="19"/>
  <c r="J540" i="19"/>
  <c r="J541" i="19"/>
  <c r="J542" i="19"/>
  <c r="J543" i="19"/>
  <c r="J544" i="19"/>
  <c r="J545" i="19"/>
  <c r="J546" i="19"/>
  <c r="J547" i="19"/>
  <c r="J548" i="19"/>
  <c r="J549" i="19"/>
  <c r="J550" i="19"/>
  <c r="J551" i="19"/>
  <c r="J552" i="19"/>
  <c r="J553" i="19"/>
  <c r="J554" i="19"/>
  <c r="J555" i="19"/>
  <c r="J556" i="19"/>
  <c r="J557" i="19"/>
  <c r="J558" i="19"/>
  <c r="J559" i="19"/>
  <c r="J560" i="19"/>
  <c r="J561" i="19"/>
  <c r="J562" i="19"/>
  <c r="J563" i="19"/>
  <c r="J564" i="19"/>
  <c r="J565" i="19"/>
  <c r="J566" i="19"/>
  <c r="J567" i="19"/>
  <c r="J568" i="19"/>
  <c r="J569" i="19"/>
  <c r="J570" i="19"/>
  <c r="J571" i="19"/>
  <c r="J572" i="19"/>
  <c r="J573" i="19"/>
  <c r="J574" i="19"/>
  <c r="J575" i="19"/>
  <c r="J576" i="19"/>
  <c r="J577" i="19"/>
  <c r="J578" i="19"/>
  <c r="J579" i="19"/>
  <c r="J580" i="19"/>
  <c r="J581" i="19"/>
  <c r="J582" i="19"/>
  <c r="J583" i="19"/>
  <c r="J584" i="19"/>
  <c r="J585" i="19"/>
  <c r="J586" i="19"/>
  <c r="J587" i="19"/>
  <c r="J588" i="19"/>
  <c r="J589" i="19"/>
  <c r="J590" i="19"/>
  <c r="J591" i="19"/>
  <c r="J592" i="19"/>
  <c r="J593" i="19"/>
  <c r="J594" i="19"/>
  <c r="J595" i="19"/>
  <c r="J596" i="19"/>
  <c r="J597" i="19"/>
  <c r="J598" i="19"/>
  <c r="J599" i="19"/>
  <c r="J600" i="19"/>
  <c r="J601" i="19"/>
  <c r="J602" i="19"/>
  <c r="J603" i="19"/>
  <c r="J604" i="19"/>
  <c r="J605" i="19"/>
  <c r="J606" i="19"/>
  <c r="J607" i="19"/>
  <c r="J608" i="19"/>
  <c r="J609" i="19"/>
  <c r="J610" i="19"/>
  <c r="J611" i="19"/>
  <c r="J612" i="19"/>
  <c r="J613" i="19"/>
  <c r="J614" i="19"/>
  <c r="J615" i="19"/>
  <c r="J616" i="19"/>
  <c r="J617" i="19"/>
  <c r="J618" i="19"/>
  <c r="J619" i="19"/>
  <c r="J620" i="19"/>
  <c r="J621" i="19"/>
  <c r="J622" i="19"/>
  <c r="J623" i="19"/>
  <c r="J624" i="19"/>
  <c r="J625" i="19"/>
  <c r="J626" i="19"/>
  <c r="J627" i="19"/>
  <c r="J628" i="19"/>
  <c r="J629" i="19"/>
  <c r="J630" i="19"/>
  <c r="J631" i="19"/>
  <c r="J632" i="19"/>
  <c r="J633" i="19"/>
  <c r="J634" i="19"/>
  <c r="J635" i="19"/>
  <c r="J636" i="19"/>
  <c r="J637" i="19"/>
  <c r="J638" i="19"/>
  <c r="J639" i="19"/>
  <c r="J640" i="19"/>
  <c r="J641" i="19"/>
  <c r="J642" i="19"/>
  <c r="J643" i="19"/>
  <c r="J644" i="19"/>
  <c r="J645" i="19"/>
  <c r="J646" i="19"/>
  <c r="J647" i="19"/>
  <c r="J648" i="19"/>
  <c r="J649" i="19"/>
  <c r="J650" i="19"/>
  <c r="J651" i="19"/>
  <c r="J652" i="19"/>
  <c r="J653" i="19"/>
  <c r="J654" i="19"/>
  <c r="J655" i="19"/>
  <c r="J656" i="19"/>
  <c r="J657" i="19"/>
  <c r="J658" i="19"/>
  <c r="J659" i="19"/>
  <c r="J660" i="19"/>
  <c r="J661" i="19"/>
  <c r="J662" i="19"/>
  <c r="J663" i="19"/>
  <c r="J664" i="19"/>
  <c r="J665" i="19"/>
  <c r="J666" i="19"/>
  <c r="J667" i="19"/>
  <c r="J668" i="19"/>
  <c r="J669" i="19"/>
  <c r="J670" i="19"/>
  <c r="J671" i="19"/>
  <c r="J672" i="19"/>
  <c r="J673" i="19"/>
  <c r="J674" i="19"/>
  <c r="J675" i="19"/>
  <c r="J676" i="19"/>
  <c r="J677" i="19"/>
  <c r="J678" i="19"/>
  <c r="J679" i="19"/>
  <c r="J680" i="19"/>
  <c r="J681" i="19"/>
  <c r="J682" i="19"/>
  <c r="J683" i="19"/>
  <c r="J684" i="19"/>
  <c r="J685" i="19"/>
  <c r="J686" i="19"/>
  <c r="J687" i="19"/>
  <c r="J688" i="19"/>
  <c r="J689" i="19"/>
  <c r="J690" i="19"/>
  <c r="J691" i="19"/>
  <c r="J692" i="19"/>
  <c r="J693" i="19"/>
  <c r="J694" i="19"/>
  <c r="J695" i="19"/>
  <c r="J696" i="19"/>
  <c r="J697" i="19"/>
  <c r="J698" i="19"/>
  <c r="J699" i="19"/>
  <c r="J700" i="19"/>
  <c r="J701" i="19"/>
  <c r="J702" i="19"/>
  <c r="J703" i="19"/>
  <c r="J704" i="19"/>
  <c r="J705" i="19"/>
  <c r="J706" i="19"/>
  <c r="J707" i="19"/>
  <c r="J708" i="19"/>
  <c r="J709" i="19"/>
  <c r="J710" i="19"/>
  <c r="J711" i="19"/>
  <c r="J712" i="19"/>
  <c r="J713" i="19"/>
  <c r="J714" i="19"/>
  <c r="J715" i="19"/>
  <c r="J716" i="19"/>
  <c r="J717" i="19"/>
  <c r="J718" i="19"/>
  <c r="J719" i="19"/>
  <c r="J720" i="19"/>
  <c r="J721" i="19"/>
  <c r="J722" i="19"/>
  <c r="J723" i="19"/>
  <c r="J724" i="19"/>
  <c r="J725" i="19"/>
  <c r="J726" i="19"/>
  <c r="J727" i="19"/>
  <c r="J728" i="19"/>
  <c r="J729" i="19"/>
  <c r="J730" i="19"/>
  <c r="J731" i="19"/>
  <c r="J732" i="19"/>
  <c r="J733" i="19"/>
  <c r="J734" i="19"/>
  <c r="J735" i="19"/>
  <c r="J736" i="19"/>
  <c r="J737" i="19"/>
  <c r="J738" i="19"/>
  <c r="J739" i="19"/>
  <c r="J740" i="19"/>
  <c r="J741" i="19"/>
  <c r="J742" i="19"/>
  <c r="J743" i="19"/>
  <c r="J744" i="19"/>
  <c r="J745" i="19"/>
  <c r="J746" i="19"/>
  <c r="J747" i="19"/>
  <c r="J748" i="19"/>
  <c r="J749" i="19"/>
  <c r="J750" i="19"/>
  <c r="J751" i="19"/>
  <c r="J752" i="19"/>
  <c r="J753" i="19"/>
  <c r="J754" i="19"/>
  <c r="J755" i="19"/>
  <c r="J756" i="19"/>
  <c r="J757" i="19"/>
  <c r="J758" i="19"/>
  <c r="J759" i="19"/>
  <c r="J760" i="19"/>
  <c r="J761" i="19"/>
  <c r="J762" i="19"/>
  <c r="J763" i="19"/>
  <c r="J764" i="19"/>
  <c r="J765" i="19"/>
  <c r="J766" i="19"/>
  <c r="J767" i="19"/>
  <c r="J768" i="19"/>
  <c r="J769" i="19"/>
  <c r="J770" i="19"/>
  <c r="J771" i="19"/>
  <c r="J772" i="19"/>
  <c r="J773" i="19"/>
  <c r="J774" i="19"/>
  <c r="J775" i="19"/>
  <c r="J776" i="19"/>
  <c r="J777" i="19"/>
  <c r="J778" i="19"/>
  <c r="J779" i="19"/>
  <c r="J780" i="19"/>
  <c r="J781" i="19"/>
  <c r="J782" i="19"/>
  <c r="J783" i="19"/>
  <c r="J784" i="19"/>
  <c r="J785" i="19"/>
  <c r="J786" i="19"/>
  <c r="J787" i="19"/>
  <c r="J788" i="19"/>
  <c r="J789" i="19"/>
  <c r="J790" i="19"/>
  <c r="J791" i="19"/>
  <c r="J792" i="19"/>
  <c r="J793" i="19"/>
  <c r="J794" i="19"/>
  <c r="J795" i="19"/>
  <c r="J796" i="19"/>
  <c r="J797" i="19"/>
  <c r="J798" i="19"/>
  <c r="J799" i="19"/>
  <c r="J800" i="19"/>
  <c r="J801" i="19"/>
  <c r="J802" i="19"/>
  <c r="J803" i="19"/>
  <c r="J804" i="19"/>
  <c r="J805" i="19"/>
  <c r="J806" i="19"/>
  <c r="J807" i="19"/>
  <c r="J808" i="19"/>
  <c r="J809" i="19"/>
  <c r="J810" i="19"/>
  <c r="J811" i="19"/>
  <c r="J812" i="19"/>
  <c r="J813" i="19"/>
  <c r="J814" i="19"/>
  <c r="J815" i="19"/>
  <c r="J816" i="19"/>
  <c r="J817" i="19"/>
  <c r="J818" i="19"/>
  <c r="J819" i="19"/>
  <c r="J820" i="19"/>
  <c r="J821" i="19"/>
  <c r="J822" i="19"/>
  <c r="J823" i="19"/>
  <c r="J824" i="19"/>
  <c r="J825" i="19"/>
  <c r="J826" i="19"/>
  <c r="J827" i="19"/>
  <c r="J828" i="19"/>
  <c r="J829" i="19"/>
  <c r="J830" i="19"/>
  <c r="J831" i="19"/>
  <c r="J832" i="19"/>
  <c r="J833" i="19"/>
  <c r="J834" i="19"/>
  <c r="J835" i="19"/>
  <c r="J836" i="19"/>
  <c r="J837" i="19"/>
  <c r="J838" i="19"/>
  <c r="J839" i="19"/>
  <c r="J840" i="19"/>
  <c r="J841" i="19"/>
  <c r="J842" i="19"/>
  <c r="J843" i="19"/>
  <c r="J844" i="19"/>
  <c r="J845" i="19"/>
  <c r="J846" i="19"/>
  <c r="J847" i="19"/>
  <c r="J848" i="19"/>
  <c r="J849" i="19"/>
  <c r="J850" i="19"/>
  <c r="J851" i="19"/>
  <c r="J852" i="19"/>
  <c r="J853" i="19"/>
  <c r="J854" i="19"/>
  <c r="J855" i="19"/>
  <c r="J856" i="19"/>
  <c r="J857" i="19"/>
  <c r="J858" i="19"/>
  <c r="J859" i="19"/>
  <c r="J860" i="19"/>
  <c r="J861" i="19"/>
  <c r="J862" i="19"/>
  <c r="J863" i="19"/>
  <c r="J864" i="19"/>
  <c r="J865" i="19"/>
  <c r="J866" i="19"/>
  <c r="J867" i="19"/>
  <c r="J868" i="19"/>
  <c r="J869" i="19"/>
  <c r="J870" i="19"/>
  <c r="J871" i="19"/>
  <c r="J872" i="19"/>
  <c r="J873" i="19"/>
  <c r="J874" i="19"/>
  <c r="J875" i="19"/>
  <c r="J876" i="19"/>
  <c r="J877" i="19"/>
  <c r="J878" i="19"/>
  <c r="J879" i="19"/>
  <c r="J880" i="19"/>
  <c r="J881" i="19"/>
  <c r="J882" i="19"/>
  <c r="J883" i="19"/>
  <c r="J884" i="19"/>
  <c r="J885" i="19"/>
  <c r="J886" i="19"/>
  <c r="J887" i="19"/>
  <c r="J888" i="19"/>
  <c r="J889" i="19"/>
  <c r="J890" i="19"/>
  <c r="J891" i="19"/>
  <c r="J892" i="19"/>
  <c r="J893" i="19"/>
  <c r="J894" i="19"/>
  <c r="J895" i="19"/>
  <c r="J896" i="19"/>
  <c r="J897" i="19"/>
  <c r="J898" i="19"/>
  <c r="J899" i="19"/>
  <c r="J900" i="19"/>
  <c r="J901" i="19"/>
  <c r="J902" i="19"/>
  <c r="J903" i="19"/>
  <c r="J904" i="19"/>
  <c r="J905" i="19"/>
  <c r="J906" i="19"/>
  <c r="J907" i="19"/>
  <c r="J908" i="19"/>
  <c r="J909" i="19"/>
  <c r="J910" i="19"/>
  <c r="J911" i="19"/>
  <c r="J912" i="19"/>
  <c r="J913" i="19"/>
  <c r="J914" i="19"/>
  <c r="J915" i="19"/>
  <c r="J916" i="19"/>
  <c r="J917" i="19"/>
  <c r="J918" i="19"/>
  <c r="J919" i="19"/>
  <c r="J920" i="19"/>
  <c r="J921" i="19"/>
  <c r="J922" i="19"/>
  <c r="J923" i="19"/>
  <c r="J924" i="19"/>
  <c r="J925" i="19"/>
  <c r="J926" i="19"/>
  <c r="J927" i="19"/>
  <c r="J928" i="19"/>
  <c r="J929" i="19"/>
  <c r="J930" i="19"/>
  <c r="J931" i="19"/>
  <c r="J932" i="19"/>
  <c r="J933" i="19"/>
  <c r="J934" i="19"/>
  <c r="J935" i="19"/>
  <c r="J936" i="19"/>
  <c r="J937" i="19"/>
  <c r="J938" i="19"/>
  <c r="J939" i="19"/>
  <c r="J940" i="19"/>
  <c r="J941" i="19"/>
  <c r="J942" i="19"/>
  <c r="J943" i="19"/>
  <c r="J944" i="19"/>
  <c r="J945" i="19"/>
  <c r="J946" i="19"/>
  <c r="J947" i="19"/>
  <c r="J948" i="19"/>
  <c r="J949" i="19"/>
  <c r="J950" i="19"/>
  <c r="J951" i="19"/>
  <c r="J952" i="19"/>
  <c r="J953" i="19"/>
  <c r="J954" i="19"/>
  <c r="J955" i="19"/>
  <c r="J956" i="19"/>
  <c r="J957" i="19"/>
  <c r="J958" i="19"/>
  <c r="J959" i="19"/>
  <c r="J960" i="19"/>
  <c r="J961" i="19"/>
  <c r="J962" i="19"/>
  <c r="J963" i="19"/>
  <c r="J964" i="19"/>
  <c r="J965" i="19"/>
  <c r="J966" i="19"/>
  <c r="J967" i="19"/>
  <c r="J968" i="19"/>
  <c r="J969" i="19"/>
  <c r="J970" i="19"/>
  <c r="J971" i="19"/>
  <c r="J972" i="19"/>
  <c r="J973" i="19"/>
  <c r="J974" i="19"/>
  <c r="J975" i="19"/>
  <c r="J976" i="19"/>
  <c r="J977" i="19"/>
  <c r="J978" i="19"/>
  <c r="J979" i="19"/>
  <c r="J980" i="19"/>
  <c r="J981" i="19"/>
  <c r="J982" i="19"/>
  <c r="J983" i="19"/>
  <c r="J984" i="19"/>
  <c r="J985" i="19"/>
  <c r="J986" i="19"/>
  <c r="J987" i="19"/>
  <c r="J988" i="19"/>
  <c r="J989" i="19"/>
  <c r="J990" i="19"/>
  <c r="J991" i="19"/>
  <c r="J992" i="19"/>
  <c r="J993" i="19"/>
  <c r="J994" i="19"/>
  <c r="J995" i="19"/>
  <c r="J996" i="19"/>
  <c r="J997" i="19"/>
  <c r="J998" i="19"/>
  <c r="J999" i="19"/>
  <c r="J1000" i="19"/>
  <c r="J1001" i="19"/>
  <c r="J1002" i="19"/>
  <c r="J1003" i="19"/>
  <c r="J1004" i="19"/>
  <c r="J1005" i="19"/>
  <c r="J1006" i="19"/>
  <c r="J1007" i="19"/>
  <c r="J1008" i="19"/>
  <c r="J1009" i="19"/>
  <c r="J1010" i="19"/>
  <c r="J1011" i="19"/>
  <c r="J1012" i="19"/>
  <c r="J1013" i="19"/>
  <c r="J1014" i="19"/>
  <c r="J1015" i="19"/>
  <c r="J1016" i="19"/>
  <c r="J1017" i="19"/>
  <c r="J1018" i="19"/>
  <c r="J1019" i="19"/>
  <c r="J1020" i="19"/>
  <c r="J1021" i="19"/>
  <c r="J1022" i="19"/>
  <c r="J1023" i="19"/>
  <c r="J1024" i="19"/>
  <c r="J1025" i="19"/>
  <c r="J1026" i="19"/>
  <c r="J1027" i="19"/>
  <c r="J1028" i="19"/>
  <c r="J1029" i="19"/>
  <c r="J1030" i="19"/>
  <c r="J1031" i="19"/>
  <c r="J1032" i="19"/>
  <c r="J1033" i="19"/>
  <c r="J1034" i="19"/>
  <c r="J1035" i="19"/>
  <c r="J1036" i="19"/>
  <c r="J1037" i="19"/>
  <c r="J1038" i="19"/>
  <c r="J1039" i="19"/>
  <c r="J1040" i="19"/>
  <c r="J1041" i="19"/>
  <c r="J1042" i="19"/>
  <c r="J1043" i="19"/>
  <c r="J1044" i="19"/>
  <c r="J1045" i="19"/>
  <c r="J1046" i="19"/>
  <c r="J1047" i="19"/>
  <c r="J1048" i="19"/>
  <c r="J1049" i="19"/>
  <c r="J1050" i="19"/>
  <c r="J1051" i="19"/>
  <c r="J1052" i="19"/>
  <c r="J1053" i="19"/>
  <c r="J1054" i="19"/>
  <c r="J1055" i="19"/>
  <c r="J1056" i="19"/>
  <c r="J1057" i="19"/>
  <c r="J1058" i="19"/>
  <c r="J1059" i="19"/>
  <c r="J1060" i="19"/>
  <c r="J1061" i="19"/>
  <c r="J1062" i="19"/>
  <c r="J1063" i="19"/>
  <c r="J1064" i="19"/>
  <c r="J1065" i="19"/>
  <c r="J1066" i="19"/>
  <c r="J1067" i="19"/>
  <c r="J1068" i="19"/>
  <c r="J1069" i="19"/>
  <c r="J1070" i="19"/>
  <c r="J1071" i="19"/>
  <c r="J1072" i="19"/>
  <c r="J1073" i="19"/>
  <c r="J1074" i="19"/>
  <c r="J1075" i="19"/>
  <c r="J1076" i="19"/>
  <c r="J1077" i="19"/>
  <c r="J1078" i="19"/>
  <c r="J1079" i="19"/>
  <c r="J1080" i="19"/>
  <c r="J1081" i="19"/>
  <c r="J1082" i="19"/>
  <c r="J1083" i="19"/>
  <c r="J1084" i="19"/>
  <c r="J1085" i="19"/>
  <c r="J1086" i="19"/>
  <c r="J1087" i="19"/>
  <c r="J1088" i="19"/>
  <c r="J1089" i="19"/>
  <c r="J1090" i="19"/>
  <c r="J1091" i="19"/>
  <c r="J1092" i="19"/>
  <c r="J1093" i="19"/>
  <c r="J1094" i="19"/>
  <c r="J1095" i="19"/>
  <c r="J1096" i="19"/>
  <c r="J1097" i="19"/>
  <c r="J1098" i="19"/>
  <c r="J1099" i="19"/>
  <c r="J1100" i="19"/>
  <c r="J1101" i="19"/>
  <c r="J1102" i="19"/>
  <c r="J1103" i="19"/>
  <c r="J1104" i="19"/>
  <c r="J1105" i="19"/>
  <c r="J1106" i="19"/>
  <c r="J1107" i="19"/>
  <c r="J1108" i="19"/>
  <c r="J1109" i="19"/>
  <c r="J1110" i="19"/>
  <c r="J1111" i="19"/>
  <c r="J1112" i="19"/>
  <c r="J1113" i="19"/>
  <c r="J1114" i="19"/>
  <c r="J1115" i="19"/>
  <c r="J1116" i="19"/>
  <c r="J1117" i="19"/>
  <c r="J1118" i="19"/>
  <c r="J1119" i="19"/>
  <c r="J1120" i="19"/>
  <c r="J1121" i="19"/>
  <c r="J1122" i="19"/>
  <c r="J1123" i="19"/>
  <c r="J1124" i="19"/>
  <c r="J1125" i="19"/>
  <c r="J1126" i="19"/>
  <c r="J1127" i="19"/>
  <c r="J1128" i="19"/>
  <c r="J1129" i="19"/>
  <c r="J1130" i="19"/>
  <c r="J1131" i="19"/>
  <c r="J1132" i="19"/>
  <c r="J1133" i="19"/>
  <c r="J1134" i="19"/>
  <c r="J1135" i="19"/>
  <c r="J1136" i="19"/>
  <c r="J1137" i="19"/>
  <c r="J1138" i="19"/>
  <c r="J1139" i="19"/>
  <c r="J1140" i="19"/>
  <c r="J1141" i="19"/>
  <c r="J1142" i="19"/>
  <c r="J1143" i="19"/>
  <c r="J1144" i="19"/>
  <c r="J1145" i="19"/>
  <c r="J1146" i="19"/>
  <c r="J1147" i="19"/>
  <c r="J1148" i="19"/>
  <c r="J1149" i="19"/>
  <c r="J1150" i="19"/>
  <c r="J1151" i="19"/>
  <c r="J1152" i="19"/>
  <c r="J1153" i="19"/>
  <c r="J1154" i="19"/>
  <c r="J1155" i="19"/>
  <c r="J1156" i="19"/>
  <c r="J1157" i="19"/>
  <c r="J1158" i="19"/>
  <c r="J1159" i="19"/>
  <c r="J1160" i="19"/>
  <c r="J1161" i="19"/>
  <c r="J1162" i="19"/>
  <c r="J1163" i="19"/>
  <c r="J1164" i="19"/>
  <c r="J1165" i="19"/>
  <c r="J1166" i="19"/>
  <c r="J1167" i="19"/>
  <c r="J1168" i="19"/>
  <c r="J1169" i="19"/>
  <c r="J1170" i="19"/>
  <c r="J1171" i="19"/>
  <c r="J1172" i="19"/>
  <c r="J1173" i="19"/>
  <c r="J1174" i="19"/>
  <c r="J1175" i="19"/>
  <c r="J1176" i="19"/>
  <c r="J1177" i="19"/>
  <c r="J1178" i="19"/>
  <c r="J1179" i="19"/>
  <c r="J1180" i="19"/>
  <c r="J1181" i="19"/>
  <c r="J1182" i="19"/>
  <c r="J1183" i="19"/>
  <c r="J1184" i="19"/>
  <c r="J1185" i="19"/>
  <c r="J1186" i="19"/>
  <c r="J1187" i="19"/>
  <c r="J1188" i="19"/>
  <c r="J1189" i="19"/>
  <c r="J1190" i="19"/>
  <c r="J1191" i="19"/>
  <c r="J1192" i="19"/>
  <c r="J1193" i="19"/>
  <c r="J1194" i="19"/>
  <c r="J1195" i="19"/>
  <c r="J1196" i="19"/>
  <c r="J1197" i="19"/>
  <c r="J1198" i="19"/>
  <c r="J1199" i="19"/>
  <c r="J1200" i="19"/>
  <c r="J1201" i="19"/>
  <c r="J1202" i="19"/>
  <c r="J1203" i="19"/>
  <c r="J1204" i="19"/>
  <c r="J1205" i="19"/>
  <c r="J1206" i="19"/>
  <c r="J1207" i="19"/>
  <c r="J1208" i="19"/>
  <c r="J1209" i="19"/>
  <c r="J1210" i="19"/>
  <c r="J1211" i="19"/>
  <c r="J1212" i="19"/>
  <c r="J1213" i="19"/>
  <c r="J1214" i="19"/>
  <c r="J1215" i="19"/>
  <c r="J1216" i="19"/>
  <c r="J1217" i="19"/>
  <c r="J1218" i="19"/>
  <c r="J1219" i="19"/>
  <c r="J1220" i="19"/>
  <c r="J1221" i="19"/>
  <c r="J1222" i="19"/>
  <c r="J1223" i="19"/>
  <c r="J1224" i="19"/>
  <c r="J1225" i="19"/>
  <c r="J1226" i="19"/>
  <c r="J1227" i="19"/>
  <c r="J1228" i="19"/>
  <c r="J1229" i="19"/>
  <c r="J1230" i="19"/>
  <c r="J1231" i="19"/>
  <c r="J1232" i="19"/>
  <c r="J1233" i="19"/>
  <c r="J1234" i="19"/>
  <c r="J1235" i="19"/>
  <c r="J1236" i="19"/>
  <c r="J1237" i="19"/>
  <c r="J1238" i="19"/>
  <c r="J1239" i="19"/>
  <c r="J1240" i="19"/>
  <c r="J1241" i="19"/>
  <c r="J1242" i="19"/>
  <c r="J1243" i="19"/>
  <c r="J1244" i="19"/>
  <c r="J1245" i="19"/>
  <c r="J1246" i="19"/>
  <c r="J1247" i="19"/>
  <c r="J1248" i="19"/>
  <c r="J1249" i="19"/>
  <c r="J1250" i="19"/>
  <c r="J1251" i="19"/>
  <c r="J1252" i="19"/>
  <c r="J1253" i="19"/>
  <c r="J1254" i="19"/>
  <c r="J1255" i="19"/>
  <c r="J1256" i="19"/>
  <c r="J1257" i="19"/>
  <c r="J1258" i="19"/>
  <c r="J1259" i="19"/>
  <c r="J1260" i="19"/>
  <c r="J1261" i="19"/>
  <c r="J1262" i="19"/>
  <c r="J1263" i="19"/>
  <c r="J1264" i="19"/>
  <c r="J1265" i="19"/>
  <c r="J1266" i="19"/>
  <c r="J1267" i="19"/>
  <c r="J1268" i="19"/>
  <c r="J1269" i="19"/>
  <c r="J1270" i="19"/>
  <c r="J1271" i="19"/>
  <c r="J1272" i="19"/>
  <c r="J1273" i="19"/>
  <c r="J1274" i="19"/>
  <c r="J1275" i="19"/>
  <c r="J1276" i="19"/>
  <c r="J1277" i="19"/>
  <c r="J1278" i="19"/>
  <c r="J1279" i="19"/>
  <c r="J1280" i="19"/>
  <c r="J1281" i="19"/>
  <c r="J1282" i="19"/>
  <c r="J1283" i="19"/>
  <c r="J1284" i="19"/>
  <c r="J1285" i="19"/>
  <c r="J1286" i="19"/>
  <c r="J1287" i="19"/>
  <c r="J1288" i="19"/>
  <c r="J1289" i="19"/>
  <c r="J1290" i="19"/>
  <c r="J1291" i="19"/>
  <c r="J1292" i="19"/>
  <c r="J1293" i="19"/>
  <c r="J1294" i="19"/>
  <c r="J1295" i="19"/>
  <c r="J1296" i="19"/>
  <c r="J1297" i="19"/>
  <c r="J1298" i="19"/>
  <c r="J1299" i="19"/>
  <c r="J1300" i="19"/>
  <c r="J1301" i="19"/>
  <c r="J1302" i="19"/>
  <c r="J1303" i="19"/>
  <c r="J1304" i="19"/>
  <c r="J1305" i="19"/>
  <c r="J1306" i="19"/>
  <c r="J1307" i="19"/>
  <c r="J1308" i="19"/>
  <c r="J1309" i="19"/>
  <c r="J1310" i="19"/>
  <c r="J1311" i="19"/>
  <c r="J1312" i="19"/>
  <c r="J1313" i="19"/>
  <c r="J1314" i="19"/>
  <c r="J1315" i="19"/>
  <c r="J1316" i="19"/>
  <c r="J1317" i="19"/>
  <c r="J1318" i="19"/>
  <c r="J1319" i="19"/>
  <c r="J1320" i="19"/>
  <c r="J1321" i="19"/>
  <c r="J1322" i="19"/>
  <c r="J1323" i="19"/>
  <c r="J1324" i="19"/>
  <c r="J1325" i="19"/>
  <c r="J1326" i="19"/>
  <c r="J1327" i="19"/>
  <c r="J1328" i="19"/>
  <c r="J1329" i="19"/>
  <c r="J1330" i="19"/>
  <c r="J1331" i="19"/>
  <c r="J1332" i="19"/>
  <c r="J1333" i="19"/>
  <c r="J1334" i="19"/>
  <c r="J1335" i="19"/>
  <c r="J1336" i="19"/>
  <c r="J1337" i="19"/>
  <c r="J1338" i="19"/>
  <c r="J1339" i="19"/>
  <c r="J1340" i="19"/>
  <c r="J1341" i="19"/>
  <c r="J1342" i="19"/>
  <c r="J1343" i="19"/>
  <c r="J1344" i="19"/>
  <c r="J1345" i="19"/>
  <c r="J1346" i="19"/>
  <c r="J1347" i="19"/>
  <c r="J1348" i="19"/>
  <c r="J1349" i="19"/>
  <c r="J1350" i="19"/>
  <c r="J1351" i="19"/>
  <c r="J1352" i="19"/>
  <c r="J1353" i="19"/>
  <c r="J1354" i="19"/>
  <c r="J1355" i="19"/>
  <c r="J1356" i="19"/>
  <c r="J1357" i="19"/>
  <c r="J1358" i="19"/>
  <c r="J1359" i="19"/>
  <c r="J1360" i="19"/>
  <c r="J1361" i="19"/>
  <c r="J1362" i="19"/>
  <c r="J1363" i="19"/>
  <c r="J1364" i="19"/>
  <c r="J1365" i="19"/>
  <c r="J1366" i="19"/>
  <c r="J1367" i="19"/>
  <c r="J1368" i="19"/>
  <c r="J1369" i="19"/>
  <c r="J1370" i="19"/>
  <c r="J1371" i="19"/>
  <c r="J1372" i="19"/>
  <c r="J1373" i="19"/>
  <c r="J1374" i="19"/>
  <c r="J1375" i="19"/>
  <c r="J1376" i="19"/>
  <c r="J1377" i="19"/>
  <c r="J1378" i="19"/>
  <c r="J1379" i="19"/>
  <c r="J1380" i="19"/>
  <c r="J1381" i="19"/>
  <c r="J1382" i="19"/>
  <c r="J1383" i="19"/>
  <c r="J1384" i="19"/>
  <c r="J1385" i="19"/>
  <c r="J1386" i="19"/>
  <c r="J1387" i="19"/>
  <c r="J1388" i="19"/>
  <c r="J1389" i="19"/>
  <c r="J1390" i="19"/>
  <c r="J1391" i="19"/>
  <c r="J1392" i="19"/>
  <c r="J1393" i="19"/>
  <c r="J1394" i="19"/>
  <c r="J1395" i="19"/>
  <c r="J1396" i="19"/>
  <c r="J1397" i="19"/>
  <c r="J1398" i="19"/>
  <c r="J1399" i="19"/>
  <c r="J1400" i="19"/>
  <c r="J1401" i="19"/>
  <c r="J1402" i="19"/>
  <c r="J1403" i="19"/>
  <c r="J1404" i="19"/>
  <c r="J1405" i="19"/>
  <c r="J1406" i="19"/>
  <c r="J1407" i="19"/>
  <c r="J1408" i="19"/>
  <c r="J1409" i="19"/>
  <c r="J1410" i="19"/>
  <c r="J1411" i="19"/>
  <c r="J1412" i="19"/>
  <c r="J1413" i="19"/>
  <c r="J1414" i="19"/>
  <c r="J1415" i="19"/>
  <c r="J1416" i="19"/>
  <c r="J1417" i="19"/>
  <c r="J1418" i="19"/>
  <c r="J1419" i="19"/>
  <c r="J1420" i="19"/>
  <c r="J1421" i="19"/>
  <c r="J1422" i="19"/>
  <c r="J1423" i="19"/>
  <c r="J1424" i="19"/>
  <c r="J1425" i="19"/>
  <c r="J1426" i="19"/>
  <c r="J1427" i="19"/>
  <c r="J1428" i="19"/>
  <c r="J1429" i="19"/>
  <c r="J1430" i="19"/>
  <c r="J1431" i="19"/>
  <c r="J1432" i="19"/>
  <c r="J1433" i="19"/>
  <c r="J1434" i="19"/>
  <c r="J1435" i="19"/>
  <c r="J1436" i="19"/>
  <c r="J1437" i="19"/>
  <c r="J1438" i="19"/>
  <c r="J1439" i="19"/>
  <c r="J1440" i="19"/>
  <c r="J1441" i="19"/>
  <c r="J1442" i="19"/>
  <c r="J1443" i="19"/>
  <c r="J1444" i="19"/>
  <c r="J1445" i="19"/>
  <c r="J1446" i="19"/>
  <c r="J1447" i="19"/>
  <c r="J1448" i="19"/>
  <c r="J1449" i="19"/>
  <c r="J1450" i="19"/>
  <c r="J1451" i="19"/>
  <c r="J1452" i="19"/>
  <c r="J1453" i="19"/>
  <c r="J1454" i="19"/>
  <c r="J1455" i="19"/>
  <c r="J1456" i="19"/>
  <c r="J1457" i="19"/>
  <c r="J1458" i="19"/>
  <c r="J1459" i="19"/>
  <c r="J1460" i="19"/>
  <c r="J1461" i="19"/>
  <c r="J1462" i="19"/>
  <c r="J1463" i="19"/>
  <c r="J1464" i="19"/>
  <c r="J1465" i="19"/>
  <c r="J1466" i="19"/>
  <c r="J1467" i="19"/>
  <c r="J1468" i="19"/>
  <c r="J1469" i="19"/>
  <c r="J1470" i="19"/>
  <c r="J1471" i="19"/>
  <c r="J1472" i="19"/>
  <c r="J1473" i="19"/>
  <c r="J1474" i="19"/>
  <c r="J1475" i="19"/>
  <c r="J1476" i="19"/>
  <c r="J1477" i="19"/>
  <c r="J1478" i="19"/>
  <c r="J1479" i="19"/>
  <c r="J1480" i="19"/>
  <c r="J1481" i="19"/>
  <c r="J1482" i="19"/>
  <c r="J1483" i="19"/>
  <c r="J1484" i="19"/>
  <c r="J1485" i="19"/>
  <c r="J1486" i="19"/>
  <c r="J1487" i="19"/>
  <c r="J1488" i="19"/>
  <c r="J1489" i="19"/>
  <c r="J1490" i="19"/>
  <c r="J1491" i="19"/>
  <c r="J1492" i="19"/>
  <c r="J1493" i="19"/>
  <c r="J1494" i="19"/>
  <c r="J1495" i="19"/>
  <c r="J1496" i="19"/>
  <c r="J1497" i="19"/>
  <c r="J1498" i="19"/>
  <c r="J1499" i="19"/>
  <c r="J1500" i="19"/>
  <c r="J1501" i="19"/>
  <c r="J1502" i="19"/>
  <c r="J1503" i="19"/>
  <c r="J1504" i="19"/>
  <c r="J1505" i="19"/>
  <c r="J1506" i="19"/>
  <c r="J1507" i="19"/>
  <c r="J1508" i="19"/>
  <c r="J1509" i="19"/>
  <c r="J1510" i="19"/>
  <c r="J1511" i="19"/>
  <c r="J1512" i="19"/>
  <c r="J1513" i="19"/>
  <c r="J1514" i="19"/>
  <c r="J1515" i="19"/>
  <c r="J1516" i="19"/>
  <c r="J1517" i="19"/>
  <c r="J1518" i="19"/>
  <c r="J1519" i="19"/>
  <c r="J1520" i="19"/>
  <c r="J1521" i="19"/>
  <c r="J1522" i="19"/>
  <c r="J1523" i="19"/>
  <c r="J1524" i="19"/>
  <c r="J1525" i="19"/>
  <c r="J1526" i="19"/>
  <c r="J1527" i="19"/>
  <c r="J1528" i="19"/>
  <c r="J1529" i="19"/>
  <c r="J1530" i="19"/>
  <c r="J1531" i="19"/>
  <c r="J1532" i="19"/>
  <c r="J1533" i="19"/>
  <c r="J1534" i="19"/>
  <c r="J1535" i="19"/>
  <c r="J1536" i="19"/>
  <c r="J1537" i="19"/>
  <c r="J1538" i="19"/>
  <c r="J1539" i="19"/>
  <c r="J1540" i="19"/>
  <c r="J1541" i="19"/>
  <c r="J1542" i="19"/>
  <c r="J1543" i="19"/>
  <c r="J1544" i="19"/>
  <c r="J1545" i="19"/>
  <c r="J1546" i="19"/>
  <c r="J1547" i="19"/>
  <c r="J1548" i="19"/>
  <c r="J1549" i="19"/>
  <c r="J1550" i="19"/>
  <c r="J1551" i="19"/>
  <c r="J1552" i="19"/>
  <c r="J1553" i="19"/>
  <c r="J1554" i="19"/>
  <c r="J1555" i="19"/>
  <c r="J1556" i="19"/>
  <c r="J1557" i="19"/>
  <c r="J1558" i="19"/>
  <c r="J1559" i="19"/>
  <c r="J1560" i="19"/>
  <c r="J1561" i="19"/>
  <c r="J1562" i="19"/>
  <c r="J1563" i="19"/>
  <c r="J1564" i="19"/>
  <c r="J1565" i="19"/>
  <c r="J1566" i="19"/>
  <c r="J1567" i="19"/>
  <c r="J1568" i="19"/>
  <c r="J1569" i="19"/>
  <c r="J1570" i="19"/>
  <c r="J1571" i="19"/>
  <c r="J1572" i="19"/>
  <c r="J1573" i="19"/>
  <c r="J1574" i="19"/>
  <c r="J1575" i="19"/>
  <c r="J1576" i="19"/>
  <c r="J1577" i="19"/>
  <c r="J1578" i="19"/>
  <c r="J1579" i="19"/>
  <c r="J1580" i="19"/>
  <c r="J1581" i="19"/>
  <c r="J1582" i="19"/>
  <c r="J1583" i="19"/>
  <c r="J1584" i="19"/>
  <c r="J1585" i="19"/>
  <c r="J1586" i="19"/>
  <c r="J1587" i="19"/>
  <c r="J1588" i="19"/>
  <c r="J1589" i="19"/>
  <c r="J1590" i="19"/>
  <c r="J1591" i="19"/>
  <c r="J1592" i="19"/>
  <c r="J1593" i="19"/>
  <c r="J1594" i="19"/>
  <c r="J1595" i="19"/>
  <c r="J1596" i="19"/>
  <c r="J1597" i="19"/>
  <c r="J1598" i="19"/>
  <c r="J1599" i="19"/>
  <c r="J1600" i="19"/>
  <c r="J1601" i="19"/>
  <c r="J1602" i="19"/>
  <c r="J1603" i="19"/>
  <c r="J1604" i="19"/>
  <c r="J1605" i="19"/>
  <c r="J1606" i="19"/>
  <c r="J1607" i="19"/>
  <c r="J1608" i="19"/>
  <c r="J1609" i="19"/>
  <c r="J1610" i="19"/>
  <c r="J1611" i="19"/>
  <c r="J1612" i="19"/>
  <c r="J1613" i="19"/>
  <c r="J1614" i="19"/>
  <c r="J1615" i="19"/>
  <c r="J1616" i="19"/>
  <c r="J1617" i="19"/>
  <c r="J1618" i="19"/>
  <c r="J1619" i="19"/>
  <c r="J1620" i="19"/>
  <c r="J1621" i="19"/>
  <c r="J1622" i="19"/>
  <c r="J1623" i="19"/>
  <c r="J1624" i="19"/>
  <c r="J1625" i="19"/>
  <c r="J1626" i="19"/>
  <c r="J1627" i="19"/>
  <c r="J1628" i="19"/>
  <c r="J1629" i="19"/>
  <c r="J1630" i="19"/>
  <c r="J1631" i="19"/>
  <c r="J1632" i="19"/>
  <c r="J1633" i="19"/>
  <c r="J1634" i="19"/>
  <c r="J1635" i="19"/>
  <c r="J1636" i="19"/>
  <c r="J1637" i="19"/>
  <c r="J1638" i="19"/>
  <c r="J1639" i="19"/>
  <c r="J1640" i="19"/>
  <c r="J1641" i="19"/>
  <c r="J1642" i="19"/>
  <c r="J1643" i="19"/>
  <c r="J1644" i="19"/>
  <c r="J1645" i="19"/>
  <c r="J1646" i="19"/>
  <c r="J1647" i="19"/>
  <c r="J1648" i="19"/>
  <c r="J1649" i="19"/>
  <c r="J1650" i="19"/>
  <c r="J1651" i="19"/>
  <c r="J1652" i="19"/>
  <c r="J1653" i="19"/>
  <c r="J1654" i="19"/>
  <c r="J1655" i="19"/>
  <c r="J1656" i="19"/>
  <c r="J1657" i="19"/>
  <c r="J1658" i="19"/>
  <c r="J1659" i="19"/>
  <c r="J1660" i="19"/>
  <c r="J1661" i="19"/>
  <c r="J1662" i="19"/>
  <c r="J1663" i="19"/>
  <c r="J1664" i="19"/>
  <c r="J1665" i="19"/>
  <c r="J1666" i="19"/>
  <c r="J1667" i="19"/>
  <c r="J1668" i="19"/>
  <c r="J1669" i="19"/>
  <c r="J1670" i="19"/>
  <c r="J1671" i="19"/>
  <c r="J1672" i="19"/>
  <c r="J1673" i="19"/>
  <c r="J1674" i="19"/>
  <c r="J1675" i="19"/>
  <c r="J1676" i="19"/>
  <c r="J1677" i="19"/>
  <c r="J1678" i="19"/>
  <c r="J1679" i="19"/>
  <c r="J1680" i="19"/>
  <c r="J1681" i="19"/>
  <c r="J1682" i="19"/>
  <c r="J1683" i="19"/>
  <c r="J1684" i="19"/>
  <c r="J1685" i="19"/>
  <c r="J1686" i="19"/>
  <c r="J1687" i="19"/>
  <c r="J1688" i="19"/>
  <c r="J1689" i="19"/>
  <c r="J1690" i="19"/>
  <c r="J1691" i="19"/>
  <c r="J1692" i="19"/>
  <c r="J1693" i="19"/>
  <c r="J1694" i="19"/>
  <c r="J1695" i="19"/>
  <c r="J1696" i="19"/>
  <c r="J1697" i="19"/>
  <c r="J1698" i="19"/>
  <c r="J1699" i="19"/>
  <c r="J1700" i="19"/>
  <c r="J1701" i="19"/>
  <c r="J1702" i="19"/>
  <c r="J1703" i="19"/>
  <c r="J1704" i="19"/>
  <c r="J1705" i="19"/>
  <c r="J1706" i="19"/>
  <c r="J1707" i="19"/>
  <c r="J1708" i="19"/>
  <c r="J1709" i="19"/>
  <c r="J1710" i="19"/>
  <c r="J1711" i="19"/>
  <c r="J1712" i="19"/>
  <c r="J1713" i="19"/>
  <c r="J1714" i="19"/>
  <c r="J1715" i="19"/>
  <c r="J1716" i="19"/>
  <c r="J1717" i="19"/>
  <c r="J1718" i="19"/>
  <c r="J1719" i="19"/>
  <c r="J1720" i="19"/>
  <c r="J1721" i="19"/>
  <c r="J1722" i="19"/>
  <c r="J1723" i="19"/>
  <c r="J1724" i="19"/>
  <c r="J1725" i="19"/>
  <c r="J1726" i="19"/>
  <c r="J1727" i="19"/>
  <c r="J1728" i="19"/>
  <c r="J1729" i="19"/>
  <c r="J1730" i="19"/>
  <c r="J1731" i="19"/>
  <c r="J1732" i="19"/>
  <c r="J1733" i="19"/>
  <c r="J1734" i="19"/>
  <c r="J1735" i="19"/>
  <c r="J1736" i="19"/>
  <c r="J1737" i="19"/>
  <c r="J1738" i="19"/>
  <c r="J1739" i="19"/>
  <c r="J1740" i="19"/>
  <c r="J1741" i="19"/>
  <c r="J1742" i="19"/>
  <c r="J1743" i="19"/>
  <c r="J1744" i="19"/>
  <c r="J1745" i="19"/>
  <c r="J1746" i="19"/>
  <c r="J1747" i="19"/>
  <c r="J1748" i="19"/>
  <c r="J1749" i="19"/>
  <c r="J1750" i="19"/>
  <c r="J1751" i="19"/>
  <c r="J1752" i="19"/>
  <c r="J1753" i="19"/>
  <c r="J1754" i="19"/>
  <c r="J1755" i="19"/>
  <c r="J1756" i="19"/>
  <c r="J1757" i="19"/>
  <c r="J1758" i="19"/>
  <c r="J1759" i="19"/>
  <c r="J1760" i="19"/>
  <c r="J1761" i="19"/>
  <c r="J1762" i="19"/>
  <c r="J1763" i="19"/>
  <c r="J1764" i="19"/>
  <c r="J1765" i="19"/>
  <c r="J1766" i="19"/>
  <c r="J1767" i="19"/>
  <c r="J1768" i="19"/>
  <c r="J1769" i="19"/>
  <c r="J1770" i="19"/>
  <c r="J1771" i="19"/>
  <c r="J1772" i="19"/>
  <c r="J1773" i="19"/>
  <c r="J1774" i="19"/>
  <c r="J1775" i="19"/>
  <c r="J1776" i="19"/>
  <c r="J1777" i="19"/>
  <c r="J1778" i="19"/>
  <c r="J1779" i="19"/>
  <c r="J1780" i="19"/>
  <c r="J1781" i="19"/>
  <c r="J1782" i="19"/>
  <c r="J1783" i="19"/>
  <c r="J1784" i="19"/>
  <c r="J1785" i="19"/>
  <c r="J1786" i="19"/>
  <c r="J1787" i="19"/>
  <c r="J1788" i="19"/>
  <c r="J1789" i="19"/>
  <c r="J1790" i="19"/>
  <c r="J1791" i="19"/>
  <c r="J1792" i="19"/>
  <c r="J1793" i="19"/>
  <c r="J1794" i="19"/>
  <c r="J1795" i="19"/>
  <c r="J1796" i="19"/>
  <c r="J1797" i="19"/>
  <c r="J1798" i="19"/>
  <c r="J1799" i="19"/>
  <c r="J1800" i="19"/>
  <c r="J1801" i="19"/>
  <c r="J1802" i="19"/>
  <c r="J1803" i="19"/>
  <c r="J1804" i="19"/>
  <c r="J1805" i="19"/>
  <c r="J1806" i="19"/>
  <c r="J1807" i="19"/>
  <c r="J1808" i="19"/>
  <c r="J1809" i="19"/>
  <c r="J1810" i="19"/>
  <c r="J1811" i="19"/>
  <c r="J1812" i="19"/>
  <c r="J1813" i="19"/>
  <c r="J1814" i="19"/>
  <c r="J1815" i="19"/>
  <c r="J1816" i="19"/>
  <c r="J1817" i="19"/>
  <c r="J1818" i="19"/>
  <c r="J1819" i="19"/>
  <c r="J1820" i="19"/>
  <c r="J1821" i="19"/>
  <c r="J1822" i="19"/>
  <c r="J1823" i="19"/>
  <c r="J1824" i="19"/>
  <c r="J1825" i="19"/>
  <c r="J1826" i="19"/>
  <c r="J1827" i="19"/>
  <c r="J1828" i="19"/>
  <c r="J1829" i="19"/>
  <c r="J1830" i="19"/>
  <c r="J1831" i="19"/>
  <c r="J1832" i="19"/>
  <c r="J1833" i="19"/>
  <c r="J1834" i="19"/>
  <c r="J1835" i="19"/>
  <c r="J1836" i="19"/>
  <c r="J1837" i="19"/>
  <c r="J1838" i="19"/>
  <c r="J1839" i="19"/>
  <c r="J1840" i="19"/>
  <c r="J1841" i="19"/>
  <c r="J1842" i="19"/>
  <c r="J1843" i="19"/>
  <c r="J1844" i="19"/>
  <c r="J1845" i="19"/>
  <c r="J1846" i="19"/>
  <c r="J1847" i="19"/>
  <c r="J1848" i="19"/>
  <c r="J1849" i="19"/>
  <c r="J1850" i="19"/>
  <c r="J1851" i="19"/>
  <c r="J1852" i="19"/>
  <c r="J1853" i="19"/>
  <c r="J1854" i="19"/>
  <c r="J1855" i="19"/>
  <c r="J1856" i="19"/>
  <c r="J1857" i="19"/>
  <c r="J1858" i="19"/>
  <c r="J1859" i="19"/>
  <c r="J1860" i="19"/>
  <c r="J1861" i="19"/>
  <c r="J1862" i="19"/>
  <c r="J1863" i="19"/>
  <c r="J1864" i="19"/>
  <c r="J1865" i="19"/>
  <c r="J1866" i="19"/>
  <c r="J1867" i="19"/>
  <c r="J1868" i="19"/>
  <c r="J1869" i="19"/>
  <c r="J1870" i="19"/>
  <c r="J1871" i="19"/>
  <c r="J1872" i="19"/>
  <c r="J1873" i="19"/>
  <c r="J1874" i="19"/>
  <c r="J1875" i="19"/>
  <c r="J1876" i="19"/>
  <c r="J1877" i="19"/>
  <c r="J1878" i="19"/>
  <c r="J1879" i="19"/>
  <c r="J1880" i="19"/>
  <c r="J1881" i="19"/>
  <c r="J1882" i="19"/>
  <c r="J1883" i="19"/>
  <c r="J1884" i="19"/>
  <c r="J1885" i="19"/>
  <c r="J1886" i="19"/>
  <c r="J1887" i="19"/>
  <c r="J1888" i="19"/>
  <c r="J1889" i="19"/>
  <c r="J1890" i="19"/>
  <c r="J1891" i="19"/>
  <c r="J1892" i="19"/>
  <c r="J1893" i="19"/>
  <c r="J1894" i="19"/>
  <c r="J1895" i="19"/>
  <c r="J1896" i="19"/>
  <c r="J1897" i="19"/>
  <c r="J1898" i="19"/>
  <c r="J1899" i="19"/>
  <c r="J1900" i="19"/>
  <c r="J1901" i="19"/>
  <c r="J1902" i="19"/>
  <c r="J1903" i="19"/>
  <c r="J1904" i="19"/>
  <c r="J1905" i="19"/>
  <c r="J1906" i="19"/>
  <c r="J1907" i="19"/>
  <c r="J1908" i="19"/>
  <c r="J1909" i="19"/>
  <c r="J1910" i="19"/>
  <c r="J1911" i="19"/>
  <c r="J1912" i="19"/>
  <c r="J1913" i="19"/>
  <c r="J1914" i="19"/>
  <c r="J1915" i="19"/>
  <c r="J1916" i="19"/>
  <c r="J1917" i="19"/>
  <c r="J1918" i="19"/>
  <c r="J1919" i="19"/>
  <c r="J1920" i="19"/>
  <c r="J1921" i="19"/>
  <c r="J1922" i="19"/>
  <c r="J1923" i="19"/>
  <c r="J1924" i="19"/>
  <c r="J1925" i="19"/>
  <c r="J1926" i="19"/>
  <c r="J1927" i="19"/>
  <c r="J1928" i="19"/>
  <c r="J1929" i="19"/>
  <c r="J1930" i="19"/>
  <c r="J1931" i="19"/>
  <c r="J1932" i="19"/>
  <c r="J1933" i="19"/>
  <c r="J1934" i="19"/>
  <c r="J1935" i="19"/>
  <c r="J1936" i="19"/>
  <c r="J1937" i="19"/>
  <c r="J1938" i="19"/>
  <c r="J1939" i="19"/>
  <c r="J1940" i="19"/>
  <c r="J1941" i="19"/>
  <c r="J1942" i="19"/>
  <c r="J1943" i="19"/>
  <c r="J1944" i="19"/>
  <c r="J1945" i="19"/>
  <c r="J1946" i="19"/>
  <c r="J1947" i="19"/>
  <c r="J1948" i="19"/>
  <c r="J1949" i="19"/>
  <c r="J1950" i="19"/>
  <c r="J1951" i="19"/>
  <c r="J1952" i="19"/>
  <c r="J1953" i="19"/>
  <c r="J1954" i="19"/>
  <c r="J1955" i="19"/>
  <c r="J1956" i="19"/>
  <c r="J1957" i="19"/>
  <c r="J1958" i="19"/>
  <c r="J1959" i="19"/>
  <c r="J1960" i="19"/>
  <c r="J1961" i="19"/>
  <c r="J1962" i="19"/>
  <c r="J1963" i="19"/>
  <c r="J1964" i="19"/>
  <c r="J1965" i="19"/>
  <c r="J1966" i="19"/>
  <c r="J1967" i="19"/>
  <c r="J1968" i="19"/>
  <c r="J1969" i="19"/>
  <c r="J1970" i="19"/>
  <c r="J1971" i="19"/>
  <c r="J1972" i="19"/>
  <c r="J1973" i="19"/>
  <c r="J1974" i="19"/>
  <c r="J1975" i="19"/>
  <c r="J1976" i="19"/>
  <c r="J1977" i="19"/>
  <c r="J1978" i="19"/>
  <c r="J1979" i="19"/>
  <c r="J1980" i="19"/>
  <c r="J1981" i="19"/>
  <c r="J1982" i="19"/>
  <c r="J1983" i="19"/>
  <c r="J1984" i="19"/>
  <c r="J1985" i="19"/>
  <c r="J1986" i="19"/>
  <c r="J1987" i="19"/>
  <c r="J1988" i="19"/>
  <c r="J1989" i="19"/>
  <c r="J1990" i="19"/>
  <c r="J1991" i="19"/>
  <c r="J1992" i="19"/>
  <c r="J1993" i="19"/>
  <c r="J1994" i="19"/>
  <c r="J1995" i="19"/>
  <c r="J1996" i="19"/>
  <c r="J1997" i="19"/>
  <c r="J1998" i="19"/>
  <c r="J1999" i="19"/>
  <c r="J2000" i="19"/>
  <c r="J2001" i="19"/>
  <c r="J2002" i="19"/>
  <c r="J2003" i="19"/>
  <c r="J2004" i="19"/>
  <c r="J2005" i="19"/>
  <c r="J2006" i="19"/>
  <c r="J2007" i="19"/>
  <c r="J2008" i="19"/>
  <c r="J2009" i="19"/>
  <c r="J2010" i="19"/>
  <c r="J2011" i="19"/>
  <c r="J2012" i="19"/>
  <c r="J2013" i="19"/>
  <c r="J2014" i="19"/>
  <c r="J2015" i="19"/>
  <c r="J2016" i="19"/>
  <c r="J2017" i="19"/>
  <c r="J2018" i="19"/>
  <c r="J2019" i="19"/>
  <c r="J2020" i="19"/>
  <c r="J2021" i="19"/>
  <c r="J2022" i="19"/>
  <c r="J2023" i="19"/>
  <c r="J2024" i="19"/>
  <c r="J2025" i="19"/>
  <c r="J2026" i="19"/>
  <c r="J2027" i="19"/>
  <c r="J2028" i="19"/>
  <c r="J2029" i="19"/>
  <c r="J2030" i="19"/>
  <c r="J2031" i="19"/>
  <c r="J2032" i="19"/>
  <c r="J2033" i="19"/>
  <c r="J2034" i="19"/>
  <c r="J2035" i="19"/>
  <c r="J2036" i="19"/>
  <c r="J2037" i="19"/>
  <c r="J2038" i="19"/>
  <c r="J2039" i="19"/>
  <c r="J2040" i="19"/>
  <c r="J2041" i="19"/>
  <c r="J2042" i="19"/>
  <c r="J2043" i="19"/>
  <c r="J2044" i="19"/>
  <c r="J2045" i="19"/>
  <c r="J2046" i="19"/>
  <c r="J2047" i="19"/>
  <c r="J2048" i="19"/>
  <c r="J2049" i="19"/>
  <c r="J2050" i="19"/>
  <c r="J2051" i="19"/>
  <c r="J2052" i="19"/>
  <c r="J2053" i="19"/>
  <c r="J2054" i="19"/>
  <c r="J2055" i="19"/>
  <c r="J2056" i="19"/>
  <c r="J2057" i="19"/>
  <c r="J2058" i="19"/>
  <c r="J2059" i="19"/>
  <c r="J2060" i="19"/>
  <c r="J2061" i="19"/>
  <c r="J2062" i="19"/>
  <c r="J2063" i="19"/>
  <c r="J2064" i="19"/>
  <c r="J2065" i="19"/>
  <c r="J2066" i="19"/>
  <c r="J2067" i="19"/>
  <c r="J2068" i="19"/>
  <c r="J2069" i="19"/>
  <c r="J2070" i="19"/>
  <c r="J2071" i="19"/>
  <c r="J2072" i="19"/>
  <c r="J2073" i="19"/>
  <c r="J2074" i="19"/>
  <c r="J2075" i="19"/>
  <c r="J2076" i="19"/>
  <c r="J2077" i="19"/>
  <c r="J2078" i="19"/>
  <c r="J2079" i="19"/>
  <c r="J2080" i="19"/>
  <c r="J2081" i="19"/>
  <c r="J2082" i="19"/>
  <c r="J2083" i="19"/>
  <c r="J2084" i="19"/>
  <c r="J2085" i="19"/>
  <c r="J2086" i="19"/>
  <c r="J2087" i="19"/>
  <c r="J2088" i="19"/>
  <c r="J2089" i="19"/>
  <c r="J2090" i="19"/>
  <c r="J2091" i="19"/>
  <c r="J2092" i="19"/>
  <c r="J2093" i="19"/>
  <c r="J2094" i="19"/>
  <c r="J2095" i="19"/>
  <c r="J2096" i="19"/>
  <c r="J2097" i="19"/>
  <c r="J2098" i="19"/>
  <c r="J2099" i="19"/>
  <c r="J2100" i="19"/>
  <c r="J2101" i="19"/>
  <c r="J2102" i="19"/>
  <c r="J2103" i="19"/>
  <c r="J2104" i="19"/>
  <c r="J2105" i="19"/>
  <c r="J2106" i="19"/>
  <c r="J2107" i="19"/>
  <c r="J2108" i="19"/>
  <c r="J2109" i="19"/>
  <c r="J2110" i="19"/>
  <c r="J2111" i="19"/>
  <c r="J2112" i="19"/>
  <c r="J2113" i="19"/>
  <c r="J2114" i="19"/>
  <c r="J2115" i="19"/>
  <c r="J2116" i="19"/>
  <c r="J2117" i="19"/>
  <c r="J2118" i="19"/>
  <c r="J2119" i="19"/>
  <c r="J2120" i="19"/>
  <c r="J2121" i="19"/>
  <c r="J2122" i="19"/>
  <c r="J2123" i="19"/>
  <c r="J2124" i="19"/>
  <c r="J2125" i="19"/>
  <c r="J2126" i="19"/>
  <c r="J2127" i="19"/>
  <c r="J2128" i="19"/>
  <c r="J2129" i="19"/>
  <c r="J2130" i="19"/>
  <c r="J2131" i="19"/>
  <c r="J2132" i="19"/>
  <c r="J2133" i="19"/>
  <c r="J2134" i="19"/>
  <c r="J2135" i="19"/>
  <c r="J2136" i="19"/>
  <c r="J2137" i="19"/>
  <c r="J2138" i="19"/>
  <c r="J2139" i="19"/>
  <c r="J2140" i="19"/>
  <c r="J2141" i="19"/>
  <c r="J2142" i="19"/>
  <c r="J2143" i="19"/>
  <c r="J2144" i="19"/>
  <c r="J2145" i="19"/>
  <c r="J2146" i="19"/>
  <c r="J2147" i="19"/>
  <c r="J2148" i="19"/>
  <c r="J2149" i="19"/>
  <c r="J2150" i="19"/>
  <c r="J2151" i="19"/>
  <c r="J2152" i="19"/>
  <c r="J2153" i="19"/>
  <c r="J2154" i="19"/>
  <c r="J2155" i="19"/>
  <c r="J2156" i="19"/>
  <c r="J2157" i="19"/>
  <c r="J2158" i="19"/>
  <c r="J2159" i="19"/>
  <c r="J2160" i="19"/>
  <c r="J2161" i="19"/>
  <c r="J2162" i="19"/>
  <c r="J2163" i="19"/>
  <c r="J2164" i="19"/>
  <c r="J2165" i="19"/>
  <c r="J2166" i="19"/>
  <c r="J2167" i="19"/>
  <c r="J2168" i="19"/>
  <c r="J2169" i="19"/>
  <c r="J2170" i="19"/>
  <c r="J2171" i="19"/>
  <c r="J2172" i="19"/>
  <c r="J2173" i="19"/>
  <c r="J2174" i="19"/>
  <c r="J2175" i="19"/>
  <c r="J2176" i="19"/>
  <c r="J2177" i="19"/>
  <c r="J2178" i="19"/>
  <c r="J2179" i="19"/>
  <c r="J2180" i="19"/>
  <c r="J2181" i="19"/>
  <c r="J2182" i="19"/>
  <c r="J2183" i="19"/>
  <c r="J2184" i="19"/>
  <c r="J2185" i="19"/>
  <c r="J2186" i="19"/>
  <c r="J2187" i="19"/>
  <c r="J2188" i="19"/>
  <c r="J2189" i="19"/>
  <c r="J2190" i="19"/>
  <c r="J2191" i="19"/>
  <c r="J2192" i="19"/>
  <c r="J2193" i="19"/>
  <c r="J2194" i="19"/>
  <c r="J2195" i="19"/>
  <c r="J2196" i="19"/>
  <c r="J2197" i="19"/>
  <c r="J2198" i="19"/>
  <c r="J2199" i="19"/>
  <c r="J2200" i="19"/>
  <c r="J2201" i="19"/>
  <c r="J2202" i="19"/>
  <c r="J2203" i="19"/>
  <c r="J2204" i="19"/>
  <c r="J2205" i="19"/>
  <c r="J2206" i="19"/>
  <c r="J2207" i="19"/>
  <c r="J2208" i="19"/>
  <c r="J2209" i="19"/>
  <c r="J2210" i="19"/>
  <c r="J2211" i="19"/>
  <c r="J2212" i="19"/>
  <c r="J2213" i="19"/>
  <c r="J2214" i="19"/>
  <c r="J2215" i="19"/>
  <c r="J2216" i="19"/>
  <c r="J2217" i="19"/>
  <c r="J2218" i="19"/>
  <c r="J2219" i="19"/>
  <c r="J2220" i="19"/>
  <c r="J2221" i="19"/>
  <c r="J2222" i="19"/>
  <c r="J2223" i="19"/>
  <c r="J2224" i="19"/>
  <c r="J2225" i="19"/>
  <c r="J2226" i="19"/>
  <c r="J2227" i="19"/>
  <c r="J2228" i="19"/>
  <c r="J2229" i="19"/>
  <c r="J2230" i="19"/>
  <c r="J2231" i="19"/>
  <c r="J2232" i="19"/>
  <c r="J2233" i="19"/>
  <c r="J2234" i="19"/>
  <c r="J2235" i="19"/>
  <c r="J2236" i="19"/>
  <c r="J2237" i="19"/>
  <c r="J2238" i="19"/>
  <c r="J2239" i="19"/>
  <c r="J2240" i="19"/>
  <c r="J2241" i="19"/>
  <c r="J2242" i="19"/>
  <c r="J2243" i="19"/>
  <c r="J2244" i="19"/>
  <c r="J2245" i="19"/>
  <c r="J2246" i="19"/>
  <c r="J2247" i="19"/>
  <c r="J2248" i="19"/>
  <c r="J2249" i="19"/>
  <c r="J2250" i="19"/>
  <c r="J2251" i="19"/>
  <c r="J2252" i="19"/>
  <c r="J2253" i="19"/>
  <c r="J2254" i="19"/>
  <c r="J2255" i="19"/>
  <c r="J2256" i="19"/>
  <c r="J2257" i="19"/>
  <c r="J2258" i="19"/>
  <c r="J2259" i="19"/>
  <c r="J2260" i="19"/>
  <c r="J2261" i="19"/>
  <c r="J2262" i="19"/>
  <c r="J2263" i="19"/>
  <c r="J2264" i="19"/>
  <c r="J2265" i="19"/>
  <c r="J2266" i="19"/>
  <c r="J2267" i="19"/>
  <c r="J2268" i="19"/>
  <c r="J2269" i="19"/>
  <c r="J2270" i="19"/>
  <c r="J2271" i="19"/>
  <c r="J2272" i="19"/>
  <c r="J2273" i="19"/>
  <c r="J2274" i="19"/>
  <c r="J2275" i="19"/>
  <c r="J2276" i="19"/>
  <c r="J2277" i="19"/>
  <c r="J2278" i="19"/>
  <c r="J2279" i="19"/>
  <c r="J2280" i="19"/>
  <c r="J2281" i="19"/>
  <c r="J2282" i="19"/>
  <c r="J2283" i="19"/>
  <c r="J2284" i="19"/>
  <c r="J2285" i="19"/>
  <c r="J2286" i="19"/>
  <c r="J2287" i="19"/>
  <c r="J2288" i="19"/>
  <c r="J2289" i="19"/>
  <c r="J2290" i="19"/>
  <c r="J2291" i="19"/>
  <c r="J2292" i="19"/>
  <c r="J2293" i="19"/>
  <c r="J2294" i="19"/>
  <c r="J2295" i="19"/>
  <c r="J2296" i="19"/>
  <c r="J2297" i="19"/>
  <c r="J2298" i="19"/>
  <c r="J2299" i="19"/>
  <c r="J2300" i="19"/>
  <c r="J2301" i="19"/>
  <c r="J2302" i="19"/>
  <c r="J2303" i="19"/>
  <c r="J2304" i="19"/>
  <c r="J2305" i="19"/>
  <c r="J2306" i="19"/>
  <c r="J2307" i="19"/>
  <c r="J2308" i="19"/>
  <c r="J2309" i="19"/>
  <c r="J2310" i="19"/>
  <c r="J2311" i="19"/>
  <c r="J2312" i="19"/>
  <c r="J2313" i="19"/>
  <c r="J2314" i="19"/>
  <c r="J2315" i="19"/>
  <c r="J2316" i="19"/>
  <c r="J2317" i="19"/>
  <c r="J2318" i="19"/>
  <c r="J2319" i="19"/>
  <c r="J2320" i="19"/>
  <c r="J2321" i="19"/>
  <c r="J2322" i="19"/>
  <c r="J2323" i="19"/>
  <c r="J2324" i="19"/>
  <c r="J2325" i="19"/>
  <c r="J2326" i="19"/>
  <c r="J2327" i="19"/>
  <c r="J2328" i="19"/>
  <c r="J2329" i="19"/>
  <c r="J2330" i="19"/>
  <c r="J2331" i="19"/>
  <c r="J2332" i="19"/>
  <c r="J2333" i="19"/>
  <c r="J2334" i="19"/>
  <c r="J2335" i="19"/>
  <c r="J2336" i="19"/>
  <c r="J2337" i="19"/>
  <c r="J2338" i="19"/>
  <c r="J2339" i="19"/>
  <c r="J2340" i="19"/>
  <c r="J2341" i="19"/>
  <c r="J2342" i="19"/>
  <c r="J2343" i="19"/>
  <c r="J2344" i="19"/>
  <c r="J2345" i="19"/>
  <c r="J2346" i="19"/>
  <c r="J2347" i="19"/>
  <c r="J2348" i="19"/>
  <c r="J2349" i="19"/>
  <c r="J2350" i="19"/>
  <c r="J2351" i="19"/>
  <c r="J2352" i="19"/>
  <c r="J2353" i="19"/>
  <c r="J2354" i="19"/>
  <c r="J2355" i="19"/>
  <c r="J2356" i="19"/>
  <c r="J2357" i="19"/>
  <c r="J2358" i="19"/>
  <c r="J2359" i="19"/>
  <c r="J2360" i="19"/>
  <c r="J2361" i="19"/>
  <c r="J2362" i="19"/>
  <c r="J2363" i="19"/>
  <c r="J2364" i="19"/>
  <c r="J2365" i="19"/>
  <c r="J2366" i="19"/>
  <c r="J2367" i="19"/>
  <c r="J2368" i="19"/>
  <c r="J2369" i="19"/>
  <c r="J2370" i="19"/>
  <c r="J2371" i="19"/>
  <c r="J2372" i="19"/>
  <c r="J2373" i="19"/>
  <c r="J2374" i="19"/>
  <c r="J2375" i="19"/>
  <c r="J2376" i="19"/>
  <c r="J2377" i="19"/>
  <c r="J2378" i="19"/>
  <c r="J2379" i="19"/>
  <c r="J2380" i="19"/>
  <c r="J2381" i="19"/>
  <c r="J2382" i="19"/>
  <c r="J2383" i="19"/>
  <c r="J2384" i="19"/>
  <c r="J2385" i="19"/>
  <c r="J2386" i="19"/>
  <c r="J2387" i="19"/>
  <c r="J2388" i="19"/>
  <c r="J2389" i="19"/>
  <c r="J2390" i="19"/>
  <c r="J2391" i="19"/>
  <c r="J2392" i="19"/>
  <c r="J2393" i="19"/>
  <c r="J2394" i="19"/>
  <c r="J2395" i="19"/>
  <c r="J2396" i="19"/>
  <c r="J2397" i="19"/>
  <c r="J2398" i="19"/>
  <c r="J2399" i="19"/>
  <c r="J2400" i="19"/>
  <c r="J2401" i="19"/>
  <c r="J2402" i="19"/>
  <c r="J2403" i="19"/>
  <c r="J2404" i="19"/>
  <c r="J2405" i="19"/>
  <c r="J2406" i="19"/>
  <c r="J2407" i="19"/>
  <c r="J2408" i="19"/>
  <c r="J2409" i="19"/>
  <c r="J2410" i="19"/>
  <c r="J2411" i="19"/>
  <c r="J2412" i="19"/>
  <c r="J2413" i="19"/>
  <c r="J2414" i="19"/>
  <c r="J2415" i="19"/>
  <c r="J2416" i="19"/>
  <c r="J2417" i="19"/>
  <c r="J2418" i="19"/>
  <c r="J2419" i="19"/>
  <c r="J2420" i="19"/>
  <c r="J2421" i="19"/>
  <c r="J2422" i="19"/>
  <c r="J2423" i="19"/>
  <c r="J2424" i="19"/>
  <c r="J2425" i="19"/>
  <c r="J2426" i="19"/>
  <c r="J2427" i="19"/>
  <c r="J2428" i="19"/>
  <c r="J2429" i="19"/>
  <c r="J2430" i="19"/>
  <c r="J2431" i="19"/>
  <c r="J2432" i="19"/>
  <c r="J2433" i="19"/>
  <c r="J2434" i="19"/>
  <c r="J2435" i="19"/>
  <c r="J2436" i="19"/>
  <c r="J2437" i="19"/>
  <c r="J2438" i="19"/>
  <c r="J2439" i="19"/>
  <c r="J2440" i="19"/>
  <c r="J2441" i="19"/>
  <c r="J2442" i="19"/>
  <c r="J2443" i="19"/>
  <c r="J2444" i="19"/>
  <c r="J2445" i="19"/>
  <c r="J2446" i="19"/>
  <c r="J2447" i="19"/>
  <c r="J2448" i="19"/>
  <c r="J2449" i="19"/>
  <c r="J2450" i="19"/>
  <c r="J2451" i="19"/>
  <c r="J2452" i="19"/>
  <c r="J2453" i="19"/>
  <c r="J2454" i="19"/>
  <c r="J2455" i="19"/>
  <c r="J2456" i="19"/>
  <c r="J2457" i="19"/>
  <c r="J2458" i="19"/>
  <c r="J2459" i="19"/>
  <c r="J2460" i="19"/>
  <c r="J2461" i="19"/>
  <c r="J2462" i="19"/>
  <c r="J2463" i="19"/>
  <c r="J2464" i="19"/>
  <c r="J2465" i="19"/>
  <c r="J2466" i="19"/>
  <c r="J2467" i="19"/>
  <c r="J2468" i="19"/>
  <c r="J2469" i="19"/>
  <c r="J2470" i="19"/>
  <c r="J2471" i="19"/>
  <c r="J2472" i="19"/>
  <c r="J2473" i="19"/>
  <c r="J2474" i="19"/>
  <c r="J2475" i="19"/>
  <c r="J2476" i="19"/>
  <c r="J2477" i="19"/>
  <c r="J2478" i="19"/>
  <c r="J2479" i="19"/>
  <c r="J2480" i="19"/>
  <c r="J2481" i="19"/>
  <c r="J2482" i="19"/>
  <c r="J2483" i="19"/>
  <c r="J2484" i="19"/>
  <c r="J2485" i="19"/>
  <c r="J2486" i="19"/>
  <c r="J2487" i="19"/>
  <c r="J2488" i="19"/>
  <c r="J2489" i="19"/>
  <c r="J2490" i="19"/>
  <c r="J2491" i="19"/>
  <c r="J2492" i="19"/>
  <c r="J2493" i="19"/>
  <c r="J2494" i="19"/>
  <c r="J2495" i="19"/>
  <c r="J2496" i="19"/>
  <c r="J2497" i="19"/>
  <c r="J2498" i="19"/>
  <c r="J4" i="19"/>
  <c r="M10" i="19"/>
  <c r="M11" i="19"/>
  <c r="M12" i="19"/>
  <c r="M13" i="19"/>
  <c r="M14" i="19"/>
  <c r="M9" i="19"/>
  <c r="L9" i="19" a="1"/>
  <c r="L9" i="19" s="1"/>
  <c r="K3" i="20" l="1"/>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c r="K37" i="18"/>
  <c r="K38" i="18"/>
  <c r="K39" i="18"/>
  <c r="K40" i="18"/>
  <c r="K41" i="18"/>
  <c r="K42" i="18"/>
  <c r="K43" i="18"/>
  <c r="K44" i="18"/>
  <c r="K45" i="18"/>
  <c r="K46" i="18"/>
  <c r="K47" i="18"/>
  <c r="K48" i="18"/>
  <c r="K49" i="18"/>
  <c r="K50" i="18"/>
  <c r="K51" i="18"/>
  <c r="K52" i="18"/>
  <c r="K53" i="18"/>
  <c r="K54" i="18"/>
  <c r="K55" i="18"/>
  <c r="K56" i="18"/>
  <c r="K57" i="18"/>
  <c r="K58" i="18"/>
  <c r="K59" i="18"/>
  <c r="K60" i="18"/>
  <c r="K61" i="18"/>
  <c r="K62" i="18"/>
  <c r="K63" i="18"/>
  <c r="K64" i="18"/>
  <c r="K65" i="18"/>
  <c r="K66" i="18"/>
  <c r="K67" i="18"/>
  <c r="K68" i="18"/>
  <c r="K69" i="18"/>
  <c r="K70" i="18"/>
  <c r="K71" i="18"/>
  <c r="K72" i="18"/>
  <c r="K73" i="18"/>
  <c r="K74" i="18"/>
  <c r="K75" i="18"/>
  <c r="K76" i="18"/>
  <c r="K77" i="18"/>
  <c r="K78" i="18"/>
  <c r="K79" i="18"/>
  <c r="K80" i="18"/>
  <c r="K81" i="18"/>
  <c r="K82" i="18"/>
  <c r="K83" i="18"/>
  <c r="K84" i="18"/>
  <c r="K85" i="18"/>
  <c r="K86" i="18"/>
  <c r="K87" i="18"/>
  <c r="K88" i="18"/>
  <c r="K89" i="18"/>
  <c r="K90" i="18"/>
  <c r="K91" i="18"/>
  <c r="K92" i="18"/>
  <c r="K93" i="18"/>
  <c r="K94" i="18"/>
  <c r="K95" i="18"/>
  <c r="K96" i="18"/>
  <c r="K97" i="18"/>
  <c r="K98" i="18"/>
  <c r="K99" i="18"/>
  <c r="K100" i="18"/>
  <c r="K101" i="18"/>
  <c r="K102" i="18"/>
  <c r="K103" i="18"/>
  <c r="K104" i="18"/>
  <c r="K105" i="18"/>
  <c r="K106" i="18"/>
  <c r="K107" i="18"/>
  <c r="K108" i="18"/>
  <c r="K109" i="18"/>
  <c r="K110" i="18"/>
  <c r="K111" i="18"/>
  <c r="K112" i="18"/>
  <c r="K113"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1" i="18"/>
  <c r="K172" i="18"/>
  <c r="K173" i="18"/>
  <c r="K174" i="18"/>
  <c r="K175" i="18"/>
  <c r="K176" i="18"/>
  <c r="K177" i="18"/>
  <c r="K178" i="18"/>
  <c r="K179" i="18"/>
  <c r="K180" i="18"/>
  <c r="K181" i="18"/>
  <c r="K182" i="18"/>
  <c r="K183" i="18"/>
  <c r="K184" i="18"/>
  <c r="K185" i="18"/>
  <c r="K186" i="18"/>
  <c r="K187" i="18"/>
  <c r="K188" i="18"/>
  <c r="K189" i="18"/>
  <c r="K190" i="18"/>
  <c r="K191" i="18"/>
  <c r="K192" i="18"/>
  <c r="K193" i="18"/>
  <c r="K194" i="18"/>
  <c r="K195" i="18"/>
  <c r="K196" i="18"/>
  <c r="K197" i="18"/>
  <c r="K198" i="18"/>
  <c r="K199" i="18"/>
  <c r="K200" i="18"/>
  <c r="K201" i="18"/>
  <c r="K202" i="18"/>
  <c r="K203" i="18"/>
  <c r="K204" i="18"/>
  <c r="K205" i="18"/>
  <c r="K206" i="18"/>
  <c r="K207" i="18"/>
  <c r="K208" i="18"/>
  <c r="K209" i="18"/>
  <c r="K210" i="18"/>
  <c r="K211" i="18"/>
  <c r="K212" i="18"/>
  <c r="K213" i="18"/>
  <c r="K214" i="18"/>
  <c r="K215" i="18"/>
  <c r="K216" i="18"/>
  <c r="K217" i="18"/>
  <c r="K218" i="18"/>
  <c r="K219" i="18"/>
  <c r="K220" i="18"/>
  <c r="K221" i="18"/>
  <c r="K222" i="18"/>
  <c r="K223" i="18"/>
  <c r="K224" i="18"/>
  <c r="K225" i="18"/>
  <c r="K226" i="18"/>
  <c r="K227" i="18"/>
  <c r="K228" i="18"/>
  <c r="K229" i="18"/>
  <c r="K230" i="18"/>
  <c r="K231" i="18"/>
  <c r="K232" i="18"/>
  <c r="K233" i="18"/>
  <c r="K234" i="18"/>
  <c r="K235" i="18"/>
  <c r="K236" i="18"/>
  <c r="K237" i="18"/>
  <c r="K238" i="18"/>
  <c r="K239" i="18"/>
  <c r="K240" i="18"/>
  <c r="K241" i="18"/>
  <c r="K242" i="18"/>
  <c r="K243" i="18"/>
  <c r="K244" i="18"/>
  <c r="K245" i="18"/>
  <c r="K246" i="18"/>
  <c r="K247" i="18"/>
  <c r="K248" i="18"/>
  <c r="K249" i="18"/>
  <c r="K250" i="18"/>
  <c r="K251" i="18"/>
  <c r="K252" i="18"/>
  <c r="K253" i="18"/>
  <c r="K254" i="18"/>
  <c r="K255" i="18"/>
  <c r="K256" i="18"/>
  <c r="K257" i="18"/>
  <c r="K258" i="18"/>
  <c r="K259" i="18"/>
  <c r="K260" i="18"/>
  <c r="K261" i="18"/>
  <c r="K262" i="18"/>
  <c r="K263" i="18"/>
  <c r="K264" i="18"/>
  <c r="K265" i="18"/>
  <c r="K266" i="18"/>
  <c r="K267" i="18"/>
  <c r="K268" i="18"/>
  <c r="K269" i="18"/>
  <c r="K270" i="18"/>
  <c r="K271" i="18"/>
  <c r="K272" i="18"/>
  <c r="K273" i="18"/>
  <c r="K274" i="18"/>
  <c r="K275" i="18"/>
  <c r="K276" i="18"/>
  <c r="K277" i="18"/>
  <c r="K278" i="18"/>
  <c r="K279" i="18"/>
  <c r="K280" i="18"/>
  <c r="K281" i="18"/>
  <c r="K282" i="18"/>
  <c r="K283" i="18"/>
  <c r="K284" i="18"/>
  <c r="K285" i="18"/>
  <c r="K286" i="18"/>
  <c r="K287" i="18"/>
  <c r="K288" i="18"/>
  <c r="K289" i="18"/>
  <c r="K290" i="18"/>
  <c r="K291" i="18"/>
  <c r="K292" i="18"/>
  <c r="K293" i="18"/>
  <c r="K294" i="18"/>
  <c r="K295" i="18"/>
  <c r="K296" i="18"/>
  <c r="K297" i="18"/>
  <c r="K298" i="18"/>
  <c r="K299" i="18"/>
  <c r="K300" i="18"/>
  <c r="K301" i="18"/>
  <c r="K302" i="18"/>
  <c r="K303" i="18"/>
  <c r="K304" i="18"/>
  <c r="K305" i="18"/>
  <c r="K306" i="18"/>
  <c r="K307" i="18"/>
  <c r="K308" i="18"/>
  <c r="K309" i="18"/>
  <c r="K310" i="18"/>
  <c r="K311" i="18"/>
  <c r="K312" i="18"/>
  <c r="K313" i="18"/>
  <c r="K314" i="18"/>
  <c r="K315" i="18"/>
  <c r="K316" i="18"/>
  <c r="K317" i="18"/>
  <c r="K318" i="18"/>
  <c r="K319" i="18"/>
  <c r="K320" i="18"/>
  <c r="K321" i="18"/>
  <c r="K322" i="18"/>
  <c r="K323" i="18"/>
  <c r="K324" i="18"/>
  <c r="K325" i="18"/>
  <c r="K326" i="18"/>
  <c r="K327" i="18"/>
  <c r="K328" i="18"/>
  <c r="K329" i="18"/>
  <c r="K330" i="18"/>
  <c r="K331" i="18"/>
  <c r="K332" i="18"/>
  <c r="K333" i="18"/>
  <c r="K334" i="18"/>
  <c r="K335" i="18"/>
  <c r="K336" i="18"/>
  <c r="K337" i="18"/>
  <c r="K338" i="18"/>
  <c r="K339" i="18"/>
  <c r="K340" i="18"/>
  <c r="K341" i="18"/>
  <c r="K342" i="18"/>
  <c r="K343" i="18"/>
  <c r="K344" i="18"/>
  <c r="K345" i="18"/>
  <c r="K346" i="18"/>
  <c r="K347" i="18"/>
  <c r="K348" i="18"/>
  <c r="K349" i="18"/>
  <c r="K350" i="18"/>
  <c r="K351" i="18"/>
  <c r="K352" i="18"/>
  <c r="K353" i="18"/>
  <c r="K354" i="18"/>
  <c r="K355" i="18"/>
  <c r="K356" i="18"/>
  <c r="K357" i="18"/>
  <c r="K358" i="18"/>
  <c r="K359" i="18"/>
  <c r="K360" i="18"/>
  <c r="K361" i="18"/>
  <c r="K362" i="18"/>
  <c r="K363" i="18"/>
  <c r="K364" i="18"/>
  <c r="K365" i="18"/>
  <c r="K366" i="18"/>
  <c r="K367" i="18"/>
  <c r="K368" i="18"/>
  <c r="K369" i="18"/>
  <c r="K370" i="18"/>
  <c r="K371" i="18"/>
  <c r="K372" i="18"/>
  <c r="K373" i="18"/>
  <c r="K374" i="18"/>
  <c r="K375" i="18"/>
  <c r="K376" i="18"/>
  <c r="K377" i="18"/>
  <c r="K378" i="18"/>
  <c r="K379" i="18"/>
  <c r="K380" i="18"/>
  <c r="K381" i="18"/>
  <c r="K382" i="18"/>
  <c r="K383" i="18"/>
  <c r="K384" i="18"/>
  <c r="K385" i="18"/>
  <c r="K386" i="18"/>
  <c r="K387" i="18"/>
  <c r="K388" i="18"/>
  <c r="K389" i="18"/>
  <c r="K390" i="18"/>
  <c r="K391" i="18"/>
  <c r="K392" i="18"/>
  <c r="K393" i="18"/>
  <c r="K394" i="18"/>
  <c r="K395" i="18"/>
  <c r="K396" i="18"/>
  <c r="K397" i="18"/>
  <c r="K398" i="18"/>
  <c r="K399" i="18"/>
  <c r="K400" i="18"/>
  <c r="K401" i="18"/>
  <c r="K402" i="18"/>
  <c r="K403" i="18"/>
  <c r="K404" i="18"/>
  <c r="K405" i="18"/>
  <c r="K406" i="18"/>
  <c r="K407" i="18"/>
  <c r="K408" i="18"/>
  <c r="K409" i="18"/>
  <c r="K410" i="18"/>
  <c r="K411" i="18"/>
  <c r="K412" i="18"/>
  <c r="K413" i="18"/>
  <c r="K414" i="18"/>
  <c r="K415" i="18"/>
  <c r="K416" i="18"/>
  <c r="K417" i="18"/>
  <c r="K418" i="18"/>
  <c r="K419" i="18"/>
  <c r="K420" i="18"/>
  <c r="K421" i="18"/>
  <c r="K422" i="18"/>
  <c r="K423" i="18"/>
  <c r="K424" i="18"/>
  <c r="K425" i="18"/>
  <c r="K426" i="18"/>
  <c r="K427" i="18"/>
  <c r="K428" i="18"/>
  <c r="K429" i="18"/>
  <c r="K430" i="18"/>
  <c r="K431" i="18"/>
  <c r="K432" i="18"/>
  <c r="K433" i="18"/>
  <c r="K434" i="18"/>
  <c r="K435" i="18"/>
  <c r="K436" i="18"/>
  <c r="K437" i="18"/>
  <c r="K438" i="18"/>
  <c r="K439" i="18"/>
  <c r="K440" i="18"/>
  <c r="K441"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65" i="18"/>
  <c r="K466" i="18"/>
  <c r="K467" i="18"/>
  <c r="K468" i="18"/>
  <c r="K469" i="18"/>
  <c r="K470" i="18"/>
  <c r="K471" i="18"/>
  <c r="K472" i="18"/>
  <c r="K473" i="18"/>
  <c r="K474" i="18"/>
  <c r="K475" i="18"/>
  <c r="K476" i="18"/>
  <c r="K477" i="18"/>
  <c r="K478" i="18"/>
  <c r="K479" i="18"/>
  <c r="K480" i="18"/>
  <c r="K481" i="18"/>
  <c r="K482" i="18"/>
  <c r="K483" i="18"/>
  <c r="K484" i="18"/>
  <c r="K485" i="18"/>
  <c r="K486" i="18"/>
  <c r="K487" i="18"/>
  <c r="K488" i="18"/>
  <c r="K489" i="18"/>
  <c r="K490" i="18"/>
  <c r="K491" i="18"/>
  <c r="K492" i="18"/>
  <c r="K493" i="18"/>
  <c r="K494" i="18"/>
  <c r="K495" i="18"/>
  <c r="K496" i="18"/>
  <c r="K497" i="18"/>
  <c r="K498" i="18"/>
  <c r="K499" i="18"/>
  <c r="K500" i="18"/>
  <c r="K501" i="18"/>
  <c r="K502" i="18"/>
  <c r="K503" i="18"/>
  <c r="K504" i="18"/>
  <c r="K505" i="18"/>
  <c r="K506" i="18"/>
  <c r="K507" i="18"/>
  <c r="K508" i="18"/>
  <c r="K509" i="18"/>
  <c r="K510" i="18"/>
  <c r="K511" i="18"/>
  <c r="K512" i="18"/>
  <c r="K513" i="18"/>
  <c r="K514" i="18"/>
  <c r="K515" i="18"/>
  <c r="K516" i="18"/>
  <c r="K517" i="18"/>
  <c r="K518" i="18"/>
  <c r="K519" i="18"/>
  <c r="K520" i="18"/>
  <c r="K521" i="18"/>
  <c r="K522" i="18"/>
  <c r="K523" i="18"/>
  <c r="K524" i="18"/>
  <c r="K525" i="18"/>
  <c r="K526" i="18"/>
  <c r="K527" i="18"/>
  <c r="K528" i="18"/>
  <c r="K529" i="18"/>
  <c r="K530" i="18"/>
  <c r="K531" i="18"/>
  <c r="K532" i="18"/>
  <c r="K533" i="18"/>
  <c r="K534" i="18"/>
  <c r="K535" i="18"/>
  <c r="K536" i="18"/>
  <c r="K537" i="18"/>
  <c r="K538" i="18"/>
  <c r="K539" i="18"/>
  <c r="K540" i="18"/>
  <c r="K541" i="18"/>
  <c r="K542" i="18"/>
  <c r="K543" i="18"/>
  <c r="K544" i="18"/>
  <c r="K545" i="18"/>
  <c r="K546" i="18"/>
  <c r="K547" i="18"/>
  <c r="K548" i="18"/>
  <c r="K549" i="18"/>
  <c r="K550" i="18"/>
  <c r="K551" i="18"/>
  <c r="K552" i="18"/>
  <c r="K553" i="18"/>
  <c r="K554" i="18"/>
  <c r="K555" i="18"/>
  <c r="K556" i="18"/>
  <c r="K557" i="18"/>
  <c r="K558" i="18"/>
  <c r="K559" i="18"/>
  <c r="K560" i="18"/>
  <c r="K561" i="18"/>
  <c r="K562" i="18"/>
  <c r="K563" i="18"/>
  <c r="K564" i="18"/>
  <c r="K565" i="18"/>
  <c r="K566" i="18"/>
  <c r="K567" i="18"/>
  <c r="K568" i="18"/>
  <c r="K569" i="18"/>
  <c r="K570" i="18"/>
  <c r="K571" i="18"/>
  <c r="K572" i="18"/>
  <c r="K573" i="18"/>
  <c r="K574" i="18"/>
  <c r="K575" i="18"/>
  <c r="K576" i="18"/>
  <c r="K577" i="18"/>
  <c r="K578" i="18"/>
  <c r="K579" i="18"/>
  <c r="K580" i="18"/>
  <c r="K581" i="18"/>
  <c r="K582" i="18"/>
  <c r="K583" i="18"/>
  <c r="K584" i="18"/>
  <c r="K585" i="18"/>
  <c r="K586" i="18"/>
  <c r="K587" i="18"/>
  <c r="K588" i="18"/>
  <c r="K589" i="18"/>
  <c r="K590" i="18"/>
  <c r="K591" i="18"/>
  <c r="K592" i="18"/>
  <c r="K593" i="18"/>
  <c r="K594" i="18"/>
  <c r="K595" i="18"/>
  <c r="K596" i="18"/>
  <c r="K597" i="18"/>
  <c r="K598" i="18"/>
  <c r="K599" i="18"/>
  <c r="K600" i="18"/>
  <c r="K601" i="18"/>
  <c r="K602" i="18"/>
  <c r="K603" i="18"/>
  <c r="K604" i="18"/>
  <c r="K605" i="18"/>
  <c r="K606" i="18"/>
  <c r="K607" i="18"/>
  <c r="K608" i="18"/>
  <c r="K609" i="18"/>
  <c r="K610" i="18"/>
  <c r="K611" i="18"/>
  <c r="K612" i="18"/>
  <c r="K613" i="18"/>
  <c r="K614" i="18"/>
  <c r="K615" i="18"/>
  <c r="K616" i="18"/>
  <c r="K617" i="18"/>
  <c r="K618" i="18"/>
  <c r="K619" i="18"/>
  <c r="K620" i="18"/>
  <c r="K621" i="18"/>
  <c r="K622" i="18"/>
  <c r="K623" i="18"/>
  <c r="K624" i="18"/>
  <c r="K625" i="18"/>
  <c r="K626" i="18"/>
  <c r="K627" i="18"/>
  <c r="K628" i="18"/>
  <c r="K629" i="18"/>
  <c r="K630" i="18"/>
  <c r="K631" i="18"/>
  <c r="K632" i="18"/>
  <c r="K633" i="18"/>
  <c r="K634" i="18"/>
  <c r="K635" i="18"/>
  <c r="K636" i="18"/>
  <c r="K637" i="18"/>
  <c r="K638" i="18"/>
  <c r="K639" i="18"/>
  <c r="K640" i="18"/>
  <c r="K641" i="18"/>
  <c r="K642" i="18"/>
  <c r="K643" i="18"/>
  <c r="K644" i="18"/>
  <c r="K645" i="18"/>
  <c r="K646" i="18"/>
  <c r="K647" i="18"/>
  <c r="K648" i="18"/>
  <c r="K649" i="18"/>
  <c r="K650" i="18"/>
  <c r="K651" i="18"/>
  <c r="K652" i="18"/>
  <c r="K653" i="18"/>
  <c r="K654" i="18"/>
  <c r="K655" i="18"/>
  <c r="K656" i="18"/>
  <c r="K657" i="18"/>
  <c r="K658" i="18"/>
  <c r="K659" i="18"/>
  <c r="K660" i="18"/>
  <c r="K661" i="18"/>
  <c r="K662" i="18"/>
  <c r="K663" i="18"/>
  <c r="K664" i="18"/>
  <c r="K665" i="18"/>
  <c r="K666" i="18"/>
  <c r="K667" i="18"/>
  <c r="K668" i="18"/>
  <c r="K669" i="18"/>
  <c r="K670" i="18"/>
  <c r="K671" i="18"/>
  <c r="K672" i="18"/>
  <c r="K673" i="18"/>
  <c r="K674" i="18"/>
  <c r="K675" i="18"/>
  <c r="K676" i="18"/>
  <c r="K677" i="18"/>
  <c r="K678" i="18"/>
  <c r="K679" i="18"/>
  <c r="K680" i="18"/>
  <c r="K681" i="18"/>
  <c r="K682" i="18"/>
  <c r="K683" i="18"/>
  <c r="K684" i="18"/>
  <c r="K685" i="18"/>
  <c r="K686" i="18"/>
  <c r="K687" i="18"/>
  <c r="K688" i="18"/>
  <c r="K689" i="18"/>
  <c r="K690" i="18"/>
  <c r="K691" i="18"/>
  <c r="K692" i="18"/>
  <c r="K693" i="18"/>
  <c r="K694" i="18"/>
  <c r="K695" i="18"/>
  <c r="K696" i="18"/>
  <c r="K697" i="18"/>
  <c r="K698" i="18"/>
  <c r="K699" i="18"/>
  <c r="K700" i="18"/>
  <c r="K701" i="18"/>
  <c r="K702" i="18"/>
  <c r="K703" i="18"/>
  <c r="K704" i="18"/>
  <c r="K705" i="18"/>
  <c r="K706" i="18"/>
  <c r="K707" i="18"/>
  <c r="K708" i="18"/>
  <c r="K709" i="18"/>
  <c r="K710" i="18"/>
  <c r="K711" i="18"/>
  <c r="K712" i="18"/>
  <c r="K713" i="18"/>
  <c r="K714" i="18"/>
  <c r="K715" i="18"/>
  <c r="K716" i="18"/>
  <c r="K717" i="18"/>
  <c r="K718" i="18"/>
  <c r="K719" i="18"/>
  <c r="K720" i="18"/>
  <c r="K721" i="18"/>
  <c r="K722" i="18"/>
  <c r="K723" i="18"/>
  <c r="K724" i="18"/>
  <c r="K725" i="18"/>
  <c r="K726" i="18"/>
  <c r="K727" i="18"/>
  <c r="K728" i="18"/>
  <c r="K729" i="18"/>
  <c r="K730" i="18"/>
  <c r="K731" i="18"/>
  <c r="K732" i="18"/>
  <c r="K733" i="18"/>
  <c r="K734" i="18"/>
  <c r="K735" i="18"/>
  <c r="K736" i="18"/>
  <c r="K737" i="18"/>
  <c r="K738" i="18"/>
  <c r="K739" i="18"/>
  <c r="K740" i="18"/>
  <c r="K741" i="18"/>
  <c r="K742" i="18"/>
  <c r="K743" i="18"/>
  <c r="K744" i="18"/>
  <c r="K745" i="18"/>
  <c r="K746" i="18"/>
  <c r="K747" i="18"/>
  <c r="K748" i="18"/>
  <c r="K749" i="18"/>
  <c r="K750" i="18"/>
  <c r="K751" i="18"/>
  <c r="K752" i="18"/>
  <c r="K753" i="18"/>
  <c r="K754" i="18"/>
  <c r="K755" i="18"/>
  <c r="K756" i="18"/>
  <c r="K757" i="18"/>
  <c r="K758" i="18"/>
  <c r="K759" i="18"/>
  <c r="K760" i="18"/>
  <c r="K761" i="18"/>
  <c r="K762" i="18"/>
  <c r="K763" i="18"/>
  <c r="K764" i="18"/>
  <c r="K765" i="18"/>
  <c r="K766" i="18"/>
  <c r="K767" i="18"/>
  <c r="K768" i="18"/>
  <c r="K769" i="18"/>
  <c r="K770" i="18"/>
  <c r="K771" i="18"/>
  <c r="K772" i="18"/>
  <c r="K773" i="18"/>
  <c r="K774" i="18"/>
  <c r="K775" i="18"/>
  <c r="K776" i="18"/>
  <c r="K777" i="18"/>
  <c r="K778" i="18"/>
  <c r="K779" i="18"/>
  <c r="K780" i="18"/>
  <c r="K781" i="18"/>
  <c r="K782" i="18"/>
  <c r="K783" i="18"/>
  <c r="K784" i="18"/>
  <c r="K785" i="18"/>
  <c r="K786" i="18"/>
  <c r="K787" i="18"/>
  <c r="K788" i="18"/>
  <c r="K789" i="18"/>
  <c r="K790" i="18"/>
  <c r="K791" i="18"/>
  <c r="K792" i="18"/>
  <c r="K793" i="18"/>
  <c r="K794" i="18"/>
  <c r="K795" i="18"/>
  <c r="K796" i="18"/>
  <c r="K797" i="18"/>
  <c r="K798" i="18"/>
  <c r="K799" i="18"/>
  <c r="K800" i="18"/>
  <c r="K801" i="18"/>
  <c r="K802" i="18"/>
  <c r="K803" i="18"/>
  <c r="K804" i="18"/>
  <c r="K805" i="18"/>
  <c r="K806" i="18"/>
  <c r="K807" i="18"/>
  <c r="K808" i="18"/>
  <c r="K809" i="18"/>
  <c r="K810" i="18"/>
  <c r="K811" i="18"/>
  <c r="K812" i="18"/>
  <c r="K813" i="18"/>
  <c r="K814" i="18"/>
  <c r="K815" i="18"/>
  <c r="K816" i="18"/>
  <c r="K817" i="18"/>
  <c r="K818" i="18"/>
  <c r="K819" i="18"/>
  <c r="K820" i="18"/>
  <c r="K821" i="18"/>
  <c r="K822" i="18"/>
  <c r="K823" i="18"/>
  <c r="K824" i="18"/>
  <c r="K825" i="18"/>
  <c r="K826" i="18"/>
  <c r="K827" i="18"/>
  <c r="K828" i="18"/>
  <c r="K829" i="18"/>
  <c r="K830" i="18"/>
  <c r="K831" i="18"/>
  <c r="K832" i="18"/>
  <c r="K833" i="18"/>
  <c r="K834" i="18"/>
  <c r="K835" i="18"/>
  <c r="K836" i="18"/>
  <c r="K837" i="18"/>
  <c r="K838" i="18"/>
  <c r="K839" i="18"/>
  <c r="K840" i="18"/>
  <c r="K841" i="18"/>
  <c r="K842" i="18"/>
  <c r="K843" i="18"/>
  <c r="K844" i="18"/>
  <c r="K845" i="18"/>
  <c r="K846" i="18"/>
  <c r="K847" i="18"/>
  <c r="K848" i="18"/>
  <c r="K849" i="18"/>
  <c r="K850" i="18"/>
  <c r="K851" i="18"/>
  <c r="K852" i="18"/>
  <c r="K853" i="18"/>
  <c r="K854" i="18"/>
  <c r="K855" i="18"/>
  <c r="K856" i="18"/>
  <c r="K857" i="18"/>
  <c r="K858" i="18"/>
  <c r="K859" i="18"/>
  <c r="K860" i="18"/>
  <c r="K861" i="18"/>
  <c r="K862" i="18"/>
  <c r="K863" i="18"/>
  <c r="K864" i="18"/>
  <c r="K865" i="18"/>
  <c r="K866" i="18"/>
  <c r="K867" i="18"/>
  <c r="K868" i="18"/>
  <c r="K869" i="18"/>
  <c r="K870" i="18"/>
  <c r="K871" i="18"/>
  <c r="K872" i="18"/>
  <c r="K873" i="18"/>
  <c r="K874" i="18"/>
  <c r="K875" i="18"/>
  <c r="K876" i="18"/>
  <c r="K877" i="18"/>
  <c r="K878" i="18"/>
  <c r="K879" i="18"/>
  <c r="K880" i="18"/>
  <c r="K881" i="18"/>
  <c r="K882" i="18"/>
  <c r="K883" i="18"/>
  <c r="K884" i="18"/>
  <c r="K885" i="18"/>
  <c r="K886" i="18"/>
  <c r="K887" i="18"/>
  <c r="K888" i="18"/>
  <c r="K889" i="18"/>
  <c r="K890" i="18"/>
  <c r="K891" i="18"/>
  <c r="K892" i="18"/>
  <c r="K893" i="18"/>
  <c r="K894" i="18"/>
  <c r="K895" i="18"/>
  <c r="K896" i="18"/>
  <c r="K897" i="18"/>
  <c r="K898" i="18"/>
  <c r="K899" i="18"/>
  <c r="K900" i="18"/>
  <c r="K901" i="18"/>
  <c r="K902" i="18"/>
  <c r="K903" i="18"/>
  <c r="K904" i="18"/>
  <c r="K905" i="18"/>
  <c r="K906" i="18"/>
  <c r="K907" i="18"/>
  <c r="K908" i="18"/>
  <c r="K909" i="18"/>
  <c r="K910" i="18"/>
  <c r="K911" i="18"/>
  <c r="K912" i="18"/>
  <c r="K913" i="18"/>
  <c r="K914" i="18"/>
  <c r="K915" i="18"/>
  <c r="K916" i="18"/>
  <c r="K917" i="18"/>
  <c r="K918" i="18"/>
  <c r="K919" i="18"/>
  <c r="K920" i="18"/>
  <c r="K921" i="18"/>
  <c r="K922" i="18"/>
  <c r="K923" i="18"/>
  <c r="K924" i="18"/>
  <c r="K925" i="18"/>
  <c r="K926" i="18"/>
  <c r="K927" i="18"/>
  <c r="K928" i="18"/>
  <c r="K929" i="18"/>
  <c r="K930" i="18"/>
  <c r="K931" i="18"/>
  <c r="K932" i="18"/>
  <c r="K933" i="18"/>
  <c r="K934" i="18"/>
  <c r="K935" i="18"/>
  <c r="K936" i="18"/>
  <c r="K937" i="18"/>
  <c r="K938" i="18"/>
  <c r="K939" i="18"/>
  <c r="K940" i="18"/>
  <c r="K941" i="18"/>
  <c r="K942" i="18"/>
  <c r="K943" i="18"/>
  <c r="K944" i="18"/>
  <c r="K945" i="18"/>
  <c r="K946" i="18"/>
  <c r="K947" i="18"/>
  <c r="K948" i="18"/>
  <c r="K949" i="18"/>
  <c r="K950" i="18"/>
  <c r="K951" i="18"/>
  <c r="K952" i="18"/>
  <c r="K953" i="18"/>
  <c r="K954" i="18"/>
  <c r="K955" i="18"/>
  <c r="K956" i="18"/>
  <c r="K957" i="18"/>
  <c r="K958" i="18"/>
  <c r="K959" i="18"/>
  <c r="K960" i="18"/>
  <c r="K961" i="18"/>
  <c r="K962" i="18"/>
  <c r="K963" i="18"/>
  <c r="K964" i="18"/>
  <c r="K965" i="18"/>
  <c r="K966" i="18"/>
  <c r="K967" i="18"/>
  <c r="K968" i="18"/>
  <c r="K969" i="18"/>
  <c r="K970" i="18"/>
  <c r="K971" i="18"/>
  <c r="K972" i="18"/>
  <c r="K973" i="18"/>
  <c r="K974" i="18"/>
  <c r="K975" i="18"/>
  <c r="K976" i="18"/>
  <c r="K977" i="18"/>
  <c r="K978" i="18"/>
  <c r="K979" i="18"/>
  <c r="K980" i="18"/>
  <c r="K981" i="18"/>
  <c r="K982" i="18"/>
  <c r="K983" i="18"/>
  <c r="K984" i="18"/>
  <c r="K985" i="18"/>
  <c r="K986" i="18"/>
  <c r="K987" i="18"/>
  <c r="K988" i="18"/>
  <c r="K989" i="18"/>
  <c r="K990" i="18"/>
  <c r="K991" i="18"/>
  <c r="K992" i="18"/>
  <c r="K993" i="18"/>
  <c r="K994" i="18"/>
  <c r="K995" i="18"/>
  <c r="K996" i="18"/>
  <c r="K997" i="18"/>
  <c r="K998" i="18"/>
  <c r="K999" i="18"/>
  <c r="K1000" i="18"/>
  <c r="K1001" i="18"/>
  <c r="K1002" i="18"/>
  <c r="K1003" i="18"/>
  <c r="K1004" i="18"/>
  <c r="K1005" i="18"/>
  <c r="K1006" i="18"/>
  <c r="K1007" i="18"/>
  <c r="K1008" i="18"/>
  <c r="K1009" i="18"/>
  <c r="K1010" i="18"/>
  <c r="K1011" i="18"/>
  <c r="K1012" i="18"/>
  <c r="K1013" i="18"/>
  <c r="K1014" i="18"/>
  <c r="K1015" i="18"/>
  <c r="K1016" i="18"/>
  <c r="K1017" i="18"/>
  <c r="K1018" i="18"/>
  <c r="K1019" i="18"/>
  <c r="K1020" i="18"/>
  <c r="K1021" i="18"/>
  <c r="K1022" i="18"/>
  <c r="K1023" i="18"/>
  <c r="K1024" i="18"/>
  <c r="K1025" i="18"/>
  <c r="K1026" i="18"/>
  <c r="K1027" i="18"/>
  <c r="K1028" i="18"/>
  <c r="K1029" i="18"/>
  <c r="K1030" i="18"/>
  <c r="K1031" i="18"/>
  <c r="K1032" i="18"/>
  <c r="K1033" i="18"/>
  <c r="K1034" i="18"/>
  <c r="K1035" i="18"/>
  <c r="K1036" i="18"/>
  <c r="K1037" i="18"/>
  <c r="K1038" i="18"/>
  <c r="K1039" i="18"/>
  <c r="K1040" i="18"/>
  <c r="K1041" i="18"/>
  <c r="K1042" i="18"/>
  <c r="K1043" i="18"/>
  <c r="K1044" i="18"/>
  <c r="K1045" i="18"/>
  <c r="K1046" i="18"/>
  <c r="K1047" i="18"/>
  <c r="K1048" i="18"/>
  <c r="K1049" i="18"/>
  <c r="K1050" i="18"/>
  <c r="K1051" i="18"/>
  <c r="K1052" i="18"/>
  <c r="K1053" i="18"/>
  <c r="K1054" i="18"/>
  <c r="K1055" i="18"/>
  <c r="K1056" i="18"/>
  <c r="K1057" i="18"/>
  <c r="K1058" i="18"/>
  <c r="K1059" i="18"/>
  <c r="K1060" i="18"/>
  <c r="K1061" i="18"/>
  <c r="K1062" i="18"/>
  <c r="K1063" i="18"/>
  <c r="K1064" i="18"/>
  <c r="K1065" i="18"/>
  <c r="K1066" i="18"/>
  <c r="K1067" i="18"/>
  <c r="K1068" i="18"/>
  <c r="K1069" i="18"/>
  <c r="K1070" i="18"/>
  <c r="K1071" i="18"/>
  <c r="K1072" i="18"/>
  <c r="K1073" i="18"/>
  <c r="K1074" i="18"/>
  <c r="K1075" i="18"/>
  <c r="K1076" i="18"/>
  <c r="K1077" i="18"/>
  <c r="K1078" i="18"/>
  <c r="K1079" i="18"/>
  <c r="K1080" i="18"/>
  <c r="K1081" i="18"/>
  <c r="K1082" i="18"/>
  <c r="K1083" i="18"/>
  <c r="K1084" i="18"/>
  <c r="K1085" i="18"/>
  <c r="K1086" i="18"/>
  <c r="K1087" i="18"/>
  <c r="K1088" i="18"/>
  <c r="K1089" i="18"/>
  <c r="K1090" i="18"/>
  <c r="K1091" i="18"/>
  <c r="K1092" i="18"/>
  <c r="K1093" i="18"/>
  <c r="K1094" i="18"/>
  <c r="K1095" i="18"/>
  <c r="K1096" i="18"/>
  <c r="K1097" i="18"/>
  <c r="K1098" i="18"/>
  <c r="K1099" i="18"/>
  <c r="K1100" i="18"/>
  <c r="K1101" i="18"/>
  <c r="K1102" i="18"/>
  <c r="K1103" i="18"/>
  <c r="K1104" i="18"/>
  <c r="K1105" i="18"/>
  <c r="K1106" i="18"/>
  <c r="K1107" i="18"/>
  <c r="K1108" i="18"/>
  <c r="K1109" i="18"/>
  <c r="K1110" i="18"/>
  <c r="K1111" i="18"/>
  <c r="K1112" i="18"/>
  <c r="K1113" i="18"/>
  <c r="K1114" i="18"/>
  <c r="K1115" i="18"/>
  <c r="K1116" i="18"/>
  <c r="K1117" i="18"/>
  <c r="K1118" i="18"/>
  <c r="K1119" i="18"/>
  <c r="K1120" i="18"/>
  <c r="K1121" i="18"/>
  <c r="K1122" i="18"/>
  <c r="K1123" i="18"/>
  <c r="K1124" i="18"/>
  <c r="K1125" i="18"/>
  <c r="K1126" i="18"/>
  <c r="K1127" i="18"/>
  <c r="K1128" i="18"/>
  <c r="K1129" i="18"/>
  <c r="K1130" i="18"/>
  <c r="K1131" i="18"/>
  <c r="K1132" i="18"/>
  <c r="K1133" i="18"/>
  <c r="K1134" i="18"/>
  <c r="K1135" i="18"/>
  <c r="K1136" i="18"/>
  <c r="K1137" i="18"/>
  <c r="K1138" i="18"/>
  <c r="K1139" i="18"/>
  <c r="K1140" i="18"/>
  <c r="K1141" i="18"/>
  <c r="K1142" i="18"/>
  <c r="K1143" i="18"/>
  <c r="K1144" i="18"/>
  <c r="K1145" i="18"/>
  <c r="K1146" i="18"/>
  <c r="K1147" i="18"/>
  <c r="K1148" i="18"/>
  <c r="K1149" i="18"/>
  <c r="K1150" i="18"/>
  <c r="K1151" i="18"/>
  <c r="K1152" i="18"/>
  <c r="K1153" i="18"/>
  <c r="K1154" i="18"/>
  <c r="K1155" i="18"/>
  <c r="K1156" i="18"/>
  <c r="K1157" i="18"/>
  <c r="K1158" i="18"/>
  <c r="K1159" i="18"/>
  <c r="K1160" i="18"/>
  <c r="K1161" i="18"/>
  <c r="K1162" i="18"/>
  <c r="K1163" i="18"/>
  <c r="K1164" i="18"/>
  <c r="K1165" i="18"/>
  <c r="K1166" i="18"/>
  <c r="K1167" i="18"/>
  <c r="K1168" i="18"/>
  <c r="K1169" i="18"/>
  <c r="K1170" i="18"/>
  <c r="K1171" i="18"/>
  <c r="K1172" i="18"/>
  <c r="K1173" i="18"/>
  <c r="K1174" i="18"/>
  <c r="K1175" i="18"/>
  <c r="K1176" i="18"/>
  <c r="K1177" i="18"/>
  <c r="K1178" i="18"/>
  <c r="K1179" i="18"/>
  <c r="K1180" i="18"/>
  <c r="K1181" i="18"/>
  <c r="K1182" i="18"/>
  <c r="K1183" i="18"/>
  <c r="K1184" i="18"/>
  <c r="K1185" i="18"/>
  <c r="K1186" i="18"/>
  <c r="K1187" i="18"/>
  <c r="K1188" i="18"/>
  <c r="K1189" i="18"/>
  <c r="K1190" i="18"/>
  <c r="K1191" i="18"/>
  <c r="K1192" i="18"/>
  <c r="K1193" i="18"/>
  <c r="K1194" i="18"/>
  <c r="K1195" i="18"/>
  <c r="K1196" i="18"/>
  <c r="K1197" i="18"/>
  <c r="K1198" i="18"/>
  <c r="K1199" i="18"/>
  <c r="K1200" i="18"/>
  <c r="K1201" i="18"/>
  <c r="K1202" i="18"/>
  <c r="K1203" i="18"/>
  <c r="K1204" i="18"/>
  <c r="K1205" i="18"/>
  <c r="K1206" i="18"/>
  <c r="K1207" i="18"/>
  <c r="K1208" i="18"/>
  <c r="K1209" i="18"/>
  <c r="K1210" i="18"/>
  <c r="K1211" i="18"/>
  <c r="K1212" i="18"/>
  <c r="K1213" i="18"/>
  <c r="K1214" i="18"/>
  <c r="K1215" i="18"/>
  <c r="K1216" i="18"/>
  <c r="K1217" i="18"/>
  <c r="K1218" i="18"/>
  <c r="K1219" i="18"/>
  <c r="K1220" i="18"/>
  <c r="K1221" i="18"/>
  <c r="K1222" i="18"/>
  <c r="K1223" i="18"/>
  <c r="K1224" i="18"/>
  <c r="K1225" i="18"/>
  <c r="K1226" i="18"/>
  <c r="K1227" i="18"/>
  <c r="K1228" i="18"/>
  <c r="K1229" i="18"/>
  <c r="K1230" i="18"/>
  <c r="K1231" i="18"/>
  <c r="K1232" i="18"/>
  <c r="K1233" i="18"/>
  <c r="K1234" i="18"/>
  <c r="K1235" i="18"/>
  <c r="K1236" i="18"/>
  <c r="K1237" i="18"/>
  <c r="K1238" i="18"/>
  <c r="K1239" i="18"/>
  <c r="K1240" i="18"/>
  <c r="K1241" i="18"/>
  <c r="K1242" i="18"/>
  <c r="K1243" i="18"/>
  <c r="K1244" i="18"/>
  <c r="K1245" i="18"/>
  <c r="K1246" i="18"/>
  <c r="K1247" i="18"/>
  <c r="K1248" i="18"/>
  <c r="K1249" i="18"/>
  <c r="K1250" i="18"/>
  <c r="K1251" i="18"/>
  <c r="K1252" i="18"/>
  <c r="K1253" i="18"/>
  <c r="K1254" i="18"/>
  <c r="K1255" i="18"/>
  <c r="K1256" i="18"/>
  <c r="K1257" i="18"/>
  <c r="K1258" i="18"/>
  <c r="K1259" i="18"/>
  <c r="K1260" i="18"/>
  <c r="K1261" i="18"/>
  <c r="K1262" i="18"/>
  <c r="K1263" i="18"/>
  <c r="K1264" i="18"/>
  <c r="K1265" i="18"/>
  <c r="K1266" i="18"/>
  <c r="K1267" i="18"/>
  <c r="K1268" i="18"/>
  <c r="K1269" i="18"/>
  <c r="K1270" i="18"/>
  <c r="K1271" i="18"/>
  <c r="K1272" i="18"/>
  <c r="K1273" i="18"/>
  <c r="K1274" i="18"/>
  <c r="K1275" i="18"/>
  <c r="K1276" i="18"/>
  <c r="K1277" i="18"/>
  <c r="K1278" i="18"/>
  <c r="K1279" i="18"/>
  <c r="K1280" i="18"/>
  <c r="K1281" i="18"/>
  <c r="K1282" i="18"/>
  <c r="K1283" i="18"/>
  <c r="K1284" i="18"/>
  <c r="K1285" i="18"/>
  <c r="K1286" i="18"/>
  <c r="K1287" i="18"/>
  <c r="K1288" i="18"/>
  <c r="K1289" i="18"/>
  <c r="K1290" i="18"/>
  <c r="K1291" i="18"/>
  <c r="K1292" i="18"/>
  <c r="K1293" i="18"/>
  <c r="K1294" i="18"/>
  <c r="K1295" i="18"/>
  <c r="K1296" i="18"/>
  <c r="K1297" i="18"/>
  <c r="K1298" i="18"/>
  <c r="K1299" i="18"/>
  <c r="K1300" i="18"/>
  <c r="K1301" i="18"/>
  <c r="K1302" i="18"/>
  <c r="K1303" i="18"/>
  <c r="K1304" i="18"/>
  <c r="K1305" i="18"/>
  <c r="K1306" i="18"/>
  <c r="K1307" i="18"/>
  <c r="K1308" i="18"/>
  <c r="K1309" i="18"/>
  <c r="K1310" i="18"/>
  <c r="K1311" i="18"/>
  <c r="K1312" i="18"/>
  <c r="K1313" i="18"/>
  <c r="K1314" i="18"/>
  <c r="K1315" i="18"/>
  <c r="K1316" i="18"/>
  <c r="K1317" i="18"/>
  <c r="K1318" i="18"/>
  <c r="K1319" i="18"/>
  <c r="K1320" i="18"/>
  <c r="K1321" i="18"/>
  <c r="K1322" i="18"/>
  <c r="K1323" i="18"/>
  <c r="K1324" i="18"/>
  <c r="K1325" i="18"/>
  <c r="K1326" i="18"/>
  <c r="K1327" i="18"/>
  <c r="K1328" i="18"/>
  <c r="K1329" i="18"/>
  <c r="K1330" i="18"/>
  <c r="K1331" i="18"/>
  <c r="K1332" i="18"/>
  <c r="K1333" i="18"/>
  <c r="K1334" i="18"/>
  <c r="K1335" i="18"/>
  <c r="K1336" i="18"/>
  <c r="K1337" i="18"/>
  <c r="K1338" i="18"/>
  <c r="K1339" i="18"/>
  <c r="K1340" i="18"/>
  <c r="K1341" i="18"/>
  <c r="K1342" i="18"/>
  <c r="K1343" i="18"/>
  <c r="K1344" i="18"/>
  <c r="K1345" i="18"/>
  <c r="K1346" i="18"/>
  <c r="K1347" i="18"/>
  <c r="K1348" i="18"/>
  <c r="K1349" i="18"/>
  <c r="K1350" i="18"/>
  <c r="K1351" i="18"/>
  <c r="K1352" i="18"/>
  <c r="K1353" i="18"/>
  <c r="K1354" i="18"/>
  <c r="K1355" i="18"/>
  <c r="K1356" i="18"/>
  <c r="K1357" i="18"/>
  <c r="K1358" i="18"/>
  <c r="K1359" i="18"/>
  <c r="K1360" i="18"/>
  <c r="K1361" i="18"/>
  <c r="K1362" i="18"/>
  <c r="K1363" i="18"/>
  <c r="K1364" i="18"/>
  <c r="K1365" i="18"/>
  <c r="K1366" i="18"/>
  <c r="K1367" i="18"/>
  <c r="K1368" i="18"/>
  <c r="K1369" i="18"/>
  <c r="K1370" i="18"/>
  <c r="K1371" i="18"/>
  <c r="K1372" i="18"/>
  <c r="K1373" i="18"/>
  <c r="K1374" i="18"/>
  <c r="K1375" i="18"/>
  <c r="K1376" i="18"/>
  <c r="K1377" i="18"/>
  <c r="K1378" i="18"/>
  <c r="K1379" i="18"/>
  <c r="K1380" i="18"/>
  <c r="K1381" i="18"/>
  <c r="K1382" i="18"/>
  <c r="K1383" i="18"/>
  <c r="K1384" i="18"/>
  <c r="K1385" i="18"/>
  <c r="K1386" i="18"/>
  <c r="K1387" i="18"/>
  <c r="K1388" i="18"/>
  <c r="K1389" i="18"/>
  <c r="K1390" i="18"/>
  <c r="K1391" i="18"/>
  <c r="K1392" i="18"/>
  <c r="K1393" i="18"/>
  <c r="K1394" i="18"/>
  <c r="K1395" i="18"/>
  <c r="K1396" i="18"/>
  <c r="K1397" i="18"/>
  <c r="K1398" i="18"/>
  <c r="K1399" i="18"/>
  <c r="K1400" i="18"/>
  <c r="K1401" i="18"/>
  <c r="K1402" i="18"/>
  <c r="K1403" i="18"/>
  <c r="K1404" i="18"/>
  <c r="K1405" i="18"/>
  <c r="K1406" i="18"/>
  <c r="K1407" i="18"/>
  <c r="K1408" i="18"/>
  <c r="K1409" i="18"/>
  <c r="K1410" i="18"/>
  <c r="K1411" i="18"/>
  <c r="K1412" i="18"/>
  <c r="K1413" i="18"/>
  <c r="K1414" i="18"/>
  <c r="K1415" i="18"/>
  <c r="K1416" i="18"/>
  <c r="K1417" i="18"/>
  <c r="K1418" i="18"/>
  <c r="K1419" i="18"/>
  <c r="K1420" i="18"/>
  <c r="K1421" i="18"/>
  <c r="K1422" i="18"/>
  <c r="K1423" i="18"/>
  <c r="K1424" i="18"/>
  <c r="K1425" i="18"/>
  <c r="K1426" i="18"/>
  <c r="K1427" i="18"/>
  <c r="K1428" i="18"/>
  <c r="K1429" i="18"/>
  <c r="K1430" i="18"/>
  <c r="K1431" i="18"/>
  <c r="K1432" i="18"/>
  <c r="K1433" i="18"/>
  <c r="K1434" i="18"/>
  <c r="K1435" i="18"/>
  <c r="K1436" i="18"/>
  <c r="K1437" i="18"/>
  <c r="K1438" i="18"/>
  <c r="K1439" i="18"/>
  <c r="K1440" i="18"/>
  <c r="K1441" i="18"/>
  <c r="K1442" i="18"/>
  <c r="K1443" i="18"/>
  <c r="K1444" i="18"/>
  <c r="K1445" i="18"/>
  <c r="K1446" i="18"/>
  <c r="K1447" i="18"/>
  <c r="K1448" i="18"/>
  <c r="K1449" i="18"/>
  <c r="K1450" i="18"/>
  <c r="K1451" i="18"/>
  <c r="K1452" i="18"/>
  <c r="K1453" i="18"/>
  <c r="K1454" i="18"/>
  <c r="K1455" i="18"/>
  <c r="K1456" i="18"/>
  <c r="K1457" i="18"/>
  <c r="K1458" i="18"/>
  <c r="K1459" i="18"/>
  <c r="K1460" i="18"/>
  <c r="K1461" i="18"/>
  <c r="K1462" i="18"/>
  <c r="K1463" i="18"/>
  <c r="K1464" i="18"/>
  <c r="K1465" i="18"/>
  <c r="K1466" i="18"/>
  <c r="K1467" i="18"/>
  <c r="K1468" i="18"/>
  <c r="K1469" i="18"/>
  <c r="K1470" i="18"/>
  <c r="K1471" i="18"/>
  <c r="K1472" i="18"/>
  <c r="K1473" i="18"/>
  <c r="K1474" i="18"/>
  <c r="K1475" i="18"/>
  <c r="K1476" i="18"/>
  <c r="K1477" i="18"/>
  <c r="K1478" i="18"/>
  <c r="K1479" i="18"/>
  <c r="K1480" i="18"/>
  <c r="K1481" i="18"/>
  <c r="K1482" i="18"/>
  <c r="K1483" i="18"/>
  <c r="K1484" i="18"/>
  <c r="K1485" i="18"/>
  <c r="K1486" i="18"/>
  <c r="K1487" i="18"/>
  <c r="K1488" i="18"/>
  <c r="K1489" i="18"/>
  <c r="K1490" i="18"/>
  <c r="K1491" i="18"/>
  <c r="K1492" i="18"/>
  <c r="K1493" i="18"/>
  <c r="K1494" i="18"/>
  <c r="K1495" i="18"/>
  <c r="K1496" i="18"/>
  <c r="K1497" i="18"/>
  <c r="K1498" i="18"/>
  <c r="K1499" i="18"/>
  <c r="K1500" i="18"/>
  <c r="K1501" i="18"/>
  <c r="K1502" i="18"/>
  <c r="K1503" i="18"/>
  <c r="K1504" i="18"/>
  <c r="K1505" i="18"/>
  <c r="K1506" i="18"/>
  <c r="K1507" i="18"/>
  <c r="K1508" i="18"/>
  <c r="K1509" i="18"/>
  <c r="K1510" i="18"/>
  <c r="K1511" i="18"/>
  <c r="K1512" i="18"/>
  <c r="K1513" i="18"/>
  <c r="K1514" i="18"/>
  <c r="K1515" i="18"/>
  <c r="K1516" i="18"/>
  <c r="K1517" i="18"/>
  <c r="K1518" i="18"/>
  <c r="K1519" i="18"/>
  <c r="K1520" i="18"/>
  <c r="K1521" i="18"/>
  <c r="K1522" i="18"/>
  <c r="K1523" i="18"/>
  <c r="K1524" i="18"/>
  <c r="K1525" i="18"/>
  <c r="K1526" i="18"/>
  <c r="K1527" i="18"/>
  <c r="K1528" i="18"/>
  <c r="K1529" i="18"/>
  <c r="K1530" i="18"/>
  <c r="K1531" i="18"/>
  <c r="K1532" i="18"/>
  <c r="K1533" i="18"/>
  <c r="K1534" i="18"/>
  <c r="K1535" i="18"/>
  <c r="K1536" i="18"/>
  <c r="K1537" i="18"/>
  <c r="K1538" i="18"/>
  <c r="K1539" i="18"/>
  <c r="K1540" i="18"/>
  <c r="K1541" i="18"/>
  <c r="K1542" i="18"/>
  <c r="K1543" i="18"/>
  <c r="K1544" i="18"/>
  <c r="K1545" i="18"/>
  <c r="K1546" i="18"/>
  <c r="K1547" i="18"/>
  <c r="K1548" i="18"/>
  <c r="K1549" i="18"/>
  <c r="K1550" i="18"/>
  <c r="K1551" i="18"/>
  <c r="K1552" i="18"/>
  <c r="K1553" i="18"/>
  <c r="K1554" i="18"/>
  <c r="K1555" i="18"/>
  <c r="K1556" i="18"/>
  <c r="K1557" i="18"/>
  <c r="K1558" i="18"/>
  <c r="K1559" i="18"/>
  <c r="K1560" i="18"/>
  <c r="K1561" i="18"/>
  <c r="K1562" i="18"/>
  <c r="K1563" i="18"/>
  <c r="K1564" i="18"/>
  <c r="K1565" i="18"/>
  <c r="K1566" i="18"/>
  <c r="K1567" i="18"/>
  <c r="K1568" i="18"/>
  <c r="K1569" i="18"/>
  <c r="K1570" i="18"/>
  <c r="K1571" i="18"/>
  <c r="K1572" i="18"/>
  <c r="K1573" i="18"/>
  <c r="K1574" i="18"/>
  <c r="K1575" i="18"/>
  <c r="K1576" i="18"/>
  <c r="K1577" i="18"/>
  <c r="K1578" i="18"/>
  <c r="K1579" i="18"/>
  <c r="K1580" i="18"/>
  <c r="K1581" i="18"/>
  <c r="K1582" i="18"/>
  <c r="K1583" i="18"/>
  <c r="K1584" i="18"/>
  <c r="K1585" i="18"/>
  <c r="K1586" i="18"/>
  <c r="K1587" i="18"/>
  <c r="K1588" i="18"/>
  <c r="K1589" i="18"/>
  <c r="K1590" i="18"/>
  <c r="K1591" i="18"/>
  <c r="K1592" i="18"/>
  <c r="K1593" i="18"/>
  <c r="K1594" i="18"/>
  <c r="K1595" i="18"/>
  <c r="K1596" i="18"/>
  <c r="K1597" i="18"/>
  <c r="K1598" i="18"/>
  <c r="K1599" i="18"/>
  <c r="K1600" i="18"/>
  <c r="K1601" i="18"/>
  <c r="K1602" i="18"/>
  <c r="K1603" i="18"/>
  <c r="K1604" i="18"/>
  <c r="K1605" i="18"/>
  <c r="K1606" i="18"/>
  <c r="K1607" i="18"/>
  <c r="K1608" i="18"/>
  <c r="K1609" i="18"/>
  <c r="K1610" i="18"/>
  <c r="K1611" i="18"/>
  <c r="K1612" i="18"/>
  <c r="K1613" i="18"/>
  <c r="K1614" i="18"/>
  <c r="K1615" i="18"/>
  <c r="K1616" i="18"/>
  <c r="K1617" i="18"/>
  <c r="K1618" i="18"/>
  <c r="K1619" i="18"/>
  <c r="K1620" i="18"/>
  <c r="K1621" i="18"/>
  <c r="K1622" i="18"/>
  <c r="K1623" i="18"/>
  <c r="K1624" i="18"/>
  <c r="K1625" i="18"/>
  <c r="K1626" i="18"/>
  <c r="K1627" i="18"/>
  <c r="K1628" i="18"/>
  <c r="K1629" i="18"/>
  <c r="K1630" i="18"/>
  <c r="K1631" i="18"/>
  <c r="K1632" i="18"/>
  <c r="K1633" i="18"/>
  <c r="K1634" i="18"/>
  <c r="K1635" i="18"/>
  <c r="K1636" i="18"/>
  <c r="K1637" i="18"/>
  <c r="K1638" i="18"/>
  <c r="K1639" i="18"/>
  <c r="K1640" i="18"/>
  <c r="K1641" i="18"/>
  <c r="K1642" i="18"/>
  <c r="K1643" i="18"/>
  <c r="K1644" i="18"/>
  <c r="K1645" i="18"/>
  <c r="K1646" i="18"/>
  <c r="K1647" i="18"/>
  <c r="K1648" i="18"/>
  <c r="K1649" i="18"/>
  <c r="K1650" i="18"/>
  <c r="K1651" i="18"/>
  <c r="K1652" i="18"/>
  <c r="K1653" i="18"/>
  <c r="K1654" i="18"/>
  <c r="K1655" i="18"/>
  <c r="K1656" i="18"/>
  <c r="K1657" i="18"/>
  <c r="K1658" i="18"/>
  <c r="K1659" i="18"/>
  <c r="K1660" i="18"/>
  <c r="K1661" i="18"/>
  <c r="K1662" i="18"/>
  <c r="K1663" i="18"/>
  <c r="K1664" i="18"/>
  <c r="K1665" i="18"/>
  <c r="K1666" i="18"/>
  <c r="K1667" i="18"/>
  <c r="K1668" i="18"/>
  <c r="K1669" i="18"/>
  <c r="K1670" i="18"/>
  <c r="K1671" i="18"/>
  <c r="K1672" i="18"/>
  <c r="K1673" i="18"/>
  <c r="K1674" i="18"/>
  <c r="K1675" i="18"/>
  <c r="K1676" i="18"/>
  <c r="K1677" i="18"/>
  <c r="K1678" i="18"/>
  <c r="K1679" i="18"/>
  <c r="K1680" i="18"/>
  <c r="K1681" i="18"/>
  <c r="K1682" i="18"/>
  <c r="K1683" i="18"/>
  <c r="K1684" i="18"/>
  <c r="K1685" i="18"/>
  <c r="K1686" i="18"/>
  <c r="K1687" i="18"/>
  <c r="K1688" i="18"/>
  <c r="K1689" i="18"/>
  <c r="K1690" i="18"/>
  <c r="K1691" i="18"/>
  <c r="K1692" i="18"/>
  <c r="K1693" i="18"/>
  <c r="K1694" i="18"/>
  <c r="K1695" i="18"/>
  <c r="K1696" i="18"/>
  <c r="K1697" i="18"/>
  <c r="K1698" i="18"/>
  <c r="K1699" i="18"/>
  <c r="K1700" i="18"/>
  <c r="K1701" i="18"/>
  <c r="K1702" i="18"/>
  <c r="K1703" i="18"/>
  <c r="K1704" i="18"/>
  <c r="K1705" i="18"/>
  <c r="K1706" i="18"/>
  <c r="K1707" i="18"/>
  <c r="K1708" i="18"/>
  <c r="K1709" i="18"/>
  <c r="K1710" i="18"/>
  <c r="K1711" i="18"/>
  <c r="K1712" i="18"/>
  <c r="K1713" i="18"/>
  <c r="K1714" i="18"/>
  <c r="K1715" i="18"/>
  <c r="K1716" i="18"/>
  <c r="K1717" i="18"/>
  <c r="K1718" i="18"/>
  <c r="K1719" i="18"/>
  <c r="K1720" i="18"/>
  <c r="K1721" i="18"/>
  <c r="K1722" i="18"/>
  <c r="K1723" i="18"/>
  <c r="K1724" i="18"/>
  <c r="K1725" i="18"/>
  <c r="K1726" i="18"/>
  <c r="K1727" i="18"/>
  <c r="K1728" i="18"/>
  <c r="K1729" i="18"/>
  <c r="K1730" i="18"/>
  <c r="K1731" i="18"/>
  <c r="K1732" i="18"/>
  <c r="K1733" i="18"/>
  <c r="K1734" i="18"/>
  <c r="K1735" i="18"/>
  <c r="K1736" i="18"/>
  <c r="K1737" i="18"/>
  <c r="K1738" i="18"/>
  <c r="K1739" i="18"/>
  <c r="K1740" i="18"/>
  <c r="K1741" i="18"/>
  <c r="K1742" i="18"/>
  <c r="K1743" i="18"/>
  <c r="K1744" i="18"/>
  <c r="K1745" i="18"/>
  <c r="K1746" i="18"/>
  <c r="K1747" i="18"/>
  <c r="K1748" i="18"/>
  <c r="K1749" i="18"/>
  <c r="K1750" i="18"/>
  <c r="K1751" i="18"/>
  <c r="K1752" i="18"/>
  <c r="K1753" i="18"/>
  <c r="K1754" i="18"/>
  <c r="K1755" i="18"/>
  <c r="K1756" i="18"/>
  <c r="K1757" i="18"/>
  <c r="K1758" i="18"/>
  <c r="K1759" i="18"/>
  <c r="K1760" i="18"/>
  <c r="K1761" i="18"/>
  <c r="K1762" i="18"/>
  <c r="K1763" i="18"/>
  <c r="K1764" i="18"/>
  <c r="K1765" i="18"/>
  <c r="K1766" i="18"/>
  <c r="K1767" i="18"/>
  <c r="K1768" i="18"/>
  <c r="K1769" i="18"/>
  <c r="K1770" i="18"/>
  <c r="K1771" i="18"/>
  <c r="K1772" i="18"/>
  <c r="K1773" i="18"/>
  <c r="K1774" i="18"/>
  <c r="K1775" i="18"/>
  <c r="K1776" i="18"/>
  <c r="K1777" i="18"/>
  <c r="K1778" i="18"/>
  <c r="K1779" i="18"/>
  <c r="K1780" i="18"/>
  <c r="K1781" i="18"/>
  <c r="K1782" i="18"/>
  <c r="K1783" i="18"/>
  <c r="K1784" i="18"/>
  <c r="K1785" i="18"/>
  <c r="K1786" i="18"/>
  <c r="K1787" i="18"/>
  <c r="K1788" i="18"/>
  <c r="K1789" i="18"/>
  <c r="K1790" i="18"/>
  <c r="K1791" i="18"/>
  <c r="K1792" i="18"/>
  <c r="K1793" i="18"/>
  <c r="K1794" i="18"/>
  <c r="K1795" i="18"/>
  <c r="K1796" i="18"/>
  <c r="K1797" i="18"/>
  <c r="K1798" i="18"/>
  <c r="K1799" i="18"/>
  <c r="K1800" i="18"/>
  <c r="K1801" i="18"/>
  <c r="K1802" i="18"/>
  <c r="K1803" i="18"/>
  <c r="K1804" i="18"/>
  <c r="K1805" i="18"/>
  <c r="K1806" i="18"/>
  <c r="K1807" i="18"/>
  <c r="K1808" i="18"/>
  <c r="K1809" i="18"/>
  <c r="K1810" i="18"/>
  <c r="K1811" i="18"/>
  <c r="K1812" i="18"/>
  <c r="K1813" i="18"/>
  <c r="K1814" i="18"/>
  <c r="K1815" i="18"/>
  <c r="K1816" i="18"/>
  <c r="K1817" i="18"/>
  <c r="K1818" i="18"/>
  <c r="K1819" i="18"/>
  <c r="K1820" i="18"/>
  <c r="K1821" i="18"/>
  <c r="K1822" i="18"/>
  <c r="K1823" i="18"/>
  <c r="K1824" i="18"/>
  <c r="K1825" i="18"/>
  <c r="K1826" i="18"/>
  <c r="K1827" i="18"/>
  <c r="K1828" i="18"/>
  <c r="K1829" i="18"/>
  <c r="K1830" i="18"/>
  <c r="K1831" i="18"/>
  <c r="K1832" i="18"/>
  <c r="K1833" i="18"/>
  <c r="K1834" i="18"/>
  <c r="K1835" i="18"/>
  <c r="K1836" i="18"/>
  <c r="K1837" i="18"/>
  <c r="K1838" i="18"/>
  <c r="K1839" i="18"/>
  <c r="K1840" i="18"/>
  <c r="K1841" i="18"/>
  <c r="K1842" i="18"/>
  <c r="K1843" i="18"/>
  <c r="K1844" i="18"/>
  <c r="K1845" i="18"/>
  <c r="K1846" i="18"/>
  <c r="K1847" i="18"/>
  <c r="K1848" i="18"/>
  <c r="K1849" i="18"/>
  <c r="K1850" i="18"/>
  <c r="K1851" i="18"/>
  <c r="K1852" i="18"/>
  <c r="K1853" i="18"/>
  <c r="K1854" i="18"/>
  <c r="K1855" i="18"/>
  <c r="K1856" i="18"/>
  <c r="K1857" i="18"/>
  <c r="K1858" i="18"/>
  <c r="K1859" i="18"/>
  <c r="K1860" i="18"/>
  <c r="K1861" i="18"/>
  <c r="K1862" i="18"/>
  <c r="K1863" i="18"/>
  <c r="K1864" i="18"/>
  <c r="K1865" i="18"/>
  <c r="K1866" i="18"/>
  <c r="K1867" i="18"/>
  <c r="K1868" i="18"/>
  <c r="K1869" i="18"/>
  <c r="K1870" i="18"/>
  <c r="K1871" i="18"/>
  <c r="K1872" i="18"/>
  <c r="K1873" i="18"/>
  <c r="K1874" i="18"/>
  <c r="K1875" i="18"/>
  <c r="K1876" i="18"/>
  <c r="K1877" i="18"/>
  <c r="K1878" i="18"/>
  <c r="K1879" i="18"/>
  <c r="K1880" i="18"/>
  <c r="K1881" i="18"/>
  <c r="K1882" i="18"/>
  <c r="K1883" i="18"/>
  <c r="K1884" i="18"/>
  <c r="K1885" i="18"/>
  <c r="K1886" i="18"/>
  <c r="K1887" i="18"/>
  <c r="K1888" i="18"/>
  <c r="K1889" i="18"/>
  <c r="K1890" i="18"/>
  <c r="K1891" i="18"/>
  <c r="K1892" i="18"/>
  <c r="K1893" i="18"/>
  <c r="K1894" i="18"/>
  <c r="K1895" i="18"/>
  <c r="K1896" i="18"/>
  <c r="K1897" i="18"/>
  <c r="K1898" i="18"/>
  <c r="K1899" i="18"/>
  <c r="K1900" i="18"/>
  <c r="K1901" i="18"/>
  <c r="K1902" i="18"/>
  <c r="K1903" i="18"/>
  <c r="K1904" i="18"/>
  <c r="K1905" i="18"/>
  <c r="K1906" i="18"/>
  <c r="K1907" i="18"/>
  <c r="K1908" i="18"/>
  <c r="K1909" i="18"/>
  <c r="K1910" i="18"/>
  <c r="K1911" i="18"/>
  <c r="K1912" i="18"/>
  <c r="K1913" i="18"/>
  <c r="K1914" i="18"/>
  <c r="K1915" i="18"/>
  <c r="K1916" i="18"/>
  <c r="K1917" i="18"/>
  <c r="K1918" i="18"/>
  <c r="K1919" i="18"/>
  <c r="K1920" i="18"/>
  <c r="K1921" i="18"/>
  <c r="K1922" i="18"/>
  <c r="K1923" i="18"/>
  <c r="K1924" i="18"/>
  <c r="K1925" i="18"/>
  <c r="K1926" i="18"/>
  <c r="K1927" i="18"/>
  <c r="K1928" i="18"/>
  <c r="K1929" i="18"/>
  <c r="K1930" i="18"/>
  <c r="K1931" i="18"/>
  <c r="K1932" i="18"/>
  <c r="K1933" i="18"/>
  <c r="K1934" i="18"/>
  <c r="K1935" i="18"/>
  <c r="K1936" i="18"/>
  <c r="K1937" i="18"/>
  <c r="K1938" i="18"/>
  <c r="K1939" i="18"/>
  <c r="K1940" i="18"/>
  <c r="K1941" i="18"/>
  <c r="K1942" i="18"/>
  <c r="K1943" i="18"/>
  <c r="K1944" i="18"/>
  <c r="K1945" i="18"/>
  <c r="K1946" i="18"/>
  <c r="K1947" i="18"/>
  <c r="K1948" i="18"/>
  <c r="K1949" i="18"/>
  <c r="K1950" i="18"/>
  <c r="K1951" i="18"/>
  <c r="K1952" i="18"/>
  <c r="K1953" i="18"/>
  <c r="K1954" i="18"/>
  <c r="K1955" i="18"/>
  <c r="K1956" i="18"/>
  <c r="K1957" i="18"/>
  <c r="K1958" i="18"/>
  <c r="K1959" i="18"/>
  <c r="K1960" i="18"/>
  <c r="K1961" i="18"/>
  <c r="K1962" i="18"/>
  <c r="K1963" i="18"/>
  <c r="K1964" i="18"/>
  <c r="K1965" i="18"/>
  <c r="K1966" i="18"/>
  <c r="K1967" i="18"/>
  <c r="K1968" i="18"/>
  <c r="K1969" i="18"/>
  <c r="K1970" i="18"/>
  <c r="K1971" i="18"/>
  <c r="K1972" i="18"/>
  <c r="K1973" i="18"/>
  <c r="K1974" i="18"/>
  <c r="K1975" i="18"/>
  <c r="K1976" i="18"/>
  <c r="K1977" i="18"/>
  <c r="K1978" i="18"/>
  <c r="K1979" i="18"/>
  <c r="K1980" i="18"/>
  <c r="K1981" i="18"/>
  <c r="K1982" i="18"/>
  <c r="K1983" i="18"/>
  <c r="K1984" i="18"/>
  <c r="K1985" i="18"/>
  <c r="K1986" i="18"/>
  <c r="K1987" i="18"/>
  <c r="K1988" i="18"/>
  <c r="K1989" i="18"/>
  <c r="K1990" i="18"/>
  <c r="K1991" i="18"/>
  <c r="K1992" i="18"/>
  <c r="K1993" i="18"/>
  <c r="K1994" i="18"/>
  <c r="K1995" i="18"/>
  <c r="K1996" i="18"/>
  <c r="K1997" i="18"/>
  <c r="K1998" i="18"/>
  <c r="K1999" i="18"/>
  <c r="K2000" i="18"/>
  <c r="K2001" i="18"/>
  <c r="K2002" i="18"/>
  <c r="K2003" i="18"/>
  <c r="K2004" i="18"/>
  <c r="K2005" i="18"/>
  <c r="K2006" i="18"/>
  <c r="K2007" i="18"/>
  <c r="K2008" i="18"/>
  <c r="K2009" i="18"/>
  <c r="K2010" i="18"/>
  <c r="K2011" i="18"/>
  <c r="K2012" i="18"/>
  <c r="K2013" i="18"/>
  <c r="K2014" i="18"/>
  <c r="K2015" i="18"/>
  <c r="K2016" i="18"/>
  <c r="K2017" i="18"/>
  <c r="K2018" i="18"/>
  <c r="K2019" i="18"/>
  <c r="K2020" i="18"/>
  <c r="K2021" i="18"/>
  <c r="K2022" i="18"/>
  <c r="K2023" i="18"/>
  <c r="K2024" i="18"/>
  <c r="K2025" i="18"/>
  <c r="K2026" i="18"/>
  <c r="K2027" i="18"/>
  <c r="K2028" i="18"/>
  <c r="K2029" i="18"/>
  <c r="K2030" i="18"/>
  <c r="K2031" i="18"/>
  <c r="K2032" i="18"/>
  <c r="K2033" i="18"/>
  <c r="K2034" i="18"/>
  <c r="K2035" i="18"/>
  <c r="K2036" i="18"/>
  <c r="K2037" i="18"/>
  <c r="K2038" i="18"/>
  <c r="K2039" i="18"/>
  <c r="K2040" i="18"/>
  <c r="K2041" i="18"/>
  <c r="K2042" i="18"/>
  <c r="K2043" i="18"/>
  <c r="K2044" i="18"/>
  <c r="K2045" i="18"/>
  <c r="K2046" i="18"/>
  <c r="K2047" i="18"/>
  <c r="K2048" i="18"/>
  <c r="K2049" i="18"/>
  <c r="K2050" i="18"/>
  <c r="K2051" i="18"/>
  <c r="K2052" i="18"/>
  <c r="K2053" i="18"/>
  <c r="K2054" i="18"/>
  <c r="K2055" i="18"/>
  <c r="K2056" i="18"/>
  <c r="K2057" i="18"/>
  <c r="K2058" i="18"/>
  <c r="K2059" i="18"/>
  <c r="K2060" i="18"/>
  <c r="K2061" i="18"/>
  <c r="K2062" i="18"/>
  <c r="K2063" i="18"/>
  <c r="K2064" i="18"/>
  <c r="K2065" i="18"/>
  <c r="K2066" i="18"/>
  <c r="K2067" i="18"/>
  <c r="K2068" i="18"/>
  <c r="K2069" i="18"/>
  <c r="K2070" i="18"/>
  <c r="K2071" i="18"/>
  <c r="K2072" i="18"/>
  <c r="K2073" i="18"/>
  <c r="K2074" i="18"/>
  <c r="K2075" i="18"/>
  <c r="K2076" i="18"/>
  <c r="K2077" i="18"/>
  <c r="K2078" i="18"/>
  <c r="K2079" i="18"/>
  <c r="K2080" i="18"/>
  <c r="K2081" i="18"/>
  <c r="K2082" i="18"/>
  <c r="K2083" i="18"/>
  <c r="K2084" i="18"/>
  <c r="K2085" i="18"/>
  <c r="K2086" i="18"/>
  <c r="K2087" i="18"/>
  <c r="K2088" i="18"/>
  <c r="K2089" i="18"/>
  <c r="K2090" i="18"/>
  <c r="K2091" i="18"/>
  <c r="K2092" i="18"/>
  <c r="K2093" i="18"/>
  <c r="K2094" i="18"/>
  <c r="K2095" i="18"/>
  <c r="K2096" i="18"/>
  <c r="K2097" i="18"/>
  <c r="K2098" i="18"/>
  <c r="K2099" i="18"/>
  <c r="K2100" i="18"/>
  <c r="K2101" i="18"/>
  <c r="K2102" i="18"/>
  <c r="K2103" i="18"/>
  <c r="K2104" i="18"/>
  <c r="K2105" i="18"/>
  <c r="K2106" i="18"/>
  <c r="K2107" i="18"/>
  <c r="K2108" i="18"/>
  <c r="K2109" i="18"/>
  <c r="K2110" i="18"/>
  <c r="K2111" i="18"/>
  <c r="K2112" i="18"/>
  <c r="K2113" i="18"/>
  <c r="K2114" i="18"/>
  <c r="K2115" i="18"/>
  <c r="K2116" i="18"/>
  <c r="K2117" i="18"/>
  <c r="K2118" i="18"/>
  <c r="K2119" i="18"/>
  <c r="K2120" i="18"/>
  <c r="K2121" i="18"/>
  <c r="K2122" i="18"/>
  <c r="K2123" i="18"/>
  <c r="K2124" i="18"/>
  <c r="K2125" i="18"/>
  <c r="K2126" i="18"/>
  <c r="K2127" i="18"/>
  <c r="K2128" i="18"/>
  <c r="K2129" i="18"/>
  <c r="K2130" i="18"/>
  <c r="K2131" i="18"/>
  <c r="K2132" i="18"/>
  <c r="K2133" i="18"/>
  <c r="K2134" i="18"/>
  <c r="K2135" i="18"/>
  <c r="K2136" i="18"/>
  <c r="K2137" i="18"/>
  <c r="K2138" i="18"/>
  <c r="K2139" i="18"/>
  <c r="K2140" i="18"/>
  <c r="K2141" i="18"/>
  <c r="K2142" i="18"/>
  <c r="K2143" i="18"/>
  <c r="K2144" i="18"/>
  <c r="K2145" i="18"/>
  <c r="K2146" i="18"/>
  <c r="K2147" i="18"/>
  <c r="K2148" i="18"/>
  <c r="K2149" i="18"/>
  <c r="K2150" i="18"/>
  <c r="K2151" i="18"/>
  <c r="K2152" i="18"/>
  <c r="K2153" i="18"/>
  <c r="K2154" i="18"/>
  <c r="K2155" i="18"/>
  <c r="K2156" i="18"/>
  <c r="K2157" i="18"/>
  <c r="K2158" i="18"/>
  <c r="K2159" i="18"/>
  <c r="K2160" i="18"/>
  <c r="K2161" i="18"/>
  <c r="K2162" i="18"/>
  <c r="K2163" i="18"/>
  <c r="K2164" i="18"/>
  <c r="K2165" i="18"/>
  <c r="K2166" i="18"/>
  <c r="K2167" i="18"/>
  <c r="K2168" i="18"/>
  <c r="K2169" i="18"/>
  <c r="K2170" i="18"/>
  <c r="K2171" i="18"/>
  <c r="K2172" i="18"/>
  <c r="K2173" i="18"/>
  <c r="K2174" i="18"/>
  <c r="K2175" i="18"/>
  <c r="K2176" i="18"/>
  <c r="K2177" i="18"/>
  <c r="K2178" i="18"/>
  <c r="K2179" i="18"/>
  <c r="K2180" i="18"/>
  <c r="K2181" i="18"/>
  <c r="K2182" i="18"/>
  <c r="K2183" i="18"/>
  <c r="K2184" i="18"/>
  <c r="K2185" i="18"/>
  <c r="K2186" i="18"/>
  <c r="K2187" i="18"/>
  <c r="K2188" i="18"/>
  <c r="K2189" i="18"/>
  <c r="K2190" i="18"/>
  <c r="K2191" i="18"/>
  <c r="K2192" i="18"/>
  <c r="K2193" i="18"/>
  <c r="K2194" i="18"/>
  <c r="K2195" i="18"/>
  <c r="K2196" i="18"/>
  <c r="K2197" i="18"/>
  <c r="K2198" i="18"/>
  <c r="K2199" i="18"/>
  <c r="K2200" i="18"/>
  <c r="K2201" i="18"/>
  <c r="K2202" i="18"/>
  <c r="K2203" i="18"/>
  <c r="K2204" i="18"/>
  <c r="K2205" i="18"/>
  <c r="K2206" i="18"/>
  <c r="K2207" i="18"/>
  <c r="K2208" i="18"/>
  <c r="K2209" i="18"/>
  <c r="K2210" i="18"/>
  <c r="K2211" i="18"/>
  <c r="K2212" i="18"/>
  <c r="K2213" i="18"/>
  <c r="K2214" i="18"/>
  <c r="K2215" i="18"/>
  <c r="K2216" i="18"/>
  <c r="K2217" i="18"/>
  <c r="K2218" i="18"/>
  <c r="K2219" i="18"/>
  <c r="K2220" i="18"/>
  <c r="K2221" i="18"/>
  <c r="K2222" i="18"/>
  <c r="K2223" i="18"/>
  <c r="K2224" i="18"/>
  <c r="K2225" i="18"/>
  <c r="K2226" i="18"/>
  <c r="K2227" i="18"/>
  <c r="K2228" i="18"/>
  <c r="K2229" i="18"/>
  <c r="K2230" i="18"/>
  <c r="K2231" i="18"/>
  <c r="K2232" i="18"/>
  <c r="K2233" i="18"/>
  <c r="K2234" i="18"/>
  <c r="K2235" i="18"/>
  <c r="K2236" i="18"/>
  <c r="K2237" i="18"/>
  <c r="K2238" i="18"/>
  <c r="K2239" i="18"/>
  <c r="K2240" i="18"/>
  <c r="K2241" i="18"/>
  <c r="K2242" i="18"/>
  <c r="K2243" i="18"/>
  <c r="K2244" i="18"/>
  <c r="K2245" i="18"/>
  <c r="K2246" i="18"/>
  <c r="K2247" i="18"/>
  <c r="K2248" i="18"/>
  <c r="K2249" i="18"/>
  <c r="K2250" i="18"/>
  <c r="K2251" i="18"/>
  <c r="K2252" i="18"/>
  <c r="K2253" i="18"/>
  <c r="K2254" i="18"/>
  <c r="K2255" i="18"/>
  <c r="K2256" i="18"/>
  <c r="K2257" i="18"/>
  <c r="K2258" i="18"/>
  <c r="K2259" i="18"/>
  <c r="K2260" i="18"/>
  <c r="K2261" i="18"/>
  <c r="K2262" i="18"/>
  <c r="K2263" i="18"/>
  <c r="K2264" i="18"/>
  <c r="K2265" i="18"/>
  <c r="K2266" i="18"/>
  <c r="K2267" i="18"/>
  <c r="K2268" i="18"/>
  <c r="K2269" i="18"/>
  <c r="K2270" i="18"/>
  <c r="K2271" i="18"/>
  <c r="K2272" i="18"/>
  <c r="K2273" i="18"/>
  <c r="K2274" i="18"/>
  <c r="K2275" i="18"/>
  <c r="K2276" i="18"/>
  <c r="K2277" i="18"/>
  <c r="K2278" i="18"/>
  <c r="K2279" i="18"/>
  <c r="K2280" i="18"/>
  <c r="K2281" i="18"/>
  <c r="K2282" i="18"/>
  <c r="K2283" i="18"/>
  <c r="K2284" i="18"/>
  <c r="K2285" i="18"/>
  <c r="K2286" i="18"/>
  <c r="K2287" i="18"/>
  <c r="K2288" i="18"/>
  <c r="K2289" i="18"/>
  <c r="K2290" i="18"/>
  <c r="K2291" i="18"/>
  <c r="K2292" i="18"/>
  <c r="K2293" i="18"/>
  <c r="K2294" i="18"/>
  <c r="K2295" i="18"/>
  <c r="K2296" i="18"/>
  <c r="K2297" i="18"/>
  <c r="K2298" i="18"/>
  <c r="K2299" i="18"/>
  <c r="K2300" i="18"/>
  <c r="K2301" i="18"/>
  <c r="K2302" i="18"/>
  <c r="K2303" i="18"/>
  <c r="K2304" i="18"/>
  <c r="K2305" i="18"/>
  <c r="K2306" i="18"/>
  <c r="K2307" i="18"/>
  <c r="K2308" i="18"/>
  <c r="K2309" i="18"/>
  <c r="K2310" i="18"/>
  <c r="K2311" i="18"/>
  <c r="K2312" i="18"/>
  <c r="K2313" i="18"/>
  <c r="K2314" i="18"/>
  <c r="K2315" i="18"/>
  <c r="K2316" i="18"/>
  <c r="K2317" i="18"/>
  <c r="K2318" i="18"/>
  <c r="K2319" i="18"/>
  <c r="K2320" i="18"/>
  <c r="K2321" i="18"/>
  <c r="K2322" i="18"/>
  <c r="K2323" i="18"/>
  <c r="K2324" i="18"/>
  <c r="K2325" i="18"/>
  <c r="K2326" i="18"/>
  <c r="K2327" i="18"/>
  <c r="K2328" i="18"/>
  <c r="K2329" i="18"/>
  <c r="K2330" i="18"/>
  <c r="K2331" i="18"/>
  <c r="K2332" i="18"/>
  <c r="K2333" i="18"/>
  <c r="K2334" i="18"/>
  <c r="K2335" i="18"/>
  <c r="K2336" i="18"/>
  <c r="K2337" i="18"/>
  <c r="K2338" i="18"/>
  <c r="K2339" i="18"/>
  <c r="K2340" i="18"/>
  <c r="K2341" i="18"/>
  <c r="K2342" i="18"/>
  <c r="K2343" i="18"/>
  <c r="K2344" i="18"/>
  <c r="K2345" i="18"/>
  <c r="K2346" i="18"/>
  <c r="K2347" i="18"/>
  <c r="K2348" i="18"/>
  <c r="K2349" i="18"/>
  <c r="K2350" i="18"/>
  <c r="K2351" i="18"/>
  <c r="K2352" i="18"/>
  <c r="K2353" i="18"/>
  <c r="K2354" i="18"/>
  <c r="K2355" i="18"/>
  <c r="K2356" i="18"/>
  <c r="K2357" i="18"/>
  <c r="K2358" i="18"/>
  <c r="K2359" i="18"/>
  <c r="K2360" i="18"/>
  <c r="K2361" i="18"/>
  <c r="K2362" i="18"/>
  <c r="K2363" i="18"/>
  <c r="K2364" i="18"/>
  <c r="K2365" i="18"/>
  <c r="K2366" i="18"/>
  <c r="K2367" i="18"/>
  <c r="K2368" i="18"/>
  <c r="K2369" i="18"/>
  <c r="K2370" i="18"/>
  <c r="K2371" i="18"/>
  <c r="K2372" i="18"/>
  <c r="K2373" i="18"/>
  <c r="K2374" i="18"/>
  <c r="K2375" i="18"/>
  <c r="K2376" i="18"/>
  <c r="K2377" i="18"/>
  <c r="K2378" i="18"/>
  <c r="K2379" i="18"/>
  <c r="K2380" i="18"/>
  <c r="K2381" i="18"/>
  <c r="K2382" i="18"/>
  <c r="K2383" i="18"/>
  <c r="K2384" i="18"/>
  <c r="K2385" i="18"/>
  <c r="K2386" i="18"/>
  <c r="K2387" i="18"/>
  <c r="K2388" i="18"/>
  <c r="K2389" i="18"/>
  <c r="K2390" i="18"/>
  <c r="K2391" i="18"/>
  <c r="K2392" i="18"/>
  <c r="K2393" i="18"/>
  <c r="K2394" i="18"/>
  <c r="K2395" i="18"/>
  <c r="K2396" i="18"/>
  <c r="K2397" i="18"/>
  <c r="K2398" i="18"/>
  <c r="K2399" i="18"/>
  <c r="K2400" i="18"/>
  <c r="K2401" i="18"/>
  <c r="K2402" i="18"/>
  <c r="K2403" i="18"/>
  <c r="K2404" i="18"/>
  <c r="K2405" i="18"/>
  <c r="K2406" i="18"/>
  <c r="K2407" i="18"/>
  <c r="K2408" i="18"/>
  <c r="K2409" i="18"/>
  <c r="K2410" i="18"/>
  <c r="K2411" i="18"/>
  <c r="K2412" i="18"/>
  <c r="K2413" i="18"/>
  <c r="K2414" i="18"/>
  <c r="K2415" i="18"/>
  <c r="K2416" i="18"/>
  <c r="K2417" i="18"/>
  <c r="K2418" i="18"/>
  <c r="K2419" i="18"/>
  <c r="K2420" i="18"/>
  <c r="K2421" i="18"/>
  <c r="K2422" i="18"/>
  <c r="K2423" i="18"/>
  <c r="K2424" i="18"/>
  <c r="K2425" i="18"/>
  <c r="K2426" i="18"/>
  <c r="K2427" i="18"/>
  <c r="K2428" i="18"/>
  <c r="K2429" i="18"/>
  <c r="K2430" i="18"/>
  <c r="K2431" i="18"/>
  <c r="K2432" i="18"/>
  <c r="K2433" i="18"/>
  <c r="K2434" i="18"/>
  <c r="K2435" i="18"/>
  <c r="K2436" i="18"/>
  <c r="K2437" i="18"/>
  <c r="K2438" i="18"/>
  <c r="K2439" i="18"/>
  <c r="K2440" i="18"/>
  <c r="K2441" i="18"/>
  <c r="K2442" i="18"/>
  <c r="K2443" i="18"/>
  <c r="K2444" i="18"/>
  <c r="K2445" i="18"/>
  <c r="K2446" i="18"/>
  <c r="K2447" i="18"/>
  <c r="K2448" i="18"/>
  <c r="K2449" i="18"/>
  <c r="K2450" i="18"/>
  <c r="K2451" i="18"/>
  <c r="K2452" i="18"/>
  <c r="K2453" i="18"/>
  <c r="K2454" i="18"/>
  <c r="K2455" i="18"/>
  <c r="K2456" i="18"/>
  <c r="K2457" i="18"/>
  <c r="K2458" i="18"/>
  <c r="K2459" i="18"/>
  <c r="K2460" i="18"/>
  <c r="K2461" i="18"/>
  <c r="K2462" i="18"/>
  <c r="K2463" i="18"/>
  <c r="K2464" i="18"/>
  <c r="K2465" i="18"/>
  <c r="K2466" i="18"/>
  <c r="K2467" i="18"/>
  <c r="K2468" i="18"/>
  <c r="K2469" i="18"/>
  <c r="K2470" i="18"/>
  <c r="K2471" i="18"/>
  <c r="K2472" i="18"/>
  <c r="K2473" i="18"/>
  <c r="K2474" i="18"/>
  <c r="K2475" i="18"/>
  <c r="K2476" i="18"/>
  <c r="K2477" i="18"/>
  <c r="K2478" i="18"/>
  <c r="K2479" i="18"/>
  <c r="K2480" i="18"/>
  <c r="K2481" i="18"/>
  <c r="K2482" i="18"/>
  <c r="K2483" i="18"/>
  <c r="K2484" i="18"/>
  <c r="K2485" i="18"/>
  <c r="K2486" i="18"/>
  <c r="K2487" i="18"/>
  <c r="K2488" i="18"/>
  <c r="K2489" i="18"/>
  <c r="K2490" i="18"/>
  <c r="K2491" i="18"/>
  <c r="K2492" i="18"/>
  <c r="K2493" i="18"/>
  <c r="K2494" i="18"/>
  <c r="K2495" i="18"/>
  <c r="K2496" i="18"/>
  <c r="K2497" i="18"/>
  <c r="K2498" i="18"/>
  <c r="K4" i="18"/>
  <c r="B4" i="15" a="1"/>
  <c r="B4" i="15" s="1"/>
  <c r="R5" i="18" l="1"/>
  <c r="R4" i="18"/>
  <c r="C4" i="10"/>
  <c r="C7" i="10" a="1"/>
  <c r="C7" i="10" s="1"/>
  <c r="D7" i="10" l="1"/>
  <c r="D31" i="10"/>
  <c r="D23" i="10"/>
  <c r="D37" i="10"/>
  <c r="D29" i="10"/>
  <c r="D21" i="10"/>
  <c r="D13" i="10"/>
  <c r="D36" i="10"/>
  <c r="D28" i="10"/>
  <c r="D20" i="10"/>
  <c r="D12" i="10"/>
  <c r="D35" i="10"/>
  <c r="D27" i="10"/>
  <c r="D19" i="10"/>
  <c r="D11" i="10"/>
  <c r="D15" i="10"/>
  <c r="D30" i="10"/>
  <c r="D22" i="10"/>
  <c r="D14" i="10"/>
  <c r="D34" i="10"/>
  <c r="D26" i="10"/>
  <c r="D18" i="10"/>
  <c r="D10" i="10"/>
  <c r="D33" i="10"/>
  <c r="D25" i="10"/>
  <c r="D17" i="10"/>
  <c r="D9" i="10"/>
  <c r="D32" i="10"/>
  <c r="D24" i="10"/>
  <c r="D16" i="10"/>
  <c r="D8" i="10"/>
  <c r="W13" i="9" l="1"/>
  <c r="W14" i="9"/>
  <c r="W15" i="9"/>
  <c r="W16" i="9"/>
  <c r="W17" i="9"/>
  <c r="W18" i="9"/>
  <c r="W19" i="9"/>
  <c r="W20" i="9"/>
  <c r="W21" i="9"/>
  <c r="W12" i="9"/>
  <c r="U13" i="9"/>
  <c r="U14" i="9"/>
  <c r="U15" i="9"/>
  <c r="U16" i="9"/>
  <c r="U17" i="9"/>
  <c r="U18" i="9"/>
  <c r="U19" i="9"/>
  <c r="U20" i="9"/>
  <c r="U21" i="9"/>
  <c r="U12"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N1505" i="9"/>
  <c r="N1506" i="9"/>
  <c r="N1507" i="9"/>
  <c r="N1508" i="9"/>
  <c r="N1509" i="9"/>
  <c r="N1510" i="9"/>
  <c r="N1511" i="9"/>
  <c r="N1512" i="9"/>
  <c r="N1513" i="9"/>
  <c r="N1514" i="9"/>
  <c r="N1515" i="9"/>
  <c r="N1516" i="9"/>
  <c r="N1517" i="9"/>
  <c r="N1518" i="9"/>
  <c r="N1519" i="9"/>
  <c r="N1520" i="9"/>
  <c r="N1521" i="9"/>
  <c r="N1522" i="9"/>
  <c r="N1523" i="9"/>
  <c r="N1524" i="9"/>
  <c r="N1525" i="9"/>
  <c r="N1526" i="9"/>
  <c r="N1527" i="9"/>
  <c r="N1528" i="9"/>
  <c r="N1529" i="9"/>
  <c r="N1530" i="9"/>
  <c r="N1531" i="9"/>
  <c r="N1532" i="9"/>
  <c r="N1533" i="9"/>
  <c r="N1534" i="9"/>
  <c r="N1535" i="9"/>
  <c r="N1536" i="9"/>
  <c r="N1537" i="9"/>
  <c r="N1538" i="9"/>
  <c r="N1539" i="9"/>
  <c r="N1540" i="9"/>
  <c r="N1541" i="9"/>
  <c r="N1542" i="9"/>
  <c r="N1543" i="9"/>
  <c r="N1544" i="9"/>
  <c r="N1545" i="9"/>
  <c r="N1546" i="9"/>
  <c r="N1547" i="9"/>
  <c r="N1548" i="9"/>
  <c r="N1549" i="9"/>
  <c r="N1550" i="9"/>
  <c r="N1551" i="9"/>
  <c r="N1552" i="9"/>
  <c r="N1553" i="9"/>
  <c r="N1554" i="9"/>
  <c r="N1555" i="9"/>
  <c r="N1556" i="9"/>
  <c r="N1557" i="9"/>
  <c r="N1558" i="9"/>
  <c r="N1559" i="9"/>
  <c r="N1560" i="9"/>
  <c r="N1561" i="9"/>
  <c r="N1562" i="9"/>
  <c r="N1563" i="9"/>
  <c r="N1564" i="9"/>
  <c r="N1565" i="9"/>
  <c r="N1566" i="9"/>
  <c r="N1567" i="9"/>
  <c r="N1568" i="9"/>
  <c r="N1569" i="9"/>
  <c r="N1570" i="9"/>
  <c r="N1571" i="9"/>
  <c r="N1572" i="9"/>
  <c r="N1573" i="9"/>
  <c r="N1574" i="9"/>
  <c r="N1575" i="9"/>
  <c r="N1576" i="9"/>
  <c r="N1577" i="9"/>
  <c r="N1578" i="9"/>
  <c r="N1579" i="9"/>
  <c r="N1580" i="9"/>
  <c r="N1581" i="9"/>
  <c r="N1582" i="9"/>
  <c r="N1583" i="9"/>
  <c r="N1584" i="9"/>
  <c r="N1585" i="9"/>
  <c r="N1586" i="9"/>
  <c r="N1587" i="9"/>
  <c r="N1588" i="9"/>
  <c r="N1589" i="9"/>
  <c r="N1590" i="9"/>
  <c r="N1591" i="9"/>
  <c r="N1592" i="9"/>
  <c r="N1593" i="9"/>
  <c r="N1594" i="9"/>
  <c r="N1595" i="9"/>
  <c r="N1596" i="9"/>
  <c r="N1597" i="9"/>
  <c r="N1598" i="9"/>
  <c r="N1599" i="9"/>
  <c r="N1600" i="9"/>
  <c r="N1601" i="9"/>
  <c r="N1602" i="9"/>
  <c r="N1603" i="9"/>
  <c r="N1604" i="9"/>
  <c r="N1605" i="9"/>
  <c r="N1606" i="9"/>
  <c r="N1607" i="9"/>
  <c r="N1608" i="9"/>
  <c r="N1609" i="9"/>
  <c r="N1610" i="9"/>
  <c r="N1611" i="9"/>
  <c r="N1612" i="9"/>
  <c r="N1613" i="9"/>
  <c r="N1614" i="9"/>
  <c r="N1615" i="9"/>
  <c r="N1616" i="9"/>
  <c r="N1617" i="9"/>
  <c r="N1618" i="9"/>
  <c r="N1619" i="9"/>
  <c r="N1620" i="9"/>
  <c r="N1621" i="9"/>
  <c r="N1622" i="9"/>
  <c r="N1623" i="9"/>
  <c r="N1624" i="9"/>
  <c r="N1625" i="9"/>
  <c r="N1626" i="9"/>
  <c r="N1627" i="9"/>
  <c r="N1628" i="9"/>
  <c r="N1629" i="9"/>
  <c r="N1630" i="9"/>
  <c r="N1631" i="9"/>
  <c r="N1632" i="9"/>
  <c r="N1633" i="9"/>
  <c r="N1634" i="9"/>
  <c r="N1635" i="9"/>
  <c r="N1636" i="9"/>
  <c r="N1637" i="9"/>
  <c r="N1638" i="9"/>
  <c r="N1639" i="9"/>
  <c r="N1640" i="9"/>
  <c r="N1641" i="9"/>
  <c r="N1642" i="9"/>
  <c r="N1643" i="9"/>
  <c r="N1644" i="9"/>
  <c r="N1645" i="9"/>
  <c r="N1646" i="9"/>
  <c r="N1647" i="9"/>
  <c r="N1648" i="9"/>
  <c r="N1649" i="9"/>
  <c r="N1650" i="9"/>
  <c r="N1651" i="9"/>
  <c r="N1652" i="9"/>
  <c r="N1653" i="9"/>
  <c r="N1654" i="9"/>
  <c r="N1655" i="9"/>
  <c r="N1656" i="9"/>
  <c r="N1657" i="9"/>
  <c r="N1658" i="9"/>
  <c r="N1659" i="9"/>
  <c r="N1660" i="9"/>
  <c r="N1661" i="9"/>
  <c r="N1662" i="9"/>
  <c r="N1663" i="9"/>
  <c r="N1664" i="9"/>
  <c r="N1665" i="9"/>
  <c r="N1666" i="9"/>
  <c r="N1667" i="9"/>
  <c r="N1668" i="9"/>
  <c r="N1669" i="9"/>
  <c r="N1670" i="9"/>
  <c r="N1671" i="9"/>
  <c r="N1672" i="9"/>
  <c r="N1673" i="9"/>
  <c r="N1674" i="9"/>
  <c r="N1675" i="9"/>
  <c r="N1676" i="9"/>
  <c r="N1677" i="9"/>
  <c r="N1678" i="9"/>
  <c r="N1679" i="9"/>
  <c r="N1680" i="9"/>
  <c r="N1681" i="9"/>
  <c r="N1682" i="9"/>
  <c r="N1683" i="9"/>
  <c r="N1684" i="9"/>
  <c r="N1685" i="9"/>
  <c r="N1686" i="9"/>
  <c r="N1687" i="9"/>
  <c r="N1688" i="9"/>
  <c r="N1689" i="9"/>
  <c r="N1690" i="9"/>
  <c r="N1691" i="9"/>
  <c r="N1692" i="9"/>
  <c r="N1693" i="9"/>
  <c r="N1694" i="9"/>
  <c r="N1695" i="9"/>
  <c r="N1696" i="9"/>
  <c r="N1697" i="9"/>
  <c r="N1698" i="9"/>
  <c r="N1699" i="9"/>
  <c r="N1700" i="9"/>
  <c r="N1701" i="9"/>
  <c r="N1702" i="9"/>
  <c r="N1703" i="9"/>
  <c r="N1704" i="9"/>
  <c r="N1705" i="9"/>
  <c r="N1706" i="9"/>
  <c r="N1707" i="9"/>
  <c r="N1708" i="9"/>
  <c r="N1709" i="9"/>
  <c r="N1710" i="9"/>
  <c r="N1711" i="9"/>
  <c r="N1712" i="9"/>
  <c r="N1713" i="9"/>
  <c r="N1714" i="9"/>
  <c r="N1715" i="9"/>
  <c r="N1716" i="9"/>
  <c r="N1717" i="9"/>
  <c r="N1718" i="9"/>
  <c r="N1719" i="9"/>
  <c r="N1720" i="9"/>
  <c r="N1721" i="9"/>
  <c r="N1722" i="9"/>
  <c r="N1723" i="9"/>
  <c r="N1724" i="9"/>
  <c r="N1725" i="9"/>
  <c r="N1726" i="9"/>
  <c r="N1727" i="9"/>
  <c r="N1728" i="9"/>
  <c r="N1729" i="9"/>
  <c r="N1730" i="9"/>
  <c r="N1731" i="9"/>
  <c r="N1732" i="9"/>
  <c r="N1733" i="9"/>
  <c r="N1734" i="9"/>
  <c r="N1735" i="9"/>
  <c r="N1736" i="9"/>
  <c r="N1737" i="9"/>
  <c r="N1738" i="9"/>
  <c r="N1739" i="9"/>
  <c r="N1740" i="9"/>
  <c r="N1741" i="9"/>
  <c r="N1742" i="9"/>
  <c r="N1743" i="9"/>
  <c r="N1744" i="9"/>
  <c r="N1745" i="9"/>
  <c r="N1746" i="9"/>
  <c r="N1747" i="9"/>
  <c r="N1748" i="9"/>
  <c r="N1749" i="9"/>
  <c r="N1750" i="9"/>
  <c r="N1751" i="9"/>
  <c r="N1752" i="9"/>
  <c r="N1753" i="9"/>
  <c r="N1754" i="9"/>
  <c r="N1755" i="9"/>
  <c r="N1756" i="9"/>
  <c r="N1757" i="9"/>
  <c r="N1758" i="9"/>
  <c r="N1759" i="9"/>
  <c r="N1760" i="9"/>
  <c r="N1761" i="9"/>
  <c r="N1762" i="9"/>
  <c r="N1763" i="9"/>
  <c r="N1764" i="9"/>
  <c r="N1765" i="9"/>
  <c r="N1766" i="9"/>
  <c r="N1767" i="9"/>
  <c r="N1768" i="9"/>
  <c r="N1769" i="9"/>
  <c r="N1770" i="9"/>
  <c r="N1771" i="9"/>
  <c r="N1772" i="9"/>
  <c r="N1773" i="9"/>
  <c r="N1774" i="9"/>
  <c r="N1775" i="9"/>
  <c r="N1776" i="9"/>
  <c r="N1777" i="9"/>
  <c r="N1778" i="9"/>
  <c r="N1779" i="9"/>
  <c r="N1780" i="9"/>
  <c r="N1781" i="9"/>
  <c r="N1782" i="9"/>
  <c r="N1783" i="9"/>
  <c r="N1784" i="9"/>
  <c r="N1785" i="9"/>
  <c r="N1786" i="9"/>
  <c r="N1787" i="9"/>
  <c r="N1788" i="9"/>
  <c r="N1789" i="9"/>
  <c r="N1790" i="9"/>
  <c r="N1791" i="9"/>
  <c r="N1792" i="9"/>
  <c r="N1793" i="9"/>
  <c r="N1794" i="9"/>
  <c r="N1795" i="9"/>
  <c r="N1796" i="9"/>
  <c r="N1797" i="9"/>
  <c r="N1798" i="9"/>
  <c r="N1799" i="9"/>
  <c r="N1800" i="9"/>
  <c r="N1801" i="9"/>
  <c r="N1802" i="9"/>
  <c r="N1803" i="9"/>
  <c r="N1804" i="9"/>
  <c r="N1805" i="9"/>
  <c r="N1806" i="9"/>
  <c r="N1807" i="9"/>
  <c r="N1808" i="9"/>
  <c r="N1809" i="9"/>
  <c r="N1810" i="9"/>
  <c r="N1811" i="9"/>
  <c r="N1812" i="9"/>
  <c r="N1813" i="9"/>
  <c r="N1814" i="9"/>
  <c r="N1815" i="9"/>
  <c r="N1816" i="9"/>
  <c r="N1817" i="9"/>
  <c r="N1818" i="9"/>
  <c r="N1819" i="9"/>
  <c r="N1820" i="9"/>
  <c r="N1821" i="9"/>
  <c r="N1822" i="9"/>
  <c r="N1823" i="9"/>
  <c r="N1824" i="9"/>
  <c r="N1825" i="9"/>
  <c r="N1826" i="9"/>
  <c r="N1827" i="9"/>
  <c r="N1828" i="9"/>
  <c r="N1829" i="9"/>
  <c r="N1830" i="9"/>
  <c r="N1831" i="9"/>
  <c r="N1832" i="9"/>
  <c r="N1833" i="9"/>
  <c r="N1834" i="9"/>
  <c r="N1835" i="9"/>
  <c r="N1836" i="9"/>
  <c r="N1837" i="9"/>
  <c r="N1838" i="9"/>
  <c r="N1839" i="9"/>
  <c r="N1840" i="9"/>
  <c r="N1841" i="9"/>
  <c r="N1842" i="9"/>
  <c r="N1843" i="9"/>
  <c r="N1844" i="9"/>
  <c r="N1845" i="9"/>
  <c r="N1846" i="9"/>
  <c r="N1847" i="9"/>
  <c r="N1848" i="9"/>
  <c r="N1849" i="9"/>
  <c r="N1850" i="9"/>
  <c r="N1851" i="9"/>
  <c r="N1852" i="9"/>
  <c r="N1853" i="9"/>
  <c r="N1854" i="9"/>
  <c r="N1855" i="9"/>
  <c r="N1856" i="9"/>
  <c r="N1857" i="9"/>
  <c r="N1858" i="9"/>
  <c r="N1859" i="9"/>
  <c r="N1860" i="9"/>
  <c r="N1861" i="9"/>
  <c r="N1862" i="9"/>
  <c r="N1863" i="9"/>
  <c r="N1864" i="9"/>
  <c r="N1865" i="9"/>
  <c r="N1866" i="9"/>
  <c r="N1867" i="9"/>
  <c r="N1868" i="9"/>
  <c r="N1869" i="9"/>
  <c r="N1870" i="9"/>
  <c r="N1871" i="9"/>
  <c r="N1872" i="9"/>
  <c r="N1873" i="9"/>
  <c r="N1874" i="9"/>
  <c r="N1875" i="9"/>
  <c r="N1876" i="9"/>
  <c r="N1877" i="9"/>
  <c r="N1878" i="9"/>
  <c r="N1879" i="9"/>
  <c r="N1880" i="9"/>
  <c r="N1881" i="9"/>
  <c r="N1882" i="9"/>
  <c r="N1883" i="9"/>
  <c r="N1884" i="9"/>
  <c r="N1885" i="9"/>
  <c r="N1886" i="9"/>
  <c r="N1887" i="9"/>
  <c r="N1888" i="9"/>
  <c r="N1889" i="9"/>
  <c r="N1890" i="9"/>
  <c r="N1891" i="9"/>
  <c r="N1892" i="9"/>
  <c r="N1893" i="9"/>
  <c r="N1894" i="9"/>
  <c r="N1895" i="9"/>
  <c r="N1896" i="9"/>
  <c r="N1897" i="9"/>
  <c r="N1898" i="9"/>
  <c r="N1899" i="9"/>
  <c r="N1900" i="9"/>
  <c r="N1901" i="9"/>
  <c r="N1902" i="9"/>
  <c r="N1903" i="9"/>
  <c r="N1904" i="9"/>
  <c r="N1905" i="9"/>
  <c r="N1906" i="9"/>
  <c r="N1907" i="9"/>
  <c r="N1908" i="9"/>
  <c r="N1909" i="9"/>
  <c r="N1910" i="9"/>
  <c r="N1911" i="9"/>
  <c r="N1912" i="9"/>
  <c r="N1913" i="9"/>
  <c r="N1914" i="9"/>
  <c r="N1915" i="9"/>
  <c r="N1916" i="9"/>
  <c r="N1917" i="9"/>
  <c r="N1918" i="9"/>
  <c r="N1919" i="9"/>
  <c r="N1920" i="9"/>
  <c r="N1921" i="9"/>
  <c r="N1922" i="9"/>
  <c r="N1923" i="9"/>
  <c r="N1924" i="9"/>
  <c r="N1925" i="9"/>
  <c r="N1926" i="9"/>
  <c r="N1927" i="9"/>
  <c r="N1928" i="9"/>
  <c r="N1929" i="9"/>
  <c r="N1930" i="9"/>
  <c r="N1931" i="9"/>
  <c r="N1932" i="9"/>
  <c r="N1933" i="9"/>
  <c r="N1934" i="9"/>
  <c r="N1935" i="9"/>
  <c r="N1936" i="9"/>
  <c r="N1937" i="9"/>
  <c r="N1938" i="9"/>
  <c r="N1939" i="9"/>
  <c r="N1940" i="9"/>
  <c r="N1941" i="9"/>
  <c r="N1942" i="9"/>
  <c r="N1943" i="9"/>
  <c r="N1944" i="9"/>
  <c r="N1945" i="9"/>
  <c r="N1946" i="9"/>
  <c r="N1947" i="9"/>
  <c r="N1948" i="9"/>
  <c r="N1949" i="9"/>
  <c r="N1950" i="9"/>
  <c r="N1951" i="9"/>
  <c r="N1952" i="9"/>
  <c r="N1953" i="9"/>
  <c r="N1954" i="9"/>
  <c r="N1955" i="9"/>
  <c r="N1956" i="9"/>
  <c r="N1957" i="9"/>
  <c r="N1958" i="9"/>
  <c r="N1959" i="9"/>
  <c r="N1960" i="9"/>
  <c r="N1961" i="9"/>
  <c r="N1962" i="9"/>
  <c r="N1963" i="9"/>
  <c r="N1964" i="9"/>
  <c r="N1965" i="9"/>
  <c r="N1966" i="9"/>
  <c r="N1967" i="9"/>
  <c r="N1968" i="9"/>
  <c r="N1969" i="9"/>
  <c r="N1970" i="9"/>
  <c r="N1971" i="9"/>
  <c r="N1972" i="9"/>
  <c r="N1973" i="9"/>
  <c r="N1974" i="9"/>
  <c r="N1975" i="9"/>
  <c r="N1976" i="9"/>
  <c r="N1977" i="9"/>
  <c r="N1978" i="9"/>
  <c r="N1979" i="9"/>
  <c r="N1980" i="9"/>
  <c r="N1981" i="9"/>
  <c r="N1982" i="9"/>
  <c r="N1983" i="9"/>
  <c r="N1984" i="9"/>
  <c r="N1985" i="9"/>
  <c r="N1986" i="9"/>
  <c r="N1987" i="9"/>
  <c r="N1988" i="9"/>
  <c r="N1989" i="9"/>
  <c r="N1990" i="9"/>
  <c r="N1991" i="9"/>
  <c r="N1992" i="9"/>
  <c r="N1993" i="9"/>
  <c r="N1994" i="9"/>
  <c r="N1995" i="9"/>
  <c r="N1996" i="9"/>
  <c r="N1997" i="9"/>
  <c r="N1998" i="9"/>
  <c r="N1999" i="9"/>
  <c r="N2000" i="9"/>
  <c r="N2001" i="9"/>
  <c r="N2002" i="9"/>
  <c r="N2003" i="9"/>
  <c r="N2004" i="9"/>
  <c r="N2005" i="9"/>
  <c r="N2006" i="9"/>
  <c r="N2007" i="9"/>
  <c r="N2008" i="9"/>
  <c r="N2009" i="9"/>
  <c r="N2010" i="9"/>
  <c r="N2011" i="9"/>
  <c r="N2012" i="9"/>
  <c r="N2013" i="9"/>
  <c r="N2014" i="9"/>
  <c r="N2015" i="9"/>
  <c r="N2016" i="9"/>
  <c r="N2017" i="9"/>
  <c r="N2018" i="9"/>
  <c r="N2019" i="9"/>
  <c r="N2020" i="9"/>
  <c r="N2021" i="9"/>
  <c r="N2022" i="9"/>
  <c r="N2023" i="9"/>
  <c r="N2024" i="9"/>
  <c r="N2025" i="9"/>
  <c r="N2026" i="9"/>
  <c r="N2027" i="9"/>
  <c r="N2028" i="9"/>
  <c r="N2029" i="9"/>
  <c r="N2030" i="9"/>
  <c r="N2031" i="9"/>
  <c r="N2032" i="9"/>
  <c r="N2033" i="9"/>
  <c r="N2034" i="9"/>
  <c r="N2035" i="9"/>
  <c r="N2036" i="9"/>
  <c r="N2037" i="9"/>
  <c r="N2038" i="9"/>
  <c r="N2039" i="9"/>
  <c r="N2040" i="9"/>
  <c r="N2041" i="9"/>
  <c r="N2042" i="9"/>
  <c r="N2043" i="9"/>
  <c r="N2044" i="9"/>
  <c r="N2045" i="9"/>
  <c r="N2046" i="9"/>
  <c r="N2047" i="9"/>
  <c r="N2048" i="9"/>
  <c r="N2049" i="9"/>
  <c r="N2050" i="9"/>
  <c r="N2051" i="9"/>
  <c r="N2052" i="9"/>
  <c r="N2053" i="9"/>
  <c r="N2054" i="9"/>
  <c r="N2055" i="9"/>
  <c r="N2056" i="9"/>
  <c r="N2057" i="9"/>
  <c r="N2058" i="9"/>
  <c r="N2059" i="9"/>
  <c r="N2060" i="9"/>
  <c r="N2061" i="9"/>
  <c r="N2062" i="9"/>
  <c r="N2063" i="9"/>
  <c r="N2064" i="9"/>
  <c r="N2065" i="9"/>
  <c r="N2066" i="9"/>
  <c r="N2067" i="9"/>
  <c r="N2068" i="9"/>
  <c r="N2069" i="9"/>
  <c r="N2070" i="9"/>
  <c r="N2071" i="9"/>
  <c r="N2072" i="9"/>
  <c r="N2073" i="9"/>
  <c r="N2074" i="9"/>
  <c r="N2075" i="9"/>
  <c r="N2076" i="9"/>
  <c r="N2077" i="9"/>
  <c r="N2078" i="9"/>
  <c r="N2079" i="9"/>
  <c r="N2080" i="9"/>
  <c r="N2081" i="9"/>
  <c r="N2082" i="9"/>
  <c r="N2083" i="9"/>
  <c r="N2084" i="9"/>
  <c r="N2085" i="9"/>
  <c r="N2086" i="9"/>
  <c r="N2087" i="9"/>
  <c r="N2088" i="9"/>
  <c r="N2089" i="9"/>
  <c r="N2090" i="9"/>
  <c r="N2091" i="9"/>
  <c r="N2092" i="9"/>
  <c r="N2093" i="9"/>
  <c r="N2094" i="9"/>
  <c r="N2095" i="9"/>
  <c r="N2096" i="9"/>
  <c r="N2097" i="9"/>
  <c r="N2098" i="9"/>
  <c r="N2099" i="9"/>
  <c r="N2100" i="9"/>
  <c r="N2101" i="9"/>
  <c r="N2102" i="9"/>
  <c r="N2103" i="9"/>
  <c r="N2104" i="9"/>
  <c r="N2105" i="9"/>
  <c r="N2106" i="9"/>
  <c r="N2107" i="9"/>
  <c r="N2108" i="9"/>
  <c r="N2109" i="9"/>
  <c r="N2110" i="9"/>
  <c r="N2111" i="9"/>
  <c r="N2112" i="9"/>
  <c r="N2113" i="9"/>
  <c r="N2114" i="9"/>
  <c r="N2115" i="9"/>
  <c r="N2116" i="9"/>
  <c r="N2117" i="9"/>
  <c r="N2118" i="9"/>
  <c r="N2119" i="9"/>
  <c r="N2120" i="9"/>
  <c r="N2121" i="9"/>
  <c r="N2122" i="9"/>
  <c r="N2123" i="9"/>
  <c r="N2124" i="9"/>
  <c r="N2125" i="9"/>
  <c r="N2126" i="9"/>
  <c r="N2127" i="9"/>
  <c r="N2128" i="9"/>
  <c r="N2129" i="9"/>
  <c r="N2130" i="9"/>
  <c r="N2131" i="9"/>
  <c r="N2132" i="9"/>
  <c r="N2133" i="9"/>
  <c r="N2134" i="9"/>
  <c r="N2135" i="9"/>
  <c r="N2136" i="9"/>
  <c r="N2137" i="9"/>
  <c r="N2138" i="9"/>
  <c r="N2139" i="9"/>
  <c r="N2140" i="9"/>
  <c r="N2141" i="9"/>
  <c r="N2142" i="9"/>
  <c r="N2143" i="9"/>
  <c r="N2144" i="9"/>
  <c r="N2145" i="9"/>
  <c r="N2146" i="9"/>
  <c r="N2147" i="9"/>
  <c r="N2148" i="9"/>
  <c r="N2149" i="9"/>
  <c r="N2150" i="9"/>
  <c r="N2151" i="9"/>
  <c r="N2152" i="9"/>
  <c r="N2153" i="9"/>
  <c r="N2154" i="9"/>
  <c r="N2155" i="9"/>
  <c r="N2156" i="9"/>
  <c r="N2157" i="9"/>
  <c r="N2158" i="9"/>
  <c r="N2159" i="9"/>
  <c r="N2160" i="9"/>
  <c r="N2161" i="9"/>
  <c r="N2162" i="9"/>
  <c r="N2163" i="9"/>
  <c r="N2164" i="9"/>
  <c r="N2165" i="9"/>
  <c r="N2166" i="9"/>
  <c r="N2167" i="9"/>
  <c r="N2168" i="9"/>
  <c r="N2169" i="9"/>
  <c r="N2170" i="9"/>
  <c r="N2171" i="9"/>
  <c r="N2172" i="9"/>
  <c r="N2173" i="9"/>
  <c r="N2174" i="9"/>
  <c r="N2175" i="9"/>
  <c r="N2176" i="9"/>
  <c r="N2177" i="9"/>
  <c r="N2178" i="9"/>
  <c r="N2179" i="9"/>
  <c r="N2180" i="9"/>
  <c r="N2181" i="9"/>
  <c r="N2182" i="9"/>
  <c r="N2183" i="9"/>
  <c r="N2184" i="9"/>
  <c r="N2185" i="9"/>
  <c r="N2186" i="9"/>
  <c r="N2187" i="9"/>
  <c r="N2188" i="9"/>
  <c r="N2189" i="9"/>
  <c r="N2190" i="9"/>
  <c r="N2191" i="9"/>
  <c r="N2192" i="9"/>
  <c r="N2193" i="9"/>
  <c r="N2194" i="9"/>
  <c r="N2195" i="9"/>
  <c r="N2196" i="9"/>
  <c r="N2197" i="9"/>
  <c r="N2198" i="9"/>
  <c r="N2199" i="9"/>
  <c r="N2200" i="9"/>
  <c r="N2201" i="9"/>
  <c r="N2202" i="9"/>
  <c r="N2203" i="9"/>
  <c r="N2204" i="9"/>
  <c r="N2205" i="9"/>
  <c r="N2206" i="9"/>
  <c r="N2207" i="9"/>
  <c r="N2208" i="9"/>
  <c r="N2209" i="9"/>
  <c r="N2210" i="9"/>
  <c r="N2211" i="9"/>
  <c r="N2212" i="9"/>
  <c r="N2213" i="9"/>
  <c r="N2214" i="9"/>
  <c r="N2215" i="9"/>
  <c r="N2216" i="9"/>
  <c r="N2217" i="9"/>
  <c r="N2218" i="9"/>
  <c r="N2219" i="9"/>
  <c r="N2220" i="9"/>
  <c r="N2221" i="9"/>
  <c r="N2222" i="9"/>
  <c r="N2223" i="9"/>
  <c r="N2224" i="9"/>
  <c r="N2225" i="9"/>
  <c r="N2226" i="9"/>
  <c r="N2227" i="9"/>
  <c r="N2228" i="9"/>
  <c r="N2229" i="9"/>
  <c r="N2230" i="9"/>
  <c r="N2231" i="9"/>
  <c r="N2232" i="9"/>
  <c r="N2233" i="9"/>
  <c r="N2234" i="9"/>
  <c r="N2235" i="9"/>
  <c r="N2236" i="9"/>
  <c r="N2237" i="9"/>
  <c r="N2238" i="9"/>
  <c r="N2239" i="9"/>
  <c r="N2240" i="9"/>
  <c r="N2241" i="9"/>
  <c r="N2242" i="9"/>
  <c r="N2243" i="9"/>
  <c r="N2244" i="9"/>
  <c r="N2245" i="9"/>
  <c r="N2246" i="9"/>
  <c r="N2247" i="9"/>
  <c r="N2248" i="9"/>
  <c r="N2249" i="9"/>
  <c r="N2250" i="9"/>
  <c r="N2251" i="9"/>
  <c r="N2252" i="9"/>
  <c r="N2253" i="9"/>
  <c r="N2254" i="9"/>
  <c r="N2255" i="9"/>
  <c r="N2256" i="9"/>
  <c r="N2257" i="9"/>
  <c r="N2258" i="9"/>
  <c r="N2259" i="9"/>
  <c r="N2260" i="9"/>
  <c r="N2261" i="9"/>
  <c r="N2262" i="9"/>
  <c r="N2263" i="9"/>
  <c r="N2264" i="9"/>
  <c r="N2265" i="9"/>
  <c r="N2266" i="9"/>
  <c r="N2267" i="9"/>
  <c r="N2268" i="9"/>
  <c r="N2269" i="9"/>
  <c r="N2270" i="9"/>
  <c r="N2271" i="9"/>
  <c r="N2272" i="9"/>
  <c r="N2273" i="9"/>
  <c r="N2274" i="9"/>
  <c r="N2275" i="9"/>
  <c r="N2276" i="9"/>
  <c r="N2277" i="9"/>
  <c r="N2278" i="9"/>
  <c r="N2279" i="9"/>
  <c r="N2280" i="9"/>
  <c r="N2281" i="9"/>
  <c r="N2282" i="9"/>
  <c r="N2283" i="9"/>
  <c r="N2284" i="9"/>
  <c r="N2285" i="9"/>
  <c r="N2286" i="9"/>
  <c r="N2287" i="9"/>
  <c r="N2288" i="9"/>
  <c r="N2289" i="9"/>
  <c r="N2290" i="9"/>
  <c r="N2291" i="9"/>
  <c r="N2292" i="9"/>
  <c r="N2293" i="9"/>
  <c r="N2294" i="9"/>
  <c r="N2295" i="9"/>
  <c r="N2296" i="9"/>
  <c r="N2297" i="9"/>
  <c r="N2298" i="9"/>
  <c r="N2299" i="9"/>
  <c r="N2300" i="9"/>
  <c r="N2301" i="9"/>
  <c r="N2302" i="9"/>
  <c r="N2303" i="9"/>
  <c r="N2304" i="9"/>
  <c r="N2305" i="9"/>
  <c r="N2306" i="9"/>
  <c r="N2307" i="9"/>
  <c r="N2308" i="9"/>
  <c r="N2309" i="9"/>
  <c r="N2310" i="9"/>
  <c r="N2311" i="9"/>
  <c r="N2312" i="9"/>
  <c r="N2313" i="9"/>
  <c r="N2314" i="9"/>
  <c r="N2315" i="9"/>
  <c r="N2316" i="9"/>
  <c r="N2317" i="9"/>
  <c r="N2318" i="9"/>
  <c r="N2319" i="9"/>
  <c r="N2320" i="9"/>
  <c r="N2321" i="9"/>
  <c r="N2322" i="9"/>
  <c r="N2323" i="9"/>
  <c r="N2324" i="9"/>
  <c r="N2325" i="9"/>
  <c r="N2326" i="9"/>
  <c r="N2327" i="9"/>
  <c r="N2328" i="9"/>
  <c r="N2329" i="9"/>
  <c r="N2330" i="9"/>
  <c r="N2331" i="9"/>
  <c r="N2332" i="9"/>
  <c r="N2333" i="9"/>
  <c r="N2334" i="9"/>
  <c r="N2335" i="9"/>
  <c r="N2336" i="9"/>
  <c r="N2337" i="9"/>
  <c r="N2338" i="9"/>
  <c r="N2339" i="9"/>
  <c r="N2340" i="9"/>
  <c r="N2341" i="9"/>
  <c r="N2342" i="9"/>
  <c r="N2343" i="9"/>
  <c r="N2344" i="9"/>
  <c r="N2345" i="9"/>
  <c r="N2346" i="9"/>
  <c r="N2347" i="9"/>
  <c r="N2348" i="9"/>
  <c r="N2349" i="9"/>
  <c r="N2350" i="9"/>
  <c r="N2351" i="9"/>
  <c r="N2352" i="9"/>
  <c r="N2353" i="9"/>
  <c r="N2354" i="9"/>
  <c r="N2355" i="9"/>
  <c r="N2356" i="9"/>
  <c r="N2357" i="9"/>
  <c r="N2358" i="9"/>
  <c r="N2359" i="9"/>
  <c r="N2360" i="9"/>
  <c r="N2361" i="9"/>
  <c r="N2362" i="9"/>
  <c r="N2363" i="9"/>
  <c r="N2364" i="9"/>
  <c r="N2365" i="9"/>
  <c r="N2366" i="9"/>
  <c r="N2367" i="9"/>
  <c r="N2368" i="9"/>
  <c r="N2369" i="9"/>
  <c r="N2370" i="9"/>
  <c r="N2371" i="9"/>
  <c r="N2372" i="9"/>
  <c r="N2373" i="9"/>
  <c r="N2374" i="9"/>
  <c r="N2375" i="9"/>
  <c r="N2376" i="9"/>
  <c r="N2377" i="9"/>
  <c r="N2378" i="9"/>
  <c r="N2379" i="9"/>
  <c r="N2380" i="9"/>
  <c r="N2381" i="9"/>
  <c r="N2382" i="9"/>
  <c r="N2383" i="9"/>
  <c r="N2384" i="9"/>
  <c r="N2385" i="9"/>
  <c r="N2386" i="9"/>
  <c r="N2387" i="9"/>
  <c r="N2388" i="9"/>
  <c r="N2389" i="9"/>
  <c r="N2390" i="9"/>
  <c r="N2391" i="9"/>
  <c r="N2392" i="9"/>
  <c r="N2393" i="9"/>
  <c r="N2394" i="9"/>
  <c r="N2395" i="9"/>
  <c r="N2396" i="9"/>
  <c r="N2397" i="9"/>
  <c r="N2398" i="9"/>
  <c r="N2399" i="9"/>
  <c r="N2400" i="9"/>
  <c r="N2401" i="9"/>
  <c r="N2402" i="9"/>
  <c r="N2403" i="9"/>
  <c r="N2404" i="9"/>
  <c r="N2405" i="9"/>
  <c r="N2406" i="9"/>
  <c r="N2407" i="9"/>
  <c r="N2408" i="9"/>
  <c r="N2409" i="9"/>
  <c r="N2410" i="9"/>
  <c r="N2411" i="9"/>
  <c r="N2412" i="9"/>
  <c r="N2413" i="9"/>
  <c r="N2414" i="9"/>
  <c r="N2415" i="9"/>
  <c r="N2416" i="9"/>
  <c r="N2417" i="9"/>
  <c r="N2418" i="9"/>
  <c r="N2419" i="9"/>
  <c r="N2420" i="9"/>
  <c r="N2421" i="9"/>
  <c r="N2422" i="9"/>
  <c r="N2423" i="9"/>
  <c r="N2424" i="9"/>
  <c r="N2425" i="9"/>
  <c r="N2426" i="9"/>
  <c r="N2427" i="9"/>
  <c r="N2428" i="9"/>
  <c r="N2429" i="9"/>
  <c r="N2430" i="9"/>
  <c r="N2431" i="9"/>
  <c r="N2432" i="9"/>
  <c r="N2433" i="9"/>
  <c r="N2434" i="9"/>
  <c r="N2435" i="9"/>
  <c r="N2436" i="9"/>
  <c r="N2437" i="9"/>
  <c r="N2438" i="9"/>
  <c r="N2439" i="9"/>
  <c r="N2440" i="9"/>
  <c r="N2441" i="9"/>
  <c r="N2442" i="9"/>
  <c r="N2443" i="9"/>
  <c r="N2444" i="9"/>
  <c r="N2445" i="9"/>
  <c r="N2446" i="9"/>
  <c r="N2447" i="9"/>
  <c r="N2448" i="9"/>
  <c r="N2449" i="9"/>
  <c r="N2450" i="9"/>
  <c r="N2451" i="9"/>
  <c r="N2452" i="9"/>
  <c r="N2453" i="9"/>
  <c r="N2454" i="9"/>
  <c r="N2455" i="9"/>
  <c r="N2456" i="9"/>
  <c r="N2457" i="9"/>
  <c r="N2458" i="9"/>
  <c r="N2459" i="9"/>
  <c r="N2460" i="9"/>
  <c r="N2461" i="9"/>
  <c r="N2462" i="9"/>
  <c r="N2463" i="9"/>
  <c r="N2464" i="9"/>
  <c r="N2465" i="9"/>
  <c r="N2466" i="9"/>
  <c r="N2467" i="9"/>
  <c r="N2468" i="9"/>
  <c r="N2469" i="9"/>
  <c r="N2470" i="9"/>
  <c r="N2471" i="9"/>
  <c r="N2472" i="9"/>
  <c r="N2473" i="9"/>
  <c r="N2474" i="9"/>
  <c r="N2475" i="9"/>
  <c r="N2476" i="9"/>
  <c r="N2477" i="9"/>
  <c r="N2478" i="9"/>
  <c r="N2479" i="9"/>
  <c r="N2480" i="9"/>
  <c r="N2481" i="9"/>
  <c r="N2482" i="9"/>
  <c r="N2483" i="9"/>
  <c r="N2484" i="9"/>
  <c r="N2485" i="9"/>
  <c r="N2486" i="9"/>
  <c r="N2487" i="9"/>
  <c r="N2488" i="9"/>
  <c r="N2489" i="9"/>
  <c r="N2490" i="9"/>
  <c r="N2491" i="9"/>
  <c r="N2492" i="9"/>
  <c r="N2493" i="9"/>
  <c r="N2494" i="9"/>
  <c r="N2495" i="9"/>
  <c r="N2496" i="9"/>
  <c r="N2497" i="9"/>
  <c r="N2498" i="9"/>
  <c r="N2499" i="9"/>
  <c r="N2500" i="9"/>
  <c r="N6"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0" i="9"/>
  <c r="M141" i="9"/>
  <c r="M142" i="9"/>
  <c r="M143" i="9"/>
  <c r="M144" i="9"/>
  <c r="M145" i="9"/>
  <c r="M146" i="9"/>
  <c r="M147" i="9"/>
  <c r="M148" i="9"/>
  <c r="M149" i="9"/>
  <c r="M150" i="9"/>
  <c r="M151" i="9"/>
  <c r="M152" i="9"/>
  <c r="M153" i="9"/>
  <c r="M154" i="9"/>
  <c r="M155" i="9"/>
  <c r="M156" i="9"/>
  <c r="M157" i="9"/>
  <c r="M158" i="9"/>
  <c r="M159" i="9"/>
  <c r="M160" i="9"/>
  <c r="M161" i="9"/>
  <c r="M162" i="9"/>
  <c r="M163" i="9"/>
  <c r="M164" i="9"/>
  <c r="M165" i="9"/>
  <c r="M166" i="9"/>
  <c r="M167" i="9"/>
  <c r="M168" i="9"/>
  <c r="M169" i="9"/>
  <c r="M170" i="9"/>
  <c r="M171" i="9"/>
  <c r="M172" i="9"/>
  <c r="M173" i="9"/>
  <c r="M174" i="9"/>
  <c r="M175" i="9"/>
  <c r="M176" i="9"/>
  <c r="M177" i="9"/>
  <c r="M178" i="9"/>
  <c r="M179" i="9"/>
  <c r="M180" i="9"/>
  <c r="M181" i="9"/>
  <c r="M182" i="9"/>
  <c r="M183" i="9"/>
  <c r="M184" i="9"/>
  <c r="M185" i="9"/>
  <c r="M186" i="9"/>
  <c r="M187" i="9"/>
  <c r="M188" i="9"/>
  <c r="M189" i="9"/>
  <c r="M190" i="9"/>
  <c r="M191" i="9"/>
  <c r="M192" i="9"/>
  <c r="M193" i="9"/>
  <c r="M194" i="9"/>
  <c r="M195" i="9"/>
  <c r="M196" i="9"/>
  <c r="M197" i="9"/>
  <c r="M198" i="9"/>
  <c r="M199" i="9"/>
  <c r="M200" i="9"/>
  <c r="M201" i="9"/>
  <c r="M202" i="9"/>
  <c r="M203" i="9"/>
  <c r="M204" i="9"/>
  <c r="M205" i="9"/>
  <c r="M206" i="9"/>
  <c r="M207" i="9"/>
  <c r="M208" i="9"/>
  <c r="M209" i="9"/>
  <c r="M210" i="9"/>
  <c r="M211" i="9"/>
  <c r="M212" i="9"/>
  <c r="M213" i="9"/>
  <c r="M214" i="9"/>
  <c r="M215" i="9"/>
  <c r="M216" i="9"/>
  <c r="M217" i="9"/>
  <c r="M218" i="9"/>
  <c r="M219" i="9"/>
  <c r="M220" i="9"/>
  <c r="M221" i="9"/>
  <c r="M222" i="9"/>
  <c r="M223" i="9"/>
  <c r="M224" i="9"/>
  <c r="M225" i="9"/>
  <c r="M226" i="9"/>
  <c r="M227" i="9"/>
  <c r="M228" i="9"/>
  <c r="M229" i="9"/>
  <c r="M230" i="9"/>
  <c r="M231" i="9"/>
  <c r="M232" i="9"/>
  <c r="M233" i="9"/>
  <c r="M234" i="9"/>
  <c r="M235" i="9"/>
  <c r="M236" i="9"/>
  <c r="M237" i="9"/>
  <c r="M238" i="9"/>
  <c r="M239" i="9"/>
  <c r="M240" i="9"/>
  <c r="M241" i="9"/>
  <c r="M242" i="9"/>
  <c r="M243" i="9"/>
  <c r="M244" i="9"/>
  <c r="M245" i="9"/>
  <c r="M246" i="9"/>
  <c r="M247" i="9"/>
  <c r="M248" i="9"/>
  <c r="M249" i="9"/>
  <c r="M250" i="9"/>
  <c r="M251" i="9"/>
  <c r="M252" i="9"/>
  <c r="M253" i="9"/>
  <c r="M254" i="9"/>
  <c r="M255" i="9"/>
  <c r="M256" i="9"/>
  <c r="M257" i="9"/>
  <c r="M258" i="9"/>
  <c r="M259" i="9"/>
  <c r="M260" i="9"/>
  <c r="M261" i="9"/>
  <c r="M262" i="9"/>
  <c r="M263" i="9"/>
  <c r="M264" i="9"/>
  <c r="M265" i="9"/>
  <c r="M266" i="9"/>
  <c r="M267" i="9"/>
  <c r="M268" i="9"/>
  <c r="M269" i="9"/>
  <c r="M270" i="9"/>
  <c r="M271" i="9"/>
  <c r="M272" i="9"/>
  <c r="M273" i="9"/>
  <c r="M274" i="9"/>
  <c r="M275" i="9"/>
  <c r="M276" i="9"/>
  <c r="M277" i="9"/>
  <c r="M278" i="9"/>
  <c r="M279" i="9"/>
  <c r="M280" i="9"/>
  <c r="M281" i="9"/>
  <c r="M282" i="9"/>
  <c r="M283" i="9"/>
  <c r="M284" i="9"/>
  <c r="M285" i="9"/>
  <c r="M286" i="9"/>
  <c r="M287" i="9"/>
  <c r="M288" i="9"/>
  <c r="M289" i="9"/>
  <c r="M290" i="9"/>
  <c r="M291" i="9"/>
  <c r="M292" i="9"/>
  <c r="M293" i="9"/>
  <c r="M294" i="9"/>
  <c r="M295" i="9"/>
  <c r="M296" i="9"/>
  <c r="M297" i="9"/>
  <c r="M298" i="9"/>
  <c r="M299" i="9"/>
  <c r="M300" i="9"/>
  <c r="M301" i="9"/>
  <c r="M302" i="9"/>
  <c r="M303" i="9"/>
  <c r="M304" i="9"/>
  <c r="M305" i="9"/>
  <c r="M306" i="9"/>
  <c r="M307" i="9"/>
  <c r="M308" i="9"/>
  <c r="M309" i="9"/>
  <c r="M310" i="9"/>
  <c r="M311" i="9"/>
  <c r="M312" i="9"/>
  <c r="M313" i="9"/>
  <c r="M314" i="9"/>
  <c r="M315" i="9"/>
  <c r="M316" i="9"/>
  <c r="M317" i="9"/>
  <c r="M318" i="9"/>
  <c r="M319" i="9"/>
  <c r="M320" i="9"/>
  <c r="M321" i="9"/>
  <c r="M322" i="9"/>
  <c r="M323" i="9"/>
  <c r="M324" i="9"/>
  <c r="M325" i="9"/>
  <c r="M326" i="9"/>
  <c r="M327" i="9"/>
  <c r="M328" i="9"/>
  <c r="M329" i="9"/>
  <c r="M330" i="9"/>
  <c r="M331" i="9"/>
  <c r="M332" i="9"/>
  <c r="M333" i="9"/>
  <c r="M334" i="9"/>
  <c r="M335" i="9"/>
  <c r="M336" i="9"/>
  <c r="M337" i="9"/>
  <c r="M338" i="9"/>
  <c r="M339" i="9"/>
  <c r="M340" i="9"/>
  <c r="M341" i="9"/>
  <c r="M342" i="9"/>
  <c r="M343" i="9"/>
  <c r="M344" i="9"/>
  <c r="M345" i="9"/>
  <c r="M346" i="9"/>
  <c r="M347" i="9"/>
  <c r="M348" i="9"/>
  <c r="M349" i="9"/>
  <c r="M350" i="9"/>
  <c r="M351" i="9"/>
  <c r="M352" i="9"/>
  <c r="M353" i="9"/>
  <c r="M354" i="9"/>
  <c r="M355" i="9"/>
  <c r="M356" i="9"/>
  <c r="M357" i="9"/>
  <c r="M358" i="9"/>
  <c r="M359" i="9"/>
  <c r="M360" i="9"/>
  <c r="M361" i="9"/>
  <c r="M362" i="9"/>
  <c r="M363" i="9"/>
  <c r="M364" i="9"/>
  <c r="M365" i="9"/>
  <c r="M366" i="9"/>
  <c r="M367" i="9"/>
  <c r="M368" i="9"/>
  <c r="M369" i="9"/>
  <c r="M370" i="9"/>
  <c r="M371" i="9"/>
  <c r="M372" i="9"/>
  <c r="M373" i="9"/>
  <c r="M374" i="9"/>
  <c r="M375" i="9"/>
  <c r="M376" i="9"/>
  <c r="M377" i="9"/>
  <c r="M378" i="9"/>
  <c r="M379" i="9"/>
  <c r="M380" i="9"/>
  <c r="M381" i="9"/>
  <c r="M382" i="9"/>
  <c r="M383" i="9"/>
  <c r="M384" i="9"/>
  <c r="M385" i="9"/>
  <c r="M386" i="9"/>
  <c r="M387" i="9"/>
  <c r="M388" i="9"/>
  <c r="M389" i="9"/>
  <c r="M390" i="9"/>
  <c r="M391" i="9"/>
  <c r="M392" i="9"/>
  <c r="M393" i="9"/>
  <c r="M394" i="9"/>
  <c r="M395" i="9"/>
  <c r="M396" i="9"/>
  <c r="M397" i="9"/>
  <c r="M398" i="9"/>
  <c r="M399" i="9"/>
  <c r="M400" i="9"/>
  <c r="M401" i="9"/>
  <c r="M402" i="9"/>
  <c r="M403" i="9"/>
  <c r="M404" i="9"/>
  <c r="M405" i="9"/>
  <c r="M406" i="9"/>
  <c r="M407" i="9"/>
  <c r="M408" i="9"/>
  <c r="M409" i="9"/>
  <c r="M410" i="9"/>
  <c r="M411" i="9"/>
  <c r="M412" i="9"/>
  <c r="M413" i="9"/>
  <c r="M414" i="9"/>
  <c r="M415" i="9"/>
  <c r="M416" i="9"/>
  <c r="M417" i="9"/>
  <c r="M418" i="9"/>
  <c r="M419" i="9"/>
  <c r="M420" i="9"/>
  <c r="M421" i="9"/>
  <c r="M422" i="9"/>
  <c r="M423" i="9"/>
  <c r="M424" i="9"/>
  <c r="M425" i="9"/>
  <c r="M426" i="9"/>
  <c r="M427" i="9"/>
  <c r="M428" i="9"/>
  <c r="M429" i="9"/>
  <c r="M430" i="9"/>
  <c r="M431" i="9"/>
  <c r="M432" i="9"/>
  <c r="M433" i="9"/>
  <c r="M434" i="9"/>
  <c r="M435" i="9"/>
  <c r="M436" i="9"/>
  <c r="M437" i="9"/>
  <c r="M438" i="9"/>
  <c r="M439" i="9"/>
  <c r="M440" i="9"/>
  <c r="M441" i="9"/>
  <c r="M442" i="9"/>
  <c r="M443" i="9"/>
  <c r="M444" i="9"/>
  <c r="M445" i="9"/>
  <c r="M446" i="9"/>
  <c r="M447" i="9"/>
  <c r="M448" i="9"/>
  <c r="M449" i="9"/>
  <c r="M450" i="9"/>
  <c r="M451" i="9"/>
  <c r="M452" i="9"/>
  <c r="M453" i="9"/>
  <c r="M454" i="9"/>
  <c r="M455" i="9"/>
  <c r="M456" i="9"/>
  <c r="M457" i="9"/>
  <c r="M458" i="9"/>
  <c r="M459" i="9"/>
  <c r="M460" i="9"/>
  <c r="M461" i="9"/>
  <c r="M462" i="9"/>
  <c r="M463" i="9"/>
  <c r="M464" i="9"/>
  <c r="M465" i="9"/>
  <c r="M466" i="9"/>
  <c r="M467" i="9"/>
  <c r="M468" i="9"/>
  <c r="M469" i="9"/>
  <c r="M470" i="9"/>
  <c r="M471" i="9"/>
  <c r="M472" i="9"/>
  <c r="M473" i="9"/>
  <c r="M474" i="9"/>
  <c r="M475" i="9"/>
  <c r="M476" i="9"/>
  <c r="M477" i="9"/>
  <c r="M478" i="9"/>
  <c r="M479" i="9"/>
  <c r="M480" i="9"/>
  <c r="M481" i="9"/>
  <c r="M482" i="9"/>
  <c r="M483" i="9"/>
  <c r="M484" i="9"/>
  <c r="M485" i="9"/>
  <c r="M486" i="9"/>
  <c r="M487" i="9"/>
  <c r="M488" i="9"/>
  <c r="M489" i="9"/>
  <c r="M490" i="9"/>
  <c r="M491" i="9"/>
  <c r="M492" i="9"/>
  <c r="M493" i="9"/>
  <c r="M494" i="9"/>
  <c r="M495" i="9"/>
  <c r="M496" i="9"/>
  <c r="M497" i="9"/>
  <c r="M498" i="9"/>
  <c r="M499" i="9"/>
  <c r="M500" i="9"/>
  <c r="M501" i="9"/>
  <c r="M502" i="9"/>
  <c r="M503" i="9"/>
  <c r="M504" i="9"/>
  <c r="M505" i="9"/>
  <c r="M506" i="9"/>
  <c r="M507" i="9"/>
  <c r="M508" i="9"/>
  <c r="M509" i="9"/>
  <c r="M510" i="9"/>
  <c r="M511" i="9"/>
  <c r="M512" i="9"/>
  <c r="M513" i="9"/>
  <c r="M514" i="9"/>
  <c r="M515" i="9"/>
  <c r="M516" i="9"/>
  <c r="M517" i="9"/>
  <c r="M518" i="9"/>
  <c r="M519" i="9"/>
  <c r="M520" i="9"/>
  <c r="M521" i="9"/>
  <c r="M522" i="9"/>
  <c r="M523" i="9"/>
  <c r="M524" i="9"/>
  <c r="M525" i="9"/>
  <c r="M526" i="9"/>
  <c r="M527" i="9"/>
  <c r="M528" i="9"/>
  <c r="M529" i="9"/>
  <c r="M530" i="9"/>
  <c r="M531" i="9"/>
  <c r="M532" i="9"/>
  <c r="M533" i="9"/>
  <c r="M534" i="9"/>
  <c r="M535" i="9"/>
  <c r="M536" i="9"/>
  <c r="M537" i="9"/>
  <c r="M538" i="9"/>
  <c r="M539" i="9"/>
  <c r="M540" i="9"/>
  <c r="M541" i="9"/>
  <c r="M542" i="9"/>
  <c r="M543" i="9"/>
  <c r="M544" i="9"/>
  <c r="M545" i="9"/>
  <c r="M546" i="9"/>
  <c r="M547" i="9"/>
  <c r="M548" i="9"/>
  <c r="M549" i="9"/>
  <c r="M550" i="9"/>
  <c r="M551" i="9"/>
  <c r="M552" i="9"/>
  <c r="M553" i="9"/>
  <c r="M554" i="9"/>
  <c r="M555" i="9"/>
  <c r="M556" i="9"/>
  <c r="M557" i="9"/>
  <c r="M558" i="9"/>
  <c r="M559" i="9"/>
  <c r="M560" i="9"/>
  <c r="M561" i="9"/>
  <c r="M562" i="9"/>
  <c r="M563" i="9"/>
  <c r="M564" i="9"/>
  <c r="M565" i="9"/>
  <c r="M566" i="9"/>
  <c r="M567" i="9"/>
  <c r="M568" i="9"/>
  <c r="M569" i="9"/>
  <c r="M570" i="9"/>
  <c r="M571" i="9"/>
  <c r="M572" i="9"/>
  <c r="M573" i="9"/>
  <c r="M574" i="9"/>
  <c r="M575" i="9"/>
  <c r="M576" i="9"/>
  <c r="M577" i="9"/>
  <c r="M578" i="9"/>
  <c r="M579" i="9"/>
  <c r="M580" i="9"/>
  <c r="M581" i="9"/>
  <c r="M582" i="9"/>
  <c r="M583" i="9"/>
  <c r="M584" i="9"/>
  <c r="M585" i="9"/>
  <c r="M586" i="9"/>
  <c r="M587" i="9"/>
  <c r="M588" i="9"/>
  <c r="M589" i="9"/>
  <c r="M590" i="9"/>
  <c r="M591" i="9"/>
  <c r="M592" i="9"/>
  <c r="M593" i="9"/>
  <c r="M594" i="9"/>
  <c r="M595" i="9"/>
  <c r="M596" i="9"/>
  <c r="M597" i="9"/>
  <c r="M598" i="9"/>
  <c r="M599" i="9"/>
  <c r="M600" i="9"/>
  <c r="M601" i="9"/>
  <c r="M602" i="9"/>
  <c r="M603" i="9"/>
  <c r="M604" i="9"/>
  <c r="M605" i="9"/>
  <c r="M606" i="9"/>
  <c r="M607" i="9"/>
  <c r="M608" i="9"/>
  <c r="M609" i="9"/>
  <c r="M610" i="9"/>
  <c r="M611" i="9"/>
  <c r="M612" i="9"/>
  <c r="M613" i="9"/>
  <c r="M614" i="9"/>
  <c r="M615" i="9"/>
  <c r="M616" i="9"/>
  <c r="M617" i="9"/>
  <c r="M618" i="9"/>
  <c r="M619" i="9"/>
  <c r="M620" i="9"/>
  <c r="M621" i="9"/>
  <c r="M622" i="9"/>
  <c r="M623" i="9"/>
  <c r="M624" i="9"/>
  <c r="M625" i="9"/>
  <c r="M626" i="9"/>
  <c r="M627" i="9"/>
  <c r="M628" i="9"/>
  <c r="M629" i="9"/>
  <c r="M630" i="9"/>
  <c r="M631" i="9"/>
  <c r="M632" i="9"/>
  <c r="M633" i="9"/>
  <c r="M634" i="9"/>
  <c r="M635" i="9"/>
  <c r="M636" i="9"/>
  <c r="M637" i="9"/>
  <c r="M638" i="9"/>
  <c r="M639" i="9"/>
  <c r="M640" i="9"/>
  <c r="M641" i="9"/>
  <c r="M642" i="9"/>
  <c r="M643" i="9"/>
  <c r="M644" i="9"/>
  <c r="M645" i="9"/>
  <c r="M646" i="9"/>
  <c r="M647" i="9"/>
  <c r="M648" i="9"/>
  <c r="M649" i="9"/>
  <c r="M650" i="9"/>
  <c r="M651" i="9"/>
  <c r="M652" i="9"/>
  <c r="M653" i="9"/>
  <c r="M654" i="9"/>
  <c r="M655" i="9"/>
  <c r="M656" i="9"/>
  <c r="M657" i="9"/>
  <c r="M658" i="9"/>
  <c r="M659" i="9"/>
  <c r="M660" i="9"/>
  <c r="M661" i="9"/>
  <c r="M662" i="9"/>
  <c r="M663" i="9"/>
  <c r="M664" i="9"/>
  <c r="M665" i="9"/>
  <c r="M666" i="9"/>
  <c r="M667" i="9"/>
  <c r="M668" i="9"/>
  <c r="M669" i="9"/>
  <c r="M670" i="9"/>
  <c r="M671" i="9"/>
  <c r="M672" i="9"/>
  <c r="M673" i="9"/>
  <c r="M674" i="9"/>
  <c r="M675" i="9"/>
  <c r="M676" i="9"/>
  <c r="M677" i="9"/>
  <c r="M678" i="9"/>
  <c r="M679" i="9"/>
  <c r="M680" i="9"/>
  <c r="M681" i="9"/>
  <c r="M682" i="9"/>
  <c r="M683" i="9"/>
  <c r="M684" i="9"/>
  <c r="M685" i="9"/>
  <c r="M686" i="9"/>
  <c r="M687" i="9"/>
  <c r="M688" i="9"/>
  <c r="M689" i="9"/>
  <c r="M690" i="9"/>
  <c r="M691" i="9"/>
  <c r="M692" i="9"/>
  <c r="M693" i="9"/>
  <c r="M694" i="9"/>
  <c r="M695" i="9"/>
  <c r="M696" i="9"/>
  <c r="M697" i="9"/>
  <c r="M698" i="9"/>
  <c r="M699" i="9"/>
  <c r="M700" i="9"/>
  <c r="M701" i="9"/>
  <c r="M702" i="9"/>
  <c r="M703" i="9"/>
  <c r="M704" i="9"/>
  <c r="M705" i="9"/>
  <c r="M706" i="9"/>
  <c r="M707" i="9"/>
  <c r="M708" i="9"/>
  <c r="M709" i="9"/>
  <c r="M710" i="9"/>
  <c r="M711" i="9"/>
  <c r="M712" i="9"/>
  <c r="M713" i="9"/>
  <c r="M714" i="9"/>
  <c r="M715" i="9"/>
  <c r="M716" i="9"/>
  <c r="M717" i="9"/>
  <c r="M718" i="9"/>
  <c r="M719" i="9"/>
  <c r="M720" i="9"/>
  <c r="M721" i="9"/>
  <c r="M722" i="9"/>
  <c r="M723" i="9"/>
  <c r="M724" i="9"/>
  <c r="M725" i="9"/>
  <c r="M726" i="9"/>
  <c r="M727" i="9"/>
  <c r="M728" i="9"/>
  <c r="M729" i="9"/>
  <c r="M730" i="9"/>
  <c r="M731" i="9"/>
  <c r="M732" i="9"/>
  <c r="M733" i="9"/>
  <c r="M734" i="9"/>
  <c r="M735" i="9"/>
  <c r="M736" i="9"/>
  <c r="M737" i="9"/>
  <c r="M738" i="9"/>
  <c r="M739" i="9"/>
  <c r="M740" i="9"/>
  <c r="M741" i="9"/>
  <c r="M742" i="9"/>
  <c r="M743" i="9"/>
  <c r="M744" i="9"/>
  <c r="M745" i="9"/>
  <c r="M746" i="9"/>
  <c r="M747" i="9"/>
  <c r="M748" i="9"/>
  <c r="M749" i="9"/>
  <c r="M750" i="9"/>
  <c r="M751" i="9"/>
  <c r="M752" i="9"/>
  <c r="M753" i="9"/>
  <c r="M754" i="9"/>
  <c r="M755" i="9"/>
  <c r="M756" i="9"/>
  <c r="M757" i="9"/>
  <c r="M758" i="9"/>
  <c r="M759" i="9"/>
  <c r="M760" i="9"/>
  <c r="M761" i="9"/>
  <c r="M762" i="9"/>
  <c r="M763" i="9"/>
  <c r="M764" i="9"/>
  <c r="M765" i="9"/>
  <c r="M766" i="9"/>
  <c r="M767" i="9"/>
  <c r="M768" i="9"/>
  <c r="M769" i="9"/>
  <c r="M770" i="9"/>
  <c r="M771" i="9"/>
  <c r="M772" i="9"/>
  <c r="M773" i="9"/>
  <c r="M774" i="9"/>
  <c r="M775" i="9"/>
  <c r="M776" i="9"/>
  <c r="M777" i="9"/>
  <c r="M778" i="9"/>
  <c r="M779" i="9"/>
  <c r="M780" i="9"/>
  <c r="M781" i="9"/>
  <c r="M782" i="9"/>
  <c r="M783" i="9"/>
  <c r="M784" i="9"/>
  <c r="M785" i="9"/>
  <c r="M786" i="9"/>
  <c r="M787" i="9"/>
  <c r="M788" i="9"/>
  <c r="M789" i="9"/>
  <c r="M790" i="9"/>
  <c r="M791" i="9"/>
  <c r="M792" i="9"/>
  <c r="M793" i="9"/>
  <c r="M794" i="9"/>
  <c r="M795" i="9"/>
  <c r="M796" i="9"/>
  <c r="M797" i="9"/>
  <c r="M798" i="9"/>
  <c r="M799" i="9"/>
  <c r="M800" i="9"/>
  <c r="M801" i="9"/>
  <c r="M802" i="9"/>
  <c r="M803" i="9"/>
  <c r="M804" i="9"/>
  <c r="M805" i="9"/>
  <c r="M806" i="9"/>
  <c r="M807" i="9"/>
  <c r="M808" i="9"/>
  <c r="M809" i="9"/>
  <c r="M810" i="9"/>
  <c r="M811" i="9"/>
  <c r="M812" i="9"/>
  <c r="M813" i="9"/>
  <c r="M814" i="9"/>
  <c r="M815" i="9"/>
  <c r="M816" i="9"/>
  <c r="M817" i="9"/>
  <c r="M818" i="9"/>
  <c r="M819" i="9"/>
  <c r="M820" i="9"/>
  <c r="M821" i="9"/>
  <c r="M822" i="9"/>
  <c r="M823" i="9"/>
  <c r="M824" i="9"/>
  <c r="M825" i="9"/>
  <c r="M826" i="9"/>
  <c r="M827" i="9"/>
  <c r="M828" i="9"/>
  <c r="M829" i="9"/>
  <c r="M830" i="9"/>
  <c r="M831" i="9"/>
  <c r="M832" i="9"/>
  <c r="M833" i="9"/>
  <c r="M834" i="9"/>
  <c r="M835" i="9"/>
  <c r="M836" i="9"/>
  <c r="M837" i="9"/>
  <c r="M838" i="9"/>
  <c r="M839" i="9"/>
  <c r="M840" i="9"/>
  <c r="M841" i="9"/>
  <c r="M842" i="9"/>
  <c r="M843" i="9"/>
  <c r="M844" i="9"/>
  <c r="M845" i="9"/>
  <c r="M846" i="9"/>
  <c r="M847" i="9"/>
  <c r="M848" i="9"/>
  <c r="M849" i="9"/>
  <c r="M850" i="9"/>
  <c r="M851" i="9"/>
  <c r="M852" i="9"/>
  <c r="M853" i="9"/>
  <c r="M854" i="9"/>
  <c r="M855" i="9"/>
  <c r="M856" i="9"/>
  <c r="M857" i="9"/>
  <c r="M858" i="9"/>
  <c r="M859" i="9"/>
  <c r="M860" i="9"/>
  <c r="M861" i="9"/>
  <c r="M862" i="9"/>
  <c r="M863" i="9"/>
  <c r="M864" i="9"/>
  <c r="M865" i="9"/>
  <c r="M866" i="9"/>
  <c r="M867" i="9"/>
  <c r="M868" i="9"/>
  <c r="M869" i="9"/>
  <c r="M870" i="9"/>
  <c r="M871" i="9"/>
  <c r="M872" i="9"/>
  <c r="M873" i="9"/>
  <c r="M874" i="9"/>
  <c r="M875" i="9"/>
  <c r="M876" i="9"/>
  <c r="M877" i="9"/>
  <c r="M878" i="9"/>
  <c r="M879" i="9"/>
  <c r="M880" i="9"/>
  <c r="M881" i="9"/>
  <c r="M882" i="9"/>
  <c r="M883" i="9"/>
  <c r="M884" i="9"/>
  <c r="M885" i="9"/>
  <c r="M886" i="9"/>
  <c r="M887" i="9"/>
  <c r="M888" i="9"/>
  <c r="M889" i="9"/>
  <c r="M890" i="9"/>
  <c r="M891" i="9"/>
  <c r="M892" i="9"/>
  <c r="M893" i="9"/>
  <c r="M894" i="9"/>
  <c r="M895" i="9"/>
  <c r="M896" i="9"/>
  <c r="M897" i="9"/>
  <c r="M898" i="9"/>
  <c r="M899" i="9"/>
  <c r="M900" i="9"/>
  <c r="M901" i="9"/>
  <c r="M902" i="9"/>
  <c r="M903" i="9"/>
  <c r="M904" i="9"/>
  <c r="M905" i="9"/>
  <c r="M906" i="9"/>
  <c r="M907" i="9"/>
  <c r="M908" i="9"/>
  <c r="M909" i="9"/>
  <c r="M910" i="9"/>
  <c r="M911" i="9"/>
  <c r="M912" i="9"/>
  <c r="M913" i="9"/>
  <c r="M914" i="9"/>
  <c r="M915" i="9"/>
  <c r="M916" i="9"/>
  <c r="M917" i="9"/>
  <c r="M918" i="9"/>
  <c r="M919" i="9"/>
  <c r="M920" i="9"/>
  <c r="M921" i="9"/>
  <c r="M922" i="9"/>
  <c r="M923" i="9"/>
  <c r="M924" i="9"/>
  <c r="M925" i="9"/>
  <c r="M926" i="9"/>
  <c r="M927" i="9"/>
  <c r="M928" i="9"/>
  <c r="M929" i="9"/>
  <c r="M930" i="9"/>
  <c r="M931" i="9"/>
  <c r="M932" i="9"/>
  <c r="M933" i="9"/>
  <c r="M934" i="9"/>
  <c r="M935" i="9"/>
  <c r="M936" i="9"/>
  <c r="M937" i="9"/>
  <c r="M938" i="9"/>
  <c r="M939" i="9"/>
  <c r="M940" i="9"/>
  <c r="M941" i="9"/>
  <c r="M942" i="9"/>
  <c r="M943" i="9"/>
  <c r="M944" i="9"/>
  <c r="M945" i="9"/>
  <c r="M946" i="9"/>
  <c r="M947" i="9"/>
  <c r="M948" i="9"/>
  <c r="M949" i="9"/>
  <c r="M950" i="9"/>
  <c r="M951" i="9"/>
  <c r="M952" i="9"/>
  <c r="M953" i="9"/>
  <c r="M954" i="9"/>
  <c r="M955" i="9"/>
  <c r="M956" i="9"/>
  <c r="M957" i="9"/>
  <c r="M958" i="9"/>
  <c r="M959" i="9"/>
  <c r="M960" i="9"/>
  <c r="M961" i="9"/>
  <c r="M962" i="9"/>
  <c r="M963" i="9"/>
  <c r="M964" i="9"/>
  <c r="M965" i="9"/>
  <c r="M966" i="9"/>
  <c r="M967" i="9"/>
  <c r="M968" i="9"/>
  <c r="M969" i="9"/>
  <c r="M970" i="9"/>
  <c r="M971" i="9"/>
  <c r="M972" i="9"/>
  <c r="M973" i="9"/>
  <c r="M974" i="9"/>
  <c r="M975" i="9"/>
  <c r="M976" i="9"/>
  <c r="M977" i="9"/>
  <c r="M978" i="9"/>
  <c r="M979" i="9"/>
  <c r="M980" i="9"/>
  <c r="M981" i="9"/>
  <c r="M982" i="9"/>
  <c r="M983" i="9"/>
  <c r="M984" i="9"/>
  <c r="M985" i="9"/>
  <c r="M986" i="9"/>
  <c r="M987" i="9"/>
  <c r="M988" i="9"/>
  <c r="M989" i="9"/>
  <c r="M990" i="9"/>
  <c r="M991" i="9"/>
  <c r="M992" i="9"/>
  <c r="M993" i="9"/>
  <c r="M994" i="9"/>
  <c r="M995" i="9"/>
  <c r="M996" i="9"/>
  <c r="M997" i="9"/>
  <c r="M998" i="9"/>
  <c r="M999" i="9"/>
  <c r="M1000" i="9"/>
  <c r="M1001" i="9"/>
  <c r="M1002" i="9"/>
  <c r="M1003" i="9"/>
  <c r="M1004" i="9"/>
  <c r="M1005" i="9"/>
  <c r="M1006" i="9"/>
  <c r="M1007" i="9"/>
  <c r="M1008" i="9"/>
  <c r="M1009" i="9"/>
  <c r="M1010" i="9"/>
  <c r="M1011" i="9"/>
  <c r="M1012" i="9"/>
  <c r="M1013" i="9"/>
  <c r="M1014" i="9"/>
  <c r="M1015" i="9"/>
  <c r="M1016" i="9"/>
  <c r="M1017" i="9"/>
  <c r="M1018" i="9"/>
  <c r="M1019" i="9"/>
  <c r="M1020" i="9"/>
  <c r="M1021" i="9"/>
  <c r="M1022" i="9"/>
  <c r="M1023" i="9"/>
  <c r="M1024" i="9"/>
  <c r="M1025" i="9"/>
  <c r="M1026" i="9"/>
  <c r="M1027" i="9"/>
  <c r="M1028" i="9"/>
  <c r="M1029" i="9"/>
  <c r="M1030" i="9"/>
  <c r="M1031" i="9"/>
  <c r="M1032" i="9"/>
  <c r="M1033" i="9"/>
  <c r="M1034" i="9"/>
  <c r="M1035" i="9"/>
  <c r="M1036" i="9"/>
  <c r="M1037" i="9"/>
  <c r="M1038" i="9"/>
  <c r="M1039" i="9"/>
  <c r="M1040" i="9"/>
  <c r="M1041" i="9"/>
  <c r="M1042" i="9"/>
  <c r="M1043" i="9"/>
  <c r="M1044" i="9"/>
  <c r="M1045" i="9"/>
  <c r="M1046" i="9"/>
  <c r="M1047" i="9"/>
  <c r="M1048" i="9"/>
  <c r="M1049" i="9"/>
  <c r="M1050" i="9"/>
  <c r="M1051" i="9"/>
  <c r="M1052" i="9"/>
  <c r="M1053" i="9"/>
  <c r="M1054" i="9"/>
  <c r="M1055" i="9"/>
  <c r="M1056" i="9"/>
  <c r="M1057" i="9"/>
  <c r="M1058" i="9"/>
  <c r="M1059" i="9"/>
  <c r="M1060" i="9"/>
  <c r="M1061" i="9"/>
  <c r="M1062" i="9"/>
  <c r="M1063" i="9"/>
  <c r="M1064" i="9"/>
  <c r="M1065" i="9"/>
  <c r="M1066" i="9"/>
  <c r="M1067" i="9"/>
  <c r="M1068" i="9"/>
  <c r="M1069" i="9"/>
  <c r="M1070" i="9"/>
  <c r="M1071" i="9"/>
  <c r="M1072" i="9"/>
  <c r="M1073" i="9"/>
  <c r="M1074" i="9"/>
  <c r="M1075" i="9"/>
  <c r="M1076" i="9"/>
  <c r="M1077" i="9"/>
  <c r="M1078" i="9"/>
  <c r="M1079" i="9"/>
  <c r="M1080" i="9"/>
  <c r="M1081" i="9"/>
  <c r="M1082" i="9"/>
  <c r="M1083" i="9"/>
  <c r="M1084" i="9"/>
  <c r="M1085" i="9"/>
  <c r="M1086" i="9"/>
  <c r="M1087" i="9"/>
  <c r="M1088" i="9"/>
  <c r="M1089" i="9"/>
  <c r="M1090" i="9"/>
  <c r="M1091" i="9"/>
  <c r="M1092" i="9"/>
  <c r="M1093" i="9"/>
  <c r="M1094" i="9"/>
  <c r="M1095" i="9"/>
  <c r="M1096" i="9"/>
  <c r="M1097" i="9"/>
  <c r="M1098" i="9"/>
  <c r="M1099" i="9"/>
  <c r="M1100" i="9"/>
  <c r="M1101" i="9"/>
  <c r="M1102" i="9"/>
  <c r="M1103" i="9"/>
  <c r="M1104" i="9"/>
  <c r="M1105" i="9"/>
  <c r="M1106" i="9"/>
  <c r="M1107" i="9"/>
  <c r="M1108" i="9"/>
  <c r="M1109" i="9"/>
  <c r="M1110" i="9"/>
  <c r="M1111" i="9"/>
  <c r="M1112" i="9"/>
  <c r="M1113" i="9"/>
  <c r="M1114" i="9"/>
  <c r="M1115" i="9"/>
  <c r="M1116" i="9"/>
  <c r="M1117" i="9"/>
  <c r="M1118" i="9"/>
  <c r="M1119" i="9"/>
  <c r="M1120" i="9"/>
  <c r="M1121" i="9"/>
  <c r="M1122" i="9"/>
  <c r="M1123" i="9"/>
  <c r="M1124" i="9"/>
  <c r="M1125" i="9"/>
  <c r="M1126" i="9"/>
  <c r="M1127" i="9"/>
  <c r="M1128" i="9"/>
  <c r="M1129" i="9"/>
  <c r="M1130" i="9"/>
  <c r="M1131" i="9"/>
  <c r="M1132" i="9"/>
  <c r="M1133" i="9"/>
  <c r="M1134" i="9"/>
  <c r="M1135" i="9"/>
  <c r="M1136" i="9"/>
  <c r="M1137" i="9"/>
  <c r="M1138" i="9"/>
  <c r="M1139" i="9"/>
  <c r="M1140" i="9"/>
  <c r="M1141" i="9"/>
  <c r="M1142" i="9"/>
  <c r="M1143" i="9"/>
  <c r="M1144" i="9"/>
  <c r="M1145" i="9"/>
  <c r="M1146" i="9"/>
  <c r="M1147" i="9"/>
  <c r="M1148" i="9"/>
  <c r="M1149" i="9"/>
  <c r="M1150" i="9"/>
  <c r="M1151" i="9"/>
  <c r="M1152" i="9"/>
  <c r="M1153" i="9"/>
  <c r="M1154" i="9"/>
  <c r="M1155" i="9"/>
  <c r="M1156" i="9"/>
  <c r="M1157" i="9"/>
  <c r="M1158" i="9"/>
  <c r="M1159" i="9"/>
  <c r="M1160" i="9"/>
  <c r="M1161" i="9"/>
  <c r="M1162" i="9"/>
  <c r="M1163" i="9"/>
  <c r="M1164" i="9"/>
  <c r="M1165" i="9"/>
  <c r="M1166" i="9"/>
  <c r="M1167" i="9"/>
  <c r="M1168" i="9"/>
  <c r="M1169" i="9"/>
  <c r="M1170" i="9"/>
  <c r="M1171" i="9"/>
  <c r="M1172" i="9"/>
  <c r="M1173" i="9"/>
  <c r="M1174" i="9"/>
  <c r="M1175" i="9"/>
  <c r="M1176" i="9"/>
  <c r="M1177" i="9"/>
  <c r="M1178" i="9"/>
  <c r="M1179" i="9"/>
  <c r="M1180" i="9"/>
  <c r="M1181" i="9"/>
  <c r="M1182" i="9"/>
  <c r="M1183" i="9"/>
  <c r="M1184" i="9"/>
  <c r="M1185" i="9"/>
  <c r="M1186" i="9"/>
  <c r="M1187" i="9"/>
  <c r="M1188" i="9"/>
  <c r="M1189" i="9"/>
  <c r="M1190" i="9"/>
  <c r="M1191" i="9"/>
  <c r="M1192" i="9"/>
  <c r="M1193" i="9"/>
  <c r="M1194" i="9"/>
  <c r="M1195" i="9"/>
  <c r="M1196" i="9"/>
  <c r="M1197" i="9"/>
  <c r="M1198" i="9"/>
  <c r="M1199" i="9"/>
  <c r="M1200" i="9"/>
  <c r="M1201" i="9"/>
  <c r="M1202" i="9"/>
  <c r="M1203" i="9"/>
  <c r="M1204" i="9"/>
  <c r="M1205" i="9"/>
  <c r="M1206" i="9"/>
  <c r="M1207" i="9"/>
  <c r="M1208" i="9"/>
  <c r="M1209" i="9"/>
  <c r="M1210" i="9"/>
  <c r="M1211" i="9"/>
  <c r="M1212" i="9"/>
  <c r="M1213" i="9"/>
  <c r="M1214" i="9"/>
  <c r="M1215" i="9"/>
  <c r="M1216" i="9"/>
  <c r="M1217" i="9"/>
  <c r="M1218" i="9"/>
  <c r="M1219" i="9"/>
  <c r="M1220" i="9"/>
  <c r="M1221" i="9"/>
  <c r="M1222" i="9"/>
  <c r="M1223" i="9"/>
  <c r="M1224" i="9"/>
  <c r="M1225" i="9"/>
  <c r="M1226" i="9"/>
  <c r="M1227" i="9"/>
  <c r="M1228" i="9"/>
  <c r="M1229" i="9"/>
  <c r="M1230" i="9"/>
  <c r="M1231" i="9"/>
  <c r="M1232" i="9"/>
  <c r="M1233" i="9"/>
  <c r="M1234" i="9"/>
  <c r="M1235" i="9"/>
  <c r="M1236" i="9"/>
  <c r="M1237" i="9"/>
  <c r="M1238" i="9"/>
  <c r="M1239" i="9"/>
  <c r="M1240" i="9"/>
  <c r="M1241" i="9"/>
  <c r="M1242" i="9"/>
  <c r="M1243" i="9"/>
  <c r="M1244" i="9"/>
  <c r="M1245" i="9"/>
  <c r="M1246" i="9"/>
  <c r="M1247" i="9"/>
  <c r="M1248" i="9"/>
  <c r="M1249" i="9"/>
  <c r="M1250" i="9"/>
  <c r="M1251" i="9"/>
  <c r="M1252" i="9"/>
  <c r="M1253" i="9"/>
  <c r="M1254" i="9"/>
  <c r="M1255" i="9"/>
  <c r="M1256" i="9"/>
  <c r="M1257" i="9"/>
  <c r="M1258" i="9"/>
  <c r="M1259" i="9"/>
  <c r="M1260" i="9"/>
  <c r="M1261" i="9"/>
  <c r="M1262" i="9"/>
  <c r="M1263" i="9"/>
  <c r="M1264" i="9"/>
  <c r="M1265" i="9"/>
  <c r="M1266" i="9"/>
  <c r="M1267" i="9"/>
  <c r="M1268" i="9"/>
  <c r="M1269" i="9"/>
  <c r="M1270" i="9"/>
  <c r="M1271" i="9"/>
  <c r="M1272" i="9"/>
  <c r="M1273" i="9"/>
  <c r="M1274" i="9"/>
  <c r="M1275" i="9"/>
  <c r="M1276" i="9"/>
  <c r="M1277" i="9"/>
  <c r="M1278" i="9"/>
  <c r="M1279" i="9"/>
  <c r="M1280" i="9"/>
  <c r="M1281" i="9"/>
  <c r="M1282" i="9"/>
  <c r="M1283" i="9"/>
  <c r="M1284" i="9"/>
  <c r="M1285" i="9"/>
  <c r="M1286" i="9"/>
  <c r="M1287" i="9"/>
  <c r="M1288" i="9"/>
  <c r="M1289" i="9"/>
  <c r="M1290" i="9"/>
  <c r="M1291" i="9"/>
  <c r="M1292" i="9"/>
  <c r="M1293" i="9"/>
  <c r="M1294" i="9"/>
  <c r="M1295" i="9"/>
  <c r="M1296" i="9"/>
  <c r="M1297" i="9"/>
  <c r="M1298" i="9"/>
  <c r="M1299" i="9"/>
  <c r="M1300" i="9"/>
  <c r="M1301" i="9"/>
  <c r="M1302" i="9"/>
  <c r="M1303" i="9"/>
  <c r="M1304" i="9"/>
  <c r="M1305" i="9"/>
  <c r="M1306" i="9"/>
  <c r="M1307" i="9"/>
  <c r="M1308" i="9"/>
  <c r="M1309" i="9"/>
  <c r="M1310" i="9"/>
  <c r="M1311" i="9"/>
  <c r="M1312" i="9"/>
  <c r="M1313" i="9"/>
  <c r="M1314" i="9"/>
  <c r="M1315" i="9"/>
  <c r="M1316" i="9"/>
  <c r="M1317" i="9"/>
  <c r="M1318" i="9"/>
  <c r="M1319" i="9"/>
  <c r="M1320" i="9"/>
  <c r="M1321" i="9"/>
  <c r="M1322" i="9"/>
  <c r="M1323" i="9"/>
  <c r="M1324" i="9"/>
  <c r="M1325" i="9"/>
  <c r="M1326" i="9"/>
  <c r="M1327" i="9"/>
  <c r="M1328" i="9"/>
  <c r="M1329" i="9"/>
  <c r="M1330" i="9"/>
  <c r="M1331" i="9"/>
  <c r="M1332" i="9"/>
  <c r="M1333" i="9"/>
  <c r="M1334" i="9"/>
  <c r="M1335" i="9"/>
  <c r="M1336" i="9"/>
  <c r="M1337" i="9"/>
  <c r="M1338" i="9"/>
  <c r="M1339" i="9"/>
  <c r="M1340" i="9"/>
  <c r="M1341" i="9"/>
  <c r="M1342" i="9"/>
  <c r="M1343" i="9"/>
  <c r="M1344" i="9"/>
  <c r="M1345" i="9"/>
  <c r="M1346" i="9"/>
  <c r="M1347" i="9"/>
  <c r="M1348" i="9"/>
  <c r="M1349" i="9"/>
  <c r="M1350" i="9"/>
  <c r="M1351" i="9"/>
  <c r="M1352" i="9"/>
  <c r="M1353" i="9"/>
  <c r="M1354" i="9"/>
  <c r="M1355" i="9"/>
  <c r="M1356" i="9"/>
  <c r="M1357" i="9"/>
  <c r="M1358" i="9"/>
  <c r="M1359" i="9"/>
  <c r="M1360" i="9"/>
  <c r="M1361" i="9"/>
  <c r="M1362" i="9"/>
  <c r="M1363" i="9"/>
  <c r="M1364" i="9"/>
  <c r="M1365" i="9"/>
  <c r="M1366" i="9"/>
  <c r="M1367" i="9"/>
  <c r="M1368" i="9"/>
  <c r="M1369" i="9"/>
  <c r="M1370" i="9"/>
  <c r="M1371" i="9"/>
  <c r="M1372" i="9"/>
  <c r="M1373" i="9"/>
  <c r="M1374" i="9"/>
  <c r="M1375" i="9"/>
  <c r="M1376" i="9"/>
  <c r="M1377" i="9"/>
  <c r="M1378" i="9"/>
  <c r="M1379" i="9"/>
  <c r="M1380" i="9"/>
  <c r="M1381" i="9"/>
  <c r="M1382" i="9"/>
  <c r="M1383" i="9"/>
  <c r="M1384" i="9"/>
  <c r="M1385" i="9"/>
  <c r="M1386" i="9"/>
  <c r="M1387" i="9"/>
  <c r="M1388" i="9"/>
  <c r="M1389" i="9"/>
  <c r="M1390" i="9"/>
  <c r="M1391" i="9"/>
  <c r="M1392" i="9"/>
  <c r="M1393" i="9"/>
  <c r="M1394" i="9"/>
  <c r="M1395" i="9"/>
  <c r="M1396" i="9"/>
  <c r="M1397" i="9"/>
  <c r="M1398" i="9"/>
  <c r="M1399" i="9"/>
  <c r="M1400" i="9"/>
  <c r="M1401" i="9"/>
  <c r="M1402" i="9"/>
  <c r="M1403" i="9"/>
  <c r="M1404" i="9"/>
  <c r="M1405" i="9"/>
  <c r="M1406" i="9"/>
  <c r="M1407" i="9"/>
  <c r="M1408" i="9"/>
  <c r="M1409" i="9"/>
  <c r="M1410" i="9"/>
  <c r="M1411" i="9"/>
  <c r="M1412" i="9"/>
  <c r="M1413" i="9"/>
  <c r="M1414" i="9"/>
  <c r="M1415" i="9"/>
  <c r="M1416" i="9"/>
  <c r="M1417" i="9"/>
  <c r="M1418" i="9"/>
  <c r="M1419" i="9"/>
  <c r="M1420" i="9"/>
  <c r="M1421" i="9"/>
  <c r="M1422" i="9"/>
  <c r="M1423" i="9"/>
  <c r="M1424" i="9"/>
  <c r="M1425" i="9"/>
  <c r="M1426" i="9"/>
  <c r="M1427" i="9"/>
  <c r="M1428" i="9"/>
  <c r="M1429" i="9"/>
  <c r="M1430" i="9"/>
  <c r="M1431" i="9"/>
  <c r="M1432" i="9"/>
  <c r="M1433" i="9"/>
  <c r="M1434" i="9"/>
  <c r="M1435" i="9"/>
  <c r="M1436" i="9"/>
  <c r="M1437" i="9"/>
  <c r="M1438" i="9"/>
  <c r="M1439" i="9"/>
  <c r="M1440" i="9"/>
  <c r="M1441" i="9"/>
  <c r="M1442" i="9"/>
  <c r="M1443" i="9"/>
  <c r="M1444" i="9"/>
  <c r="M1445" i="9"/>
  <c r="M1446" i="9"/>
  <c r="M1447" i="9"/>
  <c r="M1448" i="9"/>
  <c r="M1449" i="9"/>
  <c r="M1450" i="9"/>
  <c r="M1451" i="9"/>
  <c r="M1452" i="9"/>
  <c r="M1453" i="9"/>
  <c r="M1454" i="9"/>
  <c r="M1455" i="9"/>
  <c r="M1456" i="9"/>
  <c r="M1457" i="9"/>
  <c r="M1458" i="9"/>
  <c r="M1459" i="9"/>
  <c r="M1460" i="9"/>
  <c r="M1461" i="9"/>
  <c r="M1462" i="9"/>
  <c r="M1463" i="9"/>
  <c r="M1464" i="9"/>
  <c r="M1465" i="9"/>
  <c r="M1466" i="9"/>
  <c r="M1467" i="9"/>
  <c r="M1468" i="9"/>
  <c r="M1469" i="9"/>
  <c r="M1470" i="9"/>
  <c r="M1471" i="9"/>
  <c r="M1472" i="9"/>
  <c r="M1473" i="9"/>
  <c r="M1474" i="9"/>
  <c r="M1475" i="9"/>
  <c r="M1476" i="9"/>
  <c r="M1477" i="9"/>
  <c r="M1478" i="9"/>
  <c r="M1479" i="9"/>
  <c r="M1480" i="9"/>
  <c r="M1481" i="9"/>
  <c r="M1482" i="9"/>
  <c r="M1483" i="9"/>
  <c r="M1484" i="9"/>
  <c r="M1485" i="9"/>
  <c r="M1486" i="9"/>
  <c r="M1487" i="9"/>
  <c r="M1488" i="9"/>
  <c r="M1489" i="9"/>
  <c r="M1490" i="9"/>
  <c r="M1491" i="9"/>
  <c r="M1492" i="9"/>
  <c r="M1493" i="9"/>
  <c r="M1494" i="9"/>
  <c r="M1495" i="9"/>
  <c r="M1496" i="9"/>
  <c r="M1497" i="9"/>
  <c r="M1498" i="9"/>
  <c r="M1499" i="9"/>
  <c r="M1500" i="9"/>
  <c r="M1501" i="9"/>
  <c r="M1502" i="9"/>
  <c r="M1503" i="9"/>
  <c r="M1504" i="9"/>
  <c r="M1505" i="9"/>
  <c r="M1506" i="9"/>
  <c r="M1507" i="9"/>
  <c r="M1508" i="9"/>
  <c r="M1509" i="9"/>
  <c r="M1510" i="9"/>
  <c r="M1511" i="9"/>
  <c r="M1512" i="9"/>
  <c r="M1513" i="9"/>
  <c r="M1514" i="9"/>
  <c r="M1515" i="9"/>
  <c r="M1516" i="9"/>
  <c r="M1517" i="9"/>
  <c r="M1518" i="9"/>
  <c r="M1519" i="9"/>
  <c r="M1520" i="9"/>
  <c r="M1521" i="9"/>
  <c r="M1522" i="9"/>
  <c r="M1523" i="9"/>
  <c r="M1524" i="9"/>
  <c r="M1525" i="9"/>
  <c r="M1526" i="9"/>
  <c r="M1527" i="9"/>
  <c r="M1528" i="9"/>
  <c r="M1529" i="9"/>
  <c r="M1530" i="9"/>
  <c r="M1531" i="9"/>
  <c r="M1532" i="9"/>
  <c r="M1533" i="9"/>
  <c r="M1534" i="9"/>
  <c r="M1535" i="9"/>
  <c r="M1536" i="9"/>
  <c r="M1537" i="9"/>
  <c r="M1538" i="9"/>
  <c r="M1539" i="9"/>
  <c r="M1540" i="9"/>
  <c r="M1541" i="9"/>
  <c r="M1542" i="9"/>
  <c r="M1543" i="9"/>
  <c r="M1544" i="9"/>
  <c r="M1545" i="9"/>
  <c r="M1546" i="9"/>
  <c r="M1547" i="9"/>
  <c r="M1548" i="9"/>
  <c r="M1549" i="9"/>
  <c r="M1550" i="9"/>
  <c r="M1551" i="9"/>
  <c r="M1552" i="9"/>
  <c r="M1553" i="9"/>
  <c r="M1554" i="9"/>
  <c r="M1555" i="9"/>
  <c r="M1556" i="9"/>
  <c r="M1557" i="9"/>
  <c r="M1558" i="9"/>
  <c r="M1559" i="9"/>
  <c r="M1560" i="9"/>
  <c r="M1561" i="9"/>
  <c r="M1562" i="9"/>
  <c r="M1563" i="9"/>
  <c r="M1564" i="9"/>
  <c r="M1565" i="9"/>
  <c r="M1566" i="9"/>
  <c r="M1567" i="9"/>
  <c r="M1568" i="9"/>
  <c r="M1569" i="9"/>
  <c r="M1570" i="9"/>
  <c r="M1571" i="9"/>
  <c r="M1572" i="9"/>
  <c r="M1573" i="9"/>
  <c r="M1574" i="9"/>
  <c r="M1575" i="9"/>
  <c r="M1576" i="9"/>
  <c r="M1577" i="9"/>
  <c r="M1578" i="9"/>
  <c r="M1579" i="9"/>
  <c r="M1580" i="9"/>
  <c r="M1581" i="9"/>
  <c r="M1582" i="9"/>
  <c r="M1583" i="9"/>
  <c r="M1584" i="9"/>
  <c r="M1585" i="9"/>
  <c r="M1586" i="9"/>
  <c r="M1587" i="9"/>
  <c r="M1588" i="9"/>
  <c r="M1589" i="9"/>
  <c r="M1590" i="9"/>
  <c r="M1591" i="9"/>
  <c r="M1592" i="9"/>
  <c r="M1593" i="9"/>
  <c r="M1594" i="9"/>
  <c r="M1595" i="9"/>
  <c r="M1596" i="9"/>
  <c r="M1597" i="9"/>
  <c r="M1598" i="9"/>
  <c r="M1599" i="9"/>
  <c r="M1600" i="9"/>
  <c r="M1601" i="9"/>
  <c r="M1602" i="9"/>
  <c r="M1603" i="9"/>
  <c r="M1604" i="9"/>
  <c r="M1605" i="9"/>
  <c r="M1606" i="9"/>
  <c r="M1607" i="9"/>
  <c r="M1608" i="9"/>
  <c r="M1609" i="9"/>
  <c r="M1610" i="9"/>
  <c r="M1611" i="9"/>
  <c r="M1612" i="9"/>
  <c r="M1613" i="9"/>
  <c r="M1614" i="9"/>
  <c r="M1615" i="9"/>
  <c r="M1616" i="9"/>
  <c r="M1617" i="9"/>
  <c r="M1618" i="9"/>
  <c r="M1619" i="9"/>
  <c r="M1620" i="9"/>
  <c r="M1621" i="9"/>
  <c r="M1622" i="9"/>
  <c r="M1623" i="9"/>
  <c r="M1624" i="9"/>
  <c r="M1625" i="9"/>
  <c r="M1626" i="9"/>
  <c r="M1627" i="9"/>
  <c r="M1628" i="9"/>
  <c r="M1629" i="9"/>
  <c r="M1630" i="9"/>
  <c r="M1631" i="9"/>
  <c r="M1632" i="9"/>
  <c r="M1633" i="9"/>
  <c r="M1634" i="9"/>
  <c r="M1635" i="9"/>
  <c r="M1636" i="9"/>
  <c r="M1637" i="9"/>
  <c r="M1638" i="9"/>
  <c r="M1639" i="9"/>
  <c r="M1640" i="9"/>
  <c r="M1641" i="9"/>
  <c r="M1642" i="9"/>
  <c r="M1643" i="9"/>
  <c r="M1644" i="9"/>
  <c r="M1645" i="9"/>
  <c r="M1646" i="9"/>
  <c r="M1647" i="9"/>
  <c r="M1648" i="9"/>
  <c r="M1649" i="9"/>
  <c r="M1650" i="9"/>
  <c r="M1651" i="9"/>
  <c r="M1652" i="9"/>
  <c r="M1653" i="9"/>
  <c r="M1654" i="9"/>
  <c r="M1655" i="9"/>
  <c r="M1656" i="9"/>
  <c r="M1657" i="9"/>
  <c r="M1658" i="9"/>
  <c r="M1659" i="9"/>
  <c r="M1660" i="9"/>
  <c r="M1661" i="9"/>
  <c r="M1662" i="9"/>
  <c r="M1663" i="9"/>
  <c r="M1664" i="9"/>
  <c r="M1665" i="9"/>
  <c r="M1666" i="9"/>
  <c r="M1667" i="9"/>
  <c r="M1668" i="9"/>
  <c r="M1669" i="9"/>
  <c r="M1670" i="9"/>
  <c r="M1671" i="9"/>
  <c r="M1672" i="9"/>
  <c r="M1673" i="9"/>
  <c r="M1674" i="9"/>
  <c r="M1675" i="9"/>
  <c r="M1676" i="9"/>
  <c r="M1677" i="9"/>
  <c r="M1678" i="9"/>
  <c r="M1679" i="9"/>
  <c r="M1680" i="9"/>
  <c r="M1681" i="9"/>
  <c r="M1682" i="9"/>
  <c r="M1683" i="9"/>
  <c r="M1684" i="9"/>
  <c r="M1685" i="9"/>
  <c r="M1686" i="9"/>
  <c r="M1687" i="9"/>
  <c r="M1688" i="9"/>
  <c r="M1689" i="9"/>
  <c r="M1690" i="9"/>
  <c r="M1691" i="9"/>
  <c r="M1692" i="9"/>
  <c r="M1693" i="9"/>
  <c r="M1694" i="9"/>
  <c r="M1695" i="9"/>
  <c r="M1696" i="9"/>
  <c r="M1697" i="9"/>
  <c r="M1698" i="9"/>
  <c r="M1699" i="9"/>
  <c r="M1700" i="9"/>
  <c r="M1701" i="9"/>
  <c r="M1702" i="9"/>
  <c r="M1703" i="9"/>
  <c r="M1704" i="9"/>
  <c r="M1705" i="9"/>
  <c r="M1706" i="9"/>
  <c r="M1707" i="9"/>
  <c r="M1708" i="9"/>
  <c r="M1709" i="9"/>
  <c r="M1710" i="9"/>
  <c r="M1711" i="9"/>
  <c r="M1712" i="9"/>
  <c r="M1713" i="9"/>
  <c r="M1714" i="9"/>
  <c r="M1715" i="9"/>
  <c r="M1716" i="9"/>
  <c r="M1717" i="9"/>
  <c r="M1718" i="9"/>
  <c r="M1719" i="9"/>
  <c r="M1720" i="9"/>
  <c r="M1721" i="9"/>
  <c r="M1722" i="9"/>
  <c r="M1723" i="9"/>
  <c r="M1724" i="9"/>
  <c r="M1725" i="9"/>
  <c r="M1726" i="9"/>
  <c r="M1727" i="9"/>
  <c r="M1728" i="9"/>
  <c r="M1729" i="9"/>
  <c r="M1730" i="9"/>
  <c r="M1731" i="9"/>
  <c r="M1732" i="9"/>
  <c r="M1733" i="9"/>
  <c r="M1734" i="9"/>
  <c r="M1735" i="9"/>
  <c r="M1736" i="9"/>
  <c r="M1737" i="9"/>
  <c r="M1738" i="9"/>
  <c r="M1739" i="9"/>
  <c r="M1740" i="9"/>
  <c r="M1741" i="9"/>
  <c r="M1742" i="9"/>
  <c r="M1743" i="9"/>
  <c r="M1744" i="9"/>
  <c r="M1745" i="9"/>
  <c r="M1746" i="9"/>
  <c r="M1747" i="9"/>
  <c r="M1748" i="9"/>
  <c r="M1749" i="9"/>
  <c r="M1750" i="9"/>
  <c r="M1751" i="9"/>
  <c r="M1752" i="9"/>
  <c r="M1753" i="9"/>
  <c r="M1754" i="9"/>
  <c r="M1755" i="9"/>
  <c r="M1756" i="9"/>
  <c r="M1757" i="9"/>
  <c r="M1758" i="9"/>
  <c r="M1759" i="9"/>
  <c r="M1760" i="9"/>
  <c r="M1761" i="9"/>
  <c r="M1762" i="9"/>
  <c r="M1763" i="9"/>
  <c r="M1764" i="9"/>
  <c r="M1765" i="9"/>
  <c r="M1766" i="9"/>
  <c r="M1767" i="9"/>
  <c r="M1768" i="9"/>
  <c r="M1769" i="9"/>
  <c r="M1770" i="9"/>
  <c r="M1771" i="9"/>
  <c r="M1772" i="9"/>
  <c r="M1773" i="9"/>
  <c r="M1774" i="9"/>
  <c r="M1775" i="9"/>
  <c r="M1776" i="9"/>
  <c r="M1777" i="9"/>
  <c r="M1778" i="9"/>
  <c r="M1779" i="9"/>
  <c r="M1780" i="9"/>
  <c r="M1781" i="9"/>
  <c r="M1782" i="9"/>
  <c r="M1783" i="9"/>
  <c r="M1784" i="9"/>
  <c r="M1785" i="9"/>
  <c r="M1786" i="9"/>
  <c r="M1787" i="9"/>
  <c r="M1788" i="9"/>
  <c r="M1789" i="9"/>
  <c r="M1790" i="9"/>
  <c r="M1791" i="9"/>
  <c r="M1792" i="9"/>
  <c r="M1793" i="9"/>
  <c r="M1794" i="9"/>
  <c r="M1795" i="9"/>
  <c r="M1796" i="9"/>
  <c r="M1797" i="9"/>
  <c r="M1798" i="9"/>
  <c r="M1799" i="9"/>
  <c r="M1800" i="9"/>
  <c r="M1801" i="9"/>
  <c r="M1802" i="9"/>
  <c r="M1803" i="9"/>
  <c r="M1804" i="9"/>
  <c r="M1805" i="9"/>
  <c r="M1806" i="9"/>
  <c r="M1807" i="9"/>
  <c r="M1808" i="9"/>
  <c r="M1809" i="9"/>
  <c r="M1810" i="9"/>
  <c r="M1811" i="9"/>
  <c r="M1812" i="9"/>
  <c r="M1813" i="9"/>
  <c r="M1814" i="9"/>
  <c r="M1815" i="9"/>
  <c r="M1816" i="9"/>
  <c r="M1817" i="9"/>
  <c r="M1818" i="9"/>
  <c r="M1819" i="9"/>
  <c r="M1820" i="9"/>
  <c r="M1821" i="9"/>
  <c r="M1822" i="9"/>
  <c r="M1823" i="9"/>
  <c r="M1824" i="9"/>
  <c r="M1825" i="9"/>
  <c r="M1826" i="9"/>
  <c r="M1827" i="9"/>
  <c r="M1828" i="9"/>
  <c r="M1829" i="9"/>
  <c r="M1830" i="9"/>
  <c r="M1831" i="9"/>
  <c r="M1832" i="9"/>
  <c r="M1833" i="9"/>
  <c r="M1834" i="9"/>
  <c r="M1835" i="9"/>
  <c r="M1836" i="9"/>
  <c r="M1837" i="9"/>
  <c r="M1838" i="9"/>
  <c r="M1839" i="9"/>
  <c r="M1840" i="9"/>
  <c r="M1841" i="9"/>
  <c r="M1842" i="9"/>
  <c r="M1843" i="9"/>
  <c r="M1844" i="9"/>
  <c r="M1845" i="9"/>
  <c r="M1846" i="9"/>
  <c r="M1847" i="9"/>
  <c r="M1848" i="9"/>
  <c r="M1849" i="9"/>
  <c r="M1850" i="9"/>
  <c r="M1851" i="9"/>
  <c r="M1852" i="9"/>
  <c r="M1853" i="9"/>
  <c r="M1854" i="9"/>
  <c r="M1855" i="9"/>
  <c r="M1856" i="9"/>
  <c r="M1857" i="9"/>
  <c r="M1858" i="9"/>
  <c r="M1859" i="9"/>
  <c r="M1860" i="9"/>
  <c r="M1861" i="9"/>
  <c r="M1862" i="9"/>
  <c r="M1863" i="9"/>
  <c r="M1864" i="9"/>
  <c r="M1865" i="9"/>
  <c r="M1866" i="9"/>
  <c r="M1867" i="9"/>
  <c r="M1868" i="9"/>
  <c r="M1869" i="9"/>
  <c r="M1870" i="9"/>
  <c r="M1871" i="9"/>
  <c r="M1872" i="9"/>
  <c r="M1873" i="9"/>
  <c r="M1874" i="9"/>
  <c r="M1875" i="9"/>
  <c r="M1876" i="9"/>
  <c r="M1877" i="9"/>
  <c r="M1878" i="9"/>
  <c r="M1879" i="9"/>
  <c r="M1880" i="9"/>
  <c r="M1881" i="9"/>
  <c r="M1882" i="9"/>
  <c r="M1883" i="9"/>
  <c r="M1884" i="9"/>
  <c r="M1885" i="9"/>
  <c r="M1886" i="9"/>
  <c r="M1887" i="9"/>
  <c r="M1888" i="9"/>
  <c r="M1889" i="9"/>
  <c r="M1890" i="9"/>
  <c r="M1891" i="9"/>
  <c r="M1892" i="9"/>
  <c r="M1893" i="9"/>
  <c r="M1894" i="9"/>
  <c r="M1895" i="9"/>
  <c r="M1896" i="9"/>
  <c r="M1897" i="9"/>
  <c r="M1898" i="9"/>
  <c r="M1899" i="9"/>
  <c r="M1900" i="9"/>
  <c r="M1901" i="9"/>
  <c r="M1902" i="9"/>
  <c r="M1903" i="9"/>
  <c r="M1904" i="9"/>
  <c r="M1905" i="9"/>
  <c r="M1906" i="9"/>
  <c r="M1907" i="9"/>
  <c r="M1908" i="9"/>
  <c r="M1909" i="9"/>
  <c r="M1910" i="9"/>
  <c r="M1911" i="9"/>
  <c r="M1912" i="9"/>
  <c r="M1913" i="9"/>
  <c r="M1914" i="9"/>
  <c r="M1915" i="9"/>
  <c r="M1916" i="9"/>
  <c r="M1917" i="9"/>
  <c r="M1918" i="9"/>
  <c r="M1919" i="9"/>
  <c r="M1920" i="9"/>
  <c r="M1921" i="9"/>
  <c r="M1922" i="9"/>
  <c r="M1923" i="9"/>
  <c r="M1924" i="9"/>
  <c r="M1925" i="9"/>
  <c r="M1926" i="9"/>
  <c r="M1927" i="9"/>
  <c r="M1928" i="9"/>
  <c r="M1929" i="9"/>
  <c r="M1930" i="9"/>
  <c r="M1931" i="9"/>
  <c r="M1932" i="9"/>
  <c r="M1933" i="9"/>
  <c r="M1934" i="9"/>
  <c r="M1935" i="9"/>
  <c r="M1936" i="9"/>
  <c r="M1937" i="9"/>
  <c r="M1938" i="9"/>
  <c r="M1939" i="9"/>
  <c r="M1940" i="9"/>
  <c r="M1941" i="9"/>
  <c r="M1942" i="9"/>
  <c r="M1943" i="9"/>
  <c r="M1944" i="9"/>
  <c r="M1945" i="9"/>
  <c r="M1946" i="9"/>
  <c r="M1947" i="9"/>
  <c r="M1948" i="9"/>
  <c r="M1949" i="9"/>
  <c r="M1950" i="9"/>
  <c r="M1951" i="9"/>
  <c r="M1952" i="9"/>
  <c r="M1953" i="9"/>
  <c r="M1954" i="9"/>
  <c r="M1955" i="9"/>
  <c r="M1956" i="9"/>
  <c r="M1957" i="9"/>
  <c r="M1958" i="9"/>
  <c r="M1959" i="9"/>
  <c r="M1960" i="9"/>
  <c r="M1961" i="9"/>
  <c r="M1962" i="9"/>
  <c r="M1963" i="9"/>
  <c r="M1964" i="9"/>
  <c r="M1965" i="9"/>
  <c r="M1966" i="9"/>
  <c r="M1967" i="9"/>
  <c r="M1968" i="9"/>
  <c r="M1969" i="9"/>
  <c r="M1970" i="9"/>
  <c r="M1971" i="9"/>
  <c r="M1972" i="9"/>
  <c r="M1973" i="9"/>
  <c r="M1974" i="9"/>
  <c r="M1975" i="9"/>
  <c r="M1976" i="9"/>
  <c r="M1977" i="9"/>
  <c r="M1978" i="9"/>
  <c r="M1979" i="9"/>
  <c r="M1980" i="9"/>
  <c r="M1981" i="9"/>
  <c r="M1982" i="9"/>
  <c r="M1983" i="9"/>
  <c r="M1984" i="9"/>
  <c r="M1985" i="9"/>
  <c r="M1986" i="9"/>
  <c r="M1987" i="9"/>
  <c r="M1988" i="9"/>
  <c r="M1989" i="9"/>
  <c r="M1990" i="9"/>
  <c r="M1991" i="9"/>
  <c r="M1992" i="9"/>
  <c r="M1993" i="9"/>
  <c r="M1994" i="9"/>
  <c r="M1995" i="9"/>
  <c r="M1996" i="9"/>
  <c r="M1997" i="9"/>
  <c r="M1998" i="9"/>
  <c r="M1999" i="9"/>
  <c r="M2000" i="9"/>
  <c r="M2001" i="9"/>
  <c r="M2002" i="9"/>
  <c r="M2003" i="9"/>
  <c r="M2004" i="9"/>
  <c r="M2005" i="9"/>
  <c r="M2006" i="9"/>
  <c r="M2007" i="9"/>
  <c r="M2008" i="9"/>
  <c r="M2009" i="9"/>
  <c r="M2010" i="9"/>
  <c r="M2011" i="9"/>
  <c r="M2012" i="9"/>
  <c r="M2013" i="9"/>
  <c r="M2014" i="9"/>
  <c r="M2015" i="9"/>
  <c r="M2016" i="9"/>
  <c r="M2017" i="9"/>
  <c r="M2018" i="9"/>
  <c r="M2019" i="9"/>
  <c r="M2020" i="9"/>
  <c r="M2021" i="9"/>
  <c r="M2022" i="9"/>
  <c r="M2023" i="9"/>
  <c r="M2024" i="9"/>
  <c r="M2025" i="9"/>
  <c r="M2026" i="9"/>
  <c r="M2027" i="9"/>
  <c r="M2028" i="9"/>
  <c r="M2029" i="9"/>
  <c r="M2030" i="9"/>
  <c r="M2031" i="9"/>
  <c r="M2032" i="9"/>
  <c r="M2033" i="9"/>
  <c r="M2034" i="9"/>
  <c r="M2035" i="9"/>
  <c r="M2036" i="9"/>
  <c r="M2037" i="9"/>
  <c r="M2038" i="9"/>
  <c r="M2039" i="9"/>
  <c r="M2040" i="9"/>
  <c r="M2041" i="9"/>
  <c r="M2042" i="9"/>
  <c r="M2043" i="9"/>
  <c r="M2044" i="9"/>
  <c r="M2045" i="9"/>
  <c r="M2046" i="9"/>
  <c r="M2047" i="9"/>
  <c r="M2048" i="9"/>
  <c r="M2049" i="9"/>
  <c r="M2050" i="9"/>
  <c r="M2051" i="9"/>
  <c r="M2052" i="9"/>
  <c r="M2053" i="9"/>
  <c r="M2054" i="9"/>
  <c r="M2055" i="9"/>
  <c r="M2056" i="9"/>
  <c r="M2057" i="9"/>
  <c r="M2058" i="9"/>
  <c r="M2059" i="9"/>
  <c r="M2060" i="9"/>
  <c r="M2061" i="9"/>
  <c r="M2062" i="9"/>
  <c r="M2063" i="9"/>
  <c r="M2064" i="9"/>
  <c r="M2065" i="9"/>
  <c r="M2066" i="9"/>
  <c r="M2067" i="9"/>
  <c r="M2068" i="9"/>
  <c r="M2069" i="9"/>
  <c r="M2070" i="9"/>
  <c r="M2071" i="9"/>
  <c r="M2072" i="9"/>
  <c r="M2073" i="9"/>
  <c r="M2074" i="9"/>
  <c r="M2075" i="9"/>
  <c r="M2076" i="9"/>
  <c r="M2077" i="9"/>
  <c r="M2078" i="9"/>
  <c r="M2079" i="9"/>
  <c r="M2080" i="9"/>
  <c r="M2081" i="9"/>
  <c r="M2082" i="9"/>
  <c r="M2083" i="9"/>
  <c r="M2084" i="9"/>
  <c r="M2085" i="9"/>
  <c r="M2086" i="9"/>
  <c r="M2087" i="9"/>
  <c r="M2088" i="9"/>
  <c r="M2089" i="9"/>
  <c r="M2090" i="9"/>
  <c r="M2091" i="9"/>
  <c r="M2092" i="9"/>
  <c r="M2093" i="9"/>
  <c r="M2094" i="9"/>
  <c r="M2095" i="9"/>
  <c r="M2096" i="9"/>
  <c r="M2097" i="9"/>
  <c r="M2098" i="9"/>
  <c r="M2099" i="9"/>
  <c r="M2100" i="9"/>
  <c r="M2101" i="9"/>
  <c r="M2102" i="9"/>
  <c r="M2103" i="9"/>
  <c r="M2104" i="9"/>
  <c r="M2105" i="9"/>
  <c r="M2106" i="9"/>
  <c r="M2107" i="9"/>
  <c r="M2108" i="9"/>
  <c r="M2109" i="9"/>
  <c r="M2110" i="9"/>
  <c r="M2111" i="9"/>
  <c r="M2112" i="9"/>
  <c r="M2113" i="9"/>
  <c r="M2114" i="9"/>
  <c r="M2115" i="9"/>
  <c r="M2116" i="9"/>
  <c r="M2117" i="9"/>
  <c r="M2118" i="9"/>
  <c r="M2119" i="9"/>
  <c r="M2120" i="9"/>
  <c r="M2121" i="9"/>
  <c r="M2122" i="9"/>
  <c r="M2123" i="9"/>
  <c r="M2124" i="9"/>
  <c r="M2125" i="9"/>
  <c r="M2126" i="9"/>
  <c r="M2127" i="9"/>
  <c r="M2128" i="9"/>
  <c r="M2129" i="9"/>
  <c r="M2130" i="9"/>
  <c r="M2131" i="9"/>
  <c r="M2132" i="9"/>
  <c r="M2133" i="9"/>
  <c r="M2134" i="9"/>
  <c r="M2135" i="9"/>
  <c r="M2136" i="9"/>
  <c r="M2137" i="9"/>
  <c r="M2138" i="9"/>
  <c r="M2139" i="9"/>
  <c r="M2140" i="9"/>
  <c r="M2141" i="9"/>
  <c r="M2142" i="9"/>
  <c r="M2143" i="9"/>
  <c r="M2144" i="9"/>
  <c r="M2145" i="9"/>
  <c r="M2146" i="9"/>
  <c r="M2147" i="9"/>
  <c r="M2148" i="9"/>
  <c r="M2149" i="9"/>
  <c r="M2150" i="9"/>
  <c r="M2151" i="9"/>
  <c r="M2152" i="9"/>
  <c r="M2153" i="9"/>
  <c r="M2154" i="9"/>
  <c r="M2155" i="9"/>
  <c r="M2156" i="9"/>
  <c r="M2157" i="9"/>
  <c r="M2158" i="9"/>
  <c r="M2159" i="9"/>
  <c r="M2160" i="9"/>
  <c r="M2161" i="9"/>
  <c r="M2162" i="9"/>
  <c r="M2163" i="9"/>
  <c r="M2164" i="9"/>
  <c r="M2165" i="9"/>
  <c r="M2166" i="9"/>
  <c r="M2167" i="9"/>
  <c r="M2168" i="9"/>
  <c r="M2169" i="9"/>
  <c r="M2170" i="9"/>
  <c r="M2171" i="9"/>
  <c r="M2172" i="9"/>
  <c r="M2173" i="9"/>
  <c r="M2174" i="9"/>
  <c r="M2175" i="9"/>
  <c r="M2176" i="9"/>
  <c r="M2177" i="9"/>
  <c r="M2178" i="9"/>
  <c r="M2179" i="9"/>
  <c r="M2180" i="9"/>
  <c r="M2181" i="9"/>
  <c r="M2182" i="9"/>
  <c r="M2183" i="9"/>
  <c r="M2184" i="9"/>
  <c r="M2185" i="9"/>
  <c r="M2186" i="9"/>
  <c r="M2187" i="9"/>
  <c r="M2188" i="9"/>
  <c r="M2189" i="9"/>
  <c r="M2190" i="9"/>
  <c r="M2191" i="9"/>
  <c r="M2192" i="9"/>
  <c r="M2193" i="9"/>
  <c r="M2194" i="9"/>
  <c r="M2195" i="9"/>
  <c r="M2196" i="9"/>
  <c r="M2197" i="9"/>
  <c r="M2198" i="9"/>
  <c r="M2199" i="9"/>
  <c r="M2200" i="9"/>
  <c r="M2201" i="9"/>
  <c r="M2202" i="9"/>
  <c r="M2203" i="9"/>
  <c r="M2204" i="9"/>
  <c r="M2205" i="9"/>
  <c r="M2206" i="9"/>
  <c r="M2207" i="9"/>
  <c r="M2208" i="9"/>
  <c r="M2209" i="9"/>
  <c r="M2210" i="9"/>
  <c r="M2211" i="9"/>
  <c r="M2212" i="9"/>
  <c r="M2213" i="9"/>
  <c r="M2214" i="9"/>
  <c r="M2215" i="9"/>
  <c r="M2216" i="9"/>
  <c r="M2217" i="9"/>
  <c r="M2218" i="9"/>
  <c r="M2219" i="9"/>
  <c r="M2220" i="9"/>
  <c r="M2221" i="9"/>
  <c r="M2222" i="9"/>
  <c r="M2223" i="9"/>
  <c r="M2224" i="9"/>
  <c r="M2225" i="9"/>
  <c r="M2226" i="9"/>
  <c r="M2227" i="9"/>
  <c r="M2228" i="9"/>
  <c r="M2229" i="9"/>
  <c r="M2230" i="9"/>
  <c r="M2231" i="9"/>
  <c r="M2232" i="9"/>
  <c r="M2233" i="9"/>
  <c r="M2234" i="9"/>
  <c r="M2235" i="9"/>
  <c r="M2236" i="9"/>
  <c r="M2237" i="9"/>
  <c r="M2238" i="9"/>
  <c r="M2239" i="9"/>
  <c r="M2240" i="9"/>
  <c r="M2241" i="9"/>
  <c r="M2242" i="9"/>
  <c r="M2243" i="9"/>
  <c r="M2244" i="9"/>
  <c r="M2245" i="9"/>
  <c r="M2246" i="9"/>
  <c r="M2247" i="9"/>
  <c r="M2248" i="9"/>
  <c r="M2249" i="9"/>
  <c r="M2250" i="9"/>
  <c r="M2251" i="9"/>
  <c r="M2252" i="9"/>
  <c r="M2253" i="9"/>
  <c r="M2254" i="9"/>
  <c r="M2255" i="9"/>
  <c r="M2256" i="9"/>
  <c r="M2257" i="9"/>
  <c r="M2258" i="9"/>
  <c r="M2259" i="9"/>
  <c r="M2260" i="9"/>
  <c r="M2261" i="9"/>
  <c r="M2262" i="9"/>
  <c r="M2263" i="9"/>
  <c r="M2264" i="9"/>
  <c r="M2265" i="9"/>
  <c r="M2266" i="9"/>
  <c r="M2267" i="9"/>
  <c r="M2268" i="9"/>
  <c r="M2269" i="9"/>
  <c r="M2270" i="9"/>
  <c r="M2271" i="9"/>
  <c r="M2272" i="9"/>
  <c r="M2273" i="9"/>
  <c r="M2274" i="9"/>
  <c r="M2275" i="9"/>
  <c r="M2276" i="9"/>
  <c r="M2277" i="9"/>
  <c r="M2278" i="9"/>
  <c r="M2279" i="9"/>
  <c r="M2280" i="9"/>
  <c r="M2281" i="9"/>
  <c r="M2282" i="9"/>
  <c r="M2283" i="9"/>
  <c r="M2284" i="9"/>
  <c r="M2285" i="9"/>
  <c r="M2286" i="9"/>
  <c r="M2287" i="9"/>
  <c r="M2288" i="9"/>
  <c r="M2289" i="9"/>
  <c r="M2290" i="9"/>
  <c r="M2291" i="9"/>
  <c r="M2292" i="9"/>
  <c r="M2293" i="9"/>
  <c r="M2294" i="9"/>
  <c r="M2295" i="9"/>
  <c r="M2296" i="9"/>
  <c r="M2297" i="9"/>
  <c r="M2298" i="9"/>
  <c r="M2299" i="9"/>
  <c r="M2300" i="9"/>
  <c r="M2301" i="9"/>
  <c r="M2302" i="9"/>
  <c r="M2303" i="9"/>
  <c r="M2304" i="9"/>
  <c r="M2305" i="9"/>
  <c r="M2306" i="9"/>
  <c r="M2307" i="9"/>
  <c r="M2308" i="9"/>
  <c r="M2309" i="9"/>
  <c r="M2310" i="9"/>
  <c r="M2311" i="9"/>
  <c r="M2312" i="9"/>
  <c r="M2313" i="9"/>
  <c r="M2314" i="9"/>
  <c r="M2315" i="9"/>
  <c r="M2316" i="9"/>
  <c r="M2317" i="9"/>
  <c r="M2318" i="9"/>
  <c r="M2319" i="9"/>
  <c r="M2320" i="9"/>
  <c r="M2321" i="9"/>
  <c r="M2322" i="9"/>
  <c r="M2323" i="9"/>
  <c r="M2324" i="9"/>
  <c r="M2325" i="9"/>
  <c r="M2326" i="9"/>
  <c r="M2327" i="9"/>
  <c r="M2328" i="9"/>
  <c r="M2329" i="9"/>
  <c r="M2330" i="9"/>
  <c r="M2331" i="9"/>
  <c r="M2332" i="9"/>
  <c r="M2333" i="9"/>
  <c r="M2334" i="9"/>
  <c r="M2335" i="9"/>
  <c r="M2336" i="9"/>
  <c r="M2337" i="9"/>
  <c r="M2338" i="9"/>
  <c r="M2339" i="9"/>
  <c r="M2340" i="9"/>
  <c r="M2341" i="9"/>
  <c r="M2342" i="9"/>
  <c r="M2343" i="9"/>
  <c r="M2344" i="9"/>
  <c r="M2345" i="9"/>
  <c r="M2346" i="9"/>
  <c r="M2347" i="9"/>
  <c r="M2348" i="9"/>
  <c r="M2349" i="9"/>
  <c r="M2350" i="9"/>
  <c r="M2351" i="9"/>
  <c r="M2352" i="9"/>
  <c r="M2353" i="9"/>
  <c r="M2354" i="9"/>
  <c r="M2355" i="9"/>
  <c r="M2356" i="9"/>
  <c r="M2357" i="9"/>
  <c r="M2358" i="9"/>
  <c r="M2359" i="9"/>
  <c r="M2360" i="9"/>
  <c r="M2361" i="9"/>
  <c r="M2362" i="9"/>
  <c r="M2363" i="9"/>
  <c r="M2364" i="9"/>
  <c r="M2365" i="9"/>
  <c r="M2366" i="9"/>
  <c r="M2367" i="9"/>
  <c r="M2368" i="9"/>
  <c r="M2369" i="9"/>
  <c r="M2370" i="9"/>
  <c r="M2371" i="9"/>
  <c r="M2372" i="9"/>
  <c r="M2373" i="9"/>
  <c r="M2374" i="9"/>
  <c r="M2375" i="9"/>
  <c r="M2376" i="9"/>
  <c r="M2377" i="9"/>
  <c r="M2378" i="9"/>
  <c r="M2379" i="9"/>
  <c r="M2380" i="9"/>
  <c r="M2381" i="9"/>
  <c r="M2382" i="9"/>
  <c r="M2383" i="9"/>
  <c r="M2384" i="9"/>
  <c r="M2385" i="9"/>
  <c r="M2386" i="9"/>
  <c r="M2387" i="9"/>
  <c r="M2388" i="9"/>
  <c r="M2389" i="9"/>
  <c r="M2390" i="9"/>
  <c r="M2391" i="9"/>
  <c r="M2392" i="9"/>
  <c r="M2393" i="9"/>
  <c r="M2394" i="9"/>
  <c r="M2395" i="9"/>
  <c r="M2396" i="9"/>
  <c r="M2397" i="9"/>
  <c r="M2398" i="9"/>
  <c r="M2399" i="9"/>
  <c r="M2400" i="9"/>
  <c r="M2401" i="9"/>
  <c r="M2402" i="9"/>
  <c r="M2403" i="9"/>
  <c r="M2404" i="9"/>
  <c r="M2405" i="9"/>
  <c r="M2406" i="9"/>
  <c r="M2407" i="9"/>
  <c r="M2408" i="9"/>
  <c r="M2409" i="9"/>
  <c r="M2410" i="9"/>
  <c r="M2411" i="9"/>
  <c r="M2412" i="9"/>
  <c r="M2413" i="9"/>
  <c r="M2414" i="9"/>
  <c r="M2415" i="9"/>
  <c r="M2416" i="9"/>
  <c r="M2417" i="9"/>
  <c r="M2418" i="9"/>
  <c r="M2419" i="9"/>
  <c r="M2420" i="9"/>
  <c r="M2421" i="9"/>
  <c r="M2422" i="9"/>
  <c r="M2423" i="9"/>
  <c r="M2424" i="9"/>
  <c r="M2425" i="9"/>
  <c r="M2426" i="9"/>
  <c r="M2427" i="9"/>
  <c r="M2428" i="9"/>
  <c r="M2429" i="9"/>
  <c r="M2430" i="9"/>
  <c r="M2431" i="9"/>
  <c r="M2432" i="9"/>
  <c r="M2433" i="9"/>
  <c r="M2434" i="9"/>
  <c r="M2435" i="9"/>
  <c r="M2436" i="9"/>
  <c r="M2437" i="9"/>
  <c r="M2438" i="9"/>
  <c r="M2439" i="9"/>
  <c r="M2440" i="9"/>
  <c r="M2441" i="9"/>
  <c r="M2442" i="9"/>
  <c r="M2443" i="9"/>
  <c r="M2444" i="9"/>
  <c r="M2445" i="9"/>
  <c r="M2446" i="9"/>
  <c r="M2447" i="9"/>
  <c r="M2448" i="9"/>
  <c r="M2449" i="9"/>
  <c r="M2450" i="9"/>
  <c r="M2451" i="9"/>
  <c r="M2452" i="9"/>
  <c r="M2453" i="9"/>
  <c r="M2454" i="9"/>
  <c r="M2455" i="9"/>
  <c r="M2456" i="9"/>
  <c r="M2457" i="9"/>
  <c r="M2458" i="9"/>
  <c r="M2459" i="9"/>
  <c r="M2460" i="9"/>
  <c r="M2461" i="9"/>
  <c r="M2462" i="9"/>
  <c r="M2463" i="9"/>
  <c r="M2464" i="9"/>
  <c r="M2465" i="9"/>
  <c r="M2466" i="9"/>
  <c r="M2467" i="9"/>
  <c r="M2468" i="9"/>
  <c r="M2469" i="9"/>
  <c r="M2470" i="9"/>
  <c r="M2471" i="9"/>
  <c r="M2472" i="9"/>
  <c r="M2473" i="9"/>
  <c r="M2474" i="9"/>
  <c r="M2475" i="9"/>
  <c r="M2476" i="9"/>
  <c r="M2477" i="9"/>
  <c r="M2478" i="9"/>
  <c r="M2479" i="9"/>
  <c r="M2480" i="9"/>
  <c r="M2481" i="9"/>
  <c r="M2482" i="9"/>
  <c r="M2483" i="9"/>
  <c r="M2484" i="9"/>
  <c r="M2485" i="9"/>
  <c r="M2486" i="9"/>
  <c r="M2487" i="9"/>
  <c r="M2488" i="9"/>
  <c r="M2489" i="9"/>
  <c r="M2490" i="9"/>
  <c r="M2491" i="9"/>
  <c r="M2492" i="9"/>
  <c r="M2493" i="9"/>
  <c r="M2494" i="9"/>
  <c r="M2495" i="9"/>
  <c r="M2496" i="9"/>
  <c r="M2497" i="9"/>
  <c r="M2498" i="9"/>
  <c r="M2499" i="9"/>
  <c r="M2500" i="9"/>
  <c r="K2500" i="9"/>
  <c r="E2500" i="9" s="1"/>
  <c r="K2499" i="9"/>
  <c r="E2499" i="9" s="1"/>
  <c r="K2498" i="9"/>
  <c r="E2498" i="9" s="1"/>
  <c r="K2497" i="9"/>
  <c r="E2497" i="9" s="1"/>
  <c r="K2496" i="9"/>
  <c r="E2496" i="9" s="1"/>
  <c r="K2495" i="9"/>
  <c r="E2495" i="9" s="1"/>
  <c r="K2494" i="9"/>
  <c r="E2494" i="9" s="1"/>
  <c r="K2493" i="9"/>
  <c r="E2493" i="9" s="1"/>
  <c r="K2492" i="9"/>
  <c r="E2492" i="9" s="1"/>
  <c r="K2491" i="9"/>
  <c r="E2491" i="9" s="1"/>
  <c r="K2490" i="9"/>
  <c r="E2490" i="9" s="1"/>
  <c r="K2489" i="9"/>
  <c r="E2489" i="9" s="1"/>
  <c r="K2488" i="9"/>
  <c r="E2488" i="9" s="1"/>
  <c r="K2487" i="9"/>
  <c r="E2487" i="9" s="1"/>
  <c r="K2486" i="9"/>
  <c r="E2486" i="9" s="1"/>
  <c r="K2485" i="9"/>
  <c r="E2485" i="9" s="1"/>
  <c r="K2484" i="9"/>
  <c r="E2484" i="9" s="1"/>
  <c r="K2483" i="9"/>
  <c r="E2483" i="9" s="1"/>
  <c r="K2482" i="9"/>
  <c r="E2482" i="9" s="1"/>
  <c r="K2481" i="9"/>
  <c r="E2481" i="9" s="1"/>
  <c r="K2480" i="9"/>
  <c r="E2480" i="9" s="1"/>
  <c r="K2479" i="9"/>
  <c r="E2479" i="9" s="1"/>
  <c r="K2478" i="9"/>
  <c r="E2478" i="9" s="1"/>
  <c r="K2477" i="9"/>
  <c r="E2477" i="9" s="1"/>
  <c r="K2476" i="9"/>
  <c r="E2476" i="9" s="1"/>
  <c r="K2475" i="9"/>
  <c r="E2475" i="9" s="1"/>
  <c r="K2474" i="9"/>
  <c r="E2474" i="9" s="1"/>
  <c r="K2473" i="9"/>
  <c r="E2473" i="9" s="1"/>
  <c r="K2472" i="9"/>
  <c r="E2472" i="9" s="1"/>
  <c r="K2471" i="9"/>
  <c r="E2471" i="9" s="1"/>
  <c r="K2470" i="9"/>
  <c r="E2470" i="9" s="1"/>
  <c r="K2469" i="9"/>
  <c r="E2469" i="9" s="1"/>
  <c r="K2468" i="9"/>
  <c r="E2468" i="9" s="1"/>
  <c r="K2467" i="9"/>
  <c r="E2467" i="9" s="1"/>
  <c r="K2466" i="9"/>
  <c r="E2466" i="9" s="1"/>
  <c r="K2465" i="9"/>
  <c r="E2465" i="9" s="1"/>
  <c r="K2464" i="9"/>
  <c r="E2464" i="9" s="1"/>
  <c r="K2463" i="9"/>
  <c r="E2463" i="9" s="1"/>
  <c r="K2462" i="9"/>
  <c r="E2462" i="9" s="1"/>
  <c r="K2461" i="9"/>
  <c r="E2461" i="9" s="1"/>
  <c r="K2460" i="9"/>
  <c r="E2460" i="9" s="1"/>
  <c r="K2459" i="9"/>
  <c r="E2459" i="9" s="1"/>
  <c r="K2458" i="9"/>
  <c r="E2458" i="9" s="1"/>
  <c r="K2457" i="9"/>
  <c r="E2457" i="9" s="1"/>
  <c r="K2456" i="9"/>
  <c r="E2456" i="9" s="1"/>
  <c r="K2455" i="9"/>
  <c r="E2455" i="9" s="1"/>
  <c r="K2454" i="9"/>
  <c r="K2453" i="9"/>
  <c r="E2453" i="9" s="1"/>
  <c r="K2452" i="9"/>
  <c r="E2452" i="9" s="1"/>
  <c r="K2451" i="9"/>
  <c r="E2451" i="9" s="1"/>
  <c r="K2450" i="9"/>
  <c r="E2450" i="9" s="1"/>
  <c r="K2449" i="9"/>
  <c r="E2449" i="9" s="1"/>
  <c r="K2448" i="9"/>
  <c r="E2448" i="9" s="1"/>
  <c r="K2447" i="9"/>
  <c r="E2447" i="9" s="1"/>
  <c r="K2446" i="9"/>
  <c r="E2446" i="9" s="1"/>
  <c r="K2445" i="9"/>
  <c r="E2445" i="9" s="1"/>
  <c r="K2444" i="9"/>
  <c r="E2444" i="9" s="1"/>
  <c r="K2443" i="9"/>
  <c r="E2443" i="9" s="1"/>
  <c r="K2442" i="9"/>
  <c r="E2442" i="9" s="1"/>
  <c r="K2441" i="9"/>
  <c r="E2441" i="9" s="1"/>
  <c r="K2440" i="9"/>
  <c r="E2440" i="9" s="1"/>
  <c r="K2439" i="9"/>
  <c r="E2439" i="9" s="1"/>
  <c r="K2438" i="9"/>
  <c r="E2438" i="9" s="1"/>
  <c r="K2437" i="9"/>
  <c r="E2437" i="9" s="1"/>
  <c r="K2436" i="9"/>
  <c r="E2436" i="9" s="1"/>
  <c r="K2435" i="9"/>
  <c r="E2435" i="9" s="1"/>
  <c r="K2434" i="9"/>
  <c r="E2434" i="9" s="1"/>
  <c r="K2433" i="9"/>
  <c r="E2433" i="9" s="1"/>
  <c r="K2432" i="9"/>
  <c r="E2432" i="9" s="1"/>
  <c r="K2431" i="9"/>
  <c r="E2431" i="9" s="1"/>
  <c r="K2430" i="9"/>
  <c r="E2430" i="9" s="1"/>
  <c r="K2429" i="9"/>
  <c r="E2429" i="9" s="1"/>
  <c r="K2428" i="9"/>
  <c r="E2428" i="9" s="1"/>
  <c r="K2427" i="9"/>
  <c r="E2427" i="9" s="1"/>
  <c r="K2426" i="9"/>
  <c r="E2426" i="9" s="1"/>
  <c r="K2425" i="9"/>
  <c r="E2425" i="9" s="1"/>
  <c r="K2424" i="9"/>
  <c r="E2424" i="9" s="1"/>
  <c r="K2423" i="9"/>
  <c r="E2423" i="9" s="1"/>
  <c r="K2422" i="9"/>
  <c r="E2422" i="9" s="1"/>
  <c r="K2421" i="9"/>
  <c r="E2421" i="9" s="1"/>
  <c r="K2420" i="9"/>
  <c r="E2420" i="9" s="1"/>
  <c r="K2419" i="9"/>
  <c r="E2419" i="9" s="1"/>
  <c r="K2418" i="9"/>
  <c r="E2418" i="9" s="1"/>
  <c r="K2417" i="9"/>
  <c r="E2417" i="9" s="1"/>
  <c r="K2416" i="9"/>
  <c r="E2416" i="9" s="1"/>
  <c r="K2415" i="9"/>
  <c r="E2415" i="9" s="1"/>
  <c r="K2414" i="9"/>
  <c r="E2414" i="9" s="1"/>
  <c r="K2413" i="9"/>
  <c r="E2413" i="9" s="1"/>
  <c r="K2412" i="9"/>
  <c r="E2412" i="9" s="1"/>
  <c r="K2411" i="9"/>
  <c r="E2411" i="9" s="1"/>
  <c r="K2410" i="9"/>
  <c r="E2410" i="9" s="1"/>
  <c r="K2409" i="9"/>
  <c r="E2409" i="9" s="1"/>
  <c r="K2408" i="9"/>
  <c r="E2408" i="9" s="1"/>
  <c r="K2407" i="9"/>
  <c r="E2407" i="9" s="1"/>
  <c r="K2406" i="9"/>
  <c r="E2406" i="9" s="1"/>
  <c r="K2405" i="9"/>
  <c r="E2405" i="9" s="1"/>
  <c r="K2404" i="9"/>
  <c r="E2404" i="9" s="1"/>
  <c r="K2403" i="9"/>
  <c r="E2403" i="9" s="1"/>
  <c r="K2402" i="9"/>
  <c r="E2402" i="9" s="1"/>
  <c r="K2401" i="9"/>
  <c r="E2401" i="9" s="1"/>
  <c r="K2400" i="9"/>
  <c r="E2400" i="9" s="1"/>
  <c r="K2399" i="9"/>
  <c r="E2399" i="9" s="1"/>
  <c r="K2398" i="9"/>
  <c r="E2398" i="9" s="1"/>
  <c r="K2397" i="9"/>
  <c r="E2397" i="9" s="1"/>
  <c r="K2396" i="9"/>
  <c r="E2396" i="9" s="1"/>
  <c r="K2395" i="9"/>
  <c r="E2395" i="9" s="1"/>
  <c r="K2394" i="9"/>
  <c r="E2394" i="9" s="1"/>
  <c r="K2393" i="9"/>
  <c r="E2393" i="9" s="1"/>
  <c r="K2392" i="9"/>
  <c r="E2392" i="9" s="1"/>
  <c r="K2391" i="9"/>
  <c r="E2391" i="9" s="1"/>
  <c r="K2390" i="9"/>
  <c r="E2390" i="9" s="1"/>
  <c r="K2389" i="9"/>
  <c r="E2389" i="9" s="1"/>
  <c r="K2388" i="9"/>
  <c r="E2388" i="9" s="1"/>
  <c r="K2387" i="9"/>
  <c r="E2387" i="9" s="1"/>
  <c r="K2386" i="9"/>
  <c r="E2386" i="9" s="1"/>
  <c r="K2385" i="9"/>
  <c r="E2385" i="9" s="1"/>
  <c r="K2384" i="9"/>
  <c r="E2384" i="9" s="1"/>
  <c r="K2383" i="9"/>
  <c r="E2383" i="9" s="1"/>
  <c r="K2382" i="9"/>
  <c r="K2381" i="9"/>
  <c r="E2381" i="9" s="1"/>
  <c r="K2380" i="9"/>
  <c r="E2380" i="9" s="1"/>
  <c r="K2379" i="9"/>
  <c r="E2379" i="9" s="1"/>
  <c r="K2378" i="9"/>
  <c r="E2378" i="9" s="1"/>
  <c r="K2377" i="9"/>
  <c r="E2377" i="9" s="1"/>
  <c r="K2376" i="9"/>
  <c r="E2376" i="9" s="1"/>
  <c r="K2375" i="9"/>
  <c r="E2375" i="9" s="1"/>
  <c r="K2374" i="9"/>
  <c r="E2374" i="9" s="1"/>
  <c r="K2373" i="9"/>
  <c r="E2373" i="9" s="1"/>
  <c r="K2372" i="9"/>
  <c r="E2372" i="9" s="1"/>
  <c r="K2371" i="9"/>
  <c r="E2371" i="9" s="1"/>
  <c r="K2370" i="9"/>
  <c r="E2370" i="9" s="1"/>
  <c r="K2369" i="9"/>
  <c r="E2369" i="9" s="1"/>
  <c r="K2368" i="9"/>
  <c r="E2368" i="9" s="1"/>
  <c r="K2367" i="9"/>
  <c r="E2367" i="9" s="1"/>
  <c r="K2366" i="9"/>
  <c r="E2366" i="9" s="1"/>
  <c r="K2365" i="9"/>
  <c r="E2365" i="9" s="1"/>
  <c r="K2364" i="9"/>
  <c r="E2364" i="9" s="1"/>
  <c r="K2363" i="9"/>
  <c r="E2363" i="9" s="1"/>
  <c r="K2362" i="9"/>
  <c r="E2362" i="9" s="1"/>
  <c r="K2361" i="9"/>
  <c r="E2361" i="9" s="1"/>
  <c r="K2360" i="9"/>
  <c r="E2360" i="9" s="1"/>
  <c r="K2359" i="9"/>
  <c r="E2359" i="9" s="1"/>
  <c r="K2358" i="9"/>
  <c r="E2358" i="9" s="1"/>
  <c r="K2357" i="9"/>
  <c r="E2357" i="9" s="1"/>
  <c r="K2356" i="9"/>
  <c r="E2356" i="9" s="1"/>
  <c r="K2355" i="9"/>
  <c r="E2355" i="9" s="1"/>
  <c r="K2354" i="9"/>
  <c r="E2354" i="9" s="1"/>
  <c r="K2353" i="9"/>
  <c r="E2353" i="9" s="1"/>
  <c r="K2352" i="9"/>
  <c r="E2352" i="9" s="1"/>
  <c r="K2351" i="9"/>
  <c r="E2351" i="9" s="1"/>
  <c r="K2350" i="9"/>
  <c r="E2350" i="9" s="1"/>
  <c r="K2349" i="9"/>
  <c r="E2349" i="9" s="1"/>
  <c r="K2348" i="9"/>
  <c r="E2348" i="9" s="1"/>
  <c r="K2347" i="9"/>
  <c r="E2347" i="9" s="1"/>
  <c r="K2346" i="9"/>
  <c r="E2346" i="9" s="1"/>
  <c r="K2345" i="9"/>
  <c r="E2345" i="9" s="1"/>
  <c r="K2344" i="9"/>
  <c r="E2344" i="9" s="1"/>
  <c r="K2343" i="9"/>
  <c r="E2343" i="9" s="1"/>
  <c r="K2342" i="9"/>
  <c r="E2342" i="9" s="1"/>
  <c r="K2341" i="9"/>
  <c r="E2341" i="9" s="1"/>
  <c r="K2340" i="9"/>
  <c r="E2340" i="9" s="1"/>
  <c r="K2339" i="9"/>
  <c r="E2339" i="9" s="1"/>
  <c r="K2338" i="9"/>
  <c r="E2338" i="9" s="1"/>
  <c r="K2337" i="9"/>
  <c r="E2337" i="9" s="1"/>
  <c r="K2336" i="9"/>
  <c r="E2336" i="9" s="1"/>
  <c r="K2335" i="9"/>
  <c r="E2335" i="9" s="1"/>
  <c r="K2334" i="9"/>
  <c r="E2334" i="9" s="1"/>
  <c r="K2333" i="9"/>
  <c r="E2333" i="9" s="1"/>
  <c r="K2332" i="9"/>
  <c r="E2332" i="9" s="1"/>
  <c r="K2331" i="9"/>
  <c r="E2331" i="9" s="1"/>
  <c r="K2330" i="9"/>
  <c r="E2330" i="9" s="1"/>
  <c r="K2329" i="9"/>
  <c r="E2329" i="9" s="1"/>
  <c r="K2328" i="9"/>
  <c r="E2328" i="9" s="1"/>
  <c r="K2327" i="9"/>
  <c r="E2327" i="9" s="1"/>
  <c r="K2326" i="9"/>
  <c r="E2326" i="9" s="1"/>
  <c r="K2325" i="9"/>
  <c r="E2325" i="9" s="1"/>
  <c r="K2324" i="9"/>
  <c r="E2324" i="9" s="1"/>
  <c r="K2323" i="9"/>
  <c r="E2323" i="9" s="1"/>
  <c r="K2322" i="9"/>
  <c r="E2322" i="9" s="1"/>
  <c r="K2321" i="9"/>
  <c r="E2321" i="9" s="1"/>
  <c r="K2320" i="9"/>
  <c r="E2320" i="9" s="1"/>
  <c r="K2319" i="9"/>
  <c r="E2319" i="9" s="1"/>
  <c r="K2318" i="9"/>
  <c r="E2318" i="9" s="1"/>
  <c r="K2317" i="9"/>
  <c r="E2317" i="9" s="1"/>
  <c r="K2316" i="9"/>
  <c r="E2316" i="9" s="1"/>
  <c r="K2315" i="9"/>
  <c r="E2315" i="9" s="1"/>
  <c r="K2314" i="9"/>
  <c r="E2314" i="9" s="1"/>
  <c r="K2313" i="9"/>
  <c r="E2313" i="9" s="1"/>
  <c r="K2312" i="9"/>
  <c r="E2312" i="9" s="1"/>
  <c r="K2311" i="9"/>
  <c r="E2311" i="9" s="1"/>
  <c r="K2310" i="9"/>
  <c r="K2309" i="9"/>
  <c r="E2309" i="9" s="1"/>
  <c r="K2308" i="9"/>
  <c r="E2308" i="9" s="1"/>
  <c r="K2307" i="9"/>
  <c r="E2307" i="9" s="1"/>
  <c r="K2306" i="9"/>
  <c r="E2306" i="9" s="1"/>
  <c r="K2305" i="9"/>
  <c r="E2305" i="9" s="1"/>
  <c r="K2304" i="9"/>
  <c r="E2304" i="9" s="1"/>
  <c r="K2303" i="9"/>
  <c r="E2303" i="9" s="1"/>
  <c r="K2302" i="9"/>
  <c r="E2302" i="9" s="1"/>
  <c r="K2301" i="9"/>
  <c r="E2301" i="9" s="1"/>
  <c r="K2300" i="9"/>
  <c r="E2300" i="9" s="1"/>
  <c r="K2299" i="9"/>
  <c r="E2299" i="9" s="1"/>
  <c r="K2298" i="9"/>
  <c r="E2298" i="9" s="1"/>
  <c r="K2297" i="9"/>
  <c r="E2297" i="9" s="1"/>
  <c r="K2296" i="9"/>
  <c r="E2296" i="9" s="1"/>
  <c r="K2295" i="9"/>
  <c r="E2295" i="9" s="1"/>
  <c r="K2294" i="9"/>
  <c r="E2294" i="9" s="1"/>
  <c r="K2293" i="9"/>
  <c r="E2293" i="9" s="1"/>
  <c r="K2292" i="9"/>
  <c r="E2292" i="9" s="1"/>
  <c r="K2291" i="9"/>
  <c r="E2291" i="9" s="1"/>
  <c r="K2290" i="9"/>
  <c r="E2290" i="9" s="1"/>
  <c r="K2289" i="9"/>
  <c r="E2289" i="9" s="1"/>
  <c r="K2288" i="9"/>
  <c r="E2288" i="9" s="1"/>
  <c r="K2287" i="9"/>
  <c r="E2287" i="9" s="1"/>
  <c r="K2286" i="9"/>
  <c r="E2286" i="9" s="1"/>
  <c r="K2285" i="9"/>
  <c r="E2285" i="9" s="1"/>
  <c r="K2284" i="9"/>
  <c r="E2284" i="9" s="1"/>
  <c r="K2283" i="9"/>
  <c r="E2283" i="9" s="1"/>
  <c r="K2282" i="9"/>
  <c r="E2282" i="9" s="1"/>
  <c r="K2281" i="9"/>
  <c r="E2281" i="9" s="1"/>
  <c r="K2280" i="9"/>
  <c r="E2280" i="9" s="1"/>
  <c r="K2279" i="9"/>
  <c r="E2279" i="9" s="1"/>
  <c r="K2278" i="9"/>
  <c r="E2278" i="9" s="1"/>
  <c r="K2277" i="9"/>
  <c r="E2277" i="9" s="1"/>
  <c r="K2276" i="9"/>
  <c r="E2276" i="9" s="1"/>
  <c r="K2275" i="9"/>
  <c r="E2275" i="9" s="1"/>
  <c r="K2274" i="9"/>
  <c r="E2274" i="9" s="1"/>
  <c r="K2273" i="9"/>
  <c r="E2273" i="9" s="1"/>
  <c r="K2272" i="9"/>
  <c r="E2272" i="9" s="1"/>
  <c r="K2271" i="9"/>
  <c r="E2271" i="9" s="1"/>
  <c r="K2270" i="9"/>
  <c r="E2270" i="9" s="1"/>
  <c r="K2269" i="9"/>
  <c r="E2269" i="9" s="1"/>
  <c r="K2268" i="9"/>
  <c r="E2268" i="9" s="1"/>
  <c r="K2267" i="9"/>
  <c r="E2267" i="9" s="1"/>
  <c r="K2266" i="9"/>
  <c r="E2266" i="9" s="1"/>
  <c r="K2265" i="9"/>
  <c r="E2265" i="9" s="1"/>
  <c r="K2264" i="9"/>
  <c r="E2264" i="9" s="1"/>
  <c r="K2263" i="9"/>
  <c r="E2263" i="9" s="1"/>
  <c r="K2262" i="9"/>
  <c r="E2262" i="9" s="1"/>
  <c r="K2261" i="9"/>
  <c r="E2261" i="9" s="1"/>
  <c r="K2260" i="9"/>
  <c r="E2260" i="9" s="1"/>
  <c r="K2259" i="9"/>
  <c r="E2259" i="9" s="1"/>
  <c r="K2258" i="9"/>
  <c r="E2258" i="9" s="1"/>
  <c r="K2257" i="9"/>
  <c r="E2257" i="9" s="1"/>
  <c r="K2256" i="9"/>
  <c r="E2256" i="9" s="1"/>
  <c r="K2255" i="9"/>
  <c r="E2255" i="9" s="1"/>
  <c r="K2254" i="9"/>
  <c r="E2254" i="9" s="1"/>
  <c r="K2253" i="9"/>
  <c r="E2253" i="9" s="1"/>
  <c r="K2252" i="9"/>
  <c r="E2252" i="9" s="1"/>
  <c r="K2251" i="9"/>
  <c r="E2251" i="9" s="1"/>
  <c r="K2250" i="9"/>
  <c r="E2250" i="9" s="1"/>
  <c r="K2249" i="9"/>
  <c r="E2249" i="9" s="1"/>
  <c r="K2248" i="9"/>
  <c r="E2248" i="9" s="1"/>
  <c r="K2247" i="9"/>
  <c r="E2247" i="9" s="1"/>
  <c r="K2246" i="9"/>
  <c r="E2246" i="9" s="1"/>
  <c r="K2245" i="9"/>
  <c r="E2245" i="9" s="1"/>
  <c r="K2244" i="9"/>
  <c r="E2244" i="9" s="1"/>
  <c r="K2243" i="9"/>
  <c r="E2243" i="9" s="1"/>
  <c r="K2242" i="9"/>
  <c r="E2242" i="9" s="1"/>
  <c r="K2241" i="9"/>
  <c r="E2241" i="9" s="1"/>
  <c r="K2240" i="9"/>
  <c r="E2240" i="9" s="1"/>
  <c r="K2239" i="9"/>
  <c r="E2239" i="9" s="1"/>
  <c r="K2238" i="9"/>
  <c r="K2237" i="9"/>
  <c r="E2237" i="9" s="1"/>
  <c r="K2236" i="9"/>
  <c r="E2236" i="9" s="1"/>
  <c r="K2235" i="9"/>
  <c r="E2235" i="9" s="1"/>
  <c r="K2234" i="9"/>
  <c r="E2234" i="9" s="1"/>
  <c r="K2233" i="9"/>
  <c r="E2233" i="9" s="1"/>
  <c r="K2232" i="9"/>
  <c r="E2232" i="9" s="1"/>
  <c r="K2231" i="9"/>
  <c r="E2231" i="9" s="1"/>
  <c r="K2230" i="9"/>
  <c r="E2230" i="9" s="1"/>
  <c r="K2229" i="9"/>
  <c r="E2229" i="9" s="1"/>
  <c r="K2228" i="9"/>
  <c r="E2228" i="9" s="1"/>
  <c r="K2227" i="9"/>
  <c r="E2227" i="9" s="1"/>
  <c r="K2226" i="9"/>
  <c r="E2226" i="9" s="1"/>
  <c r="K2225" i="9"/>
  <c r="E2225" i="9" s="1"/>
  <c r="K2224" i="9"/>
  <c r="E2224" i="9" s="1"/>
  <c r="K2223" i="9"/>
  <c r="E2223" i="9" s="1"/>
  <c r="K2222" i="9"/>
  <c r="E2222" i="9" s="1"/>
  <c r="K2221" i="9"/>
  <c r="E2221" i="9" s="1"/>
  <c r="K2220" i="9"/>
  <c r="E2220" i="9" s="1"/>
  <c r="K2219" i="9"/>
  <c r="E2219" i="9" s="1"/>
  <c r="K2218" i="9"/>
  <c r="E2218" i="9" s="1"/>
  <c r="K2217" i="9"/>
  <c r="E2217" i="9" s="1"/>
  <c r="K2216" i="9"/>
  <c r="E2216" i="9" s="1"/>
  <c r="K2215" i="9"/>
  <c r="E2215" i="9" s="1"/>
  <c r="K2214" i="9"/>
  <c r="E2214" i="9" s="1"/>
  <c r="K2213" i="9"/>
  <c r="E2213" i="9" s="1"/>
  <c r="K2212" i="9"/>
  <c r="E2212" i="9" s="1"/>
  <c r="K2211" i="9"/>
  <c r="E2211" i="9" s="1"/>
  <c r="K2210" i="9"/>
  <c r="E2210" i="9" s="1"/>
  <c r="K2209" i="9"/>
  <c r="E2209" i="9" s="1"/>
  <c r="K2208" i="9"/>
  <c r="E2208" i="9" s="1"/>
  <c r="K2207" i="9"/>
  <c r="E2207" i="9" s="1"/>
  <c r="K2206" i="9"/>
  <c r="E2206" i="9" s="1"/>
  <c r="K2205" i="9"/>
  <c r="E2205" i="9" s="1"/>
  <c r="K2204" i="9"/>
  <c r="E2204" i="9" s="1"/>
  <c r="K2203" i="9"/>
  <c r="E2203" i="9" s="1"/>
  <c r="K2202" i="9"/>
  <c r="E2202" i="9" s="1"/>
  <c r="K2201" i="9"/>
  <c r="E2201" i="9" s="1"/>
  <c r="K2200" i="9"/>
  <c r="E2200" i="9" s="1"/>
  <c r="K2199" i="9"/>
  <c r="E2199" i="9" s="1"/>
  <c r="K2198" i="9"/>
  <c r="E2198" i="9" s="1"/>
  <c r="K2197" i="9"/>
  <c r="E2197" i="9" s="1"/>
  <c r="K2196" i="9"/>
  <c r="E2196" i="9" s="1"/>
  <c r="K2195" i="9"/>
  <c r="E2195" i="9" s="1"/>
  <c r="K2194" i="9"/>
  <c r="E2194" i="9" s="1"/>
  <c r="K2193" i="9"/>
  <c r="E2193" i="9" s="1"/>
  <c r="K2192" i="9"/>
  <c r="E2192" i="9" s="1"/>
  <c r="K2191" i="9"/>
  <c r="E2191" i="9" s="1"/>
  <c r="K2190" i="9"/>
  <c r="E2190" i="9" s="1"/>
  <c r="K2189" i="9"/>
  <c r="E2189" i="9" s="1"/>
  <c r="K2188" i="9"/>
  <c r="E2188" i="9" s="1"/>
  <c r="K2187" i="9"/>
  <c r="E2187" i="9" s="1"/>
  <c r="K2186" i="9"/>
  <c r="E2186" i="9" s="1"/>
  <c r="K2185" i="9"/>
  <c r="E2185" i="9" s="1"/>
  <c r="K2184" i="9"/>
  <c r="E2184" i="9" s="1"/>
  <c r="K2183" i="9"/>
  <c r="E2183" i="9" s="1"/>
  <c r="K2182" i="9"/>
  <c r="E2182" i="9" s="1"/>
  <c r="K2181" i="9"/>
  <c r="E2181" i="9" s="1"/>
  <c r="K2180" i="9"/>
  <c r="E2180" i="9" s="1"/>
  <c r="K2179" i="9"/>
  <c r="E2179" i="9" s="1"/>
  <c r="K2178" i="9"/>
  <c r="E2178" i="9" s="1"/>
  <c r="K2177" i="9"/>
  <c r="E2177" i="9" s="1"/>
  <c r="K2176" i="9"/>
  <c r="E2176" i="9" s="1"/>
  <c r="K2175" i="9"/>
  <c r="E2175" i="9" s="1"/>
  <c r="K2174" i="9"/>
  <c r="E2174" i="9" s="1"/>
  <c r="K2173" i="9"/>
  <c r="E2173" i="9" s="1"/>
  <c r="K2172" i="9"/>
  <c r="E2172" i="9" s="1"/>
  <c r="K2171" i="9"/>
  <c r="E2171" i="9" s="1"/>
  <c r="K2170" i="9"/>
  <c r="E2170" i="9" s="1"/>
  <c r="K2169" i="9"/>
  <c r="E2169" i="9" s="1"/>
  <c r="K2168" i="9"/>
  <c r="E2168" i="9" s="1"/>
  <c r="K2167" i="9"/>
  <c r="E2167" i="9" s="1"/>
  <c r="K2166" i="9"/>
  <c r="K2165" i="9"/>
  <c r="E2165" i="9" s="1"/>
  <c r="K2164" i="9"/>
  <c r="E2164" i="9" s="1"/>
  <c r="K2163" i="9"/>
  <c r="E2163" i="9" s="1"/>
  <c r="K2162" i="9"/>
  <c r="E2162" i="9" s="1"/>
  <c r="K2161" i="9"/>
  <c r="E2161" i="9" s="1"/>
  <c r="K2160" i="9"/>
  <c r="E2160" i="9" s="1"/>
  <c r="K2159" i="9"/>
  <c r="E2159" i="9" s="1"/>
  <c r="K2158" i="9"/>
  <c r="E2158" i="9" s="1"/>
  <c r="K2157" i="9"/>
  <c r="E2157" i="9" s="1"/>
  <c r="K2156" i="9"/>
  <c r="E2156" i="9" s="1"/>
  <c r="K2155" i="9"/>
  <c r="E2155" i="9" s="1"/>
  <c r="K2154" i="9"/>
  <c r="E2154" i="9" s="1"/>
  <c r="K2153" i="9"/>
  <c r="E2153" i="9" s="1"/>
  <c r="K2152" i="9"/>
  <c r="E2152" i="9" s="1"/>
  <c r="K2151" i="9"/>
  <c r="E2151" i="9" s="1"/>
  <c r="K2150" i="9"/>
  <c r="E2150" i="9" s="1"/>
  <c r="K2149" i="9"/>
  <c r="E2149" i="9" s="1"/>
  <c r="K2148" i="9"/>
  <c r="E2148" i="9" s="1"/>
  <c r="K2147" i="9"/>
  <c r="E2147" i="9" s="1"/>
  <c r="K2146" i="9"/>
  <c r="E2146" i="9" s="1"/>
  <c r="K2145" i="9"/>
  <c r="E2145" i="9" s="1"/>
  <c r="K2144" i="9"/>
  <c r="E2144" i="9" s="1"/>
  <c r="K2143" i="9"/>
  <c r="E2143" i="9" s="1"/>
  <c r="K2142" i="9"/>
  <c r="E2142" i="9" s="1"/>
  <c r="K2141" i="9"/>
  <c r="E2141" i="9" s="1"/>
  <c r="K2140" i="9"/>
  <c r="E2140" i="9" s="1"/>
  <c r="K2139" i="9"/>
  <c r="E2139" i="9" s="1"/>
  <c r="K2138" i="9"/>
  <c r="E2138" i="9" s="1"/>
  <c r="K2137" i="9"/>
  <c r="E2137" i="9" s="1"/>
  <c r="K2136" i="9"/>
  <c r="E2136" i="9" s="1"/>
  <c r="K2135" i="9"/>
  <c r="E2135" i="9" s="1"/>
  <c r="K2134" i="9"/>
  <c r="E2134" i="9" s="1"/>
  <c r="K2133" i="9"/>
  <c r="E2133" i="9" s="1"/>
  <c r="K2132" i="9"/>
  <c r="E2132" i="9" s="1"/>
  <c r="K2131" i="9"/>
  <c r="E2131" i="9" s="1"/>
  <c r="K2130" i="9"/>
  <c r="E2130" i="9" s="1"/>
  <c r="K2129" i="9"/>
  <c r="E2129" i="9" s="1"/>
  <c r="K2128" i="9"/>
  <c r="E2128" i="9" s="1"/>
  <c r="K2127" i="9"/>
  <c r="E2127" i="9" s="1"/>
  <c r="K2126" i="9"/>
  <c r="E2126" i="9" s="1"/>
  <c r="K2125" i="9"/>
  <c r="E2125" i="9" s="1"/>
  <c r="K2124" i="9"/>
  <c r="E2124" i="9" s="1"/>
  <c r="K2123" i="9"/>
  <c r="E2123" i="9" s="1"/>
  <c r="K2122" i="9"/>
  <c r="E2122" i="9" s="1"/>
  <c r="K2121" i="9"/>
  <c r="E2121" i="9" s="1"/>
  <c r="K2120" i="9"/>
  <c r="E2120" i="9" s="1"/>
  <c r="K2119" i="9"/>
  <c r="E2119" i="9" s="1"/>
  <c r="K2118" i="9"/>
  <c r="E2118" i="9" s="1"/>
  <c r="K2117" i="9"/>
  <c r="E2117" i="9" s="1"/>
  <c r="K2116" i="9"/>
  <c r="E2116" i="9" s="1"/>
  <c r="K2115" i="9"/>
  <c r="E2115" i="9" s="1"/>
  <c r="K2114" i="9"/>
  <c r="E2114" i="9" s="1"/>
  <c r="K2113" i="9"/>
  <c r="E2113" i="9" s="1"/>
  <c r="K2112" i="9"/>
  <c r="E2112" i="9" s="1"/>
  <c r="K2111" i="9"/>
  <c r="E2111" i="9" s="1"/>
  <c r="K2110" i="9"/>
  <c r="E2110" i="9" s="1"/>
  <c r="K2109" i="9"/>
  <c r="E2109" i="9" s="1"/>
  <c r="K2108" i="9"/>
  <c r="E2108" i="9" s="1"/>
  <c r="K2107" i="9"/>
  <c r="E2107" i="9" s="1"/>
  <c r="K2106" i="9"/>
  <c r="E2106" i="9" s="1"/>
  <c r="K2105" i="9"/>
  <c r="E2105" i="9" s="1"/>
  <c r="K2104" i="9"/>
  <c r="E2104" i="9" s="1"/>
  <c r="K2103" i="9"/>
  <c r="E2103" i="9" s="1"/>
  <c r="K2102" i="9"/>
  <c r="E2102" i="9" s="1"/>
  <c r="K2101" i="9"/>
  <c r="E2101" i="9" s="1"/>
  <c r="K2100" i="9"/>
  <c r="E2100" i="9" s="1"/>
  <c r="K2099" i="9"/>
  <c r="E2099" i="9" s="1"/>
  <c r="K2098" i="9"/>
  <c r="E2098" i="9" s="1"/>
  <c r="K2097" i="9"/>
  <c r="E2097" i="9" s="1"/>
  <c r="K2096" i="9"/>
  <c r="E2096" i="9" s="1"/>
  <c r="K2095" i="9"/>
  <c r="E2095" i="9" s="1"/>
  <c r="K2094" i="9"/>
  <c r="K2093" i="9"/>
  <c r="E2093" i="9" s="1"/>
  <c r="K2092" i="9"/>
  <c r="E2092" i="9" s="1"/>
  <c r="K2091" i="9"/>
  <c r="E2091" i="9" s="1"/>
  <c r="K2090" i="9"/>
  <c r="E2090" i="9" s="1"/>
  <c r="K2089" i="9"/>
  <c r="E2089" i="9" s="1"/>
  <c r="K2088" i="9"/>
  <c r="E2088" i="9" s="1"/>
  <c r="K2087" i="9"/>
  <c r="E2087" i="9" s="1"/>
  <c r="K2086" i="9"/>
  <c r="E2086" i="9" s="1"/>
  <c r="K2085" i="9"/>
  <c r="E2085" i="9" s="1"/>
  <c r="K2084" i="9"/>
  <c r="E2084" i="9" s="1"/>
  <c r="K2083" i="9"/>
  <c r="E2083" i="9" s="1"/>
  <c r="K2082" i="9"/>
  <c r="E2082" i="9" s="1"/>
  <c r="K2081" i="9"/>
  <c r="E2081" i="9" s="1"/>
  <c r="K2080" i="9"/>
  <c r="E2080" i="9" s="1"/>
  <c r="K2079" i="9"/>
  <c r="E2079" i="9" s="1"/>
  <c r="K2078" i="9"/>
  <c r="E2078" i="9" s="1"/>
  <c r="K2077" i="9"/>
  <c r="E2077" i="9" s="1"/>
  <c r="K2076" i="9"/>
  <c r="E2076" i="9" s="1"/>
  <c r="K2075" i="9"/>
  <c r="E2075" i="9" s="1"/>
  <c r="K2074" i="9"/>
  <c r="E2074" i="9" s="1"/>
  <c r="K2073" i="9"/>
  <c r="E2073" i="9" s="1"/>
  <c r="K2072" i="9"/>
  <c r="E2072" i="9" s="1"/>
  <c r="K2071" i="9"/>
  <c r="E2071" i="9" s="1"/>
  <c r="K2070" i="9"/>
  <c r="E2070" i="9" s="1"/>
  <c r="K2069" i="9"/>
  <c r="E2069" i="9" s="1"/>
  <c r="K2068" i="9"/>
  <c r="E2068" i="9" s="1"/>
  <c r="K2067" i="9"/>
  <c r="E2067" i="9" s="1"/>
  <c r="K2066" i="9"/>
  <c r="E2066" i="9" s="1"/>
  <c r="K2065" i="9"/>
  <c r="E2065" i="9" s="1"/>
  <c r="K2064" i="9"/>
  <c r="E2064" i="9" s="1"/>
  <c r="K2063" i="9"/>
  <c r="E2063" i="9" s="1"/>
  <c r="K2062" i="9"/>
  <c r="E2062" i="9" s="1"/>
  <c r="K2061" i="9"/>
  <c r="E2061" i="9" s="1"/>
  <c r="K2060" i="9"/>
  <c r="E2060" i="9" s="1"/>
  <c r="K2059" i="9"/>
  <c r="E2059" i="9" s="1"/>
  <c r="K2058" i="9"/>
  <c r="E2058" i="9" s="1"/>
  <c r="K2057" i="9"/>
  <c r="E2057" i="9" s="1"/>
  <c r="K2056" i="9"/>
  <c r="E2056" i="9" s="1"/>
  <c r="K2055" i="9"/>
  <c r="E2055" i="9" s="1"/>
  <c r="K2054" i="9"/>
  <c r="E2054" i="9" s="1"/>
  <c r="K2053" i="9"/>
  <c r="E2053" i="9" s="1"/>
  <c r="K2052" i="9"/>
  <c r="E2052" i="9" s="1"/>
  <c r="K2051" i="9"/>
  <c r="E2051" i="9" s="1"/>
  <c r="K2050" i="9"/>
  <c r="E2050" i="9" s="1"/>
  <c r="K2049" i="9"/>
  <c r="E2049" i="9" s="1"/>
  <c r="K2048" i="9"/>
  <c r="E2048" i="9" s="1"/>
  <c r="K2047" i="9"/>
  <c r="E2047" i="9" s="1"/>
  <c r="K2046" i="9"/>
  <c r="E2046" i="9" s="1"/>
  <c r="K2045" i="9"/>
  <c r="E2045" i="9" s="1"/>
  <c r="K2044" i="9"/>
  <c r="E2044" i="9" s="1"/>
  <c r="K2043" i="9"/>
  <c r="E2043" i="9" s="1"/>
  <c r="K2042" i="9"/>
  <c r="E2042" i="9" s="1"/>
  <c r="K2041" i="9"/>
  <c r="E2041" i="9" s="1"/>
  <c r="K2040" i="9"/>
  <c r="E2040" i="9" s="1"/>
  <c r="K2039" i="9"/>
  <c r="E2039" i="9" s="1"/>
  <c r="K2038" i="9"/>
  <c r="E2038" i="9" s="1"/>
  <c r="K2037" i="9"/>
  <c r="E2037" i="9" s="1"/>
  <c r="K2036" i="9"/>
  <c r="E2036" i="9" s="1"/>
  <c r="K2035" i="9"/>
  <c r="E2035" i="9" s="1"/>
  <c r="K2034" i="9"/>
  <c r="E2034" i="9" s="1"/>
  <c r="K2033" i="9"/>
  <c r="E2033" i="9" s="1"/>
  <c r="K2032" i="9"/>
  <c r="E2032" i="9" s="1"/>
  <c r="K2031" i="9"/>
  <c r="E2031" i="9" s="1"/>
  <c r="K2030" i="9"/>
  <c r="E2030" i="9" s="1"/>
  <c r="K2029" i="9"/>
  <c r="E2029" i="9" s="1"/>
  <c r="K2028" i="9"/>
  <c r="E2028" i="9" s="1"/>
  <c r="K2027" i="9"/>
  <c r="E2027" i="9" s="1"/>
  <c r="K2026" i="9"/>
  <c r="E2026" i="9" s="1"/>
  <c r="K2025" i="9"/>
  <c r="E2025" i="9" s="1"/>
  <c r="K2024" i="9"/>
  <c r="E2024" i="9" s="1"/>
  <c r="K2023" i="9"/>
  <c r="E2023" i="9" s="1"/>
  <c r="K2022" i="9"/>
  <c r="K2021" i="9"/>
  <c r="E2021" i="9" s="1"/>
  <c r="K2020" i="9"/>
  <c r="E2020" i="9" s="1"/>
  <c r="K2019" i="9"/>
  <c r="E2019" i="9" s="1"/>
  <c r="K2018" i="9"/>
  <c r="E2018" i="9" s="1"/>
  <c r="K2017" i="9"/>
  <c r="E2017" i="9" s="1"/>
  <c r="K2016" i="9"/>
  <c r="E2016" i="9" s="1"/>
  <c r="K2015" i="9"/>
  <c r="E2015" i="9" s="1"/>
  <c r="K2014" i="9"/>
  <c r="E2014" i="9" s="1"/>
  <c r="K2013" i="9"/>
  <c r="E2013" i="9" s="1"/>
  <c r="K2012" i="9"/>
  <c r="E2012" i="9" s="1"/>
  <c r="K2011" i="9"/>
  <c r="E2011" i="9" s="1"/>
  <c r="K2010" i="9"/>
  <c r="E2010" i="9" s="1"/>
  <c r="K2009" i="9"/>
  <c r="E2009" i="9" s="1"/>
  <c r="K2008" i="9"/>
  <c r="E2008" i="9" s="1"/>
  <c r="K2007" i="9"/>
  <c r="E2007" i="9" s="1"/>
  <c r="K2006" i="9"/>
  <c r="E2006" i="9" s="1"/>
  <c r="K2005" i="9"/>
  <c r="E2005" i="9" s="1"/>
  <c r="K2004" i="9"/>
  <c r="E2004" i="9" s="1"/>
  <c r="K2003" i="9"/>
  <c r="E2003" i="9" s="1"/>
  <c r="K2002" i="9"/>
  <c r="E2002" i="9" s="1"/>
  <c r="K2001" i="9"/>
  <c r="E2001" i="9" s="1"/>
  <c r="K2000" i="9"/>
  <c r="E2000" i="9" s="1"/>
  <c r="K1999" i="9"/>
  <c r="E1999" i="9" s="1"/>
  <c r="K1998" i="9"/>
  <c r="E1998" i="9" s="1"/>
  <c r="K1997" i="9"/>
  <c r="E1997" i="9" s="1"/>
  <c r="K1996" i="9"/>
  <c r="E1996" i="9" s="1"/>
  <c r="K1995" i="9"/>
  <c r="E1995" i="9" s="1"/>
  <c r="K1994" i="9"/>
  <c r="E1994" i="9" s="1"/>
  <c r="K1993" i="9"/>
  <c r="E1993" i="9" s="1"/>
  <c r="K1992" i="9"/>
  <c r="E1992" i="9" s="1"/>
  <c r="K1991" i="9"/>
  <c r="E1991" i="9" s="1"/>
  <c r="K1990" i="9"/>
  <c r="E1990" i="9" s="1"/>
  <c r="K1989" i="9"/>
  <c r="E1989" i="9" s="1"/>
  <c r="K1988" i="9"/>
  <c r="E1988" i="9" s="1"/>
  <c r="K1987" i="9"/>
  <c r="E1987" i="9" s="1"/>
  <c r="K1986" i="9"/>
  <c r="E1986" i="9" s="1"/>
  <c r="K1985" i="9"/>
  <c r="E1985" i="9" s="1"/>
  <c r="K1984" i="9"/>
  <c r="E1984" i="9" s="1"/>
  <c r="K1983" i="9"/>
  <c r="E1983" i="9" s="1"/>
  <c r="K1982" i="9"/>
  <c r="E1982" i="9" s="1"/>
  <c r="K1981" i="9"/>
  <c r="E1981" i="9" s="1"/>
  <c r="K1980" i="9"/>
  <c r="E1980" i="9" s="1"/>
  <c r="K1979" i="9"/>
  <c r="E1979" i="9" s="1"/>
  <c r="K1978" i="9"/>
  <c r="E1978" i="9" s="1"/>
  <c r="K1977" i="9"/>
  <c r="E1977" i="9" s="1"/>
  <c r="K1976" i="9"/>
  <c r="E1976" i="9" s="1"/>
  <c r="K1975" i="9"/>
  <c r="E1975" i="9" s="1"/>
  <c r="K1974" i="9"/>
  <c r="E1974" i="9" s="1"/>
  <c r="K1973" i="9"/>
  <c r="E1973" i="9" s="1"/>
  <c r="K1972" i="9"/>
  <c r="E1972" i="9" s="1"/>
  <c r="K1971" i="9"/>
  <c r="E1971" i="9" s="1"/>
  <c r="K1970" i="9"/>
  <c r="E1970" i="9" s="1"/>
  <c r="K1969" i="9"/>
  <c r="E1969" i="9" s="1"/>
  <c r="K1968" i="9"/>
  <c r="E1968" i="9" s="1"/>
  <c r="K1967" i="9"/>
  <c r="E1967" i="9" s="1"/>
  <c r="K1966" i="9"/>
  <c r="E1966" i="9" s="1"/>
  <c r="K1965" i="9"/>
  <c r="E1965" i="9" s="1"/>
  <c r="K1964" i="9"/>
  <c r="E1964" i="9" s="1"/>
  <c r="K1963" i="9"/>
  <c r="E1963" i="9" s="1"/>
  <c r="K1962" i="9"/>
  <c r="E1962" i="9" s="1"/>
  <c r="K1961" i="9"/>
  <c r="E1961" i="9" s="1"/>
  <c r="K1960" i="9"/>
  <c r="E1960" i="9" s="1"/>
  <c r="K1959" i="9"/>
  <c r="E1959" i="9" s="1"/>
  <c r="K1958" i="9"/>
  <c r="E1958" i="9" s="1"/>
  <c r="K1957" i="9"/>
  <c r="E1957" i="9" s="1"/>
  <c r="K1956" i="9"/>
  <c r="E1956" i="9" s="1"/>
  <c r="K1955" i="9"/>
  <c r="E1955" i="9" s="1"/>
  <c r="K1954" i="9"/>
  <c r="E1954" i="9" s="1"/>
  <c r="K1953" i="9"/>
  <c r="E1953" i="9" s="1"/>
  <c r="K1952" i="9"/>
  <c r="E1952" i="9" s="1"/>
  <c r="K1951" i="9"/>
  <c r="E1951" i="9" s="1"/>
  <c r="K1950" i="9"/>
  <c r="K1949" i="9"/>
  <c r="E1949" i="9" s="1"/>
  <c r="K1948" i="9"/>
  <c r="E1948" i="9" s="1"/>
  <c r="K1947" i="9"/>
  <c r="E1947" i="9" s="1"/>
  <c r="K1946" i="9"/>
  <c r="E1946" i="9" s="1"/>
  <c r="K1945" i="9"/>
  <c r="E1945" i="9" s="1"/>
  <c r="K1944" i="9"/>
  <c r="E1944" i="9" s="1"/>
  <c r="K1943" i="9"/>
  <c r="E1943" i="9" s="1"/>
  <c r="K1942" i="9"/>
  <c r="E1942" i="9" s="1"/>
  <c r="K1941" i="9"/>
  <c r="E1941" i="9" s="1"/>
  <c r="K1940" i="9"/>
  <c r="E1940" i="9" s="1"/>
  <c r="K1939" i="9"/>
  <c r="E1939" i="9" s="1"/>
  <c r="K1938" i="9"/>
  <c r="E1938" i="9" s="1"/>
  <c r="K1937" i="9"/>
  <c r="E1937" i="9" s="1"/>
  <c r="K1936" i="9"/>
  <c r="E1936" i="9" s="1"/>
  <c r="K1935" i="9"/>
  <c r="E1935" i="9" s="1"/>
  <c r="K1934" i="9"/>
  <c r="E1934" i="9" s="1"/>
  <c r="K1933" i="9"/>
  <c r="E1933" i="9" s="1"/>
  <c r="K1932" i="9"/>
  <c r="E1932" i="9" s="1"/>
  <c r="K1931" i="9"/>
  <c r="E1931" i="9" s="1"/>
  <c r="K1930" i="9"/>
  <c r="E1930" i="9" s="1"/>
  <c r="K1929" i="9"/>
  <c r="E1929" i="9" s="1"/>
  <c r="K1928" i="9"/>
  <c r="E1928" i="9" s="1"/>
  <c r="K1927" i="9"/>
  <c r="E1927" i="9" s="1"/>
  <c r="K1926" i="9"/>
  <c r="E1926" i="9" s="1"/>
  <c r="K1925" i="9"/>
  <c r="E1925" i="9" s="1"/>
  <c r="K1924" i="9"/>
  <c r="E1924" i="9" s="1"/>
  <c r="K1923" i="9"/>
  <c r="E1923" i="9" s="1"/>
  <c r="K1922" i="9"/>
  <c r="E1922" i="9" s="1"/>
  <c r="K1921" i="9"/>
  <c r="E1921" i="9" s="1"/>
  <c r="K1920" i="9"/>
  <c r="E1920" i="9" s="1"/>
  <c r="K1919" i="9"/>
  <c r="E1919" i="9" s="1"/>
  <c r="K1918" i="9"/>
  <c r="E1918" i="9" s="1"/>
  <c r="K1917" i="9"/>
  <c r="E1917" i="9" s="1"/>
  <c r="K1916" i="9"/>
  <c r="E1916" i="9" s="1"/>
  <c r="K1915" i="9"/>
  <c r="E1915" i="9" s="1"/>
  <c r="K1914" i="9"/>
  <c r="E1914" i="9" s="1"/>
  <c r="K1913" i="9"/>
  <c r="E1913" i="9" s="1"/>
  <c r="K1912" i="9"/>
  <c r="E1912" i="9" s="1"/>
  <c r="K1911" i="9"/>
  <c r="E1911" i="9" s="1"/>
  <c r="K1910" i="9"/>
  <c r="E1910" i="9" s="1"/>
  <c r="K1909" i="9"/>
  <c r="E1909" i="9" s="1"/>
  <c r="K1908" i="9"/>
  <c r="E1908" i="9" s="1"/>
  <c r="K1907" i="9"/>
  <c r="E1907" i="9" s="1"/>
  <c r="K1906" i="9"/>
  <c r="E1906" i="9" s="1"/>
  <c r="K1905" i="9"/>
  <c r="E1905" i="9" s="1"/>
  <c r="K1904" i="9"/>
  <c r="E1904" i="9" s="1"/>
  <c r="K1903" i="9"/>
  <c r="E1903" i="9" s="1"/>
  <c r="K1902" i="9"/>
  <c r="E1902" i="9" s="1"/>
  <c r="K1901" i="9"/>
  <c r="E1901" i="9" s="1"/>
  <c r="K1900" i="9"/>
  <c r="E1900" i="9" s="1"/>
  <c r="K1899" i="9"/>
  <c r="E1899" i="9" s="1"/>
  <c r="K1898" i="9"/>
  <c r="E1898" i="9" s="1"/>
  <c r="K1897" i="9"/>
  <c r="E1897" i="9" s="1"/>
  <c r="K1896" i="9"/>
  <c r="E1896" i="9" s="1"/>
  <c r="K1895" i="9"/>
  <c r="E1895" i="9" s="1"/>
  <c r="K1894" i="9"/>
  <c r="E1894" i="9" s="1"/>
  <c r="K1893" i="9"/>
  <c r="E1893" i="9" s="1"/>
  <c r="K1892" i="9"/>
  <c r="E1892" i="9" s="1"/>
  <c r="K1891" i="9"/>
  <c r="E1891" i="9" s="1"/>
  <c r="K1890" i="9"/>
  <c r="E1890" i="9" s="1"/>
  <c r="K1889" i="9"/>
  <c r="E1889" i="9" s="1"/>
  <c r="K1888" i="9"/>
  <c r="E1888" i="9" s="1"/>
  <c r="K1887" i="9"/>
  <c r="E1887" i="9" s="1"/>
  <c r="K1886" i="9"/>
  <c r="E1886" i="9" s="1"/>
  <c r="K1885" i="9"/>
  <c r="E1885" i="9" s="1"/>
  <c r="K1884" i="9"/>
  <c r="E1884" i="9" s="1"/>
  <c r="K1883" i="9"/>
  <c r="E1883" i="9" s="1"/>
  <c r="K1882" i="9"/>
  <c r="E1882" i="9" s="1"/>
  <c r="K1881" i="9"/>
  <c r="E1881" i="9" s="1"/>
  <c r="K1880" i="9"/>
  <c r="E1880" i="9" s="1"/>
  <c r="K1879" i="9"/>
  <c r="E1879" i="9" s="1"/>
  <c r="K1878" i="9"/>
  <c r="K1877" i="9"/>
  <c r="E1877" i="9" s="1"/>
  <c r="K1876" i="9"/>
  <c r="E1876" i="9" s="1"/>
  <c r="K1875" i="9"/>
  <c r="E1875" i="9" s="1"/>
  <c r="K1874" i="9"/>
  <c r="E1874" i="9" s="1"/>
  <c r="K1873" i="9"/>
  <c r="E1873" i="9" s="1"/>
  <c r="K1872" i="9"/>
  <c r="E1872" i="9" s="1"/>
  <c r="K1871" i="9"/>
  <c r="E1871" i="9" s="1"/>
  <c r="K1870" i="9"/>
  <c r="E1870" i="9" s="1"/>
  <c r="K1869" i="9"/>
  <c r="E1869" i="9" s="1"/>
  <c r="K1868" i="9"/>
  <c r="E1868" i="9" s="1"/>
  <c r="K1867" i="9"/>
  <c r="E1867" i="9" s="1"/>
  <c r="K1866" i="9"/>
  <c r="E1866" i="9" s="1"/>
  <c r="K1865" i="9"/>
  <c r="E1865" i="9" s="1"/>
  <c r="K1864" i="9"/>
  <c r="E1864" i="9" s="1"/>
  <c r="K1863" i="9"/>
  <c r="E1863" i="9" s="1"/>
  <c r="K1862" i="9"/>
  <c r="E1862" i="9" s="1"/>
  <c r="K1861" i="9"/>
  <c r="E1861" i="9" s="1"/>
  <c r="K1860" i="9"/>
  <c r="E1860" i="9" s="1"/>
  <c r="K1859" i="9"/>
  <c r="E1859" i="9" s="1"/>
  <c r="K1858" i="9"/>
  <c r="E1858" i="9" s="1"/>
  <c r="K1857" i="9"/>
  <c r="E1857" i="9" s="1"/>
  <c r="K1856" i="9"/>
  <c r="E1856" i="9" s="1"/>
  <c r="K1855" i="9"/>
  <c r="E1855" i="9" s="1"/>
  <c r="K1854" i="9"/>
  <c r="E1854" i="9" s="1"/>
  <c r="K1853" i="9"/>
  <c r="E1853" i="9" s="1"/>
  <c r="K1852" i="9"/>
  <c r="E1852" i="9" s="1"/>
  <c r="K1851" i="9"/>
  <c r="E1851" i="9" s="1"/>
  <c r="K1850" i="9"/>
  <c r="E1850" i="9" s="1"/>
  <c r="K1849" i="9"/>
  <c r="E1849" i="9" s="1"/>
  <c r="K1848" i="9"/>
  <c r="E1848" i="9" s="1"/>
  <c r="K1847" i="9"/>
  <c r="E1847" i="9" s="1"/>
  <c r="K1846" i="9"/>
  <c r="E1846" i="9" s="1"/>
  <c r="K1845" i="9"/>
  <c r="E1845" i="9" s="1"/>
  <c r="K1844" i="9"/>
  <c r="E1844" i="9" s="1"/>
  <c r="K1843" i="9"/>
  <c r="E1843" i="9" s="1"/>
  <c r="K1842" i="9"/>
  <c r="E1842" i="9" s="1"/>
  <c r="K1841" i="9"/>
  <c r="E1841" i="9" s="1"/>
  <c r="K1840" i="9"/>
  <c r="E1840" i="9" s="1"/>
  <c r="K1839" i="9"/>
  <c r="E1839" i="9" s="1"/>
  <c r="K1838" i="9"/>
  <c r="E1838" i="9" s="1"/>
  <c r="K1837" i="9"/>
  <c r="E1837" i="9" s="1"/>
  <c r="K1836" i="9"/>
  <c r="E1836" i="9" s="1"/>
  <c r="K1835" i="9"/>
  <c r="E1835" i="9" s="1"/>
  <c r="K1834" i="9"/>
  <c r="E1834" i="9" s="1"/>
  <c r="K1833" i="9"/>
  <c r="E1833" i="9" s="1"/>
  <c r="K1832" i="9"/>
  <c r="E1832" i="9" s="1"/>
  <c r="K1831" i="9"/>
  <c r="E1831" i="9" s="1"/>
  <c r="K1830" i="9"/>
  <c r="E1830" i="9" s="1"/>
  <c r="K1829" i="9"/>
  <c r="E1829" i="9" s="1"/>
  <c r="K1828" i="9"/>
  <c r="E1828" i="9" s="1"/>
  <c r="K1827" i="9"/>
  <c r="E1827" i="9" s="1"/>
  <c r="K1826" i="9"/>
  <c r="E1826" i="9" s="1"/>
  <c r="K1825" i="9"/>
  <c r="E1825" i="9" s="1"/>
  <c r="K1824" i="9"/>
  <c r="E1824" i="9" s="1"/>
  <c r="K1823" i="9"/>
  <c r="E1823" i="9" s="1"/>
  <c r="K1822" i="9"/>
  <c r="E1822" i="9" s="1"/>
  <c r="K1821" i="9"/>
  <c r="E1821" i="9" s="1"/>
  <c r="K1820" i="9"/>
  <c r="E1820" i="9" s="1"/>
  <c r="K1819" i="9"/>
  <c r="E1819" i="9" s="1"/>
  <c r="K1818" i="9"/>
  <c r="E1818" i="9" s="1"/>
  <c r="K1817" i="9"/>
  <c r="E1817" i="9" s="1"/>
  <c r="K1816" i="9"/>
  <c r="E1816" i="9" s="1"/>
  <c r="K1815" i="9"/>
  <c r="E1815" i="9" s="1"/>
  <c r="K1814" i="9"/>
  <c r="E1814" i="9" s="1"/>
  <c r="K1813" i="9"/>
  <c r="E1813" i="9" s="1"/>
  <c r="K1812" i="9"/>
  <c r="E1812" i="9" s="1"/>
  <c r="K1811" i="9"/>
  <c r="E1811" i="9" s="1"/>
  <c r="K1810" i="9"/>
  <c r="E1810" i="9" s="1"/>
  <c r="K1809" i="9"/>
  <c r="E1809" i="9" s="1"/>
  <c r="K1808" i="9"/>
  <c r="E1808" i="9" s="1"/>
  <c r="K1807" i="9"/>
  <c r="E1807" i="9" s="1"/>
  <c r="K1806" i="9"/>
  <c r="K1805" i="9"/>
  <c r="E1805" i="9" s="1"/>
  <c r="K1804" i="9"/>
  <c r="E1804" i="9" s="1"/>
  <c r="K1803" i="9"/>
  <c r="E1803" i="9" s="1"/>
  <c r="K1802" i="9"/>
  <c r="E1802" i="9" s="1"/>
  <c r="K1801" i="9"/>
  <c r="E1801" i="9" s="1"/>
  <c r="K1800" i="9"/>
  <c r="E1800" i="9" s="1"/>
  <c r="K1799" i="9"/>
  <c r="E1799" i="9" s="1"/>
  <c r="K1798" i="9"/>
  <c r="E1798" i="9" s="1"/>
  <c r="K1797" i="9"/>
  <c r="E1797" i="9" s="1"/>
  <c r="K1796" i="9"/>
  <c r="E1796" i="9" s="1"/>
  <c r="K1795" i="9"/>
  <c r="E1795" i="9" s="1"/>
  <c r="K1794" i="9"/>
  <c r="E1794" i="9" s="1"/>
  <c r="K1793" i="9"/>
  <c r="E1793" i="9" s="1"/>
  <c r="K1792" i="9"/>
  <c r="E1792" i="9" s="1"/>
  <c r="K1791" i="9"/>
  <c r="E1791" i="9" s="1"/>
  <c r="K1790" i="9"/>
  <c r="E1790" i="9" s="1"/>
  <c r="K1789" i="9"/>
  <c r="E1789" i="9" s="1"/>
  <c r="K1788" i="9"/>
  <c r="E1788" i="9" s="1"/>
  <c r="K1787" i="9"/>
  <c r="E1787" i="9" s="1"/>
  <c r="K1786" i="9"/>
  <c r="E1786" i="9" s="1"/>
  <c r="K1785" i="9"/>
  <c r="E1785" i="9" s="1"/>
  <c r="K1784" i="9"/>
  <c r="E1784" i="9" s="1"/>
  <c r="K1783" i="9"/>
  <c r="E1783" i="9" s="1"/>
  <c r="K1782" i="9"/>
  <c r="E1782" i="9" s="1"/>
  <c r="K1781" i="9"/>
  <c r="E1781" i="9" s="1"/>
  <c r="K1780" i="9"/>
  <c r="E1780" i="9" s="1"/>
  <c r="K1779" i="9"/>
  <c r="E1779" i="9" s="1"/>
  <c r="K1778" i="9"/>
  <c r="E1778" i="9" s="1"/>
  <c r="K1777" i="9"/>
  <c r="E1777" i="9" s="1"/>
  <c r="K1776" i="9"/>
  <c r="E1776" i="9" s="1"/>
  <c r="K1775" i="9"/>
  <c r="E1775" i="9" s="1"/>
  <c r="K1774" i="9"/>
  <c r="E1774" i="9" s="1"/>
  <c r="K1773" i="9"/>
  <c r="E1773" i="9" s="1"/>
  <c r="K1772" i="9"/>
  <c r="E1772" i="9" s="1"/>
  <c r="K1771" i="9"/>
  <c r="E1771" i="9" s="1"/>
  <c r="K1770" i="9"/>
  <c r="E1770" i="9" s="1"/>
  <c r="K1769" i="9"/>
  <c r="E1769" i="9" s="1"/>
  <c r="K1768" i="9"/>
  <c r="E1768" i="9" s="1"/>
  <c r="K1767" i="9"/>
  <c r="E1767" i="9" s="1"/>
  <c r="K1766" i="9"/>
  <c r="E1766" i="9" s="1"/>
  <c r="K1765" i="9"/>
  <c r="E1765" i="9" s="1"/>
  <c r="K1764" i="9"/>
  <c r="E1764" i="9" s="1"/>
  <c r="K1763" i="9"/>
  <c r="E1763" i="9" s="1"/>
  <c r="K1762" i="9"/>
  <c r="E1762" i="9" s="1"/>
  <c r="K1761" i="9"/>
  <c r="E1761" i="9" s="1"/>
  <c r="K1760" i="9"/>
  <c r="E1760" i="9" s="1"/>
  <c r="K1759" i="9"/>
  <c r="E1759" i="9" s="1"/>
  <c r="K1758" i="9"/>
  <c r="E1758" i="9" s="1"/>
  <c r="K1757" i="9"/>
  <c r="E1757" i="9" s="1"/>
  <c r="K1756" i="9"/>
  <c r="E1756" i="9" s="1"/>
  <c r="K1755" i="9"/>
  <c r="E1755" i="9" s="1"/>
  <c r="K1754" i="9"/>
  <c r="E1754" i="9" s="1"/>
  <c r="K1753" i="9"/>
  <c r="E1753" i="9" s="1"/>
  <c r="K1752" i="9"/>
  <c r="E1752" i="9" s="1"/>
  <c r="K1751" i="9"/>
  <c r="E1751" i="9" s="1"/>
  <c r="K1750" i="9"/>
  <c r="E1750" i="9" s="1"/>
  <c r="K1749" i="9"/>
  <c r="E1749" i="9" s="1"/>
  <c r="K1748" i="9"/>
  <c r="E1748" i="9" s="1"/>
  <c r="K1747" i="9"/>
  <c r="E1747" i="9" s="1"/>
  <c r="K1746" i="9"/>
  <c r="E1746" i="9" s="1"/>
  <c r="K1745" i="9"/>
  <c r="E1745" i="9" s="1"/>
  <c r="K1744" i="9"/>
  <c r="E1744" i="9" s="1"/>
  <c r="K1743" i="9"/>
  <c r="E1743" i="9" s="1"/>
  <c r="K1742" i="9"/>
  <c r="E1742" i="9" s="1"/>
  <c r="K1741" i="9"/>
  <c r="E1741" i="9" s="1"/>
  <c r="K1740" i="9"/>
  <c r="E1740" i="9" s="1"/>
  <c r="K1739" i="9"/>
  <c r="E1739" i="9" s="1"/>
  <c r="K1738" i="9"/>
  <c r="E1738" i="9" s="1"/>
  <c r="K1737" i="9"/>
  <c r="E1737" i="9" s="1"/>
  <c r="K1736" i="9"/>
  <c r="E1736" i="9" s="1"/>
  <c r="K1735" i="9"/>
  <c r="E1735" i="9" s="1"/>
  <c r="K1734" i="9"/>
  <c r="K1733" i="9"/>
  <c r="E1733" i="9" s="1"/>
  <c r="K1732" i="9"/>
  <c r="E1732" i="9" s="1"/>
  <c r="K1731" i="9"/>
  <c r="E1731" i="9" s="1"/>
  <c r="K1730" i="9"/>
  <c r="E1730" i="9" s="1"/>
  <c r="K1729" i="9"/>
  <c r="E1729" i="9" s="1"/>
  <c r="K1728" i="9"/>
  <c r="E1728" i="9" s="1"/>
  <c r="K1727" i="9"/>
  <c r="E1727" i="9" s="1"/>
  <c r="K1726" i="9"/>
  <c r="E1726" i="9" s="1"/>
  <c r="K1725" i="9"/>
  <c r="E1725" i="9" s="1"/>
  <c r="K1724" i="9"/>
  <c r="E1724" i="9" s="1"/>
  <c r="K1723" i="9"/>
  <c r="E1723" i="9" s="1"/>
  <c r="K1722" i="9"/>
  <c r="E1722" i="9" s="1"/>
  <c r="K1721" i="9"/>
  <c r="E1721" i="9" s="1"/>
  <c r="K1720" i="9"/>
  <c r="E1720" i="9" s="1"/>
  <c r="K1719" i="9"/>
  <c r="E1719" i="9" s="1"/>
  <c r="K1718" i="9"/>
  <c r="E1718" i="9" s="1"/>
  <c r="K1717" i="9"/>
  <c r="E1717" i="9" s="1"/>
  <c r="K1716" i="9"/>
  <c r="E1716" i="9" s="1"/>
  <c r="K1715" i="9"/>
  <c r="E1715" i="9" s="1"/>
  <c r="K1714" i="9"/>
  <c r="E1714" i="9" s="1"/>
  <c r="K1713" i="9"/>
  <c r="E1713" i="9" s="1"/>
  <c r="K1712" i="9"/>
  <c r="E1712" i="9" s="1"/>
  <c r="K1711" i="9"/>
  <c r="E1711" i="9" s="1"/>
  <c r="K1710" i="9"/>
  <c r="E1710" i="9" s="1"/>
  <c r="K1709" i="9"/>
  <c r="E1709" i="9" s="1"/>
  <c r="K1708" i="9"/>
  <c r="E1708" i="9" s="1"/>
  <c r="K1707" i="9"/>
  <c r="E1707" i="9" s="1"/>
  <c r="K1706" i="9"/>
  <c r="E1706" i="9" s="1"/>
  <c r="K1705" i="9"/>
  <c r="E1705" i="9" s="1"/>
  <c r="K1704" i="9"/>
  <c r="E1704" i="9" s="1"/>
  <c r="K1703" i="9"/>
  <c r="E1703" i="9" s="1"/>
  <c r="K1702" i="9"/>
  <c r="E1702" i="9" s="1"/>
  <c r="K1701" i="9"/>
  <c r="E1701" i="9" s="1"/>
  <c r="K1700" i="9"/>
  <c r="E1700" i="9" s="1"/>
  <c r="K1699" i="9"/>
  <c r="E1699" i="9" s="1"/>
  <c r="K1698" i="9"/>
  <c r="E1698" i="9" s="1"/>
  <c r="K1697" i="9"/>
  <c r="E1697" i="9" s="1"/>
  <c r="K1696" i="9"/>
  <c r="E1696" i="9" s="1"/>
  <c r="K1695" i="9"/>
  <c r="E1695" i="9" s="1"/>
  <c r="K1694" i="9"/>
  <c r="E1694" i="9" s="1"/>
  <c r="K1693" i="9"/>
  <c r="E1693" i="9" s="1"/>
  <c r="K1692" i="9"/>
  <c r="E1692" i="9" s="1"/>
  <c r="K1691" i="9"/>
  <c r="E1691" i="9" s="1"/>
  <c r="K1690" i="9"/>
  <c r="E1690" i="9" s="1"/>
  <c r="K1689" i="9"/>
  <c r="E1689" i="9" s="1"/>
  <c r="K1688" i="9"/>
  <c r="E1688" i="9" s="1"/>
  <c r="K1687" i="9"/>
  <c r="E1687" i="9" s="1"/>
  <c r="K1686" i="9"/>
  <c r="E1686" i="9" s="1"/>
  <c r="K1685" i="9"/>
  <c r="E1685" i="9" s="1"/>
  <c r="K1684" i="9"/>
  <c r="E1684" i="9" s="1"/>
  <c r="K1683" i="9"/>
  <c r="E1683" i="9" s="1"/>
  <c r="K1682" i="9"/>
  <c r="E1682" i="9" s="1"/>
  <c r="K1681" i="9"/>
  <c r="E1681" i="9" s="1"/>
  <c r="K1680" i="9"/>
  <c r="E1680" i="9" s="1"/>
  <c r="K1679" i="9"/>
  <c r="E1679" i="9" s="1"/>
  <c r="K1678" i="9"/>
  <c r="E1678" i="9" s="1"/>
  <c r="K1677" i="9"/>
  <c r="E1677" i="9" s="1"/>
  <c r="K1676" i="9"/>
  <c r="E1676" i="9" s="1"/>
  <c r="K1675" i="9"/>
  <c r="E1675" i="9" s="1"/>
  <c r="K1674" i="9"/>
  <c r="E1674" i="9" s="1"/>
  <c r="K1673" i="9"/>
  <c r="E1673" i="9" s="1"/>
  <c r="K1672" i="9"/>
  <c r="E1672" i="9" s="1"/>
  <c r="K1671" i="9"/>
  <c r="E1671" i="9" s="1"/>
  <c r="K1670" i="9"/>
  <c r="E1670" i="9" s="1"/>
  <c r="K1669" i="9"/>
  <c r="E1669" i="9" s="1"/>
  <c r="K1668" i="9"/>
  <c r="E1668" i="9" s="1"/>
  <c r="K1667" i="9"/>
  <c r="E1667" i="9" s="1"/>
  <c r="K1666" i="9"/>
  <c r="E1666" i="9" s="1"/>
  <c r="K1665" i="9"/>
  <c r="E1665" i="9" s="1"/>
  <c r="K1664" i="9"/>
  <c r="E1664" i="9" s="1"/>
  <c r="K1663" i="9"/>
  <c r="E1663" i="9" s="1"/>
  <c r="K1662" i="9"/>
  <c r="K1661" i="9"/>
  <c r="E1661" i="9" s="1"/>
  <c r="K1660" i="9"/>
  <c r="E1660" i="9" s="1"/>
  <c r="K1659" i="9"/>
  <c r="E1659" i="9" s="1"/>
  <c r="K1658" i="9"/>
  <c r="E1658" i="9" s="1"/>
  <c r="K1657" i="9"/>
  <c r="E1657" i="9" s="1"/>
  <c r="K1656" i="9"/>
  <c r="E1656" i="9" s="1"/>
  <c r="K1655" i="9"/>
  <c r="E1655" i="9" s="1"/>
  <c r="K1654" i="9"/>
  <c r="E1654" i="9" s="1"/>
  <c r="K1653" i="9"/>
  <c r="E1653" i="9" s="1"/>
  <c r="K1652" i="9"/>
  <c r="E1652" i="9" s="1"/>
  <c r="K1651" i="9"/>
  <c r="E1651" i="9" s="1"/>
  <c r="K1650" i="9"/>
  <c r="E1650" i="9" s="1"/>
  <c r="K1649" i="9"/>
  <c r="E1649" i="9" s="1"/>
  <c r="K1648" i="9"/>
  <c r="E1648" i="9" s="1"/>
  <c r="K1647" i="9"/>
  <c r="E1647" i="9" s="1"/>
  <c r="K1646" i="9"/>
  <c r="E1646" i="9" s="1"/>
  <c r="K1645" i="9"/>
  <c r="E1645" i="9" s="1"/>
  <c r="K1644" i="9"/>
  <c r="E1644" i="9" s="1"/>
  <c r="K1643" i="9"/>
  <c r="E1643" i="9" s="1"/>
  <c r="K1642" i="9"/>
  <c r="E1642" i="9" s="1"/>
  <c r="K1641" i="9"/>
  <c r="E1641" i="9" s="1"/>
  <c r="K1640" i="9"/>
  <c r="E1640" i="9" s="1"/>
  <c r="K1639" i="9"/>
  <c r="E1639" i="9" s="1"/>
  <c r="K1638" i="9"/>
  <c r="E1638" i="9" s="1"/>
  <c r="K1637" i="9"/>
  <c r="E1637" i="9" s="1"/>
  <c r="K1636" i="9"/>
  <c r="E1636" i="9" s="1"/>
  <c r="K1635" i="9"/>
  <c r="E1635" i="9" s="1"/>
  <c r="K1634" i="9"/>
  <c r="E1634" i="9" s="1"/>
  <c r="K1633" i="9"/>
  <c r="E1633" i="9" s="1"/>
  <c r="K1632" i="9"/>
  <c r="E1632" i="9" s="1"/>
  <c r="K1631" i="9"/>
  <c r="E1631" i="9" s="1"/>
  <c r="K1630" i="9"/>
  <c r="E1630" i="9" s="1"/>
  <c r="K1629" i="9"/>
  <c r="E1629" i="9" s="1"/>
  <c r="K1628" i="9"/>
  <c r="E1628" i="9" s="1"/>
  <c r="K1627" i="9"/>
  <c r="E1627" i="9" s="1"/>
  <c r="K1626" i="9"/>
  <c r="E1626" i="9" s="1"/>
  <c r="K1625" i="9"/>
  <c r="E1625" i="9" s="1"/>
  <c r="K1624" i="9"/>
  <c r="E1624" i="9" s="1"/>
  <c r="K1623" i="9"/>
  <c r="E1623" i="9" s="1"/>
  <c r="K1622" i="9"/>
  <c r="E1622" i="9" s="1"/>
  <c r="K1621" i="9"/>
  <c r="E1621" i="9" s="1"/>
  <c r="K1620" i="9"/>
  <c r="E1620" i="9" s="1"/>
  <c r="K1619" i="9"/>
  <c r="E1619" i="9" s="1"/>
  <c r="K1618" i="9"/>
  <c r="E1618" i="9" s="1"/>
  <c r="K1617" i="9"/>
  <c r="E1617" i="9" s="1"/>
  <c r="K1616" i="9"/>
  <c r="E1616" i="9" s="1"/>
  <c r="K1615" i="9"/>
  <c r="E1615" i="9" s="1"/>
  <c r="K1614" i="9"/>
  <c r="E1614" i="9" s="1"/>
  <c r="K1613" i="9"/>
  <c r="E1613" i="9" s="1"/>
  <c r="K1612" i="9"/>
  <c r="E1612" i="9" s="1"/>
  <c r="K1611" i="9"/>
  <c r="E1611" i="9" s="1"/>
  <c r="K1610" i="9"/>
  <c r="E1610" i="9" s="1"/>
  <c r="K1609" i="9"/>
  <c r="E1609" i="9" s="1"/>
  <c r="K1608" i="9"/>
  <c r="E1608" i="9" s="1"/>
  <c r="K1607" i="9"/>
  <c r="E1607" i="9" s="1"/>
  <c r="K1606" i="9"/>
  <c r="E1606" i="9" s="1"/>
  <c r="K1605" i="9"/>
  <c r="E1605" i="9" s="1"/>
  <c r="K1604" i="9"/>
  <c r="E1604" i="9" s="1"/>
  <c r="K1603" i="9"/>
  <c r="E1603" i="9" s="1"/>
  <c r="K1602" i="9"/>
  <c r="E1602" i="9" s="1"/>
  <c r="K1601" i="9"/>
  <c r="E1601" i="9" s="1"/>
  <c r="K1600" i="9"/>
  <c r="E1600" i="9" s="1"/>
  <c r="K1599" i="9"/>
  <c r="E1599" i="9" s="1"/>
  <c r="K1598" i="9"/>
  <c r="E1598" i="9" s="1"/>
  <c r="K1597" i="9"/>
  <c r="E1597" i="9" s="1"/>
  <c r="K1596" i="9"/>
  <c r="E1596" i="9" s="1"/>
  <c r="K1595" i="9"/>
  <c r="E1595" i="9" s="1"/>
  <c r="K1594" i="9"/>
  <c r="E1594" i="9" s="1"/>
  <c r="K1593" i="9"/>
  <c r="E1593" i="9" s="1"/>
  <c r="K1592" i="9"/>
  <c r="E1592" i="9" s="1"/>
  <c r="K1591" i="9"/>
  <c r="E1591" i="9" s="1"/>
  <c r="K1590" i="9"/>
  <c r="K1589" i="9"/>
  <c r="E1589" i="9" s="1"/>
  <c r="K1588" i="9"/>
  <c r="E1588" i="9" s="1"/>
  <c r="K1587" i="9"/>
  <c r="E1587" i="9" s="1"/>
  <c r="K1586" i="9"/>
  <c r="E1586" i="9" s="1"/>
  <c r="K1585" i="9"/>
  <c r="E1585" i="9" s="1"/>
  <c r="K1584" i="9"/>
  <c r="E1584" i="9" s="1"/>
  <c r="K1583" i="9"/>
  <c r="E1583" i="9" s="1"/>
  <c r="K1582" i="9"/>
  <c r="E1582" i="9" s="1"/>
  <c r="K1581" i="9"/>
  <c r="E1581" i="9" s="1"/>
  <c r="K1580" i="9"/>
  <c r="E1580" i="9" s="1"/>
  <c r="K1579" i="9"/>
  <c r="E1579" i="9" s="1"/>
  <c r="K1578" i="9"/>
  <c r="E1578" i="9" s="1"/>
  <c r="K1577" i="9"/>
  <c r="E1577" i="9" s="1"/>
  <c r="K1576" i="9"/>
  <c r="E1576" i="9" s="1"/>
  <c r="K1575" i="9"/>
  <c r="E1575" i="9" s="1"/>
  <c r="K1574" i="9"/>
  <c r="E1574" i="9" s="1"/>
  <c r="K1573" i="9"/>
  <c r="E1573" i="9" s="1"/>
  <c r="K1572" i="9"/>
  <c r="E1572" i="9" s="1"/>
  <c r="K1571" i="9"/>
  <c r="E1571" i="9" s="1"/>
  <c r="K1570" i="9"/>
  <c r="E1570" i="9" s="1"/>
  <c r="K1569" i="9"/>
  <c r="E1569" i="9" s="1"/>
  <c r="K1568" i="9"/>
  <c r="E1568" i="9" s="1"/>
  <c r="K1567" i="9"/>
  <c r="E1567" i="9" s="1"/>
  <c r="K1566" i="9"/>
  <c r="E1566" i="9" s="1"/>
  <c r="K1565" i="9"/>
  <c r="E1565" i="9" s="1"/>
  <c r="K1564" i="9"/>
  <c r="E1564" i="9" s="1"/>
  <c r="K1563" i="9"/>
  <c r="E1563" i="9" s="1"/>
  <c r="K1562" i="9"/>
  <c r="E1562" i="9" s="1"/>
  <c r="K1561" i="9"/>
  <c r="E1561" i="9" s="1"/>
  <c r="K1560" i="9"/>
  <c r="E1560" i="9" s="1"/>
  <c r="K1559" i="9"/>
  <c r="E1559" i="9" s="1"/>
  <c r="K1558" i="9"/>
  <c r="E1558" i="9" s="1"/>
  <c r="K1557" i="9"/>
  <c r="E1557" i="9" s="1"/>
  <c r="K1556" i="9"/>
  <c r="E1556" i="9" s="1"/>
  <c r="K1555" i="9"/>
  <c r="E1555" i="9" s="1"/>
  <c r="K1554" i="9"/>
  <c r="E1554" i="9" s="1"/>
  <c r="K1553" i="9"/>
  <c r="E1553" i="9" s="1"/>
  <c r="K1552" i="9"/>
  <c r="E1552" i="9" s="1"/>
  <c r="K1551" i="9"/>
  <c r="E1551" i="9" s="1"/>
  <c r="K1550" i="9"/>
  <c r="E1550" i="9" s="1"/>
  <c r="K1549" i="9"/>
  <c r="E1549" i="9" s="1"/>
  <c r="K1548" i="9"/>
  <c r="E1548" i="9" s="1"/>
  <c r="K1547" i="9"/>
  <c r="E1547" i="9" s="1"/>
  <c r="K1546" i="9"/>
  <c r="E1546" i="9" s="1"/>
  <c r="K1545" i="9"/>
  <c r="E1545" i="9" s="1"/>
  <c r="K1544" i="9"/>
  <c r="E1544" i="9" s="1"/>
  <c r="K1543" i="9"/>
  <c r="E1543" i="9" s="1"/>
  <c r="K1542" i="9"/>
  <c r="E1542" i="9" s="1"/>
  <c r="K1541" i="9"/>
  <c r="E1541" i="9" s="1"/>
  <c r="K1540" i="9"/>
  <c r="E1540" i="9" s="1"/>
  <c r="K1539" i="9"/>
  <c r="E1539" i="9" s="1"/>
  <c r="K1538" i="9"/>
  <c r="E1538" i="9" s="1"/>
  <c r="K1537" i="9"/>
  <c r="E1537" i="9" s="1"/>
  <c r="K1536" i="9"/>
  <c r="E1536" i="9" s="1"/>
  <c r="K1535" i="9"/>
  <c r="E1535" i="9" s="1"/>
  <c r="K1534" i="9"/>
  <c r="E1534" i="9" s="1"/>
  <c r="K1533" i="9"/>
  <c r="E1533" i="9" s="1"/>
  <c r="K1532" i="9"/>
  <c r="E1532" i="9" s="1"/>
  <c r="K1531" i="9"/>
  <c r="E1531" i="9" s="1"/>
  <c r="K1530" i="9"/>
  <c r="E1530" i="9" s="1"/>
  <c r="K1529" i="9"/>
  <c r="E1529" i="9" s="1"/>
  <c r="K1528" i="9"/>
  <c r="E1528" i="9" s="1"/>
  <c r="K1527" i="9"/>
  <c r="E1527" i="9" s="1"/>
  <c r="K1526" i="9"/>
  <c r="E1526" i="9" s="1"/>
  <c r="K1525" i="9"/>
  <c r="E1525" i="9" s="1"/>
  <c r="K1524" i="9"/>
  <c r="E1524" i="9" s="1"/>
  <c r="K1523" i="9"/>
  <c r="E1523" i="9" s="1"/>
  <c r="K1522" i="9"/>
  <c r="E1522" i="9" s="1"/>
  <c r="K1521" i="9"/>
  <c r="E1521" i="9" s="1"/>
  <c r="K1520" i="9"/>
  <c r="E1520" i="9" s="1"/>
  <c r="K1519" i="9"/>
  <c r="E1519" i="9" s="1"/>
  <c r="K1518" i="9"/>
  <c r="K1517" i="9"/>
  <c r="E1517" i="9" s="1"/>
  <c r="K1516" i="9"/>
  <c r="E1516" i="9" s="1"/>
  <c r="K1515" i="9"/>
  <c r="E1515" i="9" s="1"/>
  <c r="K1514" i="9"/>
  <c r="E1514" i="9" s="1"/>
  <c r="K1513" i="9"/>
  <c r="E1513" i="9" s="1"/>
  <c r="K1512" i="9"/>
  <c r="E1512" i="9" s="1"/>
  <c r="K1511" i="9"/>
  <c r="E1511" i="9" s="1"/>
  <c r="K1510" i="9"/>
  <c r="E1510" i="9" s="1"/>
  <c r="K1509" i="9"/>
  <c r="E1509" i="9" s="1"/>
  <c r="K1508" i="9"/>
  <c r="E1508" i="9" s="1"/>
  <c r="K1507" i="9"/>
  <c r="E1507" i="9" s="1"/>
  <c r="K1506" i="9"/>
  <c r="E1506" i="9" s="1"/>
  <c r="K1505" i="9"/>
  <c r="E1505" i="9" s="1"/>
  <c r="K1504" i="9"/>
  <c r="E1504" i="9" s="1"/>
  <c r="K1503" i="9"/>
  <c r="E1503" i="9" s="1"/>
  <c r="K1502" i="9"/>
  <c r="E1502" i="9" s="1"/>
  <c r="K1501" i="9"/>
  <c r="E1501" i="9" s="1"/>
  <c r="K1500" i="9"/>
  <c r="E1500" i="9" s="1"/>
  <c r="K1499" i="9"/>
  <c r="E1499" i="9" s="1"/>
  <c r="K1498" i="9"/>
  <c r="E1498" i="9" s="1"/>
  <c r="K1497" i="9"/>
  <c r="E1497" i="9" s="1"/>
  <c r="K1496" i="9"/>
  <c r="E1496" i="9" s="1"/>
  <c r="K1495" i="9"/>
  <c r="E1495" i="9" s="1"/>
  <c r="K1494" i="9"/>
  <c r="E1494" i="9" s="1"/>
  <c r="K1493" i="9"/>
  <c r="E1493" i="9" s="1"/>
  <c r="K1492" i="9"/>
  <c r="E1492" i="9" s="1"/>
  <c r="K1491" i="9"/>
  <c r="E1491" i="9" s="1"/>
  <c r="K1490" i="9"/>
  <c r="E1490" i="9" s="1"/>
  <c r="K1489" i="9"/>
  <c r="E1489" i="9" s="1"/>
  <c r="K1488" i="9"/>
  <c r="E1488" i="9" s="1"/>
  <c r="K1487" i="9"/>
  <c r="E1487" i="9" s="1"/>
  <c r="K1486" i="9"/>
  <c r="E1486" i="9" s="1"/>
  <c r="K1485" i="9"/>
  <c r="E1485" i="9" s="1"/>
  <c r="K1484" i="9"/>
  <c r="E1484" i="9" s="1"/>
  <c r="K1483" i="9"/>
  <c r="E1483" i="9" s="1"/>
  <c r="K1482" i="9"/>
  <c r="E1482" i="9" s="1"/>
  <c r="K1481" i="9"/>
  <c r="E1481" i="9" s="1"/>
  <c r="K1480" i="9"/>
  <c r="E1480" i="9" s="1"/>
  <c r="K1479" i="9"/>
  <c r="E1479" i="9" s="1"/>
  <c r="K1478" i="9"/>
  <c r="E1478" i="9" s="1"/>
  <c r="K1477" i="9"/>
  <c r="E1477" i="9" s="1"/>
  <c r="K1476" i="9"/>
  <c r="E1476" i="9" s="1"/>
  <c r="K1475" i="9"/>
  <c r="E1475" i="9" s="1"/>
  <c r="K1474" i="9"/>
  <c r="E1474" i="9" s="1"/>
  <c r="K1473" i="9"/>
  <c r="E1473" i="9" s="1"/>
  <c r="K1472" i="9"/>
  <c r="E1472" i="9" s="1"/>
  <c r="K1471" i="9"/>
  <c r="E1471" i="9" s="1"/>
  <c r="K1470" i="9"/>
  <c r="E1470" i="9" s="1"/>
  <c r="K1469" i="9"/>
  <c r="E1469" i="9" s="1"/>
  <c r="K1468" i="9"/>
  <c r="E1468" i="9" s="1"/>
  <c r="K1467" i="9"/>
  <c r="E1467" i="9" s="1"/>
  <c r="K1466" i="9"/>
  <c r="E1466" i="9" s="1"/>
  <c r="K1465" i="9"/>
  <c r="E1465" i="9" s="1"/>
  <c r="K1464" i="9"/>
  <c r="E1464" i="9" s="1"/>
  <c r="K1463" i="9"/>
  <c r="E1463" i="9" s="1"/>
  <c r="K1462" i="9"/>
  <c r="E1462" i="9" s="1"/>
  <c r="K1461" i="9"/>
  <c r="E1461" i="9" s="1"/>
  <c r="K1460" i="9"/>
  <c r="E1460" i="9" s="1"/>
  <c r="K1459" i="9"/>
  <c r="E1459" i="9" s="1"/>
  <c r="K1458" i="9"/>
  <c r="E1458" i="9" s="1"/>
  <c r="K1457" i="9"/>
  <c r="E1457" i="9" s="1"/>
  <c r="K1456" i="9"/>
  <c r="E1456" i="9" s="1"/>
  <c r="K1455" i="9"/>
  <c r="E1455" i="9" s="1"/>
  <c r="K1454" i="9"/>
  <c r="E1454" i="9" s="1"/>
  <c r="K1453" i="9"/>
  <c r="E1453" i="9" s="1"/>
  <c r="K1452" i="9"/>
  <c r="E1452" i="9" s="1"/>
  <c r="K1451" i="9"/>
  <c r="E1451" i="9" s="1"/>
  <c r="K1450" i="9"/>
  <c r="E1450" i="9" s="1"/>
  <c r="K1449" i="9"/>
  <c r="E1449" i="9" s="1"/>
  <c r="K1448" i="9"/>
  <c r="E1448" i="9" s="1"/>
  <c r="K1447" i="9"/>
  <c r="E1447" i="9" s="1"/>
  <c r="K1446" i="9"/>
  <c r="E1446" i="9" s="1"/>
  <c r="K1445" i="9"/>
  <c r="E1445" i="9" s="1"/>
  <c r="K1444" i="9"/>
  <c r="E1444" i="9" s="1"/>
  <c r="K1443" i="9"/>
  <c r="E1443" i="9" s="1"/>
  <c r="K1442" i="9"/>
  <c r="E1442" i="9" s="1"/>
  <c r="K1441" i="9"/>
  <c r="E1441" i="9" s="1"/>
  <c r="K1440" i="9"/>
  <c r="E1440" i="9" s="1"/>
  <c r="K1439" i="9"/>
  <c r="E1439" i="9" s="1"/>
  <c r="K1438" i="9"/>
  <c r="E1438" i="9" s="1"/>
  <c r="K1437" i="9"/>
  <c r="E1437" i="9" s="1"/>
  <c r="K1436" i="9"/>
  <c r="E1436" i="9" s="1"/>
  <c r="K1435" i="9"/>
  <c r="E1435" i="9" s="1"/>
  <c r="K1434" i="9"/>
  <c r="E1434" i="9" s="1"/>
  <c r="K1433" i="9"/>
  <c r="E1433" i="9" s="1"/>
  <c r="K1432" i="9"/>
  <c r="E1432" i="9" s="1"/>
  <c r="K1431" i="9"/>
  <c r="E1431" i="9" s="1"/>
  <c r="K1430" i="9"/>
  <c r="E1430" i="9" s="1"/>
  <c r="K1429" i="9"/>
  <c r="E1429" i="9" s="1"/>
  <c r="K1428" i="9"/>
  <c r="E1428" i="9" s="1"/>
  <c r="K1427" i="9"/>
  <c r="E1427" i="9" s="1"/>
  <c r="K1426" i="9"/>
  <c r="E1426" i="9" s="1"/>
  <c r="K1425" i="9"/>
  <c r="E1425" i="9" s="1"/>
  <c r="K1424" i="9"/>
  <c r="E1424" i="9" s="1"/>
  <c r="K1423" i="9"/>
  <c r="E1423" i="9" s="1"/>
  <c r="K1422" i="9"/>
  <c r="E1422" i="9" s="1"/>
  <c r="K1421" i="9"/>
  <c r="E1421" i="9" s="1"/>
  <c r="K1420" i="9"/>
  <c r="E1420" i="9" s="1"/>
  <c r="K1419" i="9"/>
  <c r="E1419" i="9" s="1"/>
  <c r="K1418" i="9"/>
  <c r="E1418" i="9" s="1"/>
  <c r="K1417" i="9"/>
  <c r="E1417" i="9" s="1"/>
  <c r="K1416" i="9"/>
  <c r="E1416" i="9" s="1"/>
  <c r="K1415" i="9"/>
  <c r="E1415" i="9" s="1"/>
  <c r="K1414" i="9"/>
  <c r="E1414" i="9" s="1"/>
  <c r="K1413" i="9"/>
  <c r="E1413" i="9" s="1"/>
  <c r="K1412" i="9"/>
  <c r="E1412" i="9" s="1"/>
  <c r="K1411" i="9"/>
  <c r="E1411" i="9" s="1"/>
  <c r="K1410" i="9"/>
  <c r="E1410" i="9" s="1"/>
  <c r="K1409" i="9"/>
  <c r="E1409" i="9" s="1"/>
  <c r="K1408" i="9"/>
  <c r="E1408" i="9" s="1"/>
  <c r="K1407" i="9"/>
  <c r="E1407" i="9" s="1"/>
  <c r="K1406" i="9"/>
  <c r="E1406" i="9" s="1"/>
  <c r="K1405" i="9"/>
  <c r="E1405" i="9" s="1"/>
  <c r="K1404" i="9"/>
  <c r="E1404" i="9" s="1"/>
  <c r="K1403" i="9"/>
  <c r="E1403" i="9" s="1"/>
  <c r="K1402" i="9"/>
  <c r="E1402" i="9" s="1"/>
  <c r="K1401" i="9"/>
  <c r="E1401" i="9" s="1"/>
  <c r="K1400" i="9"/>
  <c r="E1400" i="9" s="1"/>
  <c r="K1399" i="9"/>
  <c r="E1399" i="9" s="1"/>
  <c r="K1398" i="9"/>
  <c r="E1398" i="9" s="1"/>
  <c r="K1397" i="9"/>
  <c r="E1397" i="9" s="1"/>
  <c r="K1396" i="9"/>
  <c r="E1396" i="9" s="1"/>
  <c r="K1395" i="9"/>
  <c r="E1395" i="9" s="1"/>
  <c r="K1394" i="9"/>
  <c r="E1394" i="9" s="1"/>
  <c r="K1393" i="9"/>
  <c r="E1393" i="9" s="1"/>
  <c r="K1392" i="9"/>
  <c r="E1392" i="9" s="1"/>
  <c r="K1391" i="9"/>
  <c r="E1391" i="9" s="1"/>
  <c r="K1390" i="9"/>
  <c r="E1390" i="9" s="1"/>
  <c r="K1389" i="9"/>
  <c r="E1389" i="9" s="1"/>
  <c r="K1388" i="9"/>
  <c r="E1388" i="9" s="1"/>
  <c r="K1387" i="9"/>
  <c r="E1387" i="9" s="1"/>
  <c r="K1386" i="9"/>
  <c r="E1386" i="9" s="1"/>
  <c r="K1385" i="9"/>
  <c r="E1385" i="9" s="1"/>
  <c r="K1384" i="9"/>
  <c r="E1384" i="9" s="1"/>
  <c r="K1383" i="9"/>
  <c r="E1383" i="9" s="1"/>
  <c r="K1382" i="9"/>
  <c r="E1382" i="9" s="1"/>
  <c r="K1381" i="9"/>
  <c r="E1381" i="9" s="1"/>
  <c r="K1380" i="9"/>
  <c r="E1380" i="9" s="1"/>
  <c r="K1379" i="9"/>
  <c r="E1379" i="9" s="1"/>
  <c r="K1378" i="9"/>
  <c r="E1378" i="9" s="1"/>
  <c r="K1377" i="9"/>
  <c r="E1377" i="9" s="1"/>
  <c r="K1376" i="9"/>
  <c r="E1376" i="9" s="1"/>
  <c r="K1375" i="9"/>
  <c r="E1375" i="9" s="1"/>
  <c r="K1374" i="9"/>
  <c r="E1374" i="9" s="1"/>
  <c r="K1373" i="9"/>
  <c r="E1373" i="9" s="1"/>
  <c r="K1372" i="9"/>
  <c r="E1372" i="9" s="1"/>
  <c r="K1371" i="9"/>
  <c r="E1371" i="9" s="1"/>
  <c r="K1370" i="9"/>
  <c r="E1370" i="9" s="1"/>
  <c r="K1369" i="9"/>
  <c r="E1369" i="9" s="1"/>
  <c r="K1368" i="9"/>
  <c r="E1368" i="9" s="1"/>
  <c r="K1367" i="9"/>
  <c r="E1367" i="9" s="1"/>
  <c r="K1366" i="9"/>
  <c r="E1366" i="9" s="1"/>
  <c r="K1365" i="9"/>
  <c r="E1365" i="9" s="1"/>
  <c r="K1364" i="9"/>
  <c r="E1364" i="9" s="1"/>
  <c r="K1363" i="9"/>
  <c r="E1363" i="9" s="1"/>
  <c r="K1362" i="9"/>
  <c r="E1362" i="9" s="1"/>
  <c r="K1361" i="9"/>
  <c r="E1361" i="9" s="1"/>
  <c r="K1360" i="9"/>
  <c r="E1360" i="9" s="1"/>
  <c r="K1359" i="9"/>
  <c r="E1359" i="9" s="1"/>
  <c r="K1358" i="9"/>
  <c r="E1358" i="9" s="1"/>
  <c r="K1357" i="9"/>
  <c r="E1357" i="9" s="1"/>
  <c r="K1356" i="9"/>
  <c r="E1356" i="9" s="1"/>
  <c r="K1355" i="9"/>
  <c r="E1355" i="9" s="1"/>
  <c r="K1354" i="9"/>
  <c r="E1354" i="9" s="1"/>
  <c r="K1353" i="9"/>
  <c r="E1353" i="9" s="1"/>
  <c r="K1352" i="9"/>
  <c r="E1352" i="9" s="1"/>
  <c r="K1351" i="9"/>
  <c r="E1351" i="9" s="1"/>
  <c r="K1350" i="9"/>
  <c r="E1350" i="9" s="1"/>
  <c r="K1349" i="9"/>
  <c r="E1349" i="9" s="1"/>
  <c r="K1348" i="9"/>
  <c r="E1348" i="9" s="1"/>
  <c r="K1347" i="9"/>
  <c r="E1347" i="9" s="1"/>
  <c r="K1346" i="9"/>
  <c r="E1346" i="9" s="1"/>
  <c r="K1345" i="9"/>
  <c r="E1345" i="9" s="1"/>
  <c r="K1344" i="9"/>
  <c r="E1344" i="9" s="1"/>
  <c r="K1343" i="9"/>
  <c r="E1343" i="9" s="1"/>
  <c r="K1342" i="9"/>
  <c r="E1342" i="9" s="1"/>
  <c r="K1341" i="9"/>
  <c r="E1341" i="9" s="1"/>
  <c r="K1340" i="9"/>
  <c r="E1340" i="9" s="1"/>
  <c r="K1339" i="9"/>
  <c r="E1339" i="9" s="1"/>
  <c r="K1338" i="9"/>
  <c r="E1338" i="9" s="1"/>
  <c r="K1337" i="9"/>
  <c r="E1337" i="9" s="1"/>
  <c r="K1336" i="9"/>
  <c r="E1336" i="9" s="1"/>
  <c r="K1335" i="9"/>
  <c r="E1335" i="9" s="1"/>
  <c r="K1334" i="9"/>
  <c r="E1334" i="9" s="1"/>
  <c r="K1333" i="9"/>
  <c r="E1333" i="9" s="1"/>
  <c r="K1332" i="9"/>
  <c r="E1332" i="9" s="1"/>
  <c r="K1331" i="9"/>
  <c r="E1331" i="9" s="1"/>
  <c r="K1330" i="9"/>
  <c r="E1330" i="9" s="1"/>
  <c r="K1329" i="9"/>
  <c r="E1329" i="9" s="1"/>
  <c r="K1328" i="9"/>
  <c r="E1328" i="9" s="1"/>
  <c r="K1327" i="9"/>
  <c r="E1327" i="9" s="1"/>
  <c r="K1326" i="9"/>
  <c r="E1326" i="9" s="1"/>
  <c r="K1325" i="9"/>
  <c r="E1325" i="9" s="1"/>
  <c r="K1324" i="9"/>
  <c r="E1324" i="9" s="1"/>
  <c r="K1323" i="9"/>
  <c r="E1323" i="9" s="1"/>
  <c r="K1322" i="9"/>
  <c r="E1322" i="9" s="1"/>
  <c r="K1321" i="9"/>
  <c r="E1321" i="9" s="1"/>
  <c r="K1320" i="9"/>
  <c r="E1320" i="9" s="1"/>
  <c r="K1319" i="9"/>
  <c r="E1319" i="9" s="1"/>
  <c r="K1318" i="9"/>
  <c r="E1318" i="9" s="1"/>
  <c r="K1317" i="9"/>
  <c r="E1317" i="9" s="1"/>
  <c r="K1316" i="9"/>
  <c r="E1316" i="9" s="1"/>
  <c r="K1315" i="9"/>
  <c r="E1315" i="9" s="1"/>
  <c r="K1314" i="9"/>
  <c r="E1314" i="9" s="1"/>
  <c r="K1313" i="9"/>
  <c r="E1313" i="9" s="1"/>
  <c r="K1312" i="9"/>
  <c r="E1312" i="9" s="1"/>
  <c r="K1311" i="9"/>
  <c r="E1311" i="9" s="1"/>
  <c r="K1310" i="9"/>
  <c r="E1310" i="9" s="1"/>
  <c r="K1309" i="9"/>
  <c r="E1309" i="9" s="1"/>
  <c r="K1308" i="9"/>
  <c r="E1308" i="9" s="1"/>
  <c r="K1307" i="9"/>
  <c r="E1307" i="9" s="1"/>
  <c r="K1306" i="9"/>
  <c r="E1306" i="9" s="1"/>
  <c r="K1305" i="9"/>
  <c r="E1305" i="9" s="1"/>
  <c r="K1304" i="9"/>
  <c r="E1304" i="9" s="1"/>
  <c r="K1303" i="9"/>
  <c r="E1303" i="9" s="1"/>
  <c r="K1302" i="9"/>
  <c r="K1301" i="9"/>
  <c r="E1301" i="9" s="1"/>
  <c r="K1300" i="9"/>
  <c r="E1300" i="9" s="1"/>
  <c r="K1299" i="9"/>
  <c r="E1299" i="9" s="1"/>
  <c r="K1298" i="9"/>
  <c r="E1298" i="9" s="1"/>
  <c r="K1297" i="9"/>
  <c r="E1297" i="9" s="1"/>
  <c r="K1296" i="9"/>
  <c r="E1296" i="9" s="1"/>
  <c r="K1295" i="9"/>
  <c r="E1295" i="9" s="1"/>
  <c r="K1294" i="9"/>
  <c r="E1294" i="9" s="1"/>
  <c r="K1293" i="9"/>
  <c r="E1293" i="9" s="1"/>
  <c r="K1292" i="9"/>
  <c r="E1292" i="9" s="1"/>
  <c r="K1291" i="9"/>
  <c r="E1291" i="9" s="1"/>
  <c r="K1290" i="9"/>
  <c r="E1290" i="9" s="1"/>
  <c r="K1289" i="9"/>
  <c r="E1289" i="9" s="1"/>
  <c r="K1288" i="9"/>
  <c r="E1288" i="9" s="1"/>
  <c r="K1287" i="9"/>
  <c r="E1287" i="9" s="1"/>
  <c r="K1286" i="9"/>
  <c r="E1286" i="9" s="1"/>
  <c r="K1285" i="9"/>
  <c r="E1285" i="9" s="1"/>
  <c r="K1284" i="9"/>
  <c r="E1284" i="9" s="1"/>
  <c r="K1283" i="9"/>
  <c r="E1283" i="9" s="1"/>
  <c r="K1282" i="9"/>
  <c r="E1282" i="9" s="1"/>
  <c r="K1281" i="9"/>
  <c r="E1281" i="9" s="1"/>
  <c r="K1280" i="9"/>
  <c r="E1280" i="9" s="1"/>
  <c r="K1279" i="9"/>
  <c r="E1279" i="9" s="1"/>
  <c r="K1278" i="9"/>
  <c r="E1278" i="9" s="1"/>
  <c r="K1277" i="9"/>
  <c r="E1277" i="9" s="1"/>
  <c r="K1276" i="9"/>
  <c r="E1276" i="9" s="1"/>
  <c r="K1275" i="9"/>
  <c r="E1275" i="9" s="1"/>
  <c r="K1274" i="9"/>
  <c r="E1274" i="9" s="1"/>
  <c r="K1273" i="9"/>
  <c r="E1273" i="9" s="1"/>
  <c r="K1272" i="9"/>
  <c r="E1272" i="9" s="1"/>
  <c r="K1271" i="9"/>
  <c r="E1271" i="9" s="1"/>
  <c r="K1270" i="9"/>
  <c r="E1270" i="9" s="1"/>
  <c r="K1269" i="9"/>
  <c r="E1269" i="9" s="1"/>
  <c r="K1268" i="9"/>
  <c r="E1268" i="9" s="1"/>
  <c r="K1267" i="9"/>
  <c r="E1267" i="9" s="1"/>
  <c r="K1266" i="9"/>
  <c r="E1266" i="9" s="1"/>
  <c r="K1265" i="9"/>
  <c r="E1265" i="9" s="1"/>
  <c r="K1264" i="9"/>
  <c r="E1264" i="9" s="1"/>
  <c r="K1263" i="9"/>
  <c r="E1263" i="9" s="1"/>
  <c r="K1262" i="9"/>
  <c r="E1262" i="9" s="1"/>
  <c r="K1261" i="9"/>
  <c r="E1261" i="9" s="1"/>
  <c r="K1260" i="9"/>
  <c r="E1260" i="9" s="1"/>
  <c r="K1259" i="9"/>
  <c r="E1259" i="9" s="1"/>
  <c r="K1258" i="9"/>
  <c r="E1258" i="9" s="1"/>
  <c r="K1257" i="9"/>
  <c r="E1257" i="9" s="1"/>
  <c r="K1256" i="9"/>
  <c r="E1256" i="9" s="1"/>
  <c r="K1255" i="9"/>
  <c r="E1255" i="9" s="1"/>
  <c r="K1254" i="9"/>
  <c r="E1254" i="9" s="1"/>
  <c r="K1253" i="9"/>
  <c r="E1253" i="9" s="1"/>
  <c r="K1252" i="9"/>
  <c r="E1252" i="9" s="1"/>
  <c r="K1251" i="9"/>
  <c r="E1251" i="9" s="1"/>
  <c r="K1250" i="9"/>
  <c r="E1250" i="9" s="1"/>
  <c r="K1249" i="9"/>
  <c r="E1249" i="9" s="1"/>
  <c r="K1248" i="9"/>
  <c r="E1248" i="9" s="1"/>
  <c r="K1247" i="9"/>
  <c r="E1247" i="9" s="1"/>
  <c r="K1246" i="9"/>
  <c r="E1246" i="9" s="1"/>
  <c r="K1245" i="9"/>
  <c r="E1245" i="9" s="1"/>
  <c r="K1244" i="9"/>
  <c r="E1244" i="9" s="1"/>
  <c r="K1243" i="9"/>
  <c r="E1243" i="9" s="1"/>
  <c r="K1242" i="9"/>
  <c r="E1242" i="9" s="1"/>
  <c r="K1241" i="9"/>
  <c r="E1241" i="9" s="1"/>
  <c r="K1240" i="9"/>
  <c r="E1240" i="9" s="1"/>
  <c r="K1239" i="9"/>
  <c r="E1239" i="9" s="1"/>
  <c r="K1238" i="9"/>
  <c r="E1238" i="9" s="1"/>
  <c r="K1237" i="9"/>
  <c r="E1237" i="9" s="1"/>
  <c r="K1236" i="9"/>
  <c r="E1236" i="9" s="1"/>
  <c r="K1235" i="9"/>
  <c r="E1235" i="9" s="1"/>
  <c r="K1234" i="9"/>
  <c r="E1234" i="9" s="1"/>
  <c r="K1233" i="9"/>
  <c r="E1233" i="9" s="1"/>
  <c r="K1232" i="9"/>
  <c r="E1232" i="9" s="1"/>
  <c r="K1231" i="9"/>
  <c r="E1231" i="9" s="1"/>
  <c r="K1230" i="9"/>
  <c r="K1229" i="9"/>
  <c r="E1229" i="9" s="1"/>
  <c r="K1228" i="9"/>
  <c r="E1228" i="9" s="1"/>
  <c r="K1227" i="9"/>
  <c r="E1227" i="9" s="1"/>
  <c r="K1226" i="9"/>
  <c r="E1226" i="9" s="1"/>
  <c r="K1225" i="9"/>
  <c r="E1225" i="9" s="1"/>
  <c r="K1224" i="9"/>
  <c r="E1224" i="9" s="1"/>
  <c r="K1223" i="9"/>
  <c r="E1223" i="9" s="1"/>
  <c r="K1222" i="9"/>
  <c r="E1222" i="9" s="1"/>
  <c r="K1221" i="9"/>
  <c r="E1221" i="9" s="1"/>
  <c r="K1220" i="9"/>
  <c r="E1220" i="9" s="1"/>
  <c r="K1219" i="9"/>
  <c r="E1219" i="9" s="1"/>
  <c r="K1218" i="9"/>
  <c r="E1218" i="9" s="1"/>
  <c r="K1217" i="9"/>
  <c r="E1217" i="9" s="1"/>
  <c r="K1216" i="9"/>
  <c r="E1216" i="9" s="1"/>
  <c r="K1215" i="9"/>
  <c r="E1215" i="9" s="1"/>
  <c r="K1214" i="9"/>
  <c r="E1214" i="9" s="1"/>
  <c r="K1213" i="9"/>
  <c r="E1213" i="9" s="1"/>
  <c r="K1212" i="9"/>
  <c r="E1212" i="9" s="1"/>
  <c r="K1211" i="9"/>
  <c r="E1211" i="9" s="1"/>
  <c r="K1210" i="9"/>
  <c r="E1210" i="9" s="1"/>
  <c r="K1209" i="9"/>
  <c r="E1209" i="9" s="1"/>
  <c r="K1208" i="9"/>
  <c r="E1208" i="9" s="1"/>
  <c r="K1207" i="9"/>
  <c r="E1207" i="9" s="1"/>
  <c r="K1206" i="9"/>
  <c r="E1206" i="9" s="1"/>
  <c r="K1205" i="9"/>
  <c r="E1205" i="9" s="1"/>
  <c r="K1204" i="9"/>
  <c r="E1204" i="9" s="1"/>
  <c r="K1203" i="9"/>
  <c r="E1203" i="9" s="1"/>
  <c r="K1202" i="9"/>
  <c r="E1202" i="9" s="1"/>
  <c r="K1201" i="9"/>
  <c r="E1201" i="9" s="1"/>
  <c r="K1200" i="9"/>
  <c r="E1200" i="9" s="1"/>
  <c r="K1199" i="9"/>
  <c r="E1199" i="9" s="1"/>
  <c r="K1198" i="9"/>
  <c r="E1198" i="9" s="1"/>
  <c r="K1197" i="9"/>
  <c r="E1197" i="9" s="1"/>
  <c r="K1196" i="9"/>
  <c r="E1196" i="9" s="1"/>
  <c r="K1195" i="9"/>
  <c r="E1195" i="9" s="1"/>
  <c r="K1194" i="9"/>
  <c r="E1194" i="9" s="1"/>
  <c r="K1193" i="9"/>
  <c r="E1193" i="9" s="1"/>
  <c r="K1192" i="9"/>
  <c r="E1192" i="9" s="1"/>
  <c r="K1191" i="9"/>
  <c r="E1191" i="9" s="1"/>
  <c r="K1190" i="9"/>
  <c r="E1190" i="9" s="1"/>
  <c r="K1189" i="9"/>
  <c r="E1189" i="9" s="1"/>
  <c r="K1188" i="9"/>
  <c r="E1188" i="9" s="1"/>
  <c r="K1187" i="9"/>
  <c r="E1187" i="9" s="1"/>
  <c r="K1186" i="9"/>
  <c r="E1186" i="9" s="1"/>
  <c r="K1185" i="9"/>
  <c r="E1185" i="9" s="1"/>
  <c r="K1184" i="9"/>
  <c r="E1184" i="9" s="1"/>
  <c r="K1183" i="9"/>
  <c r="E1183" i="9" s="1"/>
  <c r="K1182" i="9"/>
  <c r="E1182" i="9" s="1"/>
  <c r="K1181" i="9"/>
  <c r="E1181" i="9" s="1"/>
  <c r="K1180" i="9"/>
  <c r="E1180" i="9" s="1"/>
  <c r="K1179" i="9"/>
  <c r="E1179" i="9" s="1"/>
  <c r="K1178" i="9"/>
  <c r="E1178" i="9" s="1"/>
  <c r="K1177" i="9"/>
  <c r="E1177" i="9" s="1"/>
  <c r="K1176" i="9"/>
  <c r="E1176" i="9" s="1"/>
  <c r="K1175" i="9"/>
  <c r="E1175" i="9" s="1"/>
  <c r="K1174" i="9"/>
  <c r="E1174" i="9" s="1"/>
  <c r="K1173" i="9"/>
  <c r="E1173" i="9" s="1"/>
  <c r="K1172" i="9"/>
  <c r="E1172" i="9" s="1"/>
  <c r="K1171" i="9"/>
  <c r="E1171" i="9" s="1"/>
  <c r="K1170" i="9"/>
  <c r="E1170" i="9" s="1"/>
  <c r="K1169" i="9"/>
  <c r="E1169" i="9" s="1"/>
  <c r="K1168" i="9"/>
  <c r="E1168" i="9" s="1"/>
  <c r="K1167" i="9"/>
  <c r="E1167" i="9" s="1"/>
  <c r="K1166" i="9"/>
  <c r="E1166" i="9" s="1"/>
  <c r="K1165" i="9"/>
  <c r="E1165" i="9" s="1"/>
  <c r="K1164" i="9"/>
  <c r="E1164" i="9" s="1"/>
  <c r="K1163" i="9"/>
  <c r="E1163" i="9" s="1"/>
  <c r="K1162" i="9"/>
  <c r="E1162" i="9" s="1"/>
  <c r="K1161" i="9"/>
  <c r="E1161" i="9" s="1"/>
  <c r="K1160" i="9"/>
  <c r="E1160" i="9" s="1"/>
  <c r="K1159" i="9"/>
  <c r="E1159" i="9" s="1"/>
  <c r="K1158" i="9"/>
  <c r="K1157" i="9"/>
  <c r="E1157" i="9" s="1"/>
  <c r="K1156" i="9"/>
  <c r="E1156" i="9" s="1"/>
  <c r="K1155" i="9"/>
  <c r="E1155" i="9" s="1"/>
  <c r="K1154" i="9"/>
  <c r="E1154" i="9" s="1"/>
  <c r="K1153" i="9"/>
  <c r="E1153" i="9" s="1"/>
  <c r="K1152" i="9"/>
  <c r="E1152" i="9" s="1"/>
  <c r="K1151" i="9"/>
  <c r="E1151" i="9" s="1"/>
  <c r="K1150" i="9"/>
  <c r="E1150" i="9" s="1"/>
  <c r="K1149" i="9"/>
  <c r="E1149" i="9" s="1"/>
  <c r="K1148" i="9"/>
  <c r="E1148" i="9" s="1"/>
  <c r="K1147" i="9"/>
  <c r="E1147" i="9" s="1"/>
  <c r="K1146" i="9"/>
  <c r="E1146" i="9" s="1"/>
  <c r="K1145" i="9"/>
  <c r="E1145" i="9" s="1"/>
  <c r="K1144" i="9"/>
  <c r="E1144" i="9" s="1"/>
  <c r="K1143" i="9"/>
  <c r="E1143" i="9" s="1"/>
  <c r="K1142" i="9"/>
  <c r="E1142" i="9" s="1"/>
  <c r="K1141" i="9"/>
  <c r="E1141" i="9" s="1"/>
  <c r="K1140" i="9"/>
  <c r="E1140" i="9" s="1"/>
  <c r="K1139" i="9"/>
  <c r="E1139" i="9" s="1"/>
  <c r="K1138" i="9"/>
  <c r="E1138" i="9" s="1"/>
  <c r="K1137" i="9"/>
  <c r="E1137" i="9" s="1"/>
  <c r="K1136" i="9"/>
  <c r="E1136" i="9" s="1"/>
  <c r="K1135" i="9"/>
  <c r="E1135" i="9" s="1"/>
  <c r="K1134" i="9"/>
  <c r="E1134" i="9" s="1"/>
  <c r="K1133" i="9"/>
  <c r="E1133" i="9" s="1"/>
  <c r="K1132" i="9"/>
  <c r="E1132" i="9" s="1"/>
  <c r="K1131" i="9"/>
  <c r="E1131" i="9" s="1"/>
  <c r="K1130" i="9"/>
  <c r="E1130" i="9" s="1"/>
  <c r="K1129" i="9"/>
  <c r="E1129" i="9" s="1"/>
  <c r="K1128" i="9"/>
  <c r="E1128" i="9" s="1"/>
  <c r="K1127" i="9"/>
  <c r="E1127" i="9" s="1"/>
  <c r="K1126" i="9"/>
  <c r="E1126" i="9" s="1"/>
  <c r="K1125" i="9"/>
  <c r="E1125" i="9" s="1"/>
  <c r="K1124" i="9"/>
  <c r="E1124" i="9" s="1"/>
  <c r="K1123" i="9"/>
  <c r="E1123" i="9" s="1"/>
  <c r="K1122" i="9"/>
  <c r="E1122" i="9" s="1"/>
  <c r="K1121" i="9"/>
  <c r="E1121" i="9" s="1"/>
  <c r="K1120" i="9"/>
  <c r="E1120" i="9" s="1"/>
  <c r="K1119" i="9"/>
  <c r="E1119" i="9" s="1"/>
  <c r="K1118" i="9"/>
  <c r="E1118" i="9" s="1"/>
  <c r="K1117" i="9"/>
  <c r="E1117" i="9" s="1"/>
  <c r="K1116" i="9"/>
  <c r="E1116" i="9" s="1"/>
  <c r="K1115" i="9"/>
  <c r="E1115" i="9" s="1"/>
  <c r="K1114" i="9"/>
  <c r="E1114" i="9" s="1"/>
  <c r="K1113" i="9"/>
  <c r="E1113" i="9" s="1"/>
  <c r="K1112" i="9"/>
  <c r="E1112" i="9" s="1"/>
  <c r="K1111" i="9"/>
  <c r="E1111" i="9" s="1"/>
  <c r="K1110" i="9"/>
  <c r="E1110" i="9" s="1"/>
  <c r="K1109" i="9"/>
  <c r="E1109" i="9" s="1"/>
  <c r="K1108" i="9"/>
  <c r="E1108" i="9" s="1"/>
  <c r="K1107" i="9"/>
  <c r="E1107" i="9" s="1"/>
  <c r="K1106" i="9"/>
  <c r="E1106" i="9" s="1"/>
  <c r="K1105" i="9"/>
  <c r="E1105" i="9" s="1"/>
  <c r="K1104" i="9"/>
  <c r="E1104" i="9" s="1"/>
  <c r="K1103" i="9"/>
  <c r="E1103" i="9" s="1"/>
  <c r="K1102" i="9"/>
  <c r="E1102" i="9" s="1"/>
  <c r="K1101" i="9"/>
  <c r="E1101" i="9" s="1"/>
  <c r="K1100" i="9"/>
  <c r="E1100" i="9" s="1"/>
  <c r="K1099" i="9"/>
  <c r="E1099" i="9" s="1"/>
  <c r="K1098" i="9"/>
  <c r="E1098" i="9" s="1"/>
  <c r="K1097" i="9"/>
  <c r="E1097" i="9" s="1"/>
  <c r="K1096" i="9"/>
  <c r="E1096" i="9" s="1"/>
  <c r="K1095" i="9"/>
  <c r="E1095" i="9" s="1"/>
  <c r="K1094" i="9"/>
  <c r="E1094" i="9" s="1"/>
  <c r="K1093" i="9"/>
  <c r="E1093" i="9" s="1"/>
  <c r="K1092" i="9"/>
  <c r="E1092" i="9" s="1"/>
  <c r="K1091" i="9"/>
  <c r="E1091" i="9" s="1"/>
  <c r="K1090" i="9"/>
  <c r="E1090" i="9" s="1"/>
  <c r="K1089" i="9"/>
  <c r="E1089" i="9" s="1"/>
  <c r="K1088" i="9"/>
  <c r="E1088" i="9" s="1"/>
  <c r="K1087" i="9"/>
  <c r="E1087" i="9" s="1"/>
  <c r="K1086" i="9"/>
  <c r="K1085" i="9"/>
  <c r="E1085" i="9" s="1"/>
  <c r="K1084" i="9"/>
  <c r="E1084" i="9" s="1"/>
  <c r="K1083" i="9"/>
  <c r="E1083" i="9" s="1"/>
  <c r="K1082" i="9"/>
  <c r="E1082" i="9" s="1"/>
  <c r="K1081" i="9"/>
  <c r="E1081" i="9" s="1"/>
  <c r="K1080" i="9"/>
  <c r="E1080" i="9" s="1"/>
  <c r="K1079" i="9"/>
  <c r="E1079" i="9" s="1"/>
  <c r="K1078" i="9"/>
  <c r="E1078" i="9" s="1"/>
  <c r="K1077" i="9"/>
  <c r="E1077" i="9" s="1"/>
  <c r="K1076" i="9"/>
  <c r="E1076" i="9" s="1"/>
  <c r="K1075" i="9"/>
  <c r="E1075" i="9" s="1"/>
  <c r="K1074" i="9"/>
  <c r="E1074" i="9" s="1"/>
  <c r="K1073" i="9"/>
  <c r="E1073" i="9" s="1"/>
  <c r="K1072" i="9"/>
  <c r="E1072" i="9" s="1"/>
  <c r="K1071" i="9"/>
  <c r="E1071" i="9" s="1"/>
  <c r="K1070" i="9"/>
  <c r="E1070" i="9" s="1"/>
  <c r="K1069" i="9"/>
  <c r="E1069" i="9" s="1"/>
  <c r="K1068" i="9"/>
  <c r="E1068" i="9" s="1"/>
  <c r="K1067" i="9"/>
  <c r="E1067" i="9" s="1"/>
  <c r="K1066" i="9"/>
  <c r="E1066" i="9" s="1"/>
  <c r="K1065" i="9"/>
  <c r="E1065" i="9" s="1"/>
  <c r="K1064" i="9"/>
  <c r="E1064" i="9" s="1"/>
  <c r="K1063" i="9"/>
  <c r="E1063" i="9" s="1"/>
  <c r="K1062" i="9"/>
  <c r="E1062" i="9" s="1"/>
  <c r="K1061" i="9"/>
  <c r="E1061" i="9" s="1"/>
  <c r="K1060" i="9"/>
  <c r="E1060" i="9" s="1"/>
  <c r="K1059" i="9"/>
  <c r="E1059" i="9" s="1"/>
  <c r="K1058" i="9"/>
  <c r="E1058" i="9" s="1"/>
  <c r="K1057" i="9"/>
  <c r="E1057" i="9" s="1"/>
  <c r="K1056" i="9"/>
  <c r="E1056" i="9" s="1"/>
  <c r="K1055" i="9"/>
  <c r="E1055" i="9" s="1"/>
  <c r="K1054" i="9"/>
  <c r="E1054" i="9" s="1"/>
  <c r="K1053" i="9"/>
  <c r="E1053" i="9" s="1"/>
  <c r="K1052" i="9"/>
  <c r="E1052" i="9" s="1"/>
  <c r="K1051" i="9"/>
  <c r="E1051" i="9" s="1"/>
  <c r="K1050" i="9"/>
  <c r="E1050" i="9" s="1"/>
  <c r="K1049" i="9"/>
  <c r="E1049" i="9" s="1"/>
  <c r="K1048" i="9"/>
  <c r="E1048" i="9" s="1"/>
  <c r="K1047" i="9"/>
  <c r="E1047" i="9" s="1"/>
  <c r="K1046" i="9"/>
  <c r="E1046" i="9" s="1"/>
  <c r="K1045" i="9"/>
  <c r="E1045" i="9" s="1"/>
  <c r="K1044" i="9"/>
  <c r="E1044" i="9" s="1"/>
  <c r="K1043" i="9"/>
  <c r="E1043" i="9" s="1"/>
  <c r="K1042" i="9"/>
  <c r="E1042" i="9" s="1"/>
  <c r="K1041" i="9"/>
  <c r="E1041" i="9" s="1"/>
  <c r="K1040" i="9"/>
  <c r="E1040" i="9" s="1"/>
  <c r="K1039" i="9"/>
  <c r="E1039" i="9" s="1"/>
  <c r="K1038" i="9"/>
  <c r="E1038" i="9" s="1"/>
  <c r="K1037" i="9"/>
  <c r="E1037" i="9" s="1"/>
  <c r="K1036" i="9"/>
  <c r="E1036" i="9" s="1"/>
  <c r="K1035" i="9"/>
  <c r="E1035" i="9" s="1"/>
  <c r="K1034" i="9"/>
  <c r="E1034" i="9" s="1"/>
  <c r="K1033" i="9"/>
  <c r="E1033" i="9" s="1"/>
  <c r="K1032" i="9"/>
  <c r="E1032" i="9" s="1"/>
  <c r="K1031" i="9"/>
  <c r="K1030" i="9"/>
  <c r="E1030" i="9" s="1"/>
  <c r="K1029" i="9"/>
  <c r="E1029" i="9" s="1"/>
  <c r="K1028" i="9"/>
  <c r="E1028" i="9" s="1"/>
  <c r="K1027" i="9"/>
  <c r="E1027" i="9" s="1"/>
  <c r="K1026" i="9"/>
  <c r="E1026" i="9" s="1"/>
  <c r="K1025" i="9"/>
  <c r="K1024" i="9"/>
  <c r="E1024" i="9" s="1"/>
  <c r="K1023" i="9"/>
  <c r="E1023" i="9" s="1"/>
  <c r="K1022" i="9"/>
  <c r="E1022" i="9" s="1"/>
  <c r="K1021" i="9"/>
  <c r="E1021" i="9" s="1"/>
  <c r="K1020" i="9"/>
  <c r="E1020" i="9" s="1"/>
  <c r="K1019" i="9"/>
  <c r="E1019" i="9" s="1"/>
  <c r="K1018" i="9"/>
  <c r="E1018" i="9" s="1"/>
  <c r="K1017" i="9"/>
  <c r="E1017" i="9" s="1"/>
  <c r="K1016" i="9"/>
  <c r="E1016" i="9" s="1"/>
  <c r="K1015" i="9"/>
  <c r="E1015" i="9" s="1"/>
  <c r="K1014" i="9"/>
  <c r="K1013" i="9"/>
  <c r="E1013" i="9" s="1"/>
  <c r="K1012" i="9"/>
  <c r="E1012" i="9" s="1"/>
  <c r="K1011" i="9"/>
  <c r="E1011" i="9" s="1"/>
  <c r="K1010" i="9"/>
  <c r="E1010" i="9" s="1"/>
  <c r="K1009" i="9"/>
  <c r="E1009" i="9" s="1"/>
  <c r="K1008" i="9"/>
  <c r="E1008" i="9" s="1"/>
  <c r="K1007" i="9"/>
  <c r="E1007" i="9" s="1"/>
  <c r="K1006" i="9"/>
  <c r="E1006" i="9" s="1"/>
  <c r="K1005" i="9"/>
  <c r="E1005" i="9" s="1"/>
  <c r="K1004" i="9"/>
  <c r="E1004" i="9" s="1"/>
  <c r="K1003" i="9"/>
  <c r="E1003" i="9" s="1"/>
  <c r="K1002" i="9"/>
  <c r="E1002" i="9" s="1"/>
  <c r="K1001" i="9"/>
  <c r="E1001" i="9" s="1"/>
  <c r="K1000" i="9"/>
  <c r="E1000" i="9" s="1"/>
  <c r="K999" i="9"/>
  <c r="E999" i="9" s="1"/>
  <c r="K998" i="9"/>
  <c r="E998" i="9" s="1"/>
  <c r="K997" i="9"/>
  <c r="E997" i="9" s="1"/>
  <c r="K996" i="9"/>
  <c r="E996" i="9" s="1"/>
  <c r="K995" i="9"/>
  <c r="E995" i="9" s="1"/>
  <c r="K994" i="9"/>
  <c r="E994" i="9" s="1"/>
  <c r="K993" i="9"/>
  <c r="E993" i="9" s="1"/>
  <c r="K992" i="9"/>
  <c r="E992" i="9" s="1"/>
  <c r="K991" i="9"/>
  <c r="E991" i="9" s="1"/>
  <c r="K990" i="9"/>
  <c r="E990" i="9" s="1"/>
  <c r="K989" i="9"/>
  <c r="E989" i="9" s="1"/>
  <c r="K988" i="9"/>
  <c r="E988" i="9" s="1"/>
  <c r="K987" i="9"/>
  <c r="E987" i="9" s="1"/>
  <c r="K986" i="9"/>
  <c r="E986" i="9" s="1"/>
  <c r="K985" i="9"/>
  <c r="E985" i="9" s="1"/>
  <c r="K984" i="9"/>
  <c r="E984" i="9" s="1"/>
  <c r="K983" i="9"/>
  <c r="E983" i="9" s="1"/>
  <c r="K982" i="9"/>
  <c r="E982" i="9" s="1"/>
  <c r="K981" i="9"/>
  <c r="E981" i="9" s="1"/>
  <c r="K980" i="9"/>
  <c r="E980" i="9" s="1"/>
  <c r="K979" i="9"/>
  <c r="E979" i="9" s="1"/>
  <c r="K978" i="9"/>
  <c r="E978" i="9" s="1"/>
  <c r="K977" i="9"/>
  <c r="E977" i="9" s="1"/>
  <c r="K976" i="9"/>
  <c r="E976" i="9" s="1"/>
  <c r="K975" i="9"/>
  <c r="E975" i="9" s="1"/>
  <c r="K974" i="9"/>
  <c r="E974" i="9" s="1"/>
  <c r="K973" i="9"/>
  <c r="E973" i="9" s="1"/>
  <c r="K972" i="9"/>
  <c r="E972" i="9" s="1"/>
  <c r="K971" i="9"/>
  <c r="E971" i="9" s="1"/>
  <c r="K970" i="9"/>
  <c r="E970" i="9" s="1"/>
  <c r="K969" i="9"/>
  <c r="E969" i="9" s="1"/>
  <c r="K968" i="9"/>
  <c r="E968" i="9" s="1"/>
  <c r="K967" i="9"/>
  <c r="E967" i="9" s="1"/>
  <c r="K966" i="9"/>
  <c r="E966" i="9" s="1"/>
  <c r="K965" i="9"/>
  <c r="E965" i="9" s="1"/>
  <c r="K964" i="9"/>
  <c r="E964" i="9" s="1"/>
  <c r="K963" i="9"/>
  <c r="E963" i="9" s="1"/>
  <c r="K962" i="9"/>
  <c r="E962" i="9" s="1"/>
  <c r="K961" i="9"/>
  <c r="E961" i="9" s="1"/>
  <c r="K960" i="9"/>
  <c r="E960" i="9" s="1"/>
  <c r="K959" i="9"/>
  <c r="E959" i="9" s="1"/>
  <c r="K958" i="9"/>
  <c r="E958" i="9" s="1"/>
  <c r="K957" i="9"/>
  <c r="E957" i="9" s="1"/>
  <c r="K956" i="9"/>
  <c r="E956" i="9" s="1"/>
  <c r="K955" i="9"/>
  <c r="E955" i="9" s="1"/>
  <c r="K954" i="9"/>
  <c r="E954" i="9" s="1"/>
  <c r="K953" i="9"/>
  <c r="E953" i="9" s="1"/>
  <c r="K952" i="9"/>
  <c r="E952" i="9" s="1"/>
  <c r="K951" i="9"/>
  <c r="E951" i="9" s="1"/>
  <c r="K950" i="9"/>
  <c r="E950" i="9" s="1"/>
  <c r="K949" i="9"/>
  <c r="E949" i="9" s="1"/>
  <c r="K948" i="9"/>
  <c r="E948" i="9" s="1"/>
  <c r="K947" i="9"/>
  <c r="E947" i="9" s="1"/>
  <c r="K946" i="9"/>
  <c r="E946" i="9" s="1"/>
  <c r="K945" i="9"/>
  <c r="E945" i="9" s="1"/>
  <c r="K944" i="9"/>
  <c r="E944" i="9" s="1"/>
  <c r="K943" i="9"/>
  <c r="E943" i="9" s="1"/>
  <c r="K942" i="9"/>
  <c r="K941" i="9"/>
  <c r="E941" i="9" s="1"/>
  <c r="K940" i="9"/>
  <c r="E940" i="9" s="1"/>
  <c r="K939" i="9"/>
  <c r="E939" i="9" s="1"/>
  <c r="K938" i="9"/>
  <c r="E938" i="9" s="1"/>
  <c r="K937" i="9"/>
  <c r="E937" i="9" s="1"/>
  <c r="K936" i="9"/>
  <c r="E936" i="9" s="1"/>
  <c r="K935" i="9"/>
  <c r="E935" i="9" s="1"/>
  <c r="K934" i="9"/>
  <c r="E934" i="9" s="1"/>
  <c r="K933" i="9"/>
  <c r="E933" i="9" s="1"/>
  <c r="K932" i="9"/>
  <c r="E932" i="9" s="1"/>
  <c r="K931" i="9"/>
  <c r="E931" i="9" s="1"/>
  <c r="K930" i="9"/>
  <c r="E930" i="9" s="1"/>
  <c r="K929" i="9"/>
  <c r="E929" i="9" s="1"/>
  <c r="K928" i="9"/>
  <c r="E928" i="9" s="1"/>
  <c r="K927" i="9"/>
  <c r="E927" i="9" s="1"/>
  <c r="K926" i="9"/>
  <c r="E926" i="9" s="1"/>
  <c r="K925" i="9"/>
  <c r="E925" i="9" s="1"/>
  <c r="K924" i="9"/>
  <c r="E924" i="9" s="1"/>
  <c r="K923" i="9"/>
  <c r="E923" i="9" s="1"/>
  <c r="K922" i="9"/>
  <c r="E922" i="9" s="1"/>
  <c r="K921" i="9"/>
  <c r="E921" i="9" s="1"/>
  <c r="K920" i="9"/>
  <c r="E920" i="9" s="1"/>
  <c r="K919" i="9"/>
  <c r="E919" i="9" s="1"/>
  <c r="K918" i="9"/>
  <c r="E918" i="9" s="1"/>
  <c r="K917" i="9"/>
  <c r="E917" i="9" s="1"/>
  <c r="K916" i="9"/>
  <c r="E916" i="9" s="1"/>
  <c r="K915" i="9"/>
  <c r="E915" i="9" s="1"/>
  <c r="K914" i="9"/>
  <c r="E914" i="9" s="1"/>
  <c r="K913" i="9"/>
  <c r="E913" i="9" s="1"/>
  <c r="K912" i="9"/>
  <c r="E912" i="9" s="1"/>
  <c r="K911" i="9"/>
  <c r="E911" i="9" s="1"/>
  <c r="K910" i="9"/>
  <c r="E910" i="9" s="1"/>
  <c r="K909" i="9"/>
  <c r="E909" i="9" s="1"/>
  <c r="K908" i="9"/>
  <c r="E908" i="9" s="1"/>
  <c r="K907" i="9"/>
  <c r="E907" i="9" s="1"/>
  <c r="K906" i="9"/>
  <c r="E906" i="9" s="1"/>
  <c r="K905" i="9"/>
  <c r="E905" i="9" s="1"/>
  <c r="K904" i="9"/>
  <c r="E904" i="9" s="1"/>
  <c r="K903" i="9"/>
  <c r="E903" i="9" s="1"/>
  <c r="K902" i="9"/>
  <c r="E902" i="9" s="1"/>
  <c r="K901" i="9"/>
  <c r="E901" i="9" s="1"/>
  <c r="K900" i="9"/>
  <c r="E900" i="9" s="1"/>
  <c r="K899" i="9"/>
  <c r="E899" i="9" s="1"/>
  <c r="K898" i="9"/>
  <c r="E898" i="9" s="1"/>
  <c r="K897" i="9"/>
  <c r="E897" i="9" s="1"/>
  <c r="K896" i="9"/>
  <c r="E896" i="9" s="1"/>
  <c r="K895" i="9"/>
  <c r="E895" i="9" s="1"/>
  <c r="K894" i="9"/>
  <c r="E894" i="9" s="1"/>
  <c r="K893" i="9"/>
  <c r="E893" i="9" s="1"/>
  <c r="K892" i="9"/>
  <c r="E892" i="9" s="1"/>
  <c r="K891" i="9"/>
  <c r="E891" i="9" s="1"/>
  <c r="K890" i="9"/>
  <c r="E890" i="9" s="1"/>
  <c r="K889" i="9"/>
  <c r="E889" i="9" s="1"/>
  <c r="K888" i="9"/>
  <c r="E888" i="9" s="1"/>
  <c r="K887" i="9"/>
  <c r="E887" i="9" s="1"/>
  <c r="K886" i="9"/>
  <c r="E886" i="9" s="1"/>
  <c r="K885" i="9"/>
  <c r="E885" i="9" s="1"/>
  <c r="K884" i="9"/>
  <c r="E884" i="9" s="1"/>
  <c r="K883" i="9"/>
  <c r="E883" i="9" s="1"/>
  <c r="K882" i="9"/>
  <c r="E882" i="9" s="1"/>
  <c r="K881" i="9"/>
  <c r="E881" i="9" s="1"/>
  <c r="K880" i="9"/>
  <c r="E880" i="9" s="1"/>
  <c r="K879" i="9"/>
  <c r="E879" i="9" s="1"/>
  <c r="K878" i="9"/>
  <c r="E878" i="9" s="1"/>
  <c r="K877" i="9"/>
  <c r="E877" i="9" s="1"/>
  <c r="K876" i="9"/>
  <c r="E876" i="9" s="1"/>
  <c r="K875" i="9"/>
  <c r="E875" i="9" s="1"/>
  <c r="K874" i="9"/>
  <c r="E874" i="9" s="1"/>
  <c r="K873" i="9"/>
  <c r="E873" i="9" s="1"/>
  <c r="K872" i="9"/>
  <c r="E872" i="9" s="1"/>
  <c r="K871" i="9"/>
  <c r="E871" i="9" s="1"/>
  <c r="K870" i="9"/>
  <c r="K869" i="9"/>
  <c r="E869" i="9" s="1"/>
  <c r="K868" i="9"/>
  <c r="E868" i="9" s="1"/>
  <c r="K867" i="9"/>
  <c r="E867" i="9" s="1"/>
  <c r="K866" i="9"/>
  <c r="E866" i="9" s="1"/>
  <c r="K865" i="9"/>
  <c r="E865" i="9" s="1"/>
  <c r="K864" i="9"/>
  <c r="E864" i="9" s="1"/>
  <c r="K863" i="9"/>
  <c r="E863" i="9" s="1"/>
  <c r="K862" i="9"/>
  <c r="E862" i="9" s="1"/>
  <c r="K861" i="9"/>
  <c r="E861" i="9" s="1"/>
  <c r="K860" i="9"/>
  <c r="E860" i="9" s="1"/>
  <c r="K859" i="9"/>
  <c r="E859" i="9" s="1"/>
  <c r="K858" i="9"/>
  <c r="E858" i="9" s="1"/>
  <c r="K857" i="9"/>
  <c r="E857" i="9" s="1"/>
  <c r="K856" i="9"/>
  <c r="E856" i="9" s="1"/>
  <c r="K855" i="9"/>
  <c r="E855" i="9" s="1"/>
  <c r="K854" i="9"/>
  <c r="E854" i="9" s="1"/>
  <c r="K853" i="9"/>
  <c r="E853" i="9" s="1"/>
  <c r="K852" i="9"/>
  <c r="E852" i="9" s="1"/>
  <c r="K851" i="9"/>
  <c r="E851" i="9" s="1"/>
  <c r="K850" i="9"/>
  <c r="E850" i="9" s="1"/>
  <c r="K849" i="9"/>
  <c r="E849" i="9" s="1"/>
  <c r="K848" i="9"/>
  <c r="E848" i="9" s="1"/>
  <c r="K847" i="9"/>
  <c r="E847" i="9" s="1"/>
  <c r="K846" i="9"/>
  <c r="E846" i="9" s="1"/>
  <c r="K845" i="9"/>
  <c r="E845" i="9" s="1"/>
  <c r="K844" i="9"/>
  <c r="E844" i="9" s="1"/>
  <c r="K843" i="9"/>
  <c r="E843" i="9" s="1"/>
  <c r="K842" i="9"/>
  <c r="E842" i="9" s="1"/>
  <c r="K841" i="9"/>
  <c r="E841" i="9" s="1"/>
  <c r="K840" i="9"/>
  <c r="E840" i="9" s="1"/>
  <c r="K839" i="9"/>
  <c r="E839" i="9" s="1"/>
  <c r="K838" i="9"/>
  <c r="E838" i="9" s="1"/>
  <c r="K837" i="9"/>
  <c r="E837" i="9" s="1"/>
  <c r="K836" i="9"/>
  <c r="E836" i="9" s="1"/>
  <c r="K835" i="9"/>
  <c r="E835" i="9" s="1"/>
  <c r="K834" i="9"/>
  <c r="E834" i="9" s="1"/>
  <c r="K833" i="9"/>
  <c r="E833" i="9" s="1"/>
  <c r="K832" i="9"/>
  <c r="E832" i="9" s="1"/>
  <c r="K831" i="9"/>
  <c r="E831" i="9" s="1"/>
  <c r="K830" i="9"/>
  <c r="E830" i="9" s="1"/>
  <c r="K829" i="9"/>
  <c r="E829" i="9" s="1"/>
  <c r="K828" i="9"/>
  <c r="E828" i="9" s="1"/>
  <c r="K827" i="9"/>
  <c r="E827" i="9" s="1"/>
  <c r="K826" i="9"/>
  <c r="E826" i="9" s="1"/>
  <c r="K825" i="9"/>
  <c r="E825" i="9" s="1"/>
  <c r="K824" i="9"/>
  <c r="E824" i="9" s="1"/>
  <c r="K823" i="9"/>
  <c r="E823" i="9" s="1"/>
  <c r="K822" i="9"/>
  <c r="E822" i="9" s="1"/>
  <c r="K821" i="9"/>
  <c r="E821" i="9" s="1"/>
  <c r="K820" i="9"/>
  <c r="E820" i="9" s="1"/>
  <c r="K819" i="9"/>
  <c r="E819" i="9" s="1"/>
  <c r="K818" i="9"/>
  <c r="E818" i="9" s="1"/>
  <c r="K817" i="9"/>
  <c r="E817" i="9" s="1"/>
  <c r="K816" i="9"/>
  <c r="E816" i="9" s="1"/>
  <c r="K815" i="9"/>
  <c r="E815" i="9" s="1"/>
  <c r="K814" i="9"/>
  <c r="E814" i="9" s="1"/>
  <c r="K813" i="9"/>
  <c r="E813" i="9" s="1"/>
  <c r="K812" i="9"/>
  <c r="E812" i="9" s="1"/>
  <c r="K811" i="9"/>
  <c r="E811" i="9" s="1"/>
  <c r="K810" i="9"/>
  <c r="E810" i="9" s="1"/>
  <c r="K809" i="9"/>
  <c r="E809" i="9" s="1"/>
  <c r="K808" i="9"/>
  <c r="E808" i="9" s="1"/>
  <c r="K807" i="9"/>
  <c r="E807" i="9" s="1"/>
  <c r="K806" i="9"/>
  <c r="E806" i="9" s="1"/>
  <c r="K805" i="9"/>
  <c r="E805" i="9" s="1"/>
  <c r="K804" i="9"/>
  <c r="E804" i="9" s="1"/>
  <c r="K803" i="9"/>
  <c r="E803" i="9" s="1"/>
  <c r="K802" i="9"/>
  <c r="E802" i="9" s="1"/>
  <c r="K801" i="9"/>
  <c r="E801" i="9" s="1"/>
  <c r="K800" i="9"/>
  <c r="E800" i="9" s="1"/>
  <c r="K799" i="9"/>
  <c r="E799" i="9" s="1"/>
  <c r="K798" i="9"/>
  <c r="K797" i="9"/>
  <c r="E797" i="9" s="1"/>
  <c r="K796" i="9"/>
  <c r="E796" i="9" s="1"/>
  <c r="K795" i="9"/>
  <c r="E795" i="9" s="1"/>
  <c r="K794" i="9"/>
  <c r="E794" i="9" s="1"/>
  <c r="K793" i="9"/>
  <c r="E793" i="9" s="1"/>
  <c r="K792" i="9"/>
  <c r="E792" i="9" s="1"/>
  <c r="K791" i="9"/>
  <c r="E791" i="9" s="1"/>
  <c r="K790" i="9"/>
  <c r="E790" i="9" s="1"/>
  <c r="K789" i="9"/>
  <c r="E789" i="9" s="1"/>
  <c r="K788" i="9"/>
  <c r="E788" i="9" s="1"/>
  <c r="K787" i="9"/>
  <c r="E787" i="9" s="1"/>
  <c r="K786" i="9"/>
  <c r="E786" i="9" s="1"/>
  <c r="K785" i="9"/>
  <c r="E785" i="9" s="1"/>
  <c r="K784" i="9"/>
  <c r="E784" i="9" s="1"/>
  <c r="K783" i="9"/>
  <c r="E783" i="9" s="1"/>
  <c r="K782" i="9"/>
  <c r="E782" i="9" s="1"/>
  <c r="K781" i="9"/>
  <c r="E781" i="9" s="1"/>
  <c r="K780" i="9"/>
  <c r="E780" i="9" s="1"/>
  <c r="K779" i="9"/>
  <c r="E779" i="9" s="1"/>
  <c r="K778" i="9"/>
  <c r="E778" i="9" s="1"/>
  <c r="K777" i="9"/>
  <c r="E777" i="9" s="1"/>
  <c r="K776" i="9"/>
  <c r="E776" i="9" s="1"/>
  <c r="K775" i="9"/>
  <c r="E775" i="9" s="1"/>
  <c r="K774" i="9"/>
  <c r="E774" i="9" s="1"/>
  <c r="K773" i="9"/>
  <c r="E773" i="9" s="1"/>
  <c r="K772" i="9"/>
  <c r="E772" i="9" s="1"/>
  <c r="K771" i="9"/>
  <c r="E771" i="9" s="1"/>
  <c r="K770" i="9"/>
  <c r="E770" i="9" s="1"/>
  <c r="K769" i="9"/>
  <c r="E769" i="9" s="1"/>
  <c r="K768" i="9"/>
  <c r="E768" i="9" s="1"/>
  <c r="K767" i="9"/>
  <c r="E767" i="9" s="1"/>
  <c r="K766" i="9"/>
  <c r="E766" i="9" s="1"/>
  <c r="K765" i="9"/>
  <c r="E765" i="9" s="1"/>
  <c r="K764" i="9"/>
  <c r="E764" i="9" s="1"/>
  <c r="K763" i="9"/>
  <c r="E763" i="9" s="1"/>
  <c r="K762" i="9"/>
  <c r="E762" i="9" s="1"/>
  <c r="K761" i="9"/>
  <c r="E761" i="9" s="1"/>
  <c r="K760" i="9"/>
  <c r="E760" i="9" s="1"/>
  <c r="K759" i="9"/>
  <c r="E759" i="9" s="1"/>
  <c r="K758" i="9"/>
  <c r="E758" i="9" s="1"/>
  <c r="K757" i="9"/>
  <c r="E757" i="9" s="1"/>
  <c r="K756" i="9"/>
  <c r="E756" i="9" s="1"/>
  <c r="K755" i="9"/>
  <c r="E755" i="9" s="1"/>
  <c r="K754" i="9"/>
  <c r="E754" i="9" s="1"/>
  <c r="K753" i="9"/>
  <c r="E753" i="9" s="1"/>
  <c r="K752" i="9"/>
  <c r="E752" i="9" s="1"/>
  <c r="K751" i="9"/>
  <c r="E751" i="9" s="1"/>
  <c r="K750" i="9"/>
  <c r="E750" i="9" s="1"/>
  <c r="K749" i="9"/>
  <c r="E749" i="9" s="1"/>
  <c r="K748" i="9"/>
  <c r="E748" i="9" s="1"/>
  <c r="K747" i="9"/>
  <c r="E747" i="9" s="1"/>
  <c r="K746" i="9"/>
  <c r="E746" i="9" s="1"/>
  <c r="K745" i="9"/>
  <c r="E745" i="9" s="1"/>
  <c r="K744" i="9"/>
  <c r="E744" i="9" s="1"/>
  <c r="K743" i="9"/>
  <c r="E743" i="9" s="1"/>
  <c r="K742" i="9"/>
  <c r="E742" i="9" s="1"/>
  <c r="K741" i="9"/>
  <c r="E741" i="9" s="1"/>
  <c r="K740" i="9"/>
  <c r="E740" i="9" s="1"/>
  <c r="K739" i="9"/>
  <c r="E739" i="9" s="1"/>
  <c r="K738" i="9"/>
  <c r="E738" i="9" s="1"/>
  <c r="K737" i="9"/>
  <c r="E737" i="9" s="1"/>
  <c r="K736" i="9"/>
  <c r="E736" i="9" s="1"/>
  <c r="K735" i="9"/>
  <c r="E735" i="9" s="1"/>
  <c r="K734" i="9"/>
  <c r="E734" i="9" s="1"/>
  <c r="K733" i="9"/>
  <c r="E733" i="9" s="1"/>
  <c r="K732" i="9"/>
  <c r="E732" i="9" s="1"/>
  <c r="K731" i="9"/>
  <c r="E731" i="9" s="1"/>
  <c r="K730" i="9"/>
  <c r="E730" i="9" s="1"/>
  <c r="K729" i="9"/>
  <c r="E729" i="9" s="1"/>
  <c r="K728" i="9"/>
  <c r="E728" i="9" s="1"/>
  <c r="K727" i="9"/>
  <c r="E727" i="9" s="1"/>
  <c r="K726" i="9"/>
  <c r="K725" i="9"/>
  <c r="E725" i="9" s="1"/>
  <c r="K724" i="9"/>
  <c r="E724" i="9" s="1"/>
  <c r="K723" i="9"/>
  <c r="E723" i="9" s="1"/>
  <c r="K722" i="9"/>
  <c r="E722" i="9" s="1"/>
  <c r="K721" i="9"/>
  <c r="E721" i="9" s="1"/>
  <c r="K720" i="9"/>
  <c r="E720" i="9" s="1"/>
  <c r="K719" i="9"/>
  <c r="E719" i="9" s="1"/>
  <c r="K718" i="9"/>
  <c r="E718" i="9" s="1"/>
  <c r="K717" i="9"/>
  <c r="E717" i="9" s="1"/>
  <c r="K716" i="9"/>
  <c r="E716" i="9" s="1"/>
  <c r="K715" i="9"/>
  <c r="E715" i="9" s="1"/>
  <c r="K714" i="9"/>
  <c r="E714" i="9" s="1"/>
  <c r="K713" i="9"/>
  <c r="E713" i="9" s="1"/>
  <c r="K712" i="9"/>
  <c r="E712" i="9" s="1"/>
  <c r="K711" i="9"/>
  <c r="E711" i="9" s="1"/>
  <c r="K710" i="9"/>
  <c r="E710" i="9" s="1"/>
  <c r="K709" i="9"/>
  <c r="E709" i="9" s="1"/>
  <c r="K708" i="9"/>
  <c r="E708" i="9" s="1"/>
  <c r="K707" i="9"/>
  <c r="E707" i="9" s="1"/>
  <c r="K706" i="9"/>
  <c r="E706" i="9" s="1"/>
  <c r="K705" i="9"/>
  <c r="E705" i="9" s="1"/>
  <c r="K704" i="9"/>
  <c r="E704" i="9" s="1"/>
  <c r="K703" i="9"/>
  <c r="E703" i="9" s="1"/>
  <c r="K702" i="9"/>
  <c r="E702" i="9" s="1"/>
  <c r="K701" i="9"/>
  <c r="E701" i="9" s="1"/>
  <c r="K700" i="9"/>
  <c r="E700" i="9" s="1"/>
  <c r="K699" i="9"/>
  <c r="E699" i="9" s="1"/>
  <c r="K698" i="9"/>
  <c r="E698" i="9" s="1"/>
  <c r="K697" i="9"/>
  <c r="E697" i="9" s="1"/>
  <c r="K696" i="9"/>
  <c r="E696" i="9" s="1"/>
  <c r="K695" i="9"/>
  <c r="E695" i="9" s="1"/>
  <c r="K694" i="9"/>
  <c r="E694" i="9" s="1"/>
  <c r="K693" i="9"/>
  <c r="E693" i="9" s="1"/>
  <c r="K692" i="9"/>
  <c r="E692" i="9" s="1"/>
  <c r="K691" i="9"/>
  <c r="E691" i="9" s="1"/>
  <c r="K690" i="9"/>
  <c r="E690" i="9" s="1"/>
  <c r="K689" i="9"/>
  <c r="E689" i="9" s="1"/>
  <c r="K688" i="9"/>
  <c r="E688" i="9" s="1"/>
  <c r="K687" i="9"/>
  <c r="E687" i="9" s="1"/>
  <c r="K686" i="9"/>
  <c r="E686" i="9" s="1"/>
  <c r="K685" i="9"/>
  <c r="E685" i="9" s="1"/>
  <c r="K684" i="9"/>
  <c r="E684" i="9" s="1"/>
  <c r="K683" i="9"/>
  <c r="E683" i="9" s="1"/>
  <c r="K682" i="9"/>
  <c r="E682" i="9" s="1"/>
  <c r="K681" i="9"/>
  <c r="E681" i="9" s="1"/>
  <c r="K680" i="9"/>
  <c r="E680" i="9" s="1"/>
  <c r="K679" i="9"/>
  <c r="E679" i="9" s="1"/>
  <c r="K678" i="9"/>
  <c r="E678" i="9" s="1"/>
  <c r="K677" i="9"/>
  <c r="E677" i="9" s="1"/>
  <c r="K676" i="9"/>
  <c r="E676" i="9" s="1"/>
  <c r="K675" i="9"/>
  <c r="E675" i="9" s="1"/>
  <c r="K674" i="9"/>
  <c r="E674" i="9" s="1"/>
  <c r="K673" i="9"/>
  <c r="E673" i="9" s="1"/>
  <c r="K672" i="9"/>
  <c r="E672" i="9" s="1"/>
  <c r="K671" i="9"/>
  <c r="E671" i="9" s="1"/>
  <c r="K670" i="9"/>
  <c r="E670" i="9" s="1"/>
  <c r="K669" i="9"/>
  <c r="E669" i="9" s="1"/>
  <c r="K668" i="9"/>
  <c r="E668" i="9" s="1"/>
  <c r="K667" i="9"/>
  <c r="E667" i="9" s="1"/>
  <c r="K666" i="9"/>
  <c r="E666" i="9" s="1"/>
  <c r="K665" i="9"/>
  <c r="E665" i="9" s="1"/>
  <c r="K664" i="9"/>
  <c r="E664" i="9" s="1"/>
  <c r="K663" i="9"/>
  <c r="E663" i="9" s="1"/>
  <c r="K662" i="9"/>
  <c r="E662" i="9" s="1"/>
  <c r="K661" i="9"/>
  <c r="E661" i="9" s="1"/>
  <c r="K660" i="9"/>
  <c r="E660" i="9" s="1"/>
  <c r="K659" i="9"/>
  <c r="E659" i="9" s="1"/>
  <c r="K658" i="9"/>
  <c r="E658" i="9" s="1"/>
  <c r="K657" i="9"/>
  <c r="E657" i="9" s="1"/>
  <c r="K656" i="9"/>
  <c r="E656" i="9" s="1"/>
  <c r="K655" i="9"/>
  <c r="E655" i="9" s="1"/>
  <c r="K654" i="9"/>
  <c r="K653" i="9"/>
  <c r="E653" i="9" s="1"/>
  <c r="K652" i="9"/>
  <c r="E652" i="9" s="1"/>
  <c r="K651" i="9"/>
  <c r="E651" i="9" s="1"/>
  <c r="K650" i="9"/>
  <c r="E650" i="9" s="1"/>
  <c r="K649" i="9"/>
  <c r="E649" i="9" s="1"/>
  <c r="K648" i="9"/>
  <c r="E648" i="9" s="1"/>
  <c r="K647" i="9"/>
  <c r="E647" i="9" s="1"/>
  <c r="K646" i="9"/>
  <c r="E646" i="9" s="1"/>
  <c r="K645" i="9"/>
  <c r="E645" i="9" s="1"/>
  <c r="K644" i="9"/>
  <c r="E644" i="9" s="1"/>
  <c r="K643" i="9"/>
  <c r="E643" i="9" s="1"/>
  <c r="K642" i="9"/>
  <c r="E642" i="9" s="1"/>
  <c r="K641" i="9"/>
  <c r="E641" i="9" s="1"/>
  <c r="K640" i="9"/>
  <c r="E640" i="9" s="1"/>
  <c r="K639" i="9"/>
  <c r="E639" i="9" s="1"/>
  <c r="K638" i="9"/>
  <c r="E638" i="9" s="1"/>
  <c r="K637" i="9"/>
  <c r="E637" i="9" s="1"/>
  <c r="K636" i="9"/>
  <c r="E636" i="9" s="1"/>
  <c r="K635" i="9"/>
  <c r="E635" i="9" s="1"/>
  <c r="K634" i="9"/>
  <c r="E634" i="9" s="1"/>
  <c r="K633" i="9"/>
  <c r="E633" i="9" s="1"/>
  <c r="K632" i="9"/>
  <c r="E632" i="9" s="1"/>
  <c r="K631" i="9"/>
  <c r="E631" i="9" s="1"/>
  <c r="K630" i="9"/>
  <c r="E630" i="9" s="1"/>
  <c r="K629" i="9"/>
  <c r="E629" i="9" s="1"/>
  <c r="K628" i="9"/>
  <c r="E628" i="9" s="1"/>
  <c r="K627" i="9"/>
  <c r="E627" i="9" s="1"/>
  <c r="K626" i="9"/>
  <c r="E626" i="9" s="1"/>
  <c r="K625" i="9"/>
  <c r="E625" i="9" s="1"/>
  <c r="K624" i="9"/>
  <c r="E624" i="9" s="1"/>
  <c r="K623" i="9"/>
  <c r="E623" i="9" s="1"/>
  <c r="K622" i="9"/>
  <c r="E622" i="9" s="1"/>
  <c r="K621" i="9"/>
  <c r="E621" i="9" s="1"/>
  <c r="K620" i="9"/>
  <c r="E620" i="9" s="1"/>
  <c r="K619" i="9"/>
  <c r="E619" i="9" s="1"/>
  <c r="K618" i="9"/>
  <c r="E618" i="9" s="1"/>
  <c r="K617" i="9"/>
  <c r="E617" i="9" s="1"/>
  <c r="K616" i="9"/>
  <c r="E616" i="9" s="1"/>
  <c r="K615" i="9"/>
  <c r="E615" i="9" s="1"/>
  <c r="K614" i="9"/>
  <c r="E614" i="9" s="1"/>
  <c r="K613" i="9"/>
  <c r="E613" i="9" s="1"/>
  <c r="K612" i="9"/>
  <c r="E612" i="9" s="1"/>
  <c r="K611" i="9"/>
  <c r="E611" i="9" s="1"/>
  <c r="K610" i="9"/>
  <c r="E610" i="9" s="1"/>
  <c r="K609" i="9"/>
  <c r="E609" i="9" s="1"/>
  <c r="K608" i="9"/>
  <c r="E608" i="9" s="1"/>
  <c r="K607" i="9"/>
  <c r="E607" i="9" s="1"/>
  <c r="K606" i="9"/>
  <c r="E606" i="9" s="1"/>
  <c r="K605" i="9"/>
  <c r="E605" i="9" s="1"/>
  <c r="K604" i="9"/>
  <c r="E604" i="9" s="1"/>
  <c r="K603" i="9"/>
  <c r="E603" i="9" s="1"/>
  <c r="K602" i="9"/>
  <c r="E602" i="9" s="1"/>
  <c r="K601" i="9"/>
  <c r="E601" i="9" s="1"/>
  <c r="K600" i="9"/>
  <c r="E600" i="9" s="1"/>
  <c r="K599" i="9"/>
  <c r="E599" i="9" s="1"/>
  <c r="K598" i="9"/>
  <c r="E598" i="9" s="1"/>
  <c r="K597" i="9"/>
  <c r="E597" i="9" s="1"/>
  <c r="K596" i="9"/>
  <c r="E596" i="9" s="1"/>
  <c r="K595" i="9"/>
  <c r="E595" i="9" s="1"/>
  <c r="K594" i="9"/>
  <c r="E594" i="9" s="1"/>
  <c r="K593" i="9"/>
  <c r="E593" i="9" s="1"/>
  <c r="K592" i="9"/>
  <c r="E592" i="9" s="1"/>
  <c r="K591" i="9"/>
  <c r="E591" i="9" s="1"/>
  <c r="K590" i="9"/>
  <c r="E590" i="9" s="1"/>
  <c r="K589" i="9"/>
  <c r="E589" i="9" s="1"/>
  <c r="K588" i="9"/>
  <c r="E588" i="9" s="1"/>
  <c r="K587" i="9"/>
  <c r="E587" i="9" s="1"/>
  <c r="K586" i="9"/>
  <c r="E586" i="9" s="1"/>
  <c r="K585" i="9"/>
  <c r="E585" i="9" s="1"/>
  <c r="K584" i="9"/>
  <c r="E584" i="9" s="1"/>
  <c r="K583" i="9"/>
  <c r="E583" i="9" s="1"/>
  <c r="K582" i="9"/>
  <c r="K581" i="9"/>
  <c r="E581" i="9" s="1"/>
  <c r="K580" i="9"/>
  <c r="E580" i="9" s="1"/>
  <c r="K579" i="9"/>
  <c r="E579" i="9" s="1"/>
  <c r="K578" i="9"/>
  <c r="E578" i="9" s="1"/>
  <c r="K577" i="9"/>
  <c r="E577" i="9" s="1"/>
  <c r="K576" i="9"/>
  <c r="E576" i="9" s="1"/>
  <c r="K575" i="9"/>
  <c r="E575" i="9" s="1"/>
  <c r="K574" i="9"/>
  <c r="E574" i="9" s="1"/>
  <c r="K573" i="9"/>
  <c r="E573" i="9" s="1"/>
  <c r="K572" i="9"/>
  <c r="E572" i="9" s="1"/>
  <c r="K571" i="9"/>
  <c r="E571" i="9" s="1"/>
  <c r="K570" i="9"/>
  <c r="E570" i="9" s="1"/>
  <c r="K569" i="9"/>
  <c r="E569" i="9" s="1"/>
  <c r="K568" i="9"/>
  <c r="E568" i="9" s="1"/>
  <c r="K567" i="9"/>
  <c r="E567" i="9" s="1"/>
  <c r="K566" i="9"/>
  <c r="E566" i="9" s="1"/>
  <c r="K565" i="9"/>
  <c r="E565" i="9" s="1"/>
  <c r="K564" i="9"/>
  <c r="E564" i="9" s="1"/>
  <c r="K563" i="9"/>
  <c r="E563" i="9" s="1"/>
  <c r="K562" i="9"/>
  <c r="E562" i="9" s="1"/>
  <c r="K561" i="9"/>
  <c r="E561" i="9" s="1"/>
  <c r="K560" i="9"/>
  <c r="E560" i="9" s="1"/>
  <c r="K559" i="9"/>
  <c r="E559" i="9" s="1"/>
  <c r="K558" i="9"/>
  <c r="E558" i="9" s="1"/>
  <c r="K557" i="9"/>
  <c r="E557" i="9" s="1"/>
  <c r="K556" i="9"/>
  <c r="E556" i="9" s="1"/>
  <c r="K555" i="9"/>
  <c r="E555" i="9" s="1"/>
  <c r="K554" i="9"/>
  <c r="E554" i="9" s="1"/>
  <c r="K553" i="9"/>
  <c r="E553" i="9" s="1"/>
  <c r="K552" i="9"/>
  <c r="E552" i="9" s="1"/>
  <c r="K551" i="9"/>
  <c r="E551" i="9" s="1"/>
  <c r="K550" i="9"/>
  <c r="E550" i="9" s="1"/>
  <c r="K549" i="9"/>
  <c r="E549" i="9" s="1"/>
  <c r="K548" i="9"/>
  <c r="E548" i="9" s="1"/>
  <c r="K547" i="9"/>
  <c r="E547" i="9" s="1"/>
  <c r="K546" i="9"/>
  <c r="E546" i="9" s="1"/>
  <c r="K545" i="9"/>
  <c r="E545" i="9" s="1"/>
  <c r="K544" i="9"/>
  <c r="E544" i="9" s="1"/>
  <c r="K543" i="9"/>
  <c r="E543" i="9" s="1"/>
  <c r="K542" i="9"/>
  <c r="E542" i="9" s="1"/>
  <c r="K541" i="9"/>
  <c r="E541" i="9" s="1"/>
  <c r="K540" i="9"/>
  <c r="E540" i="9" s="1"/>
  <c r="K539" i="9"/>
  <c r="E539" i="9" s="1"/>
  <c r="K538" i="9"/>
  <c r="E538" i="9" s="1"/>
  <c r="K537" i="9"/>
  <c r="E537" i="9" s="1"/>
  <c r="K536" i="9"/>
  <c r="E536" i="9" s="1"/>
  <c r="K535" i="9"/>
  <c r="E535" i="9" s="1"/>
  <c r="K534" i="9"/>
  <c r="E534" i="9" s="1"/>
  <c r="K533" i="9"/>
  <c r="E533" i="9" s="1"/>
  <c r="K532" i="9"/>
  <c r="E532" i="9" s="1"/>
  <c r="K531" i="9"/>
  <c r="E531" i="9" s="1"/>
  <c r="K530" i="9"/>
  <c r="E530" i="9" s="1"/>
  <c r="K529" i="9"/>
  <c r="E529" i="9" s="1"/>
  <c r="K528" i="9"/>
  <c r="E528" i="9" s="1"/>
  <c r="K527" i="9"/>
  <c r="E527" i="9" s="1"/>
  <c r="K526" i="9"/>
  <c r="E526" i="9" s="1"/>
  <c r="K525" i="9"/>
  <c r="E525" i="9" s="1"/>
  <c r="K524" i="9"/>
  <c r="E524" i="9" s="1"/>
  <c r="K523" i="9"/>
  <c r="E523" i="9" s="1"/>
  <c r="K522" i="9"/>
  <c r="E522" i="9" s="1"/>
  <c r="K521" i="9"/>
  <c r="E521" i="9" s="1"/>
  <c r="K520" i="9"/>
  <c r="E520" i="9" s="1"/>
  <c r="K519" i="9"/>
  <c r="E519" i="9" s="1"/>
  <c r="K518" i="9"/>
  <c r="E518" i="9" s="1"/>
  <c r="K517" i="9"/>
  <c r="E517" i="9" s="1"/>
  <c r="K516" i="9"/>
  <c r="E516" i="9" s="1"/>
  <c r="K515" i="9"/>
  <c r="E515" i="9" s="1"/>
  <c r="K514" i="9"/>
  <c r="E514" i="9" s="1"/>
  <c r="K513" i="9"/>
  <c r="E513" i="9" s="1"/>
  <c r="K512" i="9"/>
  <c r="E512" i="9" s="1"/>
  <c r="K511" i="9"/>
  <c r="E511" i="9" s="1"/>
  <c r="K510" i="9"/>
  <c r="K509" i="9"/>
  <c r="E509" i="9" s="1"/>
  <c r="K508" i="9"/>
  <c r="E508" i="9" s="1"/>
  <c r="K507" i="9"/>
  <c r="E507" i="9" s="1"/>
  <c r="K506" i="9"/>
  <c r="E506" i="9" s="1"/>
  <c r="K505" i="9"/>
  <c r="E505" i="9" s="1"/>
  <c r="K504" i="9"/>
  <c r="E504" i="9" s="1"/>
  <c r="K503" i="9"/>
  <c r="E503" i="9" s="1"/>
  <c r="K502" i="9"/>
  <c r="E502" i="9" s="1"/>
  <c r="K501" i="9"/>
  <c r="E501" i="9" s="1"/>
  <c r="K500" i="9"/>
  <c r="E500" i="9" s="1"/>
  <c r="K499" i="9"/>
  <c r="E499" i="9" s="1"/>
  <c r="K498" i="9"/>
  <c r="E498" i="9" s="1"/>
  <c r="K497" i="9"/>
  <c r="E497" i="9" s="1"/>
  <c r="K496" i="9"/>
  <c r="E496" i="9" s="1"/>
  <c r="K495" i="9"/>
  <c r="E495" i="9" s="1"/>
  <c r="K494" i="9"/>
  <c r="E494" i="9" s="1"/>
  <c r="K493" i="9"/>
  <c r="E493" i="9" s="1"/>
  <c r="K492" i="9"/>
  <c r="E492" i="9" s="1"/>
  <c r="K491" i="9"/>
  <c r="E491" i="9" s="1"/>
  <c r="K490" i="9"/>
  <c r="E490" i="9" s="1"/>
  <c r="K489" i="9"/>
  <c r="E489" i="9" s="1"/>
  <c r="K488" i="9"/>
  <c r="E488" i="9" s="1"/>
  <c r="K487" i="9"/>
  <c r="E487" i="9" s="1"/>
  <c r="K486" i="9"/>
  <c r="E486" i="9" s="1"/>
  <c r="K485" i="9"/>
  <c r="E485" i="9" s="1"/>
  <c r="K484" i="9"/>
  <c r="E484" i="9" s="1"/>
  <c r="K483" i="9"/>
  <c r="E483" i="9" s="1"/>
  <c r="K482" i="9"/>
  <c r="E482" i="9" s="1"/>
  <c r="K481" i="9"/>
  <c r="E481" i="9" s="1"/>
  <c r="K480" i="9"/>
  <c r="E480" i="9" s="1"/>
  <c r="K479" i="9"/>
  <c r="E479" i="9" s="1"/>
  <c r="K478" i="9"/>
  <c r="E478" i="9" s="1"/>
  <c r="K477" i="9"/>
  <c r="E477" i="9" s="1"/>
  <c r="K476" i="9"/>
  <c r="E476" i="9" s="1"/>
  <c r="K475" i="9"/>
  <c r="E475" i="9" s="1"/>
  <c r="K474" i="9"/>
  <c r="E474" i="9" s="1"/>
  <c r="K473" i="9"/>
  <c r="E473" i="9" s="1"/>
  <c r="K472" i="9"/>
  <c r="E472" i="9" s="1"/>
  <c r="K471" i="9"/>
  <c r="E471" i="9" s="1"/>
  <c r="K470" i="9"/>
  <c r="E470" i="9" s="1"/>
  <c r="K469" i="9"/>
  <c r="E469" i="9" s="1"/>
  <c r="K468" i="9"/>
  <c r="E468" i="9" s="1"/>
  <c r="K467" i="9"/>
  <c r="E467" i="9" s="1"/>
  <c r="K466" i="9"/>
  <c r="E466" i="9" s="1"/>
  <c r="K465" i="9"/>
  <c r="E465" i="9" s="1"/>
  <c r="K464" i="9"/>
  <c r="E464" i="9" s="1"/>
  <c r="K463" i="9"/>
  <c r="E463" i="9" s="1"/>
  <c r="K462" i="9"/>
  <c r="E462" i="9" s="1"/>
  <c r="K461" i="9"/>
  <c r="E461" i="9" s="1"/>
  <c r="K460" i="9"/>
  <c r="E460" i="9" s="1"/>
  <c r="K459" i="9"/>
  <c r="E459" i="9" s="1"/>
  <c r="K458" i="9"/>
  <c r="E458" i="9" s="1"/>
  <c r="K457" i="9"/>
  <c r="E457" i="9" s="1"/>
  <c r="K456" i="9"/>
  <c r="E456" i="9" s="1"/>
  <c r="K455" i="9"/>
  <c r="E455" i="9" s="1"/>
  <c r="K454" i="9"/>
  <c r="E454" i="9" s="1"/>
  <c r="K453" i="9"/>
  <c r="E453" i="9" s="1"/>
  <c r="K452" i="9"/>
  <c r="E452" i="9" s="1"/>
  <c r="K451" i="9"/>
  <c r="E451" i="9" s="1"/>
  <c r="K450" i="9"/>
  <c r="E450" i="9" s="1"/>
  <c r="K449" i="9"/>
  <c r="E449" i="9" s="1"/>
  <c r="K448" i="9"/>
  <c r="E448" i="9" s="1"/>
  <c r="K447" i="9"/>
  <c r="E447" i="9" s="1"/>
  <c r="K446" i="9"/>
  <c r="E446" i="9" s="1"/>
  <c r="K445" i="9"/>
  <c r="E445" i="9" s="1"/>
  <c r="K444" i="9"/>
  <c r="E444" i="9" s="1"/>
  <c r="K443" i="9"/>
  <c r="E443" i="9" s="1"/>
  <c r="K442" i="9"/>
  <c r="E442" i="9" s="1"/>
  <c r="K441" i="9"/>
  <c r="E441" i="9" s="1"/>
  <c r="K440" i="9"/>
  <c r="E440" i="9" s="1"/>
  <c r="K439" i="9"/>
  <c r="E439" i="9" s="1"/>
  <c r="K438" i="9"/>
  <c r="K437" i="9"/>
  <c r="E437" i="9" s="1"/>
  <c r="K436" i="9"/>
  <c r="E436" i="9" s="1"/>
  <c r="K435" i="9"/>
  <c r="E435" i="9" s="1"/>
  <c r="K434" i="9"/>
  <c r="E434" i="9" s="1"/>
  <c r="K433" i="9"/>
  <c r="E433" i="9" s="1"/>
  <c r="K432" i="9"/>
  <c r="E432" i="9" s="1"/>
  <c r="K431" i="9"/>
  <c r="E431" i="9" s="1"/>
  <c r="K430" i="9"/>
  <c r="E430" i="9" s="1"/>
  <c r="K429" i="9"/>
  <c r="E429" i="9" s="1"/>
  <c r="K428" i="9"/>
  <c r="E428" i="9" s="1"/>
  <c r="K427" i="9"/>
  <c r="E427" i="9" s="1"/>
  <c r="K426" i="9"/>
  <c r="E426" i="9" s="1"/>
  <c r="K425" i="9"/>
  <c r="E425" i="9" s="1"/>
  <c r="K424" i="9"/>
  <c r="E424" i="9" s="1"/>
  <c r="K423" i="9"/>
  <c r="E423" i="9" s="1"/>
  <c r="K422" i="9"/>
  <c r="E422" i="9" s="1"/>
  <c r="K421" i="9"/>
  <c r="E421" i="9" s="1"/>
  <c r="K420" i="9"/>
  <c r="E420" i="9" s="1"/>
  <c r="K419" i="9"/>
  <c r="E419" i="9" s="1"/>
  <c r="K418" i="9"/>
  <c r="E418" i="9" s="1"/>
  <c r="K417" i="9"/>
  <c r="E417" i="9" s="1"/>
  <c r="K416" i="9"/>
  <c r="E416" i="9" s="1"/>
  <c r="K415" i="9"/>
  <c r="E415" i="9" s="1"/>
  <c r="K414" i="9"/>
  <c r="E414" i="9" s="1"/>
  <c r="K413" i="9"/>
  <c r="E413" i="9" s="1"/>
  <c r="K412" i="9"/>
  <c r="E412" i="9" s="1"/>
  <c r="K411" i="9"/>
  <c r="E411" i="9" s="1"/>
  <c r="K410" i="9"/>
  <c r="E410" i="9" s="1"/>
  <c r="K409" i="9"/>
  <c r="E409" i="9" s="1"/>
  <c r="K408" i="9"/>
  <c r="E408" i="9" s="1"/>
  <c r="K407" i="9"/>
  <c r="E407" i="9" s="1"/>
  <c r="K406" i="9"/>
  <c r="E406" i="9" s="1"/>
  <c r="K405" i="9"/>
  <c r="E405" i="9" s="1"/>
  <c r="K404" i="9"/>
  <c r="E404" i="9" s="1"/>
  <c r="K403" i="9"/>
  <c r="E403" i="9" s="1"/>
  <c r="K402" i="9"/>
  <c r="E402" i="9" s="1"/>
  <c r="K401" i="9"/>
  <c r="E401" i="9" s="1"/>
  <c r="K400" i="9"/>
  <c r="E400" i="9" s="1"/>
  <c r="K399" i="9"/>
  <c r="E399" i="9" s="1"/>
  <c r="K398" i="9"/>
  <c r="E398" i="9" s="1"/>
  <c r="K397" i="9"/>
  <c r="E397" i="9" s="1"/>
  <c r="K396" i="9"/>
  <c r="E396" i="9" s="1"/>
  <c r="K395" i="9"/>
  <c r="E395" i="9" s="1"/>
  <c r="K394" i="9"/>
  <c r="E394" i="9" s="1"/>
  <c r="K393" i="9"/>
  <c r="E393" i="9" s="1"/>
  <c r="K392" i="9"/>
  <c r="E392" i="9" s="1"/>
  <c r="K391" i="9"/>
  <c r="E391" i="9" s="1"/>
  <c r="K390" i="9"/>
  <c r="E390" i="9" s="1"/>
  <c r="K389" i="9"/>
  <c r="E389" i="9" s="1"/>
  <c r="K388" i="9"/>
  <c r="E388" i="9" s="1"/>
  <c r="K387" i="9"/>
  <c r="E387" i="9" s="1"/>
  <c r="K386" i="9"/>
  <c r="E386" i="9" s="1"/>
  <c r="K385" i="9"/>
  <c r="E385" i="9" s="1"/>
  <c r="K384" i="9"/>
  <c r="E384" i="9" s="1"/>
  <c r="K383" i="9"/>
  <c r="E383" i="9" s="1"/>
  <c r="K382" i="9"/>
  <c r="E382" i="9" s="1"/>
  <c r="K381" i="9"/>
  <c r="E381" i="9" s="1"/>
  <c r="K380" i="9"/>
  <c r="E380" i="9" s="1"/>
  <c r="K379" i="9"/>
  <c r="E379" i="9" s="1"/>
  <c r="K378" i="9"/>
  <c r="E378" i="9" s="1"/>
  <c r="K377" i="9"/>
  <c r="E377" i="9" s="1"/>
  <c r="K376" i="9"/>
  <c r="E376" i="9" s="1"/>
  <c r="K375" i="9"/>
  <c r="E375" i="9" s="1"/>
  <c r="K374" i="9"/>
  <c r="E374" i="9" s="1"/>
  <c r="K373" i="9"/>
  <c r="E373" i="9" s="1"/>
  <c r="K372" i="9"/>
  <c r="E372" i="9" s="1"/>
  <c r="K371" i="9"/>
  <c r="E371" i="9" s="1"/>
  <c r="K370" i="9"/>
  <c r="E370" i="9" s="1"/>
  <c r="K369" i="9"/>
  <c r="E369" i="9" s="1"/>
  <c r="K368" i="9"/>
  <c r="E368" i="9" s="1"/>
  <c r="K367" i="9"/>
  <c r="E367" i="9" s="1"/>
  <c r="K366" i="9"/>
  <c r="E366" i="9" s="1"/>
  <c r="K365" i="9"/>
  <c r="E365" i="9" s="1"/>
  <c r="K364" i="9"/>
  <c r="E364" i="9" s="1"/>
  <c r="K363" i="9"/>
  <c r="E363" i="9" s="1"/>
  <c r="K362" i="9"/>
  <c r="E362" i="9" s="1"/>
  <c r="K361" i="9"/>
  <c r="E361" i="9" s="1"/>
  <c r="K360" i="9"/>
  <c r="E360" i="9" s="1"/>
  <c r="K359" i="9"/>
  <c r="E359" i="9" s="1"/>
  <c r="K358" i="9"/>
  <c r="E358" i="9" s="1"/>
  <c r="K357" i="9"/>
  <c r="E357" i="9" s="1"/>
  <c r="K356" i="9"/>
  <c r="E356" i="9" s="1"/>
  <c r="K355" i="9"/>
  <c r="E355" i="9" s="1"/>
  <c r="K354" i="9"/>
  <c r="E354" i="9" s="1"/>
  <c r="K353" i="9"/>
  <c r="E353" i="9" s="1"/>
  <c r="K352" i="9"/>
  <c r="E352" i="9" s="1"/>
  <c r="K351" i="9"/>
  <c r="E351" i="9" s="1"/>
  <c r="K350" i="9"/>
  <c r="E350" i="9" s="1"/>
  <c r="K349" i="9"/>
  <c r="E349" i="9" s="1"/>
  <c r="K348" i="9"/>
  <c r="E348" i="9" s="1"/>
  <c r="K347" i="9"/>
  <c r="E347" i="9" s="1"/>
  <c r="K346" i="9"/>
  <c r="E346" i="9" s="1"/>
  <c r="K345" i="9"/>
  <c r="E345" i="9" s="1"/>
  <c r="K344" i="9"/>
  <c r="E344" i="9" s="1"/>
  <c r="K343" i="9"/>
  <c r="E343" i="9" s="1"/>
  <c r="K342" i="9"/>
  <c r="E342" i="9" s="1"/>
  <c r="K341" i="9"/>
  <c r="E341" i="9" s="1"/>
  <c r="K340" i="9"/>
  <c r="E340" i="9" s="1"/>
  <c r="K339" i="9"/>
  <c r="E339" i="9" s="1"/>
  <c r="K338" i="9"/>
  <c r="E338" i="9" s="1"/>
  <c r="K337" i="9"/>
  <c r="E337" i="9" s="1"/>
  <c r="K336" i="9"/>
  <c r="E336" i="9" s="1"/>
  <c r="K335" i="9"/>
  <c r="E335" i="9" s="1"/>
  <c r="K334" i="9"/>
  <c r="E334" i="9" s="1"/>
  <c r="K333" i="9"/>
  <c r="E333" i="9" s="1"/>
  <c r="K332" i="9"/>
  <c r="E332" i="9" s="1"/>
  <c r="K331" i="9"/>
  <c r="E331" i="9" s="1"/>
  <c r="K330" i="9"/>
  <c r="E330" i="9" s="1"/>
  <c r="K329" i="9"/>
  <c r="E329" i="9" s="1"/>
  <c r="K328" i="9"/>
  <c r="E328" i="9" s="1"/>
  <c r="K327" i="9"/>
  <c r="E327" i="9" s="1"/>
  <c r="K326" i="9"/>
  <c r="E326" i="9" s="1"/>
  <c r="K325" i="9"/>
  <c r="E325" i="9" s="1"/>
  <c r="K324" i="9"/>
  <c r="E324" i="9" s="1"/>
  <c r="K323" i="9"/>
  <c r="E323" i="9" s="1"/>
  <c r="K322" i="9"/>
  <c r="E322" i="9" s="1"/>
  <c r="K321" i="9"/>
  <c r="E321" i="9" s="1"/>
  <c r="K320" i="9"/>
  <c r="E320" i="9" s="1"/>
  <c r="K319" i="9"/>
  <c r="E319" i="9" s="1"/>
  <c r="K318" i="9"/>
  <c r="E318" i="9" s="1"/>
  <c r="K317" i="9"/>
  <c r="E317" i="9" s="1"/>
  <c r="K316" i="9"/>
  <c r="E316" i="9" s="1"/>
  <c r="K315" i="9"/>
  <c r="E315" i="9" s="1"/>
  <c r="K314" i="9"/>
  <c r="E314" i="9" s="1"/>
  <c r="K313" i="9"/>
  <c r="E313" i="9" s="1"/>
  <c r="K312" i="9"/>
  <c r="E312" i="9" s="1"/>
  <c r="K311" i="9"/>
  <c r="E311" i="9" s="1"/>
  <c r="K310" i="9"/>
  <c r="E310" i="9" s="1"/>
  <c r="K309" i="9"/>
  <c r="E309" i="9" s="1"/>
  <c r="K308" i="9"/>
  <c r="E308" i="9" s="1"/>
  <c r="K307" i="9"/>
  <c r="E307" i="9" s="1"/>
  <c r="K306" i="9"/>
  <c r="E306" i="9" s="1"/>
  <c r="K305" i="9"/>
  <c r="E305" i="9" s="1"/>
  <c r="K304" i="9"/>
  <c r="E304" i="9" s="1"/>
  <c r="K303" i="9"/>
  <c r="E303" i="9" s="1"/>
  <c r="K302" i="9"/>
  <c r="E302" i="9" s="1"/>
  <c r="K301" i="9"/>
  <c r="E301" i="9" s="1"/>
  <c r="K300" i="9"/>
  <c r="E300" i="9" s="1"/>
  <c r="K299" i="9"/>
  <c r="E299" i="9" s="1"/>
  <c r="K298" i="9"/>
  <c r="E298" i="9" s="1"/>
  <c r="K297" i="9"/>
  <c r="E297" i="9" s="1"/>
  <c r="K296" i="9"/>
  <c r="E296" i="9" s="1"/>
  <c r="K295" i="9"/>
  <c r="E295" i="9" s="1"/>
  <c r="K294" i="9"/>
  <c r="K293" i="9"/>
  <c r="E293" i="9" s="1"/>
  <c r="K292" i="9"/>
  <c r="E292" i="9" s="1"/>
  <c r="K291" i="9"/>
  <c r="E291" i="9" s="1"/>
  <c r="K290" i="9"/>
  <c r="E290" i="9" s="1"/>
  <c r="K289" i="9"/>
  <c r="E289" i="9" s="1"/>
  <c r="K288" i="9"/>
  <c r="E288" i="9" s="1"/>
  <c r="K287" i="9"/>
  <c r="E287" i="9" s="1"/>
  <c r="K286" i="9"/>
  <c r="E286" i="9" s="1"/>
  <c r="K285" i="9"/>
  <c r="E285" i="9" s="1"/>
  <c r="K284" i="9"/>
  <c r="E284" i="9" s="1"/>
  <c r="K283" i="9"/>
  <c r="E283" i="9" s="1"/>
  <c r="K282" i="9"/>
  <c r="E282" i="9" s="1"/>
  <c r="K281" i="9"/>
  <c r="E281" i="9" s="1"/>
  <c r="K280" i="9"/>
  <c r="E280" i="9" s="1"/>
  <c r="K279" i="9"/>
  <c r="E279" i="9" s="1"/>
  <c r="K278" i="9"/>
  <c r="E278" i="9" s="1"/>
  <c r="K277" i="9"/>
  <c r="E277" i="9" s="1"/>
  <c r="K276" i="9"/>
  <c r="E276" i="9" s="1"/>
  <c r="K275" i="9"/>
  <c r="E275" i="9" s="1"/>
  <c r="K274" i="9"/>
  <c r="E274" i="9" s="1"/>
  <c r="K273" i="9"/>
  <c r="E273" i="9" s="1"/>
  <c r="K272" i="9"/>
  <c r="E272" i="9" s="1"/>
  <c r="K271" i="9"/>
  <c r="E271" i="9" s="1"/>
  <c r="K270" i="9"/>
  <c r="E270" i="9" s="1"/>
  <c r="K269" i="9"/>
  <c r="E269" i="9" s="1"/>
  <c r="K268" i="9"/>
  <c r="E268" i="9" s="1"/>
  <c r="K267" i="9"/>
  <c r="E267" i="9" s="1"/>
  <c r="K266" i="9"/>
  <c r="E266" i="9" s="1"/>
  <c r="K265" i="9"/>
  <c r="E265" i="9" s="1"/>
  <c r="K264" i="9"/>
  <c r="E264" i="9" s="1"/>
  <c r="K263" i="9"/>
  <c r="E263" i="9" s="1"/>
  <c r="K262" i="9"/>
  <c r="E262" i="9" s="1"/>
  <c r="K261" i="9"/>
  <c r="E261" i="9" s="1"/>
  <c r="K260" i="9"/>
  <c r="E260" i="9" s="1"/>
  <c r="K259" i="9"/>
  <c r="E259" i="9" s="1"/>
  <c r="K258" i="9"/>
  <c r="E258" i="9" s="1"/>
  <c r="K257" i="9"/>
  <c r="E257" i="9" s="1"/>
  <c r="K256" i="9"/>
  <c r="E256" i="9" s="1"/>
  <c r="K255" i="9"/>
  <c r="E255" i="9" s="1"/>
  <c r="K254" i="9"/>
  <c r="E254" i="9" s="1"/>
  <c r="K253" i="9"/>
  <c r="E253" i="9" s="1"/>
  <c r="K252" i="9"/>
  <c r="E252" i="9" s="1"/>
  <c r="K251" i="9"/>
  <c r="E251" i="9" s="1"/>
  <c r="K250" i="9"/>
  <c r="E250" i="9" s="1"/>
  <c r="K249" i="9"/>
  <c r="E249" i="9" s="1"/>
  <c r="K248" i="9"/>
  <c r="E248" i="9" s="1"/>
  <c r="K247" i="9"/>
  <c r="E247" i="9" s="1"/>
  <c r="K246" i="9"/>
  <c r="E246" i="9" s="1"/>
  <c r="K245" i="9"/>
  <c r="E245" i="9" s="1"/>
  <c r="K244" i="9"/>
  <c r="E244" i="9" s="1"/>
  <c r="K243" i="9"/>
  <c r="E243" i="9" s="1"/>
  <c r="K242" i="9"/>
  <c r="E242" i="9" s="1"/>
  <c r="K241" i="9"/>
  <c r="E241" i="9" s="1"/>
  <c r="K240" i="9"/>
  <c r="E240" i="9" s="1"/>
  <c r="K239" i="9"/>
  <c r="E239" i="9" s="1"/>
  <c r="K238" i="9"/>
  <c r="E238" i="9" s="1"/>
  <c r="K237" i="9"/>
  <c r="E237" i="9" s="1"/>
  <c r="K236" i="9"/>
  <c r="E236" i="9" s="1"/>
  <c r="K235" i="9"/>
  <c r="E235" i="9" s="1"/>
  <c r="K234" i="9"/>
  <c r="E234" i="9" s="1"/>
  <c r="K233" i="9"/>
  <c r="E233" i="9" s="1"/>
  <c r="K232" i="9"/>
  <c r="E232" i="9" s="1"/>
  <c r="K231" i="9"/>
  <c r="E231" i="9" s="1"/>
  <c r="K230" i="9"/>
  <c r="E230" i="9" s="1"/>
  <c r="K229" i="9"/>
  <c r="E229" i="9" s="1"/>
  <c r="K228" i="9"/>
  <c r="E228" i="9" s="1"/>
  <c r="K227" i="9"/>
  <c r="E227" i="9" s="1"/>
  <c r="K226" i="9"/>
  <c r="E226" i="9" s="1"/>
  <c r="K225" i="9"/>
  <c r="E225" i="9" s="1"/>
  <c r="K224" i="9"/>
  <c r="E224" i="9" s="1"/>
  <c r="K223" i="9"/>
  <c r="E223" i="9" s="1"/>
  <c r="K222" i="9"/>
  <c r="E222" i="9" s="1"/>
  <c r="K221" i="9"/>
  <c r="E221" i="9" s="1"/>
  <c r="K220" i="9"/>
  <c r="E220" i="9" s="1"/>
  <c r="K219" i="9"/>
  <c r="E219" i="9" s="1"/>
  <c r="K218" i="9"/>
  <c r="E218" i="9" s="1"/>
  <c r="K217" i="9"/>
  <c r="E217" i="9" s="1"/>
  <c r="K216" i="9"/>
  <c r="E216" i="9" s="1"/>
  <c r="K215" i="9"/>
  <c r="E215" i="9" s="1"/>
  <c r="K214" i="9"/>
  <c r="E214" i="9" s="1"/>
  <c r="K213" i="9"/>
  <c r="E213" i="9" s="1"/>
  <c r="K212" i="9"/>
  <c r="E212" i="9" s="1"/>
  <c r="K211" i="9"/>
  <c r="E211" i="9" s="1"/>
  <c r="K210" i="9"/>
  <c r="E210" i="9" s="1"/>
  <c r="K209" i="9"/>
  <c r="E209" i="9" s="1"/>
  <c r="K208" i="9"/>
  <c r="E208" i="9" s="1"/>
  <c r="K207" i="9"/>
  <c r="E207" i="9" s="1"/>
  <c r="K206" i="9"/>
  <c r="E206" i="9" s="1"/>
  <c r="K205" i="9"/>
  <c r="E205" i="9" s="1"/>
  <c r="K204" i="9"/>
  <c r="E204" i="9" s="1"/>
  <c r="K203" i="9"/>
  <c r="E203" i="9" s="1"/>
  <c r="K202" i="9"/>
  <c r="E202" i="9" s="1"/>
  <c r="K201" i="9"/>
  <c r="E201" i="9" s="1"/>
  <c r="K200" i="9"/>
  <c r="E200" i="9" s="1"/>
  <c r="K199" i="9"/>
  <c r="E199" i="9" s="1"/>
  <c r="K198" i="9"/>
  <c r="E198" i="9" s="1"/>
  <c r="K197" i="9"/>
  <c r="E197" i="9" s="1"/>
  <c r="K196" i="9"/>
  <c r="E196" i="9" s="1"/>
  <c r="K195" i="9"/>
  <c r="E195" i="9" s="1"/>
  <c r="K194" i="9"/>
  <c r="E194" i="9" s="1"/>
  <c r="K193" i="9"/>
  <c r="E193" i="9" s="1"/>
  <c r="K192" i="9"/>
  <c r="E192" i="9" s="1"/>
  <c r="K191" i="9"/>
  <c r="E191" i="9" s="1"/>
  <c r="K190" i="9"/>
  <c r="E190" i="9" s="1"/>
  <c r="K189" i="9"/>
  <c r="E189" i="9" s="1"/>
  <c r="K188" i="9"/>
  <c r="E188" i="9" s="1"/>
  <c r="K187" i="9"/>
  <c r="E187" i="9" s="1"/>
  <c r="K186" i="9"/>
  <c r="E186" i="9" s="1"/>
  <c r="K185" i="9"/>
  <c r="E185" i="9" s="1"/>
  <c r="K184" i="9"/>
  <c r="E184" i="9" s="1"/>
  <c r="K183" i="9"/>
  <c r="E183" i="9" s="1"/>
  <c r="K182" i="9"/>
  <c r="E182" i="9" s="1"/>
  <c r="K181" i="9"/>
  <c r="E181" i="9" s="1"/>
  <c r="K180" i="9"/>
  <c r="E180" i="9" s="1"/>
  <c r="K179" i="9"/>
  <c r="E179" i="9" s="1"/>
  <c r="K178" i="9"/>
  <c r="E178" i="9" s="1"/>
  <c r="K177" i="9"/>
  <c r="E177" i="9" s="1"/>
  <c r="K176" i="9"/>
  <c r="E176" i="9" s="1"/>
  <c r="K175" i="9"/>
  <c r="E175" i="9" s="1"/>
  <c r="K174" i="9"/>
  <c r="E174" i="9" s="1"/>
  <c r="K173" i="9"/>
  <c r="E173" i="9" s="1"/>
  <c r="K172" i="9"/>
  <c r="E172" i="9" s="1"/>
  <c r="K171" i="9"/>
  <c r="E171" i="9" s="1"/>
  <c r="K170" i="9"/>
  <c r="E170" i="9" s="1"/>
  <c r="K169" i="9"/>
  <c r="E169" i="9" s="1"/>
  <c r="K168" i="9"/>
  <c r="E168" i="9" s="1"/>
  <c r="K167" i="9"/>
  <c r="E167" i="9" s="1"/>
  <c r="K166" i="9"/>
  <c r="E166" i="9" s="1"/>
  <c r="K165" i="9"/>
  <c r="E165" i="9" s="1"/>
  <c r="K164" i="9"/>
  <c r="E164" i="9" s="1"/>
  <c r="K163" i="9"/>
  <c r="E163" i="9" s="1"/>
  <c r="K162" i="9"/>
  <c r="E162" i="9" s="1"/>
  <c r="K161" i="9"/>
  <c r="E161" i="9" s="1"/>
  <c r="K160" i="9"/>
  <c r="E160" i="9" s="1"/>
  <c r="K159" i="9"/>
  <c r="E159" i="9" s="1"/>
  <c r="K158" i="9"/>
  <c r="E158" i="9" s="1"/>
  <c r="K157" i="9"/>
  <c r="E157" i="9" s="1"/>
  <c r="K156" i="9"/>
  <c r="E156" i="9" s="1"/>
  <c r="K155" i="9"/>
  <c r="E155" i="9" s="1"/>
  <c r="K154" i="9"/>
  <c r="E154" i="9" s="1"/>
  <c r="K153" i="9"/>
  <c r="E153" i="9" s="1"/>
  <c r="K152" i="9"/>
  <c r="E152" i="9" s="1"/>
  <c r="K151" i="9"/>
  <c r="E151" i="9" s="1"/>
  <c r="K150" i="9"/>
  <c r="K149" i="9"/>
  <c r="E149" i="9" s="1"/>
  <c r="K148" i="9"/>
  <c r="E148" i="9" s="1"/>
  <c r="K147" i="9"/>
  <c r="E147" i="9" s="1"/>
  <c r="K146" i="9"/>
  <c r="E146" i="9" s="1"/>
  <c r="K145" i="9"/>
  <c r="E145" i="9" s="1"/>
  <c r="K144" i="9"/>
  <c r="E144" i="9" s="1"/>
  <c r="K143" i="9"/>
  <c r="E143" i="9" s="1"/>
  <c r="K142" i="9"/>
  <c r="E142" i="9" s="1"/>
  <c r="K141" i="9"/>
  <c r="E141" i="9" s="1"/>
  <c r="K140" i="9"/>
  <c r="E140" i="9" s="1"/>
  <c r="K139" i="9"/>
  <c r="E139" i="9" s="1"/>
  <c r="K138" i="9"/>
  <c r="E138" i="9" s="1"/>
  <c r="K137" i="9"/>
  <c r="E137" i="9" s="1"/>
  <c r="K136" i="9"/>
  <c r="E136" i="9" s="1"/>
  <c r="K135" i="9"/>
  <c r="E135" i="9" s="1"/>
  <c r="K134" i="9"/>
  <c r="E134" i="9" s="1"/>
  <c r="K133" i="9"/>
  <c r="E133" i="9" s="1"/>
  <c r="K132" i="9"/>
  <c r="E132" i="9" s="1"/>
  <c r="K131" i="9"/>
  <c r="E131" i="9" s="1"/>
  <c r="K130" i="9"/>
  <c r="E130" i="9" s="1"/>
  <c r="K129" i="9"/>
  <c r="E129" i="9" s="1"/>
  <c r="K128" i="9"/>
  <c r="E128" i="9" s="1"/>
  <c r="K127" i="9"/>
  <c r="E127" i="9" s="1"/>
  <c r="K126" i="9"/>
  <c r="E126" i="9" s="1"/>
  <c r="K125" i="9"/>
  <c r="E125" i="9" s="1"/>
  <c r="K124" i="9"/>
  <c r="E124" i="9" s="1"/>
  <c r="K123" i="9"/>
  <c r="E123" i="9" s="1"/>
  <c r="K122" i="9"/>
  <c r="E122" i="9" s="1"/>
  <c r="K121" i="9"/>
  <c r="E121" i="9" s="1"/>
  <c r="K120" i="9"/>
  <c r="E120" i="9" s="1"/>
  <c r="K119" i="9"/>
  <c r="E119" i="9" s="1"/>
  <c r="K118" i="9"/>
  <c r="E118" i="9" s="1"/>
  <c r="K117" i="9"/>
  <c r="E117" i="9" s="1"/>
  <c r="K116" i="9"/>
  <c r="E116" i="9" s="1"/>
  <c r="K115" i="9"/>
  <c r="E115" i="9" s="1"/>
  <c r="K114" i="9"/>
  <c r="E114" i="9" s="1"/>
  <c r="K113" i="9"/>
  <c r="E113" i="9" s="1"/>
  <c r="K112" i="9"/>
  <c r="E112" i="9" s="1"/>
  <c r="K111" i="9"/>
  <c r="E111" i="9" s="1"/>
  <c r="K110" i="9"/>
  <c r="E110" i="9" s="1"/>
  <c r="K109" i="9"/>
  <c r="E109" i="9" s="1"/>
  <c r="K108" i="9"/>
  <c r="E108" i="9" s="1"/>
  <c r="K107" i="9"/>
  <c r="E107" i="9" s="1"/>
  <c r="K106" i="9"/>
  <c r="E106" i="9" s="1"/>
  <c r="K105" i="9"/>
  <c r="E105" i="9" s="1"/>
  <c r="K104" i="9"/>
  <c r="E104" i="9" s="1"/>
  <c r="K103" i="9"/>
  <c r="E103" i="9" s="1"/>
  <c r="K102" i="9"/>
  <c r="E102" i="9" s="1"/>
  <c r="K101" i="9"/>
  <c r="E101" i="9" s="1"/>
  <c r="K100" i="9"/>
  <c r="E100" i="9" s="1"/>
  <c r="K99" i="9"/>
  <c r="E99" i="9" s="1"/>
  <c r="K98" i="9"/>
  <c r="E98" i="9" s="1"/>
  <c r="K97" i="9"/>
  <c r="E97" i="9" s="1"/>
  <c r="K96" i="9"/>
  <c r="E96" i="9" s="1"/>
  <c r="K95" i="9"/>
  <c r="E95" i="9" s="1"/>
  <c r="K94" i="9"/>
  <c r="E94" i="9" s="1"/>
  <c r="K93" i="9"/>
  <c r="E93" i="9" s="1"/>
  <c r="K92" i="9"/>
  <c r="E92" i="9" s="1"/>
  <c r="K91" i="9"/>
  <c r="E91" i="9" s="1"/>
  <c r="K90" i="9"/>
  <c r="E90" i="9" s="1"/>
  <c r="K89" i="9"/>
  <c r="E89" i="9" s="1"/>
  <c r="K88" i="9"/>
  <c r="E88" i="9" s="1"/>
  <c r="K87" i="9"/>
  <c r="E87" i="9" s="1"/>
  <c r="K86" i="9"/>
  <c r="E86" i="9" s="1"/>
  <c r="K85" i="9"/>
  <c r="E85" i="9" s="1"/>
  <c r="K84" i="9"/>
  <c r="E84" i="9" s="1"/>
  <c r="K83" i="9"/>
  <c r="E83" i="9" s="1"/>
  <c r="K82" i="9"/>
  <c r="E82" i="9" s="1"/>
  <c r="K81" i="9"/>
  <c r="E81" i="9" s="1"/>
  <c r="K80" i="9"/>
  <c r="E80" i="9" s="1"/>
  <c r="K79" i="9"/>
  <c r="E79" i="9" s="1"/>
  <c r="K78" i="9"/>
  <c r="K77" i="9"/>
  <c r="E77" i="9" s="1"/>
  <c r="K76" i="9"/>
  <c r="E76" i="9" s="1"/>
  <c r="K75" i="9"/>
  <c r="E75" i="9" s="1"/>
  <c r="K74" i="9"/>
  <c r="E74" i="9" s="1"/>
  <c r="K73" i="9"/>
  <c r="E73" i="9" s="1"/>
  <c r="K72" i="9"/>
  <c r="E72" i="9" s="1"/>
  <c r="K71" i="9"/>
  <c r="E71" i="9" s="1"/>
  <c r="K70" i="9"/>
  <c r="E70" i="9" s="1"/>
  <c r="K69" i="9"/>
  <c r="E69" i="9" s="1"/>
  <c r="K68" i="9"/>
  <c r="E68" i="9" s="1"/>
  <c r="K67" i="9"/>
  <c r="E67" i="9" s="1"/>
  <c r="K66" i="9"/>
  <c r="E66" i="9" s="1"/>
  <c r="K65" i="9"/>
  <c r="E65" i="9" s="1"/>
  <c r="K64" i="9"/>
  <c r="E64" i="9" s="1"/>
  <c r="K63" i="9"/>
  <c r="E63" i="9" s="1"/>
  <c r="K62" i="9"/>
  <c r="E62" i="9" s="1"/>
  <c r="K61" i="9"/>
  <c r="E61" i="9" s="1"/>
  <c r="K60" i="9"/>
  <c r="E60" i="9" s="1"/>
  <c r="K59" i="9"/>
  <c r="E59" i="9" s="1"/>
  <c r="K58" i="9"/>
  <c r="E58" i="9" s="1"/>
  <c r="K57" i="9"/>
  <c r="E57" i="9" s="1"/>
  <c r="K56" i="9"/>
  <c r="E56" i="9" s="1"/>
  <c r="K55" i="9"/>
  <c r="E55" i="9" s="1"/>
  <c r="K54" i="9"/>
  <c r="E54" i="9" s="1"/>
  <c r="K53" i="9"/>
  <c r="E53" i="9" s="1"/>
  <c r="K52" i="9"/>
  <c r="E52" i="9" s="1"/>
  <c r="K51" i="9"/>
  <c r="E51" i="9" s="1"/>
  <c r="K50" i="9"/>
  <c r="E50" i="9" s="1"/>
  <c r="K49" i="9"/>
  <c r="E49" i="9" s="1"/>
  <c r="K48" i="9"/>
  <c r="E48" i="9" s="1"/>
  <c r="K47" i="9"/>
  <c r="E47" i="9" s="1"/>
  <c r="K46" i="9"/>
  <c r="E46" i="9" s="1"/>
  <c r="K45" i="9"/>
  <c r="E45" i="9" s="1"/>
  <c r="K44" i="9"/>
  <c r="E44" i="9" s="1"/>
  <c r="K43" i="9"/>
  <c r="E43" i="9" s="1"/>
  <c r="K42" i="9"/>
  <c r="E42" i="9" s="1"/>
  <c r="K41" i="9"/>
  <c r="E41" i="9" s="1"/>
  <c r="K40" i="9"/>
  <c r="E40" i="9" s="1"/>
  <c r="K39" i="9"/>
  <c r="E39" i="9" s="1"/>
  <c r="K38" i="9"/>
  <c r="E38" i="9" s="1"/>
  <c r="K37" i="9"/>
  <c r="E37" i="9" s="1"/>
  <c r="K36" i="9"/>
  <c r="E36" i="9" s="1"/>
  <c r="K35" i="9"/>
  <c r="E35" i="9" s="1"/>
  <c r="K34" i="9"/>
  <c r="E34" i="9" s="1"/>
  <c r="K33" i="9"/>
  <c r="E33" i="9" s="1"/>
  <c r="K32" i="9"/>
  <c r="E32" i="9" s="1"/>
  <c r="K31" i="9"/>
  <c r="E31" i="9" s="1"/>
  <c r="K30" i="9"/>
  <c r="E30" i="9" s="1"/>
  <c r="K29" i="9"/>
  <c r="E29" i="9" s="1"/>
  <c r="K28" i="9"/>
  <c r="E28" i="9" s="1"/>
  <c r="K27" i="9"/>
  <c r="E27" i="9" s="1"/>
  <c r="K26" i="9"/>
  <c r="E26" i="9" s="1"/>
  <c r="K25" i="9"/>
  <c r="E25" i="9" s="1"/>
  <c r="K24" i="9"/>
  <c r="E24" i="9" s="1"/>
  <c r="K23" i="9"/>
  <c r="E23" i="9" s="1"/>
  <c r="K22" i="9"/>
  <c r="E22" i="9" s="1"/>
  <c r="K21" i="9"/>
  <c r="E21" i="9" s="1"/>
  <c r="K20" i="9"/>
  <c r="E20" i="9" s="1"/>
  <c r="K19" i="9"/>
  <c r="E19" i="9" s="1"/>
  <c r="K18" i="9"/>
  <c r="E18" i="9" s="1"/>
  <c r="K17" i="9"/>
  <c r="E17" i="9" s="1"/>
  <c r="K16" i="9"/>
  <c r="E16" i="9" s="1"/>
  <c r="K15" i="9"/>
  <c r="E15" i="9" s="1"/>
  <c r="K14" i="9"/>
  <c r="E14" i="9" s="1"/>
  <c r="K13" i="9"/>
  <c r="E13" i="9" s="1"/>
  <c r="K12" i="9"/>
  <c r="E12" i="9" s="1"/>
  <c r="K11" i="9"/>
  <c r="E11" i="9" s="1"/>
  <c r="K10" i="9"/>
  <c r="E10" i="9" s="1"/>
  <c r="K9" i="9"/>
  <c r="E9" i="9" s="1"/>
  <c r="K8" i="9"/>
  <c r="E8" i="9" s="1"/>
  <c r="K7" i="9"/>
  <c r="E7" i="9" s="1"/>
  <c r="K6" i="9"/>
  <c r="S12" i="7"/>
  <c r="S11" i="7"/>
  <c r="D4" i="10" l="1"/>
  <c r="E78" i="9"/>
  <c r="E8" i="10"/>
  <c r="E150" i="9"/>
  <c r="E9" i="10"/>
  <c r="E294" i="9"/>
  <c r="E10" i="10"/>
  <c r="E438" i="9"/>
  <c r="E11" i="10"/>
  <c r="E510" i="9"/>
  <c r="E12" i="10"/>
  <c r="E582" i="9"/>
  <c r="E13" i="10"/>
  <c r="E654" i="9"/>
  <c r="E14" i="10"/>
  <c r="E726" i="9"/>
  <c r="E15" i="10"/>
  <c r="E798" i="9"/>
  <c r="E16" i="10"/>
  <c r="E870" i="9"/>
  <c r="E17" i="10"/>
  <c r="E942" i="9"/>
  <c r="E18" i="10"/>
  <c r="E1014" i="9"/>
  <c r="E19" i="10"/>
  <c r="E1086" i="9"/>
  <c r="E20" i="10"/>
  <c r="E1158" i="9"/>
  <c r="E21" i="10"/>
  <c r="E1230" i="9"/>
  <c r="E22" i="10"/>
  <c r="E1302" i="9"/>
  <c r="E23" i="10"/>
  <c r="E1518" i="9"/>
  <c r="E24" i="10"/>
  <c r="E1590" i="9"/>
  <c r="E25" i="10"/>
  <c r="E1662" i="9"/>
  <c r="E26" i="10"/>
  <c r="E1734" i="9"/>
  <c r="E27" i="10"/>
  <c r="E1806" i="9"/>
  <c r="E28" i="10"/>
  <c r="E1878" i="9"/>
  <c r="E29" i="10"/>
  <c r="E1950" i="9"/>
  <c r="E30" i="10"/>
  <c r="E2022" i="9"/>
  <c r="E31" i="10"/>
  <c r="E2094" i="9"/>
  <c r="E32" i="10"/>
  <c r="E2166" i="9"/>
  <c r="E33" i="10"/>
  <c r="E2238" i="9"/>
  <c r="E34" i="10"/>
  <c r="E2310" i="9"/>
  <c r="E35" i="10"/>
  <c r="E2382" i="9"/>
  <c r="E36" i="10"/>
  <c r="E2454" i="9"/>
  <c r="E37" i="10"/>
  <c r="E6" i="9"/>
  <c r="T18" i="9"/>
  <c r="V12" i="9"/>
  <c r="V14" i="9"/>
  <c r="T17" i="9"/>
  <c r="V21" i="9"/>
  <c r="V13" i="9"/>
  <c r="T16" i="9"/>
  <c r="V20" i="9"/>
  <c r="T15" i="9"/>
  <c r="V19" i="9"/>
  <c r="T12" i="9"/>
  <c r="T14" i="9"/>
  <c r="V18" i="9"/>
  <c r="T21" i="9"/>
  <c r="T13" i="9"/>
  <c r="V17" i="9"/>
  <c r="T20" i="9"/>
  <c r="V16" i="9"/>
  <c r="T19" i="9"/>
  <c r="V15" i="9"/>
  <c r="Q14" i="9"/>
  <c r="M2500" i="7"/>
  <c r="N2500" i="7" s="1"/>
  <c r="M2499" i="7"/>
  <c r="N2499" i="7" s="1"/>
  <c r="M2498" i="7"/>
  <c r="N2498" i="7" s="1"/>
  <c r="M2497" i="7"/>
  <c r="N2497" i="7" s="1"/>
  <c r="M2496" i="7"/>
  <c r="N2496" i="7" s="1"/>
  <c r="M2495" i="7"/>
  <c r="N2495" i="7" s="1"/>
  <c r="M2494" i="7"/>
  <c r="N2494" i="7" s="1"/>
  <c r="M2493" i="7"/>
  <c r="N2493" i="7" s="1"/>
  <c r="M2492" i="7"/>
  <c r="N2492" i="7" s="1"/>
  <c r="M2491" i="7"/>
  <c r="N2491" i="7" s="1"/>
  <c r="M2490" i="7"/>
  <c r="N2490" i="7" s="1"/>
  <c r="M2489" i="7"/>
  <c r="N2489" i="7" s="1"/>
  <c r="M2488" i="7"/>
  <c r="N2488" i="7" s="1"/>
  <c r="M2487" i="7"/>
  <c r="N2487" i="7" s="1"/>
  <c r="M2486" i="7"/>
  <c r="N2486" i="7" s="1"/>
  <c r="M2485" i="7"/>
  <c r="N2485" i="7" s="1"/>
  <c r="M2484" i="7"/>
  <c r="N2484" i="7" s="1"/>
  <c r="M2483" i="7"/>
  <c r="N2483" i="7" s="1"/>
  <c r="M2482" i="7"/>
  <c r="N2482" i="7" s="1"/>
  <c r="M2481" i="7"/>
  <c r="N2481" i="7" s="1"/>
  <c r="M2480" i="7"/>
  <c r="N2480" i="7" s="1"/>
  <c r="M2479" i="7"/>
  <c r="N2479" i="7" s="1"/>
  <c r="M2478" i="7"/>
  <c r="N2478" i="7" s="1"/>
  <c r="M2477" i="7"/>
  <c r="N2477" i="7" s="1"/>
  <c r="M2476" i="7"/>
  <c r="N2476" i="7" s="1"/>
  <c r="M2475" i="7"/>
  <c r="N2475" i="7" s="1"/>
  <c r="M2474" i="7"/>
  <c r="N2474" i="7" s="1"/>
  <c r="M2473" i="7"/>
  <c r="N2473" i="7" s="1"/>
  <c r="M2472" i="7"/>
  <c r="N2472" i="7" s="1"/>
  <c r="M2471" i="7"/>
  <c r="N2471" i="7" s="1"/>
  <c r="M2470" i="7"/>
  <c r="N2470" i="7" s="1"/>
  <c r="M2469" i="7"/>
  <c r="N2469" i="7" s="1"/>
  <c r="M2468" i="7"/>
  <c r="N2468" i="7" s="1"/>
  <c r="M2467" i="7"/>
  <c r="N2467" i="7" s="1"/>
  <c r="M2466" i="7"/>
  <c r="N2466" i="7" s="1"/>
  <c r="M2465" i="7"/>
  <c r="N2465" i="7" s="1"/>
  <c r="M2464" i="7"/>
  <c r="N2464" i="7" s="1"/>
  <c r="M2463" i="7"/>
  <c r="N2463" i="7" s="1"/>
  <c r="M2462" i="7"/>
  <c r="N2462" i="7" s="1"/>
  <c r="M2461" i="7"/>
  <c r="N2461" i="7" s="1"/>
  <c r="M2460" i="7"/>
  <c r="N2460" i="7" s="1"/>
  <c r="M2459" i="7"/>
  <c r="N2459" i="7" s="1"/>
  <c r="M2458" i="7"/>
  <c r="N2458" i="7" s="1"/>
  <c r="M2457" i="7"/>
  <c r="N2457" i="7" s="1"/>
  <c r="M2456" i="7"/>
  <c r="N2456" i="7" s="1"/>
  <c r="M2455" i="7"/>
  <c r="N2455" i="7" s="1"/>
  <c r="M2454" i="7"/>
  <c r="M2453" i="7"/>
  <c r="N2453" i="7" s="1"/>
  <c r="M2452" i="7"/>
  <c r="N2452" i="7" s="1"/>
  <c r="M2451" i="7"/>
  <c r="N2451" i="7" s="1"/>
  <c r="M2450" i="7"/>
  <c r="N2450" i="7" s="1"/>
  <c r="M2449" i="7"/>
  <c r="N2449" i="7" s="1"/>
  <c r="M2448" i="7"/>
  <c r="N2448" i="7" s="1"/>
  <c r="M2447" i="7"/>
  <c r="N2447" i="7" s="1"/>
  <c r="M2446" i="7"/>
  <c r="N2446" i="7" s="1"/>
  <c r="M2445" i="7"/>
  <c r="N2445" i="7" s="1"/>
  <c r="M2444" i="7"/>
  <c r="N2444" i="7" s="1"/>
  <c r="M2443" i="7"/>
  <c r="N2443" i="7" s="1"/>
  <c r="M2442" i="7"/>
  <c r="N2442" i="7" s="1"/>
  <c r="M2441" i="7"/>
  <c r="N2441" i="7" s="1"/>
  <c r="M2440" i="7"/>
  <c r="N2440" i="7" s="1"/>
  <c r="M2439" i="7"/>
  <c r="N2439" i="7" s="1"/>
  <c r="M2438" i="7"/>
  <c r="N2438" i="7" s="1"/>
  <c r="M2437" i="7"/>
  <c r="N2437" i="7" s="1"/>
  <c r="M2436" i="7"/>
  <c r="N2436" i="7" s="1"/>
  <c r="M2435" i="7"/>
  <c r="N2435" i="7" s="1"/>
  <c r="M2434" i="7"/>
  <c r="N2434" i="7" s="1"/>
  <c r="M2433" i="7"/>
  <c r="N2433" i="7" s="1"/>
  <c r="M2432" i="7"/>
  <c r="N2432" i="7" s="1"/>
  <c r="M2431" i="7"/>
  <c r="N2431" i="7" s="1"/>
  <c r="M2430" i="7"/>
  <c r="N2430" i="7" s="1"/>
  <c r="M2429" i="7"/>
  <c r="N2429" i="7" s="1"/>
  <c r="M2428" i="7"/>
  <c r="N2428" i="7" s="1"/>
  <c r="M2427" i="7"/>
  <c r="N2427" i="7" s="1"/>
  <c r="M2426" i="7"/>
  <c r="N2426" i="7" s="1"/>
  <c r="M2425" i="7"/>
  <c r="N2425" i="7" s="1"/>
  <c r="M2424" i="7"/>
  <c r="N2424" i="7" s="1"/>
  <c r="M2423" i="7"/>
  <c r="N2423" i="7" s="1"/>
  <c r="M2422" i="7"/>
  <c r="N2422" i="7" s="1"/>
  <c r="M2421" i="7"/>
  <c r="N2421" i="7" s="1"/>
  <c r="M2420" i="7"/>
  <c r="N2420" i="7" s="1"/>
  <c r="M2419" i="7"/>
  <c r="N2419" i="7" s="1"/>
  <c r="M2418" i="7"/>
  <c r="N2418" i="7" s="1"/>
  <c r="M2417" i="7"/>
  <c r="N2417" i="7" s="1"/>
  <c r="M2416" i="7"/>
  <c r="N2416" i="7" s="1"/>
  <c r="M2415" i="7"/>
  <c r="N2415" i="7" s="1"/>
  <c r="M2414" i="7"/>
  <c r="N2414" i="7" s="1"/>
  <c r="M2413" i="7"/>
  <c r="N2413" i="7" s="1"/>
  <c r="M2412" i="7"/>
  <c r="N2412" i="7" s="1"/>
  <c r="M2411" i="7"/>
  <c r="N2411" i="7" s="1"/>
  <c r="M2410" i="7"/>
  <c r="N2410" i="7" s="1"/>
  <c r="M2409" i="7"/>
  <c r="N2409" i="7" s="1"/>
  <c r="M2408" i="7"/>
  <c r="N2408" i="7" s="1"/>
  <c r="M2407" i="7"/>
  <c r="N2407" i="7" s="1"/>
  <c r="M2406" i="7"/>
  <c r="N2406" i="7" s="1"/>
  <c r="M2405" i="7"/>
  <c r="N2405" i="7" s="1"/>
  <c r="M2404" i="7"/>
  <c r="N2404" i="7" s="1"/>
  <c r="M2403" i="7"/>
  <c r="N2403" i="7" s="1"/>
  <c r="M2402" i="7"/>
  <c r="N2402" i="7" s="1"/>
  <c r="M2401" i="7"/>
  <c r="N2401" i="7" s="1"/>
  <c r="M2400" i="7"/>
  <c r="N2400" i="7" s="1"/>
  <c r="M2399" i="7"/>
  <c r="N2399" i="7" s="1"/>
  <c r="M2398" i="7"/>
  <c r="N2398" i="7" s="1"/>
  <c r="M2397" i="7"/>
  <c r="N2397" i="7" s="1"/>
  <c r="M2396" i="7"/>
  <c r="N2396" i="7" s="1"/>
  <c r="M2395" i="7"/>
  <c r="N2395" i="7" s="1"/>
  <c r="M2394" i="7"/>
  <c r="N2394" i="7" s="1"/>
  <c r="M2393" i="7"/>
  <c r="N2393" i="7" s="1"/>
  <c r="M2392" i="7"/>
  <c r="N2392" i="7" s="1"/>
  <c r="M2391" i="7"/>
  <c r="N2391" i="7" s="1"/>
  <c r="M2390" i="7"/>
  <c r="N2390" i="7" s="1"/>
  <c r="M2389" i="7"/>
  <c r="N2389" i="7" s="1"/>
  <c r="M2388" i="7"/>
  <c r="N2388" i="7" s="1"/>
  <c r="M2387" i="7"/>
  <c r="N2387" i="7" s="1"/>
  <c r="M2386" i="7"/>
  <c r="N2386" i="7" s="1"/>
  <c r="M2385" i="7"/>
  <c r="N2385" i="7" s="1"/>
  <c r="M2384" i="7"/>
  <c r="N2384" i="7" s="1"/>
  <c r="M2383" i="7"/>
  <c r="N2383" i="7" s="1"/>
  <c r="M2382" i="7"/>
  <c r="N2382" i="7" s="1"/>
  <c r="M2381" i="7"/>
  <c r="N2381" i="7" s="1"/>
  <c r="M2380" i="7"/>
  <c r="N2380" i="7" s="1"/>
  <c r="M2379" i="7"/>
  <c r="N2379" i="7" s="1"/>
  <c r="M2378" i="7"/>
  <c r="N2378" i="7" s="1"/>
  <c r="M2377" i="7"/>
  <c r="N2377" i="7" s="1"/>
  <c r="M2376" i="7"/>
  <c r="N2376" i="7" s="1"/>
  <c r="M2375" i="7"/>
  <c r="N2375" i="7" s="1"/>
  <c r="M2374" i="7"/>
  <c r="N2374" i="7" s="1"/>
  <c r="M2373" i="7"/>
  <c r="N2373" i="7" s="1"/>
  <c r="M2372" i="7"/>
  <c r="N2372" i="7" s="1"/>
  <c r="M2371" i="7"/>
  <c r="N2371" i="7" s="1"/>
  <c r="M2370" i="7"/>
  <c r="N2370" i="7" s="1"/>
  <c r="M2369" i="7"/>
  <c r="N2369" i="7" s="1"/>
  <c r="M2368" i="7"/>
  <c r="N2368" i="7" s="1"/>
  <c r="M2367" i="7"/>
  <c r="N2367" i="7" s="1"/>
  <c r="M2366" i="7"/>
  <c r="N2366" i="7" s="1"/>
  <c r="M2365" i="7"/>
  <c r="N2365" i="7" s="1"/>
  <c r="M2364" i="7"/>
  <c r="N2364" i="7" s="1"/>
  <c r="M2363" i="7"/>
  <c r="N2363" i="7" s="1"/>
  <c r="M2362" i="7"/>
  <c r="N2362" i="7" s="1"/>
  <c r="M2361" i="7"/>
  <c r="N2361" i="7" s="1"/>
  <c r="M2360" i="7"/>
  <c r="N2360" i="7" s="1"/>
  <c r="M2359" i="7"/>
  <c r="N2359" i="7" s="1"/>
  <c r="M2358" i="7"/>
  <c r="N2358" i="7" s="1"/>
  <c r="M2357" i="7"/>
  <c r="N2357" i="7" s="1"/>
  <c r="M2356" i="7"/>
  <c r="N2356" i="7" s="1"/>
  <c r="M2355" i="7"/>
  <c r="N2355" i="7" s="1"/>
  <c r="M2354" i="7"/>
  <c r="N2354" i="7" s="1"/>
  <c r="M2353" i="7"/>
  <c r="N2353" i="7" s="1"/>
  <c r="M2352" i="7"/>
  <c r="N2352" i="7" s="1"/>
  <c r="M2351" i="7"/>
  <c r="N2351" i="7" s="1"/>
  <c r="M2350" i="7"/>
  <c r="N2350" i="7" s="1"/>
  <c r="M2349" i="7"/>
  <c r="N2349" i="7" s="1"/>
  <c r="M2348" i="7"/>
  <c r="N2348" i="7" s="1"/>
  <c r="M2347" i="7"/>
  <c r="N2347" i="7" s="1"/>
  <c r="M2346" i="7"/>
  <c r="N2346" i="7" s="1"/>
  <c r="M2345" i="7"/>
  <c r="N2345" i="7" s="1"/>
  <c r="M2344" i="7"/>
  <c r="N2344" i="7" s="1"/>
  <c r="M2343" i="7"/>
  <c r="N2343" i="7" s="1"/>
  <c r="M2342" i="7"/>
  <c r="N2342" i="7" s="1"/>
  <c r="M2341" i="7"/>
  <c r="N2341" i="7" s="1"/>
  <c r="M2340" i="7"/>
  <c r="N2340" i="7" s="1"/>
  <c r="M2339" i="7"/>
  <c r="N2339" i="7" s="1"/>
  <c r="M2338" i="7"/>
  <c r="N2338" i="7" s="1"/>
  <c r="M2337" i="7"/>
  <c r="N2337" i="7" s="1"/>
  <c r="M2336" i="7"/>
  <c r="N2336" i="7" s="1"/>
  <c r="M2335" i="7"/>
  <c r="N2335" i="7" s="1"/>
  <c r="M2334" i="7"/>
  <c r="N2334" i="7" s="1"/>
  <c r="M2333" i="7"/>
  <c r="N2333" i="7" s="1"/>
  <c r="M2332" i="7"/>
  <c r="N2332" i="7" s="1"/>
  <c r="M2331" i="7"/>
  <c r="N2331" i="7" s="1"/>
  <c r="M2330" i="7"/>
  <c r="N2330" i="7" s="1"/>
  <c r="M2329" i="7"/>
  <c r="N2329" i="7" s="1"/>
  <c r="M2328" i="7"/>
  <c r="N2328" i="7" s="1"/>
  <c r="M2327" i="7"/>
  <c r="N2327" i="7" s="1"/>
  <c r="M2326" i="7"/>
  <c r="N2326" i="7" s="1"/>
  <c r="M2325" i="7"/>
  <c r="N2325" i="7" s="1"/>
  <c r="M2324" i="7"/>
  <c r="N2324" i="7" s="1"/>
  <c r="M2323" i="7"/>
  <c r="N2323" i="7" s="1"/>
  <c r="M2322" i="7"/>
  <c r="N2322" i="7" s="1"/>
  <c r="M2321" i="7"/>
  <c r="N2321" i="7" s="1"/>
  <c r="M2320" i="7"/>
  <c r="N2320" i="7" s="1"/>
  <c r="M2319" i="7"/>
  <c r="N2319" i="7" s="1"/>
  <c r="M2318" i="7"/>
  <c r="N2318" i="7" s="1"/>
  <c r="M2317" i="7"/>
  <c r="N2317" i="7" s="1"/>
  <c r="M2316" i="7"/>
  <c r="N2316" i="7" s="1"/>
  <c r="M2315" i="7"/>
  <c r="N2315" i="7" s="1"/>
  <c r="M2314" i="7"/>
  <c r="N2314" i="7" s="1"/>
  <c r="M2313" i="7"/>
  <c r="N2313" i="7" s="1"/>
  <c r="M2312" i="7"/>
  <c r="N2312" i="7" s="1"/>
  <c r="M2311" i="7"/>
  <c r="N2311" i="7" s="1"/>
  <c r="M2310" i="7"/>
  <c r="N2310" i="7" s="1"/>
  <c r="M2309" i="7"/>
  <c r="N2309" i="7" s="1"/>
  <c r="M2308" i="7"/>
  <c r="N2308" i="7" s="1"/>
  <c r="M2307" i="7"/>
  <c r="N2307" i="7" s="1"/>
  <c r="M2306" i="7"/>
  <c r="N2306" i="7" s="1"/>
  <c r="M2305" i="7"/>
  <c r="N2305" i="7" s="1"/>
  <c r="M2304" i="7"/>
  <c r="N2304" i="7" s="1"/>
  <c r="M2303" i="7"/>
  <c r="N2303" i="7" s="1"/>
  <c r="M2302" i="7"/>
  <c r="N2302" i="7" s="1"/>
  <c r="M2301" i="7"/>
  <c r="N2301" i="7" s="1"/>
  <c r="M2300" i="7"/>
  <c r="N2300" i="7" s="1"/>
  <c r="M2299" i="7"/>
  <c r="N2299" i="7" s="1"/>
  <c r="M2298" i="7"/>
  <c r="N2298" i="7" s="1"/>
  <c r="M2297" i="7"/>
  <c r="N2297" i="7" s="1"/>
  <c r="M2296" i="7"/>
  <c r="N2296" i="7" s="1"/>
  <c r="M2295" i="7"/>
  <c r="N2295" i="7" s="1"/>
  <c r="M2294" i="7"/>
  <c r="N2294" i="7" s="1"/>
  <c r="M2293" i="7"/>
  <c r="N2293" i="7" s="1"/>
  <c r="M2292" i="7"/>
  <c r="N2292" i="7" s="1"/>
  <c r="M2291" i="7"/>
  <c r="N2291" i="7" s="1"/>
  <c r="M2290" i="7"/>
  <c r="N2290" i="7" s="1"/>
  <c r="M2289" i="7"/>
  <c r="N2289" i="7" s="1"/>
  <c r="M2288" i="7"/>
  <c r="N2288" i="7" s="1"/>
  <c r="M2287" i="7"/>
  <c r="N2287" i="7" s="1"/>
  <c r="M2286" i="7"/>
  <c r="N2286" i="7" s="1"/>
  <c r="M2285" i="7"/>
  <c r="N2285" i="7" s="1"/>
  <c r="M2284" i="7"/>
  <c r="N2284" i="7" s="1"/>
  <c r="M2283" i="7"/>
  <c r="N2283" i="7" s="1"/>
  <c r="M2282" i="7"/>
  <c r="N2282" i="7" s="1"/>
  <c r="M2281" i="7"/>
  <c r="N2281" i="7" s="1"/>
  <c r="M2280" i="7"/>
  <c r="N2280" i="7" s="1"/>
  <c r="M2279" i="7"/>
  <c r="N2279" i="7" s="1"/>
  <c r="M2278" i="7"/>
  <c r="N2278" i="7" s="1"/>
  <c r="M2277" i="7"/>
  <c r="N2277" i="7" s="1"/>
  <c r="M2276" i="7"/>
  <c r="N2276" i="7" s="1"/>
  <c r="M2275" i="7"/>
  <c r="N2275" i="7" s="1"/>
  <c r="M2274" i="7"/>
  <c r="N2274" i="7" s="1"/>
  <c r="M2273" i="7"/>
  <c r="N2273" i="7" s="1"/>
  <c r="M2272" i="7"/>
  <c r="N2272" i="7" s="1"/>
  <c r="M2271" i="7"/>
  <c r="N2271" i="7" s="1"/>
  <c r="M2270" i="7"/>
  <c r="N2270" i="7" s="1"/>
  <c r="M2269" i="7"/>
  <c r="N2269" i="7" s="1"/>
  <c r="M2268" i="7"/>
  <c r="N2268" i="7" s="1"/>
  <c r="M2267" i="7"/>
  <c r="N2267" i="7" s="1"/>
  <c r="M2266" i="7"/>
  <c r="N2266" i="7" s="1"/>
  <c r="M2265" i="7"/>
  <c r="N2265" i="7" s="1"/>
  <c r="M2264" i="7"/>
  <c r="N2264" i="7" s="1"/>
  <c r="M2263" i="7"/>
  <c r="N2263" i="7" s="1"/>
  <c r="M2262" i="7"/>
  <c r="N2262" i="7" s="1"/>
  <c r="M2261" i="7"/>
  <c r="N2261" i="7" s="1"/>
  <c r="M2260" i="7"/>
  <c r="N2260" i="7" s="1"/>
  <c r="M2259" i="7"/>
  <c r="N2259" i="7" s="1"/>
  <c r="M2258" i="7"/>
  <c r="N2258" i="7" s="1"/>
  <c r="M2257" i="7"/>
  <c r="N2257" i="7" s="1"/>
  <c r="M2256" i="7"/>
  <c r="N2256" i="7" s="1"/>
  <c r="M2255" i="7"/>
  <c r="N2255" i="7" s="1"/>
  <c r="M2254" i="7"/>
  <c r="N2254" i="7" s="1"/>
  <c r="M2253" i="7"/>
  <c r="N2253" i="7" s="1"/>
  <c r="M2252" i="7"/>
  <c r="N2252" i="7" s="1"/>
  <c r="M2251" i="7"/>
  <c r="N2251" i="7" s="1"/>
  <c r="M2250" i="7"/>
  <c r="N2250" i="7" s="1"/>
  <c r="M2249" i="7"/>
  <c r="N2249" i="7" s="1"/>
  <c r="M2248" i="7"/>
  <c r="N2248" i="7" s="1"/>
  <c r="M2247" i="7"/>
  <c r="N2247" i="7" s="1"/>
  <c r="M2246" i="7"/>
  <c r="N2246" i="7" s="1"/>
  <c r="M2245" i="7"/>
  <c r="N2245" i="7" s="1"/>
  <c r="M2244" i="7"/>
  <c r="N2244" i="7" s="1"/>
  <c r="M2243" i="7"/>
  <c r="N2243" i="7" s="1"/>
  <c r="M2242" i="7"/>
  <c r="N2242" i="7" s="1"/>
  <c r="M2241" i="7"/>
  <c r="N2241" i="7" s="1"/>
  <c r="M2240" i="7"/>
  <c r="N2240" i="7" s="1"/>
  <c r="M2239" i="7"/>
  <c r="N2239" i="7" s="1"/>
  <c r="M2238" i="7"/>
  <c r="M2237" i="7"/>
  <c r="N2237" i="7" s="1"/>
  <c r="M2236" i="7"/>
  <c r="N2236" i="7" s="1"/>
  <c r="M2235" i="7"/>
  <c r="N2235" i="7" s="1"/>
  <c r="M2234" i="7"/>
  <c r="N2234" i="7" s="1"/>
  <c r="M2233" i="7"/>
  <c r="N2233" i="7" s="1"/>
  <c r="M2232" i="7"/>
  <c r="N2232" i="7" s="1"/>
  <c r="M2231" i="7"/>
  <c r="N2231" i="7" s="1"/>
  <c r="M2230" i="7"/>
  <c r="N2230" i="7" s="1"/>
  <c r="M2229" i="7"/>
  <c r="N2229" i="7" s="1"/>
  <c r="M2228" i="7"/>
  <c r="N2228" i="7" s="1"/>
  <c r="M2227" i="7"/>
  <c r="N2227" i="7" s="1"/>
  <c r="M2226" i="7"/>
  <c r="N2226" i="7" s="1"/>
  <c r="M2225" i="7"/>
  <c r="N2225" i="7" s="1"/>
  <c r="M2224" i="7"/>
  <c r="N2224" i="7" s="1"/>
  <c r="M2223" i="7"/>
  <c r="N2223" i="7" s="1"/>
  <c r="M2222" i="7"/>
  <c r="N2222" i="7" s="1"/>
  <c r="M2221" i="7"/>
  <c r="N2221" i="7" s="1"/>
  <c r="M2220" i="7"/>
  <c r="N2220" i="7" s="1"/>
  <c r="M2219" i="7"/>
  <c r="N2219" i="7" s="1"/>
  <c r="M2218" i="7"/>
  <c r="N2218" i="7" s="1"/>
  <c r="M2217" i="7"/>
  <c r="N2217" i="7" s="1"/>
  <c r="M2216" i="7"/>
  <c r="N2216" i="7" s="1"/>
  <c r="M2215" i="7"/>
  <c r="N2215" i="7" s="1"/>
  <c r="M2214" i="7"/>
  <c r="N2214" i="7" s="1"/>
  <c r="M2213" i="7"/>
  <c r="N2213" i="7" s="1"/>
  <c r="M2212" i="7"/>
  <c r="N2212" i="7" s="1"/>
  <c r="M2211" i="7"/>
  <c r="N2211" i="7" s="1"/>
  <c r="M2210" i="7"/>
  <c r="N2210" i="7" s="1"/>
  <c r="M2209" i="7"/>
  <c r="N2209" i="7" s="1"/>
  <c r="M2208" i="7"/>
  <c r="N2208" i="7" s="1"/>
  <c r="M2207" i="7"/>
  <c r="N2207" i="7" s="1"/>
  <c r="M2206" i="7"/>
  <c r="N2206" i="7" s="1"/>
  <c r="M2205" i="7"/>
  <c r="N2205" i="7" s="1"/>
  <c r="M2204" i="7"/>
  <c r="N2204" i="7" s="1"/>
  <c r="M2203" i="7"/>
  <c r="N2203" i="7" s="1"/>
  <c r="M2202" i="7"/>
  <c r="N2202" i="7" s="1"/>
  <c r="M2201" i="7"/>
  <c r="N2201" i="7" s="1"/>
  <c r="M2200" i="7"/>
  <c r="N2200" i="7" s="1"/>
  <c r="M2199" i="7"/>
  <c r="N2199" i="7" s="1"/>
  <c r="M2198" i="7"/>
  <c r="N2198" i="7" s="1"/>
  <c r="M2197" i="7"/>
  <c r="N2197" i="7" s="1"/>
  <c r="M2196" i="7"/>
  <c r="N2196" i="7" s="1"/>
  <c r="M2195" i="7"/>
  <c r="N2195" i="7" s="1"/>
  <c r="M2194" i="7"/>
  <c r="N2194" i="7" s="1"/>
  <c r="M2193" i="7"/>
  <c r="N2193" i="7" s="1"/>
  <c r="M2192" i="7"/>
  <c r="N2192" i="7" s="1"/>
  <c r="M2191" i="7"/>
  <c r="N2191" i="7" s="1"/>
  <c r="M2190" i="7"/>
  <c r="N2190" i="7" s="1"/>
  <c r="M2189" i="7"/>
  <c r="N2189" i="7" s="1"/>
  <c r="M2188" i="7"/>
  <c r="N2188" i="7" s="1"/>
  <c r="M2187" i="7"/>
  <c r="N2187" i="7" s="1"/>
  <c r="M2186" i="7"/>
  <c r="N2186" i="7" s="1"/>
  <c r="M2185" i="7"/>
  <c r="N2185" i="7" s="1"/>
  <c r="M2184" i="7"/>
  <c r="N2184" i="7" s="1"/>
  <c r="M2183" i="7"/>
  <c r="N2183" i="7" s="1"/>
  <c r="M2182" i="7"/>
  <c r="N2182" i="7" s="1"/>
  <c r="M2181" i="7"/>
  <c r="N2181" i="7" s="1"/>
  <c r="M2180" i="7"/>
  <c r="N2180" i="7" s="1"/>
  <c r="M2179" i="7"/>
  <c r="N2179" i="7" s="1"/>
  <c r="M2178" i="7"/>
  <c r="N2178" i="7" s="1"/>
  <c r="M2177" i="7"/>
  <c r="N2177" i="7" s="1"/>
  <c r="M2176" i="7"/>
  <c r="N2176" i="7" s="1"/>
  <c r="M2175" i="7"/>
  <c r="N2175" i="7" s="1"/>
  <c r="M2174" i="7"/>
  <c r="N2174" i="7" s="1"/>
  <c r="M2173" i="7"/>
  <c r="N2173" i="7" s="1"/>
  <c r="M2172" i="7"/>
  <c r="N2172" i="7" s="1"/>
  <c r="M2171" i="7"/>
  <c r="N2171" i="7" s="1"/>
  <c r="M2170" i="7"/>
  <c r="N2170" i="7" s="1"/>
  <c r="M2169" i="7"/>
  <c r="N2169" i="7" s="1"/>
  <c r="M2168" i="7"/>
  <c r="N2168" i="7" s="1"/>
  <c r="M2167" i="7"/>
  <c r="N2167" i="7" s="1"/>
  <c r="M2166" i="7"/>
  <c r="N2166" i="7" s="1"/>
  <c r="M2165" i="7"/>
  <c r="N2165" i="7" s="1"/>
  <c r="M2164" i="7"/>
  <c r="N2164" i="7" s="1"/>
  <c r="M2163" i="7"/>
  <c r="N2163" i="7" s="1"/>
  <c r="M2162" i="7"/>
  <c r="N2162" i="7" s="1"/>
  <c r="M2161" i="7"/>
  <c r="N2161" i="7" s="1"/>
  <c r="M2160" i="7"/>
  <c r="N2160" i="7" s="1"/>
  <c r="M2159" i="7"/>
  <c r="N2159" i="7" s="1"/>
  <c r="M2158" i="7"/>
  <c r="N2158" i="7" s="1"/>
  <c r="M2157" i="7"/>
  <c r="N2157" i="7" s="1"/>
  <c r="M2156" i="7"/>
  <c r="N2156" i="7" s="1"/>
  <c r="M2155" i="7"/>
  <c r="N2155" i="7" s="1"/>
  <c r="M2154" i="7"/>
  <c r="N2154" i="7" s="1"/>
  <c r="M2153" i="7"/>
  <c r="N2153" i="7" s="1"/>
  <c r="M2152" i="7"/>
  <c r="N2152" i="7" s="1"/>
  <c r="M2151" i="7"/>
  <c r="N2151" i="7" s="1"/>
  <c r="M2150" i="7"/>
  <c r="N2150" i="7" s="1"/>
  <c r="M2149" i="7"/>
  <c r="N2149" i="7" s="1"/>
  <c r="M2148" i="7"/>
  <c r="N2148" i="7" s="1"/>
  <c r="M2147" i="7"/>
  <c r="N2147" i="7" s="1"/>
  <c r="M2146" i="7"/>
  <c r="N2146" i="7" s="1"/>
  <c r="M2145" i="7"/>
  <c r="N2145" i="7" s="1"/>
  <c r="M2144" i="7"/>
  <c r="N2144" i="7" s="1"/>
  <c r="M2143" i="7"/>
  <c r="N2143" i="7" s="1"/>
  <c r="M2142" i="7"/>
  <c r="N2142" i="7" s="1"/>
  <c r="M2141" i="7"/>
  <c r="N2141" i="7" s="1"/>
  <c r="M2140" i="7"/>
  <c r="N2140" i="7" s="1"/>
  <c r="M2139" i="7"/>
  <c r="N2139" i="7" s="1"/>
  <c r="M2138" i="7"/>
  <c r="N2138" i="7" s="1"/>
  <c r="M2137" i="7"/>
  <c r="N2137" i="7" s="1"/>
  <c r="M2136" i="7"/>
  <c r="N2136" i="7" s="1"/>
  <c r="M2135" i="7"/>
  <c r="N2135" i="7" s="1"/>
  <c r="M2134" i="7"/>
  <c r="N2134" i="7" s="1"/>
  <c r="M2133" i="7"/>
  <c r="N2133" i="7" s="1"/>
  <c r="M2132" i="7"/>
  <c r="N2132" i="7" s="1"/>
  <c r="M2131" i="7"/>
  <c r="N2131" i="7" s="1"/>
  <c r="M2130" i="7"/>
  <c r="N2130" i="7" s="1"/>
  <c r="M2129" i="7"/>
  <c r="N2129" i="7" s="1"/>
  <c r="M2128" i="7"/>
  <c r="N2128" i="7" s="1"/>
  <c r="M2127" i="7"/>
  <c r="N2127" i="7" s="1"/>
  <c r="M2126" i="7"/>
  <c r="N2126" i="7" s="1"/>
  <c r="M2125" i="7"/>
  <c r="N2125" i="7" s="1"/>
  <c r="M2124" i="7"/>
  <c r="N2124" i="7" s="1"/>
  <c r="M2123" i="7"/>
  <c r="N2123" i="7" s="1"/>
  <c r="M2122" i="7"/>
  <c r="N2122" i="7" s="1"/>
  <c r="M2121" i="7"/>
  <c r="N2121" i="7" s="1"/>
  <c r="M2120" i="7"/>
  <c r="N2120" i="7" s="1"/>
  <c r="M2119" i="7"/>
  <c r="N2119" i="7" s="1"/>
  <c r="M2118" i="7"/>
  <c r="N2118" i="7" s="1"/>
  <c r="M2117" i="7"/>
  <c r="N2117" i="7" s="1"/>
  <c r="M2116" i="7"/>
  <c r="N2116" i="7" s="1"/>
  <c r="M2115" i="7"/>
  <c r="N2115" i="7" s="1"/>
  <c r="M2114" i="7"/>
  <c r="N2114" i="7" s="1"/>
  <c r="M2113" i="7"/>
  <c r="N2113" i="7" s="1"/>
  <c r="M2112" i="7"/>
  <c r="N2112" i="7" s="1"/>
  <c r="M2111" i="7"/>
  <c r="N2111" i="7" s="1"/>
  <c r="M2110" i="7"/>
  <c r="N2110" i="7" s="1"/>
  <c r="M2109" i="7"/>
  <c r="N2109" i="7" s="1"/>
  <c r="M2108" i="7"/>
  <c r="N2108" i="7" s="1"/>
  <c r="M2107" i="7"/>
  <c r="N2107" i="7" s="1"/>
  <c r="M2106" i="7"/>
  <c r="N2106" i="7" s="1"/>
  <c r="M2105" i="7"/>
  <c r="N2105" i="7" s="1"/>
  <c r="M2104" i="7"/>
  <c r="N2104" i="7" s="1"/>
  <c r="M2103" i="7"/>
  <c r="N2103" i="7" s="1"/>
  <c r="M2102" i="7"/>
  <c r="N2102" i="7" s="1"/>
  <c r="M2101" i="7"/>
  <c r="N2101" i="7" s="1"/>
  <c r="M2100" i="7"/>
  <c r="N2100" i="7" s="1"/>
  <c r="M2099" i="7"/>
  <c r="N2099" i="7" s="1"/>
  <c r="M2098" i="7"/>
  <c r="N2098" i="7" s="1"/>
  <c r="M2097" i="7"/>
  <c r="N2097" i="7" s="1"/>
  <c r="M2096" i="7"/>
  <c r="N2096" i="7" s="1"/>
  <c r="M2095" i="7"/>
  <c r="N2095" i="7" s="1"/>
  <c r="M2094" i="7"/>
  <c r="N2094" i="7" s="1"/>
  <c r="M2093" i="7"/>
  <c r="N2093" i="7" s="1"/>
  <c r="M2092" i="7"/>
  <c r="N2092" i="7" s="1"/>
  <c r="M2091" i="7"/>
  <c r="N2091" i="7" s="1"/>
  <c r="M2090" i="7"/>
  <c r="N2090" i="7" s="1"/>
  <c r="M2089" i="7"/>
  <c r="N2089" i="7" s="1"/>
  <c r="M2088" i="7"/>
  <c r="N2088" i="7" s="1"/>
  <c r="M2087" i="7"/>
  <c r="N2087" i="7" s="1"/>
  <c r="M2086" i="7"/>
  <c r="N2086" i="7" s="1"/>
  <c r="M2085" i="7"/>
  <c r="N2085" i="7" s="1"/>
  <c r="M2084" i="7"/>
  <c r="N2084" i="7" s="1"/>
  <c r="M2083" i="7"/>
  <c r="N2083" i="7" s="1"/>
  <c r="M2082" i="7"/>
  <c r="N2082" i="7" s="1"/>
  <c r="M2081" i="7"/>
  <c r="N2081" i="7" s="1"/>
  <c r="M2080" i="7"/>
  <c r="N2080" i="7" s="1"/>
  <c r="M2079" i="7"/>
  <c r="N2079" i="7" s="1"/>
  <c r="M2078" i="7"/>
  <c r="N2078" i="7" s="1"/>
  <c r="M2077" i="7"/>
  <c r="N2077" i="7" s="1"/>
  <c r="M2076" i="7"/>
  <c r="N2076" i="7" s="1"/>
  <c r="M2075" i="7"/>
  <c r="N2075" i="7" s="1"/>
  <c r="M2074" i="7"/>
  <c r="N2074" i="7" s="1"/>
  <c r="M2073" i="7"/>
  <c r="N2073" i="7" s="1"/>
  <c r="M2072" i="7"/>
  <c r="N2072" i="7" s="1"/>
  <c r="M2071" i="7"/>
  <c r="N2071" i="7" s="1"/>
  <c r="M2070" i="7"/>
  <c r="N2070" i="7" s="1"/>
  <c r="M2069" i="7"/>
  <c r="N2069" i="7" s="1"/>
  <c r="M2068" i="7"/>
  <c r="N2068" i="7" s="1"/>
  <c r="M2067" i="7"/>
  <c r="N2067" i="7" s="1"/>
  <c r="M2066" i="7"/>
  <c r="N2066" i="7" s="1"/>
  <c r="M2065" i="7"/>
  <c r="N2065" i="7" s="1"/>
  <c r="M2064" i="7"/>
  <c r="N2064" i="7" s="1"/>
  <c r="M2063" i="7"/>
  <c r="N2063" i="7" s="1"/>
  <c r="M2062" i="7"/>
  <c r="N2062" i="7" s="1"/>
  <c r="M2061" i="7"/>
  <c r="N2061" i="7" s="1"/>
  <c r="M2060" i="7"/>
  <c r="N2060" i="7" s="1"/>
  <c r="M2059" i="7"/>
  <c r="N2059" i="7" s="1"/>
  <c r="M2058" i="7"/>
  <c r="N2058" i="7" s="1"/>
  <c r="M2057" i="7"/>
  <c r="N2057" i="7" s="1"/>
  <c r="M2056" i="7"/>
  <c r="N2056" i="7" s="1"/>
  <c r="M2055" i="7"/>
  <c r="N2055" i="7" s="1"/>
  <c r="M2054" i="7"/>
  <c r="N2054" i="7" s="1"/>
  <c r="M2053" i="7"/>
  <c r="N2053" i="7" s="1"/>
  <c r="M2052" i="7"/>
  <c r="N2052" i="7" s="1"/>
  <c r="M2051" i="7"/>
  <c r="N2051" i="7" s="1"/>
  <c r="M2050" i="7"/>
  <c r="N2050" i="7" s="1"/>
  <c r="M2049" i="7"/>
  <c r="N2049" i="7" s="1"/>
  <c r="M2048" i="7"/>
  <c r="N2048" i="7" s="1"/>
  <c r="M2047" i="7"/>
  <c r="N2047" i="7" s="1"/>
  <c r="M2046" i="7"/>
  <c r="N2046" i="7" s="1"/>
  <c r="M2045" i="7"/>
  <c r="N2045" i="7" s="1"/>
  <c r="M2044" i="7"/>
  <c r="N2044" i="7" s="1"/>
  <c r="M2043" i="7"/>
  <c r="N2043" i="7" s="1"/>
  <c r="M2042" i="7"/>
  <c r="N2042" i="7" s="1"/>
  <c r="M2041" i="7"/>
  <c r="N2041" i="7" s="1"/>
  <c r="M2040" i="7"/>
  <c r="N2040" i="7" s="1"/>
  <c r="M2039" i="7"/>
  <c r="N2039" i="7" s="1"/>
  <c r="M2038" i="7"/>
  <c r="N2038" i="7" s="1"/>
  <c r="M2037" i="7"/>
  <c r="N2037" i="7" s="1"/>
  <c r="M2036" i="7"/>
  <c r="N2036" i="7" s="1"/>
  <c r="M2035" i="7"/>
  <c r="N2035" i="7" s="1"/>
  <c r="M2034" i="7"/>
  <c r="N2034" i="7" s="1"/>
  <c r="M2033" i="7"/>
  <c r="N2033" i="7" s="1"/>
  <c r="M2032" i="7"/>
  <c r="N2032" i="7" s="1"/>
  <c r="M2031" i="7"/>
  <c r="N2031" i="7" s="1"/>
  <c r="M2030" i="7"/>
  <c r="N2030" i="7" s="1"/>
  <c r="M2029" i="7"/>
  <c r="N2029" i="7" s="1"/>
  <c r="M2028" i="7"/>
  <c r="N2028" i="7" s="1"/>
  <c r="M2027" i="7"/>
  <c r="N2027" i="7" s="1"/>
  <c r="M2026" i="7"/>
  <c r="N2026" i="7" s="1"/>
  <c r="M2025" i="7"/>
  <c r="N2025" i="7" s="1"/>
  <c r="M2024" i="7"/>
  <c r="N2024" i="7" s="1"/>
  <c r="M2023" i="7"/>
  <c r="N2023" i="7" s="1"/>
  <c r="M2022" i="7"/>
  <c r="N2022" i="7" s="1"/>
  <c r="M2021" i="7"/>
  <c r="N2021" i="7" s="1"/>
  <c r="M2020" i="7"/>
  <c r="N2020" i="7" s="1"/>
  <c r="M2019" i="7"/>
  <c r="N2019" i="7" s="1"/>
  <c r="M2018" i="7"/>
  <c r="N2018" i="7" s="1"/>
  <c r="M2017" i="7"/>
  <c r="N2017" i="7" s="1"/>
  <c r="M2016" i="7"/>
  <c r="N2016" i="7" s="1"/>
  <c r="M2015" i="7"/>
  <c r="N2015" i="7" s="1"/>
  <c r="M2014" i="7"/>
  <c r="N2014" i="7" s="1"/>
  <c r="M2013" i="7"/>
  <c r="N2013" i="7" s="1"/>
  <c r="M2012" i="7"/>
  <c r="N2012" i="7" s="1"/>
  <c r="M2011" i="7"/>
  <c r="N2011" i="7" s="1"/>
  <c r="M2010" i="7"/>
  <c r="N2010" i="7" s="1"/>
  <c r="M2009" i="7"/>
  <c r="N2009" i="7" s="1"/>
  <c r="M2008" i="7"/>
  <c r="N2008" i="7" s="1"/>
  <c r="M2007" i="7"/>
  <c r="N2007" i="7" s="1"/>
  <c r="M2006" i="7"/>
  <c r="N2006" i="7" s="1"/>
  <c r="M2005" i="7"/>
  <c r="N2005" i="7" s="1"/>
  <c r="M2004" i="7"/>
  <c r="N2004" i="7" s="1"/>
  <c r="M2003" i="7"/>
  <c r="N2003" i="7" s="1"/>
  <c r="M2002" i="7"/>
  <c r="N2002" i="7" s="1"/>
  <c r="M2001" i="7"/>
  <c r="N2001" i="7" s="1"/>
  <c r="M2000" i="7"/>
  <c r="N2000" i="7" s="1"/>
  <c r="M1999" i="7"/>
  <c r="N1999" i="7" s="1"/>
  <c r="M1998" i="7"/>
  <c r="N1998" i="7" s="1"/>
  <c r="M1997" i="7"/>
  <c r="N1997" i="7" s="1"/>
  <c r="M1996" i="7"/>
  <c r="N1996" i="7" s="1"/>
  <c r="M1995" i="7"/>
  <c r="N1995" i="7" s="1"/>
  <c r="M1994" i="7"/>
  <c r="N1994" i="7" s="1"/>
  <c r="M1993" i="7"/>
  <c r="N1993" i="7" s="1"/>
  <c r="M1992" i="7"/>
  <c r="N1992" i="7" s="1"/>
  <c r="M1991" i="7"/>
  <c r="N1991" i="7" s="1"/>
  <c r="M1990" i="7"/>
  <c r="N1990" i="7" s="1"/>
  <c r="M1989" i="7"/>
  <c r="N1989" i="7" s="1"/>
  <c r="M1988" i="7"/>
  <c r="N1988" i="7" s="1"/>
  <c r="M1987" i="7"/>
  <c r="N1987" i="7" s="1"/>
  <c r="M1986" i="7"/>
  <c r="N1986" i="7" s="1"/>
  <c r="M1985" i="7"/>
  <c r="N1985" i="7" s="1"/>
  <c r="M1984" i="7"/>
  <c r="N1984" i="7" s="1"/>
  <c r="M1983" i="7"/>
  <c r="N1983" i="7" s="1"/>
  <c r="M1982" i="7"/>
  <c r="N1982" i="7" s="1"/>
  <c r="M1981" i="7"/>
  <c r="N1981" i="7" s="1"/>
  <c r="M1980" i="7"/>
  <c r="N1980" i="7" s="1"/>
  <c r="M1979" i="7"/>
  <c r="N1979" i="7" s="1"/>
  <c r="M1978" i="7"/>
  <c r="N1978" i="7" s="1"/>
  <c r="M1977" i="7"/>
  <c r="N1977" i="7" s="1"/>
  <c r="M1976" i="7"/>
  <c r="N1976" i="7" s="1"/>
  <c r="M1975" i="7"/>
  <c r="N1975" i="7" s="1"/>
  <c r="M1974" i="7"/>
  <c r="N1974" i="7" s="1"/>
  <c r="M1973" i="7"/>
  <c r="N1973" i="7" s="1"/>
  <c r="M1972" i="7"/>
  <c r="N1972" i="7" s="1"/>
  <c r="M1971" i="7"/>
  <c r="N1971" i="7" s="1"/>
  <c r="M1970" i="7"/>
  <c r="N1970" i="7" s="1"/>
  <c r="M1969" i="7"/>
  <c r="N1969" i="7" s="1"/>
  <c r="M1968" i="7"/>
  <c r="N1968" i="7" s="1"/>
  <c r="M1967" i="7"/>
  <c r="N1967" i="7" s="1"/>
  <c r="M1966" i="7"/>
  <c r="N1966" i="7" s="1"/>
  <c r="M1965" i="7"/>
  <c r="N1965" i="7" s="1"/>
  <c r="M1964" i="7"/>
  <c r="N1964" i="7" s="1"/>
  <c r="M1963" i="7"/>
  <c r="N1963" i="7" s="1"/>
  <c r="M1962" i="7"/>
  <c r="N1962" i="7" s="1"/>
  <c r="M1961" i="7"/>
  <c r="N1961" i="7" s="1"/>
  <c r="M1960" i="7"/>
  <c r="N1960" i="7" s="1"/>
  <c r="M1959" i="7"/>
  <c r="N1959" i="7" s="1"/>
  <c r="M1958" i="7"/>
  <c r="N1958" i="7" s="1"/>
  <c r="M1957" i="7"/>
  <c r="N1957" i="7" s="1"/>
  <c r="M1956" i="7"/>
  <c r="N1956" i="7" s="1"/>
  <c r="M1955" i="7"/>
  <c r="N1955" i="7" s="1"/>
  <c r="M1954" i="7"/>
  <c r="N1954" i="7" s="1"/>
  <c r="M1953" i="7"/>
  <c r="N1953" i="7" s="1"/>
  <c r="M1952" i="7"/>
  <c r="N1952" i="7" s="1"/>
  <c r="M1951" i="7"/>
  <c r="N1951" i="7" s="1"/>
  <c r="M1950" i="7"/>
  <c r="N1950" i="7" s="1"/>
  <c r="M1949" i="7"/>
  <c r="N1949" i="7" s="1"/>
  <c r="M1948" i="7"/>
  <c r="N1948" i="7" s="1"/>
  <c r="M1947" i="7"/>
  <c r="N1947" i="7" s="1"/>
  <c r="M1946" i="7"/>
  <c r="N1946" i="7" s="1"/>
  <c r="M1945" i="7"/>
  <c r="N1945" i="7" s="1"/>
  <c r="M1944" i="7"/>
  <c r="N1944" i="7" s="1"/>
  <c r="M1943" i="7"/>
  <c r="N1943" i="7" s="1"/>
  <c r="M1942" i="7"/>
  <c r="N1942" i="7" s="1"/>
  <c r="M1941" i="7"/>
  <c r="N1941" i="7" s="1"/>
  <c r="M1940" i="7"/>
  <c r="N1940" i="7" s="1"/>
  <c r="M1939" i="7"/>
  <c r="N1939" i="7" s="1"/>
  <c r="M1938" i="7"/>
  <c r="N1938" i="7" s="1"/>
  <c r="M1937" i="7"/>
  <c r="N1937" i="7" s="1"/>
  <c r="M1936" i="7"/>
  <c r="N1936" i="7" s="1"/>
  <c r="M1935" i="7"/>
  <c r="N1935" i="7" s="1"/>
  <c r="M1934" i="7"/>
  <c r="N1934" i="7" s="1"/>
  <c r="M1933" i="7"/>
  <c r="N1933" i="7" s="1"/>
  <c r="M1932" i="7"/>
  <c r="N1932" i="7" s="1"/>
  <c r="M1931" i="7"/>
  <c r="N1931" i="7" s="1"/>
  <c r="M1930" i="7"/>
  <c r="N1930" i="7" s="1"/>
  <c r="M1929" i="7"/>
  <c r="N1929" i="7" s="1"/>
  <c r="M1928" i="7"/>
  <c r="N1928" i="7" s="1"/>
  <c r="M1927" i="7"/>
  <c r="N1927" i="7" s="1"/>
  <c r="M1926" i="7"/>
  <c r="N1926" i="7" s="1"/>
  <c r="M1925" i="7"/>
  <c r="N1925" i="7" s="1"/>
  <c r="M1924" i="7"/>
  <c r="N1924" i="7" s="1"/>
  <c r="M1923" i="7"/>
  <c r="N1923" i="7" s="1"/>
  <c r="M1922" i="7"/>
  <c r="N1922" i="7" s="1"/>
  <c r="M1921" i="7"/>
  <c r="N1921" i="7" s="1"/>
  <c r="M1920" i="7"/>
  <c r="N1920" i="7" s="1"/>
  <c r="M1919" i="7"/>
  <c r="N1919" i="7" s="1"/>
  <c r="M1918" i="7"/>
  <c r="N1918" i="7" s="1"/>
  <c r="M1917" i="7"/>
  <c r="N1917" i="7" s="1"/>
  <c r="M1916" i="7"/>
  <c r="N1916" i="7" s="1"/>
  <c r="M1915" i="7"/>
  <c r="N1915" i="7" s="1"/>
  <c r="M1914" i="7"/>
  <c r="N1914" i="7" s="1"/>
  <c r="M1913" i="7"/>
  <c r="N1913" i="7" s="1"/>
  <c r="M1912" i="7"/>
  <c r="N1912" i="7" s="1"/>
  <c r="M1911" i="7"/>
  <c r="N1911" i="7" s="1"/>
  <c r="M1910" i="7"/>
  <c r="N1910" i="7" s="1"/>
  <c r="M1909" i="7"/>
  <c r="N1909" i="7" s="1"/>
  <c r="M1908" i="7"/>
  <c r="N1908" i="7" s="1"/>
  <c r="M1907" i="7"/>
  <c r="N1907" i="7" s="1"/>
  <c r="M1906" i="7"/>
  <c r="N1906" i="7" s="1"/>
  <c r="M1905" i="7"/>
  <c r="N1905" i="7" s="1"/>
  <c r="M1904" i="7"/>
  <c r="N1904" i="7" s="1"/>
  <c r="M1903" i="7"/>
  <c r="N1903" i="7" s="1"/>
  <c r="M1902" i="7"/>
  <c r="N1902" i="7" s="1"/>
  <c r="M1901" i="7"/>
  <c r="N1901" i="7" s="1"/>
  <c r="M1900" i="7"/>
  <c r="N1900" i="7" s="1"/>
  <c r="M1899" i="7"/>
  <c r="N1899" i="7" s="1"/>
  <c r="M1898" i="7"/>
  <c r="N1898" i="7" s="1"/>
  <c r="M1897" i="7"/>
  <c r="N1897" i="7" s="1"/>
  <c r="M1896" i="7"/>
  <c r="N1896" i="7" s="1"/>
  <c r="M1895" i="7"/>
  <c r="N1895" i="7" s="1"/>
  <c r="M1894" i="7"/>
  <c r="N1894" i="7" s="1"/>
  <c r="M1893" i="7"/>
  <c r="N1893" i="7" s="1"/>
  <c r="M1892" i="7"/>
  <c r="N1892" i="7" s="1"/>
  <c r="M1891" i="7"/>
  <c r="N1891" i="7" s="1"/>
  <c r="M1890" i="7"/>
  <c r="N1890" i="7" s="1"/>
  <c r="M1889" i="7"/>
  <c r="N1889" i="7" s="1"/>
  <c r="M1888" i="7"/>
  <c r="N1888" i="7" s="1"/>
  <c r="M1887" i="7"/>
  <c r="N1887" i="7" s="1"/>
  <c r="M1886" i="7"/>
  <c r="N1886" i="7" s="1"/>
  <c r="M1885" i="7"/>
  <c r="N1885" i="7" s="1"/>
  <c r="M1884" i="7"/>
  <c r="N1884" i="7" s="1"/>
  <c r="M1883" i="7"/>
  <c r="N1883" i="7" s="1"/>
  <c r="M1882" i="7"/>
  <c r="N1882" i="7" s="1"/>
  <c r="M1881" i="7"/>
  <c r="N1881" i="7" s="1"/>
  <c r="M1880" i="7"/>
  <c r="N1880" i="7" s="1"/>
  <c r="M1879" i="7"/>
  <c r="N1879" i="7" s="1"/>
  <c r="M1878" i="7"/>
  <c r="N1878" i="7" s="1"/>
  <c r="M1877" i="7"/>
  <c r="N1877" i="7" s="1"/>
  <c r="M1876" i="7"/>
  <c r="N1876" i="7" s="1"/>
  <c r="M1875" i="7"/>
  <c r="N1875" i="7" s="1"/>
  <c r="M1874" i="7"/>
  <c r="N1874" i="7" s="1"/>
  <c r="M1873" i="7"/>
  <c r="N1873" i="7" s="1"/>
  <c r="M1872" i="7"/>
  <c r="N1872" i="7" s="1"/>
  <c r="M1871" i="7"/>
  <c r="N1871" i="7" s="1"/>
  <c r="M1870" i="7"/>
  <c r="N1870" i="7" s="1"/>
  <c r="M1869" i="7"/>
  <c r="N1869" i="7" s="1"/>
  <c r="M1868" i="7"/>
  <c r="N1868" i="7" s="1"/>
  <c r="M1867" i="7"/>
  <c r="N1867" i="7" s="1"/>
  <c r="M1866" i="7"/>
  <c r="N1866" i="7" s="1"/>
  <c r="M1865" i="7"/>
  <c r="N1865" i="7" s="1"/>
  <c r="M1864" i="7"/>
  <c r="N1864" i="7" s="1"/>
  <c r="M1863" i="7"/>
  <c r="N1863" i="7" s="1"/>
  <c r="M1862" i="7"/>
  <c r="N1862" i="7" s="1"/>
  <c r="M1861" i="7"/>
  <c r="N1861" i="7" s="1"/>
  <c r="M1860" i="7"/>
  <c r="N1860" i="7" s="1"/>
  <c r="M1859" i="7"/>
  <c r="N1859" i="7" s="1"/>
  <c r="M1858" i="7"/>
  <c r="N1858" i="7" s="1"/>
  <c r="M1857" i="7"/>
  <c r="N1857" i="7" s="1"/>
  <c r="M1856" i="7"/>
  <c r="N1856" i="7" s="1"/>
  <c r="M1855" i="7"/>
  <c r="N1855" i="7" s="1"/>
  <c r="M1854" i="7"/>
  <c r="N1854" i="7" s="1"/>
  <c r="M1853" i="7"/>
  <c r="N1853" i="7" s="1"/>
  <c r="M1852" i="7"/>
  <c r="N1852" i="7" s="1"/>
  <c r="M1851" i="7"/>
  <c r="N1851" i="7" s="1"/>
  <c r="M1850" i="7"/>
  <c r="N1850" i="7" s="1"/>
  <c r="M1849" i="7"/>
  <c r="N1849" i="7" s="1"/>
  <c r="M1848" i="7"/>
  <c r="N1848" i="7" s="1"/>
  <c r="M1847" i="7"/>
  <c r="N1847" i="7" s="1"/>
  <c r="M1846" i="7"/>
  <c r="N1846" i="7" s="1"/>
  <c r="M1845" i="7"/>
  <c r="N1845" i="7" s="1"/>
  <c r="M1844" i="7"/>
  <c r="N1844" i="7" s="1"/>
  <c r="M1843" i="7"/>
  <c r="N1843" i="7" s="1"/>
  <c r="M1842" i="7"/>
  <c r="N1842" i="7" s="1"/>
  <c r="M1841" i="7"/>
  <c r="N1841" i="7" s="1"/>
  <c r="M1840" i="7"/>
  <c r="N1840" i="7" s="1"/>
  <c r="M1839" i="7"/>
  <c r="N1839" i="7" s="1"/>
  <c r="M1838" i="7"/>
  <c r="N1838" i="7" s="1"/>
  <c r="M1837" i="7"/>
  <c r="N1837" i="7" s="1"/>
  <c r="M1836" i="7"/>
  <c r="N1836" i="7" s="1"/>
  <c r="M1835" i="7"/>
  <c r="N1835" i="7" s="1"/>
  <c r="M1834" i="7"/>
  <c r="N1834" i="7" s="1"/>
  <c r="M1833" i="7"/>
  <c r="N1833" i="7" s="1"/>
  <c r="M1832" i="7"/>
  <c r="N1832" i="7" s="1"/>
  <c r="M1831" i="7"/>
  <c r="N1831" i="7" s="1"/>
  <c r="M1830" i="7"/>
  <c r="N1830" i="7" s="1"/>
  <c r="M1829" i="7"/>
  <c r="N1829" i="7" s="1"/>
  <c r="M1828" i="7"/>
  <c r="N1828" i="7" s="1"/>
  <c r="M1827" i="7"/>
  <c r="N1827" i="7" s="1"/>
  <c r="M1826" i="7"/>
  <c r="N1826" i="7" s="1"/>
  <c r="M1825" i="7"/>
  <c r="N1825" i="7" s="1"/>
  <c r="M1824" i="7"/>
  <c r="N1824" i="7" s="1"/>
  <c r="M1823" i="7"/>
  <c r="N1823" i="7" s="1"/>
  <c r="M1822" i="7"/>
  <c r="N1822" i="7" s="1"/>
  <c r="M1821" i="7"/>
  <c r="N1821" i="7" s="1"/>
  <c r="M1820" i="7"/>
  <c r="N1820" i="7" s="1"/>
  <c r="M1819" i="7"/>
  <c r="N1819" i="7" s="1"/>
  <c r="M1818" i="7"/>
  <c r="N1818" i="7" s="1"/>
  <c r="M1817" i="7"/>
  <c r="N1817" i="7" s="1"/>
  <c r="M1816" i="7"/>
  <c r="N1816" i="7" s="1"/>
  <c r="M1815" i="7"/>
  <c r="N1815" i="7" s="1"/>
  <c r="M1814" i="7"/>
  <c r="N1814" i="7" s="1"/>
  <c r="M1813" i="7"/>
  <c r="N1813" i="7" s="1"/>
  <c r="M1812" i="7"/>
  <c r="N1812" i="7" s="1"/>
  <c r="M1811" i="7"/>
  <c r="N1811" i="7" s="1"/>
  <c r="M1810" i="7"/>
  <c r="N1810" i="7" s="1"/>
  <c r="M1809" i="7"/>
  <c r="N1809" i="7" s="1"/>
  <c r="M1808" i="7"/>
  <c r="N1808" i="7" s="1"/>
  <c r="M1807" i="7"/>
  <c r="N1807" i="7" s="1"/>
  <c r="M1806" i="7"/>
  <c r="N1806" i="7" s="1"/>
  <c r="M1805" i="7"/>
  <c r="N1805" i="7" s="1"/>
  <c r="M1804" i="7"/>
  <c r="N1804" i="7" s="1"/>
  <c r="M1803" i="7"/>
  <c r="N1803" i="7" s="1"/>
  <c r="M1802" i="7"/>
  <c r="N1802" i="7" s="1"/>
  <c r="M1801" i="7"/>
  <c r="N1801" i="7" s="1"/>
  <c r="M1800" i="7"/>
  <c r="N1800" i="7" s="1"/>
  <c r="M1799" i="7"/>
  <c r="N1799" i="7" s="1"/>
  <c r="M1798" i="7"/>
  <c r="N1798" i="7" s="1"/>
  <c r="M1797" i="7"/>
  <c r="N1797" i="7" s="1"/>
  <c r="M1796" i="7"/>
  <c r="N1796" i="7" s="1"/>
  <c r="M1795" i="7"/>
  <c r="N1795" i="7" s="1"/>
  <c r="M1794" i="7"/>
  <c r="N1794" i="7" s="1"/>
  <c r="M1793" i="7"/>
  <c r="N1793" i="7" s="1"/>
  <c r="M1792" i="7"/>
  <c r="N1792" i="7" s="1"/>
  <c r="M1791" i="7"/>
  <c r="N1791" i="7" s="1"/>
  <c r="M1790" i="7"/>
  <c r="N1790" i="7" s="1"/>
  <c r="M1789" i="7"/>
  <c r="N1789" i="7" s="1"/>
  <c r="M1788" i="7"/>
  <c r="N1788" i="7" s="1"/>
  <c r="M1787" i="7"/>
  <c r="N1787" i="7" s="1"/>
  <c r="M1786" i="7"/>
  <c r="N1786" i="7" s="1"/>
  <c r="M1785" i="7"/>
  <c r="N1785" i="7" s="1"/>
  <c r="M1784" i="7"/>
  <c r="N1784" i="7" s="1"/>
  <c r="M1783" i="7"/>
  <c r="N1783" i="7" s="1"/>
  <c r="M1782" i="7"/>
  <c r="N1782" i="7" s="1"/>
  <c r="M1781" i="7"/>
  <c r="N1781" i="7" s="1"/>
  <c r="M1780" i="7"/>
  <c r="N1780" i="7" s="1"/>
  <c r="M1779" i="7"/>
  <c r="N1779" i="7" s="1"/>
  <c r="M1778" i="7"/>
  <c r="N1778" i="7" s="1"/>
  <c r="M1777" i="7"/>
  <c r="N1777" i="7" s="1"/>
  <c r="M1776" i="7"/>
  <c r="N1776" i="7" s="1"/>
  <c r="M1775" i="7"/>
  <c r="N1775" i="7" s="1"/>
  <c r="M1774" i="7"/>
  <c r="N1774" i="7" s="1"/>
  <c r="M1773" i="7"/>
  <c r="N1773" i="7" s="1"/>
  <c r="M1772" i="7"/>
  <c r="N1772" i="7" s="1"/>
  <c r="M1771" i="7"/>
  <c r="N1771" i="7" s="1"/>
  <c r="M1770" i="7"/>
  <c r="N1770" i="7" s="1"/>
  <c r="M1769" i="7"/>
  <c r="N1769" i="7" s="1"/>
  <c r="M1768" i="7"/>
  <c r="N1768" i="7" s="1"/>
  <c r="M1767" i="7"/>
  <c r="N1767" i="7" s="1"/>
  <c r="M1766" i="7"/>
  <c r="N1766" i="7" s="1"/>
  <c r="M1765" i="7"/>
  <c r="N1765" i="7" s="1"/>
  <c r="M1764" i="7"/>
  <c r="N1764" i="7" s="1"/>
  <c r="M1763" i="7"/>
  <c r="N1763" i="7" s="1"/>
  <c r="M1762" i="7"/>
  <c r="N1762" i="7" s="1"/>
  <c r="M1761" i="7"/>
  <c r="N1761" i="7" s="1"/>
  <c r="M1760" i="7"/>
  <c r="N1760" i="7" s="1"/>
  <c r="M1759" i="7"/>
  <c r="N1759" i="7" s="1"/>
  <c r="M1758" i="7"/>
  <c r="N1758" i="7" s="1"/>
  <c r="M1757" i="7"/>
  <c r="N1757" i="7" s="1"/>
  <c r="M1756" i="7"/>
  <c r="N1756" i="7" s="1"/>
  <c r="M1755" i="7"/>
  <c r="N1755" i="7" s="1"/>
  <c r="M1754" i="7"/>
  <c r="N1754" i="7" s="1"/>
  <c r="M1753" i="7"/>
  <c r="N1753" i="7" s="1"/>
  <c r="M1752" i="7"/>
  <c r="N1752" i="7" s="1"/>
  <c r="M1751" i="7"/>
  <c r="N1751" i="7" s="1"/>
  <c r="M1750" i="7"/>
  <c r="N1750" i="7" s="1"/>
  <c r="M1749" i="7"/>
  <c r="N1749" i="7" s="1"/>
  <c r="M1748" i="7"/>
  <c r="N1748" i="7" s="1"/>
  <c r="M1747" i="7"/>
  <c r="N1747" i="7" s="1"/>
  <c r="M1746" i="7"/>
  <c r="N1746" i="7" s="1"/>
  <c r="M1745" i="7"/>
  <c r="N1745" i="7" s="1"/>
  <c r="M1744" i="7"/>
  <c r="N1744" i="7" s="1"/>
  <c r="M1743" i="7"/>
  <c r="N1743" i="7" s="1"/>
  <c r="M1742" i="7"/>
  <c r="N1742" i="7" s="1"/>
  <c r="M1741" i="7"/>
  <c r="N1741" i="7" s="1"/>
  <c r="M1740" i="7"/>
  <c r="N1740" i="7" s="1"/>
  <c r="M1739" i="7"/>
  <c r="N1739" i="7" s="1"/>
  <c r="M1738" i="7"/>
  <c r="N1738" i="7" s="1"/>
  <c r="M1737" i="7"/>
  <c r="N1737" i="7" s="1"/>
  <c r="M1736" i="7"/>
  <c r="N1736" i="7" s="1"/>
  <c r="M1735" i="7"/>
  <c r="N1735" i="7" s="1"/>
  <c r="M1734" i="7"/>
  <c r="N1734" i="7" s="1"/>
  <c r="M1733" i="7"/>
  <c r="N1733" i="7" s="1"/>
  <c r="M1732" i="7"/>
  <c r="N1732" i="7" s="1"/>
  <c r="M1731" i="7"/>
  <c r="N1731" i="7" s="1"/>
  <c r="M1730" i="7"/>
  <c r="N1730" i="7" s="1"/>
  <c r="M1729" i="7"/>
  <c r="N1729" i="7" s="1"/>
  <c r="M1728" i="7"/>
  <c r="N1728" i="7" s="1"/>
  <c r="M1727" i="7"/>
  <c r="N1727" i="7" s="1"/>
  <c r="M1726" i="7"/>
  <c r="N1726" i="7" s="1"/>
  <c r="M1725" i="7"/>
  <c r="N1725" i="7" s="1"/>
  <c r="M1724" i="7"/>
  <c r="N1724" i="7" s="1"/>
  <c r="M1723" i="7"/>
  <c r="N1723" i="7" s="1"/>
  <c r="M1722" i="7"/>
  <c r="N1722" i="7" s="1"/>
  <c r="M1721" i="7"/>
  <c r="N1721" i="7" s="1"/>
  <c r="M1720" i="7"/>
  <c r="N1720" i="7" s="1"/>
  <c r="M1719" i="7"/>
  <c r="N1719" i="7" s="1"/>
  <c r="M1718" i="7"/>
  <c r="N1718" i="7" s="1"/>
  <c r="M1717" i="7"/>
  <c r="N1717" i="7" s="1"/>
  <c r="M1716" i="7"/>
  <c r="N1716" i="7" s="1"/>
  <c r="M1715" i="7"/>
  <c r="N1715" i="7" s="1"/>
  <c r="M1714" i="7"/>
  <c r="N1714" i="7" s="1"/>
  <c r="M1713" i="7"/>
  <c r="N1713" i="7" s="1"/>
  <c r="M1712" i="7"/>
  <c r="N1712" i="7" s="1"/>
  <c r="M1711" i="7"/>
  <c r="N1711" i="7" s="1"/>
  <c r="M1710" i="7"/>
  <c r="N1710" i="7" s="1"/>
  <c r="M1709" i="7"/>
  <c r="N1709" i="7" s="1"/>
  <c r="M1708" i="7"/>
  <c r="N1708" i="7" s="1"/>
  <c r="M1707" i="7"/>
  <c r="N1707" i="7" s="1"/>
  <c r="M1706" i="7"/>
  <c r="N1706" i="7" s="1"/>
  <c r="M1705" i="7"/>
  <c r="N1705" i="7" s="1"/>
  <c r="M1704" i="7"/>
  <c r="N1704" i="7" s="1"/>
  <c r="M1703" i="7"/>
  <c r="N1703" i="7" s="1"/>
  <c r="M1702" i="7"/>
  <c r="N1702" i="7" s="1"/>
  <c r="M1701" i="7"/>
  <c r="N1701" i="7" s="1"/>
  <c r="M1700" i="7"/>
  <c r="N1700" i="7" s="1"/>
  <c r="M1699" i="7"/>
  <c r="N1699" i="7" s="1"/>
  <c r="M1698" i="7"/>
  <c r="N1698" i="7" s="1"/>
  <c r="M1697" i="7"/>
  <c r="N1697" i="7" s="1"/>
  <c r="M1696" i="7"/>
  <c r="N1696" i="7" s="1"/>
  <c r="M1695" i="7"/>
  <c r="N1695" i="7" s="1"/>
  <c r="M1694" i="7"/>
  <c r="N1694" i="7" s="1"/>
  <c r="M1693" i="7"/>
  <c r="N1693" i="7" s="1"/>
  <c r="M1692" i="7"/>
  <c r="N1692" i="7" s="1"/>
  <c r="M1691" i="7"/>
  <c r="N1691" i="7" s="1"/>
  <c r="M1690" i="7"/>
  <c r="N1690" i="7" s="1"/>
  <c r="M1689" i="7"/>
  <c r="N1689" i="7" s="1"/>
  <c r="M1688" i="7"/>
  <c r="N1688" i="7" s="1"/>
  <c r="M1687" i="7"/>
  <c r="N1687" i="7" s="1"/>
  <c r="M1686" i="7"/>
  <c r="N1686" i="7" s="1"/>
  <c r="M1685" i="7"/>
  <c r="N1685" i="7" s="1"/>
  <c r="M1684" i="7"/>
  <c r="N1684" i="7" s="1"/>
  <c r="M1683" i="7"/>
  <c r="N1683" i="7" s="1"/>
  <c r="M1682" i="7"/>
  <c r="N1682" i="7" s="1"/>
  <c r="M1681" i="7"/>
  <c r="N1681" i="7" s="1"/>
  <c r="M1680" i="7"/>
  <c r="N1680" i="7" s="1"/>
  <c r="M1679" i="7"/>
  <c r="N1679" i="7" s="1"/>
  <c r="M1678" i="7"/>
  <c r="N1678" i="7" s="1"/>
  <c r="M1677" i="7"/>
  <c r="N1677" i="7" s="1"/>
  <c r="M1676" i="7"/>
  <c r="N1676" i="7" s="1"/>
  <c r="M1675" i="7"/>
  <c r="N1675" i="7" s="1"/>
  <c r="M1674" i="7"/>
  <c r="N1674" i="7" s="1"/>
  <c r="M1673" i="7"/>
  <c r="N1673" i="7" s="1"/>
  <c r="M1672" i="7"/>
  <c r="N1672" i="7" s="1"/>
  <c r="M1671" i="7"/>
  <c r="N1671" i="7" s="1"/>
  <c r="M1670" i="7"/>
  <c r="N1670" i="7" s="1"/>
  <c r="M1669" i="7"/>
  <c r="N1669" i="7" s="1"/>
  <c r="M1668" i="7"/>
  <c r="N1668" i="7" s="1"/>
  <c r="M1667" i="7"/>
  <c r="N1667" i="7" s="1"/>
  <c r="M1666" i="7"/>
  <c r="N1666" i="7" s="1"/>
  <c r="M1665" i="7"/>
  <c r="N1665" i="7" s="1"/>
  <c r="M1664" i="7"/>
  <c r="N1664" i="7" s="1"/>
  <c r="M1663" i="7"/>
  <c r="N1663" i="7" s="1"/>
  <c r="M1662" i="7"/>
  <c r="N1662" i="7" s="1"/>
  <c r="M1661" i="7"/>
  <c r="N1661" i="7" s="1"/>
  <c r="M1660" i="7"/>
  <c r="N1660" i="7" s="1"/>
  <c r="M1659" i="7"/>
  <c r="N1659" i="7" s="1"/>
  <c r="M1658" i="7"/>
  <c r="N1658" i="7" s="1"/>
  <c r="M1657" i="7"/>
  <c r="N1657" i="7" s="1"/>
  <c r="M1656" i="7"/>
  <c r="N1656" i="7" s="1"/>
  <c r="M1655" i="7"/>
  <c r="N1655" i="7" s="1"/>
  <c r="M1654" i="7"/>
  <c r="N1654" i="7" s="1"/>
  <c r="M1653" i="7"/>
  <c r="N1653" i="7" s="1"/>
  <c r="M1652" i="7"/>
  <c r="N1652" i="7" s="1"/>
  <c r="M1651" i="7"/>
  <c r="N1651" i="7" s="1"/>
  <c r="M1650" i="7"/>
  <c r="N1650" i="7" s="1"/>
  <c r="M1649" i="7"/>
  <c r="N1649" i="7" s="1"/>
  <c r="M1648" i="7"/>
  <c r="N1648" i="7" s="1"/>
  <c r="M1647" i="7"/>
  <c r="N1647" i="7" s="1"/>
  <c r="M1646" i="7"/>
  <c r="N1646" i="7" s="1"/>
  <c r="M1645" i="7"/>
  <c r="N1645" i="7" s="1"/>
  <c r="M1644" i="7"/>
  <c r="N1644" i="7" s="1"/>
  <c r="M1643" i="7"/>
  <c r="N1643" i="7" s="1"/>
  <c r="M1642" i="7"/>
  <c r="N1642" i="7" s="1"/>
  <c r="M1641" i="7"/>
  <c r="N1641" i="7" s="1"/>
  <c r="M1640" i="7"/>
  <c r="N1640" i="7" s="1"/>
  <c r="M1639" i="7"/>
  <c r="N1639" i="7" s="1"/>
  <c r="M1638" i="7"/>
  <c r="N1638" i="7" s="1"/>
  <c r="M1637" i="7"/>
  <c r="N1637" i="7" s="1"/>
  <c r="M1636" i="7"/>
  <c r="N1636" i="7" s="1"/>
  <c r="M1635" i="7"/>
  <c r="N1635" i="7" s="1"/>
  <c r="M1634" i="7"/>
  <c r="N1634" i="7" s="1"/>
  <c r="M1633" i="7"/>
  <c r="N1633" i="7" s="1"/>
  <c r="M1632" i="7"/>
  <c r="N1632" i="7" s="1"/>
  <c r="M1631" i="7"/>
  <c r="N1631" i="7" s="1"/>
  <c r="M1630" i="7"/>
  <c r="N1630" i="7" s="1"/>
  <c r="M1629" i="7"/>
  <c r="N1629" i="7" s="1"/>
  <c r="M1628" i="7"/>
  <c r="N1628" i="7" s="1"/>
  <c r="M1627" i="7"/>
  <c r="N1627" i="7" s="1"/>
  <c r="M1626" i="7"/>
  <c r="N1626" i="7" s="1"/>
  <c r="M1625" i="7"/>
  <c r="N1625" i="7" s="1"/>
  <c r="M1624" i="7"/>
  <c r="N1624" i="7" s="1"/>
  <c r="M1623" i="7"/>
  <c r="N1623" i="7" s="1"/>
  <c r="M1622" i="7"/>
  <c r="N1622" i="7" s="1"/>
  <c r="M1621" i="7"/>
  <c r="N1621" i="7" s="1"/>
  <c r="M1620" i="7"/>
  <c r="N1620" i="7" s="1"/>
  <c r="M1619" i="7"/>
  <c r="N1619" i="7" s="1"/>
  <c r="M1618" i="7"/>
  <c r="N1618" i="7" s="1"/>
  <c r="M1617" i="7"/>
  <c r="N1617" i="7" s="1"/>
  <c r="M1616" i="7"/>
  <c r="N1616" i="7" s="1"/>
  <c r="M1615" i="7"/>
  <c r="N1615" i="7" s="1"/>
  <c r="M1614" i="7"/>
  <c r="N1614" i="7" s="1"/>
  <c r="M1613" i="7"/>
  <c r="N1613" i="7" s="1"/>
  <c r="M1612" i="7"/>
  <c r="N1612" i="7" s="1"/>
  <c r="M1611" i="7"/>
  <c r="N1611" i="7" s="1"/>
  <c r="M1610" i="7"/>
  <c r="N1610" i="7" s="1"/>
  <c r="M1609" i="7"/>
  <c r="N1609" i="7" s="1"/>
  <c r="M1608" i="7"/>
  <c r="N1608" i="7" s="1"/>
  <c r="M1607" i="7"/>
  <c r="N1607" i="7" s="1"/>
  <c r="M1606" i="7"/>
  <c r="N1606" i="7" s="1"/>
  <c r="M1605" i="7"/>
  <c r="N1605" i="7" s="1"/>
  <c r="M1604" i="7"/>
  <c r="N1604" i="7" s="1"/>
  <c r="M1603" i="7"/>
  <c r="N1603" i="7" s="1"/>
  <c r="M1602" i="7"/>
  <c r="N1602" i="7" s="1"/>
  <c r="M1601" i="7"/>
  <c r="N1601" i="7" s="1"/>
  <c r="M1600" i="7"/>
  <c r="N1600" i="7" s="1"/>
  <c r="M1599" i="7"/>
  <c r="N1599" i="7" s="1"/>
  <c r="M1598" i="7"/>
  <c r="N1598" i="7" s="1"/>
  <c r="M1597" i="7"/>
  <c r="N1597" i="7" s="1"/>
  <c r="M1596" i="7"/>
  <c r="N1596" i="7" s="1"/>
  <c r="M1595" i="7"/>
  <c r="N1595" i="7" s="1"/>
  <c r="M1594" i="7"/>
  <c r="N1594" i="7" s="1"/>
  <c r="M1593" i="7"/>
  <c r="N1593" i="7" s="1"/>
  <c r="M1592" i="7"/>
  <c r="N1592" i="7" s="1"/>
  <c r="M1591" i="7"/>
  <c r="N1591" i="7" s="1"/>
  <c r="M1590" i="7"/>
  <c r="N1590" i="7" s="1"/>
  <c r="M1589" i="7"/>
  <c r="N1589" i="7" s="1"/>
  <c r="M1588" i="7"/>
  <c r="N1588" i="7" s="1"/>
  <c r="M1587" i="7"/>
  <c r="N1587" i="7" s="1"/>
  <c r="M1586" i="7"/>
  <c r="N1586" i="7" s="1"/>
  <c r="M1585" i="7"/>
  <c r="N1585" i="7" s="1"/>
  <c r="M1584" i="7"/>
  <c r="N1584" i="7" s="1"/>
  <c r="M1583" i="7"/>
  <c r="N1583" i="7" s="1"/>
  <c r="M1582" i="7"/>
  <c r="N1582" i="7" s="1"/>
  <c r="M1581" i="7"/>
  <c r="N1581" i="7" s="1"/>
  <c r="M1580" i="7"/>
  <c r="N1580" i="7" s="1"/>
  <c r="M1579" i="7"/>
  <c r="N1579" i="7" s="1"/>
  <c r="M1578" i="7"/>
  <c r="N1578" i="7" s="1"/>
  <c r="M1577" i="7"/>
  <c r="N1577" i="7" s="1"/>
  <c r="M1576" i="7"/>
  <c r="N1576" i="7" s="1"/>
  <c r="M1575" i="7"/>
  <c r="N1575" i="7" s="1"/>
  <c r="M1574" i="7"/>
  <c r="N1574" i="7" s="1"/>
  <c r="M1573" i="7"/>
  <c r="N1573" i="7" s="1"/>
  <c r="M1572" i="7"/>
  <c r="N1572" i="7" s="1"/>
  <c r="M1571" i="7"/>
  <c r="N1571" i="7" s="1"/>
  <c r="M1570" i="7"/>
  <c r="N1570" i="7" s="1"/>
  <c r="M1569" i="7"/>
  <c r="N1569" i="7" s="1"/>
  <c r="M1568" i="7"/>
  <c r="N1568" i="7" s="1"/>
  <c r="M1567" i="7"/>
  <c r="N1567" i="7" s="1"/>
  <c r="M1566" i="7"/>
  <c r="N1566" i="7" s="1"/>
  <c r="M1565" i="7"/>
  <c r="N1565" i="7" s="1"/>
  <c r="M1564" i="7"/>
  <c r="N1564" i="7" s="1"/>
  <c r="M1563" i="7"/>
  <c r="N1563" i="7" s="1"/>
  <c r="M1562" i="7"/>
  <c r="N1562" i="7" s="1"/>
  <c r="M1561" i="7"/>
  <c r="N1561" i="7" s="1"/>
  <c r="M1560" i="7"/>
  <c r="N1560" i="7" s="1"/>
  <c r="M1559" i="7"/>
  <c r="N1559" i="7" s="1"/>
  <c r="M1558" i="7"/>
  <c r="N1558" i="7" s="1"/>
  <c r="M1557" i="7"/>
  <c r="N1557" i="7" s="1"/>
  <c r="M1556" i="7"/>
  <c r="N1556" i="7" s="1"/>
  <c r="M1555" i="7"/>
  <c r="N1555" i="7" s="1"/>
  <c r="M1554" i="7"/>
  <c r="N1554" i="7" s="1"/>
  <c r="M1553" i="7"/>
  <c r="N1553" i="7" s="1"/>
  <c r="M1552" i="7"/>
  <c r="N1552" i="7" s="1"/>
  <c r="M1551" i="7"/>
  <c r="N1551" i="7" s="1"/>
  <c r="M1550" i="7"/>
  <c r="N1550" i="7" s="1"/>
  <c r="M1549" i="7"/>
  <c r="N1549" i="7" s="1"/>
  <c r="M1548" i="7"/>
  <c r="N1548" i="7" s="1"/>
  <c r="M1547" i="7"/>
  <c r="N1547" i="7" s="1"/>
  <c r="M1546" i="7"/>
  <c r="N1546" i="7" s="1"/>
  <c r="M1545" i="7"/>
  <c r="N1545" i="7" s="1"/>
  <c r="M1544" i="7"/>
  <c r="N1544" i="7" s="1"/>
  <c r="M1543" i="7"/>
  <c r="N1543" i="7" s="1"/>
  <c r="M1542" i="7"/>
  <c r="N1542" i="7" s="1"/>
  <c r="M1541" i="7"/>
  <c r="N1541" i="7" s="1"/>
  <c r="M1540" i="7"/>
  <c r="N1540" i="7" s="1"/>
  <c r="M1539" i="7"/>
  <c r="N1539" i="7" s="1"/>
  <c r="M1538" i="7"/>
  <c r="N1538" i="7" s="1"/>
  <c r="M1537" i="7"/>
  <c r="N1537" i="7" s="1"/>
  <c r="M1536" i="7"/>
  <c r="N1536" i="7" s="1"/>
  <c r="M1535" i="7"/>
  <c r="N1535" i="7" s="1"/>
  <c r="M1534" i="7"/>
  <c r="N1534" i="7" s="1"/>
  <c r="M1533" i="7"/>
  <c r="N1533" i="7" s="1"/>
  <c r="M1532" i="7"/>
  <c r="N1532" i="7" s="1"/>
  <c r="M1531" i="7"/>
  <c r="N1531" i="7" s="1"/>
  <c r="M1530" i="7"/>
  <c r="N1530" i="7" s="1"/>
  <c r="M1529" i="7"/>
  <c r="N1529" i="7" s="1"/>
  <c r="M1528" i="7"/>
  <c r="N1528" i="7" s="1"/>
  <c r="M1527" i="7"/>
  <c r="N1527" i="7" s="1"/>
  <c r="M1526" i="7"/>
  <c r="N1526" i="7" s="1"/>
  <c r="M1525" i="7"/>
  <c r="N1525" i="7" s="1"/>
  <c r="M1524" i="7"/>
  <c r="N1524" i="7" s="1"/>
  <c r="M1523" i="7"/>
  <c r="N1523" i="7" s="1"/>
  <c r="M1522" i="7"/>
  <c r="N1522" i="7" s="1"/>
  <c r="M1521" i="7"/>
  <c r="N1521" i="7" s="1"/>
  <c r="M1520" i="7"/>
  <c r="N1520" i="7" s="1"/>
  <c r="M1519" i="7"/>
  <c r="N1519" i="7" s="1"/>
  <c r="M1518" i="7"/>
  <c r="N1518" i="7" s="1"/>
  <c r="M1517" i="7"/>
  <c r="N1517" i="7" s="1"/>
  <c r="M1516" i="7"/>
  <c r="N1516" i="7" s="1"/>
  <c r="M1515" i="7"/>
  <c r="N1515" i="7" s="1"/>
  <c r="M1514" i="7"/>
  <c r="N1514" i="7" s="1"/>
  <c r="M1513" i="7"/>
  <c r="N1513" i="7" s="1"/>
  <c r="M1512" i="7"/>
  <c r="N1512" i="7" s="1"/>
  <c r="M1511" i="7"/>
  <c r="N1511" i="7" s="1"/>
  <c r="M1510" i="7"/>
  <c r="N1510" i="7" s="1"/>
  <c r="M1509" i="7"/>
  <c r="N1509" i="7" s="1"/>
  <c r="M1508" i="7"/>
  <c r="N1508" i="7" s="1"/>
  <c r="M1507" i="7"/>
  <c r="N1507" i="7" s="1"/>
  <c r="M1506" i="7"/>
  <c r="N1506" i="7" s="1"/>
  <c r="M1505" i="7"/>
  <c r="N1505" i="7" s="1"/>
  <c r="M1504" i="7"/>
  <c r="N1504" i="7" s="1"/>
  <c r="M1503" i="7"/>
  <c r="N1503" i="7" s="1"/>
  <c r="M1502" i="7"/>
  <c r="N1502" i="7" s="1"/>
  <c r="M1501" i="7"/>
  <c r="N1501" i="7" s="1"/>
  <c r="M1500" i="7"/>
  <c r="N1500" i="7" s="1"/>
  <c r="M1499" i="7"/>
  <c r="N1499" i="7" s="1"/>
  <c r="M1498" i="7"/>
  <c r="N1498" i="7" s="1"/>
  <c r="M1497" i="7"/>
  <c r="N1497" i="7" s="1"/>
  <c r="M1496" i="7"/>
  <c r="N1496" i="7" s="1"/>
  <c r="M1495" i="7"/>
  <c r="N1495" i="7" s="1"/>
  <c r="M1494" i="7"/>
  <c r="N1494" i="7" s="1"/>
  <c r="M1493" i="7"/>
  <c r="N1493" i="7" s="1"/>
  <c r="M1492" i="7"/>
  <c r="N1492" i="7" s="1"/>
  <c r="M1491" i="7"/>
  <c r="N1491" i="7" s="1"/>
  <c r="M1490" i="7"/>
  <c r="N1490" i="7" s="1"/>
  <c r="M1489" i="7"/>
  <c r="N1489" i="7" s="1"/>
  <c r="M1488" i="7"/>
  <c r="N1488" i="7" s="1"/>
  <c r="M1487" i="7"/>
  <c r="N1487" i="7" s="1"/>
  <c r="M1486" i="7"/>
  <c r="N1486" i="7" s="1"/>
  <c r="M1485" i="7"/>
  <c r="N1485" i="7" s="1"/>
  <c r="M1484" i="7"/>
  <c r="N1484" i="7" s="1"/>
  <c r="M1483" i="7"/>
  <c r="N1483" i="7" s="1"/>
  <c r="M1482" i="7"/>
  <c r="N1482" i="7" s="1"/>
  <c r="M1481" i="7"/>
  <c r="N1481" i="7" s="1"/>
  <c r="M1480" i="7"/>
  <c r="N1480" i="7" s="1"/>
  <c r="M1479" i="7"/>
  <c r="N1479" i="7" s="1"/>
  <c r="M1478" i="7"/>
  <c r="N1478" i="7" s="1"/>
  <c r="M1477" i="7"/>
  <c r="N1477" i="7" s="1"/>
  <c r="M1476" i="7"/>
  <c r="N1476" i="7" s="1"/>
  <c r="M1475" i="7"/>
  <c r="N1475" i="7" s="1"/>
  <c r="M1474" i="7"/>
  <c r="N1474" i="7" s="1"/>
  <c r="M1473" i="7"/>
  <c r="N1473" i="7" s="1"/>
  <c r="M1472" i="7"/>
  <c r="N1472" i="7" s="1"/>
  <c r="M1471" i="7"/>
  <c r="N1471" i="7" s="1"/>
  <c r="M1470" i="7"/>
  <c r="N1470" i="7" s="1"/>
  <c r="M1469" i="7"/>
  <c r="N1469" i="7" s="1"/>
  <c r="M1468" i="7"/>
  <c r="N1468" i="7" s="1"/>
  <c r="M1467" i="7"/>
  <c r="N1467" i="7" s="1"/>
  <c r="M1466" i="7"/>
  <c r="N1466" i="7" s="1"/>
  <c r="M1465" i="7"/>
  <c r="N1465" i="7" s="1"/>
  <c r="M1464" i="7"/>
  <c r="N1464" i="7" s="1"/>
  <c r="M1463" i="7"/>
  <c r="N1463" i="7" s="1"/>
  <c r="M1462" i="7"/>
  <c r="N1462" i="7" s="1"/>
  <c r="M1461" i="7"/>
  <c r="N1461" i="7" s="1"/>
  <c r="M1460" i="7"/>
  <c r="N1460" i="7" s="1"/>
  <c r="M1459" i="7"/>
  <c r="N1459" i="7" s="1"/>
  <c r="M1458" i="7"/>
  <c r="N1458" i="7" s="1"/>
  <c r="M1457" i="7"/>
  <c r="N1457" i="7" s="1"/>
  <c r="M1456" i="7"/>
  <c r="N1456" i="7" s="1"/>
  <c r="M1455" i="7"/>
  <c r="N1455" i="7" s="1"/>
  <c r="M1454" i="7"/>
  <c r="N1454" i="7" s="1"/>
  <c r="M1453" i="7"/>
  <c r="N1453" i="7" s="1"/>
  <c r="M1452" i="7"/>
  <c r="N1452" i="7" s="1"/>
  <c r="M1451" i="7"/>
  <c r="N1451" i="7" s="1"/>
  <c r="M1450" i="7"/>
  <c r="N1450" i="7" s="1"/>
  <c r="M1449" i="7"/>
  <c r="N1449" i="7" s="1"/>
  <c r="M1448" i="7"/>
  <c r="N1448" i="7" s="1"/>
  <c r="M1447" i="7"/>
  <c r="N1447" i="7" s="1"/>
  <c r="M1446" i="7"/>
  <c r="N1446" i="7" s="1"/>
  <c r="M1445" i="7"/>
  <c r="N1445" i="7" s="1"/>
  <c r="M1444" i="7"/>
  <c r="N1444" i="7" s="1"/>
  <c r="M1443" i="7"/>
  <c r="N1443" i="7" s="1"/>
  <c r="M1442" i="7"/>
  <c r="N1442" i="7" s="1"/>
  <c r="M1441" i="7"/>
  <c r="N1441" i="7" s="1"/>
  <c r="M1440" i="7"/>
  <c r="N1440" i="7" s="1"/>
  <c r="M1439" i="7"/>
  <c r="N1439" i="7" s="1"/>
  <c r="M1438" i="7"/>
  <c r="N1438" i="7" s="1"/>
  <c r="M1437" i="7"/>
  <c r="N1437" i="7" s="1"/>
  <c r="M1436" i="7"/>
  <c r="N1436" i="7" s="1"/>
  <c r="M1435" i="7"/>
  <c r="N1435" i="7" s="1"/>
  <c r="M1434" i="7"/>
  <c r="N1434" i="7" s="1"/>
  <c r="M1433" i="7"/>
  <c r="N1433" i="7" s="1"/>
  <c r="M1432" i="7"/>
  <c r="N1432" i="7" s="1"/>
  <c r="M1431" i="7"/>
  <c r="N1431" i="7" s="1"/>
  <c r="M1430" i="7"/>
  <c r="N1430" i="7" s="1"/>
  <c r="M1429" i="7"/>
  <c r="N1429" i="7" s="1"/>
  <c r="M1428" i="7"/>
  <c r="N1428" i="7" s="1"/>
  <c r="M1427" i="7"/>
  <c r="N1427" i="7" s="1"/>
  <c r="M1426" i="7"/>
  <c r="N1426" i="7" s="1"/>
  <c r="M1425" i="7"/>
  <c r="N1425" i="7" s="1"/>
  <c r="M1424" i="7"/>
  <c r="N1424" i="7" s="1"/>
  <c r="M1423" i="7"/>
  <c r="N1423" i="7" s="1"/>
  <c r="M1422" i="7"/>
  <c r="N1422" i="7" s="1"/>
  <c r="M1421" i="7"/>
  <c r="N1421" i="7" s="1"/>
  <c r="M1420" i="7"/>
  <c r="N1420" i="7" s="1"/>
  <c r="M1419" i="7"/>
  <c r="N1419" i="7" s="1"/>
  <c r="M1418" i="7"/>
  <c r="N1418" i="7" s="1"/>
  <c r="M1417" i="7"/>
  <c r="N1417" i="7" s="1"/>
  <c r="M1416" i="7"/>
  <c r="N1416" i="7" s="1"/>
  <c r="M1415" i="7"/>
  <c r="N1415" i="7" s="1"/>
  <c r="M1414" i="7"/>
  <c r="N1414" i="7" s="1"/>
  <c r="M1413" i="7"/>
  <c r="N1413" i="7" s="1"/>
  <c r="M1412" i="7"/>
  <c r="N1412" i="7" s="1"/>
  <c r="M1411" i="7"/>
  <c r="N1411" i="7" s="1"/>
  <c r="M1410" i="7"/>
  <c r="N1410" i="7" s="1"/>
  <c r="M1409" i="7"/>
  <c r="N1409" i="7" s="1"/>
  <c r="M1408" i="7"/>
  <c r="N1408" i="7" s="1"/>
  <c r="M1407" i="7"/>
  <c r="N1407" i="7" s="1"/>
  <c r="M1406" i="7"/>
  <c r="N1406" i="7" s="1"/>
  <c r="M1405" i="7"/>
  <c r="N1405" i="7" s="1"/>
  <c r="M1404" i="7"/>
  <c r="N1404" i="7" s="1"/>
  <c r="M1403" i="7"/>
  <c r="N1403" i="7" s="1"/>
  <c r="M1402" i="7"/>
  <c r="N1402" i="7" s="1"/>
  <c r="M1401" i="7"/>
  <c r="N1401" i="7" s="1"/>
  <c r="M1400" i="7"/>
  <c r="N1400" i="7" s="1"/>
  <c r="M1399" i="7"/>
  <c r="N1399" i="7" s="1"/>
  <c r="M1398" i="7"/>
  <c r="N1398" i="7" s="1"/>
  <c r="M1397" i="7"/>
  <c r="N1397" i="7" s="1"/>
  <c r="M1396" i="7"/>
  <c r="N1396" i="7" s="1"/>
  <c r="M1395" i="7"/>
  <c r="N1395" i="7" s="1"/>
  <c r="M1394" i="7"/>
  <c r="N1394" i="7" s="1"/>
  <c r="M1393" i="7"/>
  <c r="N1393" i="7" s="1"/>
  <c r="M1392" i="7"/>
  <c r="N1392" i="7" s="1"/>
  <c r="M1391" i="7"/>
  <c r="N1391" i="7" s="1"/>
  <c r="M1390" i="7"/>
  <c r="N1390" i="7" s="1"/>
  <c r="M1389" i="7"/>
  <c r="N1389" i="7" s="1"/>
  <c r="M1388" i="7"/>
  <c r="N1388" i="7" s="1"/>
  <c r="M1387" i="7"/>
  <c r="N1387" i="7" s="1"/>
  <c r="M1386" i="7"/>
  <c r="N1386" i="7" s="1"/>
  <c r="M1385" i="7"/>
  <c r="N1385" i="7" s="1"/>
  <c r="M1384" i="7"/>
  <c r="N1384" i="7" s="1"/>
  <c r="M1383" i="7"/>
  <c r="N1383" i="7" s="1"/>
  <c r="M1382" i="7"/>
  <c r="N1382" i="7" s="1"/>
  <c r="M1381" i="7"/>
  <c r="N1381" i="7" s="1"/>
  <c r="M1380" i="7"/>
  <c r="N1380" i="7" s="1"/>
  <c r="M1379" i="7"/>
  <c r="N1379" i="7" s="1"/>
  <c r="M1378" i="7"/>
  <c r="N1378" i="7" s="1"/>
  <c r="M1377" i="7"/>
  <c r="N1377" i="7" s="1"/>
  <c r="M1376" i="7"/>
  <c r="N1376" i="7" s="1"/>
  <c r="M1375" i="7"/>
  <c r="N1375" i="7" s="1"/>
  <c r="M1374" i="7"/>
  <c r="N1374" i="7" s="1"/>
  <c r="M1373" i="7"/>
  <c r="N1373" i="7" s="1"/>
  <c r="M1372" i="7"/>
  <c r="N1372" i="7" s="1"/>
  <c r="M1371" i="7"/>
  <c r="N1371" i="7" s="1"/>
  <c r="M1370" i="7"/>
  <c r="N1370" i="7" s="1"/>
  <c r="M1369" i="7"/>
  <c r="N1369" i="7" s="1"/>
  <c r="M1368" i="7"/>
  <c r="N1368" i="7" s="1"/>
  <c r="M1367" i="7"/>
  <c r="N1367" i="7" s="1"/>
  <c r="M1366" i="7"/>
  <c r="N1366" i="7" s="1"/>
  <c r="M1365" i="7"/>
  <c r="N1365" i="7" s="1"/>
  <c r="M1364" i="7"/>
  <c r="N1364" i="7" s="1"/>
  <c r="M1363" i="7"/>
  <c r="N1363" i="7" s="1"/>
  <c r="M1362" i="7"/>
  <c r="N1362" i="7" s="1"/>
  <c r="M1361" i="7"/>
  <c r="N1361" i="7" s="1"/>
  <c r="M1360" i="7"/>
  <c r="N1360" i="7" s="1"/>
  <c r="M1359" i="7"/>
  <c r="N1359" i="7" s="1"/>
  <c r="M1358" i="7"/>
  <c r="N1358" i="7" s="1"/>
  <c r="M1357" i="7"/>
  <c r="N1357" i="7" s="1"/>
  <c r="M1356" i="7"/>
  <c r="N1356" i="7" s="1"/>
  <c r="M1355" i="7"/>
  <c r="N1355" i="7" s="1"/>
  <c r="M1354" i="7"/>
  <c r="N1354" i="7" s="1"/>
  <c r="M1353" i="7"/>
  <c r="N1353" i="7" s="1"/>
  <c r="M1352" i="7"/>
  <c r="N1352" i="7" s="1"/>
  <c r="M1351" i="7"/>
  <c r="N1351" i="7" s="1"/>
  <c r="M1350" i="7"/>
  <c r="N1350" i="7" s="1"/>
  <c r="M1349" i="7"/>
  <c r="N1349" i="7" s="1"/>
  <c r="M1348" i="7"/>
  <c r="N1348" i="7" s="1"/>
  <c r="M1347" i="7"/>
  <c r="N1347" i="7" s="1"/>
  <c r="M1346" i="7"/>
  <c r="N1346" i="7" s="1"/>
  <c r="M1345" i="7"/>
  <c r="N1345" i="7" s="1"/>
  <c r="M1344" i="7"/>
  <c r="N1344" i="7" s="1"/>
  <c r="M1343" i="7"/>
  <c r="N1343" i="7" s="1"/>
  <c r="M1342" i="7"/>
  <c r="N1342" i="7" s="1"/>
  <c r="M1341" i="7"/>
  <c r="N1341" i="7" s="1"/>
  <c r="M1340" i="7"/>
  <c r="N1340" i="7" s="1"/>
  <c r="M1339" i="7"/>
  <c r="N1339" i="7" s="1"/>
  <c r="M1338" i="7"/>
  <c r="N1338" i="7" s="1"/>
  <c r="M1337" i="7"/>
  <c r="N1337" i="7" s="1"/>
  <c r="M1336" i="7"/>
  <c r="N1336" i="7" s="1"/>
  <c r="M1335" i="7"/>
  <c r="N1335" i="7" s="1"/>
  <c r="M1334" i="7"/>
  <c r="N1334" i="7" s="1"/>
  <c r="M1333" i="7"/>
  <c r="N1333" i="7" s="1"/>
  <c r="M1332" i="7"/>
  <c r="N1332" i="7" s="1"/>
  <c r="M1331" i="7"/>
  <c r="N1331" i="7" s="1"/>
  <c r="M1330" i="7"/>
  <c r="N1330" i="7" s="1"/>
  <c r="M1329" i="7"/>
  <c r="N1329" i="7" s="1"/>
  <c r="M1328" i="7"/>
  <c r="N1328" i="7" s="1"/>
  <c r="M1327" i="7"/>
  <c r="N1327" i="7" s="1"/>
  <c r="M1326" i="7"/>
  <c r="N1326" i="7" s="1"/>
  <c r="M1325" i="7"/>
  <c r="N1325" i="7" s="1"/>
  <c r="M1324" i="7"/>
  <c r="N1324" i="7" s="1"/>
  <c r="M1323" i="7"/>
  <c r="N1323" i="7" s="1"/>
  <c r="M1322" i="7"/>
  <c r="N1322" i="7" s="1"/>
  <c r="M1321" i="7"/>
  <c r="N1321" i="7" s="1"/>
  <c r="M1320" i="7"/>
  <c r="N1320" i="7" s="1"/>
  <c r="M1319" i="7"/>
  <c r="N1319" i="7" s="1"/>
  <c r="M1318" i="7"/>
  <c r="N1318" i="7" s="1"/>
  <c r="M1317" i="7"/>
  <c r="N1317" i="7" s="1"/>
  <c r="M1316" i="7"/>
  <c r="N1316" i="7" s="1"/>
  <c r="M1315" i="7"/>
  <c r="N1315" i="7" s="1"/>
  <c r="M1314" i="7"/>
  <c r="N1314" i="7" s="1"/>
  <c r="M1313" i="7"/>
  <c r="N1313" i="7" s="1"/>
  <c r="M1312" i="7"/>
  <c r="N1312" i="7" s="1"/>
  <c r="M1311" i="7"/>
  <c r="N1311" i="7" s="1"/>
  <c r="M1310" i="7"/>
  <c r="N1310" i="7" s="1"/>
  <c r="M1309" i="7"/>
  <c r="N1309" i="7" s="1"/>
  <c r="M1308" i="7"/>
  <c r="N1308" i="7" s="1"/>
  <c r="M1307" i="7"/>
  <c r="N1307" i="7" s="1"/>
  <c r="M1306" i="7"/>
  <c r="N1306" i="7" s="1"/>
  <c r="M1305" i="7"/>
  <c r="N1305" i="7" s="1"/>
  <c r="M1304" i="7"/>
  <c r="N1304" i="7" s="1"/>
  <c r="M1303" i="7"/>
  <c r="N1303" i="7" s="1"/>
  <c r="M1302" i="7"/>
  <c r="N1302" i="7" s="1"/>
  <c r="M1301" i="7"/>
  <c r="N1301" i="7" s="1"/>
  <c r="M1300" i="7"/>
  <c r="N1300" i="7" s="1"/>
  <c r="M1299" i="7"/>
  <c r="N1299" i="7" s="1"/>
  <c r="M1298" i="7"/>
  <c r="N1298" i="7" s="1"/>
  <c r="M1297" i="7"/>
  <c r="N1297" i="7" s="1"/>
  <c r="M1296" i="7"/>
  <c r="N1296" i="7" s="1"/>
  <c r="M1295" i="7"/>
  <c r="N1295" i="7" s="1"/>
  <c r="M1294" i="7"/>
  <c r="N1294" i="7" s="1"/>
  <c r="M1293" i="7"/>
  <c r="N1293" i="7" s="1"/>
  <c r="M1292" i="7"/>
  <c r="N1292" i="7" s="1"/>
  <c r="M1291" i="7"/>
  <c r="N1291" i="7" s="1"/>
  <c r="M1290" i="7"/>
  <c r="N1290" i="7" s="1"/>
  <c r="M1289" i="7"/>
  <c r="N1289" i="7" s="1"/>
  <c r="M1288" i="7"/>
  <c r="N1288" i="7" s="1"/>
  <c r="M1287" i="7"/>
  <c r="N1287" i="7" s="1"/>
  <c r="M1286" i="7"/>
  <c r="N1286" i="7" s="1"/>
  <c r="M1285" i="7"/>
  <c r="N1285" i="7" s="1"/>
  <c r="M1284" i="7"/>
  <c r="N1284" i="7" s="1"/>
  <c r="M1283" i="7"/>
  <c r="N1283" i="7" s="1"/>
  <c r="M1282" i="7"/>
  <c r="N1282" i="7" s="1"/>
  <c r="M1281" i="7"/>
  <c r="N1281" i="7" s="1"/>
  <c r="M1280" i="7"/>
  <c r="N1280" i="7" s="1"/>
  <c r="M1279" i="7"/>
  <c r="N1279" i="7" s="1"/>
  <c r="M1278" i="7"/>
  <c r="N1278" i="7" s="1"/>
  <c r="M1277" i="7"/>
  <c r="N1277" i="7" s="1"/>
  <c r="M1276" i="7"/>
  <c r="N1276" i="7" s="1"/>
  <c r="M1275" i="7"/>
  <c r="N1275" i="7" s="1"/>
  <c r="M1274" i="7"/>
  <c r="N1274" i="7" s="1"/>
  <c r="M1273" i="7"/>
  <c r="N1273" i="7" s="1"/>
  <c r="M1272" i="7"/>
  <c r="N1272" i="7" s="1"/>
  <c r="M1271" i="7"/>
  <c r="N1271" i="7" s="1"/>
  <c r="M1270" i="7"/>
  <c r="N1270" i="7" s="1"/>
  <c r="M1269" i="7"/>
  <c r="N1269" i="7" s="1"/>
  <c r="M1268" i="7"/>
  <c r="N1268" i="7" s="1"/>
  <c r="M1267" i="7"/>
  <c r="N1267" i="7" s="1"/>
  <c r="M1266" i="7"/>
  <c r="N1266" i="7" s="1"/>
  <c r="M1265" i="7"/>
  <c r="N1265" i="7" s="1"/>
  <c r="M1264" i="7"/>
  <c r="N1264" i="7" s="1"/>
  <c r="M1263" i="7"/>
  <c r="N1263" i="7" s="1"/>
  <c r="M1262" i="7"/>
  <c r="N1262" i="7" s="1"/>
  <c r="M1261" i="7"/>
  <c r="N1261" i="7" s="1"/>
  <c r="M1260" i="7"/>
  <c r="N1260" i="7" s="1"/>
  <c r="M1259" i="7"/>
  <c r="N1259" i="7" s="1"/>
  <c r="M1258" i="7"/>
  <c r="N1258" i="7" s="1"/>
  <c r="M1257" i="7"/>
  <c r="N1257" i="7" s="1"/>
  <c r="M1256" i="7"/>
  <c r="N1256" i="7" s="1"/>
  <c r="M1255" i="7"/>
  <c r="N1255" i="7" s="1"/>
  <c r="M1254" i="7"/>
  <c r="N1254" i="7" s="1"/>
  <c r="M1253" i="7"/>
  <c r="N1253" i="7" s="1"/>
  <c r="M1252" i="7"/>
  <c r="N1252" i="7" s="1"/>
  <c r="M1251" i="7"/>
  <c r="N1251" i="7" s="1"/>
  <c r="M1250" i="7"/>
  <c r="N1250" i="7" s="1"/>
  <c r="M1249" i="7"/>
  <c r="N1249" i="7" s="1"/>
  <c r="M1248" i="7"/>
  <c r="N1248" i="7" s="1"/>
  <c r="M1247" i="7"/>
  <c r="N1247" i="7" s="1"/>
  <c r="M1246" i="7"/>
  <c r="N1246" i="7" s="1"/>
  <c r="M1245" i="7"/>
  <c r="N1245" i="7" s="1"/>
  <c r="M1244" i="7"/>
  <c r="N1244" i="7" s="1"/>
  <c r="M1243" i="7"/>
  <c r="N1243" i="7" s="1"/>
  <c r="M1242" i="7"/>
  <c r="N1242" i="7" s="1"/>
  <c r="M1241" i="7"/>
  <c r="N1241" i="7" s="1"/>
  <c r="M1240" i="7"/>
  <c r="N1240" i="7" s="1"/>
  <c r="M1239" i="7"/>
  <c r="N1239" i="7" s="1"/>
  <c r="M1238" i="7"/>
  <c r="N1238" i="7" s="1"/>
  <c r="M1237" i="7"/>
  <c r="N1237" i="7" s="1"/>
  <c r="M1236" i="7"/>
  <c r="N1236" i="7" s="1"/>
  <c r="M1235" i="7"/>
  <c r="N1235" i="7" s="1"/>
  <c r="M1234" i="7"/>
  <c r="N1234" i="7" s="1"/>
  <c r="M1233" i="7"/>
  <c r="N1233" i="7" s="1"/>
  <c r="M1232" i="7"/>
  <c r="N1232" i="7" s="1"/>
  <c r="M1231" i="7"/>
  <c r="N1231" i="7" s="1"/>
  <c r="M1230" i="7"/>
  <c r="N1230" i="7" s="1"/>
  <c r="M1229" i="7"/>
  <c r="N1229" i="7" s="1"/>
  <c r="M1228" i="7"/>
  <c r="N1228" i="7" s="1"/>
  <c r="M1227" i="7"/>
  <c r="N1227" i="7" s="1"/>
  <c r="M1226" i="7"/>
  <c r="N1226" i="7" s="1"/>
  <c r="M1225" i="7"/>
  <c r="N1225" i="7" s="1"/>
  <c r="M1224" i="7"/>
  <c r="N1224" i="7" s="1"/>
  <c r="M1223" i="7"/>
  <c r="N1223" i="7" s="1"/>
  <c r="M1222" i="7"/>
  <c r="N1222" i="7" s="1"/>
  <c r="M1221" i="7"/>
  <c r="N1221" i="7" s="1"/>
  <c r="M1220" i="7"/>
  <c r="N1220" i="7" s="1"/>
  <c r="M1219" i="7"/>
  <c r="N1219" i="7" s="1"/>
  <c r="M1218" i="7"/>
  <c r="N1218" i="7" s="1"/>
  <c r="M1217" i="7"/>
  <c r="N1217" i="7" s="1"/>
  <c r="M1216" i="7"/>
  <c r="N1216" i="7" s="1"/>
  <c r="M1215" i="7"/>
  <c r="N1215" i="7" s="1"/>
  <c r="M1214" i="7"/>
  <c r="N1214" i="7" s="1"/>
  <c r="M1213" i="7"/>
  <c r="N1213" i="7" s="1"/>
  <c r="M1212" i="7"/>
  <c r="N1212" i="7" s="1"/>
  <c r="M1211" i="7"/>
  <c r="N1211" i="7" s="1"/>
  <c r="M1210" i="7"/>
  <c r="N1210" i="7" s="1"/>
  <c r="M1209" i="7"/>
  <c r="N1209" i="7" s="1"/>
  <c r="M1208" i="7"/>
  <c r="N1208" i="7" s="1"/>
  <c r="M1207" i="7"/>
  <c r="N1207" i="7" s="1"/>
  <c r="M1206" i="7"/>
  <c r="N1206" i="7" s="1"/>
  <c r="M1205" i="7"/>
  <c r="N1205" i="7" s="1"/>
  <c r="M1204" i="7"/>
  <c r="N1204" i="7" s="1"/>
  <c r="M1203" i="7"/>
  <c r="N1203" i="7" s="1"/>
  <c r="M1202" i="7"/>
  <c r="N1202" i="7" s="1"/>
  <c r="M1201" i="7"/>
  <c r="N1201" i="7" s="1"/>
  <c r="M1200" i="7"/>
  <c r="N1200" i="7" s="1"/>
  <c r="M1199" i="7"/>
  <c r="N1199" i="7" s="1"/>
  <c r="M1198" i="7"/>
  <c r="N1198" i="7" s="1"/>
  <c r="M1197" i="7"/>
  <c r="N1197" i="7" s="1"/>
  <c r="M1196" i="7"/>
  <c r="N1196" i="7" s="1"/>
  <c r="M1195" i="7"/>
  <c r="N1195" i="7" s="1"/>
  <c r="M1194" i="7"/>
  <c r="N1194" i="7" s="1"/>
  <c r="M1193" i="7"/>
  <c r="N1193" i="7" s="1"/>
  <c r="M1192" i="7"/>
  <c r="N1192" i="7" s="1"/>
  <c r="M1191" i="7"/>
  <c r="N1191" i="7" s="1"/>
  <c r="M1190" i="7"/>
  <c r="N1190" i="7" s="1"/>
  <c r="M1189" i="7"/>
  <c r="N1189" i="7" s="1"/>
  <c r="M1188" i="7"/>
  <c r="N1188" i="7" s="1"/>
  <c r="M1187" i="7"/>
  <c r="N1187" i="7" s="1"/>
  <c r="M1186" i="7"/>
  <c r="N1186" i="7" s="1"/>
  <c r="M1185" i="7"/>
  <c r="N1185" i="7" s="1"/>
  <c r="M1184" i="7"/>
  <c r="N1184" i="7" s="1"/>
  <c r="M1183" i="7"/>
  <c r="N1183" i="7" s="1"/>
  <c r="M1182" i="7"/>
  <c r="N1182" i="7" s="1"/>
  <c r="M1181" i="7"/>
  <c r="N1181" i="7" s="1"/>
  <c r="M1180" i="7"/>
  <c r="N1180" i="7" s="1"/>
  <c r="M1179" i="7"/>
  <c r="N1179" i="7" s="1"/>
  <c r="M1178" i="7"/>
  <c r="N1178" i="7" s="1"/>
  <c r="M1177" i="7"/>
  <c r="N1177" i="7" s="1"/>
  <c r="M1176" i="7"/>
  <c r="N1176" i="7" s="1"/>
  <c r="M1175" i="7"/>
  <c r="N1175" i="7" s="1"/>
  <c r="M1174" i="7"/>
  <c r="N1174" i="7" s="1"/>
  <c r="M1173" i="7"/>
  <c r="N1173" i="7" s="1"/>
  <c r="M1172" i="7"/>
  <c r="N1172" i="7" s="1"/>
  <c r="M1171" i="7"/>
  <c r="N1171" i="7" s="1"/>
  <c r="M1170" i="7"/>
  <c r="N1170" i="7" s="1"/>
  <c r="M1169" i="7"/>
  <c r="N1169" i="7" s="1"/>
  <c r="M1168" i="7"/>
  <c r="N1168" i="7" s="1"/>
  <c r="M1167" i="7"/>
  <c r="N1167" i="7" s="1"/>
  <c r="M1166" i="7"/>
  <c r="N1166" i="7" s="1"/>
  <c r="M1165" i="7"/>
  <c r="N1165" i="7" s="1"/>
  <c r="M1164" i="7"/>
  <c r="N1164" i="7" s="1"/>
  <c r="M1163" i="7"/>
  <c r="N1163" i="7" s="1"/>
  <c r="M1162" i="7"/>
  <c r="N1162" i="7" s="1"/>
  <c r="M1161" i="7"/>
  <c r="N1161" i="7" s="1"/>
  <c r="M1160" i="7"/>
  <c r="N1160" i="7" s="1"/>
  <c r="M1159" i="7"/>
  <c r="N1159" i="7" s="1"/>
  <c r="M1158" i="7"/>
  <c r="N1158" i="7" s="1"/>
  <c r="M1157" i="7"/>
  <c r="N1157" i="7" s="1"/>
  <c r="M1156" i="7"/>
  <c r="N1156" i="7" s="1"/>
  <c r="M1155" i="7"/>
  <c r="N1155" i="7" s="1"/>
  <c r="M1154" i="7"/>
  <c r="N1154" i="7" s="1"/>
  <c r="M1153" i="7"/>
  <c r="N1153" i="7" s="1"/>
  <c r="M1152" i="7"/>
  <c r="N1152" i="7" s="1"/>
  <c r="M1151" i="7"/>
  <c r="N1151" i="7" s="1"/>
  <c r="M1150" i="7"/>
  <c r="N1150" i="7" s="1"/>
  <c r="M1149" i="7"/>
  <c r="N1149" i="7" s="1"/>
  <c r="M1148" i="7"/>
  <c r="N1148" i="7" s="1"/>
  <c r="M1147" i="7"/>
  <c r="N1147" i="7" s="1"/>
  <c r="M1146" i="7"/>
  <c r="N1146" i="7" s="1"/>
  <c r="M1145" i="7"/>
  <c r="N1145" i="7" s="1"/>
  <c r="M1144" i="7"/>
  <c r="N1144" i="7" s="1"/>
  <c r="M1143" i="7"/>
  <c r="N1143" i="7" s="1"/>
  <c r="M1142" i="7"/>
  <c r="N1142" i="7" s="1"/>
  <c r="M1141" i="7"/>
  <c r="N1141" i="7" s="1"/>
  <c r="M1140" i="7"/>
  <c r="N1140" i="7" s="1"/>
  <c r="M1139" i="7"/>
  <c r="N1139" i="7" s="1"/>
  <c r="M1138" i="7"/>
  <c r="N1138" i="7" s="1"/>
  <c r="M1137" i="7"/>
  <c r="N1137" i="7" s="1"/>
  <c r="M1136" i="7"/>
  <c r="N1136" i="7" s="1"/>
  <c r="M1135" i="7"/>
  <c r="N1135" i="7" s="1"/>
  <c r="M1134" i="7"/>
  <c r="N1134" i="7" s="1"/>
  <c r="M1133" i="7"/>
  <c r="N1133" i="7" s="1"/>
  <c r="M1132" i="7"/>
  <c r="N1132" i="7" s="1"/>
  <c r="M1131" i="7"/>
  <c r="N1131" i="7" s="1"/>
  <c r="M1130" i="7"/>
  <c r="N1130" i="7" s="1"/>
  <c r="M1129" i="7"/>
  <c r="N1129" i="7" s="1"/>
  <c r="M1128" i="7"/>
  <c r="N1128" i="7" s="1"/>
  <c r="M1127" i="7"/>
  <c r="N1127" i="7" s="1"/>
  <c r="M1126" i="7"/>
  <c r="N1126" i="7" s="1"/>
  <c r="M1125" i="7"/>
  <c r="N1125" i="7" s="1"/>
  <c r="M1124" i="7"/>
  <c r="N1124" i="7" s="1"/>
  <c r="M1123" i="7"/>
  <c r="N1123" i="7" s="1"/>
  <c r="M1122" i="7"/>
  <c r="N1122" i="7" s="1"/>
  <c r="M1121" i="7"/>
  <c r="N1121" i="7" s="1"/>
  <c r="M1120" i="7"/>
  <c r="N1120" i="7" s="1"/>
  <c r="M1119" i="7"/>
  <c r="N1119" i="7" s="1"/>
  <c r="M1118" i="7"/>
  <c r="N1118" i="7" s="1"/>
  <c r="M1117" i="7"/>
  <c r="N1117" i="7" s="1"/>
  <c r="M1116" i="7"/>
  <c r="N1116" i="7" s="1"/>
  <c r="M1115" i="7"/>
  <c r="N1115" i="7" s="1"/>
  <c r="M1114" i="7"/>
  <c r="N1114" i="7" s="1"/>
  <c r="M1113" i="7"/>
  <c r="N1113" i="7" s="1"/>
  <c r="M1112" i="7"/>
  <c r="N1112" i="7" s="1"/>
  <c r="M1111" i="7"/>
  <c r="N1111" i="7" s="1"/>
  <c r="M1110" i="7"/>
  <c r="N1110" i="7" s="1"/>
  <c r="M1109" i="7"/>
  <c r="N1109" i="7" s="1"/>
  <c r="M1108" i="7"/>
  <c r="N1108" i="7" s="1"/>
  <c r="M1107" i="7"/>
  <c r="N1107" i="7" s="1"/>
  <c r="M1106" i="7"/>
  <c r="N1106" i="7" s="1"/>
  <c r="M1105" i="7"/>
  <c r="N1105" i="7" s="1"/>
  <c r="M1104" i="7"/>
  <c r="N1104" i="7" s="1"/>
  <c r="M1103" i="7"/>
  <c r="N1103" i="7" s="1"/>
  <c r="M1102" i="7"/>
  <c r="N1102" i="7" s="1"/>
  <c r="M1101" i="7"/>
  <c r="N1101" i="7" s="1"/>
  <c r="M1100" i="7"/>
  <c r="N1100" i="7" s="1"/>
  <c r="M1099" i="7"/>
  <c r="N1099" i="7" s="1"/>
  <c r="M1098" i="7"/>
  <c r="N1098" i="7" s="1"/>
  <c r="M1097" i="7"/>
  <c r="N1097" i="7" s="1"/>
  <c r="M1096" i="7"/>
  <c r="N1096" i="7" s="1"/>
  <c r="M1095" i="7"/>
  <c r="N1095" i="7" s="1"/>
  <c r="M1094" i="7"/>
  <c r="N1094" i="7" s="1"/>
  <c r="M1093" i="7"/>
  <c r="N1093" i="7" s="1"/>
  <c r="M1092" i="7"/>
  <c r="N1092" i="7" s="1"/>
  <c r="M1091" i="7"/>
  <c r="N1091" i="7" s="1"/>
  <c r="M1090" i="7"/>
  <c r="N1090" i="7" s="1"/>
  <c r="M1089" i="7"/>
  <c r="N1089" i="7" s="1"/>
  <c r="M1088" i="7"/>
  <c r="N1088" i="7" s="1"/>
  <c r="M1087" i="7"/>
  <c r="N1087" i="7" s="1"/>
  <c r="M1086" i="7"/>
  <c r="N1086" i="7" s="1"/>
  <c r="M1085" i="7"/>
  <c r="N1085" i="7" s="1"/>
  <c r="M1084" i="7"/>
  <c r="N1084" i="7" s="1"/>
  <c r="M1083" i="7"/>
  <c r="N1083" i="7" s="1"/>
  <c r="M1082" i="7"/>
  <c r="N1082" i="7" s="1"/>
  <c r="M1081" i="7"/>
  <c r="N1081" i="7" s="1"/>
  <c r="M1080" i="7"/>
  <c r="N1080" i="7" s="1"/>
  <c r="M1079" i="7"/>
  <c r="N1079" i="7" s="1"/>
  <c r="M1078" i="7"/>
  <c r="N1078" i="7" s="1"/>
  <c r="M1077" i="7"/>
  <c r="N1077" i="7" s="1"/>
  <c r="M1076" i="7"/>
  <c r="N1076" i="7" s="1"/>
  <c r="M1075" i="7"/>
  <c r="N1075" i="7" s="1"/>
  <c r="M1074" i="7"/>
  <c r="N1074" i="7" s="1"/>
  <c r="M1073" i="7"/>
  <c r="N1073" i="7" s="1"/>
  <c r="M1072" i="7"/>
  <c r="N1072" i="7" s="1"/>
  <c r="M1071" i="7"/>
  <c r="N1071" i="7" s="1"/>
  <c r="M1070" i="7"/>
  <c r="N1070" i="7" s="1"/>
  <c r="M1069" i="7"/>
  <c r="N1069" i="7" s="1"/>
  <c r="M1068" i="7"/>
  <c r="N1068" i="7" s="1"/>
  <c r="M1067" i="7"/>
  <c r="N1067" i="7" s="1"/>
  <c r="M1066" i="7"/>
  <c r="N1066" i="7" s="1"/>
  <c r="M1065" i="7"/>
  <c r="N1065" i="7" s="1"/>
  <c r="M1064" i="7"/>
  <c r="N1064" i="7" s="1"/>
  <c r="M1063" i="7"/>
  <c r="N1063" i="7" s="1"/>
  <c r="M1062" i="7"/>
  <c r="N1062" i="7" s="1"/>
  <c r="M1061" i="7"/>
  <c r="N1061" i="7" s="1"/>
  <c r="M1060" i="7"/>
  <c r="N1060" i="7" s="1"/>
  <c r="M1059" i="7"/>
  <c r="N1059" i="7" s="1"/>
  <c r="M1058" i="7"/>
  <c r="N1058" i="7" s="1"/>
  <c r="M1057" i="7"/>
  <c r="N1057" i="7" s="1"/>
  <c r="M1056" i="7"/>
  <c r="N1056" i="7" s="1"/>
  <c r="M1055" i="7"/>
  <c r="N1055" i="7" s="1"/>
  <c r="M1054" i="7"/>
  <c r="N1054" i="7" s="1"/>
  <c r="M1053" i="7"/>
  <c r="N1053" i="7" s="1"/>
  <c r="M1052" i="7"/>
  <c r="N1052" i="7" s="1"/>
  <c r="M1051" i="7"/>
  <c r="N1051" i="7" s="1"/>
  <c r="M1050" i="7"/>
  <c r="N1050" i="7" s="1"/>
  <c r="M1049" i="7"/>
  <c r="N1049" i="7" s="1"/>
  <c r="M1048" i="7"/>
  <c r="N1048" i="7" s="1"/>
  <c r="M1047" i="7"/>
  <c r="N1047" i="7" s="1"/>
  <c r="M1046" i="7"/>
  <c r="N1046" i="7" s="1"/>
  <c r="M1045" i="7"/>
  <c r="N1045" i="7" s="1"/>
  <c r="M1044" i="7"/>
  <c r="N1044" i="7" s="1"/>
  <c r="M1043" i="7"/>
  <c r="N1043" i="7" s="1"/>
  <c r="M1042" i="7"/>
  <c r="N1042" i="7" s="1"/>
  <c r="M1041" i="7"/>
  <c r="N1041" i="7" s="1"/>
  <c r="M1040" i="7"/>
  <c r="N1040" i="7" s="1"/>
  <c r="M1039" i="7"/>
  <c r="N1039" i="7" s="1"/>
  <c r="M1038" i="7"/>
  <c r="N1038" i="7" s="1"/>
  <c r="M1037" i="7"/>
  <c r="N1037" i="7" s="1"/>
  <c r="M1036" i="7"/>
  <c r="N1036" i="7" s="1"/>
  <c r="M1035" i="7"/>
  <c r="N1035" i="7" s="1"/>
  <c r="M1034" i="7"/>
  <c r="N1034" i="7" s="1"/>
  <c r="M1033" i="7"/>
  <c r="N1033" i="7" s="1"/>
  <c r="M1032" i="7"/>
  <c r="N1032" i="7" s="1"/>
  <c r="M1031" i="7"/>
  <c r="M1030" i="7"/>
  <c r="N1030" i="7" s="1"/>
  <c r="M1029" i="7"/>
  <c r="N1029" i="7" s="1"/>
  <c r="M1028" i="7"/>
  <c r="N1028" i="7" s="1"/>
  <c r="M1027" i="7"/>
  <c r="N1027" i="7" s="1"/>
  <c r="M1026" i="7"/>
  <c r="N1026" i="7" s="1"/>
  <c r="M1025" i="7"/>
  <c r="M1024" i="7"/>
  <c r="N1024" i="7" s="1"/>
  <c r="M1023" i="7"/>
  <c r="N1023" i="7" s="1"/>
  <c r="M1022" i="7"/>
  <c r="N1022" i="7" s="1"/>
  <c r="M1021" i="7"/>
  <c r="N1021" i="7" s="1"/>
  <c r="M1020" i="7"/>
  <c r="N1020" i="7" s="1"/>
  <c r="M1019" i="7"/>
  <c r="N1019" i="7" s="1"/>
  <c r="M1018" i="7"/>
  <c r="N1018" i="7" s="1"/>
  <c r="M1017" i="7"/>
  <c r="N1017" i="7" s="1"/>
  <c r="M1016" i="7"/>
  <c r="N1016" i="7" s="1"/>
  <c r="M1015" i="7"/>
  <c r="N1015" i="7" s="1"/>
  <c r="M1014" i="7"/>
  <c r="N1014" i="7" s="1"/>
  <c r="M1013" i="7"/>
  <c r="N1013" i="7" s="1"/>
  <c r="M1012" i="7"/>
  <c r="N1012" i="7" s="1"/>
  <c r="M1011" i="7"/>
  <c r="N1011" i="7" s="1"/>
  <c r="M1010" i="7"/>
  <c r="N1010" i="7" s="1"/>
  <c r="M1009" i="7"/>
  <c r="N1009" i="7" s="1"/>
  <c r="M1008" i="7"/>
  <c r="N1008" i="7" s="1"/>
  <c r="M1007" i="7"/>
  <c r="N1007" i="7" s="1"/>
  <c r="M1006" i="7"/>
  <c r="N1006" i="7" s="1"/>
  <c r="M1005" i="7"/>
  <c r="N1005" i="7" s="1"/>
  <c r="M1004" i="7"/>
  <c r="N1004" i="7" s="1"/>
  <c r="M1003" i="7"/>
  <c r="N1003" i="7" s="1"/>
  <c r="M1002" i="7"/>
  <c r="N1002" i="7" s="1"/>
  <c r="M1001" i="7"/>
  <c r="N1001" i="7" s="1"/>
  <c r="M1000" i="7"/>
  <c r="N1000" i="7" s="1"/>
  <c r="M999" i="7"/>
  <c r="N999" i="7" s="1"/>
  <c r="M998" i="7"/>
  <c r="N998" i="7" s="1"/>
  <c r="M997" i="7"/>
  <c r="N997" i="7" s="1"/>
  <c r="M996" i="7"/>
  <c r="N996" i="7" s="1"/>
  <c r="M995" i="7"/>
  <c r="N995" i="7" s="1"/>
  <c r="M994" i="7"/>
  <c r="N994" i="7" s="1"/>
  <c r="M993" i="7"/>
  <c r="N993" i="7" s="1"/>
  <c r="M992" i="7"/>
  <c r="N992" i="7" s="1"/>
  <c r="M991" i="7"/>
  <c r="N991" i="7" s="1"/>
  <c r="M990" i="7"/>
  <c r="N990" i="7" s="1"/>
  <c r="M989" i="7"/>
  <c r="N989" i="7" s="1"/>
  <c r="M988" i="7"/>
  <c r="N988" i="7" s="1"/>
  <c r="M987" i="7"/>
  <c r="N987" i="7" s="1"/>
  <c r="M986" i="7"/>
  <c r="N986" i="7" s="1"/>
  <c r="M985" i="7"/>
  <c r="N985" i="7" s="1"/>
  <c r="M984" i="7"/>
  <c r="N984" i="7" s="1"/>
  <c r="M983" i="7"/>
  <c r="N983" i="7" s="1"/>
  <c r="M982" i="7"/>
  <c r="N982" i="7" s="1"/>
  <c r="M981" i="7"/>
  <c r="N981" i="7" s="1"/>
  <c r="M980" i="7"/>
  <c r="N980" i="7" s="1"/>
  <c r="M979" i="7"/>
  <c r="N979" i="7" s="1"/>
  <c r="M978" i="7"/>
  <c r="N978" i="7" s="1"/>
  <c r="M977" i="7"/>
  <c r="N977" i="7" s="1"/>
  <c r="M976" i="7"/>
  <c r="N976" i="7" s="1"/>
  <c r="M975" i="7"/>
  <c r="N975" i="7" s="1"/>
  <c r="M974" i="7"/>
  <c r="N974" i="7" s="1"/>
  <c r="M973" i="7"/>
  <c r="N973" i="7" s="1"/>
  <c r="M972" i="7"/>
  <c r="N972" i="7" s="1"/>
  <c r="M971" i="7"/>
  <c r="N971" i="7" s="1"/>
  <c r="M970" i="7"/>
  <c r="N970" i="7" s="1"/>
  <c r="M969" i="7"/>
  <c r="N969" i="7" s="1"/>
  <c r="M968" i="7"/>
  <c r="N968" i="7" s="1"/>
  <c r="M967" i="7"/>
  <c r="N967" i="7" s="1"/>
  <c r="M966" i="7"/>
  <c r="N966" i="7" s="1"/>
  <c r="M965" i="7"/>
  <c r="N965" i="7" s="1"/>
  <c r="M964" i="7"/>
  <c r="N964" i="7" s="1"/>
  <c r="M963" i="7"/>
  <c r="N963" i="7" s="1"/>
  <c r="M962" i="7"/>
  <c r="N962" i="7" s="1"/>
  <c r="M961" i="7"/>
  <c r="N961" i="7" s="1"/>
  <c r="M960" i="7"/>
  <c r="N960" i="7" s="1"/>
  <c r="M959" i="7"/>
  <c r="N959" i="7" s="1"/>
  <c r="M958" i="7"/>
  <c r="N958" i="7" s="1"/>
  <c r="M957" i="7"/>
  <c r="N957" i="7" s="1"/>
  <c r="M956" i="7"/>
  <c r="N956" i="7" s="1"/>
  <c r="M955" i="7"/>
  <c r="N955" i="7" s="1"/>
  <c r="M954" i="7"/>
  <c r="N954" i="7" s="1"/>
  <c r="M953" i="7"/>
  <c r="N953" i="7" s="1"/>
  <c r="M952" i="7"/>
  <c r="N952" i="7" s="1"/>
  <c r="M951" i="7"/>
  <c r="N951" i="7" s="1"/>
  <c r="M950" i="7"/>
  <c r="N950" i="7" s="1"/>
  <c r="M949" i="7"/>
  <c r="N949" i="7" s="1"/>
  <c r="M948" i="7"/>
  <c r="N948" i="7" s="1"/>
  <c r="M947" i="7"/>
  <c r="N947" i="7" s="1"/>
  <c r="M946" i="7"/>
  <c r="N946" i="7" s="1"/>
  <c r="M945" i="7"/>
  <c r="N945" i="7" s="1"/>
  <c r="M944" i="7"/>
  <c r="N944" i="7" s="1"/>
  <c r="M943" i="7"/>
  <c r="N943" i="7" s="1"/>
  <c r="M942" i="7"/>
  <c r="N942" i="7" s="1"/>
  <c r="M941" i="7"/>
  <c r="N941" i="7" s="1"/>
  <c r="M940" i="7"/>
  <c r="N940" i="7" s="1"/>
  <c r="M939" i="7"/>
  <c r="N939" i="7" s="1"/>
  <c r="M938" i="7"/>
  <c r="N938" i="7" s="1"/>
  <c r="M937" i="7"/>
  <c r="N937" i="7" s="1"/>
  <c r="M936" i="7"/>
  <c r="N936" i="7" s="1"/>
  <c r="M935" i="7"/>
  <c r="N935" i="7" s="1"/>
  <c r="M934" i="7"/>
  <c r="N934" i="7" s="1"/>
  <c r="M933" i="7"/>
  <c r="N933" i="7" s="1"/>
  <c r="M932" i="7"/>
  <c r="N932" i="7" s="1"/>
  <c r="M931" i="7"/>
  <c r="N931" i="7" s="1"/>
  <c r="M930" i="7"/>
  <c r="N930" i="7" s="1"/>
  <c r="M929" i="7"/>
  <c r="N929" i="7" s="1"/>
  <c r="M928" i="7"/>
  <c r="N928" i="7" s="1"/>
  <c r="M927" i="7"/>
  <c r="N927" i="7" s="1"/>
  <c r="M926" i="7"/>
  <c r="N926" i="7" s="1"/>
  <c r="M925" i="7"/>
  <c r="N925" i="7" s="1"/>
  <c r="M924" i="7"/>
  <c r="N924" i="7" s="1"/>
  <c r="M923" i="7"/>
  <c r="N923" i="7" s="1"/>
  <c r="M922" i="7"/>
  <c r="N922" i="7" s="1"/>
  <c r="M921" i="7"/>
  <c r="N921" i="7" s="1"/>
  <c r="M920" i="7"/>
  <c r="N920" i="7" s="1"/>
  <c r="M919" i="7"/>
  <c r="N919" i="7" s="1"/>
  <c r="M918" i="7"/>
  <c r="N918" i="7" s="1"/>
  <c r="M917" i="7"/>
  <c r="N917" i="7" s="1"/>
  <c r="M916" i="7"/>
  <c r="N916" i="7" s="1"/>
  <c r="M915" i="7"/>
  <c r="N915" i="7" s="1"/>
  <c r="M914" i="7"/>
  <c r="N914" i="7" s="1"/>
  <c r="M913" i="7"/>
  <c r="N913" i="7" s="1"/>
  <c r="M912" i="7"/>
  <c r="N912" i="7" s="1"/>
  <c r="M911" i="7"/>
  <c r="N911" i="7" s="1"/>
  <c r="M910" i="7"/>
  <c r="N910" i="7" s="1"/>
  <c r="M909" i="7"/>
  <c r="N909" i="7" s="1"/>
  <c r="M908" i="7"/>
  <c r="N908" i="7" s="1"/>
  <c r="M907" i="7"/>
  <c r="N907" i="7" s="1"/>
  <c r="M906" i="7"/>
  <c r="N906" i="7" s="1"/>
  <c r="M905" i="7"/>
  <c r="N905" i="7" s="1"/>
  <c r="M904" i="7"/>
  <c r="N904" i="7" s="1"/>
  <c r="M903" i="7"/>
  <c r="N903" i="7" s="1"/>
  <c r="M902" i="7"/>
  <c r="N902" i="7" s="1"/>
  <c r="M901" i="7"/>
  <c r="N901" i="7" s="1"/>
  <c r="M900" i="7"/>
  <c r="N900" i="7" s="1"/>
  <c r="M899" i="7"/>
  <c r="N899" i="7" s="1"/>
  <c r="M898" i="7"/>
  <c r="N898" i="7" s="1"/>
  <c r="M897" i="7"/>
  <c r="N897" i="7" s="1"/>
  <c r="M896" i="7"/>
  <c r="N896" i="7" s="1"/>
  <c r="M895" i="7"/>
  <c r="N895" i="7" s="1"/>
  <c r="M894" i="7"/>
  <c r="N894" i="7" s="1"/>
  <c r="M893" i="7"/>
  <c r="N893" i="7" s="1"/>
  <c r="M892" i="7"/>
  <c r="N892" i="7" s="1"/>
  <c r="M891" i="7"/>
  <c r="N891" i="7" s="1"/>
  <c r="M890" i="7"/>
  <c r="N890" i="7" s="1"/>
  <c r="M889" i="7"/>
  <c r="N889" i="7" s="1"/>
  <c r="M888" i="7"/>
  <c r="N888" i="7" s="1"/>
  <c r="M887" i="7"/>
  <c r="N887" i="7" s="1"/>
  <c r="M886" i="7"/>
  <c r="N886" i="7" s="1"/>
  <c r="M885" i="7"/>
  <c r="N885" i="7" s="1"/>
  <c r="M884" i="7"/>
  <c r="N884" i="7" s="1"/>
  <c r="M883" i="7"/>
  <c r="N883" i="7" s="1"/>
  <c r="M882" i="7"/>
  <c r="N882" i="7" s="1"/>
  <c r="M881" i="7"/>
  <c r="N881" i="7" s="1"/>
  <c r="M880" i="7"/>
  <c r="N880" i="7" s="1"/>
  <c r="M879" i="7"/>
  <c r="N879" i="7" s="1"/>
  <c r="M878" i="7"/>
  <c r="N878" i="7" s="1"/>
  <c r="M877" i="7"/>
  <c r="N877" i="7" s="1"/>
  <c r="M876" i="7"/>
  <c r="N876" i="7" s="1"/>
  <c r="M875" i="7"/>
  <c r="N875" i="7" s="1"/>
  <c r="M874" i="7"/>
  <c r="N874" i="7" s="1"/>
  <c r="M873" i="7"/>
  <c r="N873" i="7" s="1"/>
  <c r="M872" i="7"/>
  <c r="N872" i="7" s="1"/>
  <c r="M871" i="7"/>
  <c r="N871" i="7" s="1"/>
  <c r="M870" i="7"/>
  <c r="N870" i="7" s="1"/>
  <c r="M869" i="7"/>
  <c r="N869" i="7" s="1"/>
  <c r="M868" i="7"/>
  <c r="N868" i="7" s="1"/>
  <c r="M867" i="7"/>
  <c r="N867" i="7" s="1"/>
  <c r="M866" i="7"/>
  <c r="N866" i="7" s="1"/>
  <c r="M865" i="7"/>
  <c r="N865" i="7" s="1"/>
  <c r="M864" i="7"/>
  <c r="N864" i="7" s="1"/>
  <c r="M863" i="7"/>
  <c r="N863" i="7" s="1"/>
  <c r="M862" i="7"/>
  <c r="N862" i="7" s="1"/>
  <c r="M861" i="7"/>
  <c r="N861" i="7" s="1"/>
  <c r="M860" i="7"/>
  <c r="N860" i="7" s="1"/>
  <c r="M859" i="7"/>
  <c r="N859" i="7" s="1"/>
  <c r="M858" i="7"/>
  <c r="N858" i="7" s="1"/>
  <c r="M857" i="7"/>
  <c r="N857" i="7" s="1"/>
  <c r="M856" i="7"/>
  <c r="N856" i="7" s="1"/>
  <c r="M855" i="7"/>
  <c r="N855" i="7" s="1"/>
  <c r="M854" i="7"/>
  <c r="N854" i="7" s="1"/>
  <c r="M853" i="7"/>
  <c r="N853" i="7" s="1"/>
  <c r="M852" i="7"/>
  <c r="N852" i="7" s="1"/>
  <c r="M851" i="7"/>
  <c r="N851" i="7" s="1"/>
  <c r="M850" i="7"/>
  <c r="N850" i="7" s="1"/>
  <c r="M849" i="7"/>
  <c r="N849" i="7" s="1"/>
  <c r="M848" i="7"/>
  <c r="N848" i="7" s="1"/>
  <c r="M847" i="7"/>
  <c r="N847" i="7" s="1"/>
  <c r="M846" i="7"/>
  <c r="N846" i="7" s="1"/>
  <c r="M845" i="7"/>
  <c r="N845" i="7" s="1"/>
  <c r="M844" i="7"/>
  <c r="N844" i="7" s="1"/>
  <c r="M843" i="7"/>
  <c r="N843" i="7" s="1"/>
  <c r="M842" i="7"/>
  <c r="N842" i="7" s="1"/>
  <c r="M841" i="7"/>
  <c r="N841" i="7" s="1"/>
  <c r="M840" i="7"/>
  <c r="N840" i="7" s="1"/>
  <c r="M839" i="7"/>
  <c r="N839" i="7" s="1"/>
  <c r="M838" i="7"/>
  <c r="N838" i="7" s="1"/>
  <c r="M837" i="7"/>
  <c r="N837" i="7" s="1"/>
  <c r="M836" i="7"/>
  <c r="N836" i="7" s="1"/>
  <c r="M835" i="7"/>
  <c r="N835" i="7" s="1"/>
  <c r="M834" i="7"/>
  <c r="N834" i="7" s="1"/>
  <c r="M833" i="7"/>
  <c r="N833" i="7" s="1"/>
  <c r="M832" i="7"/>
  <c r="N832" i="7" s="1"/>
  <c r="M831" i="7"/>
  <c r="N831" i="7" s="1"/>
  <c r="M830" i="7"/>
  <c r="N830" i="7" s="1"/>
  <c r="M829" i="7"/>
  <c r="N829" i="7" s="1"/>
  <c r="M828" i="7"/>
  <c r="N828" i="7" s="1"/>
  <c r="M827" i="7"/>
  <c r="N827" i="7" s="1"/>
  <c r="M826" i="7"/>
  <c r="N826" i="7" s="1"/>
  <c r="M825" i="7"/>
  <c r="N825" i="7" s="1"/>
  <c r="M824" i="7"/>
  <c r="N824" i="7" s="1"/>
  <c r="M823" i="7"/>
  <c r="N823" i="7" s="1"/>
  <c r="M822" i="7"/>
  <c r="N822" i="7" s="1"/>
  <c r="M821" i="7"/>
  <c r="N821" i="7" s="1"/>
  <c r="M820" i="7"/>
  <c r="N820" i="7" s="1"/>
  <c r="M819" i="7"/>
  <c r="N819" i="7" s="1"/>
  <c r="M818" i="7"/>
  <c r="N818" i="7" s="1"/>
  <c r="M817" i="7"/>
  <c r="N817" i="7" s="1"/>
  <c r="M816" i="7"/>
  <c r="N816" i="7" s="1"/>
  <c r="M815" i="7"/>
  <c r="N815" i="7" s="1"/>
  <c r="M814" i="7"/>
  <c r="N814" i="7" s="1"/>
  <c r="M813" i="7"/>
  <c r="N813" i="7" s="1"/>
  <c r="M812" i="7"/>
  <c r="N812" i="7" s="1"/>
  <c r="M811" i="7"/>
  <c r="N811" i="7" s="1"/>
  <c r="M810" i="7"/>
  <c r="N810" i="7" s="1"/>
  <c r="M809" i="7"/>
  <c r="N809" i="7" s="1"/>
  <c r="M808" i="7"/>
  <c r="N808" i="7" s="1"/>
  <c r="M807" i="7"/>
  <c r="N807" i="7" s="1"/>
  <c r="M806" i="7"/>
  <c r="N806" i="7" s="1"/>
  <c r="M805" i="7"/>
  <c r="N805" i="7" s="1"/>
  <c r="M804" i="7"/>
  <c r="N804" i="7" s="1"/>
  <c r="M803" i="7"/>
  <c r="N803" i="7" s="1"/>
  <c r="M802" i="7"/>
  <c r="N802" i="7" s="1"/>
  <c r="M801" i="7"/>
  <c r="N801" i="7" s="1"/>
  <c r="M800" i="7"/>
  <c r="N800" i="7" s="1"/>
  <c r="M799" i="7"/>
  <c r="N799" i="7" s="1"/>
  <c r="M798" i="7"/>
  <c r="N798" i="7" s="1"/>
  <c r="M797" i="7"/>
  <c r="N797" i="7" s="1"/>
  <c r="M796" i="7"/>
  <c r="N796" i="7" s="1"/>
  <c r="M795" i="7"/>
  <c r="N795" i="7" s="1"/>
  <c r="M794" i="7"/>
  <c r="N794" i="7" s="1"/>
  <c r="M793" i="7"/>
  <c r="N793" i="7" s="1"/>
  <c r="M792" i="7"/>
  <c r="N792" i="7" s="1"/>
  <c r="M791" i="7"/>
  <c r="N791" i="7" s="1"/>
  <c r="M790" i="7"/>
  <c r="N790" i="7" s="1"/>
  <c r="M789" i="7"/>
  <c r="N789" i="7" s="1"/>
  <c r="M788" i="7"/>
  <c r="N788" i="7" s="1"/>
  <c r="M787" i="7"/>
  <c r="N787" i="7" s="1"/>
  <c r="M786" i="7"/>
  <c r="N786" i="7" s="1"/>
  <c r="M785" i="7"/>
  <c r="N785" i="7" s="1"/>
  <c r="M784" i="7"/>
  <c r="N784" i="7" s="1"/>
  <c r="M783" i="7"/>
  <c r="N783" i="7" s="1"/>
  <c r="M782" i="7"/>
  <c r="N782" i="7" s="1"/>
  <c r="M781" i="7"/>
  <c r="N781" i="7" s="1"/>
  <c r="M780" i="7"/>
  <c r="N780" i="7" s="1"/>
  <c r="M779" i="7"/>
  <c r="N779" i="7" s="1"/>
  <c r="M778" i="7"/>
  <c r="N778" i="7" s="1"/>
  <c r="M777" i="7"/>
  <c r="N777" i="7" s="1"/>
  <c r="M776" i="7"/>
  <c r="N776" i="7" s="1"/>
  <c r="M775" i="7"/>
  <c r="N775" i="7" s="1"/>
  <c r="M774" i="7"/>
  <c r="N774" i="7" s="1"/>
  <c r="M773" i="7"/>
  <c r="N773" i="7" s="1"/>
  <c r="M772" i="7"/>
  <c r="N772" i="7" s="1"/>
  <c r="M771" i="7"/>
  <c r="N771" i="7" s="1"/>
  <c r="M770" i="7"/>
  <c r="N770" i="7" s="1"/>
  <c r="M769" i="7"/>
  <c r="N769" i="7" s="1"/>
  <c r="M768" i="7"/>
  <c r="N768" i="7" s="1"/>
  <c r="M767" i="7"/>
  <c r="N767" i="7" s="1"/>
  <c r="M766" i="7"/>
  <c r="N766" i="7" s="1"/>
  <c r="M765" i="7"/>
  <c r="N765" i="7" s="1"/>
  <c r="M764" i="7"/>
  <c r="N764" i="7" s="1"/>
  <c r="M763" i="7"/>
  <c r="N763" i="7" s="1"/>
  <c r="M762" i="7"/>
  <c r="N762" i="7" s="1"/>
  <c r="M761" i="7"/>
  <c r="N761" i="7" s="1"/>
  <c r="M760" i="7"/>
  <c r="N760" i="7" s="1"/>
  <c r="M759" i="7"/>
  <c r="N759" i="7" s="1"/>
  <c r="M758" i="7"/>
  <c r="N758" i="7" s="1"/>
  <c r="M757" i="7"/>
  <c r="N757" i="7" s="1"/>
  <c r="M756" i="7"/>
  <c r="N756" i="7" s="1"/>
  <c r="M755" i="7"/>
  <c r="N755" i="7" s="1"/>
  <c r="M754" i="7"/>
  <c r="N754" i="7" s="1"/>
  <c r="M753" i="7"/>
  <c r="N753" i="7" s="1"/>
  <c r="M752" i="7"/>
  <c r="N752" i="7" s="1"/>
  <c r="M751" i="7"/>
  <c r="N751" i="7" s="1"/>
  <c r="M750" i="7"/>
  <c r="N750" i="7" s="1"/>
  <c r="M749" i="7"/>
  <c r="N749" i="7" s="1"/>
  <c r="M748" i="7"/>
  <c r="N748" i="7" s="1"/>
  <c r="M747" i="7"/>
  <c r="N747" i="7" s="1"/>
  <c r="M746" i="7"/>
  <c r="N746" i="7" s="1"/>
  <c r="M745" i="7"/>
  <c r="N745" i="7" s="1"/>
  <c r="M744" i="7"/>
  <c r="N744" i="7" s="1"/>
  <c r="M743" i="7"/>
  <c r="N743" i="7" s="1"/>
  <c r="M742" i="7"/>
  <c r="N742" i="7" s="1"/>
  <c r="M741" i="7"/>
  <c r="N741" i="7" s="1"/>
  <c r="M740" i="7"/>
  <c r="N740" i="7" s="1"/>
  <c r="M739" i="7"/>
  <c r="N739" i="7" s="1"/>
  <c r="M738" i="7"/>
  <c r="N738" i="7" s="1"/>
  <c r="M737" i="7"/>
  <c r="N737" i="7" s="1"/>
  <c r="M736" i="7"/>
  <c r="N736" i="7" s="1"/>
  <c r="M735" i="7"/>
  <c r="N735" i="7" s="1"/>
  <c r="M734" i="7"/>
  <c r="N734" i="7" s="1"/>
  <c r="M733" i="7"/>
  <c r="N733" i="7" s="1"/>
  <c r="M732" i="7"/>
  <c r="N732" i="7" s="1"/>
  <c r="M731" i="7"/>
  <c r="N731" i="7" s="1"/>
  <c r="M730" i="7"/>
  <c r="N730" i="7" s="1"/>
  <c r="M729" i="7"/>
  <c r="N729" i="7" s="1"/>
  <c r="M728" i="7"/>
  <c r="N728" i="7" s="1"/>
  <c r="M727" i="7"/>
  <c r="N727" i="7" s="1"/>
  <c r="M726" i="7"/>
  <c r="N726" i="7" s="1"/>
  <c r="M725" i="7"/>
  <c r="N725" i="7" s="1"/>
  <c r="M724" i="7"/>
  <c r="N724" i="7" s="1"/>
  <c r="M723" i="7"/>
  <c r="N723" i="7" s="1"/>
  <c r="M722" i="7"/>
  <c r="N722" i="7" s="1"/>
  <c r="M721" i="7"/>
  <c r="N721" i="7" s="1"/>
  <c r="M720" i="7"/>
  <c r="N720" i="7" s="1"/>
  <c r="M719" i="7"/>
  <c r="N719" i="7" s="1"/>
  <c r="M718" i="7"/>
  <c r="N718" i="7" s="1"/>
  <c r="M717" i="7"/>
  <c r="N717" i="7" s="1"/>
  <c r="M716" i="7"/>
  <c r="N716" i="7" s="1"/>
  <c r="M715" i="7"/>
  <c r="N715" i="7" s="1"/>
  <c r="M714" i="7"/>
  <c r="N714" i="7" s="1"/>
  <c r="M713" i="7"/>
  <c r="N713" i="7" s="1"/>
  <c r="M712" i="7"/>
  <c r="N712" i="7" s="1"/>
  <c r="M711" i="7"/>
  <c r="N711" i="7" s="1"/>
  <c r="M710" i="7"/>
  <c r="N710" i="7" s="1"/>
  <c r="M709" i="7"/>
  <c r="N709" i="7" s="1"/>
  <c r="M708" i="7"/>
  <c r="N708" i="7" s="1"/>
  <c r="M707" i="7"/>
  <c r="N707" i="7" s="1"/>
  <c r="M706" i="7"/>
  <c r="N706" i="7" s="1"/>
  <c r="M705" i="7"/>
  <c r="N705" i="7" s="1"/>
  <c r="M704" i="7"/>
  <c r="N704" i="7" s="1"/>
  <c r="M703" i="7"/>
  <c r="N703" i="7" s="1"/>
  <c r="M702" i="7"/>
  <c r="N702" i="7" s="1"/>
  <c r="M701" i="7"/>
  <c r="N701" i="7" s="1"/>
  <c r="M700" i="7"/>
  <c r="N700" i="7" s="1"/>
  <c r="M699" i="7"/>
  <c r="N699" i="7" s="1"/>
  <c r="M698" i="7"/>
  <c r="N698" i="7" s="1"/>
  <c r="M697" i="7"/>
  <c r="N697" i="7" s="1"/>
  <c r="M696" i="7"/>
  <c r="N696" i="7" s="1"/>
  <c r="M695" i="7"/>
  <c r="N695" i="7" s="1"/>
  <c r="M694" i="7"/>
  <c r="N694" i="7" s="1"/>
  <c r="M693" i="7"/>
  <c r="N693" i="7" s="1"/>
  <c r="M692" i="7"/>
  <c r="N692" i="7" s="1"/>
  <c r="M691" i="7"/>
  <c r="N691" i="7" s="1"/>
  <c r="M690" i="7"/>
  <c r="N690" i="7" s="1"/>
  <c r="M689" i="7"/>
  <c r="N689" i="7" s="1"/>
  <c r="M688" i="7"/>
  <c r="N688" i="7" s="1"/>
  <c r="M687" i="7"/>
  <c r="N687" i="7" s="1"/>
  <c r="M686" i="7"/>
  <c r="N686" i="7" s="1"/>
  <c r="M685" i="7"/>
  <c r="N685" i="7" s="1"/>
  <c r="M684" i="7"/>
  <c r="N684" i="7" s="1"/>
  <c r="M683" i="7"/>
  <c r="N683" i="7" s="1"/>
  <c r="M682" i="7"/>
  <c r="N682" i="7" s="1"/>
  <c r="M681" i="7"/>
  <c r="N681" i="7" s="1"/>
  <c r="M680" i="7"/>
  <c r="N680" i="7" s="1"/>
  <c r="M679" i="7"/>
  <c r="N679" i="7" s="1"/>
  <c r="M678" i="7"/>
  <c r="N678" i="7" s="1"/>
  <c r="M677" i="7"/>
  <c r="N677" i="7" s="1"/>
  <c r="M676" i="7"/>
  <c r="N676" i="7" s="1"/>
  <c r="M675" i="7"/>
  <c r="N675" i="7" s="1"/>
  <c r="M674" i="7"/>
  <c r="N674" i="7" s="1"/>
  <c r="M673" i="7"/>
  <c r="N673" i="7" s="1"/>
  <c r="M672" i="7"/>
  <c r="N672" i="7" s="1"/>
  <c r="M671" i="7"/>
  <c r="N671" i="7" s="1"/>
  <c r="M670" i="7"/>
  <c r="N670" i="7" s="1"/>
  <c r="M669" i="7"/>
  <c r="N669" i="7" s="1"/>
  <c r="M668" i="7"/>
  <c r="N668" i="7" s="1"/>
  <c r="M667" i="7"/>
  <c r="N667" i="7" s="1"/>
  <c r="M666" i="7"/>
  <c r="N666" i="7" s="1"/>
  <c r="M665" i="7"/>
  <c r="N665" i="7" s="1"/>
  <c r="M664" i="7"/>
  <c r="N664" i="7" s="1"/>
  <c r="M663" i="7"/>
  <c r="N663" i="7" s="1"/>
  <c r="M662" i="7"/>
  <c r="N662" i="7" s="1"/>
  <c r="M661" i="7"/>
  <c r="N661" i="7" s="1"/>
  <c r="M660" i="7"/>
  <c r="N660" i="7" s="1"/>
  <c r="M659" i="7"/>
  <c r="N659" i="7" s="1"/>
  <c r="M658" i="7"/>
  <c r="N658" i="7" s="1"/>
  <c r="M657" i="7"/>
  <c r="N657" i="7" s="1"/>
  <c r="M656" i="7"/>
  <c r="N656" i="7" s="1"/>
  <c r="M655" i="7"/>
  <c r="N655" i="7" s="1"/>
  <c r="M654" i="7"/>
  <c r="N654" i="7" s="1"/>
  <c r="M653" i="7"/>
  <c r="N653" i="7" s="1"/>
  <c r="M652" i="7"/>
  <c r="N652" i="7" s="1"/>
  <c r="M651" i="7"/>
  <c r="N651" i="7" s="1"/>
  <c r="M650" i="7"/>
  <c r="N650" i="7" s="1"/>
  <c r="M649" i="7"/>
  <c r="N649" i="7" s="1"/>
  <c r="M648" i="7"/>
  <c r="M647" i="7"/>
  <c r="N647" i="7" s="1"/>
  <c r="M646" i="7"/>
  <c r="N646" i="7" s="1"/>
  <c r="M645" i="7"/>
  <c r="N645" i="7" s="1"/>
  <c r="M644" i="7"/>
  <c r="M643" i="7"/>
  <c r="N643" i="7" s="1"/>
  <c r="M642" i="7"/>
  <c r="N642" i="7" s="1"/>
  <c r="M641" i="7"/>
  <c r="M640" i="7"/>
  <c r="N640" i="7" s="1"/>
  <c r="M639" i="7"/>
  <c r="N639" i="7" s="1"/>
  <c r="M638" i="7"/>
  <c r="N638" i="7" s="1"/>
  <c r="M637" i="7"/>
  <c r="N637" i="7" s="1"/>
  <c r="M636" i="7"/>
  <c r="M635" i="7"/>
  <c r="M634" i="7"/>
  <c r="M633" i="7"/>
  <c r="N633" i="7" s="1"/>
  <c r="M632" i="7"/>
  <c r="N632" i="7" s="1"/>
  <c r="M631" i="7"/>
  <c r="N631" i="7" s="1"/>
  <c r="M630" i="7"/>
  <c r="N630" i="7" s="1"/>
  <c r="M629" i="7"/>
  <c r="M628" i="7"/>
  <c r="N628" i="7" s="1"/>
  <c r="M627" i="7"/>
  <c r="N627" i="7" s="1"/>
  <c r="M626" i="7"/>
  <c r="N626" i="7" s="1"/>
  <c r="M625" i="7"/>
  <c r="M624" i="7"/>
  <c r="N624" i="7" s="1"/>
  <c r="M623" i="7"/>
  <c r="M622" i="7"/>
  <c r="M621" i="7"/>
  <c r="N621" i="7" s="1"/>
  <c r="M620" i="7"/>
  <c r="N620" i="7" s="1"/>
  <c r="M619" i="7"/>
  <c r="N619" i="7" s="1"/>
  <c r="M618" i="7"/>
  <c r="M617" i="7"/>
  <c r="N617" i="7" s="1"/>
  <c r="M616" i="7"/>
  <c r="M615" i="7"/>
  <c r="N615" i="7" s="1"/>
  <c r="M614" i="7"/>
  <c r="N614" i="7" s="1"/>
  <c r="M613" i="7"/>
  <c r="N613" i="7" s="1"/>
  <c r="M612" i="7"/>
  <c r="N612" i="7" s="1"/>
  <c r="M611" i="7"/>
  <c r="N611" i="7" s="1"/>
  <c r="M610" i="7"/>
  <c r="M609" i="7"/>
  <c r="N609" i="7" s="1"/>
  <c r="M608" i="7"/>
  <c r="N608" i="7" s="1"/>
  <c r="M607" i="7"/>
  <c r="N607" i="7" s="1"/>
  <c r="M606" i="7"/>
  <c r="M605" i="7"/>
  <c r="N605" i="7" s="1"/>
  <c r="M604" i="7"/>
  <c r="N604" i="7" s="1"/>
  <c r="M603" i="7"/>
  <c r="N603" i="7" s="1"/>
  <c r="M602" i="7"/>
  <c r="N602" i="7" s="1"/>
  <c r="M601" i="7"/>
  <c r="N601" i="7" s="1"/>
  <c r="M600" i="7"/>
  <c r="M599" i="7"/>
  <c r="N599" i="7" s="1"/>
  <c r="M598" i="7"/>
  <c r="N598" i="7" s="1"/>
  <c r="M597" i="7"/>
  <c r="N597" i="7" s="1"/>
  <c r="M596" i="7"/>
  <c r="N596" i="7" s="1"/>
  <c r="M595" i="7"/>
  <c r="N595" i="7" s="1"/>
  <c r="M594" i="7"/>
  <c r="N594" i="7" s="1"/>
  <c r="M593" i="7"/>
  <c r="N593" i="7" s="1"/>
  <c r="M592" i="7"/>
  <c r="N592" i="7" s="1"/>
  <c r="M591" i="7"/>
  <c r="N591" i="7" s="1"/>
  <c r="M590" i="7"/>
  <c r="N590" i="7" s="1"/>
  <c r="M589" i="7"/>
  <c r="M588" i="7"/>
  <c r="M587" i="7"/>
  <c r="N587" i="7" s="1"/>
  <c r="M586" i="7"/>
  <c r="N586" i="7" s="1"/>
  <c r="M585" i="7"/>
  <c r="N585" i="7" s="1"/>
  <c r="M584" i="7"/>
  <c r="M583" i="7"/>
  <c r="M582" i="7"/>
  <c r="N582" i="7" s="1"/>
  <c r="M581" i="7"/>
  <c r="N581" i="7" s="1"/>
  <c r="M580" i="7"/>
  <c r="M579" i="7"/>
  <c r="N579" i="7" s="1"/>
  <c r="M578" i="7"/>
  <c r="N578" i="7" s="1"/>
  <c r="M577" i="7"/>
  <c r="M576" i="7"/>
  <c r="M575" i="7"/>
  <c r="N575" i="7" s="1"/>
  <c r="M574" i="7"/>
  <c r="N574" i="7" s="1"/>
  <c r="M573" i="7"/>
  <c r="N573" i="7" s="1"/>
  <c r="M572" i="7"/>
  <c r="N572" i="7" s="1"/>
  <c r="M571" i="7"/>
  <c r="N571" i="7" s="1"/>
  <c r="M570" i="7"/>
  <c r="N570" i="7" s="1"/>
  <c r="M569" i="7"/>
  <c r="N569" i="7" s="1"/>
  <c r="M568" i="7"/>
  <c r="N568" i="7" s="1"/>
  <c r="M567" i="7"/>
  <c r="N567" i="7" s="1"/>
  <c r="M566" i="7"/>
  <c r="N566" i="7" s="1"/>
  <c r="M565" i="7"/>
  <c r="N565" i="7" s="1"/>
  <c r="M564" i="7"/>
  <c r="N564" i="7" s="1"/>
  <c r="M563" i="7"/>
  <c r="N563" i="7" s="1"/>
  <c r="M562" i="7"/>
  <c r="N562" i="7" s="1"/>
  <c r="M561" i="7"/>
  <c r="N561" i="7" s="1"/>
  <c r="M560" i="7"/>
  <c r="N560" i="7" s="1"/>
  <c r="M559" i="7"/>
  <c r="M558" i="7"/>
  <c r="N558" i="7" s="1"/>
  <c r="M557" i="7"/>
  <c r="M556" i="7"/>
  <c r="M555" i="7"/>
  <c r="M554" i="7"/>
  <c r="N554" i="7" s="1"/>
  <c r="M553" i="7"/>
  <c r="N553" i="7" s="1"/>
  <c r="M552" i="7"/>
  <c r="N552" i="7" s="1"/>
  <c r="M551" i="7"/>
  <c r="N551" i="7" s="1"/>
  <c r="M550" i="7"/>
  <c r="M549" i="7"/>
  <c r="N549" i="7" s="1"/>
  <c r="M548" i="7"/>
  <c r="M547" i="7"/>
  <c r="N547" i="7" s="1"/>
  <c r="M546" i="7"/>
  <c r="N546" i="7" s="1"/>
  <c r="M545" i="7"/>
  <c r="N545" i="7" s="1"/>
  <c r="M544" i="7"/>
  <c r="N544" i="7" s="1"/>
  <c r="M543" i="7"/>
  <c r="M542" i="7"/>
  <c r="N542" i="7" s="1"/>
  <c r="M541" i="7"/>
  <c r="N541" i="7" s="1"/>
  <c r="M540" i="7"/>
  <c r="M539" i="7"/>
  <c r="M538" i="7"/>
  <c r="N538" i="7" s="1"/>
  <c r="M537" i="7"/>
  <c r="N537" i="7" s="1"/>
  <c r="M536" i="7"/>
  <c r="N536" i="7" s="1"/>
  <c r="M535" i="7"/>
  <c r="N535" i="7" s="1"/>
  <c r="M534" i="7"/>
  <c r="N534" i="7" s="1"/>
  <c r="M533" i="7"/>
  <c r="M532" i="7"/>
  <c r="M531" i="7"/>
  <c r="M530" i="7"/>
  <c r="N530" i="7" s="1"/>
  <c r="M529" i="7"/>
  <c r="M528" i="7"/>
  <c r="N528" i="7" s="1"/>
  <c r="M527" i="7"/>
  <c r="N527" i="7" s="1"/>
  <c r="M526" i="7"/>
  <c r="N526" i="7" s="1"/>
  <c r="M525" i="7"/>
  <c r="N525" i="7" s="1"/>
  <c r="M524" i="7"/>
  <c r="N524" i="7" s="1"/>
  <c r="M523" i="7"/>
  <c r="M522" i="7"/>
  <c r="N522" i="7" s="1"/>
  <c r="M521" i="7"/>
  <c r="N521" i="7" s="1"/>
  <c r="M520" i="7"/>
  <c r="M519" i="7"/>
  <c r="N519" i="7" s="1"/>
  <c r="M518" i="7"/>
  <c r="N518" i="7" s="1"/>
  <c r="M517" i="7"/>
  <c r="N517" i="7" s="1"/>
  <c r="M516" i="7"/>
  <c r="N516" i="7" s="1"/>
  <c r="M515" i="7"/>
  <c r="N515" i="7" s="1"/>
  <c r="M514" i="7"/>
  <c r="N514" i="7" s="1"/>
  <c r="M513" i="7"/>
  <c r="N513" i="7" s="1"/>
  <c r="M512" i="7"/>
  <c r="N512" i="7" s="1"/>
  <c r="M511" i="7"/>
  <c r="N511" i="7" s="1"/>
  <c r="M510" i="7"/>
  <c r="M509" i="7"/>
  <c r="M508" i="7"/>
  <c r="M507" i="7"/>
  <c r="M506" i="7"/>
  <c r="N506" i="7" s="1"/>
  <c r="M505" i="7"/>
  <c r="N505" i="7" s="1"/>
  <c r="M504" i="7"/>
  <c r="N504" i="7" s="1"/>
  <c r="M503" i="7"/>
  <c r="M502" i="7"/>
  <c r="M501" i="7"/>
  <c r="N501" i="7" s="1"/>
  <c r="M500" i="7"/>
  <c r="N500" i="7" s="1"/>
  <c r="M499" i="7"/>
  <c r="M498" i="7"/>
  <c r="N498" i="7" s="1"/>
  <c r="M497" i="7"/>
  <c r="M496" i="7"/>
  <c r="M495" i="7"/>
  <c r="M494" i="7"/>
  <c r="N494" i="7" s="1"/>
  <c r="M493" i="7"/>
  <c r="M492" i="7"/>
  <c r="N492" i="7" s="1"/>
  <c r="M491" i="7"/>
  <c r="N491" i="7" s="1"/>
  <c r="M490" i="7"/>
  <c r="N490" i="7" s="1"/>
  <c r="M489" i="7"/>
  <c r="N489" i="7" s="1"/>
  <c r="M488" i="7"/>
  <c r="N488" i="7" s="1"/>
  <c r="M487" i="7"/>
  <c r="M486" i="7"/>
  <c r="M485" i="7"/>
  <c r="N485" i="7" s="1"/>
  <c r="M484" i="7"/>
  <c r="N484" i="7" s="1"/>
  <c r="M483" i="7"/>
  <c r="M482" i="7"/>
  <c r="M481" i="7"/>
  <c r="N481" i="7" s="1"/>
  <c r="M480" i="7"/>
  <c r="N480" i="7" s="1"/>
  <c r="M479" i="7"/>
  <c r="N479" i="7" s="1"/>
  <c r="M478" i="7"/>
  <c r="N478" i="7" s="1"/>
  <c r="M477" i="7"/>
  <c r="M476" i="7"/>
  <c r="M475" i="7"/>
  <c r="N475" i="7" s="1"/>
  <c r="M474" i="7"/>
  <c r="M473" i="7"/>
  <c r="M472" i="7"/>
  <c r="M471" i="7"/>
  <c r="N471" i="7" s="1"/>
  <c r="M470" i="7"/>
  <c r="N470" i="7" s="1"/>
  <c r="M469" i="7"/>
  <c r="M468" i="7"/>
  <c r="N468" i="7" s="1"/>
  <c r="M467" i="7"/>
  <c r="N467" i="7" s="1"/>
  <c r="M466" i="7"/>
  <c r="M465" i="7"/>
  <c r="N465" i="7" s="1"/>
  <c r="M464" i="7"/>
  <c r="N464" i="7" s="1"/>
  <c r="M463" i="7"/>
  <c r="M462" i="7"/>
  <c r="N462" i="7" s="1"/>
  <c r="M461" i="7"/>
  <c r="N461" i="7" s="1"/>
  <c r="M460" i="7"/>
  <c r="N460" i="7" s="1"/>
  <c r="M459" i="7"/>
  <c r="N459" i="7" s="1"/>
  <c r="M458" i="7"/>
  <c r="N458" i="7" s="1"/>
  <c r="M457" i="7"/>
  <c r="M456" i="7"/>
  <c r="N456" i="7" s="1"/>
  <c r="M455" i="7"/>
  <c r="M454" i="7"/>
  <c r="M453" i="7"/>
  <c r="M452" i="7"/>
  <c r="M451" i="7"/>
  <c r="N451" i="7" s="1"/>
  <c r="M450" i="7"/>
  <c r="N450" i="7" s="1"/>
  <c r="M449" i="7"/>
  <c r="N449" i="7" s="1"/>
  <c r="M448" i="7"/>
  <c r="N448" i="7" s="1"/>
  <c r="M447" i="7"/>
  <c r="N447" i="7" s="1"/>
  <c r="M446" i="7"/>
  <c r="M445" i="7"/>
  <c r="N445" i="7" s="1"/>
  <c r="M444" i="7"/>
  <c r="M443" i="7"/>
  <c r="N443" i="7" s="1"/>
  <c r="M442" i="7"/>
  <c r="M441" i="7"/>
  <c r="N441" i="7" s="1"/>
  <c r="M440" i="7"/>
  <c r="N440" i="7" s="1"/>
  <c r="M439" i="7"/>
  <c r="N439" i="7" s="1"/>
  <c r="M438" i="7"/>
  <c r="N438" i="7" s="1"/>
  <c r="M437" i="7"/>
  <c r="N437" i="7" s="1"/>
  <c r="M436" i="7"/>
  <c r="N436" i="7" s="1"/>
  <c r="M435" i="7"/>
  <c r="N435" i="7" s="1"/>
  <c r="M434" i="7"/>
  <c r="M433" i="7"/>
  <c r="M432" i="7"/>
  <c r="M431" i="7"/>
  <c r="M430" i="7"/>
  <c r="M429" i="7"/>
  <c r="M428" i="7"/>
  <c r="N428" i="7" s="1"/>
  <c r="M427" i="7"/>
  <c r="M426" i="7"/>
  <c r="N426" i="7" s="1"/>
  <c r="M425" i="7"/>
  <c r="M424" i="7"/>
  <c r="N424" i="7" s="1"/>
  <c r="M423" i="7"/>
  <c r="N423" i="7" s="1"/>
  <c r="M422" i="7"/>
  <c r="N422" i="7" s="1"/>
  <c r="M421" i="7"/>
  <c r="M420" i="7"/>
  <c r="N420" i="7" s="1"/>
  <c r="M419" i="7"/>
  <c r="N419" i="7" s="1"/>
  <c r="M418" i="7"/>
  <c r="M417" i="7"/>
  <c r="N417" i="7" s="1"/>
  <c r="M416" i="7"/>
  <c r="M415" i="7"/>
  <c r="N415" i="7" s="1"/>
  <c r="M414" i="7"/>
  <c r="N414" i="7" s="1"/>
  <c r="M413" i="7"/>
  <c r="N413" i="7" s="1"/>
  <c r="M412" i="7"/>
  <c r="M411" i="7"/>
  <c r="N411" i="7" s="1"/>
  <c r="M410" i="7"/>
  <c r="N410" i="7" s="1"/>
  <c r="M409" i="7"/>
  <c r="N409" i="7" s="1"/>
  <c r="M408" i="7"/>
  <c r="N408" i="7" s="1"/>
  <c r="M407" i="7"/>
  <c r="N407" i="7" s="1"/>
  <c r="M406" i="7"/>
  <c r="N406" i="7" s="1"/>
  <c r="M405" i="7"/>
  <c r="N405" i="7" s="1"/>
  <c r="M404" i="7"/>
  <c r="M403" i="7"/>
  <c r="N403" i="7" s="1"/>
  <c r="M402" i="7"/>
  <c r="N402" i="7" s="1"/>
  <c r="M401" i="7"/>
  <c r="N401" i="7" s="1"/>
  <c r="M400" i="7"/>
  <c r="M399" i="7"/>
  <c r="N399" i="7" s="1"/>
  <c r="M398" i="7"/>
  <c r="N398" i="7" s="1"/>
  <c r="M397" i="7"/>
  <c r="M396" i="7"/>
  <c r="M395" i="7"/>
  <c r="M394" i="7"/>
  <c r="M393" i="7"/>
  <c r="M392" i="7"/>
  <c r="M391" i="7"/>
  <c r="M390" i="7"/>
  <c r="N390" i="7" s="1"/>
  <c r="M389" i="7"/>
  <c r="M388" i="7"/>
  <c r="N388" i="7" s="1"/>
  <c r="M387" i="7"/>
  <c r="M386" i="7"/>
  <c r="M385" i="7"/>
  <c r="M384" i="7"/>
  <c r="N384" i="7" s="1"/>
  <c r="M383" i="7"/>
  <c r="N383" i="7" s="1"/>
  <c r="M382" i="7"/>
  <c r="N382" i="7" s="1"/>
  <c r="M381" i="7"/>
  <c r="M380" i="7"/>
  <c r="M379" i="7"/>
  <c r="M378" i="7"/>
  <c r="N378" i="7" s="1"/>
  <c r="M377" i="7"/>
  <c r="M376" i="7"/>
  <c r="M375" i="7"/>
  <c r="M374" i="7"/>
  <c r="M373" i="7"/>
  <c r="M372" i="7"/>
  <c r="M371" i="7"/>
  <c r="M370" i="7"/>
  <c r="N370" i="7" s="1"/>
  <c r="M369" i="7"/>
  <c r="M368" i="7"/>
  <c r="M367" i="7"/>
  <c r="M366" i="7"/>
  <c r="M365" i="7"/>
  <c r="M364" i="7"/>
  <c r="M363" i="7"/>
  <c r="M362" i="7"/>
  <c r="M361" i="7"/>
  <c r="M360" i="7"/>
  <c r="M359" i="7"/>
  <c r="M358" i="7"/>
  <c r="M357" i="7"/>
  <c r="M356" i="7"/>
  <c r="M355" i="7"/>
  <c r="N355" i="7" s="1"/>
  <c r="M354" i="7"/>
  <c r="M353" i="7"/>
  <c r="M352" i="7"/>
  <c r="M351" i="7"/>
  <c r="N351" i="7" s="1"/>
  <c r="M350" i="7"/>
  <c r="M349" i="7"/>
  <c r="M348" i="7"/>
  <c r="M347" i="7"/>
  <c r="M346" i="7"/>
  <c r="M345" i="7"/>
  <c r="N345" i="7" s="1"/>
  <c r="M344" i="7"/>
  <c r="M343" i="7"/>
  <c r="M342" i="7"/>
  <c r="N342" i="7" s="1"/>
  <c r="M341" i="7"/>
  <c r="M340" i="7"/>
  <c r="N340" i="7" s="1"/>
  <c r="M339" i="7"/>
  <c r="N339" i="7" s="1"/>
  <c r="M338" i="7"/>
  <c r="M337" i="7"/>
  <c r="N337" i="7" s="1"/>
  <c r="M336" i="7"/>
  <c r="M335" i="7"/>
  <c r="N335" i="7" s="1"/>
  <c r="M334" i="7"/>
  <c r="M333" i="7"/>
  <c r="M332" i="7"/>
  <c r="M331" i="7"/>
  <c r="M330" i="7"/>
  <c r="M329" i="7"/>
  <c r="M328" i="7"/>
  <c r="M327" i="7"/>
  <c r="M326" i="7"/>
  <c r="M325" i="7"/>
  <c r="M324" i="7"/>
  <c r="M323" i="7"/>
  <c r="M322" i="7"/>
  <c r="M321" i="7"/>
  <c r="M320" i="7"/>
  <c r="M319" i="7"/>
  <c r="N319" i="7" s="1"/>
  <c r="M318" i="7"/>
  <c r="N318" i="7" s="1"/>
  <c r="M317" i="7"/>
  <c r="N317" i="7" s="1"/>
  <c r="M316" i="7"/>
  <c r="M315" i="7"/>
  <c r="M314" i="7"/>
  <c r="N314" i="7" s="1"/>
  <c r="M313" i="7"/>
  <c r="N313" i="7" s="1"/>
  <c r="M312" i="7"/>
  <c r="M311" i="7"/>
  <c r="M310" i="7"/>
  <c r="M309" i="7"/>
  <c r="M308" i="7"/>
  <c r="M307" i="7"/>
  <c r="M306" i="7"/>
  <c r="M305" i="7"/>
  <c r="N305" i="7" s="1"/>
  <c r="M304" i="7"/>
  <c r="M303" i="7"/>
  <c r="M302" i="7"/>
  <c r="N302" i="7" s="1"/>
  <c r="M301" i="7"/>
  <c r="M300" i="7"/>
  <c r="M299" i="7"/>
  <c r="M298" i="7"/>
  <c r="M297" i="7"/>
  <c r="N297" i="7" s="1"/>
  <c r="M296" i="7"/>
  <c r="M295" i="7"/>
  <c r="M294" i="7"/>
  <c r="M293" i="7"/>
  <c r="M292" i="7"/>
  <c r="M291" i="7"/>
  <c r="M290" i="7"/>
  <c r="M289" i="7"/>
  <c r="M288" i="7"/>
  <c r="M287" i="7"/>
  <c r="M286" i="7"/>
  <c r="M285" i="7"/>
  <c r="M284" i="7"/>
  <c r="M283" i="7"/>
  <c r="M282" i="7"/>
  <c r="M281" i="7"/>
  <c r="M280" i="7"/>
  <c r="M279" i="7"/>
  <c r="M278" i="7"/>
  <c r="M277" i="7"/>
  <c r="M276" i="7"/>
  <c r="M275" i="7"/>
  <c r="M274" i="7"/>
  <c r="M273" i="7"/>
  <c r="N273" i="7" s="1"/>
  <c r="M272" i="7"/>
  <c r="M271" i="7"/>
  <c r="M270" i="7"/>
  <c r="M269" i="7"/>
  <c r="N269" i="7" s="1"/>
  <c r="M268" i="7"/>
  <c r="N268" i="7" s="1"/>
  <c r="M267" i="7"/>
  <c r="M266" i="7"/>
  <c r="M265" i="7"/>
  <c r="M264" i="7"/>
  <c r="M263" i="7"/>
  <c r="M262" i="7"/>
  <c r="M261" i="7"/>
  <c r="N261" i="7" s="1"/>
  <c r="M260" i="7"/>
  <c r="M259" i="7"/>
  <c r="M258" i="7"/>
  <c r="M257" i="7"/>
  <c r="M256" i="7"/>
  <c r="M255" i="7"/>
  <c r="N255" i="7" s="1"/>
  <c r="M254" i="7"/>
  <c r="M253" i="7"/>
  <c r="M252" i="7"/>
  <c r="N252" i="7" s="1"/>
  <c r="M251" i="7"/>
  <c r="M250" i="7"/>
  <c r="M249" i="7"/>
  <c r="N249" i="7" s="1"/>
  <c r="M248" i="7"/>
  <c r="M247" i="7"/>
  <c r="M246" i="7"/>
  <c r="N246" i="7" s="1"/>
  <c r="M245" i="7"/>
  <c r="N245" i="7" s="1"/>
  <c r="M244" i="7"/>
  <c r="N244" i="7" s="1"/>
  <c r="M243" i="7"/>
  <c r="N243" i="7" s="1"/>
  <c r="M242" i="7"/>
  <c r="N242" i="7" s="1"/>
  <c r="M241" i="7"/>
  <c r="M240" i="7"/>
  <c r="M239" i="7"/>
  <c r="M238" i="7"/>
  <c r="M237" i="7"/>
  <c r="M236" i="7"/>
  <c r="M235" i="7"/>
  <c r="M234" i="7"/>
  <c r="N234" i="7" s="1"/>
  <c r="M233" i="7"/>
  <c r="M232" i="7"/>
  <c r="M231" i="7"/>
  <c r="M230" i="7"/>
  <c r="M229" i="7"/>
  <c r="M228" i="7"/>
  <c r="M227" i="7"/>
  <c r="M226" i="7"/>
  <c r="N226" i="7" s="1"/>
  <c r="M225" i="7"/>
  <c r="N225" i="7" s="1"/>
  <c r="M224" i="7"/>
  <c r="M223" i="7"/>
  <c r="N223" i="7" s="1"/>
  <c r="M222" i="7"/>
  <c r="M221" i="7"/>
  <c r="M220" i="7"/>
  <c r="M219" i="7"/>
  <c r="N219" i="7" s="1"/>
  <c r="M218" i="7"/>
  <c r="M217" i="7"/>
  <c r="N217" i="7" s="1"/>
  <c r="M216" i="7"/>
  <c r="M215" i="7"/>
  <c r="N215" i="7" s="1"/>
  <c r="M214" i="7"/>
  <c r="M213" i="7"/>
  <c r="M212" i="7"/>
  <c r="M211" i="7"/>
  <c r="M210" i="7"/>
  <c r="M209" i="7"/>
  <c r="N209" i="7" s="1"/>
  <c r="M208" i="7"/>
  <c r="M207" i="7"/>
  <c r="M206" i="7"/>
  <c r="M205" i="7"/>
  <c r="M204" i="7"/>
  <c r="N204" i="7" s="1"/>
  <c r="M203" i="7"/>
  <c r="M202" i="7"/>
  <c r="M201" i="7"/>
  <c r="N201" i="7" s="1"/>
  <c r="M200" i="7"/>
  <c r="N200" i="7" s="1"/>
  <c r="M199" i="7"/>
  <c r="M198" i="7"/>
  <c r="M197" i="7"/>
  <c r="M196" i="7"/>
  <c r="M195" i="7"/>
  <c r="M194" i="7"/>
  <c r="M193" i="7"/>
  <c r="M192" i="7"/>
  <c r="M191" i="7"/>
  <c r="M190" i="7"/>
  <c r="M189" i="7"/>
  <c r="M188" i="7"/>
  <c r="M187" i="7"/>
  <c r="M186" i="7"/>
  <c r="M185" i="7"/>
  <c r="M184" i="7"/>
  <c r="N184" i="7" s="1"/>
  <c r="M183" i="7"/>
  <c r="M182" i="7"/>
  <c r="M181" i="7"/>
  <c r="M180" i="7"/>
  <c r="M179" i="7"/>
  <c r="M178" i="7"/>
  <c r="M177" i="7"/>
  <c r="N177" i="7" s="1"/>
  <c r="M176" i="7"/>
  <c r="M175" i="7"/>
  <c r="M174" i="7"/>
  <c r="M173" i="7"/>
  <c r="N173" i="7" s="1"/>
  <c r="M172" i="7"/>
  <c r="M171" i="7"/>
  <c r="M170" i="7"/>
  <c r="M169" i="7"/>
  <c r="N169" i="7" s="1"/>
  <c r="M168" i="7"/>
  <c r="M167" i="7"/>
  <c r="N167" i="7" s="1"/>
  <c r="M166" i="7"/>
  <c r="M165" i="7"/>
  <c r="M164" i="7"/>
  <c r="M163" i="7"/>
  <c r="M162" i="7"/>
  <c r="M161" i="7"/>
  <c r="M160" i="7"/>
  <c r="M159" i="7"/>
  <c r="N159" i="7" s="1"/>
  <c r="M158" i="7"/>
  <c r="M157" i="7"/>
  <c r="M156" i="7"/>
  <c r="M155" i="7"/>
  <c r="M154" i="7"/>
  <c r="N154" i="7" s="1"/>
  <c r="M153" i="7"/>
  <c r="M152" i="7"/>
  <c r="N152" i="7" s="1"/>
  <c r="M151" i="7"/>
  <c r="N151" i="7" s="1"/>
  <c r="M150" i="7"/>
  <c r="M149" i="7"/>
  <c r="N149" i="7" s="1"/>
  <c r="M148" i="7"/>
  <c r="N148" i="7" s="1"/>
  <c r="M147" i="7"/>
  <c r="M146" i="7"/>
  <c r="N146" i="7" s="1"/>
  <c r="M145" i="7"/>
  <c r="M144" i="7"/>
  <c r="N144" i="7" s="1"/>
  <c r="M143" i="7"/>
  <c r="N143" i="7" s="1"/>
  <c r="M142" i="7"/>
  <c r="M141" i="7"/>
  <c r="M140" i="7"/>
  <c r="M139" i="7"/>
  <c r="M138" i="7"/>
  <c r="M137" i="7"/>
  <c r="N137" i="7" s="1"/>
  <c r="M136" i="7"/>
  <c r="M135" i="7"/>
  <c r="M134" i="7"/>
  <c r="M133" i="7"/>
  <c r="N133" i="7" s="1"/>
  <c r="M132" i="7"/>
  <c r="M131" i="7"/>
  <c r="M130" i="7"/>
  <c r="M129" i="7"/>
  <c r="M128" i="7"/>
  <c r="M127" i="7"/>
  <c r="M126" i="7"/>
  <c r="M125" i="7"/>
  <c r="M124" i="7"/>
  <c r="M123" i="7"/>
  <c r="M122" i="7"/>
  <c r="M121" i="7"/>
  <c r="M120" i="7"/>
  <c r="M119" i="7"/>
  <c r="M118" i="7"/>
  <c r="N118" i="7" s="1"/>
  <c r="M117" i="7"/>
  <c r="N117" i="7" s="1"/>
  <c r="M116" i="7"/>
  <c r="M115" i="7"/>
  <c r="M114" i="7"/>
  <c r="M113" i="7"/>
  <c r="N113" i="7" s="1"/>
  <c r="M112" i="7"/>
  <c r="M111" i="7"/>
  <c r="M110" i="7"/>
  <c r="M109" i="7"/>
  <c r="M108" i="7"/>
  <c r="M107" i="7"/>
  <c r="M106" i="7"/>
  <c r="M105" i="7"/>
  <c r="M104" i="7"/>
  <c r="M103" i="7"/>
  <c r="M102" i="7"/>
  <c r="M101" i="7"/>
  <c r="M100" i="7"/>
  <c r="M99" i="7"/>
  <c r="M98" i="7"/>
  <c r="M97" i="7"/>
  <c r="M96" i="7"/>
  <c r="M95" i="7"/>
  <c r="N95" i="7" s="1"/>
  <c r="M94" i="7"/>
  <c r="M93" i="7"/>
  <c r="M92" i="7"/>
  <c r="M91" i="7"/>
  <c r="M90" i="7"/>
  <c r="M89" i="7"/>
  <c r="M88" i="7"/>
  <c r="N88" i="7" s="1"/>
  <c r="M87" i="7"/>
  <c r="M86" i="7"/>
  <c r="M85" i="7"/>
  <c r="M84" i="7"/>
  <c r="M83" i="7"/>
  <c r="M82" i="7"/>
  <c r="M81" i="7"/>
  <c r="N81" i="7" s="1"/>
  <c r="M80" i="7"/>
  <c r="M79" i="7"/>
  <c r="N79" i="7" s="1"/>
  <c r="M78" i="7"/>
  <c r="M77" i="7"/>
  <c r="M76" i="7"/>
  <c r="N76" i="7" s="1"/>
  <c r="M75" i="7"/>
  <c r="M74" i="7"/>
  <c r="M73" i="7"/>
  <c r="M72" i="7"/>
  <c r="N72" i="7" s="1"/>
  <c r="M71" i="7"/>
  <c r="M70" i="7"/>
  <c r="M69" i="7"/>
  <c r="M68" i="7"/>
  <c r="M67" i="7"/>
  <c r="M66" i="7"/>
  <c r="M65" i="7"/>
  <c r="M64" i="7"/>
  <c r="N64" i="7" s="1"/>
  <c r="M63" i="7"/>
  <c r="M62" i="7"/>
  <c r="M61" i="7"/>
  <c r="M60" i="7"/>
  <c r="N60" i="7" s="1"/>
  <c r="M59" i="7"/>
  <c r="M58" i="7"/>
  <c r="N58" i="7" s="1"/>
  <c r="M57" i="7"/>
  <c r="M56" i="7"/>
  <c r="M55" i="7"/>
  <c r="M54" i="7"/>
  <c r="M53" i="7"/>
  <c r="M52" i="7"/>
  <c r="M51" i="7"/>
  <c r="M50" i="7"/>
  <c r="M49" i="7"/>
  <c r="M48" i="7"/>
  <c r="M47" i="7"/>
  <c r="M46" i="7"/>
  <c r="M45" i="7"/>
  <c r="M44" i="7"/>
  <c r="M43" i="7"/>
  <c r="M42" i="7"/>
  <c r="M41" i="7"/>
  <c r="M40" i="7"/>
  <c r="M39" i="7"/>
  <c r="N39" i="7" s="1"/>
  <c r="M38" i="7"/>
  <c r="M37" i="7"/>
  <c r="M36" i="7"/>
  <c r="M35" i="7"/>
  <c r="N35" i="7" s="1"/>
  <c r="M34" i="7"/>
  <c r="M33" i="7"/>
  <c r="M32" i="7"/>
  <c r="N32" i="7" s="1"/>
  <c r="M31" i="7"/>
  <c r="M30" i="7"/>
  <c r="M29" i="7"/>
  <c r="M28" i="7"/>
  <c r="M27" i="7"/>
  <c r="M26" i="7"/>
  <c r="N26" i="7" s="1"/>
  <c r="M25" i="7"/>
  <c r="M24" i="7"/>
  <c r="N24" i="7" s="1"/>
  <c r="M23" i="7"/>
  <c r="M22" i="7"/>
  <c r="N22" i="7" s="1"/>
  <c r="M21" i="7"/>
  <c r="M20" i="7"/>
  <c r="M19" i="7"/>
  <c r="M18" i="7"/>
  <c r="M17" i="7"/>
  <c r="N17" i="7" s="1"/>
  <c r="M16" i="7"/>
  <c r="M15" i="7"/>
  <c r="M14" i="7"/>
  <c r="M13" i="7"/>
  <c r="N13" i="7" s="1"/>
  <c r="M12" i="7"/>
  <c r="M11" i="7"/>
  <c r="M10" i="7"/>
  <c r="M9" i="7"/>
  <c r="M8" i="7"/>
  <c r="M7" i="7"/>
  <c r="M6" i="7"/>
  <c r="M7" i="6"/>
  <c r="N7" i="6" s="1"/>
  <c r="M8" i="6"/>
  <c r="N8" i="6" s="1"/>
  <c r="M9" i="6"/>
  <c r="N9" i="6" s="1"/>
  <c r="M10" i="6"/>
  <c r="N10" i="6" s="1"/>
  <c r="M11" i="6"/>
  <c r="N11" i="6" s="1"/>
  <c r="M12" i="6"/>
  <c r="N12" i="6" s="1"/>
  <c r="M13" i="6"/>
  <c r="N13" i="6" s="1"/>
  <c r="M14" i="6"/>
  <c r="N14" i="6" s="1"/>
  <c r="M15" i="6"/>
  <c r="N15" i="6" s="1"/>
  <c r="M16" i="6"/>
  <c r="N16" i="6" s="1"/>
  <c r="M17" i="6"/>
  <c r="N17" i="6" s="1"/>
  <c r="M18" i="6"/>
  <c r="N18" i="6" s="1"/>
  <c r="M19" i="6"/>
  <c r="N19" i="6" s="1"/>
  <c r="M20" i="6"/>
  <c r="N20" i="6" s="1"/>
  <c r="M21" i="6"/>
  <c r="N21" i="6" s="1"/>
  <c r="M22" i="6"/>
  <c r="N22" i="6" s="1"/>
  <c r="M23" i="6"/>
  <c r="N23" i="6" s="1"/>
  <c r="M24" i="6"/>
  <c r="N24" i="6" s="1"/>
  <c r="M25" i="6"/>
  <c r="N25" i="6" s="1"/>
  <c r="M26" i="6"/>
  <c r="N26" i="6" s="1"/>
  <c r="M27" i="6"/>
  <c r="N27" i="6" s="1"/>
  <c r="M28" i="6"/>
  <c r="N28" i="6" s="1"/>
  <c r="M29" i="6"/>
  <c r="N29" i="6" s="1"/>
  <c r="M30" i="6"/>
  <c r="N30" i="6" s="1"/>
  <c r="M31" i="6"/>
  <c r="N31" i="6" s="1"/>
  <c r="M32" i="6"/>
  <c r="N32" i="6" s="1"/>
  <c r="M33" i="6"/>
  <c r="N33" i="6" s="1"/>
  <c r="M34" i="6"/>
  <c r="N34" i="6" s="1"/>
  <c r="M35" i="6"/>
  <c r="N35" i="6" s="1"/>
  <c r="M36" i="6"/>
  <c r="N36" i="6" s="1"/>
  <c r="M37" i="6"/>
  <c r="N37" i="6" s="1"/>
  <c r="M38" i="6"/>
  <c r="N38" i="6" s="1"/>
  <c r="M39" i="6"/>
  <c r="N39" i="6" s="1"/>
  <c r="M40" i="6"/>
  <c r="N40" i="6" s="1"/>
  <c r="M41" i="6"/>
  <c r="N41" i="6" s="1"/>
  <c r="M42" i="6"/>
  <c r="N42" i="6" s="1"/>
  <c r="M43" i="6"/>
  <c r="N43" i="6" s="1"/>
  <c r="M44" i="6"/>
  <c r="N44" i="6" s="1"/>
  <c r="M45" i="6"/>
  <c r="N45" i="6" s="1"/>
  <c r="M46" i="6"/>
  <c r="N46" i="6" s="1"/>
  <c r="M47" i="6"/>
  <c r="N47" i="6" s="1"/>
  <c r="M48" i="6"/>
  <c r="N48" i="6" s="1"/>
  <c r="M49" i="6"/>
  <c r="N49" i="6" s="1"/>
  <c r="M50" i="6"/>
  <c r="N50" i="6" s="1"/>
  <c r="M51" i="6"/>
  <c r="N51" i="6" s="1"/>
  <c r="M52" i="6"/>
  <c r="N52" i="6" s="1"/>
  <c r="M53" i="6"/>
  <c r="N53" i="6" s="1"/>
  <c r="M54" i="6"/>
  <c r="N54" i="6" s="1"/>
  <c r="M55" i="6"/>
  <c r="N55" i="6" s="1"/>
  <c r="M56" i="6"/>
  <c r="N56" i="6" s="1"/>
  <c r="M57" i="6"/>
  <c r="N57" i="6" s="1"/>
  <c r="M58" i="6"/>
  <c r="N58" i="6" s="1"/>
  <c r="M59" i="6"/>
  <c r="N59" i="6" s="1"/>
  <c r="M60" i="6"/>
  <c r="N60" i="6" s="1"/>
  <c r="M61" i="6"/>
  <c r="N61" i="6" s="1"/>
  <c r="M62" i="6"/>
  <c r="N62" i="6" s="1"/>
  <c r="M63" i="6"/>
  <c r="N63" i="6" s="1"/>
  <c r="M64" i="6"/>
  <c r="N64" i="6" s="1"/>
  <c r="M65" i="6"/>
  <c r="N65" i="6" s="1"/>
  <c r="M66" i="6"/>
  <c r="N66" i="6" s="1"/>
  <c r="M67" i="6"/>
  <c r="N67" i="6" s="1"/>
  <c r="M68" i="6"/>
  <c r="N68" i="6" s="1"/>
  <c r="M69" i="6"/>
  <c r="N69" i="6" s="1"/>
  <c r="M70" i="6"/>
  <c r="N70" i="6" s="1"/>
  <c r="M71" i="6"/>
  <c r="N71" i="6" s="1"/>
  <c r="M72" i="6"/>
  <c r="N72" i="6" s="1"/>
  <c r="M73" i="6"/>
  <c r="N73" i="6" s="1"/>
  <c r="M74" i="6"/>
  <c r="N74" i="6" s="1"/>
  <c r="M75" i="6"/>
  <c r="N75" i="6" s="1"/>
  <c r="M76" i="6"/>
  <c r="N76" i="6" s="1"/>
  <c r="M77" i="6"/>
  <c r="N77" i="6" s="1"/>
  <c r="M78" i="6"/>
  <c r="N78" i="6" s="1"/>
  <c r="M79" i="6"/>
  <c r="N79" i="6" s="1"/>
  <c r="M80" i="6"/>
  <c r="N80" i="6" s="1"/>
  <c r="M81" i="6"/>
  <c r="N81" i="6" s="1"/>
  <c r="M82" i="6"/>
  <c r="N82" i="6" s="1"/>
  <c r="M83" i="6"/>
  <c r="N83" i="6" s="1"/>
  <c r="M84" i="6"/>
  <c r="N84" i="6" s="1"/>
  <c r="M85" i="6"/>
  <c r="N85" i="6" s="1"/>
  <c r="M86" i="6"/>
  <c r="N86" i="6" s="1"/>
  <c r="M87" i="6"/>
  <c r="N87" i="6" s="1"/>
  <c r="M88" i="6"/>
  <c r="N88" i="6" s="1"/>
  <c r="M89" i="6"/>
  <c r="N89" i="6" s="1"/>
  <c r="M90" i="6"/>
  <c r="N90" i="6" s="1"/>
  <c r="M91" i="6"/>
  <c r="N91" i="6" s="1"/>
  <c r="M92" i="6"/>
  <c r="N92" i="6" s="1"/>
  <c r="M93" i="6"/>
  <c r="N93" i="6" s="1"/>
  <c r="M94" i="6"/>
  <c r="N94" i="6" s="1"/>
  <c r="M95" i="6"/>
  <c r="N95" i="6" s="1"/>
  <c r="M96" i="6"/>
  <c r="N96" i="6" s="1"/>
  <c r="M97" i="6"/>
  <c r="N97" i="6" s="1"/>
  <c r="M98" i="6"/>
  <c r="N98" i="6" s="1"/>
  <c r="M99" i="6"/>
  <c r="N99" i="6" s="1"/>
  <c r="M100" i="6"/>
  <c r="N100" i="6" s="1"/>
  <c r="M101" i="6"/>
  <c r="N101" i="6" s="1"/>
  <c r="M102" i="6"/>
  <c r="N102" i="6" s="1"/>
  <c r="M103" i="6"/>
  <c r="N103" i="6" s="1"/>
  <c r="M104" i="6"/>
  <c r="N104" i="6" s="1"/>
  <c r="M105" i="6"/>
  <c r="N105" i="6" s="1"/>
  <c r="M106" i="6"/>
  <c r="N106" i="6" s="1"/>
  <c r="M107" i="6"/>
  <c r="N107" i="6" s="1"/>
  <c r="M108" i="6"/>
  <c r="N108" i="6" s="1"/>
  <c r="M109" i="6"/>
  <c r="N109" i="6" s="1"/>
  <c r="M110" i="6"/>
  <c r="N110" i="6" s="1"/>
  <c r="M111" i="6"/>
  <c r="N111" i="6" s="1"/>
  <c r="M112" i="6"/>
  <c r="N112" i="6" s="1"/>
  <c r="M113" i="6"/>
  <c r="N113" i="6" s="1"/>
  <c r="M114" i="6"/>
  <c r="N114" i="6" s="1"/>
  <c r="M115" i="6"/>
  <c r="N115" i="6" s="1"/>
  <c r="M116" i="6"/>
  <c r="N116" i="6" s="1"/>
  <c r="M117" i="6"/>
  <c r="N117" i="6" s="1"/>
  <c r="M118" i="6"/>
  <c r="N118" i="6" s="1"/>
  <c r="M119" i="6"/>
  <c r="N119" i="6" s="1"/>
  <c r="M120" i="6"/>
  <c r="N120" i="6" s="1"/>
  <c r="M121" i="6"/>
  <c r="N121" i="6" s="1"/>
  <c r="M122" i="6"/>
  <c r="N122" i="6" s="1"/>
  <c r="M123" i="6"/>
  <c r="N123" i="6" s="1"/>
  <c r="M124" i="6"/>
  <c r="N124" i="6" s="1"/>
  <c r="M125" i="6"/>
  <c r="N125" i="6" s="1"/>
  <c r="M126" i="6"/>
  <c r="N126" i="6" s="1"/>
  <c r="M127" i="6"/>
  <c r="N127" i="6" s="1"/>
  <c r="M128" i="6"/>
  <c r="N128" i="6" s="1"/>
  <c r="M129" i="6"/>
  <c r="N129" i="6" s="1"/>
  <c r="M130" i="6"/>
  <c r="N130" i="6" s="1"/>
  <c r="M131" i="6"/>
  <c r="N131" i="6" s="1"/>
  <c r="M132" i="6"/>
  <c r="N132" i="6" s="1"/>
  <c r="M133" i="6"/>
  <c r="N133" i="6" s="1"/>
  <c r="M134" i="6"/>
  <c r="N134" i="6" s="1"/>
  <c r="M135" i="6"/>
  <c r="N135" i="6" s="1"/>
  <c r="M136" i="6"/>
  <c r="N136" i="6" s="1"/>
  <c r="M137" i="6"/>
  <c r="N137" i="6" s="1"/>
  <c r="M138" i="6"/>
  <c r="N138" i="6" s="1"/>
  <c r="M139" i="6"/>
  <c r="N139" i="6" s="1"/>
  <c r="M140" i="6"/>
  <c r="N140" i="6" s="1"/>
  <c r="M141" i="6"/>
  <c r="N141" i="6" s="1"/>
  <c r="M142" i="6"/>
  <c r="N142" i="6" s="1"/>
  <c r="M143" i="6"/>
  <c r="N143" i="6" s="1"/>
  <c r="M144" i="6"/>
  <c r="N144" i="6" s="1"/>
  <c r="M145" i="6"/>
  <c r="N145" i="6" s="1"/>
  <c r="M146" i="6"/>
  <c r="N146" i="6" s="1"/>
  <c r="M147" i="6"/>
  <c r="N147" i="6" s="1"/>
  <c r="M148" i="6"/>
  <c r="N148" i="6" s="1"/>
  <c r="M149" i="6"/>
  <c r="N149" i="6" s="1"/>
  <c r="M150" i="6"/>
  <c r="N150" i="6" s="1"/>
  <c r="M151" i="6"/>
  <c r="N151" i="6" s="1"/>
  <c r="M152" i="6"/>
  <c r="N152" i="6" s="1"/>
  <c r="M153" i="6"/>
  <c r="N153" i="6" s="1"/>
  <c r="M154" i="6"/>
  <c r="N154" i="6" s="1"/>
  <c r="M155" i="6"/>
  <c r="N155" i="6" s="1"/>
  <c r="M156" i="6"/>
  <c r="N156" i="6" s="1"/>
  <c r="M157" i="6"/>
  <c r="N157" i="6" s="1"/>
  <c r="M158" i="6"/>
  <c r="N158" i="6" s="1"/>
  <c r="M159" i="6"/>
  <c r="N159" i="6" s="1"/>
  <c r="M160" i="6"/>
  <c r="N160" i="6" s="1"/>
  <c r="M161" i="6"/>
  <c r="N161" i="6" s="1"/>
  <c r="M162" i="6"/>
  <c r="N162" i="6" s="1"/>
  <c r="M163" i="6"/>
  <c r="N163" i="6" s="1"/>
  <c r="M164" i="6"/>
  <c r="N164" i="6" s="1"/>
  <c r="M165" i="6"/>
  <c r="N165" i="6" s="1"/>
  <c r="M166" i="6"/>
  <c r="N166" i="6" s="1"/>
  <c r="M167" i="6"/>
  <c r="N167" i="6" s="1"/>
  <c r="M168" i="6"/>
  <c r="N168" i="6" s="1"/>
  <c r="M169" i="6"/>
  <c r="N169" i="6" s="1"/>
  <c r="M170" i="6"/>
  <c r="N170" i="6" s="1"/>
  <c r="M171" i="6"/>
  <c r="N171" i="6" s="1"/>
  <c r="M172" i="6"/>
  <c r="N172" i="6" s="1"/>
  <c r="M173" i="6"/>
  <c r="N173" i="6" s="1"/>
  <c r="M174" i="6"/>
  <c r="N174" i="6" s="1"/>
  <c r="M175" i="6"/>
  <c r="N175" i="6" s="1"/>
  <c r="M176" i="6"/>
  <c r="N176" i="6" s="1"/>
  <c r="M177" i="6"/>
  <c r="N177" i="6" s="1"/>
  <c r="M178" i="6"/>
  <c r="N178" i="6" s="1"/>
  <c r="M179" i="6"/>
  <c r="N179" i="6" s="1"/>
  <c r="M180" i="6"/>
  <c r="N180" i="6" s="1"/>
  <c r="M181" i="6"/>
  <c r="N181" i="6" s="1"/>
  <c r="M182" i="6"/>
  <c r="N182" i="6" s="1"/>
  <c r="M183" i="6"/>
  <c r="N183" i="6" s="1"/>
  <c r="M184" i="6"/>
  <c r="N184" i="6" s="1"/>
  <c r="M185" i="6"/>
  <c r="N185" i="6" s="1"/>
  <c r="M186" i="6"/>
  <c r="N186" i="6" s="1"/>
  <c r="M187" i="6"/>
  <c r="N187" i="6" s="1"/>
  <c r="M188" i="6"/>
  <c r="N188" i="6" s="1"/>
  <c r="M189" i="6"/>
  <c r="N189" i="6" s="1"/>
  <c r="M190" i="6"/>
  <c r="N190" i="6" s="1"/>
  <c r="M191" i="6"/>
  <c r="N191" i="6" s="1"/>
  <c r="M192" i="6"/>
  <c r="N192" i="6" s="1"/>
  <c r="M193" i="6"/>
  <c r="N193" i="6" s="1"/>
  <c r="M194" i="6"/>
  <c r="N194" i="6" s="1"/>
  <c r="M195" i="6"/>
  <c r="N195" i="6" s="1"/>
  <c r="M196" i="6"/>
  <c r="N196" i="6" s="1"/>
  <c r="M197" i="6"/>
  <c r="N197" i="6" s="1"/>
  <c r="M198" i="6"/>
  <c r="N198" i="6" s="1"/>
  <c r="M199" i="6"/>
  <c r="N199" i="6" s="1"/>
  <c r="M200" i="6"/>
  <c r="N200" i="6" s="1"/>
  <c r="M201" i="6"/>
  <c r="N201" i="6" s="1"/>
  <c r="M202" i="6"/>
  <c r="N202" i="6" s="1"/>
  <c r="M203" i="6"/>
  <c r="N203" i="6" s="1"/>
  <c r="M204" i="6"/>
  <c r="N204" i="6" s="1"/>
  <c r="M205" i="6"/>
  <c r="N205" i="6" s="1"/>
  <c r="M206" i="6"/>
  <c r="N206" i="6" s="1"/>
  <c r="M207" i="6"/>
  <c r="N207" i="6" s="1"/>
  <c r="M208" i="6"/>
  <c r="N208" i="6" s="1"/>
  <c r="M209" i="6"/>
  <c r="N209" i="6" s="1"/>
  <c r="M210" i="6"/>
  <c r="N210" i="6" s="1"/>
  <c r="M211" i="6"/>
  <c r="N211" i="6" s="1"/>
  <c r="M212" i="6"/>
  <c r="N212" i="6" s="1"/>
  <c r="M213" i="6"/>
  <c r="N213" i="6" s="1"/>
  <c r="M214" i="6"/>
  <c r="N214" i="6" s="1"/>
  <c r="M215" i="6"/>
  <c r="N215" i="6" s="1"/>
  <c r="M216" i="6"/>
  <c r="N216" i="6" s="1"/>
  <c r="M217" i="6"/>
  <c r="N217" i="6" s="1"/>
  <c r="M218" i="6"/>
  <c r="N218" i="6" s="1"/>
  <c r="M219" i="6"/>
  <c r="N219" i="6" s="1"/>
  <c r="M220" i="6"/>
  <c r="N220" i="6" s="1"/>
  <c r="M221" i="6"/>
  <c r="N221" i="6" s="1"/>
  <c r="M222" i="6"/>
  <c r="N222" i="6" s="1"/>
  <c r="M223" i="6"/>
  <c r="N223" i="6" s="1"/>
  <c r="M224" i="6"/>
  <c r="N224" i="6" s="1"/>
  <c r="M225" i="6"/>
  <c r="N225" i="6" s="1"/>
  <c r="M226" i="6"/>
  <c r="N226" i="6" s="1"/>
  <c r="M227" i="6"/>
  <c r="N227" i="6" s="1"/>
  <c r="M228" i="6"/>
  <c r="N228" i="6" s="1"/>
  <c r="M229" i="6"/>
  <c r="N229" i="6" s="1"/>
  <c r="M230" i="6"/>
  <c r="N230" i="6" s="1"/>
  <c r="M231" i="6"/>
  <c r="N231" i="6" s="1"/>
  <c r="M232" i="6"/>
  <c r="N232" i="6" s="1"/>
  <c r="M233" i="6"/>
  <c r="N233" i="6" s="1"/>
  <c r="M234" i="6"/>
  <c r="N234" i="6" s="1"/>
  <c r="M235" i="6"/>
  <c r="N235" i="6" s="1"/>
  <c r="M236" i="6"/>
  <c r="N236" i="6" s="1"/>
  <c r="M237" i="6"/>
  <c r="N237" i="6" s="1"/>
  <c r="M238" i="6"/>
  <c r="N238" i="6" s="1"/>
  <c r="M239" i="6"/>
  <c r="N239" i="6" s="1"/>
  <c r="M240" i="6"/>
  <c r="N240" i="6" s="1"/>
  <c r="M241" i="6"/>
  <c r="N241" i="6" s="1"/>
  <c r="M242" i="6"/>
  <c r="N242" i="6" s="1"/>
  <c r="M243" i="6"/>
  <c r="N243" i="6" s="1"/>
  <c r="M244" i="6"/>
  <c r="N244" i="6" s="1"/>
  <c r="M245" i="6"/>
  <c r="N245" i="6" s="1"/>
  <c r="M246" i="6"/>
  <c r="N246" i="6" s="1"/>
  <c r="M247" i="6"/>
  <c r="N247" i="6" s="1"/>
  <c r="M248" i="6"/>
  <c r="N248" i="6" s="1"/>
  <c r="M249" i="6"/>
  <c r="N249" i="6" s="1"/>
  <c r="M250" i="6"/>
  <c r="N250" i="6" s="1"/>
  <c r="M251" i="6"/>
  <c r="N251" i="6" s="1"/>
  <c r="M252" i="6"/>
  <c r="N252" i="6" s="1"/>
  <c r="M253" i="6"/>
  <c r="N253" i="6" s="1"/>
  <c r="M254" i="6"/>
  <c r="N254" i="6" s="1"/>
  <c r="M255" i="6"/>
  <c r="N255" i="6" s="1"/>
  <c r="M256" i="6"/>
  <c r="N256" i="6" s="1"/>
  <c r="M257" i="6"/>
  <c r="N257" i="6" s="1"/>
  <c r="M258" i="6"/>
  <c r="N258" i="6" s="1"/>
  <c r="M259" i="6"/>
  <c r="N259" i="6" s="1"/>
  <c r="M260" i="6"/>
  <c r="N260" i="6" s="1"/>
  <c r="M261" i="6"/>
  <c r="N261" i="6" s="1"/>
  <c r="M262" i="6"/>
  <c r="N262" i="6" s="1"/>
  <c r="M263" i="6"/>
  <c r="N263" i="6" s="1"/>
  <c r="M264" i="6"/>
  <c r="N264" i="6" s="1"/>
  <c r="M265" i="6"/>
  <c r="N265" i="6" s="1"/>
  <c r="M266" i="6"/>
  <c r="N266" i="6" s="1"/>
  <c r="M267" i="6"/>
  <c r="N267" i="6" s="1"/>
  <c r="M268" i="6"/>
  <c r="N268" i="6" s="1"/>
  <c r="M269" i="6"/>
  <c r="N269" i="6" s="1"/>
  <c r="M270" i="6"/>
  <c r="N270" i="6" s="1"/>
  <c r="M271" i="6"/>
  <c r="N271" i="6" s="1"/>
  <c r="M272" i="6"/>
  <c r="N272" i="6" s="1"/>
  <c r="M273" i="6"/>
  <c r="N273" i="6" s="1"/>
  <c r="M274" i="6"/>
  <c r="N274" i="6" s="1"/>
  <c r="M275" i="6"/>
  <c r="N275" i="6" s="1"/>
  <c r="M276" i="6"/>
  <c r="N276" i="6" s="1"/>
  <c r="M277" i="6"/>
  <c r="N277" i="6" s="1"/>
  <c r="M278" i="6"/>
  <c r="N278" i="6" s="1"/>
  <c r="M279" i="6"/>
  <c r="N279" i="6" s="1"/>
  <c r="M280" i="6"/>
  <c r="N280" i="6" s="1"/>
  <c r="M281" i="6"/>
  <c r="N281" i="6" s="1"/>
  <c r="M282" i="6"/>
  <c r="N282" i="6" s="1"/>
  <c r="M283" i="6"/>
  <c r="N283" i="6" s="1"/>
  <c r="M284" i="6"/>
  <c r="N284" i="6" s="1"/>
  <c r="M285" i="6"/>
  <c r="N285" i="6" s="1"/>
  <c r="M286" i="6"/>
  <c r="N286" i="6" s="1"/>
  <c r="M287" i="6"/>
  <c r="N287" i="6" s="1"/>
  <c r="M288" i="6"/>
  <c r="N288" i="6" s="1"/>
  <c r="M289" i="6"/>
  <c r="N289" i="6" s="1"/>
  <c r="M290" i="6"/>
  <c r="N290" i="6" s="1"/>
  <c r="M291" i="6"/>
  <c r="N291" i="6" s="1"/>
  <c r="M292" i="6"/>
  <c r="N292" i="6" s="1"/>
  <c r="M293" i="6"/>
  <c r="N293" i="6" s="1"/>
  <c r="M294" i="6"/>
  <c r="N294" i="6" s="1"/>
  <c r="M295" i="6"/>
  <c r="N295" i="6" s="1"/>
  <c r="M296" i="6"/>
  <c r="N296" i="6" s="1"/>
  <c r="M297" i="6"/>
  <c r="N297" i="6" s="1"/>
  <c r="M298" i="6"/>
  <c r="N298" i="6" s="1"/>
  <c r="M299" i="6"/>
  <c r="N299" i="6" s="1"/>
  <c r="M300" i="6"/>
  <c r="N300" i="6" s="1"/>
  <c r="M301" i="6"/>
  <c r="N301" i="6" s="1"/>
  <c r="M302" i="6"/>
  <c r="N302" i="6" s="1"/>
  <c r="M303" i="6"/>
  <c r="N303" i="6" s="1"/>
  <c r="M304" i="6"/>
  <c r="N304" i="6" s="1"/>
  <c r="M305" i="6"/>
  <c r="N305" i="6" s="1"/>
  <c r="M306" i="6"/>
  <c r="N306" i="6" s="1"/>
  <c r="M307" i="6"/>
  <c r="N307" i="6" s="1"/>
  <c r="M308" i="6"/>
  <c r="N308" i="6" s="1"/>
  <c r="M309" i="6"/>
  <c r="N309" i="6" s="1"/>
  <c r="M310" i="6"/>
  <c r="N310" i="6" s="1"/>
  <c r="M311" i="6"/>
  <c r="N311" i="6" s="1"/>
  <c r="M312" i="6"/>
  <c r="N312" i="6" s="1"/>
  <c r="M313" i="6"/>
  <c r="N313" i="6" s="1"/>
  <c r="M314" i="6"/>
  <c r="N314" i="6" s="1"/>
  <c r="M315" i="6"/>
  <c r="N315" i="6" s="1"/>
  <c r="M316" i="6"/>
  <c r="N316" i="6" s="1"/>
  <c r="M317" i="6"/>
  <c r="N317" i="6" s="1"/>
  <c r="M318" i="6"/>
  <c r="N318" i="6" s="1"/>
  <c r="M319" i="6"/>
  <c r="N319" i="6" s="1"/>
  <c r="M320" i="6"/>
  <c r="N320" i="6" s="1"/>
  <c r="M321" i="6"/>
  <c r="N321" i="6" s="1"/>
  <c r="M322" i="6"/>
  <c r="N322" i="6" s="1"/>
  <c r="M323" i="6"/>
  <c r="N323" i="6" s="1"/>
  <c r="M324" i="6"/>
  <c r="N324" i="6" s="1"/>
  <c r="M325" i="6"/>
  <c r="N325" i="6" s="1"/>
  <c r="M326" i="6"/>
  <c r="N326" i="6" s="1"/>
  <c r="M327" i="6"/>
  <c r="N327" i="6" s="1"/>
  <c r="M328" i="6"/>
  <c r="N328" i="6" s="1"/>
  <c r="M329" i="6"/>
  <c r="N329" i="6" s="1"/>
  <c r="M330" i="6"/>
  <c r="N330" i="6" s="1"/>
  <c r="M331" i="6"/>
  <c r="N331" i="6" s="1"/>
  <c r="M332" i="6"/>
  <c r="N332" i="6" s="1"/>
  <c r="M333" i="6"/>
  <c r="N333" i="6" s="1"/>
  <c r="M334" i="6"/>
  <c r="N334" i="6" s="1"/>
  <c r="M335" i="6"/>
  <c r="N335" i="6" s="1"/>
  <c r="M336" i="6"/>
  <c r="N336" i="6" s="1"/>
  <c r="M337" i="6"/>
  <c r="N337" i="6" s="1"/>
  <c r="M338" i="6"/>
  <c r="N338" i="6" s="1"/>
  <c r="M339" i="6"/>
  <c r="N339" i="6" s="1"/>
  <c r="M340" i="6"/>
  <c r="N340" i="6" s="1"/>
  <c r="M341" i="6"/>
  <c r="N341" i="6" s="1"/>
  <c r="M342" i="6"/>
  <c r="N342" i="6" s="1"/>
  <c r="M343" i="6"/>
  <c r="N343" i="6" s="1"/>
  <c r="M344" i="6"/>
  <c r="N344" i="6" s="1"/>
  <c r="M345" i="6"/>
  <c r="N345" i="6" s="1"/>
  <c r="M346" i="6"/>
  <c r="N346" i="6" s="1"/>
  <c r="M347" i="6"/>
  <c r="N347" i="6" s="1"/>
  <c r="M348" i="6"/>
  <c r="N348" i="6" s="1"/>
  <c r="M349" i="6"/>
  <c r="N349" i="6" s="1"/>
  <c r="M350" i="6"/>
  <c r="N350" i="6" s="1"/>
  <c r="M351" i="6"/>
  <c r="N351" i="6" s="1"/>
  <c r="M352" i="6"/>
  <c r="N352" i="6" s="1"/>
  <c r="M353" i="6"/>
  <c r="N353" i="6" s="1"/>
  <c r="M354" i="6"/>
  <c r="N354" i="6" s="1"/>
  <c r="M355" i="6"/>
  <c r="N355" i="6" s="1"/>
  <c r="M356" i="6"/>
  <c r="N356" i="6" s="1"/>
  <c r="M357" i="6"/>
  <c r="N357" i="6" s="1"/>
  <c r="M358" i="6"/>
  <c r="N358" i="6" s="1"/>
  <c r="M359" i="6"/>
  <c r="N359" i="6" s="1"/>
  <c r="M360" i="6"/>
  <c r="N360" i="6" s="1"/>
  <c r="M361" i="6"/>
  <c r="N361" i="6" s="1"/>
  <c r="M362" i="6"/>
  <c r="N362" i="6" s="1"/>
  <c r="M363" i="6"/>
  <c r="N363" i="6" s="1"/>
  <c r="M364" i="6"/>
  <c r="N364" i="6" s="1"/>
  <c r="M365" i="6"/>
  <c r="N365" i="6" s="1"/>
  <c r="M366" i="6"/>
  <c r="N366" i="6" s="1"/>
  <c r="M367" i="6"/>
  <c r="N367" i="6" s="1"/>
  <c r="M368" i="6"/>
  <c r="N368" i="6" s="1"/>
  <c r="M369" i="6"/>
  <c r="N369" i="6" s="1"/>
  <c r="M370" i="6"/>
  <c r="N370" i="6" s="1"/>
  <c r="M371" i="6"/>
  <c r="N371" i="6" s="1"/>
  <c r="M372" i="6"/>
  <c r="N372" i="6" s="1"/>
  <c r="M373" i="6"/>
  <c r="N373" i="6" s="1"/>
  <c r="M374" i="6"/>
  <c r="N374" i="6" s="1"/>
  <c r="M375" i="6"/>
  <c r="N375" i="6" s="1"/>
  <c r="M376" i="6"/>
  <c r="N376" i="6" s="1"/>
  <c r="M377" i="6"/>
  <c r="N377" i="6" s="1"/>
  <c r="M378" i="6"/>
  <c r="N378" i="6" s="1"/>
  <c r="M379" i="6"/>
  <c r="N379" i="6" s="1"/>
  <c r="M380" i="6"/>
  <c r="N380" i="6" s="1"/>
  <c r="M381" i="6"/>
  <c r="N381" i="6" s="1"/>
  <c r="M382" i="6"/>
  <c r="N382" i="6" s="1"/>
  <c r="M383" i="6"/>
  <c r="N383" i="6" s="1"/>
  <c r="M384" i="6"/>
  <c r="N384" i="6" s="1"/>
  <c r="M385" i="6"/>
  <c r="N385" i="6" s="1"/>
  <c r="M386" i="6"/>
  <c r="N386" i="6" s="1"/>
  <c r="M387" i="6"/>
  <c r="N387" i="6" s="1"/>
  <c r="M388" i="6"/>
  <c r="N388" i="6" s="1"/>
  <c r="M389" i="6"/>
  <c r="N389" i="6" s="1"/>
  <c r="M390" i="6"/>
  <c r="N390" i="6" s="1"/>
  <c r="M391" i="6"/>
  <c r="N391" i="6" s="1"/>
  <c r="M392" i="6"/>
  <c r="N392" i="6" s="1"/>
  <c r="M393" i="6"/>
  <c r="N393" i="6" s="1"/>
  <c r="M394" i="6"/>
  <c r="N394" i="6" s="1"/>
  <c r="M395" i="6"/>
  <c r="N395" i="6" s="1"/>
  <c r="M396" i="6"/>
  <c r="N396" i="6" s="1"/>
  <c r="M397" i="6"/>
  <c r="N397" i="6" s="1"/>
  <c r="M398" i="6"/>
  <c r="N398" i="6" s="1"/>
  <c r="M399" i="6"/>
  <c r="N399" i="6" s="1"/>
  <c r="M400" i="6"/>
  <c r="N400" i="6" s="1"/>
  <c r="M401" i="6"/>
  <c r="N401" i="6" s="1"/>
  <c r="M402" i="6"/>
  <c r="N402" i="6" s="1"/>
  <c r="M403" i="6"/>
  <c r="N403" i="6" s="1"/>
  <c r="M404" i="6"/>
  <c r="N404" i="6" s="1"/>
  <c r="M405" i="6"/>
  <c r="N405" i="6" s="1"/>
  <c r="M406" i="6"/>
  <c r="N406" i="6" s="1"/>
  <c r="M407" i="6"/>
  <c r="N407" i="6" s="1"/>
  <c r="M408" i="6"/>
  <c r="N408" i="6" s="1"/>
  <c r="M409" i="6"/>
  <c r="N409" i="6" s="1"/>
  <c r="M410" i="6"/>
  <c r="N410" i="6" s="1"/>
  <c r="M411" i="6"/>
  <c r="N411" i="6" s="1"/>
  <c r="M412" i="6"/>
  <c r="N412" i="6" s="1"/>
  <c r="M413" i="6"/>
  <c r="N413" i="6" s="1"/>
  <c r="M414" i="6"/>
  <c r="N414" i="6" s="1"/>
  <c r="M415" i="6"/>
  <c r="N415" i="6" s="1"/>
  <c r="M416" i="6"/>
  <c r="N416" i="6" s="1"/>
  <c r="M417" i="6"/>
  <c r="N417" i="6" s="1"/>
  <c r="M418" i="6"/>
  <c r="N418" i="6" s="1"/>
  <c r="M419" i="6"/>
  <c r="N419" i="6" s="1"/>
  <c r="M420" i="6"/>
  <c r="N420" i="6" s="1"/>
  <c r="M421" i="6"/>
  <c r="N421" i="6" s="1"/>
  <c r="M422" i="6"/>
  <c r="N422" i="6" s="1"/>
  <c r="M423" i="6"/>
  <c r="N423" i="6" s="1"/>
  <c r="M424" i="6"/>
  <c r="N424" i="6" s="1"/>
  <c r="M425" i="6"/>
  <c r="N425" i="6" s="1"/>
  <c r="M426" i="6"/>
  <c r="N426" i="6" s="1"/>
  <c r="M427" i="6"/>
  <c r="N427" i="6" s="1"/>
  <c r="M428" i="6"/>
  <c r="N428" i="6" s="1"/>
  <c r="M429" i="6"/>
  <c r="N429" i="6" s="1"/>
  <c r="M430" i="6"/>
  <c r="N430" i="6" s="1"/>
  <c r="M431" i="6"/>
  <c r="N431" i="6" s="1"/>
  <c r="M432" i="6"/>
  <c r="N432" i="6" s="1"/>
  <c r="M433" i="6"/>
  <c r="N433" i="6" s="1"/>
  <c r="M434" i="6"/>
  <c r="N434" i="6" s="1"/>
  <c r="M435" i="6"/>
  <c r="N435" i="6" s="1"/>
  <c r="M436" i="6"/>
  <c r="N436" i="6" s="1"/>
  <c r="M437" i="6"/>
  <c r="N437" i="6" s="1"/>
  <c r="M438" i="6"/>
  <c r="N438" i="6" s="1"/>
  <c r="M439" i="6"/>
  <c r="N439" i="6" s="1"/>
  <c r="M440" i="6"/>
  <c r="N440" i="6" s="1"/>
  <c r="M441" i="6"/>
  <c r="N441" i="6" s="1"/>
  <c r="M442" i="6"/>
  <c r="N442" i="6" s="1"/>
  <c r="M443" i="6"/>
  <c r="N443" i="6" s="1"/>
  <c r="M444" i="6"/>
  <c r="N444" i="6" s="1"/>
  <c r="M445" i="6"/>
  <c r="N445" i="6" s="1"/>
  <c r="M446" i="6"/>
  <c r="N446" i="6" s="1"/>
  <c r="M447" i="6"/>
  <c r="N447" i="6" s="1"/>
  <c r="M448" i="6"/>
  <c r="N448" i="6" s="1"/>
  <c r="M449" i="6"/>
  <c r="N449" i="6" s="1"/>
  <c r="M450" i="6"/>
  <c r="N450" i="6" s="1"/>
  <c r="M451" i="6"/>
  <c r="N451" i="6" s="1"/>
  <c r="M452" i="6"/>
  <c r="N452" i="6" s="1"/>
  <c r="M453" i="6"/>
  <c r="N453" i="6" s="1"/>
  <c r="M454" i="6"/>
  <c r="N454" i="6" s="1"/>
  <c r="M455" i="6"/>
  <c r="N455" i="6" s="1"/>
  <c r="M456" i="6"/>
  <c r="N456" i="6" s="1"/>
  <c r="M457" i="6"/>
  <c r="N457" i="6" s="1"/>
  <c r="M458" i="6"/>
  <c r="N458" i="6" s="1"/>
  <c r="M459" i="6"/>
  <c r="N459" i="6" s="1"/>
  <c r="M460" i="6"/>
  <c r="N460" i="6" s="1"/>
  <c r="M461" i="6"/>
  <c r="N461" i="6" s="1"/>
  <c r="M462" i="6"/>
  <c r="N462" i="6" s="1"/>
  <c r="M463" i="6"/>
  <c r="N463" i="6" s="1"/>
  <c r="M464" i="6"/>
  <c r="N464" i="6" s="1"/>
  <c r="M465" i="6"/>
  <c r="N465" i="6" s="1"/>
  <c r="M466" i="6"/>
  <c r="N466" i="6" s="1"/>
  <c r="M467" i="6"/>
  <c r="N467" i="6" s="1"/>
  <c r="M468" i="6"/>
  <c r="N468" i="6" s="1"/>
  <c r="M469" i="6"/>
  <c r="N469" i="6" s="1"/>
  <c r="M470" i="6"/>
  <c r="N470" i="6" s="1"/>
  <c r="M471" i="6"/>
  <c r="N471" i="6" s="1"/>
  <c r="M472" i="6"/>
  <c r="N472" i="6" s="1"/>
  <c r="M473" i="6"/>
  <c r="N473" i="6" s="1"/>
  <c r="M474" i="6"/>
  <c r="N474" i="6" s="1"/>
  <c r="M475" i="6"/>
  <c r="N475" i="6" s="1"/>
  <c r="M476" i="6"/>
  <c r="N476" i="6" s="1"/>
  <c r="M477" i="6"/>
  <c r="N477" i="6" s="1"/>
  <c r="M478" i="6"/>
  <c r="N478" i="6" s="1"/>
  <c r="M479" i="6"/>
  <c r="N479" i="6" s="1"/>
  <c r="M480" i="6"/>
  <c r="N480" i="6" s="1"/>
  <c r="M481" i="6"/>
  <c r="N481" i="6" s="1"/>
  <c r="M482" i="6"/>
  <c r="N482" i="6" s="1"/>
  <c r="M483" i="6"/>
  <c r="N483" i="6" s="1"/>
  <c r="M484" i="6"/>
  <c r="N484" i="6" s="1"/>
  <c r="M485" i="6"/>
  <c r="N485" i="6" s="1"/>
  <c r="M486" i="6"/>
  <c r="N486" i="6" s="1"/>
  <c r="M487" i="6"/>
  <c r="N487" i="6" s="1"/>
  <c r="M488" i="6"/>
  <c r="N488" i="6" s="1"/>
  <c r="M489" i="6"/>
  <c r="N489" i="6" s="1"/>
  <c r="M490" i="6"/>
  <c r="N490" i="6" s="1"/>
  <c r="M491" i="6"/>
  <c r="N491" i="6" s="1"/>
  <c r="M492" i="6"/>
  <c r="N492" i="6" s="1"/>
  <c r="M493" i="6"/>
  <c r="N493" i="6" s="1"/>
  <c r="M494" i="6"/>
  <c r="N494" i="6" s="1"/>
  <c r="M495" i="6"/>
  <c r="N495" i="6" s="1"/>
  <c r="M496" i="6"/>
  <c r="N496" i="6" s="1"/>
  <c r="M497" i="6"/>
  <c r="N497" i="6" s="1"/>
  <c r="M498" i="6"/>
  <c r="N498" i="6" s="1"/>
  <c r="M499" i="6"/>
  <c r="N499" i="6" s="1"/>
  <c r="M500" i="6"/>
  <c r="N500" i="6" s="1"/>
  <c r="M501" i="6"/>
  <c r="N501" i="6" s="1"/>
  <c r="M502" i="6"/>
  <c r="N502" i="6" s="1"/>
  <c r="M503" i="6"/>
  <c r="N503" i="6" s="1"/>
  <c r="M504" i="6"/>
  <c r="N504" i="6" s="1"/>
  <c r="M505" i="6"/>
  <c r="N505" i="6" s="1"/>
  <c r="M506" i="6"/>
  <c r="N506" i="6" s="1"/>
  <c r="M507" i="6"/>
  <c r="N507" i="6" s="1"/>
  <c r="M508" i="6"/>
  <c r="N508" i="6" s="1"/>
  <c r="M509" i="6"/>
  <c r="N509" i="6" s="1"/>
  <c r="M510" i="6"/>
  <c r="N510" i="6" s="1"/>
  <c r="M511" i="6"/>
  <c r="N511" i="6" s="1"/>
  <c r="M512" i="6"/>
  <c r="N512" i="6" s="1"/>
  <c r="M513" i="6"/>
  <c r="N513" i="6" s="1"/>
  <c r="M514" i="6"/>
  <c r="N514" i="6" s="1"/>
  <c r="M515" i="6"/>
  <c r="N515" i="6" s="1"/>
  <c r="M516" i="6"/>
  <c r="N516" i="6" s="1"/>
  <c r="M517" i="6"/>
  <c r="N517" i="6" s="1"/>
  <c r="M518" i="6"/>
  <c r="N518" i="6" s="1"/>
  <c r="M519" i="6"/>
  <c r="N519" i="6" s="1"/>
  <c r="M520" i="6"/>
  <c r="N520" i="6" s="1"/>
  <c r="M521" i="6"/>
  <c r="N521" i="6" s="1"/>
  <c r="M522" i="6"/>
  <c r="N522" i="6" s="1"/>
  <c r="M523" i="6"/>
  <c r="N523" i="6" s="1"/>
  <c r="M524" i="6"/>
  <c r="N524" i="6" s="1"/>
  <c r="M525" i="6"/>
  <c r="N525" i="6" s="1"/>
  <c r="M526" i="6"/>
  <c r="N526" i="6" s="1"/>
  <c r="M527" i="6"/>
  <c r="N527" i="6" s="1"/>
  <c r="M528" i="6"/>
  <c r="N528" i="6" s="1"/>
  <c r="M529" i="6"/>
  <c r="N529" i="6" s="1"/>
  <c r="M530" i="6"/>
  <c r="N530" i="6" s="1"/>
  <c r="M531" i="6"/>
  <c r="N531" i="6" s="1"/>
  <c r="M532" i="6"/>
  <c r="N532" i="6" s="1"/>
  <c r="M533" i="6"/>
  <c r="N533" i="6" s="1"/>
  <c r="M534" i="6"/>
  <c r="N534" i="6" s="1"/>
  <c r="M535" i="6"/>
  <c r="N535" i="6" s="1"/>
  <c r="M536" i="6"/>
  <c r="N536" i="6" s="1"/>
  <c r="M537" i="6"/>
  <c r="N537" i="6" s="1"/>
  <c r="M538" i="6"/>
  <c r="N538" i="6" s="1"/>
  <c r="M539" i="6"/>
  <c r="N539" i="6" s="1"/>
  <c r="M540" i="6"/>
  <c r="N540" i="6" s="1"/>
  <c r="M541" i="6"/>
  <c r="N541" i="6" s="1"/>
  <c r="M542" i="6"/>
  <c r="N542" i="6" s="1"/>
  <c r="M543" i="6"/>
  <c r="N543" i="6" s="1"/>
  <c r="M544" i="6"/>
  <c r="N544" i="6" s="1"/>
  <c r="M545" i="6"/>
  <c r="N545" i="6" s="1"/>
  <c r="M546" i="6"/>
  <c r="N546" i="6" s="1"/>
  <c r="M547" i="6"/>
  <c r="N547" i="6" s="1"/>
  <c r="M548" i="6"/>
  <c r="N548" i="6" s="1"/>
  <c r="M549" i="6"/>
  <c r="N549" i="6" s="1"/>
  <c r="M550" i="6"/>
  <c r="N550" i="6" s="1"/>
  <c r="M551" i="6"/>
  <c r="N551" i="6" s="1"/>
  <c r="M552" i="6"/>
  <c r="N552" i="6" s="1"/>
  <c r="M553" i="6"/>
  <c r="N553" i="6" s="1"/>
  <c r="M554" i="6"/>
  <c r="N554" i="6" s="1"/>
  <c r="M555" i="6"/>
  <c r="N555" i="6" s="1"/>
  <c r="M556" i="6"/>
  <c r="N556" i="6" s="1"/>
  <c r="M557" i="6"/>
  <c r="N557" i="6" s="1"/>
  <c r="M558" i="6"/>
  <c r="N558" i="6" s="1"/>
  <c r="M559" i="6"/>
  <c r="N559" i="6" s="1"/>
  <c r="M560" i="6"/>
  <c r="N560" i="6" s="1"/>
  <c r="M561" i="6"/>
  <c r="N561" i="6" s="1"/>
  <c r="M562" i="6"/>
  <c r="N562" i="6" s="1"/>
  <c r="M563" i="6"/>
  <c r="N563" i="6" s="1"/>
  <c r="M564" i="6"/>
  <c r="N564" i="6" s="1"/>
  <c r="M565" i="6"/>
  <c r="N565" i="6" s="1"/>
  <c r="M566" i="6"/>
  <c r="N566" i="6" s="1"/>
  <c r="M567" i="6"/>
  <c r="N567" i="6" s="1"/>
  <c r="M568" i="6"/>
  <c r="N568" i="6" s="1"/>
  <c r="M569" i="6"/>
  <c r="N569" i="6" s="1"/>
  <c r="M570" i="6"/>
  <c r="N570" i="6" s="1"/>
  <c r="M571" i="6"/>
  <c r="N571" i="6" s="1"/>
  <c r="M572" i="6"/>
  <c r="N572" i="6" s="1"/>
  <c r="M573" i="6"/>
  <c r="N573" i="6" s="1"/>
  <c r="M574" i="6"/>
  <c r="N574" i="6" s="1"/>
  <c r="M575" i="6"/>
  <c r="N575" i="6" s="1"/>
  <c r="M576" i="6"/>
  <c r="N576" i="6" s="1"/>
  <c r="M577" i="6"/>
  <c r="N577" i="6" s="1"/>
  <c r="M578" i="6"/>
  <c r="N578" i="6" s="1"/>
  <c r="M579" i="6"/>
  <c r="N579" i="6" s="1"/>
  <c r="M580" i="6"/>
  <c r="N580" i="6" s="1"/>
  <c r="M581" i="6"/>
  <c r="N581" i="6" s="1"/>
  <c r="M582" i="6"/>
  <c r="N582" i="6" s="1"/>
  <c r="M583" i="6"/>
  <c r="N583" i="6" s="1"/>
  <c r="M584" i="6"/>
  <c r="N584" i="6" s="1"/>
  <c r="M585" i="6"/>
  <c r="N585" i="6" s="1"/>
  <c r="M586" i="6"/>
  <c r="N586" i="6" s="1"/>
  <c r="M587" i="6"/>
  <c r="N587" i="6" s="1"/>
  <c r="M588" i="6"/>
  <c r="N588" i="6" s="1"/>
  <c r="M589" i="6"/>
  <c r="N589" i="6" s="1"/>
  <c r="M590" i="6"/>
  <c r="N590" i="6" s="1"/>
  <c r="M591" i="6"/>
  <c r="N591" i="6" s="1"/>
  <c r="M592" i="6"/>
  <c r="N592" i="6" s="1"/>
  <c r="M593" i="6"/>
  <c r="N593" i="6" s="1"/>
  <c r="M594" i="6"/>
  <c r="N594" i="6" s="1"/>
  <c r="M595" i="6"/>
  <c r="N595" i="6" s="1"/>
  <c r="M596" i="6"/>
  <c r="N596" i="6" s="1"/>
  <c r="M597" i="6"/>
  <c r="N597" i="6" s="1"/>
  <c r="M598" i="6"/>
  <c r="N598" i="6" s="1"/>
  <c r="M599" i="6"/>
  <c r="N599" i="6" s="1"/>
  <c r="M600" i="6"/>
  <c r="N600" i="6" s="1"/>
  <c r="M601" i="6"/>
  <c r="N601" i="6" s="1"/>
  <c r="M602" i="6"/>
  <c r="N602" i="6" s="1"/>
  <c r="M603" i="6"/>
  <c r="N603" i="6" s="1"/>
  <c r="M604" i="6"/>
  <c r="N604" i="6" s="1"/>
  <c r="M605" i="6"/>
  <c r="N605" i="6" s="1"/>
  <c r="M606" i="6"/>
  <c r="N606" i="6" s="1"/>
  <c r="M607" i="6"/>
  <c r="N607" i="6" s="1"/>
  <c r="M608" i="6"/>
  <c r="N608" i="6" s="1"/>
  <c r="M609" i="6"/>
  <c r="N609" i="6" s="1"/>
  <c r="M610" i="6"/>
  <c r="N610" i="6" s="1"/>
  <c r="M611" i="6"/>
  <c r="N611" i="6" s="1"/>
  <c r="M612" i="6"/>
  <c r="N612" i="6" s="1"/>
  <c r="M613" i="6"/>
  <c r="N613" i="6" s="1"/>
  <c r="M614" i="6"/>
  <c r="N614" i="6" s="1"/>
  <c r="M615" i="6"/>
  <c r="N615" i="6" s="1"/>
  <c r="M616" i="6"/>
  <c r="N616" i="6" s="1"/>
  <c r="M617" i="6"/>
  <c r="N617" i="6" s="1"/>
  <c r="M618" i="6"/>
  <c r="N618" i="6" s="1"/>
  <c r="M619" i="6"/>
  <c r="N619" i="6" s="1"/>
  <c r="M620" i="6"/>
  <c r="N620" i="6" s="1"/>
  <c r="M621" i="6"/>
  <c r="N621" i="6" s="1"/>
  <c r="M622" i="6"/>
  <c r="N622" i="6" s="1"/>
  <c r="M623" i="6"/>
  <c r="N623" i="6" s="1"/>
  <c r="M624" i="6"/>
  <c r="N624" i="6" s="1"/>
  <c r="M625" i="6"/>
  <c r="N625" i="6" s="1"/>
  <c r="M626" i="6"/>
  <c r="N626" i="6" s="1"/>
  <c r="M627" i="6"/>
  <c r="N627" i="6" s="1"/>
  <c r="M628" i="6"/>
  <c r="N628" i="6" s="1"/>
  <c r="M629" i="6"/>
  <c r="N629" i="6" s="1"/>
  <c r="M630" i="6"/>
  <c r="N630" i="6" s="1"/>
  <c r="M631" i="6"/>
  <c r="N631" i="6" s="1"/>
  <c r="M632" i="6"/>
  <c r="N632" i="6" s="1"/>
  <c r="M633" i="6"/>
  <c r="N633" i="6" s="1"/>
  <c r="M634" i="6"/>
  <c r="N634" i="6" s="1"/>
  <c r="M635" i="6"/>
  <c r="N635" i="6" s="1"/>
  <c r="M636" i="6"/>
  <c r="N636" i="6" s="1"/>
  <c r="M637" i="6"/>
  <c r="N637" i="6" s="1"/>
  <c r="M638" i="6"/>
  <c r="N638" i="6" s="1"/>
  <c r="M639" i="6"/>
  <c r="N639" i="6" s="1"/>
  <c r="M640" i="6"/>
  <c r="N640" i="6" s="1"/>
  <c r="M641" i="6"/>
  <c r="N641" i="6" s="1"/>
  <c r="M642" i="6"/>
  <c r="N642" i="6" s="1"/>
  <c r="M643" i="6"/>
  <c r="N643" i="6" s="1"/>
  <c r="M644" i="6"/>
  <c r="N644" i="6" s="1"/>
  <c r="M645" i="6"/>
  <c r="N645" i="6" s="1"/>
  <c r="M646" i="6"/>
  <c r="N646" i="6" s="1"/>
  <c r="M647" i="6"/>
  <c r="N647" i="6" s="1"/>
  <c r="M648" i="6"/>
  <c r="N648" i="6" s="1"/>
  <c r="M649" i="6"/>
  <c r="N649" i="6" s="1"/>
  <c r="M650" i="6"/>
  <c r="N650" i="6" s="1"/>
  <c r="M651" i="6"/>
  <c r="N651" i="6" s="1"/>
  <c r="M652" i="6"/>
  <c r="N652" i="6" s="1"/>
  <c r="M653" i="6"/>
  <c r="N653" i="6" s="1"/>
  <c r="M654" i="6"/>
  <c r="N654" i="6" s="1"/>
  <c r="M655" i="6"/>
  <c r="N655" i="6" s="1"/>
  <c r="M656" i="6"/>
  <c r="N656" i="6" s="1"/>
  <c r="M657" i="6"/>
  <c r="N657" i="6" s="1"/>
  <c r="M658" i="6"/>
  <c r="N658" i="6" s="1"/>
  <c r="M659" i="6"/>
  <c r="N659" i="6" s="1"/>
  <c r="M660" i="6"/>
  <c r="N660" i="6" s="1"/>
  <c r="M661" i="6"/>
  <c r="N661" i="6" s="1"/>
  <c r="M662" i="6"/>
  <c r="N662" i="6" s="1"/>
  <c r="M663" i="6"/>
  <c r="N663" i="6" s="1"/>
  <c r="M664" i="6"/>
  <c r="N664" i="6" s="1"/>
  <c r="M665" i="6"/>
  <c r="N665" i="6" s="1"/>
  <c r="M666" i="6"/>
  <c r="N666" i="6" s="1"/>
  <c r="M667" i="6"/>
  <c r="N667" i="6" s="1"/>
  <c r="M668" i="6"/>
  <c r="N668" i="6" s="1"/>
  <c r="M669" i="6"/>
  <c r="N669" i="6" s="1"/>
  <c r="M670" i="6"/>
  <c r="N670" i="6" s="1"/>
  <c r="M671" i="6"/>
  <c r="N671" i="6" s="1"/>
  <c r="M672" i="6"/>
  <c r="N672" i="6" s="1"/>
  <c r="M673" i="6"/>
  <c r="N673" i="6" s="1"/>
  <c r="M674" i="6"/>
  <c r="N674" i="6" s="1"/>
  <c r="M675" i="6"/>
  <c r="N675" i="6" s="1"/>
  <c r="M676" i="6"/>
  <c r="N676" i="6" s="1"/>
  <c r="M677" i="6"/>
  <c r="N677" i="6" s="1"/>
  <c r="M678" i="6"/>
  <c r="N678" i="6" s="1"/>
  <c r="M679" i="6"/>
  <c r="N679" i="6" s="1"/>
  <c r="M680" i="6"/>
  <c r="N680" i="6" s="1"/>
  <c r="M681" i="6"/>
  <c r="N681" i="6" s="1"/>
  <c r="M682" i="6"/>
  <c r="N682" i="6" s="1"/>
  <c r="M683" i="6"/>
  <c r="N683" i="6" s="1"/>
  <c r="M684" i="6"/>
  <c r="N684" i="6" s="1"/>
  <c r="M685" i="6"/>
  <c r="N685" i="6" s="1"/>
  <c r="M686" i="6"/>
  <c r="N686" i="6" s="1"/>
  <c r="M687" i="6"/>
  <c r="N687" i="6" s="1"/>
  <c r="M688" i="6"/>
  <c r="N688" i="6" s="1"/>
  <c r="M689" i="6"/>
  <c r="N689" i="6" s="1"/>
  <c r="M690" i="6"/>
  <c r="N690" i="6" s="1"/>
  <c r="M691" i="6"/>
  <c r="N691" i="6" s="1"/>
  <c r="M692" i="6"/>
  <c r="N692" i="6" s="1"/>
  <c r="M693" i="6"/>
  <c r="N693" i="6" s="1"/>
  <c r="M694" i="6"/>
  <c r="N694" i="6" s="1"/>
  <c r="M695" i="6"/>
  <c r="N695" i="6" s="1"/>
  <c r="M696" i="6"/>
  <c r="N696" i="6" s="1"/>
  <c r="M697" i="6"/>
  <c r="N697" i="6" s="1"/>
  <c r="M698" i="6"/>
  <c r="N698" i="6" s="1"/>
  <c r="M699" i="6"/>
  <c r="N699" i="6" s="1"/>
  <c r="M700" i="6"/>
  <c r="N700" i="6" s="1"/>
  <c r="M701" i="6"/>
  <c r="N701" i="6" s="1"/>
  <c r="M702" i="6"/>
  <c r="N702" i="6" s="1"/>
  <c r="M703" i="6"/>
  <c r="N703" i="6" s="1"/>
  <c r="M704" i="6"/>
  <c r="N704" i="6" s="1"/>
  <c r="M705" i="6"/>
  <c r="N705" i="6" s="1"/>
  <c r="M706" i="6"/>
  <c r="N706" i="6" s="1"/>
  <c r="M707" i="6"/>
  <c r="N707" i="6" s="1"/>
  <c r="M708" i="6"/>
  <c r="N708" i="6" s="1"/>
  <c r="M709" i="6"/>
  <c r="N709" i="6" s="1"/>
  <c r="M710" i="6"/>
  <c r="N710" i="6" s="1"/>
  <c r="M711" i="6"/>
  <c r="N711" i="6" s="1"/>
  <c r="M712" i="6"/>
  <c r="N712" i="6" s="1"/>
  <c r="M713" i="6"/>
  <c r="N713" i="6" s="1"/>
  <c r="M714" i="6"/>
  <c r="N714" i="6" s="1"/>
  <c r="M715" i="6"/>
  <c r="N715" i="6" s="1"/>
  <c r="M716" i="6"/>
  <c r="N716" i="6" s="1"/>
  <c r="M717" i="6"/>
  <c r="N717" i="6" s="1"/>
  <c r="M718" i="6"/>
  <c r="N718" i="6" s="1"/>
  <c r="M719" i="6"/>
  <c r="N719" i="6" s="1"/>
  <c r="M720" i="6"/>
  <c r="N720" i="6" s="1"/>
  <c r="M721" i="6"/>
  <c r="N721" i="6" s="1"/>
  <c r="M722" i="6"/>
  <c r="N722" i="6" s="1"/>
  <c r="M723" i="6"/>
  <c r="N723" i="6" s="1"/>
  <c r="M724" i="6"/>
  <c r="N724" i="6" s="1"/>
  <c r="M725" i="6"/>
  <c r="N725" i="6" s="1"/>
  <c r="M726" i="6"/>
  <c r="N726" i="6" s="1"/>
  <c r="M727" i="6"/>
  <c r="N727" i="6" s="1"/>
  <c r="M728" i="6"/>
  <c r="N728" i="6" s="1"/>
  <c r="M729" i="6"/>
  <c r="N729" i="6" s="1"/>
  <c r="M730" i="6"/>
  <c r="N730" i="6" s="1"/>
  <c r="M731" i="6"/>
  <c r="N731" i="6" s="1"/>
  <c r="M732" i="6"/>
  <c r="N732" i="6" s="1"/>
  <c r="M733" i="6"/>
  <c r="N733" i="6" s="1"/>
  <c r="M734" i="6"/>
  <c r="N734" i="6" s="1"/>
  <c r="M735" i="6"/>
  <c r="N735" i="6" s="1"/>
  <c r="M736" i="6"/>
  <c r="N736" i="6" s="1"/>
  <c r="M737" i="6"/>
  <c r="N737" i="6" s="1"/>
  <c r="M738" i="6"/>
  <c r="N738" i="6" s="1"/>
  <c r="M739" i="6"/>
  <c r="N739" i="6" s="1"/>
  <c r="M740" i="6"/>
  <c r="N740" i="6" s="1"/>
  <c r="M741" i="6"/>
  <c r="N741" i="6" s="1"/>
  <c r="M742" i="6"/>
  <c r="N742" i="6" s="1"/>
  <c r="M743" i="6"/>
  <c r="N743" i="6" s="1"/>
  <c r="M744" i="6"/>
  <c r="N744" i="6" s="1"/>
  <c r="M745" i="6"/>
  <c r="N745" i="6" s="1"/>
  <c r="M746" i="6"/>
  <c r="N746" i="6" s="1"/>
  <c r="M747" i="6"/>
  <c r="N747" i="6" s="1"/>
  <c r="M748" i="6"/>
  <c r="N748" i="6" s="1"/>
  <c r="M749" i="6"/>
  <c r="N749" i="6" s="1"/>
  <c r="M750" i="6"/>
  <c r="N750" i="6" s="1"/>
  <c r="M751" i="6"/>
  <c r="N751" i="6" s="1"/>
  <c r="M752" i="6"/>
  <c r="N752" i="6" s="1"/>
  <c r="M753" i="6"/>
  <c r="N753" i="6" s="1"/>
  <c r="M754" i="6"/>
  <c r="N754" i="6" s="1"/>
  <c r="M755" i="6"/>
  <c r="N755" i="6" s="1"/>
  <c r="M756" i="6"/>
  <c r="N756" i="6" s="1"/>
  <c r="M757" i="6"/>
  <c r="N757" i="6" s="1"/>
  <c r="M758" i="6"/>
  <c r="N758" i="6" s="1"/>
  <c r="M759" i="6"/>
  <c r="N759" i="6" s="1"/>
  <c r="M760" i="6"/>
  <c r="N760" i="6" s="1"/>
  <c r="M761" i="6"/>
  <c r="N761" i="6" s="1"/>
  <c r="M762" i="6"/>
  <c r="N762" i="6" s="1"/>
  <c r="M763" i="6"/>
  <c r="N763" i="6" s="1"/>
  <c r="M764" i="6"/>
  <c r="N764" i="6" s="1"/>
  <c r="M765" i="6"/>
  <c r="N765" i="6" s="1"/>
  <c r="M766" i="6"/>
  <c r="N766" i="6" s="1"/>
  <c r="M767" i="6"/>
  <c r="N767" i="6" s="1"/>
  <c r="M768" i="6"/>
  <c r="N768" i="6" s="1"/>
  <c r="M769" i="6"/>
  <c r="N769" i="6" s="1"/>
  <c r="M770" i="6"/>
  <c r="N770" i="6" s="1"/>
  <c r="M771" i="6"/>
  <c r="N771" i="6" s="1"/>
  <c r="M772" i="6"/>
  <c r="N772" i="6" s="1"/>
  <c r="M773" i="6"/>
  <c r="N773" i="6" s="1"/>
  <c r="M774" i="6"/>
  <c r="N774" i="6" s="1"/>
  <c r="M775" i="6"/>
  <c r="N775" i="6" s="1"/>
  <c r="M776" i="6"/>
  <c r="N776" i="6" s="1"/>
  <c r="M777" i="6"/>
  <c r="N777" i="6" s="1"/>
  <c r="M778" i="6"/>
  <c r="N778" i="6" s="1"/>
  <c r="M779" i="6"/>
  <c r="N779" i="6" s="1"/>
  <c r="M780" i="6"/>
  <c r="N780" i="6" s="1"/>
  <c r="M781" i="6"/>
  <c r="N781" i="6" s="1"/>
  <c r="M782" i="6"/>
  <c r="N782" i="6" s="1"/>
  <c r="M783" i="6"/>
  <c r="N783" i="6" s="1"/>
  <c r="M784" i="6"/>
  <c r="N784" i="6" s="1"/>
  <c r="M785" i="6"/>
  <c r="N785" i="6" s="1"/>
  <c r="M786" i="6"/>
  <c r="N786" i="6" s="1"/>
  <c r="M787" i="6"/>
  <c r="N787" i="6" s="1"/>
  <c r="M788" i="6"/>
  <c r="N788" i="6" s="1"/>
  <c r="M789" i="6"/>
  <c r="N789" i="6" s="1"/>
  <c r="M790" i="6"/>
  <c r="N790" i="6" s="1"/>
  <c r="M791" i="6"/>
  <c r="N791" i="6" s="1"/>
  <c r="M792" i="6"/>
  <c r="N792" i="6" s="1"/>
  <c r="M793" i="6"/>
  <c r="N793" i="6" s="1"/>
  <c r="M794" i="6"/>
  <c r="N794" i="6" s="1"/>
  <c r="M795" i="6"/>
  <c r="N795" i="6" s="1"/>
  <c r="M796" i="6"/>
  <c r="N796" i="6" s="1"/>
  <c r="M797" i="6"/>
  <c r="N797" i="6" s="1"/>
  <c r="M798" i="6"/>
  <c r="N798" i="6" s="1"/>
  <c r="M799" i="6"/>
  <c r="N799" i="6" s="1"/>
  <c r="M800" i="6"/>
  <c r="N800" i="6" s="1"/>
  <c r="M801" i="6"/>
  <c r="N801" i="6" s="1"/>
  <c r="M802" i="6"/>
  <c r="N802" i="6" s="1"/>
  <c r="M803" i="6"/>
  <c r="N803" i="6" s="1"/>
  <c r="M804" i="6"/>
  <c r="N804" i="6" s="1"/>
  <c r="M805" i="6"/>
  <c r="N805" i="6" s="1"/>
  <c r="M806" i="6"/>
  <c r="N806" i="6" s="1"/>
  <c r="M807" i="6"/>
  <c r="N807" i="6" s="1"/>
  <c r="M808" i="6"/>
  <c r="N808" i="6" s="1"/>
  <c r="M809" i="6"/>
  <c r="N809" i="6" s="1"/>
  <c r="M810" i="6"/>
  <c r="N810" i="6" s="1"/>
  <c r="M811" i="6"/>
  <c r="N811" i="6" s="1"/>
  <c r="M812" i="6"/>
  <c r="N812" i="6" s="1"/>
  <c r="M813" i="6"/>
  <c r="N813" i="6" s="1"/>
  <c r="M814" i="6"/>
  <c r="N814" i="6" s="1"/>
  <c r="M815" i="6"/>
  <c r="N815" i="6" s="1"/>
  <c r="M816" i="6"/>
  <c r="N816" i="6" s="1"/>
  <c r="M817" i="6"/>
  <c r="N817" i="6" s="1"/>
  <c r="M818" i="6"/>
  <c r="N818" i="6" s="1"/>
  <c r="M819" i="6"/>
  <c r="N819" i="6" s="1"/>
  <c r="M820" i="6"/>
  <c r="N820" i="6" s="1"/>
  <c r="M821" i="6"/>
  <c r="N821" i="6" s="1"/>
  <c r="M822" i="6"/>
  <c r="N822" i="6" s="1"/>
  <c r="M823" i="6"/>
  <c r="N823" i="6" s="1"/>
  <c r="M824" i="6"/>
  <c r="N824" i="6" s="1"/>
  <c r="M825" i="6"/>
  <c r="N825" i="6" s="1"/>
  <c r="M826" i="6"/>
  <c r="N826" i="6" s="1"/>
  <c r="M827" i="6"/>
  <c r="N827" i="6" s="1"/>
  <c r="M828" i="6"/>
  <c r="N828" i="6" s="1"/>
  <c r="M829" i="6"/>
  <c r="N829" i="6" s="1"/>
  <c r="M830" i="6"/>
  <c r="N830" i="6" s="1"/>
  <c r="M831" i="6"/>
  <c r="N831" i="6" s="1"/>
  <c r="M832" i="6"/>
  <c r="N832" i="6" s="1"/>
  <c r="M833" i="6"/>
  <c r="N833" i="6" s="1"/>
  <c r="M834" i="6"/>
  <c r="N834" i="6" s="1"/>
  <c r="M835" i="6"/>
  <c r="N835" i="6" s="1"/>
  <c r="M836" i="6"/>
  <c r="N836" i="6" s="1"/>
  <c r="M837" i="6"/>
  <c r="N837" i="6" s="1"/>
  <c r="M838" i="6"/>
  <c r="N838" i="6" s="1"/>
  <c r="M839" i="6"/>
  <c r="N839" i="6" s="1"/>
  <c r="M840" i="6"/>
  <c r="N840" i="6" s="1"/>
  <c r="M841" i="6"/>
  <c r="N841" i="6" s="1"/>
  <c r="M842" i="6"/>
  <c r="N842" i="6" s="1"/>
  <c r="M843" i="6"/>
  <c r="N843" i="6" s="1"/>
  <c r="M844" i="6"/>
  <c r="N844" i="6" s="1"/>
  <c r="M845" i="6"/>
  <c r="N845" i="6" s="1"/>
  <c r="M846" i="6"/>
  <c r="N846" i="6" s="1"/>
  <c r="M847" i="6"/>
  <c r="N847" i="6" s="1"/>
  <c r="M848" i="6"/>
  <c r="N848" i="6" s="1"/>
  <c r="M849" i="6"/>
  <c r="N849" i="6" s="1"/>
  <c r="M850" i="6"/>
  <c r="N850" i="6" s="1"/>
  <c r="M851" i="6"/>
  <c r="N851" i="6" s="1"/>
  <c r="M852" i="6"/>
  <c r="N852" i="6" s="1"/>
  <c r="M853" i="6"/>
  <c r="N853" i="6" s="1"/>
  <c r="M854" i="6"/>
  <c r="N854" i="6" s="1"/>
  <c r="M855" i="6"/>
  <c r="N855" i="6" s="1"/>
  <c r="M856" i="6"/>
  <c r="N856" i="6" s="1"/>
  <c r="M857" i="6"/>
  <c r="N857" i="6" s="1"/>
  <c r="M858" i="6"/>
  <c r="N858" i="6" s="1"/>
  <c r="M859" i="6"/>
  <c r="N859" i="6" s="1"/>
  <c r="M860" i="6"/>
  <c r="N860" i="6" s="1"/>
  <c r="M861" i="6"/>
  <c r="N861" i="6" s="1"/>
  <c r="M862" i="6"/>
  <c r="N862" i="6" s="1"/>
  <c r="M863" i="6"/>
  <c r="N863" i="6" s="1"/>
  <c r="M864" i="6"/>
  <c r="N864" i="6" s="1"/>
  <c r="M865" i="6"/>
  <c r="N865" i="6" s="1"/>
  <c r="M866" i="6"/>
  <c r="N866" i="6" s="1"/>
  <c r="M867" i="6"/>
  <c r="N867" i="6" s="1"/>
  <c r="M868" i="6"/>
  <c r="N868" i="6" s="1"/>
  <c r="M869" i="6"/>
  <c r="N869" i="6" s="1"/>
  <c r="M870" i="6"/>
  <c r="N870" i="6" s="1"/>
  <c r="M871" i="6"/>
  <c r="N871" i="6" s="1"/>
  <c r="M872" i="6"/>
  <c r="N872" i="6" s="1"/>
  <c r="M873" i="6"/>
  <c r="N873" i="6" s="1"/>
  <c r="M874" i="6"/>
  <c r="N874" i="6" s="1"/>
  <c r="M875" i="6"/>
  <c r="N875" i="6" s="1"/>
  <c r="M876" i="6"/>
  <c r="N876" i="6" s="1"/>
  <c r="M877" i="6"/>
  <c r="N877" i="6" s="1"/>
  <c r="M878" i="6"/>
  <c r="N878" i="6" s="1"/>
  <c r="M879" i="6"/>
  <c r="N879" i="6" s="1"/>
  <c r="M880" i="6"/>
  <c r="N880" i="6" s="1"/>
  <c r="M881" i="6"/>
  <c r="N881" i="6" s="1"/>
  <c r="M882" i="6"/>
  <c r="N882" i="6" s="1"/>
  <c r="M883" i="6"/>
  <c r="N883" i="6" s="1"/>
  <c r="M884" i="6"/>
  <c r="N884" i="6" s="1"/>
  <c r="M885" i="6"/>
  <c r="N885" i="6" s="1"/>
  <c r="M886" i="6"/>
  <c r="N886" i="6" s="1"/>
  <c r="M887" i="6"/>
  <c r="N887" i="6" s="1"/>
  <c r="M888" i="6"/>
  <c r="N888" i="6" s="1"/>
  <c r="M889" i="6"/>
  <c r="N889" i="6" s="1"/>
  <c r="M890" i="6"/>
  <c r="N890" i="6" s="1"/>
  <c r="M891" i="6"/>
  <c r="N891" i="6" s="1"/>
  <c r="M892" i="6"/>
  <c r="N892" i="6" s="1"/>
  <c r="M893" i="6"/>
  <c r="N893" i="6" s="1"/>
  <c r="M894" i="6"/>
  <c r="N894" i="6" s="1"/>
  <c r="M895" i="6"/>
  <c r="N895" i="6" s="1"/>
  <c r="M896" i="6"/>
  <c r="N896" i="6" s="1"/>
  <c r="M897" i="6"/>
  <c r="N897" i="6" s="1"/>
  <c r="M898" i="6"/>
  <c r="N898" i="6" s="1"/>
  <c r="M899" i="6"/>
  <c r="N899" i="6" s="1"/>
  <c r="M900" i="6"/>
  <c r="N900" i="6" s="1"/>
  <c r="M901" i="6"/>
  <c r="N901" i="6" s="1"/>
  <c r="M902" i="6"/>
  <c r="N902" i="6" s="1"/>
  <c r="M903" i="6"/>
  <c r="N903" i="6" s="1"/>
  <c r="M904" i="6"/>
  <c r="N904" i="6" s="1"/>
  <c r="M905" i="6"/>
  <c r="N905" i="6" s="1"/>
  <c r="M906" i="6"/>
  <c r="N906" i="6" s="1"/>
  <c r="M907" i="6"/>
  <c r="N907" i="6" s="1"/>
  <c r="M908" i="6"/>
  <c r="N908" i="6" s="1"/>
  <c r="M909" i="6"/>
  <c r="N909" i="6" s="1"/>
  <c r="M910" i="6"/>
  <c r="N910" i="6" s="1"/>
  <c r="M911" i="6"/>
  <c r="N911" i="6" s="1"/>
  <c r="M912" i="6"/>
  <c r="N912" i="6" s="1"/>
  <c r="M913" i="6"/>
  <c r="N913" i="6" s="1"/>
  <c r="M914" i="6"/>
  <c r="N914" i="6" s="1"/>
  <c r="M915" i="6"/>
  <c r="N915" i="6" s="1"/>
  <c r="M916" i="6"/>
  <c r="N916" i="6" s="1"/>
  <c r="M917" i="6"/>
  <c r="N917" i="6" s="1"/>
  <c r="M918" i="6"/>
  <c r="N918" i="6" s="1"/>
  <c r="M919" i="6"/>
  <c r="N919" i="6" s="1"/>
  <c r="M920" i="6"/>
  <c r="N920" i="6" s="1"/>
  <c r="M921" i="6"/>
  <c r="N921" i="6" s="1"/>
  <c r="M922" i="6"/>
  <c r="N922" i="6" s="1"/>
  <c r="M923" i="6"/>
  <c r="N923" i="6" s="1"/>
  <c r="M924" i="6"/>
  <c r="N924" i="6" s="1"/>
  <c r="M925" i="6"/>
  <c r="N925" i="6" s="1"/>
  <c r="M926" i="6"/>
  <c r="N926" i="6" s="1"/>
  <c r="M927" i="6"/>
  <c r="N927" i="6" s="1"/>
  <c r="M928" i="6"/>
  <c r="N928" i="6" s="1"/>
  <c r="M929" i="6"/>
  <c r="N929" i="6" s="1"/>
  <c r="M930" i="6"/>
  <c r="N930" i="6" s="1"/>
  <c r="M931" i="6"/>
  <c r="N931" i="6" s="1"/>
  <c r="M932" i="6"/>
  <c r="N932" i="6" s="1"/>
  <c r="M933" i="6"/>
  <c r="N933" i="6" s="1"/>
  <c r="M934" i="6"/>
  <c r="N934" i="6" s="1"/>
  <c r="M935" i="6"/>
  <c r="N935" i="6" s="1"/>
  <c r="M936" i="6"/>
  <c r="N936" i="6" s="1"/>
  <c r="M937" i="6"/>
  <c r="N937" i="6" s="1"/>
  <c r="M938" i="6"/>
  <c r="N938" i="6" s="1"/>
  <c r="M939" i="6"/>
  <c r="N939" i="6" s="1"/>
  <c r="M940" i="6"/>
  <c r="N940" i="6" s="1"/>
  <c r="M941" i="6"/>
  <c r="N941" i="6" s="1"/>
  <c r="M942" i="6"/>
  <c r="N942" i="6" s="1"/>
  <c r="M943" i="6"/>
  <c r="N943" i="6" s="1"/>
  <c r="M944" i="6"/>
  <c r="N944" i="6" s="1"/>
  <c r="M945" i="6"/>
  <c r="N945" i="6" s="1"/>
  <c r="M946" i="6"/>
  <c r="N946" i="6" s="1"/>
  <c r="M947" i="6"/>
  <c r="N947" i="6" s="1"/>
  <c r="M948" i="6"/>
  <c r="N948" i="6" s="1"/>
  <c r="M949" i="6"/>
  <c r="N949" i="6" s="1"/>
  <c r="M950" i="6"/>
  <c r="N950" i="6" s="1"/>
  <c r="M951" i="6"/>
  <c r="N951" i="6" s="1"/>
  <c r="M952" i="6"/>
  <c r="N952" i="6" s="1"/>
  <c r="M953" i="6"/>
  <c r="N953" i="6" s="1"/>
  <c r="M954" i="6"/>
  <c r="N954" i="6" s="1"/>
  <c r="M955" i="6"/>
  <c r="N955" i="6" s="1"/>
  <c r="M956" i="6"/>
  <c r="N956" i="6" s="1"/>
  <c r="M957" i="6"/>
  <c r="N957" i="6" s="1"/>
  <c r="M958" i="6"/>
  <c r="N958" i="6" s="1"/>
  <c r="M959" i="6"/>
  <c r="N959" i="6" s="1"/>
  <c r="M960" i="6"/>
  <c r="N960" i="6" s="1"/>
  <c r="M961" i="6"/>
  <c r="N961" i="6" s="1"/>
  <c r="M962" i="6"/>
  <c r="N962" i="6" s="1"/>
  <c r="M963" i="6"/>
  <c r="N963" i="6" s="1"/>
  <c r="M964" i="6"/>
  <c r="N964" i="6" s="1"/>
  <c r="M965" i="6"/>
  <c r="N965" i="6" s="1"/>
  <c r="M966" i="6"/>
  <c r="N966" i="6" s="1"/>
  <c r="M967" i="6"/>
  <c r="N967" i="6" s="1"/>
  <c r="M968" i="6"/>
  <c r="N968" i="6" s="1"/>
  <c r="M969" i="6"/>
  <c r="N969" i="6" s="1"/>
  <c r="M970" i="6"/>
  <c r="N970" i="6" s="1"/>
  <c r="M971" i="6"/>
  <c r="N971" i="6" s="1"/>
  <c r="M972" i="6"/>
  <c r="N972" i="6" s="1"/>
  <c r="M973" i="6"/>
  <c r="N973" i="6" s="1"/>
  <c r="M974" i="6"/>
  <c r="N974" i="6" s="1"/>
  <c r="M975" i="6"/>
  <c r="N975" i="6" s="1"/>
  <c r="M976" i="6"/>
  <c r="N976" i="6" s="1"/>
  <c r="M977" i="6"/>
  <c r="N977" i="6" s="1"/>
  <c r="M978" i="6"/>
  <c r="N978" i="6" s="1"/>
  <c r="M979" i="6"/>
  <c r="N979" i="6" s="1"/>
  <c r="M980" i="6"/>
  <c r="N980" i="6" s="1"/>
  <c r="M981" i="6"/>
  <c r="N981" i="6" s="1"/>
  <c r="M982" i="6"/>
  <c r="N982" i="6" s="1"/>
  <c r="M983" i="6"/>
  <c r="N983" i="6" s="1"/>
  <c r="M984" i="6"/>
  <c r="N984" i="6" s="1"/>
  <c r="M985" i="6"/>
  <c r="N985" i="6" s="1"/>
  <c r="M986" i="6"/>
  <c r="N986" i="6" s="1"/>
  <c r="M987" i="6"/>
  <c r="N987" i="6" s="1"/>
  <c r="M988" i="6"/>
  <c r="N988" i="6" s="1"/>
  <c r="M989" i="6"/>
  <c r="N989" i="6" s="1"/>
  <c r="M990" i="6"/>
  <c r="N990" i="6" s="1"/>
  <c r="M991" i="6"/>
  <c r="N991" i="6" s="1"/>
  <c r="M992" i="6"/>
  <c r="N992" i="6" s="1"/>
  <c r="M993" i="6"/>
  <c r="N993" i="6" s="1"/>
  <c r="M994" i="6"/>
  <c r="N994" i="6" s="1"/>
  <c r="M995" i="6"/>
  <c r="N995" i="6" s="1"/>
  <c r="M996" i="6"/>
  <c r="N996" i="6" s="1"/>
  <c r="M997" i="6"/>
  <c r="N997" i="6" s="1"/>
  <c r="M998" i="6"/>
  <c r="N998" i="6" s="1"/>
  <c r="M999" i="6"/>
  <c r="N999" i="6" s="1"/>
  <c r="M1000" i="6"/>
  <c r="N1000" i="6" s="1"/>
  <c r="M1001" i="6"/>
  <c r="N1001" i="6" s="1"/>
  <c r="M1002" i="6"/>
  <c r="N1002" i="6" s="1"/>
  <c r="M1003" i="6"/>
  <c r="N1003" i="6" s="1"/>
  <c r="M1004" i="6"/>
  <c r="N1004" i="6" s="1"/>
  <c r="M1005" i="6"/>
  <c r="N1005" i="6" s="1"/>
  <c r="M1006" i="6"/>
  <c r="N1006" i="6" s="1"/>
  <c r="M1007" i="6"/>
  <c r="N1007" i="6" s="1"/>
  <c r="M1008" i="6"/>
  <c r="N1008" i="6" s="1"/>
  <c r="M1009" i="6"/>
  <c r="N1009" i="6" s="1"/>
  <c r="M1010" i="6"/>
  <c r="N1010" i="6" s="1"/>
  <c r="M1011" i="6"/>
  <c r="N1011" i="6" s="1"/>
  <c r="M1012" i="6"/>
  <c r="N1012" i="6" s="1"/>
  <c r="M1013" i="6"/>
  <c r="N1013" i="6" s="1"/>
  <c r="M1014" i="6"/>
  <c r="N1014" i="6" s="1"/>
  <c r="M1015" i="6"/>
  <c r="N1015" i="6" s="1"/>
  <c r="M1016" i="6"/>
  <c r="N1016" i="6" s="1"/>
  <c r="M1017" i="6"/>
  <c r="N1017" i="6" s="1"/>
  <c r="M1018" i="6"/>
  <c r="N1018" i="6" s="1"/>
  <c r="M1019" i="6"/>
  <c r="N1019" i="6" s="1"/>
  <c r="M1020" i="6"/>
  <c r="N1020" i="6" s="1"/>
  <c r="M1021" i="6"/>
  <c r="N1021" i="6" s="1"/>
  <c r="M1022" i="6"/>
  <c r="N1022" i="6" s="1"/>
  <c r="M1023" i="6"/>
  <c r="N1023" i="6" s="1"/>
  <c r="M1024" i="6"/>
  <c r="N1024" i="6" s="1"/>
  <c r="M1025" i="6"/>
  <c r="M1026" i="6"/>
  <c r="N1026" i="6" s="1"/>
  <c r="M1027" i="6"/>
  <c r="N1027" i="6" s="1"/>
  <c r="M1028" i="6"/>
  <c r="N1028" i="6" s="1"/>
  <c r="M1029" i="6"/>
  <c r="N1029" i="6" s="1"/>
  <c r="M1030" i="6"/>
  <c r="N1030" i="6" s="1"/>
  <c r="M1031" i="6"/>
  <c r="M1032" i="6"/>
  <c r="N1032" i="6" s="1"/>
  <c r="M1033" i="6"/>
  <c r="N1033" i="6" s="1"/>
  <c r="M1034" i="6"/>
  <c r="N1034" i="6" s="1"/>
  <c r="M1035" i="6"/>
  <c r="N1035" i="6" s="1"/>
  <c r="M1036" i="6"/>
  <c r="N1036" i="6" s="1"/>
  <c r="M1037" i="6"/>
  <c r="N1037" i="6" s="1"/>
  <c r="M1038" i="6"/>
  <c r="N1038" i="6" s="1"/>
  <c r="M1039" i="6"/>
  <c r="N1039" i="6" s="1"/>
  <c r="M1040" i="6"/>
  <c r="N1040" i="6" s="1"/>
  <c r="M1041" i="6"/>
  <c r="N1041" i="6" s="1"/>
  <c r="M1042" i="6"/>
  <c r="N1042" i="6" s="1"/>
  <c r="M1043" i="6"/>
  <c r="N1043" i="6" s="1"/>
  <c r="M1044" i="6"/>
  <c r="N1044" i="6" s="1"/>
  <c r="M1045" i="6"/>
  <c r="N1045" i="6" s="1"/>
  <c r="M1046" i="6"/>
  <c r="N1046" i="6" s="1"/>
  <c r="M1047" i="6"/>
  <c r="N1047" i="6" s="1"/>
  <c r="M1048" i="6"/>
  <c r="N1048" i="6" s="1"/>
  <c r="M1049" i="6"/>
  <c r="N1049" i="6" s="1"/>
  <c r="M1050" i="6"/>
  <c r="N1050" i="6" s="1"/>
  <c r="M1051" i="6"/>
  <c r="N1051" i="6" s="1"/>
  <c r="M1052" i="6"/>
  <c r="N1052" i="6" s="1"/>
  <c r="M1053" i="6"/>
  <c r="N1053" i="6" s="1"/>
  <c r="M1054" i="6"/>
  <c r="N1054" i="6" s="1"/>
  <c r="M1055" i="6"/>
  <c r="N1055" i="6" s="1"/>
  <c r="M1056" i="6"/>
  <c r="N1056" i="6" s="1"/>
  <c r="M1057" i="6"/>
  <c r="N1057" i="6" s="1"/>
  <c r="M1058" i="6"/>
  <c r="N1058" i="6" s="1"/>
  <c r="M1059" i="6"/>
  <c r="N1059" i="6" s="1"/>
  <c r="M1060" i="6"/>
  <c r="N1060" i="6" s="1"/>
  <c r="M1061" i="6"/>
  <c r="N1061" i="6" s="1"/>
  <c r="M1062" i="6"/>
  <c r="N1062" i="6" s="1"/>
  <c r="M1063" i="6"/>
  <c r="N1063" i="6" s="1"/>
  <c r="M1064" i="6"/>
  <c r="N1064" i="6" s="1"/>
  <c r="M1065" i="6"/>
  <c r="N1065" i="6" s="1"/>
  <c r="M1066" i="6"/>
  <c r="N1066" i="6" s="1"/>
  <c r="M1067" i="6"/>
  <c r="N1067" i="6" s="1"/>
  <c r="M1068" i="6"/>
  <c r="N1068" i="6" s="1"/>
  <c r="M1069" i="6"/>
  <c r="N1069" i="6" s="1"/>
  <c r="M1070" i="6"/>
  <c r="N1070" i="6" s="1"/>
  <c r="M1071" i="6"/>
  <c r="N1071" i="6" s="1"/>
  <c r="M1072" i="6"/>
  <c r="N1072" i="6" s="1"/>
  <c r="M1073" i="6"/>
  <c r="N1073" i="6" s="1"/>
  <c r="M1074" i="6"/>
  <c r="N1074" i="6" s="1"/>
  <c r="M1075" i="6"/>
  <c r="N1075" i="6" s="1"/>
  <c r="M1076" i="6"/>
  <c r="N1076" i="6" s="1"/>
  <c r="M1077" i="6"/>
  <c r="N1077" i="6" s="1"/>
  <c r="M1078" i="6"/>
  <c r="N1078" i="6" s="1"/>
  <c r="M1079" i="6"/>
  <c r="N1079" i="6" s="1"/>
  <c r="M1080" i="6"/>
  <c r="N1080" i="6" s="1"/>
  <c r="M1081" i="6"/>
  <c r="N1081" i="6" s="1"/>
  <c r="M1082" i="6"/>
  <c r="N1082" i="6" s="1"/>
  <c r="M1083" i="6"/>
  <c r="N1083" i="6" s="1"/>
  <c r="M1084" i="6"/>
  <c r="N1084" i="6" s="1"/>
  <c r="M1085" i="6"/>
  <c r="N1085" i="6" s="1"/>
  <c r="M1086" i="6"/>
  <c r="N1086" i="6" s="1"/>
  <c r="M1087" i="6"/>
  <c r="N1087" i="6" s="1"/>
  <c r="M1088" i="6"/>
  <c r="N1088" i="6" s="1"/>
  <c r="M1089" i="6"/>
  <c r="N1089" i="6" s="1"/>
  <c r="M1090" i="6"/>
  <c r="N1090" i="6" s="1"/>
  <c r="M1091" i="6"/>
  <c r="N1091" i="6" s="1"/>
  <c r="M1092" i="6"/>
  <c r="N1092" i="6" s="1"/>
  <c r="M1093" i="6"/>
  <c r="N1093" i="6" s="1"/>
  <c r="M1094" i="6"/>
  <c r="N1094" i="6" s="1"/>
  <c r="M1095" i="6"/>
  <c r="N1095" i="6" s="1"/>
  <c r="M1096" i="6"/>
  <c r="N1096" i="6" s="1"/>
  <c r="M1097" i="6"/>
  <c r="N1097" i="6" s="1"/>
  <c r="M1098" i="6"/>
  <c r="N1098" i="6" s="1"/>
  <c r="M1099" i="6"/>
  <c r="N1099" i="6" s="1"/>
  <c r="M1100" i="6"/>
  <c r="N1100" i="6" s="1"/>
  <c r="M1101" i="6"/>
  <c r="N1101" i="6" s="1"/>
  <c r="M1102" i="6"/>
  <c r="N1102" i="6" s="1"/>
  <c r="M1103" i="6"/>
  <c r="N1103" i="6" s="1"/>
  <c r="M1104" i="6"/>
  <c r="N1104" i="6" s="1"/>
  <c r="M1105" i="6"/>
  <c r="N1105" i="6" s="1"/>
  <c r="M1106" i="6"/>
  <c r="N1106" i="6" s="1"/>
  <c r="M1107" i="6"/>
  <c r="N1107" i="6" s="1"/>
  <c r="M1108" i="6"/>
  <c r="N1108" i="6" s="1"/>
  <c r="M1109" i="6"/>
  <c r="N1109" i="6" s="1"/>
  <c r="M1110" i="6"/>
  <c r="N1110" i="6" s="1"/>
  <c r="M1111" i="6"/>
  <c r="N1111" i="6" s="1"/>
  <c r="M1112" i="6"/>
  <c r="N1112" i="6" s="1"/>
  <c r="M1113" i="6"/>
  <c r="N1113" i="6" s="1"/>
  <c r="M1114" i="6"/>
  <c r="N1114" i="6" s="1"/>
  <c r="M1115" i="6"/>
  <c r="N1115" i="6" s="1"/>
  <c r="M1116" i="6"/>
  <c r="N1116" i="6" s="1"/>
  <c r="M1117" i="6"/>
  <c r="N1117" i="6" s="1"/>
  <c r="M1118" i="6"/>
  <c r="N1118" i="6" s="1"/>
  <c r="M1119" i="6"/>
  <c r="N1119" i="6" s="1"/>
  <c r="M1120" i="6"/>
  <c r="N1120" i="6" s="1"/>
  <c r="M1121" i="6"/>
  <c r="N1121" i="6" s="1"/>
  <c r="M1122" i="6"/>
  <c r="N1122" i="6" s="1"/>
  <c r="M1123" i="6"/>
  <c r="N1123" i="6" s="1"/>
  <c r="M1124" i="6"/>
  <c r="N1124" i="6" s="1"/>
  <c r="M1125" i="6"/>
  <c r="N1125" i="6" s="1"/>
  <c r="M1126" i="6"/>
  <c r="N1126" i="6" s="1"/>
  <c r="M1127" i="6"/>
  <c r="N1127" i="6" s="1"/>
  <c r="M1128" i="6"/>
  <c r="N1128" i="6" s="1"/>
  <c r="M1129" i="6"/>
  <c r="N1129" i="6" s="1"/>
  <c r="M1130" i="6"/>
  <c r="N1130" i="6" s="1"/>
  <c r="M1131" i="6"/>
  <c r="N1131" i="6" s="1"/>
  <c r="M1132" i="6"/>
  <c r="N1132" i="6" s="1"/>
  <c r="M1133" i="6"/>
  <c r="N1133" i="6" s="1"/>
  <c r="M1134" i="6"/>
  <c r="N1134" i="6" s="1"/>
  <c r="M1135" i="6"/>
  <c r="N1135" i="6" s="1"/>
  <c r="M1136" i="6"/>
  <c r="N1136" i="6" s="1"/>
  <c r="M1137" i="6"/>
  <c r="N1137" i="6" s="1"/>
  <c r="M1138" i="6"/>
  <c r="N1138" i="6" s="1"/>
  <c r="M1139" i="6"/>
  <c r="N1139" i="6" s="1"/>
  <c r="M1140" i="6"/>
  <c r="N1140" i="6" s="1"/>
  <c r="M1141" i="6"/>
  <c r="N1141" i="6" s="1"/>
  <c r="M1142" i="6"/>
  <c r="N1142" i="6" s="1"/>
  <c r="M1143" i="6"/>
  <c r="N1143" i="6" s="1"/>
  <c r="M1144" i="6"/>
  <c r="N1144" i="6" s="1"/>
  <c r="M1145" i="6"/>
  <c r="N1145" i="6" s="1"/>
  <c r="M1146" i="6"/>
  <c r="N1146" i="6" s="1"/>
  <c r="M1147" i="6"/>
  <c r="N1147" i="6" s="1"/>
  <c r="M1148" i="6"/>
  <c r="N1148" i="6" s="1"/>
  <c r="M1149" i="6"/>
  <c r="N1149" i="6" s="1"/>
  <c r="M1150" i="6"/>
  <c r="N1150" i="6" s="1"/>
  <c r="M1151" i="6"/>
  <c r="N1151" i="6" s="1"/>
  <c r="M1152" i="6"/>
  <c r="N1152" i="6" s="1"/>
  <c r="M1153" i="6"/>
  <c r="N1153" i="6" s="1"/>
  <c r="M1154" i="6"/>
  <c r="N1154" i="6" s="1"/>
  <c r="M1155" i="6"/>
  <c r="N1155" i="6" s="1"/>
  <c r="M1156" i="6"/>
  <c r="N1156" i="6" s="1"/>
  <c r="M1157" i="6"/>
  <c r="N1157" i="6" s="1"/>
  <c r="M1158" i="6"/>
  <c r="N1158" i="6" s="1"/>
  <c r="M1159" i="6"/>
  <c r="N1159" i="6" s="1"/>
  <c r="M1160" i="6"/>
  <c r="N1160" i="6" s="1"/>
  <c r="M1161" i="6"/>
  <c r="N1161" i="6" s="1"/>
  <c r="M1162" i="6"/>
  <c r="N1162" i="6" s="1"/>
  <c r="M1163" i="6"/>
  <c r="N1163" i="6" s="1"/>
  <c r="M1164" i="6"/>
  <c r="N1164" i="6" s="1"/>
  <c r="M1165" i="6"/>
  <c r="N1165" i="6" s="1"/>
  <c r="M1166" i="6"/>
  <c r="N1166" i="6" s="1"/>
  <c r="M1167" i="6"/>
  <c r="N1167" i="6" s="1"/>
  <c r="M1168" i="6"/>
  <c r="N1168" i="6" s="1"/>
  <c r="M1169" i="6"/>
  <c r="N1169" i="6" s="1"/>
  <c r="M1170" i="6"/>
  <c r="N1170" i="6" s="1"/>
  <c r="M1171" i="6"/>
  <c r="N1171" i="6" s="1"/>
  <c r="M1172" i="6"/>
  <c r="N1172" i="6" s="1"/>
  <c r="M1173" i="6"/>
  <c r="N1173" i="6" s="1"/>
  <c r="M1174" i="6"/>
  <c r="N1174" i="6" s="1"/>
  <c r="M1175" i="6"/>
  <c r="N1175" i="6" s="1"/>
  <c r="M1176" i="6"/>
  <c r="N1176" i="6" s="1"/>
  <c r="M1177" i="6"/>
  <c r="N1177" i="6" s="1"/>
  <c r="M1178" i="6"/>
  <c r="N1178" i="6" s="1"/>
  <c r="M1179" i="6"/>
  <c r="N1179" i="6" s="1"/>
  <c r="M1180" i="6"/>
  <c r="N1180" i="6" s="1"/>
  <c r="M1181" i="6"/>
  <c r="N1181" i="6" s="1"/>
  <c r="M1182" i="6"/>
  <c r="N1182" i="6" s="1"/>
  <c r="M1183" i="6"/>
  <c r="N1183" i="6" s="1"/>
  <c r="M1184" i="6"/>
  <c r="N1184" i="6" s="1"/>
  <c r="M1185" i="6"/>
  <c r="N1185" i="6" s="1"/>
  <c r="M1186" i="6"/>
  <c r="N1186" i="6" s="1"/>
  <c r="M1187" i="6"/>
  <c r="N1187" i="6" s="1"/>
  <c r="M1188" i="6"/>
  <c r="N1188" i="6" s="1"/>
  <c r="M1189" i="6"/>
  <c r="N1189" i="6" s="1"/>
  <c r="M1190" i="6"/>
  <c r="N1190" i="6" s="1"/>
  <c r="M1191" i="6"/>
  <c r="N1191" i="6" s="1"/>
  <c r="M1192" i="6"/>
  <c r="N1192" i="6" s="1"/>
  <c r="M1193" i="6"/>
  <c r="N1193" i="6" s="1"/>
  <c r="M1194" i="6"/>
  <c r="N1194" i="6" s="1"/>
  <c r="M1195" i="6"/>
  <c r="N1195" i="6" s="1"/>
  <c r="M1196" i="6"/>
  <c r="N1196" i="6" s="1"/>
  <c r="M1197" i="6"/>
  <c r="N1197" i="6" s="1"/>
  <c r="M1198" i="6"/>
  <c r="N1198" i="6" s="1"/>
  <c r="M1199" i="6"/>
  <c r="N1199" i="6" s="1"/>
  <c r="M1200" i="6"/>
  <c r="N1200" i="6" s="1"/>
  <c r="M1201" i="6"/>
  <c r="N1201" i="6" s="1"/>
  <c r="M1202" i="6"/>
  <c r="N1202" i="6" s="1"/>
  <c r="M1203" i="6"/>
  <c r="N1203" i="6" s="1"/>
  <c r="M1204" i="6"/>
  <c r="N1204" i="6" s="1"/>
  <c r="M1205" i="6"/>
  <c r="N1205" i="6" s="1"/>
  <c r="M1206" i="6"/>
  <c r="N1206" i="6" s="1"/>
  <c r="M1207" i="6"/>
  <c r="N1207" i="6" s="1"/>
  <c r="M1208" i="6"/>
  <c r="N1208" i="6" s="1"/>
  <c r="M1209" i="6"/>
  <c r="N1209" i="6" s="1"/>
  <c r="M1210" i="6"/>
  <c r="N1210" i="6" s="1"/>
  <c r="M1211" i="6"/>
  <c r="N1211" i="6" s="1"/>
  <c r="M1212" i="6"/>
  <c r="N1212" i="6" s="1"/>
  <c r="M1213" i="6"/>
  <c r="N1213" i="6" s="1"/>
  <c r="M1214" i="6"/>
  <c r="N1214" i="6" s="1"/>
  <c r="M1215" i="6"/>
  <c r="N1215" i="6" s="1"/>
  <c r="M1216" i="6"/>
  <c r="N1216" i="6" s="1"/>
  <c r="M1217" i="6"/>
  <c r="N1217" i="6" s="1"/>
  <c r="M1218" i="6"/>
  <c r="N1218" i="6" s="1"/>
  <c r="M1219" i="6"/>
  <c r="N1219" i="6" s="1"/>
  <c r="M1220" i="6"/>
  <c r="N1220" i="6" s="1"/>
  <c r="M1221" i="6"/>
  <c r="N1221" i="6" s="1"/>
  <c r="M1222" i="6"/>
  <c r="N1222" i="6" s="1"/>
  <c r="M1223" i="6"/>
  <c r="N1223" i="6" s="1"/>
  <c r="M1224" i="6"/>
  <c r="N1224" i="6" s="1"/>
  <c r="M1225" i="6"/>
  <c r="N1225" i="6" s="1"/>
  <c r="M1226" i="6"/>
  <c r="N1226" i="6" s="1"/>
  <c r="M1227" i="6"/>
  <c r="N1227" i="6" s="1"/>
  <c r="M1228" i="6"/>
  <c r="N1228" i="6" s="1"/>
  <c r="M1229" i="6"/>
  <c r="N1229" i="6" s="1"/>
  <c r="M1230" i="6"/>
  <c r="N1230" i="6" s="1"/>
  <c r="M1231" i="6"/>
  <c r="N1231" i="6" s="1"/>
  <c r="M1232" i="6"/>
  <c r="N1232" i="6" s="1"/>
  <c r="M1233" i="6"/>
  <c r="N1233" i="6" s="1"/>
  <c r="M1234" i="6"/>
  <c r="N1234" i="6" s="1"/>
  <c r="M1235" i="6"/>
  <c r="N1235" i="6" s="1"/>
  <c r="M1236" i="6"/>
  <c r="N1236" i="6" s="1"/>
  <c r="M1237" i="6"/>
  <c r="N1237" i="6" s="1"/>
  <c r="M1238" i="6"/>
  <c r="N1238" i="6" s="1"/>
  <c r="M1239" i="6"/>
  <c r="N1239" i="6" s="1"/>
  <c r="M1240" i="6"/>
  <c r="N1240" i="6" s="1"/>
  <c r="M1241" i="6"/>
  <c r="N1241" i="6" s="1"/>
  <c r="M1242" i="6"/>
  <c r="N1242" i="6" s="1"/>
  <c r="M1243" i="6"/>
  <c r="N1243" i="6" s="1"/>
  <c r="M1244" i="6"/>
  <c r="N1244" i="6" s="1"/>
  <c r="M1245" i="6"/>
  <c r="N1245" i="6" s="1"/>
  <c r="M1246" i="6"/>
  <c r="N1246" i="6" s="1"/>
  <c r="M1247" i="6"/>
  <c r="N1247" i="6" s="1"/>
  <c r="M1248" i="6"/>
  <c r="N1248" i="6" s="1"/>
  <c r="M1249" i="6"/>
  <c r="N1249" i="6" s="1"/>
  <c r="M1250" i="6"/>
  <c r="N1250" i="6" s="1"/>
  <c r="M1251" i="6"/>
  <c r="N1251" i="6" s="1"/>
  <c r="M1252" i="6"/>
  <c r="N1252" i="6" s="1"/>
  <c r="M1253" i="6"/>
  <c r="N1253" i="6" s="1"/>
  <c r="M1254" i="6"/>
  <c r="N1254" i="6" s="1"/>
  <c r="M1255" i="6"/>
  <c r="N1255" i="6" s="1"/>
  <c r="M1256" i="6"/>
  <c r="N1256" i="6" s="1"/>
  <c r="M1257" i="6"/>
  <c r="N1257" i="6" s="1"/>
  <c r="M1258" i="6"/>
  <c r="N1258" i="6" s="1"/>
  <c r="M1259" i="6"/>
  <c r="N1259" i="6" s="1"/>
  <c r="M1260" i="6"/>
  <c r="N1260" i="6" s="1"/>
  <c r="M1261" i="6"/>
  <c r="N1261" i="6" s="1"/>
  <c r="M1262" i="6"/>
  <c r="N1262" i="6" s="1"/>
  <c r="M1263" i="6"/>
  <c r="N1263" i="6" s="1"/>
  <c r="M1264" i="6"/>
  <c r="N1264" i="6" s="1"/>
  <c r="M1265" i="6"/>
  <c r="N1265" i="6" s="1"/>
  <c r="M1266" i="6"/>
  <c r="N1266" i="6" s="1"/>
  <c r="M1267" i="6"/>
  <c r="N1267" i="6" s="1"/>
  <c r="M1268" i="6"/>
  <c r="N1268" i="6" s="1"/>
  <c r="M1269" i="6"/>
  <c r="N1269" i="6" s="1"/>
  <c r="M1270" i="6"/>
  <c r="N1270" i="6" s="1"/>
  <c r="M1271" i="6"/>
  <c r="N1271" i="6" s="1"/>
  <c r="M1272" i="6"/>
  <c r="N1272" i="6" s="1"/>
  <c r="M1273" i="6"/>
  <c r="N1273" i="6" s="1"/>
  <c r="M1274" i="6"/>
  <c r="N1274" i="6" s="1"/>
  <c r="M1275" i="6"/>
  <c r="N1275" i="6" s="1"/>
  <c r="M1276" i="6"/>
  <c r="N1276" i="6" s="1"/>
  <c r="M1277" i="6"/>
  <c r="N1277" i="6" s="1"/>
  <c r="M1278" i="6"/>
  <c r="N1278" i="6" s="1"/>
  <c r="M1279" i="6"/>
  <c r="N1279" i="6" s="1"/>
  <c r="M1280" i="6"/>
  <c r="N1280" i="6" s="1"/>
  <c r="M1281" i="6"/>
  <c r="N1281" i="6" s="1"/>
  <c r="M1282" i="6"/>
  <c r="N1282" i="6" s="1"/>
  <c r="M1283" i="6"/>
  <c r="N1283" i="6" s="1"/>
  <c r="M1284" i="6"/>
  <c r="N1284" i="6" s="1"/>
  <c r="M1285" i="6"/>
  <c r="N1285" i="6" s="1"/>
  <c r="M1286" i="6"/>
  <c r="N1286" i="6" s="1"/>
  <c r="M1287" i="6"/>
  <c r="N1287" i="6" s="1"/>
  <c r="M1288" i="6"/>
  <c r="N1288" i="6" s="1"/>
  <c r="M1289" i="6"/>
  <c r="N1289" i="6" s="1"/>
  <c r="M1290" i="6"/>
  <c r="N1290" i="6" s="1"/>
  <c r="M1291" i="6"/>
  <c r="N1291" i="6" s="1"/>
  <c r="M1292" i="6"/>
  <c r="N1292" i="6" s="1"/>
  <c r="M1293" i="6"/>
  <c r="N1293" i="6" s="1"/>
  <c r="M1294" i="6"/>
  <c r="N1294" i="6" s="1"/>
  <c r="M1295" i="6"/>
  <c r="N1295" i="6" s="1"/>
  <c r="M1296" i="6"/>
  <c r="N1296" i="6" s="1"/>
  <c r="M1297" i="6"/>
  <c r="N1297" i="6" s="1"/>
  <c r="M1298" i="6"/>
  <c r="N1298" i="6" s="1"/>
  <c r="M1299" i="6"/>
  <c r="N1299" i="6" s="1"/>
  <c r="M1300" i="6"/>
  <c r="N1300" i="6" s="1"/>
  <c r="M1301" i="6"/>
  <c r="N1301" i="6" s="1"/>
  <c r="M1302" i="6"/>
  <c r="N1302" i="6" s="1"/>
  <c r="M1303" i="6"/>
  <c r="N1303" i="6" s="1"/>
  <c r="M1304" i="6"/>
  <c r="N1304" i="6" s="1"/>
  <c r="M1305" i="6"/>
  <c r="N1305" i="6" s="1"/>
  <c r="M1306" i="6"/>
  <c r="N1306" i="6" s="1"/>
  <c r="M1307" i="6"/>
  <c r="N1307" i="6" s="1"/>
  <c r="M1308" i="6"/>
  <c r="N1308" i="6" s="1"/>
  <c r="M1309" i="6"/>
  <c r="N1309" i="6" s="1"/>
  <c r="M1310" i="6"/>
  <c r="N1310" i="6" s="1"/>
  <c r="M1311" i="6"/>
  <c r="N1311" i="6" s="1"/>
  <c r="M1312" i="6"/>
  <c r="N1312" i="6" s="1"/>
  <c r="M1313" i="6"/>
  <c r="N1313" i="6" s="1"/>
  <c r="M1314" i="6"/>
  <c r="N1314" i="6" s="1"/>
  <c r="M1315" i="6"/>
  <c r="N1315" i="6" s="1"/>
  <c r="M1316" i="6"/>
  <c r="N1316" i="6" s="1"/>
  <c r="M1317" i="6"/>
  <c r="N1317" i="6" s="1"/>
  <c r="M1318" i="6"/>
  <c r="N1318" i="6" s="1"/>
  <c r="M1319" i="6"/>
  <c r="N1319" i="6" s="1"/>
  <c r="M1320" i="6"/>
  <c r="N1320" i="6" s="1"/>
  <c r="M1321" i="6"/>
  <c r="N1321" i="6" s="1"/>
  <c r="M1322" i="6"/>
  <c r="N1322" i="6" s="1"/>
  <c r="M1323" i="6"/>
  <c r="N1323" i="6" s="1"/>
  <c r="M1324" i="6"/>
  <c r="N1324" i="6" s="1"/>
  <c r="M1325" i="6"/>
  <c r="N1325" i="6" s="1"/>
  <c r="M1326" i="6"/>
  <c r="N1326" i="6" s="1"/>
  <c r="M1327" i="6"/>
  <c r="N1327" i="6" s="1"/>
  <c r="M1328" i="6"/>
  <c r="N1328" i="6" s="1"/>
  <c r="M1329" i="6"/>
  <c r="N1329" i="6" s="1"/>
  <c r="M1330" i="6"/>
  <c r="N1330" i="6" s="1"/>
  <c r="M1331" i="6"/>
  <c r="N1331" i="6" s="1"/>
  <c r="M1332" i="6"/>
  <c r="N1332" i="6" s="1"/>
  <c r="M1333" i="6"/>
  <c r="N1333" i="6" s="1"/>
  <c r="M1334" i="6"/>
  <c r="N1334" i="6" s="1"/>
  <c r="M1335" i="6"/>
  <c r="N1335" i="6" s="1"/>
  <c r="M1336" i="6"/>
  <c r="N1336" i="6" s="1"/>
  <c r="M1337" i="6"/>
  <c r="N1337" i="6" s="1"/>
  <c r="M1338" i="6"/>
  <c r="N1338" i="6" s="1"/>
  <c r="M1339" i="6"/>
  <c r="N1339" i="6" s="1"/>
  <c r="M1340" i="6"/>
  <c r="N1340" i="6" s="1"/>
  <c r="M1341" i="6"/>
  <c r="N1341" i="6" s="1"/>
  <c r="M1342" i="6"/>
  <c r="N1342" i="6" s="1"/>
  <c r="M1343" i="6"/>
  <c r="N1343" i="6" s="1"/>
  <c r="M1344" i="6"/>
  <c r="N1344" i="6" s="1"/>
  <c r="M1345" i="6"/>
  <c r="N1345" i="6" s="1"/>
  <c r="M1346" i="6"/>
  <c r="N1346" i="6" s="1"/>
  <c r="M1347" i="6"/>
  <c r="N1347" i="6" s="1"/>
  <c r="M1348" i="6"/>
  <c r="N1348" i="6" s="1"/>
  <c r="M1349" i="6"/>
  <c r="N1349" i="6" s="1"/>
  <c r="M1350" i="6"/>
  <c r="N1350" i="6" s="1"/>
  <c r="M1351" i="6"/>
  <c r="N1351" i="6" s="1"/>
  <c r="M1352" i="6"/>
  <c r="N1352" i="6" s="1"/>
  <c r="M1353" i="6"/>
  <c r="N1353" i="6" s="1"/>
  <c r="M1354" i="6"/>
  <c r="N1354" i="6" s="1"/>
  <c r="M1355" i="6"/>
  <c r="N1355" i="6" s="1"/>
  <c r="M1356" i="6"/>
  <c r="N1356" i="6" s="1"/>
  <c r="M1357" i="6"/>
  <c r="N1357" i="6" s="1"/>
  <c r="M1358" i="6"/>
  <c r="N1358" i="6" s="1"/>
  <c r="M1359" i="6"/>
  <c r="N1359" i="6" s="1"/>
  <c r="M1360" i="6"/>
  <c r="N1360" i="6" s="1"/>
  <c r="M1361" i="6"/>
  <c r="N1361" i="6" s="1"/>
  <c r="M1362" i="6"/>
  <c r="N1362" i="6" s="1"/>
  <c r="M1363" i="6"/>
  <c r="N1363" i="6" s="1"/>
  <c r="M1364" i="6"/>
  <c r="N1364" i="6" s="1"/>
  <c r="M1365" i="6"/>
  <c r="N1365" i="6" s="1"/>
  <c r="M1366" i="6"/>
  <c r="N1366" i="6" s="1"/>
  <c r="M1367" i="6"/>
  <c r="N1367" i="6" s="1"/>
  <c r="M1368" i="6"/>
  <c r="N1368" i="6" s="1"/>
  <c r="M1369" i="6"/>
  <c r="N1369" i="6" s="1"/>
  <c r="M1370" i="6"/>
  <c r="N1370" i="6" s="1"/>
  <c r="M1371" i="6"/>
  <c r="N1371" i="6" s="1"/>
  <c r="M1372" i="6"/>
  <c r="N1372" i="6" s="1"/>
  <c r="M1373" i="6"/>
  <c r="N1373" i="6" s="1"/>
  <c r="M1374" i="6"/>
  <c r="N1374" i="6" s="1"/>
  <c r="M1375" i="6"/>
  <c r="N1375" i="6" s="1"/>
  <c r="M1376" i="6"/>
  <c r="N1376" i="6" s="1"/>
  <c r="M1377" i="6"/>
  <c r="N1377" i="6" s="1"/>
  <c r="M1378" i="6"/>
  <c r="N1378" i="6" s="1"/>
  <c r="M1379" i="6"/>
  <c r="N1379" i="6" s="1"/>
  <c r="M1380" i="6"/>
  <c r="N1380" i="6" s="1"/>
  <c r="M1381" i="6"/>
  <c r="N1381" i="6" s="1"/>
  <c r="M1382" i="6"/>
  <c r="N1382" i="6" s="1"/>
  <c r="M1383" i="6"/>
  <c r="N1383" i="6" s="1"/>
  <c r="M1384" i="6"/>
  <c r="N1384" i="6" s="1"/>
  <c r="M1385" i="6"/>
  <c r="N1385" i="6" s="1"/>
  <c r="M1386" i="6"/>
  <c r="N1386" i="6" s="1"/>
  <c r="M1387" i="6"/>
  <c r="N1387" i="6" s="1"/>
  <c r="M1388" i="6"/>
  <c r="N1388" i="6" s="1"/>
  <c r="M1389" i="6"/>
  <c r="N1389" i="6" s="1"/>
  <c r="M1390" i="6"/>
  <c r="N1390" i="6" s="1"/>
  <c r="M1391" i="6"/>
  <c r="N1391" i="6" s="1"/>
  <c r="M1392" i="6"/>
  <c r="N1392" i="6" s="1"/>
  <c r="M1393" i="6"/>
  <c r="N1393" i="6" s="1"/>
  <c r="M1394" i="6"/>
  <c r="N1394" i="6" s="1"/>
  <c r="M1395" i="6"/>
  <c r="N1395" i="6" s="1"/>
  <c r="M1396" i="6"/>
  <c r="N1396" i="6" s="1"/>
  <c r="M1397" i="6"/>
  <c r="N1397" i="6" s="1"/>
  <c r="M1398" i="6"/>
  <c r="N1398" i="6" s="1"/>
  <c r="M1399" i="6"/>
  <c r="N1399" i="6" s="1"/>
  <c r="M1400" i="6"/>
  <c r="N1400" i="6" s="1"/>
  <c r="M1401" i="6"/>
  <c r="N1401" i="6" s="1"/>
  <c r="M1402" i="6"/>
  <c r="N1402" i="6" s="1"/>
  <c r="M1403" i="6"/>
  <c r="N1403" i="6" s="1"/>
  <c r="M1404" i="6"/>
  <c r="N1404" i="6" s="1"/>
  <c r="M1405" i="6"/>
  <c r="N1405" i="6" s="1"/>
  <c r="M1406" i="6"/>
  <c r="N1406" i="6" s="1"/>
  <c r="M1407" i="6"/>
  <c r="N1407" i="6" s="1"/>
  <c r="M1408" i="6"/>
  <c r="N1408" i="6" s="1"/>
  <c r="M1409" i="6"/>
  <c r="N1409" i="6" s="1"/>
  <c r="M1410" i="6"/>
  <c r="N1410" i="6" s="1"/>
  <c r="M1411" i="6"/>
  <c r="N1411" i="6" s="1"/>
  <c r="M1412" i="6"/>
  <c r="N1412" i="6" s="1"/>
  <c r="M1413" i="6"/>
  <c r="N1413" i="6" s="1"/>
  <c r="M1414" i="6"/>
  <c r="N1414" i="6" s="1"/>
  <c r="M1415" i="6"/>
  <c r="N1415" i="6" s="1"/>
  <c r="M1416" i="6"/>
  <c r="N1416" i="6" s="1"/>
  <c r="M1417" i="6"/>
  <c r="N1417" i="6" s="1"/>
  <c r="M1418" i="6"/>
  <c r="N1418" i="6" s="1"/>
  <c r="M1419" i="6"/>
  <c r="N1419" i="6" s="1"/>
  <c r="M1420" i="6"/>
  <c r="N1420" i="6" s="1"/>
  <c r="M1421" i="6"/>
  <c r="N1421" i="6" s="1"/>
  <c r="M1422" i="6"/>
  <c r="N1422" i="6" s="1"/>
  <c r="M1423" i="6"/>
  <c r="N1423" i="6" s="1"/>
  <c r="M1424" i="6"/>
  <c r="N1424" i="6" s="1"/>
  <c r="M1425" i="6"/>
  <c r="N1425" i="6" s="1"/>
  <c r="M1426" i="6"/>
  <c r="N1426" i="6" s="1"/>
  <c r="M1427" i="6"/>
  <c r="N1427" i="6" s="1"/>
  <c r="M1428" i="6"/>
  <c r="N1428" i="6" s="1"/>
  <c r="M1429" i="6"/>
  <c r="N1429" i="6" s="1"/>
  <c r="M1430" i="6"/>
  <c r="N1430" i="6" s="1"/>
  <c r="M1431" i="6"/>
  <c r="N1431" i="6" s="1"/>
  <c r="M1432" i="6"/>
  <c r="N1432" i="6" s="1"/>
  <c r="M1433" i="6"/>
  <c r="N1433" i="6" s="1"/>
  <c r="M1434" i="6"/>
  <c r="N1434" i="6" s="1"/>
  <c r="M1435" i="6"/>
  <c r="N1435" i="6" s="1"/>
  <c r="M1436" i="6"/>
  <c r="N1436" i="6" s="1"/>
  <c r="M1437" i="6"/>
  <c r="N1437" i="6" s="1"/>
  <c r="M1438" i="6"/>
  <c r="N1438" i="6" s="1"/>
  <c r="M1439" i="6"/>
  <c r="N1439" i="6" s="1"/>
  <c r="M1440" i="6"/>
  <c r="N1440" i="6" s="1"/>
  <c r="M1441" i="6"/>
  <c r="N1441" i="6" s="1"/>
  <c r="M1442" i="6"/>
  <c r="N1442" i="6" s="1"/>
  <c r="M1443" i="6"/>
  <c r="N1443" i="6" s="1"/>
  <c r="M1444" i="6"/>
  <c r="N1444" i="6" s="1"/>
  <c r="M1445" i="6"/>
  <c r="N1445" i="6" s="1"/>
  <c r="M1446" i="6"/>
  <c r="N1446" i="6" s="1"/>
  <c r="M1447" i="6"/>
  <c r="N1447" i="6" s="1"/>
  <c r="M1448" i="6"/>
  <c r="N1448" i="6" s="1"/>
  <c r="M1449" i="6"/>
  <c r="N1449" i="6" s="1"/>
  <c r="M1450" i="6"/>
  <c r="N1450" i="6" s="1"/>
  <c r="M1451" i="6"/>
  <c r="N1451" i="6" s="1"/>
  <c r="M1452" i="6"/>
  <c r="N1452" i="6" s="1"/>
  <c r="M1453" i="6"/>
  <c r="N1453" i="6" s="1"/>
  <c r="M1454" i="6"/>
  <c r="N1454" i="6" s="1"/>
  <c r="M1455" i="6"/>
  <c r="N1455" i="6" s="1"/>
  <c r="M1456" i="6"/>
  <c r="N1456" i="6" s="1"/>
  <c r="M1457" i="6"/>
  <c r="N1457" i="6" s="1"/>
  <c r="M1458" i="6"/>
  <c r="N1458" i="6" s="1"/>
  <c r="M1459" i="6"/>
  <c r="N1459" i="6" s="1"/>
  <c r="M1460" i="6"/>
  <c r="N1460" i="6" s="1"/>
  <c r="M1461" i="6"/>
  <c r="N1461" i="6" s="1"/>
  <c r="M1462" i="6"/>
  <c r="N1462" i="6" s="1"/>
  <c r="M1463" i="6"/>
  <c r="N1463" i="6" s="1"/>
  <c r="M1464" i="6"/>
  <c r="N1464" i="6" s="1"/>
  <c r="M1465" i="6"/>
  <c r="N1465" i="6" s="1"/>
  <c r="M1466" i="6"/>
  <c r="N1466" i="6" s="1"/>
  <c r="M1467" i="6"/>
  <c r="N1467" i="6" s="1"/>
  <c r="M1468" i="6"/>
  <c r="N1468" i="6" s="1"/>
  <c r="M1469" i="6"/>
  <c r="N1469" i="6" s="1"/>
  <c r="M1470" i="6"/>
  <c r="N1470" i="6" s="1"/>
  <c r="M1471" i="6"/>
  <c r="N1471" i="6" s="1"/>
  <c r="M1472" i="6"/>
  <c r="N1472" i="6" s="1"/>
  <c r="M1473" i="6"/>
  <c r="N1473" i="6" s="1"/>
  <c r="M1474" i="6"/>
  <c r="N1474" i="6" s="1"/>
  <c r="M1475" i="6"/>
  <c r="N1475" i="6" s="1"/>
  <c r="M1476" i="6"/>
  <c r="N1476" i="6" s="1"/>
  <c r="M1477" i="6"/>
  <c r="N1477" i="6" s="1"/>
  <c r="M1478" i="6"/>
  <c r="N1478" i="6" s="1"/>
  <c r="M1479" i="6"/>
  <c r="N1479" i="6" s="1"/>
  <c r="M1480" i="6"/>
  <c r="N1480" i="6" s="1"/>
  <c r="M1481" i="6"/>
  <c r="N1481" i="6" s="1"/>
  <c r="M1482" i="6"/>
  <c r="N1482" i="6" s="1"/>
  <c r="M1483" i="6"/>
  <c r="N1483" i="6" s="1"/>
  <c r="M1484" i="6"/>
  <c r="N1484" i="6" s="1"/>
  <c r="M1485" i="6"/>
  <c r="N1485" i="6" s="1"/>
  <c r="M1486" i="6"/>
  <c r="N1486" i="6" s="1"/>
  <c r="M1487" i="6"/>
  <c r="N1487" i="6" s="1"/>
  <c r="M1488" i="6"/>
  <c r="N1488" i="6" s="1"/>
  <c r="M1489" i="6"/>
  <c r="N1489" i="6" s="1"/>
  <c r="M1490" i="6"/>
  <c r="N1490" i="6" s="1"/>
  <c r="M1491" i="6"/>
  <c r="N1491" i="6" s="1"/>
  <c r="M1492" i="6"/>
  <c r="N1492" i="6" s="1"/>
  <c r="M1493" i="6"/>
  <c r="N1493" i="6" s="1"/>
  <c r="M1494" i="6"/>
  <c r="N1494" i="6" s="1"/>
  <c r="M1495" i="6"/>
  <c r="N1495" i="6" s="1"/>
  <c r="M1496" i="6"/>
  <c r="N1496" i="6" s="1"/>
  <c r="M1497" i="6"/>
  <c r="N1497" i="6" s="1"/>
  <c r="M1498" i="6"/>
  <c r="N1498" i="6" s="1"/>
  <c r="M1499" i="6"/>
  <c r="N1499" i="6" s="1"/>
  <c r="M1500" i="6"/>
  <c r="N1500" i="6" s="1"/>
  <c r="M1501" i="6"/>
  <c r="N1501" i="6" s="1"/>
  <c r="M1502" i="6"/>
  <c r="N1502" i="6" s="1"/>
  <c r="M1503" i="6"/>
  <c r="N1503" i="6" s="1"/>
  <c r="M1504" i="6"/>
  <c r="N1504" i="6" s="1"/>
  <c r="M1505" i="6"/>
  <c r="N1505" i="6" s="1"/>
  <c r="M1506" i="6"/>
  <c r="N1506" i="6" s="1"/>
  <c r="M1507" i="6"/>
  <c r="N1507" i="6" s="1"/>
  <c r="M1508" i="6"/>
  <c r="N1508" i="6" s="1"/>
  <c r="M1509" i="6"/>
  <c r="N1509" i="6" s="1"/>
  <c r="M1510" i="6"/>
  <c r="N1510" i="6" s="1"/>
  <c r="M1511" i="6"/>
  <c r="N1511" i="6" s="1"/>
  <c r="M1512" i="6"/>
  <c r="N1512" i="6" s="1"/>
  <c r="M1513" i="6"/>
  <c r="N1513" i="6" s="1"/>
  <c r="M1514" i="6"/>
  <c r="N1514" i="6" s="1"/>
  <c r="M1515" i="6"/>
  <c r="N1515" i="6" s="1"/>
  <c r="M1516" i="6"/>
  <c r="N1516" i="6" s="1"/>
  <c r="M1517" i="6"/>
  <c r="N1517" i="6" s="1"/>
  <c r="M1518" i="6"/>
  <c r="N1518" i="6" s="1"/>
  <c r="M1519" i="6"/>
  <c r="N1519" i="6" s="1"/>
  <c r="M1520" i="6"/>
  <c r="N1520" i="6" s="1"/>
  <c r="M1521" i="6"/>
  <c r="N1521" i="6" s="1"/>
  <c r="M1522" i="6"/>
  <c r="N1522" i="6" s="1"/>
  <c r="M1523" i="6"/>
  <c r="N1523" i="6" s="1"/>
  <c r="M1524" i="6"/>
  <c r="N1524" i="6" s="1"/>
  <c r="M1525" i="6"/>
  <c r="N1525" i="6" s="1"/>
  <c r="M1526" i="6"/>
  <c r="N1526" i="6" s="1"/>
  <c r="M1527" i="6"/>
  <c r="N1527" i="6" s="1"/>
  <c r="M1528" i="6"/>
  <c r="N1528" i="6" s="1"/>
  <c r="M1529" i="6"/>
  <c r="N1529" i="6" s="1"/>
  <c r="M1530" i="6"/>
  <c r="N1530" i="6" s="1"/>
  <c r="M1531" i="6"/>
  <c r="N1531" i="6" s="1"/>
  <c r="M1532" i="6"/>
  <c r="N1532" i="6" s="1"/>
  <c r="M1533" i="6"/>
  <c r="N1533" i="6" s="1"/>
  <c r="M1534" i="6"/>
  <c r="N1534" i="6" s="1"/>
  <c r="M1535" i="6"/>
  <c r="N1535" i="6" s="1"/>
  <c r="M1536" i="6"/>
  <c r="N1536" i="6" s="1"/>
  <c r="M1537" i="6"/>
  <c r="N1537" i="6" s="1"/>
  <c r="M1538" i="6"/>
  <c r="N1538" i="6" s="1"/>
  <c r="M1539" i="6"/>
  <c r="N1539" i="6" s="1"/>
  <c r="M1540" i="6"/>
  <c r="N1540" i="6" s="1"/>
  <c r="M1541" i="6"/>
  <c r="N1541" i="6" s="1"/>
  <c r="M1542" i="6"/>
  <c r="N1542" i="6" s="1"/>
  <c r="M1543" i="6"/>
  <c r="N1543" i="6" s="1"/>
  <c r="M1544" i="6"/>
  <c r="N1544" i="6" s="1"/>
  <c r="M1545" i="6"/>
  <c r="N1545" i="6" s="1"/>
  <c r="M1546" i="6"/>
  <c r="N1546" i="6" s="1"/>
  <c r="M1547" i="6"/>
  <c r="N1547" i="6" s="1"/>
  <c r="M1548" i="6"/>
  <c r="N1548" i="6" s="1"/>
  <c r="M1549" i="6"/>
  <c r="N1549" i="6" s="1"/>
  <c r="M1550" i="6"/>
  <c r="N1550" i="6" s="1"/>
  <c r="M1551" i="6"/>
  <c r="N1551" i="6" s="1"/>
  <c r="M1552" i="6"/>
  <c r="N1552" i="6" s="1"/>
  <c r="M1553" i="6"/>
  <c r="N1553" i="6" s="1"/>
  <c r="M1554" i="6"/>
  <c r="N1554" i="6" s="1"/>
  <c r="M1555" i="6"/>
  <c r="N1555" i="6" s="1"/>
  <c r="M1556" i="6"/>
  <c r="N1556" i="6" s="1"/>
  <c r="M1557" i="6"/>
  <c r="N1557" i="6" s="1"/>
  <c r="M1558" i="6"/>
  <c r="N1558" i="6" s="1"/>
  <c r="M1559" i="6"/>
  <c r="N1559" i="6" s="1"/>
  <c r="M1560" i="6"/>
  <c r="N1560" i="6" s="1"/>
  <c r="M1561" i="6"/>
  <c r="N1561" i="6" s="1"/>
  <c r="M1562" i="6"/>
  <c r="N1562" i="6" s="1"/>
  <c r="M1563" i="6"/>
  <c r="N1563" i="6" s="1"/>
  <c r="M1564" i="6"/>
  <c r="N1564" i="6" s="1"/>
  <c r="M1565" i="6"/>
  <c r="N1565" i="6" s="1"/>
  <c r="M1566" i="6"/>
  <c r="N1566" i="6" s="1"/>
  <c r="M1567" i="6"/>
  <c r="N1567" i="6" s="1"/>
  <c r="M1568" i="6"/>
  <c r="N1568" i="6" s="1"/>
  <c r="M1569" i="6"/>
  <c r="N1569" i="6" s="1"/>
  <c r="M1570" i="6"/>
  <c r="N1570" i="6" s="1"/>
  <c r="M1571" i="6"/>
  <c r="N1571" i="6" s="1"/>
  <c r="M1572" i="6"/>
  <c r="N1572" i="6" s="1"/>
  <c r="M1573" i="6"/>
  <c r="N1573" i="6" s="1"/>
  <c r="M1574" i="6"/>
  <c r="N1574" i="6" s="1"/>
  <c r="M1575" i="6"/>
  <c r="N1575" i="6" s="1"/>
  <c r="M1576" i="6"/>
  <c r="N1576" i="6" s="1"/>
  <c r="M1577" i="6"/>
  <c r="N1577" i="6" s="1"/>
  <c r="M1578" i="6"/>
  <c r="N1578" i="6" s="1"/>
  <c r="M1579" i="6"/>
  <c r="N1579" i="6" s="1"/>
  <c r="M1580" i="6"/>
  <c r="N1580" i="6" s="1"/>
  <c r="M1581" i="6"/>
  <c r="N1581" i="6" s="1"/>
  <c r="M1582" i="6"/>
  <c r="N1582" i="6" s="1"/>
  <c r="M1583" i="6"/>
  <c r="N1583" i="6" s="1"/>
  <c r="M1584" i="6"/>
  <c r="N1584" i="6" s="1"/>
  <c r="M1585" i="6"/>
  <c r="N1585" i="6" s="1"/>
  <c r="M1586" i="6"/>
  <c r="N1586" i="6" s="1"/>
  <c r="M1587" i="6"/>
  <c r="N1587" i="6" s="1"/>
  <c r="M1588" i="6"/>
  <c r="N1588" i="6" s="1"/>
  <c r="M1589" i="6"/>
  <c r="N1589" i="6" s="1"/>
  <c r="M1590" i="6"/>
  <c r="N1590" i="6" s="1"/>
  <c r="M1591" i="6"/>
  <c r="N1591" i="6" s="1"/>
  <c r="M1592" i="6"/>
  <c r="N1592" i="6" s="1"/>
  <c r="M1593" i="6"/>
  <c r="N1593" i="6" s="1"/>
  <c r="M1594" i="6"/>
  <c r="N1594" i="6" s="1"/>
  <c r="M1595" i="6"/>
  <c r="N1595" i="6" s="1"/>
  <c r="M1596" i="6"/>
  <c r="N1596" i="6" s="1"/>
  <c r="M1597" i="6"/>
  <c r="N1597" i="6" s="1"/>
  <c r="M1598" i="6"/>
  <c r="N1598" i="6" s="1"/>
  <c r="M1599" i="6"/>
  <c r="N1599" i="6" s="1"/>
  <c r="M1600" i="6"/>
  <c r="N1600" i="6" s="1"/>
  <c r="M1601" i="6"/>
  <c r="N1601" i="6" s="1"/>
  <c r="M1602" i="6"/>
  <c r="N1602" i="6" s="1"/>
  <c r="M1603" i="6"/>
  <c r="N1603" i="6" s="1"/>
  <c r="M1604" i="6"/>
  <c r="N1604" i="6" s="1"/>
  <c r="M1605" i="6"/>
  <c r="N1605" i="6" s="1"/>
  <c r="M1606" i="6"/>
  <c r="N1606" i="6" s="1"/>
  <c r="M1607" i="6"/>
  <c r="N1607" i="6" s="1"/>
  <c r="M1608" i="6"/>
  <c r="N1608" i="6" s="1"/>
  <c r="M1609" i="6"/>
  <c r="N1609" i="6" s="1"/>
  <c r="M1610" i="6"/>
  <c r="N1610" i="6" s="1"/>
  <c r="M1611" i="6"/>
  <c r="N1611" i="6" s="1"/>
  <c r="M1612" i="6"/>
  <c r="N1612" i="6" s="1"/>
  <c r="M1613" i="6"/>
  <c r="N1613" i="6" s="1"/>
  <c r="M1614" i="6"/>
  <c r="N1614" i="6" s="1"/>
  <c r="M1615" i="6"/>
  <c r="N1615" i="6" s="1"/>
  <c r="M1616" i="6"/>
  <c r="N1616" i="6" s="1"/>
  <c r="M1617" i="6"/>
  <c r="N1617" i="6" s="1"/>
  <c r="M1618" i="6"/>
  <c r="N1618" i="6" s="1"/>
  <c r="M1619" i="6"/>
  <c r="N1619" i="6" s="1"/>
  <c r="M1620" i="6"/>
  <c r="N1620" i="6" s="1"/>
  <c r="M1621" i="6"/>
  <c r="N1621" i="6" s="1"/>
  <c r="M1622" i="6"/>
  <c r="N1622" i="6" s="1"/>
  <c r="M1623" i="6"/>
  <c r="N1623" i="6" s="1"/>
  <c r="M1624" i="6"/>
  <c r="N1624" i="6" s="1"/>
  <c r="M1625" i="6"/>
  <c r="N1625" i="6" s="1"/>
  <c r="M1626" i="6"/>
  <c r="N1626" i="6" s="1"/>
  <c r="M1627" i="6"/>
  <c r="N1627" i="6" s="1"/>
  <c r="M1628" i="6"/>
  <c r="N1628" i="6" s="1"/>
  <c r="M1629" i="6"/>
  <c r="N1629" i="6" s="1"/>
  <c r="M1630" i="6"/>
  <c r="N1630" i="6" s="1"/>
  <c r="M1631" i="6"/>
  <c r="N1631" i="6" s="1"/>
  <c r="M1632" i="6"/>
  <c r="N1632" i="6" s="1"/>
  <c r="M1633" i="6"/>
  <c r="N1633" i="6" s="1"/>
  <c r="M1634" i="6"/>
  <c r="N1634" i="6" s="1"/>
  <c r="M1635" i="6"/>
  <c r="N1635" i="6" s="1"/>
  <c r="M1636" i="6"/>
  <c r="N1636" i="6" s="1"/>
  <c r="M1637" i="6"/>
  <c r="N1637" i="6" s="1"/>
  <c r="M1638" i="6"/>
  <c r="N1638" i="6" s="1"/>
  <c r="M1639" i="6"/>
  <c r="N1639" i="6" s="1"/>
  <c r="M1640" i="6"/>
  <c r="N1640" i="6" s="1"/>
  <c r="M1641" i="6"/>
  <c r="N1641" i="6" s="1"/>
  <c r="M1642" i="6"/>
  <c r="N1642" i="6" s="1"/>
  <c r="M1643" i="6"/>
  <c r="N1643" i="6" s="1"/>
  <c r="M1644" i="6"/>
  <c r="N1644" i="6" s="1"/>
  <c r="M1645" i="6"/>
  <c r="N1645" i="6" s="1"/>
  <c r="M1646" i="6"/>
  <c r="N1646" i="6" s="1"/>
  <c r="M1647" i="6"/>
  <c r="N1647" i="6" s="1"/>
  <c r="M1648" i="6"/>
  <c r="N1648" i="6" s="1"/>
  <c r="M1649" i="6"/>
  <c r="N1649" i="6" s="1"/>
  <c r="M1650" i="6"/>
  <c r="N1650" i="6" s="1"/>
  <c r="M1651" i="6"/>
  <c r="N1651" i="6" s="1"/>
  <c r="M1652" i="6"/>
  <c r="N1652" i="6" s="1"/>
  <c r="M1653" i="6"/>
  <c r="N1653" i="6" s="1"/>
  <c r="M1654" i="6"/>
  <c r="N1654" i="6" s="1"/>
  <c r="M1655" i="6"/>
  <c r="N1655" i="6" s="1"/>
  <c r="M1656" i="6"/>
  <c r="N1656" i="6" s="1"/>
  <c r="M1657" i="6"/>
  <c r="N1657" i="6" s="1"/>
  <c r="M1658" i="6"/>
  <c r="N1658" i="6" s="1"/>
  <c r="M1659" i="6"/>
  <c r="N1659" i="6" s="1"/>
  <c r="M1660" i="6"/>
  <c r="N1660" i="6" s="1"/>
  <c r="M1661" i="6"/>
  <c r="N1661" i="6" s="1"/>
  <c r="M1662" i="6"/>
  <c r="N1662" i="6" s="1"/>
  <c r="M1663" i="6"/>
  <c r="N1663" i="6" s="1"/>
  <c r="M1664" i="6"/>
  <c r="N1664" i="6" s="1"/>
  <c r="M1665" i="6"/>
  <c r="N1665" i="6" s="1"/>
  <c r="M1666" i="6"/>
  <c r="N1666" i="6" s="1"/>
  <c r="M1667" i="6"/>
  <c r="N1667" i="6" s="1"/>
  <c r="M1668" i="6"/>
  <c r="N1668" i="6" s="1"/>
  <c r="M1669" i="6"/>
  <c r="N1669" i="6" s="1"/>
  <c r="M1670" i="6"/>
  <c r="N1670" i="6" s="1"/>
  <c r="M1671" i="6"/>
  <c r="N1671" i="6" s="1"/>
  <c r="M1672" i="6"/>
  <c r="N1672" i="6" s="1"/>
  <c r="M1673" i="6"/>
  <c r="N1673" i="6" s="1"/>
  <c r="M1674" i="6"/>
  <c r="N1674" i="6" s="1"/>
  <c r="M1675" i="6"/>
  <c r="N1675" i="6" s="1"/>
  <c r="M1676" i="6"/>
  <c r="N1676" i="6" s="1"/>
  <c r="M1677" i="6"/>
  <c r="N1677" i="6" s="1"/>
  <c r="M1678" i="6"/>
  <c r="N1678" i="6" s="1"/>
  <c r="M1679" i="6"/>
  <c r="N1679" i="6" s="1"/>
  <c r="M1680" i="6"/>
  <c r="N1680" i="6" s="1"/>
  <c r="M1681" i="6"/>
  <c r="N1681" i="6" s="1"/>
  <c r="M1682" i="6"/>
  <c r="N1682" i="6" s="1"/>
  <c r="M1683" i="6"/>
  <c r="N1683" i="6" s="1"/>
  <c r="M1684" i="6"/>
  <c r="N1684" i="6" s="1"/>
  <c r="M1685" i="6"/>
  <c r="N1685" i="6" s="1"/>
  <c r="M1686" i="6"/>
  <c r="N1686" i="6" s="1"/>
  <c r="M1687" i="6"/>
  <c r="N1687" i="6" s="1"/>
  <c r="M1688" i="6"/>
  <c r="N1688" i="6" s="1"/>
  <c r="M1689" i="6"/>
  <c r="N1689" i="6" s="1"/>
  <c r="M1690" i="6"/>
  <c r="N1690" i="6" s="1"/>
  <c r="M1691" i="6"/>
  <c r="N1691" i="6" s="1"/>
  <c r="M1692" i="6"/>
  <c r="N1692" i="6" s="1"/>
  <c r="M1693" i="6"/>
  <c r="N1693" i="6" s="1"/>
  <c r="M1694" i="6"/>
  <c r="N1694" i="6" s="1"/>
  <c r="M1695" i="6"/>
  <c r="N1695" i="6" s="1"/>
  <c r="M1696" i="6"/>
  <c r="N1696" i="6" s="1"/>
  <c r="M1697" i="6"/>
  <c r="N1697" i="6" s="1"/>
  <c r="M1698" i="6"/>
  <c r="N1698" i="6" s="1"/>
  <c r="M1699" i="6"/>
  <c r="N1699" i="6" s="1"/>
  <c r="M1700" i="6"/>
  <c r="N1700" i="6" s="1"/>
  <c r="M1701" i="6"/>
  <c r="N1701" i="6" s="1"/>
  <c r="M1702" i="6"/>
  <c r="N1702" i="6" s="1"/>
  <c r="M1703" i="6"/>
  <c r="N1703" i="6" s="1"/>
  <c r="M1704" i="6"/>
  <c r="N1704" i="6" s="1"/>
  <c r="M1705" i="6"/>
  <c r="N1705" i="6" s="1"/>
  <c r="M1706" i="6"/>
  <c r="N1706" i="6" s="1"/>
  <c r="M1707" i="6"/>
  <c r="N1707" i="6" s="1"/>
  <c r="M1708" i="6"/>
  <c r="N1708" i="6" s="1"/>
  <c r="M1709" i="6"/>
  <c r="N1709" i="6" s="1"/>
  <c r="M1710" i="6"/>
  <c r="N1710" i="6" s="1"/>
  <c r="M1711" i="6"/>
  <c r="N1711" i="6" s="1"/>
  <c r="M1712" i="6"/>
  <c r="N1712" i="6" s="1"/>
  <c r="M1713" i="6"/>
  <c r="N1713" i="6" s="1"/>
  <c r="M1714" i="6"/>
  <c r="N1714" i="6" s="1"/>
  <c r="M1715" i="6"/>
  <c r="N1715" i="6" s="1"/>
  <c r="M1716" i="6"/>
  <c r="N1716" i="6" s="1"/>
  <c r="M1717" i="6"/>
  <c r="N1717" i="6" s="1"/>
  <c r="M1718" i="6"/>
  <c r="N1718" i="6" s="1"/>
  <c r="M1719" i="6"/>
  <c r="N1719" i="6" s="1"/>
  <c r="M1720" i="6"/>
  <c r="N1720" i="6" s="1"/>
  <c r="M1721" i="6"/>
  <c r="N1721" i="6" s="1"/>
  <c r="M1722" i="6"/>
  <c r="N1722" i="6" s="1"/>
  <c r="M1723" i="6"/>
  <c r="N1723" i="6" s="1"/>
  <c r="M1724" i="6"/>
  <c r="N1724" i="6" s="1"/>
  <c r="M1725" i="6"/>
  <c r="N1725" i="6" s="1"/>
  <c r="M1726" i="6"/>
  <c r="N1726" i="6" s="1"/>
  <c r="M1727" i="6"/>
  <c r="N1727" i="6" s="1"/>
  <c r="M1728" i="6"/>
  <c r="N1728" i="6" s="1"/>
  <c r="M1729" i="6"/>
  <c r="N1729" i="6" s="1"/>
  <c r="M1730" i="6"/>
  <c r="N1730" i="6" s="1"/>
  <c r="M1731" i="6"/>
  <c r="N1731" i="6" s="1"/>
  <c r="M1732" i="6"/>
  <c r="N1732" i="6" s="1"/>
  <c r="M1733" i="6"/>
  <c r="N1733" i="6" s="1"/>
  <c r="M1734" i="6"/>
  <c r="N1734" i="6" s="1"/>
  <c r="M1735" i="6"/>
  <c r="N1735" i="6" s="1"/>
  <c r="M1736" i="6"/>
  <c r="N1736" i="6" s="1"/>
  <c r="M1737" i="6"/>
  <c r="N1737" i="6" s="1"/>
  <c r="M1738" i="6"/>
  <c r="N1738" i="6" s="1"/>
  <c r="M1739" i="6"/>
  <c r="N1739" i="6" s="1"/>
  <c r="M1740" i="6"/>
  <c r="N1740" i="6" s="1"/>
  <c r="M1741" i="6"/>
  <c r="N1741" i="6" s="1"/>
  <c r="M1742" i="6"/>
  <c r="N1742" i="6" s="1"/>
  <c r="M1743" i="6"/>
  <c r="N1743" i="6" s="1"/>
  <c r="M1744" i="6"/>
  <c r="N1744" i="6" s="1"/>
  <c r="M1745" i="6"/>
  <c r="N1745" i="6" s="1"/>
  <c r="M1746" i="6"/>
  <c r="N1746" i="6" s="1"/>
  <c r="M1747" i="6"/>
  <c r="N1747" i="6" s="1"/>
  <c r="M1748" i="6"/>
  <c r="N1748" i="6" s="1"/>
  <c r="M1749" i="6"/>
  <c r="N1749" i="6" s="1"/>
  <c r="M1750" i="6"/>
  <c r="N1750" i="6" s="1"/>
  <c r="M1751" i="6"/>
  <c r="N1751" i="6" s="1"/>
  <c r="M1752" i="6"/>
  <c r="N1752" i="6" s="1"/>
  <c r="M1753" i="6"/>
  <c r="N1753" i="6" s="1"/>
  <c r="M1754" i="6"/>
  <c r="N1754" i="6" s="1"/>
  <c r="M1755" i="6"/>
  <c r="N1755" i="6" s="1"/>
  <c r="M1756" i="6"/>
  <c r="N1756" i="6" s="1"/>
  <c r="M1757" i="6"/>
  <c r="N1757" i="6" s="1"/>
  <c r="M1758" i="6"/>
  <c r="N1758" i="6" s="1"/>
  <c r="M1759" i="6"/>
  <c r="N1759" i="6" s="1"/>
  <c r="M1760" i="6"/>
  <c r="N1760" i="6" s="1"/>
  <c r="M1761" i="6"/>
  <c r="N1761" i="6" s="1"/>
  <c r="M1762" i="6"/>
  <c r="N1762" i="6" s="1"/>
  <c r="M1763" i="6"/>
  <c r="N1763" i="6" s="1"/>
  <c r="M1764" i="6"/>
  <c r="N1764" i="6" s="1"/>
  <c r="M1765" i="6"/>
  <c r="N1765" i="6" s="1"/>
  <c r="M1766" i="6"/>
  <c r="N1766" i="6" s="1"/>
  <c r="M1767" i="6"/>
  <c r="N1767" i="6" s="1"/>
  <c r="M1768" i="6"/>
  <c r="N1768" i="6" s="1"/>
  <c r="M1769" i="6"/>
  <c r="N1769" i="6" s="1"/>
  <c r="M1770" i="6"/>
  <c r="N1770" i="6" s="1"/>
  <c r="M1771" i="6"/>
  <c r="N1771" i="6" s="1"/>
  <c r="M1772" i="6"/>
  <c r="N1772" i="6" s="1"/>
  <c r="M1773" i="6"/>
  <c r="N1773" i="6" s="1"/>
  <c r="M1774" i="6"/>
  <c r="N1774" i="6" s="1"/>
  <c r="M1775" i="6"/>
  <c r="N1775" i="6" s="1"/>
  <c r="M1776" i="6"/>
  <c r="N1776" i="6" s="1"/>
  <c r="M1777" i="6"/>
  <c r="N1777" i="6" s="1"/>
  <c r="M1778" i="6"/>
  <c r="N1778" i="6" s="1"/>
  <c r="M1779" i="6"/>
  <c r="N1779" i="6" s="1"/>
  <c r="M1780" i="6"/>
  <c r="N1780" i="6" s="1"/>
  <c r="M1781" i="6"/>
  <c r="N1781" i="6" s="1"/>
  <c r="M1782" i="6"/>
  <c r="N1782" i="6" s="1"/>
  <c r="M1783" i="6"/>
  <c r="N1783" i="6" s="1"/>
  <c r="M1784" i="6"/>
  <c r="N1784" i="6" s="1"/>
  <c r="M1785" i="6"/>
  <c r="N1785" i="6" s="1"/>
  <c r="M1786" i="6"/>
  <c r="N1786" i="6" s="1"/>
  <c r="M1787" i="6"/>
  <c r="N1787" i="6" s="1"/>
  <c r="M1788" i="6"/>
  <c r="N1788" i="6" s="1"/>
  <c r="M1789" i="6"/>
  <c r="N1789" i="6" s="1"/>
  <c r="M1790" i="6"/>
  <c r="N1790" i="6" s="1"/>
  <c r="M1791" i="6"/>
  <c r="N1791" i="6" s="1"/>
  <c r="M1792" i="6"/>
  <c r="N1792" i="6" s="1"/>
  <c r="M1793" i="6"/>
  <c r="N1793" i="6" s="1"/>
  <c r="M1794" i="6"/>
  <c r="N1794" i="6" s="1"/>
  <c r="M1795" i="6"/>
  <c r="N1795" i="6" s="1"/>
  <c r="M1796" i="6"/>
  <c r="N1796" i="6" s="1"/>
  <c r="M1797" i="6"/>
  <c r="N1797" i="6" s="1"/>
  <c r="M1798" i="6"/>
  <c r="N1798" i="6" s="1"/>
  <c r="M1799" i="6"/>
  <c r="N1799" i="6" s="1"/>
  <c r="M1800" i="6"/>
  <c r="N1800" i="6" s="1"/>
  <c r="M1801" i="6"/>
  <c r="N1801" i="6" s="1"/>
  <c r="M1802" i="6"/>
  <c r="N1802" i="6" s="1"/>
  <c r="M1803" i="6"/>
  <c r="N1803" i="6" s="1"/>
  <c r="M1804" i="6"/>
  <c r="N1804" i="6" s="1"/>
  <c r="M1805" i="6"/>
  <c r="N1805" i="6" s="1"/>
  <c r="M1806" i="6"/>
  <c r="N1806" i="6" s="1"/>
  <c r="M1807" i="6"/>
  <c r="N1807" i="6" s="1"/>
  <c r="M1808" i="6"/>
  <c r="N1808" i="6" s="1"/>
  <c r="M1809" i="6"/>
  <c r="N1809" i="6" s="1"/>
  <c r="M1810" i="6"/>
  <c r="N1810" i="6" s="1"/>
  <c r="M1811" i="6"/>
  <c r="N1811" i="6" s="1"/>
  <c r="M1812" i="6"/>
  <c r="N1812" i="6" s="1"/>
  <c r="M1813" i="6"/>
  <c r="N1813" i="6" s="1"/>
  <c r="M1814" i="6"/>
  <c r="N1814" i="6" s="1"/>
  <c r="M1815" i="6"/>
  <c r="N1815" i="6" s="1"/>
  <c r="M1816" i="6"/>
  <c r="N1816" i="6" s="1"/>
  <c r="M1817" i="6"/>
  <c r="N1817" i="6" s="1"/>
  <c r="M1818" i="6"/>
  <c r="N1818" i="6" s="1"/>
  <c r="M1819" i="6"/>
  <c r="N1819" i="6" s="1"/>
  <c r="M1820" i="6"/>
  <c r="N1820" i="6" s="1"/>
  <c r="M1821" i="6"/>
  <c r="N1821" i="6" s="1"/>
  <c r="M1822" i="6"/>
  <c r="N1822" i="6" s="1"/>
  <c r="M1823" i="6"/>
  <c r="N1823" i="6" s="1"/>
  <c r="M1824" i="6"/>
  <c r="N1824" i="6" s="1"/>
  <c r="M1825" i="6"/>
  <c r="N1825" i="6" s="1"/>
  <c r="M1826" i="6"/>
  <c r="N1826" i="6" s="1"/>
  <c r="M1827" i="6"/>
  <c r="N1827" i="6" s="1"/>
  <c r="M1828" i="6"/>
  <c r="N1828" i="6" s="1"/>
  <c r="M1829" i="6"/>
  <c r="N1829" i="6" s="1"/>
  <c r="M1830" i="6"/>
  <c r="N1830" i="6" s="1"/>
  <c r="M1831" i="6"/>
  <c r="N1831" i="6" s="1"/>
  <c r="M1832" i="6"/>
  <c r="N1832" i="6" s="1"/>
  <c r="M1833" i="6"/>
  <c r="N1833" i="6" s="1"/>
  <c r="M1834" i="6"/>
  <c r="N1834" i="6" s="1"/>
  <c r="M1835" i="6"/>
  <c r="N1835" i="6" s="1"/>
  <c r="M1836" i="6"/>
  <c r="N1836" i="6" s="1"/>
  <c r="M1837" i="6"/>
  <c r="N1837" i="6" s="1"/>
  <c r="M1838" i="6"/>
  <c r="N1838" i="6" s="1"/>
  <c r="M1839" i="6"/>
  <c r="N1839" i="6" s="1"/>
  <c r="M1840" i="6"/>
  <c r="N1840" i="6" s="1"/>
  <c r="M1841" i="6"/>
  <c r="N1841" i="6" s="1"/>
  <c r="M1842" i="6"/>
  <c r="N1842" i="6" s="1"/>
  <c r="M1843" i="6"/>
  <c r="N1843" i="6" s="1"/>
  <c r="M1844" i="6"/>
  <c r="N1844" i="6" s="1"/>
  <c r="M1845" i="6"/>
  <c r="N1845" i="6" s="1"/>
  <c r="M1846" i="6"/>
  <c r="N1846" i="6" s="1"/>
  <c r="M1847" i="6"/>
  <c r="N1847" i="6" s="1"/>
  <c r="M1848" i="6"/>
  <c r="N1848" i="6" s="1"/>
  <c r="M1849" i="6"/>
  <c r="N1849" i="6" s="1"/>
  <c r="M1850" i="6"/>
  <c r="N1850" i="6" s="1"/>
  <c r="M1851" i="6"/>
  <c r="N1851" i="6" s="1"/>
  <c r="M1852" i="6"/>
  <c r="N1852" i="6" s="1"/>
  <c r="M1853" i="6"/>
  <c r="N1853" i="6" s="1"/>
  <c r="M1854" i="6"/>
  <c r="N1854" i="6" s="1"/>
  <c r="M1855" i="6"/>
  <c r="N1855" i="6" s="1"/>
  <c r="M1856" i="6"/>
  <c r="N1856" i="6" s="1"/>
  <c r="M1857" i="6"/>
  <c r="N1857" i="6" s="1"/>
  <c r="M1858" i="6"/>
  <c r="N1858" i="6" s="1"/>
  <c r="M1859" i="6"/>
  <c r="N1859" i="6" s="1"/>
  <c r="M1860" i="6"/>
  <c r="N1860" i="6" s="1"/>
  <c r="M1861" i="6"/>
  <c r="N1861" i="6" s="1"/>
  <c r="M1862" i="6"/>
  <c r="N1862" i="6" s="1"/>
  <c r="M1863" i="6"/>
  <c r="N1863" i="6" s="1"/>
  <c r="M1864" i="6"/>
  <c r="N1864" i="6" s="1"/>
  <c r="M1865" i="6"/>
  <c r="N1865" i="6" s="1"/>
  <c r="M1866" i="6"/>
  <c r="N1866" i="6" s="1"/>
  <c r="M1867" i="6"/>
  <c r="N1867" i="6" s="1"/>
  <c r="M1868" i="6"/>
  <c r="N1868" i="6" s="1"/>
  <c r="M1869" i="6"/>
  <c r="N1869" i="6" s="1"/>
  <c r="M1870" i="6"/>
  <c r="N1870" i="6" s="1"/>
  <c r="M1871" i="6"/>
  <c r="N1871" i="6" s="1"/>
  <c r="M1872" i="6"/>
  <c r="N1872" i="6" s="1"/>
  <c r="M1873" i="6"/>
  <c r="N1873" i="6" s="1"/>
  <c r="M1874" i="6"/>
  <c r="N1874" i="6" s="1"/>
  <c r="M1875" i="6"/>
  <c r="N1875" i="6" s="1"/>
  <c r="M1876" i="6"/>
  <c r="N1876" i="6" s="1"/>
  <c r="M1877" i="6"/>
  <c r="N1877" i="6" s="1"/>
  <c r="M1878" i="6"/>
  <c r="N1878" i="6" s="1"/>
  <c r="M1879" i="6"/>
  <c r="N1879" i="6" s="1"/>
  <c r="M1880" i="6"/>
  <c r="N1880" i="6" s="1"/>
  <c r="M1881" i="6"/>
  <c r="N1881" i="6" s="1"/>
  <c r="M1882" i="6"/>
  <c r="N1882" i="6" s="1"/>
  <c r="M1883" i="6"/>
  <c r="N1883" i="6" s="1"/>
  <c r="M1884" i="6"/>
  <c r="N1884" i="6" s="1"/>
  <c r="M1885" i="6"/>
  <c r="N1885" i="6" s="1"/>
  <c r="M1886" i="6"/>
  <c r="N1886" i="6" s="1"/>
  <c r="M1887" i="6"/>
  <c r="N1887" i="6" s="1"/>
  <c r="M1888" i="6"/>
  <c r="N1888" i="6" s="1"/>
  <c r="M1889" i="6"/>
  <c r="N1889" i="6" s="1"/>
  <c r="M1890" i="6"/>
  <c r="N1890" i="6" s="1"/>
  <c r="M1891" i="6"/>
  <c r="N1891" i="6" s="1"/>
  <c r="M1892" i="6"/>
  <c r="N1892" i="6" s="1"/>
  <c r="M1893" i="6"/>
  <c r="N1893" i="6" s="1"/>
  <c r="M1894" i="6"/>
  <c r="N1894" i="6" s="1"/>
  <c r="M1895" i="6"/>
  <c r="N1895" i="6" s="1"/>
  <c r="M1896" i="6"/>
  <c r="N1896" i="6" s="1"/>
  <c r="M1897" i="6"/>
  <c r="N1897" i="6" s="1"/>
  <c r="M1898" i="6"/>
  <c r="N1898" i="6" s="1"/>
  <c r="M1899" i="6"/>
  <c r="N1899" i="6" s="1"/>
  <c r="M1900" i="6"/>
  <c r="N1900" i="6" s="1"/>
  <c r="M1901" i="6"/>
  <c r="N1901" i="6" s="1"/>
  <c r="M1902" i="6"/>
  <c r="N1902" i="6" s="1"/>
  <c r="M1903" i="6"/>
  <c r="N1903" i="6" s="1"/>
  <c r="M1904" i="6"/>
  <c r="N1904" i="6" s="1"/>
  <c r="M1905" i="6"/>
  <c r="N1905" i="6" s="1"/>
  <c r="M1906" i="6"/>
  <c r="N1906" i="6" s="1"/>
  <c r="M1907" i="6"/>
  <c r="N1907" i="6" s="1"/>
  <c r="M1908" i="6"/>
  <c r="N1908" i="6" s="1"/>
  <c r="M1909" i="6"/>
  <c r="N1909" i="6" s="1"/>
  <c r="M1910" i="6"/>
  <c r="N1910" i="6" s="1"/>
  <c r="M1911" i="6"/>
  <c r="N1911" i="6" s="1"/>
  <c r="M1912" i="6"/>
  <c r="N1912" i="6" s="1"/>
  <c r="M1913" i="6"/>
  <c r="N1913" i="6" s="1"/>
  <c r="M1914" i="6"/>
  <c r="N1914" i="6" s="1"/>
  <c r="M1915" i="6"/>
  <c r="N1915" i="6" s="1"/>
  <c r="M1916" i="6"/>
  <c r="N1916" i="6" s="1"/>
  <c r="M1917" i="6"/>
  <c r="N1917" i="6" s="1"/>
  <c r="M1918" i="6"/>
  <c r="N1918" i="6" s="1"/>
  <c r="M1919" i="6"/>
  <c r="N1919" i="6" s="1"/>
  <c r="M1920" i="6"/>
  <c r="N1920" i="6" s="1"/>
  <c r="M1921" i="6"/>
  <c r="N1921" i="6" s="1"/>
  <c r="M1922" i="6"/>
  <c r="N1922" i="6" s="1"/>
  <c r="M1923" i="6"/>
  <c r="N1923" i="6" s="1"/>
  <c r="M1924" i="6"/>
  <c r="N1924" i="6" s="1"/>
  <c r="M1925" i="6"/>
  <c r="N1925" i="6" s="1"/>
  <c r="M1926" i="6"/>
  <c r="N1926" i="6" s="1"/>
  <c r="M1927" i="6"/>
  <c r="N1927" i="6" s="1"/>
  <c r="M1928" i="6"/>
  <c r="N1928" i="6" s="1"/>
  <c r="M1929" i="6"/>
  <c r="N1929" i="6" s="1"/>
  <c r="M1930" i="6"/>
  <c r="N1930" i="6" s="1"/>
  <c r="M1931" i="6"/>
  <c r="N1931" i="6" s="1"/>
  <c r="M1932" i="6"/>
  <c r="N1932" i="6" s="1"/>
  <c r="M1933" i="6"/>
  <c r="N1933" i="6" s="1"/>
  <c r="M1934" i="6"/>
  <c r="N1934" i="6" s="1"/>
  <c r="M1935" i="6"/>
  <c r="N1935" i="6" s="1"/>
  <c r="M1936" i="6"/>
  <c r="N1936" i="6" s="1"/>
  <c r="M1937" i="6"/>
  <c r="N1937" i="6" s="1"/>
  <c r="M1938" i="6"/>
  <c r="N1938" i="6" s="1"/>
  <c r="M1939" i="6"/>
  <c r="N1939" i="6" s="1"/>
  <c r="M1940" i="6"/>
  <c r="N1940" i="6" s="1"/>
  <c r="M1941" i="6"/>
  <c r="N1941" i="6" s="1"/>
  <c r="M1942" i="6"/>
  <c r="N1942" i="6" s="1"/>
  <c r="M1943" i="6"/>
  <c r="N1943" i="6" s="1"/>
  <c r="M1944" i="6"/>
  <c r="N1944" i="6" s="1"/>
  <c r="M1945" i="6"/>
  <c r="N1945" i="6" s="1"/>
  <c r="M1946" i="6"/>
  <c r="N1946" i="6" s="1"/>
  <c r="M1947" i="6"/>
  <c r="N1947" i="6" s="1"/>
  <c r="M1948" i="6"/>
  <c r="N1948" i="6" s="1"/>
  <c r="M1949" i="6"/>
  <c r="N1949" i="6" s="1"/>
  <c r="M1950" i="6"/>
  <c r="N1950" i="6" s="1"/>
  <c r="M1951" i="6"/>
  <c r="N1951" i="6" s="1"/>
  <c r="M1952" i="6"/>
  <c r="N1952" i="6" s="1"/>
  <c r="M1953" i="6"/>
  <c r="N1953" i="6" s="1"/>
  <c r="M1954" i="6"/>
  <c r="N1954" i="6" s="1"/>
  <c r="M1955" i="6"/>
  <c r="N1955" i="6" s="1"/>
  <c r="M1956" i="6"/>
  <c r="N1956" i="6" s="1"/>
  <c r="M1957" i="6"/>
  <c r="N1957" i="6" s="1"/>
  <c r="M1958" i="6"/>
  <c r="N1958" i="6" s="1"/>
  <c r="M1959" i="6"/>
  <c r="N1959" i="6" s="1"/>
  <c r="M1960" i="6"/>
  <c r="N1960" i="6" s="1"/>
  <c r="M1961" i="6"/>
  <c r="N1961" i="6" s="1"/>
  <c r="M1962" i="6"/>
  <c r="N1962" i="6" s="1"/>
  <c r="M1963" i="6"/>
  <c r="N1963" i="6" s="1"/>
  <c r="M1964" i="6"/>
  <c r="N1964" i="6" s="1"/>
  <c r="M1965" i="6"/>
  <c r="N1965" i="6" s="1"/>
  <c r="M1966" i="6"/>
  <c r="N1966" i="6" s="1"/>
  <c r="M1967" i="6"/>
  <c r="N1967" i="6" s="1"/>
  <c r="M1968" i="6"/>
  <c r="N1968" i="6" s="1"/>
  <c r="M1969" i="6"/>
  <c r="N1969" i="6" s="1"/>
  <c r="M1970" i="6"/>
  <c r="N1970" i="6" s="1"/>
  <c r="M1971" i="6"/>
  <c r="N1971" i="6" s="1"/>
  <c r="M1972" i="6"/>
  <c r="N1972" i="6" s="1"/>
  <c r="M1973" i="6"/>
  <c r="N1973" i="6" s="1"/>
  <c r="M1974" i="6"/>
  <c r="N1974" i="6" s="1"/>
  <c r="M1975" i="6"/>
  <c r="N1975" i="6" s="1"/>
  <c r="M1976" i="6"/>
  <c r="N1976" i="6" s="1"/>
  <c r="M1977" i="6"/>
  <c r="N1977" i="6" s="1"/>
  <c r="M1978" i="6"/>
  <c r="N1978" i="6" s="1"/>
  <c r="M1979" i="6"/>
  <c r="N1979" i="6" s="1"/>
  <c r="M1980" i="6"/>
  <c r="N1980" i="6" s="1"/>
  <c r="M1981" i="6"/>
  <c r="N1981" i="6" s="1"/>
  <c r="M1982" i="6"/>
  <c r="N1982" i="6" s="1"/>
  <c r="M1983" i="6"/>
  <c r="N1983" i="6" s="1"/>
  <c r="M1984" i="6"/>
  <c r="N1984" i="6" s="1"/>
  <c r="M1985" i="6"/>
  <c r="N1985" i="6" s="1"/>
  <c r="M1986" i="6"/>
  <c r="N1986" i="6" s="1"/>
  <c r="M1987" i="6"/>
  <c r="N1987" i="6" s="1"/>
  <c r="M1988" i="6"/>
  <c r="N1988" i="6" s="1"/>
  <c r="M1989" i="6"/>
  <c r="N1989" i="6" s="1"/>
  <c r="M1990" i="6"/>
  <c r="N1990" i="6" s="1"/>
  <c r="M1991" i="6"/>
  <c r="N1991" i="6" s="1"/>
  <c r="M1992" i="6"/>
  <c r="N1992" i="6" s="1"/>
  <c r="M1993" i="6"/>
  <c r="N1993" i="6" s="1"/>
  <c r="M1994" i="6"/>
  <c r="N1994" i="6" s="1"/>
  <c r="M1995" i="6"/>
  <c r="N1995" i="6" s="1"/>
  <c r="M1996" i="6"/>
  <c r="N1996" i="6" s="1"/>
  <c r="M1997" i="6"/>
  <c r="N1997" i="6" s="1"/>
  <c r="M1998" i="6"/>
  <c r="N1998" i="6" s="1"/>
  <c r="M1999" i="6"/>
  <c r="N1999" i="6" s="1"/>
  <c r="M2000" i="6"/>
  <c r="N2000" i="6" s="1"/>
  <c r="M2001" i="6"/>
  <c r="N2001" i="6" s="1"/>
  <c r="M2002" i="6"/>
  <c r="N2002" i="6" s="1"/>
  <c r="M2003" i="6"/>
  <c r="N2003" i="6" s="1"/>
  <c r="M2004" i="6"/>
  <c r="N2004" i="6" s="1"/>
  <c r="M2005" i="6"/>
  <c r="N2005" i="6" s="1"/>
  <c r="M2006" i="6"/>
  <c r="N2006" i="6" s="1"/>
  <c r="M2007" i="6"/>
  <c r="N2007" i="6" s="1"/>
  <c r="M2008" i="6"/>
  <c r="N2008" i="6" s="1"/>
  <c r="M2009" i="6"/>
  <c r="N2009" i="6" s="1"/>
  <c r="M2010" i="6"/>
  <c r="N2010" i="6" s="1"/>
  <c r="M2011" i="6"/>
  <c r="N2011" i="6" s="1"/>
  <c r="M2012" i="6"/>
  <c r="N2012" i="6" s="1"/>
  <c r="M2013" i="6"/>
  <c r="N2013" i="6" s="1"/>
  <c r="M2014" i="6"/>
  <c r="N2014" i="6" s="1"/>
  <c r="M2015" i="6"/>
  <c r="N2015" i="6" s="1"/>
  <c r="M2016" i="6"/>
  <c r="N2016" i="6" s="1"/>
  <c r="M2017" i="6"/>
  <c r="N2017" i="6" s="1"/>
  <c r="M2018" i="6"/>
  <c r="N2018" i="6" s="1"/>
  <c r="M2019" i="6"/>
  <c r="N2019" i="6" s="1"/>
  <c r="M2020" i="6"/>
  <c r="N2020" i="6" s="1"/>
  <c r="M2021" i="6"/>
  <c r="N2021" i="6" s="1"/>
  <c r="M2022" i="6"/>
  <c r="N2022" i="6" s="1"/>
  <c r="M2023" i="6"/>
  <c r="N2023" i="6" s="1"/>
  <c r="M2024" i="6"/>
  <c r="N2024" i="6" s="1"/>
  <c r="M2025" i="6"/>
  <c r="N2025" i="6" s="1"/>
  <c r="M2026" i="6"/>
  <c r="N2026" i="6" s="1"/>
  <c r="M2027" i="6"/>
  <c r="N2027" i="6" s="1"/>
  <c r="M2028" i="6"/>
  <c r="N2028" i="6" s="1"/>
  <c r="M2029" i="6"/>
  <c r="N2029" i="6" s="1"/>
  <c r="M2030" i="6"/>
  <c r="N2030" i="6" s="1"/>
  <c r="M2031" i="6"/>
  <c r="N2031" i="6" s="1"/>
  <c r="M2032" i="6"/>
  <c r="N2032" i="6" s="1"/>
  <c r="M2033" i="6"/>
  <c r="N2033" i="6" s="1"/>
  <c r="M2034" i="6"/>
  <c r="N2034" i="6" s="1"/>
  <c r="M2035" i="6"/>
  <c r="N2035" i="6" s="1"/>
  <c r="M2036" i="6"/>
  <c r="N2036" i="6" s="1"/>
  <c r="M2037" i="6"/>
  <c r="N2037" i="6" s="1"/>
  <c r="M2038" i="6"/>
  <c r="N2038" i="6" s="1"/>
  <c r="M2039" i="6"/>
  <c r="N2039" i="6" s="1"/>
  <c r="M2040" i="6"/>
  <c r="N2040" i="6" s="1"/>
  <c r="M2041" i="6"/>
  <c r="N2041" i="6" s="1"/>
  <c r="M2042" i="6"/>
  <c r="N2042" i="6" s="1"/>
  <c r="M2043" i="6"/>
  <c r="N2043" i="6" s="1"/>
  <c r="M2044" i="6"/>
  <c r="N2044" i="6" s="1"/>
  <c r="M2045" i="6"/>
  <c r="N2045" i="6" s="1"/>
  <c r="M2046" i="6"/>
  <c r="N2046" i="6" s="1"/>
  <c r="M2047" i="6"/>
  <c r="N2047" i="6" s="1"/>
  <c r="M2048" i="6"/>
  <c r="N2048" i="6" s="1"/>
  <c r="M2049" i="6"/>
  <c r="N2049" i="6" s="1"/>
  <c r="M2050" i="6"/>
  <c r="N2050" i="6" s="1"/>
  <c r="M2051" i="6"/>
  <c r="N2051" i="6" s="1"/>
  <c r="M2052" i="6"/>
  <c r="N2052" i="6" s="1"/>
  <c r="M2053" i="6"/>
  <c r="N2053" i="6" s="1"/>
  <c r="M2054" i="6"/>
  <c r="N2054" i="6" s="1"/>
  <c r="M2055" i="6"/>
  <c r="N2055" i="6" s="1"/>
  <c r="M2056" i="6"/>
  <c r="N2056" i="6" s="1"/>
  <c r="M2057" i="6"/>
  <c r="N2057" i="6" s="1"/>
  <c r="M2058" i="6"/>
  <c r="N2058" i="6" s="1"/>
  <c r="M2059" i="6"/>
  <c r="N2059" i="6" s="1"/>
  <c r="M2060" i="6"/>
  <c r="N2060" i="6" s="1"/>
  <c r="M2061" i="6"/>
  <c r="N2061" i="6" s="1"/>
  <c r="M2062" i="6"/>
  <c r="N2062" i="6" s="1"/>
  <c r="M2063" i="6"/>
  <c r="N2063" i="6" s="1"/>
  <c r="M2064" i="6"/>
  <c r="N2064" i="6" s="1"/>
  <c r="M2065" i="6"/>
  <c r="N2065" i="6" s="1"/>
  <c r="M2066" i="6"/>
  <c r="N2066" i="6" s="1"/>
  <c r="M2067" i="6"/>
  <c r="N2067" i="6" s="1"/>
  <c r="M2068" i="6"/>
  <c r="N2068" i="6" s="1"/>
  <c r="M2069" i="6"/>
  <c r="N2069" i="6" s="1"/>
  <c r="M2070" i="6"/>
  <c r="N2070" i="6" s="1"/>
  <c r="M2071" i="6"/>
  <c r="N2071" i="6" s="1"/>
  <c r="M2072" i="6"/>
  <c r="N2072" i="6" s="1"/>
  <c r="M2073" i="6"/>
  <c r="N2073" i="6" s="1"/>
  <c r="M2074" i="6"/>
  <c r="N2074" i="6" s="1"/>
  <c r="M2075" i="6"/>
  <c r="N2075" i="6" s="1"/>
  <c r="M2076" i="6"/>
  <c r="N2076" i="6" s="1"/>
  <c r="M2077" i="6"/>
  <c r="N2077" i="6" s="1"/>
  <c r="M2078" i="6"/>
  <c r="N2078" i="6" s="1"/>
  <c r="M2079" i="6"/>
  <c r="N2079" i="6" s="1"/>
  <c r="M2080" i="6"/>
  <c r="N2080" i="6" s="1"/>
  <c r="M2081" i="6"/>
  <c r="N2081" i="6" s="1"/>
  <c r="M2082" i="6"/>
  <c r="N2082" i="6" s="1"/>
  <c r="M2083" i="6"/>
  <c r="N2083" i="6" s="1"/>
  <c r="M2084" i="6"/>
  <c r="N2084" i="6" s="1"/>
  <c r="M2085" i="6"/>
  <c r="N2085" i="6" s="1"/>
  <c r="M2086" i="6"/>
  <c r="N2086" i="6" s="1"/>
  <c r="M2087" i="6"/>
  <c r="N2087" i="6" s="1"/>
  <c r="M2088" i="6"/>
  <c r="N2088" i="6" s="1"/>
  <c r="M2089" i="6"/>
  <c r="N2089" i="6" s="1"/>
  <c r="M2090" i="6"/>
  <c r="N2090" i="6" s="1"/>
  <c r="M2091" i="6"/>
  <c r="N2091" i="6" s="1"/>
  <c r="M2092" i="6"/>
  <c r="N2092" i="6" s="1"/>
  <c r="M2093" i="6"/>
  <c r="N2093" i="6" s="1"/>
  <c r="M2094" i="6"/>
  <c r="N2094" i="6" s="1"/>
  <c r="M2095" i="6"/>
  <c r="N2095" i="6" s="1"/>
  <c r="M2096" i="6"/>
  <c r="N2096" i="6" s="1"/>
  <c r="M2097" i="6"/>
  <c r="N2097" i="6" s="1"/>
  <c r="M2098" i="6"/>
  <c r="N2098" i="6" s="1"/>
  <c r="M2099" i="6"/>
  <c r="N2099" i="6" s="1"/>
  <c r="M2100" i="6"/>
  <c r="N2100" i="6" s="1"/>
  <c r="M2101" i="6"/>
  <c r="N2101" i="6" s="1"/>
  <c r="M2102" i="6"/>
  <c r="N2102" i="6" s="1"/>
  <c r="M2103" i="6"/>
  <c r="N2103" i="6" s="1"/>
  <c r="M2104" i="6"/>
  <c r="N2104" i="6" s="1"/>
  <c r="M2105" i="6"/>
  <c r="N2105" i="6" s="1"/>
  <c r="M2106" i="6"/>
  <c r="N2106" i="6" s="1"/>
  <c r="M2107" i="6"/>
  <c r="N2107" i="6" s="1"/>
  <c r="M2108" i="6"/>
  <c r="N2108" i="6" s="1"/>
  <c r="M2109" i="6"/>
  <c r="N2109" i="6" s="1"/>
  <c r="M2110" i="6"/>
  <c r="N2110" i="6" s="1"/>
  <c r="M2111" i="6"/>
  <c r="N2111" i="6" s="1"/>
  <c r="M2112" i="6"/>
  <c r="N2112" i="6" s="1"/>
  <c r="M2113" i="6"/>
  <c r="N2113" i="6" s="1"/>
  <c r="M2114" i="6"/>
  <c r="N2114" i="6" s="1"/>
  <c r="M2115" i="6"/>
  <c r="N2115" i="6" s="1"/>
  <c r="M2116" i="6"/>
  <c r="N2116" i="6" s="1"/>
  <c r="M2117" i="6"/>
  <c r="N2117" i="6" s="1"/>
  <c r="M2118" i="6"/>
  <c r="N2118" i="6" s="1"/>
  <c r="M2119" i="6"/>
  <c r="N2119" i="6" s="1"/>
  <c r="M2120" i="6"/>
  <c r="N2120" i="6" s="1"/>
  <c r="M2121" i="6"/>
  <c r="N2121" i="6" s="1"/>
  <c r="M2122" i="6"/>
  <c r="N2122" i="6" s="1"/>
  <c r="M2123" i="6"/>
  <c r="N2123" i="6" s="1"/>
  <c r="M2124" i="6"/>
  <c r="N2124" i="6" s="1"/>
  <c r="M2125" i="6"/>
  <c r="N2125" i="6" s="1"/>
  <c r="M2126" i="6"/>
  <c r="N2126" i="6" s="1"/>
  <c r="M2127" i="6"/>
  <c r="N2127" i="6" s="1"/>
  <c r="M2128" i="6"/>
  <c r="N2128" i="6" s="1"/>
  <c r="M2129" i="6"/>
  <c r="N2129" i="6" s="1"/>
  <c r="M2130" i="6"/>
  <c r="N2130" i="6" s="1"/>
  <c r="M2131" i="6"/>
  <c r="N2131" i="6" s="1"/>
  <c r="M2132" i="6"/>
  <c r="N2132" i="6" s="1"/>
  <c r="M2133" i="6"/>
  <c r="N2133" i="6" s="1"/>
  <c r="M2134" i="6"/>
  <c r="N2134" i="6" s="1"/>
  <c r="M2135" i="6"/>
  <c r="N2135" i="6" s="1"/>
  <c r="M2136" i="6"/>
  <c r="N2136" i="6" s="1"/>
  <c r="M2137" i="6"/>
  <c r="N2137" i="6" s="1"/>
  <c r="M2138" i="6"/>
  <c r="N2138" i="6" s="1"/>
  <c r="M2139" i="6"/>
  <c r="N2139" i="6" s="1"/>
  <c r="M2140" i="6"/>
  <c r="N2140" i="6" s="1"/>
  <c r="M2141" i="6"/>
  <c r="N2141" i="6" s="1"/>
  <c r="M2142" i="6"/>
  <c r="N2142" i="6" s="1"/>
  <c r="M2143" i="6"/>
  <c r="N2143" i="6" s="1"/>
  <c r="M2144" i="6"/>
  <c r="N2144" i="6" s="1"/>
  <c r="M2145" i="6"/>
  <c r="N2145" i="6" s="1"/>
  <c r="M2146" i="6"/>
  <c r="N2146" i="6" s="1"/>
  <c r="M2147" i="6"/>
  <c r="N2147" i="6" s="1"/>
  <c r="M2148" i="6"/>
  <c r="N2148" i="6" s="1"/>
  <c r="M2149" i="6"/>
  <c r="N2149" i="6" s="1"/>
  <c r="M2150" i="6"/>
  <c r="N2150" i="6" s="1"/>
  <c r="M2151" i="6"/>
  <c r="N2151" i="6" s="1"/>
  <c r="M2152" i="6"/>
  <c r="N2152" i="6" s="1"/>
  <c r="M2153" i="6"/>
  <c r="N2153" i="6" s="1"/>
  <c r="M2154" i="6"/>
  <c r="N2154" i="6" s="1"/>
  <c r="M2155" i="6"/>
  <c r="N2155" i="6" s="1"/>
  <c r="M2156" i="6"/>
  <c r="N2156" i="6" s="1"/>
  <c r="M2157" i="6"/>
  <c r="N2157" i="6" s="1"/>
  <c r="M2158" i="6"/>
  <c r="N2158" i="6" s="1"/>
  <c r="M2159" i="6"/>
  <c r="N2159" i="6" s="1"/>
  <c r="M2160" i="6"/>
  <c r="N2160" i="6" s="1"/>
  <c r="M2161" i="6"/>
  <c r="N2161" i="6" s="1"/>
  <c r="M2162" i="6"/>
  <c r="N2162" i="6" s="1"/>
  <c r="M2163" i="6"/>
  <c r="N2163" i="6" s="1"/>
  <c r="M2164" i="6"/>
  <c r="N2164" i="6" s="1"/>
  <c r="M2165" i="6"/>
  <c r="N2165" i="6" s="1"/>
  <c r="M2166" i="6"/>
  <c r="N2166" i="6" s="1"/>
  <c r="M2167" i="6"/>
  <c r="N2167" i="6" s="1"/>
  <c r="M2168" i="6"/>
  <c r="N2168" i="6" s="1"/>
  <c r="M2169" i="6"/>
  <c r="N2169" i="6" s="1"/>
  <c r="M2170" i="6"/>
  <c r="N2170" i="6" s="1"/>
  <c r="M2171" i="6"/>
  <c r="N2171" i="6" s="1"/>
  <c r="M2172" i="6"/>
  <c r="N2172" i="6" s="1"/>
  <c r="M2173" i="6"/>
  <c r="N2173" i="6" s="1"/>
  <c r="M2174" i="6"/>
  <c r="N2174" i="6" s="1"/>
  <c r="M2175" i="6"/>
  <c r="N2175" i="6" s="1"/>
  <c r="M2176" i="6"/>
  <c r="N2176" i="6" s="1"/>
  <c r="M2177" i="6"/>
  <c r="N2177" i="6" s="1"/>
  <c r="M2178" i="6"/>
  <c r="N2178" i="6" s="1"/>
  <c r="M2179" i="6"/>
  <c r="N2179" i="6" s="1"/>
  <c r="M2180" i="6"/>
  <c r="N2180" i="6" s="1"/>
  <c r="M2181" i="6"/>
  <c r="N2181" i="6" s="1"/>
  <c r="M2182" i="6"/>
  <c r="N2182" i="6" s="1"/>
  <c r="M2183" i="6"/>
  <c r="N2183" i="6" s="1"/>
  <c r="M2184" i="6"/>
  <c r="N2184" i="6" s="1"/>
  <c r="M2185" i="6"/>
  <c r="N2185" i="6" s="1"/>
  <c r="M2186" i="6"/>
  <c r="N2186" i="6" s="1"/>
  <c r="M2187" i="6"/>
  <c r="N2187" i="6" s="1"/>
  <c r="M2188" i="6"/>
  <c r="N2188" i="6" s="1"/>
  <c r="M2189" i="6"/>
  <c r="N2189" i="6" s="1"/>
  <c r="M2190" i="6"/>
  <c r="N2190" i="6" s="1"/>
  <c r="M2191" i="6"/>
  <c r="N2191" i="6" s="1"/>
  <c r="M2192" i="6"/>
  <c r="N2192" i="6" s="1"/>
  <c r="M2193" i="6"/>
  <c r="N2193" i="6" s="1"/>
  <c r="M2194" i="6"/>
  <c r="N2194" i="6" s="1"/>
  <c r="M2195" i="6"/>
  <c r="N2195" i="6" s="1"/>
  <c r="M2196" i="6"/>
  <c r="N2196" i="6" s="1"/>
  <c r="M2197" i="6"/>
  <c r="N2197" i="6" s="1"/>
  <c r="M2198" i="6"/>
  <c r="N2198" i="6" s="1"/>
  <c r="M2199" i="6"/>
  <c r="N2199" i="6" s="1"/>
  <c r="M2200" i="6"/>
  <c r="N2200" i="6" s="1"/>
  <c r="M2201" i="6"/>
  <c r="N2201" i="6" s="1"/>
  <c r="M2202" i="6"/>
  <c r="N2202" i="6" s="1"/>
  <c r="M2203" i="6"/>
  <c r="N2203" i="6" s="1"/>
  <c r="M2204" i="6"/>
  <c r="N2204" i="6" s="1"/>
  <c r="M2205" i="6"/>
  <c r="N2205" i="6" s="1"/>
  <c r="M2206" i="6"/>
  <c r="N2206" i="6" s="1"/>
  <c r="M2207" i="6"/>
  <c r="N2207" i="6" s="1"/>
  <c r="M2208" i="6"/>
  <c r="N2208" i="6" s="1"/>
  <c r="M2209" i="6"/>
  <c r="N2209" i="6" s="1"/>
  <c r="M2210" i="6"/>
  <c r="N2210" i="6" s="1"/>
  <c r="M2211" i="6"/>
  <c r="N2211" i="6" s="1"/>
  <c r="M2212" i="6"/>
  <c r="N2212" i="6" s="1"/>
  <c r="M2213" i="6"/>
  <c r="N2213" i="6" s="1"/>
  <c r="M2214" i="6"/>
  <c r="N2214" i="6" s="1"/>
  <c r="M2215" i="6"/>
  <c r="N2215" i="6" s="1"/>
  <c r="M2216" i="6"/>
  <c r="N2216" i="6" s="1"/>
  <c r="M2217" i="6"/>
  <c r="N2217" i="6" s="1"/>
  <c r="M2218" i="6"/>
  <c r="N2218" i="6" s="1"/>
  <c r="M2219" i="6"/>
  <c r="N2219" i="6" s="1"/>
  <c r="M2220" i="6"/>
  <c r="N2220" i="6" s="1"/>
  <c r="M2221" i="6"/>
  <c r="N2221" i="6" s="1"/>
  <c r="M2222" i="6"/>
  <c r="N2222" i="6" s="1"/>
  <c r="M2223" i="6"/>
  <c r="N2223" i="6" s="1"/>
  <c r="M2224" i="6"/>
  <c r="N2224" i="6" s="1"/>
  <c r="M2225" i="6"/>
  <c r="N2225" i="6" s="1"/>
  <c r="M2226" i="6"/>
  <c r="N2226" i="6" s="1"/>
  <c r="M2227" i="6"/>
  <c r="N2227" i="6" s="1"/>
  <c r="M2228" i="6"/>
  <c r="N2228" i="6" s="1"/>
  <c r="M2229" i="6"/>
  <c r="N2229" i="6" s="1"/>
  <c r="M2230" i="6"/>
  <c r="N2230" i="6" s="1"/>
  <c r="M2231" i="6"/>
  <c r="N2231" i="6" s="1"/>
  <c r="M2232" i="6"/>
  <c r="N2232" i="6" s="1"/>
  <c r="M2233" i="6"/>
  <c r="N2233" i="6" s="1"/>
  <c r="M2234" i="6"/>
  <c r="N2234" i="6" s="1"/>
  <c r="M2235" i="6"/>
  <c r="N2235" i="6" s="1"/>
  <c r="M2236" i="6"/>
  <c r="N2236" i="6" s="1"/>
  <c r="M2237" i="6"/>
  <c r="N2237" i="6" s="1"/>
  <c r="M2238" i="6"/>
  <c r="N2238" i="6" s="1"/>
  <c r="M2239" i="6"/>
  <c r="N2239" i="6" s="1"/>
  <c r="M2240" i="6"/>
  <c r="N2240" i="6" s="1"/>
  <c r="M2241" i="6"/>
  <c r="N2241" i="6" s="1"/>
  <c r="M2242" i="6"/>
  <c r="N2242" i="6" s="1"/>
  <c r="M2243" i="6"/>
  <c r="N2243" i="6" s="1"/>
  <c r="M2244" i="6"/>
  <c r="N2244" i="6" s="1"/>
  <c r="M2245" i="6"/>
  <c r="N2245" i="6" s="1"/>
  <c r="M2246" i="6"/>
  <c r="N2246" i="6" s="1"/>
  <c r="M2247" i="6"/>
  <c r="N2247" i="6" s="1"/>
  <c r="M2248" i="6"/>
  <c r="N2248" i="6" s="1"/>
  <c r="M2249" i="6"/>
  <c r="N2249" i="6" s="1"/>
  <c r="M2250" i="6"/>
  <c r="N2250" i="6" s="1"/>
  <c r="M2251" i="6"/>
  <c r="N2251" i="6" s="1"/>
  <c r="M2252" i="6"/>
  <c r="N2252" i="6" s="1"/>
  <c r="M2253" i="6"/>
  <c r="N2253" i="6" s="1"/>
  <c r="M2254" i="6"/>
  <c r="N2254" i="6" s="1"/>
  <c r="M2255" i="6"/>
  <c r="N2255" i="6" s="1"/>
  <c r="M2256" i="6"/>
  <c r="N2256" i="6" s="1"/>
  <c r="M2257" i="6"/>
  <c r="N2257" i="6" s="1"/>
  <c r="M2258" i="6"/>
  <c r="N2258" i="6" s="1"/>
  <c r="M2259" i="6"/>
  <c r="N2259" i="6" s="1"/>
  <c r="M2260" i="6"/>
  <c r="N2260" i="6" s="1"/>
  <c r="M2261" i="6"/>
  <c r="N2261" i="6" s="1"/>
  <c r="M2262" i="6"/>
  <c r="N2262" i="6" s="1"/>
  <c r="M2263" i="6"/>
  <c r="N2263" i="6" s="1"/>
  <c r="M2264" i="6"/>
  <c r="N2264" i="6" s="1"/>
  <c r="M2265" i="6"/>
  <c r="N2265" i="6" s="1"/>
  <c r="M2266" i="6"/>
  <c r="N2266" i="6" s="1"/>
  <c r="M2267" i="6"/>
  <c r="N2267" i="6" s="1"/>
  <c r="M2268" i="6"/>
  <c r="N2268" i="6" s="1"/>
  <c r="M2269" i="6"/>
  <c r="N2269" i="6" s="1"/>
  <c r="M2270" i="6"/>
  <c r="N2270" i="6" s="1"/>
  <c r="M2271" i="6"/>
  <c r="N2271" i="6" s="1"/>
  <c r="M2272" i="6"/>
  <c r="N2272" i="6" s="1"/>
  <c r="M2273" i="6"/>
  <c r="N2273" i="6" s="1"/>
  <c r="M2274" i="6"/>
  <c r="N2274" i="6" s="1"/>
  <c r="M2275" i="6"/>
  <c r="N2275" i="6" s="1"/>
  <c r="M2276" i="6"/>
  <c r="N2276" i="6" s="1"/>
  <c r="M2277" i="6"/>
  <c r="N2277" i="6" s="1"/>
  <c r="M2278" i="6"/>
  <c r="N2278" i="6" s="1"/>
  <c r="M2279" i="6"/>
  <c r="N2279" i="6" s="1"/>
  <c r="M2280" i="6"/>
  <c r="N2280" i="6" s="1"/>
  <c r="M2281" i="6"/>
  <c r="N2281" i="6" s="1"/>
  <c r="M2282" i="6"/>
  <c r="N2282" i="6" s="1"/>
  <c r="M2283" i="6"/>
  <c r="N2283" i="6" s="1"/>
  <c r="M2284" i="6"/>
  <c r="N2284" i="6" s="1"/>
  <c r="M2285" i="6"/>
  <c r="N2285" i="6" s="1"/>
  <c r="M2286" i="6"/>
  <c r="N2286" i="6" s="1"/>
  <c r="M2287" i="6"/>
  <c r="N2287" i="6" s="1"/>
  <c r="M2288" i="6"/>
  <c r="N2288" i="6" s="1"/>
  <c r="M2289" i="6"/>
  <c r="N2289" i="6" s="1"/>
  <c r="M2290" i="6"/>
  <c r="N2290" i="6" s="1"/>
  <c r="M2291" i="6"/>
  <c r="N2291" i="6" s="1"/>
  <c r="M2292" i="6"/>
  <c r="N2292" i="6" s="1"/>
  <c r="M2293" i="6"/>
  <c r="N2293" i="6" s="1"/>
  <c r="M2294" i="6"/>
  <c r="N2294" i="6" s="1"/>
  <c r="M2295" i="6"/>
  <c r="N2295" i="6" s="1"/>
  <c r="M2296" i="6"/>
  <c r="N2296" i="6" s="1"/>
  <c r="M2297" i="6"/>
  <c r="N2297" i="6" s="1"/>
  <c r="M2298" i="6"/>
  <c r="N2298" i="6" s="1"/>
  <c r="M2299" i="6"/>
  <c r="N2299" i="6" s="1"/>
  <c r="M2300" i="6"/>
  <c r="N2300" i="6" s="1"/>
  <c r="M2301" i="6"/>
  <c r="N2301" i="6" s="1"/>
  <c r="M2302" i="6"/>
  <c r="N2302" i="6" s="1"/>
  <c r="M2303" i="6"/>
  <c r="N2303" i="6" s="1"/>
  <c r="M2304" i="6"/>
  <c r="N2304" i="6" s="1"/>
  <c r="M2305" i="6"/>
  <c r="N2305" i="6" s="1"/>
  <c r="M2306" i="6"/>
  <c r="N2306" i="6" s="1"/>
  <c r="M2307" i="6"/>
  <c r="N2307" i="6" s="1"/>
  <c r="M2308" i="6"/>
  <c r="N2308" i="6" s="1"/>
  <c r="M2309" i="6"/>
  <c r="N2309" i="6" s="1"/>
  <c r="M2310" i="6"/>
  <c r="N2310" i="6" s="1"/>
  <c r="M2311" i="6"/>
  <c r="N2311" i="6" s="1"/>
  <c r="M2312" i="6"/>
  <c r="N2312" i="6" s="1"/>
  <c r="M2313" i="6"/>
  <c r="N2313" i="6" s="1"/>
  <c r="M2314" i="6"/>
  <c r="N2314" i="6" s="1"/>
  <c r="M2315" i="6"/>
  <c r="N2315" i="6" s="1"/>
  <c r="M2316" i="6"/>
  <c r="N2316" i="6" s="1"/>
  <c r="M2317" i="6"/>
  <c r="N2317" i="6" s="1"/>
  <c r="M2318" i="6"/>
  <c r="N2318" i="6" s="1"/>
  <c r="M2319" i="6"/>
  <c r="N2319" i="6" s="1"/>
  <c r="M2320" i="6"/>
  <c r="N2320" i="6" s="1"/>
  <c r="M2321" i="6"/>
  <c r="N2321" i="6" s="1"/>
  <c r="M2322" i="6"/>
  <c r="N2322" i="6" s="1"/>
  <c r="M2323" i="6"/>
  <c r="N2323" i="6" s="1"/>
  <c r="M2324" i="6"/>
  <c r="N2324" i="6" s="1"/>
  <c r="M2325" i="6"/>
  <c r="N2325" i="6" s="1"/>
  <c r="M2326" i="6"/>
  <c r="N2326" i="6" s="1"/>
  <c r="M2327" i="6"/>
  <c r="N2327" i="6" s="1"/>
  <c r="M2328" i="6"/>
  <c r="N2328" i="6" s="1"/>
  <c r="M2329" i="6"/>
  <c r="N2329" i="6" s="1"/>
  <c r="M2330" i="6"/>
  <c r="N2330" i="6" s="1"/>
  <c r="M2331" i="6"/>
  <c r="N2331" i="6" s="1"/>
  <c r="M2332" i="6"/>
  <c r="N2332" i="6" s="1"/>
  <c r="M2333" i="6"/>
  <c r="N2333" i="6" s="1"/>
  <c r="M2334" i="6"/>
  <c r="N2334" i="6" s="1"/>
  <c r="M2335" i="6"/>
  <c r="N2335" i="6" s="1"/>
  <c r="M2336" i="6"/>
  <c r="N2336" i="6" s="1"/>
  <c r="M2337" i="6"/>
  <c r="N2337" i="6" s="1"/>
  <c r="M2338" i="6"/>
  <c r="N2338" i="6" s="1"/>
  <c r="M2339" i="6"/>
  <c r="N2339" i="6" s="1"/>
  <c r="M2340" i="6"/>
  <c r="N2340" i="6" s="1"/>
  <c r="M2341" i="6"/>
  <c r="N2341" i="6" s="1"/>
  <c r="M2342" i="6"/>
  <c r="N2342" i="6" s="1"/>
  <c r="M2343" i="6"/>
  <c r="N2343" i="6" s="1"/>
  <c r="M2344" i="6"/>
  <c r="N2344" i="6" s="1"/>
  <c r="M2345" i="6"/>
  <c r="N2345" i="6" s="1"/>
  <c r="M2346" i="6"/>
  <c r="N2346" i="6" s="1"/>
  <c r="M2347" i="6"/>
  <c r="N2347" i="6" s="1"/>
  <c r="M2348" i="6"/>
  <c r="N2348" i="6" s="1"/>
  <c r="M2349" i="6"/>
  <c r="N2349" i="6" s="1"/>
  <c r="M2350" i="6"/>
  <c r="N2350" i="6" s="1"/>
  <c r="M2351" i="6"/>
  <c r="N2351" i="6" s="1"/>
  <c r="M2352" i="6"/>
  <c r="N2352" i="6" s="1"/>
  <c r="M2353" i="6"/>
  <c r="N2353" i="6" s="1"/>
  <c r="M2354" i="6"/>
  <c r="N2354" i="6" s="1"/>
  <c r="M2355" i="6"/>
  <c r="N2355" i="6" s="1"/>
  <c r="M2356" i="6"/>
  <c r="N2356" i="6" s="1"/>
  <c r="M2357" i="6"/>
  <c r="N2357" i="6" s="1"/>
  <c r="M2358" i="6"/>
  <c r="N2358" i="6" s="1"/>
  <c r="M2359" i="6"/>
  <c r="N2359" i="6" s="1"/>
  <c r="M2360" i="6"/>
  <c r="N2360" i="6" s="1"/>
  <c r="M2361" i="6"/>
  <c r="N2361" i="6" s="1"/>
  <c r="M2362" i="6"/>
  <c r="N2362" i="6" s="1"/>
  <c r="M2363" i="6"/>
  <c r="N2363" i="6" s="1"/>
  <c r="M2364" i="6"/>
  <c r="N2364" i="6" s="1"/>
  <c r="M2365" i="6"/>
  <c r="N2365" i="6" s="1"/>
  <c r="M2366" i="6"/>
  <c r="N2366" i="6" s="1"/>
  <c r="M2367" i="6"/>
  <c r="N2367" i="6" s="1"/>
  <c r="M2368" i="6"/>
  <c r="N2368" i="6" s="1"/>
  <c r="M2369" i="6"/>
  <c r="N2369" i="6" s="1"/>
  <c r="M2370" i="6"/>
  <c r="N2370" i="6" s="1"/>
  <c r="M2371" i="6"/>
  <c r="N2371" i="6" s="1"/>
  <c r="M2372" i="6"/>
  <c r="N2372" i="6" s="1"/>
  <c r="M2373" i="6"/>
  <c r="N2373" i="6" s="1"/>
  <c r="M2374" i="6"/>
  <c r="N2374" i="6" s="1"/>
  <c r="M2375" i="6"/>
  <c r="N2375" i="6" s="1"/>
  <c r="M2376" i="6"/>
  <c r="N2376" i="6" s="1"/>
  <c r="M2377" i="6"/>
  <c r="N2377" i="6" s="1"/>
  <c r="M2378" i="6"/>
  <c r="N2378" i="6" s="1"/>
  <c r="M2379" i="6"/>
  <c r="N2379" i="6" s="1"/>
  <c r="M2380" i="6"/>
  <c r="N2380" i="6" s="1"/>
  <c r="M2381" i="6"/>
  <c r="N2381" i="6" s="1"/>
  <c r="M2382" i="6"/>
  <c r="N2382" i="6" s="1"/>
  <c r="M2383" i="6"/>
  <c r="N2383" i="6" s="1"/>
  <c r="M2384" i="6"/>
  <c r="N2384" i="6" s="1"/>
  <c r="M2385" i="6"/>
  <c r="N2385" i="6" s="1"/>
  <c r="M2386" i="6"/>
  <c r="N2386" i="6" s="1"/>
  <c r="M2387" i="6"/>
  <c r="N2387" i="6" s="1"/>
  <c r="M2388" i="6"/>
  <c r="N2388" i="6" s="1"/>
  <c r="M2389" i="6"/>
  <c r="N2389" i="6" s="1"/>
  <c r="M2390" i="6"/>
  <c r="N2390" i="6" s="1"/>
  <c r="M2391" i="6"/>
  <c r="N2391" i="6" s="1"/>
  <c r="M2392" i="6"/>
  <c r="N2392" i="6" s="1"/>
  <c r="M2393" i="6"/>
  <c r="N2393" i="6" s="1"/>
  <c r="M2394" i="6"/>
  <c r="N2394" i="6" s="1"/>
  <c r="M2395" i="6"/>
  <c r="N2395" i="6" s="1"/>
  <c r="M2396" i="6"/>
  <c r="N2396" i="6" s="1"/>
  <c r="M2397" i="6"/>
  <c r="N2397" i="6" s="1"/>
  <c r="M2398" i="6"/>
  <c r="N2398" i="6" s="1"/>
  <c r="M2399" i="6"/>
  <c r="N2399" i="6" s="1"/>
  <c r="M2400" i="6"/>
  <c r="N2400" i="6" s="1"/>
  <c r="M2401" i="6"/>
  <c r="N2401" i="6" s="1"/>
  <c r="M2402" i="6"/>
  <c r="N2402" i="6" s="1"/>
  <c r="M2403" i="6"/>
  <c r="N2403" i="6" s="1"/>
  <c r="M2404" i="6"/>
  <c r="N2404" i="6" s="1"/>
  <c r="M2405" i="6"/>
  <c r="N2405" i="6" s="1"/>
  <c r="M2406" i="6"/>
  <c r="N2406" i="6" s="1"/>
  <c r="M2407" i="6"/>
  <c r="N2407" i="6" s="1"/>
  <c r="M2408" i="6"/>
  <c r="N2408" i="6" s="1"/>
  <c r="M2409" i="6"/>
  <c r="N2409" i="6" s="1"/>
  <c r="M2410" i="6"/>
  <c r="N2410" i="6" s="1"/>
  <c r="M2411" i="6"/>
  <c r="N2411" i="6" s="1"/>
  <c r="M2412" i="6"/>
  <c r="N2412" i="6" s="1"/>
  <c r="M2413" i="6"/>
  <c r="N2413" i="6" s="1"/>
  <c r="M2414" i="6"/>
  <c r="N2414" i="6" s="1"/>
  <c r="M2415" i="6"/>
  <c r="N2415" i="6" s="1"/>
  <c r="M2416" i="6"/>
  <c r="N2416" i="6" s="1"/>
  <c r="M2417" i="6"/>
  <c r="N2417" i="6" s="1"/>
  <c r="M2418" i="6"/>
  <c r="N2418" i="6" s="1"/>
  <c r="M2419" i="6"/>
  <c r="N2419" i="6" s="1"/>
  <c r="M2420" i="6"/>
  <c r="N2420" i="6" s="1"/>
  <c r="M2421" i="6"/>
  <c r="N2421" i="6" s="1"/>
  <c r="M2422" i="6"/>
  <c r="N2422" i="6" s="1"/>
  <c r="M2423" i="6"/>
  <c r="N2423" i="6" s="1"/>
  <c r="M2424" i="6"/>
  <c r="N2424" i="6" s="1"/>
  <c r="M2425" i="6"/>
  <c r="N2425" i="6" s="1"/>
  <c r="M2426" i="6"/>
  <c r="N2426" i="6" s="1"/>
  <c r="M2427" i="6"/>
  <c r="N2427" i="6" s="1"/>
  <c r="M2428" i="6"/>
  <c r="N2428" i="6" s="1"/>
  <c r="M2429" i="6"/>
  <c r="N2429" i="6" s="1"/>
  <c r="M2430" i="6"/>
  <c r="N2430" i="6" s="1"/>
  <c r="M2431" i="6"/>
  <c r="N2431" i="6" s="1"/>
  <c r="M2432" i="6"/>
  <c r="N2432" i="6" s="1"/>
  <c r="M2433" i="6"/>
  <c r="N2433" i="6" s="1"/>
  <c r="M2434" i="6"/>
  <c r="N2434" i="6" s="1"/>
  <c r="M2435" i="6"/>
  <c r="N2435" i="6" s="1"/>
  <c r="M2436" i="6"/>
  <c r="N2436" i="6" s="1"/>
  <c r="M2437" i="6"/>
  <c r="N2437" i="6" s="1"/>
  <c r="M2438" i="6"/>
  <c r="N2438" i="6" s="1"/>
  <c r="M2439" i="6"/>
  <c r="N2439" i="6" s="1"/>
  <c r="M2440" i="6"/>
  <c r="N2440" i="6" s="1"/>
  <c r="M2441" i="6"/>
  <c r="N2441" i="6" s="1"/>
  <c r="M2442" i="6"/>
  <c r="N2442" i="6" s="1"/>
  <c r="M2443" i="6"/>
  <c r="N2443" i="6" s="1"/>
  <c r="M2444" i="6"/>
  <c r="N2444" i="6" s="1"/>
  <c r="M2445" i="6"/>
  <c r="N2445" i="6" s="1"/>
  <c r="M2446" i="6"/>
  <c r="N2446" i="6" s="1"/>
  <c r="M2447" i="6"/>
  <c r="N2447" i="6" s="1"/>
  <c r="M2448" i="6"/>
  <c r="N2448" i="6" s="1"/>
  <c r="M2449" i="6"/>
  <c r="N2449" i="6" s="1"/>
  <c r="M2450" i="6"/>
  <c r="N2450" i="6" s="1"/>
  <c r="M2451" i="6"/>
  <c r="N2451" i="6" s="1"/>
  <c r="M2452" i="6"/>
  <c r="N2452" i="6" s="1"/>
  <c r="M2453" i="6"/>
  <c r="N2453" i="6" s="1"/>
  <c r="M2454" i="6"/>
  <c r="N2454" i="6" s="1"/>
  <c r="M2455" i="6"/>
  <c r="N2455" i="6" s="1"/>
  <c r="M2456" i="6"/>
  <c r="N2456" i="6" s="1"/>
  <c r="M2457" i="6"/>
  <c r="N2457" i="6" s="1"/>
  <c r="M2458" i="6"/>
  <c r="N2458" i="6" s="1"/>
  <c r="M2459" i="6"/>
  <c r="N2459" i="6" s="1"/>
  <c r="M2460" i="6"/>
  <c r="N2460" i="6" s="1"/>
  <c r="M2461" i="6"/>
  <c r="N2461" i="6" s="1"/>
  <c r="M2462" i="6"/>
  <c r="N2462" i="6" s="1"/>
  <c r="M2463" i="6"/>
  <c r="N2463" i="6" s="1"/>
  <c r="M2464" i="6"/>
  <c r="N2464" i="6" s="1"/>
  <c r="M2465" i="6"/>
  <c r="N2465" i="6" s="1"/>
  <c r="M2466" i="6"/>
  <c r="N2466" i="6" s="1"/>
  <c r="M2467" i="6"/>
  <c r="N2467" i="6" s="1"/>
  <c r="M2468" i="6"/>
  <c r="N2468" i="6" s="1"/>
  <c r="M2469" i="6"/>
  <c r="N2469" i="6" s="1"/>
  <c r="M2470" i="6"/>
  <c r="N2470" i="6" s="1"/>
  <c r="M2471" i="6"/>
  <c r="N2471" i="6" s="1"/>
  <c r="M2472" i="6"/>
  <c r="N2472" i="6" s="1"/>
  <c r="M2473" i="6"/>
  <c r="N2473" i="6" s="1"/>
  <c r="M2474" i="6"/>
  <c r="N2474" i="6" s="1"/>
  <c r="M2475" i="6"/>
  <c r="N2475" i="6" s="1"/>
  <c r="M2476" i="6"/>
  <c r="N2476" i="6" s="1"/>
  <c r="M2477" i="6"/>
  <c r="N2477" i="6" s="1"/>
  <c r="M2478" i="6"/>
  <c r="N2478" i="6" s="1"/>
  <c r="M2479" i="6"/>
  <c r="N2479" i="6" s="1"/>
  <c r="M2480" i="6"/>
  <c r="N2480" i="6" s="1"/>
  <c r="M2481" i="6"/>
  <c r="N2481" i="6" s="1"/>
  <c r="M2482" i="6"/>
  <c r="N2482" i="6" s="1"/>
  <c r="M2483" i="6"/>
  <c r="N2483" i="6" s="1"/>
  <c r="M2484" i="6"/>
  <c r="N2484" i="6" s="1"/>
  <c r="M2485" i="6"/>
  <c r="N2485" i="6" s="1"/>
  <c r="M2486" i="6"/>
  <c r="N2486" i="6" s="1"/>
  <c r="M2487" i="6"/>
  <c r="N2487" i="6" s="1"/>
  <c r="M2488" i="6"/>
  <c r="N2488" i="6" s="1"/>
  <c r="M2489" i="6"/>
  <c r="N2489" i="6" s="1"/>
  <c r="M2490" i="6"/>
  <c r="N2490" i="6" s="1"/>
  <c r="M2491" i="6"/>
  <c r="N2491" i="6" s="1"/>
  <c r="M2492" i="6"/>
  <c r="N2492" i="6" s="1"/>
  <c r="M2493" i="6"/>
  <c r="N2493" i="6" s="1"/>
  <c r="M2494" i="6"/>
  <c r="N2494" i="6" s="1"/>
  <c r="M2495" i="6"/>
  <c r="N2495" i="6" s="1"/>
  <c r="M2496" i="6"/>
  <c r="N2496" i="6" s="1"/>
  <c r="M2497" i="6"/>
  <c r="N2497" i="6" s="1"/>
  <c r="M2498" i="6"/>
  <c r="N2498" i="6" s="1"/>
  <c r="M2499" i="6"/>
  <c r="N2499" i="6" s="1"/>
  <c r="M2500" i="6"/>
  <c r="N2500" i="6" s="1"/>
  <c r="M6" i="6"/>
  <c r="N6" i="6" s="1"/>
  <c r="S24" i="7" l="1"/>
  <c r="S20" i="7"/>
  <c r="S18" i="7"/>
  <c r="N2238" i="7"/>
  <c r="S15" i="7"/>
  <c r="C6" i="15"/>
  <c r="C4" i="15"/>
  <c r="N2454" i="7"/>
  <c r="S14" i="7"/>
  <c r="C8" i="15"/>
  <c r="C7" i="15"/>
  <c r="C5" i="15"/>
  <c r="H12" i="10"/>
  <c r="G12" i="10"/>
  <c r="N12" i="7"/>
  <c r="N44" i="7"/>
  <c r="N84" i="7"/>
  <c r="N124" i="7"/>
  <c r="N172" i="7"/>
  <c r="N220" i="7"/>
  <c r="N324" i="7"/>
  <c r="N452" i="7"/>
  <c r="N21" i="7"/>
  <c r="N45" i="7"/>
  <c r="N61" i="7"/>
  <c r="N85" i="7"/>
  <c r="N109" i="7"/>
  <c r="N125" i="7"/>
  <c r="N165" i="7"/>
  <c r="N189" i="7"/>
  <c r="N213" i="7"/>
  <c r="N293" i="7"/>
  <c r="N333" i="7"/>
  <c r="N357" i="7"/>
  <c r="N381" i="7"/>
  <c r="N397" i="7"/>
  <c r="N421" i="7"/>
  <c r="N477" i="7"/>
  <c r="N589" i="7"/>
  <c r="N14" i="7"/>
  <c r="N30" i="7"/>
  <c r="N38" i="7"/>
  <c r="N46" i="7"/>
  <c r="N54" i="7"/>
  <c r="N62" i="7"/>
  <c r="N70" i="7"/>
  <c r="N78" i="7"/>
  <c r="N86" i="7"/>
  <c r="N94" i="7"/>
  <c r="N102" i="7"/>
  <c r="N110" i="7"/>
  <c r="N126" i="7"/>
  <c r="N134" i="7"/>
  <c r="N142" i="7"/>
  <c r="N150" i="7"/>
  <c r="N158" i="7"/>
  <c r="N166" i="7"/>
  <c r="N174" i="7"/>
  <c r="N182" i="7"/>
  <c r="N190" i="7"/>
  <c r="N198" i="7"/>
  <c r="N206" i="7"/>
  <c r="N214" i="7"/>
  <c r="N222" i="7"/>
  <c r="N230" i="7"/>
  <c r="N238" i="7"/>
  <c r="N254" i="7"/>
  <c r="N262" i="7"/>
  <c r="N270" i="7"/>
  <c r="N278" i="7"/>
  <c r="N286" i="7"/>
  <c r="N294" i="7"/>
  <c r="N310" i="7"/>
  <c r="N326" i="7"/>
  <c r="N334" i="7"/>
  <c r="N350" i="7"/>
  <c r="N358" i="7"/>
  <c r="N366" i="7"/>
  <c r="N374" i="7"/>
  <c r="N430" i="7"/>
  <c r="N446" i="7"/>
  <c r="N454" i="7"/>
  <c r="N486" i="7"/>
  <c r="N502" i="7"/>
  <c r="N510" i="7"/>
  <c r="N550" i="7"/>
  <c r="N606" i="7"/>
  <c r="N622" i="7"/>
  <c r="N100" i="7"/>
  <c r="N132" i="7"/>
  <c r="N164" i="7"/>
  <c r="N236" i="7"/>
  <c r="N276" i="7"/>
  <c r="N316" i="7"/>
  <c r="N356" i="7"/>
  <c r="N380" i="7"/>
  <c r="N412" i="7"/>
  <c r="N444" i="7"/>
  <c r="N548" i="7"/>
  <c r="N29" i="7"/>
  <c r="N53" i="7"/>
  <c r="N77" i="7"/>
  <c r="N101" i="7"/>
  <c r="N157" i="7"/>
  <c r="N181" i="7"/>
  <c r="N205" i="7"/>
  <c r="N221" i="7"/>
  <c r="N237" i="7"/>
  <c r="N253" i="7"/>
  <c r="N277" i="7"/>
  <c r="N301" i="7"/>
  <c r="N325" i="7"/>
  <c r="N341" i="7"/>
  <c r="N365" i="7"/>
  <c r="N389" i="7"/>
  <c r="N429" i="7"/>
  <c r="N453" i="7"/>
  <c r="N469" i="7"/>
  <c r="N493" i="7"/>
  <c r="N509" i="7"/>
  <c r="N629" i="7"/>
  <c r="N7" i="7"/>
  <c r="N15" i="7"/>
  <c r="N23" i="7"/>
  <c r="N31" i="7"/>
  <c r="N55" i="7"/>
  <c r="N63" i="7"/>
  <c r="N71" i="7"/>
  <c r="N87" i="7"/>
  <c r="N103" i="7"/>
  <c r="N111" i="7"/>
  <c r="N119" i="7"/>
  <c r="N127" i="7"/>
  <c r="N135" i="7"/>
  <c r="N175" i="7"/>
  <c r="N183" i="7"/>
  <c r="N191" i="7"/>
  <c r="N199" i="7"/>
  <c r="N207" i="7"/>
  <c r="N231" i="7"/>
  <c r="N239" i="7"/>
  <c r="N247" i="7"/>
  <c r="N263" i="7"/>
  <c r="N271" i="7"/>
  <c r="N279" i="7"/>
  <c r="N287" i="7"/>
  <c r="N295" i="7"/>
  <c r="N303" i="7"/>
  <c r="N311" i="7"/>
  <c r="N327" i="7"/>
  <c r="N343" i="7"/>
  <c r="N359" i="7"/>
  <c r="N367" i="7"/>
  <c r="N375" i="7"/>
  <c r="N391" i="7"/>
  <c r="N431" i="7"/>
  <c r="N455" i="7"/>
  <c r="N463" i="7"/>
  <c r="N487" i="7"/>
  <c r="N495" i="7"/>
  <c r="N503" i="7"/>
  <c r="N543" i="7"/>
  <c r="N559" i="7"/>
  <c r="N583" i="7"/>
  <c r="N623" i="7"/>
  <c r="N28" i="7"/>
  <c r="N52" i="7"/>
  <c r="N92" i="7"/>
  <c r="N188" i="7"/>
  <c r="N228" i="7"/>
  <c r="N260" i="7"/>
  <c r="N284" i="7"/>
  <c r="N308" i="7"/>
  <c r="N348" i="7"/>
  <c r="N372" i="7"/>
  <c r="N404" i="7"/>
  <c r="N636" i="7"/>
  <c r="N37" i="7"/>
  <c r="N69" i="7"/>
  <c r="N93" i="7"/>
  <c r="N141" i="7"/>
  <c r="N197" i="7"/>
  <c r="N229" i="7"/>
  <c r="N285" i="7"/>
  <c r="N309" i="7"/>
  <c r="N349" i="7"/>
  <c r="N373" i="7"/>
  <c r="N533" i="7"/>
  <c r="N557" i="7"/>
  <c r="N47" i="7"/>
  <c r="N8" i="7"/>
  <c r="N16" i="7"/>
  <c r="N40" i="7"/>
  <c r="N48" i="7"/>
  <c r="N56" i="7"/>
  <c r="N80" i="7"/>
  <c r="N96" i="7"/>
  <c r="N104" i="7"/>
  <c r="N112" i="7"/>
  <c r="N120" i="7"/>
  <c r="N128" i="7"/>
  <c r="N136" i="7"/>
  <c r="N160" i="7"/>
  <c r="N168" i="7"/>
  <c r="N176" i="7"/>
  <c r="N192" i="7"/>
  <c r="N208" i="7"/>
  <c r="N216" i="7"/>
  <c r="N224" i="7"/>
  <c r="N232" i="7"/>
  <c r="N240" i="7"/>
  <c r="N248" i="7"/>
  <c r="N256" i="7"/>
  <c r="N264" i="7"/>
  <c r="N272" i="7"/>
  <c r="N280" i="7"/>
  <c r="N288" i="7"/>
  <c r="N296" i="7"/>
  <c r="N304" i="7"/>
  <c r="N312" i="7"/>
  <c r="N320" i="7"/>
  <c r="N328" i="7"/>
  <c r="N336" i="7"/>
  <c r="N344" i="7"/>
  <c r="N352" i="7"/>
  <c r="N360" i="7"/>
  <c r="N368" i="7"/>
  <c r="N376" i="7"/>
  <c r="N392" i="7"/>
  <c r="N400" i="7"/>
  <c r="N416" i="7"/>
  <c r="N432" i="7"/>
  <c r="N472" i="7"/>
  <c r="N496" i="7"/>
  <c r="N520" i="7"/>
  <c r="N576" i="7"/>
  <c r="N584" i="7"/>
  <c r="N600" i="7"/>
  <c r="N616" i="7"/>
  <c r="N648" i="7"/>
  <c r="N36" i="7"/>
  <c r="N68" i="7"/>
  <c r="N116" i="7"/>
  <c r="N156" i="7"/>
  <c r="N196" i="7"/>
  <c r="N300" i="7"/>
  <c r="N332" i="7"/>
  <c r="N532" i="7"/>
  <c r="N556" i="7"/>
  <c r="N588" i="7"/>
  <c r="N9" i="7"/>
  <c r="N33" i="7"/>
  <c r="N65" i="7"/>
  <c r="N89" i="7"/>
  <c r="N129" i="7"/>
  <c r="N153" i="7"/>
  <c r="N193" i="7"/>
  <c r="N289" i="7"/>
  <c r="N329" i="7"/>
  <c r="N353" i="7"/>
  <c r="N377" i="7"/>
  <c r="N425" i="7"/>
  <c r="N457" i="7"/>
  <c r="N497" i="7"/>
  <c r="N529" i="7"/>
  <c r="N20" i="7"/>
  <c r="N108" i="7"/>
  <c r="N140" i="7"/>
  <c r="N180" i="7"/>
  <c r="N212" i="7"/>
  <c r="N292" i="7"/>
  <c r="N364" i="7"/>
  <c r="N396" i="7"/>
  <c r="N476" i="7"/>
  <c r="N508" i="7"/>
  <c r="N540" i="7"/>
  <c r="N580" i="7"/>
  <c r="N644" i="7"/>
  <c r="N25" i="7"/>
  <c r="N49" i="7"/>
  <c r="N73" i="7"/>
  <c r="N97" i="7"/>
  <c r="N121" i="7"/>
  <c r="N145" i="7"/>
  <c r="N161" i="7"/>
  <c r="N241" i="7"/>
  <c r="N265" i="7"/>
  <c r="N321" i="7"/>
  <c r="N369" i="7"/>
  <c r="N385" i="7"/>
  <c r="N393" i="7"/>
  <c r="N433" i="7"/>
  <c r="N577" i="7"/>
  <c r="N625" i="7"/>
  <c r="N641" i="7"/>
  <c r="N10" i="7"/>
  <c r="S23" i="7" s="1"/>
  <c r="N18" i="7"/>
  <c r="N34" i="7"/>
  <c r="N42" i="7"/>
  <c r="N50" i="7"/>
  <c r="N66" i="7"/>
  <c r="N74" i="7"/>
  <c r="N82" i="7"/>
  <c r="N90" i="7"/>
  <c r="N98" i="7"/>
  <c r="N106" i="7"/>
  <c r="N114" i="7"/>
  <c r="N122" i="7"/>
  <c r="N130" i="7"/>
  <c r="N138" i="7"/>
  <c r="N162" i="7"/>
  <c r="N170" i="7"/>
  <c r="N178" i="7"/>
  <c r="N186" i="7"/>
  <c r="N194" i="7"/>
  <c r="N202" i="7"/>
  <c r="N210" i="7"/>
  <c r="N218" i="7"/>
  <c r="N250" i="7"/>
  <c r="N258" i="7"/>
  <c r="N266" i="7"/>
  <c r="N274" i="7"/>
  <c r="N282" i="7"/>
  <c r="N298" i="7"/>
  <c r="N306" i="7"/>
  <c r="N322" i="7"/>
  <c r="N330" i="7"/>
  <c r="N338" i="7"/>
  <c r="N346" i="7"/>
  <c r="N354" i="7"/>
  <c r="N362" i="7"/>
  <c r="N386" i="7"/>
  <c r="N394" i="7"/>
  <c r="N418" i="7"/>
  <c r="N434" i="7"/>
  <c r="N442" i="7"/>
  <c r="N466" i="7"/>
  <c r="N474" i="7"/>
  <c r="N482" i="7"/>
  <c r="N610" i="7"/>
  <c r="N618" i="7"/>
  <c r="N634" i="7"/>
  <c r="N41" i="7"/>
  <c r="N57" i="7"/>
  <c r="N105" i="7"/>
  <c r="N185" i="7"/>
  <c r="N233" i="7"/>
  <c r="N257" i="7"/>
  <c r="N281" i="7"/>
  <c r="N361" i="7"/>
  <c r="N473" i="7"/>
  <c r="N290" i="7"/>
  <c r="N11" i="7"/>
  <c r="N19" i="7"/>
  <c r="N27" i="7"/>
  <c r="N43" i="7"/>
  <c r="N51" i="7"/>
  <c r="N59" i="7"/>
  <c r="N67" i="7"/>
  <c r="N75" i="7"/>
  <c r="N83" i="7"/>
  <c r="N91" i="7"/>
  <c r="N99" i="7"/>
  <c r="N107" i="7"/>
  <c r="N115" i="7"/>
  <c r="N123" i="7"/>
  <c r="N131" i="7"/>
  <c r="N139" i="7"/>
  <c r="N147" i="7"/>
  <c r="N155" i="7"/>
  <c r="N163" i="7"/>
  <c r="N171" i="7"/>
  <c r="N179" i="7"/>
  <c r="N187" i="7"/>
  <c r="N195" i="7"/>
  <c r="N203" i="7"/>
  <c r="N211" i="7"/>
  <c r="N227" i="7"/>
  <c r="N235" i="7"/>
  <c r="N251" i="7"/>
  <c r="N259" i="7"/>
  <c r="N267" i="7"/>
  <c r="N275" i="7"/>
  <c r="N283" i="7"/>
  <c r="N291" i="7"/>
  <c r="N299" i="7"/>
  <c r="N307" i="7"/>
  <c r="N315" i="7"/>
  <c r="N323" i="7"/>
  <c r="N331" i="7"/>
  <c r="N347" i="7"/>
  <c r="N363" i="7"/>
  <c r="N371" i="7"/>
  <c r="N379" i="7"/>
  <c r="N387" i="7"/>
  <c r="N395" i="7"/>
  <c r="N427" i="7"/>
  <c r="N483" i="7"/>
  <c r="N499" i="7"/>
  <c r="N507" i="7"/>
  <c r="N523" i="7"/>
  <c r="N531" i="7"/>
  <c r="N539" i="7"/>
  <c r="N555" i="7"/>
  <c r="N635" i="7"/>
  <c r="N6" i="7"/>
  <c r="S8" i="7"/>
  <c r="S16" i="7" l="1"/>
  <c r="S17" i="7"/>
  <c r="S21" i="7"/>
  <c r="S9" i="7"/>
  <c r="S1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<sst xmlns="http://schemas.openxmlformats.org/spreadsheetml/2006/main" count="90172" uniqueCount="1255">
  <si>
    <t>Nike Sales Dataset</t>
  </si>
  <si>
    <t>Brand</t>
  </si>
  <si>
    <t>Retailer ID</t>
  </si>
  <si>
    <t>Invoice Date</t>
  </si>
  <si>
    <t>Region</t>
  </si>
  <si>
    <t>State</t>
  </si>
  <si>
    <t>City</t>
  </si>
  <si>
    <t>Units Sold</t>
  </si>
  <si>
    <t>Operating Profit</t>
  </si>
  <si>
    <t>Operating Margin</t>
  </si>
  <si>
    <t>Sales Method</t>
  </si>
  <si>
    <t>Product Name</t>
  </si>
  <si>
    <t>Product ID</t>
  </si>
  <si>
    <t>NIKE</t>
  </si>
  <si>
    <t>Northeast</t>
  </si>
  <si>
    <t>New York</t>
  </si>
  <si>
    <t>In-store</t>
  </si>
  <si>
    <t>Nike Air Force 1 '07 Essential</t>
  </si>
  <si>
    <t>CJ1646-600</t>
  </si>
  <si>
    <t>Nike Air Force 1 '07</t>
  </si>
  <si>
    <t>CT4328-101</t>
  </si>
  <si>
    <t>Nike Air Force 1 Sage Low LX</t>
  </si>
  <si>
    <t>CI3482-200</t>
  </si>
  <si>
    <t>Nike Air Max Dia SE</t>
  </si>
  <si>
    <t>CD0479-200</t>
  </si>
  <si>
    <t>Nike Air Max Verona</t>
  </si>
  <si>
    <t>CZ6156-101</t>
  </si>
  <si>
    <t>Nike Free Metcon 3</t>
  </si>
  <si>
    <t>CJ6314-146</t>
  </si>
  <si>
    <t>NikeCourt Blanc</t>
  </si>
  <si>
    <t>CI0808-100</t>
  </si>
  <si>
    <t>Outlet</t>
  </si>
  <si>
    <t>CJ0861-017</t>
  </si>
  <si>
    <t>Nike Zoom Pegasus Turbo 2</t>
  </si>
  <si>
    <t>AT8242-009</t>
  </si>
  <si>
    <t>Nike Air Max 270 React ENG</t>
  </si>
  <si>
    <t>CK2595-500</t>
  </si>
  <si>
    <t>Nike Air Max 90</t>
  </si>
  <si>
    <t>CD0490-104</t>
  </si>
  <si>
    <t>315115-112</t>
  </si>
  <si>
    <t>Jordan Air Max 200 XX</t>
  </si>
  <si>
    <t>AV5186-101</t>
  </si>
  <si>
    <t>Nike SuperRep Go</t>
  </si>
  <si>
    <t>CJ0860-668</t>
  </si>
  <si>
    <t>Nike Air VaporMax Flyknit 3</t>
  </si>
  <si>
    <t>AJ6910-009</t>
  </si>
  <si>
    <t>Nike Air Zoom SuperRep</t>
  </si>
  <si>
    <t>BQ7043-668</t>
  </si>
  <si>
    <t>CK2608-100</t>
  </si>
  <si>
    <t>Nike Air Max 97</t>
  </si>
  <si>
    <t>921733-104</t>
  </si>
  <si>
    <t>CJ1379-001</t>
  </si>
  <si>
    <t>Nike Court Vintage Premium</t>
  </si>
  <si>
    <t>CT1726-100</t>
  </si>
  <si>
    <t>CT4525-001</t>
  </si>
  <si>
    <t>Nike SB Bruin High</t>
  </si>
  <si>
    <t>923112-001</t>
  </si>
  <si>
    <t>Air Jordan XXXIV PF</t>
  </si>
  <si>
    <t>BQ3381-600</t>
  </si>
  <si>
    <t>Nike Metcon 5</t>
  </si>
  <si>
    <t>AO2982-076</t>
  </si>
  <si>
    <t>Nike React Phantom Run Flyknit 2</t>
  </si>
  <si>
    <t>CJ0277-002</t>
  </si>
  <si>
    <t>Nike Joyride Run Flyknit</t>
  </si>
  <si>
    <t>AQ2730-009</t>
  </si>
  <si>
    <t>CT1030-100</t>
  </si>
  <si>
    <t>Nike Air VaporMax 360</t>
  </si>
  <si>
    <t>CK9671-001</t>
  </si>
  <si>
    <t>Nike Offcourt</t>
  </si>
  <si>
    <t>BQ4632-602</t>
  </si>
  <si>
    <t>CJ0280-001</t>
  </si>
  <si>
    <t>Jordan Break</t>
  </si>
  <si>
    <t>AR6374-402</t>
  </si>
  <si>
    <t>LeBron 7 QS</t>
  </si>
  <si>
    <t>CU5646-001</t>
  </si>
  <si>
    <t>Nike In-Season TR 9</t>
  </si>
  <si>
    <t>AR4543-013</t>
  </si>
  <si>
    <t>Nike Joyride Run FlyKnit</t>
  </si>
  <si>
    <t>CI3707-100</t>
  </si>
  <si>
    <t>Nike ZoomX Vista Grind</t>
  </si>
  <si>
    <t>CQ9500-100</t>
  </si>
  <si>
    <t>Nike Air Force 1 Sage Low</t>
  </si>
  <si>
    <t>CJ1642-002</t>
  </si>
  <si>
    <t>Nike Air Force 1 '07 LV8</t>
  </si>
  <si>
    <t>CD0888-002</t>
  </si>
  <si>
    <t>Nike Air Max 720</t>
  </si>
  <si>
    <t>CI3868-001</t>
  </si>
  <si>
    <t>Nike Air Max Dia</t>
  </si>
  <si>
    <t>CJ0636-100</t>
  </si>
  <si>
    <t>Air Jordan 1 Mid SE</t>
  </si>
  <si>
    <t>852542-087</t>
  </si>
  <si>
    <t>Nike Daybreak</t>
  </si>
  <si>
    <t>CK2351-601</t>
  </si>
  <si>
    <t>Nike SB Shane</t>
  </si>
  <si>
    <t>BV0657-400</t>
  </si>
  <si>
    <t>Nike Mercurial Vapor 13 Club Neymar Jr. TF</t>
  </si>
  <si>
    <t>AT8000-104</t>
  </si>
  <si>
    <t>Air Jordan 1 Mid</t>
  </si>
  <si>
    <t>554724-066</t>
  </si>
  <si>
    <t>Nike Air Max 270 React</t>
  </si>
  <si>
    <t>CJ0619-100</t>
  </si>
  <si>
    <t>Nike Air Max 98</t>
  </si>
  <si>
    <t>CJ0592-001</t>
  </si>
  <si>
    <t>Nike Joyride Dual Run Premium</t>
  </si>
  <si>
    <t>CT3867-001</t>
  </si>
  <si>
    <t>Nike Free RN Flyknit 3.0 2020</t>
  </si>
  <si>
    <t>CJ0267-001</t>
  </si>
  <si>
    <t>Nike Mercurial Vapor 13 Club Neymar Jr IC</t>
  </si>
  <si>
    <t>AT7998-104</t>
  </si>
  <si>
    <t>Nike Mercurial Vapor 13 Elite Neymar Jr. FG</t>
  </si>
  <si>
    <t>AT7898-104</t>
  </si>
  <si>
    <t>PG 4 EP</t>
  </si>
  <si>
    <t>CD5086-500</t>
  </si>
  <si>
    <t>Air Max 97 LX</t>
  </si>
  <si>
    <t>CJ0625-700</t>
  </si>
  <si>
    <t>CT4352-104</t>
  </si>
  <si>
    <t>Jordan 'Why Not?' Zer0.3 PF</t>
  </si>
  <si>
    <t>CD3002-103</t>
  </si>
  <si>
    <t>CD3460-010</t>
  </si>
  <si>
    <t>Nike Metcon 5 AMP</t>
  </si>
  <si>
    <t>CD3395-006</t>
  </si>
  <si>
    <t>Nike Air Max Tailwind 99</t>
  </si>
  <si>
    <t>CQ6569-001</t>
  </si>
  <si>
    <t>Nike Mercurial Vapor 13 Club IC</t>
  </si>
  <si>
    <t>AT7997-606</t>
  </si>
  <si>
    <t>CI3708-700</t>
  </si>
  <si>
    <t>Nike Air Max Triax</t>
  </si>
  <si>
    <t>CT1104-700</t>
  </si>
  <si>
    <t>LeBron 17 Low</t>
  </si>
  <si>
    <t>CD5007-102</t>
  </si>
  <si>
    <t>Nike Mercurial Vapor 13 Academy Neymar Jr. TF</t>
  </si>
  <si>
    <t>AT7995-104</t>
  </si>
  <si>
    <t>Nike Air Max 2090</t>
  </si>
  <si>
    <t>BV9977-101</t>
  </si>
  <si>
    <t>Nike Renew Fusion</t>
  </si>
  <si>
    <t>CD0200-003</t>
  </si>
  <si>
    <t>LeBron 17</t>
  </si>
  <si>
    <t>BQ3177-100</t>
  </si>
  <si>
    <t>Nike Air Max 720 OBJ Slip</t>
  </si>
  <si>
    <t>DA4155-400</t>
  </si>
  <si>
    <t>CJ0773-010</t>
  </si>
  <si>
    <t>Nike Air Max 90 Premium</t>
  </si>
  <si>
    <t>CQ0912-100</t>
  </si>
  <si>
    <t>Nike Mercurial Superfly 7 Elite SE FG</t>
  </si>
  <si>
    <t>CT1099-093</t>
  </si>
  <si>
    <t>Nike Epic Phantom React A.I.R. Cody Hudson</t>
  </si>
  <si>
    <t>CI1718-001</t>
  </si>
  <si>
    <t>CD0490-101</t>
  </si>
  <si>
    <t>Nike Mercurial Superfly 7 Club TF</t>
  </si>
  <si>
    <t>AT7980-606</t>
  </si>
  <si>
    <t>South</t>
  </si>
  <si>
    <t>Texas</t>
  </si>
  <si>
    <t>Houston</t>
  </si>
  <si>
    <t>Nike Zoom Gravity</t>
  </si>
  <si>
    <t>BQ3202-011</t>
  </si>
  <si>
    <t>CD0113-400</t>
  </si>
  <si>
    <t>Nike Air Force 1 Type</t>
  </si>
  <si>
    <t>CQ2344-100</t>
  </si>
  <si>
    <t>AO4971-700</t>
  </si>
  <si>
    <t>Nike React Presto</t>
  </si>
  <si>
    <t>AV2605-101</t>
  </si>
  <si>
    <t>Nike Legend React</t>
  </si>
  <si>
    <t>AA1625-009</t>
  </si>
  <si>
    <t>Air Jordan 1 Low SE</t>
  </si>
  <si>
    <t>CK3022-005</t>
  </si>
  <si>
    <t>NikeCourt Air Max Wildcard</t>
  </si>
  <si>
    <t>AO7351-104</t>
  </si>
  <si>
    <t>Nike Blazer Low</t>
  </si>
  <si>
    <t>AJ9515-001</t>
  </si>
  <si>
    <t>Zoom LeBron 3 QS</t>
  </si>
  <si>
    <t>AO2434-101</t>
  </si>
  <si>
    <t>CJ0861-010</t>
  </si>
  <si>
    <t>KD Trey 5 VII EP</t>
  </si>
  <si>
    <t>AT1198-401</t>
  </si>
  <si>
    <t>Nike Mercurial Vapor 13 Academy TF</t>
  </si>
  <si>
    <t>AT7996-606</t>
  </si>
  <si>
    <t>Jordan React Havoc SE</t>
  </si>
  <si>
    <t>CK2772-101</t>
  </si>
  <si>
    <t>Nike SB Air Max Stefan Janoski 2</t>
  </si>
  <si>
    <t>AQ7477-009</t>
  </si>
  <si>
    <t>Nike Free RN Flyknit 3.0</t>
  </si>
  <si>
    <t>AQ5707-001</t>
  </si>
  <si>
    <t>Nike ISPA Joyride Envelope</t>
  </si>
  <si>
    <t>BV4584-001</t>
  </si>
  <si>
    <t>CD6721-808</t>
  </si>
  <si>
    <t>Nike Phantom Venom Academy FG</t>
  </si>
  <si>
    <t>AO0566-606</t>
  </si>
  <si>
    <t>Nike Air Ghost Racer</t>
  </si>
  <si>
    <t>AT5410-003</t>
  </si>
  <si>
    <t>Nike ACG Air Terra Antarktik</t>
  </si>
  <si>
    <t>BV6348-300</t>
  </si>
  <si>
    <t>Nike Air Max 2 Light</t>
  </si>
  <si>
    <t>CI3703-401</t>
  </si>
  <si>
    <t>Nike Mercurial Superfly 7 Academy MG</t>
  </si>
  <si>
    <t>AT7946-414</t>
  </si>
  <si>
    <t>Nike AlphaDunk</t>
  </si>
  <si>
    <t>BQ5401-001</t>
  </si>
  <si>
    <t>Nike Daybreak SP</t>
  </si>
  <si>
    <t>BV7725-500</t>
  </si>
  <si>
    <t>Nike x MMW Joyride CC3 Setter</t>
  </si>
  <si>
    <t>CU7623-002</t>
  </si>
  <si>
    <t>Nike Air Max 95 SP</t>
  </si>
  <si>
    <t>CK5669-400</t>
  </si>
  <si>
    <t>Nike SB Blazer Low GT</t>
  </si>
  <si>
    <t>704939-103</t>
  </si>
  <si>
    <t>LeBron 17 Monstars</t>
  </si>
  <si>
    <t>CD5050-400</t>
  </si>
  <si>
    <t>Kyrie 5 x Bandulu</t>
  </si>
  <si>
    <t>CK5836-100</t>
  </si>
  <si>
    <t>Nike Air Max Impact</t>
  </si>
  <si>
    <t>CI1396-600</t>
  </si>
  <si>
    <t>Nike Air Max 90 QS</t>
  </si>
  <si>
    <t>CD0916-001</t>
  </si>
  <si>
    <t>Nike React Element 55 SE</t>
  </si>
  <si>
    <t>BV1507-001</t>
  </si>
  <si>
    <t>Jordan Proto-Max 720</t>
  </si>
  <si>
    <t>BQ6623-070</t>
  </si>
  <si>
    <t>Nike Phantom Vision 2 Academy Dynamic Fit MG</t>
  </si>
  <si>
    <t>CD4156-606</t>
  </si>
  <si>
    <t>CI3831-200</t>
  </si>
  <si>
    <t>Nike Air Max2 Light</t>
  </si>
  <si>
    <t>AO1741-003</t>
  </si>
  <si>
    <t>Nike Air Max 270</t>
  </si>
  <si>
    <t>AH8050-100</t>
  </si>
  <si>
    <t>Nike Phantom Vision 2 Club Dynamic Fit MG</t>
  </si>
  <si>
    <t>CD4159-606</t>
  </si>
  <si>
    <t>CK4363-100</t>
  </si>
  <si>
    <t>CN8490-100</t>
  </si>
  <si>
    <t>Nike Free RN 5.0 2020</t>
  </si>
  <si>
    <t>CI9921-001</t>
  </si>
  <si>
    <t>Nike Phantom Vision Academy Dynamic Fit TF</t>
  </si>
  <si>
    <t>AO3269-717</t>
  </si>
  <si>
    <t>Nike ACG MOC 3.0</t>
  </si>
  <si>
    <t>CI9367-301</t>
  </si>
  <si>
    <t>Nike Mercurial Vapor 13 Academy Neymar Jr. MG</t>
  </si>
  <si>
    <t>AT7960-104</t>
  </si>
  <si>
    <t>Nike Air DSVM</t>
  </si>
  <si>
    <t>AT8179-100</t>
  </si>
  <si>
    <t>Nike x Carhartt WIP Air Max 95</t>
  </si>
  <si>
    <t>AV3866-001</t>
  </si>
  <si>
    <t>Nike Odyssey React Flyknit 2</t>
  </si>
  <si>
    <t>AH1015-010</t>
  </si>
  <si>
    <t>Nike Tiempo Legend 8 Elite FG</t>
  </si>
  <si>
    <t>AT5293-004</t>
  </si>
  <si>
    <t>Nike Mercurial Superfly 7 Club MG</t>
  </si>
  <si>
    <t>AT7949-606</t>
  </si>
  <si>
    <t>Nike Joyride CC3 Setter</t>
  </si>
  <si>
    <t>AT6395-002</t>
  </si>
  <si>
    <t>Nike Renew Run</t>
  </si>
  <si>
    <t>CK6357-005</t>
  </si>
  <si>
    <t>Nike React Ianga</t>
  </si>
  <si>
    <t>AV5555-001</t>
  </si>
  <si>
    <t>Air Jordan 10 Retro</t>
  </si>
  <si>
    <t>310805-137</t>
  </si>
  <si>
    <t>Air Jordan 12 Retro</t>
  </si>
  <si>
    <t>130690-017</t>
  </si>
  <si>
    <t>CT1264-101</t>
  </si>
  <si>
    <t>Nike Air Max 200 SP</t>
  </si>
  <si>
    <t>CK5668-600</t>
  </si>
  <si>
    <t>Nike Mercurial Superfly 7 Academy MDS MG</t>
  </si>
  <si>
    <t>BQ5427-401</t>
  </si>
  <si>
    <t>Nike Air Zoom Winflo 6</t>
  </si>
  <si>
    <t>AQ7497-300</t>
  </si>
  <si>
    <t>CT4526-100</t>
  </si>
  <si>
    <t>Nike Mercurial Vapor XII Club MG</t>
  </si>
  <si>
    <t>AH7378-801</t>
  </si>
  <si>
    <t>Nike Zoom Fly 3 Premium</t>
  </si>
  <si>
    <t>CJ0404-001</t>
  </si>
  <si>
    <t>Nike MX-720-818</t>
  </si>
  <si>
    <t>CI3871-300</t>
  </si>
  <si>
    <t>Nike React Element 55</t>
  </si>
  <si>
    <t>BQ2728-012</t>
  </si>
  <si>
    <t>Nike SB Charge Slip Premium</t>
  </si>
  <si>
    <t>CT3110-400</t>
  </si>
  <si>
    <t>CJ0270-601</t>
  </si>
  <si>
    <t>CT8919-700</t>
  </si>
  <si>
    <t>Nike Air Force 1 React</t>
  </si>
  <si>
    <t>CT1020-001</t>
  </si>
  <si>
    <t>CD5082-001</t>
  </si>
  <si>
    <t>Nike Air Zoom Pegasus 36</t>
  </si>
  <si>
    <t>BV5739-500</t>
  </si>
  <si>
    <t>CW4286-100</t>
  </si>
  <si>
    <t>CD0887-201</t>
  </si>
  <si>
    <t>West</t>
  </si>
  <si>
    <t>California</t>
  </si>
  <si>
    <t>San Francisco</t>
  </si>
  <si>
    <t>Kyrie 6 AS EP</t>
  </si>
  <si>
    <t>CD5028-900</t>
  </si>
  <si>
    <t>AJ6900-102</t>
  </si>
  <si>
    <t>CI9842-500</t>
  </si>
  <si>
    <t>Nike Air Force 1 Shadow</t>
  </si>
  <si>
    <t>CI0919-100</t>
  </si>
  <si>
    <t>CK7200-800</t>
  </si>
  <si>
    <t>Nike Air Tailwind 79</t>
  </si>
  <si>
    <t>487754-303</t>
  </si>
  <si>
    <t>Nike TiempoX Lunar Legend VII Pro TF</t>
  </si>
  <si>
    <t>AH7249-118</t>
  </si>
  <si>
    <t>Nike Air Max Plus III</t>
  </si>
  <si>
    <t>CJ9684-001</t>
  </si>
  <si>
    <t>Nike Zoom 2K</t>
  </si>
  <si>
    <t>AO0354-108</t>
  </si>
  <si>
    <t>AT2863-100</t>
  </si>
  <si>
    <t>Nike Kawa Shower</t>
  </si>
  <si>
    <t>832528-001</t>
  </si>
  <si>
    <t>Nike React Infinity Run Flyknit</t>
  </si>
  <si>
    <t>CD4371-001</t>
  </si>
  <si>
    <t>Air Jordan XXXIII</t>
  </si>
  <si>
    <t>AQ8830-016</t>
  </si>
  <si>
    <t>Nike Odyssey React</t>
  </si>
  <si>
    <t>AO9819-001</t>
  </si>
  <si>
    <t>Nike Air Max 1 DNA Ch. 1</t>
  </si>
  <si>
    <t>AR3863-101</t>
  </si>
  <si>
    <t>Nike Joyride Flyknit AW</t>
  </si>
  <si>
    <t>CI3706-100</t>
  </si>
  <si>
    <t>Nike Legend React 2</t>
  </si>
  <si>
    <t>AT1369-103</t>
  </si>
  <si>
    <t>AQ1189-009</t>
  </si>
  <si>
    <t>LeBron 7</t>
  </si>
  <si>
    <t>CU5133-600</t>
  </si>
  <si>
    <t>CK9670-100</t>
  </si>
  <si>
    <t>Nike Blazer Low QS Flyleather with at least 50% leather fibre</t>
  </si>
  <si>
    <t>CI5546-100</t>
  </si>
  <si>
    <t>Nike SB Dunk High Pro</t>
  </si>
  <si>
    <t>BQ6826-003</t>
  </si>
  <si>
    <t>Nike Air Max 90 FlyEase</t>
  </si>
  <si>
    <t>CU0814-102</t>
  </si>
  <si>
    <t>Nike M2K Tekno</t>
  </si>
  <si>
    <t>AV4789-104</t>
  </si>
  <si>
    <t>Nike React Kenny 55</t>
  </si>
  <si>
    <t>CJ3312-001</t>
  </si>
  <si>
    <t>Nike Air VaporMax 2019</t>
  </si>
  <si>
    <t>AR6631-004</t>
  </si>
  <si>
    <t>BQ6166-003</t>
  </si>
  <si>
    <t>Nike Air Force 1 Low Retro</t>
  </si>
  <si>
    <t>CQ0492-001</t>
  </si>
  <si>
    <t>NikeCourt Zoom Cage 3</t>
  </si>
  <si>
    <t>918193-700</t>
  </si>
  <si>
    <t>Nike Air Max 90 Print</t>
  </si>
  <si>
    <t>AQ0926-001</t>
  </si>
  <si>
    <t>Nike Metcon Sport</t>
  </si>
  <si>
    <t>AQ7489-008</t>
  </si>
  <si>
    <t>Jordan Mars 270</t>
  </si>
  <si>
    <t>CD7070-009</t>
  </si>
  <si>
    <t>Nike Air Zoom Vomero 14</t>
  </si>
  <si>
    <t>AH7857-009</t>
  </si>
  <si>
    <t>CT5229-001</t>
  </si>
  <si>
    <t>Nike Mercurial Vapor 13 Academy MDS IC</t>
  </si>
  <si>
    <t>CJ1300-401</t>
  </si>
  <si>
    <t>Nike Zoom Fly</t>
  </si>
  <si>
    <t>880848-005</t>
  </si>
  <si>
    <t>Nike Zoom Fly 3</t>
  </si>
  <si>
    <t>AT8240-003</t>
  </si>
  <si>
    <t>Nike Air Zoom Pegasus 35</t>
  </si>
  <si>
    <t>942851-002</t>
  </si>
  <si>
    <t>Nike Air Zoom Pegasus 36 Trail</t>
  </si>
  <si>
    <t>AR5677-200</t>
  </si>
  <si>
    <t>KD13 EP</t>
  </si>
  <si>
    <t>CI9949-001</t>
  </si>
  <si>
    <t>Nike Phantom Vision Club Dynamic Fit FG</t>
  </si>
  <si>
    <t>AJ6959-717</t>
  </si>
  <si>
    <t>Nike Air Monarch IV</t>
  </si>
  <si>
    <t>415445-102</t>
  </si>
  <si>
    <t>Zoom Freak 1</t>
  </si>
  <si>
    <t>BQ5422-200</t>
  </si>
  <si>
    <t>Nike Mercurial Superfly 7 Academy IC</t>
  </si>
  <si>
    <t>AT7975-606</t>
  </si>
  <si>
    <t>Air Jordan 1 Low</t>
  </si>
  <si>
    <t>553558-125</t>
  </si>
  <si>
    <t>Nike Air Max 95 Print</t>
  </si>
  <si>
    <t>AQ0925-002</t>
  </si>
  <si>
    <t>Nike P-6000</t>
  </si>
  <si>
    <t>CD6404-800</t>
  </si>
  <si>
    <t>Nike Mercurial Vapor 13 Elite FG</t>
  </si>
  <si>
    <t>AQ4176-049</t>
  </si>
  <si>
    <t>Nike SB Adversary Premium</t>
  </si>
  <si>
    <t>CT3632-001</t>
  </si>
  <si>
    <t>CK2718-003</t>
  </si>
  <si>
    <t>AO2924-401</t>
  </si>
  <si>
    <t>Nike Zoom KD12</t>
  </si>
  <si>
    <t>AR4229-003</t>
  </si>
  <si>
    <t>Nike Free X Metcon 2</t>
  </si>
  <si>
    <t>AQ8306-407</t>
  </si>
  <si>
    <t>CD0881-104</t>
  </si>
  <si>
    <t>Air Jordan 4 Retro SE</t>
  </si>
  <si>
    <t>CT5342-007</t>
  </si>
  <si>
    <t>Nike Air Max 95 Essential</t>
  </si>
  <si>
    <t>CI3705-600</t>
  </si>
  <si>
    <t>Nike SB Zoom Stefan Janoski Canvas RM Premium</t>
  </si>
  <si>
    <t>AQ7878-003</t>
  </si>
  <si>
    <t>Nike Phantom Venom Academy IC</t>
  </si>
  <si>
    <t>AO0570-810</t>
  </si>
  <si>
    <t>CT5528-001</t>
  </si>
  <si>
    <t>Nike Zoom Rival Fly</t>
  </si>
  <si>
    <t>CD7288-001</t>
  </si>
  <si>
    <t>Nike Mercurial Superfly 7 Academy MDS TF</t>
  </si>
  <si>
    <t>BQ5435-703</t>
  </si>
  <si>
    <t>Nike Pegasus 36 FlyEase (Extra Wide)</t>
  </si>
  <si>
    <t>BV0612-001</t>
  </si>
  <si>
    <t>Nike ISPA Air Max 720</t>
  </si>
  <si>
    <t>CD2182-001</t>
  </si>
  <si>
    <t>Air Jordan OG</t>
  </si>
  <si>
    <t>133000-106</t>
  </si>
  <si>
    <t>CJ0579-400</t>
  </si>
  <si>
    <t>Nike Epic Phantom React Flyknit</t>
  </si>
  <si>
    <t>BV0417-401</t>
  </si>
  <si>
    <t>AQ2203-003</t>
  </si>
  <si>
    <t>Jordan Aerospace 720</t>
  </si>
  <si>
    <t>BV5502-600</t>
  </si>
  <si>
    <t>CD7005-001</t>
  </si>
  <si>
    <t>Jordan Hydro 8</t>
  </si>
  <si>
    <t>CD2803-001</t>
  </si>
  <si>
    <t>Nike x Undercover React</t>
  </si>
  <si>
    <t>CJ6971-001</t>
  </si>
  <si>
    <t>Los Angeles</t>
  </si>
  <si>
    <t>Nike Air Max 90/1</t>
  </si>
  <si>
    <t>AJ7695-100</t>
  </si>
  <si>
    <t>640744-016</t>
  </si>
  <si>
    <t>Nike Air Max 200</t>
  </si>
  <si>
    <t>AQ2568-100</t>
  </si>
  <si>
    <t>CT2007-100</t>
  </si>
  <si>
    <t>CI3866-100</t>
  </si>
  <si>
    <t>Nike Air Max 1 Premium</t>
  </si>
  <si>
    <t>CU8861-460</t>
  </si>
  <si>
    <t>Nike Tiempo Legend 8 Club MG</t>
  </si>
  <si>
    <t>AT6107-606</t>
  </si>
  <si>
    <t>Nike Air Zoom Terra Kiger 6</t>
  </si>
  <si>
    <t>CJ0219-400</t>
  </si>
  <si>
    <t>Nike Air Max 97 Utility</t>
  </si>
  <si>
    <t>BQ5615-002</t>
  </si>
  <si>
    <t>Jordan Jumpman 2020 PF</t>
  </si>
  <si>
    <t>BQ3448-400</t>
  </si>
  <si>
    <t>Nike ACG React Terra Gobe</t>
  </si>
  <si>
    <t>BV6344-001</t>
  </si>
  <si>
    <t>Nike Air Max 90 SP</t>
  </si>
  <si>
    <t>CQ6639-001</t>
  </si>
  <si>
    <t>AO2132-401</t>
  </si>
  <si>
    <t>Nike Joyride Dual Run</t>
  </si>
  <si>
    <t>CD4363-103</t>
  </si>
  <si>
    <t>Jordan Proto-React Z</t>
  </si>
  <si>
    <t>CI3794-600</t>
  </si>
  <si>
    <t>Nike Air Max 270 React LX</t>
  </si>
  <si>
    <t>CK4126-001</t>
  </si>
  <si>
    <t>Nike AF-1 Shadow SE</t>
  </si>
  <si>
    <t>CQ3317-001</t>
  </si>
  <si>
    <t>NikeCourt Air Zoom Vapor X</t>
  </si>
  <si>
    <t>AA8030-108</t>
  </si>
  <si>
    <t>Nike Bella Kai</t>
  </si>
  <si>
    <t>AO3622-006</t>
  </si>
  <si>
    <t>Nike Mercurial Vapor 13 Club Neymar Jr. MG</t>
  </si>
  <si>
    <t>AT7967-104</t>
  </si>
  <si>
    <t>Nike Benassi</t>
  </si>
  <si>
    <t>343881-412</t>
  </si>
  <si>
    <t>Nike Air Max Dia Icon Clash</t>
  </si>
  <si>
    <t>AQ4312-107</t>
  </si>
  <si>
    <t>LeBron Witness 4 EP</t>
  </si>
  <si>
    <t>CD0188-101</t>
  </si>
  <si>
    <t>Nike Air Zoom Winflo 5</t>
  </si>
  <si>
    <t>AA7406-006</t>
  </si>
  <si>
    <t>CD0917-300</t>
  </si>
  <si>
    <t>PG 3 NASA</t>
  </si>
  <si>
    <t>CI2666-400</t>
  </si>
  <si>
    <t>Nike React Sertu</t>
  </si>
  <si>
    <t>AT5301-003</t>
  </si>
  <si>
    <t>CD2153-001</t>
  </si>
  <si>
    <t>Nike SB Zoom Stefan Janoski Mid RM</t>
  </si>
  <si>
    <t>AT7324-001</t>
  </si>
  <si>
    <t>Nike Zoom Rival Fly 2</t>
  </si>
  <si>
    <t>CJ0710-004</t>
  </si>
  <si>
    <t>Nike Precision 4</t>
  </si>
  <si>
    <t>CK1069-001</t>
  </si>
  <si>
    <t>Nike Renew Run Special Edition</t>
  </si>
  <si>
    <t>CT3509-001</t>
  </si>
  <si>
    <t>Kyrie Flytrap 3 EP</t>
  </si>
  <si>
    <t>CD0191-009</t>
  </si>
  <si>
    <t>Nike Air Max Alpha Savage</t>
  </si>
  <si>
    <t>AT3378-471</t>
  </si>
  <si>
    <t>Jordan Max 200</t>
  </si>
  <si>
    <t>CD6105-007</t>
  </si>
  <si>
    <t>Nike React Vision</t>
  </si>
  <si>
    <t>CD4373-001</t>
  </si>
  <si>
    <t>Nike Phantom Vision 2 Club Dynamic Fit TF</t>
  </si>
  <si>
    <t>CD4173-606</t>
  </si>
  <si>
    <t>Jordan Trunner NXT React</t>
  </si>
  <si>
    <t>AV1201-600</t>
  </si>
  <si>
    <t>Kyrie Low 2</t>
  </si>
  <si>
    <t>AV6337-003</t>
  </si>
  <si>
    <t>CN6928-300</t>
  </si>
  <si>
    <t>CD4372-004</t>
  </si>
  <si>
    <t>Nike Tiempo Legend 8 Academy MG</t>
  </si>
  <si>
    <t>AT5292-606</t>
  </si>
  <si>
    <t>Kyrie 5</t>
  </si>
  <si>
    <t>AQ2456-007</t>
  </si>
  <si>
    <t>Nike Flex 2020 RN</t>
  </si>
  <si>
    <t>CJ0217-001</t>
  </si>
  <si>
    <t>315122-001</t>
  </si>
  <si>
    <t>Nike SB Chron Solarsoft Premium</t>
  </si>
  <si>
    <t>CK0980-002</t>
  </si>
  <si>
    <t>LeBron Soldier 13 SFG</t>
  </si>
  <si>
    <t>AR4225-003</t>
  </si>
  <si>
    <t>NikeCourt Air Max Vapor Wing Premium</t>
  </si>
  <si>
    <t>CT3890-101</t>
  </si>
  <si>
    <t>Nike Mercurial Vapor 13 Club TF</t>
  </si>
  <si>
    <t>AT7999-414</t>
  </si>
  <si>
    <t>Nike Phantom Vision 2 Elite Dynamic Fit FG</t>
  </si>
  <si>
    <t>CD4161-606</t>
  </si>
  <si>
    <t>Nike Air Skarn</t>
  </si>
  <si>
    <t>CD2189-002</t>
  </si>
  <si>
    <t>Nike Air Max 270 SE</t>
  </si>
  <si>
    <t>CD6615-100</t>
  </si>
  <si>
    <t>Nike Zoom KD11 EP</t>
  </si>
  <si>
    <t>AO2605-600</t>
  </si>
  <si>
    <t>Nike SB Blazer Low XT</t>
  </si>
  <si>
    <t>864348-019</t>
  </si>
  <si>
    <t>Nike Air Max 720 Horizon</t>
  </si>
  <si>
    <t>BQ5808-100</t>
  </si>
  <si>
    <t>Nike React Metcon AMP</t>
  </si>
  <si>
    <t>CN5501-046</t>
  </si>
  <si>
    <t>Nike Huarache Type</t>
  </si>
  <si>
    <t>BQ5102-400</t>
  </si>
  <si>
    <t>Nike Air Max 95 Premium</t>
  </si>
  <si>
    <t>CJ0588-001</t>
  </si>
  <si>
    <t>Nike Free RN 5.0</t>
  </si>
  <si>
    <t>BV7774-100</t>
  </si>
  <si>
    <t>Nike Zoom Vomero 5 SE SP</t>
  </si>
  <si>
    <t>CI1694-300</t>
  </si>
  <si>
    <t>Nike Benassi JDI</t>
  </si>
  <si>
    <t>631261-035</t>
  </si>
  <si>
    <t>Kyrie 6 'Enlightenment'</t>
  </si>
  <si>
    <t>BQ4630-500</t>
  </si>
  <si>
    <t>Nike Tiempo Legend 8 Academy IC</t>
  </si>
  <si>
    <t>AT6099-606</t>
  </si>
  <si>
    <t>Nike Mercurial Vapor 13 Academy MG</t>
  </si>
  <si>
    <t>AT5269-606</t>
  </si>
  <si>
    <t>Nike React Presto Premium</t>
  </si>
  <si>
    <t>CN7664-800</t>
  </si>
  <si>
    <t>Midwest</t>
  </si>
  <si>
    <t>Illinois</t>
  </si>
  <si>
    <t>Chicago</t>
  </si>
  <si>
    <t>Zoom Freak 1 'Employee of the Month'</t>
  </si>
  <si>
    <t>CD4962-001</t>
  </si>
  <si>
    <t>Nike ZoomX Vaporfly NEXT%</t>
  </si>
  <si>
    <t>AO4568-600</t>
  </si>
  <si>
    <t>Nike SB Check</t>
  </si>
  <si>
    <t>705265-006</t>
  </si>
  <si>
    <t>CJ0266-001</t>
  </si>
  <si>
    <t>Nike Air Zoom Structure 22</t>
  </si>
  <si>
    <t>AA1636-406</t>
  </si>
  <si>
    <t>Nike Drop-Type Mid</t>
  </si>
  <si>
    <t>BQ5190-101</t>
  </si>
  <si>
    <t>Nike iSPA React</t>
  </si>
  <si>
    <t>CT2692-002</t>
  </si>
  <si>
    <t>Nike PhantomVNM Club FG</t>
  </si>
  <si>
    <t>AO0577-717</t>
  </si>
  <si>
    <t>CU3005-171</t>
  </si>
  <si>
    <t>NikeCourt Air Zoom Zero</t>
  </si>
  <si>
    <t>AA8018-101</t>
  </si>
  <si>
    <t>Nike Air Force Max II</t>
  </si>
  <si>
    <t>AV6243-400</t>
  </si>
  <si>
    <t>CT2535-001</t>
  </si>
  <si>
    <t>Nike Mercurial Superfly 7 Academy MDS IC</t>
  </si>
  <si>
    <t>BQ5430-401</t>
  </si>
  <si>
    <t>Nike Air Max 1 Print</t>
  </si>
  <si>
    <t>AQ0927-100</t>
  </si>
  <si>
    <t>Nike Air Max 97 SE</t>
  </si>
  <si>
    <t>AQ4126-100</t>
  </si>
  <si>
    <t>NikeCourt Air Zoom Resistance</t>
  </si>
  <si>
    <t>918194-003</t>
  </si>
  <si>
    <t>Nike Phantom Venom Club IC</t>
  </si>
  <si>
    <t>AO0578-717</t>
  </si>
  <si>
    <t>Nike Benassi JDI SE</t>
  </si>
  <si>
    <t>CK0986-002</t>
  </si>
  <si>
    <t>Nike Mercurial Superfly 7 Elite MDS FG</t>
  </si>
  <si>
    <t>BQ5469-703</t>
  </si>
  <si>
    <t>CT5063-100</t>
  </si>
  <si>
    <t>Nike Solarsoft</t>
  </si>
  <si>
    <t>488161-602</t>
  </si>
  <si>
    <t>Air Jordan 11 Retro Low</t>
  </si>
  <si>
    <t>528895-003</t>
  </si>
  <si>
    <t>CD4570-300</t>
  </si>
  <si>
    <t>BQ3203-007</t>
  </si>
  <si>
    <t>CU3013-070</t>
  </si>
  <si>
    <t>Nike Mercurial Vapor 13 Elite SE FG</t>
  </si>
  <si>
    <t>CD6720-808</t>
  </si>
  <si>
    <t>Nike Air Max 720 BETRUE</t>
  </si>
  <si>
    <t>CJ5472-900</t>
  </si>
  <si>
    <t>Nike Air Force 1 Mid '07</t>
  </si>
  <si>
    <t>315123-111</t>
  </si>
  <si>
    <t>Nike Air Max 2017</t>
  </si>
  <si>
    <t>849559-004</t>
  </si>
  <si>
    <t>Nike EXP-X14 SE</t>
  </si>
  <si>
    <t>AO3095-100</t>
  </si>
  <si>
    <t>NikeCourt Lite 2</t>
  </si>
  <si>
    <t>AR8836-009</t>
  </si>
  <si>
    <t>Air Max 200 20</t>
  </si>
  <si>
    <t>CT5062-100</t>
  </si>
  <si>
    <t>Nike x Undercover Air Max 720</t>
  </si>
  <si>
    <t>CN2408-001</t>
  </si>
  <si>
    <t>Air Jordan 13 Retro</t>
  </si>
  <si>
    <t>414571-030</t>
  </si>
  <si>
    <t>Nike Cortez '72 S.D.</t>
  </si>
  <si>
    <t>CJ2586-100</t>
  </si>
  <si>
    <t>Nike Xarr</t>
  </si>
  <si>
    <t>BQ5240-200</t>
  </si>
  <si>
    <t>Nike Air Max 97 On Air Jasmine Lasode</t>
  </si>
  <si>
    <t>CI1504-100</t>
  </si>
  <si>
    <t>Nike Air Force 1 GORE-TEX ®</t>
  </si>
  <si>
    <t>CK2630-700</t>
  </si>
  <si>
    <t>Kyrie 6 EP 'Chinese New Year'</t>
  </si>
  <si>
    <t>CD5029-001</t>
  </si>
  <si>
    <t>Nike Fly.By Mid</t>
  </si>
  <si>
    <t>CD0189-001</t>
  </si>
  <si>
    <t>CK1195-101</t>
  </si>
  <si>
    <t>Nike Mercurial Vapor 13 Academy MDS MG</t>
  </si>
  <si>
    <t>CJ1292-401</t>
  </si>
  <si>
    <t>Nike Epic React Flyknit 2</t>
  </si>
  <si>
    <t>BQ8928-011</t>
  </si>
  <si>
    <t>BV5841-800</t>
  </si>
  <si>
    <t>Nike Air Streak Lite</t>
  </si>
  <si>
    <t>CD4387-100</t>
  </si>
  <si>
    <t>Nike Air VaporMax LX</t>
  </si>
  <si>
    <t>BV1712-001</t>
  </si>
  <si>
    <t>Nike Wildhorse 6</t>
  </si>
  <si>
    <t>BV7106-400</t>
  </si>
  <si>
    <t>AQ2210-002</t>
  </si>
  <si>
    <t>Nike Air Zoom Wildhorse 5</t>
  </si>
  <si>
    <t>AQ2222-200</t>
  </si>
  <si>
    <t>Nike Air Max 720 Waves</t>
  </si>
  <si>
    <t>BQ4430-400</t>
  </si>
  <si>
    <t>Nike Benassi JDI BETRUE</t>
  </si>
  <si>
    <t>CD2717-001</t>
  </si>
  <si>
    <t>Kyrie 4</t>
  </si>
  <si>
    <t>943806-602</t>
  </si>
  <si>
    <t>Air Jordan 5 Retro</t>
  </si>
  <si>
    <t>CN2932-100</t>
  </si>
  <si>
    <t>CI9994-001</t>
  </si>
  <si>
    <t>Nike Drop-Type Premium</t>
  </si>
  <si>
    <t>CN6916-100</t>
  </si>
  <si>
    <t>Jordan Modero 2 VP</t>
  </si>
  <si>
    <t>CU2708-901</t>
  </si>
  <si>
    <t>Nike React Metcon</t>
  </si>
  <si>
    <t>BQ6044-100</t>
  </si>
  <si>
    <t>CD4365-003</t>
  </si>
  <si>
    <t>Nike Classic Cortez</t>
  </si>
  <si>
    <t>749571-154</t>
  </si>
  <si>
    <t>Nike React Element 55 Premium</t>
  </si>
  <si>
    <t>CI3835-002</t>
  </si>
  <si>
    <t>Nike Mercurial Vapor 13 Academy MDS TF</t>
  </si>
  <si>
    <t>CJ1306-401</t>
  </si>
  <si>
    <t>Jordan 'Why Not?' Zer0.2 SE</t>
  </si>
  <si>
    <t>CW6565-900</t>
  </si>
  <si>
    <t>Nike Joyride CC</t>
  </si>
  <si>
    <t>AO1742-004</t>
  </si>
  <si>
    <t>Nike Tiempo Legend 8 Club TF</t>
  </si>
  <si>
    <t>AT6109-606</t>
  </si>
  <si>
    <t>Nike Phantom Vision 2 Academy Dynamic Fit TF</t>
  </si>
  <si>
    <t>CD4172-606</t>
  </si>
  <si>
    <t>Nike Zoom Fly Flyknit</t>
  </si>
  <si>
    <t>AR4561-200</t>
  </si>
  <si>
    <t>Nike Air Max 98 SE</t>
  </si>
  <si>
    <t>CD0132-001</t>
  </si>
  <si>
    <t>Nike Air Max Tailwind IV SP</t>
  </si>
  <si>
    <t>BV1357-003</t>
  </si>
  <si>
    <t>Dallas</t>
  </si>
  <si>
    <t>Jordan Proto-Lyte</t>
  </si>
  <si>
    <t>AT3381-008</t>
  </si>
  <si>
    <t>Nike Mercurial Superfly 7 Academy TF</t>
  </si>
  <si>
    <t>AT7978-414</t>
  </si>
  <si>
    <t>Nike x Hawkins High Cortez</t>
  </si>
  <si>
    <t>CJ6106-100</t>
  </si>
  <si>
    <t>Nike Epic Phantom React Flyknit Icon Clash</t>
  </si>
  <si>
    <t>CK0089-100</t>
  </si>
  <si>
    <t>CT7695-401</t>
  </si>
  <si>
    <t>Nike Phantom Vision Academy Dynamic Fit MG</t>
  </si>
  <si>
    <t>AO3258-080</t>
  </si>
  <si>
    <t>NikeCourt Air Max Vapor Wing MS</t>
  </si>
  <si>
    <t>BQ0129-106</t>
  </si>
  <si>
    <t>LeBron x John Elliott Icon</t>
  </si>
  <si>
    <t>AQ0114-101</t>
  </si>
  <si>
    <t>Nike Air Max 270 Flyknit</t>
  </si>
  <si>
    <t>AO1023-005</t>
  </si>
  <si>
    <t>Air Jordan 13 Retro Chinese New Year</t>
  </si>
  <si>
    <t>CW4409-100</t>
  </si>
  <si>
    <t>Nike Zoom Pegasus Turbo Shield</t>
  </si>
  <si>
    <t>BQ1896-002</t>
  </si>
  <si>
    <t>Nike Air Wildwood ACG</t>
  </si>
  <si>
    <t>AO3116-004</t>
  </si>
  <si>
    <t>CI3870-100</t>
  </si>
  <si>
    <t>LeBron 16 Low</t>
  </si>
  <si>
    <t>CI2668-004</t>
  </si>
  <si>
    <t>Air Jordan 14 Retro</t>
  </si>
  <si>
    <t>487471-003</t>
  </si>
  <si>
    <t>Nike Air Force 1 Type-2</t>
  </si>
  <si>
    <t>CT2584-100</t>
  </si>
  <si>
    <t>AQ5708-201</t>
  </si>
  <si>
    <t>AR5676-401</t>
  </si>
  <si>
    <t>Nike Tiempo Legend 8 Club IC</t>
  </si>
  <si>
    <t>AT6110-004</t>
  </si>
  <si>
    <t>Nike Flex TR 9</t>
  </si>
  <si>
    <t>AQ7491-008</t>
  </si>
  <si>
    <t>Nike Epic Phantom React</t>
  </si>
  <si>
    <t>CI1291-400</t>
  </si>
  <si>
    <t>CN5455-160</t>
  </si>
  <si>
    <t>Nike SB Air Zoom Bruin Edge</t>
  </si>
  <si>
    <t>CD5036-100</t>
  </si>
  <si>
    <t>CQ6278-001</t>
  </si>
  <si>
    <t>Nike x Undercover React Presto</t>
  </si>
  <si>
    <t>CU3459-200</t>
  </si>
  <si>
    <t>Nike Vandalised</t>
  </si>
  <si>
    <t>BQ3610-100</t>
  </si>
  <si>
    <t>Nike Signal D/MS/X</t>
  </si>
  <si>
    <t>AT5303-100</t>
  </si>
  <si>
    <t>Nike Air Max 720 (OBJ)</t>
  </si>
  <si>
    <t>CK2531-001</t>
  </si>
  <si>
    <t>Nike Vandalised LX</t>
  </si>
  <si>
    <t>BQ3611-100</t>
  </si>
  <si>
    <t>Nike Canyon</t>
  </si>
  <si>
    <t>CV5515-001</t>
  </si>
  <si>
    <t>Nike Flex RN 2019</t>
  </si>
  <si>
    <t>AQ7487-201</t>
  </si>
  <si>
    <t>AQ1289-003</t>
  </si>
  <si>
    <t>Nike Air Max 90 NS SE</t>
  </si>
  <si>
    <t>881105-800</t>
  </si>
  <si>
    <t>CI7523-002</t>
  </si>
  <si>
    <t>CT7698-600</t>
  </si>
  <si>
    <t>Nike Air Max Dia Winter</t>
  </si>
  <si>
    <t>BQ9665-301</t>
  </si>
  <si>
    <t>BV7766-100</t>
  </si>
  <si>
    <t>832655-001</t>
  </si>
  <si>
    <t>CK2719-400</t>
  </si>
  <si>
    <t>554724-050</t>
  </si>
  <si>
    <t>Nike Air Max FF 720</t>
  </si>
  <si>
    <t>AO3189-600</t>
  </si>
  <si>
    <t>AQ2731-500</t>
  </si>
  <si>
    <t>AH1016-602</t>
  </si>
  <si>
    <t>Nike Joyride Optik</t>
  </si>
  <si>
    <t>AJ6844-007</t>
  </si>
  <si>
    <t>CN3591-002</t>
  </si>
  <si>
    <t>Nike Air Max Dia LX</t>
  </si>
  <si>
    <t>CI1214-004</t>
  </si>
  <si>
    <t>343880-090</t>
  </si>
  <si>
    <t>Nike Zoom KD12 'YouTube'</t>
  </si>
  <si>
    <t>CQ7731-900</t>
  </si>
  <si>
    <t>CD4366-002</t>
  </si>
  <si>
    <t>CI5646-200</t>
  </si>
  <si>
    <t>CD4573-001</t>
  </si>
  <si>
    <t>Nike Air Max 98 NRG</t>
  </si>
  <si>
    <t>BQ5613-001</t>
  </si>
  <si>
    <t>AT8241-002</t>
  </si>
  <si>
    <t>Kyrie 6 EP</t>
  </si>
  <si>
    <t>BQ4631-100</t>
  </si>
  <si>
    <t>Nike Air Max Tailwind IV</t>
  </si>
  <si>
    <t>AQ2567-002</t>
  </si>
  <si>
    <t>Nike Potential 3</t>
  </si>
  <si>
    <t>844127-108</t>
  </si>
  <si>
    <t>Nike Mercurial Vapor 13 Academy IC</t>
  </si>
  <si>
    <t>AT7993-414</t>
  </si>
  <si>
    <t>Nike x Olivia Kim Air Max 98</t>
  </si>
  <si>
    <t>CK3309-001</t>
  </si>
  <si>
    <t>NikeCourt Royale</t>
  </si>
  <si>
    <t>749747-010</t>
  </si>
  <si>
    <t>Nike Air Huarache</t>
  </si>
  <si>
    <t>634835-108</t>
  </si>
  <si>
    <t>Pennsylvania</t>
  </si>
  <si>
    <t>Philadelphia</t>
  </si>
  <si>
    <t>366731-100</t>
  </si>
  <si>
    <t>CD3398-063</t>
  </si>
  <si>
    <t>CT5064-001</t>
  </si>
  <si>
    <t>Nike Air Force 1 '07 Premium</t>
  </si>
  <si>
    <t>BQ4424-700</t>
  </si>
  <si>
    <t>Nike Air Max 98 LX</t>
  </si>
  <si>
    <t>AV4417-002</t>
  </si>
  <si>
    <t>Nike Phantom Venom Academy TF</t>
  </si>
  <si>
    <t>AO0571-606</t>
  </si>
  <si>
    <t>AT6174-004</t>
  </si>
  <si>
    <t>Nike SB Zoom Stefan Janoski Canvas RM</t>
  </si>
  <si>
    <t>AR7718-001</t>
  </si>
  <si>
    <t>Nike Flex Contact 3</t>
  </si>
  <si>
    <t>AQ7488-004</t>
  </si>
  <si>
    <t>Jordan 'Why Not?' Zer0.2 SE PF</t>
  </si>
  <si>
    <t>AV4126-002</t>
  </si>
  <si>
    <t>Nike Shox TL Nova SP</t>
  </si>
  <si>
    <t>CK2085-002</t>
  </si>
  <si>
    <t>CU0675-300</t>
  </si>
  <si>
    <t>Nike Benassi JDI Floral</t>
  </si>
  <si>
    <t>618919-031</t>
  </si>
  <si>
    <t>BQ8927-102</t>
  </si>
  <si>
    <t>921826-016</t>
  </si>
  <si>
    <t>Nike x Olivia Kim Air Force 1 '07</t>
  </si>
  <si>
    <t>CK3314-400</t>
  </si>
  <si>
    <t>BQ3378-002</t>
  </si>
  <si>
    <t>Nike React City</t>
  </si>
  <si>
    <t>BV7754-001</t>
  </si>
  <si>
    <t>BV0415-300</t>
  </si>
  <si>
    <t>Air Jordan 11 Low</t>
  </si>
  <si>
    <t>AR5149-005</t>
  </si>
  <si>
    <t>CQ7619-700</t>
  </si>
  <si>
    <t>Nike Mercurial Superfly 7 Elite FG</t>
  </si>
  <si>
    <t>AQ4174-049</t>
  </si>
  <si>
    <t>Nike Air Max 90 Essential</t>
  </si>
  <si>
    <t>AJ1285-101</t>
  </si>
  <si>
    <t>Nike Air Zoom Pegasus 36 Premium Rise</t>
  </si>
  <si>
    <t>AV6259-500</t>
  </si>
  <si>
    <t>AT5292-004</t>
  </si>
  <si>
    <t>Nike Tanjun</t>
  </si>
  <si>
    <t>812654-011</t>
  </si>
  <si>
    <t>Nike Air Max Triax 96 SP</t>
  </si>
  <si>
    <t>CT5543-300</t>
  </si>
  <si>
    <t>CU9174-600</t>
  </si>
  <si>
    <t>CJ0509-001</t>
  </si>
  <si>
    <t>Nike x Olivia Kim Air Mowabb</t>
  </si>
  <si>
    <t>CK3312-001</t>
  </si>
  <si>
    <t>Nike Offcourt SE</t>
  </si>
  <si>
    <t>CT0624-100</t>
  </si>
  <si>
    <t>CJ9712-001</t>
  </si>
  <si>
    <t>CT1549-001</t>
  </si>
  <si>
    <t>Nike Air Max 720 SE</t>
  </si>
  <si>
    <t>CD0683-600</t>
  </si>
  <si>
    <t>Nike Revolution 5 FlyEase</t>
  </si>
  <si>
    <t>BQ3212-600</t>
  </si>
  <si>
    <t>807471-101</t>
  </si>
  <si>
    <t>AT6175-100</t>
  </si>
  <si>
    <t>AH6789-023</t>
  </si>
  <si>
    <t>AT7996-414</t>
  </si>
  <si>
    <t>Nike SFB Gen 2 20cm (approx.)</t>
  </si>
  <si>
    <t>922474-001</t>
  </si>
  <si>
    <t>CI3898-200</t>
  </si>
  <si>
    <t>Nike SB Alleyoop</t>
  </si>
  <si>
    <t>CJ0882-001</t>
  </si>
  <si>
    <t>Nike Zoom Rise</t>
  </si>
  <si>
    <t>BQ5467-101</t>
  </si>
  <si>
    <t>Nike Phantom Vision Academy Dynamic Fit IC</t>
  </si>
  <si>
    <t>AO3267-080</t>
  </si>
  <si>
    <t>Nike Air Max Bella TR 2</t>
  </si>
  <si>
    <t>AQ7492-010</t>
  </si>
  <si>
    <t>CJ0220-400</t>
  </si>
  <si>
    <t>Nike Air Force 1 SP</t>
  </si>
  <si>
    <t>CQ6566-700</t>
  </si>
  <si>
    <t>Nike Zoom Pegasus Turbo</t>
  </si>
  <si>
    <t>AJ4115-060</t>
  </si>
  <si>
    <t>AQ1316-500</t>
  </si>
  <si>
    <t>BV5740-101</t>
  </si>
  <si>
    <t>Nike Air Max Tailwind IV SE</t>
  </si>
  <si>
    <t>CJ9681-001</t>
  </si>
  <si>
    <t>Nike Air VaporMax 2019 Premium</t>
  </si>
  <si>
    <t>AT6817-300</t>
  </si>
  <si>
    <t>NikeCourt Air Zoom Vapor Cage 4</t>
  </si>
  <si>
    <t>CD0431-107</t>
  </si>
  <si>
    <t>Nevada</t>
  </si>
  <si>
    <t>Las Vegas</t>
  </si>
  <si>
    <t>Air Jordan 1 Nova XX</t>
  </si>
  <si>
    <t>AV4052-116</t>
  </si>
  <si>
    <t>CK4122-100</t>
  </si>
  <si>
    <t>AQ7483-001</t>
  </si>
  <si>
    <t>CD8526-446</t>
  </si>
  <si>
    <t>CJ1292-703</t>
  </si>
  <si>
    <t>CI1396-004</t>
  </si>
  <si>
    <t>807471-103</t>
  </si>
  <si>
    <t>CJ1794-600</t>
  </si>
  <si>
    <t>CK6360-001</t>
  </si>
  <si>
    <t>Nike Air Max 270 Special Edition</t>
  </si>
  <si>
    <t>CQ6549-001</t>
  </si>
  <si>
    <t>AR5339-002</t>
  </si>
  <si>
    <t>Nike Air Max Triax 96</t>
  </si>
  <si>
    <t>CD2053-105</t>
  </si>
  <si>
    <t>CI7395-100</t>
  </si>
  <si>
    <t>Nike Air VaporMax Flyknit 2 LXX</t>
  </si>
  <si>
    <t>AT5673-700</t>
  </si>
  <si>
    <t>Nike Free RN 5.0 AW</t>
  </si>
  <si>
    <t>BV7775-100</t>
  </si>
  <si>
    <t>Air Jordan 1 Jester XX Low Laced</t>
  </si>
  <si>
    <t>CI7815-602</t>
  </si>
  <si>
    <t>Nike Metcon 5 Premium</t>
  </si>
  <si>
    <t>CJ0818-146</t>
  </si>
  <si>
    <t>CI1289-100</t>
  </si>
  <si>
    <t>CD7287-003</t>
  </si>
  <si>
    <t>PG 3</t>
  </si>
  <si>
    <t>AO2607-401</t>
  </si>
  <si>
    <t>Nike Free TR Ultra</t>
  </si>
  <si>
    <t>AO3424-001</t>
  </si>
  <si>
    <t>BQ5972-001</t>
  </si>
  <si>
    <t>Air Jordan 7 Retro</t>
  </si>
  <si>
    <t>313358-006</t>
  </si>
  <si>
    <t>CI1290-100</t>
  </si>
  <si>
    <t>BV6484-002</t>
  </si>
  <si>
    <t>Nike Air Huarache Ultra</t>
  </si>
  <si>
    <t>885118-001</t>
  </si>
  <si>
    <t>BV7099-400</t>
  </si>
  <si>
    <t>Nike Air Max 270 React SE</t>
  </si>
  <si>
    <t>BV3387-400</t>
  </si>
  <si>
    <t>849560-001</t>
  </si>
  <si>
    <t>Nike Flex RN 2018</t>
  </si>
  <si>
    <t>AA7408-008</t>
  </si>
  <si>
    <t>NikeCourt Royale AC</t>
  </si>
  <si>
    <t>BQ9138-601</t>
  </si>
  <si>
    <t>Jordan Air Latitude 720</t>
  </si>
  <si>
    <t>AV5187-602</t>
  </si>
  <si>
    <t>Nike Air Force 1 '07 SE</t>
  </si>
  <si>
    <t>AA0287-002</t>
  </si>
  <si>
    <t>BV7756-001</t>
  </si>
  <si>
    <t>AR6632-603</t>
  </si>
  <si>
    <t>AA1640-002</t>
  </si>
  <si>
    <t>AA8027-109</t>
  </si>
  <si>
    <t>AR4225-100</t>
  </si>
  <si>
    <t>CD6964-002</t>
  </si>
  <si>
    <t>CN7383-300</t>
  </si>
  <si>
    <t>CI7388-600</t>
  </si>
  <si>
    <t>BV7782-001</t>
  </si>
  <si>
    <t>CK2630-001</t>
  </si>
  <si>
    <t>CN6867-001</t>
  </si>
  <si>
    <t>Nike Metcon 4 XD Patch</t>
  </si>
  <si>
    <t>BQ7978-001</t>
  </si>
  <si>
    <t>NikeCourt Royale SL</t>
  </si>
  <si>
    <t>844896-002</t>
  </si>
  <si>
    <t>BQ6046-010</t>
  </si>
  <si>
    <t>Nike ZoomX Vista Grind SP</t>
  </si>
  <si>
    <t>CT5770-300</t>
  </si>
  <si>
    <t>CU3004-176</t>
  </si>
  <si>
    <t>Colorado</t>
  </si>
  <si>
    <t>Denver</t>
  </si>
  <si>
    <t>CI3899-200</t>
  </si>
  <si>
    <t>Nike Zoom Fly SP Fast</t>
  </si>
  <si>
    <t>BV0389-001</t>
  </si>
  <si>
    <t>Nike Drop-Type</t>
  </si>
  <si>
    <t>CQ0989-002</t>
  </si>
  <si>
    <t>CI7379-400</t>
  </si>
  <si>
    <t>CN6881-300</t>
  </si>
  <si>
    <t>CI3869-500</t>
  </si>
  <si>
    <t>Nike Blazer Low LE</t>
  </si>
  <si>
    <t>AV9370-001</t>
  </si>
  <si>
    <t>Nike Zoom Pegasus Turbo 2 Rise</t>
  </si>
  <si>
    <t>BV1134-001</t>
  </si>
  <si>
    <t>CT1531-001</t>
  </si>
  <si>
    <t>AR7410-603</t>
  </si>
  <si>
    <t>BQ5435-401</t>
  </si>
  <si>
    <t>812655-011</t>
  </si>
  <si>
    <t>325213-139</t>
  </si>
  <si>
    <t>AO9820-001</t>
  </si>
  <si>
    <t>AA1626-602</t>
  </si>
  <si>
    <t>AQ8228-102</t>
  </si>
  <si>
    <t>AH7858-010</t>
  </si>
  <si>
    <t>Nike Air VaporMax SE</t>
  </si>
  <si>
    <t>CI1246-302</t>
  </si>
  <si>
    <t>AO7353-105</t>
  </si>
  <si>
    <t>CI3709-001</t>
  </si>
  <si>
    <t>AA8022-107</t>
  </si>
  <si>
    <t>Nike x Olivia Kim Air Footscape</t>
  </si>
  <si>
    <t>CK3321-100</t>
  </si>
  <si>
    <t>AO3108-018</t>
  </si>
  <si>
    <t>Nike Air Max Dia NRG</t>
  </si>
  <si>
    <t>CQ2503-900</t>
  </si>
  <si>
    <t>AR9293-603</t>
  </si>
  <si>
    <t>Nike Air Zoom Pegasus 36 FlyEase</t>
  </si>
  <si>
    <t>BV0614-005</t>
  </si>
  <si>
    <t>CQ7620-001</t>
  </si>
  <si>
    <t>Nike P-6000 Icon Clash</t>
  </si>
  <si>
    <t>BV1021-007</t>
  </si>
  <si>
    <t>Nike Air Max Bella TR 3</t>
  </si>
  <si>
    <t>CJ0842-600</t>
  </si>
  <si>
    <t>Nike Blazer Low Suede</t>
  </si>
  <si>
    <t>AV9373-002</t>
  </si>
  <si>
    <t>807443-503</t>
  </si>
  <si>
    <t>Nike Pre-Love O.X.</t>
  </si>
  <si>
    <t>AO3166-300</t>
  </si>
  <si>
    <t>CI3446-001</t>
  </si>
  <si>
    <t>Nike Zoom Pegasus Turbo XX</t>
  </si>
  <si>
    <t>AR4347-600</t>
  </si>
  <si>
    <t>CI3867-001</t>
  </si>
  <si>
    <t>Air Jordan 1 Jester XX Low Laced SE</t>
  </si>
  <si>
    <t>CQ0278-200</t>
  </si>
  <si>
    <t>Nike Mercurial Vapor 13 Club MG</t>
  </si>
  <si>
    <t>AT7968-606</t>
  </si>
  <si>
    <t>Nike Zoom Pegasus Turbo 2 Special Edition</t>
  </si>
  <si>
    <t>BV7757-500</t>
  </si>
  <si>
    <t>CD2722-001</t>
  </si>
  <si>
    <t>Nike Tiempo Legend 8 Academy TF</t>
  </si>
  <si>
    <t>AT6100-606</t>
  </si>
  <si>
    <t>CT9155-063</t>
  </si>
  <si>
    <t>Air Jordan 8 Retro</t>
  </si>
  <si>
    <t>CI1236-100</t>
  </si>
  <si>
    <t>AH6799-300</t>
  </si>
  <si>
    <t>Nike P-6000 SE</t>
  </si>
  <si>
    <t>CJ9585-600</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</si>
  <si>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</si>
  <si>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</si>
  <si>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</si>
  <si>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</si>
  <si>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</si>
  <si>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</si>
  <si>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</si>
  <si>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</si>
  <si>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</si>
  <si>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</si>
  <si>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</si>
  <si>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</si>
  <si>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</si>
  <si>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</si>
  <si>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</si>
  <si>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</si>
  <si>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</si>
  <si>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</si>
  <si>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</si>
  <si>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</si>
  <si>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</si>
  <si>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</si>
  <si>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</si>
  <si>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</si>
  <si>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</si>
  <si>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</si>
  <si>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</si>
  <si>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</si>
  <si>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</si>
  <si>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</si>
  <si>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</si>
  <si>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</si>
  <si>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</si>
  <si>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</si>
  <si>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</si>
  <si>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</si>
  <si>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</si>
  <si>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</si>
  <si>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</si>
  <si>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</si>
  <si>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</si>
  <si>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</si>
  <si>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</si>
  <si>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</si>
  <si>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</si>
  <si>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</si>
  <si>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</si>
  <si>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</si>
  <si>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</si>
  <si>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</si>
  <si>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</si>
  <si>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Total Sales:</t>
  </si>
  <si>
    <t>Average Price per Unit</t>
  </si>
  <si>
    <t>Minimum Units Sold</t>
  </si>
  <si>
    <t>Maximum Units Sold</t>
  </si>
  <si>
    <t>Sales Methods</t>
  </si>
  <si>
    <t>Median Price per Unit</t>
  </si>
  <si>
    <t>Ques: The owner of the business wants to know the total sales in the year 2020 - 2021, average price per unit of the product, maximum units sold, minimum units sold, how many methods of sales, median price per unit?</t>
  </si>
  <si>
    <t>Total Sales</t>
  </si>
  <si>
    <t>Price Per Unit</t>
  </si>
  <si>
    <t>Analysis :</t>
  </si>
  <si>
    <t>Ranking of Operating Profit(Asc)</t>
  </si>
  <si>
    <t>Ranking of Operating Profit(Desc)</t>
  </si>
  <si>
    <t>Questions</t>
  </si>
  <si>
    <t>1. What is the average total sales for "Northeast" region?</t>
  </si>
  <si>
    <t>2. What is the sum of Total sales for "Northeast"Region?</t>
  </si>
  <si>
    <t>ANALYSIS OF ADIDAS SALES VALUES</t>
  </si>
  <si>
    <t>Top 10 (Highest)</t>
  </si>
  <si>
    <t>Bottom 10 (Lowest)</t>
  </si>
  <si>
    <t>TOTAL SALES</t>
  </si>
  <si>
    <t>UNITS SOLD</t>
  </si>
  <si>
    <t>Question : Could you tell me the total sales per state and also how many states are represented in our dataset?</t>
  </si>
  <si>
    <t xml:space="preserve">State </t>
  </si>
  <si>
    <t xml:space="preserve">States </t>
  </si>
  <si>
    <t>No. of Sales in 2020-2021</t>
  </si>
  <si>
    <t>Max</t>
  </si>
  <si>
    <t xml:space="preserve">Min </t>
  </si>
  <si>
    <t xml:space="preserve">Highest </t>
  </si>
  <si>
    <t xml:space="preserve">Lowest </t>
  </si>
  <si>
    <t>Grand Total</t>
  </si>
  <si>
    <t>Sum of Units Sold</t>
  </si>
  <si>
    <t>Count of Retailer ID</t>
  </si>
  <si>
    <t>2020</t>
  </si>
  <si>
    <t>2021</t>
  </si>
  <si>
    <t>Jan</t>
  </si>
  <si>
    <t>Feb</t>
  </si>
  <si>
    <t>Mar</t>
  </si>
  <si>
    <t>Apr</t>
  </si>
  <si>
    <t>May</t>
  </si>
  <si>
    <t>Jun</t>
  </si>
  <si>
    <t>Jul</t>
  </si>
  <si>
    <t>Aug</t>
  </si>
  <si>
    <t>Sep</t>
  </si>
  <si>
    <t>Oct</t>
  </si>
  <si>
    <t>Nov</t>
  </si>
  <si>
    <t>Dec</t>
  </si>
  <si>
    <t>Month</t>
  </si>
  <si>
    <t xml:space="preserve">What is the monthly sales trend for the two years 2020 and 2021 ? </t>
  </si>
  <si>
    <t>What is the distribution of sales method ?</t>
  </si>
  <si>
    <t xml:space="preserve">Thus, we have high sales when products are sold online. </t>
  </si>
  <si>
    <t xml:space="preserve">Answer : </t>
  </si>
  <si>
    <t xml:space="preserve">Question: </t>
  </si>
  <si>
    <t>Unique products</t>
  </si>
  <si>
    <t>Total Sales of Each Product</t>
  </si>
  <si>
    <t>Men's Street Footwear</t>
  </si>
  <si>
    <t>Men's Athletic Footwear</t>
  </si>
  <si>
    <t>Women's Street Footwear</t>
  </si>
  <si>
    <t>Women's Athletic Footwear</t>
  </si>
  <si>
    <t>Men's Tactical Footwear</t>
  </si>
  <si>
    <t xml:space="preserve">Name of the Product (Category) </t>
  </si>
  <si>
    <t>`</t>
  </si>
  <si>
    <t>Question : Which products are the best-sellers?</t>
  </si>
  <si>
    <r>
      <rPr>
        <b/>
        <sz val="11"/>
        <color theme="1"/>
        <rFont val="Calibri"/>
        <family val="2"/>
        <scheme val="minor"/>
      </rPr>
      <t>Answer :</t>
    </r>
    <r>
      <rPr>
        <sz val="11"/>
        <color theme="1"/>
        <rFont val="Calibri"/>
        <family val="2"/>
        <scheme val="minor"/>
      </rPr>
      <t xml:space="preserve"> Men's Street Footwear is the best sellers </t>
    </r>
  </si>
  <si>
    <t>How many Retailer whose sales is above $450,000 will continue for the next year?</t>
  </si>
  <si>
    <t>How many Retailers are continuing for the next year?</t>
  </si>
  <si>
    <t>How many Retailer will be discontinuing for the next year?</t>
  </si>
  <si>
    <t xml:space="preserve">Product Category </t>
  </si>
  <si>
    <t>Price per Unit</t>
  </si>
  <si>
    <t>Retailers:</t>
  </si>
  <si>
    <t>Number of Sales by each Retailer</t>
  </si>
  <si>
    <t>Retailer</t>
  </si>
  <si>
    <t>Foot Locker</t>
  </si>
  <si>
    <t>Walmart</t>
  </si>
  <si>
    <t>Sports Direct</t>
  </si>
  <si>
    <t>West Gear</t>
  </si>
  <si>
    <t>Kohl's</t>
  </si>
  <si>
    <t>Amazon</t>
  </si>
  <si>
    <t>Vlookup</t>
  </si>
  <si>
    <t>VLOOKUP FUNCTION</t>
  </si>
  <si>
    <t xml:space="preserve">VLOOKUP Function is found out by lookup the 1st column values with its equivalent value in the 2nd Table containing the Number of Sales by each retailer . </t>
  </si>
  <si>
    <t xml:space="preserve">The Operating Profit is an important metric. Find out the top 50 retailers with highest operating profit. Also, find the retailer with highest Sales. </t>
  </si>
  <si>
    <t>Note:</t>
  </si>
  <si>
    <t>FootLocker is the Retailer.</t>
  </si>
  <si>
    <t>Ques: What is the highest sales and the region with the highest sales?</t>
  </si>
  <si>
    <t xml:space="preserve">Total Sales per Region </t>
  </si>
  <si>
    <t>Highest Sales</t>
  </si>
  <si>
    <t>Region with the Highest Sales</t>
  </si>
  <si>
    <t>Row Labels</t>
  </si>
  <si>
    <t>Sum of Total Sales</t>
  </si>
  <si>
    <t>Sum of Operating Profit</t>
  </si>
  <si>
    <t>Using past sales records, determine and forecast the potential increase in sales and overall revenue that the new store might generate.</t>
  </si>
  <si>
    <t>This analysis will aid in assessing the financial viability and potential returns of the expansion plan</t>
  </si>
  <si>
    <t>Nike aims to grow its retail footprint by launching a new store in a nearby city. To fund this expansion, the management is exploring various financial avenues.</t>
  </si>
  <si>
    <t>Adidas-Financing Options</t>
  </si>
  <si>
    <t>OPTION</t>
  </si>
  <si>
    <t>Periods per Year</t>
  </si>
  <si>
    <t>Annual Interest Rate</t>
  </si>
  <si>
    <t>Duration in Years</t>
  </si>
  <si>
    <t>Periodic Payment (PMT)</t>
  </si>
  <si>
    <t>Present Value (PV)</t>
  </si>
  <si>
    <t>Future Value (FV)</t>
  </si>
  <si>
    <t>(1)Structured Banking Loan</t>
  </si>
  <si>
    <t>(2) Accelerated Savings Plan</t>
  </si>
  <si>
    <t>(3) Deferred Initiative</t>
  </si>
  <si>
    <t>Amortization Table Loan</t>
  </si>
  <si>
    <t>Original Loan</t>
  </si>
  <si>
    <t>Loan Duration in Years</t>
  </si>
  <si>
    <t>Number of Periods per Year</t>
  </si>
  <si>
    <t>Ending Value of Loan</t>
  </si>
  <si>
    <t>Period</t>
  </si>
  <si>
    <t>Remaining Principal</t>
  </si>
  <si>
    <t>Interest Payment</t>
  </si>
  <si>
    <t>Principal Payment</t>
  </si>
  <si>
    <t>Ending Balance</t>
  </si>
  <si>
    <t>Count of Units Sold</t>
  </si>
  <si>
    <t xml:space="preserve"> What level of sales does each retailer need to achieve in a specific region or state to break even, considering the product's price per unit and the total operating costs?</t>
  </si>
  <si>
    <t>Projected Profitability and Break-Even Analysis</t>
  </si>
  <si>
    <t>Assumptions:</t>
  </si>
  <si>
    <t>Projections:</t>
  </si>
  <si>
    <t>Sales Revenue</t>
  </si>
  <si>
    <t>Selling Price Per Unit</t>
  </si>
  <si>
    <t>Revenues</t>
  </si>
  <si>
    <t>Sales in units</t>
  </si>
  <si>
    <t>Selling price per unit</t>
  </si>
  <si>
    <t>Variable Costs:</t>
  </si>
  <si>
    <t>Variable Costs per Unit</t>
  </si>
  <si>
    <t>Manufacturing</t>
  </si>
  <si>
    <t>Variable Manufacturing Costs</t>
  </si>
  <si>
    <t>Distribution</t>
  </si>
  <si>
    <t>Distribution Costs</t>
  </si>
  <si>
    <t>Total Variable Costs</t>
  </si>
  <si>
    <t>Fixed Costs</t>
  </si>
  <si>
    <t>Contribution margin</t>
  </si>
  <si>
    <t>Marketing</t>
  </si>
  <si>
    <t>Fixed Costs:</t>
  </si>
  <si>
    <t>Fixed Manufacturing Costs</t>
  </si>
  <si>
    <t>Selling and Administrative Costs</t>
  </si>
  <si>
    <t>Selling and Administrative</t>
  </si>
  <si>
    <t>Total Fixed Costs</t>
  </si>
  <si>
    <t>Sales  in Units</t>
  </si>
  <si>
    <t>Profit before taxes</t>
  </si>
  <si>
    <t>Nike US Sales Dataset</t>
  </si>
  <si>
    <t>Store</t>
  </si>
  <si>
    <t>Production Cost</t>
  </si>
  <si>
    <t>Unit Cost</t>
  </si>
  <si>
    <t>Number of Units Produced</t>
  </si>
  <si>
    <t>Total Cost</t>
  </si>
  <si>
    <t>Unit Cost to Break Even</t>
  </si>
  <si>
    <t>Set Cell</t>
  </si>
  <si>
    <t>E9</t>
  </si>
  <si>
    <t>To Value</t>
  </si>
  <si>
    <t>By Changing Cell</t>
  </si>
  <si>
    <t>C9</t>
  </si>
  <si>
    <t>Nike US</t>
  </si>
  <si>
    <t>Objective: Achieve a target Operating Profit ($400,000) by adjusting the Price per Unit.</t>
  </si>
  <si>
    <t xml:space="preserve">Used Goal Seek Function </t>
  </si>
  <si>
    <t>CHAPTERS</t>
  </si>
  <si>
    <t>FUNCTIONS USED</t>
  </si>
  <si>
    <t>SUM, AVERAGE, MIN, MAX, MEDIAN, COUNTA</t>
  </si>
  <si>
    <t>RANK.EQ, AVERAGEIF, SUMIF, SMALL ,LARGE,SUMIFS , MAX, MIN ,COUNTIF</t>
  </si>
  <si>
    <t>CONDITIONAL FORMATTING , IF ,COUNTIF</t>
  </si>
  <si>
    <t xml:space="preserve">PMT, PV,IPMT , PPMT </t>
  </si>
  <si>
    <t>SLICERS</t>
  </si>
  <si>
    <t>BREAK EVEN ANALYSIS , DATA TABLE</t>
  </si>
  <si>
    <t xml:space="preserve">GOAL SEEK </t>
  </si>
  <si>
    <t>MACROS</t>
  </si>
  <si>
    <t>Sumif:</t>
  </si>
  <si>
    <t>AverageIf:</t>
  </si>
  <si>
    <t>Mean:</t>
  </si>
  <si>
    <t>Std. Deviation:</t>
  </si>
  <si>
    <t>Count:</t>
  </si>
  <si>
    <t>CountIf:</t>
  </si>
  <si>
    <t>Mode:</t>
  </si>
  <si>
    <t>Round:</t>
  </si>
  <si>
    <t>Rand:</t>
  </si>
  <si>
    <t>Rand Between:</t>
  </si>
  <si>
    <t>Rank EQ:</t>
  </si>
  <si>
    <t>Stock Value of a company</t>
  </si>
  <si>
    <t xml:space="preserve">Open </t>
  </si>
  <si>
    <t>High</t>
  </si>
  <si>
    <t>Low</t>
  </si>
  <si>
    <t>Close</t>
  </si>
  <si>
    <t>Volume</t>
  </si>
  <si>
    <t>3/13/2023</t>
  </si>
  <si>
    <t>3/14/2023</t>
  </si>
  <si>
    <t>3/15/2023</t>
  </si>
  <si>
    <t>3/16/2023</t>
  </si>
  <si>
    <t>3/17/2023</t>
  </si>
  <si>
    <t>3/18/2023</t>
  </si>
  <si>
    <t>3/19/2023</t>
  </si>
  <si>
    <t>3/20/2023</t>
  </si>
  <si>
    <t>3/21/2023</t>
  </si>
  <si>
    <t>3/22/2023</t>
  </si>
  <si>
    <t>3/23/2023</t>
  </si>
  <si>
    <t>3/24/2023</t>
  </si>
  <si>
    <t>3/25/2023</t>
  </si>
  <si>
    <t xml:space="preserve"> Invoice Date </t>
  </si>
  <si>
    <t xml:space="preserve"> Total Sales  </t>
  </si>
  <si>
    <t xml:space="preserve">HLOOKUP </t>
  </si>
  <si>
    <t>To use HLOOKUP to find the total sales for the invoice date of "03/01/2020", you would write the formula:</t>
  </si>
  <si>
    <t xml:space="preserve"> Therefore , the total sales for the invoice date of 03/01/2020 is 400,000</t>
  </si>
  <si>
    <t>PIE CHART , LINE CHART , BAR CHART ,SUMIFS, STOCKCHART</t>
  </si>
  <si>
    <t xml:space="preserve">VLOOKUP ,HLOOKUP , UNIQUE, COUNTIF, INDEX MATCH , MAX , SUMIFS ,PIVOT TABLE </t>
  </si>
  <si>
    <t>IF</t>
  </si>
  <si>
    <t>AND</t>
  </si>
  <si>
    <t>OR</t>
  </si>
  <si>
    <t>Not</t>
  </si>
  <si>
    <t>And and Not</t>
  </si>
  <si>
    <t>Payment Method</t>
  </si>
  <si>
    <t>Credit Card</t>
  </si>
  <si>
    <t>Bank Transfer</t>
  </si>
  <si>
    <t>Cash</t>
  </si>
  <si>
    <t>PayPal</t>
  </si>
  <si>
    <t>Venmo</t>
  </si>
  <si>
    <t>Debit Card</t>
  </si>
  <si>
    <t>Rule#1 (IF)</t>
  </si>
  <si>
    <t xml:space="preserve">Rule#4 (NOT) </t>
  </si>
  <si>
    <t xml:space="preserve">Rule#4 (AND and NOT) </t>
  </si>
  <si>
    <t xml:space="preserve">Rule#2 (OR) </t>
  </si>
  <si>
    <t xml:space="preserve">Rule#3 (AND) </t>
  </si>
  <si>
    <t xml:space="preserve">Gender </t>
  </si>
  <si>
    <t>Male</t>
  </si>
  <si>
    <t>Female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</si>
</sst>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8" formatCode="&quot;$&quot;#,##0.00;[Red]\-&quot;$&quot;#,##0.00"/>
    <numFmt numFmtId="43" formatCode="_-* #,##0.00_-;\-* #,##0.00_-;_-* &quot;-&quot;??_-;_-@_-"/>
    <numFmt numFmtId="164" formatCode="_ &quot;₹&quot;* #,##0.00_ ;_ &quot;₹&quot;* \-#,##0.00_ ;_ &quot;₹&quot;* &quot;-&quot;??_ ;_ @_ "/>
    <numFmt numFmtId="165" formatCode="dd/mm/yyyy"/>
    <numFmt numFmtId="166" formatCode="&quot;$&quot;#,##0_);[Red]\(&quot;$&quot;#,##0\)"/>
    <numFmt numFmtId="167" formatCode="_-[$$-409]* #,##0.00_ ;_-[$$-409]* \-#,##0.00\ ;_-[$$-409]* &quot;-&quot;??_ ;_-@_ "/>
    <numFmt numFmtId="168" formatCode="&quot;$&quot;#,##0"/>
    <numFmt numFmtId="169" formatCode="_-* #,##0_-;\-* #,##0_-;_-* &quot;-&quot;??_-;_-@_-"/>
    <numFmt numFmtId="170" formatCode="_-[$$-409]* #,##0_ ;_-[$$-409]* \-#,##0\ ;_-[$$-409]* &quot;-&quot;??_ ;_-@_ "/>
    <numFmt numFmtId="171" formatCode="#,##0.00;[Red]\(#,##0.00\)"/>
    <numFmt numFmtId="172" formatCode="#,##0.000;[Red]\(#,##0.000\)"/>
    <numFmt numFmtId="173" formatCode="_(&quot;$&quot;* #,##0.00_);_(&quot;$&quot;* \(#,##0.00\);_(&quot;$&quot;* &quot;-&quot;??_);_(@_)"/>
    <numFmt numFmtId="174" formatCode="_-* #,##0.0000000000_-;\-* #,##0.0000000000_-;_-* &quot;-&quot;??_-;_-@_-"/>
  </numFmts>
  <fonts count="3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22"/>
      <color theme="1"/>
      <name val="Calibri"/>
      <family val="2"/>
    </font>
    <font>
      <b/>
      <sz val="18"/>
      <color theme="1"/>
      <name val="Calibri"/>
      <family val="2"/>
    </font>
    <font>
      <sz val="11"/>
      <name val="Calibri"/>
      <family val="2"/>
    </font>
    <font>
      <sz val="11"/>
      <color theme="1"/>
      <name val="Calibri"/>
      <family val="2"/>
    </font>
    <font>
      <b/>
      <sz val="11"/>
      <color theme="0"/>
      <name val="Calibri"/>
      <family val="2"/>
    </font>
    <font>
      <sz val="11"/>
      <color theme="0"/>
      <name val="Calibri"/>
      <family val="2"/>
      <scheme val="minor"/>
    </font>
    <font>
      <b/>
      <sz val="11"/>
      <color theme="1"/>
      <name val="Calibri"/>
      <family val="2"/>
      <scheme val="minor"/>
    </font>
    <font>
      <sz val="11"/>
      <color theme="1"/>
      <name val="Calibri"/>
      <family val="2"/>
      <scheme val="minor"/>
    </font>
    <font>
      <b/>
      <sz val="12"/>
      <color theme="0"/>
      <name val="Times New Roman"/>
      <family val="1"/>
    </font>
    <font>
      <sz val="12"/>
      <name val="Times New Roman"/>
      <family val="1"/>
    </font>
    <font>
      <sz val="9"/>
      <name val="Times New Roman"/>
      <family val="1"/>
    </font>
    <font>
      <sz val="11"/>
      <color theme="1"/>
      <name val="Calibri"/>
      <family val="2"/>
      <scheme val="minor"/>
    </font>
    <font>
      <b/>
      <sz val="18"/>
      <color theme="1"/>
      <name val="Calibri"/>
      <family val="2"/>
      <scheme val="minor"/>
    </font>
    <font>
      <b/>
      <sz val="12"/>
      <color theme="1"/>
      <name val="Calibri"/>
      <family val="2"/>
      <scheme val="minor"/>
    </font>
    <font>
      <b/>
      <sz val="14"/>
      <color theme="1"/>
      <name val="Calibri"/>
      <family val="2"/>
      <scheme val="minor"/>
    </font>
    <font>
      <b/>
      <i/>
      <sz val="12"/>
      <name val="Trebuchet MS"/>
      <family val="2"/>
    </font>
    <font>
      <sz val="12"/>
      <color rgb="FFFF0000"/>
      <name val="Times New Roman"/>
      <family val="1"/>
    </font>
    <font>
      <sz val="12"/>
      <color theme="1"/>
      <name val="Times New Roman"/>
      <family val="1"/>
    </font>
    <font>
      <b/>
      <sz val="12"/>
      <name val="Times New Roman"/>
      <family val="1"/>
    </font>
    <font>
      <sz val="11"/>
      <color theme="1"/>
      <name val="Times New Roman"/>
      <family val="1"/>
    </font>
    <font>
      <sz val="10"/>
      <name val="Times New Roman"/>
      <family val="1"/>
    </font>
    <font>
      <b/>
      <sz val="10"/>
      <name val="Times New Roman"/>
      <family val="1"/>
    </font>
    <font>
      <b/>
      <sz val="12"/>
      <color theme="1"/>
      <name val="Times New Roman"/>
      <family val="1"/>
    </font>
    <font>
      <b/>
      <sz val="11"/>
      <name val="Times New Roman"/>
      <family val="1"/>
    </font>
    <font>
      <sz val="11"/>
      <color rgb="FF000000"/>
      <name val="Calibri"/>
      <family val="2"/>
      <scheme val="minor"/>
    </font>
    <font>
      <b/>
      <sz val="11"/>
      <color rgb="FF000000"/>
      <name val="Calibri"/>
      <family val="2"/>
      <scheme val="minor"/>
    </font>
  </fonts>
  <fills count="22">
    <fill>
      <patternFill patternType="none"/>
    </fill>
    <fill>
      <patternFill patternType="gray125"/>
    </fill>
    <fill>
      <patternFill patternType="solid">
        <fgColor rgb="FF013693"/>
        <bgColor rgb="FF013693"/>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002060"/>
        <bgColor rgb="FF000000"/>
      </patternFill>
    </fill>
    <fill>
      <patternFill patternType="solid">
        <fgColor rgb="FFFFFF00"/>
        <bgColor indexed="64"/>
      </patternFill>
    </fill>
    <fill>
      <patternFill patternType="solid">
        <fgColor theme="7" tint="0.39997558519241921"/>
        <bgColor indexed="64"/>
      </patternFill>
    </fill>
    <fill>
      <patternFill patternType="solid">
        <fgColor theme="6"/>
        <bgColor indexed="64"/>
      </patternFill>
    </fill>
    <fill>
      <patternFill patternType="solid">
        <fgColor theme="5" tint="0.39997558519241921"/>
        <bgColor indexed="64"/>
      </patternFill>
    </fill>
    <fill>
      <patternFill patternType="solid">
        <fgColor theme="2"/>
        <bgColor indexed="64"/>
      </patternFill>
    </fill>
    <fill>
      <patternFill patternType="solid">
        <fgColor theme="7"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66FF"/>
        <bgColor indexed="64"/>
      </patternFill>
    </fill>
    <fill>
      <patternFill patternType="solid">
        <fgColor rgb="FF99CCFF"/>
        <bgColor rgb="FF000000"/>
      </patternFill>
    </fill>
    <fill>
      <patternFill patternType="solid">
        <fgColor rgb="FFFFFFCC"/>
        <bgColor indexed="64"/>
      </patternFill>
    </fill>
    <fill>
      <patternFill patternType="solid">
        <fgColor theme="4" tint="0.39997558519241921"/>
        <bgColor indexed="64"/>
      </patternFill>
    </fill>
    <fill>
      <patternFill patternType="solid">
        <fgColor theme="7" tint="0.39997558519241921"/>
        <bgColor rgb="FF000000"/>
      </patternFill>
    </fill>
    <fill>
      <patternFill patternType="solid">
        <fgColor theme="9" tint="0.59999389629810485"/>
        <bgColor rgb="FF000000"/>
      </patternFill>
    </fill>
    <fill>
      <patternFill patternType="solid">
        <fgColor rgb="FFFFFF00"/>
        <bgColor rgb="FF000000"/>
      </patternFill>
    </fill>
  </fills>
  <borders count="32">
    <border>
      <left/>
      <right/>
      <top/>
      <bottom/>
      <diagonal/>
    </border>
    <border>
      <left/>
      <right/>
      <top/>
      <bottom style="thin">
        <color rgb="FF000000"/>
      </bottom>
      <diagonal/>
    </border>
    <border>
      <left/>
      <right/>
      <top style="thin">
        <color auto="1"/>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s>
  <cellStyleXfs count="5">
    <xf numFmtId="0" fontId="0" fillId="0" borderId="0"/>
    <xf numFmtId="164" fontId="17" fillId="0" borderId="0" applyFont="0" applyFill="0" applyBorder="0" applyAlignment="0" applyProtection="0">
      <alignment vertical="center"/>
    </xf>
    <xf numFmtId="43" fontId="21" fillId="0" borderId="0" applyFont="0" applyFill="0" applyBorder="0" applyAlignment="0" applyProtection="0"/>
    <xf numFmtId="0" fontId="6" fillId="0" borderId="0"/>
    <xf numFmtId="173" fontId="6" fillId="0" borderId="0" applyFont="0" applyFill="0" applyBorder="0" applyAlignment="0" applyProtection="0"/>
  </cellStyleXfs>
  <cellXfs count="184">
    <xf numFmtId="0" fontId="0" fillId="0" borderId="0" xfId="0"/>
    <xf numFmtId="0" fontId="11" fillId="0" borderId="1" xfId="0" applyFont="1" applyBorder="1"/>
    <xf numFmtId="0" fontId="13" fillId="0" borderId="1" xfId="0" applyFont="1" applyBorder="1"/>
    <xf numFmtId="0" fontId="14" fillId="2" borderId="0" xfId="0" applyFont="1" applyFill="1" applyAlignment="1">
      <alignment horizontal="center"/>
    </xf>
    <xf numFmtId="0" fontId="13" fillId="0" borderId="0" xfId="0" applyFont="1" applyAlignment="1">
      <alignment horizontal="center"/>
    </xf>
    <xf numFmtId="165" fontId="13" fillId="0" borderId="0" xfId="0" applyNumberFormat="1" applyFont="1" applyAlignment="1">
      <alignment horizontal="center"/>
    </xf>
    <xf numFmtId="3" fontId="13" fillId="0" borderId="0" xfId="0" applyNumberFormat="1" applyFont="1" applyAlignment="1">
      <alignment horizontal="center"/>
    </xf>
    <xf numFmtId="0" fontId="13" fillId="0" borderId="0" xfId="0" applyFont="1"/>
    <xf numFmtId="0" fontId="0" fillId="0" borderId="2" xfId="0" applyBorder="1"/>
    <xf numFmtId="0" fontId="15" fillId="3" borderId="0" xfId="0" applyFont="1" applyFill="1" applyAlignment="1">
      <alignment vertical="center"/>
    </xf>
    <xf numFmtId="166" fontId="13" fillId="0" borderId="0" xfId="0" applyNumberFormat="1" applyFont="1" applyAlignment="1">
      <alignment horizontal="center"/>
    </xf>
    <xf numFmtId="9" fontId="13" fillId="0" borderId="0" xfId="0" applyNumberFormat="1" applyFont="1" applyAlignment="1">
      <alignment horizontal="center"/>
    </xf>
    <xf numFmtId="0" fontId="0" fillId="0" borderId="0" xfId="0" applyAlignment="1">
      <alignment vertical="center"/>
    </xf>
    <xf numFmtId="2" fontId="13" fillId="0" borderId="0" xfId="0" applyNumberFormat="1" applyFont="1" applyAlignment="1">
      <alignment horizontal="center"/>
    </xf>
    <xf numFmtId="2" fontId="0" fillId="0" borderId="0" xfId="0" applyNumberFormat="1"/>
    <xf numFmtId="167" fontId="0" fillId="0" borderId="0" xfId="1" applyNumberFormat="1" applyFont="1" applyAlignment="1"/>
    <xf numFmtId="0" fontId="16" fillId="5" borderId="0" xfId="0" applyFont="1" applyFill="1"/>
    <xf numFmtId="0" fontId="10" fillId="0" borderId="0" xfId="0" applyFont="1" applyAlignment="1">
      <alignment horizontal="left" vertical="center"/>
    </xf>
    <xf numFmtId="168" fontId="16" fillId="0" borderId="4" xfId="0" applyNumberFormat="1" applyFont="1" applyBorder="1"/>
    <xf numFmtId="168" fontId="16" fillId="0" borderId="5" xfId="0" applyNumberFormat="1" applyFont="1" applyBorder="1"/>
    <xf numFmtId="0" fontId="19" fillId="0" borderId="9" xfId="0" applyFont="1" applyBorder="1" applyAlignment="1">
      <alignment horizontal="center"/>
    </xf>
    <xf numFmtId="0" fontId="20" fillId="0" borderId="11" xfId="0" applyFont="1" applyBorder="1" applyAlignment="1">
      <alignment horizontal="center"/>
    </xf>
    <xf numFmtId="0" fontId="20" fillId="0" borderId="12" xfId="0" applyFont="1" applyBorder="1" applyAlignment="1">
      <alignment horizontal="center"/>
    </xf>
    <xf numFmtId="0" fontId="20" fillId="0" borderId="8" xfId="0" applyFont="1" applyBorder="1" applyAlignment="1">
      <alignment horizontal="center"/>
    </xf>
    <xf numFmtId="0" fontId="19" fillId="0" borderId="13" xfId="0" applyFont="1" applyBorder="1" applyAlignment="1">
      <alignment horizontal="center"/>
    </xf>
    <xf numFmtId="167" fontId="19" fillId="0" borderId="14" xfId="0" applyNumberFormat="1" applyFont="1" applyBorder="1" applyAlignment="1">
      <alignment horizontal="center"/>
    </xf>
    <xf numFmtId="0" fontId="19" fillId="0" borderId="14" xfId="0" applyFont="1" applyBorder="1" applyAlignment="1">
      <alignment horizontal="center"/>
    </xf>
    <xf numFmtId="0" fontId="19" fillId="0" borderId="5" xfId="0" applyFont="1" applyBorder="1" applyAlignment="1">
      <alignment horizontal="center"/>
    </xf>
    <xf numFmtId="0" fontId="10" fillId="0" borderId="1" xfId="0" applyFont="1" applyBorder="1" applyAlignment="1">
      <alignment horizontal="left" vertical="center"/>
    </xf>
    <xf numFmtId="0" fontId="16" fillId="7" borderId="3" xfId="0" applyFont="1" applyFill="1" applyBorder="1"/>
    <xf numFmtId="0" fontId="16" fillId="7" borderId="4" xfId="0" applyFont="1" applyFill="1" applyBorder="1"/>
    <xf numFmtId="0" fontId="9" fillId="0" borderId="0" xfId="0" applyFont="1"/>
    <xf numFmtId="169" fontId="0" fillId="0" borderId="15" xfId="2" applyNumberFormat="1" applyFont="1" applyBorder="1"/>
    <xf numFmtId="169" fontId="16" fillId="3" borderId="15" xfId="2" applyNumberFormat="1" applyFont="1" applyFill="1" applyBorder="1"/>
    <xf numFmtId="169" fontId="0" fillId="0" borderId="0" xfId="0" applyNumberFormat="1"/>
    <xf numFmtId="0" fontId="16" fillId="9" borderId="0" xfId="0" applyFont="1" applyFill="1"/>
    <xf numFmtId="0" fontId="0" fillId="0" borderId="0" xfId="0" pivotButton="1"/>
    <xf numFmtId="0" fontId="0" fillId="0" borderId="0" xfId="0" applyAlignment="1">
      <alignment horizontal="left"/>
    </xf>
    <xf numFmtId="0" fontId="8" fillId="0" borderId="0" xfId="0" applyFont="1"/>
    <xf numFmtId="0" fontId="0" fillId="0" borderId="0" xfId="0" applyAlignment="1">
      <alignment horizontal="left" indent="1"/>
    </xf>
    <xf numFmtId="0" fontId="16" fillId="0" borderId="0" xfId="0" applyFont="1"/>
    <xf numFmtId="0" fontId="0" fillId="0" borderId="0" xfId="0" applyAlignment="1">
      <alignment horizontal="center"/>
    </xf>
    <xf numFmtId="0" fontId="16" fillId="0" borderId="0" xfId="0" applyFont="1" applyAlignment="1">
      <alignment horizontal="center"/>
    </xf>
    <xf numFmtId="0" fontId="16" fillId="10" borderId="0" xfId="0" applyFont="1" applyFill="1"/>
    <xf numFmtId="167" fontId="0" fillId="0" borderId="0" xfId="0" applyNumberFormat="1"/>
    <xf numFmtId="6" fontId="0" fillId="0" borderId="0" xfId="0" applyNumberFormat="1"/>
    <xf numFmtId="170" fontId="0" fillId="0" borderId="0" xfId="1" applyNumberFormat="1" applyFont="1" applyAlignment="1"/>
    <xf numFmtId="0" fontId="0" fillId="12" borderId="4" xfId="0" applyFill="1" applyBorder="1" applyAlignment="1">
      <alignment horizontal="center"/>
    </xf>
    <xf numFmtId="0" fontId="0" fillId="12" borderId="16" xfId="0" applyFill="1" applyBorder="1" applyAlignment="1">
      <alignment horizontal="center"/>
    </xf>
    <xf numFmtId="0" fontId="0" fillId="4" borderId="4" xfId="0" applyFill="1" applyBorder="1"/>
    <xf numFmtId="0" fontId="7" fillId="0" borderId="0" xfId="0" applyFont="1"/>
    <xf numFmtId="0" fontId="23" fillId="0" borderId="0" xfId="0" applyFont="1" applyAlignment="1">
      <alignment horizontal="center"/>
    </xf>
    <xf numFmtId="43" fontId="0" fillId="0" borderId="0" xfId="0" pivotButton="1" applyNumberFormat="1"/>
    <xf numFmtId="43" fontId="0" fillId="0" borderId="0" xfId="0" applyNumberFormat="1"/>
    <xf numFmtId="43" fontId="0" fillId="0" borderId="0" xfId="0" applyNumberFormat="1" applyAlignment="1">
      <alignment horizontal="left"/>
    </xf>
    <xf numFmtId="43" fontId="0" fillId="0" borderId="0" xfId="0" applyNumberFormat="1" applyAlignment="1">
      <alignment horizontal="left" indent="1"/>
    </xf>
    <xf numFmtId="0" fontId="16" fillId="14" borderId="9" xfId="0" applyFont="1" applyFill="1" applyBorder="1" applyAlignment="1">
      <alignment horizontal="left"/>
    </xf>
    <xf numFmtId="0" fontId="16" fillId="14" borderId="17" xfId="0" applyFont="1" applyFill="1" applyBorder="1" applyAlignment="1">
      <alignment horizontal="left"/>
    </xf>
    <xf numFmtId="0" fontId="16" fillId="14" borderId="10" xfId="0" applyFont="1" applyFill="1" applyBorder="1" applyAlignment="1">
      <alignment horizontal="left"/>
    </xf>
    <xf numFmtId="0" fontId="16" fillId="14" borderId="14" xfId="0" applyFont="1" applyFill="1" applyBorder="1" applyAlignment="1">
      <alignment horizontal="left"/>
    </xf>
    <xf numFmtId="0" fontId="16" fillId="14" borderId="0" xfId="0" applyFont="1" applyFill="1" applyAlignment="1">
      <alignment horizontal="left"/>
    </xf>
    <xf numFmtId="0" fontId="16" fillId="14" borderId="18" xfId="0" applyFont="1" applyFill="1" applyBorder="1" applyAlignment="1">
      <alignment horizontal="left"/>
    </xf>
    <xf numFmtId="0" fontId="16" fillId="14" borderId="19" xfId="0" applyFont="1" applyFill="1" applyBorder="1" applyAlignment="1">
      <alignment horizontal="left"/>
    </xf>
    <xf numFmtId="0" fontId="16" fillId="14" borderId="20" xfId="0" applyFont="1" applyFill="1" applyBorder="1" applyAlignment="1">
      <alignment horizontal="left"/>
    </xf>
    <xf numFmtId="0" fontId="16" fillId="14" borderId="16" xfId="0" applyFont="1" applyFill="1" applyBorder="1" applyAlignment="1">
      <alignment horizontal="left"/>
    </xf>
    <xf numFmtId="171" fontId="25" fillId="0" borderId="15" xfId="0" applyNumberFormat="1" applyFont="1" applyBorder="1" applyAlignment="1">
      <alignment horizontal="center"/>
    </xf>
    <xf numFmtId="171" fontId="25" fillId="0" borderId="15" xfId="0" applyNumberFormat="1" applyFont="1" applyBorder="1" applyAlignment="1">
      <alignment horizontal="center" wrapText="1"/>
    </xf>
    <xf numFmtId="171" fontId="19" fillId="0" borderId="15" xfId="0" applyNumberFormat="1" applyFont="1" applyBorder="1" applyAlignment="1">
      <alignment wrapText="1"/>
    </xf>
    <xf numFmtId="172" fontId="19" fillId="0" borderId="15" xfId="0" applyNumberFormat="1" applyFont="1" applyBorder="1"/>
    <xf numFmtId="171" fontId="19" fillId="0" borderId="15" xfId="0" applyNumberFormat="1" applyFont="1" applyBorder="1"/>
    <xf numFmtId="172" fontId="26" fillId="13" borderId="15" xfId="0" applyNumberFormat="1" applyFont="1" applyFill="1" applyBorder="1"/>
    <xf numFmtId="172" fontId="27" fillId="0" borderId="15" xfId="0" applyNumberFormat="1" applyFont="1" applyBorder="1"/>
    <xf numFmtId="172" fontId="27" fillId="13" borderId="15" xfId="0" applyNumberFormat="1" applyFont="1" applyFill="1" applyBorder="1"/>
    <xf numFmtId="171" fontId="28" fillId="15" borderId="15" xfId="0" applyNumberFormat="1" applyFont="1" applyFill="1" applyBorder="1" applyAlignment="1">
      <alignment wrapText="1"/>
    </xf>
    <xf numFmtId="171" fontId="28" fillId="15" borderId="15" xfId="0" applyNumberFormat="1" applyFont="1" applyFill="1" applyBorder="1" applyAlignment="1">
      <alignment horizontal="left"/>
    </xf>
    <xf numFmtId="8" fontId="0" fillId="0" borderId="0" xfId="0" applyNumberFormat="1"/>
    <xf numFmtId="171" fontId="27" fillId="0" borderId="15" xfId="0" applyNumberFormat="1" applyFont="1" applyBorder="1"/>
    <xf numFmtId="0" fontId="16" fillId="0" borderId="15" xfId="0" applyFont="1" applyBorder="1" applyAlignment="1">
      <alignment horizontal="center"/>
    </xf>
    <xf numFmtId="171" fontId="0" fillId="0" borderId="15" xfId="0" applyNumberFormat="1" applyBorder="1"/>
    <xf numFmtId="8" fontId="0" fillId="0" borderId="15" xfId="0" applyNumberFormat="1" applyBorder="1"/>
    <xf numFmtId="171" fontId="29" fillId="0" borderId="15" xfId="0" applyNumberFormat="1" applyFont="1" applyBorder="1"/>
    <xf numFmtId="0" fontId="6" fillId="0" borderId="0" xfId="3"/>
    <xf numFmtId="0" fontId="30" fillId="0" borderId="0" xfId="3" applyFont="1"/>
    <xf numFmtId="171" fontId="32" fillId="0" borderId="15" xfId="3" applyNumberFormat="1" applyFont="1" applyBorder="1"/>
    <xf numFmtId="167" fontId="32" fillId="0" borderId="15" xfId="3" applyNumberFormat="1" applyFont="1" applyBorder="1"/>
    <xf numFmtId="0" fontId="6" fillId="7" borderId="0" xfId="3" applyFill="1"/>
    <xf numFmtId="173" fontId="27" fillId="0" borderId="15" xfId="4" applyFont="1" applyBorder="1"/>
    <xf numFmtId="173" fontId="27" fillId="0" borderId="15" xfId="4" applyFont="1" applyFill="1" applyBorder="1"/>
    <xf numFmtId="167" fontId="6" fillId="0" borderId="4" xfId="3" applyNumberFormat="1" applyBorder="1"/>
    <xf numFmtId="0" fontId="6" fillId="0" borderId="4" xfId="3" applyBorder="1"/>
    <xf numFmtId="0" fontId="6" fillId="0" borderId="8" xfId="3" applyBorder="1"/>
    <xf numFmtId="167" fontId="32" fillId="0" borderId="25" xfId="3" applyNumberFormat="1" applyFont="1" applyBorder="1"/>
    <xf numFmtId="173" fontId="0" fillId="0" borderId="26" xfId="4" applyFont="1" applyBorder="1"/>
    <xf numFmtId="173" fontId="0" fillId="0" borderId="27" xfId="4" applyFont="1" applyBorder="1"/>
    <xf numFmtId="173" fontId="0" fillId="0" borderId="15" xfId="4" applyFont="1" applyBorder="1"/>
    <xf numFmtId="173" fontId="0" fillId="0" borderId="28" xfId="4" applyFont="1" applyBorder="1"/>
    <xf numFmtId="167" fontId="32" fillId="0" borderId="29" xfId="3" applyNumberFormat="1" applyFont="1" applyBorder="1"/>
    <xf numFmtId="167" fontId="32" fillId="0" borderId="30" xfId="3" applyNumberFormat="1" applyFont="1" applyBorder="1"/>
    <xf numFmtId="173" fontId="0" fillId="0" borderId="31" xfId="4" applyFont="1" applyBorder="1"/>
    <xf numFmtId="173" fontId="0" fillId="0" borderId="16" xfId="4" applyFont="1" applyBorder="1"/>
    <xf numFmtId="0" fontId="16" fillId="17" borderId="4" xfId="3" applyFont="1" applyFill="1" applyBorder="1"/>
    <xf numFmtId="0" fontId="16" fillId="17" borderId="8" xfId="3" applyFont="1" applyFill="1" applyBorder="1"/>
    <xf numFmtId="0" fontId="16" fillId="0" borderId="15" xfId="3" applyFont="1" applyBorder="1"/>
    <xf numFmtId="0" fontId="6" fillId="0" borderId="5" xfId="3" applyBorder="1"/>
    <xf numFmtId="173" fontId="0" fillId="0" borderId="5" xfId="4" applyFont="1" applyBorder="1"/>
    <xf numFmtId="39" fontId="0" fillId="0" borderId="5" xfId="4" applyNumberFormat="1" applyFont="1" applyBorder="1"/>
    <xf numFmtId="0" fontId="0" fillId="5" borderId="16" xfId="4" applyNumberFormat="1" applyFont="1" applyFill="1" applyBorder="1"/>
    <xf numFmtId="169" fontId="16" fillId="0" borderId="15" xfId="2" applyNumberFormat="1" applyFont="1" applyBorder="1"/>
    <xf numFmtId="0" fontId="16" fillId="0" borderId="15" xfId="3" applyFont="1" applyBorder="1" applyAlignment="1">
      <alignment horizontal="center"/>
    </xf>
    <xf numFmtId="1" fontId="0" fillId="0" borderId="0" xfId="0" applyNumberFormat="1"/>
    <xf numFmtId="169" fontId="0" fillId="0" borderId="0" xfId="2" applyNumberFormat="1" applyFont="1"/>
    <xf numFmtId="0" fontId="23" fillId="5" borderId="0" xfId="0" applyFont="1" applyFill="1" applyAlignment="1">
      <alignment horizontal="center"/>
    </xf>
    <xf numFmtId="0" fontId="0" fillId="5" borderId="0" xfId="0" applyFill="1"/>
    <xf numFmtId="0" fontId="16" fillId="18" borderId="4" xfId="0" applyFont="1" applyFill="1" applyBorder="1"/>
    <xf numFmtId="0" fontId="0" fillId="0" borderId="4" xfId="0" applyBorder="1"/>
    <xf numFmtId="0" fontId="16" fillId="5" borderId="4" xfId="0" applyFont="1" applyFill="1" applyBorder="1" applyAlignment="1">
      <alignment horizontal="center" vertical="center"/>
    </xf>
    <xf numFmtId="0" fontId="16" fillId="5" borderId="5" xfId="0" applyFont="1" applyFill="1" applyBorder="1" applyAlignment="1">
      <alignment horizontal="center" vertical="center"/>
    </xf>
    <xf numFmtId="0" fontId="31" fillId="19" borderId="20" xfId="3" applyFont="1" applyFill="1" applyBorder="1"/>
    <xf numFmtId="0" fontId="30" fillId="19" borderId="0" xfId="3" applyFont="1" applyFill="1"/>
    <xf numFmtId="0" fontId="31" fillId="19" borderId="0" xfId="3" applyFont="1" applyFill="1"/>
    <xf numFmtId="3" fontId="30" fillId="19" borderId="0" xfId="3" applyNumberFormat="1" applyFont="1" applyFill="1"/>
    <xf numFmtId="167" fontId="30" fillId="19" borderId="0" xfId="3" applyNumberFormat="1" applyFont="1" applyFill="1"/>
    <xf numFmtId="167" fontId="30" fillId="19" borderId="0" xfId="4" applyNumberFormat="1" applyFont="1" applyFill="1"/>
    <xf numFmtId="170" fontId="30" fillId="19" borderId="0" xfId="3" applyNumberFormat="1" applyFont="1" applyFill="1"/>
    <xf numFmtId="170" fontId="30" fillId="19" borderId="0" xfId="4" applyNumberFormat="1" applyFont="1" applyFill="1"/>
    <xf numFmtId="0" fontId="31" fillId="20" borderId="20" xfId="3" applyFont="1" applyFill="1" applyBorder="1"/>
    <xf numFmtId="0" fontId="30" fillId="20" borderId="0" xfId="3" applyFont="1" applyFill="1"/>
    <xf numFmtId="167" fontId="30" fillId="20" borderId="0" xfId="3" applyNumberFormat="1" applyFont="1" applyFill="1"/>
    <xf numFmtId="0" fontId="30" fillId="20" borderId="0" xfId="3" applyFont="1" applyFill="1" applyAlignment="1">
      <alignment horizontal="left" indent="1"/>
    </xf>
    <xf numFmtId="167" fontId="30" fillId="20" borderId="23" xfId="3" applyNumberFormat="1" applyFont="1" applyFill="1" applyBorder="1"/>
    <xf numFmtId="167" fontId="30" fillId="20" borderId="24" xfId="3" applyNumberFormat="1" applyFont="1" applyFill="1" applyBorder="1"/>
    <xf numFmtId="0" fontId="5" fillId="0" borderId="4" xfId="0" applyFont="1" applyBorder="1"/>
    <xf numFmtId="0" fontId="4" fillId="0" borderId="4" xfId="0" applyFont="1" applyBorder="1"/>
    <xf numFmtId="0" fontId="4" fillId="0" borderId="5" xfId="0" applyFont="1" applyBorder="1"/>
    <xf numFmtId="169" fontId="0" fillId="10" borderId="0" xfId="0" applyNumberFormat="1" applyFill="1"/>
    <xf numFmtId="169" fontId="0" fillId="0" borderId="10" xfId="2" applyNumberFormat="1" applyFont="1" applyBorder="1" applyAlignment="1"/>
    <xf numFmtId="169" fontId="0" fillId="0" borderId="18" xfId="2" applyNumberFormat="1" applyFont="1" applyBorder="1"/>
    <xf numFmtId="174" fontId="0" fillId="0" borderId="18" xfId="2" applyNumberFormat="1" applyFont="1" applyBorder="1"/>
    <xf numFmtId="169" fontId="0" fillId="0" borderId="16" xfId="2" applyNumberFormat="1" applyFont="1" applyBorder="1"/>
    <xf numFmtId="167" fontId="19" fillId="0" borderId="19" xfId="0" applyNumberFormat="1" applyFont="1" applyBorder="1" applyAlignment="1">
      <alignment horizontal="center"/>
    </xf>
    <xf numFmtId="0" fontId="19" fillId="0" borderId="19" xfId="0" applyFont="1" applyBorder="1" applyAlignment="1">
      <alignment horizontal="center"/>
    </xf>
    <xf numFmtId="14" fontId="34" fillId="0" borderId="15" xfId="0" applyNumberFormat="1" applyFont="1" applyBorder="1" applyAlignment="1">
      <alignment horizontal="center" vertical="center"/>
    </xf>
    <xf numFmtId="0" fontId="34" fillId="0" borderId="15" xfId="0" applyFont="1" applyBorder="1" applyAlignment="1">
      <alignment vertical="center"/>
    </xf>
    <xf numFmtId="0" fontId="34" fillId="0" borderId="15" xfId="0" applyFont="1" applyBorder="1" applyAlignment="1">
      <alignment horizontal="center" vertical="center"/>
    </xf>
    <xf numFmtId="0" fontId="3" fillId="0" borderId="0" xfId="0" applyFont="1"/>
    <xf numFmtId="14" fontId="0" fillId="0" borderId="0" xfId="0" applyNumberFormat="1"/>
    <xf numFmtId="14" fontId="0" fillId="0" borderId="15" xfId="0" applyNumberFormat="1" applyBorder="1" applyAlignment="1">
      <alignment horizontal="left"/>
    </xf>
    <xf numFmtId="3" fontId="0" fillId="0" borderId="15" xfId="0" applyNumberFormat="1" applyBorder="1" applyAlignment="1">
      <alignment horizontal="left"/>
    </xf>
    <xf numFmtId="3" fontId="3" fillId="0" borderId="15" xfId="0" applyNumberFormat="1" applyFont="1" applyBorder="1" applyAlignment="1">
      <alignment horizontal="left"/>
    </xf>
    <xf numFmtId="0" fontId="16" fillId="0" borderId="9" xfId="0" applyFont="1" applyBorder="1"/>
    <xf numFmtId="0" fontId="16" fillId="0" borderId="19" xfId="0" applyFont="1" applyBorder="1"/>
    <xf numFmtId="0" fontId="35" fillId="21" borderId="15" xfId="0" applyFont="1" applyFill="1" applyBorder="1"/>
    <xf numFmtId="0" fontId="3" fillId="0" borderId="4" xfId="0" applyFont="1" applyBorder="1"/>
    <xf numFmtId="0" fontId="35" fillId="0" borderId="0" xfId="0" applyFont="1"/>
    <xf numFmtId="0" fontId="34" fillId="0" borderId="0" xfId="0" applyFont="1"/>
    <xf numFmtId="0" fontId="2" fillId="0" borderId="0" xfId="0" applyFont="1" applyAlignment="1">
      <alignment vertical="center"/>
    </xf>
    <xf numFmtId="0" fontId="16" fillId="0" borderId="14" xfId="0" applyFont="1" applyBorder="1"/>
    <xf numFmtId="0" fontId="10" fillId="0" borderId="0" xfId="0" applyFont="1" applyAlignment="1">
      <alignment horizontal="left" vertical="center"/>
    </xf>
    <xf numFmtId="0" fontId="0" fillId="0" borderId="0" xfId="0"/>
    <xf numFmtId="0" fontId="12" fillId="0" borderId="1" xfId="0" applyFont="1" applyBorder="1"/>
    <xf numFmtId="0" fontId="16" fillId="4" borderId="0" xfId="0" applyFont="1" applyFill="1" applyAlignment="1">
      <alignment horizontal="center"/>
    </xf>
    <xf numFmtId="0" fontId="10" fillId="0" borderId="0" xfId="0" applyFont="1" applyAlignment="1">
      <alignment horizontal="center" vertical="center"/>
    </xf>
    <xf numFmtId="0" fontId="18" fillId="6" borderId="6" xfId="0" applyFont="1" applyFill="1" applyBorder="1" applyAlignment="1">
      <alignment horizontal="center"/>
    </xf>
    <xf numFmtId="0" fontId="18" fillId="6" borderId="7" xfId="0" applyFont="1" applyFill="1" applyBorder="1" applyAlignment="1">
      <alignment horizontal="center"/>
    </xf>
    <xf numFmtId="0" fontId="18" fillId="6" borderId="8" xfId="0" applyFont="1" applyFill="1" applyBorder="1" applyAlignment="1">
      <alignment horizontal="center"/>
    </xf>
    <xf numFmtId="0" fontId="19" fillId="0" borderId="9" xfId="0" applyFont="1" applyBorder="1" applyAlignment="1">
      <alignment horizontal="center"/>
    </xf>
    <xf numFmtId="0" fontId="19" fillId="0" borderId="10" xfId="0" applyFont="1" applyBorder="1" applyAlignment="1">
      <alignment horizontal="center"/>
    </xf>
    <xf numFmtId="0" fontId="16" fillId="8" borderId="0" xfId="0" applyFont="1" applyFill="1" applyAlignment="1">
      <alignment horizontal="center"/>
    </xf>
    <xf numFmtId="0" fontId="16" fillId="0" borderId="0" xfId="0" applyFont="1" applyAlignment="1">
      <alignment horizontal="center"/>
    </xf>
    <xf numFmtId="0" fontId="16" fillId="7" borderId="0" xfId="0" applyFont="1" applyFill="1" applyAlignment="1">
      <alignment horizontal="center"/>
    </xf>
    <xf numFmtId="0" fontId="16" fillId="10" borderId="0" xfId="0" applyFont="1" applyFill="1" applyAlignment="1">
      <alignment horizontal="center"/>
    </xf>
    <xf numFmtId="0" fontId="8" fillId="11" borderId="0" xfId="0" applyFont="1" applyFill="1" applyAlignment="1">
      <alignment horizontal="center"/>
    </xf>
    <xf numFmtId="0" fontId="0" fillId="11" borderId="0" xfId="0" applyFill="1" applyAlignment="1">
      <alignment horizontal="center"/>
    </xf>
    <xf numFmtId="0" fontId="22" fillId="7" borderId="0" xfId="0" applyFont="1" applyFill="1" applyAlignment="1">
      <alignment horizontal="center"/>
    </xf>
    <xf numFmtId="0" fontId="23" fillId="5" borderId="0" xfId="0" applyFont="1" applyFill="1" applyAlignment="1">
      <alignment horizontal="center"/>
    </xf>
    <xf numFmtId="0" fontId="24" fillId="13" borderId="0" xfId="0" applyFont="1" applyFill="1" applyAlignment="1">
      <alignment horizontal="center"/>
    </xf>
    <xf numFmtId="171" fontId="25" fillId="0" borderId="15" xfId="0" applyNumberFormat="1" applyFont="1" applyBorder="1" applyAlignment="1">
      <alignment horizontal="center"/>
    </xf>
    <xf numFmtId="171" fontId="28" fillId="10" borderId="21" xfId="0" applyNumberFormat="1" applyFont="1" applyFill="1" applyBorder="1" applyAlignment="1">
      <alignment horizontal="center"/>
    </xf>
    <xf numFmtId="171" fontId="28" fillId="10" borderId="22" xfId="0" applyNumberFormat="1" applyFont="1" applyFill="1" applyBorder="1" applyAlignment="1">
      <alignment horizontal="center"/>
    </xf>
    <xf numFmtId="0" fontId="23" fillId="12" borderId="0" xfId="3" applyFont="1" applyFill="1" applyAlignment="1">
      <alignment horizontal="center"/>
    </xf>
    <xf numFmtId="0" fontId="33" fillId="16" borderId="0" xfId="3" applyFont="1" applyFill="1" applyAlignment="1">
      <alignment horizontal="center"/>
    </xf>
    <xf numFmtId="0" fontId="23" fillId="3" borderId="0" xfId="3" applyFont="1" applyFill="1" applyAlignment="1">
      <alignment horizontal="center"/>
    </xf>
    <xf numFmtId="0" fontId="35" fillId="21" borderId="21" xfId="0" applyFont="1" applyFill="1" applyBorder="1" applyAlignment="1">
      <alignment horizontal="center"/>
    </xf>
    <xf numFmtId="0" fontId="35" fillId="21" borderId="22" xfId="0" applyFont="1" applyFill="1" applyBorder="1" applyAlignment="1">
      <alignment horizontal="center"/>
    </xf>
  </cellXfs>
  <cellStyles count="5">
    <cellStyle name="Comma" xfId="2" builtinId="3"/>
    <cellStyle name="Currency" xfId="1" builtinId="4"/>
    <cellStyle name="Currency 2" xfId="4" xr:uid="{72E4FFC3-60A6-4887-A2E7-D33FAF9F06D3}"/>
    <cellStyle name="Normal" xfId="0" builtinId="0"/>
    <cellStyle name="Normal 2" xfId="3" xr:uid="{76BD58ED-4843-424D-A82A-35A1FC041954}"/>
  </cellStyles>
  <dxfs count="44">
    <dxf>
      <font>
        <color rgb="FF9C5700"/>
      </font>
      <fill>
        <patternFill>
          <fgColor indexed="64"/>
          <bgColor rgb="FFFFEB9C"/>
        </patternFill>
      </fill>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35" formatCode="_-* #,##0.00_-;\-* #,##0.0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numFmt numFmtId="169" formatCode="_-* #,##0_-;\-* #,##0_-;_-* &quot;-&quot;??_-;_-@_-"/>
    </dxf>
    <dxf>
      <fill>
        <patternFill patternType="solid">
          <bgColor theme="5" tint="0.39997558519241921"/>
        </patternFill>
      </fill>
    </dxf>
    <dxf>
      <fill>
        <patternFill patternType="solid">
          <bgColor theme="5" tint="0.39997558519241921"/>
        </patternFill>
      </fill>
    </dxf>
    <dxf>
      <fill>
        <patternFill>
          <bgColor theme="5" tint="0.39997558519241921"/>
        </patternFill>
      </fill>
    </dxf>
    <dxf>
      <fill>
        <patternFill patternType="solid">
          <bgColor theme="5"/>
        </patternFill>
      </fill>
    </dxf>
    <dxf>
      <font>
        <b val="0"/>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[Nike US Sales Datasets-Dharmin Sanghvi.xlsm]Chapt3 Data Display-Pie chart !PivotTable2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Sales</a:t>
            </a:r>
            <a:r>
              <a:rPr lang="en-US" baseline="0"/>
              <a:t> Method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'Chapt3 Data Display-Pie chart '!$C$4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45C-430E-B6B4-7A3CACAC60A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45C-430E-B6B4-7A3CACAC60A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45C-430E-B6B4-7A3CACAC60AC}"/>
              </c:ext>
            </c:extLst>
          </c:dPt>
          <c:dLbls>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'Chapt3 Data Display-Pie chart '!$B$5:$B$8</c:f>
              <c:strCache>
                <c:ptCount val="3"/>
                <c:pt idx="0">
                  <c:v>In-store</c:v>
                </c:pt>
                <c:pt idx="1">
                  <c:v>Online</c:v>
                </c:pt>
                <c:pt idx="2">
                  <c:v>Outlet</c:v>
                </c:pt>
              </c:strCache>
            </c:strRef>
          </c:cat>
          <c:val>
            <c:numRef>
              <c:f>'Chapt3 Data Display-Pie chart '!$C$5:$C$8</c:f>
              <c:numCache>
                <c:formatCode>General</c:formatCode>
                <c:ptCount val="3"/>
                <c:pt idx="0">
                  <c:v>1740</c:v>
                </c:pt>
                <c:pt idx="1">
                  <c:v>4889</c:v>
                </c:pt>
                <c:pt idx="2">
                  <c:v>3019</c:v>
                </c:pt>
              </c:numCache>
            </c:numRef>
          </c:val>
          <c:extLst>
            <c:ext xmlns:c16="http://schemas.microsoft.com/office/drawing/2014/chart" uri="{C3380CC4-5D6E-409C-BE32-E72D297353CC}">
              <c16:uniqueId val="{00000000-652F-4953-B7C7-B18BB14A894B}"/>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[Nike US Sales Datasets-Dharmin Sanghvi.xlsm]Chapter 3 Line Chart !PivotTable6</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IN"/>
              <a:t>Monthly Sales Trend</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'Chapter 3 Line Chart '!$B$3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cat>
            <c:multiLvlStrRef>
              <c:f>'Chapter 3 Line Chart '!$A$4:$A$30</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2020</c:v>
                  </c:pt>
                  <c:pt idx="12">
                    <c:v>2021</c:v>
                  </c:pt>
                </c:lvl>
              </c:multiLvlStrCache>
            </c:multiLvlStrRef>
          </c:cat>
          <c:val>
            <c:numRef>
              <c:f>'Chapter 3 Line Chart '!$B$4:$B$30</c:f>
              <c:numCache>
                <c:formatCode>_-* #,##0_-;\-* #,##0_-;_-* "-"??_-;_-@_-</c:formatCode>
                <c:ptCount val="24"/>
                <c:pt idx="0">
                  <c:v>48333</c:v>
                </c:pt>
                <c:pt idx="1">
                  <c:v>37846</c:v>
                </c:pt>
                <c:pt idx="2">
                  <c:v>46972</c:v>
                </c:pt>
                <c:pt idx="3">
                  <c:v>54709</c:v>
                </c:pt>
                <c:pt idx="4">
                  <c:v>35705</c:v>
                </c:pt>
                <c:pt idx="5">
                  <c:v>16269</c:v>
                </c:pt>
                <c:pt idx="6">
                  <c:v>38219</c:v>
                </c:pt>
                <c:pt idx="7">
                  <c:v>62307</c:v>
                </c:pt>
                <c:pt idx="8">
                  <c:v>46125</c:v>
                </c:pt>
                <c:pt idx="9">
                  <c:v>30167</c:v>
                </c:pt>
                <c:pt idx="10">
                  <c:v>25152</c:v>
                </c:pt>
                <c:pt idx="11">
                  <c:v>20545</c:v>
                </c:pt>
                <c:pt idx="12">
                  <c:v>179299</c:v>
                </c:pt>
                <c:pt idx="13">
                  <c:v>156113</c:v>
                </c:pt>
                <c:pt idx="14">
                  <c:v>143988</c:v>
                </c:pt>
                <c:pt idx="15">
                  <c:v>161717</c:v>
                </c:pt>
                <c:pt idx="16">
                  <c:v>178900</c:v>
                </c:pt>
                <c:pt idx="17">
                  <c:v>164745</c:v>
                </c:pt>
                <c:pt idx="18">
                  <c:v>180481</c:v>
                </c:pt>
                <c:pt idx="19">
                  <c:v>195414</c:v>
                </c:pt>
                <c:pt idx="20">
                  <c:v>182425</c:v>
                </c:pt>
                <c:pt idx="21">
                  <c:v>152834</c:v>
                </c:pt>
                <c:pt idx="22">
                  <c:v>149350</c:v>
                </c:pt>
                <c:pt idx="23">
                  <c:v>171246</c:v>
                </c:pt>
              </c:numCache>
            </c:numRef>
          </c:val>
          <c:smooth val="0"/>
          <c:extLst>
            <c:ext xmlns:c16="http://schemas.microsoft.com/office/drawing/2014/chart" uri="{C3380CC4-5D6E-409C-BE32-E72D297353CC}">
              <c16:uniqueId val="{00000000-B3B4-48D0-B364-0342D0B19654}"/>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86096719"/>
        <c:axId val="186101999"/>
      </c:lineChart>
      <c:catAx>
        <c:axId val="18609671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86101999"/>
        <c:crosses val="autoZero"/>
        <c:auto val="1"/>
        <c:lblAlgn val="ctr"/>
        <c:lblOffset val="100"/>
        <c:noMultiLvlLbl val="0"/>
      </c:catAx>
      <c:valAx>
        <c:axId val="186101999"/>
        <c:scaling>
          <c:orientation val="minMax"/>
        </c:scaling>
        <c:delete val="0"/>
        <c:axPos val="l"/>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60967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450535831035566"/>
          <c:y val="3.3271719038817003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0.28911137713781493"/>
          <c:y val="2.7159875393309402E-3"/>
          <c:w val="0.63959429757472785"/>
          <c:h val="0.84151772290599602"/>
        </c:manualLayout>
      </c:layout>
      <c:barChart>
        <c:barDir val="bar"/>
        <c:grouping val="clustered"/>
        <c:varyColors val="1"/>
        <c:ser>
          <c:idx val="0"/>
          <c:order val="0"/>
          <c:tx>
            <c:strRef>
              <c:f>'Chapter 3 Bar Chart '!$C$3</c:f>
              <c:strCache>
                <c:ptCount val="1"/>
                <c:pt idx="0">
                  <c:v>Total Sales of Each Product</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A45-4844-B707-3CA2B0CABDA0}"/>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A45-4844-B707-3CA2B0CABDA0}"/>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A45-4844-B707-3CA2B0CABDA0}"/>
              </c:ext>
            </c:extLst>
          </c:dPt>
          <c:dPt>
            <c:idx val="3"/>
            <c:invertIfNegative val="0"/>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A45-4844-B707-3CA2B0CABDA0}"/>
              </c:ext>
            </c:extLst>
          </c:dPt>
          <c:dPt>
            <c:idx val="4"/>
            <c:invertIfNegative val="0"/>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A45-4844-B707-3CA2B0CABDA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'Chapter 3 Bar Chart '!$B$4:$B$8</c:f>
              <c:strCache>
                <c:ptCount val="5"/>
                <c:pt idx="0">
                  <c:v>Men's Street Footwear</c:v>
                </c:pt>
                <c:pt idx="1">
                  <c:v>Women's Street Footwear</c:v>
                </c:pt>
                <c:pt idx="2">
                  <c:v>Men's Athletic Footwear</c:v>
                </c:pt>
                <c:pt idx="3">
                  <c:v>Women's Athletic Footwear</c:v>
                </c:pt>
                <c:pt idx="4">
                  <c:v>Men's Tactical Footwear</c:v>
                </c:pt>
              </c:strCache>
            </c:strRef>
          </c:cat>
          <c:val>
            <c:numRef>
              <c:f>'Chapter 3 Bar Chart '!$C$4:$C$8</c:f>
              <c:numCache>
                <c:formatCode>_-[$$-409]* #,##0_ ;_-[$$-409]* \-#,##0\ ;_-[$$-409]* "-"??_ ;_-@_ </c:formatCode>
                <c:ptCount val="5"/>
                <c:pt idx="0">
                  <c:v>229246250</c:v>
                </c:pt>
                <c:pt idx="1">
                  <c:v>35970500</c:v>
                </c:pt>
                <c:pt idx="2">
                  <c:v>393367000</c:v>
                </c:pt>
                <c:pt idx="3">
                  <c:v>5847750</c:v>
                </c:pt>
                <c:pt idx="4">
                  <c:v>1591250</c:v>
                </c:pt>
              </c:numCache>
            </c:numRef>
          </c:val>
          <c:extLst>
            <c:ext xmlns:c16="http://schemas.microsoft.com/office/drawing/2014/chart" uri="{C3380CC4-5D6E-409C-BE32-E72D297353CC}">
              <c16:uniqueId val="{00000000-B7A4-4E1D-85A3-F565B5F7F77E}"/>
            </c:ext>
          </c:extLst>
        </c:ser>
        <c:dLbls>
          <c:dLblPos val="outEnd"/>
          <c:showLegendKey val="0"/>
          <c:showVal val="1"/>
          <c:showCatName val="0"/>
          <c:showSerName val="0"/>
          <c:showPercent val="0"/>
          <c:showBubbleSize val="0"/>
        </c:dLbls>
        <c:gapWidth val="115"/>
        <c:overlap val="-20"/>
        <c:axId val="235104847"/>
        <c:axId val="235129327"/>
      </c:barChart>
      <c:catAx>
        <c:axId val="235104847"/>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5129327"/>
        <c:crosses val="autoZero"/>
        <c:auto val="1"/>
        <c:lblAlgn val="ctr"/>
        <c:lblOffset val="100"/>
        <c:noMultiLvlLbl val="0"/>
      </c:catAx>
      <c:valAx>
        <c:axId val="235129327"/>
        <c:scaling>
          <c:orientation val="minMax"/>
        </c:scaling>
        <c:delete val="0"/>
        <c:axPos val="b"/>
        <c:majorGridlines>
          <c:spPr>
            <a:ln w="9525" cap="flat" cmpd="sng" algn="ctr">
              <a:solidFill>
                <a:schemeClr val="lt1">
                  <a:lumMod val="95000"/>
                  <a:alpha val="10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35104847"/>
        <c:crosses val="autoZero"/>
        <c:crossBetween val="between"/>
      </c:valAx>
      <c:spPr>
        <a:noFill/>
        <a:ln>
          <a:noFill/>
        </a:ln>
        <a:effectLst/>
      </c:spPr>
    </c:plotArea>
    <c:legend>
      <c:legendPos val="r"/>
      <c:layout>
        <c:manualLayout>
          <c:xMode val="edge"/>
          <c:yMode val="edge"/>
          <c:x val="0.80304431621137606"/>
          <c:y val="3.9074216120599241E-2"/>
          <c:w val="0.168454141305142"/>
          <c:h val="0.335489425650819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Open</a:t>
            </a:r>
            <a:r>
              <a:rPr lang="en-IN" baseline="0"/>
              <a:t> High Low Volume</a:t>
            </a:r>
            <a:endParaRPr lang="en-IN"/>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stockChart>
        <c:ser>
          <c:idx val="0"/>
          <c:order val="0"/>
          <c:tx>
            <c:strRef>
              <c:f>'Stockchart '!$B$2</c:f>
              <c:strCache>
                <c:ptCount val="1"/>
                <c:pt idx="0">
                  <c:v>Open </c:v>
                </c:pt>
              </c:strCache>
            </c:strRef>
          </c:tx>
          <c:spPr>
            <a:ln w="2540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'!$B$3:$B$20</c:f>
              <c:numCache>
                <c:formatCode>General</c:formatCode>
                <c:ptCount val="18"/>
                <c:pt idx="0">
                  <c:v>26</c:v>
                </c:pt>
                <c:pt idx="1">
                  <c:v>24.85</c:v>
                </c:pt>
                <c:pt idx="2">
                  <c:v>30</c:v>
                </c:pt>
                <c:pt idx="3">
                  <c:v>28.66</c:v>
                </c:pt>
                <c:pt idx="4">
                  <c:v>30.23</c:v>
                </c:pt>
                <c:pt idx="5">
                  <c:v>30.85</c:v>
                </c:pt>
                <c:pt idx="6">
                  <c:v>32.65</c:v>
                </c:pt>
                <c:pt idx="7">
                  <c:v>33.08</c:v>
                </c:pt>
                <c:pt idx="8">
                  <c:v>31.95</c:v>
                </c:pt>
                <c:pt idx="9">
                  <c:v>32.32</c:v>
                </c:pt>
                <c:pt idx="10">
                  <c:v>32.950000000000003</c:v>
                </c:pt>
                <c:pt idx="11">
                  <c:v>33.590000000000003</c:v>
                </c:pt>
                <c:pt idx="12">
                  <c:v>36.17</c:v>
                </c:pt>
                <c:pt idx="13">
                  <c:v>34.79</c:v>
                </c:pt>
                <c:pt idx="14">
                  <c:v>35.46</c:v>
                </c:pt>
                <c:pt idx="15">
                  <c:v>36.090000000000003</c:v>
                </c:pt>
                <c:pt idx="16">
                  <c:v>36.78</c:v>
                </c:pt>
                <c:pt idx="17">
                  <c:v>37.590000000000003</c:v>
                </c:pt>
              </c:numCache>
            </c:numRef>
          </c:val>
          <c:smooth val="0"/>
          <c:extLst>
            <c:ext xmlns:c16="http://schemas.microsoft.com/office/drawing/2014/chart" uri="{C3380CC4-5D6E-409C-BE32-E72D297353CC}">
              <c16:uniqueId val="{00000000-F522-44AA-84D6-B274B3F5B31B}"/>
            </c:ext>
          </c:extLst>
        </c:ser>
        <c:ser>
          <c:idx val="1"/>
          <c:order val="1"/>
          <c:tx>
            <c:strRef>
              <c:f>'Stockchart '!$C$2</c:f>
              <c:strCache>
                <c:ptCount val="1"/>
                <c:pt idx="0">
                  <c:v>High</c:v>
                </c:pt>
              </c:strCache>
            </c:strRef>
          </c:tx>
          <c:spPr>
            <a:ln w="2540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'!$C$3:$C$20</c:f>
              <c:numCache>
                <c:formatCode>General</c:formatCode>
                <c:ptCount val="18"/>
                <c:pt idx="0">
                  <c:v>27.78</c:v>
                </c:pt>
                <c:pt idx="1">
                  <c:v>35.86</c:v>
                </c:pt>
                <c:pt idx="2">
                  <c:v>30.3</c:v>
                </c:pt>
                <c:pt idx="3">
                  <c:v>42.93</c:v>
                </c:pt>
                <c:pt idx="4">
                  <c:v>31</c:v>
                </c:pt>
                <c:pt idx="5">
                  <c:v>44.79</c:v>
                </c:pt>
                <c:pt idx="6">
                  <c:v>31</c:v>
                </c:pt>
                <c:pt idx="7">
                  <c:v>46.63</c:v>
                </c:pt>
                <c:pt idx="8">
                  <c:v>33</c:v>
                </c:pt>
                <c:pt idx="9">
                  <c:v>48.49</c:v>
                </c:pt>
                <c:pt idx="10">
                  <c:v>34</c:v>
                </c:pt>
                <c:pt idx="11">
                  <c:v>50.37</c:v>
                </c:pt>
                <c:pt idx="12">
                  <c:v>35.200000000000003</c:v>
                </c:pt>
                <c:pt idx="13">
                  <c:v>52.18</c:v>
                </c:pt>
                <c:pt idx="14">
                  <c:v>36</c:v>
                </c:pt>
                <c:pt idx="15">
                  <c:v>54.03</c:v>
                </c:pt>
                <c:pt idx="16">
                  <c:v>37</c:v>
                </c:pt>
                <c:pt idx="17">
                  <c:v>55.88</c:v>
                </c:pt>
              </c:numCache>
            </c:numRef>
          </c:val>
          <c:smooth val="0"/>
          <c:extLst>
            <c:ext xmlns:c16="http://schemas.microsoft.com/office/drawing/2014/chart" uri="{C3380CC4-5D6E-409C-BE32-E72D297353CC}">
              <c16:uniqueId val="{00000001-F522-44AA-84D6-B274B3F5B31B}"/>
            </c:ext>
          </c:extLst>
        </c:ser>
        <c:ser>
          <c:idx val="2"/>
          <c:order val="2"/>
          <c:tx>
            <c:strRef>
              <c:f>'Stockchart '!$D$2</c:f>
              <c:strCache>
                <c:ptCount val="1"/>
                <c:pt idx="0">
                  <c:v>Low</c:v>
                </c:pt>
              </c:strCache>
            </c:strRef>
          </c:tx>
          <c:spPr>
            <a:ln w="2540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'!$D$3:$D$20</c:f>
              <c:numCache>
                <c:formatCode>General</c:formatCode>
                <c:ptCount val="18"/>
                <c:pt idx="0">
                  <c:v>23.9</c:v>
                </c:pt>
                <c:pt idx="1">
                  <c:v>21.85</c:v>
                </c:pt>
                <c:pt idx="2">
                  <c:v>24</c:v>
                </c:pt>
                <c:pt idx="3">
                  <c:v>26.62</c:v>
                </c:pt>
                <c:pt idx="4">
                  <c:v>25.2</c:v>
                </c:pt>
                <c:pt idx="5">
                  <c:v>27.85</c:v>
                </c:pt>
                <c:pt idx="6">
                  <c:v>26</c:v>
                </c:pt>
                <c:pt idx="7">
                  <c:v>29.08</c:v>
                </c:pt>
                <c:pt idx="8">
                  <c:v>27</c:v>
                </c:pt>
                <c:pt idx="9">
                  <c:v>30.36</c:v>
                </c:pt>
                <c:pt idx="10">
                  <c:v>28</c:v>
                </c:pt>
                <c:pt idx="11">
                  <c:v>31.55</c:v>
                </c:pt>
                <c:pt idx="12">
                  <c:v>29.1</c:v>
                </c:pt>
                <c:pt idx="13">
                  <c:v>32.78</c:v>
                </c:pt>
                <c:pt idx="14">
                  <c:v>30</c:v>
                </c:pt>
                <c:pt idx="15">
                  <c:v>34.020000000000003</c:v>
                </c:pt>
                <c:pt idx="16">
                  <c:v>31</c:v>
                </c:pt>
                <c:pt idx="17">
                  <c:v>35.25</c:v>
                </c:pt>
              </c:numCache>
            </c:numRef>
          </c:val>
          <c:smooth val="0"/>
          <c:extLst>
            <c:ext xmlns:c16="http://schemas.microsoft.com/office/drawing/2014/chart" uri="{C3380CC4-5D6E-409C-BE32-E72D297353CC}">
              <c16:uniqueId val="{00000002-F522-44AA-84D6-B274B3F5B31B}"/>
            </c:ext>
          </c:extLst>
        </c:ser>
        <c:ser>
          <c:idx val="3"/>
          <c:order val="3"/>
          <c:tx>
            <c:strRef>
              <c:f>'Stockchart '!$E$2</c:f>
              <c:strCache>
                <c:ptCount val="1"/>
                <c:pt idx="0">
                  <c:v>Close</c:v>
                </c:pt>
              </c:strCache>
            </c:strRef>
          </c:tx>
          <c:spPr>
            <a:ln w="2540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'!$E$3:$E$20</c:f>
              <c:numCache>
                <c:formatCode>General</c:formatCode>
                <c:ptCount val="18"/>
                <c:pt idx="0">
                  <c:v>26</c:v>
                </c:pt>
                <c:pt idx="1">
                  <c:v>22</c:v>
                </c:pt>
                <c:pt idx="2">
                  <c:v>29</c:v>
                </c:pt>
                <c:pt idx="3">
                  <c:v>26</c:v>
                </c:pt>
                <c:pt idx="4">
                  <c:v>25.5</c:v>
                </c:pt>
                <c:pt idx="5">
                  <c:v>28.41</c:v>
                </c:pt>
                <c:pt idx="6">
                  <c:v>26.52</c:v>
                </c:pt>
                <c:pt idx="7">
                  <c:v>29.67</c:v>
                </c:pt>
                <c:pt idx="8">
                  <c:v>27.54</c:v>
                </c:pt>
                <c:pt idx="9">
                  <c:v>30.92</c:v>
                </c:pt>
                <c:pt idx="10">
                  <c:v>28.56</c:v>
                </c:pt>
                <c:pt idx="11">
                  <c:v>32.14</c:v>
                </c:pt>
                <c:pt idx="12">
                  <c:v>29.58</c:v>
                </c:pt>
                <c:pt idx="13">
                  <c:v>33.44</c:v>
                </c:pt>
                <c:pt idx="14">
                  <c:v>30.6</c:v>
                </c:pt>
                <c:pt idx="15">
                  <c:v>34.700000000000003</c:v>
                </c:pt>
                <c:pt idx="16">
                  <c:v>31.62</c:v>
                </c:pt>
                <c:pt idx="17">
                  <c:v>35.96</c:v>
                </c:pt>
              </c:numCache>
            </c:numRef>
          </c:val>
          <c:smooth val="0"/>
          <c:extLst>
            <c:ext xmlns:c16="http://schemas.microsoft.com/office/drawing/2014/chart" uri="{C3380CC4-5D6E-409C-BE32-E72D297353CC}">
              <c16:uniqueId val="{00000003-F522-44AA-84D6-B274B3F5B31B}"/>
            </c:ext>
          </c:extLst>
        </c:ser>
        <c:dLbls>
          <c:showLegendKey val="0"/>
          <c:showVal val="0"/>
          <c:showCatName val="0"/>
          <c:showSerName val="0"/>
          <c:showPercent val="0"/>
          <c:showBubbleSize val="0"/>
        </c:dLbls>
        <c:hiLowLines>
          <c:spPr>
            <a:ln w="15875" cap="flat" cmpd="sng" algn="ctr">
              <a:solidFill>
                <a:schemeClr val="dk1">
                  <a:lumMod val="65000"/>
                  <a:lumOff val="35000"/>
                </a:schemeClr>
              </a:solidFill>
              <a:round/>
            </a:ln>
            <a:effectLst/>
          </c:spPr>
        </c:hiLowLines>
        <c:upDownBars>
          <c:gapWidth val="150"/>
          <c:upBars>
            <c:spPr>
              <a:solidFill>
                <a:schemeClr val="lt1"/>
              </a:solidFill>
              <a:ln w="9525" cap="flat" cmpd="sng" algn="ctr">
                <a:solidFill>
                  <a:schemeClr val="lt1">
                    <a:lumMod val="85000"/>
                  </a:schemeClr>
                </a:solidFill>
                <a:round/>
              </a:ln>
              <a:effectLst/>
            </c:spPr>
          </c:upBars>
          <c:downBars>
            <c:spPr>
              <a:solidFill>
                <a:schemeClr val="dk1">
                  <a:lumMod val="65000"/>
                  <a:lumOff val="35000"/>
                </a:schemeClr>
              </a:solidFill>
              <a:ln w="9525" cap="flat" cmpd="sng" algn="ctr">
                <a:solidFill>
                  <a:schemeClr val="dk1">
                    <a:lumMod val="65000"/>
                    <a:lumOff val="35000"/>
                  </a:schemeClr>
                </a:solidFill>
                <a:round/>
              </a:ln>
              <a:effectLst/>
            </c:spPr>
          </c:downBars>
        </c:upDownBars>
        <c:axId val="621874416"/>
        <c:axId val="863726400"/>
      </c:stockChart>
      <c:catAx>
        <c:axId val="62187441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63726400"/>
        <c:crosses val="autoZero"/>
        <c:auto val="1"/>
        <c:lblAlgn val="ctr"/>
        <c:lblOffset val="100"/>
        <c:noMultiLvlLbl val="0"/>
      </c:catAx>
      <c:valAx>
        <c:axId val="86372640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2187441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High</a:t>
            </a:r>
            <a:r>
              <a:rPr lang="en-IN" baseline="0"/>
              <a:t> Low Cost Volume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tockChart>
        <c:ser>
          <c:idx val="0"/>
          <c:order val="0"/>
          <c:tx>
            <c:strRef>
              <c:f>'Stockchart '!$C$2</c:f>
              <c:strCache>
                <c:ptCount val="1"/>
                <c:pt idx="0">
                  <c:v>High</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'!$C$3:$C$20</c:f>
              <c:numCache>
                <c:formatCode>General</c:formatCode>
                <c:ptCount val="18"/>
                <c:pt idx="0">
                  <c:v>27.78</c:v>
                </c:pt>
                <c:pt idx="1">
                  <c:v>35.86</c:v>
                </c:pt>
                <c:pt idx="2">
                  <c:v>30.3</c:v>
                </c:pt>
                <c:pt idx="3">
                  <c:v>42.93</c:v>
                </c:pt>
                <c:pt idx="4">
                  <c:v>31</c:v>
                </c:pt>
                <c:pt idx="5">
                  <c:v>44.79</c:v>
                </c:pt>
                <c:pt idx="6">
                  <c:v>31</c:v>
                </c:pt>
                <c:pt idx="7">
                  <c:v>46.63</c:v>
                </c:pt>
                <c:pt idx="8">
                  <c:v>33</c:v>
                </c:pt>
                <c:pt idx="9">
                  <c:v>48.49</c:v>
                </c:pt>
                <c:pt idx="10">
                  <c:v>34</c:v>
                </c:pt>
                <c:pt idx="11">
                  <c:v>50.37</c:v>
                </c:pt>
                <c:pt idx="12">
                  <c:v>35.200000000000003</c:v>
                </c:pt>
                <c:pt idx="13">
                  <c:v>52.18</c:v>
                </c:pt>
                <c:pt idx="14">
                  <c:v>36</c:v>
                </c:pt>
                <c:pt idx="15">
                  <c:v>54.03</c:v>
                </c:pt>
                <c:pt idx="16">
                  <c:v>37</c:v>
                </c:pt>
                <c:pt idx="17">
                  <c:v>55.88</c:v>
                </c:pt>
              </c:numCache>
            </c:numRef>
          </c:val>
          <c:smooth val="0"/>
          <c:extLst>
            <c:ext xmlns:c16="http://schemas.microsoft.com/office/drawing/2014/chart" uri="{C3380CC4-5D6E-409C-BE32-E72D297353CC}">
              <c16:uniqueId val="{00000000-44E4-442E-BFD1-47F8DB56CD89}"/>
            </c:ext>
          </c:extLst>
        </c:ser>
        <c:ser>
          <c:idx val="1"/>
          <c:order val="1"/>
          <c:tx>
            <c:strRef>
              <c:f>'Stockchart '!$D$2</c:f>
              <c:strCache>
                <c:ptCount val="1"/>
                <c:pt idx="0">
                  <c:v>Low</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'!$D$3:$D$20</c:f>
              <c:numCache>
                <c:formatCode>General</c:formatCode>
                <c:ptCount val="18"/>
                <c:pt idx="0">
                  <c:v>23.9</c:v>
                </c:pt>
                <c:pt idx="1">
                  <c:v>21.85</c:v>
                </c:pt>
                <c:pt idx="2">
                  <c:v>24</c:v>
                </c:pt>
                <c:pt idx="3">
                  <c:v>26.62</c:v>
                </c:pt>
                <c:pt idx="4">
                  <c:v>25.2</c:v>
                </c:pt>
                <c:pt idx="5">
                  <c:v>27.85</c:v>
                </c:pt>
                <c:pt idx="6">
                  <c:v>26</c:v>
                </c:pt>
                <c:pt idx="7">
                  <c:v>29.08</c:v>
                </c:pt>
                <c:pt idx="8">
                  <c:v>27</c:v>
                </c:pt>
                <c:pt idx="9">
                  <c:v>30.36</c:v>
                </c:pt>
                <c:pt idx="10">
                  <c:v>28</c:v>
                </c:pt>
                <c:pt idx="11">
                  <c:v>31.55</c:v>
                </c:pt>
                <c:pt idx="12">
                  <c:v>29.1</c:v>
                </c:pt>
                <c:pt idx="13">
                  <c:v>32.78</c:v>
                </c:pt>
                <c:pt idx="14">
                  <c:v>30</c:v>
                </c:pt>
                <c:pt idx="15">
                  <c:v>34.020000000000003</c:v>
                </c:pt>
                <c:pt idx="16">
                  <c:v>31</c:v>
                </c:pt>
                <c:pt idx="17">
                  <c:v>35.25</c:v>
                </c:pt>
              </c:numCache>
            </c:numRef>
          </c:val>
          <c:smooth val="0"/>
          <c:extLst>
            <c:ext xmlns:c16="http://schemas.microsoft.com/office/drawing/2014/chart" uri="{C3380CC4-5D6E-409C-BE32-E72D297353CC}">
              <c16:uniqueId val="{00000001-44E4-442E-BFD1-47F8DB56CD89}"/>
            </c:ext>
          </c:extLst>
        </c:ser>
        <c:ser>
          <c:idx val="2"/>
          <c:order val="2"/>
          <c:tx>
            <c:strRef>
              <c:f>'Stockchart '!$E$2</c:f>
              <c:strCache>
                <c:ptCount val="1"/>
                <c:pt idx="0">
                  <c:v>Close</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'!$E$3:$E$20</c:f>
              <c:numCache>
                <c:formatCode>General</c:formatCode>
                <c:ptCount val="18"/>
                <c:pt idx="0">
                  <c:v>26</c:v>
                </c:pt>
                <c:pt idx="1">
                  <c:v>22</c:v>
                </c:pt>
                <c:pt idx="2">
                  <c:v>29</c:v>
                </c:pt>
                <c:pt idx="3">
                  <c:v>26</c:v>
                </c:pt>
                <c:pt idx="4">
                  <c:v>25.5</c:v>
                </c:pt>
                <c:pt idx="5">
                  <c:v>28.41</c:v>
                </c:pt>
                <c:pt idx="6">
                  <c:v>26.52</c:v>
                </c:pt>
                <c:pt idx="7">
                  <c:v>29.67</c:v>
                </c:pt>
                <c:pt idx="8">
                  <c:v>27.54</c:v>
                </c:pt>
                <c:pt idx="9">
                  <c:v>30.92</c:v>
                </c:pt>
                <c:pt idx="10">
                  <c:v>28.56</c:v>
                </c:pt>
                <c:pt idx="11">
                  <c:v>32.14</c:v>
                </c:pt>
                <c:pt idx="12">
                  <c:v>29.58</c:v>
                </c:pt>
                <c:pt idx="13">
                  <c:v>33.44</c:v>
                </c:pt>
                <c:pt idx="14">
                  <c:v>30.6</c:v>
                </c:pt>
                <c:pt idx="15">
                  <c:v>34.700000000000003</c:v>
                </c:pt>
                <c:pt idx="16">
                  <c:v>31.62</c:v>
                </c:pt>
                <c:pt idx="17">
                  <c:v>35.96</c:v>
                </c:pt>
              </c:numCache>
            </c:numRef>
          </c:val>
          <c:smooth val="0"/>
          <c:extLst>
            <c:ext xmlns:c16="http://schemas.microsoft.com/office/drawing/2014/chart" uri="{C3380CC4-5D6E-409C-BE32-E72D297353CC}">
              <c16:uniqueId val="{00000002-44E4-442E-BFD1-47F8DB56CD89}"/>
            </c:ext>
          </c:extLst>
        </c:ser>
        <c:ser>
          <c:idx val="3"/>
          <c:order val="3"/>
          <c:tx>
            <c:strRef>
              <c:f>'Stockchart '!$F$2</c:f>
              <c:strCache>
                <c:ptCount val="1"/>
                <c:pt idx="0">
                  <c:v>Volume</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'!$F$3:$F$20</c:f>
              <c:numCache>
                <c:formatCode>General</c:formatCode>
                <c:ptCount val="18"/>
                <c:pt idx="0">
                  <c:v>120000</c:v>
                </c:pt>
                <c:pt idx="1">
                  <c:v>150000</c:v>
                </c:pt>
                <c:pt idx="2">
                  <c:v>180000</c:v>
                </c:pt>
                <c:pt idx="3">
                  <c:v>210000</c:v>
                </c:pt>
                <c:pt idx="4">
                  <c:v>240000</c:v>
                </c:pt>
                <c:pt idx="5">
                  <c:v>270000</c:v>
                </c:pt>
                <c:pt idx="6">
                  <c:v>300000</c:v>
                </c:pt>
                <c:pt idx="7">
                  <c:v>330000</c:v>
                </c:pt>
                <c:pt idx="8">
                  <c:v>120000</c:v>
                </c:pt>
                <c:pt idx="9">
                  <c:v>150000</c:v>
                </c:pt>
                <c:pt idx="10">
                  <c:v>240000</c:v>
                </c:pt>
                <c:pt idx="11">
                  <c:v>270000</c:v>
                </c:pt>
                <c:pt idx="12">
                  <c:v>300000</c:v>
                </c:pt>
                <c:pt idx="13">
                  <c:v>120000</c:v>
                </c:pt>
                <c:pt idx="14">
                  <c:v>150000</c:v>
                </c:pt>
                <c:pt idx="15">
                  <c:v>240000</c:v>
                </c:pt>
                <c:pt idx="16">
                  <c:v>160000</c:v>
                </c:pt>
                <c:pt idx="17">
                  <c:v>190000</c:v>
                </c:pt>
              </c:numCache>
            </c:numRef>
          </c:val>
          <c:smooth val="0"/>
          <c:extLst>
            <c:ext xmlns:c16="http://schemas.microsoft.com/office/drawing/2014/chart" uri="{C3380CC4-5D6E-409C-BE32-E72D297353CC}">
              <c16:uniqueId val="{00000003-44E4-442E-BFD1-47F8DB56CD89}"/>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621636752"/>
        <c:axId val="621637232"/>
      </c:stockChart>
      <c:catAx>
        <c:axId val="621636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637232"/>
        <c:crosses val="autoZero"/>
        <c:auto val="1"/>
        <c:lblAlgn val="ctr"/>
        <c:lblOffset val="100"/>
        <c:noMultiLvlLbl val="0"/>
      </c:catAx>
      <c:valAx>
        <c:axId val="62163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1636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Open</a:t>
            </a:r>
            <a:r>
              <a:rPr lang="en-IN" baseline="0"/>
              <a:t> High Low Close Volume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'Stockchart '!$B$2</c:f>
              <c:strCache>
                <c:ptCount val="1"/>
                <c:pt idx="0">
                  <c:v>Open </c:v>
                </c:pt>
              </c:strCache>
            </c:strRef>
          </c:tx>
          <c:spPr>
            <a:solidFill>
              <a:schemeClr val="accent1"/>
            </a:solidFill>
            <a:ln w="19050">
              <a:noFill/>
            </a:ln>
            <a:effectLst/>
          </c:spPr>
          <c:invertIfNegative val="0"/>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'!$B$3:$B$20</c:f>
              <c:numCache>
                <c:formatCode>General</c:formatCode>
                <c:ptCount val="18"/>
                <c:pt idx="0">
                  <c:v>26</c:v>
                </c:pt>
                <c:pt idx="1">
                  <c:v>24.85</c:v>
                </c:pt>
                <c:pt idx="2">
                  <c:v>30</c:v>
                </c:pt>
                <c:pt idx="3">
                  <c:v>28.66</c:v>
                </c:pt>
                <c:pt idx="4">
                  <c:v>30.23</c:v>
                </c:pt>
                <c:pt idx="5">
                  <c:v>30.85</c:v>
                </c:pt>
                <c:pt idx="6">
                  <c:v>32.65</c:v>
                </c:pt>
                <c:pt idx="7">
                  <c:v>33.08</c:v>
                </c:pt>
                <c:pt idx="8">
                  <c:v>31.95</c:v>
                </c:pt>
                <c:pt idx="9">
                  <c:v>32.32</c:v>
                </c:pt>
                <c:pt idx="10">
                  <c:v>32.950000000000003</c:v>
                </c:pt>
                <c:pt idx="11">
                  <c:v>33.590000000000003</c:v>
                </c:pt>
                <c:pt idx="12">
                  <c:v>36.17</c:v>
                </c:pt>
                <c:pt idx="13">
                  <c:v>34.79</c:v>
                </c:pt>
                <c:pt idx="14">
                  <c:v>35.46</c:v>
                </c:pt>
                <c:pt idx="15">
                  <c:v>36.090000000000003</c:v>
                </c:pt>
                <c:pt idx="16">
                  <c:v>36.78</c:v>
                </c:pt>
                <c:pt idx="17">
                  <c:v>37.590000000000003</c:v>
                </c:pt>
              </c:numCache>
            </c:numRef>
          </c:val>
          <c:extLst>
            <c:ext xmlns:c16="http://schemas.microsoft.com/office/drawing/2014/chart" uri="{C3380CC4-5D6E-409C-BE32-E72D297353CC}">
              <c16:uniqueId val="{00000000-6369-4B22-896D-20A891DAF1B5}"/>
            </c:ext>
          </c:extLst>
        </c:ser>
        <c:dLbls>
          <c:showLegendKey val="0"/>
          <c:showVal val="0"/>
          <c:showCatName val="0"/>
          <c:showSerName val="0"/>
          <c:showPercent val="0"/>
          <c:showBubbleSize val="0"/>
        </c:dLbls>
        <c:gapWidth val="150"/>
        <c:axId val="1332261359"/>
        <c:axId val="1332258479"/>
      </c:barChart>
      <c:stockChart>
        <c:ser>
          <c:idx val="1"/>
          <c:order val="1"/>
          <c:tx>
            <c:strRef>
              <c:f>'Stockchart '!$C$2</c:f>
              <c:strCache>
                <c:ptCount val="1"/>
                <c:pt idx="0">
                  <c:v>High</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'!$C$3:$C$20</c:f>
              <c:numCache>
                <c:formatCode>General</c:formatCode>
                <c:ptCount val="18"/>
                <c:pt idx="0">
                  <c:v>27.78</c:v>
                </c:pt>
                <c:pt idx="1">
                  <c:v>35.86</c:v>
                </c:pt>
                <c:pt idx="2">
                  <c:v>30.3</c:v>
                </c:pt>
                <c:pt idx="3">
                  <c:v>42.93</c:v>
                </c:pt>
                <c:pt idx="4">
                  <c:v>31</c:v>
                </c:pt>
                <c:pt idx="5">
                  <c:v>44.79</c:v>
                </c:pt>
                <c:pt idx="6">
                  <c:v>31</c:v>
                </c:pt>
                <c:pt idx="7">
                  <c:v>46.63</c:v>
                </c:pt>
                <c:pt idx="8">
                  <c:v>33</c:v>
                </c:pt>
                <c:pt idx="9">
                  <c:v>48.49</c:v>
                </c:pt>
                <c:pt idx="10">
                  <c:v>34</c:v>
                </c:pt>
                <c:pt idx="11">
                  <c:v>50.37</c:v>
                </c:pt>
                <c:pt idx="12">
                  <c:v>35.200000000000003</c:v>
                </c:pt>
                <c:pt idx="13">
                  <c:v>52.18</c:v>
                </c:pt>
                <c:pt idx="14">
                  <c:v>36</c:v>
                </c:pt>
                <c:pt idx="15">
                  <c:v>54.03</c:v>
                </c:pt>
                <c:pt idx="16">
                  <c:v>37</c:v>
                </c:pt>
                <c:pt idx="17">
                  <c:v>55.88</c:v>
                </c:pt>
              </c:numCache>
            </c:numRef>
          </c:val>
          <c:smooth val="0"/>
          <c:extLst>
            <c:ext xmlns:c16="http://schemas.microsoft.com/office/drawing/2014/chart" uri="{C3380CC4-5D6E-409C-BE32-E72D297353CC}">
              <c16:uniqueId val="{00000001-6369-4B22-896D-20A891DAF1B5}"/>
            </c:ext>
          </c:extLst>
        </c:ser>
        <c:ser>
          <c:idx val="2"/>
          <c:order val="2"/>
          <c:tx>
            <c:strRef>
              <c:f>'Stockchart '!$D$2</c:f>
              <c:strCache>
                <c:ptCount val="1"/>
                <c:pt idx="0">
                  <c:v>Low</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'!$D$3:$D$20</c:f>
              <c:numCache>
                <c:formatCode>General</c:formatCode>
                <c:ptCount val="18"/>
                <c:pt idx="0">
                  <c:v>23.9</c:v>
                </c:pt>
                <c:pt idx="1">
                  <c:v>21.85</c:v>
                </c:pt>
                <c:pt idx="2">
                  <c:v>24</c:v>
                </c:pt>
                <c:pt idx="3">
                  <c:v>26.62</c:v>
                </c:pt>
                <c:pt idx="4">
                  <c:v>25.2</c:v>
                </c:pt>
                <c:pt idx="5">
                  <c:v>27.85</c:v>
                </c:pt>
                <c:pt idx="6">
                  <c:v>26</c:v>
                </c:pt>
                <c:pt idx="7">
                  <c:v>29.08</c:v>
                </c:pt>
                <c:pt idx="8">
                  <c:v>27</c:v>
                </c:pt>
                <c:pt idx="9">
                  <c:v>30.36</c:v>
                </c:pt>
                <c:pt idx="10">
                  <c:v>28</c:v>
                </c:pt>
                <c:pt idx="11">
                  <c:v>31.55</c:v>
                </c:pt>
                <c:pt idx="12">
                  <c:v>29.1</c:v>
                </c:pt>
                <c:pt idx="13">
                  <c:v>32.78</c:v>
                </c:pt>
                <c:pt idx="14">
                  <c:v>30</c:v>
                </c:pt>
                <c:pt idx="15">
                  <c:v>34.020000000000003</c:v>
                </c:pt>
                <c:pt idx="16">
                  <c:v>31</c:v>
                </c:pt>
                <c:pt idx="17">
                  <c:v>35.25</c:v>
                </c:pt>
              </c:numCache>
            </c:numRef>
          </c:val>
          <c:smooth val="0"/>
          <c:extLst>
            <c:ext xmlns:c16="http://schemas.microsoft.com/office/drawing/2014/chart" uri="{C3380CC4-5D6E-409C-BE32-E72D297353CC}">
              <c16:uniqueId val="{00000002-6369-4B22-896D-20A891DAF1B5}"/>
            </c:ext>
          </c:extLst>
        </c:ser>
        <c:ser>
          <c:idx val="3"/>
          <c:order val="3"/>
          <c:tx>
            <c:strRef>
              <c:f>'Stockchart '!$E$2</c:f>
              <c:strCache>
                <c:ptCount val="1"/>
                <c:pt idx="0">
                  <c:v>Close</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'!$E$3:$E$20</c:f>
              <c:numCache>
                <c:formatCode>General</c:formatCode>
                <c:ptCount val="18"/>
                <c:pt idx="0">
                  <c:v>26</c:v>
                </c:pt>
                <c:pt idx="1">
                  <c:v>22</c:v>
                </c:pt>
                <c:pt idx="2">
                  <c:v>29</c:v>
                </c:pt>
                <c:pt idx="3">
                  <c:v>26</c:v>
                </c:pt>
                <c:pt idx="4">
                  <c:v>25.5</c:v>
                </c:pt>
                <c:pt idx="5">
                  <c:v>28.41</c:v>
                </c:pt>
                <c:pt idx="6">
                  <c:v>26.52</c:v>
                </c:pt>
                <c:pt idx="7">
                  <c:v>29.67</c:v>
                </c:pt>
                <c:pt idx="8">
                  <c:v>27.54</c:v>
                </c:pt>
                <c:pt idx="9">
                  <c:v>30.92</c:v>
                </c:pt>
                <c:pt idx="10">
                  <c:v>28.56</c:v>
                </c:pt>
                <c:pt idx="11">
                  <c:v>32.14</c:v>
                </c:pt>
                <c:pt idx="12">
                  <c:v>29.58</c:v>
                </c:pt>
                <c:pt idx="13">
                  <c:v>33.44</c:v>
                </c:pt>
                <c:pt idx="14">
                  <c:v>30.6</c:v>
                </c:pt>
                <c:pt idx="15">
                  <c:v>34.700000000000003</c:v>
                </c:pt>
                <c:pt idx="16">
                  <c:v>31.62</c:v>
                </c:pt>
                <c:pt idx="17">
                  <c:v>35.96</c:v>
                </c:pt>
              </c:numCache>
            </c:numRef>
          </c:val>
          <c:smooth val="0"/>
          <c:extLst>
            <c:ext xmlns:c16="http://schemas.microsoft.com/office/drawing/2014/chart" uri="{C3380CC4-5D6E-409C-BE32-E72D297353CC}">
              <c16:uniqueId val="{00000003-6369-4B22-896D-20A891DAF1B5}"/>
            </c:ext>
          </c:extLst>
        </c:ser>
        <c:ser>
          <c:idx val="4"/>
          <c:order val="4"/>
          <c:tx>
            <c:strRef>
              <c:f>'Stockchart '!$F$2</c:f>
              <c:strCache>
                <c:ptCount val="1"/>
                <c:pt idx="0">
                  <c:v>Volume</c:v>
                </c:pt>
              </c:strCache>
            </c:strRef>
          </c:tx>
          <c:spPr>
            <a:ln w="19050" cap="rnd">
              <a:noFill/>
              <a:round/>
            </a:ln>
            <a:effectLst/>
          </c:spPr>
          <c:marker>
            <c:symbol val="none"/>
          </c:marker>
          <c:cat>
            <c:strRef>
              <c:f>'Stockchart '!$A$3:$A$20</c:f>
              <c:strCache>
                <c:ptCount val="18"/>
                <c:pt idx="0">
                  <c:v>3/08/2023</c:v>
                </c:pt>
                <c:pt idx="1">
                  <c:v>3/09/2023</c:v>
                </c:pt>
                <c:pt idx="2">
                  <c:v>3/10/2023</c:v>
                </c:pt>
                <c:pt idx="3">
                  <c:v>3/11/2023</c:v>
                </c:pt>
                <c:pt idx="4">
                  <c:v>3/12/2023</c:v>
                </c:pt>
                <c:pt idx="5">
                  <c:v>3/13/2023</c:v>
                </c:pt>
                <c:pt idx="6">
                  <c:v>3/14/2023</c:v>
                </c:pt>
                <c:pt idx="7">
                  <c:v>3/15/2023</c:v>
                </c:pt>
                <c:pt idx="8">
                  <c:v>3/16/2023</c:v>
                </c:pt>
                <c:pt idx="9">
                  <c:v>3/17/2023</c:v>
                </c:pt>
                <c:pt idx="10">
                  <c:v>3/18/2023</c:v>
                </c:pt>
                <c:pt idx="11">
                  <c:v>3/19/2023</c:v>
                </c:pt>
                <c:pt idx="12">
                  <c:v>3/20/2023</c:v>
                </c:pt>
                <c:pt idx="13">
                  <c:v>3/21/2023</c:v>
                </c:pt>
                <c:pt idx="14">
                  <c:v>3/22/2023</c:v>
                </c:pt>
                <c:pt idx="15">
                  <c:v>3/23/2023</c:v>
                </c:pt>
                <c:pt idx="16">
                  <c:v>3/24/2023</c:v>
                </c:pt>
                <c:pt idx="17">
                  <c:v>3/25/2023</c:v>
                </c:pt>
              </c:strCache>
            </c:strRef>
          </c:cat>
          <c:val>
            <c:numRef>
              <c:f>'Stockchart '!$F$3:$F$20</c:f>
              <c:numCache>
                <c:formatCode>General</c:formatCode>
                <c:ptCount val="18"/>
                <c:pt idx="0">
                  <c:v>120000</c:v>
                </c:pt>
                <c:pt idx="1">
                  <c:v>150000</c:v>
                </c:pt>
                <c:pt idx="2">
                  <c:v>180000</c:v>
                </c:pt>
                <c:pt idx="3">
                  <c:v>210000</c:v>
                </c:pt>
                <c:pt idx="4">
                  <c:v>240000</c:v>
                </c:pt>
                <c:pt idx="5">
                  <c:v>270000</c:v>
                </c:pt>
                <c:pt idx="6">
                  <c:v>300000</c:v>
                </c:pt>
                <c:pt idx="7">
                  <c:v>330000</c:v>
                </c:pt>
                <c:pt idx="8">
                  <c:v>120000</c:v>
                </c:pt>
                <c:pt idx="9">
                  <c:v>150000</c:v>
                </c:pt>
                <c:pt idx="10">
                  <c:v>240000</c:v>
                </c:pt>
                <c:pt idx="11">
                  <c:v>270000</c:v>
                </c:pt>
                <c:pt idx="12">
                  <c:v>300000</c:v>
                </c:pt>
                <c:pt idx="13">
                  <c:v>120000</c:v>
                </c:pt>
                <c:pt idx="14">
                  <c:v>150000</c:v>
                </c:pt>
                <c:pt idx="15">
                  <c:v>240000</c:v>
                </c:pt>
                <c:pt idx="16">
                  <c:v>160000</c:v>
                </c:pt>
                <c:pt idx="17">
                  <c:v>190000</c:v>
                </c:pt>
              </c:numCache>
            </c:numRef>
          </c:val>
          <c:smooth val="0"/>
          <c:extLst>
            <c:ext xmlns:c16="http://schemas.microsoft.com/office/drawing/2014/chart" uri="{C3380CC4-5D6E-409C-BE32-E72D297353CC}">
              <c16:uniqueId val="{00000004-6369-4B22-896D-20A891DAF1B5}"/>
            </c:ext>
          </c:extLst>
        </c:ser>
        <c:dLbls>
          <c:showLegendKey val="0"/>
          <c:showVal val="0"/>
          <c:showCatName val="0"/>
          <c:showSerName val="0"/>
          <c:showPercent val="0"/>
          <c:showBubbleSize val="0"/>
        </c:dLbls>
        <c:hiLowLines>
          <c:spPr>
            <a:ln w="9525" cap="flat" cmpd="sng" algn="ctr">
              <a:solidFill>
                <a:schemeClr val="tx1">
                  <a:lumMod val="75000"/>
                  <a:lumOff val="25000"/>
                </a:schemeClr>
              </a:solidFill>
              <a:round/>
            </a:ln>
            <a:effectLst/>
          </c:spPr>
        </c:hiLowLines>
        <c:upDownBars>
          <c:gapWidth val="150"/>
          <c:upBars>
            <c:spPr>
              <a:solidFill>
                <a:schemeClr val="lt1"/>
              </a:solidFill>
              <a:ln w="9525" cap="flat" cmpd="sng" algn="ctr">
                <a:solidFill>
                  <a:schemeClr val="tx1">
                    <a:lumMod val="65000"/>
                    <a:lumOff val="35000"/>
                  </a:schemeClr>
                </a:solidFill>
                <a:round/>
              </a:ln>
              <a:effectLst/>
            </c:spPr>
          </c:upBars>
          <c:downBars>
            <c:spPr>
              <a:solidFill>
                <a:schemeClr val="dk1">
                  <a:lumMod val="75000"/>
                  <a:lumOff val="25000"/>
                </a:schemeClr>
              </a:solidFill>
              <a:ln w="9525" cap="flat" cmpd="sng" algn="ctr">
                <a:solidFill>
                  <a:schemeClr val="tx1">
                    <a:lumMod val="65000"/>
                    <a:lumOff val="35000"/>
                  </a:schemeClr>
                </a:solidFill>
                <a:round/>
              </a:ln>
              <a:effectLst/>
            </c:spPr>
          </c:downBars>
        </c:upDownBars>
        <c:axId val="1390933551"/>
        <c:axId val="1390934031"/>
      </c:stockChart>
      <c:catAx>
        <c:axId val="1332261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258479"/>
        <c:crosses val="autoZero"/>
        <c:auto val="1"/>
        <c:lblAlgn val="ctr"/>
        <c:lblOffset val="100"/>
        <c:noMultiLvlLbl val="0"/>
      </c:catAx>
      <c:valAx>
        <c:axId val="13322584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261359"/>
        <c:crosses val="autoZero"/>
        <c:crossBetween val="between"/>
      </c:valAx>
      <c:valAx>
        <c:axId val="1390934031"/>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0933551"/>
        <c:crosses val="max"/>
        <c:crossBetween val="between"/>
      </c:valAx>
      <c:catAx>
        <c:axId val="1390933551"/>
        <c:scaling>
          <c:orientation val="minMax"/>
        </c:scaling>
        <c:delete val="1"/>
        <c:axPos val="b"/>
        <c:numFmt formatCode="General" sourceLinked="1"/>
        <c:majorTickMark val="none"/>
        <c:minorTickMark val="none"/>
        <c:tickLblPos val="nextTo"/>
        <c:crossAx val="1390934031"/>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15875" cap="flat" cmpd="sng" algn="ctr">
        <a:solidFill>
          <a:schemeClr val="dk1">
            <a:lumMod val="65000"/>
            <a:lumOff val="35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cap="flat" cmpd="sng" algn="ctr">
        <a:solidFill>
          <a:schemeClr val="lt1">
            <a:lumMod val="85000"/>
          </a:schemeClr>
        </a:solidFill>
        <a:round/>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75565</xdr:colOff>
      <xdr:row>0</xdr:row>
      <xdr:rowOff>62865</xdr:rowOff>
    </xdr:from>
    <xdr:to>
      <xdr:col>2</xdr:col>
      <xdr:colOff>18415</xdr:colOff>
      <xdr:row>3</xdr:row>
      <xdr:rowOff>81280</xdr:rowOff>
    </xdr:to>
    <xdr:pic>
      <xdr:nvPicPr>
        <xdr:cNvPr id="2" name="Picture 1" descr="pngwing.com (2)">
          <a:extLst>
            <a:ext uri="{FF2B5EF4-FFF2-40B4-BE49-F238E27FC236}">
              <a16:creationId xmlns:a16="http://schemas.microsoft.com/office/drawing/2014/main" id="{CC883A00-5919-489A-BA82-BEE47771DC45}"/>
            </a:ext>
          </a:extLst>
        </xdr:cNvPr>
        <xdr:cNvPicPr>
          <a:picLocks noChangeAspect="1"/>
        </xdr:cNvPicPr>
      </xdr:nvPicPr>
      <xdr:blipFill>
        <a:blip xmlns:r="http://schemas.openxmlformats.org/officeDocument/2006/relationships" r:embed="rId1"/>
        <a:stretch>
          <a:fillRect/>
        </a:stretch>
      </xdr:blipFill>
      <xdr:spPr>
        <a:xfrm>
          <a:off x="253365" y="62865"/>
          <a:ext cx="666750" cy="49466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75565</xdr:colOff>
      <xdr:row>0</xdr:row>
      <xdr:rowOff>62865</xdr:rowOff>
    </xdr:from>
    <xdr:to>
      <xdr:col>2</xdr:col>
      <xdr:colOff>18415</xdr:colOff>
      <xdr:row>3</xdr:row>
      <xdr:rowOff>81280</xdr:rowOff>
    </xdr:to>
    <xdr:pic>
      <xdr:nvPicPr>
        <xdr:cNvPr id="2" name="Picture 1" descr="pngwing.com (2)">
          <a:extLst>
            <a:ext uri="{FF2B5EF4-FFF2-40B4-BE49-F238E27FC236}">
              <a16:creationId xmlns:a16="http://schemas.microsoft.com/office/drawing/2014/main" id="{304C600B-E360-42DE-9683-F5CE9A1542EC}"/>
            </a:ext>
          </a:extLst>
        </xdr:cNvPr>
        <xdr:cNvPicPr>
          <a:picLocks noChangeAspect="1"/>
        </xdr:cNvPicPr>
      </xdr:nvPicPr>
      <xdr:blipFill>
        <a:blip xmlns:r="http://schemas.openxmlformats.org/officeDocument/2006/relationships" r:embed="rId1"/>
        <a:stretch>
          <a:fillRect/>
        </a:stretch>
      </xdr:blipFill>
      <xdr:spPr>
        <a:xfrm>
          <a:off x="253365" y="62865"/>
          <a:ext cx="666750" cy="49466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247650</xdr:colOff>
      <xdr:row>0</xdr:row>
      <xdr:rowOff>69850</xdr:rowOff>
    </xdr:from>
    <xdr:to>
      <xdr:col>2</xdr:col>
      <xdr:colOff>146050</xdr:colOff>
      <xdr:row>3</xdr:row>
      <xdr:rowOff>88265</xdr:rowOff>
    </xdr:to>
    <xdr:pic>
      <xdr:nvPicPr>
        <xdr:cNvPr id="3" name="Picture 2" descr="pngwing.com (2)">
          <a:extLst>
            <a:ext uri="{FF2B5EF4-FFF2-40B4-BE49-F238E27FC236}">
              <a16:creationId xmlns:a16="http://schemas.microsoft.com/office/drawing/2014/main" id="{39565B15-E523-472F-8C0F-8CB738639FF7}"/>
            </a:ext>
          </a:extLst>
        </xdr:cNvPr>
        <xdr:cNvPicPr>
          <a:picLocks noChangeAspect="1"/>
        </xdr:cNvPicPr>
      </xdr:nvPicPr>
      <xdr:blipFill>
        <a:blip xmlns:r="http://schemas.openxmlformats.org/officeDocument/2006/relationships" r:embed="rId1"/>
        <a:stretch>
          <a:fillRect/>
        </a:stretch>
      </xdr:blipFill>
      <xdr:spPr>
        <a:xfrm>
          <a:off x="2247900" y="69850"/>
          <a:ext cx="666750" cy="4946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53975</xdr:colOff>
      <xdr:row>8</xdr:row>
      <xdr:rowOff>168275</xdr:rowOff>
    </xdr:from>
    <xdr:to>
      <xdr:col>6</xdr:col>
      <xdr:colOff>568325</xdr:colOff>
      <xdr:row>23</xdr:row>
      <xdr:rowOff>149225</xdr:rowOff>
    </xdr:to>
    <xdr:graphicFrame macro="">
      <xdr:nvGraphicFramePr>
        <xdr:cNvPr id="2" name="Chart 1">
          <a:extLst>
            <a:ext uri="{FF2B5EF4-FFF2-40B4-BE49-F238E27FC236}">
              <a16:creationId xmlns:a16="http://schemas.microsoft.com/office/drawing/2014/main" id="{47BAC0A0-9438-9CFC-3017-BA4C656CA7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590550</xdr:colOff>
      <xdr:row>3</xdr:row>
      <xdr:rowOff>50800</xdr:rowOff>
    </xdr:from>
    <xdr:to>
      <xdr:col>16</xdr:col>
      <xdr:colOff>431800</xdr:colOff>
      <xdr:row>18</xdr:row>
      <xdr:rowOff>95250</xdr:rowOff>
    </xdr:to>
    <xdr:graphicFrame macro="">
      <xdr:nvGraphicFramePr>
        <xdr:cNvPr id="2" name="Chart 1">
          <a:extLst>
            <a:ext uri="{FF2B5EF4-FFF2-40B4-BE49-F238E27FC236}">
              <a16:creationId xmlns:a16="http://schemas.microsoft.com/office/drawing/2014/main" id="{8DAD8003-036C-671B-A95C-8BD062120F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457200</xdr:colOff>
      <xdr:row>9</xdr:row>
      <xdr:rowOff>57150</xdr:rowOff>
    </xdr:from>
    <xdr:to>
      <xdr:col>7</xdr:col>
      <xdr:colOff>1257300</xdr:colOff>
      <xdr:row>28</xdr:row>
      <xdr:rowOff>76200</xdr:rowOff>
    </xdr:to>
    <xdr:graphicFrame macro="">
      <xdr:nvGraphicFramePr>
        <xdr:cNvPr id="7" name="Chart 6">
          <a:extLst>
            <a:ext uri="{FF2B5EF4-FFF2-40B4-BE49-F238E27FC236}">
              <a16:creationId xmlns:a16="http://schemas.microsoft.com/office/drawing/2014/main" id="{C6B80727-E1FA-8DB1-2886-369F9ED0CA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12700</xdr:colOff>
      <xdr:row>1</xdr:row>
      <xdr:rowOff>76200</xdr:rowOff>
    </xdr:from>
    <xdr:to>
      <xdr:col>4</xdr:col>
      <xdr:colOff>774700</xdr:colOff>
      <xdr:row>15</xdr:row>
      <xdr:rowOff>22225</xdr:rowOff>
    </xdr:to>
    <mc:AlternateContent xmlns:mc="http://schemas.openxmlformats.org/markup-compatibility/2006" xmlns:a14="http://schemas.microsoft.com/office/drawing/2010/main">
      <mc:Choice Requires="a14">
        <xdr:graphicFrame macro="">
          <xdr:nvGraphicFramePr>
            <xdr:cNvPr id="5" name="Retailer">
              <a:extLst>
                <a:ext uri="{FF2B5EF4-FFF2-40B4-BE49-F238E27FC236}">
                  <a16:creationId xmlns:a16="http://schemas.microsoft.com/office/drawing/2014/main" id="{530AC97C-9C01-2BEC-5E5A-602CC46B8034}"/>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4102100" y="2603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31750</xdr:colOff>
      <xdr:row>1</xdr:row>
      <xdr:rowOff>165100</xdr:rowOff>
    </xdr:from>
    <xdr:to>
      <xdr:col>8</xdr:col>
      <xdr:colOff>793750</xdr:colOff>
      <xdr:row>15</xdr:row>
      <xdr:rowOff>111125</xdr:rowOff>
    </xdr:to>
    <mc:AlternateContent xmlns:mc="http://schemas.openxmlformats.org/markup-compatibility/2006" xmlns:a14="http://schemas.microsoft.com/office/drawing/2010/main">
      <mc:Choice Requires="a14">
        <xdr:graphicFrame macro="">
          <xdr:nvGraphicFramePr>
            <xdr:cNvPr id="6" name="Product Category">
              <a:extLst>
                <a:ext uri="{FF2B5EF4-FFF2-40B4-BE49-F238E27FC236}">
                  <a16:creationId xmlns:a16="http://schemas.microsoft.com/office/drawing/2014/main" id="{F99A1D4B-5DB1-6A74-568F-ABE00DB3CE2D}"/>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8388350" y="3492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139700</xdr:colOff>
      <xdr:row>1</xdr:row>
      <xdr:rowOff>0</xdr:rowOff>
    </xdr:from>
    <xdr:to>
      <xdr:col>6</xdr:col>
      <xdr:colOff>901700</xdr:colOff>
      <xdr:row>14</xdr:row>
      <xdr:rowOff>130175</xdr:rowOff>
    </xdr:to>
    <mc:AlternateContent xmlns:mc="http://schemas.openxmlformats.org/markup-compatibility/2006" xmlns:a14="http://schemas.microsoft.com/office/drawing/2010/main">
      <mc:Choice Requires="a14">
        <xdr:graphicFrame macro="">
          <xdr:nvGraphicFramePr>
            <xdr:cNvPr id="7" name="Units Sold">
              <a:extLst>
                <a:ext uri="{FF2B5EF4-FFF2-40B4-BE49-F238E27FC236}">
                  <a16:creationId xmlns:a16="http://schemas.microsoft.com/office/drawing/2014/main" id="{18AFA2E2-558D-3A01-9D6F-B5CB5AEDABDC}"/>
                </a:ext>
              </a:extLst>
            </xdr:cNvPr>
            <xdr:cNvGraphicFramePr/>
          </xdr:nvGraphicFramePr>
          <xdr:xfrm>
            <a:off x="0" y="0"/>
            <a:ext cx="0" cy="0"/>
          </xdr:xfrm>
          <a:graphic>
            <a:graphicData uri="http://schemas.microsoft.com/office/drawing/2010/slicer">
              <sle:slicer xmlns:sle="http://schemas.microsoft.com/office/drawing/2010/slicer" name="Units Sold"/>
            </a:graphicData>
          </a:graphic>
        </xdr:graphicFrame>
      </mc:Choice>
      <mc:Fallback xmlns="">
        <xdr:sp macro="" textlink="">
          <xdr:nvSpPr>
            <xdr:cNvPr id="0" name=""/>
            <xdr:cNvSpPr>
              <a:spLocks noTextEdit="1"/>
            </xdr:cNvSpPr>
          </xdr:nvSpPr>
          <xdr:spPr>
            <a:xfrm>
              <a:off x="6362700" y="1841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7</xdr:col>
      <xdr:colOff>266700</xdr:colOff>
      <xdr:row>1</xdr:row>
      <xdr:rowOff>152400</xdr:rowOff>
    </xdr:from>
    <xdr:to>
      <xdr:col>15</xdr:col>
      <xdr:colOff>584200</xdr:colOff>
      <xdr:row>19</xdr:row>
      <xdr:rowOff>63500</xdr:rowOff>
    </xdr:to>
    <xdr:graphicFrame macro="">
      <xdr:nvGraphicFramePr>
        <xdr:cNvPr id="2" name="Chart 1">
          <a:extLst>
            <a:ext uri="{FF2B5EF4-FFF2-40B4-BE49-F238E27FC236}">
              <a16:creationId xmlns:a16="http://schemas.microsoft.com/office/drawing/2014/main" id="{5C1D4709-C566-46EF-6B43-A0BFE706C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409575</xdr:colOff>
      <xdr:row>21</xdr:row>
      <xdr:rowOff>41275</xdr:rowOff>
    </xdr:from>
    <xdr:to>
      <xdr:col>6</xdr:col>
      <xdr:colOff>377825</xdr:colOff>
      <xdr:row>36</xdr:row>
      <xdr:rowOff>22225</xdr:rowOff>
    </xdr:to>
    <xdr:graphicFrame macro="">
      <xdr:nvGraphicFramePr>
        <xdr:cNvPr id="3" name="Chart 2">
          <a:extLst>
            <a:ext uri="{FF2B5EF4-FFF2-40B4-BE49-F238E27FC236}">
              <a16:creationId xmlns:a16="http://schemas.microsoft.com/office/drawing/2014/main" id="{FD5F606F-26A9-8DC6-618E-88FB7C06E6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561975</xdr:colOff>
      <xdr:row>20</xdr:row>
      <xdr:rowOff>104775</xdr:rowOff>
    </xdr:from>
    <xdr:to>
      <xdr:col>15</xdr:col>
      <xdr:colOff>257175</xdr:colOff>
      <xdr:row>35</xdr:row>
      <xdr:rowOff>85725</xdr:rowOff>
    </xdr:to>
    <xdr:graphicFrame macro="">
      <xdr:nvGraphicFramePr>
        <xdr:cNvPr id="4" name="Chart 3">
          <a:extLst>
            <a:ext uri="{FF2B5EF4-FFF2-40B4-BE49-F238E27FC236}">
              <a16:creationId xmlns:a16="http://schemas.microsoft.com/office/drawing/2014/main" id="{6C019EF0-E349-1A25-0AF3-95C29BC748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84.666738657404" createdVersion="8" refreshedVersion="8" minRefreshableVersion="3" recordCount="9648" xr:uid="{A5425FDE-6CFA-45BA-8B17-A1866AB3B7E8}">
  <cacheSource type="worksheet">
    <worksheetSource ref="B5:M9653" sheet="Original "/>
  </cacheSource>
  <cacheFields count="12">
    <cacheField name="Brand" numFmtId="0">
      <sharedItems/>
    </cacheField>
    <cacheField name="Retailer ID" numFmtId="0">
      <sharedItems containsSemiMixedTypes="0" containsString="0" containsNumber="1" containsInteger="1" minValue="1128299" maxValue="1197831"/>
    </cacheField>
    <cacheField name="Invoice Date" numFmtId="165">
      <sharedItems containsSemiMixedTypes="0" containsNonDate="0" containsDate="1" containsString="0" minDate="2020-01-01T00:00:00" maxDate="2022-01-01T00:00:00"/>
    </cacheField>
    <cacheField name="Region" numFmtId="0">
      <sharedItems/>
    </cacheField>
    <cacheField name="State" numFmtId="0">
      <sharedItems/>
    </cacheField>
    <cacheField name="City" numFmtId="0">
      <sharedItems/>
    </cacheField>
    <cacheField name="Units Sold" numFmtId="3">
      <sharedItems containsSemiMixedTypes="0" containsString="0" containsNumber="1" containsInteger="1" minValue="0" maxValue="1275"/>
    </cacheField>
    <cacheField name="Operating Profit" numFmtId="166">
      <sharedItems containsSemiMixedTypes="0" containsString="0" containsNumber="1" minValue="0" maxValue="390000"/>
    </cacheField>
    <cacheField name="Operating Margin" numFmtId="9">
      <sharedItems containsSemiMixedTypes="0" containsString="0" containsNumber="1" minValue="0.1" maxValue="0.8"/>
    </cacheField>
    <cacheField name="Sales Method" numFmtId="0">
      <sharedItems count="3">
        <s v="In-store"/>
        <s v="Outlet"/>
        <s v="Online"/>
      </sharedItems>
    </cacheField>
    <cacheField name="Product Name" numFmtId="0">
      <sharedItems/>
    </cacheField>
    <cacheField name="Product ID"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84.675595949077" createdVersion="8" refreshedVersion="8" minRefreshableVersion="3" recordCount="9648" xr:uid="{2B884550-86C9-440A-8785-670D0E41B751}">
  <cacheSource type="worksheet">
    <worksheetSource ref="D5:H9653" sheet="Original "/>
  </cacheSource>
  <cacheFields count="8">
    <cacheField name="Invoice Date" numFmtId="165">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7"/>
    </cacheField>
    <cacheField name="Region" numFmtId="0">
      <sharedItems/>
    </cacheField>
    <cacheField name="State" numFmtId="0">
      <sharedItems/>
    </cacheField>
    <cacheField name="City" numFmtId="0">
      <sharedItems/>
    </cacheField>
    <cacheField name="Units Sold" numFmtId="3">
      <sharedItems containsSemiMixedTypes="0" containsString="0" containsNumber="1" containsInteger="1" minValue="0" maxValue="1275"/>
    </cacheField>
    <cacheField name="Months (Invoice Date)" numFmtId="0" databaseField="0">
      <fieldGroup base="0">
        <rangePr groupBy="months" startDate="2020-01-01T00:00:00" endDate="2022-01-01T00:00:00"/>
        <groupItems count="14">
          <s v="&lt;1/01/2020"/>
          <s v="Jan"/>
          <s v="Feb"/>
          <s v="Mar"/>
          <s v="Apr"/>
          <s v="May"/>
          <s v="Jun"/>
          <s v="Jul"/>
          <s v="Aug"/>
          <s v="Sep"/>
          <s v="Oct"/>
          <s v="Nov"/>
          <s v="Dec"/>
          <s v="&gt;1/01/2022"/>
        </groupItems>
      </fieldGroup>
    </cacheField>
    <cacheField name="Quarters (Invoice Date)" numFmtId="0" databaseField="0">
      <fieldGroup base="0">
        <rangePr groupBy="quarters" startDate="2020-01-01T00:00:00" endDate="2022-01-01T00:00:00"/>
        <groupItems count="6">
          <s v="&lt;1/01/2020"/>
          <s v="Qtr1"/>
          <s v="Qtr2"/>
          <s v="Qtr3"/>
          <s v="Qtr4"/>
          <s v="&gt;1/01/2022"/>
        </groupItems>
      </fieldGroup>
    </cacheField>
    <cacheField name="Years (Invoice Date)" numFmtId="0" databaseField="0">
      <fieldGroup base="0">
        <rangePr groupBy="years" startDate="2020-01-01T00:00:00" endDate="2022-01-01T00:00:00"/>
        <groupItems count="5">
          <s v="&lt;1/01/2020"/>
          <s v="2020"/>
          <s v="2021"/>
          <s v="2022"/>
          <s v="&gt;1/01/2022"/>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88.050846990744" createdVersion="8" refreshedVersion="8" minRefreshableVersion="3" recordCount="2495" xr:uid="{1BF46122-0910-4C15-934A-066FF6545E05}">
  <cacheSource type="worksheet">
    <worksheetSource ref="A2:I2497" sheet="Chapter 5 Index Match "/>
  </cacheSource>
  <cacheFields count="9">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65">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Product Category " numFmtId="0">
      <sharedItems/>
    </cacheField>
    <cacheField name="Price per Unit" numFmtId="2">
      <sharedItems containsSemiMixedTypes="0" containsString="0" containsNumber="1" minValue="0" maxValue="1100"/>
    </cacheField>
    <cacheField name="Units Sold" numFmtId="0">
      <sharedItems containsSemiMixedTypes="0" containsString="0" containsNumber="1" containsInteger="1" minValue="0" maxValue="1275"/>
    </cacheField>
    <cacheField name="Total Sales" numFmtId="0">
      <sharedItems containsSemiMixedTypes="0" containsString="0" containsNumber="1" minValue="0" maxValue="825000"/>
    </cacheField>
    <cacheField name="Operating Profit" numFmtId="166">
      <sharedItems containsSemiMixedTypes="0" containsString="0" containsNumber="1" minValue="0" maxValue="39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393.689311574075" createdVersion="8" refreshedVersion="8" minRefreshableVersion="3" recordCount="2495" xr:uid="{A88E087F-AB02-4252-BAAA-7337D8C9522A}">
  <cacheSource type="worksheet">
    <worksheetSource ref="A2:L2497" sheet="Chapter 7 Slicers "/>
  </cacheSource>
  <cacheFields count="12">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Region" numFmtId="0">
      <sharedItems/>
    </cacheField>
    <cacheField name="State" numFmtId="0">
      <sharedItems count="31">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haredItems>
    </cacheField>
    <cacheField name="City" numFmtId="0">
      <sharedItems/>
    </cacheField>
    <cacheField name="Product Category" numFmtId="0">
      <sharedItems count="5">
        <s v="Men's Street Footwear"/>
        <s v="Women's Street Footwear"/>
        <s v="Men's Athletic Footwear"/>
        <s v="Women's Athletic Footwear"/>
        <s v="Men's Tactical Footwear"/>
      </sharedItems>
    </cacheField>
    <cacheField name="Price per Unit" numFmtId="2">
      <sharedItems containsSemiMixedTypes="0" containsString="0" containsNumber="1" minValue="0" maxValue="1100"/>
    </cacheField>
    <cacheField name="Units Sold" numFmtId="3">
      <sharedItems containsSemiMixedTypes="0" containsString="0" containsNumber="1" containsInteger="1" minValue="0" maxValue="1275" count="78">
        <n v="1200"/>
        <n v="1000"/>
        <n v="850"/>
        <n v="900"/>
        <n v="1250"/>
        <n v="950"/>
        <n v="825"/>
        <n v="1220"/>
        <n v="925"/>
        <n v="800"/>
        <n v="875"/>
        <n v="1050"/>
        <n v="1275"/>
        <n v="1025"/>
        <n v="1100"/>
        <n v="1075"/>
        <n v="1150"/>
        <n v="975"/>
        <n v="920"/>
        <n v="700"/>
        <n v="550"/>
        <n v="675"/>
        <n v="625"/>
        <n v="500"/>
        <n v="600"/>
        <n v="650"/>
        <n v="725"/>
        <n v="525"/>
        <n v="775"/>
        <n v="750"/>
        <n v="575"/>
        <n v="450"/>
        <n v="425"/>
        <n v="475"/>
        <n v="275"/>
        <n v="125"/>
        <n v="175"/>
        <n v="225"/>
        <n v="100"/>
        <n v="495"/>
        <n v="200"/>
        <n v="75"/>
        <n v="150"/>
        <n v="250"/>
        <n v="350"/>
        <n v="325"/>
        <n v="400"/>
        <n v="375"/>
        <n v="300"/>
        <n v="195"/>
        <n v="50"/>
        <n v="445"/>
        <n v="25"/>
        <n v="470"/>
        <n v="1070"/>
        <n v="1125"/>
        <n v="745"/>
        <n v="145"/>
        <n v="420"/>
        <n v="0"/>
        <n v="95"/>
        <n v="545"/>
        <n v="570"/>
        <n v="320"/>
        <n v="870"/>
        <n v="820"/>
        <n v="520"/>
        <n v="770"/>
        <n v="795"/>
        <n v="620"/>
        <n v="295"/>
        <n v="670"/>
        <n v="345"/>
        <n v="1020"/>
        <n v="1045"/>
        <n v="695"/>
        <n v="945"/>
        <n v="595"/>
      </sharedItems>
    </cacheField>
    <cacheField name="Total Sales" numFmtId="2">
      <sharedItems containsSemiMixedTypes="0" containsString="0" containsNumber="1" minValue="0" maxValue="825000" count="400">
        <n v="600000"/>
        <n v="500000"/>
        <n v="400000"/>
        <n v="382500"/>
        <n v="540000"/>
        <n v="625000"/>
        <n v="450000"/>
        <n v="380000"/>
        <n v="371250"/>
        <n v="610000"/>
        <n v="462500"/>
        <n v="360000"/>
        <n v="510000"/>
        <n v="475000"/>
        <n v="495000"/>
        <n v="732000"/>
        <n v="508750"/>
        <n v="425000"/>
        <n v="525000"/>
        <n v="650000"/>
        <n v="750000"/>
        <n v="550000"/>
        <n v="462500.00000000006"/>
        <n v="682500"/>
        <n v="765000"/>
        <n v="563750"/>
        <n v="475000.00000000006"/>
        <n v="555000"/>
        <n v="715000"/>
        <n v="698750"/>
        <n v="720000"/>
        <n v="568750"/>
        <n v="700000"/>
        <n v="747500"/>
        <n v="536250"/>
        <n v="506000.00000000006"/>
        <n v="495000.00000000006"/>
        <n v="780000"/>
        <n v="522500.00000000006"/>
        <n v="585000"/>
        <n v="225000"/>
        <n v="315000"/>
        <n v="245000.00000000003"/>
        <n v="245000"/>
        <n v="220000"/>
        <n v="212500"/>
        <n v="297500"/>
        <n v="236250.00000000003"/>
        <n v="218750"/>
        <n v="200000"/>
        <n v="262500"/>
        <n v="350000"/>
        <n v="240000"/>
        <n v="260000"/>
        <n v="270000"/>
        <n v="253750.00000000003"/>
        <n v="250000"/>
        <n v="236250"/>
        <n v="320000"/>
        <n v="277500"/>
        <n v="370000"/>
        <n v="271250"/>
        <n v="280000"/>
        <n v="427500"/>
        <n v="300000"/>
        <n v="292500"/>
        <n v="440000"/>
        <n v="487500"/>
        <n v="416250"/>
        <n v="312500"/>
        <n v="281250"/>
        <n v="467500"/>
        <n v="375000"/>
        <n v="258750"/>
        <n v="412500"/>
        <n v="405000"/>
        <n v="337500"/>
        <n v="310000"/>
        <n v="387500"/>
        <n v="316250"/>
        <n v="330000"/>
        <n v="362500"/>
        <n v="287500"/>
        <n v="275000"/>
        <n v="420000"/>
        <n v="325000"/>
        <n v="438750"/>
        <n v="471250.00000000006"/>
        <n v="341250"/>
        <n v="560000"/>
        <n v="390000"/>
        <n v="357500"/>
        <n v="580000"/>
        <n v="373749.99999999994"/>
        <n v="615000"/>
        <n v="435000"/>
        <n v="503750"/>
        <n v="620000"/>
        <n v="633750"/>
        <n v="647500"/>
        <n v="520000.00000000006"/>
        <n v="562500"/>
        <n v="426250"/>
        <n v="398750"/>
        <n v="471250"/>
        <n v="542500"/>
        <n v="481250"/>
        <n v="385000"/>
        <n v="422500"/>
        <n v="490000"/>
        <n v="455000"/>
        <n v="247500.00000000003"/>
        <n v="249999.99999999997"/>
        <n v="303750"/>
        <n v="224999.99999999997"/>
        <n v="212499.99999999997"/>
        <n v="406250"/>
        <n v="520000"/>
        <n v="404999.99999999994"/>
        <n v="389999.99999999994"/>
        <n v="453750"/>
        <n v="374999.99999999994"/>
        <n v="213750"/>
        <n v="123750.00000000001"/>
        <n v="96250"/>
        <n v="50000"/>
        <n v="123750"/>
        <n v="78750"/>
        <n v="40000"/>
        <n v="247500"/>
        <n v="100000"/>
        <n v="90000"/>
        <n v="33750"/>
        <n v="75000"/>
        <n v="112500"/>
        <n v="60000.000000000007"/>
        <n v="297000"/>
        <n v="110000"/>
        <n v="87500"/>
        <n v="162500"/>
        <n v="80000"/>
        <n v="70000"/>
        <n v="192500"/>
        <n v="146250"/>
        <n v="206250"/>
        <n v="135000"/>
        <n v="137500"/>
        <n v="255000"/>
        <n v="125000.00000000001"/>
        <n v="62500"/>
        <n v="97500"/>
        <n v="150000"/>
        <n v="120000.00000000001"/>
        <n v="195000"/>
        <n v="145000"/>
        <n v="217500"/>
        <n v="157500"/>
        <n v="183750"/>
        <n v="168750"/>
        <n v="227500"/>
        <n v="166250"/>
        <n v="148750"/>
        <n v="120000"/>
        <n v="175000"/>
        <n v="202500"/>
        <n v="140000"/>
        <n v="210000"/>
        <n v="131250"/>
        <n v="127500"/>
        <n v="113750"/>
        <n v="180000"/>
        <n v="232500.00000000003"/>
        <n v="156250"/>
        <n v="509999.99999999994"/>
        <n v="288750"/>
        <n v="464999.99999999994"/>
        <n v="191250"/>
        <n v="160000"/>
        <n v="290000"/>
        <n v="285000"/>
        <n v="472499.99999999994"/>
        <n v="373750"/>
        <n v="191249.99999999997"/>
        <n v="101250"/>
        <n v="30000"/>
        <n v="68750"/>
        <n v="213749.99999999997"/>
        <n v="56250"/>
        <n v="61250"/>
        <n v="20000"/>
        <n v="222499.99999999997"/>
        <n v="11250"/>
        <n v="45000"/>
        <n v="282000"/>
        <n v="105000"/>
        <n v="82500"/>
        <n v="55000"/>
        <n v="81250"/>
        <n v="130000.00000000001"/>
        <n v="308750"/>
        <n v="62500.000000000007"/>
        <n v="60000"/>
        <n v="117000"/>
        <n v="187500"/>
        <n v="332500"/>
        <n v="165000"/>
        <n v="122500.00000000001"/>
        <n v="124999.99999999999"/>
        <n v="99999.999999999985"/>
        <n v="104999.99999999999"/>
        <n v="129999.99999999999"/>
        <n v="130000"/>
        <n v="480000"/>
        <n v="356250"/>
        <n v="345000"/>
        <n v="255000.00000000003"/>
        <n v="127500.00000000001"/>
        <n v="170000"/>
        <n v="190000"/>
        <n v="211250"/>
        <n v="243750.00000000003"/>
        <n v="243750"/>
        <n v="531250"/>
        <n v="437500"/>
        <n v="402500"/>
        <n v="367500"/>
        <n v="446250"/>
        <n v="507500"/>
        <n v="506250"/>
        <n v="260000.00000000003"/>
        <n v="178750"/>
        <n v="194999.99999999997"/>
        <n v="233750"/>
        <n v="318750"/>
        <n v="276250"/>
        <n v="122500"/>
        <n v="675000"/>
        <n v="660000"/>
        <n v="573750"/>
        <n v="488750"/>
        <n v="575000"/>
        <n v="658750"/>
        <n v="468750"/>
        <n v="431250"/>
        <n v="340000"/>
        <n v="522500"/>
        <n v="637500"/>
        <n v="546250"/>
        <n v="472500"/>
        <n v="481500"/>
        <n v="348750"/>
        <n v="461250"/>
        <n v="326250"/>
        <n v="253750"/>
        <n v="588500"/>
        <n v="645000"/>
        <n v="503750.00000000006"/>
        <n v="731250"/>
        <n v="577500"/>
        <n v="372500"/>
        <n v="487500.00000000006"/>
        <n v="595000"/>
        <n v="481250.00000000006"/>
        <n v="612500"/>
        <n v="30000.000000000004"/>
        <n v="67500"/>
        <n v="52500"/>
        <n v="22500"/>
        <n v="178000"/>
        <n v="8750"/>
        <n v="37500"/>
        <n v="25000"/>
        <n v="222500"/>
        <n v="41250"/>
        <n v="61250.000000000007"/>
        <n v="31250.000000000004"/>
        <n v="43750"/>
        <n v="35000"/>
        <n v="26250"/>
        <n v="58000"/>
        <n v="261250.00000000003"/>
        <n v="201250"/>
        <n v="230000"/>
        <n v="343750"/>
        <n v="142500"/>
        <n v="143750"/>
        <n v="108750"/>
        <n v="437499.99999999994"/>
        <n v="229999.99999999997"/>
        <n v="237500"/>
        <n v="219999.99999999997"/>
        <n v="261249.99999999997"/>
        <n v="15000"/>
        <n v="168000"/>
        <n v="0"/>
        <n v="18750"/>
        <n v="189000"/>
        <n v="15000.000000000002"/>
        <n v="7500"/>
        <n v="10000"/>
        <n v="28500"/>
        <n v="122499.99999999999"/>
        <n v="71250"/>
        <n v="86250"/>
        <n v="125000"/>
        <n v="465000"/>
        <n v="188000"/>
        <n v="17500"/>
        <n v="272250"/>
        <n v="302500"/>
        <n v="240000.00000000003"/>
        <n v="65000"/>
        <n v="107250"/>
        <n v="151250"/>
        <n v="299750"/>
        <n v="370500"/>
        <n v="208000"/>
        <n v="640000"/>
        <n v="552500"/>
        <n v="543750"/>
        <n v="261250"/>
        <n v="498750"/>
        <n v="825000"/>
        <n v="810000"/>
        <n v="712500"/>
        <n v="665000"/>
        <n v="617500"/>
        <n v="807500"/>
        <n v="701250"/>
        <n v="403750"/>
        <n v="680000"/>
        <n v="593750"/>
        <n v="391500"/>
        <n v="478500"/>
        <n v="601250"/>
        <n v="272500"/>
        <n v="328000"/>
        <n v="410000"/>
        <n v="234000.00000000003"/>
        <n v="250000.00000000003"/>
        <n v="735000"/>
        <n v="722500"/>
        <n v="630000"/>
        <n v="467500.00000000006"/>
        <n v="258750.00000000003"/>
        <n v="192499.99999999997"/>
        <n v="269500"/>
        <n v="118750"/>
        <n v="209999.99999999997"/>
        <n v="397500"/>
        <n v="438749.99999999994"/>
        <n v="471249.99999999994"/>
        <n v="200250"/>
        <n v="406249.99999999994"/>
        <n v="422499.99999999994"/>
        <n v="85000"/>
        <n v="217000"/>
        <n v="248000"/>
        <n v="93750"/>
        <n v="73750"/>
        <n v="118750.00000000001"/>
        <n v="181250"/>
        <n v="63750.000000000007"/>
        <n v="201000"/>
        <n v="48750"/>
        <n v="234500"/>
        <n v="106250"/>
        <n v="32500"/>
        <n v="65000.000000000007"/>
        <n v="172500"/>
        <n v="69000"/>
        <n v="510000.00000000006"/>
        <n v="519999.99999999994"/>
        <n v="434999.99999999994"/>
        <n v="236249.99999999997"/>
        <n v="233750.00000000003"/>
        <n v="237500.00000000003"/>
        <n v="393750"/>
        <n v="430000"/>
        <n v="232500"/>
        <n v="357000"/>
        <n v="312750"/>
        <n v="507500.00000000006"/>
        <n v="618750"/>
        <n v="752500"/>
        <n v="656250"/>
        <n v="323750"/>
        <n v="276000"/>
        <n v="115000"/>
        <n v="425250"/>
        <n v="480000.00000000006"/>
        <n v="666250"/>
        <n v="238000"/>
        <n v="468750.00000000006"/>
        <n v="465000.00000000006"/>
        <n v="472500.00000000006"/>
        <n v="581250"/>
        <n v="231000"/>
        <n v="95000"/>
        <n v="357750"/>
      </sharedItems>
    </cacheField>
    <cacheField name="Operating Profit" numFmtId="166">
      <sharedItems containsSemiMixedTypes="0" containsString="0" containsNumber="1" minValue="0" maxValue="390000"/>
    </cacheField>
    <cacheField name="Operating Margin" numFmtId="9">
      <sharedItems containsSemiMixedTypes="0" containsString="0" containsNumber="1" minValue="0.1" maxValue="0.65"/>
    </cacheField>
    <cacheField name="Sales Method" numFmtId="0">
      <sharedItems/>
    </cacheField>
  </cacheFields>
  <extLst>
    <ext xmlns:x14="http://schemas.microsoft.com/office/spreadsheetml/2009/9/main" uri="{725AE2AE-9491-48be-B2B4-4EB974FC3084}">
      <x14:pivotCacheDefinition pivotCacheId="7807610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s v="NIKE"/>
    <n v="1185732"/>
    <d v="2020-01-01T00:00:00"/>
    <s v="Northeast"/>
    <s v="New York"/>
    <s v="New York"/>
    <n v="1200"/>
    <n v="300000"/>
    <n v="0.5"/>
    <x v="0"/>
    <s v="Nike Air Force 1 '07 Essential"/>
    <s v="CJ1646-600"/>
  </r>
  <r>
    <s v="NIKE"/>
    <n v="1185732"/>
    <d v="2020-01-02T00:00:00"/>
    <s v="Northeast"/>
    <s v="New York"/>
    <s v="New York"/>
    <n v="1000"/>
    <n v="150000"/>
    <n v="0.3"/>
    <x v="0"/>
    <s v="Nike Air Force 1 '07"/>
    <s v="CT4328-101"/>
  </r>
  <r>
    <s v="NIKE"/>
    <n v="1185732"/>
    <d v="2020-01-03T00:00:00"/>
    <s v="Northeast"/>
    <s v="New York"/>
    <s v="New York"/>
    <n v="1000"/>
    <n v="140000"/>
    <n v="0.35"/>
    <x v="0"/>
    <s v="Nike Air Force 1 Sage Low LX"/>
    <s v="CI3482-200"/>
  </r>
  <r>
    <s v="NIKE"/>
    <n v="1185732"/>
    <d v="2020-01-04T00:00:00"/>
    <s v="Northeast"/>
    <s v="New York"/>
    <s v="New York"/>
    <n v="850"/>
    <n v="133875"/>
    <n v="0.35"/>
    <x v="0"/>
    <s v="Nike Air Max Dia SE"/>
    <s v="CD0479-200"/>
  </r>
  <r>
    <s v="NIKE"/>
    <n v="1185732"/>
    <d v="2020-01-05T00:00:00"/>
    <s v="Northeast"/>
    <s v="New York"/>
    <s v="New York"/>
    <n v="900"/>
    <n v="162000"/>
    <n v="0.3"/>
    <x v="0"/>
    <s v="Nike Air Max Verona"/>
    <s v="CZ6156-101"/>
  </r>
  <r>
    <s v="NIKE"/>
    <n v="1185732"/>
    <d v="2020-01-06T00:00:00"/>
    <s v="Northeast"/>
    <s v="New York"/>
    <s v="New York"/>
    <n v="1000"/>
    <n v="125000"/>
    <n v="0.25"/>
    <x v="0"/>
    <s v="Nike Free Metcon 3"/>
    <s v="CJ6314-146"/>
  </r>
  <r>
    <s v="NIKE"/>
    <n v="1185732"/>
    <d v="2020-01-07T00:00:00"/>
    <s v="Northeast"/>
    <s v="New York"/>
    <s v="New York"/>
    <n v="1250"/>
    <n v="312500"/>
    <n v="0.5"/>
    <x v="0"/>
    <s v="NikeCourt Blanc"/>
    <s v="CI0808-100"/>
  </r>
  <r>
    <s v="NIKE"/>
    <n v="1185732"/>
    <d v="2020-01-08T00:00:00"/>
    <s v="Northeast"/>
    <s v="New York"/>
    <s v="New York"/>
    <n v="900"/>
    <n v="135000"/>
    <n v="0.3"/>
    <x v="1"/>
    <s v="Nike Free Metcon 3"/>
    <s v="CJ0861-017"/>
  </r>
  <r>
    <s v="NIKE"/>
    <n v="1185732"/>
    <d v="2020-01-21T00:00:00"/>
    <s v="Northeast"/>
    <s v="New York"/>
    <s v="New York"/>
    <n v="950"/>
    <n v="133000"/>
    <n v="0.35"/>
    <x v="1"/>
    <s v="Nike Zoom Pegasus Turbo 2"/>
    <s v="AT8242-009"/>
  </r>
  <r>
    <s v="NIKE"/>
    <n v="1185732"/>
    <d v="2020-01-22T00:00:00"/>
    <s v="Northeast"/>
    <s v="New York"/>
    <s v="New York"/>
    <n v="825"/>
    <n v="129937.5"/>
    <n v="0.35"/>
    <x v="1"/>
    <s v="Nike Air Max 270 React ENG"/>
    <s v="CK2595-500"/>
  </r>
  <r>
    <s v="NIKE"/>
    <n v="1185732"/>
    <d v="2020-01-23T00:00:00"/>
    <s v="Northeast"/>
    <s v="New York"/>
    <s v="New York"/>
    <n v="900"/>
    <n v="162000"/>
    <n v="0.3"/>
    <x v="1"/>
    <s v="Nike Air Max 90"/>
    <s v="CD0490-104"/>
  </r>
  <r>
    <s v="NIKE"/>
    <n v="1185732"/>
    <d v="2020-01-24T00:00:00"/>
    <s v="Northeast"/>
    <s v="New York"/>
    <s v="New York"/>
    <n v="1000"/>
    <n v="125000"/>
    <n v="0.25"/>
    <x v="1"/>
    <s v="Nike Air Force 1 '07"/>
    <s v="315115-112"/>
  </r>
  <r>
    <s v="NIKE"/>
    <n v="1185732"/>
    <d v="2020-01-25T00:00:00"/>
    <s v="Northeast"/>
    <s v="New York"/>
    <s v="New York"/>
    <n v="1220"/>
    <n v="305000"/>
    <n v="0.5"/>
    <x v="1"/>
    <s v="Jordan Air Max 200 XX"/>
    <s v="AV5186-101"/>
  </r>
  <r>
    <s v="NIKE"/>
    <n v="1185732"/>
    <d v="2020-01-26T00:00:00"/>
    <s v="Northeast"/>
    <s v="New York"/>
    <s v="New York"/>
    <n v="925"/>
    <n v="138750"/>
    <n v="0.3"/>
    <x v="1"/>
    <s v="Nike SuperRep Go"/>
    <s v="CJ0860-668"/>
  </r>
  <r>
    <s v="NIKE"/>
    <n v="1185732"/>
    <d v="2020-01-27T00:00:00"/>
    <s v="Northeast"/>
    <s v="New York"/>
    <s v="New York"/>
    <n v="950"/>
    <n v="133000"/>
    <n v="0.35"/>
    <x v="1"/>
    <s v="Nike Air VaporMax Flyknit 3"/>
    <s v="AJ6910-009"/>
  </r>
  <r>
    <s v="NIKE"/>
    <n v="1185732"/>
    <d v="2020-01-28T00:00:00"/>
    <s v="Northeast"/>
    <s v="New York"/>
    <s v="New York"/>
    <n v="800"/>
    <n v="126000"/>
    <n v="0.35"/>
    <x v="1"/>
    <s v="Nike Air Zoom SuperRep"/>
    <s v="BQ7043-668"/>
  </r>
  <r>
    <s v="NIKE"/>
    <n v="1185732"/>
    <d v="2020-01-29T00:00:00"/>
    <s v="Northeast"/>
    <s v="New York"/>
    <s v="New York"/>
    <n v="850"/>
    <n v="153000"/>
    <n v="0.3"/>
    <x v="1"/>
    <s v="Nike Air Max 270 React ENG"/>
    <s v="CK2608-100"/>
  </r>
  <r>
    <s v="NIKE"/>
    <n v="1185732"/>
    <d v="2020-01-30T00:00:00"/>
    <s v="Northeast"/>
    <s v="New York"/>
    <s v="New York"/>
    <n v="950"/>
    <n v="118750"/>
    <n v="0.25"/>
    <x v="1"/>
    <s v="Nike Air Max 97"/>
    <s v="921733-104"/>
  </r>
  <r>
    <s v="NIKE"/>
    <n v="1185732"/>
    <d v="2020-01-31T00:00:00"/>
    <s v="Northeast"/>
    <s v="New York"/>
    <s v="New York"/>
    <n v="1200"/>
    <n v="300000"/>
    <n v="0.5"/>
    <x v="1"/>
    <s v="Nike Air Force 1 '07"/>
    <s v="CJ1379-001"/>
  </r>
  <r>
    <s v="NIKE"/>
    <n v="1185732"/>
    <d v="2020-02-01T00:00:00"/>
    <s v="Northeast"/>
    <s v="New York"/>
    <s v="New York"/>
    <n v="900"/>
    <n v="135000"/>
    <n v="0.3"/>
    <x v="1"/>
    <s v="Nike Court Vintage Premium"/>
    <s v="CT1726-100"/>
  </r>
  <r>
    <s v="NIKE"/>
    <n v="1185732"/>
    <d v="2020-02-02T00:00:00"/>
    <s v="Northeast"/>
    <s v="New York"/>
    <s v="New York"/>
    <n v="900"/>
    <n v="126000"/>
    <n v="0.35"/>
    <x v="1"/>
    <s v="Nike Air Max 97"/>
    <s v="CT4525-001"/>
  </r>
  <r>
    <s v="NIKE"/>
    <n v="1185732"/>
    <d v="2020-02-03T00:00:00"/>
    <s v="Northeast"/>
    <s v="New York"/>
    <s v="New York"/>
    <n v="825"/>
    <n v="129937.5"/>
    <n v="0.35"/>
    <x v="1"/>
    <s v="Nike SB Bruin High"/>
    <s v="923112-001"/>
  </r>
  <r>
    <s v="NIKE"/>
    <n v="1185732"/>
    <d v="2020-02-04T00:00:00"/>
    <s v="Northeast"/>
    <s v="New York"/>
    <s v="New York"/>
    <n v="825"/>
    <n v="148500"/>
    <n v="0.3"/>
    <x v="1"/>
    <s v="Air Jordan XXXIV PF"/>
    <s v="BQ3381-600"/>
  </r>
  <r>
    <s v="NIKE"/>
    <n v="1185732"/>
    <d v="2020-02-05T00:00:00"/>
    <s v="Northeast"/>
    <s v="New York"/>
    <s v="New York"/>
    <n v="950"/>
    <n v="118750"/>
    <n v="0.25"/>
    <x v="1"/>
    <s v="Nike Metcon 5"/>
    <s v="AO2982-076"/>
  </r>
  <r>
    <s v="NIKE"/>
    <n v="1185732"/>
    <d v="2020-02-06T00:00:00"/>
    <s v="Northeast"/>
    <s v="New York"/>
    <s v="New York"/>
    <n v="1220"/>
    <n v="366000"/>
    <n v="0.5"/>
    <x v="1"/>
    <s v="Nike React Phantom Run Flyknit 2"/>
    <s v="CJ0277-002"/>
  </r>
  <r>
    <s v="NIKE"/>
    <n v="1185732"/>
    <d v="2020-02-07T00:00:00"/>
    <s v="Northeast"/>
    <s v="New York"/>
    <s v="New York"/>
    <n v="925"/>
    <n v="152625"/>
    <n v="0.3"/>
    <x v="1"/>
    <s v="Nike Joyride Run Flyknit"/>
    <s v="AQ2730-009"/>
  </r>
  <r>
    <s v="NIKE"/>
    <n v="1185732"/>
    <d v="2020-02-08T00:00:00"/>
    <s v="Northeast"/>
    <s v="New York"/>
    <s v="New York"/>
    <n v="900"/>
    <n v="157500"/>
    <n v="0.35"/>
    <x v="1"/>
    <s v="Nike Air Max 90"/>
    <s v="CT1030-100"/>
  </r>
  <r>
    <s v="NIKE"/>
    <n v="1185732"/>
    <d v="2020-02-09T00:00:00"/>
    <s v="Northeast"/>
    <s v="New York"/>
    <s v="New York"/>
    <n v="850"/>
    <n v="148750"/>
    <n v="0.35"/>
    <x v="1"/>
    <s v="Nike Air VaporMax 360"/>
    <s v="CK9671-001"/>
  </r>
  <r>
    <s v="NIKE"/>
    <n v="1185732"/>
    <d v="2020-02-10T00:00:00"/>
    <s v="Northeast"/>
    <s v="New York"/>
    <s v="New York"/>
    <n v="875"/>
    <n v="157500"/>
    <n v="0.3"/>
    <x v="1"/>
    <s v="Nike Offcourt"/>
    <s v="BQ4632-602"/>
  </r>
  <r>
    <s v="NIKE"/>
    <n v="1185732"/>
    <d v="2020-03-03T00:00:00"/>
    <s v="Northeast"/>
    <s v="New York"/>
    <s v="New York"/>
    <n v="1000"/>
    <n v="162500"/>
    <n v="0.25"/>
    <x v="1"/>
    <s v="Nike React Phantom Run Flyknit 2"/>
    <s v="CJ0280-001"/>
  </r>
  <r>
    <s v="NIKE"/>
    <n v="1185732"/>
    <d v="2020-03-04T00:00:00"/>
    <s v="Northeast"/>
    <s v="New York"/>
    <s v="New York"/>
    <n v="1250"/>
    <n v="375000"/>
    <n v="0.5"/>
    <x v="1"/>
    <s v="Jordan Break"/>
    <s v="AR6374-402"/>
  </r>
  <r>
    <s v="NIKE"/>
    <n v="1185732"/>
    <d v="2020-03-05T00:00:00"/>
    <s v="Northeast"/>
    <s v="New York"/>
    <s v="New York"/>
    <n v="1000"/>
    <n v="165000"/>
    <n v="0.3"/>
    <x v="1"/>
    <s v="LeBron 7 QS"/>
    <s v="CU5646-001"/>
  </r>
  <r>
    <s v="NIKE"/>
    <n v="1185732"/>
    <d v="2020-03-06T00:00:00"/>
    <s v="Northeast"/>
    <s v="New York"/>
    <s v="New York"/>
    <n v="925"/>
    <n v="161875"/>
    <n v="0.35"/>
    <x v="1"/>
    <s v="Nike In-Season TR 9"/>
    <s v="AR4543-013"/>
  </r>
  <r>
    <s v="NIKE"/>
    <n v="1185732"/>
    <d v="2020-03-07T00:00:00"/>
    <s v="Northeast"/>
    <s v="New York"/>
    <s v="New York"/>
    <n v="900"/>
    <n v="157500"/>
    <n v="0.35"/>
    <x v="1"/>
    <s v="Nike Joyride Run Flyknit"/>
    <s v="CI3707-100"/>
  </r>
  <r>
    <s v="NIKE"/>
    <n v="1185732"/>
    <d v="2020-03-08T00:00:00"/>
    <s v="Northeast"/>
    <s v="New York"/>
    <s v="New York"/>
    <n v="900"/>
    <n v="162000"/>
    <n v="0.3"/>
    <x v="1"/>
    <s v="Nike ZoomX Vista Grind"/>
    <s v="CQ9500-100"/>
  </r>
  <r>
    <s v="NIKE"/>
    <n v="1185732"/>
    <d v="2020-03-09T00:00:00"/>
    <s v="Northeast"/>
    <s v="New York"/>
    <s v="New York"/>
    <n v="1050"/>
    <n v="170625"/>
    <n v="0.25"/>
    <x v="1"/>
    <s v="Nike Air Force 1 Sage Low"/>
    <s v="CJ1642-002"/>
  </r>
  <r>
    <s v="NIKE"/>
    <n v="1185732"/>
    <d v="2020-03-10T00:00:00"/>
    <s v="Northeast"/>
    <s v="New York"/>
    <s v="New York"/>
    <n v="1275"/>
    <n v="382500"/>
    <n v="0.5"/>
    <x v="1"/>
    <s v="Nike Air Force 1 '07 LV8"/>
    <s v="CD0888-002"/>
  </r>
  <r>
    <s v="NIKE"/>
    <n v="1185732"/>
    <d v="2020-03-11T00:00:00"/>
    <s v="Northeast"/>
    <s v="New York"/>
    <s v="New York"/>
    <n v="1025"/>
    <n v="169125"/>
    <n v="0.3"/>
    <x v="1"/>
    <s v="Nike Air Max 720"/>
    <s v="CI3868-001"/>
  </r>
  <r>
    <s v="NIKE"/>
    <n v="1185732"/>
    <d v="2020-03-12T00:00:00"/>
    <s v="Northeast"/>
    <s v="New York"/>
    <s v="New York"/>
    <n v="950"/>
    <n v="166250"/>
    <n v="0.35"/>
    <x v="1"/>
    <s v="Nike Air Max Dia"/>
    <s v="CJ0636-100"/>
  </r>
  <r>
    <s v="NIKE"/>
    <n v="1185732"/>
    <d v="2020-03-13T00:00:00"/>
    <s v="Northeast"/>
    <s v="New York"/>
    <s v="New York"/>
    <n v="900"/>
    <n v="157500"/>
    <n v="0.35"/>
    <x v="1"/>
    <s v="Air Jordan 1 Mid SE"/>
    <s v="852542-087"/>
  </r>
  <r>
    <s v="NIKE"/>
    <n v="1185732"/>
    <d v="2020-03-14T00:00:00"/>
    <s v="Northeast"/>
    <s v="New York"/>
    <s v="New York"/>
    <n v="925"/>
    <n v="166500"/>
    <n v="0.3"/>
    <x v="1"/>
    <s v="Nike Daybreak"/>
    <s v="CK2351-601"/>
  </r>
  <r>
    <s v="NIKE"/>
    <n v="1185732"/>
    <d v="2020-03-15T00:00:00"/>
    <s v="Northeast"/>
    <s v="New York"/>
    <s v="New York"/>
    <n v="1100"/>
    <n v="178750"/>
    <n v="0.25"/>
    <x v="1"/>
    <s v="Nike SB Shane"/>
    <s v="BV0657-400"/>
  </r>
  <r>
    <s v="NIKE"/>
    <n v="1185732"/>
    <d v="2020-03-16T00:00:00"/>
    <s v="Northeast"/>
    <s v="New York"/>
    <s v="New York"/>
    <n v="1250"/>
    <n v="375000"/>
    <n v="0.5"/>
    <x v="1"/>
    <s v="Nike Mercurial Vapor 13 Club Neymar Jr. TF"/>
    <s v="AT8000-104"/>
  </r>
  <r>
    <s v="NIKE"/>
    <n v="1185732"/>
    <d v="2020-03-17T00:00:00"/>
    <s v="Northeast"/>
    <s v="New York"/>
    <s v="New York"/>
    <n v="1025"/>
    <n v="169125"/>
    <n v="0.3"/>
    <x v="1"/>
    <s v="Air Jordan 1 Mid"/>
    <s v="554724-066"/>
  </r>
  <r>
    <s v="NIKE"/>
    <n v="1185732"/>
    <d v="2020-03-18T00:00:00"/>
    <s v="Northeast"/>
    <s v="New York"/>
    <s v="New York"/>
    <n v="950"/>
    <n v="166250"/>
    <n v="0.35"/>
    <x v="1"/>
    <s v="Nike Air Max 270 React"/>
    <s v="CJ0619-100"/>
  </r>
  <r>
    <s v="NIKE"/>
    <n v="1185732"/>
    <d v="2020-03-31T00:00:00"/>
    <s v="Northeast"/>
    <s v="New York"/>
    <s v="New York"/>
    <n v="925"/>
    <n v="161875"/>
    <n v="0.35"/>
    <x v="1"/>
    <s v="Nike Air Max 98"/>
    <s v="CJ0592-001"/>
  </r>
  <r>
    <s v="NIKE"/>
    <n v="1185732"/>
    <d v="2020-04-17T00:00:00"/>
    <s v="Northeast"/>
    <s v="New York"/>
    <s v="New York"/>
    <n v="900"/>
    <n v="162000"/>
    <n v="0.3"/>
    <x v="1"/>
    <s v="Nike Joyride Dual Run Premium"/>
    <s v="CT3867-001"/>
  </r>
  <r>
    <s v="NIKE"/>
    <n v="1185732"/>
    <d v="2020-04-18T00:00:00"/>
    <s v="Northeast"/>
    <s v="New York"/>
    <s v="New York"/>
    <n v="1075"/>
    <n v="174687.5"/>
    <n v="0.25"/>
    <x v="1"/>
    <s v="Nike Free RN Flyknit 3.0 2020"/>
    <s v="CJ0267-001"/>
  </r>
  <r>
    <s v="NIKE"/>
    <n v="1185732"/>
    <d v="2020-04-19T00:00:00"/>
    <s v="Northeast"/>
    <s v="New York"/>
    <s v="New York"/>
    <n v="1200"/>
    <n v="360000"/>
    <n v="0.5"/>
    <x v="1"/>
    <s v="Nike Mercurial Vapor 13 Club Neymar Jr IC"/>
    <s v="AT7998-104"/>
  </r>
  <r>
    <s v="NIKE"/>
    <n v="1185732"/>
    <d v="2020-04-20T00:00:00"/>
    <s v="Northeast"/>
    <s v="New York"/>
    <s v="New York"/>
    <n v="1000"/>
    <n v="165000"/>
    <n v="0.3"/>
    <x v="1"/>
    <s v="Nike Mercurial Vapor 13 Elite Neymar Jr. FG"/>
    <s v="AT7898-104"/>
  </r>
  <r>
    <s v="NIKE"/>
    <n v="1185732"/>
    <d v="2020-04-21T00:00:00"/>
    <s v="Northeast"/>
    <s v="New York"/>
    <s v="New York"/>
    <n v="925"/>
    <n v="161875"/>
    <n v="0.35"/>
    <x v="1"/>
    <s v="PG 4 EP"/>
    <s v="CD5086-500"/>
  </r>
  <r>
    <s v="NIKE"/>
    <n v="1185732"/>
    <d v="2020-04-22T00:00:00"/>
    <s v="Northeast"/>
    <s v="New York"/>
    <s v="New York"/>
    <n v="900"/>
    <n v="157500"/>
    <n v="0.35"/>
    <x v="1"/>
    <s v="Air Max 97 LX"/>
    <s v="CJ0625-700"/>
  </r>
  <r>
    <s v="NIKE"/>
    <n v="1185732"/>
    <d v="2020-04-23T00:00:00"/>
    <s v="Northeast"/>
    <s v="New York"/>
    <s v="New York"/>
    <n v="900"/>
    <n v="162000"/>
    <n v="0.3"/>
    <x v="1"/>
    <s v="Nike Air Max 90"/>
    <s v="CT4352-104"/>
  </r>
  <r>
    <s v="NIKE"/>
    <n v="1185732"/>
    <d v="2020-04-24T00:00:00"/>
    <s v="Northeast"/>
    <s v="New York"/>
    <s v="New York"/>
    <n v="1000"/>
    <n v="162500"/>
    <n v="0.25"/>
    <x v="1"/>
    <s v="Jordan 'Why Not?' Zer0.3 PF"/>
    <s v="CD3002-103"/>
  </r>
  <r>
    <s v="NIKE"/>
    <n v="1185732"/>
    <d v="2020-04-25T00:00:00"/>
    <s v="Northeast"/>
    <s v="New York"/>
    <s v="New York"/>
    <n v="875"/>
    <n v="170625"/>
    <n v="0.3"/>
    <x v="1"/>
    <s v="Nike Air Zoom SuperRep"/>
    <s v="CD3460-010"/>
  </r>
  <r>
    <s v="NIKE"/>
    <n v="1185732"/>
    <d v="2020-04-26T00:00:00"/>
    <s v="Northeast"/>
    <s v="New York"/>
    <s v="New York"/>
    <n v="1000"/>
    <n v="175000"/>
    <n v="0.25"/>
    <x v="1"/>
    <s v="Nike Metcon 5 AMP"/>
    <s v="CD3395-006"/>
  </r>
  <r>
    <s v="NIKE"/>
    <n v="1185732"/>
    <d v="2020-04-27T00:00:00"/>
    <s v="Northeast"/>
    <s v="New York"/>
    <s v="New York"/>
    <n v="1150"/>
    <n v="373750"/>
    <n v="0.5"/>
    <x v="1"/>
    <s v="Nike Air Max Tailwind 99"/>
    <s v="CQ6569-001"/>
  </r>
  <r>
    <s v="NIKE"/>
    <n v="1185732"/>
    <d v="2020-04-28T00:00:00"/>
    <s v="Northeast"/>
    <s v="New York"/>
    <s v="New York"/>
    <n v="975"/>
    <n v="160875"/>
    <n v="0.3"/>
    <x v="1"/>
    <s v="Nike Mercurial Vapor 13 Club IC"/>
    <s v="AT7997-606"/>
  </r>
  <r>
    <s v="NIKE"/>
    <n v="1185732"/>
    <d v="2020-04-29T00:00:00"/>
    <s v="Northeast"/>
    <s v="New York"/>
    <s v="New York"/>
    <n v="920"/>
    <n v="177100"/>
    <n v="0.35"/>
    <x v="1"/>
    <s v="Nike Air Max 97"/>
    <s v="CI3708-700"/>
  </r>
  <r>
    <s v="NIKE"/>
    <n v="1185732"/>
    <d v="2020-04-30T00:00:00"/>
    <s v="Northeast"/>
    <s v="New York"/>
    <s v="New York"/>
    <n v="900"/>
    <n v="173250"/>
    <n v="0.35"/>
    <x v="1"/>
    <s v="Nike Air Max Triax"/>
    <s v="CT1104-700"/>
  </r>
  <r>
    <s v="NIKE"/>
    <n v="1185732"/>
    <d v="2020-05-01T00:00:00"/>
    <s v="Northeast"/>
    <s v="New York"/>
    <s v="New York"/>
    <n v="875"/>
    <n v="170625"/>
    <n v="0.3"/>
    <x v="1"/>
    <s v="LeBron 17 Low"/>
    <s v="CD5007-102"/>
  </r>
  <r>
    <s v="NIKE"/>
    <n v="1185732"/>
    <d v="2020-05-02T00:00:00"/>
    <s v="Northeast"/>
    <s v="New York"/>
    <s v="New York"/>
    <n v="975"/>
    <n v="170625"/>
    <n v="0.25"/>
    <x v="1"/>
    <s v="Nike Mercurial Vapor 13 Academy Neymar Jr. TF"/>
    <s v="AT7995-104"/>
  </r>
  <r>
    <s v="NIKE"/>
    <n v="1185732"/>
    <d v="2020-05-03T00:00:00"/>
    <s v="Northeast"/>
    <s v="New York"/>
    <s v="New York"/>
    <n v="1200"/>
    <n v="390000"/>
    <n v="0.5"/>
    <x v="1"/>
    <s v="Nike Air Max 2090"/>
    <s v="BV9977-101"/>
  </r>
  <r>
    <s v="NIKE"/>
    <n v="1185732"/>
    <d v="2020-05-04T00:00:00"/>
    <s v="Northeast"/>
    <s v="New York"/>
    <s v="New York"/>
    <n v="1000"/>
    <n v="165000"/>
    <n v="0.3"/>
    <x v="1"/>
    <s v="Nike Renew Fusion"/>
    <s v="CD0200-003"/>
  </r>
  <r>
    <s v="NIKE"/>
    <n v="1185732"/>
    <d v="2020-05-05T00:00:00"/>
    <s v="Northeast"/>
    <s v="New York"/>
    <s v="New York"/>
    <n v="950"/>
    <n v="182875"/>
    <n v="0.35"/>
    <x v="1"/>
    <s v="LeBron 17"/>
    <s v="BQ3177-100"/>
  </r>
  <r>
    <s v="NIKE"/>
    <n v="1185732"/>
    <d v="2020-05-06T00:00:00"/>
    <s v="Northeast"/>
    <s v="New York"/>
    <s v="New York"/>
    <n v="900"/>
    <n v="173250"/>
    <n v="0.35"/>
    <x v="1"/>
    <s v="Nike Air Max 720 OBJ Slip"/>
    <s v="DA4155-400"/>
  </r>
  <r>
    <s v="NIKE"/>
    <n v="1185732"/>
    <d v="2020-05-07T00:00:00"/>
    <s v="Northeast"/>
    <s v="New York"/>
    <s v="New York"/>
    <n v="900"/>
    <n v="175500"/>
    <n v="0.3"/>
    <x v="1"/>
    <s v="Nike SuperRep Go"/>
    <s v="CJ0773-010"/>
  </r>
  <r>
    <s v="NIKE"/>
    <n v="1185732"/>
    <d v="2020-07-18T00:00:00"/>
    <s v="Northeast"/>
    <s v="New York"/>
    <s v="New York"/>
    <n v="1000"/>
    <n v="175000"/>
    <n v="0.25"/>
    <x v="1"/>
    <s v="Nike Air Max 90 Premium"/>
    <s v="CQ0912-100"/>
  </r>
  <r>
    <s v="NIKE"/>
    <n v="1197831"/>
    <d v="2020-07-19T00:00:00"/>
    <s v="Northeast"/>
    <s v="New York"/>
    <s v="New York"/>
    <n v="900"/>
    <n v="78750"/>
    <n v="0.35"/>
    <x v="1"/>
    <s v="Nike Mercurial Superfly 7 Elite SE FG"/>
    <s v="CT1099-093"/>
  </r>
  <r>
    <s v="NIKE"/>
    <n v="1197831"/>
    <d v="2020-07-20T00:00:00"/>
    <s v="Northeast"/>
    <s v="New York"/>
    <s v="New York"/>
    <n v="900"/>
    <n v="110250"/>
    <n v="0.35"/>
    <x v="1"/>
    <s v="Nike Epic Phantom React A.I.R. Cody Hudson"/>
    <s v="CI1718-001"/>
  </r>
  <r>
    <s v="NIKE"/>
    <n v="1197831"/>
    <d v="2020-07-21T00:00:00"/>
    <s v="Northeast"/>
    <s v="New York"/>
    <s v="New York"/>
    <n v="700"/>
    <n v="85750"/>
    <n v="0.35"/>
    <x v="1"/>
    <s v="Nike Air Max 90"/>
    <s v="CD0490-101"/>
  </r>
  <r>
    <s v="NIKE"/>
    <n v="1197831"/>
    <d v="2020-07-22T00:00:00"/>
    <s v="Northeast"/>
    <s v="New York"/>
    <s v="New York"/>
    <n v="700"/>
    <n v="110250"/>
    <n v="0.45"/>
    <x v="1"/>
    <s v="Nike Mercurial Superfly 7 Club TF"/>
    <s v="AT7980-606"/>
  </r>
  <r>
    <s v="NIKE"/>
    <n v="1197831"/>
    <d v="2020-07-23T00:00:00"/>
    <s v="South"/>
    <s v="Texas"/>
    <s v="Houston"/>
    <n v="550"/>
    <n v="66000"/>
    <n v="0.3"/>
    <x v="1"/>
    <s v="Nike Zoom Gravity"/>
    <s v="BQ3202-011"/>
  </r>
  <r>
    <s v="NIKE"/>
    <n v="1197831"/>
    <d v="2020-07-24T00:00:00"/>
    <s v="South"/>
    <s v="Texas"/>
    <s v="Houston"/>
    <n v="700"/>
    <n v="122500"/>
    <n v="0.5"/>
    <x v="1"/>
    <s v="Nike Air Max 270 React ENG"/>
    <s v="CD0113-400"/>
  </r>
  <r>
    <s v="NIKE"/>
    <n v="1197831"/>
    <d v="2020-07-25T00:00:00"/>
    <s v="South"/>
    <s v="Texas"/>
    <s v="Houston"/>
    <n v="850"/>
    <n v="74375"/>
    <n v="0.35"/>
    <x v="1"/>
    <s v="Nike Air Force 1 Type"/>
    <s v="CQ2344-100"/>
  </r>
  <r>
    <s v="NIKE"/>
    <n v="1197831"/>
    <d v="2020-07-26T00:00:00"/>
    <s v="South"/>
    <s v="Texas"/>
    <s v="Houston"/>
    <n v="850"/>
    <n v="104125"/>
    <n v="0.35"/>
    <x v="1"/>
    <s v="Nike Air Max 270 React"/>
    <s v="AO4971-700"/>
  </r>
  <r>
    <s v="NIKE"/>
    <n v="1197831"/>
    <d v="2020-07-27T00:00:00"/>
    <s v="South"/>
    <s v="Texas"/>
    <s v="Houston"/>
    <n v="675"/>
    <n v="82687.5"/>
    <n v="0.35"/>
    <x v="1"/>
    <s v="Nike React Presto"/>
    <s v="AV2605-101"/>
  </r>
  <r>
    <s v="NIKE"/>
    <n v="1197831"/>
    <d v="2020-07-28T00:00:00"/>
    <s v="South"/>
    <s v="Texas"/>
    <s v="Houston"/>
    <n v="625"/>
    <n v="98437.5"/>
    <n v="0.45"/>
    <x v="1"/>
    <s v="Nike Legend React"/>
    <s v="AA1625-009"/>
  </r>
  <r>
    <s v="NIKE"/>
    <n v="1197831"/>
    <d v="2020-07-29T00:00:00"/>
    <s v="South"/>
    <s v="Texas"/>
    <s v="Houston"/>
    <n v="500"/>
    <n v="60000"/>
    <n v="0.3"/>
    <x v="1"/>
    <s v="Air Jordan 1 Low SE"/>
    <s v="CK3022-005"/>
  </r>
  <r>
    <s v="NIKE"/>
    <n v="1197831"/>
    <d v="2020-07-30T00:00:00"/>
    <s v="South"/>
    <s v="Texas"/>
    <s v="Houston"/>
    <n v="700"/>
    <n v="122500"/>
    <n v="0.5"/>
    <x v="1"/>
    <s v="NikeCourt Air Max Wildcard"/>
    <s v="AO7351-104"/>
  </r>
  <r>
    <s v="NIKE"/>
    <n v="1197831"/>
    <d v="2020-07-31T00:00:00"/>
    <s v="South"/>
    <s v="Texas"/>
    <s v="Houston"/>
    <n v="875"/>
    <n v="91875"/>
    <n v="0.35"/>
    <x v="1"/>
    <s v="Nike Blazer Low"/>
    <s v="AJ9515-001"/>
  </r>
  <r>
    <s v="NIKE"/>
    <n v="1197831"/>
    <d v="2020-08-01T00:00:00"/>
    <s v="South"/>
    <s v="Texas"/>
    <s v="Houston"/>
    <n v="875"/>
    <n v="122500"/>
    <n v="0.35"/>
    <x v="1"/>
    <s v="Zoom LeBron 3 QS"/>
    <s v="AO2434-101"/>
  </r>
  <r>
    <s v="NIKE"/>
    <n v="1197831"/>
    <d v="2020-08-02T00:00:00"/>
    <s v="South"/>
    <s v="Texas"/>
    <s v="Houston"/>
    <n v="700"/>
    <n v="85750"/>
    <n v="0.35"/>
    <x v="1"/>
    <s v="Nike Free Metcon 3"/>
    <s v="CJ0861-010"/>
  </r>
  <r>
    <s v="NIKE"/>
    <n v="1197831"/>
    <d v="2020-08-03T00:00:00"/>
    <s v="South"/>
    <s v="Texas"/>
    <s v="Houston"/>
    <n v="600"/>
    <n v="108000"/>
    <n v="0.45"/>
    <x v="1"/>
    <s v="KD Trey 5 VII EP"/>
    <s v="AT1198-401"/>
  </r>
  <r>
    <s v="NIKE"/>
    <n v="1197831"/>
    <d v="2020-08-04T00:00:00"/>
    <s v="South"/>
    <s v="Texas"/>
    <s v="Houston"/>
    <n v="500"/>
    <n v="67500"/>
    <n v="0.3"/>
    <x v="1"/>
    <s v="Nike Mercurial Vapor 13 Academy TF"/>
    <s v="AT7996-606"/>
  </r>
  <r>
    <s v="NIKE"/>
    <n v="1197831"/>
    <d v="2020-08-05T00:00:00"/>
    <s v="South"/>
    <s v="Texas"/>
    <s v="Houston"/>
    <n v="650"/>
    <n v="130000"/>
    <n v="0.5"/>
    <x v="1"/>
    <s v="Jordan React Havoc SE"/>
    <s v="CK2772-101"/>
  </r>
  <r>
    <s v="NIKE"/>
    <n v="1197831"/>
    <d v="2020-08-06T00:00:00"/>
    <s v="South"/>
    <s v="Texas"/>
    <s v="Houston"/>
    <n v="900"/>
    <n v="94500"/>
    <n v="0.35"/>
    <x v="1"/>
    <s v="Nike SB Air Max Stefan Janoski 2"/>
    <s v="AQ7477-009"/>
  </r>
  <r>
    <s v="NIKE"/>
    <n v="1197831"/>
    <d v="2020-08-07T00:00:00"/>
    <s v="South"/>
    <s v="Texas"/>
    <s v="Houston"/>
    <n v="900"/>
    <n v="126000"/>
    <n v="0.35"/>
    <x v="1"/>
    <s v="Nike Free RN Flyknit 3.0"/>
    <s v="AQ5707-001"/>
  </r>
  <r>
    <s v="NIKE"/>
    <n v="1197831"/>
    <d v="2020-08-08T00:00:00"/>
    <s v="South"/>
    <s v="Texas"/>
    <s v="Houston"/>
    <n v="725"/>
    <n v="88812.5"/>
    <n v="0.35"/>
    <x v="1"/>
    <s v="Nike ISPA Joyride Envelope"/>
    <s v="BV4584-001"/>
  </r>
  <r>
    <s v="NIKE"/>
    <n v="1197831"/>
    <d v="2020-08-09T00:00:00"/>
    <s v="South"/>
    <s v="Texas"/>
    <s v="Houston"/>
    <n v="625"/>
    <n v="112500"/>
    <n v="0.45"/>
    <x v="1"/>
    <s v="Nike Mercurial Superfly 7 Elite SE FG"/>
    <s v="CD6721-808"/>
  </r>
  <r>
    <s v="NIKE"/>
    <n v="1197831"/>
    <d v="2020-08-10T00:00:00"/>
    <s v="South"/>
    <s v="Texas"/>
    <s v="Houston"/>
    <n v="525"/>
    <n v="70875"/>
    <n v="0.3"/>
    <x v="1"/>
    <s v="Nike Phantom Venom Academy FG"/>
    <s v="AO0566-606"/>
  </r>
  <r>
    <s v="NIKE"/>
    <n v="1197831"/>
    <d v="2020-08-11T00:00:00"/>
    <s v="South"/>
    <s v="Texas"/>
    <s v="Houston"/>
    <n v="800"/>
    <n v="160000"/>
    <n v="0.5"/>
    <x v="1"/>
    <s v="Nike Air Ghost Racer"/>
    <s v="AT5410-003"/>
  </r>
  <r>
    <s v="NIKE"/>
    <n v="1197831"/>
    <d v="2020-08-12T00:00:00"/>
    <s v="South"/>
    <s v="Texas"/>
    <s v="Houston"/>
    <n v="925"/>
    <n v="97125"/>
    <n v="0.35"/>
    <x v="1"/>
    <s v="Nike ACG Air Terra Antarktik"/>
    <s v="BV6348-300"/>
  </r>
  <r>
    <s v="NIKE"/>
    <n v="1197831"/>
    <d v="2020-08-13T00:00:00"/>
    <s v="South"/>
    <s v="Texas"/>
    <s v="Houston"/>
    <n v="925"/>
    <n v="129500"/>
    <n v="0.35"/>
    <x v="1"/>
    <s v="Nike Air Max 2 Light"/>
    <s v="CI3703-401"/>
  </r>
  <r>
    <s v="NIKE"/>
    <n v="1197831"/>
    <d v="2020-08-14T00:00:00"/>
    <s v="South"/>
    <s v="Texas"/>
    <s v="Houston"/>
    <n v="775"/>
    <n v="94937.5"/>
    <n v="0.35"/>
    <x v="1"/>
    <s v="Nike Mercurial Superfly 7 Academy MG"/>
    <s v="AT7946-414"/>
  </r>
  <r>
    <s v="NIKE"/>
    <n v="1197831"/>
    <d v="2020-08-15T00:00:00"/>
    <s v="South"/>
    <s v="Texas"/>
    <s v="Houston"/>
    <n v="700"/>
    <n v="126000"/>
    <n v="0.45"/>
    <x v="1"/>
    <s v="Nike AlphaDunk"/>
    <s v="BQ5401-001"/>
  </r>
  <r>
    <s v="NIKE"/>
    <n v="1197831"/>
    <d v="2020-08-16T00:00:00"/>
    <s v="South"/>
    <s v="Texas"/>
    <s v="Houston"/>
    <n v="600"/>
    <n v="81000"/>
    <n v="0.3"/>
    <x v="1"/>
    <s v="Nike Daybreak SP"/>
    <s v="BV7725-500"/>
  </r>
  <r>
    <s v="NIKE"/>
    <n v="1197831"/>
    <d v="2020-08-17T00:00:00"/>
    <s v="South"/>
    <s v="Texas"/>
    <s v="Houston"/>
    <n v="950"/>
    <n v="190000"/>
    <n v="0.5"/>
    <x v="1"/>
    <s v="Nike x MMW Joyride CC3 Setter"/>
    <s v="CU7623-002"/>
  </r>
  <r>
    <s v="NIKE"/>
    <n v="1197831"/>
    <d v="2020-08-18T00:00:00"/>
    <s v="South"/>
    <s v="Texas"/>
    <s v="Houston"/>
    <n v="950"/>
    <n v="133000"/>
    <n v="0.35"/>
    <x v="1"/>
    <s v="Nike Air Max 95 SP"/>
    <s v="CK5669-400"/>
  </r>
  <r>
    <s v="NIKE"/>
    <n v="1197831"/>
    <d v="2020-08-19T00:00:00"/>
    <s v="South"/>
    <s v="Texas"/>
    <s v="Houston"/>
    <n v="950"/>
    <n v="149625"/>
    <n v="0.35"/>
    <x v="1"/>
    <s v="Nike SB Blazer Low GT"/>
    <s v="704939-103"/>
  </r>
  <r>
    <s v="NIKE"/>
    <n v="1197831"/>
    <d v="2020-08-20T00:00:00"/>
    <s v="South"/>
    <s v="Texas"/>
    <s v="Houston"/>
    <n v="800"/>
    <n v="112000"/>
    <n v="0.35"/>
    <x v="1"/>
    <s v="LeBron 17 Monstars"/>
    <s v="CD5050-400"/>
  </r>
  <r>
    <s v="NIKE"/>
    <n v="1197831"/>
    <d v="2020-08-21T00:00:00"/>
    <s v="South"/>
    <s v="Texas"/>
    <s v="Houston"/>
    <n v="750"/>
    <n v="135000"/>
    <n v="0.45"/>
    <x v="1"/>
    <s v="Kyrie 5 x Bandulu"/>
    <s v="CK5836-100"/>
  </r>
  <r>
    <s v="NIKE"/>
    <n v="1197831"/>
    <d v="2020-08-22T00:00:00"/>
    <s v="South"/>
    <s v="Texas"/>
    <s v="Houston"/>
    <n v="650"/>
    <n v="87750"/>
    <n v="0.3"/>
    <x v="1"/>
    <s v="Nike Air Max Impact"/>
    <s v="CI1396-600"/>
  </r>
  <r>
    <s v="NIKE"/>
    <n v="1197831"/>
    <d v="2020-08-23T00:00:00"/>
    <s v="South"/>
    <s v="Texas"/>
    <s v="Houston"/>
    <n v="1000"/>
    <n v="250000"/>
    <n v="0.5"/>
    <x v="1"/>
    <s v="Nike Air Max 90 QS"/>
    <s v="CD0916-001"/>
  </r>
  <r>
    <s v="NIKE"/>
    <n v="1197831"/>
    <d v="2020-08-24T00:00:00"/>
    <s v="South"/>
    <s v="Texas"/>
    <s v="Houston"/>
    <n v="950"/>
    <n v="133000"/>
    <n v="0.35"/>
    <x v="1"/>
    <s v="Nike React Element 55 SE"/>
    <s v="BV1507-001"/>
  </r>
  <r>
    <s v="NIKE"/>
    <n v="1197831"/>
    <d v="2020-08-25T00:00:00"/>
    <s v="South"/>
    <s v="Texas"/>
    <s v="Houston"/>
    <n v="950"/>
    <n v="149625"/>
    <n v="0.35"/>
    <x v="1"/>
    <s v="Jordan Proto-Max 720"/>
    <s v="BQ6623-070"/>
  </r>
  <r>
    <s v="NIKE"/>
    <n v="1197831"/>
    <d v="2020-08-26T00:00:00"/>
    <s v="South"/>
    <s v="Texas"/>
    <s v="Houston"/>
    <n v="1100"/>
    <n v="154000"/>
    <n v="0.35"/>
    <x v="1"/>
    <s v="Nike Phantom Vision 2 Academy Dynamic Fit MG"/>
    <s v="CD4156-606"/>
  </r>
  <r>
    <s v="NIKE"/>
    <n v="1197831"/>
    <d v="2020-08-27T00:00:00"/>
    <s v="South"/>
    <s v="Texas"/>
    <s v="Houston"/>
    <n v="700"/>
    <n v="126000"/>
    <n v="0.45"/>
    <x v="1"/>
    <s v="Nike React Element 55 SE"/>
    <s v="CI3831-200"/>
  </r>
  <r>
    <s v="NIKE"/>
    <n v="1197831"/>
    <d v="2020-08-28T00:00:00"/>
    <s v="South"/>
    <s v="Texas"/>
    <s v="Houston"/>
    <n v="700"/>
    <n v="94500"/>
    <n v="0.3"/>
    <x v="1"/>
    <s v="Nike Air Max2 Light"/>
    <s v="AO1741-003"/>
  </r>
  <r>
    <s v="NIKE"/>
    <n v="1197831"/>
    <d v="2020-08-29T00:00:00"/>
    <s v="South"/>
    <s v="Texas"/>
    <s v="Houston"/>
    <n v="975"/>
    <n v="243750"/>
    <n v="0.5"/>
    <x v="1"/>
    <s v="Nike Air Max 270"/>
    <s v="AH8050-100"/>
  </r>
  <r>
    <s v="NIKE"/>
    <n v="1197831"/>
    <d v="2020-08-30T00:00:00"/>
    <s v="South"/>
    <s v="Texas"/>
    <s v="Houston"/>
    <n v="925"/>
    <n v="129500"/>
    <n v="0.35"/>
    <x v="1"/>
    <s v="Nike Phantom Vision 2 Club Dynamic Fit MG"/>
    <s v="CD4159-606"/>
  </r>
  <r>
    <s v="NIKE"/>
    <n v="1197831"/>
    <d v="2020-08-31T00:00:00"/>
    <s v="South"/>
    <s v="Texas"/>
    <s v="Houston"/>
    <n v="925"/>
    <n v="145687.5"/>
    <n v="0.35"/>
    <x v="1"/>
    <s v="Nike Air Force 1 '07 LV8"/>
    <s v="CK4363-100"/>
  </r>
  <r>
    <s v="NIKE"/>
    <n v="1197831"/>
    <d v="2020-09-01T00:00:00"/>
    <s v="South"/>
    <s v="Texas"/>
    <s v="Houston"/>
    <n v="1100"/>
    <n v="154000"/>
    <n v="0.35"/>
    <x v="1"/>
    <s v="Nike Air Max 90"/>
    <s v="CN8490-100"/>
  </r>
  <r>
    <s v="NIKE"/>
    <n v="1197831"/>
    <d v="2020-09-02T00:00:00"/>
    <s v="South"/>
    <s v="Texas"/>
    <s v="Houston"/>
    <n v="650"/>
    <n v="117000"/>
    <n v="0.45"/>
    <x v="1"/>
    <s v="Nike Free RN 5.0 2020"/>
    <s v="CI9921-001"/>
  </r>
  <r>
    <s v="NIKE"/>
    <n v="1197831"/>
    <d v="2020-09-03T00:00:00"/>
    <s v="South"/>
    <s v="Texas"/>
    <s v="Houston"/>
    <n v="650"/>
    <n v="87750"/>
    <n v="0.3"/>
    <x v="1"/>
    <s v="Nike Phantom Vision Academy Dynamic Fit TF"/>
    <s v="AO3269-717"/>
  </r>
  <r>
    <s v="NIKE"/>
    <n v="1197831"/>
    <d v="2020-09-04T00:00:00"/>
    <s v="South"/>
    <s v="Texas"/>
    <s v="Houston"/>
    <n v="900"/>
    <n v="225000"/>
    <n v="0.5"/>
    <x v="1"/>
    <s v="Nike ACG MOC 3.0"/>
    <s v="CI9367-301"/>
  </r>
  <r>
    <s v="NIKE"/>
    <n v="1197831"/>
    <d v="2020-09-05T00:00:00"/>
    <s v="South"/>
    <s v="Texas"/>
    <s v="Houston"/>
    <n v="850"/>
    <n v="133875"/>
    <n v="0.35"/>
    <x v="1"/>
    <s v="Nike Mercurial Vapor 13 Academy Neymar Jr. MG"/>
    <s v="AT7960-104"/>
  </r>
  <r>
    <s v="NIKE"/>
    <n v="1197831"/>
    <d v="2020-09-06T00:00:00"/>
    <s v="South"/>
    <s v="Texas"/>
    <s v="Houston"/>
    <n v="850"/>
    <n v="133875"/>
    <n v="0.35"/>
    <x v="1"/>
    <s v="Nike Air DSVM"/>
    <s v="AT8179-100"/>
  </r>
  <r>
    <s v="NIKE"/>
    <n v="1197831"/>
    <d v="2020-09-07T00:00:00"/>
    <s v="South"/>
    <s v="Texas"/>
    <s v="Houston"/>
    <n v="900"/>
    <n v="157500"/>
    <n v="0.35"/>
    <x v="1"/>
    <s v="Nike x Carhartt WIP Air Max 95"/>
    <s v="AV3866-001"/>
  </r>
  <r>
    <s v="NIKE"/>
    <n v="1197831"/>
    <d v="2020-09-08T00:00:00"/>
    <s v="South"/>
    <s v="Texas"/>
    <s v="Houston"/>
    <n v="625"/>
    <n v="140625"/>
    <n v="0.45"/>
    <x v="1"/>
    <s v="Nike Odyssey React Flyknit 2"/>
    <s v="AH1015-010"/>
  </r>
  <r>
    <s v="NIKE"/>
    <n v="1197831"/>
    <d v="2020-09-09T00:00:00"/>
    <s v="South"/>
    <s v="Texas"/>
    <s v="Houston"/>
    <n v="625"/>
    <n v="84375"/>
    <n v="0.3"/>
    <x v="1"/>
    <s v="Nike Tiempo Legend 8 Elite FG"/>
    <s v="AT5293-004"/>
  </r>
  <r>
    <s v="NIKE"/>
    <n v="1197831"/>
    <d v="2020-09-10T00:00:00"/>
    <s v="South"/>
    <s v="Texas"/>
    <s v="Houston"/>
    <n v="850"/>
    <n v="233750"/>
    <n v="0.5"/>
    <x v="1"/>
    <s v="Nike Mercurial Superfly 7 Club MG"/>
    <s v="AT7949-606"/>
  </r>
  <r>
    <s v="NIKE"/>
    <n v="1197831"/>
    <d v="2020-09-11T00:00:00"/>
    <s v="South"/>
    <s v="Texas"/>
    <s v="Houston"/>
    <n v="800"/>
    <n v="126000"/>
    <n v="0.35"/>
    <x v="1"/>
    <s v="Nike Joyride CC3 Setter"/>
    <s v="AT6395-002"/>
  </r>
  <r>
    <s v="NIKE"/>
    <n v="1197831"/>
    <d v="2020-09-12T00:00:00"/>
    <s v="South"/>
    <s v="Texas"/>
    <s v="Houston"/>
    <n v="800"/>
    <n v="126000"/>
    <n v="0.35"/>
    <x v="1"/>
    <s v="Nike Renew Run"/>
    <s v="CK6357-005"/>
  </r>
  <r>
    <s v="NIKE"/>
    <n v="1197831"/>
    <d v="2020-09-13T00:00:00"/>
    <s v="South"/>
    <s v="Texas"/>
    <s v="Houston"/>
    <n v="750"/>
    <n v="131250"/>
    <n v="0.35"/>
    <x v="1"/>
    <s v="Nike React Ianga"/>
    <s v="AV5555-001"/>
  </r>
  <r>
    <s v="NIKE"/>
    <n v="1197831"/>
    <d v="2020-09-14T00:00:00"/>
    <s v="South"/>
    <s v="Texas"/>
    <s v="Houston"/>
    <n v="600"/>
    <n v="135000"/>
    <n v="0.45"/>
    <x v="1"/>
    <s v="Air Jordan 10 Retro"/>
    <s v="310805-137"/>
  </r>
  <r>
    <s v="NIKE"/>
    <n v="1197831"/>
    <d v="2020-09-15T00:00:00"/>
    <s v="South"/>
    <s v="Texas"/>
    <s v="Houston"/>
    <n v="575"/>
    <n v="77625"/>
    <n v="0.3"/>
    <x v="1"/>
    <s v="Air Jordan 12 Retro"/>
    <s v="130690-017"/>
  </r>
  <r>
    <s v="NIKE"/>
    <n v="1197831"/>
    <d v="2020-09-16T00:00:00"/>
    <s v="South"/>
    <s v="Texas"/>
    <s v="Houston"/>
    <n v="750"/>
    <n v="206250"/>
    <n v="0.5"/>
    <x v="1"/>
    <s v="Nike Air Max 270 React"/>
    <s v="CT1264-101"/>
  </r>
  <r>
    <s v="NIKE"/>
    <n v="1197831"/>
    <d v="2020-10-20T00:00:00"/>
    <s v="South"/>
    <s v="Texas"/>
    <s v="Houston"/>
    <n v="900"/>
    <n v="141750"/>
    <n v="0.35"/>
    <x v="1"/>
    <s v="Nike Air Max 200 SP"/>
    <s v="CK5668-600"/>
  </r>
  <r>
    <s v="NIKE"/>
    <n v="1197831"/>
    <d v="2020-10-21T00:00:00"/>
    <s v="South"/>
    <s v="Texas"/>
    <s v="Houston"/>
    <n v="900"/>
    <n v="141750"/>
    <n v="0.35"/>
    <x v="1"/>
    <s v="Nike Mercurial Superfly 7 Academy MDS MG"/>
    <s v="BQ5427-401"/>
  </r>
  <r>
    <s v="NIKE"/>
    <n v="1197831"/>
    <d v="2020-10-22T00:00:00"/>
    <s v="South"/>
    <s v="Texas"/>
    <s v="Houston"/>
    <n v="825"/>
    <n v="144375"/>
    <n v="0.35"/>
    <x v="1"/>
    <s v="Nike Air Zoom Winflo 6"/>
    <s v="AQ7497-300"/>
  </r>
  <r>
    <s v="NIKE"/>
    <n v="1197831"/>
    <d v="2020-10-23T00:00:00"/>
    <s v="South"/>
    <s v="Texas"/>
    <s v="Houston"/>
    <n v="675"/>
    <n v="151875"/>
    <n v="0.45"/>
    <x v="1"/>
    <s v="Nike Air Max 97"/>
    <s v="CT4526-100"/>
  </r>
  <r>
    <s v="NIKE"/>
    <n v="1197831"/>
    <d v="2020-10-24T00:00:00"/>
    <s v="South"/>
    <s v="Texas"/>
    <s v="Houston"/>
    <n v="650"/>
    <n v="87750"/>
    <n v="0.3"/>
    <x v="1"/>
    <s v="Nike Mercurial Vapor XII Club MG"/>
    <s v="AH7378-801"/>
  </r>
  <r>
    <s v="NIKE"/>
    <n v="1197831"/>
    <d v="2020-10-25T00:00:00"/>
    <s v="South"/>
    <s v="Texas"/>
    <s v="Houston"/>
    <n v="850"/>
    <n v="233750"/>
    <n v="0.5"/>
    <x v="1"/>
    <s v="Nike Zoom Fly 3 Premium"/>
    <s v="CJ0404-001"/>
  </r>
  <r>
    <s v="NIKE"/>
    <n v="1197831"/>
    <d v="2020-10-26T00:00:00"/>
    <s v="South"/>
    <s v="Texas"/>
    <s v="Houston"/>
    <n v="950"/>
    <n v="149625"/>
    <n v="0.35"/>
    <x v="1"/>
    <s v="Nike MX-720-818"/>
    <s v="CI3871-300"/>
  </r>
  <r>
    <s v="NIKE"/>
    <n v="1197831"/>
    <d v="2020-10-27T00:00:00"/>
    <s v="South"/>
    <s v="Texas"/>
    <s v="Houston"/>
    <n v="950"/>
    <n v="149625"/>
    <n v="0.35"/>
    <x v="1"/>
    <s v="Nike React Element 55"/>
    <s v="BQ2728-012"/>
  </r>
  <r>
    <s v="NIKE"/>
    <n v="1197831"/>
    <d v="2020-10-28T00:00:00"/>
    <s v="South"/>
    <s v="Texas"/>
    <s v="Houston"/>
    <n v="850"/>
    <n v="148750"/>
    <n v="0.35"/>
    <x v="1"/>
    <s v="Nike SB Charge Slip Premium"/>
    <s v="CT3110-400"/>
  </r>
  <r>
    <s v="NIKE"/>
    <n v="1197831"/>
    <d v="2020-10-29T00:00:00"/>
    <s v="South"/>
    <s v="Texas"/>
    <s v="Houston"/>
    <n v="700"/>
    <n v="157500"/>
    <n v="0.45"/>
    <x v="1"/>
    <s v="Nike Free RN 5.0 2020"/>
    <s v="CJ0270-601"/>
  </r>
  <r>
    <s v="NIKE"/>
    <n v="1197831"/>
    <d v="2020-10-30T00:00:00"/>
    <s v="South"/>
    <s v="Texas"/>
    <s v="Houston"/>
    <n v="650"/>
    <n v="87750"/>
    <n v="0.3"/>
    <x v="1"/>
    <s v="Nike ZoomX Vista Grind"/>
    <s v="CT8919-700"/>
  </r>
  <r>
    <s v="NIKE"/>
    <n v="1197831"/>
    <d v="2020-10-31T00:00:00"/>
    <s v="South"/>
    <s v="Texas"/>
    <s v="Houston"/>
    <n v="900"/>
    <n v="247500"/>
    <n v="0.5"/>
    <x v="1"/>
    <s v="Nike Air Force 1 React"/>
    <s v="CT1020-001"/>
  </r>
  <r>
    <s v="NIKE"/>
    <n v="1128299"/>
    <d v="2020-11-01T00:00:00"/>
    <s v="South"/>
    <s v="Texas"/>
    <s v="Houston"/>
    <n v="775"/>
    <n v="108500"/>
    <n v="0.35"/>
    <x v="1"/>
    <s v="PG 4 EP"/>
    <s v="CD5082-001"/>
  </r>
  <r>
    <s v="NIKE"/>
    <n v="1128299"/>
    <d v="2020-11-02T00:00:00"/>
    <s v="South"/>
    <s v="Texas"/>
    <s v="Houston"/>
    <n v="775"/>
    <n v="77500"/>
    <n v="0.2"/>
    <x v="1"/>
    <s v="Nike Air Zoom Pegasus 36"/>
    <s v="BV5739-500"/>
  </r>
  <r>
    <s v="NIKE"/>
    <n v="1128299"/>
    <d v="2020-11-03T00:00:00"/>
    <s v="South"/>
    <s v="Texas"/>
    <s v="Houston"/>
    <n v="775"/>
    <n v="135625"/>
    <n v="0.35"/>
    <x v="1"/>
    <s v="Nike Air Max 2090"/>
    <s v="CW4286-100"/>
  </r>
  <r>
    <s v="NIKE"/>
    <n v="1128299"/>
    <d v="2020-11-04T00:00:00"/>
    <s v="South"/>
    <s v="Texas"/>
    <s v="Houston"/>
    <n v="625"/>
    <n v="93750"/>
    <n v="0.3"/>
    <x v="1"/>
    <s v="Nike Air Force 1 '07 LV8"/>
    <s v="CD0887-201"/>
  </r>
  <r>
    <s v="NIKE"/>
    <n v="1128299"/>
    <d v="2020-11-05T00:00:00"/>
    <s v="West"/>
    <s v="California"/>
    <s v="San Francisco"/>
    <n v="575"/>
    <n v="158125"/>
    <n v="0.5"/>
    <x v="1"/>
    <s v="Kyrie 6 AS EP"/>
    <s v="CD5028-900"/>
  </r>
  <r>
    <s v="NIKE"/>
    <n v="1128299"/>
    <d v="2020-11-06T00:00:00"/>
    <s v="West"/>
    <s v="California"/>
    <s v="San Francisco"/>
    <n v="775"/>
    <n v="58125"/>
    <n v="0.15"/>
    <x v="1"/>
    <s v="Nike Air VaporMax Flyknit 3"/>
    <s v="AJ6900-102"/>
  </r>
  <r>
    <s v="NIKE"/>
    <n v="1128299"/>
    <d v="2020-11-07T00:00:00"/>
    <s v="West"/>
    <s v="California"/>
    <s v="San Francisco"/>
    <n v="825"/>
    <n v="115500"/>
    <n v="0.35"/>
    <x v="1"/>
    <s v="Nike Air Max Verona"/>
    <s v="CI9842-500"/>
  </r>
  <r>
    <s v="NIKE"/>
    <n v="1128299"/>
    <d v="2020-11-08T00:00:00"/>
    <s v="West"/>
    <s v="California"/>
    <s v="San Francisco"/>
    <n v="725"/>
    <n v="72500"/>
    <n v="0.2"/>
    <x v="1"/>
    <s v="Nike Air Force 1 Shadow"/>
    <s v="CI0919-100"/>
  </r>
  <r>
    <s v="NIKE"/>
    <n v="1128299"/>
    <d v="2020-11-09T00:00:00"/>
    <s v="West"/>
    <s v="California"/>
    <s v="San Francisco"/>
    <n v="725"/>
    <n v="126875"/>
    <n v="0.35"/>
    <x v="1"/>
    <s v="Nike Air Max Verona"/>
    <s v="CK7200-800"/>
  </r>
  <r>
    <s v="NIKE"/>
    <n v="1128299"/>
    <d v="2020-11-10T00:00:00"/>
    <s v="West"/>
    <s v="California"/>
    <s v="San Francisco"/>
    <n v="575"/>
    <n v="86250"/>
    <n v="0.3"/>
    <x v="1"/>
    <s v="Nike Air Tailwind 79"/>
    <s v="487754-303"/>
  </r>
  <r>
    <s v="NIKE"/>
    <n v="1128299"/>
    <d v="2020-11-11T00:00:00"/>
    <s v="West"/>
    <s v="California"/>
    <s v="San Francisco"/>
    <n v="500"/>
    <n v="137500"/>
    <n v="0.5"/>
    <x v="1"/>
    <s v="Nike TiempoX Lunar Legend VII Pro TF"/>
    <s v="AH7249-118"/>
  </r>
  <r>
    <s v="NIKE"/>
    <n v="1128299"/>
    <d v="2020-11-12T00:00:00"/>
    <s v="West"/>
    <s v="California"/>
    <s v="San Francisco"/>
    <n v="700"/>
    <n v="52500"/>
    <n v="0.15"/>
    <x v="1"/>
    <s v="Nike Air Max Plus III"/>
    <s v="CJ9684-001"/>
  </r>
  <r>
    <s v="NIKE"/>
    <n v="1128299"/>
    <d v="2020-11-13T00:00:00"/>
    <s v="West"/>
    <s v="California"/>
    <s v="San Francisco"/>
    <n v="850"/>
    <n v="148750"/>
    <n v="0.35"/>
    <x v="1"/>
    <s v="Nike Zoom 2K"/>
    <s v="AO0354-108"/>
  </r>
  <r>
    <s v="NIKE"/>
    <n v="1128299"/>
    <d v="2020-11-14T00:00:00"/>
    <s v="West"/>
    <s v="California"/>
    <s v="San Francisco"/>
    <n v="700"/>
    <n v="84000"/>
    <n v="0.2"/>
    <x v="1"/>
    <s v="Nike Zoom Pegasus Turbo 2"/>
    <s v="AT2863-100"/>
  </r>
  <r>
    <s v="NIKE"/>
    <n v="1128299"/>
    <d v="2020-11-15T00:00:00"/>
    <s v="West"/>
    <s v="California"/>
    <s v="San Francisco"/>
    <n v="700"/>
    <n v="147000"/>
    <n v="0.35"/>
    <x v="1"/>
    <s v="Nike Kawa Shower"/>
    <s v="832528-001"/>
  </r>
  <r>
    <s v="NIKE"/>
    <n v="1128299"/>
    <d v="2020-12-22T00:00:00"/>
    <s v="West"/>
    <s v="California"/>
    <s v="San Francisco"/>
    <n v="600"/>
    <n v="108000"/>
    <n v="0.3"/>
    <x v="1"/>
    <s v="Nike React Infinity Run Flyknit"/>
    <s v="CD4371-001"/>
  </r>
  <r>
    <s v="NIKE"/>
    <n v="1128299"/>
    <d v="2020-12-23T00:00:00"/>
    <s v="West"/>
    <s v="California"/>
    <s v="San Francisco"/>
    <n v="500"/>
    <n v="162500"/>
    <n v="0.5"/>
    <x v="1"/>
    <s v="Air Jordan XXXIII"/>
    <s v="AQ8830-016"/>
  </r>
  <r>
    <s v="NIKE"/>
    <n v="1128299"/>
    <d v="2020-12-24T00:00:00"/>
    <s v="West"/>
    <s v="California"/>
    <s v="San Francisco"/>
    <n v="700"/>
    <n v="63000"/>
    <n v="0.15"/>
    <x v="1"/>
    <s v="Nike Odyssey React"/>
    <s v="AO9819-001"/>
  </r>
  <r>
    <s v="NIKE"/>
    <n v="1128299"/>
    <d v="2020-12-25T00:00:00"/>
    <s v="West"/>
    <s v="California"/>
    <s v="San Francisco"/>
    <n v="875"/>
    <n v="183750"/>
    <n v="0.35"/>
    <x v="1"/>
    <s v="Nike Air Max 1 DNA Ch. 1"/>
    <s v="AR3863-101"/>
  </r>
  <r>
    <s v="NIKE"/>
    <n v="1128299"/>
    <d v="2020-12-26T00:00:00"/>
    <s v="West"/>
    <s v="California"/>
    <s v="San Francisco"/>
    <n v="675"/>
    <n v="87750"/>
    <n v="0.2"/>
    <x v="1"/>
    <s v="Nike Joyride Flyknit AW"/>
    <s v="CI3706-100"/>
  </r>
  <r>
    <s v="NIKE"/>
    <n v="1128299"/>
    <d v="2020-12-27T00:00:00"/>
    <s v="West"/>
    <s v="California"/>
    <s v="San Francisco"/>
    <n v="725"/>
    <n v="164937.5"/>
    <n v="0.35"/>
    <x v="1"/>
    <s v="Nike Legend React 2"/>
    <s v="AT1369-103"/>
  </r>
  <r>
    <s v="NIKE"/>
    <n v="1128299"/>
    <d v="2020-12-28T00:00:00"/>
    <s v="West"/>
    <s v="California"/>
    <s v="San Francisco"/>
    <n v="625"/>
    <n v="112500"/>
    <n v="0.3"/>
    <x v="1"/>
    <s v="Nike Metcon 5"/>
    <s v="AQ1189-009"/>
  </r>
  <r>
    <s v="NIKE"/>
    <n v="1128299"/>
    <d v="2020-12-29T00:00:00"/>
    <s v="West"/>
    <s v="California"/>
    <s v="San Francisco"/>
    <n v="525"/>
    <n v="170625"/>
    <n v="0.5"/>
    <x v="1"/>
    <s v="LeBron 7"/>
    <s v="CU5133-600"/>
  </r>
  <r>
    <s v="NIKE"/>
    <n v="1128299"/>
    <d v="2020-12-30T00:00:00"/>
    <s v="West"/>
    <s v="California"/>
    <s v="San Francisco"/>
    <n v="700"/>
    <n v="84000"/>
    <n v="0.15"/>
    <x v="1"/>
    <s v="Nike Air VaporMax 360"/>
    <s v="CK9670-100"/>
  </r>
  <r>
    <s v="NIKE"/>
    <n v="1128299"/>
    <d v="2020-12-31T00:00:00"/>
    <s v="West"/>
    <s v="California"/>
    <s v="San Francisco"/>
    <n v="900"/>
    <n v="216000"/>
    <n v="0.4"/>
    <x v="1"/>
    <s v="Nike Blazer Low QS Flyleather with at least 50% leather fibre"/>
    <s v="CI5546-100"/>
  </r>
  <r>
    <s v="NIKE"/>
    <n v="1128299"/>
    <d v="2021-01-01T00:00:00"/>
    <s v="West"/>
    <s v="California"/>
    <s v="San Francisco"/>
    <n v="750"/>
    <n v="121875"/>
    <n v="0.25"/>
    <x v="1"/>
    <s v="Nike SB Dunk High Pro"/>
    <s v="BQ6826-003"/>
  </r>
  <r>
    <s v="NIKE"/>
    <n v="1128299"/>
    <d v="2021-01-02T00:00:00"/>
    <s v="West"/>
    <s v="California"/>
    <s v="San Francisco"/>
    <n v="750"/>
    <n v="195000"/>
    <n v="0.4"/>
    <x v="1"/>
    <s v="Nike Air Max 90 FlyEase"/>
    <s v="CU0814-102"/>
  </r>
  <r>
    <s v="NIKE"/>
    <n v="1128299"/>
    <d v="2021-01-03T00:00:00"/>
    <s v="West"/>
    <s v="California"/>
    <s v="San Francisco"/>
    <n v="650"/>
    <n v="136500"/>
    <n v="0.35"/>
    <x v="1"/>
    <s v="Nike Metcon 5 AMP"/>
    <s v="CD3395-006"/>
  </r>
  <r>
    <s v="NIKE"/>
    <n v="1128299"/>
    <d v="2021-01-04T00:00:00"/>
    <s v="West"/>
    <s v="California"/>
    <s v="San Francisco"/>
    <n v="550"/>
    <n v="196625"/>
    <n v="0.55000000000000004"/>
    <x v="1"/>
    <s v="Nike M2K Tekno"/>
    <s v="AV4789-104"/>
  </r>
  <r>
    <s v="NIKE"/>
    <n v="1128299"/>
    <d v="2021-01-05T00:00:00"/>
    <s v="West"/>
    <s v="California"/>
    <s v="San Francisco"/>
    <n v="725"/>
    <n v="116000"/>
    <n v="0.2"/>
    <x v="1"/>
    <s v="Nike React Kenny 55"/>
    <s v="CJ3312-001"/>
  </r>
  <r>
    <s v="NIKE"/>
    <n v="1128299"/>
    <d v="2021-01-06T00:00:00"/>
    <s v="West"/>
    <s v="California"/>
    <s v="San Francisco"/>
    <n v="975"/>
    <n v="234000"/>
    <n v="0.4"/>
    <x v="1"/>
    <s v="Nike Air VaporMax 2019"/>
    <s v="AR6631-004"/>
  </r>
  <r>
    <s v="NIKE"/>
    <n v="1128299"/>
    <d v="2021-01-07T00:00:00"/>
    <s v="West"/>
    <s v="California"/>
    <s v="San Francisco"/>
    <n v="825"/>
    <n v="134062.5"/>
    <n v="0.25"/>
    <x v="1"/>
    <s v="Nike React Element 55"/>
    <s v="BQ6166-003"/>
  </r>
  <r>
    <s v="NIKE"/>
    <n v="1128299"/>
    <d v="2021-01-08T00:00:00"/>
    <s v="West"/>
    <s v="California"/>
    <s v="San Francisco"/>
    <n v="825"/>
    <n v="214500"/>
    <n v="0.4"/>
    <x v="1"/>
    <s v="Nike Air Force 1 Low Retro"/>
    <s v="CQ0492-001"/>
  </r>
  <r>
    <s v="NIKE"/>
    <n v="1128299"/>
    <d v="2021-01-09T00:00:00"/>
    <s v="West"/>
    <s v="California"/>
    <s v="San Francisco"/>
    <n v="700"/>
    <n v="147000"/>
    <n v="0.35"/>
    <x v="1"/>
    <s v="NikeCourt Zoom Cage 3"/>
    <s v="918193-700"/>
  </r>
  <r>
    <s v="NIKE"/>
    <n v="1128299"/>
    <d v="2021-01-10T00:00:00"/>
    <s v="West"/>
    <s v="California"/>
    <s v="San Francisco"/>
    <n v="575"/>
    <n v="205562.5"/>
    <n v="0.55000000000000004"/>
    <x v="1"/>
    <s v="Nike Air Max 90 Print"/>
    <s v="AQ0926-001"/>
  </r>
  <r>
    <s v="NIKE"/>
    <n v="1128299"/>
    <d v="2021-01-11T00:00:00"/>
    <s v="West"/>
    <s v="California"/>
    <s v="San Francisco"/>
    <n v="875"/>
    <n v="140000"/>
    <n v="0.2"/>
    <x v="1"/>
    <s v="Nike Metcon Sport"/>
    <s v="AQ7489-008"/>
  </r>
  <r>
    <s v="NIKE"/>
    <n v="1128299"/>
    <d v="2021-01-12T00:00:00"/>
    <s v="West"/>
    <s v="California"/>
    <s v="San Francisco"/>
    <n v="1025"/>
    <n v="215250"/>
    <n v="0.35"/>
    <x v="1"/>
    <s v="Jordan Mars 270"/>
    <s v="CD7070-009"/>
  </r>
  <r>
    <s v="NIKE"/>
    <n v="1128299"/>
    <d v="2021-01-13T00:00:00"/>
    <s v="West"/>
    <s v="California"/>
    <s v="San Francisco"/>
    <n v="875"/>
    <n v="113750"/>
    <n v="0.2"/>
    <x v="1"/>
    <s v="Nike Air Zoom Vomero 14"/>
    <s v="AH7857-009"/>
  </r>
  <r>
    <s v="NIKE"/>
    <n v="1128299"/>
    <d v="2021-01-14T00:00:00"/>
    <s v="West"/>
    <s v="California"/>
    <s v="San Francisco"/>
    <n v="825"/>
    <n v="187687.5"/>
    <n v="0.35"/>
    <x v="1"/>
    <s v="Nike Air Max 720"/>
    <s v="CT5229-001"/>
  </r>
  <r>
    <s v="NIKE"/>
    <n v="1128299"/>
    <d v="2021-01-15T00:00:00"/>
    <s v="West"/>
    <s v="California"/>
    <s v="San Francisco"/>
    <n v="725"/>
    <n v="130500"/>
    <n v="0.3"/>
    <x v="1"/>
    <s v="Nike Mercurial Vapor 13 Academy MDS IC"/>
    <s v="CJ1300-401"/>
  </r>
  <r>
    <s v="NIKE"/>
    <n v="1128299"/>
    <d v="2021-01-16T00:00:00"/>
    <s v="West"/>
    <s v="California"/>
    <s v="San Francisco"/>
    <n v="775"/>
    <n v="251875"/>
    <n v="0.5"/>
    <x v="1"/>
    <s v="Nike Zoom Fly"/>
    <s v="880848-005"/>
  </r>
  <r>
    <s v="NIKE"/>
    <n v="1128299"/>
    <d v="2021-01-17T00:00:00"/>
    <s v="West"/>
    <s v="California"/>
    <s v="San Francisco"/>
    <n v="775"/>
    <n v="93000"/>
    <n v="0.15"/>
    <x v="1"/>
    <s v="Nike Zoom Fly 3"/>
    <s v="AT8240-003"/>
  </r>
  <r>
    <s v="NIKE"/>
    <n v="1128299"/>
    <d v="2021-01-18T00:00:00"/>
    <s v="West"/>
    <s v="California"/>
    <s v="San Francisco"/>
    <n v="975"/>
    <n v="221812.5"/>
    <n v="0.35"/>
    <x v="1"/>
    <s v="Nike Air Zoom Pegasus 35"/>
    <s v="942851-002"/>
  </r>
  <r>
    <s v="NIKE"/>
    <n v="1128299"/>
    <d v="2021-01-19T00:00:00"/>
    <s v="West"/>
    <s v="California"/>
    <s v="San Francisco"/>
    <n v="925"/>
    <n v="129500"/>
    <n v="0.2"/>
    <x v="1"/>
    <s v="Nike Air Zoom Pegasus 36 Trail"/>
    <s v="AR5677-200"/>
  </r>
  <r>
    <s v="NIKE"/>
    <n v="1128299"/>
    <d v="2021-01-20T00:00:00"/>
    <s v="West"/>
    <s v="California"/>
    <s v="San Francisco"/>
    <n v="800"/>
    <n v="182000"/>
    <n v="0.35"/>
    <x v="1"/>
    <s v="KD13 EP"/>
    <s v="CI9949-001"/>
  </r>
  <r>
    <s v="NIKE"/>
    <n v="1128299"/>
    <d v="2021-01-21T00:00:00"/>
    <s v="West"/>
    <s v="California"/>
    <s v="San Francisco"/>
    <n v="750"/>
    <n v="146250"/>
    <n v="0.3"/>
    <x v="1"/>
    <s v="Nike Phantom Vision Club Dynamic Fit FG"/>
    <s v="AJ6959-717"/>
  </r>
  <r>
    <s v="NIKE"/>
    <n v="1128299"/>
    <d v="2021-01-22T00:00:00"/>
    <s v="West"/>
    <s v="California"/>
    <s v="San Francisco"/>
    <n v="750"/>
    <n v="281250"/>
    <n v="0.5"/>
    <x v="1"/>
    <s v="Nike Air Monarch IV"/>
    <s v="415445-102"/>
  </r>
  <r>
    <s v="NIKE"/>
    <n v="1128299"/>
    <d v="2021-01-23T00:00:00"/>
    <s v="West"/>
    <s v="California"/>
    <s v="San Francisco"/>
    <n v="725"/>
    <n v="87000"/>
    <n v="0.15"/>
    <x v="1"/>
    <s v="Zoom Freak 1"/>
    <s v="BQ5422-200"/>
  </r>
  <r>
    <s v="NIKE"/>
    <n v="1128299"/>
    <d v="2021-01-24T00:00:00"/>
    <s v="West"/>
    <s v="California"/>
    <s v="San Francisco"/>
    <n v="925"/>
    <n v="152625"/>
    <n v="0.3"/>
    <x v="1"/>
    <s v="Nike Mercurial Superfly 7 Academy IC"/>
    <s v="AT7975-606"/>
  </r>
  <r>
    <s v="NIKE"/>
    <n v="1128299"/>
    <d v="2021-01-25T00:00:00"/>
    <s v="West"/>
    <s v="California"/>
    <s v="San Francisco"/>
    <n v="925"/>
    <n v="83250"/>
    <n v="0.15"/>
    <x v="1"/>
    <s v="Air Jordan 1 Low"/>
    <s v="553558-125"/>
  </r>
  <r>
    <s v="NIKE"/>
    <n v="1128299"/>
    <d v="2021-01-26T00:00:00"/>
    <s v="West"/>
    <s v="California"/>
    <s v="San Francisco"/>
    <n v="775"/>
    <n v="127875"/>
    <n v="0.3"/>
    <x v="1"/>
    <s v="Nike Air Max 95 Print"/>
    <s v="AQ0925-002"/>
  </r>
  <r>
    <s v="NIKE"/>
    <n v="1128299"/>
    <d v="2021-01-27T00:00:00"/>
    <s v="West"/>
    <s v="California"/>
    <s v="San Francisco"/>
    <n v="725"/>
    <n v="99687.5"/>
    <n v="0.25"/>
    <x v="1"/>
    <s v="Nike P-6000"/>
    <s v="CD6404-800"/>
  </r>
  <r>
    <s v="NIKE"/>
    <n v="1128299"/>
    <d v="2021-01-28T00:00:00"/>
    <s v="West"/>
    <s v="California"/>
    <s v="San Francisco"/>
    <n v="725"/>
    <n v="212062.5"/>
    <n v="0.45"/>
    <x v="1"/>
    <s v="Nike Mercurial Vapor 13 Elite FG"/>
    <s v="AQ4176-049"/>
  </r>
  <r>
    <s v="NIKE"/>
    <n v="1128299"/>
    <d v="2021-01-29T00:00:00"/>
    <s v="West"/>
    <s v="California"/>
    <s v="San Francisco"/>
    <n v="775"/>
    <n v="54250"/>
    <n v="0.1"/>
    <x v="1"/>
    <s v="Nike SB Adversary Premium"/>
    <s v="CT3632-001"/>
  </r>
  <r>
    <s v="NIKE"/>
    <n v="1128299"/>
    <d v="2021-01-30T00:00:00"/>
    <s v="West"/>
    <s v="California"/>
    <s v="San Francisco"/>
    <n v="875"/>
    <n v="144375"/>
    <n v="0.3"/>
    <x v="1"/>
    <s v="Nike Air VaporMax 360"/>
    <s v="CK2718-003"/>
  </r>
  <r>
    <s v="NIKE"/>
    <n v="1128299"/>
    <d v="2021-01-31T00:00:00"/>
    <s v="West"/>
    <s v="California"/>
    <s v="San Francisco"/>
    <n v="875"/>
    <n v="78750"/>
    <n v="0.15"/>
    <x v="1"/>
    <s v="Nike Air Max 720"/>
    <s v="AO2924-401"/>
  </r>
  <r>
    <s v="NIKE"/>
    <n v="1128299"/>
    <d v="2021-02-01T00:00:00"/>
    <s v="West"/>
    <s v="California"/>
    <s v="San Francisco"/>
    <n v="700"/>
    <n v="115500"/>
    <n v="0.3"/>
    <x v="1"/>
    <s v="Nike Zoom KD12"/>
    <s v="AR4229-003"/>
  </r>
  <r>
    <s v="NIKE"/>
    <n v="1128299"/>
    <d v="2021-02-02T00:00:00"/>
    <s v="West"/>
    <s v="California"/>
    <s v="San Francisco"/>
    <n v="675"/>
    <n v="92812.5"/>
    <n v="0.25"/>
    <x v="1"/>
    <s v="Nike Free X Metcon 2"/>
    <s v="AQ8306-407"/>
  </r>
  <r>
    <s v="NIKE"/>
    <n v="1128299"/>
    <d v="2021-02-03T00:00:00"/>
    <s v="West"/>
    <s v="California"/>
    <s v="San Francisco"/>
    <n v="650"/>
    <n v="190125"/>
    <n v="0.45"/>
    <x v="1"/>
    <s v="Nike Air Max 90"/>
    <s v="CD0881-104"/>
  </r>
  <r>
    <s v="NIKE"/>
    <n v="1128299"/>
    <d v="2021-02-04T00:00:00"/>
    <s v="West"/>
    <s v="California"/>
    <s v="San Francisco"/>
    <n v="700"/>
    <n v="49000"/>
    <n v="0.1"/>
    <x v="1"/>
    <s v="Air Jordan 4 Retro SE"/>
    <s v="CT5342-007"/>
  </r>
  <r>
    <s v="NIKE"/>
    <n v="1128299"/>
    <d v="2021-02-05T00:00:00"/>
    <s v="West"/>
    <s v="California"/>
    <s v="San Francisco"/>
    <n v="875"/>
    <n v="144375"/>
    <n v="0.3"/>
    <x v="1"/>
    <s v="Nike Air Max 95 Essential"/>
    <s v="CI3705-600"/>
  </r>
  <r>
    <s v="NIKE"/>
    <n v="1128299"/>
    <d v="2021-02-06T00:00:00"/>
    <s v="West"/>
    <s v="California"/>
    <s v="San Francisco"/>
    <n v="875"/>
    <n v="78750"/>
    <n v="0.15"/>
    <x v="1"/>
    <s v="Nike SB Zoom Stefan Janoski Canvas RM Premium"/>
    <s v="AQ7878-003"/>
  </r>
  <r>
    <s v="NIKE"/>
    <n v="1128299"/>
    <d v="2021-02-07T00:00:00"/>
    <s v="West"/>
    <s v="California"/>
    <s v="San Francisco"/>
    <n v="725"/>
    <n v="119625"/>
    <n v="0.3"/>
    <x v="1"/>
    <s v="Nike Phantom Venom Academy IC"/>
    <s v="AO0570-810"/>
  </r>
  <r>
    <s v="NIKE"/>
    <n v="1128299"/>
    <d v="2021-02-08T00:00:00"/>
    <s v="West"/>
    <s v="California"/>
    <s v="San Francisco"/>
    <n v="700"/>
    <n v="96250"/>
    <n v="0.25"/>
    <x v="1"/>
    <s v="Nike Air Max 270 React"/>
    <s v="CT5528-001"/>
  </r>
  <r>
    <s v="NIKE"/>
    <n v="1128299"/>
    <d v="2021-02-09T00:00:00"/>
    <s v="West"/>
    <s v="California"/>
    <s v="San Francisco"/>
    <n v="650"/>
    <n v="190125"/>
    <n v="0.45"/>
    <x v="1"/>
    <s v="Nike Zoom Rival Fly"/>
    <s v="CD7288-001"/>
  </r>
  <r>
    <s v="NIKE"/>
    <n v="1128299"/>
    <d v="2021-02-10T00:00:00"/>
    <s v="West"/>
    <s v="California"/>
    <s v="San Francisco"/>
    <n v="775"/>
    <n v="54250"/>
    <n v="0.1"/>
    <x v="1"/>
    <s v="Nike Mercurial Superfly 7 Academy MDS TF"/>
    <s v="BQ5435-703"/>
  </r>
  <r>
    <s v="NIKE"/>
    <n v="1128299"/>
    <d v="2021-02-11T00:00:00"/>
    <s v="West"/>
    <s v="California"/>
    <s v="San Francisco"/>
    <n v="975"/>
    <n v="160875"/>
    <n v="0.3"/>
    <x v="1"/>
    <s v="Nike Pegasus 36 FlyEase (Extra Wide)"/>
    <s v="BV0612-001"/>
  </r>
  <r>
    <s v="NIKE"/>
    <n v="1128299"/>
    <d v="2021-02-12T00:00:00"/>
    <s v="West"/>
    <s v="California"/>
    <s v="San Francisco"/>
    <n v="975"/>
    <n v="87750"/>
    <n v="0.15"/>
    <x v="1"/>
    <s v="Nike ISPA Air Max 720"/>
    <s v="CD2182-001"/>
  </r>
  <r>
    <s v="NIKE"/>
    <n v="1128299"/>
    <d v="2021-02-13T00:00:00"/>
    <s v="West"/>
    <s v="California"/>
    <s v="San Francisco"/>
    <n v="775"/>
    <n v="127875"/>
    <n v="0.3"/>
    <x v="1"/>
    <s v="Air Jordan OG"/>
    <s v="133000-106"/>
  </r>
  <r>
    <s v="NIKE"/>
    <n v="1128299"/>
    <d v="2021-02-14T00:00:00"/>
    <s v="West"/>
    <s v="California"/>
    <s v="San Francisco"/>
    <n v="775"/>
    <n v="106562.5"/>
    <n v="0.25"/>
    <x v="1"/>
    <s v="Nike Air Max 270 React ENG"/>
    <s v="CJ0579-400"/>
  </r>
  <r>
    <s v="NIKE"/>
    <n v="1128299"/>
    <d v="2021-02-15T00:00:00"/>
    <s v="West"/>
    <s v="California"/>
    <s v="San Francisco"/>
    <n v="700"/>
    <n v="204750"/>
    <n v="0.45"/>
    <x v="1"/>
    <s v="Nike Epic Phantom React Flyknit"/>
    <s v="BV0417-401"/>
  </r>
  <r>
    <s v="NIKE"/>
    <n v="1128299"/>
    <d v="2021-02-16T00:00:00"/>
    <s v="West"/>
    <s v="California"/>
    <s v="San Francisco"/>
    <n v="800"/>
    <n v="56000"/>
    <n v="0.1"/>
    <x v="1"/>
    <s v="Nike Air Zoom Pegasus 36"/>
    <s v="AQ2203-003"/>
  </r>
  <r>
    <s v="NIKE"/>
    <n v="1189833"/>
    <d v="2021-02-17T00:00:00"/>
    <s v="West"/>
    <s v="California"/>
    <s v="San Francisco"/>
    <n v="700"/>
    <n v="98000"/>
    <n v="0.4"/>
    <x v="1"/>
    <s v="Jordan Aerospace 720"/>
    <s v="BV5502-600"/>
  </r>
  <r>
    <s v="NIKE"/>
    <n v="1189833"/>
    <d v="2021-02-18T00:00:00"/>
    <s v="West"/>
    <s v="California"/>
    <s v="San Francisco"/>
    <n v="700"/>
    <n v="78750"/>
    <n v="0.25"/>
    <x v="1"/>
    <s v="Nike Air Max Plus III"/>
    <s v="CD7005-001"/>
  </r>
  <r>
    <s v="NIKE"/>
    <n v="1189833"/>
    <d v="2021-03-09T00:00:00"/>
    <s v="West"/>
    <s v="California"/>
    <s v="San Francisco"/>
    <n v="700"/>
    <n v="126000"/>
    <n v="0.4"/>
    <x v="1"/>
    <s v="Jordan Hydro 8"/>
    <s v="CD2803-001"/>
  </r>
  <r>
    <s v="NIKE"/>
    <n v="1189833"/>
    <d v="2021-03-10T00:00:00"/>
    <s v="West"/>
    <s v="California"/>
    <s v="San Francisco"/>
    <n v="550"/>
    <n v="86625"/>
    <n v="0.35"/>
    <x v="1"/>
    <s v="Nike x Undercover React"/>
    <s v="CJ6971-001"/>
  </r>
  <r>
    <s v="NIKE"/>
    <n v="1189833"/>
    <d v="2021-03-11T00:00:00"/>
    <s v="West"/>
    <s v="California"/>
    <s v="Los Angeles"/>
    <n v="500"/>
    <n v="137500"/>
    <n v="0.55000000000000004"/>
    <x v="1"/>
    <s v="Nike Air Max 90/1"/>
    <s v="AJ7695-100"/>
  </r>
  <r>
    <s v="NIKE"/>
    <n v="1189833"/>
    <d v="2021-03-12T00:00:00"/>
    <s v="West"/>
    <s v="California"/>
    <s v="Los Angeles"/>
    <n v="700"/>
    <n v="63000"/>
    <n v="0.2"/>
    <x v="1"/>
    <s v="Nike Air Max 98"/>
    <s v="640744-016"/>
  </r>
  <r>
    <s v="NIKE"/>
    <n v="1189833"/>
    <d v="2021-03-13T00:00:00"/>
    <s v="West"/>
    <s v="California"/>
    <s v="Los Angeles"/>
    <n v="750"/>
    <n v="105000"/>
    <n v="0.4"/>
    <x v="1"/>
    <s v="Nike Air Max 200"/>
    <s v="AQ2568-100"/>
  </r>
  <r>
    <s v="NIKE"/>
    <n v="1189833"/>
    <d v="2021-03-14T00:00:00"/>
    <s v="West"/>
    <s v="California"/>
    <s v="Los Angeles"/>
    <n v="650"/>
    <n v="73125"/>
    <n v="0.25"/>
    <x v="1"/>
    <s v="Nike Air Max 90"/>
    <s v="CT2007-100"/>
  </r>
  <r>
    <s v="NIKE"/>
    <n v="1189833"/>
    <d v="2021-03-15T00:00:00"/>
    <s v="West"/>
    <s v="California"/>
    <s v="Los Angeles"/>
    <n v="675"/>
    <n v="121500"/>
    <n v="0.4"/>
    <x v="1"/>
    <s v="Nike Air Max 270 React"/>
    <s v="CI3866-100"/>
  </r>
  <r>
    <s v="NIKE"/>
    <n v="1189833"/>
    <d v="2021-03-16T00:00:00"/>
    <s v="West"/>
    <s v="California"/>
    <s v="Los Angeles"/>
    <n v="525"/>
    <n v="82687.5"/>
    <n v="0.35"/>
    <x v="1"/>
    <s v="Nike Air Max 1 Premium"/>
    <s v="CU8861-460"/>
  </r>
  <r>
    <s v="NIKE"/>
    <n v="1189833"/>
    <d v="2021-03-17T00:00:00"/>
    <s v="West"/>
    <s v="California"/>
    <s v="Los Angeles"/>
    <n v="450"/>
    <n v="123750"/>
    <n v="0.55000000000000004"/>
    <x v="1"/>
    <s v="Nike Tiempo Legend 8 Club MG"/>
    <s v="AT6107-606"/>
  </r>
  <r>
    <s v="NIKE"/>
    <n v="1189833"/>
    <d v="2021-03-18T00:00:00"/>
    <s v="West"/>
    <s v="California"/>
    <s v="Los Angeles"/>
    <n v="650"/>
    <n v="58500"/>
    <n v="0.2"/>
    <x v="1"/>
    <s v="Nike Air Zoom Terra Kiger 6"/>
    <s v="CJ0219-400"/>
  </r>
  <r>
    <s v="NIKE"/>
    <n v="1189833"/>
    <d v="2021-03-19T00:00:00"/>
    <s v="West"/>
    <s v="California"/>
    <s v="Los Angeles"/>
    <n v="800"/>
    <n v="112000"/>
    <n v="0.4"/>
    <x v="1"/>
    <s v="Nike Air Max 97 Utility"/>
    <s v="BQ5615-002"/>
  </r>
  <r>
    <s v="NIKE"/>
    <n v="1189833"/>
    <d v="2021-03-20T00:00:00"/>
    <s v="West"/>
    <s v="California"/>
    <s v="Los Angeles"/>
    <n v="650"/>
    <n v="73125"/>
    <n v="0.25"/>
    <x v="1"/>
    <s v="Jordan Jumpman 2020 PF"/>
    <s v="BQ3448-400"/>
  </r>
  <r>
    <s v="NIKE"/>
    <n v="1189833"/>
    <d v="2021-03-21T00:00:00"/>
    <s v="West"/>
    <s v="California"/>
    <s v="Los Angeles"/>
    <n v="650"/>
    <n v="117000"/>
    <n v="0.4"/>
    <x v="1"/>
    <s v="Nike ACG React Terra Gobe"/>
    <s v="BV6344-001"/>
  </r>
  <r>
    <s v="NIKE"/>
    <n v="1189833"/>
    <d v="2021-03-22T00:00:00"/>
    <s v="West"/>
    <s v="California"/>
    <s v="Los Angeles"/>
    <n v="550"/>
    <n v="86625"/>
    <n v="0.35"/>
    <x v="1"/>
    <s v="Nike Air Max 90 SP"/>
    <s v="CQ6639-001"/>
  </r>
  <r>
    <s v="NIKE"/>
    <n v="1189833"/>
    <d v="2021-03-23T00:00:00"/>
    <s v="West"/>
    <s v="California"/>
    <s v="Los Angeles"/>
    <n v="425"/>
    <n v="116875"/>
    <n v="0.55000000000000004"/>
    <x v="1"/>
    <s v="Nike Air Force 1 '07 Essential"/>
    <s v="AO2132-401"/>
  </r>
  <r>
    <s v="NIKE"/>
    <n v="1189833"/>
    <d v="2021-04-06T00:00:00"/>
    <s v="West"/>
    <s v="California"/>
    <s v="Los Angeles"/>
    <n v="625"/>
    <n v="56250"/>
    <n v="0.2"/>
    <x v="1"/>
    <s v="Nike Joyride Dual Run"/>
    <s v="CD4363-103"/>
  </r>
  <r>
    <s v="NIKE"/>
    <n v="1189833"/>
    <d v="2021-04-07T00:00:00"/>
    <s v="West"/>
    <s v="California"/>
    <s v="Los Angeles"/>
    <n v="800"/>
    <n v="144000"/>
    <n v="0.4"/>
    <x v="1"/>
    <s v="Jordan Proto-React Z"/>
    <s v="CI3794-600"/>
  </r>
  <r>
    <s v="NIKE"/>
    <n v="1189833"/>
    <d v="2021-04-08T00:00:00"/>
    <s v="West"/>
    <s v="California"/>
    <s v="Los Angeles"/>
    <n v="600"/>
    <n v="75000"/>
    <n v="0.25"/>
    <x v="1"/>
    <s v="Nike Air Max 270 React LX"/>
    <s v="CK4126-001"/>
  </r>
  <r>
    <s v="NIKE"/>
    <n v="1189833"/>
    <d v="2021-04-09T00:00:00"/>
    <s v="West"/>
    <s v="California"/>
    <s v="Los Angeles"/>
    <n v="625"/>
    <n v="125000"/>
    <n v="0.4"/>
    <x v="1"/>
    <s v="Nike AF-1 Shadow SE"/>
    <s v="CQ3317-001"/>
  </r>
  <r>
    <s v="NIKE"/>
    <n v="1189833"/>
    <d v="2021-04-10T00:00:00"/>
    <s v="West"/>
    <s v="California"/>
    <s v="Los Angeles"/>
    <n v="525"/>
    <n v="82687.5"/>
    <n v="0.35"/>
    <x v="1"/>
    <s v="NikeCourt Air Zoom Vapor X"/>
    <s v="AA8030-108"/>
  </r>
  <r>
    <s v="NIKE"/>
    <n v="1189833"/>
    <d v="2021-04-11T00:00:00"/>
    <s v="West"/>
    <s v="California"/>
    <s v="Los Angeles"/>
    <n v="425"/>
    <n v="116875"/>
    <n v="0.55000000000000004"/>
    <x v="1"/>
    <s v="Nike Bella Kai"/>
    <s v="AO3622-006"/>
  </r>
  <r>
    <s v="NIKE"/>
    <n v="1189833"/>
    <d v="2021-04-12T00:00:00"/>
    <s v="West"/>
    <s v="California"/>
    <s v="Los Angeles"/>
    <n v="600"/>
    <n v="78000"/>
    <n v="0.2"/>
    <x v="1"/>
    <s v="Nike Mercurial Vapor 13 Club Neymar Jr. MG"/>
    <s v="AT7967-104"/>
  </r>
  <r>
    <s v="NIKE"/>
    <n v="1189833"/>
    <d v="2021-04-13T00:00:00"/>
    <s v="West"/>
    <s v="California"/>
    <s v="Los Angeles"/>
    <n v="800"/>
    <n v="144000"/>
    <n v="0.4"/>
    <x v="1"/>
    <s v="Nike Mercurial Vapor 13 Club Neymar Jr. TF"/>
    <s v="AT8000-104"/>
  </r>
  <r>
    <s v="NIKE"/>
    <n v="1189833"/>
    <d v="2021-04-14T00:00:00"/>
    <s v="West"/>
    <s v="California"/>
    <s v="Los Angeles"/>
    <n v="650"/>
    <n v="81250"/>
    <n v="0.25"/>
    <x v="1"/>
    <s v="Nike Mercurial Vapor 13 Elite Neymar Jr. FG"/>
    <s v="AT7898-104"/>
  </r>
  <r>
    <s v="NIKE"/>
    <n v="1189833"/>
    <d v="2021-04-15T00:00:00"/>
    <s v="West"/>
    <s v="California"/>
    <s v="Los Angeles"/>
    <n v="650"/>
    <n v="130000"/>
    <n v="0.4"/>
    <x v="1"/>
    <s v="Nike Mercurial Vapor 13 Academy Neymar Jr. TF"/>
    <s v="AT7995-104"/>
  </r>
  <r>
    <s v="NIKE"/>
    <n v="1189833"/>
    <d v="2021-04-16T00:00:00"/>
    <s v="West"/>
    <s v="California"/>
    <s v="Los Angeles"/>
    <n v="550"/>
    <n v="86625"/>
    <n v="0.35"/>
    <x v="1"/>
    <s v="Nike Mercurial Vapor 13 Academy Neymar Jr. MG"/>
    <s v="AT7960-104"/>
  </r>
  <r>
    <s v="NIKE"/>
    <n v="1189833"/>
    <d v="2021-04-17T00:00:00"/>
    <s v="West"/>
    <s v="California"/>
    <s v="Los Angeles"/>
    <n v="450"/>
    <n v="123750"/>
    <n v="0.55000000000000004"/>
    <x v="1"/>
    <s v="LeBron 17"/>
    <s v="BQ3177-100"/>
  </r>
  <r>
    <s v="NIKE"/>
    <n v="1189833"/>
    <d v="2021-04-18T00:00:00"/>
    <s v="West"/>
    <s v="California"/>
    <s v="Los Angeles"/>
    <n v="625"/>
    <n v="81250"/>
    <n v="0.2"/>
    <x v="1"/>
    <s v="Nike Benassi"/>
    <s v="343881-412"/>
  </r>
  <r>
    <s v="NIKE"/>
    <n v="1189833"/>
    <d v="2021-04-19T00:00:00"/>
    <s v="West"/>
    <s v="California"/>
    <s v="Los Angeles"/>
    <n v="900"/>
    <n v="162000"/>
    <n v="0.4"/>
    <x v="1"/>
    <s v="Nike Air Max Dia Icon Clash"/>
    <s v="AQ4312-107"/>
  </r>
  <r>
    <s v="NIKE"/>
    <n v="1189833"/>
    <d v="2021-04-20T00:00:00"/>
    <s v="West"/>
    <s v="California"/>
    <s v="Los Angeles"/>
    <n v="750"/>
    <n v="93750"/>
    <n v="0.25"/>
    <x v="1"/>
    <s v="Air Jordan XXXIV PF"/>
    <s v="BQ3381-600"/>
  </r>
  <r>
    <s v="NIKE"/>
    <n v="1189833"/>
    <d v="2021-04-21T00:00:00"/>
    <s v="West"/>
    <s v="California"/>
    <s v="Los Angeles"/>
    <n v="750"/>
    <n v="150000"/>
    <n v="0.4"/>
    <x v="1"/>
    <s v="LeBron Witness 4 EP"/>
    <s v="CD0188-101"/>
  </r>
  <r>
    <s v="NIKE"/>
    <n v="1189833"/>
    <d v="2021-04-22T00:00:00"/>
    <s v="West"/>
    <s v="California"/>
    <s v="Los Angeles"/>
    <n v="625"/>
    <n v="98437.5"/>
    <n v="0.35"/>
    <x v="1"/>
    <s v="Nike Air Zoom Winflo 5"/>
    <s v="AA7406-006"/>
  </r>
  <r>
    <s v="NIKE"/>
    <n v="1189833"/>
    <d v="2021-04-23T00:00:00"/>
    <s v="West"/>
    <s v="California"/>
    <s v="Los Angeles"/>
    <n v="500"/>
    <n v="137500"/>
    <n v="0.55000000000000004"/>
    <x v="1"/>
    <s v="Nike Air Max 90"/>
    <s v="CD0917-300"/>
  </r>
  <r>
    <s v="NIKE"/>
    <n v="1189833"/>
    <d v="2021-04-24T00:00:00"/>
    <s v="West"/>
    <s v="California"/>
    <s v="Los Angeles"/>
    <n v="800"/>
    <n v="104000"/>
    <n v="0.2"/>
    <x v="1"/>
    <s v="PG 3 NASA"/>
    <s v="CI2666-400"/>
  </r>
  <r>
    <s v="NIKE"/>
    <n v="1189833"/>
    <d v="2021-04-25T00:00:00"/>
    <s v="West"/>
    <s v="California"/>
    <s v="Los Angeles"/>
    <n v="950"/>
    <n v="171000"/>
    <n v="0.4"/>
    <x v="1"/>
    <s v="Nike React Sertu"/>
    <s v="AT5301-003"/>
  </r>
  <r>
    <s v="NIKE"/>
    <n v="1189833"/>
    <d v="2021-04-26T00:00:00"/>
    <s v="West"/>
    <s v="California"/>
    <s v="Los Angeles"/>
    <n v="800"/>
    <n v="100000"/>
    <n v="0.25"/>
    <x v="1"/>
    <s v="Nike React Element 55 SE"/>
    <s v="CD2153-001"/>
  </r>
  <r>
    <s v="NIKE"/>
    <n v="1189833"/>
    <d v="2021-04-27T00:00:00"/>
    <s v="West"/>
    <s v="California"/>
    <s v="Los Angeles"/>
    <n v="750"/>
    <n v="150000"/>
    <n v="0.4"/>
    <x v="1"/>
    <s v="Nike SB Zoom Stefan Janoski Mid RM"/>
    <s v="AT7324-001"/>
  </r>
  <r>
    <s v="NIKE"/>
    <n v="1189833"/>
    <d v="2021-04-28T00:00:00"/>
    <s v="West"/>
    <s v="California"/>
    <s v="Los Angeles"/>
    <n v="650"/>
    <n v="102375"/>
    <n v="0.35"/>
    <x v="1"/>
    <s v="Nike Zoom Rival Fly 2"/>
    <s v="CJ0710-004"/>
  </r>
  <r>
    <s v="NIKE"/>
    <n v="1189833"/>
    <d v="2021-04-29T00:00:00"/>
    <s v="West"/>
    <s v="California"/>
    <s v="Los Angeles"/>
    <n v="700"/>
    <n v="192500"/>
    <n v="0.55000000000000004"/>
    <x v="1"/>
    <s v="Nike Precision 4"/>
    <s v="CK1069-001"/>
  </r>
  <r>
    <s v="NIKE"/>
    <n v="1189833"/>
    <d v="2021-04-30T00:00:00"/>
    <s v="West"/>
    <s v="California"/>
    <s v="Los Angeles"/>
    <n v="700"/>
    <n v="91000"/>
    <n v="0.2"/>
    <x v="1"/>
    <s v="Nike Renew Run Special Edition"/>
    <s v="CT3509-001"/>
  </r>
  <r>
    <s v="NIKE"/>
    <n v="1189833"/>
    <d v="2021-05-01T00:00:00"/>
    <s v="West"/>
    <s v="California"/>
    <s v="Los Angeles"/>
    <n v="900"/>
    <n v="180000"/>
    <n v="0.4"/>
    <x v="1"/>
    <s v="Kyrie Flytrap 3 EP"/>
    <s v="CD0191-009"/>
  </r>
  <r>
    <s v="NIKE"/>
    <n v="1189833"/>
    <d v="2021-05-02T00:00:00"/>
    <s v="West"/>
    <s v="California"/>
    <s v="Los Angeles"/>
    <n v="850"/>
    <n v="116875"/>
    <n v="0.25"/>
    <x v="1"/>
    <s v="Nike Mercurial Vapor 13 Club Neymar Jr IC"/>
    <s v="AT7998-104"/>
  </r>
  <r>
    <s v="NIKE"/>
    <n v="1189833"/>
    <d v="2021-05-03T00:00:00"/>
    <s v="West"/>
    <s v="California"/>
    <s v="Los Angeles"/>
    <n v="725"/>
    <n v="145000"/>
    <n v="0.4"/>
    <x v="1"/>
    <s v="Nike Air Max Alpha Savage"/>
    <s v="AT3378-471"/>
  </r>
  <r>
    <s v="NIKE"/>
    <n v="1189833"/>
    <d v="2021-05-04T00:00:00"/>
    <s v="West"/>
    <s v="California"/>
    <s v="Los Angeles"/>
    <n v="675"/>
    <n v="118125"/>
    <n v="0.35"/>
    <x v="1"/>
    <s v="Jordan Max 200"/>
    <s v="CD6105-007"/>
  </r>
  <r>
    <s v="NIKE"/>
    <n v="1189833"/>
    <d v="2021-05-05T00:00:00"/>
    <s v="West"/>
    <s v="California"/>
    <s v="Los Angeles"/>
    <n v="675"/>
    <n v="222750"/>
    <n v="0.55000000000000004"/>
    <x v="1"/>
    <s v="Nike React Vision"/>
    <s v="CD4373-001"/>
  </r>
  <r>
    <s v="NIKE"/>
    <n v="1189833"/>
    <d v="2021-05-06T00:00:00"/>
    <s v="West"/>
    <s v="California"/>
    <s v="Los Angeles"/>
    <n v="650"/>
    <n v="84500"/>
    <n v="0.2"/>
    <x v="1"/>
    <s v="Nike Phantom Vision 2 Club Dynamic Fit TF"/>
    <s v="CD4173-606"/>
  </r>
  <r>
    <s v="NIKE"/>
    <n v="1189833"/>
    <d v="2021-05-07T00:00:00"/>
    <s v="West"/>
    <s v="California"/>
    <s v="Los Angeles"/>
    <n v="850"/>
    <n v="170000"/>
    <n v="0.4"/>
    <x v="1"/>
    <s v="Jordan Trunner NXT React"/>
    <s v="AV1201-600"/>
  </r>
  <r>
    <s v="NIKE"/>
    <n v="1189833"/>
    <d v="2021-05-08T00:00:00"/>
    <s v="West"/>
    <s v="California"/>
    <s v="Los Angeles"/>
    <n v="850"/>
    <n v="116875"/>
    <n v="0.25"/>
    <x v="1"/>
    <s v="Kyrie Low 2"/>
    <s v="AV6337-003"/>
  </r>
  <r>
    <s v="NIKE"/>
    <n v="1189833"/>
    <d v="2021-05-09T00:00:00"/>
    <s v="West"/>
    <s v="California"/>
    <s v="Los Angeles"/>
    <n v="700"/>
    <n v="140000"/>
    <n v="0.4"/>
    <x v="1"/>
    <s v="Nike Zoom Pegasus Turbo 2"/>
    <s v="CN6928-300"/>
  </r>
  <r>
    <s v="NIKE"/>
    <n v="1189833"/>
    <d v="2021-05-10T00:00:00"/>
    <s v="West"/>
    <s v="California"/>
    <s v="Los Angeles"/>
    <n v="650"/>
    <n v="113750"/>
    <n v="0.35"/>
    <x v="1"/>
    <s v="Nike React Infinity Run Flyknit"/>
    <s v="CD4372-004"/>
  </r>
  <r>
    <s v="NIKE"/>
    <n v="1189833"/>
    <d v="2021-05-11T00:00:00"/>
    <s v="West"/>
    <s v="California"/>
    <s v="Los Angeles"/>
    <n v="650"/>
    <n v="214500"/>
    <n v="0.55000000000000004"/>
    <x v="1"/>
    <s v="Nike Tiempo Legend 8 Academy MG"/>
    <s v="AT5292-606"/>
  </r>
  <r>
    <s v="NIKE"/>
    <n v="1189833"/>
    <d v="2021-05-12T00:00:00"/>
    <s v="West"/>
    <s v="California"/>
    <s v="Los Angeles"/>
    <n v="700"/>
    <n v="91000"/>
    <n v="0.2"/>
    <x v="1"/>
    <s v="Kyrie 5"/>
    <s v="AQ2456-007"/>
  </r>
  <r>
    <s v="NIKE"/>
    <n v="1189833"/>
    <d v="2021-05-13T00:00:00"/>
    <s v="West"/>
    <s v="California"/>
    <s v="Los Angeles"/>
    <n v="800"/>
    <n v="160000"/>
    <n v="0.4"/>
    <x v="1"/>
    <s v="Nike Flex 2020 RN"/>
    <s v="CJ0217-001"/>
  </r>
  <r>
    <s v="NIKE"/>
    <n v="1189833"/>
    <d v="2021-05-14T00:00:00"/>
    <s v="West"/>
    <s v="California"/>
    <s v="Los Angeles"/>
    <n v="800"/>
    <n v="110000"/>
    <n v="0.25"/>
    <x v="1"/>
    <s v="Nike Air Force 1 '07"/>
    <s v="315122-001"/>
  </r>
  <r>
    <s v="NIKE"/>
    <n v="1189833"/>
    <d v="2021-05-15T00:00:00"/>
    <s v="West"/>
    <s v="California"/>
    <s v="Los Angeles"/>
    <n v="650"/>
    <n v="130000"/>
    <n v="0.4"/>
    <x v="1"/>
    <s v="Nike SB Chron Solarsoft Premium"/>
    <s v="CK0980-002"/>
  </r>
  <r>
    <s v="NIKE"/>
    <n v="1189833"/>
    <d v="2021-05-16T00:00:00"/>
    <s v="West"/>
    <s v="California"/>
    <s v="Los Angeles"/>
    <n v="625"/>
    <n v="109375"/>
    <n v="0.35"/>
    <x v="1"/>
    <s v="LeBron Soldier 13 SFG"/>
    <s v="AR4225-003"/>
  </r>
  <r>
    <s v="NIKE"/>
    <n v="1189833"/>
    <d v="2021-05-17T00:00:00"/>
    <s v="West"/>
    <s v="California"/>
    <s v="Los Angeles"/>
    <n v="600"/>
    <n v="198000"/>
    <n v="0.55000000000000004"/>
    <x v="1"/>
    <s v="NikeCourt Air Max Vapor Wing Premium"/>
    <s v="CT3890-101"/>
  </r>
  <r>
    <s v="NIKE"/>
    <n v="1189833"/>
    <d v="2021-05-18T00:00:00"/>
    <s v="West"/>
    <s v="California"/>
    <s v="Los Angeles"/>
    <n v="650"/>
    <n v="84500"/>
    <n v="0.2"/>
    <x v="1"/>
    <s v="Nike Mercurial Vapor 13 Club TF"/>
    <s v="AT7999-414"/>
  </r>
  <r>
    <s v="NIKE"/>
    <n v="1189833"/>
    <d v="2021-05-19T00:00:00"/>
    <s v="West"/>
    <s v="California"/>
    <s v="Los Angeles"/>
    <n v="825"/>
    <n v="165000"/>
    <n v="0.4"/>
    <x v="1"/>
    <s v="Nike Phantom Vision 2 Elite Dynamic Fit FG"/>
    <s v="CD4161-606"/>
  </r>
  <r>
    <s v="NIKE"/>
    <n v="1189833"/>
    <d v="2021-05-20T00:00:00"/>
    <s v="West"/>
    <s v="California"/>
    <s v="Los Angeles"/>
    <n v="825"/>
    <n v="113437.5"/>
    <n v="0.25"/>
    <x v="1"/>
    <s v="Nike Air Skarn"/>
    <s v="CD2189-002"/>
  </r>
  <r>
    <s v="NIKE"/>
    <n v="1189833"/>
    <d v="2021-05-21T00:00:00"/>
    <s v="West"/>
    <s v="California"/>
    <s v="Los Angeles"/>
    <n v="675"/>
    <n v="135000"/>
    <n v="0.4"/>
    <x v="1"/>
    <s v="Nike Air Max 270 SE"/>
    <s v="CD6615-100"/>
  </r>
  <r>
    <s v="NIKE"/>
    <n v="1189833"/>
    <d v="2021-05-22T00:00:00"/>
    <s v="West"/>
    <s v="California"/>
    <s v="Los Angeles"/>
    <n v="650"/>
    <n v="113750"/>
    <n v="0.35"/>
    <x v="1"/>
    <s v="Nike Zoom KD11 EP"/>
    <s v="AO2605-600"/>
  </r>
  <r>
    <s v="NIKE"/>
    <n v="1189833"/>
    <d v="2021-05-23T00:00:00"/>
    <s v="West"/>
    <s v="California"/>
    <s v="Los Angeles"/>
    <n v="600"/>
    <n v="198000"/>
    <n v="0.55000000000000004"/>
    <x v="1"/>
    <s v="Nike SB Blazer Low XT"/>
    <s v="864348-019"/>
  </r>
  <r>
    <s v="NIKE"/>
    <n v="1189833"/>
    <d v="2021-05-24T00:00:00"/>
    <s v="West"/>
    <s v="California"/>
    <s v="Los Angeles"/>
    <n v="700"/>
    <n v="91000"/>
    <n v="0.2"/>
    <x v="1"/>
    <s v="Nike Air Max 720 Horizon"/>
    <s v="BQ5808-100"/>
  </r>
  <r>
    <s v="NIKE"/>
    <n v="1189833"/>
    <d v="2021-05-25T00:00:00"/>
    <s v="West"/>
    <s v="California"/>
    <s v="Los Angeles"/>
    <n v="900"/>
    <n v="180000"/>
    <n v="0.4"/>
    <x v="1"/>
    <s v="Nike React Metcon AMP"/>
    <s v="CN5501-046"/>
  </r>
  <r>
    <s v="NIKE"/>
    <n v="1189833"/>
    <d v="2021-05-26T00:00:00"/>
    <s v="West"/>
    <s v="California"/>
    <s v="Los Angeles"/>
    <n v="900"/>
    <n v="123750"/>
    <n v="0.25"/>
    <x v="1"/>
    <s v="Nike Huarache Type"/>
    <s v="BQ5102-400"/>
  </r>
  <r>
    <s v="NIKE"/>
    <n v="1189833"/>
    <d v="2021-05-27T00:00:00"/>
    <s v="West"/>
    <s v="California"/>
    <s v="Los Angeles"/>
    <n v="700"/>
    <n v="140000"/>
    <n v="0.4"/>
    <x v="1"/>
    <s v="Nike Air Max 95 Premium"/>
    <s v="CJ0588-001"/>
  </r>
  <r>
    <s v="NIKE"/>
    <n v="1189833"/>
    <d v="2021-05-28T00:00:00"/>
    <s v="West"/>
    <s v="California"/>
    <s v="Los Angeles"/>
    <n v="700"/>
    <n v="122500"/>
    <n v="0.35"/>
    <x v="1"/>
    <s v="Nike Free RN 5.0"/>
    <s v="BV7774-100"/>
  </r>
  <r>
    <s v="NIKE"/>
    <n v="1189833"/>
    <d v="2021-05-29T00:00:00"/>
    <s v="West"/>
    <s v="California"/>
    <s v="Los Angeles"/>
    <n v="625"/>
    <n v="206250"/>
    <n v="0.55000000000000004"/>
    <x v="1"/>
    <s v="Nike Zoom Vomero 5 SE SP"/>
    <s v="CI1694-300"/>
  </r>
  <r>
    <s v="NIKE"/>
    <n v="1189833"/>
    <d v="2021-05-30T00:00:00"/>
    <s v="West"/>
    <s v="California"/>
    <s v="Los Angeles"/>
    <n v="725"/>
    <n v="94250"/>
    <n v="0.2"/>
    <x v="1"/>
    <s v="Nike Benassi JDI"/>
    <s v="631261-035"/>
  </r>
  <r>
    <s v="NIKE"/>
    <n v="1185732"/>
    <d v="2021-05-31T00:00:00"/>
    <s v="West"/>
    <s v="California"/>
    <s v="Los Angeles"/>
    <n v="475"/>
    <n v="85500"/>
    <n v="0.4"/>
    <x v="1"/>
    <s v="Kyrie 6 'Enlightenment'"/>
    <s v="BQ4630-500"/>
  </r>
  <r>
    <s v="NIKE"/>
    <n v="1185732"/>
    <d v="2021-06-01T00:00:00"/>
    <s v="West"/>
    <s v="California"/>
    <s v="Los Angeles"/>
    <n v="275"/>
    <n v="43312.5"/>
    <n v="0.35"/>
    <x v="1"/>
    <s v="Nike Tiempo Legend 8 Academy IC"/>
    <s v="AT6099-606"/>
  </r>
  <r>
    <s v="NIKE"/>
    <n v="1185732"/>
    <d v="2021-06-02T00:00:00"/>
    <s v="West"/>
    <s v="California"/>
    <s v="Los Angeles"/>
    <n v="275"/>
    <n v="33687.5"/>
    <n v="0.35"/>
    <x v="1"/>
    <s v="Nike Mercurial Vapor 13 Academy MG"/>
    <s v="AT5269-606"/>
  </r>
  <r>
    <s v="NIKE"/>
    <n v="1185732"/>
    <d v="2021-06-03T00:00:00"/>
    <s v="West"/>
    <s v="California"/>
    <s v="Los Angeles"/>
    <n v="125"/>
    <n v="20000"/>
    <n v="0.4"/>
    <x v="1"/>
    <s v="Nike React Presto Premium"/>
    <s v="CN7664-800"/>
  </r>
  <r>
    <s v="NIKE"/>
    <n v="1185732"/>
    <d v="2021-06-04T00:00:00"/>
    <s v="Midwest"/>
    <s v="Illinois"/>
    <s v="Chicago"/>
    <n v="175"/>
    <n v="33687.5"/>
    <n v="0.35"/>
    <x v="1"/>
    <s v="Zoom Freak 1 'Employee of the Month'"/>
    <s v="CD4962-001"/>
  </r>
  <r>
    <s v="NIKE"/>
    <n v="1185732"/>
    <d v="2021-06-05T00:00:00"/>
    <s v="Midwest"/>
    <s v="Illinois"/>
    <s v="Chicago"/>
    <n v="275"/>
    <n v="61875"/>
    <n v="0.5"/>
    <x v="1"/>
    <s v="Nike ZoomX Vaporfly NEXT%"/>
    <s v="AO4568-600"/>
  </r>
  <r>
    <s v="NIKE"/>
    <n v="1185732"/>
    <d v="2021-06-06T00:00:00"/>
    <s v="Midwest"/>
    <s v="Illinois"/>
    <s v="Chicago"/>
    <n v="525"/>
    <n v="94500"/>
    <n v="0.4"/>
    <x v="1"/>
    <s v="Nike SB Check"/>
    <s v="705265-006"/>
  </r>
  <r>
    <s v="NIKE"/>
    <n v="1185732"/>
    <d v="2021-06-07T00:00:00"/>
    <s v="Midwest"/>
    <s v="Illinois"/>
    <s v="Chicago"/>
    <n v="175"/>
    <n v="27562.5"/>
    <n v="0.35"/>
    <x v="1"/>
    <s v="Nike Free RN Flyknit 3.0 2020"/>
    <s v="CJ0266-001"/>
  </r>
  <r>
    <s v="NIKE"/>
    <n v="1185732"/>
    <d v="2021-06-08T00:00:00"/>
    <s v="Midwest"/>
    <s v="Illinois"/>
    <s v="Chicago"/>
    <n v="225"/>
    <n v="27562.5"/>
    <n v="0.35"/>
    <x v="1"/>
    <s v="Nike Air Zoom Structure 22"/>
    <s v="AA1636-406"/>
  </r>
  <r>
    <s v="NIKE"/>
    <n v="1185732"/>
    <d v="2021-06-09T00:00:00"/>
    <s v="Midwest"/>
    <s v="Illinois"/>
    <s v="Chicago"/>
    <n v="100"/>
    <n v="16000"/>
    <n v="0.4"/>
    <x v="1"/>
    <s v="Nike Drop-Type Mid"/>
    <s v="BQ5190-101"/>
  </r>
  <r>
    <s v="NIKE"/>
    <n v="1185732"/>
    <d v="2021-06-10T00:00:00"/>
    <s v="Midwest"/>
    <s v="Illinois"/>
    <s v="Chicago"/>
    <n v="175"/>
    <n v="33687.5"/>
    <n v="0.35"/>
    <x v="1"/>
    <s v="Nike iSPA React"/>
    <s v="CT2692-002"/>
  </r>
  <r>
    <s v="NIKE"/>
    <n v="1185732"/>
    <d v="2021-06-11T00:00:00"/>
    <s v="Midwest"/>
    <s v="Illinois"/>
    <s v="Chicago"/>
    <n v="275"/>
    <n v="61875"/>
    <n v="0.5"/>
    <x v="1"/>
    <s v="Nike PhantomVNM Club FG"/>
    <s v="AO0577-717"/>
  </r>
  <r>
    <s v="NIKE"/>
    <n v="1185732"/>
    <d v="2021-06-12T00:00:00"/>
    <s v="Midwest"/>
    <s v="Illinois"/>
    <s v="Chicago"/>
    <n v="495"/>
    <n v="99000"/>
    <n v="0.4"/>
    <x v="1"/>
    <s v="Nike Air Max 90"/>
    <s v="CU3005-171"/>
  </r>
  <r>
    <s v="NIKE"/>
    <n v="1185732"/>
    <d v="2021-06-13T00:00:00"/>
    <s v="Midwest"/>
    <s v="Illinois"/>
    <s v="Chicago"/>
    <n v="200"/>
    <n v="35000"/>
    <n v="0.35"/>
    <x v="1"/>
    <s v="NikeCourt Air Zoom Zero"/>
    <s v="AA8018-101"/>
  </r>
  <r>
    <s v="NIKE"/>
    <n v="1185732"/>
    <d v="2021-06-14T00:00:00"/>
    <s v="Midwest"/>
    <s v="Illinois"/>
    <s v="Chicago"/>
    <n v="225"/>
    <n v="31500"/>
    <n v="0.35"/>
    <x v="1"/>
    <s v="Nike Air Force Max II"/>
    <s v="AV6243-400"/>
  </r>
  <r>
    <s v="NIKE"/>
    <n v="1185732"/>
    <d v="2021-06-15T00:00:00"/>
    <s v="Midwest"/>
    <s v="Illinois"/>
    <s v="Chicago"/>
    <n v="75"/>
    <n v="13500"/>
    <n v="0.4"/>
    <x v="1"/>
    <s v="Nike Air Max 270 React"/>
    <s v="CT2535-001"/>
  </r>
  <r>
    <s v="NIKE"/>
    <n v="1185732"/>
    <d v="2021-06-16T00:00:00"/>
    <s v="Midwest"/>
    <s v="Illinois"/>
    <s v="Chicago"/>
    <n v="125"/>
    <n v="26250"/>
    <n v="0.35"/>
    <x v="1"/>
    <s v="Nike Mercurial Superfly 7 Academy MDS IC"/>
    <s v="BQ5430-401"/>
  </r>
  <r>
    <s v="NIKE"/>
    <n v="1185732"/>
    <d v="2021-06-17T00:00:00"/>
    <s v="Midwest"/>
    <s v="Illinois"/>
    <s v="Chicago"/>
    <n v="225"/>
    <n v="56250"/>
    <n v="0.5"/>
    <x v="1"/>
    <s v="Nike Air Max 1 Print"/>
    <s v="AQ0927-100"/>
  </r>
  <r>
    <s v="NIKE"/>
    <n v="1185732"/>
    <d v="2021-06-18T00:00:00"/>
    <s v="Midwest"/>
    <s v="Illinois"/>
    <s v="Chicago"/>
    <n v="450"/>
    <n v="90000"/>
    <n v="0.4"/>
    <x v="1"/>
    <s v="Nike Air Max 97 SE"/>
    <s v="AQ4126-100"/>
  </r>
  <r>
    <s v="NIKE"/>
    <n v="1185732"/>
    <d v="2021-06-19T00:00:00"/>
    <s v="Midwest"/>
    <s v="Illinois"/>
    <s v="Chicago"/>
    <n v="150"/>
    <n v="26250"/>
    <n v="0.35"/>
    <x v="1"/>
    <s v="NikeCourt Air Zoom Resistance"/>
    <s v="918194-003"/>
  </r>
  <r>
    <s v="NIKE"/>
    <n v="1185732"/>
    <d v="2021-06-20T00:00:00"/>
    <s v="Midwest"/>
    <s v="Illinois"/>
    <s v="Chicago"/>
    <n v="150"/>
    <n v="21000"/>
    <n v="0.35"/>
    <x v="1"/>
    <s v="Nike Phantom Venom Club IC"/>
    <s v="AO0578-717"/>
  </r>
  <r>
    <s v="NIKE"/>
    <n v="1185732"/>
    <d v="2021-06-21T00:00:00"/>
    <s v="Midwest"/>
    <s v="Illinois"/>
    <s v="Chicago"/>
    <n v="75"/>
    <n v="13500"/>
    <n v="0.4"/>
    <x v="1"/>
    <s v="Nike Benassi JDI SE"/>
    <s v="CK0986-002"/>
  </r>
  <r>
    <s v="NIKE"/>
    <n v="1185732"/>
    <d v="2021-06-22T00:00:00"/>
    <s v="Midwest"/>
    <s v="Illinois"/>
    <s v="Chicago"/>
    <n v="100"/>
    <n v="21000"/>
    <n v="0.35"/>
    <x v="1"/>
    <s v="Nike Mercurial Superfly 7 Elite MDS FG"/>
    <s v="BQ5469-703"/>
  </r>
  <r>
    <s v="NIKE"/>
    <n v="1185732"/>
    <d v="2021-06-23T00:00:00"/>
    <s v="Midwest"/>
    <s v="Illinois"/>
    <s v="Chicago"/>
    <n v="225"/>
    <n v="56250"/>
    <n v="0.5"/>
    <x v="1"/>
    <s v="Nike Mercurial Vapor 13 Club IC"/>
    <s v="AT7997-606"/>
  </r>
  <r>
    <s v="NIKE"/>
    <n v="1185732"/>
    <d v="2021-06-24T00:00:00"/>
    <s v="Midwest"/>
    <s v="Illinois"/>
    <s v="Chicago"/>
    <n v="495"/>
    <n v="118800"/>
    <n v="0.4"/>
    <x v="1"/>
    <s v="Nike Air VaporMax 360"/>
    <s v="CT5063-100"/>
  </r>
  <r>
    <s v="NIKE"/>
    <n v="1185732"/>
    <d v="2021-06-25T00:00:00"/>
    <s v="Midwest"/>
    <s v="Illinois"/>
    <s v="Chicago"/>
    <n v="200"/>
    <n v="38500"/>
    <n v="0.35"/>
    <x v="1"/>
    <s v="Nike Solarsoft"/>
    <s v="488161-602"/>
  </r>
  <r>
    <s v="NIKE"/>
    <n v="1185732"/>
    <d v="2021-06-26T00:00:00"/>
    <s v="Midwest"/>
    <s v="Illinois"/>
    <s v="Chicago"/>
    <n v="175"/>
    <n v="30625"/>
    <n v="0.35"/>
    <x v="1"/>
    <s v="Air Jordan 11 Retro Low"/>
    <s v="528895-003"/>
  </r>
  <r>
    <s v="NIKE"/>
    <n v="1185732"/>
    <d v="2021-06-27T00:00:00"/>
    <s v="Midwest"/>
    <s v="Illinois"/>
    <s v="Chicago"/>
    <n v="100"/>
    <n v="20000"/>
    <n v="0.4"/>
    <x v="1"/>
    <s v="Nike Zoom Fly 3 Premium"/>
    <s v="CD4570-300"/>
  </r>
  <r>
    <s v="NIKE"/>
    <n v="1185732"/>
    <d v="2021-06-28T00:00:00"/>
    <s v="Midwest"/>
    <s v="Illinois"/>
    <s v="Chicago"/>
    <n v="125"/>
    <n v="26250"/>
    <n v="0.35"/>
    <x v="1"/>
    <s v="Nike Zoom Gravity"/>
    <s v="BQ3203-007"/>
  </r>
  <r>
    <s v="NIKE"/>
    <n v="1185732"/>
    <d v="2021-06-29T00:00:00"/>
    <s v="Midwest"/>
    <s v="Illinois"/>
    <s v="Chicago"/>
    <n v="250"/>
    <n v="81250"/>
    <n v="0.5"/>
    <x v="1"/>
    <s v="Nike MX-720-818"/>
    <s v="CU3013-070"/>
  </r>
  <r>
    <s v="NIKE"/>
    <n v="1185732"/>
    <d v="2021-06-30T00:00:00"/>
    <s v="Midwest"/>
    <s v="Illinois"/>
    <s v="Chicago"/>
    <n v="500"/>
    <n v="100000"/>
    <n v="0.4"/>
    <x v="1"/>
    <s v="Nike Mercurial Vapor 13 Elite SE FG"/>
    <s v="CD6720-808"/>
  </r>
  <r>
    <s v="NIKE"/>
    <n v="1185732"/>
    <d v="2021-07-01T00:00:00"/>
    <s v="Midwest"/>
    <s v="Illinois"/>
    <s v="Chicago"/>
    <n v="250"/>
    <n v="39375"/>
    <n v="0.35"/>
    <x v="1"/>
    <s v="Nike Air Max 720 BETRUE"/>
    <s v="CJ5472-900"/>
  </r>
  <r>
    <s v="NIKE"/>
    <n v="1185732"/>
    <d v="2021-07-02T00:00:00"/>
    <s v="Midwest"/>
    <s v="Illinois"/>
    <s v="Chicago"/>
    <n v="200"/>
    <n v="28000"/>
    <n v="0.35"/>
    <x v="1"/>
    <s v="Nike Air Force 1 Mid '07"/>
    <s v="315123-111"/>
  </r>
  <r>
    <s v="NIKE"/>
    <n v="1185732"/>
    <d v="2021-07-03T00:00:00"/>
    <s v="Midwest"/>
    <s v="Illinois"/>
    <s v="Chicago"/>
    <n v="175"/>
    <n v="28000"/>
    <n v="0.4"/>
    <x v="1"/>
    <s v="Nike Air Max 2017"/>
    <s v="849559-004"/>
  </r>
  <r>
    <s v="NIKE"/>
    <n v="1185732"/>
    <d v="2021-07-04T00:00:00"/>
    <s v="Midwest"/>
    <s v="Illinois"/>
    <s v="Chicago"/>
    <n v="175"/>
    <n v="30625"/>
    <n v="0.35"/>
    <x v="1"/>
    <s v="Nike EXP-X14 SE"/>
    <s v="AO3095-100"/>
  </r>
  <r>
    <s v="NIKE"/>
    <n v="1185732"/>
    <d v="2021-07-05T00:00:00"/>
    <s v="Midwest"/>
    <s v="Illinois"/>
    <s v="Chicago"/>
    <n v="350"/>
    <n v="96250"/>
    <n v="0.5"/>
    <x v="1"/>
    <s v="NikeCourt Lite 2"/>
    <s v="AR8836-009"/>
  </r>
  <r>
    <s v="NIKE"/>
    <n v="1185732"/>
    <d v="2021-07-06T00:00:00"/>
    <s v="Midwest"/>
    <s v="Illinois"/>
    <s v="Chicago"/>
    <n v="575"/>
    <n v="115000"/>
    <n v="0.4"/>
    <x v="1"/>
    <s v="Air Max 200 20"/>
    <s v="CT5062-100"/>
  </r>
  <r>
    <s v="NIKE"/>
    <n v="1185732"/>
    <d v="2021-07-07T00:00:00"/>
    <s v="Midwest"/>
    <s v="Illinois"/>
    <s v="Chicago"/>
    <n v="325"/>
    <n v="51187.5"/>
    <n v="0.35"/>
    <x v="1"/>
    <s v="Nike x Undercover Air Max 720"/>
    <s v="CN2408-001"/>
  </r>
  <r>
    <s v="NIKE"/>
    <n v="1185732"/>
    <d v="2021-07-08T00:00:00"/>
    <s v="Midwest"/>
    <s v="Illinois"/>
    <s v="Chicago"/>
    <n v="250"/>
    <n v="35000"/>
    <n v="0.35"/>
    <x v="1"/>
    <s v="Air Jordan 13 Retro"/>
    <s v="414571-030"/>
  </r>
  <r>
    <s v="NIKE"/>
    <n v="1185732"/>
    <d v="2021-07-09T00:00:00"/>
    <s v="Midwest"/>
    <s v="Illinois"/>
    <s v="Chicago"/>
    <n v="200"/>
    <n v="32000"/>
    <n v="0.4"/>
    <x v="1"/>
    <s v="Nike Cortez '72 S.D."/>
    <s v="CJ2586-100"/>
  </r>
  <r>
    <s v="NIKE"/>
    <n v="1185732"/>
    <d v="2021-07-10T00:00:00"/>
    <s v="Midwest"/>
    <s v="Illinois"/>
    <s v="Chicago"/>
    <n v="225"/>
    <n v="39375"/>
    <n v="0.35"/>
    <x v="1"/>
    <s v="Nike Xarr"/>
    <s v="BQ5240-200"/>
  </r>
  <r>
    <s v="NIKE"/>
    <n v="1185732"/>
    <d v="2021-07-11T00:00:00"/>
    <s v="Midwest"/>
    <s v="Illinois"/>
    <s v="Chicago"/>
    <n v="400"/>
    <n v="110000"/>
    <n v="0.5"/>
    <x v="1"/>
    <s v="Nike Air Max 97 On Air Jasmine Lasode"/>
    <s v="CI1504-100"/>
  </r>
  <r>
    <s v="NIKE"/>
    <n v="1185732"/>
    <d v="2021-07-12T00:00:00"/>
    <s v="Midwest"/>
    <s v="Illinois"/>
    <s v="Chicago"/>
    <n v="550"/>
    <n v="110000"/>
    <n v="0.4"/>
    <x v="1"/>
    <s v="Nike Air Force 1 GORE-TEX ®"/>
    <s v="CK2630-700"/>
  </r>
  <r>
    <s v="NIKE"/>
    <n v="1185732"/>
    <d v="2021-07-13T00:00:00"/>
    <s v="Midwest"/>
    <s v="Illinois"/>
    <s v="Chicago"/>
    <n v="325"/>
    <n v="51187.5"/>
    <n v="0.35"/>
    <x v="1"/>
    <s v="Kyrie 6 EP 'Chinese New Year'"/>
    <s v="CD5029-001"/>
  </r>
  <r>
    <s v="NIKE"/>
    <n v="1185732"/>
    <d v="2021-07-14T00:00:00"/>
    <s v="Midwest"/>
    <s v="Illinois"/>
    <s v="Chicago"/>
    <n v="250"/>
    <n v="35000"/>
    <n v="0.35"/>
    <x v="1"/>
    <s v="Nike Fly.By Mid"/>
    <s v="CD0189-001"/>
  </r>
  <r>
    <s v="NIKE"/>
    <n v="1185732"/>
    <d v="2021-07-15T00:00:00"/>
    <s v="Midwest"/>
    <s v="Illinois"/>
    <s v="Chicago"/>
    <n v="225"/>
    <n v="36000"/>
    <n v="0.4"/>
    <x v="1"/>
    <s v="Nike Zoom KD12"/>
    <s v="CK1195-101"/>
  </r>
  <r>
    <s v="NIKE"/>
    <n v="1185732"/>
    <d v="2021-07-16T00:00:00"/>
    <s v="Midwest"/>
    <s v="Illinois"/>
    <s v="Chicago"/>
    <n v="200"/>
    <n v="35000"/>
    <n v="0.35"/>
    <x v="1"/>
    <s v="Nike Mercurial Vapor 13 Academy MDS MG"/>
    <s v="CJ1292-401"/>
  </r>
  <r>
    <s v="NIKE"/>
    <n v="1185732"/>
    <d v="2021-07-17T00:00:00"/>
    <s v="Midwest"/>
    <s v="Illinois"/>
    <s v="Chicago"/>
    <n v="375"/>
    <n v="103125"/>
    <n v="0.5"/>
    <x v="1"/>
    <s v="Nike Mercurial Vapor 13 Elite SE FG"/>
    <s v="CD6720-808"/>
  </r>
  <r>
    <s v="NIKE"/>
    <n v="1185732"/>
    <d v="2021-07-18T00:00:00"/>
    <s v="Midwest"/>
    <s v="Illinois"/>
    <s v="Chicago"/>
    <n v="500"/>
    <n v="100000"/>
    <n v="0.4"/>
    <x v="1"/>
    <s v="Nike Epic React Flyknit 2"/>
    <s v="BQ8928-011"/>
  </r>
  <r>
    <s v="NIKE"/>
    <n v="1185732"/>
    <d v="2021-07-19T00:00:00"/>
    <s v="Midwest"/>
    <s v="Illinois"/>
    <s v="Chicago"/>
    <n v="300"/>
    <n v="47250"/>
    <n v="0.35"/>
    <x v="1"/>
    <s v="Nike MX-720-818"/>
    <s v="BV5841-800"/>
  </r>
  <r>
    <s v="NIKE"/>
    <n v="1185732"/>
    <d v="2021-07-20T00:00:00"/>
    <s v="Midwest"/>
    <s v="Illinois"/>
    <s v="Chicago"/>
    <n v="200"/>
    <n v="28000"/>
    <n v="0.35"/>
    <x v="1"/>
    <s v="Nike Mercurial Vapor 13 Club Neymar Jr. MG"/>
    <s v="AT7967-104"/>
  </r>
  <r>
    <s v="NIKE"/>
    <n v="1185732"/>
    <d v="2021-07-21T00:00:00"/>
    <s v="Midwest"/>
    <s v="Illinois"/>
    <s v="Chicago"/>
    <n v="175"/>
    <n v="28000"/>
    <n v="0.4"/>
    <x v="1"/>
    <s v="Nike Air Streak Lite"/>
    <s v="CD4387-100"/>
  </r>
  <r>
    <s v="NIKE"/>
    <n v="1185732"/>
    <d v="2021-07-22T00:00:00"/>
    <s v="Midwest"/>
    <s v="Illinois"/>
    <s v="Chicago"/>
    <n v="175"/>
    <n v="30625"/>
    <n v="0.35"/>
    <x v="1"/>
    <s v="Nike SB Zoom Stefan Janoski Canvas RM Premium"/>
    <s v="AQ7878-003"/>
  </r>
  <r>
    <s v="NIKE"/>
    <n v="1185732"/>
    <d v="2021-07-23T00:00:00"/>
    <s v="Midwest"/>
    <s v="Illinois"/>
    <s v="Chicago"/>
    <n v="250"/>
    <n v="68750"/>
    <n v="0.5"/>
    <x v="1"/>
    <s v="Nike Air VaporMax LX"/>
    <s v="BV1712-001"/>
  </r>
  <r>
    <s v="NIKE"/>
    <n v="1185732"/>
    <d v="2021-07-24T00:00:00"/>
    <s v="Midwest"/>
    <s v="Illinois"/>
    <s v="Chicago"/>
    <n v="425"/>
    <n v="102000"/>
    <n v="0.4"/>
    <x v="1"/>
    <s v="Nike Wildhorse 6"/>
    <s v="BV7106-400"/>
  </r>
  <r>
    <s v="NIKE"/>
    <n v="1185732"/>
    <d v="2021-07-25T00:00:00"/>
    <s v="Midwest"/>
    <s v="Illinois"/>
    <s v="Chicago"/>
    <n v="250"/>
    <n v="43750"/>
    <n v="0.35"/>
    <x v="1"/>
    <s v="Nike Air Zoom Pegasus 36"/>
    <s v="AQ2210-002"/>
  </r>
  <r>
    <s v="NIKE"/>
    <n v="1185732"/>
    <d v="2021-07-26T00:00:00"/>
    <s v="Midwest"/>
    <s v="Illinois"/>
    <s v="Chicago"/>
    <n v="150"/>
    <n v="26250"/>
    <n v="0.35"/>
    <x v="1"/>
    <s v="Nike Air Zoom Wildhorse 5"/>
    <s v="AQ2222-200"/>
  </r>
  <r>
    <s v="NIKE"/>
    <n v="1185732"/>
    <d v="2021-07-27T00:00:00"/>
    <s v="Midwest"/>
    <s v="Illinois"/>
    <s v="Chicago"/>
    <n v="125"/>
    <n v="25000"/>
    <n v="0.4"/>
    <x v="1"/>
    <s v="Nike Air Max 720 Waves"/>
    <s v="BQ4430-400"/>
  </r>
  <r>
    <s v="NIKE"/>
    <n v="1185732"/>
    <d v="2021-07-28T00:00:00"/>
    <s v="Midwest"/>
    <s v="Illinois"/>
    <s v="Chicago"/>
    <n v="125"/>
    <n v="26250"/>
    <n v="0.35"/>
    <x v="1"/>
    <s v="Nike Benassi JDI BETRUE"/>
    <s v="CD2717-001"/>
  </r>
  <r>
    <s v="NIKE"/>
    <n v="1185732"/>
    <d v="2021-07-29T00:00:00"/>
    <s v="Midwest"/>
    <s v="Illinois"/>
    <s v="Chicago"/>
    <n v="250"/>
    <n v="81250"/>
    <n v="0.5"/>
    <x v="1"/>
    <s v="Kyrie 4"/>
    <s v="943806-602"/>
  </r>
  <r>
    <s v="NIKE"/>
    <n v="1185732"/>
    <d v="2021-07-30T00:00:00"/>
    <s v="Midwest"/>
    <s v="Illinois"/>
    <s v="Chicago"/>
    <n v="400"/>
    <n v="96000"/>
    <n v="0.4"/>
    <x v="1"/>
    <s v="Air Jordan 5 Retro"/>
    <s v="CN2932-100"/>
  </r>
  <r>
    <s v="NIKE"/>
    <n v="1185732"/>
    <d v="2021-07-31T00:00:00"/>
    <s v="Midwest"/>
    <s v="Illinois"/>
    <s v="Chicago"/>
    <n v="250"/>
    <n v="43750"/>
    <n v="0.35"/>
    <x v="1"/>
    <s v="Nike Flex 2020 RN"/>
    <s v="CI9994-001"/>
  </r>
  <r>
    <s v="NIKE"/>
    <n v="1185732"/>
    <d v="2021-08-01T00:00:00"/>
    <s v="Midwest"/>
    <s v="Illinois"/>
    <s v="Chicago"/>
    <n v="195"/>
    <n v="34125"/>
    <n v="0.35"/>
    <x v="1"/>
    <s v="Nike Drop-Type Premium"/>
    <s v="CN6916-100"/>
  </r>
  <r>
    <s v="NIKE"/>
    <n v="1185732"/>
    <d v="2021-08-02T00:00:00"/>
    <s v="Midwest"/>
    <s v="Illinois"/>
    <s v="Chicago"/>
    <n v="175"/>
    <n v="35000"/>
    <n v="0.4"/>
    <x v="1"/>
    <s v="Jordan Modero 2 VP"/>
    <s v="CU2708-901"/>
  </r>
  <r>
    <s v="NIKE"/>
    <n v="1185732"/>
    <d v="2021-08-03T00:00:00"/>
    <s v="Midwest"/>
    <s v="Illinois"/>
    <s v="Chicago"/>
    <n v="150"/>
    <n v="31500"/>
    <n v="0.35"/>
    <x v="1"/>
    <s v="Nike React Metcon"/>
    <s v="BQ6044-100"/>
  </r>
  <r>
    <s v="NIKE"/>
    <n v="1185732"/>
    <d v="2021-08-04T00:00:00"/>
    <s v="Midwest"/>
    <s v="Illinois"/>
    <s v="Chicago"/>
    <n v="250"/>
    <n v="81250"/>
    <n v="0.5"/>
    <x v="1"/>
    <s v="Nike Joyride Dual Run"/>
    <s v="CD4365-003"/>
  </r>
  <r>
    <s v="NIKE"/>
    <n v="1185732"/>
    <d v="2021-08-05T00:00:00"/>
    <s v="Midwest"/>
    <s v="Illinois"/>
    <s v="Chicago"/>
    <n v="500"/>
    <n v="120000"/>
    <n v="0.4"/>
    <x v="1"/>
    <s v="Nike Classic Cortez"/>
    <s v="749571-154"/>
  </r>
  <r>
    <s v="NIKE"/>
    <n v="1185732"/>
    <d v="2021-08-06T00:00:00"/>
    <s v="Midwest"/>
    <s v="Illinois"/>
    <s v="Chicago"/>
    <n v="300"/>
    <n v="52500"/>
    <n v="0.35"/>
    <x v="1"/>
    <s v="Nike React Element 55 Premium"/>
    <s v="CI3835-002"/>
  </r>
  <r>
    <s v="NIKE"/>
    <n v="1185732"/>
    <d v="2021-08-07T00:00:00"/>
    <s v="Midwest"/>
    <s v="Illinois"/>
    <s v="Chicago"/>
    <n v="250"/>
    <n v="43750"/>
    <n v="0.35"/>
    <x v="1"/>
    <s v="Nike Mercurial Vapor 13 Academy MDS TF"/>
    <s v="CJ1306-401"/>
  </r>
  <r>
    <s v="NIKE"/>
    <n v="1185732"/>
    <d v="2021-08-08T00:00:00"/>
    <s v="Midwest"/>
    <s v="Illinois"/>
    <s v="Chicago"/>
    <n v="200"/>
    <n v="40000"/>
    <n v="0.4"/>
    <x v="1"/>
    <s v="Jordan 'Why Not?' Zer0.2 SE"/>
    <s v="CW6565-900"/>
  </r>
  <r>
    <s v="NIKE"/>
    <n v="1185732"/>
    <d v="2021-08-09T00:00:00"/>
    <s v="Midwest"/>
    <s v="Illinois"/>
    <s v="Chicago"/>
    <n v="200"/>
    <n v="42000"/>
    <n v="0.35"/>
    <x v="1"/>
    <s v="Nike Joyride CC"/>
    <s v="AO1742-004"/>
  </r>
  <r>
    <s v="NIKE"/>
    <n v="1185732"/>
    <d v="2021-08-10T00:00:00"/>
    <s v="Midwest"/>
    <s v="Illinois"/>
    <s v="Chicago"/>
    <n v="300"/>
    <n v="97500"/>
    <n v="0.5"/>
    <x v="1"/>
    <s v="Nike Tiempo Legend 8 Club TF"/>
    <s v="AT6109-606"/>
  </r>
  <r>
    <s v="NIKE"/>
    <n v="1197831"/>
    <d v="2021-08-11T00:00:00"/>
    <s v="Midwest"/>
    <s v="Illinois"/>
    <s v="Chicago"/>
    <n v="725"/>
    <n v="43500"/>
    <n v="0.3"/>
    <x v="1"/>
    <s v="Nike Phantom Vision 2 Academy Dynamic Fit TF"/>
    <s v="CD4172-606"/>
  </r>
  <r>
    <s v="NIKE"/>
    <n v="1197831"/>
    <d v="2021-08-12T00:00:00"/>
    <s v="Midwest"/>
    <s v="Illinois"/>
    <s v="Chicago"/>
    <n v="725"/>
    <n v="65250"/>
    <n v="0.3"/>
    <x v="1"/>
    <s v="Nike Zoom Fly Flyknit"/>
    <s v="AR4561-200"/>
  </r>
  <r>
    <s v="NIKE"/>
    <n v="1197831"/>
    <d v="2021-08-13T00:00:00"/>
    <s v="Midwest"/>
    <s v="Illinois"/>
    <s v="Chicago"/>
    <n v="525"/>
    <n v="47250"/>
    <n v="0.3"/>
    <x v="1"/>
    <s v="Nike Air Max 98 SE"/>
    <s v="CD0132-001"/>
  </r>
  <r>
    <s v="NIKE"/>
    <n v="1197831"/>
    <d v="2021-08-14T00:00:00"/>
    <s v="Midwest"/>
    <s v="Illinois"/>
    <s v="Chicago"/>
    <n v="525"/>
    <n v="73500"/>
    <n v="0.4"/>
    <x v="1"/>
    <s v="Nike Air Max Tailwind IV SP"/>
    <s v="BV1357-003"/>
  </r>
  <r>
    <s v="NIKE"/>
    <n v="1197831"/>
    <d v="2021-08-15T00:00:00"/>
    <s v="South"/>
    <s v="Texas"/>
    <s v="Dallas"/>
    <n v="375"/>
    <n v="37500"/>
    <n v="0.25"/>
    <x v="1"/>
    <s v="Jordan Proto-Lyte"/>
    <s v="AT3381-008"/>
  </r>
  <r>
    <s v="NIKE"/>
    <n v="1197831"/>
    <d v="2021-08-16T00:00:00"/>
    <s v="South"/>
    <s v="Texas"/>
    <s v="Dallas"/>
    <n v="525"/>
    <n v="82687.5"/>
    <n v="0.45"/>
    <x v="1"/>
    <s v="Nike Mercurial Superfly 7 Academy TF"/>
    <s v="AT7978-414"/>
  </r>
  <r>
    <s v="NIKE"/>
    <n v="1197831"/>
    <d v="2021-08-17T00:00:00"/>
    <s v="South"/>
    <s v="Texas"/>
    <s v="Dallas"/>
    <n v="675"/>
    <n v="50625"/>
    <n v="0.3"/>
    <x v="1"/>
    <s v="Nike x Hawkins High Cortez"/>
    <s v="CJ6106-100"/>
  </r>
  <r>
    <s v="NIKE"/>
    <n v="1197831"/>
    <d v="2021-08-18T00:00:00"/>
    <s v="South"/>
    <s v="Texas"/>
    <s v="Dallas"/>
    <n v="650"/>
    <n v="68250"/>
    <n v="0.3"/>
    <x v="1"/>
    <s v="Nike Epic Phantom React Flyknit Icon Clash"/>
    <s v="CK0089-100"/>
  </r>
  <r>
    <s v="NIKE"/>
    <n v="1197831"/>
    <d v="2021-08-19T00:00:00"/>
    <s v="South"/>
    <s v="Texas"/>
    <s v="Dallas"/>
    <n v="475"/>
    <n v="49875"/>
    <n v="0.3"/>
    <x v="1"/>
    <s v="Nike Air Max 2090"/>
    <s v="CT7695-401"/>
  </r>
  <r>
    <s v="NIKE"/>
    <n v="1197831"/>
    <d v="2021-08-20T00:00:00"/>
    <s v="South"/>
    <s v="Texas"/>
    <s v="Dallas"/>
    <n v="425"/>
    <n v="59500"/>
    <n v="0.4"/>
    <x v="1"/>
    <s v="Nike Phantom Vision Academy Dynamic Fit MG"/>
    <s v="AO3258-080"/>
  </r>
  <r>
    <s v="NIKE"/>
    <n v="1197831"/>
    <d v="2021-08-21T00:00:00"/>
    <s v="South"/>
    <s v="Texas"/>
    <s v="Dallas"/>
    <n v="300"/>
    <n v="30000"/>
    <n v="0.25"/>
    <x v="1"/>
    <s v="NikeCourt Air Max Vapor Wing MS"/>
    <s v="BQ0129-106"/>
  </r>
  <r>
    <s v="NIKE"/>
    <n v="1197831"/>
    <d v="2021-08-22T00:00:00"/>
    <s v="South"/>
    <s v="Texas"/>
    <s v="Dallas"/>
    <n v="500"/>
    <n v="78750"/>
    <n v="0.45"/>
    <x v="1"/>
    <s v="LeBron x John Elliott Icon"/>
    <s v="AQ0114-101"/>
  </r>
  <r>
    <s v="NIKE"/>
    <n v="1197831"/>
    <d v="2021-08-23T00:00:00"/>
    <s v="South"/>
    <s v="Texas"/>
    <s v="Dallas"/>
    <n v="675"/>
    <n v="70875"/>
    <n v="0.35"/>
    <x v="1"/>
    <s v="Nike Air Max 270 Flyknit"/>
    <s v="AO1023-005"/>
  </r>
  <r>
    <s v="NIKE"/>
    <n v="1197831"/>
    <d v="2021-08-24T00:00:00"/>
    <s v="South"/>
    <s v="Texas"/>
    <s v="Dallas"/>
    <n v="675"/>
    <n v="94500"/>
    <n v="0.35"/>
    <x v="1"/>
    <s v="Air Jordan 13 Retro Chinese New Year"/>
    <s v="CW4409-100"/>
  </r>
  <r>
    <s v="NIKE"/>
    <n v="1197831"/>
    <d v="2021-08-25T00:00:00"/>
    <s v="South"/>
    <s v="Texas"/>
    <s v="Dallas"/>
    <n v="500"/>
    <n v="52500"/>
    <n v="0.35"/>
    <x v="1"/>
    <s v="Nike Zoom Pegasus Turbo Shield"/>
    <s v="BQ1896-002"/>
  </r>
  <r>
    <s v="NIKE"/>
    <n v="1197831"/>
    <d v="2021-08-26T00:00:00"/>
    <s v="South"/>
    <s v="Texas"/>
    <s v="Dallas"/>
    <n v="400"/>
    <n v="63000"/>
    <n v="0.45"/>
    <x v="1"/>
    <s v="Nike Air Wildwood ACG"/>
    <s v="AO3116-004"/>
  </r>
  <r>
    <s v="NIKE"/>
    <n v="1197831"/>
    <d v="2021-08-27T00:00:00"/>
    <s v="South"/>
    <s v="Texas"/>
    <s v="Dallas"/>
    <n v="300"/>
    <n v="36000"/>
    <n v="0.3"/>
    <x v="1"/>
    <s v="Nike Air Max 720"/>
    <s v="CI3870-100"/>
  </r>
  <r>
    <s v="NIKE"/>
    <n v="1197831"/>
    <d v="2021-08-28T00:00:00"/>
    <s v="South"/>
    <s v="Texas"/>
    <s v="Dallas"/>
    <n v="450"/>
    <n v="78750"/>
    <n v="0.5"/>
    <x v="1"/>
    <s v="LeBron 16 Low"/>
    <s v="CI2668-004"/>
  </r>
  <r>
    <s v="NIKE"/>
    <n v="1197831"/>
    <d v="2021-08-29T00:00:00"/>
    <s v="South"/>
    <s v="Texas"/>
    <s v="Dallas"/>
    <n v="700"/>
    <n v="49000"/>
    <n v="0.35"/>
    <x v="1"/>
    <s v="Air Jordan 14 Retro"/>
    <s v="487471-003"/>
  </r>
  <r>
    <s v="NIKE"/>
    <n v="1197831"/>
    <d v="2021-08-30T00:00:00"/>
    <s v="South"/>
    <s v="Texas"/>
    <s v="Dallas"/>
    <n v="700"/>
    <n v="73500"/>
    <n v="0.35"/>
    <x v="1"/>
    <s v="Nike Air Force 1 Type-2"/>
    <s v="CT2584-100"/>
  </r>
  <r>
    <s v="NIKE"/>
    <n v="1197831"/>
    <d v="2021-08-31T00:00:00"/>
    <s v="South"/>
    <s v="Texas"/>
    <s v="Dallas"/>
    <n v="525"/>
    <n v="45937.5"/>
    <n v="0.35"/>
    <x v="1"/>
    <s v="Nike Free RN Flyknit 3.0"/>
    <s v="AQ5708-201"/>
  </r>
  <r>
    <s v="NIKE"/>
    <n v="1197831"/>
    <d v="2021-09-01T00:00:00"/>
    <s v="South"/>
    <s v="Texas"/>
    <s v="Dallas"/>
    <n v="425"/>
    <n v="57375"/>
    <n v="0.45"/>
    <x v="1"/>
    <s v="Nike SB Air Max Stefan Janoski 2"/>
    <s v="AQ7477-009"/>
  </r>
  <r>
    <s v="NIKE"/>
    <n v="1197831"/>
    <d v="2021-09-02T00:00:00"/>
    <s v="South"/>
    <s v="Texas"/>
    <s v="Dallas"/>
    <n v="325"/>
    <n v="34125"/>
    <n v="0.3"/>
    <x v="1"/>
    <s v="Nike Air Zoom Pegasus 36 Trail"/>
    <s v="AR5676-401"/>
  </r>
  <r>
    <s v="NIKE"/>
    <n v="1197831"/>
    <d v="2021-09-03T00:00:00"/>
    <s v="South"/>
    <s v="Texas"/>
    <s v="Dallas"/>
    <n v="600"/>
    <n v="90000"/>
    <n v="0.5"/>
    <x v="1"/>
    <s v="Nike Tiempo Legend 8 Club IC"/>
    <s v="AT6110-004"/>
  </r>
  <r>
    <s v="NIKE"/>
    <n v="1197831"/>
    <d v="2021-09-04T00:00:00"/>
    <s v="South"/>
    <s v="Texas"/>
    <s v="Dallas"/>
    <n v="750"/>
    <n v="52500"/>
    <n v="0.35"/>
    <x v="1"/>
    <s v="Nike Flex TR 9"/>
    <s v="AQ7491-008"/>
  </r>
  <r>
    <s v="NIKE"/>
    <n v="1197831"/>
    <d v="2021-09-05T00:00:00"/>
    <s v="South"/>
    <s v="Texas"/>
    <s v="Dallas"/>
    <n v="775"/>
    <n v="81375"/>
    <n v="0.35"/>
    <x v="1"/>
    <s v="Nike Epic Phantom React"/>
    <s v="CI1291-400"/>
  </r>
  <r>
    <s v="NIKE"/>
    <n v="1197831"/>
    <d v="2021-09-06T00:00:00"/>
    <s v="South"/>
    <s v="Texas"/>
    <s v="Dallas"/>
    <n v="625"/>
    <n v="54687.5"/>
    <n v="0.35"/>
    <x v="1"/>
    <s v="Nike Metcon 5 AMP"/>
    <s v="CN5455-160"/>
  </r>
  <r>
    <s v="NIKE"/>
    <n v="1197831"/>
    <d v="2021-09-07T00:00:00"/>
    <s v="South"/>
    <s v="Texas"/>
    <s v="Dallas"/>
    <n v="550"/>
    <n v="86625"/>
    <n v="0.45"/>
    <x v="1"/>
    <s v="Nike SB Air Zoom Bruin Edge"/>
    <s v="CD5036-100"/>
  </r>
  <r>
    <s v="NIKE"/>
    <n v="1197831"/>
    <d v="2021-09-08T00:00:00"/>
    <s v="South"/>
    <s v="Texas"/>
    <s v="Dallas"/>
    <n v="450"/>
    <n v="67500"/>
    <n v="0.3"/>
    <x v="1"/>
    <s v="Nike ISPA Air Max 720"/>
    <s v="CQ6278-001"/>
  </r>
  <r>
    <s v="NIKE"/>
    <n v="1197831"/>
    <d v="2021-09-09T00:00:00"/>
    <s v="South"/>
    <s v="Texas"/>
    <s v="Dallas"/>
    <n v="800"/>
    <n v="180000"/>
    <n v="0.5"/>
    <x v="1"/>
    <s v="Nike x Undercover React Presto"/>
    <s v="CU3459-200"/>
  </r>
  <r>
    <s v="NIKE"/>
    <n v="1197831"/>
    <d v="2021-09-10T00:00:00"/>
    <s v="South"/>
    <s v="Texas"/>
    <s v="Dallas"/>
    <n v="800"/>
    <n v="126000"/>
    <n v="0.35"/>
    <x v="1"/>
    <s v="Nike Vandalised"/>
    <s v="BQ3610-100"/>
  </r>
  <r>
    <s v="NIKE"/>
    <n v="1197831"/>
    <d v="2021-09-11T00:00:00"/>
    <s v="South"/>
    <s v="Texas"/>
    <s v="Dallas"/>
    <n v="800"/>
    <n v="140000"/>
    <n v="0.35"/>
    <x v="1"/>
    <s v="Nike Signal D/MS/X"/>
    <s v="AT5303-100"/>
  </r>
  <r>
    <s v="NIKE"/>
    <n v="1197831"/>
    <d v="2021-09-12T00:00:00"/>
    <s v="South"/>
    <s v="Texas"/>
    <s v="Dallas"/>
    <n v="650"/>
    <n v="102375"/>
    <n v="0.35"/>
    <x v="1"/>
    <s v="Nike Air Max 720 (OBJ)"/>
    <s v="CK2531-001"/>
  </r>
  <r>
    <s v="NIKE"/>
    <n v="1197831"/>
    <d v="2021-09-13T00:00:00"/>
    <s v="South"/>
    <s v="Texas"/>
    <s v="Dallas"/>
    <n v="600"/>
    <n v="121500"/>
    <n v="0.45"/>
    <x v="1"/>
    <s v="Nike Vandalised LX"/>
    <s v="BQ3611-100"/>
  </r>
  <r>
    <s v="NIKE"/>
    <n v="1197831"/>
    <d v="2021-09-14T00:00:00"/>
    <s v="South"/>
    <s v="Texas"/>
    <s v="Dallas"/>
    <n v="500"/>
    <n v="75000"/>
    <n v="0.3"/>
    <x v="1"/>
    <s v="Nike Canyon"/>
    <s v="CV5515-001"/>
  </r>
  <r>
    <s v="NIKE"/>
    <n v="1197831"/>
    <d v="2021-09-15T00:00:00"/>
    <s v="South"/>
    <s v="Texas"/>
    <s v="Dallas"/>
    <n v="875"/>
    <n v="240625"/>
    <n v="0.5"/>
    <x v="1"/>
    <s v="Nike Flex RN 2019"/>
    <s v="AQ7487-201"/>
  </r>
  <r>
    <s v="NIKE"/>
    <n v="1197831"/>
    <d v="2021-09-16T00:00:00"/>
    <s v="South"/>
    <s v="Texas"/>
    <s v="Dallas"/>
    <n v="825"/>
    <n v="148500"/>
    <n v="0.4"/>
    <x v="1"/>
    <s v="Nike Free RN 5.0"/>
    <s v="AQ1289-003"/>
  </r>
  <r>
    <s v="NIKE"/>
    <n v="1197831"/>
    <d v="2021-09-17T00:00:00"/>
    <s v="South"/>
    <s v="Texas"/>
    <s v="Dallas"/>
    <n v="825"/>
    <n v="165000"/>
    <n v="0.4"/>
    <x v="1"/>
    <s v="NikeCourt Air Max Vapor Wing MS"/>
    <s v="BQ0129-106"/>
  </r>
  <r>
    <s v="NIKE"/>
    <n v="1197831"/>
    <d v="2021-09-18T00:00:00"/>
    <s v="South"/>
    <s v="Texas"/>
    <s v="Dallas"/>
    <n v="975"/>
    <n v="175500"/>
    <n v="0.4"/>
    <x v="1"/>
    <s v="Nike Air Max 90 NS SE"/>
    <s v="881105-800"/>
  </r>
  <r>
    <s v="NIKE"/>
    <n v="1197831"/>
    <d v="2021-09-19T00:00:00"/>
    <s v="South"/>
    <s v="Texas"/>
    <s v="Dallas"/>
    <n v="575"/>
    <n v="129375"/>
    <n v="0.5"/>
    <x v="1"/>
    <s v="Nike Mercurial Vapor 13 Club TF"/>
    <s v="AT7999-414"/>
  </r>
  <r>
    <s v="NIKE"/>
    <n v="1197831"/>
    <d v="2021-09-20T00:00:00"/>
    <s v="South"/>
    <s v="Texas"/>
    <s v="Dallas"/>
    <n v="575"/>
    <n v="100625"/>
    <n v="0.35"/>
    <x v="1"/>
    <s v="Nike React Vision"/>
    <s v="CI7523-002"/>
  </r>
  <r>
    <s v="NIKE"/>
    <n v="1197831"/>
    <d v="2021-09-21T00:00:00"/>
    <s v="South"/>
    <s v="Texas"/>
    <s v="Dallas"/>
    <n v="850"/>
    <n v="280500"/>
    <n v="0.55000000000000004"/>
    <x v="1"/>
    <s v="Nike Air Max 2090"/>
    <s v="CT7698-600"/>
  </r>
  <r>
    <s v="NIKE"/>
    <n v="1197831"/>
    <d v="2021-09-22T00:00:00"/>
    <s v="South"/>
    <s v="Texas"/>
    <s v="Dallas"/>
    <n v="800"/>
    <n v="160000"/>
    <n v="0.4"/>
    <x v="1"/>
    <s v="Nike Air Max Dia Winter"/>
    <s v="BQ9665-301"/>
  </r>
  <r>
    <s v="NIKE"/>
    <n v="1197831"/>
    <d v="2021-09-23T00:00:00"/>
    <s v="South"/>
    <s v="Texas"/>
    <s v="Dallas"/>
    <n v="800"/>
    <n v="176000"/>
    <n v="0.4"/>
    <x v="1"/>
    <s v="Nike Mercurial Superfly 7 Elite SE FG"/>
    <s v="CD6721-808"/>
  </r>
  <r>
    <s v="NIKE"/>
    <n v="1197831"/>
    <d v="2021-09-24T00:00:00"/>
    <s v="South"/>
    <s v="Texas"/>
    <s v="Dallas"/>
    <n v="975"/>
    <n v="195000"/>
    <n v="0.4"/>
    <x v="1"/>
    <s v="Nike Zoom Pegasus Turbo 2"/>
    <s v="BV7766-100"/>
  </r>
  <r>
    <s v="NIKE"/>
    <n v="1197831"/>
    <d v="2021-09-25T00:00:00"/>
    <s v="South"/>
    <s v="Texas"/>
    <s v="Dallas"/>
    <n v="525"/>
    <n v="131250"/>
    <n v="0.5"/>
    <x v="1"/>
    <s v="Nike SB Shane"/>
    <s v="BV0657-400"/>
  </r>
  <r>
    <s v="NIKE"/>
    <n v="1197831"/>
    <d v="2021-09-26T00:00:00"/>
    <s v="South"/>
    <s v="Texas"/>
    <s v="Dallas"/>
    <n v="525"/>
    <n v="101062.5"/>
    <n v="0.35"/>
    <x v="1"/>
    <s v="Nike Kawa Shower"/>
    <s v="832655-001"/>
  </r>
  <r>
    <s v="NIKE"/>
    <n v="1197831"/>
    <d v="2021-09-27T00:00:00"/>
    <s v="South"/>
    <s v="Texas"/>
    <s v="Dallas"/>
    <n v="775"/>
    <n v="255750"/>
    <n v="0.55000000000000004"/>
    <x v="1"/>
    <s v="Nike Air VaporMax 360"/>
    <s v="CK2719-400"/>
  </r>
  <r>
    <s v="NIKE"/>
    <n v="1197831"/>
    <d v="2021-09-28T00:00:00"/>
    <s v="South"/>
    <s v="Texas"/>
    <s v="Dallas"/>
    <n v="725"/>
    <n v="159500"/>
    <n v="0.4"/>
    <x v="1"/>
    <s v="Air Jordan 1 Mid"/>
    <s v="554724-050"/>
  </r>
  <r>
    <s v="NIKE"/>
    <n v="1197831"/>
    <d v="2021-09-29T00:00:00"/>
    <s v="South"/>
    <s v="Texas"/>
    <s v="Dallas"/>
    <n v="675"/>
    <n v="148500"/>
    <n v="0.4"/>
    <x v="1"/>
    <s v="Nike Phantom Vision 2 Academy Dynamic Fit MG"/>
    <s v="CD4156-606"/>
  </r>
  <r>
    <s v="NIKE"/>
    <n v="1197831"/>
    <d v="2021-09-30T00:00:00"/>
    <s v="South"/>
    <s v="Texas"/>
    <s v="Dallas"/>
    <n v="725"/>
    <n v="174000"/>
    <n v="0.4"/>
    <x v="1"/>
    <s v="Nike Air Max FF 720"/>
    <s v="AO3189-600"/>
  </r>
  <r>
    <s v="NIKE"/>
    <n v="1197831"/>
    <d v="2021-10-01T00:00:00"/>
    <s v="South"/>
    <s v="Texas"/>
    <s v="Dallas"/>
    <n v="450"/>
    <n v="135000"/>
    <n v="0.5"/>
    <x v="1"/>
    <s v="Jordan Proto-Max 720"/>
    <s v="BQ6623-070"/>
  </r>
  <r>
    <s v="NIKE"/>
    <n v="1197831"/>
    <d v="2021-10-02T00:00:00"/>
    <s v="South"/>
    <s v="Texas"/>
    <s v="Dallas"/>
    <n v="450"/>
    <n v="86625"/>
    <n v="0.35"/>
    <x v="1"/>
    <s v="Nike Joyride Run Flyknit"/>
    <s v="AQ2731-500"/>
  </r>
  <r>
    <s v="NIKE"/>
    <n v="1197831"/>
    <d v="2021-10-03T00:00:00"/>
    <s v="South"/>
    <s v="Texas"/>
    <s v="Dallas"/>
    <n v="675"/>
    <n v="185625"/>
    <n v="0.55000000000000004"/>
    <x v="1"/>
    <s v="Nike Odyssey React Flyknit 2"/>
    <s v="AH1016-602"/>
  </r>
  <r>
    <s v="NIKE"/>
    <n v="1197831"/>
    <d v="2021-10-04T00:00:00"/>
    <s v="South"/>
    <s v="Texas"/>
    <s v="Dallas"/>
    <n v="625"/>
    <n v="100000"/>
    <n v="0.4"/>
    <x v="1"/>
    <s v="Nike Joyride Optik"/>
    <s v="AJ6844-007"/>
  </r>
  <r>
    <s v="NIKE"/>
    <n v="1197831"/>
    <d v="2021-10-05T00:00:00"/>
    <s v="South"/>
    <s v="Texas"/>
    <s v="Dallas"/>
    <n v="625"/>
    <n v="100000"/>
    <n v="0.4"/>
    <x v="1"/>
    <s v="Nike React Element 55 SE"/>
    <s v="CN3591-002"/>
  </r>
  <r>
    <s v="NIKE"/>
    <n v="1197831"/>
    <d v="2021-10-06T00:00:00"/>
    <s v="South"/>
    <s v="Texas"/>
    <s v="Dallas"/>
    <n v="575"/>
    <n v="103500"/>
    <n v="0.4"/>
    <x v="1"/>
    <s v="Nike Air Max Dia LX"/>
    <s v="CI1214-004"/>
  </r>
  <r>
    <s v="NIKE"/>
    <n v="1197831"/>
    <d v="2021-10-07T00:00:00"/>
    <s v="South"/>
    <s v="Texas"/>
    <s v="Dallas"/>
    <n v="425"/>
    <n v="95625"/>
    <n v="0.5"/>
    <x v="1"/>
    <s v="Nike Metcon 5"/>
    <s v="AQ1189-009"/>
  </r>
  <r>
    <s v="NIKE"/>
    <n v="1197831"/>
    <d v="2021-10-08T00:00:00"/>
    <s v="South"/>
    <s v="Texas"/>
    <s v="Dallas"/>
    <n v="400"/>
    <n v="56000"/>
    <n v="0.35"/>
    <x v="1"/>
    <s v="Nike Benassi"/>
    <s v="343880-090"/>
  </r>
  <r>
    <s v="NIKE"/>
    <n v="1197831"/>
    <d v="2021-10-09T00:00:00"/>
    <s v="South"/>
    <s v="Texas"/>
    <s v="Dallas"/>
    <n v="575"/>
    <n v="158125"/>
    <n v="0.55000000000000004"/>
    <x v="1"/>
    <s v="Nike Zoom KD12 'YouTube'"/>
    <s v="CQ7731-900"/>
  </r>
  <r>
    <s v="NIKE"/>
    <n v="1197831"/>
    <d v="2021-10-10T00:00:00"/>
    <s v="South"/>
    <s v="Texas"/>
    <s v="Dallas"/>
    <n v="725"/>
    <n v="116000"/>
    <n v="0.4"/>
    <x v="1"/>
    <s v="Nike Air Force 1 React"/>
    <s v="CD4366-002"/>
  </r>
  <r>
    <s v="NIKE"/>
    <n v="1197831"/>
    <d v="2021-10-11T00:00:00"/>
    <s v="South"/>
    <s v="Texas"/>
    <s v="Dallas"/>
    <n v="725"/>
    <n v="116000"/>
    <n v="0.4"/>
    <x v="1"/>
    <s v="Nike Air Max 90"/>
    <s v="CI5646-200"/>
  </r>
  <r>
    <s v="NIKE"/>
    <n v="1197831"/>
    <d v="2021-10-12T00:00:00"/>
    <s v="South"/>
    <s v="Texas"/>
    <s v="Dallas"/>
    <n v="650"/>
    <n v="169000"/>
    <n v="0.4"/>
    <x v="1"/>
    <s v="Nike Air Zoom Pegasus 36"/>
    <s v="CD4573-001"/>
  </r>
  <r>
    <s v="NIKE"/>
    <n v="1197831"/>
    <d v="2021-10-13T00:00:00"/>
    <s v="South"/>
    <s v="Texas"/>
    <s v="Dallas"/>
    <n v="500"/>
    <n v="162500"/>
    <n v="0.5"/>
    <x v="1"/>
    <s v="Nike Air Max 98 NRG"/>
    <s v="BQ5613-001"/>
  </r>
  <r>
    <s v="NIKE"/>
    <n v="1197831"/>
    <d v="2021-10-14T00:00:00"/>
    <s v="South"/>
    <s v="Texas"/>
    <s v="Dallas"/>
    <n v="475"/>
    <n v="99750"/>
    <n v="0.35"/>
    <x v="1"/>
    <s v="Nike Zoom Fly 3"/>
    <s v="AT8241-002"/>
  </r>
  <r>
    <s v="NIKE"/>
    <n v="1197831"/>
    <d v="2021-10-15T00:00:00"/>
    <s v="South"/>
    <s v="Texas"/>
    <s v="Dallas"/>
    <n v="675"/>
    <n v="259875"/>
    <n v="0.55000000000000004"/>
    <x v="1"/>
    <s v="Kyrie 6 EP"/>
    <s v="BQ4631-100"/>
  </r>
  <r>
    <s v="NIKE"/>
    <n v="1197831"/>
    <d v="2021-10-16T00:00:00"/>
    <s v="South"/>
    <s v="Texas"/>
    <s v="Dallas"/>
    <n v="825"/>
    <n v="198000"/>
    <n v="0.4"/>
    <x v="1"/>
    <s v="Nike Air Force 1 Shadow"/>
    <s v="CI0919-100"/>
  </r>
  <r>
    <s v="NIKE"/>
    <n v="1197831"/>
    <d v="2021-10-17T00:00:00"/>
    <s v="South"/>
    <s v="Texas"/>
    <s v="Dallas"/>
    <n v="825"/>
    <n v="198000"/>
    <n v="0.4"/>
    <x v="1"/>
    <s v="Nike Air Max Tailwind IV"/>
    <s v="AQ2567-002"/>
  </r>
  <r>
    <s v="NIKE"/>
    <n v="1197831"/>
    <d v="2021-10-18T00:00:00"/>
    <s v="South"/>
    <s v="Texas"/>
    <s v="Dallas"/>
    <n v="725"/>
    <n v="188500"/>
    <n v="0.4"/>
    <x v="1"/>
    <s v="Nike Potential 3"/>
    <s v="844127-108"/>
  </r>
  <r>
    <s v="NIKE"/>
    <n v="1197831"/>
    <d v="2021-10-19T00:00:00"/>
    <s v="South"/>
    <s v="Texas"/>
    <s v="Dallas"/>
    <n v="575"/>
    <n v="186875"/>
    <n v="0.5"/>
    <x v="1"/>
    <s v="Nike Mercurial Vapor 13 Academy IC"/>
    <s v="AT7993-414"/>
  </r>
  <r>
    <s v="NIKE"/>
    <n v="1197831"/>
    <d v="2021-10-20T00:00:00"/>
    <s v="South"/>
    <s v="Texas"/>
    <s v="Dallas"/>
    <n v="525"/>
    <n v="110250"/>
    <n v="0.35"/>
    <x v="1"/>
    <s v="Nike x Olivia Kim Air Max 98"/>
    <s v="CK3309-001"/>
  </r>
  <r>
    <s v="NIKE"/>
    <n v="1197831"/>
    <d v="2021-10-21T00:00:00"/>
    <s v="South"/>
    <s v="Texas"/>
    <s v="Dallas"/>
    <n v="775"/>
    <n v="298375"/>
    <n v="0.55000000000000004"/>
    <x v="1"/>
    <s v="NikeCourt Royale"/>
    <s v="749747-010"/>
  </r>
  <r>
    <s v="NIKE"/>
    <n v="1185732"/>
    <d v="2021-10-22T00:00:00"/>
    <s v="South"/>
    <s v="Texas"/>
    <s v="Dallas"/>
    <n v="425"/>
    <n v="105187.5"/>
    <n v="0.55000000000000004"/>
    <x v="1"/>
    <s v="Nike Air Huarache"/>
    <s v="634835-108"/>
  </r>
  <r>
    <s v="NIKE"/>
    <n v="1185732"/>
    <d v="2021-10-23T00:00:00"/>
    <s v="South"/>
    <s v="Texas"/>
    <s v="Dallas"/>
    <n v="225"/>
    <n v="35437.5"/>
    <n v="0.35"/>
    <x v="1"/>
    <s v="KD Trey 5 VII EP"/>
    <s v="AT1198-401"/>
  </r>
  <r>
    <s v="NIKE"/>
    <n v="1185732"/>
    <d v="2021-10-24T00:00:00"/>
    <s v="South"/>
    <s v="Texas"/>
    <s v="Dallas"/>
    <n v="225"/>
    <n v="31500"/>
    <n v="0.4"/>
    <x v="1"/>
    <s v="Nike Phantom Venom Academy FG"/>
    <s v="AO0566-606"/>
  </r>
  <r>
    <s v="NIKE"/>
    <n v="1185732"/>
    <d v="2021-10-25T00:00:00"/>
    <s v="South"/>
    <s v="Texas"/>
    <s v="Dallas"/>
    <n v="75"/>
    <n v="12000"/>
    <n v="0.4"/>
    <x v="1"/>
    <s v="Nike Mercurial Vapor XII Club MG"/>
    <s v="AH7378-801"/>
  </r>
  <r>
    <s v="NIKE"/>
    <n v="1185732"/>
    <d v="2021-10-26T00:00:00"/>
    <s v="Northeast"/>
    <s v="Pennsylvania"/>
    <s v="Philadelphia"/>
    <n v="125"/>
    <n v="24062.5"/>
    <n v="0.35"/>
    <x v="1"/>
    <s v="Nike Phantom Vision 2 Elite Dynamic Fit FG"/>
    <s v="CD4161-606"/>
  </r>
  <r>
    <s v="NIKE"/>
    <n v="1185732"/>
    <d v="2021-10-27T00:00:00"/>
    <s v="Northeast"/>
    <s v="Pennsylvania"/>
    <s v="Philadelphia"/>
    <n v="225"/>
    <n v="30375"/>
    <n v="0.3"/>
    <x v="1"/>
    <s v="Nike Air Force 1 Mid '07"/>
    <s v="366731-100"/>
  </r>
  <r>
    <s v="NIKE"/>
    <n v="1185732"/>
    <d v="2021-10-28T00:00:00"/>
    <s v="Northeast"/>
    <s v="Pennsylvania"/>
    <s v="Philadelphia"/>
    <n v="475"/>
    <n v="117562.5"/>
    <n v="0.55000000000000004"/>
    <x v="1"/>
    <s v="Nike Metcon 5 AMP"/>
    <s v="CD3398-063"/>
  </r>
  <r>
    <s v="NIKE"/>
    <n v="1185732"/>
    <d v="2021-10-29T00:00:00"/>
    <s v="Northeast"/>
    <s v="Pennsylvania"/>
    <s v="Philadelphia"/>
    <n v="125"/>
    <n v="19687.5"/>
    <n v="0.35"/>
    <x v="1"/>
    <s v="Nike Air Max 270 React"/>
    <s v="CT5064-001"/>
  </r>
  <r>
    <s v="NIKE"/>
    <n v="1185732"/>
    <d v="2021-10-30T00:00:00"/>
    <s v="Northeast"/>
    <s v="Pennsylvania"/>
    <s v="Philadelphia"/>
    <n v="175"/>
    <n v="24500"/>
    <n v="0.4"/>
    <x v="1"/>
    <s v="Nike Air Force 1 '07 Premium"/>
    <s v="BQ4424-700"/>
  </r>
  <r>
    <s v="NIKE"/>
    <n v="1185732"/>
    <d v="2021-10-31T00:00:00"/>
    <s v="Northeast"/>
    <s v="Pennsylvania"/>
    <s v="Philadelphia"/>
    <n v="50"/>
    <n v="8000"/>
    <n v="0.4"/>
    <x v="1"/>
    <s v="Air Jordan 12 Retro"/>
    <s v="130690-017"/>
  </r>
  <r>
    <s v="NIKE"/>
    <n v="1185732"/>
    <d v="2021-11-01T00:00:00"/>
    <s v="Northeast"/>
    <s v="Pennsylvania"/>
    <s v="Philadelphia"/>
    <n v="125"/>
    <n v="24062.5"/>
    <n v="0.35"/>
    <x v="1"/>
    <s v="Nike Air Max 98 LX"/>
    <s v="AV4417-002"/>
  </r>
  <r>
    <s v="NIKE"/>
    <n v="1185732"/>
    <d v="2021-11-02T00:00:00"/>
    <s v="Northeast"/>
    <s v="Pennsylvania"/>
    <s v="Philadelphia"/>
    <n v="225"/>
    <n v="30375"/>
    <n v="0.3"/>
    <x v="1"/>
    <s v="Nike Mercurial Superfly 7 Club MG"/>
    <s v="AT7949-606"/>
  </r>
  <r>
    <s v="NIKE"/>
    <n v="1185732"/>
    <d v="2021-11-03T00:00:00"/>
    <s v="Northeast"/>
    <s v="Pennsylvania"/>
    <s v="Philadelphia"/>
    <n v="445"/>
    <n v="122375"/>
    <n v="0.55000000000000004"/>
    <x v="1"/>
    <s v="Nike Phantom Venom Academy TF"/>
    <s v="AO0571-606"/>
  </r>
  <r>
    <s v="NIKE"/>
    <n v="1185732"/>
    <d v="2021-11-04T00:00:00"/>
    <s v="Northeast"/>
    <s v="Pennsylvania"/>
    <s v="Philadelphia"/>
    <n v="150"/>
    <n v="26250"/>
    <n v="0.35"/>
    <x v="1"/>
    <s v="Nike Mercurial Superfly 7 Academy MDS MG"/>
    <s v="BQ5427-401"/>
  </r>
  <r>
    <s v="NIKE"/>
    <n v="1185732"/>
    <d v="2021-11-05T00:00:00"/>
    <s v="Northeast"/>
    <s v="Pennsylvania"/>
    <s v="Philadelphia"/>
    <n v="175"/>
    <n v="28000"/>
    <n v="0.4"/>
    <x v="1"/>
    <s v="Nike SB Dunk High Pro"/>
    <s v="BQ6826-003"/>
  </r>
  <r>
    <s v="NIKE"/>
    <n v="1185732"/>
    <d v="2021-11-06T00:00:00"/>
    <s v="Northeast"/>
    <s v="Pennsylvania"/>
    <s v="Philadelphia"/>
    <n v="25"/>
    <n v="4500"/>
    <n v="0.4"/>
    <x v="1"/>
    <s v="Nike Phantom Vision Academy Dynamic Fit MG"/>
    <s v="AO3258-080"/>
  </r>
  <r>
    <s v="NIKE"/>
    <n v="1185732"/>
    <d v="2021-11-07T00:00:00"/>
    <s v="Northeast"/>
    <s v="Pennsylvania"/>
    <s v="Philadelphia"/>
    <n v="75"/>
    <n v="13500"/>
    <n v="0.3"/>
    <x v="1"/>
    <s v="Nike Air Max 270 React"/>
    <s v="AT6174-004"/>
  </r>
  <r>
    <s v="NIKE"/>
    <n v="1185732"/>
    <d v="2021-11-08T00:00:00"/>
    <s v="Northeast"/>
    <s v="Pennsylvania"/>
    <s v="Philadelphia"/>
    <n v="175"/>
    <n v="21875"/>
    <n v="0.25"/>
    <x v="1"/>
    <s v="Nike Tiempo Legend 8 Elite FG"/>
    <s v="AT5293-004"/>
  </r>
  <r>
    <s v="NIKE"/>
    <n v="1185732"/>
    <d v="2021-11-09T00:00:00"/>
    <s v="Northeast"/>
    <s v="Pennsylvania"/>
    <s v="Philadelphia"/>
    <n v="450"/>
    <n v="112500"/>
    <n v="0.5"/>
    <x v="1"/>
    <s v="Nike SB Zoom Stefan Janoski Canvas RM"/>
    <s v="AR7718-001"/>
  </r>
  <r>
    <s v="NIKE"/>
    <n v="1185732"/>
    <d v="2021-11-10T00:00:00"/>
    <s v="Northeast"/>
    <s v="Pennsylvania"/>
    <s v="Philadelphia"/>
    <n v="150"/>
    <n v="22500"/>
    <n v="0.3"/>
    <x v="1"/>
    <s v="Nike Flex Contact 3"/>
    <s v="AQ7488-004"/>
  </r>
  <r>
    <s v="NIKE"/>
    <n v="1185732"/>
    <d v="2021-11-11T00:00:00"/>
    <s v="Northeast"/>
    <s v="Pennsylvania"/>
    <s v="Philadelphia"/>
    <n v="150"/>
    <n v="21000"/>
    <n v="0.35"/>
    <x v="1"/>
    <s v="Jordan 'Why Not?' Zer0.2 SE PF"/>
    <s v="AV4126-002"/>
  </r>
  <r>
    <s v="NIKE"/>
    <n v="1185732"/>
    <d v="2021-11-12T00:00:00"/>
    <s v="Northeast"/>
    <s v="Pennsylvania"/>
    <s v="Philadelphia"/>
    <n v="75"/>
    <n v="11812.5"/>
    <n v="0.35"/>
    <x v="1"/>
    <s v="Nike Shox TL Nova SP"/>
    <s v="CK2085-002"/>
  </r>
  <r>
    <s v="NIKE"/>
    <n v="1185732"/>
    <d v="2021-11-13T00:00:00"/>
    <s v="Northeast"/>
    <s v="Pennsylvania"/>
    <s v="Philadelphia"/>
    <n v="75"/>
    <n v="13500"/>
    <n v="0.3"/>
    <x v="1"/>
    <s v="Nike Air Max 90"/>
    <s v="CU0675-300"/>
  </r>
  <r>
    <s v="NIKE"/>
    <n v="1185732"/>
    <d v="2021-11-14T00:00:00"/>
    <s v="Northeast"/>
    <s v="Pennsylvania"/>
    <s v="Philadelphia"/>
    <n v="200"/>
    <n v="25000"/>
    <n v="0.25"/>
    <x v="1"/>
    <s v="Nike Benassi JDI Floral"/>
    <s v="618919-031"/>
  </r>
  <r>
    <s v="NIKE"/>
    <n v="1185732"/>
    <d v="2021-11-15T00:00:00"/>
    <s v="Northeast"/>
    <s v="Pennsylvania"/>
    <s v="Philadelphia"/>
    <n v="470"/>
    <n v="141000"/>
    <n v="0.5"/>
    <x v="1"/>
    <s v="Nike Phantom Vision 2 Club Dynamic Fit MG"/>
    <s v="CD4159-606"/>
  </r>
  <r>
    <s v="NIKE"/>
    <n v="1185732"/>
    <d v="2021-11-16T00:00:00"/>
    <s v="Northeast"/>
    <s v="Pennsylvania"/>
    <s v="Philadelphia"/>
    <n v="175"/>
    <n v="31500"/>
    <n v="0.3"/>
    <x v="1"/>
    <s v="Nike Potential 3"/>
    <s v="844127-108"/>
  </r>
  <r>
    <s v="NIKE"/>
    <n v="1185732"/>
    <d v="2021-11-17T00:00:00"/>
    <s v="Northeast"/>
    <s v="Pennsylvania"/>
    <s v="Philadelphia"/>
    <n v="150"/>
    <n v="28875"/>
    <n v="0.35"/>
    <x v="1"/>
    <s v="Nike Epic React Flyknit 2"/>
    <s v="BQ8927-102"/>
  </r>
  <r>
    <s v="NIKE"/>
    <n v="1185732"/>
    <d v="2021-11-18T00:00:00"/>
    <s v="Northeast"/>
    <s v="Pennsylvania"/>
    <s v="Philadelphia"/>
    <n v="100"/>
    <n v="19250"/>
    <n v="0.35"/>
    <x v="1"/>
    <s v="Nike Phantom Vision Club Dynamic Fit FG"/>
    <s v="AJ6959-717"/>
  </r>
  <r>
    <s v="NIKE"/>
    <n v="1185732"/>
    <d v="2021-11-19T00:00:00"/>
    <s v="Northeast"/>
    <s v="Pennsylvania"/>
    <s v="Philadelphia"/>
    <n v="125"/>
    <n v="24375"/>
    <n v="0.3"/>
    <x v="1"/>
    <s v="Nike Air Max 97"/>
    <s v="921826-016"/>
  </r>
  <r>
    <s v="NIKE"/>
    <n v="1185732"/>
    <d v="2021-11-20T00:00:00"/>
    <s v="Northeast"/>
    <s v="Pennsylvania"/>
    <s v="Philadelphia"/>
    <n v="250"/>
    <n v="52500"/>
    <n v="0.3"/>
    <x v="1"/>
    <s v="Nike x Olivia Kim Air Force 1 '07"/>
    <s v="CK3314-400"/>
  </r>
  <r>
    <s v="NIKE"/>
    <n v="1185732"/>
    <d v="2021-11-21T00:00:00"/>
    <s v="Northeast"/>
    <s v="Pennsylvania"/>
    <s v="Philadelphia"/>
    <n v="500"/>
    <n v="178750"/>
    <n v="0.55000000000000004"/>
    <x v="1"/>
    <s v="Nike TiempoX Lunar Legend VII Pro TF"/>
    <s v="AH7249-118"/>
  </r>
  <r>
    <s v="NIKE"/>
    <n v="1185732"/>
    <d v="2021-11-22T00:00:00"/>
    <s v="Northeast"/>
    <s v="Pennsylvania"/>
    <s v="Philadelphia"/>
    <n v="250"/>
    <n v="52500"/>
    <n v="0.35"/>
    <x v="1"/>
    <s v="Nike M2K Tekno"/>
    <s v="BQ3378-002"/>
  </r>
  <r>
    <s v="NIKE"/>
    <n v="1185732"/>
    <d v="2021-11-23T00:00:00"/>
    <s v="Northeast"/>
    <s v="Pennsylvania"/>
    <s v="Philadelphia"/>
    <n v="175"/>
    <n v="38500"/>
    <n v="0.4"/>
    <x v="1"/>
    <s v="Nike React City"/>
    <s v="BV7754-001"/>
  </r>
  <r>
    <s v="NIKE"/>
    <n v="1185732"/>
    <d v="2021-11-24T00:00:00"/>
    <s v="Northeast"/>
    <s v="Pennsylvania"/>
    <s v="Philadelphia"/>
    <n v="150"/>
    <n v="33000"/>
    <n v="0.4"/>
    <x v="1"/>
    <s v="Nike Epic Phantom React Flyknit"/>
    <s v="BV0415-300"/>
  </r>
  <r>
    <s v="NIKE"/>
    <n v="1185732"/>
    <d v="2021-11-25T00:00:00"/>
    <s v="Northeast"/>
    <s v="Pennsylvania"/>
    <s v="Philadelphia"/>
    <n v="150"/>
    <n v="34125"/>
    <n v="0.35"/>
    <x v="1"/>
    <s v="Nike SB Adversary Premium"/>
    <s v="CT3632-001"/>
  </r>
  <r>
    <s v="NIKE"/>
    <n v="1185732"/>
    <d v="2021-11-26T00:00:00"/>
    <s v="Northeast"/>
    <s v="Pennsylvania"/>
    <s v="Philadelphia"/>
    <n v="300"/>
    <n v="63000"/>
    <n v="0.3"/>
    <x v="1"/>
    <s v="Air Jordan 11 Low"/>
    <s v="AR5149-005"/>
  </r>
  <r>
    <s v="NIKE"/>
    <n v="1185732"/>
    <d v="2021-11-27T00:00:00"/>
    <s v="Northeast"/>
    <s v="Pennsylvania"/>
    <s v="Philadelphia"/>
    <n v="500"/>
    <n v="178750"/>
    <n v="0.55000000000000004"/>
    <x v="1"/>
    <s v="Nike SB Air Zoom Bruin Edge"/>
    <s v="CD5036-100"/>
  </r>
  <r>
    <s v="NIKE"/>
    <n v="1185732"/>
    <d v="2021-11-28T00:00:00"/>
    <s v="Northeast"/>
    <s v="Pennsylvania"/>
    <s v="Philadelphia"/>
    <n v="300"/>
    <n v="63000"/>
    <n v="0.35"/>
    <x v="1"/>
    <s v="Nike Daybreak"/>
    <s v="CQ7619-700"/>
  </r>
  <r>
    <s v="NIKE"/>
    <n v="1185732"/>
    <d v="2021-11-29T00:00:00"/>
    <s v="Northeast"/>
    <s v="Pennsylvania"/>
    <s v="Philadelphia"/>
    <n v="225"/>
    <n v="49500"/>
    <n v="0.4"/>
    <x v="1"/>
    <s v="Nike Mercurial Superfly 7 Elite FG"/>
    <s v="AQ4174-049"/>
  </r>
  <r>
    <s v="NIKE"/>
    <n v="1185732"/>
    <d v="2021-11-30T00:00:00"/>
    <s v="Northeast"/>
    <s v="Pennsylvania"/>
    <s v="Philadelphia"/>
    <n v="175"/>
    <n v="38500"/>
    <n v="0.4"/>
    <x v="1"/>
    <s v="Nike Air Max 90 Essential"/>
    <s v="AJ1285-101"/>
  </r>
  <r>
    <s v="NIKE"/>
    <n v="1185732"/>
    <d v="2021-12-01T00:00:00"/>
    <s v="Northeast"/>
    <s v="Pennsylvania"/>
    <s v="Philadelphia"/>
    <n v="200"/>
    <n v="45500"/>
    <n v="0.35"/>
    <x v="1"/>
    <s v="Nike Air Zoom Pegasus 36 Premium Rise"/>
    <s v="AV6259-500"/>
  </r>
  <r>
    <s v="NIKE"/>
    <n v="1185732"/>
    <d v="2021-12-02T00:00:00"/>
    <s v="Northeast"/>
    <s v="Pennsylvania"/>
    <s v="Philadelphia"/>
    <n v="375"/>
    <n v="78750"/>
    <n v="0.3"/>
    <x v="1"/>
    <s v="Nike Tiempo Legend 8 Academy MG"/>
    <s v="AT5292-004"/>
  </r>
  <r>
    <s v="NIKE"/>
    <n v="1185732"/>
    <d v="2021-12-03T00:00:00"/>
    <s v="Northeast"/>
    <s v="Pennsylvania"/>
    <s v="Philadelphia"/>
    <n v="525"/>
    <n v="187687.5"/>
    <n v="0.55000000000000004"/>
    <x v="1"/>
    <s v="Nike Tanjun"/>
    <s v="812654-011"/>
  </r>
  <r>
    <s v="NIKE"/>
    <n v="1185732"/>
    <d v="2021-12-04T00:00:00"/>
    <s v="Northeast"/>
    <s v="Pennsylvania"/>
    <s v="Philadelphia"/>
    <n v="300"/>
    <n v="63000"/>
    <n v="0.35"/>
    <x v="1"/>
    <s v="Nike Air Max Triax 96 SP"/>
    <s v="CT5543-300"/>
  </r>
  <r>
    <s v="NIKE"/>
    <n v="1185732"/>
    <d v="2021-12-05T00:00:00"/>
    <s v="Northeast"/>
    <s v="Pennsylvania"/>
    <s v="Philadelphia"/>
    <n v="225"/>
    <n v="49500"/>
    <n v="0.4"/>
    <x v="1"/>
    <s v="Nike SB Charge Slip Premium"/>
    <s v="CT3110-400"/>
  </r>
  <r>
    <s v="NIKE"/>
    <n v="1185732"/>
    <d v="2021-12-06T00:00:00"/>
    <s v="Northeast"/>
    <s v="Pennsylvania"/>
    <s v="Philadelphia"/>
    <n v="200"/>
    <n v="44000"/>
    <n v="0.4"/>
    <x v="1"/>
    <s v="Nike Air Max 2090"/>
    <s v="CU9174-600"/>
  </r>
  <r>
    <s v="NIKE"/>
    <n v="1185732"/>
    <d v="2021-12-07T00:00:00"/>
    <s v="Northeast"/>
    <s v="Pennsylvania"/>
    <s v="Philadelphia"/>
    <n v="175"/>
    <n v="39812.5"/>
    <n v="0.35"/>
    <x v="1"/>
    <s v="LeBron 16 Low"/>
    <s v="CI2668-004"/>
  </r>
  <r>
    <s v="NIKE"/>
    <n v="1185732"/>
    <d v="2021-12-08T00:00:00"/>
    <s v="Northeast"/>
    <s v="Pennsylvania"/>
    <s v="Philadelphia"/>
    <n v="350"/>
    <n v="73500"/>
    <n v="0.3"/>
    <x v="1"/>
    <s v="Nike Zoom Rival Fly 2"/>
    <s v="CJ0509-001"/>
  </r>
  <r>
    <s v="NIKE"/>
    <n v="1185732"/>
    <d v="2021-12-09T00:00:00"/>
    <s v="Northeast"/>
    <s v="Pennsylvania"/>
    <s v="Philadelphia"/>
    <n v="475"/>
    <n v="154375"/>
    <n v="0.5"/>
    <x v="1"/>
    <s v="Nike x Olivia Kim Air Mowabb"/>
    <s v="CK3312-001"/>
  </r>
  <r>
    <s v="NIKE"/>
    <n v="1185732"/>
    <d v="2021-12-10T00:00:00"/>
    <s v="Northeast"/>
    <s v="Pennsylvania"/>
    <s v="Philadelphia"/>
    <n v="275"/>
    <n v="41250"/>
    <n v="0.3"/>
    <x v="1"/>
    <s v="Nike Offcourt SE"/>
    <s v="CT0624-100"/>
  </r>
  <r>
    <s v="NIKE"/>
    <n v="1185732"/>
    <d v="2021-12-11T00:00:00"/>
    <s v="Northeast"/>
    <s v="Pennsylvania"/>
    <s v="Philadelphia"/>
    <n v="200"/>
    <n v="31500"/>
    <n v="0.35"/>
    <x v="1"/>
    <s v="Nike Zoom Pegasus Turbo Shield"/>
    <s v="CJ9712-001"/>
  </r>
  <r>
    <s v="NIKE"/>
    <n v="1185732"/>
    <d v="2021-12-12T00:00:00"/>
    <s v="Northeast"/>
    <s v="Pennsylvania"/>
    <s v="Philadelphia"/>
    <n v="175"/>
    <n v="27562.5"/>
    <n v="0.35"/>
    <x v="1"/>
    <s v="Nike Air Max 97"/>
    <s v="CT1549-001"/>
  </r>
  <r>
    <s v="NIKE"/>
    <n v="1185732"/>
    <d v="2021-12-13T00:00:00"/>
    <s v="Northeast"/>
    <s v="Pennsylvania"/>
    <s v="Philadelphia"/>
    <n v="125"/>
    <n v="20625"/>
    <n v="0.3"/>
    <x v="1"/>
    <s v="Nike Air Max 720 SE"/>
    <s v="CD0683-600"/>
  </r>
  <r>
    <s v="NIKE"/>
    <n v="1185732"/>
    <d v="2021-12-14T00:00:00"/>
    <s v="Northeast"/>
    <s v="Pennsylvania"/>
    <s v="Philadelphia"/>
    <n v="225"/>
    <n v="33750"/>
    <n v="0.25"/>
    <x v="1"/>
    <s v="Nike Revolution 5 FlyEase"/>
    <s v="BQ3212-600"/>
  </r>
  <r>
    <s v="NIKE"/>
    <n v="1185732"/>
    <d v="2021-12-15T00:00:00"/>
    <s v="Northeast"/>
    <s v="Pennsylvania"/>
    <s v="Philadelphia"/>
    <n v="400"/>
    <n v="120000"/>
    <n v="0.5"/>
    <x v="1"/>
    <s v="Nike Classic Cortez"/>
    <s v="807471-101"/>
  </r>
  <r>
    <s v="NIKE"/>
    <n v="1185732"/>
    <d v="2021-12-16T00:00:00"/>
    <s v="Northeast"/>
    <s v="Pennsylvania"/>
    <s v="Philadelphia"/>
    <n v="225"/>
    <n v="33750"/>
    <n v="0.3"/>
    <x v="1"/>
    <s v="Nike Precision 4"/>
    <s v="CK1069-001"/>
  </r>
  <r>
    <s v="NIKE"/>
    <n v="1185732"/>
    <d v="2021-12-17T00:00:00"/>
    <s v="Northeast"/>
    <s v="Pennsylvania"/>
    <s v="Philadelphia"/>
    <n v="125"/>
    <n v="21875"/>
    <n v="0.35"/>
    <x v="1"/>
    <s v="Nike Air Max 200"/>
    <s v="AT6175-100"/>
  </r>
  <r>
    <s v="NIKE"/>
    <n v="1185732"/>
    <d v="2021-12-18T00:00:00"/>
    <s v="Northeast"/>
    <s v="Pennsylvania"/>
    <s v="Philadelphia"/>
    <n v="100"/>
    <n v="17500"/>
    <n v="0.35"/>
    <x v="1"/>
    <s v="Nike Air Max 270"/>
    <s v="AH6789-023"/>
  </r>
  <r>
    <s v="NIKE"/>
    <n v="1185732"/>
    <d v="2021-12-19T00:00:00"/>
    <s v="Northeast"/>
    <s v="Pennsylvania"/>
    <s v="Philadelphia"/>
    <n v="100"/>
    <n v="18000"/>
    <n v="0.3"/>
    <x v="1"/>
    <s v="Nike Mercurial Vapor 13 Academy TF"/>
    <s v="AT7996-414"/>
  </r>
  <r>
    <s v="NIKE"/>
    <n v="1185732"/>
    <d v="2021-12-20T00:00:00"/>
    <s v="Northeast"/>
    <s v="Pennsylvania"/>
    <s v="Philadelphia"/>
    <n v="225"/>
    <n v="36562.5"/>
    <n v="0.25"/>
    <x v="1"/>
    <s v="Nike SFB Gen 2 20cm (approx.)"/>
    <s v="922474-001"/>
  </r>
  <r>
    <s v="NIKE"/>
    <n v="1185732"/>
    <d v="2021-12-21T00:00:00"/>
    <s v="Northeast"/>
    <s v="Pennsylvania"/>
    <s v="Philadelphia"/>
    <n v="375"/>
    <n v="144375"/>
    <n v="0.55000000000000004"/>
    <x v="1"/>
    <s v="Nike Air Max Dia"/>
    <s v="CI3898-200"/>
  </r>
  <r>
    <s v="NIKE"/>
    <n v="1185732"/>
    <d v="2021-12-22T00:00:00"/>
    <s v="Northeast"/>
    <s v="Pennsylvania"/>
    <s v="Philadelphia"/>
    <n v="200"/>
    <n v="42000"/>
    <n v="0.35"/>
    <x v="1"/>
    <s v="Nike SB Alleyoop"/>
    <s v="CJ0882-001"/>
  </r>
  <r>
    <s v="NIKE"/>
    <n v="1185732"/>
    <d v="2021-12-23T00:00:00"/>
    <s v="Northeast"/>
    <s v="Pennsylvania"/>
    <s v="Philadelphia"/>
    <n v="195"/>
    <n v="46800"/>
    <n v="0.4"/>
    <x v="1"/>
    <s v="Nike Zoom Rise"/>
    <s v="BQ5467-101"/>
  </r>
  <r>
    <s v="NIKE"/>
    <n v="1185732"/>
    <d v="2021-12-24T00:00:00"/>
    <s v="Northeast"/>
    <s v="Pennsylvania"/>
    <s v="Philadelphia"/>
    <n v="175"/>
    <n v="42000"/>
    <n v="0.4"/>
    <x v="1"/>
    <s v="Nike Phantom Vision Academy Dynamic Fit IC"/>
    <s v="AO3267-080"/>
  </r>
  <r>
    <s v="NIKE"/>
    <n v="1185732"/>
    <d v="2021-12-25T00:00:00"/>
    <s v="Northeast"/>
    <s v="Pennsylvania"/>
    <s v="Philadelphia"/>
    <n v="150"/>
    <n v="36750"/>
    <n v="0.35"/>
    <x v="1"/>
    <s v="Air Jordan 1 Low"/>
    <s v="553558-125"/>
  </r>
  <r>
    <s v="NIKE"/>
    <n v="1185732"/>
    <d v="2021-12-26T00:00:00"/>
    <s v="Northeast"/>
    <s v="Pennsylvania"/>
    <s v="Philadelphia"/>
    <n v="250"/>
    <n v="56250"/>
    <n v="0.3"/>
    <x v="1"/>
    <s v="Nike Air Max Bella TR 2"/>
    <s v="AQ7492-010"/>
  </r>
  <r>
    <s v="NIKE"/>
    <n v="1185732"/>
    <d v="2021-12-27T00:00:00"/>
    <s v="Northeast"/>
    <s v="Pennsylvania"/>
    <s v="Philadelphia"/>
    <n v="475"/>
    <n v="182875"/>
    <n v="0.55000000000000004"/>
    <x v="1"/>
    <s v="Nike Air Zoom Terra Kiger 6"/>
    <s v="CJ0220-400"/>
  </r>
  <r>
    <s v="NIKE"/>
    <n v="1185732"/>
    <d v="2021-12-28T00:00:00"/>
    <s v="Northeast"/>
    <s v="Pennsylvania"/>
    <s v="Philadelphia"/>
    <n v="275"/>
    <n v="57750"/>
    <n v="0.35"/>
    <x v="1"/>
    <s v="Jordan Proto-React Z"/>
    <s v="CI3794-600"/>
  </r>
  <r>
    <s v="NIKE"/>
    <n v="1185732"/>
    <d v="2021-12-29T00:00:00"/>
    <s v="Northeast"/>
    <s v="Pennsylvania"/>
    <s v="Philadelphia"/>
    <n v="225"/>
    <n v="54000"/>
    <n v="0.4"/>
    <x v="1"/>
    <s v="Nike Air Force 1 SP"/>
    <s v="CQ6566-700"/>
  </r>
  <r>
    <s v="NIKE"/>
    <n v="1185732"/>
    <d v="2021-12-30T00:00:00"/>
    <s v="Northeast"/>
    <s v="Pennsylvania"/>
    <s v="Philadelphia"/>
    <n v="175"/>
    <n v="42000"/>
    <n v="0.4"/>
    <x v="1"/>
    <s v="Nike Zoom Pegasus Turbo"/>
    <s v="AJ4115-060"/>
  </r>
  <r>
    <s v="NIKE"/>
    <n v="1185732"/>
    <d v="2021-12-31T00:00:00"/>
    <s v="Northeast"/>
    <s v="Pennsylvania"/>
    <s v="Philadelphia"/>
    <n v="175"/>
    <n v="42875"/>
    <n v="0.35"/>
    <x v="1"/>
    <s v="Nike Free RN 5.0"/>
    <s v="AQ1316-500"/>
  </r>
  <r>
    <s v="NIKE"/>
    <n v="1185732"/>
    <d v="2020-01-01T00:00:00"/>
    <s v="Northeast"/>
    <s v="Pennsylvania"/>
    <s v="Philadelphia"/>
    <n v="275"/>
    <n v="61875"/>
    <n v="0.3"/>
    <x v="1"/>
    <s v="Air Jordan OG"/>
    <s v="133000-106"/>
  </r>
  <r>
    <s v="NIKE"/>
    <n v="1128299"/>
    <d v="2020-01-02T00:00:00"/>
    <s v="Northeast"/>
    <s v="Pennsylvania"/>
    <s v="Philadelphia"/>
    <n v="450"/>
    <n v="63000"/>
    <n v="0.4"/>
    <x v="1"/>
    <s v="Nike Air Zoom Pegasus 36"/>
    <s v="BV5740-101"/>
  </r>
  <r>
    <s v="NIKE"/>
    <n v="1128299"/>
    <d v="2020-01-03T00:00:00"/>
    <s v="Northeast"/>
    <s v="Pennsylvania"/>
    <s v="Philadelphia"/>
    <n v="450"/>
    <n v="50625"/>
    <n v="0.25"/>
    <x v="1"/>
    <s v="Nike Air Max Tailwind IV SE"/>
    <s v="CJ9681-001"/>
  </r>
  <r>
    <s v="NIKE"/>
    <n v="1128299"/>
    <d v="2020-01-04T00:00:00"/>
    <s v="Northeast"/>
    <s v="Pennsylvania"/>
    <s v="Philadelphia"/>
    <n v="450"/>
    <n v="81000"/>
    <n v="0.4"/>
    <x v="1"/>
    <s v="Nike Air VaporMax 2019 Premium"/>
    <s v="AT6817-300"/>
  </r>
  <r>
    <s v="NIKE"/>
    <n v="1128299"/>
    <d v="2020-01-05T00:00:00"/>
    <s v="Northeast"/>
    <s v="Pennsylvania"/>
    <s v="Philadelphia"/>
    <n v="300"/>
    <n v="47250"/>
    <n v="0.35"/>
    <x v="1"/>
    <s v="NikeCourt Air Zoom Vapor Cage 4"/>
    <s v="CD0431-107"/>
  </r>
  <r>
    <s v="NIKE"/>
    <n v="1128299"/>
    <d v="2020-01-06T00:00:00"/>
    <s v="West"/>
    <s v="Nevada"/>
    <s v="Las Vegas"/>
    <n v="250"/>
    <n v="68750"/>
    <n v="0.55000000000000004"/>
    <x v="1"/>
    <s v="Air Jordan 1 Nova XX"/>
    <s v="AV4052-116"/>
  </r>
  <r>
    <s v="NIKE"/>
    <n v="1128299"/>
    <d v="2020-01-07T00:00:00"/>
    <s v="West"/>
    <s v="Nevada"/>
    <s v="Las Vegas"/>
    <n v="475"/>
    <n v="42750"/>
    <n v="0.2"/>
    <x v="1"/>
    <s v="Nike Air Max Tailwind IV"/>
    <s v="CK4122-100"/>
  </r>
  <r>
    <s v="NIKE"/>
    <n v="1128299"/>
    <d v="2020-01-08T00:00:00"/>
    <s v="West"/>
    <s v="Nevada"/>
    <s v="Las Vegas"/>
    <n v="525"/>
    <n v="73500"/>
    <n v="0.4"/>
    <x v="1"/>
    <s v="Nike Flex RN 2019"/>
    <s v="AQ7483-001"/>
  </r>
  <r>
    <s v="NIKE"/>
    <n v="1128299"/>
    <d v="2020-01-09T00:00:00"/>
    <s v="West"/>
    <s v="Nevada"/>
    <s v="Las Vegas"/>
    <n v="425"/>
    <n v="47812.5"/>
    <n v="0.25"/>
    <x v="1"/>
    <s v="Nike Mercurial Superfly 7 Club TF"/>
    <s v="AT7980-606"/>
  </r>
  <r>
    <s v="NIKE"/>
    <n v="1128299"/>
    <d v="2020-01-10T00:00:00"/>
    <s v="West"/>
    <s v="Nevada"/>
    <s v="Las Vegas"/>
    <n v="425"/>
    <n v="76500"/>
    <n v="0.4"/>
    <x v="1"/>
    <s v="Nike Free X Metcon 2"/>
    <s v="CD8526-446"/>
  </r>
  <r>
    <s v="NIKE"/>
    <n v="1128299"/>
    <d v="2020-01-11T00:00:00"/>
    <s v="West"/>
    <s v="Nevada"/>
    <s v="Las Vegas"/>
    <n v="275"/>
    <n v="43312.5"/>
    <n v="0.35"/>
    <x v="1"/>
    <s v="Nike Mercurial Vapor 13 Academy MDS MG"/>
    <s v="CJ1292-703"/>
  </r>
  <r>
    <s v="NIKE"/>
    <n v="1128299"/>
    <d v="2020-01-12T00:00:00"/>
    <s v="West"/>
    <s v="Nevada"/>
    <s v="Las Vegas"/>
    <n v="200"/>
    <n v="55000"/>
    <n v="0.55000000000000004"/>
    <x v="1"/>
    <s v="Nike Air Max Impact"/>
    <s v="CI1396-004"/>
  </r>
  <r>
    <s v="NIKE"/>
    <n v="1128299"/>
    <d v="2020-01-13T00:00:00"/>
    <s v="West"/>
    <s v="Nevada"/>
    <s v="Las Vegas"/>
    <n v="400"/>
    <n v="36000"/>
    <n v="0.2"/>
    <x v="1"/>
    <s v="Nike Classic Cortez"/>
    <s v="807471-103"/>
  </r>
  <r>
    <s v="NIKE"/>
    <n v="1128299"/>
    <d v="2020-01-14T00:00:00"/>
    <s v="West"/>
    <s v="Nevada"/>
    <s v="Las Vegas"/>
    <n v="550"/>
    <n v="99000"/>
    <n v="0.4"/>
    <x v="1"/>
    <s v="Nike Air Max 90 Premium"/>
    <s v="CJ1794-600"/>
  </r>
  <r>
    <s v="NIKE"/>
    <n v="1128299"/>
    <d v="2020-01-15T00:00:00"/>
    <s v="West"/>
    <s v="Nevada"/>
    <s v="Las Vegas"/>
    <n v="400"/>
    <n v="55000"/>
    <n v="0.25"/>
    <x v="1"/>
    <s v="Nike Renew Run"/>
    <s v="CK6360-001"/>
  </r>
  <r>
    <s v="NIKE"/>
    <n v="1128299"/>
    <d v="2020-01-16T00:00:00"/>
    <s v="West"/>
    <s v="Nevada"/>
    <s v="Las Vegas"/>
    <n v="400"/>
    <n v="88000"/>
    <n v="0.4"/>
    <x v="1"/>
    <s v="Nike Air Max 270 Special Edition"/>
    <s v="CQ6549-001"/>
  </r>
  <r>
    <s v="NIKE"/>
    <n v="1128299"/>
    <d v="2020-01-17T00:00:00"/>
    <s v="West"/>
    <s v="Nevada"/>
    <s v="Las Vegas"/>
    <n v="300"/>
    <n v="57750"/>
    <n v="0.35"/>
    <x v="1"/>
    <s v="Nike React Metcon AMP"/>
    <s v="CN5501-046"/>
  </r>
  <r>
    <s v="NIKE"/>
    <n v="1128299"/>
    <d v="2020-01-18T00:00:00"/>
    <s v="West"/>
    <s v="Nevada"/>
    <s v="Las Vegas"/>
    <n v="175"/>
    <n v="57750"/>
    <n v="0.55000000000000004"/>
    <x v="1"/>
    <s v="Nike Air Force 1 Sage Low"/>
    <s v="AR5339-002"/>
  </r>
  <r>
    <s v="NIKE"/>
    <n v="1128299"/>
    <d v="2020-01-19T00:00:00"/>
    <s v="West"/>
    <s v="Nevada"/>
    <s v="Las Vegas"/>
    <n v="375"/>
    <n v="41250"/>
    <n v="0.2"/>
    <x v="1"/>
    <s v="Nike Air Max Triax 96"/>
    <s v="CD2053-105"/>
  </r>
  <r>
    <s v="NIKE"/>
    <n v="1128299"/>
    <d v="2020-01-20T00:00:00"/>
    <s v="West"/>
    <s v="Nevada"/>
    <s v="Las Vegas"/>
    <n v="550"/>
    <n v="132000"/>
    <n v="0.4"/>
    <x v="1"/>
    <s v="Nike Mercurial Vapor 13 Academy MDS TF"/>
    <s v="CJ1306-401"/>
  </r>
  <r>
    <s v="NIKE"/>
    <n v="1128299"/>
    <d v="2020-01-21T00:00:00"/>
    <s v="West"/>
    <s v="Nevada"/>
    <s v="Las Vegas"/>
    <n v="350"/>
    <n v="56875"/>
    <n v="0.25"/>
    <x v="1"/>
    <s v="PG 3 NASA"/>
    <s v="CI2666-400"/>
  </r>
  <r>
    <s v="NIKE"/>
    <n v="1128299"/>
    <d v="2020-01-22T00:00:00"/>
    <s v="West"/>
    <s v="Nevada"/>
    <s v="Las Vegas"/>
    <n v="400"/>
    <n v="104000"/>
    <n v="0.4"/>
    <x v="1"/>
    <s v="Nike Mercurial Vapor 13 Academy MDS IC"/>
    <s v="CJ1300-401"/>
  </r>
  <r>
    <s v="NIKE"/>
    <n v="1128299"/>
    <d v="2020-01-23T00:00:00"/>
    <s v="West"/>
    <s v="Nevada"/>
    <s v="Las Vegas"/>
    <n v="300"/>
    <n v="63000"/>
    <n v="0.35"/>
    <x v="1"/>
    <s v="Nike Tiempo Legend 8 Club MG"/>
    <s v="AT6107-606"/>
  </r>
  <r>
    <s v="NIKE"/>
    <n v="1128299"/>
    <d v="2020-01-24T00:00:00"/>
    <s v="West"/>
    <s v="Nevada"/>
    <s v="Las Vegas"/>
    <n v="200"/>
    <n v="71500"/>
    <n v="0.55000000000000004"/>
    <x v="1"/>
    <s v="Nike Air Max 90"/>
    <s v="CI7395-100"/>
  </r>
  <r>
    <s v="NIKE"/>
    <n v="1128299"/>
    <d v="2020-01-25T00:00:00"/>
    <s v="West"/>
    <s v="Nevada"/>
    <s v="Las Vegas"/>
    <n v="350"/>
    <n v="56000"/>
    <n v="0.2"/>
    <x v="1"/>
    <s v="Nike Air VaporMax Flyknit 2 LXX"/>
    <s v="AT5673-700"/>
  </r>
  <r>
    <s v="NIKE"/>
    <n v="1128299"/>
    <d v="2020-01-26T00:00:00"/>
    <s v="West"/>
    <s v="Nevada"/>
    <s v="Las Vegas"/>
    <n v="550"/>
    <n v="148500"/>
    <n v="0.45"/>
    <x v="1"/>
    <s v="Nike Mercurial Superfly 7 Elite SE FG"/>
    <s v="CT1099-093"/>
  </r>
  <r>
    <s v="NIKE"/>
    <n v="1128299"/>
    <d v="2020-01-27T00:00:00"/>
    <s v="West"/>
    <s v="Nevada"/>
    <s v="Las Vegas"/>
    <n v="400"/>
    <n v="78000"/>
    <n v="0.3"/>
    <x v="1"/>
    <s v="Nike Free RN 5.0 AW"/>
    <s v="BV7775-100"/>
  </r>
  <r>
    <s v="NIKE"/>
    <n v="1128299"/>
    <d v="2020-01-28T00:00:00"/>
    <s v="West"/>
    <s v="Nevada"/>
    <s v="Las Vegas"/>
    <n v="400"/>
    <n v="117000"/>
    <n v="0.45"/>
    <x v="1"/>
    <s v="Air Jordan 1 Jester XX Low Laced"/>
    <s v="CI7815-602"/>
  </r>
  <r>
    <s v="NIKE"/>
    <n v="1128299"/>
    <d v="2020-01-29T00:00:00"/>
    <s v="West"/>
    <s v="Nevada"/>
    <s v="Las Vegas"/>
    <n v="300"/>
    <n v="72000"/>
    <n v="0.4"/>
    <x v="1"/>
    <s v="Nike Metcon 5 Premium"/>
    <s v="CJ0818-146"/>
  </r>
  <r>
    <s v="NIKE"/>
    <n v="1128299"/>
    <d v="2020-01-30T00:00:00"/>
    <s v="West"/>
    <s v="Nevada"/>
    <s v="Las Vegas"/>
    <n v="200"/>
    <n v="78000"/>
    <n v="0.6"/>
    <x v="1"/>
    <s v="Nike Free RN 5.0"/>
    <s v="CI1289-100"/>
  </r>
  <r>
    <s v="NIKE"/>
    <n v="1128299"/>
    <d v="2020-01-31T00:00:00"/>
    <s v="West"/>
    <s v="Nevada"/>
    <s v="Las Vegas"/>
    <n v="450"/>
    <n v="90000"/>
    <n v="0.25"/>
    <x v="1"/>
    <s v="Nike Zoom Rival Fly"/>
    <s v="CD7287-003"/>
  </r>
  <r>
    <s v="NIKE"/>
    <n v="1128299"/>
    <d v="2020-02-01T00:00:00"/>
    <s v="West"/>
    <s v="Nevada"/>
    <s v="Las Vegas"/>
    <n v="700"/>
    <n v="189000"/>
    <n v="0.45"/>
    <x v="1"/>
    <s v="Nike SB Zoom Stefan Janoski Canvas RM"/>
    <s v="AR7718-001"/>
  </r>
  <r>
    <s v="NIKE"/>
    <n v="1128299"/>
    <d v="2020-02-02T00:00:00"/>
    <s v="West"/>
    <s v="Nevada"/>
    <s v="Las Vegas"/>
    <n v="550"/>
    <n v="107250"/>
    <n v="0.3"/>
    <x v="1"/>
    <s v="Nike Tiempo Legend 8 Academy IC"/>
    <s v="AT6099-606"/>
  </r>
  <r>
    <s v="NIKE"/>
    <n v="1128299"/>
    <d v="2020-02-03T00:00:00"/>
    <s v="West"/>
    <s v="Nevada"/>
    <s v="Las Vegas"/>
    <n v="550"/>
    <n v="160875"/>
    <n v="0.45"/>
    <x v="1"/>
    <s v="Nike SB Bruin High"/>
    <s v="923112-001"/>
  </r>
  <r>
    <s v="NIKE"/>
    <n v="1128299"/>
    <d v="2020-02-04T00:00:00"/>
    <s v="West"/>
    <s v="Nevada"/>
    <s v="Las Vegas"/>
    <n v="425"/>
    <n v="102000"/>
    <n v="0.4"/>
    <x v="1"/>
    <s v="PG 3"/>
    <s v="AO2607-401"/>
  </r>
  <r>
    <s v="NIKE"/>
    <n v="1128299"/>
    <d v="2020-02-05T00:00:00"/>
    <s v="West"/>
    <s v="Nevada"/>
    <s v="Las Vegas"/>
    <n v="300"/>
    <n v="117000"/>
    <n v="0.6"/>
    <x v="1"/>
    <s v="Nike Free TR Ultra"/>
    <s v="AO3424-001"/>
  </r>
  <r>
    <s v="NIKE"/>
    <n v="1128299"/>
    <d v="2020-02-06T00:00:00"/>
    <s v="West"/>
    <s v="Nevada"/>
    <s v="Las Vegas"/>
    <n v="600"/>
    <n v="120000"/>
    <n v="0.25"/>
    <x v="1"/>
    <s v="Nike PhantomVNM Club FG"/>
    <s v="AO0577-717"/>
  </r>
  <r>
    <s v="NIKE"/>
    <n v="1128299"/>
    <d v="2020-02-07T00:00:00"/>
    <s v="West"/>
    <s v="Nevada"/>
    <s v="Las Vegas"/>
    <n v="750"/>
    <n v="180000"/>
    <n v="0.4"/>
    <x v="1"/>
    <s v="Nike MX-720-818"/>
    <s v="BQ5972-001"/>
  </r>
  <r>
    <s v="NIKE"/>
    <n v="1128299"/>
    <d v="2020-02-08T00:00:00"/>
    <s v="West"/>
    <s v="Nevada"/>
    <s v="Las Vegas"/>
    <n v="600"/>
    <n v="97500"/>
    <n v="0.25"/>
    <x v="1"/>
    <s v="Air Jordan 7 Retro"/>
    <s v="313358-006"/>
  </r>
  <r>
    <s v="NIKE"/>
    <n v="1128299"/>
    <d v="2020-02-09T00:00:00"/>
    <s v="West"/>
    <s v="Nevada"/>
    <s v="Las Vegas"/>
    <n v="550"/>
    <n v="143000"/>
    <n v="0.4"/>
    <x v="0"/>
    <s v="Nike SFB Gen 2 20cm (approx.)"/>
    <s v="922474-001"/>
  </r>
  <r>
    <s v="NIKE"/>
    <n v="1128299"/>
    <d v="2020-02-10T00:00:00"/>
    <s v="West"/>
    <s v="Nevada"/>
    <s v="Las Vegas"/>
    <n v="450"/>
    <n v="94500"/>
    <n v="0.35"/>
    <x v="0"/>
    <s v="Nike Mercurial Superfly 7 Elite MDS FG"/>
    <s v="BQ5469-703"/>
  </r>
  <r>
    <s v="NIKE"/>
    <n v="1128299"/>
    <d v="2020-02-11T00:00:00"/>
    <s v="West"/>
    <s v="Nevada"/>
    <s v="Las Vegas"/>
    <n v="500"/>
    <n v="178750"/>
    <n v="0.55000000000000004"/>
    <x v="0"/>
    <s v="Nike Epic Phantom React"/>
    <s v="CI1290-100"/>
  </r>
  <r>
    <s v="NIKE"/>
    <n v="1128299"/>
    <d v="2020-02-12T00:00:00"/>
    <s v="West"/>
    <s v="Nevada"/>
    <s v="Las Vegas"/>
    <n v="500"/>
    <n v="80000"/>
    <n v="0.2"/>
    <x v="0"/>
    <s v="Nike Air Max 720 SE"/>
    <s v="BV6484-002"/>
  </r>
  <r>
    <s v="NIKE"/>
    <n v="1128299"/>
    <d v="2020-02-13T00:00:00"/>
    <s v="West"/>
    <s v="Nevada"/>
    <s v="Las Vegas"/>
    <n v="700"/>
    <n v="182000"/>
    <n v="0.4"/>
    <x v="0"/>
    <s v="Nike Air Huarache Ultra"/>
    <s v="885118-001"/>
  </r>
  <r>
    <s v="NIKE"/>
    <n v="1128299"/>
    <d v="2020-02-14T00:00:00"/>
    <s v="West"/>
    <s v="Nevada"/>
    <s v="Las Vegas"/>
    <n v="650"/>
    <n v="113750"/>
    <n v="0.25"/>
    <x v="0"/>
    <s v="Nike Wildhorse 6"/>
    <s v="BV7099-400"/>
  </r>
  <r>
    <s v="NIKE"/>
    <n v="1128299"/>
    <d v="2020-02-15T00:00:00"/>
    <s v="West"/>
    <s v="Nevada"/>
    <s v="Las Vegas"/>
    <n v="525"/>
    <n v="136500"/>
    <n v="0.4"/>
    <x v="0"/>
    <s v="Nike Air Max 270 React SE"/>
    <s v="BV3387-400"/>
  </r>
  <r>
    <s v="NIKE"/>
    <n v="1128299"/>
    <d v="2020-02-16T00:00:00"/>
    <s v="West"/>
    <s v="Nevada"/>
    <s v="Las Vegas"/>
    <n v="475"/>
    <n v="108062.5"/>
    <n v="0.35"/>
    <x v="0"/>
    <s v="Nike Benassi JDI BETRUE"/>
    <s v="CD2717-001"/>
  </r>
  <r>
    <s v="NIKE"/>
    <n v="1128299"/>
    <d v="2020-02-17T00:00:00"/>
    <s v="West"/>
    <s v="Nevada"/>
    <s v="Las Vegas"/>
    <n v="475"/>
    <n v="195937.5"/>
    <n v="0.55000000000000004"/>
    <x v="0"/>
    <s v="Nike Zoom Rise"/>
    <s v="BQ5467-101"/>
  </r>
  <r>
    <s v="NIKE"/>
    <n v="1128299"/>
    <d v="2020-02-18T00:00:00"/>
    <s v="West"/>
    <s v="Nevada"/>
    <s v="Las Vegas"/>
    <n v="400"/>
    <n v="64000"/>
    <n v="0.2"/>
    <x v="0"/>
    <s v="Nike Tiempo Legend 8 Club IC"/>
    <s v="AT6110-004"/>
  </r>
  <r>
    <s v="NIKE"/>
    <n v="1128299"/>
    <d v="2020-02-19T00:00:00"/>
    <s v="West"/>
    <s v="Nevada"/>
    <s v="Las Vegas"/>
    <n v="600"/>
    <n v="126000"/>
    <n v="0.35"/>
    <x v="0"/>
    <s v="Nike Air Max 2017"/>
    <s v="849560-001"/>
  </r>
  <r>
    <s v="NIKE"/>
    <n v="1128299"/>
    <d v="2020-02-20T00:00:00"/>
    <s v="West"/>
    <s v="Nevada"/>
    <s v="Las Vegas"/>
    <n v="600"/>
    <n v="78000"/>
    <n v="0.2"/>
    <x v="0"/>
    <s v="Nike Flex RN 2018"/>
    <s v="AA7408-008"/>
  </r>
  <r>
    <s v="NIKE"/>
    <n v="1128299"/>
    <d v="2020-02-21T00:00:00"/>
    <s v="West"/>
    <s v="Nevada"/>
    <s v="Las Vegas"/>
    <n v="450"/>
    <n v="94500"/>
    <n v="0.35"/>
    <x v="0"/>
    <s v="NikeCourt Royale AC"/>
    <s v="BQ9138-601"/>
  </r>
  <r>
    <s v="NIKE"/>
    <n v="1128299"/>
    <d v="2020-02-22T00:00:00"/>
    <s v="West"/>
    <s v="Nevada"/>
    <s v="Las Vegas"/>
    <n v="400"/>
    <n v="72000"/>
    <n v="0.3"/>
    <x v="0"/>
    <s v="Jordan Air Latitude 720"/>
    <s v="AV5187-602"/>
  </r>
  <r>
    <s v="NIKE"/>
    <n v="1128299"/>
    <d v="2020-02-23T00:00:00"/>
    <s v="West"/>
    <s v="Nevada"/>
    <s v="Las Vegas"/>
    <n v="400"/>
    <n v="140000"/>
    <n v="0.5"/>
    <x v="0"/>
    <s v="Nike Phantom Vision 2 Club Dynamic Fit TF"/>
    <s v="CD4173-606"/>
  </r>
  <r>
    <s v="NIKE"/>
    <n v="1128299"/>
    <d v="2020-02-24T00:00:00"/>
    <s v="West"/>
    <s v="Nevada"/>
    <s v="Las Vegas"/>
    <n v="450"/>
    <n v="50625"/>
    <n v="0.15"/>
    <x v="0"/>
    <s v="Nike Air Force 1 '07 SE"/>
    <s v="AA0287-002"/>
  </r>
  <r>
    <s v="NIKE"/>
    <n v="1128299"/>
    <d v="2020-02-25T00:00:00"/>
    <s v="West"/>
    <s v="Nevada"/>
    <s v="Las Vegas"/>
    <n v="550"/>
    <n v="115500"/>
    <n v="0.35"/>
    <x v="0"/>
    <s v="Nike Zoom Fly 3 Premium"/>
    <s v="BV7756-001"/>
  </r>
  <r>
    <s v="NIKE"/>
    <n v="1128299"/>
    <d v="2020-02-26T00:00:00"/>
    <s v="West"/>
    <s v="Nevada"/>
    <s v="Las Vegas"/>
    <n v="550"/>
    <n v="71500"/>
    <n v="0.2"/>
    <x v="0"/>
    <s v="Nike SB Alleyoop"/>
    <s v="CJ0882-001"/>
  </r>
  <r>
    <s v="NIKE"/>
    <n v="1128299"/>
    <d v="2020-02-27T00:00:00"/>
    <s v="West"/>
    <s v="Nevada"/>
    <s v="Las Vegas"/>
    <n v="375"/>
    <n v="78750"/>
    <n v="0.35"/>
    <x v="0"/>
    <s v="Nike Mercurial Vapor 13 Elite SE FG"/>
    <s v="CD6720-808"/>
  </r>
  <r>
    <s v="NIKE"/>
    <n v="1128299"/>
    <d v="2020-02-28T00:00:00"/>
    <s v="West"/>
    <s v="Nevada"/>
    <s v="Las Vegas"/>
    <n v="350"/>
    <n v="63000"/>
    <n v="0.3"/>
    <x v="0"/>
    <s v="Nike Air VaporMax 2019"/>
    <s v="AR6632-603"/>
  </r>
  <r>
    <s v="NIKE"/>
    <n v="1128299"/>
    <d v="2020-03-01T00:00:00"/>
    <s v="West"/>
    <s v="Nevada"/>
    <s v="Las Vegas"/>
    <n v="325"/>
    <n v="113750"/>
    <n v="0.5"/>
    <x v="0"/>
    <s v="Nike Air Zoom Structure 22"/>
    <s v="AA1640-002"/>
  </r>
  <r>
    <s v="NIKE"/>
    <n v="1128299"/>
    <d v="2020-03-02T00:00:00"/>
    <s v="West"/>
    <s v="Nevada"/>
    <s v="Las Vegas"/>
    <n v="375"/>
    <n v="42187.5"/>
    <n v="0.15"/>
    <x v="0"/>
    <s v="NikeCourt Air Zoom Vapor X"/>
    <s v="AA8027-109"/>
  </r>
  <r>
    <s v="NIKE"/>
    <n v="1128299"/>
    <d v="2020-03-03T00:00:00"/>
    <s v="West"/>
    <s v="Nevada"/>
    <s v="Las Vegas"/>
    <n v="575"/>
    <n v="120750"/>
    <n v="0.35"/>
    <x v="0"/>
    <s v="LeBron Soldier 13 SFG"/>
    <s v="AR4225-100"/>
  </r>
  <r>
    <s v="NIKE"/>
    <n v="1128299"/>
    <d v="2020-03-04T00:00:00"/>
    <s v="West"/>
    <s v="Nevada"/>
    <s v="Las Vegas"/>
    <n v="575"/>
    <n v="74750"/>
    <n v="0.2"/>
    <x v="0"/>
    <s v="Air Jordan 13 Retro"/>
    <s v="414571-030"/>
  </r>
  <r>
    <s v="NIKE"/>
    <n v="1128299"/>
    <d v="2020-03-05T00:00:00"/>
    <s v="West"/>
    <s v="Nevada"/>
    <s v="Las Vegas"/>
    <n v="425"/>
    <n v="89250"/>
    <n v="0.35"/>
    <x v="0"/>
    <s v="Nike React Element 55 Premium"/>
    <s v="CD6964-002"/>
  </r>
  <r>
    <s v="NIKE"/>
    <n v="1128299"/>
    <d v="2020-03-06T00:00:00"/>
    <s v="West"/>
    <s v="Nevada"/>
    <s v="Las Vegas"/>
    <n v="400"/>
    <n v="72000"/>
    <n v="0.3"/>
    <x v="0"/>
    <s v="Nike Zoom Pegasus Turbo 2"/>
    <s v="CN7383-300"/>
  </r>
  <r>
    <s v="NIKE"/>
    <n v="1128299"/>
    <d v="2020-03-07T00:00:00"/>
    <s v="West"/>
    <s v="Nevada"/>
    <s v="Las Vegas"/>
    <n v="350"/>
    <n v="122500"/>
    <n v="0.5"/>
    <x v="0"/>
    <s v="Nike Air Max 97"/>
    <s v="CI7388-600"/>
  </r>
  <r>
    <s v="NIKE"/>
    <n v="1128299"/>
    <d v="2020-03-08T00:00:00"/>
    <s v="West"/>
    <s v="Nevada"/>
    <s v="Las Vegas"/>
    <n v="475"/>
    <n v="53437.5"/>
    <n v="0.15"/>
    <x v="0"/>
    <s v="Nike Free RN Flyknit 3.0"/>
    <s v="BV7782-001"/>
  </r>
  <r>
    <s v="NIKE"/>
    <n v="1128299"/>
    <d v="2020-03-09T00:00:00"/>
    <s v="West"/>
    <s v="Nevada"/>
    <s v="Las Vegas"/>
    <n v="675"/>
    <n v="141750"/>
    <n v="0.35"/>
    <x v="0"/>
    <s v="Nike Air Force 1 GORE-TEX ®"/>
    <s v="CK2630-001"/>
  </r>
  <r>
    <s v="NIKE"/>
    <n v="1128299"/>
    <d v="2020-03-10T00:00:00"/>
    <s v="West"/>
    <s v="Nevada"/>
    <s v="Las Vegas"/>
    <n v="675"/>
    <n v="87750"/>
    <n v="0.2"/>
    <x v="0"/>
    <s v="Nike Air Zoom Pegasus 36"/>
    <s v="CN6867-001"/>
  </r>
  <r>
    <s v="NIKE"/>
    <n v="1128299"/>
    <d v="2020-03-11T00:00:00"/>
    <s v="West"/>
    <s v="Nevada"/>
    <s v="Las Vegas"/>
    <n v="475"/>
    <n v="99750"/>
    <n v="0.35"/>
    <x v="0"/>
    <s v="Nike Phantom Venom Academy TF"/>
    <s v="AO0571-606"/>
  </r>
  <r>
    <s v="NIKE"/>
    <n v="1128299"/>
    <d v="2020-03-12T00:00:00"/>
    <s v="West"/>
    <s v="Nevada"/>
    <s v="Las Vegas"/>
    <n v="475"/>
    <n v="85500"/>
    <n v="0.3"/>
    <x v="0"/>
    <s v="Kyrie 4"/>
    <s v="943806-602"/>
  </r>
  <r>
    <s v="NIKE"/>
    <n v="1128299"/>
    <d v="2020-03-13T00:00:00"/>
    <s v="West"/>
    <s v="Nevada"/>
    <s v="Las Vegas"/>
    <n v="400"/>
    <n v="140000"/>
    <n v="0.5"/>
    <x v="0"/>
    <s v="Nike Metcon 4 XD Patch"/>
    <s v="BQ7978-001"/>
  </r>
  <r>
    <s v="NIKE"/>
    <n v="1128299"/>
    <d v="2020-03-14T00:00:00"/>
    <s v="West"/>
    <s v="Nevada"/>
    <s v="Las Vegas"/>
    <n v="500"/>
    <n v="56250"/>
    <n v="0.15"/>
    <x v="0"/>
    <s v="NikeCourt Royale SL"/>
    <s v="844896-002"/>
  </r>
  <r>
    <s v="NIKE"/>
    <n v="1128299"/>
    <d v="2020-03-15T00:00:00"/>
    <s v="West"/>
    <s v="Nevada"/>
    <s v="Las Vegas"/>
    <n v="425"/>
    <n v="44625"/>
    <n v="0.35"/>
    <x v="0"/>
    <s v="Nike React Metcon"/>
    <s v="BQ6046-010"/>
  </r>
  <r>
    <s v="NIKE"/>
    <n v="1128299"/>
    <d v="2020-03-16T00:00:00"/>
    <s v="West"/>
    <s v="Nevada"/>
    <s v="Las Vegas"/>
    <n v="425"/>
    <n v="34000"/>
    <n v="0.2"/>
    <x v="0"/>
    <s v="Nike Phantom Vision 2 Academy Dynamic Fit TF"/>
    <s v="CD4172-606"/>
  </r>
  <r>
    <s v="NIKE"/>
    <n v="1128299"/>
    <d v="2020-03-17T00:00:00"/>
    <s v="West"/>
    <s v="Nevada"/>
    <s v="Las Vegas"/>
    <n v="425"/>
    <n v="59500"/>
    <n v="0.35"/>
    <x v="0"/>
    <s v="Nike ZoomX Vista Grind SP"/>
    <s v="CT5770-300"/>
  </r>
  <r>
    <s v="NIKE"/>
    <n v="1128299"/>
    <d v="2020-03-18T00:00:00"/>
    <s v="West"/>
    <s v="Nevada"/>
    <s v="Las Vegas"/>
    <n v="275"/>
    <n v="33000"/>
    <n v="0.3"/>
    <x v="0"/>
    <s v="Nike Air Max 90"/>
    <s v="CU3004-176"/>
  </r>
  <r>
    <s v="NIKE"/>
    <n v="1128299"/>
    <d v="2020-03-19T00:00:00"/>
    <s v="West"/>
    <s v="Colorado"/>
    <s v="Denver"/>
    <n v="225"/>
    <n v="50625"/>
    <n v="0.5"/>
    <x v="0"/>
    <s v="Nike Air Max 270 React"/>
    <s v="CI3899-200"/>
  </r>
  <r>
    <s v="NIKE"/>
    <n v="1128299"/>
    <d v="2020-03-20T00:00:00"/>
    <s v="West"/>
    <s v="Colorado"/>
    <s v="Denver"/>
    <n v="475"/>
    <n v="28500"/>
    <n v="0.15"/>
    <x v="0"/>
    <s v="Nike Zoom Fly SP Fast"/>
    <s v="BV0389-001"/>
  </r>
  <r>
    <s v="NIKE"/>
    <n v="1128299"/>
    <d v="2020-03-21T00:00:00"/>
    <s v="West"/>
    <s v="Colorado"/>
    <s v="Denver"/>
    <n v="525"/>
    <n v="55125"/>
    <n v="0.35"/>
    <x v="0"/>
    <s v="Nike Drop-Type"/>
    <s v="CQ0989-002"/>
  </r>
  <r>
    <s v="NIKE"/>
    <n v="1128299"/>
    <d v="2020-03-22T00:00:00"/>
    <s v="West"/>
    <s v="Colorado"/>
    <s v="Denver"/>
    <n v="425"/>
    <n v="34000"/>
    <n v="0.2"/>
    <x v="0"/>
    <s v="Nike Air Max 98 SE"/>
    <s v="CI7379-400"/>
  </r>
  <r>
    <s v="NIKE"/>
    <n v="1128299"/>
    <d v="2020-03-23T00:00:00"/>
    <s v="West"/>
    <s v="Colorado"/>
    <s v="Denver"/>
    <n v="425"/>
    <n v="59500"/>
    <n v="0.35"/>
    <x v="0"/>
    <s v="Nike Zoom Rival Fly 2"/>
    <s v="CN6881-300"/>
  </r>
  <r>
    <s v="NIKE"/>
    <n v="1128299"/>
    <d v="2020-03-24T00:00:00"/>
    <s v="West"/>
    <s v="Colorado"/>
    <s v="Denver"/>
    <n v="275"/>
    <n v="33000"/>
    <n v="0.3"/>
    <x v="0"/>
    <s v="Nike MX-720-818"/>
    <s v="CI3869-500"/>
  </r>
  <r>
    <s v="NIKE"/>
    <n v="1128299"/>
    <d v="2020-03-25T00:00:00"/>
    <s v="West"/>
    <s v="Colorado"/>
    <s v="Denver"/>
    <n v="200"/>
    <n v="45000"/>
    <n v="0.5"/>
    <x v="0"/>
    <s v="Nike Blazer Low LE"/>
    <s v="AV9370-001"/>
  </r>
  <r>
    <s v="NIKE"/>
    <n v="1128299"/>
    <d v="2020-03-26T00:00:00"/>
    <s v="West"/>
    <s v="Colorado"/>
    <s v="Denver"/>
    <n v="400"/>
    <n v="24000"/>
    <n v="0.15"/>
    <x v="0"/>
    <s v="Nike Zoom Pegasus Turbo 2 Rise"/>
    <s v="BV1134-001"/>
  </r>
  <r>
    <s v="NIKE"/>
    <n v="1128299"/>
    <d v="2020-03-27T00:00:00"/>
    <s v="West"/>
    <s v="Colorado"/>
    <s v="Denver"/>
    <n v="550"/>
    <n v="77000"/>
    <n v="0.35"/>
    <x v="0"/>
    <s v="Nike Air Max 98"/>
    <s v="CT1531-001"/>
  </r>
  <r>
    <s v="NIKE"/>
    <n v="1128299"/>
    <d v="2020-03-28T00:00:00"/>
    <s v="West"/>
    <s v="Colorado"/>
    <s v="Denver"/>
    <n v="400"/>
    <n v="40000"/>
    <n v="0.2"/>
    <x v="0"/>
    <s v="Nike Air Max Dia SE"/>
    <s v="AR7410-603"/>
  </r>
  <r>
    <s v="NIKE"/>
    <n v="1128299"/>
    <d v="2020-03-29T00:00:00"/>
    <s v="West"/>
    <s v="Colorado"/>
    <s v="Denver"/>
    <n v="400"/>
    <n v="77000"/>
    <n v="0.35"/>
    <x v="0"/>
    <s v="Nike Mercurial Superfly 7 Academy MDS TF"/>
    <s v="BQ5435-401"/>
  </r>
  <r>
    <s v="NIKE"/>
    <n v="1128299"/>
    <d v="2020-03-30T00:00:00"/>
    <s v="West"/>
    <s v="Colorado"/>
    <s v="Denver"/>
    <n v="300"/>
    <n v="49500"/>
    <n v="0.3"/>
    <x v="0"/>
    <s v="Nike Tanjun"/>
    <s v="812655-011"/>
  </r>
  <r>
    <s v="NIKE"/>
    <n v="1128299"/>
    <d v="2020-03-31T00:00:00"/>
    <s v="West"/>
    <s v="Colorado"/>
    <s v="Denver"/>
    <n v="150"/>
    <n v="45000"/>
    <n v="0.5"/>
    <x v="0"/>
    <s v="Nike Air Max 90"/>
    <s v="325213-139"/>
  </r>
  <r>
    <s v="NIKE"/>
    <n v="1128299"/>
    <d v="2020-04-01T00:00:00"/>
    <s v="West"/>
    <s v="Colorado"/>
    <s v="Denver"/>
    <n v="350"/>
    <n v="28875"/>
    <n v="0.15"/>
    <x v="0"/>
    <s v="Nike Air Max 720 BETRUE"/>
    <s v="CJ5472-900"/>
  </r>
  <r>
    <s v="NIKE"/>
    <n v="1128299"/>
    <d v="2020-04-02T00:00:00"/>
    <s v="West"/>
    <s v="Colorado"/>
    <s v="Denver"/>
    <n v="525"/>
    <n v="110250"/>
    <n v="0.35"/>
    <x v="0"/>
    <s v="Nike Odyssey React"/>
    <s v="AO9820-001"/>
  </r>
  <r>
    <s v="NIKE"/>
    <n v="1128299"/>
    <d v="2020-04-03T00:00:00"/>
    <s v="West"/>
    <s v="Colorado"/>
    <s v="Denver"/>
    <n v="325"/>
    <n v="42250"/>
    <n v="0.2"/>
    <x v="0"/>
    <s v="Nike Legend React"/>
    <s v="AA1626-602"/>
  </r>
  <r>
    <s v="NIKE"/>
    <n v="1128299"/>
    <d v="2020-04-04T00:00:00"/>
    <s v="West"/>
    <s v="Colorado"/>
    <s v="Denver"/>
    <n v="375"/>
    <n v="85312.5"/>
    <n v="0.35"/>
    <x v="0"/>
    <s v="Nike Air Zoom Winflo 6"/>
    <s v="AQ8228-102"/>
  </r>
  <r>
    <s v="NIKE"/>
    <n v="1128299"/>
    <d v="2020-04-05T00:00:00"/>
    <s v="West"/>
    <s v="Colorado"/>
    <s v="Denver"/>
    <n v="275"/>
    <n v="49500"/>
    <n v="0.3"/>
    <x v="0"/>
    <s v="Nike Air Zoom Vomero 14"/>
    <s v="AH7858-010"/>
  </r>
  <r>
    <s v="NIKE"/>
    <n v="1128299"/>
    <d v="2020-04-06T00:00:00"/>
    <s v="West"/>
    <s v="Colorado"/>
    <s v="Denver"/>
    <n v="175"/>
    <n v="56875"/>
    <n v="0.5"/>
    <x v="0"/>
    <s v="Nike Air VaporMax SE"/>
    <s v="CI1246-302"/>
  </r>
  <r>
    <s v="NIKE"/>
    <n v="1128299"/>
    <d v="2020-04-07T00:00:00"/>
    <s v="West"/>
    <s v="Colorado"/>
    <s v="Denver"/>
    <n v="325"/>
    <n v="39000"/>
    <n v="0.15"/>
    <x v="0"/>
    <s v="Nike Mercurial Superfly 7 Academy MDS IC"/>
    <s v="BQ5430-401"/>
  </r>
  <r>
    <s v="NIKE"/>
    <n v="1128299"/>
    <d v="2020-04-08T00:00:00"/>
    <s v="West"/>
    <s v="Colorado"/>
    <s v="Denver"/>
    <n v="525"/>
    <n v="157500"/>
    <n v="0.5"/>
    <x v="0"/>
    <s v="NikeCourt Air Max Wildcard"/>
    <s v="AO7353-105"/>
  </r>
  <r>
    <s v="NIKE"/>
    <n v="1128299"/>
    <d v="2020-04-09T00:00:00"/>
    <s v="West"/>
    <s v="Colorado"/>
    <s v="Denver"/>
    <n v="375"/>
    <n v="85312.5"/>
    <n v="0.35"/>
    <x v="0"/>
    <s v="Nike Air Max 98"/>
    <s v="CI3709-001"/>
  </r>
  <r>
    <s v="NIKE"/>
    <n v="1128299"/>
    <d v="2020-04-10T00:00:00"/>
    <s v="West"/>
    <s v="Colorado"/>
    <s v="Denver"/>
    <n v="375"/>
    <n v="121875"/>
    <n v="0.5"/>
    <x v="0"/>
    <s v="Nike SB Zoom Stefan Janoski Mid RM"/>
    <s v="AT7324-001"/>
  </r>
  <r>
    <s v="NIKE"/>
    <n v="1128299"/>
    <d v="2020-04-11T00:00:00"/>
    <s v="West"/>
    <s v="Colorado"/>
    <s v="Denver"/>
    <n v="275"/>
    <n v="74250"/>
    <n v="0.45"/>
    <x v="0"/>
    <s v="NikeCourt Air Zoom Zero"/>
    <s v="AA8022-107"/>
  </r>
  <r>
    <s v="NIKE"/>
    <n v="1128299"/>
    <d v="2020-04-12T00:00:00"/>
    <s v="West"/>
    <s v="Colorado"/>
    <s v="Denver"/>
    <n v="175"/>
    <n v="73937.5"/>
    <n v="0.65"/>
    <x v="0"/>
    <s v="Nike x Olivia Kim Air Footscape"/>
    <s v="CK3321-100"/>
  </r>
  <r>
    <s v="NIKE"/>
    <n v="1128299"/>
    <d v="2020-04-13T00:00:00"/>
    <s v="West"/>
    <s v="Colorado"/>
    <s v="Denver"/>
    <n v="475"/>
    <n v="114000"/>
    <n v="0.3"/>
    <x v="0"/>
    <s v="Nike M2K Tekno"/>
    <s v="AO3108-018"/>
  </r>
  <r>
    <s v="NIKE"/>
    <n v="1128299"/>
    <d v="2020-04-14T00:00:00"/>
    <s v="West"/>
    <s v="Colorado"/>
    <s v="Denver"/>
    <n v="725"/>
    <n v="217500"/>
    <n v="0.5"/>
    <x v="0"/>
    <s v="PG 3"/>
    <s v="AO2607-401"/>
  </r>
  <r>
    <s v="NIKE"/>
    <n v="1128299"/>
    <d v="2020-04-15T00:00:00"/>
    <s v="West"/>
    <s v="Colorado"/>
    <s v="Denver"/>
    <n v="575"/>
    <n v="130812.5"/>
    <n v="0.35"/>
    <x v="0"/>
    <s v="Air Jordan 5 Retro"/>
    <s v="CN2932-100"/>
  </r>
  <r>
    <s v="NIKE"/>
    <n v="1128299"/>
    <d v="2020-04-16T00:00:00"/>
    <s v="West"/>
    <s v="Colorado"/>
    <s v="Denver"/>
    <n v="575"/>
    <n v="186875"/>
    <n v="0.5"/>
    <x v="0"/>
    <s v="Nike Air Max Dia NRG"/>
    <s v="CQ2503-900"/>
  </r>
  <r>
    <s v="NIKE"/>
    <n v="1128299"/>
    <d v="2020-04-17T00:00:00"/>
    <s v="West"/>
    <s v="Colorado"/>
    <s v="Denver"/>
    <n v="450"/>
    <n v="131625"/>
    <n v="0.45"/>
    <x v="0"/>
    <s v="Nike Mercurial Vapor 13 Elite FG"/>
    <s v="AQ4176-049"/>
  </r>
  <r>
    <s v="NIKE"/>
    <n v="1128299"/>
    <d v="2020-04-18T00:00:00"/>
    <s v="West"/>
    <s v="Colorado"/>
    <s v="Denver"/>
    <n v="325"/>
    <n v="147875"/>
    <n v="0.65"/>
    <x v="0"/>
    <s v="Nike Air Max 720"/>
    <s v="AR9293-603"/>
  </r>
  <r>
    <s v="NIKE"/>
    <n v="1128299"/>
    <d v="2020-04-19T00:00:00"/>
    <s v="West"/>
    <s v="Colorado"/>
    <s v="Denver"/>
    <n v="625"/>
    <n v="159375"/>
    <n v="0.3"/>
    <x v="0"/>
    <s v="Nike Zoom KD12"/>
    <s v="AR4229-003"/>
  </r>
  <r>
    <s v="NIKE"/>
    <n v="1128299"/>
    <d v="2020-04-20T00:00:00"/>
    <s v="West"/>
    <s v="Colorado"/>
    <s v="Denver"/>
    <n v="775"/>
    <n v="226687.5"/>
    <n v="0.45"/>
    <x v="0"/>
    <s v="Air Jordan 7 Retro"/>
    <s v="313358-006"/>
  </r>
  <r>
    <s v="NIKE"/>
    <n v="1128299"/>
    <d v="2020-04-21T00:00:00"/>
    <s v="West"/>
    <s v="Colorado"/>
    <s v="Denver"/>
    <n v="625"/>
    <n v="131250"/>
    <n v="0.3"/>
    <x v="0"/>
    <s v="Nike Mercurial Superfly 7 Academy IC"/>
    <s v="AT7975-606"/>
  </r>
  <r>
    <s v="NIKE"/>
    <n v="1128299"/>
    <d v="2020-04-22T00:00:00"/>
    <s v="West"/>
    <s v="Colorado"/>
    <s v="Denver"/>
    <n v="575"/>
    <n v="181125"/>
    <n v="0.45"/>
    <x v="0"/>
    <s v="Nike Air Zoom Pegasus 36 FlyEase"/>
    <s v="BV0614-005"/>
  </r>
  <r>
    <s v="NIKE"/>
    <n v="1128299"/>
    <d v="2020-04-23T00:00:00"/>
    <s v="West"/>
    <s v="Colorado"/>
    <s v="Denver"/>
    <n v="475"/>
    <n v="123500"/>
    <n v="0.4"/>
    <x v="0"/>
    <s v="Nike Daybreak"/>
    <s v="CQ7620-001"/>
  </r>
  <r>
    <s v="NIKE"/>
    <n v="1128299"/>
    <d v="2020-04-24T00:00:00"/>
    <s v="West"/>
    <s v="Colorado"/>
    <s v="Denver"/>
    <n v="525"/>
    <n v="220500"/>
    <n v="0.6"/>
    <x v="0"/>
    <s v="Nike P-6000 Icon Clash"/>
    <s v="BV1021-007"/>
  </r>
  <r>
    <s v="NIKE"/>
    <n v="1128299"/>
    <d v="2020-04-25T00:00:00"/>
    <s v="West"/>
    <s v="Colorado"/>
    <s v="Denver"/>
    <n v="525"/>
    <n v="111562.5"/>
    <n v="0.25"/>
    <x v="0"/>
    <s v="Nike Mercurial Superfly 7 Elite FG"/>
    <s v="AQ4174-049"/>
  </r>
  <r>
    <s v="NIKE"/>
    <n v="1128299"/>
    <d v="2020-04-26T00:00:00"/>
    <s v="West"/>
    <s v="Colorado"/>
    <s v="Denver"/>
    <n v="725"/>
    <n v="228375"/>
    <n v="0.45"/>
    <x v="0"/>
    <s v="Nike SB Chron Solarsoft Premium"/>
    <s v="CK0980-002"/>
  </r>
  <r>
    <s v="NIKE"/>
    <n v="1128299"/>
    <d v="2020-04-27T00:00:00"/>
    <s v="West"/>
    <s v="Colorado"/>
    <s v="Denver"/>
    <n v="675"/>
    <n v="151875"/>
    <n v="0.3"/>
    <x v="0"/>
    <s v="Nike Tiempo Legend 8 Club TF"/>
    <s v="AT6109-606"/>
  </r>
  <r>
    <s v="NIKE"/>
    <n v="1128299"/>
    <d v="2020-04-28T00:00:00"/>
    <s v="West"/>
    <s v="Colorado"/>
    <s v="Denver"/>
    <n v="550"/>
    <n v="173250"/>
    <n v="0.45"/>
    <x v="0"/>
    <s v="Nike Air Max Bella TR 3"/>
    <s v="CJ0842-600"/>
  </r>
  <r>
    <s v="NIKE"/>
    <n v="1128299"/>
    <d v="2020-04-29T00:00:00"/>
    <s v="West"/>
    <s v="Colorado"/>
    <s v="Denver"/>
    <n v="500"/>
    <n v="140000"/>
    <n v="0.4"/>
    <x v="0"/>
    <s v="Nike Blazer Low Suede"/>
    <s v="AV9373-002"/>
  </r>
  <r>
    <s v="NIKE"/>
    <n v="1128299"/>
    <d v="2020-04-30T00:00:00"/>
    <s v="West"/>
    <s v="Colorado"/>
    <s v="Denver"/>
    <n v="500"/>
    <n v="225000"/>
    <n v="0.6"/>
    <x v="0"/>
    <s v="Nike Air Max 95 Premium"/>
    <s v="807443-503"/>
  </r>
  <r>
    <s v="NIKE"/>
    <n v="1128299"/>
    <d v="2020-05-01T00:00:00"/>
    <s v="West"/>
    <s v="Colorado"/>
    <s v="Denver"/>
    <n v="400"/>
    <n v="80000"/>
    <n v="0.25"/>
    <x v="0"/>
    <s v="Nike Pre-Love O.X."/>
    <s v="AO3166-300"/>
  </r>
  <r>
    <s v="NIKE"/>
    <n v="1128299"/>
    <d v="2020-05-02T00:00:00"/>
    <s v="West"/>
    <s v="Colorado"/>
    <s v="Denver"/>
    <n v="600"/>
    <n v="156000"/>
    <n v="0.4"/>
    <x v="0"/>
    <s v="Nike Mercurial Vapor 13 Academy MG"/>
    <s v="AT5269-606"/>
  </r>
  <r>
    <s v="NIKE"/>
    <n v="1128299"/>
    <d v="2020-05-03T00:00:00"/>
    <s v="West"/>
    <s v="Colorado"/>
    <s v="Denver"/>
    <n v="600"/>
    <n v="105000"/>
    <n v="0.25"/>
    <x v="0"/>
    <s v="Nike Mercurial Superfly 7 Academy MG"/>
    <s v="AT7946-414"/>
  </r>
  <r>
    <s v="NIKE"/>
    <n v="1128299"/>
    <d v="2020-05-04T00:00:00"/>
    <s v="West"/>
    <s v="Colorado"/>
    <s v="Denver"/>
    <n v="450"/>
    <n v="117000"/>
    <n v="0.4"/>
    <x v="0"/>
    <s v="Nike Air Force 1 '07 SE"/>
    <s v="CI3446-001"/>
  </r>
  <r>
    <s v="NIKE"/>
    <n v="1128299"/>
    <d v="2020-05-05T00:00:00"/>
    <s v="West"/>
    <s v="Colorado"/>
    <s v="Denver"/>
    <n v="400"/>
    <n v="91000"/>
    <n v="0.35"/>
    <x v="0"/>
    <s v="Nike Zoom Pegasus Turbo XX"/>
    <s v="AR4347-600"/>
  </r>
  <r>
    <s v="NIKE"/>
    <n v="1128299"/>
    <d v="2020-05-06T00:00:00"/>
    <s v="West"/>
    <s v="Colorado"/>
    <s v="Denver"/>
    <n v="400"/>
    <n v="165000"/>
    <n v="0.55000000000000004"/>
    <x v="0"/>
    <s v="Nike React Metcon"/>
    <s v="BQ6044-100"/>
  </r>
  <r>
    <s v="NIKE"/>
    <n v="1128299"/>
    <d v="2020-05-07T00:00:00"/>
    <s v="West"/>
    <s v="Colorado"/>
    <s v="Denver"/>
    <n v="425"/>
    <n v="59500"/>
    <n v="0.2"/>
    <x v="0"/>
    <s v="Nike Air Max 200"/>
    <s v="CI3867-001"/>
  </r>
  <r>
    <s v="NIKE"/>
    <n v="1128299"/>
    <d v="2020-05-08T00:00:00"/>
    <s v="West"/>
    <s v="Colorado"/>
    <s v="Denver"/>
    <n v="525"/>
    <n v="115500"/>
    <n v="0.4"/>
    <x v="0"/>
    <s v="Nike Phantom Venom Academy IC"/>
    <s v="AO0570-810"/>
  </r>
  <r>
    <s v="NIKE"/>
    <n v="1128299"/>
    <d v="2020-05-09T00:00:00"/>
    <s v="West"/>
    <s v="Colorado"/>
    <s v="Denver"/>
    <n v="525"/>
    <n v="78750"/>
    <n v="0.25"/>
    <x v="0"/>
    <s v="Nike Phantom Vision Academy Dynamic Fit IC"/>
    <s v="AO3267-080"/>
  </r>
  <r>
    <s v="NIKE"/>
    <n v="1128299"/>
    <d v="2020-05-10T00:00:00"/>
    <s v="West"/>
    <s v="Colorado"/>
    <s v="Denver"/>
    <n v="350"/>
    <n v="77000"/>
    <n v="0.4"/>
    <x v="0"/>
    <s v="Air Jordan 1 Jester XX Low Laced SE"/>
    <s v="CQ0278-200"/>
  </r>
  <r>
    <s v="NIKE"/>
    <n v="1128299"/>
    <d v="2020-05-11T00:00:00"/>
    <s v="West"/>
    <s v="Colorado"/>
    <s v="Denver"/>
    <n v="325"/>
    <n v="62562.5"/>
    <n v="0.35"/>
    <x v="0"/>
    <s v="Nike Mercurial Vapor 13 Club MG"/>
    <s v="AT7968-606"/>
  </r>
  <r>
    <s v="NIKE"/>
    <n v="1128299"/>
    <d v="2020-05-12T00:00:00"/>
    <s v="West"/>
    <s v="Colorado"/>
    <s v="Denver"/>
    <n v="300"/>
    <n v="107250"/>
    <n v="0.55000000000000004"/>
    <x v="0"/>
    <s v="Nike Zoom Pegasus Turbo 2 Special Edition"/>
    <s v="BV7757-500"/>
  </r>
  <r>
    <s v="NIKE"/>
    <n v="1128299"/>
    <d v="2020-05-13T00:00:00"/>
    <s v="West"/>
    <s v="Colorado"/>
    <s v="Denver"/>
    <n v="350"/>
    <n v="49000"/>
    <n v="0.2"/>
    <x v="0"/>
    <s v="Nike Metcon 5 AMP"/>
    <s v="CN5455-160"/>
  </r>
  <r>
    <s v="NIKE"/>
    <n v="1128299"/>
    <d v="2020-05-14T00:00:00"/>
    <s v="West"/>
    <s v="Colorado"/>
    <s v="Denver"/>
    <n v="575"/>
    <n v="126500"/>
    <n v="0.4"/>
    <x v="0"/>
    <s v="Air Jordan 5 Retro"/>
    <s v="CD2722-001"/>
  </r>
  <r>
    <s v="NIKE"/>
    <n v="1128299"/>
    <d v="2020-05-15T00:00:00"/>
    <s v="West"/>
    <s v="Colorado"/>
    <s v="Denver"/>
    <n v="575"/>
    <n v="86250"/>
    <n v="0.25"/>
    <x v="0"/>
    <s v="Nike ZoomX Vaporfly NEXT%"/>
    <s v="AO4568-600"/>
  </r>
  <r>
    <s v="NIKE"/>
    <n v="1128299"/>
    <d v="2020-05-16T00:00:00"/>
    <s v="West"/>
    <s v="Colorado"/>
    <s v="Denver"/>
    <n v="425"/>
    <n v="93500"/>
    <n v="0.4"/>
    <x v="0"/>
    <s v="Nike Mercurial Vapor 13 Academy IC"/>
    <s v="AT7993-414"/>
  </r>
  <r>
    <s v="NIKE"/>
    <n v="1128299"/>
    <d v="2020-05-17T00:00:00"/>
    <s v="West"/>
    <s v="Colorado"/>
    <s v="Denver"/>
    <n v="400"/>
    <n v="91000"/>
    <n v="0.35"/>
    <x v="0"/>
    <s v="Nike Tiempo Legend 8 Academy TF"/>
    <s v="AT6100-606"/>
  </r>
  <r>
    <s v="NIKE"/>
    <n v="1128299"/>
    <d v="2020-05-18T00:00:00"/>
    <s v="West"/>
    <s v="Colorado"/>
    <s v="Denver"/>
    <n v="375"/>
    <n v="154687.5"/>
    <n v="0.55000000000000004"/>
    <x v="0"/>
    <s v="Kyrie 6 'Enlightenment'"/>
    <s v="BQ4630-500"/>
  </r>
  <r>
    <s v="NIKE"/>
    <n v="1128299"/>
    <d v="2020-05-19T00:00:00"/>
    <s v="West"/>
    <s v="Colorado"/>
    <s v="Denver"/>
    <n v="500"/>
    <n v="80000"/>
    <n v="0.2"/>
    <x v="0"/>
    <s v="Nike React Metcon AMP"/>
    <s v="CT9155-063"/>
  </r>
  <r>
    <s v="NIKE"/>
    <n v="1128299"/>
    <d v="2020-05-20T00:00:00"/>
    <s v="West"/>
    <s v="Colorado"/>
    <s v="Denver"/>
    <n v="700"/>
    <n v="182000"/>
    <n v="0.4"/>
    <x v="0"/>
    <s v="Air Jordan 8 Retro"/>
    <s v="CI1236-100"/>
  </r>
  <r>
    <s v="NIKE"/>
    <n v="1128299"/>
    <d v="2020-05-21T00:00:00"/>
    <s v="West"/>
    <s v="Colorado"/>
    <s v="Denver"/>
    <n v="700"/>
    <n v="122500"/>
    <n v="0.25"/>
    <x v="0"/>
    <s v="Nike Phantom Venom Club IC"/>
    <s v="AO0578-717"/>
  </r>
  <r>
    <s v="NIKE"/>
    <n v="1128299"/>
    <d v="2020-05-22T00:00:00"/>
    <s v="West"/>
    <s v="Colorado"/>
    <s v="Denver"/>
    <n v="500"/>
    <n v="130000"/>
    <n v="0.4"/>
    <x v="0"/>
    <s v="Nike Mercurial Superfly 7 Academy TF"/>
    <s v="AT7978-414"/>
  </r>
  <r>
    <s v="NIKE"/>
    <n v="1128299"/>
    <d v="2020-05-23T00:00:00"/>
    <s v="West"/>
    <s v="Colorado"/>
    <s v="Denver"/>
    <n v="500"/>
    <n v="113750"/>
    <n v="0.35"/>
    <x v="0"/>
    <s v="Nike Air Max 98"/>
    <s v="AH6799-300"/>
  </r>
  <r>
    <s v="NIKE"/>
    <n v="1128299"/>
    <d v="2020-05-24T00:00:00"/>
    <s v="West"/>
    <s v="Colorado"/>
    <s v="Denver"/>
    <n v="425"/>
    <n v="175312.5"/>
    <n v="0.55000000000000004"/>
    <x v="0"/>
    <s v="Nike P-6000 SE"/>
    <s v="CJ9585-600"/>
  </r>
  <r>
    <s v="NIKE"/>
    <n v="1128299"/>
    <d v="2020-05-25T00:00:00"/>
    <s v="West"/>
    <s v="Colorado"/>
    <s v="Denver"/>
    <n v="525"/>
    <n v="84000"/>
    <n v="0.2"/>
    <x v="0"/>
    <s v="Nike Air Force 1 '07 Essential"/>
    <s v="CJ1646-600"/>
  </r>
  <r>
    <s v="NIKE"/>
    <n v="1128299"/>
    <d v="2020-05-26T00:00:00"/>
    <s v="West"/>
    <s v="Colorado"/>
    <s v="Denver"/>
    <n v="450"/>
    <n v="54000"/>
    <n v="0.3"/>
    <x v="0"/>
    <s v="Nike Air Force 1 '07"/>
    <s v="CT4328-101"/>
  </r>
  <r>
    <s v="NIKE"/>
    <n v="1128299"/>
    <d v="2020-05-27T00:00:00"/>
    <s v="West"/>
    <s v="Colorado"/>
    <s v="Denver"/>
    <n v="450"/>
    <n v="56250"/>
    <n v="0.25"/>
    <x v="0"/>
    <s v="Nike Air Force 1 Sage Low LX"/>
    <s v="CI3482-200"/>
  </r>
  <r>
    <s v="NIKE"/>
    <n v="1128299"/>
    <d v="2020-05-28T00:00:00"/>
    <s v="West"/>
    <s v="Colorado"/>
    <s v="Denver"/>
    <n v="450"/>
    <n v="56250"/>
    <n v="0.25"/>
    <x v="0"/>
    <s v="Nike Air Max Dia SE"/>
    <s v="CD0479-200"/>
  </r>
  <r>
    <s v="NIKE"/>
    <n v="1128299"/>
    <d v="2020-05-29T00:00:00"/>
    <s v="West"/>
    <s v="Colorado"/>
    <s v="Denver"/>
    <n v="300"/>
    <n v="45000"/>
    <n v="0.3"/>
    <x v="0"/>
    <s v="Nike Air Max Verona"/>
    <s v="CZ6156-101"/>
  </r>
  <r>
    <s v="NIKE"/>
    <n v="1128299"/>
    <d v="2020-05-30T00:00:00"/>
    <s v="West"/>
    <s v="Washington"/>
    <s v="Seattle"/>
    <n v="250"/>
    <n v="34375"/>
    <n v="0.25"/>
    <x v="0"/>
    <s v="Nike Free Metcon 3"/>
    <s v="CJ6314-146"/>
  </r>
  <r>
    <s v="NIKE"/>
    <n v="1128299"/>
    <d v="2020-05-31T00:00:00"/>
    <s v="West"/>
    <s v="Washington"/>
    <s v="Seattle"/>
    <n v="500"/>
    <n v="50000"/>
    <n v="0.2"/>
    <x v="0"/>
    <s v="NikeCourt Blanc"/>
    <s v="CI0808-100"/>
  </r>
  <r>
    <s v="NIKE"/>
    <n v="1128299"/>
    <d v="2020-06-01T00:00:00"/>
    <s v="West"/>
    <s v="Washington"/>
    <s v="Seattle"/>
    <n v="550"/>
    <n v="66000"/>
    <n v="0.3"/>
    <x v="0"/>
    <s v="Nike Free Metcon 3"/>
    <s v="CJ0861-017"/>
  </r>
  <r>
    <s v="NIKE"/>
    <n v="1128299"/>
    <d v="2020-06-02T00:00:00"/>
    <s v="West"/>
    <s v="Washington"/>
    <s v="Seattle"/>
    <n v="450"/>
    <n v="56250"/>
    <n v="0.25"/>
    <x v="0"/>
    <s v="Nike Zoom Pegasus Turbo 2"/>
    <s v="AT8242-009"/>
  </r>
  <r>
    <s v="NIKE"/>
    <n v="1128299"/>
    <d v="2020-06-03T00:00:00"/>
    <s v="West"/>
    <s v="Washington"/>
    <s v="Seattle"/>
    <n v="450"/>
    <n v="56250"/>
    <n v="0.25"/>
    <x v="0"/>
    <s v="Nike Air Max 270 React ENG"/>
    <s v="CK2595-500"/>
  </r>
  <r>
    <s v="NIKE"/>
    <n v="1128299"/>
    <d v="2020-06-04T00:00:00"/>
    <s v="West"/>
    <s v="Washington"/>
    <s v="Seattle"/>
    <n v="300"/>
    <n v="45000"/>
    <n v="0.3"/>
    <x v="0"/>
    <s v="Nike Air Max 90"/>
    <s v="CD0490-104"/>
  </r>
  <r>
    <s v="NIKE"/>
    <n v="1128299"/>
    <d v="2020-06-05T00:00:00"/>
    <s v="West"/>
    <s v="Washington"/>
    <s v="Seattle"/>
    <n v="225"/>
    <n v="30937.5"/>
    <n v="0.25"/>
    <x v="0"/>
    <s v="Nike Air Force 1 '07"/>
    <s v="315115-112"/>
  </r>
  <r>
    <s v="NIKE"/>
    <n v="1128299"/>
    <d v="2020-06-06T00:00:00"/>
    <s v="West"/>
    <s v="Washington"/>
    <s v="Seattle"/>
    <n v="425"/>
    <n v="42500"/>
    <n v="0.2"/>
    <x v="0"/>
    <s v="Jordan Air Max 200 XX"/>
    <s v="AV5186-101"/>
  </r>
  <r>
    <s v="NIKE"/>
    <n v="1128299"/>
    <d v="2020-06-07T00:00:00"/>
    <s v="West"/>
    <s v="Washington"/>
    <s v="Seattle"/>
    <n v="575"/>
    <n v="86250"/>
    <n v="0.3"/>
    <x v="0"/>
    <s v="Nike SuperRep Go"/>
    <s v="CJ0860-668"/>
  </r>
  <r>
    <s v="NIKE"/>
    <n v="1128299"/>
    <d v="2020-06-08T00:00:00"/>
    <s v="West"/>
    <s v="Washington"/>
    <s v="Seattle"/>
    <n v="425"/>
    <n v="63750"/>
    <n v="0.25"/>
    <x v="0"/>
    <s v="Nike Air VaporMax Flyknit 3"/>
    <s v="AJ6910-009"/>
  </r>
  <r>
    <s v="NIKE"/>
    <n v="1128299"/>
    <d v="2020-06-09T00:00:00"/>
    <s v="West"/>
    <s v="Washington"/>
    <s v="Seattle"/>
    <n v="425"/>
    <n v="69062.5"/>
    <n v="0.25"/>
    <x v="0"/>
    <s v="Nike Air Zoom SuperRep"/>
    <s v="BQ7043-668"/>
  </r>
  <r>
    <s v="NIKE"/>
    <n v="1128299"/>
    <d v="2020-06-10T00:00:00"/>
    <s v="West"/>
    <s v="Washington"/>
    <s v="Seattle"/>
    <n v="325"/>
    <n v="63375"/>
    <n v="0.3"/>
    <x v="0"/>
    <s v="Nike Air Max 270 React ENG"/>
    <s v="CK2608-100"/>
  </r>
  <r>
    <s v="NIKE"/>
    <n v="1128299"/>
    <d v="2020-06-11T00:00:00"/>
    <s v="West"/>
    <s v="Washington"/>
    <s v="Seattle"/>
    <n v="175"/>
    <n v="30625"/>
    <n v="0.25"/>
    <x v="0"/>
    <s v="Nike Air Max 97"/>
    <s v="921733-104"/>
  </r>
  <r>
    <s v="NIKE"/>
    <n v="1128299"/>
    <d v="2020-06-12T00:00:00"/>
    <s v="West"/>
    <s v="Washington"/>
    <s v="Seattle"/>
    <n v="375"/>
    <n v="48750"/>
    <n v="0.2"/>
    <x v="0"/>
    <s v="Nike Air Force 1 '07"/>
    <s v="CJ1379-001"/>
  </r>
  <r>
    <s v="NIKE"/>
    <n v="1128299"/>
    <d v="2020-06-13T00:00:00"/>
    <s v="West"/>
    <s v="Washington"/>
    <s v="Seattle"/>
    <n v="550"/>
    <n v="115500"/>
    <n v="0.3"/>
    <x v="0"/>
    <s v="Nike Court Vintage Premium"/>
    <s v="CT1726-100"/>
  </r>
  <r>
    <s v="NIKE"/>
    <n v="1128299"/>
    <d v="2020-06-14T00:00:00"/>
    <s v="West"/>
    <s v="Washington"/>
    <s v="Seattle"/>
    <n v="350"/>
    <n v="65625"/>
    <n v="0.25"/>
    <x v="0"/>
    <s v="Nike Air Max 97"/>
    <s v="CT4525-001"/>
  </r>
  <r>
    <s v="NIKE"/>
    <n v="1128299"/>
    <d v="2020-06-15T00:00:00"/>
    <s v="West"/>
    <s v="Washington"/>
    <s v="Seattle"/>
    <n v="400"/>
    <n v="75000"/>
    <n v="0.25"/>
    <x v="0"/>
    <s v="Nike SB Bruin High"/>
    <s v="923112-001"/>
  </r>
  <r>
    <s v="NIKE"/>
    <n v="1128299"/>
    <d v="2020-06-16T00:00:00"/>
    <s v="West"/>
    <s v="Washington"/>
    <s v="Seattle"/>
    <n v="300"/>
    <n v="54000"/>
    <n v="0.3"/>
    <x v="0"/>
    <s v="Air Jordan XXXIV PF"/>
    <s v="BQ3381-600"/>
  </r>
  <r>
    <s v="NIKE"/>
    <n v="1128299"/>
    <d v="2020-06-17T00:00:00"/>
    <s v="West"/>
    <s v="Washington"/>
    <s v="Seattle"/>
    <n v="200"/>
    <n v="32500"/>
    <n v="0.25"/>
    <x v="0"/>
    <s v="Nike Metcon 5"/>
    <s v="AO2982-076"/>
  </r>
  <r>
    <s v="NIKE"/>
    <n v="1128299"/>
    <d v="2020-06-18T00:00:00"/>
    <s v="West"/>
    <s v="Washington"/>
    <s v="Seattle"/>
    <n v="350"/>
    <n v="56000"/>
    <n v="0.2"/>
    <x v="0"/>
    <s v="Nike React Phantom Run Flyknit 2"/>
    <s v="CJ0277-002"/>
  </r>
  <r>
    <s v="NIKE"/>
    <n v="1128299"/>
    <d v="2020-06-19T00:00:00"/>
    <s v="West"/>
    <s v="Washington"/>
    <s v="Seattle"/>
    <n v="550"/>
    <n v="99000"/>
    <n v="0.3"/>
    <x v="0"/>
    <s v="Nike Joyride Run Flyknit"/>
    <s v="AQ2730-009"/>
  </r>
  <r>
    <s v="NIKE"/>
    <n v="1128299"/>
    <d v="2020-06-20T00:00:00"/>
    <s v="West"/>
    <s v="Washington"/>
    <s v="Seattle"/>
    <n v="400"/>
    <n v="65000"/>
    <n v="0.25"/>
    <x v="0"/>
    <s v="Nike Air Max 90"/>
    <s v="CT1030-100"/>
  </r>
  <r>
    <s v="NIKE"/>
    <n v="1128299"/>
    <d v="2020-06-21T00:00:00"/>
    <s v="West"/>
    <s v="Washington"/>
    <s v="Seattle"/>
    <n v="400"/>
    <n v="65000"/>
    <n v="0.25"/>
    <x v="0"/>
    <s v="Nike Air VaporMax 360"/>
    <s v="CK9671-001"/>
  </r>
  <r>
    <s v="NIKE"/>
    <n v="1128299"/>
    <d v="2020-06-22T00:00:00"/>
    <s v="West"/>
    <s v="Washington"/>
    <s v="Seattle"/>
    <n v="300"/>
    <n v="54000"/>
    <n v="0.3"/>
    <x v="0"/>
    <s v="Nike Offcourt"/>
    <s v="BQ4632-602"/>
  </r>
  <r>
    <s v="NIKE"/>
    <n v="1128299"/>
    <d v="2020-06-23T00:00:00"/>
    <s v="West"/>
    <s v="Washington"/>
    <s v="Seattle"/>
    <n v="200"/>
    <n v="32500"/>
    <n v="0.25"/>
    <x v="0"/>
    <s v="Nike React Phantom Run Flyknit 2"/>
    <s v="CJ0280-001"/>
  </r>
  <r>
    <s v="NIKE"/>
    <n v="1128299"/>
    <d v="2020-06-24T00:00:00"/>
    <s v="West"/>
    <s v="Washington"/>
    <s v="Seattle"/>
    <n v="500"/>
    <n v="80000"/>
    <n v="0.2"/>
    <x v="0"/>
    <s v="Jordan Break"/>
    <s v="AR6374-402"/>
  </r>
  <r>
    <s v="NIKE"/>
    <n v="1128299"/>
    <d v="2020-06-25T00:00:00"/>
    <s v="West"/>
    <s v="Washington"/>
    <s v="Seattle"/>
    <n v="750"/>
    <n v="168750"/>
    <n v="0.3"/>
    <x v="0"/>
    <s v="LeBron 7 QS"/>
    <s v="CU5646-001"/>
  </r>
  <r>
    <s v="NIKE"/>
    <n v="1128299"/>
    <d v="2020-06-26T00:00:00"/>
    <s v="West"/>
    <s v="Washington"/>
    <s v="Seattle"/>
    <n v="625"/>
    <n v="125000"/>
    <n v="0.25"/>
    <x v="0"/>
    <s v="Nike In-Season TR 9"/>
    <s v="AR4543-013"/>
  </r>
  <r>
    <s v="NIKE"/>
    <n v="1128299"/>
    <d v="2020-06-27T00:00:00"/>
    <s v="West"/>
    <s v="Washington"/>
    <s v="Seattle"/>
    <n v="625"/>
    <n v="125000"/>
    <n v="0.25"/>
    <x v="0"/>
    <s v="Nike Joyride Run FlyKnit"/>
    <s v="CI3707-100"/>
  </r>
  <r>
    <s v="NIKE"/>
    <n v="1128299"/>
    <d v="2020-06-28T00:00:00"/>
    <s v="West"/>
    <s v="Washington"/>
    <s v="Seattle"/>
    <n v="500"/>
    <n v="120000"/>
    <n v="0.3"/>
    <x v="0"/>
    <s v="Nike ZoomX Vista Grind"/>
    <s v="CQ9500-100"/>
  </r>
  <r>
    <s v="NIKE"/>
    <n v="1128299"/>
    <d v="2020-06-29T00:00:00"/>
    <s v="West"/>
    <s v="Washington"/>
    <s v="Seattle"/>
    <n v="375"/>
    <n v="79687.5"/>
    <n v="0.25"/>
    <x v="0"/>
    <s v="Nike Air Force 1 Sage Low"/>
    <s v="CJ1642-002"/>
  </r>
  <r>
    <s v="NIKE"/>
    <n v="1128299"/>
    <d v="2020-06-30T00:00:00"/>
    <s v="West"/>
    <s v="Washington"/>
    <s v="Seattle"/>
    <n v="675"/>
    <n v="135000"/>
    <n v="0.2"/>
    <x v="0"/>
    <s v="Nike Air Force 1 '07 LV8"/>
    <s v="CD0888-002"/>
  </r>
  <r>
    <s v="NIKE"/>
    <n v="1128299"/>
    <d v="2020-07-01T00:00:00"/>
    <s v="West"/>
    <s v="Washington"/>
    <s v="Seattle"/>
    <n v="825"/>
    <n v="198000"/>
    <n v="0.3"/>
    <x v="0"/>
    <s v="Nike Air Max 720"/>
    <s v="CI3868-001"/>
  </r>
  <r>
    <s v="NIKE"/>
    <n v="1128299"/>
    <d v="2020-07-02T00:00:00"/>
    <s v="West"/>
    <s v="Washington"/>
    <s v="Seattle"/>
    <n v="675"/>
    <n v="143437.5"/>
    <n v="0.25"/>
    <x v="0"/>
    <s v="Nike Air Max Dia"/>
    <s v="CJ0636-100"/>
  </r>
  <r>
    <s v="NIKE"/>
    <n v="1128299"/>
    <d v="2020-07-03T00:00:00"/>
    <s v="West"/>
    <s v="Washington"/>
    <s v="Seattle"/>
    <n v="625"/>
    <n v="132812.5"/>
    <n v="0.25"/>
    <x v="0"/>
    <s v="Air Jordan 1 Mid SE"/>
    <s v="852542-087"/>
  </r>
  <r>
    <s v="NIKE"/>
    <n v="1128299"/>
    <d v="2020-07-04T00:00:00"/>
    <s v="West"/>
    <s v="Washington"/>
    <s v="Seattle"/>
    <n v="525"/>
    <n v="126000"/>
    <n v="0.3"/>
    <x v="0"/>
    <s v="Nike Daybreak"/>
    <s v="CK2351-601"/>
  </r>
  <r>
    <s v="NIKE"/>
    <n v="1128299"/>
    <d v="2020-07-05T00:00:00"/>
    <s v="West"/>
    <s v="Washington"/>
    <s v="Seattle"/>
    <n v="575"/>
    <n v="122187.5"/>
    <n v="0.25"/>
    <x v="0"/>
    <s v="Nike SB Shane"/>
    <s v="BV0657-400"/>
  </r>
  <r>
    <s v="NIKE"/>
    <n v="1128299"/>
    <d v="2020-07-06T00:00:00"/>
    <s v="West"/>
    <s v="Washington"/>
    <s v="Seattle"/>
    <n v="575"/>
    <n v="115000"/>
    <n v="0.2"/>
    <x v="0"/>
    <s v="Nike Mercurial Vapor 13 Club Neymar Jr. TF"/>
    <s v="AT8000-104"/>
  </r>
  <r>
    <s v="NIKE"/>
    <n v="1128299"/>
    <d v="2020-07-07T00:00:00"/>
    <s v="West"/>
    <s v="Washington"/>
    <s v="Seattle"/>
    <n v="775"/>
    <n v="197625"/>
    <n v="0.3"/>
    <x v="0"/>
    <s v="Air Jordan 1 Mid"/>
    <s v="554724-066"/>
  </r>
  <r>
    <s v="NIKE"/>
    <n v="1128299"/>
    <d v="2020-07-08T00:00:00"/>
    <s v="West"/>
    <s v="Washington"/>
    <s v="Seattle"/>
    <n v="750"/>
    <n v="150000"/>
    <n v="0.25"/>
    <x v="0"/>
    <s v="Nike Air Max 270 React"/>
    <s v="CJ0619-100"/>
  </r>
  <r>
    <s v="NIKE"/>
    <n v="1128299"/>
    <d v="2020-07-09T00:00:00"/>
    <s v="West"/>
    <s v="Washington"/>
    <s v="Seattle"/>
    <n v="625"/>
    <n v="117187.5"/>
    <n v="0.25"/>
    <x v="0"/>
    <s v="Nike Air Max 98"/>
    <s v="CJ0592-001"/>
  </r>
  <r>
    <s v="NIKE"/>
    <n v="1128299"/>
    <d v="2020-07-10T00:00:00"/>
    <s v="West"/>
    <s v="Washington"/>
    <s v="Seattle"/>
    <n v="575"/>
    <n v="129375"/>
    <n v="0.3"/>
    <x v="0"/>
    <s v="Nike Joyride Dual Run Premium"/>
    <s v="CT3867-001"/>
  </r>
  <r>
    <s v="NIKE"/>
    <n v="1128299"/>
    <d v="2020-07-11T00:00:00"/>
    <s v="West"/>
    <s v="Washington"/>
    <s v="Seattle"/>
    <n v="575"/>
    <n v="107812.5"/>
    <n v="0.25"/>
    <x v="0"/>
    <s v="Nike Free RN Flyknit 3.0 2020"/>
    <s v="CJ0267-001"/>
  </r>
  <r>
    <s v="NIKE"/>
    <n v="1128299"/>
    <d v="2020-07-12T00:00:00"/>
    <s v="West"/>
    <s v="Washington"/>
    <s v="Seattle"/>
    <n v="400"/>
    <n v="64000"/>
    <n v="0.2"/>
    <x v="0"/>
    <s v="Nike Mercurial Vapor 13 Club Neymar Jr IC"/>
    <s v="AT7998-104"/>
  </r>
  <r>
    <s v="NIKE"/>
    <n v="1128299"/>
    <d v="2020-07-13T00:00:00"/>
    <s v="West"/>
    <s v="Washington"/>
    <s v="Seattle"/>
    <n v="600"/>
    <n v="126000"/>
    <n v="0.3"/>
    <x v="0"/>
    <s v="Nike Mercurial Vapor 13 Elite Neymar Jr. FG"/>
    <s v="AT7898-104"/>
  </r>
  <r>
    <s v="NIKE"/>
    <n v="1128299"/>
    <d v="2020-07-14T00:00:00"/>
    <s v="West"/>
    <s v="Washington"/>
    <s v="Seattle"/>
    <n v="600"/>
    <n v="112500"/>
    <n v="0.25"/>
    <x v="0"/>
    <s v="PG 4 EP"/>
    <s v="CD5086-500"/>
  </r>
  <r>
    <s v="NIKE"/>
    <n v="1128299"/>
    <d v="2020-07-15T00:00:00"/>
    <s v="West"/>
    <s v="Washington"/>
    <s v="Seattle"/>
    <n v="450"/>
    <n v="78750"/>
    <n v="0.25"/>
    <x v="0"/>
    <s v="Air Max 97 LX"/>
    <s v="CJ0625-700"/>
  </r>
  <r>
    <s v="NIKE"/>
    <n v="1128299"/>
    <d v="2020-07-16T00:00:00"/>
    <s v="West"/>
    <s v="Washington"/>
    <s v="Seattle"/>
    <n v="400"/>
    <n v="84000"/>
    <n v="0.3"/>
    <x v="0"/>
    <s v="Nike Air Max 90"/>
    <s v="CT4352-104"/>
  </r>
  <r>
    <s v="NIKE"/>
    <n v="1128299"/>
    <d v="2020-07-17T00:00:00"/>
    <s v="West"/>
    <s v="Washington"/>
    <s v="Seattle"/>
    <n v="425"/>
    <n v="85000"/>
    <n v="0.25"/>
    <x v="0"/>
    <s v="Jordan 'Why Not?' Zer0.3 PF"/>
    <s v="CD3002-103"/>
  </r>
  <r>
    <s v="NIKE"/>
    <n v="1128299"/>
    <d v="2020-07-18T00:00:00"/>
    <s v="West"/>
    <s v="Washington"/>
    <s v="Seattle"/>
    <n v="450"/>
    <n v="58500"/>
    <n v="0.2"/>
    <x v="0"/>
    <s v="Nike Air Zoom SuperRep"/>
    <s v="CD3460-010"/>
  </r>
  <r>
    <s v="NIKE"/>
    <n v="1128299"/>
    <d v="2020-07-19T00:00:00"/>
    <s v="West"/>
    <s v="Washington"/>
    <s v="Seattle"/>
    <n v="550"/>
    <n v="99000"/>
    <n v="0.3"/>
    <x v="0"/>
    <s v="Nike Metcon 5 AMP"/>
    <s v="CD3395-006"/>
  </r>
  <r>
    <s v="NIKE"/>
    <n v="1128299"/>
    <d v="2020-07-20T00:00:00"/>
    <s v="West"/>
    <s v="Washington"/>
    <s v="Seattle"/>
    <n v="550"/>
    <n v="89375"/>
    <n v="0.25"/>
    <x v="0"/>
    <s v="Nike Air Max Tailwind 99"/>
    <s v="CQ6569-001"/>
  </r>
  <r>
    <s v="NIKE"/>
    <n v="1128299"/>
    <d v="2020-07-21T00:00:00"/>
    <s v="West"/>
    <s v="Washington"/>
    <s v="Seattle"/>
    <n v="375"/>
    <n v="56250"/>
    <n v="0.25"/>
    <x v="0"/>
    <s v="Nike Mercurial Vapor 13 Club IC"/>
    <s v="AT7997-606"/>
  </r>
  <r>
    <s v="NIKE"/>
    <n v="1128299"/>
    <d v="2020-07-22T00:00:00"/>
    <s v="West"/>
    <s v="Washington"/>
    <s v="Seattle"/>
    <n v="350"/>
    <n v="63000"/>
    <n v="0.3"/>
    <x v="0"/>
    <s v="Nike Air Max 97"/>
    <s v="CI3708-700"/>
  </r>
  <r>
    <s v="NIKE"/>
    <n v="1128299"/>
    <d v="2020-07-23T00:00:00"/>
    <s v="West"/>
    <s v="Washington"/>
    <s v="Seattle"/>
    <n v="325"/>
    <n v="56875"/>
    <n v="0.25"/>
    <x v="0"/>
    <s v="Nike Air Max Triax"/>
    <s v="CT1104-700"/>
  </r>
  <r>
    <s v="NIKE"/>
    <n v="1128299"/>
    <d v="2020-07-24T00:00:00"/>
    <s v="West"/>
    <s v="Washington"/>
    <s v="Seattle"/>
    <n v="375"/>
    <n v="56250"/>
    <n v="0.2"/>
    <x v="0"/>
    <s v="LeBron 17 Low"/>
    <s v="CD5007-102"/>
  </r>
  <r>
    <s v="NIKE"/>
    <n v="1128299"/>
    <d v="2020-07-25T00:00:00"/>
    <s v="West"/>
    <s v="Washington"/>
    <s v="Seattle"/>
    <n v="600"/>
    <n v="108000"/>
    <n v="0.3"/>
    <x v="0"/>
    <s v="Nike Mercurial Vapor 13 Academy Neymar Jr. TF"/>
    <s v="AT7995-104"/>
  </r>
  <r>
    <s v="NIKE"/>
    <n v="1128299"/>
    <d v="2020-07-26T00:00:00"/>
    <s v="West"/>
    <s v="Washington"/>
    <s v="Seattle"/>
    <n v="625"/>
    <n v="101562.5"/>
    <n v="0.25"/>
    <x v="0"/>
    <s v="Nike Air Max 2090"/>
    <s v="BV9977-101"/>
  </r>
  <r>
    <s v="NIKE"/>
    <n v="1128299"/>
    <d v="2020-07-27T00:00:00"/>
    <s v="West"/>
    <s v="Washington"/>
    <s v="Seattle"/>
    <n v="475"/>
    <n v="71250"/>
    <n v="0.25"/>
    <x v="0"/>
    <s v="Nike Renew Fusion"/>
    <s v="CD0200-003"/>
  </r>
  <r>
    <s v="NIKE"/>
    <n v="1128299"/>
    <d v="2020-07-28T00:00:00"/>
    <s v="West"/>
    <s v="Washington"/>
    <s v="Seattle"/>
    <n v="450"/>
    <n v="94500"/>
    <n v="0.3"/>
    <x v="0"/>
    <s v="LeBron 17"/>
    <s v="BQ3177-100"/>
  </r>
  <r>
    <s v="NIKE"/>
    <n v="1128299"/>
    <d v="2020-07-29T00:00:00"/>
    <s v="West"/>
    <s v="Washington"/>
    <s v="Seattle"/>
    <n v="425"/>
    <n v="95625"/>
    <n v="0.25"/>
    <x v="0"/>
    <s v="Nike Air Max 720 OBJ Slip"/>
    <s v="DA4155-400"/>
  </r>
  <r>
    <s v="NIKE"/>
    <n v="1128299"/>
    <d v="2020-07-30T00:00:00"/>
    <s v="West"/>
    <s v="Washington"/>
    <s v="Seattle"/>
    <n v="550"/>
    <n v="104500"/>
    <n v="0.2"/>
    <x v="0"/>
    <s v="Nike SuperRep Go"/>
    <s v="CJ0773-010"/>
  </r>
  <r>
    <s v="NIKE"/>
    <n v="1128299"/>
    <d v="2020-07-31T00:00:00"/>
    <s v="West"/>
    <s v="Washington"/>
    <s v="Seattle"/>
    <n v="750"/>
    <n v="180000"/>
    <n v="0.3"/>
    <x v="0"/>
    <s v="Nike Air Max 90 Premium"/>
    <s v="CQ0912-100"/>
  </r>
  <r>
    <s v="NIKE"/>
    <n v="1128299"/>
    <d v="2020-08-01T00:00:00"/>
    <s v="West"/>
    <s v="Washington"/>
    <s v="Seattle"/>
    <n v="750"/>
    <n v="159375"/>
    <n v="0.25"/>
    <x v="0"/>
    <s v="Nike Mercurial Superfly 7 Elite SE FG"/>
    <s v="CT1099-093"/>
  </r>
  <r>
    <s v="NIKE"/>
    <n v="1128299"/>
    <d v="2020-08-02T00:00:00"/>
    <s v="West"/>
    <s v="Washington"/>
    <s v="Seattle"/>
    <n v="550"/>
    <n v="110000"/>
    <n v="0.25"/>
    <x v="0"/>
    <s v="Nike Epic Phantom React A.I.R. Cody Hudson"/>
    <s v="CI1718-001"/>
  </r>
  <r>
    <s v="NIKE"/>
    <n v="1128299"/>
    <d v="2020-08-03T00:00:00"/>
    <s v="West"/>
    <s v="Washington"/>
    <s v="Seattle"/>
    <n v="550"/>
    <n v="132000"/>
    <n v="0.3"/>
    <x v="0"/>
    <s v="Nike Air Max 90"/>
    <s v="CD0490-101"/>
  </r>
  <r>
    <s v="NIKE"/>
    <n v="1128299"/>
    <d v="2020-08-04T00:00:00"/>
    <s v="West"/>
    <s v="Washington"/>
    <s v="Seattle"/>
    <n v="475"/>
    <n v="106875"/>
    <n v="0.25"/>
    <x v="0"/>
    <s v="Nike Mercurial Superfly 7 Club TF"/>
    <s v="AT7980-606"/>
  </r>
  <r>
    <s v="NIKE"/>
    <n v="1128299"/>
    <d v="2020-08-05T00:00:00"/>
    <s v="West"/>
    <s v="Washington"/>
    <s v="Seattle"/>
    <n v="575"/>
    <n v="109250"/>
    <n v="0.2"/>
    <x v="0"/>
    <s v="Nike Zoom Gravity"/>
    <s v="BQ3202-011"/>
  </r>
  <r>
    <s v="NIKE"/>
    <n v="1185732"/>
    <d v="2020-08-06T00:00:00"/>
    <s v="West"/>
    <s v="Washington"/>
    <s v="Seattle"/>
    <n v="1050"/>
    <n v="212625"/>
    <n v="0.45"/>
    <x v="0"/>
    <s v="Nike Air Max 270 React ENG"/>
    <s v="CD0113-400"/>
  </r>
  <r>
    <s v="NIKE"/>
    <n v="1185732"/>
    <d v="2020-08-07T00:00:00"/>
    <s v="West"/>
    <s v="Washington"/>
    <s v="Seattle"/>
    <n v="850"/>
    <n v="133875"/>
    <n v="0.35"/>
    <x v="0"/>
    <s v="Nike Air Force 1 Type"/>
    <s v="CQ2344-100"/>
  </r>
  <r>
    <s v="NIKE"/>
    <n v="1185732"/>
    <d v="2020-08-08T00:00:00"/>
    <s v="West"/>
    <s v="Washington"/>
    <s v="Seattle"/>
    <n v="850"/>
    <n v="74375"/>
    <n v="0.25"/>
    <x v="0"/>
    <s v="Nike Air Max 270 React"/>
    <s v="AO4971-700"/>
  </r>
  <r>
    <s v="NIKE"/>
    <n v="1185732"/>
    <d v="2020-08-09T00:00:00"/>
    <s v="West"/>
    <s v="Washington"/>
    <s v="Seattle"/>
    <n v="700"/>
    <n v="84000"/>
    <n v="0.3"/>
    <x v="0"/>
    <s v="Nike React Presto"/>
    <s v="AV2605-101"/>
  </r>
  <r>
    <s v="NIKE"/>
    <n v="1185732"/>
    <d v="2020-08-10T00:00:00"/>
    <s v="Southeast"/>
    <s v="Florida"/>
    <s v="Miami"/>
    <n v="750"/>
    <n v="144375"/>
    <n v="0.35"/>
    <x v="0"/>
    <s v="Nike Legend React"/>
    <s v="AA1625-009"/>
  </r>
  <r>
    <s v="NIKE"/>
    <n v="1185732"/>
    <d v="2020-08-11T00:00:00"/>
    <s v="Southeast"/>
    <s v="Florida"/>
    <s v="Miami"/>
    <n v="850"/>
    <n v="191250"/>
    <n v="0.5"/>
    <x v="0"/>
    <s v="Air Jordan 1 Low SE"/>
    <s v="CK3022-005"/>
  </r>
  <r>
    <s v="NIKE"/>
    <n v="1185732"/>
    <d v="2020-08-12T00:00:00"/>
    <s v="Southeast"/>
    <s v="Florida"/>
    <s v="Miami"/>
    <n v="1100"/>
    <n v="222750"/>
    <n v="0.45"/>
    <x v="0"/>
    <s v="NikeCourt Air Max Wildcard"/>
    <s v="AO7351-104"/>
  </r>
  <r>
    <s v="NIKE"/>
    <n v="1185732"/>
    <d v="2020-08-13T00:00:00"/>
    <s v="Southeast"/>
    <s v="Florida"/>
    <s v="Miami"/>
    <n v="750"/>
    <n v="118125"/>
    <n v="0.35"/>
    <x v="0"/>
    <s v="Nike Blazer Low"/>
    <s v="AJ9515-001"/>
  </r>
  <r>
    <s v="NIKE"/>
    <n v="1185732"/>
    <d v="2020-08-14T00:00:00"/>
    <s v="Southeast"/>
    <s v="Florida"/>
    <s v="Miami"/>
    <n v="800"/>
    <n v="70000"/>
    <n v="0.25"/>
    <x v="0"/>
    <s v="Zoom LeBron 3 QS"/>
    <s v="AO2434-101"/>
  </r>
  <r>
    <s v="NIKE"/>
    <n v="1185732"/>
    <d v="2020-08-15T00:00:00"/>
    <s v="Southeast"/>
    <s v="Florida"/>
    <s v="Miami"/>
    <n v="675"/>
    <n v="81000"/>
    <n v="0.3"/>
    <x v="0"/>
    <s v="Nike Free Metcon 3"/>
    <s v="CJ0861-010"/>
  </r>
  <r>
    <s v="NIKE"/>
    <n v="1185732"/>
    <d v="2020-08-16T00:00:00"/>
    <s v="Southeast"/>
    <s v="Florida"/>
    <s v="Miami"/>
    <n v="750"/>
    <n v="144375"/>
    <n v="0.35"/>
    <x v="0"/>
    <s v="KD Trey 5 VII EP"/>
    <s v="AT1198-401"/>
  </r>
  <r>
    <s v="NIKE"/>
    <n v="1185732"/>
    <d v="2020-08-17T00:00:00"/>
    <s v="Southeast"/>
    <s v="Florida"/>
    <s v="Miami"/>
    <n v="850"/>
    <n v="191250"/>
    <n v="0.5"/>
    <x v="0"/>
    <s v="Nike Mercurial Vapor 13 Academy TF"/>
    <s v="AT7996-606"/>
  </r>
  <r>
    <s v="NIKE"/>
    <n v="1185732"/>
    <d v="2020-08-18T00:00:00"/>
    <s v="Southeast"/>
    <s v="Florida"/>
    <s v="Miami"/>
    <n v="1070"/>
    <n v="216675"/>
    <n v="0.45"/>
    <x v="0"/>
    <s v="Jordan React Havoc SE"/>
    <s v="CK2772-101"/>
  </r>
  <r>
    <s v="NIKE"/>
    <n v="1185732"/>
    <d v="2020-08-19T00:00:00"/>
    <s v="Southeast"/>
    <s v="Florida"/>
    <s v="Miami"/>
    <n v="750"/>
    <n v="118125"/>
    <n v="0.35"/>
    <x v="0"/>
    <s v="Nike SB Air Max Stefan Janoski 2"/>
    <s v="AQ7477-009"/>
  </r>
  <r>
    <s v="NIKE"/>
    <n v="1185732"/>
    <d v="2020-08-20T00:00:00"/>
    <s v="Southeast"/>
    <s v="Florida"/>
    <s v="Miami"/>
    <n v="775"/>
    <n v="67812.5"/>
    <n v="0.25"/>
    <x v="0"/>
    <s v="Nike Free RN Flyknit 3.0"/>
    <s v="AQ5707-001"/>
  </r>
  <r>
    <s v="NIKE"/>
    <n v="1185732"/>
    <d v="2020-08-21T00:00:00"/>
    <s v="Southeast"/>
    <s v="Florida"/>
    <s v="Miami"/>
    <n v="625"/>
    <n v="75000"/>
    <n v="0.3"/>
    <x v="0"/>
    <s v="Nike ISPA Joyride Envelope"/>
    <s v="BV4584-001"/>
  </r>
  <r>
    <s v="NIKE"/>
    <n v="1185732"/>
    <d v="2020-08-22T00:00:00"/>
    <s v="Southeast"/>
    <s v="Florida"/>
    <s v="Miami"/>
    <n v="675"/>
    <n v="129937.5"/>
    <n v="0.35"/>
    <x v="0"/>
    <s v="Nike Mercurial Superfly 7 Elite SE FG"/>
    <s v="CD6721-808"/>
  </r>
  <r>
    <s v="NIKE"/>
    <n v="1185732"/>
    <d v="2020-08-23T00:00:00"/>
    <s v="Southeast"/>
    <s v="Florida"/>
    <s v="Miami"/>
    <n v="775"/>
    <n v="174375"/>
    <n v="0.5"/>
    <x v="0"/>
    <s v="Nike Phantom Venom Academy FG"/>
    <s v="AO0566-606"/>
  </r>
  <r>
    <s v="NIKE"/>
    <n v="1185732"/>
    <d v="2020-04-24T00:00:00"/>
    <s v="Southeast"/>
    <s v="Florida"/>
    <s v="Miami"/>
    <n v="1025"/>
    <n v="207562.5"/>
    <n v="0.45"/>
    <x v="0"/>
    <s v="Nike Air Ghost Racer"/>
    <s v="AT5410-003"/>
  </r>
  <r>
    <s v="NIKE"/>
    <n v="1185732"/>
    <d v="2020-04-24T00:00:00"/>
    <s v="Southeast"/>
    <s v="Florida"/>
    <s v="Miami"/>
    <n v="725"/>
    <n v="114187.5"/>
    <n v="0.35"/>
    <x v="0"/>
    <s v="Nike ACG Air Terra Antarktik"/>
    <s v="BV6348-300"/>
  </r>
  <r>
    <s v="NIKE"/>
    <n v="1185732"/>
    <d v="2020-04-24T00:00:00"/>
    <s v="Southeast"/>
    <s v="Florida"/>
    <s v="Miami"/>
    <n v="725"/>
    <n v="63437.5"/>
    <n v="0.25"/>
    <x v="0"/>
    <s v="Nike Air Max 2 Light"/>
    <s v="CI3703-401"/>
  </r>
  <r>
    <s v="NIKE"/>
    <n v="1185732"/>
    <d v="2020-04-24T00:00:00"/>
    <s v="Southeast"/>
    <s v="Florida"/>
    <s v="Miami"/>
    <n v="650"/>
    <n v="78000"/>
    <n v="0.3"/>
    <x v="0"/>
    <s v="Nike Mercurial Superfly 7 Academy MG"/>
    <s v="AT7946-414"/>
  </r>
  <r>
    <s v="NIKE"/>
    <n v="1185732"/>
    <d v="2020-04-24T00:00:00"/>
    <s v="Southeast"/>
    <s v="Florida"/>
    <s v="Miami"/>
    <n v="675"/>
    <n v="129937.5"/>
    <n v="0.35"/>
    <x v="0"/>
    <s v="Nike AlphaDunk"/>
    <s v="BQ5401-001"/>
  </r>
  <r>
    <s v="NIKE"/>
    <n v="1185732"/>
    <d v="2020-04-24T00:00:00"/>
    <s v="Southeast"/>
    <s v="Florida"/>
    <s v="Miami"/>
    <n v="800"/>
    <n v="180000"/>
    <n v="0.5"/>
    <x v="0"/>
    <s v="Nike Daybreak SP"/>
    <s v="BV7725-500"/>
  </r>
  <r>
    <s v="NIKE"/>
    <n v="1185732"/>
    <d v="2020-04-24T00:00:00"/>
    <s v="Southeast"/>
    <s v="Florida"/>
    <s v="Miami"/>
    <n v="1070"/>
    <n v="264825"/>
    <n v="0.45"/>
    <x v="0"/>
    <s v="Nike x MMW Joyride CC3 Setter"/>
    <s v="CU7623-002"/>
  </r>
  <r>
    <s v="NIKE"/>
    <n v="1185732"/>
    <d v="2020-04-24T00:00:00"/>
    <s v="Southeast"/>
    <s v="Florida"/>
    <s v="Miami"/>
    <n v="775"/>
    <n v="149187.5"/>
    <n v="0.35"/>
    <x v="0"/>
    <s v="Nike Air Max 95 SP"/>
    <s v="CK5669-400"/>
  </r>
  <r>
    <s v="NIKE"/>
    <n v="1185732"/>
    <d v="2020-04-24T00:00:00"/>
    <s v="Southeast"/>
    <s v="Florida"/>
    <s v="Miami"/>
    <n v="750"/>
    <n v="93750"/>
    <n v="0.25"/>
    <x v="0"/>
    <s v="Nike SB Blazer Low GT"/>
    <s v="704939-103"/>
  </r>
  <r>
    <s v="NIKE"/>
    <n v="1185732"/>
    <d v="2020-04-24T00:00:00"/>
    <s v="Southeast"/>
    <s v="Florida"/>
    <s v="Miami"/>
    <n v="700"/>
    <n v="105000"/>
    <n v="0.3"/>
    <x v="0"/>
    <s v="LeBron 17 Monstars"/>
    <s v="CD5050-400"/>
  </r>
  <r>
    <s v="NIKE"/>
    <n v="1185732"/>
    <d v="2020-04-24T00:00:00"/>
    <s v="Southeast"/>
    <s v="Florida"/>
    <s v="Miami"/>
    <n v="725"/>
    <n v="152250"/>
    <n v="0.35"/>
    <x v="0"/>
    <s v="Kyrie 5 x Bandulu"/>
    <s v="CK5836-100"/>
  </r>
  <r>
    <s v="NIKE"/>
    <n v="1185732"/>
    <d v="2020-04-24T00:00:00"/>
    <s v="Southeast"/>
    <s v="Florida"/>
    <s v="Miami"/>
    <n v="825"/>
    <n v="268125"/>
    <n v="0.5"/>
    <x v="0"/>
    <s v="Nike Air Max Impact"/>
    <s v="CI1396-600"/>
  </r>
  <r>
    <s v="NIKE"/>
    <n v="1185732"/>
    <d v="2020-04-24T00:00:00"/>
    <s v="Southeast"/>
    <s v="Florida"/>
    <s v="Miami"/>
    <n v="1075"/>
    <n v="290250"/>
    <n v="0.45"/>
    <x v="0"/>
    <s v="Nike Air Max 90 QS"/>
    <s v="CD0916-001"/>
  </r>
  <r>
    <s v="NIKE"/>
    <n v="1185732"/>
    <d v="2020-04-24T00:00:00"/>
    <s v="Southeast"/>
    <s v="Florida"/>
    <s v="Miami"/>
    <n v="825"/>
    <n v="158812.5"/>
    <n v="0.35"/>
    <x v="0"/>
    <s v="Nike React Element 55 SE"/>
    <s v="BV1507-001"/>
  </r>
  <r>
    <s v="NIKE"/>
    <n v="1185732"/>
    <d v="2020-09-07T00:00:00"/>
    <s v="Southeast"/>
    <s v="Florida"/>
    <s v="Miami"/>
    <n v="800"/>
    <n v="100000"/>
    <n v="0.25"/>
    <x v="0"/>
    <s v="Jordan Proto-Max 720"/>
    <s v="BQ6623-070"/>
  </r>
  <r>
    <s v="NIKE"/>
    <n v="1185732"/>
    <d v="2020-09-08T00:00:00"/>
    <s v="Southeast"/>
    <s v="Florida"/>
    <s v="Miami"/>
    <n v="775"/>
    <n v="116250"/>
    <n v="0.3"/>
    <x v="0"/>
    <s v="Nike Phantom Vision 2 Academy Dynamic Fit MG"/>
    <s v="CD4156-606"/>
  </r>
  <r>
    <s v="NIKE"/>
    <n v="1185732"/>
    <d v="2020-09-09T00:00:00"/>
    <s v="Southeast"/>
    <s v="Florida"/>
    <s v="Miami"/>
    <n v="775"/>
    <n v="176312.5"/>
    <n v="0.35"/>
    <x v="0"/>
    <s v="Nike React Element 55 SE"/>
    <s v="CI3831-200"/>
  </r>
  <r>
    <s v="NIKE"/>
    <n v="1185732"/>
    <d v="2020-09-10T00:00:00"/>
    <s v="Southeast"/>
    <s v="Florida"/>
    <s v="Miami"/>
    <n v="925"/>
    <n v="323750"/>
    <n v="0.5"/>
    <x v="0"/>
    <s v="Nike Air Max2 Light"/>
    <s v="AO1741-003"/>
  </r>
  <r>
    <s v="NIKE"/>
    <n v="1185732"/>
    <d v="2020-09-11T00:00:00"/>
    <s v="Southeast"/>
    <s v="Florida"/>
    <s v="Miami"/>
    <n v="1150"/>
    <n v="336375"/>
    <n v="0.45"/>
    <x v="0"/>
    <s v="Nike Air Max 270"/>
    <s v="AH8050-100"/>
  </r>
  <r>
    <s v="NIKE"/>
    <n v="1185732"/>
    <d v="2020-09-12T00:00:00"/>
    <s v="Southeast"/>
    <s v="Florida"/>
    <s v="Miami"/>
    <n v="900"/>
    <n v="189000"/>
    <n v="0.35"/>
    <x v="0"/>
    <s v="Nike Phantom Vision 2 Club Dynamic Fit MG"/>
    <s v="CD4159-606"/>
  </r>
  <r>
    <s v="NIKE"/>
    <n v="1185732"/>
    <d v="2020-09-13T00:00:00"/>
    <s v="Southeast"/>
    <s v="Florida"/>
    <s v="Miami"/>
    <n v="825"/>
    <n v="113437.5"/>
    <n v="0.25"/>
    <x v="0"/>
    <s v="Nike Air Force 1 '07 LV8"/>
    <s v="CK4363-100"/>
  </r>
  <r>
    <s v="NIKE"/>
    <n v="1185732"/>
    <d v="2020-09-14T00:00:00"/>
    <s v="Southeast"/>
    <s v="Florida"/>
    <s v="Miami"/>
    <n v="775"/>
    <n v="127875"/>
    <n v="0.3"/>
    <x v="0"/>
    <s v="Nike Air Max 90"/>
    <s v="CN8490-100"/>
  </r>
  <r>
    <s v="NIKE"/>
    <n v="1185732"/>
    <d v="2020-09-15T00:00:00"/>
    <s v="Southeast"/>
    <s v="Florida"/>
    <s v="Miami"/>
    <n v="800"/>
    <n v="182000"/>
    <n v="0.35"/>
    <x v="0"/>
    <s v="Nike Free RN 5.0 2020"/>
    <s v="CI9921-001"/>
  </r>
  <r>
    <s v="NIKE"/>
    <n v="1185732"/>
    <d v="2020-09-16T00:00:00"/>
    <s v="Southeast"/>
    <s v="Florida"/>
    <s v="Miami"/>
    <n v="975"/>
    <n v="341250"/>
    <n v="0.5"/>
    <x v="0"/>
    <s v="Nike Phantom Vision Academy Dynamic Fit TF"/>
    <s v="AO3269-717"/>
  </r>
  <r>
    <s v="NIKE"/>
    <n v="1185732"/>
    <d v="2020-09-17T00:00:00"/>
    <s v="Southeast"/>
    <s v="Florida"/>
    <s v="Miami"/>
    <n v="1125"/>
    <n v="329062.5"/>
    <n v="0.45"/>
    <x v="0"/>
    <s v="Nike ACG MOC 3.0"/>
    <s v="CI9367-301"/>
  </r>
  <r>
    <s v="NIKE"/>
    <n v="1185732"/>
    <d v="2020-09-18T00:00:00"/>
    <s v="Southeast"/>
    <s v="Florida"/>
    <s v="Miami"/>
    <n v="900"/>
    <n v="189000"/>
    <n v="0.35"/>
    <x v="0"/>
    <s v="Nike Mercurial Vapor 13 Academy Neymar Jr. MG"/>
    <s v="AT7960-104"/>
  </r>
  <r>
    <s v="NIKE"/>
    <n v="1185732"/>
    <d v="2020-09-19T00:00:00"/>
    <s v="Southeast"/>
    <s v="Florida"/>
    <s v="Miami"/>
    <n v="825"/>
    <n v="113437.5"/>
    <n v="0.25"/>
    <x v="0"/>
    <s v="Nike Air DSVM"/>
    <s v="AT8179-100"/>
  </r>
  <r>
    <s v="NIKE"/>
    <n v="1185732"/>
    <d v="2020-09-20T00:00:00"/>
    <s v="Southeast"/>
    <s v="Florida"/>
    <s v="Miami"/>
    <n v="775"/>
    <n v="104625"/>
    <n v="0.3"/>
    <x v="0"/>
    <s v="Nike x Carhartt WIP Air Max 95"/>
    <s v="AV3866-001"/>
  </r>
  <r>
    <s v="NIKE"/>
    <n v="1185732"/>
    <d v="2020-09-21T00:00:00"/>
    <s v="Southeast"/>
    <s v="Florida"/>
    <s v="Miami"/>
    <n v="750"/>
    <n v="144375"/>
    <n v="0.35"/>
    <x v="0"/>
    <s v="Nike Odyssey React Flyknit 2"/>
    <s v="AH1015-010"/>
  </r>
  <r>
    <s v="NIKE"/>
    <n v="1185732"/>
    <d v="2020-09-22T00:00:00"/>
    <s v="Southeast"/>
    <s v="Florida"/>
    <s v="Miami"/>
    <n v="925"/>
    <n v="277500"/>
    <n v="0.5"/>
    <x v="0"/>
    <s v="Nike Tiempo Legend 8 Elite FG"/>
    <s v="AT5293-004"/>
  </r>
  <r>
    <s v="NIKE"/>
    <n v="1185732"/>
    <d v="2020-09-23T00:00:00"/>
    <s v="Southeast"/>
    <s v="Florida"/>
    <s v="Miami"/>
    <n v="1050"/>
    <n v="259875"/>
    <n v="0.45"/>
    <x v="0"/>
    <s v="Nike Mercurial Superfly 7 Club MG"/>
    <s v="AT7949-606"/>
  </r>
  <r>
    <s v="NIKE"/>
    <n v="1185732"/>
    <d v="2020-09-24T00:00:00"/>
    <s v="Southeast"/>
    <s v="Florida"/>
    <s v="Miami"/>
    <n v="850"/>
    <n v="148750"/>
    <n v="0.35"/>
    <x v="0"/>
    <s v="Nike Joyride CC3 Setter"/>
    <s v="AT6395-002"/>
  </r>
  <r>
    <s v="NIKE"/>
    <n v="1185732"/>
    <d v="2020-09-25T00:00:00"/>
    <s v="Southeast"/>
    <s v="Florida"/>
    <s v="Miami"/>
    <n v="750"/>
    <n v="84375"/>
    <n v="0.25"/>
    <x v="0"/>
    <s v="Nike Renew Run"/>
    <s v="CK6357-005"/>
  </r>
  <r>
    <s v="NIKE"/>
    <n v="1185732"/>
    <d v="2020-09-26T00:00:00"/>
    <s v="Southeast"/>
    <s v="Florida"/>
    <s v="Miami"/>
    <n v="725"/>
    <n v="97875"/>
    <n v="0.3"/>
    <x v="0"/>
    <s v="Nike React Ianga"/>
    <s v="AV5555-001"/>
  </r>
  <r>
    <s v="NIKE"/>
    <n v="1185732"/>
    <d v="2020-09-27T00:00:00"/>
    <s v="Southeast"/>
    <s v="Florida"/>
    <s v="Miami"/>
    <n v="725"/>
    <n v="139562.5"/>
    <n v="0.35"/>
    <x v="0"/>
    <s v="Air Jordan 10 Retro"/>
    <s v="310805-137"/>
  </r>
  <r>
    <s v="NIKE"/>
    <n v="1185732"/>
    <d v="2020-09-28T00:00:00"/>
    <s v="Southeast"/>
    <s v="Florida"/>
    <s v="Miami"/>
    <n v="825"/>
    <n v="247500"/>
    <n v="0.5"/>
    <x v="0"/>
    <s v="Air Jordan 12 Retro"/>
    <s v="130690-017"/>
  </r>
  <r>
    <s v="NIKE"/>
    <n v="1185732"/>
    <d v="2020-09-29T00:00:00"/>
    <s v="Southeast"/>
    <s v="Florida"/>
    <s v="Miami"/>
    <n v="1000"/>
    <n v="270000"/>
    <n v="0.45"/>
    <x v="0"/>
    <s v="Nike Air Max 270 React"/>
    <s v="CT1264-101"/>
  </r>
  <r>
    <s v="NIKE"/>
    <n v="1185732"/>
    <d v="2020-09-30T00:00:00"/>
    <s v="Southeast"/>
    <s v="Florida"/>
    <s v="Miami"/>
    <n v="825"/>
    <n v="144375"/>
    <n v="0.35"/>
    <x v="0"/>
    <s v="Nike Air Max 200 SP"/>
    <s v="CK5668-600"/>
  </r>
  <r>
    <s v="NIKE"/>
    <n v="1185732"/>
    <d v="2020-10-01T00:00:00"/>
    <s v="Southeast"/>
    <s v="Florida"/>
    <s v="Miami"/>
    <n v="725"/>
    <n v="90625"/>
    <n v="0.25"/>
    <x v="0"/>
    <s v="Nike Mercurial Superfly 7 Academy MDS MG"/>
    <s v="BQ5427-401"/>
  </r>
  <r>
    <s v="NIKE"/>
    <n v="1185732"/>
    <d v="2020-10-02T00:00:00"/>
    <s v="Southeast"/>
    <s v="Florida"/>
    <s v="Miami"/>
    <n v="700"/>
    <n v="105000"/>
    <n v="0.3"/>
    <x v="0"/>
    <s v="Nike Air Zoom Winflo 6"/>
    <s v="AQ7497-300"/>
  </r>
  <r>
    <s v="NIKE"/>
    <n v="1185732"/>
    <d v="2020-10-03T00:00:00"/>
    <s v="Southeast"/>
    <s v="Florida"/>
    <s v="Miami"/>
    <n v="700"/>
    <n v="147000"/>
    <n v="0.35"/>
    <x v="0"/>
    <s v="Nike Air Max 97"/>
    <s v="CT4526-100"/>
  </r>
  <r>
    <s v="NIKE"/>
    <n v="1185732"/>
    <d v="2020-10-04T00:00:00"/>
    <s v="Southeast"/>
    <s v="Florida"/>
    <s v="Miami"/>
    <n v="825"/>
    <n v="268125"/>
    <n v="0.5"/>
    <x v="0"/>
    <s v="Nike Mercurial Vapor XII Club MG"/>
    <s v="AH7378-801"/>
  </r>
  <r>
    <s v="NIKE"/>
    <n v="1185732"/>
    <d v="2020-10-05T00:00:00"/>
    <s v="Southeast"/>
    <s v="Florida"/>
    <s v="Miami"/>
    <n v="975"/>
    <n v="263250"/>
    <n v="0.45"/>
    <x v="0"/>
    <s v="Nike Zoom Fly 3 Premium"/>
    <s v="CJ0404-001"/>
  </r>
  <r>
    <s v="NIKE"/>
    <n v="1185732"/>
    <d v="2020-10-06T00:00:00"/>
    <s v="Southeast"/>
    <s v="Florida"/>
    <s v="Miami"/>
    <n v="800"/>
    <n v="140000"/>
    <n v="0.35"/>
    <x v="0"/>
    <s v="Nike MX-720-818"/>
    <s v="CI3871-300"/>
  </r>
  <r>
    <s v="NIKE"/>
    <n v="1185732"/>
    <d v="2020-10-07T00:00:00"/>
    <s v="Southeast"/>
    <s v="Florida"/>
    <s v="Miami"/>
    <n v="745"/>
    <n v="93125"/>
    <n v="0.25"/>
    <x v="0"/>
    <s v="Nike React Element 55"/>
    <s v="BQ2728-012"/>
  </r>
  <r>
    <s v="NIKE"/>
    <n v="1185732"/>
    <d v="2020-10-08T00:00:00"/>
    <s v="Southeast"/>
    <s v="Florida"/>
    <s v="Miami"/>
    <n v="775"/>
    <n v="116250"/>
    <n v="0.3"/>
    <x v="0"/>
    <s v="Nike SB Charge Slip Premium"/>
    <s v="CT3110-400"/>
  </r>
  <r>
    <s v="NIKE"/>
    <n v="1185732"/>
    <d v="2020-10-09T00:00:00"/>
    <s v="Southeast"/>
    <s v="Florida"/>
    <s v="Miami"/>
    <n v="750"/>
    <n v="170625"/>
    <n v="0.35"/>
    <x v="0"/>
    <s v="Nike Free RN 5.0 2020"/>
    <s v="CJ0270-601"/>
  </r>
  <r>
    <s v="NIKE"/>
    <n v="1185732"/>
    <d v="2020-10-10T00:00:00"/>
    <s v="Southeast"/>
    <s v="Florida"/>
    <s v="Miami"/>
    <n v="850"/>
    <n v="297500"/>
    <n v="0.5"/>
    <x v="0"/>
    <s v="Nike ZoomX Vista Grind"/>
    <s v="CT8919-700"/>
  </r>
  <r>
    <s v="NIKE"/>
    <n v="1185732"/>
    <d v="2020-05-24T00:00:00"/>
    <s v="Southeast"/>
    <s v="Florida"/>
    <s v="Miami"/>
    <n v="1075"/>
    <n v="314437.5"/>
    <n v="0.45"/>
    <x v="0"/>
    <s v="Nike Air Force 1 React"/>
    <s v="CT1020-001"/>
  </r>
  <r>
    <s v="NIKE"/>
    <n v="1185732"/>
    <d v="2020-05-24T00:00:00"/>
    <s v="Southeast"/>
    <s v="Florida"/>
    <s v="Miami"/>
    <n v="875"/>
    <n v="168437.5"/>
    <n v="0.35"/>
    <x v="0"/>
    <s v="PG 4 EP"/>
    <s v="CD5082-001"/>
  </r>
  <r>
    <s v="NIKE"/>
    <n v="1185732"/>
    <d v="2020-05-24T00:00:00"/>
    <s v="Southeast"/>
    <s v="Florida"/>
    <s v="Miami"/>
    <n v="825"/>
    <n v="113437.5"/>
    <n v="0.25"/>
    <x v="0"/>
    <s v="Nike Air Zoom Pegasus 36"/>
    <s v="BV5739-500"/>
  </r>
  <r>
    <s v="NIKE"/>
    <n v="1185732"/>
    <d v="2020-05-24T00:00:00"/>
    <s v="Southeast"/>
    <s v="Florida"/>
    <s v="Miami"/>
    <n v="775"/>
    <n v="127875"/>
    <n v="0.3"/>
    <x v="0"/>
    <s v="Nike Air Max 2090"/>
    <s v="CW4286-100"/>
  </r>
  <r>
    <s v="NIKE"/>
    <n v="1185732"/>
    <d v="2020-05-24T00:00:00"/>
    <s v="Southeast"/>
    <s v="Florida"/>
    <s v="Miami"/>
    <n v="775"/>
    <n v="176312.5"/>
    <n v="0.35"/>
    <x v="0"/>
    <s v="Nike Air Force 1 '07 LV8"/>
    <s v="CD0887-201"/>
  </r>
  <r>
    <s v="NIKE"/>
    <n v="1185732"/>
    <d v="2020-05-24T00:00:00"/>
    <s v="Southeast"/>
    <s v="Florida"/>
    <s v="Miami"/>
    <n v="875"/>
    <n v="306250"/>
    <n v="0.5"/>
    <x v="0"/>
    <s v="Kyrie 6 AS EP"/>
    <s v="CD5028-900"/>
  </r>
  <r>
    <s v="NIKE"/>
    <n v="1185732"/>
    <d v="2020-10-17T00:00:00"/>
    <s v="Southeast"/>
    <s v="Florida"/>
    <s v="Miami"/>
    <n v="450"/>
    <n v="55125"/>
    <n v="0.35"/>
    <x v="0"/>
    <s v="Nike Air VaporMax Flyknit 3"/>
    <s v="AJ6900-102"/>
  </r>
  <r>
    <s v="NIKE"/>
    <n v="1185732"/>
    <d v="2020-10-18T00:00:00"/>
    <s v="Southeast"/>
    <s v="Florida"/>
    <s v="Miami"/>
    <n v="250"/>
    <n v="26250"/>
    <n v="0.3"/>
    <x v="0"/>
    <s v="Nike Air Max Verona"/>
    <s v="CI9842-500"/>
  </r>
  <r>
    <s v="NIKE"/>
    <n v="1185732"/>
    <d v="2020-10-19T00:00:00"/>
    <s v="Southeast"/>
    <s v="Florida"/>
    <s v="Miami"/>
    <n v="250"/>
    <n v="18750"/>
    <n v="0.3"/>
    <x v="0"/>
    <s v="Nike Air Force 1 Shadow"/>
    <s v="CI0919-100"/>
  </r>
  <r>
    <s v="NIKE"/>
    <n v="1185732"/>
    <d v="2020-10-20T00:00:00"/>
    <s v="Southeast"/>
    <s v="Florida"/>
    <s v="Miami"/>
    <n v="100"/>
    <n v="10500"/>
    <n v="0.35"/>
    <x v="0"/>
    <s v="Nike Air Max Verona"/>
    <s v="CK7200-800"/>
  </r>
  <r>
    <s v="NIKE"/>
    <n v="1185732"/>
    <d v="2020-10-21T00:00:00"/>
    <s v="Midwest"/>
    <s v="Minnesota"/>
    <s v="Minneapolis"/>
    <n v="150"/>
    <n v="20250"/>
    <n v="0.3"/>
    <x v="0"/>
    <s v="Nike Air Tailwind 79"/>
    <s v="487754-303"/>
  </r>
  <r>
    <s v="NIKE"/>
    <n v="1185732"/>
    <d v="2020-10-22T00:00:00"/>
    <s v="Midwest"/>
    <s v="Minnesota"/>
    <s v="Minneapolis"/>
    <n v="250"/>
    <n v="39375"/>
    <n v="0.45"/>
    <x v="0"/>
    <s v="Nike TiempoX Lunar Legend VII Pro TF"/>
    <s v="AH7249-118"/>
  </r>
  <r>
    <s v="NIKE"/>
    <n v="1185732"/>
    <d v="2020-10-23T00:00:00"/>
    <s v="Midwest"/>
    <s v="Minnesota"/>
    <s v="Minneapolis"/>
    <n v="500"/>
    <n v="61250"/>
    <n v="0.35"/>
    <x v="0"/>
    <s v="Nike Air Max Plus III"/>
    <s v="CJ9684-001"/>
  </r>
  <r>
    <s v="NIKE"/>
    <n v="1185732"/>
    <d v="2020-10-24T00:00:00"/>
    <s v="Midwest"/>
    <s v="Minnesota"/>
    <s v="Minneapolis"/>
    <n v="150"/>
    <n v="15750"/>
    <n v="0.3"/>
    <x v="0"/>
    <s v="Nike Zoom 2K"/>
    <s v="AO0354-108"/>
  </r>
  <r>
    <s v="NIKE"/>
    <n v="1185732"/>
    <d v="2020-10-25T00:00:00"/>
    <s v="Midwest"/>
    <s v="Minnesota"/>
    <s v="Minneapolis"/>
    <n v="200"/>
    <n v="15000"/>
    <n v="0.3"/>
    <x v="0"/>
    <s v="Nike Zoom Pegasus Turbo 2"/>
    <s v="AT2863-100"/>
  </r>
  <r>
    <s v="NIKE"/>
    <n v="1185732"/>
    <d v="2020-10-26T00:00:00"/>
    <s v="Midwest"/>
    <s v="Minnesota"/>
    <s v="Minneapolis"/>
    <n v="75"/>
    <n v="7875"/>
    <n v="0.35"/>
    <x v="0"/>
    <s v="Nike Kawa Shower"/>
    <s v="832528-001"/>
  </r>
  <r>
    <s v="NIKE"/>
    <n v="1185732"/>
    <d v="2020-10-27T00:00:00"/>
    <s v="Midwest"/>
    <s v="Minnesota"/>
    <s v="Minneapolis"/>
    <n v="150"/>
    <n v="20250"/>
    <n v="0.3"/>
    <x v="0"/>
    <s v="Nike React Infinity Run Flyknit"/>
    <s v="CD4371-001"/>
  </r>
  <r>
    <s v="NIKE"/>
    <n v="1185732"/>
    <d v="2020-10-28T00:00:00"/>
    <s v="Midwest"/>
    <s v="Minnesota"/>
    <s v="Minneapolis"/>
    <n v="225"/>
    <n v="35437.5"/>
    <n v="0.45"/>
    <x v="0"/>
    <s v="Air Jordan XXXIII"/>
    <s v="AQ8830-016"/>
  </r>
  <r>
    <s v="NIKE"/>
    <n v="1185732"/>
    <d v="2020-10-29T00:00:00"/>
    <s v="Midwest"/>
    <s v="Minnesota"/>
    <s v="Minneapolis"/>
    <n v="445"/>
    <n v="62300"/>
    <n v="0.35"/>
    <x v="0"/>
    <s v="Nike Odyssey React"/>
    <s v="AO9819-001"/>
  </r>
  <r>
    <s v="NIKE"/>
    <n v="1185732"/>
    <d v="2020-10-30T00:00:00"/>
    <s v="Midwest"/>
    <s v="Minnesota"/>
    <s v="Minneapolis"/>
    <n v="125"/>
    <n v="15000"/>
    <n v="0.3"/>
    <x v="0"/>
    <s v="Nike Air Max 1 DNA Ch. 1"/>
    <s v="AR3863-101"/>
  </r>
  <r>
    <s v="NIKE"/>
    <n v="1185732"/>
    <d v="2020-10-31T00:00:00"/>
    <s v="Midwest"/>
    <s v="Minnesota"/>
    <s v="Minneapolis"/>
    <n v="175"/>
    <n v="15750"/>
    <n v="0.3"/>
    <x v="0"/>
    <s v="Nike Joyride Flyknit AW"/>
    <s v="CI3706-100"/>
  </r>
  <r>
    <s v="NIKE"/>
    <n v="1185732"/>
    <d v="2020-11-01T00:00:00"/>
    <s v="Midwest"/>
    <s v="Minnesota"/>
    <s v="Minneapolis"/>
    <n v="25"/>
    <n v="3062.5"/>
    <n v="0.35"/>
    <x v="0"/>
    <s v="Nike Legend React 2"/>
    <s v="AT1369-103"/>
  </r>
  <r>
    <s v="NIKE"/>
    <n v="1185732"/>
    <d v="2020-11-02T00:00:00"/>
    <s v="Midwest"/>
    <s v="Minnesota"/>
    <s v="Minneapolis"/>
    <n v="75"/>
    <n v="11250"/>
    <n v="0.3"/>
    <x v="0"/>
    <s v="Nike Metcon 5"/>
    <s v="AQ1189-009"/>
  </r>
  <r>
    <s v="NIKE"/>
    <n v="1185732"/>
    <d v="2020-11-03T00:00:00"/>
    <s v="Midwest"/>
    <s v="Minnesota"/>
    <s v="Minneapolis"/>
    <n v="175"/>
    <n v="31500"/>
    <n v="0.45"/>
    <x v="0"/>
    <s v="LeBron 7"/>
    <s v="CU5133-600"/>
  </r>
  <r>
    <s v="NIKE"/>
    <n v="1185732"/>
    <d v="2020-11-04T00:00:00"/>
    <s v="Midwest"/>
    <s v="Minnesota"/>
    <s v="Minneapolis"/>
    <n v="400"/>
    <n v="56000"/>
    <n v="0.35"/>
    <x v="0"/>
    <s v="Nike Air VaporMax 360"/>
    <s v="CK9670-100"/>
  </r>
  <r>
    <s v="NIKE"/>
    <n v="1185732"/>
    <d v="2020-11-05T00:00:00"/>
    <s v="Midwest"/>
    <s v="Minnesota"/>
    <s v="Minneapolis"/>
    <n v="100"/>
    <n v="12000"/>
    <n v="0.3"/>
    <x v="0"/>
    <s v="Nike Blazer Low QS Flyleather with at least 50% leather fibre"/>
    <s v="CI5546-100"/>
  </r>
  <r>
    <s v="NIKE"/>
    <n v="1185732"/>
    <d v="2020-11-06T00:00:00"/>
    <s v="Midwest"/>
    <s v="Minnesota"/>
    <s v="Minneapolis"/>
    <n v="100"/>
    <n v="9000"/>
    <n v="0.3"/>
    <x v="0"/>
    <s v="Nike SB Dunk High Pro"/>
    <s v="BQ6826-003"/>
  </r>
  <r>
    <s v="NIKE"/>
    <n v="1185732"/>
    <d v="2020-11-07T00:00:00"/>
    <s v="Midwest"/>
    <s v="Minnesota"/>
    <s v="Minneapolis"/>
    <n v="25"/>
    <n v="3062.5"/>
    <n v="0.35"/>
    <x v="0"/>
    <s v="Nike Air Max 90 FlyEase"/>
    <s v="CU0814-102"/>
  </r>
  <r>
    <s v="NIKE"/>
    <n v="1185732"/>
    <d v="2020-11-08T00:00:00"/>
    <s v="Midwest"/>
    <s v="Minnesota"/>
    <s v="Minneapolis"/>
    <n v="50"/>
    <n v="7500"/>
    <n v="0.3"/>
    <x v="0"/>
    <s v="Nike Metcon 5 AMP"/>
    <s v="CD3395-006"/>
  </r>
  <r>
    <s v="NIKE"/>
    <n v="1185732"/>
    <d v="2020-11-09T00:00:00"/>
    <s v="Midwest"/>
    <s v="Minnesota"/>
    <s v="Minneapolis"/>
    <n v="175"/>
    <n v="31500"/>
    <n v="0.45"/>
    <x v="0"/>
    <s v="Nike M2K Tekno"/>
    <s v="AV4789-104"/>
  </r>
  <r>
    <s v="NIKE"/>
    <n v="1185732"/>
    <d v="2020-11-10T00:00:00"/>
    <s v="Midwest"/>
    <s v="Minnesota"/>
    <s v="Minneapolis"/>
    <n v="445"/>
    <n v="77875"/>
    <n v="0.35"/>
    <x v="0"/>
    <s v="Nike React Kenny 55"/>
    <s v="CJ3312-001"/>
  </r>
  <r>
    <s v="NIKE"/>
    <n v="1185732"/>
    <d v="2020-11-11T00:00:00"/>
    <s v="Midwest"/>
    <s v="Minnesota"/>
    <s v="Minneapolis"/>
    <n v="150"/>
    <n v="20250"/>
    <n v="0.3"/>
    <x v="0"/>
    <s v="Nike Air VaporMax 2019"/>
    <s v="AR6631-004"/>
  </r>
  <r>
    <s v="NIKE"/>
    <n v="1185732"/>
    <d v="2020-11-12T00:00:00"/>
    <s v="Midwest"/>
    <s v="Minnesota"/>
    <s v="Minneapolis"/>
    <n v="125"/>
    <n v="15000"/>
    <n v="0.3"/>
    <x v="0"/>
    <s v="Nike React Element 55"/>
    <s v="BQ6166-003"/>
  </r>
  <r>
    <s v="NIKE"/>
    <n v="1185732"/>
    <d v="2020-11-13T00:00:00"/>
    <s v="Midwest"/>
    <s v="Minnesota"/>
    <s v="Minneapolis"/>
    <n v="50"/>
    <n v="7000"/>
    <n v="0.35"/>
    <x v="0"/>
    <s v="Nike Air Force 1 Low Retro"/>
    <s v="CQ0492-001"/>
  </r>
  <r>
    <s v="NIKE"/>
    <n v="1185732"/>
    <d v="2020-11-14T00:00:00"/>
    <s v="Midwest"/>
    <s v="Minnesota"/>
    <s v="Minneapolis"/>
    <n v="75"/>
    <n v="12375"/>
    <n v="0.3"/>
    <x v="0"/>
    <s v="NikeCourt Zoom Cage 3"/>
    <s v="918193-700"/>
  </r>
  <r>
    <s v="NIKE"/>
    <n v="1185732"/>
    <d v="2020-11-15T00:00:00"/>
    <s v="Midwest"/>
    <s v="Minnesota"/>
    <s v="Minneapolis"/>
    <n v="175"/>
    <n v="47250"/>
    <n v="0.45"/>
    <x v="0"/>
    <s v="Nike Air Max 90 Print"/>
    <s v="AQ0926-001"/>
  </r>
  <r>
    <s v="NIKE"/>
    <n v="1185732"/>
    <d v="2020-11-16T00:00:00"/>
    <s v="Midwest"/>
    <s v="Minnesota"/>
    <s v="Minneapolis"/>
    <n v="425"/>
    <n v="66937.5"/>
    <n v="0.35"/>
    <x v="1"/>
    <s v="Nike Metcon Sport"/>
    <s v="AQ7489-008"/>
  </r>
  <r>
    <s v="NIKE"/>
    <n v="1185732"/>
    <d v="2020-11-17T00:00:00"/>
    <s v="Midwest"/>
    <s v="Minnesota"/>
    <s v="Minneapolis"/>
    <n v="175"/>
    <n v="21000"/>
    <n v="0.3"/>
    <x v="1"/>
    <s v="Jordan Mars 270"/>
    <s v="CD7070-009"/>
  </r>
  <r>
    <s v="NIKE"/>
    <n v="1185732"/>
    <d v="2020-11-18T00:00:00"/>
    <s v="Midwest"/>
    <s v="Minnesota"/>
    <s v="Minneapolis"/>
    <n v="175"/>
    <n v="18375"/>
    <n v="0.3"/>
    <x v="1"/>
    <s v="Nike Air Zoom Vomero 14"/>
    <s v="AH7857-009"/>
  </r>
  <r>
    <s v="NIKE"/>
    <n v="1185732"/>
    <d v="2020-11-19T00:00:00"/>
    <s v="Midwest"/>
    <s v="Minnesota"/>
    <s v="Minneapolis"/>
    <n v="150"/>
    <n v="18375"/>
    <n v="0.35"/>
    <x v="1"/>
    <s v="Nike Air Max 720"/>
    <s v="CT5229-001"/>
  </r>
  <r>
    <s v="NIKE"/>
    <n v="1185732"/>
    <d v="2020-11-20T00:00:00"/>
    <s v="Midwest"/>
    <s v="Minnesota"/>
    <s v="Minneapolis"/>
    <n v="150"/>
    <n v="22500"/>
    <n v="0.3"/>
    <x v="1"/>
    <s v="Nike Mercurial Vapor 13 Academy MDS IC"/>
    <s v="CJ1300-401"/>
  </r>
  <r>
    <s v="NIKE"/>
    <n v="1185732"/>
    <d v="2020-11-21T00:00:00"/>
    <s v="Midwest"/>
    <s v="Minnesota"/>
    <s v="Minneapolis"/>
    <n v="325"/>
    <n v="80437.5"/>
    <n v="0.45"/>
    <x v="1"/>
    <s v="Nike Zoom Fly"/>
    <s v="880848-005"/>
  </r>
  <r>
    <s v="NIKE"/>
    <n v="1185732"/>
    <d v="2020-11-22T00:00:00"/>
    <s v="Midwest"/>
    <s v="Minnesota"/>
    <s v="Minneapolis"/>
    <n v="550"/>
    <n v="96250"/>
    <n v="0.35"/>
    <x v="1"/>
    <s v="Nike Zoom Fly 3"/>
    <s v="AT8240-003"/>
  </r>
  <r>
    <s v="NIKE"/>
    <n v="1185732"/>
    <d v="2020-11-23T00:00:00"/>
    <s v="Midwest"/>
    <s v="Minnesota"/>
    <s v="Minneapolis"/>
    <n v="300"/>
    <n v="40500"/>
    <n v="0.3"/>
    <x v="1"/>
    <s v="Nike Air Zoom Pegasus 35"/>
    <s v="942851-002"/>
  </r>
  <r>
    <s v="NIKE"/>
    <n v="1185732"/>
    <d v="2020-11-24T00:00:00"/>
    <s v="Midwest"/>
    <s v="Minnesota"/>
    <s v="Minneapolis"/>
    <n v="225"/>
    <n v="27000"/>
    <n v="0.3"/>
    <x v="1"/>
    <s v="Nike Air Zoom Pegasus 36 Trail"/>
    <s v="AR5677-200"/>
  </r>
  <r>
    <s v="NIKE"/>
    <n v="1185732"/>
    <d v="2020-11-25T00:00:00"/>
    <s v="Midwest"/>
    <s v="Minnesota"/>
    <s v="Minneapolis"/>
    <n v="175"/>
    <n v="24500"/>
    <n v="0.35"/>
    <x v="1"/>
    <s v="KD13 EP"/>
    <s v="CI9949-001"/>
  </r>
  <r>
    <s v="NIKE"/>
    <n v="1185732"/>
    <d v="2020-11-26T00:00:00"/>
    <s v="Midwest"/>
    <s v="Minnesota"/>
    <s v="Minneapolis"/>
    <n v="200"/>
    <n v="30000"/>
    <n v="0.3"/>
    <x v="1"/>
    <s v="Nike Phantom Vision Club Dynamic Fit FG"/>
    <s v="AJ6959-717"/>
  </r>
  <r>
    <s v="NIKE"/>
    <n v="1185732"/>
    <d v="2020-11-27T00:00:00"/>
    <s v="Midwest"/>
    <s v="Minnesota"/>
    <s v="Minneapolis"/>
    <n v="375"/>
    <n v="92812.5"/>
    <n v="0.45"/>
    <x v="1"/>
    <s v="Nike Air Monarch IV"/>
    <s v="415445-102"/>
  </r>
  <r>
    <s v="NIKE"/>
    <n v="1185732"/>
    <d v="2020-11-28T00:00:00"/>
    <s v="Midwest"/>
    <s v="Minnesota"/>
    <s v="Minneapolis"/>
    <n v="525"/>
    <n v="91875"/>
    <n v="0.35"/>
    <x v="1"/>
    <s v="Zoom Freak 1"/>
    <s v="BQ5422-200"/>
  </r>
  <r>
    <s v="NIKE"/>
    <n v="1185732"/>
    <d v="2020-11-29T00:00:00"/>
    <s v="Midwest"/>
    <s v="Minnesota"/>
    <s v="Minneapolis"/>
    <n v="300"/>
    <n v="40500"/>
    <n v="0.3"/>
    <x v="1"/>
    <s v="Nike Mercurial Superfly 7 Academy IC"/>
    <s v="AT7975-606"/>
  </r>
  <r>
    <s v="NIKE"/>
    <n v="1185732"/>
    <d v="2020-11-30T00:00:00"/>
    <s v="Midwest"/>
    <s v="Minnesota"/>
    <s v="Minneapolis"/>
    <n v="225"/>
    <n v="27000"/>
    <n v="0.3"/>
    <x v="1"/>
    <s v="Air Jordan 1 Low"/>
    <s v="553558-125"/>
  </r>
  <r>
    <s v="NIKE"/>
    <n v="1185732"/>
    <d v="2020-12-01T00:00:00"/>
    <s v="Midwest"/>
    <s v="Minnesota"/>
    <s v="Minneapolis"/>
    <n v="175"/>
    <n v="21437.5"/>
    <n v="0.35"/>
    <x v="1"/>
    <s v="Nike Air Max 95 Print"/>
    <s v="AQ0925-002"/>
  </r>
  <r>
    <s v="NIKE"/>
    <n v="1185732"/>
    <d v="2020-12-02T00:00:00"/>
    <s v="Midwest"/>
    <s v="Minnesota"/>
    <s v="Minneapolis"/>
    <n v="150"/>
    <n v="20250"/>
    <n v="0.3"/>
    <x v="1"/>
    <s v="Nike P-6000"/>
    <s v="CD6404-800"/>
  </r>
  <r>
    <s v="NIKE"/>
    <n v="1185732"/>
    <d v="2020-12-03T00:00:00"/>
    <s v="Midwest"/>
    <s v="Minnesota"/>
    <s v="Minneapolis"/>
    <n v="325"/>
    <n v="73125"/>
    <n v="0.45"/>
    <x v="1"/>
    <s v="Nike Mercurial Vapor 13 Elite FG"/>
    <s v="AQ4176-049"/>
  </r>
  <r>
    <s v="NIKE"/>
    <n v="1185732"/>
    <d v="2020-12-04T00:00:00"/>
    <s v="Midwest"/>
    <s v="Minnesota"/>
    <s v="Minneapolis"/>
    <n v="450"/>
    <n v="70875"/>
    <n v="0.35"/>
    <x v="1"/>
    <s v="Nike SB Adversary Premium"/>
    <s v="CT3632-001"/>
  </r>
  <r>
    <s v="NIKE"/>
    <n v="1185732"/>
    <d v="2020-12-05T00:00:00"/>
    <s v="Midwest"/>
    <s v="Minnesota"/>
    <s v="Minneapolis"/>
    <n v="250"/>
    <n v="30000"/>
    <n v="0.3"/>
    <x v="1"/>
    <s v="Nike Air VaporMax 360"/>
    <s v="CK2718-003"/>
  </r>
  <r>
    <s v="NIKE"/>
    <n v="1185732"/>
    <d v="2020-12-06T00:00:00"/>
    <s v="Midwest"/>
    <s v="Minnesota"/>
    <s v="Minneapolis"/>
    <n v="150"/>
    <n v="11250"/>
    <n v="0.3"/>
    <x v="1"/>
    <s v="Nike Air Max 720"/>
    <s v="AO2924-401"/>
  </r>
  <r>
    <s v="NIKE"/>
    <n v="1185732"/>
    <d v="2020-12-07T00:00:00"/>
    <s v="Midwest"/>
    <s v="Minnesota"/>
    <s v="Minneapolis"/>
    <n v="125"/>
    <n v="10937.5"/>
    <n v="0.35"/>
    <x v="1"/>
    <s v="Nike Zoom KD12"/>
    <s v="AR4229-003"/>
  </r>
  <r>
    <s v="NIKE"/>
    <n v="1185732"/>
    <d v="2020-12-08T00:00:00"/>
    <s v="Midwest"/>
    <s v="Minnesota"/>
    <s v="Minneapolis"/>
    <n v="125"/>
    <n v="13125"/>
    <n v="0.3"/>
    <x v="1"/>
    <s v="Nike Free X Metcon 2"/>
    <s v="AQ8306-407"/>
  </r>
  <r>
    <s v="NIKE"/>
    <n v="1185732"/>
    <d v="2020-12-09T00:00:00"/>
    <s v="Midwest"/>
    <s v="Minnesota"/>
    <s v="Minneapolis"/>
    <n v="200"/>
    <n v="36000"/>
    <n v="0.45"/>
    <x v="1"/>
    <s v="Nike Air Max 90"/>
    <s v="CD0881-104"/>
  </r>
  <r>
    <s v="NIKE"/>
    <n v="1185732"/>
    <d v="2020-12-10T00:00:00"/>
    <s v="Midwest"/>
    <s v="Minnesota"/>
    <s v="Minneapolis"/>
    <n v="375"/>
    <n v="59062.5"/>
    <n v="0.35"/>
    <x v="1"/>
    <s v="Air Jordan 4 Retro SE"/>
    <s v="CT5342-007"/>
  </r>
  <r>
    <s v="NIKE"/>
    <n v="1185732"/>
    <d v="2020-12-11T00:00:00"/>
    <s v="Midwest"/>
    <s v="Minnesota"/>
    <s v="Minneapolis"/>
    <n v="200"/>
    <n v="21000"/>
    <n v="0.3"/>
    <x v="1"/>
    <s v="Nike Air Max 95 Essential"/>
    <s v="CI3705-600"/>
  </r>
  <r>
    <s v="NIKE"/>
    <n v="1185732"/>
    <d v="2020-12-12T00:00:00"/>
    <s v="Midwest"/>
    <s v="Minnesota"/>
    <s v="Minneapolis"/>
    <n v="100"/>
    <n v="10500"/>
    <n v="0.3"/>
    <x v="1"/>
    <s v="Nike SB Zoom Stefan Janoski Canvas RM Premium"/>
    <s v="AQ7878-003"/>
  </r>
  <r>
    <s v="NIKE"/>
    <n v="1185732"/>
    <d v="2020-12-13T00:00:00"/>
    <s v="Midwest"/>
    <s v="Minnesota"/>
    <s v="Minneapolis"/>
    <n v="75"/>
    <n v="9187.5"/>
    <n v="0.35"/>
    <x v="1"/>
    <s v="Nike Phantom Venom Academy IC"/>
    <s v="AO0570-810"/>
  </r>
  <r>
    <s v="NIKE"/>
    <n v="1185732"/>
    <d v="2020-12-14T00:00:00"/>
    <s v="Midwest"/>
    <s v="Minnesota"/>
    <s v="Minneapolis"/>
    <n v="75"/>
    <n v="10125"/>
    <n v="0.3"/>
    <x v="1"/>
    <s v="Nike Air Max 270 React"/>
    <s v="CT5528-001"/>
  </r>
  <r>
    <s v="NIKE"/>
    <n v="1185732"/>
    <d v="2020-12-15T00:00:00"/>
    <s v="Midwest"/>
    <s v="Minnesota"/>
    <s v="Minneapolis"/>
    <n v="200"/>
    <n v="45000"/>
    <n v="0.45"/>
    <x v="1"/>
    <s v="Nike Zoom Rival Fly"/>
    <s v="CD7288-001"/>
  </r>
  <r>
    <s v="NIKE"/>
    <n v="1185732"/>
    <d v="2020-12-16T00:00:00"/>
    <s v="Midwest"/>
    <s v="Minnesota"/>
    <s v="Minneapolis"/>
    <n v="350"/>
    <n v="61250"/>
    <n v="0.35"/>
    <x v="1"/>
    <s v="Nike Mercurial Superfly 7 Academy MDS TF"/>
    <s v="BQ5435-703"/>
  </r>
  <r>
    <s v="NIKE"/>
    <n v="1185732"/>
    <d v="2020-12-17T00:00:00"/>
    <s v="Midwest"/>
    <s v="Minnesota"/>
    <s v="Minneapolis"/>
    <n v="200"/>
    <n v="24000"/>
    <n v="0.3"/>
    <x v="1"/>
    <s v="Nike Pegasus 36 FlyEase (Extra Wide)"/>
    <s v="BV0612-001"/>
  </r>
  <r>
    <s v="NIKE"/>
    <n v="1185732"/>
    <d v="2020-12-18T00:00:00"/>
    <s v="Midwest"/>
    <s v="Minnesota"/>
    <s v="Minneapolis"/>
    <n v="145"/>
    <n v="17400"/>
    <n v="0.3"/>
    <x v="1"/>
    <s v="Nike ISPA Air Max 720"/>
    <s v="CD2182-001"/>
  </r>
  <r>
    <s v="NIKE"/>
    <n v="1185732"/>
    <d v="2020-12-19T00:00:00"/>
    <s v="Midwest"/>
    <s v="Minnesota"/>
    <s v="Minneapolis"/>
    <n v="150"/>
    <n v="21000"/>
    <n v="0.35"/>
    <x v="1"/>
    <s v="Air Jordan OG"/>
    <s v="133000-106"/>
  </r>
  <r>
    <s v="NIKE"/>
    <n v="1185732"/>
    <d v="2020-12-20T00:00:00"/>
    <s v="Midwest"/>
    <s v="Minnesota"/>
    <s v="Minneapolis"/>
    <n v="125"/>
    <n v="20625"/>
    <n v="0.3"/>
    <x v="1"/>
    <s v="Nike Air Max 270 React ENG"/>
    <s v="CJ0579-400"/>
  </r>
  <r>
    <s v="NIKE"/>
    <n v="1185732"/>
    <d v="2020-12-21T00:00:00"/>
    <s v="Midwest"/>
    <s v="Minnesota"/>
    <s v="Minneapolis"/>
    <n v="225"/>
    <n v="60750"/>
    <n v="0.45"/>
    <x v="1"/>
    <s v="Nike Epic Phantom React Flyknit"/>
    <s v="BV0417-401"/>
  </r>
  <r>
    <s v="NIKE"/>
    <n v="1185732"/>
    <d v="2020-12-22T00:00:00"/>
    <s v="Midwest"/>
    <s v="Minnesota"/>
    <s v="Minneapolis"/>
    <n v="475"/>
    <n v="91437.5"/>
    <n v="0.35"/>
    <x v="1"/>
    <s v="Nike Air Zoom Pegasus 36"/>
    <s v="AQ2203-003"/>
  </r>
  <r>
    <s v="NIKE"/>
    <n v="1185732"/>
    <d v="2020-12-23T00:00:00"/>
    <s v="Midwest"/>
    <s v="Minnesota"/>
    <s v="Minneapolis"/>
    <n v="275"/>
    <n v="37125"/>
    <n v="0.3"/>
    <x v="1"/>
    <s v="Jordan Aerospace 720"/>
    <s v="BV5502-600"/>
  </r>
  <r>
    <s v="NIKE"/>
    <n v="1185732"/>
    <d v="2020-12-24T00:00:00"/>
    <s v="Midwest"/>
    <s v="Minnesota"/>
    <s v="Minneapolis"/>
    <n v="225"/>
    <n v="30375"/>
    <n v="0.3"/>
    <x v="1"/>
    <s v="Nike Air Max Plus III"/>
    <s v="CD7005-001"/>
  </r>
  <r>
    <s v="NIKE"/>
    <n v="1185732"/>
    <d v="2020-12-25T00:00:00"/>
    <s v="Midwest"/>
    <s v="Minnesota"/>
    <s v="Minneapolis"/>
    <n v="175"/>
    <n v="27562.5"/>
    <n v="0.35"/>
    <x v="1"/>
    <s v="Jordan Hydro 8"/>
    <s v="CD2803-001"/>
  </r>
  <r>
    <s v="NIKE"/>
    <n v="1185732"/>
    <d v="2020-12-26T00:00:00"/>
    <s v="Midwest"/>
    <s v="Minnesota"/>
    <s v="Minneapolis"/>
    <n v="175"/>
    <n v="28875"/>
    <n v="0.3"/>
    <x v="1"/>
    <s v="Nike x Undercover React"/>
    <s v="CJ6971-001"/>
  </r>
  <r>
    <s v="NIKE"/>
    <n v="1185732"/>
    <d v="2020-12-27T00:00:00"/>
    <s v="Midwest"/>
    <s v="Minnesota"/>
    <s v="Minneapolis"/>
    <n v="275"/>
    <n v="74250"/>
    <n v="0.45"/>
    <x v="1"/>
    <s v="Nike Air Max 90/1"/>
    <s v="AJ7695-100"/>
  </r>
  <r>
    <s v="NIKE"/>
    <n v="1189833"/>
    <d v="2020-12-28T00:00:00"/>
    <s v="Midwest"/>
    <s v="Minnesota"/>
    <s v="Minneapolis"/>
    <n v="475"/>
    <n v="74812.5"/>
    <n v="0.45"/>
    <x v="1"/>
    <s v="Nike Air Max 98"/>
    <s v="640744-016"/>
  </r>
  <r>
    <s v="NIKE"/>
    <n v="1189833"/>
    <d v="2020-12-29T00:00:00"/>
    <s v="Midwest"/>
    <s v="Minnesota"/>
    <s v="Minneapolis"/>
    <n v="475"/>
    <n v="64125"/>
    <n v="0.3"/>
    <x v="1"/>
    <s v="Nike Air Max 200"/>
    <s v="AQ2568-100"/>
  </r>
  <r>
    <s v="NIKE"/>
    <n v="1189833"/>
    <d v="2020-12-30T00:00:00"/>
    <s v="Midwest"/>
    <s v="Minnesota"/>
    <s v="Minneapolis"/>
    <n v="475"/>
    <n v="96187.5"/>
    <n v="0.45"/>
    <x v="1"/>
    <s v="Nike Air Max 90"/>
    <s v="CT2007-100"/>
  </r>
  <r>
    <s v="NIKE"/>
    <n v="1189833"/>
    <d v="2020-12-31T00:00:00"/>
    <s v="Midwest"/>
    <s v="Minnesota"/>
    <s v="Minneapolis"/>
    <n v="325"/>
    <n v="58500"/>
    <n v="0.4"/>
    <x v="1"/>
    <s v="Nike Air Max 270 React"/>
    <s v="CI3866-100"/>
  </r>
  <r>
    <s v="NIKE"/>
    <n v="1189833"/>
    <d v="2021-01-01T00:00:00"/>
    <s v="Midwest"/>
    <s v="Montana"/>
    <s v="Billings"/>
    <n v="275"/>
    <n v="82500"/>
    <n v="0.6"/>
    <x v="1"/>
    <s v="Nike Air Max 1 Premium"/>
    <s v="CU8861-460"/>
  </r>
  <r>
    <s v="NIKE"/>
    <n v="1189833"/>
    <d v="2021-01-02T00:00:00"/>
    <s v="Midwest"/>
    <s v="Montana"/>
    <s v="Billings"/>
    <n v="475"/>
    <n v="53437.5"/>
    <n v="0.25"/>
    <x v="1"/>
    <s v="Nike Tiempo Legend 8 Club MG"/>
    <s v="AT6107-606"/>
  </r>
  <r>
    <s v="NIKE"/>
    <n v="1189833"/>
    <d v="2021-01-03T00:00:00"/>
    <s v="Midwest"/>
    <s v="Montana"/>
    <s v="Billings"/>
    <n v="525"/>
    <n v="82687.5"/>
    <n v="0.45"/>
    <x v="1"/>
    <s v="Nike Air Zoom Terra Kiger 6"/>
    <s v="CJ0219-400"/>
  </r>
  <r>
    <s v="NIKE"/>
    <n v="1189833"/>
    <d v="2021-01-04T00:00:00"/>
    <s v="Midwest"/>
    <s v="Montana"/>
    <s v="Billings"/>
    <n v="425"/>
    <n v="57375"/>
    <n v="0.3"/>
    <x v="1"/>
    <s v="Nike Air Max 97 Utility"/>
    <s v="BQ5615-002"/>
  </r>
  <r>
    <s v="NIKE"/>
    <n v="1189833"/>
    <d v="2021-01-05T00:00:00"/>
    <s v="Midwest"/>
    <s v="Montana"/>
    <s v="Billings"/>
    <n v="450"/>
    <n v="91125"/>
    <n v="0.45"/>
    <x v="1"/>
    <s v="Jordan Jumpman 2020 PF"/>
    <s v="BQ3448-400"/>
  </r>
  <r>
    <s v="NIKE"/>
    <n v="1189833"/>
    <d v="2021-01-06T00:00:00"/>
    <s v="Midwest"/>
    <s v="Montana"/>
    <s v="Billings"/>
    <n v="300"/>
    <n v="54000"/>
    <n v="0.4"/>
    <x v="1"/>
    <s v="Nike ACG React Terra Gobe"/>
    <s v="BV6344-001"/>
  </r>
  <r>
    <s v="NIKE"/>
    <n v="1189833"/>
    <d v="2021-01-07T00:00:00"/>
    <s v="Midwest"/>
    <s v="Montana"/>
    <s v="Billings"/>
    <n v="225"/>
    <n v="67500"/>
    <n v="0.6"/>
    <x v="1"/>
    <s v="Nike Air Max 90 SP"/>
    <s v="CQ6639-001"/>
  </r>
  <r>
    <s v="NIKE"/>
    <n v="1189833"/>
    <d v="2021-01-08T00:00:00"/>
    <s v="Midwest"/>
    <s v="Montana"/>
    <s v="Billings"/>
    <n v="425"/>
    <n v="47812.5"/>
    <n v="0.25"/>
    <x v="1"/>
    <s v="Nike Air Force 1 '07 Essential"/>
    <s v="AO2132-401"/>
  </r>
  <r>
    <s v="NIKE"/>
    <n v="1189833"/>
    <d v="2021-01-09T00:00:00"/>
    <s v="Midwest"/>
    <s v="Montana"/>
    <s v="Billings"/>
    <n v="575"/>
    <n v="90562.5"/>
    <n v="0.45"/>
    <x v="1"/>
    <s v="Nike Joyride Dual Run"/>
    <s v="CD4363-103"/>
  </r>
  <r>
    <s v="NIKE"/>
    <n v="1189833"/>
    <d v="2021-01-10T00:00:00"/>
    <s v="Midwest"/>
    <s v="Montana"/>
    <s v="Billings"/>
    <n v="425"/>
    <n v="57375"/>
    <n v="0.3"/>
    <x v="1"/>
    <s v="Jordan Proto-React Z"/>
    <s v="CI3794-600"/>
  </r>
  <r>
    <s v="NIKE"/>
    <n v="1189833"/>
    <d v="2021-01-11T00:00:00"/>
    <s v="Midwest"/>
    <s v="Montana"/>
    <s v="Billings"/>
    <n v="425"/>
    <n v="86062.5"/>
    <n v="0.45"/>
    <x v="1"/>
    <s v="Nike Air Max 270 React LX"/>
    <s v="CK4126-001"/>
  </r>
  <r>
    <s v="NIKE"/>
    <n v="1189833"/>
    <d v="2021-01-12T00:00:00"/>
    <s v="Midwest"/>
    <s v="Montana"/>
    <s v="Billings"/>
    <n v="325"/>
    <n v="58500"/>
    <n v="0.4"/>
    <x v="1"/>
    <s v="Nike AF-1 Shadow SE"/>
    <s v="CQ3317-001"/>
  </r>
  <r>
    <s v="NIKE"/>
    <n v="1189833"/>
    <d v="2021-01-13T00:00:00"/>
    <s v="Midwest"/>
    <s v="Montana"/>
    <s v="Billings"/>
    <n v="200"/>
    <n v="60000"/>
    <n v="0.6"/>
    <x v="1"/>
    <s v="NikeCourt Air Zoom Vapor X"/>
    <s v="AA8030-108"/>
  </r>
  <r>
    <s v="NIKE"/>
    <n v="1189833"/>
    <d v="2021-01-14T00:00:00"/>
    <s v="Midwest"/>
    <s v="Montana"/>
    <s v="Billings"/>
    <n v="400"/>
    <n v="45000"/>
    <n v="0.25"/>
    <x v="1"/>
    <s v="Nike Bella Kai"/>
    <s v="AO3622-006"/>
  </r>
  <r>
    <s v="NIKE"/>
    <n v="1189833"/>
    <d v="2021-01-15T00:00:00"/>
    <s v="Midwest"/>
    <s v="Montana"/>
    <s v="Billings"/>
    <n v="575"/>
    <n v="116437.5"/>
    <n v="0.45"/>
    <x v="1"/>
    <s v="Nike Mercurial Vapor 13 Club Neymar Jr. MG"/>
    <s v="AT7967-104"/>
  </r>
  <r>
    <s v="NIKE"/>
    <n v="1189833"/>
    <d v="2021-01-16T00:00:00"/>
    <s v="Midwest"/>
    <s v="Montana"/>
    <s v="Billings"/>
    <n v="375"/>
    <n v="50625"/>
    <n v="0.3"/>
    <x v="1"/>
    <s v="Nike Mercurial Vapor 13 Club Neymar Jr. TF"/>
    <s v="AT8000-104"/>
  </r>
  <r>
    <s v="NIKE"/>
    <n v="1189833"/>
    <d v="2021-01-17T00:00:00"/>
    <s v="Midwest"/>
    <s v="Montana"/>
    <s v="Billings"/>
    <n v="400"/>
    <n v="81000"/>
    <n v="0.45"/>
    <x v="1"/>
    <s v="Nike Mercurial Vapor 13 Elite Neymar Jr. FG"/>
    <s v="AT7898-104"/>
  </r>
  <r>
    <s v="NIKE"/>
    <n v="1189833"/>
    <d v="2021-01-18T00:00:00"/>
    <s v="Midwest"/>
    <s v="Montana"/>
    <s v="Billings"/>
    <n v="300"/>
    <n v="48000"/>
    <n v="0.4"/>
    <x v="1"/>
    <s v="Nike Mercurial Vapor 13 Academy Neymar Jr. TF"/>
    <s v="AT7995-104"/>
  </r>
  <r>
    <s v="NIKE"/>
    <n v="1189833"/>
    <d v="2021-01-19T00:00:00"/>
    <s v="Midwest"/>
    <s v="Montana"/>
    <s v="Billings"/>
    <n v="200"/>
    <n v="54000"/>
    <n v="0.6"/>
    <x v="1"/>
    <s v="Nike Mercurial Vapor 13 Academy Neymar Jr. MG"/>
    <s v="AT7960-104"/>
  </r>
  <r>
    <s v="NIKE"/>
    <n v="1189833"/>
    <d v="2021-01-20T00:00:00"/>
    <s v="Midwest"/>
    <s v="Montana"/>
    <s v="Billings"/>
    <n v="375"/>
    <n v="56250"/>
    <n v="0.25"/>
    <x v="1"/>
    <s v="LeBron 17"/>
    <s v="BQ3177-100"/>
  </r>
  <r>
    <s v="NIKE"/>
    <n v="1189833"/>
    <d v="2021-01-21T00:00:00"/>
    <s v="Midwest"/>
    <s v="Montana"/>
    <s v="Billings"/>
    <n v="575"/>
    <n v="103500"/>
    <n v="0.45"/>
    <x v="1"/>
    <s v="Nike Benassi"/>
    <s v="343881-412"/>
  </r>
  <r>
    <s v="NIKE"/>
    <n v="1189833"/>
    <d v="2021-01-22T00:00:00"/>
    <s v="Midwest"/>
    <s v="Montana"/>
    <s v="Billings"/>
    <n v="425"/>
    <n v="57375"/>
    <n v="0.3"/>
    <x v="1"/>
    <s v="Nike Air Max Dia Icon Clash"/>
    <s v="AQ4312-107"/>
  </r>
  <r>
    <s v="NIKE"/>
    <n v="1189833"/>
    <d v="2021-01-23T00:00:00"/>
    <s v="Midwest"/>
    <s v="Montana"/>
    <s v="Billings"/>
    <n v="425"/>
    <n v="86062.5"/>
    <n v="0.45"/>
    <x v="1"/>
    <s v="Air Jordan XXXIV PF"/>
    <s v="BQ3381-600"/>
  </r>
  <r>
    <s v="NIKE"/>
    <n v="1189833"/>
    <d v="2021-01-24T00:00:00"/>
    <s v="Midwest"/>
    <s v="Montana"/>
    <s v="Billings"/>
    <n v="325"/>
    <n v="52000"/>
    <n v="0.4"/>
    <x v="1"/>
    <s v="LeBron Witness 4 EP"/>
    <s v="CD0188-101"/>
  </r>
  <r>
    <s v="NIKE"/>
    <n v="1189833"/>
    <d v="2021-01-25T00:00:00"/>
    <s v="Midwest"/>
    <s v="Montana"/>
    <s v="Billings"/>
    <n v="225"/>
    <n v="60750"/>
    <n v="0.6"/>
    <x v="1"/>
    <s v="Nike Air Zoom Winflo 5"/>
    <s v="AA7406-006"/>
  </r>
  <r>
    <s v="NIKE"/>
    <n v="1189833"/>
    <d v="2021-01-26T00:00:00"/>
    <s v="Midwest"/>
    <s v="Montana"/>
    <s v="Billings"/>
    <n v="400"/>
    <n v="60000"/>
    <n v="0.25"/>
    <x v="1"/>
    <s v="Nike Air Max 90"/>
    <s v="CD0917-300"/>
  </r>
  <r>
    <s v="NIKE"/>
    <n v="1189833"/>
    <d v="2021-01-27T00:00:00"/>
    <s v="Midwest"/>
    <s v="Montana"/>
    <s v="Billings"/>
    <n v="675"/>
    <n v="121500"/>
    <n v="0.45"/>
    <x v="1"/>
    <s v="PG 3 NASA"/>
    <s v="CI2666-400"/>
  </r>
  <r>
    <s v="NIKE"/>
    <n v="1189833"/>
    <d v="2021-01-28T00:00:00"/>
    <s v="Midwest"/>
    <s v="Montana"/>
    <s v="Billings"/>
    <n v="525"/>
    <n v="70875"/>
    <n v="0.3"/>
    <x v="1"/>
    <s v="Nike React Sertu"/>
    <s v="AT5301-003"/>
  </r>
  <r>
    <s v="NIKE"/>
    <n v="1189833"/>
    <d v="2021-01-29T00:00:00"/>
    <s v="Midwest"/>
    <s v="Montana"/>
    <s v="Billings"/>
    <n v="550"/>
    <n v="111375"/>
    <n v="0.45"/>
    <x v="1"/>
    <s v="Nike React Element 55 SE"/>
    <s v="CD2153-001"/>
  </r>
  <r>
    <s v="NIKE"/>
    <n v="1189833"/>
    <d v="2021-01-30T00:00:00"/>
    <s v="Midwest"/>
    <s v="Montana"/>
    <s v="Billings"/>
    <n v="425"/>
    <n v="68000"/>
    <n v="0.4"/>
    <x v="1"/>
    <s v="Nike SB Zoom Stefan Janoski Mid RM"/>
    <s v="AT7324-001"/>
  </r>
  <r>
    <s v="NIKE"/>
    <n v="1189833"/>
    <d v="2021-01-31T00:00:00"/>
    <s v="Midwest"/>
    <s v="Montana"/>
    <s v="Billings"/>
    <n v="300"/>
    <n v="81000"/>
    <n v="0.6"/>
    <x v="1"/>
    <s v="Nike Zoom Rival Fly 2"/>
    <s v="CJ0710-004"/>
  </r>
  <r>
    <s v="NIKE"/>
    <n v="1189833"/>
    <d v="2021-02-01T00:00:00"/>
    <s v="Midwest"/>
    <s v="Montana"/>
    <s v="Billings"/>
    <n v="600"/>
    <n v="90000"/>
    <n v="0.25"/>
    <x v="1"/>
    <s v="Nike Precision 4"/>
    <s v="CK1069-001"/>
  </r>
  <r>
    <s v="NIKE"/>
    <n v="1189833"/>
    <d v="2021-02-02T00:00:00"/>
    <s v="Midwest"/>
    <s v="Montana"/>
    <s v="Billings"/>
    <n v="750"/>
    <n v="135000"/>
    <n v="0.45"/>
    <x v="1"/>
    <s v="Nike Renew Run Special Edition"/>
    <s v="CT3509-001"/>
  </r>
  <r>
    <s v="NIKE"/>
    <n v="1189833"/>
    <d v="2021-02-03T00:00:00"/>
    <s v="Midwest"/>
    <s v="Montana"/>
    <s v="Billings"/>
    <n v="600"/>
    <n v="81000"/>
    <n v="0.3"/>
    <x v="1"/>
    <s v="Kyrie Flytrap 3 EP"/>
    <s v="CD0191-009"/>
  </r>
  <r>
    <s v="NIKE"/>
    <n v="1189833"/>
    <d v="2021-02-04T00:00:00"/>
    <s v="Midwest"/>
    <s v="Montana"/>
    <s v="Billings"/>
    <n v="550"/>
    <n v="111375"/>
    <n v="0.45"/>
    <x v="1"/>
    <s v="Nike Mercurial Vapor 13 Club Neymar Jr IC"/>
    <s v="AT7998-104"/>
  </r>
  <r>
    <s v="NIKE"/>
    <n v="1189833"/>
    <d v="2021-02-05T00:00:00"/>
    <s v="Midwest"/>
    <s v="Montana"/>
    <s v="Billings"/>
    <n v="450"/>
    <n v="72000"/>
    <n v="0.4"/>
    <x v="1"/>
    <s v="Nike Air Max Alpha Savage"/>
    <s v="AT3378-471"/>
  </r>
  <r>
    <s v="NIKE"/>
    <n v="1189833"/>
    <d v="2021-02-06T00:00:00"/>
    <s v="Midwest"/>
    <s v="Montana"/>
    <s v="Billings"/>
    <n v="475"/>
    <n v="128250"/>
    <n v="0.6"/>
    <x v="1"/>
    <s v="Jordan Max 200"/>
    <s v="CD6105-007"/>
  </r>
  <r>
    <s v="NIKE"/>
    <n v="1189833"/>
    <d v="2021-02-07T00:00:00"/>
    <s v="Midwest"/>
    <s v="Montana"/>
    <s v="Billings"/>
    <n v="475"/>
    <n v="71250"/>
    <n v="0.25"/>
    <x v="1"/>
    <s v="Nike React Vision"/>
    <s v="CD4373-001"/>
  </r>
  <r>
    <s v="NIKE"/>
    <n v="1189833"/>
    <d v="2021-02-08T00:00:00"/>
    <s v="Midwest"/>
    <s v="Montana"/>
    <s v="Billings"/>
    <n v="675"/>
    <n v="136687.5"/>
    <n v="0.45"/>
    <x v="1"/>
    <s v="Nike Phantom Vision 2 Club Dynamic Fit TF"/>
    <s v="CD4173-606"/>
  </r>
  <r>
    <s v="NIKE"/>
    <n v="1189833"/>
    <d v="2021-02-09T00:00:00"/>
    <s v="Midwest"/>
    <s v="Montana"/>
    <s v="Billings"/>
    <n v="625"/>
    <n v="103125"/>
    <n v="0.3"/>
    <x v="1"/>
    <s v="Jordan Trunner NXT React"/>
    <s v="AV1201-600"/>
  </r>
  <r>
    <s v="NIKE"/>
    <n v="1189833"/>
    <d v="2021-02-10T00:00:00"/>
    <s v="Midwest"/>
    <s v="Montana"/>
    <s v="Billings"/>
    <n v="500"/>
    <n v="112500"/>
    <n v="0.45"/>
    <x v="1"/>
    <s v="Kyrie Low 2"/>
    <s v="AV6337-003"/>
  </r>
  <r>
    <s v="NIKE"/>
    <n v="1189833"/>
    <d v="2021-02-11T00:00:00"/>
    <s v="Midwest"/>
    <s v="Montana"/>
    <s v="Billings"/>
    <n v="425"/>
    <n v="76500"/>
    <n v="0.4"/>
    <x v="1"/>
    <s v="Nike Zoom Pegasus Turbo 2"/>
    <s v="CN6928-300"/>
  </r>
  <r>
    <s v="NIKE"/>
    <n v="1189833"/>
    <d v="2021-02-12T00:00:00"/>
    <s v="Midwest"/>
    <s v="Montana"/>
    <s v="Billings"/>
    <n v="425"/>
    <n v="140250"/>
    <n v="0.6"/>
    <x v="1"/>
    <s v="Nike React Infinity Run Flyknit"/>
    <s v="CD4372-004"/>
  </r>
  <r>
    <s v="NIKE"/>
    <n v="1189833"/>
    <d v="2021-02-13T00:00:00"/>
    <s v="Midwest"/>
    <s v="Montana"/>
    <s v="Billings"/>
    <n v="400"/>
    <n v="60000"/>
    <n v="0.25"/>
    <x v="1"/>
    <s v="Nike Tiempo Legend 8 Academy MG"/>
    <s v="AT5292-606"/>
  </r>
  <r>
    <s v="NIKE"/>
    <n v="1189833"/>
    <d v="2021-02-14T00:00:00"/>
    <s v="Midwest"/>
    <s v="Montana"/>
    <s v="Billings"/>
    <n v="600"/>
    <n v="121500"/>
    <n v="0.45"/>
    <x v="1"/>
    <s v="Kyrie 5"/>
    <s v="AQ2456-007"/>
  </r>
  <r>
    <s v="NIKE"/>
    <n v="1189833"/>
    <d v="2021-02-15T00:00:00"/>
    <s v="Midwest"/>
    <s v="Montana"/>
    <s v="Billings"/>
    <n v="600"/>
    <n v="90000"/>
    <n v="0.3"/>
    <x v="1"/>
    <s v="Nike Flex 2020 RN"/>
    <s v="CJ0217-001"/>
  </r>
  <r>
    <s v="NIKE"/>
    <n v="1189833"/>
    <d v="2021-02-16T00:00:00"/>
    <s v="Midwest"/>
    <s v="Montana"/>
    <s v="Billings"/>
    <n v="450"/>
    <n v="91125"/>
    <n v="0.45"/>
    <x v="1"/>
    <s v="Nike Air Force 1 '07"/>
    <s v="315122-001"/>
  </r>
  <r>
    <s v="NIKE"/>
    <n v="1189833"/>
    <d v="2021-02-17T00:00:00"/>
    <s v="Midwest"/>
    <s v="Montana"/>
    <s v="Billings"/>
    <n v="400"/>
    <n v="72000"/>
    <n v="0.4"/>
    <x v="1"/>
    <s v="Nike SB Chron Solarsoft Premium"/>
    <s v="CK0980-002"/>
  </r>
  <r>
    <s v="NIKE"/>
    <n v="1189833"/>
    <d v="2021-02-18T00:00:00"/>
    <s v="Midwest"/>
    <s v="Montana"/>
    <s v="Billings"/>
    <n v="400"/>
    <n v="132000"/>
    <n v="0.6"/>
    <x v="1"/>
    <s v="LeBron Soldier 13 SFG"/>
    <s v="AR4225-003"/>
  </r>
  <r>
    <s v="NIKE"/>
    <n v="1189833"/>
    <d v="2021-02-19T00:00:00"/>
    <s v="Midwest"/>
    <s v="Montana"/>
    <s v="Billings"/>
    <n v="450"/>
    <n v="67500"/>
    <n v="0.25"/>
    <x v="1"/>
    <s v="NikeCourt Air Max Vapor Wing Premium"/>
    <s v="CT3890-101"/>
  </r>
  <r>
    <s v="NIKE"/>
    <n v="1189833"/>
    <d v="2021-02-20T00:00:00"/>
    <s v="Midwest"/>
    <s v="Montana"/>
    <s v="Billings"/>
    <n v="550"/>
    <n v="111375"/>
    <n v="0.45"/>
    <x v="1"/>
    <s v="Nike Mercurial Vapor 13 Club TF"/>
    <s v="AT7999-414"/>
  </r>
  <r>
    <s v="NIKE"/>
    <n v="1189833"/>
    <d v="2021-02-21T00:00:00"/>
    <s v="Midwest"/>
    <s v="Montana"/>
    <s v="Billings"/>
    <n v="550"/>
    <n v="82500"/>
    <n v="0.3"/>
    <x v="1"/>
    <s v="Nike Phantom Vision 2 Elite Dynamic Fit FG"/>
    <s v="CD4161-606"/>
  </r>
  <r>
    <s v="NIKE"/>
    <n v="1189833"/>
    <d v="2021-02-22T00:00:00"/>
    <s v="Midwest"/>
    <s v="Montana"/>
    <s v="Billings"/>
    <n v="400"/>
    <n v="81000"/>
    <n v="0.45"/>
    <x v="1"/>
    <s v="Nike Air Skarn"/>
    <s v="CD2189-002"/>
  </r>
  <r>
    <s v="NIKE"/>
    <n v="1189833"/>
    <d v="2021-02-23T00:00:00"/>
    <s v="Midwest"/>
    <s v="Montana"/>
    <s v="Billings"/>
    <n v="375"/>
    <n v="67500"/>
    <n v="0.4"/>
    <x v="1"/>
    <s v="Nike Air Max 270 SE"/>
    <s v="CD6615-100"/>
  </r>
  <r>
    <s v="NIKE"/>
    <n v="1189833"/>
    <d v="2021-02-24T00:00:00"/>
    <s v="Midwest"/>
    <s v="Montana"/>
    <s v="Billings"/>
    <n v="350"/>
    <n v="115500"/>
    <n v="0.6"/>
    <x v="1"/>
    <s v="Nike Zoom KD11 EP"/>
    <s v="AO2605-600"/>
  </r>
  <r>
    <s v="NIKE"/>
    <n v="1189833"/>
    <d v="2021-02-25T00:00:00"/>
    <s v="Midwest"/>
    <s v="Montana"/>
    <s v="Billings"/>
    <n v="400"/>
    <n v="60000"/>
    <n v="0.25"/>
    <x v="1"/>
    <s v="Nike SB Blazer Low XT"/>
    <s v="864348-019"/>
  </r>
  <r>
    <s v="NIKE"/>
    <n v="1189833"/>
    <d v="2021-02-26T00:00:00"/>
    <s v="Midwest"/>
    <s v="Montana"/>
    <s v="Billings"/>
    <n v="575"/>
    <n v="103500"/>
    <n v="0.45"/>
    <x v="1"/>
    <s v="Nike Air Max 720 Horizon"/>
    <s v="BQ5808-100"/>
  </r>
  <r>
    <s v="NIKE"/>
    <n v="1189833"/>
    <d v="2021-02-27T00:00:00"/>
    <s v="Midwest"/>
    <s v="Montana"/>
    <s v="Billings"/>
    <n v="575"/>
    <n v="77625"/>
    <n v="0.3"/>
    <x v="1"/>
    <s v="Nike React Metcon AMP"/>
    <s v="CN5501-046"/>
  </r>
  <r>
    <s v="NIKE"/>
    <n v="1189833"/>
    <d v="2021-02-28T00:00:00"/>
    <s v="Midwest"/>
    <s v="Montana"/>
    <s v="Billings"/>
    <n v="425"/>
    <n v="76500"/>
    <n v="0.45"/>
    <x v="1"/>
    <s v="Nike Huarache Type"/>
    <s v="BQ5102-400"/>
  </r>
  <r>
    <s v="NIKE"/>
    <n v="1189833"/>
    <d v="2021-03-01T00:00:00"/>
    <s v="Midwest"/>
    <s v="Montana"/>
    <s v="Billings"/>
    <n v="425"/>
    <n v="68000"/>
    <n v="0.4"/>
    <x v="1"/>
    <s v="Nike Air Max 95 Premium"/>
    <s v="CJ0588-001"/>
  </r>
  <r>
    <s v="NIKE"/>
    <n v="1189833"/>
    <d v="2021-03-02T00:00:00"/>
    <s v="Midwest"/>
    <s v="Montana"/>
    <s v="Billings"/>
    <n v="375"/>
    <n v="123750"/>
    <n v="0.6"/>
    <x v="1"/>
    <s v="Nike Free RN 5.0"/>
    <s v="BV7774-100"/>
  </r>
  <r>
    <s v="NIKE"/>
    <n v="1189833"/>
    <d v="2021-03-03T00:00:00"/>
    <s v="Midwest"/>
    <s v="Montana"/>
    <s v="Billings"/>
    <n v="475"/>
    <n v="71250"/>
    <n v="0.25"/>
    <x v="1"/>
    <s v="Nike Zoom Vomero 5 SE SP"/>
    <s v="CI1694-300"/>
  </r>
  <r>
    <s v="NIKE"/>
    <n v="1189833"/>
    <d v="2021-03-04T00:00:00"/>
    <s v="Midwest"/>
    <s v="Montana"/>
    <s v="Billings"/>
    <n v="675"/>
    <n v="136687.5"/>
    <n v="0.45"/>
    <x v="1"/>
    <s v="Nike Benassi JDI"/>
    <s v="631261-035"/>
  </r>
  <r>
    <s v="NIKE"/>
    <n v="1189833"/>
    <d v="2021-03-05T00:00:00"/>
    <s v="Midwest"/>
    <s v="Montana"/>
    <s v="Billings"/>
    <n v="675"/>
    <n v="101250"/>
    <n v="0.3"/>
    <x v="1"/>
    <s v="Kyrie 6 'Enlightenment'"/>
    <s v="BQ4630-500"/>
  </r>
  <r>
    <s v="NIKE"/>
    <n v="1189833"/>
    <d v="2021-03-06T00:00:00"/>
    <s v="Midwest"/>
    <s v="Montana"/>
    <s v="Billings"/>
    <n v="475"/>
    <n v="96187.5"/>
    <n v="0.45"/>
    <x v="1"/>
    <s v="Nike Tiempo Legend 8 Academy IC"/>
    <s v="AT6099-606"/>
  </r>
  <r>
    <s v="NIKE"/>
    <n v="1189833"/>
    <d v="2021-03-07T00:00:00"/>
    <s v="Midwest"/>
    <s v="Montana"/>
    <s v="Billings"/>
    <n v="475"/>
    <n v="85500"/>
    <n v="0.4"/>
    <x v="1"/>
    <s v="Nike Mercurial Vapor 13 Academy MG"/>
    <s v="AT5269-606"/>
  </r>
  <r>
    <s v="NIKE"/>
    <n v="1189833"/>
    <d v="2021-03-08T00:00:00"/>
    <s v="Midwest"/>
    <s v="Montana"/>
    <s v="Billings"/>
    <n v="400"/>
    <n v="132000"/>
    <n v="0.6"/>
    <x v="1"/>
    <s v="Nike React Presto Premium"/>
    <s v="CN7664-800"/>
  </r>
  <r>
    <s v="NIKE"/>
    <n v="1189833"/>
    <d v="2021-03-09T00:00:00"/>
    <s v="Midwest"/>
    <s v="Montana"/>
    <s v="Billings"/>
    <n v="500"/>
    <n v="75000"/>
    <n v="0.25"/>
    <x v="1"/>
    <s v="Zoom Freak 1 'Employee of the Month'"/>
    <s v="CD4962-001"/>
  </r>
  <r>
    <s v="NIKE"/>
    <n v="1197831"/>
    <d v="2021-03-10T00:00:00"/>
    <s v="Midwest"/>
    <s v="Montana"/>
    <s v="Billings"/>
    <n v="700"/>
    <n v="49000"/>
    <n v="0.35"/>
    <x v="1"/>
    <s v="Nike ZoomX Vaporfly NEXT%"/>
    <s v="AO4568-600"/>
  </r>
  <r>
    <s v="NIKE"/>
    <n v="1197831"/>
    <d v="2021-03-11T00:00:00"/>
    <s v="Midwest"/>
    <s v="Montana"/>
    <s v="Billings"/>
    <n v="700"/>
    <n v="73500"/>
    <n v="0.35"/>
    <x v="1"/>
    <s v="Nike SB Check"/>
    <s v="705265-006"/>
  </r>
  <r>
    <s v="NIKE"/>
    <n v="1197831"/>
    <d v="2021-03-12T00:00:00"/>
    <s v="Midwest"/>
    <s v="Montana"/>
    <s v="Billings"/>
    <n v="500"/>
    <n v="52500"/>
    <n v="0.35"/>
    <x v="1"/>
    <s v="Nike Free RN Flyknit 3.0 2020"/>
    <s v="CJ0266-001"/>
  </r>
  <r>
    <s v="NIKE"/>
    <n v="1197831"/>
    <d v="2021-03-13T00:00:00"/>
    <s v="Midwest"/>
    <s v="Montana"/>
    <s v="Billings"/>
    <n v="500"/>
    <n v="78750"/>
    <n v="0.45"/>
    <x v="1"/>
    <s v="Nike Air Zoom Structure 22"/>
    <s v="AA1636-406"/>
  </r>
  <r>
    <s v="NIKE"/>
    <n v="1197831"/>
    <d v="2021-03-14T00:00:00"/>
    <s v="South"/>
    <s v="Tennessee"/>
    <s v="Knoxville"/>
    <n v="350"/>
    <n v="42000"/>
    <n v="0.3"/>
    <x v="1"/>
    <s v="Nike Drop-Type Mid"/>
    <s v="BQ5190-101"/>
  </r>
  <r>
    <s v="NIKE"/>
    <n v="1197831"/>
    <d v="2021-03-15T00:00:00"/>
    <s v="South"/>
    <s v="Tennessee"/>
    <s v="Knoxville"/>
    <n v="500"/>
    <n v="87500"/>
    <n v="0.5"/>
    <x v="1"/>
    <s v="Nike iSPA React"/>
    <s v="CT2692-002"/>
  </r>
  <r>
    <s v="NIKE"/>
    <n v="1197831"/>
    <d v="2021-03-16T00:00:00"/>
    <s v="South"/>
    <s v="Tennessee"/>
    <s v="Knoxville"/>
    <n v="650"/>
    <n v="56875"/>
    <n v="0.35"/>
    <x v="1"/>
    <s v="Nike PhantomVNM Club FG"/>
    <s v="AO0577-717"/>
  </r>
  <r>
    <s v="NIKE"/>
    <n v="1197831"/>
    <d v="2021-03-17T00:00:00"/>
    <s v="South"/>
    <s v="Tennessee"/>
    <s v="Knoxville"/>
    <n v="625"/>
    <n v="76562.5"/>
    <n v="0.35"/>
    <x v="1"/>
    <s v="Nike Air Max 90"/>
    <s v="CU3005-171"/>
  </r>
  <r>
    <s v="NIKE"/>
    <n v="1197831"/>
    <d v="2021-03-18T00:00:00"/>
    <s v="South"/>
    <s v="Tennessee"/>
    <s v="Knoxville"/>
    <n v="450"/>
    <n v="55125"/>
    <n v="0.35"/>
    <x v="1"/>
    <s v="NikeCourt Air Zoom Zero"/>
    <s v="AA8018-101"/>
  </r>
  <r>
    <s v="NIKE"/>
    <n v="1197831"/>
    <d v="2021-03-19T00:00:00"/>
    <s v="South"/>
    <s v="Tennessee"/>
    <s v="Knoxville"/>
    <n v="400"/>
    <n v="63000"/>
    <n v="0.45"/>
    <x v="1"/>
    <s v="Nike Air Force Max II"/>
    <s v="AV6243-400"/>
  </r>
  <r>
    <s v="NIKE"/>
    <n v="1197831"/>
    <d v="2021-03-20T00:00:00"/>
    <s v="South"/>
    <s v="Tennessee"/>
    <s v="Knoxville"/>
    <n v="275"/>
    <n v="33000"/>
    <n v="0.3"/>
    <x v="1"/>
    <s v="Nike Air Max 270 React"/>
    <s v="CT2535-001"/>
  </r>
  <r>
    <s v="NIKE"/>
    <n v="1197831"/>
    <d v="2021-03-21T00:00:00"/>
    <s v="South"/>
    <s v="Tennessee"/>
    <s v="Knoxville"/>
    <n v="475"/>
    <n v="83125"/>
    <n v="0.5"/>
    <x v="1"/>
    <s v="Nike Mercurial Superfly 7 Academy MDS IC"/>
    <s v="BQ5430-401"/>
  </r>
  <r>
    <s v="NIKE"/>
    <n v="1197831"/>
    <d v="2021-03-22T00:00:00"/>
    <s v="South"/>
    <s v="Tennessee"/>
    <s v="Knoxville"/>
    <n v="650"/>
    <n v="78000"/>
    <n v="0.4"/>
    <x v="1"/>
    <s v="Nike Air Max 1 Print"/>
    <s v="AQ0927-100"/>
  </r>
  <r>
    <s v="NIKE"/>
    <n v="1197831"/>
    <d v="2021-03-23T00:00:00"/>
    <s v="South"/>
    <s v="Tennessee"/>
    <s v="Knoxville"/>
    <n v="650"/>
    <n v="104000"/>
    <n v="0.4"/>
    <x v="1"/>
    <s v="Nike Air Max 97 SE"/>
    <s v="AQ4126-100"/>
  </r>
  <r>
    <s v="NIKE"/>
    <n v="1197831"/>
    <d v="2021-03-24T00:00:00"/>
    <s v="South"/>
    <s v="Tennessee"/>
    <s v="Knoxville"/>
    <n v="475"/>
    <n v="57000"/>
    <n v="0.4"/>
    <x v="1"/>
    <s v="NikeCourt Air Zoom Resistance"/>
    <s v="918194-003"/>
  </r>
  <r>
    <s v="NIKE"/>
    <n v="1197831"/>
    <d v="2021-03-25T00:00:00"/>
    <s v="South"/>
    <s v="Tennessee"/>
    <s v="Knoxville"/>
    <n v="375"/>
    <n v="65625"/>
    <n v="0.5"/>
    <x v="1"/>
    <s v="Nike Phantom Venom Club IC"/>
    <s v="AO0578-717"/>
  </r>
  <r>
    <s v="NIKE"/>
    <n v="1197831"/>
    <d v="2021-03-26T00:00:00"/>
    <s v="South"/>
    <s v="Tennessee"/>
    <s v="Knoxville"/>
    <n v="275"/>
    <n v="38500"/>
    <n v="0.35"/>
    <x v="1"/>
    <s v="Nike Benassi JDI SE"/>
    <s v="CK0986-002"/>
  </r>
  <r>
    <s v="NIKE"/>
    <n v="1197831"/>
    <d v="2021-03-27T00:00:00"/>
    <s v="South"/>
    <s v="Tennessee"/>
    <s v="Knoxville"/>
    <n v="425"/>
    <n v="81812.5"/>
    <n v="0.55000000000000004"/>
    <x v="1"/>
    <s v="Nike Mercurial Superfly 7 Elite MDS FG"/>
    <s v="BQ5469-703"/>
  </r>
  <r>
    <s v="NIKE"/>
    <n v="1197831"/>
    <d v="2021-03-28T00:00:00"/>
    <s v="South"/>
    <s v="Tennessee"/>
    <s v="Knoxville"/>
    <n v="675"/>
    <n v="54000"/>
    <n v="0.4"/>
    <x v="1"/>
    <s v="Nike Mercurial Vapor 13 Club IC"/>
    <s v="AT7997-606"/>
  </r>
  <r>
    <s v="NIKE"/>
    <n v="1197831"/>
    <d v="2021-03-29T00:00:00"/>
    <s v="South"/>
    <s v="Tennessee"/>
    <s v="Knoxville"/>
    <n v="675"/>
    <n v="67500"/>
    <n v="0.4"/>
    <x v="1"/>
    <s v="Nike Air VaporMax 360"/>
    <s v="CT5063-100"/>
  </r>
  <r>
    <s v="NIKE"/>
    <n v="1197831"/>
    <d v="2021-03-30T00:00:00"/>
    <s v="South"/>
    <s v="Tennessee"/>
    <s v="Knoxville"/>
    <n v="500"/>
    <n v="40000"/>
    <n v="0.4"/>
    <x v="1"/>
    <s v="Nike Solarsoft"/>
    <s v="488161-602"/>
  </r>
  <r>
    <s v="NIKE"/>
    <n v="1197831"/>
    <d v="2021-03-31T00:00:00"/>
    <s v="South"/>
    <s v="Tennessee"/>
    <s v="Knoxville"/>
    <n v="400"/>
    <n v="50000"/>
    <n v="0.5"/>
    <x v="1"/>
    <s v="Air Jordan 11 Retro Low"/>
    <s v="528895-003"/>
  </r>
  <r>
    <s v="NIKE"/>
    <n v="1197831"/>
    <d v="2021-04-01T00:00:00"/>
    <s v="South"/>
    <s v="Tennessee"/>
    <s v="Knoxville"/>
    <n v="300"/>
    <n v="31500"/>
    <n v="0.35"/>
    <x v="1"/>
    <s v="Nike Zoom Fly 3 Premium"/>
    <s v="CD4570-300"/>
  </r>
  <r>
    <s v="NIKE"/>
    <n v="1197831"/>
    <d v="2021-04-02T00:00:00"/>
    <s v="South"/>
    <s v="Tennessee"/>
    <s v="Knoxville"/>
    <n v="575"/>
    <n v="79062.5"/>
    <n v="0.55000000000000004"/>
    <x v="1"/>
    <s v="Nike Zoom Gravity"/>
    <s v="BQ3203-007"/>
  </r>
  <r>
    <s v="NIKE"/>
    <n v="1197831"/>
    <d v="2021-04-03T00:00:00"/>
    <s v="South"/>
    <s v="Tennessee"/>
    <s v="Knoxville"/>
    <n v="725"/>
    <n v="43500"/>
    <n v="0.4"/>
    <x v="1"/>
    <s v="Nike MX-720-818"/>
    <s v="CU3013-070"/>
  </r>
  <r>
    <s v="NIKE"/>
    <n v="1197831"/>
    <d v="2021-04-04T00:00:00"/>
    <s v="South"/>
    <s v="Tennessee"/>
    <s v="Knoxville"/>
    <n v="750"/>
    <n v="75000"/>
    <n v="0.4"/>
    <x v="1"/>
    <s v="Nike Mercurial Vapor 13 Elite SE FG"/>
    <s v="CD6720-808"/>
  </r>
  <r>
    <s v="NIKE"/>
    <n v="1197831"/>
    <d v="2021-04-05T00:00:00"/>
    <s v="South"/>
    <s v="Tennessee"/>
    <s v="Knoxville"/>
    <n v="600"/>
    <n v="48000"/>
    <n v="0.4"/>
    <x v="1"/>
    <s v="Nike Air Max 720 BETRUE"/>
    <s v="CJ5472-900"/>
  </r>
  <r>
    <s v="NIKE"/>
    <n v="1197831"/>
    <d v="2021-04-06T00:00:00"/>
    <s v="South"/>
    <s v="Tennessee"/>
    <s v="Knoxville"/>
    <n v="525"/>
    <n v="78750"/>
    <n v="0.5"/>
    <x v="1"/>
    <s v="Nike Air Force 1 Mid '07"/>
    <s v="315123-111"/>
  </r>
  <r>
    <s v="NIKE"/>
    <n v="1197831"/>
    <d v="2021-04-07T00:00:00"/>
    <s v="South"/>
    <s v="Tennessee"/>
    <s v="Knoxville"/>
    <n v="425"/>
    <n v="66937.5"/>
    <n v="0.35"/>
    <x v="1"/>
    <s v="Nike Air Max 2017"/>
    <s v="849559-004"/>
  </r>
  <r>
    <s v="NIKE"/>
    <n v="1197831"/>
    <d v="2021-04-08T00:00:00"/>
    <s v="South"/>
    <s v="Tennessee"/>
    <s v="Knoxville"/>
    <n v="775"/>
    <n v="170500"/>
    <n v="0.55000000000000004"/>
    <x v="1"/>
    <s v="Nike EXP-X14 SE"/>
    <s v="AO3095-100"/>
  </r>
  <r>
    <s v="NIKE"/>
    <n v="1197831"/>
    <d v="2021-04-09T00:00:00"/>
    <s v="South"/>
    <s v="Tennessee"/>
    <s v="Knoxville"/>
    <n v="775"/>
    <n v="124000"/>
    <n v="0.4"/>
    <x v="1"/>
    <s v="NikeCourt Lite 2"/>
    <s v="AR8836-009"/>
  </r>
  <r>
    <s v="NIKE"/>
    <n v="1197831"/>
    <d v="2021-04-10T00:00:00"/>
    <s v="South"/>
    <s v="Tennessee"/>
    <s v="Knoxville"/>
    <n v="775"/>
    <n v="139500"/>
    <n v="0.4"/>
    <x v="1"/>
    <s v="Air Max 200 20"/>
    <s v="CT5062-100"/>
  </r>
  <r>
    <s v="NIKE"/>
    <n v="1197831"/>
    <d v="2021-04-11T00:00:00"/>
    <s v="South"/>
    <s v="Tennessee"/>
    <s v="Knoxville"/>
    <n v="650"/>
    <n v="104000"/>
    <n v="0.4"/>
    <x v="1"/>
    <s v="Nike x Undercover Air Max 720"/>
    <s v="CN2408-001"/>
  </r>
  <r>
    <s v="NIKE"/>
    <n v="1197831"/>
    <d v="2021-04-12T00:00:00"/>
    <s v="South"/>
    <s v="Tennessee"/>
    <s v="Knoxville"/>
    <n v="600"/>
    <n v="120000"/>
    <n v="0.5"/>
    <x v="1"/>
    <s v="Air Jordan 13 Retro"/>
    <s v="414571-030"/>
  </r>
  <r>
    <s v="NIKE"/>
    <n v="1197831"/>
    <d v="2021-04-13T00:00:00"/>
    <s v="South"/>
    <s v="Tennessee"/>
    <s v="Knoxville"/>
    <n v="500"/>
    <n v="78750"/>
    <n v="0.35"/>
    <x v="1"/>
    <s v="Nike Cortez '72 S.D."/>
    <s v="CJ2586-100"/>
  </r>
  <r>
    <s v="NIKE"/>
    <n v="1197831"/>
    <d v="2021-04-14T00:00:00"/>
    <s v="South"/>
    <s v="Tennessee"/>
    <s v="Knoxville"/>
    <n v="875"/>
    <n v="240625"/>
    <n v="0.55000000000000004"/>
    <x v="1"/>
    <s v="Nike Xarr"/>
    <s v="BQ5240-200"/>
  </r>
  <r>
    <s v="NIKE"/>
    <n v="1197831"/>
    <d v="2021-04-15T00:00:00"/>
    <s v="South"/>
    <s v="Tennessee"/>
    <s v="Knoxville"/>
    <n v="825"/>
    <n v="148500"/>
    <n v="0.45"/>
    <x v="1"/>
    <s v="Nike Air Max 97 On Air Jasmine Lasode"/>
    <s v="CI1504-100"/>
  </r>
  <r>
    <s v="NIKE"/>
    <n v="1197831"/>
    <d v="2021-04-16T00:00:00"/>
    <s v="South"/>
    <s v="Tennessee"/>
    <s v="Knoxville"/>
    <n v="825"/>
    <n v="167062.5"/>
    <n v="0.45"/>
    <x v="1"/>
    <s v="Nike Air Force 1 GORE-TEX ®"/>
    <s v="CK2630-700"/>
  </r>
  <r>
    <s v="NIKE"/>
    <n v="1197831"/>
    <d v="2021-04-17T00:00:00"/>
    <s v="South"/>
    <s v="Tennessee"/>
    <s v="Knoxville"/>
    <n v="975"/>
    <n v="175500"/>
    <n v="0.45"/>
    <x v="1"/>
    <s v="Kyrie 6 EP 'Chinese New Year'"/>
    <s v="CD5029-001"/>
  </r>
  <r>
    <s v="NIKE"/>
    <n v="1197831"/>
    <d v="2021-04-18T00:00:00"/>
    <s v="South"/>
    <s v="Tennessee"/>
    <s v="Knoxville"/>
    <n v="575"/>
    <n v="126500"/>
    <n v="0.55000000000000004"/>
    <x v="1"/>
    <s v="Nike Fly.By Mid"/>
    <s v="CD0189-001"/>
  </r>
  <r>
    <s v="NIKE"/>
    <n v="1197831"/>
    <d v="2021-04-19T00:00:00"/>
    <s v="South"/>
    <s v="Tennessee"/>
    <s v="Knoxville"/>
    <n v="550"/>
    <n v="99000"/>
    <n v="0.4"/>
    <x v="1"/>
    <s v="Nike Zoom KD12"/>
    <s v="CK1195-101"/>
  </r>
  <r>
    <s v="NIKE"/>
    <n v="1197831"/>
    <d v="2021-04-20T00:00:00"/>
    <s v="South"/>
    <s v="Tennessee"/>
    <s v="Knoxville"/>
    <n v="825"/>
    <n v="272250"/>
    <n v="0.6"/>
    <x v="1"/>
    <s v="Nike Mercurial Vapor 13 Academy MDS MG"/>
    <s v="CJ1292-401"/>
  </r>
  <r>
    <s v="NIKE"/>
    <n v="1197831"/>
    <d v="2021-04-21T00:00:00"/>
    <s v="South"/>
    <s v="Tennessee"/>
    <s v="Knoxville"/>
    <n v="775"/>
    <n v="156937.5"/>
    <n v="0.45"/>
    <x v="1"/>
    <s v="Nike Mercurial Vapor 13 Elite SE FG"/>
    <s v="CD6720-808"/>
  </r>
  <r>
    <s v="NIKE"/>
    <n v="1197831"/>
    <d v="2021-04-22T00:00:00"/>
    <s v="South"/>
    <s v="Tennessee"/>
    <s v="Knoxville"/>
    <n v="775"/>
    <n v="191812.5"/>
    <n v="0.45"/>
    <x v="1"/>
    <s v="Nike Epic React Flyknit 2"/>
    <s v="BQ8928-011"/>
  </r>
  <r>
    <s v="NIKE"/>
    <n v="1197831"/>
    <d v="2021-04-23T00:00:00"/>
    <s v="South"/>
    <s v="Tennessee"/>
    <s v="Knoxville"/>
    <n v="950"/>
    <n v="213750"/>
    <n v="0.45"/>
    <x v="1"/>
    <s v="Nike MX-720-818"/>
    <s v="BV5841-800"/>
  </r>
  <r>
    <s v="NIKE"/>
    <n v="1197831"/>
    <d v="2021-04-24T00:00:00"/>
    <s v="South"/>
    <s v="Tennessee"/>
    <s v="Knoxville"/>
    <n v="475"/>
    <n v="117562.5"/>
    <n v="0.55000000000000004"/>
    <x v="1"/>
    <s v="Nike Mercurial Vapor 13 Club Neymar Jr. MG"/>
    <s v="AT7967-104"/>
  </r>
  <r>
    <s v="NIKE"/>
    <n v="1197831"/>
    <d v="2021-04-25T00:00:00"/>
    <s v="South"/>
    <s v="Tennessee"/>
    <s v="Knoxville"/>
    <n v="475"/>
    <n v="95000"/>
    <n v="0.4"/>
    <x v="1"/>
    <s v="Nike Air Streak Lite"/>
    <s v="CD4387-100"/>
  </r>
  <r>
    <s v="NIKE"/>
    <n v="1197831"/>
    <d v="2021-04-26T00:00:00"/>
    <s v="South"/>
    <s v="Tennessee"/>
    <s v="Knoxville"/>
    <n v="725"/>
    <n v="239250"/>
    <n v="0.6"/>
    <x v="1"/>
    <s v="Nike SB Zoom Stefan Janoski Canvas RM Premium"/>
    <s v="AQ7878-003"/>
  </r>
  <r>
    <s v="NIKE"/>
    <n v="1197831"/>
    <d v="2021-04-27T00:00:00"/>
    <s v="South"/>
    <s v="Tennessee"/>
    <s v="Knoxville"/>
    <n v="675"/>
    <n v="151875"/>
    <n v="0.45"/>
    <x v="1"/>
    <s v="Nike Air VaporMax LX"/>
    <s v="BV1712-001"/>
  </r>
  <r>
    <s v="NIKE"/>
    <n v="1197831"/>
    <d v="2021-04-28T00:00:00"/>
    <s v="South"/>
    <s v="Tennessee"/>
    <s v="Knoxville"/>
    <n v="625"/>
    <n v="140625"/>
    <n v="0.45"/>
    <x v="1"/>
    <s v="Nike Wildhorse 6"/>
    <s v="BV7106-400"/>
  </r>
  <r>
    <s v="NIKE"/>
    <n v="1197831"/>
    <d v="2021-04-29T00:00:00"/>
    <s v="South"/>
    <s v="Tennessee"/>
    <s v="Knoxville"/>
    <n v="675"/>
    <n v="167062.5"/>
    <n v="0.45"/>
    <x v="1"/>
    <s v="Nike Air Zoom Pegasus 36"/>
    <s v="AQ2210-002"/>
  </r>
  <r>
    <s v="NIKE"/>
    <n v="1197831"/>
    <d v="2021-04-30T00:00:00"/>
    <s v="South"/>
    <s v="Tennessee"/>
    <s v="Knoxville"/>
    <n v="400"/>
    <n v="121000"/>
    <n v="0.55000000000000004"/>
    <x v="1"/>
    <s v="Nike Air Zoom Wildhorse 5"/>
    <s v="AQ2222-200"/>
  </r>
  <r>
    <s v="NIKE"/>
    <n v="1197831"/>
    <d v="2021-05-01T00:00:00"/>
    <s v="South"/>
    <s v="Tennessee"/>
    <s v="Knoxville"/>
    <n v="400"/>
    <n v="80000"/>
    <n v="0.4"/>
    <x v="1"/>
    <s v="Nike Air Max 720 Waves"/>
    <s v="BQ4430-400"/>
  </r>
  <r>
    <s v="NIKE"/>
    <n v="1197831"/>
    <d v="2021-05-02T00:00:00"/>
    <s v="South"/>
    <s v="Tennessee"/>
    <s v="Knoxville"/>
    <n v="625"/>
    <n v="168750"/>
    <n v="0.6"/>
    <x v="1"/>
    <s v="Nike Benassi JDI BETRUE"/>
    <s v="CD2717-001"/>
  </r>
  <r>
    <s v="NIKE"/>
    <n v="1197831"/>
    <d v="2021-05-03T00:00:00"/>
    <s v="South"/>
    <s v="Tennessee"/>
    <s v="Knoxville"/>
    <n v="575"/>
    <n v="90562.5"/>
    <n v="0.45"/>
    <x v="1"/>
    <s v="Kyrie 4"/>
    <s v="943806-602"/>
  </r>
  <r>
    <s v="NIKE"/>
    <n v="1197831"/>
    <d v="2021-05-04T00:00:00"/>
    <s v="South"/>
    <s v="Tennessee"/>
    <s v="Knoxville"/>
    <n v="575"/>
    <n v="90562.5"/>
    <n v="0.45"/>
    <x v="1"/>
    <s v="Air Jordan 5 Retro"/>
    <s v="CN2932-100"/>
  </r>
  <r>
    <s v="NIKE"/>
    <n v="1197831"/>
    <d v="2021-05-05T00:00:00"/>
    <s v="South"/>
    <s v="Tennessee"/>
    <s v="Knoxville"/>
    <n v="525"/>
    <n v="94500"/>
    <n v="0.45"/>
    <x v="1"/>
    <s v="Nike Flex 2020 RN"/>
    <s v="CI9994-001"/>
  </r>
  <r>
    <s v="NIKE"/>
    <n v="1197831"/>
    <d v="2021-05-06T00:00:00"/>
    <s v="South"/>
    <s v="Tennessee"/>
    <s v="Knoxville"/>
    <n v="375"/>
    <n v="82500"/>
    <n v="0.55000000000000004"/>
    <x v="1"/>
    <s v="Nike Drop-Type Premium"/>
    <s v="CN6916-100"/>
  </r>
  <r>
    <s v="NIKE"/>
    <n v="1197831"/>
    <d v="2021-05-07T00:00:00"/>
    <s v="South"/>
    <s v="Tennessee"/>
    <s v="Knoxville"/>
    <n v="350"/>
    <n v="49000"/>
    <n v="0.4"/>
    <x v="1"/>
    <s v="Jordan Modero 2 VP"/>
    <s v="CU2708-901"/>
  </r>
  <r>
    <s v="NIKE"/>
    <n v="1197831"/>
    <d v="2021-05-08T00:00:00"/>
    <s v="South"/>
    <s v="Tennessee"/>
    <s v="Knoxville"/>
    <n v="525"/>
    <n v="141750"/>
    <n v="0.6"/>
    <x v="1"/>
    <s v="Nike React Metcon"/>
    <s v="BQ6044-100"/>
  </r>
  <r>
    <s v="NIKE"/>
    <n v="1197831"/>
    <d v="2021-05-09T00:00:00"/>
    <s v="South"/>
    <s v="Tennessee"/>
    <s v="Knoxville"/>
    <n v="675"/>
    <n v="91125"/>
    <n v="0.45"/>
    <x v="1"/>
    <s v="Nike Joyride Dual Run"/>
    <s v="CD4365-003"/>
  </r>
  <r>
    <s v="NIKE"/>
    <n v="1197831"/>
    <d v="2021-05-10T00:00:00"/>
    <s v="South"/>
    <s v="Tennessee"/>
    <s v="Knoxville"/>
    <n v="675"/>
    <n v="91125"/>
    <n v="0.45"/>
    <x v="1"/>
    <s v="Nike Classic Cortez"/>
    <s v="749571-154"/>
  </r>
  <r>
    <s v="NIKE"/>
    <n v="1197831"/>
    <d v="2021-05-11T00:00:00"/>
    <s v="South"/>
    <s v="Tennessee"/>
    <s v="Knoxville"/>
    <n v="600"/>
    <n v="148500"/>
    <n v="0.45"/>
    <x v="1"/>
    <s v="Nike React Element 55 Premium"/>
    <s v="CI3835-002"/>
  </r>
  <r>
    <s v="NIKE"/>
    <n v="1197831"/>
    <d v="2021-05-12T00:00:00"/>
    <s v="South"/>
    <s v="Tennessee"/>
    <s v="Knoxville"/>
    <n v="475"/>
    <n v="143687.5"/>
    <n v="0.55000000000000004"/>
    <x v="1"/>
    <s v="Nike Mercurial Vapor 13 Academy MDS TF"/>
    <s v="CJ1306-401"/>
  </r>
  <r>
    <s v="NIKE"/>
    <n v="1197831"/>
    <d v="2021-05-13T00:00:00"/>
    <s v="South"/>
    <s v="Tennessee"/>
    <s v="Knoxville"/>
    <n v="450"/>
    <n v="99000"/>
    <n v="0.4"/>
    <x v="1"/>
    <s v="Jordan 'Why Not?' Zer0.2 SE"/>
    <s v="CW6565-900"/>
  </r>
  <r>
    <s v="NIKE"/>
    <n v="1197831"/>
    <d v="2021-05-14T00:00:00"/>
    <s v="South"/>
    <s v="Tennessee"/>
    <s v="Knoxville"/>
    <n v="650"/>
    <n v="253500"/>
    <n v="0.6"/>
    <x v="1"/>
    <s v="Nike Joyride CC"/>
    <s v="AO1742-004"/>
  </r>
  <r>
    <s v="NIKE"/>
    <n v="1197831"/>
    <d v="2021-05-15T00:00:00"/>
    <s v="South"/>
    <s v="Tennessee"/>
    <s v="Knoxville"/>
    <n v="800"/>
    <n v="198000"/>
    <n v="0.45"/>
    <x v="1"/>
    <s v="Nike Tiempo Legend 8 Club TF"/>
    <s v="AT6109-606"/>
  </r>
  <r>
    <s v="NIKE"/>
    <n v="1197831"/>
    <d v="2021-05-16T00:00:00"/>
    <s v="South"/>
    <s v="Tennessee"/>
    <s v="Knoxville"/>
    <n v="800"/>
    <n v="198000"/>
    <n v="0.45"/>
    <x v="1"/>
    <s v="Nike Phantom Vision 2 Academy Dynamic Fit TF"/>
    <s v="CD4172-606"/>
  </r>
  <r>
    <s v="NIKE"/>
    <n v="1197831"/>
    <d v="2021-05-17T00:00:00"/>
    <s v="South"/>
    <s v="Tennessee"/>
    <s v="Knoxville"/>
    <n v="700"/>
    <n v="189000"/>
    <n v="0.45"/>
    <x v="1"/>
    <s v="Nike Zoom Fly Flyknit"/>
    <s v="AR4561-200"/>
  </r>
  <r>
    <s v="NIKE"/>
    <n v="1197831"/>
    <d v="2021-05-18T00:00:00"/>
    <s v="South"/>
    <s v="Tennessee"/>
    <s v="Knoxville"/>
    <n v="550"/>
    <n v="181500"/>
    <n v="0.55000000000000004"/>
    <x v="1"/>
    <s v="Nike Air Max 98 SE"/>
    <s v="CD0132-001"/>
  </r>
  <r>
    <s v="NIKE"/>
    <n v="1197831"/>
    <d v="2021-05-19T00:00:00"/>
    <s v="South"/>
    <s v="Tennessee"/>
    <s v="Knoxville"/>
    <n v="500"/>
    <n v="110000"/>
    <n v="0.4"/>
    <x v="1"/>
    <s v="Nike Air Max Tailwind IV SP"/>
    <s v="BV1357-003"/>
  </r>
  <r>
    <s v="NIKE"/>
    <n v="1197831"/>
    <d v="2021-05-20T00:00:00"/>
    <s v="South"/>
    <s v="Tennessee"/>
    <s v="Knoxville"/>
    <n v="750"/>
    <n v="292500"/>
    <n v="0.6"/>
    <x v="1"/>
    <s v="Jordan Proto-Lyte"/>
    <s v="AT3381-008"/>
  </r>
  <r>
    <s v="NIKE"/>
    <n v="1185732"/>
    <d v="2021-05-21T00:00:00"/>
    <s v="South"/>
    <s v="Tennessee"/>
    <s v="Knoxville"/>
    <n v="425"/>
    <n v="59500"/>
    <n v="0.4"/>
    <x v="1"/>
    <s v="Nike Mercurial Superfly 7 Academy TF"/>
    <s v="AT7978-414"/>
  </r>
  <r>
    <s v="NIKE"/>
    <n v="1185732"/>
    <d v="2021-05-22T00:00:00"/>
    <s v="South"/>
    <s v="Tennessee"/>
    <s v="Knoxville"/>
    <n v="225"/>
    <n v="27562.5"/>
    <n v="0.35"/>
    <x v="1"/>
    <s v="Nike x Hawkins High Cortez"/>
    <s v="CJ6106-100"/>
  </r>
  <r>
    <s v="NIKE"/>
    <n v="1185732"/>
    <d v="2021-05-23T00:00:00"/>
    <s v="South"/>
    <s v="Tennessee"/>
    <s v="Knoxville"/>
    <n v="225"/>
    <n v="19687.5"/>
    <n v="0.35"/>
    <x v="1"/>
    <s v="Nike Epic Phantom React Flyknit Icon Clash"/>
    <s v="CK0089-100"/>
  </r>
  <r>
    <s v="NIKE"/>
    <n v="1185732"/>
    <d v="2021-05-24T00:00:00"/>
    <s v="South"/>
    <s v="Tennessee"/>
    <s v="Knoxville"/>
    <n v="75"/>
    <n v="9000"/>
    <n v="0.4"/>
    <x v="1"/>
    <s v="Nike Air Max 2090"/>
    <s v="CT7695-401"/>
  </r>
  <r>
    <s v="NIKE"/>
    <n v="1185732"/>
    <d v="2021-05-25T00:00:00"/>
    <s v="Midwest"/>
    <s v="Nebraska"/>
    <s v="Omaha"/>
    <n v="125"/>
    <n v="19687.5"/>
    <n v="0.35"/>
    <x v="1"/>
    <s v="Nike Phantom Vision Academy Dynamic Fit MG"/>
    <s v="AO3258-080"/>
  </r>
  <r>
    <s v="NIKE"/>
    <n v="1185732"/>
    <d v="2021-05-26T00:00:00"/>
    <s v="Midwest"/>
    <s v="Nebraska"/>
    <s v="Omaha"/>
    <n v="225"/>
    <n v="39375"/>
    <n v="0.5"/>
    <x v="1"/>
    <s v="NikeCourt Air Max Vapor Wing MS"/>
    <s v="BQ0129-106"/>
  </r>
  <r>
    <s v="NIKE"/>
    <n v="1185732"/>
    <d v="2021-05-27T00:00:00"/>
    <s v="Midwest"/>
    <s v="Nebraska"/>
    <s v="Omaha"/>
    <n v="475"/>
    <n v="66500"/>
    <n v="0.4"/>
    <x v="1"/>
    <s v="LeBron x John Elliott Icon"/>
    <s v="AQ0114-101"/>
  </r>
  <r>
    <s v="NIKE"/>
    <n v="1185732"/>
    <d v="2021-05-28T00:00:00"/>
    <s v="Midwest"/>
    <s v="Nebraska"/>
    <s v="Omaha"/>
    <n v="125"/>
    <n v="15312.5"/>
    <n v="0.35"/>
    <x v="1"/>
    <s v="Nike Air Max 270 Flyknit"/>
    <s v="AO1023-005"/>
  </r>
  <r>
    <s v="NIKE"/>
    <n v="1185732"/>
    <d v="2021-05-29T00:00:00"/>
    <s v="Midwest"/>
    <s v="Nebraska"/>
    <s v="Omaha"/>
    <n v="175"/>
    <n v="15312.5"/>
    <n v="0.35"/>
    <x v="1"/>
    <s v="Air Jordan 13 Retro Chinese New Year"/>
    <s v="CW4409-100"/>
  </r>
  <r>
    <s v="NIKE"/>
    <n v="1185732"/>
    <d v="2021-05-30T00:00:00"/>
    <s v="Midwest"/>
    <s v="Nebraska"/>
    <s v="Omaha"/>
    <n v="50"/>
    <n v="6000"/>
    <n v="0.4"/>
    <x v="1"/>
    <s v="Nike Zoom Pegasus Turbo Shield"/>
    <s v="BQ1896-002"/>
  </r>
  <r>
    <s v="NIKE"/>
    <n v="1185732"/>
    <d v="2021-05-31T00:00:00"/>
    <s v="Midwest"/>
    <s v="Nebraska"/>
    <s v="Omaha"/>
    <n v="125"/>
    <n v="19687.5"/>
    <n v="0.35"/>
    <x v="1"/>
    <s v="Nike Air Wildwood ACG"/>
    <s v="AO3116-004"/>
  </r>
  <r>
    <s v="NIKE"/>
    <n v="1185732"/>
    <d v="2021-06-01T00:00:00"/>
    <s v="Midwest"/>
    <s v="Nebraska"/>
    <s v="Omaha"/>
    <n v="200"/>
    <n v="35000"/>
    <n v="0.5"/>
    <x v="1"/>
    <s v="Nike Air Max 720"/>
    <s v="CI3870-100"/>
  </r>
  <r>
    <s v="NIKE"/>
    <n v="1185732"/>
    <d v="2021-06-02T00:00:00"/>
    <s v="Midwest"/>
    <s v="Nebraska"/>
    <s v="Omaha"/>
    <n v="420"/>
    <n v="67200"/>
    <n v="0.4"/>
    <x v="1"/>
    <s v="LeBron 16 Low"/>
    <s v="CI2668-004"/>
  </r>
  <r>
    <s v="NIKE"/>
    <n v="1185732"/>
    <d v="2021-06-03T00:00:00"/>
    <s v="Midwest"/>
    <s v="Nebraska"/>
    <s v="Omaha"/>
    <n v="100"/>
    <n v="14000"/>
    <n v="0.35"/>
    <x v="1"/>
    <s v="Air Jordan 14 Retro"/>
    <s v="487471-003"/>
  </r>
  <r>
    <s v="NIKE"/>
    <n v="1185732"/>
    <d v="2021-06-04T00:00:00"/>
    <s v="Midwest"/>
    <s v="Nebraska"/>
    <s v="Omaha"/>
    <n v="150"/>
    <n v="15750"/>
    <n v="0.35"/>
    <x v="1"/>
    <s v="Nike Air Force 1 Type-2"/>
    <s v="CT2584-100"/>
  </r>
  <r>
    <s v="NIKE"/>
    <n v="1185732"/>
    <d v="2021-06-05T00:00:00"/>
    <s v="Midwest"/>
    <s v="Nebraska"/>
    <s v="Omaha"/>
    <n v="0"/>
    <n v="0"/>
    <n v="0.4"/>
    <x v="1"/>
    <s v="Nike Free RN Flyknit 3.0"/>
    <s v="AQ5708-201"/>
  </r>
  <r>
    <s v="NIKE"/>
    <n v="1185732"/>
    <d v="2021-06-06T00:00:00"/>
    <s v="Midwest"/>
    <s v="Nebraska"/>
    <s v="Omaha"/>
    <n v="50"/>
    <n v="8750"/>
    <n v="0.35"/>
    <x v="1"/>
    <s v="Nike SB Air Max Stefan Janoski 2"/>
    <s v="AQ7477-009"/>
  </r>
  <r>
    <s v="NIKE"/>
    <n v="1185732"/>
    <d v="2021-06-07T00:00:00"/>
    <s v="Midwest"/>
    <s v="Nebraska"/>
    <s v="Omaha"/>
    <n v="150"/>
    <n v="30000"/>
    <n v="0.5"/>
    <x v="1"/>
    <s v="Nike Air Zoom Pegasus 36 Trail"/>
    <s v="AR5676-401"/>
  </r>
  <r>
    <s v="NIKE"/>
    <n v="1185732"/>
    <d v="2021-06-08T00:00:00"/>
    <s v="Midwest"/>
    <s v="Nebraska"/>
    <s v="Omaha"/>
    <n v="375"/>
    <n v="60000"/>
    <n v="0.4"/>
    <x v="1"/>
    <s v="Nike Tiempo Legend 8 Club IC"/>
    <s v="AT6110-004"/>
  </r>
  <r>
    <s v="NIKE"/>
    <n v="1185732"/>
    <d v="2021-06-09T00:00:00"/>
    <s v="Midwest"/>
    <s v="Nebraska"/>
    <s v="Omaha"/>
    <n v="75"/>
    <n v="9187.5"/>
    <n v="0.35"/>
    <x v="1"/>
    <s v="Nike Flex TR 9"/>
    <s v="AQ7491-008"/>
  </r>
  <r>
    <s v="NIKE"/>
    <n v="1185732"/>
    <d v="2021-06-10T00:00:00"/>
    <s v="Midwest"/>
    <s v="Nebraska"/>
    <s v="Omaha"/>
    <n v="75"/>
    <n v="6562.5"/>
    <n v="0.35"/>
    <x v="1"/>
    <s v="Nike Epic Phantom React"/>
    <s v="CI1291-400"/>
  </r>
  <r>
    <s v="NIKE"/>
    <n v="1185732"/>
    <d v="2021-06-11T00:00:00"/>
    <s v="Midwest"/>
    <s v="Nebraska"/>
    <s v="Omaha"/>
    <n v="0"/>
    <n v="0"/>
    <n v="0.4"/>
    <x v="1"/>
    <s v="Nike Metcon 5 AMP"/>
    <s v="CN5455-160"/>
  </r>
  <r>
    <s v="NIKE"/>
    <n v="1185732"/>
    <d v="2021-06-12T00:00:00"/>
    <s v="Midwest"/>
    <s v="Nebraska"/>
    <s v="Omaha"/>
    <n v="25"/>
    <n v="3937.5"/>
    <n v="0.35"/>
    <x v="1"/>
    <s v="Nike SB Air Zoom Bruin Edge"/>
    <s v="CD5036-100"/>
  </r>
  <r>
    <s v="NIKE"/>
    <n v="1185732"/>
    <d v="2021-06-13T00:00:00"/>
    <s v="Midwest"/>
    <s v="Nebraska"/>
    <s v="Omaha"/>
    <n v="150"/>
    <n v="26250"/>
    <n v="0.5"/>
    <x v="1"/>
    <s v="Nike ISPA Air Max 720"/>
    <s v="CQ6278-001"/>
  </r>
  <r>
    <s v="NIKE"/>
    <n v="1185732"/>
    <d v="2021-06-14T00:00:00"/>
    <s v="Midwest"/>
    <s v="Nebraska"/>
    <s v="Omaha"/>
    <n v="420"/>
    <n v="75600"/>
    <n v="0.4"/>
    <x v="1"/>
    <s v="Nike x Undercover React Presto"/>
    <s v="CU3459-200"/>
  </r>
  <r>
    <s v="NIKE"/>
    <n v="1185732"/>
    <d v="2021-06-15T00:00:00"/>
    <s v="Midwest"/>
    <s v="Nebraska"/>
    <s v="Omaha"/>
    <n v="125"/>
    <n v="17500"/>
    <n v="0.35"/>
    <x v="1"/>
    <s v="Nike Vandalised"/>
    <s v="BQ3610-100"/>
  </r>
  <r>
    <s v="NIKE"/>
    <n v="1185732"/>
    <d v="2021-06-16T00:00:00"/>
    <s v="Midwest"/>
    <s v="Nebraska"/>
    <s v="Omaha"/>
    <n v="100"/>
    <n v="12250"/>
    <n v="0.35"/>
    <x v="1"/>
    <s v="Nike Signal D/MS/X"/>
    <s v="AT5303-100"/>
  </r>
  <r>
    <s v="NIKE"/>
    <n v="1185732"/>
    <d v="2021-06-17T00:00:00"/>
    <s v="Midwest"/>
    <s v="Nebraska"/>
    <s v="Omaha"/>
    <n v="25"/>
    <n v="3500"/>
    <n v="0.4"/>
    <x v="1"/>
    <s v="Nike Air Max 720 (OBJ)"/>
    <s v="CK2531-001"/>
  </r>
  <r>
    <s v="NIKE"/>
    <n v="1185732"/>
    <d v="2021-06-18T00:00:00"/>
    <s v="Midwest"/>
    <s v="Nebraska"/>
    <s v="Omaha"/>
    <n v="50"/>
    <n v="8750"/>
    <n v="0.35"/>
    <x v="1"/>
    <s v="Nike Vandalised LX"/>
    <s v="BQ3611-100"/>
  </r>
  <r>
    <s v="NIKE"/>
    <n v="1185732"/>
    <d v="2021-06-19T00:00:00"/>
    <s v="Midwest"/>
    <s v="Nebraska"/>
    <s v="Omaha"/>
    <n v="150"/>
    <n v="41250"/>
    <n v="0.5"/>
    <x v="1"/>
    <s v="Nike Canyon"/>
    <s v="CV5515-001"/>
  </r>
  <r>
    <s v="NIKE"/>
    <n v="1185732"/>
    <d v="2021-06-20T00:00:00"/>
    <s v="Midwest"/>
    <s v="Nebraska"/>
    <s v="Omaha"/>
    <n v="400"/>
    <n v="64000"/>
    <n v="0.4"/>
    <x v="1"/>
    <s v="Nike Flex RN 2019"/>
    <s v="AQ7487-201"/>
  </r>
  <r>
    <s v="NIKE"/>
    <n v="1185732"/>
    <d v="2021-06-21T00:00:00"/>
    <s v="Midwest"/>
    <s v="Nebraska"/>
    <s v="Omaha"/>
    <n v="150"/>
    <n v="18375"/>
    <n v="0.35"/>
    <x v="1"/>
    <s v="Nike Free RN 5.0"/>
    <s v="AQ1289-003"/>
  </r>
  <r>
    <s v="NIKE"/>
    <n v="1185732"/>
    <d v="2021-06-22T00:00:00"/>
    <s v="Midwest"/>
    <s v="Nebraska"/>
    <s v="Omaha"/>
    <n v="175"/>
    <n v="18375"/>
    <n v="0.35"/>
    <x v="1"/>
    <s v="NikeCourt Air Max Vapor Wing MS"/>
    <s v="BQ0129-106"/>
  </r>
  <r>
    <s v="NIKE"/>
    <n v="1185732"/>
    <d v="2021-06-23T00:00:00"/>
    <s v="Midwest"/>
    <s v="Nebraska"/>
    <s v="Omaha"/>
    <n v="150"/>
    <n v="18000"/>
    <n v="0.4"/>
    <x v="1"/>
    <s v="Nike Air Max 90 NS SE"/>
    <s v="881105-800"/>
  </r>
  <r>
    <s v="NIKE"/>
    <n v="1185732"/>
    <d v="2021-06-24T00:00:00"/>
    <s v="Midwest"/>
    <s v="Nebraska"/>
    <s v="Omaha"/>
    <n v="150"/>
    <n v="23625"/>
    <n v="0.35"/>
    <x v="1"/>
    <s v="Nike Mercurial Vapor 13 Club TF"/>
    <s v="AT7999-414"/>
  </r>
  <r>
    <s v="NIKE"/>
    <n v="1185732"/>
    <d v="2021-06-25T00:00:00"/>
    <s v="Midwest"/>
    <s v="Nebraska"/>
    <s v="Omaha"/>
    <n v="325"/>
    <n v="81250"/>
    <n v="0.5"/>
    <x v="1"/>
    <s v="Nike React Vision"/>
    <s v="CI7523-002"/>
  </r>
  <r>
    <s v="NIKE"/>
    <n v="1185732"/>
    <d v="2021-06-26T00:00:00"/>
    <s v="Midwest"/>
    <s v="Nebraska"/>
    <s v="Omaha"/>
    <n v="550"/>
    <n v="99000"/>
    <n v="0.4"/>
    <x v="1"/>
    <s v="Nike Air Max 2090"/>
    <s v="CT7698-600"/>
  </r>
  <r>
    <s v="NIKE"/>
    <n v="1185732"/>
    <d v="2021-06-27T00:00:00"/>
    <s v="Midwest"/>
    <s v="Nebraska"/>
    <s v="Omaha"/>
    <n v="300"/>
    <n v="42000"/>
    <n v="0.35"/>
    <x v="1"/>
    <s v="Nike Air Max Dia Winter"/>
    <s v="BQ9665-301"/>
  </r>
  <r>
    <s v="NIKE"/>
    <n v="1185732"/>
    <d v="2021-06-28T00:00:00"/>
    <s v="Midwest"/>
    <s v="Nebraska"/>
    <s v="Omaha"/>
    <n v="225"/>
    <n v="27562.5"/>
    <n v="0.35"/>
    <x v="1"/>
    <s v="Nike Mercurial Superfly 7 Elite SE FG"/>
    <s v="CD6721-808"/>
  </r>
  <r>
    <s v="NIKE"/>
    <n v="1185732"/>
    <d v="2021-06-29T00:00:00"/>
    <s v="Midwest"/>
    <s v="Nebraska"/>
    <s v="Omaha"/>
    <n v="175"/>
    <n v="24500"/>
    <n v="0.4"/>
    <x v="1"/>
    <s v="Nike Zoom Pegasus Turbo 2"/>
    <s v="BV7766-100"/>
  </r>
  <r>
    <s v="NIKE"/>
    <n v="1185732"/>
    <d v="2021-06-30T00:00:00"/>
    <s v="Midwest"/>
    <s v="Nebraska"/>
    <s v="Omaha"/>
    <n v="175"/>
    <n v="27562.5"/>
    <n v="0.35"/>
    <x v="1"/>
    <s v="Nike SB Shane"/>
    <s v="BV0657-400"/>
  </r>
  <r>
    <s v="NIKE"/>
    <n v="1185732"/>
    <d v="2021-07-01T00:00:00"/>
    <s v="Midwest"/>
    <s v="Nebraska"/>
    <s v="Omaha"/>
    <n v="350"/>
    <n v="87500"/>
    <n v="0.5"/>
    <x v="1"/>
    <s v="Nike Kawa Shower"/>
    <s v="832655-001"/>
  </r>
  <r>
    <s v="NIKE"/>
    <n v="1185732"/>
    <d v="2021-07-02T00:00:00"/>
    <s v="Midwest"/>
    <s v="Nebraska"/>
    <s v="Omaha"/>
    <n v="500"/>
    <n v="90000"/>
    <n v="0.4"/>
    <x v="1"/>
    <s v="Nike Air VaporMax 360"/>
    <s v="CK2719-400"/>
  </r>
  <r>
    <s v="NIKE"/>
    <n v="1185732"/>
    <d v="2021-07-03T00:00:00"/>
    <s v="Midwest"/>
    <s v="Nebraska"/>
    <s v="Omaha"/>
    <n v="275"/>
    <n v="43312.5"/>
    <n v="0.35"/>
    <x v="1"/>
    <s v="Air Jordan 1 Mid"/>
    <s v="554724-050"/>
  </r>
  <r>
    <s v="NIKE"/>
    <n v="1185732"/>
    <d v="2021-07-04T00:00:00"/>
    <s v="Midwest"/>
    <s v="Nebraska"/>
    <s v="Omaha"/>
    <n v="200"/>
    <n v="28000"/>
    <n v="0.35"/>
    <x v="1"/>
    <s v="Nike Phantom Vision 2 Academy Dynamic Fit MG"/>
    <s v="CD4156-606"/>
  </r>
  <r>
    <s v="NIKE"/>
    <n v="1185732"/>
    <d v="2021-07-05T00:00:00"/>
    <s v="Midwest"/>
    <s v="Nebraska"/>
    <s v="Omaha"/>
    <n v="125"/>
    <n v="15000"/>
    <n v="0.4"/>
    <x v="1"/>
    <s v="Nike Air Max FF 720"/>
    <s v="AO3189-600"/>
  </r>
  <r>
    <s v="NIKE"/>
    <n v="1185732"/>
    <d v="2021-07-06T00:00:00"/>
    <s v="Midwest"/>
    <s v="Nebraska"/>
    <s v="Omaha"/>
    <n v="100"/>
    <n v="14000"/>
    <n v="0.35"/>
    <x v="1"/>
    <s v="Jordan Proto-Max 720"/>
    <s v="BQ6623-070"/>
  </r>
  <r>
    <s v="NIKE"/>
    <n v="1185732"/>
    <d v="2021-07-07T00:00:00"/>
    <s v="Midwest"/>
    <s v="Nebraska"/>
    <s v="Omaha"/>
    <n v="275"/>
    <n v="61875"/>
    <n v="0.5"/>
    <x v="1"/>
    <s v="Nike Joyride Run Flyknit"/>
    <s v="AQ2731-500"/>
  </r>
  <r>
    <s v="NIKE"/>
    <n v="1185732"/>
    <d v="2021-07-08T00:00:00"/>
    <s v="Midwest"/>
    <s v="Nebraska"/>
    <s v="Omaha"/>
    <n v="400"/>
    <n v="64000"/>
    <n v="0.4"/>
    <x v="1"/>
    <s v="Nike Odyssey React Flyknit 2"/>
    <s v="AH1016-602"/>
  </r>
  <r>
    <s v="NIKE"/>
    <n v="1185732"/>
    <d v="2021-07-09T00:00:00"/>
    <s v="Midwest"/>
    <s v="Nebraska"/>
    <s v="Omaha"/>
    <n v="200"/>
    <n v="24500"/>
    <n v="0.35"/>
    <x v="1"/>
    <s v="Nike Joyride Optik"/>
    <s v="AJ6844-007"/>
  </r>
  <r>
    <s v="NIKE"/>
    <n v="1185732"/>
    <d v="2021-07-10T00:00:00"/>
    <s v="Midwest"/>
    <s v="Nebraska"/>
    <s v="Omaha"/>
    <n v="100"/>
    <n v="7000"/>
    <n v="0.35"/>
    <x v="1"/>
    <s v="Nike React Element 55 SE"/>
    <s v="CN3591-002"/>
  </r>
  <r>
    <s v="NIKE"/>
    <n v="1185732"/>
    <d v="2021-07-11T00:00:00"/>
    <s v="Midwest"/>
    <s v="Nebraska"/>
    <s v="Omaha"/>
    <n v="75"/>
    <n v="6000"/>
    <n v="0.4"/>
    <x v="1"/>
    <s v="Nike Air Max Dia LX"/>
    <s v="CI1214-004"/>
  </r>
  <r>
    <s v="NIKE"/>
    <n v="1185732"/>
    <d v="2021-07-12T00:00:00"/>
    <s v="Midwest"/>
    <s v="Nebraska"/>
    <s v="Omaha"/>
    <n v="75"/>
    <n v="7875"/>
    <n v="0.35"/>
    <x v="1"/>
    <s v="Nike Metcon 5"/>
    <s v="AQ1189-009"/>
  </r>
  <r>
    <s v="NIKE"/>
    <n v="1185732"/>
    <d v="2021-07-13T00:00:00"/>
    <s v="Midwest"/>
    <s v="Nebraska"/>
    <s v="Omaha"/>
    <n v="150"/>
    <n v="26250"/>
    <n v="0.5"/>
    <x v="1"/>
    <s v="Nike Benassi"/>
    <s v="343880-090"/>
  </r>
  <r>
    <s v="NIKE"/>
    <n v="1185732"/>
    <d v="2021-07-14T00:00:00"/>
    <s v="Midwest"/>
    <s v="Nebraska"/>
    <s v="Omaha"/>
    <n v="325"/>
    <n v="52000"/>
    <n v="0.4"/>
    <x v="1"/>
    <s v="Nike Zoom KD12 'YouTube'"/>
    <s v="CQ7731-900"/>
  </r>
  <r>
    <s v="NIKE"/>
    <n v="1185732"/>
    <d v="2021-07-15T00:00:00"/>
    <s v="Midwest"/>
    <s v="Nebraska"/>
    <s v="Omaha"/>
    <n v="150"/>
    <n v="15750"/>
    <n v="0.35"/>
    <x v="1"/>
    <s v="Nike Air Force 1 React"/>
    <s v="CD4366-002"/>
  </r>
  <r>
    <s v="NIKE"/>
    <n v="1185732"/>
    <d v="2021-07-16T00:00:00"/>
    <s v="Midwest"/>
    <s v="Nebraska"/>
    <s v="Omaha"/>
    <n v="50"/>
    <n v="5250"/>
    <n v="0.35"/>
    <x v="1"/>
    <s v="Nike Air Max 90"/>
    <s v="CI5646-200"/>
  </r>
  <r>
    <s v="NIKE"/>
    <n v="1185732"/>
    <d v="2021-07-17T00:00:00"/>
    <s v="Midwest"/>
    <s v="Nebraska"/>
    <s v="Omaha"/>
    <n v="25"/>
    <n v="3000"/>
    <n v="0.4"/>
    <x v="1"/>
    <s v="Nike Air Zoom Pegasus 36"/>
    <s v="CD4573-001"/>
  </r>
  <r>
    <s v="NIKE"/>
    <n v="1185732"/>
    <d v="2021-07-18T00:00:00"/>
    <s v="Midwest"/>
    <s v="Nebraska"/>
    <s v="Omaha"/>
    <n v="25"/>
    <n v="3500"/>
    <n v="0.35"/>
    <x v="1"/>
    <s v="Nike Air Max 98 NRG"/>
    <s v="BQ5613-001"/>
  </r>
  <r>
    <s v="NIKE"/>
    <n v="1185732"/>
    <d v="2021-07-19T00:00:00"/>
    <s v="Midwest"/>
    <s v="Nebraska"/>
    <s v="Omaha"/>
    <n v="150"/>
    <n v="33750"/>
    <n v="0.5"/>
    <x v="1"/>
    <s v="Nike Zoom Fly 3"/>
    <s v="AT8241-002"/>
  </r>
  <r>
    <s v="NIKE"/>
    <n v="1185732"/>
    <d v="2021-07-20T00:00:00"/>
    <s v="Midwest"/>
    <s v="Nebraska"/>
    <s v="Omaha"/>
    <n v="300"/>
    <n v="48000"/>
    <n v="0.4"/>
    <x v="1"/>
    <s v="Kyrie 6 EP"/>
    <s v="BQ4631-100"/>
  </r>
  <r>
    <s v="NIKE"/>
    <n v="1185732"/>
    <d v="2021-07-21T00:00:00"/>
    <s v="Midwest"/>
    <s v="Nebraska"/>
    <s v="Omaha"/>
    <n v="150"/>
    <n v="15750"/>
    <n v="0.35"/>
    <x v="1"/>
    <s v="Nike Air Force 1 Shadow"/>
    <s v="CI0919-100"/>
  </r>
  <r>
    <s v="NIKE"/>
    <n v="1185732"/>
    <d v="2021-07-22T00:00:00"/>
    <s v="Midwest"/>
    <s v="Nebraska"/>
    <s v="Omaha"/>
    <n v="95"/>
    <n v="9975"/>
    <n v="0.35"/>
    <x v="1"/>
    <s v="Nike Air Max Tailwind IV"/>
    <s v="AQ2567-002"/>
  </r>
  <r>
    <s v="NIKE"/>
    <n v="1185732"/>
    <d v="2021-07-23T00:00:00"/>
    <s v="Midwest"/>
    <s v="Nebraska"/>
    <s v="Omaha"/>
    <n v="125"/>
    <n v="15000"/>
    <n v="0.4"/>
    <x v="1"/>
    <s v="Nike Potential 3"/>
    <s v="844127-108"/>
  </r>
  <r>
    <s v="NIKE"/>
    <n v="1185732"/>
    <d v="2021-07-24T00:00:00"/>
    <s v="Midwest"/>
    <s v="Nebraska"/>
    <s v="Omaha"/>
    <n v="100"/>
    <n v="17500"/>
    <n v="0.35"/>
    <x v="1"/>
    <s v="Nike Mercurial Vapor 13 Academy IC"/>
    <s v="AT7993-414"/>
  </r>
  <r>
    <s v="NIKE"/>
    <n v="1185732"/>
    <d v="2021-07-25T00:00:00"/>
    <s v="Midwest"/>
    <s v="Nebraska"/>
    <s v="Omaha"/>
    <n v="200"/>
    <n v="55000"/>
    <n v="0.5"/>
    <x v="1"/>
    <s v="Nike x Olivia Kim Air Max 98"/>
    <s v="CK3309-001"/>
  </r>
  <r>
    <s v="NIKE"/>
    <n v="1185732"/>
    <d v="2021-07-26T00:00:00"/>
    <s v="Midwest"/>
    <s v="Nebraska"/>
    <s v="Omaha"/>
    <n v="450"/>
    <n v="90000"/>
    <n v="0.4"/>
    <x v="1"/>
    <s v="NikeCourt Royale"/>
    <s v="749747-010"/>
  </r>
  <r>
    <s v="NIKE"/>
    <n v="1185732"/>
    <d v="2021-07-27T00:00:00"/>
    <s v="Midwest"/>
    <s v="Nebraska"/>
    <s v="Omaha"/>
    <n v="250"/>
    <n v="35000"/>
    <n v="0.35"/>
    <x v="1"/>
    <s v="Nike Air Huarache"/>
    <s v="634835-108"/>
  </r>
  <r>
    <s v="NIKE"/>
    <n v="1185732"/>
    <d v="2021-07-28T00:00:00"/>
    <s v="Midwest"/>
    <s v="Nebraska"/>
    <s v="Omaha"/>
    <n v="200"/>
    <n v="28000"/>
    <n v="0.35"/>
    <x v="1"/>
    <s v="KD Trey 5 VII EP"/>
    <s v="AT1198-401"/>
  </r>
  <r>
    <s v="NIKE"/>
    <n v="1185732"/>
    <d v="2021-07-29T00:00:00"/>
    <s v="Midwest"/>
    <s v="Nebraska"/>
    <s v="Omaha"/>
    <n v="150"/>
    <n v="24000"/>
    <n v="0.4"/>
    <x v="1"/>
    <s v="Nike Phantom Venom Academy FG"/>
    <s v="AO0566-606"/>
  </r>
  <r>
    <s v="NIKE"/>
    <n v="1185732"/>
    <d v="2021-07-30T00:00:00"/>
    <s v="Midwest"/>
    <s v="Nebraska"/>
    <s v="Omaha"/>
    <n v="150"/>
    <n v="26250"/>
    <n v="0.35"/>
    <x v="1"/>
    <s v="Nike Mercurial Vapor XII Club MG"/>
    <s v="AH7378-801"/>
  </r>
  <r>
    <s v="NIKE"/>
    <n v="1185732"/>
    <d v="2021-07-31T00:00:00"/>
    <s v="Midwest"/>
    <s v="Nebraska"/>
    <s v="Omaha"/>
    <n v="250"/>
    <n v="68750"/>
    <n v="0.5"/>
    <x v="1"/>
    <s v="Nike Phantom Vision 2 Elite Dynamic Fit FG"/>
    <s v="CD4161-606"/>
  </r>
  <r>
    <s v="NIKE"/>
    <n v="1197831"/>
    <d v="2021-08-01T00:00:00"/>
    <s v="Midwest"/>
    <s v="Nebraska"/>
    <s v="Omaha"/>
    <n v="675"/>
    <n v="54000"/>
    <n v="0.4"/>
    <x v="1"/>
    <s v="Nike Air Force 1 Mid '07"/>
    <s v="366731-100"/>
  </r>
  <r>
    <s v="NIKE"/>
    <n v="1197831"/>
    <d v="2021-08-02T00:00:00"/>
    <s v="Midwest"/>
    <s v="Nebraska"/>
    <s v="Omaha"/>
    <n v="675"/>
    <n v="81000"/>
    <n v="0.4"/>
    <x v="1"/>
    <s v="Nike Metcon 5 AMP"/>
    <s v="CD3398-063"/>
  </r>
  <r>
    <s v="NIKE"/>
    <n v="1197831"/>
    <d v="2021-08-03T00:00:00"/>
    <s v="Midwest"/>
    <s v="Nebraska"/>
    <s v="Omaha"/>
    <n v="475"/>
    <n v="57000"/>
    <n v="0.4"/>
    <x v="1"/>
    <s v="Nike Air Max 270 React"/>
    <s v="CT5064-001"/>
  </r>
  <r>
    <s v="NIKE"/>
    <n v="1197831"/>
    <d v="2021-08-04T00:00:00"/>
    <s v="Midwest"/>
    <s v="Nebraska"/>
    <s v="Omaha"/>
    <n v="475"/>
    <n v="83125"/>
    <n v="0.5"/>
    <x v="1"/>
    <s v="Nike Air Force 1 '07 Premium"/>
    <s v="BQ4424-700"/>
  </r>
  <r>
    <s v="NIKE"/>
    <n v="1197831"/>
    <d v="2021-08-05T00:00:00"/>
    <s v="South"/>
    <s v="Alabama"/>
    <s v="Birmingham"/>
    <n v="325"/>
    <n v="45500"/>
    <n v="0.35"/>
    <x v="1"/>
    <s v="Air Jordan 12 Retro"/>
    <s v="130690-017"/>
  </r>
  <r>
    <s v="NIKE"/>
    <n v="1197831"/>
    <d v="2021-08-06T00:00:00"/>
    <s v="South"/>
    <s v="Alabama"/>
    <s v="Birmingham"/>
    <n v="475"/>
    <n v="91437.5"/>
    <n v="0.55000000000000004"/>
    <x v="1"/>
    <s v="Nike Air Max 98 LX"/>
    <s v="AV4417-002"/>
  </r>
  <r>
    <s v="NIKE"/>
    <n v="1197831"/>
    <d v="2021-08-07T00:00:00"/>
    <s v="South"/>
    <s v="Alabama"/>
    <s v="Birmingham"/>
    <n v="625"/>
    <n v="62500"/>
    <n v="0.4"/>
    <x v="1"/>
    <s v="Nike Mercurial Superfly 7 Club MG"/>
    <s v="AT7949-606"/>
  </r>
  <r>
    <s v="NIKE"/>
    <n v="1197831"/>
    <d v="2021-08-08T00:00:00"/>
    <s v="South"/>
    <s v="Alabama"/>
    <s v="Birmingham"/>
    <n v="600"/>
    <n v="84000"/>
    <n v="0.4"/>
    <x v="1"/>
    <s v="Nike Phantom Venom Academy TF"/>
    <s v="AO0571-606"/>
  </r>
  <r>
    <s v="NIKE"/>
    <n v="1197831"/>
    <d v="2021-08-09T00:00:00"/>
    <s v="South"/>
    <s v="Alabama"/>
    <s v="Birmingham"/>
    <n v="425"/>
    <n v="59500"/>
    <n v="0.4"/>
    <x v="1"/>
    <s v="Nike Mercurial Superfly 7 Academy MDS MG"/>
    <s v="BQ5427-401"/>
  </r>
  <r>
    <s v="NIKE"/>
    <n v="1197831"/>
    <d v="2021-08-10T00:00:00"/>
    <s v="South"/>
    <s v="Alabama"/>
    <s v="Birmingham"/>
    <n v="375"/>
    <n v="65625"/>
    <n v="0.5"/>
    <x v="1"/>
    <s v="Nike SB Dunk High Pro"/>
    <s v="BQ6826-003"/>
  </r>
  <r>
    <s v="NIKE"/>
    <n v="1197831"/>
    <d v="2021-08-11T00:00:00"/>
    <s v="South"/>
    <s v="Alabama"/>
    <s v="Birmingham"/>
    <n v="250"/>
    <n v="35000"/>
    <n v="0.35"/>
    <x v="1"/>
    <s v="Nike Phantom Vision Academy Dynamic Fit MG"/>
    <s v="AO3258-080"/>
  </r>
  <r>
    <s v="NIKE"/>
    <n v="1197831"/>
    <d v="2021-08-12T00:00:00"/>
    <s v="South"/>
    <s v="Alabama"/>
    <s v="Birmingham"/>
    <n v="450"/>
    <n v="86625"/>
    <n v="0.55000000000000004"/>
    <x v="1"/>
    <s v="Nike Air Max 270 React"/>
    <s v="AT6174-004"/>
  </r>
  <r>
    <s v="NIKE"/>
    <n v="1197831"/>
    <d v="2021-08-13T00:00:00"/>
    <s v="South"/>
    <s v="Alabama"/>
    <s v="Birmingham"/>
    <n v="625"/>
    <n v="84375"/>
    <n v="0.45"/>
    <x v="1"/>
    <s v="Nike Tiempo Legend 8 Elite FG"/>
    <s v="AT5293-004"/>
  </r>
  <r>
    <s v="NIKE"/>
    <n v="1197831"/>
    <d v="2021-08-14T00:00:00"/>
    <s v="South"/>
    <s v="Alabama"/>
    <s v="Birmingham"/>
    <n v="625"/>
    <n v="112500"/>
    <n v="0.45"/>
    <x v="1"/>
    <s v="Nike SB Zoom Stefan Janoski Canvas RM"/>
    <s v="AR7718-001"/>
  </r>
  <r>
    <s v="NIKE"/>
    <n v="1197831"/>
    <d v="2021-08-15T00:00:00"/>
    <s v="South"/>
    <s v="Alabama"/>
    <s v="Birmingham"/>
    <n v="450"/>
    <n v="60750"/>
    <n v="0.45"/>
    <x v="1"/>
    <s v="Nike Flex Contact 3"/>
    <s v="AQ7488-004"/>
  </r>
  <r>
    <s v="NIKE"/>
    <n v="1197831"/>
    <d v="2021-08-16T00:00:00"/>
    <s v="South"/>
    <s v="Alabama"/>
    <s v="Birmingham"/>
    <n v="350"/>
    <n v="67375"/>
    <n v="0.55000000000000004"/>
    <x v="1"/>
    <s v="Jordan 'Why Not?' Zer0.2 SE PF"/>
    <s v="AV4126-002"/>
  </r>
  <r>
    <s v="NIKE"/>
    <n v="1197831"/>
    <d v="2021-08-17T00:00:00"/>
    <s v="South"/>
    <s v="Alabama"/>
    <s v="Birmingham"/>
    <n v="250"/>
    <n v="40000"/>
    <n v="0.4"/>
    <x v="1"/>
    <s v="Nike Shox TL Nova SP"/>
    <s v="CK2085-002"/>
  </r>
  <r>
    <s v="NIKE"/>
    <n v="1197831"/>
    <d v="2021-08-18T00:00:00"/>
    <s v="South"/>
    <s v="Alabama"/>
    <s v="Birmingham"/>
    <n v="400"/>
    <n v="84000"/>
    <n v="0.6"/>
    <x v="1"/>
    <s v="Nike Air Max 90"/>
    <s v="CU0675-300"/>
  </r>
  <r>
    <s v="NIKE"/>
    <n v="1197831"/>
    <d v="2021-08-19T00:00:00"/>
    <s v="South"/>
    <s v="Alabama"/>
    <s v="Birmingham"/>
    <n v="650"/>
    <n v="58500"/>
    <n v="0.45"/>
    <x v="1"/>
    <s v="Nike Benassi JDI Floral"/>
    <s v="618919-031"/>
  </r>
  <r>
    <s v="NIKE"/>
    <n v="1197831"/>
    <d v="2021-08-20T00:00:00"/>
    <s v="South"/>
    <s v="Alabama"/>
    <s v="Birmingham"/>
    <n v="650"/>
    <n v="58500"/>
    <n v="0.45"/>
    <x v="1"/>
    <s v="Nike Phantom Vision 2 Club Dynamic Fit MG"/>
    <s v="CD4159-606"/>
  </r>
  <r>
    <s v="NIKE"/>
    <n v="1197831"/>
    <d v="2021-08-21T00:00:00"/>
    <s v="South"/>
    <s v="Alabama"/>
    <s v="Birmingham"/>
    <n v="475"/>
    <n v="32062.5"/>
    <n v="0.45"/>
    <x v="1"/>
    <s v="Nike Potential 3"/>
    <s v="844127-108"/>
  </r>
  <r>
    <s v="NIKE"/>
    <n v="1197831"/>
    <d v="2021-08-22T00:00:00"/>
    <s v="South"/>
    <s v="Alabama"/>
    <s v="Birmingham"/>
    <n v="375"/>
    <n v="41250"/>
    <n v="0.55000000000000004"/>
    <x v="1"/>
    <s v="Nike Epic React Flyknit 2"/>
    <s v="BQ8927-102"/>
  </r>
  <r>
    <s v="NIKE"/>
    <n v="1197831"/>
    <d v="2021-08-23T00:00:00"/>
    <s v="South"/>
    <s v="Alabama"/>
    <s v="Birmingham"/>
    <n v="275"/>
    <n v="27500"/>
    <n v="0.4"/>
    <x v="1"/>
    <s v="Nike Phantom Vision Club Dynamic Fit FG"/>
    <s v="AJ6959-717"/>
  </r>
  <r>
    <s v="NIKE"/>
    <n v="1197831"/>
    <d v="2021-08-24T00:00:00"/>
    <s v="South"/>
    <s v="Alabama"/>
    <s v="Birmingham"/>
    <n v="550"/>
    <n v="66000"/>
    <n v="0.6"/>
    <x v="1"/>
    <s v="Nike Air Max 97"/>
    <s v="921826-016"/>
  </r>
  <r>
    <s v="NIKE"/>
    <n v="1197831"/>
    <d v="2021-08-25T00:00:00"/>
    <s v="South"/>
    <s v="Alabama"/>
    <s v="Birmingham"/>
    <n v="700"/>
    <n v="31500"/>
    <n v="0.45"/>
    <x v="1"/>
    <s v="Nike x Olivia Kim Air Force 1 '07"/>
    <s v="CK3314-400"/>
  </r>
  <r>
    <s v="NIKE"/>
    <n v="1197831"/>
    <d v="2021-08-26T00:00:00"/>
    <s v="South"/>
    <s v="Alabama"/>
    <s v="Birmingham"/>
    <n v="725"/>
    <n v="65250"/>
    <n v="0.45"/>
    <x v="1"/>
    <s v="Nike TiempoX Lunar Legend VII Pro TF"/>
    <s v="AH7249-118"/>
  </r>
  <r>
    <s v="NIKE"/>
    <n v="1197831"/>
    <d v="2021-08-27T00:00:00"/>
    <s v="South"/>
    <s v="Alabama"/>
    <s v="Birmingham"/>
    <n v="575"/>
    <n v="38812.5"/>
    <n v="0.45"/>
    <x v="1"/>
    <s v="Nike M2K Tekno"/>
    <s v="BQ3378-002"/>
  </r>
  <r>
    <s v="NIKE"/>
    <n v="1197831"/>
    <d v="2021-08-28T00:00:00"/>
    <s v="South"/>
    <s v="Alabama"/>
    <s v="Birmingham"/>
    <n v="500"/>
    <n v="96250"/>
    <n v="0.55000000000000004"/>
    <x v="1"/>
    <s v="Nike React City"/>
    <s v="BV7754-001"/>
  </r>
  <r>
    <s v="NIKE"/>
    <n v="1197831"/>
    <d v="2021-08-29T00:00:00"/>
    <s v="South"/>
    <s v="Alabama"/>
    <s v="Birmingham"/>
    <n v="400"/>
    <n v="80000"/>
    <n v="0.4"/>
    <x v="1"/>
    <s v="Nike Epic Phantom React Flyknit"/>
    <s v="BV0415-300"/>
  </r>
  <r>
    <s v="NIKE"/>
    <n v="1197831"/>
    <d v="2021-08-30T00:00:00"/>
    <s v="South"/>
    <s v="Alabama"/>
    <s v="Birmingham"/>
    <n v="750"/>
    <n v="202500"/>
    <n v="0.6"/>
    <x v="1"/>
    <s v="Nike SB Adversary Premium"/>
    <s v="CT3632-001"/>
  </r>
  <r>
    <s v="NIKE"/>
    <n v="1197831"/>
    <d v="2021-08-31T00:00:00"/>
    <s v="South"/>
    <s v="Alabama"/>
    <s v="Birmingham"/>
    <n v="750"/>
    <n v="151875"/>
    <n v="0.45"/>
    <x v="1"/>
    <s v="Air Jordan 11 Low"/>
    <s v="AR5149-005"/>
  </r>
  <r>
    <s v="NIKE"/>
    <n v="1197831"/>
    <d v="2021-09-01T00:00:00"/>
    <s v="South"/>
    <s v="Alabama"/>
    <s v="Birmingham"/>
    <n v="750"/>
    <n v="168750"/>
    <n v="0.45"/>
    <x v="1"/>
    <s v="Nike SB Air Zoom Bruin Edge"/>
    <s v="CD5036-100"/>
  </r>
  <r>
    <s v="NIKE"/>
    <n v="1197831"/>
    <d v="2021-09-02T00:00:00"/>
    <s v="South"/>
    <s v="Alabama"/>
    <s v="Birmingham"/>
    <n v="650"/>
    <n v="131625"/>
    <n v="0.45"/>
    <x v="1"/>
    <s v="Nike Daybreak"/>
    <s v="CQ7619-700"/>
  </r>
  <r>
    <s v="NIKE"/>
    <n v="1197831"/>
    <d v="2021-09-03T00:00:00"/>
    <s v="South"/>
    <s v="Alabama"/>
    <s v="Birmingham"/>
    <n v="600"/>
    <n v="148500"/>
    <n v="0.55000000000000004"/>
    <x v="1"/>
    <s v="Nike Mercurial Superfly 7 Elite FG"/>
    <s v="AQ4174-049"/>
  </r>
  <r>
    <s v="NIKE"/>
    <n v="1197831"/>
    <d v="2021-09-04T00:00:00"/>
    <s v="South"/>
    <s v="Alabama"/>
    <s v="Birmingham"/>
    <n v="500"/>
    <n v="100000"/>
    <n v="0.4"/>
    <x v="1"/>
    <s v="Nike Air Max 90 Essential"/>
    <s v="AJ1285-101"/>
  </r>
  <r>
    <s v="NIKE"/>
    <n v="1197831"/>
    <d v="2021-09-05T00:00:00"/>
    <s v="South"/>
    <s v="Alabama"/>
    <s v="Birmingham"/>
    <n v="875"/>
    <n v="288750"/>
    <n v="0.6"/>
    <x v="1"/>
    <s v="Nike Air Zoom Pegasus 36 Premium Rise"/>
    <s v="AV6259-500"/>
  </r>
  <r>
    <s v="NIKE"/>
    <n v="1197831"/>
    <d v="2021-09-06T00:00:00"/>
    <s v="South"/>
    <s v="Alabama"/>
    <s v="Birmingham"/>
    <n v="825"/>
    <n v="185625"/>
    <n v="0.5"/>
    <x v="1"/>
    <s v="Nike Tiempo Legend 8 Academy MG"/>
    <s v="AT5292-004"/>
  </r>
  <r>
    <s v="NIKE"/>
    <n v="1197831"/>
    <d v="2021-09-07T00:00:00"/>
    <s v="South"/>
    <s v="Alabama"/>
    <s v="Birmingham"/>
    <n v="825"/>
    <n v="206250"/>
    <n v="0.5"/>
    <x v="1"/>
    <s v="Nike Tanjun"/>
    <s v="812654-011"/>
  </r>
  <r>
    <s v="NIKE"/>
    <n v="1197831"/>
    <d v="2021-09-08T00:00:00"/>
    <s v="South"/>
    <s v="Alabama"/>
    <s v="Birmingham"/>
    <n v="975"/>
    <n v="219375"/>
    <n v="0.5"/>
    <x v="1"/>
    <s v="Nike Air Max Triax 96 SP"/>
    <s v="CT5543-300"/>
  </r>
  <r>
    <s v="NIKE"/>
    <n v="1197831"/>
    <d v="2021-09-09T00:00:00"/>
    <s v="South"/>
    <s v="Alabama"/>
    <s v="Birmingham"/>
    <n v="575"/>
    <n v="155250"/>
    <n v="0.6"/>
    <x v="1"/>
    <s v="Nike SB Charge Slip Premium"/>
    <s v="CT3110-400"/>
  </r>
  <r>
    <s v="NIKE"/>
    <n v="1197831"/>
    <d v="2021-09-10T00:00:00"/>
    <s v="South"/>
    <s v="Alabama"/>
    <s v="Birmingham"/>
    <n v="525"/>
    <n v="118125"/>
    <n v="0.45"/>
    <x v="1"/>
    <s v="Nike Air Max 2090"/>
    <s v="CU9174-600"/>
  </r>
  <r>
    <s v="NIKE"/>
    <n v="1197831"/>
    <d v="2021-09-11T00:00:00"/>
    <s v="South"/>
    <s v="Alabama"/>
    <s v="Birmingham"/>
    <n v="800"/>
    <n v="312000"/>
    <n v="0.65"/>
    <x v="1"/>
    <s v="LeBron 16 Low"/>
    <s v="CI2668-004"/>
  </r>
  <r>
    <s v="NIKE"/>
    <n v="1197831"/>
    <d v="2021-09-12T00:00:00"/>
    <s v="South"/>
    <s v="Alabama"/>
    <s v="Birmingham"/>
    <n v="750"/>
    <n v="150000"/>
    <n v="0.5"/>
    <x v="1"/>
    <s v="Nike Zoom Rival Fly 2"/>
    <s v="CJ0509-001"/>
  </r>
  <r>
    <s v="NIKE"/>
    <n v="1197831"/>
    <d v="2021-09-13T00:00:00"/>
    <s v="South"/>
    <s v="Alabama"/>
    <s v="Birmingham"/>
    <n v="750"/>
    <n v="206250"/>
    <n v="0.5"/>
    <x v="1"/>
    <s v="Nike x Olivia Kim Air Mowabb"/>
    <s v="CK3312-001"/>
  </r>
  <r>
    <s v="NIKE"/>
    <n v="1197831"/>
    <d v="2021-09-14T00:00:00"/>
    <s v="South"/>
    <s v="Alabama"/>
    <s v="Birmingham"/>
    <n v="925"/>
    <n v="254375"/>
    <n v="0.5"/>
    <x v="1"/>
    <s v="Nike Offcourt SE"/>
    <s v="CT0624-100"/>
  </r>
  <r>
    <s v="NIKE"/>
    <n v="1197831"/>
    <d v="2021-09-15T00:00:00"/>
    <s v="South"/>
    <s v="Alabama"/>
    <s v="Birmingham"/>
    <n v="425"/>
    <n v="127500"/>
    <n v="0.6"/>
    <x v="1"/>
    <s v="Nike Zoom Pegasus Turbo Shield"/>
    <s v="CJ9712-001"/>
  </r>
  <r>
    <s v="NIKE"/>
    <n v="1197831"/>
    <d v="2021-09-16T00:00:00"/>
    <s v="South"/>
    <s v="Alabama"/>
    <s v="Birmingham"/>
    <n v="425"/>
    <n v="105187.5"/>
    <n v="0.45"/>
    <x v="1"/>
    <s v="Nike Air Max 97"/>
    <s v="CT1549-001"/>
  </r>
  <r>
    <s v="NIKE"/>
    <n v="1197831"/>
    <d v="2021-09-17T00:00:00"/>
    <s v="South"/>
    <s v="Alabama"/>
    <s v="Birmingham"/>
    <n v="675"/>
    <n v="263250"/>
    <n v="0.65"/>
    <x v="1"/>
    <s v="Nike Air Max 720 SE"/>
    <s v="CD0683-600"/>
  </r>
  <r>
    <s v="NIKE"/>
    <n v="1197831"/>
    <d v="2021-09-18T00:00:00"/>
    <s v="South"/>
    <s v="Alabama"/>
    <s v="Birmingham"/>
    <n v="625"/>
    <n v="171875"/>
    <n v="0.5"/>
    <x v="1"/>
    <s v="Nike Revolution 5 FlyEase"/>
    <s v="BQ3212-600"/>
  </r>
  <r>
    <s v="NIKE"/>
    <n v="1197831"/>
    <d v="2021-09-19T00:00:00"/>
    <s v="South"/>
    <s v="Alabama"/>
    <s v="Birmingham"/>
    <n v="575"/>
    <n v="158125"/>
    <n v="0.5"/>
    <x v="1"/>
    <s v="Nike Classic Cortez"/>
    <s v="807471-101"/>
  </r>
  <r>
    <s v="NIKE"/>
    <n v="1197831"/>
    <d v="2021-09-20T00:00:00"/>
    <s v="South"/>
    <s v="Alabama"/>
    <s v="Birmingham"/>
    <n v="625"/>
    <n v="187500"/>
    <n v="0.5"/>
    <x v="1"/>
    <s v="Nike Precision 4"/>
    <s v="CK1069-001"/>
  </r>
  <r>
    <s v="NIKE"/>
    <n v="1197831"/>
    <d v="2021-09-21T00:00:00"/>
    <s v="South"/>
    <s v="Alabama"/>
    <s v="Birmingham"/>
    <n v="350"/>
    <n v="126000"/>
    <n v="0.6"/>
    <x v="1"/>
    <s v="Nike Air Max 200"/>
    <s v="AT6175-100"/>
  </r>
  <r>
    <s v="NIKE"/>
    <n v="1197831"/>
    <d v="2021-09-22T00:00:00"/>
    <s v="South"/>
    <s v="Alabama"/>
    <s v="Birmingham"/>
    <n v="350"/>
    <n v="70875"/>
    <n v="0.45"/>
    <x v="1"/>
    <s v="Nike Air Max 270"/>
    <s v="AH6789-023"/>
  </r>
  <r>
    <s v="NIKE"/>
    <n v="1197831"/>
    <d v="2021-09-23T00:00:00"/>
    <s v="South"/>
    <s v="Alabama"/>
    <s v="Birmingham"/>
    <n v="575"/>
    <n v="149500"/>
    <n v="0.65"/>
    <x v="1"/>
    <s v="Nike Mercurial Vapor 13 Academy TF"/>
    <s v="AT7996-414"/>
  </r>
  <r>
    <s v="NIKE"/>
    <n v="1197831"/>
    <d v="2021-09-24T00:00:00"/>
    <s v="South"/>
    <s v="Alabama"/>
    <s v="Birmingham"/>
    <n v="525"/>
    <n v="78750"/>
    <n v="0.5"/>
    <x v="1"/>
    <s v="Nike SFB Gen 2 20cm (approx.)"/>
    <s v="922474-001"/>
  </r>
  <r>
    <s v="NIKE"/>
    <n v="1197831"/>
    <d v="2021-09-25T00:00:00"/>
    <s v="South"/>
    <s v="Alabama"/>
    <s v="Birmingham"/>
    <n v="525"/>
    <n v="78750"/>
    <n v="0.5"/>
    <x v="1"/>
    <s v="Nike Air Max Dia"/>
    <s v="CI3898-200"/>
  </r>
  <r>
    <s v="NIKE"/>
    <n v="1197831"/>
    <d v="2021-09-26T00:00:00"/>
    <s v="South"/>
    <s v="Alabama"/>
    <s v="Birmingham"/>
    <n v="475"/>
    <n v="83125"/>
    <n v="0.5"/>
    <x v="1"/>
    <s v="Nike SB Alleyoop"/>
    <s v="CJ0882-001"/>
  </r>
  <r>
    <s v="NIKE"/>
    <n v="1197831"/>
    <d v="2021-09-27T00:00:00"/>
    <s v="South"/>
    <s v="Alabama"/>
    <s v="Birmingham"/>
    <n v="325"/>
    <n v="68250"/>
    <n v="0.6"/>
    <x v="1"/>
    <s v="Nike Zoom Rise"/>
    <s v="BQ5467-101"/>
  </r>
  <r>
    <s v="NIKE"/>
    <n v="1197831"/>
    <d v="2021-09-28T00:00:00"/>
    <s v="South"/>
    <s v="Alabama"/>
    <s v="Birmingham"/>
    <n v="300"/>
    <n v="40500"/>
    <n v="0.45"/>
    <x v="1"/>
    <s v="Nike Phantom Vision Academy Dynamic Fit IC"/>
    <s v="AO3267-080"/>
  </r>
  <r>
    <s v="NIKE"/>
    <n v="1197831"/>
    <d v="2021-09-29T00:00:00"/>
    <s v="South"/>
    <s v="Alabama"/>
    <s v="Birmingham"/>
    <n v="475"/>
    <n v="123500"/>
    <n v="0.65"/>
    <x v="1"/>
    <s v="Air Jordan 1 Low"/>
    <s v="553558-125"/>
  </r>
  <r>
    <s v="NIKE"/>
    <n v="1197831"/>
    <d v="2021-09-30T00:00:00"/>
    <s v="South"/>
    <s v="Alabama"/>
    <s v="Birmingham"/>
    <n v="625"/>
    <n v="62500"/>
    <n v="0.5"/>
    <x v="1"/>
    <s v="Nike Air Max Bella TR 2"/>
    <s v="AQ7492-010"/>
  </r>
  <r>
    <s v="NIKE"/>
    <n v="1197831"/>
    <d v="2021-10-01T00:00:00"/>
    <s v="South"/>
    <s v="Alabama"/>
    <s v="Birmingham"/>
    <n v="625"/>
    <n v="62500"/>
    <n v="0.5"/>
    <x v="1"/>
    <s v="Nike Air Zoom Terra Kiger 6"/>
    <s v="CJ0220-400"/>
  </r>
  <r>
    <s v="NIKE"/>
    <n v="1197831"/>
    <d v="2021-10-02T00:00:00"/>
    <s v="South"/>
    <s v="Alabama"/>
    <s v="Birmingham"/>
    <n v="575"/>
    <n v="129375"/>
    <n v="0.5"/>
    <x v="1"/>
    <s v="Jordan Proto-React Z"/>
    <s v="CI3794-600"/>
  </r>
  <r>
    <s v="NIKE"/>
    <n v="1197831"/>
    <d v="2021-10-03T00:00:00"/>
    <s v="South"/>
    <s v="Alabama"/>
    <s v="Birmingham"/>
    <n v="450"/>
    <n v="121500"/>
    <n v="0.6"/>
    <x v="1"/>
    <s v="Nike Air Force 1 SP"/>
    <s v="CQ6566-700"/>
  </r>
  <r>
    <s v="NIKE"/>
    <n v="1197831"/>
    <d v="2021-10-04T00:00:00"/>
    <s v="South"/>
    <s v="Alabama"/>
    <s v="Birmingham"/>
    <n v="425"/>
    <n v="95625"/>
    <n v="0.45"/>
    <x v="1"/>
    <s v="Nike Zoom Pegasus Turbo"/>
    <s v="AJ4115-060"/>
  </r>
  <r>
    <s v="NIKE"/>
    <n v="1197831"/>
    <d v="2021-10-05T00:00:00"/>
    <s v="South"/>
    <s v="Alabama"/>
    <s v="Birmingham"/>
    <n v="625"/>
    <n v="243750"/>
    <n v="0.65"/>
    <x v="1"/>
    <s v="Nike Free RN 5.0"/>
    <s v="AQ1316-500"/>
  </r>
  <r>
    <s v="NIKE"/>
    <n v="1197831"/>
    <d v="2021-10-06T00:00:00"/>
    <s v="South"/>
    <s v="Alabama"/>
    <s v="Birmingham"/>
    <n v="775"/>
    <n v="232500"/>
    <n v="0.5"/>
    <x v="1"/>
    <s v="Air Jordan OG"/>
    <s v="133000-106"/>
  </r>
  <r>
    <s v="NIKE"/>
    <n v="1197831"/>
    <d v="2021-10-07T00:00:00"/>
    <s v="South"/>
    <s v="Alabama"/>
    <s v="Birmingham"/>
    <n v="775"/>
    <n v="232500"/>
    <n v="0.5"/>
    <x v="1"/>
    <s v="Nike Air Zoom Pegasus 36"/>
    <s v="BV5740-101"/>
  </r>
  <r>
    <s v="NIKE"/>
    <n v="1197831"/>
    <d v="2021-10-08T00:00:00"/>
    <s v="South"/>
    <s v="Alabama"/>
    <s v="Birmingham"/>
    <n v="700"/>
    <n v="227500"/>
    <n v="0.5"/>
    <x v="1"/>
    <s v="Nike Air Max Tailwind IV SE"/>
    <s v="CJ9681-001"/>
  </r>
  <r>
    <s v="NIKE"/>
    <n v="1197831"/>
    <d v="2021-10-09T00:00:00"/>
    <s v="South"/>
    <s v="Alabama"/>
    <s v="Birmingham"/>
    <n v="550"/>
    <n v="214500"/>
    <n v="0.6"/>
    <x v="1"/>
    <s v="Nike Air VaporMax 2019 Premium"/>
    <s v="AT6817-300"/>
  </r>
  <r>
    <s v="NIKE"/>
    <n v="1197831"/>
    <d v="2021-10-10T00:00:00"/>
    <s v="South"/>
    <s v="Alabama"/>
    <s v="Birmingham"/>
    <n v="500"/>
    <n v="135000"/>
    <n v="0.45"/>
    <x v="1"/>
    <s v="NikeCourt Air Zoom Vapor Cage 4"/>
    <s v="CD0431-107"/>
  </r>
  <r>
    <s v="NIKE"/>
    <n v="1197831"/>
    <d v="2021-10-11T00:00:00"/>
    <s v="South"/>
    <s v="Alabama"/>
    <s v="Birmingham"/>
    <n v="750"/>
    <n v="341250"/>
    <n v="0.65"/>
    <x v="1"/>
    <s v="Air Jordan 1 Nova XX"/>
    <s v="AV4052-116"/>
  </r>
  <r>
    <s v="NIKE"/>
    <n v="1185732"/>
    <d v="2021-10-12T00:00:00"/>
    <s v="South"/>
    <s v="Alabama"/>
    <s v="Birmingham"/>
    <n v="450"/>
    <n v="63000"/>
    <n v="0.35"/>
    <x v="1"/>
    <s v="Nike Air Max Tailwind IV"/>
    <s v="CK4122-100"/>
  </r>
  <r>
    <s v="NIKE"/>
    <n v="1185732"/>
    <d v="2021-10-13T00:00:00"/>
    <s v="South"/>
    <s v="Alabama"/>
    <s v="Birmingham"/>
    <n v="250"/>
    <n v="35000"/>
    <n v="0.35"/>
    <x v="1"/>
    <s v="Nike Flex RN 2019"/>
    <s v="AQ7483-001"/>
  </r>
  <r>
    <s v="NIKE"/>
    <n v="1185732"/>
    <d v="2021-10-14T00:00:00"/>
    <s v="South"/>
    <s v="Alabama"/>
    <s v="Birmingham"/>
    <n v="250"/>
    <n v="30000"/>
    <n v="0.4"/>
    <x v="1"/>
    <s v="Nike Mercurial Superfly 7 Club TF"/>
    <s v="AT7980-606"/>
  </r>
  <r>
    <s v="NIKE"/>
    <n v="1185732"/>
    <d v="2021-10-15T00:00:00"/>
    <s v="South"/>
    <s v="Alabama"/>
    <s v="Birmingham"/>
    <n v="100"/>
    <n v="10500"/>
    <n v="0.3"/>
    <x v="1"/>
    <s v="Nike Free X Metcon 2"/>
    <s v="CD8526-446"/>
  </r>
  <r>
    <s v="NIKE"/>
    <n v="1185732"/>
    <d v="2021-10-16T00:00:00"/>
    <s v="Northeast"/>
    <s v="Maine"/>
    <s v="Portland"/>
    <n v="150"/>
    <n v="18750"/>
    <n v="0.25"/>
    <x v="1"/>
    <s v="Nike Mercurial Vapor 13 Academy MDS MG"/>
    <s v="CJ1292-703"/>
  </r>
  <r>
    <s v="NIKE"/>
    <n v="1185732"/>
    <d v="2021-10-17T00:00:00"/>
    <s v="Northeast"/>
    <s v="Maine"/>
    <s v="Portland"/>
    <n v="250"/>
    <n v="40000"/>
    <n v="0.4"/>
    <x v="1"/>
    <s v="Nike Air Max Impact"/>
    <s v="CI1396-004"/>
  </r>
  <r>
    <s v="NIKE"/>
    <n v="1185732"/>
    <d v="2021-10-18T00:00:00"/>
    <s v="Northeast"/>
    <s v="Maine"/>
    <s v="Portland"/>
    <n v="500"/>
    <n v="70000"/>
    <n v="0.35"/>
    <x v="1"/>
    <s v="Nike Classic Cortez"/>
    <s v="807471-103"/>
  </r>
  <r>
    <s v="NIKE"/>
    <n v="1185732"/>
    <d v="2021-10-19T00:00:00"/>
    <s v="Northeast"/>
    <s v="Maine"/>
    <s v="Portland"/>
    <n v="150"/>
    <n v="21000"/>
    <n v="0.35"/>
    <x v="1"/>
    <s v="Nike Air Max 90 Premium"/>
    <s v="CJ1794-600"/>
  </r>
  <r>
    <s v="NIKE"/>
    <n v="1185732"/>
    <d v="2021-10-20T00:00:00"/>
    <s v="Northeast"/>
    <s v="Maine"/>
    <s v="Portland"/>
    <n v="200"/>
    <n v="24000"/>
    <n v="0.4"/>
    <x v="1"/>
    <s v="Nike Renew Run"/>
    <s v="CK6360-001"/>
  </r>
  <r>
    <s v="NIKE"/>
    <n v="1185732"/>
    <d v="2021-10-21T00:00:00"/>
    <s v="Northeast"/>
    <s v="Maine"/>
    <s v="Portland"/>
    <n v="75"/>
    <n v="7875"/>
    <n v="0.3"/>
    <x v="1"/>
    <s v="Nike Air Max 270 Special Edition"/>
    <s v="CQ6549-001"/>
  </r>
  <r>
    <s v="NIKE"/>
    <n v="1185732"/>
    <d v="2021-10-22T00:00:00"/>
    <s v="Northeast"/>
    <s v="Maine"/>
    <s v="Portland"/>
    <n v="150"/>
    <n v="18750"/>
    <n v="0.25"/>
    <x v="1"/>
    <s v="Nike React Metcon AMP"/>
    <s v="CN5501-046"/>
  </r>
  <r>
    <s v="NIKE"/>
    <n v="1185732"/>
    <d v="2021-10-23T00:00:00"/>
    <s v="Northeast"/>
    <s v="Maine"/>
    <s v="Portland"/>
    <n v="250"/>
    <n v="40000"/>
    <n v="0.4"/>
    <x v="1"/>
    <s v="Nike Air Force 1 Sage Low"/>
    <s v="AR5339-002"/>
  </r>
  <r>
    <s v="NIKE"/>
    <n v="1185732"/>
    <d v="2021-10-24T00:00:00"/>
    <s v="Northeast"/>
    <s v="Maine"/>
    <s v="Portland"/>
    <n v="470"/>
    <n v="65800"/>
    <n v="0.35"/>
    <x v="1"/>
    <s v="Nike Air Max Triax 96"/>
    <s v="CD2053-105"/>
  </r>
  <r>
    <s v="NIKE"/>
    <n v="1185732"/>
    <d v="2021-10-25T00:00:00"/>
    <s v="Northeast"/>
    <s v="Maine"/>
    <s v="Portland"/>
    <n v="175"/>
    <n v="24500"/>
    <n v="0.35"/>
    <x v="1"/>
    <s v="Nike Mercurial Vapor 13 Academy MDS TF"/>
    <s v="CJ1306-401"/>
  </r>
  <r>
    <s v="NIKE"/>
    <n v="1185732"/>
    <d v="2021-10-26T00:00:00"/>
    <s v="Northeast"/>
    <s v="Maine"/>
    <s v="Portland"/>
    <n v="200"/>
    <n v="24000"/>
    <n v="0.4"/>
    <x v="1"/>
    <s v="PG 3 NASA"/>
    <s v="CI2666-400"/>
  </r>
  <r>
    <s v="NIKE"/>
    <n v="1185732"/>
    <d v="2021-10-27T00:00:00"/>
    <s v="Northeast"/>
    <s v="Maine"/>
    <s v="Portland"/>
    <n v="50"/>
    <n v="5250"/>
    <n v="0.3"/>
    <x v="1"/>
    <s v="Nike Mercurial Vapor 13 Academy MDS IC"/>
    <s v="CJ1300-401"/>
  </r>
  <r>
    <s v="NIKE"/>
    <n v="1185732"/>
    <d v="2021-10-28T00:00:00"/>
    <s v="Northeast"/>
    <s v="Maine"/>
    <s v="Portland"/>
    <n v="100"/>
    <n v="12500"/>
    <n v="0.25"/>
    <x v="1"/>
    <s v="Nike Tiempo Legend 8 Club MG"/>
    <s v="AT6107-606"/>
  </r>
  <r>
    <s v="NIKE"/>
    <n v="1185732"/>
    <d v="2021-10-29T00:00:00"/>
    <s v="Northeast"/>
    <s v="Maine"/>
    <s v="Portland"/>
    <n v="200"/>
    <n v="32000"/>
    <n v="0.4"/>
    <x v="1"/>
    <s v="Nike Air Max 90"/>
    <s v="CI7395-100"/>
  </r>
  <r>
    <s v="NIKE"/>
    <n v="1185732"/>
    <d v="2021-10-30T00:00:00"/>
    <s v="Northeast"/>
    <s v="Maine"/>
    <s v="Portland"/>
    <n v="450"/>
    <n v="63000"/>
    <n v="0.35"/>
    <x v="1"/>
    <s v="Nike Air VaporMax Flyknit 2 LXX"/>
    <s v="AT5673-700"/>
  </r>
  <r>
    <s v="NIKE"/>
    <n v="1185732"/>
    <d v="2021-10-31T00:00:00"/>
    <s v="Northeast"/>
    <s v="Maine"/>
    <s v="Portland"/>
    <n v="150"/>
    <n v="21000"/>
    <n v="0.35"/>
    <x v="1"/>
    <s v="Nike Mercurial Superfly 7 Elite SE FG"/>
    <s v="CT1099-093"/>
  </r>
  <r>
    <s v="NIKE"/>
    <n v="1185732"/>
    <d v="2021-11-01T00:00:00"/>
    <s v="Northeast"/>
    <s v="Maine"/>
    <s v="Portland"/>
    <n v="150"/>
    <n v="18000"/>
    <n v="0.4"/>
    <x v="1"/>
    <s v="Nike Free RN 5.0 AW"/>
    <s v="BV7775-100"/>
  </r>
  <r>
    <s v="NIKE"/>
    <n v="1185732"/>
    <d v="2021-11-02T00:00:00"/>
    <s v="Northeast"/>
    <s v="Maine"/>
    <s v="Portland"/>
    <n v="75"/>
    <n v="7875"/>
    <n v="0.3"/>
    <x v="1"/>
    <s v="Air Jordan 1 Jester XX Low Laced"/>
    <s v="CI7815-602"/>
  </r>
  <r>
    <s v="NIKE"/>
    <n v="1185732"/>
    <d v="2021-11-03T00:00:00"/>
    <s v="Northeast"/>
    <s v="Maine"/>
    <s v="Portland"/>
    <n v="75"/>
    <n v="9375"/>
    <n v="0.25"/>
    <x v="1"/>
    <s v="Nike Metcon 5 Premium"/>
    <s v="CJ0818-146"/>
  </r>
  <r>
    <s v="NIKE"/>
    <n v="1185732"/>
    <d v="2021-11-04T00:00:00"/>
    <s v="Northeast"/>
    <s v="Maine"/>
    <s v="Portland"/>
    <n v="225"/>
    <n v="36000"/>
    <n v="0.4"/>
    <x v="1"/>
    <s v="Nike Free RN 5.0"/>
    <s v="CI1289-100"/>
  </r>
  <r>
    <s v="NIKE"/>
    <n v="1185732"/>
    <d v="2021-11-05T00:00:00"/>
    <s v="Northeast"/>
    <s v="Maine"/>
    <s v="Portland"/>
    <n v="495"/>
    <n v="95287.5"/>
    <n v="0.35"/>
    <x v="1"/>
    <s v="Nike Zoom Rival Fly"/>
    <s v="CD7287-003"/>
  </r>
  <r>
    <s v="NIKE"/>
    <n v="1185732"/>
    <d v="2021-11-06T00:00:00"/>
    <s v="Northeast"/>
    <s v="Maine"/>
    <s v="Portland"/>
    <n v="200"/>
    <n v="35000"/>
    <n v="0.35"/>
    <x v="1"/>
    <s v="Nike SB Zoom Stefan Janoski Canvas RM"/>
    <s v="AR7718-001"/>
  </r>
  <r>
    <s v="NIKE"/>
    <n v="1185732"/>
    <d v="2021-11-07T00:00:00"/>
    <s v="Northeast"/>
    <s v="Maine"/>
    <s v="Portland"/>
    <n v="175"/>
    <n v="31500"/>
    <n v="0.4"/>
    <x v="1"/>
    <s v="Nike Tiempo Legend 8 Academy IC"/>
    <s v="AT6099-606"/>
  </r>
  <r>
    <s v="NIKE"/>
    <n v="1185732"/>
    <d v="2021-11-08T00:00:00"/>
    <s v="Northeast"/>
    <s v="Maine"/>
    <s v="Portland"/>
    <n v="125"/>
    <n v="16875"/>
    <n v="0.3"/>
    <x v="1"/>
    <s v="Nike SB Bruin High"/>
    <s v="923112-001"/>
  </r>
  <r>
    <s v="NIKE"/>
    <n v="1185732"/>
    <d v="2021-11-09T00:00:00"/>
    <s v="Northeast"/>
    <s v="Maine"/>
    <s v="Portland"/>
    <n v="150"/>
    <n v="20625"/>
    <n v="0.25"/>
    <x v="1"/>
    <s v="PG 3"/>
    <s v="AO2607-401"/>
  </r>
  <r>
    <s v="NIKE"/>
    <n v="1185732"/>
    <d v="2021-11-10T00:00:00"/>
    <s v="Northeast"/>
    <s v="Maine"/>
    <s v="Portland"/>
    <n v="275"/>
    <n v="66000"/>
    <n v="0.4"/>
    <x v="1"/>
    <s v="Nike Free TR Ultra"/>
    <s v="AO3424-001"/>
  </r>
  <r>
    <s v="NIKE"/>
    <n v="1185732"/>
    <d v="2021-11-11T00:00:00"/>
    <s v="Northeast"/>
    <s v="Maine"/>
    <s v="Portland"/>
    <n v="525"/>
    <n v="101062.5"/>
    <n v="0.35"/>
    <x v="1"/>
    <s v="Nike PhantomVNM Club FG"/>
    <s v="AO0577-717"/>
  </r>
  <r>
    <s v="NIKE"/>
    <n v="1185732"/>
    <d v="2021-11-12T00:00:00"/>
    <s v="Northeast"/>
    <s v="Maine"/>
    <s v="Portland"/>
    <n v="275"/>
    <n v="48125"/>
    <n v="0.35"/>
    <x v="1"/>
    <s v="Nike MX-720-818"/>
    <s v="BQ5972-001"/>
  </r>
  <r>
    <s v="NIKE"/>
    <n v="1185732"/>
    <d v="2021-11-13T00:00:00"/>
    <s v="Northeast"/>
    <s v="Maine"/>
    <s v="Portland"/>
    <n v="200"/>
    <n v="36000"/>
    <n v="0.4"/>
    <x v="1"/>
    <s v="Air Jordan 7 Retro"/>
    <s v="313358-006"/>
  </r>
  <r>
    <s v="NIKE"/>
    <n v="1185732"/>
    <d v="2021-11-14T00:00:00"/>
    <s v="Northeast"/>
    <s v="Maine"/>
    <s v="Portland"/>
    <n v="175"/>
    <n v="23625"/>
    <n v="0.3"/>
    <x v="1"/>
    <s v="Nike SFB Gen 2 20cm (approx.)"/>
    <s v="922474-001"/>
  </r>
  <r>
    <s v="NIKE"/>
    <n v="1185732"/>
    <d v="2021-11-15T00:00:00"/>
    <s v="Northeast"/>
    <s v="Maine"/>
    <s v="Portland"/>
    <n v="175"/>
    <n v="24062.5"/>
    <n v="0.25"/>
    <x v="1"/>
    <s v="Nike Mercurial Superfly 7 Elite MDS FG"/>
    <s v="BQ5469-703"/>
  </r>
  <r>
    <s v="NIKE"/>
    <n v="1185732"/>
    <d v="2021-11-16T00:00:00"/>
    <s v="Northeast"/>
    <s v="Maine"/>
    <s v="Portland"/>
    <n v="325"/>
    <n v="78000"/>
    <n v="0.4"/>
    <x v="1"/>
    <s v="Nike Epic Phantom React"/>
    <s v="CI1290-100"/>
  </r>
  <r>
    <s v="NIKE"/>
    <n v="1185732"/>
    <d v="2021-11-17T00:00:00"/>
    <s v="Northeast"/>
    <s v="Maine"/>
    <s v="Portland"/>
    <n v="550"/>
    <n v="105875"/>
    <n v="0.35"/>
    <x v="1"/>
    <s v="Nike Air Max 720 SE"/>
    <s v="BV6484-002"/>
  </r>
  <r>
    <s v="NIKE"/>
    <n v="1185732"/>
    <d v="2021-11-18T00:00:00"/>
    <s v="Northeast"/>
    <s v="Maine"/>
    <s v="Portland"/>
    <n v="300"/>
    <n v="52500"/>
    <n v="0.35"/>
    <x v="1"/>
    <s v="Nike Air Huarache Ultra"/>
    <s v="885118-001"/>
  </r>
  <r>
    <s v="NIKE"/>
    <n v="1185732"/>
    <d v="2021-11-19T00:00:00"/>
    <s v="Northeast"/>
    <s v="Maine"/>
    <s v="Portland"/>
    <n v="225"/>
    <n v="40500"/>
    <n v="0.4"/>
    <x v="1"/>
    <s v="Nike Wildhorse 6"/>
    <s v="BV7099-400"/>
  </r>
  <r>
    <s v="NIKE"/>
    <n v="1185732"/>
    <d v="2021-11-20T00:00:00"/>
    <s v="Northeast"/>
    <s v="Maine"/>
    <s v="Portland"/>
    <n v="175"/>
    <n v="23625"/>
    <n v="0.3"/>
    <x v="1"/>
    <s v="Nike Air Max 270 React SE"/>
    <s v="BV3387-400"/>
  </r>
  <r>
    <s v="NIKE"/>
    <n v="1185732"/>
    <d v="2021-11-21T00:00:00"/>
    <s v="Northeast"/>
    <s v="Maine"/>
    <s v="Portland"/>
    <n v="200"/>
    <n v="27500"/>
    <n v="0.25"/>
    <x v="1"/>
    <s v="Nike Benassi JDI BETRUE"/>
    <s v="CD2717-001"/>
  </r>
  <r>
    <s v="NIKE"/>
    <n v="1185732"/>
    <d v="2021-12-20T00:00:00"/>
    <s v="Northeast"/>
    <s v="Maine"/>
    <s v="Portland"/>
    <n v="375"/>
    <n v="90000"/>
    <n v="0.4"/>
    <x v="1"/>
    <s v="Nike Zoom Rise"/>
    <s v="BQ5467-101"/>
  </r>
  <r>
    <s v="NIKE"/>
    <n v="1185732"/>
    <d v="2021-12-21T00:00:00"/>
    <s v="Northeast"/>
    <s v="Maine"/>
    <s v="Portland"/>
    <n v="525"/>
    <n v="101062.5"/>
    <n v="0.35"/>
    <x v="1"/>
    <s v="Nike Tiempo Legend 8 Club IC"/>
    <s v="AT6110-004"/>
  </r>
  <r>
    <s v="NIKE"/>
    <n v="1185732"/>
    <d v="2021-12-22T00:00:00"/>
    <s v="Northeast"/>
    <s v="Maine"/>
    <s v="Portland"/>
    <n v="300"/>
    <n v="52500"/>
    <n v="0.35"/>
    <x v="1"/>
    <s v="Nike Air Max 2017"/>
    <s v="849560-001"/>
  </r>
  <r>
    <s v="NIKE"/>
    <n v="1185732"/>
    <d v="2021-12-23T00:00:00"/>
    <s v="Northeast"/>
    <s v="Maine"/>
    <s v="Portland"/>
    <n v="225"/>
    <n v="40500"/>
    <n v="0.4"/>
    <x v="1"/>
    <s v="Nike Flex RN 2018"/>
    <s v="AA7408-008"/>
  </r>
  <r>
    <s v="NIKE"/>
    <n v="1185732"/>
    <d v="2021-12-24T00:00:00"/>
    <s v="Northeast"/>
    <s v="Maine"/>
    <s v="Portland"/>
    <n v="175"/>
    <n v="23625"/>
    <n v="0.3"/>
    <x v="1"/>
    <s v="NikeCourt Royale AC"/>
    <s v="BQ9138-601"/>
  </r>
  <r>
    <s v="NIKE"/>
    <n v="1185732"/>
    <d v="2021-12-25T00:00:00"/>
    <s v="Northeast"/>
    <s v="Maine"/>
    <s v="Portland"/>
    <n v="150"/>
    <n v="20625"/>
    <n v="0.25"/>
    <x v="1"/>
    <s v="Jordan Air Latitude 720"/>
    <s v="AV5187-602"/>
  </r>
  <r>
    <s v="NIKE"/>
    <n v="1185732"/>
    <d v="2021-12-26T00:00:00"/>
    <s v="Northeast"/>
    <s v="Maine"/>
    <s v="Portland"/>
    <n v="325"/>
    <n v="78000"/>
    <n v="0.4"/>
    <x v="1"/>
    <s v="Nike Phantom Vision 2 Club Dynamic Fit TF"/>
    <s v="CD4173-606"/>
  </r>
  <r>
    <s v="NIKE"/>
    <n v="1185732"/>
    <d v="2021-12-27T00:00:00"/>
    <s v="Northeast"/>
    <s v="Maine"/>
    <s v="Portland"/>
    <n v="450"/>
    <n v="86625"/>
    <n v="0.35"/>
    <x v="1"/>
    <s v="Nike Air Force 1 '07 SE"/>
    <s v="AA0287-002"/>
  </r>
  <r>
    <s v="NIKE"/>
    <n v="1185732"/>
    <d v="2021-12-28T00:00:00"/>
    <s v="Northeast"/>
    <s v="Maine"/>
    <s v="Portland"/>
    <n v="250"/>
    <n v="43750"/>
    <n v="0.35"/>
    <x v="1"/>
    <s v="Nike Zoom Fly 3 Premium"/>
    <s v="BV7756-001"/>
  </r>
  <r>
    <s v="NIKE"/>
    <n v="1185732"/>
    <d v="2021-12-29T00:00:00"/>
    <s v="Northeast"/>
    <s v="Maine"/>
    <s v="Portland"/>
    <n v="150"/>
    <n v="27000"/>
    <n v="0.4"/>
    <x v="1"/>
    <s v="Nike SB Alleyoop"/>
    <s v="CJ0882-001"/>
  </r>
  <r>
    <s v="NIKE"/>
    <n v="1185732"/>
    <d v="2021-12-30T00:00:00"/>
    <s v="Northeast"/>
    <s v="Maine"/>
    <s v="Portland"/>
    <n v="125"/>
    <n v="16875"/>
    <n v="0.3"/>
    <x v="1"/>
    <s v="Nike Mercurial Vapor 13 Elite SE FG"/>
    <s v="CD6720-808"/>
  </r>
  <r>
    <s v="NIKE"/>
    <n v="1185732"/>
    <d v="2021-12-31T00:00:00"/>
    <s v="Northeast"/>
    <s v="Maine"/>
    <s v="Portland"/>
    <n v="125"/>
    <n v="17187.5"/>
    <n v="0.25"/>
    <x v="1"/>
    <s v="Nike Air VaporMax 2019"/>
    <s v="AR6632-603"/>
  </r>
  <r>
    <s v="NIKE"/>
    <n v="1185732"/>
    <d v="2021-09-17T00:00:00"/>
    <s v="Northeast"/>
    <s v="Maine"/>
    <s v="Portland"/>
    <n v="225"/>
    <n v="54000"/>
    <n v="0.4"/>
    <x v="1"/>
    <s v="Nike Air Zoom Structure 22"/>
    <s v="AA1640-002"/>
  </r>
  <r>
    <s v="NIKE"/>
    <n v="1185732"/>
    <d v="2021-10-19T00:00:00"/>
    <s v="Northeast"/>
    <s v="Maine"/>
    <s v="Portland"/>
    <n v="400"/>
    <n v="84000"/>
    <n v="0.35"/>
    <x v="1"/>
    <s v="NikeCourt Air Zoom Vapor X"/>
    <s v="AA8027-109"/>
  </r>
  <r>
    <s v="NIKE"/>
    <n v="1185732"/>
    <d v="2021-10-19T00:00:00"/>
    <s v="Northeast"/>
    <s v="Maine"/>
    <s v="Portland"/>
    <n v="225"/>
    <n v="43312.5"/>
    <n v="0.35"/>
    <x v="1"/>
    <s v="LeBron Soldier 13 SFG"/>
    <s v="AR4225-100"/>
  </r>
  <r>
    <s v="NIKE"/>
    <n v="1185732"/>
    <d v="2021-10-19T00:00:00"/>
    <s v="Northeast"/>
    <s v="Maine"/>
    <s v="Portland"/>
    <n v="125"/>
    <n v="27500"/>
    <n v="0.4"/>
    <x v="1"/>
    <s v="Air Jordan 13 Retro"/>
    <s v="414571-030"/>
  </r>
  <r>
    <s v="NIKE"/>
    <n v="1185732"/>
    <d v="2021-10-19T00:00:00"/>
    <s v="Northeast"/>
    <s v="Maine"/>
    <s v="Portland"/>
    <n v="100"/>
    <n v="16500"/>
    <n v="0.3"/>
    <x v="1"/>
    <s v="Nike React Element 55 Premium"/>
    <s v="CD6964-002"/>
  </r>
  <r>
    <s v="NIKE"/>
    <n v="1185732"/>
    <d v="2021-10-19T00:00:00"/>
    <s v="Northeast"/>
    <s v="Maine"/>
    <s v="Portland"/>
    <n v="100"/>
    <n v="16250"/>
    <n v="0.25"/>
    <x v="1"/>
    <s v="Nike Zoom Pegasus Turbo 2"/>
    <s v="CN7383-300"/>
  </r>
  <r>
    <s v="NIKE"/>
    <n v="1185732"/>
    <d v="2021-10-19T00:00:00"/>
    <s v="Northeast"/>
    <s v="Maine"/>
    <s v="Portland"/>
    <n v="225"/>
    <n v="63000"/>
    <n v="0.4"/>
    <x v="1"/>
    <s v="Nike Air Max 97"/>
    <s v="CI7388-600"/>
  </r>
  <r>
    <s v="NIKE"/>
    <n v="1185732"/>
    <d v="2021-11-18T00:00:00"/>
    <s v="Northeast"/>
    <s v="Maine"/>
    <s v="Portland"/>
    <n v="375"/>
    <n v="85312.5"/>
    <n v="0.35"/>
    <x v="1"/>
    <s v="Nike Free RN Flyknit 3.0"/>
    <s v="BV7782-001"/>
  </r>
  <r>
    <s v="NIKE"/>
    <n v="1185732"/>
    <d v="2021-11-18T00:00:00"/>
    <s v="Northeast"/>
    <s v="Maine"/>
    <s v="Portland"/>
    <n v="200"/>
    <n v="38500"/>
    <n v="0.35"/>
    <x v="1"/>
    <s v="Nike Air Force 1 GORE-TEX ®"/>
    <s v="CK2630-001"/>
  </r>
  <r>
    <s v="NIKE"/>
    <n v="1185732"/>
    <d v="2021-11-18T00:00:00"/>
    <s v="Northeast"/>
    <s v="Maine"/>
    <s v="Portland"/>
    <n v="195"/>
    <n v="42900"/>
    <n v="0.4"/>
    <x v="1"/>
    <s v="Nike Air Zoom Pegasus 36"/>
    <s v="CN6867-001"/>
  </r>
  <r>
    <s v="NIKE"/>
    <n v="1185732"/>
    <d v="2021-11-18T00:00:00"/>
    <s v="Northeast"/>
    <s v="Maine"/>
    <s v="Portland"/>
    <n v="175"/>
    <n v="28875"/>
    <n v="0.3"/>
    <x v="1"/>
    <s v="Nike Phantom Venom Academy TF"/>
    <s v="AO0571-606"/>
  </r>
  <r>
    <s v="NIKE"/>
    <n v="1185732"/>
    <d v="2021-11-18T00:00:00"/>
    <s v="Northeast"/>
    <s v="Maine"/>
    <s v="Portland"/>
    <n v="150"/>
    <n v="24375"/>
    <n v="0.25"/>
    <x v="1"/>
    <s v="Kyrie 4"/>
    <s v="943806-602"/>
  </r>
  <r>
    <s v="NIKE"/>
    <n v="1185732"/>
    <d v="2021-11-18T00:00:00"/>
    <s v="Northeast"/>
    <s v="Maine"/>
    <s v="Portland"/>
    <n v="250"/>
    <n v="70000"/>
    <n v="0.4"/>
    <x v="1"/>
    <s v="Nike Metcon 4 XD Patch"/>
    <s v="BQ7978-001"/>
  </r>
  <r>
    <s v="NIKE"/>
    <n v="1185732"/>
    <d v="2021-12-17T00:00:00"/>
    <s v="Northeast"/>
    <s v="Maine"/>
    <s v="Portland"/>
    <n v="475"/>
    <n v="108062.5"/>
    <n v="0.35"/>
    <x v="1"/>
    <s v="NikeCourt Royale SL"/>
    <s v="844896-002"/>
  </r>
  <r>
    <s v="NIKE"/>
    <n v="1185732"/>
    <d v="2021-12-17T00:00:00"/>
    <s v="Northeast"/>
    <s v="Maine"/>
    <s v="Portland"/>
    <n v="275"/>
    <n v="52937.5"/>
    <n v="0.35"/>
    <x v="1"/>
    <s v="Nike React Metcon"/>
    <s v="BQ6046-010"/>
  </r>
  <r>
    <s v="NIKE"/>
    <n v="1185732"/>
    <d v="2021-12-17T00:00:00"/>
    <s v="Northeast"/>
    <s v="Maine"/>
    <s v="Portland"/>
    <n v="250"/>
    <n v="55000"/>
    <n v="0.4"/>
    <x v="1"/>
    <s v="Nike Phantom Vision 2 Academy Dynamic Fit TF"/>
    <s v="CD4172-606"/>
  </r>
  <r>
    <s v="NIKE"/>
    <n v="1185732"/>
    <d v="2021-12-17T00:00:00"/>
    <s v="Northeast"/>
    <s v="Maine"/>
    <s v="Portland"/>
    <n v="200"/>
    <n v="33000"/>
    <n v="0.3"/>
    <x v="1"/>
    <s v="Nike ZoomX Vista Grind SP"/>
    <s v="CT5770-300"/>
  </r>
  <r>
    <s v="NIKE"/>
    <n v="1185732"/>
    <d v="2021-12-17T00:00:00"/>
    <s v="Northeast"/>
    <s v="Maine"/>
    <s v="Portland"/>
    <n v="200"/>
    <n v="32500"/>
    <n v="0.25"/>
    <x v="1"/>
    <s v="Nike Air Max 90"/>
    <s v="CU3004-176"/>
  </r>
  <r>
    <s v="NIKE"/>
    <n v="1185732"/>
    <d v="2021-12-17T00:00:00"/>
    <s v="Northeast"/>
    <s v="Maine"/>
    <s v="Portland"/>
    <n v="300"/>
    <n v="84000"/>
    <n v="0.4"/>
    <x v="1"/>
    <s v="Nike Air Max 270 React"/>
    <s v="CI3899-200"/>
  </r>
  <r>
    <s v="NIKE"/>
    <n v="1128299"/>
    <d v="2021-01-10T00:00:00"/>
    <s v="Northeast"/>
    <s v="Maine"/>
    <s v="Portland"/>
    <n v="375"/>
    <n v="32812.5"/>
    <n v="0.25"/>
    <x v="1"/>
    <s v="Nike Zoom Fly SP Fast"/>
    <s v="BV0389-001"/>
  </r>
  <r>
    <s v="NIKE"/>
    <n v="1128299"/>
    <d v="2021-01-10T00:00:00"/>
    <s v="Northeast"/>
    <s v="Maine"/>
    <s v="Portland"/>
    <n v="375"/>
    <n v="33750"/>
    <n v="0.2"/>
    <x v="1"/>
    <s v="Nike Drop-Type"/>
    <s v="CQ0989-002"/>
  </r>
  <r>
    <s v="NIKE"/>
    <n v="1128299"/>
    <d v="2021-01-10T00:00:00"/>
    <s v="Northeast"/>
    <s v="Maine"/>
    <s v="Portland"/>
    <n v="375"/>
    <n v="42187.5"/>
    <n v="0.25"/>
    <x v="1"/>
    <s v="Nike Air Max 98 SE"/>
    <s v="CI7379-400"/>
  </r>
  <r>
    <s v="NIKE"/>
    <n v="1128299"/>
    <d v="2021-01-10T00:00:00"/>
    <s v="Northeast"/>
    <s v="Maine"/>
    <s v="Portland"/>
    <n v="225"/>
    <n v="25312.5"/>
    <n v="0.25"/>
    <x v="1"/>
    <s v="Nike Zoom Rival Fly 2"/>
    <s v="CN6881-300"/>
  </r>
  <r>
    <s v="NIKE"/>
    <n v="1185732"/>
    <d v="2021-01-24T00:00:00"/>
    <s v="West"/>
    <s v="Alaska"/>
    <s v="Anchorage"/>
    <n v="300"/>
    <n v="49500"/>
    <n v="0.3"/>
    <x v="1"/>
    <s v="Nike MX-720-818"/>
    <s v="CI3869-500"/>
  </r>
  <r>
    <s v="NIKE"/>
    <n v="1185732"/>
    <d v="2021-02-22T00:00:00"/>
    <s v="West"/>
    <s v="Alaska"/>
    <s v="Anchorage"/>
    <n v="575"/>
    <n v="110687.5"/>
    <n v="0.35"/>
    <x v="1"/>
    <s v="Nike Blazer Low LE"/>
    <s v="AV9370-001"/>
  </r>
  <r>
    <s v="NIKE"/>
    <n v="1185732"/>
    <d v="2021-02-22T00:00:00"/>
    <s v="West"/>
    <s v="Alaska"/>
    <s v="Anchorage"/>
    <n v="225"/>
    <n v="43312.5"/>
    <n v="0.35"/>
    <x v="1"/>
    <s v="Nike Zoom Pegasus Turbo 2 Rise"/>
    <s v="BV1134-001"/>
  </r>
  <r>
    <s v="NIKE"/>
    <n v="1185732"/>
    <d v="2021-02-22T00:00:00"/>
    <s v="West"/>
    <s v="Alaska"/>
    <s v="Anchorage"/>
    <n v="275"/>
    <n v="30937.5"/>
    <n v="0.25"/>
    <x v="1"/>
    <s v="Nike Air Max 98"/>
    <s v="CT1531-001"/>
  </r>
  <r>
    <s v="NIKE"/>
    <n v="1185732"/>
    <d v="2021-02-22T00:00:00"/>
    <s v="West"/>
    <s v="Alaska"/>
    <s v="Anchorage"/>
    <n v="175"/>
    <n v="21875"/>
    <n v="0.25"/>
    <x v="1"/>
    <s v="Nike Air Max Dia SE"/>
    <s v="AR7410-603"/>
  </r>
  <r>
    <s v="NIKE"/>
    <n v="1185732"/>
    <d v="2021-02-22T00:00:00"/>
    <s v="West"/>
    <s v="Alaska"/>
    <s v="Anchorage"/>
    <n v="250"/>
    <n v="40625"/>
    <n v="0.25"/>
    <x v="1"/>
    <s v="Nike Mercurial Superfly 7 Academy MDS TF"/>
    <s v="BQ5435-401"/>
  </r>
  <r>
    <s v="NIKE"/>
    <n v="1185732"/>
    <d v="2021-02-22T00:00:00"/>
    <s v="West"/>
    <s v="Alaska"/>
    <s v="Anchorage"/>
    <n v="350"/>
    <n v="57750"/>
    <n v="0.3"/>
    <x v="1"/>
    <s v="Nike Tanjun"/>
    <s v="812655-011"/>
  </r>
  <r>
    <s v="NIKE"/>
    <n v="1185732"/>
    <d v="2021-03-20T00:00:00"/>
    <s v="West"/>
    <s v="Alaska"/>
    <s v="Anchorage"/>
    <n v="545"/>
    <n v="104912.5"/>
    <n v="0.35"/>
    <x v="1"/>
    <s v="Nike Air Max 90"/>
    <s v="325213-139"/>
  </r>
  <r>
    <s v="NIKE"/>
    <n v="1185732"/>
    <d v="2021-03-20T00:00:00"/>
    <s v="West"/>
    <s v="Alaska"/>
    <s v="Anchorage"/>
    <n v="250"/>
    <n v="48125"/>
    <n v="0.35"/>
    <x v="1"/>
    <s v="Nike Air Max 720 BETRUE"/>
    <s v="CJ5472-900"/>
  </r>
  <r>
    <s v="NIKE"/>
    <n v="1185732"/>
    <d v="2021-03-20T00:00:00"/>
    <s v="West"/>
    <s v="Alaska"/>
    <s v="Anchorage"/>
    <n v="275"/>
    <n v="30937.5"/>
    <n v="0.25"/>
    <x v="1"/>
    <s v="Nike Odyssey React"/>
    <s v="AO9820-001"/>
  </r>
  <r>
    <s v="NIKE"/>
    <n v="1185732"/>
    <d v="2021-03-20T00:00:00"/>
    <s v="West"/>
    <s v="Alaska"/>
    <s v="Anchorage"/>
    <n v="125"/>
    <n v="15625"/>
    <n v="0.25"/>
    <x v="1"/>
    <s v="Nike Legend React"/>
    <s v="AA1626-602"/>
  </r>
  <r>
    <s v="NIKE"/>
    <n v="1185732"/>
    <d v="2021-03-20T00:00:00"/>
    <s v="West"/>
    <s v="Alaska"/>
    <s v="Anchorage"/>
    <n v="175"/>
    <n v="28437.5"/>
    <n v="0.25"/>
    <x v="1"/>
    <s v="Nike Air Zoom Winflo 6"/>
    <s v="AQ8228-102"/>
  </r>
  <r>
    <s v="NIKE"/>
    <n v="1185732"/>
    <d v="2021-03-20T00:00:00"/>
    <s v="West"/>
    <s v="Alaska"/>
    <s v="Anchorage"/>
    <n v="275"/>
    <n v="45375"/>
    <n v="0.3"/>
    <x v="1"/>
    <s v="Nike Air Zoom Vomero 14"/>
    <s v="AH7858-010"/>
  </r>
  <r>
    <s v="NIKE"/>
    <n v="1185732"/>
    <d v="2021-04-21T00:00:00"/>
    <s v="West"/>
    <s v="Alaska"/>
    <s v="Anchorage"/>
    <n v="525"/>
    <n v="101062.5"/>
    <n v="0.35"/>
    <x v="1"/>
    <s v="Nike Air VaporMax SE"/>
    <s v="CI1246-302"/>
  </r>
  <r>
    <s v="NIKE"/>
    <n v="1185732"/>
    <d v="2021-04-21T00:00:00"/>
    <s v="West"/>
    <s v="Alaska"/>
    <s v="Anchorage"/>
    <n v="225"/>
    <n v="43312.5"/>
    <n v="0.35"/>
    <x v="1"/>
    <s v="Nike Mercurial Superfly 7 Academy MDS IC"/>
    <s v="BQ5430-401"/>
  </r>
  <r>
    <s v="NIKE"/>
    <n v="1185732"/>
    <d v="2021-04-21T00:00:00"/>
    <s v="West"/>
    <s v="Alaska"/>
    <s v="Anchorage"/>
    <n v="225"/>
    <n v="25312.5"/>
    <n v="0.25"/>
    <x v="1"/>
    <s v="NikeCourt Air Max Wildcard"/>
    <s v="AO7353-105"/>
  </r>
  <r>
    <s v="NIKE"/>
    <n v="1185732"/>
    <d v="2021-04-21T00:00:00"/>
    <s v="West"/>
    <s v="Alaska"/>
    <s v="Anchorage"/>
    <n v="150"/>
    <n v="18750"/>
    <n v="0.25"/>
    <x v="1"/>
    <s v="Nike Air Max 98"/>
    <s v="CI3709-001"/>
  </r>
  <r>
    <s v="NIKE"/>
    <n v="1185732"/>
    <d v="2021-04-21T00:00:00"/>
    <s v="West"/>
    <s v="Alaska"/>
    <s v="Anchorage"/>
    <n v="150"/>
    <n v="22500"/>
    <n v="0.25"/>
    <x v="1"/>
    <s v="Nike SB Zoom Stefan Janoski Mid RM"/>
    <s v="AT7324-001"/>
  </r>
  <r>
    <s v="NIKE"/>
    <n v="1185732"/>
    <d v="2021-04-21T00:00:00"/>
    <s v="West"/>
    <s v="Alaska"/>
    <s v="Anchorage"/>
    <n v="300"/>
    <n v="45000"/>
    <n v="0.3"/>
    <x v="1"/>
    <s v="NikeCourt Air Zoom Zero"/>
    <s v="AA8022-107"/>
  </r>
  <r>
    <s v="NIKE"/>
    <n v="1185732"/>
    <d v="2021-05-20T00:00:00"/>
    <s v="West"/>
    <s v="Alaska"/>
    <s v="Anchorage"/>
    <n v="570"/>
    <n v="129675"/>
    <n v="0.35"/>
    <x v="1"/>
    <s v="Nike x Olivia Kim Air Footscape"/>
    <s v="CK3321-100"/>
  </r>
  <r>
    <s v="NIKE"/>
    <n v="1185732"/>
    <d v="2021-05-20T00:00:00"/>
    <s v="West"/>
    <s v="Alaska"/>
    <s v="Anchorage"/>
    <n v="275"/>
    <n v="57750"/>
    <n v="0.35"/>
    <x v="1"/>
    <s v="Nike M2K Tekno"/>
    <s v="AO3108-018"/>
  </r>
  <r>
    <s v="NIKE"/>
    <n v="1185732"/>
    <d v="2021-05-20T00:00:00"/>
    <s v="West"/>
    <s v="Alaska"/>
    <s v="Anchorage"/>
    <n v="300"/>
    <n v="41250"/>
    <n v="0.25"/>
    <x v="1"/>
    <s v="PG 3"/>
    <s v="AO2607-401"/>
  </r>
  <r>
    <s v="NIKE"/>
    <n v="1185732"/>
    <d v="2021-05-20T00:00:00"/>
    <s v="West"/>
    <s v="Alaska"/>
    <s v="Anchorage"/>
    <n v="250"/>
    <n v="34375"/>
    <n v="0.25"/>
    <x v="1"/>
    <s v="Air Jordan 5 Retro"/>
    <s v="CN2932-100"/>
  </r>
  <r>
    <s v="NIKE"/>
    <n v="1185732"/>
    <d v="2021-05-20T00:00:00"/>
    <s v="West"/>
    <s v="Alaska"/>
    <s v="Anchorage"/>
    <n v="275"/>
    <n v="44687.5"/>
    <n v="0.25"/>
    <x v="1"/>
    <s v="Nike Air Max Dia NRG"/>
    <s v="CQ2503-900"/>
  </r>
  <r>
    <s v="NIKE"/>
    <n v="1185732"/>
    <d v="2021-05-20T00:00:00"/>
    <s v="West"/>
    <s v="Alaska"/>
    <s v="Anchorage"/>
    <n v="400"/>
    <n v="84000"/>
    <n v="0.3"/>
    <x v="1"/>
    <s v="Nike Mercurial Vapor 13 Elite FG"/>
    <s v="AQ4176-049"/>
  </r>
  <r>
    <s v="NIKE"/>
    <n v="1185732"/>
    <d v="2021-06-22T00:00:00"/>
    <s v="West"/>
    <s v="Alaska"/>
    <s v="Anchorage"/>
    <n v="650"/>
    <n v="147875"/>
    <n v="0.35"/>
    <x v="1"/>
    <s v="Nike Air Max 720"/>
    <s v="AR9293-603"/>
  </r>
  <r>
    <s v="NIKE"/>
    <n v="1185732"/>
    <d v="2021-06-22T00:00:00"/>
    <s v="West"/>
    <s v="Alaska"/>
    <s v="Anchorage"/>
    <n v="400"/>
    <n v="84000"/>
    <n v="0.35"/>
    <x v="1"/>
    <s v="Nike Zoom KD12"/>
    <s v="AR4229-003"/>
  </r>
  <r>
    <s v="NIKE"/>
    <n v="1185732"/>
    <d v="2021-06-22T00:00:00"/>
    <s v="West"/>
    <s v="Alaska"/>
    <s v="Anchorage"/>
    <n v="325"/>
    <n v="44687.5"/>
    <n v="0.25"/>
    <x v="1"/>
    <s v="Air Jordan 7 Retro"/>
    <s v="313358-006"/>
  </r>
  <r>
    <s v="NIKE"/>
    <n v="1185732"/>
    <d v="2021-06-22T00:00:00"/>
    <s v="West"/>
    <s v="Alaska"/>
    <s v="Anchorage"/>
    <n v="300"/>
    <n v="41250"/>
    <n v="0.25"/>
    <x v="1"/>
    <s v="Nike Mercurial Superfly 7 Academy IC"/>
    <s v="AT7975-606"/>
  </r>
  <r>
    <s v="NIKE"/>
    <n v="1185732"/>
    <d v="2021-06-22T00:00:00"/>
    <s v="West"/>
    <s v="Alaska"/>
    <s v="Anchorage"/>
    <n v="300"/>
    <n v="48750"/>
    <n v="0.25"/>
    <x v="1"/>
    <s v="Nike Air Zoom Pegasus 36 FlyEase"/>
    <s v="BV0614-005"/>
  </r>
  <r>
    <s v="NIKE"/>
    <n v="1185732"/>
    <d v="2021-06-22T00:00:00"/>
    <s v="West"/>
    <s v="Alaska"/>
    <s v="Anchorage"/>
    <n v="450"/>
    <n v="94500"/>
    <n v="0.3"/>
    <x v="1"/>
    <s v="Nike Daybreak"/>
    <s v="CQ7620-001"/>
  </r>
  <r>
    <s v="NIKE"/>
    <n v="1185732"/>
    <d v="2021-07-20T00:00:00"/>
    <s v="West"/>
    <s v="Alaska"/>
    <s v="Anchorage"/>
    <n v="675"/>
    <n v="153562.5"/>
    <n v="0.35"/>
    <x v="1"/>
    <s v="Nike P-6000 Icon Clash"/>
    <s v="BV1021-007"/>
  </r>
  <r>
    <s v="NIKE"/>
    <n v="1185732"/>
    <d v="2021-07-20T00:00:00"/>
    <s v="West"/>
    <s v="Alaska"/>
    <s v="Anchorage"/>
    <n v="425"/>
    <n v="89250"/>
    <n v="0.35"/>
    <x v="1"/>
    <s v="Nike Mercurial Superfly 7 Elite FG"/>
    <s v="AQ4174-049"/>
  </r>
  <r>
    <s v="NIKE"/>
    <n v="1185732"/>
    <d v="2021-07-20T00:00:00"/>
    <s v="West"/>
    <s v="Alaska"/>
    <s v="Anchorage"/>
    <n v="350"/>
    <n v="48125"/>
    <n v="0.25"/>
    <x v="1"/>
    <s v="Nike SB Chron Solarsoft Premium"/>
    <s v="CK0980-002"/>
  </r>
  <r>
    <s v="NIKE"/>
    <n v="1185732"/>
    <d v="2021-07-20T00:00:00"/>
    <s v="West"/>
    <s v="Alaska"/>
    <s v="Anchorage"/>
    <n v="300"/>
    <n v="41250"/>
    <n v="0.25"/>
    <x v="1"/>
    <s v="Nike Tiempo Legend 8 Club TF"/>
    <s v="AT6109-606"/>
  </r>
  <r>
    <s v="NIKE"/>
    <n v="1185732"/>
    <d v="2021-07-20T00:00:00"/>
    <s v="West"/>
    <s v="Alaska"/>
    <s v="Anchorage"/>
    <n v="325"/>
    <n v="52812.5"/>
    <n v="0.25"/>
    <x v="1"/>
    <s v="Nike Air Max Bella TR 3"/>
    <s v="CJ0842-600"/>
  </r>
  <r>
    <s v="NIKE"/>
    <n v="1185732"/>
    <d v="2021-07-20T00:00:00"/>
    <s v="West"/>
    <s v="Alaska"/>
    <s v="Anchorage"/>
    <n v="500"/>
    <n v="105000"/>
    <n v="0.3"/>
    <x v="1"/>
    <s v="Nike Blazer Low Suede"/>
    <s v="AV9373-002"/>
  </r>
  <r>
    <s v="NIKE"/>
    <n v="1185732"/>
    <d v="2021-08-21T00:00:00"/>
    <s v="West"/>
    <s v="Alaska"/>
    <s v="Anchorage"/>
    <n v="650"/>
    <n v="147875"/>
    <n v="0.35"/>
    <x v="1"/>
    <s v="Nike Air Max 95 Premium"/>
    <s v="807443-503"/>
  </r>
  <r>
    <s v="NIKE"/>
    <n v="1185732"/>
    <d v="2021-08-21T00:00:00"/>
    <s v="West"/>
    <s v="Alaska"/>
    <s v="Anchorage"/>
    <n v="425"/>
    <n v="89250"/>
    <n v="0.35"/>
    <x v="1"/>
    <s v="Nike Pre-Love O.X."/>
    <s v="AO3166-300"/>
  </r>
  <r>
    <s v="NIKE"/>
    <n v="1185732"/>
    <d v="2021-08-21T00:00:00"/>
    <s v="West"/>
    <s v="Alaska"/>
    <s v="Anchorage"/>
    <n v="350"/>
    <n v="48125"/>
    <n v="0.25"/>
    <x v="1"/>
    <s v="Nike Mercurial Vapor 13 Academy MG"/>
    <s v="AT5269-606"/>
  </r>
  <r>
    <s v="NIKE"/>
    <n v="1185732"/>
    <d v="2021-08-21T00:00:00"/>
    <s v="West"/>
    <s v="Alaska"/>
    <s v="Anchorage"/>
    <n v="250"/>
    <n v="34375"/>
    <n v="0.25"/>
    <x v="1"/>
    <s v="Nike Mercurial Superfly 7 Academy MG"/>
    <s v="AT7946-414"/>
  </r>
  <r>
    <s v="NIKE"/>
    <n v="1185732"/>
    <d v="2021-08-21T00:00:00"/>
    <s v="West"/>
    <s v="Alaska"/>
    <s v="Anchorage"/>
    <n v="225"/>
    <n v="36562.5"/>
    <n v="0.25"/>
    <x v="1"/>
    <s v="Nike Air Force 1 '07 SE"/>
    <s v="CI3446-001"/>
  </r>
  <r>
    <s v="NIKE"/>
    <n v="1185732"/>
    <d v="2021-08-21T00:00:00"/>
    <s v="West"/>
    <s v="Alaska"/>
    <s v="Anchorage"/>
    <n v="400"/>
    <n v="84000"/>
    <n v="0.3"/>
    <x v="1"/>
    <s v="Nike Zoom Pegasus Turbo XX"/>
    <s v="AR4347-600"/>
  </r>
  <r>
    <s v="NIKE"/>
    <n v="1185732"/>
    <d v="2021-09-20T00:00:00"/>
    <s v="West"/>
    <s v="Alaska"/>
    <s v="Anchorage"/>
    <n v="525"/>
    <n v="119437.5"/>
    <n v="0.35"/>
    <x v="1"/>
    <s v="Nike React Metcon"/>
    <s v="BQ6044-100"/>
  </r>
  <r>
    <s v="NIKE"/>
    <n v="1185732"/>
    <d v="2021-09-20T00:00:00"/>
    <s v="West"/>
    <s v="Alaska"/>
    <s v="Anchorage"/>
    <n v="325"/>
    <n v="68250"/>
    <n v="0.35"/>
    <x v="1"/>
    <s v="Nike Air Max 200"/>
    <s v="CI3867-001"/>
  </r>
  <r>
    <s v="NIKE"/>
    <n v="1185732"/>
    <d v="2021-09-20T00:00:00"/>
    <s v="West"/>
    <s v="Alaska"/>
    <s v="Anchorage"/>
    <n v="225"/>
    <n v="30937.5"/>
    <n v="0.25"/>
    <x v="1"/>
    <s v="Nike Phantom Venom Academy IC"/>
    <s v="AO0570-810"/>
  </r>
  <r>
    <s v="NIKE"/>
    <n v="1185732"/>
    <d v="2021-09-20T00:00:00"/>
    <s v="West"/>
    <s v="Alaska"/>
    <s v="Anchorage"/>
    <n v="200"/>
    <n v="27500"/>
    <n v="0.25"/>
    <x v="1"/>
    <s v="Nike Phantom Vision Academy Dynamic Fit IC"/>
    <s v="AO3267-080"/>
  </r>
  <r>
    <s v="NIKE"/>
    <n v="1185732"/>
    <d v="2021-09-20T00:00:00"/>
    <s v="West"/>
    <s v="Alaska"/>
    <s v="Anchorage"/>
    <n v="200"/>
    <n v="32500"/>
    <n v="0.25"/>
    <x v="1"/>
    <s v="Air Jordan 1 Jester XX Low Laced SE"/>
    <s v="CQ0278-200"/>
  </r>
  <r>
    <s v="NIKE"/>
    <n v="1185732"/>
    <d v="2021-09-20T00:00:00"/>
    <s v="West"/>
    <s v="Alaska"/>
    <s v="Anchorage"/>
    <n v="300"/>
    <n v="63000"/>
    <n v="0.3"/>
    <x v="1"/>
    <s v="Nike Mercurial Vapor 13 Club MG"/>
    <s v="AT7968-606"/>
  </r>
  <r>
    <s v="NIKE"/>
    <n v="1185732"/>
    <d v="2021-10-22T00:00:00"/>
    <s v="West"/>
    <s v="Alaska"/>
    <s v="Anchorage"/>
    <n v="450"/>
    <n v="110250"/>
    <n v="0.35"/>
    <x v="1"/>
    <s v="Nike Zoom Pegasus Turbo 2 Special Edition"/>
    <s v="BV7757-500"/>
  </r>
  <r>
    <s v="NIKE"/>
    <n v="1185732"/>
    <d v="2021-10-22T00:00:00"/>
    <s v="West"/>
    <s v="Alaska"/>
    <s v="Anchorage"/>
    <n v="275"/>
    <n v="62562.5"/>
    <n v="0.35"/>
    <x v="1"/>
    <s v="Nike Metcon 5 AMP"/>
    <s v="CN5455-160"/>
  </r>
  <r>
    <s v="NIKE"/>
    <n v="1185732"/>
    <d v="2021-10-22T00:00:00"/>
    <s v="West"/>
    <s v="Alaska"/>
    <s v="Anchorage"/>
    <n v="175"/>
    <n v="28437.5"/>
    <n v="0.25"/>
    <x v="1"/>
    <s v="Air Jordan 5 Retro"/>
    <s v="CD2722-001"/>
  </r>
  <r>
    <s v="NIKE"/>
    <n v="1185732"/>
    <d v="2021-10-22T00:00:00"/>
    <s v="West"/>
    <s v="Alaska"/>
    <s v="Anchorage"/>
    <n v="150"/>
    <n v="24375"/>
    <n v="0.25"/>
    <x v="1"/>
    <s v="Nike ZoomX Vaporfly NEXT%"/>
    <s v="AO4568-600"/>
  </r>
  <r>
    <s v="NIKE"/>
    <n v="1185732"/>
    <d v="2021-10-22T00:00:00"/>
    <s v="West"/>
    <s v="Alaska"/>
    <s v="Anchorage"/>
    <n v="150"/>
    <n v="28125"/>
    <n v="0.25"/>
    <x v="1"/>
    <s v="Nike Mercurial Vapor 13 Academy IC"/>
    <s v="AT7993-414"/>
  </r>
  <r>
    <s v="NIKE"/>
    <n v="1185732"/>
    <d v="2021-10-22T00:00:00"/>
    <s v="West"/>
    <s v="Alaska"/>
    <s v="Anchorage"/>
    <n v="275"/>
    <n v="66000"/>
    <n v="0.3"/>
    <x v="1"/>
    <s v="Nike Tiempo Legend 8 Academy TF"/>
    <s v="AT6100-606"/>
  </r>
  <r>
    <s v="NIKE"/>
    <n v="1185732"/>
    <d v="2021-11-21T00:00:00"/>
    <s v="West"/>
    <s v="Alaska"/>
    <s v="Anchorage"/>
    <n v="425"/>
    <n v="111562.5"/>
    <n v="0.35"/>
    <x v="1"/>
    <s v="Kyrie 6 'Enlightenment'"/>
    <s v="BQ4630-500"/>
  </r>
  <r>
    <s v="NIKE"/>
    <n v="1185732"/>
    <d v="2021-11-21T00:00:00"/>
    <s v="West"/>
    <s v="Alaska"/>
    <s v="Anchorage"/>
    <n v="300"/>
    <n v="68250"/>
    <n v="0.35"/>
    <x v="1"/>
    <s v="Nike React Metcon AMP"/>
    <s v="CT9155-063"/>
  </r>
  <r>
    <s v="NIKE"/>
    <n v="1185732"/>
    <d v="2021-11-21T00:00:00"/>
    <s v="West"/>
    <s v="Alaska"/>
    <s v="Anchorage"/>
    <n v="320"/>
    <n v="52000"/>
    <n v="0.25"/>
    <x v="1"/>
    <s v="Air Jordan 8 Retro"/>
    <s v="CI1236-100"/>
  </r>
  <r>
    <s v="NIKE"/>
    <n v="1185732"/>
    <d v="2021-11-21T00:00:00"/>
    <s v="West"/>
    <s v="Alaska"/>
    <s v="Anchorage"/>
    <n v="300"/>
    <n v="48750"/>
    <n v="0.25"/>
    <x v="1"/>
    <s v="Nike Phantom Venom Club IC"/>
    <s v="AO0578-717"/>
  </r>
  <r>
    <s v="NIKE"/>
    <n v="1185732"/>
    <d v="2021-11-21T00:00:00"/>
    <s v="West"/>
    <s v="Alaska"/>
    <s v="Anchorage"/>
    <n v="275"/>
    <n v="51562.5"/>
    <n v="0.25"/>
    <x v="1"/>
    <s v="Nike Mercurial Superfly 7 Academy TF"/>
    <s v="AT7978-414"/>
  </r>
  <r>
    <s v="NIKE"/>
    <n v="1185732"/>
    <d v="2021-11-21T00:00:00"/>
    <s v="West"/>
    <s v="Alaska"/>
    <s v="Anchorage"/>
    <n v="375"/>
    <n v="90000"/>
    <n v="0.3"/>
    <x v="1"/>
    <s v="Nike Air Max 98"/>
    <s v="AH6799-300"/>
  </r>
  <r>
    <s v="NIKE"/>
    <n v="1185732"/>
    <d v="2021-12-20T00:00:00"/>
    <s v="West"/>
    <s v="Alaska"/>
    <s v="Anchorage"/>
    <n v="600"/>
    <n v="157500"/>
    <n v="0.35"/>
    <x v="1"/>
    <s v="Nike P-6000 SE"/>
    <s v="CJ9585-600"/>
  </r>
  <r>
    <s v="NIKE"/>
    <n v="1185732"/>
    <d v="2021-12-20T00:00:00"/>
    <s v="West"/>
    <s v="Alaska"/>
    <s v="Anchorage"/>
    <n v="400"/>
    <n v="91000"/>
    <n v="0.35"/>
    <x v="1"/>
    <s v="Nike Air Force 1 '07 Essential"/>
    <s v="CJ1646-600"/>
  </r>
  <r>
    <s v="NIKE"/>
    <n v="1128299"/>
    <d v="2021-01-10T00:00:00"/>
    <s v="West"/>
    <s v="Alaska"/>
    <s v="Anchorage"/>
    <n v="375"/>
    <n v="32812.5"/>
    <n v="0.25"/>
    <x v="1"/>
    <s v="Nike Air Force 1 '07"/>
    <s v="CT4328-101"/>
  </r>
  <r>
    <s v="NIKE"/>
    <n v="1128299"/>
    <d v="2021-01-10T00:00:00"/>
    <s v="West"/>
    <s v="Alaska"/>
    <s v="Anchorage"/>
    <n v="375"/>
    <n v="33750"/>
    <n v="0.2"/>
    <x v="1"/>
    <s v="Nike Air Force 1 Sage Low LX"/>
    <s v="CI3482-200"/>
  </r>
  <r>
    <s v="NIKE"/>
    <n v="1128299"/>
    <d v="2021-01-10T00:00:00"/>
    <s v="West"/>
    <s v="Alaska"/>
    <s v="Anchorage"/>
    <n v="375"/>
    <n v="42187.5"/>
    <n v="0.25"/>
    <x v="1"/>
    <s v="Nike Air Max Dia SE"/>
    <s v="CD0479-200"/>
  </r>
  <r>
    <s v="NIKE"/>
    <n v="1128299"/>
    <d v="2021-01-10T00:00:00"/>
    <s v="West"/>
    <s v="Alaska"/>
    <s v="Anchorage"/>
    <n v="225"/>
    <n v="25312.5"/>
    <n v="0.25"/>
    <x v="1"/>
    <s v="Nike Air Max Verona"/>
    <s v="CZ6156-101"/>
  </r>
  <r>
    <s v="NIKE"/>
    <n v="1128299"/>
    <d v="2021-01-10T00:00:00"/>
    <s v="West"/>
    <s v="Alaska"/>
    <s v="Anchorage"/>
    <n v="175"/>
    <n v="13125"/>
    <n v="0.15"/>
    <x v="1"/>
    <s v="Nike Free Metcon 3"/>
    <s v="CJ6314-146"/>
  </r>
  <r>
    <s v="NIKE"/>
    <n v="1128299"/>
    <d v="2021-01-10T00:00:00"/>
    <s v="West"/>
    <s v="Alaska"/>
    <s v="Anchorage"/>
    <n v="425"/>
    <n v="76500"/>
    <n v="0.4"/>
    <x v="1"/>
    <s v="NikeCourt Blanc"/>
    <s v="CI0808-100"/>
  </r>
  <r>
    <s v="NIKE"/>
    <n v="1128299"/>
    <d v="2021-02-10T00:00:00"/>
    <s v="West"/>
    <s v="Alaska"/>
    <s v="Anchorage"/>
    <n v="475"/>
    <n v="41562.5"/>
    <n v="0.25"/>
    <x v="1"/>
    <s v="Nike Free Metcon 3"/>
    <s v="CJ0861-017"/>
  </r>
  <r>
    <s v="NIKE"/>
    <n v="1128299"/>
    <d v="2021-02-10T00:00:00"/>
    <s v="West"/>
    <s v="Alaska"/>
    <s v="Anchorage"/>
    <n v="375"/>
    <n v="33750"/>
    <n v="0.2"/>
    <x v="1"/>
    <s v="Nike Zoom Pegasus Turbo 2"/>
    <s v="AT8242-009"/>
  </r>
  <r>
    <s v="NIKE"/>
    <n v="1128299"/>
    <d v="2021-02-10T00:00:00"/>
    <s v="West"/>
    <s v="Alaska"/>
    <s v="Anchorage"/>
    <n v="375"/>
    <n v="42187.5"/>
    <n v="0.25"/>
    <x v="1"/>
    <s v="Nike Air Max 270 React ENG"/>
    <s v="CK2595-500"/>
  </r>
  <r>
    <s v="NIKE"/>
    <n v="1128299"/>
    <d v="2021-02-10T00:00:00"/>
    <s v="West"/>
    <s v="Hawaii"/>
    <s v="Honolulu"/>
    <n v="225"/>
    <n v="25312.5"/>
    <n v="0.25"/>
    <x v="1"/>
    <s v="Nike Air Max 90"/>
    <s v="CD0490-104"/>
  </r>
  <r>
    <s v="NIKE"/>
    <n v="1128299"/>
    <d v="2021-02-10T00:00:00"/>
    <s v="West"/>
    <s v="Hawaii"/>
    <s v="Honolulu"/>
    <n v="150"/>
    <n v="11250"/>
    <n v="0.15"/>
    <x v="1"/>
    <s v="Nike Air Force 1 '07"/>
    <s v="315115-112"/>
  </r>
  <r>
    <s v="NIKE"/>
    <n v="1128299"/>
    <d v="2021-02-10T00:00:00"/>
    <s v="West"/>
    <s v="Hawaii"/>
    <s v="Honolulu"/>
    <n v="350"/>
    <n v="63000"/>
    <n v="0.4"/>
    <x v="1"/>
    <s v="Jordan Air Max 200 XX"/>
    <s v="AV5186-101"/>
  </r>
  <r>
    <s v="NIKE"/>
    <n v="1128299"/>
    <d v="2021-03-09T00:00:00"/>
    <s v="West"/>
    <s v="Hawaii"/>
    <s v="Honolulu"/>
    <n v="500"/>
    <n v="56250"/>
    <n v="0.25"/>
    <x v="1"/>
    <s v="Nike SuperRep Go"/>
    <s v="CJ0860-668"/>
  </r>
  <r>
    <s v="NIKE"/>
    <n v="1128299"/>
    <d v="2021-03-09T00:00:00"/>
    <s v="West"/>
    <s v="Hawaii"/>
    <s v="Honolulu"/>
    <n v="350"/>
    <n v="38500"/>
    <n v="0.2"/>
    <x v="1"/>
    <s v="Nike Air VaporMax Flyknit 3"/>
    <s v="AJ6910-009"/>
  </r>
  <r>
    <s v="NIKE"/>
    <n v="1128299"/>
    <d v="2021-03-09T00:00:00"/>
    <s v="West"/>
    <s v="Hawaii"/>
    <s v="Honolulu"/>
    <n v="375"/>
    <n v="56250"/>
    <n v="0.25"/>
    <x v="1"/>
    <s v="Nike Air Zoom SuperRep"/>
    <s v="BQ7043-668"/>
  </r>
  <r>
    <s v="NIKE"/>
    <n v="1128299"/>
    <d v="2021-03-09T00:00:00"/>
    <s v="West"/>
    <s v="Hawaii"/>
    <s v="Honolulu"/>
    <n v="275"/>
    <n v="37812.5"/>
    <n v="0.25"/>
    <x v="1"/>
    <s v="Nike Air Max 270 React ENG"/>
    <s v="CK2608-100"/>
  </r>
  <r>
    <s v="NIKE"/>
    <n v="1128299"/>
    <d v="2021-03-09T00:00:00"/>
    <s v="West"/>
    <s v="Hawaii"/>
    <s v="Honolulu"/>
    <n v="125"/>
    <n v="11250"/>
    <n v="0.15"/>
    <x v="1"/>
    <s v="Nike Air Max 97"/>
    <s v="921733-104"/>
  </r>
  <r>
    <s v="NIKE"/>
    <n v="1128299"/>
    <d v="2021-03-09T00:00:00"/>
    <s v="West"/>
    <s v="Hawaii"/>
    <s v="Honolulu"/>
    <n v="325"/>
    <n v="71500"/>
    <n v="0.4"/>
    <x v="1"/>
    <s v="Nike Air Force 1 '07"/>
    <s v="CJ1379-001"/>
  </r>
  <r>
    <s v="NIKE"/>
    <n v="1128299"/>
    <d v="2021-04-10T00:00:00"/>
    <s v="West"/>
    <s v="Hawaii"/>
    <s v="Honolulu"/>
    <n v="500"/>
    <n v="75000"/>
    <n v="0.25"/>
    <x v="1"/>
    <s v="Nike Court Vintage Premium"/>
    <s v="CT1726-100"/>
  </r>
  <r>
    <s v="NIKE"/>
    <n v="1128299"/>
    <d v="2021-04-10T00:00:00"/>
    <s v="West"/>
    <s v="Hawaii"/>
    <s v="Honolulu"/>
    <n v="300"/>
    <n v="39000"/>
    <n v="0.2"/>
    <x v="1"/>
    <s v="Nike Air Max 97"/>
    <s v="CT4525-001"/>
  </r>
  <r>
    <s v="NIKE"/>
    <n v="1128299"/>
    <d v="2021-04-10T00:00:00"/>
    <s v="West"/>
    <s v="Hawaii"/>
    <s v="Honolulu"/>
    <n v="350"/>
    <n v="56875"/>
    <n v="0.25"/>
    <x v="1"/>
    <s v="Nike SB Bruin High"/>
    <s v="923112-001"/>
  </r>
  <r>
    <s v="NIKE"/>
    <n v="1128299"/>
    <d v="2021-04-10T00:00:00"/>
    <s v="West"/>
    <s v="Hawaii"/>
    <s v="Honolulu"/>
    <n v="250"/>
    <n v="31250"/>
    <n v="0.25"/>
    <x v="1"/>
    <s v="Air Jordan XXXIV PF"/>
    <s v="BQ3381-600"/>
  </r>
  <r>
    <s v="NIKE"/>
    <n v="1128299"/>
    <d v="2021-04-10T00:00:00"/>
    <s v="West"/>
    <s v="Hawaii"/>
    <s v="Honolulu"/>
    <n v="150"/>
    <n v="12375"/>
    <n v="0.15"/>
    <x v="1"/>
    <s v="Nike Metcon 5"/>
    <s v="AO2982-076"/>
  </r>
  <r>
    <s v="NIKE"/>
    <n v="1128299"/>
    <d v="2021-04-10T00:00:00"/>
    <s v="West"/>
    <s v="Hawaii"/>
    <s v="Honolulu"/>
    <n v="325"/>
    <n v="91000"/>
    <n v="0.4"/>
    <x v="1"/>
    <s v="Nike React Phantom Run Flyknit 2"/>
    <s v="CJ0277-002"/>
  </r>
  <r>
    <s v="NIKE"/>
    <n v="1128299"/>
    <d v="2021-05-11T00:00:00"/>
    <s v="West"/>
    <s v="Hawaii"/>
    <s v="Honolulu"/>
    <n v="525"/>
    <n v="72187.5"/>
    <n v="0.25"/>
    <x v="1"/>
    <s v="Nike Joyride Run Flyknit"/>
    <s v="AQ2730-009"/>
  </r>
  <r>
    <s v="NIKE"/>
    <n v="1128299"/>
    <d v="2021-05-11T00:00:00"/>
    <s v="West"/>
    <s v="Hawaii"/>
    <s v="Honolulu"/>
    <n v="375"/>
    <n v="45000"/>
    <n v="0.2"/>
    <x v="1"/>
    <s v="Nike Air Max 90"/>
    <s v="CT1030-100"/>
  </r>
  <r>
    <s v="NIKE"/>
    <n v="1128299"/>
    <d v="2021-05-11T00:00:00"/>
    <s v="West"/>
    <s v="Hawaii"/>
    <s v="Honolulu"/>
    <n v="375"/>
    <n v="56250"/>
    <n v="0.25"/>
    <x v="1"/>
    <s v="Nike Air VaporMax 360"/>
    <s v="CK9671-001"/>
  </r>
  <r>
    <s v="NIKE"/>
    <n v="1128299"/>
    <d v="2021-05-11T00:00:00"/>
    <s v="West"/>
    <s v="Hawaii"/>
    <s v="Honolulu"/>
    <n v="275"/>
    <n v="37812.5"/>
    <n v="0.25"/>
    <x v="1"/>
    <s v="Nike Offcourt"/>
    <s v="BQ4632-602"/>
  </r>
  <r>
    <s v="NIKE"/>
    <n v="1128299"/>
    <d v="2021-05-11T00:00:00"/>
    <s v="West"/>
    <s v="Hawaii"/>
    <s v="Honolulu"/>
    <n v="175"/>
    <n v="15750"/>
    <n v="0.15"/>
    <x v="1"/>
    <s v="Nike React Phantom Run Flyknit 2"/>
    <s v="CJ0280-001"/>
  </r>
  <r>
    <s v="NIKE"/>
    <n v="1128299"/>
    <d v="2021-05-11T00:00:00"/>
    <s v="West"/>
    <s v="Hawaii"/>
    <s v="Honolulu"/>
    <n v="475"/>
    <n v="142500"/>
    <n v="0.4"/>
    <x v="1"/>
    <s v="Jordan Break"/>
    <s v="AR6374-402"/>
  </r>
  <r>
    <s v="NIKE"/>
    <n v="1128299"/>
    <d v="2021-06-10T00:00:00"/>
    <s v="West"/>
    <s v="Hawaii"/>
    <s v="Honolulu"/>
    <n v="725"/>
    <n v="126875"/>
    <n v="0.25"/>
    <x v="1"/>
    <s v="LeBron 7 QS"/>
    <s v="CU5646-001"/>
  </r>
  <r>
    <s v="NIKE"/>
    <n v="1128299"/>
    <d v="2021-06-10T00:00:00"/>
    <s v="West"/>
    <s v="Hawaii"/>
    <s v="Honolulu"/>
    <n v="600"/>
    <n v="90000"/>
    <n v="0.2"/>
    <x v="1"/>
    <s v="Nike In-Season TR 9"/>
    <s v="AR4543-013"/>
  </r>
  <r>
    <s v="NIKE"/>
    <n v="1128299"/>
    <d v="2021-06-10T00:00:00"/>
    <s v="West"/>
    <s v="Hawaii"/>
    <s v="Honolulu"/>
    <n v="600"/>
    <n v="112500"/>
    <n v="0.25"/>
    <x v="1"/>
    <s v="Nike Joyride Run FlyKnit"/>
    <s v="CI3707-100"/>
  </r>
  <r>
    <s v="NIKE"/>
    <n v="1128299"/>
    <d v="2021-06-10T00:00:00"/>
    <s v="West"/>
    <s v="Hawaii"/>
    <s v="Honolulu"/>
    <n v="475"/>
    <n v="89062.5"/>
    <n v="0.25"/>
    <x v="1"/>
    <s v="Nike ZoomX Vista Grind"/>
    <s v="CQ9500-100"/>
  </r>
  <r>
    <s v="NIKE"/>
    <n v="1128299"/>
    <d v="2021-06-10T00:00:00"/>
    <s v="West"/>
    <s v="Hawaii"/>
    <s v="Honolulu"/>
    <n v="350"/>
    <n v="44625"/>
    <n v="0.15"/>
    <x v="1"/>
    <s v="Nike Air Force 1 Sage Low"/>
    <s v="CJ1642-002"/>
  </r>
  <r>
    <s v="NIKE"/>
    <n v="1128299"/>
    <d v="2021-06-10T00:00:00"/>
    <s v="West"/>
    <s v="Hawaii"/>
    <s v="Honolulu"/>
    <n v="650"/>
    <n v="260000"/>
    <n v="0.4"/>
    <x v="1"/>
    <s v="Nike Air Force 1 '07 LV8"/>
    <s v="CD0888-002"/>
  </r>
  <r>
    <s v="NIKE"/>
    <n v="1128299"/>
    <d v="2021-07-09T00:00:00"/>
    <s v="West"/>
    <s v="Hawaii"/>
    <s v="Honolulu"/>
    <n v="800"/>
    <n v="160000"/>
    <n v="0.25"/>
    <x v="1"/>
    <s v="Nike Air Max 720"/>
    <s v="CI3868-001"/>
  </r>
  <r>
    <s v="NIKE"/>
    <n v="1128299"/>
    <d v="2021-07-09T00:00:00"/>
    <s v="West"/>
    <s v="Hawaii"/>
    <s v="Honolulu"/>
    <n v="650"/>
    <n v="110500"/>
    <n v="0.2"/>
    <x v="1"/>
    <s v="Nike Air Max Dia"/>
    <s v="CJ0636-100"/>
  </r>
  <r>
    <s v="NIKE"/>
    <n v="1128299"/>
    <d v="2021-07-09T00:00:00"/>
    <s v="West"/>
    <s v="Hawaii"/>
    <s v="Honolulu"/>
    <n v="600"/>
    <n v="127500"/>
    <n v="0.25"/>
    <x v="1"/>
    <s v="Air Jordan 1 Mid SE"/>
    <s v="852542-087"/>
  </r>
  <r>
    <s v="NIKE"/>
    <n v="1128299"/>
    <d v="2021-07-09T00:00:00"/>
    <s v="West"/>
    <s v="Hawaii"/>
    <s v="Honolulu"/>
    <n v="500"/>
    <n v="100000"/>
    <n v="0.25"/>
    <x v="1"/>
    <s v="Nike Daybreak"/>
    <s v="CK2351-601"/>
  </r>
  <r>
    <s v="NIKE"/>
    <n v="1128299"/>
    <d v="2021-07-09T00:00:00"/>
    <s v="West"/>
    <s v="Hawaii"/>
    <s v="Honolulu"/>
    <n v="550"/>
    <n v="70125"/>
    <n v="0.15"/>
    <x v="1"/>
    <s v="Nike SB Shane"/>
    <s v="BV0657-400"/>
  </r>
  <r>
    <s v="NIKE"/>
    <n v="1128299"/>
    <d v="2021-07-09T00:00:00"/>
    <s v="West"/>
    <s v="Hawaii"/>
    <s v="Honolulu"/>
    <n v="550"/>
    <n v="220000"/>
    <n v="0.4"/>
    <x v="1"/>
    <s v="Nike Mercurial Vapor 13 Club Neymar Jr. TF"/>
    <s v="AT8000-104"/>
  </r>
  <r>
    <s v="NIKE"/>
    <n v="1128299"/>
    <d v="2021-08-10T00:00:00"/>
    <s v="West"/>
    <s v="Hawaii"/>
    <s v="Honolulu"/>
    <n v="750"/>
    <n v="159375"/>
    <n v="0.25"/>
    <x v="1"/>
    <s v="Air Jordan 1 Mid"/>
    <s v="554724-066"/>
  </r>
  <r>
    <s v="NIKE"/>
    <n v="1128299"/>
    <d v="2021-08-10T00:00:00"/>
    <s v="West"/>
    <s v="Hawaii"/>
    <s v="Honolulu"/>
    <n v="725"/>
    <n v="108750"/>
    <n v="0.2"/>
    <x v="1"/>
    <s v="Nike Air Max 270 React"/>
    <s v="CJ0619-100"/>
  </r>
  <r>
    <s v="NIKE"/>
    <n v="1128299"/>
    <d v="2021-08-10T00:00:00"/>
    <s v="West"/>
    <s v="Hawaii"/>
    <s v="Honolulu"/>
    <n v="600"/>
    <n v="105000"/>
    <n v="0.25"/>
    <x v="1"/>
    <s v="Nike Air Max 98"/>
    <s v="CJ0592-001"/>
  </r>
  <r>
    <s v="NIKE"/>
    <n v="1128299"/>
    <d v="2021-08-10T00:00:00"/>
    <s v="West"/>
    <s v="Hawaii"/>
    <s v="Honolulu"/>
    <n v="525"/>
    <n v="91875"/>
    <n v="0.25"/>
    <x v="1"/>
    <s v="Nike Joyride Dual Run Premium"/>
    <s v="CT3867-001"/>
  </r>
  <r>
    <s v="NIKE"/>
    <n v="1128299"/>
    <d v="2021-08-10T00:00:00"/>
    <s v="West"/>
    <s v="Hawaii"/>
    <s v="Honolulu"/>
    <n v="525"/>
    <n v="55125"/>
    <n v="0.15"/>
    <x v="1"/>
    <s v="Nike Free RN Flyknit 3.0 2020"/>
    <s v="CJ0267-001"/>
  </r>
  <r>
    <s v="NIKE"/>
    <n v="1128299"/>
    <d v="2021-08-10T00:00:00"/>
    <s v="West"/>
    <s v="Hawaii"/>
    <s v="Honolulu"/>
    <n v="350"/>
    <n v="105000"/>
    <n v="0.4"/>
    <x v="1"/>
    <s v="Nike Mercurial Vapor 13 Club Neymar Jr IC"/>
    <s v="AT7998-104"/>
  </r>
  <r>
    <s v="NIKE"/>
    <n v="1128299"/>
    <d v="2021-09-11T00:00:00"/>
    <s v="West"/>
    <s v="Hawaii"/>
    <s v="Honolulu"/>
    <n v="550"/>
    <n v="89375"/>
    <n v="0.25"/>
    <x v="1"/>
    <s v="Nike Mercurial Vapor 13 Elite Neymar Jr. FG"/>
    <s v="AT7898-104"/>
  </r>
  <r>
    <s v="NIKE"/>
    <n v="1128299"/>
    <d v="2021-09-11T00:00:00"/>
    <s v="West"/>
    <s v="Hawaii"/>
    <s v="Honolulu"/>
    <n v="550"/>
    <n v="77000"/>
    <n v="0.2"/>
    <x v="1"/>
    <s v="PG 4 EP"/>
    <s v="CD5086-500"/>
  </r>
  <r>
    <s v="NIKE"/>
    <n v="1128299"/>
    <d v="2021-09-11T00:00:00"/>
    <s v="West"/>
    <s v="Hawaii"/>
    <s v="Honolulu"/>
    <n v="375"/>
    <n v="60937.5"/>
    <n v="0.25"/>
    <x v="1"/>
    <s v="Air Max 97 LX"/>
    <s v="CJ0625-700"/>
  </r>
  <r>
    <s v="NIKE"/>
    <n v="1128299"/>
    <d v="2021-09-11T00:00:00"/>
    <s v="West"/>
    <s v="Hawaii"/>
    <s v="Honolulu"/>
    <n v="325"/>
    <n v="52812.5"/>
    <n v="0.25"/>
    <x v="1"/>
    <s v="Nike Air Max 90"/>
    <s v="CT4352-104"/>
  </r>
  <r>
    <s v="NIKE"/>
    <n v="1128299"/>
    <d v="2021-09-11T00:00:00"/>
    <s v="West"/>
    <s v="Hawaii"/>
    <s v="Honolulu"/>
    <n v="350"/>
    <n v="39375"/>
    <n v="0.15"/>
    <x v="1"/>
    <s v="Jordan 'Why Not?' Zer0.3 PF"/>
    <s v="CD3002-103"/>
  </r>
  <r>
    <s v="NIKE"/>
    <n v="1128299"/>
    <d v="2021-09-11T00:00:00"/>
    <s v="West"/>
    <s v="Hawaii"/>
    <s v="Honolulu"/>
    <n v="375"/>
    <n v="90000"/>
    <n v="0.4"/>
    <x v="1"/>
    <s v="Nike Air Zoom SuperRep"/>
    <s v="CD3460-010"/>
  </r>
  <r>
    <s v="NIKE"/>
    <n v="1128299"/>
    <d v="2021-10-10T00:00:00"/>
    <s v="West"/>
    <s v="Hawaii"/>
    <s v="Honolulu"/>
    <n v="475"/>
    <n v="65312.5"/>
    <n v="0.25"/>
    <x v="1"/>
    <s v="Nike Metcon 5 AMP"/>
    <s v="CD3395-006"/>
  </r>
  <r>
    <s v="NIKE"/>
    <n v="1128299"/>
    <d v="2021-10-10T00:00:00"/>
    <s v="West"/>
    <s v="Hawaii"/>
    <s v="Honolulu"/>
    <n v="475"/>
    <n v="61750"/>
    <n v="0.2"/>
    <x v="1"/>
    <s v="Nike Air Max Tailwind 99"/>
    <s v="CQ6569-001"/>
  </r>
  <r>
    <s v="NIKE"/>
    <n v="1128299"/>
    <d v="2021-10-10T00:00:00"/>
    <s v="West"/>
    <s v="Hawaii"/>
    <s v="Honolulu"/>
    <n v="300"/>
    <n v="45000"/>
    <n v="0.25"/>
    <x v="1"/>
    <s v="Nike Mercurial Vapor 13 Club IC"/>
    <s v="AT7997-606"/>
  </r>
  <r>
    <s v="NIKE"/>
    <n v="1128299"/>
    <d v="2021-10-10T00:00:00"/>
    <s v="West"/>
    <s v="Hawaii"/>
    <s v="Honolulu"/>
    <n v="275"/>
    <n v="37812.5"/>
    <n v="0.25"/>
    <x v="1"/>
    <s v="Nike Air Max 97"/>
    <s v="CI3708-700"/>
  </r>
  <r>
    <s v="NIKE"/>
    <n v="1128299"/>
    <d v="2021-10-10T00:00:00"/>
    <s v="West"/>
    <s v="Hawaii"/>
    <s v="Honolulu"/>
    <n v="250"/>
    <n v="24375"/>
    <n v="0.15"/>
    <x v="1"/>
    <s v="Nike Air Max Triax"/>
    <s v="CT1104-700"/>
  </r>
  <r>
    <s v="NIKE"/>
    <n v="1128299"/>
    <d v="2021-10-10T00:00:00"/>
    <s v="West"/>
    <s v="Hawaii"/>
    <s v="Honolulu"/>
    <n v="300"/>
    <n v="84000"/>
    <n v="0.4"/>
    <x v="1"/>
    <s v="LeBron 17 Low"/>
    <s v="CD5007-102"/>
  </r>
  <r>
    <s v="NIKE"/>
    <n v="1128299"/>
    <d v="2021-11-10T00:00:00"/>
    <s v="West"/>
    <s v="Hawaii"/>
    <s v="Honolulu"/>
    <n v="525"/>
    <n v="72187.5"/>
    <n v="0.25"/>
    <x v="1"/>
    <s v="Nike Mercurial Vapor 13 Academy Neymar Jr. TF"/>
    <s v="AT7995-104"/>
  </r>
  <r>
    <s v="NIKE"/>
    <n v="1128299"/>
    <d v="2021-11-10T00:00:00"/>
    <s v="West"/>
    <s v="Hawaii"/>
    <s v="Honolulu"/>
    <n v="600"/>
    <n v="72000"/>
    <n v="0.2"/>
    <x v="1"/>
    <s v="Nike Air Max 2090"/>
    <s v="BV9977-101"/>
  </r>
  <r>
    <s v="NIKE"/>
    <n v="1128299"/>
    <d v="2021-11-10T00:00:00"/>
    <s v="West"/>
    <s v="Hawaii"/>
    <s v="Honolulu"/>
    <n v="425"/>
    <n v="58437.5"/>
    <n v="0.25"/>
    <x v="1"/>
    <s v="Nike Renew Fusion"/>
    <s v="CD0200-003"/>
  </r>
  <r>
    <s v="NIKE"/>
    <n v="1128299"/>
    <d v="2021-11-10T00:00:00"/>
    <s v="West"/>
    <s v="Hawaii"/>
    <s v="Honolulu"/>
    <n v="400"/>
    <n v="65000"/>
    <n v="0.25"/>
    <x v="1"/>
    <s v="LeBron 17"/>
    <s v="BQ3177-100"/>
  </r>
  <r>
    <s v="NIKE"/>
    <n v="1128299"/>
    <d v="2021-11-10T00:00:00"/>
    <s v="West"/>
    <s v="Hawaii"/>
    <s v="Honolulu"/>
    <n v="375"/>
    <n v="47812.5"/>
    <n v="0.15"/>
    <x v="1"/>
    <s v="Nike Air Max 720 OBJ Slip"/>
    <s v="DA4155-400"/>
  </r>
  <r>
    <s v="NIKE"/>
    <n v="1128299"/>
    <d v="2021-11-10T00:00:00"/>
    <s v="West"/>
    <s v="Hawaii"/>
    <s v="Honolulu"/>
    <n v="500"/>
    <n v="180000"/>
    <n v="0.4"/>
    <x v="1"/>
    <s v="Nike SuperRep Go"/>
    <s v="CJ0773-010"/>
  </r>
  <r>
    <s v="NIKE"/>
    <n v="1128299"/>
    <d v="2021-12-09T00:00:00"/>
    <s v="West"/>
    <s v="Hawaii"/>
    <s v="Honolulu"/>
    <n v="700"/>
    <n v="131250"/>
    <n v="0.25"/>
    <x v="1"/>
    <s v="Nike Air Max 90 Premium"/>
    <s v="CQ0912-100"/>
  </r>
  <r>
    <s v="NIKE"/>
    <n v="1128299"/>
    <d v="2021-12-09T00:00:00"/>
    <s v="West"/>
    <s v="Hawaii"/>
    <s v="Honolulu"/>
    <n v="700"/>
    <n v="119000"/>
    <n v="0.2"/>
    <x v="1"/>
    <s v="Nike Mercurial Superfly 7 Elite SE FG"/>
    <s v="CT1099-093"/>
  </r>
  <r>
    <s v="NIKE"/>
    <n v="1128299"/>
    <d v="2021-12-09T00:00:00"/>
    <s v="West"/>
    <s v="Hawaii"/>
    <s v="Honolulu"/>
    <n v="500"/>
    <n v="100000"/>
    <n v="0.25"/>
    <x v="1"/>
    <s v="Nike Epic Phantom React A.I.R. Cody Hudson"/>
    <s v="CI1718-001"/>
  </r>
  <r>
    <s v="NIKE"/>
    <n v="1128299"/>
    <d v="2021-12-09T00:00:00"/>
    <s v="West"/>
    <s v="Hawaii"/>
    <s v="Honolulu"/>
    <n v="500"/>
    <n v="100000"/>
    <n v="0.25"/>
    <x v="1"/>
    <s v="Nike Air Max 90"/>
    <s v="CD0490-101"/>
  </r>
  <r>
    <s v="NIKE"/>
    <n v="1128299"/>
    <d v="2021-12-09T00:00:00"/>
    <s v="West"/>
    <s v="Hawaii"/>
    <s v="Honolulu"/>
    <n v="425"/>
    <n v="57375"/>
    <n v="0.15"/>
    <x v="1"/>
    <s v="Nike Mercurial Superfly 7 Club TF"/>
    <s v="AT7980-606"/>
  </r>
  <r>
    <s v="NIKE"/>
    <n v="1128299"/>
    <d v="2021-12-09T00:00:00"/>
    <s v="West"/>
    <s v="Hawaii"/>
    <s v="Honolulu"/>
    <n v="525"/>
    <n v="199500"/>
    <n v="0.4"/>
    <x v="1"/>
    <s v="Nike Zoom Gravity"/>
    <s v="BQ3202-011"/>
  </r>
  <r>
    <s v="NIKE"/>
    <n v="1128299"/>
    <d v="2021-01-17T00:00:00"/>
    <s v="West"/>
    <s v="Hawaii"/>
    <s v="Honolulu"/>
    <n v="425"/>
    <n v="51000"/>
    <n v="0.3"/>
    <x v="1"/>
    <s v="Nike Air Max 270 React ENG"/>
    <s v="CD0113-400"/>
  </r>
  <r>
    <s v="NIKE"/>
    <n v="1128299"/>
    <d v="2021-01-17T00:00:00"/>
    <s v="West"/>
    <s v="Hawaii"/>
    <s v="Honolulu"/>
    <n v="425"/>
    <n v="53125"/>
    <n v="0.25"/>
    <x v="1"/>
    <s v="Nike Air Force 1 Type"/>
    <s v="CQ2344-100"/>
  </r>
  <r>
    <s v="NIKE"/>
    <n v="1128299"/>
    <d v="2021-01-17T00:00:00"/>
    <s v="West"/>
    <s v="Hawaii"/>
    <s v="Honolulu"/>
    <n v="425"/>
    <n v="63750"/>
    <n v="0.3"/>
    <x v="1"/>
    <s v="Nike Air Max 270 React"/>
    <s v="AO4971-700"/>
  </r>
  <r>
    <s v="NIKE"/>
    <n v="1128299"/>
    <d v="2021-01-17T00:00:00"/>
    <s v="West"/>
    <s v="Hawaii"/>
    <s v="Honolulu"/>
    <n v="275"/>
    <n v="41250"/>
    <n v="0.3"/>
    <x v="1"/>
    <s v="Nike React Presto"/>
    <s v="AV2605-101"/>
  </r>
  <r>
    <s v="NIKE"/>
    <n v="1128299"/>
    <d v="2021-01-17T00:00:00"/>
    <s v="West"/>
    <s v="Hawaii"/>
    <s v="Honolulu"/>
    <n v="225"/>
    <n v="24750"/>
    <n v="0.2"/>
    <x v="1"/>
    <s v="Nike Legend React"/>
    <s v="AA1625-009"/>
  </r>
  <r>
    <s v="NIKE"/>
    <n v="1128299"/>
    <d v="2021-01-17T00:00:00"/>
    <s v="West"/>
    <s v="Hawaii"/>
    <s v="Honolulu"/>
    <n v="475"/>
    <n v="106875"/>
    <n v="0.45"/>
    <x v="1"/>
    <s v="Air Jordan 1 Low SE"/>
    <s v="CK3022-005"/>
  </r>
  <r>
    <s v="NIKE"/>
    <n v="1128299"/>
    <d v="2021-02-17T00:00:00"/>
    <s v="West"/>
    <s v="Hawaii"/>
    <s v="Honolulu"/>
    <n v="525"/>
    <n v="63000"/>
    <n v="0.3"/>
    <x v="1"/>
    <s v="NikeCourt Air Max Wildcard"/>
    <s v="AO7351-104"/>
  </r>
  <r>
    <s v="NIKE"/>
    <n v="1128299"/>
    <d v="2021-02-17T00:00:00"/>
    <s v="West"/>
    <s v="Hawaii"/>
    <s v="Honolulu"/>
    <n v="425"/>
    <n v="53125"/>
    <n v="0.25"/>
    <x v="1"/>
    <s v="Nike Blazer Low"/>
    <s v="AJ9515-001"/>
  </r>
  <r>
    <s v="NIKE"/>
    <n v="1128299"/>
    <d v="2021-02-17T00:00:00"/>
    <s v="West"/>
    <s v="Hawaii"/>
    <s v="Honolulu"/>
    <n v="425"/>
    <n v="63750"/>
    <n v="0.3"/>
    <x v="1"/>
    <s v="Zoom LeBron 3 QS"/>
    <s v="AO2434-101"/>
  </r>
  <r>
    <s v="NIKE"/>
    <n v="1128299"/>
    <d v="2021-02-17T00:00:00"/>
    <s v="Southeast"/>
    <s v="Florida"/>
    <s v="Orlando"/>
    <n v="275"/>
    <n v="41250"/>
    <n v="0.3"/>
    <x v="1"/>
    <s v="Nike Free Metcon 3"/>
    <s v="CJ0861-010"/>
  </r>
  <r>
    <s v="NIKE"/>
    <n v="1128299"/>
    <d v="2021-02-17T00:00:00"/>
    <s v="Southeast"/>
    <s v="Florida"/>
    <s v="Orlando"/>
    <n v="200"/>
    <n v="22000"/>
    <n v="0.2"/>
    <x v="1"/>
    <s v="KD Trey 5 VII EP"/>
    <s v="AT1198-401"/>
  </r>
  <r>
    <s v="NIKE"/>
    <n v="1128299"/>
    <d v="2021-02-17T00:00:00"/>
    <s v="Southeast"/>
    <s v="Florida"/>
    <s v="Orlando"/>
    <n v="400"/>
    <n v="90000"/>
    <n v="0.45"/>
    <x v="1"/>
    <s v="Nike Mercurial Vapor 13 Academy TF"/>
    <s v="AT7996-606"/>
  </r>
  <r>
    <s v="NIKE"/>
    <n v="1128299"/>
    <d v="2021-03-16T00:00:00"/>
    <s v="Southeast"/>
    <s v="Florida"/>
    <s v="Orlando"/>
    <n v="550"/>
    <n v="82500"/>
    <n v="0.3"/>
    <x v="1"/>
    <s v="Jordan React Havoc SE"/>
    <s v="CK2772-101"/>
  </r>
  <r>
    <s v="NIKE"/>
    <n v="1128299"/>
    <d v="2021-03-16T00:00:00"/>
    <s v="Southeast"/>
    <s v="Florida"/>
    <s v="Orlando"/>
    <n v="400"/>
    <n v="60000"/>
    <n v="0.25"/>
    <x v="1"/>
    <s v="Nike SB Air Max Stefan Janoski 2"/>
    <s v="AQ7477-009"/>
  </r>
  <r>
    <s v="NIKE"/>
    <n v="1128299"/>
    <d v="2021-03-16T00:00:00"/>
    <s v="Southeast"/>
    <s v="Florida"/>
    <s v="Orlando"/>
    <n v="425"/>
    <n v="82875"/>
    <n v="0.3"/>
    <x v="1"/>
    <s v="Nike Free RN Flyknit 3.0"/>
    <s v="AQ5707-001"/>
  </r>
  <r>
    <s v="NIKE"/>
    <n v="1128299"/>
    <d v="2021-03-16T00:00:00"/>
    <s v="Southeast"/>
    <s v="Florida"/>
    <s v="Orlando"/>
    <n v="325"/>
    <n v="58500"/>
    <n v="0.3"/>
    <x v="1"/>
    <s v="Nike ISPA Joyride Envelope"/>
    <s v="BV4584-001"/>
  </r>
  <r>
    <s v="NIKE"/>
    <n v="1128299"/>
    <d v="2021-03-16T00:00:00"/>
    <s v="Southeast"/>
    <s v="Florida"/>
    <s v="Orlando"/>
    <n v="175"/>
    <n v="22750"/>
    <n v="0.2"/>
    <x v="1"/>
    <s v="Nike Mercurial Superfly 7 Elite SE FG"/>
    <s v="CD6721-808"/>
  </r>
  <r>
    <s v="NIKE"/>
    <n v="1128299"/>
    <d v="2021-03-16T00:00:00"/>
    <s v="Southeast"/>
    <s v="Florida"/>
    <s v="Orlando"/>
    <n v="375"/>
    <n v="101250"/>
    <n v="0.45"/>
    <x v="1"/>
    <s v="Nike Phantom Venom Academy FG"/>
    <s v="AO0566-606"/>
  </r>
  <r>
    <s v="NIKE"/>
    <n v="1128299"/>
    <d v="2021-04-17T00:00:00"/>
    <s v="Southeast"/>
    <s v="Florida"/>
    <s v="Orlando"/>
    <n v="550"/>
    <n v="107250"/>
    <n v="0.3"/>
    <x v="1"/>
    <s v="Nike Air Ghost Racer"/>
    <s v="AT5410-003"/>
  </r>
  <r>
    <s v="NIKE"/>
    <n v="1128299"/>
    <d v="2021-04-17T00:00:00"/>
    <s v="Southeast"/>
    <s v="Florida"/>
    <s v="Orlando"/>
    <n v="350"/>
    <n v="61250"/>
    <n v="0.25"/>
    <x v="1"/>
    <s v="Nike ACG Air Terra Antarktik"/>
    <s v="BV6348-300"/>
  </r>
  <r>
    <s v="NIKE"/>
    <n v="1128299"/>
    <d v="2021-04-17T00:00:00"/>
    <s v="Southeast"/>
    <s v="Florida"/>
    <s v="Orlando"/>
    <n v="400"/>
    <n v="84000"/>
    <n v="0.3"/>
    <x v="1"/>
    <s v="Nike Air Max 2 Light"/>
    <s v="CI3703-401"/>
  </r>
  <r>
    <s v="NIKE"/>
    <n v="1128299"/>
    <d v="2021-04-17T00:00:00"/>
    <s v="Southeast"/>
    <s v="Florida"/>
    <s v="Orlando"/>
    <n v="300"/>
    <n v="49500"/>
    <n v="0.3"/>
    <x v="1"/>
    <s v="Nike Mercurial Superfly 7 Academy MG"/>
    <s v="AT7946-414"/>
  </r>
  <r>
    <s v="NIKE"/>
    <n v="1128299"/>
    <d v="2021-04-17T00:00:00"/>
    <s v="Southeast"/>
    <s v="Florida"/>
    <s v="Orlando"/>
    <n v="200"/>
    <n v="24000"/>
    <n v="0.2"/>
    <x v="1"/>
    <s v="Nike AlphaDunk"/>
    <s v="BQ5401-001"/>
  </r>
  <r>
    <s v="NIKE"/>
    <n v="1128299"/>
    <d v="2021-04-17T00:00:00"/>
    <s v="Southeast"/>
    <s v="Florida"/>
    <s v="Orlando"/>
    <n v="375"/>
    <n v="126562.5"/>
    <n v="0.45"/>
    <x v="1"/>
    <s v="Nike Daybreak SP"/>
    <s v="BV7725-500"/>
  </r>
  <r>
    <s v="NIKE"/>
    <n v="1128299"/>
    <d v="2021-05-18T00:00:00"/>
    <s v="Southeast"/>
    <s v="Florida"/>
    <s v="Orlando"/>
    <n v="575"/>
    <n v="103500"/>
    <n v="0.3"/>
    <x v="1"/>
    <s v="Nike x MMW Joyride CC3 Setter"/>
    <s v="CU7623-002"/>
  </r>
  <r>
    <s v="NIKE"/>
    <n v="1128299"/>
    <d v="2021-05-18T00:00:00"/>
    <s v="Southeast"/>
    <s v="Florida"/>
    <s v="Orlando"/>
    <n v="425"/>
    <n v="69062.5"/>
    <n v="0.25"/>
    <x v="1"/>
    <s v="Nike Air Max 95 SP"/>
    <s v="CK5669-400"/>
  </r>
  <r>
    <s v="NIKE"/>
    <n v="1128299"/>
    <d v="2021-05-18T00:00:00"/>
    <s v="Southeast"/>
    <s v="Florida"/>
    <s v="Orlando"/>
    <n v="425"/>
    <n v="82875"/>
    <n v="0.3"/>
    <x v="1"/>
    <s v="Nike SB Blazer Low GT"/>
    <s v="704939-103"/>
  </r>
  <r>
    <s v="NIKE"/>
    <n v="1128299"/>
    <d v="2021-05-18T00:00:00"/>
    <s v="Southeast"/>
    <s v="Florida"/>
    <s v="Orlando"/>
    <n v="325"/>
    <n v="58500"/>
    <n v="0.3"/>
    <x v="1"/>
    <s v="LeBron 17 Monstars"/>
    <s v="CD5050-400"/>
  </r>
  <r>
    <s v="NIKE"/>
    <n v="1128299"/>
    <d v="2021-05-18T00:00:00"/>
    <s v="Southeast"/>
    <s v="Florida"/>
    <s v="Orlando"/>
    <n v="225"/>
    <n v="24750"/>
    <n v="0.2"/>
    <x v="1"/>
    <s v="Kyrie 5 x Bandulu"/>
    <s v="CK5836-100"/>
  </r>
  <r>
    <s v="NIKE"/>
    <n v="1128299"/>
    <d v="2021-05-18T00:00:00"/>
    <s v="Southeast"/>
    <s v="Florida"/>
    <s v="Orlando"/>
    <n v="575"/>
    <n v="181125"/>
    <n v="0.45"/>
    <x v="1"/>
    <s v="Nike Air Max Impact"/>
    <s v="CI1396-600"/>
  </r>
  <r>
    <s v="NIKE"/>
    <n v="1128299"/>
    <d v="2021-06-17T00:00:00"/>
    <s v="Southeast"/>
    <s v="Florida"/>
    <s v="Orlando"/>
    <n v="825"/>
    <n v="160875"/>
    <n v="0.3"/>
    <x v="1"/>
    <s v="Nike Air Max 90 QS"/>
    <s v="CD0916-001"/>
  </r>
  <r>
    <s v="NIKE"/>
    <n v="1128299"/>
    <d v="2021-06-17T00:00:00"/>
    <s v="Southeast"/>
    <s v="Florida"/>
    <s v="Orlando"/>
    <n v="700"/>
    <n v="122500"/>
    <n v="0.25"/>
    <x v="0"/>
    <s v="Nike React Element 55 SE"/>
    <s v="BV1507-001"/>
  </r>
  <r>
    <s v="NIKE"/>
    <n v="1128299"/>
    <d v="2021-06-17T00:00:00"/>
    <s v="Southeast"/>
    <s v="Florida"/>
    <s v="Orlando"/>
    <n v="700"/>
    <n v="178500"/>
    <n v="0.3"/>
    <x v="0"/>
    <s v="Jordan Proto-Max 720"/>
    <s v="BQ6623-070"/>
  </r>
  <r>
    <s v="NIKE"/>
    <n v="1128299"/>
    <d v="2021-06-17T00:00:00"/>
    <s v="Southeast"/>
    <s v="Florida"/>
    <s v="Orlando"/>
    <n v="575"/>
    <n v="146625"/>
    <n v="0.3"/>
    <x v="0"/>
    <s v="Nike Phantom Vision 2 Academy Dynamic Fit MG"/>
    <s v="CD4156-606"/>
  </r>
  <r>
    <s v="NIKE"/>
    <n v="1128299"/>
    <d v="2021-06-17T00:00:00"/>
    <s v="Southeast"/>
    <s v="Florida"/>
    <s v="Orlando"/>
    <n v="450"/>
    <n v="85500"/>
    <n v="0.2"/>
    <x v="0"/>
    <s v="Nike React Element 55 SE"/>
    <s v="CI3831-200"/>
  </r>
  <r>
    <s v="NIKE"/>
    <n v="1128299"/>
    <d v="2021-06-17T00:00:00"/>
    <s v="Southeast"/>
    <s v="Florida"/>
    <s v="Orlando"/>
    <n v="750"/>
    <n v="371250"/>
    <n v="0.45"/>
    <x v="0"/>
    <s v="Nike Air Max2 Light"/>
    <s v="AO1741-003"/>
  </r>
  <r>
    <s v="NIKE"/>
    <n v="1128299"/>
    <d v="2021-07-16T00:00:00"/>
    <s v="Southeast"/>
    <s v="Florida"/>
    <s v="Orlando"/>
    <n v="900"/>
    <n v="243000"/>
    <n v="0.3"/>
    <x v="0"/>
    <s v="Nike Air Max 270"/>
    <s v="AH8050-100"/>
  </r>
  <r>
    <s v="NIKE"/>
    <n v="1128299"/>
    <d v="2021-07-16T00:00:00"/>
    <s v="Southeast"/>
    <s v="Florida"/>
    <s v="Orlando"/>
    <n v="750"/>
    <n v="178125"/>
    <n v="0.25"/>
    <x v="0"/>
    <s v="Nike Phantom Vision 2 Club Dynamic Fit MG"/>
    <s v="CD4159-606"/>
  </r>
  <r>
    <s v="NIKE"/>
    <n v="1128299"/>
    <d v="2021-07-16T00:00:00"/>
    <s v="Southeast"/>
    <s v="Florida"/>
    <s v="Orlando"/>
    <n v="700"/>
    <n v="199500"/>
    <n v="0.3"/>
    <x v="0"/>
    <s v="Nike Air Force 1 '07 LV8"/>
    <s v="CK4363-100"/>
  </r>
  <r>
    <s v="NIKE"/>
    <n v="1128299"/>
    <d v="2021-07-16T00:00:00"/>
    <s v="Southeast"/>
    <s v="Florida"/>
    <s v="Orlando"/>
    <n v="600"/>
    <n v="162000"/>
    <n v="0.3"/>
    <x v="0"/>
    <s v="Nike Air Max 90"/>
    <s v="CN8490-100"/>
  </r>
  <r>
    <s v="NIKE"/>
    <n v="1128299"/>
    <d v="2021-07-16T00:00:00"/>
    <s v="Southeast"/>
    <s v="Florida"/>
    <s v="Orlando"/>
    <n v="650"/>
    <n v="123500"/>
    <n v="0.2"/>
    <x v="0"/>
    <s v="Nike Free RN 5.0 2020"/>
    <s v="CI9921-001"/>
  </r>
  <r>
    <s v="NIKE"/>
    <n v="1128299"/>
    <d v="2021-07-16T00:00:00"/>
    <s v="Southeast"/>
    <s v="Florida"/>
    <s v="Orlando"/>
    <n v="650"/>
    <n v="321750"/>
    <n v="0.45"/>
    <x v="0"/>
    <s v="Nike Phantom Vision Academy Dynamic Fit TF"/>
    <s v="AO3269-717"/>
  </r>
  <r>
    <s v="NIKE"/>
    <n v="1128299"/>
    <d v="2021-08-17T00:00:00"/>
    <s v="Southeast"/>
    <s v="Florida"/>
    <s v="Orlando"/>
    <n v="850"/>
    <n v="242250"/>
    <n v="0.3"/>
    <x v="0"/>
    <s v="Nike ACG MOC 3.0"/>
    <s v="CI9367-301"/>
  </r>
  <r>
    <s v="NIKE"/>
    <n v="1128299"/>
    <d v="2021-08-17T00:00:00"/>
    <s v="Southeast"/>
    <s v="Florida"/>
    <s v="Orlando"/>
    <n v="825"/>
    <n v="175312.5"/>
    <n v="0.25"/>
    <x v="0"/>
    <s v="Nike Mercurial Vapor 13 Academy Neymar Jr. MG"/>
    <s v="AT7960-104"/>
  </r>
  <r>
    <s v="NIKE"/>
    <n v="1128299"/>
    <d v="2021-08-17T00:00:00"/>
    <s v="Southeast"/>
    <s v="Florida"/>
    <s v="Orlando"/>
    <n v="700"/>
    <n v="168000"/>
    <n v="0.3"/>
    <x v="0"/>
    <s v="Nike Air DSVM"/>
    <s v="AT8179-100"/>
  </r>
  <r>
    <s v="NIKE"/>
    <n v="1128299"/>
    <d v="2021-08-17T00:00:00"/>
    <s v="Southeast"/>
    <s v="Florida"/>
    <s v="Orlando"/>
    <n v="475"/>
    <n v="114000"/>
    <n v="0.3"/>
    <x v="0"/>
    <s v="Nike x Carhartt WIP Air Max 95"/>
    <s v="AV3866-001"/>
  </r>
  <r>
    <s v="NIKE"/>
    <n v="1128299"/>
    <d v="2021-08-17T00:00:00"/>
    <s v="Southeast"/>
    <s v="Florida"/>
    <s v="Orlando"/>
    <n v="475"/>
    <n v="76000"/>
    <n v="0.2"/>
    <x v="0"/>
    <s v="Nike Odyssey React Flyknit 2"/>
    <s v="AH1015-010"/>
  </r>
  <r>
    <s v="NIKE"/>
    <n v="1128299"/>
    <d v="2021-08-17T00:00:00"/>
    <s v="Southeast"/>
    <s v="Florida"/>
    <s v="Orlando"/>
    <n v="300"/>
    <n v="114750"/>
    <n v="0.45"/>
    <x v="0"/>
    <s v="Nike Tiempo Legend 8 Elite FG"/>
    <s v="AT5293-004"/>
  </r>
  <r>
    <s v="NIKE"/>
    <n v="1128299"/>
    <d v="2021-09-18T00:00:00"/>
    <s v="Southeast"/>
    <s v="Florida"/>
    <s v="Orlando"/>
    <n v="500"/>
    <n v="90000"/>
    <n v="0.3"/>
    <x v="0"/>
    <s v="Nike Mercurial Superfly 7 Club MG"/>
    <s v="AT7949-606"/>
  </r>
  <r>
    <s v="NIKE"/>
    <n v="1128299"/>
    <d v="2021-09-18T00:00:00"/>
    <s v="Southeast"/>
    <s v="Florida"/>
    <s v="Orlando"/>
    <n v="500"/>
    <n v="81250"/>
    <n v="0.25"/>
    <x v="0"/>
    <s v="Nike Joyride CC3 Setter"/>
    <s v="AT6395-002"/>
  </r>
  <r>
    <s v="NIKE"/>
    <n v="1128299"/>
    <d v="2021-09-18T00:00:00"/>
    <s v="Southeast"/>
    <s v="Florida"/>
    <s v="Orlando"/>
    <n v="300"/>
    <n v="54000"/>
    <n v="0.3"/>
    <x v="0"/>
    <s v="Nike Renew Run"/>
    <s v="CK6357-005"/>
  </r>
  <r>
    <s v="NIKE"/>
    <n v="1128299"/>
    <d v="2021-09-18T00:00:00"/>
    <s v="Southeast"/>
    <s v="Florida"/>
    <s v="Orlando"/>
    <n v="250"/>
    <n v="45000"/>
    <n v="0.3"/>
    <x v="0"/>
    <s v="Nike React Ianga"/>
    <s v="AV5555-001"/>
  </r>
  <r>
    <s v="NIKE"/>
    <n v="1128299"/>
    <d v="2021-09-18T00:00:00"/>
    <s v="Southeast"/>
    <s v="Florida"/>
    <s v="Orlando"/>
    <n v="275"/>
    <n v="38500"/>
    <n v="0.2"/>
    <x v="0"/>
    <s v="Air Jordan 10 Retro"/>
    <s v="310805-137"/>
  </r>
  <r>
    <s v="NIKE"/>
    <n v="1128299"/>
    <d v="2021-09-18T00:00:00"/>
    <s v="Southeast"/>
    <s v="Florida"/>
    <s v="Orlando"/>
    <n v="300"/>
    <n v="74250"/>
    <n v="0.45"/>
    <x v="0"/>
    <s v="Air Jordan 12 Retro"/>
    <s v="130690-017"/>
  </r>
  <r>
    <s v="NIKE"/>
    <n v="1128299"/>
    <d v="2021-10-17T00:00:00"/>
    <s v="Southeast"/>
    <s v="Florida"/>
    <s v="Orlando"/>
    <n v="400"/>
    <n v="60000"/>
    <n v="0.3"/>
    <x v="0"/>
    <s v="Nike Air Max 270 React"/>
    <s v="CT1264-101"/>
  </r>
  <r>
    <s v="NIKE"/>
    <n v="1128299"/>
    <d v="2021-10-17T00:00:00"/>
    <s v="Southeast"/>
    <s v="Florida"/>
    <s v="Orlando"/>
    <n v="575"/>
    <n v="93437.5"/>
    <n v="0.25"/>
    <x v="0"/>
    <s v="Nike Air Max 200 SP"/>
    <s v="CK5668-600"/>
  </r>
  <r>
    <s v="NIKE"/>
    <n v="1128299"/>
    <d v="2021-10-17T00:00:00"/>
    <s v="Southeast"/>
    <s v="Florida"/>
    <s v="Orlando"/>
    <n v="400"/>
    <n v="72000"/>
    <n v="0.3"/>
    <x v="0"/>
    <s v="Nike Mercurial Superfly 7 Academy MDS MG"/>
    <s v="BQ5427-401"/>
  </r>
  <r>
    <s v="NIKE"/>
    <n v="1128299"/>
    <d v="2021-10-17T00:00:00"/>
    <s v="Southeast"/>
    <s v="Florida"/>
    <s v="Orlando"/>
    <n v="375"/>
    <n v="61875"/>
    <n v="0.3"/>
    <x v="0"/>
    <s v="Nike Air Zoom Winflo 6"/>
    <s v="AQ7497-300"/>
  </r>
  <r>
    <s v="NIKE"/>
    <n v="1128299"/>
    <d v="2021-10-17T00:00:00"/>
    <s v="Southeast"/>
    <s v="Florida"/>
    <s v="Orlando"/>
    <n v="350"/>
    <n v="45500"/>
    <n v="0.2"/>
    <x v="0"/>
    <s v="Nike Air Max 97"/>
    <s v="CT4526-100"/>
  </r>
  <r>
    <s v="NIKE"/>
    <n v="1128299"/>
    <d v="2021-10-17T00:00:00"/>
    <s v="Southeast"/>
    <s v="Florida"/>
    <s v="Orlando"/>
    <n v="400"/>
    <n v="126000"/>
    <n v="0.45"/>
    <x v="0"/>
    <s v="Nike Mercurial Vapor XII Club MG"/>
    <s v="AH7378-801"/>
  </r>
  <r>
    <s v="NIKE"/>
    <n v="1128299"/>
    <d v="2021-11-17T00:00:00"/>
    <s v="Southeast"/>
    <s v="Florida"/>
    <s v="Orlando"/>
    <n v="625"/>
    <n v="103125"/>
    <n v="0.3"/>
    <x v="0"/>
    <s v="Nike Zoom Fly 3 Premium"/>
    <s v="CJ0404-001"/>
  </r>
  <r>
    <s v="NIKE"/>
    <n v="1128299"/>
    <d v="2021-11-17T00:00:00"/>
    <s v="Southeast"/>
    <s v="Florida"/>
    <s v="Orlando"/>
    <n v="700"/>
    <n v="105000"/>
    <n v="0.25"/>
    <x v="0"/>
    <s v="Nike MX-720-818"/>
    <s v="CI3871-300"/>
  </r>
  <r>
    <s v="NIKE"/>
    <n v="1128299"/>
    <d v="2021-11-17T00:00:00"/>
    <s v="Southeast"/>
    <s v="Florida"/>
    <s v="Orlando"/>
    <n v="525"/>
    <n v="86625"/>
    <n v="0.3"/>
    <x v="0"/>
    <s v="Nike React Element 55"/>
    <s v="BQ2728-012"/>
  </r>
  <r>
    <s v="NIKE"/>
    <n v="1128299"/>
    <d v="2021-11-17T00:00:00"/>
    <s v="Southeast"/>
    <s v="Florida"/>
    <s v="Orlando"/>
    <n v="500"/>
    <n v="97500"/>
    <n v="0.3"/>
    <x v="0"/>
    <s v="Nike SB Charge Slip Premium"/>
    <s v="CT3110-400"/>
  </r>
  <r>
    <s v="NIKE"/>
    <n v="1128299"/>
    <d v="2021-11-17T00:00:00"/>
    <s v="Southeast"/>
    <s v="Florida"/>
    <s v="Orlando"/>
    <n v="475"/>
    <n v="80750"/>
    <n v="0.2"/>
    <x v="0"/>
    <s v="Nike Free RN 5.0 2020"/>
    <s v="CJ0270-601"/>
  </r>
  <r>
    <s v="NIKE"/>
    <n v="1128299"/>
    <d v="2021-11-17T00:00:00"/>
    <s v="Southeast"/>
    <s v="Florida"/>
    <s v="Orlando"/>
    <n v="600"/>
    <n v="243000"/>
    <n v="0.45"/>
    <x v="0"/>
    <s v="Nike ZoomX Vista Grind"/>
    <s v="CT8919-700"/>
  </r>
  <r>
    <s v="NIKE"/>
    <n v="1128299"/>
    <d v="2021-12-16T00:00:00"/>
    <s v="Southeast"/>
    <s v="Florida"/>
    <s v="Orlando"/>
    <n v="800"/>
    <n v="180000"/>
    <n v="0.3"/>
    <x v="0"/>
    <s v="Nike Air Force 1 React"/>
    <s v="CT1020-001"/>
  </r>
  <r>
    <s v="NIKE"/>
    <n v="1128299"/>
    <d v="2021-12-16T00:00:00"/>
    <s v="Southeast"/>
    <s v="Florida"/>
    <s v="Orlando"/>
    <n v="800"/>
    <n v="170000"/>
    <n v="0.25"/>
    <x v="0"/>
    <s v="PG 4 EP"/>
    <s v="CD5082-001"/>
  </r>
  <r>
    <s v="NIKE"/>
    <n v="1128299"/>
    <d v="2021-12-16T00:00:00"/>
    <s v="Southeast"/>
    <s v="Florida"/>
    <s v="Orlando"/>
    <n v="600"/>
    <n v="144000"/>
    <n v="0.3"/>
    <x v="0"/>
    <s v="Nike Air Zoom Pegasus 36"/>
    <s v="BV5739-500"/>
  </r>
  <r>
    <s v="NIKE"/>
    <n v="1128299"/>
    <d v="2021-12-16T00:00:00"/>
    <s v="Southeast"/>
    <s v="Florida"/>
    <s v="Orlando"/>
    <n v="600"/>
    <n v="144000"/>
    <n v="0.3"/>
    <x v="0"/>
    <s v="Nike Air Max 2090"/>
    <s v="CW4286-100"/>
  </r>
  <r>
    <s v="NIKE"/>
    <n v="1128299"/>
    <d v="2021-12-16T00:00:00"/>
    <s v="Southeast"/>
    <s v="Florida"/>
    <s v="Orlando"/>
    <n v="525"/>
    <n v="94500"/>
    <n v="0.2"/>
    <x v="0"/>
    <s v="Nike Air Force 1 '07 LV8"/>
    <s v="CD0887-201"/>
  </r>
  <r>
    <s v="NIKE"/>
    <n v="1128299"/>
    <d v="2021-12-16T00:00:00"/>
    <s v="Southeast"/>
    <s v="Florida"/>
    <s v="Orlando"/>
    <n v="625"/>
    <n v="267187.5"/>
    <n v="0.45"/>
    <x v="0"/>
    <s v="Kyrie 6 AS EP"/>
    <s v="CD5028-900"/>
  </r>
  <r>
    <s v="NIKE"/>
    <n v="1185732"/>
    <d v="2021-01-12T00:00:00"/>
    <s v="Southeast"/>
    <s v="Florida"/>
    <s v="Orlando"/>
    <n v="850"/>
    <n v="172125"/>
    <n v="0.45"/>
    <x v="0"/>
    <s v="Nike Air VaporMax Flyknit 3"/>
    <s v="AJ6900-102"/>
  </r>
  <r>
    <s v="NIKE"/>
    <n v="1185732"/>
    <d v="2021-01-12T00:00:00"/>
    <s v="Southeast"/>
    <s v="Florida"/>
    <s v="Orlando"/>
    <n v="650"/>
    <n v="102375"/>
    <n v="0.35"/>
    <x v="0"/>
    <s v="Nike Air Max Verona"/>
    <s v="CI9842-500"/>
  </r>
  <r>
    <s v="NIKE"/>
    <n v="1185732"/>
    <d v="2021-01-12T00:00:00"/>
    <s v="Southeast"/>
    <s v="Florida"/>
    <s v="Orlando"/>
    <n v="650"/>
    <n v="56875"/>
    <n v="0.25"/>
    <x v="0"/>
    <s v="Nike Air Force 1 Shadow"/>
    <s v="CI0919-100"/>
  </r>
  <r>
    <s v="NIKE"/>
    <n v="1185732"/>
    <d v="2021-01-12T00:00:00"/>
    <s v="Southeast"/>
    <s v="Florida"/>
    <s v="Orlando"/>
    <n v="500"/>
    <n v="60000"/>
    <n v="0.3"/>
    <x v="0"/>
    <s v="Nike Air Max Verona"/>
    <s v="CK7200-800"/>
  </r>
  <r>
    <s v="NIKE"/>
    <n v="1185732"/>
    <d v="2021-01-12T00:00:00"/>
    <s v="Southeast"/>
    <s v="Florida"/>
    <s v="Orlando"/>
    <n v="550"/>
    <n v="105875"/>
    <n v="0.35"/>
    <x v="0"/>
    <s v="Nike Air Tailwind 79"/>
    <s v="487754-303"/>
  </r>
  <r>
    <s v="NIKE"/>
    <n v="1185732"/>
    <d v="2021-01-12T00:00:00"/>
    <s v="Southeast"/>
    <s v="Florida"/>
    <s v="Orlando"/>
    <n v="650"/>
    <n v="146250"/>
    <n v="0.5"/>
    <x v="0"/>
    <s v="Nike TiempoX Lunar Legend VII Pro TF"/>
    <s v="AH7249-118"/>
  </r>
  <r>
    <s v="NIKE"/>
    <n v="1185732"/>
    <d v="2021-02-10T00:00:00"/>
    <s v="Southeast"/>
    <s v="Florida"/>
    <s v="Orlando"/>
    <n v="900"/>
    <n v="182250"/>
    <n v="0.45"/>
    <x v="0"/>
    <s v="Nike Air Max Plus III"/>
    <s v="CJ9684-001"/>
  </r>
  <r>
    <s v="NIKE"/>
    <n v="1185732"/>
    <d v="2021-02-10T00:00:00"/>
    <s v="Southeast"/>
    <s v="Florida"/>
    <s v="Orlando"/>
    <n v="550"/>
    <n v="86625"/>
    <n v="0.35"/>
    <x v="0"/>
    <s v="Nike Zoom 2K"/>
    <s v="AO0354-108"/>
  </r>
  <r>
    <s v="NIKE"/>
    <n v="1185732"/>
    <d v="2021-02-10T00:00:00"/>
    <s v="Southeast"/>
    <s v="Florida"/>
    <s v="Orlando"/>
    <n v="600"/>
    <n v="52500"/>
    <n v="0.25"/>
    <x v="0"/>
    <s v="Nike Zoom Pegasus Turbo 2"/>
    <s v="AT2863-100"/>
  </r>
  <r>
    <s v="NIKE"/>
    <n v="1185732"/>
    <d v="2021-02-10T00:00:00"/>
    <s v="Northeast"/>
    <s v="New York"/>
    <s v="Albany"/>
    <n v="475"/>
    <n v="57000"/>
    <n v="0.3"/>
    <x v="0"/>
    <s v="Nike Kawa Shower"/>
    <s v="832528-001"/>
  </r>
  <r>
    <s v="NIKE"/>
    <n v="1185732"/>
    <d v="2021-02-10T00:00:00"/>
    <s v="Northeast"/>
    <s v="New York"/>
    <s v="Albany"/>
    <n v="550"/>
    <n v="105875"/>
    <n v="0.35"/>
    <x v="0"/>
    <s v="Nike React Infinity Run Flyknit"/>
    <s v="CD4371-001"/>
  </r>
  <r>
    <s v="NIKE"/>
    <n v="1185732"/>
    <d v="2021-02-10T00:00:00"/>
    <s v="Northeast"/>
    <s v="New York"/>
    <s v="Albany"/>
    <n v="650"/>
    <n v="146250"/>
    <n v="0.5"/>
    <x v="0"/>
    <s v="Air Jordan XXXIII"/>
    <s v="AQ8830-016"/>
  </r>
  <r>
    <s v="NIKE"/>
    <n v="1185732"/>
    <d v="2021-03-08T00:00:00"/>
    <s v="Northeast"/>
    <s v="New York"/>
    <s v="Albany"/>
    <n v="870"/>
    <n v="176175"/>
    <n v="0.45"/>
    <x v="0"/>
    <s v="Nike Odyssey React"/>
    <s v="AO9819-001"/>
  </r>
  <r>
    <s v="NIKE"/>
    <n v="1185732"/>
    <d v="2021-03-08T00:00:00"/>
    <s v="Northeast"/>
    <s v="New York"/>
    <s v="Albany"/>
    <n v="550"/>
    <n v="86625"/>
    <n v="0.35"/>
    <x v="0"/>
    <s v="Nike Air Max 1 DNA Ch. 1"/>
    <s v="AR3863-101"/>
  </r>
  <r>
    <s v="NIKE"/>
    <n v="1185732"/>
    <d v="2021-03-08T00:00:00"/>
    <s v="Northeast"/>
    <s v="New York"/>
    <s v="Albany"/>
    <n v="575"/>
    <n v="50312.5"/>
    <n v="0.25"/>
    <x v="0"/>
    <s v="Nike Joyride Flyknit AW"/>
    <s v="CI3706-100"/>
  </r>
  <r>
    <s v="NIKE"/>
    <n v="1185732"/>
    <d v="2021-03-08T00:00:00"/>
    <s v="Northeast"/>
    <s v="New York"/>
    <s v="Albany"/>
    <n v="425"/>
    <n v="51000"/>
    <n v="0.3"/>
    <x v="0"/>
    <s v="Nike Legend React 2"/>
    <s v="AT1369-103"/>
  </r>
  <r>
    <s v="NIKE"/>
    <n v="1185732"/>
    <d v="2021-03-08T00:00:00"/>
    <s v="Northeast"/>
    <s v="New York"/>
    <s v="Albany"/>
    <n v="475"/>
    <n v="91437.5"/>
    <n v="0.35"/>
    <x v="0"/>
    <s v="Nike Metcon 5"/>
    <s v="AQ1189-009"/>
  </r>
  <r>
    <s v="NIKE"/>
    <n v="1185732"/>
    <d v="2021-03-08T00:00:00"/>
    <s v="Northeast"/>
    <s v="New York"/>
    <s v="Albany"/>
    <n v="575"/>
    <n v="129375"/>
    <n v="0.5"/>
    <x v="0"/>
    <s v="LeBron 7"/>
    <s v="CU5133-600"/>
  </r>
  <r>
    <s v="NIKE"/>
    <n v="1185732"/>
    <d v="2021-04-09T00:00:00"/>
    <s v="Northeast"/>
    <s v="New York"/>
    <s v="Albany"/>
    <n v="825"/>
    <n v="167062.5"/>
    <n v="0.45"/>
    <x v="0"/>
    <s v="Nike Air VaporMax 360"/>
    <s v="CK9670-100"/>
  </r>
  <r>
    <s v="NIKE"/>
    <n v="1185732"/>
    <d v="2021-04-09T00:00:00"/>
    <s v="Northeast"/>
    <s v="New York"/>
    <s v="Albany"/>
    <n v="525"/>
    <n v="82687.5"/>
    <n v="0.35"/>
    <x v="0"/>
    <s v="Nike Blazer Low QS Flyleather with at least 50% leather fibre"/>
    <s v="CI5546-100"/>
  </r>
  <r>
    <s v="NIKE"/>
    <n v="1185732"/>
    <d v="2021-04-09T00:00:00"/>
    <s v="Northeast"/>
    <s v="New York"/>
    <s v="Albany"/>
    <n v="525"/>
    <n v="45937.5"/>
    <n v="0.25"/>
    <x v="0"/>
    <s v="Nike SB Dunk High Pro"/>
    <s v="BQ6826-003"/>
  </r>
  <r>
    <s v="NIKE"/>
    <n v="1185732"/>
    <d v="2021-04-09T00:00:00"/>
    <s v="Northeast"/>
    <s v="New York"/>
    <s v="Albany"/>
    <n v="450"/>
    <n v="54000"/>
    <n v="0.3"/>
    <x v="0"/>
    <s v="Nike Air Max 90 FlyEase"/>
    <s v="CU0814-102"/>
  </r>
  <r>
    <s v="NIKE"/>
    <n v="1185732"/>
    <d v="2021-04-09T00:00:00"/>
    <s v="Northeast"/>
    <s v="New York"/>
    <s v="Albany"/>
    <n v="475"/>
    <n v="91437.5"/>
    <n v="0.35"/>
    <x v="0"/>
    <s v="Nike Metcon 5 AMP"/>
    <s v="CD3395-006"/>
  </r>
  <r>
    <s v="NIKE"/>
    <n v="1185732"/>
    <d v="2021-04-09T00:00:00"/>
    <s v="Northeast"/>
    <s v="New York"/>
    <s v="Albany"/>
    <n v="600"/>
    <n v="135000"/>
    <n v="0.5"/>
    <x v="0"/>
    <s v="Nike M2K Tekno"/>
    <s v="AV4789-104"/>
  </r>
  <r>
    <s v="NIKE"/>
    <n v="1185732"/>
    <d v="2021-05-08T00:00:00"/>
    <s v="Northeast"/>
    <s v="New York"/>
    <s v="Albany"/>
    <n v="870"/>
    <n v="215325"/>
    <n v="0.45"/>
    <x v="0"/>
    <s v="Nike React Kenny 55"/>
    <s v="CJ3312-001"/>
  </r>
  <r>
    <s v="NIKE"/>
    <n v="1185732"/>
    <d v="2021-05-08T00:00:00"/>
    <s v="Northeast"/>
    <s v="New York"/>
    <s v="Albany"/>
    <n v="575"/>
    <n v="110687.5"/>
    <n v="0.35"/>
    <x v="0"/>
    <s v="Nike Air VaporMax 2019"/>
    <s v="AR6631-004"/>
  </r>
  <r>
    <s v="NIKE"/>
    <n v="1185732"/>
    <d v="2021-05-08T00:00:00"/>
    <s v="Northeast"/>
    <s v="New York"/>
    <s v="Albany"/>
    <n v="550"/>
    <n v="68750"/>
    <n v="0.25"/>
    <x v="0"/>
    <s v="Nike React Element 55"/>
    <s v="BQ6166-003"/>
  </r>
  <r>
    <s v="NIKE"/>
    <n v="1185732"/>
    <d v="2021-05-08T00:00:00"/>
    <s v="Northeast"/>
    <s v="New York"/>
    <s v="Albany"/>
    <n v="500"/>
    <n v="75000"/>
    <n v="0.3"/>
    <x v="0"/>
    <s v="Nike Air Force 1 Low Retro"/>
    <s v="CQ0492-001"/>
  </r>
  <r>
    <s v="NIKE"/>
    <n v="1185732"/>
    <d v="2021-05-08T00:00:00"/>
    <s v="Northeast"/>
    <s v="New York"/>
    <s v="Albany"/>
    <n v="525"/>
    <n v="110250"/>
    <n v="0.35"/>
    <x v="0"/>
    <s v="NikeCourt Zoom Cage 3"/>
    <s v="918193-700"/>
  </r>
  <r>
    <s v="NIKE"/>
    <n v="1185732"/>
    <d v="2021-05-08T00:00:00"/>
    <s v="Northeast"/>
    <s v="New York"/>
    <s v="Albany"/>
    <n v="625"/>
    <n v="203125"/>
    <n v="0.5"/>
    <x v="0"/>
    <s v="Nike Air Max 90 Print"/>
    <s v="AQ0926-001"/>
  </r>
  <r>
    <s v="NIKE"/>
    <n v="1185732"/>
    <d v="2021-06-10T00:00:00"/>
    <s v="Northeast"/>
    <s v="New York"/>
    <s v="Albany"/>
    <n v="875"/>
    <n v="236250"/>
    <n v="0.45"/>
    <x v="0"/>
    <s v="Nike Metcon Sport"/>
    <s v="AQ7489-008"/>
  </r>
  <r>
    <s v="NIKE"/>
    <n v="1185732"/>
    <d v="2021-06-10T00:00:00"/>
    <s v="Northeast"/>
    <s v="New York"/>
    <s v="Albany"/>
    <n v="625"/>
    <n v="120312.5"/>
    <n v="0.35"/>
    <x v="0"/>
    <s v="Jordan Mars 270"/>
    <s v="CD7070-009"/>
  </r>
  <r>
    <s v="NIKE"/>
    <n v="1185732"/>
    <d v="2021-06-10T00:00:00"/>
    <s v="Northeast"/>
    <s v="New York"/>
    <s v="Albany"/>
    <n v="600"/>
    <n v="75000"/>
    <n v="0.25"/>
    <x v="0"/>
    <s v="Nike Air Zoom Vomero 14"/>
    <s v="AH7857-009"/>
  </r>
  <r>
    <s v="NIKE"/>
    <n v="1185732"/>
    <d v="2021-06-10T00:00:00"/>
    <s v="Northeast"/>
    <s v="New York"/>
    <s v="Albany"/>
    <n v="575"/>
    <n v="86250"/>
    <n v="0.3"/>
    <x v="0"/>
    <s v="Nike Air Max 720"/>
    <s v="CT5229-001"/>
  </r>
  <r>
    <s v="NIKE"/>
    <n v="1185732"/>
    <d v="2021-06-10T00:00:00"/>
    <s v="Northeast"/>
    <s v="New York"/>
    <s v="Albany"/>
    <n v="575"/>
    <n v="130812.5"/>
    <n v="0.35"/>
    <x v="0"/>
    <s v="Nike Mercurial Vapor 13 Academy MDS IC"/>
    <s v="CJ1300-401"/>
  </r>
  <r>
    <s v="NIKE"/>
    <n v="1185732"/>
    <d v="2021-06-10T00:00:00"/>
    <s v="Northeast"/>
    <s v="New York"/>
    <s v="Albany"/>
    <n v="725"/>
    <n v="253750"/>
    <n v="0.5"/>
    <x v="0"/>
    <s v="Nike Zoom Fly"/>
    <s v="880848-005"/>
  </r>
  <r>
    <s v="NIKE"/>
    <n v="1185732"/>
    <d v="2021-07-08T00:00:00"/>
    <s v="Northeast"/>
    <s v="New York"/>
    <s v="Albany"/>
    <n v="950"/>
    <n v="277875"/>
    <n v="0.45"/>
    <x v="0"/>
    <s v="Nike Zoom Fly 3"/>
    <s v="AT8240-003"/>
  </r>
  <r>
    <s v="NIKE"/>
    <n v="1185732"/>
    <d v="2021-07-08T00:00:00"/>
    <s v="Northeast"/>
    <s v="New York"/>
    <s v="Albany"/>
    <n v="700"/>
    <n v="147000"/>
    <n v="0.35"/>
    <x v="0"/>
    <s v="Nike Air Zoom Pegasus 35"/>
    <s v="942851-002"/>
  </r>
  <r>
    <s v="NIKE"/>
    <n v="1185732"/>
    <d v="2021-07-08T00:00:00"/>
    <s v="Northeast"/>
    <s v="New York"/>
    <s v="Albany"/>
    <n v="625"/>
    <n v="85937.5"/>
    <n v="0.25"/>
    <x v="0"/>
    <s v="Nike Air Zoom Pegasus 36 Trail"/>
    <s v="AR5677-200"/>
  </r>
  <r>
    <s v="NIKE"/>
    <n v="1185732"/>
    <d v="2021-07-08T00:00:00"/>
    <s v="Northeast"/>
    <s v="New York"/>
    <s v="Albany"/>
    <n v="575"/>
    <n v="94875"/>
    <n v="0.3"/>
    <x v="0"/>
    <s v="KD13 EP"/>
    <s v="CI9949-001"/>
  </r>
  <r>
    <s v="NIKE"/>
    <n v="1185732"/>
    <d v="2021-07-08T00:00:00"/>
    <s v="Northeast"/>
    <s v="New York"/>
    <s v="Albany"/>
    <n v="600"/>
    <n v="136500"/>
    <n v="0.35"/>
    <x v="0"/>
    <s v="Nike Phantom Vision Club Dynamic Fit FG"/>
    <s v="AJ6959-717"/>
  </r>
  <r>
    <s v="NIKE"/>
    <n v="1185732"/>
    <d v="2021-07-08T00:00:00"/>
    <s v="Northeast"/>
    <s v="New York"/>
    <s v="Albany"/>
    <n v="775"/>
    <n v="271250"/>
    <n v="0.5"/>
    <x v="0"/>
    <s v="Nike Air Monarch IV"/>
    <s v="415445-102"/>
  </r>
  <r>
    <s v="NIKE"/>
    <n v="1185732"/>
    <d v="2021-08-09T00:00:00"/>
    <s v="Northeast"/>
    <s v="New York"/>
    <s v="Albany"/>
    <n v="925"/>
    <n v="270562.5"/>
    <n v="0.45"/>
    <x v="0"/>
    <s v="Zoom Freak 1"/>
    <s v="BQ5422-200"/>
  </r>
  <r>
    <s v="NIKE"/>
    <n v="1185732"/>
    <d v="2021-08-09T00:00:00"/>
    <s v="Northeast"/>
    <s v="New York"/>
    <s v="Albany"/>
    <n v="700"/>
    <n v="147000"/>
    <n v="0.35"/>
    <x v="0"/>
    <s v="Nike Mercurial Superfly 7 Academy IC"/>
    <s v="AT7975-606"/>
  </r>
  <r>
    <s v="NIKE"/>
    <n v="1185732"/>
    <d v="2021-08-09T00:00:00"/>
    <s v="Northeast"/>
    <s v="New York"/>
    <s v="Albany"/>
    <n v="625"/>
    <n v="85937.5"/>
    <n v="0.25"/>
    <x v="0"/>
    <s v="Air Jordan 1 Low"/>
    <s v="553558-125"/>
  </r>
  <r>
    <s v="NIKE"/>
    <n v="1185732"/>
    <d v="2021-08-09T00:00:00"/>
    <s v="Northeast"/>
    <s v="New York"/>
    <s v="Albany"/>
    <n v="575"/>
    <n v="77625"/>
    <n v="0.3"/>
    <x v="0"/>
    <s v="Nike Air Max 95 Print"/>
    <s v="AQ0925-002"/>
  </r>
  <r>
    <s v="NIKE"/>
    <n v="1185732"/>
    <d v="2021-08-09T00:00:00"/>
    <s v="Northeast"/>
    <s v="New York"/>
    <s v="Albany"/>
    <n v="550"/>
    <n v="105875"/>
    <n v="0.35"/>
    <x v="0"/>
    <s v="Nike P-6000"/>
    <s v="CD6404-800"/>
  </r>
  <r>
    <s v="NIKE"/>
    <n v="1185732"/>
    <d v="2021-08-09T00:00:00"/>
    <s v="Northeast"/>
    <s v="New York"/>
    <s v="Albany"/>
    <n v="725"/>
    <n v="217500"/>
    <n v="0.5"/>
    <x v="0"/>
    <s v="Nike Mercurial Vapor 13 Elite FG"/>
    <s v="AQ4176-049"/>
  </r>
  <r>
    <s v="NIKE"/>
    <n v="1185732"/>
    <d v="2021-09-08T00:00:00"/>
    <s v="Northeast"/>
    <s v="New York"/>
    <s v="Albany"/>
    <n v="850"/>
    <n v="210375"/>
    <n v="0.45"/>
    <x v="0"/>
    <s v="Nike SB Adversary Premium"/>
    <s v="CT3632-001"/>
  </r>
  <r>
    <s v="NIKE"/>
    <n v="1185732"/>
    <d v="2021-09-08T00:00:00"/>
    <s v="Northeast"/>
    <s v="New York"/>
    <s v="Albany"/>
    <n v="650"/>
    <n v="113750"/>
    <n v="0.35"/>
    <x v="0"/>
    <s v="Nike Air VaporMax 360"/>
    <s v="CK2718-003"/>
  </r>
  <r>
    <s v="NIKE"/>
    <n v="1185732"/>
    <d v="2021-09-08T00:00:00"/>
    <s v="Northeast"/>
    <s v="New York"/>
    <s v="Albany"/>
    <n v="550"/>
    <n v="61875"/>
    <n v="0.25"/>
    <x v="0"/>
    <s v="Nike Air Max 720"/>
    <s v="AO2924-401"/>
  </r>
  <r>
    <s v="NIKE"/>
    <n v="1185732"/>
    <d v="2021-09-08T00:00:00"/>
    <s v="Northeast"/>
    <s v="New York"/>
    <s v="Albany"/>
    <n v="525"/>
    <n v="70875"/>
    <n v="0.3"/>
    <x v="0"/>
    <s v="Nike Zoom KD12"/>
    <s v="AR4229-003"/>
  </r>
  <r>
    <s v="NIKE"/>
    <n v="1185732"/>
    <d v="2021-09-08T00:00:00"/>
    <s v="Northeast"/>
    <s v="New York"/>
    <s v="Albany"/>
    <n v="525"/>
    <n v="101062.5"/>
    <n v="0.35"/>
    <x v="0"/>
    <s v="Nike Free X Metcon 2"/>
    <s v="AQ8306-407"/>
  </r>
  <r>
    <s v="NIKE"/>
    <n v="1185732"/>
    <d v="2021-09-08T00:00:00"/>
    <s v="Northeast"/>
    <s v="New York"/>
    <s v="Albany"/>
    <n v="625"/>
    <n v="187500"/>
    <n v="0.5"/>
    <x v="0"/>
    <s v="Nike Air Max 90"/>
    <s v="CD0881-104"/>
  </r>
  <r>
    <s v="NIKE"/>
    <n v="1185732"/>
    <d v="2021-10-10T00:00:00"/>
    <s v="Northeast"/>
    <s v="New York"/>
    <s v="Albany"/>
    <n v="800"/>
    <n v="216000"/>
    <n v="0.45"/>
    <x v="0"/>
    <s v="Air Jordan 4 Retro SE"/>
    <s v="CT5342-007"/>
  </r>
  <r>
    <s v="NIKE"/>
    <n v="1185732"/>
    <d v="2021-10-10T00:00:00"/>
    <s v="Northeast"/>
    <s v="New York"/>
    <s v="Albany"/>
    <n v="625"/>
    <n v="109375"/>
    <n v="0.35"/>
    <x v="0"/>
    <s v="Nike Air Max 95 Essential"/>
    <s v="CI3705-600"/>
  </r>
  <r>
    <s v="NIKE"/>
    <n v="1185732"/>
    <d v="2021-10-10T00:00:00"/>
    <s v="Northeast"/>
    <s v="New York"/>
    <s v="Albany"/>
    <n v="525"/>
    <n v="65625"/>
    <n v="0.25"/>
    <x v="0"/>
    <s v="Nike SB Zoom Stefan Janoski Canvas RM Premium"/>
    <s v="AQ7878-003"/>
  </r>
  <r>
    <s v="NIKE"/>
    <n v="1185732"/>
    <d v="2021-10-10T00:00:00"/>
    <s v="Northeast"/>
    <s v="New York"/>
    <s v="Albany"/>
    <n v="500"/>
    <n v="75000"/>
    <n v="0.3"/>
    <x v="0"/>
    <s v="Nike Phantom Venom Academy IC"/>
    <s v="AO0570-810"/>
  </r>
  <r>
    <s v="NIKE"/>
    <n v="1185732"/>
    <d v="2021-10-10T00:00:00"/>
    <s v="Northeast"/>
    <s v="New York"/>
    <s v="Albany"/>
    <n v="500"/>
    <n v="105000"/>
    <n v="0.35"/>
    <x v="0"/>
    <s v="Nike Air Max 270 React"/>
    <s v="CT5528-001"/>
  </r>
  <r>
    <s v="NIKE"/>
    <n v="1185732"/>
    <d v="2021-10-10T00:00:00"/>
    <s v="Northeast"/>
    <s v="New York"/>
    <s v="Albany"/>
    <n v="625"/>
    <n v="203125"/>
    <n v="0.5"/>
    <x v="0"/>
    <s v="Nike Zoom Rival Fly"/>
    <s v="CD7288-001"/>
  </r>
  <r>
    <s v="NIKE"/>
    <n v="1185732"/>
    <d v="2021-11-09T00:00:00"/>
    <s v="Northeast"/>
    <s v="New York"/>
    <s v="Albany"/>
    <n v="775"/>
    <n v="209250"/>
    <n v="0.45"/>
    <x v="0"/>
    <s v="Nike Mercurial Superfly 7 Academy MDS TF"/>
    <s v="BQ5435-703"/>
  </r>
  <r>
    <s v="NIKE"/>
    <n v="1185732"/>
    <d v="2021-11-09T00:00:00"/>
    <s v="Northeast"/>
    <s v="New York"/>
    <s v="Albany"/>
    <n v="600"/>
    <n v="105000"/>
    <n v="0.35"/>
    <x v="0"/>
    <s v="Nike Pegasus 36 FlyEase (Extra Wide)"/>
    <s v="BV0612-001"/>
  </r>
  <r>
    <s v="NIKE"/>
    <n v="1185732"/>
    <d v="2021-11-09T00:00:00"/>
    <s v="Northeast"/>
    <s v="New York"/>
    <s v="Albany"/>
    <n v="545"/>
    <n v="68125"/>
    <n v="0.25"/>
    <x v="0"/>
    <s v="Nike ISPA Air Max 720"/>
    <s v="CD2182-001"/>
  </r>
  <r>
    <s v="NIKE"/>
    <n v="1185732"/>
    <d v="2021-11-09T00:00:00"/>
    <s v="Northeast"/>
    <s v="New York"/>
    <s v="Albany"/>
    <n v="575"/>
    <n v="86250"/>
    <n v="0.3"/>
    <x v="0"/>
    <s v="Air Jordan OG"/>
    <s v="133000-106"/>
  </r>
  <r>
    <s v="NIKE"/>
    <n v="1185732"/>
    <d v="2021-11-09T00:00:00"/>
    <s v="Northeast"/>
    <s v="New York"/>
    <s v="Albany"/>
    <n v="550"/>
    <n v="125125"/>
    <n v="0.35"/>
    <x v="0"/>
    <s v="Nike Air Max 270 React ENG"/>
    <s v="CJ0579-400"/>
  </r>
  <r>
    <s v="NIKE"/>
    <n v="1185732"/>
    <d v="2021-11-09T00:00:00"/>
    <s v="Northeast"/>
    <s v="New York"/>
    <s v="Albany"/>
    <n v="650"/>
    <n v="227500"/>
    <n v="0.5"/>
    <x v="0"/>
    <s v="Nike Epic Phantom React Flyknit"/>
    <s v="BV0417-401"/>
  </r>
  <r>
    <s v="NIKE"/>
    <n v="1185732"/>
    <d v="2021-12-08T00:00:00"/>
    <s v="Northeast"/>
    <s v="New York"/>
    <s v="Albany"/>
    <n v="875"/>
    <n v="255937.5"/>
    <n v="0.45"/>
    <x v="0"/>
    <s v="Nike Air Zoom Pegasus 36"/>
    <s v="AQ2203-003"/>
  </r>
  <r>
    <s v="NIKE"/>
    <n v="1185732"/>
    <d v="2021-12-08T00:00:00"/>
    <s v="Northeast"/>
    <s v="New York"/>
    <s v="Albany"/>
    <n v="675"/>
    <n v="129937.5"/>
    <n v="0.35"/>
    <x v="0"/>
    <s v="Jordan Aerospace 720"/>
    <s v="BV5502-600"/>
  </r>
  <r>
    <s v="NIKE"/>
    <n v="1185732"/>
    <d v="2021-12-08T00:00:00"/>
    <s v="Northeast"/>
    <s v="New York"/>
    <s v="Albany"/>
    <n v="625"/>
    <n v="85937.5"/>
    <n v="0.25"/>
    <x v="0"/>
    <s v="Nike Air Max Plus III"/>
    <s v="CD7005-001"/>
  </r>
  <r>
    <s v="NIKE"/>
    <n v="1185732"/>
    <d v="2021-12-08T00:00:00"/>
    <s v="Northeast"/>
    <s v="New York"/>
    <s v="Albany"/>
    <n v="575"/>
    <n v="94875"/>
    <n v="0.3"/>
    <x v="0"/>
    <s v="Jordan Hydro 8"/>
    <s v="CD2803-001"/>
  </r>
  <r>
    <s v="NIKE"/>
    <n v="1185732"/>
    <d v="2021-12-08T00:00:00"/>
    <s v="Northeast"/>
    <s v="New York"/>
    <s v="Albany"/>
    <n v="575"/>
    <n v="130812.5"/>
    <n v="0.35"/>
    <x v="0"/>
    <s v="Nike x Undercover React"/>
    <s v="CJ6971-001"/>
  </r>
  <r>
    <s v="NIKE"/>
    <n v="1185732"/>
    <d v="2021-12-08T00:00:00"/>
    <s v="Northeast"/>
    <s v="New York"/>
    <s v="Albany"/>
    <n v="675"/>
    <n v="236250"/>
    <n v="0.5"/>
    <x v="0"/>
    <s v="Nike Air Max 90/1"/>
    <s v="AJ7695-100"/>
  </r>
  <r>
    <s v="NIKE"/>
    <n v="1185732"/>
    <d v="2021-01-14T00:00:00"/>
    <s v="Northeast"/>
    <s v="New York"/>
    <s v="Albany"/>
    <n v="800"/>
    <n v="160000"/>
    <n v="0.5"/>
    <x v="0"/>
    <s v="Nike Air Max 98"/>
    <s v="640744-016"/>
  </r>
  <r>
    <s v="NIKE"/>
    <n v="1185732"/>
    <d v="2021-01-14T00:00:00"/>
    <s v="Northeast"/>
    <s v="New York"/>
    <s v="Albany"/>
    <n v="600"/>
    <n v="72000"/>
    <n v="0.3"/>
    <x v="0"/>
    <s v="Nike Air Max 200"/>
    <s v="AQ2568-100"/>
  </r>
  <r>
    <s v="NIKE"/>
    <n v="1185732"/>
    <d v="2021-01-14T00:00:00"/>
    <s v="Northeast"/>
    <s v="New York"/>
    <s v="Albany"/>
    <n v="600"/>
    <n v="63000"/>
    <n v="0.35"/>
    <x v="0"/>
    <s v="Nike Air Max 90"/>
    <s v="CT2007-100"/>
  </r>
  <r>
    <s v="NIKE"/>
    <n v="1185732"/>
    <d v="2021-01-14T00:00:00"/>
    <s v="Northeast"/>
    <s v="New York"/>
    <s v="Albany"/>
    <n v="450"/>
    <n v="55125"/>
    <n v="0.35"/>
    <x v="0"/>
    <s v="Nike Air Max 270 React"/>
    <s v="CI3866-100"/>
  </r>
  <r>
    <s v="NIKE"/>
    <n v="1185732"/>
    <d v="2021-01-14T00:00:00"/>
    <s v="Northeast"/>
    <s v="New York"/>
    <s v="Albany"/>
    <n v="500"/>
    <n v="75000"/>
    <n v="0.3"/>
    <x v="0"/>
    <s v="Nike Air Max 1 Premium"/>
    <s v="CU8861-460"/>
  </r>
  <r>
    <s v="NIKE"/>
    <n v="1185732"/>
    <d v="2021-01-14T00:00:00"/>
    <s v="Northeast"/>
    <s v="New York"/>
    <s v="Albany"/>
    <n v="600"/>
    <n v="60000"/>
    <n v="0.25"/>
    <x v="0"/>
    <s v="Nike Tiempo Legend 8 Club MG"/>
    <s v="AT6107-606"/>
  </r>
  <r>
    <s v="NIKE"/>
    <n v="1185732"/>
    <d v="2021-02-12T00:00:00"/>
    <s v="Northeast"/>
    <s v="New York"/>
    <s v="Albany"/>
    <n v="850"/>
    <n v="170000"/>
    <n v="0.5"/>
    <x v="0"/>
    <s v="Nike Air Zoom Terra Kiger 6"/>
    <s v="CJ0219-400"/>
  </r>
  <r>
    <s v="NIKE"/>
    <n v="1185732"/>
    <d v="2021-02-12T00:00:00"/>
    <s v="Northeast"/>
    <s v="New York"/>
    <s v="Albany"/>
    <n v="500"/>
    <n v="60000"/>
    <n v="0.3"/>
    <x v="0"/>
    <s v="Nike Air Max 97 Utility"/>
    <s v="BQ5615-002"/>
  </r>
  <r>
    <s v="NIKE"/>
    <n v="1185732"/>
    <d v="2021-02-12T00:00:00"/>
    <s v="Northeast"/>
    <s v="New York"/>
    <s v="Albany"/>
    <n v="550"/>
    <n v="57750"/>
    <n v="0.35"/>
    <x v="0"/>
    <s v="Jordan Jumpman 2020 PF"/>
    <s v="BQ3448-400"/>
  </r>
  <r>
    <s v="NIKE"/>
    <n v="1185732"/>
    <d v="2021-02-12T00:00:00"/>
    <s v="West"/>
    <s v="Wyoming"/>
    <s v="Cheyenne"/>
    <n v="425"/>
    <n v="52062.5"/>
    <n v="0.35"/>
    <x v="0"/>
    <s v="Nike ACG React Terra Gobe"/>
    <s v="BV6344-001"/>
  </r>
  <r>
    <s v="NIKE"/>
    <n v="1185732"/>
    <d v="2021-02-12T00:00:00"/>
    <s v="West"/>
    <s v="Wyoming"/>
    <s v="Cheyenne"/>
    <n v="500"/>
    <n v="75000"/>
    <n v="0.3"/>
    <x v="0"/>
    <s v="Nike Air Max 90 SP"/>
    <s v="CQ6639-001"/>
  </r>
  <r>
    <s v="NIKE"/>
    <n v="1185732"/>
    <d v="2021-02-12T00:00:00"/>
    <s v="West"/>
    <s v="Wyoming"/>
    <s v="Cheyenne"/>
    <n v="600"/>
    <n v="60000"/>
    <n v="0.25"/>
    <x v="0"/>
    <s v="Nike Air Force 1 '07 Essential"/>
    <s v="AO2132-401"/>
  </r>
  <r>
    <s v="NIKE"/>
    <n v="1185732"/>
    <d v="2021-03-10T00:00:00"/>
    <s v="West"/>
    <s v="Wyoming"/>
    <s v="Cheyenne"/>
    <n v="820"/>
    <n v="164000"/>
    <n v="0.5"/>
    <x v="0"/>
    <s v="Nike Joyride Dual Run"/>
    <s v="CD4363-103"/>
  </r>
  <r>
    <s v="NIKE"/>
    <n v="1185732"/>
    <d v="2021-03-10T00:00:00"/>
    <s v="West"/>
    <s v="Wyoming"/>
    <s v="Cheyenne"/>
    <n v="525"/>
    <n v="63000"/>
    <n v="0.3"/>
    <x v="0"/>
    <s v="Jordan Proto-React Z"/>
    <s v="CI3794-600"/>
  </r>
  <r>
    <s v="NIKE"/>
    <n v="1185732"/>
    <d v="2021-03-10T00:00:00"/>
    <s v="West"/>
    <s v="Wyoming"/>
    <s v="Cheyenne"/>
    <n v="550"/>
    <n v="57750"/>
    <n v="0.35"/>
    <x v="0"/>
    <s v="Nike Air Max 270 React LX"/>
    <s v="CK4126-001"/>
  </r>
  <r>
    <s v="NIKE"/>
    <n v="1185732"/>
    <d v="2021-03-10T00:00:00"/>
    <s v="West"/>
    <s v="Wyoming"/>
    <s v="Cheyenne"/>
    <n v="400"/>
    <n v="49000"/>
    <n v="0.35"/>
    <x v="0"/>
    <s v="Nike AF-1 Shadow SE"/>
    <s v="CQ3317-001"/>
  </r>
  <r>
    <s v="NIKE"/>
    <n v="1185732"/>
    <d v="2021-03-10T00:00:00"/>
    <s v="West"/>
    <s v="Wyoming"/>
    <s v="Cheyenne"/>
    <n v="450"/>
    <n v="67500"/>
    <n v="0.3"/>
    <x v="0"/>
    <s v="NikeCourt Air Zoom Vapor X"/>
    <s v="AA8030-108"/>
  </r>
  <r>
    <s v="NIKE"/>
    <n v="1185732"/>
    <d v="2021-03-10T00:00:00"/>
    <s v="West"/>
    <s v="Wyoming"/>
    <s v="Cheyenne"/>
    <n v="550"/>
    <n v="55000"/>
    <n v="0.25"/>
    <x v="0"/>
    <s v="Nike Bella Kai"/>
    <s v="AO3622-006"/>
  </r>
  <r>
    <s v="NIKE"/>
    <n v="1185732"/>
    <d v="2021-04-11T00:00:00"/>
    <s v="West"/>
    <s v="Wyoming"/>
    <s v="Cheyenne"/>
    <n v="800"/>
    <n v="160000"/>
    <n v="0.5"/>
    <x v="0"/>
    <s v="Nike Mercurial Vapor 13 Club Neymar Jr. MG"/>
    <s v="AT7967-104"/>
  </r>
  <r>
    <s v="NIKE"/>
    <n v="1185732"/>
    <d v="2021-04-11T00:00:00"/>
    <s v="West"/>
    <s v="Wyoming"/>
    <s v="Cheyenne"/>
    <n v="500"/>
    <n v="60000"/>
    <n v="0.3"/>
    <x v="0"/>
    <s v="Nike Mercurial Vapor 13 Club Neymar Jr. TF"/>
    <s v="AT8000-104"/>
  </r>
  <r>
    <s v="NIKE"/>
    <n v="1185732"/>
    <d v="2021-04-11T00:00:00"/>
    <s v="West"/>
    <s v="Wyoming"/>
    <s v="Cheyenne"/>
    <n v="500"/>
    <n v="52500"/>
    <n v="0.35"/>
    <x v="0"/>
    <s v="Nike Mercurial Vapor 13 Elite Neymar Jr. FG"/>
    <s v="AT7898-104"/>
  </r>
  <r>
    <s v="NIKE"/>
    <n v="1185732"/>
    <d v="2021-04-11T00:00:00"/>
    <s v="West"/>
    <s v="Wyoming"/>
    <s v="Cheyenne"/>
    <n v="425"/>
    <n v="52062.5"/>
    <n v="0.35"/>
    <x v="0"/>
    <s v="Nike Mercurial Vapor 13 Academy Neymar Jr. TF"/>
    <s v="AT7995-104"/>
  </r>
  <r>
    <s v="NIKE"/>
    <n v="1185732"/>
    <d v="2021-04-11T00:00:00"/>
    <s v="West"/>
    <s v="Wyoming"/>
    <s v="Cheyenne"/>
    <n v="425"/>
    <n v="63750"/>
    <n v="0.3"/>
    <x v="0"/>
    <s v="Nike Mercurial Vapor 13 Academy Neymar Jr. MG"/>
    <s v="AT7960-104"/>
  </r>
  <r>
    <s v="NIKE"/>
    <n v="1185732"/>
    <d v="2021-04-11T00:00:00"/>
    <s v="West"/>
    <s v="Wyoming"/>
    <s v="Cheyenne"/>
    <n v="550"/>
    <n v="55000"/>
    <n v="0.25"/>
    <x v="0"/>
    <s v="LeBron 17"/>
    <s v="BQ3177-100"/>
  </r>
  <r>
    <s v="NIKE"/>
    <n v="1185732"/>
    <d v="2021-05-10T00:00:00"/>
    <s v="West"/>
    <s v="Wyoming"/>
    <s v="Cheyenne"/>
    <n v="820"/>
    <n v="205000"/>
    <n v="0.5"/>
    <x v="0"/>
    <s v="Nike Benassi"/>
    <s v="343881-412"/>
  </r>
  <r>
    <s v="NIKE"/>
    <n v="1185732"/>
    <d v="2021-05-10T00:00:00"/>
    <s v="West"/>
    <s v="Wyoming"/>
    <s v="Cheyenne"/>
    <n v="525"/>
    <n v="70875"/>
    <n v="0.3"/>
    <x v="0"/>
    <s v="Nike Air Max Dia Icon Clash"/>
    <s v="AQ4312-107"/>
  </r>
  <r>
    <s v="NIKE"/>
    <n v="1185732"/>
    <d v="2021-05-10T00:00:00"/>
    <s v="West"/>
    <s v="Wyoming"/>
    <s v="Cheyenne"/>
    <n v="500"/>
    <n v="70000"/>
    <n v="0.35"/>
    <x v="0"/>
    <s v="Air Jordan XXXIV PF"/>
    <s v="BQ3381-600"/>
  </r>
  <r>
    <s v="NIKE"/>
    <n v="1185732"/>
    <d v="2021-05-10T00:00:00"/>
    <s v="West"/>
    <s v="Wyoming"/>
    <s v="Cheyenne"/>
    <n v="450"/>
    <n v="63000"/>
    <n v="0.35"/>
    <x v="0"/>
    <s v="LeBron Witness 4 EP"/>
    <s v="CD0188-101"/>
  </r>
  <r>
    <s v="NIKE"/>
    <n v="1185732"/>
    <d v="2021-05-10T00:00:00"/>
    <s v="West"/>
    <s v="Wyoming"/>
    <s v="Cheyenne"/>
    <n v="475"/>
    <n v="71250"/>
    <n v="0.3"/>
    <x v="0"/>
    <s v="Nike Air Zoom Winflo 5"/>
    <s v="AA7406-006"/>
  </r>
  <r>
    <s v="NIKE"/>
    <n v="1185732"/>
    <d v="2021-05-10T00:00:00"/>
    <s v="West"/>
    <s v="Wyoming"/>
    <s v="Cheyenne"/>
    <n v="600"/>
    <n v="82500"/>
    <n v="0.25"/>
    <x v="0"/>
    <s v="Nike Air Max 90"/>
    <s v="CD0917-300"/>
  </r>
  <r>
    <s v="NIKE"/>
    <n v="1185732"/>
    <d v="2021-06-12T00:00:00"/>
    <s v="West"/>
    <s v="Wyoming"/>
    <s v="Cheyenne"/>
    <n v="850"/>
    <n v="212500"/>
    <n v="0.5"/>
    <x v="0"/>
    <s v="PG 3 NASA"/>
    <s v="CI2666-400"/>
  </r>
  <r>
    <s v="NIKE"/>
    <n v="1185732"/>
    <d v="2021-06-12T00:00:00"/>
    <s v="West"/>
    <s v="Wyoming"/>
    <s v="Cheyenne"/>
    <n v="600"/>
    <n v="81000"/>
    <n v="0.3"/>
    <x v="0"/>
    <s v="Nike React Sertu"/>
    <s v="AT5301-003"/>
  </r>
  <r>
    <s v="NIKE"/>
    <n v="1185732"/>
    <d v="2021-06-12T00:00:00"/>
    <s v="West"/>
    <s v="Wyoming"/>
    <s v="Cheyenne"/>
    <n v="525"/>
    <n v="73500"/>
    <n v="0.35"/>
    <x v="0"/>
    <s v="Nike React Element 55 SE"/>
    <s v="CD2153-001"/>
  </r>
  <r>
    <s v="NIKE"/>
    <n v="1185732"/>
    <d v="2021-06-12T00:00:00"/>
    <s v="West"/>
    <s v="Wyoming"/>
    <s v="Cheyenne"/>
    <n v="500"/>
    <n v="70000"/>
    <n v="0.35"/>
    <x v="0"/>
    <s v="Nike SB Zoom Stefan Janoski Mid RM"/>
    <s v="AT7324-001"/>
  </r>
  <r>
    <s v="NIKE"/>
    <n v="1185732"/>
    <d v="2021-06-12T00:00:00"/>
    <s v="West"/>
    <s v="Wyoming"/>
    <s v="Cheyenne"/>
    <n v="500"/>
    <n v="75000"/>
    <n v="0.3"/>
    <x v="0"/>
    <s v="Nike Zoom Rival Fly 2"/>
    <s v="CJ0710-004"/>
  </r>
  <r>
    <s v="NIKE"/>
    <n v="1185732"/>
    <d v="2021-06-12T00:00:00"/>
    <s v="West"/>
    <s v="Wyoming"/>
    <s v="Cheyenne"/>
    <n v="650"/>
    <n v="89375"/>
    <n v="0.25"/>
    <x v="0"/>
    <s v="Nike Precision 4"/>
    <s v="CK1069-001"/>
  </r>
  <r>
    <s v="NIKE"/>
    <n v="1185732"/>
    <d v="2021-07-10T00:00:00"/>
    <s v="West"/>
    <s v="Wyoming"/>
    <s v="Cheyenne"/>
    <n v="875"/>
    <n v="218750"/>
    <n v="0.5"/>
    <x v="0"/>
    <s v="Nike Renew Run Special Edition"/>
    <s v="CT3509-001"/>
  </r>
  <r>
    <s v="NIKE"/>
    <n v="1185732"/>
    <d v="2021-07-10T00:00:00"/>
    <s v="West"/>
    <s v="Wyoming"/>
    <s v="Cheyenne"/>
    <n v="625"/>
    <n v="84375"/>
    <n v="0.3"/>
    <x v="0"/>
    <s v="Kyrie Flytrap 3 EP"/>
    <s v="CD0191-009"/>
  </r>
  <r>
    <s v="NIKE"/>
    <n v="1185732"/>
    <d v="2021-07-10T00:00:00"/>
    <s v="West"/>
    <s v="Wyoming"/>
    <s v="Cheyenne"/>
    <n v="550"/>
    <n v="77000"/>
    <n v="0.35"/>
    <x v="0"/>
    <s v="Nike Mercurial Vapor 13 Club Neymar Jr IC"/>
    <s v="AT7998-104"/>
  </r>
  <r>
    <s v="NIKE"/>
    <n v="1185732"/>
    <d v="2021-07-10T00:00:00"/>
    <s v="West"/>
    <s v="Wyoming"/>
    <s v="Cheyenne"/>
    <n v="500"/>
    <n v="70000"/>
    <n v="0.35"/>
    <x v="0"/>
    <s v="Nike Air Max Alpha Savage"/>
    <s v="AT3378-471"/>
  </r>
  <r>
    <s v="NIKE"/>
    <n v="1185732"/>
    <d v="2021-07-10T00:00:00"/>
    <s v="West"/>
    <s v="Wyoming"/>
    <s v="Cheyenne"/>
    <n v="525"/>
    <n v="78750"/>
    <n v="0.3"/>
    <x v="0"/>
    <s v="Jordan Max 200"/>
    <s v="CD6105-007"/>
  </r>
  <r>
    <s v="NIKE"/>
    <n v="1185732"/>
    <d v="2021-07-10T00:00:00"/>
    <s v="West"/>
    <s v="Wyoming"/>
    <s v="Cheyenne"/>
    <n v="700"/>
    <n v="96250"/>
    <n v="0.25"/>
    <x v="0"/>
    <s v="Nike React Vision"/>
    <s v="CD4373-001"/>
  </r>
  <r>
    <s v="NIKE"/>
    <n v="1185732"/>
    <d v="2021-08-11T00:00:00"/>
    <s v="West"/>
    <s v="Wyoming"/>
    <s v="Cheyenne"/>
    <n v="850"/>
    <n v="212500"/>
    <n v="0.5"/>
    <x v="0"/>
    <s v="Nike Phantom Vision 2 Club Dynamic Fit TF"/>
    <s v="CD4173-606"/>
  </r>
  <r>
    <s v="NIKE"/>
    <n v="1185732"/>
    <d v="2021-08-11T00:00:00"/>
    <s v="West"/>
    <s v="Wyoming"/>
    <s v="Cheyenne"/>
    <n v="625"/>
    <n v="84375"/>
    <n v="0.3"/>
    <x v="0"/>
    <s v="Jordan Trunner NXT React"/>
    <s v="AV1201-600"/>
  </r>
  <r>
    <s v="NIKE"/>
    <n v="1185732"/>
    <d v="2021-08-11T00:00:00"/>
    <s v="West"/>
    <s v="Wyoming"/>
    <s v="Cheyenne"/>
    <n v="550"/>
    <n v="77000"/>
    <n v="0.35"/>
    <x v="0"/>
    <s v="Kyrie Low 2"/>
    <s v="AV6337-003"/>
  </r>
  <r>
    <s v="NIKE"/>
    <n v="1185732"/>
    <d v="2021-08-11T00:00:00"/>
    <s v="West"/>
    <s v="Wyoming"/>
    <s v="Cheyenne"/>
    <n v="525"/>
    <n v="73500"/>
    <n v="0.35"/>
    <x v="0"/>
    <s v="Nike Zoom Pegasus Turbo 2"/>
    <s v="CN6928-300"/>
  </r>
  <r>
    <s v="NIKE"/>
    <n v="1185732"/>
    <d v="2021-08-11T00:00:00"/>
    <s v="West"/>
    <s v="Wyoming"/>
    <s v="Cheyenne"/>
    <n v="500"/>
    <n v="75000"/>
    <n v="0.3"/>
    <x v="0"/>
    <s v="Nike React Infinity Run Flyknit"/>
    <s v="CD4372-004"/>
  </r>
  <r>
    <s v="NIKE"/>
    <n v="1185732"/>
    <d v="2021-08-11T00:00:00"/>
    <s v="West"/>
    <s v="Wyoming"/>
    <s v="Cheyenne"/>
    <n v="675"/>
    <n v="92812.5"/>
    <n v="0.25"/>
    <x v="0"/>
    <s v="Nike Tiempo Legend 8 Academy MG"/>
    <s v="AT5292-606"/>
  </r>
  <r>
    <s v="NIKE"/>
    <n v="1185732"/>
    <d v="2021-09-10T00:00:00"/>
    <s v="West"/>
    <s v="Wyoming"/>
    <s v="Cheyenne"/>
    <n v="800"/>
    <n v="200000"/>
    <n v="0.5"/>
    <x v="0"/>
    <s v="Kyrie 5"/>
    <s v="AQ2456-007"/>
  </r>
  <r>
    <s v="NIKE"/>
    <n v="1185732"/>
    <d v="2021-09-10T00:00:00"/>
    <s v="West"/>
    <s v="Wyoming"/>
    <s v="Cheyenne"/>
    <n v="600"/>
    <n v="81000"/>
    <n v="0.3"/>
    <x v="0"/>
    <s v="Nike Flex 2020 RN"/>
    <s v="CJ0217-001"/>
  </r>
  <r>
    <s v="NIKE"/>
    <n v="1185732"/>
    <d v="2021-09-10T00:00:00"/>
    <s v="West"/>
    <s v="Wyoming"/>
    <s v="Cheyenne"/>
    <n v="525"/>
    <n v="73500"/>
    <n v="0.35"/>
    <x v="0"/>
    <s v="Nike Air Force 1 '07"/>
    <s v="315122-001"/>
  </r>
  <r>
    <s v="NIKE"/>
    <n v="1185732"/>
    <d v="2021-09-10T00:00:00"/>
    <s v="West"/>
    <s v="Wyoming"/>
    <s v="Cheyenne"/>
    <n v="500"/>
    <n v="70000"/>
    <n v="0.35"/>
    <x v="0"/>
    <s v="Nike SB Chron Solarsoft Premium"/>
    <s v="CK0980-002"/>
  </r>
  <r>
    <s v="NIKE"/>
    <n v="1185732"/>
    <d v="2021-09-10T00:00:00"/>
    <s v="West"/>
    <s v="Wyoming"/>
    <s v="Cheyenne"/>
    <n v="500"/>
    <n v="75000"/>
    <n v="0.3"/>
    <x v="0"/>
    <s v="LeBron Soldier 13 SFG"/>
    <s v="AR4225-003"/>
  </r>
  <r>
    <s v="NIKE"/>
    <n v="1185732"/>
    <d v="2021-09-10T00:00:00"/>
    <s v="West"/>
    <s v="Wyoming"/>
    <s v="Cheyenne"/>
    <n v="600"/>
    <n v="82500"/>
    <n v="0.25"/>
    <x v="0"/>
    <s v="NikeCourt Air Max Vapor Wing Premium"/>
    <s v="CT3890-101"/>
  </r>
  <r>
    <s v="NIKE"/>
    <n v="1185732"/>
    <d v="2021-10-12T00:00:00"/>
    <s v="West"/>
    <s v="Wyoming"/>
    <s v="Cheyenne"/>
    <n v="775"/>
    <n v="213125"/>
    <n v="0.5"/>
    <x v="0"/>
    <s v="Nike Mercurial Vapor 13 Club TF"/>
    <s v="AT7999-414"/>
  </r>
  <r>
    <s v="NIKE"/>
    <n v="1185732"/>
    <d v="2021-10-12T00:00:00"/>
    <s v="West"/>
    <s v="Wyoming"/>
    <s v="Cheyenne"/>
    <n v="600"/>
    <n v="81000"/>
    <n v="0.3"/>
    <x v="0"/>
    <s v="Nike Phantom Vision 2 Elite Dynamic Fit FG"/>
    <s v="CD4161-606"/>
  </r>
  <r>
    <s v="NIKE"/>
    <n v="1185732"/>
    <d v="2021-10-12T00:00:00"/>
    <s v="West"/>
    <s v="Wyoming"/>
    <s v="Cheyenne"/>
    <n v="500"/>
    <n v="78750"/>
    <n v="0.35"/>
    <x v="0"/>
    <s v="Nike Air Skarn"/>
    <s v="CD2189-002"/>
  </r>
  <r>
    <s v="NIKE"/>
    <n v="1185732"/>
    <d v="2021-10-12T00:00:00"/>
    <s v="West"/>
    <s v="Wyoming"/>
    <s v="Cheyenne"/>
    <n v="475"/>
    <n v="74812.5"/>
    <n v="0.35"/>
    <x v="0"/>
    <s v="Nike Air Max 270 SE"/>
    <s v="CD6615-100"/>
  </r>
  <r>
    <s v="NIKE"/>
    <n v="1185732"/>
    <d v="2021-10-12T00:00:00"/>
    <s v="West"/>
    <s v="Wyoming"/>
    <s v="Cheyenne"/>
    <n v="475"/>
    <n v="78375"/>
    <n v="0.3"/>
    <x v="0"/>
    <s v="Nike Zoom KD11 EP"/>
    <s v="AO2605-600"/>
  </r>
  <r>
    <s v="NIKE"/>
    <n v="1185732"/>
    <d v="2021-10-12T00:00:00"/>
    <s v="West"/>
    <s v="Wyoming"/>
    <s v="Cheyenne"/>
    <n v="600"/>
    <n v="90000"/>
    <n v="0.25"/>
    <x v="0"/>
    <s v="Nike SB Blazer Low XT"/>
    <s v="864348-019"/>
  </r>
  <r>
    <s v="NIKE"/>
    <n v="1185732"/>
    <d v="2021-11-11T00:00:00"/>
    <s v="West"/>
    <s v="Wyoming"/>
    <s v="Cheyenne"/>
    <n v="750"/>
    <n v="206250"/>
    <n v="0.5"/>
    <x v="0"/>
    <s v="Nike Air Max 720 Horizon"/>
    <s v="BQ5808-100"/>
  </r>
  <r>
    <s v="NIKE"/>
    <n v="1185732"/>
    <d v="2021-11-11T00:00:00"/>
    <s v="West"/>
    <s v="Wyoming"/>
    <s v="Cheyenne"/>
    <n v="575"/>
    <n v="77625"/>
    <n v="0.3"/>
    <x v="0"/>
    <s v="Nike React Metcon AMP"/>
    <s v="CN5501-046"/>
  </r>
  <r>
    <s v="NIKE"/>
    <n v="1185732"/>
    <d v="2021-11-11T00:00:00"/>
    <s v="West"/>
    <s v="Wyoming"/>
    <s v="Cheyenne"/>
    <n v="520"/>
    <n v="81900"/>
    <n v="0.35"/>
    <x v="0"/>
    <s v="Nike Huarache Type"/>
    <s v="BQ5102-400"/>
  </r>
  <r>
    <s v="NIKE"/>
    <n v="1185732"/>
    <d v="2021-11-11T00:00:00"/>
    <s v="West"/>
    <s v="Wyoming"/>
    <s v="Cheyenne"/>
    <n v="500"/>
    <n v="78750"/>
    <n v="0.35"/>
    <x v="0"/>
    <s v="Nike Air Max 95 Premium"/>
    <s v="CJ0588-001"/>
  </r>
  <r>
    <s v="NIKE"/>
    <n v="1185732"/>
    <d v="2021-11-11T00:00:00"/>
    <s v="West"/>
    <s v="Wyoming"/>
    <s v="Cheyenne"/>
    <n v="475"/>
    <n v="78375"/>
    <n v="0.3"/>
    <x v="0"/>
    <s v="Nike Free RN 5.0"/>
    <s v="BV7774-100"/>
  </r>
  <r>
    <s v="NIKE"/>
    <n v="1185732"/>
    <d v="2021-11-11T00:00:00"/>
    <s v="West"/>
    <s v="Wyoming"/>
    <s v="Cheyenne"/>
    <n v="575"/>
    <n v="86250"/>
    <n v="0.25"/>
    <x v="0"/>
    <s v="Nike Zoom Vomero 5 SE SP"/>
    <s v="CI1694-300"/>
  </r>
  <r>
    <s v="NIKE"/>
    <n v="1185732"/>
    <d v="2021-12-10T00:00:00"/>
    <s v="West"/>
    <s v="Wyoming"/>
    <s v="Cheyenne"/>
    <n v="800"/>
    <n v="220000"/>
    <n v="0.5"/>
    <x v="0"/>
    <s v="Nike Benassi JDI"/>
    <s v="631261-035"/>
  </r>
  <r>
    <s v="NIKE"/>
    <n v="1185732"/>
    <d v="2021-12-10T00:00:00"/>
    <s v="West"/>
    <s v="Wyoming"/>
    <s v="Cheyenne"/>
    <n v="600"/>
    <n v="81000"/>
    <n v="0.3"/>
    <x v="0"/>
    <s v="Kyrie 6 'Enlightenment'"/>
    <s v="BQ4630-500"/>
  </r>
  <r>
    <s v="NIKE"/>
    <n v="1185732"/>
    <d v="2021-12-10T00:00:00"/>
    <s v="West"/>
    <s v="Wyoming"/>
    <s v="Cheyenne"/>
    <n v="550"/>
    <n v="86625"/>
    <n v="0.35"/>
    <x v="0"/>
    <s v="Nike Tiempo Legend 8 Academy IC"/>
    <s v="AT6099-606"/>
  </r>
  <r>
    <s v="NIKE"/>
    <n v="1185732"/>
    <d v="2021-12-10T00:00:00"/>
    <s v="West"/>
    <s v="Wyoming"/>
    <s v="Cheyenne"/>
    <n v="500"/>
    <n v="78750"/>
    <n v="0.35"/>
    <x v="0"/>
    <s v="Nike Mercurial Vapor 13 Academy MG"/>
    <s v="AT5269-606"/>
  </r>
  <r>
    <s v="NIKE"/>
    <n v="1185732"/>
    <d v="2021-12-10T00:00:00"/>
    <s v="West"/>
    <s v="Wyoming"/>
    <s v="Cheyenne"/>
    <n v="500"/>
    <n v="82500"/>
    <n v="0.3"/>
    <x v="0"/>
    <s v="Nike React Presto Premium"/>
    <s v="CN7664-800"/>
  </r>
  <r>
    <s v="NIKE"/>
    <n v="1185732"/>
    <d v="2021-12-10T00:00:00"/>
    <s v="West"/>
    <s v="Wyoming"/>
    <s v="Cheyenne"/>
    <n v="600"/>
    <n v="90000"/>
    <n v="0.25"/>
    <x v="0"/>
    <s v="Zoom Freak 1 'Employee of the Month'"/>
    <s v="CD4962-001"/>
  </r>
  <r>
    <s v="NIKE"/>
    <n v="1128299"/>
    <d v="2021-01-24T00:00:00"/>
    <s v="West"/>
    <s v="Wyoming"/>
    <s v="Cheyenne"/>
    <n v="350"/>
    <n v="36750"/>
    <n v="0.35"/>
    <x v="0"/>
    <s v="Nike ZoomX Vaporfly NEXT%"/>
    <s v="AO4568-600"/>
  </r>
  <r>
    <s v="NIKE"/>
    <n v="1128299"/>
    <d v="2021-01-24T00:00:00"/>
    <s v="West"/>
    <s v="Wyoming"/>
    <s v="Cheyenne"/>
    <n v="350"/>
    <n v="49000"/>
    <n v="0.35"/>
    <x v="0"/>
    <s v="Nike SB Check"/>
    <s v="705265-006"/>
  </r>
  <r>
    <s v="NIKE"/>
    <n v="1128299"/>
    <d v="2021-01-24T00:00:00"/>
    <s v="West"/>
    <s v="Wyoming"/>
    <s v="Cheyenne"/>
    <n v="350"/>
    <n v="49000"/>
    <n v="0.35"/>
    <x v="0"/>
    <s v="Nike Free RN Flyknit 3.0 2020"/>
    <s v="CJ0266-001"/>
  </r>
  <r>
    <s v="NIKE"/>
    <n v="1128299"/>
    <d v="2021-01-24T00:00:00"/>
    <s v="West"/>
    <s v="Wyoming"/>
    <s v="Cheyenne"/>
    <n v="200"/>
    <n v="28000"/>
    <n v="0.35"/>
    <x v="0"/>
    <s v="Nike Air Zoom Structure 22"/>
    <s v="AA1636-406"/>
  </r>
  <r>
    <s v="NIKE"/>
    <n v="1128299"/>
    <d v="2021-01-24T00:00:00"/>
    <s v="West"/>
    <s v="Wyoming"/>
    <s v="Cheyenne"/>
    <n v="150"/>
    <n v="27000"/>
    <n v="0.4"/>
    <x v="0"/>
    <s v="Nike Drop-Type Mid"/>
    <s v="BQ5190-101"/>
  </r>
  <r>
    <s v="NIKE"/>
    <n v="1128299"/>
    <d v="2021-01-24T00:00:00"/>
    <s v="West"/>
    <s v="Wyoming"/>
    <s v="Cheyenne"/>
    <n v="400"/>
    <n v="48000"/>
    <n v="0.3"/>
    <x v="0"/>
    <s v="Nike iSPA React"/>
    <s v="CT2692-002"/>
  </r>
  <r>
    <s v="NIKE"/>
    <n v="1128299"/>
    <d v="2021-02-24T00:00:00"/>
    <s v="West"/>
    <s v="Wyoming"/>
    <s v="Cheyenne"/>
    <n v="450"/>
    <n v="47250"/>
    <n v="0.35"/>
    <x v="0"/>
    <s v="Nike PhantomVNM Club FG"/>
    <s v="AO0577-717"/>
  </r>
  <r>
    <s v="NIKE"/>
    <n v="1128299"/>
    <d v="2021-02-24T00:00:00"/>
    <s v="West"/>
    <s v="Wyoming"/>
    <s v="Cheyenne"/>
    <n v="350"/>
    <n v="49000"/>
    <n v="0.35"/>
    <x v="0"/>
    <s v="Nike Air Max 90"/>
    <s v="CU3005-171"/>
  </r>
  <r>
    <s v="NIKE"/>
    <n v="1128299"/>
    <d v="2021-02-24T00:00:00"/>
    <s v="West"/>
    <s v="Wyoming"/>
    <s v="Cheyenne"/>
    <n v="350"/>
    <n v="49000"/>
    <n v="0.35"/>
    <x v="0"/>
    <s v="NikeCourt Air Zoom Zero"/>
    <s v="AA8018-101"/>
  </r>
  <r>
    <s v="NIKE"/>
    <n v="1128299"/>
    <d v="2021-02-24T00:00:00"/>
    <s v="Southeast"/>
    <s v="Virginia"/>
    <s v="Richmond"/>
    <n v="200"/>
    <n v="28000"/>
    <n v="0.35"/>
    <x v="0"/>
    <s v="Nike Air Force Max II"/>
    <s v="AV6243-400"/>
  </r>
  <r>
    <s v="NIKE"/>
    <n v="1128299"/>
    <d v="2021-02-24T00:00:00"/>
    <s v="Southeast"/>
    <s v="Virginia"/>
    <s v="Richmond"/>
    <n v="125"/>
    <n v="22500"/>
    <n v="0.4"/>
    <x v="0"/>
    <s v="Nike Air Max 270 React"/>
    <s v="CT2535-001"/>
  </r>
  <r>
    <s v="NIKE"/>
    <n v="1128299"/>
    <d v="2021-02-24T00:00:00"/>
    <s v="Southeast"/>
    <s v="Virginia"/>
    <s v="Richmond"/>
    <n v="325"/>
    <n v="39000"/>
    <n v="0.3"/>
    <x v="0"/>
    <s v="Nike Mercurial Superfly 7 Academy MDS IC"/>
    <s v="BQ5430-401"/>
  </r>
  <r>
    <s v="NIKE"/>
    <n v="1128299"/>
    <d v="2021-03-23T00:00:00"/>
    <s v="Southeast"/>
    <s v="Virginia"/>
    <s v="Richmond"/>
    <n v="475"/>
    <n v="66500"/>
    <n v="0.35"/>
    <x v="0"/>
    <s v="Nike Air Max 1 Print"/>
    <s v="AQ0927-100"/>
  </r>
  <r>
    <s v="NIKE"/>
    <n v="1128299"/>
    <d v="2021-03-23T00:00:00"/>
    <s v="Southeast"/>
    <s v="Virginia"/>
    <s v="Richmond"/>
    <n v="325"/>
    <n v="56875"/>
    <n v="0.35"/>
    <x v="0"/>
    <s v="Nike Air Max 97 SE"/>
    <s v="AQ4126-100"/>
  </r>
  <r>
    <s v="NIKE"/>
    <n v="1128299"/>
    <d v="2021-03-23T00:00:00"/>
    <s v="Southeast"/>
    <s v="Virginia"/>
    <s v="Richmond"/>
    <n v="350"/>
    <n v="67375"/>
    <n v="0.35"/>
    <x v="0"/>
    <s v="NikeCourt Air Zoom Resistance"/>
    <s v="918194-003"/>
  </r>
  <r>
    <s v="NIKE"/>
    <n v="1128299"/>
    <d v="2021-03-23T00:00:00"/>
    <s v="Southeast"/>
    <s v="Virginia"/>
    <s v="Richmond"/>
    <n v="250"/>
    <n v="43750"/>
    <n v="0.35"/>
    <x v="0"/>
    <s v="Nike Phantom Venom Club IC"/>
    <s v="AO0578-717"/>
  </r>
  <r>
    <s v="NIKE"/>
    <n v="1128299"/>
    <d v="2021-03-23T00:00:00"/>
    <s v="Southeast"/>
    <s v="Virginia"/>
    <s v="Richmond"/>
    <n v="100"/>
    <n v="22000"/>
    <n v="0.4"/>
    <x v="0"/>
    <s v="Nike Benassi JDI SE"/>
    <s v="CK0986-002"/>
  </r>
  <r>
    <s v="NIKE"/>
    <n v="1128299"/>
    <d v="2021-03-23T00:00:00"/>
    <s v="Southeast"/>
    <s v="Virginia"/>
    <s v="Richmond"/>
    <n v="300"/>
    <n v="45000"/>
    <n v="0.3"/>
    <x v="0"/>
    <s v="Nike Mercurial Superfly 7 Elite MDS FG"/>
    <s v="BQ5469-703"/>
  </r>
  <r>
    <s v="NIKE"/>
    <n v="1128299"/>
    <d v="2021-04-24T00:00:00"/>
    <s v="Southeast"/>
    <s v="Virginia"/>
    <s v="Richmond"/>
    <n v="475"/>
    <n v="91437.5"/>
    <n v="0.35"/>
    <x v="0"/>
    <s v="Nike Mercurial Vapor 13 Club IC"/>
    <s v="AT7997-606"/>
  </r>
  <r>
    <s v="NIKE"/>
    <n v="1128299"/>
    <d v="2021-04-24T00:00:00"/>
    <s v="Southeast"/>
    <s v="Virginia"/>
    <s v="Richmond"/>
    <n v="275"/>
    <n v="57750"/>
    <n v="0.35"/>
    <x v="0"/>
    <s v="Nike Air VaporMax 360"/>
    <s v="CT5063-100"/>
  </r>
  <r>
    <s v="NIKE"/>
    <n v="1128299"/>
    <d v="2021-04-24T00:00:00"/>
    <s v="Southeast"/>
    <s v="Virginia"/>
    <s v="Richmond"/>
    <n v="325"/>
    <n v="68250"/>
    <n v="0.35"/>
    <x v="0"/>
    <s v="Nike Solarsoft"/>
    <s v="488161-602"/>
  </r>
  <r>
    <s v="NIKE"/>
    <n v="1128299"/>
    <d v="2021-04-24T00:00:00"/>
    <s v="Southeast"/>
    <s v="Virginia"/>
    <s v="Richmond"/>
    <n v="225"/>
    <n v="35437.5"/>
    <n v="0.35"/>
    <x v="0"/>
    <s v="Air Jordan 11 Retro Low"/>
    <s v="528895-003"/>
  </r>
  <r>
    <s v="NIKE"/>
    <n v="1128299"/>
    <d v="2021-04-24T00:00:00"/>
    <s v="Southeast"/>
    <s v="Virginia"/>
    <s v="Richmond"/>
    <n v="125"/>
    <n v="25000"/>
    <n v="0.4"/>
    <x v="0"/>
    <s v="Nike Zoom Fly 3 Premium"/>
    <s v="CD4570-300"/>
  </r>
  <r>
    <s v="NIKE"/>
    <n v="1128299"/>
    <d v="2021-04-24T00:00:00"/>
    <s v="Southeast"/>
    <s v="Virginia"/>
    <s v="Richmond"/>
    <n v="300"/>
    <n v="58500"/>
    <n v="0.3"/>
    <x v="0"/>
    <s v="Nike Zoom Gravity"/>
    <s v="BQ3203-007"/>
  </r>
  <r>
    <s v="NIKE"/>
    <n v="1128299"/>
    <d v="2021-05-25T00:00:00"/>
    <s v="Southeast"/>
    <s v="Virginia"/>
    <s v="Richmond"/>
    <n v="500"/>
    <n v="87500"/>
    <n v="0.35"/>
    <x v="0"/>
    <s v="Nike MX-720-818"/>
    <s v="CU3013-070"/>
  </r>
  <r>
    <s v="NIKE"/>
    <n v="1128299"/>
    <d v="2021-05-25T00:00:00"/>
    <s v="Southeast"/>
    <s v="Virginia"/>
    <s v="Richmond"/>
    <n v="350"/>
    <n v="67375"/>
    <n v="0.35"/>
    <x v="0"/>
    <s v="Nike Mercurial Vapor 13 Elite SE FG"/>
    <s v="CD6720-808"/>
  </r>
  <r>
    <s v="NIKE"/>
    <n v="1128299"/>
    <d v="2021-05-25T00:00:00"/>
    <s v="Southeast"/>
    <s v="Virginia"/>
    <s v="Richmond"/>
    <n v="350"/>
    <n v="67375"/>
    <n v="0.35"/>
    <x v="0"/>
    <s v="Nike Air Max 720 BETRUE"/>
    <s v="CJ5472-900"/>
  </r>
  <r>
    <s v="NIKE"/>
    <n v="1128299"/>
    <d v="2021-05-25T00:00:00"/>
    <s v="Southeast"/>
    <s v="Virginia"/>
    <s v="Richmond"/>
    <n v="275"/>
    <n v="48125"/>
    <n v="0.35"/>
    <x v="0"/>
    <s v="Nike Air Force 1 Mid '07"/>
    <s v="315123-111"/>
  </r>
  <r>
    <s v="NIKE"/>
    <n v="1128299"/>
    <d v="2021-05-25T00:00:00"/>
    <s v="Southeast"/>
    <s v="Virginia"/>
    <s v="Richmond"/>
    <n v="175"/>
    <n v="31500"/>
    <n v="0.4"/>
    <x v="0"/>
    <s v="Nike Air Max 2017"/>
    <s v="849559-004"/>
  </r>
  <r>
    <s v="NIKE"/>
    <n v="1128299"/>
    <d v="2021-05-25T00:00:00"/>
    <s v="Southeast"/>
    <s v="Virginia"/>
    <s v="Richmond"/>
    <n v="525"/>
    <n v="94500"/>
    <n v="0.3"/>
    <x v="0"/>
    <s v="Nike EXP-X14 SE"/>
    <s v="AO3095-100"/>
  </r>
  <r>
    <s v="NIKE"/>
    <n v="1128299"/>
    <d v="2021-06-24T00:00:00"/>
    <s v="Southeast"/>
    <s v="Virginia"/>
    <s v="Richmond"/>
    <n v="775"/>
    <n v="149187.5"/>
    <n v="0.35"/>
    <x v="0"/>
    <s v="NikeCourt Lite 2"/>
    <s v="AR8836-009"/>
  </r>
  <r>
    <s v="NIKE"/>
    <n v="1128299"/>
    <d v="2021-06-24T00:00:00"/>
    <s v="Southeast"/>
    <s v="Virginia"/>
    <s v="Richmond"/>
    <n v="650"/>
    <n v="147875"/>
    <n v="0.35"/>
    <x v="0"/>
    <s v="Air Max 200 20"/>
    <s v="CT5062-100"/>
  </r>
  <r>
    <s v="NIKE"/>
    <n v="1128299"/>
    <d v="2021-06-24T00:00:00"/>
    <s v="Southeast"/>
    <s v="Virginia"/>
    <s v="Richmond"/>
    <n v="650"/>
    <n v="182000"/>
    <n v="0.35"/>
    <x v="0"/>
    <s v="Nike x Undercover Air Max 720"/>
    <s v="CN2408-001"/>
  </r>
  <r>
    <s v="NIKE"/>
    <n v="1128299"/>
    <d v="2021-06-24T00:00:00"/>
    <s v="Southeast"/>
    <s v="Virginia"/>
    <s v="Richmond"/>
    <n v="525"/>
    <n v="147000"/>
    <n v="0.35"/>
    <x v="0"/>
    <s v="Air Jordan 13 Retro"/>
    <s v="414571-030"/>
  </r>
  <r>
    <s v="NIKE"/>
    <n v="1128299"/>
    <d v="2021-06-24T00:00:00"/>
    <s v="Southeast"/>
    <s v="Virginia"/>
    <s v="Richmond"/>
    <n v="400"/>
    <n v="144000"/>
    <n v="0.4"/>
    <x v="0"/>
    <s v="Nike Cortez '72 S.D."/>
    <s v="CJ2586-100"/>
  </r>
  <r>
    <s v="NIKE"/>
    <n v="1128299"/>
    <d v="2021-06-24T00:00:00"/>
    <s v="Southeast"/>
    <s v="Virginia"/>
    <s v="Richmond"/>
    <n v="700"/>
    <n v="220500"/>
    <n v="0.3"/>
    <x v="0"/>
    <s v="Nike Xarr"/>
    <s v="BQ5240-200"/>
  </r>
  <r>
    <s v="NIKE"/>
    <n v="1128299"/>
    <d v="2021-07-23T00:00:00"/>
    <s v="Southeast"/>
    <s v="Virginia"/>
    <s v="Richmond"/>
    <n v="850"/>
    <n v="252875"/>
    <n v="0.35"/>
    <x v="0"/>
    <s v="Nike Air Max 97 On Air Jasmine Lasode"/>
    <s v="CI1504-100"/>
  </r>
  <r>
    <s v="NIKE"/>
    <n v="1128299"/>
    <d v="2021-07-23T00:00:00"/>
    <s v="Southeast"/>
    <s v="Virginia"/>
    <s v="Richmond"/>
    <n v="700"/>
    <n v="220500"/>
    <n v="0.35"/>
    <x v="0"/>
    <s v="Nike Air Force 1 GORE-TEX ®"/>
    <s v="CK2630-700"/>
  </r>
  <r>
    <s v="NIKE"/>
    <n v="1128299"/>
    <d v="2021-07-23T00:00:00"/>
    <s v="Southeast"/>
    <s v="Virginia"/>
    <s v="Richmond"/>
    <n v="650"/>
    <n v="204750"/>
    <n v="0.35"/>
    <x v="0"/>
    <s v="Kyrie 6 EP 'Chinese New Year'"/>
    <s v="CD5029-001"/>
  </r>
  <r>
    <s v="NIKE"/>
    <n v="1128299"/>
    <d v="2021-07-23T00:00:00"/>
    <s v="Southeast"/>
    <s v="Virginia"/>
    <s v="Richmond"/>
    <n v="550"/>
    <n v="163625"/>
    <n v="0.35"/>
    <x v="0"/>
    <s v="Nike Fly.By Mid"/>
    <s v="CD0189-001"/>
  </r>
  <r>
    <s v="NIKE"/>
    <n v="1128299"/>
    <d v="2021-07-23T00:00:00"/>
    <s v="Southeast"/>
    <s v="Virginia"/>
    <s v="Richmond"/>
    <n v="600"/>
    <n v="216000"/>
    <n v="0.4"/>
    <x v="0"/>
    <s v="Nike Zoom KD12"/>
    <s v="CK1195-101"/>
  </r>
  <r>
    <s v="NIKE"/>
    <n v="1128299"/>
    <d v="2021-07-23T00:00:00"/>
    <s v="Southeast"/>
    <s v="Virginia"/>
    <s v="Richmond"/>
    <n v="600"/>
    <n v="189000"/>
    <n v="0.3"/>
    <x v="0"/>
    <s v="Nike Mercurial Vapor 13 Academy MDS MG"/>
    <s v="CJ1292-401"/>
  </r>
  <r>
    <s v="NIKE"/>
    <n v="1128299"/>
    <d v="2021-08-24T00:00:00"/>
    <s v="Southeast"/>
    <s v="Virginia"/>
    <s v="Richmond"/>
    <n v="800"/>
    <n v="252000"/>
    <n v="0.35"/>
    <x v="0"/>
    <s v="Nike Mercurial Vapor 13 Elite SE FG"/>
    <s v="CD6720-808"/>
  </r>
  <r>
    <s v="NIKE"/>
    <n v="1128299"/>
    <d v="2021-08-24T00:00:00"/>
    <s v="Southeast"/>
    <s v="Virginia"/>
    <s v="Richmond"/>
    <n v="775"/>
    <n v="217000"/>
    <n v="0.35"/>
    <x v="0"/>
    <s v="Nike Epic React Flyknit 2"/>
    <s v="BQ8928-011"/>
  </r>
  <r>
    <s v="NIKE"/>
    <n v="1128299"/>
    <d v="2021-08-24T00:00:00"/>
    <s v="Southeast"/>
    <s v="Virginia"/>
    <s v="Richmond"/>
    <n v="650"/>
    <n v="159250"/>
    <n v="0.35"/>
    <x v="0"/>
    <s v="Nike MX-720-818"/>
    <s v="BV5841-800"/>
  </r>
  <r>
    <s v="NIKE"/>
    <n v="1128299"/>
    <d v="2021-08-24T00:00:00"/>
    <s v="Southeast"/>
    <s v="Virginia"/>
    <s v="Richmond"/>
    <n v="425"/>
    <n v="104125"/>
    <n v="0.35"/>
    <x v="0"/>
    <s v="Nike Mercurial Vapor 13 Club Neymar Jr. MG"/>
    <s v="AT7967-104"/>
  </r>
  <r>
    <s v="NIKE"/>
    <n v="1128299"/>
    <d v="2021-08-24T00:00:00"/>
    <s v="Southeast"/>
    <s v="Virginia"/>
    <s v="Richmond"/>
    <n v="425"/>
    <n v="119000"/>
    <n v="0.4"/>
    <x v="0"/>
    <s v="Nike Air Streak Lite"/>
    <s v="CD4387-100"/>
  </r>
  <r>
    <s v="NIKE"/>
    <n v="1128299"/>
    <d v="2021-08-24T00:00:00"/>
    <s v="Southeast"/>
    <s v="Virginia"/>
    <s v="Richmond"/>
    <n v="250"/>
    <n v="56250"/>
    <n v="0.3"/>
    <x v="0"/>
    <s v="Nike SB Zoom Stefan Janoski Canvas RM Premium"/>
    <s v="AQ7878-003"/>
  </r>
  <r>
    <s v="NIKE"/>
    <n v="1128299"/>
    <d v="2021-09-25T00:00:00"/>
    <s v="Southeast"/>
    <s v="Virginia"/>
    <s v="Richmond"/>
    <n v="450"/>
    <n v="78750"/>
    <n v="0.35"/>
    <x v="0"/>
    <s v="Nike Air VaporMax LX"/>
    <s v="BV1712-001"/>
  </r>
  <r>
    <s v="NIKE"/>
    <n v="1128299"/>
    <d v="2021-09-25T00:00:00"/>
    <s v="Southeast"/>
    <s v="Virginia"/>
    <s v="Richmond"/>
    <n v="450"/>
    <n v="86625"/>
    <n v="0.35"/>
    <x v="0"/>
    <s v="Nike Wildhorse 6"/>
    <s v="BV7106-400"/>
  </r>
  <r>
    <s v="NIKE"/>
    <n v="1128299"/>
    <d v="2021-09-25T00:00:00"/>
    <s v="Southeast"/>
    <s v="Virginia"/>
    <s v="Richmond"/>
    <n v="250"/>
    <n v="43750"/>
    <n v="0.35"/>
    <x v="0"/>
    <s v="Nike Air Zoom Pegasus 36"/>
    <s v="AQ2210-002"/>
  </r>
  <r>
    <s v="NIKE"/>
    <n v="1128299"/>
    <d v="2021-09-25T00:00:00"/>
    <s v="Southeast"/>
    <s v="Virginia"/>
    <s v="Richmond"/>
    <n v="200"/>
    <n v="35000"/>
    <n v="0.35"/>
    <x v="0"/>
    <s v="Nike Air Zoom Wildhorse 5"/>
    <s v="AQ2222-200"/>
  </r>
  <r>
    <s v="NIKE"/>
    <n v="1128299"/>
    <d v="2021-09-25T00:00:00"/>
    <s v="Southeast"/>
    <s v="Virginia"/>
    <s v="Richmond"/>
    <n v="225"/>
    <n v="54000"/>
    <n v="0.4"/>
    <x v="0"/>
    <s v="Nike Air Max 720 Waves"/>
    <s v="BQ4430-400"/>
  </r>
  <r>
    <s v="NIKE"/>
    <n v="1128299"/>
    <d v="2021-09-25T00:00:00"/>
    <s v="Southeast"/>
    <s v="Virginia"/>
    <s v="Richmond"/>
    <n v="250"/>
    <n v="33750"/>
    <n v="0.3"/>
    <x v="0"/>
    <s v="Nike Benassi JDI BETRUE"/>
    <s v="CD2717-001"/>
  </r>
  <r>
    <s v="NIKE"/>
    <n v="1128299"/>
    <d v="2021-10-24T00:00:00"/>
    <s v="Southeast"/>
    <s v="Virginia"/>
    <s v="Richmond"/>
    <n v="350"/>
    <n v="49000"/>
    <n v="0.35"/>
    <x v="0"/>
    <s v="Kyrie 4"/>
    <s v="943806-602"/>
  </r>
  <r>
    <s v="NIKE"/>
    <n v="1128299"/>
    <d v="2021-10-24T00:00:00"/>
    <s v="Southeast"/>
    <s v="Virginia"/>
    <s v="Richmond"/>
    <n v="525"/>
    <n v="101062.5"/>
    <n v="0.35"/>
    <x v="0"/>
    <s v="Air Jordan 5 Retro"/>
    <s v="CN2932-100"/>
  </r>
  <r>
    <s v="NIKE"/>
    <n v="1128299"/>
    <d v="2021-10-24T00:00:00"/>
    <s v="Southeast"/>
    <s v="Virginia"/>
    <s v="Richmond"/>
    <n v="350"/>
    <n v="61250"/>
    <n v="0.35"/>
    <x v="0"/>
    <s v="Nike Flex 2020 RN"/>
    <s v="CI9994-001"/>
  </r>
  <r>
    <s v="NIKE"/>
    <n v="1128299"/>
    <d v="2021-10-24T00:00:00"/>
    <s v="Southeast"/>
    <s v="Virginia"/>
    <s v="Richmond"/>
    <n v="325"/>
    <n v="51187.5"/>
    <n v="0.35"/>
    <x v="0"/>
    <s v="Nike Drop-Type Premium"/>
    <s v="CN6916-100"/>
  </r>
  <r>
    <s v="NIKE"/>
    <n v="1128299"/>
    <d v="2021-10-24T00:00:00"/>
    <s v="Southeast"/>
    <s v="Virginia"/>
    <s v="Richmond"/>
    <n v="300"/>
    <n v="66000"/>
    <n v="0.4"/>
    <x v="0"/>
    <s v="Jordan Modero 2 VP"/>
    <s v="CU2708-901"/>
  </r>
  <r>
    <s v="NIKE"/>
    <n v="1128299"/>
    <d v="2021-10-24T00:00:00"/>
    <s v="Southeast"/>
    <s v="Virginia"/>
    <s v="Richmond"/>
    <n v="350"/>
    <n v="63000"/>
    <n v="0.3"/>
    <x v="0"/>
    <s v="Nike React Metcon"/>
    <s v="BQ6044-100"/>
  </r>
  <r>
    <s v="NIKE"/>
    <n v="1128299"/>
    <d v="2021-11-24T00:00:00"/>
    <s v="Southeast"/>
    <s v="Virginia"/>
    <s v="Richmond"/>
    <n v="575"/>
    <n v="90562.5"/>
    <n v="0.35"/>
    <x v="0"/>
    <s v="Nike Joyride Dual Run"/>
    <s v="CD4365-003"/>
  </r>
  <r>
    <s v="NIKE"/>
    <n v="1128299"/>
    <d v="2021-11-24T00:00:00"/>
    <s v="Southeast"/>
    <s v="Virginia"/>
    <s v="Richmond"/>
    <n v="650"/>
    <n v="113750"/>
    <n v="0.35"/>
    <x v="0"/>
    <s v="Nike Classic Cortez"/>
    <s v="749571-154"/>
  </r>
  <r>
    <s v="NIKE"/>
    <n v="1128299"/>
    <d v="2021-11-24T00:00:00"/>
    <s v="Southeast"/>
    <s v="Virginia"/>
    <s v="Richmond"/>
    <n v="475"/>
    <n v="74812.5"/>
    <n v="0.35"/>
    <x v="0"/>
    <s v="Nike React Element 55 Premium"/>
    <s v="CI3835-002"/>
  </r>
  <r>
    <s v="NIKE"/>
    <n v="1128299"/>
    <d v="2021-11-24T00:00:00"/>
    <s v="Southeast"/>
    <s v="Virginia"/>
    <s v="Richmond"/>
    <n v="450"/>
    <n v="86625"/>
    <n v="0.35"/>
    <x v="0"/>
    <s v="Nike Mercurial Vapor 13 Academy MDS TF"/>
    <s v="CJ1306-401"/>
  </r>
  <r>
    <s v="NIKE"/>
    <n v="1128299"/>
    <d v="2021-11-24T00:00:00"/>
    <s v="Southeast"/>
    <s v="Virginia"/>
    <s v="Richmond"/>
    <n v="425"/>
    <n v="127500"/>
    <n v="0.4"/>
    <x v="0"/>
    <s v="Jordan 'Why Not?' Zer0.2 SE"/>
    <s v="CW6565-900"/>
  </r>
  <r>
    <s v="NIKE"/>
    <n v="1128299"/>
    <d v="2021-11-24T00:00:00"/>
    <s v="Southeast"/>
    <s v="Virginia"/>
    <s v="Richmond"/>
    <n v="550"/>
    <n v="132000"/>
    <n v="0.3"/>
    <x v="0"/>
    <s v="Nike Joyride CC"/>
    <s v="AO1742-004"/>
  </r>
  <r>
    <s v="NIKE"/>
    <n v="1128299"/>
    <d v="2021-12-23T00:00:00"/>
    <s v="Southeast"/>
    <s v="Virginia"/>
    <s v="Richmond"/>
    <n v="750"/>
    <n v="170625"/>
    <n v="0.35"/>
    <x v="0"/>
    <s v="Nike Tiempo Legend 8 Club TF"/>
    <s v="AT6109-606"/>
  </r>
  <r>
    <s v="NIKE"/>
    <n v="1128299"/>
    <d v="2021-12-23T00:00:00"/>
    <s v="Southeast"/>
    <s v="Virginia"/>
    <s v="Richmond"/>
    <n v="750"/>
    <n v="196875"/>
    <n v="0.35"/>
    <x v="0"/>
    <s v="Nike Phantom Vision 2 Academy Dynamic Fit TF"/>
    <s v="CD4172-606"/>
  </r>
  <r>
    <s v="NIKE"/>
    <n v="1128299"/>
    <d v="2021-12-23T00:00:00"/>
    <s v="Southeast"/>
    <s v="Virginia"/>
    <s v="Richmond"/>
    <n v="550"/>
    <n v="134750"/>
    <n v="0.35"/>
    <x v="0"/>
    <s v="Nike Zoom Fly Flyknit"/>
    <s v="AR4561-200"/>
  </r>
  <r>
    <s v="NIKE"/>
    <n v="1128299"/>
    <d v="2021-12-23T00:00:00"/>
    <s v="Southeast"/>
    <s v="Virginia"/>
    <s v="Richmond"/>
    <n v="550"/>
    <n v="134750"/>
    <n v="0.35"/>
    <x v="0"/>
    <s v="Nike Air Max 98 SE"/>
    <s v="CD0132-001"/>
  </r>
  <r>
    <s v="NIKE"/>
    <n v="1128299"/>
    <d v="2021-12-23T00:00:00"/>
    <s v="Southeast"/>
    <s v="Virginia"/>
    <s v="Richmond"/>
    <n v="475"/>
    <n v="152000"/>
    <n v="0.4"/>
    <x v="0"/>
    <s v="Nike Air Max Tailwind IV SP"/>
    <s v="BV1357-003"/>
  </r>
  <r>
    <s v="NIKE"/>
    <n v="1128299"/>
    <d v="2021-12-23T00:00:00"/>
    <s v="Southeast"/>
    <s v="Virginia"/>
    <s v="Richmond"/>
    <n v="575"/>
    <n v="146625"/>
    <n v="0.3"/>
    <x v="0"/>
    <s v="Jordan Proto-Lyte"/>
    <s v="AT3381-008"/>
  </r>
  <r>
    <s v="NIKE"/>
    <n v="1185732"/>
    <d v="2021-01-19T00:00:00"/>
    <s v="Southeast"/>
    <s v="Virginia"/>
    <s v="Richmond"/>
    <n v="750"/>
    <n v="131250"/>
    <n v="0.5"/>
    <x v="0"/>
    <s v="Nike Mercurial Superfly 7 Academy TF"/>
    <s v="AT7978-414"/>
  </r>
  <r>
    <s v="NIKE"/>
    <n v="1185732"/>
    <d v="2021-01-19T00:00:00"/>
    <s v="Southeast"/>
    <s v="Virginia"/>
    <s v="Richmond"/>
    <n v="550"/>
    <n v="77000"/>
    <n v="0.4"/>
    <x v="0"/>
    <s v="Nike x Hawkins High Cortez"/>
    <s v="CJ6106-100"/>
  </r>
  <r>
    <s v="NIKE"/>
    <n v="1185732"/>
    <d v="2021-01-19T00:00:00"/>
    <s v="Southeast"/>
    <s v="Virginia"/>
    <s v="Richmond"/>
    <n v="550"/>
    <n v="41250"/>
    <n v="0.3"/>
    <x v="0"/>
    <s v="Nike Epic Phantom React Flyknit Icon Clash"/>
    <s v="CK0089-100"/>
  </r>
  <r>
    <s v="NIKE"/>
    <n v="1185732"/>
    <d v="2021-01-19T00:00:00"/>
    <s v="Southeast"/>
    <s v="Virginia"/>
    <s v="Richmond"/>
    <n v="400"/>
    <n v="42000"/>
    <n v="0.35"/>
    <x v="0"/>
    <s v="Nike Air Max 2090"/>
    <s v="CT7695-401"/>
  </r>
  <r>
    <s v="NIKE"/>
    <n v="1185732"/>
    <d v="2021-01-19T00:00:00"/>
    <s v="Southeast"/>
    <s v="Virginia"/>
    <s v="Richmond"/>
    <n v="450"/>
    <n v="81000"/>
    <n v="0.4"/>
    <x v="0"/>
    <s v="Nike Phantom Vision Academy Dynamic Fit MG"/>
    <s v="AO3258-080"/>
  </r>
  <r>
    <s v="NIKE"/>
    <n v="1185732"/>
    <d v="2021-01-19T00:00:00"/>
    <s v="Southeast"/>
    <s v="Virginia"/>
    <s v="Richmond"/>
    <n v="550"/>
    <n v="105875"/>
    <n v="0.55000000000000004"/>
    <x v="0"/>
    <s v="NikeCourt Air Max Vapor Wing MS"/>
    <s v="BQ0129-106"/>
  </r>
  <r>
    <s v="NIKE"/>
    <n v="1185732"/>
    <d v="2021-02-17T00:00:00"/>
    <s v="Southeast"/>
    <s v="Virginia"/>
    <s v="Richmond"/>
    <n v="800"/>
    <n v="140000"/>
    <n v="0.5"/>
    <x v="0"/>
    <s v="LeBron x John Elliott Icon"/>
    <s v="AQ0114-101"/>
  </r>
  <r>
    <s v="NIKE"/>
    <n v="1185732"/>
    <d v="2021-02-17T00:00:00"/>
    <s v="Southeast"/>
    <s v="Virginia"/>
    <s v="Richmond"/>
    <n v="450"/>
    <n v="63000"/>
    <n v="0.4"/>
    <x v="0"/>
    <s v="Nike Air Max 270 Flyknit"/>
    <s v="AO1023-005"/>
  </r>
  <r>
    <s v="NIKE"/>
    <n v="1185732"/>
    <d v="2021-02-17T00:00:00"/>
    <s v="Southeast"/>
    <s v="Virginia"/>
    <s v="Richmond"/>
    <n v="500"/>
    <n v="37500"/>
    <n v="0.3"/>
    <x v="0"/>
    <s v="Air Jordan 13 Retro Chinese New Year"/>
    <s v="CW4409-100"/>
  </r>
  <r>
    <s v="NIKE"/>
    <n v="1185732"/>
    <d v="2021-02-17T00:00:00"/>
    <s v="Midwest"/>
    <s v="Michigan"/>
    <s v="Detroit"/>
    <n v="375"/>
    <n v="39375"/>
    <n v="0.35"/>
    <x v="0"/>
    <s v="Nike Zoom Pegasus Turbo Shield"/>
    <s v="BQ1896-002"/>
  </r>
  <r>
    <s v="NIKE"/>
    <n v="1185732"/>
    <d v="2021-02-17T00:00:00"/>
    <s v="Midwest"/>
    <s v="Michigan"/>
    <s v="Detroit"/>
    <n v="450"/>
    <n v="81000"/>
    <n v="0.4"/>
    <x v="0"/>
    <s v="Nike Air Wildwood ACG"/>
    <s v="AO3116-004"/>
  </r>
  <r>
    <s v="NIKE"/>
    <n v="1185732"/>
    <d v="2021-02-17T00:00:00"/>
    <s v="Midwest"/>
    <s v="Michigan"/>
    <s v="Detroit"/>
    <n v="550"/>
    <n v="105875"/>
    <n v="0.55000000000000004"/>
    <x v="0"/>
    <s v="Nike Air Max 720"/>
    <s v="CI3870-100"/>
  </r>
  <r>
    <s v="NIKE"/>
    <n v="1185732"/>
    <d v="2021-03-15T00:00:00"/>
    <s v="Midwest"/>
    <s v="Michigan"/>
    <s v="Detroit"/>
    <n v="770"/>
    <n v="134750"/>
    <n v="0.5"/>
    <x v="0"/>
    <s v="LeBron 16 Low"/>
    <s v="CI2668-004"/>
  </r>
  <r>
    <s v="NIKE"/>
    <n v="1185732"/>
    <d v="2021-03-15T00:00:00"/>
    <s v="Midwest"/>
    <s v="Michigan"/>
    <s v="Detroit"/>
    <n v="450"/>
    <n v="63000"/>
    <n v="0.4"/>
    <x v="0"/>
    <s v="Air Jordan 14 Retro"/>
    <s v="487471-003"/>
  </r>
  <r>
    <s v="NIKE"/>
    <n v="1185732"/>
    <d v="2021-03-15T00:00:00"/>
    <s v="Midwest"/>
    <s v="Michigan"/>
    <s v="Detroit"/>
    <n v="475"/>
    <n v="35625"/>
    <n v="0.3"/>
    <x v="0"/>
    <s v="Nike Air Force 1 Type-2"/>
    <s v="CT2584-100"/>
  </r>
  <r>
    <s v="NIKE"/>
    <n v="1185732"/>
    <d v="2021-03-15T00:00:00"/>
    <s v="Midwest"/>
    <s v="Michigan"/>
    <s v="Detroit"/>
    <n v="325"/>
    <n v="34125"/>
    <n v="0.35"/>
    <x v="0"/>
    <s v="Nike Free RN Flyknit 3.0"/>
    <s v="AQ5708-201"/>
  </r>
  <r>
    <s v="NIKE"/>
    <n v="1185732"/>
    <d v="2021-03-15T00:00:00"/>
    <s v="Midwest"/>
    <s v="Michigan"/>
    <s v="Detroit"/>
    <n v="375"/>
    <n v="67500"/>
    <n v="0.4"/>
    <x v="0"/>
    <s v="Nike SB Air Max Stefan Janoski 2"/>
    <s v="AQ7477-009"/>
  </r>
  <r>
    <s v="NIKE"/>
    <n v="1185732"/>
    <d v="2021-03-15T00:00:00"/>
    <s v="Midwest"/>
    <s v="Michigan"/>
    <s v="Detroit"/>
    <n v="475"/>
    <n v="91437.5"/>
    <n v="0.55000000000000004"/>
    <x v="0"/>
    <s v="Nike Air Zoom Pegasus 36 Trail"/>
    <s v="AR5676-401"/>
  </r>
  <r>
    <s v="NIKE"/>
    <n v="1185732"/>
    <d v="2021-04-16T00:00:00"/>
    <s v="Midwest"/>
    <s v="Michigan"/>
    <s v="Detroit"/>
    <n v="725"/>
    <n v="126875"/>
    <n v="0.5"/>
    <x v="0"/>
    <s v="Nike Tiempo Legend 8 Club IC"/>
    <s v="AT6110-004"/>
  </r>
  <r>
    <s v="NIKE"/>
    <n v="1185732"/>
    <d v="2021-04-16T00:00:00"/>
    <s v="Midwest"/>
    <s v="Michigan"/>
    <s v="Detroit"/>
    <n v="425"/>
    <n v="68000"/>
    <n v="0.4"/>
    <x v="0"/>
    <s v="Nike Flex TR 9"/>
    <s v="AQ7491-008"/>
  </r>
  <r>
    <s v="NIKE"/>
    <n v="1185732"/>
    <d v="2021-04-16T00:00:00"/>
    <s v="Midwest"/>
    <s v="Michigan"/>
    <s v="Detroit"/>
    <n v="450"/>
    <n v="40500"/>
    <n v="0.3"/>
    <x v="0"/>
    <s v="Nike Epic Phantom React"/>
    <s v="CI1291-400"/>
  </r>
  <r>
    <s v="NIKE"/>
    <n v="1185732"/>
    <d v="2021-04-16T00:00:00"/>
    <s v="Midwest"/>
    <s v="Michigan"/>
    <s v="Detroit"/>
    <n v="375"/>
    <n v="45937.5"/>
    <n v="0.35"/>
    <x v="0"/>
    <s v="Nike Metcon 5 AMP"/>
    <s v="CN5455-160"/>
  </r>
  <r>
    <s v="NIKE"/>
    <n v="1185732"/>
    <d v="2021-04-16T00:00:00"/>
    <s v="Midwest"/>
    <s v="Michigan"/>
    <s v="Detroit"/>
    <n v="400"/>
    <n v="80000"/>
    <n v="0.4"/>
    <x v="0"/>
    <s v="Nike SB Air Zoom Bruin Edge"/>
    <s v="CD5036-100"/>
  </r>
  <r>
    <s v="NIKE"/>
    <n v="1185732"/>
    <d v="2021-04-16T00:00:00"/>
    <s v="Midwest"/>
    <s v="Michigan"/>
    <s v="Detroit"/>
    <n v="525"/>
    <n v="115500"/>
    <n v="0.55000000000000004"/>
    <x v="0"/>
    <s v="Nike ISPA Air Max 720"/>
    <s v="CQ6278-001"/>
  </r>
  <r>
    <s v="NIKE"/>
    <n v="1185732"/>
    <d v="2021-05-15T00:00:00"/>
    <s v="Midwest"/>
    <s v="Michigan"/>
    <s v="Detroit"/>
    <n v="795"/>
    <n v="198750"/>
    <n v="0.5"/>
    <x v="0"/>
    <s v="Nike x Undercover React Presto"/>
    <s v="CU3459-200"/>
  </r>
  <r>
    <s v="NIKE"/>
    <n v="1185732"/>
    <d v="2021-05-15T00:00:00"/>
    <s v="Midwest"/>
    <s v="Michigan"/>
    <s v="Detroit"/>
    <n v="500"/>
    <n v="100000"/>
    <n v="0.4"/>
    <x v="0"/>
    <s v="Nike Vandalised"/>
    <s v="BQ3610-100"/>
  </r>
  <r>
    <s v="NIKE"/>
    <n v="1185732"/>
    <d v="2021-05-15T00:00:00"/>
    <s v="Midwest"/>
    <s v="Michigan"/>
    <s v="Detroit"/>
    <n v="475"/>
    <n v="64125"/>
    <n v="0.3"/>
    <x v="0"/>
    <s v="Nike Signal D/MS/X"/>
    <s v="AT5303-100"/>
  </r>
  <r>
    <s v="NIKE"/>
    <n v="1185732"/>
    <d v="2021-05-15T00:00:00"/>
    <s v="Midwest"/>
    <s v="Michigan"/>
    <s v="Detroit"/>
    <n v="450"/>
    <n v="70875"/>
    <n v="0.35"/>
    <x v="0"/>
    <s v="Nike Air Max 720 (OBJ)"/>
    <s v="CK2531-001"/>
  </r>
  <r>
    <s v="NIKE"/>
    <n v="1185732"/>
    <d v="2021-05-15T00:00:00"/>
    <s v="Midwest"/>
    <s v="Michigan"/>
    <s v="Detroit"/>
    <n v="475"/>
    <n v="104500"/>
    <n v="0.4"/>
    <x v="0"/>
    <s v="Nike Vandalised LX"/>
    <s v="BQ3611-100"/>
  </r>
  <r>
    <s v="NIKE"/>
    <n v="1185732"/>
    <d v="2021-05-15T00:00:00"/>
    <s v="Midwest"/>
    <s v="Michigan"/>
    <s v="Detroit"/>
    <n v="575"/>
    <n v="189750"/>
    <n v="0.55000000000000004"/>
    <x v="0"/>
    <s v="Nike Canyon"/>
    <s v="CV5515-001"/>
  </r>
  <r>
    <s v="NIKE"/>
    <n v="1185732"/>
    <d v="2021-06-17T00:00:00"/>
    <s v="Midwest"/>
    <s v="Michigan"/>
    <s v="Detroit"/>
    <n v="825"/>
    <n v="226875"/>
    <n v="0.5"/>
    <x v="0"/>
    <s v="Nike Flex RN 2019"/>
    <s v="AQ7487-201"/>
  </r>
  <r>
    <s v="NIKE"/>
    <n v="1185732"/>
    <d v="2021-06-17T00:00:00"/>
    <s v="Midwest"/>
    <s v="Michigan"/>
    <s v="Detroit"/>
    <n v="575"/>
    <n v="115000"/>
    <n v="0.4"/>
    <x v="0"/>
    <s v="Nike Free RN 5.0"/>
    <s v="AQ1289-003"/>
  </r>
  <r>
    <s v="NIKE"/>
    <n v="1185732"/>
    <d v="2021-06-17T00:00:00"/>
    <s v="Midwest"/>
    <s v="Michigan"/>
    <s v="Detroit"/>
    <n v="550"/>
    <n v="74250"/>
    <n v="0.3"/>
    <x v="0"/>
    <s v="NikeCourt Air Max Vapor Wing MS"/>
    <s v="BQ0129-106"/>
  </r>
  <r>
    <s v="NIKE"/>
    <n v="1185732"/>
    <d v="2021-06-17T00:00:00"/>
    <s v="Midwest"/>
    <s v="Michigan"/>
    <s v="Detroit"/>
    <n v="525"/>
    <n v="82687.5"/>
    <n v="0.35"/>
    <x v="0"/>
    <s v="Nike Air Max 90 NS SE"/>
    <s v="881105-800"/>
  </r>
  <r>
    <s v="NIKE"/>
    <n v="1185732"/>
    <d v="2021-06-17T00:00:00"/>
    <s v="Midwest"/>
    <s v="Michigan"/>
    <s v="Detroit"/>
    <n v="525"/>
    <n v="126000"/>
    <n v="0.4"/>
    <x v="0"/>
    <s v="Nike Mercurial Vapor 13 Club TF"/>
    <s v="AT7999-414"/>
  </r>
  <r>
    <s v="NIKE"/>
    <n v="1185732"/>
    <d v="2021-06-17T00:00:00"/>
    <s v="Midwest"/>
    <s v="Michigan"/>
    <s v="Detroit"/>
    <n v="675"/>
    <n v="241312.5"/>
    <n v="0.55000000000000004"/>
    <x v="0"/>
    <s v="Nike React Vision"/>
    <s v="CI7523-002"/>
  </r>
  <r>
    <s v="NIKE"/>
    <n v="1185732"/>
    <d v="2021-07-15T00:00:00"/>
    <s v="Midwest"/>
    <s v="Michigan"/>
    <s v="Detroit"/>
    <n v="900"/>
    <n v="270000"/>
    <n v="0.5"/>
    <x v="0"/>
    <s v="Nike Air Max 2090"/>
    <s v="CT7698-600"/>
  </r>
  <r>
    <s v="NIKE"/>
    <n v="1185732"/>
    <d v="2021-07-15T00:00:00"/>
    <s v="Midwest"/>
    <s v="Michigan"/>
    <s v="Detroit"/>
    <n v="650"/>
    <n v="143000"/>
    <n v="0.4"/>
    <x v="0"/>
    <s v="Nike Air Max Dia Winter"/>
    <s v="BQ9665-301"/>
  </r>
  <r>
    <s v="NIKE"/>
    <n v="1185732"/>
    <d v="2021-07-15T00:00:00"/>
    <s v="Midwest"/>
    <s v="Michigan"/>
    <s v="Detroit"/>
    <n v="575"/>
    <n v="86250"/>
    <n v="0.3"/>
    <x v="0"/>
    <s v="Nike Mercurial Superfly 7 Elite SE FG"/>
    <s v="CD6721-808"/>
  </r>
  <r>
    <s v="NIKE"/>
    <n v="1185732"/>
    <d v="2021-07-15T00:00:00"/>
    <s v="Midwest"/>
    <s v="Michigan"/>
    <s v="Detroit"/>
    <n v="525"/>
    <n v="91875"/>
    <n v="0.35"/>
    <x v="0"/>
    <s v="Nike Zoom Pegasus Turbo 2"/>
    <s v="BV7766-100"/>
  </r>
  <r>
    <s v="NIKE"/>
    <n v="1185732"/>
    <d v="2021-07-15T00:00:00"/>
    <s v="Midwest"/>
    <s v="Michigan"/>
    <s v="Detroit"/>
    <n v="550"/>
    <n v="132000"/>
    <n v="0.4"/>
    <x v="0"/>
    <s v="Nike SB Shane"/>
    <s v="BV0657-400"/>
  </r>
  <r>
    <s v="NIKE"/>
    <n v="1185732"/>
    <d v="2021-07-15T00:00:00"/>
    <s v="Midwest"/>
    <s v="Michigan"/>
    <s v="Detroit"/>
    <n v="725"/>
    <n v="259187.5"/>
    <n v="0.55000000000000004"/>
    <x v="0"/>
    <s v="Nike Kawa Shower"/>
    <s v="832655-001"/>
  </r>
  <r>
    <s v="NIKE"/>
    <n v="1185732"/>
    <d v="2021-08-16T00:00:00"/>
    <s v="Midwest"/>
    <s v="Michigan"/>
    <s v="Detroit"/>
    <n v="875"/>
    <n v="262500"/>
    <n v="0.5"/>
    <x v="0"/>
    <s v="Nike Air VaporMax 360"/>
    <s v="CK2719-400"/>
  </r>
  <r>
    <s v="NIKE"/>
    <n v="1185732"/>
    <d v="2021-08-16T00:00:00"/>
    <s v="Midwest"/>
    <s v="Michigan"/>
    <s v="Detroit"/>
    <n v="650"/>
    <n v="143000"/>
    <n v="0.4"/>
    <x v="0"/>
    <s v="Air Jordan 1 Mid"/>
    <s v="554724-050"/>
  </r>
  <r>
    <s v="NIKE"/>
    <n v="1185732"/>
    <d v="2021-08-16T00:00:00"/>
    <s v="Midwest"/>
    <s v="Michigan"/>
    <s v="Detroit"/>
    <n v="575"/>
    <n v="77625"/>
    <n v="0.3"/>
    <x v="0"/>
    <s v="Nike Phantom Vision 2 Academy Dynamic Fit MG"/>
    <s v="CD4156-606"/>
  </r>
  <r>
    <s v="NIKE"/>
    <n v="1185732"/>
    <d v="2021-08-16T00:00:00"/>
    <s v="Midwest"/>
    <s v="Michigan"/>
    <s v="Detroit"/>
    <n v="525"/>
    <n v="64312.5"/>
    <n v="0.35"/>
    <x v="0"/>
    <s v="Nike Air Max FF 720"/>
    <s v="AO3189-600"/>
  </r>
  <r>
    <s v="NIKE"/>
    <n v="1185732"/>
    <d v="2021-08-16T00:00:00"/>
    <s v="Midwest"/>
    <s v="Michigan"/>
    <s v="Detroit"/>
    <n v="500"/>
    <n v="90000"/>
    <n v="0.4"/>
    <x v="0"/>
    <s v="Jordan Proto-Max 720"/>
    <s v="BQ6623-070"/>
  </r>
  <r>
    <s v="NIKE"/>
    <n v="1185732"/>
    <d v="2021-08-16T00:00:00"/>
    <s v="Midwest"/>
    <s v="Michigan"/>
    <s v="Detroit"/>
    <n v="675"/>
    <n v="185625"/>
    <n v="0.55000000000000004"/>
    <x v="0"/>
    <s v="Nike Joyride Run Flyknit"/>
    <s v="AQ2731-500"/>
  </r>
  <r>
    <s v="NIKE"/>
    <n v="1185732"/>
    <d v="2021-09-15T00:00:00"/>
    <s v="Midwest"/>
    <s v="Michigan"/>
    <s v="Detroit"/>
    <n v="800"/>
    <n v="180000"/>
    <n v="0.5"/>
    <x v="0"/>
    <s v="Nike Odyssey React Flyknit 2"/>
    <s v="AH1016-602"/>
  </r>
  <r>
    <s v="NIKE"/>
    <n v="1185732"/>
    <d v="2021-09-15T00:00:00"/>
    <s v="Midwest"/>
    <s v="Michigan"/>
    <s v="Detroit"/>
    <n v="600"/>
    <n v="96000"/>
    <n v="0.4"/>
    <x v="0"/>
    <s v="Nike Joyride Optik"/>
    <s v="AJ6844-007"/>
  </r>
  <r>
    <s v="NIKE"/>
    <n v="1185732"/>
    <d v="2021-09-15T00:00:00"/>
    <s v="Midwest"/>
    <s v="Michigan"/>
    <s v="Detroit"/>
    <n v="500"/>
    <n v="52500"/>
    <n v="0.3"/>
    <x v="0"/>
    <s v="Nike React Element 55 SE"/>
    <s v="CN3591-002"/>
  </r>
  <r>
    <s v="NIKE"/>
    <n v="1185732"/>
    <d v="2021-09-15T00:00:00"/>
    <s v="Midwest"/>
    <s v="Michigan"/>
    <s v="Detroit"/>
    <n v="475"/>
    <n v="58187.5"/>
    <n v="0.35"/>
    <x v="0"/>
    <s v="Nike Air Max Dia LX"/>
    <s v="CI1214-004"/>
  </r>
  <r>
    <s v="NIKE"/>
    <n v="1185732"/>
    <d v="2021-09-15T00:00:00"/>
    <s v="Midwest"/>
    <s v="Michigan"/>
    <s v="Detroit"/>
    <n v="475"/>
    <n v="85500"/>
    <n v="0.4"/>
    <x v="0"/>
    <s v="Nike Metcon 5"/>
    <s v="AQ1189-009"/>
  </r>
  <r>
    <s v="NIKE"/>
    <n v="1185732"/>
    <d v="2021-09-15T00:00:00"/>
    <s v="Midwest"/>
    <s v="Michigan"/>
    <s v="Detroit"/>
    <n v="575"/>
    <n v="158125"/>
    <n v="0.55000000000000004"/>
    <x v="0"/>
    <s v="Nike Benassi"/>
    <s v="343880-090"/>
  </r>
  <r>
    <s v="NIKE"/>
    <n v="1185732"/>
    <d v="2021-10-17T00:00:00"/>
    <s v="Midwest"/>
    <s v="Michigan"/>
    <s v="Detroit"/>
    <n v="750"/>
    <n v="187500"/>
    <n v="0.5"/>
    <x v="0"/>
    <s v="Nike Zoom KD12 'YouTube'"/>
    <s v="CQ7731-900"/>
  </r>
  <r>
    <s v="NIKE"/>
    <n v="1185732"/>
    <d v="2021-10-17T00:00:00"/>
    <s v="Midwest"/>
    <s v="Michigan"/>
    <s v="Detroit"/>
    <n v="575"/>
    <n v="92000"/>
    <n v="0.4"/>
    <x v="0"/>
    <s v="Nike Air Force 1 React"/>
    <s v="CD4366-002"/>
  </r>
  <r>
    <s v="NIKE"/>
    <n v="1185732"/>
    <d v="2021-10-17T00:00:00"/>
    <s v="Midwest"/>
    <s v="Michigan"/>
    <s v="Detroit"/>
    <n v="425"/>
    <n v="51000"/>
    <n v="0.3"/>
    <x v="0"/>
    <s v="Nike Air Max 90"/>
    <s v="CI5646-200"/>
  </r>
  <r>
    <s v="NIKE"/>
    <n v="1185732"/>
    <d v="2021-10-17T00:00:00"/>
    <s v="Midwest"/>
    <s v="Michigan"/>
    <s v="Detroit"/>
    <n v="400"/>
    <n v="56000"/>
    <n v="0.35"/>
    <x v="0"/>
    <s v="Nike Air Zoom Pegasus 36"/>
    <s v="CD4573-001"/>
  </r>
  <r>
    <s v="NIKE"/>
    <n v="1185732"/>
    <d v="2021-10-17T00:00:00"/>
    <s v="Midwest"/>
    <s v="Michigan"/>
    <s v="Detroit"/>
    <n v="400"/>
    <n v="80000"/>
    <n v="0.4"/>
    <x v="0"/>
    <s v="Nike Air Max 98 NRG"/>
    <s v="BQ5613-001"/>
  </r>
  <r>
    <s v="NIKE"/>
    <n v="1185732"/>
    <d v="2021-10-17T00:00:00"/>
    <s v="Midwest"/>
    <s v="Michigan"/>
    <s v="Detroit"/>
    <n v="525"/>
    <n v="158812.5"/>
    <n v="0.55000000000000004"/>
    <x v="0"/>
    <s v="Nike Zoom Fly 3"/>
    <s v="AT8241-002"/>
  </r>
  <r>
    <s v="NIKE"/>
    <n v="1185732"/>
    <d v="2021-11-16T00:00:00"/>
    <s v="Midwest"/>
    <s v="Michigan"/>
    <s v="Detroit"/>
    <n v="675"/>
    <n v="168750"/>
    <n v="0.5"/>
    <x v="0"/>
    <s v="Kyrie 6 EP"/>
    <s v="BQ4631-100"/>
  </r>
  <r>
    <s v="NIKE"/>
    <n v="1185732"/>
    <d v="2021-11-16T00:00:00"/>
    <s v="Midwest"/>
    <s v="Michigan"/>
    <s v="Detroit"/>
    <n v="500"/>
    <n v="90000"/>
    <n v="0.4"/>
    <x v="0"/>
    <s v="Nike Air Force 1 Shadow"/>
    <s v="CI0919-100"/>
  </r>
  <r>
    <s v="NIKE"/>
    <n v="1185732"/>
    <d v="2021-11-16T00:00:00"/>
    <s v="Midwest"/>
    <s v="Michigan"/>
    <s v="Detroit"/>
    <n v="445"/>
    <n v="60075"/>
    <n v="0.3"/>
    <x v="0"/>
    <s v="Nike Air Max Tailwind IV"/>
    <s v="AQ2567-002"/>
  </r>
  <r>
    <s v="NIKE"/>
    <n v="1185732"/>
    <d v="2021-11-16T00:00:00"/>
    <s v="Midwest"/>
    <s v="Michigan"/>
    <s v="Detroit"/>
    <n v="475"/>
    <n v="74812.5"/>
    <n v="0.35"/>
    <x v="0"/>
    <s v="Nike Potential 3"/>
    <s v="844127-108"/>
  </r>
  <r>
    <s v="NIKE"/>
    <n v="1185732"/>
    <d v="2021-11-16T00:00:00"/>
    <s v="Midwest"/>
    <s v="Michigan"/>
    <s v="Detroit"/>
    <n v="450"/>
    <n v="108000"/>
    <n v="0.4"/>
    <x v="0"/>
    <s v="Nike Mercurial Vapor 13 Academy IC"/>
    <s v="AT7993-414"/>
  </r>
  <r>
    <s v="NIKE"/>
    <n v="1185732"/>
    <d v="2021-11-16T00:00:00"/>
    <s v="Midwest"/>
    <s v="Michigan"/>
    <s v="Detroit"/>
    <n v="625"/>
    <n v="223437.5"/>
    <n v="0.55000000000000004"/>
    <x v="0"/>
    <s v="Nike x Olivia Kim Air Max 98"/>
    <s v="CK3309-001"/>
  </r>
  <r>
    <s v="NIKE"/>
    <n v="1185732"/>
    <d v="2021-12-15T00:00:00"/>
    <s v="Midwest"/>
    <s v="Michigan"/>
    <s v="Detroit"/>
    <n v="850"/>
    <n v="255000"/>
    <n v="0.5"/>
    <x v="0"/>
    <s v="NikeCourt Royale"/>
    <s v="749747-010"/>
  </r>
  <r>
    <s v="NIKE"/>
    <n v="1185732"/>
    <d v="2021-12-15T00:00:00"/>
    <s v="Midwest"/>
    <s v="Michigan"/>
    <s v="Detroit"/>
    <n v="650"/>
    <n v="130000"/>
    <n v="0.4"/>
    <x v="0"/>
    <s v="Nike Air Huarache"/>
    <s v="634835-108"/>
  </r>
  <r>
    <s v="NIKE"/>
    <n v="1185732"/>
    <d v="2021-12-15T00:00:00"/>
    <s v="Midwest"/>
    <s v="Michigan"/>
    <s v="Detroit"/>
    <n v="600"/>
    <n v="90000"/>
    <n v="0.3"/>
    <x v="0"/>
    <s v="KD Trey 5 VII EP"/>
    <s v="AT1198-401"/>
  </r>
  <r>
    <s v="NIKE"/>
    <n v="1185732"/>
    <d v="2021-12-15T00:00:00"/>
    <s v="Midwest"/>
    <s v="Michigan"/>
    <s v="Detroit"/>
    <n v="550"/>
    <n v="96250"/>
    <n v="0.35"/>
    <x v="0"/>
    <s v="Nike Phantom Venom Academy FG"/>
    <s v="AO0566-606"/>
  </r>
  <r>
    <s v="NIKE"/>
    <n v="1185732"/>
    <d v="2021-12-15T00:00:00"/>
    <s v="Midwest"/>
    <s v="Michigan"/>
    <s v="Detroit"/>
    <n v="550"/>
    <n v="132000"/>
    <n v="0.4"/>
    <x v="0"/>
    <s v="Nike Mercurial Vapor XII Club MG"/>
    <s v="AH7378-801"/>
  </r>
  <r>
    <s v="NIKE"/>
    <n v="1185732"/>
    <d v="2021-12-15T00:00:00"/>
    <s v="Midwest"/>
    <s v="Michigan"/>
    <s v="Detroit"/>
    <n v="650"/>
    <n v="232375"/>
    <n v="0.55000000000000004"/>
    <x v="0"/>
    <s v="Nike Phantom Vision 2 Elite Dynamic Fit FG"/>
    <s v="CD4161-606"/>
  </r>
  <r>
    <s v="NIKE"/>
    <n v="1185732"/>
    <d v="2021-01-18T00:00:00"/>
    <s v="Midwest"/>
    <s v="Michigan"/>
    <s v="Detroit"/>
    <n v="625"/>
    <n v="75000"/>
    <n v="0.4"/>
    <x v="0"/>
    <s v="Nike Air Force 1 Mid '07"/>
    <s v="366731-100"/>
  </r>
  <r>
    <s v="NIKE"/>
    <n v="1185732"/>
    <d v="2021-01-18T00:00:00"/>
    <s v="Midwest"/>
    <s v="Michigan"/>
    <s v="Detroit"/>
    <n v="425"/>
    <n v="44625"/>
    <n v="0.35"/>
    <x v="0"/>
    <s v="Nike Metcon 5 AMP"/>
    <s v="CD3398-063"/>
  </r>
  <r>
    <s v="NIKE"/>
    <n v="1185732"/>
    <d v="2021-01-18T00:00:00"/>
    <s v="Midwest"/>
    <s v="Michigan"/>
    <s v="Detroit"/>
    <n v="425"/>
    <n v="29750"/>
    <n v="0.35"/>
    <x v="0"/>
    <s v="Nike Air Max 270 React"/>
    <s v="CT5064-001"/>
  </r>
  <r>
    <s v="NIKE"/>
    <n v="1185732"/>
    <d v="2021-01-18T00:00:00"/>
    <s v="Midwest"/>
    <s v="Michigan"/>
    <s v="Detroit"/>
    <n v="275"/>
    <n v="27500"/>
    <n v="0.4"/>
    <x v="0"/>
    <s v="Nike Air Force 1 '07 Premium"/>
    <s v="BQ4424-700"/>
  </r>
  <r>
    <s v="NIKE"/>
    <n v="1185732"/>
    <d v="2021-01-18T00:00:00"/>
    <s v="Midwest"/>
    <s v="Michigan"/>
    <s v="Detroit"/>
    <n v="325"/>
    <n v="45500"/>
    <n v="0.35"/>
    <x v="0"/>
    <s v="Air Jordan 12 Retro"/>
    <s v="130690-017"/>
  </r>
  <r>
    <s v="NIKE"/>
    <n v="1185732"/>
    <d v="2021-01-18T00:00:00"/>
    <s v="Midwest"/>
    <s v="Michigan"/>
    <s v="Detroit"/>
    <n v="425"/>
    <n v="63750"/>
    <n v="0.5"/>
    <x v="0"/>
    <s v="Nike Air Max 98 LX"/>
    <s v="AV4417-002"/>
  </r>
  <r>
    <s v="NIKE"/>
    <n v="1185732"/>
    <d v="2021-02-18T00:00:00"/>
    <s v="Midwest"/>
    <s v="Michigan"/>
    <s v="Detroit"/>
    <n v="675"/>
    <n v="81000"/>
    <n v="0.4"/>
    <x v="0"/>
    <s v="Nike Mercurial Superfly 7 Club MG"/>
    <s v="AT7949-606"/>
  </r>
  <r>
    <s v="NIKE"/>
    <n v="1185732"/>
    <d v="2021-02-18T00:00:00"/>
    <s v="Midwest"/>
    <s v="Michigan"/>
    <s v="Detroit"/>
    <n v="325"/>
    <n v="34125"/>
    <n v="0.35"/>
    <x v="0"/>
    <s v="Nike Phantom Venom Academy TF"/>
    <s v="AO0571-606"/>
  </r>
  <r>
    <s v="NIKE"/>
    <n v="1185732"/>
    <d v="2021-02-18T00:00:00"/>
    <s v="Midwest"/>
    <s v="Michigan"/>
    <s v="Detroit"/>
    <n v="375"/>
    <n v="26250"/>
    <n v="0.35"/>
    <x v="0"/>
    <s v="Nike Mercurial Superfly 7 Academy MDS MG"/>
    <s v="BQ5427-401"/>
  </r>
  <r>
    <s v="NIKE"/>
    <n v="1185732"/>
    <d v="2021-02-18T00:00:00"/>
    <s v="Midwest"/>
    <s v="Missouri"/>
    <s v="St. Louis"/>
    <n v="250"/>
    <n v="25000"/>
    <n v="0.4"/>
    <x v="0"/>
    <s v="Nike SB Dunk High Pro"/>
    <s v="BQ6826-003"/>
  </r>
  <r>
    <s v="NIKE"/>
    <n v="1185732"/>
    <d v="2021-02-18T00:00:00"/>
    <s v="Midwest"/>
    <s v="Missouri"/>
    <s v="St. Louis"/>
    <n v="325"/>
    <n v="45500"/>
    <n v="0.35"/>
    <x v="0"/>
    <s v="Nike Phantom Vision Academy Dynamic Fit MG"/>
    <s v="AO3258-080"/>
  </r>
  <r>
    <s v="NIKE"/>
    <n v="1185732"/>
    <d v="2021-02-18T00:00:00"/>
    <s v="Midwest"/>
    <s v="Missouri"/>
    <s v="St. Louis"/>
    <n v="400"/>
    <n v="60000"/>
    <n v="0.5"/>
    <x v="0"/>
    <s v="Nike Air Max 270 React"/>
    <s v="AT6174-004"/>
  </r>
  <r>
    <s v="NIKE"/>
    <n v="1185732"/>
    <d v="2021-03-17T00:00:00"/>
    <s v="Midwest"/>
    <s v="Missouri"/>
    <s v="St. Louis"/>
    <n v="620"/>
    <n v="86800"/>
    <n v="0.4"/>
    <x v="0"/>
    <s v="Nike Tiempo Legend 8 Elite FG"/>
    <s v="AT5293-004"/>
  </r>
  <r>
    <s v="NIKE"/>
    <n v="1185732"/>
    <d v="2021-03-17T00:00:00"/>
    <s v="Midwest"/>
    <s v="Missouri"/>
    <s v="St. Louis"/>
    <n v="300"/>
    <n v="36750"/>
    <n v="0.35"/>
    <x v="0"/>
    <s v="Nike SB Zoom Stefan Janoski Canvas RM"/>
    <s v="AR7718-001"/>
  </r>
  <r>
    <s v="NIKE"/>
    <n v="1185732"/>
    <d v="2021-03-17T00:00:00"/>
    <s v="Midwest"/>
    <s v="Missouri"/>
    <s v="St. Louis"/>
    <n v="350"/>
    <n v="30625"/>
    <n v="0.35"/>
    <x v="0"/>
    <s v="Nike Flex Contact 3"/>
    <s v="AQ7488-004"/>
  </r>
  <r>
    <s v="NIKE"/>
    <n v="1185732"/>
    <d v="2021-03-17T00:00:00"/>
    <s v="Midwest"/>
    <s v="Missouri"/>
    <s v="St. Louis"/>
    <n v="200"/>
    <n v="24000"/>
    <n v="0.4"/>
    <x v="0"/>
    <s v="Jordan 'Why Not?' Zer0.2 SE PF"/>
    <s v="AV4126-002"/>
  </r>
  <r>
    <s v="NIKE"/>
    <n v="1185732"/>
    <d v="2021-03-17T00:00:00"/>
    <s v="Midwest"/>
    <s v="Missouri"/>
    <s v="St. Louis"/>
    <n v="250"/>
    <n v="39375"/>
    <n v="0.35"/>
    <x v="0"/>
    <s v="Nike Shox TL Nova SP"/>
    <s v="CK2085-002"/>
  </r>
  <r>
    <s v="NIKE"/>
    <n v="1185732"/>
    <d v="2021-03-17T00:00:00"/>
    <s v="Midwest"/>
    <s v="Missouri"/>
    <s v="St. Louis"/>
    <n v="350"/>
    <n v="61250"/>
    <n v="0.5"/>
    <x v="0"/>
    <s v="Nike Air Max 90"/>
    <s v="CU0675-300"/>
  </r>
  <r>
    <s v="NIKE"/>
    <n v="1185732"/>
    <d v="2021-04-18T00:00:00"/>
    <s v="Midwest"/>
    <s v="Missouri"/>
    <s v="St. Louis"/>
    <n v="575"/>
    <n v="80500"/>
    <n v="0.4"/>
    <x v="0"/>
    <s v="Nike Benassi JDI Floral"/>
    <s v="618919-031"/>
  </r>
  <r>
    <s v="NIKE"/>
    <n v="1185732"/>
    <d v="2021-04-18T00:00:00"/>
    <s v="Midwest"/>
    <s v="Missouri"/>
    <s v="St. Louis"/>
    <n v="275"/>
    <n v="28875"/>
    <n v="0.35"/>
    <x v="0"/>
    <s v="Nike Phantom Vision 2 Club Dynamic Fit MG"/>
    <s v="CD4159-606"/>
  </r>
  <r>
    <s v="NIKE"/>
    <n v="1185732"/>
    <d v="2021-04-18T00:00:00"/>
    <s v="Midwest"/>
    <s v="Missouri"/>
    <s v="St. Louis"/>
    <n v="275"/>
    <n v="19250"/>
    <n v="0.35"/>
    <x v="0"/>
    <s v="Nike Potential 3"/>
    <s v="844127-108"/>
  </r>
  <r>
    <s v="NIKE"/>
    <n v="1185732"/>
    <d v="2021-04-18T00:00:00"/>
    <s v="Midwest"/>
    <s v="Missouri"/>
    <s v="St. Louis"/>
    <n v="200"/>
    <n v="20000"/>
    <n v="0.4"/>
    <x v="0"/>
    <s v="Nike Epic React Flyknit 2"/>
    <s v="BQ8927-102"/>
  </r>
  <r>
    <s v="NIKE"/>
    <n v="1185732"/>
    <d v="2021-04-18T00:00:00"/>
    <s v="Midwest"/>
    <s v="Missouri"/>
    <s v="St. Louis"/>
    <n v="225"/>
    <n v="31500"/>
    <n v="0.35"/>
    <x v="0"/>
    <s v="Nike Phantom Vision Club Dynamic Fit FG"/>
    <s v="AJ6959-717"/>
  </r>
  <r>
    <s v="NIKE"/>
    <n v="1185732"/>
    <d v="2021-04-18T00:00:00"/>
    <s v="Midwest"/>
    <s v="Missouri"/>
    <s v="St. Louis"/>
    <n v="350"/>
    <n v="52500"/>
    <n v="0.5"/>
    <x v="0"/>
    <s v="Nike Air Max 97"/>
    <s v="921826-016"/>
  </r>
  <r>
    <s v="NIKE"/>
    <n v="1185732"/>
    <d v="2021-05-19T00:00:00"/>
    <s v="Midwest"/>
    <s v="Missouri"/>
    <s v="St. Louis"/>
    <n v="620"/>
    <n v="99200"/>
    <n v="0.4"/>
    <x v="0"/>
    <s v="Nike x Olivia Kim Air Force 1 '07"/>
    <s v="CK3314-400"/>
  </r>
  <r>
    <s v="NIKE"/>
    <n v="1185732"/>
    <d v="2021-05-19T00:00:00"/>
    <s v="Midwest"/>
    <s v="Missouri"/>
    <s v="St. Louis"/>
    <n v="325"/>
    <n v="39812.5"/>
    <n v="0.35"/>
    <x v="0"/>
    <s v="Nike TiempoX Lunar Legend VII Pro TF"/>
    <s v="AH7249-118"/>
  </r>
  <r>
    <s v="NIKE"/>
    <n v="1185732"/>
    <d v="2021-05-19T00:00:00"/>
    <s v="Midwest"/>
    <s v="Missouri"/>
    <s v="St. Louis"/>
    <n v="300"/>
    <n v="31500"/>
    <n v="0.35"/>
    <x v="0"/>
    <s v="Nike M2K Tekno"/>
    <s v="BQ3378-002"/>
  </r>
  <r>
    <s v="NIKE"/>
    <n v="1185732"/>
    <d v="2021-05-19T00:00:00"/>
    <s v="Midwest"/>
    <s v="Missouri"/>
    <s v="St. Louis"/>
    <n v="225"/>
    <n v="27000"/>
    <n v="0.4"/>
    <x v="0"/>
    <s v="Nike React City"/>
    <s v="BV7754-001"/>
  </r>
  <r>
    <s v="NIKE"/>
    <n v="1185732"/>
    <d v="2021-05-19T00:00:00"/>
    <s v="Midwest"/>
    <s v="Missouri"/>
    <s v="St. Louis"/>
    <n v="250"/>
    <n v="39375"/>
    <n v="0.35"/>
    <x v="0"/>
    <s v="Nike Epic Phantom React Flyknit"/>
    <s v="BV0415-300"/>
  </r>
  <r>
    <s v="NIKE"/>
    <n v="1185732"/>
    <d v="2021-05-19T00:00:00"/>
    <s v="Midwest"/>
    <s v="Missouri"/>
    <s v="St. Louis"/>
    <n v="350"/>
    <n v="87500"/>
    <n v="0.5"/>
    <x v="0"/>
    <s v="Nike SB Adversary Premium"/>
    <s v="CT3632-001"/>
  </r>
  <r>
    <s v="NIKE"/>
    <n v="1185732"/>
    <d v="2021-06-18T00:00:00"/>
    <s v="Midwest"/>
    <s v="Missouri"/>
    <s v="St. Louis"/>
    <n v="600"/>
    <n v="84000"/>
    <n v="0.4"/>
    <x v="0"/>
    <s v="Air Jordan 11 Low"/>
    <s v="AR5149-005"/>
  </r>
  <r>
    <s v="NIKE"/>
    <n v="1185732"/>
    <d v="2021-06-18T00:00:00"/>
    <s v="Midwest"/>
    <s v="Missouri"/>
    <s v="St. Louis"/>
    <n v="350"/>
    <n v="36750"/>
    <n v="0.35"/>
    <x v="0"/>
    <s v="Nike SB Air Zoom Bruin Edge"/>
    <s v="CD5036-100"/>
  </r>
  <r>
    <s v="NIKE"/>
    <n v="1185732"/>
    <d v="2021-06-18T00:00:00"/>
    <s v="Midwest"/>
    <s v="Missouri"/>
    <s v="St. Louis"/>
    <n v="375"/>
    <n v="32812.5"/>
    <n v="0.35"/>
    <x v="0"/>
    <s v="Nike Daybreak"/>
    <s v="CQ7619-700"/>
  </r>
  <r>
    <s v="NIKE"/>
    <n v="1185732"/>
    <d v="2021-06-18T00:00:00"/>
    <s v="Midwest"/>
    <s v="Missouri"/>
    <s v="St. Louis"/>
    <n v="350"/>
    <n v="35000"/>
    <n v="0.4"/>
    <x v="0"/>
    <s v="Nike Mercurial Superfly 7 Elite FG"/>
    <s v="AQ4174-049"/>
  </r>
  <r>
    <s v="NIKE"/>
    <n v="1185732"/>
    <d v="2021-06-18T00:00:00"/>
    <s v="Midwest"/>
    <s v="Missouri"/>
    <s v="St. Louis"/>
    <n v="350"/>
    <n v="49000"/>
    <n v="0.35"/>
    <x v="0"/>
    <s v="Nike Air Max 90 Essential"/>
    <s v="AJ1285-101"/>
  </r>
  <r>
    <s v="NIKE"/>
    <n v="1185732"/>
    <d v="2021-06-18T00:00:00"/>
    <s v="Midwest"/>
    <s v="Missouri"/>
    <s v="St. Louis"/>
    <n v="525"/>
    <n v="118125"/>
    <n v="0.5"/>
    <x v="0"/>
    <s v="Nike Air Zoom Pegasus 36 Premium Rise"/>
    <s v="AV6259-500"/>
  </r>
  <r>
    <s v="NIKE"/>
    <n v="1185732"/>
    <d v="2021-07-17T00:00:00"/>
    <s v="Midwest"/>
    <s v="Missouri"/>
    <s v="St. Louis"/>
    <n v="750"/>
    <n v="120000"/>
    <n v="0.4"/>
    <x v="0"/>
    <s v="Nike Tiempo Legend 8 Academy MG"/>
    <s v="AT5292-004"/>
  </r>
  <r>
    <s v="NIKE"/>
    <n v="1185732"/>
    <d v="2021-07-17T00:00:00"/>
    <s v="Midwest"/>
    <s v="Missouri"/>
    <s v="St. Louis"/>
    <n v="500"/>
    <n v="61250"/>
    <n v="0.35"/>
    <x v="0"/>
    <s v="Nike Tanjun"/>
    <s v="812654-011"/>
  </r>
  <r>
    <s v="NIKE"/>
    <n v="1185732"/>
    <d v="2021-07-17T00:00:00"/>
    <s v="Midwest"/>
    <s v="Missouri"/>
    <s v="St. Louis"/>
    <n v="425"/>
    <n v="44625"/>
    <n v="0.35"/>
    <x v="0"/>
    <s v="Nike Air Max Triax 96 SP"/>
    <s v="CT5543-300"/>
  </r>
  <r>
    <s v="NIKE"/>
    <n v="1185732"/>
    <d v="2021-07-17T00:00:00"/>
    <s v="Midwest"/>
    <s v="Missouri"/>
    <s v="St. Louis"/>
    <n v="375"/>
    <n v="45000"/>
    <n v="0.4"/>
    <x v="0"/>
    <s v="Nike SB Charge Slip Premium"/>
    <s v="CT3110-400"/>
  </r>
  <r>
    <s v="NIKE"/>
    <n v="1185732"/>
    <d v="2021-07-17T00:00:00"/>
    <s v="Midwest"/>
    <s v="Missouri"/>
    <s v="St. Louis"/>
    <n v="375"/>
    <n v="52500"/>
    <n v="0.35"/>
    <x v="0"/>
    <s v="Nike Air Max 2090"/>
    <s v="CU9174-600"/>
  </r>
  <r>
    <s v="NIKE"/>
    <n v="1185732"/>
    <d v="2021-07-17T00:00:00"/>
    <s v="Midwest"/>
    <s v="Missouri"/>
    <s v="St. Louis"/>
    <n v="550"/>
    <n v="123750"/>
    <n v="0.5"/>
    <x v="0"/>
    <s v="LeBron 16 Low"/>
    <s v="CI2668-004"/>
  </r>
  <r>
    <s v="NIKE"/>
    <n v="1185732"/>
    <d v="2021-08-18T00:00:00"/>
    <s v="Midwest"/>
    <s v="Missouri"/>
    <s v="St. Louis"/>
    <n v="700"/>
    <n v="112000"/>
    <n v="0.4"/>
    <x v="0"/>
    <s v="Nike Zoom Rival Fly 2"/>
    <s v="CJ0509-001"/>
  </r>
  <r>
    <s v="NIKE"/>
    <n v="1185732"/>
    <d v="2021-08-18T00:00:00"/>
    <s v="Midwest"/>
    <s v="Missouri"/>
    <s v="St. Louis"/>
    <n v="475"/>
    <n v="66500"/>
    <n v="0.35"/>
    <x v="0"/>
    <s v="Nike x Olivia Kim Air Mowabb"/>
    <s v="CK3312-001"/>
  </r>
  <r>
    <s v="NIKE"/>
    <n v="1185732"/>
    <d v="2021-08-18T00:00:00"/>
    <s v="Midwest"/>
    <s v="Missouri"/>
    <s v="St. Louis"/>
    <n v="400"/>
    <n v="49000"/>
    <n v="0.35"/>
    <x v="0"/>
    <s v="Nike Offcourt SE"/>
    <s v="CT0624-100"/>
  </r>
  <r>
    <s v="NIKE"/>
    <n v="1185732"/>
    <d v="2021-08-18T00:00:00"/>
    <s v="Midwest"/>
    <s v="Missouri"/>
    <s v="St. Louis"/>
    <n v="325"/>
    <n v="32500"/>
    <n v="0.4"/>
    <x v="0"/>
    <s v="Nike Zoom Pegasus Turbo Shield"/>
    <s v="CJ9712-001"/>
  </r>
  <r>
    <s v="NIKE"/>
    <n v="1185732"/>
    <d v="2021-08-18T00:00:00"/>
    <s v="Midwest"/>
    <s v="Missouri"/>
    <s v="St. Louis"/>
    <n v="300"/>
    <n v="36750"/>
    <n v="0.35"/>
    <x v="0"/>
    <s v="Nike Air Max 97"/>
    <s v="CT1549-001"/>
  </r>
  <r>
    <s v="NIKE"/>
    <n v="1185732"/>
    <d v="2021-08-18T00:00:00"/>
    <s v="Midwest"/>
    <s v="Missouri"/>
    <s v="St. Louis"/>
    <n v="475"/>
    <n v="95000"/>
    <n v="0.5"/>
    <x v="0"/>
    <s v="Nike Air Max 720 SE"/>
    <s v="CD0683-600"/>
  </r>
  <r>
    <s v="NIKE"/>
    <n v="1185732"/>
    <d v="2021-09-19T00:00:00"/>
    <s v="Midwest"/>
    <s v="Missouri"/>
    <s v="St. Louis"/>
    <n v="600"/>
    <n v="84000"/>
    <n v="0.4"/>
    <x v="0"/>
    <s v="Nike Revolution 5 FlyEase"/>
    <s v="BQ3212-600"/>
  </r>
  <r>
    <s v="NIKE"/>
    <n v="1185732"/>
    <d v="2021-09-19T00:00:00"/>
    <s v="Midwest"/>
    <s v="Missouri"/>
    <s v="St. Louis"/>
    <n v="400"/>
    <n v="42000"/>
    <n v="0.35"/>
    <x v="0"/>
    <s v="Nike Classic Cortez"/>
    <s v="807471-101"/>
  </r>
  <r>
    <s v="NIKE"/>
    <n v="1185732"/>
    <d v="2021-09-19T00:00:00"/>
    <s v="Midwest"/>
    <s v="Missouri"/>
    <s v="St. Louis"/>
    <n v="300"/>
    <n v="15750"/>
    <n v="0.35"/>
    <x v="0"/>
    <s v="Nike Precision 4"/>
    <s v="CK1069-001"/>
  </r>
  <r>
    <s v="NIKE"/>
    <n v="1185732"/>
    <d v="2021-09-19T00:00:00"/>
    <s v="Midwest"/>
    <s v="Missouri"/>
    <s v="St. Louis"/>
    <n v="275"/>
    <n v="16500"/>
    <n v="0.4"/>
    <x v="0"/>
    <s v="Nike Air Max 200"/>
    <s v="AT6175-100"/>
  </r>
  <r>
    <s v="NIKE"/>
    <n v="1185732"/>
    <d v="2021-09-19T00:00:00"/>
    <s v="Midwest"/>
    <s v="Missouri"/>
    <s v="St. Louis"/>
    <n v="275"/>
    <n v="24062.5"/>
    <n v="0.35"/>
    <x v="0"/>
    <s v="Nike Air Max 270"/>
    <s v="AH6789-023"/>
  </r>
  <r>
    <s v="NIKE"/>
    <n v="1185732"/>
    <d v="2021-09-19T00:00:00"/>
    <s v="Midwest"/>
    <s v="Missouri"/>
    <s v="St. Louis"/>
    <n v="350"/>
    <n v="52500"/>
    <n v="0.5"/>
    <x v="0"/>
    <s v="Nike Mercurial Vapor 13 Academy TF"/>
    <s v="AT7996-414"/>
  </r>
  <r>
    <s v="NIKE"/>
    <n v="1185732"/>
    <d v="2021-10-18T00:00:00"/>
    <s v="Midwest"/>
    <s v="Missouri"/>
    <s v="St. Louis"/>
    <n v="525"/>
    <n v="73500"/>
    <n v="0.4"/>
    <x v="0"/>
    <s v="Nike SFB Gen 2 20cm (approx.)"/>
    <s v="922474-001"/>
  </r>
  <r>
    <s v="NIKE"/>
    <n v="1185732"/>
    <d v="2021-10-18T00:00:00"/>
    <s v="Midwest"/>
    <s v="Missouri"/>
    <s v="St. Louis"/>
    <n v="350"/>
    <n v="30625"/>
    <n v="0.35"/>
    <x v="0"/>
    <s v="Nike Air Max Dia"/>
    <s v="CI3898-200"/>
  </r>
  <r>
    <s v="NIKE"/>
    <n v="1185732"/>
    <d v="2021-10-18T00:00:00"/>
    <s v="Midwest"/>
    <s v="Missouri"/>
    <s v="St. Louis"/>
    <n v="250"/>
    <n v="21875"/>
    <n v="0.35"/>
    <x v="0"/>
    <s v="Nike SB Alleyoop"/>
    <s v="CJ0882-001"/>
  </r>
  <r>
    <s v="NIKE"/>
    <n v="1185732"/>
    <d v="2021-10-18T00:00:00"/>
    <s v="Midwest"/>
    <s v="Missouri"/>
    <s v="St. Louis"/>
    <n v="225"/>
    <n v="22500"/>
    <n v="0.4"/>
    <x v="0"/>
    <s v="Nike Zoom Rise"/>
    <s v="BQ5467-101"/>
  </r>
  <r>
    <s v="NIKE"/>
    <n v="1185732"/>
    <d v="2021-10-18T00:00:00"/>
    <s v="Midwest"/>
    <s v="Missouri"/>
    <s v="St. Louis"/>
    <n v="225"/>
    <n v="27562.5"/>
    <n v="0.35"/>
    <x v="0"/>
    <s v="Nike Phantom Vision Academy Dynamic Fit IC"/>
    <s v="AO3267-080"/>
  </r>
  <r>
    <s v="NIKE"/>
    <n v="1185732"/>
    <d v="2021-10-18T00:00:00"/>
    <s v="Midwest"/>
    <s v="Missouri"/>
    <s v="St. Louis"/>
    <n v="350"/>
    <n v="70000"/>
    <n v="0.5"/>
    <x v="0"/>
    <s v="Air Jordan 1 Low"/>
    <s v="553558-125"/>
  </r>
  <r>
    <s v="NIKE"/>
    <n v="1185732"/>
    <d v="2021-11-18T00:00:00"/>
    <s v="Midwest"/>
    <s v="Missouri"/>
    <s v="St. Louis"/>
    <n v="500"/>
    <n v="70000"/>
    <n v="0.4"/>
    <x v="0"/>
    <s v="Nike Air Max Bella TR 2"/>
    <s v="AQ7492-010"/>
  </r>
  <r>
    <s v="NIKE"/>
    <n v="1185732"/>
    <d v="2021-11-18T00:00:00"/>
    <s v="Midwest"/>
    <s v="Missouri"/>
    <s v="St. Louis"/>
    <n v="350"/>
    <n v="30625"/>
    <n v="0.35"/>
    <x v="0"/>
    <s v="Nike Air Zoom Terra Kiger 6"/>
    <s v="CJ0220-400"/>
  </r>
  <r>
    <s v="NIKE"/>
    <n v="1185732"/>
    <d v="2021-11-18T00:00:00"/>
    <s v="Midwest"/>
    <s v="Missouri"/>
    <s v="St. Louis"/>
    <n v="295"/>
    <n v="25812.5"/>
    <n v="0.35"/>
    <x v="0"/>
    <s v="Jordan Proto-React Z"/>
    <s v="CI3794-600"/>
  </r>
  <r>
    <s v="NIKE"/>
    <n v="1185732"/>
    <d v="2021-11-18T00:00:00"/>
    <s v="Midwest"/>
    <s v="Missouri"/>
    <s v="St. Louis"/>
    <n v="325"/>
    <n v="32500"/>
    <n v="0.4"/>
    <x v="0"/>
    <s v="Nike Air Force 1 SP"/>
    <s v="CQ6566-700"/>
  </r>
  <r>
    <s v="NIKE"/>
    <n v="1185732"/>
    <d v="2021-11-18T00:00:00"/>
    <s v="Midwest"/>
    <s v="Missouri"/>
    <s v="St. Louis"/>
    <n v="300"/>
    <n v="47250"/>
    <n v="0.35"/>
    <x v="0"/>
    <s v="Nike Zoom Pegasus Turbo"/>
    <s v="AJ4115-060"/>
  </r>
  <r>
    <s v="NIKE"/>
    <n v="1185732"/>
    <d v="2021-11-18T00:00:00"/>
    <s v="Midwest"/>
    <s v="Missouri"/>
    <s v="St. Louis"/>
    <n v="400"/>
    <n v="100000"/>
    <n v="0.5"/>
    <x v="0"/>
    <s v="Nike Free RN 5.0"/>
    <s v="AQ1316-500"/>
  </r>
  <r>
    <s v="NIKE"/>
    <n v="1185732"/>
    <d v="2021-12-17T00:00:00"/>
    <s v="Midwest"/>
    <s v="Missouri"/>
    <s v="St. Louis"/>
    <n v="650"/>
    <n v="117000"/>
    <n v="0.4"/>
    <x v="0"/>
    <s v="Air Jordan OG"/>
    <s v="133000-106"/>
  </r>
  <r>
    <s v="NIKE"/>
    <n v="1185732"/>
    <d v="2021-12-17T00:00:00"/>
    <s v="Midwest"/>
    <s v="Missouri"/>
    <s v="St. Louis"/>
    <n v="450"/>
    <n v="55125"/>
    <n v="0.35"/>
    <x v="0"/>
    <s v="Nike Air Zoom Pegasus 36"/>
    <s v="BV5740-101"/>
  </r>
  <r>
    <s v="NIKE"/>
    <n v="1185732"/>
    <d v="2021-12-17T00:00:00"/>
    <s v="Midwest"/>
    <s v="Missouri"/>
    <s v="St. Louis"/>
    <n v="400"/>
    <n v="49000"/>
    <n v="0.35"/>
    <x v="0"/>
    <s v="Nike Air Max Tailwind IV SE"/>
    <s v="CJ9681-001"/>
  </r>
  <r>
    <s v="NIKE"/>
    <n v="1185732"/>
    <d v="2021-12-17T00:00:00"/>
    <s v="Midwest"/>
    <s v="Missouri"/>
    <s v="St. Louis"/>
    <n v="350"/>
    <n v="49000"/>
    <n v="0.4"/>
    <x v="0"/>
    <s v="Nike Air VaporMax 2019 Premium"/>
    <s v="AT6817-300"/>
  </r>
  <r>
    <s v="NIKE"/>
    <n v="1185732"/>
    <d v="2021-12-17T00:00:00"/>
    <s v="Midwest"/>
    <s v="Missouri"/>
    <s v="St. Louis"/>
    <n v="350"/>
    <n v="55125"/>
    <n v="0.35"/>
    <x v="0"/>
    <s v="NikeCourt Air Zoom Vapor Cage 4"/>
    <s v="CD0431-107"/>
  </r>
  <r>
    <s v="NIKE"/>
    <n v="1185732"/>
    <d v="2021-12-17T00:00:00"/>
    <s v="Midwest"/>
    <s v="Missouri"/>
    <s v="St. Louis"/>
    <n v="450"/>
    <n v="112500"/>
    <n v="0.5"/>
    <x v="0"/>
    <s v="Air Jordan 1 Nova XX"/>
    <s v="AV4052-116"/>
  </r>
  <r>
    <s v="NIKE"/>
    <n v="1185732"/>
    <d v="2021-01-11T00:00:00"/>
    <s v="Midwest"/>
    <s v="Missouri"/>
    <s v="St. Louis"/>
    <n v="675"/>
    <n v="67500"/>
    <n v="0.4"/>
    <x v="0"/>
    <s v="Nike Air Max Tailwind IV"/>
    <s v="CK4122-100"/>
  </r>
  <r>
    <s v="NIKE"/>
    <n v="1185732"/>
    <d v="2021-01-11T00:00:00"/>
    <s v="Midwest"/>
    <s v="Missouri"/>
    <s v="St. Louis"/>
    <n v="475"/>
    <n v="41562.5"/>
    <n v="0.35"/>
    <x v="0"/>
    <s v="Nike Flex RN 2019"/>
    <s v="AQ7483-001"/>
  </r>
  <r>
    <s v="NIKE"/>
    <n v="1185732"/>
    <d v="2021-01-11T00:00:00"/>
    <s v="Midwest"/>
    <s v="Missouri"/>
    <s v="St. Louis"/>
    <n v="475"/>
    <n v="24937.5"/>
    <n v="0.35"/>
    <x v="0"/>
    <s v="Nike Mercurial Superfly 7 Club TF"/>
    <s v="AT7980-606"/>
  </r>
  <r>
    <s v="NIKE"/>
    <n v="1185732"/>
    <d v="2021-01-11T00:00:00"/>
    <s v="Midwest"/>
    <s v="Missouri"/>
    <s v="St. Louis"/>
    <n v="325"/>
    <n v="26000"/>
    <n v="0.4"/>
    <x v="0"/>
    <s v="Nike Free X Metcon 2"/>
    <s v="CD8526-446"/>
  </r>
  <r>
    <s v="NIKE"/>
    <n v="1185732"/>
    <d v="2021-01-11T00:00:00"/>
    <s v="Midwest"/>
    <s v="Missouri"/>
    <s v="St. Louis"/>
    <n v="375"/>
    <n v="45937.5"/>
    <n v="0.35"/>
    <x v="0"/>
    <s v="Nike Mercurial Vapor 13 Academy MDS MG"/>
    <s v="CJ1292-703"/>
  </r>
  <r>
    <s v="NIKE"/>
    <n v="1185732"/>
    <d v="2021-01-11T00:00:00"/>
    <s v="Midwest"/>
    <s v="Missouri"/>
    <s v="St. Louis"/>
    <n v="475"/>
    <n v="59375"/>
    <n v="0.5"/>
    <x v="0"/>
    <s v="Nike Air Max Impact"/>
    <s v="CI1396-004"/>
  </r>
  <r>
    <s v="NIKE"/>
    <n v="1185732"/>
    <d v="2021-02-11T00:00:00"/>
    <s v="Midwest"/>
    <s v="Missouri"/>
    <s v="St. Louis"/>
    <n v="725"/>
    <n v="72500"/>
    <n v="0.4"/>
    <x v="0"/>
    <s v="Nike Classic Cortez"/>
    <s v="807471-103"/>
  </r>
  <r>
    <s v="NIKE"/>
    <n v="1185732"/>
    <d v="2021-02-11T00:00:00"/>
    <s v="Midwest"/>
    <s v="Missouri"/>
    <s v="St. Louis"/>
    <n v="375"/>
    <n v="32812.5"/>
    <n v="0.35"/>
    <x v="0"/>
    <s v="Nike Air Max 90 Premium"/>
    <s v="CJ1794-600"/>
  </r>
  <r>
    <s v="NIKE"/>
    <n v="1185732"/>
    <d v="2021-02-11T00:00:00"/>
    <s v="Midwest"/>
    <s v="Missouri"/>
    <s v="St. Louis"/>
    <n v="425"/>
    <n v="22312.5"/>
    <n v="0.35"/>
    <x v="0"/>
    <s v="Nike Renew Run"/>
    <s v="CK6360-001"/>
  </r>
  <r>
    <s v="NIKE"/>
    <n v="1185732"/>
    <d v="2021-02-11T00:00:00"/>
    <s v="West"/>
    <s v="Utah"/>
    <s v="Salt Lake City"/>
    <n v="300"/>
    <n v="24000"/>
    <n v="0.4"/>
    <x v="0"/>
    <s v="Nike Air Max 270 Special Edition"/>
    <s v="CQ6549-001"/>
  </r>
  <r>
    <s v="NIKE"/>
    <n v="1185732"/>
    <d v="2021-02-11T00:00:00"/>
    <s v="West"/>
    <s v="Utah"/>
    <s v="Salt Lake City"/>
    <n v="375"/>
    <n v="45937.5"/>
    <n v="0.35"/>
    <x v="0"/>
    <s v="Nike React Metcon AMP"/>
    <s v="CN5501-046"/>
  </r>
  <r>
    <s v="NIKE"/>
    <n v="1185732"/>
    <d v="2021-02-11T00:00:00"/>
    <s v="West"/>
    <s v="Utah"/>
    <s v="Salt Lake City"/>
    <n v="450"/>
    <n v="56250"/>
    <n v="0.5"/>
    <x v="0"/>
    <s v="Nike Air Force 1 Sage Low"/>
    <s v="AR5339-002"/>
  </r>
  <r>
    <s v="NIKE"/>
    <n v="1185732"/>
    <d v="2021-03-10T00:00:00"/>
    <s v="West"/>
    <s v="Utah"/>
    <s v="Salt Lake City"/>
    <n v="670"/>
    <n v="80400"/>
    <n v="0.4"/>
    <x v="0"/>
    <s v="Nike Air Max Triax 96"/>
    <s v="CD2053-105"/>
  </r>
  <r>
    <s v="NIKE"/>
    <n v="1185732"/>
    <d v="2021-03-10T00:00:00"/>
    <s v="West"/>
    <s v="Utah"/>
    <s v="Salt Lake City"/>
    <n v="350"/>
    <n v="36750"/>
    <n v="0.35"/>
    <x v="0"/>
    <s v="Nike Mercurial Vapor 13 Academy MDS TF"/>
    <s v="CJ1306-401"/>
  </r>
  <r>
    <s v="NIKE"/>
    <n v="1185732"/>
    <d v="2021-03-10T00:00:00"/>
    <s v="West"/>
    <s v="Utah"/>
    <s v="Salt Lake City"/>
    <n v="400"/>
    <n v="28000"/>
    <n v="0.35"/>
    <x v="0"/>
    <s v="PG 3 NASA"/>
    <s v="CI2666-400"/>
  </r>
  <r>
    <s v="NIKE"/>
    <n v="1185732"/>
    <d v="2021-03-10T00:00:00"/>
    <s v="West"/>
    <s v="Utah"/>
    <s v="Salt Lake City"/>
    <n v="250"/>
    <n v="25000"/>
    <n v="0.4"/>
    <x v="0"/>
    <s v="Nike Mercurial Vapor 13 Academy MDS IC"/>
    <s v="CJ1300-401"/>
  </r>
  <r>
    <s v="NIKE"/>
    <n v="1185732"/>
    <d v="2021-03-10T00:00:00"/>
    <s v="West"/>
    <s v="Utah"/>
    <s v="Salt Lake City"/>
    <n v="300"/>
    <n v="42000"/>
    <n v="0.35"/>
    <x v="0"/>
    <s v="Nike Tiempo Legend 8 Club MG"/>
    <s v="AT6107-606"/>
  </r>
  <r>
    <s v="NIKE"/>
    <n v="1185732"/>
    <d v="2021-03-10T00:00:00"/>
    <s v="West"/>
    <s v="Utah"/>
    <s v="Salt Lake City"/>
    <n v="400"/>
    <n v="60000"/>
    <n v="0.5"/>
    <x v="0"/>
    <s v="Nike Air Max 90"/>
    <s v="CI7395-100"/>
  </r>
  <r>
    <s v="NIKE"/>
    <n v="1185732"/>
    <d v="2021-04-11T00:00:00"/>
    <s v="West"/>
    <s v="Utah"/>
    <s v="Salt Lake City"/>
    <n v="625"/>
    <n v="75000"/>
    <n v="0.4"/>
    <x v="0"/>
    <s v="Nike Air VaporMax Flyknit 2 LXX"/>
    <s v="AT5673-700"/>
  </r>
  <r>
    <s v="NIKE"/>
    <n v="1185732"/>
    <d v="2021-04-11T00:00:00"/>
    <s v="West"/>
    <s v="Utah"/>
    <s v="Salt Lake City"/>
    <n v="325"/>
    <n v="28437.5"/>
    <n v="0.35"/>
    <x v="0"/>
    <s v="Nike Mercurial Superfly 7 Elite SE FG"/>
    <s v="CT1099-093"/>
  </r>
  <r>
    <s v="NIKE"/>
    <n v="1185732"/>
    <d v="2021-04-11T00:00:00"/>
    <s v="West"/>
    <s v="Utah"/>
    <s v="Salt Lake City"/>
    <n v="325"/>
    <n v="17062.5"/>
    <n v="0.35"/>
    <x v="0"/>
    <s v="Nike Free RN 5.0 AW"/>
    <s v="BV7775-100"/>
  </r>
  <r>
    <s v="NIKE"/>
    <n v="1185732"/>
    <d v="2021-04-11T00:00:00"/>
    <s v="West"/>
    <s v="Utah"/>
    <s v="Salt Lake City"/>
    <n v="250"/>
    <n v="20000"/>
    <n v="0.4"/>
    <x v="0"/>
    <s v="Air Jordan 1 Jester XX Low Laced"/>
    <s v="CI7815-602"/>
  </r>
  <r>
    <s v="NIKE"/>
    <n v="1185732"/>
    <d v="2021-04-11T00:00:00"/>
    <s v="West"/>
    <s v="Utah"/>
    <s v="Salt Lake City"/>
    <n v="275"/>
    <n v="33687.5"/>
    <n v="0.35"/>
    <x v="0"/>
    <s v="Nike Metcon 5 Premium"/>
    <s v="CJ0818-146"/>
  </r>
  <r>
    <s v="NIKE"/>
    <n v="1185732"/>
    <d v="2021-04-11T00:00:00"/>
    <s v="West"/>
    <s v="Utah"/>
    <s v="Salt Lake City"/>
    <n v="400"/>
    <n v="50000"/>
    <n v="0.5"/>
    <x v="0"/>
    <s v="Nike Free RN 5.0"/>
    <s v="CI1289-100"/>
  </r>
  <r>
    <s v="NIKE"/>
    <n v="1185732"/>
    <d v="2021-05-12T00:00:00"/>
    <s v="West"/>
    <s v="Utah"/>
    <s v="Salt Lake City"/>
    <n v="670"/>
    <n v="93800"/>
    <n v="0.4"/>
    <x v="0"/>
    <s v="Nike Zoom Rival Fly"/>
    <s v="CD7287-003"/>
  </r>
  <r>
    <s v="NIKE"/>
    <n v="1185732"/>
    <d v="2021-05-12T00:00:00"/>
    <s v="West"/>
    <s v="Utah"/>
    <s v="Salt Lake City"/>
    <n v="375"/>
    <n v="39375"/>
    <n v="0.35"/>
    <x v="0"/>
    <s v="Nike SB Zoom Stefan Janoski Canvas RM"/>
    <s v="AR7718-001"/>
  </r>
  <r>
    <s v="NIKE"/>
    <n v="1185732"/>
    <d v="2021-05-12T00:00:00"/>
    <s v="West"/>
    <s v="Utah"/>
    <s v="Salt Lake City"/>
    <n v="350"/>
    <n v="30625"/>
    <n v="0.35"/>
    <x v="0"/>
    <s v="Nike Tiempo Legend 8 Academy IC"/>
    <s v="AT6099-606"/>
  </r>
  <r>
    <s v="NIKE"/>
    <n v="1185732"/>
    <d v="2021-05-12T00:00:00"/>
    <s v="West"/>
    <s v="Utah"/>
    <s v="Salt Lake City"/>
    <n v="275"/>
    <n v="27500"/>
    <n v="0.4"/>
    <x v="0"/>
    <s v="Nike SB Bruin High"/>
    <s v="923112-001"/>
  </r>
  <r>
    <s v="NIKE"/>
    <n v="1185732"/>
    <d v="2021-05-12T00:00:00"/>
    <s v="West"/>
    <s v="Utah"/>
    <s v="Salt Lake City"/>
    <n v="300"/>
    <n v="42000"/>
    <n v="0.35"/>
    <x v="0"/>
    <s v="PG 3"/>
    <s v="AO2607-401"/>
  </r>
  <r>
    <s v="NIKE"/>
    <n v="1185732"/>
    <d v="2021-05-12T00:00:00"/>
    <s v="West"/>
    <s v="Utah"/>
    <s v="Salt Lake City"/>
    <n v="400"/>
    <n v="90000"/>
    <n v="0.5"/>
    <x v="0"/>
    <s v="Nike Free TR Ultra"/>
    <s v="AO3424-001"/>
  </r>
  <r>
    <s v="NIKE"/>
    <n v="1185732"/>
    <d v="2021-06-11T00:00:00"/>
    <s v="West"/>
    <s v="Utah"/>
    <s v="Salt Lake City"/>
    <n v="650"/>
    <n v="78000"/>
    <n v="0.4"/>
    <x v="0"/>
    <s v="Nike PhantomVNM Club FG"/>
    <s v="AO0577-717"/>
  </r>
  <r>
    <s v="NIKE"/>
    <n v="1185732"/>
    <d v="2021-06-11T00:00:00"/>
    <s v="West"/>
    <s v="Utah"/>
    <s v="Salt Lake City"/>
    <n v="400"/>
    <n v="35000"/>
    <n v="0.35"/>
    <x v="0"/>
    <s v="Nike MX-720-818"/>
    <s v="BQ5972-001"/>
  </r>
  <r>
    <s v="NIKE"/>
    <n v="1185732"/>
    <d v="2021-06-11T00:00:00"/>
    <s v="West"/>
    <s v="Utah"/>
    <s v="Salt Lake City"/>
    <n v="425"/>
    <n v="29750"/>
    <n v="0.35"/>
    <x v="0"/>
    <s v="Air Jordan 7 Retro"/>
    <s v="313358-006"/>
  </r>
  <r>
    <s v="NIKE"/>
    <n v="1185732"/>
    <d v="2021-06-11T00:00:00"/>
    <s v="West"/>
    <s v="Utah"/>
    <s v="Salt Lake City"/>
    <n v="400"/>
    <n v="32000"/>
    <n v="0.4"/>
    <x v="0"/>
    <s v="Nike SFB Gen 2 20cm (approx.)"/>
    <s v="922474-001"/>
  </r>
  <r>
    <s v="NIKE"/>
    <n v="1185732"/>
    <d v="2021-06-11T00:00:00"/>
    <s v="West"/>
    <s v="Utah"/>
    <s v="Salt Lake City"/>
    <n v="400"/>
    <n v="49000"/>
    <n v="0.35"/>
    <x v="0"/>
    <s v="Nike Mercurial Superfly 7 Elite MDS FG"/>
    <s v="BQ5469-703"/>
  </r>
  <r>
    <s v="NIKE"/>
    <n v="1185732"/>
    <d v="2021-06-11T00:00:00"/>
    <s v="West"/>
    <s v="Utah"/>
    <s v="Salt Lake City"/>
    <n v="575"/>
    <n v="115000"/>
    <n v="0.5"/>
    <x v="0"/>
    <s v="Nike Epic Phantom React"/>
    <s v="CI1290-100"/>
  </r>
  <r>
    <s v="NIKE"/>
    <n v="1185732"/>
    <d v="2021-07-10T00:00:00"/>
    <s v="West"/>
    <s v="Utah"/>
    <s v="Salt Lake City"/>
    <n v="800"/>
    <n v="112000"/>
    <n v="0.4"/>
    <x v="0"/>
    <s v="Nike Air Max 720 SE"/>
    <s v="BV6484-002"/>
  </r>
  <r>
    <s v="NIKE"/>
    <n v="1185732"/>
    <d v="2021-07-10T00:00:00"/>
    <s v="West"/>
    <s v="Utah"/>
    <s v="Salt Lake City"/>
    <n v="550"/>
    <n v="57750"/>
    <n v="0.35"/>
    <x v="0"/>
    <s v="Nike Air Huarache Ultra"/>
    <s v="885118-001"/>
  </r>
  <r>
    <s v="NIKE"/>
    <n v="1185732"/>
    <d v="2021-07-10T00:00:00"/>
    <s v="West"/>
    <s v="Utah"/>
    <s v="Salt Lake City"/>
    <n v="475"/>
    <n v="41562.5"/>
    <n v="0.35"/>
    <x v="0"/>
    <s v="Nike Wildhorse 6"/>
    <s v="BV7099-400"/>
  </r>
  <r>
    <s v="NIKE"/>
    <n v="1185732"/>
    <d v="2021-07-10T00:00:00"/>
    <s v="West"/>
    <s v="Utah"/>
    <s v="Salt Lake City"/>
    <n v="425"/>
    <n v="42500"/>
    <n v="0.4"/>
    <x v="0"/>
    <s v="Nike Air Max 270 React SE"/>
    <s v="BV3387-400"/>
  </r>
  <r>
    <s v="NIKE"/>
    <n v="1185732"/>
    <d v="2021-07-10T00:00:00"/>
    <s v="West"/>
    <s v="Utah"/>
    <s v="Salt Lake City"/>
    <n v="425"/>
    <n v="52062.5"/>
    <n v="0.35"/>
    <x v="0"/>
    <s v="Nike Benassi JDI BETRUE"/>
    <s v="CD2717-001"/>
  </r>
  <r>
    <s v="NIKE"/>
    <n v="1185732"/>
    <d v="2021-07-10T00:00:00"/>
    <s v="West"/>
    <s v="Utah"/>
    <s v="Salt Lake City"/>
    <n v="600"/>
    <n v="120000"/>
    <n v="0.5"/>
    <x v="0"/>
    <s v="Nike Zoom Rise"/>
    <s v="BQ5467-101"/>
  </r>
  <r>
    <s v="NIKE"/>
    <n v="1185732"/>
    <d v="2021-08-11T00:00:00"/>
    <s v="West"/>
    <s v="Utah"/>
    <s v="Salt Lake City"/>
    <n v="750"/>
    <n v="105000"/>
    <n v="0.4"/>
    <x v="0"/>
    <s v="Nike Tiempo Legend 8 Club IC"/>
    <s v="AT6110-004"/>
  </r>
  <r>
    <s v="NIKE"/>
    <n v="1185732"/>
    <d v="2021-08-11T00:00:00"/>
    <s v="West"/>
    <s v="Utah"/>
    <s v="Salt Lake City"/>
    <n v="525"/>
    <n v="64312.5"/>
    <n v="0.35"/>
    <x v="0"/>
    <s v="Nike Air Max 2017"/>
    <s v="849560-001"/>
  </r>
  <r>
    <s v="NIKE"/>
    <n v="1185732"/>
    <d v="2021-08-11T00:00:00"/>
    <s v="West"/>
    <s v="Utah"/>
    <s v="Salt Lake City"/>
    <n v="450"/>
    <n v="47250"/>
    <n v="0.35"/>
    <x v="0"/>
    <s v="Nike Flex RN 2018"/>
    <s v="AA7408-008"/>
  </r>
  <r>
    <s v="NIKE"/>
    <n v="1185732"/>
    <d v="2021-08-11T00:00:00"/>
    <s v="West"/>
    <s v="Utah"/>
    <s v="Salt Lake City"/>
    <n v="375"/>
    <n v="30000"/>
    <n v="0.4"/>
    <x v="0"/>
    <s v="NikeCourt Royale AC"/>
    <s v="BQ9138-601"/>
  </r>
  <r>
    <s v="NIKE"/>
    <n v="1185732"/>
    <d v="2021-08-11T00:00:00"/>
    <s v="West"/>
    <s v="Utah"/>
    <s v="Salt Lake City"/>
    <n v="350"/>
    <n v="36750"/>
    <n v="0.35"/>
    <x v="0"/>
    <s v="Jordan Air Latitude 720"/>
    <s v="AV5187-602"/>
  </r>
  <r>
    <s v="NIKE"/>
    <n v="1185732"/>
    <d v="2021-08-11T00:00:00"/>
    <s v="West"/>
    <s v="Utah"/>
    <s v="Salt Lake City"/>
    <n v="525"/>
    <n v="91875"/>
    <n v="0.5"/>
    <x v="0"/>
    <s v="Nike Phantom Vision 2 Club Dynamic Fit TF"/>
    <s v="CD4173-606"/>
  </r>
  <r>
    <s v="NIKE"/>
    <n v="1185732"/>
    <d v="2021-09-12T00:00:00"/>
    <s v="West"/>
    <s v="Utah"/>
    <s v="Salt Lake City"/>
    <n v="650"/>
    <n v="78000"/>
    <n v="0.4"/>
    <x v="0"/>
    <s v="Nike Air Force 1 '07 SE"/>
    <s v="AA0287-002"/>
  </r>
  <r>
    <s v="NIKE"/>
    <n v="1185732"/>
    <d v="2021-09-12T00:00:00"/>
    <s v="West"/>
    <s v="Utah"/>
    <s v="Salt Lake City"/>
    <n v="450"/>
    <n v="39375"/>
    <n v="0.35"/>
    <x v="0"/>
    <s v="Nike Zoom Fly 3 Premium"/>
    <s v="BV7756-001"/>
  </r>
  <r>
    <s v="NIKE"/>
    <n v="1185732"/>
    <d v="2021-09-12T00:00:00"/>
    <s v="West"/>
    <s v="Utah"/>
    <s v="Salt Lake City"/>
    <n v="350"/>
    <n v="12250"/>
    <n v="0.35"/>
    <x v="0"/>
    <s v="Nike SB Alleyoop"/>
    <s v="CJ0882-001"/>
  </r>
  <r>
    <s v="NIKE"/>
    <n v="1185732"/>
    <d v="2021-09-12T00:00:00"/>
    <s v="West"/>
    <s v="Utah"/>
    <s v="Salt Lake City"/>
    <n v="325"/>
    <n v="13000"/>
    <n v="0.4"/>
    <x v="0"/>
    <s v="Nike Mercurial Vapor 13 Elite SE FG"/>
    <s v="CD6720-808"/>
  </r>
  <r>
    <s v="NIKE"/>
    <n v="1185732"/>
    <d v="2021-09-12T00:00:00"/>
    <s v="West"/>
    <s v="Utah"/>
    <s v="Salt Lake City"/>
    <n v="325"/>
    <n v="22750"/>
    <n v="0.35"/>
    <x v="0"/>
    <s v="Nike Air VaporMax 2019"/>
    <s v="AR6632-603"/>
  </r>
  <r>
    <s v="NIKE"/>
    <n v="1185732"/>
    <d v="2021-09-12T00:00:00"/>
    <s v="West"/>
    <s v="Utah"/>
    <s v="Salt Lake City"/>
    <n v="400"/>
    <n v="50000"/>
    <n v="0.5"/>
    <x v="0"/>
    <s v="Nike Air Zoom Structure 22"/>
    <s v="AA1640-002"/>
  </r>
  <r>
    <s v="NIKE"/>
    <n v="1185732"/>
    <d v="2021-10-11T00:00:00"/>
    <s v="West"/>
    <s v="Utah"/>
    <s v="Salt Lake City"/>
    <n v="575"/>
    <n v="69000"/>
    <n v="0.4"/>
    <x v="0"/>
    <s v="NikeCourt Air Zoom Vapor X"/>
    <s v="AA8027-109"/>
  </r>
  <r>
    <s v="NIKE"/>
    <n v="1185732"/>
    <d v="2021-10-11T00:00:00"/>
    <s v="West"/>
    <s v="Utah"/>
    <s v="Salt Lake City"/>
    <n v="400"/>
    <n v="28000"/>
    <n v="0.35"/>
    <x v="0"/>
    <s v="LeBron Soldier 13 SFG"/>
    <s v="AR4225-100"/>
  </r>
  <r>
    <s v="NIKE"/>
    <n v="1185732"/>
    <d v="2021-10-11T00:00:00"/>
    <s v="West"/>
    <s v="Utah"/>
    <s v="Salt Lake City"/>
    <n v="300"/>
    <n v="21000"/>
    <n v="0.35"/>
    <x v="0"/>
    <s v="Air Jordan 13 Retro"/>
    <s v="414571-030"/>
  </r>
  <r>
    <s v="NIKE"/>
    <n v="1185732"/>
    <d v="2021-10-11T00:00:00"/>
    <s v="West"/>
    <s v="Utah"/>
    <s v="Salt Lake City"/>
    <n v="275"/>
    <n v="22000"/>
    <n v="0.4"/>
    <x v="0"/>
    <s v="Nike React Element 55 Premium"/>
    <s v="CD6964-002"/>
  </r>
  <r>
    <s v="NIKE"/>
    <n v="1185732"/>
    <d v="2021-10-11T00:00:00"/>
    <s v="West"/>
    <s v="Utah"/>
    <s v="Salt Lake City"/>
    <n v="275"/>
    <n v="28875"/>
    <n v="0.35"/>
    <x v="0"/>
    <s v="Nike Zoom Pegasus Turbo 2"/>
    <s v="CN7383-300"/>
  </r>
  <r>
    <s v="NIKE"/>
    <n v="1185732"/>
    <d v="2021-10-11T00:00:00"/>
    <s v="West"/>
    <s v="Utah"/>
    <s v="Salt Lake City"/>
    <n v="400"/>
    <n v="70000"/>
    <n v="0.5"/>
    <x v="0"/>
    <s v="Nike Air Max 97"/>
    <s v="CI7388-600"/>
  </r>
  <r>
    <s v="NIKE"/>
    <n v="1185732"/>
    <d v="2021-11-11T00:00:00"/>
    <s v="West"/>
    <s v="Utah"/>
    <s v="Salt Lake City"/>
    <n v="550"/>
    <n v="66000"/>
    <n v="0.4"/>
    <x v="0"/>
    <s v="Nike Free RN Flyknit 3.0"/>
    <s v="BV7782-001"/>
  </r>
  <r>
    <s v="NIKE"/>
    <n v="1185732"/>
    <d v="2021-11-11T00:00:00"/>
    <s v="West"/>
    <s v="Utah"/>
    <s v="Salt Lake City"/>
    <n v="400"/>
    <n v="28000"/>
    <n v="0.35"/>
    <x v="0"/>
    <s v="Nike Air Force 1 GORE-TEX ®"/>
    <s v="CK2630-001"/>
  </r>
  <r>
    <s v="NIKE"/>
    <n v="1185732"/>
    <d v="2021-11-11T00:00:00"/>
    <s v="West"/>
    <s v="Utah"/>
    <s v="Salt Lake City"/>
    <n v="345"/>
    <n v="24150"/>
    <n v="0.35"/>
    <x v="0"/>
    <s v="Nike Air Zoom Pegasus 36"/>
    <s v="CN6867-001"/>
  </r>
  <r>
    <s v="NIKE"/>
    <n v="1185732"/>
    <d v="2021-11-11T00:00:00"/>
    <s v="West"/>
    <s v="Utah"/>
    <s v="Salt Lake City"/>
    <n v="375"/>
    <n v="30000"/>
    <n v="0.4"/>
    <x v="0"/>
    <s v="Nike Phantom Venom Academy TF"/>
    <s v="AO0571-606"/>
  </r>
  <r>
    <s v="NIKE"/>
    <n v="1185732"/>
    <d v="2021-11-11T00:00:00"/>
    <s v="West"/>
    <s v="Utah"/>
    <s v="Salt Lake City"/>
    <n v="350"/>
    <n v="49000"/>
    <n v="0.35"/>
    <x v="0"/>
    <s v="Kyrie 4"/>
    <s v="943806-602"/>
  </r>
  <r>
    <s v="NIKE"/>
    <n v="1185732"/>
    <d v="2021-11-11T00:00:00"/>
    <s v="West"/>
    <s v="Utah"/>
    <s v="Salt Lake City"/>
    <n v="450"/>
    <n v="101250"/>
    <n v="0.5"/>
    <x v="0"/>
    <s v="Nike Metcon 4 XD Patch"/>
    <s v="BQ7978-001"/>
  </r>
  <r>
    <s v="NIKE"/>
    <n v="1185732"/>
    <d v="2021-12-10T00:00:00"/>
    <s v="West"/>
    <s v="Utah"/>
    <s v="Salt Lake City"/>
    <n v="700"/>
    <n v="112000"/>
    <n v="0.4"/>
    <x v="0"/>
    <s v="NikeCourt Royale SL"/>
    <s v="844896-002"/>
  </r>
  <r>
    <s v="NIKE"/>
    <n v="1185732"/>
    <d v="2021-12-10T00:00:00"/>
    <s v="West"/>
    <s v="Utah"/>
    <s v="Salt Lake City"/>
    <n v="500"/>
    <n v="52500"/>
    <n v="0.35"/>
    <x v="0"/>
    <s v="Nike React Metcon"/>
    <s v="BQ6046-010"/>
  </r>
  <r>
    <s v="NIKE"/>
    <n v="1185732"/>
    <d v="2021-12-10T00:00:00"/>
    <s v="West"/>
    <s v="Utah"/>
    <s v="Salt Lake City"/>
    <n v="450"/>
    <n v="47250"/>
    <n v="0.35"/>
    <x v="0"/>
    <s v="Nike Phantom Vision 2 Academy Dynamic Fit TF"/>
    <s v="CD4172-606"/>
  </r>
  <r>
    <s v="NIKE"/>
    <n v="1185732"/>
    <d v="2021-12-10T00:00:00"/>
    <s v="West"/>
    <s v="Utah"/>
    <s v="Salt Lake City"/>
    <n v="400"/>
    <n v="48000"/>
    <n v="0.4"/>
    <x v="0"/>
    <s v="Nike ZoomX Vista Grind SP"/>
    <s v="CT5770-300"/>
  </r>
  <r>
    <s v="NIKE"/>
    <n v="1185732"/>
    <d v="2021-12-10T00:00:00"/>
    <s v="West"/>
    <s v="Utah"/>
    <s v="Salt Lake City"/>
    <n v="400"/>
    <n v="56000"/>
    <n v="0.35"/>
    <x v="0"/>
    <s v="Nike Air Max 90"/>
    <s v="CU3004-176"/>
  </r>
  <r>
    <s v="NIKE"/>
    <n v="1185732"/>
    <d v="2021-12-10T00:00:00"/>
    <s v="West"/>
    <s v="Utah"/>
    <s v="Salt Lake City"/>
    <n v="500"/>
    <n v="112500"/>
    <n v="0.5"/>
    <x v="0"/>
    <s v="Nike Air Max 270 React"/>
    <s v="CI3899-200"/>
  </r>
  <r>
    <s v="NIKE"/>
    <n v="1128299"/>
    <d v="2021-01-24T00:00:00"/>
    <s v="West"/>
    <s v="Utah"/>
    <s v="Salt Lake City"/>
    <n v="350"/>
    <n v="36750"/>
    <n v="0.35"/>
    <x v="0"/>
    <s v="Nike Zoom Fly SP Fast"/>
    <s v="BV0389-001"/>
  </r>
  <r>
    <s v="NIKE"/>
    <n v="1128299"/>
    <d v="2021-01-24T00:00:00"/>
    <s v="West"/>
    <s v="Utah"/>
    <s v="Salt Lake City"/>
    <n v="350"/>
    <n v="49000"/>
    <n v="0.35"/>
    <x v="0"/>
    <s v="Nike Drop-Type"/>
    <s v="CQ0989-002"/>
  </r>
  <r>
    <s v="NIKE"/>
    <n v="1128299"/>
    <d v="2021-01-24T00:00:00"/>
    <s v="West"/>
    <s v="Utah"/>
    <s v="Salt Lake City"/>
    <n v="350"/>
    <n v="49000"/>
    <n v="0.35"/>
    <x v="0"/>
    <s v="Nike Air Max 98 SE"/>
    <s v="CI7379-400"/>
  </r>
  <r>
    <s v="NIKE"/>
    <n v="1128299"/>
    <d v="2021-01-24T00:00:00"/>
    <s v="West"/>
    <s v="Utah"/>
    <s v="Salt Lake City"/>
    <n v="200"/>
    <n v="28000"/>
    <n v="0.35"/>
    <x v="0"/>
    <s v="Nike Zoom Rival Fly 2"/>
    <s v="CN6881-300"/>
  </r>
  <r>
    <s v="NIKE"/>
    <n v="1128299"/>
    <d v="2021-01-24T00:00:00"/>
    <s v="West"/>
    <s v="Utah"/>
    <s v="Salt Lake City"/>
    <n v="150"/>
    <n v="27000"/>
    <n v="0.4"/>
    <x v="0"/>
    <s v="Nike MX-720-818"/>
    <s v="CI3869-500"/>
  </r>
  <r>
    <s v="NIKE"/>
    <n v="1128299"/>
    <d v="2021-01-24T00:00:00"/>
    <s v="West"/>
    <s v="Utah"/>
    <s v="Salt Lake City"/>
    <n v="400"/>
    <n v="48000"/>
    <n v="0.3"/>
    <x v="0"/>
    <s v="Nike Blazer Low LE"/>
    <s v="AV9370-001"/>
  </r>
  <r>
    <s v="NIKE"/>
    <n v="1128299"/>
    <d v="2021-02-24T00:00:00"/>
    <s v="West"/>
    <s v="Utah"/>
    <s v="Salt Lake City"/>
    <n v="450"/>
    <n v="47250"/>
    <n v="0.35"/>
    <x v="0"/>
    <s v="Nike Zoom Pegasus Turbo 2 Rise"/>
    <s v="BV1134-001"/>
  </r>
  <r>
    <s v="NIKE"/>
    <n v="1128299"/>
    <d v="2021-02-24T00:00:00"/>
    <s v="West"/>
    <s v="Utah"/>
    <s v="Salt Lake City"/>
    <n v="350"/>
    <n v="49000"/>
    <n v="0.35"/>
    <x v="0"/>
    <s v="Nike Air Max 98"/>
    <s v="CT1531-001"/>
  </r>
  <r>
    <s v="NIKE"/>
    <n v="1128299"/>
    <d v="2021-02-24T00:00:00"/>
    <s v="West"/>
    <s v="Utah"/>
    <s v="Salt Lake City"/>
    <n v="350"/>
    <n v="49000"/>
    <n v="0.35"/>
    <x v="0"/>
    <s v="Nike Air Max Dia SE"/>
    <s v="AR7410-603"/>
  </r>
  <r>
    <s v="NIKE"/>
    <n v="1128299"/>
    <d v="2021-02-24T00:00:00"/>
    <s v="West"/>
    <s v="Oregon"/>
    <s v="Portland"/>
    <n v="200"/>
    <n v="28000"/>
    <n v="0.35"/>
    <x v="0"/>
    <s v="Nike Mercurial Superfly 7 Academy MDS TF"/>
    <s v="BQ5435-401"/>
  </r>
  <r>
    <s v="NIKE"/>
    <n v="1128299"/>
    <d v="2021-02-24T00:00:00"/>
    <s v="West"/>
    <s v="Oregon"/>
    <s v="Portland"/>
    <n v="125"/>
    <n v="22500"/>
    <n v="0.4"/>
    <x v="0"/>
    <s v="Nike Tanjun"/>
    <s v="812655-011"/>
  </r>
  <r>
    <s v="NIKE"/>
    <n v="1128299"/>
    <d v="2021-02-24T00:00:00"/>
    <s v="West"/>
    <s v="Oregon"/>
    <s v="Portland"/>
    <n v="325"/>
    <n v="39000"/>
    <n v="0.3"/>
    <x v="0"/>
    <s v="Nike Air Max 90"/>
    <s v="325213-139"/>
  </r>
  <r>
    <s v="NIKE"/>
    <n v="1128299"/>
    <d v="2021-03-23T00:00:00"/>
    <s v="West"/>
    <s v="Oregon"/>
    <s v="Portland"/>
    <n v="475"/>
    <n v="66500"/>
    <n v="0.35"/>
    <x v="0"/>
    <s v="Nike Air Max 720 BETRUE"/>
    <s v="CJ5472-900"/>
  </r>
  <r>
    <s v="NIKE"/>
    <n v="1128299"/>
    <d v="2021-03-23T00:00:00"/>
    <s v="West"/>
    <s v="Oregon"/>
    <s v="Portland"/>
    <n v="325"/>
    <n v="56875"/>
    <n v="0.35"/>
    <x v="0"/>
    <s v="Nike Odyssey React"/>
    <s v="AO9820-001"/>
  </r>
  <r>
    <s v="NIKE"/>
    <n v="1128299"/>
    <d v="2021-03-23T00:00:00"/>
    <s v="West"/>
    <s v="Oregon"/>
    <s v="Portland"/>
    <n v="350"/>
    <n v="67375"/>
    <n v="0.35"/>
    <x v="0"/>
    <s v="Nike Legend React"/>
    <s v="AA1626-602"/>
  </r>
  <r>
    <s v="NIKE"/>
    <n v="1128299"/>
    <d v="2021-03-23T00:00:00"/>
    <s v="West"/>
    <s v="Oregon"/>
    <s v="Portland"/>
    <n v="250"/>
    <n v="43750"/>
    <n v="0.35"/>
    <x v="0"/>
    <s v="Nike Air Zoom Winflo 6"/>
    <s v="AQ8228-102"/>
  </r>
  <r>
    <s v="NIKE"/>
    <n v="1128299"/>
    <d v="2021-03-23T00:00:00"/>
    <s v="West"/>
    <s v="Oregon"/>
    <s v="Portland"/>
    <n v="100"/>
    <n v="22000"/>
    <n v="0.4"/>
    <x v="0"/>
    <s v="Nike Air Zoom Vomero 14"/>
    <s v="AH7858-010"/>
  </r>
  <r>
    <s v="NIKE"/>
    <n v="1128299"/>
    <d v="2021-03-23T00:00:00"/>
    <s v="West"/>
    <s v="Oregon"/>
    <s v="Portland"/>
    <n v="300"/>
    <n v="45000"/>
    <n v="0.3"/>
    <x v="0"/>
    <s v="Nike Air VaporMax SE"/>
    <s v="CI1246-302"/>
  </r>
  <r>
    <s v="NIKE"/>
    <n v="1128299"/>
    <d v="2021-04-24T00:00:00"/>
    <s v="West"/>
    <s v="Oregon"/>
    <s v="Portland"/>
    <n v="475"/>
    <n v="91437.5"/>
    <n v="0.35"/>
    <x v="0"/>
    <s v="Nike Mercurial Superfly 7 Academy MDS IC"/>
    <s v="BQ5430-401"/>
  </r>
  <r>
    <s v="NIKE"/>
    <n v="1128299"/>
    <d v="2021-04-24T00:00:00"/>
    <s v="West"/>
    <s v="Oregon"/>
    <s v="Portland"/>
    <n v="275"/>
    <n v="57750"/>
    <n v="0.35"/>
    <x v="0"/>
    <s v="NikeCourt Air Max Wildcard"/>
    <s v="AO7353-105"/>
  </r>
  <r>
    <s v="NIKE"/>
    <n v="1128299"/>
    <d v="2021-04-24T00:00:00"/>
    <s v="West"/>
    <s v="Oregon"/>
    <s v="Portland"/>
    <n v="325"/>
    <n v="68250"/>
    <n v="0.35"/>
    <x v="0"/>
    <s v="Nike Air Max 98"/>
    <s v="CI3709-001"/>
  </r>
  <r>
    <s v="NIKE"/>
    <n v="1128299"/>
    <d v="2021-04-24T00:00:00"/>
    <s v="West"/>
    <s v="Oregon"/>
    <s v="Portland"/>
    <n v="225"/>
    <n v="35437.5"/>
    <n v="0.35"/>
    <x v="0"/>
    <s v="Nike SB Zoom Stefan Janoski Mid RM"/>
    <s v="AT7324-001"/>
  </r>
  <r>
    <s v="NIKE"/>
    <n v="1128299"/>
    <d v="2021-04-24T00:00:00"/>
    <s v="West"/>
    <s v="Oregon"/>
    <s v="Portland"/>
    <n v="125"/>
    <n v="25000"/>
    <n v="0.4"/>
    <x v="0"/>
    <s v="NikeCourt Air Zoom Zero"/>
    <s v="AA8022-107"/>
  </r>
  <r>
    <s v="NIKE"/>
    <n v="1128299"/>
    <d v="2021-04-24T00:00:00"/>
    <s v="West"/>
    <s v="Oregon"/>
    <s v="Portland"/>
    <n v="300"/>
    <n v="58500"/>
    <n v="0.3"/>
    <x v="0"/>
    <s v="Nike x Olivia Kim Air Footscape"/>
    <s v="CK3321-100"/>
  </r>
  <r>
    <s v="NIKE"/>
    <n v="1128299"/>
    <d v="2021-05-25T00:00:00"/>
    <s v="West"/>
    <s v="Oregon"/>
    <s v="Portland"/>
    <n v="500"/>
    <n v="87500"/>
    <n v="0.35"/>
    <x v="0"/>
    <s v="Nike M2K Tekno"/>
    <s v="AO3108-018"/>
  </r>
  <r>
    <s v="NIKE"/>
    <n v="1128299"/>
    <d v="2021-05-25T00:00:00"/>
    <s v="West"/>
    <s v="Oregon"/>
    <s v="Portland"/>
    <n v="350"/>
    <n v="67375"/>
    <n v="0.35"/>
    <x v="0"/>
    <s v="PG 3"/>
    <s v="AO2607-401"/>
  </r>
  <r>
    <s v="NIKE"/>
    <n v="1128299"/>
    <d v="2021-05-25T00:00:00"/>
    <s v="West"/>
    <s v="Oregon"/>
    <s v="Portland"/>
    <n v="350"/>
    <n v="67375"/>
    <n v="0.35"/>
    <x v="0"/>
    <s v="Air Jordan 5 Retro"/>
    <s v="CN2932-100"/>
  </r>
  <r>
    <s v="NIKE"/>
    <n v="1128299"/>
    <d v="2021-05-25T00:00:00"/>
    <s v="West"/>
    <s v="Oregon"/>
    <s v="Portland"/>
    <n v="275"/>
    <n v="48125"/>
    <n v="0.35"/>
    <x v="0"/>
    <s v="Nike Air Max Dia NRG"/>
    <s v="CQ2503-900"/>
  </r>
  <r>
    <s v="NIKE"/>
    <n v="1128299"/>
    <d v="2021-05-25T00:00:00"/>
    <s v="West"/>
    <s v="Oregon"/>
    <s v="Portland"/>
    <n v="175"/>
    <n v="31500"/>
    <n v="0.4"/>
    <x v="0"/>
    <s v="Nike Mercurial Vapor 13 Elite FG"/>
    <s v="AQ4176-049"/>
  </r>
  <r>
    <s v="NIKE"/>
    <n v="1128299"/>
    <d v="2021-05-25T00:00:00"/>
    <s v="West"/>
    <s v="Oregon"/>
    <s v="Portland"/>
    <n v="525"/>
    <n v="94500"/>
    <n v="0.3"/>
    <x v="0"/>
    <s v="Nike Air Max 720"/>
    <s v="AR9293-603"/>
  </r>
  <r>
    <s v="NIKE"/>
    <n v="1128299"/>
    <d v="2021-06-24T00:00:00"/>
    <s v="West"/>
    <s v="Oregon"/>
    <s v="Portland"/>
    <n v="775"/>
    <n v="149187.5"/>
    <n v="0.35"/>
    <x v="0"/>
    <s v="Nike Zoom KD12"/>
    <s v="AR4229-003"/>
  </r>
  <r>
    <s v="NIKE"/>
    <n v="1128299"/>
    <d v="2021-06-24T00:00:00"/>
    <s v="West"/>
    <s v="Oregon"/>
    <s v="Portland"/>
    <n v="650"/>
    <n v="147875"/>
    <n v="0.35"/>
    <x v="0"/>
    <s v="Air Jordan 7 Retro"/>
    <s v="313358-006"/>
  </r>
  <r>
    <s v="NIKE"/>
    <n v="1128299"/>
    <d v="2021-06-24T00:00:00"/>
    <s v="West"/>
    <s v="Oregon"/>
    <s v="Portland"/>
    <n v="650"/>
    <n v="182000"/>
    <n v="0.35"/>
    <x v="0"/>
    <s v="Nike Mercurial Superfly 7 Academy IC"/>
    <s v="AT7975-606"/>
  </r>
  <r>
    <s v="NIKE"/>
    <n v="1128299"/>
    <d v="2021-06-24T00:00:00"/>
    <s v="West"/>
    <s v="Oregon"/>
    <s v="Portland"/>
    <n v="525"/>
    <n v="147000"/>
    <n v="0.35"/>
    <x v="0"/>
    <s v="Nike Air Zoom Pegasus 36 FlyEase"/>
    <s v="BV0614-005"/>
  </r>
  <r>
    <s v="NIKE"/>
    <n v="1128299"/>
    <d v="2021-06-24T00:00:00"/>
    <s v="West"/>
    <s v="Oregon"/>
    <s v="Portland"/>
    <n v="400"/>
    <n v="144000"/>
    <n v="0.4"/>
    <x v="0"/>
    <s v="Nike Daybreak"/>
    <s v="CQ7620-001"/>
  </r>
  <r>
    <s v="NIKE"/>
    <n v="1128299"/>
    <d v="2021-06-24T00:00:00"/>
    <s v="West"/>
    <s v="Oregon"/>
    <s v="Portland"/>
    <n v="700"/>
    <n v="220500"/>
    <n v="0.3"/>
    <x v="0"/>
    <s v="Nike P-6000 Icon Clash"/>
    <s v="BV1021-007"/>
  </r>
  <r>
    <s v="NIKE"/>
    <n v="1128299"/>
    <d v="2021-07-23T00:00:00"/>
    <s v="West"/>
    <s v="Oregon"/>
    <s v="Portland"/>
    <n v="850"/>
    <n v="252875"/>
    <n v="0.35"/>
    <x v="0"/>
    <s v="Nike Mercurial Superfly 7 Elite FG"/>
    <s v="AQ4174-049"/>
  </r>
  <r>
    <s v="NIKE"/>
    <n v="1128299"/>
    <d v="2021-07-23T00:00:00"/>
    <s v="West"/>
    <s v="Oregon"/>
    <s v="Portland"/>
    <n v="700"/>
    <n v="220500"/>
    <n v="0.35"/>
    <x v="0"/>
    <s v="Nike SB Chron Solarsoft Premium"/>
    <s v="CK0980-002"/>
  </r>
  <r>
    <s v="NIKE"/>
    <n v="1128299"/>
    <d v="2021-07-23T00:00:00"/>
    <s v="West"/>
    <s v="Oregon"/>
    <s v="Portland"/>
    <n v="650"/>
    <n v="204750"/>
    <n v="0.35"/>
    <x v="0"/>
    <s v="Nike Tiempo Legend 8 Club TF"/>
    <s v="AT6109-606"/>
  </r>
  <r>
    <s v="NIKE"/>
    <n v="1128299"/>
    <d v="2021-07-23T00:00:00"/>
    <s v="West"/>
    <s v="Oregon"/>
    <s v="Portland"/>
    <n v="550"/>
    <n v="163625"/>
    <n v="0.35"/>
    <x v="0"/>
    <s v="Nike Air Max Bella TR 3"/>
    <s v="CJ0842-600"/>
  </r>
  <r>
    <s v="NIKE"/>
    <n v="1128299"/>
    <d v="2021-07-23T00:00:00"/>
    <s v="West"/>
    <s v="Oregon"/>
    <s v="Portland"/>
    <n v="600"/>
    <n v="216000"/>
    <n v="0.4"/>
    <x v="0"/>
    <s v="Nike Blazer Low Suede"/>
    <s v="AV9373-002"/>
  </r>
  <r>
    <s v="NIKE"/>
    <n v="1128299"/>
    <d v="2021-07-23T00:00:00"/>
    <s v="West"/>
    <s v="Oregon"/>
    <s v="Portland"/>
    <n v="600"/>
    <n v="189000"/>
    <n v="0.3"/>
    <x v="0"/>
    <s v="Nike Air Max 95 Premium"/>
    <s v="807443-503"/>
  </r>
  <r>
    <s v="NIKE"/>
    <n v="1128299"/>
    <d v="2021-08-24T00:00:00"/>
    <s v="West"/>
    <s v="Oregon"/>
    <s v="Portland"/>
    <n v="800"/>
    <n v="252000"/>
    <n v="0.35"/>
    <x v="0"/>
    <s v="Nike Pre-Love O.X."/>
    <s v="AO3166-300"/>
  </r>
  <r>
    <s v="NIKE"/>
    <n v="1128299"/>
    <d v="2021-08-24T00:00:00"/>
    <s v="West"/>
    <s v="Oregon"/>
    <s v="Portland"/>
    <n v="775"/>
    <n v="217000"/>
    <n v="0.35"/>
    <x v="0"/>
    <s v="Nike Mercurial Vapor 13 Academy MG"/>
    <s v="AT5269-606"/>
  </r>
  <r>
    <s v="NIKE"/>
    <n v="1128299"/>
    <d v="2021-08-24T00:00:00"/>
    <s v="West"/>
    <s v="Oregon"/>
    <s v="Portland"/>
    <n v="650"/>
    <n v="159250"/>
    <n v="0.35"/>
    <x v="0"/>
    <s v="Nike Mercurial Superfly 7 Academy MG"/>
    <s v="AT7946-414"/>
  </r>
  <r>
    <s v="NIKE"/>
    <n v="1128299"/>
    <d v="2021-08-24T00:00:00"/>
    <s v="West"/>
    <s v="Oregon"/>
    <s v="Portland"/>
    <n v="425"/>
    <n v="104125"/>
    <n v="0.35"/>
    <x v="0"/>
    <s v="Nike Air Force 1 '07 SE"/>
    <s v="CI3446-001"/>
  </r>
  <r>
    <s v="NIKE"/>
    <n v="1128299"/>
    <d v="2021-08-24T00:00:00"/>
    <s v="West"/>
    <s v="Oregon"/>
    <s v="Portland"/>
    <n v="425"/>
    <n v="119000"/>
    <n v="0.4"/>
    <x v="0"/>
    <s v="Nike Zoom Pegasus Turbo XX"/>
    <s v="AR4347-600"/>
  </r>
  <r>
    <s v="NIKE"/>
    <n v="1128299"/>
    <d v="2021-08-24T00:00:00"/>
    <s v="West"/>
    <s v="Oregon"/>
    <s v="Portland"/>
    <n v="250"/>
    <n v="56250"/>
    <n v="0.3"/>
    <x v="0"/>
    <s v="Nike React Metcon"/>
    <s v="BQ6044-100"/>
  </r>
  <r>
    <s v="NIKE"/>
    <n v="1128299"/>
    <d v="2021-09-25T00:00:00"/>
    <s v="West"/>
    <s v="Oregon"/>
    <s v="Portland"/>
    <n v="450"/>
    <n v="78750"/>
    <n v="0.35"/>
    <x v="0"/>
    <s v="Nike Air Max 200"/>
    <s v="CI3867-001"/>
  </r>
  <r>
    <s v="NIKE"/>
    <n v="1128299"/>
    <d v="2021-09-25T00:00:00"/>
    <s v="West"/>
    <s v="Oregon"/>
    <s v="Portland"/>
    <n v="450"/>
    <n v="86625"/>
    <n v="0.35"/>
    <x v="0"/>
    <s v="Nike Phantom Venom Academy IC"/>
    <s v="AO0570-810"/>
  </r>
  <r>
    <s v="NIKE"/>
    <n v="1128299"/>
    <d v="2021-09-25T00:00:00"/>
    <s v="West"/>
    <s v="Oregon"/>
    <s v="Portland"/>
    <n v="250"/>
    <n v="43750"/>
    <n v="0.35"/>
    <x v="0"/>
    <s v="Nike Phantom Vision Academy Dynamic Fit IC"/>
    <s v="AO3267-080"/>
  </r>
  <r>
    <s v="NIKE"/>
    <n v="1128299"/>
    <d v="2021-09-25T00:00:00"/>
    <s v="West"/>
    <s v="Oregon"/>
    <s v="Portland"/>
    <n v="200"/>
    <n v="35000"/>
    <n v="0.35"/>
    <x v="0"/>
    <s v="Air Jordan 1 Jester XX Low Laced SE"/>
    <s v="CQ0278-200"/>
  </r>
  <r>
    <s v="NIKE"/>
    <n v="1128299"/>
    <d v="2021-09-25T00:00:00"/>
    <s v="West"/>
    <s v="Oregon"/>
    <s v="Portland"/>
    <n v="225"/>
    <n v="54000"/>
    <n v="0.4"/>
    <x v="0"/>
    <s v="Nike Mercurial Vapor 13 Club MG"/>
    <s v="AT7968-606"/>
  </r>
  <r>
    <s v="NIKE"/>
    <n v="1128299"/>
    <d v="2021-09-25T00:00:00"/>
    <s v="West"/>
    <s v="Oregon"/>
    <s v="Portland"/>
    <n v="250"/>
    <n v="33750"/>
    <n v="0.3"/>
    <x v="0"/>
    <s v="Nike Zoom Pegasus Turbo 2 Special Edition"/>
    <s v="BV7757-500"/>
  </r>
  <r>
    <s v="NIKE"/>
    <n v="1128299"/>
    <d v="2021-10-24T00:00:00"/>
    <s v="West"/>
    <s v="Oregon"/>
    <s v="Portland"/>
    <n v="350"/>
    <n v="49000"/>
    <n v="0.35"/>
    <x v="0"/>
    <s v="Nike Metcon 5 AMP"/>
    <s v="CN5455-160"/>
  </r>
  <r>
    <s v="NIKE"/>
    <n v="1128299"/>
    <d v="2021-10-24T00:00:00"/>
    <s v="West"/>
    <s v="Oregon"/>
    <s v="Portland"/>
    <n v="525"/>
    <n v="101062.5"/>
    <n v="0.35"/>
    <x v="0"/>
    <s v="Air Jordan 5 Retro"/>
    <s v="CD2722-001"/>
  </r>
  <r>
    <s v="NIKE"/>
    <n v="1128299"/>
    <d v="2021-10-24T00:00:00"/>
    <s v="West"/>
    <s v="Oregon"/>
    <s v="Portland"/>
    <n v="350"/>
    <n v="61250"/>
    <n v="0.35"/>
    <x v="0"/>
    <s v="Nike ZoomX Vaporfly NEXT%"/>
    <s v="AO4568-600"/>
  </r>
  <r>
    <s v="NIKE"/>
    <n v="1128299"/>
    <d v="2021-10-24T00:00:00"/>
    <s v="West"/>
    <s v="Oregon"/>
    <s v="Portland"/>
    <n v="325"/>
    <n v="51187.5"/>
    <n v="0.35"/>
    <x v="0"/>
    <s v="Nike Mercurial Vapor 13 Academy IC"/>
    <s v="AT7993-414"/>
  </r>
  <r>
    <s v="NIKE"/>
    <n v="1128299"/>
    <d v="2021-10-24T00:00:00"/>
    <s v="West"/>
    <s v="Oregon"/>
    <s v="Portland"/>
    <n v="300"/>
    <n v="66000"/>
    <n v="0.4"/>
    <x v="0"/>
    <s v="Nike Tiempo Legend 8 Academy TF"/>
    <s v="AT6100-606"/>
  </r>
  <r>
    <s v="NIKE"/>
    <n v="1128299"/>
    <d v="2021-10-24T00:00:00"/>
    <s v="West"/>
    <s v="Oregon"/>
    <s v="Portland"/>
    <n v="350"/>
    <n v="63000"/>
    <n v="0.3"/>
    <x v="0"/>
    <s v="Kyrie 6 'Enlightenment'"/>
    <s v="BQ4630-500"/>
  </r>
  <r>
    <s v="NIKE"/>
    <n v="1128299"/>
    <d v="2021-11-24T00:00:00"/>
    <s v="West"/>
    <s v="Oregon"/>
    <s v="Portland"/>
    <n v="575"/>
    <n v="90562.5"/>
    <n v="0.35"/>
    <x v="0"/>
    <s v="Nike React Metcon AMP"/>
    <s v="CT9155-063"/>
  </r>
  <r>
    <s v="NIKE"/>
    <n v="1128299"/>
    <d v="2021-11-24T00:00:00"/>
    <s v="West"/>
    <s v="Oregon"/>
    <s v="Portland"/>
    <n v="650"/>
    <n v="113750"/>
    <n v="0.35"/>
    <x v="0"/>
    <s v="Air Jordan 8 Retro"/>
    <s v="CI1236-100"/>
  </r>
  <r>
    <s v="NIKE"/>
    <n v="1128299"/>
    <d v="2021-11-24T00:00:00"/>
    <s v="West"/>
    <s v="Oregon"/>
    <s v="Portland"/>
    <n v="475"/>
    <n v="74812.5"/>
    <n v="0.35"/>
    <x v="0"/>
    <s v="Nike Phantom Venom Club IC"/>
    <s v="AO0578-717"/>
  </r>
  <r>
    <s v="NIKE"/>
    <n v="1128299"/>
    <d v="2021-11-24T00:00:00"/>
    <s v="West"/>
    <s v="Oregon"/>
    <s v="Portland"/>
    <n v="450"/>
    <n v="86625"/>
    <n v="0.35"/>
    <x v="0"/>
    <s v="Nike Mercurial Superfly 7 Academy TF"/>
    <s v="AT7978-414"/>
  </r>
  <r>
    <s v="NIKE"/>
    <n v="1128299"/>
    <d v="2021-11-24T00:00:00"/>
    <s v="West"/>
    <s v="Oregon"/>
    <s v="Portland"/>
    <n v="425"/>
    <n v="127500"/>
    <n v="0.4"/>
    <x v="0"/>
    <s v="Nike Air Max 98"/>
    <s v="AH6799-300"/>
  </r>
  <r>
    <s v="NIKE"/>
    <n v="1128299"/>
    <d v="2021-11-24T00:00:00"/>
    <s v="West"/>
    <s v="Oregon"/>
    <s v="Portland"/>
    <n v="550"/>
    <n v="132000"/>
    <n v="0.3"/>
    <x v="0"/>
    <s v="Nike P-6000 SE"/>
    <s v="CJ9585-600"/>
  </r>
  <r>
    <s v="NIKE"/>
    <n v="1128299"/>
    <d v="2021-12-23T00:00:00"/>
    <s v="West"/>
    <s v="Oregon"/>
    <s v="Portland"/>
    <n v="750"/>
    <n v="170625"/>
    <n v="0.35"/>
    <x v="0"/>
    <s v="Nike Air Force 1 '07 Essential"/>
    <s v="CJ1646-600"/>
  </r>
  <r>
    <s v="NIKE"/>
    <n v="1128299"/>
    <d v="2021-12-23T00:00:00"/>
    <s v="West"/>
    <s v="Oregon"/>
    <s v="Portland"/>
    <n v="750"/>
    <n v="196875"/>
    <n v="0.35"/>
    <x v="0"/>
    <s v="Nike Air Force 1 '07"/>
    <s v="CT4328-101"/>
  </r>
  <r>
    <s v="NIKE"/>
    <n v="1128299"/>
    <d v="2021-12-23T00:00:00"/>
    <s v="West"/>
    <s v="Oregon"/>
    <s v="Portland"/>
    <n v="550"/>
    <n v="134750"/>
    <n v="0.35"/>
    <x v="0"/>
    <s v="Nike Air Force 1 Sage Low LX"/>
    <s v="CI3482-200"/>
  </r>
  <r>
    <s v="NIKE"/>
    <n v="1128299"/>
    <d v="2021-12-23T00:00:00"/>
    <s v="West"/>
    <s v="Oregon"/>
    <s v="Portland"/>
    <n v="550"/>
    <n v="134750"/>
    <n v="0.35"/>
    <x v="0"/>
    <s v="Nike Air Max Dia SE"/>
    <s v="CD0479-200"/>
  </r>
  <r>
    <s v="NIKE"/>
    <n v="1128299"/>
    <d v="2021-12-23T00:00:00"/>
    <s v="West"/>
    <s v="Oregon"/>
    <s v="Portland"/>
    <n v="475"/>
    <n v="152000"/>
    <n v="0.4"/>
    <x v="0"/>
    <s v="Nike Air Max Verona"/>
    <s v="CZ6156-101"/>
  </r>
  <r>
    <s v="NIKE"/>
    <n v="1128299"/>
    <d v="2021-12-23T00:00:00"/>
    <s v="West"/>
    <s v="Oregon"/>
    <s v="Portland"/>
    <n v="575"/>
    <n v="146625"/>
    <n v="0.3"/>
    <x v="0"/>
    <s v="Nike Free Metcon 3"/>
    <s v="CJ6314-146"/>
  </r>
  <r>
    <s v="NIKE"/>
    <n v="1128299"/>
    <d v="2021-01-17T00:00:00"/>
    <s v="West"/>
    <s v="Oregon"/>
    <s v="Portland"/>
    <n v="400"/>
    <n v="56000"/>
    <n v="0.4"/>
    <x v="0"/>
    <s v="NikeCourt Blanc"/>
    <s v="CI0808-100"/>
  </r>
  <r>
    <s v="NIKE"/>
    <n v="1128299"/>
    <d v="2021-01-17T00:00:00"/>
    <s v="West"/>
    <s v="Oregon"/>
    <s v="Portland"/>
    <n v="400"/>
    <n v="72000"/>
    <n v="0.4"/>
    <x v="0"/>
    <s v="Nike Free Metcon 3"/>
    <s v="CJ0861-017"/>
  </r>
  <r>
    <s v="NIKE"/>
    <n v="1128299"/>
    <d v="2021-01-17T00:00:00"/>
    <s v="West"/>
    <s v="Oregon"/>
    <s v="Portland"/>
    <n v="400"/>
    <n v="72000"/>
    <n v="0.4"/>
    <x v="0"/>
    <s v="Nike Zoom Pegasus Turbo 2"/>
    <s v="AT8242-009"/>
  </r>
  <r>
    <s v="NIKE"/>
    <n v="1128299"/>
    <d v="2021-01-17T00:00:00"/>
    <s v="West"/>
    <s v="Oregon"/>
    <s v="Portland"/>
    <n v="250"/>
    <n v="45000"/>
    <n v="0.4"/>
    <x v="0"/>
    <s v="Nike Air Max 270 React ENG"/>
    <s v="CK2595-500"/>
  </r>
  <r>
    <s v="NIKE"/>
    <n v="1128299"/>
    <d v="2021-01-17T00:00:00"/>
    <s v="West"/>
    <s v="Oregon"/>
    <s v="Portland"/>
    <n v="200"/>
    <n v="45000"/>
    <n v="0.45"/>
    <x v="0"/>
    <s v="Nike Air Max 90"/>
    <s v="CD0490-104"/>
  </r>
  <r>
    <s v="NIKE"/>
    <n v="1128299"/>
    <d v="2021-01-17T00:00:00"/>
    <s v="West"/>
    <s v="Oregon"/>
    <s v="Portland"/>
    <n v="450"/>
    <n v="70875"/>
    <n v="0.35"/>
    <x v="0"/>
    <s v="Nike Air Force 1 '07"/>
    <s v="315115-112"/>
  </r>
  <r>
    <s v="NIKE"/>
    <n v="1128299"/>
    <d v="2021-02-17T00:00:00"/>
    <s v="West"/>
    <s v="Oregon"/>
    <s v="Portland"/>
    <n v="500"/>
    <n v="70000"/>
    <n v="0.4"/>
    <x v="0"/>
    <s v="Jordan Air Max 200 XX"/>
    <s v="AV5186-101"/>
  </r>
  <r>
    <s v="NIKE"/>
    <n v="1128299"/>
    <d v="2021-02-17T00:00:00"/>
    <s v="West"/>
    <s v="Oregon"/>
    <s v="Portland"/>
    <n v="400"/>
    <n v="72000"/>
    <n v="0.4"/>
    <x v="0"/>
    <s v="Nike SuperRep Go"/>
    <s v="CJ0860-668"/>
  </r>
  <r>
    <s v="NIKE"/>
    <n v="1128299"/>
    <d v="2021-02-17T00:00:00"/>
    <s v="West"/>
    <s v="Oregon"/>
    <s v="Portland"/>
    <n v="400"/>
    <n v="72000"/>
    <n v="0.4"/>
    <x v="0"/>
    <s v="Nike Air VaporMax Flyknit 3"/>
    <s v="AJ6910-009"/>
  </r>
  <r>
    <s v="NIKE"/>
    <n v="1128299"/>
    <d v="2021-02-17T00:00:00"/>
    <s v="South"/>
    <s v="Louisiana"/>
    <s v="New Orleans"/>
    <n v="250"/>
    <n v="45000"/>
    <n v="0.4"/>
    <x v="0"/>
    <s v="Nike Air Zoom SuperRep"/>
    <s v="BQ7043-668"/>
  </r>
  <r>
    <s v="NIKE"/>
    <n v="1128299"/>
    <d v="2021-02-17T00:00:00"/>
    <s v="South"/>
    <s v="Louisiana"/>
    <s v="New Orleans"/>
    <n v="175"/>
    <n v="39375"/>
    <n v="0.45"/>
    <x v="0"/>
    <s v="Nike Air Max 270 React ENG"/>
    <s v="CK2608-100"/>
  </r>
  <r>
    <s v="NIKE"/>
    <n v="1128299"/>
    <d v="2021-02-17T00:00:00"/>
    <s v="South"/>
    <s v="Louisiana"/>
    <s v="New Orleans"/>
    <n v="375"/>
    <n v="59062.5"/>
    <n v="0.35"/>
    <x v="0"/>
    <s v="Nike Air Max 97"/>
    <s v="921733-104"/>
  </r>
  <r>
    <s v="NIKE"/>
    <n v="1128299"/>
    <d v="2021-03-16T00:00:00"/>
    <s v="South"/>
    <s v="Louisiana"/>
    <s v="New Orleans"/>
    <n v="525"/>
    <n v="94500"/>
    <n v="0.4"/>
    <x v="0"/>
    <s v="Nike Air Force 1 '07"/>
    <s v="CJ1379-001"/>
  </r>
  <r>
    <s v="NIKE"/>
    <n v="1128299"/>
    <d v="2021-03-16T00:00:00"/>
    <s v="South"/>
    <s v="Louisiana"/>
    <s v="New Orleans"/>
    <n v="375"/>
    <n v="82500"/>
    <n v="0.4"/>
    <x v="0"/>
    <s v="Nike Court Vintage Premium"/>
    <s v="CT1726-100"/>
  </r>
  <r>
    <s v="NIKE"/>
    <n v="1128299"/>
    <d v="2021-03-16T00:00:00"/>
    <s v="South"/>
    <s v="Louisiana"/>
    <s v="New Orleans"/>
    <n v="400"/>
    <n v="96000"/>
    <n v="0.4"/>
    <x v="0"/>
    <s v="Nike Air Max 97"/>
    <s v="CT4525-001"/>
  </r>
  <r>
    <s v="NIKE"/>
    <n v="1128299"/>
    <d v="2021-03-16T00:00:00"/>
    <s v="South"/>
    <s v="Louisiana"/>
    <s v="New Orleans"/>
    <n v="300"/>
    <n v="66000"/>
    <n v="0.4"/>
    <x v="0"/>
    <s v="Nike SB Bruin High"/>
    <s v="923112-001"/>
  </r>
  <r>
    <s v="NIKE"/>
    <n v="1128299"/>
    <d v="2021-03-16T00:00:00"/>
    <s v="South"/>
    <s v="Louisiana"/>
    <s v="New Orleans"/>
    <n v="150"/>
    <n v="40500"/>
    <n v="0.45"/>
    <x v="0"/>
    <s v="Air Jordan XXXIV PF"/>
    <s v="BQ3381-600"/>
  </r>
  <r>
    <s v="NIKE"/>
    <n v="1128299"/>
    <d v="2021-03-16T00:00:00"/>
    <s v="South"/>
    <s v="Louisiana"/>
    <s v="New Orleans"/>
    <n v="350"/>
    <n v="55125"/>
    <n v="0.35"/>
    <x v="0"/>
    <s v="Nike Metcon 5"/>
    <s v="AO2982-076"/>
  </r>
  <r>
    <s v="NIKE"/>
    <n v="1128299"/>
    <d v="2021-04-17T00:00:00"/>
    <s v="South"/>
    <s v="Louisiana"/>
    <s v="New Orleans"/>
    <n v="525"/>
    <n v="105000"/>
    <n v="0.4"/>
    <x v="0"/>
    <s v="Nike React Phantom Run Flyknit 2"/>
    <s v="CJ0277-002"/>
  </r>
  <r>
    <s v="NIKE"/>
    <n v="1128299"/>
    <d v="2021-04-17T00:00:00"/>
    <s v="South"/>
    <s v="Louisiana"/>
    <s v="New Orleans"/>
    <n v="325"/>
    <n v="71500"/>
    <n v="0.4"/>
    <x v="0"/>
    <s v="Nike Joyride Run Flyknit"/>
    <s v="AQ2730-009"/>
  </r>
  <r>
    <s v="NIKE"/>
    <n v="1128299"/>
    <d v="2021-04-17T00:00:00"/>
    <s v="South"/>
    <s v="Louisiana"/>
    <s v="New Orleans"/>
    <n v="375"/>
    <n v="82500"/>
    <n v="0.4"/>
    <x v="0"/>
    <s v="Nike Air Max 90"/>
    <s v="CT1030-100"/>
  </r>
  <r>
    <s v="NIKE"/>
    <n v="1128299"/>
    <d v="2021-04-17T00:00:00"/>
    <s v="South"/>
    <s v="Louisiana"/>
    <s v="New Orleans"/>
    <n v="275"/>
    <n v="44000"/>
    <n v="0.4"/>
    <x v="0"/>
    <s v="Nike Air VaporMax 360"/>
    <s v="CK9671-001"/>
  </r>
  <r>
    <s v="NIKE"/>
    <n v="1128299"/>
    <d v="2021-04-17T00:00:00"/>
    <s v="South"/>
    <s v="Louisiana"/>
    <s v="New Orleans"/>
    <n v="175"/>
    <n v="35437.5"/>
    <n v="0.45"/>
    <x v="0"/>
    <s v="Nike Offcourt"/>
    <s v="BQ4632-602"/>
  </r>
  <r>
    <s v="NIKE"/>
    <n v="1128299"/>
    <d v="2021-04-17T00:00:00"/>
    <s v="South"/>
    <s v="Louisiana"/>
    <s v="New Orleans"/>
    <n v="350"/>
    <n v="73500"/>
    <n v="0.35"/>
    <x v="0"/>
    <s v="Nike React Phantom Run Flyknit 2"/>
    <s v="CJ0280-001"/>
  </r>
  <r>
    <s v="NIKE"/>
    <n v="1128299"/>
    <d v="2021-05-18T00:00:00"/>
    <s v="South"/>
    <s v="Louisiana"/>
    <s v="New Orleans"/>
    <n v="550"/>
    <n v="99000"/>
    <n v="0.4"/>
    <x v="0"/>
    <s v="Jordan Break"/>
    <s v="AR6374-402"/>
  </r>
  <r>
    <s v="NIKE"/>
    <n v="1128299"/>
    <d v="2021-05-18T00:00:00"/>
    <s v="South"/>
    <s v="Louisiana"/>
    <s v="New Orleans"/>
    <n v="400"/>
    <n v="80000"/>
    <n v="0.4"/>
    <x v="0"/>
    <s v="LeBron 7 QS"/>
    <s v="CU5646-001"/>
  </r>
  <r>
    <s v="NIKE"/>
    <n v="1128299"/>
    <d v="2021-05-18T00:00:00"/>
    <s v="South"/>
    <s v="Louisiana"/>
    <s v="New Orleans"/>
    <n v="400"/>
    <n v="80000"/>
    <n v="0.4"/>
    <x v="0"/>
    <s v="Nike In-Season TR 9"/>
    <s v="AR4543-013"/>
  </r>
  <r>
    <s v="NIKE"/>
    <n v="1128299"/>
    <d v="2021-05-18T00:00:00"/>
    <s v="South"/>
    <s v="Louisiana"/>
    <s v="New Orleans"/>
    <n v="325"/>
    <n v="58500"/>
    <n v="0.4"/>
    <x v="0"/>
    <s v="Nike Joyride Run FlyKnit"/>
    <s v="CI3707-100"/>
  </r>
  <r>
    <s v="NIKE"/>
    <n v="1128299"/>
    <d v="2021-05-18T00:00:00"/>
    <s v="South"/>
    <s v="Louisiana"/>
    <s v="New Orleans"/>
    <n v="225"/>
    <n v="40500"/>
    <n v="0.45"/>
    <x v="0"/>
    <s v="Nike ZoomX Vista Grind"/>
    <s v="CQ9500-100"/>
  </r>
  <r>
    <s v="NIKE"/>
    <n v="1128299"/>
    <d v="2021-05-18T00:00:00"/>
    <s v="South"/>
    <s v="Louisiana"/>
    <s v="New Orleans"/>
    <n v="575"/>
    <n v="130812.5"/>
    <n v="0.35"/>
    <x v="2"/>
    <s v="Nike Air Force 1 Sage Low"/>
    <s v="CJ1642-002"/>
  </r>
  <r>
    <s v="NIKE"/>
    <n v="1128299"/>
    <d v="2021-06-17T00:00:00"/>
    <s v="South"/>
    <s v="Louisiana"/>
    <s v="New Orleans"/>
    <n v="825"/>
    <n v="198000"/>
    <n v="0.4"/>
    <x v="2"/>
    <s v="Nike Air Force 1 '07 LV8"/>
    <s v="CD0888-002"/>
  </r>
  <r>
    <s v="NIKE"/>
    <n v="1128299"/>
    <d v="2021-06-17T00:00:00"/>
    <s v="South"/>
    <s v="Louisiana"/>
    <s v="New Orleans"/>
    <n v="700"/>
    <n v="196000"/>
    <n v="0.4"/>
    <x v="2"/>
    <s v="Nike Air Max 720"/>
    <s v="CI3868-001"/>
  </r>
  <r>
    <s v="NIKE"/>
    <n v="1128299"/>
    <d v="2021-06-17T00:00:00"/>
    <s v="South"/>
    <s v="Louisiana"/>
    <s v="New Orleans"/>
    <n v="700"/>
    <n v="238000"/>
    <n v="0.4"/>
    <x v="2"/>
    <s v="Nike Air Max Dia"/>
    <s v="CJ0636-100"/>
  </r>
  <r>
    <s v="NIKE"/>
    <n v="1128299"/>
    <d v="2021-06-17T00:00:00"/>
    <s v="South"/>
    <s v="Louisiana"/>
    <s v="New Orleans"/>
    <n v="575"/>
    <n v="195500"/>
    <n v="0.4"/>
    <x v="2"/>
    <s v="Air Jordan 1 Mid SE"/>
    <s v="852542-087"/>
  </r>
  <r>
    <s v="NIKE"/>
    <n v="1128299"/>
    <d v="2021-06-17T00:00:00"/>
    <s v="South"/>
    <s v="Louisiana"/>
    <s v="New Orleans"/>
    <n v="450"/>
    <n v="192375"/>
    <n v="0.45"/>
    <x v="2"/>
    <s v="Nike Daybreak"/>
    <s v="CK2351-601"/>
  </r>
  <r>
    <s v="NIKE"/>
    <n v="1128299"/>
    <d v="2021-06-17T00:00:00"/>
    <s v="South"/>
    <s v="Louisiana"/>
    <s v="New Orleans"/>
    <n v="750"/>
    <n v="288750"/>
    <n v="0.35"/>
    <x v="2"/>
    <s v="Nike SB Shane"/>
    <s v="BV0657-400"/>
  </r>
  <r>
    <s v="NIKE"/>
    <n v="1128299"/>
    <d v="2021-07-16T00:00:00"/>
    <s v="South"/>
    <s v="Louisiana"/>
    <s v="New Orleans"/>
    <n v="900"/>
    <n v="324000"/>
    <n v="0.4"/>
    <x v="2"/>
    <s v="Nike Mercurial Vapor 13 Club Neymar Jr. TF"/>
    <s v="AT8000-104"/>
  </r>
  <r>
    <s v="NIKE"/>
    <n v="1128299"/>
    <d v="2021-07-16T00:00:00"/>
    <s v="South"/>
    <s v="Louisiana"/>
    <s v="New Orleans"/>
    <n v="750"/>
    <n v="285000"/>
    <n v="0.4"/>
    <x v="2"/>
    <s v="Air Jordan 1 Mid"/>
    <s v="554724-066"/>
  </r>
  <r>
    <s v="NIKE"/>
    <n v="1128299"/>
    <d v="2021-07-16T00:00:00"/>
    <s v="South"/>
    <s v="Louisiana"/>
    <s v="New Orleans"/>
    <n v="700"/>
    <n v="266000"/>
    <n v="0.4"/>
    <x v="2"/>
    <s v="Nike Air Max 270 React"/>
    <s v="CJ0619-100"/>
  </r>
  <r>
    <s v="NIKE"/>
    <n v="1128299"/>
    <d v="2021-07-16T00:00:00"/>
    <s v="South"/>
    <s v="Louisiana"/>
    <s v="New Orleans"/>
    <n v="600"/>
    <n v="216000"/>
    <n v="0.4"/>
    <x v="2"/>
    <s v="Nike Air Max 98"/>
    <s v="CJ0592-001"/>
  </r>
  <r>
    <s v="NIKE"/>
    <n v="1128299"/>
    <d v="2021-07-16T00:00:00"/>
    <s v="South"/>
    <s v="Louisiana"/>
    <s v="New Orleans"/>
    <n v="650"/>
    <n v="277875"/>
    <n v="0.45"/>
    <x v="2"/>
    <s v="Nike Joyride Dual Run Premium"/>
    <s v="CT3867-001"/>
  </r>
  <r>
    <s v="NIKE"/>
    <n v="1128299"/>
    <d v="2021-07-16T00:00:00"/>
    <s v="South"/>
    <s v="Louisiana"/>
    <s v="New Orleans"/>
    <n v="650"/>
    <n v="250250"/>
    <n v="0.35"/>
    <x v="2"/>
    <s v="Nike Free RN Flyknit 3.0 2020"/>
    <s v="CJ0267-001"/>
  </r>
  <r>
    <s v="NIKE"/>
    <n v="1128299"/>
    <d v="2021-08-17T00:00:00"/>
    <s v="South"/>
    <s v="Louisiana"/>
    <s v="New Orleans"/>
    <n v="850"/>
    <n v="323000"/>
    <n v="0.4"/>
    <x v="2"/>
    <s v="Nike Mercurial Vapor 13 Club Neymar Jr IC"/>
    <s v="AT7998-104"/>
  </r>
  <r>
    <s v="NIKE"/>
    <n v="1128299"/>
    <d v="2021-08-17T00:00:00"/>
    <s v="South"/>
    <s v="Louisiana"/>
    <s v="New Orleans"/>
    <n v="825"/>
    <n v="280500"/>
    <n v="0.4"/>
    <x v="2"/>
    <s v="Nike Mercurial Vapor 13 Elite Neymar Jr. FG"/>
    <s v="AT7898-104"/>
  </r>
  <r>
    <s v="NIKE"/>
    <n v="1128299"/>
    <d v="2021-08-17T00:00:00"/>
    <s v="South"/>
    <s v="Louisiana"/>
    <s v="New Orleans"/>
    <n v="700"/>
    <n v="210000"/>
    <n v="0.4"/>
    <x v="2"/>
    <s v="PG 4 EP"/>
    <s v="CD5086-500"/>
  </r>
  <r>
    <s v="NIKE"/>
    <n v="1128299"/>
    <d v="2021-08-17T00:00:00"/>
    <s v="South"/>
    <s v="Louisiana"/>
    <s v="New Orleans"/>
    <n v="475"/>
    <n v="142500"/>
    <n v="0.4"/>
    <x v="2"/>
    <s v="Air Max 97 LX"/>
    <s v="CJ0625-700"/>
  </r>
  <r>
    <s v="NIKE"/>
    <n v="1128299"/>
    <d v="2021-08-17T00:00:00"/>
    <s v="South"/>
    <s v="Louisiana"/>
    <s v="New Orleans"/>
    <n v="475"/>
    <n v="138937.5"/>
    <n v="0.45"/>
    <x v="2"/>
    <s v="Nike Air Max 90"/>
    <s v="CT4352-104"/>
  </r>
  <r>
    <s v="NIKE"/>
    <n v="1128299"/>
    <d v="2021-08-17T00:00:00"/>
    <s v="South"/>
    <s v="Louisiana"/>
    <s v="New Orleans"/>
    <n v="300"/>
    <n v="73500"/>
    <n v="0.35"/>
    <x v="2"/>
    <s v="Jordan 'Why Not?' Zer0.3 PF"/>
    <s v="CD3002-103"/>
  </r>
  <r>
    <s v="NIKE"/>
    <n v="1128299"/>
    <d v="2021-09-18T00:00:00"/>
    <s v="South"/>
    <s v="Louisiana"/>
    <s v="New Orleans"/>
    <n v="500"/>
    <n v="90000"/>
    <n v="0.4"/>
    <x v="2"/>
    <s v="Nike Air Zoom SuperRep"/>
    <s v="CD3460-010"/>
  </r>
  <r>
    <s v="NIKE"/>
    <n v="1128299"/>
    <d v="2021-09-18T00:00:00"/>
    <s v="South"/>
    <s v="Louisiana"/>
    <s v="New Orleans"/>
    <n v="500"/>
    <n v="100000"/>
    <n v="0.4"/>
    <x v="2"/>
    <s v="Nike Metcon 5 AMP"/>
    <s v="CD3395-006"/>
  </r>
  <r>
    <s v="NIKE"/>
    <n v="1128299"/>
    <d v="2021-09-18T00:00:00"/>
    <s v="South"/>
    <s v="Louisiana"/>
    <s v="New Orleans"/>
    <n v="300"/>
    <n v="54000"/>
    <n v="0.4"/>
    <x v="2"/>
    <s v="Nike Air Max Tailwind 99"/>
    <s v="CQ6569-001"/>
  </r>
  <r>
    <s v="NIKE"/>
    <n v="1128299"/>
    <d v="2021-09-18T00:00:00"/>
    <s v="South"/>
    <s v="Louisiana"/>
    <s v="New Orleans"/>
    <n v="250"/>
    <n v="45000"/>
    <n v="0.4"/>
    <x v="2"/>
    <s v="Nike Mercurial Vapor 13 Club IC"/>
    <s v="AT7997-606"/>
  </r>
  <r>
    <s v="NIKE"/>
    <n v="1128299"/>
    <d v="2021-09-18T00:00:00"/>
    <s v="South"/>
    <s v="Louisiana"/>
    <s v="New Orleans"/>
    <n v="275"/>
    <n v="68062.5"/>
    <n v="0.45"/>
    <x v="2"/>
    <s v="Nike Air Max 97"/>
    <s v="CI3708-700"/>
  </r>
  <r>
    <s v="NIKE"/>
    <n v="1128299"/>
    <d v="2021-09-18T00:00:00"/>
    <s v="South"/>
    <s v="Louisiana"/>
    <s v="New Orleans"/>
    <n v="300"/>
    <n v="42000"/>
    <n v="0.35"/>
    <x v="2"/>
    <s v="Nike Air Max Triax"/>
    <s v="CT1104-700"/>
  </r>
  <r>
    <s v="NIKE"/>
    <n v="1128299"/>
    <d v="2021-10-17T00:00:00"/>
    <s v="South"/>
    <s v="Louisiana"/>
    <s v="New Orleans"/>
    <n v="400"/>
    <n v="56000"/>
    <n v="0.4"/>
    <x v="2"/>
    <s v="LeBron 17 Low"/>
    <s v="CD5007-102"/>
  </r>
  <r>
    <s v="NIKE"/>
    <n v="1128299"/>
    <d v="2021-10-17T00:00:00"/>
    <s v="South"/>
    <s v="Louisiana"/>
    <s v="New Orleans"/>
    <n v="575"/>
    <n v="115000"/>
    <n v="0.4"/>
    <x v="2"/>
    <s v="Nike Mercurial Vapor 13 Academy Neymar Jr. TF"/>
    <s v="AT7995-104"/>
  </r>
  <r>
    <s v="NIKE"/>
    <n v="1128299"/>
    <d v="2021-10-17T00:00:00"/>
    <s v="South"/>
    <s v="Louisiana"/>
    <s v="New Orleans"/>
    <n v="400"/>
    <n v="72000"/>
    <n v="0.4"/>
    <x v="2"/>
    <s v="Nike Air Max 2090"/>
    <s v="BV9977-101"/>
  </r>
  <r>
    <s v="NIKE"/>
    <n v="1128299"/>
    <d v="2021-10-17T00:00:00"/>
    <s v="South"/>
    <s v="Louisiana"/>
    <s v="New Orleans"/>
    <n v="375"/>
    <n v="60000"/>
    <n v="0.4"/>
    <x v="2"/>
    <s v="Nike Renew Fusion"/>
    <s v="CD0200-003"/>
  </r>
  <r>
    <s v="NIKE"/>
    <n v="1128299"/>
    <d v="2021-10-17T00:00:00"/>
    <s v="South"/>
    <s v="Louisiana"/>
    <s v="New Orleans"/>
    <n v="350"/>
    <n v="78750"/>
    <n v="0.45"/>
    <x v="2"/>
    <s v="LeBron 17"/>
    <s v="BQ3177-100"/>
  </r>
  <r>
    <s v="NIKE"/>
    <n v="1128299"/>
    <d v="2021-10-17T00:00:00"/>
    <s v="South"/>
    <s v="Louisiana"/>
    <s v="New Orleans"/>
    <n v="400"/>
    <n v="77000"/>
    <n v="0.35"/>
    <x v="2"/>
    <s v="Nike Air Max 720 OBJ Slip"/>
    <s v="DA4155-400"/>
  </r>
  <r>
    <s v="NIKE"/>
    <n v="1128299"/>
    <d v="2021-11-17T00:00:00"/>
    <s v="South"/>
    <s v="Louisiana"/>
    <s v="New Orleans"/>
    <n v="625"/>
    <n v="100000"/>
    <n v="0.4"/>
    <x v="2"/>
    <s v="Nike SuperRep Go"/>
    <s v="CJ0773-010"/>
  </r>
  <r>
    <s v="NIKE"/>
    <n v="1128299"/>
    <d v="2021-11-17T00:00:00"/>
    <s v="South"/>
    <s v="Louisiana"/>
    <s v="New Orleans"/>
    <n v="700"/>
    <n v="126000"/>
    <n v="0.4"/>
    <x v="2"/>
    <s v="Nike Air Max 90 Premium"/>
    <s v="CQ0912-100"/>
  </r>
  <r>
    <s v="NIKE"/>
    <n v="1128299"/>
    <d v="2021-11-17T00:00:00"/>
    <s v="South"/>
    <s v="Louisiana"/>
    <s v="New Orleans"/>
    <n v="525"/>
    <n v="84000"/>
    <n v="0.4"/>
    <x v="2"/>
    <s v="Nike Mercurial Superfly 7 Elite SE FG"/>
    <s v="CT1099-093"/>
  </r>
  <r>
    <s v="NIKE"/>
    <n v="1128299"/>
    <d v="2021-11-17T00:00:00"/>
    <s v="South"/>
    <s v="Louisiana"/>
    <s v="New Orleans"/>
    <n v="500"/>
    <n v="100000"/>
    <n v="0.4"/>
    <x v="2"/>
    <s v="Nike Epic Phantom React A.I.R. Cody Hudson"/>
    <s v="CI1718-001"/>
  </r>
  <r>
    <s v="NIKE"/>
    <n v="1128299"/>
    <d v="2021-11-17T00:00:00"/>
    <s v="South"/>
    <s v="Louisiana"/>
    <s v="New Orleans"/>
    <n v="475"/>
    <n v="149625"/>
    <n v="0.45"/>
    <x v="2"/>
    <s v="Nike Air Max 90"/>
    <s v="CD0490-101"/>
  </r>
  <r>
    <s v="NIKE"/>
    <n v="1128299"/>
    <d v="2021-11-17T00:00:00"/>
    <s v="South"/>
    <s v="Louisiana"/>
    <s v="New Orleans"/>
    <n v="600"/>
    <n v="178500"/>
    <n v="0.35"/>
    <x v="2"/>
    <s v="Nike Mercurial Superfly 7 Club TF"/>
    <s v="AT7980-606"/>
  </r>
  <r>
    <s v="NIKE"/>
    <n v="1128299"/>
    <d v="2021-12-16T00:00:00"/>
    <s v="South"/>
    <s v="Louisiana"/>
    <s v="New Orleans"/>
    <n v="800"/>
    <n v="224000"/>
    <n v="0.4"/>
    <x v="2"/>
    <s v="Nike Zoom Gravity"/>
    <s v="BQ3202-011"/>
  </r>
  <r>
    <s v="NIKE"/>
    <n v="1128299"/>
    <d v="2021-12-16T00:00:00"/>
    <s v="South"/>
    <s v="Louisiana"/>
    <s v="New Orleans"/>
    <n v="800"/>
    <n v="256000"/>
    <n v="0.4"/>
    <x v="2"/>
    <s v="Nike Air Max 270 React ENG"/>
    <s v="CD0113-400"/>
  </r>
  <r>
    <s v="NIKE"/>
    <n v="1128299"/>
    <d v="2021-12-16T00:00:00"/>
    <s v="South"/>
    <s v="Louisiana"/>
    <s v="New Orleans"/>
    <n v="600"/>
    <n v="180000"/>
    <n v="0.4"/>
    <x v="2"/>
    <s v="Nike Air Force 1 Type"/>
    <s v="CQ2344-100"/>
  </r>
  <r>
    <s v="NIKE"/>
    <n v="1128299"/>
    <d v="2021-12-16T00:00:00"/>
    <s v="South"/>
    <s v="Louisiana"/>
    <s v="New Orleans"/>
    <n v="600"/>
    <n v="180000"/>
    <n v="0.4"/>
    <x v="2"/>
    <s v="Nike Air Max 270 React"/>
    <s v="AO4971-700"/>
  </r>
  <r>
    <s v="NIKE"/>
    <n v="1128299"/>
    <d v="2021-12-16T00:00:00"/>
    <s v="South"/>
    <s v="Louisiana"/>
    <s v="New Orleans"/>
    <n v="525"/>
    <n v="200812.5"/>
    <n v="0.45"/>
    <x v="2"/>
    <s v="Nike React Presto"/>
    <s v="AV2605-101"/>
  </r>
  <r>
    <s v="NIKE"/>
    <n v="1128299"/>
    <d v="2021-12-16T00:00:00"/>
    <s v="South"/>
    <s v="Louisiana"/>
    <s v="New Orleans"/>
    <n v="625"/>
    <n v="196875"/>
    <n v="0.35"/>
    <x v="2"/>
    <s v="Nike Legend React"/>
    <s v="AA1625-009"/>
  </r>
  <r>
    <s v="NIKE"/>
    <n v="1197831"/>
    <d v="2021-01-05T00:00:00"/>
    <s v="South"/>
    <s v="Louisiana"/>
    <s v="New Orleans"/>
    <n v="675"/>
    <n v="40500"/>
    <n v="0.3"/>
    <x v="2"/>
    <s v="Air Jordan 1 Low SE"/>
    <s v="CK3022-005"/>
  </r>
  <r>
    <s v="NIKE"/>
    <n v="1197831"/>
    <d v="2021-01-05T00:00:00"/>
    <s v="South"/>
    <s v="Louisiana"/>
    <s v="New Orleans"/>
    <n v="675"/>
    <n v="60750"/>
    <n v="0.3"/>
    <x v="2"/>
    <s v="NikeCourt Air Max Wildcard"/>
    <s v="AO7351-104"/>
  </r>
  <r>
    <s v="NIKE"/>
    <n v="1197831"/>
    <d v="2021-01-05T00:00:00"/>
    <s v="South"/>
    <s v="Louisiana"/>
    <s v="New Orleans"/>
    <n v="475"/>
    <n v="42750"/>
    <n v="0.3"/>
    <x v="2"/>
    <s v="Nike Blazer Low"/>
    <s v="AJ9515-001"/>
  </r>
  <r>
    <s v="NIKE"/>
    <n v="1197831"/>
    <d v="2021-01-05T00:00:00"/>
    <s v="South"/>
    <s v="Louisiana"/>
    <s v="New Orleans"/>
    <n v="475"/>
    <n v="66500"/>
    <n v="0.4"/>
    <x v="2"/>
    <s v="Zoom LeBron 3 QS"/>
    <s v="AO2434-101"/>
  </r>
  <r>
    <s v="NIKE"/>
    <n v="1197831"/>
    <d v="2021-01-05T00:00:00"/>
    <s v="South"/>
    <s v="Louisiana"/>
    <s v="New Orleans"/>
    <n v="325"/>
    <n v="32500"/>
    <n v="0.25"/>
    <x v="2"/>
    <s v="Nike Free Metcon 3"/>
    <s v="CJ0861-010"/>
  </r>
  <r>
    <s v="NIKE"/>
    <n v="1197831"/>
    <d v="2021-01-05T00:00:00"/>
    <s v="South"/>
    <s v="Louisiana"/>
    <s v="New Orleans"/>
    <n v="475"/>
    <n v="74812.5"/>
    <n v="0.45"/>
    <x v="2"/>
    <s v="KD Trey 5 VII EP"/>
    <s v="AT1198-401"/>
  </r>
  <r>
    <s v="NIKE"/>
    <n v="1197831"/>
    <d v="2021-02-04T00:00:00"/>
    <s v="South"/>
    <s v="Louisiana"/>
    <s v="New Orleans"/>
    <n v="625"/>
    <n v="46875"/>
    <n v="0.3"/>
    <x v="2"/>
    <s v="Nike Mercurial Vapor 13 Academy TF"/>
    <s v="AT7996-606"/>
  </r>
  <r>
    <s v="NIKE"/>
    <n v="1197831"/>
    <d v="2021-02-04T00:00:00"/>
    <s v="South"/>
    <s v="Louisiana"/>
    <s v="New Orleans"/>
    <n v="600"/>
    <n v="63000"/>
    <n v="0.3"/>
    <x v="2"/>
    <s v="Jordan React Havoc SE"/>
    <s v="CK2772-101"/>
  </r>
  <r>
    <s v="NIKE"/>
    <n v="1197831"/>
    <d v="2021-02-04T00:00:00"/>
    <s v="South"/>
    <s v="Louisiana"/>
    <s v="New Orleans"/>
    <n v="425"/>
    <n v="44625"/>
    <n v="0.3"/>
    <x v="2"/>
    <s v="Nike SB Air Max Stefan Janoski 2"/>
    <s v="AQ7477-009"/>
  </r>
  <r>
    <s v="NIKE"/>
    <n v="1197831"/>
    <d v="2021-02-04T00:00:00"/>
    <s v="West"/>
    <s v="Idaho"/>
    <s v="Boise"/>
    <n v="375"/>
    <n v="52500"/>
    <n v="0.4"/>
    <x v="2"/>
    <s v="Nike Free RN Flyknit 3.0"/>
    <s v="AQ5707-001"/>
  </r>
  <r>
    <s v="NIKE"/>
    <n v="1197831"/>
    <d v="2021-02-04T00:00:00"/>
    <s v="West"/>
    <s v="Idaho"/>
    <s v="Boise"/>
    <n v="250"/>
    <n v="25000"/>
    <n v="0.25"/>
    <x v="2"/>
    <s v="Nike ISPA Joyride Envelope"/>
    <s v="BV4584-001"/>
  </r>
  <r>
    <s v="NIKE"/>
    <n v="1197831"/>
    <d v="2021-02-04T00:00:00"/>
    <s v="West"/>
    <s v="Idaho"/>
    <s v="Boise"/>
    <n v="450"/>
    <n v="70875"/>
    <n v="0.45"/>
    <x v="2"/>
    <s v="Nike Mercurial Superfly 7 Elite SE FG"/>
    <s v="CD6721-808"/>
  </r>
  <r>
    <s v="NIKE"/>
    <n v="1197831"/>
    <d v="2021-03-06T00:00:00"/>
    <s v="West"/>
    <s v="Idaho"/>
    <s v="Boise"/>
    <n v="625"/>
    <n v="65625"/>
    <n v="0.35"/>
    <x v="2"/>
    <s v="Nike Phantom Venom Academy FG"/>
    <s v="AO0566-606"/>
  </r>
  <r>
    <s v="NIKE"/>
    <n v="1197831"/>
    <d v="2021-03-06T00:00:00"/>
    <s v="West"/>
    <s v="Idaho"/>
    <s v="Boise"/>
    <n v="625"/>
    <n v="87500"/>
    <n v="0.35"/>
    <x v="2"/>
    <s v="Nike Air Ghost Racer"/>
    <s v="AT5410-003"/>
  </r>
  <r>
    <s v="NIKE"/>
    <n v="1197831"/>
    <d v="2021-03-06T00:00:00"/>
    <s v="West"/>
    <s v="Idaho"/>
    <s v="Boise"/>
    <n v="450"/>
    <n v="47250"/>
    <n v="0.35"/>
    <x v="2"/>
    <s v="Nike ACG Air Terra Antarktik"/>
    <s v="BV6348-300"/>
  </r>
  <r>
    <s v="NIKE"/>
    <n v="1197831"/>
    <d v="2021-03-06T00:00:00"/>
    <s v="West"/>
    <s v="Idaho"/>
    <s v="Boise"/>
    <n v="350"/>
    <n v="55125"/>
    <n v="0.45"/>
    <x v="2"/>
    <s v="Nike Air Max 2 Light"/>
    <s v="CI3703-401"/>
  </r>
  <r>
    <s v="NIKE"/>
    <n v="1197831"/>
    <d v="2021-03-06T00:00:00"/>
    <s v="West"/>
    <s v="Idaho"/>
    <s v="Boise"/>
    <n v="250"/>
    <n v="30000"/>
    <n v="0.3"/>
    <x v="2"/>
    <s v="Nike Mercurial Superfly 7 Academy MG"/>
    <s v="AT7946-414"/>
  </r>
  <r>
    <s v="NIKE"/>
    <n v="1197831"/>
    <d v="2021-03-06T00:00:00"/>
    <s v="West"/>
    <s v="Idaho"/>
    <s v="Boise"/>
    <n v="400"/>
    <n v="70000"/>
    <n v="0.5"/>
    <x v="2"/>
    <s v="Nike AlphaDunk"/>
    <s v="BQ5401-001"/>
  </r>
  <r>
    <s v="NIKE"/>
    <n v="1197831"/>
    <d v="2021-04-05T00:00:00"/>
    <s v="West"/>
    <s v="Idaho"/>
    <s v="Boise"/>
    <n v="650"/>
    <n v="45500"/>
    <n v="0.35"/>
    <x v="2"/>
    <s v="Nike Daybreak SP"/>
    <s v="BV7725-500"/>
  </r>
  <r>
    <s v="NIKE"/>
    <n v="1197831"/>
    <d v="2021-04-05T00:00:00"/>
    <s v="West"/>
    <s v="Idaho"/>
    <s v="Boise"/>
    <n v="650"/>
    <n v="68250"/>
    <n v="0.35"/>
    <x v="2"/>
    <s v="Nike x MMW Joyride CC3 Setter"/>
    <s v="CU7623-002"/>
  </r>
  <r>
    <s v="NIKE"/>
    <n v="1197831"/>
    <d v="2021-04-05T00:00:00"/>
    <s v="West"/>
    <s v="Idaho"/>
    <s v="Boise"/>
    <n v="475"/>
    <n v="41562.5"/>
    <n v="0.35"/>
    <x v="2"/>
    <s v="Nike Air Max 95 SP"/>
    <s v="CK5669-400"/>
  </r>
  <r>
    <s v="NIKE"/>
    <n v="1197831"/>
    <d v="2021-04-05T00:00:00"/>
    <s v="West"/>
    <s v="Idaho"/>
    <s v="Boise"/>
    <n v="375"/>
    <n v="50625"/>
    <n v="0.45"/>
    <x v="2"/>
    <s v="Nike SB Blazer Low GT"/>
    <s v="704939-103"/>
  </r>
  <r>
    <s v="NIKE"/>
    <n v="1197831"/>
    <d v="2021-04-05T00:00:00"/>
    <s v="West"/>
    <s v="Idaho"/>
    <s v="Boise"/>
    <n v="275"/>
    <n v="28875"/>
    <n v="0.3"/>
    <x v="2"/>
    <s v="LeBron 17 Monstars"/>
    <s v="CD5050-400"/>
  </r>
  <r>
    <s v="NIKE"/>
    <n v="1197831"/>
    <d v="2021-04-05T00:00:00"/>
    <s v="West"/>
    <s v="Idaho"/>
    <s v="Boise"/>
    <n v="550"/>
    <n v="82500"/>
    <n v="0.5"/>
    <x v="2"/>
    <s v="Kyrie 5 x Bandulu"/>
    <s v="CK5836-100"/>
  </r>
  <r>
    <s v="NIKE"/>
    <n v="1197831"/>
    <d v="2021-05-05T00:00:00"/>
    <s v="West"/>
    <s v="Idaho"/>
    <s v="Boise"/>
    <n v="700"/>
    <n v="49000"/>
    <n v="0.35"/>
    <x v="2"/>
    <s v="Nike Air Max Impact"/>
    <s v="CI1396-600"/>
  </r>
  <r>
    <s v="NIKE"/>
    <n v="1197831"/>
    <d v="2021-05-05T00:00:00"/>
    <s v="West"/>
    <s v="Idaho"/>
    <s v="Boise"/>
    <n v="725"/>
    <n v="76125"/>
    <n v="0.35"/>
    <x v="2"/>
    <s v="Nike Air Max 90 QS"/>
    <s v="CD0916-001"/>
  </r>
  <r>
    <s v="NIKE"/>
    <n v="1197831"/>
    <d v="2021-05-05T00:00:00"/>
    <s v="West"/>
    <s v="Idaho"/>
    <s v="Boise"/>
    <n v="575"/>
    <n v="50312.5"/>
    <n v="0.35"/>
    <x v="2"/>
    <s v="Nike React Element 55 SE"/>
    <s v="BV1507-001"/>
  </r>
  <r>
    <s v="NIKE"/>
    <n v="1197831"/>
    <d v="2021-05-05T00:00:00"/>
    <s v="West"/>
    <s v="Idaho"/>
    <s v="Boise"/>
    <n v="500"/>
    <n v="78750"/>
    <n v="0.45"/>
    <x v="2"/>
    <s v="Jordan Proto-Max 720"/>
    <s v="BQ6623-070"/>
  </r>
  <r>
    <s v="NIKE"/>
    <n v="1197831"/>
    <d v="2021-05-05T00:00:00"/>
    <s v="West"/>
    <s v="Idaho"/>
    <s v="Boise"/>
    <n v="400"/>
    <n v="60000"/>
    <n v="0.3"/>
    <x v="2"/>
    <s v="Nike Phantom Vision 2 Academy Dynamic Fit MG"/>
    <s v="CD4156-606"/>
  </r>
  <r>
    <s v="NIKE"/>
    <n v="1197831"/>
    <d v="2021-05-05T00:00:00"/>
    <s v="West"/>
    <s v="Idaho"/>
    <s v="Boise"/>
    <n v="750"/>
    <n v="168750"/>
    <n v="0.5"/>
    <x v="2"/>
    <s v="Nike React Element 55 SE"/>
    <s v="CI3831-200"/>
  </r>
  <r>
    <s v="NIKE"/>
    <n v="1197831"/>
    <d v="2021-06-04T00:00:00"/>
    <s v="West"/>
    <s v="Idaho"/>
    <s v="Boise"/>
    <n v="750"/>
    <n v="118125"/>
    <n v="0.35"/>
    <x v="2"/>
    <s v="Nike Air Max2 Light"/>
    <s v="AO1741-003"/>
  </r>
  <r>
    <s v="NIKE"/>
    <n v="1197831"/>
    <d v="2021-06-04T00:00:00"/>
    <s v="West"/>
    <s v="Idaho"/>
    <s v="Boise"/>
    <n v="750"/>
    <n v="131250"/>
    <n v="0.35"/>
    <x v="2"/>
    <s v="Nike Air Max 270"/>
    <s v="AH8050-100"/>
  </r>
  <r>
    <s v="NIKE"/>
    <n v="1197831"/>
    <d v="2021-06-04T00:00:00"/>
    <s v="West"/>
    <s v="Idaho"/>
    <s v="Boise"/>
    <n v="600"/>
    <n v="105000"/>
    <n v="0.35"/>
    <x v="2"/>
    <s v="Nike Phantom Vision 2 Club Dynamic Fit MG"/>
    <s v="CD4159-606"/>
  </r>
  <r>
    <s v="NIKE"/>
    <n v="1197831"/>
    <d v="2021-06-04T00:00:00"/>
    <s v="West"/>
    <s v="Idaho"/>
    <s v="Boise"/>
    <n v="550"/>
    <n v="123750"/>
    <n v="0.45"/>
    <x v="2"/>
    <s v="Nike Air Force 1 '07 LV8"/>
    <s v="CK4363-100"/>
  </r>
  <r>
    <s v="NIKE"/>
    <n v="1197831"/>
    <d v="2021-06-04T00:00:00"/>
    <s v="West"/>
    <s v="Idaho"/>
    <s v="Boise"/>
    <n v="450"/>
    <n v="74250"/>
    <n v="0.3"/>
    <x v="2"/>
    <s v="Nike Air Max 90"/>
    <s v="CN8490-100"/>
  </r>
  <r>
    <s v="NIKE"/>
    <n v="1197831"/>
    <d v="2021-06-04T00:00:00"/>
    <s v="West"/>
    <s v="Idaho"/>
    <s v="Boise"/>
    <n v="825"/>
    <n v="247500"/>
    <n v="0.5"/>
    <x v="2"/>
    <s v="Nike Free RN 5.0 2020"/>
    <s v="CI9921-001"/>
  </r>
  <r>
    <s v="NIKE"/>
    <n v="1197831"/>
    <d v="2021-07-06T00:00:00"/>
    <s v="West"/>
    <s v="Idaho"/>
    <s v="Boise"/>
    <n v="775"/>
    <n v="155000"/>
    <n v="0.4"/>
    <x v="2"/>
    <s v="Nike Phantom Vision Academy Dynamic Fit TF"/>
    <s v="AO3269-717"/>
  </r>
  <r>
    <s v="NIKE"/>
    <n v="1197831"/>
    <d v="2021-07-06T00:00:00"/>
    <s v="West"/>
    <s v="Idaho"/>
    <s v="Boise"/>
    <n v="775"/>
    <n v="170500"/>
    <n v="0.4"/>
    <x v="2"/>
    <s v="Nike ACG MOC 3.0"/>
    <s v="CI9367-301"/>
  </r>
  <r>
    <s v="NIKE"/>
    <n v="1197831"/>
    <d v="2021-07-06T00:00:00"/>
    <s v="West"/>
    <s v="Idaho"/>
    <s v="Boise"/>
    <n v="925"/>
    <n v="185000"/>
    <n v="0.4"/>
    <x v="2"/>
    <s v="Nike Mercurial Vapor 13 Academy Neymar Jr. MG"/>
    <s v="AT7960-104"/>
  </r>
  <r>
    <s v="NIKE"/>
    <n v="1197831"/>
    <d v="2021-07-06T00:00:00"/>
    <s v="West"/>
    <s v="Idaho"/>
    <s v="Boise"/>
    <n v="525"/>
    <n v="131250"/>
    <n v="0.5"/>
    <x v="2"/>
    <s v="Nike Air DSVM"/>
    <s v="AT8179-100"/>
  </r>
  <r>
    <s v="NIKE"/>
    <n v="1197831"/>
    <d v="2021-07-06T00:00:00"/>
    <s v="West"/>
    <s v="Idaho"/>
    <s v="Boise"/>
    <n v="525"/>
    <n v="101062.5"/>
    <n v="0.35"/>
    <x v="2"/>
    <s v="Nike x Carhartt WIP Air Max 95"/>
    <s v="AV3866-001"/>
  </r>
  <r>
    <s v="NIKE"/>
    <n v="1197831"/>
    <d v="2021-07-06T00:00:00"/>
    <s v="West"/>
    <s v="Idaho"/>
    <s v="Boise"/>
    <n v="800"/>
    <n v="286000"/>
    <n v="0.55000000000000004"/>
    <x v="2"/>
    <s v="Nike Odyssey React Flyknit 2"/>
    <s v="AH1015-010"/>
  </r>
  <r>
    <s v="NIKE"/>
    <n v="1197831"/>
    <d v="2021-08-08T00:00:00"/>
    <s v="West"/>
    <s v="Idaho"/>
    <s v="Boise"/>
    <n v="750"/>
    <n v="150000"/>
    <n v="0.4"/>
    <x v="2"/>
    <s v="Nike Tiempo Legend 8 Elite FG"/>
    <s v="AT5293-004"/>
  </r>
  <r>
    <s v="NIKE"/>
    <n v="1197831"/>
    <d v="2021-08-08T00:00:00"/>
    <s v="West"/>
    <s v="Idaho"/>
    <s v="Boise"/>
    <n v="750"/>
    <n v="165000"/>
    <n v="0.4"/>
    <x v="2"/>
    <s v="Nike Mercurial Superfly 7 Club MG"/>
    <s v="AT7949-606"/>
  </r>
  <r>
    <s v="NIKE"/>
    <n v="1197831"/>
    <d v="2021-08-08T00:00:00"/>
    <s v="West"/>
    <s v="Idaho"/>
    <s v="Boise"/>
    <n v="925"/>
    <n v="185000"/>
    <n v="0.4"/>
    <x v="2"/>
    <s v="Nike Joyride CC3 Setter"/>
    <s v="AT6395-002"/>
  </r>
  <r>
    <s v="NIKE"/>
    <n v="1197831"/>
    <d v="2021-08-08T00:00:00"/>
    <s v="West"/>
    <s v="Idaho"/>
    <s v="Boise"/>
    <n v="475"/>
    <n v="118750"/>
    <n v="0.5"/>
    <x v="2"/>
    <s v="Nike Renew Run"/>
    <s v="CK6357-005"/>
  </r>
  <r>
    <s v="NIKE"/>
    <n v="1197831"/>
    <d v="2021-08-08T00:00:00"/>
    <s v="West"/>
    <s v="Idaho"/>
    <s v="Boise"/>
    <n v="475"/>
    <n v="91437.5"/>
    <n v="0.35"/>
    <x v="2"/>
    <s v="Nike React Ianga"/>
    <s v="AV5555-001"/>
  </r>
  <r>
    <s v="NIKE"/>
    <n v="1197831"/>
    <d v="2021-08-08T00:00:00"/>
    <s v="West"/>
    <s v="Idaho"/>
    <s v="Boise"/>
    <n v="725"/>
    <n v="239250"/>
    <n v="0.55000000000000004"/>
    <x v="2"/>
    <s v="Air Jordan 10 Retro"/>
    <s v="310805-137"/>
  </r>
  <r>
    <s v="NIKE"/>
    <n v="1197831"/>
    <d v="2021-09-05T00:00:00"/>
    <s v="West"/>
    <s v="Idaho"/>
    <s v="Boise"/>
    <n v="675"/>
    <n v="148500"/>
    <n v="0.4"/>
    <x v="2"/>
    <s v="Air Jordan 12 Retro"/>
    <s v="130690-017"/>
  </r>
  <r>
    <s v="NIKE"/>
    <n v="1197831"/>
    <d v="2021-09-05T00:00:00"/>
    <s v="West"/>
    <s v="Idaho"/>
    <s v="Boise"/>
    <n v="625"/>
    <n v="137500"/>
    <n v="0.4"/>
    <x v="2"/>
    <s v="Nike Air Max 270 React"/>
    <s v="CT1264-101"/>
  </r>
  <r>
    <s v="NIKE"/>
    <n v="1197831"/>
    <d v="2021-09-05T00:00:00"/>
    <s v="West"/>
    <s v="Idaho"/>
    <s v="Boise"/>
    <n v="675"/>
    <n v="162000"/>
    <n v="0.4"/>
    <x v="2"/>
    <s v="Nike Air Max 200 SP"/>
    <s v="CK5668-600"/>
  </r>
  <r>
    <s v="NIKE"/>
    <n v="1197831"/>
    <d v="2021-09-05T00:00:00"/>
    <s v="West"/>
    <s v="Idaho"/>
    <s v="Boise"/>
    <n v="400"/>
    <n v="120000"/>
    <n v="0.5"/>
    <x v="2"/>
    <s v="Nike Mercurial Superfly 7 Academy MDS MG"/>
    <s v="BQ5427-401"/>
  </r>
  <r>
    <s v="NIKE"/>
    <n v="1197831"/>
    <d v="2021-09-05T00:00:00"/>
    <s v="West"/>
    <s v="Idaho"/>
    <s v="Boise"/>
    <n v="400"/>
    <n v="77000"/>
    <n v="0.35"/>
    <x v="2"/>
    <s v="Nike Air Zoom Winflo 6"/>
    <s v="AQ7497-300"/>
  </r>
  <r>
    <s v="NIKE"/>
    <n v="1197831"/>
    <d v="2021-09-05T00:00:00"/>
    <s v="West"/>
    <s v="Idaho"/>
    <s v="Boise"/>
    <n v="625"/>
    <n v="171875"/>
    <n v="0.55000000000000004"/>
    <x v="2"/>
    <s v="Nike Air Max 97"/>
    <s v="CT4526-100"/>
  </r>
  <r>
    <s v="NIKE"/>
    <n v="1197831"/>
    <d v="2021-10-04T00:00:00"/>
    <s v="West"/>
    <s v="Idaho"/>
    <s v="Boise"/>
    <n v="575"/>
    <n v="92000"/>
    <n v="0.4"/>
    <x v="2"/>
    <s v="Nike Mercurial Vapor XII Club MG"/>
    <s v="AH7378-801"/>
  </r>
  <r>
    <s v="NIKE"/>
    <n v="1197831"/>
    <d v="2021-10-04T00:00:00"/>
    <s v="West"/>
    <s v="Idaho"/>
    <s v="Boise"/>
    <n v="575"/>
    <n v="92000"/>
    <n v="0.4"/>
    <x v="2"/>
    <s v="Nike Zoom Fly 3 Premium"/>
    <s v="CJ0404-001"/>
  </r>
  <r>
    <s v="NIKE"/>
    <n v="1197831"/>
    <d v="2021-10-04T00:00:00"/>
    <s v="West"/>
    <s v="Idaho"/>
    <s v="Boise"/>
    <n v="525"/>
    <n v="94500"/>
    <n v="0.4"/>
    <x v="2"/>
    <s v="Nike MX-720-818"/>
    <s v="CI3871-300"/>
  </r>
  <r>
    <s v="NIKE"/>
    <n v="1197831"/>
    <d v="2021-10-04T00:00:00"/>
    <s v="West"/>
    <s v="Idaho"/>
    <s v="Boise"/>
    <n v="375"/>
    <n v="84375"/>
    <n v="0.5"/>
    <x v="2"/>
    <s v="Nike React Element 55"/>
    <s v="BQ2728-012"/>
  </r>
  <r>
    <s v="NIKE"/>
    <n v="1197831"/>
    <d v="2021-10-04T00:00:00"/>
    <s v="West"/>
    <s v="Idaho"/>
    <s v="Boise"/>
    <n v="350"/>
    <n v="42875"/>
    <n v="0.35"/>
    <x v="2"/>
    <s v="Nike SB Charge Slip Premium"/>
    <s v="CT3110-400"/>
  </r>
  <r>
    <s v="NIKE"/>
    <n v="1197831"/>
    <d v="2021-10-04T00:00:00"/>
    <s v="West"/>
    <s v="Idaho"/>
    <s v="Boise"/>
    <n v="525"/>
    <n v="129937.5"/>
    <n v="0.55000000000000004"/>
    <x v="2"/>
    <s v="Nike Free RN 5.0 2020"/>
    <s v="CJ0270-601"/>
  </r>
  <r>
    <s v="NIKE"/>
    <n v="1197831"/>
    <d v="2021-11-05T00:00:00"/>
    <s v="West"/>
    <s v="Idaho"/>
    <s v="Boise"/>
    <n v="675"/>
    <n v="94500"/>
    <n v="0.4"/>
    <x v="2"/>
    <s v="Nike ZoomX Vista Grind"/>
    <s v="CT8919-700"/>
  </r>
  <r>
    <s v="NIKE"/>
    <n v="1197831"/>
    <d v="2021-11-05T00:00:00"/>
    <s v="West"/>
    <s v="Idaho"/>
    <s v="Boise"/>
    <n v="675"/>
    <n v="94500"/>
    <n v="0.4"/>
    <x v="2"/>
    <s v="Nike Air Force 1 React"/>
    <s v="CT1020-001"/>
  </r>
  <r>
    <s v="NIKE"/>
    <n v="1197831"/>
    <d v="2021-11-05T00:00:00"/>
    <s v="West"/>
    <s v="Idaho"/>
    <s v="Boise"/>
    <n v="600"/>
    <n v="144000"/>
    <n v="0.4"/>
    <x v="2"/>
    <s v="PG 4 EP"/>
    <s v="CD5082-001"/>
  </r>
  <r>
    <s v="NIKE"/>
    <n v="1197831"/>
    <d v="2021-11-05T00:00:00"/>
    <s v="West"/>
    <s v="Idaho"/>
    <s v="Boise"/>
    <n v="450"/>
    <n v="135000"/>
    <n v="0.5"/>
    <x v="2"/>
    <s v="Nike Air Zoom Pegasus 36"/>
    <s v="BV5739-500"/>
  </r>
  <r>
    <s v="NIKE"/>
    <n v="1197831"/>
    <d v="2021-11-05T00:00:00"/>
    <s v="West"/>
    <s v="Idaho"/>
    <s v="Boise"/>
    <n v="425"/>
    <n v="81812.5"/>
    <n v="0.35"/>
    <x v="2"/>
    <s v="Nike Air Max 2090"/>
    <s v="CW4286-100"/>
  </r>
  <r>
    <s v="NIKE"/>
    <n v="1197831"/>
    <d v="2021-11-05T00:00:00"/>
    <s v="West"/>
    <s v="Idaho"/>
    <s v="Boise"/>
    <n v="625"/>
    <n v="223437.5"/>
    <n v="0.55000000000000004"/>
    <x v="2"/>
    <s v="Nike Air Force 1 '07 LV8"/>
    <s v="CD0887-201"/>
  </r>
  <r>
    <s v="NIKE"/>
    <n v="1197831"/>
    <d v="2021-12-04T00:00:00"/>
    <s v="West"/>
    <s v="Idaho"/>
    <s v="Boise"/>
    <n v="775"/>
    <n v="170500"/>
    <n v="0.4"/>
    <x v="2"/>
    <s v="Kyrie 6 AS EP"/>
    <s v="CD5028-900"/>
  </r>
  <r>
    <s v="NIKE"/>
    <n v="1197831"/>
    <d v="2021-12-04T00:00:00"/>
    <s v="West"/>
    <s v="Idaho"/>
    <s v="Boise"/>
    <n v="775"/>
    <n v="170500"/>
    <n v="0.4"/>
    <x v="2"/>
    <s v="Nike Air VaporMax Flyknit 3"/>
    <s v="AJ6900-102"/>
  </r>
  <r>
    <s v="NIKE"/>
    <n v="1197831"/>
    <d v="2021-12-04T00:00:00"/>
    <s v="West"/>
    <s v="Idaho"/>
    <s v="Boise"/>
    <n v="675"/>
    <n v="162000"/>
    <n v="0.4"/>
    <x v="2"/>
    <s v="Nike Air Max Verona"/>
    <s v="CI9842-500"/>
  </r>
  <r>
    <s v="NIKE"/>
    <n v="1197831"/>
    <d v="2021-12-04T00:00:00"/>
    <s v="West"/>
    <s v="Idaho"/>
    <s v="Boise"/>
    <n v="525"/>
    <n v="157500"/>
    <n v="0.5"/>
    <x v="2"/>
    <s v="Nike Air Force 1 Shadow"/>
    <s v="CI0919-100"/>
  </r>
  <r>
    <s v="NIKE"/>
    <n v="1197831"/>
    <d v="2021-12-04T00:00:00"/>
    <s v="West"/>
    <s v="Idaho"/>
    <s v="Boise"/>
    <n v="475"/>
    <n v="91437.5"/>
    <n v="0.35"/>
    <x v="2"/>
    <s v="Nike Air Max Verona"/>
    <s v="CK7200-800"/>
  </r>
  <r>
    <s v="NIKE"/>
    <n v="1197831"/>
    <d v="2021-12-04T00:00:00"/>
    <s v="West"/>
    <s v="Idaho"/>
    <s v="Boise"/>
    <n v="725"/>
    <n v="259187.5"/>
    <n v="0.55000000000000004"/>
    <x v="2"/>
    <s v="Nike Air Tailwind 79"/>
    <s v="487754-303"/>
  </r>
  <r>
    <s v="NIKE"/>
    <n v="1128299"/>
    <d v="2021-01-23T00:00:00"/>
    <s v="West"/>
    <s v="Idaho"/>
    <s v="Boise"/>
    <n v="425"/>
    <n v="44625"/>
    <n v="0.35"/>
    <x v="2"/>
    <s v="Nike TiempoX Lunar Legend VII Pro TF"/>
    <s v="AH7249-118"/>
  </r>
  <r>
    <s v="NIKE"/>
    <n v="1128299"/>
    <d v="2021-01-23T00:00:00"/>
    <s v="West"/>
    <s v="Idaho"/>
    <s v="Boise"/>
    <n v="425"/>
    <n v="68000"/>
    <n v="0.4"/>
    <x v="2"/>
    <s v="Nike Air Max Plus III"/>
    <s v="CJ9684-001"/>
  </r>
  <r>
    <s v="NIKE"/>
    <n v="1128299"/>
    <d v="2021-01-23T00:00:00"/>
    <s v="West"/>
    <s v="Idaho"/>
    <s v="Boise"/>
    <n v="425"/>
    <n v="59500"/>
    <n v="0.35"/>
    <x v="2"/>
    <s v="Nike Zoom 2K"/>
    <s v="AO0354-108"/>
  </r>
  <r>
    <s v="NIKE"/>
    <n v="1128299"/>
    <d v="2021-01-23T00:00:00"/>
    <s v="West"/>
    <s v="Idaho"/>
    <s v="Boise"/>
    <n v="275"/>
    <n v="38500"/>
    <n v="0.35"/>
    <x v="2"/>
    <s v="Nike Zoom Pegasus Turbo 2"/>
    <s v="AT2863-100"/>
  </r>
  <r>
    <s v="NIKE"/>
    <n v="1128299"/>
    <d v="2021-01-23T00:00:00"/>
    <s v="West"/>
    <s v="Idaho"/>
    <s v="Boise"/>
    <n v="225"/>
    <n v="30375"/>
    <n v="0.3"/>
    <x v="2"/>
    <s v="Nike Kawa Shower"/>
    <s v="832528-001"/>
  </r>
  <r>
    <s v="NIKE"/>
    <n v="1128299"/>
    <d v="2021-01-23T00:00:00"/>
    <s v="West"/>
    <s v="Idaho"/>
    <s v="Boise"/>
    <n v="425"/>
    <n v="42500"/>
    <n v="0.25"/>
    <x v="2"/>
    <s v="Nike React Infinity Run Flyknit"/>
    <s v="CD4371-001"/>
  </r>
  <r>
    <s v="NIKE"/>
    <n v="1128299"/>
    <d v="2021-02-23T00:00:00"/>
    <s v="West"/>
    <s v="Idaho"/>
    <s v="Boise"/>
    <n v="475"/>
    <n v="49875"/>
    <n v="0.35"/>
    <x v="2"/>
    <s v="Air Jordan XXXIII"/>
    <s v="AQ8830-016"/>
  </r>
  <r>
    <s v="NIKE"/>
    <n v="1128299"/>
    <d v="2021-02-23T00:00:00"/>
    <s v="West"/>
    <s v="Idaho"/>
    <s v="Boise"/>
    <n v="375"/>
    <n v="60000"/>
    <n v="0.4"/>
    <x v="2"/>
    <s v="Nike Odyssey React"/>
    <s v="AO9819-001"/>
  </r>
  <r>
    <s v="NIKE"/>
    <n v="1128299"/>
    <d v="2021-02-23T00:00:00"/>
    <s v="West"/>
    <s v="Idaho"/>
    <s v="Boise"/>
    <n v="375"/>
    <n v="52500"/>
    <n v="0.35"/>
    <x v="2"/>
    <s v="Nike Air Max 1 DNA Ch. 1"/>
    <s v="AR3863-101"/>
  </r>
  <r>
    <s v="NIKE"/>
    <n v="1128299"/>
    <d v="2021-02-23T00:00:00"/>
    <s v="West"/>
    <s v="Arizona"/>
    <s v="Phoenix"/>
    <n v="225"/>
    <n v="31500"/>
    <n v="0.35"/>
    <x v="2"/>
    <s v="Nike Joyride Flyknit AW"/>
    <s v="CI3706-100"/>
  </r>
  <r>
    <s v="NIKE"/>
    <n v="1128299"/>
    <d v="2021-02-23T00:00:00"/>
    <s v="West"/>
    <s v="Arizona"/>
    <s v="Phoenix"/>
    <n v="150"/>
    <n v="20250"/>
    <n v="0.3"/>
    <x v="2"/>
    <s v="Nike Legend React 2"/>
    <s v="AT1369-103"/>
  </r>
  <r>
    <s v="NIKE"/>
    <n v="1128299"/>
    <d v="2021-02-23T00:00:00"/>
    <s v="West"/>
    <s v="Arizona"/>
    <s v="Phoenix"/>
    <n v="350"/>
    <n v="35000"/>
    <n v="0.25"/>
    <x v="2"/>
    <s v="Nike Metcon 5"/>
    <s v="AQ1189-009"/>
  </r>
  <r>
    <s v="NIKE"/>
    <n v="1128299"/>
    <d v="2021-03-22T00:00:00"/>
    <s v="West"/>
    <s v="Arizona"/>
    <s v="Phoenix"/>
    <n v="500"/>
    <n v="70000"/>
    <n v="0.35"/>
    <x v="2"/>
    <s v="LeBron 7"/>
    <s v="CU5133-600"/>
  </r>
  <r>
    <s v="NIKE"/>
    <n v="1128299"/>
    <d v="2021-03-22T00:00:00"/>
    <s v="West"/>
    <s v="Arizona"/>
    <s v="Phoenix"/>
    <n v="350"/>
    <n v="70000"/>
    <n v="0.4"/>
    <x v="2"/>
    <s v="Nike Air VaporMax 360"/>
    <s v="CK9670-100"/>
  </r>
  <r>
    <s v="NIKE"/>
    <n v="1128299"/>
    <d v="2021-03-22T00:00:00"/>
    <s v="West"/>
    <s v="Arizona"/>
    <s v="Phoenix"/>
    <n v="350"/>
    <n v="61250"/>
    <n v="0.35"/>
    <x v="2"/>
    <s v="Nike Blazer Low QS Flyleather with at least 50% leather fibre"/>
    <s v="CI5546-100"/>
  </r>
  <r>
    <s v="NIKE"/>
    <n v="1128299"/>
    <d v="2021-03-22T00:00:00"/>
    <s v="West"/>
    <s v="Arizona"/>
    <s v="Phoenix"/>
    <n v="225"/>
    <n v="39375"/>
    <n v="0.35"/>
    <x v="2"/>
    <s v="Nike SB Dunk High Pro"/>
    <s v="BQ6826-003"/>
  </r>
  <r>
    <s v="NIKE"/>
    <n v="1128299"/>
    <d v="2021-03-22T00:00:00"/>
    <s v="West"/>
    <s v="Arizona"/>
    <s v="Phoenix"/>
    <n v="125"/>
    <n v="20625"/>
    <n v="0.3"/>
    <x v="2"/>
    <s v="Nike Air Max 90 FlyEase"/>
    <s v="CU0814-102"/>
  </r>
  <r>
    <s v="NIKE"/>
    <n v="1128299"/>
    <d v="2021-03-22T00:00:00"/>
    <s v="West"/>
    <s v="Arizona"/>
    <s v="Phoenix"/>
    <n v="325"/>
    <n v="40625"/>
    <n v="0.25"/>
    <x v="2"/>
    <s v="Nike Metcon 5 AMP"/>
    <s v="CD3395-006"/>
  </r>
  <r>
    <s v="NIKE"/>
    <n v="1128299"/>
    <d v="2021-04-23T00:00:00"/>
    <s v="West"/>
    <s v="Arizona"/>
    <s v="Phoenix"/>
    <n v="500"/>
    <n v="87500"/>
    <n v="0.35"/>
    <x v="2"/>
    <s v="Nike M2K Tekno"/>
    <s v="AV4789-104"/>
  </r>
  <r>
    <s v="NIKE"/>
    <n v="1128299"/>
    <d v="2021-04-23T00:00:00"/>
    <s v="West"/>
    <s v="Arizona"/>
    <s v="Phoenix"/>
    <n v="300"/>
    <n v="66000"/>
    <n v="0.4"/>
    <x v="2"/>
    <s v="Nike React Kenny 55"/>
    <s v="CJ3312-001"/>
  </r>
  <r>
    <s v="NIKE"/>
    <n v="1128299"/>
    <d v="2021-04-23T00:00:00"/>
    <s v="West"/>
    <s v="Arizona"/>
    <s v="Phoenix"/>
    <n v="350"/>
    <n v="67375"/>
    <n v="0.35"/>
    <x v="2"/>
    <s v="Nike Air VaporMax 2019"/>
    <s v="AR6631-004"/>
  </r>
  <r>
    <s v="NIKE"/>
    <n v="1128299"/>
    <d v="2021-04-23T00:00:00"/>
    <s v="West"/>
    <s v="Arizona"/>
    <s v="Phoenix"/>
    <n v="250"/>
    <n v="43750"/>
    <n v="0.35"/>
    <x v="2"/>
    <s v="Nike React Element 55"/>
    <s v="BQ6166-003"/>
  </r>
  <r>
    <s v="NIKE"/>
    <n v="1128299"/>
    <d v="2021-04-23T00:00:00"/>
    <s v="West"/>
    <s v="Arizona"/>
    <s v="Phoenix"/>
    <n v="150"/>
    <n v="24750"/>
    <n v="0.3"/>
    <x v="2"/>
    <s v="Nike Air Force 1 Low Retro"/>
    <s v="CQ0492-001"/>
  </r>
  <r>
    <s v="NIKE"/>
    <n v="1128299"/>
    <d v="2021-04-23T00:00:00"/>
    <s v="West"/>
    <s v="Arizona"/>
    <s v="Phoenix"/>
    <n v="325"/>
    <n v="56875"/>
    <n v="0.25"/>
    <x v="2"/>
    <s v="NikeCourt Zoom Cage 3"/>
    <s v="918193-700"/>
  </r>
  <r>
    <s v="NIKE"/>
    <n v="1128299"/>
    <d v="2021-05-24T00:00:00"/>
    <s v="West"/>
    <s v="Arizona"/>
    <s v="Phoenix"/>
    <n v="525"/>
    <n v="91875"/>
    <n v="0.35"/>
    <x v="2"/>
    <s v="Nike Air Max 90 Print"/>
    <s v="AQ0926-001"/>
  </r>
  <r>
    <s v="NIKE"/>
    <n v="1128299"/>
    <d v="2021-05-24T00:00:00"/>
    <s v="West"/>
    <s v="Arizona"/>
    <s v="Phoenix"/>
    <n v="375"/>
    <n v="82500"/>
    <n v="0.4"/>
    <x v="2"/>
    <s v="Nike Metcon Sport"/>
    <s v="AQ7489-008"/>
  </r>
  <r>
    <s v="NIKE"/>
    <n v="1128299"/>
    <d v="2021-05-24T00:00:00"/>
    <s v="West"/>
    <s v="Arizona"/>
    <s v="Phoenix"/>
    <n v="400"/>
    <n v="77000"/>
    <n v="0.35"/>
    <x v="2"/>
    <s v="Jordan Mars 270"/>
    <s v="CD7070-009"/>
  </r>
  <r>
    <s v="NIKE"/>
    <n v="1128299"/>
    <d v="2021-05-24T00:00:00"/>
    <s v="West"/>
    <s v="Arizona"/>
    <s v="Phoenix"/>
    <n v="300"/>
    <n v="52500"/>
    <n v="0.35"/>
    <x v="2"/>
    <s v="Nike Air Zoom Vomero 14"/>
    <s v="AH7857-009"/>
  </r>
  <r>
    <s v="NIKE"/>
    <n v="1128299"/>
    <d v="2021-05-24T00:00:00"/>
    <s v="West"/>
    <s v="Arizona"/>
    <s v="Phoenix"/>
    <n v="200"/>
    <n v="33000"/>
    <n v="0.3"/>
    <x v="2"/>
    <s v="Nike Air Max 720"/>
    <s v="CT5229-001"/>
  </r>
  <r>
    <s v="NIKE"/>
    <n v="1128299"/>
    <d v="2021-05-24T00:00:00"/>
    <s v="West"/>
    <s v="Arizona"/>
    <s v="Phoenix"/>
    <n v="375"/>
    <n v="65625"/>
    <n v="0.25"/>
    <x v="2"/>
    <s v="Nike Mercurial Vapor 13 Academy MDS IC"/>
    <s v="CJ1300-401"/>
  </r>
  <r>
    <s v="NIKE"/>
    <n v="1128299"/>
    <d v="2021-06-23T00:00:00"/>
    <s v="West"/>
    <s v="Arizona"/>
    <s v="Phoenix"/>
    <n v="625"/>
    <n v="109375"/>
    <n v="0.35"/>
    <x v="2"/>
    <s v="Nike Zoom Fly"/>
    <s v="880848-005"/>
  </r>
  <r>
    <s v="NIKE"/>
    <n v="1128299"/>
    <d v="2021-06-23T00:00:00"/>
    <s v="West"/>
    <s v="Arizona"/>
    <s v="Phoenix"/>
    <n v="475"/>
    <n v="104500"/>
    <n v="0.4"/>
    <x v="2"/>
    <s v="Nike Zoom Fly 3"/>
    <s v="AT8240-003"/>
  </r>
  <r>
    <s v="NIKE"/>
    <n v="1128299"/>
    <d v="2021-06-23T00:00:00"/>
    <s v="West"/>
    <s v="Arizona"/>
    <s v="Phoenix"/>
    <n v="475"/>
    <n v="91437.5"/>
    <n v="0.35"/>
    <x v="2"/>
    <s v="Nike Air Zoom Pegasus 35"/>
    <s v="942851-002"/>
  </r>
  <r>
    <s v="NIKE"/>
    <n v="1128299"/>
    <d v="2021-06-23T00:00:00"/>
    <s v="West"/>
    <s v="Arizona"/>
    <s v="Phoenix"/>
    <n v="350"/>
    <n v="61250"/>
    <n v="0.35"/>
    <x v="2"/>
    <s v="Nike Air Zoom Pegasus 36 Trail"/>
    <s v="AR5677-200"/>
  </r>
  <r>
    <s v="NIKE"/>
    <n v="1128299"/>
    <d v="2021-06-23T00:00:00"/>
    <s v="West"/>
    <s v="Arizona"/>
    <s v="Phoenix"/>
    <n v="225"/>
    <n v="37125"/>
    <n v="0.3"/>
    <x v="2"/>
    <s v="KD13 EP"/>
    <s v="CI9949-001"/>
  </r>
  <r>
    <s v="NIKE"/>
    <n v="1128299"/>
    <d v="2021-06-23T00:00:00"/>
    <s v="West"/>
    <s v="Arizona"/>
    <s v="Phoenix"/>
    <n v="525"/>
    <n v="91875"/>
    <n v="0.25"/>
    <x v="2"/>
    <s v="Nike Phantom Vision Club Dynamic Fit FG"/>
    <s v="AJ6959-717"/>
  </r>
  <r>
    <s v="NIKE"/>
    <n v="1128299"/>
    <d v="2021-07-22T00:00:00"/>
    <s v="West"/>
    <s v="Arizona"/>
    <s v="Phoenix"/>
    <n v="675"/>
    <n v="118125"/>
    <n v="0.35"/>
    <x v="2"/>
    <s v="Nike Air Monarch IV"/>
    <s v="415445-102"/>
  </r>
  <r>
    <s v="NIKE"/>
    <n v="1128299"/>
    <d v="2021-07-22T00:00:00"/>
    <s v="West"/>
    <s v="Arizona"/>
    <s v="Phoenix"/>
    <n v="525"/>
    <n v="115500"/>
    <n v="0.4"/>
    <x v="2"/>
    <s v="Zoom Freak 1"/>
    <s v="BQ5422-200"/>
  </r>
  <r>
    <s v="NIKE"/>
    <n v="1128299"/>
    <d v="2021-07-22T00:00:00"/>
    <s v="West"/>
    <s v="Arizona"/>
    <s v="Phoenix"/>
    <n v="475"/>
    <n v="91437.5"/>
    <n v="0.35"/>
    <x v="2"/>
    <s v="Nike Mercurial Superfly 7 Academy IC"/>
    <s v="AT7975-606"/>
  </r>
  <r>
    <s v="NIKE"/>
    <n v="1128299"/>
    <d v="2021-07-22T00:00:00"/>
    <s v="West"/>
    <s v="Arizona"/>
    <s v="Phoenix"/>
    <n v="375"/>
    <n v="65625"/>
    <n v="0.35"/>
    <x v="2"/>
    <s v="Air Jordan 1 Low"/>
    <s v="553558-125"/>
  </r>
  <r>
    <s v="NIKE"/>
    <n v="1128299"/>
    <d v="2021-07-22T00:00:00"/>
    <s v="West"/>
    <s v="Arizona"/>
    <s v="Phoenix"/>
    <n v="425"/>
    <n v="70125"/>
    <n v="0.3"/>
    <x v="2"/>
    <s v="Nike Air Max 95 Print"/>
    <s v="AQ0925-002"/>
  </r>
  <r>
    <s v="NIKE"/>
    <n v="1128299"/>
    <d v="2021-07-22T00:00:00"/>
    <s v="West"/>
    <s v="Arizona"/>
    <s v="Phoenix"/>
    <n v="425"/>
    <n v="74375"/>
    <n v="0.25"/>
    <x v="2"/>
    <s v="Nike P-6000"/>
    <s v="CD6404-800"/>
  </r>
  <r>
    <s v="NIKE"/>
    <n v="1128299"/>
    <d v="2021-08-23T00:00:00"/>
    <s v="West"/>
    <s v="Arizona"/>
    <s v="Phoenix"/>
    <n v="625"/>
    <n v="120312.5"/>
    <n v="0.35"/>
    <x v="2"/>
    <s v="Nike Mercurial Vapor 13 Elite FG"/>
    <s v="AQ4176-049"/>
  </r>
  <r>
    <s v="NIKE"/>
    <n v="1128299"/>
    <d v="2021-08-23T00:00:00"/>
    <s v="West"/>
    <s v="Arizona"/>
    <s v="Phoenix"/>
    <n v="575"/>
    <n v="138000"/>
    <n v="0.4"/>
    <x v="2"/>
    <s v="Nike SB Adversary Premium"/>
    <s v="CT3632-001"/>
  </r>
  <r>
    <s v="NIKE"/>
    <n v="1128299"/>
    <d v="2021-08-23T00:00:00"/>
    <s v="West"/>
    <s v="Arizona"/>
    <s v="Phoenix"/>
    <n v="450"/>
    <n v="86625"/>
    <n v="0.35"/>
    <x v="2"/>
    <s v="Nike Air VaporMax 360"/>
    <s v="CK2718-003"/>
  </r>
  <r>
    <s v="NIKE"/>
    <n v="1128299"/>
    <d v="2021-08-23T00:00:00"/>
    <s v="West"/>
    <s v="Arizona"/>
    <s v="Phoenix"/>
    <n v="400"/>
    <n v="77000"/>
    <n v="0.35"/>
    <x v="2"/>
    <s v="Nike Air Max 720"/>
    <s v="AO2924-401"/>
  </r>
  <r>
    <s v="NIKE"/>
    <n v="1128299"/>
    <d v="2021-08-23T00:00:00"/>
    <s v="West"/>
    <s v="Arizona"/>
    <s v="Phoenix"/>
    <n v="400"/>
    <n v="78000"/>
    <n v="0.3"/>
    <x v="2"/>
    <s v="Nike Zoom KD12"/>
    <s v="AR4229-003"/>
  </r>
  <r>
    <s v="NIKE"/>
    <n v="1128299"/>
    <d v="2021-08-23T00:00:00"/>
    <s v="West"/>
    <s v="Arizona"/>
    <s v="Phoenix"/>
    <n v="375"/>
    <n v="65625"/>
    <n v="0.25"/>
    <x v="2"/>
    <s v="Nike Free X Metcon 2"/>
    <s v="AQ8306-407"/>
  </r>
  <r>
    <s v="NIKE"/>
    <n v="1128299"/>
    <d v="2021-09-24T00:00:00"/>
    <s v="West"/>
    <s v="Arizona"/>
    <s v="Phoenix"/>
    <n v="575"/>
    <n v="90562.5"/>
    <n v="0.35"/>
    <x v="2"/>
    <s v="Nike Air Max 90"/>
    <s v="CD0881-104"/>
  </r>
  <r>
    <s v="NIKE"/>
    <n v="1128299"/>
    <d v="2021-09-24T00:00:00"/>
    <s v="West"/>
    <s v="Arizona"/>
    <s v="Phoenix"/>
    <n v="575"/>
    <n v="115000"/>
    <n v="0.4"/>
    <x v="2"/>
    <s v="Air Jordan 4 Retro SE"/>
    <s v="CT5342-007"/>
  </r>
  <r>
    <s v="NIKE"/>
    <n v="1128299"/>
    <d v="2021-09-24T00:00:00"/>
    <s v="West"/>
    <s v="Arizona"/>
    <s v="Phoenix"/>
    <n v="425"/>
    <n v="66937.5"/>
    <n v="0.35"/>
    <x v="2"/>
    <s v="Nike Air Max 95 Essential"/>
    <s v="CI3705-600"/>
  </r>
  <r>
    <s v="NIKE"/>
    <n v="1128299"/>
    <d v="2021-09-24T00:00:00"/>
    <s v="West"/>
    <s v="Arizona"/>
    <s v="Phoenix"/>
    <n v="375"/>
    <n v="59062.5"/>
    <n v="0.35"/>
    <x v="2"/>
    <s v="Nike SB Zoom Stefan Janoski Canvas RM Premium"/>
    <s v="AQ7878-003"/>
  </r>
  <r>
    <s v="NIKE"/>
    <n v="1128299"/>
    <d v="2021-09-24T00:00:00"/>
    <s v="West"/>
    <s v="Arizona"/>
    <s v="Phoenix"/>
    <n v="375"/>
    <n v="61875"/>
    <n v="0.3"/>
    <x v="2"/>
    <s v="Nike Phantom Venom Academy IC"/>
    <s v="AO0570-810"/>
  </r>
  <r>
    <s v="NIKE"/>
    <n v="1128299"/>
    <d v="2021-09-24T00:00:00"/>
    <s v="West"/>
    <s v="Arizona"/>
    <s v="Phoenix"/>
    <n v="425"/>
    <n v="63750"/>
    <n v="0.25"/>
    <x v="2"/>
    <s v="Nike Air Max 270 React"/>
    <s v="CT5528-001"/>
  </r>
  <r>
    <s v="NIKE"/>
    <n v="1128299"/>
    <d v="2021-10-23T00:00:00"/>
    <s v="West"/>
    <s v="Arizona"/>
    <s v="Phoenix"/>
    <n v="500"/>
    <n v="78750"/>
    <n v="0.35"/>
    <x v="2"/>
    <s v="Nike Zoom Rival Fly"/>
    <s v="CD7288-001"/>
  </r>
  <r>
    <s v="NIKE"/>
    <n v="1128299"/>
    <d v="2021-10-23T00:00:00"/>
    <s v="West"/>
    <s v="Arizona"/>
    <s v="Phoenix"/>
    <n v="500"/>
    <n v="100000"/>
    <n v="0.4"/>
    <x v="2"/>
    <s v="Nike Mercurial Superfly 7 Academy MDS TF"/>
    <s v="BQ5435-703"/>
  </r>
  <r>
    <s v="NIKE"/>
    <n v="1128299"/>
    <d v="2021-10-23T00:00:00"/>
    <s v="West"/>
    <s v="Arizona"/>
    <s v="Phoenix"/>
    <n v="325"/>
    <n v="51187.5"/>
    <n v="0.35"/>
    <x v="2"/>
    <s v="Nike Pegasus 36 FlyEase (Extra Wide)"/>
    <s v="BV0612-001"/>
  </r>
  <r>
    <s v="NIKE"/>
    <n v="1128299"/>
    <d v="2021-10-23T00:00:00"/>
    <s v="West"/>
    <s v="Arizona"/>
    <s v="Phoenix"/>
    <n v="300"/>
    <n v="47250"/>
    <n v="0.35"/>
    <x v="2"/>
    <s v="Nike ISPA Air Max 720"/>
    <s v="CD2182-001"/>
  </r>
  <r>
    <s v="NIKE"/>
    <n v="1128299"/>
    <d v="2021-10-23T00:00:00"/>
    <s v="West"/>
    <s v="Arizona"/>
    <s v="Phoenix"/>
    <n v="275"/>
    <n v="45375"/>
    <n v="0.3"/>
    <x v="2"/>
    <s v="Air Jordan OG"/>
    <s v="133000-106"/>
  </r>
  <r>
    <s v="NIKE"/>
    <n v="1128299"/>
    <d v="2021-10-23T00:00:00"/>
    <s v="West"/>
    <s v="Arizona"/>
    <s v="Phoenix"/>
    <n v="325"/>
    <n v="48750"/>
    <n v="0.25"/>
    <x v="2"/>
    <s v="Nike Air Max 270 React ENG"/>
    <s v="CJ0579-400"/>
  </r>
  <r>
    <s v="NIKE"/>
    <n v="1128299"/>
    <d v="2021-11-23T00:00:00"/>
    <s v="West"/>
    <s v="Arizona"/>
    <s v="Phoenix"/>
    <n v="500"/>
    <n v="78750"/>
    <n v="0.35"/>
    <x v="2"/>
    <s v="Nike Epic Phantom React Flyknit"/>
    <s v="BV0417-401"/>
  </r>
  <r>
    <s v="NIKE"/>
    <n v="1128299"/>
    <d v="2021-11-23T00:00:00"/>
    <s v="West"/>
    <s v="Arizona"/>
    <s v="Phoenix"/>
    <n v="525"/>
    <n v="105000"/>
    <n v="0.4"/>
    <x v="2"/>
    <s v="Nike Air Zoom Pegasus 36"/>
    <s v="AQ2203-003"/>
  </r>
  <r>
    <s v="NIKE"/>
    <n v="1128299"/>
    <d v="2021-11-23T00:00:00"/>
    <s v="West"/>
    <s v="Arizona"/>
    <s v="Phoenix"/>
    <n v="375"/>
    <n v="59062.5"/>
    <n v="0.35"/>
    <x v="2"/>
    <s v="Jordan Aerospace 720"/>
    <s v="BV5502-600"/>
  </r>
  <r>
    <s v="NIKE"/>
    <n v="1128299"/>
    <d v="2021-11-23T00:00:00"/>
    <s v="West"/>
    <s v="Arizona"/>
    <s v="Phoenix"/>
    <n v="350"/>
    <n v="55125"/>
    <n v="0.35"/>
    <x v="2"/>
    <s v="Nike Air Max Plus III"/>
    <s v="CD7005-001"/>
  </r>
  <r>
    <s v="NIKE"/>
    <n v="1128299"/>
    <d v="2021-11-23T00:00:00"/>
    <s v="West"/>
    <s v="Arizona"/>
    <s v="Phoenix"/>
    <n v="300"/>
    <n v="49500"/>
    <n v="0.3"/>
    <x v="2"/>
    <s v="Jordan Hydro 8"/>
    <s v="CD2803-001"/>
  </r>
  <r>
    <s v="NIKE"/>
    <n v="1128299"/>
    <d v="2021-11-23T00:00:00"/>
    <s v="West"/>
    <s v="Arizona"/>
    <s v="Phoenix"/>
    <n v="425"/>
    <n v="63750"/>
    <n v="0.25"/>
    <x v="2"/>
    <s v="Nike x Undercover React"/>
    <s v="CJ6971-001"/>
  </r>
  <r>
    <s v="NIKE"/>
    <n v="1128299"/>
    <d v="2021-12-22T00:00:00"/>
    <s v="West"/>
    <s v="Arizona"/>
    <s v="Phoenix"/>
    <n v="625"/>
    <n v="98437.5"/>
    <n v="0.35"/>
    <x v="2"/>
    <s v="Nike Air Max 90/1"/>
    <s v="AJ7695-100"/>
  </r>
  <r>
    <s v="NIKE"/>
    <n v="1128299"/>
    <d v="2021-12-22T00:00:00"/>
    <s v="West"/>
    <s v="Arizona"/>
    <s v="Phoenix"/>
    <n v="625"/>
    <n v="125000"/>
    <n v="0.4"/>
    <x v="2"/>
    <s v="Nike Air Max 98"/>
    <s v="640744-016"/>
  </r>
  <r>
    <s v="NIKE"/>
    <n v="1128299"/>
    <d v="2021-12-22T00:00:00"/>
    <s v="West"/>
    <s v="Arizona"/>
    <s v="Phoenix"/>
    <n v="425"/>
    <n v="66937.5"/>
    <n v="0.35"/>
    <x v="2"/>
    <s v="Nike Air Max 200"/>
    <s v="AQ2568-100"/>
  </r>
  <r>
    <s v="NIKE"/>
    <n v="1128299"/>
    <d v="2021-12-22T00:00:00"/>
    <s v="West"/>
    <s v="Arizona"/>
    <s v="Phoenix"/>
    <n v="425"/>
    <n v="66937.5"/>
    <n v="0.35"/>
    <x v="2"/>
    <s v="Nike Air Max 90"/>
    <s v="CT2007-100"/>
  </r>
  <r>
    <s v="NIKE"/>
    <n v="1128299"/>
    <d v="2021-12-22T00:00:00"/>
    <s v="West"/>
    <s v="Arizona"/>
    <s v="Phoenix"/>
    <n v="350"/>
    <n v="57750"/>
    <n v="0.3"/>
    <x v="2"/>
    <s v="Nike Air Max 270 React"/>
    <s v="CI3866-100"/>
  </r>
  <r>
    <s v="NIKE"/>
    <n v="1128299"/>
    <d v="2021-12-22T00:00:00"/>
    <s v="West"/>
    <s v="Arizona"/>
    <s v="Phoenix"/>
    <n v="450"/>
    <n v="67500"/>
    <n v="0.25"/>
    <x v="2"/>
    <s v="Nike Air Max 1 Premium"/>
    <s v="CU8861-460"/>
  </r>
  <r>
    <s v="NIKE"/>
    <n v="1128299"/>
    <d v="2021-01-26T00:00:00"/>
    <s v="West"/>
    <s v="Arizona"/>
    <s v="Phoenix"/>
    <n v="475"/>
    <n v="58187.5"/>
    <n v="0.35"/>
    <x v="2"/>
    <s v="Nike Tiempo Legend 8 Club MG"/>
    <s v="AT6107-606"/>
  </r>
  <r>
    <s v="NIKE"/>
    <n v="1128299"/>
    <d v="2021-01-26T00:00:00"/>
    <s v="West"/>
    <s v="Arizona"/>
    <s v="Phoenix"/>
    <n v="475"/>
    <n v="85500"/>
    <n v="0.4"/>
    <x v="2"/>
    <s v="Nike Air Zoom Terra Kiger 6"/>
    <s v="CJ0219-400"/>
  </r>
  <r>
    <s v="NIKE"/>
    <n v="1128299"/>
    <d v="2021-01-26T00:00:00"/>
    <s v="West"/>
    <s v="Arizona"/>
    <s v="Phoenix"/>
    <n v="475"/>
    <n v="74812.5"/>
    <n v="0.35"/>
    <x v="2"/>
    <s v="Nike Air Max 97 Utility"/>
    <s v="BQ5615-002"/>
  </r>
  <r>
    <s v="NIKE"/>
    <n v="1128299"/>
    <d v="2021-01-26T00:00:00"/>
    <s v="West"/>
    <s v="Arizona"/>
    <s v="Phoenix"/>
    <n v="325"/>
    <n v="51187.5"/>
    <n v="0.35"/>
    <x v="2"/>
    <s v="Jordan Jumpman 2020 PF"/>
    <s v="BQ3448-400"/>
  </r>
  <r>
    <s v="NIKE"/>
    <n v="1128299"/>
    <d v="2021-01-26T00:00:00"/>
    <s v="West"/>
    <s v="Arizona"/>
    <s v="Phoenix"/>
    <n v="275"/>
    <n v="41250"/>
    <n v="0.3"/>
    <x v="2"/>
    <s v="Nike ACG React Terra Gobe"/>
    <s v="BV6344-001"/>
  </r>
  <r>
    <s v="NIKE"/>
    <n v="1128299"/>
    <d v="2021-01-26T00:00:00"/>
    <s v="West"/>
    <s v="Arizona"/>
    <s v="Phoenix"/>
    <n v="475"/>
    <n v="53437.5"/>
    <n v="0.25"/>
    <x v="2"/>
    <s v="Nike Air Max 90 SP"/>
    <s v="CQ6639-001"/>
  </r>
  <r>
    <s v="NIKE"/>
    <n v="1128299"/>
    <d v="2021-02-26T00:00:00"/>
    <s v="West"/>
    <s v="Arizona"/>
    <s v="Phoenix"/>
    <n v="525"/>
    <n v="64312.5"/>
    <n v="0.35"/>
    <x v="2"/>
    <s v="Nike Air Force 1 '07 Essential"/>
    <s v="AO2132-401"/>
  </r>
  <r>
    <s v="NIKE"/>
    <n v="1128299"/>
    <d v="2021-02-26T00:00:00"/>
    <s v="West"/>
    <s v="Arizona"/>
    <s v="Phoenix"/>
    <n v="425"/>
    <n v="76500"/>
    <n v="0.4"/>
    <x v="2"/>
    <s v="Nike Joyride Dual Run"/>
    <s v="CD4363-103"/>
  </r>
  <r>
    <s v="NIKE"/>
    <n v="1128299"/>
    <d v="2021-02-26T00:00:00"/>
    <s v="West"/>
    <s v="Arizona"/>
    <s v="Phoenix"/>
    <n v="425"/>
    <n v="66937.5"/>
    <n v="0.35"/>
    <x v="2"/>
    <s v="Jordan Proto-React Z"/>
    <s v="CI3794-600"/>
  </r>
  <r>
    <s v="NIKE"/>
    <n v="1128299"/>
    <d v="2021-02-26T00:00:00"/>
    <s v="West"/>
    <s v="New Mexico"/>
    <s v="Albuquerque"/>
    <n v="275"/>
    <n v="43312.5"/>
    <n v="0.35"/>
    <x v="2"/>
    <s v="Nike Air Max 270 React LX"/>
    <s v="CK4126-001"/>
  </r>
  <r>
    <s v="NIKE"/>
    <n v="1128299"/>
    <d v="2021-02-26T00:00:00"/>
    <s v="West"/>
    <s v="New Mexico"/>
    <s v="Albuquerque"/>
    <n v="200"/>
    <n v="30000"/>
    <n v="0.3"/>
    <x v="2"/>
    <s v="Nike AF-1 Shadow SE"/>
    <s v="CQ3317-001"/>
  </r>
  <r>
    <s v="NIKE"/>
    <n v="1128299"/>
    <d v="2021-02-26T00:00:00"/>
    <s v="West"/>
    <s v="New Mexico"/>
    <s v="Albuquerque"/>
    <n v="400"/>
    <n v="45000"/>
    <n v="0.25"/>
    <x v="2"/>
    <s v="NikeCourt Air Zoom Vapor X"/>
    <s v="AA8030-108"/>
  </r>
  <r>
    <s v="NIKE"/>
    <n v="1128299"/>
    <d v="2021-03-25T00:00:00"/>
    <s v="West"/>
    <s v="New Mexico"/>
    <s v="Albuquerque"/>
    <n v="550"/>
    <n v="86625"/>
    <n v="0.35"/>
    <x v="2"/>
    <s v="Nike Bella Kai"/>
    <s v="AO3622-006"/>
  </r>
  <r>
    <s v="NIKE"/>
    <n v="1128299"/>
    <d v="2021-03-25T00:00:00"/>
    <s v="West"/>
    <s v="New Mexico"/>
    <s v="Albuquerque"/>
    <n v="400"/>
    <n v="88000"/>
    <n v="0.4"/>
    <x v="2"/>
    <s v="Nike Mercurial Vapor 13 Club Neymar Jr. MG"/>
    <s v="AT7967-104"/>
  </r>
  <r>
    <s v="NIKE"/>
    <n v="1128299"/>
    <d v="2021-03-25T00:00:00"/>
    <s v="West"/>
    <s v="New Mexico"/>
    <s v="Albuquerque"/>
    <n v="400"/>
    <n v="77000"/>
    <n v="0.35"/>
    <x v="2"/>
    <s v="Nike Mercurial Vapor 13 Club Neymar Jr. TF"/>
    <s v="AT8000-104"/>
  </r>
  <r>
    <s v="NIKE"/>
    <n v="1128299"/>
    <d v="2021-03-25T00:00:00"/>
    <s v="West"/>
    <s v="New Mexico"/>
    <s v="Albuquerque"/>
    <n v="275"/>
    <n v="52937.5"/>
    <n v="0.35"/>
    <x v="2"/>
    <s v="Nike Mercurial Vapor 13 Elite Neymar Jr. FG"/>
    <s v="AT7898-104"/>
  </r>
  <r>
    <s v="NIKE"/>
    <n v="1128299"/>
    <d v="2021-03-25T00:00:00"/>
    <s v="West"/>
    <s v="New Mexico"/>
    <s v="Albuquerque"/>
    <n v="175"/>
    <n v="31500"/>
    <n v="0.3"/>
    <x v="2"/>
    <s v="Nike Mercurial Vapor 13 Academy Neymar Jr. TF"/>
    <s v="AT7995-104"/>
  </r>
  <r>
    <s v="NIKE"/>
    <n v="1128299"/>
    <d v="2021-03-25T00:00:00"/>
    <s v="West"/>
    <s v="New Mexico"/>
    <s v="Albuquerque"/>
    <n v="375"/>
    <n v="51562.5"/>
    <n v="0.25"/>
    <x v="2"/>
    <s v="Nike Mercurial Vapor 13 Academy Neymar Jr. MG"/>
    <s v="AT7960-104"/>
  </r>
  <r>
    <s v="NIKE"/>
    <n v="1128299"/>
    <d v="2021-04-26T00:00:00"/>
    <s v="West"/>
    <s v="New Mexico"/>
    <s v="Albuquerque"/>
    <n v="550"/>
    <n v="105875"/>
    <n v="0.35"/>
    <x v="2"/>
    <s v="LeBron 17"/>
    <s v="BQ3177-100"/>
  </r>
  <r>
    <s v="NIKE"/>
    <n v="1128299"/>
    <d v="2021-04-26T00:00:00"/>
    <s v="West"/>
    <s v="New Mexico"/>
    <s v="Albuquerque"/>
    <n v="350"/>
    <n v="84000"/>
    <n v="0.4"/>
    <x v="2"/>
    <s v="Nike Benassi"/>
    <s v="343881-412"/>
  </r>
  <r>
    <s v="NIKE"/>
    <n v="1128299"/>
    <d v="2021-04-26T00:00:00"/>
    <s v="West"/>
    <s v="New Mexico"/>
    <s v="Albuquerque"/>
    <n v="400"/>
    <n v="84000"/>
    <n v="0.35"/>
    <x v="2"/>
    <s v="Nike Air Max Dia Icon Clash"/>
    <s v="AQ4312-107"/>
  </r>
  <r>
    <s v="NIKE"/>
    <n v="1128299"/>
    <d v="2021-04-26T00:00:00"/>
    <s v="West"/>
    <s v="New Mexico"/>
    <s v="Albuquerque"/>
    <n v="300"/>
    <n v="57750"/>
    <n v="0.35"/>
    <x v="2"/>
    <s v="Air Jordan XXXIV PF"/>
    <s v="BQ3381-600"/>
  </r>
  <r>
    <s v="NIKE"/>
    <n v="1128299"/>
    <d v="2021-04-26T00:00:00"/>
    <s v="West"/>
    <s v="New Mexico"/>
    <s v="Albuquerque"/>
    <n v="200"/>
    <n v="36000"/>
    <n v="0.3"/>
    <x v="2"/>
    <s v="LeBron Witness 4 EP"/>
    <s v="CD0188-101"/>
  </r>
  <r>
    <s v="NIKE"/>
    <n v="1128299"/>
    <d v="2021-04-26T00:00:00"/>
    <s v="West"/>
    <s v="New Mexico"/>
    <s v="Albuquerque"/>
    <n v="375"/>
    <n v="70312.5"/>
    <n v="0.25"/>
    <x v="2"/>
    <s v="Nike Air Zoom Winflo 5"/>
    <s v="AA7406-006"/>
  </r>
  <r>
    <s v="NIKE"/>
    <n v="1128299"/>
    <d v="2021-05-27T00:00:00"/>
    <s v="West"/>
    <s v="New Mexico"/>
    <s v="Albuquerque"/>
    <n v="575"/>
    <n v="110687.5"/>
    <n v="0.35"/>
    <x v="2"/>
    <s v="Nike Air Max 90"/>
    <s v="CD0917-300"/>
  </r>
  <r>
    <s v="NIKE"/>
    <n v="1128299"/>
    <d v="2021-05-27T00:00:00"/>
    <s v="West"/>
    <s v="New Mexico"/>
    <s v="Albuquerque"/>
    <n v="425"/>
    <n v="102000"/>
    <n v="0.4"/>
    <x v="2"/>
    <s v="PG 3 NASA"/>
    <s v="CI2666-400"/>
  </r>
  <r>
    <s v="NIKE"/>
    <n v="1128299"/>
    <d v="2021-05-27T00:00:00"/>
    <s v="West"/>
    <s v="New Mexico"/>
    <s v="Albuquerque"/>
    <n v="450"/>
    <n v="94500"/>
    <n v="0.35"/>
    <x v="2"/>
    <s v="Nike React Sertu"/>
    <s v="AT5301-003"/>
  </r>
  <r>
    <s v="NIKE"/>
    <n v="1128299"/>
    <d v="2021-05-27T00:00:00"/>
    <s v="West"/>
    <s v="New Mexico"/>
    <s v="Albuquerque"/>
    <n v="350"/>
    <n v="67375"/>
    <n v="0.35"/>
    <x v="2"/>
    <s v="Nike React Element 55 SE"/>
    <s v="CD2153-001"/>
  </r>
  <r>
    <s v="NIKE"/>
    <n v="1128299"/>
    <d v="2021-05-27T00:00:00"/>
    <s v="West"/>
    <s v="New Mexico"/>
    <s v="Albuquerque"/>
    <n v="250"/>
    <n v="45000"/>
    <n v="0.3"/>
    <x v="2"/>
    <s v="Nike SB Zoom Stefan Janoski Mid RM"/>
    <s v="AT7324-001"/>
  </r>
  <r>
    <s v="NIKE"/>
    <n v="1128299"/>
    <d v="2021-05-27T00:00:00"/>
    <s v="West"/>
    <s v="New Mexico"/>
    <s v="Albuquerque"/>
    <n v="425"/>
    <n v="79687.5"/>
    <n v="0.25"/>
    <x v="2"/>
    <s v="Nike Zoom Rival Fly 2"/>
    <s v="CJ0710-004"/>
  </r>
  <r>
    <s v="NIKE"/>
    <n v="1128299"/>
    <d v="2021-06-26T00:00:00"/>
    <s v="West"/>
    <s v="New Mexico"/>
    <s v="Albuquerque"/>
    <n v="700"/>
    <n v="134750"/>
    <n v="0.35"/>
    <x v="2"/>
    <s v="Nike Precision 4"/>
    <s v="CK1069-001"/>
  </r>
  <r>
    <s v="NIKE"/>
    <n v="1128299"/>
    <d v="2021-06-26T00:00:00"/>
    <s v="West"/>
    <s v="New Mexico"/>
    <s v="Albuquerque"/>
    <n v="550"/>
    <n v="132000"/>
    <n v="0.4"/>
    <x v="2"/>
    <s v="Nike Renew Run Special Edition"/>
    <s v="CT3509-001"/>
  </r>
  <r>
    <s v="NIKE"/>
    <n v="1128299"/>
    <d v="2021-06-26T00:00:00"/>
    <s v="West"/>
    <s v="New Mexico"/>
    <s v="Albuquerque"/>
    <n v="550"/>
    <n v="115500"/>
    <n v="0.35"/>
    <x v="2"/>
    <s v="Kyrie Flytrap 3 EP"/>
    <s v="CD0191-009"/>
  </r>
  <r>
    <s v="NIKE"/>
    <n v="1128299"/>
    <d v="2021-06-26T00:00:00"/>
    <s v="West"/>
    <s v="New Mexico"/>
    <s v="Albuquerque"/>
    <n v="425"/>
    <n v="81812.5"/>
    <n v="0.35"/>
    <x v="2"/>
    <s v="Nike Mercurial Vapor 13 Club Neymar Jr IC"/>
    <s v="AT7998-104"/>
  </r>
  <r>
    <s v="NIKE"/>
    <n v="1128299"/>
    <d v="2021-06-26T00:00:00"/>
    <s v="West"/>
    <s v="New Mexico"/>
    <s v="Albuquerque"/>
    <n v="300"/>
    <n v="54000"/>
    <n v="0.3"/>
    <x v="2"/>
    <s v="Nike Air Max Alpha Savage"/>
    <s v="AT3378-471"/>
  </r>
  <r>
    <s v="NIKE"/>
    <n v="1128299"/>
    <d v="2021-06-26T00:00:00"/>
    <s v="West"/>
    <s v="New Mexico"/>
    <s v="Albuquerque"/>
    <n v="600"/>
    <n v="112500"/>
    <n v="0.25"/>
    <x v="2"/>
    <s v="Jordan Max 200"/>
    <s v="CD6105-007"/>
  </r>
  <r>
    <s v="NIKE"/>
    <n v="1128299"/>
    <d v="2021-07-25T00:00:00"/>
    <s v="West"/>
    <s v="New Mexico"/>
    <s v="Albuquerque"/>
    <n v="750"/>
    <n v="144375"/>
    <n v="0.35"/>
    <x v="2"/>
    <s v="Nike React Vision"/>
    <s v="CD4373-001"/>
  </r>
  <r>
    <s v="NIKE"/>
    <n v="1128299"/>
    <d v="2021-07-25T00:00:00"/>
    <s v="West"/>
    <s v="New Mexico"/>
    <s v="Albuquerque"/>
    <n v="600"/>
    <n v="144000"/>
    <n v="0.4"/>
    <x v="2"/>
    <s v="Nike Phantom Vision 2 Club Dynamic Fit TF"/>
    <s v="CD4173-606"/>
  </r>
  <r>
    <s v="NIKE"/>
    <n v="1128299"/>
    <d v="2021-07-25T00:00:00"/>
    <s v="West"/>
    <s v="New Mexico"/>
    <s v="Albuquerque"/>
    <n v="550"/>
    <n v="115500"/>
    <n v="0.35"/>
    <x v="2"/>
    <s v="Jordan Trunner NXT React"/>
    <s v="AV1201-600"/>
  </r>
  <r>
    <s v="NIKE"/>
    <n v="1128299"/>
    <d v="2021-07-25T00:00:00"/>
    <s v="West"/>
    <s v="New Mexico"/>
    <s v="Albuquerque"/>
    <n v="450"/>
    <n v="86625"/>
    <n v="0.35"/>
    <x v="2"/>
    <s v="Kyrie Low 2"/>
    <s v="AV6337-003"/>
  </r>
  <r>
    <s v="NIKE"/>
    <n v="1128299"/>
    <d v="2021-07-25T00:00:00"/>
    <s v="West"/>
    <s v="New Mexico"/>
    <s v="Albuquerque"/>
    <n v="500"/>
    <n v="90000"/>
    <n v="0.3"/>
    <x v="2"/>
    <s v="Nike Zoom Pegasus Turbo 2"/>
    <s v="CN6928-300"/>
  </r>
  <r>
    <s v="NIKE"/>
    <n v="1128299"/>
    <d v="2021-07-25T00:00:00"/>
    <s v="West"/>
    <s v="New Mexico"/>
    <s v="Albuquerque"/>
    <n v="500"/>
    <n v="93750"/>
    <n v="0.25"/>
    <x v="2"/>
    <s v="Nike React Infinity Run Flyknit"/>
    <s v="CD4372-004"/>
  </r>
  <r>
    <s v="NIKE"/>
    <n v="1128299"/>
    <d v="2021-08-26T00:00:00"/>
    <s v="West"/>
    <s v="New Mexico"/>
    <s v="Albuquerque"/>
    <n v="700"/>
    <n v="147000"/>
    <n v="0.35"/>
    <x v="2"/>
    <s v="Nike Tiempo Legend 8 Academy MG"/>
    <s v="AT5292-606"/>
  </r>
  <r>
    <s v="NIKE"/>
    <n v="1128299"/>
    <d v="2021-08-26T00:00:00"/>
    <s v="West"/>
    <s v="New Mexico"/>
    <s v="Albuquerque"/>
    <n v="650"/>
    <n v="169000"/>
    <n v="0.4"/>
    <x v="2"/>
    <s v="Kyrie 5"/>
    <s v="AQ2456-007"/>
  </r>
  <r>
    <s v="NIKE"/>
    <n v="1128299"/>
    <d v="2021-08-26T00:00:00"/>
    <s v="West"/>
    <s v="New Mexico"/>
    <s v="Albuquerque"/>
    <n v="525"/>
    <n v="110250"/>
    <n v="0.35"/>
    <x v="2"/>
    <s v="Nike Flex 2020 RN"/>
    <s v="CJ0217-001"/>
  </r>
  <r>
    <s v="NIKE"/>
    <n v="1128299"/>
    <d v="2021-08-26T00:00:00"/>
    <s v="West"/>
    <s v="New Mexico"/>
    <s v="Albuquerque"/>
    <n v="475"/>
    <n v="99750"/>
    <n v="0.35"/>
    <x v="2"/>
    <s v="Nike Air Force 1 '07"/>
    <s v="315122-001"/>
  </r>
  <r>
    <s v="NIKE"/>
    <n v="1128299"/>
    <d v="2021-08-26T00:00:00"/>
    <s v="West"/>
    <s v="New Mexico"/>
    <s v="Albuquerque"/>
    <n v="475"/>
    <n v="99750"/>
    <n v="0.3"/>
    <x v="2"/>
    <s v="Nike SB Chron Solarsoft Premium"/>
    <s v="CK0980-002"/>
  </r>
  <r>
    <s v="NIKE"/>
    <n v="1128299"/>
    <d v="2021-08-26T00:00:00"/>
    <s v="West"/>
    <s v="New Mexico"/>
    <s v="Albuquerque"/>
    <n v="450"/>
    <n v="84375"/>
    <n v="0.25"/>
    <x v="2"/>
    <s v="LeBron Soldier 13 SFG"/>
    <s v="AR4225-003"/>
  </r>
  <r>
    <s v="NIKE"/>
    <n v="1128299"/>
    <d v="2021-09-27T00:00:00"/>
    <s v="West"/>
    <s v="New Mexico"/>
    <s v="Albuquerque"/>
    <n v="625"/>
    <n v="109375"/>
    <n v="0.35"/>
    <x v="2"/>
    <s v="NikeCourt Air Max Vapor Wing Premium"/>
    <s v="CT3890-101"/>
  </r>
  <r>
    <s v="NIKE"/>
    <n v="1128299"/>
    <d v="2021-09-27T00:00:00"/>
    <s v="West"/>
    <s v="New Mexico"/>
    <s v="Albuquerque"/>
    <n v="625"/>
    <n v="137500"/>
    <n v="0.4"/>
    <x v="2"/>
    <s v="Nike Mercurial Vapor 13 Club TF"/>
    <s v="AT7999-414"/>
  </r>
  <r>
    <s v="NIKE"/>
    <n v="1128299"/>
    <d v="2021-09-27T00:00:00"/>
    <s v="West"/>
    <s v="New Mexico"/>
    <s v="Albuquerque"/>
    <n v="475"/>
    <n v="83125"/>
    <n v="0.35"/>
    <x v="2"/>
    <s v="Nike Phantom Vision 2 Elite Dynamic Fit FG"/>
    <s v="CD4161-606"/>
  </r>
  <r>
    <s v="NIKE"/>
    <n v="1128299"/>
    <d v="2021-09-27T00:00:00"/>
    <s v="West"/>
    <s v="New Mexico"/>
    <s v="Albuquerque"/>
    <n v="425"/>
    <n v="74375"/>
    <n v="0.35"/>
    <x v="2"/>
    <s v="Nike Air Skarn"/>
    <s v="CD2189-002"/>
  </r>
  <r>
    <s v="NIKE"/>
    <n v="1128299"/>
    <d v="2021-09-27T00:00:00"/>
    <s v="West"/>
    <s v="New Mexico"/>
    <s v="Albuquerque"/>
    <n v="425"/>
    <n v="76500"/>
    <n v="0.3"/>
    <x v="2"/>
    <s v="Nike Air Max 270 SE"/>
    <s v="CD6615-100"/>
  </r>
  <r>
    <s v="NIKE"/>
    <n v="1128299"/>
    <d v="2021-09-27T00:00:00"/>
    <s v="West"/>
    <s v="New Mexico"/>
    <s v="Albuquerque"/>
    <n v="475"/>
    <n v="77187.5"/>
    <n v="0.25"/>
    <x v="2"/>
    <s v="Nike Zoom KD11 EP"/>
    <s v="AO2605-600"/>
  </r>
  <r>
    <s v="NIKE"/>
    <n v="1128299"/>
    <d v="2021-10-26T00:00:00"/>
    <s v="West"/>
    <s v="New Mexico"/>
    <s v="Albuquerque"/>
    <n v="550"/>
    <n v="96250"/>
    <n v="0.35"/>
    <x v="2"/>
    <s v="Nike SB Blazer Low XT"/>
    <s v="864348-019"/>
  </r>
  <r>
    <s v="NIKE"/>
    <n v="1128299"/>
    <d v="2021-10-26T00:00:00"/>
    <s v="West"/>
    <s v="New Mexico"/>
    <s v="Albuquerque"/>
    <n v="550"/>
    <n v="121000"/>
    <n v="0.4"/>
    <x v="2"/>
    <s v="Nike Air Max 720 Horizon"/>
    <s v="BQ5808-100"/>
  </r>
  <r>
    <s v="NIKE"/>
    <n v="1128299"/>
    <d v="2021-10-26T00:00:00"/>
    <s v="West"/>
    <s v="New Mexico"/>
    <s v="Albuquerque"/>
    <n v="375"/>
    <n v="65625"/>
    <n v="0.35"/>
    <x v="2"/>
    <s v="Nike React Metcon AMP"/>
    <s v="CN5501-046"/>
  </r>
  <r>
    <s v="NIKE"/>
    <n v="1128299"/>
    <d v="2021-10-26T00:00:00"/>
    <s v="West"/>
    <s v="New Mexico"/>
    <s v="Albuquerque"/>
    <n v="350"/>
    <n v="61250"/>
    <n v="0.35"/>
    <x v="2"/>
    <s v="Nike Huarache Type"/>
    <s v="BQ5102-400"/>
  </r>
  <r>
    <s v="NIKE"/>
    <n v="1128299"/>
    <d v="2021-10-26T00:00:00"/>
    <s v="West"/>
    <s v="New Mexico"/>
    <s v="Albuquerque"/>
    <n v="325"/>
    <n v="58500"/>
    <n v="0.3"/>
    <x v="2"/>
    <s v="Nike Air Max 95 Premium"/>
    <s v="CJ0588-001"/>
  </r>
  <r>
    <s v="NIKE"/>
    <n v="1128299"/>
    <d v="2021-10-26T00:00:00"/>
    <s v="West"/>
    <s v="New Mexico"/>
    <s v="Albuquerque"/>
    <n v="375"/>
    <n v="70312.5"/>
    <n v="0.25"/>
    <x v="2"/>
    <s v="Nike Free RN 5.0"/>
    <s v="BV7774-100"/>
  </r>
  <r>
    <s v="NIKE"/>
    <n v="1128299"/>
    <d v="2021-11-26T00:00:00"/>
    <s v="West"/>
    <s v="New Mexico"/>
    <s v="Albuquerque"/>
    <n v="550"/>
    <n v="115500"/>
    <n v="0.35"/>
    <x v="2"/>
    <s v="Nike Zoom Vomero 5 SE SP"/>
    <s v="CI1694-300"/>
  </r>
  <r>
    <s v="NIKE"/>
    <n v="1128299"/>
    <d v="2021-11-26T00:00:00"/>
    <s v="West"/>
    <s v="New Mexico"/>
    <s v="Albuquerque"/>
    <n v="600"/>
    <n v="156000"/>
    <n v="0.4"/>
    <x v="2"/>
    <s v="Nike Benassi JDI"/>
    <s v="631261-035"/>
  </r>
  <r>
    <s v="NIKE"/>
    <n v="1128299"/>
    <d v="2021-11-26T00:00:00"/>
    <s v="West"/>
    <s v="New Mexico"/>
    <s v="Albuquerque"/>
    <n v="450"/>
    <n v="94500"/>
    <n v="0.35"/>
    <x v="2"/>
    <s v="Kyrie 6 'Enlightenment'"/>
    <s v="BQ4630-500"/>
  </r>
  <r>
    <s v="NIKE"/>
    <n v="1128299"/>
    <d v="2021-11-26T00:00:00"/>
    <s v="West"/>
    <s v="New Mexico"/>
    <s v="Albuquerque"/>
    <n v="425"/>
    <n v="89250"/>
    <n v="0.35"/>
    <x v="2"/>
    <s v="Nike Tiempo Legend 8 Academy IC"/>
    <s v="AT6099-606"/>
  </r>
  <r>
    <s v="NIKE"/>
    <n v="1128299"/>
    <d v="2021-11-26T00:00:00"/>
    <s v="West"/>
    <s v="New Mexico"/>
    <s v="Albuquerque"/>
    <n v="375"/>
    <n v="78750"/>
    <n v="0.3"/>
    <x v="2"/>
    <s v="Nike Mercurial Vapor 13 Academy MG"/>
    <s v="AT5269-606"/>
  </r>
  <r>
    <s v="NIKE"/>
    <n v="1128299"/>
    <d v="2021-11-26T00:00:00"/>
    <s v="West"/>
    <s v="New Mexico"/>
    <s v="Albuquerque"/>
    <n v="500"/>
    <n v="93750"/>
    <n v="0.25"/>
    <x v="2"/>
    <s v="Nike React Presto Premium"/>
    <s v="CN7664-800"/>
  </r>
  <r>
    <s v="NIKE"/>
    <n v="1128299"/>
    <d v="2021-12-25T00:00:00"/>
    <s v="West"/>
    <s v="New Mexico"/>
    <s v="Albuquerque"/>
    <n v="700"/>
    <n v="147000"/>
    <n v="0.35"/>
    <x v="2"/>
    <s v="Zoom Freak 1 'Employee of the Month'"/>
    <s v="CD4962-001"/>
  </r>
  <r>
    <s v="NIKE"/>
    <n v="1128299"/>
    <d v="2021-12-25T00:00:00"/>
    <s v="West"/>
    <s v="New Mexico"/>
    <s v="Albuquerque"/>
    <n v="700"/>
    <n v="182000"/>
    <n v="0.4"/>
    <x v="2"/>
    <s v="Nike ZoomX Vaporfly NEXT%"/>
    <s v="AO4568-600"/>
  </r>
  <r>
    <s v="NIKE"/>
    <n v="1128299"/>
    <d v="2021-12-25T00:00:00"/>
    <s v="West"/>
    <s v="New Mexico"/>
    <s v="Albuquerque"/>
    <n v="500"/>
    <n v="105000"/>
    <n v="0.35"/>
    <x v="2"/>
    <s v="Nike SB Check"/>
    <s v="705265-006"/>
  </r>
  <r>
    <s v="NIKE"/>
    <n v="1128299"/>
    <d v="2021-12-25T00:00:00"/>
    <s v="West"/>
    <s v="New Mexico"/>
    <s v="Albuquerque"/>
    <n v="500"/>
    <n v="105000"/>
    <n v="0.35"/>
    <x v="2"/>
    <s v="Nike Free RN Flyknit 3.0 2020"/>
    <s v="CJ0266-001"/>
  </r>
  <r>
    <s v="NIKE"/>
    <n v="1128299"/>
    <d v="2021-12-25T00:00:00"/>
    <s v="West"/>
    <s v="New Mexico"/>
    <s v="Albuquerque"/>
    <n v="425"/>
    <n v="89250"/>
    <n v="0.3"/>
    <x v="2"/>
    <s v="Nike Air Zoom Structure 22"/>
    <s v="AA1636-406"/>
  </r>
  <r>
    <s v="NIKE"/>
    <n v="1128299"/>
    <d v="2021-12-25T00:00:00"/>
    <s v="West"/>
    <s v="New Mexico"/>
    <s v="Albuquerque"/>
    <n v="525"/>
    <n v="98437.5"/>
    <n v="0.25"/>
    <x v="2"/>
    <s v="Nike Drop-Type Mid"/>
    <s v="BQ5190-101"/>
  </r>
  <r>
    <s v="NIKE"/>
    <n v="1128299"/>
    <d v="2021-01-13T00:00:00"/>
    <s v="West"/>
    <s v="New Mexico"/>
    <s v="Albuquerque"/>
    <n v="450"/>
    <n v="54000"/>
    <n v="0.4"/>
    <x v="2"/>
    <s v="Nike iSPA React"/>
    <s v="CT2692-002"/>
  </r>
  <r>
    <s v="NIKE"/>
    <n v="1128299"/>
    <d v="2021-01-13T00:00:00"/>
    <s v="West"/>
    <s v="New Mexico"/>
    <s v="Albuquerque"/>
    <n v="450"/>
    <n v="72000"/>
    <n v="0.4"/>
    <x v="2"/>
    <s v="Nike PhantomVNM Club FG"/>
    <s v="AO0577-717"/>
  </r>
  <r>
    <s v="NIKE"/>
    <n v="1128299"/>
    <d v="2021-01-13T00:00:00"/>
    <s v="West"/>
    <s v="New Mexico"/>
    <s v="Albuquerque"/>
    <n v="450"/>
    <n v="63000"/>
    <n v="0.35"/>
    <x v="2"/>
    <s v="Nike Air Max 90"/>
    <s v="CU3005-171"/>
  </r>
  <r>
    <s v="NIKE"/>
    <n v="1128299"/>
    <d v="2021-01-13T00:00:00"/>
    <s v="West"/>
    <s v="New Mexico"/>
    <s v="Albuquerque"/>
    <n v="300"/>
    <n v="48000"/>
    <n v="0.4"/>
    <x v="2"/>
    <s v="NikeCourt Air Zoom Zero"/>
    <s v="AA8018-101"/>
  </r>
  <r>
    <s v="NIKE"/>
    <n v="1128299"/>
    <d v="2021-01-13T00:00:00"/>
    <s v="West"/>
    <s v="New Mexico"/>
    <s v="Albuquerque"/>
    <n v="250"/>
    <n v="39375"/>
    <n v="0.35"/>
    <x v="2"/>
    <s v="Nike Air Force Max II"/>
    <s v="AV6243-400"/>
  </r>
  <r>
    <s v="NIKE"/>
    <n v="1128299"/>
    <d v="2021-01-13T00:00:00"/>
    <s v="West"/>
    <s v="New Mexico"/>
    <s v="Albuquerque"/>
    <n v="450"/>
    <n v="45000"/>
    <n v="0.25"/>
    <x v="2"/>
    <s v="Nike Air Max 270 React"/>
    <s v="CT2535-001"/>
  </r>
  <r>
    <s v="NIKE"/>
    <n v="1128299"/>
    <d v="2021-02-13T00:00:00"/>
    <s v="West"/>
    <s v="New Mexico"/>
    <s v="Albuquerque"/>
    <n v="500"/>
    <n v="60000"/>
    <n v="0.4"/>
    <x v="2"/>
    <s v="Nike Mercurial Superfly 7 Academy MDS IC"/>
    <s v="BQ5430-401"/>
  </r>
  <r>
    <s v="NIKE"/>
    <n v="1128299"/>
    <d v="2021-02-13T00:00:00"/>
    <s v="West"/>
    <s v="New Mexico"/>
    <s v="Albuquerque"/>
    <n v="400"/>
    <n v="64000"/>
    <n v="0.4"/>
    <x v="2"/>
    <s v="Nike Air Max 1 Print"/>
    <s v="AQ0927-100"/>
  </r>
  <r>
    <s v="NIKE"/>
    <n v="1128299"/>
    <d v="2021-02-13T00:00:00"/>
    <s v="West"/>
    <s v="New Mexico"/>
    <s v="Albuquerque"/>
    <n v="400"/>
    <n v="56000"/>
    <n v="0.35"/>
    <x v="2"/>
    <s v="Nike Air Max 97 SE"/>
    <s v="AQ4126-100"/>
  </r>
  <r>
    <s v="NIKE"/>
    <n v="1128299"/>
    <d v="2021-02-13T00:00:00"/>
    <s v="Southeast"/>
    <s v="Georgia"/>
    <s v="Atlanta"/>
    <n v="250"/>
    <n v="40000"/>
    <n v="0.4"/>
    <x v="2"/>
    <s v="NikeCourt Air Zoom Resistance"/>
    <s v="918194-003"/>
  </r>
  <r>
    <s v="NIKE"/>
    <n v="1128299"/>
    <d v="2021-02-13T00:00:00"/>
    <s v="Southeast"/>
    <s v="Georgia"/>
    <s v="Atlanta"/>
    <n v="175"/>
    <n v="27562.5"/>
    <n v="0.35"/>
    <x v="2"/>
    <s v="Nike Phantom Venom Club IC"/>
    <s v="AO0578-717"/>
  </r>
  <r>
    <s v="NIKE"/>
    <n v="1128299"/>
    <d v="2021-02-13T00:00:00"/>
    <s v="Southeast"/>
    <s v="Georgia"/>
    <s v="Atlanta"/>
    <n v="375"/>
    <n v="37500"/>
    <n v="0.25"/>
    <x v="2"/>
    <s v="Nike Benassi JDI SE"/>
    <s v="CK0986-002"/>
  </r>
  <r>
    <s v="NIKE"/>
    <n v="1128299"/>
    <d v="2021-03-12T00:00:00"/>
    <s v="Southeast"/>
    <s v="Georgia"/>
    <s v="Atlanta"/>
    <n v="525"/>
    <n v="84000"/>
    <n v="0.4"/>
    <x v="2"/>
    <s v="Nike Mercurial Superfly 7 Elite MDS FG"/>
    <s v="BQ5469-703"/>
  </r>
  <r>
    <s v="NIKE"/>
    <n v="1128299"/>
    <d v="2021-03-12T00:00:00"/>
    <s v="Southeast"/>
    <s v="Georgia"/>
    <s v="Atlanta"/>
    <n v="375"/>
    <n v="75000"/>
    <n v="0.4"/>
    <x v="2"/>
    <s v="Nike Mercurial Vapor 13 Club IC"/>
    <s v="AT7997-606"/>
  </r>
  <r>
    <s v="NIKE"/>
    <n v="1128299"/>
    <d v="2021-03-12T00:00:00"/>
    <s v="Southeast"/>
    <s v="Georgia"/>
    <s v="Atlanta"/>
    <n v="375"/>
    <n v="65625"/>
    <n v="0.35"/>
    <x v="2"/>
    <s v="Nike Air VaporMax 360"/>
    <s v="CT5063-100"/>
  </r>
  <r>
    <s v="NIKE"/>
    <n v="1128299"/>
    <d v="2021-03-12T00:00:00"/>
    <s v="Southeast"/>
    <s v="Georgia"/>
    <s v="Atlanta"/>
    <n v="250"/>
    <n v="50000"/>
    <n v="0.4"/>
    <x v="2"/>
    <s v="Nike Solarsoft"/>
    <s v="488161-602"/>
  </r>
  <r>
    <s v="NIKE"/>
    <n v="1128299"/>
    <d v="2021-03-12T00:00:00"/>
    <s v="Southeast"/>
    <s v="Georgia"/>
    <s v="Atlanta"/>
    <n v="150"/>
    <n v="28875"/>
    <n v="0.35"/>
    <x v="2"/>
    <s v="Air Jordan 11 Retro Low"/>
    <s v="528895-003"/>
  </r>
  <r>
    <s v="NIKE"/>
    <n v="1128299"/>
    <d v="2021-03-12T00:00:00"/>
    <s v="Southeast"/>
    <s v="Georgia"/>
    <s v="Atlanta"/>
    <n v="350"/>
    <n v="43750"/>
    <n v="0.25"/>
    <x v="2"/>
    <s v="Nike Zoom Fly 3 Premium"/>
    <s v="CD4570-300"/>
  </r>
  <r>
    <s v="NIKE"/>
    <n v="1128299"/>
    <d v="2021-04-13T00:00:00"/>
    <s v="Southeast"/>
    <s v="Georgia"/>
    <s v="Atlanta"/>
    <n v="525"/>
    <n v="105000"/>
    <n v="0.4"/>
    <x v="2"/>
    <s v="Nike Zoom Gravity"/>
    <s v="BQ3203-007"/>
  </r>
  <r>
    <s v="NIKE"/>
    <n v="1128299"/>
    <d v="2021-04-13T00:00:00"/>
    <s v="Southeast"/>
    <s v="Georgia"/>
    <s v="Atlanta"/>
    <n v="325"/>
    <n v="71500"/>
    <n v="0.4"/>
    <x v="2"/>
    <s v="Nike MX-720-818"/>
    <s v="CU3013-070"/>
  </r>
  <r>
    <s v="NIKE"/>
    <n v="1128299"/>
    <d v="2021-04-13T00:00:00"/>
    <s v="Southeast"/>
    <s v="Georgia"/>
    <s v="Atlanta"/>
    <n v="375"/>
    <n v="72187.5"/>
    <n v="0.35"/>
    <x v="2"/>
    <s v="Nike Mercurial Vapor 13 Elite SE FG"/>
    <s v="CD6720-808"/>
  </r>
  <r>
    <s v="NIKE"/>
    <n v="1128299"/>
    <d v="2021-04-13T00:00:00"/>
    <s v="Southeast"/>
    <s v="Georgia"/>
    <s v="Atlanta"/>
    <n v="275"/>
    <n v="55000"/>
    <n v="0.4"/>
    <x v="2"/>
    <s v="Nike Air Max 720 BETRUE"/>
    <s v="CJ5472-900"/>
  </r>
  <r>
    <s v="NIKE"/>
    <n v="1128299"/>
    <d v="2021-04-13T00:00:00"/>
    <s v="Southeast"/>
    <s v="Georgia"/>
    <s v="Atlanta"/>
    <n v="175"/>
    <n v="33687.5"/>
    <n v="0.35"/>
    <x v="2"/>
    <s v="Nike Air Force 1 Mid '07"/>
    <s v="315123-111"/>
  </r>
  <r>
    <s v="NIKE"/>
    <n v="1128299"/>
    <d v="2021-04-13T00:00:00"/>
    <s v="Southeast"/>
    <s v="Georgia"/>
    <s v="Atlanta"/>
    <n v="350"/>
    <n v="61250"/>
    <n v="0.25"/>
    <x v="2"/>
    <s v="Nike Air Max 2017"/>
    <s v="849559-004"/>
  </r>
  <r>
    <s v="NIKE"/>
    <n v="1128299"/>
    <d v="2021-05-14T00:00:00"/>
    <s v="Southeast"/>
    <s v="Georgia"/>
    <s v="Atlanta"/>
    <n v="550"/>
    <n v="110000"/>
    <n v="0.4"/>
    <x v="2"/>
    <s v="Nike EXP-X14 SE"/>
    <s v="AO3095-100"/>
  </r>
  <r>
    <s v="NIKE"/>
    <n v="1128299"/>
    <d v="2021-05-14T00:00:00"/>
    <s v="Southeast"/>
    <s v="Georgia"/>
    <s v="Atlanta"/>
    <n v="400"/>
    <n v="88000"/>
    <n v="0.4"/>
    <x v="2"/>
    <s v="NikeCourt Lite 2"/>
    <s v="AR8836-009"/>
  </r>
  <r>
    <s v="NIKE"/>
    <n v="1128299"/>
    <d v="2021-05-14T00:00:00"/>
    <s v="Southeast"/>
    <s v="Georgia"/>
    <s v="Atlanta"/>
    <n v="425"/>
    <n v="81812.5"/>
    <n v="0.35"/>
    <x v="2"/>
    <s v="Air Max 200 20"/>
    <s v="CT5062-100"/>
  </r>
  <r>
    <s v="NIKE"/>
    <n v="1128299"/>
    <d v="2021-05-14T00:00:00"/>
    <s v="Southeast"/>
    <s v="Georgia"/>
    <s v="Atlanta"/>
    <n v="325"/>
    <n v="65000"/>
    <n v="0.4"/>
    <x v="2"/>
    <s v="Nike x Undercover Air Max 720"/>
    <s v="CN2408-001"/>
  </r>
  <r>
    <s v="NIKE"/>
    <n v="1128299"/>
    <d v="2021-05-14T00:00:00"/>
    <s v="Southeast"/>
    <s v="Georgia"/>
    <s v="Atlanta"/>
    <n v="225"/>
    <n v="43312.5"/>
    <n v="0.35"/>
    <x v="2"/>
    <s v="Air Jordan 13 Retro"/>
    <s v="414571-030"/>
  </r>
  <r>
    <s v="NIKE"/>
    <n v="1128299"/>
    <d v="2021-05-14T00:00:00"/>
    <s v="Southeast"/>
    <s v="Georgia"/>
    <s v="Atlanta"/>
    <n v="400"/>
    <n v="70000"/>
    <n v="0.25"/>
    <x v="2"/>
    <s v="Nike Cortez '72 S.D."/>
    <s v="CJ2586-100"/>
  </r>
  <r>
    <s v="NIKE"/>
    <n v="1128299"/>
    <d v="2021-06-13T00:00:00"/>
    <s v="Southeast"/>
    <s v="Georgia"/>
    <s v="Atlanta"/>
    <n v="675"/>
    <n v="135000"/>
    <n v="0.4"/>
    <x v="2"/>
    <s v="Nike Xarr"/>
    <s v="BQ5240-200"/>
  </r>
  <r>
    <s v="NIKE"/>
    <n v="1128299"/>
    <d v="2021-06-13T00:00:00"/>
    <s v="Southeast"/>
    <s v="Georgia"/>
    <s v="Atlanta"/>
    <n v="525"/>
    <n v="115500"/>
    <n v="0.4"/>
    <x v="2"/>
    <s v="Nike Air Max 97 On Air Jasmine Lasode"/>
    <s v="CI1504-100"/>
  </r>
  <r>
    <s v="NIKE"/>
    <n v="1128299"/>
    <d v="2021-06-13T00:00:00"/>
    <s v="Southeast"/>
    <s v="Georgia"/>
    <s v="Atlanta"/>
    <n v="525"/>
    <n v="101062.5"/>
    <n v="0.35"/>
    <x v="2"/>
    <s v="Nike Air Force 1 GORE-TEX ®"/>
    <s v="CK2630-700"/>
  </r>
  <r>
    <s v="NIKE"/>
    <n v="1128299"/>
    <d v="2021-06-13T00:00:00"/>
    <s v="Southeast"/>
    <s v="Georgia"/>
    <s v="Atlanta"/>
    <n v="400"/>
    <n v="80000"/>
    <n v="0.4"/>
    <x v="2"/>
    <s v="Kyrie 6 EP 'Chinese New Year'"/>
    <s v="CD5029-001"/>
  </r>
  <r>
    <s v="NIKE"/>
    <n v="1128299"/>
    <d v="2021-06-13T00:00:00"/>
    <s v="Southeast"/>
    <s v="Georgia"/>
    <s v="Atlanta"/>
    <n v="275"/>
    <n v="52937.5"/>
    <n v="0.35"/>
    <x v="2"/>
    <s v="Nike Fly.By Mid"/>
    <s v="CD0189-001"/>
  </r>
  <r>
    <s v="NIKE"/>
    <n v="1128299"/>
    <d v="2021-06-13T00:00:00"/>
    <s v="Southeast"/>
    <s v="Georgia"/>
    <s v="Atlanta"/>
    <n v="575"/>
    <n v="100625"/>
    <n v="0.25"/>
    <x v="2"/>
    <s v="Nike Zoom KD12"/>
    <s v="CK1195-101"/>
  </r>
  <r>
    <s v="NIKE"/>
    <n v="1128299"/>
    <d v="2021-07-12T00:00:00"/>
    <s v="Southeast"/>
    <s v="Georgia"/>
    <s v="Atlanta"/>
    <n v="725"/>
    <n v="145000"/>
    <n v="0.4"/>
    <x v="2"/>
    <s v="Nike Mercurial Vapor 13 Academy MDS MG"/>
    <s v="CJ1292-401"/>
  </r>
  <r>
    <s v="NIKE"/>
    <n v="1128299"/>
    <d v="2021-07-12T00:00:00"/>
    <s v="Southeast"/>
    <s v="Georgia"/>
    <s v="Atlanta"/>
    <n v="575"/>
    <n v="126500"/>
    <n v="0.4"/>
    <x v="2"/>
    <s v="Nike Mercurial Vapor 13 Elite SE FG"/>
    <s v="CD6720-808"/>
  </r>
  <r>
    <s v="NIKE"/>
    <n v="1128299"/>
    <d v="2021-07-12T00:00:00"/>
    <s v="Southeast"/>
    <s v="Georgia"/>
    <s v="Atlanta"/>
    <n v="525"/>
    <n v="101062.5"/>
    <n v="0.35"/>
    <x v="2"/>
    <s v="Nike Epic React Flyknit 2"/>
    <s v="BQ8928-011"/>
  </r>
  <r>
    <s v="NIKE"/>
    <n v="1128299"/>
    <d v="2021-07-12T00:00:00"/>
    <s v="Southeast"/>
    <s v="Georgia"/>
    <s v="Atlanta"/>
    <n v="425"/>
    <n v="85000"/>
    <n v="0.4"/>
    <x v="2"/>
    <s v="Nike MX-720-818"/>
    <s v="BV5841-800"/>
  </r>
  <r>
    <s v="NIKE"/>
    <n v="1128299"/>
    <d v="2021-07-12T00:00:00"/>
    <s v="Southeast"/>
    <s v="Georgia"/>
    <s v="Atlanta"/>
    <n v="475"/>
    <n v="91437.5"/>
    <n v="0.35"/>
    <x v="2"/>
    <s v="Nike Mercurial Vapor 13 Club Neymar Jr. MG"/>
    <s v="AT7967-104"/>
  </r>
  <r>
    <s v="NIKE"/>
    <n v="1128299"/>
    <d v="2021-07-12T00:00:00"/>
    <s v="Southeast"/>
    <s v="Georgia"/>
    <s v="Atlanta"/>
    <n v="475"/>
    <n v="83125"/>
    <n v="0.25"/>
    <x v="2"/>
    <s v="Nike Air Streak Lite"/>
    <s v="CD4387-100"/>
  </r>
  <r>
    <s v="NIKE"/>
    <n v="1128299"/>
    <d v="2021-08-13T00:00:00"/>
    <s v="Southeast"/>
    <s v="Georgia"/>
    <s v="Atlanta"/>
    <n v="675"/>
    <n v="148500"/>
    <n v="0.4"/>
    <x v="2"/>
    <s v="Nike SB Zoom Stefan Janoski Canvas RM Premium"/>
    <s v="AQ7878-003"/>
  </r>
  <r>
    <s v="NIKE"/>
    <n v="1128299"/>
    <d v="2021-08-13T00:00:00"/>
    <s v="Southeast"/>
    <s v="Georgia"/>
    <s v="Atlanta"/>
    <n v="625"/>
    <n v="150000"/>
    <n v="0.4"/>
    <x v="2"/>
    <s v="Nike Air VaporMax LX"/>
    <s v="BV1712-001"/>
  </r>
  <r>
    <s v="NIKE"/>
    <n v="1128299"/>
    <d v="2021-08-13T00:00:00"/>
    <s v="Southeast"/>
    <s v="Georgia"/>
    <s v="Atlanta"/>
    <n v="500"/>
    <n v="96250"/>
    <n v="0.35"/>
    <x v="2"/>
    <s v="Nike Wildhorse 6"/>
    <s v="BV7106-400"/>
  </r>
  <r>
    <s v="NIKE"/>
    <n v="1128299"/>
    <d v="2021-08-13T00:00:00"/>
    <s v="Southeast"/>
    <s v="Georgia"/>
    <s v="Atlanta"/>
    <n v="450"/>
    <n v="99000"/>
    <n v="0.4"/>
    <x v="2"/>
    <s v="Nike Air Zoom Pegasus 36"/>
    <s v="AQ2210-002"/>
  </r>
  <r>
    <s v="NIKE"/>
    <n v="1128299"/>
    <d v="2021-08-13T00:00:00"/>
    <s v="Southeast"/>
    <s v="Georgia"/>
    <s v="Atlanta"/>
    <n v="450"/>
    <n v="102375"/>
    <n v="0.35"/>
    <x v="2"/>
    <s v="Nike Air Zoom Wildhorse 5"/>
    <s v="AQ2222-200"/>
  </r>
  <r>
    <s v="NIKE"/>
    <n v="1128299"/>
    <d v="2021-08-13T00:00:00"/>
    <s v="Southeast"/>
    <s v="Georgia"/>
    <s v="Atlanta"/>
    <n v="425"/>
    <n v="74375"/>
    <n v="0.25"/>
    <x v="2"/>
    <s v="Nike Air Max 720 Waves"/>
    <s v="BQ4430-400"/>
  </r>
  <r>
    <s v="NIKE"/>
    <n v="1128299"/>
    <d v="2021-09-14T00:00:00"/>
    <s v="Southeast"/>
    <s v="Georgia"/>
    <s v="Atlanta"/>
    <n v="600"/>
    <n v="108000"/>
    <n v="0.4"/>
    <x v="2"/>
    <s v="Nike Benassi JDI BETRUE"/>
    <s v="CD2717-001"/>
  </r>
  <r>
    <s v="NIKE"/>
    <n v="1128299"/>
    <d v="2021-09-14T00:00:00"/>
    <s v="Southeast"/>
    <s v="Georgia"/>
    <s v="Atlanta"/>
    <n v="600"/>
    <n v="120000"/>
    <n v="0.4"/>
    <x v="2"/>
    <s v="Kyrie 4"/>
    <s v="943806-602"/>
  </r>
  <r>
    <s v="NIKE"/>
    <n v="1128299"/>
    <d v="2021-09-14T00:00:00"/>
    <s v="Southeast"/>
    <s v="Georgia"/>
    <s v="Atlanta"/>
    <n v="450"/>
    <n v="70875"/>
    <n v="0.35"/>
    <x v="2"/>
    <s v="Air Jordan 5 Retro"/>
    <s v="CN2932-100"/>
  </r>
  <r>
    <s v="NIKE"/>
    <n v="1128299"/>
    <d v="2021-09-14T00:00:00"/>
    <s v="Southeast"/>
    <s v="Georgia"/>
    <s v="Atlanta"/>
    <n v="400"/>
    <n v="72000"/>
    <n v="0.4"/>
    <x v="2"/>
    <s v="Nike Flex 2020 RN"/>
    <s v="CI9994-001"/>
  </r>
  <r>
    <s v="NIKE"/>
    <n v="1128299"/>
    <d v="2021-09-14T00:00:00"/>
    <s v="Southeast"/>
    <s v="Georgia"/>
    <s v="Atlanta"/>
    <n v="400"/>
    <n v="77000"/>
    <n v="0.35"/>
    <x v="2"/>
    <s v="Nike Drop-Type Premium"/>
    <s v="CN6916-100"/>
  </r>
  <r>
    <s v="NIKE"/>
    <n v="1128299"/>
    <d v="2021-09-14T00:00:00"/>
    <s v="Southeast"/>
    <s v="Georgia"/>
    <s v="Atlanta"/>
    <n v="450"/>
    <n v="67500"/>
    <n v="0.25"/>
    <x v="2"/>
    <s v="Jordan Modero 2 VP"/>
    <s v="CU2708-901"/>
  </r>
  <r>
    <s v="NIKE"/>
    <n v="1128299"/>
    <d v="2021-10-13T00:00:00"/>
    <s v="Southeast"/>
    <s v="Georgia"/>
    <s v="Atlanta"/>
    <n v="525"/>
    <n v="94500"/>
    <n v="0.4"/>
    <x v="2"/>
    <s v="Nike React Metcon"/>
    <s v="BQ6044-100"/>
  </r>
  <r>
    <s v="NIKE"/>
    <n v="1128299"/>
    <d v="2021-10-13T00:00:00"/>
    <s v="Southeast"/>
    <s v="Georgia"/>
    <s v="Atlanta"/>
    <n v="525"/>
    <n v="105000"/>
    <n v="0.4"/>
    <x v="2"/>
    <s v="Nike Joyride Dual Run"/>
    <s v="CD4365-003"/>
  </r>
  <r>
    <s v="NIKE"/>
    <n v="1128299"/>
    <d v="2021-10-13T00:00:00"/>
    <s v="Southeast"/>
    <s v="Georgia"/>
    <s v="Atlanta"/>
    <n v="350"/>
    <n v="55125"/>
    <n v="0.35"/>
    <x v="2"/>
    <s v="Nike Classic Cortez"/>
    <s v="749571-154"/>
  </r>
  <r>
    <s v="NIKE"/>
    <n v="1128299"/>
    <d v="2021-10-13T00:00:00"/>
    <s v="Southeast"/>
    <s v="Georgia"/>
    <s v="Atlanta"/>
    <n v="325"/>
    <n v="58500"/>
    <n v="0.4"/>
    <x v="2"/>
    <s v="Nike React Element 55 Premium"/>
    <s v="CI3835-002"/>
  </r>
  <r>
    <s v="NIKE"/>
    <n v="1128299"/>
    <d v="2021-10-13T00:00:00"/>
    <s v="Southeast"/>
    <s v="Georgia"/>
    <s v="Atlanta"/>
    <n v="300"/>
    <n v="57750"/>
    <n v="0.35"/>
    <x v="2"/>
    <s v="Nike Mercurial Vapor 13 Academy MDS TF"/>
    <s v="CJ1306-401"/>
  </r>
  <r>
    <s v="NIKE"/>
    <n v="1128299"/>
    <d v="2021-10-13T00:00:00"/>
    <s v="Southeast"/>
    <s v="Georgia"/>
    <s v="Atlanta"/>
    <n v="350"/>
    <n v="61250"/>
    <n v="0.25"/>
    <x v="2"/>
    <s v="Jordan 'Why Not?' Zer0.2 SE"/>
    <s v="CW6565-900"/>
  </r>
  <r>
    <s v="NIKE"/>
    <n v="1128299"/>
    <d v="2021-11-13T00:00:00"/>
    <s v="Southeast"/>
    <s v="Georgia"/>
    <s v="Atlanta"/>
    <n v="525"/>
    <n v="115500"/>
    <n v="0.4"/>
    <x v="2"/>
    <s v="Nike Joyride CC"/>
    <s v="AO1742-004"/>
  </r>
  <r>
    <s v="NIKE"/>
    <n v="1128299"/>
    <d v="2021-11-13T00:00:00"/>
    <s v="Southeast"/>
    <s v="Georgia"/>
    <s v="Atlanta"/>
    <n v="575"/>
    <n v="138000"/>
    <n v="0.4"/>
    <x v="2"/>
    <s v="Nike Tiempo Legend 8 Club TF"/>
    <s v="AT6109-606"/>
  </r>
  <r>
    <s v="NIKE"/>
    <n v="1128299"/>
    <d v="2021-11-13T00:00:00"/>
    <s v="Southeast"/>
    <s v="Georgia"/>
    <s v="Atlanta"/>
    <n v="425"/>
    <n v="81812.5"/>
    <n v="0.35"/>
    <x v="2"/>
    <s v="Nike Phantom Vision 2 Academy Dynamic Fit TF"/>
    <s v="CD4172-606"/>
  </r>
  <r>
    <s v="NIKE"/>
    <n v="1128299"/>
    <d v="2021-11-13T00:00:00"/>
    <s v="Southeast"/>
    <s v="Georgia"/>
    <s v="Atlanta"/>
    <n v="400"/>
    <n v="88000"/>
    <n v="0.4"/>
    <x v="2"/>
    <s v="Nike Zoom Fly Flyknit"/>
    <s v="AR4561-200"/>
  </r>
  <r>
    <s v="NIKE"/>
    <n v="1128299"/>
    <d v="2021-11-13T00:00:00"/>
    <s v="Southeast"/>
    <s v="Georgia"/>
    <s v="Atlanta"/>
    <n v="350"/>
    <n v="79625"/>
    <n v="0.35"/>
    <x v="2"/>
    <s v="Nike Air Max 98 SE"/>
    <s v="CD0132-001"/>
  </r>
  <r>
    <s v="NIKE"/>
    <n v="1128299"/>
    <d v="2021-11-13T00:00:00"/>
    <s v="Southeast"/>
    <s v="Georgia"/>
    <s v="Atlanta"/>
    <n v="475"/>
    <n v="83125"/>
    <n v="0.25"/>
    <x v="2"/>
    <s v="Nike Air Max Tailwind IV SP"/>
    <s v="BV1357-003"/>
  </r>
  <r>
    <s v="NIKE"/>
    <n v="1128299"/>
    <d v="2021-12-12T00:00:00"/>
    <s v="Southeast"/>
    <s v="Georgia"/>
    <s v="Atlanta"/>
    <n v="675"/>
    <n v="148500"/>
    <n v="0.4"/>
    <x v="2"/>
    <s v="Jordan Proto-Lyte"/>
    <s v="AT3381-008"/>
  </r>
  <r>
    <s v="NIKE"/>
    <n v="1128299"/>
    <d v="2021-12-12T00:00:00"/>
    <s v="Southeast"/>
    <s v="Georgia"/>
    <s v="Atlanta"/>
    <n v="675"/>
    <n v="162000"/>
    <n v="0.4"/>
    <x v="2"/>
    <s v="Nike Mercurial Superfly 7 Academy TF"/>
    <s v="AT7978-414"/>
  </r>
  <r>
    <s v="NIKE"/>
    <n v="1128299"/>
    <d v="2021-12-12T00:00:00"/>
    <s v="Southeast"/>
    <s v="Georgia"/>
    <s v="Atlanta"/>
    <n v="475"/>
    <n v="91437.5"/>
    <n v="0.35"/>
    <x v="2"/>
    <s v="Nike x Hawkins High Cortez"/>
    <s v="CJ6106-100"/>
  </r>
  <r>
    <s v="NIKE"/>
    <n v="1128299"/>
    <d v="2021-12-12T00:00:00"/>
    <s v="Southeast"/>
    <s v="Georgia"/>
    <s v="Atlanta"/>
    <n v="475"/>
    <n v="104500"/>
    <n v="0.4"/>
    <x v="2"/>
    <s v="Nike Epic Phantom React Flyknit Icon Clash"/>
    <s v="CK0089-100"/>
  </r>
  <r>
    <s v="NIKE"/>
    <n v="1128299"/>
    <d v="2021-12-12T00:00:00"/>
    <s v="Southeast"/>
    <s v="Georgia"/>
    <s v="Atlanta"/>
    <n v="400"/>
    <n v="91000"/>
    <n v="0.35"/>
    <x v="2"/>
    <s v="Nike Air Max 2090"/>
    <s v="CT7695-401"/>
  </r>
  <r>
    <s v="NIKE"/>
    <n v="1128299"/>
    <d v="2021-12-12T00:00:00"/>
    <s v="Southeast"/>
    <s v="Georgia"/>
    <s v="Atlanta"/>
    <n v="500"/>
    <n v="87500"/>
    <n v="0.25"/>
    <x v="2"/>
    <s v="Nike Phantom Vision Academy Dynamic Fit MG"/>
    <s v="AO3258-080"/>
  </r>
  <r>
    <s v="NIKE"/>
    <n v="1185732"/>
    <d v="2021-01-09T00:00:00"/>
    <s v="Southeast"/>
    <s v="Georgia"/>
    <s v="Atlanta"/>
    <n v="1025"/>
    <n v="184500"/>
    <n v="0.45"/>
    <x v="2"/>
    <s v="NikeCourt Air Max Vapor Wing MS"/>
    <s v="BQ0129-106"/>
  </r>
  <r>
    <s v="NIKE"/>
    <n v="1185732"/>
    <d v="2021-01-09T00:00:00"/>
    <s v="Southeast"/>
    <s v="Georgia"/>
    <s v="Atlanta"/>
    <n v="825"/>
    <n v="115500"/>
    <n v="0.35"/>
    <x v="2"/>
    <s v="LeBron x John Elliott Icon"/>
    <s v="AQ0114-101"/>
  </r>
  <r>
    <s v="NIKE"/>
    <n v="1185732"/>
    <d v="2021-01-09T00:00:00"/>
    <s v="Southeast"/>
    <s v="Georgia"/>
    <s v="Atlanta"/>
    <n v="825"/>
    <n v="61875"/>
    <n v="0.25"/>
    <x v="2"/>
    <s v="Nike Air Max 270 Flyknit"/>
    <s v="AO1023-005"/>
  </r>
  <r>
    <s v="NIKE"/>
    <n v="1185732"/>
    <d v="2021-01-09T00:00:00"/>
    <s v="Southeast"/>
    <s v="Georgia"/>
    <s v="Atlanta"/>
    <n v="675"/>
    <n v="70875"/>
    <n v="0.3"/>
    <x v="2"/>
    <s v="Air Jordan 13 Retro Chinese New Year"/>
    <s v="CW4409-100"/>
  </r>
  <r>
    <s v="NIKE"/>
    <n v="1185732"/>
    <d v="2021-01-09T00:00:00"/>
    <s v="Southeast"/>
    <s v="Georgia"/>
    <s v="Atlanta"/>
    <n v="725"/>
    <n v="126875"/>
    <n v="0.35"/>
    <x v="2"/>
    <s v="Nike Zoom Pegasus Turbo Shield"/>
    <s v="BQ1896-002"/>
  </r>
  <r>
    <s v="NIKE"/>
    <n v="1185732"/>
    <d v="2021-01-09T00:00:00"/>
    <s v="Southeast"/>
    <s v="Georgia"/>
    <s v="Atlanta"/>
    <n v="825"/>
    <n v="165000"/>
    <n v="0.5"/>
    <x v="2"/>
    <s v="Nike Air Wildwood ACG"/>
    <s v="AO3116-004"/>
  </r>
  <r>
    <s v="NIKE"/>
    <n v="1185732"/>
    <d v="2021-02-07T00:00:00"/>
    <s v="Southeast"/>
    <s v="Georgia"/>
    <s v="Atlanta"/>
    <n v="1075"/>
    <n v="193500"/>
    <n v="0.45"/>
    <x v="2"/>
    <s v="Nike Air Max 720"/>
    <s v="CI3870-100"/>
  </r>
  <r>
    <s v="NIKE"/>
    <n v="1185732"/>
    <d v="2021-02-07T00:00:00"/>
    <s v="Southeast"/>
    <s v="Georgia"/>
    <s v="Atlanta"/>
    <n v="725"/>
    <n v="101500"/>
    <n v="0.35"/>
    <x v="2"/>
    <s v="LeBron 16 Low"/>
    <s v="CI2668-004"/>
  </r>
  <r>
    <s v="NIKE"/>
    <n v="1185732"/>
    <d v="2021-02-07T00:00:00"/>
    <s v="Southeast"/>
    <s v="Georgia"/>
    <s v="Atlanta"/>
    <n v="775"/>
    <n v="58125"/>
    <n v="0.25"/>
    <x v="2"/>
    <s v="Air Jordan 14 Retro"/>
    <s v="487471-003"/>
  </r>
  <r>
    <s v="NIKE"/>
    <n v="1185732"/>
    <d v="2021-02-07T00:00:00"/>
    <s v="Southeast"/>
    <s v="South Carolina"/>
    <s v="Charleston"/>
    <n v="625"/>
    <n v="65625"/>
    <n v="0.3"/>
    <x v="2"/>
    <s v="Nike Air Force 1 Type-2"/>
    <s v="CT2584-100"/>
  </r>
  <r>
    <s v="NIKE"/>
    <n v="1185732"/>
    <d v="2021-02-07T00:00:00"/>
    <s v="Southeast"/>
    <s v="South Carolina"/>
    <s v="Charleston"/>
    <n v="700"/>
    <n v="122500"/>
    <n v="0.35"/>
    <x v="2"/>
    <s v="Nike Free RN Flyknit 3.0"/>
    <s v="AQ5708-201"/>
  </r>
  <r>
    <s v="NIKE"/>
    <n v="1185732"/>
    <d v="2021-02-07T00:00:00"/>
    <s v="Southeast"/>
    <s v="South Carolina"/>
    <s v="Charleston"/>
    <n v="800"/>
    <n v="140000"/>
    <n v="0.5"/>
    <x v="2"/>
    <s v="Nike SB Air Max Stefan Janoski 2"/>
    <s v="AQ7477-009"/>
  </r>
  <r>
    <s v="NIKE"/>
    <n v="1185732"/>
    <d v="2021-03-05T00:00:00"/>
    <s v="Southeast"/>
    <s v="South Carolina"/>
    <s v="Charleston"/>
    <n v="1020"/>
    <n v="160650"/>
    <n v="0.45"/>
    <x v="2"/>
    <s v="Nike Air Zoom Pegasus 36 Trail"/>
    <s v="AR5676-401"/>
  </r>
  <r>
    <s v="NIKE"/>
    <n v="1185732"/>
    <d v="2021-03-05T00:00:00"/>
    <s v="Southeast"/>
    <s v="South Carolina"/>
    <s v="Charleston"/>
    <n v="700"/>
    <n v="85750"/>
    <n v="0.35"/>
    <x v="2"/>
    <s v="Nike Tiempo Legend 8 Club IC"/>
    <s v="AT6110-004"/>
  </r>
  <r>
    <s v="NIKE"/>
    <n v="1185732"/>
    <d v="2021-03-05T00:00:00"/>
    <s v="Southeast"/>
    <s v="South Carolina"/>
    <s v="Charleston"/>
    <n v="725"/>
    <n v="45312.5"/>
    <n v="0.25"/>
    <x v="2"/>
    <s v="Nike Flex TR 9"/>
    <s v="AQ7491-008"/>
  </r>
  <r>
    <s v="NIKE"/>
    <n v="1185732"/>
    <d v="2021-03-05T00:00:00"/>
    <s v="Southeast"/>
    <s v="South Carolina"/>
    <s v="Charleston"/>
    <n v="575"/>
    <n v="51750"/>
    <n v="0.3"/>
    <x v="2"/>
    <s v="Nike Epic Phantom React"/>
    <s v="CI1291-400"/>
  </r>
  <r>
    <s v="NIKE"/>
    <n v="1185732"/>
    <d v="2021-03-05T00:00:00"/>
    <s v="Southeast"/>
    <s v="South Carolina"/>
    <s v="Charleston"/>
    <n v="625"/>
    <n v="98437.5"/>
    <n v="0.35"/>
    <x v="2"/>
    <s v="Nike Metcon 5 AMP"/>
    <s v="CN5455-160"/>
  </r>
  <r>
    <s v="NIKE"/>
    <n v="1185732"/>
    <d v="2021-03-05T00:00:00"/>
    <s v="Southeast"/>
    <s v="South Carolina"/>
    <s v="Charleston"/>
    <n v="725"/>
    <n v="126875"/>
    <n v="0.5"/>
    <x v="2"/>
    <s v="Nike SB Air Zoom Bruin Edge"/>
    <s v="CD5036-100"/>
  </r>
  <r>
    <s v="NIKE"/>
    <n v="1185732"/>
    <d v="2021-04-06T00:00:00"/>
    <s v="Southeast"/>
    <s v="South Carolina"/>
    <s v="Charleston"/>
    <n v="975"/>
    <n v="153562.5"/>
    <n v="0.45"/>
    <x v="2"/>
    <s v="Nike ISPA Air Max 720"/>
    <s v="CQ6278-001"/>
  </r>
  <r>
    <s v="NIKE"/>
    <n v="1185732"/>
    <d v="2021-04-06T00:00:00"/>
    <s v="Southeast"/>
    <s v="South Carolina"/>
    <s v="Charleston"/>
    <n v="675"/>
    <n v="82687.5"/>
    <n v="0.35"/>
    <x v="2"/>
    <s v="Nike x Undercover React Presto"/>
    <s v="CU3459-200"/>
  </r>
  <r>
    <s v="NIKE"/>
    <n v="1185732"/>
    <d v="2021-04-06T00:00:00"/>
    <s v="Southeast"/>
    <s v="South Carolina"/>
    <s v="Charleston"/>
    <n v="675"/>
    <n v="42187.5"/>
    <n v="0.25"/>
    <x v="2"/>
    <s v="Nike Vandalised"/>
    <s v="BQ3610-100"/>
  </r>
  <r>
    <s v="NIKE"/>
    <n v="1185732"/>
    <d v="2021-04-06T00:00:00"/>
    <s v="Southeast"/>
    <s v="South Carolina"/>
    <s v="Charleston"/>
    <n v="600"/>
    <n v="54000"/>
    <n v="0.3"/>
    <x v="2"/>
    <s v="Nike Signal D/MS/X"/>
    <s v="AT5303-100"/>
  </r>
  <r>
    <s v="NIKE"/>
    <n v="1185732"/>
    <d v="2021-04-06T00:00:00"/>
    <s v="Southeast"/>
    <s v="South Carolina"/>
    <s v="Charleston"/>
    <n v="625"/>
    <n v="109375"/>
    <n v="0.35"/>
    <x v="2"/>
    <s v="Nike Air Max 720 (OBJ)"/>
    <s v="CK2531-001"/>
  </r>
  <r>
    <s v="NIKE"/>
    <n v="1185732"/>
    <d v="2021-04-06T00:00:00"/>
    <s v="Southeast"/>
    <s v="South Carolina"/>
    <s v="Charleston"/>
    <n v="775"/>
    <n v="155000"/>
    <n v="0.5"/>
    <x v="2"/>
    <s v="Nike Vandalised LX"/>
    <s v="BQ3611-100"/>
  </r>
  <r>
    <s v="NIKE"/>
    <n v="1185732"/>
    <d v="2021-05-05T00:00:00"/>
    <s v="Southeast"/>
    <s v="South Carolina"/>
    <s v="Charleston"/>
    <n v="1045"/>
    <n v="235125"/>
    <n v="0.45"/>
    <x v="2"/>
    <s v="Nike Canyon"/>
    <s v="CV5515-001"/>
  </r>
  <r>
    <s v="NIKE"/>
    <n v="1185732"/>
    <d v="2021-05-05T00:00:00"/>
    <s v="Southeast"/>
    <s v="South Carolina"/>
    <s v="Charleston"/>
    <n v="750"/>
    <n v="131250"/>
    <n v="0.35"/>
    <x v="2"/>
    <s v="Nike Flex RN 2019"/>
    <s v="AQ7487-201"/>
  </r>
  <r>
    <s v="NIKE"/>
    <n v="1185732"/>
    <d v="2021-05-05T00:00:00"/>
    <s v="Southeast"/>
    <s v="South Carolina"/>
    <s v="Charleston"/>
    <n v="725"/>
    <n v="81562.5"/>
    <n v="0.25"/>
    <x v="2"/>
    <s v="Nike Free RN 5.0"/>
    <s v="AQ1289-003"/>
  </r>
  <r>
    <s v="NIKE"/>
    <n v="1185732"/>
    <d v="2021-05-05T00:00:00"/>
    <s v="Southeast"/>
    <s v="South Carolina"/>
    <s v="Charleston"/>
    <n v="675"/>
    <n v="91125"/>
    <n v="0.3"/>
    <x v="2"/>
    <s v="NikeCourt Air Max Vapor Wing MS"/>
    <s v="BQ0129-106"/>
  </r>
  <r>
    <s v="NIKE"/>
    <n v="1185732"/>
    <d v="2021-05-05T00:00:00"/>
    <s v="Southeast"/>
    <s v="South Carolina"/>
    <s v="Charleston"/>
    <n v="700"/>
    <n v="134750"/>
    <n v="0.35"/>
    <x v="2"/>
    <s v="Nike Air Max 90 NS SE"/>
    <s v="881105-800"/>
  </r>
  <r>
    <s v="NIKE"/>
    <n v="1185732"/>
    <d v="2021-05-05T00:00:00"/>
    <s v="Southeast"/>
    <s v="South Carolina"/>
    <s v="Charleston"/>
    <n v="800"/>
    <n v="240000"/>
    <n v="0.5"/>
    <x v="2"/>
    <s v="Nike Mercurial Vapor 13 Club TF"/>
    <s v="AT7999-414"/>
  </r>
  <r>
    <s v="NIKE"/>
    <n v="1185732"/>
    <d v="2021-06-07T00:00:00"/>
    <s v="Southeast"/>
    <s v="South Carolina"/>
    <s v="Charleston"/>
    <n v="1050"/>
    <n v="259875"/>
    <n v="0.45"/>
    <x v="2"/>
    <s v="Nike React Vision"/>
    <s v="CI7523-002"/>
  </r>
  <r>
    <s v="NIKE"/>
    <n v="1185732"/>
    <d v="2021-06-07T00:00:00"/>
    <s v="Southeast"/>
    <s v="South Carolina"/>
    <s v="Charleston"/>
    <n v="800"/>
    <n v="140000"/>
    <n v="0.35"/>
    <x v="2"/>
    <s v="Nike Air Max 2090"/>
    <s v="CT7698-600"/>
  </r>
  <r>
    <s v="NIKE"/>
    <n v="1185732"/>
    <d v="2021-06-07T00:00:00"/>
    <s v="Southeast"/>
    <s v="South Carolina"/>
    <s v="Charleston"/>
    <n v="775"/>
    <n v="96875"/>
    <n v="0.25"/>
    <x v="2"/>
    <s v="Nike Air Max Dia Winter"/>
    <s v="BQ9665-301"/>
  </r>
  <r>
    <s v="NIKE"/>
    <n v="1185732"/>
    <d v="2021-06-07T00:00:00"/>
    <s v="Southeast"/>
    <s v="South Carolina"/>
    <s v="Charleston"/>
    <n v="750"/>
    <n v="112500"/>
    <n v="0.3"/>
    <x v="2"/>
    <s v="Nike Mercurial Superfly 7 Elite SE FG"/>
    <s v="CD6721-808"/>
  </r>
  <r>
    <s v="NIKE"/>
    <n v="1185732"/>
    <d v="2021-06-07T00:00:00"/>
    <s v="Southeast"/>
    <s v="South Carolina"/>
    <s v="Charleston"/>
    <n v="750"/>
    <n v="170625"/>
    <n v="0.35"/>
    <x v="2"/>
    <s v="Nike Zoom Pegasus Turbo 2"/>
    <s v="BV7766-100"/>
  </r>
  <r>
    <s v="NIKE"/>
    <n v="1185732"/>
    <d v="2021-06-07T00:00:00"/>
    <s v="Southeast"/>
    <s v="South Carolina"/>
    <s v="Charleston"/>
    <n v="925"/>
    <n v="323750"/>
    <n v="0.5"/>
    <x v="2"/>
    <s v="Nike SB Shane"/>
    <s v="BV0657-400"/>
  </r>
  <r>
    <s v="NIKE"/>
    <n v="1185732"/>
    <d v="2021-07-05T00:00:00"/>
    <s v="Southeast"/>
    <s v="South Carolina"/>
    <s v="Charleston"/>
    <n v="1150"/>
    <n v="336375"/>
    <n v="0.45"/>
    <x v="2"/>
    <s v="Nike Kawa Shower"/>
    <s v="832655-001"/>
  </r>
  <r>
    <s v="NIKE"/>
    <n v="1185732"/>
    <d v="2021-07-05T00:00:00"/>
    <s v="Southeast"/>
    <s v="South Carolina"/>
    <s v="Charleston"/>
    <n v="900"/>
    <n v="189000"/>
    <n v="0.35"/>
    <x v="2"/>
    <s v="Nike Air VaporMax 360"/>
    <s v="CK2719-400"/>
  </r>
  <r>
    <s v="NIKE"/>
    <n v="1185732"/>
    <d v="2021-07-05T00:00:00"/>
    <s v="Southeast"/>
    <s v="South Carolina"/>
    <s v="Charleston"/>
    <n v="825"/>
    <n v="113437.5"/>
    <n v="0.25"/>
    <x v="2"/>
    <s v="Air Jordan 1 Mid"/>
    <s v="554724-050"/>
  </r>
  <r>
    <s v="NIKE"/>
    <n v="1185732"/>
    <d v="2021-07-05T00:00:00"/>
    <s v="Southeast"/>
    <s v="South Carolina"/>
    <s v="Charleston"/>
    <n v="775"/>
    <n v="127875"/>
    <n v="0.3"/>
    <x v="2"/>
    <s v="Nike Phantom Vision 2 Academy Dynamic Fit MG"/>
    <s v="CD4156-606"/>
  </r>
  <r>
    <s v="NIKE"/>
    <n v="1185732"/>
    <d v="2021-07-05T00:00:00"/>
    <s v="Southeast"/>
    <s v="South Carolina"/>
    <s v="Charleston"/>
    <n v="800"/>
    <n v="182000"/>
    <n v="0.35"/>
    <x v="2"/>
    <s v="Nike Air Max FF 720"/>
    <s v="AO3189-600"/>
  </r>
  <r>
    <s v="NIKE"/>
    <n v="1185732"/>
    <d v="2021-07-05T00:00:00"/>
    <s v="Southeast"/>
    <s v="South Carolina"/>
    <s v="Charleston"/>
    <n v="975"/>
    <n v="341250"/>
    <n v="0.5"/>
    <x v="2"/>
    <s v="Jordan Proto-Max 720"/>
    <s v="BQ6623-070"/>
  </r>
  <r>
    <s v="NIKE"/>
    <n v="1185732"/>
    <d v="2021-08-06T00:00:00"/>
    <s v="Southeast"/>
    <s v="South Carolina"/>
    <s v="Charleston"/>
    <n v="1125"/>
    <n v="329062.5"/>
    <n v="0.45"/>
    <x v="2"/>
    <s v="Nike Joyride Run Flyknit"/>
    <s v="AQ2731-500"/>
  </r>
  <r>
    <s v="NIKE"/>
    <n v="1185732"/>
    <d v="2021-08-06T00:00:00"/>
    <s v="Southeast"/>
    <s v="South Carolina"/>
    <s v="Charleston"/>
    <n v="900"/>
    <n v="189000"/>
    <n v="0.35"/>
    <x v="2"/>
    <s v="Nike Odyssey React Flyknit 2"/>
    <s v="AH1016-602"/>
  </r>
  <r>
    <s v="NIKE"/>
    <n v="1185732"/>
    <d v="2021-08-06T00:00:00"/>
    <s v="Southeast"/>
    <s v="South Carolina"/>
    <s v="Charleston"/>
    <n v="825"/>
    <n v="113437.5"/>
    <n v="0.25"/>
    <x v="2"/>
    <s v="Nike Joyride Optik"/>
    <s v="AJ6844-007"/>
  </r>
  <r>
    <s v="NIKE"/>
    <n v="1185732"/>
    <d v="2021-08-06T00:00:00"/>
    <s v="Southeast"/>
    <s v="South Carolina"/>
    <s v="Charleston"/>
    <n v="775"/>
    <n v="104625"/>
    <n v="0.3"/>
    <x v="2"/>
    <s v="Nike React Element 55 SE"/>
    <s v="CN3591-002"/>
  </r>
  <r>
    <s v="NIKE"/>
    <n v="1185732"/>
    <d v="2021-08-06T00:00:00"/>
    <s v="Southeast"/>
    <s v="South Carolina"/>
    <s v="Charleston"/>
    <n v="750"/>
    <n v="144375"/>
    <n v="0.35"/>
    <x v="2"/>
    <s v="Nike Air Max Dia LX"/>
    <s v="CI1214-004"/>
  </r>
  <r>
    <s v="NIKE"/>
    <n v="1185732"/>
    <d v="2021-08-06T00:00:00"/>
    <s v="Southeast"/>
    <s v="South Carolina"/>
    <s v="Charleston"/>
    <n v="925"/>
    <n v="277500"/>
    <n v="0.5"/>
    <x v="2"/>
    <s v="Nike Metcon 5"/>
    <s v="AQ1189-009"/>
  </r>
  <r>
    <s v="NIKE"/>
    <n v="1185732"/>
    <d v="2021-09-05T00:00:00"/>
    <s v="Southeast"/>
    <s v="South Carolina"/>
    <s v="Charleston"/>
    <n v="1025"/>
    <n v="253687.5"/>
    <n v="0.45"/>
    <x v="2"/>
    <s v="Nike Benassi"/>
    <s v="343880-090"/>
  </r>
  <r>
    <s v="NIKE"/>
    <n v="1185732"/>
    <d v="2021-09-05T00:00:00"/>
    <s v="Southeast"/>
    <s v="South Carolina"/>
    <s v="Charleston"/>
    <n v="825"/>
    <n v="144375"/>
    <n v="0.35"/>
    <x v="2"/>
    <s v="Nike Zoom KD12 'YouTube'"/>
    <s v="CQ7731-900"/>
  </r>
  <r>
    <s v="NIKE"/>
    <n v="1185732"/>
    <d v="2021-09-05T00:00:00"/>
    <s v="Southeast"/>
    <s v="South Carolina"/>
    <s v="Charleston"/>
    <n v="725"/>
    <n v="72500"/>
    <n v="0.25"/>
    <x v="2"/>
    <s v="Nike Air Force 1 React"/>
    <s v="CD4366-002"/>
  </r>
  <r>
    <s v="NIKE"/>
    <n v="1185732"/>
    <d v="2021-09-05T00:00:00"/>
    <s v="Southeast"/>
    <s v="South Carolina"/>
    <s v="Charleston"/>
    <n v="700"/>
    <n v="84000"/>
    <n v="0.3"/>
    <x v="2"/>
    <s v="Nike Air Max 90"/>
    <s v="CI5646-200"/>
  </r>
  <r>
    <s v="NIKE"/>
    <n v="1185732"/>
    <d v="2021-09-05T00:00:00"/>
    <s v="Southeast"/>
    <s v="South Carolina"/>
    <s v="Charleston"/>
    <n v="700"/>
    <n v="122500"/>
    <n v="0.35"/>
    <x v="2"/>
    <s v="Nike Air Zoom Pegasus 36"/>
    <s v="CD4573-001"/>
  </r>
  <r>
    <s v="NIKE"/>
    <n v="1185732"/>
    <d v="2021-09-05T00:00:00"/>
    <s v="Southeast"/>
    <s v="South Carolina"/>
    <s v="Charleston"/>
    <n v="800"/>
    <n v="220000"/>
    <n v="0.5"/>
    <x v="2"/>
    <s v="Nike Air Max 98 NRG"/>
    <s v="BQ5613-001"/>
  </r>
  <r>
    <s v="NIKE"/>
    <n v="1185732"/>
    <d v="2021-10-07T00:00:00"/>
    <s v="Southeast"/>
    <s v="South Carolina"/>
    <s v="Charleston"/>
    <n v="975"/>
    <n v="241312.5"/>
    <n v="0.45"/>
    <x v="2"/>
    <s v="Nike Zoom Fly 3"/>
    <s v="AT8241-002"/>
  </r>
  <r>
    <s v="NIKE"/>
    <n v="1185732"/>
    <d v="2021-10-07T00:00:00"/>
    <s v="Southeast"/>
    <s v="South Carolina"/>
    <s v="Charleston"/>
    <n v="800"/>
    <n v="126000"/>
    <n v="0.35"/>
    <x v="2"/>
    <s v="Kyrie 6 EP"/>
    <s v="BQ4631-100"/>
  </r>
  <r>
    <s v="NIKE"/>
    <n v="1185732"/>
    <d v="2021-10-07T00:00:00"/>
    <s v="Southeast"/>
    <s v="South Carolina"/>
    <s v="Charleston"/>
    <n v="675"/>
    <n v="75937.5"/>
    <n v="0.25"/>
    <x v="2"/>
    <s v="Nike Air Force 1 Shadow"/>
    <s v="CI0919-100"/>
  </r>
  <r>
    <s v="NIKE"/>
    <n v="1185732"/>
    <d v="2021-10-07T00:00:00"/>
    <s v="Southeast"/>
    <s v="South Carolina"/>
    <s v="Charleston"/>
    <n v="650"/>
    <n v="87750"/>
    <n v="0.3"/>
    <x v="2"/>
    <s v="Nike Air Max Tailwind IV"/>
    <s v="AQ2567-002"/>
  </r>
  <r>
    <s v="NIKE"/>
    <n v="1185732"/>
    <d v="2021-10-07T00:00:00"/>
    <s v="Southeast"/>
    <s v="South Carolina"/>
    <s v="Charleston"/>
    <n v="650"/>
    <n v="125125"/>
    <n v="0.35"/>
    <x v="2"/>
    <s v="Nike Potential 3"/>
    <s v="844127-108"/>
  </r>
  <r>
    <s v="NIKE"/>
    <n v="1185732"/>
    <d v="2021-10-07T00:00:00"/>
    <s v="Southeast"/>
    <s v="South Carolina"/>
    <s v="Charleston"/>
    <n v="775"/>
    <n v="232500"/>
    <n v="0.5"/>
    <x v="2"/>
    <s v="Nike Mercurial Vapor 13 Academy IC"/>
    <s v="AT7993-414"/>
  </r>
  <r>
    <s v="NIKE"/>
    <n v="1185732"/>
    <d v="2021-11-06T00:00:00"/>
    <s v="Southeast"/>
    <s v="South Carolina"/>
    <s v="Charleston"/>
    <n v="925"/>
    <n v="228937.5"/>
    <n v="0.45"/>
    <x v="2"/>
    <s v="Nike x Olivia Kim Air Max 98"/>
    <s v="CK3309-001"/>
  </r>
  <r>
    <s v="NIKE"/>
    <n v="1185732"/>
    <d v="2021-11-06T00:00:00"/>
    <s v="Southeast"/>
    <s v="South Carolina"/>
    <s v="Charleston"/>
    <n v="750"/>
    <n v="118125"/>
    <n v="0.35"/>
    <x v="2"/>
    <s v="NikeCourt Royale"/>
    <s v="749747-010"/>
  </r>
  <r>
    <s v="NIKE"/>
    <n v="1185732"/>
    <d v="2021-11-06T00:00:00"/>
    <s v="Southeast"/>
    <s v="South Carolina"/>
    <s v="Charleston"/>
    <n v="695"/>
    <n v="78187.5"/>
    <n v="0.25"/>
    <x v="2"/>
    <s v="Nike Air Huarache"/>
    <s v="634835-108"/>
  </r>
  <r>
    <s v="NIKE"/>
    <n v="1185732"/>
    <d v="2021-11-06T00:00:00"/>
    <s v="Southeast"/>
    <s v="South Carolina"/>
    <s v="Charleston"/>
    <n v="750"/>
    <n v="123750"/>
    <n v="0.3"/>
    <x v="2"/>
    <s v="KD Trey 5 VII EP"/>
    <s v="AT1198-401"/>
  </r>
  <r>
    <s v="NIKE"/>
    <n v="1185732"/>
    <d v="2021-11-06T00:00:00"/>
    <s v="Southeast"/>
    <s v="South Carolina"/>
    <s v="Charleston"/>
    <n v="725"/>
    <n v="177625"/>
    <n v="0.35"/>
    <x v="2"/>
    <s v="Nike Phantom Venom Academy FG"/>
    <s v="AO0566-606"/>
  </r>
  <r>
    <s v="NIKE"/>
    <n v="1185732"/>
    <d v="2021-11-06T00:00:00"/>
    <s v="Southeast"/>
    <s v="South Carolina"/>
    <s v="Charleston"/>
    <n v="825"/>
    <n v="309375"/>
    <n v="0.5"/>
    <x v="2"/>
    <s v="Nike Mercurial Vapor XII Club MG"/>
    <s v="AH7378-801"/>
  </r>
  <r>
    <s v="NIKE"/>
    <n v="1185732"/>
    <d v="2021-12-05T00:00:00"/>
    <s v="Southeast"/>
    <s v="South Carolina"/>
    <s v="Charleston"/>
    <n v="1075"/>
    <n v="338625"/>
    <n v="0.45"/>
    <x v="2"/>
    <s v="Nike Phantom Vision 2 Elite Dynamic Fit FG"/>
    <s v="CD4161-606"/>
  </r>
  <r>
    <s v="NIKE"/>
    <n v="1185732"/>
    <d v="2021-12-05T00:00:00"/>
    <s v="Southeast"/>
    <s v="South Carolina"/>
    <s v="Charleston"/>
    <n v="875"/>
    <n v="183750"/>
    <n v="0.35"/>
    <x v="2"/>
    <s v="Nike Air Force 1 Mid '07"/>
    <s v="366731-100"/>
  </r>
  <r>
    <s v="NIKE"/>
    <n v="1185732"/>
    <d v="2021-12-05T00:00:00"/>
    <s v="Southeast"/>
    <s v="South Carolina"/>
    <s v="Charleston"/>
    <n v="825"/>
    <n v="123750"/>
    <n v="0.25"/>
    <x v="2"/>
    <s v="Nike Metcon 5 AMP"/>
    <s v="CD3398-063"/>
  </r>
  <r>
    <s v="NIKE"/>
    <n v="1185732"/>
    <d v="2021-12-05T00:00:00"/>
    <s v="Southeast"/>
    <s v="South Carolina"/>
    <s v="Charleston"/>
    <n v="775"/>
    <n v="139500"/>
    <n v="0.3"/>
    <x v="2"/>
    <s v="Nike Air Max 270 React"/>
    <s v="CT5064-001"/>
  </r>
  <r>
    <s v="NIKE"/>
    <n v="1185732"/>
    <d v="2021-12-05T00:00:00"/>
    <s v="Southeast"/>
    <s v="South Carolina"/>
    <s v="Charleston"/>
    <n v="775"/>
    <n v="189875"/>
    <n v="0.35"/>
    <x v="2"/>
    <s v="Nike Air Force 1 '07 Premium"/>
    <s v="BQ4424-700"/>
  </r>
  <r>
    <s v="NIKE"/>
    <n v="1185732"/>
    <d v="2021-12-05T00:00:00"/>
    <s v="Southeast"/>
    <s v="South Carolina"/>
    <s v="Charleston"/>
    <n v="875"/>
    <n v="328125"/>
    <n v="0.5"/>
    <x v="2"/>
    <s v="Air Jordan 12 Retro"/>
    <s v="130690-017"/>
  </r>
  <r>
    <s v="NIKE"/>
    <n v="1185732"/>
    <d v="2021-01-06T00:00:00"/>
    <s v="Southeast"/>
    <s v="South Carolina"/>
    <s v="Charleston"/>
    <n v="925"/>
    <n v="129500"/>
    <n v="0.4"/>
    <x v="2"/>
    <s v="Nike Air Max 98 LX"/>
    <s v="AV4417-002"/>
  </r>
  <r>
    <s v="NIKE"/>
    <n v="1185732"/>
    <d v="2021-01-06T00:00:00"/>
    <s v="Southeast"/>
    <s v="South Carolina"/>
    <s v="Charleston"/>
    <n v="725"/>
    <n v="88812.5"/>
    <n v="0.35"/>
    <x v="2"/>
    <s v="Nike Mercurial Superfly 7 Club MG"/>
    <s v="AT7949-606"/>
  </r>
  <r>
    <s v="NIKE"/>
    <n v="1185732"/>
    <d v="2021-01-06T00:00:00"/>
    <s v="Southeast"/>
    <s v="South Carolina"/>
    <s v="Charleston"/>
    <n v="725"/>
    <n v="72500"/>
    <n v="0.4"/>
    <x v="2"/>
    <s v="Nike Phantom Venom Academy TF"/>
    <s v="AO0571-606"/>
  </r>
  <r>
    <s v="NIKE"/>
    <n v="1185732"/>
    <d v="2021-01-06T00:00:00"/>
    <s v="Southeast"/>
    <s v="South Carolina"/>
    <s v="Charleston"/>
    <n v="575"/>
    <n v="69000"/>
    <n v="0.4"/>
    <x v="2"/>
    <s v="Nike Mercurial Superfly 7 Academy MDS MG"/>
    <s v="BQ5427-401"/>
  </r>
  <r>
    <s v="NIKE"/>
    <n v="1185732"/>
    <d v="2021-01-06T00:00:00"/>
    <s v="Southeast"/>
    <s v="South Carolina"/>
    <s v="Charleston"/>
    <n v="625"/>
    <n v="98437.5"/>
    <n v="0.35"/>
    <x v="2"/>
    <s v="Nike SB Dunk High Pro"/>
    <s v="BQ6826-003"/>
  </r>
  <r>
    <s v="NIKE"/>
    <n v="1185732"/>
    <d v="2021-01-06T00:00:00"/>
    <s v="Southeast"/>
    <s v="South Carolina"/>
    <s v="Charleston"/>
    <n v="725"/>
    <n v="126875"/>
    <n v="0.5"/>
    <x v="2"/>
    <s v="Nike Phantom Vision Academy Dynamic Fit MG"/>
    <s v="AO3258-080"/>
  </r>
  <r>
    <s v="NIKE"/>
    <n v="1185732"/>
    <d v="2021-02-04T00:00:00"/>
    <s v="Southeast"/>
    <s v="South Carolina"/>
    <s v="Charleston"/>
    <n v="975"/>
    <n v="136500"/>
    <n v="0.4"/>
    <x v="2"/>
    <s v="Nike Air Max 270 React"/>
    <s v="AT6174-004"/>
  </r>
  <r>
    <s v="NIKE"/>
    <n v="1185732"/>
    <d v="2021-02-04T00:00:00"/>
    <s v="Southeast"/>
    <s v="South Carolina"/>
    <s v="Charleston"/>
    <n v="625"/>
    <n v="76562.5"/>
    <n v="0.35"/>
    <x v="2"/>
    <s v="Nike Tiempo Legend 8 Elite FG"/>
    <s v="AT5293-004"/>
  </r>
  <r>
    <s v="NIKE"/>
    <n v="1185732"/>
    <d v="2021-02-04T00:00:00"/>
    <s v="Southeast"/>
    <s v="South Carolina"/>
    <s v="Charleston"/>
    <n v="675"/>
    <n v="67500"/>
    <n v="0.4"/>
    <x v="2"/>
    <s v="Nike SB Zoom Stefan Janoski Canvas RM"/>
    <s v="AR7718-001"/>
  </r>
  <r>
    <s v="NIKE"/>
    <n v="1185732"/>
    <d v="2021-02-04T00:00:00"/>
    <s v="Southeast"/>
    <s v="North Carolina"/>
    <s v="Charlotte"/>
    <n v="525"/>
    <n v="63000"/>
    <n v="0.4"/>
    <x v="2"/>
    <s v="Nike Flex Contact 3"/>
    <s v="AQ7488-004"/>
  </r>
  <r>
    <s v="NIKE"/>
    <n v="1185732"/>
    <d v="2021-02-04T00:00:00"/>
    <s v="Southeast"/>
    <s v="North Carolina"/>
    <s v="Charlotte"/>
    <n v="600"/>
    <n v="94500"/>
    <n v="0.35"/>
    <x v="2"/>
    <s v="Jordan 'Why Not?' Zer0.2 SE PF"/>
    <s v="AV4126-002"/>
  </r>
  <r>
    <s v="NIKE"/>
    <n v="1185732"/>
    <d v="2021-02-04T00:00:00"/>
    <s v="Southeast"/>
    <s v="North Carolina"/>
    <s v="Charlotte"/>
    <n v="700"/>
    <n v="105000"/>
    <n v="0.5"/>
    <x v="2"/>
    <s v="Nike Shox TL Nova SP"/>
    <s v="CK2085-002"/>
  </r>
  <r>
    <s v="NIKE"/>
    <n v="1185732"/>
    <d v="2021-03-02T00:00:00"/>
    <s v="Southeast"/>
    <s v="North Carolina"/>
    <s v="Charlotte"/>
    <n v="920"/>
    <n v="110400"/>
    <n v="0.4"/>
    <x v="2"/>
    <s v="Nike Air Max 90"/>
    <s v="CU0675-300"/>
  </r>
  <r>
    <s v="NIKE"/>
    <n v="1185732"/>
    <d v="2021-03-02T00:00:00"/>
    <s v="Southeast"/>
    <s v="North Carolina"/>
    <s v="Charlotte"/>
    <n v="600"/>
    <n v="63000"/>
    <n v="0.35"/>
    <x v="2"/>
    <s v="Nike Benassi JDI Floral"/>
    <s v="618919-031"/>
  </r>
  <r>
    <s v="NIKE"/>
    <n v="1185732"/>
    <d v="2021-03-02T00:00:00"/>
    <s v="Southeast"/>
    <s v="North Carolina"/>
    <s v="Charlotte"/>
    <n v="625"/>
    <n v="50000"/>
    <n v="0.4"/>
    <x v="2"/>
    <s v="Nike Phantom Vision 2 Club Dynamic Fit MG"/>
    <s v="CD4159-606"/>
  </r>
  <r>
    <s v="NIKE"/>
    <n v="1185732"/>
    <d v="2021-03-02T00:00:00"/>
    <s v="Southeast"/>
    <s v="North Carolina"/>
    <s v="Charlotte"/>
    <n v="475"/>
    <n v="47500"/>
    <n v="0.4"/>
    <x v="2"/>
    <s v="Nike Potential 3"/>
    <s v="844127-108"/>
  </r>
  <r>
    <s v="NIKE"/>
    <n v="1185732"/>
    <d v="2021-03-02T00:00:00"/>
    <s v="Southeast"/>
    <s v="North Carolina"/>
    <s v="Charlotte"/>
    <n v="525"/>
    <n v="73500"/>
    <n v="0.35"/>
    <x v="2"/>
    <s v="Nike Epic React Flyknit 2"/>
    <s v="BQ8927-102"/>
  </r>
  <r>
    <s v="NIKE"/>
    <n v="1185732"/>
    <d v="2021-03-02T00:00:00"/>
    <s v="Southeast"/>
    <s v="North Carolina"/>
    <s v="Charlotte"/>
    <n v="625"/>
    <n v="93750"/>
    <n v="0.5"/>
    <x v="2"/>
    <s v="Nike Phantom Vision Club Dynamic Fit FG"/>
    <s v="AJ6959-717"/>
  </r>
  <r>
    <s v="NIKE"/>
    <n v="1185732"/>
    <d v="2021-04-03T00:00:00"/>
    <s v="Southeast"/>
    <s v="North Carolina"/>
    <s v="Charlotte"/>
    <n v="875"/>
    <n v="105000"/>
    <n v="0.4"/>
    <x v="2"/>
    <s v="Nike Air Max 97"/>
    <s v="921826-016"/>
  </r>
  <r>
    <s v="NIKE"/>
    <n v="1185732"/>
    <d v="2021-04-03T00:00:00"/>
    <s v="Southeast"/>
    <s v="North Carolina"/>
    <s v="Charlotte"/>
    <n v="575"/>
    <n v="60375"/>
    <n v="0.35"/>
    <x v="2"/>
    <s v="Nike x Olivia Kim Air Force 1 '07"/>
    <s v="CK3314-400"/>
  </r>
  <r>
    <s v="NIKE"/>
    <n v="1185732"/>
    <d v="2021-04-03T00:00:00"/>
    <s v="Southeast"/>
    <s v="North Carolina"/>
    <s v="Charlotte"/>
    <n v="575"/>
    <n v="46000"/>
    <n v="0.4"/>
    <x v="2"/>
    <s v="Nike TiempoX Lunar Legend VII Pro TF"/>
    <s v="AH7249-118"/>
  </r>
  <r>
    <s v="NIKE"/>
    <n v="1185732"/>
    <d v="2021-04-03T00:00:00"/>
    <s v="Southeast"/>
    <s v="North Carolina"/>
    <s v="Charlotte"/>
    <n v="500"/>
    <n v="50000"/>
    <n v="0.4"/>
    <x v="2"/>
    <s v="Nike M2K Tekno"/>
    <s v="BQ3378-002"/>
  </r>
  <r>
    <s v="NIKE"/>
    <n v="1185732"/>
    <d v="2021-04-03T00:00:00"/>
    <s v="Southeast"/>
    <s v="North Carolina"/>
    <s v="Charlotte"/>
    <n v="525"/>
    <n v="82687.5"/>
    <n v="0.35"/>
    <x v="2"/>
    <s v="Nike React City"/>
    <s v="BV7754-001"/>
  </r>
  <r>
    <s v="NIKE"/>
    <n v="1185732"/>
    <d v="2021-04-03T00:00:00"/>
    <s v="Southeast"/>
    <s v="North Carolina"/>
    <s v="Charlotte"/>
    <n v="675"/>
    <n v="118125"/>
    <n v="0.5"/>
    <x v="2"/>
    <s v="Nike Epic Phantom React Flyknit"/>
    <s v="BV0415-300"/>
  </r>
  <r>
    <s v="NIKE"/>
    <n v="1185732"/>
    <d v="2021-05-02T00:00:00"/>
    <s v="Southeast"/>
    <s v="North Carolina"/>
    <s v="Charlotte"/>
    <n v="945"/>
    <n v="170100"/>
    <n v="0.4"/>
    <x v="2"/>
    <s v="Nike SB Adversary Premium"/>
    <s v="CT3632-001"/>
  </r>
  <r>
    <s v="NIKE"/>
    <n v="1185732"/>
    <d v="2021-05-02T00:00:00"/>
    <s v="Southeast"/>
    <s v="North Carolina"/>
    <s v="Charlotte"/>
    <n v="650"/>
    <n v="102375"/>
    <n v="0.35"/>
    <x v="2"/>
    <s v="Air Jordan 11 Low"/>
    <s v="AR5149-005"/>
  </r>
  <r>
    <s v="NIKE"/>
    <n v="1185732"/>
    <d v="2021-05-02T00:00:00"/>
    <s v="Southeast"/>
    <s v="North Carolina"/>
    <s v="Charlotte"/>
    <n v="625"/>
    <n v="100000"/>
    <n v="0.4"/>
    <x v="2"/>
    <s v="Nike SB Air Zoom Bruin Edge"/>
    <s v="CD5036-100"/>
  </r>
  <r>
    <s v="NIKE"/>
    <n v="1185732"/>
    <d v="2021-05-02T00:00:00"/>
    <s v="Southeast"/>
    <s v="North Carolina"/>
    <s v="Charlotte"/>
    <n v="575"/>
    <n v="92000"/>
    <n v="0.4"/>
    <x v="2"/>
    <s v="Nike Daybreak"/>
    <s v="CQ7619-700"/>
  </r>
  <r>
    <s v="NIKE"/>
    <n v="1185732"/>
    <d v="2021-05-02T00:00:00"/>
    <s v="Southeast"/>
    <s v="North Carolina"/>
    <s v="Charlotte"/>
    <n v="600"/>
    <n v="105000"/>
    <n v="0.35"/>
    <x v="2"/>
    <s v="Nike Mercurial Superfly 7 Elite FG"/>
    <s v="AQ4174-049"/>
  </r>
  <r>
    <s v="NIKE"/>
    <n v="1185732"/>
    <d v="2021-05-02T00:00:00"/>
    <s v="Southeast"/>
    <s v="North Carolina"/>
    <s v="Charlotte"/>
    <n v="700"/>
    <n v="192500"/>
    <n v="0.5"/>
    <x v="2"/>
    <s v="Nike Air Max 90 Essential"/>
    <s v="AJ1285-101"/>
  </r>
  <r>
    <s v="NIKE"/>
    <n v="1185732"/>
    <d v="2021-06-04T00:00:00"/>
    <s v="Southeast"/>
    <s v="North Carolina"/>
    <s v="Charlotte"/>
    <n v="950"/>
    <n v="190000"/>
    <n v="0.4"/>
    <x v="2"/>
    <s v="Nike Air Zoom Pegasus 36 Premium Rise"/>
    <s v="AV6259-500"/>
  </r>
  <r>
    <s v="NIKE"/>
    <n v="1185732"/>
    <d v="2021-06-04T00:00:00"/>
    <s v="Southeast"/>
    <s v="North Carolina"/>
    <s v="Charlotte"/>
    <n v="700"/>
    <n v="110250"/>
    <n v="0.35"/>
    <x v="2"/>
    <s v="Nike Tiempo Legend 8 Academy MG"/>
    <s v="AT5292-004"/>
  </r>
  <r>
    <s v="NIKE"/>
    <n v="1185732"/>
    <d v="2021-06-04T00:00:00"/>
    <s v="Southeast"/>
    <s v="North Carolina"/>
    <s v="Charlotte"/>
    <n v="675"/>
    <n v="135000"/>
    <n v="0.4"/>
    <x v="2"/>
    <s v="Nike Tanjun"/>
    <s v="812654-011"/>
  </r>
  <r>
    <s v="NIKE"/>
    <n v="1185732"/>
    <d v="2021-06-04T00:00:00"/>
    <s v="Southeast"/>
    <s v="North Carolina"/>
    <s v="Charlotte"/>
    <n v="650"/>
    <n v="130000"/>
    <n v="0.4"/>
    <x v="2"/>
    <s v="Nike Air Max Triax 96 SP"/>
    <s v="CT5543-300"/>
  </r>
  <r>
    <s v="NIKE"/>
    <n v="1185732"/>
    <d v="2021-06-04T00:00:00"/>
    <s v="Southeast"/>
    <s v="North Carolina"/>
    <s v="Charlotte"/>
    <n v="650"/>
    <n v="147875"/>
    <n v="0.35"/>
    <x v="2"/>
    <s v="Nike SB Charge Slip Premium"/>
    <s v="CT3110-400"/>
  </r>
  <r>
    <s v="NIKE"/>
    <n v="1185732"/>
    <d v="2021-06-04T00:00:00"/>
    <s v="Southeast"/>
    <s v="North Carolina"/>
    <s v="Charlotte"/>
    <n v="825"/>
    <n v="288750"/>
    <n v="0.5"/>
    <x v="2"/>
    <s v="Nike Air Max 2090"/>
    <s v="CU9174-600"/>
  </r>
  <r>
    <s v="NIKE"/>
    <n v="1185732"/>
    <d v="2021-07-02T00:00:00"/>
    <s v="Southeast"/>
    <s v="North Carolina"/>
    <s v="Charlotte"/>
    <n v="1050"/>
    <n v="273000"/>
    <n v="0.4"/>
    <x v="2"/>
    <s v="LeBron 16 Low"/>
    <s v="CI2668-004"/>
  </r>
  <r>
    <s v="NIKE"/>
    <n v="1185732"/>
    <d v="2021-07-02T00:00:00"/>
    <s v="Southeast"/>
    <s v="North Carolina"/>
    <s v="Charlotte"/>
    <n v="800"/>
    <n v="168000"/>
    <n v="0.35"/>
    <x v="2"/>
    <s v="Nike Zoom Rival Fly 2"/>
    <s v="CJ0509-001"/>
  </r>
  <r>
    <s v="NIKE"/>
    <n v="1185732"/>
    <d v="2021-07-02T00:00:00"/>
    <s v="Southeast"/>
    <s v="North Carolina"/>
    <s v="Charlotte"/>
    <n v="725"/>
    <n v="159500"/>
    <n v="0.4"/>
    <x v="2"/>
    <s v="Nike x Olivia Kim Air Mowabb"/>
    <s v="CK3312-001"/>
  </r>
  <r>
    <s v="NIKE"/>
    <n v="1185732"/>
    <d v="2021-07-02T00:00:00"/>
    <s v="Southeast"/>
    <s v="North Carolina"/>
    <s v="Charlotte"/>
    <n v="675"/>
    <n v="148500"/>
    <n v="0.4"/>
    <x v="2"/>
    <s v="Nike Offcourt SE"/>
    <s v="CT0624-100"/>
  </r>
  <r>
    <s v="NIKE"/>
    <n v="1185732"/>
    <d v="2021-07-02T00:00:00"/>
    <s v="Southeast"/>
    <s v="North Carolina"/>
    <s v="Charlotte"/>
    <n v="700"/>
    <n v="159250"/>
    <n v="0.35"/>
    <x v="2"/>
    <s v="Nike Zoom Pegasus Turbo Shield"/>
    <s v="CJ9712-001"/>
  </r>
  <r>
    <s v="NIKE"/>
    <n v="1185732"/>
    <d v="2021-07-02T00:00:00"/>
    <s v="Southeast"/>
    <s v="North Carolina"/>
    <s v="Charlotte"/>
    <n v="875"/>
    <n v="306250"/>
    <n v="0.5"/>
    <x v="2"/>
    <s v="Nike Air Max 97"/>
    <s v="CT1549-001"/>
  </r>
  <r>
    <s v="NIKE"/>
    <n v="1185732"/>
    <d v="2021-08-03T00:00:00"/>
    <s v="Southeast"/>
    <s v="North Carolina"/>
    <s v="Charlotte"/>
    <n v="1025"/>
    <n v="266500"/>
    <n v="0.4"/>
    <x v="2"/>
    <s v="Nike Air Max 720 SE"/>
    <s v="CD0683-600"/>
  </r>
  <r>
    <s v="NIKE"/>
    <n v="1185732"/>
    <d v="2021-08-03T00:00:00"/>
    <s v="Southeast"/>
    <s v="North Carolina"/>
    <s v="Charlotte"/>
    <n v="800"/>
    <n v="168000"/>
    <n v="0.35"/>
    <x v="2"/>
    <s v="Nike Revolution 5 FlyEase"/>
    <s v="BQ3212-600"/>
  </r>
  <r>
    <s v="NIKE"/>
    <n v="1185732"/>
    <d v="2021-08-03T00:00:00"/>
    <s v="Southeast"/>
    <s v="North Carolina"/>
    <s v="Charlotte"/>
    <n v="725"/>
    <n v="159500"/>
    <n v="0.4"/>
    <x v="2"/>
    <s v="Nike Classic Cortez"/>
    <s v="807471-101"/>
  </r>
  <r>
    <s v="NIKE"/>
    <n v="1185732"/>
    <d v="2021-08-03T00:00:00"/>
    <s v="Southeast"/>
    <s v="North Carolina"/>
    <s v="Charlotte"/>
    <n v="675"/>
    <n v="121500"/>
    <n v="0.4"/>
    <x v="2"/>
    <s v="Nike Precision 4"/>
    <s v="CK1069-001"/>
  </r>
  <r>
    <s v="NIKE"/>
    <n v="1185732"/>
    <d v="2021-08-03T00:00:00"/>
    <s v="Southeast"/>
    <s v="North Carolina"/>
    <s v="Charlotte"/>
    <n v="650"/>
    <n v="125125"/>
    <n v="0.35"/>
    <x v="2"/>
    <s v="Nike Air Max 200"/>
    <s v="AT6175-100"/>
  </r>
  <r>
    <s v="NIKE"/>
    <n v="1185732"/>
    <d v="2021-08-03T00:00:00"/>
    <s v="Southeast"/>
    <s v="North Carolina"/>
    <s v="Charlotte"/>
    <n v="825"/>
    <n v="247500"/>
    <n v="0.5"/>
    <x v="2"/>
    <s v="Nike Air Max 270"/>
    <s v="AH6789-023"/>
  </r>
  <r>
    <s v="NIKE"/>
    <n v="1185732"/>
    <d v="2021-09-02T00:00:00"/>
    <s v="Southeast"/>
    <s v="North Carolina"/>
    <s v="Charlotte"/>
    <n v="925"/>
    <n v="203500"/>
    <n v="0.4"/>
    <x v="2"/>
    <s v="Nike Mercurial Vapor 13 Academy TF"/>
    <s v="AT7996-414"/>
  </r>
  <r>
    <s v="NIKE"/>
    <n v="1185732"/>
    <d v="2021-09-02T00:00:00"/>
    <s v="Southeast"/>
    <s v="North Carolina"/>
    <s v="Charlotte"/>
    <n v="725"/>
    <n v="126875"/>
    <n v="0.35"/>
    <x v="2"/>
    <s v="Nike SFB Gen 2 20cm (approx.)"/>
    <s v="922474-001"/>
  </r>
  <r>
    <s v="NIKE"/>
    <n v="1185732"/>
    <d v="2021-09-02T00:00:00"/>
    <s v="Southeast"/>
    <s v="North Carolina"/>
    <s v="Charlotte"/>
    <n v="625"/>
    <n v="75000"/>
    <n v="0.4"/>
    <x v="2"/>
    <s v="Nike Air Max Dia"/>
    <s v="CI3898-200"/>
  </r>
  <r>
    <s v="NIKE"/>
    <n v="1185732"/>
    <d v="2021-09-02T00:00:00"/>
    <s v="Southeast"/>
    <s v="North Carolina"/>
    <s v="Charlotte"/>
    <n v="600"/>
    <n v="72000"/>
    <n v="0.4"/>
    <x v="2"/>
    <s v="Nike SB Alleyoop"/>
    <s v="CJ0882-001"/>
  </r>
  <r>
    <s v="NIKE"/>
    <n v="1185732"/>
    <d v="2021-09-02T00:00:00"/>
    <s v="Southeast"/>
    <s v="North Carolina"/>
    <s v="Charlotte"/>
    <n v="600"/>
    <n v="84000"/>
    <n v="0.35"/>
    <x v="2"/>
    <s v="Nike Zoom Rise"/>
    <s v="BQ5467-101"/>
  </r>
  <r>
    <s v="NIKE"/>
    <n v="1185732"/>
    <d v="2021-09-02T00:00:00"/>
    <s v="Southeast"/>
    <s v="North Carolina"/>
    <s v="Charlotte"/>
    <n v="700"/>
    <n v="157500"/>
    <n v="0.5"/>
    <x v="2"/>
    <s v="Nike Phantom Vision Academy Dynamic Fit IC"/>
    <s v="AO3267-080"/>
  </r>
  <r>
    <s v="NIKE"/>
    <n v="1185732"/>
    <d v="2021-10-04T00:00:00"/>
    <s v="Southeast"/>
    <s v="North Carolina"/>
    <s v="Charlotte"/>
    <n v="875"/>
    <n v="157500"/>
    <n v="0.4"/>
    <x v="2"/>
    <s v="Air Jordan 1 Low"/>
    <s v="553558-125"/>
  </r>
  <r>
    <s v="NIKE"/>
    <n v="1185732"/>
    <d v="2021-10-04T00:00:00"/>
    <s v="Southeast"/>
    <s v="North Carolina"/>
    <s v="Charlotte"/>
    <n v="700"/>
    <n v="85750"/>
    <n v="0.35"/>
    <x v="2"/>
    <s v="Nike Air Max Bella TR 2"/>
    <s v="AQ7492-010"/>
  </r>
  <r>
    <s v="NIKE"/>
    <n v="1185732"/>
    <d v="2021-10-04T00:00:00"/>
    <s v="Southeast"/>
    <s v="North Carolina"/>
    <s v="Charlotte"/>
    <n v="575"/>
    <n v="80500"/>
    <n v="0.4"/>
    <x v="2"/>
    <s v="Nike Air Zoom Terra Kiger 6"/>
    <s v="CJ0220-400"/>
  </r>
  <r>
    <s v="NIKE"/>
    <n v="1185732"/>
    <d v="2021-10-04T00:00:00"/>
    <s v="Southeast"/>
    <s v="North Carolina"/>
    <s v="Charlotte"/>
    <n v="550"/>
    <n v="77000"/>
    <n v="0.4"/>
    <x v="2"/>
    <s v="Jordan Proto-React Z"/>
    <s v="CI3794-600"/>
  </r>
  <r>
    <s v="NIKE"/>
    <n v="1185732"/>
    <d v="2021-10-04T00:00:00"/>
    <s v="Southeast"/>
    <s v="North Carolina"/>
    <s v="Charlotte"/>
    <n v="550"/>
    <n v="86625"/>
    <n v="0.35"/>
    <x v="2"/>
    <s v="Nike Air Force 1 SP"/>
    <s v="CQ6566-700"/>
  </r>
  <r>
    <s v="NIKE"/>
    <n v="1185732"/>
    <d v="2021-10-04T00:00:00"/>
    <s v="Southeast"/>
    <s v="North Carolina"/>
    <s v="Charlotte"/>
    <n v="675"/>
    <n v="168750"/>
    <n v="0.5"/>
    <x v="2"/>
    <s v="Nike Zoom Pegasus Turbo"/>
    <s v="AJ4115-060"/>
  </r>
  <r>
    <s v="NIKE"/>
    <n v="1185732"/>
    <d v="2021-11-03T00:00:00"/>
    <s v="Southeast"/>
    <s v="North Carolina"/>
    <s v="Charlotte"/>
    <n v="825"/>
    <n v="148500"/>
    <n v="0.4"/>
    <x v="2"/>
    <s v="Nike Free RN 5.0"/>
    <s v="AQ1316-500"/>
  </r>
  <r>
    <s v="NIKE"/>
    <n v="1185732"/>
    <d v="2021-11-03T00:00:00"/>
    <s v="Southeast"/>
    <s v="North Carolina"/>
    <s v="Charlotte"/>
    <n v="650"/>
    <n v="79625"/>
    <n v="0.35"/>
    <x v="2"/>
    <s v="Air Jordan OG"/>
    <s v="133000-106"/>
  </r>
  <r>
    <s v="NIKE"/>
    <n v="1185732"/>
    <d v="2021-11-03T00:00:00"/>
    <s v="Southeast"/>
    <s v="North Carolina"/>
    <s v="Charlotte"/>
    <n v="595"/>
    <n v="95200"/>
    <n v="0.4"/>
    <x v="2"/>
    <s v="Nike Air Zoom Pegasus 36"/>
    <s v="BV5740-101"/>
  </r>
  <r>
    <s v="NIKE"/>
    <n v="1185732"/>
    <d v="2021-11-03T00:00:00"/>
    <s v="Southeast"/>
    <s v="North Carolina"/>
    <s v="Charlotte"/>
    <n v="650"/>
    <n v="156000"/>
    <n v="0.4"/>
    <x v="2"/>
    <s v="Nike Air Max Tailwind IV SE"/>
    <s v="CJ9681-001"/>
  </r>
  <r>
    <s v="NIKE"/>
    <n v="1185732"/>
    <d v="2021-11-03T00:00:00"/>
    <s v="Southeast"/>
    <s v="North Carolina"/>
    <s v="Charlotte"/>
    <n v="625"/>
    <n v="164062.5"/>
    <n v="0.35"/>
    <x v="2"/>
    <s v="Nike Air VaporMax 2019 Premium"/>
    <s v="AT6817-300"/>
  </r>
  <r>
    <s v="NIKE"/>
    <n v="1185732"/>
    <d v="2021-11-03T00:00:00"/>
    <s v="Southeast"/>
    <s v="North Carolina"/>
    <s v="Charlotte"/>
    <n v="725"/>
    <n v="271875"/>
    <n v="0.5"/>
    <x v="2"/>
    <s v="NikeCourt Air Zoom Vapor Cage 4"/>
    <s v="CD0431-107"/>
  </r>
  <r>
    <s v="NIKE"/>
    <n v="1185732"/>
    <d v="2021-12-02T00:00:00"/>
    <s v="Southeast"/>
    <s v="North Carolina"/>
    <s v="Charlotte"/>
    <n v="975"/>
    <n v="273000"/>
    <n v="0.4"/>
    <x v="2"/>
    <s v="Air Jordan 1 Nova XX"/>
    <s v="AV4052-116"/>
  </r>
  <r>
    <s v="NIKE"/>
    <n v="1185732"/>
    <d v="2021-12-02T00:00:00"/>
    <s v="Southeast"/>
    <s v="North Carolina"/>
    <s v="Charlotte"/>
    <n v="775"/>
    <n v="162750"/>
    <n v="0.35"/>
    <x v="2"/>
    <s v="Nike Air Max Tailwind IV"/>
    <s v="CK4122-100"/>
  </r>
  <r>
    <s v="NIKE"/>
    <n v="1185732"/>
    <d v="2021-12-02T00:00:00"/>
    <s v="Southeast"/>
    <s v="North Carolina"/>
    <s v="Charlotte"/>
    <n v="725"/>
    <n v="174000"/>
    <n v="0.4"/>
    <x v="2"/>
    <s v="Nike Flex RN 2019"/>
    <s v="AQ7483-001"/>
  </r>
  <r>
    <s v="NIKE"/>
    <n v="1185732"/>
    <d v="2021-12-02T00:00:00"/>
    <s v="Southeast"/>
    <s v="North Carolina"/>
    <s v="Charlotte"/>
    <n v="675"/>
    <n v="162000"/>
    <n v="0.4"/>
    <x v="2"/>
    <s v="Nike Mercurial Superfly 7 Club TF"/>
    <s v="AT7980-606"/>
  </r>
  <r>
    <s v="NIKE"/>
    <n v="1185732"/>
    <d v="2021-12-02T00:00:00"/>
    <s v="Southeast"/>
    <s v="North Carolina"/>
    <s v="Charlotte"/>
    <n v="675"/>
    <n v="165375"/>
    <n v="0.35"/>
    <x v="2"/>
    <s v="Nike Free X Metcon 2"/>
    <s v="CD8526-446"/>
  </r>
  <r>
    <s v="NIKE"/>
    <n v="1185732"/>
    <d v="2021-12-02T00:00:00"/>
    <s v="Southeast"/>
    <s v="North Carolina"/>
    <s v="Charlotte"/>
    <n v="775"/>
    <n v="290625"/>
    <n v="0.5"/>
    <x v="2"/>
    <s v="Nike Mercurial Vapor 13 Academy MDS MG"/>
    <s v="CJ1292-703"/>
  </r>
  <r>
    <s v="NIKE"/>
    <n v="1185732"/>
    <d v="2021-01-13T00:00:00"/>
    <s v="Southeast"/>
    <s v="North Carolina"/>
    <s v="Charlotte"/>
    <n v="775"/>
    <n v="108500"/>
    <n v="0.4"/>
    <x v="2"/>
    <s v="Nike Air Max Impact"/>
    <s v="CI1396-004"/>
  </r>
  <r>
    <s v="NIKE"/>
    <n v="1185732"/>
    <d v="2021-01-13T00:00:00"/>
    <s v="Southeast"/>
    <s v="North Carolina"/>
    <s v="Charlotte"/>
    <n v="575"/>
    <n v="70437.5"/>
    <n v="0.35"/>
    <x v="2"/>
    <s v="Nike Classic Cortez"/>
    <s v="807471-103"/>
  </r>
  <r>
    <s v="NIKE"/>
    <n v="1185732"/>
    <d v="2021-01-13T00:00:00"/>
    <s v="Southeast"/>
    <s v="North Carolina"/>
    <s v="Charlotte"/>
    <n v="575"/>
    <n v="57500"/>
    <n v="0.4"/>
    <x v="2"/>
    <s v="Nike Air Max 90 Premium"/>
    <s v="CJ1794-600"/>
  </r>
  <r>
    <s v="NIKE"/>
    <n v="1185732"/>
    <d v="2021-01-13T00:00:00"/>
    <s v="Southeast"/>
    <s v="North Carolina"/>
    <s v="Charlotte"/>
    <n v="425"/>
    <n v="51000"/>
    <n v="0.4"/>
    <x v="2"/>
    <s v="Nike Renew Run"/>
    <s v="CK6360-001"/>
  </r>
  <r>
    <s v="NIKE"/>
    <n v="1185732"/>
    <d v="2021-01-13T00:00:00"/>
    <s v="Southeast"/>
    <s v="North Carolina"/>
    <s v="Charlotte"/>
    <n v="475"/>
    <n v="74812.5"/>
    <n v="0.35"/>
    <x v="2"/>
    <s v="Nike Air Max 270 Special Edition"/>
    <s v="CQ6549-001"/>
  </r>
  <r>
    <s v="NIKE"/>
    <n v="1185732"/>
    <d v="2021-01-13T00:00:00"/>
    <s v="Southeast"/>
    <s v="North Carolina"/>
    <s v="Charlotte"/>
    <n v="575"/>
    <n v="100625"/>
    <n v="0.5"/>
    <x v="2"/>
    <s v="Nike React Metcon AMP"/>
    <s v="CN5501-046"/>
  </r>
  <r>
    <s v="NIKE"/>
    <n v="1185732"/>
    <d v="2021-02-11T00:00:00"/>
    <s v="Southeast"/>
    <s v="North Carolina"/>
    <s v="Charlotte"/>
    <n v="825"/>
    <n v="115500"/>
    <n v="0.4"/>
    <x v="2"/>
    <s v="Nike Air Force 1 Sage Low"/>
    <s v="AR5339-002"/>
  </r>
  <r>
    <s v="NIKE"/>
    <n v="1185732"/>
    <d v="2021-02-11T00:00:00"/>
    <s v="Southeast"/>
    <s v="North Carolina"/>
    <s v="Charlotte"/>
    <n v="475"/>
    <n v="58187.5"/>
    <n v="0.35"/>
    <x v="2"/>
    <s v="Nike Air Max Triax 96"/>
    <s v="CD2053-105"/>
  </r>
  <r>
    <s v="NIKE"/>
    <n v="1185732"/>
    <d v="2021-02-11T00:00:00"/>
    <s v="Southeast"/>
    <s v="North Carolina"/>
    <s v="Charlotte"/>
    <n v="525"/>
    <n v="52500"/>
    <n v="0.4"/>
    <x v="2"/>
    <s v="Nike Mercurial Vapor 13 Academy MDS TF"/>
    <s v="CJ1306-401"/>
  </r>
  <r>
    <s v="NIKE"/>
    <n v="1185732"/>
    <d v="2021-02-11T00:00:00"/>
    <s v="Midwest"/>
    <s v="Ohio"/>
    <s v="Columbus"/>
    <n v="375"/>
    <n v="45000"/>
    <n v="0.4"/>
    <x v="2"/>
    <s v="PG 3 NASA"/>
    <s v="CI2666-400"/>
  </r>
  <r>
    <s v="NIKE"/>
    <n v="1185732"/>
    <d v="2021-02-11T00:00:00"/>
    <s v="Midwest"/>
    <s v="Ohio"/>
    <s v="Columbus"/>
    <n v="450"/>
    <n v="70875"/>
    <n v="0.35"/>
    <x v="2"/>
    <s v="Nike Mercurial Vapor 13 Academy MDS IC"/>
    <s v="CJ1300-401"/>
  </r>
  <r>
    <s v="NIKE"/>
    <n v="1185732"/>
    <d v="2021-02-11T00:00:00"/>
    <s v="Midwest"/>
    <s v="Ohio"/>
    <s v="Columbus"/>
    <n v="550"/>
    <n v="82500"/>
    <n v="0.5"/>
    <x v="2"/>
    <s v="Nike Tiempo Legend 8 Club MG"/>
    <s v="AT6107-606"/>
  </r>
  <r>
    <s v="NIKE"/>
    <n v="1185732"/>
    <d v="2021-03-09T00:00:00"/>
    <s v="Midwest"/>
    <s v="Ohio"/>
    <s v="Columbus"/>
    <n v="770"/>
    <n v="92400"/>
    <n v="0.4"/>
    <x v="2"/>
    <s v="Nike Air Max 90"/>
    <s v="CI7395-100"/>
  </r>
  <r>
    <s v="NIKE"/>
    <n v="1185732"/>
    <d v="2021-03-09T00:00:00"/>
    <s v="Midwest"/>
    <s v="Ohio"/>
    <s v="Columbus"/>
    <n v="450"/>
    <n v="47250"/>
    <n v="0.35"/>
    <x v="2"/>
    <s v="Nike Air VaporMax Flyknit 2 LXX"/>
    <s v="AT5673-700"/>
  </r>
  <r>
    <s v="NIKE"/>
    <n v="1185732"/>
    <d v="2021-03-09T00:00:00"/>
    <s v="Midwest"/>
    <s v="Ohio"/>
    <s v="Columbus"/>
    <n v="475"/>
    <n v="38000"/>
    <n v="0.4"/>
    <x v="2"/>
    <s v="Nike Mercurial Superfly 7 Elite SE FG"/>
    <s v="CT1099-093"/>
  </r>
  <r>
    <s v="NIKE"/>
    <n v="1185732"/>
    <d v="2021-03-09T00:00:00"/>
    <s v="Midwest"/>
    <s v="Ohio"/>
    <s v="Columbus"/>
    <n v="325"/>
    <n v="32500"/>
    <n v="0.4"/>
    <x v="2"/>
    <s v="Nike Free RN 5.0 AW"/>
    <s v="BV7775-100"/>
  </r>
  <r>
    <s v="NIKE"/>
    <n v="1185732"/>
    <d v="2021-03-09T00:00:00"/>
    <s v="Midwest"/>
    <s v="Ohio"/>
    <s v="Columbus"/>
    <n v="375"/>
    <n v="52500"/>
    <n v="0.35"/>
    <x v="2"/>
    <s v="Air Jordan 1 Jester XX Low Laced"/>
    <s v="CI7815-602"/>
  </r>
  <r>
    <s v="NIKE"/>
    <n v="1185732"/>
    <d v="2021-03-09T00:00:00"/>
    <s v="Midwest"/>
    <s v="Ohio"/>
    <s v="Columbus"/>
    <n v="475"/>
    <n v="71250"/>
    <n v="0.5"/>
    <x v="2"/>
    <s v="Nike Metcon 5 Premium"/>
    <s v="CJ0818-146"/>
  </r>
  <r>
    <s v="NIKE"/>
    <n v="1185732"/>
    <d v="2021-04-10T00:00:00"/>
    <s v="Midwest"/>
    <s v="Ohio"/>
    <s v="Columbus"/>
    <n v="725"/>
    <n v="87000"/>
    <n v="0.4"/>
    <x v="2"/>
    <s v="Nike Free RN 5.0"/>
    <s v="CI1289-100"/>
  </r>
  <r>
    <s v="NIKE"/>
    <n v="1185732"/>
    <d v="2021-04-10T00:00:00"/>
    <s v="Midwest"/>
    <s v="Ohio"/>
    <s v="Columbus"/>
    <n v="425"/>
    <n v="44625"/>
    <n v="0.35"/>
    <x v="2"/>
    <s v="Nike Zoom Rival Fly"/>
    <s v="CD7287-003"/>
  </r>
  <r>
    <s v="NIKE"/>
    <n v="1185732"/>
    <d v="2021-04-10T00:00:00"/>
    <s v="Midwest"/>
    <s v="Ohio"/>
    <s v="Columbus"/>
    <n v="425"/>
    <n v="34000"/>
    <n v="0.4"/>
    <x v="2"/>
    <s v="Nike SB Zoom Stefan Janoski Canvas RM"/>
    <s v="AR7718-001"/>
  </r>
  <r>
    <s v="NIKE"/>
    <n v="1185732"/>
    <d v="2021-04-10T00:00:00"/>
    <s v="Midwest"/>
    <s v="Ohio"/>
    <s v="Columbus"/>
    <n v="350"/>
    <n v="35000"/>
    <n v="0.4"/>
    <x v="2"/>
    <s v="Nike Tiempo Legend 8 Academy IC"/>
    <s v="AT6099-606"/>
  </r>
  <r>
    <s v="NIKE"/>
    <n v="1185732"/>
    <d v="2021-04-10T00:00:00"/>
    <s v="Midwest"/>
    <s v="Ohio"/>
    <s v="Columbus"/>
    <n v="375"/>
    <n v="59062.5"/>
    <n v="0.35"/>
    <x v="2"/>
    <s v="Nike SB Bruin High"/>
    <s v="923112-001"/>
  </r>
  <r>
    <s v="NIKE"/>
    <n v="1185732"/>
    <d v="2021-04-10T00:00:00"/>
    <s v="Midwest"/>
    <s v="Ohio"/>
    <s v="Columbus"/>
    <n v="525"/>
    <n v="91875"/>
    <n v="0.5"/>
    <x v="2"/>
    <s v="PG 3"/>
    <s v="AO2607-401"/>
  </r>
  <r>
    <s v="NIKE"/>
    <n v="1185732"/>
    <d v="2021-05-09T00:00:00"/>
    <s v="Midwest"/>
    <s v="Ohio"/>
    <s v="Columbus"/>
    <n v="795"/>
    <n v="143100"/>
    <n v="0.4"/>
    <x v="2"/>
    <s v="Nike Free TR Ultra"/>
    <s v="AO3424-001"/>
  </r>
  <r>
    <s v="NIKE"/>
    <n v="1185732"/>
    <d v="2021-05-09T00:00:00"/>
    <s v="Midwest"/>
    <s v="Ohio"/>
    <s v="Columbus"/>
    <n v="500"/>
    <n v="78750"/>
    <n v="0.35"/>
    <x v="2"/>
    <s v="Nike PhantomVNM Club FG"/>
    <s v="AO0577-717"/>
  </r>
  <r>
    <s v="NIKE"/>
    <n v="1185732"/>
    <d v="2021-05-09T00:00:00"/>
    <s v="Midwest"/>
    <s v="Ohio"/>
    <s v="Columbus"/>
    <n v="475"/>
    <n v="76000"/>
    <n v="0.4"/>
    <x v="2"/>
    <s v="Nike MX-720-818"/>
    <s v="BQ5972-001"/>
  </r>
  <r>
    <s v="NIKE"/>
    <n v="1185732"/>
    <d v="2021-05-09T00:00:00"/>
    <s v="Midwest"/>
    <s v="Ohio"/>
    <s v="Columbus"/>
    <n v="425"/>
    <n v="68000"/>
    <n v="0.4"/>
    <x v="2"/>
    <s v="Air Jordan 7 Retro"/>
    <s v="313358-006"/>
  </r>
  <r>
    <s v="NIKE"/>
    <n v="1185732"/>
    <d v="2021-05-09T00:00:00"/>
    <s v="Midwest"/>
    <s v="Ohio"/>
    <s v="Columbus"/>
    <n v="450"/>
    <n v="78750"/>
    <n v="0.35"/>
    <x v="2"/>
    <s v="Nike SFB Gen 2 20cm (approx.)"/>
    <s v="922474-001"/>
  </r>
  <r>
    <s v="NIKE"/>
    <n v="1185732"/>
    <d v="2021-05-09T00:00:00"/>
    <s v="Midwest"/>
    <s v="Ohio"/>
    <s v="Columbus"/>
    <n v="550"/>
    <n v="151250"/>
    <n v="0.5"/>
    <x v="2"/>
    <s v="Nike Mercurial Superfly 7 Elite MDS FG"/>
    <s v="BQ5469-703"/>
  </r>
  <r>
    <s v="NIKE"/>
    <n v="1185732"/>
    <d v="2021-06-11T00:00:00"/>
    <s v="Midwest"/>
    <s v="Ohio"/>
    <s v="Columbus"/>
    <n v="800"/>
    <n v="160000"/>
    <n v="0.4"/>
    <x v="2"/>
    <s v="Nike Epic Phantom React"/>
    <s v="CI1290-100"/>
  </r>
  <r>
    <s v="NIKE"/>
    <n v="1185732"/>
    <d v="2021-06-11T00:00:00"/>
    <s v="Midwest"/>
    <s v="Ohio"/>
    <s v="Columbus"/>
    <n v="550"/>
    <n v="86625"/>
    <n v="0.35"/>
    <x v="2"/>
    <s v="Nike Air Max 720 SE"/>
    <s v="BV6484-002"/>
  </r>
  <r>
    <s v="NIKE"/>
    <n v="1185732"/>
    <d v="2021-06-11T00:00:00"/>
    <s v="Midwest"/>
    <s v="Ohio"/>
    <s v="Columbus"/>
    <n v="525"/>
    <n v="105000"/>
    <n v="0.4"/>
    <x v="2"/>
    <s v="Nike Air Huarache Ultra"/>
    <s v="885118-001"/>
  </r>
  <r>
    <s v="NIKE"/>
    <n v="1185732"/>
    <d v="2021-06-11T00:00:00"/>
    <s v="Midwest"/>
    <s v="Ohio"/>
    <s v="Columbus"/>
    <n v="500"/>
    <n v="100000"/>
    <n v="0.4"/>
    <x v="2"/>
    <s v="Nike Wildhorse 6"/>
    <s v="BV7099-400"/>
  </r>
  <r>
    <s v="NIKE"/>
    <n v="1185732"/>
    <d v="2021-06-11T00:00:00"/>
    <s v="Midwest"/>
    <s v="Ohio"/>
    <s v="Columbus"/>
    <n v="500"/>
    <n v="113750"/>
    <n v="0.35"/>
    <x v="2"/>
    <s v="Nike Air Max 270 React SE"/>
    <s v="BV3387-400"/>
  </r>
  <r>
    <s v="NIKE"/>
    <n v="1185732"/>
    <d v="2021-06-11T00:00:00"/>
    <s v="Midwest"/>
    <s v="Ohio"/>
    <s v="Columbus"/>
    <n v="675"/>
    <n v="236250"/>
    <n v="0.5"/>
    <x v="2"/>
    <s v="Nike Benassi JDI BETRUE"/>
    <s v="CD2717-001"/>
  </r>
  <r>
    <s v="NIKE"/>
    <n v="1185732"/>
    <d v="2021-07-09T00:00:00"/>
    <s v="Midwest"/>
    <s v="Ohio"/>
    <s v="Columbus"/>
    <n v="900"/>
    <n v="234000"/>
    <n v="0.4"/>
    <x v="2"/>
    <s v="Nike Zoom Rise"/>
    <s v="BQ5467-101"/>
  </r>
  <r>
    <s v="NIKE"/>
    <n v="1185732"/>
    <d v="2021-07-09T00:00:00"/>
    <s v="Midwest"/>
    <s v="Ohio"/>
    <s v="Columbus"/>
    <n v="650"/>
    <n v="136500"/>
    <n v="0.35"/>
    <x v="2"/>
    <s v="Nike Tiempo Legend 8 Club IC"/>
    <s v="AT6110-004"/>
  </r>
  <r>
    <s v="NIKE"/>
    <n v="1185732"/>
    <d v="2021-07-09T00:00:00"/>
    <s v="Midwest"/>
    <s v="Ohio"/>
    <s v="Columbus"/>
    <n v="575"/>
    <n v="126500"/>
    <n v="0.4"/>
    <x v="2"/>
    <s v="Nike Air Max 2017"/>
    <s v="849560-001"/>
  </r>
  <r>
    <s v="NIKE"/>
    <n v="1185732"/>
    <d v="2021-07-09T00:00:00"/>
    <s v="Midwest"/>
    <s v="Ohio"/>
    <s v="Columbus"/>
    <n v="525"/>
    <n v="115500"/>
    <n v="0.4"/>
    <x v="2"/>
    <s v="Nike Flex RN 2018"/>
    <s v="AA7408-008"/>
  </r>
  <r>
    <s v="NIKE"/>
    <n v="1185732"/>
    <d v="2021-07-09T00:00:00"/>
    <s v="Midwest"/>
    <s v="Ohio"/>
    <s v="Columbus"/>
    <n v="550"/>
    <n v="125125"/>
    <n v="0.35"/>
    <x v="2"/>
    <s v="NikeCourt Royale AC"/>
    <s v="BQ9138-601"/>
  </r>
  <r>
    <s v="NIKE"/>
    <n v="1185732"/>
    <d v="2021-07-09T00:00:00"/>
    <s v="Midwest"/>
    <s v="Ohio"/>
    <s v="Columbus"/>
    <n v="725"/>
    <n v="253750"/>
    <n v="0.5"/>
    <x v="2"/>
    <s v="Jordan Air Latitude 720"/>
    <s v="AV5187-602"/>
  </r>
  <r>
    <s v="NIKE"/>
    <n v="1185732"/>
    <d v="2021-08-10T00:00:00"/>
    <s v="Midwest"/>
    <s v="Ohio"/>
    <s v="Columbus"/>
    <n v="875"/>
    <n v="227500"/>
    <n v="0.4"/>
    <x v="2"/>
    <s v="Nike Phantom Vision 2 Club Dynamic Fit TF"/>
    <s v="CD4173-606"/>
  </r>
  <r>
    <s v="NIKE"/>
    <n v="1185732"/>
    <d v="2021-08-10T00:00:00"/>
    <s v="Midwest"/>
    <s v="Ohio"/>
    <s v="Columbus"/>
    <n v="650"/>
    <n v="136500"/>
    <n v="0.35"/>
    <x v="2"/>
    <s v="Nike Air Force 1 '07 SE"/>
    <s v="AA0287-002"/>
  </r>
  <r>
    <s v="NIKE"/>
    <n v="1185732"/>
    <d v="2021-08-10T00:00:00"/>
    <s v="Midwest"/>
    <s v="Ohio"/>
    <s v="Columbus"/>
    <n v="575"/>
    <n v="126500"/>
    <n v="0.4"/>
    <x v="2"/>
    <s v="Nike Zoom Fly 3 Premium"/>
    <s v="BV7756-001"/>
  </r>
  <r>
    <s v="NIKE"/>
    <n v="1185732"/>
    <d v="2021-08-10T00:00:00"/>
    <s v="Midwest"/>
    <s v="Ohio"/>
    <s v="Columbus"/>
    <n v="525"/>
    <n v="94500"/>
    <n v="0.4"/>
    <x v="2"/>
    <s v="Nike SB Alleyoop"/>
    <s v="CJ0882-001"/>
  </r>
  <r>
    <s v="NIKE"/>
    <n v="1185732"/>
    <d v="2021-08-10T00:00:00"/>
    <s v="Midwest"/>
    <s v="Ohio"/>
    <s v="Columbus"/>
    <n v="500"/>
    <n v="96250"/>
    <n v="0.35"/>
    <x v="2"/>
    <s v="Nike Mercurial Vapor 13 Elite SE FG"/>
    <s v="CD6720-808"/>
  </r>
  <r>
    <s v="NIKE"/>
    <n v="1185732"/>
    <d v="2021-08-10T00:00:00"/>
    <s v="Midwest"/>
    <s v="Ohio"/>
    <s v="Columbus"/>
    <n v="675"/>
    <n v="202500"/>
    <n v="0.5"/>
    <x v="2"/>
    <s v="Nike Air VaporMax 2019"/>
    <s v="AR6632-603"/>
  </r>
  <r>
    <s v="NIKE"/>
    <n v="1185732"/>
    <d v="2021-09-09T00:00:00"/>
    <s v="Midwest"/>
    <s v="Ohio"/>
    <s v="Columbus"/>
    <n v="775"/>
    <n v="170500"/>
    <n v="0.4"/>
    <x v="2"/>
    <s v="Nike Air Zoom Structure 22"/>
    <s v="AA1640-002"/>
  </r>
  <r>
    <s v="NIKE"/>
    <n v="1185732"/>
    <d v="2021-09-09T00:00:00"/>
    <s v="Midwest"/>
    <s v="Ohio"/>
    <s v="Columbus"/>
    <n v="575"/>
    <n v="100625"/>
    <n v="0.35"/>
    <x v="2"/>
    <s v="NikeCourt Air Zoom Vapor X"/>
    <s v="AA8027-109"/>
  </r>
  <r>
    <s v="NIKE"/>
    <n v="1185732"/>
    <d v="2021-09-09T00:00:00"/>
    <s v="Midwest"/>
    <s v="Ohio"/>
    <s v="Columbus"/>
    <n v="475"/>
    <n v="47500"/>
    <n v="0.4"/>
    <x v="2"/>
    <s v="LeBron Soldier 13 SFG"/>
    <s v="AR4225-100"/>
  </r>
  <r>
    <s v="NIKE"/>
    <n v="1185732"/>
    <d v="2021-09-09T00:00:00"/>
    <s v="Midwest"/>
    <s v="Ohio"/>
    <s v="Columbus"/>
    <n v="450"/>
    <n v="45000"/>
    <n v="0.4"/>
    <x v="2"/>
    <s v="Air Jordan 13 Retro"/>
    <s v="414571-030"/>
  </r>
  <r>
    <s v="NIKE"/>
    <n v="1185732"/>
    <d v="2021-09-09T00:00:00"/>
    <s v="Midwest"/>
    <s v="Ohio"/>
    <s v="Columbus"/>
    <n v="450"/>
    <n v="55125"/>
    <n v="0.35"/>
    <x v="2"/>
    <s v="Nike React Element 55 Premium"/>
    <s v="CD6964-002"/>
  </r>
  <r>
    <s v="NIKE"/>
    <n v="1185732"/>
    <d v="2021-09-09T00:00:00"/>
    <s v="Midwest"/>
    <s v="Ohio"/>
    <s v="Columbus"/>
    <n v="550"/>
    <n v="110000"/>
    <n v="0.5"/>
    <x v="2"/>
    <s v="Nike Zoom Pegasus Turbo 2"/>
    <s v="CN7383-300"/>
  </r>
  <r>
    <s v="NIKE"/>
    <n v="1185732"/>
    <d v="2021-10-11T00:00:00"/>
    <s v="Midwest"/>
    <s v="Ohio"/>
    <s v="Columbus"/>
    <n v="725"/>
    <n v="116000"/>
    <n v="0.4"/>
    <x v="2"/>
    <s v="Nike Air Max 97"/>
    <s v="CI7388-600"/>
  </r>
  <r>
    <s v="NIKE"/>
    <n v="1185732"/>
    <d v="2021-10-11T00:00:00"/>
    <s v="Midwest"/>
    <s v="Ohio"/>
    <s v="Columbus"/>
    <n v="550"/>
    <n v="57750"/>
    <n v="0.35"/>
    <x v="2"/>
    <s v="Nike Free RN Flyknit 3.0"/>
    <s v="BV7782-001"/>
  </r>
  <r>
    <s v="NIKE"/>
    <n v="1185732"/>
    <d v="2021-10-11T00:00:00"/>
    <s v="Midwest"/>
    <s v="Ohio"/>
    <s v="Columbus"/>
    <n v="425"/>
    <n v="51000"/>
    <n v="0.4"/>
    <x v="2"/>
    <s v="Nike Air Force 1 GORE-TEX ®"/>
    <s v="CK2630-001"/>
  </r>
  <r>
    <s v="NIKE"/>
    <n v="1185732"/>
    <d v="2021-10-11T00:00:00"/>
    <s v="Midwest"/>
    <s v="Ohio"/>
    <s v="Columbus"/>
    <n v="400"/>
    <n v="48000"/>
    <n v="0.4"/>
    <x v="2"/>
    <s v="Nike Air Zoom Pegasus 36"/>
    <s v="CN6867-001"/>
  </r>
  <r>
    <s v="NIKE"/>
    <n v="1185732"/>
    <d v="2021-10-11T00:00:00"/>
    <s v="Midwest"/>
    <s v="Ohio"/>
    <s v="Columbus"/>
    <n v="400"/>
    <n v="56000"/>
    <n v="0.35"/>
    <x v="2"/>
    <s v="Nike Phantom Venom Academy TF"/>
    <s v="AO0571-606"/>
  </r>
  <r>
    <s v="NIKE"/>
    <n v="1185732"/>
    <d v="2021-10-11T00:00:00"/>
    <s v="Midwest"/>
    <s v="Ohio"/>
    <s v="Columbus"/>
    <n v="525"/>
    <n v="105000"/>
    <n v="0.5"/>
    <x v="2"/>
    <s v="Kyrie 4"/>
    <s v="943806-602"/>
  </r>
  <r>
    <s v="NIKE"/>
    <n v="1185732"/>
    <d v="2021-11-10T00:00:00"/>
    <s v="Midwest"/>
    <s v="Ohio"/>
    <s v="Columbus"/>
    <n v="675"/>
    <n v="94500"/>
    <n v="0.4"/>
    <x v="2"/>
    <s v="Nike Metcon 4 XD Patch"/>
    <s v="BQ7978-001"/>
  </r>
  <r>
    <s v="NIKE"/>
    <n v="1185732"/>
    <d v="2021-11-10T00:00:00"/>
    <s v="Midwest"/>
    <s v="Ohio"/>
    <s v="Columbus"/>
    <n v="500"/>
    <n v="43750"/>
    <n v="0.35"/>
    <x v="2"/>
    <s v="NikeCourt Royale SL"/>
    <s v="844896-002"/>
  </r>
  <r>
    <s v="NIKE"/>
    <n v="1185732"/>
    <d v="2021-11-10T00:00:00"/>
    <s v="Midwest"/>
    <s v="Ohio"/>
    <s v="Columbus"/>
    <n v="445"/>
    <n v="62300"/>
    <n v="0.4"/>
    <x v="2"/>
    <s v="Nike React Metcon"/>
    <s v="BQ6046-010"/>
  </r>
  <r>
    <s v="NIKE"/>
    <n v="1185732"/>
    <d v="2021-11-10T00:00:00"/>
    <s v="Midwest"/>
    <s v="Ohio"/>
    <s v="Columbus"/>
    <n v="500"/>
    <n v="130000"/>
    <n v="0.4"/>
    <x v="2"/>
    <s v="Nike Phantom Vision 2 Academy Dynamic Fit TF"/>
    <s v="CD4172-606"/>
  </r>
  <r>
    <s v="NIKE"/>
    <n v="1185732"/>
    <d v="2021-11-10T00:00:00"/>
    <s v="Midwest"/>
    <s v="Ohio"/>
    <s v="Columbus"/>
    <n v="475"/>
    <n v="133000"/>
    <n v="0.35"/>
    <x v="2"/>
    <s v="Nike ZoomX Vista Grind SP"/>
    <s v="CT5770-300"/>
  </r>
  <r>
    <s v="NIKE"/>
    <n v="1185732"/>
    <d v="2021-11-10T00:00:00"/>
    <s v="Midwest"/>
    <s v="Ohio"/>
    <s v="Columbus"/>
    <n v="575"/>
    <n v="230000"/>
    <n v="0.5"/>
    <x v="2"/>
    <s v="Nike Air Max 90"/>
    <s v="CU3004-176"/>
  </r>
  <r>
    <s v="NIKE"/>
    <n v="1185732"/>
    <d v="2021-12-09T00:00:00"/>
    <s v="Midwest"/>
    <s v="Ohio"/>
    <s v="Columbus"/>
    <n v="825"/>
    <n v="247500"/>
    <n v="0.4"/>
    <x v="2"/>
    <s v="Nike Air Max 270 React"/>
    <s v="CI3899-200"/>
  </r>
  <r>
    <s v="NIKE"/>
    <n v="1185732"/>
    <d v="2021-12-09T00:00:00"/>
    <s v="Midwest"/>
    <s v="Ohio"/>
    <s v="Columbus"/>
    <n v="625"/>
    <n v="142187.5"/>
    <n v="0.35"/>
    <x v="2"/>
    <s v="Nike Zoom Fly SP Fast"/>
    <s v="BV0389-001"/>
  </r>
  <r>
    <s v="NIKE"/>
    <n v="1185732"/>
    <d v="2021-12-09T00:00:00"/>
    <s v="Midwest"/>
    <s v="Ohio"/>
    <s v="Columbus"/>
    <n v="575"/>
    <n v="149500"/>
    <n v="0.4"/>
    <x v="2"/>
    <s v="Nike Drop-Type"/>
    <s v="CQ0989-002"/>
  </r>
  <r>
    <s v="NIKE"/>
    <n v="1185732"/>
    <d v="2021-12-09T00:00:00"/>
    <s v="Midwest"/>
    <s v="Ohio"/>
    <s v="Columbus"/>
    <n v="525"/>
    <n v="136500"/>
    <n v="0.4"/>
    <x v="2"/>
    <s v="Nike Air Max 98 SE"/>
    <s v="CI7379-400"/>
  </r>
  <r>
    <s v="NIKE"/>
    <n v="1185732"/>
    <d v="2021-12-09T00:00:00"/>
    <s v="Midwest"/>
    <s v="Ohio"/>
    <s v="Columbus"/>
    <n v="525"/>
    <n v="137812.5"/>
    <n v="0.35"/>
    <x v="2"/>
    <s v="Nike Zoom Rival Fly 2"/>
    <s v="CN6881-300"/>
  </r>
  <r>
    <s v="NIKE"/>
    <n v="1185732"/>
    <d v="2021-12-09T00:00:00"/>
    <s v="Midwest"/>
    <s v="Ohio"/>
    <s v="Columbus"/>
    <n v="625"/>
    <n v="250000"/>
    <n v="0.5"/>
    <x v="2"/>
    <s v="Nike MX-720-818"/>
    <s v="CI3869-500"/>
  </r>
  <r>
    <s v="NIKE"/>
    <n v="1185732"/>
    <d v="2021-01-22T00:00:00"/>
    <s v="Midwest"/>
    <s v="Ohio"/>
    <s v="Columbus"/>
    <n v="500"/>
    <n v="80000"/>
    <n v="0.4"/>
    <x v="2"/>
    <s v="Nike Blazer Low LE"/>
    <s v="AV9370-001"/>
  </r>
  <r>
    <s v="NIKE"/>
    <n v="1185732"/>
    <d v="2021-01-22T00:00:00"/>
    <s v="Midwest"/>
    <s v="Ohio"/>
    <s v="Columbus"/>
    <n v="300"/>
    <n v="42000"/>
    <n v="0.35"/>
    <x v="2"/>
    <s v="Nike Zoom Pegasus Turbo 2 Rise"/>
    <s v="BV1134-001"/>
  </r>
  <r>
    <s v="NIKE"/>
    <n v="1185732"/>
    <d v="2021-01-22T00:00:00"/>
    <s v="Midwest"/>
    <s v="Ohio"/>
    <s v="Columbus"/>
    <n v="300"/>
    <n v="36000"/>
    <n v="0.4"/>
    <x v="2"/>
    <s v="Nike Air Max 98"/>
    <s v="CT1531-001"/>
  </r>
  <r>
    <s v="NIKE"/>
    <n v="1185732"/>
    <d v="2021-01-22T00:00:00"/>
    <s v="Midwest"/>
    <s v="Ohio"/>
    <s v="Columbus"/>
    <n v="150"/>
    <n v="21000"/>
    <n v="0.4"/>
    <x v="2"/>
    <s v="Nike Air Max Dia SE"/>
    <s v="AR7410-603"/>
  </r>
  <r>
    <s v="NIKE"/>
    <n v="1185732"/>
    <d v="2021-01-22T00:00:00"/>
    <s v="Midwest"/>
    <s v="Ohio"/>
    <s v="Columbus"/>
    <n v="200"/>
    <n v="35000"/>
    <n v="0.35"/>
    <x v="2"/>
    <s v="Nike Mercurial Superfly 7 Academy MDS TF"/>
    <s v="BQ5435-401"/>
  </r>
  <r>
    <s v="NIKE"/>
    <n v="1185732"/>
    <d v="2021-01-22T00:00:00"/>
    <s v="Midwest"/>
    <s v="Ohio"/>
    <s v="Columbus"/>
    <n v="300"/>
    <n v="48000"/>
    <n v="0.4"/>
    <x v="2"/>
    <s v="Nike Tanjun"/>
    <s v="812655-011"/>
  </r>
  <r>
    <s v="NIKE"/>
    <n v="1185732"/>
    <d v="2021-02-22T00:00:00"/>
    <s v="Midwest"/>
    <s v="Ohio"/>
    <s v="Columbus"/>
    <n v="550"/>
    <n v="88000"/>
    <n v="0.4"/>
    <x v="2"/>
    <s v="Nike Air Max 90"/>
    <s v="325213-139"/>
  </r>
  <r>
    <s v="NIKE"/>
    <n v="1185732"/>
    <d v="2021-02-22T00:00:00"/>
    <s v="Midwest"/>
    <s v="Ohio"/>
    <s v="Columbus"/>
    <n v="200"/>
    <n v="28000"/>
    <n v="0.35"/>
    <x v="2"/>
    <s v="Nike Air Max 720 BETRUE"/>
    <s v="CJ5472-900"/>
  </r>
  <r>
    <s v="NIKE"/>
    <n v="1185732"/>
    <d v="2021-02-22T00:00:00"/>
    <s v="Midwest"/>
    <s v="Ohio"/>
    <s v="Columbus"/>
    <n v="250"/>
    <n v="30000"/>
    <n v="0.4"/>
    <x v="2"/>
    <s v="Nike Odyssey React"/>
    <s v="AO9820-001"/>
  </r>
  <r>
    <s v="NIKE"/>
    <n v="1185732"/>
    <d v="2021-02-22T00:00:00"/>
    <s v="Southeast"/>
    <s v="Kentucky"/>
    <s v="Louisville"/>
    <n v="125"/>
    <n v="17500"/>
    <n v="0.4"/>
    <x v="2"/>
    <s v="Nike Legend React"/>
    <s v="AA1626-602"/>
  </r>
  <r>
    <s v="NIKE"/>
    <n v="1185732"/>
    <d v="2021-02-22T00:00:00"/>
    <s v="Southeast"/>
    <s v="Kentucky"/>
    <s v="Louisville"/>
    <n v="200"/>
    <n v="35000"/>
    <n v="0.35"/>
    <x v="2"/>
    <s v="Nike Air Zoom Winflo 6"/>
    <s v="AQ8228-102"/>
  </r>
  <r>
    <s v="NIKE"/>
    <n v="1185732"/>
    <d v="2021-02-22T00:00:00"/>
    <s v="Southeast"/>
    <s v="Kentucky"/>
    <s v="Louisville"/>
    <n v="300"/>
    <n v="48000"/>
    <n v="0.4"/>
    <x v="2"/>
    <s v="Nike Air Zoom Vomero 14"/>
    <s v="AH7858-010"/>
  </r>
  <r>
    <s v="NIKE"/>
    <n v="1185732"/>
    <d v="2021-03-21T00:00:00"/>
    <s v="Southeast"/>
    <s v="Kentucky"/>
    <s v="Louisville"/>
    <n v="520"/>
    <n v="93600"/>
    <n v="0.4"/>
    <x v="2"/>
    <s v="Nike Air VaporMax SE"/>
    <s v="CI1246-302"/>
  </r>
  <r>
    <s v="NIKE"/>
    <n v="1185732"/>
    <d v="2021-03-21T00:00:00"/>
    <s v="Southeast"/>
    <s v="Kentucky"/>
    <s v="Louisville"/>
    <n v="225"/>
    <n v="35437.5"/>
    <n v="0.35"/>
    <x v="2"/>
    <s v="Nike Mercurial Superfly 7 Academy MDS IC"/>
    <s v="BQ5430-401"/>
  </r>
  <r>
    <s v="NIKE"/>
    <n v="1185732"/>
    <d v="2021-03-21T00:00:00"/>
    <s v="Southeast"/>
    <s v="Kentucky"/>
    <s v="Louisville"/>
    <n v="250"/>
    <n v="35000"/>
    <n v="0.4"/>
    <x v="2"/>
    <s v="NikeCourt Air Max Wildcard"/>
    <s v="AO7353-105"/>
  </r>
  <r>
    <s v="NIKE"/>
    <n v="1185732"/>
    <d v="2021-03-21T00:00:00"/>
    <s v="Southeast"/>
    <s v="Kentucky"/>
    <s v="Louisville"/>
    <n v="100"/>
    <n v="16000"/>
    <n v="0.4"/>
    <x v="2"/>
    <s v="Nike Air Max 98"/>
    <s v="CI3709-001"/>
  </r>
  <r>
    <s v="NIKE"/>
    <n v="1185732"/>
    <d v="2021-03-21T00:00:00"/>
    <s v="Southeast"/>
    <s v="Kentucky"/>
    <s v="Louisville"/>
    <n v="150"/>
    <n v="28875"/>
    <n v="0.35"/>
    <x v="2"/>
    <s v="Nike SB Zoom Stefan Janoski Mid RM"/>
    <s v="AT7324-001"/>
  </r>
  <r>
    <s v="NIKE"/>
    <n v="1185732"/>
    <d v="2021-03-21T00:00:00"/>
    <s v="Southeast"/>
    <s v="Kentucky"/>
    <s v="Louisville"/>
    <n v="250"/>
    <n v="45000"/>
    <n v="0.4"/>
    <x v="2"/>
    <s v="NikeCourt Air Zoom Zero"/>
    <s v="AA8022-107"/>
  </r>
  <r>
    <s v="NIKE"/>
    <n v="1185732"/>
    <d v="2021-04-22T00:00:00"/>
    <s v="Southeast"/>
    <s v="Kentucky"/>
    <s v="Louisville"/>
    <n v="475"/>
    <n v="85500"/>
    <n v="0.4"/>
    <x v="2"/>
    <s v="Nike x Olivia Kim Air Footscape"/>
    <s v="CK3321-100"/>
  </r>
  <r>
    <s v="NIKE"/>
    <n v="1185732"/>
    <d v="2021-04-22T00:00:00"/>
    <s v="Southeast"/>
    <s v="Kentucky"/>
    <s v="Louisville"/>
    <n v="175"/>
    <n v="27562.5"/>
    <n v="0.35"/>
    <x v="2"/>
    <s v="Nike M2K Tekno"/>
    <s v="AO3108-018"/>
  </r>
  <r>
    <s v="NIKE"/>
    <n v="1185732"/>
    <d v="2021-04-22T00:00:00"/>
    <s v="Southeast"/>
    <s v="Kentucky"/>
    <s v="Louisville"/>
    <n v="175"/>
    <n v="28000"/>
    <n v="0.4"/>
    <x v="2"/>
    <s v="PG 3"/>
    <s v="AO2607-401"/>
  </r>
  <r>
    <s v="NIKE"/>
    <n v="1185732"/>
    <d v="2021-04-22T00:00:00"/>
    <s v="Southeast"/>
    <s v="Kentucky"/>
    <s v="Louisville"/>
    <n v="100"/>
    <n v="18000"/>
    <n v="0.4"/>
    <x v="2"/>
    <s v="Air Jordan 5 Retro"/>
    <s v="CN2932-100"/>
  </r>
  <r>
    <s v="NIKE"/>
    <n v="1185732"/>
    <d v="2021-04-22T00:00:00"/>
    <s v="Southeast"/>
    <s v="Kentucky"/>
    <s v="Louisville"/>
    <n v="125"/>
    <n v="21875"/>
    <n v="0.35"/>
    <x v="2"/>
    <s v="Nike Air Max Dia NRG"/>
    <s v="CQ2503-900"/>
  </r>
  <r>
    <s v="NIKE"/>
    <n v="1185732"/>
    <d v="2021-04-22T00:00:00"/>
    <s v="Southeast"/>
    <s v="Kentucky"/>
    <s v="Louisville"/>
    <n v="250"/>
    <n v="40000"/>
    <n v="0.4"/>
    <x v="2"/>
    <s v="Nike Mercurial Vapor 13 Elite FG"/>
    <s v="AQ4176-049"/>
  </r>
  <r>
    <s v="NIKE"/>
    <n v="1185732"/>
    <d v="2021-05-23T00:00:00"/>
    <s v="Southeast"/>
    <s v="Kentucky"/>
    <s v="Louisville"/>
    <n v="520"/>
    <n v="104000"/>
    <n v="0.4"/>
    <x v="2"/>
    <s v="Nike Air Max 720"/>
    <s v="AR9293-603"/>
  </r>
  <r>
    <s v="NIKE"/>
    <n v="1185732"/>
    <d v="2021-05-23T00:00:00"/>
    <s v="Southeast"/>
    <s v="Kentucky"/>
    <s v="Louisville"/>
    <n v="225"/>
    <n v="35437.5"/>
    <n v="0.35"/>
    <x v="2"/>
    <s v="Nike Zoom KD12"/>
    <s v="AR4229-003"/>
  </r>
  <r>
    <s v="NIKE"/>
    <n v="1185732"/>
    <d v="2021-05-23T00:00:00"/>
    <s v="Southeast"/>
    <s v="Kentucky"/>
    <s v="Louisville"/>
    <n v="200"/>
    <n v="32000"/>
    <n v="0.4"/>
    <x v="2"/>
    <s v="Air Jordan 7 Retro"/>
    <s v="313358-006"/>
  </r>
  <r>
    <s v="NIKE"/>
    <n v="1185732"/>
    <d v="2021-05-23T00:00:00"/>
    <s v="Southeast"/>
    <s v="Kentucky"/>
    <s v="Louisville"/>
    <n v="125"/>
    <n v="20000"/>
    <n v="0.4"/>
    <x v="2"/>
    <s v="Nike Mercurial Superfly 7 Academy IC"/>
    <s v="AT7975-606"/>
  </r>
  <r>
    <s v="NIKE"/>
    <n v="1185732"/>
    <d v="2021-05-23T00:00:00"/>
    <s v="Southeast"/>
    <s v="Kentucky"/>
    <s v="Louisville"/>
    <n v="150"/>
    <n v="26250"/>
    <n v="0.35"/>
    <x v="2"/>
    <s v="Nike Air Zoom Pegasus 36 FlyEase"/>
    <s v="BV0614-005"/>
  </r>
  <r>
    <s v="NIKE"/>
    <n v="1185732"/>
    <d v="2021-05-23T00:00:00"/>
    <s v="Southeast"/>
    <s v="Kentucky"/>
    <s v="Louisville"/>
    <n v="275"/>
    <n v="60500"/>
    <n v="0.4"/>
    <x v="2"/>
    <s v="Nike Daybreak"/>
    <s v="CQ7620-001"/>
  </r>
  <r>
    <s v="NIKE"/>
    <n v="1185732"/>
    <d v="2021-06-22T00:00:00"/>
    <s v="Southeast"/>
    <s v="Kentucky"/>
    <s v="Louisville"/>
    <n v="525"/>
    <n v="84000"/>
    <n v="0.4"/>
    <x v="2"/>
    <s v="Nike P-6000 Icon Clash"/>
    <s v="BV1021-007"/>
  </r>
  <r>
    <s v="NIKE"/>
    <n v="1185732"/>
    <d v="2021-06-22T00:00:00"/>
    <s v="Southeast"/>
    <s v="Kentucky"/>
    <s v="Louisville"/>
    <n v="275"/>
    <n v="33687.5"/>
    <n v="0.35"/>
    <x v="2"/>
    <s v="Nike Mercurial Superfly 7 Elite FG"/>
    <s v="AQ4174-049"/>
  </r>
  <r>
    <s v="NIKE"/>
    <n v="1185732"/>
    <d v="2021-06-22T00:00:00"/>
    <s v="Southeast"/>
    <s v="Kentucky"/>
    <s v="Louisville"/>
    <n v="225"/>
    <n v="27000"/>
    <n v="0.4"/>
    <x v="2"/>
    <s v="Nike SB Chron Solarsoft Premium"/>
    <s v="CK0980-002"/>
  </r>
  <r>
    <s v="NIKE"/>
    <n v="1185732"/>
    <d v="2021-06-22T00:00:00"/>
    <s v="Southeast"/>
    <s v="Kentucky"/>
    <s v="Louisville"/>
    <n v="200"/>
    <n v="24000"/>
    <n v="0.4"/>
    <x v="2"/>
    <s v="Nike Tiempo Legend 8 Club TF"/>
    <s v="AT6109-606"/>
  </r>
  <r>
    <s v="NIKE"/>
    <n v="1185732"/>
    <d v="2021-06-22T00:00:00"/>
    <s v="Southeast"/>
    <s v="Kentucky"/>
    <s v="Louisville"/>
    <n v="200"/>
    <n v="35000"/>
    <n v="0.35"/>
    <x v="2"/>
    <s v="Nike Air Max Bella TR 3"/>
    <s v="CJ0842-600"/>
  </r>
  <r>
    <s v="NIKE"/>
    <n v="1185732"/>
    <d v="2021-06-22T00:00:00"/>
    <s v="Southeast"/>
    <s v="Kentucky"/>
    <s v="Louisville"/>
    <n v="375"/>
    <n v="82500"/>
    <n v="0.4"/>
    <x v="2"/>
    <s v="Nike Blazer Low Suede"/>
    <s v="AV9373-002"/>
  </r>
  <r>
    <s v="NIKE"/>
    <n v="1185732"/>
    <d v="2021-07-21T00:00:00"/>
    <s v="Southeast"/>
    <s v="Kentucky"/>
    <s v="Louisville"/>
    <n v="600"/>
    <n v="120000"/>
    <n v="0.4"/>
    <x v="2"/>
    <s v="Nike Air Max 95 Premium"/>
    <s v="807443-503"/>
  </r>
  <r>
    <s v="NIKE"/>
    <n v="1185732"/>
    <d v="2021-07-21T00:00:00"/>
    <s v="Southeast"/>
    <s v="Kentucky"/>
    <s v="Louisville"/>
    <n v="350"/>
    <n v="55125"/>
    <n v="0.35"/>
    <x v="2"/>
    <s v="Nike Pre-Love O.X."/>
    <s v="AO3166-300"/>
  </r>
  <r>
    <s v="NIKE"/>
    <n v="1185732"/>
    <d v="2021-07-21T00:00:00"/>
    <s v="Southeast"/>
    <s v="Kentucky"/>
    <s v="Louisville"/>
    <n v="275"/>
    <n v="44000"/>
    <n v="0.4"/>
    <x v="2"/>
    <s v="Nike Mercurial Vapor 13 Academy MG"/>
    <s v="AT5269-606"/>
  </r>
  <r>
    <s v="NIKE"/>
    <n v="1185732"/>
    <d v="2021-07-21T00:00:00"/>
    <s v="Southeast"/>
    <s v="Kentucky"/>
    <s v="Louisville"/>
    <n v="225"/>
    <n v="36000"/>
    <n v="0.4"/>
    <x v="2"/>
    <s v="Nike Mercurial Superfly 7 Academy MG"/>
    <s v="AT7946-414"/>
  </r>
  <r>
    <s v="NIKE"/>
    <n v="1185732"/>
    <d v="2021-07-21T00:00:00"/>
    <s v="Southeast"/>
    <s v="Kentucky"/>
    <s v="Louisville"/>
    <n v="250"/>
    <n v="43750"/>
    <n v="0.35"/>
    <x v="2"/>
    <s v="Nike Air Force 1 '07 SE"/>
    <s v="CI3446-001"/>
  </r>
  <r>
    <s v="NIKE"/>
    <n v="1185732"/>
    <d v="2021-07-21T00:00:00"/>
    <s v="Southeast"/>
    <s v="Kentucky"/>
    <s v="Louisville"/>
    <n v="425"/>
    <n v="93500"/>
    <n v="0.4"/>
    <x v="2"/>
    <s v="Nike Zoom Pegasus Turbo XX"/>
    <s v="AR4347-600"/>
  </r>
  <r>
    <s v="NIKE"/>
    <n v="1185732"/>
    <d v="2021-08-22T00:00:00"/>
    <s v="Southeast"/>
    <s v="Kentucky"/>
    <s v="Louisville"/>
    <n v="575"/>
    <n v="115000"/>
    <n v="0.4"/>
    <x v="2"/>
    <s v="Nike React Metcon"/>
    <s v="BQ6044-100"/>
  </r>
  <r>
    <s v="NIKE"/>
    <n v="1185732"/>
    <d v="2021-08-22T00:00:00"/>
    <s v="Southeast"/>
    <s v="Kentucky"/>
    <s v="Louisville"/>
    <n v="350"/>
    <n v="55125"/>
    <n v="0.35"/>
    <x v="2"/>
    <s v="Nike Air Max 200"/>
    <s v="CI3867-001"/>
  </r>
  <r>
    <s v="NIKE"/>
    <n v="1185732"/>
    <d v="2021-08-22T00:00:00"/>
    <s v="Southeast"/>
    <s v="Kentucky"/>
    <s v="Louisville"/>
    <n v="275"/>
    <n v="44000"/>
    <n v="0.4"/>
    <x v="2"/>
    <s v="Nike Phantom Venom Academy IC"/>
    <s v="AO0570-810"/>
  </r>
  <r>
    <s v="NIKE"/>
    <n v="1185732"/>
    <d v="2021-08-22T00:00:00"/>
    <s v="Southeast"/>
    <s v="Kentucky"/>
    <s v="Louisville"/>
    <n v="250"/>
    <n v="40000"/>
    <n v="0.4"/>
    <x v="2"/>
    <s v="Nike Phantom Vision Academy Dynamic Fit IC"/>
    <s v="AO3267-080"/>
  </r>
  <r>
    <s v="NIKE"/>
    <n v="1185732"/>
    <d v="2021-08-22T00:00:00"/>
    <s v="Southeast"/>
    <s v="Kentucky"/>
    <s v="Louisville"/>
    <n v="225"/>
    <n v="39375"/>
    <n v="0.35"/>
    <x v="2"/>
    <s v="Air Jordan 1 Jester XX Low Laced SE"/>
    <s v="CQ0278-200"/>
  </r>
  <r>
    <s v="NIKE"/>
    <n v="1185732"/>
    <d v="2021-08-22T00:00:00"/>
    <s v="Southeast"/>
    <s v="Kentucky"/>
    <s v="Louisville"/>
    <n v="400"/>
    <n v="88000"/>
    <n v="0.4"/>
    <x v="2"/>
    <s v="Nike Mercurial Vapor 13 Club MG"/>
    <s v="AT7968-606"/>
  </r>
  <r>
    <s v="NIKE"/>
    <n v="1185732"/>
    <d v="2021-09-23T00:00:00"/>
    <s v="Southeast"/>
    <s v="Kentucky"/>
    <s v="Louisville"/>
    <n v="525"/>
    <n v="105000"/>
    <n v="0.4"/>
    <x v="2"/>
    <s v="Nike Zoom Pegasus Turbo 2 Special Edition"/>
    <s v="BV7757-500"/>
  </r>
  <r>
    <s v="NIKE"/>
    <n v="1185732"/>
    <d v="2021-09-23T00:00:00"/>
    <s v="Southeast"/>
    <s v="Kentucky"/>
    <s v="Louisville"/>
    <n v="325"/>
    <n v="51187.5"/>
    <n v="0.35"/>
    <x v="2"/>
    <s v="Nike Metcon 5 AMP"/>
    <s v="CN5455-160"/>
  </r>
  <r>
    <s v="NIKE"/>
    <n v="1185732"/>
    <d v="2021-09-23T00:00:00"/>
    <s v="Southeast"/>
    <s v="Kentucky"/>
    <s v="Louisville"/>
    <n v="225"/>
    <n v="31500"/>
    <n v="0.4"/>
    <x v="2"/>
    <s v="Air Jordan 5 Retro"/>
    <s v="CD2722-001"/>
  </r>
  <r>
    <s v="NIKE"/>
    <n v="1185732"/>
    <d v="2021-09-23T00:00:00"/>
    <s v="Southeast"/>
    <s v="Kentucky"/>
    <s v="Louisville"/>
    <n v="200"/>
    <n v="28000"/>
    <n v="0.4"/>
    <x v="2"/>
    <s v="Nike ZoomX Vaporfly NEXT%"/>
    <s v="AO4568-600"/>
  </r>
  <r>
    <s v="NIKE"/>
    <n v="1185732"/>
    <d v="2021-09-23T00:00:00"/>
    <s v="Southeast"/>
    <s v="Kentucky"/>
    <s v="Louisville"/>
    <n v="200"/>
    <n v="31500"/>
    <n v="0.35"/>
    <x v="2"/>
    <s v="Nike Mercurial Vapor 13 Academy IC"/>
    <s v="AT7993-414"/>
  </r>
  <r>
    <s v="NIKE"/>
    <n v="1185732"/>
    <d v="2021-09-23T00:00:00"/>
    <s v="Southeast"/>
    <s v="Kentucky"/>
    <s v="Louisville"/>
    <n v="275"/>
    <n v="55000"/>
    <n v="0.4"/>
    <x v="2"/>
    <s v="Nike Tiempo Legend 8 Academy TF"/>
    <s v="AT6100-606"/>
  </r>
  <r>
    <s v="NIKE"/>
    <n v="1185732"/>
    <d v="2021-10-22T00:00:00"/>
    <s v="Southeast"/>
    <s v="Kentucky"/>
    <s v="Louisville"/>
    <n v="450"/>
    <n v="99000"/>
    <n v="0.4"/>
    <x v="2"/>
    <s v="Kyrie 6 'Enlightenment'"/>
    <s v="BQ4630-500"/>
  </r>
  <r>
    <s v="NIKE"/>
    <n v="1185732"/>
    <d v="2021-10-22T00:00:00"/>
    <s v="Southeast"/>
    <s v="Kentucky"/>
    <s v="Louisville"/>
    <n v="275"/>
    <n v="43312.5"/>
    <n v="0.35"/>
    <x v="2"/>
    <s v="Nike React Metcon AMP"/>
    <s v="CT9155-063"/>
  </r>
  <r>
    <s v="NIKE"/>
    <n v="1185732"/>
    <d v="2021-10-22T00:00:00"/>
    <s v="Southeast"/>
    <s v="Kentucky"/>
    <s v="Louisville"/>
    <n v="175"/>
    <n v="31500"/>
    <n v="0.4"/>
    <x v="2"/>
    <s v="Air Jordan 8 Retro"/>
    <s v="CI1236-100"/>
  </r>
  <r>
    <s v="NIKE"/>
    <n v="1185732"/>
    <d v="2021-10-22T00:00:00"/>
    <s v="Southeast"/>
    <s v="Kentucky"/>
    <s v="Louisville"/>
    <n v="150"/>
    <n v="27000"/>
    <n v="0.4"/>
    <x v="2"/>
    <s v="Nike Phantom Venom Club IC"/>
    <s v="AO0578-717"/>
  </r>
  <r>
    <s v="NIKE"/>
    <n v="1185732"/>
    <d v="2021-10-22T00:00:00"/>
    <s v="Southeast"/>
    <s v="Kentucky"/>
    <s v="Louisville"/>
    <n v="150"/>
    <n v="28875"/>
    <n v="0.35"/>
    <x v="2"/>
    <s v="Nike Mercurial Superfly 7 Academy TF"/>
    <s v="AT7978-414"/>
  </r>
  <r>
    <s v="NIKE"/>
    <n v="1185732"/>
    <d v="2021-10-22T00:00:00"/>
    <s v="Southeast"/>
    <s v="Kentucky"/>
    <s v="Louisville"/>
    <n v="275"/>
    <n v="60500"/>
    <n v="0.4"/>
    <x v="2"/>
    <s v="Nike Air Max 98"/>
    <s v="AH6799-300"/>
  </r>
  <r>
    <s v="NIKE"/>
    <n v="1185732"/>
    <d v="2021-11-22T00:00:00"/>
    <s v="Southeast"/>
    <s v="Kentucky"/>
    <s v="Louisville"/>
    <n v="425"/>
    <n v="85000"/>
    <n v="0.4"/>
    <x v="2"/>
    <s v="Nike P-6000 SE"/>
    <s v="CJ9585-600"/>
  </r>
  <r>
    <s v="NIKE"/>
    <n v="1185732"/>
    <d v="2021-11-22T00:00:00"/>
    <s v="Southeast"/>
    <s v="Kentucky"/>
    <s v="Louisville"/>
    <n v="275"/>
    <n v="38500"/>
    <n v="0.35"/>
    <x v="2"/>
    <s v="Nike Air Force 1 '07 Essential"/>
    <s v="CJ1646-600"/>
  </r>
  <r>
    <s v="NIKE"/>
    <n v="1185732"/>
    <d v="2021-11-22T00:00:00"/>
    <s v="Southeast"/>
    <s v="Kentucky"/>
    <s v="Louisville"/>
    <n v="220"/>
    <n v="39600"/>
    <n v="0.4"/>
    <x v="2"/>
    <s v="Nike Air Force 1 '07"/>
    <s v="CT4328-101"/>
  </r>
  <r>
    <s v="NIKE"/>
    <n v="1185732"/>
    <d v="2021-11-22T00:00:00"/>
    <s v="Southeast"/>
    <s v="Kentucky"/>
    <s v="Louisville"/>
    <n v="200"/>
    <n v="44000"/>
    <n v="0.4"/>
    <x v="2"/>
    <s v="Nike Air Force 1 Sage Low LX"/>
    <s v="CI3482-200"/>
  </r>
  <r>
    <s v="NIKE"/>
    <n v="1185732"/>
    <d v="2021-11-22T00:00:00"/>
    <s v="Southeast"/>
    <s v="Kentucky"/>
    <s v="Louisville"/>
    <n v="175"/>
    <n v="39812.5"/>
    <n v="0.35"/>
    <x v="2"/>
    <s v="Nike Air Max Dia SE"/>
    <s v="CD0479-200"/>
  </r>
  <r>
    <s v="NIKE"/>
    <n v="1185732"/>
    <d v="2021-11-22T00:00:00"/>
    <s v="Southeast"/>
    <s v="Kentucky"/>
    <s v="Louisville"/>
    <n v="275"/>
    <n v="77000"/>
    <n v="0.4"/>
    <x v="2"/>
    <s v="Nike Air Max Verona"/>
    <s v="CZ6156-101"/>
  </r>
  <r>
    <s v="NIKE"/>
    <n v="1185732"/>
    <d v="2021-12-21T00:00:00"/>
    <s v="Southeast"/>
    <s v="Kentucky"/>
    <s v="Louisville"/>
    <n v="525"/>
    <n v="136500"/>
    <n v="0.4"/>
    <x v="2"/>
    <s v="Nike Free Metcon 3"/>
    <s v="CJ6314-146"/>
  </r>
  <r>
    <s v="NIKE"/>
    <n v="1185732"/>
    <d v="2021-12-21T00:00:00"/>
    <s v="Southeast"/>
    <s v="Kentucky"/>
    <s v="Louisville"/>
    <n v="325"/>
    <n v="62562.5"/>
    <n v="0.35"/>
    <x v="2"/>
    <s v="NikeCourt Blanc"/>
    <s v="CI0808-100"/>
  </r>
  <r>
    <s v="NIKE"/>
    <n v="1185732"/>
    <d v="2021-12-21T00:00:00"/>
    <s v="Southeast"/>
    <s v="Kentucky"/>
    <s v="Louisville"/>
    <n v="275"/>
    <n v="60500"/>
    <n v="0.4"/>
    <x v="2"/>
    <s v="Nike Free Metcon 3"/>
    <s v="CJ0861-017"/>
  </r>
  <r>
    <s v="NIKE"/>
    <n v="1185732"/>
    <d v="2021-12-21T00:00:00"/>
    <s v="Southeast"/>
    <s v="Kentucky"/>
    <s v="Louisville"/>
    <n v="225"/>
    <n v="45000"/>
    <n v="0.4"/>
    <x v="2"/>
    <s v="Nike Zoom Pegasus Turbo 2"/>
    <s v="AT8242-009"/>
  </r>
  <r>
    <s v="NIKE"/>
    <n v="1185732"/>
    <d v="2021-12-21T00:00:00"/>
    <s v="Southeast"/>
    <s v="Kentucky"/>
    <s v="Louisville"/>
    <n v="225"/>
    <n v="47250"/>
    <n v="0.35"/>
    <x v="2"/>
    <s v="Nike Air Max 270 React ENG"/>
    <s v="CK2595-500"/>
  </r>
  <r>
    <s v="NIKE"/>
    <n v="1185732"/>
    <d v="2021-12-21T00:00:00"/>
    <s v="Southeast"/>
    <s v="Kentucky"/>
    <s v="Louisville"/>
    <n v="325"/>
    <n v="84500"/>
    <n v="0.4"/>
    <x v="2"/>
    <s v="Nike Air Max 90"/>
    <s v="CD0490-104"/>
  </r>
  <r>
    <s v="NIKE"/>
    <n v="1185732"/>
    <d v="2021-01-20T00:00:00"/>
    <s v="Southeast"/>
    <s v="Kentucky"/>
    <s v="Louisville"/>
    <n v="725"/>
    <n v="87000"/>
    <n v="0.4"/>
    <x v="2"/>
    <s v="Nike Air Force 1 '07"/>
    <s v="315115-112"/>
  </r>
  <r>
    <s v="NIKE"/>
    <n v="1185732"/>
    <d v="2021-01-20T00:00:00"/>
    <s v="Southeast"/>
    <s v="Kentucky"/>
    <s v="Louisville"/>
    <n v="525"/>
    <n v="55125"/>
    <n v="0.35"/>
    <x v="2"/>
    <s v="Jordan Air Max 200 XX"/>
    <s v="AV5186-101"/>
  </r>
  <r>
    <s v="NIKE"/>
    <n v="1185732"/>
    <d v="2021-01-20T00:00:00"/>
    <s v="Southeast"/>
    <s v="Kentucky"/>
    <s v="Louisville"/>
    <n v="525"/>
    <n v="42000"/>
    <n v="0.4"/>
    <x v="2"/>
    <s v="Nike SuperRep Go"/>
    <s v="CJ0860-668"/>
  </r>
  <r>
    <s v="NIKE"/>
    <n v="1185732"/>
    <d v="2021-01-20T00:00:00"/>
    <s v="Southeast"/>
    <s v="Kentucky"/>
    <s v="Louisville"/>
    <n v="375"/>
    <n v="37500"/>
    <n v="0.4"/>
    <x v="2"/>
    <s v="Nike Air VaporMax Flyknit 3"/>
    <s v="AJ6910-009"/>
  </r>
  <r>
    <s v="NIKE"/>
    <n v="1185732"/>
    <d v="2021-01-20T00:00:00"/>
    <s v="Southeast"/>
    <s v="Kentucky"/>
    <s v="Louisville"/>
    <n v="425"/>
    <n v="59500"/>
    <n v="0.35"/>
    <x v="2"/>
    <s v="Nike Air Zoom SuperRep"/>
    <s v="BQ7043-668"/>
  </r>
  <r>
    <s v="NIKE"/>
    <n v="1185732"/>
    <d v="2021-01-20T00:00:00"/>
    <s v="Southeast"/>
    <s v="Kentucky"/>
    <s v="Louisville"/>
    <n v="525"/>
    <n v="78750"/>
    <n v="0.5"/>
    <x v="2"/>
    <s v="Nike Air Max 270 React ENG"/>
    <s v="CK2608-100"/>
  </r>
  <r>
    <s v="NIKE"/>
    <n v="1185732"/>
    <d v="2021-02-18T00:00:00"/>
    <s v="Southeast"/>
    <s v="Kentucky"/>
    <s v="Louisville"/>
    <n v="775"/>
    <n v="93000"/>
    <n v="0.4"/>
    <x v="2"/>
    <s v="Nike Air Max 97"/>
    <s v="921733-104"/>
  </r>
  <r>
    <s v="NIKE"/>
    <n v="1185732"/>
    <d v="2021-02-18T00:00:00"/>
    <s v="Southeast"/>
    <s v="Kentucky"/>
    <s v="Louisville"/>
    <n v="425"/>
    <n v="44625"/>
    <n v="0.35"/>
    <x v="2"/>
    <s v="Nike Air Force 1 '07"/>
    <s v="CJ1379-001"/>
  </r>
  <r>
    <s v="NIKE"/>
    <n v="1185732"/>
    <d v="2021-02-18T00:00:00"/>
    <s v="Southeast"/>
    <s v="Kentucky"/>
    <s v="Louisville"/>
    <n v="475"/>
    <n v="38000"/>
    <n v="0.4"/>
    <x v="2"/>
    <s v="Nike Court Vintage Premium"/>
    <s v="CT1726-100"/>
  </r>
  <r>
    <s v="NIKE"/>
    <n v="1185732"/>
    <d v="2021-02-18T00:00:00"/>
    <s v="South"/>
    <s v="Mississippi"/>
    <s v="Jackson"/>
    <n v="325"/>
    <n v="32500"/>
    <n v="0.4"/>
    <x v="2"/>
    <s v="Nike Air Max 97"/>
    <s v="CT4525-001"/>
  </r>
  <r>
    <s v="NIKE"/>
    <n v="1185732"/>
    <d v="2021-02-18T00:00:00"/>
    <s v="South"/>
    <s v="Mississippi"/>
    <s v="Jackson"/>
    <n v="400"/>
    <n v="56000"/>
    <n v="0.35"/>
    <x v="2"/>
    <s v="Nike SB Bruin High"/>
    <s v="923112-001"/>
  </r>
  <r>
    <s v="NIKE"/>
    <n v="1185732"/>
    <d v="2021-02-18T00:00:00"/>
    <s v="South"/>
    <s v="Mississippi"/>
    <s v="Jackson"/>
    <n v="500"/>
    <n v="62500"/>
    <n v="0.5"/>
    <x v="2"/>
    <s v="Air Jordan XXXIV PF"/>
    <s v="BQ3381-600"/>
  </r>
  <r>
    <s v="NIKE"/>
    <n v="1185732"/>
    <d v="2021-03-16T00:00:00"/>
    <s v="South"/>
    <s v="Mississippi"/>
    <s v="Jackson"/>
    <n v="720"/>
    <n v="72000"/>
    <n v="0.4"/>
    <x v="2"/>
    <s v="Nike Metcon 5"/>
    <s v="AO2982-076"/>
  </r>
  <r>
    <s v="NIKE"/>
    <n v="1185732"/>
    <d v="2021-03-16T00:00:00"/>
    <s v="South"/>
    <s v="Mississippi"/>
    <s v="Jackson"/>
    <n v="400"/>
    <n v="35000"/>
    <n v="0.35"/>
    <x v="2"/>
    <s v="Nike React Phantom Run Flyknit 2"/>
    <s v="CJ0277-002"/>
  </r>
  <r>
    <s v="NIKE"/>
    <n v="1185732"/>
    <d v="2021-03-16T00:00:00"/>
    <s v="South"/>
    <s v="Mississippi"/>
    <s v="Jackson"/>
    <n v="425"/>
    <n v="25500"/>
    <n v="0.4"/>
    <x v="2"/>
    <s v="Nike Joyride Run Flyknit"/>
    <s v="AQ2730-009"/>
  </r>
  <r>
    <s v="NIKE"/>
    <n v="1185732"/>
    <d v="2021-03-16T00:00:00"/>
    <s v="South"/>
    <s v="Mississippi"/>
    <s v="Jackson"/>
    <n v="275"/>
    <n v="22000"/>
    <n v="0.4"/>
    <x v="2"/>
    <s v="Nike Air Max 90"/>
    <s v="CT1030-100"/>
  </r>
  <r>
    <s v="NIKE"/>
    <n v="1185732"/>
    <d v="2021-03-16T00:00:00"/>
    <s v="South"/>
    <s v="Mississippi"/>
    <s v="Jackson"/>
    <n v="325"/>
    <n v="39812.5"/>
    <n v="0.35"/>
    <x v="2"/>
    <s v="Nike Air VaporMax 360"/>
    <s v="CK9671-001"/>
  </r>
  <r>
    <s v="NIKE"/>
    <n v="1185732"/>
    <d v="2021-03-16T00:00:00"/>
    <s v="South"/>
    <s v="Mississippi"/>
    <s v="Jackson"/>
    <n v="425"/>
    <n v="53125"/>
    <n v="0.5"/>
    <x v="2"/>
    <s v="Nike Offcourt"/>
    <s v="BQ4632-602"/>
  </r>
  <r>
    <s v="NIKE"/>
    <n v="1185732"/>
    <d v="2021-04-17T00:00:00"/>
    <s v="South"/>
    <s v="Mississippi"/>
    <s v="Jackson"/>
    <n v="675"/>
    <n v="67500"/>
    <n v="0.4"/>
    <x v="2"/>
    <s v="Nike React Phantom Run Flyknit 2"/>
    <s v="CJ0280-001"/>
  </r>
  <r>
    <s v="NIKE"/>
    <n v="1185732"/>
    <d v="2021-04-17T00:00:00"/>
    <s v="South"/>
    <s v="Mississippi"/>
    <s v="Jackson"/>
    <n v="375"/>
    <n v="32812.5"/>
    <n v="0.35"/>
    <x v="2"/>
    <s v="Jordan Break"/>
    <s v="AR6374-402"/>
  </r>
  <r>
    <s v="NIKE"/>
    <n v="1185732"/>
    <d v="2021-04-17T00:00:00"/>
    <s v="South"/>
    <s v="Mississippi"/>
    <s v="Jackson"/>
    <n v="375"/>
    <n v="22500"/>
    <n v="0.4"/>
    <x v="2"/>
    <s v="LeBron 7 QS"/>
    <s v="CU5646-001"/>
  </r>
  <r>
    <s v="NIKE"/>
    <n v="1185732"/>
    <d v="2021-04-17T00:00:00"/>
    <s v="South"/>
    <s v="Mississippi"/>
    <s v="Jackson"/>
    <n v="300"/>
    <n v="24000"/>
    <n v="0.4"/>
    <x v="2"/>
    <s v="Nike In-Season TR 9"/>
    <s v="AR4543-013"/>
  </r>
  <r>
    <s v="NIKE"/>
    <n v="1185732"/>
    <d v="2021-04-17T00:00:00"/>
    <s v="South"/>
    <s v="Mississippi"/>
    <s v="Jackson"/>
    <n v="325"/>
    <n v="45500"/>
    <n v="0.35"/>
    <x v="2"/>
    <s v="Nike Joyride Run FlyKnit"/>
    <s v="CI3707-100"/>
  </r>
  <r>
    <s v="NIKE"/>
    <n v="1185732"/>
    <d v="2021-04-17T00:00:00"/>
    <s v="South"/>
    <s v="Mississippi"/>
    <s v="Jackson"/>
    <n v="475"/>
    <n v="71250"/>
    <n v="0.5"/>
    <x v="2"/>
    <s v="Nike ZoomX Vista Grind"/>
    <s v="CQ9500-100"/>
  </r>
  <r>
    <s v="NIKE"/>
    <n v="1185732"/>
    <d v="2021-05-16T00:00:00"/>
    <s v="South"/>
    <s v="Mississippi"/>
    <s v="Jackson"/>
    <n v="745"/>
    <n v="119200"/>
    <n v="0.4"/>
    <x v="2"/>
    <s v="Nike Air Force 1 Sage Low"/>
    <s v="CJ1642-002"/>
  </r>
  <r>
    <s v="NIKE"/>
    <n v="1185732"/>
    <d v="2021-05-16T00:00:00"/>
    <s v="South"/>
    <s v="Mississippi"/>
    <s v="Jackson"/>
    <n v="450"/>
    <n v="63000"/>
    <n v="0.35"/>
    <x v="2"/>
    <s v="Nike Air Force 1 '07 LV8"/>
    <s v="CD0888-002"/>
  </r>
  <r>
    <s v="NIKE"/>
    <n v="1185732"/>
    <d v="2021-05-16T00:00:00"/>
    <s v="South"/>
    <s v="Mississippi"/>
    <s v="Jackson"/>
    <n v="425"/>
    <n v="59500"/>
    <n v="0.4"/>
    <x v="2"/>
    <s v="Nike Air Max 720"/>
    <s v="CI3868-001"/>
  </r>
  <r>
    <s v="NIKE"/>
    <n v="1185732"/>
    <d v="2021-05-16T00:00:00"/>
    <s v="South"/>
    <s v="Mississippi"/>
    <s v="Jackson"/>
    <n v="375"/>
    <n v="52500"/>
    <n v="0.4"/>
    <x v="2"/>
    <s v="Nike Air Max Dia"/>
    <s v="CJ0636-100"/>
  </r>
  <r>
    <s v="NIKE"/>
    <n v="1185732"/>
    <d v="2021-05-16T00:00:00"/>
    <s v="South"/>
    <s v="Mississippi"/>
    <s v="Jackson"/>
    <n v="400"/>
    <n v="63000"/>
    <n v="0.35"/>
    <x v="2"/>
    <s v="Air Jordan 1 Mid SE"/>
    <s v="852542-087"/>
  </r>
  <r>
    <s v="NIKE"/>
    <n v="1185732"/>
    <d v="2021-05-16T00:00:00"/>
    <s v="South"/>
    <s v="Mississippi"/>
    <s v="Jackson"/>
    <n v="500"/>
    <n v="125000"/>
    <n v="0.5"/>
    <x v="2"/>
    <s v="Nike Daybreak"/>
    <s v="CK2351-601"/>
  </r>
  <r>
    <s v="NIKE"/>
    <n v="1185732"/>
    <d v="2021-06-18T00:00:00"/>
    <s v="South"/>
    <s v="Mississippi"/>
    <s v="Jackson"/>
    <n v="750"/>
    <n v="135000"/>
    <n v="0.4"/>
    <x v="2"/>
    <s v="Nike SB Shane"/>
    <s v="BV0657-400"/>
  </r>
  <r>
    <s v="NIKE"/>
    <n v="1185732"/>
    <d v="2021-06-18T00:00:00"/>
    <s v="South"/>
    <s v="Mississippi"/>
    <s v="Jackson"/>
    <n v="500"/>
    <n v="70000"/>
    <n v="0.35"/>
    <x v="2"/>
    <s v="Nike Mercurial Vapor 13 Club Neymar Jr. TF"/>
    <s v="AT8000-104"/>
  </r>
  <r>
    <s v="NIKE"/>
    <n v="1185732"/>
    <d v="2021-06-18T00:00:00"/>
    <s v="South"/>
    <s v="Mississippi"/>
    <s v="Jackson"/>
    <n v="475"/>
    <n v="85500"/>
    <n v="0.4"/>
    <x v="2"/>
    <s v="Air Jordan 1 Mid"/>
    <s v="554724-066"/>
  </r>
  <r>
    <s v="NIKE"/>
    <n v="1185732"/>
    <d v="2021-06-18T00:00:00"/>
    <s v="South"/>
    <s v="Mississippi"/>
    <s v="Jackson"/>
    <n v="450"/>
    <n v="81000"/>
    <n v="0.4"/>
    <x v="2"/>
    <s v="Nike Air Max 270 React"/>
    <s v="CJ0619-100"/>
  </r>
  <r>
    <s v="NIKE"/>
    <n v="1185732"/>
    <d v="2021-06-18T00:00:00"/>
    <s v="South"/>
    <s v="Mississippi"/>
    <s v="Jackson"/>
    <n v="450"/>
    <n v="94500"/>
    <n v="0.35"/>
    <x v="2"/>
    <s v="Nike Air Max 98"/>
    <s v="CJ0592-001"/>
  </r>
  <r>
    <s v="NIKE"/>
    <n v="1185732"/>
    <d v="2021-06-18T00:00:00"/>
    <s v="South"/>
    <s v="Mississippi"/>
    <s v="Jackson"/>
    <n v="625"/>
    <n v="203125"/>
    <n v="0.5"/>
    <x v="2"/>
    <s v="Nike Joyride Dual Run Premium"/>
    <s v="CT3867-001"/>
  </r>
  <r>
    <s v="NIKE"/>
    <n v="1185732"/>
    <d v="2021-07-16T00:00:00"/>
    <s v="South"/>
    <s v="Mississippi"/>
    <s v="Jackson"/>
    <n v="850"/>
    <n v="204000"/>
    <n v="0.4"/>
    <x v="2"/>
    <s v="Nike Free RN Flyknit 3.0 2020"/>
    <s v="CJ0267-001"/>
  </r>
  <r>
    <s v="NIKE"/>
    <n v="1185732"/>
    <d v="2021-07-16T00:00:00"/>
    <s v="South"/>
    <s v="Mississippi"/>
    <s v="Jackson"/>
    <n v="600"/>
    <n v="115500"/>
    <n v="0.35"/>
    <x v="2"/>
    <s v="Nike Mercurial Vapor 13 Club Neymar Jr IC"/>
    <s v="AT7998-104"/>
  </r>
  <r>
    <s v="NIKE"/>
    <n v="1185732"/>
    <d v="2021-07-16T00:00:00"/>
    <s v="South"/>
    <s v="Mississippi"/>
    <s v="Jackson"/>
    <n v="525"/>
    <n v="105000"/>
    <n v="0.4"/>
    <x v="2"/>
    <s v="Nike Mercurial Vapor 13 Elite Neymar Jr. FG"/>
    <s v="AT7898-104"/>
  </r>
  <r>
    <s v="NIKE"/>
    <n v="1185732"/>
    <d v="2021-07-16T00:00:00"/>
    <s v="South"/>
    <s v="Mississippi"/>
    <s v="Jackson"/>
    <n v="475"/>
    <n v="95000"/>
    <n v="0.4"/>
    <x v="2"/>
    <s v="PG 4 EP"/>
    <s v="CD5086-500"/>
  </r>
  <r>
    <s v="NIKE"/>
    <n v="1185732"/>
    <d v="2021-07-16T00:00:00"/>
    <s v="South"/>
    <s v="Mississippi"/>
    <s v="Jackson"/>
    <n v="500"/>
    <n v="105000"/>
    <n v="0.35"/>
    <x v="2"/>
    <s v="Air Max 97 LX"/>
    <s v="CJ0625-700"/>
  </r>
  <r>
    <s v="NIKE"/>
    <n v="1185732"/>
    <d v="2021-07-16T00:00:00"/>
    <s v="South"/>
    <s v="Mississippi"/>
    <s v="Jackson"/>
    <n v="675"/>
    <n v="219375"/>
    <n v="0.5"/>
    <x v="2"/>
    <s v="Nike Air Max 90"/>
    <s v="CT4352-104"/>
  </r>
  <r>
    <s v="NIKE"/>
    <n v="1185732"/>
    <d v="2021-08-17T00:00:00"/>
    <s v="South"/>
    <s v="Mississippi"/>
    <s v="Jackson"/>
    <n v="825"/>
    <n v="198000"/>
    <n v="0.4"/>
    <x v="2"/>
    <s v="Jordan 'Why Not?' Zer0.3 PF"/>
    <s v="CD3002-103"/>
  </r>
  <r>
    <s v="NIKE"/>
    <n v="1185732"/>
    <d v="2021-08-17T00:00:00"/>
    <s v="South"/>
    <s v="Mississippi"/>
    <s v="Jackson"/>
    <n v="600"/>
    <n v="115500"/>
    <n v="0.35"/>
    <x v="2"/>
    <s v="Nike Air Zoom SuperRep"/>
    <s v="CD3460-010"/>
  </r>
  <r>
    <s v="NIKE"/>
    <n v="1185732"/>
    <d v="2021-08-17T00:00:00"/>
    <s v="South"/>
    <s v="Mississippi"/>
    <s v="Jackson"/>
    <n v="525"/>
    <n v="105000"/>
    <n v="0.4"/>
    <x v="2"/>
    <s v="Nike Metcon 5 AMP"/>
    <s v="CD3395-006"/>
  </r>
  <r>
    <s v="NIKE"/>
    <n v="1185732"/>
    <d v="2021-08-17T00:00:00"/>
    <s v="South"/>
    <s v="Mississippi"/>
    <s v="Jackson"/>
    <n v="475"/>
    <n v="76000"/>
    <n v="0.4"/>
    <x v="2"/>
    <s v="Nike Air Max Tailwind 99"/>
    <s v="CQ6569-001"/>
  </r>
  <r>
    <s v="NIKE"/>
    <n v="1185732"/>
    <d v="2021-08-17T00:00:00"/>
    <s v="South"/>
    <s v="Mississippi"/>
    <s v="Jackson"/>
    <n v="450"/>
    <n v="78750"/>
    <n v="0.35"/>
    <x v="2"/>
    <s v="Nike Mercurial Vapor 13 Club IC"/>
    <s v="AT7997-606"/>
  </r>
  <r>
    <s v="NIKE"/>
    <n v="1185732"/>
    <d v="2021-08-17T00:00:00"/>
    <s v="South"/>
    <s v="Mississippi"/>
    <s v="Jackson"/>
    <n v="625"/>
    <n v="171875"/>
    <n v="0.5"/>
    <x v="2"/>
    <s v="Nike Air Max 97"/>
    <s v="CI3708-700"/>
  </r>
  <r>
    <s v="NIKE"/>
    <n v="1185732"/>
    <d v="2021-09-16T00:00:00"/>
    <s v="South"/>
    <s v="Mississippi"/>
    <s v="Jackson"/>
    <n v="725"/>
    <n v="145000"/>
    <n v="0.4"/>
    <x v="2"/>
    <s v="Nike Air Max Triax"/>
    <s v="CT1104-700"/>
  </r>
  <r>
    <s v="NIKE"/>
    <n v="1185732"/>
    <d v="2021-09-16T00:00:00"/>
    <s v="South"/>
    <s v="Mississippi"/>
    <s v="Jackson"/>
    <n v="525"/>
    <n v="82687.5"/>
    <n v="0.35"/>
    <x v="2"/>
    <s v="LeBron 17 Low"/>
    <s v="CD5007-102"/>
  </r>
  <r>
    <s v="NIKE"/>
    <n v="1185732"/>
    <d v="2021-09-16T00:00:00"/>
    <s v="South"/>
    <s v="Mississippi"/>
    <s v="Jackson"/>
    <n v="425"/>
    <n v="34000"/>
    <n v="0.4"/>
    <x v="2"/>
    <s v="Nike Mercurial Vapor 13 Academy Neymar Jr. TF"/>
    <s v="AT7995-104"/>
  </r>
  <r>
    <s v="NIKE"/>
    <n v="1185732"/>
    <d v="2021-09-16T00:00:00"/>
    <s v="South"/>
    <s v="Mississippi"/>
    <s v="Jackson"/>
    <n v="400"/>
    <n v="32000"/>
    <n v="0.4"/>
    <x v="2"/>
    <s v="Nike Air Max 2090"/>
    <s v="BV9977-101"/>
  </r>
  <r>
    <s v="NIKE"/>
    <n v="1185732"/>
    <d v="2021-09-16T00:00:00"/>
    <s v="South"/>
    <s v="Mississippi"/>
    <s v="Jackson"/>
    <n v="400"/>
    <n v="42000"/>
    <n v="0.35"/>
    <x v="2"/>
    <s v="Nike Renew Fusion"/>
    <s v="CD0200-003"/>
  </r>
  <r>
    <s v="NIKE"/>
    <n v="1185732"/>
    <d v="2021-09-16T00:00:00"/>
    <s v="South"/>
    <s v="Mississippi"/>
    <s v="Jackson"/>
    <n v="500"/>
    <n v="87500"/>
    <n v="0.5"/>
    <x v="2"/>
    <s v="LeBron 17"/>
    <s v="BQ3177-100"/>
  </r>
  <r>
    <s v="NIKE"/>
    <n v="1185732"/>
    <d v="2021-10-18T00:00:00"/>
    <s v="South"/>
    <s v="Mississippi"/>
    <s v="Jackson"/>
    <n v="675"/>
    <n v="94500"/>
    <n v="0.4"/>
    <x v="2"/>
    <s v="Nike Air Max 720 OBJ Slip"/>
    <s v="DA4155-400"/>
  </r>
  <r>
    <s v="NIKE"/>
    <n v="1185732"/>
    <d v="2021-10-18T00:00:00"/>
    <s v="South"/>
    <s v="Mississippi"/>
    <s v="Jackson"/>
    <n v="500"/>
    <n v="43750"/>
    <n v="0.35"/>
    <x v="2"/>
    <s v="Nike SuperRep Go"/>
    <s v="CJ0773-010"/>
  </r>
  <r>
    <s v="NIKE"/>
    <n v="1185732"/>
    <d v="2021-10-18T00:00:00"/>
    <s v="South"/>
    <s v="Mississippi"/>
    <s v="Jackson"/>
    <n v="375"/>
    <n v="37500"/>
    <n v="0.4"/>
    <x v="2"/>
    <s v="Nike Air Max 90 Premium"/>
    <s v="CQ0912-100"/>
  </r>
  <r>
    <s v="NIKE"/>
    <n v="1185732"/>
    <d v="2021-10-18T00:00:00"/>
    <s v="South"/>
    <s v="Mississippi"/>
    <s v="Jackson"/>
    <n v="350"/>
    <n v="35000"/>
    <n v="0.4"/>
    <x v="2"/>
    <s v="Nike Mercurial Superfly 7 Elite SE FG"/>
    <s v="CT1099-093"/>
  </r>
  <r>
    <s v="NIKE"/>
    <n v="1185732"/>
    <d v="2021-10-18T00:00:00"/>
    <s v="South"/>
    <s v="Mississippi"/>
    <s v="Jackson"/>
    <n v="350"/>
    <n v="42875"/>
    <n v="0.35"/>
    <x v="2"/>
    <s v="Nike Epic Phantom React A.I.R. Cody Hudson"/>
    <s v="CI1718-001"/>
  </r>
  <r>
    <s v="NIKE"/>
    <n v="1185732"/>
    <d v="2021-10-18T00:00:00"/>
    <s v="South"/>
    <s v="Mississippi"/>
    <s v="Jackson"/>
    <n v="475"/>
    <n v="83125"/>
    <n v="0.5"/>
    <x v="2"/>
    <s v="Nike Air Max 90"/>
    <s v="CD0490-101"/>
  </r>
  <r>
    <s v="NIKE"/>
    <n v="1185732"/>
    <d v="2021-11-17T00:00:00"/>
    <s v="South"/>
    <s v="Mississippi"/>
    <s v="Jackson"/>
    <n v="625"/>
    <n v="75000"/>
    <n v="0.4"/>
    <x v="2"/>
    <s v="Nike Mercurial Superfly 7 Club TF"/>
    <s v="AT7980-606"/>
  </r>
  <r>
    <s v="NIKE"/>
    <n v="1185732"/>
    <d v="2021-11-17T00:00:00"/>
    <s v="South"/>
    <s v="Mississippi"/>
    <s v="Jackson"/>
    <n v="450"/>
    <n v="31500"/>
    <n v="0.35"/>
    <x v="2"/>
    <s v="Nike Zoom Gravity"/>
    <s v="BQ3202-011"/>
  </r>
  <r>
    <s v="NIKE"/>
    <n v="1185732"/>
    <d v="2021-11-17T00:00:00"/>
    <s v="South"/>
    <s v="Mississippi"/>
    <s v="Jackson"/>
    <n v="395"/>
    <n v="47400"/>
    <n v="0.4"/>
    <x v="2"/>
    <s v="Nike Air Max 270 React ENG"/>
    <s v="CD0113-400"/>
  </r>
  <r>
    <s v="NIKE"/>
    <n v="1185732"/>
    <d v="2021-11-17T00:00:00"/>
    <s v="South"/>
    <s v="Mississippi"/>
    <s v="Jackson"/>
    <n v="450"/>
    <n v="108000"/>
    <n v="0.4"/>
    <x v="2"/>
    <s v="Nike Air Force 1 Type"/>
    <s v="CQ2344-100"/>
  </r>
  <r>
    <s v="NIKE"/>
    <n v="1185732"/>
    <d v="2021-11-17T00:00:00"/>
    <s v="South"/>
    <s v="Mississippi"/>
    <s v="Jackson"/>
    <n v="425"/>
    <n v="111562.5"/>
    <n v="0.35"/>
    <x v="2"/>
    <s v="Nike Air Max 270 React"/>
    <s v="AO4971-700"/>
  </r>
  <r>
    <s v="NIKE"/>
    <n v="1185732"/>
    <d v="2021-11-17T00:00:00"/>
    <s v="South"/>
    <s v="Mississippi"/>
    <s v="Jackson"/>
    <n v="525"/>
    <n v="196875"/>
    <n v="0.5"/>
    <x v="2"/>
    <s v="Nike React Presto"/>
    <s v="AV2605-101"/>
  </r>
  <r>
    <s v="NIKE"/>
    <n v="1185732"/>
    <d v="2021-12-16T00:00:00"/>
    <s v="South"/>
    <s v="Mississippi"/>
    <s v="Jackson"/>
    <n v="775"/>
    <n v="217000"/>
    <n v="0.4"/>
    <x v="2"/>
    <s v="Nike Legend React"/>
    <s v="AA1625-009"/>
  </r>
  <r>
    <s v="NIKE"/>
    <n v="1185732"/>
    <d v="2021-12-16T00:00:00"/>
    <s v="South"/>
    <s v="Mississippi"/>
    <s v="Jackson"/>
    <n v="575"/>
    <n v="120750"/>
    <n v="0.35"/>
    <x v="2"/>
    <s v="Air Jordan 1 Low SE"/>
    <s v="CK3022-005"/>
  </r>
  <r>
    <s v="NIKE"/>
    <n v="1185732"/>
    <d v="2021-12-16T00:00:00"/>
    <s v="South"/>
    <s v="Mississippi"/>
    <s v="Jackson"/>
    <n v="525"/>
    <n v="126000"/>
    <n v="0.4"/>
    <x v="2"/>
    <s v="NikeCourt Air Max Wildcard"/>
    <s v="AO7351-104"/>
  </r>
  <r>
    <s v="NIKE"/>
    <n v="1185732"/>
    <d v="2021-12-16T00:00:00"/>
    <s v="South"/>
    <s v="Mississippi"/>
    <s v="Jackson"/>
    <n v="475"/>
    <n v="114000"/>
    <n v="0.4"/>
    <x v="2"/>
    <s v="Nike Blazer Low"/>
    <s v="AJ9515-001"/>
  </r>
  <r>
    <s v="NIKE"/>
    <n v="1185732"/>
    <d v="2021-12-16T00:00:00"/>
    <s v="South"/>
    <s v="Mississippi"/>
    <s v="Jackson"/>
    <n v="475"/>
    <n v="116375"/>
    <n v="0.35"/>
    <x v="2"/>
    <s v="Zoom LeBron 3 QS"/>
    <s v="AO2434-101"/>
  </r>
  <r>
    <s v="NIKE"/>
    <n v="1185732"/>
    <d v="2021-12-16T00:00:00"/>
    <s v="South"/>
    <s v="Mississippi"/>
    <s v="Jackson"/>
    <n v="575"/>
    <n v="215625"/>
    <n v="0.5"/>
    <x v="2"/>
    <s v="Nike Free Metcon 3"/>
    <s v="CJ0861-010"/>
  </r>
  <r>
    <s v="NIKE"/>
    <n v="1197831"/>
    <d v="2021-01-23T00:00:00"/>
    <s v="South"/>
    <s v="Mississippi"/>
    <s v="Jackson"/>
    <n v="650"/>
    <n v="65000"/>
    <n v="0.4"/>
    <x v="2"/>
    <s v="KD Trey 5 VII EP"/>
    <s v="AT1198-401"/>
  </r>
  <r>
    <s v="NIKE"/>
    <n v="1197831"/>
    <d v="2021-01-23T00:00:00"/>
    <s v="South"/>
    <s v="Mississippi"/>
    <s v="Jackson"/>
    <n v="450"/>
    <n v="39375"/>
    <n v="0.35"/>
    <x v="2"/>
    <s v="Nike Mercurial Vapor 13 Academy TF"/>
    <s v="AT7996-606"/>
  </r>
  <r>
    <s v="NIKE"/>
    <n v="1197831"/>
    <d v="2021-01-23T00:00:00"/>
    <s v="South"/>
    <s v="Mississippi"/>
    <s v="Jackson"/>
    <n v="450"/>
    <n v="27000"/>
    <n v="0.4"/>
    <x v="2"/>
    <s v="Jordan React Havoc SE"/>
    <s v="CK2772-101"/>
  </r>
  <r>
    <s v="NIKE"/>
    <n v="1197831"/>
    <d v="2021-01-23T00:00:00"/>
    <s v="South"/>
    <s v="Mississippi"/>
    <s v="Jackson"/>
    <n v="300"/>
    <n v="24000"/>
    <n v="0.4"/>
    <x v="2"/>
    <s v="Nike SB Air Max Stefan Janoski 2"/>
    <s v="AQ7477-009"/>
  </r>
  <r>
    <s v="NIKE"/>
    <n v="1197831"/>
    <d v="2021-01-23T00:00:00"/>
    <s v="South"/>
    <s v="Mississippi"/>
    <s v="Jackson"/>
    <n v="350"/>
    <n v="42875"/>
    <n v="0.35"/>
    <x v="2"/>
    <s v="Nike Free RN Flyknit 3.0"/>
    <s v="AQ5707-001"/>
  </r>
  <r>
    <s v="NIKE"/>
    <n v="1197831"/>
    <d v="2021-01-23T00:00:00"/>
    <s v="South"/>
    <s v="Mississippi"/>
    <s v="Jackson"/>
    <n v="450"/>
    <n v="45000"/>
    <n v="0.4"/>
    <x v="2"/>
    <s v="Nike ISPA Joyride Envelope"/>
    <s v="BV4584-001"/>
  </r>
  <r>
    <s v="NIKE"/>
    <n v="1197831"/>
    <d v="2021-02-21T00:00:00"/>
    <s v="South"/>
    <s v="Mississippi"/>
    <s v="Jackson"/>
    <n v="700"/>
    <n v="70000"/>
    <n v="0.4"/>
    <x v="2"/>
    <s v="Nike Mercurial Superfly 7 Elite SE FG"/>
    <s v="CD6721-808"/>
  </r>
  <r>
    <s v="NIKE"/>
    <n v="1197831"/>
    <d v="2021-02-21T00:00:00"/>
    <s v="South"/>
    <s v="Mississippi"/>
    <s v="Jackson"/>
    <n v="350"/>
    <n v="30625"/>
    <n v="0.35"/>
    <x v="2"/>
    <s v="Nike Phantom Venom Academy FG"/>
    <s v="AO0566-606"/>
  </r>
  <r>
    <s v="NIKE"/>
    <n v="1197831"/>
    <d v="2021-02-21T00:00:00"/>
    <s v="South"/>
    <s v="Mississippi"/>
    <s v="Jackson"/>
    <n v="400"/>
    <n v="24000"/>
    <n v="0.4"/>
    <x v="2"/>
    <s v="Nike Air Ghost Racer"/>
    <s v="AT5410-003"/>
  </r>
  <r>
    <s v="NIKE"/>
    <n v="1197831"/>
    <d v="2021-02-21T00:00:00"/>
    <s v="South"/>
    <s v="Arkansas"/>
    <s v="Little Rock"/>
    <n v="250"/>
    <n v="20000"/>
    <n v="0.4"/>
    <x v="2"/>
    <s v="Nike ACG Air Terra Antarktik"/>
    <s v="BV6348-300"/>
  </r>
  <r>
    <s v="NIKE"/>
    <n v="1197831"/>
    <d v="2021-02-21T00:00:00"/>
    <s v="South"/>
    <s v="Arkansas"/>
    <s v="Little Rock"/>
    <n v="325"/>
    <n v="39812.5"/>
    <n v="0.35"/>
    <x v="2"/>
    <s v="Nike Air Max 2 Light"/>
    <s v="CI3703-401"/>
  </r>
  <r>
    <s v="NIKE"/>
    <n v="1197831"/>
    <d v="2021-02-21T00:00:00"/>
    <s v="South"/>
    <s v="Arkansas"/>
    <s v="Little Rock"/>
    <n v="425"/>
    <n v="34000"/>
    <n v="0.4"/>
    <x v="2"/>
    <s v="Nike Mercurial Superfly 7 Academy MG"/>
    <s v="AT7946-414"/>
  </r>
  <r>
    <s v="NIKE"/>
    <n v="1197831"/>
    <d v="2021-03-19T00:00:00"/>
    <s v="South"/>
    <s v="Arkansas"/>
    <s v="Little Rock"/>
    <n v="645"/>
    <n v="51600"/>
    <n v="0.4"/>
    <x v="2"/>
    <s v="Nike AlphaDunk"/>
    <s v="BQ5401-001"/>
  </r>
  <r>
    <s v="NIKE"/>
    <n v="1197831"/>
    <d v="2021-03-19T00:00:00"/>
    <s v="South"/>
    <s v="Arkansas"/>
    <s v="Little Rock"/>
    <n v="325"/>
    <n v="22750"/>
    <n v="0.35"/>
    <x v="2"/>
    <s v="Nike Daybreak SP"/>
    <s v="BV7725-500"/>
  </r>
  <r>
    <s v="NIKE"/>
    <n v="1197831"/>
    <d v="2021-03-19T00:00:00"/>
    <s v="South"/>
    <s v="Arkansas"/>
    <s v="Little Rock"/>
    <n v="350"/>
    <n v="14000"/>
    <n v="0.4"/>
    <x v="2"/>
    <s v="Nike x MMW Joyride CC3 Setter"/>
    <s v="CU7623-002"/>
  </r>
  <r>
    <s v="NIKE"/>
    <n v="1197831"/>
    <d v="2021-03-19T00:00:00"/>
    <s v="South"/>
    <s v="Arkansas"/>
    <s v="Little Rock"/>
    <n v="200"/>
    <n v="16000"/>
    <n v="0.4"/>
    <x v="2"/>
    <s v="Nike Air Max 95 SP"/>
    <s v="CK5669-400"/>
  </r>
  <r>
    <s v="NIKE"/>
    <n v="1197831"/>
    <d v="2021-03-19T00:00:00"/>
    <s v="South"/>
    <s v="Arkansas"/>
    <s v="Little Rock"/>
    <n v="250"/>
    <n v="30625"/>
    <n v="0.35"/>
    <x v="2"/>
    <s v="Nike SB Blazer Low GT"/>
    <s v="704939-103"/>
  </r>
  <r>
    <s v="NIKE"/>
    <n v="1197831"/>
    <d v="2021-03-19T00:00:00"/>
    <s v="South"/>
    <s v="Arkansas"/>
    <s v="Little Rock"/>
    <n v="350"/>
    <n v="35000"/>
    <n v="0.4"/>
    <x v="2"/>
    <s v="LeBron 17 Monstars"/>
    <s v="CD5050-400"/>
  </r>
  <r>
    <s v="NIKE"/>
    <n v="1197831"/>
    <d v="2021-04-20T00:00:00"/>
    <s v="South"/>
    <s v="Arkansas"/>
    <s v="Little Rock"/>
    <n v="600"/>
    <n v="60000"/>
    <n v="0.4"/>
    <x v="2"/>
    <s v="Kyrie 5 x Bandulu"/>
    <s v="CK5836-100"/>
  </r>
  <r>
    <s v="NIKE"/>
    <n v="1197831"/>
    <d v="2021-04-20T00:00:00"/>
    <s v="South"/>
    <s v="Arkansas"/>
    <s v="Little Rock"/>
    <n v="300"/>
    <n v="26250"/>
    <n v="0.35"/>
    <x v="2"/>
    <s v="Nike Air Max Impact"/>
    <s v="CI1396-600"/>
  </r>
  <r>
    <s v="NIKE"/>
    <n v="1197831"/>
    <d v="2021-04-20T00:00:00"/>
    <s v="South"/>
    <s v="Arkansas"/>
    <s v="Little Rock"/>
    <n v="300"/>
    <n v="18000"/>
    <n v="0.4"/>
    <x v="2"/>
    <s v="Nike Air Max 90 QS"/>
    <s v="CD0916-001"/>
  </r>
  <r>
    <s v="NIKE"/>
    <n v="1197831"/>
    <d v="2021-04-20T00:00:00"/>
    <s v="South"/>
    <s v="Arkansas"/>
    <s v="Little Rock"/>
    <n v="225"/>
    <n v="18000"/>
    <n v="0.4"/>
    <x v="2"/>
    <s v="Nike React Element 55 SE"/>
    <s v="BV1507-001"/>
  </r>
  <r>
    <s v="NIKE"/>
    <n v="1197831"/>
    <d v="2021-04-20T00:00:00"/>
    <s v="South"/>
    <s v="Arkansas"/>
    <s v="Little Rock"/>
    <n v="250"/>
    <n v="35000"/>
    <n v="0.35"/>
    <x v="2"/>
    <s v="Jordan Proto-Max 720"/>
    <s v="BQ6623-070"/>
  </r>
  <r>
    <s v="NIKE"/>
    <n v="1197831"/>
    <d v="2021-04-20T00:00:00"/>
    <s v="South"/>
    <s v="Arkansas"/>
    <s v="Little Rock"/>
    <n v="400"/>
    <n v="48000"/>
    <n v="0.4"/>
    <x v="2"/>
    <s v="Nike Phantom Vision 2 Academy Dynamic Fit MG"/>
    <s v="CD4156-606"/>
  </r>
  <r>
    <s v="NIKE"/>
    <n v="1197831"/>
    <d v="2021-05-19T00:00:00"/>
    <s v="South"/>
    <s v="Arkansas"/>
    <s v="Little Rock"/>
    <n v="670"/>
    <n v="107200"/>
    <n v="0.4"/>
    <x v="2"/>
    <s v="Nike React Element 55 SE"/>
    <s v="CI3831-200"/>
  </r>
  <r>
    <s v="NIKE"/>
    <n v="1197831"/>
    <d v="2021-05-19T00:00:00"/>
    <s v="South"/>
    <s v="Arkansas"/>
    <s v="Little Rock"/>
    <n v="375"/>
    <n v="52500"/>
    <n v="0.35"/>
    <x v="2"/>
    <s v="Nike Air Max2 Light"/>
    <s v="AO1741-003"/>
  </r>
  <r>
    <s v="NIKE"/>
    <n v="1197831"/>
    <d v="2021-05-19T00:00:00"/>
    <s v="South"/>
    <s v="Arkansas"/>
    <s v="Little Rock"/>
    <n v="350"/>
    <n v="49000"/>
    <n v="0.4"/>
    <x v="2"/>
    <s v="Nike Air Max 270"/>
    <s v="AH8050-100"/>
  </r>
  <r>
    <s v="NIKE"/>
    <n v="1197831"/>
    <d v="2021-05-19T00:00:00"/>
    <s v="South"/>
    <s v="Arkansas"/>
    <s v="Little Rock"/>
    <n v="300"/>
    <n v="42000"/>
    <n v="0.4"/>
    <x v="2"/>
    <s v="Nike Phantom Vision 2 Club Dynamic Fit MG"/>
    <s v="CD4159-606"/>
  </r>
  <r>
    <s v="NIKE"/>
    <n v="1197831"/>
    <d v="2021-05-19T00:00:00"/>
    <s v="South"/>
    <s v="Arkansas"/>
    <s v="Little Rock"/>
    <n v="325"/>
    <n v="51187.5"/>
    <n v="0.35"/>
    <x v="2"/>
    <s v="Nike Air Force 1 '07 LV8"/>
    <s v="CK4363-100"/>
  </r>
  <r>
    <s v="NIKE"/>
    <n v="1197831"/>
    <d v="2021-05-19T00:00:00"/>
    <s v="South"/>
    <s v="Arkansas"/>
    <s v="Little Rock"/>
    <n v="425"/>
    <n v="76500"/>
    <n v="0.4"/>
    <x v="2"/>
    <s v="Nike Air Max 90"/>
    <s v="CN8490-100"/>
  </r>
  <r>
    <s v="NIKE"/>
    <n v="1197831"/>
    <d v="2021-06-21T00:00:00"/>
    <s v="South"/>
    <s v="Arkansas"/>
    <s v="Little Rock"/>
    <n v="675"/>
    <n v="108000"/>
    <n v="0.4"/>
    <x v="2"/>
    <s v="Nike Free RN 5.0 2020"/>
    <s v="CI9921-001"/>
  </r>
  <r>
    <s v="NIKE"/>
    <n v="1197831"/>
    <d v="2021-06-21T00:00:00"/>
    <s v="South"/>
    <s v="Arkansas"/>
    <s v="Little Rock"/>
    <n v="425"/>
    <n v="52062.5"/>
    <n v="0.35"/>
    <x v="2"/>
    <s v="Nike Phantom Vision Academy Dynamic Fit TF"/>
    <s v="AO3269-717"/>
  </r>
  <r>
    <s v="NIKE"/>
    <n v="1197831"/>
    <d v="2021-06-21T00:00:00"/>
    <s v="South"/>
    <s v="Arkansas"/>
    <s v="Little Rock"/>
    <n v="400"/>
    <n v="64000"/>
    <n v="0.4"/>
    <x v="2"/>
    <s v="Nike ACG MOC 3.0"/>
    <s v="CI9367-301"/>
  </r>
  <r>
    <s v="NIKE"/>
    <n v="1197831"/>
    <d v="2021-06-21T00:00:00"/>
    <s v="South"/>
    <s v="Arkansas"/>
    <s v="Little Rock"/>
    <n v="375"/>
    <n v="60000"/>
    <n v="0.4"/>
    <x v="2"/>
    <s v="Nike Mercurial Vapor 13 Academy Neymar Jr. MG"/>
    <s v="AT7960-104"/>
  </r>
  <r>
    <s v="NIKE"/>
    <n v="1197831"/>
    <d v="2021-06-21T00:00:00"/>
    <s v="South"/>
    <s v="Arkansas"/>
    <s v="Little Rock"/>
    <n v="375"/>
    <n v="72187.5"/>
    <n v="0.35"/>
    <x v="2"/>
    <s v="Nike Air DSVM"/>
    <s v="AT8179-100"/>
  </r>
  <r>
    <s v="NIKE"/>
    <n v="1197831"/>
    <d v="2021-06-21T00:00:00"/>
    <s v="South"/>
    <s v="Arkansas"/>
    <s v="Little Rock"/>
    <n v="550"/>
    <n v="132000"/>
    <n v="0.4"/>
    <x v="2"/>
    <s v="Nike x Carhartt WIP Air Max 95"/>
    <s v="AV3866-001"/>
  </r>
  <r>
    <s v="NIKE"/>
    <n v="1197831"/>
    <d v="2021-07-19T00:00:00"/>
    <s v="South"/>
    <s v="Arkansas"/>
    <s v="Little Rock"/>
    <n v="775"/>
    <n v="170500"/>
    <n v="0.4"/>
    <x v="2"/>
    <s v="Nike Odyssey React Flyknit 2"/>
    <s v="AH1015-010"/>
  </r>
  <r>
    <s v="NIKE"/>
    <n v="1197831"/>
    <d v="2021-07-19T00:00:00"/>
    <s v="South"/>
    <s v="Arkansas"/>
    <s v="Little Rock"/>
    <n v="525"/>
    <n v="91875"/>
    <n v="0.35"/>
    <x v="2"/>
    <s v="Nike Tiempo Legend 8 Elite FG"/>
    <s v="AT5293-004"/>
  </r>
  <r>
    <s v="NIKE"/>
    <n v="1197831"/>
    <d v="2021-07-19T00:00:00"/>
    <s v="South"/>
    <s v="Arkansas"/>
    <s v="Little Rock"/>
    <n v="450"/>
    <n v="81000"/>
    <n v="0.4"/>
    <x v="2"/>
    <s v="Nike Mercurial Superfly 7 Club MG"/>
    <s v="AT7949-606"/>
  </r>
  <r>
    <s v="NIKE"/>
    <n v="1197831"/>
    <d v="2021-07-19T00:00:00"/>
    <s v="South"/>
    <s v="Arkansas"/>
    <s v="Little Rock"/>
    <n v="400"/>
    <n v="72000"/>
    <n v="0.4"/>
    <x v="2"/>
    <s v="Nike Joyride CC3 Setter"/>
    <s v="AT6395-002"/>
  </r>
  <r>
    <s v="NIKE"/>
    <n v="1197831"/>
    <d v="2021-07-19T00:00:00"/>
    <s v="South"/>
    <s v="Arkansas"/>
    <s v="Little Rock"/>
    <n v="425"/>
    <n v="89250"/>
    <n v="0.35"/>
    <x v="2"/>
    <s v="Nike Renew Run"/>
    <s v="CK6357-005"/>
  </r>
  <r>
    <s v="NIKE"/>
    <n v="1197831"/>
    <d v="2021-07-19T00:00:00"/>
    <s v="South"/>
    <s v="Arkansas"/>
    <s v="Little Rock"/>
    <n v="600"/>
    <n v="156000"/>
    <n v="0.4"/>
    <x v="2"/>
    <s v="Nike React Ianga"/>
    <s v="AV5555-001"/>
  </r>
  <r>
    <s v="NIKE"/>
    <n v="1197831"/>
    <d v="2021-08-20T00:00:00"/>
    <s v="South"/>
    <s v="Arkansas"/>
    <s v="Little Rock"/>
    <n v="750"/>
    <n v="180000"/>
    <n v="0.4"/>
    <x v="2"/>
    <s v="Air Jordan 10 Retro"/>
    <s v="310805-137"/>
  </r>
  <r>
    <s v="NIKE"/>
    <n v="1197831"/>
    <d v="2021-08-20T00:00:00"/>
    <s v="South"/>
    <s v="Arkansas"/>
    <s v="Little Rock"/>
    <n v="525"/>
    <n v="101062.5"/>
    <n v="0.35"/>
    <x v="2"/>
    <s v="Air Jordan 12 Retro"/>
    <s v="130690-017"/>
  </r>
  <r>
    <s v="NIKE"/>
    <n v="1197831"/>
    <d v="2021-08-20T00:00:00"/>
    <s v="South"/>
    <s v="Arkansas"/>
    <s v="Little Rock"/>
    <n v="450"/>
    <n v="90000"/>
    <n v="0.4"/>
    <x v="2"/>
    <s v="Nike Air Max 270 React"/>
    <s v="CT1264-101"/>
  </r>
  <r>
    <s v="NIKE"/>
    <n v="1197831"/>
    <d v="2021-08-20T00:00:00"/>
    <s v="South"/>
    <s v="Arkansas"/>
    <s v="Little Rock"/>
    <n v="400"/>
    <n v="64000"/>
    <n v="0.4"/>
    <x v="2"/>
    <s v="Nike Air Max 200 SP"/>
    <s v="CK5668-600"/>
  </r>
  <r>
    <s v="NIKE"/>
    <n v="1197831"/>
    <d v="2021-08-20T00:00:00"/>
    <s v="South"/>
    <s v="Arkansas"/>
    <s v="Little Rock"/>
    <n v="375"/>
    <n v="65625"/>
    <n v="0.35"/>
    <x v="2"/>
    <s v="Nike Mercurial Superfly 7 Academy MDS MG"/>
    <s v="BQ5427-401"/>
  </r>
  <r>
    <s v="NIKE"/>
    <n v="1197831"/>
    <d v="2021-08-20T00:00:00"/>
    <s v="South"/>
    <s v="Arkansas"/>
    <s v="Little Rock"/>
    <n v="550"/>
    <n v="121000"/>
    <n v="0.4"/>
    <x v="2"/>
    <s v="Nike Air Zoom Winflo 6"/>
    <s v="AQ7497-300"/>
  </r>
  <r>
    <s v="NIKE"/>
    <n v="1197831"/>
    <d v="2021-09-19T00:00:00"/>
    <s v="South"/>
    <s v="Arkansas"/>
    <s v="Little Rock"/>
    <n v="650"/>
    <n v="130000"/>
    <n v="0.4"/>
    <x v="2"/>
    <s v="Nike Air Max 97"/>
    <s v="CT4526-100"/>
  </r>
  <r>
    <s v="NIKE"/>
    <n v="1197831"/>
    <d v="2021-09-19T00:00:00"/>
    <s v="South"/>
    <s v="Arkansas"/>
    <s v="Little Rock"/>
    <n v="450"/>
    <n v="63000"/>
    <n v="0.35"/>
    <x v="2"/>
    <s v="Nike Mercurial Vapor XII Club MG"/>
    <s v="AH7378-801"/>
  </r>
  <r>
    <s v="NIKE"/>
    <n v="1197831"/>
    <d v="2021-09-19T00:00:00"/>
    <s v="South"/>
    <s v="Arkansas"/>
    <s v="Little Rock"/>
    <n v="350"/>
    <n v="21000"/>
    <n v="0.4"/>
    <x v="2"/>
    <s v="Nike Zoom Fly 3 Premium"/>
    <s v="CJ0404-001"/>
  </r>
  <r>
    <s v="NIKE"/>
    <n v="1197831"/>
    <d v="2021-09-19T00:00:00"/>
    <s v="South"/>
    <s v="Arkansas"/>
    <s v="Little Rock"/>
    <n v="325"/>
    <n v="19500"/>
    <n v="0.4"/>
    <x v="2"/>
    <s v="Nike MX-720-818"/>
    <s v="CI3871-300"/>
  </r>
  <r>
    <s v="NIKE"/>
    <n v="1197831"/>
    <d v="2021-09-19T00:00:00"/>
    <s v="South"/>
    <s v="Arkansas"/>
    <s v="Little Rock"/>
    <n v="325"/>
    <n v="28437.5"/>
    <n v="0.35"/>
    <x v="2"/>
    <s v="Nike React Element 55"/>
    <s v="BQ2728-012"/>
  </r>
  <r>
    <s v="NIKE"/>
    <n v="1197831"/>
    <d v="2021-09-19T00:00:00"/>
    <s v="South"/>
    <s v="Arkansas"/>
    <s v="Little Rock"/>
    <n v="425"/>
    <n v="51000"/>
    <n v="0.4"/>
    <x v="2"/>
    <s v="Nike SB Charge Slip Premium"/>
    <s v="CT3110-400"/>
  </r>
  <r>
    <s v="NIKE"/>
    <n v="1197831"/>
    <d v="2021-10-21T00:00:00"/>
    <s v="South"/>
    <s v="Arkansas"/>
    <s v="Little Rock"/>
    <n v="600"/>
    <n v="72000"/>
    <n v="0.4"/>
    <x v="2"/>
    <s v="Nike Free RN 5.0 2020"/>
    <s v="CJ0270-601"/>
  </r>
  <r>
    <s v="NIKE"/>
    <n v="1197831"/>
    <d v="2021-10-21T00:00:00"/>
    <s v="South"/>
    <s v="Arkansas"/>
    <s v="Little Rock"/>
    <n v="425"/>
    <n v="29750"/>
    <n v="0.35"/>
    <x v="2"/>
    <s v="Nike ZoomX Vista Grind"/>
    <s v="CT8919-700"/>
  </r>
  <r>
    <s v="NIKE"/>
    <n v="1197831"/>
    <d v="2021-10-21T00:00:00"/>
    <s v="South"/>
    <s v="Arkansas"/>
    <s v="Little Rock"/>
    <n v="300"/>
    <n v="24000"/>
    <n v="0.4"/>
    <x v="2"/>
    <s v="Nike Air Force 1 React"/>
    <s v="CT1020-001"/>
  </r>
  <r>
    <s v="NIKE"/>
    <n v="1197831"/>
    <d v="2021-10-21T00:00:00"/>
    <s v="South"/>
    <s v="Arkansas"/>
    <s v="Little Rock"/>
    <n v="275"/>
    <n v="22000"/>
    <n v="0.4"/>
    <x v="2"/>
    <s v="PG 4 EP"/>
    <s v="CD5082-001"/>
  </r>
  <r>
    <s v="NIKE"/>
    <n v="1197831"/>
    <d v="2021-10-21T00:00:00"/>
    <s v="South"/>
    <s v="Arkansas"/>
    <s v="Little Rock"/>
    <n v="275"/>
    <n v="28875"/>
    <n v="0.35"/>
    <x v="2"/>
    <s v="Nike Air Zoom Pegasus 36"/>
    <s v="BV5739-500"/>
  </r>
  <r>
    <s v="NIKE"/>
    <n v="1197831"/>
    <d v="2021-10-21T00:00:00"/>
    <s v="South"/>
    <s v="Arkansas"/>
    <s v="Little Rock"/>
    <n v="400"/>
    <n v="48000"/>
    <n v="0.4"/>
    <x v="2"/>
    <s v="Nike Air Max 2090"/>
    <s v="CW4286-100"/>
  </r>
  <r>
    <s v="NIKE"/>
    <n v="1197831"/>
    <d v="2021-11-20T00:00:00"/>
    <s v="South"/>
    <s v="Arkansas"/>
    <s v="Little Rock"/>
    <n v="550"/>
    <n v="55000"/>
    <n v="0.4"/>
    <x v="2"/>
    <s v="Nike Air Force 1 '07 LV8"/>
    <s v="CD0887-201"/>
  </r>
  <r>
    <s v="NIKE"/>
    <n v="1197831"/>
    <d v="2021-11-20T00:00:00"/>
    <s v="South"/>
    <s v="Arkansas"/>
    <s v="Little Rock"/>
    <n v="375"/>
    <n v="19687.5"/>
    <n v="0.35"/>
    <x v="2"/>
    <s v="Kyrie 6 AS EP"/>
    <s v="CD5028-900"/>
  </r>
  <r>
    <s v="NIKE"/>
    <n v="1197831"/>
    <d v="2021-11-20T00:00:00"/>
    <s v="South"/>
    <s v="Arkansas"/>
    <s v="Little Rock"/>
    <n v="320"/>
    <n v="32000"/>
    <n v="0.4"/>
    <x v="2"/>
    <s v="Nike Air VaporMax Flyknit 3"/>
    <s v="AJ6900-102"/>
  </r>
  <r>
    <s v="NIKE"/>
    <n v="1197831"/>
    <d v="2021-11-20T00:00:00"/>
    <s v="South"/>
    <s v="Arkansas"/>
    <s v="Little Rock"/>
    <n v="375"/>
    <n v="82500"/>
    <n v="0.4"/>
    <x v="2"/>
    <s v="Nike Air Max Verona"/>
    <s v="CI9842-500"/>
  </r>
  <r>
    <s v="NIKE"/>
    <n v="1197831"/>
    <d v="2021-11-20T00:00:00"/>
    <s v="South"/>
    <s v="Arkansas"/>
    <s v="Little Rock"/>
    <n v="350"/>
    <n v="91875"/>
    <n v="0.35"/>
    <x v="2"/>
    <s v="Nike Air Force 1 Shadow"/>
    <s v="CI0919-100"/>
  </r>
  <r>
    <s v="NIKE"/>
    <n v="1197831"/>
    <d v="2021-11-20T00:00:00"/>
    <s v="South"/>
    <s v="Arkansas"/>
    <s v="Little Rock"/>
    <n v="450"/>
    <n v="135000"/>
    <n v="0.4"/>
    <x v="2"/>
    <s v="Nike Air Max Verona"/>
    <s v="CK7200-800"/>
  </r>
  <r>
    <s v="NIKE"/>
    <n v="1197831"/>
    <d v="2021-12-19T00:00:00"/>
    <s v="South"/>
    <s v="Arkansas"/>
    <s v="Little Rock"/>
    <n v="700"/>
    <n v="196000"/>
    <n v="0.4"/>
    <x v="2"/>
    <s v="Nike Air Tailwind 79"/>
    <s v="487754-303"/>
  </r>
  <r>
    <s v="NIKE"/>
    <n v="1197831"/>
    <d v="2021-12-19T00:00:00"/>
    <s v="South"/>
    <s v="Arkansas"/>
    <s v="Little Rock"/>
    <n v="500"/>
    <n v="105000"/>
    <n v="0.35"/>
    <x v="2"/>
    <s v="Nike TiempoX Lunar Legend VII Pro TF"/>
    <s v="AH7249-118"/>
  </r>
  <r>
    <s v="NIKE"/>
    <n v="1197831"/>
    <d v="2021-12-19T00:00:00"/>
    <s v="South"/>
    <s v="Arkansas"/>
    <s v="Little Rock"/>
    <n v="450"/>
    <n v="108000"/>
    <n v="0.4"/>
    <x v="2"/>
    <s v="Nike Air Max Plus III"/>
    <s v="CJ9684-001"/>
  </r>
  <r>
    <s v="NIKE"/>
    <n v="1197831"/>
    <d v="2021-12-19T00:00:00"/>
    <s v="South"/>
    <s v="Arkansas"/>
    <s v="Little Rock"/>
    <n v="400"/>
    <n v="96000"/>
    <n v="0.4"/>
    <x v="2"/>
    <s v="Nike Zoom 2K"/>
    <s v="AO0354-108"/>
  </r>
  <r>
    <s v="NIKE"/>
    <n v="1197831"/>
    <d v="2021-12-19T00:00:00"/>
    <s v="South"/>
    <s v="Arkansas"/>
    <s v="Little Rock"/>
    <n v="400"/>
    <n v="98000"/>
    <n v="0.35"/>
    <x v="2"/>
    <s v="Nike Zoom Pegasus Turbo 2"/>
    <s v="AT2863-100"/>
  </r>
  <r>
    <s v="NIKE"/>
    <n v="1197831"/>
    <d v="2021-12-19T00:00:00"/>
    <s v="South"/>
    <s v="Arkansas"/>
    <s v="Little Rock"/>
    <n v="500"/>
    <n v="150000"/>
    <n v="0.4"/>
    <x v="2"/>
    <s v="Nike Kawa Shower"/>
    <s v="832528-001"/>
  </r>
  <r>
    <s v="NIKE"/>
    <n v="1197831"/>
    <d v="2021-01-23T00:00:00"/>
    <s v="South"/>
    <s v="Arkansas"/>
    <s v="Little Rock"/>
    <n v="575"/>
    <n v="57500"/>
    <n v="0.4"/>
    <x v="2"/>
    <s v="Nike React Infinity Run Flyknit"/>
    <s v="CD4371-001"/>
  </r>
  <r>
    <s v="NIKE"/>
    <n v="1197831"/>
    <d v="2021-01-23T00:00:00"/>
    <s v="South"/>
    <s v="Arkansas"/>
    <s v="Little Rock"/>
    <n v="375"/>
    <n v="32812.5"/>
    <n v="0.35"/>
    <x v="2"/>
    <s v="Air Jordan XXXIII"/>
    <s v="AQ8830-016"/>
  </r>
  <r>
    <s v="NIKE"/>
    <n v="1197831"/>
    <d v="2021-01-23T00:00:00"/>
    <s v="South"/>
    <s v="Arkansas"/>
    <s v="Little Rock"/>
    <n v="375"/>
    <n v="22500"/>
    <n v="0.4"/>
    <x v="2"/>
    <s v="Nike Odyssey React"/>
    <s v="AO9819-001"/>
  </r>
  <r>
    <s v="NIKE"/>
    <n v="1197831"/>
    <d v="2021-01-23T00:00:00"/>
    <s v="South"/>
    <s v="Arkansas"/>
    <s v="Little Rock"/>
    <n v="225"/>
    <n v="18000"/>
    <n v="0.4"/>
    <x v="2"/>
    <s v="Nike Air Max 1 DNA Ch. 1"/>
    <s v="AR3863-101"/>
  </r>
  <r>
    <s v="NIKE"/>
    <n v="1197831"/>
    <d v="2021-01-23T00:00:00"/>
    <s v="South"/>
    <s v="Arkansas"/>
    <s v="Little Rock"/>
    <n v="275"/>
    <n v="33687.5"/>
    <n v="0.35"/>
    <x v="2"/>
    <s v="Nike Joyride Flyknit AW"/>
    <s v="CI3706-100"/>
  </r>
  <r>
    <s v="NIKE"/>
    <n v="1197831"/>
    <d v="2021-01-23T00:00:00"/>
    <s v="South"/>
    <s v="Arkansas"/>
    <s v="Little Rock"/>
    <n v="375"/>
    <n v="37500"/>
    <n v="0.4"/>
    <x v="2"/>
    <s v="Nike Legend React 2"/>
    <s v="AT1369-103"/>
  </r>
  <r>
    <s v="NIKE"/>
    <n v="1197831"/>
    <d v="2021-02-21T00:00:00"/>
    <s v="South"/>
    <s v="Arkansas"/>
    <s v="Little Rock"/>
    <n v="625"/>
    <n v="62500"/>
    <n v="0.4"/>
    <x v="2"/>
    <s v="Nike Metcon 5"/>
    <s v="AQ1189-009"/>
  </r>
  <r>
    <s v="NIKE"/>
    <n v="1197831"/>
    <d v="2021-02-21T00:00:00"/>
    <s v="South"/>
    <s v="Arkansas"/>
    <s v="Little Rock"/>
    <n v="275"/>
    <n v="24062.5"/>
    <n v="0.35"/>
    <x v="2"/>
    <s v="LeBron 7"/>
    <s v="CU5133-600"/>
  </r>
  <r>
    <s v="NIKE"/>
    <n v="1197831"/>
    <d v="2021-02-21T00:00:00"/>
    <s v="South"/>
    <s v="Arkansas"/>
    <s v="Little Rock"/>
    <n v="325"/>
    <n v="19500"/>
    <n v="0.4"/>
    <x v="2"/>
    <s v="Nike Air VaporMax 360"/>
    <s v="CK9670-100"/>
  </r>
  <r>
    <s v="NIKE"/>
    <n v="1197831"/>
    <d v="2021-02-21T00:00:00"/>
    <s v="South"/>
    <s v="Oklahoma"/>
    <s v="Oklahoma City"/>
    <n v="175"/>
    <n v="14000"/>
    <n v="0.4"/>
    <x v="2"/>
    <s v="Nike Blazer Low QS Flyleather with at least 50% leather fibre"/>
    <s v="CI5546-100"/>
  </r>
  <r>
    <s v="NIKE"/>
    <n v="1197831"/>
    <d v="2021-02-21T00:00:00"/>
    <s v="South"/>
    <s v="Oklahoma"/>
    <s v="Oklahoma City"/>
    <n v="250"/>
    <n v="30625"/>
    <n v="0.35"/>
    <x v="2"/>
    <s v="Nike SB Dunk High Pro"/>
    <s v="BQ6826-003"/>
  </r>
  <r>
    <s v="NIKE"/>
    <n v="1197831"/>
    <d v="2021-02-21T00:00:00"/>
    <s v="South"/>
    <s v="Oklahoma"/>
    <s v="Oklahoma City"/>
    <n v="350"/>
    <n v="28000"/>
    <n v="0.4"/>
    <x v="2"/>
    <s v="Nike Air Max 90 FlyEase"/>
    <s v="CU0814-102"/>
  </r>
  <r>
    <s v="NIKE"/>
    <n v="1197831"/>
    <d v="2021-03-19T00:00:00"/>
    <s v="South"/>
    <s v="Oklahoma"/>
    <s v="Oklahoma City"/>
    <n v="570"/>
    <n v="45600"/>
    <n v="0.4"/>
    <x v="2"/>
    <s v="Nike Metcon 5 AMP"/>
    <s v="CD3395-006"/>
  </r>
  <r>
    <s v="NIKE"/>
    <n v="1197831"/>
    <d v="2021-03-19T00:00:00"/>
    <s v="South"/>
    <s v="Oklahoma"/>
    <s v="Oklahoma City"/>
    <n v="250"/>
    <n v="17500"/>
    <n v="0.35"/>
    <x v="2"/>
    <s v="Nike M2K Tekno"/>
    <s v="AV4789-104"/>
  </r>
  <r>
    <s v="NIKE"/>
    <n v="1197831"/>
    <d v="2021-03-19T00:00:00"/>
    <s v="South"/>
    <s v="Oklahoma"/>
    <s v="Oklahoma City"/>
    <n v="275"/>
    <n v="11000"/>
    <n v="0.4"/>
    <x v="2"/>
    <s v="Nike React Kenny 55"/>
    <s v="CJ3312-001"/>
  </r>
  <r>
    <s v="NIKE"/>
    <n v="1197831"/>
    <d v="2021-03-19T00:00:00"/>
    <s v="South"/>
    <s v="Oklahoma"/>
    <s v="Oklahoma City"/>
    <n v="125"/>
    <n v="10000"/>
    <n v="0.4"/>
    <x v="2"/>
    <s v="Nike Air VaporMax 2019"/>
    <s v="AR6631-004"/>
  </r>
  <r>
    <s v="NIKE"/>
    <n v="1197831"/>
    <d v="2021-03-19T00:00:00"/>
    <s v="South"/>
    <s v="Oklahoma"/>
    <s v="Oklahoma City"/>
    <n v="175"/>
    <n v="21437.5"/>
    <n v="0.35"/>
    <x v="2"/>
    <s v="Nike React Element 55"/>
    <s v="BQ6166-003"/>
  </r>
  <r>
    <s v="NIKE"/>
    <n v="1197831"/>
    <d v="2021-03-19T00:00:00"/>
    <s v="South"/>
    <s v="Oklahoma"/>
    <s v="Oklahoma City"/>
    <n v="275"/>
    <n v="27500"/>
    <n v="0.4"/>
    <x v="2"/>
    <s v="Nike Air Force 1 Low Retro"/>
    <s v="CQ0492-001"/>
  </r>
  <r>
    <s v="NIKE"/>
    <n v="1197831"/>
    <d v="2021-04-20T00:00:00"/>
    <s v="South"/>
    <s v="Oklahoma"/>
    <s v="Oklahoma City"/>
    <n v="525"/>
    <n v="52500"/>
    <n v="0.4"/>
    <x v="2"/>
    <s v="NikeCourt Zoom Cage 3"/>
    <s v="918193-700"/>
  </r>
  <r>
    <s v="NIKE"/>
    <n v="1197831"/>
    <d v="2021-04-20T00:00:00"/>
    <s v="South"/>
    <s v="Oklahoma"/>
    <s v="Oklahoma City"/>
    <n v="225"/>
    <n v="19687.5"/>
    <n v="0.35"/>
    <x v="2"/>
    <s v="Nike Air Max 90 Print"/>
    <s v="AQ0926-001"/>
  </r>
  <r>
    <s v="NIKE"/>
    <n v="1197831"/>
    <d v="2021-04-20T00:00:00"/>
    <s v="South"/>
    <s v="Oklahoma"/>
    <s v="Oklahoma City"/>
    <n v="225"/>
    <n v="13500"/>
    <n v="0.4"/>
    <x v="2"/>
    <s v="Nike Metcon Sport"/>
    <s v="AQ7489-008"/>
  </r>
  <r>
    <s v="NIKE"/>
    <n v="1197831"/>
    <d v="2021-04-20T00:00:00"/>
    <s v="South"/>
    <s v="Oklahoma"/>
    <s v="Oklahoma City"/>
    <n v="150"/>
    <n v="12000"/>
    <n v="0.4"/>
    <x v="2"/>
    <s v="Jordan Mars 270"/>
    <s v="CD7070-009"/>
  </r>
  <r>
    <s v="NIKE"/>
    <n v="1197831"/>
    <d v="2021-04-20T00:00:00"/>
    <s v="South"/>
    <s v="Oklahoma"/>
    <s v="Oklahoma City"/>
    <n v="175"/>
    <n v="24500"/>
    <n v="0.35"/>
    <x v="2"/>
    <s v="Nike Air Zoom Vomero 14"/>
    <s v="AH7857-009"/>
  </r>
  <r>
    <s v="NIKE"/>
    <n v="1197831"/>
    <d v="2021-04-20T00:00:00"/>
    <s v="South"/>
    <s v="Oklahoma"/>
    <s v="Oklahoma City"/>
    <n v="325"/>
    <n v="39000"/>
    <n v="0.4"/>
    <x v="2"/>
    <s v="Nike Air Max 720"/>
    <s v="CT5229-001"/>
  </r>
  <r>
    <s v="NIKE"/>
    <n v="1197831"/>
    <d v="2021-05-19T00:00:00"/>
    <s v="South"/>
    <s v="Oklahoma"/>
    <s v="Oklahoma City"/>
    <n v="595"/>
    <n v="95200"/>
    <n v="0.4"/>
    <x v="2"/>
    <s v="Nike Mercurial Vapor 13 Academy MDS IC"/>
    <s v="CJ1300-401"/>
  </r>
  <r>
    <s v="NIKE"/>
    <n v="1197831"/>
    <d v="2021-05-19T00:00:00"/>
    <s v="South"/>
    <s v="Oklahoma"/>
    <s v="Oklahoma City"/>
    <n v="300"/>
    <n v="42000"/>
    <n v="0.35"/>
    <x v="2"/>
    <s v="Nike Zoom Fly"/>
    <s v="880848-005"/>
  </r>
  <r>
    <s v="NIKE"/>
    <n v="1197831"/>
    <d v="2021-05-19T00:00:00"/>
    <s v="South"/>
    <s v="Oklahoma"/>
    <s v="Oklahoma City"/>
    <n v="275"/>
    <n v="38500"/>
    <n v="0.4"/>
    <x v="2"/>
    <s v="Nike Zoom Fly 3"/>
    <s v="AT8240-003"/>
  </r>
  <r>
    <s v="NIKE"/>
    <n v="1197831"/>
    <d v="2021-05-19T00:00:00"/>
    <s v="South"/>
    <s v="Oklahoma"/>
    <s v="Oklahoma City"/>
    <n v="225"/>
    <n v="31500"/>
    <n v="0.4"/>
    <x v="2"/>
    <s v="Nike Air Zoom Pegasus 35"/>
    <s v="942851-002"/>
  </r>
  <r>
    <s v="NIKE"/>
    <n v="1197831"/>
    <d v="2021-05-19T00:00:00"/>
    <s v="South"/>
    <s v="Oklahoma"/>
    <s v="Oklahoma City"/>
    <n v="250"/>
    <n v="39375"/>
    <n v="0.35"/>
    <x v="2"/>
    <s v="Nike Air Zoom Pegasus 36 Trail"/>
    <s v="AR5677-200"/>
  </r>
  <r>
    <s v="NIKE"/>
    <n v="1197831"/>
    <d v="2021-05-19T00:00:00"/>
    <s v="South"/>
    <s v="Oklahoma"/>
    <s v="Oklahoma City"/>
    <n v="350"/>
    <n v="63000"/>
    <n v="0.4"/>
    <x v="2"/>
    <s v="KD13 EP"/>
    <s v="CI9949-001"/>
  </r>
  <r>
    <s v="NIKE"/>
    <n v="1197831"/>
    <d v="2021-06-21T00:00:00"/>
    <s v="South"/>
    <s v="Oklahoma"/>
    <s v="Oklahoma City"/>
    <n v="600"/>
    <n v="96000"/>
    <n v="0.4"/>
    <x v="2"/>
    <s v="Nike Phantom Vision Club Dynamic Fit FG"/>
    <s v="AJ6959-717"/>
  </r>
  <r>
    <s v="NIKE"/>
    <n v="1197831"/>
    <d v="2021-06-21T00:00:00"/>
    <s v="South"/>
    <s v="Oklahoma"/>
    <s v="Oklahoma City"/>
    <n v="350"/>
    <n v="42875"/>
    <n v="0.35"/>
    <x v="2"/>
    <s v="Nike Air Monarch IV"/>
    <s v="415445-102"/>
  </r>
  <r>
    <s v="NIKE"/>
    <n v="1197831"/>
    <d v="2021-06-21T00:00:00"/>
    <s v="South"/>
    <s v="Oklahoma"/>
    <s v="Oklahoma City"/>
    <n v="325"/>
    <n v="52000"/>
    <n v="0.4"/>
    <x v="2"/>
    <s v="Zoom Freak 1"/>
    <s v="BQ5422-200"/>
  </r>
  <r>
    <s v="NIKE"/>
    <n v="1197831"/>
    <d v="2021-06-21T00:00:00"/>
    <s v="South"/>
    <s v="Oklahoma"/>
    <s v="Oklahoma City"/>
    <n v="300"/>
    <n v="48000"/>
    <n v="0.4"/>
    <x v="2"/>
    <s v="Nike Mercurial Superfly 7 Academy IC"/>
    <s v="AT7975-606"/>
  </r>
  <r>
    <s v="NIKE"/>
    <n v="1197831"/>
    <d v="2021-06-21T00:00:00"/>
    <s v="South"/>
    <s v="Oklahoma"/>
    <s v="Oklahoma City"/>
    <n v="300"/>
    <n v="57750"/>
    <n v="0.35"/>
    <x v="2"/>
    <s v="Air Jordan 1 Low"/>
    <s v="553558-125"/>
  </r>
  <r>
    <s v="NIKE"/>
    <n v="1197831"/>
    <d v="2021-06-21T00:00:00"/>
    <s v="South"/>
    <s v="Oklahoma"/>
    <s v="Oklahoma City"/>
    <n v="475"/>
    <n v="114000"/>
    <n v="0.4"/>
    <x v="2"/>
    <s v="Nike Air Max 95 Print"/>
    <s v="AQ0925-002"/>
  </r>
  <r>
    <s v="NIKE"/>
    <n v="1197831"/>
    <d v="2021-07-19T00:00:00"/>
    <s v="South"/>
    <s v="Oklahoma"/>
    <s v="Oklahoma City"/>
    <n v="700"/>
    <n v="154000"/>
    <n v="0.4"/>
    <x v="2"/>
    <s v="Nike P-6000"/>
    <s v="CD6404-800"/>
  </r>
  <r>
    <s v="NIKE"/>
    <n v="1197831"/>
    <d v="2021-07-19T00:00:00"/>
    <s v="South"/>
    <s v="Oklahoma"/>
    <s v="Oklahoma City"/>
    <n v="450"/>
    <n v="78750"/>
    <n v="0.35"/>
    <x v="2"/>
    <s v="Nike Mercurial Vapor 13 Elite FG"/>
    <s v="AQ4176-049"/>
  </r>
  <r>
    <s v="NIKE"/>
    <n v="1197831"/>
    <d v="2021-07-19T00:00:00"/>
    <s v="South"/>
    <s v="Oklahoma"/>
    <s v="Oklahoma City"/>
    <n v="375"/>
    <n v="67500"/>
    <n v="0.4"/>
    <x v="2"/>
    <s v="Nike SB Adversary Premium"/>
    <s v="CT3632-001"/>
  </r>
  <r>
    <s v="NIKE"/>
    <n v="1197831"/>
    <d v="2021-07-19T00:00:00"/>
    <s v="South"/>
    <s v="Oklahoma"/>
    <s v="Oklahoma City"/>
    <n v="325"/>
    <n v="58500"/>
    <n v="0.4"/>
    <x v="2"/>
    <s v="Nike Air VaporMax 360"/>
    <s v="CK2718-003"/>
  </r>
  <r>
    <s v="NIKE"/>
    <n v="1197831"/>
    <d v="2021-07-19T00:00:00"/>
    <s v="South"/>
    <s v="Oklahoma"/>
    <s v="Oklahoma City"/>
    <n v="350"/>
    <n v="73500"/>
    <n v="0.35"/>
    <x v="2"/>
    <s v="Nike Air Max 720"/>
    <s v="AO2924-401"/>
  </r>
  <r>
    <s v="NIKE"/>
    <n v="1197831"/>
    <d v="2021-07-19T00:00:00"/>
    <s v="South"/>
    <s v="Oklahoma"/>
    <s v="Oklahoma City"/>
    <n v="525"/>
    <n v="136500"/>
    <n v="0.4"/>
    <x v="2"/>
    <s v="Nike Zoom KD12"/>
    <s v="AR4229-003"/>
  </r>
  <r>
    <s v="NIKE"/>
    <n v="1197831"/>
    <d v="2021-08-20T00:00:00"/>
    <s v="South"/>
    <s v="Oklahoma"/>
    <s v="Oklahoma City"/>
    <n v="675"/>
    <n v="162000"/>
    <n v="0.4"/>
    <x v="2"/>
    <s v="Nike Free X Metcon 2"/>
    <s v="AQ8306-407"/>
  </r>
  <r>
    <s v="NIKE"/>
    <n v="1197831"/>
    <d v="2021-08-20T00:00:00"/>
    <s v="South"/>
    <s v="Oklahoma"/>
    <s v="Oklahoma City"/>
    <n v="450"/>
    <n v="86625"/>
    <n v="0.35"/>
    <x v="2"/>
    <s v="Nike Air Max 90"/>
    <s v="CD0881-104"/>
  </r>
  <r>
    <s v="NIKE"/>
    <n v="1197831"/>
    <d v="2021-08-20T00:00:00"/>
    <s v="South"/>
    <s v="Oklahoma"/>
    <s v="Oklahoma City"/>
    <n v="375"/>
    <n v="75000"/>
    <n v="0.4"/>
    <x v="2"/>
    <s v="Air Jordan 4 Retro SE"/>
    <s v="CT5342-007"/>
  </r>
  <r>
    <s v="NIKE"/>
    <n v="1197831"/>
    <d v="2021-08-20T00:00:00"/>
    <s v="South"/>
    <s v="Oklahoma"/>
    <s v="Oklahoma City"/>
    <n v="325"/>
    <n v="52000"/>
    <n v="0.4"/>
    <x v="2"/>
    <s v="Nike Air Max 95 Essential"/>
    <s v="CI3705-600"/>
  </r>
  <r>
    <s v="NIKE"/>
    <n v="1197831"/>
    <d v="2021-08-20T00:00:00"/>
    <s v="South"/>
    <s v="Oklahoma"/>
    <s v="Oklahoma City"/>
    <n v="300"/>
    <n v="52500"/>
    <n v="0.35"/>
    <x v="2"/>
    <s v="Nike SB Zoom Stefan Janoski Canvas RM Premium"/>
    <s v="AQ7878-003"/>
  </r>
  <r>
    <s v="NIKE"/>
    <n v="1197831"/>
    <d v="2021-08-20T00:00:00"/>
    <s v="South"/>
    <s v="Oklahoma"/>
    <s v="Oklahoma City"/>
    <n v="475"/>
    <n v="104500"/>
    <n v="0.4"/>
    <x v="2"/>
    <s v="Nike Phantom Venom Academy IC"/>
    <s v="AO0570-810"/>
  </r>
  <r>
    <s v="NIKE"/>
    <n v="1197831"/>
    <d v="2021-09-19T00:00:00"/>
    <s v="South"/>
    <s v="Oklahoma"/>
    <s v="Oklahoma City"/>
    <n v="575"/>
    <n v="115000"/>
    <n v="0.4"/>
    <x v="2"/>
    <s v="Nike Air Max 270 React"/>
    <s v="CT5528-001"/>
  </r>
  <r>
    <s v="NIKE"/>
    <n v="1197831"/>
    <d v="2021-09-19T00:00:00"/>
    <s v="South"/>
    <s v="Oklahoma"/>
    <s v="Oklahoma City"/>
    <n v="375"/>
    <n v="52500"/>
    <n v="0.35"/>
    <x v="2"/>
    <s v="Nike Zoom Rival Fly"/>
    <s v="CD7288-001"/>
  </r>
  <r>
    <s v="NIKE"/>
    <n v="1197831"/>
    <d v="2021-09-19T00:00:00"/>
    <s v="South"/>
    <s v="Oklahoma"/>
    <s v="Oklahoma City"/>
    <n v="275"/>
    <n v="16500"/>
    <n v="0.4"/>
    <x v="2"/>
    <s v="Nike Mercurial Superfly 7 Academy MDS TF"/>
    <s v="BQ5435-703"/>
  </r>
  <r>
    <s v="NIKE"/>
    <n v="1197831"/>
    <d v="2021-09-19T00:00:00"/>
    <s v="South"/>
    <s v="Oklahoma"/>
    <s v="Oklahoma City"/>
    <n v="250"/>
    <n v="15000"/>
    <n v="0.4"/>
    <x v="2"/>
    <s v="Nike Pegasus 36 FlyEase (Extra Wide)"/>
    <s v="BV0612-001"/>
  </r>
  <r>
    <s v="NIKE"/>
    <n v="1197831"/>
    <d v="2021-09-19T00:00:00"/>
    <s v="South"/>
    <s v="Oklahoma"/>
    <s v="Oklahoma City"/>
    <n v="250"/>
    <n v="21875"/>
    <n v="0.35"/>
    <x v="2"/>
    <s v="Nike ISPA Air Max 720"/>
    <s v="CD2182-001"/>
  </r>
  <r>
    <s v="NIKE"/>
    <n v="1197831"/>
    <d v="2021-09-19T00:00:00"/>
    <s v="South"/>
    <s v="Oklahoma"/>
    <s v="Oklahoma City"/>
    <n v="350"/>
    <n v="42000"/>
    <n v="0.4"/>
    <x v="2"/>
    <s v="Air Jordan OG"/>
    <s v="133000-106"/>
  </r>
  <r>
    <s v="NIKE"/>
    <n v="1197831"/>
    <d v="2021-10-21T00:00:00"/>
    <s v="South"/>
    <s v="Oklahoma"/>
    <s v="Oklahoma City"/>
    <n v="525"/>
    <n v="63000"/>
    <n v="0.4"/>
    <x v="2"/>
    <s v="Nike Air Max 270 React ENG"/>
    <s v="CJ0579-400"/>
  </r>
  <r>
    <s v="NIKE"/>
    <n v="1197831"/>
    <d v="2021-10-21T00:00:00"/>
    <s v="South"/>
    <s v="Oklahoma"/>
    <s v="Oklahoma City"/>
    <n v="350"/>
    <n v="24500"/>
    <n v="0.35"/>
    <x v="2"/>
    <s v="Nike Epic Phantom React Flyknit"/>
    <s v="BV0417-401"/>
  </r>
  <r>
    <s v="NIKE"/>
    <n v="1197831"/>
    <d v="2021-10-21T00:00:00"/>
    <s v="South"/>
    <s v="Oklahoma"/>
    <s v="Oklahoma City"/>
    <n v="225"/>
    <n v="18000"/>
    <n v="0.4"/>
    <x v="2"/>
    <s v="Nike Air Zoom Pegasus 36"/>
    <s v="AQ2203-003"/>
  </r>
  <r>
    <s v="NIKE"/>
    <n v="1197831"/>
    <d v="2021-10-21T00:00:00"/>
    <s v="South"/>
    <s v="Oklahoma"/>
    <s v="Oklahoma City"/>
    <n v="200"/>
    <n v="16000"/>
    <n v="0.4"/>
    <x v="2"/>
    <s v="Jordan Aerospace 720"/>
    <s v="BV5502-600"/>
  </r>
  <r>
    <s v="NIKE"/>
    <n v="1197831"/>
    <d v="2021-10-21T00:00:00"/>
    <s v="South"/>
    <s v="Oklahoma"/>
    <s v="Oklahoma City"/>
    <n v="200"/>
    <n v="21000"/>
    <n v="0.35"/>
    <x v="2"/>
    <s v="Nike Air Max Plus III"/>
    <s v="CD7005-001"/>
  </r>
  <r>
    <s v="NIKE"/>
    <n v="1197831"/>
    <d v="2021-10-21T00:00:00"/>
    <s v="South"/>
    <s v="Oklahoma"/>
    <s v="Oklahoma City"/>
    <n v="325"/>
    <n v="39000"/>
    <n v="0.4"/>
    <x v="2"/>
    <s v="Jordan Hydro 8"/>
    <s v="CD2803-001"/>
  </r>
  <r>
    <s v="NIKE"/>
    <n v="1197831"/>
    <d v="2021-11-20T00:00:00"/>
    <s v="South"/>
    <s v="Oklahoma"/>
    <s v="Oklahoma City"/>
    <n v="475"/>
    <n v="47500"/>
    <n v="0.4"/>
    <x v="2"/>
    <s v="Nike x Undercover React"/>
    <s v="CJ6971-001"/>
  </r>
  <r>
    <s v="NIKE"/>
    <n v="1197831"/>
    <d v="2021-11-20T00:00:00"/>
    <s v="South"/>
    <s v="Oklahoma"/>
    <s v="Oklahoma City"/>
    <n v="300"/>
    <n v="15750"/>
    <n v="0.35"/>
    <x v="2"/>
    <s v="Nike Air Max 90/1"/>
    <s v="AJ7695-100"/>
  </r>
  <r>
    <s v="NIKE"/>
    <n v="1197831"/>
    <d v="2021-11-20T00:00:00"/>
    <s v="South"/>
    <s v="Oklahoma"/>
    <s v="Oklahoma City"/>
    <n v="245"/>
    <n v="24500"/>
    <n v="0.4"/>
    <x v="2"/>
    <s v="Nike Air Max 98"/>
    <s v="640744-016"/>
  </r>
  <r>
    <s v="NIKE"/>
    <n v="1197831"/>
    <d v="2021-11-20T00:00:00"/>
    <s v="South"/>
    <s v="Oklahoma"/>
    <s v="Oklahoma City"/>
    <n v="300"/>
    <n v="66000"/>
    <n v="0.4"/>
    <x v="2"/>
    <s v="Nike Air Max 200"/>
    <s v="AQ2568-100"/>
  </r>
  <r>
    <s v="NIKE"/>
    <n v="1197831"/>
    <d v="2021-11-20T00:00:00"/>
    <s v="South"/>
    <s v="Oklahoma"/>
    <s v="Oklahoma City"/>
    <n v="275"/>
    <n v="72187.5"/>
    <n v="0.35"/>
    <x v="2"/>
    <s v="Nike Air Max 90"/>
    <s v="CT2007-100"/>
  </r>
  <r>
    <s v="NIKE"/>
    <n v="1197831"/>
    <d v="2021-11-20T00:00:00"/>
    <s v="South"/>
    <s v="Oklahoma"/>
    <s v="Oklahoma City"/>
    <n v="375"/>
    <n v="112500"/>
    <n v="0.4"/>
    <x v="2"/>
    <s v="Nike Air Max 270 React"/>
    <s v="CI3866-100"/>
  </r>
  <r>
    <s v="NIKE"/>
    <n v="1197831"/>
    <d v="2021-12-19T00:00:00"/>
    <s v="South"/>
    <s v="Oklahoma"/>
    <s v="Oklahoma City"/>
    <n v="625"/>
    <n v="175000"/>
    <n v="0.4"/>
    <x v="2"/>
    <s v="Nike Air Max 1 Premium"/>
    <s v="CU8861-460"/>
  </r>
  <r>
    <s v="NIKE"/>
    <n v="1197831"/>
    <d v="2021-12-19T00:00:00"/>
    <s v="South"/>
    <s v="Oklahoma"/>
    <s v="Oklahoma City"/>
    <n v="425"/>
    <n v="89250"/>
    <n v="0.35"/>
    <x v="2"/>
    <s v="Nike Tiempo Legend 8 Club MG"/>
    <s v="AT6107-606"/>
  </r>
  <r>
    <s v="NIKE"/>
    <n v="1197831"/>
    <d v="2021-12-19T00:00:00"/>
    <s v="South"/>
    <s v="Oklahoma"/>
    <s v="Oklahoma City"/>
    <n v="375"/>
    <n v="90000"/>
    <n v="0.4"/>
    <x v="2"/>
    <s v="Nike Air Zoom Terra Kiger 6"/>
    <s v="CJ0219-400"/>
  </r>
  <r>
    <s v="NIKE"/>
    <n v="1197831"/>
    <d v="2021-12-19T00:00:00"/>
    <s v="South"/>
    <s v="Oklahoma"/>
    <s v="Oklahoma City"/>
    <n v="325"/>
    <n v="78000"/>
    <n v="0.4"/>
    <x v="2"/>
    <s v="Nike Air Max 97 Utility"/>
    <s v="BQ5615-002"/>
  </r>
  <r>
    <s v="NIKE"/>
    <n v="1197831"/>
    <d v="2021-12-19T00:00:00"/>
    <s v="South"/>
    <s v="Oklahoma"/>
    <s v="Oklahoma City"/>
    <n v="325"/>
    <n v="79625"/>
    <n v="0.35"/>
    <x v="2"/>
    <s v="Jordan Jumpman 2020 PF"/>
    <s v="BQ3448-400"/>
  </r>
  <r>
    <s v="NIKE"/>
    <n v="1197831"/>
    <d v="2021-12-19T00:00:00"/>
    <s v="South"/>
    <s v="Oklahoma"/>
    <s v="Oklahoma City"/>
    <n v="425"/>
    <n v="127500"/>
    <n v="0.4"/>
    <x v="2"/>
    <s v="Nike ACG React Terra Gobe"/>
    <s v="BV6344-001"/>
  </r>
  <r>
    <s v="NIKE"/>
    <n v="1197831"/>
    <d v="2021-01-16T00:00:00"/>
    <s v="South"/>
    <s v="Oklahoma"/>
    <s v="Oklahoma City"/>
    <n v="550"/>
    <n v="48125"/>
    <n v="0.35"/>
    <x v="2"/>
    <s v="Nike Air Max 90 SP"/>
    <s v="CQ6639-001"/>
  </r>
  <r>
    <s v="NIKE"/>
    <n v="1197831"/>
    <d v="2021-01-16T00:00:00"/>
    <s v="South"/>
    <s v="Oklahoma"/>
    <s v="Oklahoma City"/>
    <n v="350"/>
    <n v="30625"/>
    <n v="0.35"/>
    <x v="2"/>
    <s v="Nike Air Force 1 '07 Essential"/>
    <s v="AO2132-401"/>
  </r>
  <r>
    <s v="NIKE"/>
    <n v="1197831"/>
    <d v="2021-01-16T00:00:00"/>
    <s v="South"/>
    <s v="Oklahoma"/>
    <s v="Oklahoma City"/>
    <n v="350"/>
    <n v="18375"/>
    <n v="0.35"/>
    <x v="2"/>
    <s v="Nike Joyride Dual Run"/>
    <s v="CD4363-103"/>
  </r>
  <r>
    <s v="NIKE"/>
    <n v="1197831"/>
    <d v="2021-01-16T00:00:00"/>
    <s v="South"/>
    <s v="Oklahoma"/>
    <s v="Oklahoma City"/>
    <n v="200"/>
    <n v="14000"/>
    <n v="0.35"/>
    <x v="2"/>
    <s v="Jordan Proto-React Z"/>
    <s v="CI3794-600"/>
  </r>
  <r>
    <s v="NIKE"/>
    <n v="1197831"/>
    <d v="2021-01-16T00:00:00"/>
    <s v="South"/>
    <s v="Oklahoma"/>
    <s v="Oklahoma City"/>
    <n v="250"/>
    <n v="30625"/>
    <n v="0.35"/>
    <x v="2"/>
    <s v="Nike Air Max 270 React LX"/>
    <s v="CK4126-001"/>
  </r>
  <r>
    <s v="NIKE"/>
    <n v="1197831"/>
    <d v="2021-01-16T00:00:00"/>
    <s v="South"/>
    <s v="Oklahoma"/>
    <s v="Oklahoma City"/>
    <n v="350"/>
    <n v="30625"/>
    <n v="0.35"/>
    <x v="2"/>
    <s v="Nike AF-1 Shadow SE"/>
    <s v="CQ3317-001"/>
  </r>
  <r>
    <s v="NIKE"/>
    <n v="1197831"/>
    <d v="2021-02-14T00:00:00"/>
    <s v="South"/>
    <s v="Oklahoma"/>
    <s v="Oklahoma City"/>
    <n v="600"/>
    <n v="52500"/>
    <n v="0.35"/>
    <x v="2"/>
    <s v="NikeCourt Air Zoom Vapor X"/>
    <s v="AA8030-108"/>
  </r>
  <r>
    <s v="NIKE"/>
    <n v="1197831"/>
    <d v="2021-02-14T00:00:00"/>
    <s v="South"/>
    <s v="Oklahoma"/>
    <s v="Oklahoma City"/>
    <n v="250"/>
    <n v="21875"/>
    <n v="0.35"/>
    <x v="2"/>
    <s v="Nike Bella Kai"/>
    <s v="AO3622-006"/>
  </r>
  <r>
    <s v="NIKE"/>
    <n v="1197831"/>
    <d v="2021-02-14T00:00:00"/>
    <s v="South"/>
    <s v="Oklahoma"/>
    <s v="Oklahoma City"/>
    <n v="300"/>
    <n v="15750"/>
    <n v="0.35"/>
    <x v="2"/>
    <s v="Nike Mercurial Vapor 13 Club Neymar Jr. MG"/>
    <s v="AT7967-104"/>
  </r>
  <r>
    <s v="NIKE"/>
    <n v="1197831"/>
    <d v="2021-02-14T00:00:00"/>
    <s v="Midwest"/>
    <s v="Kansas"/>
    <s v="Wichita"/>
    <n v="150"/>
    <n v="10500"/>
    <n v="0.35"/>
    <x v="2"/>
    <s v="Nike Mercurial Vapor 13 Club Neymar Jr. TF"/>
    <s v="AT8000-104"/>
  </r>
  <r>
    <s v="NIKE"/>
    <n v="1197831"/>
    <d v="2021-02-14T00:00:00"/>
    <s v="Midwest"/>
    <s v="Kansas"/>
    <s v="Wichita"/>
    <n v="225"/>
    <n v="27562.5"/>
    <n v="0.35"/>
    <x v="2"/>
    <s v="Nike Mercurial Vapor 13 Elite Neymar Jr. FG"/>
    <s v="AT7898-104"/>
  </r>
  <r>
    <s v="NIKE"/>
    <n v="1197831"/>
    <d v="2021-02-14T00:00:00"/>
    <s v="Midwest"/>
    <s v="Kansas"/>
    <s v="Wichita"/>
    <n v="325"/>
    <n v="22750"/>
    <n v="0.35"/>
    <x v="2"/>
    <s v="Nike Mercurial Vapor 13 Academy Neymar Jr. TF"/>
    <s v="AT7995-104"/>
  </r>
  <r>
    <s v="NIKE"/>
    <n v="1197831"/>
    <d v="2021-03-12T00:00:00"/>
    <s v="Midwest"/>
    <s v="Kansas"/>
    <s v="Wichita"/>
    <n v="545"/>
    <n v="38150"/>
    <n v="0.35"/>
    <x v="2"/>
    <s v="Nike Mercurial Vapor 13 Academy Neymar Jr. MG"/>
    <s v="AT7960-104"/>
  </r>
  <r>
    <s v="NIKE"/>
    <n v="1197831"/>
    <d v="2021-03-12T00:00:00"/>
    <s v="Midwest"/>
    <s v="Kansas"/>
    <s v="Wichita"/>
    <n v="225"/>
    <n v="15750"/>
    <n v="0.35"/>
    <x v="2"/>
    <s v="LeBron 17"/>
    <s v="BQ3177-100"/>
  </r>
  <r>
    <s v="NIKE"/>
    <n v="1197831"/>
    <d v="2021-03-12T00:00:00"/>
    <s v="Midwest"/>
    <s v="Kansas"/>
    <s v="Wichita"/>
    <n v="250"/>
    <n v="8750"/>
    <n v="0.35"/>
    <x v="2"/>
    <s v="Nike Benassi"/>
    <s v="343881-412"/>
  </r>
  <r>
    <s v="NIKE"/>
    <n v="1197831"/>
    <d v="2021-03-12T00:00:00"/>
    <s v="Midwest"/>
    <s v="Kansas"/>
    <s v="Wichita"/>
    <n v="100"/>
    <n v="7000"/>
    <n v="0.35"/>
    <x v="2"/>
    <s v="Nike Air Max Dia Icon Clash"/>
    <s v="AQ4312-107"/>
  </r>
  <r>
    <s v="NIKE"/>
    <n v="1197831"/>
    <d v="2021-03-12T00:00:00"/>
    <s v="Midwest"/>
    <s v="Kansas"/>
    <s v="Wichita"/>
    <n v="150"/>
    <n v="18375"/>
    <n v="0.35"/>
    <x v="2"/>
    <s v="Air Jordan XXXIV PF"/>
    <s v="BQ3381-600"/>
  </r>
  <r>
    <s v="NIKE"/>
    <n v="1197831"/>
    <d v="2021-03-12T00:00:00"/>
    <s v="Midwest"/>
    <s v="Kansas"/>
    <s v="Wichita"/>
    <n v="250"/>
    <n v="21875"/>
    <n v="0.35"/>
    <x v="2"/>
    <s v="LeBron Witness 4 EP"/>
    <s v="CD0188-101"/>
  </r>
  <r>
    <s v="NIKE"/>
    <n v="1197831"/>
    <d v="2021-04-13T00:00:00"/>
    <s v="Midwest"/>
    <s v="Kansas"/>
    <s v="Wichita"/>
    <n v="500"/>
    <n v="43750"/>
    <n v="0.35"/>
    <x v="2"/>
    <s v="Nike Air Zoom Winflo 5"/>
    <s v="AA7406-006"/>
  </r>
  <r>
    <s v="NIKE"/>
    <n v="1197831"/>
    <d v="2021-04-13T00:00:00"/>
    <s v="Midwest"/>
    <s v="Kansas"/>
    <s v="Wichita"/>
    <n v="200"/>
    <n v="17500"/>
    <n v="0.35"/>
    <x v="2"/>
    <s v="Nike Air Max 90"/>
    <s v="CD0917-300"/>
  </r>
  <r>
    <s v="NIKE"/>
    <n v="1197831"/>
    <d v="2021-04-13T00:00:00"/>
    <s v="Midwest"/>
    <s v="Kansas"/>
    <s v="Wichita"/>
    <n v="200"/>
    <n v="10500"/>
    <n v="0.35"/>
    <x v="2"/>
    <s v="PG 3 NASA"/>
    <s v="CI2666-400"/>
  </r>
  <r>
    <s v="NIKE"/>
    <n v="1197831"/>
    <d v="2021-04-13T00:00:00"/>
    <s v="Midwest"/>
    <s v="Kansas"/>
    <s v="Wichita"/>
    <n v="125"/>
    <n v="8750"/>
    <n v="0.35"/>
    <x v="2"/>
    <s v="Nike React Sertu"/>
    <s v="AT5301-003"/>
  </r>
  <r>
    <s v="NIKE"/>
    <n v="1197831"/>
    <d v="2021-04-13T00:00:00"/>
    <s v="Midwest"/>
    <s v="Kansas"/>
    <s v="Wichita"/>
    <n v="150"/>
    <n v="21000"/>
    <n v="0.35"/>
    <x v="2"/>
    <s v="Nike React Element 55 SE"/>
    <s v="CD2153-001"/>
  </r>
  <r>
    <s v="NIKE"/>
    <n v="1197831"/>
    <d v="2021-04-13T00:00:00"/>
    <s v="Midwest"/>
    <s v="Kansas"/>
    <s v="Wichita"/>
    <n v="300"/>
    <n v="31500"/>
    <n v="0.35"/>
    <x v="2"/>
    <s v="Nike SB Zoom Stefan Janoski Mid RM"/>
    <s v="AT7324-001"/>
  </r>
  <r>
    <s v="NIKE"/>
    <n v="1197831"/>
    <d v="2021-05-12T00:00:00"/>
    <s v="Midwest"/>
    <s v="Kansas"/>
    <s v="Wichita"/>
    <n v="570"/>
    <n v="79800"/>
    <n v="0.35"/>
    <x v="2"/>
    <s v="Nike Zoom Rival Fly 2"/>
    <s v="CJ0710-004"/>
  </r>
  <r>
    <s v="NIKE"/>
    <n v="1197831"/>
    <d v="2021-05-12T00:00:00"/>
    <s v="Midwest"/>
    <s v="Kansas"/>
    <s v="Wichita"/>
    <n v="275"/>
    <n v="38500"/>
    <n v="0.35"/>
    <x v="2"/>
    <s v="Nike Precision 4"/>
    <s v="CK1069-001"/>
  </r>
  <r>
    <s v="NIKE"/>
    <n v="1197831"/>
    <d v="2021-05-12T00:00:00"/>
    <s v="Midwest"/>
    <s v="Kansas"/>
    <s v="Wichita"/>
    <n v="250"/>
    <n v="30625"/>
    <n v="0.35"/>
    <x v="2"/>
    <s v="Nike Renew Run Special Edition"/>
    <s v="CT3509-001"/>
  </r>
  <r>
    <s v="NIKE"/>
    <n v="1197831"/>
    <d v="2021-05-12T00:00:00"/>
    <s v="Midwest"/>
    <s v="Kansas"/>
    <s v="Wichita"/>
    <n v="200"/>
    <n v="24500"/>
    <n v="0.35"/>
    <x v="2"/>
    <s v="Kyrie Flytrap 3 EP"/>
    <s v="CD0191-009"/>
  </r>
  <r>
    <s v="NIKE"/>
    <n v="1197831"/>
    <d v="2021-05-12T00:00:00"/>
    <s v="Midwest"/>
    <s v="Kansas"/>
    <s v="Wichita"/>
    <n v="225"/>
    <n v="35437.5"/>
    <n v="0.35"/>
    <x v="2"/>
    <s v="Nike Mercurial Vapor 13 Club Neymar Jr IC"/>
    <s v="AT7998-104"/>
  </r>
  <r>
    <s v="NIKE"/>
    <n v="1197831"/>
    <d v="2021-05-12T00:00:00"/>
    <s v="Midwest"/>
    <s v="Kansas"/>
    <s v="Wichita"/>
    <n v="325"/>
    <n v="51187.5"/>
    <n v="0.35"/>
    <x v="2"/>
    <s v="Nike Air Max Alpha Savage"/>
    <s v="AT3378-471"/>
  </r>
  <r>
    <s v="NIKE"/>
    <n v="1197831"/>
    <d v="2021-06-14T00:00:00"/>
    <s v="Midwest"/>
    <s v="Kansas"/>
    <s v="Wichita"/>
    <n v="575"/>
    <n v="80500"/>
    <n v="0.35"/>
    <x v="2"/>
    <s v="Jordan Max 200"/>
    <s v="CD6105-007"/>
  </r>
  <r>
    <s v="NIKE"/>
    <n v="1197831"/>
    <d v="2021-06-14T00:00:00"/>
    <s v="Midwest"/>
    <s v="Kansas"/>
    <s v="Wichita"/>
    <n v="325"/>
    <n v="39812.5"/>
    <n v="0.35"/>
    <x v="2"/>
    <s v="Nike React Vision"/>
    <s v="CD4373-001"/>
  </r>
  <r>
    <s v="NIKE"/>
    <n v="1197831"/>
    <d v="2021-06-14T00:00:00"/>
    <s v="Midwest"/>
    <s v="Kansas"/>
    <s v="Wichita"/>
    <n v="300"/>
    <n v="42000"/>
    <n v="0.35"/>
    <x v="2"/>
    <s v="Nike Phantom Vision 2 Club Dynamic Fit TF"/>
    <s v="CD4173-606"/>
  </r>
  <r>
    <s v="NIKE"/>
    <n v="1197831"/>
    <d v="2021-06-14T00:00:00"/>
    <s v="Midwest"/>
    <s v="Kansas"/>
    <s v="Wichita"/>
    <n v="275"/>
    <n v="38500"/>
    <n v="0.35"/>
    <x v="2"/>
    <s v="Jordan Trunner NXT React"/>
    <s v="AV1201-600"/>
  </r>
  <r>
    <s v="NIKE"/>
    <n v="1197831"/>
    <d v="2021-06-14T00:00:00"/>
    <s v="Midwest"/>
    <s v="Kansas"/>
    <s v="Wichita"/>
    <n v="275"/>
    <n v="52937.5"/>
    <n v="0.35"/>
    <x v="2"/>
    <s v="Kyrie Low 2"/>
    <s v="AV6337-003"/>
  </r>
  <r>
    <s v="NIKE"/>
    <n v="1197831"/>
    <d v="2021-06-14T00:00:00"/>
    <s v="Midwest"/>
    <s v="Kansas"/>
    <s v="Wichita"/>
    <n v="450"/>
    <n v="94500"/>
    <n v="0.35"/>
    <x v="2"/>
    <s v="Nike Zoom Pegasus Turbo 2"/>
    <s v="CN6928-300"/>
  </r>
  <r>
    <s v="NIKE"/>
    <n v="1197831"/>
    <d v="2021-07-12T00:00:00"/>
    <s v="Midwest"/>
    <s v="Kansas"/>
    <s v="Wichita"/>
    <n v="675"/>
    <n v="129937.5"/>
    <n v="0.35"/>
    <x v="2"/>
    <s v="Nike React Infinity Run Flyknit"/>
    <s v="CD4372-004"/>
  </r>
  <r>
    <s v="NIKE"/>
    <n v="1197831"/>
    <d v="2021-07-12T00:00:00"/>
    <s v="Midwest"/>
    <s v="Kansas"/>
    <s v="Wichita"/>
    <n v="425"/>
    <n v="74375"/>
    <n v="0.35"/>
    <x v="2"/>
    <s v="Nike Tiempo Legend 8 Academy MG"/>
    <s v="AT5292-606"/>
  </r>
  <r>
    <s v="NIKE"/>
    <n v="1197831"/>
    <d v="2021-07-12T00:00:00"/>
    <s v="Midwest"/>
    <s v="Kansas"/>
    <s v="Wichita"/>
    <n v="350"/>
    <n v="55125"/>
    <n v="0.35"/>
    <x v="2"/>
    <s v="Kyrie 5"/>
    <s v="AQ2456-007"/>
  </r>
  <r>
    <s v="NIKE"/>
    <n v="1197831"/>
    <d v="2021-07-12T00:00:00"/>
    <s v="Midwest"/>
    <s v="Kansas"/>
    <s v="Wichita"/>
    <n v="300"/>
    <n v="47250"/>
    <n v="0.35"/>
    <x v="2"/>
    <s v="Nike Flex 2020 RN"/>
    <s v="CJ0217-001"/>
  </r>
  <r>
    <s v="NIKE"/>
    <n v="1197831"/>
    <d v="2021-07-12T00:00:00"/>
    <s v="Midwest"/>
    <s v="Kansas"/>
    <s v="Wichita"/>
    <n v="325"/>
    <n v="68250"/>
    <n v="0.35"/>
    <x v="2"/>
    <s v="Nike Air Force 1 '07"/>
    <s v="315122-001"/>
  </r>
  <r>
    <s v="NIKE"/>
    <n v="1197831"/>
    <d v="2021-07-12T00:00:00"/>
    <s v="Midwest"/>
    <s v="Kansas"/>
    <s v="Wichita"/>
    <n v="500"/>
    <n v="113750"/>
    <n v="0.35"/>
    <x v="2"/>
    <s v="Nike SB Chron Solarsoft Premium"/>
    <s v="CK0980-002"/>
  </r>
  <r>
    <s v="NIKE"/>
    <n v="1197831"/>
    <d v="2021-08-13T00:00:00"/>
    <s v="Midwest"/>
    <s v="Kansas"/>
    <s v="Wichita"/>
    <n v="650"/>
    <n v="136500"/>
    <n v="0.35"/>
    <x v="2"/>
    <s v="LeBron Soldier 13 SFG"/>
    <s v="AR4225-003"/>
  </r>
  <r>
    <s v="NIKE"/>
    <n v="1197831"/>
    <d v="2021-08-13T00:00:00"/>
    <s v="Midwest"/>
    <s v="Kansas"/>
    <s v="Wichita"/>
    <n v="425"/>
    <n v="81812.5"/>
    <n v="0.35"/>
    <x v="2"/>
    <s v="NikeCourt Air Max Vapor Wing Premium"/>
    <s v="CT3890-101"/>
  </r>
  <r>
    <s v="NIKE"/>
    <n v="1197831"/>
    <d v="2021-08-13T00:00:00"/>
    <s v="Midwest"/>
    <s v="Kansas"/>
    <s v="Wichita"/>
    <n v="350"/>
    <n v="61250"/>
    <n v="0.35"/>
    <x v="2"/>
    <s v="Nike Mercurial Vapor 13 Club TF"/>
    <s v="AT7999-414"/>
  </r>
  <r>
    <s v="NIKE"/>
    <n v="1197831"/>
    <d v="2021-08-13T00:00:00"/>
    <s v="Midwest"/>
    <s v="Kansas"/>
    <s v="Wichita"/>
    <n v="300"/>
    <n v="42000"/>
    <n v="0.35"/>
    <x v="2"/>
    <s v="Nike Phantom Vision 2 Elite Dynamic Fit FG"/>
    <s v="CD4161-606"/>
  </r>
  <r>
    <s v="NIKE"/>
    <n v="1197831"/>
    <d v="2021-08-13T00:00:00"/>
    <s v="Midwest"/>
    <s v="Kansas"/>
    <s v="Wichita"/>
    <n v="275"/>
    <n v="48125"/>
    <n v="0.35"/>
    <x v="2"/>
    <s v="Nike Air Skarn"/>
    <s v="CD2189-002"/>
  </r>
  <r>
    <s v="NIKE"/>
    <n v="1197831"/>
    <d v="2021-08-13T00:00:00"/>
    <s v="Midwest"/>
    <s v="Kansas"/>
    <s v="Wichita"/>
    <n v="450"/>
    <n v="86625"/>
    <n v="0.35"/>
    <x v="2"/>
    <s v="Nike Air Max 270 SE"/>
    <s v="CD6615-100"/>
  </r>
  <r>
    <s v="NIKE"/>
    <n v="1197831"/>
    <d v="2021-09-12T00:00:00"/>
    <s v="Midwest"/>
    <s v="Kansas"/>
    <s v="Wichita"/>
    <n v="550"/>
    <n v="96250"/>
    <n v="0.35"/>
    <x v="2"/>
    <s v="Nike Zoom KD11 EP"/>
    <s v="AO2605-600"/>
  </r>
  <r>
    <s v="NIKE"/>
    <n v="1197831"/>
    <d v="2021-09-12T00:00:00"/>
    <s v="Midwest"/>
    <s v="Kansas"/>
    <s v="Wichita"/>
    <n v="350"/>
    <n v="49000"/>
    <n v="0.35"/>
    <x v="2"/>
    <s v="Nike SB Blazer Low XT"/>
    <s v="864348-019"/>
  </r>
  <r>
    <s v="NIKE"/>
    <n v="1197831"/>
    <d v="2021-09-12T00:00:00"/>
    <s v="Midwest"/>
    <s v="Kansas"/>
    <s v="Wichita"/>
    <n v="250"/>
    <n v="13125"/>
    <n v="0.35"/>
    <x v="2"/>
    <s v="Nike Air Max 720 Horizon"/>
    <s v="BQ5808-100"/>
  </r>
  <r>
    <s v="NIKE"/>
    <n v="1197831"/>
    <d v="2021-09-12T00:00:00"/>
    <s v="Midwest"/>
    <s v="Kansas"/>
    <s v="Wichita"/>
    <n v="225"/>
    <n v="11812.5"/>
    <n v="0.35"/>
    <x v="2"/>
    <s v="Nike React Metcon AMP"/>
    <s v="CN5501-046"/>
  </r>
  <r>
    <s v="NIKE"/>
    <n v="1197831"/>
    <d v="2021-09-12T00:00:00"/>
    <s v="Midwest"/>
    <s v="Kansas"/>
    <s v="Wichita"/>
    <n v="225"/>
    <n v="19687.5"/>
    <n v="0.35"/>
    <x v="2"/>
    <s v="Nike Huarache Type"/>
    <s v="BQ5102-400"/>
  </r>
  <r>
    <s v="NIKE"/>
    <n v="1197831"/>
    <d v="2021-09-12T00:00:00"/>
    <s v="Midwest"/>
    <s v="Kansas"/>
    <s v="Wichita"/>
    <n v="325"/>
    <n v="34125"/>
    <n v="0.35"/>
    <x v="2"/>
    <s v="Nike Air Max 95 Premium"/>
    <s v="CJ0588-001"/>
  </r>
  <r>
    <s v="NIKE"/>
    <n v="1197831"/>
    <d v="2021-10-14T00:00:00"/>
    <s v="Midwest"/>
    <s v="Kansas"/>
    <s v="Wichita"/>
    <n v="500"/>
    <n v="52500"/>
    <n v="0.35"/>
    <x v="2"/>
    <s v="Nike Free RN 5.0"/>
    <s v="BV7774-100"/>
  </r>
  <r>
    <s v="NIKE"/>
    <n v="1197831"/>
    <d v="2021-10-14T00:00:00"/>
    <s v="Midwest"/>
    <s v="Kansas"/>
    <s v="Wichita"/>
    <n v="325"/>
    <n v="22750"/>
    <n v="0.35"/>
    <x v="2"/>
    <s v="Nike Zoom Vomero 5 SE SP"/>
    <s v="CI1694-300"/>
  </r>
  <r>
    <s v="NIKE"/>
    <n v="1197831"/>
    <d v="2021-10-14T00:00:00"/>
    <s v="Midwest"/>
    <s v="Kansas"/>
    <s v="Wichita"/>
    <n v="200"/>
    <n v="14000"/>
    <n v="0.35"/>
    <x v="2"/>
    <s v="Nike Benassi JDI"/>
    <s v="631261-035"/>
  </r>
  <r>
    <s v="NIKE"/>
    <n v="1197831"/>
    <d v="2021-10-14T00:00:00"/>
    <s v="Midwest"/>
    <s v="Kansas"/>
    <s v="Wichita"/>
    <n v="175"/>
    <n v="12250"/>
    <n v="0.35"/>
    <x v="2"/>
    <s v="Kyrie 6 'Enlightenment'"/>
    <s v="BQ4630-500"/>
  </r>
  <r>
    <s v="NIKE"/>
    <n v="1197831"/>
    <d v="2021-10-14T00:00:00"/>
    <s v="Midwest"/>
    <s v="Kansas"/>
    <s v="Wichita"/>
    <n v="175"/>
    <n v="18375"/>
    <n v="0.35"/>
    <x v="2"/>
    <s v="Nike Tiempo Legend 8 Academy IC"/>
    <s v="AT6099-606"/>
  </r>
  <r>
    <s v="NIKE"/>
    <n v="1197831"/>
    <d v="2021-10-14T00:00:00"/>
    <s v="Midwest"/>
    <s v="Kansas"/>
    <s v="Wichita"/>
    <n v="300"/>
    <n v="31500"/>
    <n v="0.35"/>
    <x v="2"/>
    <s v="Nike Mercurial Vapor 13 Academy MG"/>
    <s v="AT5269-606"/>
  </r>
  <r>
    <s v="NIKE"/>
    <n v="1197831"/>
    <d v="2021-11-13T00:00:00"/>
    <s v="Midwest"/>
    <s v="Kansas"/>
    <s v="Wichita"/>
    <n v="450"/>
    <n v="39375"/>
    <n v="0.35"/>
    <x v="2"/>
    <s v="Nike React Presto Premium"/>
    <s v="CN7664-800"/>
  </r>
  <r>
    <s v="NIKE"/>
    <n v="1197831"/>
    <d v="2021-11-13T00:00:00"/>
    <s v="Midwest"/>
    <s v="Kansas"/>
    <s v="Wichita"/>
    <n v="275"/>
    <n v="14437.5"/>
    <n v="0.35"/>
    <x v="2"/>
    <s v="Zoom Freak 1 'Employee of the Month'"/>
    <s v="CD4962-001"/>
  </r>
  <r>
    <s v="NIKE"/>
    <n v="1197831"/>
    <d v="2021-11-13T00:00:00"/>
    <s v="Midwest"/>
    <s v="Kansas"/>
    <s v="Wichita"/>
    <n v="220"/>
    <n v="19250"/>
    <n v="0.35"/>
    <x v="2"/>
    <s v="Nike ZoomX Vaporfly NEXT%"/>
    <s v="AO4568-600"/>
  </r>
  <r>
    <s v="NIKE"/>
    <n v="1197831"/>
    <d v="2021-11-13T00:00:00"/>
    <s v="Midwest"/>
    <s v="Kansas"/>
    <s v="Wichita"/>
    <n v="275"/>
    <n v="52937.5"/>
    <n v="0.35"/>
    <x v="2"/>
    <s v="Nike SB Check"/>
    <s v="705265-006"/>
  </r>
  <r>
    <s v="NIKE"/>
    <n v="1197831"/>
    <d v="2021-11-13T00:00:00"/>
    <s v="Midwest"/>
    <s v="Kansas"/>
    <s v="Wichita"/>
    <n v="250"/>
    <n v="65625"/>
    <n v="0.35"/>
    <x v="2"/>
    <s v="Nike Free RN Flyknit 3.0 2020"/>
    <s v="CJ0266-001"/>
  </r>
  <r>
    <s v="NIKE"/>
    <n v="1197831"/>
    <d v="2021-11-13T00:00:00"/>
    <s v="Midwest"/>
    <s v="Kansas"/>
    <s v="Wichita"/>
    <n v="350"/>
    <n v="91875"/>
    <n v="0.35"/>
    <x v="2"/>
    <s v="Nike Air Zoom Structure 22"/>
    <s v="AA1636-406"/>
  </r>
  <r>
    <s v="NIKE"/>
    <n v="1197831"/>
    <d v="2021-12-12T00:00:00"/>
    <s v="Midwest"/>
    <s v="Kansas"/>
    <s v="Wichita"/>
    <n v="600"/>
    <n v="147000"/>
    <n v="0.35"/>
    <x v="2"/>
    <s v="Nike Drop-Type Mid"/>
    <s v="BQ5190-101"/>
  </r>
  <r>
    <s v="NIKE"/>
    <n v="1197831"/>
    <d v="2021-12-12T00:00:00"/>
    <s v="Midwest"/>
    <s v="Kansas"/>
    <s v="Wichita"/>
    <n v="400"/>
    <n v="84000"/>
    <n v="0.35"/>
    <x v="2"/>
    <s v="Nike iSPA React"/>
    <s v="CT2692-002"/>
  </r>
  <r>
    <s v="NIKE"/>
    <n v="1197831"/>
    <d v="2021-12-12T00:00:00"/>
    <s v="Midwest"/>
    <s v="Kansas"/>
    <s v="Wichita"/>
    <n v="350"/>
    <n v="73500"/>
    <n v="0.35"/>
    <x v="2"/>
    <s v="Nike PhantomVNM Club FG"/>
    <s v="AO0577-717"/>
  </r>
  <r>
    <s v="NIKE"/>
    <n v="1197831"/>
    <d v="2021-12-12T00:00:00"/>
    <s v="Midwest"/>
    <s v="Kansas"/>
    <s v="Wichita"/>
    <n v="300"/>
    <n v="63000"/>
    <n v="0.35"/>
    <x v="2"/>
    <s v="Nike Air Max 90"/>
    <s v="CU3005-171"/>
  </r>
  <r>
    <s v="NIKE"/>
    <n v="1197831"/>
    <d v="2021-12-12T00:00:00"/>
    <s v="Midwest"/>
    <s v="Kansas"/>
    <s v="Wichita"/>
    <n v="300"/>
    <n v="73500"/>
    <n v="0.35"/>
    <x v="2"/>
    <s v="NikeCourt Air Zoom Zero"/>
    <s v="AA8018-101"/>
  </r>
  <r>
    <s v="NIKE"/>
    <n v="1197831"/>
    <d v="2021-12-12T00:00:00"/>
    <s v="Midwest"/>
    <s v="Kansas"/>
    <s v="Wichita"/>
    <n v="400"/>
    <n v="105000"/>
    <n v="0.35"/>
    <x v="2"/>
    <s v="Nike Air Force Max II"/>
    <s v="AV6243-400"/>
  </r>
  <r>
    <s v="NIKE"/>
    <n v="1185732"/>
    <d v="2021-01-12T00:00:00"/>
    <s v="Midwest"/>
    <s v="Kansas"/>
    <s v="Wichita"/>
    <n v="475"/>
    <n v="66500"/>
    <n v="0.35"/>
    <x v="2"/>
    <s v="Nike Air Max 270 React"/>
    <s v="CT2535-001"/>
  </r>
  <r>
    <s v="NIKE"/>
    <n v="1185732"/>
    <d v="2021-01-12T00:00:00"/>
    <s v="Midwest"/>
    <s v="Kansas"/>
    <s v="Wichita"/>
    <n v="275"/>
    <n v="33000"/>
    <n v="0.3"/>
    <x v="2"/>
    <s v="Nike Mercurial Superfly 7 Academy MDS IC"/>
    <s v="BQ5430-401"/>
  </r>
  <r>
    <s v="NIKE"/>
    <n v="1185732"/>
    <d v="2021-01-12T00:00:00"/>
    <s v="Midwest"/>
    <s v="Kansas"/>
    <s v="Wichita"/>
    <n v="275"/>
    <n v="24750"/>
    <n v="0.3"/>
    <x v="2"/>
    <s v="Nike Air Max 1 Print"/>
    <s v="AQ0927-100"/>
  </r>
  <r>
    <s v="NIKE"/>
    <n v="1185732"/>
    <d v="2021-01-12T00:00:00"/>
    <s v="Midwest"/>
    <s v="Kansas"/>
    <s v="Wichita"/>
    <n v="125"/>
    <n v="13125"/>
    <n v="0.3"/>
    <x v="2"/>
    <s v="Nike Air Max 97 SE"/>
    <s v="AQ4126-100"/>
  </r>
  <r>
    <s v="NIKE"/>
    <n v="1185732"/>
    <d v="2021-01-12T00:00:00"/>
    <s v="Midwest"/>
    <s v="Kansas"/>
    <s v="Wichita"/>
    <n v="175"/>
    <n v="30625"/>
    <n v="0.35"/>
    <x v="2"/>
    <s v="NikeCourt Air Zoom Resistance"/>
    <s v="918194-003"/>
  </r>
  <r>
    <s v="NIKE"/>
    <n v="1185732"/>
    <d v="2021-01-12T00:00:00"/>
    <s v="Midwest"/>
    <s v="Kansas"/>
    <s v="Wichita"/>
    <n v="275"/>
    <n v="44000"/>
    <n v="0.4"/>
    <x v="2"/>
    <s v="Nike Phantom Venom Club IC"/>
    <s v="AO0578-717"/>
  </r>
  <r>
    <s v="NIKE"/>
    <n v="1185732"/>
    <d v="2021-02-12T00:00:00"/>
    <s v="Midwest"/>
    <s v="Kansas"/>
    <s v="Wichita"/>
    <n v="525"/>
    <n v="73500"/>
    <n v="0.35"/>
    <x v="2"/>
    <s v="Nike Benassi JDI SE"/>
    <s v="CK0986-002"/>
  </r>
  <r>
    <s v="NIKE"/>
    <n v="1185732"/>
    <d v="2021-02-12T00:00:00"/>
    <s v="Midwest"/>
    <s v="Kansas"/>
    <s v="Wichita"/>
    <n v="175"/>
    <n v="21000"/>
    <n v="0.3"/>
    <x v="2"/>
    <s v="Nike Mercurial Superfly 7 Elite MDS FG"/>
    <s v="BQ5469-703"/>
  </r>
  <r>
    <s v="NIKE"/>
    <n v="1185732"/>
    <d v="2021-02-12T00:00:00"/>
    <s v="Midwest"/>
    <s v="Kansas"/>
    <s v="Wichita"/>
    <n v="225"/>
    <n v="20250"/>
    <n v="0.3"/>
    <x v="2"/>
    <s v="Nike Mercurial Vapor 13 Club IC"/>
    <s v="AT7997-606"/>
  </r>
  <r>
    <s v="NIKE"/>
    <n v="1185732"/>
    <d v="2021-02-12T00:00:00"/>
    <s v="Midwest"/>
    <s v="South Dakota"/>
    <s v="Sioux Falls"/>
    <n v="100"/>
    <n v="10500"/>
    <n v="0.3"/>
    <x v="2"/>
    <s v="Nike Air VaporMax 360"/>
    <s v="CT5063-100"/>
  </r>
  <r>
    <s v="NIKE"/>
    <n v="1185732"/>
    <d v="2021-02-12T00:00:00"/>
    <s v="Midwest"/>
    <s v="South Dakota"/>
    <s v="Sioux Falls"/>
    <n v="175"/>
    <n v="30625"/>
    <n v="0.35"/>
    <x v="2"/>
    <s v="Nike Solarsoft"/>
    <s v="488161-602"/>
  </r>
  <r>
    <s v="NIKE"/>
    <n v="1185732"/>
    <d v="2021-02-12T00:00:00"/>
    <s v="Midwest"/>
    <s v="South Dakota"/>
    <s v="Sioux Falls"/>
    <n v="275"/>
    <n v="38500"/>
    <n v="0.4"/>
    <x v="2"/>
    <s v="Air Jordan 11 Retro Low"/>
    <s v="528895-003"/>
  </r>
  <r>
    <s v="NIKE"/>
    <n v="1185732"/>
    <d v="2021-03-11T00:00:00"/>
    <s v="Midwest"/>
    <s v="South Dakota"/>
    <s v="Sioux Falls"/>
    <n v="495"/>
    <n v="69300"/>
    <n v="0.35"/>
    <x v="2"/>
    <s v="Nike Zoom Fly 3 Premium"/>
    <s v="CD4570-300"/>
  </r>
  <r>
    <s v="NIKE"/>
    <n v="1185732"/>
    <d v="2021-03-11T00:00:00"/>
    <s v="Midwest"/>
    <s v="South Dakota"/>
    <s v="Sioux Falls"/>
    <n v="200"/>
    <n v="24000"/>
    <n v="0.3"/>
    <x v="2"/>
    <s v="Nike Zoom Gravity"/>
    <s v="BQ3203-007"/>
  </r>
  <r>
    <s v="NIKE"/>
    <n v="1185732"/>
    <d v="2021-03-11T00:00:00"/>
    <s v="Midwest"/>
    <s v="South Dakota"/>
    <s v="Sioux Falls"/>
    <n v="225"/>
    <n v="20250"/>
    <n v="0.3"/>
    <x v="2"/>
    <s v="Nike MX-720-818"/>
    <s v="CU3013-070"/>
  </r>
  <r>
    <s v="NIKE"/>
    <n v="1185732"/>
    <d v="2021-03-11T00:00:00"/>
    <s v="Midwest"/>
    <s v="South Dakota"/>
    <s v="Sioux Falls"/>
    <n v="75"/>
    <n v="7875"/>
    <n v="0.3"/>
    <x v="2"/>
    <s v="Nike Mercurial Vapor 13 Elite SE FG"/>
    <s v="CD6720-808"/>
  </r>
  <r>
    <s v="NIKE"/>
    <n v="1185732"/>
    <d v="2021-03-11T00:00:00"/>
    <s v="Midwest"/>
    <s v="South Dakota"/>
    <s v="Sioux Falls"/>
    <n v="125"/>
    <n v="21875"/>
    <n v="0.35"/>
    <x v="2"/>
    <s v="Nike Air Max 720 BETRUE"/>
    <s v="CJ5472-900"/>
  </r>
  <r>
    <s v="NIKE"/>
    <n v="1185732"/>
    <d v="2021-03-11T00:00:00"/>
    <s v="Midwest"/>
    <s v="South Dakota"/>
    <s v="Sioux Falls"/>
    <n v="225"/>
    <n v="36000"/>
    <n v="0.4"/>
    <x v="2"/>
    <s v="Nike Air Force 1 Mid '07"/>
    <s v="315123-111"/>
  </r>
  <r>
    <s v="NIKE"/>
    <n v="1185732"/>
    <d v="2021-04-12T00:00:00"/>
    <s v="Midwest"/>
    <s v="South Dakota"/>
    <s v="Sioux Falls"/>
    <n v="450"/>
    <n v="63000"/>
    <n v="0.35"/>
    <x v="2"/>
    <s v="Nike Air Max 2017"/>
    <s v="849559-004"/>
  </r>
  <r>
    <s v="NIKE"/>
    <n v="1185732"/>
    <d v="2021-04-12T00:00:00"/>
    <s v="Midwest"/>
    <s v="South Dakota"/>
    <s v="Sioux Falls"/>
    <n v="150"/>
    <n v="18000"/>
    <n v="0.3"/>
    <x v="2"/>
    <s v="Nike EXP-X14 SE"/>
    <s v="AO3095-100"/>
  </r>
  <r>
    <s v="NIKE"/>
    <n v="1185732"/>
    <d v="2021-04-12T00:00:00"/>
    <s v="Midwest"/>
    <s v="South Dakota"/>
    <s v="Sioux Falls"/>
    <n v="150"/>
    <n v="13500"/>
    <n v="0.3"/>
    <x v="2"/>
    <s v="NikeCourt Lite 2"/>
    <s v="AR8836-009"/>
  </r>
  <r>
    <s v="NIKE"/>
    <n v="1185732"/>
    <d v="2021-04-12T00:00:00"/>
    <s v="Midwest"/>
    <s v="South Dakota"/>
    <s v="Sioux Falls"/>
    <n v="75"/>
    <n v="7875"/>
    <n v="0.3"/>
    <x v="2"/>
    <s v="Air Max 200 20"/>
    <s v="CT5062-100"/>
  </r>
  <r>
    <s v="NIKE"/>
    <n v="1185732"/>
    <d v="2021-04-12T00:00:00"/>
    <s v="Midwest"/>
    <s v="South Dakota"/>
    <s v="Sioux Falls"/>
    <n v="100"/>
    <n v="21000"/>
    <n v="0.35"/>
    <x v="2"/>
    <s v="Nike x Undercover Air Max 720"/>
    <s v="CN2408-001"/>
  </r>
  <r>
    <s v="NIKE"/>
    <n v="1185732"/>
    <d v="2021-04-12T00:00:00"/>
    <s v="Midwest"/>
    <s v="South Dakota"/>
    <s v="Sioux Falls"/>
    <n v="225"/>
    <n v="45000"/>
    <n v="0.4"/>
    <x v="2"/>
    <s v="Air Jordan 13 Retro"/>
    <s v="414571-030"/>
  </r>
  <r>
    <s v="NIKE"/>
    <n v="1185732"/>
    <d v="2021-05-13T00:00:00"/>
    <s v="Midwest"/>
    <s v="South Dakota"/>
    <s v="Sioux Falls"/>
    <n v="495"/>
    <n v="103950"/>
    <n v="0.35"/>
    <x v="2"/>
    <s v="Nike Cortez '72 S.D."/>
    <s v="CJ2586-100"/>
  </r>
  <r>
    <s v="NIKE"/>
    <n v="1185732"/>
    <d v="2021-05-13T00:00:00"/>
    <s v="Midwest"/>
    <s v="South Dakota"/>
    <s v="Sioux Falls"/>
    <n v="200"/>
    <n v="30000"/>
    <n v="0.3"/>
    <x v="2"/>
    <s v="Nike Xarr"/>
    <s v="BQ5240-200"/>
  </r>
  <r>
    <s v="NIKE"/>
    <n v="1185732"/>
    <d v="2021-05-13T00:00:00"/>
    <s v="Midwest"/>
    <s v="South Dakota"/>
    <s v="Sioux Falls"/>
    <n v="175"/>
    <n v="23625"/>
    <n v="0.3"/>
    <x v="2"/>
    <s v="Nike Air Max 97 On Air Jasmine Lasode"/>
    <s v="CI1504-100"/>
  </r>
  <r>
    <s v="NIKE"/>
    <n v="1185732"/>
    <d v="2021-05-13T00:00:00"/>
    <s v="Midwest"/>
    <s v="South Dakota"/>
    <s v="Sioux Falls"/>
    <n v="100"/>
    <n v="13500"/>
    <n v="0.3"/>
    <x v="2"/>
    <s v="Nike Air Force 1 GORE-TEX ®"/>
    <s v="CK2630-700"/>
  </r>
  <r>
    <s v="NIKE"/>
    <n v="1185732"/>
    <d v="2021-05-13T00:00:00"/>
    <s v="Midwest"/>
    <s v="South Dakota"/>
    <s v="Sioux Falls"/>
    <n v="125"/>
    <n v="24062.5"/>
    <n v="0.35"/>
    <x v="2"/>
    <s v="Kyrie 6 EP 'Chinese New Year'"/>
    <s v="CD5029-001"/>
  </r>
  <r>
    <s v="NIKE"/>
    <n v="1185732"/>
    <d v="2021-05-13T00:00:00"/>
    <s v="Midwest"/>
    <s v="South Dakota"/>
    <s v="Sioux Falls"/>
    <n v="250"/>
    <n v="60000"/>
    <n v="0.4"/>
    <x v="2"/>
    <s v="Nike Fly.By Mid"/>
    <s v="CD0189-001"/>
  </r>
  <r>
    <s v="NIKE"/>
    <n v="1185732"/>
    <d v="2021-06-12T00:00:00"/>
    <s v="Midwest"/>
    <s v="South Dakota"/>
    <s v="Sioux Falls"/>
    <n v="500"/>
    <n v="78750"/>
    <n v="0.35"/>
    <x v="2"/>
    <s v="Nike Zoom KD12"/>
    <s v="CK1195-101"/>
  </r>
  <r>
    <s v="NIKE"/>
    <n v="1185732"/>
    <d v="2021-06-12T00:00:00"/>
    <s v="Midwest"/>
    <s v="South Dakota"/>
    <s v="Sioux Falls"/>
    <n v="250"/>
    <n v="30000"/>
    <n v="0.3"/>
    <x v="2"/>
    <s v="Nike Mercurial Vapor 13 Academy MDS MG"/>
    <s v="CJ1292-401"/>
  </r>
  <r>
    <s v="NIKE"/>
    <n v="1185732"/>
    <d v="2021-06-12T00:00:00"/>
    <s v="Midwest"/>
    <s v="South Dakota"/>
    <s v="Sioux Falls"/>
    <n v="200"/>
    <n v="21000"/>
    <n v="0.3"/>
    <x v="2"/>
    <s v="Nike Mercurial Vapor 13 Elite SE FG"/>
    <s v="CD6720-808"/>
  </r>
  <r>
    <s v="NIKE"/>
    <n v="1185732"/>
    <d v="2021-06-12T00:00:00"/>
    <s v="Midwest"/>
    <s v="South Dakota"/>
    <s v="Sioux Falls"/>
    <n v="175"/>
    <n v="18375"/>
    <n v="0.3"/>
    <x v="2"/>
    <s v="Nike Epic React Flyknit 2"/>
    <s v="BQ8928-011"/>
  </r>
  <r>
    <s v="NIKE"/>
    <n v="1185732"/>
    <d v="2021-06-12T00:00:00"/>
    <s v="Midwest"/>
    <s v="South Dakota"/>
    <s v="Sioux Falls"/>
    <n v="175"/>
    <n v="27562.5"/>
    <n v="0.35"/>
    <x v="2"/>
    <s v="Nike MX-720-818"/>
    <s v="BV5841-800"/>
  </r>
  <r>
    <s v="NIKE"/>
    <n v="1185732"/>
    <d v="2021-06-12T00:00:00"/>
    <s v="Midwest"/>
    <s v="South Dakota"/>
    <s v="Sioux Falls"/>
    <n v="325"/>
    <n v="71500"/>
    <n v="0.4"/>
    <x v="2"/>
    <s v="Nike Mercurial Vapor 13 Club Neymar Jr. MG"/>
    <s v="AT7967-104"/>
  </r>
  <r>
    <s v="NIKE"/>
    <n v="1185732"/>
    <d v="2021-07-11T00:00:00"/>
    <s v="Midwest"/>
    <s v="South Dakota"/>
    <s v="Sioux Falls"/>
    <n v="550"/>
    <n v="96250"/>
    <n v="0.35"/>
    <x v="2"/>
    <s v="Nike Air Streak Lite"/>
    <s v="CD4387-100"/>
  </r>
  <r>
    <s v="NIKE"/>
    <n v="1185732"/>
    <d v="2021-07-11T00:00:00"/>
    <s v="Midwest"/>
    <s v="South Dakota"/>
    <s v="Sioux Falls"/>
    <n v="300"/>
    <n v="40500"/>
    <n v="0.3"/>
    <x v="2"/>
    <s v="Nike SB Zoom Stefan Janoski Canvas RM Premium"/>
    <s v="AQ7878-003"/>
  </r>
  <r>
    <s v="NIKE"/>
    <n v="1185732"/>
    <d v="2021-07-11T00:00:00"/>
    <s v="Midwest"/>
    <s v="South Dakota"/>
    <s v="Sioux Falls"/>
    <n v="225"/>
    <n v="27000"/>
    <n v="0.3"/>
    <x v="2"/>
    <s v="Nike Air VaporMax LX"/>
    <s v="BV1712-001"/>
  </r>
  <r>
    <s v="NIKE"/>
    <n v="1185732"/>
    <d v="2021-07-11T00:00:00"/>
    <s v="Midwest"/>
    <s v="South Dakota"/>
    <s v="Sioux Falls"/>
    <n v="175"/>
    <n v="21000"/>
    <n v="0.3"/>
    <x v="2"/>
    <s v="Nike Wildhorse 6"/>
    <s v="BV7106-400"/>
  </r>
  <r>
    <s v="NIKE"/>
    <n v="1185732"/>
    <d v="2021-07-11T00:00:00"/>
    <s v="Midwest"/>
    <s v="South Dakota"/>
    <s v="Sioux Falls"/>
    <n v="200"/>
    <n v="35000"/>
    <n v="0.35"/>
    <x v="2"/>
    <s v="Nike Air Zoom Pegasus 36"/>
    <s v="AQ2210-002"/>
  </r>
  <r>
    <s v="NIKE"/>
    <n v="1185732"/>
    <d v="2021-07-11T00:00:00"/>
    <s v="Midwest"/>
    <s v="South Dakota"/>
    <s v="Sioux Falls"/>
    <n v="375"/>
    <n v="82500"/>
    <n v="0.4"/>
    <x v="2"/>
    <s v="Nike Air Zoom Wildhorse 5"/>
    <s v="AQ2222-200"/>
  </r>
  <r>
    <s v="NIKE"/>
    <n v="1185732"/>
    <d v="2021-08-12T00:00:00"/>
    <s v="Midwest"/>
    <s v="South Dakota"/>
    <s v="Sioux Falls"/>
    <n v="525"/>
    <n v="91875"/>
    <n v="0.35"/>
    <x v="2"/>
    <s v="Nike Air Max 720 Waves"/>
    <s v="BQ4430-400"/>
  </r>
  <r>
    <s v="NIKE"/>
    <n v="1185732"/>
    <d v="2021-08-12T00:00:00"/>
    <s v="Midwest"/>
    <s v="South Dakota"/>
    <s v="Sioux Falls"/>
    <n v="300"/>
    <n v="40500"/>
    <n v="0.3"/>
    <x v="2"/>
    <s v="Nike Benassi JDI BETRUE"/>
    <s v="CD2717-001"/>
  </r>
  <r>
    <s v="NIKE"/>
    <n v="1185732"/>
    <d v="2021-08-12T00:00:00"/>
    <s v="Midwest"/>
    <s v="South Dakota"/>
    <s v="Sioux Falls"/>
    <n v="225"/>
    <n v="27000"/>
    <n v="0.3"/>
    <x v="2"/>
    <s v="Kyrie 4"/>
    <s v="943806-602"/>
  </r>
  <r>
    <s v="NIKE"/>
    <n v="1185732"/>
    <d v="2021-08-12T00:00:00"/>
    <s v="Midwest"/>
    <s v="South Dakota"/>
    <s v="Sioux Falls"/>
    <n v="200"/>
    <n v="24000"/>
    <n v="0.3"/>
    <x v="2"/>
    <s v="Air Jordan 5 Retro"/>
    <s v="CN2932-100"/>
  </r>
  <r>
    <s v="NIKE"/>
    <n v="1185732"/>
    <d v="2021-08-12T00:00:00"/>
    <s v="Midwest"/>
    <s v="South Dakota"/>
    <s v="Sioux Falls"/>
    <n v="175"/>
    <n v="30625"/>
    <n v="0.35"/>
    <x v="2"/>
    <s v="Nike Flex 2020 RN"/>
    <s v="CI9994-001"/>
  </r>
  <r>
    <s v="NIKE"/>
    <n v="1185732"/>
    <d v="2021-08-12T00:00:00"/>
    <s v="Midwest"/>
    <s v="South Dakota"/>
    <s v="Sioux Falls"/>
    <n v="350"/>
    <n v="77000"/>
    <n v="0.4"/>
    <x v="2"/>
    <s v="Nike Drop-Type Premium"/>
    <s v="CN6916-100"/>
  </r>
  <r>
    <s v="NIKE"/>
    <n v="1185732"/>
    <d v="2021-09-13T00:00:00"/>
    <s v="Midwest"/>
    <s v="South Dakota"/>
    <s v="Sioux Falls"/>
    <n v="475"/>
    <n v="74812.5"/>
    <n v="0.35"/>
    <x v="2"/>
    <s v="Jordan Modero 2 VP"/>
    <s v="CU2708-901"/>
  </r>
  <r>
    <s v="NIKE"/>
    <n v="1185732"/>
    <d v="2021-09-13T00:00:00"/>
    <s v="Midwest"/>
    <s v="South Dakota"/>
    <s v="Sioux Falls"/>
    <n v="275"/>
    <n v="33000"/>
    <n v="0.3"/>
    <x v="2"/>
    <s v="Nike React Metcon"/>
    <s v="BQ6044-100"/>
  </r>
  <r>
    <s v="NIKE"/>
    <n v="1185732"/>
    <d v="2021-09-13T00:00:00"/>
    <s v="Midwest"/>
    <s v="South Dakota"/>
    <s v="Sioux Falls"/>
    <n v="175"/>
    <n v="18375"/>
    <n v="0.3"/>
    <x v="2"/>
    <s v="Nike Joyride Dual Run"/>
    <s v="CD4365-003"/>
  </r>
  <r>
    <s v="NIKE"/>
    <n v="1185732"/>
    <d v="2021-09-13T00:00:00"/>
    <s v="Midwest"/>
    <s v="South Dakota"/>
    <s v="Sioux Falls"/>
    <n v="150"/>
    <n v="15750"/>
    <n v="0.3"/>
    <x v="2"/>
    <s v="Nike Classic Cortez"/>
    <s v="749571-154"/>
  </r>
  <r>
    <s v="NIKE"/>
    <n v="1185732"/>
    <d v="2021-09-13T00:00:00"/>
    <s v="Midwest"/>
    <s v="South Dakota"/>
    <s v="Sioux Falls"/>
    <n v="150"/>
    <n v="23625"/>
    <n v="0.35"/>
    <x v="2"/>
    <s v="Nike React Element 55 Premium"/>
    <s v="CI3835-002"/>
  </r>
  <r>
    <s v="NIKE"/>
    <n v="1185732"/>
    <d v="2021-09-13T00:00:00"/>
    <s v="Midwest"/>
    <s v="South Dakota"/>
    <s v="Sioux Falls"/>
    <n v="225"/>
    <n v="45000"/>
    <n v="0.4"/>
    <x v="2"/>
    <s v="Nike Mercurial Vapor 13 Academy MDS TF"/>
    <s v="CJ1306-401"/>
  </r>
  <r>
    <s v="NIKE"/>
    <n v="1185732"/>
    <d v="2021-10-12T00:00:00"/>
    <s v="Midwest"/>
    <s v="South Dakota"/>
    <s v="Sioux Falls"/>
    <n v="400"/>
    <n v="77000"/>
    <n v="0.35"/>
    <x v="2"/>
    <s v="Jordan 'Why Not?' Zer0.2 SE"/>
    <s v="CW6565-900"/>
  </r>
  <r>
    <s v="NIKE"/>
    <n v="1185732"/>
    <d v="2021-10-12T00:00:00"/>
    <s v="Midwest"/>
    <s v="South Dakota"/>
    <s v="Sioux Falls"/>
    <n v="250"/>
    <n v="33750"/>
    <n v="0.3"/>
    <x v="2"/>
    <s v="Nike Joyride CC"/>
    <s v="AO1742-004"/>
  </r>
  <r>
    <s v="NIKE"/>
    <n v="1185732"/>
    <d v="2021-10-12T00:00:00"/>
    <s v="Midwest"/>
    <s v="South Dakota"/>
    <s v="Sioux Falls"/>
    <n v="150"/>
    <n v="20250"/>
    <n v="0.3"/>
    <x v="2"/>
    <s v="Nike Tiempo Legend 8 Club TF"/>
    <s v="AT6109-606"/>
  </r>
  <r>
    <s v="NIKE"/>
    <n v="1185732"/>
    <d v="2021-10-12T00:00:00"/>
    <s v="Midwest"/>
    <s v="South Dakota"/>
    <s v="Sioux Falls"/>
    <n v="125"/>
    <n v="16875"/>
    <n v="0.3"/>
    <x v="2"/>
    <s v="Nike Phantom Vision 2 Academy Dynamic Fit TF"/>
    <s v="CD4172-606"/>
  </r>
  <r>
    <s v="NIKE"/>
    <n v="1185732"/>
    <d v="2021-10-12T00:00:00"/>
    <s v="Midwest"/>
    <s v="South Dakota"/>
    <s v="Sioux Falls"/>
    <n v="125"/>
    <n v="24062.5"/>
    <n v="0.35"/>
    <x v="2"/>
    <s v="Nike Zoom Fly Flyknit"/>
    <s v="AR4561-200"/>
  </r>
  <r>
    <s v="NIKE"/>
    <n v="1185732"/>
    <d v="2021-10-12T00:00:00"/>
    <s v="Midwest"/>
    <s v="South Dakota"/>
    <s v="Sioux Falls"/>
    <n v="250"/>
    <n v="60000"/>
    <n v="0.4"/>
    <x v="2"/>
    <s v="Nike Air Max 98 SE"/>
    <s v="CD0132-001"/>
  </r>
  <r>
    <s v="NIKE"/>
    <n v="1185732"/>
    <d v="2021-11-12T00:00:00"/>
    <s v="Midwest"/>
    <s v="South Dakota"/>
    <s v="Sioux Falls"/>
    <n v="400"/>
    <n v="77000"/>
    <n v="0.35"/>
    <x v="2"/>
    <s v="Nike Air Max Tailwind IV SP"/>
    <s v="BV1357-003"/>
  </r>
  <r>
    <s v="NIKE"/>
    <n v="1185732"/>
    <d v="2021-11-12T00:00:00"/>
    <s v="Midwest"/>
    <s v="South Dakota"/>
    <s v="Sioux Falls"/>
    <n v="250"/>
    <n v="33750"/>
    <n v="0.3"/>
    <x v="2"/>
    <s v="Jordan Proto-Lyte"/>
    <s v="AT3381-008"/>
  </r>
  <r>
    <s v="NIKE"/>
    <n v="1185732"/>
    <d v="2021-11-12T00:00:00"/>
    <s v="Midwest"/>
    <s v="South Dakota"/>
    <s v="Sioux Falls"/>
    <n v="195"/>
    <n v="26325"/>
    <n v="0.3"/>
    <x v="2"/>
    <s v="Nike Mercurial Superfly 7 Academy TF"/>
    <s v="AT7978-414"/>
  </r>
  <r>
    <s v="NIKE"/>
    <n v="1185732"/>
    <d v="2021-11-12T00:00:00"/>
    <s v="Midwest"/>
    <s v="South Dakota"/>
    <s v="Sioux Falls"/>
    <n v="175"/>
    <n v="23625"/>
    <n v="0.3"/>
    <x v="2"/>
    <s v="Nike x Hawkins High Cortez"/>
    <s v="CJ6106-100"/>
  </r>
  <r>
    <s v="NIKE"/>
    <n v="1185732"/>
    <d v="2021-11-12T00:00:00"/>
    <s v="Midwest"/>
    <s v="South Dakota"/>
    <s v="Sioux Falls"/>
    <n v="150"/>
    <n v="31500"/>
    <n v="0.35"/>
    <x v="2"/>
    <s v="Nike Epic Phantom React Flyknit Icon Clash"/>
    <s v="CK0089-100"/>
  </r>
  <r>
    <s v="NIKE"/>
    <n v="1185732"/>
    <d v="2021-11-12T00:00:00"/>
    <s v="Midwest"/>
    <s v="South Dakota"/>
    <s v="Sioux Falls"/>
    <n v="250"/>
    <n v="65000"/>
    <n v="0.4"/>
    <x v="2"/>
    <s v="Nike Air Max 2090"/>
    <s v="CT7695-401"/>
  </r>
  <r>
    <s v="NIKE"/>
    <n v="1185732"/>
    <d v="2021-12-11T00:00:00"/>
    <s v="Midwest"/>
    <s v="South Dakota"/>
    <s v="Sioux Falls"/>
    <n v="500"/>
    <n v="105000"/>
    <n v="0.35"/>
    <x v="2"/>
    <s v="Nike Phantom Vision Academy Dynamic Fit MG"/>
    <s v="AO3258-080"/>
  </r>
  <r>
    <s v="NIKE"/>
    <n v="1185732"/>
    <d v="2021-12-11T00:00:00"/>
    <s v="Midwest"/>
    <s v="South Dakota"/>
    <s v="Sioux Falls"/>
    <n v="300"/>
    <n v="45000"/>
    <n v="0.3"/>
    <x v="2"/>
    <s v="NikeCourt Air Max Vapor Wing MS"/>
    <s v="BQ0129-106"/>
  </r>
  <r>
    <s v="NIKE"/>
    <n v="1185732"/>
    <d v="2021-12-11T00:00:00"/>
    <s v="Midwest"/>
    <s v="South Dakota"/>
    <s v="Sioux Falls"/>
    <n v="250"/>
    <n v="37500"/>
    <n v="0.3"/>
    <x v="2"/>
    <s v="LeBron x John Elliott Icon"/>
    <s v="AQ0114-101"/>
  </r>
  <r>
    <s v="NIKE"/>
    <n v="1185732"/>
    <d v="2021-12-11T00:00:00"/>
    <s v="Midwest"/>
    <s v="South Dakota"/>
    <s v="Sioux Falls"/>
    <n v="200"/>
    <n v="30000"/>
    <n v="0.3"/>
    <x v="2"/>
    <s v="Nike Air Max 270 Flyknit"/>
    <s v="AO1023-005"/>
  </r>
  <r>
    <s v="NIKE"/>
    <n v="1185732"/>
    <d v="2021-12-11T00:00:00"/>
    <s v="Midwest"/>
    <s v="South Dakota"/>
    <s v="Sioux Falls"/>
    <n v="200"/>
    <n v="42000"/>
    <n v="0.35"/>
    <x v="2"/>
    <s v="Air Jordan 13 Retro Chinese New Year"/>
    <s v="CW4409-100"/>
  </r>
  <r>
    <s v="NIKE"/>
    <n v="1185732"/>
    <d v="2021-12-11T00:00:00"/>
    <s v="Midwest"/>
    <s v="South Dakota"/>
    <s v="Sioux Falls"/>
    <n v="300"/>
    <n v="78000"/>
    <n v="0.4"/>
    <x v="2"/>
    <s v="Nike Zoom Pegasus Turbo Shield"/>
    <s v="BQ1896-002"/>
  </r>
  <r>
    <s v="NIKE"/>
    <n v="1185732"/>
    <d v="2021-01-09T00:00:00"/>
    <s v="Midwest"/>
    <s v="South Dakota"/>
    <s v="Sioux Falls"/>
    <n v="475"/>
    <n v="58187.5"/>
    <n v="0.35"/>
    <x v="2"/>
    <s v="Nike Air Wildwood ACG"/>
    <s v="AO3116-004"/>
  </r>
  <r>
    <s v="NIKE"/>
    <n v="1185732"/>
    <d v="2021-01-09T00:00:00"/>
    <s v="Midwest"/>
    <s v="South Dakota"/>
    <s v="Sioux Falls"/>
    <n v="275"/>
    <n v="28875"/>
    <n v="0.3"/>
    <x v="2"/>
    <s v="Nike Air Max 720"/>
    <s v="CI3870-100"/>
  </r>
  <r>
    <s v="NIKE"/>
    <n v="1185732"/>
    <d v="2021-01-09T00:00:00"/>
    <s v="Midwest"/>
    <s v="South Dakota"/>
    <s v="Sioux Falls"/>
    <n v="275"/>
    <n v="20625"/>
    <n v="0.3"/>
    <x v="2"/>
    <s v="LeBron 16 Low"/>
    <s v="CI2668-004"/>
  </r>
  <r>
    <s v="NIKE"/>
    <n v="1185732"/>
    <d v="2021-01-09T00:00:00"/>
    <s v="Midwest"/>
    <s v="South Dakota"/>
    <s v="Sioux Falls"/>
    <n v="125"/>
    <n v="11250"/>
    <n v="0.3"/>
    <x v="2"/>
    <s v="Air Jordan 14 Retro"/>
    <s v="487471-003"/>
  </r>
  <r>
    <s v="NIKE"/>
    <n v="1185732"/>
    <d v="2021-01-09T00:00:00"/>
    <s v="Midwest"/>
    <s v="South Dakota"/>
    <s v="Sioux Falls"/>
    <n v="175"/>
    <n v="27562.5"/>
    <n v="0.35"/>
    <x v="2"/>
    <s v="Nike Air Force 1 Type-2"/>
    <s v="CT2584-100"/>
  </r>
  <r>
    <s v="NIKE"/>
    <n v="1185732"/>
    <d v="2021-01-09T00:00:00"/>
    <s v="Midwest"/>
    <s v="South Dakota"/>
    <s v="Sioux Falls"/>
    <n v="275"/>
    <n v="38500"/>
    <n v="0.4"/>
    <x v="2"/>
    <s v="Nike Free RN Flyknit 3.0"/>
    <s v="AQ5708-201"/>
  </r>
  <r>
    <s v="NIKE"/>
    <n v="1185732"/>
    <d v="2021-02-09T00:00:00"/>
    <s v="Midwest"/>
    <s v="South Dakota"/>
    <s v="Sioux Falls"/>
    <n v="525"/>
    <n v="64312.5"/>
    <n v="0.35"/>
    <x v="2"/>
    <s v="Nike SB Air Max Stefan Janoski 2"/>
    <s v="AQ7477-009"/>
  </r>
  <r>
    <s v="NIKE"/>
    <n v="1185732"/>
    <d v="2021-02-09T00:00:00"/>
    <s v="Midwest"/>
    <s v="South Dakota"/>
    <s v="Sioux Falls"/>
    <n v="175"/>
    <n v="18375"/>
    <n v="0.3"/>
    <x v="2"/>
    <s v="Nike Air Zoom Pegasus 36 Trail"/>
    <s v="AR5676-401"/>
  </r>
  <r>
    <s v="NIKE"/>
    <n v="1185732"/>
    <d v="2021-02-09T00:00:00"/>
    <s v="Midwest"/>
    <s v="South Dakota"/>
    <s v="Sioux Falls"/>
    <n v="225"/>
    <n v="16875"/>
    <n v="0.3"/>
    <x v="2"/>
    <s v="Nike Tiempo Legend 8 Club IC"/>
    <s v="AT6110-004"/>
  </r>
  <r>
    <s v="NIKE"/>
    <n v="1185732"/>
    <d v="2021-02-09T00:00:00"/>
    <s v="Midwest"/>
    <s v="North Dakota"/>
    <s v="Fargo"/>
    <n v="100"/>
    <n v="9000"/>
    <n v="0.3"/>
    <x v="2"/>
    <s v="Nike Flex TR 9"/>
    <s v="AQ7491-008"/>
  </r>
  <r>
    <s v="NIKE"/>
    <n v="1185732"/>
    <d v="2021-02-09T00:00:00"/>
    <s v="Midwest"/>
    <s v="North Dakota"/>
    <s v="Fargo"/>
    <n v="175"/>
    <n v="27562.5"/>
    <n v="0.35"/>
    <x v="2"/>
    <s v="Nike Epic Phantom React"/>
    <s v="CI1291-400"/>
  </r>
  <r>
    <s v="NIKE"/>
    <n v="1185732"/>
    <d v="2021-02-09T00:00:00"/>
    <s v="Midwest"/>
    <s v="North Dakota"/>
    <s v="Fargo"/>
    <n v="275"/>
    <n v="27500"/>
    <n v="0.4"/>
    <x v="2"/>
    <s v="Nike Metcon 5 AMP"/>
    <s v="CN5455-160"/>
  </r>
  <r>
    <s v="NIKE"/>
    <n v="1185732"/>
    <d v="2021-03-08T00:00:00"/>
    <s v="Midwest"/>
    <s v="North Dakota"/>
    <s v="Fargo"/>
    <n v="495"/>
    <n v="51975"/>
    <n v="0.35"/>
    <x v="2"/>
    <s v="Nike SB Air Zoom Bruin Edge"/>
    <s v="CD5036-100"/>
  </r>
  <r>
    <s v="NIKE"/>
    <n v="1185732"/>
    <d v="2021-03-08T00:00:00"/>
    <s v="Midwest"/>
    <s v="North Dakota"/>
    <s v="Fargo"/>
    <n v="200"/>
    <n v="18000"/>
    <n v="0.3"/>
    <x v="2"/>
    <s v="Nike ISPA Air Max 720"/>
    <s v="CQ6278-001"/>
  </r>
  <r>
    <s v="NIKE"/>
    <n v="1185732"/>
    <d v="2021-03-08T00:00:00"/>
    <s v="Midwest"/>
    <s v="North Dakota"/>
    <s v="Fargo"/>
    <n v="225"/>
    <n v="13500"/>
    <n v="0.3"/>
    <x v="2"/>
    <s v="Nike x Undercover React Presto"/>
    <s v="CU3459-200"/>
  </r>
  <r>
    <s v="NIKE"/>
    <n v="1185732"/>
    <d v="2021-03-08T00:00:00"/>
    <s v="Midwest"/>
    <s v="North Dakota"/>
    <s v="Fargo"/>
    <n v="75"/>
    <n v="5625"/>
    <n v="0.3"/>
    <x v="2"/>
    <s v="Nike Vandalised"/>
    <s v="BQ3610-100"/>
  </r>
  <r>
    <s v="NIKE"/>
    <n v="1185732"/>
    <d v="2021-03-08T00:00:00"/>
    <s v="Midwest"/>
    <s v="North Dakota"/>
    <s v="Fargo"/>
    <n v="125"/>
    <n v="17500"/>
    <n v="0.35"/>
    <x v="2"/>
    <s v="Nike Signal D/MS/X"/>
    <s v="AT5303-100"/>
  </r>
  <r>
    <s v="NIKE"/>
    <n v="1185732"/>
    <d v="2021-03-08T00:00:00"/>
    <s v="Midwest"/>
    <s v="North Dakota"/>
    <s v="Fargo"/>
    <n v="225"/>
    <n v="27000"/>
    <n v="0.4"/>
    <x v="2"/>
    <s v="Nike Air Max 720 (OBJ)"/>
    <s v="CK2531-001"/>
  </r>
  <r>
    <s v="NIKE"/>
    <n v="1185732"/>
    <d v="2021-04-09T00:00:00"/>
    <s v="Midwest"/>
    <s v="North Dakota"/>
    <s v="Fargo"/>
    <n v="450"/>
    <n v="47250"/>
    <n v="0.35"/>
    <x v="2"/>
    <s v="Nike Vandalised LX"/>
    <s v="BQ3611-100"/>
  </r>
  <r>
    <s v="NIKE"/>
    <n v="1185732"/>
    <d v="2021-04-09T00:00:00"/>
    <s v="Midwest"/>
    <s v="North Dakota"/>
    <s v="Fargo"/>
    <n v="150"/>
    <n v="13500"/>
    <n v="0.3"/>
    <x v="2"/>
    <s v="Nike Canyon"/>
    <s v="CV5515-001"/>
  </r>
  <r>
    <s v="NIKE"/>
    <n v="1185732"/>
    <d v="2021-04-09T00:00:00"/>
    <s v="Midwest"/>
    <s v="North Dakota"/>
    <s v="Fargo"/>
    <n v="150"/>
    <n v="9000"/>
    <n v="0.3"/>
    <x v="2"/>
    <s v="Nike Flex RN 2019"/>
    <s v="AQ7487-201"/>
  </r>
  <r>
    <s v="NIKE"/>
    <n v="1185732"/>
    <d v="2021-04-09T00:00:00"/>
    <s v="Midwest"/>
    <s v="North Dakota"/>
    <s v="Fargo"/>
    <n v="75"/>
    <n v="5625"/>
    <n v="0.3"/>
    <x v="2"/>
    <s v="Nike Free RN 5.0"/>
    <s v="AQ1289-003"/>
  </r>
  <r>
    <s v="NIKE"/>
    <n v="1185732"/>
    <d v="2021-04-09T00:00:00"/>
    <s v="Midwest"/>
    <s v="North Dakota"/>
    <s v="Fargo"/>
    <n v="100"/>
    <n v="21000"/>
    <n v="0.35"/>
    <x v="0"/>
    <s v="NikeCourt Air Max Vapor Wing MS"/>
    <s v="BQ0129-106"/>
  </r>
  <r>
    <s v="NIKE"/>
    <n v="1185732"/>
    <d v="2021-04-09T00:00:00"/>
    <s v="Midwest"/>
    <s v="North Dakota"/>
    <s v="Fargo"/>
    <n v="225"/>
    <n v="45000"/>
    <n v="0.4"/>
    <x v="0"/>
    <s v="Nike Air Max 90 NS SE"/>
    <s v="881105-800"/>
  </r>
  <r>
    <s v="NIKE"/>
    <n v="1185732"/>
    <d v="2021-05-10T00:00:00"/>
    <s v="Midwest"/>
    <s v="North Dakota"/>
    <s v="Fargo"/>
    <n v="495"/>
    <n v="103950"/>
    <n v="0.35"/>
    <x v="0"/>
    <s v="Nike Mercurial Vapor 13 Club TF"/>
    <s v="AT7999-414"/>
  </r>
  <r>
    <s v="NIKE"/>
    <n v="1185732"/>
    <d v="2021-05-10T00:00:00"/>
    <s v="Midwest"/>
    <s v="North Dakota"/>
    <s v="Fargo"/>
    <n v="200"/>
    <n v="27000"/>
    <n v="0.3"/>
    <x v="0"/>
    <s v="Nike React Vision"/>
    <s v="CI7523-002"/>
  </r>
  <r>
    <s v="NIKE"/>
    <n v="1185732"/>
    <d v="2021-05-10T00:00:00"/>
    <s v="Midwest"/>
    <s v="North Dakota"/>
    <s v="Fargo"/>
    <n v="175"/>
    <n v="21000"/>
    <n v="0.3"/>
    <x v="0"/>
    <s v="Nike Air Max 2090"/>
    <s v="CT7698-600"/>
  </r>
  <r>
    <s v="NIKE"/>
    <n v="1185732"/>
    <d v="2021-05-10T00:00:00"/>
    <s v="Midwest"/>
    <s v="North Dakota"/>
    <s v="Fargo"/>
    <n v="100"/>
    <n v="12000"/>
    <n v="0.3"/>
    <x v="0"/>
    <s v="Nike Air Max Dia Winter"/>
    <s v="BQ9665-301"/>
  </r>
  <r>
    <s v="NIKE"/>
    <n v="1185732"/>
    <d v="2021-05-10T00:00:00"/>
    <s v="Midwest"/>
    <s v="North Dakota"/>
    <s v="Fargo"/>
    <n v="125"/>
    <n v="21875"/>
    <n v="0.35"/>
    <x v="0"/>
    <s v="Nike Mercurial Superfly 7 Elite SE FG"/>
    <s v="CD6721-808"/>
  </r>
  <r>
    <s v="NIKE"/>
    <n v="1185732"/>
    <d v="2021-05-10T00:00:00"/>
    <s v="Midwest"/>
    <s v="North Dakota"/>
    <s v="Fargo"/>
    <n v="250"/>
    <n v="55000"/>
    <n v="0.4"/>
    <x v="0"/>
    <s v="Nike Zoom Pegasus Turbo 2"/>
    <s v="BV7766-100"/>
  </r>
  <r>
    <s v="NIKE"/>
    <n v="1185732"/>
    <d v="2021-06-09T00:00:00"/>
    <s v="Midwest"/>
    <s v="North Dakota"/>
    <s v="Fargo"/>
    <n v="500"/>
    <n v="70000"/>
    <n v="0.35"/>
    <x v="0"/>
    <s v="Nike SB Shane"/>
    <s v="BV0657-400"/>
  </r>
  <r>
    <s v="NIKE"/>
    <n v="1185732"/>
    <d v="2021-06-09T00:00:00"/>
    <s v="Midwest"/>
    <s v="North Dakota"/>
    <s v="Fargo"/>
    <n v="250"/>
    <n v="26250"/>
    <n v="0.3"/>
    <x v="0"/>
    <s v="Nike Kawa Shower"/>
    <s v="832655-001"/>
  </r>
  <r>
    <s v="NIKE"/>
    <n v="1185732"/>
    <d v="2021-06-09T00:00:00"/>
    <s v="Midwest"/>
    <s v="North Dakota"/>
    <s v="Fargo"/>
    <n v="200"/>
    <n v="18000"/>
    <n v="0.3"/>
    <x v="0"/>
    <s v="Nike Air VaporMax 360"/>
    <s v="CK2719-400"/>
  </r>
  <r>
    <s v="NIKE"/>
    <n v="1185732"/>
    <d v="2021-06-09T00:00:00"/>
    <s v="Midwest"/>
    <s v="North Dakota"/>
    <s v="Fargo"/>
    <n v="175"/>
    <n v="15750"/>
    <n v="0.3"/>
    <x v="0"/>
    <s v="Air Jordan 1 Mid"/>
    <s v="554724-050"/>
  </r>
  <r>
    <s v="NIKE"/>
    <n v="1185732"/>
    <d v="2021-06-09T00:00:00"/>
    <s v="Midwest"/>
    <s v="North Dakota"/>
    <s v="Fargo"/>
    <n v="175"/>
    <n v="24500"/>
    <n v="0.35"/>
    <x v="0"/>
    <s v="Nike Phantom Vision 2 Academy Dynamic Fit MG"/>
    <s v="CD4156-606"/>
  </r>
  <r>
    <s v="NIKE"/>
    <n v="1185732"/>
    <d v="2021-06-09T00:00:00"/>
    <s v="Midwest"/>
    <s v="North Dakota"/>
    <s v="Fargo"/>
    <n v="325"/>
    <n v="71500"/>
    <n v="0.4"/>
    <x v="0"/>
    <s v="Nike Air Max FF 720"/>
    <s v="AO3189-600"/>
  </r>
  <r>
    <s v="NIKE"/>
    <n v="1185732"/>
    <d v="2021-07-08T00:00:00"/>
    <s v="Midwest"/>
    <s v="North Dakota"/>
    <s v="Fargo"/>
    <n v="550"/>
    <n v="96250"/>
    <n v="0.35"/>
    <x v="0"/>
    <s v="Jordan Proto-Max 720"/>
    <s v="BQ6623-070"/>
  </r>
  <r>
    <s v="NIKE"/>
    <n v="1185732"/>
    <d v="2021-07-08T00:00:00"/>
    <s v="Midwest"/>
    <s v="North Dakota"/>
    <s v="Fargo"/>
    <n v="300"/>
    <n v="40500"/>
    <n v="0.3"/>
    <x v="0"/>
    <s v="Nike Joyride Run Flyknit"/>
    <s v="AQ2731-500"/>
  </r>
  <r>
    <s v="NIKE"/>
    <n v="1185732"/>
    <d v="2021-07-08T00:00:00"/>
    <s v="Midwest"/>
    <s v="North Dakota"/>
    <s v="Fargo"/>
    <n v="225"/>
    <n v="27000"/>
    <n v="0.3"/>
    <x v="0"/>
    <s v="Nike Odyssey React Flyknit 2"/>
    <s v="AH1016-602"/>
  </r>
  <r>
    <s v="NIKE"/>
    <n v="1185732"/>
    <d v="2021-07-08T00:00:00"/>
    <s v="Midwest"/>
    <s v="North Dakota"/>
    <s v="Fargo"/>
    <n v="175"/>
    <n v="21000"/>
    <n v="0.3"/>
    <x v="0"/>
    <s v="Nike Joyride Optik"/>
    <s v="AJ6844-007"/>
  </r>
  <r>
    <s v="NIKE"/>
    <n v="1185732"/>
    <d v="2021-07-08T00:00:00"/>
    <s v="Midwest"/>
    <s v="North Dakota"/>
    <s v="Fargo"/>
    <n v="200"/>
    <n v="35000"/>
    <n v="0.35"/>
    <x v="0"/>
    <s v="Nike React Element 55 SE"/>
    <s v="CN3591-002"/>
  </r>
  <r>
    <s v="NIKE"/>
    <n v="1185732"/>
    <d v="2021-07-08T00:00:00"/>
    <s v="Midwest"/>
    <s v="North Dakota"/>
    <s v="Fargo"/>
    <n v="375"/>
    <n v="82500"/>
    <n v="0.4"/>
    <x v="0"/>
    <s v="Nike Air Max Dia LX"/>
    <s v="CI1214-004"/>
  </r>
  <r>
    <s v="NIKE"/>
    <n v="1185732"/>
    <d v="2021-08-09T00:00:00"/>
    <s v="Midwest"/>
    <s v="North Dakota"/>
    <s v="Fargo"/>
    <n v="525"/>
    <n v="91875"/>
    <n v="0.35"/>
    <x v="0"/>
    <s v="Nike Metcon 5"/>
    <s v="AQ1189-009"/>
  </r>
  <r>
    <s v="NIKE"/>
    <n v="1185732"/>
    <d v="2021-08-09T00:00:00"/>
    <s v="Midwest"/>
    <s v="North Dakota"/>
    <s v="Fargo"/>
    <n v="300"/>
    <n v="40500"/>
    <n v="0.3"/>
    <x v="0"/>
    <s v="Nike Benassi"/>
    <s v="343880-090"/>
  </r>
  <r>
    <s v="NIKE"/>
    <n v="1185732"/>
    <d v="2021-08-09T00:00:00"/>
    <s v="Midwest"/>
    <s v="North Dakota"/>
    <s v="Fargo"/>
    <n v="225"/>
    <n v="27000"/>
    <n v="0.3"/>
    <x v="0"/>
    <s v="Nike Zoom KD12 'YouTube'"/>
    <s v="CQ7731-900"/>
  </r>
  <r>
    <s v="NIKE"/>
    <n v="1185732"/>
    <d v="2021-08-09T00:00:00"/>
    <s v="Midwest"/>
    <s v="North Dakota"/>
    <s v="Fargo"/>
    <n v="200"/>
    <n v="24000"/>
    <n v="0.3"/>
    <x v="0"/>
    <s v="Nike Air Force 1 React"/>
    <s v="CD4366-002"/>
  </r>
  <r>
    <s v="NIKE"/>
    <n v="1185732"/>
    <d v="2021-08-09T00:00:00"/>
    <s v="Midwest"/>
    <s v="North Dakota"/>
    <s v="Fargo"/>
    <n v="175"/>
    <n v="30625"/>
    <n v="0.35"/>
    <x v="0"/>
    <s v="Nike Air Max 90"/>
    <s v="CI5646-200"/>
  </r>
  <r>
    <s v="NIKE"/>
    <n v="1185732"/>
    <d v="2021-08-09T00:00:00"/>
    <s v="Midwest"/>
    <s v="North Dakota"/>
    <s v="Fargo"/>
    <n v="350"/>
    <n v="77000"/>
    <n v="0.4"/>
    <x v="0"/>
    <s v="Nike Air Zoom Pegasus 36"/>
    <s v="CD4573-001"/>
  </r>
  <r>
    <s v="NIKE"/>
    <n v="1185732"/>
    <d v="2021-09-10T00:00:00"/>
    <s v="Midwest"/>
    <s v="North Dakota"/>
    <s v="Fargo"/>
    <n v="475"/>
    <n v="66500"/>
    <n v="0.35"/>
    <x v="0"/>
    <s v="Nike Air Max 98 NRG"/>
    <s v="BQ5613-001"/>
  </r>
  <r>
    <s v="NIKE"/>
    <n v="1185732"/>
    <d v="2021-09-10T00:00:00"/>
    <s v="Midwest"/>
    <s v="North Dakota"/>
    <s v="Fargo"/>
    <n v="275"/>
    <n v="28875"/>
    <n v="0.3"/>
    <x v="0"/>
    <s v="Nike Zoom Fly 3"/>
    <s v="AT8241-002"/>
  </r>
  <r>
    <s v="NIKE"/>
    <n v="1185732"/>
    <d v="2021-09-10T00:00:00"/>
    <s v="Midwest"/>
    <s v="North Dakota"/>
    <s v="Fargo"/>
    <n v="175"/>
    <n v="15750"/>
    <n v="0.3"/>
    <x v="0"/>
    <s v="Kyrie 6 EP"/>
    <s v="BQ4631-100"/>
  </r>
  <r>
    <s v="NIKE"/>
    <n v="1185732"/>
    <d v="2021-09-10T00:00:00"/>
    <s v="Midwest"/>
    <s v="North Dakota"/>
    <s v="Fargo"/>
    <n v="150"/>
    <n v="13500"/>
    <n v="0.3"/>
    <x v="0"/>
    <s v="Nike Air Force 1 Shadow"/>
    <s v="CI0919-100"/>
  </r>
  <r>
    <s v="NIKE"/>
    <n v="1185732"/>
    <d v="2021-09-10T00:00:00"/>
    <s v="Midwest"/>
    <s v="North Dakota"/>
    <s v="Fargo"/>
    <n v="150"/>
    <n v="21000"/>
    <n v="0.35"/>
    <x v="0"/>
    <s v="Nike Air Max Tailwind IV"/>
    <s v="AQ2567-002"/>
  </r>
  <r>
    <s v="NIKE"/>
    <n v="1185732"/>
    <d v="2021-09-10T00:00:00"/>
    <s v="Midwest"/>
    <s v="North Dakota"/>
    <s v="Fargo"/>
    <n v="225"/>
    <n v="40500"/>
    <n v="0.4"/>
    <x v="0"/>
    <s v="Nike Potential 3"/>
    <s v="844127-108"/>
  </r>
  <r>
    <s v="NIKE"/>
    <n v="1185732"/>
    <d v="2021-10-09T00:00:00"/>
    <s v="Midwest"/>
    <s v="North Dakota"/>
    <s v="Fargo"/>
    <n v="400"/>
    <n v="70000"/>
    <n v="0.35"/>
    <x v="0"/>
    <s v="Nike Mercurial Vapor 13 Academy IC"/>
    <s v="AT7993-414"/>
  </r>
  <r>
    <s v="NIKE"/>
    <n v="1185732"/>
    <d v="2021-10-09T00:00:00"/>
    <s v="Midwest"/>
    <s v="North Dakota"/>
    <s v="Fargo"/>
    <n v="250"/>
    <n v="30000"/>
    <n v="0.3"/>
    <x v="0"/>
    <s v="Nike x Olivia Kim Air Max 98"/>
    <s v="CK3309-001"/>
  </r>
  <r>
    <s v="NIKE"/>
    <n v="1185732"/>
    <d v="2021-10-09T00:00:00"/>
    <s v="Midwest"/>
    <s v="North Dakota"/>
    <s v="Fargo"/>
    <n v="150"/>
    <n v="18000"/>
    <n v="0.3"/>
    <x v="0"/>
    <s v="NikeCourt Royale"/>
    <s v="749747-010"/>
  </r>
  <r>
    <s v="NIKE"/>
    <n v="1185732"/>
    <d v="2021-10-09T00:00:00"/>
    <s v="Midwest"/>
    <s v="North Dakota"/>
    <s v="Fargo"/>
    <n v="125"/>
    <n v="15000"/>
    <n v="0.3"/>
    <x v="0"/>
    <s v="Nike Air Huarache"/>
    <s v="634835-108"/>
  </r>
  <r>
    <s v="NIKE"/>
    <n v="1185732"/>
    <d v="2021-10-09T00:00:00"/>
    <s v="Midwest"/>
    <s v="North Dakota"/>
    <s v="Fargo"/>
    <n v="125"/>
    <n v="21875"/>
    <n v="0.35"/>
    <x v="0"/>
    <s v="KD Trey 5 VII EP"/>
    <s v="AT1198-401"/>
  </r>
  <r>
    <s v="NIKE"/>
    <n v="1185732"/>
    <d v="2021-10-09T00:00:00"/>
    <s v="Midwest"/>
    <s v="North Dakota"/>
    <s v="Fargo"/>
    <n v="250"/>
    <n v="55000"/>
    <n v="0.4"/>
    <x v="0"/>
    <s v="Nike Phantom Venom Academy FG"/>
    <s v="AO0566-606"/>
  </r>
  <r>
    <s v="NIKE"/>
    <n v="1185732"/>
    <d v="2021-11-09T00:00:00"/>
    <s v="Midwest"/>
    <s v="North Dakota"/>
    <s v="Fargo"/>
    <n v="400"/>
    <n v="70000"/>
    <n v="0.35"/>
    <x v="0"/>
    <s v="Nike Mercurial Vapor XII Club MG"/>
    <s v="AH7378-801"/>
  </r>
  <r>
    <s v="NIKE"/>
    <n v="1185732"/>
    <d v="2021-11-09T00:00:00"/>
    <s v="Midwest"/>
    <s v="North Dakota"/>
    <s v="Fargo"/>
    <n v="250"/>
    <n v="30000"/>
    <n v="0.3"/>
    <x v="0"/>
    <s v="Nike Phantom Vision 2 Elite Dynamic Fit FG"/>
    <s v="CD4161-606"/>
  </r>
  <r>
    <s v="NIKE"/>
    <n v="1185732"/>
    <d v="2021-11-09T00:00:00"/>
    <s v="Midwest"/>
    <s v="North Dakota"/>
    <s v="Fargo"/>
    <n v="195"/>
    <n v="23400"/>
    <n v="0.3"/>
    <x v="0"/>
    <s v="Nike Air Force 1 Mid '07"/>
    <s v="366731-100"/>
  </r>
  <r>
    <s v="NIKE"/>
    <n v="1185732"/>
    <d v="2021-11-09T00:00:00"/>
    <s v="Midwest"/>
    <s v="North Dakota"/>
    <s v="Fargo"/>
    <n v="175"/>
    <n v="21000"/>
    <n v="0.3"/>
    <x v="0"/>
    <s v="Nike Metcon 5 AMP"/>
    <s v="CD3398-063"/>
  </r>
  <r>
    <s v="NIKE"/>
    <n v="1185732"/>
    <d v="2021-11-09T00:00:00"/>
    <s v="Midwest"/>
    <s v="North Dakota"/>
    <s v="Fargo"/>
    <n v="150"/>
    <n v="31500"/>
    <n v="0.35"/>
    <x v="0"/>
    <s v="Nike Air Max 270 React"/>
    <s v="CT5064-001"/>
  </r>
  <r>
    <s v="NIKE"/>
    <n v="1185732"/>
    <d v="2021-11-09T00:00:00"/>
    <s v="Midwest"/>
    <s v="North Dakota"/>
    <s v="Fargo"/>
    <n v="250"/>
    <n v="65000"/>
    <n v="0.4"/>
    <x v="0"/>
    <s v="Nike Air Force 1 '07 Premium"/>
    <s v="BQ4424-700"/>
  </r>
  <r>
    <s v="NIKE"/>
    <n v="1185732"/>
    <d v="2021-12-08T00:00:00"/>
    <s v="Midwest"/>
    <s v="North Dakota"/>
    <s v="Fargo"/>
    <n v="500"/>
    <n v="105000"/>
    <n v="0.35"/>
    <x v="0"/>
    <s v="Air Jordan 12 Retro"/>
    <s v="130690-017"/>
  </r>
  <r>
    <s v="NIKE"/>
    <n v="1185732"/>
    <d v="2021-12-08T00:00:00"/>
    <s v="Midwest"/>
    <s v="North Dakota"/>
    <s v="Fargo"/>
    <n v="300"/>
    <n v="45000"/>
    <n v="0.3"/>
    <x v="0"/>
    <s v="Nike Air Max 98 LX"/>
    <s v="AV4417-002"/>
  </r>
  <r>
    <s v="NIKE"/>
    <n v="1185732"/>
    <d v="2021-12-08T00:00:00"/>
    <s v="Midwest"/>
    <s v="North Dakota"/>
    <s v="Fargo"/>
    <n v="250"/>
    <n v="37500"/>
    <n v="0.3"/>
    <x v="0"/>
    <s v="Nike Mercurial Superfly 7 Club MG"/>
    <s v="AT7949-606"/>
  </r>
  <r>
    <s v="NIKE"/>
    <n v="1185732"/>
    <d v="2021-12-08T00:00:00"/>
    <s v="Midwest"/>
    <s v="North Dakota"/>
    <s v="Fargo"/>
    <n v="200"/>
    <n v="30000"/>
    <n v="0.3"/>
    <x v="0"/>
    <s v="Nike Phantom Venom Academy TF"/>
    <s v="AO0571-606"/>
  </r>
  <r>
    <s v="NIKE"/>
    <n v="1185732"/>
    <d v="2021-12-08T00:00:00"/>
    <s v="Midwest"/>
    <s v="North Dakota"/>
    <s v="Fargo"/>
    <n v="200"/>
    <n v="42000"/>
    <n v="0.35"/>
    <x v="0"/>
    <s v="Nike Mercurial Superfly 7 Academy MDS MG"/>
    <s v="BQ5427-401"/>
  </r>
  <r>
    <s v="NIKE"/>
    <n v="1185732"/>
    <d v="2021-12-08T00:00:00"/>
    <s v="Midwest"/>
    <s v="North Dakota"/>
    <s v="Fargo"/>
    <n v="300"/>
    <n v="78000"/>
    <n v="0.4"/>
    <x v="0"/>
    <s v="Nike SB Dunk High Pro"/>
    <s v="BQ6826-003"/>
  </r>
  <r>
    <s v="NIKE"/>
    <n v="1185732"/>
    <d v="2021-01-06T00:00:00"/>
    <s v="Midwest"/>
    <s v="North Dakota"/>
    <s v="Fargo"/>
    <n v="450"/>
    <n v="40500"/>
    <n v="0.3"/>
    <x v="0"/>
    <s v="Nike Phantom Vision Academy Dynamic Fit MG"/>
    <s v="AO3258-080"/>
  </r>
  <r>
    <s v="NIKE"/>
    <n v="1185732"/>
    <d v="2021-01-06T00:00:00"/>
    <s v="Midwest"/>
    <s v="North Dakota"/>
    <s v="Fargo"/>
    <n v="250"/>
    <n v="26250"/>
    <n v="0.35"/>
    <x v="0"/>
    <s v="Nike Air Max 270 React"/>
    <s v="AT6174-004"/>
  </r>
  <r>
    <s v="NIKE"/>
    <n v="1185732"/>
    <d v="2021-01-06T00:00:00"/>
    <s v="Midwest"/>
    <s v="North Dakota"/>
    <s v="Fargo"/>
    <n v="250"/>
    <n v="15000"/>
    <n v="0.3"/>
    <x v="0"/>
    <s v="Nike Tiempo Legend 8 Elite FG"/>
    <s v="AT5293-004"/>
  </r>
  <r>
    <s v="NIKE"/>
    <n v="1185732"/>
    <d v="2021-01-06T00:00:00"/>
    <s v="Midwest"/>
    <s v="North Dakota"/>
    <s v="Fargo"/>
    <n v="100"/>
    <n v="7500"/>
    <n v="0.3"/>
    <x v="0"/>
    <s v="Nike SB Zoom Stefan Janoski Canvas RM"/>
    <s v="AR7718-001"/>
  </r>
  <r>
    <s v="NIKE"/>
    <n v="1185732"/>
    <d v="2021-01-06T00:00:00"/>
    <s v="Midwest"/>
    <s v="North Dakota"/>
    <s v="Fargo"/>
    <n v="150"/>
    <n v="30000"/>
    <n v="0.5"/>
    <x v="0"/>
    <s v="Nike Flex Contact 3"/>
    <s v="AQ7488-004"/>
  </r>
  <r>
    <s v="NIKE"/>
    <n v="1185732"/>
    <d v="2021-01-06T00:00:00"/>
    <s v="Midwest"/>
    <s v="North Dakota"/>
    <s v="Fargo"/>
    <n v="250"/>
    <n v="30000"/>
    <n v="0.4"/>
    <x v="0"/>
    <s v="Jordan 'Why Not?' Zer0.2 SE PF"/>
    <s v="AV4126-002"/>
  </r>
  <r>
    <s v="NIKE"/>
    <n v="1185732"/>
    <d v="2021-02-06T00:00:00"/>
    <s v="Midwest"/>
    <s v="North Dakota"/>
    <s v="Fargo"/>
    <n v="500"/>
    <n v="45000"/>
    <n v="0.3"/>
    <x v="0"/>
    <s v="Nike Shox TL Nova SP"/>
    <s v="CK2085-002"/>
  </r>
  <r>
    <s v="NIKE"/>
    <n v="1185732"/>
    <d v="2021-02-06T00:00:00"/>
    <s v="Midwest"/>
    <s v="North Dakota"/>
    <s v="Fargo"/>
    <n v="150"/>
    <n v="15750"/>
    <n v="0.35"/>
    <x v="0"/>
    <s v="Nike Air Max 90"/>
    <s v="CU0675-300"/>
  </r>
  <r>
    <s v="NIKE"/>
    <n v="1185732"/>
    <d v="2021-02-06T00:00:00"/>
    <s v="Midwest"/>
    <s v="North Dakota"/>
    <s v="Fargo"/>
    <n v="200"/>
    <n v="12000"/>
    <n v="0.3"/>
    <x v="0"/>
    <s v="Nike Benassi JDI Floral"/>
    <s v="618919-031"/>
  </r>
  <r>
    <s v="NIKE"/>
    <n v="1185732"/>
    <d v="2021-02-06T00:00:00"/>
    <s v="Midwest"/>
    <s v="Iowa"/>
    <s v="Des Moines"/>
    <n v="75"/>
    <n v="5625"/>
    <n v="0.3"/>
    <x v="0"/>
    <s v="Nike Phantom Vision 2 Club Dynamic Fit MG"/>
    <s v="CD4159-606"/>
  </r>
  <r>
    <s v="NIKE"/>
    <n v="1185732"/>
    <d v="2021-02-06T00:00:00"/>
    <s v="Midwest"/>
    <s v="Iowa"/>
    <s v="Des Moines"/>
    <n v="150"/>
    <n v="30000"/>
    <n v="0.5"/>
    <x v="0"/>
    <s v="Nike Potential 3"/>
    <s v="844127-108"/>
  </r>
  <r>
    <s v="NIKE"/>
    <n v="1185732"/>
    <d v="2021-02-06T00:00:00"/>
    <s v="Midwest"/>
    <s v="Iowa"/>
    <s v="Des Moines"/>
    <n v="250"/>
    <n v="15000"/>
    <n v="0.4"/>
    <x v="0"/>
    <s v="Nike Epic React Flyknit 2"/>
    <s v="BQ8927-102"/>
  </r>
  <r>
    <s v="NIKE"/>
    <n v="1185732"/>
    <d v="2021-03-05T00:00:00"/>
    <s v="Midwest"/>
    <s v="Iowa"/>
    <s v="Des Moines"/>
    <n v="470"/>
    <n v="28200"/>
    <n v="0.3"/>
    <x v="0"/>
    <s v="Nike Phantom Vision Club Dynamic Fit FG"/>
    <s v="AJ6959-717"/>
  </r>
  <r>
    <s v="NIKE"/>
    <n v="1185732"/>
    <d v="2021-03-05T00:00:00"/>
    <s v="Midwest"/>
    <s v="Iowa"/>
    <s v="Des Moines"/>
    <n v="175"/>
    <n v="12250"/>
    <n v="0.35"/>
    <x v="0"/>
    <s v="Nike Air Max 97"/>
    <s v="921826-016"/>
  </r>
  <r>
    <s v="NIKE"/>
    <n v="1185732"/>
    <d v="2021-03-05T00:00:00"/>
    <s v="Midwest"/>
    <s v="Iowa"/>
    <s v="Des Moines"/>
    <n v="225"/>
    <n v="6750"/>
    <n v="0.3"/>
    <x v="0"/>
    <s v="Nike x Olivia Kim Air Force 1 '07"/>
    <s v="CK3314-400"/>
  </r>
  <r>
    <s v="NIKE"/>
    <n v="1185732"/>
    <d v="2021-03-05T00:00:00"/>
    <s v="Midwest"/>
    <s v="Iowa"/>
    <s v="Des Moines"/>
    <n v="100"/>
    <n v="4500"/>
    <n v="0.3"/>
    <x v="0"/>
    <s v="Nike TiempoX Lunar Legend VII Pro TF"/>
    <s v="AH7249-118"/>
  </r>
  <r>
    <s v="NIKE"/>
    <n v="1185732"/>
    <d v="2021-03-05T00:00:00"/>
    <s v="Midwest"/>
    <s v="Iowa"/>
    <s v="Des Moines"/>
    <n v="150"/>
    <n v="22500"/>
    <n v="0.5"/>
    <x v="0"/>
    <s v="Nike M2K Tekno"/>
    <s v="BQ3378-002"/>
  </r>
  <r>
    <s v="NIKE"/>
    <n v="1185732"/>
    <d v="2021-03-05T00:00:00"/>
    <s v="Midwest"/>
    <s v="Iowa"/>
    <s v="Des Moines"/>
    <n v="250"/>
    <n v="20000"/>
    <n v="0.4"/>
    <x v="0"/>
    <s v="Nike React City"/>
    <s v="BV7754-001"/>
  </r>
  <r>
    <s v="NIKE"/>
    <n v="1185732"/>
    <d v="2021-04-06T00:00:00"/>
    <s v="Midwest"/>
    <s v="Iowa"/>
    <s v="Des Moines"/>
    <n v="475"/>
    <n v="28500"/>
    <n v="0.3"/>
    <x v="0"/>
    <s v="Nike Epic Phantom React Flyknit"/>
    <s v="BV0415-300"/>
  </r>
  <r>
    <s v="NIKE"/>
    <n v="1185732"/>
    <d v="2021-04-06T00:00:00"/>
    <s v="Midwest"/>
    <s v="Iowa"/>
    <s v="Des Moines"/>
    <n v="175"/>
    <n v="12250"/>
    <n v="0.35"/>
    <x v="0"/>
    <s v="Nike SB Adversary Premium"/>
    <s v="CT3632-001"/>
  </r>
  <r>
    <s v="NIKE"/>
    <n v="1185732"/>
    <d v="2021-04-06T00:00:00"/>
    <s v="Midwest"/>
    <s v="Iowa"/>
    <s v="Des Moines"/>
    <n v="175"/>
    <n v="5250"/>
    <n v="0.3"/>
    <x v="0"/>
    <s v="Air Jordan 11 Low"/>
    <s v="AR5149-005"/>
  </r>
  <r>
    <s v="NIKE"/>
    <n v="1185732"/>
    <d v="2021-04-06T00:00:00"/>
    <s v="Midwest"/>
    <s v="Iowa"/>
    <s v="Des Moines"/>
    <n v="100"/>
    <n v="4500"/>
    <n v="0.3"/>
    <x v="0"/>
    <s v="Nike SB Air Zoom Bruin Edge"/>
    <s v="CD5036-100"/>
  </r>
  <r>
    <s v="NIKE"/>
    <n v="1185732"/>
    <d v="2021-04-06T00:00:00"/>
    <s v="Midwest"/>
    <s v="Iowa"/>
    <s v="Des Moines"/>
    <n v="125"/>
    <n v="37500"/>
    <n v="0.5"/>
    <x v="0"/>
    <s v="Nike Daybreak"/>
    <s v="CQ7619-700"/>
  </r>
  <r>
    <s v="NIKE"/>
    <n v="1185732"/>
    <d v="2021-04-06T00:00:00"/>
    <s v="Midwest"/>
    <s v="Iowa"/>
    <s v="Des Moines"/>
    <n v="250"/>
    <n v="50000"/>
    <n v="0.4"/>
    <x v="0"/>
    <s v="Nike Mercurial Superfly 7 Elite FG"/>
    <s v="AQ4174-049"/>
  </r>
  <r>
    <s v="NIKE"/>
    <n v="1185732"/>
    <d v="2021-05-07T00:00:00"/>
    <s v="Midwest"/>
    <s v="Iowa"/>
    <s v="Des Moines"/>
    <n v="520"/>
    <n v="93600"/>
    <n v="0.3"/>
    <x v="0"/>
    <s v="Nike Air Max 90 Essential"/>
    <s v="AJ1285-101"/>
  </r>
  <r>
    <s v="NIKE"/>
    <n v="1185732"/>
    <d v="2021-05-07T00:00:00"/>
    <s v="Midwest"/>
    <s v="Iowa"/>
    <s v="Des Moines"/>
    <n v="225"/>
    <n v="31500"/>
    <n v="0.35"/>
    <x v="0"/>
    <s v="Nike Air Zoom Pegasus 36 Premium Rise"/>
    <s v="AV6259-500"/>
  </r>
  <r>
    <s v="NIKE"/>
    <n v="1185732"/>
    <d v="2021-05-07T00:00:00"/>
    <s v="Midwest"/>
    <s v="Iowa"/>
    <s v="Des Moines"/>
    <n v="200"/>
    <n v="21000"/>
    <n v="0.3"/>
    <x v="0"/>
    <s v="Nike Tiempo Legend 8 Academy MG"/>
    <s v="AT5292-004"/>
  </r>
  <r>
    <s v="NIKE"/>
    <n v="1185732"/>
    <d v="2021-05-07T00:00:00"/>
    <s v="Midwest"/>
    <s v="Iowa"/>
    <s v="Des Moines"/>
    <n v="125"/>
    <n v="13125"/>
    <n v="0.3"/>
    <x v="0"/>
    <s v="Nike Tanjun"/>
    <s v="812654-011"/>
  </r>
  <r>
    <s v="NIKE"/>
    <n v="1185732"/>
    <d v="2021-05-07T00:00:00"/>
    <s v="Midwest"/>
    <s v="Iowa"/>
    <s v="Des Moines"/>
    <n v="150"/>
    <n v="33750"/>
    <n v="0.5"/>
    <x v="0"/>
    <s v="Nike Air Max Triax 96 SP"/>
    <s v="CT5543-300"/>
  </r>
  <r>
    <s v="NIKE"/>
    <n v="1185732"/>
    <d v="2021-05-07T00:00:00"/>
    <s v="Midwest"/>
    <s v="Iowa"/>
    <s v="Des Moines"/>
    <n v="275"/>
    <n v="55000"/>
    <n v="0.4"/>
    <x v="0"/>
    <s v="Nike SB Charge Slip Premium"/>
    <s v="CT3110-400"/>
  </r>
  <r>
    <s v="NIKE"/>
    <n v="1185732"/>
    <d v="2021-06-06T00:00:00"/>
    <s v="Midwest"/>
    <s v="Iowa"/>
    <s v="Des Moines"/>
    <n v="525"/>
    <n v="55125"/>
    <n v="0.3"/>
    <x v="0"/>
    <s v="Nike Air Max 2090"/>
    <s v="CU9174-600"/>
  </r>
  <r>
    <s v="NIKE"/>
    <n v="1185732"/>
    <d v="2021-06-06T00:00:00"/>
    <s v="Midwest"/>
    <s v="Iowa"/>
    <s v="Des Moines"/>
    <n v="275"/>
    <n v="28875"/>
    <n v="0.35"/>
    <x v="0"/>
    <s v="LeBron 16 Low"/>
    <s v="CI2668-004"/>
  </r>
  <r>
    <s v="NIKE"/>
    <n v="1185732"/>
    <d v="2021-06-06T00:00:00"/>
    <s v="Midwest"/>
    <s v="Iowa"/>
    <s v="Des Moines"/>
    <n v="200"/>
    <n v="15000"/>
    <n v="0.3"/>
    <x v="0"/>
    <s v="Nike Zoom Rival Fly 2"/>
    <s v="CJ0509-001"/>
  </r>
  <r>
    <s v="NIKE"/>
    <n v="1185732"/>
    <d v="2021-06-06T00:00:00"/>
    <s v="Midwest"/>
    <s v="Iowa"/>
    <s v="Des Moines"/>
    <n v="175"/>
    <n v="13125"/>
    <n v="0.3"/>
    <x v="0"/>
    <s v="Nike x Olivia Kim Air Mowabb"/>
    <s v="CK3312-001"/>
  </r>
  <r>
    <s v="NIKE"/>
    <n v="1185732"/>
    <d v="2021-06-06T00:00:00"/>
    <s v="Midwest"/>
    <s v="Iowa"/>
    <s v="Des Moines"/>
    <n v="175"/>
    <n v="30625"/>
    <n v="0.5"/>
    <x v="0"/>
    <s v="Nike Offcourt SE"/>
    <s v="CT0624-100"/>
  </r>
  <r>
    <s v="NIKE"/>
    <n v="1185732"/>
    <d v="2021-06-06T00:00:00"/>
    <s v="Midwest"/>
    <s v="Iowa"/>
    <s v="Des Moines"/>
    <n v="325"/>
    <n v="71500"/>
    <n v="0.4"/>
    <x v="0"/>
    <s v="Nike Zoom Pegasus Turbo Shield"/>
    <s v="CJ9712-001"/>
  </r>
  <r>
    <s v="NIKE"/>
    <n v="1185732"/>
    <d v="2021-07-05T00:00:00"/>
    <s v="Midwest"/>
    <s v="Iowa"/>
    <s v="Des Moines"/>
    <n v="550"/>
    <n v="82500"/>
    <n v="0.3"/>
    <x v="0"/>
    <s v="Nike Air Max 97"/>
    <s v="CT1549-001"/>
  </r>
  <r>
    <s v="NIKE"/>
    <n v="1185732"/>
    <d v="2021-07-05T00:00:00"/>
    <s v="Midwest"/>
    <s v="Iowa"/>
    <s v="Des Moines"/>
    <n v="300"/>
    <n v="47250"/>
    <n v="0.35"/>
    <x v="0"/>
    <s v="Nike Air Max 720 SE"/>
    <s v="CD0683-600"/>
  </r>
  <r>
    <s v="NIKE"/>
    <n v="1185732"/>
    <d v="2021-07-05T00:00:00"/>
    <s v="Midwest"/>
    <s v="Iowa"/>
    <s v="Des Moines"/>
    <n v="225"/>
    <n v="27000"/>
    <n v="0.3"/>
    <x v="0"/>
    <s v="Nike Revolution 5 FlyEase"/>
    <s v="BQ3212-600"/>
  </r>
  <r>
    <s v="NIKE"/>
    <n v="1185732"/>
    <d v="2021-07-05T00:00:00"/>
    <s v="Midwest"/>
    <s v="Iowa"/>
    <s v="Des Moines"/>
    <n v="175"/>
    <n v="21000"/>
    <n v="0.3"/>
    <x v="0"/>
    <s v="Nike Classic Cortez"/>
    <s v="807471-101"/>
  </r>
  <r>
    <s v="NIKE"/>
    <n v="1185732"/>
    <d v="2021-07-05T00:00:00"/>
    <s v="Midwest"/>
    <s v="Iowa"/>
    <s v="Des Moines"/>
    <n v="200"/>
    <n v="50000"/>
    <n v="0.5"/>
    <x v="0"/>
    <s v="Nike Precision 4"/>
    <s v="CK1069-001"/>
  </r>
  <r>
    <s v="NIKE"/>
    <n v="1185732"/>
    <d v="2021-07-05T00:00:00"/>
    <s v="Midwest"/>
    <s v="Iowa"/>
    <s v="Des Moines"/>
    <n v="375"/>
    <n v="82500"/>
    <n v="0.4"/>
    <x v="0"/>
    <s v="Nike Air Max 200"/>
    <s v="AT6175-100"/>
  </r>
  <r>
    <s v="NIKE"/>
    <n v="1185732"/>
    <d v="2021-08-06T00:00:00"/>
    <s v="Midwest"/>
    <s v="Iowa"/>
    <s v="Des Moines"/>
    <n v="525"/>
    <n v="78750"/>
    <n v="0.3"/>
    <x v="0"/>
    <s v="Nike Air Max 270"/>
    <s v="AH6789-023"/>
  </r>
  <r>
    <s v="NIKE"/>
    <n v="1185732"/>
    <d v="2021-08-06T00:00:00"/>
    <s v="Midwest"/>
    <s v="Iowa"/>
    <s v="Des Moines"/>
    <n v="300"/>
    <n v="47250"/>
    <n v="0.35"/>
    <x v="0"/>
    <s v="Nike Mercurial Vapor 13 Academy TF"/>
    <s v="AT7996-414"/>
  </r>
  <r>
    <s v="NIKE"/>
    <n v="1185732"/>
    <d v="2021-08-06T00:00:00"/>
    <s v="Midwest"/>
    <s v="Iowa"/>
    <s v="Des Moines"/>
    <n v="225"/>
    <n v="27000"/>
    <n v="0.3"/>
    <x v="0"/>
    <s v="Nike SFB Gen 2 20cm (approx.)"/>
    <s v="922474-001"/>
  </r>
  <r>
    <s v="NIKE"/>
    <n v="1185732"/>
    <d v="2021-08-06T00:00:00"/>
    <s v="Midwest"/>
    <s v="Iowa"/>
    <s v="Des Moines"/>
    <n v="200"/>
    <n v="24000"/>
    <n v="0.3"/>
    <x v="0"/>
    <s v="Nike Air Max Dia"/>
    <s v="CI3898-200"/>
  </r>
  <r>
    <s v="NIKE"/>
    <n v="1185732"/>
    <d v="2021-08-06T00:00:00"/>
    <s v="Midwest"/>
    <s v="Iowa"/>
    <s v="Des Moines"/>
    <n v="175"/>
    <n v="43750"/>
    <n v="0.5"/>
    <x v="0"/>
    <s v="Nike SB Alleyoop"/>
    <s v="CJ0882-001"/>
  </r>
  <r>
    <s v="NIKE"/>
    <n v="1185732"/>
    <d v="2021-08-06T00:00:00"/>
    <s v="Midwest"/>
    <s v="Iowa"/>
    <s v="Des Moines"/>
    <n v="350"/>
    <n v="77000"/>
    <n v="0.4"/>
    <x v="0"/>
    <s v="Nike Zoom Rise"/>
    <s v="BQ5467-101"/>
  </r>
  <r>
    <s v="NIKE"/>
    <n v="1185732"/>
    <d v="2021-09-07T00:00:00"/>
    <s v="Midwest"/>
    <s v="Iowa"/>
    <s v="Des Moines"/>
    <n v="475"/>
    <n v="49875"/>
    <n v="0.3"/>
    <x v="0"/>
    <s v="Nike Phantom Vision Academy Dynamic Fit IC"/>
    <s v="AO3267-080"/>
  </r>
  <r>
    <s v="NIKE"/>
    <n v="1185732"/>
    <d v="2021-09-07T00:00:00"/>
    <s v="Midwest"/>
    <s v="Iowa"/>
    <s v="Des Moines"/>
    <n v="275"/>
    <n v="28875"/>
    <n v="0.35"/>
    <x v="0"/>
    <s v="Air Jordan 1 Low"/>
    <s v="553558-125"/>
  </r>
  <r>
    <s v="NIKE"/>
    <n v="1185732"/>
    <d v="2021-09-07T00:00:00"/>
    <s v="Midwest"/>
    <s v="Iowa"/>
    <s v="Des Moines"/>
    <n v="175"/>
    <n v="13125"/>
    <n v="0.3"/>
    <x v="0"/>
    <s v="Nike Air Max Bella TR 2"/>
    <s v="AQ7492-010"/>
  </r>
  <r>
    <s v="NIKE"/>
    <n v="1185732"/>
    <d v="2021-09-07T00:00:00"/>
    <s v="Midwest"/>
    <s v="Iowa"/>
    <s v="Des Moines"/>
    <n v="150"/>
    <n v="11250"/>
    <n v="0.3"/>
    <x v="0"/>
    <s v="Nike Air Zoom Terra Kiger 6"/>
    <s v="CJ0220-400"/>
  </r>
  <r>
    <s v="NIKE"/>
    <n v="1185732"/>
    <d v="2021-09-07T00:00:00"/>
    <s v="Midwest"/>
    <s v="Iowa"/>
    <s v="Des Moines"/>
    <n v="150"/>
    <n v="26250"/>
    <n v="0.5"/>
    <x v="0"/>
    <s v="Jordan Proto-React Z"/>
    <s v="CI3794-600"/>
  </r>
  <r>
    <s v="NIKE"/>
    <n v="1185732"/>
    <d v="2021-09-07T00:00:00"/>
    <s v="Midwest"/>
    <s v="Iowa"/>
    <s v="Des Moines"/>
    <n v="225"/>
    <n v="36000"/>
    <n v="0.4"/>
    <x v="0"/>
    <s v="Nike Air Force 1 SP"/>
    <s v="CQ6566-700"/>
  </r>
  <r>
    <s v="NIKE"/>
    <n v="1185732"/>
    <d v="2021-10-06T00:00:00"/>
    <s v="Midwest"/>
    <s v="Iowa"/>
    <s v="Des Moines"/>
    <n v="400"/>
    <n v="54000"/>
    <n v="0.3"/>
    <x v="0"/>
    <s v="Nike Zoom Pegasus Turbo"/>
    <s v="AJ4115-060"/>
  </r>
  <r>
    <s v="NIKE"/>
    <n v="1185732"/>
    <d v="2021-10-06T00:00:00"/>
    <s v="Midwest"/>
    <s v="Iowa"/>
    <s v="Des Moines"/>
    <n v="250"/>
    <n v="30625"/>
    <n v="0.35"/>
    <x v="0"/>
    <s v="Nike Free RN 5.0"/>
    <s v="AQ1316-500"/>
  </r>
  <r>
    <s v="NIKE"/>
    <n v="1185732"/>
    <d v="2021-10-06T00:00:00"/>
    <s v="Midwest"/>
    <s v="Iowa"/>
    <s v="Des Moines"/>
    <n v="150"/>
    <n v="15750"/>
    <n v="0.3"/>
    <x v="0"/>
    <s v="Air Jordan OG"/>
    <s v="133000-106"/>
  </r>
  <r>
    <s v="NIKE"/>
    <n v="1185732"/>
    <d v="2021-10-06T00:00:00"/>
    <s v="Midwest"/>
    <s v="Iowa"/>
    <s v="Des Moines"/>
    <n v="125"/>
    <n v="13125"/>
    <n v="0.3"/>
    <x v="0"/>
    <s v="Nike Air Zoom Pegasus 36"/>
    <s v="BV5740-101"/>
  </r>
  <r>
    <s v="NIKE"/>
    <n v="1185732"/>
    <d v="2021-10-06T00:00:00"/>
    <s v="Midwest"/>
    <s v="Iowa"/>
    <s v="Des Moines"/>
    <n v="125"/>
    <n v="28125"/>
    <n v="0.5"/>
    <x v="0"/>
    <s v="Nike Air Max Tailwind IV SE"/>
    <s v="CJ9681-001"/>
  </r>
  <r>
    <s v="NIKE"/>
    <n v="1185732"/>
    <d v="2021-10-06T00:00:00"/>
    <s v="Midwest"/>
    <s v="Iowa"/>
    <s v="Des Moines"/>
    <n v="250"/>
    <n v="50000"/>
    <n v="0.4"/>
    <x v="0"/>
    <s v="Nike Air VaporMax 2019 Premium"/>
    <s v="AT6817-300"/>
  </r>
  <r>
    <s v="NIKE"/>
    <n v="1185732"/>
    <d v="2021-11-06T00:00:00"/>
    <s v="Midwest"/>
    <s v="Iowa"/>
    <s v="Des Moines"/>
    <n v="400"/>
    <n v="54000"/>
    <n v="0.3"/>
    <x v="0"/>
    <s v="NikeCourt Air Zoom Vapor Cage 4"/>
    <s v="CD0431-107"/>
  </r>
  <r>
    <s v="NIKE"/>
    <n v="1185732"/>
    <d v="2021-11-06T00:00:00"/>
    <s v="Midwest"/>
    <s v="Iowa"/>
    <s v="Des Moines"/>
    <n v="275"/>
    <n v="33687.5"/>
    <n v="0.35"/>
    <x v="0"/>
    <s v="Air Jordan 1 Nova XX"/>
    <s v="AV4052-116"/>
  </r>
  <r>
    <s v="NIKE"/>
    <n v="1185732"/>
    <d v="2021-11-06T00:00:00"/>
    <s v="Midwest"/>
    <s v="Iowa"/>
    <s v="Des Moines"/>
    <n v="220"/>
    <n v="23100"/>
    <n v="0.3"/>
    <x v="0"/>
    <s v="Nike Air Max Tailwind IV"/>
    <s v="CK4122-100"/>
  </r>
  <r>
    <s v="NIKE"/>
    <n v="1185732"/>
    <d v="2021-11-06T00:00:00"/>
    <s v="Midwest"/>
    <s v="Iowa"/>
    <s v="Des Moines"/>
    <n v="200"/>
    <n v="21000"/>
    <n v="0.3"/>
    <x v="0"/>
    <s v="Nike Flex RN 2019"/>
    <s v="AQ7483-001"/>
  </r>
  <r>
    <s v="NIKE"/>
    <n v="1185732"/>
    <d v="2021-11-06T00:00:00"/>
    <s v="Midwest"/>
    <s v="Iowa"/>
    <s v="Des Moines"/>
    <n v="175"/>
    <n v="52500"/>
    <n v="0.5"/>
    <x v="0"/>
    <s v="Nike Mercurial Superfly 7 Club TF"/>
    <s v="AT7980-606"/>
  </r>
  <r>
    <s v="NIKE"/>
    <n v="1185732"/>
    <d v="2021-11-06T00:00:00"/>
    <s v="Midwest"/>
    <s v="Iowa"/>
    <s v="Des Moines"/>
    <n v="275"/>
    <n v="71500"/>
    <n v="0.4"/>
    <x v="0"/>
    <s v="Nike Free X Metcon 2"/>
    <s v="CD8526-446"/>
  </r>
  <r>
    <s v="NIKE"/>
    <n v="1185732"/>
    <d v="2021-12-05T00:00:00"/>
    <s v="Midwest"/>
    <s v="Iowa"/>
    <s v="Des Moines"/>
    <n v="525"/>
    <n v="94500"/>
    <n v="0.3"/>
    <x v="0"/>
    <s v="Nike Mercurial Vapor 13 Academy MDS MG"/>
    <s v="CJ1292-703"/>
  </r>
  <r>
    <s v="NIKE"/>
    <n v="1185732"/>
    <d v="2021-12-05T00:00:00"/>
    <s v="Midwest"/>
    <s v="Iowa"/>
    <s v="Des Moines"/>
    <n v="325"/>
    <n v="56875"/>
    <n v="0.35"/>
    <x v="0"/>
    <s v="Nike Air Max Impact"/>
    <s v="CI1396-004"/>
  </r>
  <r>
    <s v="NIKE"/>
    <n v="1185732"/>
    <d v="2021-12-05T00:00:00"/>
    <s v="Midwest"/>
    <s v="Iowa"/>
    <s v="Des Moines"/>
    <n v="275"/>
    <n v="41250"/>
    <n v="0.3"/>
    <x v="0"/>
    <s v="Nike Classic Cortez"/>
    <s v="807471-103"/>
  </r>
  <r>
    <s v="NIKE"/>
    <n v="1185732"/>
    <d v="2021-12-05T00:00:00"/>
    <s v="Midwest"/>
    <s v="Iowa"/>
    <s v="Des Moines"/>
    <n v="225"/>
    <n v="33750"/>
    <n v="0.3"/>
    <x v="0"/>
    <s v="Nike Air Max 90 Premium"/>
    <s v="CJ1794-600"/>
  </r>
  <r>
    <s v="NIKE"/>
    <n v="1185732"/>
    <d v="2021-12-05T00:00:00"/>
    <s v="Midwest"/>
    <s v="Iowa"/>
    <s v="Des Moines"/>
    <n v="225"/>
    <n v="67500"/>
    <n v="0.5"/>
    <x v="0"/>
    <s v="Nike Renew Run"/>
    <s v="CK6360-001"/>
  </r>
  <r>
    <s v="NIKE"/>
    <n v="1185732"/>
    <d v="2021-12-05T00:00:00"/>
    <s v="Midwest"/>
    <s v="Iowa"/>
    <s v="Des Moines"/>
    <n v="325"/>
    <n v="84500"/>
    <n v="0.4"/>
    <x v="0"/>
    <s v="Nike Air Max 270 Special Edition"/>
    <s v="CQ6549-001"/>
  </r>
  <r>
    <s v="NIKE"/>
    <n v="1185732"/>
    <d v="2021-01-03T00:00:00"/>
    <s v="Midwest"/>
    <s v="Iowa"/>
    <s v="Des Moines"/>
    <n v="450"/>
    <n v="40500"/>
    <n v="0.3"/>
    <x v="0"/>
    <s v="Nike React Metcon AMP"/>
    <s v="CN5501-046"/>
  </r>
  <r>
    <s v="NIKE"/>
    <n v="1185732"/>
    <d v="2021-01-03T00:00:00"/>
    <s v="Midwest"/>
    <s v="Iowa"/>
    <s v="Des Moines"/>
    <n v="250"/>
    <n v="26250"/>
    <n v="0.35"/>
    <x v="0"/>
    <s v="Nike Air Force 1 Sage Low"/>
    <s v="AR5339-002"/>
  </r>
  <r>
    <s v="NIKE"/>
    <n v="1185732"/>
    <d v="2021-01-03T00:00:00"/>
    <s v="Midwest"/>
    <s v="Iowa"/>
    <s v="Des Moines"/>
    <n v="250"/>
    <n v="15000"/>
    <n v="0.3"/>
    <x v="0"/>
    <s v="Nike Air Max Triax 96"/>
    <s v="CD2053-105"/>
  </r>
  <r>
    <s v="NIKE"/>
    <n v="1185732"/>
    <d v="2021-01-03T00:00:00"/>
    <s v="Midwest"/>
    <s v="Iowa"/>
    <s v="Des Moines"/>
    <n v="100"/>
    <n v="7500"/>
    <n v="0.3"/>
    <x v="0"/>
    <s v="Nike Mercurial Vapor 13 Academy MDS TF"/>
    <s v="CJ1306-401"/>
  </r>
  <r>
    <s v="NIKE"/>
    <n v="1185732"/>
    <d v="2021-01-03T00:00:00"/>
    <s v="Midwest"/>
    <s v="Iowa"/>
    <s v="Des Moines"/>
    <n v="150"/>
    <n v="30000"/>
    <n v="0.5"/>
    <x v="0"/>
    <s v="PG 3 NASA"/>
    <s v="CI2666-400"/>
  </r>
  <r>
    <s v="NIKE"/>
    <n v="1185732"/>
    <d v="2021-01-03T00:00:00"/>
    <s v="Midwest"/>
    <s v="Iowa"/>
    <s v="Des Moines"/>
    <n v="250"/>
    <n v="30000"/>
    <n v="0.4"/>
    <x v="0"/>
    <s v="Nike Mercurial Vapor 13 Academy MDS IC"/>
    <s v="CJ1300-401"/>
  </r>
  <r>
    <s v="NIKE"/>
    <n v="1185732"/>
    <d v="2021-02-03T00:00:00"/>
    <s v="Midwest"/>
    <s v="Iowa"/>
    <s v="Des Moines"/>
    <n v="500"/>
    <n v="45000"/>
    <n v="0.3"/>
    <x v="0"/>
    <s v="Nike Tiempo Legend 8 Club MG"/>
    <s v="AT6107-606"/>
  </r>
  <r>
    <s v="NIKE"/>
    <n v="1185732"/>
    <d v="2021-02-03T00:00:00"/>
    <s v="Midwest"/>
    <s v="Iowa"/>
    <s v="Des Moines"/>
    <n v="150"/>
    <n v="15750"/>
    <n v="0.35"/>
    <x v="0"/>
    <s v="Nike Air Max 90"/>
    <s v="CI7395-100"/>
  </r>
  <r>
    <s v="NIKE"/>
    <n v="1185732"/>
    <d v="2021-02-03T00:00:00"/>
    <s v="Midwest"/>
    <s v="Iowa"/>
    <s v="Des Moines"/>
    <n v="200"/>
    <n v="12000"/>
    <n v="0.3"/>
    <x v="0"/>
    <s v="Nike Air VaporMax Flyknit 2 LXX"/>
    <s v="AT5673-700"/>
  </r>
  <r>
    <s v="NIKE"/>
    <n v="1185732"/>
    <d v="2021-02-03T00:00:00"/>
    <s v="Midwest"/>
    <s v="Wisconsin"/>
    <s v="Milwaukee"/>
    <n v="75"/>
    <n v="5625"/>
    <n v="0.3"/>
    <x v="0"/>
    <s v="Nike Mercurial Superfly 7 Elite SE FG"/>
    <s v="CT1099-093"/>
  </r>
  <r>
    <s v="NIKE"/>
    <n v="1185732"/>
    <d v="2021-02-03T00:00:00"/>
    <s v="Midwest"/>
    <s v="Wisconsin"/>
    <s v="Milwaukee"/>
    <n v="150"/>
    <n v="30000"/>
    <n v="0.5"/>
    <x v="0"/>
    <s v="Nike Free RN 5.0 AW"/>
    <s v="BV7775-100"/>
  </r>
  <r>
    <s v="NIKE"/>
    <n v="1185732"/>
    <d v="2021-02-03T00:00:00"/>
    <s v="Midwest"/>
    <s v="Wisconsin"/>
    <s v="Milwaukee"/>
    <n v="250"/>
    <n v="15000"/>
    <n v="0.4"/>
    <x v="0"/>
    <s v="Air Jordan 1 Jester XX Low Laced"/>
    <s v="CI7815-602"/>
  </r>
  <r>
    <s v="NIKE"/>
    <n v="1185732"/>
    <d v="2021-03-02T00:00:00"/>
    <s v="Midwest"/>
    <s v="Wisconsin"/>
    <s v="Milwaukee"/>
    <n v="470"/>
    <n v="28200"/>
    <n v="0.3"/>
    <x v="0"/>
    <s v="Nike Metcon 5 Premium"/>
    <s v="CJ0818-146"/>
  </r>
  <r>
    <s v="NIKE"/>
    <n v="1185732"/>
    <d v="2021-03-02T00:00:00"/>
    <s v="Midwest"/>
    <s v="Wisconsin"/>
    <s v="Milwaukee"/>
    <n v="175"/>
    <n v="12250"/>
    <n v="0.35"/>
    <x v="0"/>
    <s v="Nike Free RN 5.0"/>
    <s v="CI1289-100"/>
  </r>
  <r>
    <s v="NIKE"/>
    <n v="1185732"/>
    <d v="2021-03-02T00:00:00"/>
    <s v="Midwest"/>
    <s v="Wisconsin"/>
    <s v="Milwaukee"/>
    <n v="225"/>
    <n v="6750"/>
    <n v="0.3"/>
    <x v="0"/>
    <s v="Nike Zoom Rival Fly"/>
    <s v="CD7287-003"/>
  </r>
  <r>
    <s v="NIKE"/>
    <n v="1185732"/>
    <d v="2021-03-02T00:00:00"/>
    <s v="Midwest"/>
    <s v="Wisconsin"/>
    <s v="Milwaukee"/>
    <n v="75"/>
    <n v="3375"/>
    <n v="0.3"/>
    <x v="0"/>
    <s v="Nike SB Zoom Stefan Janoski Canvas RM"/>
    <s v="AR7718-001"/>
  </r>
  <r>
    <s v="NIKE"/>
    <n v="1185732"/>
    <d v="2021-03-02T00:00:00"/>
    <s v="Midwest"/>
    <s v="Wisconsin"/>
    <s v="Milwaukee"/>
    <n v="125"/>
    <n v="18750"/>
    <n v="0.5"/>
    <x v="0"/>
    <s v="Nike Tiempo Legend 8 Academy IC"/>
    <s v="AT6099-606"/>
  </r>
  <r>
    <s v="NIKE"/>
    <n v="1185732"/>
    <d v="2021-03-02T00:00:00"/>
    <s v="Midwest"/>
    <s v="Wisconsin"/>
    <s v="Milwaukee"/>
    <n v="225"/>
    <n v="18000"/>
    <n v="0.4"/>
    <x v="0"/>
    <s v="Nike SB Bruin High"/>
    <s v="923112-001"/>
  </r>
  <r>
    <s v="NIKE"/>
    <n v="1185732"/>
    <d v="2021-04-03T00:00:00"/>
    <s v="Midwest"/>
    <s v="Wisconsin"/>
    <s v="Milwaukee"/>
    <n v="450"/>
    <n v="27000"/>
    <n v="0.3"/>
    <x v="0"/>
    <s v="PG 3"/>
    <s v="AO2607-401"/>
  </r>
  <r>
    <s v="NIKE"/>
    <n v="1185732"/>
    <d v="2021-04-03T00:00:00"/>
    <s v="Midwest"/>
    <s v="Wisconsin"/>
    <s v="Milwaukee"/>
    <n v="150"/>
    <n v="10500"/>
    <n v="0.35"/>
    <x v="0"/>
    <s v="Nike Free TR Ultra"/>
    <s v="AO3424-001"/>
  </r>
  <r>
    <s v="NIKE"/>
    <n v="1185732"/>
    <d v="2021-04-03T00:00:00"/>
    <s v="Midwest"/>
    <s v="Wisconsin"/>
    <s v="Milwaukee"/>
    <n v="150"/>
    <n v="4500"/>
    <n v="0.3"/>
    <x v="0"/>
    <s v="Nike PhantomVNM Club FG"/>
    <s v="AO0577-717"/>
  </r>
  <r>
    <s v="NIKE"/>
    <n v="1185732"/>
    <d v="2021-04-03T00:00:00"/>
    <s v="Midwest"/>
    <s v="Wisconsin"/>
    <s v="Milwaukee"/>
    <n v="75"/>
    <n v="3375"/>
    <n v="0.3"/>
    <x v="0"/>
    <s v="Nike MX-720-818"/>
    <s v="BQ5972-001"/>
  </r>
  <r>
    <s v="NIKE"/>
    <n v="1185732"/>
    <d v="2021-04-03T00:00:00"/>
    <s v="Midwest"/>
    <s v="Wisconsin"/>
    <s v="Milwaukee"/>
    <n v="100"/>
    <n v="30000"/>
    <n v="0.5"/>
    <x v="0"/>
    <s v="Air Jordan 7 Retro"/>
    <s v="313358-006"/>
  </r>
  <r>
    <s v="NIKE"/>
    <n v="1185732"/>
    <d v="2021-04-03T00:00:00"/>
    <s v="Midwest"/>
    <s v="Wisconsin"/>
    <s v="Milwaukee"/>
    <n v="225"/>
    <n v="45000"/>
    <n v="0.4"/>
    <x v="0"/>
    <s v="Nike SFB Gen 2 20cm (approx.)"/>
    <s v="922474-001"/>
  </r>
  <r>
    <s v="NIKE"/>
    <n v="1185732"/>
    <d v="2021-05-04T00:00:00"/>
    <s v="Midwest"/>
    <s v="Wisconsin"/>
    <s v="Milwaukee"/>
    <n v="495"/>
    <n v="89100"/>
    <n v="0.3"/>
    <x v="0"/>
    <s v="Nike Mercurial Superfly 7 Elite MDS FG"/>
    <s v="BQ5469-703"/>
  </r>
  <r>
    <s v="NIKE"/>
    <n v="1185732"/>
    <d v="2021-05-04T00:00:00"/>
    <s v="Midwest"/>
    <s v="Wisconsin"/>
    <s v="Milwaukee"/>
    <n v="200"/>
    <n v="28000"/>
    <n v="0.35"/>
    <x v="0"/>
    <s v="Nike Epic Phantom React"/>
    <s v="CI1290-100"/>
  </r>
  <r>
    <s v="NIKE"/>
    <n v="1185732"/>
    <d v="2021-05-04T00:00:00"/>
    <s v="Midwest"/>
    <s v="Wisconsin"/>
    <s v="Milwaukee"/>
    <n v="175"/>
    <n v="18375"/>
    <n v="0.3"/>
    <x v="0"/>
    <s v="Nike Air Max 720 SE"/>
    <s v="BV6484-002"/>
  </r>
  <r>
    <s v="NIKE"/>
    <n v="1185732"/>
    <d v="2021-05-04T00:00:00"/>
    <s v="Midwest"/>
    <s v="Wisconsin"/>
    <s v="Milwaukee"/>
    <n v="150"/>
    <n v="15750"/>
    <n v="0.3"/>
    <x v="0"/>
    <s v="Nike Air Huarache Ultra"/>
    <s v="885118-001"/>
  </r>
  <r>
    <s v="NIKE"/>
    <n v="1185732"/>
    <d v="2021-05-04T00:00:00"/>
    <s v="Midwest"/>
    <s v="Wisconsin"/>
    <s v="Milwaukee"/>
    <n v="175"/>
    <n v="39375"/>
    <n v="0.5"/>
    <x v="0"/>
    <s v="Nike Wildhorse 6"/>
    <s v="BV7099-400"/>
  </r>
  <r>
    <s v="NIKE"/>
    <n v="1185732"/>
    <d v="2021-05-04T00:00:00"/>
    <s v="Midwest"/>
    <s v="Wisconsin"/>
    <s v="Milwaukee"/>
    <n v="300"/>
    <n v="60000"/>
    <n v="0.4"/>
    <x v="0"/>
    <s v="Nike Air Max 270 React SE"/>
    <s v="BV3387-400"/>
  </r>
  <r>
    <s v="NIKE"/>
    <n v="1185732"/>
    <d v="2021-06-03T00:00:00"/>
    <s v="Midwest"/>
    <s v="Wisconsin"/>
    <s v="Milwaukee"/>
    <n v="550"/>
    <n v="57750"/>
    <n v="0.3"/>
    <x v="0"/>
    <s v="Nike Benassi JDI BETRUE"/>
    <s v="CD2717-001"/>
  </r>
  <r>
    <s v="NIKE"/>
    <n v="1185732"/>
    <d v="2021-06-03T00:00:00"/>
    <s v="Midwest"/>
    <s v="Wisconsin"/>
    <s v="Milwaukee"/>
    <n v="300"/>
    <n v="31500"/>
    <n v="0.35"/>
    <x v="0"/>
    <s v="Nike Zoom Rise"/>
    <s v="BQ5467-101"/>
  </r>
  <r>
    <s v="NIKE"/>
    <n v="1185732"/>
    <d v="2021-06-03T00:00:00"/>
    <s v="Midwest"/>
    <s v="Wisconsin"/>
    <s v="Milwaukee"/>
    <n v="200"/>
    <n v="15000"/>
    <n v="0.3"/>
    <x v="0"/>
    <s v="Nike Tiempo Legend 8 Club IC"/>
    <s v="AT6110-004"/>
  </r>
  <r>
    <s v="NIKE"/>
    <n v="1185732"/>
    <d v="2021-06-03T00:00:00"/>
    <s v="Midwest"/>
    <s v="Wisconsin"/>
    <s v="Milwaukee"/>
    <n v="175"/>
    <n v="13125"/>
    <n v="0.3"/>
    <x v="0"/>
    <s v="Nike Air Max 2017"/>
    <s v="849560-001"/>
  </r>
  <r>
    <s v="NIKE"/>
    <n v="1185732"/>
    <d v="2021-06-03T00:00:00"/>
    <s v="Midwest"/>
    <s v="Wisconsin"/>
    <s v="Milwaukee"/>
    <n v="175"/>
    <n v="30625"/>
    <n v="0.5"/>
    <x v="0"/>
    <s v="Nike Flex RN 2018"/>
    <s v="AA7408-008"/>
  </r>
  <r>
    <s v="NIKE"/>
    <n v="1185732"/>
    <d v="2021-06-03T00:00:00"/>
    <s v="Midwest"/>
    <s v="Wisconsin"/>
    <s v="Milwaukee"/>
    <n v="325"/>
    <n v="71500"/>
    <n v="0.4"/>
    <x v="0"/>
    <s v="NikeCourt Royale AC"/>
    <s v="BQ9138-601"/>
  </r>
  <r>
    <s v="NIKE"/>
    <n v="1185732"/>
    <d v="2021-07-02T00:00:00"/>
    <s v="Midwest"/>
    <s v="Wisconsin"/>
    <s v="Milwaukee"/>
    <n v="550"/>
    <n v="82500"/>
    <n v="0.3"/>
    <x v="0"/>
    <s v="Jordan Air Latitude 720"/>
    <s v="AV5187-602"/>
  </r>
  <r>
    <s v="NIKE"/>
    <n v="1185732"/>
    <d v="2021-07-02T00:00:00"/>
    <s v="Midwest"/>
    <s v="Wisconsin"/>
    <s v="Milwaukee"/>
    <n v="300"/>
    <n v="47250"/>
    <n v="0.35"/>
    <x v="0"/>
    <s v="Nike Phantom Vision 2 Club Dynamic Fit TF"/>
    <s v="CD4173-606"/>
  </r>
  <r>
    <s v="NIKE"/>
    <n v="1185732"/>
    <d v="2021-07-02T00:00:00"/>
    <s v="Midwest"/>
    <s v="Wisconsin"/>
    <s v="Milwaukee"/>
    <n v="225"/>
    <n v="27000"/>
    <n v="0.3"/>
    <x v="0"/>
    <s v="Nike Air Force 1 '07 SE"/>
    <s v="AA0287-002"/>
  </r>
  <r>
    <s v="NIKE"/>
    <n v="1185732"/>
    <d v="2021-07-02T00:00:00"/>
    <s v="Midwest"/>
    <s v="Wisconsin"/>
    <s v="Milwaukee"/>
    <n v="175"/>
    <n v="21000"/>
    <n v="0.3"/>
    <x v="0"/>
    <s v="Nike Zoom Fly 3 Premium"/>
    <s v="BV7756-001"/>
  </r>
  <r>
    <s v="NIKE"/>
    <n v="1185732"/>
    <d v="2021-07-02T00:00:00"/>
    <s v="Midwest"/>
    <s v="Wisconsin"/>
    <s v="Milwaukee"/>
    <n v="200"/>
    <n v="50000"/>
    <n v="0.5"/>
    <x v="0"/>
    <s v="Nike SB Alleyoop"/>
    <s v="CJ0882-001"/>
  </r>
  <r>
    <s v="NIKE"/>
    <n v="1185732"/>
    <d v="2021-07-02T00:00:00"/>
    <s v="Midwest"/>
    <s v="Wisconsin"/>
    <s v="Milwaukee"/>
    <n v="375"/>
    <n v="82500"/>
    <n v="0.4"/>
    <x v="0"/>
    <s v="Nike Mercurial Vapor 13 Elite SE FG"/>
    <s v="CD6720-808"/>
  </r>
  <r>
    <s v="NIKE"/>
    <n v="1185732"/>
    <d v="2021-08-03T00:00:00"/>
    <s v="Midwest"/>
    <s v="Wisconsin"/>
    <s v="Milwaukee"/>
    <n v="525"/>
    <n v="78750"/>
    <n v="0.3"/>
    <x v="0"/>
    <s v="Nike Air VaporMax 2019"/>
    <s v="AR6632-603"/>
  </r>
  <r>
    <s v="NIKE"/>
    <n v="1185732"/>
    <d v="2021-08-03T00:00:00"/>
    <s v="Midwest"/>
    <s v="Wisconsin"/>
    <s v="Milwaukee"/>
    <n v="300"/>
    <n v="47250"/>
    <n v="0.35"/>
    <x v="0"/>
    <s v="Nike Air Zoom Structure 22"/>
    <s v="AA1640-002"/>
  </r>
  <r>
    <s v="NIKE"/>
    <n v="1185732"/>
    <d v="2021-08-03T00:00:00"/>
    <s v="Midwest"/>
    <s v="Wisconsin"/>
    <s v="Milwaukee"/>
    <n v="225"/>
    <n v="27000"/>
    <n v="0.3"/>
    <x v="0"/>
    <s v="NikeCourt Air Zoom Vapor X"/>
    <s v="AA8027-109"/>
  </r>
  <r>
    <s v="NIKE"/>
    <n v="1185732"/>
    <d v="2021-08-03T00:00:00"/>
    <s v="Midwest"/>
    <s v="Wisconsin"/>
    <s v="Milwaukee"/>
    <n v="200"/>
    <n v="24000"/>
    <n v="0.3"/>
    <x v="0"/>
    <s v="LeBron Soldier 13 SFG"/>
    <s v="AR4225-100"/>
  </r>
  <r>
    <s v="NIKE"/>
    <n v="1185732"/>
    <d v="2021-08-03T00:00:00"/>
    <s v="Midwest"/>
    <s v="Wisconsin"/>
    <s v="Milwaukee"/>
    <n v="175"/>
    <n v="43750"/>
    <n v="0.5"/>
    <x v="0"/>
    <s v="Air Jordan 13 Retro"/>
    <s v="414571-030"/>
  </r>
  <r>
    <s v="NIKE"/>
    <n v="1185732"/>
    <d v="2021-08-03T00:00:00"/>
    <s v="Midwest"/>
    <s v="Wisconsin"/>
    <s v="Milwaukee"/>
    <n v="350"/>
    <n v="77000"/>
    <n v="0.4"/>
    <x v="0"/>
    <s v="Nike React Element 55 Premium"/>
    <s v="CD6964-002"/>
  </r>
  <r>
    <s v="NIKE"/>
    <n v="1185732"/>
    <d v="2021-09-04T00:00:00"/>
    <s v="Midwest"/>
    <s v="Wisconsin"/>
    <s v="Milwaukee"/>
    <n v="475"/>
    <n v="49875"/>
    <n v="0.3"/>
    <x v="0"/>
    <s v="Nike Zoom Pegasus Turbo 2"/>
    <s v="CN7383-300"/>
  </r>
  <r>
    <s v="NIKE"/>
    <n v="1185732"/>
    <d v="2021-09-04T00:00:00"/>
    <s v="Midwest"/>
    <s v="Wisconsin"/>
    <s v="Milwaukee"/>
    <n v="250"/>
    <n v="26250"/>
    <n v="0.35"/>
    <x v="0"/>
    <s v="Nike Air Max 97"/>
    <s v="CI7388-600"/>
  </r>
  <r>
    <s v="NIKE"/>
    <n v="1185732"/>
    <d v="2021-09-04T00:00:00"/>
    <s v="Midwest"/>
    <s v="Wisconsin"/>
    <s v="Milwaukee"/>
    <n v="150"/>
    <n v="11250"/>
    <n v="0.3"/>
    <x v="0"/>
    <s v="Nike Free RN Flyknit 3.0"/>
    <s v="BV7782-001"/>
  </r>
  <r>
    <s v="NIKE"/>
    <n v="1185732"/>
    <d v="2021-09-04T00:00:00"/>
    <s v="Midwest"/>
    <s v="Wisconsin"/>
    <s v="Milwaukee"/>
    <n v="125"/>
    <n v="9375"/>
    <n v="0.3"/>
    <x v="0"/>
    <s v="Nike Air Force 1 GORE-TEX ®"/>
    <s v="CK2630-001"/>
  </r>
  <r>
    <s v="NIKE"/>
    <n v="1185732"/>
    <d v="2021-09-04T00:00:00"/>
    <s v="Midwest"/>
    <s v="Wisconsin"/>
    <s v="Milwaukee"/>
    <n v="125"/>
    <n v="21875"/>
    <n v="0.5"/>
    <x v="0"/>
    <s v="Nike Air Zoom Pegasus 36"/>
    <s v="CN6867-001"/>
  </r>
  <r>
    <s v="NIKE"/>
    <n v="1185732"/>
    <d v="2021-09-04T00:00:00"/>
    <s v="Midwest"/>
    <s v="Wisconsin"/>
    <s v="Milwaukee"/>
    <n v="200"/>
    <n v="32000"/>
    <n v="0.4"/>
    <x v="0"/>
    <s v="Nike Phantom Venom Academy TF"/>
    <s v="AO0571-606"/>
  </r>
  <r>
    <s v="NIKE"/>
    <n v="1185732"/>
    <d v="2021-10-03T00:00:00"/>
    <s v="Midwest"/>
    <s v="Wisconsin"/>
    <s v="Milwaukee"/>
    <n v="375"/>
    <n v="50625"/>
    <n v="0.3"/>
    <x v="0"/>
    <s v="Kyrie 4"/>
    <s v="943806-602"/>
  </r>
  <r>
    <s v="NIKE"/>
    <n v="1185732"/>
    <d v="2021-10-03T00:00:00"/>
    <s v="Midwest"/>
    <s v="Wisconsin"/>
    <s v="Milwaukee"/>
    <n v="225"/>
    <n v="27562.5"/>
    <n v="0.35"/>
    <x v="0"/>
    <s v="Nike Metcon 4 XD Patch"/>
    <s v="BQ7978-001"/>
  </r>
  <r>
    <s v="NIKE"/>
    <n v="1185732"/>
    <d v="2021-10-03T00:00:00"/>
    <s v="Midwest"/>
    <s v="Wisconsin"/>
    <s v="Milwaukee"/>
    <n v="125"/>
    <n v="13125"/>
    <n v="0.3"/>
    <x v="0"/>
    <s v="NikeCourt Royale SL"/>
    <s v="844896-002"/>
  </r>
  <r>
    <s v="NIKE"/>
    <n v="1185732"/>
    <d v="2021-10-03T00:00:00"/>
    <s v="Midwest"/>
    <s v="Wisconsin"/>
    <s v="Milwaukee"/>
    <n v="125"/>
    <n v="13125"/>
    <n v="0.3"/>
    <x v="0"/>
    <s v="Nike React Metcon"/>
    <s v="BQ6046-010"/>
  </r>
  <r>
    <s v="NIKE"/>
    <n v="1185732"/>
    <d v="2021-10-03T00:00:00"/>
    <s v="Midwest"/>
    <s v="Wisconsin"/>
    <s v="Milwaukee"/>
    <n v="125"/>
    <n v="28125"/>
    <n v="0.5"/>
    <x v="0"/>
    <s v="Nike Phantom Vision 2 Academy Dynamic Fit TF"/>
    <s v="CD4172-606"/>
  </r>
  <r>
    <s v="NIKE"/>
    <n v="1185732"/>
    <d v="2021-10-03T00:00:00"/>
    <s v="Midwest"/>
    <s v="Wisconsin"/>
    <s v="Milwaukee"/>
    <n v="250"/>
    <n v="50000"/>
    <n v="0.4"/>
    <x v="0"/>
    <s v="Nike ZoomX Vista Grind SP"/>
    <s v="CT5770-300"/>
  </r>
  <r>
    <s v="NIKE"/>
    <n v="1185732"/>
    <d v="2021-11-03T00:00:00"/>
    <s v="Midwest"/>
    <s v="Wisconsin"/>
    <s v="Milwaukee"/>
    <n v="400"/>
    <n v="54000"/>
    <n v="0.3"/>
    <x v="0"/>
    <s v="Nike Air Max 90"/>
    <s v="CU3004-176"/>
  </r>
  <r>
    <s v="NIKE"/>
    <n v="1185732"/>
    <d v="2021-11-03T00:00:00"/>
    <s v="Midwest"/>
    <s v="Wisconsin"/>
    <s v="Milwaukee"/>
    <n v="300"/>
    <n v="36750"/>
    <n v="0.35"/>
    <x v="0"/>
    <s v="Nike Air Max 270 React"/>
    <s v="CI3899-200"/>
  </r>
  <r>
    <s v="NIKE"/>
    <n v="1185732"/>
    <d v="2021-11-03T00:00:00"/>
    <s v="Midwest"/>
    <s v="Wisconsin"/>
    <s v="Milwaukee"/>
    <n v="245"/>
    <n v="25725"/>
    <n v="0.3"/>
    <x v="0"/>
    <s v="Nike Zoom Fly SP Fast"/>
    <s v="BV0389-001"/>
  </r>
  <r>
    <s v="NIKE"/>
    <n v="1185732"/>
    <d v="2021-11-03T00:00:00"/>
    <s v="Midwest"/>
    <s v="Wisconsin"/>
    <s v="Milwaukee"/>
    <n v="225"/>
    <n v="23625"/>
    <n v="0.3"/>
    <x v="0"/>
    <s v="Nike Drop-Type"/>
    <s v="CQ0989-002"/>
  </r>
  <r>
    <s v="NIKE"/>
    <n v="1185732"/>
    <d v="2021-11-03T00:00:00"/>
    <s v="Midwest"/>
    <s v="Wisconsin"/>
    <s v="Milwaukee"/>
    <n v="200"/>
    <n v="60000"/>
    <n v="0.5"/>
    <x v="0"/>
    <s v="Nike Air Max 98 SE"/>
    <s v="CI7379-400"/>
  </r>
  <r>
    <s v="NIKE"/>
    <n v="1185732"/>
    <d v="2021-11-03T00:00:00"/>
    <s v="Midwest"/>
    <s v="Wisconsin"/>
    <s v="Milwaukee"/>
    <n v="300"/>
    <n v="78000"/>
    <n v="0.4"/>
    <x v="0"/>
    <s v="Nike Zoom Rival Fly 2"/>
    <s v="CN6881-300"/>
  </r>
  <r>
    <s v="NIKE"/>
    <n v="1185732"/>
    <d v="2021-12-02T00:00:00"/>
    <s v="Midwest"/>
    <s v="Wisconsin"/>
    <s v="Milwaukee"/>
    <n v="550"/>
    <n v="99000"/>
    <n v="0.3"/>
    <x v="0"/>
    <s v="Nike MX-720-818"/>
    <s v="CI3869-500"/>
  </r>
  <r>
    <s v="NIKE"/>
    <n v="1185732"/>
    <d v="2021-12-02T00:00:00"/>
    <s v="Midwest"/>
    <s v="Wisconsin"/>
    <s v="Milwaukee"/>
    <n v="350"/>
    <n v="61250"/>
    <n v="0.35"/>
    <x v="0"/>
    <s v="Nike Blazer Low LE"/>
    <s v="AV9370-001"/>
  </r>
  <r>
    <s v="NIKE"/>
    <n v="1185732"/>
    <d v="2021-12-02T00:00:00"/>
    <s v="Midwest"/>
    <s v="Wisconsin"/>
    <s v="Milwaukee"/>
    <n v="300"/>
    <n v="45000"/>
    <n v="0.3"/>
    <x v="0"/>
    <s v="Nike Zoom Pegasus Turbo 2 Rise"/>
    <s v="BV1134-001"/>
  </r>
  <r>
    <s v="NIKE"/>
    <n v="1185732"/>
    <d v="2021-12-02T00:00:00"/>
    <s v="Midwest"/>
    <s v="Wisconsin"/>
    <s v="Milwaukee"/>
    <n v="250"/>
    <n v="37500"/>
    <n v="0.3"/>
    <x v="0"/>
    <s v="Nike Air Max 98"/>
    <s v="CT1531-001"/>
  </r>
  <r>
    <s v="NIKE"/>
    <n v="1185732"/>
    <d v="2021-12-02T00:00:00"/>
    <s v="Midwest"/>
    <s v="Wisconsin"/>
    <s v="Milwaukee"/>
    <n v="250"/>
    <n v="75000"/>
    <n v="0.5"/>
    <x v="0"/>
    <s v="Nike Air Max Dia SE"/>
    <s v="AR7410-603"/>
  </r>
  <r>
    <s v="NIKE"/>
    <n v="1185732"/>
    <d v="2021-12-02T00:00:00"/>
    <s v="Midwest"/>
    <s v="Wisconsin"/>
    <s v="Milwaukee"/>
    <n v="350"/>
    <n v="91000"/>
    <n v="0.4"/>
    <x v="0"/>
    <s v="Nike Mercurial Superfly 7 Academy MDS TF"/>
    <s v="BQ5435-401"/>
  </r>
  <r>
    <s v="NIKE"/>
    <n v="1185732"/>
    <d v="2021-01-10T00:00:00"/>
    <s v="Midwest"/>
    <s v="Wisconsin"/>
    <s v="Milwaukee"/>
    <n v="500"/>
    <n v="70000"/>
    <n v="0.4"/>
    <x v="0"/>
    <s v="Nike Tanjun"/>
    <s v="812655-011"/>
  </r>
  <r>
    <s v="NIKE"/>
    <n v="1185732"/>
    <d v="2021-01-10T00:00:00"/>
    <s v="Midwest"/>
    <s v="Wisconsin"/>
    <s v="Milwaukee"/>
    <n v="300"/>
    <n v="42000"/>
    <n v="0.4"/>
    <x v="0"/>
    <s v="Nike Air Max 90"/>
    <s v="325213-139"/>
  </r>
  <r>
    <s v="NIKE"/>
    <n v="1185732"/>
    <d v="2021-01-10T00:00:00"/>
    <s v="Midwest"/>
    <s v="Wisconsin"/>
    <s v="Milwaukee"/>
    <n v="300"/>
    <n v="26250"/>
    <n v="0.35"/>
    <x v="0"/>
    <s v="Nike Air Max 720 BETRUE"/>
    <s v="CJ5472-900"/>
  </r>
  <r>
    <s v="NIKE"/>
    <n v="1185732"/>
    <d v="2021-01-10T00:00:00"/>
    <s v="Midwest"/>
    <s v="Wisconsin"/>
    <s v="Milwaukee"/>
    <n v="150"/>
    <n v="15750"/>
    <n v="0.35"/>
    <x v="0"/>
    <s v="Nike Odyssey React"/>
    <s v="AO9820-001"/>
  </r>
  <r>
    <s v="NIKE"/>
    <n v="1185732"/>
    <d v="2021-01-10T00:00:00"/>
    <s v="Midwest"/>
    <s v="Wisconsin"/>
    <s v="Milwaukee"/>
    <n v="200"/>
    <n v="27000"/>
    <n v="0.3"/>
    <x v="0"/>
    <s v="Nike Legend React"/>
    <s v="AA1626-602"/>
  </r>
  <r>
    <s v="NIKE"/>
    <n v="1185732"/>
    <d v="2021-01-10T00:00:00"/>
    <s v="Midwest"/>
    <s v="Wisconsin"/>
    <s v="Milwaukee"/>
    <n v="300"/>
    <n v="42000"/>
    <n v="0.4"/>
    <x v="0"/>
    <s v="Nike Air Zoom Winflo 6"/>
    <s v="AQ8228-102"/>
  </r>
  <r>
    <s v="NIKE"/>
    <n v="1185732"/>
    <d v="2021-02-10T00:00:00"/>
    <s v="Midwest"/>
    <s v="Wisconsin"/>
    <s v="Milwaukee"/>
    <n v="550"/>
    <n v="77000"/>
    <n v="0.4"/>
    <x v="0"/>
    <s v="Nike Air Zoom Vomero 14"/>
    <s v="AH7858-010"/>
  </r>
  <r>
    <s v="NIKE"/>
    <n v="1185732"/>
    <d v="2021-02-10T00:00:00"/>
    <s v="Midwest"/>
    <s v="Wisconsin"/>
    <s v="Milwaukee"/>
    <n v="200"/>
    <n v="28000"/>
    <n v="0.4"/>
    <x v="0"/>
    <s v="Nike Air VaporMax SE"/>
    <s v="CI1246-302"/>
  </r>
  <r>
    <s v="NIKE"/>
    <n v="1185732"/>
    <d v="2021-02-10T00:00:00"/>
    <s v="Midwest"/>
    <s v="Wisconsin"/>
    <s v="Milwaukee"/>
    <n v="250"/>
    <n v="21875"/>
    <n v="0.35"/>
    <x v="0"/>
    <s v="Nike Mercurial Superfly 7 Academy MDS IC"/>
    <s v="BQ5430-401"/>
  </r>
  <r>
    <s v="NIKE"/>
    <n v="1185732"/>
    <d v="2021-02-10T00:00:00"/>
    <s v="Midwest"/>
    <s v="Indiana"/>
    <s v="Indianapolis"/>
    <n v="125"/>
    <n v="13125"/>
    <n v="0.35"/>
    <x v="0"/>
    <s v="NikeCourt Air Max Wildcard"/>
    <s v="AO7353-105"/>
  </r>
  <r>
    <s v="NIKE"/>
    <n v="1185732"/>
    <d v="2021-02-10T00:00:00"/>
    <s v="Midwest"/>
    <s v="Indiana"/>
    <s v="Indianapolis"/>
    <n v="200"/>
    <n v="27000"/>
    <n v="0.3"/>
    <x v="0"/>
    <s v="Nike Air Max 98"/>
    <s v="CI3709-001"/>
  </r>
  <r>
    <s v="NIKE"/>
    <n v="1185732"/>
    <d v="2021-02-10T00:00:00"/>
    <s v="Midwest"/>
    <s v="Indiana"/>
    <s v="Indianapolis"/>
    <n v="300"/>
    <n v="24000"/>
    <n v="0.4"/>
    <x v="0"/>
    <s v="Nike SB Zoom Stefan Janoski Mid RM"/>
    <s v="AT7324-001"/>
  </r>
  <r>
    <s v="NIKE"/>
    <n v="1185732"/>
    <d v="2021-03-09T00:00:00"/>
    <s v="Midwest"/>
    <s v="Indiana"/>
    <s v="Indianapolis"/>
    <n v="520"/>
    <n v="52000"/>
    <n v="0.4"/>
    <x v="0"/>
    <s v="NikeCourt Air Zoom Zero"/>
    <s v="AA8022-107"/>
  </r>
  <r>
    <s v="NIKE"/>
    <n v="1185732"/>
    <d v="2021-03-09T00:00:00"/>
    <s v="Midwest"/>
    <s v="Indiana"/>
    <s v="Indianapolis"/>
    <n v="225"/>
    <n v="22500"/>
    <n v="0.4"/>
    <x v="0"/>
    <s v="Nike x Olivia Kim Air Footscape"/>
    <s v="CK3321-100"/>
  </r>
  <r>
    <s v="NIKE"/>
    <n v="1185732"/>
    <d v="2021-03-09T00:00:00"/>
    <s v="Midwest"/>
    <s v="Indiana"/>
    <s v="Indianapolis"/>
    <n v="275"/>
    <n v="14437.5"/>
    <n v="0.35"/>
    <x v="0"/>
    <s v="Nike M2K Tekno"/>
    <s v="AO3108-018"/>
  </r>
  <r>
    <s v="NIKE"/>
    <n v="1185732"/>
    <d v="2021-03-09T00:00:00"/>
    <s v="Midwest"/>
    <s v="Indiana"/>
    <s v="Indianapolis"/>
    <n v="125"/>
    <n v="8750"/>
    <n v="0.35"/>
    <x v="0"/>
    <s v="PG 3"/>
    <s v="AO2607-401"/>
  </r>
  <r>
    <s v="NIKE"/>
    <n v="1185732"/>
    <d v="2021-03-09T00:00:00"/>
    <s v="Midwest"/>
    <s v="Indiana"/>
    <s v="Indianapolis"/>
    <n v="175"/>
    <n v="18375"/>
    <n v="0.3"/>
    <x v="0"/>
    <s v="Air Jordan 5 Retro"/>
    <s v="CN2932-100"/>
  </r>
  <r>
    <s v="NIKE"/>
    <n v="1185732"/>
    <d v="2021-03-09T00:00:00"/>
    <s v="Midwest"/>
    <s v="Indiana"/>
    <s v="Indianapolis"/>
    <n v="275"/>
    <n v="27500"/>
    <n v="0.4"/>
    <x v="0"/>
    <s v="Nike Air Max Dia NRG"/>
    <s v="CQ2503-900"/>
  </r>
  <r>
    <s v="NIKE"/>
    <n v="1185732"/>
    <d v="2021-04-10T00:00:00"/>
    <s v="Midwest"/>
    <s v="Indiana"/>
    <s v="Indianapolis"/>
    <n v="500"/>
    <n v="50000"/>
    <n v="0.4"/>
    <x v="0"/>
    <s v="Nike Mercurial Vapor 13 Elite FG"/>
    <s v="AQ4176-049"/>
  </r>
  <r>
    <s v="NIKE"/>
    <n v="1185732"/>
    <d v="2021-04-10T00:00:00"/>
    <s v="Midwest"/>
    <s v="Indiana"/>
    <s v="Indianapolis"/>
    <n v="200"/>
    <n v="20000"/>
    <n v="0.4"/>
    <x v="0"/>
    <s v="Nike Air Max 720"/>
    <s v="AR9293-603"/>
  </r>
  <r>
    <s v="NIKE"/>
    <n v="1185732"/>
    <d v="2021-04-10T00:00:00"/>
    <s v="Midwest"/>
    <s v="Indiana"/>
    <s v="Indianapolis"/>
    <n v="200"/>
    <n v="10500"/>
    <n v="0.35"/>
    <x v="0"/>
    <s v="Nike Zoom KD12"/>
    <s v="AR4229-003"/>
  </r>
  <r>
    <s v="NIKE"/>
    <n v="1185732"/>
    <d v="2021-04-10T00:00:00"/>
    <s v="Midwest"/>
    <s v="Indiana"/>
    <s v="Indianapolis"/>
    <n v="125"/>
    <n v="8750"/>
    <n v="0.35"/>
    <x v="0"/>
    <s v="Air Jordan 7 Retro"/>
    <s v="313358-006"/>
  </r>
  <r>
    <s v="NIKE"/>
    <n v="1185732"/>
    <d v="2021-04-10T00:00:00"/>
    <s v="Midwest"/>
    <s v="Indiana"/>
    <s v="Indianapolis"/>
    <n v="150"/>
    <n v="29250"/>
    <n v="0.3"/>
    <x v="0"/>
    <s v="Nike Mercurial Superfly 7 Academy IC"/>
    <s v="AT7975-606"/>
  </r>
  <r>
    <s v="NIKE"/>
    <n v="1185732"/>
    <d v="2021-04-10T00:00:00"/>
    <s v="Midwest"/>
    <s v="Indiana"/>
    <s v="Indianapolis"/>
    <n v="275"/>
    <n v="55000"/>
    <n v="0.4"/>
    <x v="0"/>
    <s v="Nike Air Zoom Pegasus 36 FlyEase"/>
    <s v="BV0614-005"/>
  </r>
  <r>
    <s v="NIKE"/>
    <n v="1185732"/>
    <d v="2021-05-11T00:00:00"/>
    <s v="Midwest"/>
    <s v="Indiana"/>
    <s v="Indianapolis"/>
    <n v="545"/>
    <n v="130800"/>
    <n v="0.4"/>
    <x v="0"/>
    <s v="Nike Daybreak"/>
    <s v="CQ7620-001"/>
  </r>
  <r>
    <s v="NIKE"/>
    <n v="1185732"/>
    <d v="2021-05-11T00:00:00"/>
    <s v="Midwest"/>
    <s v="Indiana"/>
    <s v="Indianapolis"/>
    <n v="250"/>
    <n v="40000"/>
    <n v="0.4"/>
    <x v="0"/>
    <s v="Nike P-6000 Icon Clash"/>
    <s v="BV1021-007"/>
  </r>
  <r>
    <s v="NIKE"/>
    <n v="1185732"/>
    <d v="2021-05-11T00:00:00"/>
    <s v="Midwest"/>
    <s v="Indiana"/>
    <s v="Indianapolis"/>
    <n v="225"/>
    <n v="27562.5"/>
    <n v="0.35"/>
    <x v="0"/>
    <s v="Nike Mercurial Superfly 7 Elite FG"/>
    <s v="AQ4174-049"/>
  </r>
  <r>
    <s v="NIKE"/>
    <n v="1185732"/>
    <d v="2021-05-11T00:00:00"/>
    <s v="Midwest"/>
    <s v="Indiana"/>
    <s v="Indianapolis"/>
    <n v="175"/>
    <n v="21437.5"/>
    <n v="0.35"/>
    <x v="0"/>
    <s v="Nike SB Chron Solarsoft Premium"/>
    <s v="CK0980-002"/>
  </r>
  <r>
    <s v="NIKE"/>
    <n v="1185732"/>
    <d v="2021-05-11T00:00:00"/>
    <s v="Midwest"/>
    <s v="Indiana"/>
    <s v="Indianapolis"/>
    <n v="200"/>
    <n v="27000"/>
    <n v="0.3"/>
    <x v="0"/>
    <s v="Nike Tiempo Legend 8 Club TF"/>
    <s v="AT6109-606"/>
  </r>
  <r>
    <s v="NIKE"/>
    <n v="1185732"/>
    <d v="2021-05-11T00:00:00"/>
    <s v="Midwest"/>
    <s v="Indiana"/>
    <s v="Indianapolis"/>
    <n v="325"/>
    <n v="71500"/>
    <n v="0.4"/>
    <x v="0"/>
    <s v="Nike Air Max Bella TR 3"/>
    <s v="CJ0842-600"/>
  </r>
  <r>
    <s v="NIKE"/>
    <n v="1185732"/>
    <d v="2021-06-10T00:00:00"/>
    <s v="Midwest"/>
    <s v="Indiana"/>
    <s v="Indianapolis"/>
    <n v="575"/>
    <n v="92000"/>
    <n v="0.4"/>
    <x v="0"/>
    <s v="Nike Blazer Low Suede"/>
    <s v="AV9373-002"/>
  </r>
  <r>
    <s v="NIKE"/>
    <n v="1185732"/>
    <d v="2021-06-10T00:00:00"/>
    <s v="Midwest"/>
    <s v="Indiana"/>
    <s v="Indianapolis"/>
    <n v="325"/>
    <n v="45500"/>
    <n v="0.4"/>
    <x v="0"/>
    <s v="Nike Air Max 95 Premium"/>
    <s v="807443-503"/>
  </r>
  <r>
    <s v="NIKE"/>
    <n v="1185732"/>
    <d v="2021-06-10T00:00:00"/>
    <s v="Midwest"/>
    <s v="Indiana"/>
    <s v="Indianapolis"/>
    <n v="200"/>
    <n v="21000"/>
    <n v="0.35"/>
    <x v="0"/>
    <s v="Nike Pre-Love O.X."/>
    <s v="AO3166-300"/>
  </r>
  <r>
    <s v="NIKE"/>
    <n v="1185732"/>
    <d v="2021-06-10T00:00:00"/>
    <s v="Midwest"/>
    <s v="Indiana"/>
    <s v="Indianapolis"/>
    <n v="175"/>
    <n v="18375"/>
    <n v="0.35"/>
    <x v="0"/>
    <s v="Nike Mercurial Vapor 13 Academy MG"/>
    <s v="AT5269-606"/>
  </r>
  <r>
    <s v="NIKE"/>
    <n v="1185732"/>
    <d v="2021-06-10T00:00:00"/>
    <s v="Midwest"/>
    <s v="Indiana"/>
    <s v="Indianapolis"/>
    <n v="175"/>
    <n v="21000"/>
    <n v="0.3"/>
    <x v="0"/>
    <s v="Nike Mercurial Superfly 7 Academy MG"/>
    <s v="AT7946-414"/>
  </r>
  <r>
    <s v="NIKE"/>
    <n v="1185732"/>
    <d v="2021-06-10T00:00:00"/>
    <s v="Midwest"/>
    <s v="Indiana"/>
    <s v="Indianapolis"/>
    <n v="325"/>
    <n v="78000"/>
    <n v="0.4"/>
    <x v="0"/>
    <s v="Nike Air Force 1 '07 SE"/>
    <s v="CI3446-001"/>
  </r>
  <r>
    <s v="NIKE"/>
    <n v="1185732"/>
    <d v="2021-07-09T00:00:00"/>
    <s v="Midwest"/>
    <s v="Indiana"/>
    <s v="Indianapolis"/>
    <n v="550"/>
    <n v="121000"/>
    <n v="0.4"/>
    <x v="0"/>
    <s v="Nike Zoom Pegasus Turbo XX"/>
    <s v="AR4347-600"/>
  </r>
  <r>
    <s v="NIKE"/>
    <n v="1185732"/>
    <d v="2021-07-09T00:00:00"/>
    <s v="Midwest"/>
    <s v="Indiana"/>
    <s v="Indianapolis"/>
    <n v="300"/>
    <n v="60000"/>
    <n v="0.4"/>
    <x v="0"/>
    <s v="Nike React Metcon"/>
    <s v="BQ6044-100"/>
  </r>
  <r>
    <s v="NIKE"/>
    <n v="1185732"/>
    <d v="2021-07-09T00:00:00"/>
    <s v="Midwest"/>
    <s v="Indiana"/>
    <s v="Indianapolis"/>
    <n v="225"/>
    <n v="35437.5"/>
    <n v="0.35"/>
    <x v="0"/>
    <s v="Nike Air Max 200"/>
    <s v="CI3867-001"/>
  </r>
  <r>
    <s v="NIKE"/>
    <n v="1185732"/>
    <d v="2021-07-09T00:00:00"/>
    <s v="Midwest"/>
    <s v="Indiana"/>
    <s v="Indianapolis"/>
    <n v="175"/>
    <n v="27562.5"/>
    <n v="0.35"/>
    <x v="0"/>
    <s v="Nike Phantom Venom Academy IC"/>
    <s v="AO0570-810"/>
  </r>
  <r>
    <s v="NIKE"/>
    <n v="1185732"/>
    <d v="2021-07-09T00:00:00"/>
    <s v="Midwest"/>
    <s v="Indiana"/>
    <s v="Indianapolis"/>
    <n v="200"/>
    <n v="33000"/>
    <n v="0.3"/>
    <x v="0"/>
    <s v="Nike Phantom Vision Academy Dynamic Fit IC"/>
    <s v="AO3267-080"/>
  </r>
  <r>
    <s v="NIKE"/>
    <n v="1185732"/>
    <d v="2021-07-09T00:00:00"/>
    <s v="Midwest"/>
    <s v="Indiana"/>
    <s v="Indianapolis"/>
    <n v="375"/>
    <n v="90000"/>
    <n v="0.4"/>
    <x v="0"/>
    <s v="Air Jordan 1 Jester XX Low Laced SE"/>
    <s v="CQ0278-200"/>
  </r>
  <r>
    <s v="NIKE"/>
    <n v="1185732"/>
    <d v="2021-08-10T00:00:00"/>
    <s v="Midwest"/>
    <s v="Indiana"/>
    <s v="Indianapolis"/>
    <n v="525"/>
    <n v="105000"/>
    <n v="0.4"/>
    <x v="0"/>
    <s v="Nike Mercurial Vapor 13 Club MG"/>
    <s v="AT7968-606"/>
  </r>
  <r>
    <s v="NIKE"/>
    <n v="1185732"/>
    <d v="2021-08-10T00:00:00"/>
    <s v="Midwest"/>
    <s v="Indiana"/>
    <s v="Indianapolis"/>
    <n v="300"/>
    <n v="54000"/>
    <n v="0.4"/>
    <x v="0"/>
    <s v="Nike Zoom Pegasus Turbo 2 Special Edition"/>
    <s v="BV7757-500"/>
  </r>
  <r>
    <s v="NIKE"/>
    <n v="1185732"/>
    <d v="2021-08-10T00:00:00"/>
    <s v="Midwest"/>
    <s v="Indiana"/>
    <s v="Indianapolis"/>
    <n v="225"/>
    <n v="31500"/>
    <n v="0.35"/>
    <x v="0"/>
    <s v="Nike Metcon 5 AMP"/>
    <s v="CN5455-160"/>
  </r>
  <r>
    <s v="NIKE"/>
    <n v="1185732"/>
    <d v="2021-08-10T00:00:00"/>
    <s v="Midwest"/>
    <s v="Indiana"/>
    <s v="Indianapolis"/>
    <n v="200"/>
    <n v="28000"/>
    <n v="0.35"/>
    <x v="0"/>
    <s v="Air Jordan 5 Retro"/>
    <s v="CD2722-001"/>
  </r>
  <r>
    <s v="NIKE"/>
    <n v="1185732"/>
    <d v="2021-08-10T00:00:00"/>
    <s v="Midwest"/>
    <s v="Indiana"/>
    <s v="Indianapolis"/>
    <n v="175"/>
    <n v="26250"/>
    <n v="0.3"/>
    <x v="0"/>
    <s v="Nike ZoomX Vaporfly NEXT%"/>
    <s v="AO4568-600"/>
  </r>
  <r>
    <s v="NIKE"/>
    <n v="1185732"/>
    <d v="2021-08-10T00:00:00"/>
    <s v="Midwest"/>
    <s v="Indiana"/>
    <s v="Indianapolis"/>
    <n v="350"/>
    <n v="77000"/>
    <n v="0.4"/>
    <x v="0"/>
    <s v="Nike Mercurial Vapor 13 Academy IC"/>
    <s v="AT7993-414"/>
  </r>
  <r>
    <s v="NIKE"/>
    <n v="1185732"/>
    <d v="2021-09-11T00:00:00"/>
    <s v="Midwest"/>
    <s v="Indiana"/>
    <s v="Indianapolis"/>
    <n v="475"/>
    <n v="66500"/>
    <n v="0.4"/>
    <x v="0"/>
    <s v="Nike Tiempo Legend 8 Academy TF"/>
    <s v="AT6100-606"/>
  </r>
  <r>
    <s v="NIKE"/>
    <n v="1185732"/>
    <d v="2021-09-11T00:00:00"/>
    <s v="Midwest"/>
    <s v="Indiana"/>
    <s v="Indianapolis"/>
    <n v="275"/>
    <n v="33000"/>
    <n v="0.4"/>
    <x v="0"/>
    <s v="Kyrie 6 'Enlightenment'"/>
    <s v="BQ4630-500"/>
  </r>
  <r>
    <s v="NIKE"/>
    <n v="1185732"/>
    <d v="2021-09-11T00:00:00"/>
    <s v="Midwest"/>
    <s v="Indiana"/>
    <s v="Indianapolis"/>
    <n v="175"/>
    <n v="15312.5"/>
    <n v="0.35"/>
    <x v="0"/>
    <s v="Nike React Metcon AMP"/>
    <s v="CT9155-063"/>
  </r>
  <r>
    <s v="NIKE"/>
    <n v="1185732"/>
    <d v="2021-09-11T00:00:00"/>
    <s v="Midwest"/>
    <s v="Indiana"/>
    <s v="Indianapolis"/>
    <n v="150"/>
    <n v="13125"/>
    <n v="0.35"/>
    <x v="0"/>
    <s v="Air Jordan 8 Retro"/>
    <s v="CI1236-100"/>
  </r>
  <r>
    <s v="NIKE"/>
    <n v="1185732"/>
    <d v="2021-09-11T00:00:00"/>
    <s v="Midwest"/>
    <s v="Indiana"/>
    <s v="Indianapolis"/>
    <n v="150"/>
    <n v="15750"/>
    <n v="0.3"/>
    <x v="0"/>
    <s v="Nike Phantom Venom Club IC"/>
    <s v="AO0578-717"/>
  </r>
  <r>
    <s v="NIKE"/>
    <n v="1185732"/>
    <d v="2021-09-11T00:00:00"/>
    <s v="Midwest"/>
    <s v="Indiana"/>
    <s v="Indianapolis"/>
    <n v="225"/>
    <n v="36000"/>
    <n v="0.4"/>
    <x v="0"/>
    <s v="Nike Mercurial Superfly 7 Academy TF"/>
    <s v="AT7978-414"/>
  </r>
  <r>
    <s v="NIKE"/>
    <n v="1185732"/>
    <d v="2021-10-10T00:00:00"/>
    <s v="Midwest"/>
    <s v="Indiana"/>
    <s v="Indianapolis"/>
    <n v="400"/>
    <n v="72000"/>
    <n v="0.4"/>
    <x v="0"/>
    <s v="Nike Air Max 98"/>
    <s v="AH6799-300"/>
  </r>
  <r>
    <s v="NIKE"/>
    <n v="1185732"/>
    <d v="2021-10-10T00:00:00"/>
    <s v="Midwest"/>
    <s v="Indiana"/>
    <s v="Indianapolis"/>
    <n v="250"/>
    <n v="35000"/>
    <n v="0.4"/>
    <x v="0"/>
    <s v="Nike P-6000 SE"/>
    <s v="CJ9585-600"/>
  </r>
  <r>
    <s v="NIKE"/>
    <n v="1185732"/>
    <d v="2021-10-10T00:00:00"/>
    <s v="Midwest"/>
    <s v="Indiana"/>
    <s v="Indianapolis"/>
    <n v="150"/>
    <n v="18375"/>
    <n v="0.35"/>
    <x v="0"/>
    <s v="Nike Air Force 1 '07 Essential"/>
    <s v="CJ1646-600"/>
  </r>
  <r>
    <s v="NIKE"/>
    <n v="1185732"/>
    <d v="2021-10-10T00:00:00"/>
    <s v="Midwest"/>
    <s v="Indiana"/>
    <s v="Indianapolis"/>
    <n v="150"/>
    <n v="18375"/>
    <n v="0.35"/>
    <x v="0"/>
    <s v="Nike Air Force 1 '07"/>
    <s v="CT4328-101"/>
  </r>
  <r>
    <s v="NIKE"/>
    <n v="1185732"/>
    <d v="2021-10-10T00:00:00"/>
    <s v="Midwest"/>
    <s v="Indiana"/>
    <s v="Indianapolis"/>
    <n v="150"/>
    <n v="20250"/>
    <n v="0.3"/>
    <x v="0"/>
    <s v="Nike Air Force 1 Sage Low LX"/>
    <s v="CI3482-200"/>
  </r>
  <r>
    <s v="NIKE"/>
    <n v="1185732"/>
    <d v="2021-10-10T00:00:00"/>
    <s v="Midwest"/>
    <s v="Indiana"/>
    <s v="Indianapolis"/>
    <n v="275"/>
    <n v="55000"/>
    <n v="0.4"/>
    <x v="0"/>
    <s v="Nike Air Max Dia SE"/>
    <s v="CD0479-200"/>
  </r>
  <r>
    <s v="NIKE"/>
    <n v="1185732"/>
    <d v="2021-11-10T00:00:00"/>
    <s v="Midwest"/>
    <s v="Indiana"/>
    <s v="Indianapolis"/>
    <n v="425"/>
    <n v="76500"/>
    <n v="0.4"/>
    <x v="0"/>
    <s v="Nike Air Max Verona"/>
    <s v="CZ6156-101"/>
  </r>
  <r>
    <s v="NIKE"/>
    <n v="1185732"/>
    <d v="2021-11-10T00:00:00"/>
    <s v="Midwest"/>
    <s v="Indiana"/>
    <s v="Indianapolis"/>
    <n v="325"/>
    <n v="45500"/>
    <n v="0.4"/>
    <x v="0"/>
    <s v="Nike Free Metcon 3"/>
    <s v="CJ6314-146"/>
  </r>
  <r>
    <s v="NIKE"/>
    <n v="1185732"/>
    <d v="2021-11-10T00:00:00"/>
    <s v="Midwest"/>
    <s v="Indiana"/>
    <s v="Indianapolis"/>
    <n v="270"/>
    <n v="33075"/>
    <n v="0.35"/>
    <x v="0"/>
    <s v="NikeCourt Blanc"/>
    <s v="CI0808-100"/>
  </r>
  <r>
    <s v="NIKE"/>
    <n v="1185732"/>
    <d v="2021-11-10T00:00:00"/>
    <s v="Midwest"/>
    <s v="Indiana"/>
    <s v="Indianapolis"/>
    <n v="275"/>
    <n v="33687.5"/>
    <n v="0.35"/>
    <x v="0"/>
    <s v="Nike Free Metcon 3"/>
    <s v="CJ0861-017"/>
  </r>
  <r>
    <s v="NIKE"/>
    <n v="1185732"/>
    <d v="2021-11-10T00:00:00"/>
    <s v="Midwest"/>
    <s v="Indiana"/>
    <s v="Indianapolis"/>
    <n v="250"/>
    <n v="45000"/>
    <n v="0.3"/>
    <x v="0"/>
    <s v="Nike Zoom Pegasus Turbo 2"/>
    <s v="AT8242-009"/>
  </r>
  <r>
    <s v="NIKE"/>
    <n v="1185732"/>
    <d v="2021-11-10T00:00:00"/>
    <s v="Midwest"/>
    <s v="Indiana"/>
    <s v="Indianapolis"/>
    <n v="350"/>
    <n v="91000"/>
    <n v="0.4"/>
    <x v="0"/>
    <s v="Nike Air Max 270 React ENG"/>
    <s v="CK2595-500"/>
  </r>
  <r>
    <s v="NIKE"/>
    <n v="1185732"/>
    <d v="2021-12-09T00:00:00"/>
    <s v="Midwest"/>
    <s v="Indiana"/>
    <s v="Indianapolis"/>
    <n v="600"/>
    <n v="144000"/>
    <n v="0.4"/>
    <x v="0"/>
    <s v="Nike Air Max 90"/>
    <s v="CD0490-104"/>
  </r>
  <r>
    <s v="NIKE"/>
    <n v="1185732"/>
    <d v="2021-12-09T00:00:00"/>
    <s v="Midwest"/>
    <s v="Indiana"/>
    <s v="Indianapolis"/>
    <n v="400"/>
    <n v="80000"/>
    <n v="0.4"/>
    <x v="0"/>
    <s v="Nike Air Force 1 '07"/>
    <s v="315115-112"/>
  </r>
  <r>
    <s v="NIKE"/>
    <n v="1185732"/>
    <d v="2021-12-09T00:00:00"/>
    <s v="Midwest"/>
    <s v="Indiana"/>
    <s v="Indianapolis"/>
    <n v="350"/>
    <n v="61250"/>
    <n v="0.35"/>
    <x v="0"/>
    <s v="Jordan Air Max 200 XX"/>
    <s v="AV5186-101"/>
  </r>
  <r>
    <s v="NIKE"/>
    <n v="1185732"/>
    <d v="2021-12-09T00:00:00"/>
    <s v="Midwest"/>
    <s v="Indiana"/>
    <s v="Indianapolis"/>
    <n v="300"/>
    <n v="52500"/>
    <n v="0.35"/>
    <x v="0"/>
    <s v="Nike SuperRep Go"/>
    <s v="CJ0860-668"/>
  </r>
  <r>
    <s v="NIKE"/>
    <n v="1185732"/>
    <d v="2021-12-09T00:00:00"/>
    <s v="Midwest"/>
    <s v="Indiana"/>
    <s v="Indianapolis"/>
    <n v="300"/>
    <n v="54000"/>
    <n v="0.3"/>
    <x v="0"/>
    <s v="Nike Air VaporMax Flyknit 3"/>
    <s v="AJ6910-009"/>
  </r>
  <r>
    <s v="NIKE"/>
    <n v="1185732"/>
    <d v="2021-12-09T00:00:00"/>
    <s v="Midwest"/>
    <s v="Indiana"/>
    <s v="Indianapolis"/>
    <n v="400"/>
    <n v="104000"/>
    <n v="0.4"/>
    <x v="0"/>
    <s v="Nike Air Zoom SuperRep"/>
    <s v="BQ7043-668"/>
  </r>
  <r>
    <s v="NIKE"/>
    <n v="1185732"/>
    <d v="2021-01-17T00:00:00"/>
    <s v="Midwest"/>
    <s v="Indiana"/>
    <s v="Indianapolis"/>
    <n v="500"/>
    <n v="70000"/>
    <n v="0.4"/>
    <x v="0"/>
    <s v="Nike Air Max 270 React ENG"/>
    <s v="CK2608-100"/>
  </r>
  <r>
    <s v="NIKE"/>
    <n v="1185732"/>
    <d v="2021-01-17T00:00:00"/>
    <s v="Midwest"/>
    <s v="Indiana"/>
    <s v="Indianapolis"/>
    <n v="300"/>
    <n v="42000"/>
    <n v="0.4"/>
    <x v="0"/>
    <s v="Nike Air Max 97"/>
    <s v="921733-104"/>
  </r>
  <r>
    <s v="NIKE"/>
    <n v="1185732"/>
    <d v="2021-01-17T00:00:00"/>
    <s v="Midwest"/>
    <s v="Indiana"/>
    <s v="Indianapolis"/>
    <n v="300"/>
    <n v="30000"/>
    <n v="0.4"/>
    <x v="0"/>
    <s v="Nike Air Force 1 '07"/>
    <s v="CJ1379-001"/>
  </r>
  <r>
    <s v="NIKE"/>
    <n v="1185732"/>
    <d v="2021-01-17T00:00:00"/>
    <s v="Midwest"/>
    <s v="Indiana"/>
    <s v="Indianapolis"/>
    <n v="150"/>
    <n v="18000"/>
    <n v="0.4"/>
    <x v="0"/>
    <s v="Nike Court Vintage Premium"/>
    <s v="CT1726-100"/>
  </r>
  <r>
    <s v="NIKE"/>
    <n v="1185732"/>
    <d v="2021-01-17T00:00:00"/>
    <s v="Midwest"/>
    <s v="Indiana"/>
    <s v="Indianapolis"/>
    <n v="200"/>
    <n v="36000"/>
    <n v="0.4"/>
    <x v="0"/>
    <s v="Nike Air Max 97"/>
    <s v="CT4525-001"/>
  </r>
  <r>
    <s v="NIKE"/>
    <n v="1185732"/>
    <d v="2021-01-17T00:00:00"/>
    <s v="Midwest"/>
    <s v="Indiana"/>
    <s v="Indianapolis"/>
    <n v="300"/>
    <n v="42000"/>
    <n v="0.4"/>
    <x v="0"/>
    <s v="Nike SB Bruin High"/>
    <s v="923112-001"/>
  </r>
  <r>
    <s v="NIKE"/>
    <n v="1185732"/>
    <d v="2021-02-17T00:00:00"/>
    <s v="Midwest"/>
    <s v="Indiana"/>
    <s v="Indianapolis"/>
    <n v="550"/>
    <n v="77000"/>
    <n v="0.4"/>
    <x v="0"/>
    <s v="Air Jordan XXXIV PF"/>
    <s v="BQ3381-600"/>
  </r>
  <r>
    <s v="NIKE"/>
    <n v="1185732"/>
    <d v="2021-02-17T00:00:00"/>
    <s v="Midwest"/>
    <s v="Indiana"/>
    <s v="Indianapolis"/>
    <n v="200"/>
    <n v="32000"/>
    <n v="0.4"/>
    <x v="0"/>
    <s v="Nike Metcon 5"/>
    <s v="AO2982-076"/>
  </r>
  <r>
    <s v="NIKE"/>
    <n v="1185732"/>
    <d v="2021-02-17T00:00:00"/>
    <s v="Midwest"/>
    <s v="Indiana"/>
    <s v="Indianapolis"/>
    <n v="300"/>
    <n v="36000"/>
    <n v="0.4"/>
    <x v="0"/>
    <s v="Nike React Phantom Run Flyknit 2"/>
    <s v="CJ0277-002"/>
  </r>
  <r>
    <s v="NIKE"/>
    <n v="1185732"/>
    <d v="2021-02-17T00:00:00"/>
    <s v="Northeast"/>
    <s v="West Virginia"/>
    <s v="Charleston"/>
    <n v="175"/>
    <n v="24500"/>
    <n v="0.4"/>
    <x v="0"/>
    <s v="Nike Joyride Run Flyknit"/>
    <s v="AQ2730-009"/>
  </r>
  <r>
    <s v="NIKE"/>
    <n v="1185732"/>
    <d v="2021-02-17T00:00:00"/>
    <s v="Northeast"/>
    <s v="West Virginia"/>
    <s v="Charleston"/>
    <n v="250"/>
    <n v="50000"/>
    <n v="0.4"/>
    <x v="0"/>
    <s v="Nike Air Max 90"/>
    <s v="CT1030-100"/>
  </r>
  <r>
    <s v="NIKE"/>
    <n v="1185732"/>
    <d v="2021-02-17T00:00:00"/>
    <s v="Northeast"/>
    <s v="West Virginia"/>
    <s v="Charleston"/>
    <n v="350"/>
    <n v="35000"/>
    <n v="0.4"/>
    <x v="0"/>
    <s v="Nike Air VaporMax 360"/>
    <s v="CK9671-001"/>
  </r>
  <r>
    <s v="NIKE"/>
    <n v="1185732"/>
    <d v="2021-03-16T00:00:00"/>
    <s v="Northeast"/>
    <s v="West Virginia"/>
    <s v="Charleston"/>
    <n v="570"/>
    <n v="68400"/>
    <n v="0.4"/>
    <x v="0"/>
    <s v="Nike Offcourt"/>
    <s v="BQ4632-602"/>
  </r>
  <r>
    <s v="NIKE"/>
    <n v="1185732"/>
    <d v="2021-03-16T00:00:00"/>
    <s v="Northeast"/>
    <s v="West Virginia"/>
    <s v="Charleston"/>
    <n v="275"/>
    <n v="33000"/>
    <n v="0.4"/>
    <x v="0"/>
    <s v="Nike React Phantom Run Flyknit 2"/>
    <s v="CJ0280-001"/>
  </r>
  <r>
    <s v="NIKE"/>
    <n v="1185732"/>
    <d v="2021-03-16T00:00:00"/>
    <s v="Northeast"/>
    <s v="West Virginia"/>
    <s v="Charleston"/>
    <n v="325"/>
    <n v="26000"/>
    <n v="0.4"/>
    <x v="0"/>
    <s v="Jordan Break"/>
    <s v="AR6374-402"/>
  </r>
  <r>
    <s v="NIKE"/>
    <n v="1185732"/>
    <d v="2021-03-16T00:00:00"/>
    <s v="Northeast"/>
    <s v="West Virginia"/>
    <s v="Charleston"/>
    <n v="175"/>
    <n v="17500"/>
    <n v="0.4"/>
    <x v="0"/>
    <s v="LeBron 7 QS"/>
    <s v="CU5646-001"/>
  </r>
  <r>
    <s v="NIKE"/>
    <n v="1185732"/>
    <d v="2021-03-16T00:00:00"/>
    <s v="Northeast"/>
    <s v="West Virginia"/>
    <s v="Charleston"/>
    <n v="225"/>
    <n v="36000"/>
    <n v="0.4"/>
    <x v="0"/>
    <s v="Nike In-Season TR 9"/>
    <s v="AR4543-013"/>
  </r>
  <r>
    <s v="NIKE"/>
    <n v="1185732"/>
    <d v="2021-03-16T00:00:00"/>
    <s v="Northeast"/>
    <s v="West Virginia"/>
    <s v="Charleston"/>
    <n v="325"/>
    <n v="39000"/>
    <n v="0.4"/>
    <x v="0"/>
    <s v="Nike Joyride Run FlyKnit"/>
    <s v="CI3707-100"/>
  </r>
  <r>
    <s v="NIKE"/>
    <n v="1185732"/>
    <d v="2021-04-17T00:00:00"/>
    <s v="Northeast"/>
    <s v="West Virginia"/>
    <s v="Charleston"/>
    <n v="550"/>
    <n v="66000"/>
    <n v="0.4"/>
    <x v="0"/>
    <s v="Nike ZoomX Vista Grind"/>
    <s v="CQ9500-100"/>
  </r>
  <r>
    <s v="NIKE"/>
    <n v="1185732"/>
    <d v="2021-04-17T00:00:00"/>
    <s v="Northeast"/>
    <s v="West Virginia"/>
    <s v="Charleston"/>
    <n v="250"/>
    <n v="30000"/>
    <n v="0.4"/>
    <x v="0"/>
    <s v="Nike Air Force 1 Sage Low"/>
    <s v="CJ1642-002"/>
  </r>
  <r>
    <s v="NIKE"/>
    <n v="1185732"/>
    <d v="2021-04-17T00:00:00"/>
    <s v="Northeast"/>
    <s v="West Virginia"/>
    <s v="Charleston"/>
    <n v="250"/>
    <n v="20000"/>
    <n v="0.4"/>
    <x v="0"/>
    <s v="Nike Air Force 1 '07 LV8"/>
    <s v="CD0888-002"/>
  </r>
  <r>
    <s v="NIKE"/>
    <n v="1185732"/>
    <d v="2021-04-17T00:00:00"/>
    <s v="Northeast"/>
    <s v="West Virginia"/>
    <s v="Charleston"/>
    <n v="175"/>
    <n v="17500"/>
    <n v="0.4"/>
    <x v="0"/>
    <s v="Nike Air Max 720"/>
    <s v="CI3868-001"/>
  </r>
  <r>
    <s v="NIKE"/>
    <n v="1185732"/>
    <d v="2021-04-17T00:00:00"/>
    <s v="Northeast"/>
    <s v="West Virginia"/>
    <s v="Charleston"/>
    <n v="200"/>
    <n v="52000"/>
    <n v="0.4"/>
    <x v="0"/>
    <s v="Nike Air Max Dia"/>
    <s v="CJ0636-100"/>
  </r>
  <r>
    <s v="NIKE"/>
    <n v="1185732"/>
    <d v="2021-04-17T00:00:00"/>
    <s v="Northeast"/>
    <s v="West Virginia"/>
    <s v="Charleston"/>
    <n v="325"/>
    <n v="65000"/>
    <n v="0.4"/>
    <x v="0"/>
    <s v="Air Jordan 1 Mid SE"/>
    <s v="852542-087"/>
  </r>
  <r>
    <s v="NIKE"/>
    <n v="1185732"/>
    <d v="2021-05-18T00:00:00"/>
    <s v="Northeast"/>
    <s v="West Virginia"/>
    <s v="Charleston"/>
    <n v="595"/>
    <n v="142800"/>
    <n v="0.4"/>
    <x v="0"/>
    <s v="Nike Daybreak"/>
    <s v="CK2351-601"/>
  </r>
  <r>
    <s v="NIKE"/>
    <n v="1185732"/>
    <d v="2021-05-18T00:00:00"/>
    <s v="Northeast"/>
    <s v="West Virginia"/>
    <s v="Charleston"/>
    <n v="300"/>
    <n v="48000"/>
    <n v="0.4"/>
    <x v="0"/>
    <s v="Nike SB Shane"/>
    <s v="BV0657-400"/>
  </r>
  <r>
    <s v="NIKE"/>
    <n v="1185732"/>
    <d v="2021-05-18T00:00:00"/>
    <s v="Northeast"/>
    <s v="West Virginia"/>
    <s v="Charleston"/>
    <n v="275"/>
    <n v="38500"/>
    <n v="0.4"/>
    <x v="0"/>
    <s v="Nike Mercurial Vapor 13 Club Neymar Jr. TF"/>
    <s v="AT8000-104"/>
  </r>
  <r>
    <s v="NIKE"/>
    <n v="1185732"/>
    <d v="2021-05-18T00:00:00"/>
    <s v="Northeast"/>
    <s v="West Virginia"/>
    <s v="Charleston"/>
    <n v="200"/>
    <n v="28000"/>
    <n v="0.4"/>
    <x v="0"/>
    <s v="Air Jordan 1 Mid"/>
    <s v="554724-066"/>
  </r>
  <r>
    <s v="NIKE"/>
    <n v="1185732"/>
    <d v="2021-05-18T00:00:00"/>
    <s v="Northeast"/>
    <s v="West Virginia"/>
    <s v="Charleston"/>
    <n v="225"/>
    <n v="40500"/>
    <n v="0.4"/>
    <x v="0"/>
    <s v="Nike Air Max 270 React"/>
    <s v="CJ0619-100"/>
  </r>
  <r>
    <s v="NIKE"/>
    <n v="1185732"/>
    <d v="2021-05-18T00:00:00"/>
    <s v="Northeast"/>
    <s v="West Virginia"/>
    <s v="Charleston"/>
    <n v="350"/>
    <n v="77000"/>
    <n v="0.4"/>
    <x v="0"/>
    <s v="Nike Air Max 98"/>
    <s v="CJ0592-001"/>
  </r>
  <r>
    <s v="NIKE"/>
    <n v="1185732"/>
    <d v="2021-06-17T00:00:00"/>
    <s v="Northeast"/>
    <s v="West Virginia"/>
    <s v="Charleston"/>
    <n v="600"/>
    <n v="108000"/>
    <n v="0.4"/>
    <x v="0"/>
    <s v="Nike Joyride Dual Run Premium"/>
    <s v="CT3867-001"/>
  </r>
  <r>
    <s v="NIKE"/>
    <n v="1185732"/>
    <d v="2021-06-17T00:00:00"/>
    <s v="Northeast"/>
    <s v="West Virginia"/>
    <s v="Charleston"/>
    <n v="425"/>
    <n v="68000"/>
    <n v="0.4"/>
    <x v="0"/>
    <s v="Nike Free RN Flyknit 3.0 2020"/>
    <s v="CJ0267-001"/>
  </r>
  <r>
    <s v="NIKE"/>
    <n v="1185732"/>
    <d v="2021-06-17T00:00:00"/>
    <s v="Northeast"/>
    <s v="West Virginia"/>
    <s v="Charleston"/>
    <n v="300"/>
    <n v="42000"/>
    <n v="0.4"/>
    <x v="0"/>
    <s v="Nike Mercurial Vapor 13 Club Neymar Jr IC"/>
    <s v="AT7998-104"/>
  </r>
  <r>
    <s v="NIKE"/>
    <n v="1185732"/>
    <d v="2021-06-17T00:00:00"/>
    <s v="Northeast"/>
    <s v="West Virginia"/>
    <s v="Charleston"/>
    <n v="275"/>
    <n v="38500"/>
    <n v="0.4"/>
    <x v="0"/>
    <s v="Nike Mercurial Vapor 13 Elite Neymar Jr. FG"/>
    <s v="AT7898-104"/>
  </r>
  <r>
    <s v="NIKE"/>
    <n v="1185732"/>
    <d v="2021-06-17T00:00:00"/>
    <s v="Northeast"/>
    <s v="West Virginia"/>
    <s v="Charleston"/>
    <n v="275"/>
    <n v="49500"/>
    <n v="0.4"/>
    <x v="0"/>
    <s v="PG 4 EP"/>
    <s v="CD5086-500"/>
  </r>
  <r>
    <s v="NIKE"/>
    <n v="1185732"/>
    <d v="2021-06-17T00:00:00"/>
    <s v="Northeast"/>
    <s v="West Virginia"/>
    <s v="Charleston"/>
    <n v="425"/>
    <n v="110500"/>
    <n v="0.4"/>
    <x v="0"/>
    <s v="Air Max 97 LX"/>
    <s v="CJ0625-700"/>
  </r>
  <r>
    <s v="NIKE"/>
    <n v="1185732"/>
    <d v="2021-07-16T00:00:00"/>
    <s v="Northeast"/>
    <s v="West Virginia"/>
    <s v="Charleston"/>
    <n v="650"/>
    <n v="156000"/>
    <n v="0.4"/>
    <x v="0"/>
    <s v="Nike Air Max 90"/>
    <s v="CT4352-104"/>
  </r>
  <r>
    <s v="NIKE"/>
    <n v="1185732"/>
    <d v="2021-07-16T00:00:00"/>
    <s v="Northeast"/>
    <s v="West Virginia"/>
    <s v="Charleston"/>
    <n v="400"/>
    <n v="88000"/>
    <n v="0.4"/>
    <x v="0"/>
    <s v="Jordan 'Why Not?' Zer0.3 PF"/>
    <s v="CD3002-103"/>
  </r>
  <r>
    <s v="NIKE"/>
    <n v="1185732"/>
    <d v="2021-07-16T00:00:00"/>
    <s v="Northeast"/>
    <s v="West Virginia"/>
    <s v="Charleston"/>
    <n v="325"/>
    <n v="65000"/>
    <n v="0.4"/>
    <x v="0"/>
    <s v="Nike Air Zoom SuperRep"/>
    <s v="CD3460-010"/>
  </r>
  <r>
    <s v="NIKE"/>
    <n v="1185732"/>
    <d v="2021-07-16T00:00:00"/>
    <s v="Northeast"/>
    <s v="West Virginia"/>
    <s v="Charleston"/>
    <n v="275"/>
    <n v="55000"/>
    <n v="0.4"/>
    <x v="0"/>
    <s v="Nike Metcon 5 AMP"/>
    <s v="CD3395-006"/>
  </r>
  <r>
    <s v="NIKE"/>
    <n v="1185732"/>
    <d v="2021-07-16T00:00:00"/>
    <s v="Northeast"/>
    <s v="West Virginia"/>
    <s v="Charleston"/>
    <n v="300"/>
    <n v="72000"/>
    <n v="0.4"/>
    <x v="0"/>
    <s v="Nike Air Max Tailwind 99"/>
    <s v="CQ6569-001"/>
  </r>
  <r>
    <s v="NIKE"/>
    <n v="1185732"/>
    <d v="2021-07-16T00:00:00"/>
    <s v="Northeast"/>
    <s v="West Virginia"/>
    <s v="Charleston"/>
    <n v="475"/>
    <n v="123500"/>
    <n v="0.4"/>
    <x v="0"/>
    <s v="Nike Mercurial Vapor 13 Club IC"/>
    <s v="AT7997-606"/>
  </r>
  <r>
    <s v="NIKE"/>
    <n v="1185732"/>
    <d v="2021-08-17T00:00:00"/>
    <s v="Northeast"/>
    <s v="West Virginia"/>
    <s v="Charleston"/>
    <n v="525"/>
    <n v="105000"/>
    <n v="0.4"/>
    <x v="0"/>
    <s v="Nike Air Max 97"/>
    <s v="CI3708-700"/>
  </r>
  <r>
    <s v="NIKE"/>
    <n v="1185732"/>
    <d v="2021-08-17T00:00:00"/>
    <s v="Northeast"/>
    <s v="West Virginia"/>
    <s v="Charleston"/>
    <n v="300"/>
    <n v="54000"/>
    <n v="0.4"/>
    <x v="0"/>
    <s v="Nike Air Max Triax"/>
    <s v="CT1104-700"/>
  </r>
  <r>
    <s v="NIKE"/>
    <n v="1185732"/>
    <d v="2021-08-17T00:00:00"/>
    <s v="Northeast"/>
    <s v="West Virginia"/>
    <s v="Charleston"/>
    <n v="300"/>
    <n v="48000"/>
    <n v="0.4"/>
    <x v="0"/>
    <s v="LeBron 17 Low"/>
    <s v="CD5007-102"/>
  </r>
  <r>
    <s v="NIKE"/>
    <n v="1185732"/>
    <d v="2021-08-17T00:00:00"/>
    <s v="Northeast"/>
    <s v="West Virginia"/>
    <s v="Charleston"/>
    <n v="275"/>
    <n v="44000"/>
    <n v="0.4"/>
    <x v="0"/>
    <s v="Nike Mercurial Vapor 13 Academy Neymar Jr. TF"/>
    <s v="AT7995-104"/>
  </r>
  <r>
    <s v="NIKE"/>
    <n v="1185732"/>
    <d v="2021-08-17T00:00:00"/>
    <s v="Northeast"/>
    <s v="West Virginia"/>
    <s v="Charleston"/>
    <n v="250"/>
    <n v="50000"/>
    <n v="0.4"/>
    <x v="0"/>
    <s v="Nike Air Max 2090"/>
    <s v="BV9977-101"/>
  </r>
  <r>
    <s v="NIKE"/>
    <n v="1185732"/>
    <d v="2021-08-17T00:00:00"/>
    <s v="Northeast"/>
    <s v="West Virginia"/>
    <s v="Charleston"/>
    <n v="425"/>
    <n v="93500"/>
    <n v="0.4"/>
    <x v="0"/>
    <s v="Nike Renew Fusion"/>
    <s v="CD0200-003"/>
  </r>
  <r>
    <s v="NIKE"/>
    <n v="1185732"/>
    <d v="2021-09-18T00:00:00"/>
    <s v="Northeast"/>
    <s v="West Virginia"/>
    <s v="Charleston"/>
    <n v="550"/>
    <n v="77000"/>
    <n v="0.4"/>
    <x v="0"/>
    <s v="LeBron 17"/>
    <s v="BQ3177-100"/>
  </r>
  <r>
    <s v="NIKE"/>
    <n v="1185732"/>
    <d v="2021-09-18T00:00:00"/>
    <s v="Northeast"/>
    <s v="West Virginia"/>
    <s v="Charleston"/>
    <n v="350"/>
    <n v="42000"/>
    <n v="0.4"/>
    <x v="0"/>
    <s v="Nike Air Max 720 OBJ Slip"/>
    <s v="DA4155-400"/>
  </r>
  <r>
    <s v="NIKE"/>
    <n v="1185732"/>
    <d v="2021-09-18T00:00:00"/>
    <s v="Northeast"/>
    <s v="West Virginia"/>
    <s v="Charleston"/>
    <n v="250"/>
    <n v="25000"/>
    <n v="0.4"/>
    <x v="0"/>
    <s v="Nike SuperRep Go"/>
    <s v="CJ0773-010"/>
  </r>
  <r>
    <s v="NIKE"/>
    <n v="1185732"/>
    <d v="2021-09-18T00:00:00"/>
    <s v="Northeast"/>
    <s v="West Virginia"/>
    <s v="Charleston"/>
    <n v="225"/>
    <n v="22500"/>
    <n v="0.4"/>
    <x v="0"/>
    <s v="Nike Air Max 90 Premium"/>
    <s v="CQ0912-100"/>
  </r>
  <r>
    <s v="NIKE"/>
    <n v="1185732"/>
    <d v="2021-09-18T00:00:00"/>
    <s v="Northeast"/>
    <s v="West Virginia"/>
    <s v="Charleston"/>
    <n v="225"/>
    <n v="31500"/>
    <n v="0.4"/>
    <x v="0"/>
    <s v="Nike Mercurial Superfly 7 Elite SE FG"/>
    <s v="CT1099-093"/>
  </r>
  <r>
    <s v="NIKE"/>
    <n v="1185732"/>
    <d v="2021-09-18T00:00:00"/>
    <s v="Northeast"/>
    <s v="West Virginia"/>
    <s v="Charleston"/>
    <n v="300"/>
    <n v="48000"/>
    <n v="0.4"/>
    <x v="0"/>
    <s v="Nike Epic Phantom React A.I.R. Cody Hudson"/>
    <s v="CI1718-001"/>
  </r>
  <r>
    <s v="NIKE"/>
    <n v="1185732"/>
    <d v="2021-10-17T00:00:00"/>
    <s v="Northeast"/>
    <s v="West Virginia"/>
    <s v="Charleston"/>
    <n v="425"/>
    <n v="76500"/>
    <n v="0.4"/>
    <x v="0"/>
    <s v="Nike Air Max 90"/>
    <s v="CD0490-101"/>
  </r>
  <r>
    <s v="NIKE"/>
    <n v="1185732"/>
    <d v="2021-10-17T00:00:00"/>
    <s v="Northeast"/>
    <s v="West Virginia"/>
    <s v="Charleston"/>
    <n v="275"/>
    <n v="38500"/>
    <n v="0.4"/>
    <x v="0"/>
    <s v="Nike Mercurial Superfly 7 Club TF"/>
    <s v="AT7980-606"/>
  </r>
  <r>
    <s v="NIKE"/>
    <n v="1185732"/>
    <d v="2021-10-17T00:00:00"/>
    <s v="Northeast"/>
    <s v="West Virginia"/>
    <s v="Charleston"/>
    <n v="175"/>
    <n v="24500"/>
    <n v="0.4"/>
    <x v="0"/>
    <s v="Nike Zoom Gravity"/>
    <s v="BQ3202-011"/>
  </r>
  <r>
    <s v="NIKE"/>
    <n v="1185732"/>
    <d v="2021-10-17T00:00:00"/>
    <s v="Northeast"/>
    <s v="West Virginia"/>
    <s v="Charleston"/>
    <n v="175"/>
    <n v="24500"/>
    <n v="0.4"/>
    <x v="0"/>
    <s v="Nike Air Max 270 React ENG"/>
    <s v="CD0113-400"/>
  </r>
  <r>
    <s v="NIKE"/>
    <n v="1185732"/>
    <d v="2021-10-17T00:00:00"/>
    <s v="Northeast"/>
    <s v="West Virginia"/>
    <s v="Charleston"/>
    <n v="175"/>
    <n v="31500"/>
    <n v="0.4"/>
    <x v="0"/>
    <s v="Nike Air Force 1 Type"/>
    <s v="CQ2344-100"/>
  </r>
  <r>
    <s v="NIKE"/>
    <n v="1185732"/>
    <d v="2021-10-17T00:00:00"/>
    <s v="Northeast"/>
    <s v="West Virginia"/>
    <s v="Charleston"/>
    <n v="300"/>
    <n v="60000"/>
    <n v="0.4"/>
    <x v="0"/>
    <s v="Nike Air Max 270 React"/>
    <s v="AO4971-700"/>
  </r>
  <r>
    <s v="NIKE"/>
    <n v="1185732"/>
    <d v="2021-11-17T00:00:00"/>
    <s v="Northeast"/>
    <s v="West Virginia"/>
    <s v="Charleston"/>
    <n v="450"/>
    <n v="81000"/>
    <n v="0.4"/>
    <x v="0"/>
    <s v="Nike React Presto"/>
    <s v="AV2605-101"/>
  </r>
  <r>
    <s v="NIKE"/>
    <n v="1185732"/>
    <d v="2021-11-17T00:00:00"/>
    <s v="Northeast"/>
    <s v="West Virginia"/>
    <s v="Charleston"/>
    <n v="350"/>
    <n v="49000"/>
    <n v="0.4"/>
    <x v="0"/>
    <s v="Nike Legend React"/>
    <s v="AA1625-009"/>
  </r>
  <r>
    <s v="NIKE"/>
    <n v="1185732"/>
    <d v="2021-11-17T00:00:00"/>
    <s v="Northeast"/>
    <s v="West Virginia"/>
    <s v="Charleston"/>
    <n v="295"/>
    <n v="41300"/>
    <n v="0.4"/>
    <x v="0"/>
    <s v="Air Jordan 1 Low SE"/>
    <s v="CK3022-005"/>
  </r>
  <r>
    <s v="NIKE"/>
    <n v="1185732"/>
    <d v="2021-11-17T00:00:00"/>
    <s v="Northeast"/>
    <s v="West Virginia"/>
    <s v="Charleston"/>
    <n v="325"/>
    <n v="52000"/>
    <n v="0.4"/>
    <x v="0"/>
    <s v="NikeCourt Air Max Wildcard"/>
    <s v="AO7351-104"/>
  </r>
  <r>
    <s v="NIKE"/>
    <n v="1185732"/>
    <d v="2021-11-17T00:00:00"/>
    <s v="Northeast"/>
    <s v="West Virginia"/>
    <s v="Charleston"/>
    <n v="300"/>
    <n v="78000"/>
    <n v="0.4"/>
    <x v="0"/>
    <s v="Nike Blazer Low"/>
    <s v="AJ9515-001"/>
  </r>
  <r>
    <s v="NIKE"/>
    <n v="1185732"/>
    <d v="2021-11-17T00:00:00"/>
    <s v="Northeast"/>
    <s v="West Virginia"/>
    <s v="Charleston"/>
    <n v="400"/>
    <n v="112000"/>
    <n v="0.4"/>
    <x v="0"/>
    <s v="Zoom LeBron 3 QS"/>
    <s v="AO2434-101"/>
  </r>
  <r>
    <s v="NIKE"/>
    <n v="1185732"/>
    <d v="2021-12-16T00:00:00"/>
    <s v="Northeast"/>
    <s v="West Virginia"/>
    <s v="Charleston"/>
    <n v="650"/>
    <n v="169000"/>
    <n v="0.4"/>
    <x v="0"/>
    <s v="Nike Free Metcon 3"/>
    <s v="CJ0861-010"/>
  </r>
  <r>
    <s v="NIKE"/>
    <n v="1185732"/>
    <d v="2021-12-16T00:00:00"/>
    <s v="Northeast"/>
    <s v="West Virginia"/>
    <s v="Charleston"/>
    <n v="450"/>
    <n v="99000"/>
    <n v="0.4"/>
    <x v="0"/>
    <s v="KD Trey 5 VII EP"/>
    <s v="AT1198-401"/>
  </r>
  <r>
    <s v="NIKE"/>
    <n v="1185732"/>
    <d v="2021-12-16T00:00:00"/>
    <s v="Northeast"/>
    <s v="West Virginia"/>
    <s v="Charleston"/>
    <n v="400"/>
    <n v="88000"/>
    <n v="0.4"/>
    <x v="0"/>
    <s v="Nike Mercurial Vapor 13 Academy TF"/>
    <s v="AT7996-606"/>
  </r>
  <r>
    <s v="NIKE"/>
    <n v="1185732"/>
    <d v="2021-12-16T00:00:00"/>
    <s v="Northeast"/>
    <s v="West Virginia"/>
    <s v="Charleston"/>
    <n v="350"/>
    <n v="77000"/>
    <n v="0.4"/>
    <x v="0"/>
    <s v="Jordan React Havoc SE"/>
    <s v="CK2772-101"/>
  </r>
  <r>
    <s v="NIKE"/>
    <n v="1185732"/>
    <d v="2021-12-16T00:00:00"/>
    <s v="Northeast"/>
    <s v="West Virginia"/>
    <s v="Charleston"/>
    <n v="350"/>
    <n v="91000"/>
    <n v="0.4"/>
    <x v="0"/>
    <s v="Nike SB Air Max Stefan Janoski 2"/>
    <s v="AQ7477-009"/>
  </r>
  <r>
    <s v="NIKE"/>
    <n v="1185732"/>
    <d v="2021-12-16T00:00:00"/>
    <s v="Northeast"/>
    <s v="West Virginia"/>
    <s v="Charleston"/>
    <n v="450"/>
    <n v="126000"/>
    <n v="0.4"/>
    <x v="0"/>
    <s v="Nike Free RN Flyknit 3.0"/>
    <s v="AQ5707-001"/>
  </r>
  <r>
    <s v="NIKE"/>
    <n v="1185732"/>
    <d v="2021-01-24T00:00:00"/>
    <s v="Northeast"/>
    <s v="West Virginia"/>
    <s v="Charleston"/>
    <n v="425"/>
    <n v="59500"/>
    <n v="0.4"/>
    <x v="0"/>
    <s v="Nike ISPA Joyride Envelope"/>
    <s v="BV4584-001"/>
  </r>
  <r>
    <s v="NIKE"/>
    <n v="1185732"/>
    <d v="2021-01-24T00:00:00"/>
    <s v="Northeast"/>
    <s v="West Virginia"/>
    <s v="Charleston"/>
    <n v="225"/>
    <n v="27562.5"/>
    <n v="0.35"/>
    <x v="0"/>
    <s v="Nike Mercurial Superfly 7 Elite SE FG"/>
    <s v="CD6721-808"/>
  </r>
  <r>
    <s v="NIKE"/>
    <n v="1185732"/>
    <d v="2021-01-24T00:00:00"/>
    <s v="Northeast"/>
    <s v="West Virginia"/>
    <s v="Charleston"/>
    <n v="225"/>
    <n v="19687.5"/>
    <n v="0.35"/>
    <x v="0"/>
    <s v="Nike Phantom Venom Academy FG"/>
    <s v="AO0566-606"/>
  </r>
  <r>
    <s v="NIKE"/>
    <n v="1185732"/>
    <d v="2021-01-24T00:00:00"/>
    <s v="Northeast"/>
    <s v="West Virginia"/>
    <s v="Charleston"/>
    <n v="75"/>
    <n v="7875"/>
    <n v="0.35"/>
    <x v="0"/>
    <s v="Nike Air Ghost Racer"/>
    <s v="AT5410-003"/>
  </r>
  <r>
    <s v="NIKE"/>
    <n v="1185732"/>
    <d v="2021-01-24T00:00:00"/>
    <s v="Northeast"/>
    <s v="West Virginia"/>
    <s v="Charleston"/>
    <n v="125"/>
    <n v="16875"/>
    <n v="0.3"/>
    <x v="0"/>
    <s v="Nike ACG Air Terra Antarktik"/>
    <s v="BV6348-300"/>
  </r>
  <r>
    <s v="NIKE"/>
    <n v="1185732"/>
    <d v="2021-01-24T00:00:00"/>
    <s v="Northeast"/>
    <s v="West Virginia"/>
    <s v="Charleston"/>
    <n v="225"/>
    <n v="23625"/>
    <n v="0.3"/>
    <x v="0"/>
    <s v="Nike Air Max 2 Light"/>
    <s v="CI3703-401"/>
  </r>
  <r>
    <s v="NIKE"/>
    <n v="1185732"/>
    <d v="2021-02-22T00:00:00"/>
    <s v="Northeast"/>
    <s v="West Virginia"/>
    <s v="Charleston"/>
    <n v="475"/>
    <n v="66500"/>
    <n v="0.4"/>
    <x v="0"/>
    <s v="Nike Mercurial Superfly 7 Academy MG"/>
    <s v="AT7946-414"/>
  </r>
  <r>
    <s v="NIKE"/>
    <n v="1185732"/>
    <d v="2021-02-22T00:00:00"/>
    <s v="Northeast"/>
    <s v="West Virginia"/>
    <s v="Charleston"/>
    <n v="125"/>
    <n v="15312.5"/>
    <n v="0.35"/>
    <x v="0"/>
    <s v="Nike AlphaDunk"/>
    <s v="BQ5401-001"/>
  </r>
  <r>
    <s v="NIKE"/>
    <n v="1185732"/>
    <d v="2021-02-22T00:00:00"/>
    <s v="Northeast"/>
    <s v="West Virginia"/>
    <s v="Charleston"/>
    <n v="175"/>
    <n v="15312.5"/>
    <n v="0.35"/>
    <x v="0"/>
    <s v="Nike Daybreak SP"/>
    <s v="BV7725-500"/>
  </r>
  <r>
    <s v="NIKE"/>
    <n v="1185732"/>
    <d v="2021-02-22T00:00:00"/>
    <s v="Northeast"/>
    <s v="Maryland"/>
    <s v="Baltimore"/>
    <n v="50"/>
    <n v="5250"/>
    <n v="0.35"/>
    <x v="0"/>
    <s v="Nike x MMW Joyride CC3 Setter"/>
    <s v="CU7623-002"/>
  </r>
  <r>
    <s v="NIKE"/>
    <n v="1185732"/>
    <d v="2021-02-22T00:00:00"/>
    <s v="Northeast"/>
    <s v="Maryland"/>
    <s v="Baltimore"/>
    <n v="125"/>
    <n v="16875"/>
    <n v="0.3"/>
    <x v="0"/>
    <s v="Nike Air Max 95 SP"/>
    <s v="CK5669-400"/>
  </r>
  <r>
    <s v="NIKE"/>
    <n v="1185732"/>
    <d v="2021-02-22T00:00:00"/>
    <s v="Northeast"/>
    <s v="Maryland"/>
    <s v="Baltimore"/>
    <n v="225"/>
    <n v="23625"/>
    <n v="0.3"/>
    <x v="0"/>
    <s v="Nike SB Blazer Low GT"/>
    <s v="704939-103"/>
  </r>
  <r>
    <s v="NIKE"/>
    <n v="1185732"/>
    <d v="2021-03-20T00:00:00"/>
    <s v="Northeast"/>
    <s v="Maryland"/>
    <s v="Baltimore"/>
    <n v="445"/>
    <n v="62300"/>
    <n v="0.4"/>
    <x v="0"/>
    <s v="LeBron 17 Monstars"/>
    <s v="CD5050-400"/>
  </r>
  <r>
    <s v="NIKE"/>
    <n v="1185732"/>
    <d v="2021-03-20T00:00:00"/>
    <s v="Northeast"/>
    <s v="Maryland"/>
    <s v="Baltimore"/>
    <n v="150"/>
    <n v="18375"/>
    <n v="0.35"/>
    <x v="0"/>
    <s v="Kyrie 5 x Bandulu"/>
    <s v="CK5836-100"/>
  </r>
  <r>
    <s v="NIKE"/>
    <n v="1185732"/>
    <d v="2021-03-20T00:00:00"/>
    <s v="Northeast"/>
    <s v="Maryland"/>
    <s v="Baltimore"/>
    <n v="175"/>
    <n v="15312.5"/>
    <n v="0.35"/>
    <x v="0"/>
    <s v="Nike Air Max Impact"/>
    <s v="CI1396-600"/>
  </r>
  <r>
    <s v="NIKE"/>
    <n v="1185732"/>
    <d v="2021-03-20T00:00:00"/>
    <s v="Northeast"/>
    <s v="Maryland"/>
    <s v="Baltimore"/>
    <n v="25"/>
    <n v="2625"/>
    <n v="0.35"/>
    <x v="0"/>
    <s v="Nike Air Max 90 QS"/>
    <s v="CD0916-001"/>
  </r>
  <r>
    <s v="NIKE"/>
    <n v="1185732"/>
    <d v="2021-03-20T00:00:00"/>
    <s v="Northeast"/>
    <s v="Maryland"/>
    <s v="Baltimore"/>
    <n v="75"/>
    <n v="10125"/>
    <n v="0.3"/>
    <x v="0"/>
    <s v="Nike React Element 55 SE"/>
    <s v="BV1507-001"/>
  </r>
  <r>
    <s v="NIKE"/>
    <n v="1185732"/>
    <d v="2021-03-20T00:00:00"/>
    <s v="Northeast"/>
    <s v="Maryland"/>
    <s v="Baltimore"/>
    <n v="175"/>
    <n v="18375"/>
    <n v="0.3"/>
    <x v="0"/>
    <s v="Jordan Proto-Max 720"/>
    <s v="BQ6623-070"/>
  </r>
  <r>
    <s v="NIKE"/>
    <n v="1185732"/>
    <d v="2021-04-21T00:00:00"/>
    <s v="Northeast"/>
    <s v="Maryland"/>
    <s v="Baltimore"/>
    <n v="425"/>
    <n v="59500"/>
    <n v="0.4"/>
    <x v="0"/>
    <s v="Nike Phantom Vision 2 Academy Dynamic Fit MG"/>
    <s v="CD4156-606"/>
  </r>
  <r>
    <s v="NIKE"/>
    <n v="1185732"/>
    <d v="2021-04-21T00:00:00"/>
    <s v="Northeast"/>
    <s v="Maryland"/>
    <s v="Baltimore"/>
    <n v="125"/>
    <n v="15312.5"/>
    <n v="0.35"/>
    <x v="0"/>
    <s v="Nike React Element 55 SE"/>
    <s v="CI3831-200"/>
  </r>
  <r>
    <s v="NIKE"/>
    <n v="1185732"/>
    <d v="2021-04-21T00:00:00"/>
    <s v="Northeast"/>
    <s v="Maryland"/>
    <s v="Baltimore"/>
    <n v="125"/>
    <n v="10937.5"/>
    <n v="0.35"/>
    <x v="0"/>
    <s v="Nike Air Max2 Light"/>
    <s v="AO1741-003"/>
  </r>
  <r>
    <s v="NIKE"/>
    <n v="1185732"/>
    <d v="2021-04-21T00:00:00"/>
    <s v="Northeast"/>
    <s v="Maryland"/>
    <s v="Baltimore"/>
    <n v="50"/>
    <n v="5250"/>
    <n v="0.35"/>
    <x v="0"/>
    <s v="Nike Air Max 270"/>
    <s v="AH8050-100"/>
  </r>
  <r>
    <s v="NIKE"/>
    <n v="1185732"/>
    <d v="2021-04-21T00:00:00"/>
    <s v="Northeast"/>
    <s v="Maryland"/>
    <s v="Baltimore"/>
    <n v="50"/>
    <n v="6750"/>
    <n v="0.3"/>
    <x v="0"/>
    <s v="Nike Phantom Vision 2 Club Dynamic Fit MG"/>
    <s v="CD4159-606"/>
  </r>
  <r>
    <s v="NIKE"/>
    <n v="1185732"/>
    <d v="2021-04-21T00:00:00"/>
    <s v="Northeast"/>
    <s v="Maryland"/>
    <s v="Baltimore"/>
    <n v="200"/>
    <n v="21000"/>
    <n v="0.3"/>
    <x v="0"/>
    <s v="Nike Air Force 1 '07 LV8"/>
    <s v="CK4363-100"/>
  </r>
  <r>
    <s v="NIKE"/>
    <n v="1185732"/>
    <d v="2021-05-20T00:00:00"/>
    <s v="Northeast"/>
    <s v="Maryland"/>
    <s v="Baltimore"/>
    <n v="470"/>
    <n v="94000"/>
    <n v="0.4"/>
    <x v="0"/>
    <s v="Nike Air Max 90"/>
    <s v="CN8490-100"/>
  </r>
  <r>
    <s v="NIKE"/>
    <n v="1185732"/>
    <d v="2021-05-20T00:00:00"/>
    <s v="Northeast"/>
    <s v="Maryland"/>
    <s v="Baltimore"/>
    <n v="175"/>
    <n v="27562.5"/>
    <n v="0.35"/>
    <x v="0"/>
    <s v="Nike Free RN 5.0 2020"/>
    <s v="CI9921-001"/>
  </r>
  <r>
    <s v="NIKE"/>
    <n v="1185732"/>
    <d v="2021-05-20T00:00:00"/>
    <s v="Northeast"/>
    <s v="Maryland"/>
    <s v="Baltimore"/>
    <n v="150"/>
    <n v="21000"/>
    <n v="0.35"/>
    <x v="0"/>
    <s v="Nike Phantom Vision Academy Dynamic Fit TF"/>
    <s v="AO3269-717"/>
  </r>
  <r>
    <s v="NIKE"/>
    <n v="1185732"/>
    <d v="2021-05-20T00:00:00"/>
    <s v="Northeast"/>
    <s v="Maryland"/>
    <s v="Baltimore"/>
    <n v="100"/>
    <n v="14000"/>
    <n v="0.35"/>
    <x v="0"/>
    <s v="Nike ACG MOC 3.0"/>
    <s v="CI9367-301"/>
  </r>
  <r>
    <s v="NIKE"/>
    <n v="1185732"/>
    <d v="2021-05-20T00:00:00"/>
    <s v="Northeast"/>
    <s v="Maryland"/>
    <s v="Baltimore"/>
    <n v="125"/>
    <n v="18750"/>
    <n v="0.3"/>
    <x v="0"/>
    <s v="Nike Mercurial Vapor 13 Academy Neymar Jr. MG"/>
    <s v="AT7960-104"/>
  </r>
  <r>
    <s v="NIKE"/>
    <n v="1185732"/>
    <d v="2021-05-20T00:00:00"/>
    <s v="Northeast"/>
    <s v="Maryland"/>
    <s v="Baltimore"/>
    <n v="250"/>
    <n v="41250"/>
    <n v="0.3"/>
    <x v="0"/>
    <s v="Nike Air DSVM"/>
    <s v="AT8179-100"/>
  </r>
  <r>
    <s v="NIKE"/>
    <n v="1185732"/>
    <d v="2021-06-22T00:00:00"/>
    <s v="Northeast"/>
    <s v="Maryland"/>
    <s v="Baltimore"/>
    <n v="500"/>
    <n v="100000"/>
    <n v="0.4"/>
    <x v="0"/>
    <s v="Nike x Carhartt WIP Air Max 95"/>
    <s v="AV3866-001"/>
  </r>
  <r>
    <s v="NIKE"/>
    <n v="1185732"/>
    <d v="2021-06-22T00:00:00"/>
    <s v="Northeast"/>
    <s v="Maryland"/>
    <s v="Baltimore"/>
    <n v="250"/>
    <n v="39375"/>
    <n v="0.35"/>
    <x v="0"/>
    <s v="Nike Odyssey React Flyknit 2"/>
    <s v="AH1015-010"/>
  </r>
  <r>
    <s v="NIKE"/>
    <n v="1185732"/>
    <d v="2021-06-22T00:00:00"/>
    <s v="Northeast"/>
    <s v="Maryland"/>
    <s v="Baltimore"/>
    <n v="175"/>
    <n v="24500"/>
    <n v="0.35"/>
    <x v="0"/>
    <s v="Nike Tiempo Legend 8 Elite FG"/>
    <s v="AT5293-004"/>
  </r>
  <r>
    <s v="NIKE"/>
    <n v="1185732"/>
    <d v="2021-06-22T00:00:00"/>
    <s v="Northeast"/>
    <s v="Maryland"/>
    <s v="Baltimore"/>
    <n v="150"/>
    <n v="21000"/>
    <n v="0.35"/>
    <x v="0"/>
    <s v="Nike Mercurial Superfly 7 Club MG"/>
    <s v="AT7949-606"/>
  </r>
  <r>
    <s v="NIKE"/>
    <n v="1185732"/>
    <d v="2021-06-22T00:00:00"/>
    <s v="Northeast"/>
    <s v="Maryland"/>
    <s v="Baltimore"/>
    <n v="150"/>
    <n v="22500"/>
    <n v="0.3"/>
    <x v="0"/>
    <s v="Nike Joyride CC3 Setter"/>
    <s v="AT6395-002"/>
  </r>
  <r>
    <s v="NIKE"/>
    <n v="1185732"/>
    <d v="2021-06-22T00:00:00"/>
    <s v="Northeast"/>
    <s v="Maryland"/>
    <s v="Baltimore"/>
    <n v="300"/>
    <n v="49500"/>
    <n v="0.3"/>
    <x v="0"/>
    <s v="Nike Renew Run"/>
    <s v="CK6357-005"/>
  </r>
  <r>
    <s v="NIKE"/>
    <n v="1185732"/>
    <d v="2021-07-20T00:00:00"/>
    <s v="Northeast"/>
    <s v="Maryland"/>
    <s v="Baltimore"/>
    <n v="525"/>
    <n v="105000"/>
    <n v="0.4"/>
    <x v="0"/>
    <s v="Nike React Ianga"/>
    <s v="AV5555-001"/>
  </r>
  <r>
    <s v="NIKE"/>
    <n v="1185732"/>
    <d v="2021-07-20T00:00:00"/>
    <s v="Northeast"/>
    <s v="Maryland"/>
    <s v="Baltimore"/>
    <n v="275"/>
    <n v="43312.5"/>
    <n v="0.35"/>
    <x v="0"/>
    <s v="Air Jordan 10 Retro"/>
    <s v="310805-137"/>
  </r>
  <r>
    <s v="NIKE"/>
    <n v="1185732"/>
    <d v="2021-07-20T00:00:00"/>
    <s v="Northeast"/>
    <s v="Maryland"/>
    <s v="Baltimore"/>
    <n v="200"/>
    <n v="28000"/>
    <n v="0.35"/>
    <x v="0"/>
    <s v="Air Jordan 12 Retro"/>
    <s v="130690-017"/>
  </r>
  <r>
    <s v="NIKE"/>
    <n v="1185732"/>
    <d v="2021-07-20T00:00:00"/>
    <s v="Northeast"/>
    <s v="Maryland"/>
    <s v="Baltimore"/>
    <n v="150"/>
    <n v="21000"/>
    <n v="0.35"/>
    <x v="0"/>
    <s v="Nike Air Max 270 React"/>
    <s v="CT1264-101"/>
  </r>
  <r>
    <s v="NIKE"/>
    <n v="1185732"/>
    <d v="2021-07-20T00:00:00"/>
    <s v="Northeast"/>
    <s v="Maryland"/>
    <s v="Baltimore"/>
    <n v="175"/>
    <n v="26250"/>
    <n v="0.3"/>
    <x v="0"/>
    <s v="Nike Air Max 200 SP"/>
    <s v="CK5668-600"/>
  </r>
  <r>
    <s v="NIKE"/>
    <n v="1185732"/>
    <d v="2021-07-20T00:00:00"/>
    <s v="Northeast"/>
    <s v="Maryland"/>
    <s v="Baltimore"/>
    <n v="350"/>
    <n v="57750"/>
    <n v="0.3"/>
    <x v="0"/>
    <s v="Nike Mercurial Superfly 7 Academy MDS MG"/>
    <s v="BQ5427-401"/>
  </r>
  <r>
    <s v="NIKE"/>
    <n v="1185732"/>
    <d v="2021-08-21T00:00:00"/>
    <s v="Northeast"/>
    <s v="Maryland"/>
    <s v="Baltimore"/>
    <n v="500"/>
    <n v="100000"/>
    <n v="0.4"/>
    <x v="0"/>
    <s v="Nike Air Zoom Winflo 6"/>
    <s v="AQ7497-300"/>
  </r>
  <r>
    <s v="NIKE"/>
    <n v="1185732"/>
    <d v="2021-08-21T00:00:00"/>
    <s v="Northeast"/>
    <s v="Maryland"/>
    <s v="Baltimore"/>
    <n v="275"/>
    <n v="43312.5"/>
    <n v="0.35"/>
    <x v="0"/>
    <s v="Nike Air Max 97"/>
    <s v="CT4526-100"/>
  </r>
  <r>
    <s v="NIKE"/>
    <n v="1185732"/>
    <d v="2021-08-21T00:00:00"/>
    <s v="Northeast"/>
    <s v="Maryland"/>
    <s v="Baltimore"/>
    <n v="200"/>
    <n v="28000"/>
    <n v="0.35"/>
    <x v="0"/>
    <s v="Nike Mercurial Vapor XII Club MG"/>
    <s v="AH7378-801"/>
  </r>
  <r>
    <s v="NIKE"/>
    <n v="1185732"/>
    <d v="2021-08-21T00:00:00"/>
    <s v="Northeast"/>
    <s v="Maryland"/>
    <s v="Baltimore"/>
    <n v="150"/>
    <n v="21000"/>
    <n v="0.35"/>
    <x v="0"/>
    <s v="Nike Zoom Fly 3 Premium"/>
    <s v="CJ0404-001"/>
  </r>
  <r>
    <s v="NIKE"/>
    <n v="1185732"/>
    <d v="2021-08-21T00:00:00"/>
    <s v="Northeast"/>
    <s v="Maryland"/>
    <s v="Baltimore"/>
    <n v="125"/>
    <n v="18750"/>
    <n v="0.3"/>
    <x v="0"/>
    <s v="Nike MX-720-818"/>
    <s v="CI3871-300"/>
  </r>
  <r>
    <s v="NIKE"/>
    <n v="1185732"/>
    <d v="2021-08-21T00:00:00"/>
    <s v="Northeast"/>
    <s v="Maryland"/>
    <s v="Baltimore"/>
    <n v="300"/>
    <n v="49500"/>
    <n v="0.3"/>
    <x v="0"/>
    <s v="Nike React Element 55"/>
    <s v="BQ2728-012"/>
  </r>
  <r>
    <s v="NIKE"/>
    <n v="1185732"/>
    <d v="2021-09-20T00:00:00"/>
    <s v="Northeast"/>
    <s v="Maryland"/>
    <s v="Baltimore"/>
    <n v="425"/>
    <n v="85000"/>
    <n v="0.4"/>
    <x v="0"/>
    <s v="Nike SB Charge Slip Premium"/>
    <s v="CT3110-400"/>
  </r>
  <r>
    <s v="NIKE"/>
    <n v="1185732"/>
    <d v="2021-09-20T00:00:00"/>
    <s v="Northeast"/>
    <s v="Maryland"/>
    <s v="Baltimore"/>
    <n v="225"/>
    <n v="35437.5"/>
    <n v="0.35"/>
    <x v="0"/>
    <s v="Nike Free RN 5.0 2020"/>
    <s v="CJ0270-601"/>
  </r>
  <r>
    <s v="NIKE"/>
    <n v="1185732"/>
    <d v="2021-09-20T00:00:00"/>
    <s v="Northeast"/>
    <s v="Maryland"/>
    <s v="Baltimore"/>
    <n v="125"/>
    <n v="17500"/>
    <n v="0.35"/>
    <x v="0"/>
    <s v="Nike ZoomX Vista Grind"/>
    <s v="CT8919-700"/>
  </r>
  <r>
    <s v="NIKE"/>
    <n v="1185732"/>
    <d v="2021-09-20T00:00:00"/>
    <s v="Northeast"/>
    <s v="Maryland"/>
    <s v="Baltimore"/>
    <n v="100"/>
    <n v="14000"/>
    <n v="0.35"/>
    <x v="0"/>
    <s v="Nike Air Force 1 React"/>
    <s v="CT1020-001"/>
  </r>
  <r>
    <s v="NIKE"/>
    <n v="1185732"/>
    <d v="2021-09-20T00:00:00"/>
    <s v="Northeast"/>
    <s v="Maryland"/>
    <s v="Baltimore"/>
    <n v="100"/>
    <n v="15000"/>
    <n v="0.3"/>
    <x v="0"/>
    <s v="PG 4 EP"/>
    <s v="CD5082-001"/>
  </r>
  <r>
    <s v="NIKE"/>
    <n v="1185732"/>
    <d v="2021-09-20T00:00:00"/>
    <s v="Northeast"/>
    <s v="Maryland"/>
    <s v="Baltimore"/>
    <n v="200"/>
    <n v="33000"/>
    <n v="0.3"/>
    <x v="0"/>
    <s v="Nike Air Zoom Pegasus 36"/>
    <s v="BV5739-500"/>
  </r>
  <r>
    <s v="NIKE"/>
    <n v="1185732"/>
    <d v="2021-10-22T00:00:00"/>
    <s v="Northeast"/>
    <s v="Maryland"/>
    <s v="Baltimore"/>
    <n v="375"/>
    <n v="82500"/>
    <n v="0.4"/>
    <x v="0"/>
    <s v="Nike Air Max 2090"/>
    <s v="CW4286-100"/>
  </r>
  <r>
    <s v="NIKE"/>
    <n v="1185732"/>
    <d v="2021-10-22T00:00:00"/>
    <s v="Northeast"/>
    <s v="Maryland"/>
    <s v="Baltimore"/>
    <n v="200"/>
    <n v="35000"/>
    <n v="0.35"/>
    <x v="0"/>
    <s v="Nike Air Force 1 '07 LV8"/>
    <s v="CD0887-201"/>
  </r>
  <r>
    <s v="NIKE"/>
    <n v="1185732"/>
    <d v="2021-10-22T00:00:00"/>
    <s v="Northeast"/>
    <s v="Maryland"/>
    <s v="Baltimore"/>
    <n v="100"/>
    <n v="17500"/>
    <n v="0.35"/>
    <x v="0"/>
    <s v="Kyrie 6 AS EP"/>
    <s v="CD5028-900"/>
  </r>
  <r>
    <s v="NIKE"/>
    <n v="1185732"/>
    <d v="2021-10-22T00:00:00"/>
    <s v="Northeast"/>
    <s v="Maryland"/>
    <s v="Baltimore"/>
    <n v="75"/>
    <n v="13125"/>
    <n v="0.35"/>
    <x v="0"/>
    <s v="Nike Air VaporMax Flyknit 3"/>
    <s v="AJ6900-102"/>
  </r>
  <r>
    <s v="NIKE"/>
    <n v="1185732"/>
    <d v="2021-10-22T00:00:00"/>
    <s v="Northeast"/>
    <s v="Maryland"/>
    <s v="Baltimore"/>
    <n v="75"/>
    <n v="13500"/>
    <n v="0.3"/>
    <x v="0"/>
    <s v="Nike Air Max Verona"/>
    <s v="CI9842-500"/>
  </r>
  <r>
    <s v="NIKE"/>
    <n v="1185732"/>
    <d v="2021-10-22T00:00:00"/>
    <s v="Northeast"/>
    <s v="Maryland"/>
    <s v="Baltimore"/>
    <n v="200"/>
    <n v="39000"/>
    <n v="0.3"/>
    <x v="0"/>
    <s v="Nike Air Force 1 Shadow"/>
    <s v="CI0919-100"/>
  </r>
  <r>
    <s v="NIKE"/>
    <n v="1185732"/>
    <d v="2021-11-21T00:00:00"/>
    <s v="Northeast"/>
    <s v="Maryland"/>
    <s v="Baltimore"/>
    <n v="350"/>
    <n v="84000"/>
    <n v="0.4"/>
    <x v="0"/>
    <s v="Nike Air Max Verona"/>
    <s v="CK7200-800"/>
  </r>
  <r>
    <s v="NIKE"/>
    <n v="1185732"/>
    <d v="2021-11-21T00:00:00"/>
    <s v="Northeast"/>
    <s v="Maryland"/>
    <s v="Baltimore"/>
    <n v="175"/>
    <n v="30625"/>
    <n v="0.35"/>
    <x v="0"/>
    <s v="Nike Air Tailwind 79"/>
    <s v="487754-303"/>
  </r>
  <r>
    <s v="NIKE"/>
    <n v="1185732"/>
    <d v="2021-11-21T00:00:00"/>
    <s v="Northeast"/>
    <s v="Maryland"/>
    <s v="Baltimore"/>
    <n v="170"/>
    <n v="29750"/>
    <n v="0.35"/>
    <x v="0"/>
    <s v="Nike TiempoX Lunar Legend VII Pro TF"/>
    <s v="AH7249-118"/>
  </r>
  <r>
    <s v="NIKE"/>
    <n v="1185732"/>
    <d v="2021-11-21T00:00:00"/>
    <s v="Northeast"/>
    <s v="Maryland"/>
    <s v="Baltimore"/>
    <n v="150"/>
    <n v="26250"/>
    <n v="0.35"/>
    <x v="0"/>
    <s v="Nike Air Max Plus III"/>
    <s v="CJ9684-001"/>
  </r>
  <r>
    <s v="NIKE"/>
    <n v="1185732"/>
    <d v="2021-11-21T00:00:00"/>
    <s v="Northeast"/>
    <s v="Maryland"/>
    <s v="Baltimore"/>
    <n v="125"/>
    <n v="22500"/>
    <n v="0.3"/>
    <x v="0"/>
    <s v="Nike Zoom 2K"/>
    <s v="AO0354-108"/>
  </r>
  <r>
    <s v="NIKE"/>
    <n v="1185732"/>
    <d v="2021-11-21T00:00:00"/>
    <s v="Northeast"/>
    <s v="Maryland"/>
    <s v="Baltimore"/>
    <n v="225"/>
    <n v="43875"/>
    <n v="0.3"/>
    <x v="0"/>
    <s v="Nike Zoom Pegasus Turbo 2"/>
    <s v="AT2863-100"/>
  </r>
  <r>
    <s v="NIKE"/>
    <n v="1185732"/>
    <d v="2021-12-20T00:00:00"/>
    <s v="Northeast"/>
    <s v="Maryland"/>
    <s v="Baltimore"/>
    <n v="450"/>
    <n v="108000"/>
    <n v="0.4"/>
    <x v="0"/>
    <s v="Nike Kawa Shower"/>
    <s v="832528-001"/>
  </r>
  <r>
    <s v="NIKE"/>
    <n v="1185732"/>
    <d v="2021-12-20T00:00:00"/>
    <s v="Northeast"/>
    <s v="Maryland"/>
    <s v="Baltimore"/>
    <n v="250"/>
    <n v="43750"/>
    <n v="0.35"/>
    <x v="0"/>
    <s v="Nike React Infinity Run Flyknit"/>
    <s v="CD4371-001"/>
  </r>
  <r>
    <s v="NIKE"/>
    <n v="1185732"/>
    <d v="2021-12-20T00:00:00"/>
    <s v="Northeast"/>
    <s v="Maryland"/>
    <s v="Baltimore"/>
    <n v="225"/>
    <n v="39375"/>
    <n v="0.35"/>
    <x v="0"/>
    <s v="Air Jordan XXXIII"/>
    <s v="AQ8830-016"/>
  </r>
  <r>
    <s v="NIKE"/>
    <n v="1185732"/>
    <d v="2021-12-20T00:00:00"/>
    <s v="Northeast"/>
    <s v="Maryland"/>
    <s v="Baltimore"/>
    <n v="175"/>
    <n v="30625"/>
    <n v="0.35"/>
    <x v="0"/>
    <s v="Nike Odyssey React"/>
    <s v="AO9819-001"/>
  </r>
  <r>
    <s v="NIKE"/>
    <n v="1185732"/>
    <d v="2021-12-20T00:00:00"/>
    <s v="Northeast"/>
    <s v="Maryland"/>
    <s v="Baltimore"/>
    <n v="175"/>
    <n v="31500"/>
    <n v="0.3"/>
    <x v="0"/>
    <s v="Nike Air Max 1 DNA Ch. 1"/>
    <s v="AR3863-101"/>
  </r>
  <r>
    <s v="NIKE"/>
    <n v="1185732"/>
    <d v="2021-12-20T00:00:00"/>
    <s v="Northeast"/>
    <s v="Maryland"/>
    <s v="Baltimore"/>
    <n v="275"/>
    <n v="53625"/>
    <n v="0.3"/>
    <x v="0"/>
    <s v="Nike Joyride Flyknit AW"/>
    <s v="CI3706-100"/>
  </r>
  <r>
    <s v="NIKE"/>
    <n v="1185732"/>
    <d v="2021-01-17T00:00:00"/>
    <s v="Northeast"/>
    <s v="Maryland"/>
    <s v="Baltimore"/>
    <n v="525"/>
    <n v="73500"/>
    <n v="0.35"/>
    <x v="0"/>
    <s v="Nike Legend React 2"/>
    <s v="AT1369-103"/>
  </r>
  <r>
    <s v="NIKE"/>
    <n v="1185732"/>
    <d v="2021-01-17T00:00:00"/>
    <s v="Northeast"/>
    <s v="Maryland"/>
    <s v="Baltimore"/>
    <n v="325"/>
    <n v="45500"/>
    <n v="0.35"/>
    <x v="0"/>
    <s v="Nike Metcon 5"/>
    <s v="AQ1189-009"/>
  </r>
  <r>
    <s v="NIKE"/>
    <n v="1185732"/>
    <d v="2021-01-17T00:00:00"/>
    <s v="Northeast"/>
    <s v="Maryland"/>
    <s v="Baltimore"/>
    <n v="325"/>
    <n v="39000"/>
    <n v="0.4"/>
    <x v="0"/>
    <s v="LeBron 7"/>
    <s v="CU5133-600"/>
  </r>
  <r>
    <s v="NIKE"/>
    <n v="1185732"/>
    <d v="2021-01-17T00:00:00"/>
    <s v="Northeast"/>
    <s v="Maryland"/>
    <s v="Baltimore"/>
    <n v="175"/>
    <n v="24500"/>
    <n v="0.4"/>
    <x v="0"/>
    <s v="Nike Air VaporMax 360"/>
    <s v="CK9670-100"/>
  </r>
  <r>
    <s v="NIKE"/>
    <n v="1185732"/>
    <d v="2021-01-17T00:00:00"/>
    <s v="Northeast"/>
    <s v="Maryland"/>
    <s v="Baltimore"/>
    <n v="225"/>
    <n v="33750"/>
    <n v="0.3"/>
    <x v="0"/>
    <s v="Nike Blazer Low QS Flyleather with at least 50% leather fibre"/>
    <s v="CI5546-100"/>
  </r>
  <r>
    <s v="NIKE"/>
    <n v="1185732"/>
    <d v="2021-01-17T00:00:00"/>
    <s v="Northeast"/>
    <s v="Maryland"/>
    <s v="Baltimore"/>
    <n v="325"/>
    <n v="52000"/>
    <n v="0.4"/>
    <x v="0"/>
    <s v="Nike SB Dunk High Pro"/>
    <s v="BQ6826-003"/>
  </r>
  <r>
    <s v="NIKE"/>
    <n v="1185732"/>
    <d v="2021-02-15T00:00:00"/>
    <s v="Northeast"/>
    <s v="Maryland"/>
    <s v="Baltimore"/>
    <n v="575"/>
    <n v="80500"/>
    <n v="0.35"/>
    <x v="0"/>
    <s v="Nike Air Max 90 FlyEase"/>
    <s v="CU0814-102"/>
  </r>
  <r>
    <s v="NIKE"/>
    <n v="1185732"/>
    <d v="2021-02-15T00:00:00"/>
    <s v="Northeast"/>
    <s v="Maryland"/>
    <s v="Baltimore"/>
    <n v="225"/>
    <n v="31500"/>
    <n v="0.35"/>
    <x v="0"/>
    <s v="Nike Metcon 5 AMP"/>
    <s v="CD3395-006"/>
  </r>
  <r>
    <s v="NIKE"/>
    <n v="1185732"/>
    <d v="2021-02-15T00:00:00"/>
    <s v="Northeast"/>
    <s v="Maryland"/>
    <s v="Baltimore"/>
    <n v="275"/>
    <n v="33000"/>
    <n v="0.4"/>
    <x v="0"/>
    <s v="Nike M2K Tekno"/>
    <s v="AV4789-104"/>
  </r>
  <r>
    <s v="NIKE"/>
    <n v="1185732"/>
    <d v="2021-02-15T00:00:00"/>
    <s v="Northeast"/>
    <s v="Delaware"/>
    <s v="Wilmington"/>
    <n v="150"/>
    <n v="21000"/>
    <n v="0.4"/>
    <x v="0"/>
    <s v="Nike React Kenny 55"/>
    <s v="CJ3312-001"/>
  </r>
  <r>
    <s v="NIKE"/>
    <n v="1185732"/>
    <d v="2021-02-15T00:00:00"/>
    <s v="Northeast"/>
    <s v="Delaware"/>
    <s v="Wilmington"/>
    <n v="225"/>
    <n v="33750"/>
    <n v="0.3"/>
    <x v="0"/>
    <s v="Nike Air VaporMax 2019"/>
    <s v="AR6631-004"/>
  </r>
  <r>
    <s v="NIKE"/>
    <n v="1185732"/>
    <d v="2021-02-15T00:00:00"/>
    <s v="Northeast"/>
    <s v="Delaware"/>
    <s v="Wilmington"/>
    <n v="325"/>
    <n v="52000"/>
    <n v="0.4"/>
    <x v="0"/>
    <s v="Nike React Element 55"/>
    <s v="BQ6166-003"/>
  </r>
  <r>
    <s v="NIKE"/>
    <n v="1185732"/>
    <d v="2021-03-13T00:00:00"/>
    <s v="Northeast"/>
    <s v="Delaware"/>
    <s v="Wilmington"/>
    <n v="545"/>
    <n v="76300"/>
    <n v="0.35"/>
    <x v="0"/>
    <s v="Nike Air Force 1 Low Retro"/>
    <s v="CQ0492-001"/>
  </r>
  <r>
    <s v="NIKE"/>
    <n v="1185732"/>
    <d v="2021-03-13T00:00:00"/>
    <s v="Northeast"/>
    <s v="Delaware"/>
    <s v="Wilmington"/>
    <n v="250"/>
    <n v="35000"/>
    <n v="0.35"/>
    <x v="0"/>
    <s v="NikeCourt Zoom Cage 3"/>
    <s v="918193-700"/>
  </r>
  <r>
    <s v="NIKE"/>
    <n v="1185732"/>
    <d v="2021-03-13T00:00:00"/>
    <s v="Northeast"/>
    <s v="Delaware"/>
    <s v="Wilmington"/>
    <n v="275"/>
    <n v="33000"/>
    <n v="0.4"/>
    <x v="0"/>
    <s v="Nike Air Max 90 Print"/>
    <s v="AQ0926-001"/>
  </r>
  <r>
    <s v="NIKE"/>
    <n v="1185732"/>
    <d v="2021-03-13T00:00:00"/>
    <s v="Northeast"/>
    <s v="Delaware"/>
    <s v="Wilmington"/>
    <n v="125"/>
    <n v="17500"/>
    <n v="0.4"/>
    <x v="0"/>
    <s v="Nike Metcon Sport"/>
    <s v="AQ7489-008"/>
  </r>
  <r>
    <s v="NIKE"/>
    <n v="1185732"/>
    <d v="2021-03-13T00:00:00"/>
    <s v="Northeast"/>
    <s v="Delaware"/>
    <s v="Wilmington"/>
    <n v="175"/>
    <n v="26250"/>
    <n v="0.3"/>
    <x v="0"/>
    <s v="Jordan Mars 270"/>
    <s v="CD7070-009"/>
  </r>
  <r>
    <s v="NIKE"/>
    <n v="1185732"/>
    <d v="2021-03-13T00:00:00"/>
    <s v="Northeast"/>
    <s v="Delaware"/>
    <s v="Wilmington"/>
    <n v="275"/>
    <n v="44000"/>
    <n v="0.4"/>
    <x v="0"/>
    <s v="Nike Air Zoom Vomero 14"/>
    <s v="AH7857-009"/>
  </r>
  <r>
    <s v="NIKE"/>
    <n v="1185732"/>
    <d v="2021-04-14T00:00:00"/>
    <s v="Northeast"/>
    <s v="Delaware"/>
    <s v="Wilmington"/>
    <n v="525"/>
    <n v="73500"/>
    <n v="0.35"/>
    <x v="0"/>
    <s v="Nike Air Max 720"/>
    <s v="CT5229-001"/>
  </r>
  <r>
    <s v="NIKE"/>
    <n v="1185732"/>
    <d v="2021-04-14T00:00:00"/>
    <s v="Northeast"/>
    <s v="Delaware"/>
    <s v="Wilmington"/>
    <n v="225"/>
    <n v="31500"/>
    <n v="0.35"/>
    <x v="0"/>
    <s v="Nike Mercurial Vapor 13 Academy MDS IC"/>
    <s v="CJ1300-401"/>
  </r>
  <r>
    <s v="NIKE"/>
    <n v="1185732"/>
    <d v="2021-04-14T00:00:00"/>
    <s v="Northeast"/>
    <s v="Delaware"/>
    <s v="Wilmington"/>
    <n v="225"/>
    <n v="27000"/>
    <n v="0.4"/>
    <x v="0"/>
    <s v="Nike Zoom Fly"/>
    <s v="880848-005"/>
  </r>
  <r>
    <s v="NIKE"/>
    <n v="1185732"/>
    <d v="2021-04-14T00:00:00"/>
    <s v="Northeast"/>
    <s v="Delaware"/>
    <s v="Wilmington"/>
    <n v="150"/>
    <n v="21000"/>
    <n v="0.4"/>
    <x v="0"/>
    <s v="Nike Zoom Fly 3"/>
    <s v="AT8240-003"/>
  </r>
  <r>
    <s v="NIKE"/>
    <n v="1185732"/>
    <d v="2021-04-14T00:00:00"/>
    <s v="Northeast"/>
    <s v="Delaware"/>
    <s v="Wilmington"/>
    <n v="150"/>
    <n v="22500"/>
    <n v="0.3"/>
    <x v="0"/>
    <s v="Nike Air Zoom Pegasus 35"/>
    <s v="942851-002"/>
  </r>
  <r>
    <s v="NIKE"/>
    <n v="1185732"/>
    <d v="2021-04-14T00:00:00"/>
    <s v="Northeast"/>
    <s v="Delaware"/>
    <s v="Wilmington"/>
    <n v="300"/>
    <n v="48000"/>
    <n v="0.4"/>
    <x v="0"/>
    <s v="Nike Air Zoom Pegasus 36 Trail"/>
    <s v="AR5677-200"/>
  </r>
  <r>
    <s v="NIKE"/>
    <n v="1185732"/>
    <d v="2021-05-13T00:00:00"/>
    <s v="Northeast"/>
    <s v="Delaware"/>
    <s v="Wilmington"/>
    <n v="570"/>
    <n v="109725"/>
    <n v="0.35"/>
    <x v="0"/>
    <s v="KD13 EP"/>
    <s v="CI9949-001"/>
  </r>
  <r>
    <s v="NIKE"/>
    <n v="1185732"/>
    <d v="2021-05-13T00:00:00"/>
    <s v="Northeast"/>
    <s v="Delaware"/>
    <s v="Wilmington"/>
    <n v="275"/>
    <n v="48125"/>
    <n v="0.35"/>
    <x v="0"/>
    <s v="Nike Phantom Vision Club Dynamic Fit FG"/>
    <s v="AJ6959-717"/>
  </r>
  <r>
    <s v="NIKE"/>
    <n v="1185732"/>
    <d v="2021-05-13T00:00:00"/>
    <s v="Northeast"/>
    <s v="Delaware"/>
    <s v="Wilmington"/>
    <n v="300"/>
    <n v="54000"/>
    <n v="0.4"/>
    <x v="0"/>
    <s v="Nike Air Monarch IV"/>
    <s v="415445-102"/>
  </r>
  <r>
    <s v="NIKE"/>
    <n v="1185732"/>
    <d v="2021-05-13T00:00:00"/>
    <s v="Northeast"/>
    <s v="Delaware"/>
    <s v="Wilmington"/>
    <n v="250"/>
    <n v="45000"/>
    <n v="0.4"/>
    <x v="0"/>
    <s v="Zoom Freak 1"/>
    <s v="BQ5422-200"/>
  </r>
  <r>
    <s v="NIKE"/>
    <n v="1185732"/>
    <d v="2021-05-13T00:00:00"/>
    <s v="Northeast"/>
    <s v="Delaware"/>
    <s v="Wilmington"/>
    <n v="275"/>
    <n v="45375"/>
    <n v="0.3"/>
    <x v="0"/>
    <s v="Nike Mercurial Superfly 7 Academy IC"/>
    <s v="AT7975-606"/>
  </r>
  <r>
    <s v="NIKE"/>
    <n v="1185732"/>
    <d v="2021-05-13T00:00:00"/>
    <s v="Northeast"/>
    <s v="Delaware"/>
    <s v="Wilmington"/>
    <n v="400"/>
    <n v="96000"/>
    <n v="0.4"/>
    <x v="0"/>
    <s v="Air Jordan 1 Low"/>
    <s v="553558-125"/>
  </r>
  <r>
    <s v="NIKE"/>
    <n v="1185732"/>
    <d v="2021-06-15T00:00:00"/>
    <s v="Northeast"/>
    <s v="Delaware"/>
    <s v="Wilmington"/>
    <n v="650"/>
    <n v="125125"/>
    <n v="0.35"/>
    <x v="0"/>
    <s v="Nike Air Max 95 Print"/>
    <s v="AQ0925-002"/>
  </r>
  <r>
    <s v="NIKE"/>
    <n v="1185732"/>
    <d v="2021-06-15T00:00:00"/>
    <s v="Northeast"/>
    <s v="Delaware"/>
    <s v="Wilmington"/>
    <n v="400"/>
    <n v="70000"/>
    <n v="0.35"/>
    <x v="0"/>
    <s v="Nike P-6000"/>
    <s v="CD6404-800"/>
  </r>
  <r>
    <s v="NIKE"/>
    <n v="1185732"/>
    <d v="2021-06-15T00:00:00"/>
    <s v="Northeast"/>
    <s v="Delaware"/>
    <s v="Wilmington"/>
    <n v="325"/>
    <n v="58500"/>
    <n v="0.4"/>
    <x v="0"/>
    <s v="Nike Mercurial Vapor 13 Elite FG"/>
    <s v="AQ4176-049"/>
  </r>
  <r>
    <s v="NIKE"/>
    <n v="1185732"/>
    <d v="2021-06-15T00:00:00"/>
    <s v="Northeast"/>
    <s v="Delaware"/>
    <s v="Wilmington"/>
    <n v="300"/>
    <n v="54000"/>
    <n v="0.4"/>
    <x v="0"/>
    <s v="Nike SB Adversary Premium"/>
    <s v="CT3632-001"/>
  </r>
  <r>
    <s v="NIKE"/>
    <n v="1185732"/>
    <d v="2021-06-15T00:00:00"/>
    <s v="Northeast"/>
    <s v="Delaware"/>
    <s v="Wilmington"/>
    <n v="300"/>
    <n v="49500"/>
    <n v="0.3"/>
    <x v="0"/>
    <s v="Nike Air VaporMax 360"/>
    <s v="CK2718-003"/>
  </r>
  <r>
    <s v="NIKE"/>
    <n v="1185732"/>
    <d v="2021-06-15T00:00:00"/>
    <s v="Northeast"/>
    <s v="Delaware"/>
    <s v="Wilmington"/>
    <n v="450"/>
    <n v="108000"/>
    <n v="0.4"/>
    <x v="0"/>
    <s v="Nike Air Max 720"/>
    <s v="AO2924-401"/>
  </r>
  <r>
    <s v="NIKE"/>
    <n v="1185732"/>
    <d v="2021-07-13T00:00:00"/>
    <s v="Northeast"/>
    <s v="Delaware"/>
    <s v="Wilmington"/>
    <n v="675"/>
    <n v="129937.5"/>
    <n v="0.35"/>
    <x v="0"/>
    <s v="Nike Zoom KD12"/>
    <s v="AR4229-003"/>
  </r>
  <r>
    <s v="NIKE"/>
    <n v="1185732"/>
    <d v="2021-07-13T00:00:00"/>
    <s v="Northeast"/>
    <s v="Delaware"/>
    <s v="Wilmington"/>
    <n v="425"/>
    <n v="74375"/>
    <n v="0.35"/>
    <x v="0"/>
    <s v="Nike Free X Metcon 2"/>
    <s v="AQ8306-407"/>
  </r>
  <r>
    <s v="NIKE"/>
    <n v="1185732"/>
    <d v="2021-07-13T00:00:00"/>
    <s v="Northeast"/>
    <s v="Delaware"/>
    <s v="Wilmington"/>
    <n v="350"/>
    <n v="63000"/>
    <n v="0.4"/>
    <x v="0"/>
    <s v="Nike Air Max 90"/>
    <s v="CD0881-104"/>
  </r>
  <r>
    <s v="NIKE"/>
    <n v="1185732"/>
    <d v="2021-07-13T00:00:00"/>
    <s v="Northeast"/>
    <s v="Delaware"/>
    <s v="Wilmington"/>
    <n v="300"/>
    <n v="54000"/>
    <n v="0.4"/>
    <x v="0"/>
    <s v="Air Jordan 4 Retro SE"/>
    <s v="CT5342-007"/>
  </r>
  <r>
    <s v="NIKE"/>
    <n v="1185732"/>
    <d v="2021-07-13T00:00:00"/>
    <s v="Northeast"/>
    <s v="Delaware"/>
    <s v="Wilmington"/>
    <n v="325"/>
    <n v="53625"/>
    <n v="0.3"/>
    <x v="0"/>
    <s v="Nike Air Max 95 Essential"/>
    <s v="CI3705-600"/>
  </r>
  <r>
    <s v="NIKE"/>
    <n v="1185732"/>
    <d v="2021-07-13T00:00:00"/>
    <s v="Northeast"/>
    <s v="Delaware"/>
    <s v="Wilmington"/>
    <n v="500"/>
    <n v="120000"/>
    <n v="0.4"/>
    <x v="0"/>
    <s v="Nike SB Zoom Stefan Janoski Canvas RM Premium"/>
    <s v="AQ7878-003"/>
  </r>
  <r>
    <s v="NIKE"/>
    <n v="1185732"/>
    <d v="2021-08-14T00:00:00"/>
    <s v="Northeast"/>
    <s v="Delaware"/>
    <s v="Wilmington"/>
    <n v="650"/>
    <n v="125125"/>
    <n v="0.35"/>
    <x v="0"/>
    <s v="Nike Phantom Venom Academy IC"/>
    <s v="AO0570-810"/>
  </r>
  <r>
    <s v="NIKE"/>
    <n v="1185732"/>
    <d v="2021-08-14T00:00:00"/>
    <s v="Northeast"/>
    <s v="Delaware"/>
    <s v="Wilmington"/>
    <n v="425"/>
    <n v="74375"/>
    <n v="0.35"/>
    <x v="0"/>
    <s v="Nike Air Max 270 React"/>
    <s v="CT5528-001"/>
  </r>
  <r>
    <s v="NIKE"/>
    <n v="1185732"/>
    <d v="2021-08-14T00:00:00"/>
    <s v="Northeast"/>
    <s v="Delaware"/>
    <s v="Wilmington"/>
    <n v="350"/>
    <n v="63000"/>
    <n v="0.4"/>
    <x v="0"/>
    <s v="Nike Zoom Rival Fly"/>
    <s v="CD7288-001"/>
  </r>
  <r>
    <s v="NIKE"/>
    <n v="1185732"/>
    <d v="2021-08-14T00:00:00"/>
    <s v="Northeast"/>
    <s v="Delaware"/>
    <s v="Wilmington"/>
    <n v="250"/>
    <n v="45000"/>
    <n v="0.4"/>
    <x v="0"/>
    <s v="Nike Mercurial Superfly 7 Academy MDS TF"/>
    <s v="BQ5435-703"/>
  </r>
  <r>
    <s v="NIKE"/>
    <n v="1185732"/>
    <d v="2021-08-14T00:00:00"/>
    <s v="Northeast"/>
    <s v="Delaware"/>
    <s v="Wilmington"/>
    <n v="225"/>
    <n v="37125"/>
    <n v="0.3"/>
    <x v="0"/>
    <s v="Nike Pegasus 36 FlyEase (Extra Wide)"/>
    <s v="BV0612-001"/>
  </r>
  <r>
    <s v="NIKE"/>
    <n v="1185732"/>
    <d v="2021-08-14T00:00:00"/>
    <s v="Northeast"/>
    <s v="Delaware"/>
    <s v="Wilmington"/>
    <n v="400"/>
    <n v="96000"/>
    <n v="0.4"/>
    <x v="0"/>
    <s v="Nike ISPA Air Max 720"/>
    <s v="CD2182-001"/>
  </r>
  <r>
    <s v="NIKE"/>
    <n v="1185732"/>
    <d v="2021-09-13T00:00:00"/>
    <s v="Northeast"/>
    <s v="Delaware"/>
    <s v="Wilmington"/>
    <n v="525"/>
    <n v="101062.5"/>
    <n v="0.35"/>
    <x v="0"/>
    <s v="Air Jordan OG"/>
    <s v="133000-106"/>
  </r>
  <r>
    <s v="NIKE"/>
    <n v="1185732"/>
    <d v="2021-09-13T00:00:00"/>
    <s v="Northeast"/>
    <s v="Delaware"/>
    <s v="Wilmington"/>
    <n v="325"/>
    <n v="56875"/>
    <n v="0.35"/>
    <x v="0"/>
    <s v="Nike Air Max 270 React ENG"/>
    <s v="CJ0579-400"/>
  </r>
  <r>
    <s v="NIKE"/>
    <n v="1185732"/>
    <d v="2021-09-13T00:00:00"/>
    <s v="Northeast"/>
    <s v="Delaware"/>
    <s v="Wilmington"/>
    <n v="225"/>
    <n v="40500"/>
    <n v="0.4"/>
    <x v="0"/>
    <s v="Nike Epic Phantom React Flyknit"/>
    <s v="BV0417-401"/>
  </r>
  <r>
    <s v="NIKE"/>
    <n v="1185732"/>
    <d v="2021-09-13T00:00:00"/>
    <s v="Northeast"/>
    <s v="Delaware"/>
    <s v="Wilmington"/>
    <n v="200"/>
    <n v="36000"/>
    <n v="0.4"/>
    <x v="0"/>
    <s v="Nike Air Zoom Pegasus 36"/>
    <s v="AQ2203-003"/>
  </r>
  <r>
    <s v="NIKE"/>
    <n v="1185732"/>
    <d v="2021-09-13T00:00:00"/>
    <s v="Northeast"/>
    <s v="Delaware"/>
    <s v="Wilmington"/>
    <n v="200"/>
    <n v="33000"/>
    <n v="0.3"/>
    <x v="0"/>
    <s v="Jordan Aerospace 720"/>
    <s v="BV5502-600"/>
  </r>
  <r>
    <s v="NIKE"/>
    <n v="1185732"/>
    <d v="2021-09-13T00:00:00"/>
    <s v="Northeast"/>
    <s v="Delaware"/>
    <s v="Wilmington"/>
    <n v="300"/>
    <n v="72000"/>
    <n v="0.4"/>
    <x v="0"/>
    <s v="Nike Air Max Plus III"/>
    <s v="CD7005-001"/>
  </r>
  <r>
    <s v="NIKE"/>
    <n v="1185732"/>
    <d v="2021-10-15T00:00:00"/>
    <s v="Northeast"/>
    <s v="Delaware"/>
    <s v="Wilmington"/>
    <n v="475"/>
    <n v="99750"/>
    <n v="0.35"/>
    <x v="0"/>
    <s v="Jordan Hydro 8"/>
    <s v="CD2803-001"/>
  </r>
  <r>
    <s v="NIKE"/>
    <n v="1185732"/>
    <d v="2021-10-15T00:00:00"/>
    <s v="Northeast"/>
    <s v="Delaware"/>
    <s v="Wilmington"/>
    <n v="300"/>
    <n v="57750"/>
    <n v="0.35"/>
    <x v="0"/>
    <s v="Nike x Undercover React"/>
    <s v="CJ6971-001"/>
  </r>
  <r>
    <s v="NIKE"/>
    <n v="1185732"/>
    <d v="2021-10-15T00:00:00"/>
    <s v="Northeast"/>
    <s v="Delaware"/>
    <s v="Wilmington"/>
    <n v="200"/>
    <n v="44000"/>
    <n v="0.4"/>
    <x v="0"/>
    <s v="Nike Air Max 90/1"/>
    <s v="AJ7695-100"/>
  </r>
  <r>
    <s v="NIKE"/>
    <n v="1185732"/>
    <d v="2021-10-15T00:00:00"/>
    <s v="Northeast"/>
    <s v="Delaware"/>
    <s v="Wilmington"/>
    <n v="175"/>
    <n v="38500"/>
    <n v="0.4"/>
    <x v="0"/>
    <s v="Nike Air Max 98"/>
    <s v="640744-016"/>
  </r>
  <r>
    <s v="NIKE"/>
    <n v="1185732"/>
    <d v="2021-10-15T00:00:00"/>
    <s v="Northeast"/>
    <s v="Delaware"/>
    <s v="Wilmington"/>
    <n v="175"/>
    <n v="34125"/>
    <n v="0.3"/>
    <x v="0"/>
    <s v="Nike Air Max 200"/>
    <s v="AQ2568-100"/>
  </r>
  <r>
    <s v="NIKE"/>
    <n v="1185732"/>
    <d v="2021-10-15T00:00:00"/>
    <s v="Northeast"/>
    <s v="Delaware"/>
    <s v="Wilmington"/>
    <n v="300"/>
    <n v="84000"/>
    <n v="0.4"/>
    <x v="0"/>
    <s v="Nike Air Max 90"/>
    <s v="CT2007-100"/>
  </r>
  <r>
    <s v="NIKE"/>
    <n v="1185732"/>
    <d v="2021-11-14T00:00:00"/>
    <s v="Northeast"/>
    <s v="Delaware"/>
    <s v="Wilmington"/>
    <n v="450"/>
    <n v="102375"/>
    <n v="0.35"/>
    <x v="0"/>
    <s v="Nike Air Max 270 React"/>
    <s v="CI3866-100"/>
  </r>
  <r>
    <s v="NIKE"/>
    <n v="1185732"/>
    <d v="2021-11-14T00:00:00"/>
    <s v="Northeast"/>
    <s v="Delaware"/>
    <s v="Wilmington"/>
    <n v="325"/>
    <n v="62562.5"/>
    <n v="0.35"/>
    <x v="0"/>
    <s v="Nike Air Max 1 Premium"/>
    <s v="CU8861-460"/>
  </r>
  <r>
    <s v="NIKE"/>
    <n v="1185732"/>
    <d v="2021-11-14T00:00:00"/>
    <s v="Northeast"/>
    <s v="Delaware"/>
    <s v="Wilmington"/>
    <n v="320"/>
    <n v="70400"/>
    <n v="0.4"/>
    <x v="0"/>
    <s v="Nike Tiempo Legend 8 Club MG"/>
    <s v="AT6107-606"/>
  </r>
  <r>
    <s v="NIKE"/>
    <n v="1185732"/>
    <d v="2021-11-14T00:00:00"/>
    <s v="Northeast"/>
    <s v="Delaware"/>
    <s v="Wilmington"/>
    <n v="300"/>
    <n v="66000"/>
    <n v="0.4"/>
    <x v="0"/>
    <s v="Nike Air Zoom Terra Kiger 6"/>
    <s v="CJ0219-400"/>
  </r>
  <r>
    <s v="NIKE"/>
    <n v="1185732"/>
    <d v="2021-11-14T00:00:00"/>
    <s v="Northeast"/>
    <s v="Delaware"/>
    <s v="Wilmington"/>
    <n v="275"/>
    <n v="53625"/>
    <n v="0.3"/>
    <x v="0"/>
    <s v="Nike Air Max 97 Utility"/>
    <s v="BQ5615-002"/>
  </r>
  <r>
    <s v="NIKE"/>
    <n v="1185732"/>
    <d v="2021-11-14T00:00:00"/>
    <s v="Northeast"/>
    <s v="Delaware"/>
    <s v="Wilmington"/>
    <n v="375"/>
    <n v="105000"/>
    <n v="0.4"/>
    <x v="0"/>
    <s v="Jordan Jumpman 2020 PF"/>
    <s v="BQ3448-400"/>
  </r>
  <r>
    <s v="NIKE"/>
    <n v="1185732"/>
    <d v="2021-12-13T00:00:00"/>
    <s v="Northeast"/>
    <s v="Delaware"/>
    <s v="Wilmington"/>
    <n v="600"/>
    <n v="136500"/>
    <n v="0.35"/>
    <x v="0"/>
    <s v="Nike ACG React Terra Gobe"/>
    <s v="BV6344-001"/>
  </r>
  <r>
    <s v="NIKE"/>
    <n v="1185732"/>
    <d v="2021-12-13T00:00:00"/>
    <s v="Northeast"/>
    <s v="Delaware"/>
    <s v="Wilmington"/>
    <n v="400"/>
    <n v="77000"/>
    <n v="0.35"/>
    <x v="0"/>
    <s v="Nike Air Max 90 SP"/>
    <s v="CQ6639-001"/>
  </r>
  <r>
    <s v="NIKE"/>
    <n v="1185732"/>
    <d v="2021-12-13T00:00:00"/>
    <s v="Northeast"/>
    <s v="Delaware"/>
    <s v="Wilmington"/>
    <n v="375"/>
    <n v="82500"/>
    <n v="0.4"/>
    <x v="0"/>
    <s v="Nike Air Force 1 '07 Essential"/>
    <s v="AO2132-401"/>
  </r>
  <r>
    <s v="NIKE"/>
    <n v="1185732"/>
    <d v="2021-12-13T00:00:00"/>
    <s v="Northeast"/>
    <s v="Delaware"/>
    <s v="Wilmington"/>
    <n v="325"/>
    <n v="71500"/>
    <n v="0.4"/>
    <x v="0"/>
    <s v="Nike Joyride Dual Run"/>
    <s v="CD4363-103"/>
  </r>
  <r>
    <s v="NIKE"/>
    <n v="1185732"/>
    <d v="2021-12-13T00:00:00"/>
    <s v="Northeast"/>
    <s v="Delaware"/>
    <s v="Wilmington"/>
    <n v="325"/>
    <n v="63375"/>
    <n v="0.3"/>
    <x v="0"/>
    <s v="Jordan Proto-React Z"/>
    <s v="CI3794-600"/>
  </r>
  <r>
    <s v="NIKE"/>
    <n v="1185732"/>
    <d v="2021-12-13T00:00:00"/>
    <s v="Northeast"/>
    <s v="Delaware"/>
    <s v="Wilmington"/>
    <n v="425"/>
    <n v="119000"/>
    <n v="0.4"/>
    <x v="0"/>
    <s v="Nike Air Max 270 React LX"/>
    <s v="CK4126-001"/>
  </r>
  <r>
    <s v="NIKE"/>
    <n v="1185732"/>
    <d v="2021-01-10T00:00:00"/>
    <s v="Northeast"/>
    <s v="Delaware"/>
    <s v="Wilmington"/>
    <n v="475"/>
    <n v="58187.5"/>
    <n v="0.35"/>
    <x v="0"/>
    <s v="Nike AF-1 Shadow SE"/>
    <s v="CQ3317-001"/>
  </r>
  <r>
    <s v="NIKE"/>
    <n v="1185732"/>
    <d v="2021-01-10T00:00:00"/>
    <s v="Northeast"/>
    <s v="Delaware"/>
    <s v="Wilmington"/>
    <n v="275"/>
    <n v="33687.5"/>
    <n v="0.35"/>
    <x v="0"/>
    <s v="NikeCourt Air Zoom Vapor X"/>
    <s v="AA8030-108"/>
  </r>
  <r>
    <s v="NIKE"/>
    <n v="1185732"/>
    <d v="2021-01-10T00:00:00"/>
    <s v="Northeast"/>
    <s v="Delaware"/>
    <s v="Wilmington"/>
    <n v="275"/>
    <n v="27500"/>
    <n v="0.4"/>
    <x v="0"/>
    <s v="Nike Bella Kai"/>
    <s v="AO3622-006"/>
  </r>
  <r>
    <s v="NIKE"/>
    <n v="1185732"/>
    <d v="2021-01-10T00:00:00"/>
    <s v="Northeast"/>
    <s v="Delaware"/>
    <s v="Wilmington"/>
    <n v="125"/>
    <n v="15000"/>
    <n v="0.4"/>
    <x v="0"/>
    <s v="Nike Mercurial Vapor 13 Club Neymar Jr. MG"/>
    <s v="AT7967-104"/>
  </r>
  <r>
    <s v="NIKE"/>
    <n v="1185732"/>
    <d v="2021-01-10T00:00:00"/>
    <s v="Northeast"/>
    <s v="Delaware"/>
    <s v="Wilmington"/>
    <n v="175"/>
    <n v="23625"/>
    <n v="0.3"/>
    <x v="0"/>
    <s v="Nike Mercurial Vapor 13 Club Neymar Jr. TF"/>
    <s v="AT8000-104"/>
  </r>
  <r>
    <s v="NIKE"/>
    <n v="1185732"/>
    <d v="2021-01-10T00:00:00"/>
    <s v="Northeast"/>
    <s v="Delaware"/>
    <s v="Wilmington"/>
    <n v="275"/>
    <n v="38500"/>
    <n v="0.4"/>
    <x v="0"/>
    <s v="Nike Mercurial Vapor 13 Elite Neymar Jr. FG"/>
    <s v="AT7898-104"/>
  </r>
  <r>
    <s v="NIKE"/>
    <n v="1185732"/>
    <d v="2021-02-08T00:00:00"/>
    <s v="Northeast"/>
    <s v="Delaware"/>
    <s v="Wilmington"/>
    <n v="525"/>
    <n v="64312.5"/>
    <n v="0.35"/>
    <x v="0"/>
    <s v="Nike Mercurial Vapor 13 Academy Neymar Jr. TF"/>
    <s v="AT7995-104"/>
  </r>
  <r>
    <s v="NIKE"/>
    <n v="1185732"/>
    <d v="2021-02-08T00:00:00"/>
    <s v="Northeast"/>
    <s v="Delaware"/>
    <s v="Wilmington"/>
    <n v="175"/>
    <n v="21437.5"/>
    <n v="0.35"/>
    <x v="0"/>
    <s v="Nike Mercurial Vapor 13 Academy Neymar Jr. MG"/>
    <s v="AT7960-104"/>
  </r>
  <r>
    <s v="NIKE"/>
    <n v="1185732"/>
    <d v="2021-02-08T00:00:00"/>
    <s v="Northeast"/>
    <s v="Delaware"/>
    <s v="Wilmington"/>
    <n v="225"/>
    <n v="22500"/>
    <n v="0.4"/>
    <x v="0"/>
    <s v="LeBron 17"/>
    <s v="BQ3177-100"/>
  </r>
  <r>
    <s v="NIKE"/>
    <n v="1185732"/>
    <d v="2021-02-08T00:00:00"/>
    <s v="Northeast"/>
    <s v="New Jersey"/>
    <s v="Newark"/>
    <n v="100"/>
    <n v="12000"/>
    <n v="0.4"/>
    <x v="0"/>
    <s v="Nike Benassi"/>
    <s v="343881-412"/>
  </r>
  <r>
    <s v="NIKE"/>
    <n v="1185732"/>
    <d v="2021-02-08T00:00:00"/>
    <s v="Northeast"/>
    <s v="New Jersey"/>
    <s v="Newark"/>
    <n v="175"/>
    <n v="23625"/>
    <n v="0.3"/>
    <x v="0"/>
    <s v="Nike Air Max Dia Icon Clash"/>
    <s v="AQ4312-107"/>
  </r>
  <r>
    <s v="NIKE"/>
    <n v="1185732"/>
    <d v="2021-02-08T00:00:00"/>
    <s v="Northeast"/>
    <s v="New Jersey"/>
    <s v="Newark"/>
    <n v="275"/>
    <n v="38500"/>
    <n v="0.4"/>
    <x v="0"/>
    <s v="Air Jordan XXXIV PF"/>
    <s v="BQ3381-600"/>
  </r>
  <r>
    <s v="NIKE"/>
    <n v="1185732"/>
    <d v="2021-03-06T00:00:00"/>
    <s v="Northeast"/>
    <s v="New Jersey"/>
    <s v="Newark"/>
    <n v="495"/>
    <n v="60637.5"/>
    <n v="0.35"/>
    <x v="0"/>
    <s v="LeBron Witness 4 EP"/>
    <s v="CD0188-101"/>
  </r>
  <r>
    <s v="NIKE"/>
    <n v="1185732"/>
    <d v="2021-03-06T00:00:00"/>
    <s v="Northeast"/>
    <s v="New Jersey"/>
    <s v="Newark"/>
    <n v="200"/>
    <n v="24500"/>
    <n v="0.35"/>
    <x v="0"/>
    <s v="Nike Air Zoom Winflo 5"/>
    <s v="AA7406-006"/>
  </r>
  <r>
    <s v="NIKE"/>
    <n v="1185732"/>
    <d v="2021-03-06T00:00:00"/>
    <s v="Northeast"/>
    <s v="New Jersey"/>
    <s v="Newark"/>
    <n v="225"/>
    <n v="22500"/>
    <n v="0.4"/>
    <x v="0"/>
    <s v="Nike Air Max 90"/>
    <s v="CD0917-300"/>
  </r>
  <r>
    <s v="NIKE"/>
    <n v="1185732"/>
    <d v="2021-03-06T00:00:00"/>
    <s v="Northeast"/>
    <s v="New Jersey"/>
    <s v="Newark"/>
    <n v="75"/>
    <n v="9000"/>
    <n v="0.4"/>
    <x v="0"/>
    <s v="PG 3 NASA"/>
    <s v="CI2666-400"/>
  </r>
  <r>
    <s v="NIKE"/>
    <n v="1185732"/>
    <d v="2021-03-06T00:00:00"/>
    <s v="Northeast"/>
    <s v="New Jersey"/>
    <s v="Newark"/>
    <n v="125"/>
    <n v="16875"/>
    <n v="0.3"/>
    <x v="0"/>
    <s v="Nike React Sertu"/>
    <s v="AT5301-003"/>
  </r>
  <r>
    <s v="NIKE"/>
    <n v="1185732"/>
    <d v="2021-03-06T00:00:00"/>
    <s v="Northeast"/>
    <s v="New Jersey"/>
    <s v="Newark"/>
    <n v="225"/>
    <n v="31500"/>
    <n v="0.4"/>
    <x v="0"/>
    <s v="Nike React Element 55 SE"/>
    <s v="CD2153-001"/>
  </r>
  <r>
    <s v="NIKE"/>
    <n v="1185732"/>
    <d v="2021-04-07T00:00:00"/>
    <s v="Northeast"/>
    <s v="New Jersey"/>
    <s v="Newark"/>
    <n v="475"/>
    <n v="58187.5"/>
    <n v="0.35"/>
    <x v="0"/>
    <s v="Nike SB Zoom Stefan Janoski Mid RM"/>
    <s v="AT7324-001"/>
  </r>
  <r>
    <s v="NIKE"/>
    <n v="1185732"/>
    <d v="2021-04-07T00:00:00"/>
    <s v="Northeast"/>
    <s v="New Jersey"/>
    <s v="Newark"/>
    <n v="175"/>
    <n v="21437.5"/>
    <n v="0.35"/>
    <x v="0"/>
    <s v="Nike Zoom Rival Fly 2"/>
    <s v="CJ0710-004"/>
  </r>
  <r>
    <s v="NIKE"/>
    <n v="1185732"/>
    <d v="2021-04-07T00:00:00"/>
    <s v="Northeast"/>
    <s v="New Jersey"/>
    <s v="Newark"/>
    <n v="175"/>
    <n v="17500"/>
    <n v="0.4"/>
    <x v="0"/>
    <s v="Nike Precision 4"/>
    <s v="CK1069-001"/>
  </r>
  <r>
    <s v="NIKE"/>
    <n v="1185732"/>
    <d v="2021-04-07T00:00:00"/>
    <s v="Northeast"/>
    <s v="New Jersey"/>
    <s v="Newark"/>
    <n v="100"/>
    <n v="12000"/>
    <n v="0.4"/>
    <x v="0"/>
    <s v="Nike Renew Run Special Edition"/>
    <s v="CT3509-001"/>
  </r>
  <r>
    <s v="NIKE"/>
    <n v="1185732"/>
    <d v="2021-04-07T00:00:00"/>
    <s v="Northeast"/>
    <s v="New Jersey"/>
    <s v="Newark"/>
    <n v="100"/>
    <n v="13500"/>
    <n v="0.3"/>
    <x v="0"/>
    <s v="Kyrie Flytrap 3 EP"/>
    <s v="CD0191-009"/>
  </r>
  <r>
    <s v="NIKE"/>
    <n v="1185732"/>
    <d v="2021-04-07T00:00:00"/>
    <s v="Northeast"/>
    <s v="New Jersey"/>
    <s v="Newark"/>
    <n v="250"/>
    <n v="35000"/>
    <n v="0.4"/>
    <x v="0"/>
    <s v="Nike Mercurial Vapor 13 Club Neymar Jr IC"/>
    <s v="AT7998-104"/>
  </r>
  <r>
    <s v="NIKE"/>
    <n v="1185732"/>
    <d v="2021-05-06T00:00:00"/>
    <s v="Northeast"/>
    <s v="New Jersey"/>
    <s v="Newark"/>
    <n v="520"/>
    <n v="91000"/>
    <n v="0.35"/>
    <x v="0"/>
    <s v="Nike Air Max Alpha Savage"/>
    <s v="AT3378-471"/>
  </r>
  <r>
    <s v="NIKE"/>
    <n v="1185732"/>
    <d v="2021-05-06T00:00:00"/>
    <s v="Northeast"/>
    <s v="New Jersey"/>
    <s v="Newark"/>
    <n v="225"/>
    <n v="35437.5"/>
    <n v="0.35"/>
    <x v="0"/>
    <s v="Jordan Max 200"/>
    <s v="CD6105-007"/>
  </r>
  <r>
    <s v="NIKE"/>
    <n v="1185732"/>
    <d v="2021-05-06T00:00:00"/>
    <s v="Northeast"/>
    <s v="New Jersey"/>
    <s v="Newark"/>
    <n v="250"/>
    <n v="40000"/>
    <n v="0.4"/>
    <x v="0"/>
    <s v="Nike React Vision"/>
    <s v="CD4373-001"/>
  </r>
  <r>
    <s v="NIKE"/>
    <n v="1185732"/>
    <d v="2021-05-06T00:00:00"/>
    <s v="Northeast"/>
    <s v="New Jersey"/>
    <s v="Newark"/>
    <n v="200"/>
    <n v="32000"/>
    <n v="0.4"/>
    <x v="0"/>
    <s v="Nike Phantom Vision 2 Club Dynamic Fit TF"/>
    <s v="CD4173-606"/>
  </r>
  <r>
    <s v="NIKE"/>
    <n v="1185732"/>
    <d v="2021-05-06T00:00:00"/>
    <s v="Northeast"/>
    <s v="New Jersey"/>
    <s v="Newark"/>
    <n v="225"/>
    <n v="33750"/>
    <n v="0.3"/>
    <x v="0"/>
    <s v="Jordan Trunner NXT React"/>
    <s v="AV1201-600"/>
  </r>
  <r>
    <s v="NIKE"/>
    <n v="1185732"/>
    <d v="2021-05-06T00:00:00"/>
    <s v="Northeast"/>
    <s v="New Jersey"/>
    <s v="Newark"/>
    <n v="350"/>
    <n v="77000"/>
    <n v="0.4"/>
    <x v="0"/>
    <s v="Kyrie Low 2"/>
    <s v="AV6337-003"/>
  </r>
  <r>
    <s v="NIKE"/>
    <n v="1185732"/>
    <d v="2021-06-08T00:00:00"/>
    <s v="Northeast"/>
    <s v="New Jersey"/>
    <s v="Newark"/>
    <n v="600"/>
    <n v="105000"/>
    <n v="0.35"/>
    <x v="0"/>
    <s v="Nike Zoom Pegasus Turbo 2"/>
    <s v="CN6928-300"/>
  </r>
  <r>
    <s v="NIKE"/>
    <n v="1185732"/>
    <d v="2021-06-08T00:00:00"/>
    <s v="Northeast"/>
    <s v="New Jersey"/>
    <s v="Newark"/>
    <n v="350"/>
    <n v="55125"/>
    <n v="0.35"/>
    <x v="0"/>
    <s v="Nike React Infinity Run Flyknit"/>
    <s v="CD4372-004"/>
  </r>
  <r>
    <s v="NIKE"/>
    <n v="1185732"/>
    <d v="2021-06-08T00:00:00"/>
    <s v="Northeast"/>
    <s v="New Jersey"/>
    <s v="Newark"/>
    <n v="275"/>
    <n v="44000"/>
    <n v="0.4"/>
    <x v="0"/>
    <s v="Nike Tiempo Legend 8 Academy MG"/>
    <s v="AT5292-606"/>
  </r>
  <r>
    <s v="NIKE"/>
    <n v="1185732"/>
    <d v="2021-06-08T00:00:00"/>
    <s v="Northeast"/>
    <s v="New Jersey"/>
    <s v="Newark"/>
    <n v="250"/>
    <n v="40000"/>
    <n v="0.4"/>
    <x v="0"/>
    <s v="Kyrie 5"/>
    <s v="AQ2456-007"/>
  </r>
  <r>
    <s v="NIKE"/>
    <n v="1185732"/>
    <d v="2021-06-08T00:00:00"/>
    <s v="Northeast"/>
    <s v="New Jersey"/>
    <s v="Newark"/>
    <n v="250"/>
    <n v="37500"/>
    <n v="0.3"/>
    <x v="0"/>
    <s v="Nike Flex 2020 RN"/>
    <s v="CJ0217-001"/>
  </r>
  <r>
    <s v="NIKE"/>
    <n v="1185732"/>
    <d v="2021-06-08T00:00:00"/>
    <s v="Northeast"/>
    <s v="New Jersey"/>
    <s v="Newark"/>
    <n v="400"/>
    <n v="88000"/>
    <n v="0.4"/>
    <x v="0"/>
    <s v="Nike Air Force 1 '07"/>
    <s v="315122-001"/>
  </r>
  <r>
    <s v="NIKE"/>
    <n v="1185732"/>
    <d v="2021-07-06T00:00:00"/>
    <s v="Northeast"/>
    <s v="New Jersey"/>
    <s v="Newark"/>
    <n v="625"/>
    <n v="109375"/>
    <n v="0.35"/>
    <x v="0"/>
    <s v="Nike SB Chron Solarsoft Premium"/>
    <s v="CK0980-002"/>
  </r>
  <r>
    <s v="NIKE"/>
    <n v="1185732"/>
    <d v="2021-07-06T00:00:00"/>
    <s v="Northeast"/>
    <s v="New Jersey"/>
    <s v="Newark"/>
    <n v="375"/>
    <n v="59062.5"/>
    <n v="0.35"/>
    <x v="0"/>
    <s v="LeBron Soldier 13 SFG"/>
    <s v="AR4225-003"/>
  </r>
  <r>
    <s v="NIKE"/>
    <n v="1185732"/>
    <d v="2021-07-06T00:00:00"/>
    <s v="Northeast"/>
    <s v="New Jersey"/>
    <s v="Newark"/>
    <n v="300"/>
    <n v="48000"/>
    <n v="0.4"/>
    <x v="0"/>
    <s v="NikeCourt Air Max Vapor Wing Premium"/>
    <s v="CT3890-101"/>
  </r>
  <r>
    <s v="NIKE"/>
    <n v="1185732"/>
    <d v="2021-07-06T00:00:00"/>
    <s v="Northeast"/>
    <s v="New Jersey"/>
    <s v="Newark"/>
    <n v="250"/>
    <n v="40000"/>
    <n v="0.4"/>
    <x v="0"/>
    <s v="Nike Mercurial Vapor 13 Club TF"/>
    <s v="AT7999-414"/>
  </r>
  <r>
    <s v="NIKE"/>
    <n v="1185732"/>
    <d v="2021-07-06T00:00:00"/>
    <s v="Northeast"/>
    <s v="New Jersey"/>
    <s v="Newark"/>
    <n v="275"/>
    <n v="41250"/>
    <n v="0.3"/>
    <x v="0"/>
    <s v="Nike Phantom Vision 2 Elite Dynamic Fit FG"/>
    <s v="CD4161-606"/>
  </r>
  <r>
    <s v="NIKE"/>
    <n v="1185732"/>
    <d v="2021-07-06T00:00:00"/>
    <s v="Northeast"/>
    <s v="New Jersey"/>
    <s v="Newark"/>
    <n v="450"/>
    <n v="99000"/>
    <n v="0.4"/>
    <x v="0"/>
    <s v="Nike Air Skarn"/>
    <s v="CD2189-002"/>
  </r>
  <r>
    <s v="NIKE"/>
    <n v="1185732"/>
    <d v="2021-08-07T00:00:00"/>
    <s v="Northeast"/>
    <s v="New Jersey"/>
    <s v="Newark"/>
    <n v="600"/>
    <n v="105000"/>
    <n v="0.35"/>
    <x v="0"/>
    <s v="Nike Air Max 270 SE"/>
    <s v="CD6615-100"/>
  </r>
  <r>
    <s v="NIKE"/>
    <n v="1185732"/>
    <d v="2021-08-07T00:00:00"/>
    <s v="Northeast"/>
    <s v="New Jersey"/>
    <s v="Newark"/>
    <n v="375"/>
    <n v="59062.5"/>
    <n v="0.35"/>
    <x v="0"/>
    <s v="Nike Zoom KD11 EP"/>
    <s v="AO2605-600"/>
  </r>
  <r>
    <s v="NIKE"/>
    <n v="1185732"/>
    <d v="2021-08-07T00:00:00"/>
    <s v="Northeast"/>
    <s v="New Jersey"/>
    <s v="Newark"/>
    <n v="300"/>
    <n v="48000"/>
    <n v="0.4"/>
    <x v="0"/>
    <s v="Nike SB Blazer Low XT"/>
    <s v="864348-019"/>
  </r>
  <r>
    <s v="NIKE"/>
    <n v="1185732"/>
    <d v="2021-08-07T00:00:00"/>
    <s v="Northeast"/>
    <s v="New Jersey"/>
    <s v="Newark"/>
    <n v="200"/>
    <n v="32000"/>
    <n v="0.4"/>
    <x v="0"/>
    <s v="Nike Air Max 720 Horizon"/>
    <s v="BQ5808-100"/>
  </r>
  <r>
    <s v="NIKE"/>
    <n v="1185732"/>
    <d v="2021-08-07T00:00:00"/>
    <s v="Northeast"/>
    <s v="New Jersey"/>
    <s v="Newark"/>
    <n v="175"/>
    <n v="26250"/>
    <n v="0.3"/>
    <x v="0"/>
    <s v="Nike React Metcon AMP"/>
    <s v="CN5501-046"/>
  </r>
  <r>
    <s v="NIKE"/>
    <n v="1185732"/>
    <d v="2021-08-07T00:00:00"/>
    <s v="Northeast"/>
    <s v="New Jersey"/>
    <s v="Newark"/>
    <n v="350"/>
    <n v="77000"/>
    <n v="0.4"/>
    <x v="0"/>
    <s v="Nike Huarache Type"/>
    <s v="BQ5102-400"/>
  </r>
  <r>
    <s v="NIKE"/>
    <n v="1185732"/>
    <d v="2021-09-06T00:00:00"/>
    <s v="Northeast"/>
    <s v="New Jersey"/>
    <s v="Newark"/>
    <n v="475"/>
    <n v="83125"/>
    <n v="0.35"/>
    <x v="0"/>
    <s v="Nike Air Max 95 Premium"/>
    <s v="CJ0588-001"/>
  </r>
  <r>
    <s v="NIKE"/>
    <n v="1185732"/>
    <d v="2021-09-06T00:00:00"/>
    <s v="Northeast"/>
    <s v="New Jersey"/>
    <s v="Newark"/>
    <n v="275"/>
    <n v="43312.5"/>
    <n v="0.35"/>
    <x v="0"/>
    <s v="Nike Free RN 5.0"/>
    <s v="BV7774-100"/>
  </r>
  <r>
    <s v="NIKE"/>
    <n v="1185732"/>
    <d v="2021-09-06T00:00:00"/>
    <s v="Northeast"/>
    <s v="New Jersey"/>
    <s v="Newark"/>
    <n v="175"/>
    <n v="28000"/>
    <n v="0.4"/>
    <x v="0"/>
    <s v="Nike Zoom Vomero 5 SE SP"/>
    <s v="CI1694-300"/>
  </r>
  <r>
    <s v="NIKE"/>
    <n v="1185732"/>
    <d v="2021-09-06T00:00:00"/>
    <s v="Northeast"/>
    <s v="New Jersey"/>
    <s v="Newark"/>
    <n v="150"/>
    <n v="24000"/>
    <n v="0.4"/>
    <x v="0"/>
    <s v="Nike Benassi JDI"/>
    <s v="631261-035"/>
  </r>
  <r>
    <s v="NIKE"/>
    <n v="1185732"/>
    <d v="2021-09-06T00:00:00"/>
    <s v="Northeast"/>
    <s v="New Jersey"/>
    <s v="Newark"/>
    <n v="150"/>
    <n v="22500"/>
    <n v="0.3"/>
    <x v="0"/>
    <s v="Kyrie 6 'Enlightenment'"/>
    <s v="BQ4630-500"/>
  </r>
  <r>
    <s v="NIKE"/>
    <n v="1185732"/>
    <d v="2021-09-06T00:00:00"/>
    <s v="Northeast"/>
    <s v="New Jersey"/>
    <s v="Newark"/>
    <n v="250"/>
    <n v="55000"/>
    <n v="0.4"/>
    <x v="0"/>
    <s v="Nike Tiempo Legend 8 Academy IC"/>
    <s v="AT6099-606"/>
  </r>
  <r>
    <s v="NIKE"/>
    <n v="1185732"/>
    <d v="2021-10-08T00:00:00"/>
    <s v="Northeast"/>
    <s v="New Jersey"/>
    <s v="Newark"/>
    <n v="425"/>
    <n v="81812.5"/>
    <n v="0.35"/>
    <x v="0"/>
    <s v="Nike Mercurial Vapor 13 Academy MG"/>
    <s v="AT5269-606"/>
  </r>
  <r>
    <s v="NIKE"/>
    <n v="1185732"/>
    <d v="2021-10-08T00:00:00"/>
    <s v="Northeast"/>
    <s v="New Jersey"/>
    <s v="Newark"/>
    <n v="250"/>
    <n v="43750"/>
    <n v="0.35"/>
    <x v="0"/>
    <s v="Nike React Presto Premium"/>
    <s v="CN7664-800"/>
  </r>
  <r>
    <s v="NIKE"/>
    <n v="1185732"/>
    <d v="2021-10-08T00:00:00"/>
    <s v="Northeast"/>
    <s v="New Jersey"/>
    <s v="Newark"/>
    <n v="150"/>
    <n v="30000"/>
    <n v="0.4"/>
    <x v="0"/>
    <s v="Zoom Freak 1 'Employee of the Month'"/>
    <s v="CD4962-001"/>
  </r>
  <r>
    <s v="NIKE"/>
    <n v="1185732"/>
    <d v="2021-10-08T00:00:00"/>
    <s v="Northeast"/>
    <s v="New Jersey"/>
    <s v="Newark"/>
    <n v="125"/>
    <n v="25000"/>
    <n v="0.4"/>
    <x v="0"/>
    <s v="Nike ZoomX Vaporfly NEXT%"/>
    <s v="AO4568-600"/>
  </r>
  <r>
    <s v="NIKE"/>
    <n v="1185732"/>
    <d v="2021-10-08T00:00:00"/>
    <s v="Northeast"/>
    <s v="New Jersey"/>
    <s v="Newark"/>
    <n v="125"/>
    <n v="22500"/>
    <n v="0.3"/>
    <x v="0"/>
    <s v="Nike SB Check"/>
    <s v="705265-006"/>
  </r>
  <r>
    <s v="NIKE"/>
    <n v="1185732"/>
    <d v="2021-10-08T00:00:00"/>
    <s v="Northeast"/>
    <s v="New Jersey"/>
    <s v="Newark"/>
    <n v="250"/>
    <n v="65000"/>
    <n v="0.4"/>
    <x v="0"/>
    <s v="Nike Free RN Flyknit 3.0 2020"/>
    <s v="CJ0266-001"/>
  </r>
  <r>
    <s v="NIKE"/>
    <n v="1185732"/>
    <d v="2021-11-07T00:00:00"/>
    <s v="Northeast"/>
    <s v="New Jersey"/>
    <s v="Newark"/>
    <n v="400"/>
    <n v="84000"/>
    <n v="0.35"/>
    <x v="0"/>
    <s v="Nike Air Zoom Structure 22"/>
    <s v="AA1636-406"/>
  </r>
  <r>
    <s v="NIKE"/>
    <n v="1185732"/>
    <d v="2021-11-07T00:00:00"/>
    <s v="Northeast"/>
    <s v="New Jersey"/>
    <s v="Newark"/>
    <n v="275"/>
    <n v="48125"/>
    <n v="0.35"/>
    <x v="0"/>
    <s v="Nike Drop-Type Mid"/>
    <s v="BQ5190-101"/>
  </r>
  <r>
    <s v="NIKE"/>
    <n v="1185732"/>
    <d v="2021-11-07T00:00:00"/>
    <s v="Northeast"/>
    <s v="New Jersey"/>
    <s v="Newark"/>
    <n v="270"/>
    <n v="54000"/>
    <n v="0.4"/>
    <x v="0"/>
    <s v="Nike iSPA React"/>
    <s v="CT2692-002"/>
  </r>
  <r>
    <s v="NIKE"/>
    <n v="1185732"/>
    <d v="2021-11-07T00:00:00"/>
    <s v="Northeast"/>
    <s v="New Jersey"/>
    <s v="Newark"/>
    <n v="250"/>
    <n v="50000"/>
    <n v="0.4"/>
    <x v="0"/>
    <s v="Nike PhantomVNM Club FG"/>
    <s v="AO0577-717"/>
  </r>
  <r>
    <s v="NIKE"/>
    <n v="1185732"/>
    <d v="2021-11-07T00:00:00"/>
    <s v="Northeast"/>
    <s v="New Jersey"/>
    <s v="Newark"/>
    <n v="225"/>
    <n v="40500"/>
    <n v="0.3"/>
    <x v="0"/>
    <s v="Nike Air Max 90"/>
    <s v="CU3005-171"/>
  </r>
  <r>
    <s v="NIKE"/>
    <n v="1185732"/>
    <d v="2021-11-07T00:00:00"/>
    <s v="Northeast"/>
    <s v="New Jersey"/>
    <s v="Newark"/>
    <n v="325"/>
    <n v="84500"/>
    <n v="0.4"/>
    <x v="0"/>
    <s v="NikeCourt Air Zoom Zero"/>
    <s v="AA8018-101"/>
  </r>
  <r>
    <s v="NIKE"/>
    <n v="1185732"/>
    <d v="2021-12-06T00:00:00"/>
    <s v="Northeast"/>
    <s v="New Jersey"/>
    <s v="Newark"/>
    <n v="550"/>
    <n v="115500"/>
    <n v="0.35"/>
    <x v="0"/>
    <s v="Nike Air Force Max II"/>
    <s v="AV6243-400"/>
  </r>
  <r>
    <s v="NIKE"/>
    <n v="1185732"/>
    <d v="2021-12-06T00:00:00"/>
    <s v="Northeast"/>
    <s v="New Jersey"/>
    <s v="Newark"/>
    <n v="350"/>
    <n v="61250"/>
    <n v="0.35"/>
    <x v="0"/>
    <s v="Nike Air Max 270 React"/>
    <s v="CT2535-001"/>
  </r>
  <r>
    <s v="NIKE"/>
    <n v="1185732"/>
    <d v="2021-12-06T00:00:00"/>
    <s v="Northeast"/>
    <s v="New Jersey"/>
    <s v="Newark"/>
    <n v="325"/>
    <n v="65000"/>
    <n v="0.4"/>
    <x v="0"/>
    <s v="Nike Mercurial Superfly 7 Academy MDS IC"/>
    <s v="BQ5430-401"/>
  </r>
  <r>
    <s v="NIKE"/>
    <n v="1185732"/>
    <d v="2021-12-06T00:00:00"/>
    <s v="Northeast"/>
    <s v="New Jersey"/>
    <s v="Newark"/>
    <n v="275"/>
    <n v="55000"/>
    <n v="0.4"/>
    <x v="0"/>
    <s v="Nike Air Max 1 Print"/>
    <s v="AQ0927-100"/>
  </r>
  <r>
    <s v="NIKE"/>
    <n v="1185732"/>
    <d v="2021-12-06T00:00:00"/>
    <s v="Northeast"/>
    <s v="New Jersey"/>
    <s v="Newark"/>
    <n v="275"/>
    <n v="49500"/>
    <n v="0.3"/>
    <x v="0"/>
    <s v="Nike Air Max 97 SE"/>
    <s v="AQ4126-100"/>
  </r>
  <r>
    <s v="NIKE"/>
    <n v="1185732"/>
    <d v="2021-12-06T00:00:00"/>
    <s v="Northeast"/>
    <s v="New Jersey"/>
    <s v="Newark"/>
    <n v="375"/>
    <n v="97500"/>
    <n v="0.4"/>
    <x v="0"/>
    <s v="NikeCourt Air Zoom Resistance"/>
    <s v="918194-003"/>
  </r>
  <r>
    <s v="NIKE"/>
    <n v="1185732"/>
    <d v="2021-01-07T00:00:00"/>
    <s v="Northeast"/>
    <s v="New Jersey"/>
    <s v="Newark"/>
    <n v="500"/>
    <n v="80000"/>
    <n v="0.4"/>
    <x v="0"/>
    <s v="Nike Phantom Venom Club IC"/>
    <s v="AO0578-717"/>
  </r>
  <r>
    <s v="NIKE"/>
    <n v="1185732"/>
    <d v="2021-01-07T00:00:00"/>
    <s v="Northeast"/>
    <s v="New Jersey"/>
    <s v="Newark"/>
    <n v="300"/>
    <n v="48000"/>
    <n v="0.4"/>
    <x v="0"/>
    <s v="Nike Benassi JDI SE"/>
    <s v="CK0986-002"/>
  </r>
  <r>
    <s v="NIKE"/>
    <n v="1185732"/>
    <d v="2021-01-07T00:00:00"/>
    <s v="Northeast"/>
    <s v="New Jersey"/>
    <s v="Newark"/>
    <n v="300"/>
    <n v="27000"/>
    <n v="0.3"/>
    <x v="0"/>
    <s v="Nike Mercurial Superfly 7 Elite MDS FG"/>
    <s v="BQ5469-703"/>
  </r>
  <r>
    <s v="NIKE"/>
    <n v="1185732"/>
    <d v="2021-01-07T00:00:00"/>
    <s v="Northeast"/>
    <s v="New Jersey"/>
    <s v="Newark"/>
    <n v="150"/>
    <n v="15750"/>
    <n v="0.3"/>
    <x v="0"/>
    <s v="Nike Mercurial Vapor 13 Club IC"/>
    <s v="AT7997-606"/>
  </r>
  <r>
    <s v="NIKE"/>
    <n v="1185732"/>
    <d v="2021-01-07T00:00:00"/>
    <s v="Northeast"/>
    <s v="New Jersey"/>
    <s v="Newark"/>
    <n v="200"/>
    <n v="30000"/>
    <n v="0.3"/>
    <x v="0"/>
    <s v="Nike Air VaporMax 360"/>
    <s v="CT5063-100"/>
  </r>
  <r>
    <s v="NIKE"/>
    <n v="1185732"/>
    <d v="2021-01-07T00:00:00"/>
    <s v="Northeast"/>
    <s v="New Jersey"/>
    <s v="Newark"/>
    <n v="300"/>
    <n v="42000"/>
    <n v="0.35"/>
    <x v="0"/>
    <s v="Nike Solarsoft"/>
    <s v="488161-602"/>
  </r>
  <r>
    <s v="NIKE"/>
    <n v="1185732"/>
    <d v="2021-02-05T00:00:00"/>
    <s v="Northeast"/>
    <s v="New Jersey"/>
    <s v="Newark"/>
    <n v="550"/>
    <n v="88000"/>
    <n v="0.4"/>
    <x v="0"/>
    <s v="Air Jordan 11 Retro Low"/>
    <s v="528895-003"/>
  </r>
  <r>
    <s v="NIKE"/>
    <n v="1185732"/>
    <d v="2021-02-05T00:00:00"/>
    <s v="Northeast"/>
    <s v="New Jersey"/>
    <s v="Newark"/>
    <n v="200"/>
    <n v="32000"/>
    <n v="0.4"/>
    <x v="0"/>
    <s v="Nike Zoom Fly 3 Premium"/>
    <s v="CD4570-300"/>
  </r>
  <r>
    <s v="NIKE"/>
    <n v="1185732"/>
    <d v="2021-02-05T00:00:00"/>
    <s v="Northeast"/>
    <s v="New Jersey"/>
    <s v="Newark"/>
    <n v="250"/>
    <n v="22500"/>
    <n v="0.3"/>
    <x v="0"/>
    <s v="Nike Zoom Gravity"/>
    <s v="BQ3203-007"/>
  </r>
  <r>
    <s v="NIKE"/>
    <n v="1185732"/>
    <d v="2021-02-05T00:00:00"/>
    <s v="Northeast"/>
    <s v="Connecticut"/>
    <s v="Hartford"/>
    <n v="125"/>
    <n v="13125"/>
    <n v="0.3"/>
    <x v="0"/>
    <s v="Nike MX-720-818"/>
    <s v="CU3013-070"/>
  </r>
  <r>
    <s v="NIKE"/>
    <n v="1185732"/>
    <d v="2021-02-05T00:00:00"/>
    <s v="Northeast"/>
    <s v="Connecticut"/>
    <s v="Hartford"/>
    <n v="200"/>
    <n v="30000"/>
    <n v="0.3"/>
    <x v="0"/>
    <s v="Nike Mercurial Vapor 13 Elite SE FG"/>
    <s v="CD6720-808"/>
  </r>
  <r>
    <s v="NIKE"/>
    <n v="1185732"/>
    <d v="2021-02-05T00:00:00"/>
    <s v="Northeast"/>
    <s v="Connecticut"/>
    <s v="Hartford"/>
    <n v="300"/>
    <n v="42000"/>
    <n v="0.35"/>
    <x v="0"/>
    <s v="Nike Air Max 720 BETRUE"/>
    <s v="CJ5472-900"/>
  </r>
  <r>
    <s v="NIKE"/>
    <n v="1185732"/>
    <d v="2021-03-03T00:00:00"/>
    <s v="Northeast"/>
    <s v="Connecticut"/>
    <s v="Hartford"/>
    <n v="520"/>
    <n v="83200"/>
    <n v="0.4"/>
    <x v="0"/>
    <s v="Nike Air Force 1 Mid '07"/>
    <s v="315123-111"/>
  </r>
  <r>
    <s v="NIKE"/>
    <n v="1185732"/>
    <d v="2021-03-03T00:00:00"/>
    <s v="Northeast"/>
    <s v="Connecticut"/>
    <s v="Hartford"/>
    <n v="225"/>
    <n v="36000"/>
    <n v="0.4"/>
    <x v="0"/>
    <s v="Nike Air Max 2017"/>
    <s v="849559-004"/>
  </r>
  <r>
    <s v="NIKE"/>
    <n v="1185732"/>
    <d v="2021-03-03T00:00:00"/>
    <s v="Northeast"/>
    <s v="Connecticut"/>
    <s v="Hartford"/>
    <n v="250"/>
    <n v="22500"/>
    <n v="0.3"/>
    <x v="0"/>
    <s v="Nike EXP-X14 SE"/>
    <s v="AO3095-100"/>
  </r>
  <r>
    <s v="NIKE"/>
    <n v="1185732"/>
    <d v="2021-03-03T00:00:00"/>
    <s v="Northeast"/>
    <s v="Connecticut"/>
    <s v="Hartford"/>
    <n v="100"/>
    <n v="10500"/>
    <n v="0.3"/>
    <x v="0"/>
    <s v="NikeCourt Lite 2"/>
    <s v="AR8836-009"/>
  </r>
  <r>
    <s v="NIKE"/>
    <n v="1185732"/>
    <d v="2021-03-03T00:00:00"/>
    <s v="Northeast"/>
    <s v="Connecticut"/>
    <s v="Hartford"/>
    <n v="150"/>
    <n v="22500"/>
    <n v="0.3"/>
    <x v="0"/>
    <s v="Air Max 200 20"/>
    <s v="CT5062-100"/>
  </r>
  <r>
    <s v="NIKE"/>
    <n v="1185732"/>
    <d v="2021-03-03T00:00:00"/>
    <s v="Northeast"/>
    <s v="Connecticut"/>
    <s v="Hartford"/>
    <n v="250"/>
    <n v="35000"/>
    <n v="0.35"/>
    <x v="0"/>
    <s v="Nike x Undercover Air Max 720"/>
    <s v="CN2408-001"/>
  </r>
  <r>
    <s v="NIKE"/>
    <n v="1185732"/>
    <d v="2021-04-04T00:00:00"/>
    <s v="Northeast"/>
    <s v="Connecticut"/>
    <s v="Hartford"/>
    <n v="500"/>
    <n v="80000"/>
    <n v="0.4"/>
    <x v="0"/>
    <s v="Air Jordan 13 Retro"/>
    <s v="414571-030"/>
  </r>
  <r>
    <s v="NIKE"/>
    <n v="1185732"/>
    <d v="2021-04-04T00:00:00"/>
    <s v="Northeast"/>
    <s v="Connecticut"/>
    <s v="Hartford"/>
    <n v="200"/>
    <n v="32000"/>
    <n v="0.4"/>
    <x v="0"/>
    <s v="Nike Cortez '72 S.D."/>
    <s v="CJ2586-100"/>
  </r>
  <r>
    <s v="NIKE"/>
    <n v="1185732"/>
    <d v="2021-04-04T00:00:00"/>
    <s v="Northeast"/>
    <s v="Connecticut"/>
    <s v="Hartford"/>
    <n v="200"/>
    <n v="18000"/>
    <n v="0.3"/>
    <x v="0"/>
    <s v="Nike Xarr"/>
    <s v="BQ5240-200"/>
  </r>
  <r>
    <s v="NIKE"/>
    <n v="1185732"/>
    <d v="2021-04-04T00:00:00"/>
    <s v="Northeast"/>
    <s v="Connecticut"/>
    <s v="Hartford"/>
    <n v="125"/>
    <n v="13125"/>
    <n v="0.3"/>
    <x v="0"/>
    <s v="Nike Air Max 97 On Air Jasmine Lasode"/>
    <s v="CI1504-100"/>
  </r>
  <r>
    <s v="NIKE"/>
    <n v="1185732"/>
    <d v="2021-04-04T00:00:00"/>
    <s v="Northeast"/>
    <s v="Connecticut"/>
    <s v="Hartford"/>
    <n v="125"/>
    <n v="18750"/>
    <n v="0.3"/>
    <x v="0"/>
    <s v="Nike Air Force 1 GORE-TEX ®"/>
    <s v="CK2630-700"/>
  </r>
  <r>
    <s v="NIKE"/>
    <n v="1185732"/>
    <d v="2021-04-04T00:00:00"/>
    <s v="Northeast"/>
    <s v="Connecticut"/>
    <s v="Hartford"/>
    <n v="275"/>
    <n v="38500"/>
    <n v="0.35"/>
    <x v="0"/>
    <s v="Kyrie 6 EP 'Chinese New Year'"/>
    <s v="CD5029-001"/>
  </r>
  <r>
    <s v="NIKE"/>
    <n v="1185732"/>
    <d v="2021-05-03T00:00:00"/>
    <s v="Northeast"/>
    <s v="Connecticut"/>
    <s v="Hartford"/>
    <n v="545"/>
    <n v="119900"/>
    <n v="0.4"/>
    <x v="0"/>
    <s v="Nike Fly.By Mid"/>
    <s v="CD0189-001"/>
  </r>
  <r>
    <s v="NIKE"/>
    <n v="1185732"/>
    <d v="2021-05-03T00:00:00"/>
    <s v="Northeast"/>
    <s v="Connecticut"/>
    <s v="Hartford"/>
    <n v="250"/>
    <n v="50000"/>
    <n v="0.4"/>
    <x v="0"/>
    <s v="Nike Zoom KD12"/>
    <s v="CK1195-101"/>
  </r>
  <r>
    <s v="NIKE"/>
    <n v="1185732"/>
    <d v="2021-05-03T00:00:00"/>
    <s v="Northeast"/>
    <s v="Connecticut"/>
    <s v="Hartford"/>
    <n v="275"/>
    <n v="37125"/>
    <n v="0.3"/>
    <x v="0"/>
    <s v="Nike Mercurial Vapor 13 Academy MDS MG"/>
    <s v="CJ1292-401"/>
  </r>
  <r>
    <s v="NIKE"/>
    <n v="1185732"/>
    <d v="2021-05-03T00:00:00"/>
    <s v="Northeast"/>
    <s v="Connecticut"/>
    <s v="Hartford"/>
    <n v="225"/>
    <n v="30375"/>
    <n v="0.3"/>
    <x v="0"/>
    <s v="Nike Mercurial Vapor 13 Elite SE FG"/>
    <s v="CD6720-808"/>
  </r>
  <r>
    <s v="NIKE"/>
    <n v="1185732"/>
    <d v="2021-05-03T00:00:00"/>
    <s v="Northeast"/>
    <s v="Connecticut"/>
    <s v="Hartford"/>
    <n v="250"/>
    <n v="41250"/>
    <n v="0.3"/>
    <x v="0"/>
    <s v="Nike Epic React Flyknit 2"/>
    <s v="BQ8928-011"/>
  </r>
  <r>
    <s v="NIKE"/>
    <n v="1185732"/>
    <d v="2021-05-03T00:00:00"/>
    <s v="Northeast"/>
    <s v="Connecticut"/>
    <s v="Hartford"/>
    <n v="375"/>
    <n v="78750"/>
    <n v="0.35"/>
    <x v="0"/>
    <s v="Nike MX-720-818"/>
    <s v="BV5841-800"/>
  </r>
  <r>
    <s v="NIKE"/>
    <n v="1185732"/>
    <d v="2021-06-05T00:00:00"/>
    <s v="Northeast"/>
    <s v="Connecticut"/>
    <s v="Hartford"/>
    <n v="625"/>
    <n v="137500"/>
    <n v="0.4"/>
    <x v="0"/>
    <s v="Nike Mercurial Vapor 13 Club Neymar Jr. MG"/>
    <s v="AT7967-104"/>
  </r>
  <r>
    <s v="NIKE"/>
    <n v="1185732"/>
    <d v="2021-06-05T00:00:00"/>
    <s v="Northeast"/>
    <s v="Connecticut"/>
    <s v="Hartford"/>
    <n v="375"/>
    <n v="75000"/>
    <n v="0.4"/>
    <x v="0"/>
    <s v="Nike Air Streak Lite"/>
    <s v="CD4387-100"/>
  </r>
  <r>
    <s v="NIKE"/>
    <n v="1185732"/>
    <d v="2021-06-05T00:00:00"/>
    <s v="Northeast"/>
    <s v="Connecticut"/>
    <s v="Hartford"/>
    <n v="300"/>
    <n v="40500"/>
    <n v="0.3"/>
    <x v="0"/>
    <s v="Nike SB Zoom Stefan Janoski Canvas RM Premium"/>
    <s v="AQ7878-003"/>
  </r>
  <r>
    <s v="NIKE"/>
    <n v="1185732"/>
    <d v="2021-06-05T00:00:00"/>
    <s v="Northeast"/>
    <s v="Connecticut"/>
    <s v="Hartford"/>
    <n v="275"/>
    <n v="37125"/>
    <n v="0.3"/>
    <x v="0"/>
    <s v="Nike Air VaporMax LX"/>
    <s v="BV1712-001"/>
  </r>
  <r>
    <s v="NIKE"/>
    <n v="1185732"/>
    <d v="2021-06-05T00:00:00"/>
    <s v="Northeast"/>
    <s v="Connecticut"/>
    <s v="Hartford"/>
    <n v="275"/>
    <n v="45375"/>
    <n v="0.3"/>
    <x v="0"/>
    <s v="Nike Wildhorse 6"/>
    <s v="BV7106-400"/>
  </r>
  <r>
    <s v="NIKE"/>
    <n v="1185732"/>
    <d v="2021-06-05T00:00:00"/>
    <s v="Northeast"/>
    <s v="Connecticut"/>
    <s v="Hartford"/>
    <n v="425"/>
    <n v="89250"/>
    <n v="0.35"/>
    <x v="0"/>
    <s v="Nike Air Zoom Pegasus 36"/>
    <s v="AQ2210-002"/>
  </r>
  <r>
    <s v="NIKE"/>
    <n v="1185732"/>
    <d v="2021-07-03T00:00:00"/>
    <s v="Northeast"/>
    <s v="Connecticut"/>
    <s v="Hartford"/>
    <n v="650"/>
    <n v="143000"/>
    <n v="0.4"/>
    <x v="0"/>
    <s v="Nike Air Zoom Wildhorse 5"/>
    <s v="AQ2222-200"/>
  </r>
  <r>
    <s v="NIKE"/>
    <n v="1185732"/>
    <d v="2021-07-03T00:00:00"/>
    <s v="Northeast"/>
    <s v="Connecticut"/>
    <s v="Hartford"/>
    <n v="400"/>
    <n v="80000"/>
    <n v="0.4"/>
    <x v="0"/>
    <s v="Nike Air Max 720 Waves"/>
    <s v="BQ4430-400"/>
  </r>
  <r>
    <s v="NIKE"/>
    <n v="1185732"/>
    <d v="2021-07-03T00:00:00"/>
    <s v="Northeast"/>
    <s v="Connecticut"/>
    <s v="Hartford"/>
    <n v="325"/>
    <n v="43875"/>
    <n v="0.3"/>
    <x v="0"/>
    <s v="Nike Benassi JDI BETRUE"/>
    <s v="CD2717-001"/>
  </r>
  <r>
    <s v="NIKE"/>
    <n v="1185732"/>
    <d v="2021-07-03T00:00:00"/>
    <s v="Northeast"/>
    <s v="Connecticut"/>
    <s v="Hartford"/>
    <n v="275"/>
    <n v="37125"/>
    <n v="0.3"/>
    <x v="0"/>
    <s v="Kyrie 4"/>
    <s v="943806-602"/>
  </r>
  <r>
    <s v="NIKE"/>
    <n v="1185732"/>
    <d v="2021-07-03T00:00:00"/>
    <s v="Northeast"/>
    <s v="Connecticut"/>
    <s v="Hartford"/>
    <n v="300"/>
    <n v="49500"/>
    <n v="0.3"/>
    <x v="0"/>
    <s v="Air Jordan 5 Retro"/>
    <s v="CN2932-100"/>
  </r>
  <r>
    <s v="NIKE"/>
    <n v="1185732"/>
    <d v="2021-07-03T00:00:00"/>
    <s v="Northeast"/>
    <s v="Connecticut"/>
    <s v="Hartford"/>
    <n v="475"/>
    <n v="99750"/>
    <n v="0.35"/>
    <x v="0"/>
    <s v="Nike Flex 2020 RN"/>
    <s v="CI9994-001"/>
  </r>
  <r>
    <s v="NIKE"/>
    <n v="1185732"/>
    <d v="2021-08-04T00:00:00"/>
    <s v="Northeast"/>
    <s v="Connecticut"/>
    <s v="Hartford"/>
    <n v="625"/>
    <n v="137500"/>
    <n v="0.4"/>
    <x v="0"/>
    <s v="Nike Drop-Type Premium"/>
    <s v="CN6916-100"/>
  </r>
  <r>
    <s v="NIKE"/>
    <n v="1185732"/>
    <d v="2021-08-04T00:00:00"/>
    <s v="Northeast"/>
    <s v="Connecticut"/>
    <s v="Hartford"/>
    <n v="400"/>
    <n v="80000"/>
    <n v="0.4"/>
    <x v="0"/>
    <s v="Jordan Modero 2 VP"/>
    <s v="CU2708-901"/>
  </r>
  <r>
    <s v="NIKE"/>
    <n v="1185732"/>
    <d v="2021-08-04T00:00:00"/>
    <s v="Northeast"/>
    <s v="Connecticut"/>
    <s v="Hartford"/>
    <n v="325"/>
    <n v="43875"/>
    <n v="0.3"/>
    <x v="0"/>
    <s v="Nike React Metcon"/>
    <s v="BQ6044-100"/>
  </r>
  <r>
    <s v="NIKE"/>
    <n v="1185732"/>
    <d v="2021-08-04T00:00:00"/>
    <s v="Northeast"/>
    <s v="Connecticut"/>
    <s v="Hartford"/>
    <n v="225"/>
    <n v="30375"/>
    <n v="0.3"/>
    <x v="0"/>
    <s v="Nike Joyride Dual Run"/>
    <s v="CD4365-003"/>
  </r>
  <r>
    <s v="NIKE"/>
    <n v="1185732"/>
    <d v="2021-08-04T00:00:00"/>
    <s v="Northeast"/>
    <s v="Connecticut"/>
    <s v="Hartford"/>
    <n v="200"/>
    <n v="33000"/>
    <n v="0.3"/>
    <x v="0"/>
    <s v="Nike Classic Cortez"/>
    <s v="749571-154"/>
  </r>
  <r>
    <s v="NIKE"/>
    <n v="1185732"/>
    <d v="2021-08-04T00:00:00"/>
    <s v="Northeast"/>
    <s v="Connecticut"/>
    <s v="Hartford"/>
    <n v="375"/>
    <n v="78750"/>
    <n v="0.35"/>
    <x v="0"/>
    <s v="Nike React Element 55 Premium"/>
    <s v="CI3835-002"/>
  </r>
  <r>
    <s v="NIKE"/>
    <n v="1185732"/>
    <d v="2021-09-03T00:00:00"/>
    <s v="Northeast"/>
    <s v="Connecticut"/>
    <s v="Hartford"/>
    <n v="500"/>
    <n v="110000"/>
    <n v="0.4"/>
    <x v="0"/>
    <s v="Nike Mercurial Vapor 13 Academy MDS TF"/>
    <s v="CJ1306-401"/>
  </r>
  <r>
    <s v="NIKE"/>
    <n v="1185732"/>
    <d v="2021-09-03T00:00:00"/>
    <s v="Northeast"/>
    <s v="Connecticut"/>
    <s v="Hartford"/>
    <n v="300"/>
    <n v="60000"/>
    <n v="0.4"/>
    <x v="0"/>
    <s v="Jordan 'Why Not?' Zer0.2 SE"/>
    <s v="CW6565-900"/>
  </r>
  <r>
    <s v="NIKE"/>
    <n v="1185732"/>
    <d v="2021-09-03T00:00:00"/>
    <s v="Northeast"/>
    <s v="Connecticut"/>
    <s v="Hartford"/>
    <n v="200"/>
    <n v="27000"/>
    <n v="0.3"/>
    <x v="0"/>
    <s v="Nike Joyride CC"/>
    <s v="AO1742-004"/>
  </r>
  <r>
    <s v="NIKE"/>
    <n v="1185732"/>
    <d v="2021-09-03T00:00:00"/>
    <s v="Northeast"/>
    <s v="Connecticut"/>
    <s v="Hartford"/>
    <n v="175"/>
    <n v="23625"/>
    <n v="0.3"/>
    <x v="0"/>
    <s v="Nike Tiempo Legend 8 Club TF"/>
    <s v="AT6109-606"/>
  </r>
  <r>
    <s v="NIKE"/>
    <n v="1185732"/>
    <d v="2021-09-03T00:00:00"/>
    <s v="Northeast"/>
    <s v="Connecticut"/>
    <s v="Hartford"/>
    <n v="175"/>
    <n v="28875"/>
    <n v="0.3"/>
    <x v="0"/>
    <s v="Nike Phantom Vision 2 Academy Dynamic Fit TF"/>
    <s v="CD4172-606"/>
  </r>
  <r>
    <s v="NIKE"/>
    <n v="1185732"/>
    <d v="2021-09-03T00:00:00"/>
    <s v="Northeast"/>
    <s v="Connecticut"/>
    <s v="Hartford"/>
    <n v="275"/>
    <n v="57750"/>
    <n v="0.35"/>
    <x v="0"/>
    <s v="Nike Zoom Fly Flyknit"/>
    <s v="AR4561-200"/>
  </r>
  <r>
    <s v="NIKE"/>
    <n v="1185732"/>
    <d v="2021-10-05T00:00:00"/>
    <s v="Northeast"/>
    <s v="Connecticut"/>
    <s v="Hartford"/>
    <n v="450"/>
    <n v="108000"/>
    <n v="0.4"/>
    <x v="0"/>
    <s v="Nike Air Max 98 SE"/>
    <s v="CD0132-001"/>
  </r>
  <r>
    <s v="NIKE"/>
    <n v="1185732"/>
    <d v="2021-10-05T00:00:00"/>
    <s v="Northeast"/>
    <s v="Connecticut"/>
    <s v="Hartford"/>
    <n v="275"/>
    <n v="60500"/>
    <n v="0.4"/>
    <x v="0"/>
    <s v="Nike Air Max Tailwind IV SP"/>
    <s v="BV1357-003"/>
  </r>
  <r>
    <s v="NIKE"/>
    <n v="1185732"/>
    <d v="2021-10-05T00:00:00"/>
    <s v="Northeast"/>
    <s v="Connecticut"/>
    <s v="Hartford"/>
    <n v="175"/>
    <n v="28875"/>
    <n v="0.3"/>
    <x v="0"/>
    <s v="Jordan Proto-Lyte"/>
    <s v="AT3381-008"/>
  </r>
  <r>
    <s v="NIKE"/>
    <n v="1185732"/>
    <d v="2021-10-05T00:00:00"/>
    <s v="Northeast"/>
    <s v="Connecticut"/>
    <s v="Hartford"/>
    <n v="150"/>
    <n v="24750"/>
    <n v="0.3"/>
    <x v="0"/>
    <s v="Nike Mercurial Superfly 7 Academy TF"/>
    <s v="AT7978-414"/>
  </r>
  <r>
    <s v="NIKE"/>
    <n v="1185732"/>
    <d v="2021-10-05T00:00:00"/>
    <s v="Northeast"/>
    <s v="Connecticut"/>
    <s v="Hartford"/>
    <n v="150"/>
    <n v="29250"/>
    <n v="0.3"/>
    <x v="0"/>
    <s v="Nike x Hawkins High Cortez"/>
    <s v="CJ6106-100"/>
  </r>
  <r>
    <s v="NIKE"/>
    <n v="1185732"/>
    <d v="2021-10-05T00:00:00"/>
    <s v="Northeast"/>
    <s v="Connecticut"/>
    <s v="Hartford"/>
    <n v="275"/>
    <n v="67375"/>
    <n v="0.35"/>
    <x v="0"/>
    <s v="Nike Epic Phantom React Flyknit Icon Clash"/>
    <s v="CK0089-100"/>
  </r>
  <r>
    <s v="NIKE"/>
    <n v="1185732"/>
    <d v="2021-11-04T00:00:00"/>
    <s v="Northeast"/>
    <s v="Connecticut"/>
    <s v="Hartford"/>
    <n v="425"/>
    <n v="110500"/>
    <n v="0.4"/>
    <x v="0"/>
    <s v="Nike Air Max 2090"/>
    <s v="CT7695-401"/>
  </r>
  <r>
    <s v="NIKE"/>
    <n v="1185732"/>
    <d v="2021-11-04T00:00:00"/>
    <s v="Northeast"/>
    <s v="Connecticut"/>
    <s v="Hartford"/>
    <n v="300"/>
    <n v="66000"/>
    <n v="0.4"/>
    <x v="0"/>
    <s v="Nike Phantom Vision Academy Dynamic Fit MG"/>
    <s v="AO3258-080"/>
  </r>
  <r>
    <s v="NIKE"/>
    <n v="1185732"/>
    <d v="2021-11-04T00:00:00"/>
    <s v="Northeast"/>
    <s v="Connecticut"/>
    <s v="Hartford"/>
    <n v="295"/>
    <n v="48675"/>
    <n v="0.3"/>
    <x v="0"/>
    <s v="NikeCourt Air Max Vapor Wing MS"/>
    <s v="BQ0129-106"/>
  </r>
  <r>
    <s v="NIKE"/>
    <n v="1185732"/>
    <d v="2021-11-04T00:00:00"/>
    <s v="Northeast"/>
    <s v="Connecticut"/>
    <s v="Hartford"/>
    <n v="275"/>
    <n v="45375"/>
    <n v="0.3"/>
    <x v="0"/>
    <s v="LeBron x John Elliott Icon"/>
    <s v="AQ0114-101"/>
  </r>
  <r>
    <s v="NIKE"/>
    <n v="1185732"/>
    <d v="2021-11-04T00:00:00"/>
    <s v="Northeast"/>
    <s v="Connecticut"/>
    <s v="Hartford"/>
    <n v="250"/>
    <n v="48750"/>
    <n v="0.3"/>
    <x v="0"/>
    <s v="Nike Air Max 270 Flyknit"/>
    <s v="AO1023-005"/>
  </r>
  <r>
    <s v="NIKE"/>
    <n v="1185732"/>
    <d v="2021-11-04T00:00:00"/>
    <s v="Northeast"/>
    <s v="Connecticut"/>
    <s v="Hartford"/>
    <n v="350"/>
    <n v="85750"/>
    <n v="0.35"/>
    <x v="0"/>
    <s v="Air Jordan 13 Retro Chinese New Year"/>
    <s v="CW4409-100"/>
  </r>
  <r>
    <s v="NIKE"/>
    <n v="1185732"/>
    <d v="2021-12-03T00:00:00"/>
    <s v="Northeast"/>
    <s v="Connecticut"/>
    <s v="Hartford"/>
    <n v="575"/>
    <n v="149500"/>
    <n v="0.4"/>
    <x v="0"/>
    <s v="Nike Zoom Pegasus Turbo Shield"/>
    <s v="BQ1896-002"/>
  </r>
  <r>
    <s v="NIKE"/>
    <n v="1185732"/>
    <d v="2021-12-03T00:00:00"/>
    <s v="Northeast"/>
    <s v="Connecticut"/>
    <s v="Hartford"/>
    <n v="375"/>
    <n v="82500"/>
    <n v="0.4"/>
    <x v="0"/>
    <s v="Nike Air Wildwood ACG"/>
    <s v="AO3116-004"/>
  </r>
  <r>
    <s v="NIKE"/>
    <n v="1185732"/>
    <d v="2021-12-03T00:00:00"/>
    <s v="Northeast"/>
    <s v="Connecticut"/>
    <s v="Hartford"/>
    <n v="350"/>
    <n v="57750"/>
    <n v="0.3"/>
    <x v="0"/>
    <s v="Nike Air Max 720"/>
    <s v="CI3870-100"/>
  </r>
  <r>
    <s v="NIKE"/>
    <n v="1185732"/>
    <d v="2021-12-03T00:00:00"/>
    <s v="Northeast"/>
    <s v="Connecticut"/>
    <s v="Hartford"/>
    <n v="300"/>
    <n v="49500"/>
    <n v="0.3"/>
    <x v="0"/>
    <s v="LeBron 16 Low"/>
    <s v="CI2668-004"/>
  </r>
  <r>
    <s v="NIKE"/>
    <n v="1185732"/>
    <d v="2021-12-03T00:00:00"/>
    <s v="Northeast"/>
    <s v="Connecticut"/>
    <s v="Hartford"/>
    <n v="300"/>
    <n v="58500"/>
    <n v="0.3"/>
    <x v="0"/>
    <s v="Air Jordan 14 Retro"/>
    <s v="487471-003"/>
  </r>
  <r>
    <s v="NIKE"/>
    <n v="1185732"/>
    <d v="2021-12-03T00:00:00"/>
    <s v="Northeast"/>
    <s v="Connecticut"/>
    <s v="Hartford"/>
    <n v="400"/>
    <n v="98000"/>
    <n v="0.35"/>
    <x v="0"/>
    <s v="Nike Air Force 1 Type-2"/>
    <s v="CT2584-100"/>
  </r>
  <r>
    <s v="NIKE"/>
    <n v="1185732"/>
    <d v="2021-01-10T00:00:00"/>
    <s v="Northeast"/>
    <s v="Connecticut"/>
    <s v="Hartford"/>
    <n v="425"/>
    <n v="52062.5"/>
    <n v="0.35"/>
    <x v="0"/>
    <s v="Nike Free RN Flyknit 3.0"/>
    <s v="AQ5708-201"/>
  </r>
  <r>
    <s v="NIKE"/>
    <n v="1185732"/>
    <d v="2021-01-10T00:00:00"/>
    <s v="Northeast"/>
    <s v="Connecticut"/>
    <s v="Hartford"/>
    <n v="225"/>
    <n v="27562.5"/>
    <n v="0.35"/>
    <x v="0"/>
    <s v="Nike SB Air Max Stefan Janoski 2"/>
    <s v="AQ7477-009"/>
  </r>
  <r>
    <s v="NIKE"/>
    <n v="1185732"/>
    <d v="2021-01-10T00:00:00"/>
    <s v="Northeast"/>
    <s v="Connecticut"/>
    <s v="Hartford"/>
    <n v="225"/>
    <n v="22500"/>
    <n v="0.4"/>
    <x v="0"/>
    <s v="Nike Air Zoom Pegasus 36 Trail"/>
    <s v="AR5676-401"/>
  </r>
  <r>
    <s v="NIKE"/>
    <n v="1185732"/>
    <d v="2021-01-10T00:00:00"/>
    <s v="Northeast"/>
    <s v="Connecticut"/>
    <s v="Hartford"/>
    <n v="75"/>
    <n v="9000"/>
    <n v="0.4"/>
    <x v="0"/>
    <s v="Nike Tiempo Legend 8 Club IC"/>
    <s v="AT6110-004"/>
  </r>
  <r>
    <s v="NIKE"/>
    <n v="1185732"/>
    <d v="2021-01-10T00:00:00"/>
    <s v="Northeast"/>
    <s v="Connecticut"/>
    <s v="Hartford"/>
    <n v="125"/>
    <n v="16875"/>
    <n v="0.3"/>
    <x v="0"/>
    <s v="Nike Flex TR 9"/>
    <s v="AQ7491-008"/>
  </r>
  <r>
    <s v="NIKE"/>
    <n v="1185732"/>
    <d v="2021-01-10T00:00:00"/>
    <s v="Northeast"/>
    <s v="Connecticut"/>
    <s v="Hartford"/>
    <n v="225"/>
    <n v="31500"/>
    <n v="0.4"/>
    <x v="0"/>
    <s v="Nike Epic Phantom React"/>
    <s v="CI1291-400"/>
  </r>
  <r>
    <s v="NIKE"/>
    <n v="1185732"/>
    <d v="2021-02-08T00:00:00"/>
    <s v="Northeast"/>
    <s v="Connecticut"/>
    <s v="Hartford"/>
    <n v="475"/>
    <n v="58187.5"/>
    <n v="0.35"/>
    <x v="0"/>
    <s v="Nike Metcon 5 AMP"/>
    <s v="CN5455-160"/>
  </r>
  <r>
    <s v="NIKE"/>
    <n v="1185732"/>
    <d v="2021-02-08T00:00:00"/>
    <s v="Northeast"/>
    <s v="Connecticut"/>
    <s v="Hartford"/>
    <n v="125"/>
    <n v="15312.5"/>
    <n v="0.35"/>
    <x v="0"/>
    <s v="Nike SB Air Zoom Bruin Edge"/>
    <s v="CD5036-100"/>
  </r>
  <r>
    <s v="NIKE"/>
    <n v="1185732"/>
    <d v="2021-02-08T00:00:00"/>
    <s v="Northeast"/>
    <s v="Connecticut"/>
    <s v="Hartford"/>
    <n v="175"/>
    <n v="17500"/>
    <n v="0.4"/>
    <x v="0"/>
    <s v="Nike ISPA Air Max 720"/>
    <s v="CQ6278-001"/>
  </r>
  <r>
    <s v="NIKE"/>
    <n v="1185732"/>
    <d v="2021-02-08T00:00:00"/>
    <s v="Northeast"/>
    <s v="Rhode Island"/>
    <s v="Providence"/>
    <n v="50"/>
    <n v="6000"/>
    <n v="0.4"/>
    <x v="0"/>
    <s v="Nike x Undercover React Presto"/>
    <s v="CU3459-200"/>
  </r>
  <r>
    <s v="NIKE"/>
    <n v="1185732"/>
    <d v="2021-02-08T00:00:00"/>
    <s v="Northeast"/>
    <s v="Rhode Island"/>
    <s v="Providence"/>
    <n v="125"/>
    <n v="16875"/>
    <n v="0.3"/>
    <x v="0"/>
    <s v="Nike Vandalised"/>
    <s v="BQ3610-100"/>
  </r>
  <r>
    <s v="NIKE"/>
    <n v="1185732"/>
    <d v="2021-02-08T00:00:00"/>
    <s v="Northeast"/>
    <s v="Rhode Island"/>
    <s v="Providence"/>
    <n v="225"/>
    <n v="31500"/>
    <n v="0.4"/>
    <x v="0"/>
    <s v="Nike Signal D/MS/X"/>
    <s v="AT5303-100"/>
  </r>
  <r>
    <s v="NIKE"/>
    <n v="1185732"/>
    <d v="2021-03-06T00:00:00"/>
    <s v="Northeast"/>
    <s v="Rhode Island"/>
    <s v="Providence"/>
    <n v="445"/>
    <n v="54512.5"/>
    <n v="0.35"/>
    <x v="0"/>
    <s v="Nike Air Max 720 (OBJ)"/>
    <s v="CK2531-001"/>
  </r>
  <r>
    <s v="NIKE"/>
    <n v="1185732"/>
    <d v="2021-03-06T00:00:00"/>
    <s v="Northeast"/>
    <s v="Rhode Island"/>
    <s v="Providence"/>
    <n v="150"/>
    <n v="18375"/>
    <n v="0.35"/>
    <x v="0"/>
    <s v="Nike Vandalised LX"/>
    <s v="BQ3611-100"/>
  </r>
  <r>
    <s v="NIKE"/>
    <n v="1185732"/>
    <d v="2021-03-06T00:00:00"/>
    <s v="Northeast"/>
    <s v="Rhode Island"/>
    <s v="Providence"/>
    <n v="175"/>
    <n v="17500"/>
    <n v="0.4"/>
    <x v="0"/>
    <s v="Nike Canyon"/>
    <s v="CV5515-001"/>
  </r>
  <r>
    <s v="NIKE"/>
    <n v="1185732"/>
    <d v="2021-03-06T00:00:00"/>
    <s v="Northeast"/>
    <s v="Rhode Island"/>
    <s v="Providence"/>
    <n v="25"/>
    <n v="3000"/>
    <n v="0.4"/>
    <x v="0"/>
    <s v="Nike Flex RN 2019"/>
    <s v="AQ7487-201"/>
  </r>
  <r>
    <s v="NIKE"/>
    <n v="1185732"/>
    <d v="2021-03-06T00:00:00"/>
    <s v="Northeast"/>
    <s v="Rhode Island"/>
    <s v="Providence"/>
    <n v="75"/>
    <n v="10125"/>
    <n v="0.3"/>
    <x v="0"/>
    <s v="Nike Free RN 5.0"/>
    <s v="AQ1289-003"/>
  </r>
  <r>
    <s v="NIKE"/>
    <n v="1185732"/>
    <d v="2021-03-06T00:00:00"/>
    <s v="Northeast"/>
    <s v="Rhode Island"/>
    <s v="Providence"/>
    <n v="175"/>
    <n v="24500"/>
    <n v="0.4"/>
    <x v="0"/>
    <s v="NikeCourt Air Max Vapor Wing MS"/>
    <s v="BQ0129-106"/>
  </r>
  <r>
    <s v="NIKE"/>
    <n v="1185732"/>
    <d v="2021-04-07T00:00:00"/>
    <s v="Northeast"/>
    <s v="Rhode Island"/>
    <s v="Providence"/>
    <n v="425"/>
    <n v="52062.5"/>
    <n v="0.35"/>
    <x v="0"/>
    <s v="Nike Air Max 90 NS SE"/>
    <s v="881105-800"/>
  </r>
  <r>
    <s v="NIKE"/>
    <n v="1185732"/>
    <d v="2021-04-07T00:00:00"/>
    <s v="Northeast"/>
    <s v="Rhode Island"/>
    <s v="Providence"/>
    <n v="125"/>
    <n v="15312.5"/>
    <n v="0.35"/>
    <x v="0"/>
    <s v="Nike Mercurial Vapor 13 Club TF"/>
    <s v="AT7999-414"/>
  </r>
  <r>
    <s v="NIKE"/>
    <n v="1185732"/>
    <d v="2021-04-07T00:00:00"/>
    <s v="Northeast"/>
    <s v="Rhode Island"/>
    <s v="Providence"/>
    <n v="125"/>
    <n v="12500"/>
    <n v="0.4"/>
    <x v="0"/>
    <s v="Nike React Vision"/>
    <s v="CI7523-002"/>
  </r>
  <r>
    <s v="NIKE"/>
    <n v="1185732"/>
    <d v="2021-04-07T00:00:00"/>
    <s v="Northeast"/>
    <s v="Rhode Island"/>
    <s v="Providence"/>
    <n v="50"/>
    <n v="6000"/>
    <n v="0.4"/>
    <x v="0"/>
    <s v="Nike Air Max 2090"/>
    <s v="CT7698-600"/>
  </r>
  <r>
    <s v="NIKE"/>
    <n v="1185732"/>
    <d v="2021-04-07T00:00:00"/>
    <s v="Northeast"/>
    <s v="Rhode Island"/>
    <s v="Providence"/>
    <n v="50"/>
    <n v="6750"/>
    <n v="0.3"/>
    <x v="0"/>
    <s v="Nike Air Max Dia Winter"/>
    <s v="BQ9665-301"/>
  </r>
  <r>
    <s v="NIKE"/>
    <n v="1185732"/>
    <d v="2021-04-07T00:00:00"/>
    <s v="Northeast"/>
    <s v="Rhode Island"/>
    <s v="Providence"/>
    <n v="200"/>
    <n v="28000"/>
    <n v="0.4"/>
    <x v="0"/>
    <s v="Nike Mercurial Superfly 7 Elite SE FG"/>
    <s v="CD6721-808"/>
  </r>
  <r>
    <s v="NIKE"/>
    <n v="1185732"/>
    <d v="2021-05-06T00:00:00"/>
    <s v="Northeast"/>
    <s v="Rhode Island"/>
    <s v="Providence"/>
    <n v="470"/>
    <n v="82250"/>
    <n v="0.35"/>
    <x v="0"/>
    <s v="Nike Zoom Pegasus Turbo 2"/>
    <s v="BV7766-100"/>
  </r>
  <r>
    <s v="NIKE"/>
    <n v="1185732"/>
    <d v="2021-05-06T00:00:00"/>
    <s v="Northeast"/>
    <s v="Rhode Island"/>
    <s v="Providence"/>
    <n v="175"/>
    <n v="27562.5"/>
    <n v="0.35"/>
    <x v="0"/>
    <s v="Nike SB Shane"/>
    <s v="BV0657-400"/>
  </r>
  <r>
    <s v="NIKE"/>
    <n v="1185732"/>
    <d v="2021-05-06T00:00:00"/>
    <s v="Northeast"/>
    <s v="Rhode Island"/>
    <s v="Providence"/>
    <n v="200"/>
    <n v="32000"/>
    <n v="0.4"/>
    <x v="0"/>
    <s v="Nike Kawa Shower"/>
    <s v="832655-001"/>
  </r>
  <r>
    <s v="NIKE"/>
    <n v="1185732"/>
    <d v="2021-05-06T00:00:00"/>
    <s v="Northeast"/>
    <s v="Rhode Island"/>
    <s v="Providence"/>
    <n v="150"/>
    <n v="24000"/>
    <n v="0.4"/>
    <x v="0"/>
    <s v="Nike Air VaporMax 360"/>
    <s v="CK2719-400"/>
  </r>
  <r>
    <s v="NIKE"/>
    <n v="1185732"/>
    <d v="2021-05-06T00:00:00"/>
    <s v="Northeast"/>
    <s v="Rhode Island"/>
    <s v="Providence"/>
    <n v="175"/>
    <n v="26250"/>
    <n v="0.3"/>
    <x v="0"/>
    <s v="Air Jordan 1 Mid"/>
    <s v="554724-050"/>
  </r>
  <r>
    <s v="NIKE"/>
    <n v="1185732"/>
    <d v="2021-05-06T00:00:00"/>
    <s v="Northeast"/>
    <s v="Rhode Island"/>
    <s v="Providence"/>
    <n v="300"/>
    <n v="66000"/>
    <n v="0.4"/>
    <x v="0"/>
    <s v="Nike Phantom Vision 2 Academy Dynamic Fit MG"/>
    <s v="CD4156-606"/>
  </r>
  <r>
    <s v="NIKE"/>
    <n v="1185732"/>
    <d v="2021-06-08T00:00:00"/>
    <s v="Northeast"/>
    <s v="Rhode Island"/>
    <s v="Providence"/>
    <n v="550"/>
    <n v="96250"/>
    <n v="0.35"/>
    <x v="0"/>
    <s v="Nike Air Max FF 720"/>
    <s v="AO3189-600"/>
  </r>
  <r>
    <s v="NIKE"/>
    <n v="1185732"/>
    <d v="2021-06-08T00:00:00"/>
    <s v="Northeast"/>
    <s v="Rhode Island"/>
    <s v="Providence"/>
    <n v="300"/>
    <n v="47250"/>
    <n v="0.35"/>
    <x v="0"/>
    <s v="Jordan Proto-Max 720"/>
    <s v="BQ6623-070"/>
  </r>
  <r>
    <s v="NIKE"/>
    <n v="1185732"/>
    <d v="2021-06-08T00:00:00"/>
    <s v="Northeast"/>
    <s v="Rhode Island"/>
    <s v="Providence"/>
    <n v="225"/>
    <n v="36000"/>
    <n v="0.4"/>
    <x v="0"/>
    <s v="Nike Joyride Run Flyknit"/>
    <s v="AQ2731-500"/>
  </r>
  <r>
    <s v="NIKE"/>
    <n v="1185732"/>
    <d v="2021-06-08T00:00:00"/>
    <s v="Northeast"/>
    <s v="Rhode Island"/>
    <s v="Providence"/>
    <n v="200"/>
    <n v="32000"/>
    <n v="0.4"/>
    <x v="0"/>
    <s v="Nike Odyssey React Flyknit 2"/>
    <s v="AH1016-602"/>
  </r>
  <r>
    <s v="NIKE"/>
    <n v="1185732"/>
    <d v="2021-06-08T00:00:00"/>
    <s v="Northeast"/>
    <s v="Rhode Island"/>
    <s v="Providence"/>
    <n v="200"/>
    <n v="30000"/>
    <n v="0.3"/>
    <x v="0"/>
    <s v="Nike Joyride Optik"/>
    <s v="AJ6844-007"/>
  </r>
  <r>
    <s v="NIKE"/>
    <n v="1185732"/>
    <d v="2021-06-08T00:00:00"/>
    <s v="Northeast"/>
    <s v="Rhode Island"/>
    <s v="Providence"/>
    <n v="350"/>
    <n v="77000"/>
    <n v="0.4"/>
    <x v="0"/>
    <s v="Nike React Element 55 SE"/>
    <s v="CN3591-002"/>
  </r>
  <r>
    <s v="NIKE"/>
    <n v="1185732"/>
    <d v="2021-07-06T00:00:00"/>
    <s v="Northeast"/>
    <s v="Rhode Island"/>
    <s v="Providence"/>
    <n v="575"/>
    <n v="100625"/>
    <n v="0.35"/>
    <x v="0"/>
    <s v="Nike Air Max Dia LX"/>
    <s v="CI1214-004"/>
  </r>
  <r>
    <s v="NIKE"/>
    <n v="1185732"/>
    <d v="2021-07-06T00:00:00"/>
    <s v="Northeast"/>
    <s v="Rhode Island"/>
    <s v="Providence"/>
    <n v="325"/>
    <n v="51187.5"/>
    <n v="0.35"/>
    <x v="0"/>
    <s v="Nike Metcon 5"/>
    <s v="AQ1189-009"/>
  </r>
  <r>
    <s v="NIKE"/>
    <n v="1185732"/>
    <d v="2021-07-06T00:00:00"/>
    <s v="Northeast"/>
    <s v="Rhode Island"/>
    <s v="Providence"/>
    <n v="250"/>
    <n v="40000"/>
    <n v="0.4"/>
    <x v="0"/>
    <s v="Nike Benassi"/>
    <s v="343880-090"/>
  </r>
  <r>
    <s v="NIKE"/>
    <n v="1185732"/>
    <d v="2021-07-06T00:00:00"/>
    <s v="Northeast"/>
    <s v="Rhode Island"/>
    <s v="Providence"/>
    <n v="200"/>
    <n v="32000"/>
    <n v="0.4"/>
    <x v="0"/>
    <s v="Nike Zoom KD12 'YouTube'"/>
    <s v="CQ7731-900"/>
  </r>
  <r>
    <s v="NIKE"/>
    <n v="1185732"/>
    <d v="2021-07-06T00:00:00"/>
    <s v="Northeast"/>
    <s v="Rhode Island"/>
    <s v="Providence"/>
    <n v="225"/>
    <n v="33750"/>
    <n v="0.3"/>
    <x v="0"/>
    <s v="Nike Air Force 1 React"/>
    <s v="CD4366-002"/>
  </r>
  <r>
    <s v="NIKE"/>
    <n v="1185732"/>
    <d v="2021-07-06T00:00:00"/>
    <s v="Northeast"/>
    <s v="Rhode Island"/>
    <s v="Providence"/>
    <n v="400"/>
    <n v="88000"/>
    <n v="0.4"/>
    <x v="0"/>
    <s v="Nike Air Max 90"/>
    <s v="CI5646-200"/>
  </r>
  <r>
    <s v="NIKE"/>
    <n v="1185732"/>
    <d v="2021-08-07T00:00:00"/>
    <s v="Northeast"/>
    <s v="Rhode Island"/>
    <s v="Providence"/>
    <n v="550"/>
    <n v="96250"/>
    <n v="0.35"/>
    <x v="0"/>
    <s v="Nike Air Zoom Pegasus 36"/>
    <s v="CD4573-001"/>
  </r>
  <r>
    <s v="NIKE"/>
    <n v="1185732"/>
    <d v="2021-08-07T00:00:00"/>
    <s v="Northeast"/>
    <s v="Rhode Island"/>
    <s v="Providence"/>
    <n v="325"/>
    <n v="51187.5"/>
    <n v="0.35"/>
    <x v="0"/>
    <s v="Nike Air Max 98 NRG"/>
    <s v="BQ5613-001"/>
  </r>
  <r>
    <s v="NIKE"/>
    <n v="1185732"/>
    <d v="2021-08-07T00:00:00"/>
    <s v="Northeast"/>
    <s v="Rhode Island"/>
    <s v="Providence"/>
    <n v="250"/>
    <n v="40000"/>
    <n v="0.4"/>
    <x v="0"/>
    <s v="Nike Zoom Fly 3"/>
    <s v="AT8241-002"/>
  </r>
  <r>
    <s v="NIKE"/>
    <n v="1185732"/>
    <d v="2021-08-07T00:00:00"/>
    <s v="Northeast"/>
    <s v="Rhode Island"/>
    <s v="Providence"/>
    <n v="150"/>
    <n v="24000"/>
    <n v="0.4"/>
    <x v="0"/>
    <s v="Kyrie 6 EP"/>
    <s v="BQ4631-100"/>
  </r>
  <r>
    <s v="NIKE"/>
    <n v="1185732"/>
    <d v="2021-08-07T00:00:00"/>
    <s v="Northeast"/>
    <s v="Rhode Island"/>
    <s v="Providence"/>
    <n v="125"/>
    <n v="18750"/>
    <n v="0.3"/>
    <x v="0"/>
    <s v="Nike Air Force 1 Shadow"/>
    <s v="CI0919-100"/>
  </r>
  <r>
    <s v="NIKE"/>
    <n v="1185732"/>
    <d v="2021-08-07T00:00:00"/>
    <s v="Northeast"/>
    <s v="Rhode Island"/>
    <s v="Providence"/>
    <n v="300"/>
    <n v="66000"/>
    <n v="0.4"/>
    <x v="0"/>
    <s v="Nike Air Max Tailwind IV"/>
    <s v="AQ2567-002"/>
  </r>
  <r>
    <s v="NIKE"/>
    <n v="1185732"/>
    <d v="2021-09-06T00:00:00"/>
    <s v="Northeast"/>
    <s v="Rhode Island"/>
    <s v="Providence"/>
    <n v="425"/>
    <n v="74375"/>
    <n v="0.35"/>
    <x v="0"/>
    <s v="Nike Potential 3"/>
    <s v="844127-108"/>
  </r>
  <r>
    <s v="NIKE"/>
    <n v="1185732"/>
    <d v="2021-09-06T00:00:00"/>
    <s v="Northeast"/>
    <s v="Rhode Island"/>
    <s v="Providence"/>
    <n v="225"/>
    <n v="35437.5"/>
    <n v="0.35"/>
    <x v="0"/>
    <s v="Nike Mercurial Vapor 13 Academy IC"/>
    <s v="AT7993-414"/>
  </r>
  <r>
    <s v="NIKE"/>
    <n v="1185732"/>
    <d v="2021-09-06T00:00:00"/>
    <s v="Northeast"/>
    <s v="Rhode Island"/>
    <s v="Providence"/>
    <n v="125"/>
    <n v="20000"/>
    <n v="0.4"/>
    <x v="0"/>
    <s v="Nike x Olivia Kim Air Max 98"/>
    <s v="CK3309-001"/>
  </r>
  <r>
    <s v="NIKE"/>
    <n v="1185732"/>
    <d v="2021-09-06T00:00:00"/>
    <s v="Northeast"/>
    <s v="Rhode Island"/>
    <s v="Providence"/>
    <n v="100"/>
    <n v="16000"/>
    <n v="0.4"/>
    <x v="0"/>
    <s v="NikeCourt Royale"/>
    <s v="749747-010"/>
  </r>
  <r>
    <s v="NIKE"/>
    <n v="1185732"/>
    <d v="2021-09-06T00:00:00"/>
    <s v="Northeast"/>
    <s v="Rhode Island"/>
    <s v="Providence"/>
    <n v="100"/>
    <n v="15000"/>
    <n v="0.3"/>
    <x v="0"/>
    <s v="Nike Air Huarache"/>
    <s v="634835-108"/>
  </r>
  <r>
    <s v="NIKE"/>
    <n v="1185732"/>
    <d v="2021-09-06T00:00:00"/>
    <s v="Northeast"/>
    <s v="Rhode Island"/>
    <s v="Providence"/>
    <n v="200"/>
    <n v="44000"/>
    <n v="0.4"/>
    <x v="0"/>
    <s v="KD Trey 5 VII EP"/>
    <s v="AT1198-401"/>
  </r>
  <r>
    <s v="NIKE"/>
    <n v="1185732"/>
    <d v="2021-10-08T00:00:00"/>
    <s v="Northeast"/>
    <s v="Rhode Island"/>
    <s v="Providence"/>
    <n v="375"/>
    <n v="72187.5"/>
    <n v="0.35"/>
    <x v="0"/>
    <s v="Nike Phantom Venom Academy FG"/>
    <s v="AO0566-606"/>
  </r>
  <r>
    <s v="NIKE"/>
    <n v="1185732"/>
    <d v="2021-10-08T00:00:00"/>
    <s v="Northeast"/>
    <s v="Rhode Island"/>
    <s v="Providence"/>
    <n v="200"/>
    <n v="35000"/>
    <n v="0.35"/>
    <x v="0"/>
    <s v="Nike Mercurial Vapor XII Club MG"/>
    <s v="AH7378-801"/>
  </r>
  <r>
    <s v="NIKE"/>
    <n v="1185732"/>
    <d v="2021-10-08T00:00:00"/>
    <s v="Northeast"/>
    <s v="Rhode Island"/>
    <s v="Providence"/>
    <n v="100"/>
    <n v="20000"/>
    <n v="0.4"/>
    <x v="0"/>
    <s v="Nike Phantom Vision 2 Elite Dynamic Fit FG"/>
    <s v="CD4161-606"/>
  </r>
  <r>
    <s v="NIKE"/>
    <n v="1185732"/>
    <d v="2021-10-08T00:00:00"/>
    <s v="Northeast"/>
    <s v="Rhode Island"/>
    <s v="Providence"/>
    <n v="75"/>
    <n v="15000"/>
    <n v="0.4"/>
    <x v="0"/>
    <s v="Nike Air Force 1 Mid '07"/>
    <s v="366731-100"/>
  </r>
  <r>
    <s v="NIKE"/>
    <n v="1185732"/>
    <d v="2021-10-08T00:00:00"/>
    <s v="Northeast"/>
    <s v="Rhode Island"/>
    <s v="Providence"/>
    <n v="75"/>
    <n v="13500"/>
    <n v="0.3"/>
    <x v="0"/>
    <s v="Nike Metcon 5 AMP"/>
    <s v="CD3398-063"/>
  </r>
  <r>
    <s v="NIKE"/>
    <n v="1185732"/>
    <d v="2021-10-08T00:00:00"/>
    <s v="Northeast"/>
    <s v="Rhode Island"/>
    <s v="Providence"/>
    <n v="200"/>
    <n v="52000"/>
    <n v="0.4"/>
    <x v="0"/>
    <s v="Nike Air Max 270 React"/>
    <s v="CT5064-001"/>
  </r>
  <r>
    <s v="NIKE"/>
    <n v="1185732"/>
    <d v="2021-11-07T00:00:00"/>
    <s v="Northeast"/>
    <s v="Rhode Island"/>
    <s v="Providence"/>
    <n v="350"/>
    <n v="73500"/>
    <n v="0.35"/>
    <x v="0"/>
    <s v="Nike Air Force 1 '07 Premium"/>
    <s v="BQ4424-700"/>
  </r>
  <r>
    <s v="NIKE"/>
    <n v="1185732"/>
    <d v="2021-11-07T00:00:00"/>
    <s v="Northeast"/>
    <s v="Rhode Island"/>
    <s v="Providence"/>
    <n v="225"/>
    <n v="39375"/>
    <n v="0.35"/>
    <x v="0"/>
    <s v="Air Jordan 12 Retro"/>
    <s v="130690-017"/>
  </r>
  <r>
    <s v="NIKE"/>
    <n v="1185732"/>
    <d v="2021-11-07T00:00:00"/>
    <s v="Northeast"/>
    <s v="Rhode Island"/>
    <s v="Providence"/>
    <n v="220"/>
    <n v="44000"/>
    <n v="0.4"/>
    <x v="0"/>
    <s v="Nike Air Max 98 LX"/>
    <s v="AV4417-002"/>
  </r>
  <r>
    <s v="NIKE"/>
    <n v="1185732"/>
    <d v="2021-11-07T00:00:00"/>
    <s v="Northeast"/>
    <s v="Rhode Island"/>
    <s v="Providence"/>
    <n v="200"/>
    <n v="40000"/>
    <n v="0.4"/>
    <x v="0"/>
    <s v="Nike Mercurial Superfly 7 Club MG"/>
    <s v="AT7949-606"/>
  </r>
  <r>
    <s v="NIKE"/>
    <n v="1185732"/>
    <d v="2021-11-07T00:00:00"/>
    <s v="Northeast"/>
    <s v="Rhode Island"/>
    <s v="Providence"/>
    <n v="175"/>
    <n v="31500"/>
    <n v="0.3"/>
    <x v="0"/>
    <s v="Nike Phantom Venom Academy TF"/>
    <s v="AO0571-606"/>
  </r>
  <r>
    <s v="NIKE"/>
    <n v="1185732"/>
    <d v="2021-11-07T00:00:00"/>
    <s v="Northeast"/>
    <s v="Rhode Island"/>
    <s v="Providence"/>
    <n v="275"/>
    <n v="71500"/>
    <n v="0.4"/>
    <x v="0"/>
    <s v="Nike Mercurial Superfly 7 Academy MDS MG"/>
    <s v="BQ5427-401"/>
  </r>
  <r>
    <s v="NIKE"/>
    <n v="1185732"/>
    <d v="2021-12-06T00:00:00"/>
    <s v="Northeast"/>
    <s v="Rhode Island"/>
    <s v="Providence"/>
    <n v="500"/>
    <n v="105000"/>
    <n v="0.35"/>
    <x v="0"/>
    <s v="Nike SB Dunk High Pro"/>
    <s v="BQ6826-003"/>
  </r>
  <r>
    <s v="NIKE"/>
    <n v="1185732"/>
    <d v="2021-12-06T00:00:00"/>
    <s v="Northeast"/>
    <s v="Rhode Island"/>
    <s v="Providence"/>
    <n v="300"/>
    <n v="52500"/>
    <n v="0.35"/>
    <x v="0"/>
    <s v="Nike Phantom Vision Academy Dynamic Fit MG"/>
    <s v="AO3258-080"/>
  </r>
  <r>
    <s v="NIKE"/>
    <n v="1185732"/>
    <d v="2021-12-06T00:00:00"/>
    <s v="Northeast"/>
    <s v="Rhode Island"/>
    <s v="Providence"/>
    <n v="275"/>
    <n v="55000"/>
    <n v="0.4"/>
    <x v="0"/>
    <s v="Nike Air Max 270 React"/>
    <s v="AT6174-004"/>
  </r>
  <r>
    <s v="NIKE"/>
    <n v="1185732"/>
    <d v="2021-12-06T00:00:00"/>
    <s v="Northeast"/>
    <s v="Rhode Island"/>
    <s v="Providence"/>
    <n v="225"/>
    <n v="45000"/>
    <n v="0.4"/>
    <x v="0"/>
    <s v="Nike Tiempo Legend 8 Elite FG"/>
    <s v="AT5293-004"/>
  </r>
  <r>
    <s v="NIKE"/>
    <n v="1185732"/>
    <d v="2021-12-06T00:00:00"/>
    <s v="Northeast"/>
    <s v="Rhode Island"/>
    <s v="Providence"/>
    <n v="225"/>
    <n v="40500"/>
    <n v="0.3"/>
    <x v="0"/>
    <s v="Nike SB Zoom Stefan Janoski Canvas RM"/>
    <s v="AR7718-001"/>
  </r>
  <r>
    <s v="NIKE"/>
    <n v="1185732"/>
    <d v="2021-12-06T00:00:00"/>
    <s v="Northeast"/>
    <s v="Rhode Island"/>
    <s v="Providence"/>
    <n v="325"/>
    <n v="84500"/>
    <n v="0.4"/>
    <x v="0"/>
    <s v="Nike Flex Contact 3"/>
    <s v="AQ7488-004"/>
  </r>
  <r>
    <s v="NIKE"/>
    <n v="1185732"/>
    <d v="2021-01-17T00:00:00"/>
    <s v="Northeast"/>
    <s v="Rhode Island"/>
    <s v="Providence"/>
    <n v="450"/>
    <n v="54000"/>
    <n v="0.3"/>
    <x v="0"/>
    <s v="Jordan 'Why Not?' Zer0.2 SE PF"/>
    <s v="AV4126-002"/>
  </r>
  <r>
    <s v="NIKE"/>
    <n v="1185732"/>
    <d v="2021-01-17T00:00:00"/>
    <s v="Northeast"/>
    <s v="Rhode Island"/>
    <s v="Providence"/>
    <n v="250"/>
    <n v="30000"/>
    <n v="0.3"/>
    <x v="0"/>
    <s v="Nike Shox TL Nova SP"/>
    <s v="CK2085-002"/>
  </r>
  <r>
    <s v="NIKE"/>
    <n v="1185732"/>
    <d v="2021-01-17T00:00:00"/>
    <s v="Northeast"/>
    <s v="Rhode Island"/>
    <s v="Providence"/>
    <n v="250"/>
    <n v="18750"/>
    <n v="0.25"/>
    <x v="0"/>
    <s v="Nike Air Max 90"/>
    <s v="CU0675-300"/>
  </r>
  <r>
    <s v="NIKE"/>
    <n v="1185732"/>
    <d v="2021-01-17T00:00:00"/>
    <s v="Northeast"/>
    <s v="Rhode Island"/>
    <s v="Providence"/>
    <n v="100"/>
    <n v="8750"/>
    <n v="0.25"/>
    <x v="0"/>
    <s v="Nike Benassi JDI Floral"/>
    <s v="618919-031"/>
  </r>
  <r>
    <s v="NIKE"/>
    <n v="1185732"/>
    <d v="2021-01-17T00:00:00"/>
    <s v="Northeast"/>
    <s v="Rhode Island"/>
    <s v="Providence"/>
    <n v="150"/>
    <n v="18750"/>
    <n v="0.25"/>
    <x v="0"/>
    <s v="Nike Phantom Vision 2 Club Dynamic Fit MG"/>
    <s v="CD4159-606"/>
  </r>
  <r>
    <s v="NIKE"/>
    <n v="1185732"/>
    <d v="2021-01-17T00:00:00"/>
    <s v="Northeast"/>
    <s v="Rhode Island"/>
    <s v="Providence"/>
    <n v="250"/>
    <n v="30000"/>
    <n v="0.3"/>
    <x v="0"/>
    <s v="Nike Potential 3"/>
    <s v="844127-108"/>
  </r>
  <r>
    <s v="NIKE"/>
    <n v="1185732"/>
    <d v="2021-02-15T00:00:00"/>
    <s v="Northeast"/>
    <s v="Rhode Island"/>
    <s v="Providence"/>
    <n v="500"/>
    <n v="60000"/>
    <n v="0.3"/>
    <x v="0"/>
    <s v="Nike Epic React Flyknit 2"/>
    <s v="BQ8927-102"/>
  </r>
  <r>
    <s v="NIKE"/>
    <n v="1185732"/>
    <d v="2021-02-15T00:00:00"/>
    <s v="Northeast"/>
    <s v="Rhode Island"/>
    <s v="Providence"/>
    <n v="150"/>
    <n v="18000"/>
    <n v="0.3"/>
    <x v="0"/>
    <s v="Nike Phantom Vision Club Dynamic Fit FG"/>
    <s v="AJ6959-717"/>
  </r>
  <r>
    <s v="NIKE"/>
    <n v="1185732"/>
    <d v="2021-02-15T00:00:00"/>
    <s v="Northeast"/>
    <s v="Rhode Island"/>
    <s v="Providence"/>
    <n v="200"/>
    <n v="15000"/>
    <n v="0.25"/>
    <x v="0"/>
    <s v="Nike Air Max 97"/>
    <s v="921826-016"/>
  </r>
  <r>
    <s v="NIKE"/>
    <n v="1185732"/>
    <d v="2021-02-15T00:00:00"/>
    <s v="Northeast"/>
    <s v="Massachusetts"/>
    <s v="Boston"/>
    <n v="250"/>
    <n v="21875"/>
    <n v="0.25"/>
    <x v="0"/>
    <s v="Nike x Olivia Kim Air Force 1 '07"/>
    <s v="CK3314-400"/>
  </r>
  <r>
    <s v="NIKE"/>
    <n v="1185732"/>
    <d v="2021-02-15T00:00:00"/>
    <s v="Northeast"/>
    <s v="Massachusetts"/>
    <s v="Boston"/>
    <n v="150"/>
    <n v="18750"/>
    <n v="0.25"/>
    <x v="0"/>
    <s v="Nike TiempoX Lunar Legend VII Pro TF"/>
    <s v="AH7249-118"/>
  </r>
  <r>
    <s v="NIKE"/>
    <n v="1185732"/>
    <d v="2021-02-15T00:00:00"/>
    <s v="Northeast"/>
    <s v="Massachusetts"/>
    <s v="Boston"/>
    <n v="250"/>
    <n v="30000"/>
    <n v="0.3"/>
    <x v="0"/>
    <s v="Nike M2K Tekno"/>
    <s v="BQ3378-002"/>
  </r>
  <r>
    <s v="NIKE"/>
    <n v="1185732"/>
    <d v="2021-03-13T00:00:00"/>
    <s v="Northeast"/>
    <s v="Massachusetts"/>
    <s v="Boston"/>
    <n v="470"/>
    <n v="56400"/>
    <n v="0.3"/>
    <x v="0"/>
    <s v="Nike React City"/>
    <s v="BV7754-001"/>
  </r>
  <r>
    <s v="NIKE"/>
    <n v="1185732"/>
    <d v="2021-03-13T00:00:00"/>
    <s v="Northeast"/>
    <s v="Massachusetts"/>
    <s v="Boston"/>
    <n v="175"/>
    <n v="21000"/>
    <n v="0.3"/>
    <x v="0"/>
    <s v="Nike Epic Phantom React Flyknit"/>
    <s v="BV0415-300"/>
  </r>
  <r>
    <s v="NIKE"/>
    <n v="1185732"/>
    <d v="2021-03-13T00:00:00"/>
    <s v="Northeast"/>
    <s v="Massachusetts"/>
    <s v="Boston"/>
    <n v="200"/>
    <n v="15000"/>
    <n v="0.25"/>
    <x v="0"/>
    <s v="Nike SB Adversary Premium"/>
    <s v="CT3632-001"/>
  </r>
  <r>
    <s v="NIKE"/>
    <n v="1185732"/>
    <d v="2021-03-13T00:00:00"/>
    <s v="Northeast"/>
    <s v="Massachusetts"/>
    <s v="Boston"/>
    <n v="300"/>
    <n v="26250"/>
    <n v="0.25"/>
    <x v="0"/>
    <s v="Air Jordan 11 Low"/>
    <s v="AR5149-005"/>
  </r>
  <r>
    <s v="NIKE"/>
    <n v="1185732"/>
    <d v="2021-03-13T00:00:00"/>
    <s v="Northeast"/>
    <s v="Massachusetts"/>
    <s v="Boston"/>
    <n v="100"/>
    <n v="12500"/>
    <n v="0.25"/>
    <x v="0"/>
    <s v="Nike SB Air Zoom Bruin Edge"/>
    <s v="CD5036-100"/>
  </r>
  <r>
    <s v="NIKE"/>
    <n v="1185732"/>
    <d v="2021-03-13T00:00:00"/>
    <s v="Northeast"/>
    <s v="Massachusetts"/>
    <s v="Boston"/>
    <n v="200"/>
    <n v="24000"/>
    <n v="0.3"/>
    <x v="0"/>
    <s v="Nike Daybreak"/>
    <s v="CQ7619-700"/>
  </r>
  <r>
    <s v="NIKE"/>
    <n v="1185732"/>
    <d v="2021-04-14T00:00:00"/>
    <s v="Northeast"/>
    <s v="Massachusetts"/>
    <s v="Boston"/>
    <n v="450"/>
    <n v="54000"/>
    <n v="0.3"/>
    <x v="0"/>
    <s v="Nike Mercurial Superfly 7 Elite FG"/>
    <s v="AQ4174-049"/>
  </r>
  <r>
    <s v="NIKE"/>
    <n v="1185732"/>
    <d v="2021-04-14T00:00:00"/>
    <s v="Northeast"/>
    <s v="Massachusetts"/>
    <s v="Boston"/>
    <n v="150"/>
    <n v="18000"/>
    <n v="0.3"/>
    <x v="0"/>
    <s v="Nike Air Max 90 Essential"/>
    <s v="AJ1285-101"/>
  </r>
  <r>
    <s v="NIKE"/>
    <n v="1185732"/>
    <d v="2021-04-14T00:00:00"/>
    <s v="Northeast"/>
    <s v="Massachusetts"/>
    <s v="Boston"/>
    <n v="150"/>
    <n v="11250"/>
    <n v="0.25"/>
    <x v="0"/>
    <s v="Nike Air Zoom Pegasus 36 Premium Rise"/>
    <s v="AV6259-500"/>
  </r>
  <r>
    <s v="NIKE"/>
    <n v="1185732"/>
    <d v="2021-04-14T00:00:00"/>
    <s v="Northeast"/>
    <s v="Massachusetts"/>
    <s v="Boston"/>
    <n v="125"/>
    <n v="10937.5"/>
    <n v="0.25"/>
    <x v="0"/>
    <s v="Nike Tiempo Legend 8 Academy MG"/>
    <s v="AT5292-004"/>
  </r>
  <r>
    <s v="NIKE"/>
    <n v="1185732"/>
    <d v="2021-04-14T00:00:00"/>
    <s v="Northeast"/>
    <s v="Massachusetts"/>
    <s v="Boston"/>
    <n v="125"/>
    <n v="15625"/>
    <n v="0.25"/>
    <x v="0"/>
    <s v="Nike Tanjun"/>
    <s v="812654-011"/>
  </r>
  <r>
    <s v="NIKE"/>
    <n v="1185732"/>
    <d v="2021-04-14T00:00:00"/>
    <s v="Northeast"/>
    <s v="Massachusetts"/>
    <s v="Boston"/>
    <n v="275"/>
    <n v="33000"/>
    <n v="0.3"/>
    <x v="0"/>
    <s v="Nike Air Max Triax 96 SP"/>
    <s v="CT5543-300"/>
  </r>
  <r>
    <s v="NIKE"/>
    <n v="1185732"/>
    <d v="2021-05-13T00:00:00"/>
    <s v="Northeast"/>
    <s v="Massachusetts"/>
    <s v="Boston"/>
    <n v="495"/>
    <n v="81675"/>
    <n v="0.3"/>
    <x v="0"/>
    <s v="Nike SB Charge Slip Premium"/>
    <s v="CT3110-400"/>
  </r>
  <r>
    <s v="NIKE"/>
    <n v="1185732"/>
    <d v="2021-05-13T00:00:00"/>
    <s v="Northeast"/>
    <s v="Massachusetts"/>
    <s v="Boston"/>
    <n v="200"/>
    <n v="30000"/>
    <n v="0.3"/>
    <x v="0"/>
    <s v="Nike Air Max 2090"/>
    <s v="CU9174-600"/>
  </r>
  <r>
    <s v="NIKE"/>
    <n v="1185732"/>
    <d v="2021-05-13T00:00:00"/>
    <s v="Northeast"/>
    <s v="Massachusetts"/>
    <s v="Boston"/>
    <n v="225"/>
    <n v="25312.5"/>
    <n v="0.25"/>
    <x v="0"/>
    <s v="LeBron 16 Low"/>
    <s v="CI2668-004"/>
  </r>
  <r>
    <s v="NIKE"/>
    <n v="1185732"/>
    <d v="2021-05-13T00:00:00"/>
    <s v="Northeast"/>
    <s v="Massachusetts"/>
    <s v="Boston"/>
    <n v="175"/>
    <n v="19687.5"/>
    <n v="0.25"/>
    <x v="0"/>
    <s v="Nike Zoom Rival Fly 2"/>
    <s v="CJ0509-001"/>
  </r>
  <r>
    <s v="NIKE"/>
    <n v="1185732"/>
    <d v="2021-05-13T00:00:00"/>
    <s v="Northeast"/>
    <s v="Massachusetts"/>
    <s v="Boston"/>
    <n v="200"/>
    <n v="27500"/>
    <n v="0.25"/>
    <x v="0"/>
    <s v="Nike x Olivia Kim Air Mowabb"/>
    <s v="CK3312-001"/>
  </r>
  <r>
    <s v="NIKE"/>
    <n v="1185732"/>
    <d v="2021-05-13T00:00:00"/>
    <s v="Northeast"/>
    <s v="Massachusetts"/>
    <s v="Boston"/>
    <n v="325"/>
    <n v="58500"/>
    <n v="0.3"/>
    <x v="0"/>
    <s v="Nike Offcourt SE"/>
    <s v="CT0624-100"/>
  </r>
  <r>
    <s v="NIKE"/>
    <n v="1185732"/>
    <d v="2021-06-15T00:00:00"/>
    <s v="Northeast"/>
    <s v="Massachusetts"/>
    <s v="Boston"/>
    <n v="575"/>
    <n v="94875"/>
    <n v="0.3"/>
    <x v="0"/>
    <s v="Nike Zoom Pegasus Turbo Shield"/>
    <s v="CJ9712-001"/>
  </r>
  <r>
    <s v="NIKE"/>
    <n v="1185732"/>
    <d v="2021-06-15T00:00:00"/>
    <s v="Northeast"/>
    <s v="Massachusetts"/>
    <s v="Boston"/>
    <n v="325"/>
    <n v="48750"/>
    <n v="0.3"/>
    <x v="0"/>
    <s v="Nike Air Max 97"/>
    <s v="CT1549-001"/>
  </r>
  <r>
    <s v="NIKE"/>
    <n v="1185732"/>
    <d v="2021-06-15T00:00:00"/>
    <s v="Northeast"/>
    <s v="Massachusetts"/>
    <s v="Boston"/>
    <n v="250"/>
    <n v="28125"/>
    <n v="0.25"/>
    <x v="0"/>
    <s v="Nike Air Max 720 SE"/>
    <s v="CD0683-600"/>
  </r>
  <r>
    <s v="NIKE"/>
    <n v="1185732"/>
    <d v="2021-06-15T00:00:00"/>
    <s v="Northeast"/>
    <s v="Massachusetts"/>
    <s v="Boston"/>
    <n v="225"/>
    <n v="25312.5"/>
    <n v="0.25"/>
    <x v="0"/>
    <s v="Nike Revolution 5 FlyEase"/>
    <s v="BQ3212-600"/>
  </r>
  <r>
    <s v="NIKE"/>
    <n v="1185732"/>
    <d v="2021-06-15T00:00:00"/>
    <s v="Northeast"/>
    <s v="Massachusetts"/>
    <s v="Boston"/>
    <n v="225"/>
    <n v="30937.5"/>
    <n v="0.25"/>
    <x v="0"/>
    <s v="Nike Classic Cortez"/>
    <s v="807471-101"/>
  </r>
  <r>
    <s v="NIKE"/>
    <n v="1185732"/>
    <d v="2021-06-15T00:00:00"/>
    <s v="Northeast"/>
    <s v="Massachusetts"/>
    <s v="Boston"/>
    <n v="375"/>
    <n v="67500"/>
    <n v="0.3"/>
    <x v="0"/>
    <s v="Nike Precision 4"/>
    <s v="CK1069-001"/>
  </r>
  <r>
    <s v="NIKE"/>
    <n v="1185732"/>
    <d v="2021-07-13T00:00:00"/>
    <s v="Northeast"/>
    <s v="Massachusetts"/>
    <s v="Boston"/>
    <n v="600"/>
    <n v="99000"/>
    <n v="0.3"/>
    <x v="0"/>
    <s v="Nike Air Max 200"/>
    <s v="AT6175-100"/>
  </r>
  <r>
    <s v="NIKE"/>
    <n v="1185732"/>
    <d v="2021-07-13T00:00:00"/>
    <s v="Northeast"/>
    <s v="Massachusetts"/>
    <s v="Boston"/>
    <n v="350"/>
    <n v="52500"/>
    <n v="0.3"/>
    <x v="0"/>
    <s v="Nike Air Max 270"/>
    <s v="AH6789-023"/>
  </r>
  <r>
    <s v="NIKE"/>
    <n v="1185732"/>
    <d v="2021-07-13T00:00:00"/>
    <s v="Northeast"/>
    <s v="Massachusetts"/>
    <s v="Boston"/>
    <n v="275"/>
    <n v="30937.5"/>
    <n v="0.25"/>
    <x v="0"/>
    <s v="Nike Mercurial Vapor 13 Academy TF"/>
    <s v="AT7996-414"/>
  </r>
  <r>
    <s v="NIKE"/>
    <n v="1185732"/>
    <d v="2021-07-13T00:00:00"/>
    <s v="Northeast"/>
    <s v="Massachusetts"/>
    <s v="Boston"/>
    <n v="225"/>
    <n v="25312.5"/>
    <n v="0.25"/>
    <x v="0"/>
    <s v="Nike SFB Gen 2 20cm (approx.)"/>
    <s v="922474-001"/>
  </r>
  <r>
    <s v="NIKE"/>
    <n v="1185732"/>
    <d v="2021-07-13T00:00:00"/>
    <s v="Northeast"/>
    <s v="Massachusetts"/>
    <s v="Boston"/>
    <n v="250"/>
    <n v="34375"/>
    <n v="0.25"/>
    <x v="0"/>
    <s v="Nike Air Max Dia"/>
    <s v="CI3898-200"/>
  </r>
  <r>
    <s v="NIKE"/>
    <n v="1185732"/>
    <d v="2021-07-13T00:00:00"/>
    <s v="Northeast"/>
    <s v="Massachusetts"/>
    <s v="Boston"/>
    <n v="425"/>
    <n v="76500"/>
    <n v="0.3"/>
    <x v="0"/>
    <s v="Nike SB Alleyoop"/>
    <s v="CJ0882-001"/>
  </r>
  <r>
    <s v="NIKE"/>
    <n v="1185732"/>
    <d v="2021-08-14T00:00:00"/>
    <s v="Northeast"/>
    <s v="Massachusetts"/>
    <s v="Boston"/>
    <n v="575"/>
    <n v="94875"/>
    <n v="0.3"/>
    <x v="0"/>
    <s v="Nike Zoom Rise"/>
    <s v="BQ5467-101"/>
  </r>
  <r>
    <s v="NIKE"/>
    <n v="1185732"/>
    <d v="2021-08-14T00:00:00"/>
    <s v="Northeast"/>
    <s v="Massachusetts"/>
    <s v="Boston"/>
    <n v="350"/>
    <n v="52500"/>
    <n v="0.3"/>
    <x v="0"/>
    <s v="Nike Phantom Vision Academy Dynamic Fit IC"/>
    <s v="AO3267-080"/>
  </r>
  <r>
    <s v="NIKE"/>
    <n v="1185732"/>
    <d v="2021-08-14T00:00:00"/>
    <s v="Northeast"/>
    <s v="Massachusetts"/>
    <s v="Boston"/>
    <n v="275"/>
    <n v="30937.5"/>
    <n v="0.25"/>
    <x v="0"/>
    <s v="Air Jordan 1 Low"/>
    <s v="553558-125"/>
  </r>
  <r>
    <s v="NIKE"/>
    <n v="1185732"/>
    <d v="2021-08-14T00:00:00"/>
    <s v="Northeast"/>
    <s v="Massachusetts"/>
    <s v="Boston"/>
    <n v="175"/>
    <n v="19687.5"/>
    <n v="0.25"/>
    <x v="0"/>
    <s v="Nike Air Max Bella TR 2"/>
    <s v="AQ7492-010"/>
  </r>
  <r>
    <s v="NIKE"/>
    <n v="1185732"/>
    <d v="2021-08-14T00:00:00"/>
    <s v="Northeast"/>
    <s v="Massachusetts"/>
    <s v="Boston"/>
    <n v="150"/>
    <n v="20625"/>
    <n v="0.25"/>
    <x v="0"/>
    <s v="Nike Air Zoom Terra Kiger 6"/>
    <s v="CJ0220-400"/>
  </r>
  <r>
    <s v="NIKE"/>
    <n v="1185732"/>
    <d v="2021-08-14T00:00:00"/>
    <s v="Northeast"/>
    <s v="Massachusetts"/>
    <s v="Boston"/>
    <n v="325"/>
    <n v="58500"/>
    <n v="0.3"/>
    <x v="0"/>
    <s v="Jordan Proto-React Z"/>
    <s v="CI3794-600"/>
  </r>
  <r>
    <s v="NIKE"/>
    <n v="1185732"/>
    <d v="2021-09-13T00:00:00"/>
    <s v="Northeast"/>
    <s v="Massachusetts"/>
    <s v="Boston"/>
    <n v="450"/>
    <n v="74250"/>
    <n v="0.3"/>
    <x v="0"/>
    <s v="Nike Air Force 1 SP"/>
    <s v="CQ6566-700"/>
  </r>
  <r>
    <s v="NIKE"/>
    <n v="1185732"/>
    <d v="2021-09-13T00:00:00"/>
    <s v="Northeast"/>
    <s v="Massachusetts"/>
    <s v="Boston"/>
    <n v="250"/>
    <n v="37500"/>
    <n v="0.3"/>
    <x v="0"/>
    <s v="Nike Zoom Pegasus Turbo"/>
    <s v="AJ4115-060"/>
  </r>
  <r>
    <s v="NIKE"/>
    <n v="1185732"/>
    <d v="2021-09-13T00:00:00"/>
    <s v="Northeast"/>
    <s v="Massachusetts"/>
    <s v="Boston"/>
    <n v="150"/>
    <n v="16875"/>
    <n v="0.25"/>
    <x v="0"/>
    <s v="Nike Free RN 5.0"/>
    <s v="AQ1316-500"/>
  </r>
  <r>
    <s v="NIKE"/>
    <n v="1185732"/>
    <d v="2021-09-13T00:00:00"/>
    <s v="Northeast"/>
    <s v="Massachusetts"/>
    <s v="Boston"/>
    <n v="125"/>
    <n v="14062.5"/>
    <n v="0.25"/>
    <x v="0"/>
    <s v="Air Jordan OG"/>
    <s v="133000-106"/>
  </r>
  <r>
    <s v="NIKE"/>
    <n v="1185732"/>
    <d v="2021-09-13T00:00:00"/>
    <s v="Northeast"/>
    <s v="Massachusetts"/>
    <s v="Boston"/>
    <n v="125"/>
    <n v="17187.5"/>
    <n v="0.25"/>
    <x v="0"/>
    <s v="Nike Air Zoom Pegasus 36"/>
    <s v="BV5740-101"/>
  </r>
  <r>
    <s v="NIKE"/>
    <n v="1185732"/>
    <d v="2021-09-13T00:00:00"/>
    <s v="Northeast"/>
    <s v="Massachusetts"/>
    <s v="Boston"/>
    <n v="225"/>
    <n v="40500"/>
    <n v="0.3"/>
    <x v="0"/>
    <s v="Nike Air Max Tailwind IV SE"/>
    <s v="CJ9681-001"/>
  </r>
  <r>
    <s v="NIKE"/>
    <n v="1185732"/>
    <d v="2021-10-15T00:00:00"/>
    <s v="Northeast"/>
    <s v="Massachusetts"/>
    <s v="Boston"/>
    <n v="400"/>
    <n v="72000"/>
    <n v="0.3"/>
    <x v="0"/>
    <s v="Nike Air VaporMax 2019 Premium"/>
    <s v="AT6817-300"/>
  </r>
  <r>
    <s v="NIKE"/>
    <n v="1185732"/>
    <d v="2021-10-15T00:00:00"/>
    <s v="Northeast"/>
    <s v="Massachusetts"/>
    <s v="Boston"/>
    <n v="225"/>
    <n v="37125"/>
    <n v="0.3"/>
    <x v="0"/>
    <s v="NikeCourt Air Zoom Vapor Cage 4"/>
    <s v="CD0431-107"/>
  </r>
  <r>
    <s v="NIKE"/>
    <n v="1185732"/>
    <d v="2021-10-15T00:00:00"/>
    <s v="Northeast"/>
    <s v="Massachusetts"/>
    <s v="Boston"/>
    <n v="125"/>
    <n v="17187.5"/>
    <n v="0.25"/>
    <x v="0"/>
    <s v="Air Jordan 1 Nova XX"/>
    <s v="AV4052-116"/>
  </r>
  <r>
    <s v="NIKE"/>
    <n v="1185732"/>
    <d v="2021-10-15T00:00:00"/>
    <s v="Northeast"/>
    <s v="Massachusetts"/>
    <s v="Boston"/>
    <n v="100"/>
    <n v="13750"/>
    <n v="0.25"/>
    <x v="0"/>
    <s v="Nike Air Max Tailwind IV"/>
    <s v="CK4122-100"/>
  </r>
  <r>
    <s v="NIKE"/>
    <n v="1185732"/>
    <d v="2021-10-15T00:00:00"/>
    <s v="Northeast"/>
    <s v="Massachusetts"/>
    <s v="Boston"/>
    <n v="100"/>
    <n v="16250"/>
    <n v="0.25"/>
    <x v="0"/>
    <s v="Nike Flex RN 2019"/>
    <s v="AQ7483-001"/>
  </r>
  <r>
    <s v="NIKE"/>
    <n v="1185732"/>
    <d v="2021-10-15T00:00:00"/>
    <s v="Northeast"/>
    <s v="Massachusetts"/>
    <s v="Boston"/>
    <n v="225"/>
    <n v="47250"/>
    <n v="0.3"/>
    <x v="0"/>
    <s v="Nike Mercurial Superfly 7 Club TF"/>
    <s v="AT7980-606"/>
  </r>
  <r>
    <s v="NIKE"/>
    <n v="1185732"/>
    <d v="2021-11-14T00:00:00"/>
    <s v="Northeast"/>
    <s v="Massachusetts"/>
    <s v="Boston"/>
    <n v="375"/>
    <n v="73125"/>
    <n v="0.3"/>
    <x v="0"/>
    <s v="Nike Free X Metcon 2"/>
    <s v="CD8526-446"/>
  </r>
  <r>
    <s v="NIKE"/>
    <n v="1185732"/>
    <d v="2021-11-14T00:00:00"/>
    <s v="Northeast"/>
    <s v="Massachusetts"/>
    <s v="Boston"/>
    <n v="300"/>
    <n v="49500"/>
    <n v="0.3"/>
    <x v="0"/>
    <s v="Nike Mercurial Vapor 13 Academy MDS MG"/>
    <s v="CJ1292-703"/>
  </r>
  <r>
    <s v="NIKE"/>
    <n v="1185732"/>
    <d v="2021-11-14T00:00:00"/>
    <s v="Northeast"/>
    <s v="Massachusetts"/>
    <s v="Boston"/>
    <n v="295"/>
    <n v="40562.5"/>
    <n v="0.25"/>
    <x v="0"/>
    <s v="Nike Air Max Impact"/>
    <s v="CI1396-004"/>
  </r>
  <r>
    <s v="NIKE"/>
    <n v="1185732"/>
    <d v="2021-11-14T00:00:00"/>
    <s v="Northeast"/>
    <s v="Massachusetts"/>
    <s v="Boston"/>
    <n v="275"/>
    <n v="37812.5"/>
    <n v="0.25"/>
    <x v="0"/>
    <s v="Nike Classic Cortez"/>
    <s v="807471-103"/>
  </r>
  <r>
    <s v="NIKE"/>
    <n v="1185732"/>
    <d v="2021-11-14T00:00:00"/>
    <s v="Northeast"/>
    <s v="Massachusetts"/>
    <s v="Boston"/>
    <n v="250"/>
    <n v="40625"/>
    <n v="0.25"/>
    <x v="0"/>
    <s v="Nike Air Max 90 Premium"/>
    <s v="CJ1794-600"/>
  </r>
  <r>
    <s v="NIKE"/>
    <n v="1185732"/>
    <d v="2021-11-14T00:00:00"/>
    <s v="Northeast"/>
    <s v="Massachusetts"/>
    <s v="Boston"/>
    <n v="350"/>
    <n v="73500"/>
    <n v="0.3"/>
    <x v="0"/>
    <s v="Nike Renew Run"/>
    <s v="CK6360-001"/>
  </r>
  <r>
    <s v="NIKE"/>
    <n v="1185732"/>
    <d v="2021-12-13T00:00:00"/>
    <s v="Northeast"/>
    <s v="Massachusetts"/>
    <s v="Boston"/>
    <n v="575"/>
    <n v="112125"/>
    <n v="0.3"/>
    <x v="0"/>
    <s v="Nike Air Max 270 Special Edition"/>
    <s v="CQ6549-001"/>
  </r>
  <r>
    <s v="NIKE"/>
    <n v="1185732"/>
    <d v="2021-12-13T00:00:00"/>
    <s v="Northeast"/>
    <s v="Massachusetts"/>
    <s v="Boston"/>
    <n v="375"/>
    <n v="61875"/>
    <n v="0.3"/>
    <x v="0"/>
    <s v="Nike React Metcon AMP"/>
    <s v="CN5501-046"/>
  </r>
  <r>
    <s v="NIKE"/>
    <n v="1185732"/>
    <d v="2021-12-13T00:00:00"/>
    <s v="Northeast"/>
    <s v="Massachusetts"/>
    <s v="Boston"/>
    <n v="350"/>
    <n v="48125"/>
    <n v="0.25"/>
    <x v="0"/>
    <s v="Nike Air Force 1 Sage Low"/>
    <s v="AR5339-002"/>
  </r>
  <r>
    <s v="NIKE"/>
    <n v="1185732"/>
    <d v="2021-12-13T00:00:00"/>
    <s v="Northeast"/>
    <s v="Massachusetts"/>
    <s v="Boston"/>
    <n v="300"/>
    <n v="41250"/>
    <n v="0.25"/>
    <x v="0"/>
    <s v="Nike Air Max Triax 96"/>
    <s v="CD2053-105"/>
  </r>
  <r>
    <s v="NIKE"/>
    <n v="1185732"/>
    <d v="2021-12-13T00:00:00"/>
    <s v="Northeast"/>
    <s v="Massachusetts"/>
    <s v="Boston"/>
    <n v="300"/>
    <n v="48750"/>
    <n v="0.25"/>
    <x v="0"/>
    <s v="Nike Mercurial Vapor 13 Academy MDS TF"/>
    <s v="CJ1306-401"/>
  </r>
  <r>
    <s v="NIKE"/>
    <n v="1185732"/>
    <d v="2021-12-13T00:00:00"/>
    <s v="Northeast"/>
    <s v="Massachusetts"/>
    <s v="Boston"/>
    <n v="400"/>
    <n v="84000"/>
    <n v="0.3"/>
    <x v="0"/>
    <s v="PG 3 NASA"/>
    <s v="CI2666-400"/>
  </r>
  <r>
    <s v="NIKE"/>
    <n v="1185732"/>
    <d v="2021-01-14T00:00:00"/>
    <s v="Northeast"/>
    <s v="Massachusetts"/>
    <s v="Boston"/>
    <n v="525"/>
    <n v="106312.5"/>
    <n v="0.45"/>
    <x v="0"/>
    <s v="Nike Mercurial Vapor 13 Academy MDS IC"/>
    <s v="CJ1300-401"/>
  </r>
  <r>
    <s v="NIKE"/>
    <n v="1185732"/>
    <d v="2021-01-14T00:00:00"/>
    <s v="Northeast"/>
    <s v="Massachusetts"/>
    <s v="Boston"/>
    <n v="325"/>
    <n v="65812.5"/>
    <n v="0.45"/>
    <x v="0"/>
    <s v="Nike Tiempo Legend 8 Club MG"/>
    <s v="AT6107-606"/>
  </r>
  <r>
    <s v="NIKE"/>
    <n v="1185732"/>
    <d v="2021-01-14T00:00:00"/>
    <s v="Northeast"/>
    <s v="Massachusetts"/>
    <s v="Boston"/>
    <n v="325"/>
    <n v="39812.5"/>
    <n v="0.35"/>
    <x v="0"/>
    <s v="Nike Air Max 90"/>
    <s v="CI7395-100"/>
  </r>
  <r>
    <s v="NIKE"/>
    <n v="1185732"/>
    <d v="2021-01-14T00:00:00"/>
    <s v="Northeast"/>
    <s v="Massachusetts"/>
    <s v="Boston"/>
    <n v="175"/>
    <n v="24500"/>
    <n v="0.35"/>
    <x v="0"/>
    <s v="Nike Air VaporMax Flyknit 2 LXX"/>
    <s v="AT5673-700"/>
  </r>
  <r>
    <s v="NIKE"/>
    <n v="1185732"/>
    <d v="2021-01-14T00:00:00"/>
    <s v="Northeast"/>
    <s v="Massachusetts"/>
    <s v="Boston"/>
    <n v="225"/>
    <n v="43312.5"/>
    <n v="0.35"/>
    <x v="0"/>
    <s v="Nike Mercurial Superfly 7 Elite SE FG"/>
    <s v="CT1099-093"/>
  </r>
  <r>
    <s v="NIKE"/>
    <n v="1185732"/>
    <d v="2021-01-14T00:00:00"/>
    <s v="Northeast"/>
    <s v="Massachusetts"/>
    <s v="Boston"/>
    <n v="325"/>
    <n v="58500"/>
    <n v="0.4"/>
    <x v="0"/>
    <s v="Nike Free RN 5.0 AW"/>
    <s v="BV7775-100"/>
  </r>
  <r>
    <s v="NIKE"/>
    <n v="1185732"/>
    <d v="2021-02-12T00:00:00"/>
    <s v="Northeast"/>
    <s v="Massachusetts"/>
    <s v="Boston"/>
    <n v="575"/>
    <n v="116437.5"/>
    <n v="0.45"/>
    <x v="0"/>
    <s v="Air Jordan 1 Jester XX Low Laced"/>
    <s v="CI7815-602"/>
  </r>
  <r>
    <s v="NIKE"/>
    <n v="1185732"/>
    <d v="2021-02-12T00:00:00"/>
    <s v="Northeast"/>
    <s v="Massachusetts"/>
    <s v="Boston"/>
    <n v="225"/>
    <n v="45562.5"/>
    <n v="0.45"/>
    <x v="0"/>
    <s v="Nike Metcon 5 Premium"/>
    <s v="CJ0818-146"/>
  </r>
  <r>
    <s v="NIKE"/>
    <n v="1185732"/>
    <d v="2021-02-12T00:00:00"/>
    <s v="Northeast"/>
    <s v="Massachusetts"/>
    <s v="Boston"/>
    <n v="275"/>
    <n v="33687.5"/>
    <n v="0.35"/>
    <x v="0"/>
    <s v="Nike Free RN 5.0"/>
    <s v="CI1289-100"/>
  </r>
  <r>
    <s v="NIKE"/>
    <n v="1185732"/>
    <d v="2021-02-12T00:00:00"/>
    <s v="Northeast"/>
    <s v="Vermont"/>
    <s v="Burlington"/>
    <n v="150"/>
    <n v="21000"/>
    <n v="0.35"/>
    <x v="0"/>
    <s v="Nike Zoom Rival Fly"/>
    <s v="CD7287-003"/>
  </r>
  <r>
    <s v="NIKE"/>
    <n v="1185732"/>
    <d v="2021-02-12T00:00:00"/>
    <s v="Northeast"/>
    <s v="Vermont"/>
    <s v="Burlington"/>
    <n v="225"/>
    <n v="43312.5"/>
    <n v="0.35"/>
    <x v="0"/>
    <s v="Nike SB Zoom Stefan Janoski Canvas RM"/>
    <s v="AR7718-001"/>
  </r>
  <r>
    <s v="NIKE"/>
    <n v="1185732"/>
    <d v="2021-02-12T00:00:00"/>
    <s v="Northeast"/>
    <s v="Vermont"/>
    <s v="Burlington"/>
    <n v="325"/>
    <n v="58500"/>
    <n v="0.4"/>
    <x v="0"/>
    <s v="Nike Tiempo Legend 8 Academy IC"/>
    <s v="AT6099-606"/>
  </r>
  <r>
    <s v="NIKE"/>
    <n v="1185732"/>
    <d v="2021-03-10T00:00:00"/>
    <s v="Northeast"/>
    <s v="Vermont"/>
    <s v="Burlington"/>
    <n v="545"/>
    <n v="110362.5"/>
    <n v="0.45"/>
    <x v="0"/>
    <s v="Nike SB Bruin High"/>
    <s v="923112-001"/>
  </r>
  <r>
    <s v="NIKE"/>
    <n v="1185732"/>
    <d v="2021-03-10T00:00:00"/>
    <s v="Northeast"/>
    <s v="Vermont"/>
    <s v="Burlington"/>
    <n v="250"/>
    <n v="50625"/>
    <n v="0.45"/>
    <x v="0"/>
    <s v="PG 3"/>
    <s v="AO2607-401"/>
  </r>
  <r>
    <s v="NIKE"/>
    <n v="1185732"/>
    <d v="2021-03-10T00:00:00"/>
    <s v="Northeast"/>
    <s v="Vermont"/>
    <s v="Burlington"/>
    <n v="275"/>
    <n v="33687.5"/>
    <n v="0.35"/>
    <x v="0"/>
    <s v="Nike Free TR Ultra"/>
    <s v="AO3424-001"/>
  </r>
  <r>
    <s v="NIKE"/>
    <n v="1185732"/>
    <d v="2021-03-10T00:00:00"/>
    <s v="Northeast"/>
    <s v="Vermont"/>
    <s v="Burlington"/>
    <n v="125"/>
    <n v="17500"/>
    <n v="0.35"/>
    <x v="0"/>
    <s v="Nike PhantomVNM Club FG"/>
    <s v="AO0577-717"/>
  </r>
  <r>
    <s v="NIKE"/>
    <n v="1185732"/>
    <d v="2021-03-10T00:00:00"/>
    <s v="Northeast"/>
    <s v="Vermont"/>
    <s v="Burlington"/>
    <n v="175"/>
    <n v="33687.5"/>
    <n v="0.35"/>
    <x v="0"/>
    <s v="Nike MX-720-818"/>
    <s v="BQ5972-001"/>
  </r>
  <r>
    <s v="NIKE"/>
    <n v="1185732"/>
    <d v="2021-03-10T00:00:00"/>
    <s v="Northeast"/>
    <s v="Vermont"/>
    <s v="Burlington"/>
    <n v="275"/>
    <n v="49500"/>
    <n v="0.4"/>
    <x v="0"/>
    <s v="Air Jordan 7 Retro"/>
    <s v="313358-006"/>
  </r>
  <r>
    <s v="NIKE"/>
    <n v="1185732"/>
    <d v="2021-04-11T00:00:00"/>
    <s v="Northeast"/>
    <s v="Vermont"/>
    <s v="Burlington"/>
    <n v="525"/>
    <n v="106312.5"/>
    <n v="0.45"/>
    <x v="0"/>
    <s v="Nike SFB Gen 2 20cm (approx.)"/>
    <s v="922474-001"/>
  </r>
  <r>
    <s v="NIKE"/>
    <n v="1185732"/>
    <d v="2021-04-11T00:00:00"/>
    <s v="Northeast"/>
    <s v="Vermont"/>
    <s v="Burlington"/>
    <n v="225"/>
    <n v="45562.5"/>
    <n v="0.45"/>
    <x v="0"/>
    <s v="Nike Mercurial Superfly 7 Elite MDS FG"/>
    <s v="BQ5469-703"/>
  </r>
  <r>
    <s v="NIKE"/>
    <n v="1185732"/>
    <d v="2021-04-11T00:00:00"/>
    <s v="Northeast"/>
    <s v="Vermont"/>
    <s v="Burlington"/>
    <n v="225"/>
    <n v="27562.5"/>
    <n v="0.35"/>
    <x v="0"/>
    <s v="Nike Epic Phantom React"/>
    <s v="CI1290-100"/>
  </r>
  <r>
    <s v="NIKE"/>
    <n v="1185732"/>
    <d v="2021-04-11T00:00:00"/>
    <s v="Northeast"/>
    <s v="Vermont"/>
    <s v="Burlington"/>
    <n v="150"/>
    <n v="21000"/>
    <n v="0.35"/>
    <x v="0"/>
    <s v="Nike Air Max 720 SE"/>
    <s v="BV6484-002"/>
  </r>
  <r>
    <s v="NIKE"/>
    <n v="1185732"/>
    <d v="2021-04-11T00:00:00"/>
    <s v="Northeast"/>
    <s v="Vermont"/>
    <s v="Burlington"/>
    <n v="150"/>
    <n v="28875"/>
    <n v="0.35"/>
    <x v="0"/>
    <s v="Nike Air Huarache Ultra"/>
    <s v="885118-001"/>
  </r>
  <r>
    <s v="NIKE"/>
    <n v="1185732"/>
    <d v="2021-04-11T00:00:00"/>
    <s v="Northeast"/>
    <s v="Vermont"/>
    <s v="Burlington"/>
    <n v="300"/>
    <n v="54000"/>
    <n v="0.4"/>
    <x v="0"/>
    <s v="Nike Wildhorse 6"/>
    <s v="BV7099-400"/>
  </r>
  <r>
    <s v="NIKE"/>
    <n v="1185732"/>
    <d v="2021-05-10T00:00:00"/>
    <s v="Northeast"/>
    <s v="Vermont"/>
    <s v="Burlington"/>
    <n v="570"/>
    <n v="153900"/>
    <n v="0.45"/>
    <x v="0"/>
    <s v="Nike Air Max 270 React SE"/>
    <s v="BV3387-400"/>
  </r>
  <r>
    <s v="NIKE"/>
    <n v="1185732"/>
    <d v="2021-05-10T00:00:00"/>
    <s v="Northeast"/>
    <s v="Vermont"/>
    <s v="Burlington"/>
    <n v="275"/>
    <n v="68062.5"/>
    <n v="0.45"/>
    <x v="0"/>
    <s v="Nike Benassi JDI BETRUE"/>
    <s v="CD2717-001"/>
  </r>
  <r>
    <s v="NIKE"/>
    <n v="1185732"/>
    <d v="2021-05-10T00:00:00"/>
    <s v="Northeast"/>
    <s v="Vermont"/>
    <s v="Burlington"/>
    <n v="300"/>
    <n v="52500"/>
    <n v="0.35"/>
    <x v="0"/>
    <s v="Nike Zoom Rise"/>
    <s v="BQ5467-101"/>
  </r>
  <r>
    <s v="NIKE"/>
    <n v="1185732"/>
    <d v="2021-05-10T00:00:00"/>
    <s v="Northeast"/>
    <s v="Vermont"/>
    <s v="Burlington"/>
    <n v="250"/>
    <n v="43750"/>
    <n v="0.35"/>
    <x v="0"/>
    <s v="Nike Tiempo Legend 8 Club IC"/>
    <s v="AT6110-004"/>
  </r>
  <r>
    <s v="NIKE"/>
    <n v="1185732"/>
    <d v="2021-05-10T00:00:00"/>
    <s v="Northeast"/>
    <s v="Vermont"/>
    <s v="Burlington"/>
    <n v="275"/>
    <n v="57750"/>
    <n v="0.35"/>
    <x v="0"/>
    <s v="Nike Air Max 2017"/>
    <s v="849560-001"/>
  </r>
  <r>
    <s v="NIKE"/>
    <n v="1185732"/>
    <d v="2021-05-10T00:00:00"/>
    <s v="Northeast"/>
    <s v="Vermont"/>
    <s v="Burlington"/>
    <n v="400"/>
    <n v="104000"/>
    <n v="0.4"/>
    <x v="0"/>
    <s v="Nike Flex RN 2018"/>
    <s v="AA7408-008"/>
  </r>
  <r>
    <s v="NIKE"/>
    <n v="1185732"/>
    <d v="2021-06-12T00:00:00"/>
    <s v="Northeast"/>
    <s v="Vermont"/>
    <s v="Burlington"/>
    <n v="650"/>
    <n v="175500"/>
    <n v="0.45"/>
    <x v="0"/>
    <s v="NikeCourt Royale AC"/>
    <s v="BQ9138-601"/>
  </r>
  <r>
    <s v="NIKE"/>
    <n v="1185732"/>
    <d v="2021-06-12T00:00:00"/>
    <s v="Northeast"/>
    <s v="Vermont"/>
    <s v="Burlington"/>
    <n v="400"/>
    <n v="99000"/>
    <n v="0.45"/>
    <x v="0"/>
    <s v="Jordan Air Latitude 720"/>
    <s v="AV5187-602"/>
  </r>
  <r>
    <s v="NIKE"/>
    <n v="1185732"/>
    <d v="2021-06-12T00:00:00"/>
    <s v="Northeast"/>
    <s v="Vermont"/>
    <s v="Burlington"/>
    <n v="325"/>
    <n v="56875"/>
    <n v="0.35"/>
    <x v="0"/>
    <s v="Nike Phantom Vision 2 Club Dynamic Fit TF"/>
    <s v="CD4173-606"/>
  </r>
  <r>
    <s v="NIKE"/>
    <n v="1185732"/>
    <d v="2021-06-12T00:00:00"/>
    <s v="Northeast"/>
    <s v="Vermont"/>
    <s v="Burlington"/>
    <n v="300"/>
    <n v="52500"/>
    <n v="0.35"/>
    <x v="0"/>
    <s v="Nike Air Force 1 '07 SE"/>
    <s v="AA0287-002"/>
  </r>
  <r>
    <s v="NIKE"/>
    <n v="1185732"/>
    <d v="2021-06-12T00:00:00"/>
    <s v="Northeast"/>
    <s v="Vermont"/>
    <s v="Burlington"/>
    <n v="300"/>
    <n v="63000"/>
    <n v="0.35"/>
    <x v="0"/>
    <s v="Nike Zoom Fly 3 Premium"/>
    <s v="BV7756-001"/>
  </r>
  <r>
    <s v="NIKE"/>
    <n v="1185732"/>
    <d v="2021-06-12T00:00:00"/>
    <s v="Northeast"/>
    <s v="Vermont"/>
    <s v="Burlington"/>
    <n v="450"/>
    <n v="117000"/>
    <n v="0.4"/>
    <x v="0"/>
    <s v="Nike SB Alleyoop"/>
    <s v="CJ0882-001"/>
  </r>
  <r>
    <s v="NIKE"/>
    <n v="1185732"/>
    <d v="2021-07-10T00:00:00"/>
    <s v="Northeast"/>
    <s v="Vermont"/>
    <s v="Burlington"/>
    <n v="675"/>
    <n v="182250"/>
    <n v="0.45"/>
    <x v="0"/>
    <s v="Nike Mercurial Vapor 13 Elite SE FG"/>
    <s v="CD6720-808"/>
  </r>
  <r>
    <s v="NIKE"/>
    <n v="1185732"/>
    <d v="2021-07-10T00:00:00"/>
    <s v="Northeast"/>
    <s v="Vermont"/>
    <s v="Burlington"/>
    <n v="425"/>
    <n v="105187.5"/>
    <n v="0.45"/>
    <x v="0"/>
    <s v="Nike Air VaporMax 2019"/>
    <s v="AR6632-603"/>
  </r>
  <r>
    <s v="NIKE"/>
    <n v="1185732"/>
    <d v="2021-07-10T00:00:00"/>
    <s v="Northeast"/>
    <s v="Vermont"/>
    <s v="Burlington"/>
    <n v="350"/>
    <n v="61250"/>
    <n v="0.35"/>
    <x v="0"/>
    <s v="Nike Air Zoom Structure 22"/>
    <s v="AA1640-002"/>
  </r>
  <r>
    <s v="NIKE"/>
    <n v="1185732"/>
    <d v="2021-07-10T00:00:00"/>
    <s v="Northeast"/>
    <s v="Vermont"/>
    <s v="Burlington"/>
    <n v="300"/>
    <n v="52500"/>
    <n v="0.35"/>
    <x v="0"/>
    <s v="NikeCourt Air Zoom Vapor X"/>
    <s v="AA8027-109"/>
  </r>
  <r>
    <s v="NIKE"/>
    <n v="1185732"/>
    <d v="2021-07-10T00:00:00"/>
    <s v="Northeast"/>
    <s v="Vermont"/>
    <s v="Burlington"/>
    <n v="325"/>
    <n v="68250"/>
    <n v="0.35"/>
    <x v="0"/>
    <s v="LeBron Soldier 13 SFG"/>
    <s v="AR4225-100"/>
  </r>
  <r>
    <s v="NIKE"/>
    <n v="1185732"/>
    <d v="2021-07-10T00:00:00"/>
    <s v="Northeast"/>
    <s v="Vermont"/>
    <s v="Burlington"/>
    <n v="500"/>
    <n v="130000"/>
    <n v="0.4"/>
    <x v="0"/>
    <s v="Air Jordan 13 Retro"/>
    <s v="414571-030"/>
  </r>
  <r>
    <s v="NIKE"/>
    <n v="1185732"/>
    <d v="2021-08-11T00:00:00"/>
    <s v="Northeast"/>
    <s v="Vermont"/>
    <s v="Burlington"/>
    <n v="650"/>
    <n v="175500"/>
    <n v="0.45"/>
    <x v="0"/>
    <s v="Nike React Element 55 Premium"/>
    <s v="CD6964-002"/>
  </r>
  <r>
    <s v="NIKE"/>
    <n v="1185732"/>
    <d v="2021-08-11T00:00:00"/>
    <s v="Northeast"/>
    <s v="Vermont"/>
    <s v="Burlington"/>
    <n v="425"/>
    <n v="105187.5"/>
    <n v="0.45"/>
    <x v="0"/>
    <s v="Nike Zoom Pegasus Turbo 2"/>
    <s v="CN7383-300"/>
  </r>
  <r>
    <s v="NIKE"/>
    <n v="1185732"/>
    <d v="2021-08-11T00:00:00"/>
    <s v="Northeast"/>
    <s v="Vermont"/>
    <s v="Burlington"/>
    <n v="350"/>
    <n v="61250"/>
    <n v="0.35"/>
    <x v="0"/>
    <s v="Nike Air Max 97"/>
    <s v="CI7388-600"/>
  </r>
  <r>
    <s v="NIKE"/>
    <n v="1185732"/>
    <d v="2021-08-11T00:00:00"/>
    <s v="Northeast"/>
    <s v="Vermont"/>
    <s v="Burlington"/>
    <n v="250"/>
    <n v="43750"/>
    <n v="0.35"/>
    <x v="0"/>
    <s v="Nike Free RN Flyknit 3.0"/>
    <s v="BV7782-001"/>
  </r>
  <r>
    <s v="NIKE"/>
    <n v="1185732"/>
    <d v="2021-08-11T00:00:00"/>
    <s v="Northeast"/>
    <s v="Vermont"/>
    <s v="Burlington"/>
    <n v="225"/>
    <n v="47250"/>
    <n v="0.35"/>
    <x v="0"/>
    <s v="Nike Air Force 1 GORE-TEX ®"/>
    <s v="CK2630-001"/>
  </r>
  <r>
    <s v="NIKE"/>
    <n v="1185732"/>
    <d v="2021-08-11T00:00:00"/>
    <s v="Northeast"/>
    <s v="Vermont"/>
    <s v="Burlington"/>
    <n v="400"/>
    <n v="104000"/>
    <n v="0.4"/>
    <x v="0"/>
    <s v="Nike Air Zoom Pegasus 36"/>
    <s v="CN6867-001"/>
  </r>
  <r>
    <s v="NIKE"/>
    <n v="1185732"/>
    <d v="2021-09-10T00:00:00"/>
    <s v="Northeast"/>
    <s v="Vermont"/>
    <s v="Burlington"/>
    <n v="525"/>
    <n v="141750"/>
    <n v="0.45"/>
    <x v="0"/>
    <s v="Nike Phantom Venom Academy TF"/>
    <s v="AO0571-606"/>
  </r>
  <r>
    <s v="NIKE"/>
    <n v="1185732"/>
    <d v="2021-09-10T00:00:00"/>
    <s v="Northeast"/>
    <s v="Vermont"/>
    <s v="Burlington"/>
    <n v="325"/>
    <n v="80437.5"/>
    <n v="0.45"/>
    <x v="0"/>
    <s v="Kyrie 4"/>
    <s v="943806-602"/>
  </r>
  <r>
    <s v="NIKE"/>
    <n v="1185732"/>
    <d v="2021-09-10T00:00:00"/>
    <s v="Northeast"/>
    <s v="Vermont"/>
    <s v="Burlington"/>
    <n v="225"/>
    <n v="39375"/>
    <n v="0.35"/>
    <x v="0"/>
    <s v="Nike Metcon 4 XD Patch"/>
    <s v="BQ7978-001"/>
  </r>
  <r>
    <s v="NIKE"/>
    <n v="1185732"/>
    <d v="2021-09-10T00:00:00"/>
    <s v="Northeast"/>
    <s v="Vermont"/>
    <s v="Burlington"/>
    <n v="200"/>
    <n v="35000"/>
    <n v="0.35"/>
    <x v="0"/>
    <s v="NikeCourt Royale SL"/>
    <s v="844896-002"/>
  </r>
  <r>
    <s v="NIKE"/>
    <n v="1185732"/>
    <d v="2021-09-10T00:00:00"/>
    <s v="Northeast"/>
    <s v="Vermont"/>
    <s v="Burlington"/>
    <n v="200"/>
    <n v="42000"/>
    <n v="0.35"/>
    <x v="0"/>
    <s v="Nike React Metcon"/>
    <s v="BQ6046-010"/>
  </r>
  <r>
    <s v="NIKE"/>
    <n v="1185732"/>
    <d v="2021-09-10T00:00:00"/>
    <s v="Northeast"/>
    <s v="Vermont"/>
    <s v="Burlington"/>
    <n v="300"/>
    <n v="78000"/>
    <n v="0.4"/>
    <x v="0"/>
    <s v="Nike Phantom Vision 2 Academy Dynamic Fit TF"/>
    <s v="CD4172-606"/>
  </r>
  <r>
    <s v="NIKE"/>
    <n v="1185732"/>
    <d v="2021-10-12T00:00:00"/>
    <s v="Northeast"/>
    <s v="Vermont"/>
    <s v="Burlington"/>
    <n v="475"/>
    <n v="138937.5"/>
    <n v="0.45"/>
    <x v="0"/>
    <s v="Nike ZoomX Vista Grind SP"/>
    <s v="CT5770-300"/>
  </r>
  <r>
    <s v="NIKE"/>
    <n v="1185732"/>
    <d v="2021-10-12T00:00:00"/>
    <s v="Northeast"/>
    <s v="Vermont"/>
    <s v="Burlington"/>
    <n v="300"/>
    <n v="81000"/>
    <n v="0.45"/>
    <x v="0"/>
    <s v="Nike Air Max 90"/>
    <s v="CU3004-176"/>
  </r>
  <r>
    <s v="NIKE"/>
    <n v="1185732"/>
    <d v="2021-10-12T00:00:00"/>
    <s v="Northeast"/>
    <s v="Vermont"/>
    <s v="Burlington"/>
    <n v="200"/>
    <n v="42000"/>
    <n v="0.35"/>
    <x v="0"/>
    <s v="Nike Air Max 270 React"/>
    <s v="CI3899-200"/>
  </r>
  <r>
    <s v="NIKE"/>
    <n v="1185732"/>
    <d v="2021-10-12T00:00:00"/>
    <s v="Northeast"/>
    <s v="Vermont"/>
    <s v="Burlington"/>
    <n v="175"/>
    <n v="36750"/>
    <n v="0.35"/>
    <x v="0"/>
    <s v="Nike Zoom Fly SP Fast"/>
    <s v="BV0389-001"/>
  </r>
  <r>
    <s v="NIKE"/>
    <n v="1185732"/>
    <d v="2021-10-12T00:00:00"/>
    <s v="Northeast"/>
    <s v="Vermont"/>
    <s v="Burlington"/>
    <n v="175"/>
    <n v="42875"/>
    <n v="0.35"/>
    <x v="0"/>
    <s v="Nike Drop-Type"/>
    <s v="CQ0989-002"/>
  </r>
  <r>
    <s v="NIKE"/>
    <n v="1185732"/>
    <d v="2021-10-12T00:00:00"/>
    <s v="Northeast"/>
    <s v="Vermont"/>
    <s v="Burlington"/>
    <n v="300"/>
    <n v="90000"/>
    <n v="0.4"/>
    <x v="0"/>
    <s v="Nike Air Max 98 SE"/>
    <s v="CI7379-400"/>
  </r>
  <r>
    <s v="NIKE"/>
    <n v="1185732"/>
    <d v="2021-11-11T00:00:00"/>
    <s v="Northeast"/>
    <s v="Vermont"/>
    <s v="Burlington"/>
    <n v="450"/>
    <n v="141750"/>
    <n v="0.45"/>
    <x v="0"/>
    <s v="Nike Zoom Rival Fly 2"/>
    <s v="CN6881-300"/>
  </r>
  <r>
    <s v="NIKE"/>
    <n v="1185732"/>
    <d v="2021-11-11T00:00:00"/>
    <s v="Northeast"/>
    <s v="Vermont"/>
    <s v="Burlington"/>
    <n v="325"/>
    <n v="87750"/>
    <n v="0.45"/>
    <x v="0"/>
    <s v="Nike MX-720-818"/>
    <s v="CI3869-500"/>
  </r>
  <r>
    <s v="NIKE"/>
    <n v="1185732"/>
    <d v="2021-11-11T00:00:00"/>
    <s v="Northeast"/>
    <s v="Vermont"/>
    <s v="Burlington"/>
    <n v="320"/>
    <n v="67200"/>
    <n v="0.35"/>
    <x v="0"/>
    <s v="Nike Blazer Low LE"/>
    <s v="AV9370-001"/>
  </r>
  <r>
    <s v="NIKE"/>
    <n v="1185732"/>
    <d v="2021-11-11T00:00:00"/>
    <s v="Northeast"/>
    <s v="Vermont"/>
    <s v="Burlington"/>
    <n v="300"/>
    <n v="63000"/>
    <n v="0.35"/>
    <x v="0"/>
    <s v="Nike Zoom Pegasus Turbo 2 Rise"/>
    <s v="BV1134-001"/>
  </r>
  <r>
    <s v="NIKE"/>
    <n v="1185732"/>
    <d v="2021-11-11T00:00:00"/>
    <s v="Northeast"/>
    <s v="Vermont"/>
    <s v="Burlington"/>
    <n v="275"/>
    <n v="67375"/>
    <n v="0.35"/>
    <x v="0"/>
    <s v="Nike Air Max 98"/>
    <s v="CT1531-001"/>
  </r>
  <r>
    <s v="NIKE"/>
    <n v="1185732"/>
    <d v="2021-11-11T00:00:00"/>
    <s v="Northeast"/>
    <s v="Vermont"/>
    <s v="Burlington"/>
    <n v="375"/>
    <n v="112500"/>
    <n v="0.4"/>
    <x v="0"/>
    <s v="Nike Air Max Dia SE"/>
    <s v="AR7410-603"/>
  </r>
  <r>
    <s v="NIKE"/>
    <n v="1185732"/>
    <d v="2021-12-10T00:00:00"/>
    <s v="Northeast"/>
    <s v="Vermont"/>
    <s v="Burlington"/>
    <n v="600"/>
    <n v="189000"/>
    <n v="0.45"/>
    <x v="0"/>
    <s v="Nike Mercurial Superfly 7 Academy MDS TF"/>
    <s v="BQ5435-401"/>
  </r>
  <r>
    <s v="NIKE"/>
    <n v="1185732"/>
    <d v="2021-12-10T00:00:00"/>
    <s v="Northeast"/>
    <s v="Vermont"/>
    <s v="Burlington"/>
    <n v="400"/>
    <n v="108000"/>
    <n v="0.45"/>
    <x v="0"/>
    <s v="Nike Tanjun"/>
    <s v="812655-011"/>
  </r>
  <r>
    <s v="NIKE"/>
    <n v="1185732"/>
    <d v="2021-12-10T00:00:00"/>
    <s v="Northeast"/>
    <s v="Vermont"/>
    <s v="Burlington"/>
    <n v="375"/>
    <n v="78750"/>
    <n v="0.35"/>
    <x v="0"/>
    <s v="Nike Air Max 90"/>
    <s v="325213-139"/>
  </r>
  <r>
    <s v="NIKE"/>
    <n v="1185732"/>
    <d v="2021-12-10T00:00:00"/>
    <s v="Northeast"/>
    <s v="Vermont"/>
    <s v="Burlington"/>
    <n v="325"/>
    <n v="68250"/>
    <n v="0.35"/>
    <x v="0"/>
    <s v="Nike Air Max 720 BETRUE"/>
    <s v="CJ5472-900"/>
  </r>
  <r>
    <s v="NIKE"/>
    <n v="1185732"/>
    <d v="2021-12-10T00:00:00"/>
    <s v="Northeast"/>
    <s v="Vermont"/>
    <s v="Burlington"/>
    <n v="325"/>
    <n v="79625"/>
    <n v="0.35"/>
    <x v="0"/>
    <s v="Nike Odyssey React"/>
    <s v="AO9820-001"/>
  </r>
  <r>
    <s v="NIKE"/>
    <n v="1185732"/>
    <d v="2021-12-10T00:00:00"/>
    <s v="Northeast"/>
    <s v="Vermont"/>
    <s v="Burlington"/>
    <n v="425"/>
    <n v="127500"/>
    <n v="0.4"/>
    <x v="0"/>
    <s v="Nike Legend React"/>
    <s v="AA1626-602"/>
  </r>
  <r>
    <s v="NIKE"/>
    <n v="1185732"/>
    <d v="2021-01-21T00:00:00"/>
    <s v="Northeast"/>
    <s v="Vermont"/>
    <s v="Burlington"/>
    <n v="525"/>
    <n v="105000"/>
    <n v="0.4"/>
    <x v="0"/>
    <s v="Nike Air Zoom Winflo 6"/>
    <s v="AQ8228-102"/>
  </r>
  <r>
    <s v="NIKE"/>
    <n v="1185732"/>
    <d v="2021-01-21T00:00:00"/>
    <s v="Northeast"/>
    <s v="Vermont"/>
    <s v="Burlington"/>
    <n v="325"/>
    <n v="65000"/>
    <n v="0.4"/>
    <x v="0"/>
    <s v="Nike Air Zoom Vomero 14"/>
    <s v="AH7858-010"/>
  </r>
  <r>
    <s v="NIKE"/>
    <n v="1185732"/>
    <d v="2021-01-21T00:00:00"/>
    <s v="Northeast"/>
    <s v="Vermont"/>
    <s v="Burlington"/>
    <n v="325"/>
    <n v="39000"/>
    <n v="0.3"/>
    <x v="0"/>
    <s v="Nike Air VaporMax SE"/>
    <s v="CI1246-302"/>
  </r>
  <r>
    <s v="NIKE"/>
    <n v="1185732"/>
    <d v="2021-01-21T00:00:00"/>
    <s v="Northeast"/>
    <s v="Vermont"/>
    <s v="Burlington"/>
    <n v="175"/>
    <n v="23625"/>
    <n v="0.3"/>
    <x v="0"/>
    <s v="Nike Mercurial Superfly 7 Academy MDS IC"/>
    <s v="BQ5430-401"/>
  </r>
  <r>
    <s v="NIKE"/>
    <n v="1185732"/>
    <d v="2021-01-21T00:00:00"/>
    <s v="Northeast"/>
    <s v="Vermont"/>
    <s v="Burlington"/>
    <n v="225"/>
    <n v="40500"/>
    <n v="0.3"/>
    <x v="0"/>
    <s v="NikeCourt Air Max Wildcard"/>
    <s v="AO7353-105"/>
  </r>
  <r>
    <s v="NIKE"/>
    <n v="1185732"/>
    <d v="2021-01-21T00:00:00"/>
    <s v="Northeast"/>
    <s v="Vermont"/>
    <s v="Burlington"/>
    <n v="325"/>
    <n v="56875"/>
    <n v="0.35"/>
    <x v="0"/>
    <s v="Nike Air Max 98"/>
    <s v="CI3709-001"/>
  </r>
  <r>
    <s v="NIKE"/>
    <n v="1185732"/>
    <d v="2021-02-19T00:00:00"/>
    <s v="Northeast"/>
    <s v="Vermont"/>
    <s v="Burlington"/>
    <n v="600"/>
    <n v="120000"/>
    <n v="0.4"/>
    <x v="0"/>
    <s v="Nike SB Zoom Stefan Janoski Mid RM"/>
    <s v="AT7324-001"/>
  </r>
  <r>
    <s v="NIKE"/>
    <n v="1185732"/>
    <d v="2021-02-19T00:00:00"/>
    <s v="Northeast"/>
    <s v="Vermont"/>
    <s v="Burlington"/>
    <n v="250"/>
    <n v="50000"/>
    <n v="0.4"/>
    <x v="0"/>
    <s v="NikeCourt Air Zoom Zero"/>
    <s v="AA8022-107"/>
  </r>
  <r>
    <s v="NIKE"/>
    <n v="1185732"/>
    <d v="2021-02-19T00:00:00"/>
    <s v="Northeast"/>
    <s v="Vermont"/>
    <s v="Burlington"/>
    <n v="300"/>
    <n v="36000"/>
    <n v="0.3"/>
    <x v="0"/>
    <s v="Nike x Olivia Kim Air Footscape"/>
    <s v="CK3321-100"/>
  </r>
  <r>
    <s v="NIKE"/>
    <n v="1185732"/>
    <d v="2021-02-19T00:00:00"/>
    <s v="Northeast"/>
    <s v="New Hampshire"/>
    <s v="Manchester"/>
    <n v="200"/>
    <n v="27000"/>
    <n v="0.3"/>
    <x v="0"/>
    <s v="Nike M2K Tekno"/>
    <s v="AO3108-018"/>
  </r>
  <r>
    <s v="NIKE"/>
    <n v="1185732"/>
    <d v="2021-02-19T00:00:00"/>
    <s v="Northeast"/>
    <s v="New Hampshire"/>
    <s v="Manchester"/>
    <n v="275"/>
    <n v="49500"/>
    <n v="0.3"/>
    <x v="0"/>
    <s v="PG 3"/>
    <s v="AO2607-401"/>
  </r>
  <r>
    <s v="NIKE"/>
    <n v="1185732"/>
    <d v="2021-02-19T00:00:00"/>
    <s v="Northeast"/>
    <s v="New Hampshire"/>
    <s v="Manchester"/>
    <n v="375"/>
    <n v="65625"/>
    <n v="0.35"/>
    <x v="0"/>
    <s v="Air Jordan 5 Retro"/>
    <s v="CN2932-100"/>
  </r>
  <r>
    <s v="NIKE"/>
    <n v="1185732"/>
    <d v="2021-03-17T00:00:00"/>
    <s v="Northeast"/>
    <s v="New Hampshire"/>
    <s v="Manchester"/>
    <n v="570"/>
    <n v="114000"/>
    <n v="0.4"/>
    <x v="0"/>
    <s v="Nike Air Max Dia NRG"/>
    <s v="CQ2503-900"/>
  </r>
  <r>
    <s v="NIKE"/>
    <n v="1185732"/>
    <d v="2021-03-17T00:00:00"/>
    <s v="Northeast"/>
    <s v="New Hampshire"/>
    <s v="Manchester"/>
    <n v="275"/>
    <n v="55000"/>
    <n v="0.4"/>
    <x v="0"/>
    <s v="Nike Mercurial Vapor 13 Elite FG"/>
    <s v="AQ4176-049"/>
  </r>
  <r>
    <s v="NIKE"/>
    <n v="1185732"/>
    <d v="2021-03-17T00:00:00"/>
    <s v="Northeast"/>
    <s v="New Hampshire"/>
    <s v="Manchester"/>
    <n v="300"/>
    <n v="36000"/>
    <n v="0.3"/>
    <x v="0"/>
    <s v="Nike Air Max 720"/>
    <s v="AR9293-603"/>
  </r>
  <r>
    <s v="NIKE"/>
    <n v="1185732"/>
    <d v="2021-03-17T00:00:00"/>
    <s v="Northeast"/>
    <s v="New Hampshire"/>
    <s v="Manchester"/>
    <n v="150"/>
    <n v="20250"/>
    <n v="0.3"/>
    <x v="0"/>
    <s v="Nike Zoom KD12"/>
    <s v="AR4229-003"/>
  </r>
  <r>
    <s v="NIKE"/>
    <n v="1185732"/>
    <d v="2021-03-17T00:00:00"/>
    <s v="Northeast"/>
    <s v="New Hampshire"/>
    <s v="Manchester"/>
    <n v="200"/>
    <n v="36000"/>
    <n v="0.3"/>
    <x v="0"/>
    <s v="Air Jordan 7 Retro"/>
    <s v="313358-006"/>
  </r>
  <r>
    <s v="NIKE"/>
    <n v="1185732"/>
    <d v="2021-03-17T00:00:00"/>
    <s v="Northeast"/>
    <s v="New Hampshire"/>
    <s v="Manchester"/>
    <n v="300"/>
    <n v="52500"/>
    <n v="0.35"/>
    <x v="0"/>
    <s v="Nike Mercurial Superfly 7 Academy IC"/>
    <s v="AT7975-606"/>
  </r>
  <r>
    <s v="NIKE"/>
    <n v="1185732"/>
    <d v="2021-04-18T00:00:00"/>
    <s v="Northeast"/>
    <s v="New Hampshire"/>
    <s v="Manchester"/>
    <n v="550"/>
    <n v="110000"/>
    <n v="0.4"/>
    <x v="0"/>
    <s v="Nike Air Zoom Pegasus 36 FlyEase"/>
    <s v="BV0614-005"/>
  </r>
  <r>
    <s v="NIKE"/>
    <n v="1185732"/>
    <d v="2021-04-18T00:00:00"/>
    <s v="Northeast"/>
    <s v="New Hampshire"/>
    <s v="Manchester"/>
    <n v="250"/>
    <n v="50000"/>
    <n v="0.4"/>
    <x v="0"/>
    <s v="Nike Daybreak"/>
    <s v="CQ7620-001"/>
  </r>
  <r>
    <s v="NIKE"/>
    <n v="1185732"/>
    <d v="2021-04-18T00:00:00"/>
    <s v="Northeast"/>
    <s v="New Hampshire"/>
    <s v="Manchester"/>
    <n v="250"/>
    <n v="30000"/>
    <n v="0.3"/>
    <x v="0"/>
    <s v="Nike P-6000 Icon Clash"/>
    <s v="BV1021-007"/>
  </r>
  <r>
    <s v="NIKE"/>
    <n v="1185732"/>
    <d v="2021-04-18T00:00:00"/>
    <s v="Northeast"/>
    <s v="New Hampshire"/>
    <s v="Manchester"/>
    <n v="175"/>
    <n v="23625"/>
    <n v="0.3"/>
    <x v="0"/>
    <s v="Nike Mercurial Superfly 7 Elite FG"/>
    <s v="AQ4174-049"/>
  </r>
  <r>
    <s v="NIKE"/>
    <n v="1185732"/>
    <d v="2021-04-18T00:00:00"/>
    <s v="Northeast"/>
    <s v="New Hampshire"/>
    <s v="Manchester"/>
    <n v="175"/>
    <n v="31500"/>
    <n v="0.3"/>
    <x v="0"/>
    <s v="Nike SB Chron Solarsoft Premium"/>
    <s v="CK0980-002"/>
  </r>
  <r>
    <s v="NIKE"/>
    <n v="1185732"/>
    <d v="2021-04-18T00:00:00"/>
    <s v="Northeast"/>
    <s v="New Hampshire"/>
    <s v="Manchester"/>
    <n v="325"/>
    <n v="56875"/>
    <n v="0.35"/>
    <x v="0"/>
    <s v="Nike Tiempo Legend 8 Club TF"/>
    <s v="AT6109-606"/>
  </r>
  <r>
    <s v="NIKE"/>
    <n v="1185732"/>
    <d v="2021-05-17T00:00:00"/>
    <s v="Northeast"/>
    <s v="New Hampshire"/>
    <s v="Manchester"/>
    <n v="595"/>
    <n v="154700"/>
    <n v="0.4"/>
    <x v="0"/>
    <s v="Nike Air Max Bella TR 3"/>
    <s v="CJ0842-600"/>
  </r>
  <r>
    <s v="NIKE"/>
    <n v="1185732"/>
    <d v="2021-05-17T00:00:00"/>
    <s v="Northeast"/>
    <s v="New Hampshire"/>
    <s v="Manchester"/>
    <n v="300"/>
    <n v="72000"/>
    <n v="0.4"/>
    <x v="0"/>
    <s v="Nike Blazer Low Suede"/>
    <s v="AV9373-002"/>
  </r>
  <r>
    <s v="NIKE"/>
    <n v="1185732"/>
    <d v="2021-05-17T00:00:00"/>
    <s v="Northeast"/>
    <s v="New Hampshire"/>
    <s v="Manchester"/>
    <n v="325"/>
    <n v="53625"/>
    <n v="0.3"/>
    <x v="0"/>
    <s v="Nike Air Max 95 Premium"/>
    <s v="807443-503"/>
  </r>
  <r>
    <s v="NIKE"/>
    <n v="1185732"/>
    <d v="2021-05-17T00:00:00"/>
    <s v="Northeast"/>
    <s v="New Hampshire"/>
    <s v="Manchester"/>
    <n v="275"/>
    <n v="45375"/>
    <n v="0.3"/>
    <x v="0"/>
    <s v="Nike Pre-Love O.X."/>
    <s v="AO3166-300"/>
  </r>
  <r>
    <s v="NIKE"/>
    <n v="1185732"/>
    <d v="2021-05-17T00:00:00"/>
    <s v="Northeast"/>
    <s v="New Hampshire"/>
    <s v="Manchester"/>
    <n v="300"/>
    <n v="58500"/>
    <n v="0.3"/>
    <x v="0"/>
    <s v="Nike Mercurial Vapor 13 Academy MG"/>
    <s v="AT5269-606"/>
  </r>
  <r>
    <s v="NIKE"/>
    <n v="1185732"/>
    <d v="2021-05-17T00:00:00"/>
    <s v="Northeast"/>
    <s v="New Hampshire"/>
    <s v="Manchester"/>
    <n v="425"/>
    <n v="104125"/>
    <n v="0.35"/>
    <x v="0"/>
    <s v="Nike Mercurial Superfly 7 Academy MG"/>
    <s v="AT7946-414"/>
  </r>
  <r>
    <s v="NIKE"/>
    <n v="1185732"/>
    <d v="2021-06-19T00:00:00"/>
    <s v="Northeast"/>
    <s v="New Hampshire"/>
    <s v="Manchester"/>
    <n v="675"/>
    <n v="175500"/>
    <n v="0.4"/>
    <x v="0"/>
    <s v="Nike Air Force 1 '07 SE"/>
    <s v="CI3446-001"/>
  </r>
  <r>
    <s v="NIKE"/>
    <n v="1185732"/>
    <d v="2021-06-19T00:00:00"/>
    <s v="Northeast"/>
    <s v="New Hampshire"/>
    <s v="Manchester"/>
    <n v="425"/>
    <n v="102000"/>
    <n v="0.4"/>
    <x v="0"/>
    <s v="Nike Zoom Pegasus Turbo XX"/>
    <s v="AR4347-600"/>
  </r>
  <r>
    <s v="NIKE"/>
    <n v="1185732"/>
    <d v="2021-06-19T00:00:00"/>
    <s v="Northeast"/>
    <s v="New Hampshire"/>
    <s v="Manchester"/>
    <n v="350"/>
    <n v="57750"/>
    <n v="0.3"/>
    <x v="0"/>
    <s v="Nike React Metcon"/>
    <s v="BQ6044-100"/>
  </r>
  <r>
    <s v="NIKE"/>
    <n v="1185732"/>
    <d v="2021-06-19T00:00:00"/>
    <s v="Northeast"/>
    <s v="New Hampshire"/>
    <s v="Manchester"/>
    <n v="325"/>
    <n v="53625"/>
    <n v="0.3"/>
    <x v="0"/>
    <s v="Nike Air Max 200"/>
    <s v="CI3867-001"/>
  </r>
  <r>
    <s v="NIKE"/>
    <n v="1185732"/>
    <d v="2021-06-19T00:00:00"/>
    <s v="Northeast"/>
    <s v="New Hampshire"/>
    <s v="Manchester"/>
    <n v="325"/>
    <n v="63375"/>
    <n v="0.3"/>
    <x v="0"/>
    <s v="Nike Phantom Venom Academy IC"/>
    <s v="AO0570-810"/>
  </r>
  <r>
    <s v="NIKE"/>
    <n v="1185732"/>
    <d v="2021-06-19T00:00:00"/>
    <s v="Northeast"/>
    <s v="New Hampshire"/>
    <s v="Manchester"/>
    <n v="475"/>
    <n v="116375"/>
    <n v="0.35"/>
    <x v="0"/>
    <s v="Nike Phantom Vision Academy Dynamic Fit IC"/>
    <s v="AO3267-080"/>
  </r>
  <r>
    <s v="NIKE"/>
    <n v="1185732"/>
    <d v="2021-07-17T00:00:00"/>
    <s v="Northeast"/>
    <s v="New Hampshire"/>
    <s v="Manchester"/>
    <n v="700"/>
    <n v="182000"/>
    <n v="0.4"/>
    <x v="0"/>
    <s v="Air Jordan 1 Jester XX Low Laced SE"/>
    <s v="CQ0278-200"/>
  </r>
  <r>
    <s v="NIKE"/>
    <n v="1185732"/>
    <d v="2021-07-17T00:00:00"/>
    <s v="Northeast"/>
    <s v="New Hampshire"/>
    <s v="Manchester"/>
    <n v="450"/>
    <n v="108000"/>
    <n v="0.4"/>
    <x v="1"/>
    <s v="Nike Mercurial Vapor 13 Club MG"/>
    <s v="AT7968-606"/>
  </r>
  <r>
    <s v="NIKE"/>
    <n v="1185732"/>
    <d v="2021-07-17T00:00:00"/>
    <s v="Northeast"/>
    <s v="New Hampshire"/>
    <s v="Manchester"/>
    <n v="375"/>
    <n v="61875"/>
    <n v="0.3"/>
    <x v="1"/>
    <s v="Nike Zoom Pegasus Turbo 2 Special Edition"/>
    <s v="BV7757-500"/>
  </r>
  <r>
    <s v="NIKE"/>
    <n v="1185732"/>
    <d v="2021-07-17T00:00:00"/>
    <s v="Northeast"/>
    <s v="New Hampshire"/>
    <s v="Manchester"/>
    <n v="325"/>
    <n v="53625"/>
    <n v="0.3"/>
    <x v="1"/>
    <s v="Nike Metcon 5 AMP"/>
    <s v="CN5455-160"/>
  </r>
  <r>
    <s v="NIKE"/>
    <n v="1185732"/>
    <d v="2021-07-17T00:00:00"/>
    <s v="Northeast"/>
    <s v="New Hampshire"/>
    <s v="Manchester"/>
    <n v="350"/>
    <n v="68250"/>
    <n v="0.3"/>
    <x v="1"/>
    <s v="Air Jordan 5 Retro"/>
    <s v="CD2722-001"/>
  </r>
  <r>
    <s v="NIKE"/>
    <n v="1185732"/>
    <d v="2021-07-17T00:00:00"/>
    <s v="Northeast"/>
    <s v="New Hampshire"/>
    <s v="Manchester"/>
    <n v="525"/>
    <n v="128625"/>
    <n v="0.35"/>
    <x v="1"/>
    <s v="Nike ZoomX Vaporfly NEXT%"/>
    <s v="AO4568-600"/>
  </r>
  <r>
    <s v="NIKE"/>
    <n v="1185732"/>
    <d v="2021-08-18T00:00:00"/>
    <s v="Northeast"/>
    <s v="New Hampshire"/>
    <s v="Manchester"/>
    <n v="675"/>
    <n v="175500"/>
    <n v="0.4"/>
    <x v="1"/>
    <s v="Nike Mercurial Vapor 13 Academy IC"/>
    <s v="AT7993-414"/>
  </r>
  <r>
    <s v="NIKE"/>
    <n v="1185732"/>
    <d v="2021-08-18T00:00:00"/>
    <s v="Northeast"/>
    <s v="New Hampshire"/>
    <s v="Manchester"/>
    <n v="450"/>
    <n v="108000"/>
    <n v="0.4"/>
    <x v="1"/>
    <s v="Nike Tiempo Legend 8 Academy TF"/>
    <s v="AT6100-606"/>
  </r>
  <r>
    <s v="NIKE"/>
    <n v="1185732"/>
    <d v="2021-08-18T00:00:00"/>
    <s v="Northeast"/>
    <s v="New Hampshire"/>
    <s v="Manchester"/>
    <n v="375"/>
    <n v="61875"/>
    <n v="0.3"/>
    <x v="1"/>
    <s v="Kyrie 6 'Enlightenment'"/>
    <s v="BQ4630-500"/>
  </r>
  <r>
    <s v="NIKE"/>
    <n v="1185732"/>
    <d v="2021-08-18T00:00:00"/>
    <s v="Northeast"/>
    <s v="New Hampshire"/>
    <s v="Manchester"/>
    <n v="275"/>
    <n v="45375"/>
    <n v="0.3"/>
    <x v="1"/>
    <s v="Nike React Metcon AMP"/>
    <s v="CT9155-063"/>
  </r>
  <r>
    <s v="NIKE"/>
    <n v="1185732"/>
    <d v="2021-08-18T00:00:00"/>
    <s v="Northeast"/>
    <s v="New Hampshire"/>
    <s v="Manchester"/>
    <n v="250"/>
    <n v="48750"/>
    <n v="0.3"/>
    <x v="1"/>
    <s v="Air Jordan 8 Retro"/>
    <s v="CI1236-100"/>
  </r>
  <r>
    <s v="NIKE"/>
    <n v="1185732"/>
    <d v="2021-08-18T00:00:00"/>
    <s v="Northeast"/>
    <s v="New Hampshire"/>
    <s v="Manchester"/>
    <n v="425"/>
    <n v="104125"/>
    <n v="0.35"/>
    <x v="1"/>
    <s v="Nike Phantom Venom Club IC"/>
    <s v="AO0578-717"/>
  </r>
  <r>
    <s v="NIKE"/>
    <n v="1185732"/>
    <d v="2021-09-17T00:00:00"/>
    <s v="Northeast"/>
    <s v="New Hampshire"/>
    <s v="Manchester"/>
    <n v="550"/>
    <n v="143000"/>
    <n v="0.4"/>
    <x v="1"/>
    <s v="Nike Mercurial Superfly 7 Academy TF"/>
    <s v="AT7978-414"/>
  </r>
  <r>
    <s v="NIKE"/>
    <n v="1185732"/>
    <d v="2021-09-17T00:00:00"/>
    <s v="Northeast"/>
    <s v="New Hampshire"/>
    <s v="Manchester"/>
    <n v="350"/>
    <n v="84000"/>
    <n v="0.4"/>
    <x v="1"/>
    <s v="Nike Air Max 98"/>
    <s v="AH6799-300"/>
  </r>
  <r>
    <s v="NIKE"/>
    <n v="1185732"/>
    <d v="2021-09-17T00:00:00"/>
    <s v="Northeast"/>
    <s v="New Hampshire"/>
    <s v="Manchester"/>
    <n v="250"/>
    <n v="41250"/>
    <n v="0.3"/>
    <x v="1"/>
    <s v="Nike P-6000 SE"/>
    <s v="CJ9585-600"/>
  </r>
  <r>
    <s v="NIKE"/>
    <n v="1185732"/>
    <d v="2021-09-17T00:00:00"/>
    <s v="Northeast"/>
    <s v="New Hampshire"/>
    <s v="Manchester"/>
    <n v="225"/>
    <n v="37125"/>
    <n v="0.3"/>
    <x v="1"/>
    <s v="Nike Air Force 1 '07 Essential"/>
    <s v="CJ1646-600"/>
  </r>
  <r>
    <s v="NIKE"/>
    <n v="1185732"/>
    <d v="2021-09-17T00:00:00"/>
    <s v="Northeast"/>
    <s v="New Hampshire"/>
    <s v="Manchester"/>
    <n v="225"/>
    <n v="43875"/>
    <n v="0.3"/>
    <x v="1"/>
    <s v="Nike Air Force 1 '07"/>
    <s v="CT4328-101"/>
  </r>
  <r>
    <s v="NIKE"/>
    <n v="1185732"/>
    <d v="2021-09-17T00:00:00"/>
    <s v="Northeast"/>
    <s v="New Hampshire"/>
    <s v="Manchester"/>
    <n v="325"/>
    <n v="79625"/>
    <n v="0.35"/>
    <x v="1"/>
    <s v="Nike Air Force 1 Sage Low LX"/>
    <s v="CI3482-200"/>
  </r>
  <r>
    <s v="NIKE"/>
    <n v="1185732"/>
    <d v="2021-10-19T00:00:00"/>
    <s v="Northeast"/>
    <s v="New Hampshire"/>
    <s v="Manchester"/>
    <n v="475"/>
    <n v="133000"/>
    <n v="0.4"/>
    <x v="1"/>
    <s v="Nike Air Max Dia SE"/>
    <s v="CD0479-200"/>
  </r>
  <r>
    <s v="NIKE"/>
    <n v="1185732"/>
    <d v="2021-10-19T00:00:00"/>
    <s v="Northeast"/>
    <s v="New Hampshire"/>
    <s v="Manchester"/>
    <n v="300"/>
    <n v="78000"/>
    <n v="0.4"/>
    <x v="1"/>
    <s v="Nike Air Max Verona"/>
    <s v="CZ6156-101"/>
  </r>
  <r>
    <s v="NIKE"/>
    <n v="1185732"/>
    <d v="2021-10-19T00:00:00"/>
    <s v="Northeast"/>
    <s v="New Hampshire"/>
    <s v="Manchester"/>
    <n v="200"/>
    <n v="39000"/>
    <n v="0.3"/>
    <x v="1"/>
    <s v="Nike Free Metcon 3"/>
    <s v="CJ6314-146"/>
  </r>
  <r>
    <s v="NIKE"/>
    <n v="1185732"/>
    <d v="2021-10-19T00:00:00"/>
    <s v="Northeast"/>
    <s v="New Hampshire"/>
    <s v="Manchester"/>
    <n v="175"/>
    <n v="34125"/>
    <n v="0.3"/>
    <x v="1"/>
    <s v="NikeCourt Blanc"/>
    <s v="CI0808-100"/>
  </r>
  <r>
    <s v="NIKE"/>
    <n v="1185732"/>
    <d v="2021-10-19T00:00:00"/>
    <s v="Northeast"/>
    <s v="New Hampshire"/>
    <s v="Manchester"/>
    <n v="175"/>
    <n v="39375"/>
    <n v="0.3"/>
    <x v="1"/>
    <s v="Nike Free Metcon 3"/>
    <s v="CJ0861-017"/>
  </r>
  <r>
    <s v="NIKE"/>
    <n v="1185732"/>
    <d v="2021-10-19T00:00:00"/>
    <s v="Northeast"/>
    <s v="New Hampshire"/>
    <s v="Manchester"/>
    <n v="300"/>
    <n v="84000"/>
    <n v="0.35"/>
    <x v="1"/>
    <s v="Nike Zoom Pegasus Turbo 2"/>
    <s v="AT8242-009"/>
  </r>
  <r>
    <s v="NIKE"/>
    <n v="1185732"/>
    <d v="2021-11-18T00:00:00"/>
    <s v="Northeast"/>
    <s v="New Hampshire"/>
    <s v="Manchester"/>
    <n v="450"/>
    <n v="135000"/>
    <n v="0.4"/>
    <x v="1"/>
    <s v="Nike Air Max 270 React ENG"/>
    <s v="CK2595-500"/>
  </r>
  <r>
    <s v="NIKE"/>
    <n v="1185732"/>
    <d v="2021-11-18T00:00:00"/>
    <s v="Northeast"/>
    <s v="New Hampshire"/>
    <s v="Manchester"/>
    <n v="325"/>
    <n v="84500"/>
    <n v="0.4"/>
    <x v="1"/>
    <s v="Nike Air Max 90"/>
    <s v="CD0490-104"/>
  </r>
  <r>
    <s v="NIKE"/>
    <n v="1185732"/>
    <d v="2021-11-18T00:00:00"/>
    <s v="Northeast"/>
    <s v="New Hampshire"/>
    <s v="Manchester"/>
    <n v="345"/>
    <n v="67275"/>
    <n v="0.3"/>
    <x v="1"/>
    <s v="Nike Air Force 1 '07"/>
    <s v="315115-112"/>
  </r>
  <r>
    <s v="NIKE"/>
    <n v="1185732"/>
    <d v="2021-11-18T00:00:00"/>
    <s v="Northeast"/>
    <s v="New Hampshire"/>
    <s v="Manchester"/>
    <n v="325"/>
    <n v="63375"/>
    <n v="0.3"/>
    <x v="1"/>
    <s v="Jordan Air Max 200 XX"/>
    <s v="AV5186-101"/>
  </r>
  <r>
    <s v="NIKE"/>
    <n v="1185732"/>
    <d v="2021-11-18T00:00:00"/>
    <s v="Northeast"/>
    <s v="New Hampshire"/>
    <s v="Manchester"/>
    <n v="300"/>
    <n v="67500"/>
    <n v="0.3"/>
    <x v="1"/>
    <s v="Nike SuperRep Go"/>
    <s v="CJ0860-668"/>
  </r>
  <r>
    <s v="NIKE"/>
    <n v="1185732"/>
    <d v="2021-11-18T00:00:00"/>
    <s v="Northeast"/>
    <s v="New Hampshire"/>
    <s v="Manchester"/>
    <n v="400"/>
    <n v="112000"/>
    <n v="0.35"/>
    <x v="1"/>
    <s v="Nike Air VaporMax Flyknit 3"/>
    <s v="AJ6910-009"/>
  </r>
  <r>
    <s v="NIKE"/>
    <n v="1185732"/>
    <d v="2021-12-17T00:00:00"/>
    <s v="Northeast"/>
    <s v="New Hampshire"/>
    <s v="Manchester"/>
    <n v="625"/>
    <n v="187500"/>
    <n v="0.4"/>
    <x v="1"/>
    <s v="Nike Air Zoom SuperRep"/>
    <s v="BQ7043-668"/>
  </r>
  <r>
    <s v="NIKE"/>
    <n v="1185732"/>
    <d v="2021-12-17T00:00:00"/>
    <s v="Northeast"/>
    <s v="New Hampshire"/>
    <s v="Manchester"/>
    <n v="425"/>
    <n v="110500"/>
    <n v="0.4"/>
    <x v="1"/>
    <s v="Nike Air Max 270 React ENG"/>
    <s v="CK2608-100"/>
  </r>
  <r>
    <s v="NIKE"/>
    <n v="1185732"/>
    <d v="2021-12-17T00:00:00"/>
    <s v="Northeast"/>
    <s v="New Hampshire"/>
    <s v="Manchester"/>
    <n v="400"/>
    <n v="78000"/>
    <n v="0.3"/>
    <x v="1"/>
    <s v="Nike Air Max 97"/>
    <s v="921733-104"/>
  </r>
  <r>
    <s v="NIKE"/>
    <n v="1185732"/>
    <d v="2021-12-17T00:00:00"/>
    <s v="Northeast"/>
    <s v="New Hampshire"/>
    <s v="Manchester"/>
    <n v="350"/>
    <n v="68250"/>
    <n v="0.3"/>
    <x v="1"/>
    <s v="Nike Air Force 1 '07"/>
    <s v="CJ1379-001"/>
  </r>
  <r>
    <s v="NIKE"/>
    <n v="1185732"/>
    <d v="2021-12-17T00:00:00"/>
    <s v="Northeast"/>
    <s v="New Hampshire"/>
    <s v="Manchester"/>
    <n v="350"/>
    <n v="78750"/>
    <n v="0.3"/>
    <x v="1"/>
    <s v="Nike Court Vintage Premium"/>
    <s v="CT1726-100"/>
  </r>
  <r>
    <s v="NIKE"/>
    <n v="1185732"/>
    <d v="2021-12-17T00:00:00"/>
    <s v="Northeast"/>
    <s v="New Hampshire"/>
    <s v="Manchester"/>
    <n v="450"/>
    <n v="126000"/>
    <n v="0.35"/>
    <x v="1"/>
    <s v="Nike Air Max 97"/>
    <s v="CT4525-001"/>
  </r>
  <r>
    <s v="NIKE"/>
    <n v="1185732"/>
    <d v="2021-01-24T00:00:00"/>
    <s v="Northeast"/>
    <s v="New Hampshire"/>
    <s v="Manchester"/>
    <n v="500"/>
    <n v="96250"/>
    <n v="0.35"/>
    <x v="1"/>
    <s v="Nike SB Bruin High"/>
    <s v="923112-001"/>
  </r>
  <r>
    <s v="NIKE"/>
    <n v="1185732"/>
    <d v="2021-01-24T00:00:00"/>
    <s v="Northeast"/>
    <s v="New Hampshire"/>
    <s v="Manchester"/>
    <n v="300"/>
    <n v="57750"/>
    <n v="0.35"/>
    <x v="1"/>
    <s v="Air Jordan XXXIV PF"/>
    <s v="BQ3381-600"/>
  </r>
  <r>
    <s v="NIKE"/>
    <n v="1185732"/>
    <d v="2021-01-24T00:00:00"/>
    <s v="Northeast"/>
    <s v="New Hampshire"/>
    <s v="Manchester"/>
    <n v="300"/>
    <n v="33750"/>
    <n v="0.25"/>
    <x v="1"/>
    <s v="Nike Metcon 5"/>
    <s v="AO2982-076"/>
  </r>
  <r>
    <s v="NIKE"/>
    <n v="1185732"/>
    <d v="2021-01-24T00:00:00"/>
    <s v="Northeast"/>
    <s v="New Hampshire"/>
    <s v="Manchester"/>
    <n v="150"/>
    <n v="18750"/>
    <n v="0.25"/>
    <x v="1"/>
    <s v="Nike React Phantom Run Flyknit 2"/>
    <s v="CJ0277-002"/>
  </r>
  <r>
    <s v="NIKE"/>
    <n v="1185732"/>
    <d v="2021-01-24T00:00:00"/>
    <s v="Northeast"/>
    <s v="New Hampshire"/>
    <s v="Manchester"/>
    <n v="200"/>
    <n v="32500"/>
    <n v="0.25"/>
    <x v="1"/>
    <s v="Nike Joyride Run Flyknit"/>
    <s v="AQ2730-009"/>
  </r>
  <r>
    <s v="NIKE"/>
    <n v="1185732"/>
    <d v="2021-01-24T00:00:00"/>
    <s v="Northeast"/>
    <s v="New Hampshire"/>
    <s v="Manchester"/>
    <n v="300"/>
    <n v="49500"/>
    <n v="0.3"/>
    <x v="1"/>
    <s v="Nike Air Max 90"/>
    <s v="CT1030-100"/>
  </r>
  <r>
    <s v="NIKE"/>
    <n v="1185732"/>
    <d v="2021-02-22T00:00:00"/>
    <s v="Northeast"/>
    <s v="New Hampshire"/>
    <s v="Manchester"/>
    <n v="575"/>
    <n v="110687.5"/>
    <n v="0.35"/>
    <x v="1"/>
    <s v="Nike Air VaporMax 360"/>
    <s v="CK9671-001"/>
  </r>
  <r>
    <s v="NIKE"/>
    <n v="1185732"/>
    <d v="2021-02-22T00:00:00"/>
    <s v="Northeast"/>
    <s v="New Hampshire"/>
    <s v="Manchester"/>
    <n v="225"/>
    <n v="43312.5"/>
    <n v="0.35"/>
    <x v="1"/>
    <s v="Nike Offcourt"/>
    <s v="BQ4632-602"/>
  </r>
  <r>
    <s v="NIKE"/>
    <n v="1185732"/>
    <d v="2021-02-22T00:00:00"/>
    <s v="Northeast"/>
    <s v="New Hampshire"/>
    <s v="Manchester"/>
    <n v="275"/>
    <n v="30937.5"/>
    <n v="0.25"/>
    <x v="1"/>
    <s v="Nike React Phantom Run Flyknit 2"/>
    <s v="CJ0280-001"/>
  </r>
  <r>
    <s v="NIKE"/>
    <n v="1185732"/>
    <d v="2020-01-01T00:00:00"/>
    <s v="Northeast"/>
    <s v="New York"/>
    <s v="New York"/>
    <n v="336"/>
    <n v="9633.1200000000008"/>
    <n v="0.61"/>
    <x v="2"/>
    <s v="Jordan Break"/>
    <s v="AR6374-402"/>
  </r>
  <r>
    <s v="NIKE"/>
    <n v="1185732"/>
    <d v="2020-01-02T00:00:00"/>
    <s v="Northeast"/>
    <s v="New York"/>
    <s v="New York"/>
    <n v="260"/>
    <n v="5132.3999999999996"/>
    <n v="0.42"/>
    <x v="2"/>
    <s v="LeBron 7 QS"/>
    <s v="CU5646-001"/>
  </r>
  <r>
    <s v="NIKE"/>
    <n v="1185732"/>
    <d v="2020-01-03T00:00:00"/>
    <s v="Northeast"/>
    <s v="New York"/>
    <s v="New York"/>
    <n v="250"/>
    <n v="4140"/>
    <n v="0.46"/>
    <x v="2"/>
    <s v="Nike In-Season TR 9"/>
    <s v="AR4543-013"/>
  </r>
  <r>
    <s v="NIKE"/>
    <n v="1185732"/>
    <d v="2020-01-04T00:00:00"/>
    <s v="Northeast"/>
    <s v="New York"/>
    <s v="New York"/>
    <n v="247"/>
    <n v="4658.42"/>
    <n v="0.46"/>
    <x v="2"/>
    <s v="Nike Joyride Run FlyKnit"/>
    <s v="CI3707-100"/>
  </r>
  <r>
    <s v="NIKE"/>
    <n v="1185732"/>
    <d v="2020-01-05T00:00:00"/>
    <s v="Northeast"/>
    <s v="New York"/>
    <s v="New York"/>
    <n v="234"/>
    <n v="5148"/>
    <n v="0.4"/>
    <x v="2"/>
    <s v="Nike ZoomX Vista Grind"/>
    <s v="CQ9500-100"/>
  </r>
  <r>
    <s v="NIKE"/>
    <n v="1185732"/>
    <d v="2020-01-06T00:00:00"/>
    <s v="Northeast"/>
    <s v="New York"/>
    <s v="New York"/>
    <n v="260"/>
    <n v="4425.2"/>
    <n v="0.37"/>
    <x v="2"/>
    <s v="Nike Air Force 1 Sage Low"/>
    <s v="CJ1642-002"/>
  </r>
  <r>
    <s v="NIKE"/>
    <n v="1185732"/>
    <d v="2020-01-07T00:00:00"/>
    <s v="Northeast"/>
    <s v="New York"/>
    <s v="New York"/>
    <n v="313"/>
    <n v="8926.76"/>
    <n v="0.62"/>
    <x v="2"/>
    <s v="Nike Air Force 1 '07 LV8"/>
    <s v="CD0888-002"/>
  </r>
  <r>
    <s v="NIKE"/>
    <n v="1185732"/>
    <d v="2020-01-08T00:00:00"/>
    <s v="Northeast"/>
    <s v="New York"/>
    <s v="New York"/>
    <n v="261"/>
    <n v="5282.64"/>
    <n v="0.44"/>
    <x v="2"/>
    <s v="Nike Air Max 720"/>
    <s v="CI3868-001"/>
  </r>
  <r>
    <s v="NIKE"/>
    <n v="1185732"/>
    <d v="2020-01-21T00:00:00"/>
    <s v="Northeast"/>
    <s v="New York"/>
    <s v="New York"/>
    <n v="276"/>
    <n v="4669.92"/>
    <n v="0.47"/>
    <x v="2"/>
    <s v="Nike Air Max Dia"/>
    <s v="CJ0636-100"/>
  </r>
  <r>
    <s v="NIKE"/>
    <n v="1185732"/>
    <d v="2020-01-22T00:00:00"/>
    <s v="Northeast"/>
    <s v="New York"/>
    <s v="New York"/>
    <n v="206"/>
    <n v="4441.3599999999997"/>
    <n v="0.49"/>
    <x v="2"/>
    <s v="Air Jordan 1 Mid SE"/>
    <s v="852542-087"/>
  </r>
  <r>
    <s v="NIKE"/>
    <n v="1185732"/>
    <d v="2020-01-23T00:00:00"/>
    <s v="Northeast"/>
    <s v="New York"/>
    <s v="New York"/>
    <n v="243"/>
    <n v="6060.42"/>
    <n v="0.43"/>
    <x v="2"/>
    <s v="Nike Daybreak"/>
    <s v="CK2351-601"/>
  </r>
  <r>
    <s v="NIKE"/>
    <n v="1185732"/>
    <d v="2020-01-24T00:00:00"/>
    <s v="Northeast"/>
    <s v="New York"/>
    <s v="New York"/>
    <n v="290"/>
    <n v="5289.6"/>
    <n v="0.38"/>
    <x v="2"/>
    <s v="Nike SB Shane"/>
    <s v="BV0657-400"/>
  </r>
  <r>
    <s v="NIKE"/>
    <n v="1185732"/>
    <d v="2020-01-25T00:00:00"/>
    <s v="Northeast"/>
    <s v="New York"/>
    <s v="New York"/>
    <n v="354"/>
    <n v="10258.92"/>
    <n v="0.63"/>
    <x v="2"/>
    <s v="Nike Mercurial Vapor 13 Club Neymar Jr. TF"/>
    <s v="AT8000-104"/>
  </r>
  <r>
    <s v="NIKE"/>
    <n v="1185732"/>
    <d v="2020-01-26T00:00:00"/>
    <s v="Northeast"/>
    <s v="New York"/>
    <s v="New York"/>
    <n v="259"/>
    <n v="5345.76"/>
    <n v="0.43"/>
    <x v="2"/>
    <s v="Air Jordan 1 Mid"/>
    <s v="554724-066"/>
  </r>
  <r>
    <s v="NIKE"/>
    <n v="1185732"/>
    <d v="2020-01-27T00:00:00"/>
    <s v="Northeast"/>
    <s v="New York"/>
    <s v="New York"/>
    <n v="247"/>
    <n v="4720.17"/>
    <n v="0.49"/>
    <x v="2"/>
    <s v="Nike Air Max 270 React"/>
    <s v="CJ0619-100"/>
  </r>
  <r>
    <s v="NIKE"/>
    <n v="1185732"/>
    <d v="2020-01-28T00:00:00"/>
    <s v="Northeast"/>
    <s v="New York"/>
    <s v="New York"/>
    <n v="216"/>
    <n v="4644"/>
    <n v="0.5"/>
    <x v="2"/>
    <s v="Nike Air Max 98"/>
    <s v="CJ0592-001"/>
  </r>
  <r>
    <s v="NIKE"/>
    <n v="1185732"/>
    <d v="2020-01-29T00:00:00"/>
    <s v="Northeast"/>
    <s v="New York"/>
    <s v="New York"/>
    <n v="230"/>
    <n v="5699.4"/>
    <n v="0.42"/>
    <x v="2"/>
    <s v="Nike Joyride Dual Run Premium"/>
    <s v="CT3867-001"/>
  </r>
  <r>
    <s v="NIKE"/>
    <n v="1185732"/>
    <d v="2020-01-30T00:00:00"/>
    <s v="Northeast"/>
    <s v="New York"/>
    <s v="New York"/>
    <n v="238"/>
    <n v="3748.5"/>
    <n v="0.35"/>
    <x v="2"/>
    <s v="Nike Free RN Flyknit 3.0 2020"/>
    <s v="CJ0267-001"/>
  </r>
  <r>
    <s v="NIKE"/>
    <n v="1185732"/>
    <d v="2020-01-31T00:00:00"/>
    <s v="Northeast"/>
    <s v="New York"/>
    <s v="New York"/>
    <n v="300"/>
    <n v="8370"/>
    <n v="0.62"/>
    <x v="2"/>
    <s v="Nike Mercurial Vapor 13 Club Neymar Jr IC"/>
    <s v="AT7998-104"/>
  </r>
  <r>
    <s v="NIKE"/>
    <n v="1185732"/>
    <d v="2020-02-01T00:00:00"/>
    <s v="Northeast"/>
    <s v="New York"/>
    <s v="New York"/>
    <n v="234"/>
    <n v="4509.18"/>
    <n v="0.41"/>
    <x v="2"/>
    <s v="Nike Mercurial Vapor 13 Elite Neymar Jr. FG"/>
    <s v="AT7898-104"/>
  </r>
  <r>
    <s v="NIKE"/>
    <n v="1185732"/>
    <d v="2020-02-02T00:00:00"/>
    <s v="Northeast"/>
    <s v="New York"/>
    <s v="New York"/>
    <n v="252"/>
    <n v="4914"/>
    <n v="0.5"/>
    <x v="2"/>
    <s v="PG 4 EP"/>
    <s v="CD5086-500"/>
  </r>
  <r>
    <s v="NIKE"/>
    <n v="1185732"/>
    <d v="2020-02-03T00:00:00"/>
    <s v="Northeast"/>
    <s v="New York"/>
    <s v="New York"/>
    <n v="239"/>
    <n v="4801.51"/>
    <n v="0.49"/>
    <x v="2"/>
    <s v="Air Max 97 LX"/>
    <s v="CJ0625-700"/>
  </r>
  <r>
    <s v="NIKE"/>
    <n v="1185732"/>
    <d v="2020-02-04T00:00:00"/>
    <s v="Northeast"/>
    <s v="New York"/>
    <s v="New York"/>
    <n v="215"/>
    <n v="5056.8"/>
    <n v="0.42"/>
    <x v="2"/>
    <s v="Nike Air Max 90"/>
    <s v="CT4352-104"/>
  </r>
  <r>
    <s v="NIKE"/>
    <n v="1185732"/>
    <d v="2020-02-05T00:00:00"/>
    <s v="Northeast"/>
    <s v="New York"/>
    <s v="New York"/>
    <n v="238"/>
    <n v="4314.9399999999996"/>
    <n v="0.37"/>
    <x v="2"/>
    <s v="Jordan 'Why Not?' Zer0.3 PF"/>
    <s v="CD3002-103"/>
  </r>
  <r>
    <s v="NIKE"/>
    <n v="1185732"/>
    <d v="2020-02-06T00:00:00"/>
    <s v="Northeast"/>
    <s v="New York"/>
    <s v="New York"/>
    <n v="317"/>
    <n v="10955.52"/>
    <n v="0.64"/>
    <x v="2"/>
    <s v="Nike Air Zoom SuperRep"/>
    <s v="CD3460-010"/>
  </r>
  <r>
    <s v="NIKE"/>
    <n v="1185732"/>
    <d v="2020-02-07T00:00:00"/>
    <s v="Northeast"/>
    <s v="New York"/>
    <s v="New York"/>
    <n v="259"/>
    <n v="5180"/>
    <n v="0.4"/>
    <x v="2"/>
    <s v="Nike Metcon 5 AMP"/>
    <s v="CD3395-006"/>
  </r>
  <r>
    <s v="NIKE"/>
    <n v="1185732"/>
    <d v="2020-02-08T00:00:00"/>
    <s v="Northeast"/>
    <s v="New York"/>
    <s v="New York"/>
    <n v="261"/>
    <n v="5642.82"/>
    <n v="0.47"/>
    <x v="2"/>
    <s v="Nike Air Max Tailwind 99"/>
    <s v="CQ6569-001"/>
  </r>
  <r>
    <s v="NIKE"/>
    <n v="1185732"/>
    <d v="2020-02-09T00:00:00"/>
    <s v="Northeast"/>
    <s v="New York"/>
    <s v="New York"/>
    <n v="230"/>
    <n v="5078.3999999999996"/>
    <n v="0.48"/>
    <x v="2"/>
    <s v="Nike Mercurial Vapor 13 Club IC"/>
    <s v="AT7997-606"/>
  </r>
  <r>
    <s v="NIKE"/>
    <n v="1185732"/>
    <d v="2020-02-10T00:00:00"/>
    <s v="Northeast"/>
    <s v="New York"/>
    <s v="New York"/>
    <n v="245"/>
    <n v="6504.75"/>
    <n v="0.45"/>
    <x v="2"/>
    <s v="Nike Air Max 97"/>
    <s v="CI3708-700"/>
  </r>
  <r>
    <s v="NIKE"/>
    <n v="1185732"/>
    <d v="2020-03-03T00:00:00"/>
    <s v="Northeast"/>
    <s v="New York"/>
    <s v="New York"/>
    <n v="290"/>
    <n v="6159.6"/>
    <n v="0.36"/>
    <x v="2"/>
    <s v="Nike Air Max Triax"/>
    <s v="CT1104-700"/>
  </r>
  <r>
    <s v="NIKE"/>
    <n v="1185732"/>
    <d v="2020-03-04T00:00:00"/>
    <s v="Northeast"/>
    <s v="New York"/>
    <s v="New York"/>
    <n v="313"/>
    <n v="10501.15"/>
    <n v="0.61"/>
    <x v="2"/>
    <s v="LeBron 17 Low"/>
    <s v="CD5007-102"/>
  </r>
  <r>
    <s v="NIKE"/>
    <n v="1185732"/>
    <d v="2020-03-05T00:00:00"/>
    <s v="Northeast"/>
    <s v="New York"/>
    <s v="New York"/>
    <n v="270"/>
    <n v="5977.8"/>
    <n v="0.41"/>
    <x v="2"/>
    <s v="Nike Mercurial Vapor 13 Academy Neymar Jr. TF"/>
    <s v="AT7995-104"/>
  </r>
  <r>
    <s v="NIKE"/>
    <n v="1185732"/>
    <d v="2020-03-06T00:00:00"/>
    <s v="Northeast"/>
    <s v="New York"/>
    <s v="New York"/>
    <n v="278"/>
    <n v="6138.24"/>
    <n v="0.48"/>
    <x v="2"/>
    <s v="Nike Air Max 2090"/>
    <s v="BV9977-101"/>
  </r>
  <r>
    <s v="NIKE"/>
    <n v="1185732"/>
    <d v="2020-03-07T00:00:00"/>
    <s v="Northeast"/>
    <s v="New York"/>
    <s v="New York"/>
    <n v="261"/>
    <n v="5520.15"/>
    <n v="0.45"/>
    <x v="2"/>
    <s v="Nike Renew Fusion"/>
    <s v="CD0200-003"/>
  </r>
  <r>
    <s v="NIKE"/>
    <n v="1185732"/>
    <d v="2020-03-08T00:00:00"/>
    <s v="Northeast"/>
    <s v="New York"/>
    <s v="New York"/>
    <n v="252"/>
    <n v="6237"/>
    <n v="0.45"/>
    <x v="2"/>
    <s v="LeBron 17"/>
    <s v="BQ3177-100"/>
  </r>
  <r>
    <s v="NIKE"/>
    <n v="1185732"/>
    <d v="2020-03-09T00:00:00"/>
    <s v="Northeast"/>
    <s v="New York"/>
    <s v="New York"/>
    <n v="305"/>
    <n v="7612.8"/>
    <n v="0.39"/>
    <x v="2"/>
    <s v="Nike Air Max 720 OBJ Slip"/>
    <s v="DA4155-400"/>
  </r>
  <r>
    <s v="NIKE"/>
    <n v="1185732"/>
    <d v="2020-03-10T00:00:00"/>
    <s v="Northeast"/>
    <s v="New York"/>
    <s v="New York"/>
    <n v="319"/>
    <n v="11292.6"/>
    <n v="0.6"/>
    <x v="2"/>
    <s v="Nike SuperRep Go"/>
    <s v="CJ0773-010"/>
  </r>
  <r>
    <s v="NIKE"/>
    <n v="1185732"/>
    <d v="2020-03-11T00:00:00"/>
    <s v="Northeast"/>
    <s v="New York"/>
    <s v="New York"/>
    <n v="267"/>
    <n v="5943.42"/>
    <n v="0.42"/>
    <x v="2"/>
    <s v="Nike Air Max 90 Premium"/>
    <s v="CQ0912-100"/>
  </r>
  <r>
    <s v="NIKE"/>
    <n v="1185732"/>
    <d v="2020-03-12T00:00:00"/>
    <s v="Northeast"/>
    <s v="New York"/>
    <s v="New York"/>
    <n v="247"/>
    <n v="5112.8999999999996"/>
    <n v="0.45"/>
    <x v="2"/>
    <s v="Nike Mercurial Superfly 7 Elite SE FG"/>
    <s v="CT1099-093"/>
  </r>
  <r>
    <s v="NIKE"/>
    <n v="1185732"/>
    <d v="2020-03-13T00:00:00"/>
    <s v="Northeast"/>
    <s v="New York"/>
    <s v="New York"/>
    <n v="243"/>
    <n v="5141.88"/>
    <n v="0.46"/>
    <x v="2"/>
    <s v="Nike Epic Phantom React A.I.R. Cody Hudson"/>
    <s v="CI1718-001"/>
  </r>
  <r>
    <s v="NIKE"/>
    <n v="1185732"/>
    <d v="2020-03-14T00:00:00"/>
    <s v="Northeast"/>
    <s v="New York"/>
    <s v="New York"/>
    <n v="231"/>
    <n v="5761.14"/>
    <n v="0.43"/>
    <x v="2"/>
    <s v="Nike Air Max 90"/>
    <s v="CD0490-101"/>
  </r>
  <r>
    <s v="NIKE"/>
    <n v="1185732"/>
    <d v="2020-03-15T00:00:00"/>
    <s v="Northeast"/>
    <s v="New York"/>
    <s v="New York"/>
    <n v="286"/>
    <n v="6978.4"/>
    <n v="0.4"/>
    <x v="2"/>
    <s v="Nike Mercurial Superfly 7 Club TF"/>
    <s v="AT7980-606"/>
  </r>
  <r>
    <s v="NIKE"/>
    <n v="1185732"/>
    <d v="2020-03-16T00:00:00"/>
    <s v="Northeast"/>
    <s v="New York"/>
    <s v="New York"/>
    <n v="325"/>
    <n v="11498.5"/>
    <n v="0.61"/>
    <x v="2"/>
    <s v="Nike Zoom Gravity"/>
    <s v="BQ3202-011"/>
  </r>
  <r>
    <s v="NIKE"/>
    <n v="1185732"/>
    <d v="2020-03-17T00:00:00"/>
    <s v="Northeast"/>
    <s v="New York"/>
    <s v="New York"/>
    <n v="308"/>
    <n v="6692.84"/>
    <n v="0.41"/>
    <x v="2"/>
    <s v="Nike Air Max 270 React ENG"/>
    <s v="CD0113-400"/>
  </r>
  <r>
    <s v="NIKE"/>
    <n v="1185732"/>
    <d v="2020-03-18T00:00:00"/>
    <s v="Northeast"/>
    <s v="New York"/>
    <s v="New York"/>
    <n v="257"/>
    <n v="5319.9"/>
    <n v="0.46"/>
    <x v="2"/>
    <s v="Nike Air Force 1 Type"/>
    <s v="CQ2344-100"/>
  </r>
  <r>
    <s v="NIKE"/>
    <n v="1185732"/>
    <d v="2020-03-31T00:00:00"/>
    <s v="Northeast"/>
    <s v="New York"/>
    <s v="New York"/>
    <n v="241"/>
    <n v="5323.69"/>
    <n v="0.47"/>
    <x v="2"/>
    <s v="Nike Air Max 270 React"/>
    <s v="AO4971-700"/>
  </r>
  <r>
    <s v="NIKE"/>
    <n v="1185732"/>
    <d v="2020-04-17T00:00:00"/>
    <s v="Northeast"/>
    <s v="New York"/>
    <s v="New York"/>
    <n v="270"/>
    <n v="6561"/>
    <n v="0.45"/>
    <x v="2"/>
    <s v="Nike React Presto"/>
    <s v="AV2605-101"/>
  </r>
  <r>
    <s v="NIKE"/>
    <n v="1185732"/>
    <d v="2020-04-18T00:00:00"/>
    <s v="Northeast"/>
    <s v="New York"/>
    <s v="New York"/>
    <n v="290"/>
    <n v="6652.6"/>
    <n v="0.37"/>
    <x v="2"/>
    <s v="Nike Legend React"/>
    <s v="AA1625-009"/>
  </r>
  <r>
    <s v="NIKE"/>
    <n v="1185732"/>
    <d v="2020-04-19T00:00:00"/>
    <s v="Northeast"/>
    <s v="New York"/>
    <s v="New York"/>
    <n v="360"/>
    <n v="12499.2"/>
    <n v="0.62"/>
    <x v="2"/>
    <s v="Air Jordan 1 Low SE"/>
    <s v="CK3022-005"/>
  </r>
  <r>
    <s v="NIKE"/>
    <n v="1185732"/>
    <d v="2020-04-20T00:00:00"/>
    <s v="Northeast"/>
    <s v="New York"/>
    <s v="New York"/>
    <n v="270"/>
    <n v="5940"/>
    <n v="0.44"/>
    <x v="2"/>
    <s v="NikeCourt Air Max Wildcard"/>
    <s v="AO7351-104"/>
  </r>
  <r>
    <s v="NIKE"/>
    <n v="1185732"/>
    <d v="2020-04-21T00:00:00"/>
    <s v="Northeast"/>
    <s v="New York"/>
    <s v="New York"/>
    <n v="268"/>
    <n v="5920.12"/>
    <n v="0.47"/>
    <x v="2"/>
    <s v="Nike Blazer Low"/>
    <s v="AJ9515-001"/>
  </r>
  <r>
    <s v="NIKE"/>
    <n v="1185732"/>
    <d v="2020-04-22T00:00:00"/>
    <s v="Northeast"/>
    <s v="New York"/>
    <s v="New York"/>
    <n v="252"/>
    <n v="5448.24"/>
    <n v="0.46"/>
    <x v="2"/>
    <s v="Zoom LeBron 3 QS"/>
    <s v="AO2434-101"/>
  </r>
  <r>
    <s v="NIKE"/>
    <n v="1185732"/>
    <d v="2020-04-23T00:00:00"/>
    <s v="Northeast"/>
    <s v="New York"/>
    <s v="New York"/>
    <n v="252"/>
    <n v="5846.4"/>
    <n v="0.4"/>
    <x v="2"/>
    <s v="Nike Free Metcon 3"/>
    <s v="CJ0861-010"/>
  </r>
  <r>
    <s v="NIKE"/>
    <n v="1185732"/>
    <d v="2020-04-24T00:00:00"/>
    <s v="Northeast"/>
    <s v="New York"/>
    <s v="New York"/>
    <n v="280"/>
    <n v="6608"/>
    <n v="0.4"/>
    <x v="2"/>
    <s v="KD Trey 5 VII EP"/>
    <s v="AT1198-401"/>
  </r>
  <r>
    <s v="NIKE"/>
    <n v="1185732"/>
    <d v="2020-04-25T00:00:00"/>
    <s v="Northeast"/>
    <s v="New York"/>
    <s v="New York"/>
    <n v="236"/>
    <n v="6343.68"/>
    <n v="0.42"/>
    <x v="2"/>
    <s v="Nike Mercurial Vapor 13 Academy TF"/>
    <s v="AT7996-606"/>
  </r>
  <r>
    <s v="NIKE"/>
    <n v="1185732"/>
    <d v="2020-04-26T00:00:00"/>
    <s v="Northeast"/>
    <s v="New York"/>
    <s v="New York"/>
    <n v="290"/>
    <n v="7493.6"/>
    <n v="0.38"/>
    <x v="2"/>
    <s v="Jordan React Havoc SE"/>
    <s v="CK2772-101"/>
  </r>
  <r>
    <s v="NIKE"/>
    <n v="1185732"/>
    <d v="2020-04-27T00:00:00"/>
    <s v="Northeast"/>
    <s v="New York"/>
    <s v="New York"/>
    <n v="299"/>
    <n v="10764"/>
    <n v="0.6"/>
    <x v="2"/>
    <s v="Nike SB Air Max Stefan Janoski 2"/>
    <s v="AQ7477-009"/>
  </r>
  <r>
    <s v="NIKE"/>
    <n v="1185732"/>
    <d v="2020-04-28T00:00:00"/>
    <s v="Northeast"/>
    <s v="New York"/>
    <s v="New York"/>
    <n v="273"/>
    <n v="6221.67"/>
    <n v="0.43"/>
    <x v="2"/>
    <s v="Nike Free RN Flyknit 3.0"/>
    <s v="AQ5707-001"/>
  </r>
  <r>
    <s v="NIKE"/>
    <n v="1185732"/>
    <d v="2020-04-29T00:00:00"/>
    <s v="Northeast"/>
    <s v="New York"/>
    <s v="New York"/>
    <n v="258"/>
    <n v="6439.68"/>
    <n v="0.48"/>
    <x v="2"/>
    <s v="Nike ISPA Joyride Envelope"/>
    <s v="BV4584-001"/>
  </r>
  <r>
    <s v="NIKE"/>
    <n v="1185732"/>
    <d v="2020-04-30T00:00:00"/>
    <s v="Northeast"/>
    <s v="New York"/>
    <s v="New York"/>
    <n v="252"/>
    <n v="6174"/>
    <n v="0.49"/>
    <x v="2"/>
    <s v="Nike Mercurial Superfly 7 Elite SE FG"/>
    <s v="CD6721-808"/>
  </r>
  <r>
    <s v="NIKE"/>
    <n v="1185732"/>
    <d v="2020-05-01T00:00:00"/>
    <s v="Northeast"/>
    <s v="New York"/>
    <s v="New York"/>
    <n v="254"/>
    <n v="6827.52"/>
    <n v="0.42"/>
    <x v="2"/>
    <s v="Nike Phantom Venom Academy FG"/>
    <s v="AO0566-606"/>
  </r>
  <r>
    <s v="NIKE"/>
    <n v="1185732"/>
    <d v="2020-05-02T00:00:00"/>
    <s v="Northeast"/>
    <s v="New York"/>
    <s v="New York"/>
    <n v="263"/>
    <n v="6422.46"/>
    <n v="0.37"/>
    <x v="2"/>
    <s v="Nike Air Ghost Racer"/>
    <s v="AT5410-003"/>
  </r>
  <r>
    <s v="NIKE"/>
    <n v="1185732"/>
    <d v="2020-05-03T00:00:00"/>
    <s v="Northeast"/>
    <s v="New York"/>
    <s v="New York"/>
    <n v="312"/>
    <n v="12380.16"/>
    <n v="0.64"/>
    <x v="2"/>
    <s v="Nike ACG Air Terra Antarktik"/>
    <s v="BV6348-300"/>
  </r>
  <r>
    <s v="NIKE"/>
    <n v="1185732"/>
    <d v="2020-05-04T00:00:00"/>
    <s v="Northeast"/>
    <s v="New York"/>
    <s v="New York"/>
    <n v="300"/>
    <n v="6426"/>
    <n v="0.42"/>
    <x v="2"/>
    <s v="Nike Air Max 2 Light"/>
    <s v="CI3703-401"/>
  </r>
  <r>
    <s v="NIKE"/>
    <n v="1185732"/>
    <d v="2020-05-05T00:00:00"/>
    <s v="Northeast"/>
    <s v="New York"/>
    <s v="New York"/>
    <n v="285"/>
    <n v="7233.3"/>
    <n v="0.47"/>
    <x v="2"/>
    <s v="Nike Mercurial Superfly 7 Academy MG"/>
    <s v="AT7946-414"/>
  </r>
  <r>
    <s v="NIKE"/>
    <n v="1185732"/>
    <d v="2020-05-06T00:00:00"/>
    <s v="Northeast"/>
    <s v="New York"/>
    <s v="New York"/>
    <n v="225"/>
    <n v="5589"/>
    <n v="0.46"/>
    <x v="2"/>
    <s v="Nike AlphaDunk"/>
    <s v="BQ5401-001"/>
  </r>
  <r>
    <s v="NIKE"/>
    <n v="1185732"/>
    <d v="2020-05-07T00:00:00"/>
    <s v="Northeast"/>
    <s v="New York"/>
    <s v="New York"/>
    <n v="261"/>
    <n v="6733.8"/>
    <n v="0.43"/>
    <x v="2"/>
    <s v="Nike Daybreak SP"/>
    <s v="BV7725-500"/>
  </r>
  <r>
    <s v="NIKE"/>
    <n v="1185732"/>
    <d v="2020-07-18T00:00:00"/>
    <s v="Northeast"/>
    <s v="New York"/>
    <s v="New York"/>
    <n v="290"/>
    <n v="6902"/>
    <n v="0.35"/>
    <x v="2"/>
    <s v="Nike x MMW Joyride CC3 Setter"/>
    <s v="CU7623-002"/>
  </r>
  <r>
    <s v="NIKE"/>
    <n v="1197831"/>
    <d v="2020-07-19T00:00:00"/>
    <s v="Northeast"/>
    <s v="New York"/>
    <s v="New York"/>
    <n v="234"/>
    <n v="2639.52"/>
    <n v="0.47"/>
    <x v="2"/>
    <s v="Nike Air Max 95 SP"/>
    <s v="CK5669-400"/>
  </r>
  <r>
    <s v="NIKE"/>
    <n v="1197831"/>
    <d v="2020-07-20T00:00:00"/>
    <s v="Northeast"/>
    <s v="New York"/>
    <s v="New York"/>
    <n v="225"/>
    <n v="3748.5"/>
    <n v="0.49"/>
    <x v="2"/>
    <s v="Nike SB Blazer Low GT"/>
    <s v="704939-103"/>
  </r>
  <r>
    <s v="NIKE"/>
    <n v="1197831"/>
    <d v="2020-07-21T00:00:00"/>
    <s v="Northeast"/>
    <s v="New York"/>
    <s v="New York"/>
    <n v="210"/>
    <n v="3187.8"/>
    <n v="0.46"/>
    <x v="2"/>
    <s v="LeBron 17 Monstars"/>
    <s v="CD5050-400"/>
  </r>
  <r>
    <s v="NIKE"/>
    <n v="1197831"/>
    <d v="2020-07-22T00:00:00"/>
    <s v="Northeast"/>
    <s v="New York"/>
    <s v="New York"/>
    <n v="175"/>
    <n v="3272.5"/>
    <n v="0.55000000000000004"/>
    <x v="2"/>
    <s v="Kyrie 5 x Bandulu"/>
    <s v="CK5836-100"/>
  </r>
  <r>
    <s v="NIKE"/>
    <n v="1197831"/>
    <d v="2020-07-23T00:00:00"/>
    <s v="South"/>
    <s v="Texas"/>
    <s v="Houston"/>
    <n v="154"/>
    <n v="2383.92"/>
    <n v="0.43"/>
    <x v="2"/>
    <s v="Nike Air Max Impact"/>
    <s v="CI1396-600"/>
  </r>
  <r>
    <s v="NIKE"/>
    <n v="1197831"/>
    <d v="2020-07-24T00:00:00"/>
    <s v="South"/>
    <s v="Texas"/>
    <s v="Houston"/>
    <n v="203"/>
    <n v="4417.28"/>
    <n v="0.64"/>
    <x v="2"/>
    <s v="Nike Air Max 90 QS"/>
    <s v="CD0916-001"/>
  </r>
  <r>
    <s v="NIKE"/>
    <n v="1197831"/>
    <d v="2020-07-25T00:00:00"/>
    <s v="South"/>
    <s v="Texas"/>
    <s v="Houston"/>
    <n v="213"/>
    <n v="2449.5"/>
    <n v="0.5"/>
    <x v="2"/>
    <s v="Nike React Element 55 SE"/>
    <s v="BV1507-001"/>
  </r>
  <r>
    <s v="NIKE"/>
    <n v="1197831"/>
    <d v="2020-07-26T00:00:00"/>
    <s v="South"/>
    <s v="Texas"/>
    <s v="Houston"/>
    <n v="255"/>
    <n v="3786.75"/>
    <n v="0.45"/>
    <x v="2"/>
    <s v="Jordan Proto-Max 720"/>
    <s v="BQ6623-070"/>
  </r>
  <r>
    <s v="NIKE"/>
    <n v="1197831"/>
    <d v="2020-07-27T00:00:00"/>
    <s v="South"/>
    <s v="Texas"/>
    <s v="Houston"/>
    <n v="176"/>
    <n v="2534.4"/>
    <n v="0.45"/>
    <x v="2"/>
    <s v="Nike Phantom Vision 2 Academy Dynamic Fit MG"/>
    <s v="CD4156-606"/>
  </r>
  <r>
    <s v="NIKE"/>
    <n v="1197831"/>
    <d v="2020-07-28T00:00:00"/>
    <s v="South"/>
    <s v="Texas"/>
    <s v="Houston"/>
    <n v="175"/>
    <n v="3570"/>
    <n v="0.6"/>
    <x v="2"/>
    <s v="Nike React Element 55 SE"/>
    <s v="CI3831-200"/>
  </r>
  <r>
    <s v="NIKE"/>
    <n v="1197831"/>
    <d v="2020-07-29T00:00:00"/>
    <s v="South"/>
    <s v="Texas"/>
    <s v="Houston"/>
    <n v="125"/>
    <n v="2137.5"/>
    <n v="0.45"/>
    <x v="2"/>
    <s v="Nike Air Max2 Light"/>
    <s v="AO1741-003"/>
  </r>
  <r>
    <s v="NIKE"/>
    <n v="1197831"/>
    <d v="2020-07-30T00:00:00"/>
    <s v="South"/>
    <s v="Texas"/>
    <s v="Houston"/>
    <n v="196"/>
    <n v="4198.32"/>
    <n v="0.63"/>
    <x v="2"/>
    <s v="Nike Air Max 270"/>
    <s v="AH8050-100"/>
  </r>
  <r>
    <s v="NIKE"/>
    <n v="1197831"/>
    <d v="2020-07-31T00:00:00"/>
    <s v="South"/>
    <s v="Texas"/>
    <s v="Houston"/>
    <n v="254"/>
    <n v="3314.7"/>
    <n v="0.45"/>
    <x v="2"/>
    <s v="Nike Phantom Vision 2 Club Dynamic Fit MG"/>
    <s v="CD4159-606"/>
  </r>
  <r>
    <s v="NIKE"/>
    <n v="1197831"/>
    <d v="2020-08-01T00:00:00"/>
    <s v="South"/>
    <s v="Texas"/>
    <s v="Houston"/>
    <n v="236"/>
    <n v="4141.8"/>
    <n v="0.45"/>
    <x v="2"/>
    <s v="Nike Air Force 1 '07 LV8"/>
    <s v="CK4363-100"/>
  </r>
  <r>
    <s v="NIKE"/>
    <n v="1197831"/>
    <d v="2020-08-02T00:00:00"/>
    <s v="South"/>
    <s v="Texas"/>
    <s v="Houston"/>
    <n v="182"/>
    <n v="2853.76"/>
    <n v="0.49"/>
    <x v="2"/>
    <s v="Nike Air Max 90"/>
    <s v="CN8490-100"/>
  </r>
  <r>
    <s v="NIKE"/>
    <n v="1197831"/>
    <d v="2020-08-03T00:00:00"/>
    <s v="South"/>
    <s v="Texas"/>
    <s v="Houston"/>
    <n v="174"/>
    <n v="3734.04"/>
    <n v="0.57999999999999996"/>
    <x v="2"/>
    <s v="Nike Free RN 5.0 2020"/>
    <s v="CI9921-001"/>
  </r>
  <r>
    <s v="NIKE"/>
    <n v="1197831"/>
    <d v="2020-08-04T00:00:00"/>
    <s v="South"/>
    <s v="Texas"/>
    <s v="Houston"/>
    <n v="125"/>
    <n v="2050"/>
    <n v="0.4"/>
    <x v="2"/>
    <s v="Nike Phantom Vision Academy Dynamic Fit TF"/>
    <s v="AO3269-717"/>
  </r>
  <r>
    <s v="NIKE"/>
    <n v="1197831"/>
    <d v="2020-08-05T00:00:00"/>
    <s v="South"/>
    <s v="Texas"/>
    <s v="Houston"/>
    <n v="189"/>
    <n v="4422.6000000000004"/>
    <n v="0.6"/>
    <x v="2"/>
    <s v="Nike ACG MOC 3.0"/>
    <s v="CI9367-301"/>
  </r>
  <r>
    <s v="NIKE"/>
    <n v="1197831"/>
    <d v="2020-08-06T00:00:00"/>
    <s v="South"/>
    <s v="Texas"/>
    <s v="Houston"/>
    <n v="234"/>
    <n v="3032.64"/>
    <n v="0.48"/>
    <x v="2"/>
    <s v="Nike Mercurial Vapor 13 Academy Neymar Jr. MG"/>
    <s v="AT7960-104"/>
  </r>
  <r>
    <s v="NIKE"/>
    <n v="1197831"/>
    <d v="2020-08-07T00:00:00"/>
    <s v="South"/>
    <s v="Texas"/>
    <s v="Houston"/>
    <n v="225"/>
    <n v="3847.5"/>
    <n v="0.45"/>
    <x v="2"/>
    <s v="Nike Air DSVM"/>
    <s v="AT8179-100"/>
  </r>
  <r>
    <s v="NIKE"/>
    <n v="1197831"/>
    <d v="2020-08-08T00:00:00"/>
    <s v="South"/>
    <s v="Texas"/>
    <s v="Houston"/>
    <n v="203"/>
    <n v="3174.92"/>
    <n v="0.46"/>
    <x v="2"/>
    <s v="Nike x Carhartt WIP Air Max 95"/>
    <s v="AV3866-001"/>
  </r>
  <r>
    <s v="NIKE"/>
    <n v="1197831"/>
    <d v="2020-08-09T00:00:00"/>
    <s v="South"/>
    <s v="Texas"/>
    <s v="Houston"/>
    <n v="163"/>
    <n v="3462.12"/>
    <n v="0.59"/>
    <x v="2"/>
    <s v="Nike Odyssey React Flyknit 2"/>
    <s v="AH1015-010"/>
  </r>
  <r>
    <s v="NIKE"/>
    <n v="1197831"/>
    <d v="2020-08-10T00:00:00"/>
    <s v="South"/>
    <s v="Texas"/>
    <s v="Houston"/>
    <n v="147"/>
    <n v="2593.08"/>
    <n v="0.42"/>
    <x v="2"/>
    <s v="Nike Tiempo Legend 8 Elite FG"/>
    <s v="AT5293-004"/>
  </r>
  <r>
    <s v="NIKE"/>
    <n v="1197831"/>
    <d v="2020-08-11T00:00:00"/>
    <s v="South"/>
    <s v="Texas"/>
    <s v="Houston"/>
    <n v="232"/>
    <n v="5519.28"/>
    <n v="0.61"/>
    <x v="2"/>
    <s v="Nike Mercurial Superfly 7 Club MG"/>
    <s v="AT7949-606"/>
  </r>
  <r>
    <s v="NIKE"/>
    <n v="1197831"/>
    <d v="2020-08-12T00:00:00"/>
    <s v="South"/>
    <s v="Texas"/>
    <s v="Houston"/>
    <n v="268"/>
    <n v="3730.56"/>
    <n v="0.48"/>
    <x v="2"/>
    <s v="Nike Joyride CC3 Setter"/>
    <s v="AT6395-002"/>
  </r>
  <r>
    <s v="NIKE"/>
    <n v="1197831"/>
    <d v="2020-08-13T00:00:00"/>
    <s v="South"/>
    <s v="Texas"/>
    <s v="Houston"/>
    <n v="259"/>
    <n v="4527.32"/>
    <n v="0.46"/>
    <x v="2"/>
    <s v="Nike Renew Run"/>
    <s v="CK6357-005"/>
  </r>
  <r>
    <s v="NIKE"/>
    <n v="1197831"/>
    <d v="2020-08-14T00:00:00"/>
    <s v="South"/>
    <s v="Texas"/>
    <s v="Houston"/>
    <n v="225"/>
    <n v="3564"/>
    <n v="0.48"/>
    <x v="2"/>
    <s v="Nike React Ianga"/>
    <s v="AV5555-001"/>
  </r>
  <r>
    <s v="NIKE"/>
    <n v="1197831"/>
    <d v="2020-08-15T00:00:00"/>
    <s v="South"/>
    <s v="Texas"/>
    <s v="Houston"/>
    <n v="189"/>
    <n v="4275.18"/>
    <n v="0.57999999999999996"/>
    <x v="2"/>
    <s v="Air Jordan 10 Retro"/>
    <s v="310805-137"/>
  </r>
  <r>
    <s v="NIKE"/>
    <n v="1197831"/>
    <d v="2020-08-16T00:00:00"/>
    <s v="South"/>
    <s v="Texas"/>
    <s v="Houston"/>
    <n v="168"/>
    <n v="2822.4"/>
    <n v="0.4"/>
    <x v="2"/>
    <s v="Air Jordan 12 Retro"/>
    <s v="130690-017"/>
  </r>
  <r>
    <s v="NIKE"/>
    <n v="1197831"/>
    <d v="2020-08-17T00:00:00"/>
    <s v="South"/>
    <s v="Texas"/>
    <s v="Houston"/>
    <n v="276"/>
    <n v="6433.56"/>
    <n v="0.63"/>
    <x v="2"/>
    <s v="Nike Air Max 270 React"/>
    <s v="CT1264-101"/>
  </r>
  <r>
    <s v="NIKE"/>
    <n v="1197831"/>
    <d v="2020-08-18T00:00:00"/>
    <s v="South"/>
    <s v="Texas"/>
    <s v="Houston"/>
    <n v="238"/>
    <n v="4362.54"/>
    <n v="0.47"/>
    <x v="2"/>
    <s v="Nike Air Max 200 SP"/>
    <s v="CK5668-600"/>
  </r>
  <r>
    <s v="NIKE"/>
    <n v="1197831"/>
    <d v="2020-08-19T00:00:00"/>
    <s v="South"/>
    <s v="Texas"/>
    <s v="Houston"/>
    <n v="238"/>
    <n v="4498.2"/>
    <n v="0.45"/>
    <x v="2"/>
    <s v="Nike Mercurial Superfly 7 Academy MDS MG"/>
    <s v="BQ5427-401"/>
  </r>
  <r>
    <s v="NIKE"/>
    <n v="1197831"/>
    <d v="2020-08-20T00:00:00"/>
    <s v="South"/>
    <s v="Texas"/>
    <s v="Houston"/>
    <n v="232"/>
    <n v="4206.16"/>
    <n v="0.49"/>
    <x v="2"/>
    <s v="Nike Air Zoom Winflo 6"/>
    <s v="AQ7497-300"/>
  </r>
  <r>
    <s v="NIKE"/>
    <n v="1197831"/>
    <d v="2020-08-21T00:00:00"/>
    <s v="South"/>
    <s v="Texas"/>
    <s v="Houston"/>
    <n v="203"/>
    <n v="4396.9799999999996"/>
    <n v="0.56999999999999995"/>
    <x v="2"/>
    <s v="Nike Air Max 97"/>
    <s v="CT4526-100"/>
  </r>
  <r>
    <s v="NIKE"/>
    <n v="1197831"/>
    <d v="2020-08-22T00:00:00"/>
    <s v="South"/>
    <s v="Texas"/>
    <s v="Houston"/>
    <n v="169"/>
    <n v="3118.05"/>
    <n v="0.45"/>
    <x v="2"/>
    <s v="Nike Mercurial Vapor XII Club MG"/>
    <s v="AH7378-801"/>
  </r>
  <r>
    <s v="NIKE"/>
    <n v="1197831"/>
    <d v="2020-08-23T00:00:00"/>
    <s v="South"/>
    <s v="Texas"/>
    <s v="Houston"/>
    <n v="250"/>
    <n v="7520"/>
    <n v="0.64"/>
    <x v="2"/>
    <s v="Nike Zoom Fly 3 Premium"/>
    <s v="CJ0404-001"/>
  </r>
  <r>
    <s v="NIKE"/>
    <n v="1197831"/>
    <d v="2020-08-24T00:00:00"/>
    <s v="South"/>
    <s v="Texas"/>
    <s v="Houston"/>
    <n v="238"/>
    <n v="3962.7"/>
    <n v="0.45"/>
    <x v="2"/>
    <s v="Nike MX-720-818"/>
    <s v="CI3871-300"/>
  </r>
  <r>
    <s v="NIKE"/>
    <n v="1197831"/>
    <d v="2020-08-25T00:00:00"/>
    <s v="South"/>
    <s v="Texas"/>
    <s v="Houston"/>
    <n v="238"/>
    <n v="4598.16"/>
    <n v="0.46"/>
    <x v="2"/>
    <s v="Nike React Element 55"/>
    <s v="BQ2728-012"/>
  </r>
  <r>
    <s v="NIKE"/>
    <n v="1197831"/>
    <d v="2020-08-26T00:00:00"/>
    <s v="South"/>
    <s v="Texas"/>
    <s v="Houston"/>
    <n v="319"/>
    <n v="5311.35"/>
    <n v="0.45"/>
    <x v="2"/>
    <s v="Nike SB Charge Slip Premium"/>
    <s v="CT3110-400"/>
  </r>
  <r>
    <s v="NIKE"/>
    <n v="1197831"/>
    <d v="2020-08-27T00:00:00"/>
    <s v="South"/>
    <s v="Texas"/>
    <s v="Houston"/>
    <n v="210"/>
    <n v="4536"/>
    <n v="0.6"/>
    <x v="2"/>
    <s v="Nike Free RN 5.0 2020"/>
    <s v="CJ0270-601"/>
  </r>
  <r>
    <s v="NIKE"/>
    <n v="1197831"/>
    <d v="2020-08-28T00:00:00"/>
    <s v="South"/>
    <s v="Texas"/>
    <s v="Houston"/>
    <n v="196"/>
    <n v="3214.4"/>
    <n v="0.4"/>
    <x v="2"/>
    <s v="Nike ZoomX Vista Grind"/>
    <s v="CT8919-700"/>
  </r>
  <r>
    <s v="NIKE"/>
    <n v="1197831"/>
    <d v="2020-08-29T00:00:00"/>
    <s v="South"/>
    <s v="Texas"/>
    <s v="Houston"/>
    <n v="293"/>
    <n v="8675.73"/>
    <n v="0.63"/>
    <x v="2"/>
    <s v="Nike Air Force 1 React"/>
    <s v="CT1020-001"/>
  </r>
  <r>
    <s v="NIKE"/>
    <n v="1197831"/>
    <d v="2020-08-30T00:00:00"/>
    <s v="South"/>
    <s v="Texas"/>
    <s v="Houston"/>
    <n v="268"/>
    <n v="4858.84"/>
    <n v="0.49"/>
    <x v="2"/>
    <s v="PG 4 EP"/>
    <s v="CD5082-001"/>
  </r>
  <r>
    <s v="NIKE"/>
    <n v="1197831"/>
    <d v="2020-08-31T00:00:00"/>
    <s v="South"/>
    <s v="Texas"/>
    <s v="Houston"/>
    <n v="259"/>
    <n v="4778.55"/>
    <n v="0.45"/>
    <x v="2"/>
    <s v="Nike Air Zoom Pegasus 36"/>
    <s v="BV5739-500"/>
  </r>
  <r>
    <s v="NIKE"/>
    <n v="1197831"/>
    <d v="2020-09-01T00:00:00"/>
    <s v="South"/>
    <s v="Texas"/>
    <s v="Houston"/>
    <n v="297"/>
    <n v="5328.18"/>
    <n v="0.46"/>
    <x v="2"/>
    <s v="Nike Air Max 2090"/>
    <s v="CW4286-100"/>
  </r>
  <r>
    <s v="NIKE"/>
    <n v="1197831"/>
    <d v="2020-09-02T00:00:00"/>
    <s v="South"/>
    <s v="Texas"/>
    <s v="Houston"/>
    <n v="189"/>
    <n v="4237.38"/>
    <n v="0.59"/>
    <x v="2"/>
    <s v="Nike Air Force 1 '07 LV8"/>
    <s v="CD0887-201"/>
  </r>
  <r>
    <s v="NIKE"/>
    <n v="1197831"/>
    <d v="2020-09-03T00:00:00"/>
    <s v="South"/>
    <s v="Texas"/>
    <s v="Houston"/>
    <n v="169"/>
    <n v="2771.6"/>
    <n v="0.4"/>
    <x v="2"/>
    <s v="Kyrie 6 AS EP"/>
    <s v="CD5028-900"/>
  </r>
  <r>
    <s v="NIKE"/>
    <n v="1197831"/>
    <d v="2020-09-04T00:00:00"/>
    <s v="South"/>
    <s v="Texas"/>
    <s v="Houston"/>
    <n v="225"/>
    <n v="6727.5"/>
    <n v="0.65"/>
    <x v="2"/>
    <s v="Nike Air VaporMax Flyknit 3"/>
    <s v="AJ6900-102"/>
  </r>
  <r>
    <s v="NIKE"/>
    <n v="1197831"/>
    <d v="2020-09-05T00:00:00"/>
    <s v="South"/>
    <s v="Texas"/>
    <s v="Houston"/>
    <n v="255"/>
    <n v="5385.6"/>
    <n v="0.48"/>
    <x v="2"/>
    <s v="Nike Air Max Verona"/>
    <s v="CI9842-500"/>
  </r>
  <r>
    <s v="NIKE"/>
    <n v="1197831"/>
    <d v="2020-09-06T00:00:00"/>
    <s v="South"/>
    <s v="Texas"/>
    <s v="Houston"/>
    <n v="213"/>
    <n v="4017.18"/>
    <n v="0.46"/>
    <x v="2"/>
    <s v="Nike Air Force 1 Shadow"/>
    <s v="CI0919-100"/>
  </r>
  <r>
    <s v="NIKE"/>
    <n v="1197831"/>
    <d v="2020-09-07T00:00:00"/>
    <s v="South"/>
    <s v="Texas"/>
    <s v="Houston"/>
    <n v="234"/>
    <n v="5274.36"/>
    <n v="0.49"/>
    <x v="2"/>
    <s v="Nike Air Max Verona"/>
    <s v="CK7200-800"/>
  </r>
  <r>
    <s v="NIKE"/>
    <n v="1197831"/>
    <d v="2020-09-08T00:00:00"/>
    <s v="South"/>
    <s v="Texas"/>
    <s v="Houston"/>
    <n v="181"/>
    <n v="4678.8500000000004"/>
    <n v="0.55000000000000004"/>
    <x v="2"/>
    <s v="Nike Air Tailwind 79"/>
    <s v="487754-303"/>
  </r>
  <r>
    <s v="NIKE"/>
    <n v="1197831"/>
    <d v="2020-09-09T00:00:00"/>
    <s v="South"/>
    <s v="Texas"/>
    <s v="Houston"/>
    <n v="175"/>
    <n v="3311"/>
    <n v="0.43"/>
    <x v="2"/>
    <s v="Nike TiempoX Lunar Legend VII Pro TF"/>
    <s v="AH7249-118"/>
  </r>
  <r>
    <s v="NIKE"/>
    <n v="1197831"/>
    <d v="2020-09-10T00:00:00"/>
    <s v="South"/>
    <s v="Texas"/>
    <s v="Houston"/>
    <n v="213"/>
    <n v="6816"/>
    <n v="0.64"/>
    <x v="2"/>
    <s v="Nike Air Max Plus III"/>
    <s v="CJ9684-001"/>
  </r>
  <r>
    <s v="NIKE"/>
    <n v="1197831"/>
    <d v="2020-09-11T00:00:00"/>
    <s v="South"/>
    <s v="Texas"/>
    <s v="Houston"/>
    <n v="240"/>
    <n v="5280"/>
    <n v="0.5"/>
    <x v="2"/>
    <s v="Nike Zoom 2K"/>
    <s v="AO0354-108"/>
  </r>
  <r>
    <s v="NIKE"/>
    <n v="1197831"/>
    <d v="2020-09-12T00:00:00"/>
    <s v="South"/>
    <s v="Texas"/>
    <s v="Houston"/>
    <n v="216"/>
    <n v="4365.3599999999997"/>
    <n v="0.47"/>
    <x v="2"/>
    <s v="Nike Zoom Pegasus Turbo 2"/>
    <s v="AT2863-100"/>
  </r>
  <r>
    <s v="NIKE"/>
    <n v="1197831"/>
    <d v="2020-09-13T00:00:00"/>
    <s v="South"/>
    <s v="Texas"/>
    <s v="Houston"/>
    <n v="188"/>
    <n v="4241.28"/>
    <n v="0.47"/>
    <x v="2"/>
    <s v="Nike Kawa Shower"/>
    <s v="832528-001"/>
  </r>
  <r>
    <s v="NIKE"/>
    <n v="1197831"/>
    <d v="2020-09-14T00:00:00"/>
    <s v="South"/>
    <s v="Texas"/>
    <s v="Houston"/>
    <n v="168"/>
    <n v="4384.8"/>
    <n v="0.57999999999999996"/>
    <x v="2"/>
    <s v="Nike React Infinity Run Flyknit"/>
    <s v="CD4371-001"/>
  </r>
  <r>
    <s v="NIKE"/>
    <n v="1197831"/>
    <d v="2020-09-15T00:00:00"/>
    <s v="South"/>
    <s v="Texas"/>
    <s v="Houston"/>
    <n v="150"/>
    <n v="2583"/>
    <n v="0.41"/>
    <x v="2"/>
    <s v="Air Jordan XXXIII"/>
    <s v="AQ8830-016"/>
  </r>
  <r>
    <s v="NIKE"/>
    <n v="1197831"/>
    <d v="2020-09-16T00:00:00"/>
    <s v="South"/>
    <s v="Texas"/>
    <s v="Houston"/>
    <n v="210"/>
    <n v="6900.6"/>
    <n v="0.62"/>
    <x v="2"/>
    <s v="Nike Odyssey React"/>
    <s v="AO9819-001"/>
  </r>
  <r>
    <s v="NIKE"/>
    <n v="1197831"/>
    <d v="2020-10-20T00:00:00"/>
    <s v="South"/>
    <s v="Texas"/>
    <s v="Houston"/>
    <n v="234"/>
    <n v="4930.38"/>
    <n v="0.49"/>
    <x v="2"/>
    <s v="Nike Air Max 1 DNA Ch. 1"/>
    <s v="AR3863-101"/>
  </r>
  <r>
    <s v="NIKE"/>
    <n v="1197831"/>
    <d v="2020-10-21T00:00:00"/>
    <s v="South"/>
    <s v="Texas"/>
    <s v="Houston"/>
    <n v="243"/>
    <n v="5120.01"/>
    <n v="0.49"/>
    <x v="2"/>
    <s v="Nike Joyride Flyknit AW"/>
    <s v="CI3706-100"/>
  </r>
  <r>
    <s v="NIKE"/>
    <n v="1197831"/>
    <d v="2020-10-22T00:00:00"/>
    <s v="South"/>
    <s v="Texas"/>
    <s v="Houston"/>
    <n v="206"/>
    <n v="4647.3599999999997"/>
    <n v="0.48"/>
    <x v="2"/>
    <s v="Nike Legend React 2"/>
    <s v="AT1369-103"/>
  </r>
  <r>
    <s v="NIKE"/>
    <n v="1197831"/>
    <d v="2020-10-23T00:00:00"/>
    <s v="South"/>
    <s v="Texas"/>
    <s v="Houston"/>
    <n v="203"/>
    <n v="5359.2"/>
    <n v="0.55000000000000004"/>
    <x v="2"/>
    <s v="Nike Metcon 5"/>
    <s v="AQ1189-009"/>
  </r>
  <r>
    <s v="NIKE"/>
    <n v="1197831"/>
    <d v="2020-10-24T00:00:00"/>
    <s v="South"/>
    <s v="Texas"/>
    <s v="Houston"/>
    <n v="195"/>
    <n v="3685.5"/>
    <n v="0.45"/>
    <x v="2"/>
    <s v="LeBron 7"/>
    <s v="CU5133-600"/>
  </r>
  <r>
    <s v="NIKE"/>
    <n v="1197831"/>
    <d v="2020-10-25T00:00:00"/>
    <s v="South"/>
    <s v="Texas"/>
    <s v="Houston"/>
    <n v="247"/>
    <n v="7810.14"/>
    <n v="0.62"/>
    <x v="2"/>
    <s v="Nike Air VaporMax 360"/>
    <s v="CK9670-100"/>
  </r>
  <r>
    <s v="NIKE"/>
    <n v="1197831"/>
    <d v="2020-10-26T00:00:00"/>
    <s v="South"/>
    <s v="Texas"/>
    <s v="Houston"/>
    <n v="238"/>
    <n v="4683.84"/>
    <n v="0.48"/>
    <x v="2"/>
    <s v="Nike Blazer Low QS Flyleather with at least 50% leather fibre"/>
    <s v="CI5546-100"/>
  </r>
  <r>
    <s v="NIKE"/>
    <n v="1197831"/>
    <d v="2020-10-27T00:00:00"/>
    <s v="South"/>
    <s v="Texas"/>
    <s v="Houston"/>
    <n v="285"/>
    <n v="6019.2"/>
    <n v="0.48"/>
    <x v="2"/>
    <s v="Nike SB Dunk High Pro"/>
    <s v="BQ6826-003"/>
  </r>
  <r>
    <s v="NIKE"/>
    <n v="1197831"/>
    <d v="2020-10-28T00:00:00"/>
    <s v="South"/>
    <s v="Texas"/>
    <s v="Houston"/>
    <n v="255"/>
    <n v="5872.65"/>
    <n v="0.49"/>
    <x v="2"/>
    <s v="Nike Air Max 90 FlyEase"/>
    <s v="CU0814-102"/>
  </r>
  <r>
    <s v="NIKE"/>
    <n v="1197831"/>
    <d v="2020-10-29T00:00:00"/>
    <s v="South"/>
    <s v="Texas"/>
    <s v="Houston"/>
    <n v="182"/>
    <n v="4961.32"/>
    <n v="0.57999999999999996"/>
    <x v="2"/>
    <s v="Nike Metcon 5 AMP"/>
    <s v="CD3395-006"/>
  </r>
  <r>
    <s v="NIKE"/>
    <n v="1197831"/>
    <d v="2020-10-30T00:00:00"/>
    <s v="South"/>
    <s v="Texas"/>
    <s v="Houston"/>
    <n v="169"/>
    <n v="3194.1"/>
    <n v="0.45"/>
    <x v="2"/>
    <s v="Nike M2K Tekno"/>
    <s v="AV4789-104"/>
  </r>
  <r>
    <s v="NIKE"/>
    <n v="1197831"/>
    <d v="2020-10-31T00:00:00"/>
    <s v="South"/>
    <s v="Texas"/>
    <s v="Houston"/>
    <n v="261"/>
    <n v="8576.4599999999991"/>
    <n v="0.62"/>
    <x v="2"/>
    <s v="Nike React Kenny 55"/>
    <s v="CJ3312-001"/>
  </r>
  <r>
    <s v="NIKE"/>
    <n v="1128299"/>
    <d v="2020-11-01T00:00:00"/>
    <s v="South"/>
    <s v="Texas"/>
    <s v="Houston"/>
    <n v="209"/>
    <n v="3479.85"/>
    <n v="0.45"/>
    <x v="2"/>
    <s v="Nike Air VaporMax 2019"/>
    <s v="AR6631-004"/>
  </r>
  <r>
    <s v="NIKE"/>
    <n v="1128299"/>
    <d v="2020-11-02T00:00:00"/>
    <s v="South"/>
    <s v="Texas"/>
    <s v="Houston"/>
    <n v="194"/>
    <n v="2946.86"/>
    <n v="0.31"/>
    <x v="2"/>
    <s v="Nike React Element 55"/>
    <s v="BQ6166-003"/>
  </r>
  <r>
    <s v="NIKE"/>
    <n v="1128299"/>
    <d v="2020-11-03T00:00:00"/>
    <s v="South"/>
    <s v="Texas"/>
    <s v="Houston"/>
    <n v="217"/>
    <n v="4491.8999999999996"/>
    <n v="0.45"/>
    <x v="2"/>
    <s v="Nike Air Force 1 Low Retro"/>
    <s v="CQ0492-001"/>
  </r>
  <r>
    <s v="NIKE"/>
    <n v="1128299"/>
    <d v="2020-11-04T00:00:00"/>
    <s v="South"/>
    <s v="Texas"/>
    <s v="Houston"/>
    <n v="175"/>
    <n v="3360"/>
    <n v="0.4"/>
    <x v="2"/>
    <s v="NikeCourt Zoom Cage 3"/>
    <s v="918193-700"/>
  </r>
  <r>
    <s v="NIKE"/>
    <n v="1128299"/>
    <d v="2020-11-05T00:00:00"/>
    <s v="West"/>
    <s v="California"/>
    <s v="San Francisco"/>
    <n v="161"/>
    <n v="5172.93"/>
    <n v="0.63"/>
    <x v="2"/>
    <s v="Nike Air Max 90 Print"/>
    <s v="AQ0926-001"/>
  </r>
  <r>
    <s v="NIKE"/>
    <n v="1128299"/>
    <d v="2020-11-06T00:00:00"/>
    <s v="West"/>
    <s v="California"/>
    <s v="San Francisco"/>
    <n v="233"/>
    <n v="2854.25"/>
    <n v="0.25"/>
    <x v="2"/>
    <s v="Nike Metcon Sport"/>
    <s v="AQ7489-008"/>
  </r>
  <r>
    <s v="NIKE"/>
    <n v="1128299"/>
    <d v="2020-11-07T00:00:00"/>
    <s v="West"/>
    <s v="California"/>
    <s v="San Francisco"/>
    <n v="223"/>
    <n v="4125.5"/>
    <n v="0.5"/>
    <x v="2"/>
    <s v="Jordan Mars 270"/>
    <s v="CD7070-009"/>
  </r>
  <r>
    <s v="NIKE"/>
    <n v="1128299"/>
    <d v="2020-11-08T00:00:00"/>
    <s v="West"/>
    <s v="California"/>
    <s v="San Francisco"/>
    <n v="210"/>
    <n v="3189.9"/>
    <n v="0.31"/>
    <x v="2"/>
    <s v="Nike Air Zoom Vomero 14"/>
    <s v="AH7857-009"/>
  </r>
  <r>
    <s v="NIKE"/>
    <n v="1128299"/>
    <d v="2020-11-09T00:00:00"/>
    <s v="West"/>
    <s v="California"/>
    <s v="San Francisco"/>
    <n v="196"/>
    <n v="4705.96"/>
    <n v="0.49"/>
    <x v="2"/>
    <s v="Nike Air Max 720"/>
    <s v="CT5229-001"/>
  </r>
  <r>
    <s v="NIKE"/>
    <n v="1128299"/>
    <d v="2020-11-10T00:00:00"/>
    <s v="West"/>
    <s v="California"/>
    <s v="San Francisco"/>
    <n v="150"/>
    <n v="2961"/>
    <n v="0.42"/>
    <x v="2"/>
    <s v="Nike Mercurial Vapor 13 Academy MDS IC"/>
    <s v="CJ1300-401"/>
  </r>
  <r>
    <s v="NIKE"/>
    <n v="1128299"/>
    <d v="2020-11-11T00:00:00"/>
    <s v="West"/>
    <s v="California"/>
    <s v="San Francisco"/>
    <n v="140"/>
    <n v="4270"/>
    <n v="0.61"/>
    <x v="2"/>
    <s v="Nike Zoom Fly"/>
    <s v="880848-005"/>
  </r>
  <r>
    <s v="NIKE"/>
    <n v="1128299"/>
    <d v="2020-11-12T00:00:00"/>
    <s v="West"/>
    <s v="California"/>
    <s v="San Francisco"/>
    <n v="182"/>
    <n v="2344.16"/>
    <n v="0.28000000000000003"/>
    <x v="2"/>
    <s v="Nike Zoom Fly 3"/>
    <s v="AT8240-003"/>
  </r>
  <r>
    <s v="NIKE"/>
    <n v="1128299"/>
    <d v="2020-11-13T00:00:00"/>
    <s v="West"/>
    <s v="California"/>
    <s v="San Francisco"/>
    <n v="230"/>
    <n v="5071.5"/>
    <n v="0.45"/>
    <x v="2"/>
    <s v="Nike Air Zoom Pegasus 35"/>
    <s v="942851-002"/>
  </r>
  <r>
    <s v="NIKE"/>
    <n v="1128299"/>
    <d v="2020-11-14T00:00:00"/>
    <s v="West"/>
    <s v="California"/>
    <s v="San Francisco"/>
    <n v="175"/>
    <n v="3045"/>
    <n v="0.3"/>
    <x v="2"/>
    <s v="Nike Air Zoom Pegasus 36 Trail"/>
    <s v="AR5677-200"/>
  </r>
  <r>
    <s v="NIKE"/>
    <n v="1128299"/>
    <d v="2020-11-15T00:00:00"/>
    <s v="West"/>
    <s v="California"/>
    <s v="San Francisco"/>
    <n v="203"/>
    <n v="5247.55"/>
    <n v="0.47"/>
    <x v="2"/>
    <s v="KD13 EP"/>
    <s v="CI9949-001"/>
  </r>
  <r>
    <s v="NIKE"/>
    <n v="1128299"/>
    <d v="2020-12-22T00:00:00"/>
    <s v="West"/>
    <s v="California"/>
    <s v="San Francisco"/>
    <n v="174"/>
    <n v="4339.5600000000004"/>
    <n v="0.43"/>
    <x v="2"/>
    <s v="Nike Phantom Vision Club Dynamic Fit FG"/>
    <s v="AJ6959-717"/>
  </r>
  <r>
    <s v="NIKE"/>
    <n v="1128299"/>
    <d v="2020-12-23T00:00:00"/>
    <s v="West"/>
    <s v="California"/>
    <s v="San Francisco"/>
    <n v="145"/>
    <n v="5663.7"/>
    <n v="0.63"/>
    <x v="2"/>
    <s v="Nike Air Monarch IV"/>
    <s v="415445-102"/>
  </r>
  <r>
    <s v="NIKE"/>
    <n v="1128299"/>
    <d v="2020-12-24T00:00:00"/>
    <s v="West"/>
    <s v="California"/>
    <s v="San Francisco"/>
    <n v="210"/>
    <n v="3061.8"/>
    <n v="0.27"/>
    <x v="2"/>
    <s v="Zoom Freak 1"/>
    <s v="BQ5422-200"/>
  </r>
  <r>
    <s v="NIKE"/>
    <n v="1128299"/>
    <d v="2020-12-25T00:00:00"/>
    <s v="West"/>
    <s v="California"/>
    <s v="San Francisco"/>
    <n v="228"/>
    <n v="6000.96"/>
    <n v="0.47"/>
    <x v="2"/>
    <s v="Nike Mercurial Superfly 7 Academy IC"/>
    <s v="AT7975-606"/>
  </r>
  <r>
    <s v="NIKE"/>
    <n v="1128299"/>
    <d v="2020-12-26T00:00:00"/>
    <s v="West"/>
    <s v="California"/>
    <s v="San Francisco"/>
    <n v="203"/>
    <n v="3775.8"/>
    <n v="0.3"/>
    <x v="2"/>
    <s v="Air Jordan 1 Low"/>
    <s v="553558-125"/>
  </r>
  <r>
    <s v="NIKE"/>
    <n v="1128299"/>
    <d v="2020-12-27T00:00:00"/>
    <s v="West"/>
    <s v="California"/>
    <s v="San Francisco"/>
    <n v="210"/>
    <n v="6720"/>
    <n v="0.5"/>
    <x v="2"/>
    <s v="Nike Air Max 95 Print"/>
    <s v="AQ0925-002"/>
  </r>
  <r>
    <s v="NIKE"/>
    <n v="1128299"/>
    <d v="2020-12-28T00:00:00"/>
    <s v="West"/>
    <s v="California"/>
    <s v="San Francisco"/>
    <n v="188"/>
    <n v="4162.32"/>
    <n v="0.41"/>
    <x v="2"/>
    <s v="Nike P-6000"/>
    <s v="CD6404-800"/>
  </r>
  <r>
    <s v="NIKE"/>
    <n v="1128299"/>
    <d v="2020-12-29T00:00:00"/>
    <s v="West"/>
    <s v="California"/>
    <s v="San Francisco"/>
    <n v="152"/>
    <n v="5829.2"/>
    <n v="0.65"/>
    <x v="2"/>
    <s v="Nike Mercurial Vapor 13 Elite FG"/>
    <s v="AQ4176-049"/>
  </r>
  <r>
    <s v="NIKE"/>
    <n v="1128299"/>
    <d v="2020-12-30T00:00:00"/>
    <s v="West"/>
    <s v="California"/>
    <s v="San Francisco"/>
    <n v="203"/>
    <n v="3946.32"/>
    <n v="0.27"/>
    <x v="2"/>
    <s v="Nike SB Adversary Premium"/>
    <s v="CT3632-001"/>
  </r>
  <r>
    <s v="NIKE"/>
    <n v="1128299"/>
    <d v="2020-12-31T00:00:00"/>
    <s v="West"/>
    <s v="California"/>
    <s v="San Francisco"/>
    <n v="252"/>
    <n v="7056"/>
    <n v="0.5"/>
    <x v="2"/>
    <s v="Nike Air VaporMax 360"/>
    <s v="CK2718-003"/>
  </r>
  <r>
    <s v="NIKE"/>
    <n v="1128299"/>
    <d v="2021-01-01T00:00:00"/>
    <s v="West"/>
    <s v="California"/>
    <s v="San Francisco"/>
    <n v="225"/>
    <n v="5184"/>
    <n v="0.36"/>
    <x v="2"/>
    <s v="Nike Air Max 720"/>
    <s v="AO2924-401"/>
  </r>
  <r>
    <s v="NIKE"/>
    <n v="1128299"/>
    <d v="2021-01-02T00:00:00"/>
    <s v="West"/>
    <s v="California"/>
    <s v="San Francisco"/>
    <n v="218"/>
    <n v="6670.8"/>
    <n v="0.51"/>
    <x v="2"/>
    <s v="Nike Zoom KD12"/>
    <s v="AR4229-003"/>
  </r>
  <r>
    <s v="NIKE"/>
    <n v="1128299"/>
    <d v="2021-01-03T00:00:00"/>
    <s v="West"/>
    <s v="California"/>
    <s v="San Francisco"/>
    <n v="182"/>
    <n v="4586.3999999999996"/>
    <n v="0.45"/>
    <x v="2"/>
    <s v="Nike Free X Metcon 2"/>
    <s v="AQ8306-407"/>
  </r>
  <r>
    <s v="NIKE"/>
    <n v="1128299"/>
    <d v="2021-01-04T00:00:00"/>
    <s v="West"/>
    <s v="California"/>
    <s v="San Francisco"/>
    <n v="154"/>
    <n v="6098.4"/>
    <n v="0.66"/>
    <x v="2"/>
    <s v="Nike Air Max 90"/>
    <s v="CD0881-104"/>
  </r>
  <r>
    <s v="NIKE"/>
    <n v="1128299"/>
    <d v="2021-01-05T00:00:00"/>
    <s v="West"/>
    <s v="California"/>
    <s v="San Francisco"/>
    <n v="189"/>
    <n v="4490.6400000000003"/>
    <n v="0.33"/>
    <x v="2"/>
    <s v="Air Jordan 4 Retro SE"/>
    <s v="CT5342-007"/>
  </r>
  <r>
    <s v="NIKE"/>
    <n v="1128299"/>
    <d v="2021-01-06T00:00:00"/>
    <s v="West"/>
    <s v="California"/>
    <s v="San Francisco"/>
    <n v="273"/>
    <n v="7644"/>
    <n v="0.5"/>
    <x v="2"/>
    <s v="Nike Air Max 95 Essential"/>
    <s v="CI3705-600"/>
  </r>
  <r>
    <s v="NIKE"/>
    <n v="1128299"/>
    <d v="2021-01-07T00:00:00"/>
    <s v="West"/>
    <s v="California"/>
    <s v="San Francisco"/>
    <n v="248"/>
    <n v="5780.88"/>
    <n v="0.37"/>
    <x v="2"/>
    <s v="Nike SB Zoom Stefan Janoski Canvas RM Premium"/>
    <s v="AQ7878-003"/>
  </r>
  <r>
    <s v="NIKE"/>
    <n v="1128299"/>
    <d v="2021-01-08T00:00:00"/>
    <s v="West"/>
    <s v="California"/>
    <s v="San Francisco"/>
    <n v="206"/>
    <n v="7251.2"/>
    <n v="0.55000000000000004"/>
    <x v="2"/>
    <s v="Nike Phantom Venom Academy IC"/>
    <s v="AO0570-810"/>
  </r>
  <r>
    <s v="NIKE"/>
    <n v="1128299"/>
    <d v="2021-01-09T00:00:00"/>
    <s v="West"/>
    <s v="California"/>
    <s v="San Francisco"/>
    <n v="210"/>
    <n v="6071.1"/>
    <n v="0.49"/>
    <x v="2"/>
    <s v="Nike Air Max 270 React"/>
    <s v="CT5528-001"/>
  </r>
  <r>
    <s v="NIKE"/>
    <n v="1128299"/>
    <d v="2021-01-10T00:00:00"/>
    <s v="West"/>
    <s v="California"/>
    <s v="San Francisco"/>
    <n v="155"/>
    <n v="6342.6"/>
    <n v="0.66"/>
    <x v="2"/>
    <s v="Nike Zoom Rival Fly"/>
    <s v="CD7288-001"/>
  </r>
  <r>
    <s v="NIKE"/>
    <n v="1128299"/>
    <d v="2021-01-11T00:00:00"/>
    <s v="West"/>
    <s v="California"/>
    <s v="San Francisco"/>
    <n v="219"/>
    <n v="5518.8"/>
    <n v="0.35"/>
    <x v="2"/>
    <s v="Nike Mercurial Superfly 7 Academy MDS TF"/>
    <s v="BQ5435-703"/>
  </r>
  <r>
    <s v="NIKE"/>
    <n v="1128299"/>
    <d v="2021-01-12T00:00:00"/>
    <s v="West"/>
    <s v="California"/>
    <s v="San Francisco"/>
    <n v="277"/>
    <n v="6980.4"/>
    <n v="0.45"/>
    <x v="2"/>
    <s v="Nike Pegasus 36 FlyEase (Extra Wide)"/>
    <s v="BV0612-001"/>
  </r>
  <r>
    <s v="NIKE"/>
    <n v="1128299"/>
    <d v="2021-01-13T00:00:00"/>
    <s v="West"/>
    <s v="California"/>
    <s v="San Francisco"/>
    <n v="245"/>
    <n v="4914.7"/>
    <n v="0.34"/>
    <x v="2"/>
    <s v="Nike ISPA Air Max 720"/>
    <s v="CD2182-001"/>
  </r>
  <r>
    <s v="NIKE"/>
    <n v="1128299"/>
    <d v="2021-01-14T00:00:00"/>
    <s v="West"/>
    <s v="California"/>
    <s v="San Francisco"/>
    <n v="248"/>
    <n v="7072.96"/>
    <n v="0.46"/>
    <x v="2"/>
    <s v="Air Jordan OG"/>
    <s v="133000-106"/>
  </r>
  <r>
    <s v="NIKE"/>
    <n v="1128299"/>
    <d v="2021-01-15T00:00:00"/>
    <s v="West"/>
    <s v="California"/>
    <s v="San Francisco"/>
    <n v="218"/>
    <n v="4796"/>
    <n v="0.4"/>
    <x v="2"/>
    <s v="Nike Air Max 270 React ENG"/>
    <s v="CJ0579-400"/>
  </r>
  <r>
    <s v="NIKE"/>
    <n v="1128299"/>
    <d v="2021-01-16T00:00:00"/>
    <s v="West"/>
    <s v="California"/>
    <s v="San Francisco"/>
    <n v="233"/>
    <n v="9543.68"/>
    <n v="0.64"/>
    <x v="2"/>
    <s v="Nike Epic Phantom React Flyknit"/>
    <s v="BV0417-401"/>
  </r>
  <r>
    <s v="NIKE"/>
    <n v="1128299"/>
    <d v="2021-01-17T00:00:00"/>
    <s v="West"/>
    <s v="California"/>
    <s v="San Francisco"/>
    <n v="233"/>
    <n v="4865.04"/>
    <n v="0.28999999999999998"/>
    <x v="2"/>
    <s v="Nike Air Zoom Pegasus 36"/>
    <s v="AQ2203-003"/>
  </r>
  <r>
    <s v="NIKE"/>
    <n v="1128299"/>
    <d v="2021-01-18T00:00:00"/>
    <s v="West"/>
    <s v="California"/>
    <s v="San Francisco"/>
    <n v="273"/>
    <n v="7785.96"/>
    <n v="0.46"/>
    <x v="2"/>
    <s v="Jordan Aerospace 720"/>
    <s v="BV5502-600"/>
  </r>
  <r>
    <s v="NIKE"/>
    <n v="1128299"/>
    <d v="2021-01-19T00:00:00"/>
    <s v="West"/>
    <s v="California"/>
    <s v="San Francisco"/>
    <n v="259"/>
    <n v="5128.2"/>
    <n v="0.3"/>
    <x v="2"/>
    <s v="Nike Air Max Plus III"/>
    <s v="CD7005-001"/>
  </r>
  <r>
    <s v="NIKE"/>
    <n v="1128299"/>
    <d v="2021-01-20T00:00:00"/>
    <s v="West"/>
    <s v="California"/>
    <s v="San Francisco"/>
    <n v="200"/>
    <n v="5640"/>
    <n v="0.47"/>
    <x v="2"/>
    <s v="Jordan Hydro 8"/>
    <s v="CD2803-001"/>
  </r>
  <r>
    <s v="NIKE"/>
    <n v="1128299"/>
    <d v="2021-01-21T00:00:00"/>
    <s v="West"/>
    <s v="California"/>
    <s v="San Francisco"/>
    <n v="188"/>
    <n v="4547.72"/>
    <n v="0.41"/>
    <x v="2"/>
    <s v="Nike x Undercover React"/>
    <s v="CJ6971-001"/>
  </r>
  <r>
    <s v="NIKE"/>
    <n v="1128299"/>
    <d v="2021-01-22T00:00:00"/>
    <s v="West"/>
    <s v="California"/>
    <s v="San Francisco"/>
    <n v="188"/>
    <n v="7912.92"/>
    <n v="0.61"/>
    <x v="2"/>
    <s v="Nike Air Max 90/1"/>
    <s v="AJ7695-100"/>
  </r>
  <r>
    <s v="NIKE"/>
    <n v="1128299"/>
    <d v="2021-01-23T00:00:00"/>
    <s v="West"/>
    <s v="California"/>
    <s v="San Francisco"/>
    <n v="181"/>
    <n v="3439"/>
    <n v="0.25"/>
    <x v="2"/>
    <s v="Nike Air Max 98"/>
    <s v="640744-016"/>
  </r>
  <r>
    <s v="NIKE"/>
    <n v="1128299"/>
    <d v="2021-01-24T00:00:00"/>
    <s v="West"/>
    <s v="California"/>
    <s v="San Francisco"/>
    <n v="241"/>
    <n v="5162.22"/>
    <n v="0.42"/>
    <x v="2"/>
    <s v="Nike Air Max 200"/>
    <s v="AQ2568-100"/>
  </r>
  <r>
    <s v="NIKE"/>
    <n v="1128299"/>
    <d v="2021-01-25T00:00:00"/>
    <s v="West"/>
    <s v="California"/>
    <s v="San Francisco"/>
    <n v="268"/>
    <n v="4202.24"/>
    <n v="0.28000000000000003"/>
    <x v="2"/>
    <s v="Nike Air Max 90"/>
    <s v="CT2007-100"/>
  </r>
  <r>
    <s v="NIKE"/>
    <n v="1128299"/>
    <d v="2021-01-26T00:00:00"/>
    <s v="West"/>
    <s v="California"/>
    <s v="San Francisco"/>
    <n v="225"/>
    <n v="4680"/>
    <n v="0.4"/>
    <x v="2"/>
    <s v="Nike Air Max 270 React"/>
    <s v="CI3866-100"/>
  </r>
  <r>
    <s v="NIKE"/>
    <n v="1128299"/>
    <d v="2021-01-27T00:00:00"/>
    <s v="West"/>
    <s v="California"/>
    <s v="San Francisco"/>
    <n v="203"/>
    <n v="3765.65"/>
    <n v="0.35"/>
    <x v="2"/>
    <s v="Nike Air Max 1 Premium"/>
    <s v="CU8861-460"/>
  </r>
  <r>
    <s v="NIKE"/>
    <n v="1128299"/>
    <d v="2021-01-28T00:00:00"/>
    <s v="West"/>
    <s v="California"/>
    <s v="San Francisco"/>
    <n v="218"/>
    <n v="7965.72"/>
    <n v="0.57999999999999996"/>
    <x v="2"/>
    <s v="Nike Tiempo Legend 8 Club MG"/>
    <s v="AT6107-606"/>
  </r>
  <r>
    <s v="NIKE"/>
    <n v="1128299"/>
    <d v="2021-01-29T00:00:00"/>
    <s v="West"/>
    <s v="California"/>
    <s v="San Francisco"/>
    <n v="217"/>
    <n v="3385.2"/>
    <n v="0.24"/>
    <x v="2"/>
    <s v="Nike Air Zoom Terra Kiger 6"/>
    <s v="CJ0219-400"/>
  </r>
  <r>
    <s v="NIKE"/>
    <n v="1128299"/>
    <d v="2021-01-30T00:00:00"/>
    <s v="West"/>
    <s v="California"/>
    <s v="San Francisco"/>
    <n v="236"/>
    <n v="5416.2"/>
    <n v="0.45"/>
    <x v="2"/>
    <s v="Nike Air Max 97 Utility"/>
    <s v="BQ5615-002"/>
  </r>
  <r>
    <s v="NIKE"/>
    <n v="1128299"/>
    <d v="2021-01-31T00:00:00"/>
    <s v="West"/>
    <s v="California"/>
    <s v="San Francisco"/>
    <n v="219"/>
    <n v="3747.09"/>
    <n v="0.28999999999999998"/>
    <x v="2"/>
    <s v="Jordan Jumpman 2020 PF"/>
    <s v="BQ3448-400"/>
  </r>
  <r>
    <s v="NIKE"/>
    <n v="1128299"/>
    <d v="2021-02-01T00:00:00"/>
    <s v="West"/>
    <s v="California"/>
    <s v="San Francisco"/>
    <n v="182"/>
    <n v="3822"/>
    <n v="0.42"/>
    <x v="2"/>
    <s v="Nike ACG React Terra Gobe"/>
    <s v="BV6344-001"/>
  </r>
  <r>
    <s v="NIKE"/>
    <n v="1128299"/>
    <d v="2021-02-02T00:00:00"/>
    <s v="West"/>
    <s v="California"/>
    <s v="San Francisco"/>
    <n v="203"/>
    <n v="3727.08"/>
    <n v="0.36"/>
    <x v="2"/>
    <s v="Nike Air Max 90 SP"/>
    <s v="CQ6639-001"/>
  </r>
  <r>
    <s v="NIKE"/>
    <n v="1128299"/>
    <d v="2021-02-03T00:00:00"/>
    <s v="West"/>
    <s v="California"/>
    <s v="San Francisco"/>
    <n v="182"/>
    <n v="6228.04"/>
    <n v="0.57999999999999996"/>
    <x v="2"/>
    <s v="Nike Air Force 1 '07 Essential"/>
    <s v="AO2132-401"/>
  </r>
  <r>
    <s v="NIKE"/>
    <n v="1128299"/>
    <d v="2021-02-04T00:00:00"/>
    <s v="West"/>
    <s v="California"/>
    <s v="San Francisco"/>
    <n v="196"/>
    <n v="2840.04"/>
    <n v="0.23"/>
    <x v="2"/>
    <s v="Nike Joyride Dual Run"/>
    <s v="CD4363-103"/>
  </r>
  <r>
    <s v="NIKE"/>
    <n v="1128299"/>
    <d v="2021-02-05T00:00:00"/>
    <s v="West"/>
    <s v="California"/>
    <s v="San Francisco"/>
    <n v="263"/>
    <n v="6017.44"/>
    <n v="0.44"/>
    <x v="2"/>
    <s v="Jordan Proto-React Z"/>
    <s v="CI3794-600"/>
  </r>
  <r>
    <s v="NIKE"/>
    <n v="1128299"/>
    <d v="2021-02-06T00:00:00"/>
    <s v="West"/>
    <s v="California"/>
    <s v="San Francisco"/>
    <n v="236"/>
    <n v="3422"/>
    <n v="0.25"/>
    <x v="2"/>
    <s v="Nike Air Max 270 React LX"/>
    <s v="CK4126-001"/>
  </r>
  <r>
    <s v="NIKE"/>
    <n v="1128299"/>
    <d v="2021-02-07T00:00:00"/>
    <s v="West"/>
    <s v="California"/>
    <s v="San Francisco"/>
    <n v="210"/>
    <n v="4200"/>
    <n v="0.4"/>
    <x v="2"/>
    <s v="Nike AF-1 Shadow SE"/>
    <s v="CQ3317-001"/>
  </r>
  <r>
    <s v="NIKE"/>
    <n v="1128299"/>
    <d v="2021-02-08T00:00:00"/>
    <s v="West"/>
    <s v="California"/>
    <s v="San Francisco"/>
    <n v="210"/>
    <n v="4452"/>
    <n v="0.4"/>
    <x v="2"/>
    <s v="NikeCourt Air Zoom Vapor X"/>
    <s v="AA8030-108"/>
  </r>
  <r>
    <s v="NIKE"/>
    <n v="1128299"/>
    <d v="2021-02-09T00:00:00"/>
    <s v="West"/>
    <s v="California"/>
    <s v="San Francisco"/>
    <n v="163"/>
    <n v="5853.33"/>
    <n v="0.56999999999999995"/>
    <x v="2"/>
    <s v="Nike Bella Kai"/>
    <s v="AO3622-006"/>
  </r>
  <r>
    <s v="NIKE"/>
    <n v="1128299"/>
    <d v="2021-02-10T00:00:00"/>
    <s v="West"/>
    <s v="California"/>
    <s v="San Francisco"/>
    <n v="202"/>
    <n v="2842.14"/>
    <n v="0.21"/>
    <x v="2"/>
    <s v="Nike Mercurial Vapor 13 Club Neymar Jr. MG"/>
    <s v="AT7967-104"/>
  </r>
  <r>
    <s v="NIKE"/>
    <n v="1128299"/>
    <d v="2021-02-11T00:00:00"/>
    <s v="West"/>
    <s v="California"/>
    <s v="San Francisco"/>
    <n v="293"/>
    <n v="5977.2"/>
    <n v="0.4"/>
    <x v="2"/>
    <s v="Nike Mercurial Vapor 13 Club Neymar Jr. TF"/>
    <s v="AT8000-104"/>
  </r>
  <r>
    <s v="NIKE"/>
    <n v="1128299"/>
    <d v="2021-02-12T00:00:00"/>
    <s v="West"/>
    <s v="California"/>
    <s v="San Francisco"/>
    <n v="273"/>
    <n v="4275.18"/>
    <n v="0.27"/>
    <x v="2"/>
    <s v="Nike Mercurial Vapor 13 Elite Neymar Jr. FG"/>
    <s v="AT7898-104"/>
  </r>
  <r>
    <s v="NIKE"/>
    <n v="1128299"/>
    <d v="2021-02-13T00:00:00"/>
    <s v="West"/>
    <s v="California"/>
    <s v="San Francisco"/>
    <n v="233"/>
    <n v="4846.3999999999996"/>
    <n v="0.4"/>
    <x v="2"/>
    <s v="Nike Mercurial Vapor 13 Academy Neymar Jr. TF"/>
    <s v="AT7995-104"/>
  </r>
  <r>
    <s v="NIKE"/>
    <n v="1128299"/>
    <d v="2021-02-14T00:00:00"/>
    <s v="West"/>
    <s v="California"/>
    <s v="San Francisco"/>
    <n v="194"/>
    <n v="3957.6"/>
    <n v="0.4"/>
    <x v="2"/>
    <s v="Nike Mercurial Vapor 13 Academy Neymar Jr. MG"/>
    <s v="AT7960-104"/>
  </r>
  <r>
    <s v="NIKE"/>
    <n v="1128299"/>
    <d v="2021-02-15T00:00:00"/>
    <s v="West"/>
    <s v="California"/>
    <s v="San Francisco"/>
    <n v="175"/>
    <n v="6195"/>
    <n v="0.6"/>
    <x v="2"/>
    <s v="LeBron 17"/>
    <s v="BQ3177-100"/>
  </r>
  <r>
    <s v="NIKE"/>
    <n v="1128299"/>
    <d v="2021-02-16T00:00:00"/>
    <s v="West"/>
    <s v="California"/>
    <s v="San Francisco"/>
    <n v="208"/>
    <n v="3205.28"/>
    <n v="0.23"/>
    <x v="2"/>
    <s v="Nike Benassi"/>
    <s v="343881-412"/>
  </r>
  <r>
    <s v="NIKE"/>
    <n v="1189833"/>
    <d v="2021-02-17T00:00:00"/>
    <s v="West"/>
    <s v="California"/>
    <s v="San Francisco"/>
    <n v="203"/>
    <n v="3312.96"/>
    <n v="0.51"/>
    <x v="2"/>
    <s v="Nike Air Max Dia Icon Clash"/>
    <s v="AQ4312-107"/>
  </r>
  <r>
    <s v="NIKE"/>
    <n v="1189833"/>
    <d v="2021-02-18T00:00:00"/>
    <s v="West"/>
    <s v="California"/>
    <s v="San Francisco"/>
    <n v="196"/>
    <n v="2892.96"/>
    <n v="0.36"/>
    <x v="2"/>
    <s v="Air Jordan XXXIV PF"/>
    <s v="BQ3381-600"/>
  </r>
  <r>
    <s v="NIKE"/>
    <n v="1189833"/>
    <d v="2021-03-09T00:00:00"/>
    <s v="West"/>
    <s v="California"/>
    <s v="San Francisco"/>
    <n v="189"/>
    <n v="4029.48"/>
    <n v="0.52"/>
    <x v="2"/>
    <s v="LeBron Witness 4 EP"/>
    <s v="CD0188-101"/>
  </r>
  <r>
    <s v="NIKE"/>
    <n v="1189833"/>
    <d v="2021-03-10T00:00:00"/>
    <s v="West"/>
    <s v="California"/>
    <s v="San Francisco"/>
    <n v="160"/>
    <n v="3214.4"/>
    <n v="0.49"/>
    <x v="2"/>
    <s v="Nike Air Zoom Winflo 5"/>
    <s v="AA7406-006"/>
  </r>
  <r>
    <s v="NIKE"/>
    <n v="1189833"/>
    <d v="2021-03-11T00:00:00"/>
    <s v="West"/>
    <s v="California"/>
    <s v="Los Angeles"/>
    <n v="145"/>
    <n v="4689.3"/>
    <n v="0.66"/>
    <x v="2"/>
    <s v="Nike Air Max 90"/>
    <s v="CD0917-300"/>
  </r>
  <r>
    <s v="NIKE"/>
    <n v="1189833"/>
    <d v="2021-03-12T00:00:00"/>
    <s v="West"/>
    <s v="California"/>
    <s v="Los Angeles"/>
    <n v="182"/>
    <n v="2313.2199999999998"/>
    <n v="0.31"/>
    <x v="2"/>
    <s v="PG 3 NASA"/>
    <s v="CI2666-400"/>
  </r>
  <r>
    <s v="NIKE"/>
    <n v="1189833"/>
    <d v="2021-03-13T00:00:00"/>
    <s v="West"/>
    <s v="California"/>
    <s v="Los Angeles"/>
    <n v="225"/>
    <n v="4054.5"/>
    <n v="0.53"/>
    <x v="2"/>
    <s v="Nike React Sertu"/>
    <s v="AT5301-003"/>
  </r>
  <r>
    <s v="NIKE"/>
    <n v="1189833"/>
    <d v="2021-03-14T00:00:00"/>
    <s v="West"/>
    <s v="California"/>
    <s v="Los Angeles"/>
    <n v="195"/>
    <n v="3354"/>
    <n v="0.4"/>
    <x v="2"/>
    <s v="Nike React Element 55 SE"/>
    <s v="CD2153-001"/>
  </r>
  <r>
    <s v="NIKE"/>
    <n v="1189833"/>
    <d v="2021-03-15T00:00:00"/>
    <s v="West"/>
    <s v="California"/>
    <s v="Los Angeles"/>
    <n v="169"/>
    <n v="3718"/>
    <n v="0.5"/>
    <x v="2"/>
    <s v="Nike SB Zoom Stefan Janoski Mid RM"/>
    <s v="AT7324-001"/>
  </r>
  <r>
    <s v="NIKE"/>
    <n v="1189833"/>
    <d v="2021-03-16T00:00:00"/>
    <s v="West"/>
    <s v="California"/>
    <s v="Los Angeles"/>
    <n v="152"/>
    <n v="3053.68"/>
    <n v="0.49"/>
    <x v="2"/>
    <s v="Nike Zoom Rival Fly 2"/>
    <s v="CJ0710-004"/>
  </r>
  <r>
    <s v="NIKE"/>
    <n v="1189833"/>
    <d v="2021-03-17T00:00:00"/>
    <s v="West"/>
    <s v="California"/>
    <s v="Los Angeles"/>
    <n v="113"/>
    <n v="3534.64"/>
    <n v="0.68"/>
    <x v="2"/>
    <s v="Nike Precision 4"/>
    <s v="CK1069-001"/>
  </r>
  <r>
    <s v="NIKE"/>
    <n v="1189833"/>
    <d v="2021-03-18T00:00:00"/>
    <s v="West"/>
    <s v="California"/>
    <s v="Los Angeles"/>
    <n v="176"/>
    <n v="2164.8000000000002"/>
    <n v="0.3"/>
    <x v="2"/>
    <s v="Nike Renew Run Special Edition"/>
    <s v="CT3509-001"/>
  </r>
  <r>
    <s v="NIKE"/>
    <n v="1189833"/>
    <d v="2021-03-19T00:00:00"/>
    <s v="West"/>
    <s v="California"/>
    <s v="Los Angeles"/>
    <n v="216"/>
    <n v="3456"/>
    <n v="0.5"/>
    <x v="2"/>
    <s v="Kyrie Flytrap 3 EP"/>
    <s v="CD0191-009"/>
  </r>
  <r>
    <s v="NIKE"/>
    <n v="1189833"/>
    <d v="2021-03-20T00:00:00"/>
    <s v="West"/>
    <s v="California"/>
    <s v="Los Angeles"/>
    <n v="195"/>
    <n v="2798.25"/>
    <n v="0.35"/>
    <x v="2"/>
    <s v="Nike Mercurial Vapor 13 Club Neymar Jr IC"/>
    <s v="AT7998-104"/>
  </r>
  <r>
    <s v="NIKE"/>
    <n v="1189833"/>
    <d v="2021-03-21T00:00:00"/>
    <s v="West"/>
    <s v="California"/>
    <s v="Los Angeles"/>
    <n v="169"/>
    <n v="3903.9"/>
    <n v="0.55000000000000004"/>
    <x v="2"/>
    <s v="Nike Air Max Alpha Savage"/>
    <s v="AT3378-471"/>
  </r>
  <r>
    <s v="NIKE"/>
    <n v="1189833"/>
    <d v="2021-03-22T00:00:00"/>
    <s v="West"/>
    <s v="California"/>
    <s v="Los Angeles"/>
    <n v="154"/>
    <n v="2841.3"/>
    <n v="0.45"/>
    <x v="2"/>
    <s v="Jordan Max 200"/>
    <s v="CD6105-007"/>
  </r>
  <r>
    <s v="NIKE"/>
    <n v="1189833"/>
    <d v="2021-03-23T00:00:00"/>
    <s v="West"/>
    <s v="California"/>
    <s v="Los Angeles"/>
    <n v="106"/>
    <n v="3315.68"/>
    <n v="0.68"/>
    <x v="2"/>
    <s v="Nike React Vision"/>
    <s v="CD4373-001"/>
  </r>
  <r>
    <s v="NIKE"/>
    <n v="1189833"/>
    <d v="2021-04-06T00:00:00"/>
    <s v="West"/>
    <s v="California"/>
    <s v="Los Angeles"/>
    <n v="188"/>
    <n v="2697.8"/>
    <n v="0.35"/>
    <x v="2"/>
    <s v="Nike Phantom Vision 2 Club Dynamic Fit TF"/>
    <s v="CD4173-606"/>
  </r>
  <r>
    <s v="NIKE"/>
    <n v="1189833"/>
    <d v="2021-04-07T00:00:00"/>
    <s v="West"/>
    <s v="California"/>
    <s v="Los Angeles"/>
    <n v="240"/>
    <n v="5160"/>
    <n v="0.5"/>
    <x v="2"/>
    <s v="Jordan Trunner NXT React"/>
    <s v="AV1201-600"/>
  </r>
  <r>
    <s v="NIKE"/>
    <n v="1189833"/>
    <d v="2021-04-08T00:00:00"/>
    <s v="West"/>
    <s v="California"/>
    <s v="Los Angeles"/>
    <n v="156"/>
    <n v="2751.84"/>
    <n v="0.36"/>
    <x v="2"/>
    <s v="Kyrie Low 2"/>
    <s v="AV6337-003"/>
  </r>
  <r>
    <s v="NIKE"/>
    <n v="1189833"/>
    <d v="2021-04-09T00:00:00"/>
    <s v="West"/>
    <s v="California"/>
    <s v="Los Angeles"/>
    <n v="175"/>
    <n v="4716.25"/>
    <n v="0.55000000000000004"/>
    <x v="2"/>
    <s v="Nike Zoom Pegasus Turbo 2"/>
    <s v="CN6928-300"/>
  </r>
  <r>
    <s v="NIKE"/>
    <n v="1189833"/>
    <d v="2021-04-10T00:00:00"/>
    <s v="West"/>
    <s v="California"/>
    <s v="Los Angeles"/>
    <n v="152"/>
    <n v="3202.64"/>
    <n v="0.49"/>
    <x v="2"/>
    <s v="Nike React Infinity Run Flyknit"/>
    <s v="CD4372-004"/>
  </r>
  <r>
    <s v="NIKE"/>
    <n v="1189833"/>
    <d v="2021-04-11T00:00:00"/>
    <s v="West"/>
    <s v="California"/>
    <s v="Los Angeles"/>
    <n v="119"/>
    <n v="3848.46"/>
    <n v="0.66"/>
    <x v="2"/>
    <s v="Nike Tiempo Legend 8 Academy MG"/>
    <s v="AT5292-606"/>
  </r>
  <r>
    <s v="NIKE"/>
    <n v="1189833"/>
    <d v="2021-04-12T00:00:00"/>
    <s v="West"/>
    <s v="California"/>
    <s v="Los Angeles"/>
    <n v="174"/>
    <n v="3560.04"/>
    <n v="0.33"/>
    <x v="2"/>
    <s v="Kyrie 5"/>
    <s v="AQ2456-007"/>
  </r>
  <r>
    <s v="NIKE"/>
    <n v="1189833"/>
    <d v="2021-04-13T00:00:00"/>
    <s v="West"/>
    <s v="California"/>
    <s v="Los Angeles"/>
    <n v="208"/>
    <n v="4434.5600000000004"/>
    <n v="0.52"/>
    <x v="2"/>
    <s v="Nike Flex 2020 RN"/>
    <s v="CJ0217-001"/>
  </r>
  <r>
    <s v="NIKE"/>
    <n v="1189833"/>
    <d v="2021-04-14T00:00:00"/>
    <s v="West"/>
    <s v="California"/>
    <s v="Los Angeles"/>
    <n v="169"/>
    <n v="2780.05"/>
    <n v="0.35"/>
    <x v="2"/>
    <s v="Nike Air Force 1 '07"/>
    <s v="315122-001"/>
  </r>
  <r>
    <s v="NIKE"/>
    <n v="1189833"/>
    <d v="2021-04-15T00:00:00"/>
    <s v="West"/>
    <s v="California"/>
    <s v="Los Angeles"/>
    <n v="163"/>
    <n v="3814.2"/>
    <n v="0.52"/>
    <x v="2"/>
    <s v="Nike SB Chron Solarsoft Premium"/>
    <s v="CK0980-002"/>
  </r>
  <r>
    <s v="NIKE"/>
    <n v="1189833"/>
    <d v="2021-04-16T00:00:00"/>
    <s v="West"/>
    <s v="California"/>
    <s v="Los Angeles"/>
    <n v="154"/>
    <n v="3030.72"/>
    <n v="0.48"/>
    <x v="2"/>
    <s v="LeBron Soldier 13 SFG"/>
    <s v="AR4225-003"/>
  </r>
  <r>
    <s v="NIKE"/>
    <n v="1189833"/>
    <d v="2021-04-17T00:00:00"/>
    <s v="West"/>
    <s v="California"/>
    <s v="Los Angeles"/>
    <n v="131"/>
    <n v="3831.75"/>
    <n v="0.65"/>
    <x v="2"/>
    <s v="NikeCourt Air Max Vapor Wing Premium"/>
    <s v="CT3890-101"/>
  </r>
  <r>
    <s v="NIKE"/>
    <n v="1189833"/>
    <d v="2021-04-18T00:00:00"/>
    <s v="West"/>
    <s v="California"/>
    <s v="Los Angeles"/>
    <n v="181"/>
    <n v="3591.04"/>
    <n v="0.31"/>
    <x v="2"/>
    <s v="Nike Mercurial Vapor 13 Club TF"/>
    <s v="AT7999-414"/>
  </r>
  <r>
    <s v="NIKE"/>
    <n v="1189833"/>
    <d v="2021-04-19T00:00:00"/>
    <s v="West"/>
    <s v="California"/>
    <s v="Los Angeles"/>
    <n v="270"/>
    <n v="6534"/>
    <n v="0.55000000000000004"/>
    <x v="2"/>
    <s v="Nike Phantom Vision 2 Elite Dynamic Fit FG"/>
    <s v="CD4161-606"/>
  </r>
  <r>
    <s v="NIKE"/>
    <n v="1189833"/>
    <d v="2021-04-20T00:00:00"/>
    <s v="West"/>
    <s v="California"/>
    <s v="Los Angeles"/>
    <n v="225"/>
    <n v="3701.25"/>
    <n v="0.35"/>
    <x v="2"/>
    <s v="Nike Air Skarn"/>
    <s v="CD2189-002"/>
  </r>
  <r>
    <s v="NIKE"/>
    <n v="1189833"/>
    <d v="2021-04-21T00:00:00"/>
    <s v="West"/>
    <s v="California"/>
    <s v="Los Angeles"/>
    <n v="203"/>
    <n v="5359.2"/>
    <n v="0.55000000000000004"/>
    <x v="2"/>
    <s v="Nike Air Max 270 SE"/>
    <s v="CD6615-100"/>
  </r>
  <r>
    <s v="NIKE"/>
    <n v="1189833"/>
    <d v="2021-04-22T00:00:00"/>
    <s v="West"/>
    <s v="California"/>
    <s v="Los Angeles"/>
    <n v="175"/>
    <n v="3696"/>
    <n v="0.48"/>
    <x v="2"/>
    <s v="Nike Zoom KD11 EP"/>
    <s v="AO2605-600"/>
  </r>
  <r>
    <s v="NIKE"/>
    <n v="1189833"/>
    <d v="2021-04-23T00:00:00"/>
    <s v="West"/>
    <s v="California"/>
    <s v="Los Angeles"/>
    <n v="125"/>
    <n v="3881.25"/>
    <n v="0.69"/>
    <x v="2"/>
    <s v="Nike SB Blazer Low XT"/>
    <s v="864348-019"/>
  </r>
  <r>
    <s v="NIKE"/>
    <n v="1189833"/>
    <d v="2021-04-24T00:00:00"/>
    <s v="West"/>
    <s v="California"/>
    <s v="Los Angeles"/>
    <n v="200"/>
    <n v="3720"/>
    <n v="0.31"/>
    <x v="2"/>
    <s v="Nike Air Max 720 Horizon"/>
    <s v="BQ5808-100"/>
  </r>
  <r>
    <s v="NIKE"/>
    <n v="1189833"/>
    <d v="2021-04-25T00:00:00"/>
    <s v="West"/>
    <s v="California"/>
    <s v="Los Angeles"/>
    <n v="238"/>
    <n v="4976.58"/>
    <n v="0.51"/>
    <x v="2"/>
    <s v="Nike React Metcon AMP"/>
    <s v="CN5501-046"/>
  </r>
  <r>
    <s v="NIKE"/>
    <n v="1189833"/>
    <d v="2021-04-26T00:00:00"/>
    <s v="West"/>
    <s v="California"/>
    <s v="Los Angeles"/>
    <n v="216"/>
    <n v="3775.68"/>
    <n v="0.38"/>
    <x v="2"/>
    <s v="Nike Huarache Type"/>
    <s v="BQ5102-400"/>
  </r>
  <r>
    <s v="NIKE"/>
    <n v="1189833"/>
    <d v="2021-04-27T00:00:00"/>
    <s v="West"/>
    <s v="California"/>
    <s v="Los Angeles"/>
    <n v="218"/>
    <n v="5327.92"/>
    <n v="0.52"/>
    <x v="2"/>
    <s v="Nike Air Max 95 Premium"/>
    <s v="CJ0588-001"/>
  </r>
  <r>
    <s v="NIKE"/>
    <n v="1189833"/>
    <d v="2021-04-28T00:00:00"/>
    <s v="West"/>
    <s v="California"/>
    <s v="Los Angeles"/>
    <n v="189"/>
    <n v="3991.68"/>
    <n v="0.48"/>
    <x v="2"/>
    <s v="Nike Free RN 5.0"/>
    <s v="BV7774-100"/>
  </r>
  <r>
    <s v="NIKE"/>
    <n v="1189833"/>
    <d v="2021-04-29T00:00:00"/>
    <s v="West"/>
    <s v="California"/>
    <s v="Los Angeles"/>
    <n v="189"/>
    <n v="5738.04"/>
    <n v="0.66"/>
    <x v="2"/>
    <s v="Nike Zoom Vomero 5 SE SP"/>
    <s v="CI1694-300"/>
  </r>
  <r>
    <s v="NIKE"/>
    <n v="1189833"/>
    <d v="2021-04-30T00:00:00"/>
    <s v="West"/>
    <s v="California"/>
    <s v="Los Angeles"/>
    <n v="203"/>
    <n v="3593.1"/>
    <n v="0.3"/>
    <x v="2"/>
    <s v="Nike Benassi JDI"/>
    <s v="631261-035"/>
  </r>
  <r>
    <s v="NIKE"/>
    <n v="1189833"/>
    <d v="2021-05-01T00:00:00"/>
    <s v="West"/>
    <s v="California"/>
    <s v="Los Angeles"/>
    <n v="252"/>
    <n v="6158.88"/>
    <n v="0.52"/>
    <x v="2"/>
    <s v="Kyrie 6 'Enlightenment'"/>
    <s v="BQ4630-500"/>
  </r>
  <r>
    <s v="NIKE"/>
    <n v="1189833"/>
    <d v="2021-05-02T00:00:00"/>
    <s v="West"/>
    <s v="California"/>
    <s v="Los Angeles"/>
    <n v="221"/>
    <n v="4508.3999999999996"/>
    <n v="0.4"/>
    <x v="2"/>
    <s v="Nike Tiempo Legend 8 Academy IC"/>
    <s v="AT6099-606"/>
  </r>
  <r>
    <s v="NIKE"/>
    <n v="1189833"/>
    <d v="2021-05-03T00:00:00"/>
    <s v="West"/>
    <s v="California"/>
    <s v="Los Angeles"/>
    <n v="218"/>
    <n v="5336.64"/>
    <n v="0.51"/>
    <x v="2"/>
    <s v="Nike Mercurial Vapor 13 Academy MG"/>
    <s v="AT5269-606"/>
  </r>
  <r>
    <s v="NIKE"/>
    <n v="1189833"/>
    <d v="2021-05-04T00:00:00"/>
    <s v="West"/>
    <s v="California"/>
    <s v="Los Angeles"/>
    <n v="169"/>
    <n v="3812.64"/>
    <n v="0.48"/>
    <x v="2"/>
    <s v="Nike React Presto Premium"/>
    <s v="CN7664-800"/>
  </r>
  <r>
    <s v="NIKE"/>
    <n v="1189833"/>
    <d v="2021-05-05T00:00:00"/>
    <s v="West"/>
    <s v="California"/>
    <s v="Los Angeles"/>
    <n v="182"/>
    <n v="7072.52"/>
    <n v="0.67"/>
    <x v="2"/>
    <s v="Zoom Freak 1 'Employee of the Month'"/>
    <s v="CD4962-001"/>
  </r>
  <r>
    <s v="NIKE"/>
    <n v="1189833"/>
    <d v="2021-05-06T00:00:00"/>
    <s v="West"/>
    <s v="California"/>
    <s v="Los Angeles"/>
    <n v="189"/>
    <n v="4035.15"/>
    <n v="0.35"/>
    <x v="2"/>
    <s v="Nike ZoomX Vaporfly NEXT%"/>
    <s v="AO4568-600"/>
  </r>
  <r>
    <s v="NIKE"/>
    <n v="1189833"/>
    <d v="2021-05-07T00:00:00"/>
    <s v="West"/>
    <s v="California"/>
    <s v="Los Angeles"/>
    <n v="213"/>
    <n v="5405.94"/>
    <n v="0.54"/>
    <x v="2"/>
    <s v="Nike SB Check"/>
    <s v="705265-006"/>
  </r>
  <r>
    <s v="NIKE"/>
    <n v="1189833"/>
    <d v="2021-05-08T00:00:00"/>
    <s v="West"/>
    <s v="California"/>
    <s v="Los Angeles"/>
    <n v="247"/>
    <n v="4569.5"/>
    <n v="0.37"/>
    <x v="2"/>
    <s v="Nike Free RN Flyknit 3.0 2020"/>
    <s v="CJ0266-001"/>
  </r>
  <r>
    <s v="NIKE"/>
    <n v="1189833"/>
    <d v="2021-05-09T00:00:00"/>
    <s v="West"/>
    <s v="California"/>
    <s v="Los Angeles"/>
    <n v="196"/>
    <n v="4508"/>
    <n v="0.5"/>
    <x v="2"/>
    <s v="Nike Air Zoom Structure 22"/>
    <s v="AA1636-406"/>
  </r>
  <r>
    <s v="NIKE"/>
    <n v="1189833"/>
    <d v="2021-05-10T00:00:00"/>
    <s v="West"/>
    <s v="California"/>
    <s v="Los Angeles"/>
    <n v="176"/>
    <n v="4048"/>
    <n v="0.5"/>
    <x v="2"/>
    <s v="Nike Drop-Type Mid"/>
    <s v="BQ5190-101"/>
  </r>
  <r>
    <s v="NIKE"/>
    <n v="1189833"/>
    <d v="2021-05-11T00:00:00"/>
    <s v="West"/>
    <s v="California"/>
    <s v="Los Angeles"/>
    <n v="163"/>
    <n v="6334.18"/>
    <n v="0.67"/>
    <x v="2"/>
    <s v="Nike iSPA React"/>
    <s v="CT2692-002"/>
  </r>
  <r>
    <s v="NIKE"/>
    <n v="1189833"/>
    <d v="2021-05-12T00:00:00"/>
    <s v="West"/>
    <s v="California"/>
    <s v="Los Angeles"/>
    <n v="189"/>
    <n v="3456.81"/>
    <n v="0.31"/>
    <x v="2"/>
    <s v="Nike PhantomVNM Club FG"/>
    <s v="AO0577-717"/>
  </r>
  <r>
    <s v="NIKE"/>
    <n v="1189833"/>
    <d v="2021-05-13T00:00:00"/>
    <s v="West"/>
    <s v="California"/>
    <s v="Los Angeles"/>
    <n v="224"/>
    <n v="5488"/>
    <n v="0.5"/>
    <x v="2"/>
    <s v="Nike Air Max 90"/>
    <s v="CU3005-171"/>
  </r>
  <r>
    <s v="NIKE"/>
    <n v="1189833"/>
    <d v="2021-05-14T00:00:00"/>
    <s v="West"/>
    <s v="California"/>
    <s v="Los Angeles"/>
    <n v="232"/>
    <n v="4259.5200000000004"/>
    <n v="0.36"/>
    <x v="2"/>
    <s v="NikeCourt Air Zoom Zero"/>
    <s v="AA8018-101"/>
  </r>
  <r>
    <s v="NIKE"/>
    <n v="1189833"/>
    <d v="2021-05-15T00:00:00"/>
    <s v="West"/>
    <s v="California"/>
    <s v="Los Angeles"/>
    <n v="176"/>
    <n v="4398.24"/>
    <n v="0.51"/>
    <x v="2"/>
    <s v="Nike Air Force Max II"/>
    <s v="AV6243-400"/>
  </r>
  <r>
    <s v="NIKE"/>
    <n v="1189833"/>
    <d v="2021-05-16T00:00:00"/>
    <s v="West"/>
    <s v="California"/>
    <s v="Los Angeles"/>
    <n v="175"/>
    <n v="3780"/>
    <n v="0.45"/>
    <x v="2"/>
    <s v="Nike Air Max 270 React"/>
    <s v="CT2535-001"/>
  </r>
  <r>
    <s v="NIKE"/>
    <n v="1189833"/>
    <d v="2021-05-17T00:00:00"/>
    <s v="West"/>
    <s v="California"/>
    <s v="Los Angeles"/>
    <n v="174"/>
    <n v="6625.92"/>
    <n v="0.68"/>
    <x v="2"/>
    <s v="Nike Mercurial Superfly 7 Academy MDS IC"/>
    <s v="BQ5430-401"/>
  </r>
  <r>
    <s v="NIKE"/>
    <n v="1189833"/>
    <d v="2021-05-18T00:00:00"/>
    <s v="West"/>
    <s v="California"/>
    <s v="Los Angeles"/>
    <n v="176"/>
    <n v="3819.2"/>
    <n v="0.35"/>
    <x v="2"/>
    <s v="Nike Air Max 1 Print"/>
    <s v="AQ0927-100"/>
  </r>
  <r>
    <s v="NIKE"/>
    <n v="1189833"/>
    <d v="2021-05-19T00:00:00"/>
    <s v="West"/>
    <s v="California"/>
    <s v="Los Angeles"/>
    <n v="231"/>
    <n v="5659.5"/>
    <n v="0.5"/>
    <x v="2"/>
    <s v="Nike Air Max 97 SE"/>
    <s v="AQ4126-100"/>
  </r>
  <r>
    <s v="NIKE"/>
    <n v="1189833"/>
    <d v="2021-05-20T00:00:00"/>
    <s v="West"/>
    <s v="California"/>
    <s v="Los Angeles"/>
    <n v="215"/>
    <n v="4411.8"/>
    <n v="0.38"/>
    <x v="2"/>
    <s v="NikeCourt Air Zoom Resistance"/>
    <s v="918194-003"/>
  </r>
  <r>
    <s v="NIKE"/>
    <n v="1189833"/>
    <d v="2021-05-21T00:00:00"/>
    <s v="West"/>
    <s v="California"/>
    <s v="Los Angeles"/>
    <n v="169"/>
    <n v="3971.5"/>
    <n v="0.5"/>
    <x v="2"/>
    <s v="Nike Phantom Venom Club IC"/>
    <s v="AO0578-717"/>
  </r>
  <r>
    <s v="NIKE"/>
    <n v="1189833"/>
    <d v="2021-05-22T00:00:00"/>
    <s v="West"/>
    <s v="California"/>
    <s v="Los Angeles"/>
    <n v="176"/>
    <n v="3722.4"/>
    <n v="0.45"/>
    <x v="2"/>
    <s v="Nike Benassi JDI SE"/>
    <s v="CK0986-002"/>
  </r>
  <r>
    <s v="NIKE"/>
    <n v="1189833"/>
    <d v="2021-05-23T00:00:00"/>
    <s v="West"/>
    <s v="California"/>
    <s v="Los Angeles"/>
    <n v="174"/>
    <n v="6603.3"/>
    <n v="0.69"/>
    <x v="2"/>
    <s v="Nike Mercurial Superfly 7 Elite MDS FG"/>
    <s v="BQ5469-703"/>
  </r>
  <r>
    <s v="NIKE"/>
    <n v="1189833"/>
    <d v="2021-05-24T00:00:00"/>
    <s v="West"/>
    <s v="California"/>
    <s v="Los Angeles"/>
    <n v="189"/>
    <n v="3791.34"/>
    <n v="0.34"/>
    <x v="2"/>
    <s v="Nike Mercurial Vapor 13 Club IC"/>
    <s v="AT7997-606"/>
  </r>
  <r>
    <s v="NIKE"/>
    <n v="1189833"/>
    <d v="2021-05-25T00:00:00"/>
    <s v="West"/>
    <s v="California"/>
    <s v="Los Angeles"/>
    <n v="225"/>
    <n v="5622.75"/>
    <n v="0.51"/>
    <x v="2"/>
    <s v="Nike Air VaporMax 360"/>
    <s v="CT5063-100"/>
  </r>
  <r>
    <s v="NIKE"/>
    <n v="1189833"/>
    <d v="2021-05-26T00:00:00"/>
    <s v="West"/>
    <s v="California"/>
    <s v="Los Angeles"/>
    <n v="243"/>
    <n v="4617"/>
    <n v="0.38"/>
    <x v="2"/>
    <s v="Nike Solarsoft"/>
    <s v="488161-602"/>
  </r>
  <r>
    <s v="NIKE"/>
    <n v="1189833"/>
    <d v="2021-05-27T00:00:00"/>
    <s v="West"/>
    <s v="California"/>
    <s v="Los Angeles"/>
    <n v="182"/>
    <n v="4520.88"/>
    <n v="0.54"/>
    <x v="2"/>
    <s v="Air Jordan 11 Retro Low"/>
    <s v="528895-003"/>
  </r>
  <r>
    <s v="NIKE"/>
    <n v="1189833"/>
    <d v="2021-05-28T00:00:00"/>
    <s v="West"/>
    <s v="California"/>
    <s v="Los Angeles"/>
    <n v="210"/>
    <n v="5145"/>
    <n v="0.5"/>
    <x v="2"/>
    <s v="Nike Zoom Fly 3 Premium"/>
    <s v="CD4570-300"/>
  </r>
  <r>
    <s v="NIKE"/>
    <n v="1189833"/>
    <d v="2021-05-29T00:00:00"/>
    <s v="West"/>
    <s v="California"/>
    <s v="Los Angeles"/>
    <n v="156"/>
    <n v="5577"/>
    <n v="0.65"/>
    <x v="2"/>
    <s v="Nike Zoom Gravity"/>
    <s v="BQ3203-007"/>
  </r>
  <r>
    <s v="NIKE"/>
    <n v="1189833"/>
    <d v="2021-05-30T00:00:00"/>
    <s v="West"/>
    <s v="California"/>
    <s v="Los Angeles"/>
    <n v="196"/>
    <n v="4047.4"/>
    <n v="0.35"/>
    <x v="2"/>
    <s v="Nike MX-720-818"/>
    <s v="CU3013-070"/>
  </r>
  <r>
    <s v="NIKE"/>
    <n v="1185732"/>
    <d v="2021-05-31T00:00:00"/>
    <s v="West"/>
    <s v="California"/>
    <s v="Los Angeles"/>
    <n v="124"/>
    <n v="2837.12"/>
    <n v="0.52"/>
    <x v="2"/>
    <s v="Nike Mercurial Vapor 13 Elite SE FG"/>
    <s v="CD6720-808"/>
  </r>
  <r>
    <s v="NIKE"/>
    <n v="1185732"/>
    <d v="2021-06-01T00:00:00"/>
    <s v="West"/>
    <s v="California"/>
    <s v="Los Angeles"/>
    <n v="77"/>
    <n v="1452.22"/>
    <n v="0.46"/>
    <x v="2"/>
    <s v="Nike Air Max 720 BETRUE"/>
    <s v="CJ5472-900"/>
  </r>
  <r>
    <s v="NIKE"/>
    <n v="1185732"/>
    <d v="2021-06-02T00:00:00"/>
    <s v="West"/>
    <s v="California"/>
    <s v="Los Angeles"/>
    <n v="83"/>
    <n v="1248.32"/>
    <n v="0.47"/>
    <x v="2"/>
    <s v="Nike Air Force 1 Mid '07"/>
    <s v="315123-111"/>
  </r>
  <r>
    <s v="NIKE"/>
    <n v="1185732"/>
    <d v="2021-06-03T00:00:00"/>
    <s v="West"/>
    <s v="California"/>
    <s v="Los Angeles"/>
    <n v="34"/>
    <n v="654.16"/>
    <n v="0.52"/>
    <x v="2"/>
    <s v="Nike Air Max 2017"/>
    <s v="849559-004"/>
  </r>
  <r>
    <s v="NIKE"/>
    <n v="1185732"/>
    <d v="2021-06-04T00:00:00"/>
    <s v="Midwest"/>
    <s v="Illinois"/>
    <s v="Chicago"/>
    <n v="47"/>
    <n v="1220.5899999999999"/>
    <n v="0.49"/>
    <x v="2"/>
    <s v="Nike EXP-X14 SE"/>
    <s v="AO3095-100"/>
  </r>
  <r>
    <s v="NIKE"/>
    <n v="1185732"/>
    <d v="2021-06-05T00:00:00"/>
    <s v="Midwest"/>
    <s v="Illinois"/>
    <s v="Chicago"/>
    <n v="69"/>
    <n v="1697.4"/>
    <n v="0.6"/>
    <x v="2"/>
    <s v="NikeCourt Lite 2"/>
    <s v="AR8836-009"/>
  </r>
  <r>
    <s v="NIKE"/>
    <n v="1185732"/>
    <d v="2021-06-06T00:00:00"/>
    <s v="Midwest"/>
    <s v="Illinois"/>
    <s v="Chicago"/>
    <n v="158"/>
    <n v="3545.52"/>
    <n v="0.51"/>
    <x v="2"/>
    <s v="Air Max 200 20"/>
    <s v="CT5062-100"/>
  </r>
  <r>
    <s v="NIKE"/>
    <n v="1185732"/>
    <d v="2021-06-07T00:00:00"/>
    <s v="Midwest"/>
    <s v="Illinois"/>
    <s v="Chicago"/>
    <n v="51"/>
    <n v="1030.71"/>
    <n v="0.47"/>
    <x v="2"/>
    <s v="Nike x Undercover Air Max 720"/>
    <s v="CN2408-001"/>
  </r>
  <r>
    <s v="NIKE"/>
    <n v="1185732"/>
    <d v="2021-06-08T00:00:00"/>
    <s v="Midwest"/>
    <s v="Illinois"/>
    <s v="Chicago"/>
    <n v="61"/>
    <n v="897.92"/>
    <n v="0.46"/>
    <x v="2"/>
    <s v="Air Jordan 13 Retro"/>
    <s v="414571-030"/>
  </r>
  <r>
    <s v="NIKE"/>
    <n v="1185732"/>
    <d v="2021-06-09T00:00:00"/>
    <s v="Midwest"/>
    <s v="Illinois"/>
    <s v="Chicago"/>
    <n v="28"/>
    <n v="578.76"/>
    <n v="0.53"/>
    <x v="2"/>
    <s v="Nike Cortez '72 S.D."/>
    <s v="CJ2586-100"/>
  </r>
  <r>
    <s v="NIKE"/>
    <n v="1185732"/>
    <d v="2021-06-10T00:00:00"/>
    <s v="Midwest"/>
    <s v="Illinois"/>
    <s v="Chicago"/>
    <n v="44"/>
    <n v="1034"/>
    <n v="0.47"/>
    <x v="2"/>
    <s v="Nike Xarr"/>
    <s v="BQ5240-200"/>
  </r>
  <r>
    <s v="NIKE"/>
    <n v="1185732"/>
    <d v="2021-06-11T00:00:00"/>
    <s v="Midwest"/>
    <s v="Illinois"/>
    <s v="Chicago"/>
    <n v="77"/>
    <n v="2152.15"/>
    <n v="0.65"/>
    <x v="2"/>
    <s v="Nike Air Max 97 On Air Jasmine Lasode"/>
    <s v="CI1504-100"/>
  </r>
  <r>
    <s v="NIKE"/>
    <n v="1185732"/>
    <d v="2021-06-12T00:00:00"/>
    <s v="Midwest"/>
    <s v="Illinois"/>
    <s v="Chicago"/>
    <n v="144"/>
    <n v="3722.4"/>
    <n v="0.55000000000000004"/>
    <x v="2"/>
    <s v="Nike Air Force 1 GORE-TEX ®"/>
    <s v="CK2630-700"/>
  </r>
  <r>
    <s v="NIKE"/>
    <n v="1185732"/>
    <d v="2021-06-13T00:00:00"/>
    <s v="Midwest"/>
    <s v="Illinois"/>
    <s v="Chicago"/>
    <n v="60"/>
    <n v="1324.8"/>
    <n v="0.48"/>
    <x v="2"/>
    <s v="Kyrie 6 EP 'Chinese New Year'"/>
    <s v="CD5029-001"/>
  </r>
  <r>
    <s v="NIKE"/>
    <n v="1185732"/>
    <d v="2021-06-14T00:00:00"/>
    <s v="Midwest"/>
    <s v="Illinois"/>
    <s v="Chicago"/>
    <n v="68"/>
    <n v="1132.2"/>
    <n v="0.45"/>
    <x v="2"/>
    <s v="Nike Fly.By Mid"/>
    <s v="CD0189-001"/>
  </r>
  <r>
    <s v="NIKE"/>
    <n v="1185732"/>
    <d v="2021-06-15T00:00:00"/>
    <s v="Midwest"/>
    <s v="Illinois"/>
    <s v="Chicago"/>
    <n v="19"/>
    <n v="412.87"/>
    <n v="0.53"/>
    <x v="2"/>
    <s v="Nike Zoom KD12"/>
    <s v="CK1195-101"/>
  </r>
  <r>
    <s v="NIKE"/>
    <n v="1185732"/>
    <d v="2021-06-16T00:00:00"/>
    <s v="Midwest"/>
    <s v="Illinois"/>
    <s v="Chicago"/>
    <n v="38"/>
    <n v="1000.16"/>
    <n v="0.47"/>
    <x v="2"/>
    <s v="Nike Mercurial Vapor 13 Academy MDS MG"/>
    <s v="CJ1292-401"/>
  </r>
  <r>
    <s v="NIKE"/>
    <n v="1185732"/>
    <d v="2021-06-17T00:00:00"/>
    <s v="Midwest"/>
    <s v="Illinois"/>
    <s v="Chicago"/>
    <n v="63"/>
    <n v="1786.05"/>
    <n v="0.63"/>
    <x v="2"/>
    <s v="Nike Mercurial Vapor 13 Elite SE FG"/>
    <s v="CD6720-808"/>
  </r>
  <r>
    <s v="NIKE"/>
    <n v="1185732"/>
    <d v="2021-06-18T00:00:00"/>
    <s v="Midwest"/>
    <s v="Illinois"/>
    <s v="Chicago"/>
    <n v="122"/>
    <n v="3045.12"/>
    <n v="0.52"/>
    <x v="2"/>
    <s v="Nike Epic React Flyknit 2"/>
    <s v="BQ8928-011"/>
  </r>
  <r>
    <s v="NIKE"/>
    <n v="1185732"/>
    <d v="2021-06-19T00:00:00"/>
    <s v="Midwest"/>
    <s v="Illinois"/>
    <s v="Chicago"/>
    <n v="44"/>
    <n v="971.52"/>
    <n v="0.46"/>
    <x v="2"/>
    <s v="Nike MX-720-818"/>
    <s v="BV5841-800"/>
  </r>
  <r>
    <s v="NIKE"/>
    <n v="1185732"/>
    <d v="2021-06-20T00:00:00"/>
    <s v="Midwest"/>
    <s v="Illinois"/>
    <s v="Chicago"/>
    <n v="42"/>
    <n v="725.76"/>
    <n v="0.48"/>
    <x v="2"/>
    <s v="Nike Mercurial Vapor 13 Club Neymar Jr. MG"/>
    <s v="AT7967-104"/>
  </r>
  <r>
    <s v="NIKE"/>
    <n v="1185732"/>
    <d v="2021-06-21T00:00:00"/>
    <s v="Midwest"/>
    <s v="Illinois"/>
    <s v="Chicago"/>
    <n v="20"/>
    <n v="440"/>
    <n v="0.5"/>
    <x v="2"/>
    <s v="Nike Air Streak Lite"/>
    <s v="CD4387-100"/>
  </r>
  <r>
    <s v="NIKE"/>
    <n v="1185732"/>
    <d v="2021-06-22T00:00:00"/>
    <s v="Midwest"/>
    <s v="Illinois"/>
    <s v="Chicago"/>
    <n v="28"/>
    <n v="710.64"/>
    <n v="0.47"/>
    <x v="2"/>
    <s v="Nike SB Zoom Stefan Janoski Canvas RM Premium"/>
    <s v="AQ7878-003"/>
  </r>
  <r>
    <s v="NIKE"/>
    <n v="1185732"/>
    <d v="2021-06-23T00:00:00"/>
    <s v="Midwest"/>
    <s v="Illinois"/>
    <s v="Chicago"/>
    <n v="65"/>
    <n v="1911"/>
    <n v="0.6"/>
    <x v="2"/>
    <s v="Nike Air VaporMax LX"/>
    <s v="BV1712-001"/>
  </r>
  <r>
    <s v="NIKE"/>
    <n v="1185732"/>
    <d v="2021-06-24T00:00:00"/>
    <s v="Midwest"/>
    <s v="Illinois"/>
    <s v="Chicago"/>
    <n v="134"/>
    <n v="4196.88"/>
    <n v="0.54"/>
    <x v="2"/>
    <s v="Nike Wildhorse 6"/>
    <s v="BV7106-400"/>
  </r>
  <r>
    <s v="NIKE"/>
    <n v="1185732"/>
    <d v="2021-06-25T00:00:00"/>
    <s v="Midwest"/>
    <s v="Illinois"/>
    <s v="Chicago"/>
    <n v="54"/>
    <n v="1287.9000000000001"/>
    <n v="0.45"/>
    <x v="2"/>
    <s v="Nike Air Zoom Pegasus 36"/>
    <s v="AQ2210-002"/>
  </r>
  <r>
    <s v="NIKE"/>
    <n v="1185732"/>
    <d v="2021-06-26T00:00:00"/>
    <s v="Midwest"/>
    <s v="Illinois"/>
    <s v="Chicago"/>
    <n v="44"/>
    <n v="991.76"/>
    <n v="0.46"/>
    <x v="2"/>
    <s v="Nike Air Zoom Wildhorse 5"/>
    <s v="AQ2222-200"/>
  </r>
  <r>
    <s v="NIKE"/>
    <n v="1185732"/>
    <d v="2021-06-27T00:00:00"/>
    <s v="Midwest"/>
    <s v="Illinois"/>
    <s v="Chicago"/>
    <n v="28"/>
    <n v="712.32"/>
    <n v="0.53"/>
    <x v="2"/>
    <s v="Nike Air Max 720 Waves"/>
    <s v="BQ4430-400"/>
  </r>
  <r>
    <s v="NIKE"/>
    <n v="1185732"/>
    <d v="2021-06-28T00:00:00"/>
    <s v="Midwest"/>
    <s v="Illinois"/>
    <s v="Chicago"/>
    <n v="35"/>
    <n v="949.9"/>
    <n v="0.46"/>
    <x v="2"/>
    <s v="Nike Benassi JDI BETRUE"/>
    <s v="CD2717-001"/>
  </r>
  <r>
    <s v="NIKE"/>
    <n v="1185732"/>
    <d v="2021-06-29T00:00:00"/>
    <s v="Midwest"/>
    <s v="Illinois"/>
    <s v="Chicago"/>
    <n v="63"/>
    <n v="2419.1999999999998"/>
    <n v="0.6"/>
    <x v="2"/>
    <s v="Kyrie 4"/>
    <s v="943806-602"/>
  </r>
  <r>
    <s v="NIKE"/>
    <n v="1185732"/>
    <d v="2021-06-30T00:00:00"/>
    <s v="Midwest"/>
    <s v="Illinois"/>
    <s v="Chicago"/>
    <n v="135"/>
    <n v="3415.5"/>
    <n v="0.55000000000000004"/>
    <x v="2"/>
    <s v="Air Jordan 5 Retro"/>
    <s v="CN2932-100"/>
  </r>
  <r>
    <s v="NIKE"/>
    <n v="1185732"/>
    <d v="2021-07-01T00:00:00"/>
    <s v="Midwest"/>
    <s v="Illinois"/>
    <s v="Chicago"/>
    <n v="63"/>
    <n v="1219.05"/>
    <n v="0.45"/>
    <x v="2"/>
    <s v="Nike Flex 2020 RN"/>
    <s v="CI9994-001"/>
  </r>
  <r>
    <s v="NIKE"/>
    <n v="1185732"/>
    <d v="2021-07-02T00:00:00"/>
    <s v="Midwest"/>
    <s v="Illinois"/>
    <s v="Chicago"/>
    <n v="54"/>
    <n v="947.7"/>
    <n v="0.45"/>
    <x v="2"/>
    <s v="Nike Drop-Type Premium"/>
    <s v="CN6916-100"/>
  </r>
  <r>
    <s v="NIKE"/>
    <n v="1185732"/>
    <d v="2021-07-03T00:00:00"/>
    <s v="Midwest"/>
    <s v="Illinois"/>
    <s v="Chicago"/>
    <n v="47"/>
    <n v="946.58"/>
    <n v="0.53"/>
    <x v="2"/>
    <s v="Jordan Modero 2 VP"/>
    <s v="CU2708-901"/>
  </r>
  <r>
    <s v="NIKE"/>
    <n v="1185732"/>
    <d v="2021-07-04T00:00:00"/>
    <s v="Midwest"/>
    <s v="Illinois"/>
    <s v="Chicago"/>
    <n v="51"/>
    <n v="1173"/>
    <n v="0.5"/>
    <x v="2"/>
    <s v="Nike React Metcon"/>
    <s v="BQ6044-100"/>
  </r>
  <r>
    <s v="NIKE"/>
    <n v="1185732"/>
    <d v="2021-07-05T00:00:00"/>
    <s v="Midwest"/>
    <s v="Illinois"/>
    <s v="Chicago"/>
    <n v="105"/>
    <n v="3373.65"/>
    <n v="0.63"/>
    <x v="2"/>
    <s v="Nike Joyride Dual Run"/>
    <s v="CD4365-003"/>
  </r>
  <r>
    <s v="NIKE"/>
    <n v="1185732"/>
    <d v="2021-07-06T00:00:00"/>
    <s v="Midwest"/>
    <s v="Illinois"/>
    <s v="Chicago"/>
    <n v="161"/>
    <n v="3934.84"/>
    <n v="0.52"/>
    <x v="2"/>
    <s v="Nike Classic Cortez"/>
    <s v="749571-154"/>
  </r>
  <r>
    <s v="NIKE"/>
    <n v="1185732"/>
    <d v="2021-07-07T00:00:00"/>
    <s v="Midwest"/>
    <s v="Illinois"/>
    <s v="Chicago"/>
    <n v="81"/>
    <n v="1567.35"/>
    <n v="0.45"/>
    <x v="2"/>
    <s v="Nike React Element 55 Premium"/>
    <s v="CI3835-002"/>
  </r>
  <r>
    <s v="NIKE"/>
    <n v="1185732"/>
    <d v="2021-07-08T00:00:00"/>
    <s v="Midwest"/>
    <s v="Illinois"/>
    <s v="Chicago"/>
    <n v="65"/>
    <n v="1053"/>
    <n v="0.45"/>
    <x v="2"/>
    <s v="Nike Mercurial Vapor 13 Academy MDS TF"/>
    <s v="CJ1306-401"/>
  </r>
  <r>
    <s v="NIKE"/>
    <n v="1185732"/>
    <d v="2021-07-09T00:00:00"/>
    <s v="Midwest"/>
    <s v="Illinois"/>
    <s v="Chicago"/>
    <n v="50"/>
    <n v="1053"/>
    <n v="0.54"/>
    <x v="2"/>
    <s v="Jordan 'Why Not?' Zer0.2 SE"/>
    <s v="CW6565-900"/>
  </r>
  <r>
    <s v="NIKE"/>
    <n v="1185732"/>
    <d v="2021-07-10T00:00:00"/>
    <s v="Midwest"/>
    <s v="Illinois"/>
    <s v="Chicago"/>
    <n v="56"/>
    <n v="1210.72"/>
    <n v="0.46"/>
    <x v="2"/>
    <s v="Nike Joyride CC"/>
    <s v="AO1742-004"/>
  </r>
  <r>
    <s v="NIKE"/>
    <n v="1185732"/>
    <d v="2021-07-11T00:00:00"/>
    <s v="Midwest"/>
    <s v="Illinois"/>
    <s v="Chicago"/>
    <n v="120"/>
    <n v="3952.8"/>
    <n v="0.61"/>
    <x v="2"/>
    <s v="Nike Tiempo Legend 8 Club TF"/>
    <s v="AT6109-606"/>
  </r>
  <r>
    <s v="NIKE"/>
    <n v="1185732"/>
    <d v="2021-07-12T00:00:00"/>
    <s v="Midwest"/>
    <s v="Illinois"/>
    <s v="Chicago"/>
    <n v="149"/>
    <n v="3723.51"/>
    <n v="0.51"/>
    <x v="2"/>
    <s v="Nike Phantom Vision 2 Academy Dynamic Fit TF"/>
    <s v="CD4172-606"/>
  </r>
  <r>
    <s v="NIKE"/>
    <n v="1185732"/>
    <d v="2021-07-13T00:00:00"/>
    <s v="Midwest"/>
    <s v="Illinois"/>
    <s v="Chicago"/>
    <n v="94"/>
    <n v="1772.84"/>
    <n v="0.46"/>
    <x v="2"/>
    <s v="Nike Zoom Fly Flyknit"/>
    <s v="AR4561-200"/>
  </r>
  <r>
    <s v="NIKE"/>
    <n v="1185732"/>
    <d v="2021-07-14T00:00:00"/>
    <s v="Midwest"/>
    <s v="Illinois"/>
    <s v="Chicago"/>
    <n v="75"/>
    <n v="1396.5"/>
    <n v="0.49"/>
    <x v="2"/>
    <s v="Nike Air Max 98 SE"/>
    <s v="CD0132-001"/>
  </r>
  <r>
    <s v="NIKE"/>
    <n v="1185732"/>
    <d v="2021-07-15T00:00:00"/>
    <s v="Midwest"/>
    <s v="Illinois"/>
    <s v="Chicago"/>
    <n v="63"/>
    <n v="1165.5"/>
    <n v="0.5"/>
    <x v="2"/>
    <s v="Nike Air Max Tailwind IV SP"/>
    <s v="BV1357-003"/>
  </r>
  <r>
    <s v="NIKE"/>
    <n v="1185732"/>
    <d v="2021-07-16T00:00:00"/>
    <s v="Midwest"/>
    <s v="Illinois"/>
    <s v="Chicago"/>
    <n v="50"/>
    <n v="1225"/>
    <n v="0.5"/>
    <x v="2"/>
    <s v="Jordan Proto-Lyte"/>
    <s v="AT3381-008"/>
  </r>
  <r>
    <s v="NIKE"/>
    <n v="1185732"/>
    <d v="2021-07-17T00:00:00"/>
    <s v="Midwest"/>
    <s v="Illinois"/>
    <s v="Chicago"/>
    <n v="94"/>
    <n v="3055"/>
    <n v="0.65"/>
    <x v="2"/>
    <s v="Nike Mercurial Superfly 7 Academy TF"/>
    <s v="AT7978-414"/>
  </r>
  <r>
    <s v="NIKE"/>
    <n v="1185732"/>
    <d v="2021-07-18T00:00:00"/>
    <s v="Midwest"/>
    <s v="Illinois"/>
    <s v="Chicago"/>
    <n v="135"/>
    <n v="3172.5"/>
    <n v="0.5"/>
    <x v="2"/>
    <s v="Nike x Hawkins High Cortez"/>
    <s v="CJ6106-100"/>
  </r>
  <r>
    <s v="NIKE"/>
    <n v="1185732"/>
    <d v="2021-07-19T00:00:00"/>
    <s v="Midwest"/>
    <s v="Illinois"/>
    <s v="Chicago"/>
    <n v="84"/>
    <n v="1687.56"/>
    <n v="0.49"/>
    <x v="2"/>
    <s v="Nike Epic Phantom React Flyknit Icon Clash"/>
    <s v="CK0089-100"/>
  </r>
  <r>
    <s v="NIKE"/>
    <n v="1185732"/>
    <d v="2021-07-20T00:00:00"/>
    <s v="Midwest"/>
    <s v="Illinois"/>
    <s v="Chicago"/>
    <n v="60"/>
    <n v="1015.2"/>
    <n v="0.47"/>
    <x v="2"/>
    <s v="Nike Air Max 2090"/>
    <s v="CT7695-401"/>
  </r>
  <r>
    <s v="NIKE"/>
    <n v="1185732"/>
    <d v="2021-07-21T00:00:00"/>
    <s v="Midwest"/>
    <s v="Illinois"/>
    <s v="Chicago"/>
    <n v="44"/>
    <n v="839.52"/>
    <n v="0.53"/>
    <x v="2"/>
    <s v="Nike Phantom Vision Academy Dynamic Fit MG"/>
    <s v="AO3258-080"/>
  </r>
  <r>
    <s v="NIKE"/>
    <n v="1185732"/>
    <d v="2021-07-22T00:00:00"/>
    <s v="Midwest"/>
    <s v="Illinois"/>
    <s v="Chicago"/>
    <n v="49"/>
    <n v="1104.46"/>
    <n v="0.46"/>
    <x v="2"/>
    <s v="NikeCourt Air Max Vapor Wing MS"/>
    <s v="BQ0129-106"/>
  </r>
  <r>
    <s v="NIKE"/>
    <n v="1185732"/>
    <d v="2021-07-23T00:00:00"/>
    <s v="Midwest"/>
    <s v="Illinois"/>
    <s v="Chicago"/>
    <n v="73"/>
    <n v="2476.16"/>
    <n v="0.64"/>
    <x v="2"/>
    <s v="LeBron x John Elliott Icon"/>
    <s v="AQ0114-101"/>
  </r>
  <r>
    <s v="NIKE"/>
    <n v="1185732"/>
    <d v="2021-07-24T00:00:00"/>
    <s v="Midwest"/>
    <s v="Illinois"/>
    <s v="Chicago"/>
    <n v="115"/>
    <n v="3542"/>
    <n v="0.55000000000000004"/>
    <x v="2"/>
    <s v="Nike Air Max 270 Flyknit"/>
    <s v="AO1023-005"/>
  </r>
  <r>
    <s v="NIKE"/>
    <n v="1185732"/>
    <d v="2021-07-25T00:00:00"/>
    <s v="Midwest"/>
    <s v="Illinois"/>
    <s v="Chicago"/>
    <n v="75"/>
    <n v="1800.75"/>
    <n v="0.49"/>
    <x v="2"/>
    <s v="Air Jordan 13 Retro Chinese New Year"/>
    <s v="CW4409-100"/>
  </r>
  <r>
    <s v="NIKE"/>
    <n v="1185732"/>
    <d v="2021-07-26T00:00:00"/>
    <s v="Midwest"/>
    <s v="Illinois"/>
    <s v="Chicago"/>
    <n v="39"/>
    <n v="842.4"/>
    <n v="0.45"/>
    <x v="2"/>
    <s v="Nike Zoom Pegasus Turbo Shield"/>
    <s v="BQ1896-002"/>
  </r>
  <r>
    <s v="NIKE"/>
    <n v="1185732"/>
    <d v="2021-07-27T00:00:00"/>
    <s v="Midwest"/>
    <s v="Illinois"/>
    <s v="Chicago"/>
    <n v="33"/>
    <n v="791.01"/>
    <n v="0.51"/>
    <x v="2"/>
    <s v="Nike Air Wildwood ACG"/>
    <s v="AO3116-004"/>
  </r>
  <r>
    <s v="NIKE"/>
    <n v="1185732"/>
    <d v="2021-07-28T00:00:00"/>
    <s v="Midwest"/>
    <s v="Illinois"/>
    <s v="Chicago"/>
    <n v="33"/>
    <n v="868.56"/>
    <n v="0.47"/>
    <x v="2"/>
    <s v="Nike Air Max 720"/>
    <s v="CI3870-100"/>
  </r>
  <r>
    <s v="NIKE"/>
    <n v="1185732"/>
    <d v="2021-07-29T00:00:00"/>
    <s v="Midwest"/>
    <s v="Illinois"/>
    <s v="Chicago"/>
    <n v="65"/>
    <n v="2340"/>
    <n v="0.6"/>
    <x v="2"/>
    <s v="LeBron 16 Low"/>
    <s v="CI2668-004"/>
  </r>
  <r>
    <s v="NIKE"/>
    <n v="1185732"/>
    <d v="2021-07-30T00:00:00"/>
    <s v="Midwest"/>
    <s v="Illinois"/>
    <s v="Chicago"/>
    <n v="112"/>
    <n v="3326.4"/>
    <n v="0.54"/>
    <x v="2"/>
    <s v="Air Jordan 14 Retro"/>
    <s v="487471-003"/>
  </r>
  <r>
    <s v="NIKE"/>
    <n v="1185732"/>
    <d v="2021-07-31T00:00:00"/>
    <s v="Midwest"/>
    <s v="Illinois"/>
    <s v="Chicago"/>
    <n v="65"/>
    <n v="1405.3"/>
    <n v="0.47"/>
    <x v="2"/>
    <s v="Nike Air Force 1 Type-2"/>
    <s v="CT2584-100"/>
  </r>
  <r>
    <s v="NIKE"/>
    <n v="1185732"/>
    <d v="2021-08-01T00:00:00"/>
    <s v="Midwest"/>
    <s v="Illinois"/>
    <s v="Chicago"/>
    <n v="49"/>
    <n v="1105.44"/>
    <n v="0.47"/>
    <x v="2"/>
    <s v="Nike Free RN Flyknit 3.0"/>
    <s v="AQ5708-201"/>
  </r>
  <r>
    <s v="NIKE"/>
    <n v="1185732"/>
    <d v="2021-08-02T00:00:00"/>
    <s v="Midwest"/>
    <s v="Illinois"/>
    <s v="Chicago"/>
    <n v="53"/>
    <n v="1292.1400000000001"/>
    <n v="0.53"/>
    <x v="2"/>
    <s v="Nike SB Air Max Stefan Janoski 2"/>
    <s v="AQ7477-009"/>
  </r>
  <r>
    <s v="NIKE"/>
    <n v="1185732"/>
    <d v="2021-08-03T00:00:00"/>
    <s v="Midwest"/>
    <s v="Illinois"/>
    <s v="Chicago"/>
    <n v="41"/>
    <n v="1148"/>
    <n v="0.5"/>
    <x v="2"/>
    <s v="Nike Air Zoom Pegasus 36 Trail"/>
    <s v="AR5676-401"/>
  </r>
  <r>
    <s v="NIKE"/>
    <n v="1185732"/>
    <d v="2021-08-04T00:00:00"/>
    <s v="Midwest"/>
    <s v="Illinois"/>
    <s v="Chicago"/>
    <n v="65"/>
    <n v="2379"/>
    <n v="0.6"/>
    <x v="2"/>
    <s v="Nike Tiempo Legend 8 Club IC"/>
    <s v="AT6110-004"/>
  </r>
  <r>
    <s v="NIKE"/>
    <n v="1185732"/>
    <d v="2021-08-05T00:00:00"/>
    <s v="Midwest"/>
    <s v="Illinois"/>
    <s v="Chicago"/>
    <n v="150"/>
    <n v="4702.5"/>
    <n v="0.55000000000000004"/>
    <x v="2"/>
    <s v="Nike Flex TR 9"/>
    <s v="AQ7491-008"/>
  </r>
  <r>
    <s v="NIKE"/>
    <n v="1185732"/>
    <d v="2021-08-06T00:00:00"/>
    <s v="Midwest"/>
    <s v="Illinois"/>
    <s v="Chicago"/>
    <n v="75"/>
    <n v="1656"/>
    <n v="0.48"/>
    <x v="2"/>
    <s v="Nike Epic Phantom React"/>
    <s v="CI1291-400"/>
  </r>
  <r>
    <s v="NIKE"/>
    <n v="1185732"/>
    <d v="2021-08-07T00:00:00"/>
    <s v="Midwest"/>
    <s v="Illinois"/>
    <s v="Chicago"/>
    <n v="75"/>
    <n v="1690.5"/>
    <n v="0.49"/>
    <x v="2"/>
    <s v="Nike Metcon 5 AMP"/>
    <s v="CN5455-160"/>
  </r>
  <r>
    <s v="NIKE"/>
    <n v="1185732"/>
    <d v="2021-08-08T00:00:00"/>
    <s v="Midwest"/>
    <s v="Illinois"/>
    <s v="Chicago"/>
    <n v="54"/>
    <n v="1402.38"/>
    <n v="0.53"/>
    <x v="2"/>
    <s v="Nike SB Air Zoom Bruin Edge"/>
    <s v="CD5036-100"/>
  </r>
  <r>
    <s v="NIKE"/>
    <n v="1185732"/>
    <d v="2021-08-09T00:00:00"/>
    <s v="Midwest"/>
    <s v="Illinois"/>
    <s v="Chicago"/>
    <n v="58"/>
    <n v="1539.9"/>
    <n v="0.45"/>
    <x v="2"/>
    <s v="Nike ISPA Air Max 720"/>
    <s v="CQ6278-001"/>
  </r>
  <r>
    <s v="NIKE"/>
    <n v="1185732"/>
    <d v="2021-08-10T00:00:00"/>
    <s v="Midwest"/>
    <s v="Illinois"/>
    <s v="Chicago"/>
    <n v="81"/>
    <n v="3265.92"/>
    <n v="0.63"/>
    <x v="2"/>
    <s v="Nike x Undercover React Presto"/>
    <s v="CU3459-200"/>
  </r>
  <r>
    <s v="NIKE"/>
    <n v="1197831"/>
    <d v="2021-08-11T00:00:00"/>
    <s v="Midwest"/>
    <s v="Illinois"/>
    <s v="Chicago"/>
    <n v="189"/>
    <n v="1512"/>
    <n v="0.4"/>
    <x v="2"/>
    <s v="Nike Vandalised"/>
    <s v="BQ3610-100"/>
  </r>
  <r>
    <s v="NIKE"/>
    <n v="1197831"/>
    <d v="2021-08-12T00:00:00"/>
    <s v="Midwest"/>
    <s v="Illinois"/>
    <s v="Chicago"/>
    <n v="196"/>
    <n v="2195.1999999999998"/>
    <n v="0.4"/>
    <x v="2"/>
    <s v="Nike Signal D/MS/X"/>
    <s v="AT5303-100"/>
  </r>
  <r>
    <s v="NIKE"/>
    <n v="1197831"/>
    <d v="2021-08-13T00:00:00"/>
    <s v="Midwest"/>
    <s v="Illinois"/>
    <s v="Chicago"/>
    <n v="158"/>
    <n v="1749.06"/>
    <n v="0.41"/>
    <x v="2"/>
    <s v="Nike Air Max 720 (OBJ)"/>
    <s v="CK2531-001"/>
  </r>
  <r>
    <s v="NIKE"/>
    <n v="1197831"/>
    <d v="2021-08-14T00:00:00"/>
    <s v="Midwest"/>
    <s v="Illinois"/>
    <s v="Chicago"/>
    <n v="152"/>
    <n v="2635.68"/>
    <n v="0.51"/>
    <x v="2"/>
    <s v="Nike Vandalised LX"/>
    <s v="BQ3611-100"/>
  </r>
  <r>
    <s v="NIKE"/>
    <n v="1197831"/>
    <d v="2021-08-15T00:00:00"/>
    <s v="South"/>
    <s v="Texas"/>
    <s v="Dallas"/>
    <n v="94"/>
    <n v="1217.3"/>
    <n v="0.35"/>
    <x v="2"/>
    <s v="Nike Canyon"/>
    <s v="CV5515-001"/>
  </r>
  <r>
    <s v="NIKE"/>
    <n v="1197831"/>
    <d v="2021-08-16T00:00:00"/>
    <s v="South"/>
    <s v="Texas"/>
    <s v="Dallas"/>
    <n v="147"/>
    <n v="2668.05"/>
    <n v="0.55000000000000004"/>
    <x v="2"/>
    <s v="Nike Flex RN 2019"/>
    <s v="AQ7487-201"/>
  </r>
  <r>
    <s v="NIKE"/>
    <n v="1197831"/>
    <d v="2021-08-17T00:00:00"/>
    <s v="South"/>
    <s v="Texas"/>
    <s v="Dallas"/>
    <n v="176"/>
    <n v="1740.64"/>
    <n v="0.43"/>
    <x v="2"/>
    <s v="Nike Free RN 5.0"/>
    <s v="AQ1289-003"/>
  </r>
  <r>
    <s v="NIKE"/>
    <n v="1197831"/>
    <d v="2021-08-18T00:00:00"/>
    <s v="South"/>
    <s v="Texas"/>
    <s v="Dallas"/>
    <n v="163"/>
    <n v="2086.4"/>
    <n v="0.4"/>
    <x v="2"/>
    <s v="NikeCourt Air Max Vapor Wing MS"/>
    <s v="BQ0129-106"/>
  </r>
  <r>
    <s v="NIKE"/>
    <n v="1197831"/>
    <d v="2021-08-19T00:00:00"/>
    <s v="South"/>
    <s v="Texas"/>
    <s v="Dallas"/>
    <n v="119"/>
    <n v="1739.78"/>
    <n v="0.43"/>
    <x v="2"/>
    <s v="Nike Air Max 90 NS SE"/>
    <s v="881105-800"/>
  </r>
  <r>
    <s v="NIKE"/>
    <n v="1197831"/>
    <d v="2021-08-20T00:00:00"/>
    <s v="South"/>
    <s v="Texas"/>
    <s v="Dallas"/>
    <n v="128"/>
    <n v="2170.88"/>
    <n v="0.53"/>
    <x v="2"/>
    <s v="Nike Mercurial Vapor 13 Club TF"/>
    <s v="AT7999-414"/>
  </r>
  <r>
    <s v="NIKE"/>
    <n v="1197831"/>
    <d v="2021-08-21T00:00:00"/>
    <s v="South"/>
    <s v="Texas"/>
    <s v="Dallas"/>
    <n v="75"/>
    <n v="997.5"/>
    <n v="0.35"/>
    <x v="2"/>
    <s v="Nike React Vision"/>
    <s v="CI7523-002"/>
  </r>
  <r>
    <s v="NIKE"/>
    <n v="1197831"/>
    <d v="2021-08-22T00:00:00"/>
    <s v="South"/>
    <s v="Texas"/>
    <s v="Dallas"/>
    <n v="140"/>
    <n v="2508.8000000000002"/>
    <n v="0.56000000000000005"/>
    <x v="2"/>
    <s v="Nike Air Max 2090"/>
    <s v="CT7698-600"/>
  </r>
  <r>
    <s v="NIKE"/>
    <n v="1197831"/>
    <d v="2021-08-23T00:00:00"/>
    <s v="South"/>
    <s v="Texas"/>
    <s v="Dallas"/>
    <n v="182"/>
    <n v="2639"/>
    <n v="0.5"/>
    <x v="2"/>
    <s v="Nike Air Max Dia Winter"/>
    <s v="BQ9665-301"/>
  </r>
  <r>
    <s v="NIKE"/>
    <n v="1197831"/>
    <d v="2021-08-24T00:00:00"/>
    <s v="South"/>
    <s v="Texas"/>
    <s v="Dallas"/>
    <n v="169"/>
    <n v="3295.5"/>
    <n v="0.5"/>
    <x v="2"/>
    <s v="Nike Mercurial Superfly 7 Elite SE FG"/>
    <s v="CD6721-808"/>
  </r>
  <r>
    <s v="NIKE"/>
    <n v="1197831"/>
    <d v="2021-08-25T00:00:00"/>
    <s v="South"/>
    <s v="Texas"/>
    <s v="Dallas"/>
    <n v="145"/>
    <n v="1908.2"/>
    <n v="0.47"/>
    <x v="2"/>
    <s v="Nike Zoom Pegasus Turbo 2"/>
    <s v="BV7766-100"/>
  </r>
  <r>
    <s v="NIKE"/>
    <n v="1197831"/>
    <d v="2021-08-26T00:00:00"/>
    <s v="South"/>
    <s v="Texas"/>
    <s v="Dallas"/>
    <n v="116"/>
    <n v="2115.84"/>
    <n v="0.56999999999999995"/>
    <x v="2"/>
    <s v="Nike SB Shane"/>
    <s v="BV0657-400"/>
  </r>
  <r>
    <s v="NIKE"/>
    <n v="1197831"/>
    <d v="2021-08-27T00:00:00"/>
    <s v="South"/>
    <s v="Texas"/>
    <s v="Dallas"/>
    <n v="81"/>
    <n v="1385.1"/>
    <n v="0.45"/>
    <x v="2"/>
    <s v="Nike Kawa Shower"/>
    <s v="832655-001"/>
  </r>
  <r>
    <s v="NIKE"/>
    <n v="1197831"/>
    <d v="2021-08-28T00:00:00"/>
    <s v="South"/>
    <s v="Texas"/>
    <s v="Dallas"/>
    <n v="135"/>
    <n v="2721.6"/>
    <n v="0.63"/>
    <x v="2"/>
    <s v="Nike Air VaporMax 360"/>
    <s v="CK2719-400"/>
  </r>
  <r>
    <s v="NIKE"/>
    <n v="1197831"/>
    <d v="2021-08-29T00:00:00"/>
    <s v="South"/>
    <s v="Texas"/>
    <s v="Dallas"/>
    <n v="182"/>
    <n v="1474.2"/>
    <n v="0.45"/>
    <x v="2"/>
    <s v="Air Jordan 1 Mid"/>
    <s v="554724-050"/>
  </r>
  <r>
    <s v="NIKE"/>
    <n v="1197831"/>
    <d v="2021-08-30T00:00:00"/>
    <s v="South"/>
    <s v="Texas"/>
    <s v="Dallas"/>
    <n v="175"/>
    <n v="2352"/>
    <n v="0.48"/>
    <x v="2"/>
    <s v="Nike Phantom Vision 2 Academy Dynamic Fit MG"/>
    <s v="CD4156-606"/>
  </r>
  <r>
    <s v="NIKE"/>
    <n v="1197831"/>
    <d v="2021-08-31T00:00:00"/>
    <s v="South"/>
    <s v="Texas"/>
    <s v="Dallas"/>
    <n v="152"/>
    <n v="1862"/>
    <n v="0.49"/>
    <x v="2"/>
    <s v="Nike Air Max FF 720"/>
    <s v="AO3189-600"/>
  </r>
  <r>
    <s v="NIKE"/>
    <n v="1197831"/>
    <d v="2021-09-01T00:00:00"/>
    <s v="South"/>
    <s v="Texas"/>
    <s v="Dallas"/>
    <n v="128"/>
    <n v="2190.08"/>
    <n v="0.59"/>
    <x v="2"/>
    <s v="Jordan Proto-Max 720"/>
    <s v="BQ6623-070"/>
  </r>
  <r>
    <s v="NIKE"/>
    <n v="1197831"/>
    <d v="2021-09-02T00:00:00"/>
    <s v="South"/>
    <s v="Texas"/>
    <s v="Dallas"/>
    <n v="85"/>
    <n v="1156"/>
    <n v="0.4"/>
    <x v="2"/>
    <s v="Nike Joyride Run Flyknit"/>
    <s v="AQ2731-500"/>
  </r>
  <r>
    <s v="NIKE"/>
    <n v="1197831"/>
    <d v="2021-09-03T00:00:00"/>
    <s v="South"/>
    <s v="Texas"/>
    <s v="Dallas"/>
    <n v="156"/>
    <n v="2804.88"/>
    <n v="0.62"/>
    <x v="2"/>
    <s v="Nike Odyssey React Flyknit 2"/>
    <s v="AH1016-602"/>
  </r>
  <r>
    <s v="NIKE"/>
    <n v="1197831"/>
    <d v="2021-09-04T00:00:00"/>
    <s v="South"/>
    <s v="Texas"/>
    <s v="Dallas"/>
    <n v="195"/>
    <n v="1852.5"/>
    <n v="0.5"/>
    <x v="2"/>
    <s v="Nike Joyride Optik"/>
    <s v="AJ6844-007"/>
  </r>
  <r>
    <s v="NIKE"/>
    <n v="1197831"/>
    <d v="2021-09-05T00:00:00"/>
    <s v="South"/>
    <s v="Texas"/>
    <s v="Dallas"/>
    <n v="194"/>
    <n v="2756.74"/>
    <n v="0.49"/>
    <x v="2"/>
    <s v="Nike React Element 55 SE"/>
    <s v="CN3591-002"/>
  </r>
  <r>
    <s v="NIKE"/>
    <n v="1197831"/>
    <d v="2021-09-06T00:00:00"/>
    <s v="South"/>
    <s v="Texas"/>
    <s v="Dallas"/>
    <n v="175"/>
    <n v="1974"/>
    <n v="0.47"/>
    <x v="2"/>
    <s v="Nike Air Max Dia LX"/>
    <s v="CI1214-004"/>
  </r>
  <r>
    <s v="NIKE"/>
    <n v="1197831"/>
    <d v="2021-09-07T00:00:00"/>
    <s v="South"/>
    <s v="Texas"/>
    <s v="Dallas"/>
    <n v="154"/>
    <n v="3141.6"/>
    <n v="0.6"/>
    <x v="2"/>
    <s v="Nike Metcon 5"/>
    <s v="AQ1189-009"/>
  </r>
  <r>
    <s v="NIKE"/>
    <n v="1197831"/>
    <d v="2021-09-08T00:00:00"/>
    <s v="South"/>
    <s v="Texas"/>
    <s v="Dallas"/>
    <n v="131"/>
    <n v="2888.55"/>
    <n v="0.45"/>
    <x v="2"/>
    <s v="Nike Benassi"/>
    <s v="343880-090"/>
  </r>
  <r>
    <s v="NIKE"/>
    <n v="1197831"/>
    <d v="2021-09-09T00:00:00"/>
    <s v="South"/>
    <s v="Texas"/>
    <s v="Dallas"/>
    <n v="224"/>
    <n v="6260.8"/>
    <n v="0.65"/>
    <x v="2"/>
    <s v="Nike Zoom KD12 'YouTube'"/>
    <s v="CQ7731-900"/>
  </r>
  <r>
    <s v="NIKE"/>
    <n v="1197831"/>
    <d v="2021-09-10T00:00:00"/>
    <s v="South"/>
    <s v="Texas"/>
    <s v="Dallas"/>
    <n v="224"/>
    <n v="4132.8"/>
    <n v="0.45"/>
    <x v="2"/>
    <s v="Nike Air Force 1 React"/>
    <s v="CD4366-002"/>
  </r>
  <r>
    <s v="NIKE"/>
    <n v="1197831"/>
    <d v="2021-09-11T00:00:00"/>
    <s v="South"/>
    <s v="Texas"/>
    <s v="Dallas"/>
    <n v="200"/>
    <n v="4704"/>
    <n v="0.48"/>
    <x v="2"/>
    <s v="Nike Air Max 90"/>
    <s v="CI5646-200"/>
  </r>
  <r>
    <s v="NIKE"/>
    <n v="1197831"/>
    <d v="2021-09-12T00:00:00"/>
    <s v="South"/>
    <s v="Texas"/>
    <s v="Dallas"/>
    <n v="176"/>
    <n v="3639.68"/>
    <n v="0.47"/>
    <x v="2"/>
    <s v="Nike Air Zoom Pegasus 36"/>
    <s v="CD4573-001"/>
  </r>
  <r>
    <s v="NIKE"/>
    <n v="1197831"/>
    <d v="2021-09-13T00:00:00"/>
    <s v="South"/>
    <s v="Texas"/>
    <s v="Dallas"/>
    <n v="174"/>
    <n v="4115.1000000000004"/>
    <n v="0.55000000000000004"/>
    <x v="2"/>
    <s v="Nike Air Max 98 NRG"/>
    <s v="BQ5613-001"/>
  </r>
  <r>
    <s v="NIKE"/>
    <n v="1197831"/>
    <d v="2021-09-14T00:00:00"/>
    <s v="South"/>
    <s v="Texas"/>
    <s v="Dallas"/>
    <n v="145"/>
    <n v="2805.75"/>
    <n v="0.43"/>
    <x v="2"/>
    <s v="Nike Zoom Fly 3"/>
    <s v="AT8241-002"/>
  </r>
  <r>
    <s v="NIKE"/>
    <n v="1197831"/>
    <d v="2021-09-15T00:00:00"/>
    <s v="South"/>
    <s v="Texas"/>
    <s v="Dallas"/>
    <n v="263"/>
    <n v="8781.57"/>
    <n v="0.63"/>
    <x v="2"/>
    <s v="Kyrie 6 EP"/>
    <s v="BQ4631-100"/>
  </r>
  <r>
    <s v="NIKE"/>
    <n v="1197831"/>
    <d v="2021-09-16T00:00:00"/>
    <s v="South"/>
    <s v="Texas"/>
    <s v="Dallas"/>
    <n v="231"/>
    <n v="4924.92"/>
    <n v="0.52"/>
    <x v="2"/>
    <s v="Nike Air Force 1 Shadow"/>
    <s v="CI0919-100"/>
  </r>
  <r>
    <s v="NIKE"/>
    <n v="1197831"/>
    <d v="2021-09-17T00:00:00"/>
    <s v="South"/>
    <s v="Texas"/>
    <s v="Dallas"/>
    <n v="215"/>
    <n v="5572.8"/>
    <n v="0.54"/>
    <x v="2"/>
    <s v="Nike Air Max Tailwind IV"/>
    <s v="AQ2567-002"/>
  </r>
  <r>
    <s v="NIKE"/>
    <n v="1197831"/>
    <d v="2021-09-18T00:00:00"/>
    <s v="South"/>
    <s v="Texas"/>
    <s v="Dallas"/>
    <n v="254"/>
    <n v="6146.8"/>
    <n v="0.55000000000000004"/>
    <x v="2"/>
    <s v="Nike Potential 3"/>
    <s v="844127-108"/>
  </r>
  <r>
    <s v="NIKE"/>
    <n v="1197831"/>
    <d v="2021-09-19T00:00:00"/>
    <s v="South"/>
    <s v="Texas"/>
    <s v="Dallas"/>
    <n v="150"/>
    <n v="3934.5"/>
    <n v="0.61"/>
    <x v="2"/>
    <s v="Nike Mercurial Vapor 13 Academy IC"/>
    <s v="AT7993-414"/>
  </r>
  <r>
    <s v="NIKE"/>
    <n v="1197831"/>
    <d v="2021-09-20T00:00:00"/>
    <s v="South"/>
    <s v="Texas"/>
    <s v="Dallas"/>
    <n v="167"/>
    <n v="3610.54"/>
    <n v="0.46"/>
    <x v="2"/>
    <s v="Nike x Olivia Kim Air Max 98"/>
    <s v="CK3309-001"/>
  </r>
  <r>
    <s v="NIKE"/>
    <n v="1197831"/>
    <d v="2021-09-21T00:00:00"/>
    <s v="South"/>
    <s v="Texas"/>
    <s v="Dallas"/>
    <n v="255"/>
    <n v="9225.9"/>
    <n v="0.67"/>
    <x v="2"/>
    <s v="NikeCourt Royale"/>
    <s v="749747-010"/>
  </r>
  <r>
    <s v="NIKE"/>
    <n v="1197831"/>
    <d v="2021-09-22T00:00:00"/>
    <s v="South"/>
    <s v="Texas"/>
    <s v="Dallas"/>
    <n v="208"/>
    <n v="5197.92"/>
    <n v="0.51"/>
    <x v="2"/>
    <s v="Nike Air Huarache"/>
    <s v="634835-108"/>
  </r>
  <r>
    <s v="NIKE"/>
    <n v="1197831"/>
    <d v="2021-09-23T00:00:00"/>
    <s v="South"/>
    <s v="Texas"/>
    <s v="Dallas"/>
    <n v="208"/>
    <n v="5512"/>
    <n v="0.5"/>
    <x v="2"/>
    <s v="KD Trey 5 VII EP"/>
    <s v="AT1198-401"/>
  </r>
  <r>
    <s v="NIKE"/>
    <n v="1197831"/>
    <d v="2021-09-24T00:00:00"/>
    <s v="South"/>
    <s v="Texas"/>
    <s v="Dallas"/>
    <n v="273"/>
    <n v="6906.9"/>
    <n v="0.55000000000000004"/>
    <x v="2"/>
    <s v="Nike Phantom Venom Academy FG"/>
    <s v="AO0566-606"/>
  </r>
  <r>
    <s v="NIKE"/>
    <n v="1197831"/>
    <d v="2021-09-25T00:00:00"/>
    <s v="South"/>
    <s v="Texas"/>
    <s v="Dallas"/>
    <n v="147"/>
    <n v="4490.8500000000004"/>
    <n v="0.65"/>
    <x v="2"/>
    <s v="Nike Mercurial Vapor XII Club MG"/>
    <s v="AH7378-801"/>
  </r>
  <r>
    <s v="NIKE"/>
    <n v="1197831"/>
    <d v="2021-09-26T00:00:00"/>
    <s v="South"/>
    <s v="Texas"/>
    <s v="Dallas"/>
    <n v="142"/>
    <n v="3612.48"/>
    <n v="0.48"/>
    <x v="2"/>
    <s v="Nike Phantom Vision 2 Elite Dynamic Fit FG"/>
    <s v="CD4161-606"/>
  </r>
  <r>
    <s v="NIKE"/>
    <n v="1197831"/>
    <d v="2021-09-27T00:00:00"/>
    <s v="South"/>
    <s v="Texas"/>
    <s v="Dallas"/>
    <n v="233"/>
    <n v="9133.6"/>
    <n v="0.7"/>
    <x v="2"/>
    <s v="Nike Air Force 1 Mid '07"/>
    <s v="366731-100"/>
  </r>
  <r>
    <s v="NIKE"/>
    <n v="1197831"/>
    <d v="2021-09-28T00:00:00"/>
    <s v="South"/>
    <s v="Texas"/>
    <s v="Dallas"/>
    <n v="181"/>
    <n v="5276.15"/>
    <n v="0.55000000000000004"/>
    <x v="2"/>
    <s v="Nike Metcon 5 AMP"/>
    <s v="CD3398-063"/>
  </r>
  <r>
    <s v="NIKE"/>
    <n v="1197831"/>
    <d v="2021-09-29T00:00:00"/>
    <s v="South"/>
    <s v="Texas"/>
    <s v="Dallas"/>
    <n v="176"/>
    <n v="4847.04"/>
    <n v="0.51"/>
    <x v="2"/>
    <s v="Nike Air Max 270 React"/>
    <s v="CT5064-001"/>
  </r>
  <r>
    <s v="NIKE"/>
    <n v="1197831"/>
    <d v="2021-09-30T00:00:00"/>
    <s v="South"/>
    <s v="Texas"/>
    <s v="Dallas"/>
    <n v="203"/>
    <n v="6347.81"/>
    <n v="0.53"/>
    <x v="2"/>
    <s v="Nike Air Force 1 '07 Premium"/>
    <s v="BQ4424-700"/>
  </r>
  <r>
    <s v="NIKE"/>
    <n v="1197831"/>
    <d v="2021-10-01T00:00:00"/>
    <s v="South"/>
    <s v="Texas"/>
    <s v="Dallas"/>
    <n v="126"/>
    <n v="4586.3999999999996"/>
    <n v="0.65"/>
    <x v="2"/>
    <s v="Air Jordan 12 Retro"/>
    <s v="130690-017"/>
  </r>
  <r>
    <s v="NIKE"/>
    <n v="1197831"/>
    <d v="2021-10-02T00:00:00"/>
    <s v="South"/>
    <s v="Texas"/>
    <s v="Dallas"/>
    <n v="135"/>
    <n v="3505.95"/>
    <n v="0.49"/>
    <x v="2"/>
    <s v="Nike Air Max 98 LX"/>
    <s v="AV4417-002"/>
  </r>
  <r>
    <s v="NIKE"/>
    <n v="1197831"/>
    <d v="2021-10-03T00:00:00"/>
    <s v="South"/>
    <s v="Texas"/>
    <s v="Dallas"/>
    <n v="203"/>
    <n v="6820.8"/>
    <n v="0.7"/>
    <x v="2"/>
    <s v="Nike Mercurial Superfly 7 Club MG"/>
    <s v="AT7949-606"/>
  </r>
  <r>
    <s v="NIKE"/>
    <n v="1197831"/>
    <d v="2021-10-04T00:00:00"/>
    <s v="South"/>
    <s v="Texas"/>
    <s v="Dallas"/>
    <n v="156"/>
    <n v="3042"/>
    <n v="0.5"/>
    <x v="2"/>
    <s v="Nike Phantom Venom Academy TF"/>
    <s v="AO0571-606"/>
  </r>
  <r>
    <s v="NIKE"/>
    <n v="1197831"/>
    <d v="2021-10-05T00:00:00"/>
    <s v="South"/>
    <s v="Texas"/>
    <s v="Dallas"/>
    <n v="169"/>
    <n v="3275.22"/>
    <n v="0.51"/>
    <x v="2"/>
    <s v="Nike Mercurial Superfly 7 Academy MDS MG"/>
    <s v="BQ5427-401"/>
  </r>
  <r>
    <s v="NIKE"/>
    <n v="1197831"/>
    <d v="2021-10-06T00:00:00"/>
    <s v="South"/>
    <s v="Texas"/>
    <s v="Dallas"/>
    <n v="144"/>
    <n v="3070.08"/>
    <n v="0.52"/>
    <x v="2"/>
    <s v="Nike SB Dunk High Pro"/>
    <s v="BQ6826-003"/>
  </r>
  <r>
    <s v="NIKE"/>
    <n v="1197831"/>
    <d v="2021-10-07T00:00:00"/>
    <s v="South"/>
    <s v="Texas"/>
    <s v="Dallas"/>
    <n v="111"/>
    <n v="2730.6"/>
    <n v="0.6"/>
    <x v="2"/>
    <s v="Nike Phantom Vision Academy Dynamic Fit MG"/>
    <s v="AO3258-080"/>
  </r>
  <r>
    <s v="NIKE"/>
    <n v="1197831"/>
    <d v="2021-10-08T00:00:00"/>
    <s v="South"/>
    <s v="Texas"/>
    <s v="Dallas"/>
    <n v="100"/>
    <n v="1620"/>
    <n v="0.45"/>
    <x v="2"/>
    <s v="Nike Air Max 270 React"/>
    <s v="AT6174-004"/>
  </r>
  <r>
    <s v="NIKE"/>
    <n v="1197831"/>
    <d v="2021-10-09T00:00:00"/>
    <s v="South"/>
    <s v="Texas"/>
    <s v="Dallas"/>
    <n v="161"/>
    <n v="5071.5"/>
    <n v="0.7"/>
    <x v="2"/>
    <s v="Nike Tiempo Legend 8 Elite FG"/>
    <s v="AT5293-004"/>
  </r>
  <r>
    <s v="NIKE"/>
    <n v="1197831"/>
    <d v="2021-10-10T00:00:00"/>
    <s v="South"/>
    <s v="Texas"/>
    <s v="Dallas"/>
    <n v="181"/>
    <n v="3782.9"/>
    <n v="0.55000000000000004"/>
    <x v="2"/>
    <s v="Nike SB Zoom Stefan Janoski Canvas RM"/>
    <s v="AR7718-001"/>
  </r>
  <r>
    <s v="NIKE"/>
    <n v="1197831"/>
    <d v="2021-10-11T00:00:00"/>
    <s v="South"/>
    <s v="Texas"/>
    <s v="Dallas"/>
    <n v="218"/>
    <n v="4033"/>
    <n v="0.5"/>
    <x v="2"/>
    <s v="Nike Flex Contact 3"/>
    <s v="AQ7488-004"/>
  </r>
  <r>
    <s v="NIKE"/>
    <n v="1197831"/>
    <d v="2021-10-12T00:00:00"/>
    <s v="South"/>
    <s v="Texas"/>
    <s v="Dallas"/>
    <n v="176"/>
    <n v="6098.4"/>
    <n v="0.55000000000000004"/>
    <x v="2"/>
    <s v="Jordan 'Why Not?' Zer0.2 SE PF"/>
    <s v="AV4126-002"/>
  </r>
  <r>
    <s v="NIKE"/>
    <n v="1197831"/>
    <d v="2021-10-13T00:00:00"/>
    <s v="South"/>
    <s v="Texas"/>
    <s v="Dallas"/>
    <n v="145"/>
    <n v="5304.1"/>
    <n v="0.62"/>
    <x v="2"/>
    <s v="Nike Shox TL Nova SP"/>
    <s v="CK2085-002"/>
  </r>
  <r>
    <s v="NIKE"/>
    <n v="1197831"/>
    <d v="2021-10-14T00:00:00"/>
    <s v="South"/>
    <s v="Texas"/>
    <s v="Dallas"/>
    <n v="138"/>
    <n v="3709.44"/>
    <n v="0.48"/>
    <x v="2"/>
    <s v="Nike Air Max 90"/>
    <s v="CU0675-300"/>
  </r>
  <r>
    <s v="NIKE"/>
    <n v="1197831"/>
    <d v="2021-10-15T00:00:00"/>
    <s v="South"/>
    <s v="Texas"/>
    <s v="Dallas"/>
    <n v="176"/>
    <n v="7664.8"/>
    <n v="0.65"/>
    <x v="2"/>
    <s v="Nike Benassi JDI Floral"/>
    <s v="618919-031"/>
  </r>
  <r>
    <s v="NIKE"/>
    <n v="1197831"/>
    <d v="2021-10-16T00:00:00"/>
    <s v="South"/>
    <s v="Texas"/>
    <s v="Dallas"/>
    <n v="223"/>
    <n v="7104.78"/>
    <n v="0.54"/>
    <x v="2"/>
    <s v="Nike Phantom Vision 2 Club Dynamic Fit MG"/>
    <s v="CD4159-606"/>
  </r>
  <r>
    <s v="NIKE"/>
    <n v="1197831"/>
    <d v="2021-10-17T00:00:00"/>
    <s v="South"/>
    <s v="Texas"/>
    <s v="Dallas"/>
    <n v="231"/>
    <n v="6726.72"/>
    <n v="0.52"/>
    <x v="2"/>
    <s v="Nike Potential 3"/>
    <s v="844127-108"/>
  </r>
  <r>
    <s v="NIKE"/>
    <n v="1197831"/>
    <d v="2021-10-18T00:00:00"/>
    <s v="South"/>
    <s v="Texas"/>
    <s v="Dallas"/>
    <n v="189"/>
    <n v="6327.72"/>
    <n v="0.54"/>
    <x v="2"/>
    <s v="Nike Epic React Flyknit 2"/>
    <s v="BQ8927-102"/>
  </r>
  <r>
    <s v="NIKE"/>
    <n v="1197831"/>
    <d v="2021-10-19T00:00:00"/>
    <s v="South"/>
    <s v="Texas"/>
    <s v="Dallas"/>
    <n v="173"/>
    <n v="6328.34"/>
    <n v="0.62"/>
    <x v="2"/>
    <s v="Nike Phantom Vision Club Dynamic Fit FG"/>
    <s v="AJ6959-717"/>
  </r>
  <r>
    <s v="NIKE"/>
    <n v="1197831"/>
    <d v="2021-10-20T00:00:00"/>
    <s v="South"/>
    <s v="Texas"/>
    <s v="Dallas"/>
    <n v="158"/>
    <n v="4582"/>
    <n v="0.5"/>
    <x v="2"/>
    <s v="Nike Air Max 97"/>
    <s v="921826-016"/>
  </r>
  <r>
    <s v="NIKE"/>
    <n v="1197831"/>
    <d v="2021-10-21T00:00:00"/>
    <s v="South"/>
    <s v="Texas"/>
    <s v="Dallas"/>
    <n v="233"/>
    <n v="9995.7000000000007"/>
    <n v="0.66"/>
    <x v="2"/>
    <s v="Nike x Olivia Kim Air Force 1 '07"/>
    <s v="CK3314-400"/>
  </r>
  <r>
    <s v="NIKE"/>
    <n v="1185732"/>
    <d v="2021-10-22T00:00:00"/>
    <s v="South"/>
    <s v="Texas"/>
    <s v="Dallas"/>
    <n v="111"/>
    <n v="3418.8"/>
    <n v="0.7"/>
    <x v="2"/>
    <s v="Nike TiempoX Lunar Legend VII Pro TF"/>
    <s v="AH7249-118"/>
  </r>
  <r>
    <s v="NIKE"/>
    <n v="1185732"/>
    <d v="2021-10-23T00:00:00"/>
    <s v="South"/>
    <s v="Texas"/>
    <s v="Dallas"/>
    <n v="68"/>
    <n v="1310.3599999999999"/>
    <n v="0.47"/>
    <x v="2"/>
    <s v="Nike M2K Tekno"/>
    <s v="BQ3378-002"/>
  </r>
  <r>
    <s v="NIKE"/>
    <n v="1185732"/>
    <d v="2021-10-24T00:00:00"/>
    <s v="South"/>
    <s v="Texas"/>
    <s v="Dallas"/>
    <n v="56"/>
    <n v="942.48"/>
    <n v="0.51"/>
    <x v="2"/>
    <s v="Nike React City"/>
    <s v="BV7754-001"/>
  </r>
  <r>
    <s v="NIKE"/>
    <n v="1185732"/>
    <d v="2021-10-25T00:00:00"/>
    <s v="South"/>
    <s v="Texas"/>
    <s v="Dallas"/>
    <n v="19"/>
    <n v="368.22"/>
    <n v="0.51"/>
    <x v="2"/>
    <s v="Nike Epic Phantom React Flyknit"/>
    <s v="BV0415-300"/>
  </r>
  <r>
    <s v="NIKE"/>
    <n v="1185732"/>
    <d v="2021-10-26T00:00:00"/>
    <s v="Northeast"/>
    <s v="Pennsylvania"/>
    <s v="Philadelphia"/>
    <n v="36"/>
    <n v="874.8"/>
    <n v="0.45"/>
    <x v="2"/>
    <s v="Nike SB Adversary Premium"/>
    <s v="CT3632-001"/>
  </r>
  <r>
    <s v="NIKE"/>
    <n v="1185732"/>
    <d v="2021-10-27T00:00:00"/>
    <s v="Northeast"/>
    <s v="Pennsylvania"/>
    <s v="Philadelphia"/>
    <n v="61"/>
    <n v="1154.1199999999999"/>
    <n v="0.44"/>
    <x v="2"/>
    <s v="Air Jordan 11 Low"/>
    <s v="AR5149-005"/>
  </r>
  <r>
    <s v="NIKE"/>
    <n v="1185732"/>
    <d v="2021-10-28T00:00:00"/>
    <s v="Northeast"/>
    <s v="Pennsylvania"/>
    <s v="Philadelphia"/>
    <n v="119"/>
    <n v="3348.66"/>
    <n v="0.67"/>
    <x v="2"/>
    <s v="Nike SB Air Zoom Bruin Edge"/>
    <s v="CD5036-100"/>
  </r>
  <r>
    <s v="NIKE"/>
    <n v="1185732"/>
    <d v="2021-10-29T00:00:00"/>
    <s v="Northeast"/>
    <s v="Pennsylvania"/>
    <s v="Philadelphia"/>
    <n v="35"/>
    <n v="739.2"/>
    <n v="0.48"/>
    <x v="2"/>
    <s v="Nike Daybreak"/>
    <s v="CQ7619-700"/>
  </r>
  <r>
    <s v="NIKE"/>
    <n v="1185732"/>
    <d v="2021-10-30T00:00:00"/>
    <s v="Northeast"/>
    <s v="Pennsylvania"/>
    <s v="Philadelphia"/>
    <n v="46"/>
    <n v="813.28"/>
    <n v="0.52"/>
    <x v="2"/>
    <s v="Nike Mercurial Superfly 7 Elite FG"/>
    <s v="AQ4174-049"/>
  </r>
  <r>
    <s v="NIKE"/>
    <n v="1185732"/>
    <d v="2021-10-31T00:00:00"/>
    <s v="Northeast"/>
    <s v="Pennsylvania"/>
    <s v="Philadelphia"/>
    <n v="13"/>
    <n v="263.64"/>
    <n v="0.52"/>
    <x v="2"/>
    <s v="Nike Air Max 90 Essential"/>
    <s v="AJ1285-101"/>
  </r>
  <r>
    <s v="NIKE"/>
    <n v="1185732"/>
    <d v="2021-11-01T00:00:00"/>
    <s v="Northeast"/>
    <s v="Pennsylvania"/>
    <s v="Philadelphia"/>
    <n v="36"/>
    <n v="844.56"/>
    <n v="0.46"/>
    <x v="2"/>
    <s v="Nike Air Zoom Pegasus 36 Premium Rise"/>
    <s v="AV6259-500"/>
  </r>
  <r>
    <s v="NIKE"/>
    <n v="1185732"/>
    <d v="2021-11-02T00:00:00"/>
    <s v="Northeast"/>
    <s v="Pennsylvania"/>
    <s v="Philadelphia"/>
    <n v="68"/>
    <n v="1346.4"/>
    <n v="0.45"/>
    <x v="2"/>
    <s v="Nike Tiempo Legend 8 Academy MG"/>
    <s v="AT5292-004"/>
  </r>
  <r>
    <s v="NIKE"/>
    <n v="1185732"/>
    <d v="2021-11-03T00:00:00"/>
    <s v="Northeast"/>
    <s v="Pennsylvania"/>
    <s v="Philadelphia"/>
    <n v="120"/>
    <n v="4116"/>
    <n v="0.7"/>
    <x v="2"/>
    <s v="Nike Tanjun"/>
    <s v="812654-011"/>
  </r>
  <r>
    <s v="NIKE"/>
    <n v="1185732"/>
    <d v="2021-11-04T00:00:00"/>
    <s v="Northeast"/>
    <s v="Pennsylvania"/>
    <s v="Philadelphia"/>
    <n v="38"/>
    <n v="875.14"/>
    <n v="0.49"/>
    <x v="2"/>
    <s v="Nike Air Max Triax 96 SP"/>
    <s v="CT5543-300"/>
  </r>
  <r>
    <s v="NIKE"/>
    <n v="1185732"/>
    <d v="2021-11-05T00:00:00"/>
    <s v="Northeast"/>
    <s v="Pennsylvania"/>
    <s v="Philadelphia"/>
    <n v="51"/>
    <n v="991.44"/>
    <n v="0.54"/>
    <x v="2"/>
    <s v="Nike SB Charge Slip Premium"/>
    <s v="CT3110-400"/>
  </r>
  <r>
    <s v="NIKE"/>
    <n v="1185732"/>
    <d v="2021-11-06T00:00:00"/>
    <s v="Northeast"/>
    <s v="Pennsylvania"/>
    <s v="Philadelphia"/>
    <n v="8"/>
    <n v="175.44"/>
    <n v="0.51"/>
    <x v="2"/>
    <s v="Nike Air Max 2090"/>
    <s v="CU9174-600"/>
  </r>
  <r>
    <s v="NIKE"/>
    <n v="1185732"/>
    <d v="2021-11-07T00:00:00"/>
    <s v="Northeast"/>
    <s v="Pennsylvania"/>
    <s v="Philadelphia"/>
    <n v="20"/>
    <n v="464"/>
    <n v="0.4"/>
    <x v="2"/>
    <s v="LeBron 16 Low"/>
    <s v="CI2668-004"/>
  </r>
  <r>
    <s v="NIKE"/>
    <n v="1185732"/>
    <d v="2021-11-08T00:00:00"/>
    <s v="Northeast"/>
    <s v="Pennsylvania"/>
    <s v="Philadelphia"/>
    <n v="44"/>
    <n v="723.8"/>
    <n v="0.35"/>
    <x v="2"/>
    <s v="Nike Zoom Rival Fly 2"/>
    <s v="CJ0509-001"/>
  </r>
  <r>
    <s v="NIKE"/>
    <n v="1185732"/>
    <d v="2021-11-09T00:00:00"/>
    <s v="Northeast"/>
    <s v="Pennsylvania"/>
    <s v="Philadelphia"/>
    <n v="122"/>
    <n v="3535.56"/>
    <n v="0.63"/>
    <x v="2"/>
    <s v="Nike x Olivia Kim Air Mowabb"/>
    <s v="CK3312-001"/>
  </r>
  <r>
    <s v="NIKE"/>
    <n v="1185732"/>
    <d v="2021-11-10T00:00:00"/>
    <s v="Northeast"/>
    <s v="Pennsylvania"/>
    <s v="Philadelphia"/>
    <n v="45"/>
    <n v="850.5"/>
    <n v="0.42"/>
    <x v="2"/>
    <s v="Nike Offcourt SE"/>
    <s v="CT0624-100"/>
  </r>
  <r>
    <s v="NIKE"/>
    <n v="1185732"/>
    <d v="2021-11-11T00:00:00"/>
    <s v="Northeast"/>
    <s v="Pennsylvania"/>
    <s v="Philadelphia"/>
    <n v="38"/>
    <n v="664.24"/>
    <n v="0.46"/>
    <x v="2"/>
    <s v="Nike Zoom Pegasus Turbo Shield"/>
    <s v="CJ9712-001"/>
  </r>
  <r>
    <s v="NIKE"/>
    <n v="1185732"/>
    <d v="2021-11-12T00:00:00"/>
    <s v="Northeast"/>
    <s v="Pennsylvania"/>
    <s v="Philadelphia"/>
    <n v="20"/>
    <n v="386.4"/>
    <n v="0.46"/>
    <x v="2"/>
    <s v="Nike Air Max 97"/>
    <s v="CT1549-001"/>
  </r>
  <r>
    <s v="NIKE"/>
    <n v="1185732"/>
    <d v="2021-11-13T00:00:00"/>
    <s v="Northeast"/>
    <s v="Pennsylvania"/>
    <s v="Philadelphia"/>
    <n v="22"/>
    <n v="508.2"/>
    <n v="0.42"/>
    <x v="2"/>
    <s v="Nike Air Max 720 SE"/>
    <s v="CD0683-600"/>
  </r>
  <r>
    <s v="NIKE"/>
    <n v="1185732"/>
    <d v="2021-11-14T00:00:00"/>
    <s v="Northeast"/>
    <s v="Pennsylvania"/>
    <s v="Philadelphia"/>
    <n v="54"/>
    <n v="933.12"/>
    <n v="0.36"/>
    <x v="2"/>
    <s v="Nike Revolution 5 FlyEase"/>
    <s v="BQ3212-600"/>
  </r>
  <r>
    <s v="NIKE"/>
    <n v="1185732"/>
    <d v="2021-11-15T00:00:00"/>
    <s v="Northeast"/>
    <s v="Pennsylvania"/>
    <s v="Philadelphia"/>
    <n v="136"/>
    <n v="4969.4399999999996"/>
    <n v="0.63"/>
    <x v="2"/>
    <s v="Nike Classic Cortez"/>
    <s v="807471-101"/>
  </r>
  <r>
    <s v="NIKE"/>
    <n v="1185732"/>
    <d v="2021-11-16T00:00:00"/>
    <s v="Northeast"/>
    <s v="Pennsylvania"/>
    <s v="Philadelphia"/>
    <n v="53"/>
    <n v="1144.8"/>
    <n v="0.4"/>
    <x v="2"/>
    <s v="Nike Precision 4"/>
    <s v="CK1069-001"/>
  </r>
  <r>
    <s v="NIKE"/>
    <n v="1185732"/>
    <d v="2021-11-17T00:00:00"/>
    <s v="Northeast"/>
    <s v="Pennsylvania"/>
    <s v="Philadelphia"/>
    <n v="42"/>
    <n v="1004.64"/>
    <n v="0.46"/>
    <x v="2"/>
    <s v="Nike Air Max 200"/>
    <s v="AT6175-100"/>
  </r>
  <r>
    <s v="NIKE"/>
    <n v="1185732"/>
    <d v="2021-11-18T00:00:00"/>
    <s v="Northeast"/>
    <s v="Pennsylvania"/>
    <s v="Philadelphia"/>
    <n v="29"/>
    <n v="695.13"/>
    <n v="0.47"/>
    <x v="2"/>
    <s v="Nike Air Max 270"/>
    <s v="AH6789-023"/>
  </r>
  <r>
    <s v="NIKE"/>
    <n v="1185732"/>
    <d v="2021-11-19T00:00:00"/>
    <s v="Northeast"/>
    <s v="Pennsylvania"/>
    <s v="Philadelphia"/>
    <n v="31"/>
    <n v="768.18"/>
    <n v="0.42"/>
    <x v="2"/>
    <s v="Nike Mercurial Vapor 13 Academy TF"/>
    <s v="AT7996-414"/>
  </r>
  <r>
    <s v="NIKE"/>
    <n v="1185732"/>
    <d v="2021-11-20T00:00:00"/>
    <s v="Northeast"/>
    <s v="Pennsylvania"/>
    <s v="Philadelphia"/>
    <n v="63"/>
    <n v="1814.4"/>
    <n v="0.45"/>
    <x v="2"/>
    <s v="Nike SFB Gen 2 20cm (approx.)"/>
    <s v="922474-001"/>
  </r>
  <r>
    <s v="NIKE"/>
    <n v="1185732"/>
    <d v="2021-11-21T00:00:00"/>
    <s v="Northeast"/>
    <s v="Pennsylvania"/>
    <s v="Philadelphia"/>
    <n v="135"/>
    <n v="5616"/>
    <n v="0.65"/>
    <x v="2"/>
    <s v="Nike Air Max Dia"/>
    <s v="CI3898-200"/>
  </r>
  <r>
    <s v="NIKE"/>
    <n v="1185732"/>
    <d v="2021-11-22T00:00:00"/>
    <s v="Northeast"/>
    <s v="Pennsylvania"/>
    <s v="Philadelphia"/>
    <n v="70"/>
    <n v="1899.8"/>
    <n v="0.46"/>
    <x v="2"/>
    <s v="Nike SB Alleyoop"/>
    <s v="CJ0882-001"/>
  </r>
  <r>
    <s v="NIKE"/>
    <n v="1185732"/>
    <d v="2021-11-23T00:00:00"/>
    <s v="Northeast"/>
    <s v="Pennsylvania"/>
    <s v="Philadelphia"/>
    <n v="44"/>
    <n v="1144"/>
    <n v="0.5"/>
    <x v="2"/>
    <s v="Nike Zoom Rise"/>
    <s v="BQ5467-101"/>
  </r>
  <r>
    <s v="NIKE"/>
    <n v="1185732"/>
    <d v="2021-11-24T00:00:00"/>
    <s v="Northeast"/>
    <s v="Pennsylvania"/>
    <s v="Philadelphia"/>
    <n v="39"/>
    <n v="1074.8399999999999"/>
    <n v="0.53"/>
    <x v="2"/>
    <s v="Nike Phantom Vision Academy Dynamic Fit IC"/>
    <s v="AO3267-080"/>
  </r>
  <r>
    <s v="NIKE"/>
    <n v="1185732"/>
    <d v="2021-11-25T00:00:00"/>
    <s v="Northeast"/>
    <s v="Pennsylvania"/>
    <s v="Philadelphia"/>
    <n v="45"/>
    <n v="1242"/>
    <n v="0.46"/>
    <x v="2"/>
    <s v="Air Jordan 1 Low"/>
    <s v="553558-125"/>
  </r>
  <r>
    <s v="NIKE"/>
    <n v="1185732"/>
    <d v="2021-11-26T00:00:00"/>
    <s v="Northeast"/>
    <s v="Pennsylvania"/>
    <s v="Philadelphia"/>
    <n v="81"/>
    <n v="2211.3000000000002"/>
    <n v="0.42"/>
    <x v="2"/>
    <s v="Nike Air Max Bella TR 2"/>
    <s v="AQ7492-010"/>
  </r>
  <r>
    <s v="NIKE"/>
    <n v="1185732"/>
    <d v="2021-11-27T00:00:00"/>
    <s v="Northeast"/>
    <s v="Pennsylvania"/>
    <s v="Philadelphia"/>
    <n v="145"/>
    <n v="5829"/>
    <n v="0.67"/>
    <x v="2"/>
    <s v="Nike Air Zoom Terra Kiger 6"/>
    <s v="CJ0220-400"/>
  </r>
  <r>
    <s v="NIKE"/>
    <n v="1185732"/>
    <d v="2021-11-28T00:00:00"/>
    <s v="Northeast"/>
    <s v="Pennsylvania"/>
    <s v="Philadelphia"/>
    <n v="90"/>
    <n v="2475"/>
    <n v="0.5"/>
    <x v="2"/>
    <s v="Jordan Proto-React Z"/>
    <s v="CI3794-600"/>
  </r>
  <r>
    <s v="NIKE"/>
    <n v="1185732"/>
    <d v="2021-11-29T00:00:00"/>
    <s v="Northeast"/>
    <s v="Pennsylvania"/>
    <s v="Philadelphia"/>
    <n v="59"/>
    <n v="1504.5"/>
    <n v="0.5"/>
    <x v="2"/>
    <s v="Nike Air Force 1 SP"/>
    <s v="CQ6566-700"/>
  </r>
  <r>
    <s v="NIKE"/>
    <n v="1185732"/>
    <d v="2021-11-30T00:00:00"/>
    <s v="Northeast"/>
    <s v="Pennsylvania"/>
    <s v="Philadelphia"/>
    <n v="44"/>
    <n v="1189.32"/>
    <n v="0.53"/>
    <x v="2"/>
    <s v="Nike Zoom Pegasus Turbo"/>
    <s v="AJ4115-060"/>
  </r>
  <r>
    <s v="NIKE"/>
    <n v="1185732"/>
    <d v="2021-12-01T00:00:00"/>
    <s v="Northeast"/>
    <s v="Pennsylvania"/>
    <s v="Philadelphia"/>
    <n v="60"/>
    <n v="1843.2"/>
    <n v="0.48"/>
    <x v="2"/>
    <s v="Nike Free RN 5.0"/>
    <s v="AQ1316-500"/>
  </r>
  <r>
    <s v="NIKE"/>
    <n v="1185732"/>
    <d v="2021-12-02T00:00:00"/>
    <s v="Northeast"/>
    <s v="Pennsylvania"/>
    <s v="Philadelphia"/>
    <n v="98"/>
    <n v="2634.24"/>
    <n v="0.42"/>
    <x v="2"/>
    <s v="Air Jordan OG"/>
    <s v="133000-106"/>
  </r>
  <r>
    <s v="NIKE"/>
    <n v="1185732"/>
    <d v="2021-12-03T00:00:00"/>
    <s v="Northeast"/>
    <s v="Pennsylvania"/>
    <s v="Philadelphia"/>
    <n v="158"/>
    <n v="6256.8"/>
    <n v="0.66"/>
    <x v="2"/>
    <s v="Nike Air Zoom Pegasus 36"/>
    <s v="BV5740-101"/>
  </r>
  <r>
    <s v="NIKE"/>
    <n v="1185732"/>
    <d v="2021-12-04T00:00:00"/>
    <s v="Northeast"/>
    <s v="Pennsylvania"/>
    <s v="Philadelphia"/>
    <n v="75"/>
    <n v="1903.5"/>
    <n v="0.47"/>
    <x v="2"/>
    <s v="Nike Air Max Tailwind IV SE"/>
    <s v="CJ9681-001"/>
  </r>
  <r>
    <s v="NIKE"/>
    <n v="1185732"/>
    <d v="2021-12-05T00:00:00"/>
    <s v="Northeast"/>
    <s v="Pennsylvania"/>
    <s v="Philadelphia"/>
    <n v="61"/>
    <n v="1811.7"/>
    <n v="0.55000000000000004"/>
    <x v="2"/>
    <s v="Nike Air VaporMax 2019 Premium"/>
    <s v="AT6817-300"/>
  </r>
  <r>
    <s v="NIKE"/>
    <n v="1185732"/>
    <d v="2021-12-06T00:00:00"/>
    <s v="Northeast"/>
    <s v="Pennsylvania"/>
    <s v="Philadelphia"/>
    <n v="58"/>
    <n v="1659.96"/>
    <n v="0.54"/>
    <x v="2"/>
    <s v="NikeCourt Air Zoom Vapor Cage 4"/>
    <s v="CD0431-107"/>
  </r>
  <r>
    <s v="NIKE"/>
    <n v="1185732"/>
    <d v="2021-12-07T00:00:00"/>
    <s v="Northeast"/>
    <s v="Pennsylvania"/>
    <s v="Philadelphia"/>
    <n v="46"/>
    <n v="1290.76"/>
    <n v="0.46"/>
    <x v="2"/>
    <s v="Air Jordan 1 Nova XX"/>
    <s v="AV4052-116"/>
  </r>
  <r>
    <s v="NIKE"/>
    <n v="1185732"/>
    <d v="2021-12-08T00:00:00"/>
    <s v="Northeast"/>
    <s v="Pennsylvania"/>
    <s v="Philadelphia"/>
    <n v="95"/>
    <n v="2614.4"/>
    <n v="0.43"/>
    <x v="2"/>
    <s v="Nike Air Max Tailwind IV"/>
    <s v="CK4122-100"/>
  </r>
  <r>
    <s v="NIKE"/>
    <n v="1185732"/>
    <d v="2021-12-09T00:00:00"/>
    <s v="Northeast"/>
    <s v="Pennsylvania"/>
    <s v="Philadelphia"/>
    <n v="143"/>
    <n v="5319.6"/>
    <n v="0.6"/>
    <x v="2"/>
    <s v="Nike Flex RN 2019"/>
    <s v="AQ7483-001"/>
  </r>
  <r>
    <s v="NIKE"/>
    <n v="1185732"/>
    <d v="2021-12-10T00:00:00"/>
    <s v="Northeast"/>
    <s v="Pennsylvania"/>
    <s v="Philadelphia"/>
    <n v="80"/>
    <n v="1536"/>
    <n v="0.4"/>
    <x v="2"/>
    <s v="Nike Mercurial Superfly 7 Club TF"/>
    <s v="AT7980-606"/>
  </r>
  <r>
    <s v="NIKE"/>
    <n v="1185732"/>
    <d v="2021-12-11T00:00:00"/>
    <s v="Northeast"/>
    <s v="Pennsylvania"/>
    <s v="Philadelphia"/>
    <n v="50"/>
    <n v="922.5"/>
    <n v="0.45"/>
    <x v="2"/>
    <s v="Nike Free X Metcon 2"/>
    <s v="CD8526-446"/>
  </r>
  <r>
    <s v="NIKE"/>
    <n v="1185732"/>
    <d v="2021-12-12T00:00:00"/>
    <s v="Northeast"/>
    <s v="Pennsylvania"/>
    <s v="Philadelphia"/>
    <n v="53"/>
    <n v="1021.31"/>
    <n v="0.47"/>
    <x v="2"/>
    <s v="Nike Mercurial Vapor 13 Academy MDS MG"/>
    <s v="CJ1292-703"/>
  </r>
  <r>
    <s v="NIKE"/>
    <n v="1185732"/>
    <d v="2021-12-13T00:00:00"/>
    <s v="Northeast"/>
    <s v="Pennsylvania"/>
    <s v="Philadelphia"/>
    <n v="36"/>
    <n v="810"/>
    <n v="0.45"/>
    <x v="2"/>
    <s v="Nike Air Max Impact"/>
    <s v="CI1396-004"/>
  </r>
  <r>
    <s v="NIKE"/>
    <n v="1185732"/>
    <d v="2021-12-14T00:00:00"/>
    <s v="Northeast"/>
    <s v="Pennsylvania"/>
    <s v="Philadelphia"/>
    <n v="61"/>
    <n v="1342"/>
    <n v="0.4"/>
    <x v="2"/>
    <s v="Nike Classic Cortez"/>
    <s v="807471-103"/>
  </r>
  <r>
    <s v="NIKE"/>
    <n v="1185732"/>
    <d v="2021-12-15T00:00:00"/>
    <s v="Northeast"/>
    <s v="Pennsylvania"/>
    <s v="Philadelphia"/>
    <n v="104"/>
    <n v="3546.4"/>
    <n v="0.62"/>
    <x v="2"/>
    <s v="Nike Air Max 90 Premium"/>
    <s v="CJ1794-600"/>
  </r>
  <r>
    <s v="NIKE"/>
    <n v="1185732"/>
    <d v="2021-12-16T00:00:00"/>
    <s v="Northeast"/>
    <s v="Pennsylvania"/>
    <s v="Philadelphia"/>
    <n v="63"/>
    <n v="1243.6199999999999"/>
    <n v="0.42"/>
    <x v="2"/>
    <s v="Nike Renew Run"/>
    <s v="CK6360-001"/>
  </r>
  <r>
    <s v="NIKE"/>
    <n v="1185732"/>
    <d v="2021-12-17T00:00:00"/>
    <s v="Northeast"/>
    <s v="Pennsylvania"/>
    <s v="Philadelphia"/>
    <n v="34"/>
    <n v="734.4"/>
    <n v="0.45"/>
    <x v="2"/>
    <s v="Nike Air Max 270 Special Edition"/>
    <s v="CQ6549-001"/>
  </r>
  <r>
    <s v="NIKE"/>
    <n v="1185732"/>
    <d v="2021-12-18T00:00:00"/>
    <s v="Northeast"/>
    <s v="Pennsylvania"/>
    <s v="Philadelphia"/>
    <n v="29"/>
    <n v="626.4"/>
    <n v="0.45"/>
    <x v="2"/>
    <s v="Nike React Metcon AMP"/>
    <s v="CN5501-046"/>
  </r>
  <r>
    <s v="NIKE"/>
    <n v="1185732"/>
    <d v="2021-12-19T00:00:00"/>
    <s v="Northeast"/>
    <s v="Pennsylvania"/>
    <s v="Philadelphia"/>
    <n v="27"/>
    <n v="650.16"/>
    <n v="0.43"/>
    <x v="2"/>
    <s v="Nike Air Force 1 Sage Low"/>
    <s v="AR5339-002"/>
  </r>
  <r>
    <s v="NIKE"/>
    <n v="1185732"/>
    <d v="2021-12-20T00:00:00"/>
    <s v="Northeast"/>
    <s v="Pennsylvania"/>
    <s v="Philadelphia"/>
    <n v="63"/>
    <n v="1474.2"/>
    <n v="0.39"/>
    <x v="2"/>
    <s v="Nike Air Max Triax 96"/>
    <s v="CD2053-105"/>
  </r>
  <r>
    <s v="NIKE"/>
    <n v="1185732"/>
    <d v="2021-12-21T00:00:00"/>
    <s v="Northeast"/>
    <s v="Pennsylvania"/>
    <s v="Philadelphia"/>
    <n v="113"/>
    <n v="4847.7"/>
    <n v="0.65"/>
    <x v="2"/>
    <s v="Nike Mercurial Vapor 13 Academy MDS TF"/>
    <s v="CJ1306-401"/>
  </r>
  <r>
    <s v="NIKE"/>
    <n v="1185732"/>
    <d v="2021-12-22T00:00:00"/>
    <s v="Northeast"/>
    <s v="Pennsylvania"/>
    <s v="Philadelphia"/>
    <n v="60"/>
    <n v="1551"/>
    <n v="0.47"/>
    <x v="2"/>
    <s v="PG 3 NASA"/>
    <s v="CI2666-400"/>
  </r>
  <r>
    <s v="NIKE"/>
    <n v="1185732"/>
    <d v="2021-12-23T00:00:00"/>
    <s v="Northeast"/>
    <s v="Pennsylvania"/>
    <s v="Philadelphia"/>
    <n v="55"/>
    <n v="1603.25"/>
    <n v="0.53"/>
    <x v="2"/>
    <s v="Nike Mercurial Vapor 13 Academy MDS IC"/>
    <s v="CJ1300-401"/>
  </r>
  <r>
    <s v="NIKE"/>
    <n v="1185732"/>
    <d v="2021-12-24T00:00:00"/>
    <s v="Northeast"/>
    <s v="Pennsylvania"/>
    <s v="Philadelphia"/>
    <n v="44"/>
    <n v="1256.6400000000001"/>
    <n v="0.51"/>
    <x v="2"/>
    <s v="Nike Tiempo Legend 8 Club MG"/>
    <s v="AT6107-606"/>
  </r>
  <r>
    <s v="NIKE"/>
    <n v="1185732"/>
    <d v="2021-12-25T00:00:00"/>
    <s v="Northeast"/>
    <s v="Pennsylvania"/>
    <s v="Philadelphia"/>
    <n v="42"/>
    <n v="1290.24"/>
    <n v="0.48"/>
    <x v="2"/>
    <s v="Nike Air Max 90"/>
    <s v="CI7395-100"/>
  </r>
  <r>
    <s v="NIKE"/>
    <n v="1185732"/>
    <d v="2021-12-26T00:00:00"/>
    <s v="Northeast"/>
    <s v="Pennsylvania"/>
    <s v="Philadelphia"/>
    <n v="65"/>
    <n v="2030.6"/>
    <n v="0.44"/>
    <x v="2"/>
    <s v="Nike Air VaporMax Flyknit 2 LXX"/>
    <s v="AT5673-700"/>
  </r>
  <r>
    <s v="NIKE"/>
    <n v="1185732"/>
    <d v="2021-12-27T00:00:00"/>
    <s v="Northeast"/>
    <s v="Pennsylvania"/>
    <s v="Philadelphia"/>
    <n v="124"/>
    <n v="5732.52"/>
    <n v="0.69"/>
    <x v="2"/>
    <s v="Nike Mercurial Superfly 7 Elite SE FG"/>
    <s v="CT1099-093"/>
  </r>
  <r>
    <s v="NIKE"/>
    <n v="1185732"/>
    <d v="2021-12-28T00:00:00"/>
    <s v="Northeast"/>
    <s v="Pennsylvania"/>
    <s v="Philadelphia"/>
    <n v="69"/>
    <n v="1707.75"/>
    <n v="0.45"/>
    <x v="2"/>
    <s v="Nike Free RN 5.0 AW"/>
    <s v="BV7775-100"/>
  </r>
  <r>
    <s v="NIKE"/>
    <n v="1185732"/>
    <d v="2021-12-29T00:00:00"/>
    <s v="Northeast"/>
    <s v="Pennsylvania"/>
    <s v="Philadelphia"/>
    <n v="65"/>
    <n v="1894.75"/>
    <n v="0.53"/>
    <x v="2"/>
    <s v="Air Jordan 1 Jester XX Low Laced"/>
    <s v="CI7815-602"/>
  </r>
  <r>
    <s v="NIKE"/>
    <n v="1185732"/>
    <d v="2021-12-30T00:00:00"/>
    <s v="Northeast"/>
    <s v="Pennsylvania"/>
    <s v="Philadelphia"/>
    <n v="53"/>
    <n v="1601.13"/>
    <n v="0.53"/>
    <x v="2"/>
    <s v="Nike Metcon 5 Premium"/>
    <s v="CJ0818-146"/>
  </r>
  <r>
    <s v="NIKE"/>
    <n v="1185732"/>
    <d v="2021-12-31T00:00:00"/>
    <s v="Northeast"/>
    <s v="Pennsylvania"/>
    <s v="Philadelphia"/>
    <n v="47"/>
    <n v="1362.06"/>
    <n v="0.46"/>
    <x v="2"/>
    <s v="Nike Free RN 5.0"/>
    <s v="CI1289-100"/>
  </r>
  <r>
    <s v="NIKE"/>
    <n v="1185732"/>
    <d v="2020-01-01T00:00:00"/>
    <s v="Northeast"/>
    <s v="Pennsylvania"/>
    <s v="Philadelphia"/>
    <n v="83"/>
    <n v="2426.92"/>
    <n v="0.43"/>
    <x v="2"/>
    <s v="Nike Zoom Rival Fly"/>
    <s v="CD7287-003"/>
  </r>
  <r>
    <s v="NIKE"/>
    <n v="1128299"/>
    <d v="2020-01-02T00:00:00"/>
    <s v="Northeast"/>
    <s v="Pennsylvania"/>
    <s v="Philadelphia"/>
    <n v="122"/>
    <n v="1991.04"/>
    <n v="0.51"/>
    <x v="2"/>
    <s v="Nike SB Zoom Stefan Janoski Canvas RM"/>
    <s v="AR7718-001"/>
  </r>
  <r>
    <s v="NIKE"/>
    <n v="1128299"/>
    <d v="2020-01-03T00:00:00"/>
    <s v="Northeast"/>
    <s v="Pennsylvania"/>
    <s v="Philadelphia"/>
    <n v="117"/>
    <n v="1904.76"/>
    <n v="0.37"/>
    <x v="2"/>
    <s v="Nike Tiempo Legend 8 Academy IC"/>
    <s v="AT6099-606"/>
  </r>
  <r>
    <s v="NIKE"/>
    <n v="1128299"/>
    <d v="2020-01-04T00:00:00"/>
    <s v="Northeast"/>
    <s v="Pennsylvania"/>
    <s v="Philadelphia"/>
    <n v="117"/>
    <n v="2590.38"/>
    <n v="0.54"/>
    <x v="2"/>
    <s v="Nike SB Bruin High"/>
    <s v="923112-001"/>
  </r>
  <r>
    <s v="NIKE"/>
    <n v="1128299"/>
    <d v="2020-01-05T00:00:00"/>
    <s v="Northeast"/>
    <s v="Pennsylvania"/>
    <s v="Philadelphia"/>
    <n v="87"/>
    <n v="1870.5"/>
    <n v="0.5"/>
    <x v="2"/>
    <s v="PG 3"/>
    <s v="AO2607-401"/>
  </r>
  <r>
    <s v="NIKE"/>
    <n v="1128299"/>
    <d v="2020-01-06T00:00:00"/>
    <s v="West"/>
    <s v="Nevada"/>
    <s v="Las Vegas"/>
    <n v="70"/>
    <n v="2138.5"/>
    <n v="0.65"/>
    <x v="2"/>
    <s v="Nike Free TR Ultra"/>
    <s v="AO3424-001"/>
  </r>
  <r>
    <s v="NIKE"/>
    <n v="1128299"/>
    <d v="2020-01-07T00:00:00"/>
    <s v="West"/>
    <s v="Nevada"/>
    <s v="Las Vegas"/>
    <n v="128"/>
    <n v="1574.4"/>
    <n v="0.3"/>
    <x v="2"/>
    <s v="Nike PhantomVNM Club FG"/>
    <s v="AO0577-717"/>
  </r>
  <r>
    <s v="NIKE"/>
    <n v="1128299"/>
    <d v="2020-01-08T00:00:00"/>
    <s v="West"/>
    <s v="Nevada"/>
    <s v="Las Vegas"/>
    <n v="158"/>
    <n v="2686"/>
    <n v="0.5"/>
    <x v="2"/>
    <s v="Nike MX-720-818"/>
    <s v="BQ5972-001"/>
  </r>
  <r>
    <s v="NIKE"/>
    <n v="1128299"/>
    <d v="2020-01-09T00:00:00"/>
    <s v="West"/>
    <s v="Nevada"/>
    <s v="Las Vegas"/>
    <n v="128"/>
    <n v="2201.6"/>
    <n v="0.4"/>
    <x v="2"/>
    <s v="Air Jordan 7 Retro"/>
    <s v="313358-006"/>
  </r>
  <r>
    <s v="NIKE"/>
    <n v="1128299"/>
    <d v="2020-01-10T00:00:00"/>
    <s v="West"/>
    <s v="Nevada"/>
    <s v="Las Vegas"/>
    <n v="119"/>
    <n v="2585.87"/>
    <n v="0.53"/>
    <x v="2"/>
    <s v="Nike SFB Gen 2 20cm (approx.)"/>
    <s v="922474-001"/>
  </r>
  <r>
    <s v="NIKE"/>
    <n v="1128299"/>
    <d v="2020-01-11T00:00:00"/>
    <s v="West"/>
    <s v="Nevada"/>
    <s v="Las Vegas"/>
    <n v="74"/>
    <n v="1497.76"/>
    <n v="0.46"/>
    <x v="2"/>
    <s v="Nike Mercurial Superfly 7 Elite MDS FG"/>
    <s v="BQ5469-703"/>
  </r>
  <r>
    <s v="NIKE"/>
    <n v="1128299"/>
    <d v="2020-01-12T00:00:00"/>
    <s v="West"/>
    <s v="Nevada"/>
    <s v="Las Vegas"/>
    <n v="52"/>
    <n v="1674.4"/>
    <n v="0.7"/>
    <x v="2"/>
    <s v="Nike Epic Phantom React"/>
    <s v="CI1290-100"/>
  </r>
  <r>
    <s v="NIKE"/>
    <n v="1128299"/>
    <d v="2020-01-13T00:00:00"/>
    <s v="West"/>
    <s v="Nevada"/>
    <s v="Las Vegas"/>
    <n v="116"/>
    <n v="1617.04"/>
    <n v="0.34"/>
    <x v="2"/>
    <s v="Nike Air Max 720 SE"/>
    <s v="BV6484-002"/>
  </r>
  <r>
    <s v="NIKE"/>
    <n v="1128299"/>
    <d v="2020-01-14T00:00:00"/>
    <s v="West"/>
    <s v="Nevada"/>
    <s v="Las Vegas"/>
    <n v="160"/>
    <n v="3784"/>
    <n v="0.55000000000000004"/>
    <x v="2"/>
    <s v="Nike Air Huarache Ultra"/>
    <s v="885118-001"/>
  </r>
  <r>
    <s v="NIKE"/>
    <n v="1128299"/>
    <d v="2020-01-15T00:00:00"/>
    <s v="West"/>
    <s v="Nevada"/>
    <s v="Las Vegas"/>
    <n v="120"/>
    <n v="2400"/>
    <n v="0.4"/>
    <x v="2"/>
    <s v="Nike Wildhorse 6"/>
    <s v="BV7099-400"/>
  </r>
  <r>
    <s v="NIKE"/>
    <n v="1128299"/>
    <d v="2020-01-16T00:00:00"/>
    <s v="West"/>
    <s v="Nevada"/>
    <s v="Las Vegas"/>
    <n v="104"/>
    <n v="2866.24"/>
    <n v="0.53"/>
    <x v="2"/>
    <s v="Nike Air Max 270 React SE"/>
    <s v="BV3387-400"/>
  </r>
  <r>
    <s v="NIKE"/>
    <n v="1128299"/>
    <d v="2020-01-17T00:00:00"/>
    <s v="West"/>
    <s v="Nevada"/>
    <s v="Las Vegas"/>
    <n v="84"/>
    <n v="1974"/>
    <n v="0.47"/>
    <x v="2"/>
    <s v="Nike Benassi JDI BETRUE"/>
    <s v="CD2717-001"/>
  </r>
  <r>
    <s v="NIKE"/>
    <n v="1128299"/>
    <d v="2020-01-18T00:00:00"/>
    <s v="West"/>
    <s v="Nevada"/>
    <s v="Las Vegas"/>
    <n v="47"/>
    <n v="1809.5"/>
    <n v="0.7"/>
    <x v="2"/>
    <s v="Nike Zoom Rise"/>
    <s v="BQ5467-101"/>
  </r>
  <r>
    <s v="NIKE"/>
    <n v="1128299"/>
    <d v="2020-01-19T00:00:00"/>
    <s v="West"/>
    <s v="Nevada"/>
    <s v="Las Vegas"/>
    <n v="94"/>
    <n v="1725.84"/>
    <n v="0.34"/>
    <x v="2"/>
    <s v="Nike Tiempo Legend 8 Club IC"/>
    <s v="AT6110-004"/>
  </r>
  <r>
    <s v="NIKE"/>
    <n v="1128299"/>
    <d v="2020-01-20T00:00:00"/>
    <s v="West"/>
    <s v="Nevada"/>
    <s v="Las Vegas"/>
    <n v="143"/>
    <n v="4229.9399999999996"/>
    <n v="0.51"/>
    <x v="2"/>
    <s v="Nike Air Max 2017"/>
    <s v="849560-001"/>
  </r>
  <r>
    <s v="NIKE"/>
    <n v="1128299"/>
    <d v="2020-01-21T00:00:00"/>
    <s v="West"/>
    <s v="Nevada"/>
    <s v="Las Vegas"/>
    <n v="102"/>
    <n v="2403.12"/>
    <n v="0.38"/>
    <x v="2"/>
    <s v="Nike Flex RN 2018"/>
    <s v="AA7408-008"/>
  </r>
  <r>
    <s v="NIKE"/>
    <n v="1128299"/>
    <d v="2020-01-22T00:00:00"/>
    <s v="West"/>
    <s v="Nevada"/>
    <s v="Las Vegas"/>
    <n v="120"/>
    <n v="3879.6"/>
    <n v="0.53"/>
    <x v="2"/>
    <s v="NikeCourt Royale AC"/>
    <s v="BQ9138-601"/>
  </r>
  <r>
    <s v="NIKE"/>
    <n v="1128299"/>
    <d v="2020-01-23T00:00:00"/>
    <s v="West"/>
    <s v="Nevada"/>
    <s v="Las Vegas"/>
    <n v="75"/>
    <n v="2035.5"/>
    <n v="0.46"/>
    <x v="2"/>
    <s v="Jordan Air Latitude 720"/>
    <s v="AV5187-602"/>
  </r>
  <r>
    <s v="NIKE"/>
    <n v="1128299"/>
    <d v="2020-01-24T00:00:00"/>
    <s v="West"/>
    <s v="Nevada"/>
    <s v="Las Vegas"/>
    <n v="52"/>
    <n v="2162.16"/>
    <n v="0.66"/>
    <x v="2"/>
    <s v="Nike Phantom Vision 2 Club Dynamic Fit TF"/>
    <s v="CD4173-606"/>
  </r>
  <r>
    <s v="NIKE"/>
    <n v="1128299"/>
    <d v="2020-01-25T00:00:00"/>
    <s v="West"/>
    <s v="Nevada"/>
    <s v="Las Vegas"/>
    <n v="95"/>
    <n v="2519.4"/>
    <n v="0.34"/>
    <x v="2"/>
    <s v="Nike Air Force 1 '07 SE"/>
    <s v="AA0287-002"/>
  </r>
  <r>
    <s v="NIKE"/>
    <n v="1128299"/>
    <d v="2020-01-26T00:00:00"/>
    <s v="West"/>
    <s v="Nevada"/>
    <s v="Las Vegas"/>
    <n v="149"/>
    <n v="5012.3599999999997"/>
    <n v="0.57999999999999996"/>
    <x v="2"/>
    <s v="Nike Zoom Fly 3 Premium"/>
    <s v="BV7756-001"/>
  </r>
  <r>
    <s v="NIKE"/>
    <n v="1128299"/>
    <d v="2020-01-27T00:00:00"/>
    <s v="West"/>
    <s v="Nevada"/>
    <s v="Las Vegas"/>
    <n v="104"/>
    <n v="2683.2"/>
    <n v="0.43"/>
    <x v="2"/>
    <s v="Nike SB Alleyoop"/>
    <s v="CJ0882-001"/>
  </r>
  <r>
    <s v="NIKE"/>
    <n v="1128299"/>
    <d v="2020-01-28T00:00:00"/>
    <s v="West"/>
    <s v="Nevada"/>
    <s v="Las Vegas"/>
    <n v="116"/>
    <n v="4165.5600000000004"/>
    <n v="0.56999999999999995"/>
    <x v="2"/>
    <s v="Nike Mercurial Vapor 13 Elite SE FG"/>
    <s v="CD6720-808"/>
  </r>
  <r>
    <s v="NIKE"/>
    <n v="1128299"/>
    <d v="2020-01-29T00:00:00"/>
    <s v="West"/>
    <s v="Nevada"/>
    <s v="Las Vegas"/>
    <n v="90"/>
    <n v="2565"/>
    <n v="0.5"/>
    <x v="2"/>
    <s v="Nike Air VaporMax 2019"/>
    <s v="AR6632-603"/>
  </r>
  <r>
    <s v="NIKE"/>
    <n v="1128299"/>
    <d v="2020-01-30T00:00:00"/>
    <s v="West"/>
    <s v="Nevada"/>
    <s v="Las Vegas"/>
    <n v="60"/>
    <n v="2520"/>
    <n v="0.7"/>
    <x v="2"/>
    <s v="Nike Air Zoom Structure 22"/>
    <s v="AA1640-002"/>
  </r>
  <r>
    <s v="NIKE"/>
    <n v="1128299"/>
    <d v="2020-01-31T00:00:00"/>
    <s v="West"/>
    <s v="Nevada"/>
    <s v="Las Vegas"/>
    <n v="131"/>
    <n v="3576.3"/>
    <n v="0.35"/>
    <x v="2"/>
    <s v="NikeCourt Air Zoom Vapor X"/>
    <s v="AA8027-109"/>
  </r>
  <r>
    <s v="NIKE"/>
    <n v="1128299"/>
    <d v="2020-02-01T00:00:00"/>
    <s v="West"/>
    <s v="Nevada"/>
    <s v="Las Vegas"/>
    <n v="189"/>
    <n v="6032.88"/>
    <n v="0.56999999999999995"/>
    <x v="2"/>
    <s v="LeBron Soldier 13 SFG"/>
    <s v="AR4225-100"/>
  </r>
  <r>
    <s v="NIKE"/>
    <n v="1128299"/>
    <d v="2020-02-02T00:00:00"/>
    <s v="West"/>
    <s v="Nevada"/>
    <s v="Las Vegas"/>
    <n v="165"/>
    <n v="4194.3"/>
    <n v="0.41"/>
    <x v="2"/>
    <s v="Air Jordan 13 Retro"/>
    <s v="414571-030"/>
  </r>
  <r>
    <s v="NIKE"/>
    <n v="1128299"/>
    <d v="2020-02-03T00:00:00"/>
    <s v="West"/>
    <s v="Nevada"/>
    <s v="Las Vegas"/>
    <n v="165"/>
    <n v="6035.7"/>
    <n v="0.59"/>
    <x v="2"/>
    <s v="Nike React Element 55 Premium"/>
    <s v="CD6964-002"/>
  </r>
  <r>
    <s v="NIKE"/>
    <n v="1128299"/>
    <d v="2020-02-04T00:00:00"/>
    <s v="West"/>
    <s v="Nevada"/>
    <s v="Las Vegas"/>
    <n v="111"/>
    <n v="3283.38"/>
    <n v="0.51"/>
    <x v="2"/>
    <s v="Nike Zoom Pegasus Turbo 2"/>
    <s v="CN7383-300"/>
  </r>
  <r>
    <s v="NIKE"/>
    <n v="1128299"/>
    <d v="2020-02-05T00:00:00"/>
    <s v="West"/>
    <s v="Nevada"/>
    <s v="Las Vegas"/>
    <n v="81"/>
    <n v="3536.46"/>
    <n v="0.74"/>
    <x v="2"/>
    <s v="Nike Air Max 97"/>
    <s v="CI7388-600"/>
  </r>
  <r>
    <s v="NIKE"/>
    <n v="1128299"/>
    <d v="2020-02-06T00:00:00"/>
    <s v="West"/>
    <s v="Nevada"/>
    <s v="Las Vegas"/>
    <n v="174"/>
    <n v="5080.8"/>
    <n v="0.4"/>
    <x v="2"/>
    <s v="Nike Free RN Flyknit 3.0"/>
    <s v="BV7782-001"/>
  </r>
  <r>
    <s v="NIKE"/>
    <n v="1128299"/>
    <d v="2020-02-07T00:00:00"/>
    <s v="West"/>
    <s v="Nevada"/>
    <s v="Las Vegas"/>
    <n v="218"/>
    <n v="6701.32"/>
    <n v="0.53"/>
    <x v="2"/>
    <s v="Nike Air Force 1 GORE-TEX ®"/>
    <s v="CK2630-001"/>
  </r>
  <r>
    <s v="NIKE"/>
    <n v="1128299"/>
    <d v="2020-02-08T00:00:00"/>
    <s v="West"/>
    <s v="Nevada"/>
    <s v="Las Vegas"/>
    <n v="174"/>
    <n v="3821.04"/>
    <n v="0.36"/>
    <x v="2"/>
    <s v="Nike Air Zoom Pegasus 36"/>
    <s v="CN6867-001"/>
  </r>
  <r>
    <s v="NIKE"/>
    <n v="1128299"/>
    <d v="2020-02-09T00:00:00"/>
    <s v="West"/>
    <s v="Nevada"/>
    <s v="Las Vegas"/>
    <n v="143"/>
    <n v="4623.1899999999996"/>
    <n v="0.53"/>
    <x v="2"/>
    <s v="Nike Phantom Venom Academy TF"/>
    <s v="AO0571-606"/>
  </r>
  <r>
    <s v="NIKE"/>
    <n v="1128299"/>
    <d v="2020-02-10T00:00:00"/>
    <s v="West"/>
    <s v="Nevada"/>
    <s v="Las Vegas"/>
    <n v="117"/>
    <n v="3153.15"/>
    <n v="0.49"/>
    <x v="2"/>
    <s v="Kyrie 4"/>
    <s v="943806-602"/>
  </r>
  <r>
    <s v="NIKE"/>
    <n v="1128299"/>
    <d v="2020-02-11T00:00:00"/>
    <s v="West"/>
    <s v="Nevada"/>
    <s v="Las Vegas"/>
    <n v="130"/>
    <n v="5460"/>
    <n v="0.7"/>
    <x v="2"/>
    <s v="Nike Metcon 4 XD Patch"/>
    <s v="BQ7978-001"/>
  </r>
  <r>
    <s v="NIKE"/>
    <n v="1128299"/>
    <d v="2020-02-12T00:00:00"/>
    <s v="West"/>
    <s v="Nevada"/>
    <s v="Las Vegas"/>
    <n v="145"/>
    <n v="3393"/>
    <n v="0.3"/>
    <x v="2"/>
    <s v="NikeCourt Royale SL"/>
    <s v="844896-002"/>
  </r>
  <r>
    <s v="NIKE"/>
    <n v="1128299"/>
    <d v="2020-02-13T00:00:00"/>
    <s v="West"/>
    <s v="Nevada"/>
    <s v="Las Vegas"/>
    <n v="210"/>
    <n v="6900.6"/>
    <n v="0.53"/>
    <x v="2"/>
    <s v="Nike React Metcon"/>
    <s v="BQ6046-010"/>
  </r>
  <r>
    <s v="NIKE"/>
    <n v="1128299"/>
    <d v="2020-02-14T00:00:00"/>
    <s v="West"/>
    <s v="Nevada"/>
    <s v="Las Vegas"/>
    <n v="182"/>
    <n v="4542.72"/>
    <n v="0.39"/>
    <x v="2"/>
    <s v="Nike Phantom Vision 2 Academy Dynamic Fit TF"/>
    <s v="CD4172-606"/>
  </r>
  <r>
    <s v="NIKE"/>
    <n v="1128299"/>
    <d v="2020-02-15T00:00:00"/>
    <s v="West"/>
    <s v="Nevada"/>
    <s v="Las Vegas"/>
    <n v="152"/>
    <n v="4742.3999999999996"/>
    <n v="0.52"/>
    <x v="2"/>
    <s v="Nike ZoomX Vista Grind SP"/>
    <s v="CT5770-300"/>
  </r>
  <r>
    <s v="NIKE"/>
    <n v="1128299"/>
    <d v="2020-02-16T00:00:00"/>
    <s v="West"/>
    <s v="Nevada"/>
    <s v="Las Vegas"/>
    <n v="124"/>
    <n v="3729.92"/>
    <n v="0.47"/>
    <x v="2"/>
    <s v="Nike Air Max 90"/>
    <s v="CU3004-176"/>
  </r>
  <r>
    <s v="NIKE"/>
    <n v="1128299"/>
    <d v="2020-02-17T00:00:00"/>
    <s v="West"/>
    <s v="Nevada"/>
    <s v="Las Vegas"/>
    <n v="138"/>
    <n v="6381.12"/>
    <n v="0.68"/>
    <x v="2"/>
    <s v="Nike Air Max 270 React"/>
    <s v="CI3899-200"/>
  </r>
  <r>
    <s v="NIKE"/>
    <n v="1128299"/>
    <d v="2020-02-18T00:00:00"/>
    <s v="West"/>
    <s v="Nevada"/>
    <s v="Las Vegas"/>
    <n v="108"/>
    <n v="2864.16"/>
    <n v="0.34"/>
    <x v="2"/>
    <s v="Nike Zoom Fly SP Fast"/>
    <s v="BV0389-001"/>
  </r>
  <r>
    <s v="NIKE"/>
    <n v="1128299"/>
    <d v="2020-02-19T00:00:00"/>
    <s v="West"/>
    <s v="Nevada"/>
    <s v="Las Vegas"/>
    <n v="174"/>
    <n v="4677.12"/>
    <n v="0.48"/>
    <x v="2"/>
    <s v="Nike Drop-Type"/>
    <s v="CQ0989-002"/>
  </r>
  <r>
    <s v="NIKE"/>
    <n v="1128299"/>
    <d v="2020-02-20T00:00:00"/>
    <s v="West"/>
    <s v="Nevada"/>
    <s v="Las Vegas"/>
    <n v="162"/>
    <n v="3359.88"/>
    <n v="0.34"/>
    <x v="2"/>
    <s v="Nike Air Max 98 SE"/>
    <s v="CI7379-400"/>
  </r>
  <r>
    <s v="NIKE"/>
    <n v="1128299"/>
    <d v="2020-02-21T00:00:00"/>
    <s v="West"/>
    <s v="Nevada"/>
    <s v="Las Vegas"/>
    <n v="117"/>
    <n v="3334.5"/>
    <n v="0.5"/>
    <x v="2"/>
    <s v="Nike Zoom Rival Fly 2"/>
    <s v="CN6881-300"/>
  </r>
  <r>
    <s v="NIKE"/>
    <n v="1128299"/>
    <d v="2020-02-22T00:00:00"/>
    <s v="West"/>
    <s v="Nevada"/>
    <s v="Las Vegas"/>
    <n v="112"/>
    <n v="2858.24"/>
    <n v="0.44"/>
    <x v="2"/>
    <s v="Nike MX-720-818"/>
    <s v="CI3869-500"/>
  </r>
  <r>
    <s v="NIKE"/>
    <n v="1128299"/>
    <d v="2020-02-23T00:00:00"/>
    <s v="West"/>
    <s v="Nevada"/>
    <s v="Las Vegas"/>
    <n v="120"/>
    <n v="4904.3999999999996"/>
    <n v="0.61"/>
    <x v="2"/>
    <s v="Nike Blazer Low LE"/>
    <s v="AV9370-001"/>
  </r>
  <r>
    <s v="NIKE"/>
    <n v="1128299"/>
    <d v="2020-02-24T00:00:00"/>
    <s v="West"/>
    <s v="Nevada"/>
    <s v="Las Vegas"/>
    <n v="113"/>
    <n v="2508.6"/>
    <n v="0.3"/>
    <x v="2"/>
    <s v="Nike Zoom Pegasus Turbo 2 Rise"/>
    <s v="BV1134-001"/>
  </r>
  <r>
    <s v="NIKE"/>
    <n v="1128299"/>
    <d v="2020-02-25T00:00:00"/>
    <s v="West"/>
    <s v="Nevada"/>
    <s v="Las Vegas"/>
    <n v="138"/>
    <n v="3786.72"/>
    <n v="0.49"/>
    <x v="2"/>
    <s v="Nike Air Max 98"/>
    <s v="CT1531-001"/>
  </r>
  <r>
    <s v="NIKE"/>
    <n v="1128299"/>
    <d v="2020-02-26T00:00:00"/>
    <s v="West"/>
    <s v="Nevada"/>
    <s v="Las Vegas"/>
    <n v="165"/>
    <n v="3407.25"/>
    <n v="0.35"/>
    <x v="2"/>
    <s v="Nike Air Max Dia SE"/>
    <s v="AR7410-603"/>
  </r>
  <r>
    <s v="NIKE"/>
    <n v="1128299"/>
    <d v="2020-02-27T00:00:00"/>
    <s v="West"/>
    <s v="Nevada"/>
    <s v="Las Vegas"/>
    <n v="109"/>
    <n v="2648.7"/>
    <n v="0.45"/>
    <x v="2"/>
    <s v="Nike Mercurial Superfly 7 Academy MDS TF"/>
    <s v="BQ5435-401"/>
  </r>
  <r>
    <s v="NIKE"/>
    <n v="1128299"/>
    <d v="2020-02-28T00:00:00"/>
    <s v="West"/>
    <s v="Nevada"/>
    <s v="Las Vegas"/>
    <n v="105"/>
    <n v="2381.4"/>
    <n v="0.42"/>
    <x v="2"/>
    <s v="Nike Tanjun"/>
    <s v="812655-011"/>
  </r>
  <r>
    <s v="NIKE"/>
    <n v="1128299"/>
    <d v="2020-03-01T00:00:00"/>
    <s v="West"/>
    <s v="Nevada"/>
    <s v="Las Vegas"/>
    <n v="81"/>
    <n v="3112.83"/>
    <n v="0.61"/>
    <x v="2"/>
    <s v="Nike Air Max 90"/>
    <s v="325213-139"/>
  </r>
  <r>
    <s v="NIKE"/>
    <n v="1128299"/>
    <d v="2020-03-02T00:00:00"/>
    <s v="West"/>
    <s v="Nevada"/>
    <s v="Las Vegas"/>
    <n v="94"/>
    <n v="1598"/>
    <n v="0.25"/>
    <x v="2"/>
    <s v="Nike Air Max 720 BETRUE"/>
    <s v="CJ5472-900"/>
  </r>
  <r>
    <s v="NIKE"/>
    <n v="1128299"/>
    <d v="2020-03-03T00:00:00"/>
    <s v="West"/>
    <s v="Nevada"/>
    <s v="Las Vegas"/>
    <n v="155"/>
    <n v="4240.8"/>
    <n v="0.48"/>
    <x v="2"/>
    <s v="Nike Odyssey React"/>
    <s v="AO9820-001"/>
  </r>
  <r>
    <s v="NIKE"/>
    <n v="1128299"/>
    <d v="2020-03-04T00:00:00"/>
    <s v="West"/>
    <s v="Nevada"/>
    <s v="Las Vegas"/>
    <n v="150"/>
    <n v="3264"/>
    <n v="0.34"/>
    <x v="2"/>
    <s v="Nike Legend React"/>
    <s v="AA1626-602"/>
  </r>
  <r>
    <s v="NIKE"/>
    <n v="1128299"/>
    <d v="2020-03-05T00:00:00"/>
    <s v="West"/>
    <s v="Nevada"/>
    <s v="Las Vegas"/>
    <n v="106"/>
    <n v="2681.8"/>
    <n v="0.46"/>
    <x v="2"/>
    <s v="Nike Air Zoom Winflo 6"/>
    <s v="AQ8228-102"/>
  </r>
  <r>
    <s v="NIKE"/>
    <n v="1128299"/>
    <d v="2020-03-06T00:00:00"/>
    <s v="West"/>
    <s v="Nevada"/>
    <s v="Las Vegas"/>
    <n v="108"/>
    <n v="2479.6799999999998"/>
    <n v="0.41"/>
    <x v="2"/>
    <s v="Nike Air Zoom Vomero 14"/>
    <s v="AH7858-010"/>
  </r>
  <r>
    <s v="NIKE"/>
    <n v="1128299"/>
    <d v="2020-03-07T00:00:00"/>
    <s v="West"/>
    <s v="Nevada"/>
    <s v="Las Vegas"/>
    <n v="88"/>
    <n v="3604.48"/>
    <n v="0.64"/>
    <x v="2"/>
    <s v="Nike Air VaporMax SE"/>
    <s v="CI1246-302"/>
  </r>
  <r>
    <s v="NIKE"/>
    <n v="1128299"/>
    <d v="2020-03-08T00:00:00"/>
    <s v="West"/>
    <s v="Nevada"/>
    <s v="Las Vegas"/>
    <n v="133"/>
    <n v="2351.44"/>
    <n v="0.26"/>
    <x v="2"/>
    <s v="Nike Mercurial Superfly 7 Academy MDS IC"/>
    <s v="BQ5430-401"/>
  </r>
  <r>
    <s v="NIKE"/>
    <n v="1128299"/>
    <d v="2020-03-09T00:00:00"/>
    <s v="West"/>
    <s v="Nevada"/>
    <s v="Las Vegas"/>
    <n v="196"/>
    <n v="5342.96"/>
    <n v="0.47"/>
    <x v="2"/>
    <s v="NikeCourt Air Max Wildcard"/>
    <s v="AO7353-105"/>
  </r>
  <r>
    <s v="NIKE"/>
    <n v="1128299"/>
    <d v="2020-03-10T00:00:00"/>
    <s v="West"/>
    <s v="Nevada"/>
    <s v="Las Vegas"/>
    <n v="189"/>
    <n v="3984.12"/>
    <n v="0.34"/>
    <x v="2"/>
    <s v="Nike Air Max 98"/>
    <s v="CI3709-001"/>
  </r>
  <r>
    <s v="NIKE"/>
    <n v="1128299"/>
    <d v="2020-03-11T00:00:00"/>
    <s v="West"/>
    <s v="Nevada"/>
    <s v="Las Vegas"/>
    <n v="119"/>
    <n v="3299.87"/>
    <n v="0.47"/>
    <x v="2"/>
    <s v="Nike SB Zoom Stefan Janoski Mid RM"/>
    <s v="AT7324-001"/>
  </r>
  <r>
    <s v="NIKE"/>
    <n v="1128299"/>
    <d v="2020-03-12T00:00:00"/>
    <s v="West"/>
    <s v="Nevada"/>
    <s v="Las Vegas"/>
    <n v="133"/>
    <n v="3335.64"/>
    <n v="0.44"/>
    <x v="2"/>
    <s v="NikeCourt Air Zoom Zero"/>
    <s v="AA8022-107"/>
  </r>
  <r>
    <s v="NIKE"/>
    <n v="1128299"/>
    <d v="2020-03-13T00:00:00"/>
    <s v="West"/>
    <s v="Nevada"/>
    <s v="Las Vegas"/>
    <n v="112"/>
    <n v="4636.8"/>
    <n v="0.6"/>
    <x v="2"/>
    <s v="Nike x Olivia Kim Air Footscape"/>
    <s v="CK3321-100"/>
  </r>
  <r>
    <s v="NIKE"/>
    <n v="1128299"/>
    <d v="2020-03-14T00:00:00"/>
    <s v="West"/>
    <s v="Nevada"/>
    <s v="Las Vegas"/>
    <n v="150"/>
    <n v="2997"/>
    <n v="0.27"/>
    <x v="2"/>
    <s v="Nike M2K Tekno"/>
    <s v="AO3108-018"/>
  </r>
  <r>
    <s v="NIKE"/>
    <n v="1128299"/>
    <d v="2020-03-15T00:00:00"/>
    <s v="West"/>
    <s v="Nevada"/>
    <s v="Las Vegas"/>
    <n v="123"/>
    <n v="1722"/>
    <n v="0.5"/>
    <x v="2"/>
    <s v="PG 3"/>
    <s v="AO2607-401"/>
  </r>
  <r>
    <s v="NIKE"/>
    <n v="1128299"/>
    <d v="2020-03-16T00:00:00"/>
    <s v="West"/>
    <s v="Nevada"/>
    <s v="Las Vegas"/>
    <n v="123"/>
    <n v="1542.42"/>
    <n v="0.33"/>
    <x v="2"/>
    <s v="Air Jordan 5 Retro"/>
    <s v="CN2932-100"/>
  </r>
  <r>
    <s v="NIKE"/>
    <n v="1128299"/>
    <d v="2020-03-17T00:00:00"/>
    <s v="West"/>
    <s v="Nevada"/>
    <s v="Las Vegas"/>
    <n v="115"/>
    <n v="2063.1"/>
    <n v="0.46"/>
    <x v="2"/>
    <s v="Nike Air Max Dia NRG"/>
    <s v="CQ2503-900"/>
  </r>
  <r>
    <s v="NIKE"/>
    <n v="1128299"/>
    <d v="2020-03-18T00:00:00"/>
    <s v="West"/>
    <s v="Nevada"/>
    <s v="Las Vegas"/>
    <n v="72"/>
    <n v="1231.2"/>
    <n v="0.45"/>
    <x v="2"/>
    <s v="Nike Mercurial Vapor 13 Elite FG"/>
    <s v="AQ4176-049"/>
  </r>
  <r>
    <s v="NIKE"/>
    <n v="1128299"/>
    <d v="2020-03-19T00:00:00"/>
    <s v="West"/>
    <s v="Colorado"/>
    <s v="Denver"/>
    <n v="56"/>
    <n v="1469.44"/>
    <n v="0.64"/>
    <x v="2"/>
    <s v="Nike Air Max 720"/>
    <s v="AR9293-603"/>
  </r>
  <r>
    <s v="NIKE"/>
    <n v="1128299"/>
    <d v="2020-03-20T00:00:00"/>
    <s v="West"/>
    <s v="Colorado"/>
    <s v="Denver"/>
    <n v="128"/>
    <n v="1231.3599999999999"/>
    <n v="0.26"/>
    <x v="2"/>
    <s v="Nike Zoom KD12"/>
    <s v="AR4229-003"/>
  </r>
  <r>
    <s v="NIKE"/>
    <n v="1128299"/>
    <d v="2020-03-21T00:00:00"/>
    <s v="West"/>
    <s v="Colorado"/>
    <s v="Denver"/>
    <n v="131"/>
    <n v="1697.76"/>
    <n v="0.48"/>
    <x v="2"/>
    <s v="Air Jordan 7 Retro"/>
    <s v="313358-006"/>
  </r>
  <r>
    <s v="NIKE"/>
    <n v="1128299"/>
    <d v="2020-03-22T00:00:00"/>
    <s v="West"/>
    <s v="Colorado"/>
    <s v="Denver"/>
    <n v="111"/>
    <n v="1265.4000000000001"/>
    <n v="0.3"/>
    <x v="2"/>
    <s v="Nike Mercurial Superfly 7 Academy IC"/>
    <s v="AT7975-606"/>
  </r>
  <r>
    <s v="NIKE"/>
    <n v="1128299"/>
    <d v="2020-03-23T00:00:00"/>
    <s v="West"/>
    <s v="Colorado"/>
    <s v="Denver"/>
    <n v="123"/>
    <n v="2337"/>
    <n v="0.5"/>
    <x v="2"/>
    <s v="Nike Air Zoom Pegasus 36 FlyEase"/>
    <s v="BV0614-005"/>
  </r>
  <r>
    <s v="NIKE"/>
    <n v="1128299"/>
    <d v="2020-03-24T00:00:00"/>
    <s v="West"/>
    <s v="Colorado"/>
    <s v="Denver"/>
    <n v="72"/>
    <n v="1166.4000000000001"/>
    <n v="0.45"/>
    <x v="2"/>
    <s v="Nike Daybreak"/>
    <s v="CQ7620-001"/>
  </r>
  <r>
    <s v="NIKE"/>
    <n v="1128299"/>
    <d v="2020-03-25T00:00:00"/>
    <s v="West"/>
    <s v="Colorado"/>
    <s v="Denver"/>
    <n v="58"/>
    <n v="1546.28"/>
    <n v="0.62"/>
    <x v="2"/>
    <s v="Nike P-6000 Icon Clash"/>
    <s v="BV1021-007"/>
  </r>
  <r>
    <s v="NIKE"/>
    <n v="1128299"/>
    <d v="2020-03-26T00:00:00"/>
    <s v="West"/>
    <s v="Colorado"/>
    <s v="Denver"/>
    <n v="116"/>
    <n v="1158.8399999999999"/>
    <n v="0.27"/>
    <x v="2"/>
    <s v="Nike Mercurial Superfly 7 Elite FG"/>
    <s v="AQ4174-049"/>
  </r>
  <r>
    <s v="NIKE"/>
    <n v="1128299"/>
    <d v="2020-03-27T00:00:00"/>
    <s v="West"/>
    <s v="Colorado"/>
    <s v="Denver"/>
    <n v="165"/>
    <n v="2930.4"/>
    <n v="0.48"/>
    <x v="2"/>
    <s v="Nike SB Chron Solarsoft Premium"/>
    <s v="CK0980-002"/>
  </r>
  <r>
    <s v="NIKE"/>
    <n v="1128299"/>
    <d v="2020-03-28T00:00:00"/>
    <s v="West"/>
    <s v="Colorado"/>
    <s v="Denver"/>
    <n v="112"/>
    <n v="1827.84"/>
    <n v="0.34"/>
    <x v="2"/>
    <s v="Nike Tiempo Legend 8 Club TF"/>
    <s v="AT6109-606"/>
  </r>
  <r>
    <s v="NIKE"/>
    <n v="1128299"/>
    <d v="2020-03-29T00:00:00"/>
    <s v="West"/>
    <s v="Colorado"/>
    <s v="Denver"/>
    <n v="116"/>
    <n v="2898.84"/>
    <n v="0.49"/>
    <x v="2"/>
    <s v="Nike Air Max Bella TR 3"/>
    <s v="CJ0842-600"/>
  </r>
  <r>
    <s v="NIKE"/>
    <n v="1128299"/>
    <d v="2020-03-30T00:00:00"/>
    <s v="West"/>
    <s v="Colorado"/>
    <s v="Denver"/>
    <n v="90"/>
    <n v="1973.7"/>
    <n v="0.43"/>
    <x v="2"/>
    <s v="Nike Blazer Low Suede"/>
    <s v="AV9373-002"/>
  </r>
  <r>
    <s v="NIKE"/>
    <n v="1128299"/>
    <d v="2020-03-31T00:00:00"/>
    <s v="West"/>
    <s v="Colorado"/>
    <s v="Denver"/>
    <n v="39"/>
    <n v="1310.4000000000001"/>
    <n v="0.6"/>
    <x v="2"/>
    <s v="Nike Air Max 95 Premium"/>
    <s v="807443-503"/>
  </r>
  <r>
    <s v="NIKE"/>
    <n v="1128299"/>
    <d v="2020-04-01T00:00:00"/>
    <s v="West"/>
    <s v="Colorado"/>
    <s v="Denver"/>
    <n v="95"/>
    <n v="1432.6"/>
    <n v="0.28999999999999998"/>
    <x v="2"/>
    <s v="Nike Pre-Love O.X."/>
    <s v="AO3166-300"/>
  </r>
  <r>
    <s v="NIKE"/>
    <n v="1128299"/>
    <d v="2020-04-02T00:00:00"/>
    <s v="West"/>
    <s v="Colorado"/>
    <s v="Denver"/>
    <n v="131"/>
    <n v="3386.35"/>
    <n v="0.47"/>
    <x v="2"/>
    <s v="Nike Mercurial Vapor 13 Academy MG"/>
    <s v="AT5269-606"/>
  </r>
  <r>
    <s v="NIKE"/>
    <n v="1128299"/>
    <d v="2020-04-03T00:00:00"/>
    <s v="West"/>
    <s v="Colorado"/>
    <s v="Denver"/>
    <n v="94"/>
    <n v="1941.1"/>
    <n v="0.35"/>
    <x v="2"/>
    <s v="Nike Mercurial Superfly 7 Academy MG"/>
    <s v="AT7946-414"/>
  </r>
  <r>
    <s v="NIKE"/>
    <n v="1128299"/>
    <d v="2020-04-04T00:00:00"/>
    <s v="West"/>
    <s v="Colorado"/>
    <s v="Denver"/>
    <n v="113"/>
    <n v="3446.5"/>
    <n v="0.5"/>
    <x v="2"/>
    <s v="Nike Air Force 1 '07 SE"/>
    <s v="CI3446-001"/>
  </r>
  <r>
    <s v="NIKE"/>
    <n v="1128299"/>
    <d v="2020-04-05T00:00:00"/>
    <s v="West"/>
    <s v="Colorado"/>
    <s v="Denver"/>
    <n v="74"/>
    <n v="1781.92"/>
    <n v="0.43"/>
    <x v="2"/>
    <s v="Nike Zoom Pegasus Turbo XX"/>
    <s v="AR4347-600"/>
  </r>
  <r>
    <s v="NIKE"/>
    <n v="1128299"/>
    <d v="2020-04-06T00:00:00"/>
    <s v="West"/>
    <s v="Colorado"/>
    <s v="Denver"/>
    <n v="44"/>
    <n v="1664.08"/>
    <n v="0.61"/>
    <x v="2"/>
    <s v="Nike React Metcon"/>
    <s v="BQ6044-100"/>
  </r>
  <r>
    <s v="NIKE"/>
    <n v="1128299"/>
    <d v="2020-04-07T00:00:00"/>
    <s v="West"/>
    <s v="Colorado"/>
    <s v="Denver"/>
    <n v="98"/>
    <n v="1764"/>
    <n v="0.25"/>
    <x v="2"/>
    <s v="Nike Air Max 200"/>
    <s v="CI3867-001"/>
  </r>
  <r>
    <s v="NIKE"/>
    <n v="1128299"/>
    <d v="2020-04-08T00:00:00"/>
    <s v="West"/>
    <s v="Colorado"/>
    <s v="Denver"/>
    <n v="131"/>
    <n v="4395.05"/>
    <n v="0.61"/>
    <x v="2"/>
    <s v="Nike Phantom Venom Academy IC"/>
    <s v="AO0570-810"/>
  </r>
  <r>
    <s v="NIKE"/>
    <n v="1128299"/>
    <d v="2020-04-09T00:00:00"/>
    <s v="West"/>
    <s v="Colorado"/>
    <s v="Denver"/>
    <n v="105"/>
    <n v="2898"/>
    <n v="0.46"/>
    <x v="2"/>
    <s v="Nike Phantom Vision Academy Dynamic Fit IC"/>
    <s v="AO3267-080"/>
  </r>
  <r>
    <s v="NIKE"/>
    <n v="1128299"/>
    <d v="2020-04-10T00:00:00"/>
    <s v="West"/>
    <s v="Colorado"/>
    <s v="Denver"/>
    <n v="98"/>
    <n v="3469.2"/>
    <n v="0.6"/>
    <x v="2"/>
    <s v="Air Jordan 1 Jester XX Low Laced SE"/>
    <s v="CQ0278-200"/>
  </r>
  <r>
    <s v="NIKE"/>
    <n v="1128299"/>
    <d v="2020-04-11T00:00:00"/>
    <s v="West"/>
    <s v="Colorado"/>
    <s v="Denver"/>
    <n v="69"/>
    <n v="2361.1799999999998"/>
    <n v="0.59"/>
    <x v="2"/>
    <s v="Nike Mercurial Vapor 13 Club MG"/>
    <s v="AT7968-606"/>
  </r>
  <r>
    <s v="NIKE"/>
    <n v="1128299"/>
    <d v="2020-04-12T00:00:00"/>
    <s v="West"/>
    <s v="Colorado"/>
    <s v="Denver"/>
    <n v="44"/>
    <n v="2106.7199999999998"/>
    <n v="0.76"/>
    <x v="2"/>
    <s v="Nike Zoom Pegasus Turbo 2 Special Edition"/>
    <s v="BV7757-500"/>
  </r>
  <r>
    <s v="NIKE"/>
    <n v="1128299"/>
    <d v="2020-04-13T00:00:00"/>
    <s v="West"/>
    <s v="Colorado"/>
    <s v="Denver"/>
    <n v="133"/>
    <n v="4232.0600000000004"/>
    <n v="0.43"/>
    <x v="2"/>
    <s v="Nike Metcon 5 AMP"/>
    <s v="CN5455-160"/>
  </r>
  <r>
    <s v="NIKE"/>
    <n v="1128299"/>
    <d v="2020-04-14T00:00:00"/>
    <s v="West"/>
    <s v="Colorado"/>
    <s v="Denver"/>
    <n v="189"/>
    <n v="6531.84"/>
    <n v="0.64"/>
    <x v="2"/>
    <s v="Air Jordan 5 Retro"/>
    <s v="CD2722-001"/>
  </r>
  <r>
    <s v="NIKE"/>
    <n v="1128299"/>
    <d v="2020-04-15T00:00:00"/>
    <s v="West"/>
    <s v="Colorado"/>
    <s v="Denver"/>
    <n v="144"/>
    <n v="4248"/>
    <n v="0.5"/>
    <x v="2"/>
    <s v="Nike ZoomX Vaporfly NEXT%"/>
    <s v="AO4568-600"/>
  </r>
  <r>
    <s v="NIKE"/>
    <n v="1128299"/>
    <d v="2020-04-16T00:00:00"/>
    <s v="West"/>
    <s v="Colorado"/>
    <s v="Denver"/>
    <n v="150"/>
    <n v="6144"/>
    <n v="0.64"/>
    <x v="2"/>
    <s v="Nike Mercurial Vapor 13 Academy IC"/>
    <s v="AT7993-414"/>
  </r>
  <r>
    <s v="NIKE"/>
    <n v="1128299"/>
    <d v="2020-04-17T00:00:00"/>
    <s v="West"/>
    <s v="Colorado"/>
    <s v="Denver"/>
    <n v="135"/>
    <n v="5022"/>
    <n v="0.6"/>
    <x v="2"/>
    <s v="Nike Tiempo Legend 8 Academy TF"/>
    <s v="AT6100-606"/>
  </r>
  <r>
    <s v="NIKE"/>
    <n v="1128299"/>
    <d v="2020-04-18T00:00:00"/>
    <s v="West"/>
    <s v="Colorado"/>
    <s v="Denver"/>
    <n v="91"/>
    <n v="4624.62"/>
    <n v="0.77"/>
    <x v="2"/>
    <s v="Kyrie 6 'Enlightenment'"/>
    <s v="BQ4630-500"/>
  </r>
  <r>
    <s v="NIKE"/>
    <n v="1128299"/>
    <d v="2020-04-19T00:00:00"/>
    <s v="West"/>
    <s v="Colorado"/>
    <s v="Denver"/>
    <n v="181"/>
    <n v="6459.89"/>
    <n v="0.43"/>
    <x v="2"/>
    <s v="Nike React Metcon AMP"/>
    <s v="CT9155-063"/>
  </r>
  <r>
    <s v="NIKE"/>
    <n v="1128299"/>
    <d v="2020-04-20T00:00:00"/>
    <s v="West"/>
    <s v="Colorado"/>
    <s v="Denver"/>
    <n v="202"/>
    <n v="7756.8"/>
    <n v="0.6"/>
    <x v="2"/>
    <s v="Air Jordan 8 Retro"/>
    <s v="CI1236-100"/>
  </r>
  <r>
    <s v="NIKE"/>
    <n v="1128299"/>
    <d v="2020-04-21T00:00:00"/>
    <s v="West"/>
    <s v="Colorado"/>
    <s v="Denver"/>
    <n v="188"/>
    <n v="5038.3999999999996"/>
    <n v="0.4"/>
    <x v="2"/>
    <s v="Nike Phantom Venom Club IC"/>
    <s v="AO0578-717"/>
  </r>
  <r>
    <s v="NIKE"/>
    <n v="1128299"/>
    <d v="2020-04-22T00:00:00"/>
    <s v="West"/>
    <s v="Colorado"/>
    <s v="Denver"/>
    <n v="161"/>
    <n v="5932.85"/>
    <n v="0.55000000000000004"/>
    <x v="2"/>
    <s v="Nike Mercurial Superfly 7 Academy TF"/>
    <s v="AT7978-414"/>
  </r>
  <r>
    <s v="NIKE"/>
    <n v="1128299"/>
    <d v="2020-04-23T00:00:00"/>
    <s v="West"/>
    <s v="Colorado"/>
    <s v="Denver"/>
    <n v="143"/>
    <n v="4535.96"/>
    <n v="0.52"/>
    <x v="2"/>
    <s v="Nike Air Max 98"/>
    <s v="AH6799-300"/>
  </r>
  <r>
    <s v="NIKE"/>
    <n v="1128299"/>
    <d v="2020-04-24T00:00:00"/>
    <s v="West"/>
    <s v="Colorado"/>
    <s v="Denver"/>
    <n v="131"/>
    <n v="6143.9"/>
    <n v="0.7"/>
    <x v="2"/>
    <s v="Nike P-6000 SE"/>
    <s v="CJ9585-600"/>
  </r>
  <r>
    <s v="NIKE"/>
    <n v="1128299"/>
    <d v="2020-04-25T00:00:00"/>
    <s v="West"/>
    <s v="Colorado"/>
    <s v="Denver"/>
    <n v="137"/>
    <n v="4274.3999999999996"/>
    <n v="0.4"/>
    <x v="2"/>
    <s v="Nike Air Force 1 '07 Essential"/>
    <s v="CJ1646-600"/>
  </r>
  <r>
    <s v="NIKE"/>
    <n v="1128299"/>
    <d v="2020-04-26T00:00:00"/>
    <s v="West"/>
    <s v="Colorado"/>
    <s v="Denver"/>
    <n v="196"/>
    <n v="7285.32"/>
    <n v="0.59"/>
    <x v="2"/>
    <s v="Nike Air Force 1 '07"/>
    <s v="CT4328-101"/>
  </r>
  <r>
    <s v="NIKE"/>
    <n v="1128299"/>
    <d v="2020-04-27T00:00:00"/>
    <s v="West"/>
    <s v="Colorado"/>
    <s v="Denver"/>
    <n v="189"/>
    <n v="5794.74"/>
    <n v="0.42"/>
    <x v="2"/>
    <s v="Nike Air Force 1 Sage Low LX"/>
    <s v="CI3482-200"/>
  </r>
  <r>
    <s v="NIKE"/>
    <n v="1128299"/>
    <d v="2020-04-28T00:00:00"/>
    <s v="West"/>
    <s v="Colorado"/>
    <s v="Denver"/>
    <n v="143"/>
    <n v="5461.17"/>
    <n v="0.56999999999999995"/>
    <x v="2"/>
    <s v="Nike Air Max Dia SE"/>
    <s v="CD0479-200"/>
  </r>
  <r>
    <s v="NIKE"/>
    <n v="1128299"/>
    <d v="2020-04-29T00:00:00"/>
    <s v="West"/>
    <s v="Colorado"/>
    <s v="Denver"/>
    <n v="135"/>
    <n v="4592.7"/>
    <n v="0.54"/>
    <x v="2"/>
    <s v="Nike Air Max Verona"/>
    <s v="CZ6156-101"/>
  </r>
  <r>
    <s v="NIKE"/>
    <n v="1128299"/>
    <d v="2020-04-30T00:00:00"/>
    <s v="West"/>
    <s v="Colorado"/>
    <s v="Denver"/>
    <n v="140"/>
    <n v="7562.8"/>
    <n v="0.73"/>
    <x v="2"/>
    <s v="Nike Free Metcon 3"/>
    <s v="CJ6314-146"/>
  </r>
  <r>
    <s v="NIKE"/>
    <n v="1128299"/>
    <d v="2020-05-01T00:00:00"/>
    <s v="West"/>
    <s v="Colorado"/>
    <s v="Denver"/>
    <n v="100"/>
    <n v="2590"/>
    <n v="0.35"/>
    <x v="2"/>
    <s v="NikeCourt Blanc"/>
    <s v="CI0808-100"/>
  </r>
  <r>
    <s v="NIKE"/>
    <n v="1128299"/>
    <d v="2020-05-02T00:00:00"/>
    <s v="West"/>
    <s v="Colorado"/>
    <s v="Denver"/>
    <n v="162"/>
    <n v="5065.74"/>
    <n v="0.53"/>
    <x v="2"/>
    <s v="Nike Free Metcon 3"/>
    <s v="CJ0861-017"/>
  </r>
  <r>
    <s v="NIKE"/>
    <n v="1128299"/>
    <d v="2020-05-03T00:00:00"/>
    <s v="West"/>
    <s v="Colorado"/>
    <s v="Denver"/>
    <n v="168"/>
    <n v="4173.12"/>
    <n v="0.36"/>
    <x v="2"/>
    <s v="Nike Zoom Pegasus Turbo 2"/>
    <s v="AT8242-009"/>
  </r>
  <r>
    <s v="NIKE"/>
    <n v="1128299"/>
    <d v="2020-05-04T00:00:00"/>
    <s v="West"/>
    <s v="Colorado"/>
    <s v="Denver"/>
    <n v="113"/>
    <n v="3390"/>
    <n v="0.5"/>
    <x v="2"/>
    <s v="Nike Air Max 270 React ENG"/>
    <s v="CK2595-500"/>
  </r>
  <r>
    <s v="NIKE"/>
    <n v="1128299"/>
    <d v="2020-05-05T00:00:00"/>
    <s v="West"/>
    <s v="Colorado"/>
    <s v="Denver"/>
    <n v="100"/>
    <n v="2832"/>
    <n v="0.48"/>
    <x v="2"/>
    <s v="Nike Air Max 90"/>
    <s v="CD0490-104"/>
  </r>
  <r>
    <s v="NIKE"/>
    <n v="1128299"/>
    <d v="2020-05-06T00:00:00"/>
    <s v="West"/>
    <s v="Colorado"/>
    <s v="Denver"/>
    <n v="120"/>
    <n v="6127.2"/>
    <n v="0.69"/>
    <x v="2"/>
    <s v="Nike Air Force 1 '07"/>
    <s v="315115-112"/>
  </r>
  <r>
    <s v="NIKE"/>
    <n v="1128299"/>
    <d v="2020-05-07T00:00:00"/>
    <s v="West"/>
    <s v="Colorado"/>
    <s v="Denver"/>
    <n v="106"/>
    <n v="2135.9"/>
    <n v="0.31"/>
    <x v="2"/>
    <s v="Jordan Air Max 200 XX"/>
    <s v="AV5186-101"/>
  </r>
  <r>
    <s v="NIKE"/>
    <n v="1128299"/>
    <d v="2020-05-08T00:00:00"/>
    <s v="West"/>
    <s v="Colorado"/>
    <s v="Denver"/>
    <n v="137"/>
    <n v="3493.5"/>
    <n v="0.5"/>
    <x v="2"/>
    <s v="Nike SuperRep Go"/>
    <s v="CJ0860-668"/>
  </r>
  <r>
    <s v="NIKE"/>
    <n v="1128299"/>
    <d v="2020-05-09T00:00:00"/>
    <s v="West"/>
    <s v="Colorado"/>
    <s v="Denver"/>
    <n v="152"/>
    <n v="2872.8"/>
    <n v="0.35"/>
    <x v="2"/>
    <s v="Nike Air VaporMax Flyknit 3"/>
    <s v="AJ6910-009"/>
  </r>
  <r>
    <s v="NIKE"/>
    <n v="1128299"/>
    <d v="2020-05-10T00:00:00"/>
    <s v="West"/>
    <s v="Colorado"/>
    <s v="Denver"/>
    <n v="102"/>
    <n v="2601"/>
    <n v="0.5"/>
    <x v="2"/>
    <s v="Nike Air Zoom SuperRep"/>
    <s v="BQ7043-668"/>
  </r>
  <r>
    <s v="NIKE"/>
    <n v="1128299"/>
    <d v="2020-05-11T00:00:00"/>
    <s v="West"/>
    <s v="Colorado"/>
    <s v="Denver"/>
    <n v="85"/>
    <n v="2072.3000000000002"/>
    <n v="0.46"/>
    <x v="2"/>
    <s v="Nike Air Max 270 React ENG"/>
    <s v="CK2608-100"/>
  </r>
  <r>
    <s v="NIKE"/>
    <n v="1128299"/>
    <d v="2020-05-12T00:00:00"/>
    <s v="West"/>
    <s v="Colorado"/>
    <s v="Denver"/>
    <n v="75"/>
    <n v="3168"/>
    <n v="0.66"/>
    <x v="2"/>
    <s v="Nike Air Max 97"/>
    <s v="921733-104"/>
  </r>
  <r>
    <s v="NIKE"/>
    <n v="1128299"/>
    <d v="2020-05-13T00:00:00"/>
    <s v="West"/>
    <s v="Colorado"/>
    <s v="Denver"/>
    <n v="105"/>
    <n v="2047.5"/>
    <n v="0.3"/>
    <x v="2"/>
    <s v="Nike Air Force 1 '07"/>
    <s v="CJ1379-001"/>
  </r>
  <r>
    <s v="NIKE"/>
    <n v="1128299"/>
    <d v="2020-05-14T00:00:00"/>
    <s v="West"/>
    <s v="Colorado"/>
    <s v="Denver"/>
    <n v="150"/>
    <n v="4290"/>
    <n v="0.55000000000000004"/>
    <x v="2"/>
    <s v="Nike Court Vintage Premium"/>
    <s v="CT1726-100"/>
  </r>
  <r>
    <s v="NIKE"/>
    <n v="1128299"/>
    <d v="2020-05-15T00:00:00"/>
    <s v="West"/>
    <s v="Colorado"/>
    <s v="Denver"/>
    <n v="150"/>
    <n v="3052.5"/>
    <n v="0.37"/>
    <x v="2"/>
    <s v="Nike Air Max 97"/>
    <s v="CT4525-001"/>
  </r>
  <r>
    <s v="NIKE"/>
    <n v="1128299"/>
    <d v="2020-05-16T00:00:00"/>
    <s v="West"/>
    <s v="Colorado"/>
    <s v="Denver"/>
    <n v="128"/>
    <n v="3459.84"/>
    <n v="0.53"/>
    <x v="2"/>
    <s v="Nike SB Bruin High"/>
    <s v="923112-001"/>
  </r>
  <r>
    <s v="NIKE"/>
    <n v="1128299"/>
    <d v="2020-05-17T00:00:00"/>
    <s v="West"/>
    <s v="Colorado"/>
    <s v="Denver"/>
    <n v="116"/>
    <n v="3340.8"/>
    <n v="0.48"/>
    <x v="2"/>
    <s v="Air Jordan XXXIV PF"/>
    <s v="BQ3381-600"/>
  </r>
  <r>
    <s v="NIKE"/>
    <n v="1128299"/>
    <d v="2020-05-18T00:00:00"/>
    <s v="West"/>
    <s v="Colorado"/>
    <s v="Denver"/>
    <n v="105"/>
    <n v="4926.6000000000004"/>
    <n v="0.69"/>
    <x v="2"/>
    <s v="Nike Metcon 5"/>
    <s v="AO2982-076"/>
  </r>
  <r>
    <s v="NIKE"/>
    <n v="1128299"/>
    <d v="2020-05-19T00:00:00"/>
    <s v="West"/>
    <s v="Colorado"/>
    <s v="Denver"/>
    <n v="130"/>
    <n v="2941.9"/>
    <n v="0.31"/>
    <x v="2"/>
    <s v="Nike React Phantom Run Flyknit 2"/>
    <s v="CJ0277-002"/>
  </r>
  <r>
    <s v="NIKE"/>
    <n v="1128299"/>
    <d v="2020-05-20T00:00:00"/>
    <s v="West"/>
    <s v="Colorado"/>
    <s v="Denver"/>
    <n v="203"/>
    <n v="6228.04"/>
    <n v="0.52"/>
    <x v="2"/>
    <s v="Nike Joyride Run Flyknit"/>
    <s v="AQ2730-009"/>
  </r>
  <r>
    <s v="NIKE"/>
    <n v="1128299"/>
    <d v="2020-05-21T00:00:00"/>
    <s v="West"/>
    <s v="Colorado"/>
    <s v="Denver"/>
    <n v="182"/>
    <n v="4426.24"/>
    <n v="0.38"/>
    <x v="2"/>
    <s v="Nike Air Max 90"/>
    <s v="CT1030-100"/>
  </r>
  <r>
    <s v="NIKE"/>
    <n v="1128299"/>
    <d v="2020-05-22T00:00:00"/>
    <s v="West"/>
    <s v="Colorado"/>
    <s v="Denver"/>
    <n v="125"/>
    <n v="4125"/>
    <n v="0.55000000000000004"/>
    <x v="2"/>
    <s v="Nike Air VaporMax 360"/>
    <s v="CK9671-001"/>
  </r>
  <r>
    <s v="NIKE"/>
    <n v="1128299"/>
    <d v="2020-05-23T00:00:00"/>
    <s v="West"/>
    <s v="Colorado"/>
    <s v="Denver"/>
    <n v="125"/>
    <n v="3543.75"/>
    <n v="0.45"/>
    <x v="2"/>
    <s v="Nike Offcourt"/>
    <s v="BQ4632-602"/>
  </r>
  <r>
    <s v="NIKE"/>
    <n v="1128299"/>
    <d v="2020-05-24T00:00:00"/>
    <s v="West"/>
    <s v="Colorado"/>
    <s v="Denver"/>
    <n v="115"/>
    <n v="5239.3999999999996"/>
    <n v="0.67"/>
    <x v="2"/>
    <s v="Nike React Phantom Run Flyknit 2"/>
    <s v="CJ0280-001"/>
  </r>
  <r>
    <s v="NIKE"/>
    <n v="1128299"/>
    <d v="2020-05-25T00:00:00"/>
    <s v="West"/>
    <s v="Colorado"/>
    <s v="Denver"/>
    <n v="137"/>
    <n v="3390.75"/>
    <n v="0.33"/>
    <x v="2"/>
    <s v="Jordan Break"/>
    <s v="AR6374-402"/>
  </r>
  <r>
    <s v="NIKE"/>
    <n v="1128299"/>
    <d v="2020-05-26T00:00:00"/>
    <s v="West"/>
    <s v="Colorado"/>
    <s v="Denver"/>
    <n v="117"/>
    <n v="1726.92"/>
    <n v="0.41"/>
    <x v="2"/>
    <s v="LeBron 7 QS"/>
    <s v="CU5646-001"/>
  </r>
  <r>
    <s v="NIKE"/>
    <n v="1128299"/>
    <d v="2020-05-27T00:00:00"/>
    <s v="West"/>
    <s v="Colorado"/>
    <s v="Denver"/>
    <n v="131"/>
    <n v="2515.1999999999998"/>
    <n v="0.4"/>
    <x v="2"/>
    <s v="Nike In-Season TR 9"/>
    <s v="AR4543-013"/>
  </r>
  <r>
    <s v="NIKE"/>
    <n v="1128299"/>
    <d v="2020-05-28T00:00:00"/>
    <s v="West"/>
    <s v="Colorado"/>
    <s v="Denver"/>
    <n v="135"/>
    <n v="2173.5"/>
    <n v="0.35"/>
    <x v="2"/>
    <s v="Nike Joyride Run FlyKnit"/>
    <s v="CI3707-100"/>
  </r>
  <r>
    <s v="NIKE"/>
    <n v="1128299"/>
    <d v="2020-05-29T00:00:00"/>
    <s v="West"/>
    <s v="Colorado"/>
    <s v="Denver"/>
    <n v="78"/>
    <n v="1567.02"/>
    <n v="0.41"/>
    <x v="2"/>
    <s v="Nike ZoomX Vista Grind"/>
    <s v="CQ9500-100"/>
  </r>
  <r>
    <s v="NIKE"/>
    <n v="1128299"/>
    <d v="2020-05-30T00:00:00"/>
    <s v="West"/>
    <s v="Washington"/>
    <s v="Seattle"/>
    <n v="73"/>
    <n v="1451.97"/>
    <n v="0.39"/>
    <x v="2"/>
    <s v="Nike Air Force 1 Sage Low"/>
    <s v="CJ1642-002"/>
  </r>
  <r>
    <s v="NIKE"/>
    <n v="1128299"/>
    <d v="2020-05-31T00:00:00"/>
    <s v="West"/>
    <s v="Washington"/>
    <s v="Seattle"/>
    <n v="125"/>
    <n v="1782.5"/>
    <n v="0.31"/>
    <x v="2"/>
    <s v="Nike Air Force 1 '07 LV8"/>
    <s v="CD0888-002"/>
  </r>
  <r>
    <s v="NIKE"/>
    <n v="1128299"/>
    <d v="2020-06-01T00:00:00"/>
    <s v="West"/>
    <s v="Washington"/>
    <s v="Seattle"/>
    <n v="138"/>
    <n v="2136.2399999999998"/>
    <n v="0.43"/>
    <x v="2"/>
    <s v="Nike Air Max 720"/>
    <s v="CI3868-001"/>
  </r>
  <r>
    <s v="NIKE"/>
    <n v="1128299"/>
    <d v="2020-06-02T00:00:00"/>
    <s v="West"/>
    <s v="Washington"/>
    <s v="Seattle"/>
    <n v="131"/>
    <n v="2401.23"/>
    <n v="0.39"/>
    <x v="2"/>
    <s v="Nike Air Max Dia"/>
    <s v="CJ0636-100"/>
  </r>
  <r>
    <s v="NIKE"/>
    <n v="1128299"/>
    <d v="2020-06-03T00:00:00"/>
    <s v="West"/>
    <s v="Washington"/>
    <s v="Seattle"/>
    <n v="122"/>
    <n v="2236.2600000000002"/>
    <n v="0.39"/>
    <x v="2"/>
    <s v="Air Jordan 1 Mid SE"/>
    <s v="852542-087"/>
  </r>
  <r>
    <s v="NIKE"/>
    <n v="1128299"/>
    <d v="2020-06-04T00:00:00"/>
    <s v="West"/>
    <s v="Washington"/>
    <s v="Seattle"/>
    <n v="87"/>
    <n v="1753.92"/>
    <n v="0.42"/>
    <x v="2"/>
    <s v="Nike Daybreak"/>
    <s v="CK2351-601"/>
  </r>
  <r>
    <s v="NIKE"/>
    <n v="1128299"/>
    <d v="2020-06-05T00:00:00"/>
    <s v="West"/>
    <s v="Washington"/>
    <s v="Seattle"/>
    <n v="65"/>
    <n v="1352"/>
    <n v="0.4"/>
    <x v="2"/>
    <s v="Nike SB Shane"/>
    <s v="BV0657-400"/>
  </r>
  <r>
    <s v="NIKE"/>
    <n v="1128299"/>
    <d v="2020-06-06T00:00:00"/>
    <s v="West"/>
    <s v="Washington"/>
    <s v="Seattle"/>
    <n v="123"/>
    <n v="1753.98"/>
    <n v="0.31"/>
    <x v="2"/>
    <s v="Nike Mercurial Vapor 13 Club Neymar Jr. TF"/>
    <s v="AT8000-104"/>
  </r>
  <r>
    <s v="NIKE"/>
    <n v="1128299"/>
    <d v="2020-06-07T00:00:00"/>
    <s v="West"/>
    <s v="Washington"/>
    <s v="Seattle"/>
    <n v="167"/>
    <n v="3456.9"/>
    <n v="0.45"/>
    <x v="2"/>
    <s v="Air Jordan 1 Mid"/>
    <s v="554724-066"/>
  </r>
  <r>
    <s v="NIKE"/>
    <n v="1128299"/>
    <d v="2020-06-08T00:00:00"/>
    <s v="West"/>
    <s v="Washington"/>
    <s v="Seattle"/>
    <n v="115"/>
    <n v="2401.1999999999998"/>
    <n v="0.36"/>
    <x v="2"/>
    <s v="Nike Air Max 270 React"/>
    <s v="CJ0619-100"/>
  </r>
  <r>
    <s v="NIKE"/>
    <n v="1128299"/>
    <d v="2020-06-09T00:00:00"/>
    <s v="West"/>
    <s v="Washington"/>
    <s v="Seattle"/>
    <n v="115"/>
    <n v="2760"/>
    <n v="0.4"/>
    <x v="2"/>
    <s v="Nike Air Max 98"/>
    <s v="CJ0592-001"/>
  </r>
  <r>
    <s v="NIKE"/>
    <n v="1128299"/>
    <d v="2020-06-10T00:00:00"/>
    <s v="West"/>
    <s v="Washington"/>
    <s v="Seattle"/>
    <n v="85"/>
    <n v="2284.8000000000002"/>
    <n v="0.42"/>
    <x v="2"/>
    <s v="Nike Joyride Dual Run Premium"/>
    <s v="CT3867-001"/>
  </r>
  <r>
    <s v="NIKE"/>
    <n v="1128299"/>
    <d v="2020-06-11T00:00:00"/>
    <s v="West"/>
    <s v="Washington"/>
    <s v="Seattle"/>
    <n v="46"/>
    <n v="1206.1199999999999"/>
    <n v="0.38"/>
    <x v="2"/>
    <s v="Nike Free RN Flyknit 3.0 2020"/>
    <s v="CJ0267-001"/>
  </r>
  <r>
    <s v="NIKE"/>
    <n v="1128299"/>
    <d v="2020-06-12T00:00:00"/>
    <s v="West"/>
    <s v="Washington"/>
    <s v="Seattle"/>
    <n v="105"/>
    <n v="2213.4"/>
    <n v="0.34"/>
    <x v="2"/>
    <s v="Nike Mercurial Vapor 13 Club Neymar Jr IC"/>
    <s v="AT7998-104"/>
  </r>
  <r>
    <s v="NIKE"/>
    <n v="1128299"/>
    <d v="2020-06-13T00:00:00"/>
    <s v="West"/>
    <s v="Washington"/>
    <s v="Seattle"/>
    <n v="160"/>
    <n v="4787.2"/>
    <n v="0.44"/>
    <x v="2"/>
    <s v="Nike Mercurial Vapor 13 Elite Neymar Jr. FG"/>
    <s v="AT7898-104"/>
  </r>
  <r>
    <s v="NIKE"/>
    <n v="1128299"/>
    <d v="2020-06-14T00:00:00"/>
    <s v="West"/>
    <s v="Washington"/>
    <s v="Seattle"/>
    <n v="88"/>
    <n v="2436.7199999999998"/>
    <n v="0.39"/>
    <x v="2"/>
    <s v="PG 4 EP"/>
    <s v="CD5086-500"/>
  </r>
  <r>
    <s v="NIKE"/>
    <n v="1128299"/>
    <d v="2020-06-15T00:00:00"/>
    <s v="West"/>
    <s v="Washington"/>
    <s v="Seattle"/>
    <n v="120"/>
    <n v="3463.2"/>
    <n v="0.39"/>
    <x v="2"/>
    <s v="Air Max 97 LX"/>
    <s v="CJ0625-700"/>
  </r>
  <r>
    <s v="NIKE"/>
    <n v="1128299"/>
    <d v="2020-06-16T00:00:00"/>
    <s v="West"/>
    <s v="Washington"/>
    <s v="Seattle"/>
    <n v="90"/>
    <n v="2079"/>
    <n v="0.42"/>
    <x v="2"/>
    <s v="Nike Air Max 90"/>
    <s v="CT4352-104"/>
  </r>
  <r>
    <s v="NIKE"/>
    <n v="1128299"/>
    <d v="2020-06-17T00:00:00"/>
    <s v="West"/>
    <s v="Washington"/>
    <s v="Seattle"/>
    <n v="56"/>
    <n v="1321.6"/>
    <n v="0.4"/>
    <x v="2"/>
    <s v="Jordan 'Why Not?' Zer0.3 PF"/>
    <s v="CD3002-103"/>
  </r>
  <r>
    <s v="NIKE"/>
    <n v="1128299"/>
    <d v="2020-06-18T00:00:00"/>
    <s v="West"/>
    <s v="Washington"/>
    <s v="Seattle"/>
    <n v="88"/>
    <n v="2196.48"/>
    <n v="0.32"/>
    <x v="2"/>
    <s v="Nike Air Zoom SuperRep"/>
    <s v="CD3460-010"/>
  </r>
  <r>
    <s v="NIKE"/>
    <n v="1128299"/>
    <d v="2020-06-19T00:00:00"/>
    <s v="West"/>
    <s v="Washington"/>
    <s v="Seattle"/>
    <n v="165"/>
    <n v="3720.75"/>
    <n v="0.41"/>
    <x v="2"/>
    <s v="Nike Metcon 5 AMP"/>
    <s v="CD3395-006"/>
  </r>
  <r>
    <s v="NIKE"/>
    <n v="1128299"/>
    <d v="2020-06-20T00:00:00"/>
    <s v="West"/>
    <s v="Washington"/>
    <s v="Seattle"/>
    <n v="108"/>
    <n v="2462.4"/>
    <n v="0.38"/>
    <x v="2"/>
    <s v="Nike Air Max Tailwind 99"/>
    <s v="CQ6569-001"/>
  </r>
  <r>
    <s v="NIKE"/>
    <n v="1128299"/>
    <d v="2020-06-21T00:00:00"/>
    <s v="West"/>
    <s v="Washington"/>
    <s v="Seattle"/>
    <n v="120"/>
    <n v="2781.6"/>
    <n v="0.38"/>
    <x v="2"/>
    <s v="Nike Mercurial Vapor 13 Club IC"/>
    <s v="AT7997-606"/>
  </r>
  <r>
    <s v="NIKE"/>
    <n v="1128299"/>
    <d v="2020-06-22T00:00:00"/>
    <s v="West"/>
    <s v="Washington"/>
    <s v="Seattle"/>
    <n v="90"/>
    <n v="2336.4"/>
    <n v="0.44"/>
    <x v="2"/>
    <s v="Nike Air Max 97"/>
    <s v="CI3708-700"/>
  </r>
  <r>
    <s v="NIKE"/>
    <n v="1128299"/>
    <d v="2020-06-23T00:00:00"/>
    <s v="West"/>
    <s v="Washington"/>
    <s v="Seattle"/>
    <n v="52"/>
    <n v="1185.5999999999999"/>
    <n v="0.38"/>
    <x v="2"/>
    <s v="Nike Air Max Triax"/>
    <s v="CT1104-700"/>
  </r>
  <r>
    <s v="NIKE"/>
    <n v="1128299"/>
    <d v="2020-06-24T00:00:00"/>
    <s v="West"/>
    <s v="Washington"/>
    <s v="Seattle"/>
    <n v="125"/>
    <n v="3093.75"/>
    <n v="0.33"/>
    <x v="2"/>
    <s v="LeBron 17 Low"/>
    <s v="CD5007-102"/>
  </r>
  <r>
    <s v="NIKE"/>
    <n v="1128299"/>
    <d v="2020-06-25T00:00:00"/>
    <s v="West"/>
    <s v="Washington"/>
    <s v="Seattle"/>
    <n v="195"/>
    <n v="5814.9"/>
    <n v="0.42"/>
    <x v="2"/>
    <s v="Nike Mercurial Vapor 13 Academy Neymar Jr. TF"/>
    <s v="AT7995-104"/>
  </r>
  <r>
    <s v="NIKE"/>
    <n v="1128299"/>
    <d v="2020-06-26T00:00:00"/>
    <s v="West"/>
    <s v="Washington"/>
    <s v="Seattle"/>
    <n v="188"/>
    <n v="5147.4399999999996"/>
    <n v="0.37"/>
    <x v="2"/>
    <s v="Nike Air Max 2090"/>
    <s v="BV9977-101"/>
  </r>
  <r>
    <s v="NIKE"/>
    <n v="1128299"/>
    <d v="2020-06-27T00:00:00"/>
    <s v="West"/>
    <s v="Washington"/>
    <s v="Seattle"/>
    <n v="163"/>
    <n v="4459.68"/>
    <n v="0.38"/>
    <x v="2"/>
    <s v="Nike Renew Fusion"/>
    <s v="CD0200-003"/>
  </r>
  <r>
    <s v="NIKE"/>
    <n v="1128299"/>
    <d v="2020-06-28T00:00:00"/>
    <s v="West"/>
    <s v="Washington"/>
    <s v="Seattle"/>
    <n v="125"/>
    <n v="3750"/>
    <n v="0.4"/>
    <x v="2"/>
    <s v="LeBron 17"/>
    <s v="BQ3177-100"/>
  </r>
  <r>
    <s v="NIKE"/>
    <n v="1128299"/>
    <d v="2020-06-29T00:00:00"/>
    <s v="West"/>
    <s v="Washington"/>
    <s v="Seattle"/>
    <n v="105"/>
    <n v="3357.9"/>
    <n v="0.39"/>
    <x v="2"/>
    <s v="Nike Air Max 720 OBJ Slip"/>
    <s v="DA4155-400"/>
  </r>
  <r>
    <s v="NIKE"/>
    <n v="1128299"/>
    <d v="2020-06-30T00:00:00"/>
    <s v="West"/>
    <s v="Washington"/>
    <s v="Seattle"/>
    <n v="182"/>
    <n v="6064.24"/>
    <n v="0.34"/>
    <x v="2"/>
    <s v="Nike SuperRep Go"/>
    <s v="CJ0773-010"/>
  </r>
  <r>
    <s v="NIKE"/>
    <n v="1128299"/>
    <d v="2020-07-01T00:00:00"/>
    <s v="West"/>
    <s v="Washington"/>
    <s v="Seattle"/>
    <n v="239"/>
    <n v="6978.8"/>
    <n v="0.4"/>
    <x v="2"/>
    <s v="Nike Air Max 90 Premium"/>
    <s v="CQ0912-100"/>
  </r>
  <r>
    <s v="NIKE"/>
    <n v="1128299"/>
    <d v="2020-07-02T00:00:00"/>
    <s v="West"/>
    <s v="Washington"/>
    <s v="Seattle"/>
    <n v="182"/>
    <n v="5372.64"/>
    <n v="0.36"/>
    <x v="2"/>
    <s v="Nike Mercurial Superfly 7 Elite SE FG"/>
    <s v="CT1099-093"/>
  </r>
  <r>
    <s v="NIKE"/>
    <n v="1128299"/>
    <d v="2020-07-03T00:00:00"/>
    <s v="West"/>
    <s v="Washington"/>
    <s v="Seattle"/>
    <n v="175"/>
    <n v="4777.5"/>
    <n v="0.35"/>
    <x v="2"/>
    <s v="Nike Epic Phantom React A.I.R. Cody Hudson"/>
    <s v="CI1718-001"/>
  </r>
  <r>
    <s v="NIKE"/>
    <n v="1128299"/>
    <d v="2020-07-04T00:00:00"/>
    <s v="West"/>
    <s v="Washington"/>
    <s v="Seattle"/>
    <n v="137"/>
    <n v="4381.26"/>
    <n v="0.41"/>
    <x v="2"/>
    <s v="Nike Air Max 90"/>
    <s v="CD0490-101"/>
  </r>
  <r>
    <s v="NIKE"/>
    <n v="1128299"/>
    <d v="2020-07-05T00:00:00"/>
    <s v="West"/>
    <s v="Washington"/>
    <s v="Seattle"/>
    <n v="144"/>
    <n v="3880.8"/>
    <n v="0.35"/>
    <x v="2"/>
    <s v="Nike Mercurial Superfly 7 Club TF"/>
    <s v="AT7980-606"/>
  </r>
  <r>
    <s v="NIKE"/>
    <n v="1128299"/>
    <d v="2020-07-06T00:00:00"/>
    <s v="West"/>
    <s v="Washington"/>
    <s v="Seattle"/>
    <n v="155"/>
    <n v="5153.75"/>
    <n v="0.35"/>
    <x v="2"/>
    <s v="Nike Zoom Gravity"/>
    <s v="BQ3202-011"/>
  </r>
  <r>
    <s v="NIKE"/>
    <n v="1128299"/>
    <d v="2020-07-07T00:00:00"/>
    <s v="West"/>
    <s v="Washington"/>
    <s v="Seattle"/>
    <n v="217"/>
    <n v="7812"/>
    <n v="0.45"/>
    <x v="2"/>
    <s v="Nike Air Max 270 React ENG"/>
    <s v="CD0113-400"/>
  </r>
  <r>
    <s v="NIKE"/>
    <n v="1128299"/>
    <d v="2020-07-08T00:00:00"/>
    <s v="West"/>
    <s v="Washington"/>
    <s v="Seattle"/>
    <n v="210"/>
    <n v="6306.3"/>
    <n v="0.39"/>
    <x v="2"/>
    <s v="Nike Air Force 1 Type"/>
    <s v="CQ2344-100"/>
  </r>
  <r>
    <s v="NIKE"/>
    <n v="1128299"/>
    <d v="2020-07-09T00:00:00"/>
    <s v="West"/>
    <s v="Washington"/>
    <s v="Seattle"/>
    <n v="163"/>
    <n v="4164.6499999999996"/>
    <n v="0.35"/>
    <x v="2"/>
    <s v="Nike Air Max 270 React"/>
    <s v="AO4971-700"/>
  </r>
  <r>
    <s v="NIKE"/>
    <n v="1128299"/>
    <d v="2020-07-10T00:00:00"/>
    <s v="West"/>
    <s v="Washington"/>
    <s v="Seattle"/>
    <n v="155"/>
    <n v="5046.8"/>
    <n v="0.44"/>
    <x v="2"/>
    <s v="Nike React Presto"/>
    <s v="AV2605-101"/>
  </r>
  <r>
    <s v="NIKE"/>
    <n v="1128299"/>
    <d v="2020-07-11T00:00:00"/>
    <s v="West"/>
    <s v="Washington"/>
    <s v="Seattle"/>
    <n v="155"/>
    <n v="4291.95"/>
    <n v="0.39"/>
    <x v="2"/>
    <s v="Nike Legend React"/>
    <s v="AA1625-009"/>
  </r>
  <r>
    <s v="NIKE"/>
    <n v="1128299"/>
    <d v="2020-07-12T00:00:00"/>
    <s v="West"/>
    <s v="Washington"/>
    <s v="Seattle"/>
    <n v="108"/>
    <n v="2708.64"/>
    <n v="0.33"/>
    <x v="2"/>
    <s v="Air Jordan 1 Low SE"/>
    <s v="CK3022-005"/>
  </r>
  <r>
    <s v="NIKE"/>
    <n v="1128299"/>
    <d v="2020-07-13T00:00:00"/>
    <s v="West"/>
    <s v="Washington"/>
    <s v="Seattle"/>
    <n v="156"/>
    <n v="4093.44"/>
    <n v="0.41"/>
    <x v="2"/>
    <s v="NikeCourt Air Max Wildcard"/>
    <s v="AO7351-104"/>
  </r>
  <r>
    <s v="NIKE"/>
    <n v="1128299"/>
    <d v="2020-07-14T00:00:00"/>
    <s v="West"/>
    <s v="Washington"/>
    <s v="Seattle"/>
    <n v="174"/>
    <n v="4323.8999999999996"/>
    <n v="0.35"/>
    <x v="2"/>
    <s v="Nike Blazer Low"/>
    <s v="AJ9515-001"/>
  </r>
  <r>
    <s v="NIKE"/>
    <n v="1128299"/>
    <d v="2020-07-15T00:00:00"/>
    <s v="West"/>
    <s v="Washington"/>
    <s v="Seattle"/>
    <n v="135"/>
    <n v="3146.85"/>
    <n v="0.37"/>
    <x v="2"/>
    <s v="Zoom LeBron 3 QS"/>
    <s v="AO2434-101"/>
  </r>
  <r>
    <s v="NIKE"/>
    <n v="1128299"/>
    <d v="2020-07-16T00:00:00"/>
    <s v="West"/>
    <s v="Washington"/>
    <s v="Seattle"/>
    <n v="112"/>
    <n v="3001.6"/>
    <n v="0.4"/>
    <x v="2"/>
    <s v="Nike Free Metcon 3"/>
    <s v="CJ0861-010"/>
  </r>
  <r>
    <s v="NIKE"/>
    <n v="1128299"/>
    <d v="2020-07-17T00:00:00"/>
    <s v="West"/>
    <s v="Washington"/>
    <s v="Seattle"/>
    <n v="111"/>
    <n v="3196.8"/>
    <n v="0.4"/>
    <x v="2"/>
    <s v="KD Trey 5 VII EP"/>
    <s v="AT1198-401"/>
  </r>
  <r>
    <s v="NIKE"/>
    <n v="1128299"/>
    <d v="2020-07-18T00:00:00"/>
    <s v="West"/>
    <s v="Washington"/>
    <s v="Seattle"/>
    <n v="113"/>
    <n v="2452.1"/>
    <n v="0.35"/>
    <x v="2"/>
    <s v="Nike Mercurial Vapor 13 Academy TF"/>
    <s v="AT7996-606"/>
  </r>
  <r>
    <s v="NIKE"/>
    <n v="1128299"/>
    <d v="2020-07-19T00:00:00"/>
    <s v="West"/>
    <s v="Washington"/>
    <s v="Seattle"/>
    <n v="149"/>
    <n v="3456.8"/>
    <n v="0.4"/>
    <x v="2"/>
    <s v="Jordan React Havoc SE"/>
    <s v="CK2772-101"/>
  </r>
  <r>
    <s v="NIKE"/>
    <n v="1128299"/>
    <d v="2020-07-20T00:00:00"/>
    <s v="West"/>
    <s v="Washington"/>
    <s v="Seattle"/>
    <n v="138"/>
    <n v="3267.84"/>
    <n v="0.37"/>
    <x v="2"/>
    <s v="Nike SB Air Max Stefan Janoski 2"/>
    <s v="AQ7477-009"/>
  </r>
  <r>
    <s v="NIKE"/>
    <n v="1128299"/>
    <d v="2020-07-21T00:00:00"/>
    <s v="West"/>
    <s v="Washington"/>
    <s v="Seattle"/>
    <n v="113"/>
    <n v="2278.08"/>
    <n v="0.36"/>
    <x v="2"/>
    <s v="Nike Free RN Flyknit 3.0"/>
    <s v="AQ5707-001"/>
  </r>
  <r>
    <s v="NIKE"/>
    <n v="1128299"/>
    <d v="2020-07-22T00:00:00"/>
    <s v="West"/>
    <s v="Washington"/>
    <s v="Seattle"/>
    <n v="98"/>
    <n v="2500.96"/>
    <n v="0.44"/>
    <x v="2"/>
    <s v="Nike ISPA Joyride Envelope"/>
    <s v="BV4584-001"/>
  </r>
  <r>
    <s v="NIKE"/>
    <n v="1128299"/>
    <d v="2020-07-23T00:00:00"/>
    <s v="West"/>
    <s v="Washington"/>
    <s v="Seattle"/>
    <n v="94"/>
    <n v="2270.1"/>
    <n v="0.35"/>
    <x v="2"/>
    <s v="Nike Mercurial Superfly 7 Elite SE FG"/>
    <s v="CD6721-808"/>
  </r>
  <r>
    <s v="NIKE"/>
    <n v="1128299"/>
    <d v="2020-07-24T00:00:00"/>
    <s v="West"/>
    <s v="Washington"/>
    <s v="Seattle"/>
    <n v="101"/>
    <n v="2509.85"/>
    <n v="0.35"/>
    <x v="2"/>
    <s v="Nike Phantom Venom Academy FG"/>
    <s v="AO0566-606"/>
  </r>
  <r>
    <s v="NIKE"/>
    <n v="1128299"/>
    <d v="2020-07-25T00:00:00"/>
    <s v="West"/>
    <s v="Washington"/>
    <s v="Seattle"/>
    <n v="162"/>
    <n v="3849.12"/>
    <n v="0.44"/>
    <x v="2"/>
    <s v="Nike Air Ghost Racer"/>
    <s v="AT5410-003"/>
  </r>
  <r>
    <s v="NIKE"/>
    <n v="1128299"/>
    <d v="2020-07-26T00:00:00"/>
    <s v="West"/>
    <s v="Washington"/>
    <s v="Seattle"/>
    <n v="188"/>
    <n v="4173.6000000000004"/>
    <n v="0.37"/>
    <x v="2"/>
    <s v="Nike ACG Air Terra Antarktik"/>
    <s v="BV6348-300"/>
  </r>
  <r>
    <s v="NIKE"/>
    <n v="1128299"/>
    <d v="2020-07-27T00:00:00"/>
    <s v="West"/>
    <s v="Washington"/>
    <s v="Seattle"/>
    <n v="124"/>
    <n v="2477.52"/>
    <n v="0.37"/>
    <x v="2"/>
    <s v="Nike Air Max 2 Light"/>
    <s v="CI3703-401"/>
  </r>
  <r>
    <s v="NIKE"/>
    <n v="1128299"/>
    <d v="2020-07-28T00:00:00"/>
    <s v="West"/>
    <s v="Washington"/>
    <s v="Seattle"/>
    <n v="117"/>
    <n v="3471.39"/>
    <n v="0.43"/>
    <x v="2"/>
    <s v="Nike Mercurial Superfly 7 Academy MG"/>
    <s v="AT7946-414"/>
  </r>
  <r>
    <s v="NIKE"/>
    <n v="1128299"/>
    <d v="2020-07-29T00:00:00"/>
    <s v="West"/>
    <s v="Washington"/>
    <s v="Seattle"/>
    <n v="115"/>
    <n v="3910"/>
    <n v="0.4"/>
    <x v="2"/>
    <s v="Nike AlphaDunk"/>
    <s v="BQ5401-001"/>
  </r>
  <r>
    <s v="NIKE"/>
    <n v="1128299"/>
    <d v="2020-07-30T00:00:00"/>
    <s v="West"/>
    <s v="Washington"/>
    <s v="Seattle"/>
    <n v="138"/>
    <n v="3764.64"/>
    <n v="0.31"/>
    <x v="2"/>
    <s v="Nike Daybreak SP"/>
    <s v="BV7725-500"/>
  </r>
  <r>
    <s v="NIKE"/>
    <n v="1128299"/>
    <d v="2020-07-31T00:00:00"/>
    <s v="West"/>
    <s v="Washington"/>
    <s v="Seattle"/>
    <n v="188"/>
    <n v="5865.6"/>
    <n v="0.4"/>
    <x v="2"/>
    <s v="Nike x MMW Joyride CC3 Setter"/>
    <s v="CU7623-002"/>
  </r>
  <r>
    <s v="NIKE"/>
    <n v="1128299"/>
    <d v="2020-08-01T00:00:00"/>
    <s v="West"/>
    <s v="Washington"/>
    <s v="Seattle"/>
    <n v="195"/>
    <n v="5705.7"/>
    <n v="0.38"/>
    <x v="2"/>
    <s v="Nike Air Max 95 SP"/>
    <s v="CK5669-400"/>
  </r>
  <r>
    <s v="NIKE"/>
    <n v="1128299"/>
    <d v="2020-08-02T00:00:00"/>
    <s v="West"/>
    <s v="Washington"/>
    <s v="Seattle"/>
    <n v="138"/>
    <n v="3928.86"/>
    <n v="0.39"/>
    <x v="2"/>
    <s v="Nike SB Blazer Low GT"/>
    <s v="704939-103"/>
  </r>
  <r>
    <s v="NIKE"/>
    <n v="1128299"/>
    <d v="2020-08-03T00:00:00"/>
    <s v="West"/>
    <s v="Washington"/>
    <s v="Seattle"/>
    <n v="138"/>
    <n v="4509.84"/>
    <n v="0.43"/>
    <x v="2"/>
    <s v="LeBron 17 Monstars"/>
    <s v="CD5050-400"/>
  </r>
  <r>
    <s v="NIKE"/>
    <n v="1128299"/>
    <d v="2020-08-04T00:00:00"/>
    <s v="West"/>
    <s v="Washington"/>
    <s v="Seattle"/>
    <n v="133"/>
    <n v="4144.28"/>
    <n v="0.38"/>
    <x v="2"/>
    <s v="Kyrie 5 x Bandulu"/>
    <s v="CK5836-100"/>
  </r>
  <r>
    <s v="NIKE"/>
    <n v="1128299"/>
    <d v="2020-08-05T00:00:00"/>
    <s v="West"/>
    <s v="Washington"/>
    <s v="Seattle"/>
    <n v="150"/>
    <n v="4386"/>
    <n v="0.34"/>
    <x v="2"/>
    <s v="Nike Air Max Impact"/>
    <s v="CI1396-600"/>
  </r>
  <r>
    <s v="NIKE"/>
    <n v="1185732"/>
    <d v="2020-08-06T00:00:00"/>
    <s v="West"/>
    <s v="Washington"/>
    <s v="Seattle"/>
    <n v="273"/>
    <n v="6606.6"/>
    <n v="0.55000000000000004"/>
    <x v="2"/>
    <s v="Nike Air Max 90 QS"/>
    <s v="CD0916-001"/>
  </r>
  <r>
    <s v="NIKE"/>
    <n v="1185732"/>
    <d v="2020-08-07T00:00:00"/>
    <s v="West"/>
    <s v="Washington"/>
    <s v="Seattle"/>
    <n v="221"/>
    <n v="4439.8900000000003"/>
    <n v="0.49"/>
    <x v="2"/>
    <s v="Nike React Element 55 SE"/>
    <s v="BV1507-001"/>
  </r>
  <r>
    <s v="NIKE"/>
    <n v="1185732"/>
    <d v="2020-08-08T00:00:00"/>
    <s v="West"/>
    <s v="Washington"/>
    <s v="Seattle"/>
    <n v="230"/>
    <n v="3049.8"/>
    <n v="0.39"/>
    <x v="2"/>
    <s v="Jordan Proto-Max 720"/>
    <s v="BQ6623-070"/>
  </r>
  <r>
    <s v="NIKE"/>
    <n v="1185732"/>
    <d v="2020-08-09T00:00:00"/>
    <s v="West"/>
    <s v="Washington"/>
    <s v="Seattle"/>
    <n v="175"/>
    <n v="2660"/>
    <n v="0.4"/>
    <x v="2"/>
    <s v="Nike Phantom Vision 2 Academy Dynamic Fit MG"/>
    <s v="CD4156-606"/>
  </r>
  <r>
    <s v="NIKE"/>
    <n v="1185732"/>
    <d v="2020-08-10T00:00:00"/>
    <s v="Southeast"/>
    <s v="Florida"/>
    <s v="Miami"/>
    <n v="195"/>
    <n v="4875"/>
    <n v="0.5"/>
    <x v="2"/>
    <s v="Nike React Element 55 SE"/>
    <s v="CI3831-200"/>
  </r>
  <r>
    <s v="NIKE"/>
    <n v="1185732"/>
    <d v="2020-08-11T00:00:00"/>
    <s v="Southeast"/>
    <s v="Florida"/>
    <s v="Miami"/>
    <n v="247"/>
    <n v="6278.74"/>
    <n v="0.62"/>
    <x v="2"/>
    <s v="Nike Air Max2 Light"/>
    <s v="AO1741-003"/>
  </r>
  <r>
    <s v="NIKE"/>
    <n v="1185732"/>
    <d v="2020-08-12T00:00:00"/>
    <s v="Southeast"/>
    <s v="Florida"/>
    <s v="Miami"/>
    <n v="319"/>
    <n v="7818.69"/>
    <n v="0.56999999999999995"/>
    <x v="2"/>
    <s v="Nike Air Max 270"/>
    <s v="AH8050-100"/>
  </r>
  <r>
    <s v="NIKE"/>
    <n v="1185732"/>
    <d v="2020-08-13T00:00:00"/>
    <s v="Southeast"/>
    <s v="Florida"/>
    <s v="Miami"/>
    <n v="195"/>
    <n v="4108.6499999999996"/>
    <n v="0.49"/>
    <x v="2"/>
    <s v="Nike Phantom Vision 2 Club Dynamic Fit MG"/>
    <s v="CD4159-606"/>
  </r>
  <r>
    <s v="NIKE"/>
    <n v="1185732"/>
    <d v="2020-08-14T00:00:00"/>
    <s v="Southeast"/>
    <s v="Florida"/>
    <s v="Miami"/>
    <n v="240"/>
    <n v="2918.4"/>
    <n v="0.38"/>
    <x v="2"/>
    <s v="Nike Air Force 1 '07 LV8"/>
    <s v="CK4363-100"/>
  </r>
  <r>
    <s v="NIKE"/>
    <n v="1185732"/>
    <d v="2020-08-15T00:00:00"/>
    <s v="Southeast"/>
    <s v="Florida"/>
    <s v="Miami"/>
    <n v="169"/>
    <n v="2825.68"/>
    <n v="0.44"/>
    <x v="2"/>
    <s v="Nike Air Max 90"/>
    <s v="CN8490-100"/>
  </r>
  <r>
    <s v="NIKE"/>
    <n v="1185732"/>
    <d v="2020-08-16T00:00:00"/>
    <s v="Southeast"/>
    <s v="Florida"/>
    <s v="Miami"/>
    <n v="218"/>
    <n v="5545.92"/>
    <n v="0.48"/>
    <x v="2"/>
    <s v="Nike Free RN 5.0 2020"/>
    <s v="CI9921-001"/>
  </r>
  <r>
    <s v="NIKE"/>
    <n v="1185732"/>
    <d v="2020-08-17T00:00:00"/>
    <s v="Southeast"/>
    <s v="Florida"/>
    <s v="Miami"/>
    <n v="221"/>
    <n v="5889.65"/>
    <n v="0.65"/>
    <x v="2"/>
    <s v="Nike Phantom Vision Academy Dynamic Fit TF"/>
    <s v="AO3269-717"/>
  </r>
  <r>
    <s v="NIKE"/>
    <n v="1185732"/>
    <d v="2020-08-18T00:00:00"/>
    <s v="Southeast"/>
    <s v="Florida"/>
    <s v="Miami"/>
    <n v="268"/>
    <n v="6592.8"/>
    <n v="0.6"/>
    <x v="2"/>
    <s v="Nike ACG MOC 3.0"/>
    <s v="CI9367-301"/>
  </r>
  <r>
    <s v="NIKE"/>
    <n v="1185732"/>
    <d v="2020-08-19T00:00:00"/>
    <s v="Southeast"/>
    <s v="Florida"/>
    <s v="Miami"/>
    <n v="225"/>
    <n v="4536"/>
    <n v="0.48"/>
    <x v="2"/>
    <s v="Nike Mercurial Vapor 13 Academy Neymar Jr. MG"/>
    <s v="AT7960-104"/>
  </r>
  <r>
    <s v="NIKE"/>
    <n v="1185732"/>
    <d v="2020-08-20T00:00:00"/>
    <s v="Southeast"/>
    <s v="Florida"/>
    <s v="Miami"/>
    <n v="217"/>
    <n v="2430.4"/>
    <n v="0.35"/>
    <x v="2"/>
    <s v="Nike Air DSVM"/>
    <s v="AT8179-100"/>
  </r>
  <r>
    <s v="NIKE"/>
    <n v="1185732"/>
    <d v="2020-08-21T00:00:00"/>
    <s v="Southeast"/>
    <s v="Florida"/>
    <s v="Miami"/>
    <n v="175"/>
    <n v="2520"/>
    <n v="0.4"/>
    <x v="2"/>
    <s v="Nike x Carhartt WIP Air Max 95"/>
    <s v="AV3866-001"/>
  </r>
  <r>
    <s v="NIKE"/>
    <n v="1185732"/>
    <d v="2020-08-22T00:00:00"/>
    <s v="Southeast"/>
    <s v="Florida"/>
    <s v="Miami"/>
    <n v="182"/>
    <n v="4437.16"/>
    <n v="0.46"/>
    <x v="2"/>
    <s v="Nike Odyssey React Flyknit 2"/>
    <s v="AH1015-010"/>
  </r>
  <r>
    <s v="NIKE"/>
    <n v="1185732"/>
    <d v="2020-08-23T00:00:00"/>
    <s v="Southeast"/>
    <s v="Florida"/>
    <s v="Miami"/>
    <n v="225"/>
    <n v="6048"/>
    <n v="0.64"/>
    <x v="2"/>
    <s v="Nike Tiempo Legend 8 Elite FG"/>
    <s v="AT5293-004"/>
  </r>
  <r>
    <s v="NIKE"/>
    <n v="1185732"/>
    <d v="2020-04-24T00:00:00"/>
    <s v="Southeast"/>
    <s v="Florida"/>
    <s v="Miami"/>
    <n v="256"/>
    <n v="6236.16"/>
    <n v="0.57999999999999996"/>
    <x v="2"/>
    <s v="Nike Mercurial Superfly 7 Club MG"/>
    <s v="AT7949-606"/>
  </r>
  <r>
    <s v="NIKE"/>
    <n v="1185732"/>
    <d v="2020-04-24T00:00:00"/>
    <s v="Southeast"/>
    <s v="Florida"/>
    <s v="Miami"/>
    <n v="210"/>
    <n v="4305"/>
    <n v="0.5"/>
    <x v="2"/>
    <s v="Nike Joyride CC3 Setter"/>
    <s v="AT6395-002"/>
  </r>
  <r>
    <s v="NIKE"/>
    <n v="1185732"/>
    <d v="2020-04-24T00:00:00"/>
    <s v="Southeast"/>
    <s v="Florida"/>
    <s v="Miami"/>
    <n v="203"/>
    <n v="2598.4"/>
    <n v="0.4"/>
    <x v="2"/>
    <s v="Nike Renew Run"/>
    <s v="CK6357-005"/>
  </r>
  <r>
    <s v="NIKE"/>
    <n v="1185732"/>
    <d v="2020-04-24T00:00:00"/>
    <s v="Southeast"/>
    <s v="Florida"/>
    <s v="Miami"/>
    <n v="189"/>
    <n v="3231.9"/>
    <n v="0.45"/>
    <x v="2"/>
    <s v="Nike React Ianga"/>
    <s v="AV5555-001"/>
  </r>
  <r>
    <s v="NIKE"/>
    <n v="1185732"/>
    <d v="2020-04-24T00:00:00"/>
    <s v="Southeast"/>
    <s v="Florida"/>
    <s v="Miami"/>
    <n v="196"/>
    <n v="4586.3999999999996"/>
    <n v="0.45"/>
    <x v="2"/>
    <s v="Air Jordan 10 Retro"/>
    <s v="310805-137"/>
  </r>
  <r>
    <s v="NIKE"/>
    <n v="1185732"/>
    <d v="2020-04-24T00:00:00"/>
    <s v="Southeast"/>
    <s v="Florida"/>
    <s v="Miami"/>
    <n v="208"/>
    <n v="5491.2"/>
    <n v="0.6"/>
    <x v="2"/>
    <s v="Air Jordan 12 Retro"/>
    <s v="130690-017"/>
  </r>
  <r>
    <s v="NIKE"/>
    <n v="1185732"/>
    <d v="2020-04-24T00:00:00"/>
    <s v="Southeast"/>
    <s v="Florida"/>
    <s v="Miami"/>
    <n v="300"/>
    <n v="8736"/>
    <n v="0.56000000000000005"/>
    <x v="2"/>
    <s v="Nike Air Max 270 React"/>
    <s v="CT1264-101"/>
  </r>
  <r>
    <s v="NIKE"/>
    <n v="1185732"/>
    <d v="2020-04-24T00:00:00"/>
    <s v="Southeast"/>
    <s v="Florida"/>
    <s v="Miami"/>
    <n v="194"/>
    <n v="5238"/>
    <n v="0.5"/>
    <x v="2"/>
    <s v="Nike Air Max 200 SP"/>
    <s v="CK5668-600"/>
  </r>
  <r>
    <s v="NIKE"/>
    <n v="1185732"/>
    <d v="2020-04-24T00:00:00"/>
    <s v="Southeast"/>
    <s v="Florida"/>
    <s v="Miami"/>
    <n v="188"/>
    <n v="3269.32"/>
    <n v="0.37"/>
    <x v="2"/>
    <s v="Nike Mercurial Superfly 7 Academy MDS MG"/>
    <s v="BQ5427-401"/>
  </r>
  <r>
    <s v="NIKE"/>
    <n v="1185732"/>
    <d v="2020-04-24T00:00:00"/>
    <s v="Southeast"/>
    <s v="Florida"/>
    <s v="Miami"/>
    <n v="175"/>
    <n v="3687.25"/>
    <n v="0.43"/>
    <x v="2"/>
    <s v="Nike Air Zoom Winflo 6"/>
    <s v="AQ7497-300"/>
  </r>
  <r>
    <s v="NIKE"/>
    <n v="1185732"/>
    <d v="2020-04-24T00:00:00"/>
    <s v="Southeast"/>
    <s v="Florida"/>
    <s v="Miami"/>
    <n v="196"/>
    <n v="5342.96"/>
    <n v="0.47"/>
    <x v="2"/>
    <s v="Nike Air Max 97"/>
    <s v="CT4526-100"/>
  </r>
  <r>
    <s v="NIKE"/>
    <n v="1185732"/>
    <d v="2020-04-24T00:00:00"/>
    <s v="Southeast"/>
    <s v="Florida"/>
    <s v="Miami"/>
    <n v="248"/>
    <n v="10158.08"/>
    <n v="0.64"/>
    <x v="2"/>
    <s v="Nike Mercurial Vapor XII Club MG"/>
    <s v="AH7378-801"/>
  </r>
  <r>
    <s v="NIKE"/>
    <n v="1185732"/>
    <d v="2020-04-24T00:00:00"/>
    <s v="Southeast"/>
    <s v="Florida"/>
    <s v="Miami"/>
    <n v="290"/>
    <n v="9410.5"/>
    <n v="0.59"/>
    <x v="2"/>
    <s v="Nike Zoom Fly 3 Premium"/>
    <s v="CJ0404-001"/>
  </r>
  <r>
    <s v="NIKE"/>
    <n v="1185732"/>
    <d v="2020-04-24T00:00:00"/>
    <s v="Southeast"/>
    <s v="Florida"/>
    <s v="Miami"/>
    <n v="206"/>
    <n v="5450.76"/>
    <n v="0.49"/>
    <x v="2"/>
    <s v="Nike MX-720-818"/>
    <s v="CI3871-300"/>
  </r>
  <r>
    <s v="NIKE"/>
    <n v="1185732"/>
    <d v="2020-09-07T00:00:00"/>
    <s v="Southeast"/>
    <s v="Florida"/>
    <s v="Miami"/>
    <n v="208"/>
    <n v="3567.2"/>
    <n v="0.35"/>
    <x v="2"/>
    <s v="Nike React Element 55"/>
    <s v="BQ2728-012"/>
  </r>
  <r>
    <s v="NIKE"/>
    <n v="1185732"/>
    <d v="2020-09-08T00:00:00"/>
    <s v="Southeast"/>
    <s v="Florida"/>
    <s v="Miami"/>
    <n v="217"/>
    <n v="4079.6"/>
    <n v="0.4"/>
    <x v="2"/>
    <s v="Nike SB Charge Slip Premium"/>
    <s v="CT3110-400"/>
  </r>
  <r>
    <s v="NIKE"/>
    <n v="1185732"/>
    <d v="2020-09-09T00:00:00"/>
    <s v="Southeast"/>
    <s v="Florida"/>
    <s v="Miami"/>
    <n v="233"/>
    <n v="7078.54"/>
    <n v="0.49"/>
    <x v="2"/>
    <s v="Nike Free RN 5.0 2020"/>
    <s v="CJ0270-601"/>
  </r>
  <r>
    <s v="NIKE"/>
    <n v="1185732"/>
    <d v="2020-09-10T00:00:00"/>
    <s v="Southeast"/>
    <s v="Florida"/>
    <s v="Miami"/>
    <n v="259"/>
    <n v="10606.05"/>
    <n v="0.65"/>
    <x v="2"/>
    <s v="Nike ZoomX Vista Grind"/>
    <s v="CT8919-700"/>
  </r>
  <r>
    <s v="NIKE"/>
    <n v="1185732"/>
    <d v="2020-09-11T00:00:00"/>
    <s v="Southeast"/>
    <s v="Florida"/>
    <s v="Miami"/>
    <n v="299"/>
    <n v="10764"/>
    <n v="0.6"/>
    <x v="2"/>
    <s v="Nike Air Force 1 React"/>
    <s v="CT1020-001"/>
  </r>
  <r>
    <s v="NIKE"/>
    <n v="1185732"/>
    <d v="2020-09-12T00:00:00"/>
    <s v="Southeast"/>
    <s v="Florida"/>
    <s v="Miami"/>
    <n v="225"/>
    <n v="5899.5"/>
    <n v="0.46"/>
    <x v="2"/>
    <s v="PG 4 EP"/>
    <s v="CD5082-001"/>
  </r>
  <r>
    <s v="NIKE"/>
    <n v="1185732"/>
    <d v="2020-09-13T00:00:00"/>
    <s v="Southeast"/>
    <s v="Florida"/>
    <s v="Miami"/>
    <n v="215"/>
    <n v="3977.5"/>
    <n v="0.37"/>
    <x v="2"/>
    <s v="Nike Air Zoom Pegasus 36"/>
    <s v="BV5739-500"/>
  </r>
  <r>
    <s v="NIKE"/>
    <n v="1185732"/>
    <d v="2020-09-14T00:00:00"/>
    <s v="Southeast"/>
    <s v="Florida"/>
    <s v="Miami"/>
    <n v="233"/>
    <n v="5310.07"/>
    <n v="0.43"/>
    <x v="2"/>
    <s v="Nike Air Max 2090"/>
    <s v="CW4286-100"/>
  </r>
  <r>
    <s v="NIKE"/>
    <n v="1185732"/>
    <d v="2020-09-15T00:00:00"/>
    <s v="Southeast"/>
    <s v="Florida"/>
    <s v="Miami"/>
    <n v="208"/>
    <n v="6217.12"/>
    <n v="0.49"/>
    <x v="2"/>
    <s v="Nike Air Force 1 '07 LV8"/>
    <s v="CD0887-201"/>
  </r>
  <r>
    <s v="NIKE"/>
    <n v="1185732"/>
    <d v="2020-09-16T00:00:00"/>
    <s v="Southeast"/>
    <s v="Florida"/>
    <s v="Miami"/>
    <n v="244"/>
    <n v="10626.2"/>
    <n v="0.65"/>
    <x v="2"/>
    <s v="Kyrie 6 AS EP"/>
    <s v="CD5028-900"/>
  </r>
  <r>
    <s v="NIKE"/>
    <n v="1185732"/>
    <d v="2020-09-17T00:00:00"/>
    <s v="Southeast"/>
    <s v="Florida"/>
    <s v="Miami"/>
    <n v="304"/>
    <n v="10396.799999999999"/>
    <n v="0.56999999999999995"/>
    <x v="2"/>
    <s v="Nike Air VaporMax Flyknit 3"/>
    <s v="AJ6900-102"/>
  </r>
  <r>
    <s v="NIKE"/>
    <n v="1185732"/>
    <d v="2020-09-18T00:00:00"/>
    <s v="Southeast"/>
    <s v="Florida"/>
    <s v="Miami"/>
    <n v="252"/>
    <n v="6237"/>
    <n v="0.45"/>
    <x v="2"/>
    <s v="Nike Air Max Verona"/>
    <s v="CI9842-500"/>
  </r>
  <r>
    <s v="NIKE"/>
    <n v="1185732"/>
    <d v="2020-09-19T00:00:00"/>
    <s v="Southeast"/>
    <s v="Florida"/>
    <s v="Miami"/>
    <n v="231"/>
    <n v="4529.91"/>
    <n v="0.37"/>
    <x v="2"/>
    <s v="Nike Air Force 1 Shadow"/>
    <s v="CI0919-100"/>
  </r>
  <r>
    <s v="NIKE"/>
    <n v="1185732"/>
    <d v="2020-09-20T00:00:00"/>
    <s v="Southeast"/>
    <s v="Florida"/>
    <s v="Miami"/>
    <n v="233"/>
    <n v="4100.8"/>
    <n v="0.4"/>
    <x v="2"/>
    <s v="Nike Air Max Verona"/>
    <s v="CK7200-800"/>
  </r>
  <r>
    <s v="NIKE"/>
    <n v="1185732"/>
    <d v="2020-09-21T00:00:00"/>
    <s v="Southeast"/>
    <s v="Florida"/>
    <s v="Miami"/>
    <n v="225"/>
    <n v="5265"/>
    <n v="0.45"/>
    <x v="2"/>
    <s v="Nike Air Tailwind 79"/>
    <s v="487754-303"/>
  </r>
  <r>
    <s v="NIKE"/>
    <n v="1185732"/>
    <d v="2020-09-22T00:00:00"/>
    <s v="Southeast"/>
    <s v="Florida"/>
    <s v="Miami"/>
    <n v="278"/>
    <n v="9496.48"/>
    <n v="0.61"/>
    <x v="2"/>
    <s v="Nike TiempoX Lunar Legend VII Pro TF"/>
    <s v="AH7249-118"/>
  </r>
  <r>
    <s v="NIKE"/>
    <n v="1185732"/>
    <d v="2020-09-23T00:00:00"/>
    <s v="Southeast"/>
    <s v="Florida"/>
    <s v="Miami"/>
    <n v="284"/>
    <n v="8278.6"/>
    <n v="0.55000000000000004"/>
    <x v="2"/>
    <s v="Nike Air Max Plus III"/>
    <s v="CJ9684-001"/>
  </r>
  <r>
    <s v="NIKE"/>
    <n v="1185732"/>
    <d v="2020-09-24T00:00:00"/>
    <s v="Southeast"/>
    <s v="Florida"/>
    <s v="Miami"/>
    <n v="255"/>
    <n v="5278.5"/>
    <n v="0.45"/>
    <x v="2"/>
    <s v="Nike Zoom 2K"/>
    <s v="AO0354-108"/>
  </r>
  <r>
    <s v="NIKE"/>
    <n v="1185732"/>
    <d v="2020-09-25T00:00:00"/>
    <s v="Southeast"/>
    <s v="Florida"/>
    <s v="Miami"/>
    <n v="225"/>
    <n v="3413.25"/>
    <n v="0.37"/>
    <x v="2"/>
    <s v="Nike Zoom Pegasus Turbo 2"/>
    <s v="AT2863-100"/>
  </r>
  <r>
    <s v="NIKE"/>
    <n v="1185732"/>
    <d v="2020-09-26T00:00:00"/>
    <s v="Southeast"/>
    <s v="Florida"/>
    <s v="Miami"/>
    <n v="210"/>
    <n v="3792.6"/>
    <n v="0.43"/>
    <x v="2"/>
    <s v="Nike Kawa Shower"/>
    <s v="832528-001"/>
  </r>
  <r>
    <s v="NIKE"/>
    <n v="1185732"/>
    <d v="2020-09-27T00:00:00"/>
    <s v="Southeast"/>
    <s v="Florida"/>
    <s v="Miami"/>
    <n v="210"/>
    <n v="5250"/>
    <n v="0.5"/>
    <x v="2"/>
    <s v="Nike React Infinity Run Flyknit"/>
    <s v="CD4371-001"/>
  </r>
  <r>
    <s v="NIKE"/>
    <n v="1185732"/>
    <d v="2020-09-28T00:00:00"/>
    <s v="Southeast"/>
    <s v="Florida"/>
    <s v="Miami"/>
    <n v="223"/>
    <n v="7726.95"/>
    <n v="0.63"/>
    <x v="2"/>
    <s v="Air Jordan XXXIII"/>
    <s v="AQ8830-016"/>
  </r>
  <r>
    <s v="NIKE"/>
    <n v="1185732"/>
    <d v="2020-09-29T00:00:00"/>
    <s v="Southeast"/>
    <s v="Florida"/>
    <s v="Miami"/>
    <n v="270"/>
    <n v="9072"/>
    <n v="0.6"/>
    <x v="2"/>
    <s v="Nike Odyssey React"/>
    <s v="AO9819-001"/>
  </r>
  <r>
    <s v="NIKE"/>
    <n v="1185732"/>
    <d v="2020-09-30T00:00:00"/>
    <s v="Southeast"/>
    <s v="Florida"/>
    <s v="Miami"/>
    <n v="215"/>
    <n v="4547.25"/>
    <n v="0.45"/>
    <x v="2"/>
    <s v="Nike Air Max 1 DNA Ch. 1"/>
    <s v="AR3863-101"/>
  </r>
  <r>
    <s v="NIKE"/>
    <n v="1185732"/>
    <d v="2020-10-01T00:00:00"/>
    <s v="Southeast"/>
    <s v="Florida"/>
    <s v="Miami"/>
    <n v="203"/>
    <n v="3720.99"/>
    <n v="0.39"/>
    <x v="2"/>
    <s v="Nike Joyride Flyknit AW"/>
    <s v="CI3706-100"/>
  </r>
  <r>
    <s v="NIKE"/>
    <n v="1185732"/>
    <d v="2020-10-02T00:00:00"/>
    <s v="Southeast"/>
    <s v="Florida"/>
    <s v="Miami"/>
    <n v="182"/>
    <n v="3603.6"/>
    <n v="0.44"/>
    <x v="2"/>
    <s v="Nike Legend React 2"/>
    <s v="AT1369-103"/>
  </r>
  <r>
    <s v="NIKE"/>
    <n v="1185732"/>
    <d v="2020-10-03T00:00:00"/>
    <s v="Southeast"/>
    <s v="Florida"/>
    <s v="Miami"/>
    <n v="189"/>
    <n v="5386.5"/>
    <n v="0.5"/>
    <x v="2"/>
    <s v="Nike Metcon 5"/>
    <s v="AQ1189-009"/>
  </r>
  <r>
    <s v="NIKE"/>
    <n v="1185732"/>
    <d v="2020-10-04T00:00:00"/>
    <s v="Southeast"/>
    <s v="Florida"/>
    <s v="Miami"/>
    <n v="223"/>
    <n v="8552.0499999999993"/>
    <n v="0.65"/>
    <x v="2"/>
    <s v="LeBron 7"/>
    <s v="CU5133-600"/>
  </r>
  <r>
    <s v="NIKE"/>
    <n v="1185732"/>
    <d v="2020-10-05T00:00:00"/>
    <s v="Southeast"/>
    <s v="Florida"/>
    <s v="Miami"/>
    <n v="244"/>
    <n v="7925.12"/>
    <n v="0.57999999999999996"/>
    <x v="2"/>
    <s v="Nike Air VaporMax 360"/>
    <s v="CK9670-100"/>
  </r>
  <r>
    <s v="NIKE"/>
    <n v="1185732"/>
    <d v="2020-10-06T00:00:00"/>
    <s v="Southeast"/>
    <s v="Florida"/>
    <s v="Miami"/>
    <n v="224"/>
    <n v="5268.48"/>
    <n v="0.48"/>
    <x v="2"/>
    <s v="Nike Blazer Low QS Flyleather with at least 50% leather fibre"/>
    <s v="CI5546-100"/>
  </r>
  <r>
    <s v="NIKE"/>
    <n v="1185732"/>
    <d v="2020-10-07T00:00:00"/>
    <s v="Southeast"/>
    <s v="Florida"/>
    <s v="Miami"/>
    <n v="224"/>
    <n v="3812.48"/>
    <n v="0.37"/>
    <x v="2"/>
    <s v="Nike SB Dunk High Pro"/>
    <s v="BQ6826-003"/>
  </r>
  <r>
    <s v="NIKE"/>
    <n v="1185732"/>
    <d v="2020-10-08T00:00:00"/>
    <s v="Southeast"/>
    <s v="Florida"/>
    <s v="Miami"/>
    <n v="202"/>
    <n v="4355.12"/>
    <n v="0.44"/>
    <x v="2"/>
    <s v="Nike Air Max 90 FlyEase"/>
    <s v="CU0814-102"/>
  </r>
  <r>
    <s v="NIKE"/>
    <n v="1185732"/>
    <d v="2020-10-09T00:00:00"/>
    <s v="Southeast"/>
    <s v="Florida"/>
    <s v="Miami"/>
    <n v="195"/>
    <n v="6240"/>
    <n v="0.5"/>
    <x v="2"/>
    <s v="Nike Metcon 5 AMP"/>
    <s v="CD3395-006"/>
  </r>
  <r>
    <s v="NIKE"/>
    <n v="1185732"/>
    <d v="2020-10-10T00:00:00"/>
    <s v="Southeast"/>
    <s v="Florida"/>
    <s v="Miami"/>
    <n v="213"/>
    <n v="8179.2"/>
    <n v="0.6"/>
    <x v="2"/>
    <s v="Nike M2K Tekno"/>
    <s v="AV4789-104"/>
  </r>
  <r>
    <s v="NIKE"/>
    <n v="1185732"/>
    <d v="2020-05-24T00:00:00"/>
    <s v="Southeast"/>
    <s v="Florida"/>
    <s v="Miami"/>
    <n v="323"/>
    <n v="11395.44"/>
    <n v="0.56000000000000005"/>
    <x v="2"/>
    <s v="Nike React Kenny 55"/>
    <s v="CJ3312-001"/>
  </r>
  <r>
    <s v="NIKE"/>
    <n v="1185732"/>
    <d v="2020-05-24T00:00:00"/>
    <s v="Southeast"/>
    <s v="Florida"/>
    <s v="Miami"/>
    <n v="254"/>
    <n v="6088.38"/>
    <n v="0.47"/>
    <x v="2"/>
    <s v="Nike Air VaporMax 2019"/>
    <s v="AR6631-004"/>
  </r>
  <r>
    <s v="NIKE"/>
    <n v="1185732"/>
    <d v="2020-05-24T00:00:00"/>
    <s v="Southeast"/>
    <s v="Florida"/>
    <s v="Miami"/>
    <n v="248"/>
    <n v="4771.5200000000004"/>
    <n v="0.37"/>
    <x v="2"/>
    <s v="Nike React Element 55"/>
    <s v="BQ6166-003"/>
  </r>
  <r>
    <s v="NIKE"/>
    <n v="1185732"/>
    <d v="2020-05-24T00:00:00"/>
    <s v="Southeast"/>
    <s v="Florida"/>
    <s v="Miami"/>
    <n v="209"/>
    <n v="4852.9799999999996"/>
    <n v="0.43"/>
    <x v="2"/>
    <s v="Nike Air Force 1 Low Retro"/>
    <s v="CQ0492-001"/>
  </r>
  <r>
    <s v="NIKE"/>
    <n v="1185732"/>
    <d v="2020-05-24T00:00:00"/>
    <s v="Southeast"/>
    <s v="Florida"/>
    <s v="Miami"/>
    <n v="202"/>
    <n v="5938.8"/>
    <n v="0.49"/>
    <x v="2"/>
    <s v="NikeCourt Zoom Cage 3"/>
    <s v="918193-700"/>
  </r>
  <r>
    <s v="NIKE"/>
    <n v="1185732"/>
    <d v="2020-05-24T00:00:00"/>
    <s v="Southeast"/>
    <s v="Florida"/>
    <s v="Miami"/>
    <n v="219"/>
    <n v="8830.08"/>
    <n v="0.63"/>
    <x v="2"/>
    <s v="Nike Air Max 90 Print"/>
    <s v="AQ0926-001"/>
  </r>
  <r>
    <s v="NIKE"/>
    <n v="1185732"/>
    <d v="2020-10-17T00:00:00"/>
    <s v="Southeast"/>
    <s v="Florida"/>
    <s v="Miami"/>
    <n v="131"/>
    <n v="1945.35"/>
    <n v="0.45"/>
    <x v="2"/>
    <s v="Nike Metcon Sport"/>
    <s v="AQ7489-008"/>
  </r>
  <r>
    <s v="NIKE"/>
    <n v="1185732"/>
    <d v="2020-10-18T00:00:00"/>
    <s v="Southeast"/>
    <s v="Florida"/>
    <s v="Miami"/>
    <n v="65"/>
    <n v="858"/>
    <n v="0.4"/>
    <x v="2"/>
    <s v="Jordan Mars 270"/>
    <s v="CD7070-009"/>
  </r>
  <r>
    <s v="NIKE"/>
    <n v="1185732"/>
    <d v="2020-10-19T00:00:00"/>
    <s v="Southeast"/>
    <s v="Florida"/>
    <s v="Miami"/>
    <n v="63"/>
    <n v="665.28"/>
    <n v="0.44"/>
    <x v="2"/>
    <s v="Nike Air Zoom Vomero 14"/>
    <s v="AH7857-009"/>
  </r>
  <r>
    <s v="NIKE"/>
    <n v="1185732"/>
    <d v="2020-10-20T00:00:00"/>
    <s v="Southeast"/>
    <s v="Florida"/>
    <s v="Miami"/>
    <n v="26"/>
    <n v="339.3"/>
    <n v="0.45"/>
    <x v="2"/>
    <s v="Nike Air Max 720"/>
    <s v="CT5229-001"/>
  </r>
  <r>
    <s v="NIKE"/>
    <n v="1185732"/>
    <d v="2020-10-21T00:00:00"/>
    <s v="Midwest"/>
    <s v="Minnesota"/>
    <s v="Minneapolis"/>
    <n v="39"/>
    <n v="754.65"/>
    <n v="0.45"/>
    <x v="2"/>
    <s v="Nike Mercurial Vapor 13 Academy MDS IC"/>
    <s v="CJ1300-401"/>
  </r>
  <r>
    <s v="NIKE"/>
    <n v="1185732"/>
    <d v="2020-10-22T00:00:00"/>
    <s v="Midwest"/>
    <s v="Minnesota"/>
    <s v="Minneapolis"/>
    <n v="65"/>
    <n v="1164.8"/>
    <n v="0.56000000000000005"/>
    <x v="2"/>
    <s v="Nike Zoom Fly"/>
    <s v="880848-005"/>
  </r>
  <r>
    <s v="NIKE"/>
    <n v="1185732"/>
    <d v="2020-10-23T00:00:00"/>
    <s v="Midwest"/>
    <s v="Minnesota"/>
    <s v="Minneapolis"/>
    <n v="135"/>
    <n v="1944"/>
    <n v="0.45"/>
    <x v="2"/>
    <s v="Nike Zoom Fly 3"/>
    <s v="AT8240-003"/>
  </r>
  <r>
    <s v="NIKE"/>
    <n v="1185732"/>
    <d v="2020-10-24T00:00:00"/>
    <s v="Midwest"/>
    <s v="Minnesota"/>
    <s v="Minneapolis"/>
    <n v="38"/>
    <n v="581.4"/>
    <n v="0.45"/>
    <x v="2"/>
    <s v="Nike Air Zoom Pegasus 35"/>
    <s v="942851-002"/>
  </r>
  <r>
    <s v="NIKE"/>
    <n v="1185732"/>
    <d v="2020-10-25T00:00:00"/>
    <s v="Midwest"/>
    <s v="Minnesota"/>
    <s v="Minneapolis"/>
    <n v="56"/>
    <n v="588"/>
    <n v="0.42"/>
    <x v="2"/>
    <s v="Nike Air Zoom Pegasus 36 Trail"/>
    <s v="AR5677-200"/>
  </r>
  <r>
    <s v="NIKE"/>
    <n v="1185732"/>
    <d v="2020-10-26T00:00:00"/>
    <s v="Midwest"/>
    <s v="Minnesota"/>
    <s v="Minneapolis"/>
    <n v="20"/>
    <n v="253.8"/>
    <n v="0.47"/>
    <x v="2"/>
    <s v="KD13 EP"/>
    <s v="CI9949-001"/>
  </r>
  <r>
    <s v="NIKE"/>
    <n v="1185732"/>
    <d v="2020-10-27T00:00:00"/>
    <s v="Midwest"/>
    <s v="Minnesota"/>
    <s v="Minneapolis"/>
    <n v="44"/>
    <n v="739.64"/>
    <n v="0.41"/>
    <x v="2"/>
    <s v="Nike Phantom Vision Club Dynamic Fit FG"/>
    <s v="AJ6959-717"/>
  </r>
  <r>
    <s v="NIKE"/>
    <n v="1185732"/>
    <d v="2020-10-28T00:00:00"/>
    <s v="Midwest"/>
    <s v="Minnesota"/>
    <s v="Minneapolis"/>
    <n v="65"/>
    <n v="1215.5"/>
    <n v="0.55000000000000004"/>
    <x v="2"/>
    <s v="Nike Air Monarch IV"/>
    <s v="415445-102"/>
  </r>
  <r>
    <s v="NIKE"/>
    <n v="1185732"/>
    <d v="2020-10-29T00:00:00"/>
    <s v="Midwest"/>
    <s v="Minnesota"/>
    <s v="Minneapolis"/>
    <n v="116"/>
    <n v="2262"/>
    <n v="0.5"/>
    <x v="2"/>
    <s v="Zoom Freak 1"/>
    <s v="BQ5422-200"/>
  </r>
  <r>
    <s v="NIKE"/>
    <n v="1185732"/>
    <d v="2020-10-30T00:00:00"/>
    <s v="Midwest"/>
    <s v="Minnesota"/>
    <s v="Minneapolis"/>
    <n v="35"/>
    <n v="532"/>
    <n v="0.4"/>
    <x v="2"/>
    <s v="Nike Mercurial Superfly 7 Academy IC"/>
    <s v="AT7975-606"/>
  </r>
  <r>
    <s v="NIKE"/>
    <n v="1185732"/>
    <d v="2020-10-31T00:00:00"/>
    <s v="Midwest"/>
    <s v="Minnesota"/>
    <s v="Minneapolis"/>
    <n v="53"/>
    <n v="691.65"/>
    <n v="0.45"/>
    <x v="2"/>
    <s v="Air Jordan 1 Low"/>
    <s v="553558-125"/>
  </r>
  <r>
    <s v="NIKE"/>
    <n v="1185732"/>
    <d v="2020-11-01T00:00:00"/>
    <s v="Midwest"/>
    <s v="Minnesota"/>
    <s v="Minneapolis"/>
    <n v="7"/>
    <n v="112"/>
    <n v="0.5"/>
    <x v="2"/>
    <s v="Nike Air Max 95 Print"/>
    <s v="AQ0925-002"/>
  </r>
  <r>
    <s v="NIKE"/>
    <n v="1185732"/>
    <d v="2020-11-02T00:00:00"/>
    <s v="Midwest"/>
    <s v="Minnesota"/>
    <s v="Minneapolis"/>
    <n v="19"/>
    <n v="375.06"/>
    <n v="0.42"/>
    <x v="2"/>
    <s v="Nike P-6000"/>
    <s v="CD6404-800"/>
  </r>
  <r>
    <s v="NIKE"/>
    <n v="1185732"/>
    <d v="2020-11-03T00:00:00"/>
    <s v="Midwest"/>
    <s v="Minnesota"/>
    <s v="Minneapolis"/>
    <n v="47"/>
    <n v="982.3"/>
    <n v="0.55000000000000004"/>
    <x v="2"/>
    <s v="Nike Mercurial Vapor 13 Elite FG"/>
    <s v="AQ4176-049"/>
  </r>
  <r>
    <s v="NIKE"/>
    <n v="1185732"/>
    <d v="2020-11-04T00:00:00"/>
    <s v="Midwest"/>
    <s v="Minnesota"/>
    <s v="Minneapolis"/>
    <n v="120"/>
    <n v="2030.4"/>
    <n v="0.47"/>
    <x v="2"/>
    <s v="Nike SB Adversary Premium"/>
    <s v="CT3632-001"/>
  </r>
  <r>
    <s v="NIKE"/>
    <n v="1185732"/>
    <d v="2020-11-05T00:00:00"/>
    <s v="Midwest"/>
    <s v="Minnesota"/>
    <s v="Minneapolis"/>
    <n v="28"/>
    <n v="446.88"/>
    <n v="0.42"/>
    <x v="2"/>
    <s v="Nike Air VaporMax 360"/>
    <s v="CK2718-003"/>
  </r>
  <r>
    <s v="NIKE"/>
    <n v="1185732"/>
    <d v="2020-11-06T00:00:00"/>
    <s v="Midwest"/>
    <s v="Minnesota"/>
    <s v="Minneapolis"/>
    <n v="26"/>
    <n v="331.76"/>
    <n v="0.44"/>
    <x v="2"/>
    <s v="Nike Air Max 720"/>
    <s v="AO2924-401"/>
  </r>
  <r>
    <s v="NIKE"/>
    <n v="1185732"/>
    <d v="2020-11-07T00:00:00"/>
    <s v="Midwest"/>
    <s v="Minnesota"/>
    <s v="Minneapolis"/>
    <n v="7"/>
    <n v="112"/>
    <n v="0.5"/>
    <x v="2"/>
    <s v="Nike Zoom KD12"/>
    <s v="AR4229-003"/>
  </r>
  <r>
    <s v="NIKE"/>
    <n v="1185732"/>
    <d v="2020-11-08T00:00:00"/>
    <s v="Midwest"/>
    <s v="Minnesota"/>
    <s v="Minneapolis"/>
    <n v="14"/>
    <n v="263.2"/>
    <n v="0.4"/>
    <x v="2"/>
    <s v="Nike Free X Metcon 2"/>
    <s v="AQ8306-407"/>
  </r>
  <r>
    <s v="NIKE"/>
    <n v="1185732"/>
    <d v="2020-11-09T00:00:00"/>
    <s v="Midwest"/>
    <s v="Minnesota"/>
    <s v="Minneapolis"/>
    <n v="53"/>
    <n v="1144.8"/>
    <n v="0.6"/>
    <x v="2"/>
    <s v="Nike Air Max 90"/>
    <s v="CD0881-104"/>
  </r>
  <r>
    <s v="NIKE"/>
    <n v="1185732"/>
    <d v="2020-11-10T00:00:00"/>
    <s v="Midwest"/>
    <s v="Minnesota"/>
    <s v="Minneapolis"/>
    <n v="116"/>
    <n v="2616.96"/>
    <n v="0.47"/>
    <x v="2"/>
    <s v="Air Jordan 4 Retro SE"/>
    <s v="CT5342-007"/>
  </r>
  <r>
    <s v="NIKE"/>
    <n v="1185732"/>
    <d v="2020-11-11T00:00:00"/>
    <s v="Midwest"/>
    <s v="Minnesota"/>
    <s v="Minneapolis"/>
    <n v="44"/>
    <n v="793.76"/>
    <n v="0.41"/>
    <x v="2"/>
    <s v="Nike Air Max 95 Essential"/>
    <s v="CI3705-600"/>
  </r>
  <r>
    <s v="NIKE"/>
    <n v="1185732"/>
    <d v="2020-11-12T00:00:00"/>
    <s v="Midwest"/>
    <s v="Minnesota"/>
    <s v="Minneapolis"/>
    <n v="38"/>
    <n v="618.64"/>
    <n v="0.44"/>
    <x v="2"/>
    <s v="Nike SB Zoom Stefan Janoski Canvas RM Premium"/>
    <s v="AQ7878-003"/>
  </r>
  <r>
    <s v="NIKE"/>
    <n v="1185732"/>
    <d v="2020-11-13T00:00:00"/>
    <s v="Midwest"/>
    <s v="Minnesota"/>
    <s v="Minneapolis"/>
    <n v="13"/>
    <n v="229.32"/>
    <n v="0.49"/>
    <x v="2"/>
    <s v="Nike Phantom Venom Academy IC"/>
    <s v="AO0570-810"/>
  </r>
  <r>
    <s v="NIKE"/>
    <n v="1185732"/>
    <d v="2020-11-14T00:00:00"/>
    <s v="Midwest"/>
    <s v="Minnesota"/>
    <s v="Minneapolis"/>
    <n v="20"/>
    <n v="410"/>
    <n v="0.41"/>
    <x v="2"/>
    <s v="Nike Air Max 270 React"/>
    <s v="CT5528-001"/>
  </r>
  <r>
    <s v="NIKE"/>
    <n v="1185732"/>
    <d v="2020-11-15T00:00:00"/>
    <s v="Midwest"/>
    <s v="Minnesota"/>
    <s v="Minneapolis"/>
    <n v="51"/>
    <n v="1745.22"/>
    <n v="0.59"/>
    <x v="2"/>
    <s v="Nike Zoom Rival Fly"/>
    <s v="CD7288-001"/>
  </r>
  <r>
    <s v="NIKE"/>
    <n v="1185732"/>
    <d v="2020-11-16T00:00:00"/>
    <s v="Midwest"/>
    <s v="Minnesota"/>
    <s v="Minneapolis"/>
    <n v="106"/>
    <n v="2285.36"/>
    <n v="0.49"/>
    <x v="2"/>
    <s v="Nike Mercurial Superfly 7 Academy MDS TF"/>
    <s v="BQ5435-703"/>
  </r>
  <r>
    <s v="NIKE"/>
    <n v="1185732"/>
    <d v="2020-11-17T00:00:00"/>
    <s v="Midwest"/>
    <s v="Minnesota"/>
    <s v="Minneapolis"/>
    <n v="49"/>
    <n v="763.42"/>
    <n v="0.41"/>
    <x v="2"/>
    <s v="Nike Pegasus 36 FlyEase (Extra Wide)"/>
    <s v="BV0612-001"/>
  </r>
  <r>
    <s v="NIKE"/>
    <n v="1185732"/>
    <d v="2020-11-18T00:00:00"/>
    <s v="Midwest"/>
    <s v="Minnesota"/>
    <s v="Minneapolis"/>
    <n v="47"/>
    <n v="697.95"/>
    <n v="0.45"/>
    <x v="2"/>
    <s v="Nike ISPA Air Max 720"/>
    <s v="CD2182-001"/>
  </r>
  <r>
    <s v="NIKE"/>
    <n v="1185732"/>
    <d v="2020-11-19T00:00:00"/>
    <s v="Midwest"/>
    <s v="Minnesota"/>
    <s v="Minneapolis"/>
    <n v="45"/>
    <n v="676.8"/>
    <n v="0.47"/>
    <x v="2"/>
    <s v="Air Jordan OG"/>
    <s v="133000-106"/>
  </r>
  <r>
    <s v="NIKE"/>
    <n v="1185732"/>
    <d v="2020-11-20T00:00:00"/>
    <s v="Midwest"/>
    <s v="Minnesota"/>
    <s v="Minneapolis"/>
    <n v="45"/>
    <n v="926.1"/>
    <n v="0.42"/>
    <x v="2"/>
    <s v="Nike Air Max 270 React ENG"/>
    <s v="CJ0579-400"/>
  </r>
  <r>
    <s v="NIKE"/>
    <n v="1185732"/>
    <d v="2020-11-21T00:00:00"/>
    <s v="Midwest"/>
    <s v="Minnesota"/>
    <s v="Minneapolis"/>
    <n v="81"/>
    <n v="2404.08"/>
    <n v="0.56000000000000005"/>
    <x v="2"/>
    <s v="Nike Epic Phantom React Flyknit"/>
    <s v="BV0417-401"/>
  </r>
  <r>
    <s v="NIKE"/>
    <n v="1185732"/>
    <d v="2020-11-22T00:00:00"/>
    <s v="Midwest"/>
    <s v="Minnesota"/>
    <s v="Minneapolis"/>
    <n v="160"/>
    <n v="3684.8"/>
    <n v="0.47"/>
    <x v="2"/>
    <s v="Nike Air Zoom Pegasus 36"/>
    <s v="AQ2203-003"/>
  </r>
  <r>
    <s v="NIKE"/>
    <n v="1185732"/>
    <d v="2020-11-23T00:00:00"/>
    <s v="Midwest"/>
    <s v="Minnesota"/>
    <s v="Minneapolis"/>
    <n v="75"/>
    <n v="1417.5"/>
    <n v="0.45"/>
    <x v="2"/>
    <s v="Jordan Aerospace 720"/>
    <s v="BV5502-600"/>
  </r>
  <r>
    <s v="NIKE"/>
    <n v="1185732"/>
    <d v="2020-11-24T00:00:00"/>
    <s v="Midwest"/>
    <s v="Minnesota"/>
    <s v="Minneapolis"/>
    <n v="63"/>
    <n v="952.56"/>
    <n v="0.42"/>
    <x v="2"/>
    <s v="Nike Air Max Plus III"/>
    <s v="CD7005-001"/>
  </r>
  <r>
    <s v="NIKE"/>
    <n v="1185732"/>
    <d v="2020-11-25T00:00:00"/>
    <s v="Midwest"/>
    <s v="Minnesota"/>
    <s v="Minneapolis"/>
    <n v="51"/>
    <n v="930.24"/>
    <n v="0.48"/>
    <x v="2"/>
    <s v="Jordan Hydro 8"/>
    <s v="CD2803-001"/>
  </r>
  <r>
    <s v="NIKE"/>
    <n v="1185732"/>
    <d v="2020-11-26T00:00:00"/>
    <s v="Midwest"/>
    <s v="Minnesota"/>
    <s v="Minneapolis"/>
    <n v="58"/>
    <n v="1165.22"/>
    <n v="0.41"/>
    <x v="2"/>
    <s v="Nike x Undercover React"/>
    <s v="CJ6971-001"/>
  </r>
  <r>
    <s v="NIKE"/>
    <n v="1185732"/>
    <d v="2020-11-27T00:00:00"/>
    <s v="Midwest"/>
    <s v="Minnesota"/>
    <s v="Minneapolis"/>
    <n v="98"/>
    <n v="2910.6"/>
    <n v="0.55000000000000004"/>
    <x v="2"/>
    <s v="Nike Air Max 90/1"/>
    <s v="AJ7695-100"/>
  </r>
  <r>
    <s v="NIKE"/>
    <n v="1185732"/>
    <d v="2020-11-28T00:00:00"/>
    <s v="Midwest"/>
    <s v="Minnesota"/>
    <s v="Minneapolis"/>
    <n v="137"/>
    <n v="3026.33"/>
    <n v="0.47"/>
    <x v="2"/>
    <s v="Nike Air Max 98"/>
    <s v="640744-016"/>
  </r>
  <r>
    <s v="NIKE"/>
    <n v="1185732"/>
    <d v="2020-11-29T00:00:00"/>
    <s v="Midwest"/>
    <s v="Minnesota"/>
    <s v="Minneapolis"/>
    <n v="87"/>
    <n v="1533.81"/>
    <n v="0.41"/>
    <x v="2"/>
    <s v="Nike Air Max 200"/>
    <s v="AQ2568-100"/>
  </r>
  <r>
    <s v="NIKE"/>
    <n v="1185732"/>
    <d v="2020-11-30T00:00:00"/>
    <s v="Midwest"/>
    <s v="Minnesota"/>
    <s v="Minneapolis"/>
    <n v="68"/>
    <n v="1006.4"/>
    <n v="0.4"/>
    <x v="2"/>
    <s v="Nike Air Max 90"/>
    <s v="CT2007-100"/>
  </r>
  <r>
    <s v="NIKE"/>
    <n v="1185732"/>
    <d v="2020-12-01T00:00:00"/>
    <s v="Midwest"/>
    <s v="Minnesota"/>
    <s v="Minneapolis"/>
    <n v="47"/>
    <n v="759.99"/>
    <n v="0.49"/>
    <x v="2"/>
    <s v="Nike Air Max 270 React"/>
    <s v="CI3866-100"/>
  </r>
  <r>
    <s v="NIKE"/>
    <n v="1185732"/>
    <d v="2020-12-02T00:00:00"/>
    <s v="Midwest"/>
    <s v="Minnesota"/>
    <s v="Minneapolis"/>
    <n v="42"/>
    <n v="723.24"/>
    <n v="0.41"/>
    <x v="2"/>
    <s v="Nike Air Max 1 Premium"/>
    <s v="CU8861-460"/>
  </r>
  <r>
    <s v="NIKE"/>
    <n v="1185732"/>
    <d v="2020-12-03T00:00:00"/>
    <s v="Midwest"/>
    <s v="Minnesota"/>
    <s v="Minneapolis"/>
    <n v="88"/>
    <n v="2307.36"/>
    <n v="0.56999999999999995"/>
    <x v="2"/>
    <s v="Nike Tiempo Legend 8 Club MG"/>
    <s v="AT6107-606"/>
  </r>
  <r>
    <s v="NIKE"/>
    <n v="1185732"/>
    <d v="2020-12-04T00:00:00"/>
    <s v="Midwest"/>
    <s v="Minnesota"/>
    <s v="Minneapolis"/>
    <n v="113"/>
    <n v="2332.3200000000002"/>
    <n v="0.48"/>
    <x v="2"/>
    <s v="Nike Air Zoom Terra Kiger 6"/>
    <s v="CJ0219-400"/>
  </r>
  <r>
    <s v="NIKE"/>
    <n v="1185732"/>
    <d v="2020-12-05T00:00:00"/>
    <s v="Midwest"/>
    <s v="Minnesota"/>
    <s v="Minneapolis"/>
    <n v="73"/>
    <n v="1215.45"/>
    <n v="0.45"/>
    <x v="2"/>
    <s v="Nike Air Max 97 Utility"/>
    <s v="BQ5615-002"/>
  </r>
  <r>
    <s v="NIKE"/>
    <n v="1185732"/>
    <d v="2020-12-06T00:00:00"/>
    <s v="Midwest"/>
    <s v="Minnesota"/>
    <s v="Minneapolis"/>
    <n v="41"/>
    <n v="393.6"/>
    <n v="0.4"/>
    <x v="2"/>
    <s v="Jordan Jumpman 2020 PF"/>
    <s v="BQ3448-400"/>
  </r>
  <r>
    <s v="NIKE"/>
    <n v="1185732"/>
    <d v="2020-12-07T00:00:00"/>
    <s v="Midwest"/>
    <s v="Minnesota"/>
    <s v="Minneapolis"/>
    <n v="31"/>
    <n v="342.24"/>
    <n v="0.46"/>
    <x v="2"/>
    <s v="Nike ACG React Terra Gobe"/>
    <s v="BV6344-001"/>
  </r>
  <r>
    <s v="NIKE"/>
    <n v="1185732"/>
    <d v="2020-12-08T00:00:00"/>
    <s v="Midwest"/>
    <s v="Minnesota"/>
    <s v="Minneapolis"/>
    <n v="34"/>
    <n v="478.72"/>
    <n v="0.44"/>
    <x v="2"/>
    <s v="Nike Air Max 90 SP"/>
    <s v="CQ6639-001"/>
  </r>
  <r>
    <s v="NIKE"/>
    <n v="1185732"/>
    <d v="2020-12-09T00:00:00"/>
    <s v="Midwest"/>
    <s v="Minnesota"/>
    <s v="Minneapolis"/>
    <n v="52"/>
    <n v="1155.96"/>
    <n v="0.56999999999999995"/>
    <x v="2"/>
    <s v="Nike Air Force 1 '07 Essential"/>
    <s v="AO2132-401"/>
  </r>
  <r>
    <s v="NIKE"/>
    <n v="1185732"/>
    <d v="2020-12-10T00:00:00"/>
    <s v="Midwest"/>
    <s v="Minnesota"/>
    <s v="Minneapolis"/>
    <n v="98"/>
    <n v="1888.46"/>
    <n v="0.47"/>
    <x v="2"/>
    <s v="Nike Joyride Dual Run"/>
    <s v="CD4363-103"/>
  </r>
  <r>
    <s v="NIKE"/>
    <n v="1185732"/>
    <d v="2020-12-11T00:00:00"/>
    <s v="Midwest"/>
    <s v="Minnesota"/>
    <s v="Minneapolis"/>
    <n v="58"/>
    <n v="847.96"/>
    <n v="0.43"/>
    <x v="2"/>
    <s v="Jordan Proto-React Z"/>
    <s v="CI3794-600"/>
  </r>
  <r>
    <s v="NIKE"/>
    <n v="1185732"/>
    <d v="2020-12-12T00:00:00"/>
    <s v="Midwest"/>
    <s v="Minnesota"/>
    <s v="Minneapolis"/>
    <n v="25"/>
    <n v="336"/>
    <n v="0.42"/>
    <x v="2"/>
    <s v="Nike Air Max 270 React LX"/>
    <s v="CK4126-001"/>
  </r>
  <r>
    <s v="NIKE"/>
    <n v="1185732"/>
    <d v="2020-12-13T00:00:00"/>
    <s v="Midwest"/>
    <s v="Minnesota"/>
    <s v="Minneapolis"/>
    <n v="21"/>
    <n v="309.12"/>
    <n v="0.46"/>
    <x v="2"/>
    <s v="Nike AF-1 Shadow SE"/>
    <s v="CQ3317-001"/>
  </r>
  <r>
    <s v="NIKE"/>
    <n v="1185732"/>
    <d v="2020-12-14T00:00:00"/>
    <s v="Midwest"/>
    <s v="Minnesota"/>
    <s v="Minneapolis"/>
    <n v="19"/>
    <n v="327.18"/>
    <n v="0.42"/>
    <x v="2"/>
    <s v="NikeCourt Air Zoom Vapor X"/>
    <s v="AA8030-108"/>
  </r>
  <r>
    <s v="NIKE"/>
    <n v="1185732"/>
    <d v="2020-12-15T00:00:00"/>
    <s v="Midwest"/>
    <s v="Minnesota"/>
    <s v="Minneapolis"/>
    <n v="60"/>
    <n v="1764"/>
    <n v="0.6"/>
    <x v="2"/>
    <s v="Nike Bella Kai"/>
    <s v="AO3622-006"/>
  </r>
  <r>
    <s v="NIKE"/>
    <n v="1185732"/>
    <d v="2020-12-16T00:00:00"/>
    <s v="Midwest"/>
    <s v="Minnesota"/>
    <s v="Minneapolis"/>
    <n v="91"/>
    <n v="1967.42"/>
    <n v="0.47"/>
    <x v="2"/>
    <s v="Nike Mercurial Vapor 13 Club Neymar Jr. MG"/>
    <s v="AT7967-104"/>
  </r>
  <r>
    <s v="NIKE"/>
    <n v="1185732"/>
    <d v="2020-12-17T00:00:00"/>
    <s v="Midwest"/>
    <s v="Minnesota"/>
    <s v="Minneapolis"/>
    <n v="52"/>
    <n v="790.4"/>
    <n v="0.4"/>
    <x v="2"/>
    <s v="Nike Mercurial Vapor 13 Club Neymar Jr. TF"/>
    <s v="AT8000-104"/>
  </r>
  <r>
    <s v="NIKE"/>
    <n v="1185732"/>
    <d v="2020-12-18T00:00:00"/>
    <s v="Midwest"/>
    <s v="Minnesota"/>
    <s v="Minneapolis"/>
    <n v="38"/>
    <n v="547.20000000000005"/>
    <n v="0.4"/>
    <x v="2"/>
    <s v="Nike Mercurial Vapor 13 Elite Neymar Jr. FG"/>
    <s v="AT7898-104"/>
  </r>
  <r>
    <s v="NIKE"/>
    <n v="1185732"/>
    <d v="2020-12-19T00:00:00"/>
    <s v="Midwest"/>
    <s v="Minnesota"/>
    <s v="Minneapolis"/>
    <n v="45"/>
    <n v="837.9"/>
    <n v="0.49"/>
    <x v="2"/>
    <s v="Nike Mercurial Vapor 13 Academy Neymar Jr. TF"/>
    <s v="AT7995-104"/>
  </r>
  <r>
    <s v="NIKE"/>
    <n v="1185732"/>
    <d v="2020-12-20T00:00:00"/>
    <s v="Midwest"/>
    <s v="Minnesota"/>
    <s v="Minneapolis"/>
    <n v="34"/>
    <n v="742.56"/>
    <n v="0.42"/>
    <x v="2"/>
    <s v="Nike Mercurial Vapor 13 Academy Neymar Jr. MG"/>
    <s v="AT7960-104"/>
  </r>
  <r>
    <s v="NIKE"/>
    <n v="1185732"/>
    <d v="2020-12-21T00:00:00"/>
    <s v="Midwest"/>
    <s v="Minnesota"/>
    <s v="Minneapolis"/>
    <n v="61"/>
    <n v="2159.4"/>
    <n v="0.6"/>
    <x v="2"/>
    <s v="LeBron 17"/>
    <s v="BQ3177-100"/>
  </r>
  <r>
    <s v="NIKE"/>
    <n v="1185732"/>
    <d v="2020-12-22T00:00:00"/>
    <s v="Midwest"/>
    <s v="Minnesota"/>
    <s v="Minneapolis"/>
    <n v="124"/>
    <n v="3100"/>
    <n v="0.5"/>
    <x v="2"/>
    <s v="Nike Benassi"/>
    <s v="343881-412"/>
  </r>
  <r>
    <s v="NIKE"/>
    <n v="1185732"/>
    <d v="2020-12-23T00:00:00"/>
    <s v="Midwest"/>
    <s v="Minnesota"/>
    <s v="Minneapolis"/>
    <n v="77"/>
    <n v="1455.3"/>
    <n v="0.45"/>
    <x v="2"/>
    <s v="Nike Air Max Dia Icon Clash"/>
    <s v="AQ4312-107"/>
  </r>
  <r>
    <s v="NIKE"/>
    <n v="1185732"/>
    <d v="2020-12-24T00:00:00"/>
    <s v="Midwest"/>
    <s v="Minnesota"/>
    <s v="Minneapolis"/>
    <n v="56"/>
    <n v="1010.24"/>
    <n v="0.41"/>
    <x v="2"/>
    <s v="Air Jordan XXXIV PF"/>
    <s v="BQ3381-600"/>
  </r>
  <r>
    <s v="NIKE"/>
    <n v="1185732"/>
    <d v="2020-12-25T00:00:00"/>
    <s v="Midwest"/>
    <s v="Minnesota"/>
    <s v="Minneapolis"/>
    <n v="49"/>
    <n v="1056.44"/>
    <n v="0.49"/>
    <x v="2"/>
    <s v="LeBron Witness 4 EP"/>
    <s v="CD0188-101"/>
  </r>
  <r>
    <s v="NIKE"/>
    <n v="1185732"/>
    <d v="2020-12-26T00:00:00"/>
    <s v="Midwest"/>
    <s v="Minnesota"/>
    <s v="Minneapolis"/>
    <n v="44"/>
    <n v="974.16"/>
    <n v="0.41"/>
    <x v="2"/>
    <s v="Nike Air Zoom Winflo 5"/>
    <s v="AA7406-006"/>
  </r>
  <r>
    <s v="NIKE"/>
    <n v="1185732"/>
    <d v="2020-12-27T00:00:00"/>
    <s v="Midwest"/>
    <s v="Minnesota"/>
    <s v="Minneapolis"/>
    <n v="77"/>
    <n v="2370.06"/>
    <n v="0.56999999999999995"/>
    <x v="2"/>
    <s v="Nike Air Max 90"/>
    <s v="CD0917-300"/>
  </r>
  <r>
    <s v="NIKE"/>
    <n v="1189833"/>
    <d v="2020-12-28T00:00:00"/>
    <s v="Midwest"/>
    <s v="Minnesota"/>
    <s v="Minneapolis"/>
    <n v="119"/>
    <n v="2208.64"/>
    <n v="0.57999999999999996"/>
    <x v="2"/>
    <s v="PG 3 NASA"/>
    <s v="CI2666-400"/>
  </r>
  <r>
    <s v="NIKE"/>
    <n v="1189833"/>
    <d v="2020-12-29T00:00:00"/>
    <s v="Midwest"/>
    <s v="Minnesota"/>
    <s v="Minneapolis"/>
    <n v="128"/>
    <n v="2311.6799999999998"/>
    <n v="0.42"/>
    <x v="2"/>
    <s v="Nike React Sertu"/>
    <s v="AT5301-003"/>
  </r>
  <r>
    <s v="NIKE"/>
    <n v="1189833"/>
    <d v="2020-12-30T00:00:00"/>
    <s v="Midwest"/>
    <s v="Minnesota"/>
    <s v="Minneapolis"/>
    <n v="119"/>
    <n v="2878.61"/>
    <n v="0.59"/>
    <x v="2"/>
    <s v="Nike React Element 55 SE"/>
    <s v="CD2153-001"/>
  </r>
  <r>
    <s v="NIKE"/>
    <n v="1189833"/>
    <d v="2020-12-31T00:00:00"/>
    <s v="Midwest"/>
    <s v="Minnesota"/>
    <s v="Minneapolis"/>
    <n v="98"/>
    <n v="2242.2399999999998"/>
    <n v="0.52"/>
    <x v="2"/>
    <s v="Nike SB Zoom Stefan Janoski Mid RM"/>
    <s v="AT7324-001"/>
  </r>
  <r>
    <s v="NIKE"/>
    <n v="1189833"/>
    <d v="2021-01-01T00:00:00"/>
    <s v="Midwest"/>
    <s v="Montana"/>
    <s v="Billings"/>
    <n v="77"/>
    <n v="2714.25"/>
    <n v="0.75"/>
    <x v="2"/>
    <s v="Nike Zoom Rival Fly 2"/>
    <s v="CJ0710-004"/>
  </r>
  <r>
    <s v="NIKE"/>
    <n v="1189833"/>
    <d v="2021-01-02T00:00:00"/>
    <s v="Midwest"/>
    <s v="Montana"/>
    <s v="Billings"/>
    <n v="138"/>
    <n v="2314.2600000000002"/>
    <n v="0.39"/>
    <x v="2"/>
    <s v="Nike Precision 4"/>
    <s v="CK1069-001"/>
  </r>
  <r>
    <s v="NIKE"/>
    <n v="1189833"/>
    <d v="2021-01-03T00:00:00"/>
    <s v="Midwest"/>
    <s v="Montana"/>
    <s v="Billings"/>
    <n v="158"/>
    <n v="3062.04"/>
    <n v="0.56999999999999995"/>
    <x v="2"/>
    <s v="Nike Renew Run Special Edition"/>
    <s v="CT3509-001"/>
  </r>
  <r>
    <s v="NIKE"/>
    <n v="1189833"/>
    <d v="2021-01-04T00:00:00"/>
    <s v="Midwest"/>
    <s v="Montana"/>
    <s v="Billings"/>
    <n v="123"/>
    <n v="2324.6999999999998"/>
    <n v="0.45"/>
    <x v="2"/>
    <s v="Kyrie Flytrap 3 EP"/>
    <s v="CD0191-009"/>
  </r>
  <r>
    <s v="NIKE"/>
    <n v="1189833"/>
    <d v="2021-01-05T00:00:00"/>
    <s v="Midwest"/>
    <s v="Montana"/>
    <s v="Billings"/>
    <n v="122"/>
    <n v="2990.22"/>
    <n v="0.56999999999999995"/>
    <x v="2"/>
    <s v="Nike Mercurial Vapor 13 Club Neymar Jr IC"/>
    <s v="AT7998-104"/>
  </r>
  <r>
    <s v="NIKE"/>
    <n v="1189833"/>
    <d v="2021-01-06T00:00:00"/>
    <s v="Midwest"/>
    <s v="Montana"/>
    <s v="Billings"/>
    <n v="81"/>
    <n v="1960.2"/>
    <n v="0.55000000000000004"/>
    <x v="2"/>
    <s v="Nike Air Max Alpha Savage"/>
    <s v="AT3378-471"/>
  </r>
  <r>
    <s v="NIKE"/>
    <n v="1189833"/>
    <d v="2021-01-07T00:00:00"/>
    <s v="Midwest"/>
    <s v="Montana"/>
    <s v="Billings"/>
    <n v="59"/>
    <n v="2039.04"/>
    <n v="0.72"/>
    <x v="2"/>
    <s v="Jordan Max 200"/>
    <s v="CD6105-007"/>
  </r>
  <r>
    <s v="NIKE"/>
    <n v="1189833"/>
    <d v="2021-01-08T00:00:00"/>
    <s v="Midwest"/>
    <s v="Montana"/>
    <s v="Billings"/>
    <n v="119"/>
    <n v="1893.29"/>
    <n v="0.37"/>
    <x v="2"/>
    <s v="Nike React Vision"/>
    <s v="CD4373-001"/>
  </r>
  <r>
    <s v="NIKE"/>
    <n v="1189833"/>
    <d v="2021-01-09T00:00:00"/>
    <s v="Midwest"/>
    <s v="Montana"/>
    <s v="Billings"/>
    <n v="173"/>
    <n v="3044.8"/>
    <n v="0.55000000000000004"/>
    <x v="2"/>
    <s v="Nike Phantom Vision 2 Club Dynamic Fit TF"/>
    <s v="CD4173-606"/>
  </r>
  <r>
    <s v="NIKE"/>
    <n v="1189833"/>
    <d v="2021-01-10T00:00:00"/>
    <s v="Midwest"/>
    <s v="Montana"/>
    <s v="Billings"/>
    <n v="115"/>
    <n v="1933.15"/>
    <n v="0.41"/>
    <x v="2"/>
    <s v="Jordan Trunner NXT React"/>
    <s v="AV1201-600"/>
  </r>
  <r>
    <s v="NIKE"/>
    <n v="1189833"/>
    <d v="2021-01-11T00:00:00"/>
    <s v="Midwest"/>
    <s v="Montana"/>
    <s v="Billings"/>
    <n v="128"/>
    <n v="3064.32"/>
    <n v="0.56999999999999995"/>
    <x v="2"/>
    <s v="Kyrie Low 2"/>
    <s v="AV6337-003"/>
  </r>
  <r>
    <s v="NIKE"/>
    <n v="1189833"/>
    <d v="2021-01-12T00:00:00"/>
    <s v="Midwest"/>
    <s v="Montana"/>
    <s v="Billings"/>
    <n v="91"/>
    <n v="2122.12"/>
    <n v="0.53"/>
    <x v="2"/>
    <s v="Nike Zoom Pegasus Turbo 2"/>
    <s v="CN6928-300"/>
  </r>
  <r>
    <s v="NIKE"/>
    <n v="1189833"/>
    <d v="2021-01-13T00:00:00"/>
    <s v="Midwest"/>
    <s v="Montana"/>
    <s v="Billings"/>
    <n v="60"/>
    <n v="2044.8"/>
    <n v="0.71"/>
    <x v="2"/>
    <s v="Nike React Infinity Run Flyknit"/>
    <s v="CD4372-004"/>
  </r>
  <r>
    <s v="NIKE"/>
    <n v="1189833"/>
    <d v="2021-01-14T00:00:00"/>
    <s v="Midwest"/>
    <s v="Montana"/>
    <s v="Billings"/>
    <n v="112"/>
    <n v="1834.56"/>
    <n v="0.39"/>
    <x v="2"/>
    <s v="Nike Tiempo Legend 8 Academy MG"/>
    <s v="AT5292-606"/>
  </r>
  <r>
    <s v="NIKE"/>
    <n v="1189833"/>
    <d v="2021-01-15T00:00:00"/>
    <s v="Midwest"/>
    <s v="Montana"/>
    <s v="Billings"/>
    <n v="161"/>
    <n v="4179.5600000000004"/>
    <n v="0.59"/>
    <x v="2"/>
    <s v="Kyrie 5"/>
    <s v="AQ2456-007"/>
  </r>
  <r>
    <s v="NIKE"/>
    <n v="1189833"/>
    <d v="2021-01-16T00:00:00"/>
    <s v="Midwest"/>
    <s v="Montana"/>
    <s v="Billings"/>
    <n v="101"/>
    <n v="1954.35"/>
    <n v="0.45"/>
    <x v="2"/>
    <s v="Nike Flex 2020 RN"/>
    <s v="CJ0217-001"/>
  </r>
  <r>
    <s v="NIKE"/>
    <n v="1189833"/>
    <d v="2021-01-17T00:00:00"/>
    <s v="Midwest"/>
    <s v="Montana"/>
    <s v="Billings"/>
    <n v="120"/>
    <n v="3168"/>
    <n v="0.6"/>
    <x v="2"/>
    <s v="Nike Air Force 1 '07"/>
    <s v="315122-001"/>
  </r>
  <r>
    <s v="NIKE"/>
    <n v="1189833"/>
    <d v="2021-01-18T00:00:00"/>
    <s v="Midwest"/>
    <s v="Montana"/>
    <s v="Billings"/>
    <n v="78"/>
    <n v="1404"/>
    <n v="0.5"/>
    <x v="2"/>
    <s v="Nike SB Chron Solarsoft Premium"/>
    <s v="CK0980-002"/>
  </r>
  <r>
    <s v="NIKE"/>
    <n v="1189833"/>
    <d v="2021-01-19T00:00:00"/>
    <s v="Midwest"/>
    <s v="Montana"/>
    <s v="Billings"/>
    <n v="56"/>
    <n v="1823.36"/>
    <n v="0.74"/>
    <x v="2"/>
    <s v="LeBron Soldier 13 SFG"/>
    <s v="AR4225-003"/>
  </r>
  <r>
    <s v="NIKE"/>
    <n v="1189833"/>
    <d v="2021-01-20T00:00:00"/>
    <s v="Midwest"/>
    <s v="Montana"/>
    <s v="Billings"/>
    <n v="101"/>
    <n v="2166.4499999999998"/>
    <n v="0.39"/>
    <x v="2"/>
    <s v="NikeCourt Air Max Vapor Wing Premium"/>
    <s v="CT3890-101"/>
  </r>
  <r>
    <s v="NIKE"/>
    <n v="1189833"/>
    <d v="2021-01-21T00:00:00"/>
    <s v="Midwest"/>
    <s v="Montana"/>
    <s v="Billings"/>
    <n v="150"/>
    <n v="3334.5"/>
    <n v="0.56999999999999995"/>
    <x v="2"/>
    <s v="Nike Mercurial Vapor 13 Club TF"/>
    <s v="AT7999-414"/>
  </r>
  <r>
    <s v="NIKE"/>
    <n v="1189833"/>
    <d v="2021-01-22T00:00:00"/>
    <s v="Midwest"/>
    <s v="Montana"/>
    <s v="Billings"/>
    <n v="106"/>
    <n v="1912.24"/>
    <n v="0.44"/>
    <x v="2"/>
    <s v="Nike Phantom Vision 2 Elite Dynamic Fit FG"/>
    <s v="CD4161-606"/>
  </r>
  <r>
    <s v="NIKE"/>
    <n v="1189833"/>
    <d v="2021-01-23T00:00:00"/>
    <s v="Midwest"/>
    <s v="Montana"/>
    <s v="Billings"/>
    <n v="111"/>
    <n v="2686.2"/>
    <n v="0.55000000000000004"/>
    <x v="2"/>
    <s v="Nike Air Skarn"/>
    <s v="CD2189-002"/>
  </r>
  <r>
    <s v="NIKE"/>
    <n v="1189833"/>
    <d v="2021-01-24T00:00:00"/>
    <s v="Midwest"/>
    <s v="Montana"/>
    <s v="Billings"/>
    <n v="88"/>
    <n v="1772.32"/>
    <n v="0.53"/>
    <x v="2"/>
    <s v="Nike Air Max 270 SE"/>
    <s v="CD6615-100"/>
  </r>
  <r>
    <s v="NIKE"/>
    <n v="1189833"/>
    <d v="2021-01-25T00:00:00"/>
    <s v="Midwest"/>
    <s v="Montana"/>
    <s v="Billings"/>
    <n v="61"/>
    <n v="1850.74"/>
    <n v="0.74"/>
    <x v="2"/>
    <s v="Nike Zoom KD11 EP"/>
    <s v="AO2605-600"/>
  </r>
  <r>
    <s v="NIKE"/>
    <n v="1189833"/>
    <d v="2021-01-26T00:00:00"/>
    <s v="Midwest"/>
    <s v="Montana"/>
    <s v="Billings"/>
    <n v="108"/>
    <n v="2421.36"/>
    <n v="0.38"/>
    <x v="2"/>
    <s v="Nike SB Blazer Low XT"/>
    <s v="864348-019"/>
  </r>
  <r>
    <s v="NIKE"/>
    <n v="1189833"/>
    <d v="2021-01-27T00:00:00"/>
    <s v="Midwest"/>
    <s v="Montana"/>
    <s v="Billings"/>
    <n v="169"/>
    <n v="3589.56"/>
    <n v="0.59"/>
    <x v="2"/>
    <s v="Nike Air Max 720 Horizon"/>
    <s v="BQ5808-100"/>
  </r>
  <r>
    <s v="NIKE"/>
    <n v="1189833"/>
    <d v="2021-01-28T00:00:00"/>
    <s v="Midwest"/>
    <s v="Montana"/>
    <s v="Billings"/>
    <n v="147"/>
    <n v="2531.34"/>
    <n v="0.41"/>
    <x v="2"/>
    <s v="Nike React Metcon AMP"/>
    <s v="CN5501-046"/>
  </r>
  <r>
    <s v="NIKE"/>
    <n v="1189833"/>
    <d v="2021-01-29T00:00:00"/>
    <s v="Midwest"/>
    <s v="Montana"/>
    <s v="Billings"/>
    <n v="165"/>
    <n v="3993"/>
    <n v="0.55000000000000004"/>
    <x v="2"/>
    <s v="Nike Huarache Type"/>
    <s v="BQ5102-400"/>
  </r>
  <r>
    <s v="NIKE"/>
    <n v="1189833"/>
    <d v="2021-01-30T00:00:00"/>
    <s v="Midwest"/>
    <s v="Montana"/>
    <s v="Billings"/>
    <n v="106"/>
    <n v="2134.84"/>
    <n v="0.53"/>
    <x v="2"/>
    <s v="Nike Air Max 95 Premium"/>
    <s v="CJ0588-001"/>
  </r>
  <r>
    <s v="NIKE"/>
    <n v="1189833"/>
    <d v="2021-01-31T00:00:00"/>
    <s v="Midwest"/>
    <s v="Montana"/>
    <s v="Billings"/>
    <n v="75"/>
    <n v="2275.5"/>
    <n v="0.74"/>
    <x v="2"/>
    <s v="Nike Free RN 5.0"/>
    <s v="BV7774-100"/>
  </r>
  <r>
    <s v="NIKE"/>
    <n v="1189833"/>
    <d v="2021-02-01T00:00:00"/>
    <s v="Midwest"/>
    <s v="Montana"/>
    <s v="Billings"/>
    <n v="150"/>
    <n v="2970"/>
    <n v="0.36"/>
    <x v="2"/>
    <s v="Nike Zoom Vomero 5 SE SP"/>
    <s v="CI1694-300"/>
  </r>
  <r>
    <s v="NIKE"/>
    <n v="1189833"/>
    <d v="2021-02-02T00:00:00"/>
    <s v="Midwest"/>
    <s v="Montana"/>
    <s v="Billings"/>
    <n v="203"/>
    <n v="4431.49"/>
    <n v="0.59"/>
    <x v="2"/>
    <s v="Nike Benassi JDI"/>
    <s v="631261-035"/>
  </r>
  <r>
    <s v="NIKE"/>
    <n v="1189833"/>
    <d v="2021-02-03T00:00:00"/>
    <s v="Midwest"/>
    <s v="Montana"/>
    <s v="Billings"/>
    <n v="156"/>
    <n v="2750.28"/>
    <n v="0.43"/>
    <x v="2"/>
    <s v="Kyrie 6 'Enlightenment'"/>
    <s v="BQ4630-500"/>
  </r>
  <r>
    <s v="NIKE"/>
    <n v="1189833"/>
    <d v="2021-02-04T00:00:00"/>
    <s v="Midwest"/>
    <s v="Montana"/>
    <s v="Billings"/>
    <n v="143"/>
    <n v="3712.28"/>
    <n v="0.59"/>
    <x v="2"/>
    <s v="Nike Tiempo Legend 8 Academy IC"/>
    <s v="AT6099-606"/>
  </r>
  <r>
    <s v="NIKE"/>
    <n v="1189833"/>
    <d v="2021-02-05T00:00:00"/>
    <s v="Midwest"/>
    <s v="Montana"/>
    <s v="Billings"/>
    <n v="113"/>
    <n v="2156.04"/>
    <n v="0.53"/>
    <x v="2"/>
    <s v="Nike Mercurial Vapor 13 Academy MG"/>
    <s v="AT5269-606"/>
  </r>
  <r>
    <s v="NIKE"/>
    <n v="1189833"/>
    <d v="2021-02-06T00:00:00"/>
    <s v="Midwest"/>
    <s v="Montana"/>
    <s v="Billings"/>
    <n v="124"/>
    <n v="3645.6"/>
    <n v="0.7"/>
    <x v="2"/>
    <s v="Nike React Presto Premium"/>
    <s v="CN7664-800"/>
  </r>
  <r>
    <s v="NIKE"/>
    <n v="1189833"/>
    <d v="2021-02-07T00:00:00"/>
    <s v="Midwest"/>
    <s v="Montana"/>
    <s v="Billings"/>
    <n v="143"/>
    <n v="2902.9"/>
    <n v="0.35"/>
    <x v="2"/>
    <s v="Zoom Freak 1 'Employee of the Month'"/>
    <s v="CD4962-001"/>
  </r>
  <r>
    <s v="NIKE"/>
    <n v="1189833"/>
    <d v="2021-02-08T00:00:00"/>
    <s v="Midwest"/>
    <s v="Montana"/>
    <s v="Billings"/>
    <n v="203"/>
    <n v="4945.08"/>
    <n v="0.57999999999999996"/>
    <x v="2"/>
    <s v="Nike ZoomX Vaporfly NEXT%"/>
    <s v="AO4568-600"/>
  </r>
  <r>
    <s v="NIKE"/>
    <n v="1189833"/>
    <d v="2021-02-09T00:00:00"/>
    <s v="Midwest"/>
    <s v="Montana"/>
    <s v="Billings"/>
    <n v="188"/>
    <n v="4365.3599999999997"/>
    <n v="0.43"/>
    <x v="2"/>
    <s v="Nike SB Check"/>
    <s v="705265-006"/>
  </r>
  <r>
    <s v="NIKE"/>
    <n v="1189833"/>
    <d v="2021-02-10T00:00:00"/>
    <s v="Midwest"/>
    <s v="Montana"/>
    <s v="Billings"/>
    <n v="130"/>
    <n v="3758.3"/>
    <n v="0.59"/>
    <x v="2"/>
    <s v="Nike Free RN Flyknit 3.0 2020"/>
    <s v="CJ0266-001"/>
  </r>
  <r>
    <s v="NIKE"/>
    <n v="1189833"/>
    <d v="2021-02-11T00:00:00"/>
    <s v="Midwest"/>
    <s v="Montana"/>
    <s v="Billings"/>
    <n v="106"/>
    <n v="2346.84"/>
    <n v="0.54"/>
    <x v="2"/>
    <s v="Nike Air Zoom Structure 22"/>
    <s v="AA1636-406"/>
  </r>
  <r>
    <s v="NIKE"/>
    <n v="1189833"/>
    <d v="2021-02-12T00:00:00"/>
    <s v="Midwest"/>
    <s v="Montana"/>
    <s v="Billings"/>
    <n v="106"/>
    <n v="3858.4"/>
    <n v="0.7"/>
    <x v="2"/>
    <s v="Nike Drop-Type Mid"/>
    <s v="BQ5190-101"/>
  </r>
  <r>
    <s v="NIKE"/>
    <n v="1189833"/>
    <d v="2021-02-13T00:00:00"/>
    <s v="Midwest"/>
    <s v="Montana"/>
    <s v="Billings"/>
    <n v="112"/>
    <n v="2383.36"/>
    <n v="0.38"/>
    <x v="2"/>
    <s v="Nike iSPA React"/>
    <s v="CT2692-002"/>
  </r>
  <r>
    <s v="NIKE"/>
    <n v="1189833"/>
    <d v="2021-02-14T00:00:00"/>
    <s v="Midwest"/>
    <s v="Montana"/>
    <s v="Billings"/>
    <n v="180"/>
    <n v="4280.3999999999996"/>
    <n v="0.57999999999999996"/>
    <x v="2"/>
    <s v="Nike PhantomVNM Club FG"/>
    <s v="AO0577-717"/>
  </r>
  <r>
    <s v="NIKE"/>
    <n v="1189833"/>
    <d v="2021-02-15T00:00:00"/>
    <s v="Midwest"/>
    <s v="Montana"/>
    <s v="Billings"/>
    <n v="156"/>
    <n v="3294.72"/>
    <n v="0.44"/>
    <x v="2"/>
    <s v="Nike Air Max 90"/>
    <s v="CU3005-171"/>
  </r>
  <r>
    <s v="NIKE"/>
    <n v="1189833"/>
    <d v="2021-02-16T00:00:00"/>
    <s v="Midwest"/>
    <s v="Montana"/>
    <s v="Billings"/>
    <n v="117"/>
    <n v="2751.84"/>
    <n v="0.56000000000000005"/>
    <x v="2"/>
    <s v="NikeCourt Air Zoom Zero"/>
    <s v="AA8018-101"/>
  </r>
  <r>
    <s v="NIKE"/>
    <n v="1189833"/>
    <d v="2021-02-17T00:00:00"/>
    <s v="Midwest"/>
    <s v="Montana"/>
    <s v="Billings"/>
    <n v="116"/>
    <n v="2615.8000000000002"/>
    <n v="0.55000000000000004"/>
    <x v="2"/>
    <s v="Nike Air Force Max II"/>
    <s v="AV6243-400"/>
  </r>
  <r>
    <s v="NIKE"/>
    <n v="1189833"/>
    <d v="2021-02-18T00:00:00"/>
    <s v="Midwest"/>
    <s v="Montana"/>
    <s v="Billings"/>
    <n v="100"/>
    <n v="3650"/>
    <n v="0.73"/>
    <x v="2"/>
    <s v="Nike Air Max 270 React"/>
    <s v="CT2535-001"/>
  </r>
  <r>
    <s v="NIKE"/>
    <n v="1189833"/>
    <d v="2021-02-19T00:00:00"/>
    <s v="Midwest"/>
    <s v="Montana"/>
    <s v="Billings"/>
    <n v="122"/>
    <n v="2879.2"/>
    <n v="0.4"/>
    <x v="2"/>
    <s v="Nike Mercurial Superfly 7 Academy MDS IC"/>
    <s v="BQ5430-401"/>
  </r>
  <r>
    <s v="NIKE"/>
    <n v="1189833"/>
    <d v="2021-02-20T00:00:00"/>
    <s v="Midwest"/>
    <s v="Montana"/>
    <s v="Billings"/>
    <n v="160"/>
    <n v="3942.4"/>
    <n v="0.56000000000000005"/>
    <x v="2"/>
    <s v="Nike Air Max 1 Print"/>
    <s v="AQ0927-100"/>
  </r>
  <r>
    <s v="NIKE"/>
    <n v="1189833"/>
    <d v="2021-02-21T00:00:00"/>
    <s v="Midwest"/>
    <s v="Montana"/>
    <s v="Billings"/>
    <n v="160"/>
    <n v="3371.2"/>
    <n v="0.43"/>
    <x v="2"/>
    <s v="Nike Air Max 97 SE"/>
    <s v="AQ4126-100"/>
  </r>
  <r>
    <s v="NIKE"/>
    <n v="1189833"/>
    <d v="2021-02-22T00:00:00"/>
    <s v="Midwest"/>
    <s v="Montana"/>
    <s v="Billings"/>
    <n v="116"/>
    <n v="2710.92"/>
    <n v="0.56999999999999995"/>
    <x v="2"/>
    <s v="NikeCourt Air Zoom Resistance"/>
    <s v="918194-003"/>
  </r>
  <r>
    <s v="NIKE"/>
    <n v="1189833"/>
    <d v="2021-02-23T00:00:00"/>
    <s v="Midwest"/>
    <s v="Montana"/>
    <s v="Billings"/>
    <n v="105"/>
    <n v="2402.4"/>
    <n v="0.52"/>
    <x v="2"/>
    <s v="Nike Phantom Venom Club IC"/>
    <s v="AO0578-717"/>
  </r>
  <r>
    <s v="NIKE"/>
    <n v="1189833"/>
    <d v="2021-02-24T00:00:00"/>
    <s v="Midwest"/>
    <s v="Montana"/>
    <s v="Billings"/>
    <n v="98"/>
    <n v="3969"/>
    <n v="0.75"/>
    <x v="2"/>
    <s v="Nike Benassi JDI SE"/>
    <s v="CK0986-002"/>
  </r>
  <r>
    <s v="NIKE"/>
    <n v="1189833"/>
    <d v="2021-02-25T00:00:00"/>
    <s v="Midwest"/>
    <s v="Montana"/>
    <s v="Billings"/>
    <n v="108"/>
    <n v="2442.96"/>
    <n v="0.39"/>
    <x v="2"/>
    <s v="Nike Mercurial Superfly 7 Elite MDS FG"/>
    <s v="BQ5469-703"/>
  </r>
  <r>
    <s v="NIKE"/>
    <n v="1189833"/>
    <d v="2021-02-26T00:00:00"/>
    <s v="Midwest"/>
    <s v="Montana"/>
    <s v="Billings"/>
    <n v="167"/>
    <n v="3744.14"/>
    <n v="0.59"/>
    <x v="2"/>
    <s v="Nike Mercurial Vapor 13 Club IC"/>
    <s v="AT7997-606"/>
  </r>
  <r>
    <s v="NIKE"/>
    <n v="1189833"/>
    <d v="2021-02-27T00:00:00"/>
    <s v="Midwest"/>
    <s v="Montana"/>
    <s v="Billings"/>
    <n v="173"/>
    <n v="2979.06"/>
    <n v="0.41"/>
    <x v="2"/>
    <s v="Nike Air VaporMax 360"/>
    <s v="CT5063-100"/>
  </r>
  <r>
    <s v="NIKE"/>
    <n v="1189833"/>
    <d v="2021-02-28T00:00:00"/>
    <s v="Midwest"/>
    <s v="Montana"/>
    <s v="Billings"/>
    <n v="123"/>
    <n v="2594.0700000000002"/>
    <n v="0.56999999999999995"/>
    <x v="2"/>
    <s v="Nike Solarsoft"/>
    <s v="488161-602"/>
  </r>
  <r>
    <s v="NIKE"/>
    <n v="1189833"/>
    <d v="2021-03-01T00:00:00"/>
    <s v="Midwest"/>
    <s v="Montana"/>
    <s v="Billings"/>
    <n v="119"/>
    <n v="2552.5500000000002"/>
    <n v="0.55000000000000004"/>
    <x v="2"/>
    <s v="Air Jordan 11 Retro Low"/>
    <s v="528895-003"/>
  </r>
  <r>
    <s v="NIKE"/>
    <n v="1189833"/>
    <d v="2021-03-02T00:00:00"/>
    <s v="Midwest"/>
    <s v="Montana"/>
    <s v="Billings"/>
    <n v="113"/>
    <n v="4264.62"/>
    <n v="0.74"/>
    <x v="2"/>
    <s v="Nike Zoom Fly 3 Premium"/>
    <s v="CD4570-300"/>
  </r>
  <r>
    <s v="NIKE"/>
    <n v="1189833"/>
    <d v="2021-03-03T00:00:00"/>
    <s v="Midwest"/>
    <s v="Montana"/>
    <s v="Billings"/>
    <n v="133"/>
    <n v="2830.24"/>
    <n v="0.38"/>
    <x v="2"/>
    <s v="Nike Zoom Gravity"/>
    <s v="BQ3203-007"/>
  </r>
  <r>
    <s v="NIKE"/>
    <n v="1189833"/>
    <d v="2021-03-04T00:00:00"/>
    <s v="Midwest"/>
    <s v="Montana"/>
    <s v="Billings"/>
    <n v="196"/>
    <n v="4500.16"/>
    <n v="0.56000000000000005"/>
    <x v="2"/>
    <s v="Nike MX-720-818"/>
    <s v="CU3013-070"/>
  </r>
  <r>
    <s v="NIKE"/>
    <n v="1189833"/>
    <d v="2021-03-05T00:00:00"/>
    <s v="Midwest"/>
    <s v="Montana"/>
    <s v="Billings"/>
    <n v="182"/>
    <n v="3521.7"/>
    <n v="0.43"/>
    <x v="2"/>
    <s v="Nike Mercurial Vapor 13 Elite SE FG"/>
    <s v="CD6720-808"/>
  </r>
  <r>
    <s v="NIKE"/>
    <n v="1189833"/>
    <d v="2021-03-06T00:00:00"/>
    <s v="Midwest"/>
    <s v="Montana"/>
    <s v="Billings"/>
    <n v="133"/>
    <n v="3351.6"/>
    <n v="0.6"/>
    <x v="2"/>
    <s v="Nike Air Max 720 BETRUE"/>
    <s v="CJ5472-900"/>
  </r>
  <r>
    <s v="NIKE"/>
    <n v="1189833"/>
    <d v="2021-03-07T00:00:00"/>
    <s v="Midwest"/>
    <s v="Montana"/>
    <s v="Billings"/>
    <n v="143"/>
    <n v="3135.99"/>
    <n v="0.51"/>
    <x v="2"/>
    <s v="Nike Air Force 1 Mid '07"/>
    <s v="315123-111"/>
  </r>
  <r>
    <s v="NIKE"/>
    <n v="1189833"/>
    <d v="2021-03-08T00:00:00"/>
    <s v="Midwest"/>
    <s v="Montana"/>
    <s v="Billings"/>
    <n v="120"/>
    <n v="4642.8"/>
    <n v="0.73"/>
    <x v="2"/>
    <s v="Nike Air Max 2017"/>
    <s v="849559-004"/>
  </r>
  <r>
    <s v="NIKE"/>
    <n v="1189833"/>
    <d v="2021-03-09T00:00:00"/>
    <s v="Midwest"/>
    <s v="Montana"/>
    <s v="Billings"/>
    <n v="130"/>
    <n v="2860"/>
    <n v="0.4"/>
    <x v="2"/>
    <s v="Nike EXP-X14 SE"/>
    <s v="AO3095-100"/>
  </r>
  <r>
    <s v="NIKE"/>
    <n v="1197831"/>
    <d v="2021-03-10T00:00:00"/>
    <s v="Midwest"/>
    <s v="Montana"/>
    <s v="Billings"/>
    <n v="210"/>
    <n v="1890"/>
    <n v="0.5"/>
    <x v="2"/>
    <s v="NikeCourt Lite 2"/>
    <s v="AR8836-009"/>
  </r>
  <r>
    <s v="NIKE"/>
    <n v="1197831"/>
    <d v="2021-03-11T00:00:00"/>
    <s v="Midwest"/>
    <s v="Montana"/>
    <s v="Billings"/>
    <n v="182"/>
    <n v="2427.88"/>
    <n v="0.46"/>
    <x v="2"/>
    <s v="Air Max 200 20"/>
    <s v="CT5062-100"/>
  </r>
  <r>
    <s v="NIKE"/>
    <n v="1197831"/>
    <d v="2021-03-12T00:00:00"/>
    <s v="Midwest"/>
    <s v="Montana"/>
    <s v="Billings"/>
    <n v="130"/>
    <n v="1579.5"/>
    <n v="0.45"/>
    <x v="2"/>
    <s v="Nike x Undercover Air Max 720"/>
    <s v="CN2408-001"/>
  </r>
  <r>
    <s v="NIKE"/>
    <n v="1197831"/>
    <d v="2021-03-13T00:00:00"/>
    <s v="Midwest"/>
    <s v="Montana"/>
    <s v="Billings"/>
    <n v="135"/>
    <n v="2462.4"/>
    <n v="0.56999999999999995"/>
    <x v="2"/>
    <s v="Air Jordan 13 Retro"/>
    <s v="414571-030"/>
  </r>
  <r>
    <s v="NIKE"/>
    <n v="1197831"/>
    <d v="2021-03-14T00:00:00"/>
    <s v="South"/>
    <s v="Tennessee"/>
    <s v="Knoxville"/>
    <n v="95"/>
    <n v="1482"/>
    <n v="0.4"/>
    <x v="2"/>
    <s v="Nike Cortez '72 S.D."/>
    <s v="CJ2586-100"/>
  </r>
  <r>
    <s v="NIKE"/>
    <n v="1197831"/>
    <d v="2021-03-15T00:00:00"/>
    <s v="South"/>
    <s v="Tennessee"/>
    <s v="Knoxville"/>
    <n v="125"/>
    <n v="2681.25"/>
    <n v="0.65"/>
    <x v="2"/>
    <s v="Nike Xarr"/>
    <s v="BQ5240-200"/>
  </r>
  <r>
    <s v="NIKE"/>
    <n v="1197831"/>
    <d v="2021-03-16T00:00:00"/>
    <s v="South"/>
    <s v="Tennessee"/>
    <s v="Knoxville"/>
    <n v="169"/>
    <n v="2028"/>
    <n v="0.5"/>
    <x v="2"/>
    <s v="Nike Air Max 97 On Air Jasmine Lasode"/>
    <s v="CI1504-100"/>
  </r>
  <r>
    <s v="NIKE"/>
    <n v="1197831"/>
    <d v="2021-03-17T00:00:00"/>
    <s v="South"/>
    <s v="Tennessee"/>
    <s v="Knoxville"/>
    <n v="181"/>
    <n v="2867.04"/>
    <n v="0.48"/>
    <x v="2"/>
    <s v="Nike Air Force 1 GORE-TEX ®"/>
    <s v="CK2630-700"/>
  </r>
  <r>
    <s v="NIKE"/>
    <n v="1197831"/>
    <d v="2021-03-18T00:00:00"/>
    <s v="South"/>
    <s v="Tennessee"/>
    <s v="Knoxville"/>
    <n v="122"/>
    <n v="1873.92"/>
    <n v="0.48"/>
    <x v="2"/>
    <s v="Kyrie 6 EP 'Chinese New Year'"/>
    <s v="CD5029-001"/>
  </r>
  <r>
    <s v="NIKE"/>
    <n v="1197831"/>
    <d v="2021-03-19T00:00:00"/>
    <s v="South"/>
    <s v="Tennessee"/>
    <s v="Knoxville"/>
    <n v="108"/>
    <n v="2138.4"/>
    <n v="0.6"/>
    <x v="2"/>
    <s v="Nike Fly.By Mid"/>
    <s v="CD0189-001"/>
  </r>
  <r>
    <s v="NIKE"/>
    <n v="1197831"/>
    <d v="2021-03-20T00:00:00"/>
    <s v="South"/>
    <s v="Tennessee"/>
    <s v="Knoxville"/>
    <n v="83"/>
    <n v="1259.1099999999999"/>
    <n v="0.41"/>
    <x v="2"/>
    <s v="Nike Zoom KD12"/>
    <s v="CK1195-101"/>
  </r>
  <r>
    <s v="NIKE"/>
    <n v="1197831"/>
    <d v="2021-03-21T00:00:00"/>
    <s v="South"/>
    <s v="Tennessee"/>
    <s v="Knoxville"/>
    <n v="133"/>
    <n v="2723.84"/>
    <n v="0.64"/>
    <x v="2"/>
    <s v="Nike Mercurial Vapor 13 Academy MDS MG"/>
    <s v="CJ1292-401"/>
  </r>
  <r>
    <s v="NIKE"/>
    <n v="1197831"/>
    <d v="2021-03-22T00:00:00"/>
    <s v="South"/>
    <s v="Tennessee"/>
    <s v="Knoxville"/>
    <n v="189"/>
    <n v="2602.5300000000002"/>
    <n v="0.51"/>
    <x v="2"/>
    <s v="Nike Mercurial Vapor 13 Elite SE FG"/>
    <s v="CD6720-808"/>
  </r>
  <r>
    <s v="NIKE"/>
    <n v="1197831"/>
    <d v="2021-03-23T00:00:00"/>
    <s v="South"/>
    <s v="Tennessee"/>
    <s v="Knoxville"/>
    <n v="163"/>
    <n v="3136.12"/>
    <n v="0.52"/>
    <x v="2"/>
    <s v="Nike Epic React Flyknit 2"/>
    <s v="BQ8928-011"/>
  </r>
  <r>
    <s v="NIKE"/>
    <n v="1197831"/>
    <d v="2021-03-24T00:00:00"/>
    <s v="South"/>
    <s v="Tennessee"/>
    <s v="Knoxville"/>
    <n v="124"/>
    <n v="1909.6"/>
    <n v="0.55000000000000004"/>
    <x v="2"/>
    <s v="Nike MX-720-818"/>
    <s v="BV5841-800"/>
  </r>
  <r>
    <s v="NIKE"/>
    <n v="1197831"/>
    <d v="2021-03-25T00:00:00"/>
    <s v="South"/>
    <s v="Tennessee"/>
    <s v="Knoxville"/>
    <n v="101"/>
    <n v="2133.12"/>
    <n v="0.64"/>
    <x v="2"/>
    <s v="Nike Mercurial Vapor 13 Club Neymar Jr. MG"/>
    <s v="AT7967-104"/>
  </r>
  <r>
    <s v="NIKE"/>
    <n v="1197831"/>
    <d v="2021-03-26T00:00:00"/>
    <s v="South"/>
    <s v="Tennessee"/>
    <s v="Knoxville"/>
    <n v="69"/>
    <n v="1264.77"/>
    <n v="0.47"/>
    <x v="2"/>
    <s v="Nike Air Streak Lite"/>
    <s v="CD4387-100"/>
  </r>
  <r>
    <s v="NIKE"/>
    <n v="1197831"/>
    <d v="2021-03-27T00:00:00"/>
    <s v="South"/>
    <s v="Tennessee"/>
    <s v="Knoxville"/>
    <n v="111"/>
    <n v="2417.58"/>
    <n v="0.66"/>
    <x v="2"/>
    <s v="Nike SB Zoom Stefan Janoski Canvas RM Premium"/>
    <s v="AQ7878-003"/>
  </r>
  <r>
    <s v="NIKE"/>
    <n v="1197831"/>
    <d v="2021-03-28T00:00:00"/>
    <s v="South"/>
    <s v="Tennessee"/>
    <s v="Knoxville"/>
    <n v="169"/>
    <n v="1605.5"/>
    <n v="0.5"/>
    <x v="2"/>
    <s v="Nike Air VaporMax LX"/>
    <s v="BV1712-001"/>
  </r>
  <r>
    <s v="NIKE"/>
    <n v="1197831"/>
    <d v="2021-03-29T00:00:00"/>
    <s v="South"/>
    <s v="Tennessee"/>
    <s v="Knoxville"/>
    <n v="176"/>
    <n v="2154.2399999999998"/>
    <n v="0.51"/>
    <x v="2"/>
    <s v="Nike Wildhorse 6"/>
    <s v="BV7106-400"/>
  </r>
  <r>
    <s v="NIKE"/>
    <n v="1197831"/>
    <d v="2021-03-30T00:00:00"/>
    <s v="South"/>
    <s v="Tennessee"/>
    <s v="Knoxville"/>
    <n v="135"/>
    <n v="1410.75"/>
    <n v="0.55000000000000004"/>
    <x v="2"/>
    <s v="Nike Air Zoom Pegasus 36"/>
    <s v="AQ2210-002"/>
  </r>
  <r>
    <s v="NIKE"/>
    <n v="1197831"/>
    <d v="2021-03-31T00:00:00"/>
    <s v="South"/>
    <s v="Tennessee"/>
    <s v="Knoxville"/>
    <n v="112"/>
    <n v="1674.4"/>
    <n v="0.65"/>
    <x v="2"/>
    <s v="Nike Air Zoom Wildhorse 5"/>
    <s v="AQ2222-200"/>
  </r>
  <r>
    <s v="NIKE"/>
    <n v="1197831"/>
    <d v="2021-04-01T00:00:00"/>
    <s v="South"/>
    <s v="Tennessee"/>
    <s v="Knoxville"/>
    <n v="84"/>
    <n v="1058.4000000000001"/>
    <n v="0.45"/>
    <x v="2"/>
    <s v="Nike Air Max 720 Waves"/>
    <s v="BQ4430-400"/>
  </r>
  <r>
    <s v="NIKE"/>
    <n v="1197831"/>
    <d v="2021-04-02T00:00:00"/>
    <s v="South"/>
    <s v="Tennessee"/>
    <s v="Knoxville"/>
    <n v="161"/>
    <n v="2627.52"/>
    <n v="0.68"/>
    <x v="2"/>
    <s v="Nike Benassi JDI BETRUE"/>
    <s v="CD2717-001"/>
  </r>
  <r>
    <s v="NIKE"/>
    <n v="1197831"/>
    <d v="2021-04-03T00:00:00"/>
    <s v="South"/>
    <s v="Tennessee"/>
    <s v="Knoxville"/>
    <n v="189"/>
    <n v="1323"/>
    <n v="0.5"/>
    <x v="2"/>
    <s v="Kyrie 4"/>
    <s v="943806-602"/>
  </r>
  <r>
    <s v="NIKE"/>
    <n v="1197831"/>
    <d v="2021-04-04T00:00:00"/>
    <s v="South"/>
    <s v="Tennessee"/>
    <s v="Knoxville"/>
    <n v="218"/>
    <n v="2507"/>
    <n v="0.5"/>
    <x v="2"/>
    <s v="Air Jordan 5 Retro"/>
    <s v="CN2932-100"/>
  </r>
  <r>
    <s v="NIKE"/>
    <n v="1197831"/>
    <d v="2021-04-05T00:00:00"/>
    <s v="South"/>
    <s v="Tennessee"/>
    <s v="Knoxville"/>
    <n v="180"/>
    <n v="1846.8"/>
    <n v="0.54"/>
    <x v="2"/>
    <s v="Nike Flex 2020 RN"/>
    <s v="CI9994-001"/>
  </r>
  <r>
    <s v="NIKE"/>
    <n v="1197831"/>
    <d v="2021-04-06T00:00:00"/>
    <s v="South"/>
    <s v="Tennessee"/>
    <s v="Knoxville"/>
    <n v="142"/>
    <n v="2300.4"/>
    <n v="0.6"/>
    <x v="2"/>
    <s v="Nike Drop-Type Premium"/>
    <s v="CN6916-100"/>
  </r>
  <r>
    <s v="NIKE"/>
    <n v="1197831"/>
    <d v="2021-04-07T00:00:00"/>
    <s v="South"/>
    <s v="Tennessee"/>
    <s v="Knoxville"/>
    <n v="106"/>
    <n v="2129.54"/>
    <n v="0.49"/>
    <x v="2"/>
    <s v="Jordan Modero 2 VP"/>
    <s v="CU2708-901"/>
  </r>
  <r>
    <s v="NIKE"/>
    <n v="1197831"/>
    <d v="2021-04-08T00:00:00"/>
    <s v="South"/>
    <s v="Tennessee"/>
    <s v="Knoxville"/>
    <n v="202"/>
    <n v="5142.92"/>
    <n v="0.67"/>
    <x v="2"/>
    <s v="Nike React Metcon"/>
    <s v="BQ6044-100"/>
  </r>
  <r>
    <s v="NIKE"/>
    <n v="1197831"/>
    <d v="2021-04-09T00:00:00"/>
    <s v="South"/>
    <s v="Tennessee"/>
    <s v="Knoxville"/>
    <n v="217"/>
    <n v="3984.12"/>
    <n v="0.51"/>
    <x v="2"/>
    <s v="Nike Joyride Dual Run"/>
    <s v="CD4365-003"/>
  </r>
  <r>
    <s v="NIKE"/>
    <n v="1197831"/>
    <d v="2021-04-10T00:00:00"/>
    <s v="South"/>
    <s v="Tennessee"/>
    <s v="Knoxville"/>
    <n v="202"/>
    <n v="4326.84"/>
    <n v="0.51"/>
    <x v="2"/>
    <s v="Nike Classic Cortez"/>
    <s v="749571-154"/>
  </r>
  <r>
    <s v="NIKE"/>
    <n v="1197831"/>
    <d v="2021-04-11T00:00:00"/>
    <s v="South"/>
    <s v="Tennessee"/>
    <s v="Knoxville"/>
    <n v="169"/>
    <n v="3102.84"/>
    <n v="0.51"/>
    <x v="2"/>
    <s v="Nike React Element 55 Premium"/>
    <s v="CI3835-002"/>
  </r>
  <r>
    <s v="NIKE"/>
    <n v="1197831"/>
    <d v="2021-04-12T00:00:00"/>
    <s v="South"/>
    <s v="Tennessee"/>
    <s v="Knoxville"/>
    <n v="174"/>
    <n v="3821.04"/>
    <n v="0.61"/>
    <x v="2"/>
    <s v="Nike Mercurial Vapor 13 Academy MDS TF"/>
    <s v="CJ1306-401"/>
  </r>
  <r>
    <s v="NIKE"/>
    <n v="1197831"/>
    <d v="2021-04-13T00:00:00"/>
    <s v="South"/>
    <s v="Tennessee"/>
    <s v="Knoxville"/>
    <n v="145"/>
    <n v="2992.8"/>
    <n v="0.48"/>
    <x v="2"/>
    <s v="Jordan 'Why Not?' Zer0.2 SE"/>
    <s v="CW6565-900"/>
  </r>
  <r>
    <s v="NIKE"/>
    <n v="1197831"/>
    <d v="2021-04-14T00:00:00"/>
    <s v="South"/>
    <s v="Tennessee"/>
    <s v="Knoxville"/>
    <n v="236"/>
    <n v="7516.6"/>
    <n v="0.65"/>
    <x v="2"/>
    <s v="Nike Joyride CC"/>
    <s v="AO1742-004"/>
  </r>
  <r>
    <s v="NIKE"/>
    <n v="1197831"/>
    <d v="2021-04-15T00:00:00"/>
    <s v="South"/>
    <s v="Tennessee"/>
    <s v="Knoxville"/>
    <n v="215"/>
    <n v="4411.8"/>
    <n v="0.56999999999999995"/>
    <x v="2"/>
    <s v="Nike Tiempo Legend 8 Club TF"/>
    <s v="AT6109-606"/>
  </r>
  <r>
    <s v="NIKE"/>
    <n v="1197831"/>
    <d v="2021-04-16T00:00:00"/>
    <s v="South"/>
    <s v="Tennessee"/>
    <s v="Knoxville"/>
    <n v="206"/>
    <n v="5137.6400000000003"/>
    <n v="0.57999999999999996"/>
    <x v="2"/>
    <s v="Nike Phantom Vision 2 Academy Dynamic Fit TF"/>
    <s v="CD4172-606"/>
  </r>
  <r>
    <s v="NIKE"/>
    <n v="1197831"/>
    <d v="2021-04-17T00:00:00"/>
    <s v="South"/>
    <s v="Tennessee"/>
    <s v="Knoxville"/>
    <n v="263"/>
    <n v="5680.8"/>
    <n v="0.6"/>
    <x v="2"/>
    <s v="Nike Zoom Fly Flyknit"/>
    <s v="AR4561-200"/>
  </r>
  <r>
    <s v="NIKE"/>
    <n v="1197831"/>
    <d v="2021-04-18T00:00:00"/>
    <s v="South"/>
    <s v="Tennessee"/>
    <s v="Knoxville"/>
    <n v="161"/>
    <n v="3872.05"/>
    <n v="0.65"/>
    <x v="2"/>
    <s v="Nike Air Max 98 SE"/>
    <s v="CD0132-001"/>
  </r>
  <r>
    <s v="NIKE"/>
    <n v="1197831"/>
    <d v="2021-04-19T00:00:00"/>
    <s v="South"/>
    <s v="Tennessee"/>
    <s v="Knoxville"/>
    <n v="165"/>
    <n v="3760.35"/>
    <n v="0.53"/>
    <x v="2"/>
    <s v="Nike Air Max Tailwind IV SP"/>
    <s v="BV1357-003"/>
  </r>
  <r>
    <s v="NIKE"/>
    <n v="1197831"/>
    <d v="2021-04-20T00:00:00"/>
    <s v="South"/>
    <s v="Tennessee"/>
    <s v="Knoxville"/>
    <n v="223"/>
    <n v="8117.2"/>
    <n v="0.7"/>
    <x v="2"/>
    <s v="Jordan Proto-Lyte"/>
    <s v="AT3381-008"/>
  </r>
  <r>
    <s v="NIKE"/>
    <n v="1197831"/>
    <d v="2021-04-21T00:00:00"/>
    <s v="South"/>
    <s v="Tennessee"/>
    <s v="Knoxville"/>
    <n v="233"/>
    <n v="5445.21"/>
    <n v="0.56999999999999995"/>
    <x v="2"/>
    <s v="Nike Mercurial Superfly 7 Academy TF"/>
    <s v="AT7978-414"/>
  </r>
  <r>
    <s v="NIKE"/>
    <n v="1197831"/>
    <d v="2021-04-22T00:00:00"/>
    <s v="South"/>
    <s v="Tennessee"/>
    <s v="Knoxville"/>
    <n v="233"/>
    <n v="7171.74"/>
    <n v="0.56999999999999995"/>
    <x v="2"/>
    <s v="Nike x Hawkins High Cortez"/>
    <s v="CJ6106-100"/>
  </r>
  <r>
    <s v="NIKE"/>
    <n v="1197831"/>
    <d v="2021-04-23T00:00:00"/>
    <s v="South"/>
    <s v="Tennessee"/>
    <s v="Knoxville"/>
    <n v="285"/>
    <n v="7866"/>
    <n v="0.6"/>
    <x v="2"/>
    <s v="Nike Epic Phantom React Flyknit Icon Clash"/>
    <s v="CK0089-100"/>
  </r>
  <r>
    <s v="NIKE"/>
    <n v="1197831"/>
    <d v="2021-04-24T00:00:00"/>
    <s v="South"/>
    <s v="Tennessee"/>
    <s v="Knoxville"/>
    <n v="133"/>
    <n v="3854.34"/>
    <n v="0.69"/>
    <x v="2"/>
    <s v="Nike Air Max 2090"/>
    <s v="CT7695-401"/>
  </r>
  <r>
    <s v="NIKE"/>
    <n v="1197831"/>
    <d v="2021-04-25T00:00:00"/>
    <s v="South"/>
    <s v="Tennessee"/>
    <s v="Knoxville"/>
    <n v="133"/>
    <n v="3454.01"/>
    <n v="0.53"/>
    <x v="2"/>
    <s v="Nike Phantom Vision Academy Dynamic Fit MG"/>
    <s v="AO3258-080"/>
  </r>
  <r>
    <s v="NIKE"/>
    <n v="1197831"/>
    <d v="2021-04-26T00:00:00"/>
    <s v="South"/>
    <s v="Tennessee"/>
    <s v="Knoxville"/>
    <n v="181"/>
    <n v="6811.03"/>
    <n v="0.71"/>
    <x v="2"/>
    <s v="NikeCourt Air Max Vapor Wing MS"/>
    <s v="BQ0129-106"/>
  </r>
  <r>
    <s v="NIKE"/>
    <n v="1197831"/>
    <d v="2021-04-27T00:00:00"/>
    <s v="South"/>
    <s v="Tennessee"/>
    <s v="Knoxville"/>
    <n v="182"/>
    <n v="5350.8"/>
    <n v="0.6"/>
    <x v="2"/>
    <s v="LeBron x John Elliott Icon"/>
    <s v="AQ0114-101"/>
  </r>
  <r>
    <s v="NIKE"/>
    <n v="1197831"/>
    <d v="2021-04-28T00:00:00"/>
    <s v="South"/>
    <s v="Tennessee"/>
    <s v="Knoxville"/>
    <n v="169"/>
    <n v="4765.8"/>
    <n v="0.6"/>
    <x v="2"/>
    <s v="Nike Air Max 270 Flyknit"/>
    <s v="AO1023-005"/>
  </r>
  <r>
    <s v="NIKE"/>
    <n v="1197831"/>
    <d v="2021-04-29T00:00:00"/>
    <s v="South"/>
    <s v="Tennessee"/>
    <s v="Knoxville"/>
    <n v="182"/>
    <n v="5798.52"/>
    <n v="0.59"/>
    <x v="2"/>
    <s v="Air Jordan 13 Retro Chinese New Year"/>
    <s v="CW4409-100"/>
  </r>
  <r>
    <s v="NIKE"/>
    <n v="1197831"/>
    <d v="2021-04-30T00:00:00"/>
    <s v="South"/>
    <s v="Tennessee"/>
    <s v="Knoxville"/>
    <n v="100"/>
    <n v="3710"/>
    <n v="0.7"/>
    <x v="2"/>
    <s v="Nike Zoom Pegasus Turbo Shield"/>
    <s v="BQ1896-002"/>
  </r>
  <r>
    <s v="NIKE"/>
    <n v="1197831"/>
    <d v="2021-05-01T00:00:00"/>
    <s v="South"/>
    <s v="Tennessee"/>
    <s v="Knoxville"/>
    <n v="120"/>
    <n v="2876.4"/>
    <n v="0.51"/>
    <x v="2"/>
    <s v="Nike Air Wildwood ACG"/>
    <s v="AO3116-004"/>
  </r>
  <r>
    <s v="NIKE"/>
    <n v="1197831"/>
    <d v="2021-05-02T00:00:00"/>
    <s v="South"/>
    <s v="Tennessee"/>
    <s v="Knoxville"/>
    <n v="163"/>
    <n v="5066.04"/>
    <n v="0.74"/>
    <x v="2"/>
    <s v="Nike Air Max 720"/>
    <s v="CI3870-100"/>
  </r>
  <r>
    <s v="NIKE"/>
    <n v="1197831"/>
    <d v="2021-05-03T00:00:00"/>
    <s v="South"/>
    <s v="Tennessee"/>
    <s v="Knoxville"/>
    <n v="173"/>
    <n v="3254.13"/>
    <n v="0.56999999999999995"/>
    <x v="2"/>
    <s v="LeBron 16 Low"/>
    <s v="CI2668-004"/>
  </r>
  <r>
    <s v="NIKE"/>
    <n v="1197831"/>
    <d v="2021-05-04T00:00:00"/>
    <s v="South"/>
    <s v="Tennessee"/>
    <s v="Knoxville"/>
    <n v="150"/>
    <n v="2880"/>
    <n v="0.6"/>
    <x v="2"/>
    <s v="Air Jordan 14 Retro"/>
    <s v="487471-003"/>
  </r>
  <r>
    <s v="NIKE"/>
    <n v="1197831"/>
    <d v="2021-05-05T00:00:00"/>
    <s v="South"/>
    <s v="Tennessee"/>
    <s v="Knoxville"/>
    <n v="147"/>
    <n v="3069.36"/>
    <n v="0.57999999999999996"/>
    <x v="2"/>
    <s v="Nike Air Force 1 Type-2"/>
    <s v="CT2584-100"/>
  </r>
  <r>
    <s v="NIKE"/>
    <n v="1197831"/>
    <d v="2021-05-06T00:00:00"/>
    <s v="South"/>
    <s v="Tennessee"/>
    <s v="Knoxville"/>
    <n v="98"/>
    <n v="2606.8000000000002"/>
    <n v="0.7"/>
    <x v="2"/>
    <s v="Nike Free RN Flyknit 3.0"/>
    <s v="AQ5708-201"/>
  </r>
  <r>
    <s v="NIKE"/>
    <n v="1197831"/>
    <d v="2021-05-07T00:00:00"/>
    <s v="South"/>
    <s v="Tennessee"/>
    <s v="Knoxville"/>
    <n v="88"/>
    <n v="1436.16"/>
    <n v="0.51"/>
    <x v="2"/>
    <s v="Nike SB Air Max Stefan Janoski 2"/>
    <s v="AQ7477-009"/>
  </r>
  <r>
    <s v="NIKE"/>
    <n v="1197831"/>
    <d v="2021-05-08T00:00:00"/>
    <s v="South"/>
    <s v="Tennessee"/>
    <s v="Knoxville"/>
    <n v="131"/>
    <n v="3999.43"/>
    <n v="0.71"/>
    <x v="2"/>
    <s v="Nike Air Zoom Pegasus 36 Trail"/>
    <s v="AR5676-401"/>
  </r>
  <r>
    <s v="NIKE"/>
    <n v="1197831"/>
    <d v="2021-05-09T00:00:00"/>
    <s v="South"/>
    <s v="Tennessee"/>
    <s v="Knoxville"/>
    <n v="196"/>
    <n v="3183.04"/>
    <n v="0.56000000000000005"/>
    <x v="2"/>
    <s v="Nike Tiempo Legend 8 Club IC"/>
    <s v="AT6110-004"/>
  </r>
  <r>
    <s v="NIKE"/>
    <n v="1197831"/>
    <d v="2021-05-10T00:00:00"/>
    <s v="South"/>
    <s v="Tennessee"/>
    <s v="Knoxville"/>
    <n v="189"/>
    <n v="3069.36"/>
    <n v="0.56000000000000005"/>
    <x v="2"/>
    <s v="Nike Flex TR 9"/>
    <s v="AQ7491-008"/>
  </r>
  <r>
    <s v="NIKE"/>
    <n v="1197831"/>
    <d v="2021-05-11T00:00:00"/>
    <s v="South"/>
    <s v="Tennessee"/>
    <s v="Knoxville"/>
    <n v="174"/>
    <n v="4872"/>
    <n v="0.56000000000000005"/>
    <x v="2"/>
    <s v="Nike Epic Phantom React"/>
    <s v="CI1291-400"/>
  </r>
  <r>
    <s v="NIKE"/>
    <n v="1197831"/>
    <d v="2021-05-12T00:00:00"/>
    <s v="South"/>
    <s v="Tennessee"/>
    <s v="Knoxville"/>
    <n v="133"/>
    <n v="4772.04"/>
    <n v="0.69"/>
    <x v="2"/>
    <s v="Nike Metcon 5 AMP"/>
    <s v="CN5455-160"/>
  </r>
  <r>
    <s v="NIKE"/>
    <n v="1197831"/>
    <d v="2021-05-13T00:00:00"/>
    <s v="South"/>
    <s v="Tennessee"/>
    <s v="Knoxville"/>
    <n v="113"/>
    <n v="3054.39"/>
    <n v="0.53"/>
    <x v="2"/>
    <s v="Nike SB Air Zoom Bruin Edge"/>
    <s v="CD5036-100"/>
  </r>
  <r>
    <s v="NIKE"/>
    <n v="1197831"/>
    <d v="2021-05-14T00:00:00"/>
    <s v="South"/>
    <s v="Tennessee"/>
    <s v="Knoxville"/>
    <n v="169"/>
    <n v="7079.41"/>
    <n v="0.71"/>
    <x v="2"/>
    <s v="Nike ISPA Air Max 720"/>
    <s v="CQ6278-001"/>
  </r>
  <r>
    <s v="NIKE"/>
    <n v="1197831"/>
    <d v="2021-05-15T00:00:00"/>
    <s v="South"/>
    <s v="Tennessee"/>
    <s v="Knoxville"/>
    <n v="200"/>
    <n v="6148"/>
    <n v="0.57999999999999996"/>
    <x v="2"/>
    <s v="Nike x Undercover React Presto"/>
    <s v="CU3459-200"/>
  </r>
  <r>
    <s v="NIKE"/>
    <n v="1197831"/>
    <d v="2021-05-16T00:00:00"/>
    <s v="South"/>
    <s v="Tennessee"/>
    <s v="Knoxville"/>
    <n v="240"/>
    <n v="6732"/>
    <n v="0.55000000000000004"/>
    <x v="2"/>
    <s v="Nike Vandalised"/>
    <s v="BQ3610-100"/>
  </r>
  <r>
    <s v="NIKE"/>
    <n v="1197831"/>
    <d v="2021-05-17T00:00:00"/>
    <s v="South"/>
    <s v="Tennessee"/>
    <s v="Knoxville"/>
    <n v="210"/>
    <n v="6237"/>
    <n v="0.55000000000000004"/>
    <x v="2"/>
    <s v="Nike Signal D/MS/X"/>
    <s v="AT5303-100"/>
  </r>
  <r>
    <s v="NIKE"/>
    <n v="1197831"/>
    <d v="2021-05-18T00:00:00"/>
    <s v="South"/>
    <s v="Tennessee"/>
    <s v="Knoxville"/>
    <n v="149"/>
    <n v="5551.74"/>
    <n v="0.69"/>
    <x v="2"/>
    <s v="Nike Air Max 720 (OBJ)"/>
    <s v="CK2531-001"/>
  </r>
  <r>
    <s v="NIKE"/>
    <n v="1197831"/>
    <d v="2021-05-19T00:00:00"/>
    <s v="South"/>
    <s v="Tennessee"/>
    <s v="Knoxville"/>
    <n v="140"/>
    <n v="3500"/>
    <n v="0.5"/>
    <x v="2"/>
    <s v="Nike Vandalised LX"/>
    <s v="BQ3611-100"/>
  </r>
  <r>
    <s v="NIKE"/>
    <n v="1197831"/>
    <d v="2021-05-20T00:00:00"/>
    <s v="South"/>
    <s v="Tennessee"/>
    <s v="Knoxville"/>
    <n v="225"/>
    <n v="10156.5"/>
    <n v="0.74"/>
    <x v="2"/>
    <s v="Nike Canyon"/>
    <s v="CV5515-001"/>
  </r>
  <r>
    <s v="NIKE"/>
    <n v="1185732"/>
    <d v="2021-05-21T00:00:00"/>
    <s v="South"/>
    <s v="Tennessee"/>
    <s v="Knoxville"/>
    <n v="119"/>
    <n v="1904"/>
    <n v="0.5"/>
    <x v="2"/>
    <s v="Nike Flex RN 2019"/>
    <s v="AQ7487-201"/>
  </r>
  <r>
    <s v="NIKE"/>
    <n v="1185732"/>
    <d v="2021-05-22T00:00:00"/>
    <s v="South"/>
    <s v="Tennessee"/>
    <s v="Knoxville"/>
    <n v="56"/>
    <n v="878.08"/>
    <n v="0.49"/>
    <x v="2"/>
    <s v="Nike Free RN 5.0"/>
    <s v="AQ1289-003"/>
  </r>
  <r>
    <s v="NIKE"/>
    <n v="1185732"/>
    <d v="2021-05-23T00:00:00"/>
    <s v="South"/>
    <s v="Tennessee"/>
    <s v="Knoxville"/>
    <n v="65"/>
    <n v="748.8"/>
    <n v="0.48"/>
    <x v="2"/>
    <s v="NikeCourt Air Max Vapor Wing MS"/>
    <s v="BQ0129-106"/>
  </r>
  <r>
    <s v="NIKE"/>
    <n v="1185732"/>
    <d v="2021-05-24T00:00:00"/>
    <s v="South"/>
    <s v="Tennessee"/>
    <s v="Knoxville"/>
    <n v="19"/>
    <n v="271.89"/>
    <n v="0.53"/>
    <x v="2"/>
    <s v="Nike Air Max 90 NS SE"/>
    <s v="881105-800"/>
  </r>
  <r>
    <s v="NIKE"/>
    <n v="1185732"/>
    <d v="2021-05-25T00:00:00"/>
    <s v="Midwest"/>
    <s v="Nebraska"/>
    <s v="Omaha"/>
    <n v="35"/>
    <n v="677.25"/>
    <n v="0.45"/>
    <x v="2"/>
    <s v="Nike Mercurial Vapor 13 Club TF"/>
    <s v="AT7999-414"/>
  </r>
  <r>
    <s v="NIKE"/>
    <n v="1185732"/>
    <d v="2021-05-26T00:00:00"/>
    <s v="Midwest"/>
    <s v="Nebraska"/>
    <s v="Omaha"/>
    <n v="68"/>
    <n v="1327.36"/>
    <n v="0.61"/>
    <x v="2"/>
    <s v="Nike React Vision"/>
    <s v="CI7523-002"/>
  </r>
  <r>
    <s v="NIKE"/>
    <n v="1185732"/>
    <d v="2021-05-27T00:00:00"/>
    <s v="Midwest"/>
    <s v="Nebraska"/>
    <s v="Omaha"/>
    <n v="119"/>
    <n v="2056.3200000000002"/>
    <n v="0.54"/>
    <x v="2"/>
    <s v="Nike Air Max 2090"/>
    <s v="CT7698-600"/>
  </r>
  <r>
    <s v="NIKE"/>
    <n v="1185732"/>
    <d v="2021-05-28T00:00:00"/>
    <s v="Midwest"/>
    <s v="Nebraska"/>
    <s v="Omaha"/>
    <n v="38"/>
    <n v="627"/>
    <n v="0.5"/>
    <x v="2"/>
    <s v="Nike Air Max Dia Winter"/>
    <s v="BQ9665-301"/>
  </r>
  <r>
    <s v="NIKE"/>
    <n v="1185732"/>
    <d v="2021-05-29T00:00:00"/>
    <s v="Midwest"/>
    <s v="Nebraska"/>
    <s v="Omaha"/>
    <n v="47"/>
    <n v="540.5"/>
    <n v="0.5"/>
    <x v="2"/>
    <s v="Nike Mercurial Superfly 7 Elite SE FG"/>
    <s v="CD6721-808"/>
  </r>
  <r>
    <s v="NIKE"/>
    <n v="1185732"/>
    <d v="2021-05-30T00:00:00"/>
    <s v="Midwest"/>
    <s v="Nebraska"/>
    <s v="Omaha"/>
    <n v="14"/>
    <n v="203"/>
    <n v="0.5"/>
    <x v="2"/>
    <s v="Nike Zoom Pegasus Turbo 2"/>
    <s v="BV7766-100"/>
  </r>
  <r>
    <s v="NIKE"/>
    <n v="1185732"/>
    <d v="2021-05-31T00:00:00"/>
    <s v="Midwest"/>
    <s v="Nebraska"/>
    <s v="Omaha"/>
    <n v="31"/>
    <n v="622.79"/>
    <n v="0.49"/>
    <x v="2"/>
    <s v="Nike SB Shane"/>
    <s v="BV0657-400"/>
  </r>
  <r>
    <s v="NIKE"/>
    <n v="1185732"/>
    <d v="2021-06-01T00:00:00"/>
    <s v="Midwest"/>
    <s v="Nebraska"/>
    <s v="Omaha"/>
    <n v="60"/>
    <n v="1190.4000000000001"/>
    <n v="0.62"/>
    <x v="2"/>
    <s v="Nike Kawa Shower"/>
    <s v="832655-001"/>
  </r>
  <r>
    <s v="NIKE"/>
    <n v="1185732"/>
    <d v="2021-06-02T00:00:00"/>
    <s v="Midwest"/>
    <s v="Nebraska"/>
    <s v="Omaha"/>
    <n v="122"/>
    <n v="2503.44"/>
    <n v="0.54"/>
    <x v="2"/>
    <s v="Nike Air VaporMax 360"/>
    <s v="CK2719-400"/>
  </r>
  <r>
    <s v="NIKE"/>
    <n v="1185732"/>
    <d v="2021-06-03T00:00:00"/>
    <s v="Midwest"/>
    <s v="Nebraska"/>
    <s v="Omaha"/>
    <n v="26"/>
    <n v="466.44"/>
    <n v="0.46"/>
    <x v="2"/>
    <s v="Air Jordan 1 Mid"/>
    <s v="554724-050"/>
  </r>
  <r>
    <s v="NIKE"/>
    <n v="1185732"/>
    <d v="2021-06-04T00:00:00"/>
    <s v="Midwest"/>
    <s v="Nebraska"/>
    <s v="Omaha"/>
    <n v="39"/>
    <n v="565.5"/>
    <n v="0.5"/>
    <x v="2"/>
    <s v="Nike Phantom Vision 2 Academy Dynamic Fit MG"/>
    <s v="CD4156-606"/>
  </r>
  <r>
    <s v="NIKE"/>
    <n v="1185732"/>
    <d v="2021-06-05T00:00:00"/>
    <s v="Midwest"/>
    <s v="Nebraska"/>
    <s v="Omaha"/>
    <n v="0"/>
    <n v="0"/>
    <n v="0.55000000000000004"/>
    <x v="2"/>
    <s v="Nike Air Max FF 720"/>
    <s v="AO3189-600"/>
  </r>
  <r>
    <s v="NIKE"/>
    <n v="1185732"/>
    <d v="2021-06-06T00:00:00"/>
    <s v="Midwest"/>
    <s v="Nebraska"/>
    <s v="Omaha"/>
    <n v="13"/>
    <n v="274.95"/>
    <n v="0.47"/>
    <x v="2"/>
    <s v="Jordan Proto-Max 720"/>
    <s v="BQ6623-070"/>
  </r>
  <r>
    <s v="NIKE"/>
    <n v="1185732"/>
    <d v="2021-06-07T00:00:00"/>
    <s v="Midwest"/>
    <s v="Nebraska"/>
    <s v="Omaha"/>
    <n v="38"/>
    <n v="857.66"/>
    <n v="0.61"/>
    <x v="2"/>
    <s v="Nike Joyride Run Flyknit"/>
    <s v="AQ2731-500"/>
  </r>
  <r>
    <s v="NIKE"/>
    <n v="1185732"/>
    <d v="2021-06-08T00:00:00"/>
    <s v="Midwest"/>
    <s v="Nebraska"/>
    <s v="Omaha"/>
    <n v="105"/>
    <n v="2114.6999999999998"/>
    <n v="0.53"/>
    <x v="2"/>
    <s v="Nike Odyssey React Flyknit 2"/>
    <s v="AH1016-602"/>
  </r>
  <r>
    <s v="NIKE"/>
    <n v="1185732"/>
    <d v="2021-06-09T00:00:00"/>
    <s v="Midwest"/>
    <s v="Nebraska"/>
    <s v="Omaha"/>
    <n v="23"/>
    <n v="331.2"/>
    <n v="0.45"/>
    <x v="2"/>
    <s v="Nike Joyride Optik"/>
    <s v="AJ6844-007"/>
  </r>
  <r>
    <s v="NIKE"/>
    <n v="1185732"/>
    <d v="2021-06-10T00:00:00"/>
    <s v="Midwest"/>
    <s v="Nebraska"/>
    <s v="Omaha"/>
    <n v="21"/>
    <n v="217.35"/>
    <n v="0.45"/>
    <x v="2"/>
    <s v="Nike React Element 55 SE"/>
    <s v="CN3591-002"/>
  </r>
  <r>
    <s v="NIKE"/>
    <n v="1185732"/>
    <d v="2021-06-11T00:00:00"/>
    <s v="Midwest"/>
    <s v="Nebraska"/>
    <s v="Omaha"/>
    <n v="0"/>
    <n v="0"/>
    <n v="0.53"/>
    <x v="2"/>
    <s v="Nike Air Max Dia LX"/>
    <s v="CI1214-004"/>
  </r>
  <r>
    <s v="NIKE"/>
    <n v="1185732"/>
    <d v="2021-06-12T00:00:00"/>
    <s v="Midwest"/>
    <s v="Nebraska"/>
    <s v="Omaha"/>
    <n v="6"/>
    <n v="120.96"/>
    <n v="0.48"/>
    <x v="2"/>
    <s v="Nike Metcon 5"/>
    <s v="AQ1189-009"/>
  </r>
  <r>
    <s v="NIKE"/>
    <n v="1185732"/>
    <d v="2021-06-13T00:00:00"/>
    <s v="Midwest"/>
    <s v="Nebraska"/>
    <s v="Omaha"/>
    <n v="39"/>
    <n v="822.12"/>
    <n v="0.62"/>
    <x v="2"/>
    <s v="Nike Benassi"/>
    <s v="343880-090"/>
  </r>
  <r>
    <s v="NIKE"/>
    <n v="1185732"/>
    <d v="2021-06-14T00:00:00"/>
    <s v="Midwest"/>
    <s v="Nebraska"/>
    <s v="Omaha"/>
    <n v="118"/>
    <n v="2803.68"/>
    <n v="0.54"/>
    <x v="2"/>
    <s v="Nike Zoom KD12 'YouTube'"/>
    <s v="CQ7731-900"/>
  </r>
  <r>
    <s v="NIKE"/>
    <n v="1185732"/>
    <d v="2021-06-15T00:00:00"/>
    <s v="Midwest"/>
    <s v="Nebraska"/>
    <s v="Omaha"/>
    <n v="33"/>
    <n v="627"/>
    <n v="0.5"/>
    <x v="2"/>
    <s v="Nike Air Force 1 React"/>
    <s v="CD4366-002"/>
  </r>
  <r>
    <s v="NIKE"/>
    <n v="1185732"/>
    <d v="2021-06-16T00:00:00"/>
    <s v="Midwest"/>
    <s v="Nebraska"/>
    <s v="Omaha"/>
    <n v="30"/>
    <n v="460.8"/>
    <n v="0.48"/>
    <x v="2"/>
    <s v="Nike Air Max 90"/>
    <s v="CI5646-200"/>
  </r>
  <r>
    <s v="NIKE"/>
    <n v="1185732"/>
    <d v="2021-06-17T00:00:00"/>
    <s v="Midwest"/>
    <s v="Nebraska"/>
    <s v="Omaha"/>
    <n v="7"/>
    <n v="126.14"/>
    <n v="0.53"/>
    <x v="2"/>
    <s v="Nike Air Zoom Pegasus 36"/>
    <s v="CD4573-001"/>
  </r>
  <r>
    <s v="NIKE"/>
    <n v="1185732"/>
    <d v="2021-06-18T00:00:00"/>
    <s v="Midwest"/>
    <s v="Nebraska"/>
    <s v="Omaha"/>
    <n v="13"/>
    <n v="275.08"/>
    <n v="0.46"/>
    <x v="2"/>
    <s v="Nike Air Max 98 NRG"/>
    <s v="BQ5613-001"/>
  </r>
  <r>
    <s v="NIKE"/>
    <n v="1185732"/>
    <d v="2021-06-19T00:00:00"/>
    <s v="Midwest"/>
    <s v="Nebraska"/>
    <s v="Omaha"/>
    <n v="41"/>
    <n v="1296.42"/>
    <n v="0.62"/>
    <x v="2"/>
    <s v="Nike Zoom Fly 3"/>
    <s v="AT8241-002"/>
  </r>
  <r>
    <s v="NIKE"/>
    <n v="1185732"/>
    <d v="2021-06-20T00:00:00"/>
    <s v="Midwest"/>
    <s v="Nebraska"/>
    <s v="Omaha"/>
    <n v="120"/>
    <n v="2289.6"/>
    <n v="0.53"/>
    <x v="2"/>
    <s v="Kyrie 6 EP"/>
    <s v="BQ4631-100"/>
  </r>
  <r>
    <s v="NIKE"/>
    <n v="1185732"/>
    <d v="2021-06-21T00:00:00"/>
    <s v="Midwest"/>
    <s v="Nebraska"/>
    <s v="Omaha"/>
    <n v="45"/>
    <n v="720"/>
    <n v="0.5"/>
    <x v="2"/>
    <s v="Nike Air Force 1 Shadow"/>
    <s v="CI0919-100"/>
  </r>
  <r>
    <s v="NIKE"/>
    <n v="1185732"/>
    <d v="2021-06-22T00:00:00"/>
    <s v="Midwest"/>
    <s v="Nebraska"/>
    <s v="Omaha"/>
    <n v="46"/>
    <n v="558.9"/>
    <n v="0.45"/>
    <x v="2"/>
    <s v="Nike Air Max Tailwind IV"/>
    <s v="AQ2567-002"/>
  </r>
  <r>
    <s v="NIKE"/>
    <n v="1185732"/>
    <d v="2021-06-23T00:00:00"/>
    <s v="Midwest"/>
    <s v="Nebraska"/>
    <s v="Omaha"/>
    <n v="39"/>
    <n v="568.62"/>
    <n v="0.54"/>
    <x v="2"/>
    <s v="Nike Potential 3"/>
    <s v="844127-108"/>
  </r>
  <r>
    <s v="NIKE"/>
    <n v="1185732"/>
    <d v="2021-06-24T00:00:00"/>
    <s v="Midwest"/>
    <s v="Nebraska"/>
    <s v="Omaha"/>
    <n v="42"/>
    <n v="882"/>
    <n v="0.5"/>
    <x v="2"/>
    <s v="Nike Mercurial Vapor 13 Academy IC"/>
    <s v="AT7993-414"/>
  </r>
  <r>
    <s v="NIKE"/>
    <n v="1185732"/>
    <d v="2021-06-25T00:00:00"/>
    <s v="Midwest"/>
    <s v="Nebraska"/>
    <s v="Omaha"/>
    <n v="85"/>
    <n v="2582.3000000000002"/>
    <n v="0.62"/>
    <x v="2"/>
    <s v="Nike x Olivia Kim Air Max 98"/>
    <s v="CK3309-001"/>
  </r>
  <r>
    <s v="NIKE"/>
    <n v="1185732"/>
    <d v="2021-06-26T00:00:00"/>
    <s v="Midwest"/>
    <s v="Nebraska"/>
    <s v="Omaha"/>
    <n v="165"/>
    <n v="3618.45"/>
    <n v="0.51"/>
    <x v="2"/>
    <s v="NikeCourt Royale"/>
    <s v="749747-010"/>
  </r>
  <r>
    <s v="NIKE"/>
    <n v="1185732"/>
    <d v="2021-06-27T00:00:00"/>
    <s v="Midwest"/>
    <s v="Nebraska"/>
    <s v="Omaha"/>
    <n v="81"/>
    <n v="1348.65"/>
    <n v="0.45"/>
    <x v="2"/>
    <s v="Nike Air Huarache"/>
    <s v="634835-108"/>
  </r>
  <r>
    <s v="NIKE"/>
    <n v="1185732"/>
    <d v="2021-06-28T00:00:00"/>
    <s v="Midwest"/>
    <s v="Nebraska"/>
    <s v="Omaha"/>
    <n v="63"/>
    <n v="963.9"/>
    <n v="0.45"/>
    <x v="2"/>
    <s v="KD Trey 5 VII EP"/>
    <s v="AT1198-401"/>
  </r>
  <r>
    <s v="NIKE"/>
    <n v="1185732"/>
    <d v="2021-06-29T00:00:00"/>
    <s v="Midwest"/>
    <s v="Nebraska"/>
    <s v="Omaha"/>
    <n v="46"/>
    <n v="789.36"/>
    <n v="0.52"/>
    <x v="2"/>
    <s v="Nike Phantom Venom Academy FG"/>
    <s v="AO0566-606"/>
  </r>
  <r>
    <s v="NIKE"/>
    <n v="1185732"/>
    <d v="2021-06-30T00:00:00"/>
    <s v="Midwest"/>
    <s v="Nebraska"/>
    <s v="Omaha"/>
    <n v="44"/>
    <n v="883.96"/>
    <n v="0.49"/>
    <x v="2"/>
    <s v="Nike Mercurial Vapor XII Club MG"/>
    <s v="AH7378-801"/>
  </r>
  <r>
    <s v="NIKE"/>
    <n v="1185732"/>
    <d v="2021-07-01T00:00:00"/>
    <s v="Midwest"/>
    <s v="Nebraska"/>
    <s v="Omaha"/>
    <n v="91"/>
    <n v="2809.17"/>
    <n v="0.63"/>
    <x v="2"/>
    <s v="Nike Phantom Vision 2 Elite Dynamic Fit FG"/>
    <s v="CD4161-606"/>
  </r>
  <r>
    <s v="NIKE"/>
    <n v="1185732"/>
    <d v="2021-07-02T00:00:00"/>
    <s v="Midwest"/>
    <s v="Nebraska"/>
    <s v="Omaha"/>
    <n v="145"/>
    <n v="3150.85"/>
    <n v="0.53"/>
    <x v="2"/>
    <s v="Nike Air Force 1 Mid '07"/>
    <s v="366731-100"/>
  </r>
  <r>
    <s v="NIKE"/>
    <n v="1185732"/>
    <d v="2021-07-03T00:00:00"/>
    <s v="Midwest"/>
    <s v="Nebraska"/>
    <s v="Omaha"/>
    <n v="80"/>
    <n v="1646.4"/>
    <n v="0.49"/>
    <x v="2"/>
    <s v="Nike Metcon 5 AMP"/>
    <s v="CD3398-063"/>
  </r>
  <r>
    <s v="NIKE"/>
    <n v="1185732"/>
    <d v="2021-07-04T00:00:00"/>
    <s v="Midwest"/>
    <s v="Nebraska"/>
    <s v="Omaha"/>
    <n v="52"/>
    <n v="898.56"/>
    <n v="0.48"/>
    <x v="2"/>
    <s v="Nike Air Max 270 React"/>
    <s v="CT5064-001"/>
  </r>
  <r>
    <s v="NIKE"/>
    <n v="1185732"/>
    <d v="2021-07-05T00:00:00"/>
    <s v="Midwest"/>
    <s v="Nebraska"/>
    <s v="Omaha"/>
    <n v="38"/>
    <n v="562.02"/>
    <n v="0.51"/>
    <x v="2"/>
    <s v="Nike Air Force 1 '07 Premium"/>
    <s v="BQ4424-700"/>
  </r>
  <r>
    <s v="NIKE"/>
    <n v="1185732"/>
    <d v="2021-07-06T00:00:00"/>
    <s v="Midwest"/>
    <s v="Nebraska"/>
    <s v="Omaha"/>
    <n v="27"/>
    <n v="479.52"/>
    <n v="0.48"/>
    <x v="2"/>
    <s v="Air Jordan 12 Retro"/>
    <s v="130690-017"/>
  </r>
  <r>
    <s v="NIKE"/>
    <n v="1185732"/>
    <d v="2021-07-07T00:00:00"/>
    <s v="Midwest"/>
    <s v="Nebraska"/>
    <s v="Omaha"/>
    <n v="69"/>
    <n v="1821.6"/>
    <n v="0.6"/>
    <x v="2"/>
    <s v="Nike Air Max 98 LX"/>
    <s v="AV4417-002"/>
  </r>
  <r>
    <s v="NIKE"/>
    <n v="1185732"/>
    <d v="2021-07-08T00:00:00"/>
    <s v="Midwest"/>
    <s v="Nebraska"/>
    <s v="Omaha"/>
    <n v="112"/>
    <n v="2298.2399999999998"/>
    <n v="0.54"/>
    <x v="2"/>
    <s v="Nike Mercurial Superfly 7 Club MG"/>
    <s v="AT7949-606"/>
  </r>
  <r>
    <s v="NIKE"/>
    <n v="1185732"/>
    <d v="2021-07-09T00:00:00"/>
    <s v="Midwest"/>
    <s v="Nebraska"/>
    <s v="Omaha"/>
    <n v="56"/>
    <n v="850.08"/>
    <n v="0.46"/>
    <x v="2"/>
    <s v="Nike Phantom Venom Academy TF"/>
    <s v="AO0571-606"/>
  </r>
  <r>
    <s v="NIKE"/>
    <n v="1185732"/>
    <d v="2021-07-10T00:00:00"/>
    <s v="Midwest"/>
    <s v="Nebraska"/>
    <s v="Omaha"/>
    <n v="25"/>
    <n v="216"/>
    <n v="0.48"/>
    <x v="2"/>
    <s v="Nike Mercurial Superfly 7 Academy MDS MG"/>
    <s v="BQ5427-401"/>
  </r>
  <r>
    <s v="NIKE"/>
    <n v="1185732"/>
    <d v="2021-07-11T00:00:00"/>
    <s v="Midwest"/>
    <s v="Nebraska"/>
    <s v="Omaha"/>
    <n v="23"/>
    <n v="227.24"/>
    <n v="0.52"/>
    <x v="2"/>
    <s v="Nike SB Dunk High Pro"/>
    <s v="BQ6826-003"/>
  </r>
  <r>
    <s v="NIKE"/>
    <n v="1185732"/>
    <d v="2021-07-12T00:00:00"/>
    <s v="Midwest"/>
    <s v="Nebraska"/>
    <s v="Omaha"/>
    <n v="21"/>
    <n v="292.32"/>
    <n v="0.48"/>
    <x v="2"/>
    <s v="Nike Phantom Vision Academy Dynamic Fit MG"/>
    <s v="AO3258-080"/>
  </r>
  <r>
    <s v="NIKE"/>
    <n v="1185732"/>
    <d v="2021-07-13T00:00:00"/>
    <s v="Midwest"/>
    <s v="Nebraska"/>
    <s v="Omaha"/>
    <n v="39"/>
    <n v="822.12"/>
    <n v="0.62"/>
    <x v="2"/>
    <s v="Nike Air Max 270 React"/>
    <s v="AT6174-004"/>
  </r>
  <r>
    <s v="NIKE"/>
    <n v="1185732"/>
    <d v="2021-07-14T00:00:00"/>
    <s v="Midwest"/>
    <s v="Nebraska"/>
    <s v="Omaha"/>
    <n v="94"/>
    <n v="1827.36"/>
    <n v="0.54"/>
    <x v="2"/>
    <s v="Nike Tiempo Legend 8 Elite FG"/>
    <s v="AT5293-004"/>
  </r>
  <r>
    <s v="NIKE"/>
    <n v="1185732"/>
    <d v="2021-07-15T00:00:00"/>
    <s v="Midwest"/>
    <s v="Nebraska"/>
    <s v="Omaha"/>
    <n v="41"/>
    <n v="546.94000000000005"/>
    <n v="0.46"/>
    <x v="2"/>
    <s v="Nike SB Zoom Stefan Janoski Canvas RM"/>
    <s v="AR7718-001"/>
  </r>
  <r>
    <s v="NIKE"/>
    <n v="1185732"/>
    <d v="2021-07-16T00:00:00"/>
    <s v="Midwest"/>
    <s v="Nebraska"/>
    <s v="Omaha"/>
    <n v="14"/>
    <n v="203"/>
    <n v="0.5"/>
    <x v="2"/>
    <s v="Nike Flex Contact 3"/>
    <s v="AQ7488-004"/>
  </r>
  <r>
    <s v="NIKE"/>
    <n v="1185732"/>
    <d v="2021-07-17T00:00:00"/>
    <s v="Midwest"/>
    <s v="Nebraska"/>
    <s v="Omaha"/>
    <n v="7"/>
    <n v="107.59"/>
    <n v="0.53"/>
    <x v="2"/>
    <s v="Jordan 'Why Not?' Zer0.2 SE PF"/>
    <s v="AV4126-002"/>
  </r>
  <r>
    <s v="NIKE"/>
    <n v="1185732"/>
    <d v="2021-07-18T00:00:00"/>
    <s v="Midwest"/>
    <s v="Nebraska"/>
    <s v="Omaha"/>
    <n v="7"/>
    <n v="124.32"/>
    <n v="0.48"/>
    <x v="2"/>
    <s v="Nike Shox TL Nova SP"/>
    <s v="CK2085-002"/>
  </r>
  <r>
    <s v="NIKE"/>
    <n v="1185732"/>
    <d v="2021-07-19T00:00:00"/>
    <s v="Midwest"/>
    <s v="Nebraska"/>
    <s v="Omaha"/>
    <n v="38"/>
    <n v="1053.3599999999999"/>
    <n v="0.63"/>
    <x v="2"/>
    <s v="Nike Air Max 90"/>
    <s v="CU0675-300"/>
  </r>
  <r>
    <s v="NIKE"/>
    <n v="1185732"/>
    <d v="2021-07-20T00:00:00"/>
    <s v="Midwest"/>
    <s v="Nebraska"/>
    <s v="Omaha"/>
    <n v="84"/>
    <n v="1678.32"/>
    <n v="0.54"/>
    <x v="2"/>
    <s v="Nike Benassi JDI Floral"/>
    <s v="618919-031"/>
  </r>
  <r>
    <s v="NIKE"/>
    <n v="1185732"/>
    <d v="2021-07-21T00:00:00"/>
    <s v="Midwest"/>
    <s v="Nebraska"/>
    <s v="Omaha"/>
    <n v="41"/>
    <n v="546.94000000000005"/>
    <n v="0.46"/>
    <x v="2"/>
    <s v="Nike Phantom Vision 2 Club Dynamic Fit MG"/>
    <s v="CD4159-606"/>
  </r>
  <r>
    <s v="NIKE"/>
    <n v="1185732"/>
    <d v="2021-07-22T00:00:00"/>
    <s v="Midwest"/>
    <s v="Nebraska"/>
    <s v="Omaha"/>
    <n v="25"/>
    <n v="340.75"/>
    <n v="0.47"/>
    <x v="2"/>
    <s v="Nike Potential 3"/>
    <s v="844127-108"/>
  </r>
  <r>
    <s v="NIKE"/>
    <n v="1185732"/>
    <d v="2021-07-23T00:00:00"/>
    <s v="Midwest"/>
    <s v="Nebraska"/>
    <s v="Omaha"/>
    <n v="36"/>
    <n v="534.6"/>
    <n v="0.55000000000000004"/>
    <x v="2"/>
    <s v="Nike Epic React Flyknit 2"/>
    <s v="BQ8927-102"/>
  </r>
  <r>
    <s v="NIKE"/>
    <n v="1185732"/>
    <d v="2021-07-24T00:00:00"/>
    <s v="Midwest"/>
    <s v="Nebraska"/>
    <s v="Omaha"/>
    <n v="27"/>
    <n v="583.20000000000005"/>
    <n v="0.45"/>
    <x v="2"/>
    <s v="Nike Phantom Vision Club Dynamic Fit FG"/>
    <s v="AJ6959-717"/>
  </r>
  <r>
    <s v="NIKE"/>
    <n v="1185732"/>
    <d v="2021-07-25T00:00:00"/>
    <s v="Midwest"/>
    <s v="Nebraska"/>
    <s v="Omaha"/>
    <n v="58"/>
    <n v="1905.88"/>
    <n v="0.62"/>
    <x v="2"/>
    <s v="Nike Air Max 97"/>
    <s v="921826-016"/>
  </r>
  <r>
    <s v="NIKE"/>
    <n v="1185732"/>
    <d v="2021-07-26T00:00:00"/>
    <s v="Midwest"/>
    <s v="Nebraska"/>
    <s v="Omaha"/>
    <n v="117"/>
    <n v="2866.5"/>
    <n v="0.5"/>
    <x v="2"/>
    <s v="Nike x Olivia Kim Air Force 1 '07"/>
    <s v="CK3314-400"/>
  </r>
  <r>
    <s v="NIKE"/>
    <n v="1185732"/>
    <d v="2021-07-27T00:00:00"/>
    <s v="Midwest"/>
    <s v="Nebraska"/>
    <s v="Omaha"/>
    <n v="63"/>
    <n v="1134"/>
    <n v="0.5"/>
    <x v="2"/>
    <s v="Nike TiempoX Lunar Legend VII Pro TF"/>
    <s v="AH7249-118"/>
  </r>
  <r>
    <s v="NIKE"/>
    <n v="1185732"/>
    <d v="2021-07-28T00:00:00"/>
    <s v="Midwest"/>
    <s v="Nebraska"/>
    <s v="Omaha"/>
    <n v="60"/>
    <n v="1146.5999999999999"/>
    <n v="0.49"/>
    <x v="2"/>
    <s v="Nike M2K Tekno"/>
    <s v="BQ3378-002"/>
  </r>
  <r>
    <s v="NIKE"/>
    <n v="1185732"/>
    <d v="2021-07-29T00:00:00"/>
    <s v="Midwest"/>
    <s v="Nebraska"/>
    <s v="Omaha"/>
    <n v="38"/>
    <n v="794.2"/>
    <n v="0.55000000000000004"/>
    <x v="2"/>
    <s v="Nike React City"/>
    <s v="BV7754-001"/>
  </r>
  <r>
    <s v="NIKE"/>
    <n v="1185732"/>
    <d v="2021-07-30T00:00:00"/>
    <s v="Midwest"/>
    <s v="Nebraska"/>
    <s v="Omaha"/>
    <n v="39"/>
    <n v="842.4"/>
    <n v="0.48"/>
    <x v="2"/>
    <s v="Nike Epic Phantom React Flyknit"/>
    <s v="BV0415-300"/>
  </r>
  <r>
    <s v="NIKE"/>
    <n v="1185732"/>
    <d v="2021-07-31T00:00:00"/>
    <s v="Midwest"/>
    <s v="Nebraska"/>
    <s v="Omaha"/>
    <n v="65"/>
    <n v="2176.1999999999998"/>
    <n v="0.62"/>
    <x v="2"/>
    <s v="Nike SB Adversary Premium"/>
    <s v="CT3632-001"/>
  </r>
  <r>
    <s v="NIKE"/>
    <n v="1197831"/>
    <d v="2021-08-01T00:00:00"/>
    <s v="Midwest"/>
    <s v="Nebraska"/>
    <s v="Omaha"/>
    <n v="203"/>
    <n v="2044.21"/>
    <n v="0.53"/>
    <x v="2"/>
    <s v="Air Jordan 11 Low"/>
    <s v="AR5149-005"/>
  </r>
  <r>
    <s v="NIKE"/>
    <n v="1197831"/>
    <d v="2021-08-02T00:00:00"/>
    <s v="Midwest"/>
    <s v="Nebraska"/>
    <s v="Omaha"/>
    <n v="196"/>
    <n v="3069.36"/>
    <n v="0.54"/>
    <x v="2"/>
    <s v="Nike SB Air Zoom Bruin Edge"/>
    <s v="CD5036-100"/>
  </r>
  <r>
    <s v="NIKE"/>
    <n v="1197831"/>
    <d v="2021-08-03T00:00:00"/>
    <s v="Midwest"/>
    <s v="Nebraska"/>
    <s v="Omaha"/>
    <n v="138"/>
    <n v="2125.1999999999998"/>
    <n v="0.55000000000000004"/>
    <x v="2"/>
    <s v="Nike Daybreak"/>
    <s v="CQ7619-700"/>
  </r>
  <r>
    <s v="NIKE"/>
    <n v="1197831"/>
    <d v="2021-08-04T00:00:00"/>
    <s v="Midwest"/>
    <s v="Nebraska"/>
    <s v="Omaha"/>
    <n v="138"/>
    <n v="2914.56"/>
    <n v="0.64"/>
    <x v="2"/>
    <s v="Nike Mercurial Superfly 7 Elite FG"/>
    <s v="AQ4174-049"/>
  </r>
  <r>
    <s v="NIKE"/>
    <n v="1197831"/>
    <d v="2021-08-05T00:00:00"/>
    <s v="South"/>
    <s v="Alabama"/>
    <s v="Birmingham"/>
    <n v="88"/>
    <n v="1562.88"/>
    <n v="0.48"/>
    <x v="2"/>
    <s v="Nike Air Max 90 Essential"/>
    <s v="AJ1285-101"/>
  </r>
  <r>
    <s v="NIKE"/>
    <n v="1197831"/>
    <d v="2021-08-06T00:00:00"/>
    <s v="South"/>
    <s v="Alabama"/>
    <s v="Birmingham"/>
    <n v="138"/>
    <n v="3091.2"/>
    <n v="0.7"/>
    <x v="2"/>
    <s v="Nike Air Zoom Pegasus 36 Premium Rise"/>
    <s v="AV6259-500"/>
  </r>
  <r>
    <s v="NIKE"/>
    <n v="1197831"/>
    <d v="2021-08-07T00:00:00"/>
    <s v="South"/>
    <s v="Alabama"/>
    <s v="Birmingham"/>
    <n v="156"/>
    <n v="2021.76"/>
    <n v="0.54"/>
    <x v="2"/>
    <s v="Nike Tiempo Legend 8 Academy MG"/>
    <s v="AT5292-004"/>
  </r>
  <r>
    <s v="NIKE"/>
    <n v="1197831"/>
    <d v="2021-08-08T00:00:00"/>
    <s v="South"/>
    <s v="Alabama"/>
    <s v="Birmingham"/>
    <n v="174"/>
    <n v="3100.68"/>
    <n v="0.54"/>
    <x v="2"/>
    <s v="Nike Tanjun"/>
    <s v="812654-011"/>
  </r>
  <r>
    <s v="NIKE"/>
    <n v="1197831"/>
    <d v="2021-08-09T00:00:00"/>
    <s v="South"/>
    <s v="Alabama"/>
    <s v="Birmingham"/>
    <n v="128"/>
    <n v="2129.92"/>
    <n v="0.52"/>
    <x v="2"/>
    <s v="Nike Air Max Triax 96 SP"/>
    <s v="CT5543-300"/>
  </r>
  <r>
    <s v="NIKE"/>
    <n v="1197831"/>
    <d v="2021-08-10T00:00:00"/>
    <s v="South"/>
    <s v="Alabama"/>
    <s v="Birmingham"/>
    <n v="98"/>
    <n v="1944.32"/>
    <n v="0.62"/>
    <x v="2"/>
    <s v="Nike SB Charge Slip Premium"/>
    <s v="CT3110-400"/>
  </r>
  <r>
    <s v="NIKE"/>
    <n v="1197831"/>
    <d v="2021-08-11T00:00:00"/>
    <s v="South"/>
    <s v="Alabama"/>
    <s v="Birmingham"/>
    <n v="68"/>
    <n v="1240.32"/>
    <n v="0.48"/>
    <x v="2"/>
    <s v="Nike Air Max 2090"/>
    <s v="CU9174-600"/>
  </r>
  <r>
    <s v="NIKE"/>
    <n v="1197831"/>
    <d v="2021-08-12T00:00:00"/>
    <s v="South"/>
    <s v="Alabama"/>
    <s v="Birmingham"/>
    <n v="126"/>
    <n v="2785.86"/>
    <n v="0.67"/>
    <x v="2"/>
    <s v="LeBron 16 Low"/>
    <s v="CI2668-004"/>
  </r>
  <r>
    <s v="NIKE"/>
    <n v="1197831"/>
    <d v="2021-08-13T00:00:00"/>
    <s v="South"/>
    <s v="Alabama"/>
    <s v="Birmingham"/>
    <n v="163"/>
    <n v="2510.1999999999998"/>
    <n v="0.55000000000000004"/>
    <x v="2"/>
    <s v="Nike Zoom Rival Fly 2"/>
    <s v="CJ0509-001"/>
  </r>
  <r>
    <s v="NIKE"/>
    <n v="1197831"/>
    <d v="2021-08-14T00:00:00"/>
    <s v="South"/>
    <s v="Alabama"/>
    <s v="Birmingham"/>
    <n v="188"/>
    <n v="3722.4"/>
    <n v="0.55000000000000004"/>
    <x v="2"/>
    <s v="Nike x Olivia Kim Air Mowabb"/>
    <s v="CK3312-001"/>
  </r>
  <r>
    <s v="NIKE"/>
    <n v="1197831"/>
    <d v="2021-08-15T00:00:00"/>
    <s v="South"/>
    <s v="Alabama"/>
    <s v="Birmingham"/>
    <n v="117"/>
    <n v="1832.22"/>
    <n v="0.57999999999999996"/>
    <x v="2"/>
    <s v="Nike Offcourt SE"/>
    <s v="CT0624-100"/>
  </r>
  <r>
    <s v="NIKE"/>
    <n v="1197831"/>
    <d v="2021-08-16T00:00:00"/>
    <s v="South"/>
    <s v="Alabama"/>
    <s v="Birmingham"/>
    <n v="105"/>
    <n v="2356.1999999999998"/>
    <n v="0.68"/>
    <x v="2"/>
    <s v="Nike Zoom Pegasus Turbo Shield"/>
    <s v="CJ9712-001"/>
  </r>
  <r>
    <s v="NIKE"/>
    <n v="1197831"/>
    <d v="2021-08-17T00:00:00"/>
    <s v="South"/>
    <s v="Alabama"/>
    <s v="Birmingham"/>
    <n v="73"/>
    <n v="1350.5"/>
    <n v="0.5"/>
    <x v="2"/>
    <s v="Nike Air Max 97"/>
    <s v="CT1549-001"/>
  </r>
  <r>
    <s v="NIKE"/>
    <n v="1197831"/>
    <d v="2021-08-18T00:00:00"/>
    <s v="South"/>
    <s v="Alabama"/>
    <s v="Birmingham"/>
    <n v="104"/>
    <n v="2652"/>
    <n v="0.75"/>
    <x v="2"/>
    <s v="Nike Air Max 720 SE"/>
    <s v="CD0683-600"/>
  </r>
  <r>
    <s v="NIKE"/>
    <n v="1197831"/>
    <d v="2021-08-19T00:00:00"/>
    <s v="South"/>
    <s v="Alabama"/>
    <s v="Birmingham"/>
    <n v="195"/>
    <n v="2148.9"/>
    <n v="0.57999999999999996"/>
    <x v="2"/>
    <s v="Nike Revolution 5 FlyEase"/>
    <s v="BQ3212-600"/>
  </r>
  <r>
    <s v="NIKE"/>
    <n v="1197831"/>
    <d v="2021-08-20T00:00:00"/>
    <s v="South"/>
    <s v="Alabama"/>
    <s v="Birmingham"/>
    <n v="189"/>
    <n v="2082.7800000000002"/>
    <n v="0.57999999999999996"/>
    <x v="2"/>
    <s v="Nike Classic Cortez"/>
    <s v="807471-101"/>
  </r>
  <r>
    <s v="NIKE"/>
    <n v="1197831"/>
    <d v="2021-08-21T00:00:00"/>
    <s v="South"/>
    <s v="Alabama"/>
    <s v="Birmingham"/>
    <n v="119"/>
    <n v="982.94"/>
    <n v="0.59"/>
    <x v="2"/>
    <s v="Nike Precision 4"/>
    <s v="CK1069-001"/>
  </r>
  <r>
    <s v="NIKE"/>
    <n v="1197831"/>
    <d v="2021-08-22T00:00:00"/>
    <s v="South"/>
    <s v="Alabama"/>
    <s v="Birmingham"/>
    <n v="113"/>
    <n v="1342.44"/>
    <n v="0.66"/>
    <x v="2"/>
    <s v="Nike Air Max 200"/>
    <s v="AT6175-100"/>
  </r>
  <r>
    <s v="NIKE"/>
    <n v="1197831"/>
    <d v="2021-08-23T00:00:00"/>
    <s v="South"/>
    <s v="Alabama"/>
    <s v="Birmingham"/>
    <n v="74"/>
    <n v="902.06"/>
    <n v="0.53"/>
    <x v="2"/>
    <s v="Nike Air Max 270"/>
    <s v="AH6789-023"/>
  </r>
  <r>
    <s v="NIKE"/>
    <n v="1197831"/>
    <d v="2021-08-24T00:00:00"/>
    <s v="South"/>
    <s v="Alabama"/>
    <s v="Birmingham"/>
    <n v="149"/>
    <n v="2235"/>
    <n v="0.75"/>
    <x v="2"/>
    <s v="Nike Mercurial Vapor 13 Academy TF"/>
    <s v="AT7996-414"/>
  </r>
  <r>
    <s v="NIKE"/>
    <n v="1197831"/>
    <d v="2021-08-25T00:00:00"/>
    <s v="South"/>
    <s v="Alabama"/>
    <s v="Birmingham"/>
    <n v="203"/>
    <n v="1077.93"/>
    <n v="0.59"/>
    <x v="2"/>
    <s v="Nike SFB Gen 2 20cm (approx.)"/>
    <s v="922474-001"/>
  </r>
  <r>
    <s v="NIKE"/>
    <n v="1197831"/>
    <d v="2021-08-26T00:00:00"/>
    <s v="South"/>
    <s v="Alabama"/>
    <s v="Birmingham"/>
    <n v="189"/>
    <n v="2118.69"/>
    <n v="0.59"/>
    <x v="2"/>
    <s v="Nike Air Max Dia"/>
    <s v="CI3898-200"/>
  </r>
  <r>
    <s v="NIKE"/>
    <n v="1197831"/>
    <d v="2021-08-27T00:00:00"/>
    <s v="South"/>
    <s v="Alabama"/>
    <s v="Birmingham"/>
    <n v="173"/>
    <n v="1453.2"/>
    <n v="0.56000000000000005"/>
    <x v="2"/>
    <s v="Nike SB Alleyoop"/>
    <s v="CJ0882-001"/>
  </r>
  <r>
    <s v="NIKE"/>
    <n v="1197831"/>
    <d v="2021-08-28T00:00:00"/>
    <s v="South"/>
    <s v="Alabama"/>
    <s v="Birmingham"/>
    <n v="135"/>
    <n v="3121.2"/>
    <n v="0.68"/>
    <x v="2"/>
    <s v="Nike Zoom Rise"/>
    <s v="BQ5467-101"/>
  </r>
  <r>
    <s v="NIKE"/>
    <n v="1197831"/>
    <d v="2021-08-29T00:00:00"/>
    <s v="South"/>
    <s v="Alabama"/>
    <s v="Birmingham"/>
    <n v="120"/>
    <n v="3175.2"/>
    <n v="0.54"/>
    <x v="2"/>
    <s v="Nike Phantom Vision Academy Dynamic Fit IC"/>
    <s v="AO3267-080"/>
  </r>
  <r>
    <s v="NIKE"/>
    <n v="1197831"/>
    <d v="2021-08-30T00:00:00"/>
    <s v="South"/>
    <s v="Alabama"/>
    <s v="Birmingham"/>
    <n v="203"/>
    <n v="6284.88"/>
    <n v="0.72"/>
    <x v="2"/>
    <s v="Air Jordan 1 Low"/>
    <s v="553558-125"/>
  </r>
  <r>
    <s v="NIKE"/>
    <n v="1197831"/>
    <d v="2021-08-31T00:00:00"/>
    <s v="South"/>
    <s v="Alabama"/>
    <s v="Birmingham"/>
    <n v="203"/>
    <n v="4800.95"/>
    <n v="0.55000000000000004"/>
    <x v="2"/>
    <s v="Nike Air Max Bella TR 2"/>
    <s v="AQ7492-010"/>
  </r>
  <r>
    <s v="NIKE"/>
    <n v="1197831"/>
    <d v="2021-09-01T00:00:00"/>
    <s v="South"/>
    <s v="Alabama"/>
    <s v="Birmingham"/>
    <n v="203"/>
    <n v="5570.32"/>
    <n v="0.56000000000000005"/>
    <x v="2"/>
    <s v="Nike Air Zoom Terra Kiger 6"/>
    <s v="CJ0220-400"/>
  </r>
  <r>
    <s v="NIKE"/>
    <n v="1197831"/>
    <d v="2021-09-02T00:00:00"/>
    <s v="South"/>
    <s v="Alabama"/>
    <s v="Birmingham"/>
    <n v="189"/>
    <n v="4906.4399999999996"/>
    <n v="0.59"/>
    <x v="2"/>
    <s v="Jordan Proto-React Z"/>
    <s v="CI3794-600"/>
  </r>
  <r>
    <s v="NIKE"/>
    <n v="1197831"/>
    <d v="2021-09-03T00:00:00"/>
    <s v="South"/>
    <s v="Alabama"/>
    <s v="Birmingham"/>
    <n v="180"/>
    <n v="5092.2"/>
    <n v="0.69"/>
    <x v="2"/>
    <s v="Nike Air Force 1 SP"/>
    <s v="CQ6566-700"/>
  </r>
  <r>
    <s v="NIKE"/>
    <n v="1197831"/>
    <d v="2021-09-04T00:00:00"/>
    <s v="South"/>
    <s v="Alabama"/>
    <s v="Birmingham"/>
    <n v="145"/>
    <n v="3907.75"/>
    <n v="0.55000000000000004"/>
    <x v="2"/>
    <s v="Nike Zoom Pegasus Turbo"/>
    <s v="AJ4115-060"/>
  </r>
  <r>
    <s v="NIKE"/>
    <n v="1197831"/>
    <d v="2021-09-05T00:00:00"/>
    <s v="South"/>
    <s v="Alabama"/>
    <s v="Birmingham"/>
    <n v="245"/>
    <n v="8820"/>
    <n v="0.72"/>
    <x v="2"/>
    <s v="Nike Free RN 5.0"/>
    <s v="AQ1316-500"/>
  </r>
  <r>
    <s v="NIKE"/>
    <n v="1197831"/>
    <d v="2021-09-06T00:00:00"/>
    <s v="South"/>
    <s v="Alabama"/>
    <s v="Birmingham"/>
    <n v="206"/>
    <n v="5800.96"/>
    <n v="0.64"/>
    <x v="2"/>
    <s v="Air Jordan OG"/>
    <s v="133000-106"/>
  </r>
  <r>
    <s v="NIKE"/>
    <n v="1197831"/>
    <d v="2021-09-07T00:00:00"/>
    <s v="South"/>
    <s v="Alabama"/>
    <s v="Birmingham"/>
    <n v="215"/>
    <n v="6742.4"/>
    <n v="0.64"/>
    <x v="2"/>
    <s v="Nike Air Zoom Pegasus 36"/>
    <s v="BV5740-101"/>
  </r>
  <r>
    <s v="NIKE"/>
    <n v="1197831"/>
    <d v="2021-09-08T00:00:00"/>
    <s v="South"/>
    <s v="Alabama"/>
    <s v="Birmingham"/>
    <n v="254"/>
    <n v="6560.82"/>
    <n v="0.63"/>
    <x v="2"/>
    <s v="Nike Air Max Tailwind IV SE"/>
    <s v="CJ9681-001"/>
  </r>
  <r>
    <s v="NIKE"/>
    <n v="1197831"/>
    <d v="2021-09-09T00:00:00"/>
    <s v="South"/>
    <s v="Alabama"/>
    <s v="Birmingham"/>
    <n v="173"/>
    <n v="5632.88"/>
    <n v="0.74"/>
    <x v="2"/>
    <s v="Nike Air VaporMax 2019 Premium"/>
    <s v="AT6817-300"/>
  </r>
  <r>
    <s v="NIKE"/>
    <n v="1197831"/>
    <d v="2021-09-10T00:00:00"/>
    <s v="South"/>
    <s v="Alabama"/>
    <s v="Birmingham"/>
    <n v="131"/>
    <n v="3419.1"/>
    <n v="0.57999999999999996"/>
    <x v="2"/>
    <s v="NikeCourt Air Zoom Vapor Cage 4"/>
    <s v="CD0431-107"/>
  </r>
  <r>
    <s v="NIKE"/>
    <n v="1197831"/>
    <d v="2021-09-11T00:00:00"/>
    <s v="South"/>
    <s v="Alabama"/>
    <s v="Birmingham"/>
    <n v="240"/>
    <n v="10752"/>
    <n v="0.8"/>
    <x v="2"/>
    <s v="Air Jordan 1 Nova XX"/>
    <s v="AV4052-116"/>
  </r>
  <r>
    <s v="NIKE"/>
    <n v="1197831"/>
    <d v="2021-09-12T00:00:00"/>
    <s v="South"/>
    <s v="Alabama"/>
    <s v="Birmingham"/>
    <n v="225"/>
    <n v="5215.5"/>
    <n v="0.61"/>
    <x v="2"/>
    <s v="Nike Air Max Tailwind IV"/>
    <s v="CK4122-100"/>
  </r>
  <r>
    <s v="NIKE"/>
    <n v="1197831"/>
    <d v="2021-09-13T00:00:00"/>
    <s v="South"/>
    <s v="Alabama"/>
    <s v="Birmingham"/>
    <n v="210"/>
    <n v="7098"/>
    <n v="0.65"/>
    <x v="2"/>
    <s v="Nike Flex RN 2019"/>
    <s v="AQ7483-001"/>
  </r>
  <r>
    <s v="NIKE"/>
    <n v="1197831"/>
    <d v="2021-09-14T00:00:00"/>
    <s v="South"/>
    <s v="Alabama"/>
    <s v="Birmingham"/>
    <n v="268"/>
    <n v="8200.7999999999993"/>
    <n v="0.6"/>
    <x v="2"/>
    <s v="Nike Mercurial Superfly 7 Club TF"/>
    <s v="AT7980-606"/>
  </r>
  <r>
    <s v="NIKE"/>
    <n v="1197831"/>
    <d v="2021-09-15T00:00:00"/>
    <s v="South"/>
    <s v="Alabama"/>
    <s v="Birmingham"/>
    <n v="119"/>
    <n v="3886.54"/>
    <n v="0.71"/>
    <x v="2"/>
    <s v="Nike Free X Metcon 2"/>
    <s v="CD8526-446"/>
  </r>
  <r>
    <s v="NIKE"/>
    <n v="1197831"/>
    <d v="2021-09-16T00:00:00"/>
    <s v="South"/>
    <s v="Alabama"/>
    <s v="Birmingham"/>
    <n v="123"/>
    <n v="3628.5"/>
    <n v="0.59"/>
    <x v="2"/>
    <s v="Nike Mercurial Vapor 13 Academy MDS MG"/>
    <s v="CJ1292-703"/>
  </r>
  <r>
    <s v="NIKE"/>
    <n v="1197831"/>
    <d v="2021-09-17T00:00:00"/>
    <s v="South"/>
    <s v="Alabama"/>
    <s v="Birmingham"/>
    <n v="182"/>
    <n v="8268.26"/>
    <n v="0.77"/>
    <x v="2"/>
    <s v="Nike Air Max Impact"/>
    <s v="CI1396-004"/>
  </r>
  <r>
    <s v="NIKE"/>
    <n v="1197831"/>
    <d v="2021-09-18T00:00:00"/>
    <s v="South"/>
    <s v="Alabama"/>
    <s v="Birmingham"/>
    <n v="175"/>
    <n v="5355"/>
    <n v="0.6"/>
    <x v="2"/>
    <s v="Nike Classic Cortez"/>
    <s v="807471-103"/>
  </r>
  <r>
    <s v="NIKE"/>
    <n v="1197831"/>
    <d v="2021-09-19T00:00:00"/>
    <s v="South"/>
    <s v="Alabama"/>
    <s v="Birmingham"/>
    <n v="144"/>
    <n v="4536"/>
    <n v="0.63"/>
    <x v="2"/>
    <s v="Nike Air Max 90 Premium"/>
    <s v="CJ1794-600"/>
  </r>
  <r>
    <s v="NIKE"/>
    <n v="1197831"/>
    <d v="2021-09-20T00:00:00"/>
    <s v="South"/>
    <s v="Alabama"/>
    <s v="Birmingham"/>
    <n v="188"/>
    <n v="6987.96"/>
    <n v="0.63"/>
    <x v="2"/>
    <s v="Nike Renew Run"/>
    <s v="CK6360-001"/>
  </r>
  <r>
    <s v="NIKE"/>
    <n v="1197831"/>
    <d v="2021-09-21T00:00:00"/>
    <s v="South"/>
    <s v="Alabama"/>
    <s v="Birmingham"/>
    <n v="95"/>
    <n v="3912.1"/>
    <n v="0.71"/>
    <x v="2"/>
    <s v="Nike Air Max 270 Special Edition"/>
    <s v="CQ6549-001"/>
  </r>
  <r>
    <s v="NIKE"/>
    <n v="1197831"/>
    <d v="2021-09-22T00:00:00"/>
    <s v="South"/>
    <s v="Alabama"/>
    <s v="Birmingham"/>
    <n v="88"/>
    <n v="2056.56"/>
    <n v="0.56999999999999995"/>
    <x v="2"/>
    <s v="Nike React Metcon AMP"/>
    <s v="CN5501-046"/>
  </r>
  <r>
    <s v="NIKE"/>
    <n v="1197831"/>
    <d v="2021-09-23T00:00:00"/>
    <s v="South"/>
    <s v="Alabama"/>
    <s v="Birmingham"/>
    <n v="150"/>
    <n v="4273.5"/>
    <n v="0.77"/>
    <x v="2"/>
    <s v="Nike Air Force 1 Sage Low"/>
    <s v="AR5339-002"/>
  </r>
  <r>
    <s v="NIKE"/>
    <n v="1197831"/>
    <d v="2021-09-24T00:00:00"/>
    <s v="South"/>
    <s v="Alabama"/>
    <s v="Birmingham"/>
    <n v="131"/>
    <n v="2279.4"/>
    <n v="0.6"/>
    <x v="2"/>
    <s v="Nike Air Max Triax 96"/>
    <s v="CD2053-105"/>
  </r>
  <r>
    <s v="NIKE"/>
    <n v="1197831"/>
    <d v="2021-09-25T00:00:00"/>
    <s v="South"/>
    <s v="Alabama"/>
    <s v="Birmingham"/>
    <n v="158"/>
    <n v="2886.66"/>
    <n v="0.63"/>
    <x v="2"/>
    <s v="Nike Mercurial Vapor 13 Academy MDS TF"/>
    <s v="CJ1306-401"/>
  </r>
  <r>
    <s v="NIKE"/>
    <n v="1197831"/>
    <d v="2021-09-26T00:00:00"/>
    <s v="South"/>
    <s v="Alabama"/>
    <s v="Birmingham"/>
    <n v="124"/>
    <n v="2380.8000000000002"/>
    <n v="0.6"/>
    <x v="2"/>
    <s v="PG 3 NASA"/>
    <s v="CI2666-400"/>
  </r>
  <r>
    <s v="NIKE"/>
    <n v="1197831"/>
    <d v="2021-09-27T00:00:00"/>
    <s v="South"/>
    <s v="Alabama"/>
    <s v="Birmingham"/>
    <n v="91"/>
    <n v="2125.7600000000002"/>
    <n v="0.73"/>
    <x v="2"/>
    <s v="Nike Mercurial Vapor 13 Academy MDS IC"/>
    <s v="CJ1300-401"/>
  </r>
  <r>
    <s v="NIKE"/>
    <n v="1197831"/>
    <d v="2021-09-28T00:00:00"/>
    <s v="South"/>
    <s v="Alabama"/>
    <s v="Birmingham"/>
    <n v="78"/>
    <n v="1357.2"/>
    <n v="0.6"/>
    <x v="2"/>
    <s v="Nike Tiempo Legend 8 Club MG"/>
    <s v="AT6107-606"/>
  </r>
  <r>
    <s v="NIKE"/>
    <n v="1197831"/>
    <d v="2021-09-29T00:00:00"/>
    <s v="South"/>
    <s v="Alabama"/>
    <s v="Birmingham"/>
    <n v="143"/>
    <n v="3861"/>
    <n v="0.75"/>
    <x v="2"/>
    <s v="Nike Air Max 90"/>
    <s v="CI7395-100"/>
  </r>
  <r>
    <s v="NIKE"/>
    <n v="1197831"/>
    <d v="2021-09-30T00:00:00"/>
    <s v="South"/>
    <s v="Alabama"/>
    <s v="Birmingham"/>
    <n v="169"/>
    <n v="1946.88"/>
    <n v="0.64"/>
    <x v="2"/>
    <s v="Nike Air VaporMax Flyknit 2 LXX"/>
    <s v="AT5673-700"/>
  </r>
  <r>
    <s v="NIKE"/>
    <n v="1197831"/>
    <d v="2021-10-01T00:00:00"/>
    <s v="South"/>
    <s v="Alabama"/>
    <s v="Birmingham"/>
    <n v="169"/>
    <n v="1958.71"/>
    <n v="0.61"/>
    <x v="2"/>
    <s v="Nike Mercurial Superfly 7 Elite SE FG"/>
    <s v="CT1099-093"/>
  </r>
  <r>
    <s v="NIKE"/>
    <n v="1197831"/>
    <d v="2021-10-02T00:00:00"/>
    <s v="South"/>
    <s v="Alabama"/>
    <s v="Birmingham"/>
    <n v="144"/>
    <n v="3962.88"/>
    <n v="0.64"/>
    <x v="2"/>
    <s v="Nike Free RN 5.0 AW"/>
    <s v="BV7775-100"/>
  </r>
  <r>
    <s v="NIKE"/>
    <n v="1197831"/>
    <d v="2021-10-03T00:00:00"/>
    <s v="South"/>
    <s v="Alabama"/>
    <s v="Birmingham"/>
    <n v="131"/>
    <n v="4207.72"/>
    <n v="0.73"/>
    <x v="2"/>
    <s v="Air Jordan 1 Jester XX Low Laced"/>
    <s v="CI7815-602"/>
  </r>
  <r>
    <s v="NIKE"/>
    <n v="1197831"/>
    <d v="2021-10-04T00:00:00"/>
    <s v="South"/>
    <s v="Alabama"/>
    <s v="Birmingham"/>
    <n v="111"/>
    <n v="3143.52"/>
    <n v="0.59"/>
    <x v="2"/>
    <s v="Nike Metcon 5 Premium"/>
    <s v="CJ0818-146"/>
  </r>
  <r>
    <s v="NIKE"/>
    <n v="1197831"/>
    <d v="2021-10-05T00:00:00"/>
    <s v="South"/>
    <s v="Alabama"/>
    <s v="Birmingham"/>
    <n v="188"/>
    <n v="8317.1200000000008"/>
    <n v="0.79"/>
    <x v="2"/>
    <s v="Nike Free RN 5.0"/>
    <s v="CI1289-100"/>
  </r>
  <r>
    <s v="NIKE"/>
    <n v="1197831"/>
    <d v="2021-10-06T00:00:00"/>
    <s v="South"/>
    <s v="Alabama"/>
    <s v="Birmingham"/>
    <n v="233"/>
    <n v="8220.24"/>
    <n v="0.63"/>
    <x v="2"/>
    <s v="Nike Zoom Rival Fly"/>
    <s v="CD7287-003"/>
  </r>
  <r>
    <s v="NIKE"/>
    <n v="1197831"/>
    <d v="2021-10-07T00:00:00"/>
    <s v="South"/>
    <s v="Alabama"/>
    <s v="Birmingham"/>
    <n v="225"/>
    <n v="8352"/>
    <n v="0.64"/>
    <x v="2"/>
    <s v="Nike SB Zoom Stefan Janoski Canvas RM"/>
    <s v="AR7718-001"/>
  </r>
  <r>
    <s v="NIKE"/>
    <n v="1197831"/>
    <d v="2021-10-08T00:00:00"/>
    <s v="South"/>
    <s v="Alabama"/>
    <s v="Birmingham"/>
    <n v="175"/>
    <n v="6944"/>
    <n v="0.62"/>
    <x v="2"/>
    <s v="Nike Tiempo Legend 8 Academy IC"/>
    <s v="AT6099-606"/>
  </r>
  <r>
    <s v="NIKE"/>
    <n v="1197831"/>
    <d v="2021-10-09T00:00:00"/>
    <s v="South"/>
    <s v="Alabama"/>
    <s v="Birmingham"/>
    <n v="143"/>
    <n v="6756.75"/>
    <n v="0.75"/>
    <x v="2"/>
    <s v="Nike SB Bruin High"/>
    <s v="923112-001"/>
  </r>
  <r>
    <s v="NIKE"/>
    <n v="1197831"/>
    <d v="2021-10-10T00:00:00"/>
    <s v="South"/>
    <s v="Alabama"/>
    <s v="Birmingham"/>
    <n v="145"/>
    <n v="4709.6000000000004"/>
    <n v="0.56000000000000005"/>
    <x v="2"/>
    <s v="PG 3"/>
    <s v="AO2607-401"/>
  </r>
  <r>
    <s v="NIKE"/>
    <n v="1197831"/>
    <d v="2021-10-11T00:00:00"/>
    <s v="South"/>
    <s v="Alabama"/>
    <s v="Birmingham"/>
    <n v="203"/>
    <n v="11043.2"/>
    <n v="0.8"/>
    <x v="2"/>
    <s v="Nike Free TR Ultra"/>
    <s v="AO3424-001"/>
  </r>
  <r>
    <s v="NIKE"/>
    <n v="1185732"/>
    <d v="2021-10-12T00:00:00"/>
    <s v="South"/>
    <s v="Alabama"/>
    <s v="Birmingham"/>
    <n v="117"/>
    <n v="2223"/>
    <n v="0.5"/>
    <x v="2"/>
    <s v="Nike PhantomVNM Club FG"/>
    <s v="AO0577-717"/>
  </r>
  <r>
    <s v="NIKE"/>
    <n v="1185732"/>
    <d v="2021-10-13T00:00:00"/>
    <s v="South"/>
    <s v="Alabama"/>
    <s v="Birmingham"/>
    <n v="75"/>
    <n v="1311"/>
    <n v="0.46"/>
    <x v="2"/>
    <s v="Nike MX-720-818"/>
    <s v="BQ5972-001"/>
  </r>
  <r>
    <s v="NIKE"/>
    <n v="1185732"/>
    <d v="2021-10-14T00:00:00"/>
    <s v="South"/>
    <s v="Alabama"/>
    <s v="Birmingham"/>
    <n v="63"/>
    <n v="917.28"/>
    <n v="0.52"/>
    <x v="2"/>
    <s v="Air Jordan 7 Retro"/>
    <s v="313358-006"/>
  </r>
  <r>
    <s v="NIKE"/>
    <n v="1185732"/>
    <d v="2021-10-15T00:00:00"/>
    <s v="South"/>
    <s v="Alabama"/>
    <s v="Birmingham"/>
    <n v="28"/>
    <n v="390.32"/>
    <n v="0.41"/>
    <x v="2"/>
    <s v="Nike SFB Gen 2 20cm (approx.)"/>
    <s v="922474-001"/>
  </r>
  <r>
    <s v="NIKE"/>
    <n v="1185732"/>
    <d v="2021-10-16T00:00:00"/>
    <s v="Northeast"/>
    <s v="Maine"/>
    <s v="Portland"/>
    <n v="42"/>
    <n v="769.86"/>
    <n v="0.39"/>
    <x v="2"/>
    <s v="Nike Mercurial Superfly 7 Elite MDS FG"/>
    <s v="BQ5469-703"/>
  </r>
  <r>
    <s v="NIKE"/>
    <n v="1185732"/>
    <d v="2021-10-17T00:00:00"/>
    <s v="Northeast"/>
    <s v="Maine"/>
    <s v="Portland"/>
    <n v="68"/>
    <n v="1343.68"/>
    <n v="0.52"/>
    <x v="2"/>
    <s v="Nike Epic Phantom React"/>
    <s v="CI1290-100"/>
  </r>
  <r>
    <s v="NIKE"/>
    <n v="1185732"/>
    <d v="2021-10-18T00:00:00"/>
    <s v="Northeast"/>
    <s v="Maine"/>
    <s v="Portland"/>
    <n v="140"/>
    <n v="2606.8000000000002"/>
    <n v="0.49"/>
    <x v="2"/>
    <s v="Nike Air Max 720 SE"/>
    <s v="BV6484-002"/>
  </r>
  <r>
    <s v="NIKE"/>
    <n v="1185732"/>
    <d v="2021-10-19T00:00:00"/>
    <s v="Northeast"/>
    <s v="Maine"/>
    <s v="Portland"/>
    <n v="45"/>
    <n v="803.7"/>
    <n v="0.47"/>
    <x v="2"/>
    <s v="Nike Air Huarache Ultra"/>
    <s v="885118-001"/>
  </r>
  <r>
    <s v="NIKE"/>
    <n v="1185732"/>
    <d v="2021-10-20T00:00:00"/>
    <s v="Northeast"/>
    <s v="Maine"/>
    <s v="Portland"/>
    <n v="60"/>
    <n v="922.2"/>
    <n v="0.53"/>
    <x v="2"/>
    <s v="Nike Wildhorse 6"/>
    <s v="BV7099-400"/>
  </r>
  <r>
    <s v="NIKE"/>
    <n v="1185732"/>
    <d v="2021-10-21T00:00:00"/>
    <s v="Northeast"/>
    <s v="Maine"/>
    <s v="Portland"/>
    <n v="19"/>
    <n v="271.32"/>
    <n v="0.42"/>
    <x v="2"/>
    <s v="Nike Air Max 270 React SE"/>
    <s v="BV3387-400"/>
  </r>
  <r>
    <s v="NIKE"/>
    <n v="1185732"/>
    <d v="2021-10-22T00:00:00"/>
    <s v="Northeast"/>
    <s v="Maine"/>
    <s v="Portland"/>
    <n v="45"/>
    <n v="807.3"/>
    <n v="0.39"/>
    <x v="2"/>
    <s v="Nike Benassi JDI BETRUE"/>
    <s v="CD2717-001"/>
  </r>
  <r>
    <s v="NIKE"/>
    <n v="1185732"/>
    <d v="2021-10-23T00:00:00"/>
    <s v="Northeast"/>
    <s v="Maine"/>
    <s v="Portland"/>
    <n v="63"/>
    <n v="1188.81"/>
    <n v="0.51"/>
    <x v="2"/>
    <s v="Nike Zoom Rise"/>
    <s v="BQ5467-101"/>
  </r>
  <r>
    <s v="NIKE"/>
    <n v="1185732"/>
    <d v="2021-10-24T00:00:00"/>
    <s v="Northeast"/>
    <s v="Maine"/>
    <s v="Portland"/>
    <n v="127"/>
    <n v="2426.9699999999998"/>
    <n v="0.49"/>
    <x v="2"/>
    <s v="Nike Tiempo Legend 8 Club IC"/>
    <s v="AT6110-004"/>
  </r>
  <r>
    <s v="NIKE"/>
    <n v="1185732"/>
    <d v="2021-10-25T00:00:00"/>
    <s v="Northeast"/>
    <s v="Maine"/>
    <s v="Portland"/>
    <n v="46"/>
    <n v="879.06"/>
    <n v="0.49"/>
    <x v="2"/>
    <s v="Nike Air Max 2017"/>
    <s v="849560-001"/>
  </r>
  <r>
    <s v="NIKE"/>
    <n v="1185732"/>
    <d v="2021-10-26T00:00:00"/>
    <s v="Northeast"/>
    <s v="Maine"/>
    <s v="Portland"/>
    <n v="52"/>
    <n v="772.2"/>
    <n v="0.55000000000000004"/>
    <x v="2"/>
    <s v="Nike Flex RN 2018"/>
    <s v="AA7408-008"/>
  </r>
  <r>
    <s v="NIKE"/>
    <n v="1185732"/>
    <d v="2021-10-27T00:00:00"/>
    <s v="Northeast"/>
    <s v="Maine"/>
    <s v="Portland"/>
    <n v="13"/>
    <n v="166.4"/>
    <n v="0.4"/>
    <x v="2"/>
    <s v="NikeCourt Royale AC"/>
    <s v="BQ9138-601"/>
  </r>
  <r>
    <s v="NIKE"/>
    <n v="1185732"/>
    <d v="2021-10-28T00:00:00"/>
    <s v="Northeast"/>
    <s v="Maine"/>
    <s v="Portland"/>
    <n v="29"/>
    <n v="511.56"/>
    <n v="0.36"/>
    <x v="2"/>
    <s v="Jordan Air Latitude 720"/>
    <s v="AV5187-602"/>
  </r>
  <r>
    <s v="NIKE"/>
    <n v="1185732"/>
    <d v="2021-10-29T00:00:00"/>
    <s v="Northeast"/>
    <s v="Maine"/>
    <s v="Portland"/>
    <n v="50"/>
    <n v="990"/>
    <n v="0.55000000000000004"/>
    <x v="2"/>
    <s v="Nike Phantom Vision 2 Club Dynamic Fit TF"/>
    <s v="CD4173-606"/>
  </r>
  <r>
    <s v="NIKE"/>
    <n v="1185732"/>
    <d v="2021-10-30T00:00:00"/>
    <s v="Northeast"/>
    <s v="Maine"/>
    <s v="Portland"/>
    <n v="122"/>
    <n v="2166.7199999999998"/>
    <n v="0.48"/>
    <x v="2"/>
    <s v="Nike Air Force 1 '07 SE"/>
    <s v="AA0287-002"/>
  </r>
  <r>
    <s v="NIKE"/>
    <n v="1185732"/>
    <d v="2021-10-31T00:00:00"/>
    <s v="Northeast"/>
    <s v="Maine"/>
    <s v="Portland"/>
    <n v="44"/>
    <n v="765.16"/>
    <n v="0.47"/>
    <x v="2"/>
    <s v="Nike Zoom Fly 3 Premium"/>
    <s v="BV7756-001"/>
  </r>
  <r>
    <s v="NIKE"/>
    <n v="1185732"/>
    <d v="2021-11-01T00:00:00"/>
    <s v="Northeast"/>
    <s v="Maine"/>
    <s v="Portland"/>
    <n v="44"/>
    <n v="641.52"/>
    <n v="0.54"/>
    <x v="2"/>
    <s v="Nike SB Alleyoop"/>
    <s v="CJ0882-001"/>
  </r>
  <r>
    <s v="NIKE"/>
    <n v="1185732"/>
    <d v="2021-11-02T00:00:00"/>
    <s v="Northeast"/>
    <s v="Maine"/>
    <s v="Portland"/>
    <n v="21"/>
    <n v="277.2"/>
    <n v="0.4"/>
    <x v="2"/>
    <s v="Nike Mercurial Vapor 13 Elite SE FG"/>
    <s v="CD6720-808"/>
  </r>
  <r>
    <s v="NIKE"/>
    <n v="1185732"/>
    <d v="2021-11-03T00:00:00"/>
    <s v="Northeast"/>
    <s v="Maine"/>
    <s v="Portland"/>
    <n v="20"/>
    <n v="357.2"/>
    <n v="0.38"/>
    <x v="2"/>
    <s v="Nike Air VaporMax 2019"/>
    <s v="AR6632-603"/>
  </r>
  <r>
    <s v="NIKE"/>
    <n v="1185732"/>
    <d v="2021-11-04T00:00:00"/>
    <s v="Northeast"/>
    <s v="Maine"/>
    <s v="Portland"/>
    <n v="63"/>
    <n v="1253.07"/>
    <n v="0.51"/>
    <x v="2"/>
    <s v="Nike Air Zoom Structure 22"/>
    <s v="AA1640-002"/>
  </r>
  <r>
    <s v="NIKE"/>
    <n v="1185732"/>
    <d v="2021-11-05T00:00:00"/>
    <s v="Northeast"/>
    <s v="Maine"/>
    <s v="Portland"/>
    <n v="144"/>
    <n v="3369.6"/>
    <n v="0.45"/>
    <x v="2"/>
    <s v="NikeCourt Air Zoom Vapor X"/>
    <s v="AA8027-109"/>
  </r>
  <r>
    <s v="NIKE"/>
    <n v="1185732"/>
    <d v="2021-11-06T00:00:00"/>
    <s v="Northeast"/>
    <s v="Maine"/>
    <s v="Portland"/>
    <n v="60"/>
    <n v="1440"/>
    <n v="0.5"/>
    <x v="2"/>
    <s v="LeBron Soldier 13 SFG"/>
    <s v="AR4225-100"/>
  </r>
  <r>
    <s v="NIKE"/>
    <n v="1185732"/>
    <d v="2021-11-07T00:00:00"/>
    <s v="Northeast"/>
    <s v="Maine"/>
    <s v="Portland"/>
    <n v="47"/>
    <n v="1065.96"/>
    <n v="0.54"/>
    <x v="2"/>
    <s v="Air Jordan 13 Retro"/>
    <s v="414571-030"/>
  </r>
  <r>
    <s v="NIKE"/>
    <n v="1185732"/>
    <d v="2021-11-08T00:00:00"/>
    <s v="Northeast"/>
    <s v="Maine"/>
    <s v="Portland"/>
    <n v="34"/>
    <n v="557.6"/>
    <n v="0.4"/>
    <x v="2"/>
    <s v="Nike React Element 55 Premium"/>
    <s v="CD6964-002"/>
  </r>
  <r>
    <s v="NIKE"/>
    <n v="1185732"/>
    <d v="2021-11-09T00:00:00"/>
    <s v="Northeast"/>
    <s v="Maine"/>
    <s v="Portland"/>
    <n v="42"/>
    <n v="792.54"/>
    <n v="0.37"/>
    <x v="2"/>
    <s v="Nike Zoom Pegasus Turbo 2"/>
    <s v="CN7383-300"/>
  </r>
  <r>
    <s v="NIKE"/>
    <n v="1185732"/>
    <d v="2021-11-10T00:00:00"/>
    <s v="Northeast"/>
    <s v="Maine"/>
    <s v="Portland"/>
    <n v="72"/>
    <n v="2136.96"/>
    <n v="0.53"/>
    <x v="2"/>
    <s v="Nike Air Max 97"/>
    <s v="CI7388-600"/>
  </r>
  <r>
    <s v="NIKE"/>
    <n v="1185732"/>
    <d v="2021-11-11T00:00:00"/>
    <s v="Northeast"/>
    <s v="Maine"/>
    <s v="Portland"/>
    <n v="158"/>
    <n v="4010.04"/>
    <n v="0.47"/>
    <x v="2"/>
    <s v="Nike Free RN Flyknit 3.0"/>
    <s v="BV7782-001"/>
  </r>
  <r>
    <s v="NIKE"/>
    <n v="1185732"/>
    <d v="2021-11-12T00:00:00"/>
    <s v="Northeast"/>
    <s v="Maine"/>
    <s v="Portland"/>
    <n v="77"/>
    <n v="1811.04"/>
    <n v="0.49"/>
    <x v="2"/>
    <s v="Nike Air Force 1 GORE-TEX ®"/>
    <s v="CK2630-001"/>
  </r>
  <r>
    <s v="NIKE"/>
    <n v="1185732"/>
    <d v="2021-11-13T00:00:00"/>
    <s v="Northeast"/>
    <s v="Maine"/>
    <s v="Portland"/>
    <n v="58"/>
    <n v="1242.3599999999999"/>
    <n v="0.51"/>
    <x v="2"/>
    <s v="Nike Air Zoom Pegasus 36"/>
    <s v="CN6867-001"/>
  </r>
  <r>
    <s v="NIKE"/>
    <n v="1185732"/>
    <d v="2021-11-14T00:00:00"/>
    <s v="Northeast"/>
    <s v="Maine"/>
    <s v="Portland"/>
    <n v="51"/>
    <n v="878.22"/>
    <n v="0.42"/>
    <x v="2"/>
    <s v="Nike Phantom Venom Academy TF"/>
    <s v="AO0571-606"/>
  </r>
  <r>
    <s v="NIKE"/>
    <n v="1185732"/>
    <d v="2021-11-15T00:00:00"/>
    <s v="Northeast"/>
    <s v="Maine"/>
    <s v="Portland"/>
    <n v="53"/>
    <n v="954"/>
    <n v="0.36"/>
    <x v="2"/>
    <s v="Kyrie 4"/>
    <s v="943806-602"/>
  </r>
  <r>
    <s v="NIKE"/>
    <n v="1185732"/>
    <d v="2021-11-16T00:00:00"/>
    <s v="Northeast"/>
    <s v="Maine"/>
    <s v="Portland"/>
    <n v="85"/>
    <n v="2427.6"/>
    <n v="0.51"/>
    <x v="2"/>
    <s v="Nike Metcon 4 XD Patch"/>
    <s v="BQ7978-001"/>
  </r>
  <r>
    <s v="NIKE"/>
    <n v="1185732"/>
    <d v="2021-11-17T00:00:00"/>
    <s v="Northeast"/>
    <s v="Maine"/>
    <s v="Portland"/>
    <n v="143"/>
    <n v="3573.57"/>
    <n v="0.49"/>
    <x v="2"/>
    <s v="NikeCourt Royale SL"/>
    <s v="844896-002"/>
  </r>
  <r>
    <s v="NIKE"/>
    <n v="1185732"/>
    <d v="2021-11-18T00:00:00"/>
    <s v="Northeast"/>
    <s v="Maine"/>
    <s v="Portland"/>
    <n v="84"/>
    <n v="1854.72"/>
    <n v="0.48"/>
    <x v="2"/>
    <s v="Nike React Metcon"/>
    <s v="BQ6046-010"/>
  </r>
  <r>
    <s v="NIKE"/>
    <n v="1185732"/>
    <d v="2021-11-19T00:00:00"/>
    <s v="Northeast"/>
    <s v="Maine"/>
    <s v="Portland"/>
    <n v="63"/>
    <n v="1489.95"/>
    <n v="0.55000000000000004"/>
    <x v="2"/>
    <s v="Nike Phantom Vision 2 Academy Dynamic Fit TF"/>
    <s v="CD4172-606"/>
  </r>
  <r>
    <s v="NIKE"/>
    <n v="1185732"/>
    <d v="2021-11-20T00:00:00"/>
    <s v="Northeast"/>
    <s v="Maine"/>
    <s v="Portland"/>
    <n v="44"/>
    <n v="775.72"/>
    <n v="0.41"/>
    <x v="2"/>
    <s v="Nike ZoomX Vista Grind SP"/>
    <s v="CT5770-300"/>
  </r>
  <r>
    <s v="NIKE"/>
    <n v="1185732"/>
    <d v="2021-11-21T00:00:00"/>
    <s v="Northeast"/>
    <s v="Maine"/>
    <s v="Portland"/>
    <n v="60"/>
    <n v="1208.4000000000001"/>
    <n v="0.38"/>
    <x v="2"/>
    <s v="Nike Air Max 90"/>
    <s v="CU3004-176"/>
  </r>
  <r>
    <s v="NIKE"/>
    <n v="1185732"/>
    <d v="2021-12-20T00:00:00"/>
    <s v="Northeast"/>
    <s v="Maine"/>
    <s v="Portland"/>
    <n v="113"/>
    <n v="3539.16"/>
    <n v="0.54"/>
    <x v="2"/>
    <s v="Nike Air Max 270 React"/>
    <s v="CI3899-200"/>
  </r>
  <r>
    <s v="NIKE"/>
    <n v="1185732"/>
    <d v="2021-12-21T00:00:00"/>
    <s v="Northeast"/>
    <s v="Maine"/>
    <s v="Portland"/>
    <n v="147"/>
    <n v="3381"/>
    <n v="0.46"/>
    <x v="2"/>
    <s v="Nike Zoom Fly SP Fast"/>
    <s v="BV0389-001"/>
  </r>
  <r>
    <s v="NIKE"/>
    <n v="1185732"/>
    <d v="2021-12-22T00:00:00"/>
    <s v="Northeast"/>
    <s v="Maine"/>
    <s v="Portland"/>
    <n v="90"/>
    <n v="2072.6999999999998"/>
    <n v="0.47"/>
    <x v="2"/>
    <s v="Nike Drop-Type"/>
    <s v="CQ0989-002"/>
  </r>
  <r>
    <s v="NIKE"/>
    <n v="1185732"/>
    <d v="2021-12-23T00:00:00"/>
    <s v="Northeast"/>
    <s v="Maine"/>
    <s v="Portland"/>
    <n v="68"/>
    <n v="1394"/>
    <n v="0.5"/>
    <x v="2"/>
    <s v="Nike Air Max 98 SE"/>
    <s v="CI7379-400"/>
  </r>
  <r>
    <s v="NIKE"/>
    <n v="1185732"/>
    <d v="2021-12-24T00:00:00"/>
    <s v="Northeast"/>
    <s v="Maine"/>
    <s v="Portland"/>
    <n v="51"/>
    <n v="857.31"/>
    <n v="0.41"/>
    <x v="2"/>
    <s v="Nike Zoom Rival Fly 2"/>
    <s v="CN6881-300"/>
  </r>
  <r>
    <s v="NIKE"/>
    <n v="1185732"/>
    <d v="2021-12-25T00:00:00"/>
    <s v="Northeast"/>
    <s v="Maine"/>
    <s v="Portland"/>
    <n v="41"/>
    <n v="819.18"/>
    <n v="0.37"/>
    <x v="2"/>
    <s v="Nike MX-720-818"/>
    <s v="CI3869-500"/>
  </r>
  <r>
    <s v="NIKE"/>
    <n v="1185732"/>
    <d v="2021-12-26T00:00:00"/>
    <s v="Northeast"/>
    <s v="Maine"/>
    <s v="Portland"/>
    <n v="91"/>
    <n v="2653.56"/>
    <n v="0.54"/>
    <x v="2"/>
    <s v="Nike Blazer Low LE"/>
    <s v="AV9370-001"/>
  </r>
  <r>
    <s v="NIKE"/>
    <n v="1185732"/>
    <d v="2021-12-27T00:00:00"/>
    <s v="Northeast"/>
    <s v="Maine"/>
    <s v="Portland"/>
    <n v="122"/>
    <n v="3103.68"/>
    <n v="0.48"/>
    <x v="2"/>
    <s v="Nike Zoom Pegasus Turbo 2 Rise"/>
    <s v="BV1134-001"/>
  </r>
  <r>
    <s v="NIKE"/>
    <n v="1185732"/>
    <d v="2021-12-28T00:00:00"/>
    <s v="Northeast"/>
    <s v="Maine"/>
    <s v="Portland"/>
    <n v="70"/>
    <n v="1513.4"/>
    <n v="0.47"/>
    <x v="2"/>
    <s v="Nike Air Max 98"/>
    <s v="CT1531-001"/>
  </r>
  <r>
    <s v="NIKE"/>
    <n v="1185732"/>
    <d v="2021-12-29T00:00:00"/>
    <s v="Northeast"/>
    <s v="Maine"/>
    <s v="Portland"/>
    <n v="38"/>
    <n v="856.9"/>
    <n v="0.55000000000000004"/>
    <x v="2"/>
    <s v="Nike Air Max Dia SE"/>
    <s v="AR7410-603"/>
  </r>
  <r>
    <s v="NIKE"/>
    <n v="1185732"/>
    <d v="2021-12-30T00:00:00"/>
    <s v="Northeast"/>
    <s v="Maine"/>
    <s v="Portland"/>
    <n v="36"/>
    <n v="680.4"/>
    <n v="0.45"/>
    <x v="2"/>
    <s v="Nike Mercurial Superfly 7 Academy MDS TF"/>
    <s v="BQ5435-401"/>
  </r>
  <r>
    <s v="NIKE"/>
    <n v="1185732"/>
    <d v="2021-12-31T00:00:00"/>
    <s v="Northeast"/>
    <s v="Maine"/>
    <s v="Portland"/>
    <n v="36"/>
    <n v="692.64"/>
    <n v="0.37"/>
    <x v="2"/>
    <s v="Nike Tanjun"/>
    <s v="812655-011"/>
  </r>
  <r>
    <s v="NIKE"/>
    <n v="1185732"/>
    <d v="2021-09-17T00:00:00"/>
    <s v="Northeast"/>
    <s v="Maine"/>
    <s v="Portland"/>
    <n v="59"/>
    <n v="1748.76"/>
    <n v="0.52"/>
    <x v="2"/>
    <s v="Nike Air Max 90"/>
    <s v="325213-139"/>
  </r>
  <r>
    <s v="NIKE"/>
    <n v="1185732"/>
    <d v="2021-10-19T00:00:00"/>
    <s v="Northeast"/>
    <s v="Maine"/>
    <s v="Portland"/>
    <n v="120"/>
    <n v="3300"/>
    <n v="0.5"/>
    <x v="2"/>
    <s v="Nike Air Max 720 BETRUE"/>
    <s v="CJ5472-900"/>
  </r>
  <r>
    <s v="NIKE"/>
    <n v="1185732"/>
    <d v="2021-10-19T00:00:00"/>
    <s v="Northeast"/>
    <s v="Maine"/>
    <s v="Portland"/>
    <n v="59"/>
    <n v="1561.14"/>
    <n v="0.49"/>
    <x v="2"/>
    <s v="Nike Odyssey React"/>
    <s v="AO9820-001"/>
  </r>
  <r>
    <s v="NIKE"/>
    <n v="1185732"/>
    <d v="2021-10-19T00:00:00"/>
    <s v="Northeast"/>
    <s v="Maine"/>
    <s v="Portland"/>
    <n v="31"/>
    <n v="886.6"/>
    <n v="0.55000000000000004"/>
    <x v="2"/>
    <s v="Nike Legend React"/>
    <s v="AA1626-602"/>
  </r>
  <r>
    <s v="NIKE"/>
    <n v="1185732"/>
    <d v="2021-10-19T00:00:00"/>
    <s v="Northeast"/>
    <s v="Maine"/>
    <s v="Portland"/>
    <n v="26"/>
    <n v="520"/>
    <n v="0.4"/>
    <x v="2"/>
    <s v="Nike Air Zoom Winflo 6"/>
    <s v="AQ8228-102"/>
  </r>
  <r>
    <s v="NIKE"/>
    <n v="1185732"/>
    <d v="2021-10-19T00:00:00"/>
    <s v="Northeast"/>
    <s v="Maine"/>
    <s v="Portland"/>
    <n v="27"/>
    <n v="625.86"/>
    <n v="0.38"/>
    <x v="2"/>
    <s v="Nike Air Zoom Vomero 14"/>
    <s v="AH7858-010"/>
  </r>
  <r>
    <s v="NIKE"/>
    <n v="1185732"/>
    <d v="2021-10-19T00:00:00"/>
    <s v="Northeast"/>
    <s v="Maine"/>
    <s v="Portland"/>
    <n v="56"/>
    <n v="2018.24"/>
    <n v="0.53"/>
    <x v="2"/>
    <s v="Nike Air VaporMax SE"/>
    <s v="CI1246-302"/>
  </r>
  <r>
    <s v="NIKE"/>
    <n v="1185732"/>
    <d v="2021-11-18T00:00:00"/>
    <s v="Northeast"/>
    <s v="Maine"/>
    <s v="Portland"/>
    <n v="98"/>
    <n v="2977.24"/>
    <n v="0.49"/>
    <x v="2"/>
    <s v="Nike Mercurial Superfly 7 Academy MDS IC"/>
    <s v="BQ5430-401"/>
  </r>
  <r>
    <s v="NIKE"/>
    <n v="1185732"/>
    <d v="2021-11-18T00:00:00"/>
    <s v="Northeast"/>
    <s v="Maine"/>
    <s v="Portland"/>
    <n v="52"/>
    <n v="1352"/>
    <n v="0.5"/>
    <x v="2"/>
    <s v="NikeCourt Air Max Wildcard"/>
    <s v="AO7353-105"/>
  </r>
  <r>
    <s v="NIKE"/>
    <n v="1185732"/>
    <d v="2021-11-18T00:00:00"/>
    <s v="Northeast"/>
    <s v="Maine"/>
    <s v="Portland"/>
    <n v="55"/>
    <n v="1487.2"/>
    <n v="0.52"/>
    <x v="2"/>
    <s v="Nike Air Max 98"/>
    <s v="CI3709-001"/>
  </r>
  <r>
    <s v="NIKE"/>
    <n v="1185732"/>
    <d v="2021-11-18T00:00:00"/>
    <s v="Northeast"/>
    <s v="Maine"/>
    <s v="Portland"/>
    <n v="46"/>
    <n v="1068.1199999999999"/>
    <n v="0.43"/>
    <x v="2"/>
    <s v="Nike SB Zoom Stefan Janoski Mid RM"/>
    <s v="AT7324-001"/>
  </r>
  <r>
    <s v="NIKE"/>
    <n v="1185732"/>
    <d v="2021-11-18T00:00:00"/>
    <s v="Northeast"/>
    <s v="Maine"/>
    <s v="Portland"/>
    <n v="41"/>
    <n v="885.6"/>
    <n v="0.36"/>
    <x v="2"/>
    <s v="NikeCourt Air Zoom Zero"/>
    <s v="AA8022-107"/>
  </r>
  <r>
    <s v="NIKE"/>
    <n v="1185732"/>
    <d v="2021-11-18T00:00:00"/>
    <s v="Northeast"/>
    <s v="Maine"/>
    <s v="Portland"/>
    <n v="63"/>
    <n v="2279.34"/>
    <n v="0.54"/>
    <x v="2"/>
    <s v="Nike x Olivia Kim Air Footscape"/>
    <s v="CK3321-100"/>
  </r>
  <r>
    <s v="NIKE"/>
    <n v="1185732"/>
    <d v="2021-12-17T00:00:00"/>
    <s v="Northeast"/>
    <s v="Maine"/>
    <s v="Portland"/>
    <n v="138"/>
    <n v="4106.88"/>
    <n v="0.48"/>
    <x v="2"/>
    <s v="Nike M2K Tekno"/>
    <s v="AO3108-018"/>
  </r>
  <r>
    <s v="NIKE"/>
    <n v="1185732"/>
    <d v="2021-12-17T00:00:00"/>
    <s v="Northeast"/>
    <s v="Maine"/>
    <s v="Portland"/>
    <n v="74"/>
    <n v="1961"/>
    <n v="0.5"/>
    <x v="2"/>
    <s v="PG 3"/>
    <s v="AO2607-401"/>
  </r>
  <r>
    <s v="NIKE"/>
    <n v="1185732"/>
    <d v="2021-12-17T00:00:00"/>
    <s v="Northeast"/>
    <s v="Maine"/>
    <s v="Portland"/>
    <n v="68"/>
    <n v="1768"/>
    <n v="0.5"/>
    <x v="2"/>
    <s v="Air Jordan 5 Retro"/>
    <s v="CN2932-100"/>
  </r>
  <r>
    <s v="NIKE"/>
    <n v="1185732"/>
    <d v="2021-12-17T00:00:00"/>
    <s v="Northeast"/>
    <s v="Maine"/>
    <s v="Portland"/>
    <n v="50"/>
    <n v="1118"/>
    <n v="0.43"/>
    <x v="2"/>
    <s v="Nike Air Max Dia NRG"/>
    <s v="CQ2503-900"/>
  </r>
  <r>
    <s v="NIKE"/>
    <n v="1185732"/>
    <d v="2021-12-17T00:00:00"/>
    <s v="Northeast"/>
    <s v="Maine"/>
    <s v="Portland"/>
    <n v="54"/>
    <n v="1166.4000000000001"/>
    <n v="0.36"/>
    <x v="2"/>
    <s v="Nike Mercurial Vapor 13 Elite FG"/>
    <s v="AQ4176-049"/>
  </r>
  <r>
    <s v="NIKE"/>
    <n v="1185732"/>
    <d v="2021-12-17T00:00:00"/>
    <s v="Northeast"/>
    <s v="Maine"/>
    <s v="Portland"/>
    <n v="75"/>
    <n v="2742.75"/>
    <n v="0.53"/>
    <x v="2"/>
    <s v="Nike Air Max 720"/>
    <s v="AR9293-603"/>
  </r>
  <r>
    <s v="NIKE"/>
    <n v="1128299"/>
    <d v="2021-01-10T00:00:00"/>
    <s v="Northeast"/>
    <s v="Maine"/>
    <s v="Portland"/>
    <n v="98"/>
    <n v="1131.9000000000001"/>
    <n v="0.35"/>
    <x v="2"/>
    <s v="Nike Zoom KD12"/>
    <s v="AR4229-003"/>
  </r>
  <r>
    <s v="NIKE"/>
    <n v="1128299"/>
    <d v="2021-01-10T00:00:00"/>
    <s v="Northeast"/>
    <s v="Maine"/>
    <s v="Portland"/>
    <n v="109"/>
    <n v="1474.77"/>
    <n v="0.33"/>
    <x v="2"/>
    <s v="Air Jordan 7 Retro"/>
    <s v="313358-006"/>
  </r>
  <r>
    <s v="NIKE"/>
    <n v="1128299"/>
    <d v="2021-01-10T00:00:00"/>
    <s v="Northeast"/>
    <s v="Maine"/>
    <s v="Portland"/>
    <n v="101"/>
    <n v="1737.2"/>
    <n v="0.4"/>
    <x v="2"/>
    <s v="Nike Mercurial Superfly 7 Academy IC"/>
    <s v="AT7975-606"/>
  </r>
  <r>
    <s v="NIKE"/>
    <n v="1128299"/>
    <d v="2021-01-10T00:00:00"/>
    <s v="Northeast"/>
    <s v="Maine"/>
    <s v="Portland"/>
    <n v="59"/>
    <n v="989.43"/>
    <n v="0.39"/>
    <x v="2"/>
    <s v="Nike Air Zoom Pegasus 36 FlyEase"/>
    <s v="BV0614-005"/>
  </r>
  <r>
    <s v="NIKE"/>
    <n v="1185732"/>
    <d v="2021-01-24T00:00:00"/>
    <s v="West"/>
    <s v="Alaska"/>
    <s v="Anchorage"/>
    <n v="84"/>
    <n v="1790.88"/>
    <n v="0.41"/>
    <x v="2"/>
    <s v="Nike Daybreak"/>
    <s v="CQ7620-001"/>
  </r>
  <r>
    <s v="NIKE"/>
    <n v="1185732"/>
    <d v="2021-02-22T00:00:00"/>
    <s v="West"/>
    <s v="Alaska"/>
    <s v="Anchorage"/>
    <n v="173"/>
    <n v="4146.8100000000004"/>
    <n v="0.47"/>
    <x v="2"/>
    <s v="Nike P-6000 Icon Clash"/>
    <s v="BV1021-007"/>
  </r>
  <r>
    <s v="NIKE"/>
    <n v="1185732"/>
    <d v="2021-02-22T00:00:00"/>
    <s v="West"/>
    <s v="Alaska"/>
    <s v="Anchorage"/>
    <n v="65"/>
    <n v="1653.6"/>
    <n v="0.48"/>
    <x v="2"/>
    <s v="Nike Mercurial Superfly 7 Elite FG"/>
    <s v="AQ4174-049"/>
  </r>
  <r>
    <s v="NIKE"/>
    <n v="1185732"/>
    <d v="2021-02-22T00:00:00"/>
    <s v="West"/>
    <s v="Alaska"/>
    <s v="Anchorage"/>
    <n v="77"/>
    <n v="1225.07"/>
    <n v="0.37"/>
    <x v="2"/>
    <s v="Nike SB Chron Solarsoft Premium"/>
    <s v="CK0980-002"/>
  </r>
  <r>
    <s v="NIKE"/>
    <n v="1185732"/>
    <d v="2021-02-22T00:00:00"/>
    <s v="West"/>
    <s v="Alaska"/>
    <s v="Anchorage"/>
    <n v="46"/>
    <n v="879.06"/>
    <n v="0.39"/>
    <x v="2"/>
    <s v="Nike Tiempo Legend 8 Club TF"/>
    <s v="AT6109-606"/>
  </r>
  <r>
    <s v="NIKE"/>
    <n v="1185732"/>
    <d v="2021-02-22T00:00:00"/>
    <s v="West"/>
    <s v="Alaska"/>
    <s v="Anchorage"/>
    <n v="75"/>
    <n v="1710"/>
    <n v="0.38"/>
    <x v="2"/>
    <s v="Nike Air Max Bella TR 3"/>
    <s v="CJ0842-600"/>
  </r>
  <r>
    <s v="NIKE"/>
    <n v="1185732"/>
    <d v="2021-02-22T00:00:00"/>
    <s v="West"/>
    <s v="Alaska"/>
    <s v="Anchorage"/>
    <n v="102"/>
    <n v="2333.7600000000002"/>
    <n v="0.44"/>
    <x v="2"/>
    <s v="Nike Blazer Low Suede"/>
    <s v="AV9373-002"/>
  </r>
  <r>
    <s v="NIKE"/>
    <n v="1185732"/>
    <d v="2021-03-20T00:00:00"/>
    <s v="West"/>
    <s v="Alaska"/>
    <s v="Anchorage"/>
    <n v="153"/>
    <n v="3973.41"/>
    <n v="0.49"/>
    <x v="2"/>
    <s v="Nike Air Max 95 Premium"/>
    <s v="807443-503"/>
  </r>
  <r>
    <s v="NIKE"/>
    <n v="1185732"/>
    <d v="2021-03-20T00:00:00"/>
    <s v="West"/>
    <s v="Alaska"/>
    <s v="Anchorage"/>
    <n v="65"/>
    <n v="1690"/>
    <n v="0.5"/>
    <x v="2"/>
    <s v="Nike Pre-Love O.X."/>
    <s v="AO3166-300"/>
  </r>
  <r>
    <s v="NIKE"/>
    <n v="1185732"/>
    <d v="2021-03-20T00:00:00"/>
    <s v="West"/>
    <s v="Alaska"/>
    <s v="Anchorage"/>
    <n v="69"/>
    <n v="1046.73"/>
    <n v="0.37"/>
    <x v="2"/>
    <s v="Nike Mercurial Vapor 13 Academy MG"/>
    <s v="AT5269-606"/>
  </r>
  <r>
    <s v="NIKE"/>
    <n v="1185732"/>
    <d v="2021-03-20T00:00:00"/>
    <s v="West"/>
    <s v="Alaska"/>
    <s v="Anchorage"/>
    <n v="36"/>
    <n v="670.32"/>
    <n v="0.38"/>
    <x v="2"/>
    <s v="Nike Mercurial Superfly 7 Academy MG"/>
    <s v="AT7946-414"/>
  </r>
  <r>
    <s v="NIKE"/>
    <n v="1185732"/>
    <d v="2021-03-20T00:00:00"/>
    <s v="West"/>
    <s v="Alaska"/>
    <s v="Anchorage"/>
    <n v="53"/>
    <n v="1322.88"/>
    <n v="0.39"/>
    <x v="2"/>
    <s v="Nike Air Force 1 '07 SE"/>
    <s v="CI3446-001"/>
  </r>
  <r>
    <s v="NIKE"/>
    <n v="1185732"/>
    <d v="2021-03-20T00:00:00"/>
    <s v="West"/>
    <s v="Alaska"/>
    <s v="Anchorage"/>
    <n v="72"/>
    <n v="1526.4"/>
    <n v="0.4"/>
    <x v="2"/>
    <s v="Nike Zoom Pegasus Turbo XX"/>
    <s v="AR4347-600"/>
  </r>
  <r>
    <s v="NIKE"/>
    <n v="1185732"/>
    <d v="2021-04-21T00:00:00"/>
    <s v="West"/>
    <s v="Alaska"/>
    <s v="Anchorage"/>
    <n v="131"/>
    <n v="3254.04"/>
    <n v="0.46"/>
    <x v="2"/>
    <s v="Nike React Metcon"/>
    <s v="BQ6044-100"/>
  </r>
  <r>
    <s v="NIKE"/>
    <n v="1185732"/>
    <d v="2021-04-21T00:00:00"/>
    <s v="West"/>
    <s v="Alaska"/>
    <s v="Anchorage"/>
    <n v="61"/>
    <n v="1525"/>
    <n v="0.5"/>
    <x v="2"/>
    <s v="Nike Air Max 200"/>
    <s v="CI3867-001"/>
  </r>
  <r>
    <s v="NIKE"/>
    <n v="1185732"/>
    <d v="2021-04-21T00:00:00"/>
    <s v="West"/>
    <s v="Alaska"/>
    <s v="Anchorage"/>
    <n v="61"/>
    <n v="1073.5999999999999"/>
    <n v="0.4"/>
    <x v="2"/>
    <s v="Nike Phantom Venom Academy IC"/>
    <s v="AO0570-810"/>
  </r>
  <r>
    <s v="NIKE"/>
    <n v="1185732"/>
    <d v="2021-04-21T00:00:00"/>
    <s v="West"/>
    <s v="Alaska"/>
    <s v="Anchorage"/>
    <n v="44"/>
    <n v="765.16"/>
    <n v="0.37"/>
    <x v="2"/>
    <s v="Nike Phantom Vision Academy Dynamic Fit IC"/>
    <s v="AO3267-080"/>
  </r>
  <r>
    <s v="NIKE"/>
    <n v="1185732"/>
    <d v="2021-04-21T00:00:00"/>
    <s v="West"/>
    <s v="Alaska"/>
    <s v="Anchorage"/>
    <n v="41"/>
    <n v="849.52"/>
    <n v="0.37"/>
    <x v="2"/>
    <s v="Air Jordan 1 Jester XX Low Laced SE"/>
    <s v="CQ0278-200"/>
  </r>
  <r>
    <s v="NIKE"/>
    <n v="1185732"/>
    <d v="2021-04-21T00:00:00"/>
    <s v="West"/>
    <s v="Alaska"/>
    <s v="Anchorage"/>
    <n v="84"/>
    <n v="1811.04"/>
    <n v="0.44"/>
    <x v="2"/>
    <s v="Nike Mercurial Vapor 13 Club MG"/>
    <s v="AT7968-606"/>
  </r>
  <r>
    <s v="NIKE"/>
    <n v="1185732"/>
    <d v="2021-05-20T00:00:00"/>
    <s v="West"/>
    <s v="Alaska"/>
    <s v="Anchorage"/>
    <n v="160"/>
    <n v="4720"/>
    <n v="0.5"/>
    <x v="2"/>
    <s v="Nike Zoom Pegasus Turbo 2 Special Edition"/>
    <s v="BV7757-500"/>
  </r>
  <r>
    <s v="NIKE"/>
    <n v="1185732"/>
    <d v="2021-05-20T00:00:00"/>
    <s v="West"/>
    <s v="Alaska"/>
    <s v="Anchorage"/>
    <n v="72"/>
    <n v="1814.4"/>
    <n v="0.45"/>
    <x v="2"/>
    <s v="Nike Metcon 5 AMP"/>
    <s v="CN5455-160"/>
  </r>
  <r>
    <s v="NIKE"/>
    <n v="1185732"/>
    <d v="2021-05-20T00:00:00"/>
    <s v="West"/>
    <s v="Alaska"/>
    <s v="Anchorage"/>
    <n v="84"/>
    <n v="1780.8"/>
    <n v="0.4"/>
    <x v="2"/>
    <s v="Air Jordan 5 Retro"/>
    <s v="CD2722-001"/>
  </r>
  <r>
    <s v="NIKE"/>
    <n v="1185732"/>
    <d v="2021-05-20T00:00:00"/>
    <s v="West"/>
    <s v="Alaska"/>
    <s v="Anchorage"/>
    <n v="63"/>
    <n v="1220.94"/>
    <n v="0.38"/>
    <x v="2"/>
    <s v="Nike ZoomX Vaporfly NEXT%"/>
    <s v="AO4568-600"/>
  </r>
  <r>
    <s v="NIKE"/>
    <n v="1185732"/>
    <d v="2021-05-20T00:00:00"/>
    <s v="West"/>
    <s v="Alaska"/>
    <s v="Anchorage"/>
    <n v="69"/>
    <n v="1625.64"/>
    <n v="0.38"/>
    <x v="2"/>
    <s v="Nike Mercurial Vapor 13 Academy IC"/>
    <s v="AT7993-414"/>
  </r>
  <r>
    <s v="NIKE"/>
    <n v="1185732"/>
    <d v="2021-05-20T00:00:00"/>
    <s v="West"/>
    <s v="Alaska"/>
    <s v="Anchorage"/>
    <n v="100"/>
    <n v="2747"/>
    <n v="0.41"/>
    <x v="2"/>
    <s v="Nike Tiempo Legend 8 Academy TF"/>
    <s v="AT6100-606"/>
  </r>
  <r>
    <s v="NIKE"/>
    <n v="1185732"/>
    <d v="2021-06-22T00:00:00"/>
    <s v="West"/>
    <s v="Alaska"/>
    <s v="Anchorage"/>
    <n v="189"/>
    <n v="5129.46"/>
    <n v="0.46"/>
    <x v="2"/>
    <s v="Kyrie 6 'Enlightenment'"/>
    <s v="BQ4630-500"/>
  </r>
  <r>
    <s v="NIKE"/>
    <n v="1185732"/>
    <d v="2021-06-22T00:00:00"/>
    <s v="West"/>
    <s v="Alaska"/>
    <s v="Anchorage"/>
    <n v="112"/>
    <n v="3080"/>
    <n v="0.5"/>
    <x v="2"/>
    <s v="Nike React Metcon AMP"/>
    <s v="CT9155-063"/>
  </r>
  <r>
    <s v="NIKE"/>
    <n v="1185732"/>
    <d v="2021-06-22T00:00:00"/>
    <s v="West"/>
    <s v="Alaska"/>
    <s v="Anchorage"/>
    <n v="81"/>
    <n v="1545.48"/>
    <n v="0.36"/>
    <x v="2"/>
    <s v="Air Jordan 8 Retro"/>
    <s v="CI1236-100"/>
  </r>
  <r>
    <s v="NIKE"/>
    <n v="1185732"/>
    <d v="2021-06-22T00:00:00"/>
    <s v="West"/>
    <s v="Alaska"/>
    <s v="Anchorage"/>
    <n v="90"/>
    <n v="1717.2"/>
    <n v="0.36"/>
    <x v="2"/>
    <s v="Nike Phantom Venom Club IC"/>
    <s v="AO0578-717"/>
  </r>
  <r>
    <s v="NIKE"/>
    <n v="1185732"/>
    <d v="2021-06-22T00:00:00"/>
    <s v="West"/>
    <s v="Alaska"/>
    <s v="Anchorage"/>
    <n v="84"/>
    <n v="1814.4"/>
    <n v="0.36"/>
    <x v="2"/>
    <s v="Nike Mercurial Superfly 7 Academy TF"/>
    <s v="AT7978-414"/>
  </r>
  <r>
    <s v="NIKE"/>
    <n v="1185732"/>
    <d v="2021-06-22T00:00:00"/>
    <s v="West"/>
    <s v="Alaska"/>
    <s v="Anchorage"/>
    <n v="126"/>
    <n v="3545.64"/>
    <n v="0.42"/>
    <x v="2"/>
    <s v="Nike Air Max 98"/>
    <s v="AH6799-300"/>
  </r>
  <r>
    <s v="NIKE"/>
    <n v="1185732"/>
    <d v="2021-07-20T00:00:00"/>
    <s v="West"/>
    <s v="Alaska"/>
    <s v="Anchorage"/>
    <n v="182"/>
    <n v="5274.36"/>
    <n v="0.46"/>
    <x v="2"/>
    <s v="Nike P-6000 SE"/>
    <s v="CJ9585-600"/>
  </r>
  <r>
    <s v="NIKE"/>
    <n v="1185732"/>
    <d v="2021-07-20T00:00:00"/>
    <s v="West"/>
    <s v="Alaska"/>
    <s v="Anchorage"/>
    <n v="111"/>
    <n v="3078.03"/>
    <n v="0.47"/>
    <x v="2"/>
    <s v="Nike Air Force 1 '07 Essential"/>
    <s v="CJ1646-600"/>
  </r>
  <r>
    <s v="NIKE"/>
    <n v="1185732"/>
    <d v="2021-07-20T00:00:00"/>
    <s v="West"/>
    <s v="Alaska"/>
    <s v="Anchorage"/>
    <n v="102"/>
    <n v="1946.16"/>
    <n v="0.36"/>
    <x v="2"/>
    <s v="Nike Air Force 1 '07"/>
    <s v="CT4328-101"/>
  </r>
  <r>
    <s v="NIKE"/>
    <n v="1185732"/>
    <d v="2021-07-20T00:00:00"/>
    <s v="West"/>
    <s v="Alaska"/>
    <s v="Anchorage"/>
    <n v="75"/>
    <n v="1453.5"/>
    <n v="0.38"/>
    <x v="2"/>
    <s v="Nike Air Force 1 Sage Low LX"/>
    <s v="CI3482-200"/>
  </r>
  <r>
    <s v="NIKE"/>
    <n v="1185732"/>
    <d v="2021-07-20T00:00:00"/>
    <s v="West"/>
    <s v="Alaska"/>
    <s v="Anchorage"/>
    <n v="91"/>
    <n v="2164.89"/>
    <n v="0.39"/>
    <x v="2"/>
    <s v="Nike Air Max Dia SE"/>
    <s v="CD0479-200"/>
  </r>
  <r>
    <s v="NIKE"/>
    <n v="1185732"/>
    <d v="2021-07-20T00:00:00"/>
    <s v="West"/>
    <s v="Alaska"/>
    <s v="Anchorage"/>
    <n v="130"/>
    <n v="3919.5"/>
    <n v="0.45"/>
    <x v="2"/>
    <s v="Nike Air Max Verona"/>
    <s v="CZ6156-101"/>
  </r>
  <r>
    <s v="NIKE"/>
    <n v="1185732"/>
    <d v="2021-08-21T00:00:00"/>
    <s v="West"/>
    <s v="Alaska"/>
    <s v="Anchorage"/>
    <n v="163"/>
    <n v="4327.6499999999996"/>
    <n v="0.45"/>
    <x v="2"/>
    <s v="Nike Free Metcon 3"/>
    <s v="CJ6314-146"/>
  </r>
  <r>
    <s v="NIKE"/>
    <n v="1185732"/>
    <d v="2021-08-21T00:00:00"/>
    <s v="West"/>
    <s v="Alaska"/>
    <s v="Anchorage"/>
    <n v="106"/>
    <n v="2671.2"/>
    <n v="0.45"/>
    <x v="2"/>
    <s v="NikeCourt Blanc"/>
    <s v="CI0808-100"/>
  </r>
  <r>
    <s v="NIKE"/>
    <n v="1185732"/>
    <d v="2021-08-21T00:00:00"/>
    <s v="West"/>
    <s v="Alaska"/>
    <s v="Anchorage"/>
    <n v="102"/>
    <n v="1982.88"/>
    <n v="0.36"/>
    <x v="2"/>
    <s v="Nike Free Metcon 3"/>
    <s v="CJ0861-017"/>
  </r>
  <r>
    <s v="NIKE"/>
    <n v="1185732"/>
    <d v="2021-08-21T00:00:00"/>
    <s v="West"/>
    <s v="Alaska"/>
    <s v="Anchorage"/>
    <n v="68"/>
    <n v="1441.6"/>
    <n v="0.4"/>
    <x v="2"/>
    <s v="Nike Zoom Pegasus Turbo 2"/>
    <s v="AT8242-009"/>
  </r>
  <r>
    <s v="NIKE"/>
    <n v="1185732"/>
    <d v="2021-08-21T00:00:00"/>
    <s v="West"/>
    <s v="Alaska"/>
    <s v="Anchorage"/>
    <n v="65"/>
    <n v="1531.4"/>
    <n v="0.38"/>
    <x v="2"/>
    <s v="Nike Air Max 270 React ENG"/>
    <s v="CK2595-500"/>
  </r>
  <r>
    <s v="NIKE"/>
    <n v="1185732"/>
    <d v="2021-08-21T00:00:00"/>
    <s v="West"/>
    <s v="Alaska"/>
    <s v="Anchorage"/>
    <n v="104"/>
    <n v="2926.56"/>
    <n v="0.42"/>
    <x v="2"/>
    <s v="Nike Air Max 90"/>
    <s v="CD0490-104"/>
  </r>
  <r>
    <s v="NIKE"/>
    <n v="1185732"/>
    <d v="2021-09-20T00:00:00"/>
    <s v="West"/>
    <s v="Alaska"/>
    <s v="Anchorage"/>
    <n v="131"/>
    <n v="4024.32"/>
    <n v="0.48"/>
    <x v="2"/>
    <s v="Nike Air Force 1 '07"/>
    <s v="315115-112"/>
  </r>
  <r>
    <s v="NIKE"/>
    <n v="1185732"/>
    <d v="2021-09-20T00:00:00"/>
    <s v="West"/>
    <s v="Alaska"/>
    <s v="Anchorage"/>
    <n v="91"/>
    <n v="2402.4"/>
    <n v="0.48"/>
    <x v="2"/>
    <s v="Jordan Air Max 200 XX"/>
    <s v="AV5186-101"/>
  </r>
  <r>
    <s v="NIKE"/>
    <n v="1185732"/>
    <d v="2021-09-20T00:00:00"/>
    <s v="West"/>
    <s v="Alaska"/>
    <s v="Anchorage"/>
    <n v="59"/>
    <n v="1121"/>
    <n v="0.38"/>
    <x v="2"/>
    <s v="Nike SuperRep Go"/>
    <s v="CJ0860-668"/>
  </r>
  <r>
    <s v="NIKE"/>
    <n v="1185732"/>
    <d v="2021-09-20T00:00:00"/>
    <s v="West"/>
    <s v="Alaska"/>
    <s v="Anchorage"/>
    <n v="56"/>
    <n v="1092"/>
    <n v="0.39"/>
    <x v="2"/>
    <s v="Nike Air VaporMax Flyknit 3"/>
    <s v="AJ6910-009"/>
  </r>
  <r>
    <s v="NIKE"/>
    <n v="1185732"/>
    <d v="2021-09-20T00:00:00"/>
    <s v="West"/>
    <s v="Alaska"/>
    <s v="Anchorage"/>
    <n v="60"/>
    <n v="1488"/>
    <n v="0.4"/>
    <x v="2"/>
    <s v="Nike Air Zoom SuperRep"/>
    <s v="BQ7043-668"/>
  </r>
  <r>
    <s v="NIKE"/>
    <n v="1185732"/>
    <d v="2021-09-20T00:00:00"/>
    <s v="West"/>
    <s v="Alaska"/>
    <s v="Anchorage"/>
    <n v="84"/>
    <n v="2204.16"/>
    <n v="0.41"/>
    <x v="2"/>
    <s v="Nike Air Max 270 React ENG"/>
    <s v="CK2608-100"/>
  </r>
  <r>
    <s v="NIKE"/>
    <n v="1185732"/>
    <d v="2021-10-22T00:00:00"/>
    <s v="West"/>
    <s v="Alaska"/>
    <s v="Anchorage"/>
    <n v="113"/>
    <n v="3611.48"/>
    <n v="0.47"/>
    <x v="2"/>
    <s v="Nike Air Max 97"/>
    <s v="921733-104"/>
  </r>
  <r>
    <s v="NIKE"/>
    <n v="1185732"/>
    <d v="2021-10-22T00:00:00"/>
    <s v="West"/>
    <s v="Alaska"/>
    <s v="Anchorage"/>
    <n v="77"/>
    <n v="2217.6"/>
    <n v="0.48"/>
    <x v="2"/>
    <s v="Nike Air Force 1 '07"/>
    <s v="CJ1379-001"/>
  </r>
  <r>
    <s v="NIKE"/>
    <n v="1185732"/>
    <d v="2021-10-22T00:00:00"/>
    <s v="West"/>
    <s v="Alaska"/>
    <s v="Anchorage"/>
    <n v="46"/>
    <n v="1085.5999999999999"/>
    <n v="0.4"/>
    <x v="2"/>
    <s v="Nike Court Vintage Premium"/>
    <s v="CT1726-100"/>
  </r>
  <r>
    <s v="NIKE"/>
    <n v="1185732"/>
    <d v="2021-10-22T00:00:00"/>
    <s v="West"/>
    <s v="Alaska"/>
    <s v="Anchorage"/>
    <n v="42"/>
    <n v="892.08"/>
    <n v="0.36"/>
    <x v="2"/>
    <s v="Nike Air Max 97"/>
    <s v="CT4525-001"/>
  </r>
  <r>
    <s v="NIKE"/>
    <n v="1185732"/>
    <d v="2021-10-22T00:00:00"/>
    <s v="West"/>
    <s v="Alaska"/>
    <s v="Anchorage"/>
    <n v="44"/>
    <n v="1093.4000000000001"/>
    <n v="0.35"/>
    <x v="2"/>
    <s v="Nike SB Bruin High"/>
    <s v="923112-001"/>
  </r>
  <r>
    <s v="NIKE"/>
    <n v="1185732"/>
    <d v="2021-10-22T00:00:00"/>
    <s v="West"/>
    <s v="Alaska"/>
    <s v="Anchorage"/>
    <n v="83"/>
    <n v="2423.6"/>
    <n v="0.4"/>
    <x v="2"/>
    <s v="Air Jordan XXXIV PF"/>
    <s v="BQ3381-600"/>
  </r>
  <r>
    <s v="NIKE"/>
    <n v="1185732"/>
    <d v="2021-11-21T00:00:00"/>
    <s v="West"/>
    <s v="Alaska"/>
    <s v="Anchorage"/>
    <n v="123"/>
    <n v="4014.72"/>
    <n v="0.48"/>
    <x v="2"/>
    <s v="Nike Metcon 5"/>
    <s v="AO2982-076"/>
  </r>
  <r>
    <s v="NIKE"/>
    <n v="1185732"/>
    <d v="2021-11-21T00:00:00"/>
    <s v="West"/>
    <s v="Alaska"/>
    <s v="Anchorage"/>
    <n v="81"/>
    <n v="2198.34"/>
    <n v="0.46"/>
    <x v="2"/>
    <s v="Nike React Phantom Run Flyknit 2"/>
    <s v="CJ0277-002"/>
  </r>
  <r>
    <s v="NIKE"/>
    <n v="1185732"/>
    <d v="2021-11-21T00:00:00"/>
    <s v="West"/>
    <s v="Alaska"/>
    <s v="Anchorage"/>
    <n v="93"/>
    <n v="2139.9299999999998"/>
    <n v="0.39"/>
    <x v="2"/>
    <s v="Nike Joyride Run Flyknit"/>
    <s v="AQ2730-009"/>
  </r>
  <r>
    <s v="NIKE"/>
    <n v="1185732"/>
    <d v="2021-11-21T00:00:00"/>
    <s v="West"/>
    <s v="Alaska"/>
    <s v="Anchorage"/>
    <n v="90"/>
    <n v="2120.4"/>
    <n v="0.38"/>
    <x v="2"/>
    <s v="Nike Air Max 90"/>
    <s v="CT1030-100"/>
  </r>
  <r>
    <s v="NIKE"/>
    <n v="1185732"/>
    <d v="2021-11-21T00:00:00"/>
    <s v="West"/>
    <s v="Alaska"/>
    <s v="Anchorage"/>
    <n v="83"/>
    <n v="2004.45"/>
    <n v="0.35"/>
    <x v="2"/>
    <s v="Nike Air VaporMax 360"/>
    <s v="CK9671-001"/>
  </r>
  <r>
    <s v="NIKE"/>
    <n v="1185732"/>
    <d v="2021-11-21T00:00:00"/>
    <s v="West"/>
    <s v="Alaska"/>
    <s v="Anchorage"/>
    <n v="101"/>
    <n v="3139.08"/>
    <n v="0.42"/>
    <x v="2"/>
    <s v="Nike Offcourt"/>
    <s v="BQ4632-602"/>
  </r>
  <r>
    <s v="NIKE"/>
    <n v="1185732"/>
    <d v="2021-12-20T00:00:00"/>
    <s v="West"/>
    <s v="Alaska"/>
    <s v="Anchorage"/>
    <n v="174"/>
    <n v="5642.82"/>
    <n v="0.47"/>
    <x v="2"/>
    <s v="Nike React Phantom Run Flyknit 2"/>
    <s v="CJ0280-001"/>
  </r>
  <r>
    <s v="NIKE"/>
    <n v="1185732"/>
    <d v="2021-12-20T00:00:00"/>
    <s v="West"/>
    <s v="Alaska"/>
    <s v="Anchorage"/>
    <n v="112"/>
    <n v="3158.4"/>
    <n v="0.47"/>
    <x v="2"/>
    <s v="Jordan Break"/>
    <s v="AR6374-402"/>
  </r>
  <r>
    <s v="NIKE"/>
    <n v="1128299"/>
    <d v="2021-01-10T00:00:00"/>
    <s v="West"/>
    <s v="Alaska"/>
    <s v="Anchorage"/>
    <n v="109"/>
    <n v="1366.86"/>
    <n v="0.38"/>
    <x v="2"/>
    <s v="LeBron 7 QS"/>
    <s v="CU5646-001"/>
  </r>
  <r>
    <s v="NIKE"/>
    <n v="1128299"/>
    <d v="2021-01-10T00:00:00"/>
    <s v="West"/>
    <s v="Alaska"/>
    <s v="Anchorage"/>
    <n v="109"/>
    <n v="1546.71"/>
    <n v="0.33"/>
    <x v="2"/>
    <s v="Nike In-Season TR 9"/>
    <s v="AR4543-013"/>
  </r>
  <r>
    <s v="NIKE"/>
    <n v="1128299"/>
    <d v="2021-01-10T00:00:00"/>
    <s v="West"/>
    <s v="Alaska"/>
    <s v="Anchorage"/>
    <n v="113"/>
    <n v="1667.88"/>
    <n v="0.36"/>
    <x v="2"/>
    <s v="Nike Joyride Run FlyKnit"/>
    <s v="CI3707-100"/>
  </r>
  <r>
    <s v="NIKE"/>
    <n v="1128299"/>
    <d v="2021-01-10T00:00:00"/>
    <s v="West"/>
    <s v="Alaska"/>
    <s v="Anchorage"/>
    <n v="56"/>
    <n v="842.8"/>
    <n v="0.35"/>
    <x v="2"/>
    <s v="Nike ZoomX Vista Grind"/>
    <s v="CQ9500-100"/>
  </r>
  <r>
    <s v="NIKE"/>
    <n v="1128299"/>
    <d v="2021-01-10T00:00:00"/>
    <s v="West"/>
    <s v="Alaska"/>
    <s v="Anchorage"/>
    <n v="46"/>
    <n v="634.79999999999995"/>
    <n v="0.3"/>
    <x v="2"/>
    <s v="Nike Air Force 1 Sage Low"/>
    <s v="CJ1642-002"/>
  </r>
  <r>
    <s v="NIKE"/>
    <n v="1128299"/>
    <d v="2021-01-10T00:00:00"/>
    <s v="West"/>
    <s v="Alaska"/>
    <s v="Anchorage"/>
    <n v="123"/>
    <n v="2789.64"/>
    <n v="0.54"/>
    <x v="2"/>
    <s v="Nike Air Force 1 '07 LV8"/>
    <s v="CD0888-002"/>
  </r>
  <r>
    <s v="NIKE"/>
    <n v="1128299"/>
    <d v="2021-02-10T00:00:00"/>
    <s v="West"/>
    <s v="Alaska"/>
    <s v="Anchorage"/>
    <n v="143"/>
    <n v="1698.84"/>
    <n v="0.36"/>
    <x v="2"/>
    <s v="Nike Air Max 720"/>
    <s v="CI3868-001"/>
  </r>
  <r>
    <s v="NIKE"/>
    <n v="1128299"/>
    <d v="2021-02-10T00:00:00"/>
    <s v="West"/>
    <s v="Alaska"/>
    <s v="Anchorage"/>
    <n v="98"/>
    <n v="1317.12"/>
    <n v="0.32"/>
    <x v="2"/>
    <s v="Nike Air Max Dia"/>
    <s v="CJ0636-100"/>
  </r>
  <r>
    <s v="NIKE"/>
    <n v="1128299"/>
    <d v="2021-02-10T00:00:00"/>
    <s v="West"/>
    <s v="Alaska"/>
    <s v="Anchorage"/>
    <n v="94"/>
    <n v="1488.96"/>
    <n v="0.36"/>
    <x v="2"/>
    <s v="Air Jordan 1 Mid SE"/>
    <s v="852542-087"/>
  </r>
  <r>
    <s v="NIKE"/>
    <n v="1128299"/>
    <d v="2021-02-10T00:00:00"/>
    <s v="West"/>
    <s v="Hawaii"/>
    <s v="Honolulu"/>
    <n v="56"/>
    <n v="895.44"/>
    <n v="0.39"/>
    <x v="2"/>
    <s v="Nike Daybreak"/>
    <s v="CK2351-601"/>
  </r>
  <r>
    <s v="NIKE"/>
    <n v="1128299"/>
    <d v="2021-02-10T00:00:00"/>
    <s v="West"/>
    <s v="Hawaii"/>
    <s v="Honolulu"/>
    <n v="38"/>
    <n v="535.79999999999995"/>
    <n v="0.3"/>
    <x v="2"/>
    <s v="Nike SB Shane"/>
    <s v="BV0657-400"/>
  </r>
  <r>
    <s v="NIKE"/>
    <n v="1128299"/>
    <d v="2021-02-10T00:00:00"/>
    <s v="West"/>
    <s v="Hawaii"/>
    <s v="Honolulu"/>
    <n v="102"/>
    <n v="2468.4"/>
    <n v="0.55000000000000004"/>
    <x v="2"/>
    <s v="Nike Mercurial Vapor 13 Club Neymar Jr. TF"/>
    <s v="AT8000-104"/>
  </r>
  <r>
    <s v="NIKE"/>
    <n v="1128299"/>
    <d v="2021-03-09T00:00:00"/>
    <s v="West"/>
    <s v="Hawaii"/>
    <s v="Honolulu"/>
    <n v="135"/>
    <n v="2376"/>
    <n v="0.4"/>
    <x v="2"/>
    <s v="Air Jordan 1 Mid"/>
    <s v="554724-066"/>
  </r>
  <r>
    <s v="NIKE"/>
    <n v="1128299"/>
    <d v="2021-03-09T00:00:00"/>
    <s v="West"/>
    <s v="Hawaii"/>
    <s v="Honolulu"/>
    <n v="91"/>
    <n v="1523.34"/>
    <n v="0.31"/>
    <x v="2"/>
    <s v="Nike Air Max 270 React"/>
    <s v="CJ0619-100"/>
  </r>
  <r>
    <s v="NIKE"/>
    <n v="1128299"/>
    <d v="2021-03-09T00:00:00"/>
    <s v="West"/>
    <s v="Hawaii"/>
    <s v="Honolulu"/>
    <n v="101"/>
    <n v="2245.23"/>
    <n v="0.39"/>
    <x v="2"/>
    <s v="Nike Air Max 98"/>
    <s v="CJ0592-001"/>
  </r>
  <r>
    <s v="NIKE"/>
    <n v="1128299"/>
    <d v="2021-03-09T00:00:00"/>
    <s v="West"/>
    <s v="Hawaii"/>
    <s v="Honolulu"/>
    <n v="69"/>
    <n v="1291.68"/>
    <n v="0.36"/>
    <x v="2"/>
    <s v="Nike Joyride Dual Run Premium"/>
    <s v="CT3867-001"/>
  </r>
  <r>
    <s v="NIKE"/>
    <n v="1128299"/>
    <d v="2021-03-09T00:00:00"/>
    <s v="West"/>
    <s v="Hawaii"/>
    <s v="Honolulu"/>
    <n v="36"/>
    <n v="514.79999999999995"/>
    <n v="0.26"/>
    <x v="2"/>
    <s v="Nike Free RN Flyknit 3.0 2020"/>
    <s v="CJ0267-001"/>
  </r>
  <r>
    <s v="NIKE"/>
    <n v="1128299"/>
    <d v="2021-03-09T00:00:00"/>
    <s v="West"/>
    <s v="Hawaii"/>
    <s v="Honolulu"/>
    <n v="85"/>
    <n v="2337.5"/>
    <n v="0.55000000000000004"/>
    <x v="2"/>
    <s v="Nike Mercurial Vapor 13 Club Neymar Jr IC"/>
    <s v="AT7998-104"/>
  </r>
  <r>
    <s v="NIKE"/>
    <n v="1128299"/>
    <d v="2021-04-10T00:00:00"/>
    <s v="West"/>
    <s v="Hawaii"/>
    <s v="Honolulu"/>
    <n v="130"/>
    <n v="2761.2"/>
    <n v="0.36"/>
    <x v="2"/>
    <s v="Nike Mercurial Vapor 13 Elite Neymar Jr. FG"/>
    <s v="AT7898-104"/>
  </r>
  <r>
    <s v="NIKE"/>
    <n v="1128299"/>
    <d v="2021-04-10T00:00:00"/>
    <s v="West"/>
    <s v="Hawaii"/>
    <s v="Honolulu"/>
    <n v="81"/>
    <n v="1729.35"/>
    <n v="0.35"/>
    <x v="2"/>
    <s v="PG 4 EP"/>
    <s v="CD5086-500"/>
  </r>
  <r>
    <s v="NIKE"/>
    <n v="1128299"/>
    <d v="2021-04-10T00:00:00"/>
    <s v="West"/>
    <s v="Hawaii"/>
    <s v="Honolulu"/>
    <n v="91"/>
    <n v="2074.8000000000002"/>
    <n v="0.38"/>
    <x v="2"/>
    <s v="Air Max 97 LX"/>
    <s v="CJ0625-700"/>
  </r>
  <r>
    <s v="NIKE"/>
    <n v="1128299"/>
    <d v="2021-04-10T00:00:00"/>
    <s v="West"/>
    <s v="Hawaii"/>
    <s v="Honolulu"/>
    <n v="73"/>
    <n v="1226.4000000000001"/>
    <n v="0.35"/>
    <x v="2"/>
    <s v="Nike Air Max 90"/>
    <s v="CT4352-104"/>
  </r>
  <r>
    <s v="NIKE"/>
    <n v="1128299"/>
    <d v="2021-04-10T00:00:00"/>
    <s v="West"/>
    <s v="Hawaii"/>
    <s v="Honolulu"/>
    <n v="42"/>
    <n v="589.67999999999995"/>
    <n v="0.27"/>
    <x v="2"/>
    <s v="Jordan 'Why Not?' Zer0.3 PF"/>
    <s v="CD3002-103"/>
  </r>
  <r>
    <s v="NIKE"/>
    <n v="1128299"/>
    <d v="2021-04-10T00:00:00"/>
    <s v="West"/>
    <s v="Hawaii"/>
    <s v="Honolulu"/>
    <n v="94"/>
    <n v="3102"/>
    <n v="0.5"/>
    <x v="2"/>
    <s v="Nike Air Zoom SuperRep"/>
    <s v="CD3460-010"/>
  </r>
  <r>
    <s v="NIKE"/>
    <n v="1128299"/>
    <d v="2021-05-11T00:00:00"/>
    <s v="West"/>
    <s v="Hawaii"/>
    <s v="Honolulu"/>
    <n v="158"/>
    <n v="2981.46"/>
    <n v="0.37"/>
    <x v="2"/>
    <s v="Nike Metcon 5 AMP"/>
    <s v="CD3395-006"/>
  </r>
  <r>
    <s v="NIKE"/>
    <n v="1128299"/>
    <d v="2021-05-11T00:00:00"/>
    <s v="West"/>
    <s v="Hawaii"/>
    <s v="Honolulu"/>
    <n v="98"/>
    <n v="1875.72"/>
    <n v="0.33"/>
    <x v="2"/>
    <s v="Nike Air Max Tailwind 99"/>
    <s v="CQ6569-001"/>
  </r>
  <r>
    <s v="NIKE"/>
    <n v="1128299"/>
    <d v="2021-05-11T00:00:00"/>
    <s v="West"/>
    <s v="Hawaii"/>
    <s v="Honolulu"/>
    <n v="98"/>
    <n v="2195.1999999999998"/>
    <n v="0.4"/>
    <x v="2"/>
    <s v="Nike Mercurial Vapor 13 Club IC"/>
    <s v="AT7997-606"/>
  </r>
  <r>
    <s v="NIKE"/>
    <n v="1128299"/>
    <d v="2021-05-11T00:00:00"/>
    <s v="West"/>
    <s v="Hawaii"/>
    <s v="Honolulu"/>
    <n v="80"/>
    <n v="1664"/>
    <n v="0.4"/>
    <x v="2"/>
    <s v="Nike Air Max 97"/>
    <s v="CI3708-700"/>
  </r>
  <r>
    <s v="NIKE"/>
    <n v="1128299"/>
    <d v="2021-05-11T00:00:00"/>
    <s v="West"/>
    <s v="Hawaii"/>
    <s v="Honolulu"/>
    <n v="46"/>
    <n v="708.4"/>
    <n v="0.28000000000000003"/>
    <x v="2"/>
    <s v="Nike Air Max Triax"/>
    <s v="CT1104-700"/>
  </r>
  <r>
    <s v="NIKE"/>
    <n v="1128299"/>
    <d v="2021-05-11T00:00:00"/>
    <s v="West"/>
    <s v="Hawaii"/>
    <s v="Honolulu"/>
    <n v="143"/>
    <n v="5426.85"/>
    <n v="0.55000000000000004"/>
    <x v="2"/>
    <s v="LeBron 17 Low"/>
    <s v="CD5007-102"/>
  </r>
  <r>
    <s v="NIKE"/>
    <n v="1128299"/>
    <d v="2021-06-10T00:00:00"/>
    <s v="West"/>
    <s v="Hawaii"/>
    <s v="Honolulu"/>
    <n v="210"/>
    <n v="5628"/>
    <n v="0.4"/>
    <x v="2"/>
    <s v="Nike Mercurial Vapor 13 Academy Neymar Jr. TF"/>
    <s v="AT7995-104"/>
  </r>
  <r>
    <s v="NIKE"/>
    <n v="1128299"/>
    <d v="2021-06-10T00:00:00"/>
    <s v="West"/>
    <s v="Hawaii"/>
    <s v="Honolulu"/>
    <n v="156"/>
    <n v="3481.92"/>
    <n v="0.31"/>
    <x v="2"/>
    <s v="Nike Air Max 2090"/>
    <s v="BV9977-101"/>
  </r>
  <r>
    <s v="NIKE"/>
    <n v="1128299"/>
    <d v="2021-06-10T00:00:00"/>
    <s v="West"/>
    <s v="Hawaii"/>
    <s v="Honolulu"/>
    <n v="180"/>
    <n v="4600.8"/>
    <n v="0.36"/>
    <x v="2"/>
    <s v="Nike Renew Fusion"/>
    <s v="CD0200-003"/>
  </r>
  <r>
    <s v="NIKE"/>
    <n v="1128299"/>
    <d v="2021-06-10T00:00:00"/>
    <s v="West"/>
    <s v="Hawaii"/>
    <s v="Honolulu"/>
    <n v="133"/>
    <n v="3739.96"/>
    <n v="0.38"/>
    <x v="2"/>
    <s v="LeBron 17"/>
    <s v="BQ3177-100"/>
  </r>
  <r>
    <s v="NIKE"/>
    <n v="1128299"/>
    <d v="2021-06-10T00:00:00"/>
    <s v="West"/>
    <s v="Hawaii"/>
    <s v="Honolulu"/>
    <n v="88"/>
    <n v="2191.1999999999998"/>
    <n v="0.3"/>
    <x v="2"/>
    <s v="Nike Air Max 720 OBJ Slip"/>
    <s v="DA4155-400"/>
  </r>
  <r>
    <s v="NIKE"/>
    <n v="1128299"/>
    <d v="2021-06-10T00:00:00"/>
    <s v="West"/>
    <s v="Hawaii"/>
    <s v="Honolulu"/>
    <n v="169"/>
    <n v="8524.36"/>
    <n v="0.52"/>
    <x v="2"/>
    <s v="Nike SuperRep Go"/>
    <s v="CJ0773-010"/>
  </r>
  <r>
    <s v="NIKE"/>
    <n v="1128299"/>
    <d v="2021-07-09T00:00:00"/>
    <s v="West"/>
    <s v="Hawaii"/>
    <s v="Honolulu"/>
    <n v="208"/>
    <n v="5695.04"/>
    <n v="0.37"/>
    <x v="2"/>
    <s v="Nike Air Max 90 Premium"/>
    <s v="CQ0912-100"/>
  </r>
  <r>
    <s v="NIKE"/>
    <n v="1128299"/>
    <d v="2021-07-09T00:00:00"/>
    <s v="West"/>
    <s v="Hawaii"/>
    <s v="Honolulu"/>
    <n v="182"/>
    <n v="5012.28"/>
    <n v="0.34"/>
    <x v="2"/>
    <s v="Nike Mercurial Superfly 7 Elite SE FG"/>
    <s v="CT1099-093"/>
  </r>
  <r>
    <s v="NIKE"/>
    <n v="1128299"/>
    <d v="2021-07-09T00:00:00"/>
    <s v="West"/>
    <s v="Hawaii"/>
    <s v="Honolulu"/>
    <n v="150"/>
    <n v="4266"/>
    <n v="0.36"/>
    <x v="2"/>
    <s v="Nike Epic Phantom React A.I.R. Cody Hudson"/>
    <s v="CI1718-001"/>
  </r>
  <r>
    <s v="NIKE"/>
    <n v="1128299"/>
    <d v="2021-07-09T00:00:00"/>
    <s v="West"/>
    <s v="Hawaii"/>
    <s v="Honolulu"/>
    <n v="130"/>
    <n v="3796"/>
    <n v="0.4"/>
    <x v="2"/>
    <s v="Nike Air Max 90"/>
    <s v="CD0490-101"/>
  </r>
  <r>
    <s v="NIKE"/>
    <n v="1128299"/>
    <d v="2021-07-09T00:00:00"/>
    <s v="West"/>
    <s v="Hawaii"/>
    <s v="Honolulu"/>
    <n v="149"/>
    <n v="3576"/>
    <n v="0.3"/>
    <x v="2"/>
    <s v="Nike Mercurial Superfly 7 Club TF"/>
    <s v="AT7980-606"/>
  </r>
  <r>
    <s v="NIKE"/>
    <n v="1128299"/>
    <d v="2021-07-09T00:00:00"/>
    <s v="West"/>
    <s v="Hawaii"/>
    <s v="Honolulu"/>
    <n v="154"/>
    <n v="7687.68"/>
    <n v="0.52"/>
    <x v="2"/>
    <s v="Nike Zoom Gravity"/>
    <s v="BQ3202-011"/>
  </r>
  <r>
    <s v="NIKE"/>
    <n v="1128299"/>
    <d v="2021-08-10T00:00:00"/>
    <s v="West"/>
    <s v="Hawaii"/>
    <s v="Honolulu"/>
    <n v="210"/>
    <n v="6138.3"/>
    <n v="0.37"/>
    <x v="2"/>
    <s v="Nike Air Max 270 React ENG"/>
    <s v="CD0113-400"/>
  </r>
  <r>
    <s v="NIKE"/>
    <n v="1128299"/>
    <d v="2021-08-10T00:00:00"/>
    <s v="West"/>
    <s v="Hawaii"/>
    <s v="Honolulu"/>
    <n v="218"/>
    <n v="5262.52"/>
    <n v="0.34"/>
    <x v="2"/>
    <s v="Nike Air Force 1 Type"/>
    <s v="CQ2344-100"/>
  </r>
  <r>
    <s v="NIKE"/>
    <n v="1128299"/>
    <d v="2021-08-10T00:00:00"/>
    <s v="West"/>
    <s v="Hawaii"/>
    <s v="Honolulu"/>
    <n v="162"/>
    <n v="4043.52"/>
    <n v="0.39"/>
    <x v="2"/>
    <s v="Nike Air Max 270 React"/>
    <s v="AO4971-700"/>
  </r>
  <r>
    <s v="NIKE"/>
    <n v="1128299"/>
    <d v="2021-08-10T00:00:00"/>
    <s v="West"/>
    <s v="Hawaii"/>
    <s v="Honolulu"/>
    <n v="142"/>
    <n v="3615.32"/>
    <n v="0.38"/>
    <x v="2"/>
    <s v="Nike React Presto"/>
    <s v="AV2605-101"/>
  </r>
  <r>
    <s v="NIKE"/>
    <n v="1128299"/>
    <d v="2021-08-10T00:00:00"/>
    <s v="West"/>
    <s v="Hawaii"/>
    <s v="Honolulu"/>
    <n v="147"/>
    <n v="2738.61"/>
    <n v="0.27"/>
    <x v="2"/>
    <s v="Nike Legend React"/>
    <s v="AA1625-009"/>
  </r>
  <r>
    <s v="NIKE"/>
    <n v="1128299"/>
    <d v="2021-08-10T00:00:00"/>
    <s v="West"/>
    <s v="Hawaii"/>
    <s v="Honolulu"/>
    <n v="88"/>
    <n v="3358.08"/>
    <n v="0.53"/>
    <x v="2"/>
    <s v="Air Jordan 1 Low SE"/>
    <s v="CK3022-005"/>
  </r>
  <r>
    <s v="NIKE"/>
    <n v="1128299"/>
    <d v="2021-09-11T00:00:00"/>
    <s v="West"/>
    <s v="Hawaii"/>
    <s v="Honolulu"/>
    <n v="149"/>
    <n v="3325.68"/>
    <n v="0.36"/>
    <x v="2"/>
    <s v="NikeCourt Air Max Wildcard"/>
    <s v="AO7351-104"/>
  </r>
  <r>
    <s v="NIKE"/>
    <n v="1128299"/>
    <d v="2021-09-11T00:00:00"/>
    <s v="West"/>
    <s v="Hawaii"/>
    <s v="Honolulu"/>
    <n v="149"/>
    <n v="3392.73"/>
    <n v="0.33"/>
    <x v="2"/>
    <s v="Nike Blazer Low"/>
    <s v="AJ9515-001"/>
  </r>
  <r>
    <s v="NIKE"/>
    <n v="1128299"/>
    <d v="2021-09-11T00:00:00"/>
    <s v="West"/>
    <s v="Hawaii"/>
    <s v="Honolulu"/>
    <n v="105"/>
    <n v="2620.8000000000002"/>
    <n v="0.39"/>
    <x v="2"/>
    <s v="Zoom LeBron 3 QS"/>
    <s v="AO2434-101"/>
  </r>
  <r>
    <s v="NIKE"/>
    <n v="1128299"/>
    <d v="2021-09-11T00:00:00"/>
    <s v="West"/>
    <s v="Hawaii"/>
    <s v="Honolulu"/>
    <n v="85"/>
    <n v="2108"/>
    <n v="0.4"/>
    <x v="2"/>
    <s v="Nike Free Metcon 3"/>
    <s v="CJ0861-010"/>
  </r>
  <r>
    <s v="NIKE"/>
    <n v="1128299"/>
    <d v="2021-09-11T00:00:00"/>
    <s v="West"/>
    <s v="Hawaii"/>
    <s v="Honolulu"/>
    <n v="91"/>
    <n v="1938.3"/>
    <n v="0.3"/>
    <x v="2"/>
    <s v="KD Trey 5 VII EP"/>
    <s v="AT1198-401"/>
  </r>
  <r>
    <s v="NIKE"/>
    <n v="1128299"/>
    <d v="2021-09-11T00:00:00"/>
    <s v="West"/>
    <s v="Hawaii"/>
    <s v="Honolulu"/>
    <n v="105"/>
    <n v="3116.4"/>
    <n v="0.53"/>
    <x v="2"/>
    <s v="Nike Mercurial Vapor 13 Academy TF"/>
    <s v="AT7996-606"/>
  </r>
  <r>
    <s v="NIKE"/>
    <n v="1128299"/>
    <d v="2021-10-10T00:00:00"/>
    <s v="West"/>
    <s v="Hawaii"/>
    <s v="Honolulu"/>
    <n v="124"/>
    <n v="2579.1999999999998"/>
    <n v="0.4"/>
    <x v="2"/>
    <s v="Jordan React Havoc SE"/>
    <s v="CK2772-101"/>
  </r>
  <r>
    <s v="NIKE"/>
    <n v="1128299"/>
    <d v="2021-10-10T00:00:00"/>
    <s v="West"/>
    <s v="Hawaii"/>
    <s v="Honolulu"/>
    <n v="138"/>
    <n v="2525.4"/>
    <n v="0.3"/>
    <x v="2"/>
    <s v="Nike SB Air Max Stefan Janoski 2"/>
    <s v="AQ7477-009"/>
  </r>
  <r>
    <s v="NIKE"/>
    <n v="1128299"/>
    <d v="2021-10-10T00:00:00"/>
    <s v="West"/>
    <s v="Hawaii"/>
    <s v="Honolulu"/>
    <n v="87"/>
    <n v="1705.2"/>
    <n v="0.35"/>
    <x v="2"/>
    <s v="Nike Free RN Flyknit 3.0"/>
    <s v="AQ5707-001"/>
  </r>
  <r>
    <s v="NIKE"/>
    <n v="1128299"/>
    <d v="2021-10-10T00:00:00"/>
    <s v="West"/>
    <s v="Hawaii"/>
    <s v="Honolulu"/>
    <n v="83"/>
    <n v="1535.5"/>
    <n v="0.37"/>
    <x v="2"/>
    <s v="Nike ISPA Joyride Envelope"/>
    <s v="BV4584-001"/>
  </r>
  <r>
    <s v="NIKE"/>
    <n v="1128299"/>
    <d v="2021-10-10T00:00:00"/>
    <s v="West"/>
    <s v="Hawaii"/>
    <s v="Honolulu"/>
    <n v="70"/>
    <n v="1234.8"/>
    <n v="0.28000000000000003"/>
    <x v="2"/>
    <s v="Nike Mercurial Superfly 7 Elite SE FG"/>
    <s v="CD6721-808"/>
  </r>
  <r>
    <s v="NIKE"/>
    <n v="1128299"/>
    <d v="2021-10-10T00:00:00"/>
    <s v="West"/>
    <s v="Hawaii"/>
    <s v="Honolulu"/>
    <n v="75"/>
    <n v="2448"/>
    <n v="0.51"/>
    <x v="2"/>
    <s v="Nike Phantom Venom Academy FG"/>
    <s v="AO0566-606"/>
  </r>
  <r>
    <s v="NIKE"/>
    <n v="1128299"/>
    <d v="2021-11-10T00:00:00"/>
    <s v="West"/>
    <s v="Hawaii"/>
    <s v="Honolulu"/>
    <n v="158"/>
    <n v="2981.46"/>
    <n v="0.37"/>
    <x v="2"/>
    <s v="Nike Air Ghost Racer"/>
    <s v="AT5410-003"/>
  </r>
  <r>
    <s v="NIKE"/>
    <n v="1128299"/>
    <d v="2021-11-10T00:00:00"/>
    <s v="West"/>
    <s v="Hawaii"/>
    <s v="Honolulu"/>
    <n v="168"/>
    <n v="3010.56"/>
    <n v="0.32"/>
    <x v="2"/>
    <s v="Nike ACG Air Terra Antarktik"/>
    <s v="BV6348-300"/>
  </r>
  <r>
    <s v="NIKE"/>
    <n v="1128299"/>
    <d v="2021-11-10T00:00:00"/>
    <s v="West"/>
    <s v="Hawaii"/>
    <s v="Honolulu"/>
    <n v="123"/>
    <n v="2460"/>
    <n v="0.4"/>
    <x v="2"/>
    <s v="Nike Air Max 2 Light"/>
    <s v="CI3703-401"/>
  </r>
  <r>
    <s v="NIKE"/>
    <n v="1128299"/>
    <d v="2021-11-10T00:00:00"/>
    <s v="West"/>
    <s v="Hawaii"/>
    <s v="Honolulu"/>
    <n v="104"/>
    <n v="2433.6"/>
    <n v="0.39"/>
    <x v="2"/>
    <s v="Nike Mercurial Superfly 7 Academy MG"/>
    <s v="AT7946-414"/>
  </r>
  <r>
    <s v="NIKE"/>
    <n v="1128299"/>
    <d v="2021-11-10T00:00:00"/>
    <s v="West"/>
    <s v="Hawaii"/>
    <s v="Honolulu"/>
    <n v="113"/>
    <n v="2813.7"/>
    <n v="0.3"/>
    <x v="2"/>
    <s v="Nike AlphaDunk"/>
    <s v="BQ5401-001"/>
  </r>
  <r>
    <s v="NIKE"/>
    <n v="1128299"/>
    <d v="2021-11-10T00:00:00"/>
    <s v="West"/>
    <s v="Hawaii"/>
    <s v="Honolulu"/>
    <n v="140"/>
    <n v="5969.6"/>
    <n v="0.52"/>
    <x v="2"/>
    <s v="Nike Daybreak SP"/>
    <s v="BV7725-500"/>
  </r>
  <r>
    <s v="NIKE"/>
    <n v="1128299"/>
    <d v="2021-12-09T00:00:00"/>
    <s v="West"/>
    <s v="Hawaii"/>
    <s v="Honolulu"/>
    <n v="189"/>
    <n v="5140.8"/>
    <n v="0.4"/>
    <x v="2"/>
    <s v="Nike x MMW Joyride CC3 Setter"/>
    <s v="CU7623-002"/>
  </r>
  <r>
    <s v="NIKE"/>
    <n v="1128299"/>
    <d v="2021-12-09T00:00:00"/>
    <s v="West"/>
    <s v="Hawaii"/>
    <s v="Honolulu"/>
    <n v="182"/>
    <n v="4204.2"/>
    <n v="0.3"/>
    <x v="2"/>
    <s v="Nike Air Max 95 SP"/>
    <s v="CK5669-400"/>
  </r>
  <r>
    <s v="NIKE"/>
    <n v="1128299"/>
    <d v="2021-12-09T00:00:00"/>
    <s v="West"/>
    <s v="Hawaii"/>
    <s v="Honolulu"/>
    <n v="135"/>
    <n v="3496.5"/>
    <n v="0.35"/>
    <x v="2"/>
    <s v="Nike SB Blazer Low GT"/>
    <s v="704939-103"/>
  </r>
  <r>
    <s v="NIKE"/>
    <n v="1128299"/>
    <d v="2021-12-09T00:00:00"/>
    <s v="West"/>
    <s v="Hawaii"/>
    <s v="Honolulu"/>
    <n v="145"/>
    <n v="3704.75"/>
    <n v="0.35"/>
    <x v="2"/>
    <s v="LeBron 17 Monstars"/>
    <s v="CD5050-400"/>
  </r>
  <r>
    <s v="NIKE"/>
    <n v="1128299"/>
    <d v="2021-12-09T00:00:00"/>
    <s v="West"/>
    <s v="Hawaii"/>
    <s v="Honolulu"/>
    <n v="128"/>
    <n v="2795.52"/>
    <n v="0.26"/>
    <x v="2"/>
    <s v="Kyrie 5 x Bandulu"/>
    <s v="CK5836-100"/>
  </r>
  <r>
    <s v="NIKE"/>
    <n v="1128299"/>
    <d v="2021-12-09T00:00:00"/>
    <s v="West"/>
    <s v="Hawaii"/>
    <s v="Honolulu"/>
    <n v="142"/>
    <n v="6319"/>
    <n v="0.5"/>
    <x v="2"/>
    <s v="Nike Air Max Impact"/>
    <s v="CI1396-600"/>
  </r>
  <r>
    <s v="NIKE"/>
    <n v="1128299"/>
    <d v="2021-01-17T00:00:00"/>
    <s v="West"/>
    <s v="Hawaii"/>
    <s v="Honolulu"/>
    <n v="115"/>
    <n v="1879.1"/>
    <n v="0.43"/>
    <x v="2"/>
    <s v="Nike Air Max 90 QS"/>
    <s v="CD0916-001"/>
  </r>
  <r>
    <s v="NIKE"/>
    <n v="1128299"/>
    <d v="2021-01-17T00:00:00"/>
    <s v="West"/>
    <s v="Hawaii"/>
    <s v="Honolulu"/>
    <n v="123"/>
    <n v="2066.4"/>
    <n v="0.35"/>
    <x v="2"/>
    <s v="Nike React Element 55 SE"/>
    <s v="BV1507-001"/>
  </r>
  <r>
    <s v="NIKE"/>
    <n v="1128299"/>
    <d v="2021-01-17T00:00:00"/>
    <s v="West"/>
    <s v="Hawaii"/>
    <s v="Honolulu"/>
    <n v="123"/>
    <n v="2269.35"/>
    <n v="0.41"/>
    <x v="2"/>
    <s v="Jordan Proto-Max 720"/>
    <s v="BQ6623-070"/>
  </r>
  <r>
    <s v="NIKE"/>
    <n v="1128299"/>
    <d v="2021-01-17T00:00:00"/>
    <s v="West"/>
    <s v="Hawaii"/>
    <s v="Honolulu"/>
    <n v="77"/>
    <n v="1628.55"/>
    <n v="0.45"/>
    <x v="2"/>
    <s v="Nike Phantom Vision 2 Academy Dynamic Fit MG"/>
    <s v="CD4156-606"/>
  </r>
  <r>
    <s v="NIKE"/>
    <n v="1128299"/>
    <d v="2021-01-17T00:00:00"/>
    <s v="West"/>
    <s v="Hawaii"/>
    <s v="Honolulu"/>
    <n v="68"/>
    <n v="1101.5999999999999"/>
    <n v="0.3"/>
    <x v="2"/>
    <s v="Nike React Element 55 SE"/>
    <s v="CI3831-200"/>
  </r>
  <r>
    <s v="NIKE"/>
    <n v="1128299"/>
    <d v="2021-01-17T00:00:00"/>
    <s v="West"/>
    <s v="Hawaii"/>
    <s v="Honolulu"/>
    <n v="124"/>
    <n v="3584.84"/>
    <n v="0.59"/>
    <x v="2"/>
    <s v="Nike Air Max2 Light"/>
    <s v="AO1741-003"/>
  </r>
  <r>
    <s v="NIKE"/>
    <n v="1128299"/>
    <d v="2021-02-17T00:00:00"/>
    <s v="West"/>
    <s v="Hawaii"/>
    <s v="Honolulu"/>
    <n v="137"/>
    <n v="2071.44"/>
    <n v="0.42"/>
    <x v="2"/>
    <s v="Nike Air Max 270"/>
    <s v="AH8050-100"/>
  </r>
  <r>
    <s v="NIKE"/>
    <n v="1128299"/>
    <d v="2021-02-17T00:00:00"/>
    <s v="West"/>
    <s v="Hawaii"/>
    <s v="Honolulu"/>
    <n v="111"/>
    <n v="1903.65"/>
    <n v="0.35"/>
    <x v="2"/>
    <s v="Nike Phantom Vision 2 Club Dynamic Fit MG"/>
    <s v="CD4159-606"/>
  </r>
  <r>
    <s v="NIKE"/>
    <n v="1128299"/>
    <d v="2021-02-17T00:00:00"/>
    <s v="West"/>
    <s v="Hawaii"/>
    <s v="Honolulu"/>
    <n v="111"/>
    <n v="2175.6"/>
    <n v="0.4"/>
    <x v="2"/>
    <s v="Nike Air Force 1 '07 LV8"/>
    <s v="CK4363-100"/>
  </r>
  <r>
    <s v="NIKE"/>
    <n v="1128299"/>
    <d v="2021-02-17T00:00:00"/>
    <s v="Southeast"/>
    <s v="Florida"/>
    <s v="Orlando"/>
    <n v="74"/>
    <n v="1465.2"/>
    <n v="0.44"/>
    <x v="2"/>
    <s v="Nike Air Max 90"/>
    <s v="CN8490-100"/>
  </r>
  <r>
    <s v="NIKE"/>
    <n v="1128299"/>
    <d v="2021-02-17T00:00:00"/>
    <s v="Southeast"/>
    <s v="Florida"/>
    <s v="Orlando"/>
    <n v="60"/>
    <n v="998.4"/>
    <n v="0.32"/>
    <x v="2"/>
    <s v="Nike Free RN 5.0 2020"/>
    <s v="CI9921-001"/>
  </r>
  <r>
    <s v="NIKE"/>
    <n v="1128299"/>
    <d v="2021-02-17T00:00:00"/>
    <s v="Southeast"/>
    <s v="Florida"/>
    <s v="Orlando"/>
    <n v="108"/>
    <n v="2944.08"/>
    <n v="0.57999999999999996"/>
    <x v="2"/>
    <s v="Nike Phantom Vision Academy Dynamic Fit TF"/>
    <s v="AO3269-717"/>
  </r>
  <r>
    <s v="NIKE"/>
    <n v="1128299"/>
    <d v="2021-03-16T00:00:00"/>
    <s v="Southeast"/>
    <s v="Florida"/>
    <s v="Orlando"/>
    <n v="160"/>
    <n v="3017.6"/>
    <n v="0.41"/>
    <x v="2"/>
    <s v="Nike ACG MOC 3.0"/>
    <s v="CI9367-301"/>
  </r>
  <r>
    <s v="NIKE"/>
    <n v="1128299"/>
    <d v="2021-03-16T00:00:00"/>
    <s v="Southeast"/>
    <s v="Florida"/>
    <s v="Orlando"/>
    <n v="100"/>
    <n v="2204"/>
    <n v="0.38"/>
    <x v="2"/>
    <s v="Nike Mercurial Vapor 13 Academy Neymar Jr. MG"/>
    <s v="AT7960-104"/>
  </r>
  <r>
    <s v="NIKE"/>
    <n v="1128299"/>
    <d v="2021-03-16T00:00:00"/>
    <s v="Southeast"/>
    <s v="Florida"/>
    <s v="Orlando"/>
    <n v="115"/>
    <n v="2917.55"/>
    <n v="0.43"/>
    <x v="2"/>
    <s v="Nike Air DSVM"/>
    <s v="AT8179-100"/>
  </r>
  <r>
    <s v="NIKE"/>
    <n v="1128299"/>
    <d v="2021-03-16T00:00:00"/>
    <s v="Southeast"/>
    <s v="Florida"/>
    <s v="Orlando"/>
    <n v="91"/>
    <n v="2216.7600000000002"/>
    <n v="0.42"/>
    <x v="2"/>
    <s v="Nike x Carhartt WIP Air Max 95"/>
    <s v="AV3866-001"/>
  </r>
  <r>
    <s v="NIKE"/>
    <n v="1128299"/>
    <d v="2021-03-16T00:00:00"/>
    <s v="Southeast"/>
    <s v="Florida"/>
    <s v="Orlando"/>
    <n v="44"/>
    <n v="885.72"/>
    <n v="0.33"/>
    <x v="2"/>
    <s v="Nike Odyssey React Flyknit 2"/>
    <s v="AH1015-010"/>
  </r>
  <r>
    <s v="NIKE"/>
    <n v="1128299"/>
    <d v="2021-03-16T00:00:00"/>
    <s v="Southeast"/>
    <s v="Florida"/>
    <s v="Orlando"/>
    <n v="101"/>
    <n v="3272.4"/>
    <n v="0.6"/>
    <x v="2"/>
    <s v="Nike Tiempo Legend 8 Elite FG"/>
    <s v="AT5293-004"/>
  </r>
  <r>
    <s v="NIKE"/>
    <n v="1128299"/>
    <d v="2021-04-17T00:00:00"/>
    <s v="Southeast"/>
    <s v="Florida"/>
    <s v="Orlando"/>
    <n v="138"/>
    <n v="3593.52"/>
    <n v="0.42"/>
    <x v="2"/>
    <s v="Nike Mercurial Superfly 7 Club MG"/>
    <s v="AT7949-606"/>
  </r>
  <r>
    <s v="NIKE"/>
    <n v="1128299"/>
    <d v="2021-04-17T00:00:00"/>
    <s v="Southeast"/>
    <s v="Florida"/>
    <s v="Orlando"/>
    <n v="98"/>
    <n v="2263.8000000000002"/>
    <n v="0.35"/>
    <x v="2"/>
    <s v="Nike Joyride CC3 Setter"/>
    <s v="AT6395-002"/>
  </r>
  <r>
    <s v="NIKE"/>
    <n v="1128299"/>
    <d v="2021-04-17T00:00:00"/>
    <s v="Southeast"/>
    <s v="Florida"/>
    <s v="Orlando"/>
    <n v="120"/>
    <n v="3247.2"/>
    <n v="0.41"/>
    <x v="2"/>
    <s v="Nike Renew Run"/>
    <s v="CK6357-005"/>
  </r>
  <r>
    <s v="NIKE"/>
    <n v="1128299"/>
    <d v="2021-04-17T00:00:00"/>
    <s v="Southeast"/>
    <s v="Florida"/>
    <s v="Orlando"/>
    <n v="84"/>
    <n v="1965.6"/>
    <n v="0.45"/>
    <x v="2"/>
    <s v="Nike React Ianga"/>
    <s v="AV5555-001"/>
  </r>
  <r>
    <s v="NIKE"/>
    <n v="1128299"/>
    <d v="2021-04-17T00:00:00"/>
    <s v="Southeast"/>
    <s v="Florida"/>
    <s v="Orlando"/>
    <n v="58"/>
    <n v="1197.7"/>
    <n v="0.35"/>
    <x v="2"/>
    <s v="Air Jordan 10 Retro"/>
    <s v="310805-137"/>
  </r>
  <r>
    <s v="NIKE"/>
    <n v="1128299"/>
    <d v="2021-04-17T00:00:00"/>
    <s v="Southeast"/>
    <s v="Florida"/>
    <s v="Orlando"/>
    <n v="109"/>
    <n v="4708.8"/>
    <n v="0.6"/>
    <x v="2"/>
    <s v="Air Jordan 12 Retro"/>
    <s v="130690-017"/>
  </r>
  <r>
    <s v="NIKE"/>
    <n v="1128299"/>
    <d v="2021-05-18T00:00:00"/>
    <s v="Southeast"/>
    <s v="Florida"/>
    <s v="Orlando"/>
    <n v="155"/>
    <n v="3865.7"/>
    <n v="0.43"/>
    <x v="2"/>
    <s v="Nike Air Max 270 React"/>
    <s v="CT1264-101"/>
  </r>
  <r>
    <s v="NIKE"/>
    <n v="1128299"/>
    <d v="2021-05-18T00:00:00"/>
    <s v="Southeast"/>
    <s v="Florida"/>
    <s v="Orlando"/>
    <n v="128"/>
    <n v="3072"/>
    <n v="0.4"/>
    <x v="2"/>
    <s v="Nike Air Max 200 SP"/>
    <s v="CK5668-600"/>
  </r>
  <r>
    <s v="NIKE"/>
    <n v="1128299"/>
    <d v="2021-05-18T00:00:00"/>
    <s v="Southeast"/>
    <s v="Florida"/>
    <s v="Orlando"/>
    <n v="119"/>
    <n v="3159.45"/>
    <n v="0.45"/>
    <x v="2"/>
    <s v="Nike Mercurial Superfly 7 Academy MDS MG"/>
    <s v="BQ5427-401"/>
  </r>
  <r>
    <s v="NIKE"/>
    <n v="1128299"/>
    <d v="2021-05-18T00:00:00"/>
    <s v="Southeast"/>
    <s v="Florida"/>
    <s v="Orlando"/>
    <n v="88"/>
    <n v="2232.56"/>
    <n v="0.43"/>
    <x v="2"/>
    <s v="Nike Air Zoom Winflo 6"/>
    <s v="AQ7497-300"/>
  </r>
  <r>
    <s v="NIKE"/>
    <n v="1128299"/>
    <d v="2021-05-18T00:00:00"/>
    <s v="Southeast"/>
    <s v="Florida"/>
    <s v="Orlando"/>
    <n v="68"/>
    <n v="1131.52"/>
    <n v="0.32"/>
    <x v="2"/>
    <s v="Nike Air Max 97"/>
    <s v="CT4526-100"/>
  </r>
  <r>
    <s v="NIKE"/>
    <n v="1128299"/>
    <d v="2021-05-18T00:00:00"/>
    <s v="Southeast"/>
    <s v="Florida"/>
    <s v="Orlando"/>
    <n v="173"/>
    <n v="6722.78"/>
    <n v="0.57999999999999996"/>
    <x v="2"/>
    <s v="Nike Mercurial Vapor XII Club MG"/>
    <s v="AH7378-801"/>
  </r>
  <r>
    <s v="NIKE"/>
    <n v="1128299"/>
    <d v="2021-06-17T00:00:00"/>
    <s v="Southeast"/>
    <s v="Florida"/>
    <s v="Orlando"/>
    <n v="223"/>
    <n v="6121.35"/>
    <n v="0.45"/>
    <x v="2"/>
    <s v="Nike Zoom Fly 3 Premium"/>
    <s v="CJ0404-001"/>
  </r>
  <r>
    <s v="NIKE"/>
    <n v="1128299"/>
    <d v="2021-06-17T00:00:00"/>
    <s v="Southeast"/>
    <s v="Florida"/>
    <s v="Orlando"/>
    <n v="203"/>
    <n v="4547.2"/>
    <n v="0.35"/>
    <x v="2"/>
    <s v="Nike MX-720-818"/>
    <s v="CI3871-300"/>
  </r>
  <r>
    <s v="NIKE"/>
    <n v="1128299"/>
    <d v="2021-06-17T00:00:00"/>
    <s v="Southeast"/>
    <s v="Florida"/>
    <s v="Orlando"/>
    <n v="210"/>
    <n v="7224"/>
    <n v="0.43"/>
    <x v="2"/>
    <s v="Nike React Element 55"/>
    <s v="BQ2728-012"/>
  </r>
  <r>
    <s v="NIKE"/>
    <n v="1128299"/>
    <d v="2021-06-17T00:00:00"/>
    <s v="Southeast"/>
    <s v="Florida"/>
    <s v="Orlando"/>
    <n v="155"/>
    <n v="5012.7"/>
    <n v="0.42"/>
    <x v="2"/>
    <s v="Nike SB Charge Slip Premium"/>
    <s v="CT3110-400"/>
  </r>
  <r>
    <s v="NIKE"/>
    <n v="1128299"/>
    <d v="2021-06-17T00:00:00"/>
    <s v="Southeast"/>
    <s v="Florida"/>
    <s v="Orlando"/>
    <n v="126"/>
    <n v="3588.48"/>
    <n v="0.32"/>
    <x v="2"/>
    <s v="Nike Free RN 5.0 2020"/>
    <s v="CJ0270-601"/>
  </r>
  <r>
    <s v="NIKE"/>
    <n v="1128299"/>
    <d v="2021-06-17T00:00:00"/>
    <s v="Southeast"/>
    <s v="Florida"/>
    <s v="Orlando"/>
    <n v="218"/>
    <n v="12574.24"/>
    <n v="0.56000000000000005"/>
    <x v="2"/>
    <s v="Nike ZoomX Vista Grind"/>
    <s v="CT8919-700"/>
  </r>
  <r>
    <s v="NIKE"/>
    <n v="1128299"/>
    <d v="2021-07-16T00:00:00"/>
    <s v="Southeast"/>
    <s v="Florida"/>
    <s v="Orlando"/>
    <n v="261"/>
    <n v="9531.7199999999993"/>
    <n v="0.44"/>
    <x v="2"/>
    <s v="Nike Air Force 1 React"/>
    <s v="CT1020-001"/>
  </r>
  <r>
    <s v="NIKE"/>
    <n v="1128299"/>
    <d v="2021-07-16T00:00:00"/>
    <s v="Southeast"/>
    <s v="Florida"/>
    <s v="Orlando"/>
    <n v="225"/>
    <n v="7920"/>
    <n v="0.4"/>
    <x v="2"/>
    <s v="PG 4 EP"/>
    <s v="CD5082-001"/>
  </r>
  <r>
    <s v="NIKE"/>
    <n v="1128299"/>
    <d v="2021-07-16T00:00:00"/>
    <s v="Southeast"/>
    <s v="Florida"/>
    <s v="Orlando"/>
    <n v="189"/>
    <n v="7151.76"/>
    <n v="0.44"/>
    <x v="2"/>
    <s v="Nike Air Zoom Pegasus 36"/>
    <s v="BV5739-500"/>
  </r>
  <r>
    <s v="NIKE"/>
    <n v="1128299"/>
    <d v="2021-07-16T00:00:00"/>
    <s v="Southeast"/>
    <s v="Florida"/>
    <s v="Orlando"/>
    <n v="180"/>
    <n v="6346.8"/>
    <n v="0.43"/>
    <x v="2"/>
    <s v="Nike Air Max 2090"/>
    <s v="CW4286-100"/>
  </r>
  <r>
    <s v="NIKE"/>
    <n v="1128299"/>
    <d v="2021-07-16T00:00:00"/>
    <s v="Southeast"/>
    <s v="Florida"/>
    <s v="Orlando"/>
    <n v="195"/>
    <n v="5553.6"/>
    <n v="0.32"/>
    <x v="2"/>
    <s v="Nike Air Force 1 '07 LV8"/>
    <s v="CD0887-201"/>
  </r>
  <r>
    <s v="NIKE"/>
    <n v="1128299"/>
    <d v="2021-07-16T00:00:00"/>
    <s v="Southeast"/>
    <s v="Florida"/>
    <s v="Orlando"/>
    <n v="163"/>
    <n v="9383.91"/>
    <n v="0.56999999999999995"/>
    <x v="2"/>
    <s v="Kyrie 6 AS EP"/>
    <s v="CD5028-900"/>
  </r>
  <r>
    <s v="NIKE"/>
    <n v="1128299"/>
    <d v="2021-08-17T00:00:00"/>
    <s v="Southeast"/>
    <s v="Florida"/>
    <s v="Orlando"/>
    <n v="213"/>
    <n v="7597.71"/>
    <n v="0.41"/>
    <x v="2"/>
    <s v="Nike Air VaporMax Flyknit 3"/>
    <s v="AJ6900-102"/>
  </r>
  <r>
    <s v="NIKE"/>
    <n v="1128299"/>
    <d v="2021-08-17T00:00:00"/>
    <s v="Southeast"/>
    <s v="Florida"/>
    <s v="Orlando"/>
    <n v="206"/>
    <n v="5551.7"/>
    <n v="0.35"/>
    <x v="2"/>
    <s v="Nike Air Max Verona"/>
    <s v="CI9842-500"/>
  </r>
  <r>
    <s v="NIKE"/>
    <n v="1128299"/>
    <d v="2021-08-17T00:00:00"/>
    <s v="Southeast"/>
    <s v="Florida"/>
    <s v="Orlando"/>
    <n v="189"/>
    <n v="6339.06"/>
    <n v="0.43"/>
    <x v="2"/>
    <s v="Nike Air Force 1 Shadow"/>
    <s v="CI0919-100"/>
  </r>
  <r>
    <s v="NIKE"/>
    <n v="1128299"/>
    <d v="2021-08-17T00:00:00"/>
    <s v="Southeast"/>
    <s v="Florida"/>
    <s v="Orlando"/>
    <n v="143"/>
    <n v="4624.62"/>
    <n v="0.42"/>
    <x v="2"/>
    <s v="Nike Air Max Verona"/>
    <s v="CK7200-800"/>
  </r>
  <r>
    <s v="NIKE"/>
    <n v="1128299"/>
    <d v="2021-08-17T00:00:00"/>
    <s v="Southeast"/>
    <s v="Florida"/>
    <s v="Orlando"/>
    <n v="143"/>
    <n v="3280.42"/>
    <n v="0.31"/>
    <x v="2"/>
    <s v="Nike Air Tailwind 79"/>
    <s v="487754-303"/>
  </r>
  <r>
    <s v="NIKE"/>
    <n v="1128299"/>
    <d v="2021-08-17T00:00:00"/>
    <s v="Southeast"/>
    <s v="Florida"/>
    <s v="Orlando"/>
    <n v="87"/>
    <n v="4087.26"/>
    <n v="0.57999999999999996"/>
    <x v="2"/>
    <s v="Nike TiempoX Lunar Legend VII Pro TF"/>
    <s v="AH7249-118"/>
  </r>
  <r>
    <s v="NIKE"/>
    <n v="1128299"/>
    <d v="2021-09-18T00:00:00"/>
    <s v="Southeast"/>
    <s v="Florida"/>
    <s v="Orlando"/>
    <n v="140"/>
    <n v="3248"/>
    <n v="0.4"/>
    <x v="2"/>
    <s v="Nike Air Max Plus III"/>
    <s v="CJ9684-001"/>
  </r>
  <r>
    <s v="NIKE"/>
    <n v="1128299"/>
    <d v="2021-09-18T00:00:00"/>
    <s v="Southeast"/>
    <s v="Florida"/>
    <s v="Orlando"/>
    <n v="135"/>
    <n v="2997"/>
    <n v="0.37"/>
    <x v="2"/>
    <s v="Nike Zoom 2K"/>
    <s v="AO0354-108"/>
  </r>
  <r>
    <s v="NIKE"/>
    <n v="1128299"/>
    <d v="2021-09-18T00:00:00"/>
    <s v="Southeast"/>
    <s v="Florida"/>
    <s v="Orlando"/>
    <n v="75"/>
    <n v="1822.5"/>
    <n v="0.45"/>
    <x v="2"/>
    <s v="Nike Zoom Pegasus Turbo 2"/>
    <s v="AT2863-100"/>
  </r>
  <r>
    <s v="NIKE"/>
    <n v="1128299"/>
    <d v="2021-09-18T00:00:00"/>
    <s v="Southeast"/>
    <s v="Florida"/>
    <s v="Orlando"/>
    <n v="65"/>
    <n v="1544.4"/>
    <n v="0.44"/>
    <x v="2"/>
    <s v="Nike Kawa Shower"/>
    <s v="832528-001"/>
  </r>
  <r>
    <s v="NIKE"/>
    <n v="1128299"/>
    <d v="2021-09-18T00:00:00"/>
    <s v="Southeast"/>
    <s v="Florida"/>
    <s v="Orlando"/>
    <n v="74"/>
    <n v="1468.16"/>
    <n v="0.31"/>
    <x v="2"/>
    <s v="Nike React Infinity Run Flyknit"/>
    <s v="CD4371-001"/>
  </r>
  <r>
    <s v="NIKE"/>
    <n v="1128299"/>
    <d v="2021-09-18T00:00:00"/>
    <s v="Southeast"/>
    <s v="Florida"/>
    <s v="Orlando"/>
    <n v="75"/>
    <n v="2103.75"/>
    <n v="0.55000000000000004"/>
    <x v="2"/>
    <s v="Air Jordan XXXIII"/>
    <s v="AQ8830-016"/>
  </r>
  <r>
    <s v="NIKE"/>
    <n v="1128299"/>
    <d v="2021-10-17T00:00:00"/>
    <s v="Southeast"/>
    <s v="Florida"/>
    <s v="Orlando"/>
    <n v="100"/>
    <n v="2068"/>
    <n v="0.44"/>
    <x v="2"/>
    <s v="Nike Odyssey React"/>
    <s v="AO9819-001"/>
  </r>
  <r>
    <s v="NIKE"/>
    <n v="1128299"/>
    <d v="2021-10-17T00:00:00"/>
    <s v="Southeast"/>
    <s v="Florida"/>
    <s v="Orlando"/>
    <n v="144"/>
    <n v="3228.48"/>
    <n v="0.38"/>
    <x v="2"/>
    <s v="Nike Air Max 1 DNA Ch. 1"/>
    <s v="AR3863-101"/>
  </r>
  <r>
    <s v="NIKE"/>
    <n v="1128299"/>
    <d v="2021-10-17T00:00:00"/>
    <s v="Southeast"/>
    <s v="Florida"/>
    <s v="Orlando"/>
    <n v="112"/>
    <n v="2525.6"/>
    <n v="0.41"/>
    <x v="2"/>
    <s v="Nike Joyride Flyknit AW"/>
    <s v="CI3706-100"/>
  </r>
  <r>
    <s v="NIKE"/>
    <n v="1128299"/>
    <d v="2021-10-17T00:00:00"/>
    <s v="Southeast"/>
    <s v="Florida"/>
    <s v="Orlando"/>
    <n v="113"/>
    <n v="2362.83"/>
    <n v="0.41"/>
    <x v="2"/>
    <s v="Nike Legend React 2"/>
    <s v="AT1369-103"/>
  </r>
  <r>
    <s v="NIKE"/>
    <n v="1128299"/>
    <d v="2021-10-17T00:00:00"/>
    <s v="Southeast"/>
    <s v="Florida"/>
    <s v="Orlando"/>
    <n v="98"/>
    <n v="1792.42"/>
    <n v="0.31"/>
    <x v="2"/>
    <s v="Nike Metcon 5"/>
    <s v="AQ1189-009"/>
  </r>
  <r>
    <s v="NIKE"/>
    <n v="1128299"/>
    <d v="2021-10-17T00:00:00"/>
    <s v="Southeast"/>
    <s v="Florida"/>
    <s v="Orlando"/>
    <n v="104"/>
    <n v="3920.8"/>
    <n v="0.57999999999999996"/>
    <x v="2"/>
    <s v="LeBron 7"/>
    <s v="CU5133-600"/>
  </r>
  <r>
    <s v="NIKE"/>
    <n v="1128299"/>
    <d v="2021-11-17T00:00:00"/>
    <s v="Southeast"/>
    <s v="Florida"/>
    <s v="Orlando"/>
    <n v="169"/>
    <n v="3515.2"/>
    <n v="0.4"/>
    <x v="2"/>
    <s v="Nike Air VaporMax 360"/>
    <s v="CK9670-100"/>
  </r>
  <r>
    <s v="NIKE"/>
    <n v="1128299"/>
    <d v="2021-11-17T00:00:00"/>
    <s v="Southeast"/>
    <s v="Florida"/>
    <s v="Orlando"/>
    <n v="175"/>
    <n v="3591"/>
    <n v="0.38"/>
    <x v="2"/>
    <s v="Nike Blazer Low QS Flyleather with at least 50% leather fibre"/>
    <s v="CI5546-100"/>
  </r>
  <r>
    <s v="NIKE"/>
    <n v="1128299"/>
    <d v="2021-11-17T00:00:00"/>
    <s v="Southeast"/>
    <s v="Florida"/>
    <s v="Orlando"/>
    <n v="147"/>
    <n v="3194.31"/>
    <n v="0.41"/>
    <x v="2"/>
    <s v="Nike SB Dunk High Pro"/>
    <s v="BQ6826-003"/>
  </r>
  <r>
    <s v="NIKE"/>
    <n v="1128299"/>
    <d v="2021-11-17T00:00:00"/>
    <s v="Southeast"/>
    <s v="Florida"/>
    <s v="Orlando"/>
    <n v="150"/>
    <n v="4128"/>
    <n v="0.43"/>
    <x v="2"/>
    <s v="Nike Air Max 90 FlyEase"/>
    <s v="CU0814-102"/>
  </r>
  <r>
    <s v="NIKE"/>
    <n v="1128299"/>
    <d v="2021-11-17T00:00:00"/>
    <s v="Southeast"/>
    <s v="Florida"/>
    <s v="Orlando"/>
    <n v="124"/>
    <n v="2864.4"/>
    <n v="0.3"/>
    <x v="2"/>
    <s v="Nike Metcon 5 AMP"/>
    <s v="CD3395-006"/>
  </r>
  <r>
    <s v="NIKE"/>
    <n v="1128299"/>
    <d v="2021-11-17T00:00:00"/>
    <s v="Southeast"/>
    <s v="Florida"/>
    <s v="Orlando"/>
    <n v="162"/>
    <n v="8219.8799999999992"/>
    <n v="0.59"/>
    <x v="2"/>
    <s v="Nike M2K Tekno"/>
    <s v="AV4789-104"/>
  </r>
  <r>
    <s v="NIKE"/>
    <n v="1128299"/>
    <d v="2021-12-16T00:00:00"/>
    <s v="Southeast"/>
    <s v="Florida"/>
    <s v="Orlando"/>
    <n v="216"/>
    <n v="6220.8"/>
    <n v="0.4"/>
    <x v="2"/>
    <s v="Nike React Kenny 55"/>
    <s v="CJ3312-001"/>
  </r>
  <r>
    <s v="NIKE"/>
    <n v="1128299"/>
    <d v="2021-12-16T00:00:00"/>
    <s v="Southeast"/>
    <s v="Florida"/>
    <s v="Orlando"/>
    <n v="200"/>
    <n v="5740"/>
    <n v="0.35"/>
    <x v="2"/>
    <s v="Nike Air VaporMax 2019"/>
    <s v="AR6631-004"/>
  </r>
  <r>
    <s v="NIKE"/>
    <n v="1128299"/>
    <d v="2021-12-16T00:00:00"/>
    <s v="Southeast"/>
    <s v="Florida"/>
    <s v="Orlando"/>
    <n v="174"/>
    <n v="5220"/>
    <n v="0.4"/>
    <x v="2"/>
    <s v="Nike React Element 55"/>
    <s v="BQ6166-003"/>
  </r>
  <r>
    <s v="NIKE"/>
    <n v="1128299"/>
    <d v="2021-12-16T00:00:00"/>
    <s v="Southeast"/>
    <s v="Florida"/>
    <s v="Orlando"/>
    <n v="180"/>
    <n v="5756.4"/>
    <n v="0.41"/>
    <x v="2"/>
    <s v="Nike Air Force 1 Low Retro"/>
    <s v="CQ0492-001"/>
  </r>
  <r>
    <s v="NIKE"/>
    <n v="1128299"/>
    <d v="2021-12-16T00:00:00"/>
    <s v="Southeast"/>
    <s v="Florida"/>
    <s v="Orlando"/>
    <n v="147"/>
    <n v="4424.7"/>
    <n v="0.35"/>
    <x v="2"/>
    <s v="NikeCourt Zoom Cage 3"/>
    <s v="918193-700"/>
  </r>
  <r>
    <s v="NIKE"/>
    <n v="1128299"/>
    <d v="2021-12-16T00:00:00"/>
    <s v="Southeast"/>
    <s v="Florida"/>
    <s v="Orlando"/>
    <n v="156"/>
    <n v="7464.6"/>
    <n v="0.55000000000000004"/>
    <x v="2"/>
    <s v="Nike Air Max 90 Print"/>
    <s v="AQ0926-001"/>
  </r>
  <r>
    <s v="NIKE"/>
    <n v="1185732"/>
    <d v="2021-01-12T00:00:00"/>
    <s v="Southeast"/>
    <s v="Florida"/>
    <s v="Orlando"/>
    <n v="255"/>
    <n v="5750.25"/>
    <n v="0.55000000000000004"/>
    <x v="2"/>
    <s v="Nike Metcon Sport"/>
    <s v="AQ7489-008"/>
  </r>
  <r>
    <s v="NIKE"/>
    <n v="1185732"/>
    <d v="2021-01-12T00:00:00"/>
    <s v="Southeast"/>
    <s v="Florida"/>
    <s v="Orlando"/>
    <n v="189"/>
    <n v="3908.52"/>
    <n v="0.47"/>
    <x v="2"/>
    <s v="Jordan Mars 270"/>
    <s v="CD7070-009"/>
  </r>
  <r>
    <s v="NIKE"/>
    <n v="1185732"/>
    <d v="2021-01-12T00:00:00"/>
    <s v="Southeast"/>
    <s v="Florida"/>
    <s v="Orlando"/>
    <n v="169"/>
    <n v="2055.04"/>
    <n v="0.38"/>
    <x v="2"/>
    <s v="Nike Air Zoom Vomero 14"/>
    <s v="AH7857-009"/>
  </r>
  <r>
    <s v="NIKE"/>
    <n v="1185732"/>
    <d v="2021-01-12T00:00:00"/>
    <s v="Southeast"/>
    <s v="Florida"/>
    <s v="Orlando"/>
    <n v="145"/>
    <n v="2199.65"/>
    <n v="0.41"/>
    <x v="2"/>
    <s v="Nike Air Max 720"/>
    <s v="CT5229-001"/>
  </r>
  <r>
    <s v="NIKE"/>
    <n v="1185732"/>
    <d v="2021-01-12T00:00:00"/>
    <s v="Southeast"/>
    <s v="Florida"/>
    <s v="Orlando"/>
    <n v="165"/>
    <n v="3786.75"/>
    <n v="0.45"/>
    <x v="2"/>
    <s v="Nike Mercurial Vapor 13 Academy MDS IC"/>
    <s v="CJ1300-401"/>
  </r>
  <r>
    <s v="NIKE"/>
    <n v="1185732"/>
    <d v="2021-01-12T00:00:00"/>
    <s v="Southeast"/>
    <s v="Florida"/>
    <s v="Orlando"/>
    <n v="176"/>
    <n v="5033.6000000000004"/>
    <n v="0.65"/>
    <x v="2"/>
    <s v="Nike Zoom Fly"/>
    <s v="880848-005"/>
  </r>
  <r>
    <s v="NIKE"/>
    <n v="1185732"/>
    <d v="2021-02-10T00:00:00"/>
    <s v="Southeast"/>
    <s v="Florida"/>
    <s v="Orlando"/>
    <n v="234"/>
    <n v="5662.8"/>
    <n v="0.55000000000000004"/>
    <x v="2"/>
    <s v="Nike Zoom Fly 3"/>
    <s v="AT8240-003"/>
  </r>
  <r>
    <s v="NIKE"/>
    <n v="1185732"/>
    <d v="2021-02-10T00:00:00"/>
    <s v="Southeast"/>
    <s v="Florida"/>
    <s v="Orlando"/>
    <n v="138"/>
    <n v="2840.04"/>
    <n v="0.49"/>
    <x v="2"/>
    <s v="Nike Air Zoom Pegasus 35"/>
    <s v="942851-002"/>
  </r>
  <r>
    <s v="NIKE"/>
    <n v="1185732"/>
    <d v="2021-02-10T00:00:00"/>
    <s v="Southeast"/>
    <s v="Florida"/>
    <s v="Orlando"/>
    <n v="174"/>
    <n v="2124.54"/>
    <n v="0.37"/>
    <x v="2"/>
    <s v="Nike Air Zoom Pegasus 36 Trail"/>
    <s v="AR5677-200"/>
  </r>
  <r>
    <s v="NIKE"/>
    <n v="1185732"/>
    <d v="2021-02-10T00:00:00"/>
    <s v="Northeast"/>
    <s v="New York"/>
    <s v="Albany"/>
    <n v="133"/>
    <n v="2066.8200000000002"/>
    <n v="0.42"/>
    <x v="2"/>
    <s v="KD13 EP"/>
    <s v="CI9949-001"/>
  </r>
  <r>
    <s v="NIKE"/>
    <n v="1185732"/>
    <d v="2021-02-10T00:00:00"/>
    <s v="Northeast"/>
    <s v="New York"/>
    <s v="Albany"/>
    <n v="154"/>
    <n v="3542"/>
    <n v="0.46"/>
    <x v="2"/>
    <s v="Nike Phantom Vision Club Dynamic Fit FG"/>
    <s v="AJ6959-717"/>
  </r>
  <r>
    <s v="NIKE"/>
    <n v="1185732"/>
    <d v="2021-02-10T00:00:00"/>
    <s v="Northeast"/>
    <s v="New York"/>
    <s v="Albany"/>
    <n v="182"/>
    <n v="4892.16"/>
    <n v="0.64"/>
    <x v="2"/>
    <s v="Nike Air Monarch IV"/>
    <s v="415445-102"/>
  </r>
  <r>
    <s v="NIKE"/>
    <n v="1185732"/>
    <d v="2021-03-08T00:00:00"/>
    <s v="Northeast"/>
    <s v="New York"/>
    <s v="Albany"/>
    <n v="252"/>
    <n v="6541.92"/>
    <n v="0.59"/>
    <x v="2"/>
    <s v="Zoom Freak 1"/>
    <s v="BQ5422-200"/>
  </r>
  <r>
    <s v="NIKE"/>
    <n v="1185732"/>
    <d v="2021-03-08T00:00:00"/>
    <s v="Northeast"/>
    <s v="New York"/>
    <s v="Albany"/>
    <n v="165"/>
    <n v="3339.6"/>
    <n v="0.46"/>
    <x v="2"/>
    <s v="Nike Mercurial Superfly 7 Academy IC"/>
    <s v="AT7975-606"/>
  </r>
  <r>
    <s v="NIKE"/>
    <n v="1185732"/>
    <d v="2021-03-08T00:00:00"/>
    <s v="Northeast"/>
    <s v="New York"/>
    <s v="Albany"/>
    <n v="161"/>
    <n v="1912.68"/>
    <n v="0.36"/>
    <x v="2"/>
    <s v="Air Jordan 1 Low"/>
    <s v="553558-125"/>
  </r>
  <r>
    <s v="NIKE"/>
    <n v="1185732"/>
    <d v="2021-03-08T00:00:00"/>
    <s v="Northeast"/>
    <s v="New York"/>
    <s v="Albany"/>
    <n v="106"/>
    <n v="1694.94"/>
    <n v="0.41"/>
    <x v="2"/>
    <s v="Nike Air Max 95 Print"/>
    <s v="AQ0925-002"/>
  </r>
  <r>
    <s v="NIKE"/>
    <n v="1185732"/>
    <d v="2021-03-08T00:00:00"/>
    <s v="Northeast"/>
    <s v="New York"/>
    <s v="Albany"/>
    <n v="133"/>
    <n v="3323.67"/>
    <n v="0.49"/>
    <x v="2"/>
    <s v="Nike P-6000"/>
    <s v="CD6404-800"/>
  </r>
  <r>
    <s v="NIKE"/>
    <n v="1185732"/>
    <d v="2021-03-08T00:00:00"/>
    <s v="Northeast"/>
    <s v="New York"/>
    <s v="Albany"/>
    <n v="161"/>
    <n v="4153.8"/>
    <n v="0.6"/>
    <x v="2"/>
    <s v="Nike Mercurial Vapor 13 Elite FG"/>
    <s v="AQ4176-049"/>
  </r>
  <r>
    <s v="NIKE"/>
    <n v="1185732"/>
    <d v="2021-04-09T00:00:00"/>
    <s v="Northeast"/>
    <s v="New York"/>
    <s v="Albany"/>
    <n v="248"/>
    <n v="5832.96"/>
    <n v="0.56000000000000005"/>
    <x v="2"/>
    <s v="Nike SB Adversary Premium"/>
    <s v="CT3632-001"/>
  </r>
  <r>
    <s v="NIKE"/>
    <n v="1185732"/>
    <d v="2021-04-09T00:00:00"/>
    <s v="Northeast"/>
    <s v="New York"/>
    <s v="Albany"/>
    <n v="147"/>
    <n v="2844.45"/>
    <n v="0.45"/>
    <x v="2"/>
    <s v="Nike Air VaporMax 360"/>
    <s v="CK2718-003"/>
  </r>
  <r>
    <s v="NIKE"/>
    <n v="1185732"/>
    <d v="2021-04-09T00:00:00"/>
    <s v="Northeast"/>
    <s v="New York"/>
    <s v="Albany"/>
    <n v="152"/>
    <n v="1860.48"/>
    <n v="0.36"/>
    <x v="2"/>
    <s v="Nike Air Max 720"/>
    <s v="AO2924-401"/>
  </r>
  <r>
    <s v="NIKE"/>
    <n v="1185732"/>
    <d v="2021-04-09T00:00:00"/>
    <s v="Northeast"/>
    <s v="New York"/>
    <s v="Albany"/>
    <n v="135"/>
    <n v="2047.95"/>
    <n v="0.41"/>
    <x v="2"/>
    <s v="Nike Zoom KD12"/>
    <s v="AR4229-003"/>
  </r>
  <r>
    <s v="NIKE"/>
    <n v="1185732"/>
    <d v="2021-04-09T00:00:00"/>
    <s v="Northeast"/>
    <s v="New York"/>
    <s v="Albany"/>
    <n v="124"/>
    <n v="2914"/>
    <n v="0.47"/>
    <x v="2"/>
    <s v="Nike Free X Metcon 2"/>
    <s v="AQ8306-407"/>
  </r>
  <r>
    <s v="NIKE"/>
    <n v="1185732"/>
    <d v="2021-04-09T00:00:00"/>
    <s v="Northeast"/>
    <s v="New York"/>
    <s v="Albany"/>
    <n v="156"/>
    <n v="4157.3999999999996"/>
    <n v="0.65"/>
    <x v="2"/>
    <s v="Nike Air Max 90"/>
    <s v="CD0881-104"/>
  </r>
  <r>
    <s v="NIKE"/>
    <n v="1185732"/>
    <d v="2021-05-08T00:00:00"/>
    <s v="Northeast"/>
    <s v="New York"/>
    <s v="Albany"/>
    <n v="261"/>
    <n v="7830"/>
    <n v="0.6"/>
    <x v="2"/>
    <s v="Air Jordan 4 Retro SE"/>
    <s v="CT5342-007"/>
  </r>
  <r>
    <s v="NIKE"/>
    <n v="1185732"/>
    <d v="2021-05-08T00:00:00"/>
    <s v="Northeast"/>
    <s v="New York"/>
    <s v="Albany"/>
    <n v="161"/>
    <n v="4010.51"/>
    <n v="0.47"/>
    <x v="2"/>
    <s v="Nike Air Max 95 Essential"/>
    <s v="CI3705-600"/>
  </r>
  <r>
    <s v="NIKE"/>
    <n v="1185732"/>
    <d v="2021-05-08T00:00:00"/>
    <s v="Northeast"/>
    <s v="New York"/>
    <s v="Albany"/>
    <n v="160"/>
    <n v="2822.4"/>
    <n v="0.36"/>
    <x v="2"/>
    <s v="Nike SB Zoom Stefan Janoski Canvas RM Premium"/>
    <s v="AQ7878-003"/>
  </r>
  <r>
    <s v="NIKE"/>
    <n v="1185732"/>
    <d v="2021-05-08T00:00:00"/>
    <s v="Northeast"/>
    <s v="New York"/>
    <s v="Albany"/>
    <n v="130"/>
    <n v="2444"/>
    <n v="0.4"/>
    <x v="2"/>
    <s v="Nike Phantom Venom Academy IC"/>
    <s v="AO0570-810"/>
  </r>
  <r>
    <s v="NIKE"/>
    <n v="1185732"/>
    <d v="2021-05-08T00:00:00"/>
    <s v="Northeast"/>
    <s v="New York"/>
    <s v="Albany"/>
    <n v="137"/>
    <n v="3759.28"/>
    <n v="0.49"/>
    <x v="2"/>
    <s v="Nike Air Max 270 React"/>
    <s v="CT5528-001"/>
  </r>
  <r>
    <s v="NIKE"/>
    <n v="1185732"/>
    <d v="2021-05-08T00:00:00"/>
    <s v="Northeast"/>
    <s v="New York"/>
    <s v="Albany"/>
    <n v="169"/>
    <n v="6281.73"/>
    <n v="0.63"/>
    <x v="2"/>
    <s v="Nike Zoom Rival Fly"/>
    <s v="CD7288-001"/>
  </r>
  <r>
    <s v="NIKE"/>
    <n v="1185732"/>
    <d v="2021-06-10T00:00:00"/>
    <s v="Northeast"/>
    <s v="New York"/>
    <s v="Albany"/>
    <n v="263"/>
    <n v="8689.52"/>
    <n v="0.56000000000000005"/>
    <x v="2"/>
    <s v="Nike Mercurial Superfly 7 Academy MDS TF"/>
    <s v="BQ5435-703"/>
  </r>
  <r>
    <s v="NIKE"/>
    <n v="1185732"/>
    <d v="2021-06-10T00:00:00"/>
    <s v="Northeast"/>
    <s v="New York"/>
    <s v="Albany"/>
    <n v="175"/>
    <n v="4536"/>
    <n v="0.48"/>
    <x v="2"/>
    <s v="Nike Pegasus 36 FlyEase (Extra Wide)"/>
    <s v="BV0612-001"/>
  </r>
  <r>
    <s v="NIKE"/>
    <n v="1185732"/>
    <d v="2021-06-10T00:00:00"/>
    <s v="Northeast"/>
    <s v="New York"/>
    <s v="Albany"/>
    <n v="150"/>
    <n v="2736"/>
    <n v="0.38"/>
    <x v="2"/>
    <s v="Nike ISPA Air Max 720"/>
    <s v="CD2182-001"/>
  </r>
  <r>
    <s v="NIKE"/>
    <n v="1185732"/>
    <d v="2021-06-10T00:00:00"/>
    <s v="Northeast"/>
    <s v="New York"/>
    <s v="Albany"/>
    <n v="144"/>
    <n v="2892.96"/>
    <n v="0.41"/>
    <x v="2"/>
    <s v="Air Jordan OG"/>
    <s v="133000-106"/>
  </r>
  <r>
    <s v="NIKE"/>
    <n v="1185732"/>
    <d v="2021-06-10T00:00:00"/>
    <s v="Northeast"/>
    <s v="New York"/>
    <s v="Albany"/>
    <n v="150"/>
    <n v="4557"/>
    <n v="0.49"/>
    <x v="2"/>
    <s v="Nike Air Max 270 React ENG"/>
    <s v="CJ0579-400"/>
  </r>
  <r>
    <s v="NIKE"/>
    <n v="1185732"/>
    <d v="2021-06-10T00:00:00"/>
    <s v="Northeast"/>
    <s v="New York"/>
    <s v="Albany"/>
    <n v="181"/>
    <n v="7743.18"/>
    <n v="0.62"/>
    <x v="2"/>
    <s v="Nike Epic Phantom React Flyknit"/>
    <s v="BV0417-401"/>
  </r>
  <r>
    <s v="NIKE"/>
    <n v="1185732"/>
    <d v="2021-07-08T00:00:00"/>
    <s v="Northeast"/>
    <s v="New York"/>
    <s v="Albany"/>
    <n v="247"/>
    <n v="8015.15"/>
    <n v="0.55000000000000004"/>
    <x v="2"/>
    <s v="Nike Air Zoom Pegasus 36"/>
    <s v="AQ2203-003"/>
  </r>
  <r>
    <s v="NIKE"/>
    <n v="1185732"/>
    <d v="2021-07-08T00:00:00"/>
    <s v="Northeast"/>
    <s v="New York"/>
    <s v="Albany"/>
    <n v="196"/>
    <n v="4939.2"/>
    <n v="0.45"/>
    <x v="2"/>
    <s v="Jordan Aerospace 720"/>
    <s v="BV5502-600"/>
  </r>
  <r>
    <s v="NIKE"/>
    <n v="1185732"/>
    <d v="2021-07-08T00:00:00"/>
    <s v="Northeast"/>
    <s v="New York"/>
    <s v="Albany"/>
    <n v="169"/>
    <n v="3016.65"/>
    <n v="0.35"/>
    <x v="2"/>
    <s v="Nike Air Max Plus III"/>
    <s v="CD7005-001"/>
  </r>
  <r>
    <s v="NIKE"/>
    <n v="1185732"/>
    <d v="2021-07-08T00:00:00"/>
    <s v="Northeast"/>
    <s v="New York"/>
    <s v="Albany"/>
    <n v="150"/>
    <n v="3418.5"/>
    <n v="0.43"/>
    <x v="2"/>
    <s v="Jordan Hydro 8"/>
    <s v="CD2803-001"/>
  </r>
  <r>
    <s v="NIKE"/>
    <n v="1185732"/>
    <d v="2021-07-08T00:00:00"/>
    <s v="Northeast"/>
    <s v="New York"/>
    <s v="Albany"/>
    <n v="168"/>
    <n v="4791.3599999999997"/>
    <n v="0.46"/>
    <x v="2"/>
    <s v="Nike x Undercover React"/>
    <s v="CJ6971-001"/>
  </r>
  <r>
    <s v="NIKE"/>
    <n v="1185732"/>
    <d v="2021-07-08T00:00:00"/>
    <s v="Northeast"/>
    <s v="New York"/>
    <s v="Albany"/>
    <n v="194"/>
    <n v="8322.6"/>
    <n v="0.65"/>
    <x v="2"/>
    <s v="Nike Air Max 90/1"/>
    <s v="AJ7695-100"/>
  </r>
  <r>
    <s v="NIKE"/>
    <n v="1185732"/>
    <d v="2021-08-09T00:00:00"/>
    <s v="Northeast"/>
    <s v="New York"/>
    <s v="Albany"/>
    <n v="250"/>
    <n v="8680"/>
    <n v="0.56000000000000005"/>
    <x v="2"/>
    <s v="Nike Air Max 98"/>
    <s v="640744-016"/>
  </r>
  <r>
    <s v="NIKE"/>
    <n v="1185732"/>
    <d v="2021-08-09T00:00:00"/>
    <s v="Northeast"/>
    <s v="New York"/>
    <s v="Albany"/>
    <n v="210"/>
    <n v="5197.5"/>
    <n v="0.45"/>
    <x v="2"/>
    <s v="Nike Air Max 200"/>
    <s v="AQ2568-100"/>
  </r>
  <r>
    <s v="NIKE"/>
    <n v="1185732"/>
    <d v="2021-08-09T00:00:00"/>
    <s v="Northeast"/>
    <s v="New York"/>
    <s v="Albany"/>
    <n v="188"/>
    <n v="3451.68"/>
    <n v="0.36"/>
    <x v="2"/>
    <s v="Nike Air Max 90"/>
    <s v="CT2007-100"/>
  </r>
  <r>
    <s v="NIKE"/>
    <n v="1185732"/>
    <d v="2021-08-09T00:00:00"/>
    <s v="Northeast"/>
    <s v="New York"/>
    <s v="Albany"/>
    <n v="150"/>
    <n v="2460"/>
    <n v="0.4"/>
    <x v="2"/>
    <s v="Nike Air Max 270 React"/>
    <s v="CI3866-100"/>
  </r>
  <r>
    <s v="NIKE"/>
    <n v="1185732"/>
    <d v="2021-08-09T00:00:00"/>
    <s v="Northeast"/>
    <s v="New York"/>
    <s v="Albany"/>
    <n v="149"/>
    <n v="3719.04"/>
    <n v="0.48"/>
    <x v="2"/>
    <s v="Nike Air Max 1 Premium"/>
    <s v="CU8861-460"/>
  </r>
  <r>
    <s v="NIKE"/>
    <n v="1185732"/>
    <d v="2021-08-09T00:00:00"/>
    <s v="Northeast"/>
    <s v="New York"/>
    <s v="Albany"/>
    <n v="218"/>
    <n v="7194"/>
    <n v="0.6"/>
    <x v="2"/>
    <s v="Nike Tiempo Legend 8 Club MG"/>
    <s v="AT6107-606"/>
  </r>
  <r>
    <s v="NIKE"/>
    <n v="1185732"/>
    <d v="2021-09-08T00:00:00"/>
    <s v="Northeast"/>
    <s v="New York"/>
    <s v="Albany"/>
    <n v="238"/>
    <n v="7021"/>
    <n v="0.59"/>
    <x v="2"/>
    <s v="Nike Air Zoom Terra Kiger 6"/>
    <s v="CJ0219-400"/>
  </r>
  <r>
    <s v="NIKE"/>
    <n v="1185732"/>
    <d v="2021-09-08T00:00:00"/>
    <s v="Northeast"/>
    <s v="New York"/>
    <s v="Albany"/>
    <n v="163"/>
    <n v="3520.8"/>
    <n v="0.45"/>
    <x v="2"/>
    <s v="Nike Air Max 97 Utility"/>
    <s v="BQ5615-002"/>
  </r>
  <r>
    <s v="NIKE"/>
    <n v="1185732"/>
    <d v="2021-09-08T00:00:00"/>
    <s v="Northeast"/>
    <s v="New York"/>
    <s v="Albany"/>
    <n v="138"/>
    <n v="1980.3"/>
    <n v="0.35"/>
    <x v="2"/>
    <s v="Jordan Jumpman 2020 PF"/>
    <s v="BQ3448-400"/>
  </r>
  <r>
    <s v="NIKE"/>
    <n v="1185732"/>
    <d v="2021-09-08T00:00:00"/>
    <s v="Northeast"/>
    <s v="New York"/>
    <s v="Albany"/>
    <n v="137"/>
    <n v="2471.48"/>
    <n v="0.41"/>
    <x v="2"/>
    <s v="Nike ACG React Terra Gobe"/>
    <s v="BV6344-001"/>
  </r>
  <r>
    <s v="NIKE"/>
    <n v="1185732"/>
    <d v="2021-09-08T00:00:00"/>
    <s v="Northeast"/>
    <s v="New York"/>
    <s v="Albany"/>
    <n v="131"/>
    <n v="3206.88"/>
    <n v="0.48"/>
    <x v="2"/>
    <s v="Nike Air Max 90 SP"/>
    <s v="CQ6639-001"/>
  </r>
  <r>
    <s v="NIKE"/>
    <n v="1185732"/>
    <d v="2021-09-08T00:00:00"/>
    <s v="Northeast"/>
    <s v="New York"/>
    <s v="Albany"/>
    <n v="156"/>
    <n v="5522.4"/>
    <n v="0.6"/>
    <x v="2"/>
    <s v="Nike Air Force 1 '07 Essential"/>
    <s v="AO2132-401"/>
  </r>
  <r>
    <s v="NIKE"/>
    <n v="1185732"/>
    <d v="2021-10-10T00:00:00"/>
    <s v="Northeast"/>
    <s v="New York"/>
    <s v="Albany"/>
    <n v="208"/>
    <n v="6757.92"/>
    <n v="0.56999999999999995"/>
    <x v="2"/>
    <s v="Nike Joyride Dual Run"/>
    <s v="CD4363-103"/>
  </r>
  <r>
    <s v="NIKE"/>
    <n v="1185732"/>
    <d v="2021-10-10T00:00:00"/>
    <s v="Northeast"/>
    <s v="New York"/>
    <s v="Albany"/>
    <n v="156"/>
    <n v="3300.96"/>
    <n v="0.46"/>
    <x v="2"/>
    <s v="Jordan Proto-React Z"/>
    <s v="CI3794-600"/>
  </r>
  <r>
    <s v="NIKE"/>
    <n v="1185732"/>
    <d v="2021-10-10T00:00:00"/>
    <s v="Northeast"/>
    <s v="New York"/>
    <s v="Albany"/>
    <n v="137"/>
    <n v="2520.8000000000002"/>
    <n v="0.4"/>
    <x v="2"/>
    <s v="Nike Air Max 270 React LX"/>
    <s v="CK4126-001"/>
  </r>
  <r>
    <s v="NIKE"/>
    <n v="1185732"/>
    <d v="2021-10-10T00:00:00"/>
    <s v="Northeast"/>
    <s v="New York"/>
    <s v="Albany"/>
    <n v="135"/>
    <n v="2490.75"/>
    <n v="0.41"/>
    <x v="2"/>
    <s v="Nike AF-1 Shadow SE"/>
    <s v="CQ3317-001"/>
  </r>
  <r>
    <s v="NIKE"/>
    <n v="1185732"/>
    <d v="2021-10-10T00:00:00"/>
    <s v="Northeast"/>
    <s v="New York"/>
    <s v="Albany"/>
    <n v="150"/>
    <n v="4159.5"/>
    <n v="0.47"/>
    <x v="2"/>
    <s v="NikeCourt Air Zoom Vapor X"/>
    <s v="AA8030-108"/>
  </r>
  <r>
    <s v="NIKE"/>
    <n v="1185732"/>
    <d v="2021-10-10T00:00:00"/>
    <s v="Northeast"/>
    <s v="New York"/>
    <s v="Albany"/>
    <n v="156"/>
    <n v="6190.08"/>
    <n v="0.62"/>
    <x v="2"/>
    <s v="Nike Bella Kai"/>
    <s v="AO3622-006"/>
  </r>
  <r>
    <s v="NIKE"/>
    <n v="1185732"/>
    <d v="2021-11-09T00:00:00"/>
    <s v="Northeast"/>
    <s v="New York"/>
    <s v="Albany"/>
    <n v="217"/>
    <n v="6683.6"/>
    <n v="0.55000000000000004"/>
    <x v="2"/>
    <s v="Nike Mercurial Vapor 13 Club Neymar Jr. MG"/>
    <s v="AT7967-104"/>
  </r>
  <r>
    <s v="NIKE"/>
    <n v="1185732"/>
    <d v="2021-11-09T00:00:00"/>
    <s v="Northeast"/>
    <s v="New York"/>
    <s v="Albany"/>
    <n v="162"/>
    <n v="3889.62"/>
    <n v="0.49"/>
    <x v="2"/>
    <s v="Nike Mercurial Vapor 13 Club Neymar Jr. TF"/>
    <s v="AT8000-104"/>
  </r>
  <r>
    <s v="NIKE"/>
    <n v="1185732"/>
    <d v="2021-11-09T00:00:00"/>
    <s v="Northeast"/>
    <s v="New York"/>
    <s v="Albany"/>
    <n v="147"/>
    <n v="2381.4"/>
    <n v="0.36"/>
    <x v="2"/>
    <s v="Nike Mercurial Vapor 13 Elite Neymar Jr. FG"/>
    <s v="AT7898-104"/>
  </r>
  <r>
    <s v="NIKE"/>
    <n v="1185732"/>
    <d v="2021-11-09T00:00:00"/>
    <s v="Northeast"/>
    <s v="New York"/>
    <s v="Albany"/>
    <n v="144"/>
    <n v="2707.2"/>
    <n v="0.4"/>
    <x v="2"/>
    <s v="Nike Mercurial Vapor 13 Academy Neymar Jr. TF"/>
    <s v="AT7995-104"/>
  </r>
  <r>
    <s v="NIKE"/>
    <n v="1185732"/>
    <d v="2021-11-09T00:00:00"/>
    <s v="Northeast"/>
    <s v="New York"/>
    <s v="Albany"/>
    <n v="154"/>
    <n v="4296.6000000000004"/>
    <n v="0.45"/>
    <x v="2"/>
    <s v="Nike Mercurial Vapor 13 Academy Neymar Jr. MG"/>
    <s v="AT7960-104"/>
  </r>
  <r>
    <s v="NIKE"/>
    <n v="1185732"/>
    <d v="2021-11-09T00:00:00"/>
    <s v="Northeast"/>
    <s v="New York"/>
    <s v="Albany"/>
    <n v="176"/>
    <n v="7659.52"/>
    <n v="0.64"/>
    <x v="2"/>
    <s v="LeBron 17"/>
    <s v="BQ3177-100"/>
  </r>
  <r>
    <s v="NIKE"/>
    <n v="1185732"/>
    <d v="2021-12-08T00:00:00"/>
    <s v="Northeast"/>
    <s v="New York"/>
    <s v="Albany"/>
    <n v="245"/>
    <n v="8383.9"/>
    <n v="0.57999999999999996"/>
    <x v="2"/>
    <s v="Nike Benassi"/>
    <s v="343881-412"/>
  </r>
  <r>
    <s v="NIKE"/>
    <n v="1185732"/>
    <d v="2021-12-08T00:00:00"/>
    <s v="Northeast"/>
    <s v="New York"/>
    <s v="Albany"/>
    <n v="169"/>
    <n v="4309.5"/>
    <n v="0.5"/>
    <x v="2"/>
    <s v="Nike Air Max Dia Icon Clash"/>
    <s v="AQ4312-107"/>
  </r>
  <r>
    <s v="NIKE"/>
    <n v="1185732"/>
    <d v="2021-12-08T00:00:00"/>
    <s v="Northeast"/>
    <s v="New York"/>
    <s v="Albany"/>
    <n v="163"/>
    <n v="3305.64"/>
    <n v="0.39"/>
    <x v="2"/>
    <s v="Air Jordan XXXIV PF"/>
    <s v="BQ3381-600"/>
  </r>
  <r>
    <s v="NIKE"/>
    <n v="1185732"/>
    <d v="2021-12-08T00:00:00"/>
    <s v="Northeast"/>
    <s v="New York"/>
    <s v="Albany"/>
    <n v="155"/>
    <n v="3431.7"/>
    <n v="0.41"/>
    <x v="2"/>
    <s v="LeBron Witness 4 EP"/>
    <s v="CD0188-101"/>
  </r>
  <r>
    <s v="NIKE"/>
    <n v="1185732"/>
    <d v="2021-12-08T00:00:00"/>
    <s v="Northeast"/>
    <s v="New York"/>
    <s v="Albany"/>
    <n v="155"/>
    <n v="4278"/>
    <n v="0.46"/>
    <x v="2"/>
    <s v="Nike Air Zoom Winflo 5"/>
    <s v="AA7406-006"/>
  </r>
  <r>
    <s v="NIKE"/>
    <n v="1185732"/>
    <d v="2021-12-08T00:00:00"/>
    <s v="Northeast"/>
    <s v="New York"/>
    <s v="Albany"/>
    <n v="182"/>
    <n v="8037.12"/>
    <n v="0.64"/>
    <x v="2"/>
    <s v="Nike Air Max 90"/>
    <s v="CD0917-300"/>
  </r>
  <r>
    <s v="NIKE"/>
    <n v="1185732"/>
    <d v="2021-01-14T00:00:00"/>
    <s v="Northeast"/>
    <s v="New York"/>
    <s v="Albany"/>
    <n v="216"/>
    <n v="5307.12"/>
    <n v="0.63"/>
    <x v="2"/>
    <s v="PG 3 NASA"/>
    <s v="CI2666-400"/>
  </r>
  <r>
    <s v="NIKE"/>
    <n v="1185732"/>
    <d v="2021-01-14T00:00:00"/>
    <s v="Northeast"/>
    <s v="New York"/>
    <s v="Albany"/>
    <n v="156"/>
    <n v="2737.8"/>
    <n v="0.45"/>
    <x v="2"/>
    <s v="Nike React Sertu"/>
    <s v="AT5301-003"/>
  </r>
  <r>
    <s v="NIKE"/>
    <n v="1185732"/>
    <d v="2021-01-14T00:00:00"/>
    <s v="Northeast"/>
    <s v="New York"/>
    <s v="Albany"/>
    <n v="168"/>
    <n v="2338.56"/>
    <n v="0.48"/>
    <x v="2"/>
    <s v="Nike React Element 55 SE"/>
    <s v="CD2153-001"/>
  </r>
  <r>
    <s v="NIKE"/>
    <n v="1185732"/>
    <d v="2021-01-14T00:00:00"/>
    <s v="Northeast"/>
    <s v="New York"/>
    <s v="Albany"/>
    <n v="131"/>
    <n v="2093.38"/>
    <n v="0.47"/>
    <x v="2"/>
    <s v="Nike SB Zoom Stefan Janoski Mid RM"/>
    <s v="AT7324-001"/>
  </r>
  <r>
    <s v="NIKE"/>
    <n v="1185732"/>
    <d v="2021-01-14T00:00:00"/>
    <s v="Northeast"/>
    <s v="New York"/>
    <s v="Albany"/>
    <n v="145"/>
    <n v="3197.25"/>
    <n v="0.45"/>
    <x v="2"/>
    <s v="Nike Zoom Rival Fly 2"/>
    <s v="CJ0710-004"/>
  </r>
  <r>
    <s v="NIKE"/>
    <n v="1185732"/>
    <d v="2021-01-14T00:00:00"/>
    <s v="Northeast"/>
    <s v="New York"/>
    <s v="Albany"/>
    <n v="156"/>
    <n v="2371.1999999999998"/>
    <n v="0.4"/>
    <x v="2"/>
    <s v="Nike Precision 4"/>
    <s v="CK1069-001"/>
  </r>
  <r>
    <s v="NIKE"/>
    <n v="1185732"/>
    <d v="2021-02-12T00:00:00"/>
    <s v="Northeast"/>
    <s v="New York"/>
    <s v="Albany"/>
    <n v="238"/>
    <n v="5371.66"/>
    <n v="0.61"/>
    <x v="2"/>
    <s v="Nike Renew Run Special Edition"/>
    <s v="CT3509-001"/>
  </r>
  <r>
    <s v="NIKE"/>
    <n v="1185732"/>
    <d v="2021-02-12T00:00:00"/>
    <s v="Northeast"/>
    <s v="New York"/>
    <s v="Albany"/>
    <n v="145"/>
    <n v="2199.65"/>
    <n v="0.41"/>
    <x v="2"/>
    <s v="Kyrie Flytrap 3 EP"/>
    <s v="CD0191-009"/>
  </r>
  <r>
    <s v="NIKE"/>
    <n v="1185732"/>
    <d v="2021-02-12T00:00:00"/>
    <s v="Northeast"/>
    <s v="New York"/>
    <s v="Albany"/>
    <n v="143"/>
    <n v="2032.03"/>
    <n v="0.49"/>
    <x v="2"/>
    <s v="Nike Mercurial Vapor 13 Club Neymar Jr IC"/>
    <s v="AT7998-104"/>
  </r>
  <r>
    <s v="NIKE"/>
    <n v="1185732"/>
    <d v="2021-02-12T00:00:00"/>
    <s v="West"/>
    <s v="Wyoming"/>
    <s v="Cheyenne"/>
    <n v="123"/>
    <n v="1889.28"/>
    <n v="0.48"/>
    <x v="2"/>
    <s v="Nike Air Max Alpha Savage"/>
    <s v="AT3378-471"/>
  </r>
  <r>
    <s v="NIKE"/>
    <n v="1185732"/>
    <d v="2021-02-12T00:00:00"/>
    <s v="West"/>
    <s v="Wyoming"/>
    <s v="Cheyenne"/>
    <n v="145"/>
    <n v="2794.15"/>
    <n v="0.41"/>
    <x v="2"/>
    <s v="Jordan Max 200"/>
    <s v="CD6105-007"/>
  </r>
  <r>
    <s v="NIKE"/>
    <n v="1185732"/>
    <d v="2021-02-12T00:00:00"/>
    <s v="West"/>
    <s v="Wyoming"/>
    <s v="Cheyenne"/>
    <n v="174"/>
    <n v="2578.6799999999998"/>
    <n v="0.39"/>
    <x v="2"/>
    <s v="Nike React Vision"/>
    <s v="CD4373-001"/>
  </r>
  <r>
    <s v="NIKE"/>
    <n v="1185732"/>
    <d v="2021-03-10T00:00:00"/>
    <s v="West"/>
    <s v="Wyoming"/>
    <s v="Cheyenne"/>
    <n v="246"/>
    <n v="5608.8"/>
    <n v="0.6"/>
    <x v="2"/>
    <s v="Nike Phantom Vision 2 Club Dynamic Fit TF"/>
    <s v="CD4173-606"/>
  </r>
  <r>
    <s v="NIKE"/>
    <n v="1185732"/>
    <d v="2021-03-10T00:00:00"/>
    <s v="West"/>
    <s v="Wyoming"/>
    <s v="Cheyenne"/>
    <n v="131"/>
    <n v="2132.6799999999998"/>
    <n v="0.44"/>
    <x v="2"/>
    <s v="Jordan Trunner NXT React"/>
    <s v="AV1201-600"/>
  </r>
  <r>
    <s v="NIKE"/>
    <n v="1185732"/>
    <d v="2021-03-10T00:00:00"/>
    <s v="West"/>
    <s v="Wyoming"/>
    <s v="Cheyenne"/>
    <n v="149"/>
    <n v="1810.35"/>
    <n v="0.45"/>
    <x v="2"/>
    <s v="Kyrie Low 2"/>
    <s v="AV6337-003"/>
  </r>
  <r>
    <s v="NIKE"/>
    <n v="1185732"/>
    <d v="2021-03-10T00:00:00"/>
    <s v="West"/>
    <s v="Wyoming"/>
    <s v="Cheyenne"/>
    <n v="112"/>
    <n v="1737.12"/>
    <n v="0.47"/>
    <x v="2"/>
    <s v="Nike Zoom Pegasus Turbo 2"/>
    <s v="CN6928-300"/>
  </r>
  <r>
    <s v="NIKE"/>
    <n v="1185732"/>
    <d v="2021-03-10T00:00:00"/>
    <s v="West"/>
    <s v="Wyoming"/>
    <s v="Cheyenne"/>
    <n v="126"/>
    <n v="2664.9"/>
    <n v="0.45"/>
    <x v="2"/>
    <s v="Nike React Infinity Run Flyknit"/>
    <s v="CD4372-004"/>
  </r>
  <r>
    <s v="NIKE"/>
    <n v="1185732"/>
    <d v="2021-03-10T00:00:00"/>
    <s v="West"/>
    <s v="Wyoming"/>
    <s v="Cheyenne"/>
    <n v="165"/>
    <n v="2258.85"/>
    <n v="0.37"/>
    <x v="2"/>
    <s v="Nike Tiempo Legend 8 Academy MG"/>
    <s v="AT5292-606"/>
  </r>
  <r>
    <s v="NIKE"/>
    <n v="1185732"/>
    <d v="2021-04-11T00:00:00"/>
    <s v="West"/>
    <s v="Wyoming"/>
    <s v="Cheyenne"/>
    <n v="208"/>
    <n v="5029.4399999999996"/>
    <n v="0.62"/>
    <x v="2"/>
    <s v="Kyrie 5"/>
    <s v="AQ2456-007"/>
  </r>
  <r>
    <s v="NIKE"/>
    <n v="1185732"/>
    <d v="2021-04-11T00:00:00"/>
    <s v="West"/>
    <s v="Wyoming"/>
    <s v="Cheyenne"/>
    <n v="140"/>
    <n v="2457"/>
    <n v="0.45"/>
    <x v="2"/>
    <s v="Nike Flex 2020 RN"/>
    <s v="CJ0217-001"/>
  </r>
  <r>
    <s v="NIKE"/>
    <n v="1185732"/>
    <d v="2021-04-11T00:00:00"/>
    <s v="West"/>
    <s v="Wyoming"/>
    <s v="Cheyenne"/>
    <n v="145"/>
    <n v="1867.6"/>
    <n v="0.46"/>
    <x v="2"/>
    <s v="Nike Air Force 1 '07"/>
    <s v="315122-001"/>
  </r>
  <r>
    <s v="NIKE"/>
    <n v="1185732"/>
    <d v="2021-04-11T00:00:00"/>
    <s v="West"/>
    <s v="Wyoming"/>
    <s v="Cheyenne"/>
    <n v="119"/>
    <n v="1845.69"/>
    <n v="0.47"/>
    <x v="2"/>
    <s v="Nike SB Chron Solarsoft Premium"/>
    <s v="CK0980-002"/>
  </r>
  <r>
    <s v="NIKE"/>
    <n v="1185732"/>
    <d v="2021-04-11T00:00:00"/>
    <s v="West"/>
    <s v="Wyoming"/>
    <s v="Cheyenne"/>
    <n v="106"/>
    <n v="2092.44"/>
    <n v="0.42"/>
    <x v="2"/>
    <s v="LeBron Soldier 13 SFG"/>
    <s v="AR4225-003"/>
  </r>
  <r>
    <s v="NIKE"/>
    <n v="1185732"/>
    <d v="2021-04-11T00:00:00"/>
    <s v="West"/>
    <s v="Wyoming"/>
    <s v="Cheyenne"/>
    <n v="149"/>
    <n v="1877.4"/>
    <n v="0.35"/>
    <x v="2"/>
    <s v="NikeCourt Air Max Vapor Wing Premium"/>
    <s v="CT3890-101"/>
  </r>
  <r>
    <s v="NIKE"/>
    <n v="1185732"/>
    <d v="2021-05-10T00:00:00"/>
    <s v="West"/>
    <s v="Wyoming"/>
    <s v="Cheyenne"/>
    <n v="246"/>
    <n v="7195.5"/>
    <n v="0.65"/>
    <x v="2"/>
    <s v="Nike Mercurial Vapor 13 Club TF"/>
    <s v="AT7999-414"/>
  </r>
  <r>
    <s v="NIKE"/>
    <n v="1185732"/>
    <d v="2021-05-10T00:00:00"/>
    <s v="West"/>
    <s v="Wyoming"/>
    <s v="Cheyenne"/>
    <n v="152"/>
    <n v="2492.8000000000002"/>
    <n v="0.4"/>
    <x v="2"/>
    <s v="Nike Phantom Vision 2 Elite Dynamic Fit FG"/>
    <s v="CD4161-606"/>
  </r>
  <r>
    <s v="NIKE"/>
    <n v="1185732"/>
    <d v="2021-05-10T00:00:00"/>
    <s v="West"/>
    <s v="Wyoming"/>
    <s v="Cheyenne"/>
    <n v="145"/>
    <n v="2770.95"/>
    <n v="0.49"/>
    <x v="2"/>
    <s v="Nike Air Skarn"/>
    <s v="CD2189-002"/>
  </r>
  <r>
    <s v="NIKE"/>
    <n v="1185732"/>
    <d v="2021-05-10T00:00:00"/>
    <s v="West"/>
    <s v="Wyoming"/>
    <s v="Cheyenne"/>
    <n v="131"/>
    <n v="2554.5"/>
    <n v="0.5"/>
    <x v="2"/>
    <s v="Nike Air Max 270 SE"/>
    <s v="CD6615-100"/>
  </r>
  <r>
    <s v="NIKE"/>
    <n v="1185732"/>
    <d v="2021-05-10T00:00:00"/>
    <s v="West"/>
    <s v="Wyoming"/>
    <s v="Cheyenne"/>
    <n v="133"/>
    <n v="2513.6999999999998"/>
    <n v="0.42"/>
    <x v="2"/>
    <s v="Nike Zoom KD11 EP"/>
    <s v="AO2605-600"/>
  </r>
  <r>
    <s v="NIKE"/>
    <n v="1185732"/>
    <d v="2021-05-10T00:00:00"/>
    <s v="West"/>
    <s v="Wyoming"/>
    <s v="Cheyenne"/>
    <n v="156"/>
    <n v="3244.8"/>
    <n v="0.4"/>
    <x v="2"/>
    <s v="Nike SB Blazer Low XT"/>
    <s v="864348-019"/>
  </r>
  <r>
    <s v="NIKE"/>
    <n v="1185732"/>
    <d v="2021-06-12T00:00:00"/>
    <s v="West"/>
    <s v="Wyoming"/>
    <s v="Cheyenne"/>
    <n v="247"/>
    <n v="7158.06"/>
    <n v="0.63"/>
    <x v="2"/>
    <s v="Nike Air Max 720 Horizon"/>
    <s v="BQ5808-100"/>
  </r>
  <r>
    <s v="NIKE"/>
    <n v="1185732"/>
    <d v="2021-06-12T00:00:00"/>
    <s v="West"/>
    <s v="Wyoming"/>
    <s v="Cheyenne"/>
    <n v="168"/>
    <n v="2892.96"/>
    <n v="0.41"/>
    <x v="2"/>
    <s v="Nike React Metcon AMP"/>
    <s v="CN5501-046"/>
  </r>
  <r>
    <s v="NIKE"/>
    <n v="1185732"/>
    <d v="2021-06-12T00:00:00"/>
    <s v="West"/>
    <s v="Wyoming"/>
    <s v="Cheyenne"/>
    <n v="131"/>
    <n v="2240.1"/>
    <n v="0.45"/>
    <x v="2"/>
    <s v="Nike Huarache Type"/>
    <s v="BQ5102-400"/>
  </r>
  <r>
    <s v="NIKE"/>
    <n v="1185732"/>
    <d v="2021-06-12T00:00:00"/>
    <s v="West"/>
    <s v="Wyoming"/>
    <s v="Cheyenne"/>
    <n v="140"/>
    <n v="2500.4"/>
    <n v="0.47"/>
    <x v="2"/>
    <s v="Nike Air Max 95 Premium"/>
    <s v="CJ0588-001"/>
  </r>
  <r>
    <s v="NIKE"/>
    <n v="1185732"/>
    <d v="2021-06-12T00:00:00"/>
    <s v="West"/>
    <s v="Wyoming"/>
    <s v="Cheyenne"/>
    <n v="135"/>
    <n v="2910.6"/>
    <n v="0.44"/>
    <x v="2"/>
    <s v="Nike Free RN 5.0"/>
    <s v="BV7774-100"/>
  </r>
  <r>
    <s v="NIKE"/>
    <n v="1185732"/>
    <d v="2021-06-12T00:00:00"/>
    <s v="West"/>
    <s v="Wyoming"/>
    <s v="Cheyenne"/>
    <n v="163"/>
    <n v="3015.5"/>
    <n v="0.37"/>
    <x v="2"/>
    <s v="Nike Zoom Vomero 5 SE SP"/>
    <s v="CI1694-300"/>
  </r>
  <r>
    <s v="NIKE"/>
    <n v="1185732"/>
    <d v="2021-07-10T00:00:00"/>
    <s v="West"/>
    <s v="Wyoming"/>
    <s v="Cheyenne"/>
    <n v="228"/>
    <n v="7004.16"/>
    <n v="0.64"/>
    <x v="2"/>
    <s v="Nike Benassi JDI"/>
    <s v="631261-035"/>
  </r>
  <r>
    <s v="NIKE"/>
    <n v="1185732"/>
    <d v="2021-07-10T00:00:00"/>
    <s v="West"/>
    <s v="Wyoming"/>
    <s v="Cheyenne"/>
    <n v="163"/>
    <n v="3083.96"/>
    <n v="0.43"/>
    <x v="2"/>
    <s v="Kyrie 6 'Enlightenment'"/>
    <s v="BQ4630-500"/>
  </r>
  <r>
    <s v="NIKE"/>
    <n v="1185732"/>
    <d v="2021-07-10T00:00:00"/>
    <s v="West"/>
    <s v="Wyoming"/>
    <s v="Cheyenne"/>
    <n v="149"/>
    <n v="2717.76"/>
    <n v="0.48"/>
    <x v="2"/>
    <s v="Nike Tiempo Legend 8 Academy IC"/>
    <s v="AT6099-606"/>
  </r>
  <r>
    <s v="NIKE"/>
    <n v="1185732"/>
    <d v="2021-07-10T00:00:00"/>
    <s v="West"/>
    <s v="Wyoming"/>
    <s v="Cheyenne"/>
    <n v="150"/>
    <n v="2749.5"/>
    <n v="0.47"/>
    <x v="2"/>
    <s v="Nike Mercurial Vapor 13 Academy MG"/>
    <s v="AT5269-606"/>
  </r>
  <r>
    <s v="NIKE"/>
    <n v="1185732"/>
    <d v="2021-07-10T00:00:00"/>
    <s v="West"/>
    <s v="Wyoming"/>
    <s v="Cheyenne"/>
    <n v="137"/>
    <n v="2761.92"/>
    <n v="0.42"/>
    <x v="2"/>
    <s v="Nike React Presto Premium"/>
    <s v="CN7664-800"/>
  </r>
  <r>
    <s v="NIKE"/>
    <n v="1185732"/>
    <d v="2021-07-10T00:00:00"/>
    <s v="West"/>
    <s v="Wyoming"/>
    <s v="Cheyenne"/>
    <n v="196"/>
    <n v="3598.56"/>
    <n v="0.36"/>
    <x v="2"/>
    <s v="Zoom Freak 1 'Employee of the Month'"/>
    <s v="CD4962-001"/>
  </r>
  <r>
    <s v="NIKE"/>
    <n v="1185732"/>
    <d v="2021-08-11T00:00:00"/>
    <s v="West"/>
    <s v="Wyoming"/>
    <s v="Cheyenne"/>
    <n v="255"/>
    <n v="7670.4"/>
    <n v="0.64"/>
    <x v="2"/>
    <s v="Nike ZoomX Vaporfly NEXT%"/>
    <s v="AO4568-600"/>
  </r>
  <r>
    <s v="NIKE"/>
    <n v="1185732"/>
    <d v="2021-08-11T00:00:00"/>
    <s v="West"/>
    <s v="Wyoming"/>
    <s v="Cheyenne"/>
    <n v="163"/>
    <n v="2873.69"/>
    <n v="0.41"/>
    <x v="2"/>
    <s v="Nike SB Check"/>
    <s v="705265-006"/>
  </r>
  <r>
    <s v="NIKE"/>
    <n v="1185732"/>
    <d v="2021-08-11T00:00:00"/>
    <s v="West"/>
    <s v="Wyoming"/>
    <s v="Cheyenne"/>
    <n v="143"/>
    <n v="2445.3000000000002"/>
    <n v="0.45"/>
    <x v="2"/>
    <s v="Nike Free RN Flyknit 3.0 2020"/>
    <s v="CJ0266-001"/>
  </r>
  <r>
    <s v="NIKE"/>
    <n v="1185732"/>
    <d v="2021-08-11T00:00:00"/>
    <s v="West"/>
    <s v="Wyoming"/>
    <s v="Cheyenne"/>
    <n v="147"/>
    <n v="2737.14"/>
    <n v="0.49"/>
    <x v="2"/>
    <s v="Nike Air Zoom Structure 22"/>
    <s v="AA1636-406"/>
  </r>
  <r>
    <s v="NIKE"/>
    <n v="1185732"/>
    <d v="2021-08-11T00:00:00"/>
    <s v="West"/>
    <s v="Wyoming"/>
    <s v="Cheyenne"/>
    <n v="140"/>
    <n v="2697.8"/>
    <n v="0.41"/>
    <x v="2"/>
    <s v="Nike Drop-Type Mid"/>
    <s v="BQ5190-101"/>
  </r>
  <r>
    <s v="NIKE"/>
    <n v="1185732"/>
    <d v="2021-08-11T00:00:00"/>
    <s v="West"/>
    <s v="Wyoming"/>
    <s v="Cheyenne"/>
    <n v="196"/>
    <n v="4076.8"/>
    <n v="0.4"/>
    <x v="2"/>
    <s v="Nike iSPA React"/>
    <s v="CT2692-002"/>
  </r>
  <r>
    <s v="NIKE"/>
    <n v="1185732"/>
    <d v="2021-09-10T00:00:00"/>
    <s v="West"/>
    <s v="Wyoming"/>
    <s v="Cheyenne"/>
    <n v="208"/>
    <n v="6389.76"/>
    <n v="0.64"/>
    <x v="2"/>
    <s v="Nike PhantomVNM Club FG"/>
    <s v="AO0577-717"/>
  </r>
  <r>
    <s v="NIKE"/>
    <n v="1185732"/>
    <d v="2021-09-10T00:00:00"/>
    <s v="West"/>
    <s v="Wyoming"/>
    <s v="Cheyenne"/>
    <n v="150"/>
    <n v="2838"/>
    <n v="0.43"/>
    <x v="2"/>
    <s v="Nike Air Max 90"/>
    <s v="CU3005-171"/>
  </r>
  <r>
    <s v="NIKE"/>
    <n v="1185732"/>
    <d v="2021-09-10T00:00:00"/>
    <s v="West"/>
    <s v="Wyoming"/>
    <s v="Cheyenne"/>
    <n v="137"/>
    <n v="2394.7600000000002"/>
    <n v="0.46"/>
    <x v="2"/>
    <s v="NikeCourt Air Zoom Zero"/>
    <s v="AA8018-101"/>
  </r>
  <r>
    <s v="NIKE"/>
    <n v="1185732"/>
    <d v="2021-09-10T00:00:00"/>
    <s v="West"/>
    <s v="Wyoming"/>
    <s v="Cheyenne"/>
    <n v="135"/>
    <n v="2513.6999999999998"/>
    <n v="0.49"/>
    <x v="2"/>
    <s v="Nike Air Force Max II"/>
    <s v="AV6243-400"/>
  </r>
  <r>
    <s v="NIKE"/>
    <n v="1185732"/>
    <d v="2021-09-10T00:00:00"/>
    <s v="West"/>
    <s v="Wyoming"/>
    <s v="Cheyenne"/>
    <n v="125"/>
    <n v="2580"/>
    <n v="0.43"/>
    <x v="2"/>
    <s v="Nike Air Max 270 React"/>
    <s v="CT2535-001"/>
  </r>
  <r>
    <s v="NIKE"/>
    <n v="1185732"/>
    <d v="2021-09-10T00:00:00"/>
    <s v="West"/>
    <s v="Wyoming"/>
    <s v="Cheyenne"/>
    <n v="174"/>
    <n v="3619.2"/>
    <n v="0.4"/>
    <x v="2"/>
    <s v="Nike Mercurial Superfly 7 Academy MDS IC"/>
    <s v="BQ5430-401"/>
  </r>
  <r>
    <s v="NIKE"/>
    <n v="1185732"/>
    <d v="2021-10-12T00:00:00"/>
    <s v="West"/>
    <s v="Wyoming"/>
    <s v="Cheyenne"/>
    <n v="202"/>
    <n v="6464"/>
    <n v="0.64"/>
    <x v="2"/>
    <s v="Nike Air Max 1 Print"/>
    <s v="AQ0927-100"/>
  </r>
  <r>
    <s v="NIKE"/>
    <n v="1185732"/>
    <d v="2021-10-12T00:00:00"/>
    <s v="West"/>
    <s v="Wyoming"/>
    <s v="Cheyenne"/>
    <n v="174"/>
    <n v="3062.4"/>
    <n v="0.4"/>
    <x v="2"/>
    <s v="Nike Air Max 97 SE"/>
    <s v="AQ4126-100"/>
  </r>
  <r>
    <s v="NIKE"/>
    <n v="1185732"/>
    <d v="2021-10-12T00:00:00"/>
    <s v="West"/>
    <s v="Wyoming"/>
    <s v="Cheyenne"/>
    <n v="125"/>
    <n v="2415"/>
    <n v="0.46"/>
    <x v="2"/>
    <s v="NikeCourt Air Zoom Resistance"/>
    <s v="918194-003"/>
  </r>
  <r>
    <s v="NIKE"/>
    <n v="1185732"/>
    <d v="2021-10-12T00:00:00"/>
    <s v="West"/>
    <s v="Wyoming"/>
    <s v="Cheyenne"/>
    <n v="119"/>
    <n v="2244.34"/>
    <n v="0.46"/>
    <x v="2"/>
    <s v="Nike Phantom Venom Club IC"/>
    <s v="AO0578-717"/>
  </r>
  <r>
    <s v="NIKE"/>
    <n v="1185732"/>
    <d v="2021-10-12T00:00:00"/>
    <s v="West"/>
    <s v="Wyoming"/>
    <s v="Cheyenne"/>
    <n v="128"/>
    <n v="3041.28"/>
    <n v="0.44"/>
    <x v="2"/>
    <s v="Nike Benassi JDI SE"/>
    <s v="CK0986-002"/>
  </r>
  <r>
    <s v="NIKE"/>
    <n v="1185732"/>
    <d v="2021-10-12T00:00:00"/>
    <s v="West"/>
    <s v="Wyoming"/>
    <s v="Cheyenne"/>
    <n v="150"/>
    <n v="3052.5"/>
    <n v="0.37"/>
    <x v="2"/>
    <s v="Nike Mercurial Superfly 7 Elite MDS FG"/>
    <s v="BQ5469-703"/>
  </r>
  <r>
    <s v="NIKE"/>
    <n v="1185732"/>
    <d v="2021-11-11T00:00:00"/>
    <s v="West"/>
    <s v="Wyoming"/>
    <s v="Cheyenne"/>
    <n v="218"/>
    <n v="7047.94"/>
    <n v="0.61"/>
    <x v="2"/>
    <s v="Nike Mercurial Vapor 13 Club IC"/>
    <s v="AT7997-606"/>
  </r>
  <r>
    <s v="NIKE"/>
    <n v="1185732"/>
    <d v="2021-11-11T00:00:00"/>
    <s v="West"/>
    <s v="Wyoming"/>
    <s v="Cheyenne"/>
    <n v="167"/>
    <n v="3016.02"/>
    <n v="0.43"/>
    <x v="2"/>
    <s v="Nike Air VaporMax 360"/>
    <s v="CT5063-100"/>
  </r>
  <r>
    <s v="NIKE"/>
    <n v="1185732"/>
    <d v="2021-11-11T00:00:00"/>
    <s v="West"/>
    <s v="Wyoming"/>
    <s v="Cheyenne"/>
    <n v="146"/>
    <n v="3066"/>
    <n v="0.5"/>
    <x v="2"/>
    <s v="Nike Solarsoft"/>
    <s v="488161-602"/>
  </r>
  <r>
    <s v="NIKE"/>
    <n v="1185732"/>
    <d v="2021-11-11T00:00:00"/>
    <s v="West"/>
    <s v="Wyoming"/>
    <s v="Cheyenne"/>
    <n v="135"/>
    <n v="2778.3"/>
    <n v="0.49"/>
    <x v="2"/>
    <s v="Air Jordan 11 Retro Low"/>
    <s v="528895-003"/>
  </r>
  <r>
    <s v="NIKE"/>
    <n v="1185732"/>
    <d v="2021-11-11T00:00:00"/>
    <s v="West"/>
    <s v="Wyoming"/>
    <s v="Cheyenne"/>
    <n v="143"/>
    <n v="2990.13"/>
    <n v="0.41"/>
    <x v="2"/>
    <s v="Nike Zoom Fly 3 Premium"/>
    <s v="CD4570-300"/>
  </r>
  <r>
    <s v="NIKE"/>
    <n v="1185732"/>
    <d v="2021-11-11T00:00:00"/>
    <s v="West"/>
    <s v="Wyoming"/>
    <s v="Cheyenne"/>
    <n v="161"/>
    <n v="3453.45"/>
    <n v="0.39"/>
    <x v="2"/>
    <s v="Nike Zoom Gravity"/>
    <s v="BQ3203-007"/>
  </r>
  <r>
    <s v="NIKE"/>
    <n v="1185732"/>
    <d v="2021-12-10T00:00:00"/>
    <s v="West"/>
    <s v="Wyoming"/>
    <s v="Cheyenne"/>
    <n v="224"/>
    <n v="7105.28"/>
    <n v="0.61"/>
    <x v="2"/>
    <s v="Nike MX-720-818"/>
    <s v="CU3013-070"/>
  </r>
  <r>
    <s v="NIKE"/>
    <n v="1185732"/>
    <d v="2021-12-10T00:00:00"/>
    <s v="West"/>
    <s v="Wyoming"/>
    <s v="Cheyenne"/>
    <n v="168"/>
    <n v="3030.72"/>
    <n v="0.41"/>
    <x v="2"/>
    <s v="Nike Mercurial Vapor 13 Elite SE FG"/>
    <s v="CD6720-808"/>
  </r>
  <r>
    <s v="NIKE"/>
    <n v="1185732"/>
    <d v="2021-12-10T00:00:00"/>
    <s v="West"/>
    <s v="Wyoming"/>
    <s v="Cheyenne"/>
    <n v="165"/>
    <n v="3339.6"/>
    <n v="0.46"/>
    <x v="2"/>
    <s v="Nike Air Max 720 BETRUE"/>
    <s v="CJ5472-900"/>
  </r>
  <r>
    <s v="NIKE"/>
    <n v="1185732"/>
    <d v="2021-12-10T00:00:00"/>
    <s v="West"/>
    <s v="Wyoming"/>
    <s v="Cheyenne"/>
    <n v="135"/>
    <n v="2910.6"/>
    <n v="0.49"/>
    <x v="2"/>
    <s v="Nike Air Force 1 Mid '07"/>
    <s v="315123-111"/>
  </r>
  <r>
    <s v="NIKE"/>
    <n v="1185732"/>
    <d v="2021-12-10T00:00:00"/>
    <s v="West"/>
    <s v="Wyoming"/>
    <s v="Cheyenne"/>
    <n v="145"/>
    <n v="3523.5"/>
    <n v="0.45"/>
    <x v="2"/>
    <s v="Nike Air Max 2017"/>
    <s v="849559-004"/>
  </r>
  <r>
    <s v="NIKE"/>
    <n v="1185732"/>
    <d v="2021-12-10T00:00:00"/>
    <s v="West"/>
    <s v="Wyoming"/>
    <s v="Cheyenne"/>
    <n v="174"/>
    <n v="3507.84"/>
    <n v="0.36"/>
    <x v="2"/>
    <s v="Nike EXP-X14 SE"/>
    <s v="AO3095-100"/>
  </r>
  <r>
    <s v="NIKE"/>
    <n v="1128299"/>
    <d v="2021-01-24T00:00:00"/>
    <s v="West"/>
    <s v="Wyoming"/>
    <s v="Cheyenne"/>
    <n v="91"/>
    <n v="1213.94"/>
    <n v="0.46"/>
    <x v="2"/>
    <s v="NikeCourt Lite 2"/>
    <s v="AR8836-009"/>
  </r>
  <r>
    <s v="NIKE"/>
    <n v="1128299"/>
    <d v="2021-01-24T00:00:00"/>
    <s v="West"/>
    <s v="Wyoming"/>
    <s v="Cheyenne"/>
    <n v="105"/>
    <n v="1738.8"/>
    <n v="0.46"/>
    <x v="2"/>
    <s v="Air Max 200 20"/>
    <s v="CT5062-100"/>
  </r>
  <r>
    <s v="NIKE"/>
    <n v="1128299"/>
    <d v="2021-01-24T00:00:00"/>
    <s v="West"/>
    <s v="Wyoming"/>
    <s v="Cheyenne"/>
    <n v="91"/>
    <n v="1597.05"/>
    <n v="0.45"/>
    <x v="2"/>
    <s v="Nike x Undercover Air Max 720"/>
    <s v="CN2408-001"/>
  </r>
  <r>
    <s v="NIKE"/>
    <n v="1128299"/>
    <d v="2021-01-24T00:00:00"/>
    <s v="West"/>
    <s v="Wyoming"/>
    <s v="Cheyenne"/>
    <n v="54"/>
    <n v="964.44"/>
    <n v="0.47"/>
    <x v="2"/>
    <s v="Air Jordan 13 Retro"/>
    <s v="414571-030"/>
  </r>
  <r>
    <s v="NIKE"/>
    <n v="1128299"/>
    <d v="2021-01-24T00:00:00"/>
    <s v="West"/>
    <s v="Wyoming"/>
    <s v="Cheyenne"/>
    <n v="45"/>
    <n v="963.9"/>
    <n v="0.51"/>
    <x v="2"/>
    <s v="Nike Cortez '72 S.D."/>
    <s v="CJ2586-100"/>
  </r>
  <r>
    <s v="NIKE"/>
    <n v="1128299"/>
    <d v="2021-01-24T00:00:00"/>
    <s v="West"/>
    <s v="Wyoming"/>
    <s v="Cheyenne"/>
    <n v="116"/>
    <n v="1983.6"/>
    <n v="0.45"/>
    <x v="2"/>
    <s v="Nike Xarr"/>
    <s v="BQ5240-200"/>
  </r>
  <r>
    <s v="NIKE"/>
    <n v="1128299"/>
    <d v="2021-02-24T00:00:00"/>
    <s v="West"/>
    <s v="Wyoming"/>
    <s v="Cheyenne"/>
    <n v="113"/>
    <n v="1403.46"/>
    <n v="0.46"/>
    <x v="2"/>
    <s v="Nike Air Max 97 On Air Jasmine Lasode"/>
    <s v="CI1504-100"/>
  </r>
  <r>
    <s v="NIKE"/>
    <n v="1128299"/>
    <d v="2021-02-24T00:00:00"/>
    <s v="West"/>
    <s v="Wyoming"/>
    <s v="Cheyenne"/>
    <n v="105"/>
    <n v="1701"/>
    <n v="0.45"/>
    <x v="2"/>
    <s v="Nike Air Force 1 GORE-TEX ®"/>
    <s v="CK2630-700"/>
  </r>
  <r>
    <s v="NIKE"/>
    <n v="1128299"/>
    <d v="2021-02-24T00:00:00"/>
    <s v="West"/>
    <s v="Wyoming"/>
    <s v="Cheyenne"/>
    <n v="88"/>
    <n v="1544.4"/>
    <n v="0.45"/>
    <x v="2"/>
    <s v="Kyrie 6 EP 'Chinese New Year'"/>
    <s v="CD5029-001"/>
  </r>
  <r>
    <s v="NIKE"/>
    <n v="1128299"/>
    <d v="2021-02-24T00:00:00"/>
    <s v="Southeast"/>
    <s v="Virginia"/>
    <s v="Richmond"/>
    <n v="58"/>
    <n v="1102"/>
    <n v="0.5"/>
    <x v="2"/>
    <s v="Nike Fly.By Mid"/>
    <s v="CD0189-001"/>
  </r>
  <r>
    <s v="NIKE"/>
    <n v="1128299"/>
    <d v="2021-02-24T00:00:00"/>
    <s v="Southeast"/>
    <s v="Virginia"/>
    <s v="Richmond"/>
    <n v="38"/>
    <n v="877.8"/>
    <n v="0.55000000000000004"/>
    <x v="2"/>
    <s v="Nike Zoom KD12"/>
    <s v="CK1195-101"/>
  </r>
  <r>
    <s v="NIKE"/>
    <n v="1128299"/>
    <d v="2021-02-24T00:00:00"/>
    <s v="Southeast"/>
    <s v="Virginia"/>
    <s v="Richmond"/>
    <n v="81"/>
    <n v="1323.54"/>
    <n v="0.43"/>
    <x v="2"/>
    <s v="Nike Mercurial Vapor 13 Academy MDS MG"/>
    <s v="CJ1292-401"/>
  </r>
  <r>
    <s v="NIKE"/>
    <n v="1128299"/>
    <d v="2021-03-23T00:00:00"/>
    <s v="Southeast"/>
    <s v="Virginia"/>
    <s v="Richmond"/>
    <n v="143"/>
    <n v="2553.98"/>
    <n v="0.47"/>
    <x v="2"/>
    <s v="Nike Mercurial Vapor 13 Elite SE FG"/>
    <s v="CD6720-808"/>
  </r>
  <r>
    <s v="NIKE"/>
    <n v="1128299"/>
    <d v="2021-03-23T00:00:00"/>
    <s v="Southeast"/>
    <s v="Virginia"/>
    <s v="Richmond"/>
    <n v="85"/>
    <n v="1797.75"/>
    <n v="0.47"/>
    <x v="2"/>
    <s v="Nike Epic React Flyknit 2"/>
    <s v="BQ8928-011"/>
  </r>
  <r>
    <s v="NIKE"/>
    <n v="1128299"/>
    <d v="2021-03-23T00:00:00"/>
    <s v="Southeast"/>
    <s v="Virginia"/>
    <s v="Richmond"/>
    <n v="91"/>
    <n v="2271.36"/>
    <n v="0.48"/>
    <x v="2"/>
    <s v="Nike MX-720-818"/>
    <s v="BV5841-800"/>
  </r>
  <r>
    <s v="NIKE"/>
    <n v="1128299"/>
    <d v="2021-03-23T00:00:00"/>
    <s v="Southeast"/>
    <s v="Virginia"/>
    <s v="Richmond"/>
    <n v="65"/>
    <n v="1435.2"/>
    <n v="0.46"/>
    <x v="2"/>
    <s v="Nike Mercurial Vapor 13 Club Neymar Jr. MG"/>
    <s v="AT7967-104"/>
  </r>
  <r>
    <s v="NIKE"/>
    <n v="1128299"/>
    <d v="2021-03-23T00:00:00"/>
    <s v="Southeast"/>
    <s v="Virginia"/>
    <s v="Richmond"/>
    <n v="30"/>
    <n v="795.6"/>
    <n v="0.52"/>
    <x v="2"/>
    <s v="Nike Air Streak Lite"/>
    <s v="CD4387-100"/>
  </r>
  <r>
    <s v="NIKE"/>
    <n v="1128299"/>
    <d v="2021-03-23T00:00:00"/>
    <s v="Southeast"/>
    <s v="Virginia"/>
    <s v="Richmond"/>
    <n v="78"/>
    <n v="1605.24"/>
    <n v="0.42"/>
    <x v="2"/>
    <s v="Nike SB Zoom Stefan Janoski Canvas RM Premium"/>
    <s v="AQ7878-003"/>
  </r>
  <r>
    <s v="NIKE"/>
    <n v="1128299"/>
    <d v="2021-04-24T00:00:00"/>
    <s v="Southeast"/>
    <s v="Virginia"/>
    <s v="Richmond"/>
    <n v="124"/>
    <n v="3095.04"/>
    <n v="0.48"/>
    <x v="2"/>
    <s v="Nike Air VaporMax LX"/>
    <s v="BV1712-001"/>
  </r>
  <r>
    <s v="NIKE"/>
    <n v="1128299"/>
    <d v="2021-04-24T00:00:00"/>
    <s v="Southeast"/>
    <s v="Virginia"/>
    <s v="Richmond"/>
    <n v="69"/>
    <n v="1954.08"/>
    <n v="0.48"/>
    <x v="2"/>
    <s v="Nike Wildhorse 6"/>
    <s v="BV7106-400"/>
  </r>
  <r>
    <s v="NIKE"/>
    <n v="1128299"/>
    <d v="2021-04-24T00:00:00"/>
    <s v="Southeast"/>
    <s v="Virginia"/>
    <s v="Richmond"/>
    <n v="85"/>
    <n v="2374.0500000000002"/>
    <n v="0.49"/>
    <x v="2"/>
    <s v="Nike Air Zoom Pegasus 36"/>
    <s v="AQ2210-002"/>
  </r>
  <r>
    <s v="NIKE"/>
    <n v="1128299"/>
    <d v="2021-04-24T00:00:00"/>
    <s v="Southeast"/>
    <s v="Virginia"/>
    <s v="Richmond"/>
    <n v="56"/>
    <n v="1105.44"/>
    <n v="0.47"/>
    <x v="2"/>
    <s v="Nike Air Zoom Wildhorse 5"/>
    <s v="AQ2222-200"/>
  </r>
  <r>
    <s v="NIKE"/>
    <n v="1128299"/>
    <d v="2021-04-24T00:00:00"/>
    <s v="Southeast"/>
    <s v="Virginia"/>
    <s v="Richmond"/>
    <n v="35"/>
    <n v="874.65"/>
    <n v="0.51"/>
    <x v="2"/>
    <s v="Nike Air Max 720 Waves"/>
    <s v="BQ4430-400"/>
  </r>
  <r>
    <s v="NIKE"/>
    <n v="1128299"/>
    <d v="2021-04-24T00:00:00"/>
    <s v="Southeast"/>
    <s v="Virginia"/>
    <s v="Richmond"/>
    <n v="78"/>
    <n v="2196.48"/>
    <n v="0.44"/>
    <x v="2"/>
    <s v="Nike Benassi JDI BETRUE"/>
    <s v="CD2717-001"/>
  </r>
  <r>
    <s v="NIKE"/>
    <n v="1128299"/>
    <d v="2021-05-25T00:00:00"/>
    <s v="Southeast"/>
    <s v="Virginia"/>
    <s v="Richmond"/>
    <n v="125"/>
    <n v="2645"/>
    <n v="0.46"/>
    <x v="2"/>
    <s v="Kyrie 4"/>
    <s v="943806-602"/>
  </r>
  <r>
    <s v="NIKE"/>
    <n v="1128299"/>
    <d v="2021-05-25T00:00:00"/>
    <s v="Southeast"/>
    <s v="Virginia"/>
    <s v="Richmond"/>
    <n v="98"/>
    <n v="2249.1"/>
    <n v="0.45"/>
    <x v="2"/>
    <s v="Air Jordan 5 Retro"/>
    <s v="CN2932-100"/>
  </r>
  <r>
    <s v="NIKE"/>
    <n v="1128299"/>
    <d v="2021-05-25T00:00:00"/>
    <s v="Southeast"/>
    <s v="Virginia"/>
    <s v="Richmond"/>
    <n v="88"/>
    <n v="2200"/>
    <n v="0.5"/>
    <x v="2"/>
    <s v="Nike Flex 2020 RN"/>
    <s v="CI9994-001"/>
  </r>
  <r>
    <s v="NIKE"/>
    <n v="1128299"/>
    <d v="2021-05-25T00:00:00"/>
    <s v="Southeast"/>
    <s v="Virginia"/>
    <s v="Richmond"/>
    <n v="69"/>
    <n v="1621.5"/>
    <n v="0.5"/>
    <x v="2"/>
    <s v="Nike Drop-Type Premium"/>
    <s v="CN6916-100"/>
  </r>
  <r>
    <s v="NIKE"/>
    <n v="1128299"/>
    <d v="2021-05-25T00:00:00"/>
    <s v="Southeast"/>
    <s v="Virginia"/>
    <s v="Richmond"/>
    <n v="49"/>
    <n v="1164.24"/>
    <n v="0.54"/>
    <x v="2"/>
    <s v="Jordan Modero 2 VP"/>
    <s v="CU2708-901"/>
  </r>
  <r>
    <s v="NIKE"/>
    <n v="1128299"/>
    <d v="2021-05-25T00:00:00"/>
    <s v="Southeast"/>
    <s v="Virginia"/>
    <s v="Richmond"/>
    <n v="152"/>
    <n v="3660.16"/>
    <n v="0.43"/>
    <x v="2"/>
    <s v="Nike React Metcon"/>
    <s v="BQ6044-100"/>
  </r>
  <r>
    <s v="NIKE"/>
    <n v="1128299"/>
    <d v="2021-06-24T00:00:00"/>
    <s v="Southeast"/>
    <s v="Virginia"/>
    <s v="Richmond"/>
    <n v="233"/>
    <n v="5804.03"/>
    <n v="0.47"/>
    <x v="2"/>
    <s v="Nike Joyride Dual Run"/>
    <s v="CD4365-003"/>
  </r>
  <r>
    <s v="NIKE"/>
    <n v="1128299"/>
    <d v="2021-06-24T00:00:00"/>
    <s v="Southeast"/>
    <s v="Virginia"/>
    <s v="Richmond"/>
    <n v="176"/>
    <n v="5019.5200000000004"/>
    <n v="0.46"/>
    <x v="2"/>
    <s v="Nike Classic Cortez"/>
    <s v="749571-154"/>
  </r>
  <r>
    <s v="NIKE"/>
    <n v="1128299"/>
    <d v="2021-06-24T00:00:00"/>
    <s v="Southeast"/>
    <s v="Virginia"/>
    <s v="Richmond"/>
    <n v="195"/>
    <n v="6832.8"/>
    <n v="0.48"/>
    <x v="2"/>
    <s v="Nike React Element 55 Premium"/>
    <s v="CI3835-002"/>
  </r>
  <r>
    <s v="NIKE"/>
    <n v="1128299"/>
    <d v="2021-06-24T00:00:00"/>
    <s v="Southeast"/>
    <s v="Virginia"/>
    <s v="Richmond"/>
    <n v="142"/>
    <n v="5009.76"/>
    <n v="0.49"/>
    <x v="2"/>
    <s v="Nike Mercurial Vapor 13 Academy MDS TF"/>
    <s v="CJ1306-401"/>
  </r>
  <r>
    <s v="NIKE"/>
    <n v="1128299"/>
    <d v="2021-06-24T00:00:00"/>
    <s v="Southeast"/>
    <s v="Virginia"/>
    <s v="Richmond"/>
    <n v="104"/>
    <n v="4296.24"/>
    <n v="0.51"/>
    <x v="2"/>
    <s v="Jordan 'Why Not?' Zer0.2 SE"/>
    <s v="CW6565-900"/>
  </r>
  <r>
    <s v="NIKE"/>
    <n v="1128299"/>
    <d v="2021-06-24T00:00:00"/>
    <s v="Southeast"/>
    <s v="Virginia"/>
    <s v="Richmond"/>
    <n v="182"/>
    <n v="6988.8"/>
    <n v="0.4"/>
    <x v="2"/>
    <s v="Nike Joyride CC"/>
    <s v="AO1742-004"/>
  </r>
  <r>
    <s v="NIKE"/>
    <n v="1128299"/>
    <d v="2021-07-23T00:00:00"/>
    <s v="Southeast"/>
    <s v="Virginia"/>
    <s v="Richmond"/>
    <n v="255"/>
    <n v="10072.5"/>
    <n v="0.5"/>
    <x v="2"/>
    <s v="Nike Tiempo Legend 8 Club TF"/>
    <s v="AT6109-606"/>
  </r>
  <r>
    <s v="NIKE"/>
    <n v="1128299"/>
    <d v="2021-07-23T00:00:00"/>
    <s v="Southeast"/>
    <s v="Virginia"/>
    <s v="Richmond"/>
    <n v="203"/>
    <n v="8221.5"/>
    <n v="0.5"/>
    <x v="2"/>
    <s v="Nike Phantom Vision 2 Academy Dynamic Fit TF"/>
    <s v="CD4172-606"/>
  </r>
  <r>
    <s v="NIKE"/>
    <n v="1128299"/>
    <d v="2021-07-23T00:00:00"/>
    <s v="Southeast"/>
    <s v="Virginia"/>
    <s v="Richmond"/>
    <n v="182"/>
    <n v="7043.4"/>
    <n v="0.45"/>
    <x v="2"/>
    <s v="Nike Zoom Fly Flyknit"/>
    <s v="AR4561-200"/>
  </r>
  <r>
    <s v="NIKE"/>
    <n v="1128299"/>
    <d v="2021-07-23T00:00:00"/>
    <s v="Southeast"/>
    <s v="Virginia"/>
    <s v="Richmond"/>
    <n v="149"/>
    <n v="5620.28"/>
    <n v="0.46"/>
    <x v="2"/>
    <s v="Nike Air Max 98 SE"/>
    <s v="CD0132-001"/>
  </r>
  <r>
    <s v="NIKE"/>
    <n v="1128299"/>
    <d v="2021-07-23T00:00:00"/>
    <s v="Southeast"/>
    <s v="Virginia"/>
    <s v="Richmond"/>
    <n v="162"/>
    <n v="7573.5"/>
    <n v="0.55000000000000004"/>
    <x v="2"/>
    <s v="Nike Air Max Tailwind IV SP"/>
    <s v="BV1357-003"/>
  </r>
  <r>
    <s v="NIKE"/>
    <n v="1128299"/>
    <d v="2021-07-23T00:00:00"/>
    <s v="Southeast"/>
    <s v="Virginia"/>
    <s v="Richmond"/>
    <n v="180"/>
    <n v="6912"/>
    <n v="0.4"/>
    <x v="2"/>
    <s v="Jordan Proto-Lyte"/>
    <s v="AT3381-008"/>
  </r>
  <r>
    <s v="NIKE"/>
    <n v="1128299"/>
    <d v="2021-08-24T00:00:00"/>
    <s v="Southeast"/>
    <s v="Virginia"/>
    <s v="Richmond"/>
    <n v="240"/>
    <n v="8964"/>
    <n v="0.45"/>
    <x v="2"/>
    <s v="Nike Mercurial Superfly 7 Academy TF"/>
    <s v="AT7978-414"/>
  </r>
  <r>
    <s v="NIKE"/>
    <n v="1128299"/>
    <d v="2021-08-24T00:00:00"/>
    <s v="Southeast"/>
    <s v="Virginia"/>
    <s v="Richmond"/>
    <n v="202"/>
    <n v="7368.96"/>
    <n v="0.48"/>
    <x v="2"/>
    <s v="Nike x Hawkins High Cortez"/>
    <s v="CJ6106-100"/>
  </r>
  <r>
    <s v="NIKE"/>
    <n v="1128299"/>
    <d v="2021-08-24T00:00:00"/>
    <s v="Southeast"/>
    <s v="Virginia"/>
    <s v="Richmond"/>
    <n v="189"/>
    <n v="6259.68"/>
    <n v="0.48"/>
    <x v="2"/>
    <s v="Nike Epic Phantom React Flyknit Icon Clash"/>
    <s v="CK0089-100"/>
  </r>
  <r>
    <s v="NIKE"/>
    <n v="1128299"/>
    <d v="2021-08-24T00:00:00"/>
    <s v="Southeast"/>
    <s v="Virginia"/>
    <s v="Richmond"/>
    <n v="111"/>
    <n v="3589.74"/>
    <n v="0.49"/>
    <x v="2"/>
    <s v="Nike Air Max 2090"/>
    <s v="CT7695-401"/>
  </r>
  <r>
    <s v="NIKE"/>
    <n v="1128299"/>
    <d v="2021-08-24T00:00:00"/>
    <s v="Southeast"/>
    <s v="Virginia"/>
    <s v="Richmond"/>
    <n v="106"/>
    <n v="3459.84"/>
    <n v="0.51"/>
    <x v="2"/>
    <s v="Nike Phantom Vision Academy Dynamic Fit MG"/>
    <s v="AO3258-080"/>
  </r>
  <r>
    <s v="NIKE"/>
    <n v="1128299"/>
    <d v="2021-08-24T00:00:00"/>
    <s v="Southeast"/>
    <s v="Virginia"/>
    <s v="Richmond"/>
    <n v="75"/>
    <n v="2299.5"/>
    <n v="0.42"/>
    <x v="2"/>
    <s v="NikeCourt Air Max Vapor Wing MS"/>
    <s v="BQ0129-106"/>
  </r>
  <r>
    <s v="NIKE"/>
    <n v="1128299"/>
    <d v="2021-09-25T00:00:00"/>
    <s v="Southeast"/>
    <s v="Virginia"/>
    <s v="Richmond"/>
    <n v="113"/>
    <n v="2599"/>
    <n v="0.5"/>
    <x v="2"/>
    <s v="LeBron x John Elliott Icon"/>
    <s v="AQ0114-101"/>
  </r>
  <r>
    <s v="NIKE"/>
    <n v="1128299"/>
    <d v="2021-09-25T00:00:00"/>
    <s v="Southeast"/>
    <s v="Virginia"/>
    <s v="Richmond"/>
    <n v="113"/>
    <n v="2702.96"/>
    <n v="0.46"/>
    <x v="2"/>
    <s v="Nike Air Max 270 Flyknit"/>
    <s v="AO1023-005"/>
  </r>
  <r>
    <s v="NIKE"/>
    <n v="1128299"/>
    <d v="2021-09-25T00:00:00"/>
    <s v="Southeast"/>
    <s v="Virginia"/>
    <s v="Richmond"/>
    <n v="65"/>
    <n v="1435.85"/>
    <n v="0.47"/>
    <x v="2"/>
    <s v="Air Jordan 13 Retro Chinese New Year"/>
    <s v="CW4409-100"/>
  </r>
  <r>
    <s v="NIKE"/>
    <n v="1128299"/>
    <d v="2021-09-25T00:00:00"/>
    <s v="Southeast"/>
    <s v="Virginia"/>
    <s v="Richmond"/>
    <n v="54"/>
    <n v="1190.7"/>
    <n v="0.49"/>
    <x v="2"/>
    <s v="Nike Zoom Pegasus Turbo Shield"/>
    <s v="BQ1896-002"/>
  </r>
  <r>
    <s v="NIKE"/>
    <n v="1128299"/>
    <d v="2021-09-25T00:00:00"/>
    <s v="Southeast"/>
    <s v="Virginia"/>
    <s v="Richmond"/>
    <n v="56"/>
    <n v="1624"/>
    <n v="0.5"/>
    <x v="2"/>
    <s v="Nike Air Wildwood ACG"/>
    <s v="AO3116-004"/>
  </r>
  <r>
    <s v="NIKE"/>
    <n v="1128299"/>
    <d v="2021-09-25T00:00:00"/>
    <s v="Southeast"/>
    <s v="Virginia"/>
    <s v="Richmond"/>
    <n v="70"/>
    <n v="1264.2"/>
    <n v="0.43"/>
    <x v="2"/>
    <s v="Nike Air Max 720"/>
    <s v="CI3870-100"/>
  </r>
  <r>
    <s v="NIKE"/>
    <n v="1128299"/>
    <d v="2021-10-24T00:00:00"/>
    <s v="Southeast"/>
    <s v="Virginia"/>
    <s v="Richmond"/>
    <n v="102"/>
    <n v="1744.2"/>
    <n v="0.45"/>
    <x v="2"/>
    <s v="LeBron 16 Low"/>
    <s v="CI2668-004"/>
  </r>
  <r>
    <s v="NIKE"/>
    <n v="1128299"/>
    <d v="2021-10-24T00:00:00"/>
    <s v="Southeast"/>
    <s v="Virginia"/>
    <s v="Richmond"/>
    <n v="142"/>
    <n v="3548.58"/>
    <n v="0.49"/>
    <x v="2"/>
    <s v="Air Jordan 14 Retro"/>
    <s v="487471-003"/>
  </r>
  <r>
    <s v="NIKE"/>
    <n v="1128299"/>
    <d v="2021-10-24T00:00:00"/>
    <s v="Southeast"/>
    <s v="Virginia"/>
    <s v="Richmond"/>
    <n v="95"/>
    <n v="2010.2"/>
    <n v="0.46"/>
    <x v="2"/>
    <s v="Nike Air Force 1 Type-2"/>
    <s v="CT2584-100"/>
  </r>
  <r>
    <s v="NIKE"/>
    <n v="1128299"/>
    <d v="2021-10-24T00:00:00"/>
    <s v="Southeast"/>
    <s v="Virginia"/>
    <s v="Richmond"/>
    <n v="98"/>
    <n v="1968.82"/>
    <n v="0.49"/>
    <x v="2"/>
    <s v="Nike Free RN Flyknit 3.0"/>
    <s v="AQ5708-201"/>
  </r>
  <r>
    <s v="NIKE"/>
    <n v="1128299"/>
    <d v="2021-10-24T00:00:00"/>
    <s v="Southeast"/>
    <s v="Virginia"/>
    <s v="Richmond"/>
    <n v="87"/>
    <n v="2489.94"/>
    <n v="0.54"/>
    <x v="2"/>
    <s v="Nike SB Air Max Stefan Janoski 2"/>
    <s v="AQ7477-009"/>
  </r>
  <r>
    <s v="NIKE"/>
    <n v="1128299"/>
    <d v="2021-10-24T00:00:00"/>
    <s v="Southeast"/>
    <s v="Virginia"/>
    <s v="Richmond"/>
    <n v="102"/>
    <n v="2647.92"/>
    <n v="0.44"/>
    <x v="2"/>
    <s v="Nike Air Zoom Pegasus 36 Trail"/>
    <s v="AR5676-401"/>
  </r>
  <r>
    <s v="NIKE"/>
    <n v="1128299"/>
    <d v="2021-11-24T00:00:00"/>
    <s v="Southeast"/>
    <s v="Virginia"/>
    <s v="Richmond"/>
    <n v="155"/>
    <n v="3059.7"/>
    <n v="0.47"/>
    <x v="2"/>
    <s v="Nike Tiempo Legend 8 Club IC"/>
    <s v="AT6110-004"/>
  </r>
  <r>
    <s v="NIKE"/>
    <n v="1128299"/>
    <d v="2021-11-24T00:00:00"/>
    <s v="Southeast"/>
    <s v="Virginia"/>
    <s v="Richmond"/>
    <n v="169"/>
    <n v="3892.07"/>
    <n v="0.49"/>
    <x v="2"/>
    <s v="Nike Flex TR 9"/>
    <s v="AQ7491-008"/>
  </r>
  <r>
    <s v="NIKE"/>
    <n v="1128299"/>
    <d v="2021-11-24T00:00:00"/>
    <s v="Southeast"/>
    <s v="Virginia"/>
    <s v="Richmond"/>
    <n v="138"/>
    <n v="2848.32"/>
    <n v="0.48"/>
    <x v="2"/>
    <s v="Nike Epic Phantom React"/>
    <s v="CI1291-400"/>
  </r>
  <r>
    <s v="NIKE"/>
    <n v="1128299"/>
    <d v="2021-11-24T00:00:00"/>
    <s v="Southeast"/>
    <s v="Virginia"/>
    <s v="Richmond"/>
    <n v="113"/>
    <n v="2820.48"/>
    <n v="0.48"/>
    <x v="2"/>
    <s v="Nike Metcon 5 AMP"/>
    <s v="CN5455-160"/>
  </r>
  <r>
    <s v="NIKE"/>
    <n v="1128299"/>
    <d v="2021-11-24T00:00:00"/>
    <s v="Southeast"/>
    <s v="Virginia"/>
    <s v="Richmond"/>
    <n v="111"/>
    <n v="4456.6499999999996"/>
    <n v="0.55000000000000004"/>
    <x v="2"/>
    <s v="Nike SB Air Zoom Bruin Edge"/>
    <s v="CD5036-100"/>
  </r>
  <r>
    <s v="NIKE"/>
    <n v="1128299"/>
    <d v="2021-11-24T00:00:00"/>
    <s v="Southeast"/>
    <s v="Virginia"/>
    <s v="Richmond"/>
    <n v="149"/>
    <n v="4410.3999999999996"/>
    <n v="0.4"/>
    <x v="2"/>
    <s v="Nike ISPA Air Max 720"/>
    <s v="CQ6278-001"/>
  </r>
  <r>
    <s v="NIKE"/>
    <n v="1128299"/>
    <d v="2021-12-23T00:00:00"/>
    <s v="Southeast"/>
    <s v="Virginia"/>
    <s v="Richmond"/>
    <n v="225"/>
    <n v="6345"/>
    <n v="0.47"/>
    <x v="2"/>
    <s v="Nike x Undercover React Presto"/>
    <s v="CU3459-200"/>
  </r>
  <r>
    <s v="NIKE"/>
    <n v="1128299"/>
    <d v="2021-12-23T00:00:00"/>
    <s v="Southeast"/>
    <s v="Virginia"/>
    <s v="Richmond"/>
    <n v="225"/>
    <n v="7492.5"/>
    <n v="0.45"/>
    <x v="2"/>
    <s v="Nike Vandalised"/>
    <s v="BQ3610-100"/>
  </r>
  <r>
    <s v="NIKE"/>
    <n v="1128299"/>
    <d v="2021-12-23T00:00:00"/>
    <s v="Southeast"/>
    <s v="Virginia"/>
    <s v="Richmond"/>
    <n v="154"/>
    <n v="4730.88"/>
    <n v="0.48"/>
    <x v="2"/>
    <s v="Nike Signal D/MS/X"/>
    <s v="AT5303-100"/>
  </r>
  <r>
    <s v="NIKE"/>
    <n v="1128299"/>
    <d v="2021-12-23T00:00:00"/>
    <s v="Southeast"/>
    <s v="Virginia"/>
    <s v="Richmond"/>
    <n v="160"/>
    <n v="5360"/>
    <n v="0.5"/>
    <x v="2"/>
    <s v="Nike Air Max 720 (OBJ)"/>
    <s v="CK2531-001"/>
  </r>
  <r>
    <s v="NIKE"/>
    <n v="1128299"/>
    <d v="2021-12-23T00:00:00"/>
    <s v="Southeast"/>
    <s v="Virginia"/>
    <s v="Richmond"/>
    <n v="133"/>
    <n v="4883.76"/>
    <n v="0.51"/>
    <x v="2"/>
    <s v="Nike Vandalised LX"/>
    <s v="BQ3611-100"/>
  </r>
  <r>
    <s v="NIKE"/>
    <n v="1128299"/>
    <d v="2021-12-23T00:00:00"/>
    <s v="Southeast"/>
    <s v="Virginia"/>
    <s v="Richmond"/>
    <n v="150"/>
    <n v="5289"/>
    <n v="0.43"/>
    <x v="2"/>
    <s v="Nike Canyon"/>
    <s v="CV5515-001"/>
  </r>
  <r>
    <s v="NIKE"/>
    <n v="1185732"/>
    <d v="2021-01-19T00:00:00"/>
    <s v="Southeast"/>
    <s v="Virginia"/>
    <s v="Richmond"/>
    <n v="203"/>
    <n v="4210.22"/>
    <n v="0.61"/>
    <x v="2"/>
    <s v="Nike Flex RN 2019"/>
    <s v="AQ7487-201"/>
  </r>
  <r>
    <s v="NIKE"/>
    <n v="1185732"/>
    <d v="2021-01-19T00:00:00"/>
    <s v="Southeast"/>
    <s v="Virginia"/>
    <s v="Richmond"/>
    <n v="154"/>
    <n v="2670.36"/>
    <n v="0.51"/>
    <x v="2"/>
    <s v="Nike Free RN 5.0"/>
    <s v="AQ1289-003"/>
  </r>
  <r>
    <s v="NIKE"/>
    <n v="1185732"/>
    <d v="2021-01-19T00:00:00"/>
    <s v="Southeast"/>
    <s v="Virginia"/>
    <s v="Richmond"/>
    <n v="149"/>
    <n v="1370.8"/>
    <n v="0.4"/>
    <x v="2"/>
    <s v="NikeCourt Air Max Vapor Wing MS"/>
    <s v="BQ0129-106"/>
  </r>
  <r>
    <s v="NIKE"/>
    <n v="1185732"/>
    <d v="2021-01-19T00:00:00"/>
    <s v="Southeast"/>
    <s v="Virginia"/>
    <s v="Richmond"/>
    <n v="116"/>
    <n v="1682"/>
    <n v="0.5"/>
    <x v="2"/>
    <s v="Nike Air Max 90 NS SE"/>
    <s v="881105-800"/>
  </r>
  <r>
    <s v="NIKE"/>
    <n v="1185732"/>
    <d v="2021-01-19T00:00:00"/>
    <s v="Southeast"/>
    <s v="Virginia"/>
    <s v="Richmond"/>
    <n v="122"/>
    <n v="2727.92"/>
    <n v="0.52"/>
    <x v="2"/>
    <s v="Nike Mercurial Vapor 13 Club TF"/>
    <s v="AT7999-414"/>
  </r>
  <r>
    <s v="NIKE"/>
    <n v="1185732"/>
    <d v="2021-01-19T00:00:00"/>
    <s v="Southeast"/>
    <s v="Virginia"/>
    <s v="Richmond"/>
    <n v="138"/>
    <n v="3096.72"/>
    <n v="0.68"/>
    <x v="2"/>
    <s v="Nike React Vision"/>
    <s v="CI7523-002"/>
  </r>
  <r>
    <s v="NIKE"/>
    <n v="1185732"/>
    <d v="2021-02-17T00:00:00"/>
    <s v="Southeast"/>
    <s v="Virginia"/>
    <s v="Richmond"/>
    <n v="200"/>
    <n v="4284"/>
    <n v="0.63"/>
    <x v="2"/>
    <s v="Nike Air Max 2090"/>
    <s v="CT7698-600"/>
  </r>
  <r>
    <s v="NIKE"/>
    <n v="1185732"/>
    <d v="2021-02-17T00:00:00"/>
    <s v="Southeast"/>
    <s v="Virginia"/>
    <s v="Richmond"/>
    <n v="117"/>
    <n v="2007.72"/>
    <n v="0.52"/>
    <x v="2"/>
    <s v="Nike Air Max Dia Winter"/>
    <s v="BQ9665-301"/>
  </r>
  <r>
    <s v="NIKE"/>
    <n v="1185732"/>
    <d v="2021-02-17T00:00:00"/>
    <s v="Southeast"/>
    <s v="Virginia"/>
    <s v="Richmond"/>
    <n v="150"/>
    <n v="1483.5"/>
    <n v="0.43"/>
    <x v="2"/>
    <s v="Nike Mercurial Superfly 7 Elite SE FG"/>
    <s v="CD6721-808"/>
  </r>
  <r>
    <s v="NIKE"/>
    <n v="1185732"/>
    <d v="2021-02-17T00:00:00"/>
    <s v="Midwest"/>
    <s v="Michigan"/>
    <s v="Detroit"/>
    <n v="109"/>
    <n v="1495.48"/>
    <n v="0.49"/>
    <x v="2"/>
    <s v="Nike Zoom Pegasus Turbo 2"/>
    <s v="BV7766-100"/>
  </r>
  <r>
    <s v="NIKE"/>
    <n v="1185732"/>
    <d v="2021-02-17T00:00:00"/>
    <s v="Midwest"/>
    <s v="Michigan"/>
    <s v="Detroit"/>
    <n v="126"/>
    <n v="2841.3"/>
    <n v="0.55000000000000004"/>
    <x v="2"/>
    <s v="Nike SB Shane"/>
    <s v="BV0657-400"/>
  </r>
  <r>
    <s v="NIKE"/>
    <n v="1185732"/>
    <d v="2021-02-17T00:00:00"/>
    <s v="Midwest"/>
    <s v="Michigan"/>
    <s v="Detroit"/>
    <n v="138"/>
    <n v="3051.18"/>
    <n v="0.67"/>
    <x v="2"/>
    <s v="Nike Kawa Shower"/>
    <s v="832655-001"/>
  </r>
  <r>
    <s v="NIKE"/>
    <n v="1185732"/>
    <d v="2021-03-15T00:00:00"/>
    <s v="Midwest"/>
    <s v="Michigan"/>
    <s v="Detroit"/>
    <n v="216"/>
    <n v="4479.84"/>
    <n v="0.61"/>
    <x v="2"/>
    <s v="Nike Air VaporMax 360"/>
    <s v="CK2719-400"/>
  </r>
  <r>
    <s v="NIKE"/>
    <n v="1185732"/>
    <d v="2021-03-15T00:00:00"/>
    <s v="Midwest"/>
    <s v="Michigan"/>
    <s v="Detroit"/>
    <n v="126"/>
    <n v="2177.2800000000002"/>
    <n v="0.54"/>
    <x v="2"/>
    <s v="Air Jordan 1 Mid"/>
    <s v="554724-050"/>
  </r>
  <r>
    <s v="NIKE"/>
    <n v="1185732"/>
    <d v="2021-03-15T00:00:00"/>
    <s v="Midwest"/>
    <s v="Michigan"/>
    <s v="Detroit"/>
    <n v="124"/>
    <n v="1240"/>
    <n v="0.4"/>
    <x v="2"/>
    <s v="Nike Phantom Vision 2 Academy Dynamic Fit MG"/>
    <s v="CD4156-606"/>
  </r>
  <r>
    <s v="NIKE"/>
    <n v="1185732"/>
    <d v="2021-03-15T00:00:00"/>
    <s v="Midwest"/>
    <s v="Michigan"/>
    <s v="Detroit"/>
    <n v="91"/>
    <n v="1266.72"/>
    <n v="0.48"/>
    <x v="2"/>
    <s v="Nike Air Max FF 720"/>
    <s v="AO3189-600"/>
  </r>
  <r>
    <s v="NIKE"/>
    <n v="1185732"/>
    <d v="2021-03-15T00:00:00"/>
    <s v="Midwest"/>
    <s v="Michigan"/>
    <s v="Detroit"/>
    <n v="94"/>
    <n v="2101.84"/>
    <n v="0.52"/>
    <x v="2"/>
    <s v="Jordan Proto-Max 720"/>
    <s v="BQ6623-070"/>
  </r>
  <r>
    <s v="NIKE"/>
    <n v="1185732"/>
    <d v="2021-03-15T00:00:00"/>
    <s v="Midwest"/>
    <s v="Michigan"/>
    <s v="Detroit"/>
    <n v="143"/>
    <n v="3256.11"/>
    <n v="0.69"/>
    <x v="2"/>
    <s v="Nike Joyride Run Flyknit"/>
    <s v="AQ2731-500"/>
  </r>
  <r>
    <s v="NIKE"/>
    <n v="1185732"/>
    <d v="2021-04-16T00:00:00"/>
    <s v="Midwest"/>
    <s v="Michigan"/>
    <s v="Detroit"/>
    <n v="181"/>
    <n v="3475.2"/>
    <n v="0.6"/>
    <x v="2"/>
    <s v="Nike Odyssey React Flyknit 2"/>
    <s v="AH1016-602"/>
  </r>
  <r>
    <s v="NIKE"/>
    <n v="1185732"/>
    <d v="2021-04-16T00:00:00"/>
    <s v="Midwest"/>
    <s v="Michigan"/>
    <s v="Detroit"/>
    <n v="111"/>
    <n v="2235.54"/>
    <n v="0.53"/>
    <x v="2"/>
    <s v="Nike Joyride Optik"/>
    <s v="AJ6844-007"/>
  </r>
  <r>
    <s v="NIKE"/>
    <n v="1185732"/>
    <d v="2021-04-16T00:00:00"/>
    <s v="Midwest"/>
    <s v="Michigan"/>
    <s v="Detroit"/>
    <n v="135"/>
    <n v="1530.9"/>
    <n v="0.42"/>
    <x v="2"/>
    <s v="Nike React Element 55 SE"/>
    <s v="CN3591-002"/>
  </r>
  <r>
    <s v="NIKE"/>
    <n v="1185732"/>
    <d v="2021-04-16T00:00:00"/>
    <s v="Midwest"/>
    <s v="Michigan"/>
    <s v="Detroit"/>
    <n v="109"/>
    <n v="1604.48"/>
    <n v="0.46"/>
    <x v="2"/>
    <s v="Nike Air Max Dia LX"/>
    <s v="CI1214-004"/>
  </r>
  <r>
    <s v="NIKE"/>
    <n v="1185732"/>
    <d v="2021-04-16T00:00:00"/>
    <s v="Midwest"/>
    <s v="Michigan"/>
    <s v="Detroit"/>
    <n v="120"/>
    <n v="2700"/>
    <n v="0.5"/>
    <x v="2"/>
    <s v="Nike Metcon 5"/>
    <s v="AQ1189-009"/>
  </r>
  <r>
    <s v="NIKE"/>
    <n v="1185732"/>
    <d v="2021-04-16T00:00:00"/>
    <s v="Midwest"/>
    <s v="Michigan"/>
    <s v="Detroit"/>
    <n v="152"/>
    <n v="3880.56"/>
    <n v="0.69"/>
    <x v="2"/>
    <s v="Nike Benassi"/>
    <s v="343880-090"/>
  </r>
  <r>
    <s v="NIKE"/>
    <n v="1185732"/>
    <d v="2021-05-15T00:00:00"/>
    <s v="Midwest"/>
    <s v="Michigan"/>
    <s v="Detroit"/>
    <n v="207"/>
    <n v="6060.96"/>
    <n v="0.61"/>
    <x v="2"/>
    <s v="Nike Zoom KD12 'YouTube'"/>
    <s v="CQ7731-900"/>
  </r>
  <r>
    <s v="NIKE"/>
    <n v="1185732"/>
    <d v="2021-05-15T00:00:00"/>
    <s v="Midwest"/>
    <s v="Michigan"/>
    <s v="Detroit"/>
    <n v="150"/>
    <n v="3877.5"/>
    <n v="0.55000000000000004"/>
    <x v="2"/>
    <s v="Nike Air Force 1 React"/>
    <s v="CD4366-002"/>
  </r>
  <r>
    <s v="NIKE"/>
    <n v="1185732"/>
    <d v="2021-05-15T00:00:00"/>
    <s v="Midwest"/>
    <s v="Michigan"/>
    <s v="Detroit"/>
    <n v="133"/>
    <n v="2340.8000000000002"/>
    <n v="0.4"/>
    <x v="2"/>
    <s v="Nike Air Max 90"/>
    <s v="CI5646-200"/>
  </r>
  <r>
    <s v="NIKE"/>
    <n v="1185732"/>
    <d v="2021-05-15T00:00:00"/>
    <s v="Midwest"/>
    <s v="Michigan"/>
    <s v="Detroit"/>
    <n v="126"/>
    <n v="2646"/>
    <n v="0.5"/>
    <x v="2"/>
    <s v="Nike Air Zoom Pegasus 36"/>
    <s v="CD4573-001"/>
  </r>
  <r>
    <s v="NIKE"/>
    <n v="1185732"/>
    <d v="2021-05-15T00:00:00"/>
    <s v="Midwest"/>
    <s v="Michigan"/>
    <s v="Detroit"/>
    <n v="124"/>
    <n v="3417.44"/>
    <n v="0.53"/>
    <x v="2"/>
    <s v="Nike Air Max 98 NRG"/>
    <s v="BQ5613-001"/>
  </r>
  <r>
    <s v="NIKE"/>
    <n v="1185732"/>
    <d v="2021-05-15T00:00:00"/>
    <s v="Midwest"/>
    <s v="Michigan"/>
    <s v="Detroit"/>
    <n v="150"/>
    <n v="5775"/>
    <n v="0.7"/>
    <x v="2"/>
    <s v="Nike Zoom Fly 3"/>
    <s v="AT8241-002"/>
  </r>
  <r>
    <s v="NIKE"/>
    <n v="1185732"/>
    <d v="2021-06-17T00:00:00"/>
    <s v="Midwest"/>
    <s v="Michigan"/>
    <s v="Detroit"/>
    <n v="206"/>
    <n v="6641.44"/>
    <n v="0.62"/>
    <x v="2"/>
    <s v="Kyrie 6 EP"/>
    <s v="BQ4631-100"/>
  </r>
  <r>
    <s v="NIKE"/>
    <n v="1185732"/>
    <d v="2021-06-17T00:00:00"/>
    <s v="Midwest"/>
    <s v="Michigan"/>
    <s v="Detroit"/>
    <n v="167"/>
    <n v="4148.28"/>
    <n v="0.54"/>
    <x v="2"/>
    <s v="Nike Air Force 1 Shadow"/>
    <s v="CI0919-100"/>
  </r>
  <r>
    <s v="NIKE"/>
    <n v="1185732"/>
    <d v="2021-06-17T00:00:00"/>
    <s v="Midwest"/>
    <s v="Michigan"/>
    <s v="Detroit"/>
    <n v="138"/>
    <n v="2489.52"/>
    <n v="0.44"/>
    <x v="2"/>
    <s v="Nike Air Max Tailwind IV"/>
    <s v="AQ2567-002"/>
  </r>
  <r>
    <s v="NIKE"/>
    <n v="1185732"/>
    <d v="2021-06-17T00:00:00"/>
    <s v="Midwest"/>
    <s v="Michigan"/>
    <s v="Detroit"/>
    <n v="158"/>
    <n v="3261.12"/>
    <n v="0.48"/>
    <x v="2"/>
    <s v="Nike Potential 3"/>
    <s v="844127-108"/>
  </r>
  <r>
    <s v="NIKE"/>
    <n v="1185732"/>
    <d v="2021-06-17T00:00:00"/>
    <s v="Midwest"/>
    <s v="Michigan"/>
    <s v="Detroit"/>
    <n v="152"/>
    <n v="4765.2"/>
    <n v="0.55000000000000004"/>
    <x v="2"/>
    <s v="Nike Mercurial Vapor 13 Academy IC"/>
    <s v="AT7993-414"/>
  </r>
  <r>
    <s v="NIKE"/>
    <n v="1185732"/>
    <d v="2021-06-17T00:00:00"/>
    <s v="Midwest"/>
    <s v="Michigan"/>
    <s v="Detroit"/>
    <n v="169"/>
    <n v="6591"/>
    <n v="0.65"/>
    <x v="2"/>
    <s v="Nike x Olivia Kim Air Max 98"/>
    <s v="CK3309-001"/>
  </r>
  <r>
    <s v="NIKE"/>
    <n v="1185732"/>
    <d v="2021-07-15T00:00:00"/>
    <s v="Midwest"/>
    <s v="Michigan"/>
    <s v="Detroit"/>
    <n v="225"/>
    <n v="7695"/>
    <n v="0.6"/>
    <x v="2"/>
    <s v="NikeCourt Royale"/>
    <s v="749747-010"/>
  </r>
  <r>
    <s v="NIKE"/>
    <n v="1185732"/>
    <d v="2021-07-15T00:00:00"/>
    <s v="Midwest"/>
    <s v="Michigan"/>
    <s v="Detroit"/>
    <n v="189"/>
    <n v="5108.67"/>
    <n v="0.51"/>
    <x v="2"/>
    <s v="Nike Air Huarache"/>
    <s v="634835-108"/>
  </r>
  <r>
    <s v="NIKE"/>
    <n v="1185732"/>
    <d v="2021-07-15T00:00:00"/>
    <s v="Midwest"/>
    <s v="Michigan"/>
    <s v="Detroit"/>
    <n v="173"/>
    <n v="3581.1"/>
    <n v="0.45"/>
    <x v="2"/>
    <s v="KD Trey 5 VII EP"/>
    <s v="AT1198-401"/>
  </r>
  <r>
    <s v="NIKE"/>
    <n v="1185732"/>
    <d v="2021-07-15T00:00:00"/>
    <s v="Midwest"/>
    <s v="Michigan"/>
    <s v="Detroit"/>
    <n v="158"/>
    <n v="3341.7"/>
    <n v="0.45"/>
    <x v="2"/>
    <s v="Nike Phantom Venom Academy FG"/>
    <s v="AO0566-606"/>
  </r>
  <r>
    <s v="NIKE"/>
    <n v="1185732"/>
    <d v="2021-07-15T00:00:00"/>
    <s v="Midwest"/>
    <s v="Michigan"/>
    <s v="Detroit"/>
    <n v="143"/>
    <n v="3938.22"/>
    <n v="0.51"/>
    <x v="2"/>
    <s v="Nike Mercurial Vapor XII Club MG"/>
    <s v="AH7378-801"/>
  </r>
  <r>
    <s v="NIKE"/>
    <n v="1185732"/>
    <d v="2021-07-15T00:00:00"/>
    <s v="Midwest"/>
    <s v="Michigan"/>
    <s v="Detroit"/>
    <n v="210"/>
    <n v="8983.7999999999993"/>
    <n v="0.69"/>
    <x v="2"/>
    <s v="Nike Phantom Vision 2 Elite Dynamic Fit FG"/>
    <s v="CD4161-606"/>
  </r>
  <r>
    <s v="NIKE"/>
    <n v="1185732"/>
    <d v="2021-08-16T00:00:00"/>
    <s v="Midwest"/>
    <s v="Michigan"/>
    <s v="Detroit"/>
    <n v="263"/>
    <n v="9257.6"/>
    <n v="0.64"/>
    <x v="2"/>
    <s v="Nike Air Force 1 Mid '07"/>
    <s v="366731-100"/>
  </r>
  <r>
    <s v="NIKE"/>
    <n v="1185732"/>
    <d v="2021-08-16T00:00:00"/>
    <s v="Midwest"/>
    <s v="Michigan"/>
    <s v="Detroit"/>
    <n v="195"/>
    <n v="4875"/>
    <n v="0.5"/>
    <x v="2"/>
    <s v="Nike Metcon 5 AMP"/>
    <s v="CD3398-063"/>
  </r>
  <r>
    <s v="NIKE"/>
    <n v="1185732"/>
    <d v="2021-08-16T00:00:00"/>
    <s v="Midwest"/>
    <s v="Michigan"/>
    <s v="Detroit"/>
    <n v="144"/>
    <n v="2540.16"/>
    <n v="0.42"/>
    <x v="2"/>
    <s v="Nike Air Max 270 React"/>
    <s v="CT5064-001"/>
  </r>
  <r>
    <s v="NIKE"/>
    <n v="1185732"/>
    <d v="2021-08-16T00:00:00"/>
    <s v="Midwest"/>
    <s v="Michigan"/>
    <s v="Detroit"/>
    <n v="142"/>
    <n v="2172.6"/>
    <n v="0.45"/>
    <x v="2"/>
    <s v="Nike Air Force 1 '07 Premium"/>
    <s v="BQ4424-700"/>
  </r>
  <r>
    <s v="NIKE"/>
    <n v="1185732"/>
    <d v="2021-08-16T00:00:00"/>
    <s v="Midwest"/>
    <s v="Michigan"/>
    <s v="Detroit"/>
    <n v="135"/>
    <n v="3005.1"/>
    <n v="0.53"/>
    <x v="2"/>
    <s v="Air Jordan 12 Retro"/>
    <s v="130690-017"/>
  </r>
  <r>
    <s v="NIKE"/>
    <n v="1185732"/>
    <d v="2021-08-16T00:00:00"/>
    <s v="Midwest"/>
    <s v="Michigan"/>
    <s v="Detroit"/>
    <n v="176"/>
    <n v="5385.6"/>
    <n v="0.68"/>
    <x v="2"/>
    <s v="Nike Air Max 98 LX"/>
    <s v="AV4417-002"/>
  </r>
  <r>
    <s v="NIKE"/>
    <n v="1185732"/>
    <d v="2021-09-15T00:00:00"/>
    <s v="Midwest"/>
    <s v="Michigan"/>
    <s v="Detroit"/>
    <n v="232"/>
    <n v="6138.72"/>
    <n v="0.63"/>
    <x v="2"/>
    <s v="Nike Mercurial Superfly 7 Club MG"/>
    <s v="AT7949-606"/>
  </r>
  <r>
    <s v="NIKE"/>
    <n v="1185732"/>
    <d v="2021-09-15T00:00:00"/>
    <s v="Midwest"/>
    <s v="Michigan"/>
    <s v="Detroit"/>
    <n v="174"/>
    <n v="3283.38"/>
    <n v="0.51"/>
    <x v="2"/>
    <s v="Nike Phantom Venom Academy TF"/>
    <s v="AO0571-606"/>
  </r>
  <r>
    <s v="NIKE"/>
    <n v="1185732"/>
    <d v="2021-09-15T00:00:00"/>
    <s v="Midwest"/>
    <s v="Michigan"/>
    <s v="Detroit"/>
    <n v="145"/>
    <n v="2070.6"/>
    <n v="0.42"/>
    <x v="2"/>
    <s v="Nike Mercurial Superfly 7 Academy MDS MG"/>
    <s v="BQ5427-401"/>
  </r>
  <r>
    <s v="NIKE"/>
    <n v="1185732"/>
    <d v="2021-09-15T00:00:00"/>
    <s v="Midwest"/>
    <s v="Michigan"/>
    <s v="Detroit"/>
    <n v="119"/>
    <n v="1820.7"/>
    <n v="0.45"/>
    <x v="2"/>
    <s v="Nike SB Dunk High Pro"/>
    <s v="BQ6826-003"/>
  </r>
  <r>
    <s v="NIKE"/>
    <n v="1185732"/>
    <d v="2021-09-15T00:00:00"/>
    <s v="Midwest"/>
    <s v="Michigan"/>
    <s v="Detroit"/>
    <n v="128"/>
    <n v="2624"/>
    <n v="0.5"/>
    <x v="2"/>
    <s v="Nike Phantom Vision Academy Dynamic Fit MG"/>
    <s v="AO3258-080"/>
  </r>
  <r>
    <s v="NIKE"/>
    <n v="1185732"/>
    <d v="2021-09-15T00:00:00"/>
    <s v="Midwest"/>
    <s v="Michigan"/>
    <s v="Detroit"/>
    <n v="173"/>
    <n v="5397.6"/>
    <n v="0.65"/>
    <x v="2"/>
    <s v="Nike Air Max 270 React"/>
    <s v="AT6174-004"/>
  </r>
  <r>
    <s v="NIKE"/>
    <n v="1185732"/>
    <d v="2021-10-17T00:00:00"/>
    <s v="Midwest"/>
    <s v="Michigan"/>
    <s v="Detroit"/>
    <n v="225"/>
    <n v="6725.25"/>
    <n v="0.61"/>
    <x v="2"/>
    <s v="Nike Tiempo Legend 8 Elite FG"/>
    <s v="AT5293-004"/>
  </r>
  <r>
    <s v="NIKE"/>
    <n v="1185732"/>
    <d v="2021-10-17T00:00:00"/>
    <s v="Midwest"/>
    <s v="Michigan"/>
    <s v="Detroit"/>
    <n v="167"/>
    <n v="3151.29"/>
    <n v="0.51"/>
    <x v="2"/>
    <s v="Nike SB Zoom Stefan Janoski Canvas RM"/>
    <s v="AR7718-001"/>
  </r>
  <r>
    <s v="NIKE"/>
    <n v="1185732"/>
    <d v="2021-10-17T00:00:00"/>
    <s v="Midwest"/>
    <s v="Michigan"/>
    <s v="Detroit"/>
    <n v="123"/>
    <n v="2047.95"/>
    <n v="0.45"/>
    <x v="2"/>
    <s v="Nike Flex Contact 3"/>
    <s v="AQ7488-004"/>
  </r>
  <r>
    <s v="NIKE"/>
    <n v="1185732"/>
    <d v="2021-10-17T00:00:00"/>
    <s v="Midwest"/>
    <s v="Michigan"/>
    <s v="Detroit"/>
    <n v="116"/>
    <n v="2204"/>
    <n v="0.5"/>
    <x v="2"/>
    <s v="Jordan 'Why Not?' Zer0.2 SE PF"/>
    <s v="AV4126-002"/>
  </r>
  <r>
    <s v="NIKE"/>
    <n v="1185732"/>
    <d v="2021-10-17T00:00:00"/>
    <s v="Midwest"/>
    <s v="Michigan"/>
    <s v="Detroit"/>
    <n v="112"/>
    <n v="2956.8"/>
    <n v="0.55000000000000004"/>
    <x v="2"/>
    <s v="Nike Shox TL Nova SP"/>
    <s v="CK2085-002"/>
  </r>
  <r>
    <s v="NIKE"/>
    <n v="1185732"/>
    <d v="2021-10-17T00:00:00"/>
    <s v="Midwest"/>
    <s v="Michigan"/>
    <s v="Detroit"/>
    <n v="137"/>
    <n v="4986.8"/>
    <n v="0.7"/>
    <x v="2"/>
    <s v="Nike Air Max 90"/>
    <s v="CU0675-300"/>
  </r>
  <r>
    <s v="NIKE"/>
    <n v="1185732"/>
    <d v="2021-11-16T00:00:00"/>
    <s v="Midwest"/>
    <s v="Michigan"/>
    <s v="Detroit"/>
    <n v="196"/>
    <n v="6050.52"/>
    <n v="0.63"/>
    <x v="2"/>
    <s v="Nike Benassi JDI Floral"/>
    <s v="618919-031"/>
  </r>
  <r>
    <s v="NIKE"/>
    <n v="1185732"/>
    <d v="2021-11-16T00:00:00"/>
    <s v="Midwest"/>
    <s v="Michigan"/>
    <s v="Detroit"/>
    <n v="145"/>
    <n v="3349.5"/>
    <n v="0.55000000000000004"/>
    <x v="2"/>
    <s v="Nike Phantom Vision 2 Club Dynamic Fit MG"/>
    <s v="CD4159-606"/>
  </r>
  <r>
    <s v="NIKE"/>
    <n v="1185732"/>
    <d v="2021-11-16T00:00:00"/>
    <s v="Midwest"/>
    <s v="Michigan"/>
    <s v="Detroit"/>
    <n v="120"/>
    <n v="2322"/>
    <n v="0.45"/>
    <x v="2"/>
    <s v="Nike Potential 3"/>
    <s v="844127-108"/>
  </r>
  <r>
    <s v="NIKE"/>
    <n v="1185732"/>
    <d v="2021-11-16T00:00:00"/>
    <s v="Midwest"/>
    <s v="Michigan"/>
    <s v="Detroit"/>
    <n v="138"/>
    <n v="2772.42"/>
    <n v="0.49"/>
    <x v="2"/>
    <s v="Nike Epic React Flyknit 2"/>
    <s v="BQ8927-102"/>
  </r>
  <r>
    <s v="NIKE"/>
    <n v="1185732"/>
    <d v="2021-11-16T00:00:00"/>
    <s v="Midwest"/>
    <s v="Michigan"/>
    <s v="Detroit"/>
    <n v="126"/>
    <n v="4088.7"/>
    <n v="0.55000000000000004"/>
    <x v="2"/>
    <s v="Nike Phantom Vision Club Dynamic Fit FG"/>
    <s v="AJ6959-717"/>
  </r>
  <r>
    <s v="NIKE"/>
    <n v="1185732"/>
    <d v="2021-11-16T00:00:00"/>
    <s v="Midwest"/>
    <s v="Michigan"/>
    <s v="Detroit"/>
    <n v="169"/>
    <n v="6879.99"/>
    <n v="0.69"/>
    <x v="2"/>
    <s v="Nike Air Max 97"/>
    <s v="921826-016"/>
  </r>
  <r>
    <s v="NIKE"/>
    <n v="1185732"/>
    <d v="2021-12-15T00:00:00"/>
    <s v="Midwest"/>
    <s v="Michigan"/>
    <s v="Detroit"/>
    <n v="255"/>
    <n v="8555.25"/>
    <n v="0.61"/>
    <x v="2"/>
    <s v="Nike x Olivia Kim Air Force 1 '07"/>
    <s v="CK3314-400"/>
  </r>
  <r>
    <s v="NIKE"/>
    <n v="1185732"/>
    <d v="2021-12-15T00:00:00"/>
    <s v="Midwest"/>
    <s v="Michigan"/>
    <s v="Detroit"/>
    <n v="176"/>
    <n v="4290.88"/>
    <n v="0.53"/>
    <x v="2"/>
    <s v="Nike TiempoX Lunar Legend VII Pro TF"/>
    <s v="AH7249-118"/>
  </r>
  <r>
    <s v="NIKE"/>
    <n v="1185732"/>
    <d v="2021-12-15T00:00:00"/>
    <s v="Midwest"/>
    <s v="Michigan"/>
    <s v="Detroit"/>
    <n v="168"/>
    <n v="3628.8"/>
    <n v="0.45"/>
    <x v="2"/>
    <s v="Nike M2K Tekno"/>
    <s v="BQ3378-002"/>
  </r>
  <r>
    <s v="NIKE"/>
    <n v="1185732"/>
    <d v="2021-12-15T00:00:00"/>
    <s v="Midwest"/>
    <s v="Michigan"/>
    <s v="Detroit"/>
    <n v="138"/>
    <n v="3179.52"/>
    <n v="0.48"/>
    <x v="2"/>
    <s v="Nike React City"/>
    <s v="BV7754-001"/>
  </r>
  <r>
    <s v="NIKE"/>
    <n v="1185732"/>
    <d v="2021-12-15T00:00:00"/>
    <s v="Midwest"/>
    <s v="Michigan"/>
    <s v="Detroit"/>
    <n v="143"/>
    <n v="4089.8"/>
    <n v="0.52"/>
    <x v="2"/>
    <s v="Nike Epic Phantom React Flyknit"/>
    <s v="BV0415-300"/>
  </r>
  <r>
    <s v="NIKE"/>
    <n v="1185732"/>
    <d v="2021-12-15T00:00:00"/>
    <s v="Midwest"/>
    <s v="Michigan"/>
    <s v="Detroit"/>
    <n v="163"/>
    <n v="6251.05"/>
    <n v="0.65"/>
    <x v="2"/>
    <s v="Nike SB Adversary Premium"/>
    <s v="CT3632-001"/>
  </r>
  <r>
    <s v="NIKE"/>
    <n v="1185732"/>
    <d v="2021-01-18T00:00:00"/>
    <s v="Midwest"/>
    <s v="Michigan"/>
    <s v="Detroit"/>
    <n v="156"/>
    <n v="2106"/>
    <n v="0.5"/>
    <x v="2"/>
    <s v="Air Jordan 11 Low"/>
    <s v="AR5149-005"/>
  </r>
  <r>
    <s v="NIKE"/>
    <n v="1185732"/>
    <d v="2021-01-18T00:00:00"/>
    <s v="Midwest"/>
    <s v="Michigan"/>
    <s v="Detroit"/>
    <n v="123"/>
    <n v="1676.49"/>
    <n v="0.47"/>
    <x v="2"/>
    <s v="Nike SB Air Zoom Bruin Edge"/>
    <s v="CD5036-100"/>
  </r>
  <r>
    <s v="NIKE"/>
    <n v="1185732"/>
    <d v="2021-01-18T00:00:00"/>
    <s v="Midwest"/>
    <s v="Michigan"/>
    <s v="Detroit"/>
    <n v="123"/>
    <n v="1051.6500000000001"/>
    <n v="0.45"/>
    <x v="2"/>
    <s v="Nike Daybreak"/>
    <s v="CQ7619-700"/>
  </r>
  <r>
    <s v="NIKE"/>
    <n v="1185732"/>
    <d v="2021-01-18T00:00:00"/>
    <s v="Midwest"/>
    <s v="Michigan"/>
    <s v="Detroit"/>
    <n v="77"/>
    <n v="960.96"/>
    <n v="0.52"/>
    <x v="2"/>
    <s v="Nike Mercurial Superfly 7 Elite FG"/>
    <s v="AQ4174-049"/>
  </r>
  <r>
    <s v="NIKE"/>
    <n v="1185732"/>
    <d v="2021-01-18T00:00:00"/>
    <s v="Midwest"/>
    <s v="Michigan"/>
    <s v="Detroit"/>
    <n v="98"/>
    <n v="1872.78"/>
    <n v="0.49"/>
    <x v="2"/>
    <s v="Nike Air Max 90 Essential"/>
    <s v="AJ1285-101"/>
  </r>
  <r>
    <s v="NIKE"/>
    <n v="1185732"/>
    <d v="2021-01-18T00:00:00"/>
    <s v="Midwest"/>
    <s v="Michigan"/>
    <s v="Detroit"/>
    <n v="123"/>
    <n v="2247.21"/>
    <n v="0.63"/>
    <x v="2"/>
    <s v="Nike Air Zoom Pegasus 36 Premium Rise"/>
    <s v="AV6259-500"/>
  </r>
  <r>
    <s v="NIKE"/>
    <n v="1185732"/>
    <d v="2021-02-18T00:00:00"/>
    <s v="Midwest"/>
    <s v="Michigan"/>
    <s v="Detroit"/>
    <n v="182"/>
    <n v="2797.34"/>
    <n v="0.53"/>
    <x v="2"/>
    <s v="Nike Tiempo Legend 8 Academy MG"/>
    <s v="AT5292-004"/>
  </r>
  <r>
    <s v="NIKE"/>
    <n v="1185732"/>
    <d v="2021-02-18T00:00:00"/>
    <s v="Midwest"/>
    <s v="Michigan"/>
    <s v="Detroit"/>
    <n v="94"/>
    <n v="1289.68"/>
    <n v="0.49"/>
    <x v="2"/>
    <s v="Nike Tanjun"/>
    <s v="812654-011"/>
  </r>
  <r>
    <s v="NIKE"/>
    <n v="1185732"/>
    <d v="2021-02-18T00:00:00"/>
    <s v="Midwest"/>
    <s v="Michigan"/>
    <s v="Detroit"/>
    <n v="113"/>
    <n v="966.15"/>
    <n v="0.45"/>
    <x v="2"/>
    <s v="Nike Air Max Triax 96 SP"/>
    <s v="CT5543-300"/>
  </r>
  <r>
    <s v="NIKE"/>
    <n v="1185732"/>
    <d v="2021-02-18T00:00:00"/>
    <s v="Midwest"/>
    <s v="Missouri"/>
    <s v="St. Louis"/>
    <n v="70"/>
    <n v="873.6"/>
    <n v="0.52"/>
    <x v="2"/>
    <s v="Nike SB Charge Slip Premium"/>
    <s v="CT3110-400"/>
  </r>
  <r>
    <s v="NIKE"/>
    <n v="1185732"/>
    <d v="2021-02-18T00:00:00"/>
    <s v="Midwest"/>
    <s v="Missouri"/>
    <s v="St. Louis"/>
    <n v="88"/>
    <n v="1504.8"/>
    <n v="0.45"/>
    <x v="2"/>
    <s v="Nike Air Max 2090"/>
    <s v="CU9174-600"/>
  </r>
  <r>
    <s v="NIKE"/>
    <n v="1185732"/>
    <d v="2021-02-18T00:00:00"/>
    <s v="Midwest"/>
    <s v="Missouri"/>
    <s v="St. Louis"/>
    <n v="120"/>
    <n v="2116.8000000000002"/>
    <n v="0.63"/>
    <x v="2"/>
    <s v="LeBron 16 Low"/>
    <s v="CI2668-004"/>
  </r>
  <r>
    <s v="NIKE"/>
    <n v="1185732"/>
    <d v="2021-03-17T00:00:00"/>
    <s v="Midwest"/>
    <s v="Missouri"/>
    <s v="St. Louis"/>
    <n v="186"/>
    <n v="3225.24"/>
    <n v="0.51"/>
    <x v="2"/>
    <s v="Nike Zoom Rival Fly 2"/>
    <s v="CJ0509-001"/>
  </r>
  <r>
    <s v="NIKE"/>
    <n v="1185732"/>
    <d v="2021-03-17T00:00:00"/>
    <s v="Midwest"/>
    <s v="Missouri"/>
    <s v="St. Louis"/>
    <n v="87"/>
    <n v="1331.1"/>
    <n v="0.45"/>
    <x v="2"/>
    <s v="Nike x Olivia Kim Air Mowabb"/>
    <s v="CK3312-001"/>
  </r>
  <r>
    <s v="NIKE"/>
    <n v="1185732"/>
    <d v="2021-03-17T00:00:00"/>
    <s v="Midwest"/>
    <s v="Missouri"/>
    <s v="St. Louis"/>
    <n v="95"/>
    <n v="1005.1"/>
    <n v="0.46"/>
    <x v="2"/>
    <s v="Nike Offcourt SE"/>
    <s v="CT0624-100"/>
  </r>
  <r>
    <s v="NIKE"/>
    <n v="1185732"/>
    <d v="2021-03-17T00:00:00"/>
    <s v="Midwest"/>
    <s v="Missouri"/>
    <s v="St. Louis"/>
    <n v="54"/>
    <n v="771.12"/>
    <n v="0.51"/>
    <x v="2"/>
    <s v="Nike Zoom Pegasus Turbo Shield"/>
    <s v="CJ9712-001"/>
  </r>
  <r>
    <s v="NIKE"/>
    <n v="1185732"/>
    <d v="2021-03-17T00:00:00"/>
    <s v="Midwest"/>
    <s v="Missouri"/>
    <s v="St. Louis"/>
    <n v="75"/>
    <n v="1506.75"/>
    <n v="0.49"/>
    <x v="2"/>
    <s v="Nike Air Max 97"/>
    <s v="CT1549-001"/>
  </r>
  <r>
    <s v="NIKE"/>
    <n v="1185732"/>
    <d v="2021-03-17T00:00:00"/>
    <s v="Midwest"/>
    <s v="Missouri"/>
    <s v="St. Louis"/>
    <n v="102"/>
    <n v="2254.1999999999998"/>
    <n v="0.65"/>
    <x v="2"/>
    <s v="Nike Air Max 720 SE"/>
    <s v="CD0683-600"/>
  </r>
  <r>
    <s v="NIKE"/>
    <n v="1185732"/>
    <d v="2021-04-18T00:00:00"/>
    <s v="Midwest"/>
    <s v="Missouri"/>
    <s v="St. Louis"/>
    <n v="144"/>
    <n v="2471.04"/>
    <n v="0.52"/>
    <x v="2"/>
    <s v="Nike Revolution 5 FlyEase"/>
    <s v="BQ3212-600"/>
  </r>
  <r>
    <s v="NIKE"/>
    <n v="1185732"/>
    <d v="2021-04-18T00:00:00"/>
    <s v="Midwest"/>
    <s v="Missouri"/>
    <s v="St. Louis"/>
    <n v="72"/>
    <n v="952.56"/>
    <n v="0.49"/>
    <x v="2"/>
    <s v="Nike Classic Cortez"/>
    <s v="807471-101"/>
  </r>
  <r>
    <s v="NIKE"/>
    <n v="1185732"/>
    <d v="2021-04-18T00:00:00"/>
    <s v="Midwest"/>
    <s v="Missouri"/>
    <s v="St. Louis"/>
    <n v="83"/>
    <n v="732.06"/>
    <n v="0.49"/>
    <x v="2"/>
    <s v="Nike Precision 4"/>
    <s v="CK1069-001"/>
  </r>
  <r>
    <s v="NIKE"/>
    <n v="1185732"/>
    <d v="2021-04-18T00:00:00"/>
    <s v="Midwest"/>
    <s v="Missouri"/>
    <s v="St. Louis"/>
    <n v="52"/>
    <n v="621.91999999999996"/>
    <n v="0.52"/>
    <x v="2"/>
    <s v="Nike Air Max 200"/>
    <s v="AT6175-100"/>
  </r>
  <r>
    <s v="NIKE"/>
    <n v="1185732"/>
    <d v="2021-04-18T00:00:00"/>
    <s v="Midwest"/>
    <s v="Missouri"/>
    <s v="St. Louis"/>
    <n v="65"/>
    <n v="1053"/>
    <n v="0.45"/>
    <x v="2"/>
    <s v="Nike Air Max 270"/>
    <s v="AH6789-023"/>
  </r>
  <r>
    <s v="NIKE"/>
    <n v="1185732"/>
    <d v="2021-04-18T00:00:00"/>
    <s v="Midwest"/>
    <s v="Missouri"/>
    <s v="St. Louis"/>
    <n v="105"/>
    <n v="1793.4"/>
    <n v="0.61"/>
    <x v="2"/>
    <s v="Nike Mercurial Vapor 13 Academy TF"/>
    <s v="AT7996-414"/>
  </r>
  <r>
    <s v="NIKE"/>
    <n v="1185732"/>
    <d v="2021-05-19T00:00:00"/>
    <s v="Midwest"/>
    <s v="Missouri"/>
    <s v="St. Louis"/>
    <n v="180"/>
    <n v="3580.2"/>
    <n v="0.51"/>
    <x v="2"/>
    <s v="Nike SFB Gen 2 20cm (approx.)"/>
    <s v="922474-001"/>
  </r>
  <r>
    <s v="NIKE"/>
    <n v="1185732"/>
    <d v="2021-05-19T00:00:00"/>
    <s v="Midwest"/>
    <s v="Missouri"/>
    <s v="St. Louis"/>
    <n v="88"/>
    <n v="1406.24"/>
    <n v="0.47"/>
    <x v="2"/>
    <s v="Nike Air Max Dia"/>
    <s v="CI3898-200"/>
  </r>
  <r>
    <s v="NIKE"/>
    <n v="1185732"/>
    <d v="2021-05-19T00:00:00"/>
    <s v="Midwest"/>
    <s v="Missouri"/>
    <s v="St. Louis"/>
    <n v="87"/>
    <n v="1160.58"/>
    <n v="0.46"/>
    <x v="2"/>
    <s v="Nike SB Alleyoop"/>
    <s v="CJ0882-001"/>
  </r>
  <r>
    <s v="NIKE"/>
    <n v="1185732"/>
    <d v="2021-05-19T00:00:00"/>
    <s v="Midwest"/>
    <s v="Missouri"/>
    <s v="St. Louis"/>
    <n v="65"/>
    <n v="1036.75"/>
    <n v="0.55000000000000004"/>
    <x v="2"/>
    <s v="Nike Zoom Rise"/>
    <s v="BQ5467-101"/>
  </r>
  <r>
    <s v="NIKE"/>
    <n v="1185732"/>
    <d v="2021-05-19T00:00:00"/>
    <s v="Midwest"/>
    <s v="Missouri"/>
    <s v="St. Louis"/>
    <n v="70"/>
    <n v="1478.4"/>
    <n v="0.48"/>
    <x v="2"/>
    <s v="Nike Phantom Vision Academy Dynamic Fit IC"/>
    <s v="AO3267-080"/>
  </r>
  <r>
    <s v="NIKE"/>
    <n v="1185732"/>
    <d v="2021-05-19T00:00:00"/>
    <s v="Midwest"/>
    <s v="Missouri"/>
    <s v="St. Louis"/>
    <n v="105"/>
    <n v="2835"/>
    <n v="0.6"/>
    <x v="2"/>
    <s v="Air Jordan 1 Low"/>
    <s v="553558-125"/>
  </r>
  <r>
    <s v="NIKE"/>
    <n v="1185732"/>
    <d v="2021-06-18T00:00:00"/>
    <s v="Midwest"/>
    <s v="Missouri"/>
    <s v="St. Louis"/>
    <n v="168"/>
    <n v="2903.04"/>
    <n v="0.54"/>
    <x v="2"/>
    <s v="Nike Air Max Bella TR 2"/>
    <s v="AQ7492-010"/>
  </r>
  <r>
    <s v="NIKE"/>
    <n v="1185732"/>
    <d v="2021-06-18T00:00:00"/>
    <s v="Midwest"/>
    <s v="Missouri"/>
    <s v="St. Louis"/>
    <n v="91"/>
    <n v="1130.22"/>
    <n v="0.46"/>
    <x v="2"/>
    <s v="Nike Air Zoom Terra Kiger 6"/>
    <s v="CJ0220-400"/>
  </r>
  <r>
    <s v="NIKE"/>
    <n v="1185732"/>
    <d v="2021-06-18T00:00:00"/>
    <s v="Midwest"/>
    <s v="Missouri"/>
    <s v="St. Louis"/>
    <n v="113"/>
    <n v="1273.51"/>
    <n v="0.49"/>
    <x v="2"/>
    <s v="Jordan Proto-React Z"/>
    <s v="CI3794-600"/>
  </r>
  <r>
    <s v="NIKE"/>
    <n v="1185732"/>
    <d v="2021-06-18T00:00:00"/>
    <s v="Midwest"/>
    <s v="Missouri"/>
    <s v="St. Louis"/>
    <n v="91"/>
    <n v="1046.5"/>
    <n v="0.5"/>
    <x v="2"/>
    <s v="Nike Air Force 1 SP"/>
    <s v="CQ6566-700"/>
  </r>
  <r>
    <s v="NIKE"/>
    <n v="1185732"/>
    <d v="2021-06-18T00:00:00"/>
    <s v="Midwest"/>
    <s v="Missouri"/>
    <s v="St. Louis"/>
    <n v="102"/>
    <n v="1744.2"/>
    <n v="0.45"/>
    <x v="2"/>
    <s v="Nike Zoom Pegasus Turbo"/>
    <s v="AJ4115-060"/>
  </r>
  <r>
    <s v="NIKE"/>
    <n v="1185732"/>
    <d v="2021-06-18T00:00:00"/>
    <s v="Midwest"/>
    <s v="Missouri"/>
    <s v="St. Louis"/>
    <n v="142"/>
    <n v="3876.6"/>
    <n v="0.65"/>
    <x v="2"/>
    <s v="Nike Free RN 5.0"/>
    <s v="AQ1316-500"/>
  </r>
  <r>
    <s v="NIKE"/>
    <n v="1185732"/>
    <d v="2021-07-17T00:00:00"/>
    <s v="Midwest"/>
    <s v="Missouri"/>
    <s v="St. Louis"/>
    <n v="203"/>
    <n v="4019.4"/>
    <n v="0.55000000000000004"/>
    <x v="2"/>
    <s v="Air Jordan OG"/>
    <s v="133000-106"/>
  </r>
  <r>
    <s v="NIKE"/>
    <n v="1185732"/>
    <d v="2021-07-17T00:00:00"/>
    <s v="Midwest"/>
    <s v="Missouri"/>
    <s v="St. Louis"/>
    <n v="130"/>
    <n v="2016.3"/>
    <n v="0.47"/>
    <x v="2"/>
    <s v="Nike Air Zoom Pegasus 36"/>
    <s v="BV5740-101"/>
  </r>
  <r>
    <s v="NIKE"/>
    <n v="1185732"/>
    <d v="2021-07-17T00:00:00"/>
    <s v="Midwest"/>
    <s v="Missouri"/>
    <s v="St. Louis"/>
    <n v="128"/>
    <n v="1707.52"/>
    <n v="0.46"/>
    <x v="2"/>
    <s v="Nike Air Max Tailwind IV SE"/>
    <s v="CJ9681-001"/>
  </r>
  <r>
    <s v="NIKE"/>
    <n v="1185732"/>
    <d v="2021-07-17T00:00:00"/>
    <s v="Midwest"/>
    <s v="Missouri"/>
    <s v="St. Louis"/>
    <n v="101"/>
    <n v="1552.37"/>
    <n v="0.53"/>
    <x v="2"/>
    <s v="Nike Air VaporMax 2019 Premium"/>
    <s v="AT6817-300"/>
  </r>
  <r>
    <s v="NIKE"/>
    <n v="1185732"/>
    <d v="2021-07-17T00:00:00"/>
    <s v="Midwest"/>
    <s v="Missouri"/>
    <s v="St. Louis"/>
    <n v="94"/>
    <n v="1704.22"/>
    <n v="0.49"/>
    <x v="2"/>
    <s v="NikeCourt Air Zoom Vapor Cage 4"/>
    <s v="CD0431-107"/>
  </r>
  <r>
    <s v="NIKE"/>
    <n v="1185732"/>
    <d v="2021-07-17T00:00:00"/>
    <s v="Midwest"/>
    <s v="Missouri"/>
    <s v="St. Louis"/>
    <n v="160"/>
    <n v="4001.6"/>
    <n v="0.61"/>
    <x v="2"/>
    <s v="Air Jordan 1 Nova XX"/>
    <s v="AV4052-116"/>
  </r>
  <r>
    <s v="NIKE"/>
    <n v="1185732"/>
    <d v="2021-08-18T00:00:00"/>
    <s v="Midwest"/>
    <s v="Missouri"/>
    <s v="St. Louis"/>
    <n v="203"/>
    <n v="3857"/>
    <n v="0.5"/>
    <x v="2"/>
    <s v="Nike Air Max Tailwind IV"/>
    <s v="CK4122-100"/>
  </r>
  <r>
    <s v="NIKE"/>
    <n v="1185732"/>
    <d v="2021-08-18T00:00:00"/>
    <s v="Midwest"/>
    <s v="Missouri"/>
    <s v="St. Louis"/>
    <n v="143"/>
    <n v="2499.64"/>
    <n v="0.46"/>
    <x v="2"/>
    <s v="Nike Flex RN 2019"/>
    <s v="AQ7483-001"/>
  </r>
  <r>
    <s v="NIKE"/>
    <n v="1185732"/>
    <d v="2021-08-18T00:00:00"/>
    <s v="Midwest"/>
    <s v="Missouri"/>
    <s v="St. Louis"/>
    <n v="120"/>
    <n v="1766.4"/>
    <n v="0.46"/>
    <x v="2"/>
    <s v="Nike Mercurial Superfly 7 Club TF"/>
    <s v="AT7980-606"/>
  </r>
  <r>
    <s v="NIKE"/>
    <n v="1185732"/>
    <d v="2021-08-18T00:00:00"/>
    <s v="Midwest"/>
    <s v="Missouri"/>
    <s v="St. Louis"/>
    <n v="91"/>
    <n v="1201.2"/>
    <n v="0.55000000000000004"/>
    <x v="2"/>
    <s v="Nike Free X Metcon 2"/>
    <s v="CD8526-446"/>
  </r>
  <r>
    <s v="NIKE"/>
    <n v="1185732"/>
    <d v="2021-08-18T00:00:00"/>
    <s v="Midwest"/>
    <s v="Missouri"/>
    <s v="St. Louis"/>
    <n v="81"/>
    <n v="1294.3800000000001"/>
    <n v="0.47"/>
    <x v="2"/>
    <s v="Nike Mercurial Vapor 13 Academy MDS MG"/>
    <s v="CJ1292-703"/>
  </r>
  <r>
    <s v="NIKE"/>
    <n v="1185732"/>
    <d v="2021-08-18T00:00:00"/>
    <s v="Midwest"/>
    <s v="Missouri"/>
    <s v="St. Louis"/>
    <n v="128"/>
    <n v="2995.2"/>
    <n v="0.65"/>
    <x v="2"/>
    <s v="Nike Air Max Impact"/>
    <s v="CI1396-004"/>
  </r>
  <r>
    <s v="NIKE"/>
    <n v="1185732"/>
    <d v="2021-09-19T00:00:00"/>
    <s v="Midwest"/>
    <s v="Missouri"/>
    <s v="St. Louis"/>
    <n v="174"/>
    <n v="2784"/>
    <n v="0.5"/>
    <x v="2"/>
    <s v="Nike Classic Cortez"/>
    <s v="807471-103"/>
  </r>
  <r>
    <s v="NIKE"/>
    <n v="1185732"/>
    <d v="2021-09-19T00:00:00"/>
    <s v="Midwest"/>
    <s v="Missouri"/>
    <s v="St. Louis"/>
    <n v="100"/>
    <n v="1316"/>
    <n v="0.47"/>
    <x v="2"/>
    <s v="Nike Air Max 90 Premium"/>
    <s v="CJ1794-600"/>
  </r>
  <r>
    <s v="NIKE"/>
    <n v="1185732"/>
    <d v="2021-09-19T00:00:00"/>
    <s v="Midwest"/>
    <s v="Missouri"/>
    <s v="St. Louis"/>
    <n v="75"/>
    <n v="514.5"/>
    <n v="0.49"/>
    <x v="2"/>
    <s v="Nike Renew Run"/>
    <s v="CK6360-001"/>
  </r>
  <r>
    <s v="NIKE"/>
    <n v="1185732"/>
    <d v="2021-09-19T00:00:00"/>
    <s v="Midwest"/>
    <s v="Missouri"/>
    <s v="St. Louis"/>
    <n v="83"/>
    <n v="615.86"/>
    <n v="0.53"/>
    <x v="2"/>
    <s v="Nike Air Max 270 Special Edition"/>
    <s v="CQ6549-001"/>
  </r>
  <r>
    <s v="NIKE"/>
    <n v="1185732"/>
    <d v="2021-09-19T00:00:00"/>
    <s v="Midwest"/>
    <s v="Missouri"/>
    <s v="St. Louis"/>
    <n v="77"/>
    <n v="832.37"/>
    <n v="0.47"/>
    <x v="2"/>
    <s v="Nike React Metcon AMP"/>
    <s v="CN5501-046"/>
  </r>
  <r>
    <s v="NIKE"/>
    <n v="1185732"/>
    <d v="2021-09-19T00:00:00"/>
    <s v="Midwest"/>
    <s v="Missouri"/>
    <s v="St. Louis"/>
    <n v="95"/>
    <n v="1702.4"/>
    <n v="0.64"/>
    <x v="2"/>
    <s v="Nike Air Force 1 Sage Low"/>
    <s v="AR5339-002"/>
  </r>
  <r>
    <s v="NIKE"/>
    <n v="1185732"/>
    <d v="2021-10-18T00:00:00"/>
    <s v="Midwest"/>
    <s v="Missouri"/>
    <s v="St. Louis"/>
    <n v="131"/>
    <n v="2271.54"/>
    <n v="0.51"/>
    <x v="2"/>
    <s v="Nike Air Max Triax 96"/>
    <s v="CD2053-105"/>
  </r>
  <r>
    <s v="NIKE"/>
    <n v="1185732"/>
    <d v="2021-10-18T00:00:00"/>
    <s v="Midwest"/>
    <s v="Missouri"/>
    <s v="St. Louis"/>
    <n v="91"/>
    <n v="1092"/>
    <n v="0.5"/>
    <x v="2"/>
    <s v="Nike Mercurial Vapor 13 Academy MDS TF"/>
    <s v="CJ1306-401"/>
  </r>
  <r>
    <s v="NIKE"/>
    <n v="1185732"/>
    <d v="2021-10-18T00:00:00"/>
    <s v="Midwest"/>
    <s v="Missouri"/>
    <s v="St. Louis"/>
    <n v="73"/>
    <n v="805.92"/>
    <n v="0.48"/>
    <x v="2"/>
    <s v="PG 3 NASA"/>
    <s v="CI2666-400"/>
  </r>
  <r>
    <s v="NIKE"/>
    <n v="1185732"/>
    <d v="2021-10-18T00:00:00"/>
    <s v="Midwest"/>
    <s v="Missouri"/>
    <s v="St. Louis"/>
    <n v="59"/>
    <n v="678.5"/>
    <n v="0.5"/>
    <x v="2"/>
    <s v="Nike Mercurial Vapor 13 Academy MDS IC"/>
    <s v="CJ1300-401"/>
  </r>
  <r>
    <s v="NIKE"/>
    <n v="1185732"/>
    <d v="2021-10-18T00:00:00"/>
    <s v="Midwest"/>
    <s v="Missouri"/>
    <s v="St. Louis"/>
    <n v="68"/>
    <n v="1022.72"/>
    <n v="0.47"/>
    <x v="2"/>
    <s v="Nike Tiempo Legend 8 Club MG"/>
    <s v="AT6107-606"/>
  </r>
  <r>
    <s v="NIKE"/>
    <n v="1185732"/>
    <d v="2021-10-18T00:00:00"/>
    <s v="Midwest"/>
    <s v="Missouri"/>
    <s v="St. Louis"/>
    <n v="88"/>
    <n v="2140.16"/>
    <n v="0.64"/>
    <x v="2"/>
    <s v="Nike Air Max 90"/>
    <s v="CI7395-100"/>
  </r>
  <r>
    <s v="NIKE"/>
    <n v="1185732"/>
    <d v="2021-11-18T00:00:00"/>
    <s v="Midwest"/>
    <s v="Missouri"/>
    <s v="St. Louis"/>
    <n v="150"/>
    <n v="2601"/>
    <n v="0.51"/>
    <x v="2"/>
    <s v="Nike Air VaporMax Flyknit 2 LXX"/>
    <s v="AT5673-700"/>
  </r>
  <r>
    <s v="NIKE"/>
    <n v="1185732"/>
    <d v="2021-11-18T00:00:00"/>
    <s v="Midwest"/>
    <s v="Missouri"/>
    <s v="St. Louis"/>
    <n v="88"/>
    <n v="910.8"/>
    <n v="0.45"/>
    <x v="2"/>
    <s v="Nike Mercurial Superfly 7 Elite SE FG"/>
    <s v="CT1099-093"/>
  </r>
  <r>
    <s v="NIKE"/>
    <n v="1185732"/>
    <d v="2021-11-18T00:00:00"/>
    <s v="Midwest"/>
    <s v="Missouri"/>
    <s v="St. Louis"/>
    <n v="80"/>
    <n v="901.6"/>
    <n v="0.49"/>
    <x v="2"/>
    <s v="Nike Free RN 5.0 AW"/>
    <s v="BV7775-100"/>
  </r>
  <r>
    <s v="NIKE"/>
    <n v="1185732"/>
    <d v="2021-11-18T00:00:00"/>
    <s v="Midwest"/>
    <s v="Missouri"/>
    <s v="St. Louis"/>
    <n v="88"/>
    <n v="1052.48"/>
    <n v="0.52"/>
    <x v="2"/>
    <s v="Air Jordan 1 Jester XX Low Laced"/>
    <s v="CI7815-602"/>
  </r>
  <r>
    <s v="NIKE"/>
    <n v="1185732"/>
    <d v="2021-11-18T00:00:00"/>
    <s v="Midwest"/>
    <s v="Missouri"/>
    <s v="St. Louis"/>
    <n v="81"/>
    <n v="1671.84"/>
    <n v="0.48"/>
    <x v="2"/>
    <s v="Nike Metcon 5 Premium"/>
    <s v="CJ0818-146"/>
  </r>
  <r>
    <s v="NIKE"/>
    <n v="1185732"/>
    <d v="2021-11-18T00:00:00"/>
    <s v="Midwest"/>
    <s v="Missouri"/>
    <s v="St. Louis"/>
    <n v="108"/>
    <n v="3265.92"/>
    <n v="0.63"/>
    <x v="2"/>
    <s v="Nike Free RN 5.0"/>
    <s v="CI1289-100"/>
  </r>
  <r>
    <s v="NIKE"/>
    <n v="1185732"/>
    <d v="2021-12-17T00:00:00"/>
    <s v="Midwest"/>
    <s v="Missouri"/>
    <s v="St. Louis"/>
    <n v="163"/>
    <n v="3475.16"/>
    <n v="0.52"/>
    <x v="2"/>
    <s v="Nike Zoom Rival Fly"/>
    <s v="CD7287-003"/>
  </r>
  <r>
    <s v="NIKE"/>
    <n v="1185732"/>
    <d v="2021-12-17T00:00:00"/>
    <s v="Midwest"/>
    <s v="Missouri"/>
    <s v="St. Louis"/>
    <n v="113"/>
    <n v="1735.68"/>
    <n v="0.48"/>
    <x v="2"/>
    <s v="Nike SB Zoom Stefan Janoski Canvas RM"/>
    <s v="AR7718-001"/>
  </r>
  <r>
    <s v="NIKE"/>
    <n v="1185732"/>
    <d v="2021-12-17T00:00:00"/>
    <s v="Midwest"/>
    <s v="Missouri"/>
    <s v="St. Louis"/>
    <n v="120"/>
    <n v="1804.8"/>
    <n v="0.47"/>
    <x v="2"/>
    <s v="Nike Tiempo Legend 8 Academy IC"/>
    <s v="AT6099-606"/>
  </r>
  <r>
    <s v="NIKE"/>
    <n v="1185732"/>
    <d v="2021-12-17T00:00:00"/>
    <s v="Midwest"/>
    <s v="Missouri"/>
    <s v="St. Louis"/>
    <n v="88"/>
    <n v="1555.84"/>
    <n v="0.52"/>
    <x v="2"/>
    <s v="Nike SB Bruin High"/>
    <s v="923112-001"/>
  </r>
  <r>
    <s v="NIKE"/>
    <n v="1185732"/>
    <d v="2021-12-17T00:00:00"/>
    <s v="Midwest"/>
    <s v="Missouri"/>
    <s v="St. Louis"/>
    <n v="88"/>
    <n v="1848"/>
    <n v="0.5"/>
    <x v="2"/>
    <s v="PG 3"/>
    <s v="AO2607-401"/>
  </r>
  <r>
    <s v="NIKE"/>
    <n v="1185732"/>
    <d v="2021-12-17T00:00:00"/>
    <s v="Midwest"/>
    <s v="Missouri"/>
    <s v="St. Louis"/>
    <n v="126"/>
    <n v="3612.42"/>
    <n v="0.61"/>
    <x v="2"/>
    <s v="Nike Free TR Ultra"/>
    <s v="AO3424-001"/>
  </r>
  <r>
    <s v="NIKE"/>
    <n v="1185732"/>
    <d v="2021-01-11T00:00:00"/>
    <s v="Midwest"/>
    <s v="Missouri"/>
    <s v="St. Louis"/>
    <n v="196"/>
    <n v="2479.4"/>
    <n v="0.55000000000000004"/>
    <x v="2"/>
    <s v="Nike PhantomVNM Club FG"/>
    <s v="AO0577-717"/>
  </r>
  <r>
    <s v="NIKE"/>
    <n v="1185732"/>
    <d v="2021-01-11T00:00:00"/>
    <s v="Midwest"/>
    <s v="Missouri"/>
    <s v="St. Louis"/>
    <n v="133"/>
    <n v="1437.73"/>
    <n v="0.47"/>
    <x v="2"/>
    <s v="Nike MX-720-818"/>
    <s v="BQ5972-001"/>
  </r>
  <r>
    <s v="NIKE"/>
    <n v="1185732"/>
    <d v="2021-01-11T00:00:00"/>
    <s v="Midwest"/>
    <s v="Missouri"/>
    <s v="St. Louis"/>
    <n v="143"/>
    <n v="940.94"/>
    <n v="0.47"/>
    <x v="2"/>
    <s v="Air Jordan 7 Retro"/>
    <s v="313358-006"/>
  </r>
  <r>
    <s v="NIKE"/>
    <n v="1185732"/>
    <d v="2021-01-11T00:00:00"/>
    <s v="Midwest"/>
    <s v="Missouri"/>
    <s v="St. Louis"/>
    <n v="88"/>
    <n v="823.68"/>
    <n v="0.52"/>
    <x v="2"/>
    <s v="Nike SFB Gen 2 20cm (approx.)"/>
    <s v="922474-001"/>
  </r>
  <r>
    <s v="NIKE"/>
    <n v="1185732"/>
    <d v="2021-01-11T00:00:00"/>
    <s v="Midwest"/>
    <s v="Missouri"/>
    <s v="St. Louis"/>
    <n v="98"/>
    <n v="1519.98"/>
    <n v="0.47"/>
    <x v="2"/>
    <s v="Nike Mercurial Superfly 7 Elite MDS FG"/>
    <s v="BQ5469-703"/>
  </r>
  <r>
    <s v="NIKE"/>
    <n v="1185732"/>
    <d v="2021-01-11T00:00:00"/>
    <s v="Midwest"/>
    <s v="Missouri"/>
    <s v="St. Louis"/>
    <n v="138"/>
    <n v="2119.6799999999998"/>
    <n v="0.64"/>
    <x v="2"/>
    <s v="Nike Epic Phantom React"/>
    <s v="CI1290-100"/>
  </r>
  <r>
    <s v="NIKE"/>
    <n v="1185732"/>
    <d v="2021-02-11T00:00:00"/>
    <s v="Midwest"/>
    <s v="Missouri"/>
    <s v="St. Louis"/>
    <n v="218"/>
    <n v="2888.5"/>
    <n v="0.53"/>
    <x v="2"/>
    <s v="Nike Air Max 720 SE"/>
    <s v="BV6484-002"/>
  </r>
  <r>
    <s v="NIKE"/>
    <n v="1185732"/>
    <d v="2021-02-11T00:00:00"/>
    <s v="Midwest"/>
    <s v="Missouri"/>
    <s v="St. Louis"/>
    <n v="101"/>
    <n v="1139.28"/>
    <n v="0.47"/>
    <x v="2"/>
    <s v="Nike Air Huarache Ultra"/>
    <s v="885118-001"/>
  </r>
  <r>
    <s v="NIKE"/>
    <n v="1185732"/>
    <d v="2021-02-11T00:00:00"/>
    <s v="Midwest"/>
    <s v="Missouri"/>
    <s v="St. Louis"/>
    <n v="115"/>
    <n v="724.5"/>
    <n v="0.45"/>
    <x v="2"/>
    <s v="Nike Wildhorse 6"/>
    <s v="BV7099-400"/>
  </r>
  <r>
    <s v="NIKE"/>
    <n v="1185732"/>
    <d v="2021-02-11T00:00:00"/>
    <s v="West"/>
    <s v="Utah"/>
    <s v="Salt Lake City"/>
    <n v="87"/>
    <n v="826.5"/>
    <n v="0.5"/>
    <x v="2"/>
    <s v="Nike Air Max 270 React SE"/>
    <s v="BV3387-400"/>
  </r>
  <r>
    <s v="NIKE"/>
    <n v="1185732"/>
    <d v="2021-02-11T00:00:00"/>
    <s v="West"/>
    <s v="Utah"/>
    <s v="Salt Lake City"/>
    <n v="101"/>
    <n v="1454.4"/>
    <n v="0.45"/>
    <x v="2"/>
    <s v="Nike Benassi JDI BETRUE"/>
    <s v="CD2717-001"/>
  </r>
  <r>
    <s v="NIKE"/>
    <n v="1185732"/>
    <d v="2021-02-11T00:00:00"/>
    <s v="West"/>
    <s v="Utah"/>
    <s v="Salt Lake City"/>
    <n v="131"/>
    <n v="1949.28"/>
    <n v="0.62"/>
    <x v="2"/>
    <s v="Nike Zoom Rise"/>
    <s v="BQ5467-101"/>
  </r>
  <r>
    <s v="NIKE"/>
    <n v="1185732"/>
    <d v="2021-03-10T00:00:00"/>
    <s v="West"/>
    <s v="Utah"/>
    <s v="Salt Lake City"/>
    <n v="168"/>
    <n v="2533.44"/>
    <n v="0.52"/>
    <x v="2"/>
    <s v="Nike Tiempo Legend 8 Club IC"/>
    <s v="AT6110-004"/>
  </r>
  <r>
    <s v="NIKE"/>
    <n v="1185732"/>
    <d v="2021-03-10T00:00:00"/>
    <s v="West"/>
    <s v="Utah"/>
    <s v="Salt Lake City"/>
    <n v="102"/>
    <n v="1428"/>
    <n v="0.5"/>
    <x v="2"/>
    <s v="Nike Air Max 2017"/>
    <s v="849560-001"/>
  </r>
  <r>
    <s v="NIKE"/>
    <n v="1185732"/>
    <d v="2021-03-10T00:00:00"/>
    <s v="West"/>
    <s v="Utah"/>
    <s v="Salt Lake City"/>
    <n v="112"/>
    <n v="1008"/>
    <n v="0.5"/>
    <x v="2"/>
    <s v="Nike Flex RN 2018"/>
    <s v="AA7408-008"/>
  </r>
  <r>
    <s v="NIKE"/>
    <n v="1185732"/>
    <d v="2021-03-10T00:00:00"/>
    <s v="West"/>
    <s v="Utah"/>
    <s v="Salt Lake City"/>
    <n v="73"/>
    <n v="889.87"/>
    <n v="0.53"/>
    <x v="2"/>
    <s v="NikeCourt Royale AC"/>
    <s v="BQ9138-601"/>
  </r>
  <r>
    <s v="NIKE"/>
    <n v="1185732"/>
    <d v="2021-03-10T00:00:00"/>
    <s v="West"/>
    <s v="Utah"/>
    <s v="Salt Lake City"/>
    <n v="75"/>
    <n v="1425"/>
    <n v="0.5"/>
    <x v="2"/>
    <s v="Jordan Air Latitude 720"/>
    <s v="AV5187-602"/>
  </r>
  <r>
    <s v="NIKE"/>
    <n v="1185732"/>
    <d v="2021-03-10T00:00:00"/>
    <s v="West"/>
    <s v="Utah"/>
    <s v="Salt Lake City"/>
    <n v="100"/>
    <n v="1856"/>
    <n v="0.64"/>
    <x v="2"/>
    <s v="Nike Phantom Vision 2 Club Dynamic Fit TF"/>
    <s v="CD4173-606"/>
  </r>
  <r>
    <s v="NIKE"/>
    <n v="1185732"/>
    <d v="2021-04-11T00:00:00"/>
    <s v="West"/>
    <s v="Utah"/>
    <s v="Salt Lake City"/>
    <n v="181"/>
    <n v="2443.5"/>
    <n v="0.5"/>
    <x v="2"/>
    <s v="Nike Air Force 1 '07 SE"/>
    <s v="AA0287-002"/>
  </r>
  <r>
    <s v="NIKE"/>
    <n v="1185732"/>
    <d v="2021-04-11T00:00:00"/>
    <s v="West"/>
    <s v="Utah"/>
    <s v="Salt Lake City"/>
    <n v="94"/>
    <n v="1057.5"/>
    <n v="0.45"/>
    <x v="2"/>
    <s v="Nike Zoom Fly 3 Premium"/>
    <s v="BV7756-001"/>
  </r>
  <r>
    <s v="NIKE"/>
    <n v="1185732"/>
    <d v="2021-04-11T00:00:00"/>
    <s v="West"/>
    <s v="Utah"/>
    <s v="Salt Lake City"/>
    <n v="98"/>
    <n v="631.12"/>
    <n v="0.46"/>
    <x v="2"/>
    <s v="Nike SB Alleyoop"/>
    <s v="CJ0882-001"/>
  </r>
  <r>
    <s v="NIKE"/>
    <n v="1185732"/>
    <d v="2021-04-11T00:00:00"/>
    <s v="West"/>
    <s v="Utah"/>
    <s v="Salt Lake City"/>
    <n v="70"/>
    <n v="667.8"/>
    <n v="0.53"/>
    <x v="2"/>
    <s v="Nike Mercurial Vapor 13 Elite SE FG"/>
    <s v="CD6720-808"/>
  </r>
  <r>
    <s v="NIKE"/>
    <n v="1185732"/>
    <d v="2021-04-11T00:00:00"/>
    <s v="West"/>
    <s v="Utah"/>
    <s v="Salt Lake City"/>
    <n v="74"/>
    <n v="1123.32"/>
    <n v="0.46"/>
    <x v="2"/>
    <s v="Nike Air VaporMax 2019"/>
    <s v="AR6632-603"/>
  </r>
  <r>
    <s v="NIKE"/>
    <n v="1185732"/>
    <d v="2021-04-11T00:00:00"/>
    <s v="West"/>
    <s v="Utah"/>
    <s v="Salt Lake City"/>
    <n v="112"/>
    <n v="1612.8"/>
    <n v="0.6"/>
    <x v="2"/>
    <s v="Nike Air Zoom Structure 22"/>
    <s v="AA1640-002"/>
  </r>
  <r>
    <s v="NIKE"/>
    <n v="1185732"/>
    <d v="2021-05-12T00:00:00"/>
    <s v="West"/>
    <s v="Utah"/>
    <s v="Salt Lake City"/>
    <n v="174"/>
    <n v="2839.68"/>
    <n v="0.51"/>
    <x v="2"/>
    <s v="NikeCourt Air Zoom Vapor X"/>
    <s v="AA8027-109"/>
  </r>
  <r>
    <s v="NIKE"/>
    <n v="1185732"/>
    <d v="2021-05-12T00:00:00"/>
    <s v="West"/>
    <s v="Utah"/>
    <s v="Salt Lake City"/>
    <n v="101"/>
    <n v="1435.21"/>
    <n v="0.49"/>
    <x v="2"/>
    <s v="LeBron Soldier 13 SFG"/>
    <s v="AR4225-100"/>
  </r>
  <r>
    <s v="NIKE"/>
    <n v="1185732"/>
    <d v="2021-05-12T00:00:00"/>
    <s v="West"/>
    <s v="Utah"/>
    <s v="Salt Lake City"/>
    <n v="98"/>
    <n v="1225"/>
    <n v="0.5"/>
    <x v="2"/>
    <s v="Air Jordan 13 Retro"/>
    <s v="414571-030"/>
  </r>
  <r>
    <s v="NIKE"/>
    <n v="1185732"/>
    <d v="2021-05-12T00:00:00"/>
    <s v="West"/>
    <s v="Utah"/>
    <s v="Salt Lake City"/>
    <n v="72"/>
    <n v="910.8"/>
    <n v="0.55000000000000004"/>
    <x v="2"/>
    <s v="Nike React Element 55 Premium"/>
    <s v="CD6964-002"/>
  </r>
  <r>
    <s v="NIKE"/>
    <n v="1185732"/>
    <d v="2021-05-12T00:00:00"/>
    <s v="West"/>
    <s v="Utah"/>
    <s v="Salt Lake City"/>
    <n v="75"/>
    <n v="1462.5"/>
    <n v="0.5"/>
    <x v="2"/>
    <s v="Nike Zoom Pegasus Turbo 2"/>
    <s v="CN7383-300"/>
  </r>
  <r>
    <s v="NIKE"/>
    <n v="1185732"/>
    <d v="2021-05-12T00:00:00"/>
    <s v="West"/>
    <s v="Utah"/>
    <s v="Salt Lake City"/>
    <n v="120"/>
    <n v="3432"/>
    <n v="0.65"/>
    <x v="2"/>
    <s v="Nike Air Max 97"/>
    <s v="CI7388-600"/>
  </r>
  <r>
    <s v="NIKE"/>
    <n v="1185732"/>
    <d v="2021-06-11T00:00:00"/>
    <s v="West"/>
    <s v="Utah"/>
    <s v="Salt Lake City"/>
    <n v="182"/>
    <n v="2598.96"/>
    <n v="0.51"/>
    <x v="2"/>
    <s v="Nike Free RN Flyknit 3.0"/>
    <s v="BV7782-001"/>
  </r>
  <r>
    <s v="NIKE"/>
    <n v="1185732"/>
    <d v="2021-06-11T00:00:00"/>
    <s v="West"/>
    <s v="Utah"/>
    <s v="Salt Lake City"/>
    <n v="112"/>
    <n v="1317.12"/>
    <n v="0.49"/>
    <x v="2"/>
    <s v="Nike Air Force 1 GORE-TEX ®"/>
    <s v="CK2630-001"/>
  </r>
  <r>
    <s v="NIKE"/>
    <n v="1185732"/>
    <d v="2021-06-11T00:00:00"/>
    <s v="West"/>
    <s v="Utah"/>
    <s v="Salt Lake City"/>
    <n v="115"/>
    <n v="1070.6500000000001"/>
    <n v="0.49"/>
    <x v="2"/>
    <s v="Nike Air Zoom Pegasus 36"/>
    <s v="CN6867-001"/>
  </r>
  <r>
    <s v="NIKE"/>
    <n v="1185732"/>
    <d v="2021-06-11T00:00:00"/>
    <s v="West"/>
    <s v="Utah"/>
    <s v="Salt Lake City"/>
    <n v="108"/>
    <n v="1046.52"/>
    <n v="0.51"/>
    <x v="2"/>
    <s v="Nike Phantom Venom Academy TF"/>
    <s v="AO0571-606"/>
  </r>
  <r>
    <s v="NIKE"/>
    <n v="1185732"/>
    <d v="2021-06-11T00:00:00"/>
    <s v="West"/>
    <s v="Utah"/>
    <s v="Salt Lake City"/>
    <n v="108"/>
    <n v="1652.4"/>
    <n v="0.45"/>
    <x v="2"/>
    <s v="Kyrie 4"/>
    <s v="943806-602"/>
  </r>
  <r>
    <s v="NIKE"/>
    <n v="1185732"/>
    <d v="2021-06-11T00:00:00"/>
    <s v="West"/>
    <s v="Utah"/>
    <s v="Salt Lake City"/>
    <n v="150"/>
    <n v="3420"/>
    <n v="0.6"/>
    <x v="2"/>
    <s v="Nike Metcon 4 XD Patch"/>
    <s v="BQ7978-001"/>
  </r>
  <r>
    <s v="NIKE"/>
    <n v="1185732"/>
    <d v="2021-07-10T00:00:00"/>
    <s v="West"/>
    <s v="Utah"/>
    <s v="Salt Lake City"/>
    <n v="224"/>
    <n v="3960.32"/>
    <n v="0.52"/>
    <x v="2"/>
    <s v="NikeCourt Royale SL"/>
    <s v="844896-002"/>
  </r>
  <r>
    <s v="NIKE"/>
    <n v="1185732"/>
    <d v="2021-07-10T00:00:00"/>
    <s v="West"/>
    <s v="Utah"/>
    <s v="Salt Lake City"/>
    <n v="160"/>
    <n v="2227.1999999999998"/>
    <n v="0.48"/>
    <x v="2"/>
    <s v="Nike React Metcon"/>
    <s v="BQ6046-010"/>
  </r>
  <r>
    <s v="NIKE"/>
    <n v="1185732"/>
    <d v="2021-07-10T00:00:00"/>
    <s v="West"/>
    <s v="Utah"/>
    <s v="Salt Lake City"/>
    <n v="138"/>
    <n v="1589.76"/>
    <n v="0.48"/>
    <x v="2"/>
    <s v="Nike Phantom Vision 2 Academy Dynamic Fit TF"/>
    <s v="CD4172-606"/>
  </r>
  <r>
    <s v="NIKE"/>
    <n v="1185732"/>
    <d v="2021-07-10T00:00:00"/>
    <s v="West"/>
    <s v="Utah"/>
    <s v="Salt Lake City"/>
    <n v="115"/>
    <n v="1322.5"/>
    <n v="0.5"/>
    <x v="2"/>
    <s v="Nike ZoomX Vista Grind SP"/>
    <s v="CT5770-300"/>
  </r>
  <r>
    <s v="NIKE"/>
    <n v="1185732"/>
    <d v="2021-07-10T00:00:00"/>
    <s v="West"/>
    <s v="Utah"/>
    <s v="Salt Lake City"/>
    <n v="128"/>
    <n v="1884.16"/>
    <n v="0.46"/>
    <x v="2"/>
    <s v="Nike Air Max 90"/>
    <s v="CU3004-176"/>
  </r>
  <r>
    <s v="NIKE"/>
    <n v="1185732"/>
    <d v="2021-07-10T00:00:00"/>
    <s v="West"/>
    <s v="Utah"/>
    <s v="Salt Lake City"/>
    <n v="150"/>
    <n v="3705"/>
    <n v="0.65"/>
    <x v="2"/>
    <s v="Nike Air Max 270 React"/>
    <s v="CI3899-200"/>
  </r>
  <r>
    <s v="NIKE"/>
    <n v="1185732"/>
    <d v="2021-08-11T00:00:00"/>
    <s v="West"/>
    <s v="Utah"/>
    <s v="Salt Lake City"/>
    <n v="203"/>
    <n v="3349.5"/>
    <n v="0.5"/>
    <x v="2"/>
    <s v="Nike Zoom Fly SP Fast"/>
    <s v="BV0389-001"/>
  </r>
  <r>
    <s v="NIKE"/>
    <n v="1185732"/>
    <d v="2021-08-11T00:00:00"/>
    <s v="West"/>
    <s v="Utah"/>
    <s v="Salt Lake City"/>
    <n v="131"/>
    <n v="2093.38"/>
    <n v="0.47"/>
    <x v="2"/>
    <s v="Nike Drop-Type"/>
    <s v="CQ0989-002"/>
  </r>
  <r>
    <s v="NIKE"/>
    <n v="1185732"/>
    <d v="2021-08-11T00:00:00"/>
    <s v="West"/>
    <s v="Utah"/>
    <s v="Salt Lake City"/>
    <n v="113"/>
    <n v="1605.73"/>
    <n v="0.49"/>
    <x v="2"/>
    <s v="Nike Air Max 98 SE"/>
    <s v="CI7379-400"/>
  </r>
  <r>
    <s v="NIKE"/>
    <n v="1185732"/>
    <d v="2021-08-11T00:00:00"/>
    <s v="West"/>
    <s v="Utah"/>
    <s v="Salt Lake City"/>
    <n v="101"/>
    <n v="1017.07"/>
    <n v="0.53"/>
    <x v="2"/>
    <s v="Nike Zoom Rival Fly 2"/>
    <s v="CN6881-300"/>
  </r>
  <r>
    <s v="NIKE"/>
    <n v="1185732"/>
    <d v="2021-08-11T00:00:00"/>
    <s v="West"/>
    <s v="Utah"/>
    <s v="Salt Lake City"/>
    <n v="105"/>
    <n v="1400.7"/>
    <n v="0.46"/>
    <x v="2"/>
    <s v="Nike MX-720-818"/>
    <s v="CI3869-500"/>
  </r>
  <r>
    <s v="NIKE"/>
    <n v="1185732"/>
    <d v="2021-08-11T00:00:00"/>
    <s v="West"/>
    <s v="Utah"/>
    <s v="Salt Lake City"/>
    <n v="152"/>
    <n v="2918.4"/>
    <n v="0.6"/>
    <x v="2"/>
    <s v="Nike Blazer Low LE"/>
    <s v="AV9370-001"/>
  </r>
  <r>
    <s v="NIKE"/>
    <n v="1185732"/>
    <d v="2021-09-12T00:00:00"/>
    <s v="West"/>
    <s v="Utah"/>
    <s v="Salt Lake City"/>
    <n v="169"/>
    <n v="2548.52"/>
    <n v="0.52"/>
    <x v="2"/>
    <s v="Nike Zoom Pegasus Turbo 2 Rise"/>
    <s v="BV1134-001"/>
  </r>
  <r>
    <s v="NIKE"/>
    <n v="1185732"/>
    <d v="2021-09-12T00:00:00"/>
    <s v="West"/>
    <s v="Utah"/>
    <s v="Salt Lake City"/>
    <n v="122"/>
    <n v="1262.7"/>
    <n v="0.45"/>
    <x v="2"/>
    <s v="Nike Air Max 98"/>
    <s v="CT1531-001"/>
  </r>
  <r>
    <s v="NIKE"/>
    <n v="1185732"/>
    <d v="2021-09-12T00:00:00"/>
    <s v="West"/>
    <s v="Utah"/>
    <s v="Salt Lake City"/>
    <n v="91"/>
    <n v="409.5"/>
    <n v="0.5"/>
    <x v="2"/>
    <s v="Nike Air Max Dia SE"/>
    <s v="AR7410-603"/>
  </r>
  <r>
    <s v="NIKE"/>
    <n v="1185732"/>
    <d v="2021-09-12T00:00:00"/>
    <s v="West"/>
    <s v="Utah"/>
    <s v="Salt Lake City"/>
    <n v="88"/>
    <n v="448.8"/>
    <n v="0.51"/>
    <x v="2"/>
    <s v="Nike Mercurial Superfly 7 Academy MDS TF"/>
    <s v="BQ5435-401"/>
  </r>
  <r>
    <s v="NIKE"/>
    <n v="1185732"/>
    <d v="2021-09-12T00:00:00"/>
    <s v="West"/>
    <s v="Utah"/>
    <s v="Salt Lake City"/>
    <n v="88"/>
    <n v="836"/>
    <n v="0.5"/>
    <x v="2"/>
    <s v="Nike Tanjun"/>
    <s v="812655-011"/>
  </r>
  <r>
    <s v="NIKE"/>
    <n v="1185732"/>
    <d v="2021-09-12T00:00:00"/>
    <s v="West"/>
    <s v="Utah"/>
    <s v="Salt Lake City"/>
    <n v="120"/>
    <n v="1843.2"/>
    <n v="0.64"/>
    <x v="2"/>
    <s v="Nike Air Max 90"/>
    <s v="325213-139"/>
  </r>
  <r>
    <s v="NIKE"/>
    <n v="1185732"/>
    <d v="2021-10-11T00:00:00"/>
    <s v="West"/>
    <s v="Utah"/>
    <s v="Salt Lake City"/>
    <n v="173"/>
    <n v="2470.44"/>
    <n v="0.51"/>
    <x v="2"/>
    <s v="Nike Air Max 720 BETRUE"/>
    <s v="CJ5472-900"/>
  </r>
  <r>
    <s v="NIKE"/>
    <n v="1185732"/>
    <d v="2021-10-11T00:00:00"/>
    <s v="West"/>
    <s v="Utah"/>
    <s v="Salt Lake City"/>
    <n v="100"/>
    <n v="950"/>
    <n v="0.5"/>
    <x v="2"/>
    <s v="Nike Odyssey React"/>
    <s v="AO9820-001"/>
  </r>
  <r>
    <s v="NIKE"/>
    <n v="1185732"/>
    <d v="2021-10-11T00:00:00"/>
    <s v="West"/>
    <s v="Utah"/>
    <s v="Salt Lake City"/>
    <n v="87"/>
    <n v="809.97"/>
    <n v="0.49"/>
    <x v="2"/>
    <s v="Nike Legend React"/>
    <s v="AA1626-602"/>
  </r>
  <r>
    <s v="NIKE"/>
    <n v="1185732"/>
    <d v="2021-10-11T00:00:00"/>
    <s v="West"/>
    <s v="Utah"/>
    <s v="Salt Lake City"/>
    <n v="72"/>
    <n v="752.4"/>
    <n v="0.55000000000000004"/>
    <x v="2"/>
    <s v="Nike Air Zoom Winflo 6"/>
    <s v="AQ8228-102"/>
  </r>
  <r>
    <s v="NIKE"/>
    <n v="1185732"/>
    <d v="2021-10-11T00:00:00"/>
    <s v="West"/>
    <s v="Utah"/>
    <s v="Salt Lake City"/>
    <n v="83"/>
    <n v="1203.5"/>
    <n v="0.5"/>
    <x v="2"/>
    <s v="Nike Air Zoom Vomero 14"/>
    <s v="AH7858-010"/>
  </r>
  <r>
    <s v="NIKE"/>
    <n v="1185732"/>
    <d v="2021-10-11T00:00:00"/>
    <s v="West"/>
    <s v="Utah"/>
    <s v="Salt Lake City"/>
    <n v="104"/>
    <n v="2063.36"/>
    <n v="0.62"/>
    <x v="2"/>
    <s v="Nike Air VaporMax SE"/>
    <s v="CI1246-302"/>
  </r>
  <r>
    <s v="NIKE"/>
    <n v="1185732"/>
    <d v="2021-11-11T00:00:00"/>
    <s v="West"/>
    <s v="Utah"/>
    <s v="Salt Lake City"/>
    <n v="149"/>
    <n v="2160.5"/>
    <n v="0.5"/>
    <x v="2"/>
    <s v="Nike Mercurial Superfly 7 Academy MDS IC"/>
    <s v="BQ5430-401"/>
  </r>
  <r>
    <s v="NIKE"/>
    <n v="1185732"/>
    <d v="2021-11-11T00:00:00"/>
    <s v="West"/>
    <s v="Utah"/>
    <s v="Salt Lake City"/>
    <n v="108"/>
    <n v="993.6"/>
    <n v="0.46"/>
    <x v="2"/>
    <s v="NikeCourt Air Max Wildcard"/>
    <s v="AO7353-105"/>
  </r>
  <r>
    <s v="NIKE"/>
    <n v="1185732"/>
    <d v="2021-11-11T00:00:00"/>
    <s v="West"/>
    <s v="Utah"/>
    <s v="Salt Lake City"/>
    <n v="93"/>
    <n v="848.16"/>
    <n v="0.48"/>
    <x v="2"/>
    <s v="Nike Air Max 98"/>
    <s v="CI3709-001"/>
  </r>
  <r>
    <s v="NIKE"/>
    <n v="1185732"/>
    <d v="2021-11-11T00:00:00"/>
    <s v="West"/>
    <s v="Utah"/>
    <s v="Salt Lake City"/>
    <n v="113"/>
    <n v="1094.97"/>
    <n v="0.51"/>
    <x v="2"/>
    <s v="Nike SB Zoom Stefan Janoski Mid RM"/>
    <s v="AT7324-001"/>
  </r>
  <r>
    <s v="NIKE"/>
    <n v="1185732"/>
    <d v="2021-11-11T00:00:00"/>
    <s v="West"/>
    <s v="Utah"/>
    <s v="Salt Lake City"/>
    <n v="91"/>
    <n v="1739.01"/>
    <n v="0.49"/>
    <x v="2"/>
    <s v="NikeCourt Air Zoom Zero"/>
    <s v="AA8022-107"/>
  </r>
  <r>
    <s v="NIKE"/>
    <n v="1185732"/>
    <d v="2021-11-11T00:00:00"/>
    <s v="West"/>
    <s v="Utah"/>
    <s v="Salt Lake City"/>
    <n v="113"/>
    <n v="3158.35"/>
    <n v="0.65"/>
    <x v="2"/>
    <s v="Nike x Olivia Kim Air Footscape"/>
    <s v="CK3321-100"/>
  </r>
  <r>
    <s v="NIKE"/>
    <n v="1185732"/>
    <d v="2021-12-10T00:00:00"/>
    <s v="West"/>
    <s v="Utah"/>
    <s v="Salt Lake City"/>
    <n v="203"/>
    <n v="4354.3500000000004"/>
    <n v="0.55000000000000004"/>
    <x v="2"/>
    <s v="Nike M2K Tekno"/>
    <s v="AO3108-018"/>
  </r>
  <r>
    <s v="NIKE"/>
    <n v="1185732"/>
    <d v="2021-12-10T00:00:00"/>
    <s v="West"/>
    <s v="Utah"/>
    <s v="Salt Lake City"/>
    <n v="145"/>
    <n v="1989.4"/>
    <n v="0.49"/>
    <x v="2"/>
    <s v="PG 3"/>
    <s v="AO2607-401"/>
  </r>
  <r>
    <s v="NIKE"/>
    <n v="1185732"/>
    <d v="2021-12-10T00:00:00"/>
    <s v="West"/>
    <s v="Utah"/>
    <s v="Salt Lake City"/>
    <n v="113"/>
    <n v="1540.19"/>
    <n v="0.47"/>
    <x v="2"/>
    <s v="Air Jordan 5 Retro"/>
    <s v="CN2932-100"/>
  </r>
  <r>
    <s v="NIKE"/>
    <n v="1185732"/>
    <d v="2021-12-10T00:00:00"/>
    <s v="West"/>
    <s v="Utah"/>
    <s v="Salt Lake City"/>
    <n v="112"/>
    <n v="1542.24"/>
    <n v="0.51"/>
    <x v="2"/>
    <s v="Nike Air Max Dia NRG"/>
    <s v="CQ2503-900"/>
  </r>
  <r>
    <s v="NIKE"/>
    <n v="1185732"/>
    <d v="2021-12-10T00:00:00"/>
    <s v="West"/>
    <s v="Utah"/>
    <s v="Salt Lake City"/>
    <n v="112"/>
    <n v="2128"/>
    <n v="0.5"/>
    <x v="2"/>
    <s v="Nike Mercurial Vapor 13 Elite FG"/>
    <s v="AQ4176-049"/>
  </r>
  <r>
    <s v="NIKE"/>
    <n v="1185732"/>
    <d v="2021-12-10T00:00:00"/>
    <s v="West"/>
    <s v="Utah"/>
    <s v="Salt Lake City"/>
    <n v="125"/>
    <n v="3202.5"/>
    <n v="0.61"/>
    <x v="2"/>
    <s v="Nike Air Max 720"/>
    <s v="AR9293-603"/>
  </r>
  <r>
    <s v="NIKE"/>
    <n v="1128299"/>
    <d v="2021-01-24T00:00:00"/>
    <s v="West"/>
    <s v="Utah"/>
    <s v="Salt Lake City"/>
    <n v="98"/>
    <n v="1270.08"/>
    <n v="0.48"/>
    <x v="2"/>
    <s v="Nike Zoom KD12"/>
    <s v="AR4229-003"/>
  </r>
  <r>
    <s v="NIKE"/>
    <n v="1128299"/>
    <d v="2021-01-24T00:00:00"/>
    <s v="West"/>
    <s v="Utah"/>
    <s v="Salt Lake City"/>
    <n v="105"/>
    <n v="2006.55"/>
    <n v="0.49"/>
    <x v="2"/>
    <s v="Air Jordan 7 Retro"/>
    <s v="313358-006"/>
  </r>
  <r>
    <s v="NIKE"/>
    <n v="1128299"/>
    <d v="2021-01-24T00:00:00"/>
    <s v="West"/>
    <s v="Utah"/>
    <s v="Salt Lake City"/>
    <n v="105"/>
    <n v="1965.6"/>
    <n v="0.48"/>
    <x v="2"/>
    <s v="Nike Mercurial Superfly 7 Academy IC"/>
    <s v="AT7975-606"/>
  </r>
  <r>
    <s v="NIKE"/>
    <n v="1128299"/>
    <d v="2021-01-24T00:00:00"/>
    <s v="West"/>
    <s v="Utah"/>
    <s v="Salt Lake City"/>
    <n v="58"/>
    <n v="1040.52"/>
    <n v="0.46"/>
    <x v="2"/>
    <s v="Nike Air Zoom Pegasus 36 FlyEase"/>
    <s v="BV0614-005"/>
  </r>
  <r>
    <s v="NIKE"/>
    <n v="1128299"/>
    <d v="2021-01-24T00:00:00"/>
    <s v="West"/>
    <s v="Utah"/>
    <s v="Salt Lake City"/>
    <n v="44"/>
    <n v="1016.4"/>
    <n v="0.55000000000000004"/>
    <x v="2"/>
    <s v="Nike Daybreak"/>
    <s v="CQ7620-001"/>
  </r>
  <r>
    <s v="NIKE"/>
    <n v="1128299"/>
    <d v="2021-01-24T00:00:00"/>
    <s v="West"/>
    <s v="Utah"/>
    <s v="Salt Lake City"/>
    <n v="108"/>
    <n v="1811.16"/>
    <n v="0.43"/>
    <x v="2"/>
    <s v="Nike P-6000 Icon Clash"/>
    <s v="BV1021-007"/>
  </r>
  <r>
    <s v="NIKE"/>
    <n v="1128299"/>
    <d v="2021-02-24T00:00:00"/>
    <s v="West"/>
    <s v="Utah"/>
    <s v="Salt Lake City"/>
    <n v="117"/>
    <n v="1526.85"/>
    <n v="0.45"/>
    <x v="2"/>
    <s v="Nike Mercurial Superfly 7 Elite FG"/>
    <s v="AQ4174-049"/>
  </r>
  <r>
    <s v="NIKE"/>
    <n v="1128299"/>
    <d v="2021-02-24T00:00:00"/>
    <s v="West"/>
    <s v="Utah"/>
    <s v="Salt Lake City"/>
    <n v="91"/>
    <n v="1703.52"/>
    <n v="0.48"/>
    <x v="2"/>
    <s v="Nike SB Chron Solarsoft Premium"/>
    <s v="CK0980-002"/>
  </r>
  <r>
    <s v="NIKE"/>
    <n v="1128299"/>
    <d v="2021-02-24T00:00:00"/>
    <s v="West"/>
    <s v="Utah"/>
    <s v="Salt Lake City"/>
    <n v="88"/>
    <n v="1425.6"/>
    <n v="0.45"/>
    <x v="2"/>
    <s v="Nike Tiempo Legend 8 Club TF"/>
    <s v="AT6109-606"/>
  </r>
  <r>
    <s v="NIKE"/>
    <n v="1128299"/>
    <d v="2021-02-24T00:00:00"/>
    <s v="West"/>
    <s v="Oregon"/>
    <s v="Portland"/>
    <n v="58"/>
    <n v="1085.76"/>
    <n v="0.48"/>
    <x v="2"/>
    <s v="Nike Air Max Bella TR 3"/>
    <s v="CJ0842-600"/>
  </r>
  <r>
    <s v="NIKE"/>
    <n v="1128299"/>
    <d v="2021-02-24T00:00:00"/>
    <s v="West"/>
    <s v="Oregon"/>
    <s v="Portland"/>
    <n v="38"/>
    <n v="829.92"/>
    <n v="0.52"/>
    <x v="2"/>
    <s v="Nike Blazer Low Suede"/>
    <s v="AV9373-002"/>
  </r>
  <r>
    <s v="NIKE"/>
    <n v="1128299"/>
    <d v="2021-02-24T00:00:00"/>
    <s v="West"/>
    <s v="Oregon"/>
    <s v="Portland"/>
    <n v="85"/>
    <n v="1258"/>
    <n v="0.4"/>
    <x v="2"/>
    <s v="Nike Air Max 95 Premium"/>
    <s v="807443-503"/>
  </r>
  <r>
    <s v="NIKE"/>
    <n v="1128299"/>
    <d v="2021-03-23T00:00:00"/>
    <s v="West"/>
    <s v="Oregon"/>
    <s v="Portland"/>
    <n v="128"/>
    <n v="2383.36"/>
    <n v="0.49"/>
    <x v="2"/>
    <s v="Nike Pre-Love O.X."/>
    <s v="AO3166-300"/>
  </r>
  <r>
    <s v="NIKE"/>
    <n v="1128299"/>
    <d v="2021-03-23T00:00:00"/>
    <s v="West"/>
    <s v="Oregon"/>
    <s v="Portland"/>
    <n v="85"/>
    <n v="1836"/>
    <n v="0.48"/>
    <x v="2"/>
    <s v="Nike Mercurial Vapor 13 Academy MG"/>
    <s v="AT5269-606"/>
  </r>
  <r>
    <s v="NIKE"/>
    <n v="1128299"/>
    <d v="2021-03-23T00:00:00"/>
    <s v="West"/>
    <s v="Oregon"/>
    <s v="Portland"/>
    <n v="88"/>
    <n v="2138.4"/>
    <n v="0.45"/>
    <x v="2"/>
    <s v="Nike Mercurial Superfly 7 Academy MG"/>
    <s v="AT7946-414"/>
  </r>
  <r>
    <s v="NIKE"/>
    <n v="1128299"/>
    <d v="2021-03-23T00:00:00"/>
    <s v="West"/>
    <s v="Oregon"/>
    <s v="Portland"/>
    <n v="65"/>
    <n v="1528.8"/>
    <n v="0.48"/>
    <x v="2"/>
    <s v="Nike Air Force 1 '07 SE"/>
    <s v="CI3446-001"/>
  </r>
  <r>
    <s v="NIKE"/>
    <n v="1128299"/>
    <d v="2021-03-23T00:00:00"/>
    <s v="West"/>
    <s v="Oregon"/>
    <s v="Portland"/>
    <n v="26"/>
    <n v="744.12"/>
    <n v="0.53"/>
    <x v="2"/>
    <s v="Nike Zoom Pegasus Turbo XX"/>
    <s v="AR4347-600"/>
  </r>
  <r>
    <s v="NIKE"/>
    <n v="1128299"/>
    <d v="2021-03-23T00:00:00"/>
    <s v="West"/>
    <s v="Oregon"/>
    <s v="Portland"/>
    <n v="87"/>
    <n v="1790.46"/>
    <n v="0.42"/>
    <x v="2"/>
    <s v="Nike React Metcon"/>
    <s v="BQ6044-100"/>
  </r>
  <r>
    <s v="NIKE"/>
    <n v="1128299"/>
    <d v="2021-04-24T00:00:00"/>
    <s v="West"/>
    <s v="Oregon"/>
    <s v="Portland"/>
    <n v="124"/>
    <n v="2909.04"/>
    <n v="0.46"/>
    <x v="2"/>
    <s v="Nike Air Max 200"/>
    <s v="CI3867-001"/>
  </r>
  <r>
    <s v="NIKE"/>
    <n v="1128299"/>
    <d v="2021-04-24T00:00:00"/>
    <s v="West"/>
    <s v="Oregon"/>
    <s v="Portland"/>
    <n v="83"/>
    <n v="2196.1799999999998"/>
    <n v="0.49"/>
    <x v="2"/>
    <s v="Nike Phantom Venom Academy IC"/>
    <s v="AO0570-810"/>
  </r>
  <r>
    <s v="NIKE"/>
    <n v="1128299"/>
    <d v="2021-04-24T00:00:00"/>
    <s v="West"/>
    <s v="Oregon"/>
    <s v="Portland"/>
    <n v="85"/>
    <n v="2244"/>
    <n v="0.48"/>
    <x v="2"/>
    <s v="Nike Phantom Vision Academy Dynamic Fit IC"/>
    <s v="AO3267-080"/>
  </r>
  <r>
    <s v="NIKE"/>
    <n v="1128299"/>
    <d v="2021-04-24T00:00:00"/>
    <s v="West"/>
    <s v="Oregon"/>
    <s v="Portland"/>
    <n v="63"/>
    <n v="1291.5"/>
    <n v="0.5"/>
    <x v="2"/>
    <s v="Air Jordan 1 Jester XX Low Laced SE"/>
    <s v="CQ0278-200"/>
  </r>
  <r>
    <s v="NIKE"/>
    <n v="1128299"/>
    <d v="2021-04-24T00:00:00"/>
    <s v="West"/>
    <s v="Oregon"/>
    <s v="Portland"/>
    <n v="36"/>
    <n v="864"/>
    <n v="0.5"/>
    <x v="2"/>
    <s v="Nike Mercurial Vapor 13 Club MG"/>
    <s v="AT7968-606"/>
  </r>
  <r>
    <s v="NIKE"/>
    <n v="1128299"/>
    <d v="2021-04-24T00:00:00"/>
    <s v="West"/>
    <s v="Oregon"/>
    <s v="Portland"/>
    <n v="84"/>
    <n v="2230.1999999999998"/>
    <n v="0.45"/>
    <x v="2"/>
    <s v="Nike Zoom Pegasus Turbo 2 Special Edition"/>
    <s v="BV7757-500"/>
  </r>
  <r>
    <s v="NIKE"/>
    <n v="1128299"/>
    <d v="2021-05-25T00:00:00"/>
    <s v="West"/>
    <s v="Oregon"/>
    <s v="Portland"/>
    <n v="145"/>
    <n v="3132"/>
    <n v="0.45"/>
    <x v="2"/>
    <s v="Nike Metcon 5 AMP"/>
    <s v="CN5455-160"/>
  </r>
  <r>
    <s v="NIKE"/>
    <n v="1128299"/>
    <d v="2021-05-25T00:00:00"/>
    <s v="West"/>
    <s v="Oregon"/>
    <s v="Portland"/>
    <n v="105"/>
    <n v="2415"/>
    <n v="0.46"/>
    <x v="2"/>
    <s v="Air Jordan 5 Retro"/>
    <s v="CD2722-001"/>
  </r>
  <r>
    <s v="NIKE"/>
    <n v="1128299"/>
    <d v="2021-05-25T00:00:00"/>
    <s v="West"/>
    <s v="Oregon"/>
    <s v="Portland"/>
    <n v="95"/>
    <n v="2375"/>
    <n v="0.5"/>
    <x v="2"/>
    <s v="Nike ZoomX Vaporfly NEXT%"/>
    <s v="AO4568-600"/>
  </r>
  <r>
    <s v="NIKE"/>
    <n v="1128299"/>
    <d v="2021-05-25T00:00:00"/>
    <s v="West"/>
    <s v="Oregon"/>
    <s v="Portland"/>
    <n v="83"/>
    <n v="1952.16"/>
    <n v="0.48"/>
    <x v="2"/>
    <s v="Nike Mercurial Vapor 13 Academy IC"/>
    <s v="AT7993-414"/>
  </r>
  <r>
    <s v="NIKE"/>
    <n v="1128299"/>
    <d v="2021-05-25T00:00:00"/>
    <s v="West"/>
    <s v="Oregon"/>
    <s v="Portland"/>
    <n v="44"/>
    <n v="992.2"/>
    <n v="0.55000000000000004"/>
    <x v="2"/>
    <s v="Nike Tiempo Legend 8 Academy TF"/>
    <s v="AT6100-606"/>
  </r>
  <r>
    <s v="NIKE"/>
    <n v="1128299"/>
    <d v="2021-05-25T00:00:00"/>
    <s v="West"/>
    <s v="Oregon"/>
    <s v="Portland"/>
    <n v="158"/>
    <n v="3839.4"/>
    <n v="0.45"/>
    <x v="2"/>
    <s v="Kyrie 6 'Enlightenment'"/>
    <s v="BQ4630-500"/>
  </r>
  <r>
    <s v="NIKE"/>
    <n v="1128299"/>
    <d v="2021-06-24T00:00:00"/>
    <s v="West"/>
    <s v="Oregon"/>
    <s v="Portland"/>
    <n v="225"/>
    <n v="5622.75"/>
    <n v="0.49"/>
    <x v="2"/>
    <s v="Nike React Metcon AMP"/>
    <s v="CT9155-063"/>
  </r>
  <r>
    <s v="NIKE"/>
    <n v="1128299"/>
    <d v="2021-06-24T00:00:00"/>
    <s v="West"/>
    <s v="Oregon"/>
    <s v="Portland"/>
    <n v="169"/>
    <n v="5134.22"/>
    <n v="0.49"/>
    <x v="2"/>
    <s v="Air Jordan 8 Retro"/>
    <s v="CI1236-100"/>
  </r>
  <r>
    <s v="NIKE"/>
    <n v="1128299"/>
    <d v="2021-06-24T00:00:00"/>
    <s v="West"/>
    <s v="Oregon"/>
    <s v="Portland"/>
    <n v="189"/>
    <n v="6781.32"/>
    <n v="0.46"/>
    <x v="2"/>
    <s v="Nike Phantom Venom Club IC"/>
    <s v="AO0578-717"/>
  </r>
  <r>
    <s v="NIKE"/>
    <n v="1128299"/>
    <d v="2021-06-24T00:00:00"/>
    <s v="West"/>
    <s v="Oregon"/>
    <s v="Portland"/>
    <n v="158"/>
    <n v="5846"/>
    <n v="0.5"/>
    <x v="2"/>
    <s v="Nike Mercurial Superfly 7 Academy TF"/>
    <s v="AT7978-414"/>
  </r>
  <r>
    <s v="NIKE"/>
    <n v="1128299"/>
    <d v="2021-06-24T00:00:00"/>
    <s v="West"/>
    <s v="Oregon"/>
    <s v="Portland"/>
    <n v="108"/>
    <n v="4922.6400000000003"/>
    <n v="0.53"/>
    <x v="2"/>
    <s v="Nike Air Max 98"/>
    <s v="AH6799-300"/>
  </r>
  <r>
    <s v="NIKE"/>
    <n v="1128299"/>
    <d v="2021-06-24T00:00:00"/>
    <s v="West"/>
    <s v="Oregon"/>
    <s v="Portland"/>
    <n v="189"/>
    <n v="8079.75"/>
    <n v="0.45"/>
    <x v="2"/>
    <s v="Nike P-6000 SE"/>
    <s v="CJ9585-600"/>
  </r>
  <r>
    <s v="NIKE"/>
    <n v="1128299"/>
    <d v="2021-07-23T00:00:00"/>
    <s v="West"/>
    <s v="Oregon"/>
    <s v="Portland"/>
    <n v="255"/>
    <n v="9669.6"/>
    <n v="0.48"/>
    <x v="2"/>
    <s v="Nike Air Force 1 '07 Essential"/>
    <s v="CJ1646-600"/>
  </r>
  <r>
    <s v="NIKE"/>
    <n v="1128299"/>
    <d v="2021-07-23T00:00:00"/>
    <s v="West"/>
    <s v="Oregon"/>
    <s v="Portland"/>
    <n v="196"/>
    <n v="7830.2"/>
    <n v="0.47"/>
    <x v="2"/>
    <s v="Nike Air Force 1 '07"/>
    <s v="CT4328-101"/>
  </r>
  <r>
    <s v="NIKE"/>
    <n v="1128299"/>
    <d v="2021-07-23T00:00:00"/>
    <s v="West"/>
    <s v="Oregon"/>
    <s v="Portland"/>
    <n v="163"/>
    <n v="6588.46"/>
    <n v="0.47"/>
    <x v="2"/>
    <s v="Nike Air Force 1 Sage Low LX"/>
    <s v="CI3482-200"/>
  </r>
  <r>
    <s v="NIKE"/>
    <n v="1128299"/>
    <d v="2021-07-23T00:00:00"/>
    <s v="West"/>
    <s v="Oregon"/>
    <s v="Portland"/>
    <n v="165"/>
    <n v="6494.4"/>
    <n v="0.48"/>
    <x v="2"/>
    <s v="Nike Air Max Dia SE"/>
    <s v="CD0479-200"/>
  </r>
  <r>
    <s v="NIKE"/>
    <n v="1128299"/>
    <d v="2021-07-23T00:00:00"/>
    <s v="West"/>
    <s v="Oregon"/>
    <s v="Portland"/>
    <n v="156"/>
    <n v="6552"/>
    <n v="0.5"/>
    <x v="2"/>
    <s v="Nike Air Max Verona"/>
    <s v="CZ6156-101"/>
  </r>
  <r>
    <s v="NIKE"/>
    <n v="1128299"/>
    <d v="2021-07-23T00:00:00"/>
    <s v="West"/>
    <s v="Oregon"/>
    <s v="Portland"/>
    <n v="150"/>
    <n v="6111"/>
    <n v="0.42"/>
    <x v="2"/>
    <s v="Nike Free Metcon 3"/>
    <s v="CJ6314-146"/>
  </r>
  <r>
    <s v="NIKE"/>
    <n v="1128299"/>
    <d v="2021-08-24T00:00:00"/>
    <s v="West"/>
    <s v="Oregon"/>
    <s v="Portland"/>
    <n v="200"/>
    <n v="7776"/>
    <n v="0.48"/>
    <x v="2"/>
    <s v="NikeCourt Blanc"/>
    <s v="CI0808-100"/>
  </r>
  <r>
    <s v="NIKE"/>
    <n v="1128299"/>
    <d v="2021-08-24T00:00:00"/>
    <s v="West"/>
    <s v="Oregon"/>
    <s v="Portland"/>
    <n v="233"/>
    <n v="8676.92"/>
    <n v="0.49"/>
    <x v="2"/>
    <s v="Nike Free Metcon 3"/>
    <s v="CJ0861-017"/>
  </r>
  <r>
    <s v="NIKE"/>
    <n v="1128299"/>
    <d v="2021-08-24T00:00:00"/>
    <s v="West"/>
    <s v="Oregon"/>
    <s v="Portland"/>
    <n v="195"/>
    <n v="6497.4"/>
    <n v="0.49"/>
    <x v="2"/>
    <s v="Nike Zoom Pegasus Turbo 2"/>
    <s v="AT8242-009"/>
  </r>
  <r>
    <s v="NIKE"/>
    <n v="1128299"/>
    <d v="2021-08-24T00:00:00"/>
    <s v="West"/>
    <s v="Oregon"/>
    <s v="Portland"/>
    <n v="119"/>
    <n v="3722.32"/>
    <n v="0.46"/>
    <x v="2"/>
    <s v="Nike Air Max 270 React ENG"/>
    <s v="CK2595-500"/>
  </r>
  <r>
    <s v="NIKE"/>
    <n v="1128299"/>
    <d v="2021-08-24T00:00:00"/>
    <s v="West"/>
    <s v="Oregon"/>
    <s v="Portland"/>
    <n v="128"/>
    <n v="4409.6000000000004"/>
    <n v="0.53"/>
    <x v="2"/>
    <s v="Nike Air Max 90"/>
    <s v="CD0490-104"/>
  </r>
  <r>
    <s v="NIKE"/>
    <n v="1128299"/>
    <d v="2021-08-24T00:00:00"/>
    <s v="West"/>
    <s v="Oregon"/>
    <s v="Portland"/>
    <n v="73"/>
    <n v="2216.2800000000002"/>
    <n v="0.44"/>
    <x v="2"/>
    <s v="Nike Air Force 1 '07"/>
    <s v="315115-112"/>
  </r>
  <r>
    <s v="NIKE"/>
    <n v="1128299"/>
    <d v="2021-09-25T00:00:00"/>
    <s v="West"/>
    <s v="Oregon"/>
    <s v="Portland"/>
    <n v="122"/>
    <n v="2525.4"/>
    <n v="0.45"/>
    <x v="2"/>
    <s v="Jordan Air Max 200 XX"/>
    <s v="AV5186-101"/>
  </r>
  <r>
    <s v="NIKE"/>
    <n v="1128299"/>
    <d v="2021-09-25T00:00:00"/>
    <s v="West"/>
    <s v="Oregon"/>
    <s v="Portland"/>
    <n v="122"/>
    <n v="2862.12"/>
    <n v="0.46"/>
    <x v="2"/>
    <s v="Nike SuperRep Go"/>
    <s v="CJ0860-668"/>
  </r>
  <r>
    <s v="NIKE"/>
    <n v="1128299"/>
    <d v="2021-09-25T00:00:00"/>
    <s v="West"/>
    <s v="Oregon"/>
    <s v="Portland"/>
    <n v="75"/>
    <n v="1653.75"/>
    <n v="0.45"/>
    <x v="2"/>
    <s v="Nike Air VaporMax Flyknit 3"/>
    <s v="AJ6910-009"/>
  </r>
  <r>
    <s v="NIKE"/>
    <n v="1128299"/>
    <d v="2021-09-25T00:00:00"/>
    <s v="West"/>
    <s v="Oregon"/>
    <s v="Portland"/>
    <n v="52"/>
    <n v="1172.08"/>
    <n v="0.46"/>
    <x v="2"/>
    <s v="Nike Air Zoom SuperRep"/>
    <s v="BQ7043-668"/>
  </r>
  <r>
    <s v="NIKE"/>
    <n v="1128299"/>
    <d v="2021-09-25T00:00:00"/>
    <s v="West"/>
    <s v="Oregon"/>
    <s v="Portland"/>
    <n v="59"/>
    <n v="1813.66"/>
    <n v="0.53"/>
    <x v="2"/>
    <s v="Nike Air Max 270 React ENG"/>
    <s v="CK2608-100"/>
  </r>
  <r>
    <s v="NIKE"/>
    <n v="1128299"/>
    <d v="2021-09-25T00:00:00"/>
    <s v="West"/>
    <s v="Oregon"/>
    <s v="Portland"/>
    <n v="73"/>
    <n v="1257.06"/>
    <n v="0.42"/>
    <x v="2"/>
    <s v="Nike Air Max 97"/>
    <s v="921733-104"/>
  </r>
  <r>
    <s v="NIKE"/>
    <n v="1128299"/>
    <d v="2021-10-24T00:00:00"/>
    <s v="West"/>
    <s v="Oregon"/>
    <s v="Portland"/>
    <n v="102"/>
    <n v="1821.72"/>
    <n v="0.47"/>
    <x v="2"/>
    <s v="Nike Air Force 1 '07"/>
    <s v="CJ1379-001"/>
  </r>
  <r>
    <s v="NIKE"/>
    <n v="1128299"/>
    <d v="2021-10-24T00:00:00"/>
    <s v="West"/>
    <s v="Oregon"/>
    <s v="Portland"/>
    <n v="142"/>
    <n v="3266"/>
    <n v="0.46"/>
    <x v="2"/>
    <s v="Nike Court Vintage Premium"/>
    <s v="CT1726-100"/>
  </r>
  <r>
    <s v="NIKE"/>
    <n v="1128299"/>
    <d v="2021-10-24T00:00:00"/>
    <s v="West"/>
    <s v="Oregon"/>
    <s v="Portland"/>
    <n v="91"/>
    <n v="2051.14"/>
    <n v="0.49"/>
    <x v="2"/>
    <s v="Nike Air Max 97"/>
    <s v="CT4525-001"/>
  </r>
  <r>
    <s v="NIKE"/>
    <n v="1128299"/>
    <d v="2021-10-24T00:00:00"/>
    <s v="West"/>
    <s v="Oregon"/>
    <s v="Portland"/>
    <n v="81"/>
    <n v="1710.72"/>
    <n v="0.48"/>
    <x v="2"/>
    <s v="Nike SB Bruin High"/>
    <s v="923112-001"/>
  </r>
  <r>
    <s v="NIKE"/>
    <n v="1128299"/>
    <d v="2021-10-24T00:00:00"/>
    <s v="West"/>
    <s v="Oregon"/>
    <s v="Portland"/>
    <n v="75"/>
    <n v="2065.5"/>
    <n v="0.54"/>
    <x v="2"/>
    <s v="Air Jordan XXXIV PF"/>
    <s v="BQ3381-600"/>
  </r>
  <r>
    <s v="NIKE"/>
    <n v="1128299"/>
    <d v="2021-10-24T00:00:00"/>
    <s v="West"/>
    <s v="Oregon"/>
    <s v="Portland"/>
    <n v="105"/>
    <n v="2618.6999999999998"/>
    <n v="0.43"/>
    <x v="2"/>
    <s v="Nike Metcon 5"/>
    <s v="AO2982-076"/>
  </r>
  <r>
    <s v="NIKE"/>
    <n v="1128299"/>
    <d v="2021-11-24T00:00:00"/>
    <s v="West"/>
    <s v="Oregon"/>
    <s v="Portland"/>
    <n v="173"/>
    <n v="3501.52"/>
    <n v="0.46"/>
    <x v="2"/>
    <s v="Nike React Phantom Run Flyknit 2"/>
    <s v="CJ0277-002"/>
  </r>
  <r>
    <s v="NIKE"/>
    <n v="1128299"/>
    <d v="2021-11-24T00:00:00"/>
    <s v="West"/>
    <s v="Oregon"/>
    <s v="Portland"/>
    <n v="195"/>
    <n v="4680"/>
    <n v="0.5"/>
    <x v="2"/>
    <s v="Nike Joyride Run Flyknit"/>
    <s v="AQ2730-009"/>
  </r>
  <r>
    <s v="NIKE"/>
    <n v="1128299"/>
    <d v="2021-11-24T00:00:00"/>
    <s v="West"/>
    <s v="Oregon"/>
    <s v="Portland"/>
    <n v="128"/>
    <n v="2688"/>
    <n v="0.5"/>
    <x v="2"/>
    <s v="Nike Air Max 90"/>
    <s v="CT1030-100"/>
  </r>
  <r>
    <s v="NIKE"/>
    <n v="1128299"/>
    <d v="2021-11-24T00:00:00"/>
    <s v="West"/>
    <s v="Oregon"/>
    <s v="Portland"/>
    <n v="131"/>
    <n v="3073.26"/>
    <n v="0.46"/>
    <x v="2"/>
    <s v="Nike Air VaporMax 360"/>
    <s v="CK9671-001"/>
  </r>
  <r>
    <s v="NIKE"/>
    <n v="1128299"/>
    <d v="2021-11-24T00:00:00"/>
    <s v="West"/>
    <s v="Oregon"/>
    <s v="Portland"/>
    <n v="111"/>
    <n v="4075.92"/>
    <n v="0.54"/>
    <x v="2"/>
    <s v="Nike Offcourt"/>
    <s v="BQ4632-602"/>
  </r>
  <r>
    <s v="NIKE"/>
    <n v="1128299"/>
    <d v="2021-11-24T00:00:00"/>
    <s v="West"/>
    <s v="Oregon"/>
    <s v="Portland"/>
    <n v="149"/>
    <n v="4756.08"/>
    <n v="0.42"/>
    <x v="2"/>
    <s v="Nike React Phantom Run Flyknit 2"/>
    <s v="CJ0280-001"/>
  </r>
  <r>
    <s v="NIKE"/>
    <n v="1128299"/>
    <d v="2021-12-23T00:00:00"/>
    <s v="West"/>
    <s v="Oregon"/>
    <s v="Portland"/>
    <n v="188"/>
    <n v="5504.64"/>
    <n v="0.48"/>
    <x v="2"/>
    <s v="Jordan Break"/>
    <s v="AR6374-402"/>
  </r>
  <r>
    <s v="NIKE"/>
    <n v="1128299"/>
    <d v="2021-12-23T00:00:00"/>
    <s v="West"/>
    <s v="Oregon"/>
    <s v="Portland"/>
    <n v="218"/>
    <n v="7377.12"/>
    <n v="0.47"/>
    <x v="2"/>
    <s v="LeBron 7 QS"/>
    <s v="CU5646-001"/>
  </r>
  <r>
    <s v="NIKE"/>
    <n v="1128299"/>
    <d v="2021-12-23T00:00:00"/>
    <s v="West"/>
    <s v="Oregon"/>
    <s v="Portland"/>
    <n v="165"/>
    <n v="4974.75"/>
    <n v="0.45"/>
    <x v="2"/>
    <s v="Nike In-Season TR 9"/>
    <s v="AR4543-013"/>
  </r>
  <r>
    <s v="NIKE"/>
    <n v="1128299"/>
    <d v="2021-12-23T00:00:00"/>
    <s v="West"/>
    <s v="Oregon"/>
    <s v="Portland"/>
    <n v="143"/>
    <n v="4311.45"/>
    <n v="0.45"/>
    <x v="2"/>
    <s v="Nike Joyride Run FlyKnit"/>
    <s v="CI3707-100"/>
  </r>
  <r>
    <s v="NIKE"/>
    <n v="1128299"/>
    <d v="2021-12-23T00:00:00"/>
    <s v="West"/>
    <s v="Oregon"/>
    <s v="Portland"/>
    <n v="133"/>
    <n v="4788"/>
    <n v="0.5"/>
    <x v="2"/>
    <s v="Nike ZoomX Vista Grind"/>
    <s v="CQ9500-100"/>
  </r>
  <r>
    <s v="NIKE"/>
    <n v="1128299"/>
    <d v="2021-12-23T00:00:00"/>
    <s v="West"/>
    <s v="Oregon"/>
    <s v="Portland"/>
    <n v="173"/>
    <n v="5328.4"/>
    <n v="0.4"/>
    <x v="2"/>
    <s v="Nike Air Force 1 Sage Low"/>
    <s v="CJ1642-002"/>
  </r>
  <r>
    <s v="NIKE"/>
    <n v="1128299"/>
    <d v="2021-01-17T00:00:00"/>
    <s v="West"/>
    <s v="Oregon"/>
    <s v="Portland"/>
    <n v="100"/>
    <n v="1683"/>
    <n v="0.51"/>
    <x v="2"/>
    <s v="Nike Air Force 1 '07 LV8"/>
    <s v="CD0888-002"/>
  </r>
  <r>
    <s v="NIKE"/>
    <n v="1128299"/>
    <d v="2021-01-17T00:00:00"/>
    <s v="West"/>
    <s v="Oregon"/>
    <s v="Portland"/>
    <n v="100"/>
    <n v="2268"/>
    <n v="0.54"/>
    <x v="2"/>
    <s v="Nike Air Max 720"/>
    <s v="CI3868-001"/>
  </r>
  <r>
    <s v="NIKE"/>
    <n v="1128299"/>
    <d v="2021-01-17T00:00:00"/>
    <s v="West"/>
    <s v="Oregon"/>
    <s v="Portland"/>
    <n v="112"/>
    <n v="2600.64"/>
    <n v="0.54"/>
    <x v="2"/>
    <s v="Nike Air Max Dia"/>
    <s v="CJ0636-100"/>
  </r>
  <r>
    <s v="NIKE"/>
    <n v="1128299"/>
    <d v="2021-01-17T00:00:00"/>
    <s v="West"/>
    <s v="Oregon"/>
    <s v="Portland"/>
    <n v="68"/>
    <n v="1533.4"/>
    <n v="0.55000000000000004"/>
    <x v="2"/>
    <s v="Air Jordan 1 Mid SE"/>
    <s v="852542-087"/>
  </r>
  <r>
    <s v="NIKE"/>
    <n v="1128299"/>
    <d v="2021-01-17T00:00:00"/>
    <s v="West"/>
    <s v="Oregon"/>
    <s v="Portland"/>
    <n v="58"/>
    <n v="1574.12"/>
    <n v="0.59"/>
    <x v="2"/>
    <s v="Nike Daybreak"/>
    <s v="CK2351-601"/>
  </r>
  <r>
    <s v="NIKE"/>
    <n v="1128299"/>
    <d v="2021-01-17T00:00:00"/>
    <s v="West"/>
    <s v="Oregon"/>
    <s v="Portland"/>
    <n v="122"/>
    <n v="2400.96"/>
    <n v="0.48"/>
    <x v="2"/>
    <s v="Nike SB Shane"/>
    <s v="BV0657-400"/>
  </r>
  <r>
    <s v="NIKE"/>
    <n v="1128299"/>
    <d v="2021-02-17T00:00:00"/>
    <s v="West"/>
    <s v="Oregon"/>
    <s v="Portland"/>
    <n v="140"/>
    <n v="2448.6"/>
    <n v="0.53"/>
    <x v="2"/>
    <s v="Nike Mercurial Vapor 13 Club Neymar Jr. TF"/>
    <s v="AT8000-104"/>
  </r>
  <r>
    <s v="NIKE"/>
    <n v="1128299"/>
    <d v="2021-02-17T00:00:00"/>
    <s v="West"/>
    <s v="Oregon"/>
    <s v="Portland"/>
    <n v="116"/>
    <n v="2425.56"/>
    <n v="0.51"/>
    <x v="2"/>
    <s v="Air Jordan 1 Mid"/>
    <s v="554724-066"/>
  </r>
  <r>
    <s v="NIKE"/>
    <n v="1128299"/>
    <d v="2021-02-17T00:00:00"/>
    <s v="West"/>
    <s v="Oregon"/>
    <s v="Portland"/>
    <n v="120"/>
    <n v="2558.4"/>
    <n v="0.52"/>
    <x v="2"/>
    <s v="Nike Air Max 270 React"/>
    <s v="CJ0619-100"/>
  </r>
  <r>
    <s v="NIKE"/>
    <n v="1128299"/>
    <d v="2021-02-17T00:00:00"/>
    <s v="South"/>
    <s v="Louisiana"/>
    <s v="New Orleans"/>
    <n v="73"/>
    <n v="1766.6"/>
    <n v="0.55000000000000004"/>
    <x v="2"/>
    <s v="Nike Air Max 98"/>
    <s v="CJ0592-001"/>
  </r>
  <r>
    <s v="NIKE"/>
    <n v="1128299"/>
    <d v="2021-02-17T00:00:00"/>
    <s v="South"/>
    <s v="Louisiana"/>
    <s v="New Orleans"/>
    <n v="51"/>
    <n v="1468.8"/>
    <n v="0.6"/>
    <x v="2"/>
    <s v="Nike Joyride Dual Run Premium"/>
    <s v="CT3867-001"/>
  </r>
  <r>
    <s v="NIKE"/>
    <n v="1128299"/>
    <d v="2021-02-17T00:00:00"/>
    <s v="South"/>
    <s v="Louisiana"/>
    <s v="New Orleans"/>
    <n v="105"/>
    <n v="2217.6"/>
    <n v="0.48"/>
    <x v="2"/>
    <s v="Nike Free RN Flyknit 3.0 2020"/>
    <s v="CJ0267-001"/>
  </r>
  <r>
    <s v="NIKE"/>
    <n v="1128299"/>
    <d v="2021-03-16T00:00:00"/>
    <s v="South"/>
    <s v="Louisiana"/>
    <s v="New Orleans"/>
    <n v="147"/>
    <n v="3298.68"/>
    <n v="0.51"/>
    <x v="2"/>
    <s v="Nike Mercurial Vapor 13 Club Neymar Jr IC"/>
    <s v="AT7998-104"/>
  </r>
  <r>
    <s v="NIKE"/>
    <n v="1128299"/>
    <d v="2021-03-16T00:00:00"/>
    <s v="South"/>
    <s v="Louisiana"/>
    <s v="New Orleans"/>
    <n v="101"/>
    <n v="2833.05"/>
    <n v="0.55000000000000004"/>
    <x v="2"/>
    <s v="Nike Mercurial Vapor 13 Elite Neymar Jr. FG"/>
    <s v="AT7898-104"/>
  </r>
  <r>
    <s v="NIKE"/>
    <n v="1128299"/>
    <d v="2021-03-16T00:00:00"/>
    <s v="South"/>
    <s v="Louisiana"/>
    <s v="New Orleans"/>
    <n v="116"/>
    <n v="3572.8"/>
    <n v="0.55000000000000004"/>
    <x v="2"/>
    <s v="PG 4 EP"/>
    <s v="CD5086-500"/>
  </r>
  <r>
    <s v="NIKE"/>
    <n v="1128299"/>
    <d v="2021-03-16T00:00:00"/>
    <s v="South"/>
    <s v="Louisiana"/>
    <s v="New Orleans"/>
    <n v="84"/>
    <n v="2310"/>
    <n v="0.55000000000000004"/>
    <x v="2"/>
    <s v="Air Max 97 LX"/>
    <s v="CJ0625-700"/>
  </r>
  <r>
    <s v="NIKE"/>
    <n v="1128299"/>
    <d v="2021-03-16T00:00:00"/>
    <s v="South"/>
    <s v="Louisiana"/>
    <s v="New Orleans"/>
    <n v="39"/>
    <n v="1310.4000000000001"/>
    <n v="0.6"/>
    <x v="2"/>
    <s v="Nike Air Max 90"/>
    <s v="CT4352-104"/>
  </r>
  <r>
    <s v="NIKE"/>
    <n v="1128299"/>
    <d v="2021-03-16T00:00:00"/>
    <s v="South"/>
    <s v="Louisiana"/>
    <s v="New Orleans"/>
    <n v="95"/>
    <n v="1752.75"/>
    <n v="0.45"/>
    <x v="2"/>
    <s v="Jordan 'Why Not?' Zer0.3 PF"/>
    <s v="CD3002-103"/>
  </r>
  <r>
    <s v="NIKE"/>
    <n v="1128299"/>
    <d v="2021-04-17T00:00:00"/>
    <s v="South"/>
    <s v="Louisiana"/>
    <s v="New Orleans"/>
    <n v="142"/>
    <n v="3544.32"/>
    <n v="0.52"/>
    <x v="2"/>
    <s v="Nike Air Zoom SuperRep"/>
    <s v="CD3460-010"/>
  </r>
  <r>
    <s v="NIKE"/>
    <n v="1128299"/>
    <d v="2021-04-17T00:00:00"/>
    <s v="South"/>
    <s v="Louisiana"/>
    <s v="New Orleans"/>
    <n v="88"/>
    <n v="2288"/>
    <n v="0.5"/>
    <x v="2"/>
    <s v="Nike Metcon 5 AMP"/>
    <s v="CD3395-006"/>
  </r>
  <r>
    <s v="NIKE"/>
    <n v="1128299"/>
    <d v="2021-04-17T00:00:00"/>
    <s v="South"/>
    <s v="Louisiana"/>
    <s v="New Orleans"/>
    <n v="105"/>
    <n v="2784.6"/>
    <n v="0.51"/>
    <x v="2"/>
    <s v="Nike Air Max Tailwind 99"/>
    <s v="CQ6569-001"/>
  </r>
  <r>
    <s v="NIKE"/>
    <n v="1128299"/>
    <d v="2021-04-17T00:00:00"/>
    <s v="South"/>
    <s v="Louisiana"/>
    <s v="New Orleans"/>
    <n v="74"/>
    <n v="1529.58"/>
    <n v="0.53"/>
    <x v="2"/>
    <s v="Nike Mercurial Vapor 13 Club IC"/>
    <s v="AT7997-606"/>
  </r>
  <r>
    <s v="NIKE"/>
    <n v="1128299"/>
    <d v="2021-04-17T00:00:00"/>
    <s v="South"/>
    <s v="Louisiana"/>
    <s v="New Orleans"/>
    <n v="53"/>
    <n v="1299.03"/>
    <n v="0.56999999999999995"/>
    <x v="2"/>
    <s v="Nike Air Max 97"/>
    <s v="CI3708-700"/>
  </r>
  <r>
    <s v="NIKE"/>
    <n v="1128299"/>
    <d v="2021-04-17T00:00:00"/>
    <s v="South"/>
    <s v="Louisiana"/>
    <s v="New Orleans"/>
    <n v="105"/>
    <n v="2887.5"/>
    <n v="0.5"/>
    <x v="2"/>
    <s v="Nike Air Max Triax"/>
    <s v="CT1104-700"/>
  </r>
  <r>
    <s v="NIKE"/>
    <n v="1128299"/>
    <d v="2021-05-18T00:00:00"/>
    <s v="South"/>
    <s v="Louisiana"/>
    <s v="New Orleans"/>
    <n v="160"/>
    <n v="3646.4"/>
    <n v="0.53"/>
    <x v="2"/>
    <s v="LeBron 17 Low"/>
    <s v="CD5007-102"/>
  </r>
  <r>
    <s v="NIKE"/>
    <n v="1128299"/>
    <d v="2021-05-18T00:00:00"/>
    <s v="South"/>
    <s v="Louisiana"/>
    <s v="New Orleans"/>
    <n v="100"/>
    <n v="2444"/>
    <n v="0.52"/>
    <x v="2"/>
    <s v="Nike Mercurial Vapor 13 Academy Neymar Jr. TF"/>
    <s v="AT7995-104"/>
  </r>
  <r>
    <s v="NIKE"/>
    <n v="1128299"/>
    <d v="2021-05-18T00:00:00"/>
    <s v="South"/>
    <s v="Louisiana"/>
    <s v="New Orleans"/>
    <n v="112"/>
    <n v="2798.88"/>
    <n v="0.51"/>
    <x v="2"/>
    <s v="Nike Air Max 2090"/>
    <s v="BV9977-101"/>
  </r>
  <r>
    <s v="NIKE"/>
    <n v="1128299"/>
    <d v="2021-05-18T00:00:00"/>
    <s v="South"/>
    <s v="Louisiana"/>
    <s v="New Orleans"/>
    <n v="85"/>
    <n v="1907.4"/>
    <n v="0.51"/>
    <x v="2"/>
    <s v="Nike Renew Fusion"/>
    <s v="CD0200-003"/>
  </r>
  <r>
    <s v="NIKE"/>
    <n v="1128299"/>
    <d v="2021-05-18T00:00:00"/>
    <s v="South"/>
    <s v="Louisiana"/>
    <s v="New Orleans"/>
    <n v="65"/>
    <n v="1380.6"/>
    <n v="0.59"/>
    <x v="2"/>
    <s v="LeBron 17"/>
    <s v="BQ3177-100"/>
  </r>
  <r>
    <s v="NIKE"/>
    <n v="1128299"/>
    <d v="2021-05-18T00:00:00"/>
    <s v="South"/>
    <s v="Louisiana"/>
    <s v="New Orleans"/>
    <n v="167"/>
    <n v="4433.8500000000004"/>
    <n v="0.45"/>
    <x v="2"/>
    <s v="Nike Air Max 720 OBJ Slip"/>
    <s v="DA4155-400"/>
  </r>
  <r>
    <s v="NIKE"/>
    <n v="1128299"/>
    <d v="2021-06-17T00:00:00"/>
    <s v="South"/>
    <s v="Louisiana"/>
    <s v="New Orleans"/>
    <n v="248"/>
    <n v="7335.84"/>
    <n v="0.51"/>
    <x v="2"/>
    <s v="Nike SuperRep Go"/>
    <s v="CJ0773-010"/>
  </r>
  <r>
    <s v="NIKE"/>
    <n v="1128299"/>
    <d v="2021-06-17T00:00:00"/>
    <s v="South"/>
    <s v="Louisiana"/>
    <s v="New Orleans"/>
    <n v="210"/>
    <n v="7098"/>
    <n v="0.52"/>
    <x v="2"/>
    <s v="Nike Air Max 90 Premium"/>
    <s v="CQ0912-100"/>
  </r>
  <r>
    <s v="NIKE"/>
    <n v="1128299"/>
    <d v="2021-06-17T00:00:00"/>
    <s v="South"/>
    <s v="Louisiana"/>
    <s v="New Orleans"/>
    <n v="203"/>
    <n v="9266.9500000000007"/>
    <n v="0.55000000000000004"/>
    <x v="2"/>
    <s v="Nike Mercurial Superfly 7 Elite SE FG"/>
    <s v="CT1099-093"/>
  </r>
  <r>
    <s v="NIKE"/>
    <n v="1128299"/>
    <d v="2021-06-17T00:00:00"/>
    <s v="South"/>
    <s v="Louisiana"/>
    <s v="New Orleans"/>
    <n v="161"/>
    <n v="7261.1"/>
    <n v="0.55000000000000004"/>
    <x v="2"/>
    <s v="Nike Epic Phantom React A.I.R. Cody Hudson"/>
    <s v="CI1718-001"/>
  </r>
  <r>
    <s v="NIKE"/>
    <n v="1128299"/>
    <d v="2021-06-17T00:00:00"/>
    <s v="South"/>
    <s v="Louisiana"/>
    <s v="New Orleans"/>
    <n v="117"/>
    <n v="6135.48"/>
    <n v="0.56999999999999995"/>
    <x v="2"/>
    <s v="Nike Air Max 90"/>
    <s v="CD0490-101"/>
  </r>
  <r>
    <s v="NIKE"/>
    <n v="1128299"/>
    <d v="2021-06-17T00:00:00"/>
    <s v="South"/>
    <s v="Louisiana"/>
    <s v="New Orleans"/>
    <n v="195"/>
    <n v="9360"/>
    <n v="0.48"/>
    <x v="2"/>
    <s v="Nike Mercurial Superfly 7 Club TF"/>
    <s v="AT7980-606"/>
  </r>
  <r>
    <s v="NIKE"/>
    <n v="1128299"/>
    <d v="2021-07-16T00:00:00"/>
    <s v="South"/>
    <s v="Louisiana"/>
    <s v="New Orleans"/>
    <n v="270"/>
    <n v="12306.6"/>
    <n v="0.53"/>
    <x v="2"/>
    <s v="Nike Zoom Gravity"/>
    <s v="BQ3202-011"/>
  </r>
  <r>
    <s v="NIKE"/>
    <n v="1128299"/>
    <d v="2021-07-16T00:00:00"/>
    <s v="South"/>
    <s v="Louisiana"/>
    <s v="New Orleans"/>
    <n v="203"/>
    <n v="10271.799999999999"/>
    <n v="0.55000000000000004"/>
    <x v="2"/>
    <s v="Nike Air Max 270 React ENG"/>
    <s v="CD0113-400"/>
  </r>
  <r>
    <s v="NIKE"/>
    <n v="1128299"/>
    <d v="2021-07-16T00:00:00"/>
    <s v="South"/>
    <s v="Louisiana"/>
    <s v="New Orleans"/>
    <n v="196"/>
    <n v="9525.6"/>
    <n v="0.54"/>
    <x v="2"/>
    <s v="Nike Air Force 1 Type"/>
    <s v="CQ2344-100"/>
  </r>
  <r>
    <s v="NIKE"/>
    <n v="1128299"/>
    <d v="2021-07-16T00:00:00"/>
    <s v="South"/>
    <s v="Louisiana"/>
    <s v="New Orleans"/>
    <n v="168"/>
    <n v="7801.92"/>
    <n v="0.54"/>
    <x v="2"/>
    <s v="Nike Air Max 270 React"/>
    <s v="AO4971-700"/>
  </r>
  <r>
    <s v="NIKE"/>
    <n v="1128299"/>
    <d v="2021-07-16T00:00:00"/>
    <s v="South"/>
    <s v="Louisiana"/>
    <s v="New Orleans"/>
    <n v="189"/>
    <n v="9427.32"/>
    <n v="0.57999999999999996"/>
    <x v="2"/>
    <s v="Nike React Presto"/>
    <s v="AV2605-101"/>
  </r>
  <r>
    <s v="NIKE"/>
    <n v="1128299"/>
    <d v="2021-07-16T00:00:00"/>
    <s v="South"/>
    <s v="Louisiana"/>
    <s v="New Orleans"/>
    <n v="163"/>
    <n v="8058.72"/>
    <n v="0.48"/>
    <x v="2"/>
    <s v="Nike Legend React"/>
    <s v="AA1625-009"/>
  </r>
  <r>
    <s v="NIKE"/>
    <n v="1128299"/>
    <d v="2021-08-17T00:00:00"/>
    <s v="South"/>
    <s v="Louisiana"/>
    <s v="New Orleans"/>
    <n v="255"/>
    <n v="11184.3"/>
    <n v="0.51"/>
    <x v="2"/>
    <s v="Air Jordan 1 Low SE"/>
    <s v="CK3022-005"/>
  </r>
  <r>
    <s v="NIKE"/>
    <n v="1128299"/>
    <d v="2021-08-17T00:00:00"/>
    <s v="South"/>
    <s v="Louisiana"/>
    <s v="New Orleans"/>
    <n v="239"/>
    <n v="9385.5300000000007"/>
    <n v="0.51"/>
    <x v="2"/>
    <s v="NikeCourt Air Max Wildcard"/>
    <s v="AO7351-104"/>
  </r>
  <r>
    <s v="NIKE"/>
    <n v="1128299"/>
    <d v="2021-08-17T00:00:00"/>
    <s v="South"/>
    <s v="Louisiana"/>
    <s v="New Orleans"/>
    <n v="189"/>
    <n v="7276.5"/>
    <n v="0.55000000000000004"/>
    <x v="2"/>
    <s v="Nike Blazer Low"/>
    <s v="AJ9515-001"/>
  </r>
  <r>
    <s v="NIKE"/>
    <n v="1128299"/>
    <d v="2021-08-17T00:00:00"/>
    <s v="South"/>
    <s v="Louisiana"/>
    <s v="New Orleans"/>
    <n v="128"/>
    <n v="5020.16"/>
    <n v="0.53"/>
    <x v="2"/>
    <s v="Zoom LeBron 3 QS"/>
    <s v="AO2434-101"/>
  </r>
  <r>
    <s v="NIKE"/>
    <n v="1128299"/>
    <d v="2021-08-17T00:00:00"/>
    <s v="South"/>
    <s v="Louisiana"/>
    <s v="New Orleans"/>
    <n v="138"/>
    <n v="5210.88"/>
    <n v="0.59"/>
    <x v="2"/>
    <s v="Nike Free Metcon 3"/>
    <s v="CJ0861-010"/>
  </r>
  <r>
    <s v="NIKE"/>
    <n v="1128299"/>
    <d v="2021-08-17T00:00:00"/>
    <s v="South"/>
    <s v="Louisiana"/>
    <s v="New Orleans"/>
    <n v="90"/>
    <n v="2778.3"/>
    <n v="0.49"/>
    <x v="2"/>
    <s v="KD Trey 5 VII EP"/>
    <s v="AT1198-401"/>
  </r>
  <r>
    <s v="NIKE"/>
    <n v="1128299"/>
    <d v="2021-09-18T00:00:00"/>
    <s v="South"/>
    <s v="Louisiana"/>
    <s v="New Orleans"/>
    <n v="145"/>
    <n v="3429.25"/>
    <n v="0.55000000000000004"/>
    <x v="2"/>
    <s v="Nike Mercurial Vapor 13 Academy TF"/>
    <s v="AT7996-606"/>
  </r>
  <r>
    <s v="NIKE"/>
    <n v="1128299"/>
    <d v="2021-09-18T00:00:00"/>
    <s v="South"/>
    <s v="Louisiana"/>
    <s v="New Orleans"/>
    <n v="125"/>
    <n v="2932.5"/>
    <n v="0.51"/>
    <x v="2"/>
    <s v="Jordan React Havoc SE"/>
    <s v="CK2772-101"/>
  </r>
  <r>
    <s v="NIKE"/>
    <n v="1128299"/>
    <d v="2021-09-18T00:00:00"/>
    <s v="South"/>
    <s v="Louisiana"/>
    <s v="New Orleans"/>
    <n v="78"/>
    <n v="1744.08"/>
    <n v="0.52"/>
    <x v="2"/>
    <s v="Nike SB Air Max Stefan Janoski 2"/>
    <s v="AQ7477-009"/>
  </r>
  <r>
    <s v="NIKE"/>
    <n v="1128299"/>
    <d v="2021-09-18T00:00:00"/>
    <s v="South"/>
    <s v="Louisiana"/>
    <s v="New Orleans"/>
    <n v="63"/>
    <n v="1317.33"/>
    <n v="0.51"/>
    <x v="2"/>
    <s v="Nike Free RN Flyknit 3.0"/>
    <s v="AQ5707-001"/>
  </r>
  <r>
    <s v="NIKE"/>
    <n v="1128299"/>
    <d v="2021-09-18T00:00:00"/>
    <s v="South"/>
    <s v="Louisiana"/>
    <s v="New Orleans"/>
    <n v="77"/>
    <n v="2159.85"/>
    <n v="0.55000000000000004"/>
    <x v="2"/>
    <s v="Nike ISPA Joyride Envelope"/>
    <s v="BV4584-001"/>
  </r>
  <r>
    <s v="NIKE"/>
    <n v="1128299"/>
    <d v="2021-09-18T00:00:00"/>
    <s v="South"/>
    <s v="Louisiana"/>
    <s v="New Orleans"/>
    <n v="75"/>
    <n v="1462.5"/>
    <n v="0.5"/>
    <x v="2"/>
    <s v="Nike Mercurial Superfly 7 Elite SE FG"/>
    <s v="CD6721-808"/>
  </r>
  <r>
    <s v="NIKE"/>
    <n v="1128299"/>
    <d v="2021-10-17T00:00:00"/>
    <s v="South"/>
    <s v="Louisiana"/>
    <s v="New Orleans"/>
    <n v="112"/>
    <n v="2056.3200000000002"/>
    <n v="0.54"/>
    <x v="2"/>
    <s v="Nike Phantom Venom Academy FG"/>
    <s v="AO0566-606"/>
  </r>
  <r>
    <s v="NIKE"/>
    <n v="1128299"/>
    <d v="2021-10-17T00:00:00"/>
    <s v="South"/>
    <s v="Louisiana"/>
    <s v="New Orleans"/>
    <n v="155"/>
    <n v="3836.25"/>
    <n v="0.55000000000000004"/>
    <x v="2"/>
    <s v="Nike Air Ghost Racer"/>
    <s v="AT5410-003"/>
  </r>
  <r>
    <s v="NIKE"/>
    <n v="1128299"/>
    <d v="2021-10-17T00:00:00"/>
    <s v="South"/>
    <s v="Louisiana"/>
    <s v="New Orleans"/>
    <n v="100"/>
    <n v="2100"/>
    <n v="0.5"/>
    <x v="2"/>
    <s v="Nike ACG Air Terra Antarktik"/>
    <s v="BV6348-300"/>
  </r>
  <r>
    <s v="NIKE"/>
    <n v="1128299"/>
    <d v="2021-10-17T00:00:00"/>
    <s v="South"/>
    <s v="Louisiana"/>
    <s v="New Orleans"/>
    <n v="105"/>
    <n v="1890"/>
    <n v="0.5"/>
    <x v="2"/>
    <s v="Nike Air Max 2 Light"/>
    <s v="CI3703-401"/>
  </r>
  <r>
    <s v="NIKE"/>
    <n v="1128299"/>
    <d v="2021-10-17T00:00:00"/>
    <s v="South"/>
    <s v="Louisiana"/>
    <s v="New Orleans"/>
    <n v="95"/>
    <n v="2634.35"/>
    <n v="0.59"/>
    <x v="2"/>
    <s v="Nike Mercurial Superfly 7 Academy MG"/>
    <s v="AT7946-414"/>
  </r>
  <r>
    <s v="NIKE"/>
    <n v="1128299"/>
    <d v="2021-10-17T00:00:00"/>
    <s v="South"/>
    <s v="Louisiana"/>
    <s v="New Orleans"/>
    <n v="108"/>
    <n v="2538"/>
    <n v="0.47"/>
    <x v="2"/>
    <s v="Nike AlphaDunk"/>
    <s v="BQ5401-001"/>
  </r>
  <r>
    <s v="NIKE"/>
    <n v="1128299"/>
    <d v="2021-11-17T00:00:00"/>
    <s v="South"/>
    <s v="Louisiana"/>
    <s v="New Orleans"/>
    <n v="188"/>
    <n v="3666"/>
    <n v="0.5"/>
    <x v="2"/>
    <s v="Nike Daybreak SP"/>
    <s v="BV7725-500"/>
  </r>
  <r>
    <s v="NIKE"/>
    <n v="1128299"/>
    <d v="2021-11-17T00:00:00"/>
    <s v="South"/>
    <s v="Louisiana"/>
    <s v="New Orleans"/>
    <n v="210"/>
    <n v="4586.3999999999996"/>
    <n v="0.52"/>
    <x v="2"/>
    <s v="Nike x MMW Joyride CC3 Setter"/>
    <s v="CU7623-002"/>
  </r>
  <r>
    <s v="NIKE"/>
    <n v="1128299"/>
    <d v="2021-11-17T00:00:00"/>
    <s v="South"/>
    <s v="Louisiana"/>
    <s v="New Orleans"/>
    <n v="137"/>
    <n v="2707.12"/>
    <n v="0.52"/>
    <x v="2"/>
    <s v="Nike Air Max 95 SP"/>
    <s v="CK5669-400"/>
  </r>
  <r>
    <s v="NIKE"/>
    <n v="1128299"/>
    <d v="2021-11-17T00:00:00"/>
    <s v="South"/>
    <s v="Louisiana"/>
    <s v="New Orleans"/>
    <n v="125"/>
    <n v="3000"/>
    <n v="0.5"/>
    <x v="2"/>
    <s v="Nike SB Blazer Low GT"/>
    <s v="704939-103"/>
  </r>
  <r>
    <s v="NIKE"/>
    <n v="1128299"/>
    <d v="2021-11-17T00:00:00"/>
    <s v="South"/>
    <s v="Louisiana"/>
    <s v="New Orleans"/>
    <n v="119"/>
    <n v="4450.6000000000004"/>
    <n v="0.55000000000000004"/>
    <x v="2"/>
    <s v="LeBron 17 Monstars"/>
    <s v="CD5050-400"/>
  </r>
  <r>
    <s v="NIKE"/>
    <n v="1128299"/>
    <d v="2021-11-17T00:00:00"/>
    <s v="South"/>
    <s v="Louisiana"/>
    <s v="New Orleans"/>
    <n v="174"/>
    <n v="6765.12"/>
    <n v="0.48"/>
    <x v="2"/>
    <s v="Kyrie 5 x Bandulu"/>
    <s v="CK5836-100"/>
  </r>
  <r>
    <s v="NIKE"/>
    <n v="1128299"/>
    <d v="2021-12-16T00:00:00"/>
    <s v="South"/>
    <s v="Louisiana"/>
    <s v="New Orleans"/>
    <n v="240"/>
    <n v="8611.2000000000007"/>
    <n v="0.52"/>
    <x v="2"/>
    <s v="Nike Air Max Impact"/>
    <s v="CI1396-600"/>
  </r>
  <r>
    <s v="NIKE"/>
    <n v="1128299"/>
    <d v="2021-12-16T00:00:00"/>
    <s v="South"/>
    <s v="Louisiana"/>
    <s v="New Orleans"/>
    <n v="216"/>
    <n v="7776"/>
    <n v="0.5"/>
    <x v="2"/>
    <s v="Nike Air Max 90 QS"/>
    <s v="CD0916-001"/>
  </r>
  <r>
    <s v="NIKE"/>
    <n v="1128299"/>
    <d v="2021-12-16T00:00:00"/>
    <s v="South"/>
    <s v="Louisiana"/>
    <s v="New Orleans"/>
    <n v="162"/>
    <n v="5812.56"/>
    <n v="0.52"/>
    <x v="2"/>
    <s v="Nike React Element 55 SE"/>
    <s v="BV1507-001"/>
  </r>
  <r>
    <s v="NIKE"/>
    <n v="1128299"/>
    <d v="2021-12-16T00:00:00"/>
    <s v="South"/>
    <s v="Louisiana"/>
    <s v="New Orleans"/>
    <n v="156"/>
    <n v="6065.28"/>
    <n v="0.54"/>
    <x v="2"/>
    <s v="Jordan Proto-Max 720"/>
    <s v="BQ6623-070"/>
  </r>
  <r>
    <s v="NIKE"/>
    <n v="1128299"/>
    <d v="2021-12-16T00:00:00"/>
    <s v="South"/>
    <s v="Louisiana"/>
    <s v="New Orleans"/>
    <n v="131"/>
    <n v="6230.36"/>
    <n v="0.57999999999999996"/>
    <x v="2"/>
    <s v="Nike Phantom Vision 2 Academy Dynamic Fit MG"/>
    <s v="CD4156-606"/>
  </r>
  <r>
    <s v="NIKE"/>
    <n v="1128299"/>
    <d v="2021-12-16T00:00:00"/>
    <s v="South"/>
    <s v="Louisiana"/>
    <s v="New Orleans"/>
    <n v="175"/>
    <n v="6851.25"/>
    <n v="0.45"/>
    <x v="2"/>
    <s v="Nike React Element 55 SE"/>
    <s v="CI3831-200"/>
  </r>
  <r>
    <s v="NIKE"/>
    <n v="1197831"/>
    <d v="2021-01-05T00:00:00"/>
    <s v="South"/>
    <s v="Louisiana"/>
    <s v="New Orleans"/>
    <n v="182"/>
    <n v="1486.94"/>
    <n v="0.43"/>
    <x v="2"/>
    <s v="Nike Air Max2 Light"/>
    <s v="AO1741-003"/>
  </r>
  <r>
    <s v="NIKE"/>
    <n v="1197831"/>
    <d v="2021-01-05T00:00:00"/>
    <s v="South"/>
    <s v="Louisiana"/>
    <s v="New Orleans"/>
    <n v="196"/>
    <n v="2469.6"/>
    <n v="0.45"/>
    <x v="2"/>
    <s v="Nike Air Max 270"/>
    <s v="AH8050-100"/>
  </r>
  <r>
    <s v="NIKE"/>
    <n v="1197831"/>
    <d v="2021-01-05T00:00:00"/>
    <s v="South"/>
    <s v="Louisiana"/>
    <s v="New Orleans"/>
    <n v="119"/>
    <n v="1332.8"/>
    <n v="0.4"/>
    <x v="2"/>
    <s v="Nike Phantom Vision 2 Club Dynamic Fit MG"/>
    <s v="CD4159-606"/>
  </r>
  <r>
    <s v="NIKE"/>
    <n v="1197831"/>
    <d v="2021-01-05T00:00:00"/>
    <s v="South"/>
    <s v="Louisiana"/>
    <s v="New Orleans"/>
    <n v="133"/>
    <n v="2326.17"/>
    <n v="0.53"/>
    <x v="2"/>
    <s v="Nike Air Force 1 '07 LV8"/>
    <s v="CK4363-100"/>
  </r>
  <r>
    <s v="NIKE"/>
    <n v="1197831"/>
    <d v="2021-01-05T00:00:00"/>
    <s v="South"/>
    <s v="Louisiana"/>
    <s v="New Orleans"/>
    <n v="85"/>
    <n v="1132.2"/>
    <n v="0.37"/>
    <x v="2"/>
    <s v="Nike Air Max 90"/>
    <s v="CN8490-100"/>
  </r>
  <r>
    <s v="NIKE"/>
    <n v="1197831"/>
    <d v="2021-01-05T00:00:00"/>
    <s v="South"/>
    <s v="Louisiana"/>
    <s v="New Orleans"/>
    <n v="143"/>
    <n v="2917.2"/>
    <n v="0.6"/>
    <x v="2"/>
    <s v="Nike Free RN 5.0 2020"/>
    <s v="CI9921-001"/>
  </r>
  <r>
    <s v="NIKE"/>
    <n v="1197831"/>
    <d v="2021-02-04T00:00:00"/>
    <s v="South"/>
    <s v="Louisiana"/>
    <s v="New Orleans"/>
    <n v="163"/>
    <n v="1499.6"/>
    <n v="0.4"/>
    <x v="2"/>
    <s v="Nike Phantom Vision Academy Dynamic Fit TF"/>
    <s v="AO3269-717"/>
  </r>
  <r>
    <s v="NIKE"/>
    <n v="1197831"/>
    <d v="2021-02-04T00:00:00"/>
    <s v="South"/>
    <s v="Louisiana"/>
    <s v="New Orleans"/>
    <n v="174"/>
    <n v="2338.56"/>
    <n v="0.42"/>
    <x v="2"/>
    <s v="Nike ACG MOC 3.0"/>
    <s v="CI9367-301"/>
  </r>
  <r>
    <s v="NIKE"/>
    <n v="1197831"/>
    <d v="2021-02-04T00:00:00"/>
    <s v="South"/>
    <s v="Louisiana"/>
    <s v="New Orleans"/>
    <n v="128"/>
    <n v="1784.32"/>
    <n v="0.41"/>
    <x v="2"/>
    <s v="Nike Mercurial Vapor 13 Academy Neymar Jr. MG"/>
    <s v="AT7960-104"/>
  </r>
  <r>
    <s v="NIKE"/>
    <n v="1197831"/>
    <d v="2021-02-04T00:00:00"/>
    <s v="West"/>
    <s v="Idaho"/>
    <s v="Boise"/>
    <n v="109"/>
    <n v="1883.52"/>
    <n v="0.54"/>
    <x v="2"/>
    <s v="Nike Air DSVM"/>
    <s v="AT8179-100"/>
  </r>
  <r>
    <s v="NIKE"/>
    <n v="1197831"/>
    <d v="2021-02-04T00:00:00"/>
    <s v="West"/>
    <s v="Idaho"/>
    <s v="Boise"/>
    <n v="70"/>
    <n v="955.5"/>
    <n v="0.35"/>
    <x v="2"/>
    <s v="Nike x Carhartt WIP Air Max 95"/>
    <s v="AV3866-001"/>
  </r>
  <r>
    <s v="NIKE"/>
    <n v="1197831"/>
    <d v="2021-02-04T00:00:00"/>
    <s v="West"/>
    <s v="Idaho"/>
    <s v="Boise"/>
    <n v="131"/>
    <n v="2449.6999999999998"/>
    <n v="0.55000000000000004"/>
    <x v="2"/>
    <s v="Nike Odyssey React Flyknit 2"/>
    <s v="AH1015-010"/>
  </r>
  <r>
    <s v="NIKE"/>
    <n v="1197831"/>
    <d v="2021-03-06T00:00:00"/>
    <s v="West"/>
    <s v="Idaho"/>
    <s v="Boise"/>
    <n v="156"/>
    <n v="1965.6"/>
    <n v="0.45"/>
    <x v="2"/>
    <s v="Nike Tiempo Legend 8 Elite FG"/>
    <s v="AT5293-004"/>
  </r>
  <r>
    <s v="NIKE"/>
    <n v="1197831"/>
    <d v="2021-03-06T00:00:00"/>
    <s v="West"/>
    <s v="Idaho"/>
    <s v="Boise"/>
    <n v="169"/>
    <n v="2798.64"/>
    <n v="0.46"/>
    <x v="2"/>
    <s v="Nike Mercurial Superfly 7 Club MG"/>
    <s v="AT7949-606"/>
  </r>
  <r>
    <s v="NIKE"/>
    <n v="1197831"/>
    <d v="2021-03-06T00:00:00"/>
    <s v="West"/>
    <s v="Idaho"/>
    <s v="Boise"/>
    <n v="113"/>
    <n v="1550.36"/>
    <n v="0.49"/>
    <x v="2"/>
    <s v="Nike Joyride CC3 Setter"/>
    <s v="AT6395-002"/>
  </r>
  <r>
    <s v="NIKE"/>
    <n v="1197831"/>
    <d v="2021-03-06T00:00:00"/>
    <s v="West"/>
    <s v="Idaho"/>
    <s v="Boise"/>
    <n v="105"/>
    <n v="2009.7"/>
    <n v="0.57999999999999996"/>
    <x v="2"/>
    <s v="Nike Renew Run"/>
    <s v="CK6357-005"/>
  </r>
  <r>
    <s v="NIKE"/>
    <n v="1197831"/>
    <d v="2021-03-06T00:00:00"/>
    <s v="West"/>
    <s v="Idaho"/>
    <s v="Boise"/>
    <n v="75"/>
    <n v="1248.75"/>
    <n v="0.45"/>
    <x v="2"/>
    <s v="Nike React Ianga"/>
    <s v="AV5555-001"/>
  </r>
  <r>
    <s v="NIKE"/>
    <n v="1197831"/>
    <d v="2021-03-06T00:00:00"/>
    <s v="West"/>
    <s v="Idaho"/>
    <s v="Boise"/>
    <n v="116"/>
    <n v="2488.1999999999998"/>
    <n v="0.65"/>
    <x v="2"/>
    <s v="Air Jordan 10 Retro"/>
    <s v="310805-137"/>
  </r>
  <r>
    <s v="NIKE"/>
    <n v="1197831"/>
    <d v="2021-04-05T00:00:00"/>
    <s v="West"/>
    <s v="Idaho"/>
    <s v="Boise"/>
    <n v="195"/>
    <n v="1741.35"/>
    <n v="0.47"/>
    <x v="2"/>
    <s v="Air Jordan 12 Retro"/>
    <s v="130690-017"/>
  </r>
  <r>
    <s v="NIKE"/>
    <n v="1197831"/>
    <d v="2021-04-05T00:00:00"/>
    <s v="West"/>
    <s v="Idaho"/>
    <s v="Boise"/>
    <n v="195"/>
    <n v="2714.4"/>
    <n v="0.48"/>
    <x v="2"/>
    <s v="Nike Air Max 270 React"/>
    <s v="CT1264-101"/>
  </r>
  <r>
    <s v="NIKE"/>
    <n v="1197831"/>
    <d v="2021-04-05T00:00:00"/>
    <s v="West"/>
    <s v="Idaho"/>
    <s v="Boise"/>
    <n v="138"/>
    <n v="1556.64"/>
    <n v="0.47"/>
    <x v="2"/>
    <s v="Nike Air Max 200 SP"/>
    <s v="CK5668-600"/>
  </r>
  <r>
    <s v="NIKE"/>
    <n v="1197831"/>
    <d v="2021-04-05T00:00:00"/>
    <s v="West"/>
    <s v="Idaho"/>
    <s v="Boise"/>
    <n v="113"/>
    <n v="1802.35"/>
    <n v="0.55000000000000004"/>
    <x v="2"/>
    <s v="Nike Mercurial Superfly 7 Academy MDS MG"/>
    <s v="BQ5427-401"/>
  </r>
  <r>
    <s v="NIKE"/>
    <n v="1197831"/>
    <d v="2021-04-05T00:00:00"/>
    <s v="West"/>
    <s v="Idaho"/>
    <s v="Boise"/>
    <n v="72"/>
    <n v="1052.6400000000001"/>
    <n v="0.43"/>
    <x v="2"/>
    <s v="Nike Air Zoom Winflo 6"/>
    <s v="AQ7497-300"/>
  </r>
  <r>
    <s v="NIKE"/>
    <n v="1197831"/>
    <d v="2021-04-05T00:00:00"/>
    <s v="West"/>
    <s v="Idaho"/>
    <s v="Boise"/>
    <n v="138"/>
    <n v="2357.04"/>
    <n v="0.61"/>
    <x v="2"/>
    <s v="Nike Air Max 97"/>
    <s v="CT4526-100"/>
  </r>
  <r>
    <s v="NIKE"/>
    <n v="1197831"/>
    <d v="2021-05-05T00:00:00"/>
    <s v="West"/>
    <s v="Idaho"/>
    <s v="Boise"/>
    <n v="203"/>
    <n v="1827"/>
    <n v="0.5"/>
    <x v="2"/>
    <s v="Nike Mercurial Vapor XII Club MG"/>
    <s v="AH7378-801"/>
  </r>
  <r>
    <s v="NIKE"/>
    <n v="1197831"/>
    <d v="2021-05-05T00:00:00"/>
    <s v="West"/>
    <s v="Idaho"/>
    <s v="Boise"/>
    <n v="196"/>
    <n v="2634.24"/>
    <n v="0.48"/>
    <x v="2"/>
    <s v="Nike Zoom Fly 3 Premium"/>
    <s v="CJ0404-001"/>
  </r>
  <r>
    <s v="NIKE"/>
    <n v="1197831"/>
    <d v="2021-05-05T00:00:00"/>
    <s v="West"/>
    <s v="Idaho"/>
    <s v="Boise"/>
    <n v="167"/>
    <n v="1805.27"/>
    <n v="0.47"/>
    <x v="2"/>
    <s v="Nike MX-720-818"/>
    <s v="CI3871-300"/>
  </r>
  <r>
    <s v="NIKE"/>
    <n v="1197831"/>
    <d v="2021-05-05T00:00:00"/>
    <s v="West"/>
    <s v="Idaho"/>
    <s v="Boise"/>
    <n v="130"/>
    <n v="2359.5"/>
    <n v="0.55000000000000004"/>
    <x v="2"/>
    <s v="Nike React Element 55"/>
    <s v="BQ2728-012"/>
  </r>
  <r>
    <s v="NIKE"/>
    <n v="1197831"/>
    <d v="2021-05-05T00:00:00"/>
    <s v="West"/>
    <s v="Idaho"/>
    <s v="Boise"/>
    <n v="120"/>
    <n v="2256"/>
    <n v="0.4"/>
    <x v="2"/>
    <s v="Nike SB Charge Slip Premium"/>
    <s v="CT3110-400"/>
  </r>
  <r>
    <s v="NIKE"/>
    <n v="1197831"/>
    <d v="2021-05-05T00:00:00"/>
    <s v="West"/>
    <s v="Idaho"/>
    <s v="Boise"/>
    <n v="218"/>
    <n v="5768.28"/>
    <n v="0.63"/>
    <x v="2"/>
    <s v="Nike Free RN 5.0 2020"/>
    <s v="CJ0270-601"/>
  </r>
  <r>
    <s v="NIKE"/>
    <n v="1197831"/>
    <d v="2021-06-04T00:00:00"/>
    <s v="West"/>
    <s v="Idaho"/>
    <s v="Boise"/>
    <n v="195"/>
    <n v="4013.1"/>
    <n v="0.49"/>
    <x v="2"/>
    <s v="Nike ZoomX Vista Grind"/>
    <s v="CT8919-700"/>
  </r>
  <r>
    <s v="NIKE"/>
    <n v="1197831"/>
    <d v="2021-06-04T00:00:00"/>
    <s v="West"/>
    <s v="Idaho"/>
    <s v="Boise"/>
    <n v="188"/>
    <n v="4151.04"/>
    <n v="0.48"/>
    <x v="2"/>
    <s v="Nike Air Force 1 React"/>
    <s v="CT1020-001"/>
  </r>
  <r>
    <s v="NIKE"/>
    <n v="1197831"/>
    <d v="2021-06-04T00:00:00"/>
    <s v="West"/>
    <s v="Idaho"/>
    <s v="Boise"/>
    <n v="174"/>
    <n v="3925.44"/>
    <n v="0.48"/>
    <x v="2"/>
    <s v="PG 4 EP"/>
    <s v="CD5082-001"/>
  </r>
  <r>
    <s v="NIKE"/>
    <n v="1197831"/>
    <d v="2021-06-04T00:00:00"/>
    <s v="West"/>
    <s v="Idaho"/>
    <s v="Boise"/>
    <n v="143"/>
    <n v="4049.76"/>
    <n v="0.59"/>
    <x v="2"/>
    <s v="Nike Air Zoom Pegasus 36"/>
    <s v="BV5739-500"/>
  </r>
  <r>
    <s v="NIKE"/>
    <n v="1197831"/>
    <d v="2021-06-04T00:00:00"/>
    <s v="West"/>
    <s v="Idaho"/>
    <s v="Boise"/>
    <n v="117"/>
    <n v="2616.12"/>
    <n v="0.43"/>
    <x v="2"/>
    <s v="Nike Air Max 2090"/>
    <s v="CW4286-100"/>
  </r>
  <r>
    <s v="NIKE"/>
    <n v="1197831"/>
    <d v="2021-06-04T00:00:00"/>
    <s v="West"/>
    <s v="Idaho"/>
    <s v="Boise"/>
    <n v="231"/>
    <n v="7750.05"/>
    <n v="0.61"/>
    <x v="2"/>
    <s v="Nike Air Force 1 '07 LV8"/>
    <s v="CD0887-201"/>
  </r>
  <r>
    <s v="NIKE"/>
    <n v="1197831"/>
    <d v="2021-07-06T00:00:00"/>
    <s v="West"/>
    <s v="Idaho"/>
    <s v="Boise"/>
    <n v="217"/>
    <n v="5208"/>
    <n v="0.5"/>
    <x v="2"/>
    <s v="Kyrie 6 AS EP"/>
    <s v="CD5028-900"/>
  </r>
  <r>
    <s v="NIKE"/>
    <n v="1197831"/>
    <d v="2021-07-06T00:00:00"/>
    <s v="West"/>
    <s v="Idaho"/>
    <s v="Boise"/>
    <n v="202"/>
    <n v="5462.08"/>
    <n v="0.52"/>
    <x v="2"/>
    <s v="Nike Air VaporMax Flyknit 3"/>
    <s v="AJ6900-102"/>
  </r>
  <r>
    <s v="NIKE"/>
    <n v="1197831"/>
    <d v="2021-07-06T00:00:00"/>
    <s v="West"/>
    <s v="Idaho"/>
    <s v="Boise"/>
    <n v="241"/>
    <n v="6097.3"/>
    <n v="0.55000000000000004"/>
    <x v="2"/>
    <s v="Nike Air Max Verona"/>
    <s v="CI9842-500"/>
  </r>
  <r>
    <s v="NIKE"/>
    <n v="1197831"/>
    <d v="2021-07-06T00:00:00"/>
    <s v="West"/>
    <s v="Idaho"/>
    <s v="Boise"/>
    <n v="137"/>
    <n v="4120.96"/>
    <n v="0.64"/>
    <x v="2"/>
    <s v="Nike Air Force 1 Shadow"/>
    <s v="CI0919-100"/>
  </r>
  <r>
    <s v="NIKE"/>
    <n v="1197831"/>
    <d v="2021-07-06T00:00:00"/>
    <s v="West"/>
    <s v="Idaho"/>
    <s v="Boise"/>
    <n v="131"/>
    <n v="3332.64"/>
    <n v="0.48"/>
    <x v="2"/>
    <s v="Nike Air Max Verona"/>
    <s v="CK7200-800"/>
  </r>
  <r>
    <s v="NIKE"/>
    <n v="1197831"/>
    <d v="2021-07-06T00:00:00"/>
    <s v="West"/>
    <s v="Idaho"/>
    <s v="Boise"/>
    <n v="208"/>
    <n v="9185.2800000000007"/>
    <n v="0.69"/>
    <x v="2"/>
    <s v="Nike Air Tailwind 79"/>
    <s v="487754-303"/>
  </r>
  <r>
    <s v="NIKE"/>
    <n v="1197831"/>
    <d v="2021-08-08T00:00:00"/>
    <s v="West"/>
    <s v="Idaho"/>
    <s v="Boise"/>
    <n v="210"/>
    <n v="5313"/>
    <n v="0.55000000000000004"/>
    <x v="2"/>
    <s v="Nike TiempoX Lunar Legend VII Pro TF"/>
    <s v="AH7249-118"/>
  </r>
  <r>
    <s v="NIKE"/>
    <n v="1197831"/>
    <d v="2021-08-08T00:00:00"/>
    <s v="West"/>
    <s v="Idaho"/>
    <s v="Boise"/>
    <n v="195"/>
    <n v="5477.55"/>
    <n v="0.53"/>
    <x v="2"/>
    <s v="Nike Air Max Plus III"/>
    <s v="CJ9684-001"/>
  </r>
  <r>
    <s v="NIKE"/>
    <n v="1197831"/>
    <d v="2021-08-08T00:00:00"/>
    <s v="West"/>
    <s v="Idaho"/>
    <s v="Boise"/>
    <n v="250"/>
    <n v="6095"/>
    <n v="0.53"/>
    <x v="2"/>
    <s v="Nike Zoom 2K"/>
    <s v="AO0354-108"/>
  </r>
  <r>
    <s v="NIKE"/>
    <n v="1197831"/>
    <d v="2021-08-08T00:00:00"/>
    <s v="West"/>
    <s v="Idaho"/>
    <s v="Boise"/>
    <n v="124"/>
    <n v="3868.8"/>
    <n v="0.65"/>
    <x v="2"/>
    <s v="Nike Zoom Pegasus Turbo 2"/>
    <s v="AT2863-100"/>
  </r>
  <r>
    <s v="NIKE"/>
    <n v="1197831"/>
    <d v="2021-08-08T00:00:00"/>
    <s v="West"/>
    <s v="Idaho"/>
    <s v="Boise"/>
    <n v="133"/>
    <n v="3181.36"/>
    <n v="0.46"/>
    <x v="2"/>
    <s v="Nike Kawa Shower"/>
    <s v="832528-001"/>
  </r>
  <r>
    <s v="NIKE"/>
    <n v="1197831"/>
    <d v="2021-08-08T00:00:00"/>
    <s v="West"/>
    <s v="Idaho"/>
    <s v="Boise"/>
    <n v="196"/>
    <n v="7197.12"/>
    <n v="0.68"/>
    <x v="2"/>
    <s v="Nike React Infinity Run Flyknit"/>
    <s v="CD4371-001"/>
  </r>
  <r>
    <s v="NIKE"/>
    <n v="1197831"/>
    <d v="2021-09-05T00:00:00"/>
    <s v="West"/>
    <s v="Idaho"/>
    <s v="Boise"/>
    <n v="176"/>
    <n v="4400"/>
    <n v="0.5"/>
    <x v="2"/>
    <s v="Air Jordan XXXIII"/>
    <s v="AQ8830-016"/>
  </r>
  <r>
    <s v="NIKE"/>
    <n v="1197831"/>
    <d v="2021-09-05T00:00:00"/>
    <s v="West"/>
    <s v="Idaho"/>
    <s v="Boise"/>
    <n v="188"/>
    <n v="4888"/>
    <n v="0.52"/>
    <x v="2"/>
    <s v="Nike Odyssey React"/>
    <s v="AO9819-001"/>
  </r>
  <r>
    <s v="NIKE"/>
    <n v="1197831"/>
    <d v="2021-09-05T00:00:00"/>
    <s v="West"/>
    <s v="Idaho"/>
    <s v="Boise"/>
    <n v="182"/>
    <n v="5299.84"/>
    <n v="0.52"/>
    <x v="2"/>
    <s v="Nike Air Max 1 DNA Ch. 1"/>
    <s v="AR3863-101"/>
  </r>
  <r>
    <s v="NIKE"/>
    <n v="1197831"/>
    <d v="2021-09-05T00:00:00"/>
    <s v="West"/>
    <s v="Idaho"/>
    <s v="Boise"/>
    <n v="116"/>
    <n v="4019.4"/>
    <n v="0.63"/>
    <x v="2"/>
    <s v="Nike Joyride Flyknit AW"/>
    <s v="CI3706-100"/>
  </r>
  <r>
    <s v="NIKE"/>
    <n v="1197831"/>
    <d v="2021-09-05T00:00:00"/>
    <s v="West"/>
    <s v="Idaho"/>
    <s v="Boise"/>
    <n v="104"/>
    <n v="2392"/>
    <n v="0.46"/>
    <x v="2"/>
    <s v="Nike Legend React 2"/>
    <s v="AT1369-103"/>
  </r>
  <r>
    <s v="NIKE"/>
    <n v="1197831"/>
    <d v="2021-09-05T00:00:00"/>
    <s v="West"/>
    <s v="Idaho"/>
    <s v="Boise"/>
    <n v="181"/>
    <n v="5942.23"/>
    <n v="0.67"/>
    <x v="2"/>
    <s v="Nike Metcon 5"/>
    <s v="AQ1189-009"/>
  </r>
  <r>
    <s v="NIKE"/>
    <n v="1197831"/>
    <d v="2021-10-04T00:00:00"/>
    <s v="West"/>
    <s v="Idaho"/>
    <s v="Boise"/>
    <n v="167"/>
    <n v="3066.12"/>
    <n v="0.51"/>
    <x v="2"/>
    <s v="LeBron 7"/>
    <s v="CU5133-600"/>
  </r>
  <r>
    <s v="NIKE"/>
    <n v="1197831"/>
    <d v="2021-10-04T00:00:00"/>
    <s v="West"/>
    <s v="Idaho"/>
    <s v="Boise"/>
    <n v="173"/>
    <n v="3456.54"/>
    <n v="0.54"/>
    <x v="2"/>
    <s v="Nike Air VaporMax 360"/>
    <s v="CK9670-100"/>
  </r>
  <r>
    <s v="NIKE"/>
    <n v="1197831"/>
    <d v="2021-10-04T00:00:00"/>
    <s v="West"/>
    <s v="Idaho"/>
    <s v="Boise"/>
    <n v="131"/>
    <n v="2739.21"/>
    <n v="0.51"/>
    <x v="2"/>
    <s v="Nike Blazer Low QS Flyleather with at least 50% leather fibre"/>
    <s v="CI5546-100"/>
  </r>
  <r>
    <s v="NIKE"/>
    <n v="1197831"/>
    <d v="2021-10-04T00:00:00"/>
    <s v="West"/>
    <s v="Idaho"/>
    <s v="Boise"/>
    <n v="101"/>
    <n v="2888.6"/>
    <n v="0.65"/>
    <x v="2"/>
    <s v="Nike SB Dunk High Pro"/>
    <s v="BQ6826-003"/>
  </r>
  <r>
    <s v="NIKE"/>
    <n v="1197831"/>
    <d v="2021-10-04T00:00:00"/>
    <s v="West"/>
    <s v="Idaho"/>
    <s v="Boise"/>
    <n v="91"/>
    <n v="1397.76"/>
    <n v="0.48"/>
    <x v="2"/>
    <s v="Nike Air Max 90 FlyEase"/>
    <s v="CU0814-102"/>
  </r>
  <r>
    <s v="NIKE"/>
    <n v="1197831"/>
    <d v="2021-10-04T00:00:00"/>
    <s v="West"/>
    <s v="Idaho"/>
    <s v="Boise"/>
    <n v="142"/>
    <n v="3936.24"/>
    <n v="0.66"/>
    <x v="2"/>
    <s v="Nike Metcon 5 AMP"/>
    <s v="CD3395-006"/>
  </r>
  <r>
    <s v="NIKE"/>
    <n v="1197831"/>
    <d v="2021-11-05T00:00:00"/>
    <s v="West"/>
    <s v="Idaho"/>
    <s v="Boise"/>
    <n v="182"/>
    <n v="3303.3"/>
    <n v="0.55000000000000004"/>
    <x v="2"/>
    <s v="Nike M2K Tekno"/>
    <s v="AV4789-104"/>
  </r>
  <r>
    <s v="NIKE"/>
    <n v="1197831"/>
    <d v="2021-11-05T00:00:00"/>
    <s v="West"/>
    <s v="Idaho"/>
    <s v="Boise"/>
    <n v="189"/>
    <n v="3144.96"/>
    <n v="0.52"/>
    <x v="2"/>
    <s v="Nike React Kenny 55"/>
    <s v="CJ3312-001"/>
  </r>
  <r>
    <s v="NIKE"/>
    <n v="1197831"/>
    <d v="2021-11-05T00:00:00"/>
    <s v="West"/>
    <s v="Idaho"/>
    <s v="Boise"/>
    <n v="150"/>
    <n v="4698"/>
    <n v="0.54"/>
    <x v="2"/>
    <s v="Nike Air VaporMax 2019"/>
    <s v="AR6631-004"/>
  </r>
  <r>
    <s v="NIKE"/>
    <n v="1197831"/>
    <d v="2021-11-05T00:00:00"/>
    <s v="West"/>
    <s v="Idaho"/>
    <s v="Boise"/>
    <n v="122"/>
    <n v="4018.68"/>
    <n v="0.61"/>
    <x v="2"/>
    <s v="Nike React Element 55"/>
    <s v="BQ6166-003"/>
  </r>
  <r>
    <s v="NIKE"/>
    <n v="1197831"/>
    <d v="2021-11-05T00:00:00"/>
    <s v="West"/>
    <s v="Idaho"/>
    <s v="Boise"/>
    <n v="106"/>
    <n v="2862"/>
    <n v="0.5"/>
    <x v="2"/>
    <s v="Nike Air Force 1 Low Retro"/>
    <s v="CQ0492-001"/>
  </r>
  <r>
    <s v="NIKE"/>
    <n v="1197831"/>
    <d v="2021-11-05T00:00:00"/>
    <s v="West"/>
    <s v="Idaho"/>
    <s v="Boise"/>
    <n v="163"/>
    <n v="6880.23"/>
    <n v="0.67"/>
    <x v="2"/>
    <s v="NikeCourt Zoom Cage 3"/>
    <s v="918193-700"/>
  </r>
  <r>
    <s v="NIKE"/>
    <n v="1197831"/>
    <d v="2021-12-04T00:00:00"/>
    <s v="West"/>
    <s v="Idaho"/>
    <s v="Boise"/>
    <n v="233"/>
    <n v="6794.28"/>
    <n v="0.54"/>
    <x v="2"/>
    <s v="Nike Air Max 90 Print"/>
    <s v="AQ0926-001"/>
  </r>
  <r>
    <s v="NIKE"/>
    <n v="1197831"/>
    <d v="2021-12-04T00:00:00"/>
    <s v="West"/>
    <s v="Idaho"/>
    <s v="Boise"/>
    <n v="209"/>
    <n v="5755.86"/>
    <n v="0.54"/>
    <x v="2"/>
    <s v="Nike Metcon Sport"/>
    <s v="AQ7489-008"/>
  </r>
  <r>
    <s v="NIKE"/>
    <n v="1197831"/>
    <d v="2021-12-04T00:00:00"/>
    <s v="West"/>
    <s v="Idaho"/>
    <s v="Boise"/>
    <n v="176"/>
    <n v="5125.12"/>
    <n v="0.52"/>
    <x v="2"/>
    <s v="Jordan Mars 270"/>
    <s v="CD7070-009"/>
  </r>
  <r>
    <s v="NIKE"/>
    <n v="1197831"/>
    <d v="2021-12-04T00:00:00"/>
    <s v="West"/>
    <s v="Idaho"/>
    <s v="Boise"/>
    <n v="142"/>
    <n v="5445.7"/>
    <n v="0.65"/>
    <x v="2"/>
    <s v="Nike Air Zoom Vomero 14"/>
    <s v="AH7857-009"/>
  </r>
  <r>
    <s v="NIKE"/>
    <n v="1197831"/>
    <d v="2021-12-04T00:00:00"/>
    <s v="West"/>
    <s v="Idaho"/>
    <s v="Boise"/>
    <n v="133"/>
    <n v="3258.5"/>
    <n v="0.49"/>
    <x v="2"/>
    <s v="Nike Air Max 720"/>
    <s v="CT5229-001"/>
  </r>
  <r>
    <s v="NIKE"/>
    <n v="1197831"/>
    <d v="2021-12-04T00:00:00"/>
    <s v="West"/>
    <s v="Idaho"/>
    <s v="Boise"/>
    <n v="196"/>
    <n v="8114.4"/>
    <n v="0.69"/>
    <x v="2"/>
    <s v="Nike Mercurial Vapor 13 Academy MDS IC"/>
    <s v="CJ1300-401"/>
  </r>
  <r>
    <s v="NIKE"/>
    <n v="1128299"/>
    <d v="2021-01-23T00:00:00"/>
    <s v="West"/>
    <s v="Idaho"/>
    <s v="Boise"/>
    <n v="119"/>
    <n v="1656.48"/>
    <n v="0.48"/>
    <x v="2"/>
    <s v="Nike Zoom Fly"/>
    <s v="880848-005"/>
  </r>
  <r>
    <s v="NIKE"/>
    <n v="1128299"/>
    <d v="2021-01-23T00:00:00"/>
    <s v="West"/>
    <s v="Idaho"/>
    <s v="Boise"/>
    <n v="106"/>
    <n v="2000.22"/>
    <n v="0.51"/>
    <x v="2"/>
    <s v="Nike Zoom Fly 3"/>
    <s v="AT8240-003"/>
  </r>
  <r>
    <s v="NIKE"/>
    <n v="1128299"/>
    <d v="2021-01-23T00:00:00"/>
    <s v="West"/>
    <s v="Idaho"/>
    <s v="Boise"/>
    <n v="106"/>
    <n v="1921.78"/>
    <n v="0.49"/>
    <x v="2"/>
    <s v="Nike Air Zoom Pegasus 35"/>
    <s v="942851-002"/>
  </r>
  <r>
    <s v="NIKE"/>
    <n v="1128299"/>
    <d v="2021-01-23T00:00:00"/>
    <s v="West"/>
    <s v="Idaho"/>
    <s v="Boise"/>
    <n v="77"/>
    <n v="1345.96"/>
    <n v="0.46"/>
    <x v="2"/>
    <s v="Nike Air Zoom Pegasus 36 Trail"/>
    <s v="AR5677-200"/>
  </r>
  <r>
    <s v="NIKE"/>
    <n v="1128299"/>
    <d v="2021-01-23T00:00:00"/>
    <s v="West"/>
    <s v="Idaho"/>
    <s v="Boise"/>
    <n v="63"/>
    <n v="1190.7"/>
    <n v="0.45"/>
    <x v="2"/>
    <s v="KD13 EP"/>
    <s v="CI9949-001"/>
  </r>
  <r>
    <s v="NIKE"/>
    <n v="1128299"/>
    <d v="2021-01-23T00:00:00"/>
    <s v="West"/>
    <s v="Idaho"/>
    <s v="Boise"/>
    <n v="111"/>
    <n v="1398.6"/>
    <n v="0.35"/>
    <x v="2"/>
    <s v="Nike Phantom Vision Club Dynamic Fit FG"/>
    <s v="AJ6959-717"/>
  </r>
  <r>
    <s v="NIKE"/>
    <n v="1128299"/>
    <d v="2021-02-23T00:00:00"/>
    <s v="West"/>
    <s v="Idaho"/>
    <s v="Boise"/>
    <n v="143"/>
    <n v="2073.5"/>
    <n v="0.5"/>
    <x v="2"/>
    <s v="Nike Air Monarch IV"/>
    <s v="415445-102"/>
  </r>
  <r>
    <s v="NIKE"/>
    <n v="1128299"/>
    <d v="2021-02-23T00:00:00"/>
    <s v="West"/>
    <s v="Idaho"/>
    <s v="Boise"/>
    <n v="113"/>
    <n v="2318.7600000000002"/>
    <n v="0.54"/>
    <x v="2"/>
    <s v="Zoom Freak 1"/>
    <s v="BQ5422-200"/>
  </r>
  <r>
    <s v="NIKE"/>
    <n v="1128299"/>
    <d v="2021-02-23T00:00:00"/>
    <s v="West"/>
    <s v="Idaho"/>
    <s v="Boise"/>
    <n v="105"/>
    <n v="1875.3"/>
    <n v="0.47"/>
    <x v="2"/>
    <s v="Nike Mercurial Superfly 7 Academy IC"/>
    <s v="AT7975-606"/>
  </r>
  <r>
    <s v="NIKE"/>
    <n v="1128299"/>
    <d v="2021-02-23T00:00:00"/>
    <s v="West"/>
    <s v="Arizona"/>
    <s v="Phoenix"/>
    <n v="63"/>
    <n v="1149.1199999999999"/>
    <n v="0.48"/>
    <x v="2"/>
    <s v="Air Jordan 1 Low"/>
    <s v="553558-125"/>
  </r>
  <r>
    <s v="NIKE"/>
    <n v="1128299"/>
    <d v="2021-02-23T00:00:00"/>
    <s v="West"/>
    <s v="Arizona"/>
    <s v="Phoenix"/>
    <n v="44"/>
    <n v="813.12"/>
    <n v="0.44"/>
    <x v="2"/>
    <s v="Nike Air Max 95 Print"/>
    <s v="AQ0925-002"/>
  </r>
  <r>
    <s v="NIKE"/>
    <n v="1128299"/>
    <d v="2021-02-23T00:00:00"/>
    <s v="West"/>
    <s v="Arizona"/>
    <s v="Phoenix"/>
    <n v="88"/>
    <n v="1203.8399999999999"/>
    <n v="0.36"/>
    <x v="2"/>
    <s v="Nike P-6000"/>
    <s v="CD6404-800"/>
  </r>
  <r>
    <s v="NIKE"/>
    <n v="1128299"/>
    <d v="2021-03-22T00:00:00"/>
    <s v="West"/>
    <s v="Arizona"/>
    <s v="Phoenix"/>
    <n v="145"/>
    <n v="2521.5500000000002"/>
    <n v="0.47"/>
    <x v="2"/>
    <s v="Nike Mercurial Vapor 13 Elite FG"/>
    <s v="AQ4176-049"/>
  </r>
  <r>
    <s v="NIKE"/>
    <n v="1128299"/>
    <d v="2021-03-22T00:00:00"/>
    <s v="West"/>
    <s v="Arizona"/>
    <s v="Phoenix"/>
    <n v="95"/>
    <n v="2508"/>
    <n v="0.55000000000000004"/>
    <x v="2"/>
    <s v="Nike SB Adversary Premium"/>
    <s v="CT3632-001"/>
  </r>
  <r>
    <s v="NIKE"/>
    <n v="1128299"/>
    <d v="2021-03-22T00:00:00"/>
    <s v="West"/>
    <s v="Arizona"/>
    <s v="Phoenix"/>
    <n v="91"/>
    <n v="2229.5"/>
    <n v="0.5"/>
    <x v="2"/>
    <s v="Nike Air VaporMax 360"/>
    <s v="CK2718-003"/>
  </r>
  <r>
    <s v="NIKE"/>
    <n v="1128299"/>
    <d v="2021-03-22T00:00:00"/>
    <s v="West"/>
    <s v="Arizona"/>
    <s v="Phoenix"/>
    <n v="68"/>
    <n v="1470.16"/>
    <n v="0.46"/>
    <x v="2"/>
    <s v="Nike Air Max 720"/>
    <s v="AO2924-401"/>
  </r>
  <r>
    <s v="NIKE"/>
    <n v="1128299"/>
    <d v="2021-03-22T00:00:00"/>
    <s v="West"/>
    <s v="Arizona"/>
    <s v="Phoenix"/>
    <n v="31"/>
    <n v="686.34"/>
    <n v="0.41"/>
    <x v="2"/>
    <s v="Nike Zoom KD12"/>
    <s v="AR4229-003"/>
  </r>
  <r>
    <s v="NIKE"/>
    <n v="1128299"/>
    <d v="2021-03-22T00:00:00"/>
    <s v="West"/>
    <s v="Arizona"/>
    <s v="Phoenix"/>
    <n v="88"/>
    <n v="1654.4"/>
    <n v="0.4"/>
    <x v="2"/>
    <s v="Nike Free X Metcon 2"/>
    <s v="AQ8306-407"/>
  </r>
  <r>
    <s v="NIKE"/>
    <n v="1128299"/>
    <d v="2021-04-23T00:00:00"/>
    <s v="West"/>
    <s v="Arizona"/>
    <s v="Phoenix"/>
    <n v="130"/>
    <n v="2808"/>
    <n v="0.45"/>
    <x v="2"/>
    <s v="Nike Air Max 90"/>
    <s v="CD0881-104"/>
  </r>
  <r>
    <s v="NIKE"/>
    <n v="1128299"/>
    <d v="2021-04-23T00:00:00"/>
    <s v="West"/>
    <s v="Arizona"/>
    <s v="Phoenix"/>
    <n v="90"/>
    <n v="2385"/>
    <n v="0.5"/>
    <x v="2"/>
    <s v="Air Jordan 4 Retro SE"/>
    <s v="CT5342-007"/>
  </r>
  <r>
    <s v="NIKE"/>
    <n v="1128299"/>
    <d v="2021-04-23T00:00:00"/>
    <s v="West"/>
    <s v="Arizona"/>
    <s v="Phoenix"/>
    <n v="102"/>
    <n v="2550"/>
    <n v="0.5"/>
    <x v="2"/>
    <s v="Nike Air Max 95 Essential"/>
    <s v="CI3705-600"/>
  </r>
  <r>
    <s v="NIKE"/>
    <n v="1128299"/>
    <d v="2021-04-23T00:00:00"/>
    <s v="West"/>
    <s v="Arizona"/>
    <s v="Phoenix"/>
    <n v="75"/>
    <n v="1725"/>
    <n v="0.5"/>
    <x v="2"/>
    <s v="Nike SB Zoom Stefan Janoski Canvas RM Premium"/>
    <s v="AQ7878-003"/>
  </r>
  <r>
    <s v="NIKE"/>
    <n v="1128299"/>
    <d v="2021-04-23T00:00:00"/>
    <s v="West"/>
    <s v="Arizona"/>
    <s v="Phoenix"/>
    <n v="39"/>
    <n v="819"/>
    <n v="0.42"/>
    <x v="2"/>
    <s v="Nike Phantom Venom Academy IC"/>
    <s v="AO0570-810"/>
  </r>
  <r>
    <s v="NIKE"/>
    <n v="1128299"/>
    <d v="2021-04-23T00:00:00"/>
    <s v="West"/>
    <s v="Arizona"/>
    <s v="Phoenix"/>
    <n v="94"/>
    <n v="2267.2800000000002"/>
    <n v="0.36"/>
    <x v="2"/>
    <s v="Nike Air Max 270 React"/>
    <s v="CT5528-001"/>
  </r>
  <r>
    <s v="NIKE"/>
    <n v="1128299"/>
    <d v="2021-05-24T00:00:00"/>
    <s v="West"/>
    <s v="Arizona"/>
    <s v="Phoenix"/>
    <n v="147"/>
    <n v="3247.23"/>
    <n v="0.47"/>
    <x v="2"/>
    <s v="Nike Zoom Rival Fly"/>
    <s v="CD7288-001"/>
  </r>
  <r>
    <s v="NIKE"/>
    <n v="1128299"/>
    <d v="2021-05-24T00:00:00"/>
    <s v="West"/>
    <s v="Arizona"/>
    <s v="Phoenix"/>
    <n v="113"/>
    <n v="3234.06"/>
    <n v="0.54"/>
    <x v="2"/>
    <s v="Nike Mercurial Superfly 7 Academy MDS TF"/>
    <s v="BQ5435-703"/>
  </r>
  <r>
    <s v="NIKE"/>
    <n v="1128299"/>
    <d v="2021-05-24T00:00:00"/>
    <s v="West"/>
    <s v="Arizona"/>
    <s v="Phoenix"/>
    <n v="120"/>
    <n v="2820"/>
    <n v="0.47"/>
    <x v="2"/>
    <s v="Nike Pegasus 36 FlyEase (Extra Wide)"/>
    <s v="BV0612-001"/>
  </r>
  <r>
    <s v="NIKE"/>
    <n v="1128299"/>
    <d v="2021-05-24T00:00:00"/>
    <s v="West"/>
    <s v="Arizona"/>
    <s v="Phoenix"/>
    <n v="90"/>
    <n v="2205"/>
    <n v="0.5"/>
    <x v="2"/>
    <s v="Nike ISPA Air Max 720"/>
    <s v="CD2182-001"/>
  </r>
  <r>
    <s v="NIKE"/>
    <n v="1128299"/>
    <d v="2021-05-24T00:00:00"/>
    <s v="West"/>
    <s v="Arizona"/>
    <s v="Phoenix"/>
    <n v="58"/>
    <n v="1212.78"/>
    <n v="0.41"/>
    <x v="2"/>
    <s v="Air Jordan OG"/>
    <s v="133000-106"/>
  </r>
  <r>
    <s v="NIKE"/>
    <n v="1128299"/>
    <d v="2021-05-24T00:00:00"/>
    <s v="West"/>
    <s v="Arizona"/>
    <s v="Phoenix"/>
    <n v="98"/>
    <n v="2257.92"/>
    <n v="0.36"/>
    <x v="2"/>
    <s v="Nike Air Max 270 React ENG"/>
    <s v="CJ0579-400"/>
  </r>
  <r>
    <s v="NIKE"/>
    <n v="1128299"/>
    <d v="2021-06-23T00:00:00"/>
    <s v="West"/>
    <s v="Arizona"/>
    <s v="Phoenix"/>
    <n v="156"/>
    <n v="3669.12"/>
    <n v="0.49"/>
    <x v="2"/>
    <s v="Nike Epic Phantom React Flyknit"/>
    <s v="BV0417-401"/>
  </r>
  <r>
    <s v="NIKE"/>
    <n v="1128299"/>
    <d v="2021-06-23T00:00:00"/>
    <s v="West"/>
    <s v="Arizona"/>
    <s v="Phoenix"/>
    <n v="138"/>
    <n v="3659.76"/>
    <n v="0.52"/>
    <x v="2"/>
    <s v="Nike Air Zoom Pegasus 36"/>
    <s v="AQ2203-003"/>
  </r>
  <r>
    <s v="NIKE"/>
    <n v="1128299"/>
    <d v="2021-06-23T00:00:00"/>
    <s v="West"/>
    <s v="Arizona"/>
    <s v="Phoenix"/>
    <n v="138"/>
    <n v="3167.1"/>
    <n v="0.45"/>
    <x v="2"/>
    <s v="Jordan Aerospace 720"/>
    <s v="BV5502-600"/>
  </r>
  <r>
    <s v="NIKE"/>
    <n v="1128299"/>
    <d v="2021-06-23T00:00:00"/>
    <s v="West"/>
    <s v="Arizona"/>
    <s v="Phoenix"/>
    <n v="95"/>
    <n v="2185"/>
    <n v="0.5"/>
    <x v="2"/>
    <s v="Nike Air Max Plus III"/>
    <s v="CD7005-001"/>
  </r>
  <r>
    <s v="NIKE"/>
    <n v="1128299"/>
    <d v="2021-06-23T00:00:00"/>
    <s v="West"/>
    <s v="Arizona"/>
    <s v="Phoenix"/>
    <n v="68"/>
    <n v="1456.56"/>
    <n v="0.42"/>
    <x v="2"/>
    <s v="Jordan Hydro 8"/>
    <s v="CD2803-001"/>
  </r>
  <r>
    <s v="NIKE"/>
    <n v="1128299"/>
    <d v="2021-06-23T00:00:00"/>
    <s v="West"/>
    <s v="Arizona"/>
    <s v="Phoenix"/>
    <n v="131"/>
    <n v="3525.21"/>
    <n v="0.39"/>
    <x v="2"/>
    <s v="Nike x Undercover React"/>
    <s v="CJ6971-001"/>
  </r>
  <r>
    <s v="NIKE"/>
    <n v="1128299"/>
    <d v="2021-07-22T00:00:00"/>
    <s v="West"/>
    <s v="Arizona"/>
    <s v="Phoenix"/>
    <n v="196"/>
    <n v="4705.96"/>
    <n v="0.49"/>
    <x v="2"/>
    <s v="Nike Air Max 90/1"/>
    <s v="AJ7695-100"/>
  </r>
  <r>
    <s v="NIKE"/>
    <n v="1128299"/>
    <d v="2021-07-22T00:00:00"/>
    <s v="West"/>
    <s v="Arizona"/>
    <s v="Phoenix"/>
    <n v="142"/>
    <n v="3621"/>
    <n v="0.51"/>
    <x v="2"/>
    <s v="Nike Air Max 98"/>
    <s v="640744-016"/>
  </r>
  <r>
    <s v="NIKE"/>
    <n v="1128299"/>
    <d v="2021-07-22T00:00:00"/>
    <s v="West"/>
    <s v="Arizona"/>
    <s v="Phoenix"/>
    <n v="133"/>
    <n v="3188.01"/>
    <n v="0.47"/>
    <x v="2"/>
    <s v="Nike Air Max 200"/>
    <s v="AQ2568-100"/>
  </r>
  <r>
    <s v="NIKE"/>
    <n v="1128299"/>
    <d v="2021-07-22T00:00:00"/>
    <s v="West"/>
    <s v="Arizona"/>
    <s v="Phoenix"/>
    <n v="101"/>
    <n v="2181.6"/>
    <n v="0.45"/>
    <x v="2"/>
    <s v="Nike Air Max 90"/>
    <s v="CT2007-100"/>
  </r>
  <r>
    <s v="NIKE"/>
    <n v="1128299"/>
    <d v="2021-07-22T00:00:00"/>
    <s v="West"/>
    <s v="Arizona"/>
    <s v="Phoenix"/>
    <n v="128"/>
    <n v="2862.08"/>
    <n v="0.43"/>
    <x v="2"/>
    <s v="Nike Air Max 270 React"/>
    <s v="CI3866-100"/>
  </r>
  <r>
    <s v="NIKE"/>
    <n v="1128299"/>
    <d v="2021-07-22T00:00:00"/>
    <s v="West"/>
    <s v="Arizona"/>
    <s v="Phoenix"/>
    <n v="123"/>
    <n v="3131.58"/>
    <n v="0.38"/>
    <x v="2"/>
    <s v="Nike Air Max 1 Premium"/>
    <s v="CU8861-460"/>
  </r>
  <r>
    <s v="NIKE"/>
    <n v="1128299"/>
    <d v="2021-08-23T00:00:00"/>
    <s v="West"/>
    <s v="Arizona"/>
    <s v="Phoenix"/>
    <n v="163"/>
    <n v="4075"/>
    <n v="0.5"/>
    <x v="2"/>
    <s v="Nike Tiempo Legend 8 Club MG"/>
    <s v="AT6107-606"/>
  </r>
  <r>
    <s v="NIKE"/>
    <n v="1128299"/>
    <d v="2021-08-23T00:00:00"/>
    <s v="West"/>
    <s v="Arizona"/>
    <s v="Phoenix"/>
    <n v="161"/>
    <n v="4588.5"/>
    <n v="0.5"/>
    <x v="2"/>
    <s v="Nike Air Zoom Terra Kiger 6"/>
    <s v="CJ0219-400"/>
  </r>
  <r>
    <s v="NIKE"/>
    <n v="1128299"/>
    <d v="2021-08-23T00:00:00"/>
    <s v="West"/>
    <s v="Arizona"/>
    <s v="Phoenix"/>
    <n v="113"/>
    <n v="2989.98"/>
    <n v="0.49"/>
    <x v="2"/>
    <s v="Nike Air Max 97 Utility"/>
    <s v="BQ5615-002"/>
  </r>
  <r>
    <s v="NIKE"/>
    <n v="1128299"/>
    <d v="2021-08-23T00:00:00"/>
    <s v="West"/>
    <s v="Arizona"/>
    <s v="Phoenix"/>
    <n v="112"/>
    <n v="2853.76"/>
    <n v="0.49"/>
    <x v="2"/>
    <s v="Jordan Jumpman 2020 PF"/>
    <s v="BQ3448-400"/>
  </r>
  <r>
    <s v="NIKE"/>
    <n v="1128299"/>
    <d v="2021-08-23T00:00:00"/>
    <s v="West"/>
    <s v="Arizona"/>
    <s v="Phoenix"/>
    <n v="116"/>
    <n v="2806.04"/>
    <n v="0.41"/>
    <x v="2"/>
    <s v="Nike ACG React Terra Gobe"/>
    <s v="BV6344-001"/>
  </r>
  <r>
    <s v="NIKE"/>
    <n v="1128299"/>
    <d v="2021-08-23T00:00:00"/>
    <s v="West"/>
    <s v="Arizona"/>
    <s v="Phoenix"/>
    <n v="94"/>
    <n v="2444"/>
    <n v="0.4"/>
    <x v="2"/>
    <s v="Nike Air Max 90 SP"/>
    <s v="CQ6639-001"/>
  </r>
  <r>
    <s v="NIKE"/>
    <n v="1128299"/>
    <d v="2021-09-24T00:00:00"/>
    <s v="West"/>
    <s v="Arizona"/>
    <s v="Phoenix"/>
    <n v="167"/>
    <n v="3355.03"/>
    <n v="0.49"/>
    <x v="2"/>
    <s v="Nike Air Force 1 '07 Essential"/>
    <s v="AO2132-401"/>
  </r>
  <r>
    <s v="NIKE"/>
    <n v="1128299"/>
    <d v="2021-09-24T00:00:00"/>
    <s v="West"/>
    <s v="Arizona"/>
    <s v="Phoenix"/>
    <n v="161"/>
    <n v="3839.85"/>
    <n v="0.53"/>
    <x v="2"/>
    <s v="Nike Joyride Dual Run"/>
    <s v="CD4363-103"/>
  </r>
  <r>
    <s v="NIKE"/>
    <n v="1128299"/>
    <d v="2021-09-24T00:00:00"/>
    <s v="West"/>
    <s v="Arizona"/>
    <s v="Phoenix"/>
    <n v="128"/>
    <n v="2476.8000000000002"/>
    <n v="0.45"/>
    <x v="2"/>
    <s v="Jordan Proto-React Z"/>
    <s v="CI3794-600"/>
  </r>
  <r>
    <s v="NIKE"/>
    <n v="1128299"/>
    <d v="2021-09-24T00:00:00"/>
    <s v="West"/>
    <s v="Arizona"/>
    <s v="Phoenix"/>
    <n v="113"/>
    <n v="2177.5100000000002"/>
    <n v="0.47"/>
    <x v="2"/>
    <s v="Nike Air Max 270 React LX"/>
    <s v="CK4126-001"/>
  </r>
  <r>
    <s v="NIKE"/>
    <n v="1128299"/>
    <d v="2021-09-24T00:00:00"/>
    <s v="West"/>
    <s v="Arizona"/>
    <s v="Phoenix"/>
    <n v="105"/>
    <n v="2494.8000000000002"/>
    <n v="0.44"/>
    <x v="2"/>
    <s v="Nike AF-1 Shadow SE"/>
    <s v="CQ3317-001"/>
  </r>
  <r>
    <s v="NIKE"/>
    <n v="1128299"/>
    <d v="2021-09-24T00:00:00"/>
    <s v="West"/>
    <s v="Arizona"/>
    <s v="Phoenix"/>
    <n v="119"/>
    <n v="2465.6799999999998"/>
    <n v="0.37"/>
    <x v="2"/>
    <s v="NikeCourt Air Zoom Vapor X"/>
    <s v="AA8030-108"/>
  </r>
  <r>
    <s v="NIKE"/>
    <n v="1128299"/>
    <d v="2021-10-23T00:00:00"/>
    <s v="West"/>
    <s v="Arizona"/>
    <s v="Phoenix"/>
    <n v="135"/>
    <n v="2656.8"/>
    <n v="0.48"/>
    <x v="2"/>
    <s v="Nike Bella Kai"/>
    <s v="AO3622-006"/>
  </r>
  <r>
    <s v="NIKE"/>
    <n v="1128299"/>
    <d v="2021-10-23T00:00:00"/>
    <s v="West"/>
    <s v="Arizona"/>
    <s v="Phoenix"/>
    <n v="145"/>
    <n v="3611.95"/>
    <n v="0.53"/>
    <x v="2"/>
    <s v="Nike Mercurial Vapor 13 Club Neymar Jr. MG"/>
    <s v="AT7967-104"/>
  </r>
  <r>
    <s v="NIKE"/>
    <n v="1128299"/>
    <d v="2021-10-23T00:00:00"/>
    <s v="West"/>
    <s v="Arizona"/>
    <s v="Phoenix"/>
    <n v="91"/>
    <n v="1921.92"/>
    <n v="0.48"/>
    <x v="2"/>
    <s v="Nike Mercurial Vapor 13 Club Neymar Jr. TF"/>
    <s v="AT8000-104"/>
  </r>
  <r>
    <s v="NIKE"/>
    <n v="1128299"/>
    <d v="2021-10-23T00:00:00"/>
    <s v="West"/>
    <s v="Arizona"/>
    <s v="Phoenix"/>
    <n v="90"/>
    <n v="1896.3"/>
    <n v="0.49"/>
    <x v="2"/>
    <s v="Nike Mercurial Vapor 13 Elite Neymar Jr. FG"/>
    <s v="AT7898-104"/>
  </r>
  <r>
    <s v="NIKE"/>
    <n v="1128299"/>
    <d v="2021-10-23T00:00:00"/>
    <s v="West"/>
    <s v="Arizona"/>
    <s v="Phoenix"/>
    <n v="69"/>
    <n v="1462.8"/>
    <n v="0.4"/>
    <x v="2"/>
    <s v="Nike Mercurial Vapor 13 Academy Neymar Jr. TF"/>
    <s v="AT7995-104"/>
  </r>
  <r>
    <s v="NIKE"/>
    <n v="1128299"/>
    <d v="2021-10-23T00:00:00"/>
    <s v="West"/>
    <s v="Arizona"/>
    <s v="Phoenix"/>
    <n v="85"/>
    <n v="1808.8"/>
    <n v="0.38"/>
    <x v="2"/>
    <s v="Nike Mercurial Vapor 13 Academy Neymar Jr. MG"/>
    <s v="AT7960-104"/>
  </r>
  <r>
    <s v="NIKE"/>
    <n v="1128299"/>
    <d v="2021-11-23T00:00:00"/>
    <s v="West"/>
    <s v="Arizona"/>
    <s v="Phoenix"/>
    <n v="135"/>
    <n v="2664.9"/>
    <n v="0.47"/>
    <x v="2"/>
    <s v="LeBron 17"/>
    <s v="BQ3177-100"/>
  </r>
  <r>
    <s v="NIKE"/>
    <n v="1128299"/>
    <d v="2021-11-23T00:00:00"/>
    <s v="West"/>
    <s v="Arizona"/>
    <s v="Phoenix"/>
    <n v="147"/>
    <n v="3516.24"/>
    <n v="0.52"/>
    <x v="2"/>
    <s v="Nike Benassi"/>
    <s v="343881-412"/>
  </r>
  <r>
    <s v="NIKE"/>
    <n v="1128299"/>
    <d v="2021-11-23T00:00:00"/>
    <s v="West"/>
    <s v="Arizona"/>
    <s v="Phoenix"/>
    <n v="105"/>
    <n v="2125.1999999999998"/>
    <n v="0.46"/>
    <x v="2"/>
    <s v="Nike Air Max Dia Icon Clash"/>
    <s v="AQ4312-107"/>
  </r>
  <r>
    <s v="NIKE"/>
    <n v="1128299"/>
    <d v="2021-11-23T00:00:00"/>
    <s v="West"/>
    <s v="Arizona"/>
    <s v="Phoenix"/>
    <n v="98"/>
    <n v="1934.52"/>
    <n v="0.47"/>
    <x v="2"/>
    <s v="Air Jordan XXXIV PF"/>
    <s v="BQ3381-600"/>
  </r>
  <r>
    <s v="NIKE"/>
    <n v="1128299"/>
    <d v="2021-11-23T00:00:00"/>
    <s v="West"/>
    <s v="Arizona"/>
    <s v="Phoenix"/>
    <n v="87"/>
    <n v="1890.51"/>
    <n v="0.41"/>
    <x v="2"/>
    <s v="LeBron Witness 4 EP"/>
    <s v="CD0188-101"/>
  </r>
  <r>
    <s v="NIKE"/>
    <n v="1128299"/>
    <d v="2021-11-23T00:00:00"/>
    <s v="West"/>
    <s v="Arizona"/>
    <s v="Phoenix"/>
    <n v="111"/>
    <n v="2258.85"/>
    <n v="0.37"/>
    <x v="2"/>
    <s v="Nike Air Zoom Winflo 5"/>
    <s v="AA7406-006"/>
  </r>
  <r>
    <s v="NIKE"/>
    <n v="1128299"/>
    <d v="2021-12-22T00:00:00"/>
    <s v="West"/>
    <s v="Arizona"/>
    <s v="Phoenix"/>
    <n v="181"/>
    <n v="3663.44"/>
    <n v="0.46"/>
    <x v="2"/>
    <s v="Nike Air Max 90"/>
    <s v="CD0917-300"/>
  </r>
  <r>
    <s v="NIKE"/>
    <n v="1128299"/>
    <d v="2021-12-22T00:00:00"/>
    <s v="West"/>
    <s v="Arizona"/>
    <s v="Phoenix"/>
    <n v="175"/>
    <n v="4630.5"/>
    <n v="0.54"/>
    <x v="2"/>
    <s v="PG 3 NASA"/>
    <s v="CI2666-400"/>
  </r>
  <r>
    <s v="NIKE"/>
    <n v="1128299"/>
    <d v="2021-12-22T00:00:00"/>
    <s v="West"/>
    <s v="Arizona"/>
    <s v="Phoenix"/>
    <n v="123"/>
    <n v="2538.7199999999998"/>
    <n v="0.48"/>
    <x v="2"/>
    <s v="Nike React Sertu"/>
    <s v="AT5301-003"/>
  </r>
  <r>
    <s v="NIKE"/>
    <n v="1128299"/>
    <d v="2021-12-22T00:00:00"/>
    <s v="West"/>
    <s v="Arizona"/>
    <s v="Phoenix"/>
    <n v="115"/>
    <n v="2277"/>
    <n v="0.45"/>
    <x v="2"/>
    <s v="Nike React Element 55 SE"/>
    <s v="CD2153-001"/>
  </r>
  <r>
    <s v="NIKE"/>
    <n v="1128299"/>
    <d v="2021-12-22T00:00:00"/>
    <s v="West"/>
    <s v="Arizona"/>
    <s v="Phoenix"/>
    <n v="88"/>
    <n v="1967.68"/>
    <n v="0.43"/>
    <x v="2"/>
    <s v="Nike SB Zoom Stefan Janoski Mid RM"/>
    <s v="AT7324-001"/>
  </r>
  <r>
    <s v="NIKE"/>
    <n v="1128299"/>
    <d v="2021-12-22T00:00:00"/>
    <s v="West"/>
    <s v="Arizona"/>
    <s v="Phoenix"/>
    <n v="135"/>
    <n v="2897.1"/>
    <n v="0.37"/>
    <x v="2"/>
    <s v="Nike Zoom Rival Fly 2"/>
    <s v="CJ0710-004"/>
  </r>
  <r>
    <s v="NIKE"/>
    <n v="1128299"/>
    <d v="2021-01-26T00:00:00"/>
    <s v="West"/>
    <s v="Arizona"/>
    <s v="Phoenix"/>
    <n v="133"/>
    <n v="2150.61"/>
    <n v="0.49"/>
    <x v="2"/>
    <s v="Nike Precision 4"/>
    <s v="CK1069-001"/>
  </r>
  <r>
    <s v="NIKE"/>
    <n v="1128299"/>
    <d v="2021-01-26T00:00:00"/>
    <s v="West"/>
    <s v="Arizona"/>
    <s v="Phoenix"/>
    <n v="138"/>
    <n v="3071.88"/>
    <n v="0.53"/>
    <x v="2"/>
    <s v="Nike Renew Run Special Edition"/>
    <s v="CT3509-001"/>
  </r>
  <r>
    <s v="NIKE"/>
    <n v="1128299"/>
    <d v="2021-01-26T00:00:00"/>
    <s v="West"/>
    <s v="Arizona"/>
    <s v="Phoenix"/>
    <n v="138"/>
    <n v="2666.16"/>
    <n v="0.46"/>
    <x v="2"/>
    <s v="Kyrie Flytrap 3 EP"/>
    <s v="CD0191-009"/>
  </r>
  <r>
    <s v="NIKE"/>
    <n v="1128299"/>
    <d v="2021-01-26T00:00:00"/>
    <s v="West"/>
    <s v="Arizona"/>
    <s v="Phoenix"/>
    <n v="85"/>
    <n v="1790.95"/>
    <n v="0.49"/>
    <x v="2"/>
    <s v="Nike Mercurial Vapor 13 Club Neymar Jr IC"/>
    <s v="AT7998-104"/>
  </r>
  <r>
    <s v="NIKE"/>
    <n v="1128299"/>
    <d v="2021-01-26T00:00:00"/>
    <s v="West"/>
    <s v="Arizona"/>
    <s v="Phoenix"/>
    <n v="80"/>
    <n v="1476"/>
    <n v="0.41"/>
    <x v="2"/>
    <s v="Nike Air Max Alpha Savage"/>
    <s v="AT3378-471"/>
  </r>
  <r>
    <s v="NIKE"/>
    <n v="1128299"/>
    <d v="2021-01-26T00:00:00"/>
    <s v="West"/>
    <s v="Arizona"/>
    <s v="Phoenix"/>
    <n v="128"/>
    <n v="1935.36"/>
    <n v="0.36"/>
    <x v="2"/>
    <s v="Jordan Max 200"/>
    <s v="CD6105-007"/>
  </r>
  <r>
    <s v="NIKE"/>
    <n v="1128299"/>
    <d v="2021-02-26T00:00:00"/>
    <s v="West"/>
    <s v="Arizona"/>
    <s v="Phoenix"/>
    <n v="147"/>
    <n v="2376.9899999999998"/>
    <n v="0.49"/>
    <x v="2"/>
    <s v="Nike React Vision"/>
    <s v="CD4373-001"/>
  </r>
  <r>
    <s v="NIKE"/>
    <n v="1128299"/>
    <d v="2021-02-26T00:00:00"/>
    <s v="West"/>
    <s v="Arizona"/>
    <s v="Phoenix"/>
    <n v="106"/>
    <n v="2565.1999999999998"/>
    <n v="0.55000000000000004"/>
    <x v="2"/>
    <s v="Nike Phantom Vision 2 Club Dynamic Fit TF"/>
    <s v="CD4173-606"/>
  </r>
  <r>
    <s v="NIKE"/>
    <n v="1128299"/>
    <d v="2021-02-26T00:00:00"/>
    <s v="West"/>
    <s v="Arizona"/>
    <s v="Phoenix"/>
    <n v="111"/>
    <n v="2093.46"/>
    <n v="0.46"/>
    <x v="2"/>
    <s v="Jordan Trunner NXT React"/>
    <s v="AV1201-600"/>
  </r>
  <r>
    <s v="NIKE"/>
    <n v="1128299"/>
    <d v="2021-02-26T00:00:00"/>
    <s v="West"/>
    <s v="New Mexico"/>
    <s v="Albuquerque"/>
    <n v="74"/>
    <n v="1559.18"/>
    <n v="0.49"/>
    <x v="2"/>
    <s v="Kyrie Low 2"/>
    <s v="AV6337-003"/>
  </r>
  <r>
    <s v="NIKE"/>
    <n v="1128299"/>
    <d v="2021-02-26T00:00:00"/>
    <s v="West"/>
    <s v="New Mexico"/>
    <s v="Albuquerque"/>
    <n v="54"/>
    <n v="1069.2"/>
    <n v="0.44"/>
    <x v="2"/>
    <s v="Nike Zoom Pegasus Turbo 2"/>
    <s v="CN6928-300"/>
  </r>
  <r>
    <s v="NIKE"/>
    <n v="1128299"/>
    <d v="2021-02-26T00:00:00"/>
    <s v="West"/>
    <s v="New Mexico"/>
    <s v="Albuquerque"/>
    <n v="104"/>
    <n v="1620.32"/>
    <n v="0.38"/>
    <x v="2"/>
    <s v="Nike React Infinity Run Flyknit"/>
    <s v="CD4372-004"/>
  </r>
  <r>
    <s v="NIKE"/>
    <n v="1128299"/>
    <d v="2021-03-25T00:00:00"/>
    <s v="West"/>
    <s v="New Mexico"/>
    <s v="Albuquerque"/>
    <n v="165"/>
    <n v="3630"/>
    <n v="0.5"/>
    <x v="2"/>
    <s v="Nike Tiempo Legend 8 Academy MG"/>
    <s v="AT5292-606"/>
  </r>
  <r>
    <s v="NIKE"/>
    <n v="1128299"/>
    <d v="2021-03-25T00:00:00"/>
    <s v="West"/>
    <s v="New Mexico"/>
    <s v="Albuquerque"/>
    <n v="112"/>
    <n v="3027.36"/>
    <n v="0.53"/>
    <x v="2"/>
    <s v="Kyrie 5"/>
    <s v="AQ2456-007"/>
  </r>
  <r>
    <s v="NIKE"/>
    <n v="1128299"/>
    <d v="2021-03-25T00:00:00"/>
    <s v="West"/>
    <s v="New Mexico"/>
    <s v="Albuquerque"/>
    <n v="112"/>
    <n v="2853.76"/>
    <n v="0.49"/>
    <x v="2"/>
    <s v="Nike Flex 2020 RN"/>
    <s v="CJ0217-001"/>
  </r>
  <r>
    <s v="NIKE"/>
    <n v="1128299"/>
    <d v="2021-03-25T00:00:00"/>
    <s v="West"/>
    <s v="New Mexico"/>
    <s v="Albuquerque"/>
    <n v="83"/>
    <n v="1909"/>
    <n v="0.46"/>
    <x v="2"/>
    <s v="Nike Air Force 1 '07"/>
    <s v="315122-001"/>
  </r>
  <r>
    <s v="NIKE"/>
    <n v="1128299"/>
    <d v="2021-03-25T00:00:00"/>
    <s v="West"/>
    <s v="New Mexico"/>
    <s v="Albuquerque"/>
    <n v="53"/>
    <n v="1253.45"/>
    <n v="0.43"/>
    <x v="2"/>
    <s v="Nike SB Chron Solarsoft Premium"/>
    <s v="CK0980-002"/>
  </r>
  <r>
    <s v="NIKE"/>
    <n v="1128299"/>
    <d v="2021-03-25T00:00:00"/>
    <s v="West"/>
    <s v="New Mexico"/>
    <s v="Albuquerque"/>
    <n v="98"/>
    <n v="1862"/>
    <n v="0.38"/>
    <x v="2"/>
    <s v="LeBron Soldier 13 SFG"/>
    <s v="AR4225-003"/>
  </r>
  <r>
    <s v="NIKE"/>
    <n v="1128299"/>
    <d v="2021-04-26T00:00:00"/>
    <s v="West"/>
    <s v="New Mexico"/>
    <s v="Albuquerque"/>
    <n v="154"/>
    <n v="3534.3"/>
    <n v="0.45"/>
    <x v="2"/>
    <s v="NikeCourt Air Max Vapor Wing Premium"/>
    <s v="CT3890-101"/>
  </r>
  <r>
    <s v="NIKE"/>
    <n v="1128299"/>
    <d v="2021-04-26T00:00:00"/>
    <s v="West"/>
    <s v="New Mexico"/>
    <s v="Albuquerque"/>
    <n v="98"/>
    <n v="2891"/>
    <n v="0.5"/>
    <x v="2"/>
    <s v="Nike Mercurial Vapor 13 Club TF"/>
    <s v="AT7999-414"/>
  </r>
  <r>
    <s v="NIKE"/>
    <n v="1128299"/>
    <d v="2021-04-26T00:00:00"/>
    <s v="West"/>
    <s v="New Mexico"/>
    <s v="Albuquerque"/>
    <n v="116"/>
    <n v="3190"/>
    <n v="0.5"/>
    <x v="2"/>
    <s v="Nike Phantom Vision 2 Elite Dynamic Fit FG"/>
    <s v="CD4161-606"/>
  </r>
  <r>
    <s v="NIKE"/>
    <n v="1128299"/>
    <d v="2021-04-26T00:00:00"/>
    <s v="West"/>
    <s v="New Mexico"/>
    <s v="Albuquerque"/>
    <n v="87"/>
    <n v="2161.08"/>
    <n v="0.46"/>
    <x v="2"/>
    <s v="Nike Air Skarn"/>
    <s v="CD2189-002"/>
  </r>
  <r>
    <s v="NIKE"/>
    <n v="1128299"/>
    <d v="2021-04-26T00:00:00"/>
    <s v="West"/>
    <s v="New Mexico"/>
    <s v="Albuquerque"/>
    <n v="58"/>
    <n v="1331.68"/>
    <n v="0.41"/>
    <x v="2"/>
    <s v="Nike Air Max 270 SE"/>
    <s v="CD6615-100"/>
  </r>
  <r>
    <s v="NIKE"/>
    <n v="1128299"/>
    <d v="2021-04-26T00:00:00"/>
    <s v="West"/>
    <s v="New Mexico"/>
    <s v="Albuquerque"/>
    <n v="101"/>
    <n v="2648.22"/>
    <n v="0.38"/>
    <x v="2"/>
    <s v="Nike Zoom KD11 EP"/>
    <s v="AO2605-600"/>
  </r>
  <r>
    <s v="NIKE"/>
    <n v="1128299"/>
    <d v="2021-05-27T00:00:00"/>
    <s v="West"/>
    <s v="New Mexico"/>
    <s v="Albuquerque"/>
    <n v="150"/>
    <n v="3442.5"/>
    <n v="0.45"/>
    <x v="2"/>
    <s v="Nike SB Blazer Low XT"/>
    <s v="864348-019"/>
  </r>
  <r>
    <s v="NIKE"/>
    <n v="1128299"/>
    <d v="2021-05-27T00:00:00"/>
    <s v="West"/>
    <s v="New Mexico"/>
    <s v="Albuquerque"/>
    <n v="111"/>
    <n v="3283.38"/>
    <n v="0.51"/>
    <x v="2"/>
    <s v="Nike Air Max 720 Horizon"/>
    <s v="BQ5808-100"/>
  </r>
  <r>
    <s v="NIKE"/>
    <n v="1128299"/>
    <d v="2021-05-27T00:00:00"/>
    <s v="West"/>
    <s v="New Mexico"/>
    <s v="Albuquerque"/>
    <n v="126"/>
    <n v="3316.32"/>
    <n v="0.47"/>
    <x v="2"/>
    <s v="Nike React Metcon AMP"/>
    <s v="CN5501-046"/>
  </r>
  <r>
    <s v="NIKE"/>
    <n v="1128299"/>
    <d v="2021-05-27T00:00:00"/>
    <s v="West"/>
    <s v="New Mexico"/>
    <s v="Albuquerque"/>
    <n v="91"/>
    <n v="2134.86"/>
    <n v="0.46"/>
    <x v="2"/>
    <s v="Nike Huarache Type"/>
    <s v="BQ5102-400"/>
  </r>
  <r>
    <s v="NIKE"/>
    <n v="1128299"/>
    <d v="2021-05-27T00:00:00"/>
    <s v="West"/>
    <s v="New Mexico"/>
    <s v="Albuquerque"/>
    <n v="65"/>
    <n v="1528.8"/>
    <n v="0.42"/>
    <x v="2"/>
    <s v="Nike Air Max 95 Premium"/>
    <s v="CJ0588-001"/>
  </r>
  <r>
    <s v="NIKE"/>
    <n v="1128299"/>
    <d v="2021-05-27T00:00:00"/>
    <s v="West"/>
    <s v="New Mexico"/>
    <s v="Albuquerque"/>
    <n v="115"/>
    <n v="3094.65"/>
    <n v="0.39"/>
    <x v="2"/>
    <s v="Nike Free RN 5.0"/>
    <s v="BV7774-100"/>
  </r>
  <r>
    <s v="NIKE"/>
    <n v="1128299"/>
    <d v="2021-06-26T00:00:00"/>
    <s v="West"/>
    <s v="New Mexico"/>
    <s v="Albuquerque"/>
    <n v="203"/>
    <n v="5066.88"/>
    <n v="0.48"/>
    <x v="2"/>
    <s v="Nike Zoom Vomero 5 SE SP"/>
    <s v="CI1694-300"/>
  </r>
  <r>
    <s v="NIKE"/>
    <n v="1128299"/>
    <d v="2021-06-26T00:00:00"/>
    <s v="West"/>
    <s v="New Mexico"/>
    <s v="Albuquerque"/>
    <n v="154"/>
    <n v="4324.32"/>
    <n v="0.52"/>
    <x v="2"/>
    <s v="Nike Benassi JDI"/>
    <s v="631261-035"/>
  </r>
  <r>
    <s v="NIKE"/>
    <n v="1128299"/>
    <d v="2021-06-26T00:00:00"/>
    <s v="West"/>
    <s v="New Mexico"/>
    <s v="Albuquerque"/>
    <n v="149"/>
    <n v="4023"/>
    <n v="0.5"/>
    <x v="2"/>
    <s v="Kyrie 6 'Enlightenment'"/>
    <s v="BQ4630-500"/>
  </r>
  <r>
    <s v="NIKE"/>
    <n v="1128299"/>
    <d v="2021-06-26T00:00:00"/>
    <s v="West"/>
    <s v="New Mexico"/>
    <s v="Albuquerque"/>
    <n v="106"/>
    <n v="2575.8000000000002"/>
    <n v="0.45"/>
    <x v="2"/>
    <s v="Nike Tiempo Legend 8 Academy IC"/>
    <s v="AT6099-606"/>
  </r>
  <r>
    <s v="NIKE"/>
    <n v="1128299"/>
    <d v="2021-06-26T00:00:00"/>
    <s v="West"/>
    <s v="New Mexico"/>
    <s v="Albuquerque"/>
    <n v="87"/>
    <n v="2094.96"/>
    <n v="0.43"/>
    <x v="2"/>
    <s v="Nike Mercurial Vapor 13 Academy MG"/>
    <s v="AT5269-606"/>
  </r>
  <r>
    <s v="NIKE"/>
    <n v="1128299"/>
    <d v="2021-06-26T00:00:00"/>
    <s v="West"/>
    <s v="New Mexico"/>
    <s v="Albuquerque"/>
    <n v="162"/>
    <n v="4315.68"/>
    <n v="0.36"/>
    <x v="2"/>
    <s v="Nike React Presto Premium"/>
    <s v="CN7664-800"/>
  </r>
  <r>
    <s v="NIKE"/>
    <n v="1128299"/>
    <d v="2021-07-25T00:00:00"/>
    <s v="West"/>
    <s v="New Mexico"/>
    <s v="Albuquerque"/>
    <n v="203"/>
    <n v="5152.1400000000003"/>
    <n v="0.47"/>
    <x v="2"/>
    <s v="Zoom Freak 1 'Employee of the Month'"/>
    <s v="CD4962-001"/>
  </r>
  <r>
    <s v="NIKE"/>
    <n v="1128299"/>
    <d v="2021-07-25T00:00:00"/>
    <s v="West"/>
    <s v="New Mexico"/>
    <s v="Albuquerque"/>
    <n v="180"/>
    <n v="5443.2"/>
    <n v="0.54"/>
    <x v="2"/>
    <s v="Nike ZoomX Vaporfly NEXT%"/>
    <s v="AO4568-600"/>
  </r>
  <r>
    <s v="NIKE"/>
    <n v="1128299"/>
    <d v="2021-07-25T00:00:00"/>
    <s v="West"/>
    <s v="New Mexico"/>
    <s v="Albuquerque"/>
    <n v="160"/>
    <n v="4454.3999999999996"/>
    <n v="0.48"/>
    <x v="2"/>
    <s v="Nike SB Check"/>
    <s v="705265-006"/>
  </r>
  <r>
    <s v="NIKE"/>
    <n v="1128299"/>
    <d v="2021-07-25T00:00:00"/>
    <s v="West"/>
    <s v="New Mexico"/>
    <s v="Albuquerque"/>
    <n v="135"/>
    <n v="3280.5"/>
    <n v="0.45"/>
    <x v="2"/>
    <s v="Nike Free RN Flyknit 3.0 2020"/>
    <s v="CJ0266-001"/>
  </r>
  <r>
    <s v="NIKE"/>
    <n v="1128299"/>
    <d v="2021-07-25T00:00:00"/>
    <s v="West"/>
    <s v="New Mexico"/>
    <s v="Albuquerque"/>
    <n v="145"/>
    <n v="3553.95"/>
    <n v="0.43"/>
    <x v="2"/>
    <s v="Nike Air Zoom Structure 22"/>
    <s v="AA1636-406"/>
  </r>
  <r>
    <s v="NIKE"/>
    <n v="1128299"/>
    <d v="2021-07-25T00:00:00"/>
    <s v="West"/>
    <s v="New Mexico"/>
    <s v="Albuquerque"/>
    <n v="140"/>
    <n v="3670.8"/>
    <n v="0.38"/>
    <x v="2"/>
    <s v="Nike Drop-Type Mid"/>
    <s v="BQ5190-101"/>
  </r>
  <r>
    <s v="NIKE"/>
    <n v="1128299"/>
    <d v="2021-08-26T00:00:00"/>
    <s v="West"/>
    <s v="New Mexico"/>
    <s v="Albuquerque"/>
    <n v="175"/>
    <n v="4900"/>
    <n v="0.5"/>
    <x v="2"/>
    <s v="Nike iSPA React"/>
    <s v="CT2692-002"/>
  </r>
  <r>
    <s v="NIKE"/>
    <n v="1128299"/>
    <d v="2021-08-26T00:00:00"/>
    <s v="West"/>
    <s v="New Mexico"/>
    <s v="Albuquerque"/>
    <n v="176"/>
    <n v="5491.2"/>
    <n v="0.52"/>
    <x v="2"/>
    <s v="Nike PhantomVNM Club FG"/>
    <s v="AO0577-717"/>
  </r>
  <r>
    <s v="NIKE"/>
    <n v="1128299"/>
    <d v="2021-08-26T00:00:00"/>
    <s v="West"/>
    <s v="New Mexico"/>
    <s v="Albuquerque"/>
    <n v="142"/>
    <n v="3788.56"/>
    <n v="0.46"/>
    <x v="2"/>
    <s v="Nike Air Max 90"/>
    <s v="CU3005-171"/>
  </r>
  <r>
    <s v="NIKE"/>
    <n v="1128299"/>
    <d v="2021-08-26T00:00:00"/>
    <s v="West"/>
    <s v="New Mexico"/>
    <s v="Albuquerque"/>
    <n v="143"/>
    <n v="3696.55"/>
    <n v="0.47"/>
    <x v="2"/>
    <s v="NikeCourt Air Zoom Zero"/>
    <s v="AA8018-101"/>
  </r>
  <r>
    <s v="NIKE"/>
    <n v="1128299"/>
    <d v="2021-08-26T00:00:00"/>
    <s v="West"/>
    <s v="New Mexico"/>
    <s v="Albuquerque"/>
    <n v="124"/>
    <n v="3323.2"/>
    <n v="0.4"/>
    <x v="2"/>
    <s v="Nike Air Force Max II"/>
    <s v="AV6243-400"/>
  </r>
  <r>
    <s v="NIKE"/>
    <n v="1128299"/>
    <d v="2021-08-26T00:00:00"/>
    <s v="West"/>
    <s v="New Mexico"/>
    <s v="Albuquerque"/>
    <n v="126"/>
    <n v="3351.6"/>
    <n v="0.38"/>
    <x v="2"/>
    <s v="Nike Air Max 270 React"/>
    <s v="CT2535-001"/>
  </r>
  <r>
    <s v="NIKE"/>
    <n v="1128299"/>
    <d v="2021-09-27T00:00:00"/>
    <s v="West"/>
    <s v="New Mexico"/>
    <s v="Albuquerque"/>
    <n v="163"/>
    <n v="3594.15"/>
    <n v="0.45"/>
    <x v="2"/>
    <s v="Nike Mercurial Superfly 7 Academy MDS IC"/>
    <s v="BQ5430-401"/>
  </r>
  <r>
    <s v="NIKE"/>
    <n v="1128299"/>
    <d v="2021-09-27T00:00:00"/>
    <s v="West"/>
    <s v="New Mexico"/>
    <s v="Albuquerque"/>
    <n v="156"/>
    <n v="4057.56"/>
    <n v="0.51"/>
    <x v="2"/>
    <s v="Nike Air Max 1 Print"/>
    <s v="AQ0927-100"/>
  </r>
  <r>
    <s v="NIKE"/>
    <n v="1128299"/>
    <d v="2021-09-27T00:00:00"/>
    <s v="West"/>
    <s v="New Mexico"/>
    <s v="Albuquerque"/>
    <n v="143"/>
    <n v="3091.66"/>
    <n v="0.47"/>
    <x v="2"/>
    <s v="Nike Air Max 97 SE"/>
    <s v="AQ4126-100"/>
  </r>
  <r>
    <s v="NIKE"/>
    <n v="1128299"/>
    <d v="2021-09-27T00:00:00"/>
    <s v="West"/>
    <s v="New Mexico"/>
    <s v="Albuquerque"/>
    <n v="123"/>
    <n v="2832.69"/>
    <n v="0.47"/>
    <x v="2"/>
    <s v="NikeCourt Air Zoom Resistance"/>
    <s v="918194-003"/>
  </r>
  <r>
    <s v="NIKE"/>
    <n v="1128299"/>
    <d v="2021-09-27T00:00:00"/>
    <s v="West"/>
    <s v="New Mexico"/>
    <s v="Albuquerque"/>
    <n v="111"/>
    <n v="2397.6"/>
    <n v="0.4"/>
    <x v="2"/>
    <s v="Nike Phantom Venom Club IC"/>
    <s v="AO0578-717"/>
  </r>
  <r>
    <s v="NIKE"/>
    <n v="1128299"/>
    <d v="2021-09-27T00:00:00"/>
    <s v="West"/>
    <s v="New Mexico"/>
    <s v="Albuquerque"/>
    <n v="133"/>
    <n v="2824.92"/>
    <n v="0.36"/>
    <x v="2"/>
    <s v="Nike Benassi JDI SE"/>
    <s v="CK0986-002"/>
  </r>
  <r>
    <s v="NIKE"/>
    <n v="1128299"/>
    <d v="2021-10-26T00:00:00"/>
    <s v="West"/>
    <s v="New Mexico"/>
    <s v="Albuquerque"/>
    <n v="165"/>
    <n v="3960"/>
    <n v="0.5"/>
    <x v="2"/>
    <s v="Nike Mercurial Superfly 7 Elite MDS FG"/>
    <s v="BQ5469-703"/>
  </r>
  <r>
    <s v="NIKE"/>
    <n v="1128299"/>
    <d v="2021-10-26T00:00:00"/>
    <s v="West"/>
    <s v="New Mexico"/>
    <s v="Albuquerque"/>
    <n v="149"/>
    <n v="3948.5"/>
    <n v="0.53"/>
    <x v="2"/>
    <s v="Nike Mercurial Vapor 13 Club IC"/>
    <s v="AT7997-606"/>
  </r>
  <r>
    <s v="NIKE"/>
    <n v="1128299"/>
    <d v="2021-10-26T00:00:00"/>
    <s v="West"/>
    <s v="New Mexico"/>
    <s v="Albuquerque"/>
    <n v="105"/>
    <n v="2368.8000000000002"/>
    <n v="0.47"/>
    <x v="2"/>
    <s v="Nike Air VaporMax 360"/>
    <s v="CT5063-100"/>
  </r>
  <r>
    <s v="NIKE"/>
    <n v="1128299"/>
    <d v="2021-10-26T00:00:00"/>
    <s v="West"/>
    <s v="New Mexico"/>
    <s v="Albuquerque"/>
    <n v="95"/>
    <n v="2141.3000000000002"/>
    <n v="0.49"/>
    <x v="2"/>
    <s v="Nike Solarsoft"/>
    <s v="488161-602"/>
  </r>
  <r>
    <s v="NIKE"/>
    <n v="1128299"/>
    <d v="2021-10-26T00:00:00"/>
    <s v="West"/>
    <s v="New Mexico"/>
    <s v="Albuquerque"/>
    <n v="91"/>
    <n v="2242.2399999999998"/>
    <n v="0.44"/>
    <x v="2"/>
    <s v="Air Jordan 11 Retro Low"/>
    <s v="528895-003"/>
  </r>
  <r>
    <s v="NIKE"/>
    <n v="1128299"/>
    <d v="2021-10-26T00:00:00"/>
    <s v="West"/>
    <s v="New Mexico"/>
    <s v="Albuquerque"/>
    <n v="105"/>
    <n v="2641.8"/>
    <n v="0.37"/>
    <x v="2"/>
    <s v="Nike Zoom Fly 3 Premium"/>
    <s v="CD4570-300"/>
  </r>
  <r>
    <s v="NIKE"/>
    <n v="1128299"/>
    <d v="2021-11-26T00:00:00"/>
    <s v="West"/>
    <s v="New Mexico"/>
    <s v="Albuquerque"/>
    <n v="160"/>
    <n v="4547.2"/>
    <n v="0.49"/>
    <x v="2"/>
    <s v="Nike Zoom Gravity"/>
    <s v="BQ3203-007"/>
  </r>
  <r>
    <s v="NIKE"/>
    <n v="1128299"/>
    <d v="2021-11-26T00:00:00"/>
    <s v="West"/>
    <s v="New Mexico"/>
    <s v="Albuquerque"/>
    <n v="150"/>
    <n v="4779"/>
    <n v="0.54"/>
    <x v="2"/>
    <s v="Nike MX-720-818"/>
    <s v="CU3013-070"/>
  </r>
  <r>
    <s v="NIKE"/>
    <n v="1128299"/>
    <d v="2021-11-26T00:00:00"/>
    <s v="West"/>
    <s v="New Mexico"/>
    <s v="Albuquerque"/>
    <n v="117"/>
    <n v="3032.64"/>
    <n v="0.48"/>
    <x v="2"/>
    <s v="Nike Mercurial Vapor 13 Elite SE FG"/>
    <s v="CD6720-808"/>
  </r>
  <r>
    <s v="NIKE"/>
    <n v="1128299"/>
    <d v="2021-11-26T00:00:00"/>
    <s v="West"/>
    <s v="New Mexico"/>
    <s v="Albuquerque"/>
    <n v="115"/>
    <n v="2972.75"/>
    <n v="0.47"/>
    <x v="2"/>
    <s v="Nike Air Max 720 BETRUE"/>
    <s v="CJ5472-900"/>
  </r>
  <r>
    <s v="NIKE"/>
    <n v="1128299"/>
    <d v="2021-11-26T00:00:00"/>
    <s v="West"/>
    <s v="New Mexico"/>
    <s v="Albuquerque"/>
    <n v="113"/>
    <n v="3231.8"/>
    <n v="0.44"/>
    <x v="2"/>
    <s v="Nike Air Force 1 Mid '07"/>
    <s v="315123-111"/>
  </r>
  <r>
    <s v="NIKE"/>
    <n v="1128299"/>
    <d v="2021-11-26T00:00:00"/>
    <s v="West"/>
    <s v="New Mexico"/>
    <s v="Albuquerque"/>
    <n v="140"/>
    <n v="3931.2"/>
    <n v="0.39"/>
    <x v="2"/>
    <s v="Nike Air Max 2017"/>
    <s v="849559-004"/>
  </r>
  <r>
    <s v="NIKE"/>
    <n v="1128299"/>
    <d v="2021-12-25T00:00:00"/>
    <s v="West"/>
    <s v="New Mexico"/>
    <s v="Albuquerque"/>
    <n v="210"/>
    <n v="5313"/>
    <n v="0.46"/>
    <x v="2"/>
    <s v="Nike EXP-X14 SE"/>
    <s v="AO3095-100"/>
  </r>
  <r>
    <s v="NIKE"/>
    <n v="1128299"/>
    <d v="2021-12-25T00:00:00"/>
    <s v="West"/>
    <s v="New Mexico"/>
    <s v="Albuquerque"/>
    <n v="182"/>
    <n v="5551"/>
    <n v="0.5"/>
    <x v="2"/>
    <s v="NikeCourt Lite 2"/>
    <s v="AR8836-009"/>
  </r>
  <r>
    <s v="NIKE"/>
    <n v="1128299"/>
    <d v="2021-12-25T00:00:00"/>
    <s v="West"/>
    <s v="New Mexico"/>
    <s v="Albuquerque"/>
    <n v="130"/>
    <n v="3758.3"/>
    <n v="0.49"/>
    <x v="2"/>
    <s v="Air Max 200 20"/>
    <s v="CT5062-100"/>
  </r>
  <r>
    <s v="NIKE"/>
    <n v="1128299"/>
    <d v="2021-12-25T00:00:00"/>
    <s v="West"/>
    <s v="New Mexico"/>
    <s v="Albuquerque"/>
    <n v="145"/>
    <n v="3668.5"/>
    <n v="0.46"/>
    <x v="2"/>
    <s v="Nike x Undercover Air Max 720"/>
    <s v="CN2408-001"/>
  </r>
  <r>
    <s v="NIKE"/>
    <n v="1128299"/>
    <d v="2021-12-25T00:00:00"/>
    <s v="West"/>
    <s v="New Mexico"/>
    <s v="Albuquerque"/>
    <n v="119"/>
    <n v="3427.2"/>
    <n v="0.45"/>
    <x v="2"/>
    <s v="Air Jordan 13 Retro"/>
    <s v="414571-030"/>
  </r>
  <r>
    <s v="NIKE"/>
    <n v="1128299"/>
    <d v="2021-12-25T00:00:00"/>
    <s v="West"/>
    <s v="New Mexico"/>
    <s v="Albuquerque"/>
    <n v="131"/>
    <n v="3301.2"/>
    <n v="0.35"/>
    <x v="2"/>
    <s v="Nike Cortez '72 S.D."/>
    <s v="CJ2586-100"/>
  </r>
  <r>
    <s v="NIKE"/>
    <n v="1128299"/>
    <d v="2021-01-13T00:00:00"/>
    <s v="West"/>
    <s v="New Mexico"/>
    <s v="Albuquerque"/>
    <n v="131"/>
    <n v="1937.49"/>
    <n v="0.51"/>
    <x v="2"/>
    <s v="Nike Xarr"/>
    <s v="BQ5240-200"/>
  </r>
  <r>
    <s v="NIKE"/>
    <n v="1128299"/>
    <d v="2021-01-13T00:00:00"/>
    <s v="West"/>
    <s v="New Mexico"/>
    <s v="Albuquerque"/>
    <n v="135"/>
    <n v="2685.15"/>
    <n v="0.51"/>
    <x v="2"/>
    <s v="Nike Air Max 97 On Air Jasmine Lasode"/>
    <s v="CI1504-100"/>
  </r>
  <r>
    <s v="NIKE"/>
    <n v="1128299"/>
    <d v="2021-01-13T00:00:00"/>
    <s v="West"/>
    <s v="New Mexico"/>
    <s v="Albuquerque"/>
    <n v="126"/>
    <n v="2154.6"/>
    <n v="0.45"/>
    <x v="2"/>
    <s v="Nike Air Force 1 GORE-TEX ®"/>
    <s v="CK2630-700"/>
  </r>
  <r>
    <s v="NIKE"/>
    <n v="1128299"/>
    <d v="2021-01-13T00:00:00"/>
    <s v="West"/>
    <s v="New Mexico"/>
    <s v="Albuquerque"/>
    <n v="75"/>
    <n v="1462.5"/>
    <n v="0.5"/>
    <x v="2"/>
    <s v="Kyrie 6 EP 'Chinese New Year'"/>
    <s v="CD5029-001"/>
  </r>
  <r>
    <s v="NIKE"/>
    <n v="1128299"/>
    <d v="2021-01-13T00:00:00"/>
    <s v="West"/>
    <s v="New Mexico"/>
    <s v="Albuquerque"/>
    <n v="63"/>
    <n v="1162.3499999999999"/>
    <n v="0.45"/>
    <x v="2"/>
    <s v="Nike Fly.By Mid"/>
    <s v="CD0189-001"/>
  </r>
  <r>
    <s v="NIKE"/>
    <n v="1128299"/>
    <d v="2021-01-13T00:00:00"/>
    <s v="West"/>
    <s v="New Mexico"/>
    <s v="Albuquerque"/>
    <n v="117"/>
    <n v="1642.68"/>
    <n v="0.39"/>
    <x v="2"/>
    <s v="Nike Zoom KD12"/>
    <s v="CK1195-101"/>
  </r>
  <r>
    <s v="NIKE"/>
    <n v="1128299"/>
    <d v="2021-02-13T00:00:00"/>
    <s v="West"/>
    <s v="New Mexico"/>
    <s v="Albuquerque"/>
    <n v="145"/>
    <n v="2228.65"/>
    <n v="0.53"/>
    <x v="2"/>
    <s v="Nike Mercurial Vapor 13 Academy MDS MG"/>
    <s v="CJ1292-401"/>
  </r>
  <r>
    <s v="NIKE"/>
    <n v="1128299"/>
    <d v="2021-02-13T00:00:00"/>
    <s v="West"/>
    <s v="New Mexico"/>
    <s v="Albuquerque"/>
    <n v="112"/>
    <n v="2279.1999999999998"/>
    <n v="0.55000000000000004"/>
    <x v="2"/>
    <s v="Nike Mercurial Vapor 13 Elite SE FG"/>
    <s v="CD6720-808"/>
  </r>
  <r>
    <s v="NIKE"/>
    <n v="1128299"/>
    <d v="2021-02-13T00:00:00"/>
    <s v="West"/>
    <s v="New Mexico"/>
    <s v="Albuquerque"/>
    <n v="104"/>
    <n v="1924"/>
    <n v="0.5"/>
    <x v="2"/>
    <s v="Nike Epic React Flyknit 2"/>
    <s v="BQ8928-011"/>
  </r>
  <r>
    <s v="NIKE"/>
    <n v="1128299"/>
    <d v="2021-02-13T00:00:00"/>
    <s v="Southeast"/>
    <s v="Georgia"/>
    <s v="Atlanta"/>
    <n v="63"/>
    <n v="1179.3599999999999"/>
    <n v="0.52"/>
    <x v="2"/>
    <s v="Nike MX-720-818"/>
    <s v="BV5841-800"/>
  </r>
  <r>
    <s v="NIKE"/>
    <n v="1128299"/>
    <d v="2021-02-13T00:00:00"/>
    <s v="Southeast"/>
    <s v="Georgia"/>
    <s v="Atlanta"/>
    <n v="51"/>
    <n v="1003.68"/>
    <n v="0.48"/>
    <x v="2"/>
    <s v="Nike Mercurial Vapor 13 Club Neymar Jr. MG"/>
    <s v="AT7967-104"/>
  </r>
  <r>
    <s v="NIKE"/>
    <n v="1128299"/>
    <d v="2021-02-13T00:00:00"/>
    <s v="Southeast"/>
    <s v="Georgia"/>
    <s v="Atlanta"/>
    <n v="98"/>
    <n v="1305.3599999999999"/>
    <n v="0.36"/>
    <x v="2"/>
    <s v="Nike Air Streak Lite"/>
    <s v="CD4387-100"/>
  </r>
  <r>
    <s v="NIKE"/>
    <n v="1128299"/>
    <d v="2021-03-12T00:00:00"/>
    <s v="Southeast"/>
    <s v="Georgia"/>
    <s v="Atlanta"/>
    <n v="137"/>
    <n v="2534.5"/>
    <n v="0.5"/>
    <x v="2"/>
    <s v="Nike SB Zoom Stefan Janoski Canvas RM Premium"/>
    <s v="AQ7878-003"/>
  </r>
  <r>
    <s v="NIKE"/>
    <n v="1128299"/>
    <d v="2021-03-12T00:00:00"/>
    <s v="Southeast"/>
    <s v="Georgia"/>
    <s v="Atlanta"/>
    <n v="101"/>
    <n v="2462.38"/>
    <n v="0.53"/>
    <x v="2"/>
    <s v="Nike Air VaporMax LX"/>
    <s v="BV1712-001"/>
  </r>
  <r>
    <s v="NIKE"/>
    <n v="1128299"/>
    <d v="2021-03-12T00:00:00"/>
    <s v="Southeast"/>
    <s v="Georgia"/>
    <s v="Atlanta"/>
    <n v="113"/>
    <n v="2713.13"/>
    <n v="0.49"/>
    <x v="2"/>
    <s v="Nike Wildhorse 6"/>
    <s v="BV7106-400"/>
  </r>
  <r>
    <s v="NIKE"/>
    <n v="1128299"/>
    <d v="2021-03-12T00:00:00"/>
    <s v="Southeast"/>
    <s v="Georgia"/>
    <s v="Atlanta"/>
    <n v="73"/>
    <n v="1784.12"/>
    <n v="0.52"/>
    <x v="2"/>
    <s v="Nike Air Zoom Pegasus 36"/>
    <s v="AQ2210-002"/>
  </r>
  <r>
    <s v="NIKE"/>
    <n v="1128299"/>
    <d v="2021-03-12T00:00:00"/>
    <s v="Southeast"/>
    <s v="Georgia"/>
    <s v="Atlanta"/>
    <n v="39"/>
    <n v="934.83"/>
    <n v="0.47"/>
    <x v="2"/>
    <s v="Nike Air Zoom Wildhorse 5"/>
    <s v="AQ2222-200"/>
  </r>
  <r>
    <s v="NIKE"/>
    <n v="1128299"/>
    <d v="2021-03-12T00:00:00"/>
    <s v="Southeast"/>
    <s v="Georgia"/>
    <s v="Atlanta"/>
    <n v="95"/>
    <n v="1641.6"/>
    <n v="0.36"/>
    <x v="2"/>
    <s v="Nike Air Max 720 Waves"/>
    <s v="BQ4430-400"/>
  </r>
  <r>
    <s v="NIKE"/>
    <n v="1128299"/>
    <d v="2021-04-13T00:00:00"/>
    <s v="Southeast"/>
    <s v="Georgia"/>
    <s v="Atlanta"/>
    <n v="142"/>
    <n v="3258.9"/>
    <n v="0.51"/>
    <x v="2"/>
    <s v="Nike Benassi JDI BETRUE"/>
    <s v="CD2717-001"/>
  </r>
  <r>
    <s v="NIKE"/>
    <n v="1128299"/>
    <d v="2021-04-13T00:00:00"/>
    <s v="Southeast"/>
    <s v="Georgia"/>
    <s v="Atlanta"/>
    <n v="88"/>
    <n v="2244"/>
    <n v="0.5"/>
    <x v="2"/>
    <s v="Kyrie 4"/>
    <s v="943806-602"/>
  </r>
  <r>
    <s v="NIKE"/>
    <n v="1128299"/>
    <d v="2021-04-13T00:00:00"/>
    <s v="Southeast"/>
    <s v="Georgia"/>
    <s v="Atlanta"/>
    <n v="94"/>
    <n v="2350"/>
    <n v="0.5"/>
    <x v="2"/>
    <s v="Air Jordan 5 Retro"/>
    <s v="CN2932-100"/>
  </r>
  <r>
    <s v="NIKE"/>
    <n v="1128299"/>
    <d v="2021-04-13T00:00:00"/>
    <s v="Southeast"/>
    <s v="Georgia"/>
    <s v="Atlanta"/>
    <n v="69"/>
    <n v="1821.6"/>
    <n v="0.55000000000000004"/>
    <x v="2"/>
    <s v="Nike Flex 2020 RN"/>
    <s v="CI9994-001"/>
  </r>
  <r>
    <s v="NIKE"/>
    <n v="1128299"/>
    <d v="2021-04-13T00:00:00"/>
    <s v="Southeast"/>
    <s v="Georgia"/>
    <s v="Atlanta"/>
    <n v="53"/>
    <n v="1322.88"/>
    <n v="0.48"/>
    <x v="2"/>
    <s v="Nike Drop-Type Premium"/>
    <s v="CN6916-100"/>
  </r>
  <r>
    <s v="NIKE"/>
    <n v="1128299"/>
    <d v="2021-04-13T00:00:00"/>
    <s v="Southeast"/>
    <s v="Georgia"/>
    <s v="Atlanta"/>
    <n v="105"/>
    <n v="2646"/>
    <n v="0.4"/>
    <x v="2"/>
    <s v="Jordan Modero 2 VP"/>
    <s v="CU2708-901"/>
  </r>
  <r>
    <s v="NIKE"/>
    <n v="1128299"/>
    <d v="2021-05-14T00:00:00"/>
    <s v="Southeast"/>
    <s v="Georgia"/>
    <s v="Atlanta"/>
    <n v="160"/>
    <n v="4060.8"/>
    <n v="0.54"/>
    <x v="2"/>
    <s v="Nike React Metcon"/>
    <s v="BQ6044-100"/>
  </r>
  <r>
    <s v="NIKE"/>
    <n v="1128299"/>
    <d v="2021-05-14T00:00:00"/>
    <s v="Southeast"/>
    <s v="Georgia"/>
    <s v="Atlanta"/>
    <n v="108"/>
    <n v="2920.32"/>
    <n v="0.52"/>
    <x v="2"/>
    <s v="Nike Joyride Dual Run"/>
    <s v="CD4365-003"/>
  </r>
  <r>
    <s v="NIKE"/>
    <n v="1128299"/>
    <d v="2021-05-14T00:00:00"/>
    <s v="Southeast"/>
    <s v="Georgia"/>
    <s v="Atlanta"/>
    <n v="123"/>
    <n v="3198"/>
    <n v="0.5"/>
    <x v="2"/>
    <s v="Nike Classic Cortez"/>
    <s v="749571-154"/>
  </r>
  <r>
    <s v="NIKE"/>
    <n v="1128299"/>
    <d v="2021-05-14T00:00:00"/>
    <s v="Southeast"/>
    <s v="Georgia"/>
    <s v="Atlanta"/>
    <n v="91"/>
    <n v="2309.58"/>
    <n v="0.54"/>
    <x v="2"/>
    <s v="Nike React Element 55 Premium"/>
    <s v="CI3835-002"/>
  </r>
  <r>
    <s v="NIKE"/>
    <n v="1128299"/>
    <d v="2021-05-14T00:00:00"/>
    <s v="Southeast"/>
    <s v="Georgia"/>
    <s v="Atlanta"/>
    <n v="56"/>
    <n v="1344"/>
    <n v="0.48"/>
    <x v="2"/>
    <s v="Nike Mercurial Vapor 13 Academy MDS TF"/>
    <s v="CJ1306-401"/>
  </r>
  <r>
    <s v="NIKE"/>
    <n v="1128299"/>
    <d v="2021-05-14T00:00:00"/>
    <s v="Southeast"/>
    <s v="Georgia"/>
    <s v="Atlanta"/>
    <n v="120"/>
    <n v="3072"/>
    <n v="0.4"/>
    <x v="2"/>
    <s v="Jordan 'Why Not?' Zer0.2 SE"/>
    <s v="CW6565-900"/>
  </r>
  <r>
    <s v="NIKE"/>
    <n v="1128299"/>
    <d v="2021-06-13T00:00:00"/>
    <s v="Southeast"/>
    <s v="Georgia"/>
    <s v="Atlanta"/>
    <n v="176"/>
    <n v="4290.88"/>
    <n v="0.53"/>
    <x v="2"/>
    <s v="Nike Joyride CC"/>
    <s v="AO1742-004"/>
  </r>
  <r>
    <s v="NIKE"/>
    <n v="1128299"/>
    <d v="2021-06-13T00:00:00"/>
    <s v="Southeast"/>
    <s v="Georgia"/>
    <s v="Atlanta"/>
    <n v="147"/>
    <n v="4048.38"/>
    <n v="0.51"/>
    <x v="2"/>
    <s v="Nike Tiempo Legend 8 Club TF"/>
    <s v="AT6109-606"/>
  </r>
  <r>
    <s v="NIKE"/>
    <n v="1128299"/>
    <d v="2021-06-13T00:00:00"/>
    <s v="Southeast"/>
    <s v="Georgia"/>
    <s v="Atlanta"/>
    <n v="142"/>
    <n v="3544.32"/>
    <n v="0.48"/>
    <x v="2"/>
    <s v="Nike Phantom Vision 2 Academy Dynamic Fit TF"/>
    <s v="CD4172-606"/>
  </r>
  <r>
    <s v="NIKE"/>
    <n v="1128299"/>
    <d v="2021-06-13T00:00:00"/>
    <s v="Southeast"/>
    <s v="Georgia"/>
    <s v="Atlanta"/>
    <n v="120"/>
    <n v="2998.8"/>
    <n v="0.51"/>
    <x v="2"/>
    <s v="Nike Zoom Fly Flyknit"/>
    <s v="AR4561-200"/>
  </r>
  <r>
    <s v="NIKE"/>
    <n v="1128299"/>
    <d v="2021-06-13T00:00:00"/>
    <s v="Southeast"/>
    <s v="Georgia"/>
    <s v="Atlanta"/>
    <n v="72"/>
    <n v="1762.56"/>
    <n v="0.48"/>
    <x v="2"/>
    <s v="Nike Air Max 98 SE"/>
    <s v="CD0132-001"/>
  </r>
  <r>
    <s v="NIKE"/>
    <n v="1128299"/>
    <d v="2021-06-13T00:00:00"/>
    <s v="Southeast"/>
    <s v="Georgia"/>
    <s v="Atlanta"/>
    <n v="150"/>
    <n v="3517.5"/>
    <n v="0.35"/>
    <x v="2"/>
    <s v="Nike Air Max Tailwind IV SP"/>
    <s v="BV1357-003"/>
  </r>
  <r>
    <s v="NIKE"/>
    <n v="1128299"/>
    <d v="2021-07-12T00:00:00"/>
    <s v="Southeast"/>
    <s v="Georgia"/>
    <s v="Atlanta"/>
    <n v="196"/>
    <n v="4606"/>
    <n v="0.5"/>
    <x v="2"/>
    <s v="Jordan Proto-Lyte"/>
    <s v="AT3381-008"/>
  </r>
  <r>
    <s v="NIKE"/>
    <n v="1128299"/>
    <d v="2021-07-12T00:00:00"/>
    <s v="Southeast"/>
    <s v="Georgia"/>
    <s v="Atlanta"/>
    <n v="173"/>
    <n v="4499.7299999999996"/>
    <n v="0.51"/>
    <x v="2"/>
    <s v="Nike Mercurial Superfly 7 Academy TF"/>
    <s v="AT7978-414"/>
  </r>
  <r>
    <s v="NIKE"/>
    <n v="1128299"/>
    <d v="2021-07-12T00:00:00"/>
    <s v="Southeast"/>
    <s v="Georgia"/>
    <s v="Atlanta"/>
    <n v="137"/>
    <n v="3425"/>
    <n v="0.5"/>
    <x v="2"/>
    <s v="Nike x Hawkins High Cortez"/>
    <s v="CJ6106-100"/>
  </r>
  <r>
    <s v="NIKE"/>
    <n v="1128299"/>
    <d v="2021-07-12T00:00:00"/>
    <s v="Southeast"/>
    <s v="Georgia"/>
    <s v="Atlanta"/>
    <n v="128"/>
    <n v="3002.88"/>
    <n v="0.51"/>
    <x v="2"/>
    <s v="Nike Epic Phantom React Flyknit Icon Clash"/>
    <s v="CK0089-100"/>
  </r>
  <r>
    <s v="NIKE"/>
    <n v="1128299"/>
    <d v="2021-07-12T00:00:00"/>
    <s v="Southeast"/>
    <s v="Georgia"/>
    <s v="Atlanta"/>
    <n v="138"/>
    <n v="3576.96"/>
    <n v="0.48"/>
    <x v="2"/>
    <s v="Nike Air Max 2090"/>
    <s v="CT7695-401"/>
  </r>
  <r>
    <s v="NIKE"/>
    <n v="1128299"/>
    <d v="2021-07-12T00:00:00"/>
    <s v="Southeast"/>
    <s v="Georgia"/>
    <s v="Atlanta"/>
    <n v="143"/>
    <n v="3640.78"/>
    <n v="0.38"/>
    <x v="2"/>
    <s v="Nike Phantom Vision Academy Dynamic Fit MG"/>
    <s v="AO3258-080"/>
  </r>
  <r>
    <s v="NIKE"/>
    <n v="1128299"/>
    <d v="2021-08-13T00:00:00"/>
    <s v="Southeast"/>
    <s v="Georgia"/>
    <s v="Atlanta"/>
    <n v="182"/>
    <n v="4919.46"/>
    <n v="0.51"/>
    <x v="2"/>
    <s v="NikeCourt Air Max Vapor Wing MS"/>
    <s v="BQ0129-106"/>
  </r>
  <r>
    <s v="NIKE"/>
    <n v="1128299"/>
    <d v="2021-08-13T00:00:00"/>
    <s v="Southeast"/>
    <s v="Georgia"/>
    <s v="Atlanta"/>
    <n v="175"/>
    <n v="5278"/>
    <n v="0.52"/>
    <x v="2"/>
    <s v="LeBron x John Elliott Icon"/>
    <s v="AQ0114-101"/>
  </r>
  <r>
    <s v="NIKE"/>
    <n v="1128299"/>
    <d v="2021-08-13T00:00:00"/>
    <s v="Southeast"/>
    <s v="Georgia"/>
    <s v="Atlanta"/>
    <n v="150"/>
    <n v="3726"/>
    <n v="0.46"/>
    <x v="2"/>
    <s v="Nike Air Max 270 Flyknit"/>
    <s v="AO1023-005"/>
  </r>
  <r>
    <s v="NIKE"/>
    <n v="1128299"/>
    <d v="2021-08-13T00:00:00"/>
    <s v="Southeast"/>
    <s v="Georgia"/>
    <s v="Atlanta"/>
    <n v="113"/>
    <n v="3114.28"/>
    <n v="0.52"/>
    <x v="2"/>
    <s v="Air Jordan 13 Retro Chinese New Year"/>
    <s v="CW4409-100"/>
  </r>
  <r>
    <s v="NIKE"/>
    <n v="1128299"/>
    <d v="2021-08-13T00:00:00"/>
    <s v="Southeast"/>
    <s v="Georgia"/>
    <s v="Atlanta"/>
    <n v="126"/>
    <n v="3628.8"/>
    <n v="0.48"/>
    <x v="2"/>
    <s v="Nike Zoom Pegasus Turbo Shield"/>
    <s v="BQ1896-002"/>
  </r>
  <r>
    <s v="NIKE"/>
    <n v="1128299"/>
    <d v="2021-08-13T00:00:00"/>
    <s v="Southeast"/>
    <s v="Georgia"/>
    <s v="Atlanta"/>
    <n v="119"/>
    <n v="2832.2"/>
    <n v="0.35"/>
    <x v="2"/>
    <s v="Nike Air Wildwood ACG"/>
    <s v="AO3116-004"/>
  </r>
  <r>
    <s v="NIKE"/>
    <n v="1128299"/>
    <d v="2021-09-14T00:00:00"/>
    <s v="Southeast"/>
    <s v="Georgia"/>
    <s v="Atlanta"/>
    <n v="180"/>
    <n v="4179.6000000000004"/>
    <n v="0.54"/>
    <x v="2"/>
    <s v="Nike Air Max 720"/>
    <s v="CI3870-100"/>
  </r>
  <r>
    <s v="NIKE"/>
    <n v="1128299"/>
    <d v="2021-09-14T00:00:00"/>
    <s v="Southeast"/>
    <s v="Georgia"/>
    <s v="Atlanta"/>
    <n v="156"/>
    <n v="4032.6"/>
    <n v="0.55000000000000004"/>
    <x v="2"/>
    <s v="LeBron 16 Low"/>
    <s v="CI2668-004"/>
  </r>
  <r>
    <s v="NIKE"/>
    <n v="1128299"/>
    <d v="2021-09-14T00:00:00"/>
    <s v="Southeast"/>
    <s v="Georgia"/>
    <s v="Atlanta"/>
    <n v="135"/>
    <n v="2664.9"/>
    <n v="0.47"/>
    <x v="2"/>
    <s v="Air Jordan 14 Retro"/>
    <s v="487471-003"/>
  </r>
  <r>
    <s v="NIKE"/>
    <n v="1128299"/>
    <d v="2021-09-14T00:00:00"/>
    <s v="Southeast"/>
    <s v="Georgia"/>
    <s v="Atlanta"/>
    <n v="120"/>
    <n v="2786.4"/>
    <n v="0.54"/>
    <x v="2"/>
    <s v="Nike Air Force 1 Type-2"/>
    <s v="CT2584-100"/>
  </r>
  <r>
    <s v="NIKE"/>
    <n v="1128299"/>
    <d v="2021-09-14T00:00:00"/>
    <s v="Southeast"/>
    <s v="Georgia"/>
    <s v="Atlanta"/>
    <n v="100"/>
    <n v="2592"/>
    <n v="0.48"/>
    <x v="2"/>
    <s v="Nike Free RN Flyknit 3.0"/>
    <s v="AQ5708-201"/>
  </r>
  <r>
    <s v="NIKE"/>
    <n v="1128299"/>
    <d v="2021-09-14T00:00:00"/>
    <s v="Southeast"/>
    <s v="Georgia"/>
    <s v="Atlanta"/>
    <n v="131"/>
    <n v="3091.6"/>
    <n v="0.4"/>
    <x v="2"/>
    <s v="Nike SB Air Max Stefan Janoski 2"/>
    <s v="AQ7477-009"/>
  </r>
  <r>
    <s v="NIKE"/>
    <n v="1128299"/>
    <d v="2021-10-13T00:00:00"/>
    <s v="Southeast"/>
    <s v="Georgia"/>
    <s v="Atlanta"/>
    <n v="131"/>
    <n v="2806.02"/>
    <n v="0.51"/>
    <x v="2"/>
    <s v="Nike Air Zoom Pegasus 36 Trail"/>
    <s v="AR5676-401"/>
  </r>
  <r>
    <s v="NIKE"/>
    <n v="1128299"/>
    <d v="2021-10-13T00:00:00"/>
    <s v="Southeast"/>
    <s v="Georgia"/>
    <s v="Atlanta"/>
    <n v="142"/>
    <n v="3470.48"/>
    <n v="0.52"/>
    <x v="2"/>
    <s v="Nike Tiempo Legend 8 Club IC"/>
    <s v="AT6110-004"/>
  </r>
  <r>
    <s v="NIKE"/>
    <n v="1128299"/>
    <d v="2021-10-13T00:00:00"/>
    <s v="Southeast"/>
    <s v="Georgia"/>
    <s v="Atlanta"/>
    <n v="105"/>
    <n v="2072.6999999999998"/>
    <n v="0.47"/>
    <x v="2"/>
    <s v="Nike Flex TR 9"/>
    <s v="AQ7491-008"/>
  </r>
  <r>
    <s v="NIKE"/>
    <n v="1128299"/>
    <d v="2021-10-13T00:00:00"/>
    <s v="Southeast"/>
    <s v="Georgia"/>
    <s v="Atlanta"/>
    <n v="88"/>
    <n v="1936"/>
    <n v="0.5"/>
    <x v="2"/>
    <s v="Nike Epic Phantom React"/>
    <s v="CI1291-400"/>
  </r>
  <r>
    <s v="NIKE"/>
    <n v="1128299"/>
    <d v="2021-10-13T00:00:00"/>
    <s v="Southeast"/>
    <s v="Georgia"/>
    <s v="Atlanta"/>
    <n v="90"/>
    <n v="2070"/>
    <n v="0.46"/>
    <x v="2"/>
    <s v="Nike Metcon 5 AMP"/>
    <s v="CN5455-160"/>
  </r>
  <r>
    <s v="NIKE"/>
    <n v="1128299"/>
    <d v="2021-10-13T00:00:00"/>
    <s v="Southeast"/>
    <s v="Georgia"/>
    <s v="Atlanta"/>
    <n v="102"/>
    <n v="2545.92"/>
    <n v="0.39"/>
    <x v="2"/>
    <s v="Nike SB Air Zoom Bruin Edge"/>
    <s v="CD5036-100"/>
  </r>
  <r>
    <s v="NIKE"/>
    <n v="1128299"/>
    <d v="2021-11-13T00:00:00"/>
    <s v="Southeast"/>
    <s v="Georgia"/>
    <s v="Atlanta"/>
    <n v="137"/>
    <n v="3563.37"/>
    <n v="0.51"/>
    <x v="2"/>
    <s v="Nike ISPA Air Max 720"/>
    <s v="CQ6278-001"/>
  </r>
  <r>
    <s v="NIKE"/>
    <n v="1128299"/>
    <d v="2021-11-13T00:00:00"/>
    <s v="Southeast"/>
    <s v="Georgia"/>
    <s v="Atlanta"/>
    <n v="173"/>
    <n v="5418.36"/>
    <n v="0.54"/>
    <x v="2"/>
    <s v="Nike x Undercover React Presto"/>
    <s v="CU3459-200"/>
  </r>
  <r>
    <s v="NIKE"/>
    <n v="1128299"/>
    <d v="2021-11-13T00:00:00"/>
    <s v="Southeast"/>
    <s v="Georgia"/>
    <s v="Atlanta"/>
    <n v="115"/>
    <n v="2918.7"/>
    <n v="0.47"/>
    <x v="2"/>
    <s v="Nike Vandalised"/>
    <s v="BQ3610-100"/>
  </r>
  <r>
    <s v="NIKE"/>
    <n v="1128299"/>
    <d v="2021-11-13T00:00:00"/>
    <s v="Southeast"/>
    <s v="Georgia"/>
    <s v="Atlanta"/>
    <n v="116"/>
    <n v="3076.32"/>
    <n v="0.52"/>
    <x v="2"/>
    <s v="Nike Signal D/MS/X"/>
    <s v="AT5303-100"/>
  </r>
  <r>
    <s v="NIKE"/>
    <n v="1128299"/>
    <d v="2021-11-13T00:00:00"/>
    <s v="Southeast"/>
    <s v="Georgia"/>
    <s v="Atlanta"/>
    <n v="102"/>
    <n v="2876.4"/>
    <n v="0.47"/>
    <x v="2"/>
    <s v="Nike Air Max 720 (OBJ)"/>
    <s v="CK2531-001"/>
  </r>
  <r>
    <s v="NIKE"/>
    <n v="1128299"/>
    <d v="2021-11-13T00:00:00"/>
    <s v="Southeast"/>
    <s v="Georgia"/>
    <s v="Atlanta"/>
    <n v="124"/>
    <n v="2821"/>
    <n v="0.35"/>
    <x v="2"/>
    <s v="Nike Vandalised LX"/>
    <s v="BQ3611-100"/>
  </r>
  <r>
    <s v="NIKE"/>
    <n v="1128299"/>
    <d v="2021-12-12T00:00:00"/>
    <s v="Southeast"/>
    <s v="Georgia"/>
    <s v="Atlanta"/>
    <n v="203"/>
    <n v="5582.5"/>
    <n v="0.55000000000000004"/>
    <x v="2"/>
    <s v="Nike Canyon"/>
    <s v="CV5515-001"/>
  </r>
  <r>
    <s v="NIKE"/>
    <n v="1128299"/>
    <d v="2021-12-12T00:00:00"/>
    <s v="Southeast"/>
    <s v="Georgia"/>
    <s v="Atlanta"/>
    <n v="189"/>
    <n v="5809.86"/>
    <n v="0.53"/>
    <x v="2"/>
    <s v="Nike Flex RN 2019"/>
    <s v="AQ7487-201"/>
  </r>
  <r>
    <s v="NIKE"/>
    <n v="1128299"/>
    <d v="2021-12-12T00:00:00"/>
    <s v="Southeast"/>
    <s v="Georgia"/>
    <s v="Atlanta"/>
    <n v="138"/>
    <n v="3657"/>
    <n v="0.5"/>
    <x v="2"/>
    <s v="Nike Free RN 5.0"/>
    <s v="AQ1289-003"/>
  </r>
  <r>
    <s v="NIKE"/>
    <n v="1128299"/>
    <d v="2021-12-12T00:00:00"/>
    <s v="Southeast"/>
    <s v="Georgia"/>
    <s v="Atlanta"/>
    <n v="128"/>
    <n v="3264"/>
    <n v="0.5"/>
    <x v="2"/>
    <s v="NikeCourt Air Max Vapor Wing MS"/>
    <s v="BQ0129-106"/>
  </r>
  <r>
    <s v="NIKE"/>
    <n v="1128299"/>
    <d v="2021-12-12T00:00:00"/>
    <s v="Southeast"/>
    <s v="Georgia"/>
    <s v="Atlanta"/>
    <n v="116"/>
    <n v="3712"/>
    <n v="0.5"/>
    <x v="2"/>
    <s v="Nike Air Max 90 NS SE"/>
    <s v="881105-800"/>
  </r>
  <r>
    <s v="NIKE"/>
    <n v="1128299"/>
    <d v="2021-12-12T00:00:00"/>
    <s v="Southeast"/>
    <s v="Georgia"/>
    <s v="Atlanta"/>
    <n v="135"/>
    <n v="3024"/>
    <n v="0.35"/>
    <x v="2"/>
    <s v="Nike Mercurial Vapor 13 Club TF"/>
    <s v="AT7999-414"/>
  </r>
  <r>
    <s v="NIKE"/>
    <n v="1185732"/>
    <d v="2021-01-09T00:00:00"/>
    <s v="Southeast"/>
    <s v="Georgia"/>
    <s v="Atlanta"/>
    <n v="256"/>
    <n v="5790.72"/>
    <n v="0.57999999999999996"/>
    <x v="2"/>
    <s v="Nike React Vision"/>
    <s v="CI7523-002"/>
  </r>
  <r>
    <s v="NIKE"/>
    <n v="1185732"/>
    <d v="2021-01-09T00:00:00"/>
    <s v="Southeast"/>
    <s v="Georgia"/>
    <s v="Atlanta"/>
    <n v="206"/>
    <n v="3429.9"/>
    <n v="0.45"/>
    <x v="2"/>
    <s v="Nike Air Max 2090"/>
    <s v="CT7698-600"/>
  </r>
  <r>
    <s v="NIKE"/>
    <n v="1185732"/>
    <d v="2021-01-09T00:00:00"/>
    <s v="Southeast"/>
    <s v="Georgia"/>
    <s v="Atlanta"/>
    <n v="248"/>
    <n v="2804.88"/>
    <n v="0.39"/>
    <x v="2"/>
    <s v="Nike Air Max Dia Winter"/>
    <s v="BQ9665-301"/>
  </r>
  <r>
    <s v="NIKE"/>
    <n v="1185732"/>
    <d v="2021-01-09T00:00:00"/>
    <s v="Southeast"/>
    <s v="Georgia"/>
    <s v="Atlanta"/>
    <n v="203"/>
    <n v="3036.88"/>
    <n v="0.44"/>
    <x v="2"/>
    <s v="Nike Mercurial Superfly 7 Elite SE FG"/>
    <s v="CD6721-808"/>
  </r>
  <r>
    <s v="NIKE"/>
    <n v="1185732"/>
    <d v="2021-01-09T00:00:00"/>
    <s v="Southeast"/>
    <s v="Georgia"/>
    <s v="Atlanta"/>
    <n v="189"/>
    <n v="4175.01"/>
    <n v="0.47"/>
    <x v="2"/>
    <s v="Nike Zoom Pegasus Turbo 2"/>
    <s v="BV7766-100"/>
  </r>
  <r>
    <s v="NIKE"/>
    <n v="1185732"/>
    <d v="2021-01-09T00:00:00"/>
    <s v="Southeast"/>
    <s v="Georgia"/>
    <s v="Atlanta"/>
    <n v="239"/>
    <n v="5305.8"/>
    <n v="0.6"/>
    <x v="2"/>
    <s v="Nike SB Shane"/>
    <s v="BV0657-400"/>
  </r>
  <r>
    <s v="NIKE"/>
    <n v="1185732"/>
    <d v="2021-02-07T00:00:00"/>
    <s v="Southeast"/>
    <s v="Georgia"/>
    <s v="Atlanta"/>
    <n v="312"/>
    <n v="6995.04"/>
    <n v="0.59"/>
    <x v="2"/>
    <s v="Nike Kawa Shower"/>
    <s v="832655-001"/>
  </r>
  <r>
    <s v="NIKE"/>
    <n v="1185732"/>
    <d v="2021-02-07T00:00:00"/>
    <s v="Southeast"/>
    <s v="Georgia"/>
    <s v="Atlanta"/>
    <n v="218"/>
    <n v="3910.92"/>
    <n v="0.46"/>
    <x v="2"/>
    <s v="Nike Air VaporMax 360"/>
    <s v="CK2719-400"/>
  </r>
  <r>
    <s v="NIKE"/>
    <n v="1185732"/>
    <d v="2021-02-07T00:00:00"/>
    <s v="Southeast"/>
    <s v="Georgia"/>
    <s v="Atlanta"/>
    <n v="217"/>
    <n v="2328.41"/>
    <n v="0.37"/>
    <x v="2"/>
    <s v="Air Jordan 1 Mid"/>
    <s v="554724-050"/>
  </r>
  <r>
    <s v="NIKE"/>
    <n v="1185732"/>
    <d v="2021-02-07T00:00:00"/>
    <s v="Southeast"/>
    <s v="South Carolina"/>
    <s v="Charleston"/>
    <n v="169"/>
    <n v="2509.65"/>
    <n v="0.45"/>
    <x v="2"/>
    <s v="Nike Phantom Vision 2 Academy Dynamic Fit MG"/>
    <s v="CD4156-606"/>
  </r>
  <r>
    <s v="NIKE"/>
    <n v="1185732"/>
    <d v="2021-02-07T00:00:00"/>
    <s v="Southeast"/>
    <s v="South Carolina"/>
    <s v="Charleston"/>
    <n v="189"/>
    <n v="4352.67"/>
    <n v="0.47"/>
    <x v="2"/>
    <s v="Nike Air Max FF 720"/>
    <s v="AO3189-600"/>
  </r>
  <r>
    <s v="NIKE"/>
    <n v="1185732"/>
    <d v="2021-02-07T00:00:00"/>
    <s v="Southeast"/>
    <s v="South Carolina"/>
    <s v="Charleston"/>
    <n v="216"/>
    <n v="4773.6000000000004"/>
    <n v="0.65"/>
    <x v="2"/>
    <s v="Jordan Proto-Max 720"/>
    <s v="BQ6623-070"/>
  </r>
  <r>
    <s v="NIKE"/>
    <n v="1185732"/>
    <d v="2021-03-05T00:00:00"/>
    <s v="Southeast"/>
    <s v="South Carolina"/>
    <s v="Charleston"/>
    <n v="265"/>
    <n v="5072.1000000000004"/>
    <n v="0.57999999999999996"/>
    <x v="2"/>
    <s v="Nike Joyride Run Flyknit"/>
    <s v="AQ2731-500"/>
  </r>
  <r>
    <s v="NIKE"/>
    <n v="1185732"/>
    <d v="2021-03-05T00:00:00"/>
    <s v="Southeast"/>
    <s v="South Carolina"/>
    <s v="Charleston"/>
    <n v="210"/>
    <n v="3292.8"/>
    <n v="0.49"/>
    <x v="2"/>
    <s v="Nike Odyssey React Flyknit 2"/>
    <s v="AH1016-602"/>
  </r>
  <r>
    <s v="NIKE"/>
    <n v="1185732"/>
    <d v="2021-03-05T00:00:00"/>
    <s v="Southeast"/>
    <s v="South Carolina"/>
    <s v="Charleston"/>
    <n v="181"/>
    <n v="1650.72"/>
    <n v="0.38"/>
    <x v="2"/>
    <s v="Nike Joyride Optik"/>
    <s v="AJ6844-007"/>
  </r>
  <r>
    <s v="NIKE"/>
    <n v="1185732"/>
    <d v="2021-03-05T00:00:00"/>
    <s v="Southeast"/>
    <s v="South Carolina"/>
    <s v="Charleston"/>
    <n v="144"/>
    <n v="1632.96"/>
    <n v="0.42"/>
    <x v="2"/>
    <s v="Nike React Element 55 SE"/>
    <s v="CN3591-002"/>
  </r>
  <r>
    <s v="NIKE"/>
    <n v="1185732"/>
    <d v="2021-03-05T00:00:00"/>
    <s v="Southeast"/>
    <s v="South Carolina"/>
    <s v="Charleston"/>
    <n v="181"/>
    <n v="3562.08"/>
    <n v="0.48"/>
    <x v="2"/>
    <s v="Nike Air Max Dia LX"/>
    <s v="CI1214-004"/>
  </r>
  <r>
    <s v="NIKE"/>
    <n v="1185732"/>
    <d v="2021-03-05T00:00:00"/>
    <s v="Southeast"/>
    <s v="South Carolina"/>
    <s v="Charleston"/>
    <n v="189"/>
    <n v="3810.24"/>
    <n v="0.63"/>
    <x v="2"/>
    <s v="Nike Metcon 5"/>
    <s v="AQ1189-009"/>
  </r>
  <r>
    <s v="NIKE"/>
    <n v="1185732"/>
    <d v="2021-04-06T00:00:00"/>
    <s v="Southeast"/>
    <s v="South Carolina"/>
    <s v="Charleston"/>
    <n v="283"/>
    <n v="5323.23"/>
    <n v="0.56999999999999995"/>
    <x v="2"/>
    <s v="Nike Benassi"/>
    <s v="343880-090"/>
  </r>
  <r>
    <s v="NIKE"/>
    <n v="1185732"/>
    <d v="2021-04-06T00:00:00"/>
    <s v="Southeast"/>
    <s v="South Carolina"/>
    <s v="Charleston"/>
    <n v="182"/>
    <n v="2846.48"/>
    <n v="0.46"/>
    <x v="2"/>
    <s v="Nike Zoom KD12 'YouTube'"/>
    <s v="CQ7731-900"/>
  </r>
  <r>
    <s v="NIKE"/>
    <n v="1185732"/>
    <d v="2021-04-06T00:00:00"/>
    <s v="Southeast"/>
    <s v="South Carolina"/>
    <s v="Charleston"/>
    <n v="182"/>
    <n v="1659.84"/>
    <n v="0.38"/>
    <x v="2"/>
    <s v="Nike Air Force 1 React"/>
    <s v="CD4366-002"/>
  </r>
  <r>
    <s v="NIKE"/>
    <n v="1185732"/>
    <d v="2021-04-06T00:00:00"/>
    <s v="Southeast"/>
    <s v="South Carolina"/>
    <s v="Charleston"/>
    <n v="180"/>
    <n v="2089.8000000000002"/>
    <n v="0.43"/>
    <x v="2"/>
    <s v="Nike Air Max 90"/>
    <s v="CI5646-200"/>
  </r>
  <r>
    <s v="NIKE"/>
    <n v="1185732"/>
    <d v="2021-04-06T00:00:00"/>
    <s v="Southeast"/>
    <s v="South Carolina"/>
    <s v="Charleston"/>
    <n v="188"/>
    <n v="4418"/>
    <n v="0.5"/>
    <x v="2"/>
    <s v="Nike Air Zoom Pegasus 36"/>
    <s v="CD4573-001"/>
  </r>
  <r>
    <s v="NIKE"/>
    <n v="1185732"/>
    <d v="2021-04-06T00:00:00"/>
    <s v="Southeast"/>
    <s v="South Carolina"/>
    <s v="Charleston"/>
    <n v="209"/>
    <n v="5135.13"/>
    <n v="0.63"/>
    <x v="2"/>
    <s v="Nike Air Max 98 NRG"/>
    <s v="BQ5613-001"/>
  </r>
  <r>
    <s v="NIKE"/>
    <n v="1185732"/>
    <d v="2021-05-05T00:00:00"/>
    <s v="Southeast"/>
    <s v="South Carolina"/>
    <s v="Charleston"/>
    <n v="282"/>
    <n v="7444.8"/>
    <n v="0.55000000000000004"/>
    <x v="2"/>
    <s v="Nike Zoom Fly 3"/>
    <s v="AT8241-002"/>
  </r>
  <r>
    <s v="NIKE"/>
    <n v="1185732"/>
    <d v="2021-05-05T00:00:00"/>
    <s v="Southeast"/>
    <s v="South Carolina"/>
    <s v="Charleston"/>
    <n v="188"/>
    <n v="3807"/>
    <n v="0.45"/>
    <x v="2"/>
    <s v="Kyrie 6 EP"/>
    <s v="BQ4631-100"/>
  </r>
  <r>
    <s v="NIKE"/>
    <n v="1185732"/>
    <d v="2021-05-05T00:00:00"/>
    <s v="Southeast"/>
    <s v="South Carolina"/>
    <s v="Charleston"/>
    <n v="210"/>
    <n v="3185.7"/>
    <n v="0.37"/>
    <x v="2"/>
    <s v="Nike Air Force 1 Shadow"/>
    <s v="CI0919-100"/>
  </r>
  <r>
    <s v="NIKE"/>
    <n v="1185732"/>
    <d v="2021-05-05T00:00:00"/>
    <s v="Southeast"/>
    <s v="South Carolina"/>
    <s v="Charleston"/>
    <n v="182"/>
    <n v="3286.92"/>
    <n v="0.42"/>
    <x v="2"/>
    <s v="Nike Air Max Tailwind IV"/>
    <s v="AQ2567-002"/>
  </r>
  <r>
    <s v="NIKE"/>
    <n v="1185732"/>
    <d v="2021-05-05T00:00:00"/>
    <s v="Southeast"/>
    <s v="South Carolina"/>
    <s v="Charleston"/>
    <n v="196"/>
    <n v="5194"/>
    <n v="0.5"/>
    <x v="2"/>
    <s v="Nike Potential 3"/>
    <s v="844127-108"/>
  </r>
  <r>
    <s v="NIKE"/>
    <n v="1185732"/>
    <d v="2021-05-05T00:00:00"/>
    <s v="Southeast"/>
    <s v="South Carolina"/>
    <s v="Charleston"/>
    <n v="200"/>
    <n v="7080"/>
    <n v="0.6"/>
    <x v="2"/>
    <s v="Nike Mercurial Vapor 13 Academy IC"/>
    <s v="AT7993-414"/>
  </r>
  <r>
    <s v="NIKE"/>
    <n v="1185732"/>
    <d v="2021-06-07T00:00:00"/>
    <s v="Southeast"/>
    <s v="South Carolina"/>
    <s v="Charleston"/>
    <n v="273"/>
    <n v="7796.88"/>
    <n v="0.56000000000000005"/>
    <x v="2"/>
    <s v="Nike x Olivia Kim Air Max 98"/>
    <s v="CK3309-001"/>
  </r>
  <r>
    <s v="NIKE"/>
    <n v="1185732"/>
    <d v="2021-06-07T00:00:00"/>
    <s v="Southeast"/>
    <s v="South Carolina"/>
    <s v="Charleston"/>
    <n v="200"/>
    <n v="4410"/>
    <n v="0.45"/>
    <x v="2"/>
    <s v="NikeCourt Royale"/>
    <s v="749747-010"/>
  </r>
  <r>
    <s v="NIKE"/>
    <n v="1185732"/>
    <d v="2021-06-07T00:00:00"/>
    <s v="Southeast"/>
    <s v="South Carolina"/>
    <s v="Charleston"/>
    <n v="209"/>
    <n v="3536.28"/>
    <n v="0.36"/>
    <x v="2"/>
    <s v="Nike Air Huarache"/>
    <s v="634835-108"/>
  </r>
  <r>
    <s v="NIKE"/>
    <n v="1185732"/>
    <d v="2021-06-07T00:00:00"/>
    <s v="Southeast"/>
    <s v="South Carolina"/>
    <s v="Charleston"/>
    <n v="218"/>
    <n v="4610.7"/>
    <n v="0.45"/>
    <x v="2"/>
    <s v="KD Trey 5 VII EP"/>
    <s v="AT1198-401"/>
  </r>
  <r>
    <s v="NIKE"/>
    <n v="1185732"/>
    <d v="2021-06-07T00:00:00"/>
    <s v="Southeast"/>
    <s v="South Carolina"/>
    <s v="Charleston"/>
    <n v="195"/>
    <n v="5440.5"/>
    <n v="0.45"/>
    <x v="2"/>
    <s v="Nike Phantom Venom Academy FG"/>
    <s v="AO0566-606"/>
  </r>
  <r>
    <s v="NIKE"/>
    <n v="1185732"/>
    <d v="2021-06-07T00:00:00"/>
    <s v="Southeast"/>
    <s v="South Carolina"/>
    <s v="Charleston"/>
    <n v="250"/>
    <n v="10400"/>
    <n v="0.64"/>
    <x v="2"/>
    <s v="Nike Mercurial Vapor XII Club MG"/>
    <s v="AH7378-801"/>
  </r>
  <r>
    <s v="NIKE"/>
    <n v="1185732"/>
    <d v="2021-07-05T00:00:00"/>
    <s v="Southeast"/>
    <s v="South Carolina"/>
    <s v="Charleston"/>
    <n v="311"/>
    <n v="11559.87"/>
    <n v="0.59"/>
    <x v="2"/>
    <s v="Nike Phantom Vision 2 Elite Dynamic Fit FG"/>
    <s v="CD4161-606"/>
  </r>
  <r>
    <s v="NIKE"/>
    <n v="1185732"/>
    <d v="2021-07-05T00:00:00"/>
    <s v="Southeast"/>
    <s v="South Carolina"/>
    <s v="Charleston"/>
    <n v="270"/>
    <n v="7673.4"/>
    <n v="0.49"/>
    <x v="2"/>
    <s v="Nike Air Force 1 Mid '07"/>
    <s v="366731-100"/>
  </r>
  <r>
    <s v="NIKE"/>
    <n v="1185732"/>
    <d v="2021-07-05T00:00:00"/>
    <s v="Southeast"/>
    <s v="South Carolina"/>
    <s v="Charleston"/>
    <n v="248"/>
    <n v="4553.28"/>
    <n v="0.36"/>
    <x v="2"/>
    <s v="Nike Metcon 5 AMP"/>
    <s v="CD3398-063"/>
  </r>
  <r>
    <s v="NIKE"/>
    <n v="1185732"/>
    <d v="2021-07-05T00:00:00"/>
    <s v="Southeast"/>
    <s v="South Carolina"/>
    <s v="Charleston"/>
    <n v="202"/>
    <n v="4411.68"/>
    <n v="0.42"/>
    <x v="2"/>
    <s v="Nike Air Max 270 React"/>
    <s v="CT5064-001"/>
  </r>
  <r>
    <s v="NIKE"/>
    <n v="1185732"/>
    <d v="2021-07-05T00:00:00"/>
    <s v="Southeast"/>
    <s v="South Carolina"/>
    <s v="Charleston"/>
    <n v="240"/>
    <n v="6912"/>
    <n v="0.45"/>
    <x v="2"/>
    <s v="Nike Air Force 1 '07 Premium"/>
    <s v="BQ4424-700"/>
  </r>
  <r>
    <s v="NIKE"/>
    <n v="1185732"/>
    <d v="2021-07-05T00:00:00"/>
    <s v="Southeast"/>
    <s v="South Carolina"/>
    <s v="Charleston"/>
    <n v="244"/>
    <n v="10467.6"/>
    <n v="0.65"/>
    <x v="2"/>
    <s v="Air Jordan 12 Retro"/>
    <s v="130690-017"/>
  </r>
  <r>
    <s v="NIKE"/>
    <n v="1185732"/>
    <d v="2021-08-06T00:00:00"/>
    <s v="Southeast"/>
    <s v="South Carolina"/>
    <s v="Charleston"/>
    <n v="326"/>
    <n v="11520.84"/>
    <n v="0.56999999999999995"/>
    <x v="2"/>
    <s v="Nike Air Max 98 LX"/>
    <s v="AV4417-002"/>
  </r>
  <r>
    <s v="NIKE"/>
    <n v="1185732"/>
    <d v="2021-08-06T00:00:00"/>
    <s v="Southeast"/>
    <s v="South Carolina"/>
    <s v="Charleston"/>
    <n v="243"/>
    <n v="6429.78"/>
    <n v="0.49"/>
    <x v="2"/>
    <s v="Nike Mercurial Superfly 7 Club MG"/>
    <s v="AT7949-606"/>
  </r>
  <r>
    <s v="NIKE"/>
    <n v="1185732"/>
    <d v="2021-08-06T00:00:00"/>
    <s v="Southeast"/>
    <s v="South Carolina"/>
    <s v="Charleston"/>
    <n v="231"/>
    <n v="4620"/>
    <n v="0.4"/>
    <x v="2"/>
    <s v="Nike Phantom Venom Academy TF"/>
    <s v="AO0571-606"/>
  </r>
  <r>
    <s v="NIKE"/>
    <n v="1185732"/>
    <d v="2021-08-06T00:00:00"/>
    <s v="Southeast"/>
    <s v="South Carolina"/>
    <s v="Charleston"/>
    <n v="233"/>
    <n v="4203.32"/>
    <n v="0.41"/>
    <x v="2"/>
    <s v="Nike Mercurial Superfly 7 Academy MDS MG"/>
    <s v="BQ5427-401"/>
  </r>
  <r>
    <s v="NIKE"/>
    <n v="1185732"/>
    <d v="2021-08-06T00:00:00"/>
    <s v="Southeast"/>
    <s v="South Carolina"/>
    <s v="Charleston"/>
    <n v="225"/>
    <n v="5278.5"/>
    <n v="0.46"/>
    <x v="2"/>
    <s v="Nike SB Dunk High Pro"/>
    <s v="BQ6826-003"/>
  </r>
  <r>
    <s v="NIKE"/>
    <n v="1185732"/>
    <d v="2021-08-06T00:00:00"/>
    <s v="Southeast"/>
    <s v="South Carolina"/>
    <s v="Charleston"/>
    <n v="278"/>
    <n v="9835.64"/>
    <n v="0.61"/>
    <x v="2"/>
    <s v="Nike Phantom Vision Academy Dynamic Fit MG"/>
    <s v="AO3258-080"/>
  </r>
  <r>
    <s v="NIKE"/>
    <n v="1185732"/>
    <d v="2021-09-05T00:00:00"/>
    <s v="Southeast"/>
    <s v="South Carolina"/>
    <s v="Charleston"/>
    <n v="287"/>
    <n v="8489.4599999999991"/>
    <n v="0.57999999999999996"/>
    <x v="2"/>
    <s v="Nike Air Max 270 React"/>
    <s v="AT6174-004"/>
  </r>
  <r>
    <s v="NIKE"/>
    <n v="1185732"/>
    <d v="2021-09-05T00:00:00"/>
    <s v="Southeast"/>
    <s v="South Carolina"/>
    <s v="Charleston"/>
    <n v="223"/>
    <n v="5137.92"/>
    <n v="0.48"/>
    <x v="2"/>
    <s v="Nike Tiempo Legend 8 Elite FG"/>
    <s v="AT5293-004"/>
  </r>
  <r>
    <s v="NIKE"/>
    <n v="1185732"/>
    <d v="2021-09-05T00:00:00"/>
    <s v="Southeast"/>
    <s v="South Carolina"/>
    <s v="Charleston"/>
    <n v="196"/>
    <n v="2904.72"/>
    <n v="0.39"/>
    <x v="2"/>
    <s v="Nike SB Zoom Stefan Janoski Canvas RM"/>
    <s v="AR7718-001"/>
  </r>
  <r>
    <s v="NIKE"/>
    <n v="1185732"/>
    <d v="2021-09-05T00:00:00"/>
    <s v="Southeast"/>
    <s v="South Carolina"/>
    <s v="Charleston"/>
    <n v="210"/>
    <n v="3276"/>
    <n v="0.4"/>
    <x v="2"/>
    <s v="Nike Flex Contact 3"/>
    <s v="AQ7488-004"/>
  </r>
  <r>
    <s v="NIKE"/>
    <n v="1185732"/>
    <d v="2021-09-05T00:00:00"/>
    <s v="Southeast"/>
    <s v="South Carolina"/>
    <s v="Charleston"/>
    <n v="175"/>
    <n v="3864"/>
    <n v="0.46"/>
    <x v="2"/>
    <s v="Jordan 'Why Not?' Zer0.2 SE PF"/>
    <s v="AV4126-002"/>
  </r>
  <r>
    <s v="NIKE"/>
    <n v="1185732"/>
    <d v="2021-09-05T00:00:00"/>
    <s v="Southeast"/>
    <s v="South Carolina"/>
    <s v="Charleston"/>
    <n v="232"/>
    <n v="7238.4"/>
    <n v="0.6"/>
    <x v="2"/>
    <s v="Nike Shox TL Nova SP"/>
    <s v="CK2085-002"/>
  </r>
  <r>
    <s v="NIKE"/>
    <n v="1185732"/>
    <d v="2021-10-07T00:00:00"/>
    <s v="Southeast"/>
    <s v="South Carolina"/>
    <s v="Charleston"/>
    <n v="244"/>
    <n v="7320"/>
    <n v="0.6"/>
    <x v="2"/>
    <s v="Nike Air Max 90"/>
    <s v="CU0675-300"/>
  </r>
  <r>
    <s v="NIKE"/>
    <n v="1185732"/>
    <d v="2021-10-07T00:00:00"/>
    <s v="Southeast"/>
    <s v="South Carolina"/>
    <s v="Charleston"/>
    <n v="208"/>
    <n v="4368"/>
    <n v="0.5"/>
    <x v="2"/>
    <s v="Nike Benassi JDI Floral"/>
    <s v="618919-031"/>
  </r>
  <r>
    <s v="NIKE"/>
    <n v="1185732"/>
    <d v="2021-10-07T00:00:00"/>
    <s v="Southeast"/>
    <s v="South Carolina"/>
    <s v="Charleston"/>
    <n v="176"/>
    <n v="2814.24"/>
    <n v="0.39"/>
    <x v="2"/>
    <s v="Nike Phantom Vision 2 Club Dynamic Fit MG"/>
    <s v="CD4159-606"/>
  </r>
  <r>
    <s v="NIKE"/>
    <n v="1185732"/>
    <d v="2021-10-07T00:00:00"/>
    <s v="Southeast"/>
    <s v="South Carolina"/>
    <s v="Charleston"/>
    <n v="176"/>
    <n v="2886.4"/>
    <n v="0.4"/>
    <x v="2"/>
    <s v="Nike Potential 3"/>
    <s v="844127-108"/>
  </r>
  <r>
    <s v="NIKE"/>
    <n v="1185732"/>
    <d v="2021-10-07T00:00:00"/>
    <s v="Southeast"/>
    <s v="South Carolina"/>
    <s v="Charleston"/>
    <n v="189"/>
    <n v="4717.4399999999996"/>
    <n v="0.48"/>
    <x v="2"/>
    <s v="Nike Epic React Flyknit 2"/>
    <s v="BQ8927-102"/>
  </r>
  <r>
    <s v="NIKE"/>
    <n v="1185732"/>
    <d v="2021-10-07T00:00:00"/>
    <s v="Southeast"/>
    <s v="South Carolina"/>
    <s v="Charleston"/>
    <n v="225"/>
    <n v="8190"/>
    <n v="0.65"/>
    <x v="2"/>
    <s v="Nike Phantom Vision Club Dynamic Fit FG"/>
    <s v="AJ6959-717"/>
  </r>
  <r>
    <s v="NIKE"/>
    <n v="1185732"/>
    <d v="2021-11-06T00:00:00"/>
    <s v="Southeast"/>
    <s v="South Carolina"/>
    <s v="Charleston"/>
    <n v="278"/>
    <n v="7923"/>
    <n v="0.56999999999999995"/>
    <x v="2"/>
    <s v="Nike Air Max 97"/>
    <s v="921826-016"/>
  </r>
  <r>
    <s v="NIKE"/>
    <n v="1185732"/>
    <d v="2021-11-06T00:00:00"/>
    <s v="Southeast"/>
    <s v="South Carolina"/>
    <s v="Charleston"/>
    <n v="188"/>
    <n v="3722.4"/>
    <n v="0.45"/>
    <x v="2"/>
    <s v="Nike x Olivia Kim Air Force 1 '07"/>
    <s v="CK3314-400"/>
  </r>
  <r>
    <s v="NIKE"/>
    <n v="1185732"/>
    <d v="2021-11-06T00:00:00"/>
    <s v="Southeast"/>
    <s v="South Carolina"/>
    <s v="Charleston"/>
    <n v="202"/>
    <n v="3040.1"/>
    <n v="0.35"/>
    <x v="2"/>
    <s v="Nike TiempoX Lunar Legend VII Pro TF"/>
    <s v="AH7249-118"/>
  </r>
  <r>
    <s v="NIKE"/>
    <n v="1185732"/>
    <d v="2021-11-06T00:00:00"/>
    <s v="Southeast"/>
    <s v="South Carolina"/>
    <s v="Charleston"/>
    <n v="225"/>
    <n v="5008.5"/>
    <n v="0.42"/>
    <x v="2"/>
    <s v="Nike M2K Tekno"/>
    <s v="BQ3378-002"/>
  </r>
  <r>
    <s v="NIKE"/>
    <n v="1185732"/>
    <d v="2021-11-06T00:00:00"/>
    <s v="Southeast"/>
    <s v="South Carolina"/>
    <s v="Charleston"/>
    <n v="196"/>
    <n v="6079.92"/>
    <n v="0.47"/>
    <x v="2"/>
    <s v="Nike React City"/>
    <s v="BV7754-001"/>
  </r>
  <r>
    <s v="NIKE"/>
    <n v="1185732"/>
    <d v="2021-11-06T00:00:00"/>
    <s v="Southeast"/>
    <s v="South Carolina"/>
    <s v="Charleston"/>
    <n v="206"/>
    <n v="9603.7199999999993"/>
    <n v="0.63"/>
    <x v="2"/>
    <s v="Nike Epic Phantom React Flyknit"/>
    <s v="BV0415-300"/>
  </r>
  <r>
    <s v="NIKE"/>
    <n v="1185732"/>
    <d v="2021-12-05T00:00:00"/>
    <s v="Southeast"/>
    <s v="South Carolina"/>
    <s v="Charleston"/>
    <n v="290"/>
    <n v="11658"/>
    <n v="0.6"/>
    <x v="2"/>
    <s v="Nike SB Adversary Premium"/>
    <s v="CT3632-001"/>
  </r>
  <r>
    <s v="NIKE"/>
    <n v="1185732"/>
    <d v="2021-12-05T00:00:00"/>
    <s v="Southeast"/>
    <s v="South Carolina"/>
    <s v="Charleston"/>
    <n v="219"/>
    <n v="5715.9"/>
    <n v="0.45"/>
    <x v="2"/>
    <s v="Air Jordan 11 Low"/>
    <s v="AR5149-005"/>
  </r>
  <r>
    <s v="NIKE"/>
    <n v="1185732"/>
    <d v="2021-12-05T00:00:00"/>
    <s v="Southeast"/>
    <s v="South Carolina"/>
    <s v="Charleston"/>
    <n v="215"/>
    <n v="4214"/>
    <n v="0.35"/>
    <x v="2"/>
    <s v="Nike SB Air Zoom Bruin Edge"/>
    <s v="CD5036-100"/>
  </r>
  <r>
    <s v="NIKE"/>
    <n v="1185732"/>
    <d v="2021-12-05T00:00:00"/>
    <s v="Southeast"/>
    <s v="South Carolina"/>
    <s v="Charleston"/>
    <n v="194"/>
    <n v="5150.7"/>
    <n v="0.45"/>
    <x v="2"/>
    <s v="Nike Daybreak"/>
    <s v="CQ7619-700"/>
  </r>
  <r>
    <s v="NIKE"/>
    <n v="1185732"/>
    <d v="2021-12-05T00:00:00"/>
    <s v="Southeast"/>
    <s v="South Carolina"/>
    <s v="Charleston"/>
    <n v="225"/>
    <n v="6682.5"/>
    <n v="0.45"/>
    <x v="2"/>
    <s v="Nike Mercurial Superfly 7 Elite FG"/>
    <s v="AQ4174-049"/>
  </r>
  <r>
    <s v="NIKE"/>
    <n v="1185732"/>
    <d v="2021-12-05T00:00:00"/>
    <s v="Southeast"/>
    <s v="South Carolina"/>
    <s v="Charleston"/>
    <n v="228"/>
    <n v="9302.4"/>
    <n v="0.6"/>
    <x v="2"/>
    <s v="Nike Air Max 90 Essential"/>
    <s v="AJ1285-101"/>
  </r>
  <r>
    <s v="NIKE"/>
    <n v="1185732"/>
    <d v="2021-01-06T00:00:00"/>
    <s v="Southeast"/>
    <s v="South Carolina"/>
    <s v="Charleston"/>
    <n v="231"/>
    <n v="3811.5"/>
    <n v="0.5"/>
    <x v="2"/>
    <s v="Nike Air Zoom Pegasus 36 Premium Rise"/>
    <s v="AV6259-500"/>
  </r>
  <r>
    <s v="NIKE"/>
    <n v="1185732"/>
    <d v="2021-01-06T00:00:00"/>
    <s v="Southeast"/>
    <s v="South Carolina"/>
    <s v="Charleston"/>
    <n v="181"/>
    <n v="3077"/>
    <n v="0.5"/>
    <x v="2"/>
    <s v="Nike Tiempo Legend 8 Academy MG"/>
    <s v="AT5292-004"/>
  </r>
  <r>
    <s v="NIKE"/>
    <n v="1185732"/>
    <d v="2021-01-06T00:00:00"/>
    <s v="Southeast"/>
    <s v="South Carolina"/>
    <s v="Charleston"/>
    <n v="189"/>
    <n v="2449.44"/>
    <n v="0.54"/>
    <x v="2"/>
    <s v="Nike Tanjun"/>
    <s v="812654-011"/>
  </r>
  <r>
    <s v="NIKE"/>
    <n v="1185732"/>
    <d v="2021-01-06T00:00:00"/>
    <s v="Southeast"/>
    <s v="South Carolina"/>
    <s v="Charleston"/>
    <n v="173"/>
    <n v="2759.35"/>
    <n v="0.55000000000000004"/>
    <x v="2"/>
    <s v="Nike Air Max Triax 96 SP"/>
    <s v="CT5543-300"/>
  </r>
  <r>
    <s v="NIKE"/>
    <n v="1185732"/>
    <d v="2021-01-06T00:00:00"/>
    <s v="Southeast"/>
    <s v="South Carolina"/>
    <s v="Charleston"/>
    <n v="156"/>
    <n v="3013.92"/>
    <n v="0.46"/>
    <x v="2"/>
    <s v="Nike SB Charge Slip Premium"/>
    <s v="CT3110-400"/>
  </r>
  <r>
    <s v="NIKE"/>
    <n v="1185732"/>
    <d v="2021-01-06T00:00:00"/>
    <s v="Southeast"/>
    <s v="South Carolina"/>
    <s v="Charleston"/>
    <n v="196"/>
    <n v="4264.96"/>
    <n v="0.64"/>
    <x v="2"/>
    <s v="Nike Air Max 2090"/>
    <s v="CU9174-600"/>
  </r>
  <r>
    <s v="NIKE"/>
    <n v="1185732"/>
    <d v="2021-02-04T00:00:00"/>
    <s v="Southeast"/>
    <s v="South Carolina"/>
    <s v="Charleston"/>
    <n v="263"/>
    <n v="4471"/>
    <n v="0.5"/>
    <x v="2"/>
    <s v="LeBron 16 Low"/>
    <s v="CI2668-004"/>
  </r>
  <r>
    <s v="NIKE"/>
    <n v="1185732"/>
    <d v="2021-02-04T00:00:00"/>
    <s v="Southeast"/>
    <s v="South Carolina"/>
    <s v="Charleston"/>
    <n v="188"/>
    <n v="3068.16"/>
    <n v="0.48"/>
    <x v="2"/>
    <s v="Nike Zoom Rival Fly 2"/>
    <s v="CJ0509-001"/>
  </r>
  <r>
    <s v="NIKE"/>
    <n v="1185732"/>
    <d v="2021-02-04T00:00:00"/>
    <s v="Southeast"/>
    <s v="South Carolina"/>
    <s v="Charleston"/>
    <n v="169"/>
    <n v="2137.85"/>
    <n v="0.55000000000000004"/>
    <x v="2"/>
    <s v="Nike x Olivia Kim Air Mowabb"/>
    <s v="CK3312-001"/>
  </r>
  <r>
    <s v="NIKE"/>
    <n v="1185732"/>
    <d v="2021-02-04T00:00:00"/>
    <s v="Southeast"/>
    <s v="North Carolina"/>
    <s v="Charlotte"/>
    <n v="142"/>
    <n v="2059"/>
    <n v="0.5"/>
    <x v="2"/>
    <s v="Nike Offcourt SE"/>
    <s v="CT0624-100"/>
  </r>
  <r>
    <s v="NIKE"/>
    <n v="1185732"/>
    <d v="2021-02-04T00:00:00"/>
    <s v="Southeast"/>
    <s v="North Carolina"/>
    <s v="Charlotte"/>
    <n v="180"/>
    <n v="3960"/>
    <n v="0.5"/>
    <x v="2"/>
    <s v="Nike Zoom Pegasus Turbo Shield"/>
    <s v="CJ9712-001"/>
  </r>
  <r>
    <s v="NIKE"/>
    <n v="1185732"/>
    <d v="2021-02-04T00:00:00"/>
    <s v="Southeast"/>
    <s v="North Carolina"/>
    <s v="Charlotte"/>
    <n v="203"/>
    <n v="3532.2"/>
    <n v="0.6"/>
    <x v="2"/>
    <s v="Nike Air Max 97"/>
    <s v="CT1549-001"/>
  </r>
  <r>
    <s v="NIKE"/>
    <n v="1185732"/>
    <d v="2021-03-02T00:00:00"/>
    <s v="Southeast"/>
    <s v="North Carolina"/>
    <s v="Charlotte"/>
    <n v="276"/>
    <n v="4173.12"/>
    <n v="0.54"/>
    <x v="2"/>
    <s v="Nike Air Max 720 SE"/>
    <s v="CD0683-600"/>
  </r>
  <r>
    <s v="NIKE"/>
    <n v="1185732"/>
    <d v="2021-03-02T00:00:00"/>
    <s v="Southeast"/>
    <s v="North Carolina"/>
    <s v="Charlotte"/>
    <n v="150"/>
    <n v="1957.5"/>
    <n v="0.45"/>
    <x v="2"/>
    <s v="Nike Revolution 5 FlyEase"/>
    <s v="BQ3212-600"/>
  </r>
  <r>
    <s v="NIKE"/>
    <n v="1185732"/>
    <d v="2021-03-02T00:00:00"/>
    <s v="Southeast"/>
    <s v="North Carolina"/>
    <s v="Charlotte"/>
    <n v="181"/>
    <n v="1788.28"/>
    <n v="0.52"/>
    <x v="2"/>
    <s v="Nike Classic Cortez"/>
    <s v="807471-101"/>
  </r>
  <r>
    <s v="NIKE"/>
    <n v="1185732"/>
    <d v="2021-03-02T00:00:00"/>
    <s v="Southeast"/>
    <s v="North Carolina"/>
    <s v="Charlotte"/>
    <n v="124"/>
    <n v="1674"/>
    <n v="0.54"/>
    <x v="2"/>
    <s v="Nike Precision 4"/>
    <s v="CK1069-001"/>
  </r>
  <r>
    <s v="NIKE"/>
    <n v="1185732"/>
    <d v="2021-03-02T00:00:00"/>
    <s v="Southeast"/>
    <s v="North Carolina"/>
    <s v="Charlotte"/>
    <n v="158"/>
    <n v="2630.7"/>
    <n v="0.45"/>
    <x v="2"/>
    <s v="Nike Air Max 200"/>
    <s v="AT6175-100"/>
  </r>
  <r>
    <s v="NIKE"/>
    <n v="1185732"/>
    <d v="2021-03-02T00:00:00"/>
    <s v="Southeast"/>
    <s v="North Carolina"/>
    <s v="Charlotte"/>
    <n v="169"/>
    <n v="2829.06"/>
    <n v="0.62"/>
    <x v="2"/>
    <s v="Nike Air Max 270"/>
    <s v="AH6789-023"/>
  </r>
  <r>
    <s v="NIKE"/>
    <n v="1185732"/>
    <d v="2021-04-03T00:00:00"/>
    <s v="Southeast"/>
    <s v="North Carolina"/>
    <s v="Charlotte"/>
    <n v="263"/>
    <n v="3834.54"/>
    <n v="0.54"/>
    <x v="2"/>
    <s v="Nike Mercurial Vapor 13 Academy TF"/>
    <s v="AT7996-414"/>
  </r>
  <r>
    <s v="NIKE"/>
    <n v="1185732"/>
    <d v="2021-04-03T00:00:00"/>
    <s v="Southeast"/>
    <s v="North Carolina"/>
    <s v="Charlotte"/>
    <n v="155"/>
    <n v="2039.8"/>
    <n v="0.47"/>
    <x v="2"/>
    <s v="Nike SFB Gen 2 20cm (approx.)"/>
    <s v="922474-001"/>
  </r>
  <r>
    <s v="NIKE"/>
    <n v="1185732"/>
    <d v="2021-04-03T00:00:00"/>
    <s v="Southeast"/>
    <s v="North Carolina"/>
    <s v="Charlotte"/>
    <n v="144"/>
    <n v="1584"/>
    <n v="0.55000000000000004"/>
    <x v="2"/>
    <s v="Nike Air Max Dia"/>
    <s v="CI3898-200"/>
  </r>
  <r>
    <s v="NIKE"/>
    <n v="1185732"/>
    <d v="2021-04-03T00:00:00"/>
    <s v="Southeast"/>
    <s v="North Carolina"/>
    <s v="Charlotte"/>
    <n v="140"/>
    <n v="1814.4"/>
    <n v="0.54"/>
    <x v="2"/>
    <s v="Nike SB Alleyoop"/>
    <s v="CJ0882-001"/>
  </r>
  <r>
    <s v="NIKE"/>
    <n v="1185732"/>
    <d v="2021-04-03T00:00:00"/>
    <s v="Southeast"/>
    <s v="North Carolina"/>
    <s v="Charlotte"/>
    <n v="131"/>
    <n v="2751"/>
    <n v="0.5"/>
    <x v="2"/>
    <s v="Nike Zoom Rise"/>
    <s v="BQ5467-101"/>
  </r>
  <r>
    <s v="NIKE"/>
    <n v="1185732"/>
    <d v="2021-04-03T00:00:00"/>
    <s v="Southeast"/>
    <s v="North Carolina"/>
    <s v="Charlotte"/>
    <n v="189"/>
    <n v="3689.28"/>
    <n v="0.61"/>
    <x v="2"/>
    <s v="Nike Phantom Vision Academy Dynamic Fit IC"/>
    <s v="AO3267-080"/>
  </r>
  <r>
    <s v="NIKE"/>
    <n v="1185732"/>
    <d v="2021-05-02T00:00:00"/>
    <s v="Southeast"/>
    <s v="North Carolina"/>
    <s v="Charlotte"/>
    <n v="246"/>
    <n v="5547.3"/>
    <n v="0.55000000000000004"/>
    <x v="2"/>
    <s v="Air Jordan 1 Low"/>
    <s v="553558-125"/>
  </r>
  <r>
    <s v="NIKE"/>
    <n v="1185732"/>
    <d v="2021-05-02T00:00:00"/>
    <s v="Southeast"/>
    <s v="North Carolina"/>
    <s v="Charlotte"/>
    <n v="182"/>
    <n v="3516.24"/>
    <n v="0.46"/>
    <x v="2"/>
    <s v="Nike Air Max Bella TR 2"/>
    <s v="AQ7492-010"/>
  </r>
  <r>
    <s v="NIKE"/>
    <n v="1185732"/>
    <d v="2021-05-02T00:00:00"/>
    <s v="Southeast"/>
    <s v="North Carolina"/>
    <s v="Charlotte"/>
    <n v="169"/>
    <n v="3314.09"/>
    <n v="0.53"/>
    <x v="2"/>
    <s v="Nike Air Zoom Terra Kiger 6"/>
    <s v="CJ0220-400"/>
  </r>
  <r>
    <s v="NIKE"/>
    <n v="1185732"/>
    <d v="2021-05-02T00:00:00"/>
    <s v="Southeast"/>
    <s v="North Carolina"/>
    <s v="Charlotte"/>
    <n v="150"/>
    <n v="3078"/>
    <n v="0.54"/>
    <x v="2"/>
    <s v="Jordan Proto-React Z"/>
    <s v="CI3794-600"/>
  </r>
  <r>
    <s v="NIKE"/>
    <n v="1185732"/>
    <d v="2021-05-02T00:00:00"/>
    <s v="Southeast"/>
    <s v="North Carolina"/>
    <s v="Charlotte"/>
    <n v="150"/>
    <n v="3381"/>
    <n v="0.49"/>
    <x v="2"/>
    <s v="Nike Air Force 1 SP"/>
    <s v="CQ6566-700"/>
  </r>
  <r>
    <s v="NIKE"/>
    <n v="1185732"/>
    <d v="2021-05-02T00:00:00"/>
    <s v="Southeast"/>
    <s v="North Carolina"/>
    <s v="Charlotte"/>
    <n v="203"/>
    <n v="6418.86"/>
    <n v="0.62"/>
    <x v="2"/>
    <s v="Nike Zoom Pegasus Turbo"/>
    <s v="AJ4115-060"/>
  </r>
  <r>
    <s v="NIKE"/>
    <n v="1185732"/>
    <d v="2021-06-04T00:00:00"/>
    <s v="Southeast"/>
    <s v="North Carolina"/>
    <s v="Charlotte"/>
    <n v="238"/>
    <n v="6021.4"/>
    <n v="0.55000000000000004"/>
    <x v="2"/>
    <s v="Nike Free RN 5.0"/>
    <s v="AQ1316-500"/>
  </r>
  <r>
    <s v="NIKE"/>
    <n v="1185732"/>
    <d v="2021-06-04T00:00:00"/>
    <s v="Southeast"/>
    <s v="North Carolina"/>
    <s v="Charlotte"/>
    <n v="182"/>
    <n v="3592.68"/>
    <n v="0.47"/>
    <x v="2"/>
    <s v="Air Jordan OG"/>
    <s v="133000-106"/>
  </r>
  <r>
    <s v="NIKE"/>
    <n v="1185732"/>
    <d v="2021-06-04T00:00:00"/>
    <s v="Southeast"/>
    <s v="North Carolina"/>
    <s v="Charlotte"/>
    <n v="169"/>
    <n v="4289.22"/>
    <n v="0.54"/>
    <x v="2"/>
    <s v="Nike Air Zoom Pegasus 36"/>
    <s v="BV5740-101"/>
  </r>
  <r>
    <s v="NIKE"/>
    <n v="1185732"/>
    <d v="2021-06-04T00:00:00"/>
    <s v="Southeast"/>
    <s v="North Carolina"/>
    <s v="Charlotte"/>
    <n v="169"/>
    <n v="4223.3100000000004"/>
    <n v="0.51"/>
    <x v="2"/>
    <s v="Nike Air Max Tailwind IV SE"/>
    <s v="CJ9681-001"/>
  </r>
  <r>
    <s v="NIKE"/>
    <n v="1185732"/>
    <d v="2021-06-04T00:00:00"/>
    <s v="Southeast"/>
    <s v="North Carolina"/>
    <s v="Charlotte"/>
    <n v="163"/>
    <n v="4872.07"/>
    <n v="0.49"/>
    <x v="2"/>
    <s v="Nike Air VaporMax 2019 Premium"/>
    <s v="AT6817-300"/>
  </r>
  <r>
    <s v="NIKE"/>
    <n v="1185732"/>
    <d v="2021-06-04T00:00:00"/>
    <s v="Southeast"/>
    <s v="North Carolina"/>
    <s v="Charlotte"/>
    <n v="231"/>
    <n v="9286.2000000000007"/>
    <n v="0.6"/>
    <x v="2"/>
    <s v="NikeCourt Air Zoom Vapor Cage 4"/>
    <s v="CD0431-107"/>
  </r>
  <r>
    <s v="NIKE"/>
    <n v="1185732"/>
    <d v="2021-07-02T00:00:00"/>
    <s v="Southeast"/>
    <s v="North Carolina"/>
    <s v="Charlotte"/>
    <n v="294"/>
    <n v="8820"/>
    <n v="0.5"/>
    <x v="2"/>
    <s v="Air Jordan 1 Nova XX"/>
    <s v="AV4052-116"/>
  </r>
  <r>
    <s v="NIKE"/>
    <n v="1185732"/>
    <d v="2021-07-02T00:00:00"/>
    <s v="Southeast"/>
    <s v="North Carolina"/>
    <s v="Charlotte"/>
    <n v="224"/>
    <n v="6496"/>
    <n v="0.5"/>
    <x v="2"/>
    <s v="Nike Air Max Tailwind IV"/>
    <s v="CK4122-100"/>
  </r>
  <r>
    <s v="NIKE"/>
    <n v="1185732"/>
    <d v="2021-07-02T00:00:00"/>
    <s v="Southeast"/>
    <s v="North Carolina"/>
    <s v="Charlotte"/>
    <n v="196"/>
    <n v="5713.4"/>
    <n v="0.55000000000000004"/>
    <x v="2"/>
    <s v="Nike Flex RN 2019"/>
    <s v="AQ7483-001"/>
  </r>
  <r>
    <s v="NIKE"/>
    <n v="1185732"/>
    <d v="2021-07-02T00:00:00"/>
    <s v="Southeast"/>
    <s v="North Carolina"/>
    <s v="Charlotte"/>
    <n v="203"/>
    <n v="5383.56"/>
    <n v="0.51"/>
    <x v="2"/>
    <s v="Nike Mercurial Superfly 7 Club TF"/>
    <s v="AT7980-606"/>
  </r>
  <r>
    <s v="NIKE"/>
    <n v="1185732"/>
    <d v="2021-07-02T00:00:00"/>
    <s v="Southeast"/>
    <s v="North Carolina"/>
    <s v="Charlotte"/>
    <n v="182"/>
    <n v="5261.62"/>
    <n v="0.49"/>
    <x v="2"/>
    <s v="Nike Free X Metcon 2"/>
    <s v="CD8526-446"/>
  </r>
  <r>
    <s v="NIKE"/>
    <n v="1185732"/>
    <d v="2021-07-02T00:00:00"/>
    <s v="Southeast"/>
    <s v="North Carolina"/>
    <s v="Charlotte"/>
    <n v="263"/>
    <n v="10604.16"/>
    <n v="0.63"/>
    <x v="2"/>
    <s v="Nike Mercurial Vapor 13 Academy MDS MG"/>
    <s v="CJ1292-703"/>
  </r>
  <r>
    <s v="NIKE"/>
    <n v="1185732"/>
    <d v="2021-08-03T00:00:00"/>
    <s v="Southeast"/>
    <s v="North Carolina"/>
    <s v="Charlotte"/>
    <n v="308"/>
    <n v="9957.64"/>
    <n v="0.53"/>
    <x v="2"/>
    <s v="Nike Air Max Impact"/>
    <s v="CI1396-004"/>
  </r>
  <r>
    <s v="NIKE"/>
    <n v="1185732"/>
    <d v="2021-08-03T00:00:00"/>
    <s v="Southeast"/>
    <s v="North Carolina"/>
    <s v="Charlotte"/>
    <n v="200"/>
    <n v="5220"/>
    <n v="0.45"/>
    <x v="2"/>
    <s v="Nike Classic Cortez"/>
    <s v="807471-103"/>
  </r>
  <r>
    <s v="NIKE"/>
    <n v="1185732"/>
    <d v="2021-08-03T00:00:00"/>
    <s v="Southeast"/>
    <s v="North Carolina"/>
    <s v="Charlotte"/>
    <n v="210"/>
    <n v="6010.2"/>
    <n v="0.53"/>
    <x v="2"/>
    <s v="Nike Air Max 90 Premium"/>
    <s v="CJ1794-600"/>
  </r>
  <r>
    <s v="NIKE"/>
    <n v="1185732"/>
    <d v="2021-08-03T00:00:00"/>
    <s v="Southeast"/>
    <s v="North Carolina"/>
    <s v="Charlotte"/>
    <n v="182"/>
    <n v="4244.24"/>
    <n v="0.53"/>
    <x v="2"/>
    <s v="Nike Renew Run"/>
    <s v="CK6360-001"/>
  </r>
  <r>
    <s v="NIKE"/>
    <n v="1185732"/>
    <d v="2021-08-03T00:00:00"/>
    <s v="Southeast"/>
    <s v="North Carolina"/>
    <s v="Charlotte"/>
    <n v="176"/>
    <n v="4477.4399999999996"/>
    <n v="0.48"/>
    <x v="2"/>
    <s v="Nike Air Max 270 Special Edition"/>
    <s v="CQ6549-001"/>
  </r>
  <r>
    <s v="NIKE"/>
    <n v="1185732"/>
    <d v="2021-08-03T00:00:00"/>
    <s v="Southeast"/>
    <s v="North Carolina"/>
    <s v="Charlotte"/>
    <n v="231"/>
    <n v="7983.36"/>
    <n v="0.64"/>
    <x v="2"/>
    <s v="Nike React Metcon AMP"/>
    <s v="CN5501-046"/>
  </r>
  <r>
    <s v="NIKE"/>
    <n v="1185732"/>
    <d v="2021-09-02T00:00:00"/>
    <s v="Southeast"/>
    <s v="North Carolina"/>
    <s v="Charlotte"/>
    <n v="250"/>
    <n v="6890"/>
    <n v="0.52"/>
    <x v="2"/>
    <s v="Nike Air Force 1 Sage Low"/>
    <s v="AR5339-002"/>
  </r>
  <r>
    <s v="NIKE"/>
    <n v="1185732"/>
    <d v="2021-09-02T00:00:00"/>
    <s v="Southeast"/>
    <s v="North Carolina"/>
    <s v="Charlotte"/>
    <n v="181"/>
    <n v="4434.5"/>
    <n v="0.5"/>
    <x v="2"/>
    <s v="Nike Air Max Triax 96"/>
    <s v="CD2053-105"/>
  </r>
  <r>
    <s v="NIKE"/>
    <n v="1185732"/>
    <d v="2021-09-02T00:00:00"/>
    <s v="Southeast"/>
    <s v="North Carolina"/>
    <s v="Charlotte"/>
    <n v="175"/>
    <n v="2499"/>
    <n v="0.51"/>
    <x v="2"/>
    <s v="Nike Mercurial Vapor 13 Academy MDS TF"/>
    <s v="CJ1306-401"/>
  </r>
  <r>
    <s v="NIKE"/>
    <n v="1185732"/>
    <d v="2021-09-02T00:00:00"/>
    <s v="Southeast"/>
    <s v="North Carolina"/>
    <s v="Charlotte"/>
    <n v="150"/>
    <n v="2100"/>
    <n v="0.5"/>
    <x v="2"/>
    <s v="PG 3 NASA"/>
    <s v="CI2666-400"/>
  </r>
  <r>
    <s v="NIKE"/>
    <n v="1185732"/>
    <d v="2021-09-02T00:00:00"/>
    <s v="Southeast"/>
    <s v="North Carolina"/>
    <s v="Charlotte"/>
    <n v="156"/>
    <n v="2726.88"/>
    <n v="0.46"/>
    <x v="2"/>
    <s v="Nike Mercurial Vapor 13 Academy MDS IC"/>
    <s v="CJ1300-401"/>
  </r>
  <r>
    <s v="NIKE"/>
    <n v="1185732"/>
    <d v="2021-09-02T00:00:00"/>
    <s v="Southeast"/>
    <s v="North Carolina"/>
    <s v="Charlotte"/>
    <n v="203"/>
    <n v="5077.03"/>
    <n v="0.61"/>
    <x v="2"/>
    <s v="Nike Tiempo Legend 8 Club MG"/>
    <s v="AT6107-606"/>
  </r>
  <r>
    <s v="NIKE"/>
    <n v="1185732"/>
    <d v="2021-10-04T00:00:00"/>
    <s v="Southeast"/>
    <s v="North Carolina"/>
    <s v="Charlotte"/>
    <n v="245"/>
    <n v="5556.6"/>
    <n v="0.54"/>
    <x v="2"/>
    <s v="Nike Air Max 90"/>
    <s v="CI7395-100"/>
  </r>
  <r>
    <s v="NIKE"/>
    <n v="1185732"/>
    <d v="2021-10-04T00:00:00"/>
    <s v="Southeast"/>
    <s v="North Carolina"/>
    <s v="Charlotte"/>
    <n v="196"/>
    <n v="2975.28"/>
    <n v="0.46"/>
    <x v="2"/>
    <s v="Nike Air VaporMax Flyknit 2 LXX"/>
    <s v="AT5673-700"/>
  </r>
  <r>
    <s v="NIKE"/>
    <n v="1185732"/>
    <d v="2021-10-04T00:00:00"/>
    <s v="Southeast"/>
    <s v="North Carolina"/>
    <s v="Charlotte"/>
    <n v="150"/>
    <n v="2601"/>
    <n v="0.51"/>
    <x v="2"/>
    <s v="Nike Mercurial Superfly 7 Elite SE FG"/>
    <s v="CT1099-093"/>
  </r>
  <r>
    <s v="NIKE"/>
    <n v="1185732"/>
    <d v="2021-10-04T00:00:00"/>
    <s v="Southeast"/>
    <s v="North Carolina"/>
    <s v="Charlotte"/>
    <n v="160"/>
    <n v="2937.6"/>
    <n v="0.54"/>
    <x v="2"/>
    <s v="Nike Free RN 5.0 AW"/>
    <s v="BV7775-100"/>
  </r>
  <r>
    <s v="NIKE"/>
    <n v="1185732"/>
    <d v="2021-10-04T00:00:00"/>
    <s v="Southeast"/>
    <s v="North Carolina"/>
    <s v="Charlotte"/>
    <n v="149"/>
    <n v="2941.26"/>
    <n v="0.47"/>
    <x v="2"/>
    <s v="Air Jordan 1 Jester XX Low Laced"/>
    <s v="CI7815-602"/>
  </r>
  <r>
    <s v="NIKE"/>
    <n v="1185732"/>
    <d v="2021-10-04T00:00:00"/>
    <s v="Southeast"/>
    <s v="North Carolina"/>
    <s v="Charlotte"/>
    <n v="176"/>
    <n v="5322.24"/>
    <n v="0.63"/>
    <x v="2"/>
    <s v="Nike Metcon 5 Premium"/>
    <s v="CJ0818-146"/>
  </r>
  <r>
    <s v="NIKE"/>
    <n v="1185732"/>
    <d v="2021-11-03T00:00:00"/>
    <s v="Southeast"/>
    <s v="North Carolina"/>
    <s v="Charlotte"/>
    <n v="215"/>
    <n v="5203"/>
    <n v="0.55000000000000004"/>
    <x v="2"/>
    <s v="Nike Free RN 5.0"/>
    <s v="CI1289-100"/>
  </r>
  <r>
    <s v="NIKE"/>
    <n v="1185732"/>
    <d v="2021-11-03T00:00:00"/>
    <s v="Southeast"/>
    <s v="North Carolina"/>
    <s v="Charlotte"/>
    <n v="195"/>
    <n v="2932.8"/>
    <n v="0.47"/>
    <x v="2"/>
    <s v="Nike Zoom Rival Fly"/>
    <s v="CD7287-003"/>
  </r>
  <r>
    <s v="NIKE"/>
    <n v="1185732"/>
    <d v="2021-11-03T00:00:00"/>
    <s v="Southeast"/>
    <s v="North Carolina"/>
    <s v="Charlotte"/>
    <n v="167"/>
    <n v="3426.84"/>
    <n v="0.54"/>
    <x v="2"/>
    <s v="Nike SB Zoom Stefan Janoski Canvas RM"/>
    <s v="AR7718-001"/>
  </r>
  <r>
    <s v="NIKE"/>
    <n v="1185732"/>
    <d v="2021-11-03T00:00:00"/>
    <s v="Southeast"/>
    <s v="North Carolina"/>
    <s v="Charlotte"/>
    <n v="163"/>
    <n v="4572.1499999999996"/>
    <n v="0.51"/>
    <x v="2"/>
    <s v="Nike Tiempo Legend 8 Academy IC"/>
    <s v="AT6099-606"/>
  </r>
  <r>
    <s v="NIKE"/>
    <n v="1185732"/>
    <d v="2021-11-03T00:00:00"/>
    <s v="Southeast"/>
    <s v="North Carolina"/>
    <s v="Charlotte"/>
    <n v="163"/>
    <n v="5750.64"/>
    <n v="0.49"/>
    <x v="2"/>
    <s v="Nike SB Bruin High"/>
    <s v="923112-001"/>
  </r>
  <r>
    <s v="NIKE"/>
    <n v="1185732"/>
    <d v="2021-11-03T00:00:00"/>
    <s v="Southeast"/>
    <s v="North Carolina"/>
    <s v="Charlotte"/>
    <n v="210"/>
    <n v="9676.7999999999993"/>
    <n v="0.64"/>
    <x v="2"/>
    <s v="PG 3"/>
    <s v="AO2607-401"/>
  </r>
  <r>
    <s v="NIKE"/>
    <n v="1185732"/>
    <d v="2021-12-02T00:00:00"/>
    <s v="Southeast"/>
    <s v="North Carolina"/>
    <s v="Charlotte"/>
    <n v="244"/>
    <n v="7964.16"/>
    <n v="0.51"/>
    <x v="2"/>
    <s v="Nike Free TR Ultra"/>
    <s v="AO3424-001"/>
  </r>
  <r>
    <s v="NIKE"/>
    <n v="1185732"/>
    <d v="2021-12-02T00:00:00"/>
    <s v="Southeast"/>
    <s v="North Carolina"/>
    <s v="Charlotte"/>
    <n v="202"/>
    <n v="4999.5"/>
    <n v="0.45"/>
    <x v="2"/>
    <s v="Nike PhantomVNM Club FG"/>
    <s v="AO0577-717"/>
  </r>
  <r>
    <s v="NIKE"/>
    <n v="1185732"/>
    <d v="2021-12-02T00:00:00"/>
    <s v="Southeast"/>
    <s v="North Carolina"/>
    <s v="Charlotte"/>
    <n v="218"/>
    <n v="6114.9"/>
    <n v="0.51"/>
    <x v="2"/>
    <s v="Nike MX-720-818"/>
    <s v="BQ5972-001"/>
  </r>
  <r>
    <s v="NIKE"/>
    <n v="1185732"/>
    <d v="2021-12-02T00:00:00"/>
    <s v="Southeast"/>
    <s v="North Carolina"/>
    <s v="Charlotte"/>
    <n v="196"/>
    <n v="5821.2"/>
    <n v="0.54"/>
    <x v="2"/>
    <s v="Air Jordan 7 Retro"/>
    <s v="313358-006"/>
  </r>
  <r>
    <s v="NIKE"/>
    <n v="1185732"/>
    <d v="2021-12-02T00:00:00"/>
    <s v="Southeast"/>
    <s v="North Carolina"/>
    <s v="Charlotte"/>
    <n v="169"/>
    <n v="5382.65"/>
    <n v="0.49"/>
    <x v="2"/>
    <s v="Nike SFB Gen 2 20cm (approx.)"/>
    <s v="922474-001"/>
  </r>
  <r>
    <s v="NIKE"/>
    <n v="1185732"/>
    <d v="2021-12-02T00:00:00"/>
    <s v="Southeast"/>
    <s v="North Carolina"/>
    <s v="Charlotte"/>
    <n v="225"/>
    <n v="10091.25"/>
    <n v="0.65"/>
    <x v="2"/>
    <s v="Nike Mercurial Superfly 7 Elite MDS FG"/>
    <s v="BQ5469-703"/>
  </r>
  <r>
    <s v="NIKE"/>
    <n v="1185732"/>
    <d v="2021-01-13T00:00:00"/>
    <s v="Southeast"/>
    <s v="North Carolina"/>
    <s v="Charlotte"/>
    <n v="194"/>
    <n v="3228.16"/>
    <n v="0.52"/>
    <x v="2"/>
    <s v="Nike Epic Phantom React"/>
    <s v="CI1290-100"/>
  </r>
  <r>
    <s v="NIKE"/>
    <n v="1185732"/>
    <d v="2021-01-13T00:00:00"/>
    <s v="Southeast"/>
    <s v="North Carolina"/>
    <s v="Charlotte"/>
    <n v="150"/>
    <n v="2475"/>
    <n v="0.5"/>
    <x v="2"/>
    <s v="Nike Air Max 720 SE"/>
    <s v="BV6484-002"/>
  </r>
  <r>
    <s v="NIKE"/>
    <n v="1185732"/>
    <d v="2021-01-13T00:00:00"/>
    <s v="Southeast"/>
    <s v="North Carolina"/>
    <s v="Charlotte"/>
    <n v="167"/>
    <n v="2164.3200000000002"/>
    <n v="0.54"/>
    <x v="2"/>
    <s v="Nike Air Huarache Ultra"/>
    <s v="885118-001"/>
  </r>
  <r>
    <s v="NIKE"/>
    <n v="1185732"/>
    <d v="2021-01-13T00:00:00"/>
    <s v="Southeast"/>
    <s v="North Carolina"/>
    <s v="Charlotte"/>
    <n v="123"/>
    <n v="1854.84"/>
    <n v="0.52"/>
    <x v="2"/>
    <s v="Nike Wildhorse 6"/>
    <s v="BV7099-400"/>
  </r>
  <r>
    <s v="NIKE"/>
    <n v="1185732"/>
    <d v="2021-01-13T00:00:00"/>
    <s v="Southeast"/>
    <s v="North Carolina"/>
    <s v="Charlotte"/>
    <n v="128"/>
    <n v="2816"/>
    <n v="0.5"/>
    <x v="2"/>
    <s v="Nike Air Max 270 React SE"/>
    <s v="BV3387-400"/>
  </r>
  <r>
    <s v="NIKE"/>
    <n v="1185732"/>
    <d v="2021-01-13T00:00:00"/>
    <s v="Southeast"/>
    <s v="North Carolina"/>
    <s v="Charlotte"/>
    <n v="173"/>
    <n v="3598.4"/>
    <n v="0.65"/>
    <x v="2"/>
    <s v="Nike Benassi JDI BETRUE"/>
    <s v="CD2717-001"/>
  </r>
  <r>
    <s v="NIKE"/>
    <n v="1185732"/>
    <d v="2021-02-11T00:00:00"/>
    <s v="Southeast"/>
    <s v="North Carolina"/>
    <s v="Charlotte"/>
    <n v="231"/>
    <n v="3696"/>
    <n v="0.5"/>
    <x v="2"/>
    <s v="Nike Zoom Rise"/>
    <s v="BQ5467-101"/>
  </r>
  <r>
    <s v="NIKE"/>
    <n v="1185732"/>
    <d v="2021-02-11T00:00:00"/>
    <s v="Southeast"/>
    <s v="North Carolina"/>
    <s v="Charlotte"/>
    <n v="143"/>
    <n v="2359.5"/>
    <n v="0.5"/>
    <x v="2"/>
    <s v="Nike Tiempo Legend 8 Club IC"/>
    <s v="AT6110-004"/>
  </r>
  <r>
    <s v="NIKE"/>
    <n v="1185732"/>
    <d v="2021-02-11T00:00:00"/>
    <s v="Southeast"/>
    <s v="North Carolina"/>
    <s v="Charlotte"/>
    <n v="158"/>
    <n v="1817"/>
    <n v="0.5"/>
    <x v="2"/>
    <s v="Nike Air Max 2017"/>
    <s v="849560-001"/>
  </r>
  <r>
    <s v="NIKE"/>
    <n v="1185732"/>
    <d v="2021-02-11T00:00:00"/>
    <s v="Midwest"/>
    <s v="Ohio"/>
    <s v="Columbus"/>
    <n v="101"/>
    <n v="1464.5"/>
    <n v="0.5"/>
    <x v="2"/>
    <s v="Nike Flex RN 2018"/>
    <s v="AA7408-008"/>
  </r>
  <r>
    <s v="NIKE"/>
    <n v="1185732"/>
    <d v="2021-02-11T00:00:00"/>
    <s v="Midwest"/>
    <s v="Ohio"/>
    <s v="Columbus"/>
    <n v="122"/>
    <n v="2300.92"/>
    <n v="0.46"/>
    <x v="2"/>
    <s v="NikeCourt Royale AC"/>
    <s v="BQ9138-601"/>
  </r>
  <r>
    <s v="NIKE"/>
    <n v="1185732"/>
    <d v="2021-02-11T00:00:00"/>
    <s v="Midwest"/>
    <s v="Ohio"/>
    <s v="Columbus"/>
    <n v="143"/>
    <n v="2529.67"/>
    <n v="0.61"/>
    <x v="2"/>
    <s v="Jordan Air Latitude 720"/>
    <s v="AV5187-602"/>
  </r>
  <r>
    <s v="NIKE"/>
    <n v="1185732"/>
    <d v="2021-03-09T00:00:00"/>
    <s v="Midwest"/>
    <s v="Ohio"/>
    <s v="Columbus"/>
    <n v="231"/>
    <n v="3243.24"/>
    <n v="0.52"/>
    <x v="2"/>
    <s v="Nike Phantom Vision 2 Club Dynamic Fit TF"/>
    <s v="CD4173-606"/>
  </r>
  <r>
    <s v="NIKE"/>
    <n v="1185732"/>
    <d v="2021-03-09T00:00:00"/>
    <s v="Midwest"/>
    <s v="Ohio"/>
    <s v="Columbus"/>
    <n v="126"/>
    <n v="1530.9"/>
    <n v="0.45"/>
    <x v="2"/>
    <s v="Nike Air Force 1 '07 SE"/>
    <s v="AA0287-002"/>
  </r>
  <r>
    <s v="NIKE"/>
    <n v="1185732"/>
    <d v="2021-03-09T00:00:00"/>
    <s v="Midwest"/>
    <s v="Ohio"/>
    <s v="Columbus"/>
    <n v="124"/>
    <n v="1314.4"/>
    <n v="0.53"/>
    <x v="2"/>
    <s v="Nike Zoom Fly 3 Premium"/>
    <s v="BV7756-001"/>
  </r>
  <r>
    <s v="NIKE"/>
    <n v="1185732"/>
    <d v="2021-03-09T00:00:00"/>
    <s v="Midwest"/>
    <s v="Ohio"/>
    <s v="Columbus"/>
    <n v="98"/>
    <n v="1223.04"/>
    <n v="0.52"/>
    <x v="2"/>
    <s v="Nike SB Alleyoop"/>
    <s v="CJ0882-001"/>
  </r>
  <r>
    <s v="NIKE"/>
    <n v="1185732"/>
    <d v="2021-03-09T00:00:00"/>
    <s v="Midwest"/>
    <s v="Ohio"/>
    <s v="Columbus"/>
    <n v="113"/>
    <n v="2048.69"/>
    <n v="0.49"/>
    <x v="2"/>
    <s v="Nike Mercurial Vapor 13 Elite SE FG"/>
    <s v="CD6720-808"/>
  </r>
  <r>
    <s v="NIKE"/>
    <n v="1185732"/>
    <d v="2021-03-09T00:00:00"/>
    <s v="Midwest"/>
    <s v="Ohio"/>
    <s v="Columbus"/>
    <n v="128"/>
    <n v="2186.2399999999998"/>
    <n v="0.61"/>
    <x v="2"/>
    <s v="Nike Air VaporMax 2019"/>
    <s v="AR6632-603"/>
  </r>
  <r>
    <s v="NIKE"/>
    <n v="1185732"/>
    <d v="2021-04-10T00:00:00"/>
    <s v="Midwest"/>
    <s v="Ohio"/>
    <s v="Columbus"/>
    <n v="218"/>
    <n v="3357.2"/>
    <n v="0.55000000000000004"/>
    <x v="2"/>
    <s v="Nike Air Zoom Structure 22"/>
    <s v="AA1640-002"/>
  </r>
  <r>
    <s v="NIKE"/>
    <n v="1185732"/>
    <d v="2021-04-10T00:00:00"/>
    <s v="Midwest"/>
    <s v="Ohio"/>
    <s v="Columbus"/>
    <n v="111"/>
    <n v="1522.92"/>
    <n v="0.49"/>
    <x v="2"/>
    <s v="NikeCourt Air Zoom Vapor X"/>
    <s v="AA8027-109"/>
  </r>
  <r>
    <s v="NIKE"/>
    <n v="1185732"/>
    <d v="2021-04-10T00:00:00"/>
    <s v="Midwest"/>
    <s v="Ohio"/>
    <s v="Columbus"/>
    <n v="106"/>
    <n v="1067.42"/>
    <n v="0.53"/>
    <x v="2"/>
    <s v="LeBron Soldier 13 SFG"/>
    <s v="AR4225-100"/>
  </r>
  <r>
    <s v="NIKE"/>
    <n v="1185732"/>
    <d v="2021-04-10T00:00:00"/>
    <s v="Midwest"/>
    <s v="Ohio"/>
    <s v="Columbus"/>
    <n v="102"/>
    <n v="1224"/>
    <n v="0.5"/>
    <x v="2"/>
    <s v="Air Jordan 13 Retro"/>
    <s v="414571-030"/>
  </r>
  <r>
    <s v="NIKE"/>
    <n v="1185732"/>
    <d v="2021-04-10T00:00:00"/>
    <s v="Midwest"/>
    <s v="Ohio"/>
    <s v="Columbus"/>
    <n v="101"/>
    <n v="1993.74"/>
    <n v="0.47"/>
    <x v="2"/>
    <s v="Nike React Element 55 Premium"/>
    <s v="CD6964-002"/>
  </r>
  <r>
    <s v="NIKE"/>
    <n v="1185732"/>
    <d v="2021-04-10T00:00:00"/>
    <s v="Midwest"/>
    <s v="Ohio"/>
    <s v="Columbus"/>
    <n v="137"/>
    <n v="3027.7"/>
    <n v="0.65"/>
    <x v="2"/>
    <s v="Nike Zoom Pegasus Turbo 2"/>
    <s v="CN7383-300"/>
  </r>
  <r>
    <s v="NIKE"/>
    <n v="1185732"/>
    <d v="2021-05-09T00:00:00"/>
    <s v="Midwest"/>
    <s v="Ohio"/>
    <s v="Columbus"/>
    <n v="207"/>
    <n v="4347"/>
    <n v="0.5"/>
    <x v="2"/>
    <s v="Nike Air Max 97"/>
    <s v="CI7388-600"/>
  </r>
  <r>
    <s v="NIKE"/>
    <n v="1185732"/>
    <d v="2021-05-09T00:00:00"/>
    <s v="Midwest"/>
    <s v="Ohio"/>
    <s v="Columbus"/>
    <n v="135"/>
    <n v="2910.6"/>
    <n v="0.49"/>
    <x v="2"/>
    <s v="Nike Free RN Flyknit 3.0"/>
    <s v="BV7782-001"/>
  </r>
  <r>
    <s v="NIKE"/>
    <n v="1185732"/>
    <d v="2021-05-09T00:00:00"/>
    <s v="Midwest"/>
    <s v="Ohio"/>
    <s v="Columbus"/>
    <n v="143"/>
    <n v="2844.27"/>
    <n v="0.51"/>
    <x v="2"/>
    <s v="Nike Air Force 1 GORE-TEX ®"/>
    <s v="CK2630-001"/>
  </r>
  <r>
    <s v="NIKE"/>
    <n v="1185732"/>
    <d v="2021-05-09T00:00:00"/>
    <s v="Midwest"/>
    <s v="Ohio"/>
    <s v="Columbus"/>
    <n v="123"/>
    <n v="2570.6999999999998"/>
    <n v="0.55000000000000004"/>
    <x v="2"/>
    <s v="Nike Air Zoom Pegasus 36"/>
    <s v="CN6867-001"/>
  </r>
  <r>
    <s v="NIKE"/>
    <n v="1185732"/>
    <d v="2021-05-09T00:00:00"/>
    <s v="Midwest"/>
    <s v="Ohio"/>
    <s v="Columbus"/>
    <n v="126"/>
    <n v="2840.04"/>
    <n v="0.46"/>
    <x v="2"/>
    <s v="Nike Phantom Venom Academy TF"/>
    <s v="AO0571-606"/>
  </r>
  <r>
    <s v="NIKE"/>
    <n v="1185732"/>
    <d v="2021-05-09T00:00:00"/>
    <s v="Midwest"/>
    <s v="Ohio"/>
    <s v="Columbus"/>
    <n v="143"/>
    <n v="4850.5600000000004"/>
    <n v="0.64"/>
    <x v="2"/>
    <s v="Kyrie 4"/>
    <s v="943806-602"/>
  </r>
  <r>
    <s v="NIKE"/>
    <n v="1185732"/>
    <d v="2021-06-11T00:00:00"/>
    <s v="Midwest"/>
    <s v="Ohio"/>
    <s v="Columbus"/>
    <n v="232"/>
    <n v="6025.04"/>
    <n v="0.53"/>
    <x v="2"/>
    <s v="Nike Metcon 4 XD Patch"/>
    <s v="BQ7978-001"/>
  </r>
  <r>
    <s v="NIKE"/>
    <n v="1185732"/>
    <d v="2021-06-11T00:00:00"/>
    <s v="Midwest"/>
    <s v="Ohio"/>
    <s v="Columbus"/>
    <n v="138"/>
    <n v="2602.6799999999998"/>
    <n v="0.46"/>
    <x v="2"/>
    <s v="NikeCourt Royale SL"/>
    <s v="844896-002"/>
  </r>
  <r>
    <s v="NIKE"/>
    <n v="1185732"/>
    <d v="2021-06-11T00:00:00"/>
    <s v="Midwest"/>
    <s v="Ohio"/>
    <s v="Columbus"/>
    <n v="142"/>
    <n v="3757.32"/>
    <n v="0.54"/>
    <x v="2"/>
    <s v="Nike React Metcon"/>
    <s v="BQ6046-010"/>
  </r>
  <r>
    <s v="NIKE"/>
    <n v="1185732"/>
    <d v="2021-06-11T00:00:00"/>
    <s v="Midwest"/>
    <s v="Ohio"/>
    <s v="Columbus"/>
    <n v="140"/>
    <n v="3498.6"/>
    <n v="0.51"/>
    <x v="2"/>
    <s v="Nike Phantom Vision 2 Academy Dynamic Fit TF"/>
    <s v="CD4172-606"/>
  </r>
  <r>
    <s v="NIKE"/>
    <n v="1185732"/>
    <d v="2021-06-11T00:00:00"/>
    <s v="Midwest"/>
    <s v="Ohio"/>
    <s v="Columbus"/>
    <n v="150"/>
    <n v="4371"/>
    <n v="0.47"/>
    <x v="2"/>
    <s v="Nike ZoomX Vista Grind SP"/>
    <s v="CT5770-300"/>
  </r>
  <r>
    <s v="NIKE"/>
    <n v="1185732"/>
    <d v="2021-06-11T00:00:00"/>
    <s v="Midwest"/>
    <s v="Ohio"/>
    <s v="Columbus"/>
    <n v="196"/>
    <n v="7777.28"/>
    <n v="0.62"/>
    <x v="2"/>
    <s v="Nike Air Max 90"/>
    <s v="CU3004-176"/>
  </r>
  <r>
    <s v="NIKE"/>
    <n v="1185732"/>
    <d v="2021-07-09T00:00:00"/>
    <s v="Midwest"/>
    <s v="Ohio"/>
    <s v="Columbus"/>
    <n v="252"/>
    <n v="8255.52"/>
    <n v="0.52"/>
    <x v="2"/>
    <s v="Nike Air Max 270 React"/>
    <s v="CI3899-200"/>
  </r>
  <r>
    <s v="NIKE"/>
    <n v="1185732"/>
    <d v="2021-07-09T00:00:00"/>
    <s v="Midwest"/>
    <s v="Ohio"/>
    <s v="Columbus"/>
    <n v="195"/>
    <n v="5132.3999999999996"/>
    <n v="0.47"/>
    <x v="2"/>
    <s v="Nike Zoom Fly SP Fast"/>
    <s v="BV0389-001"/>
  </r>
  <r>
    <s v="NIKE"/>
    <n v="1185732"/>
    <d v="2021-07-09T00:00:00"/>
    <s v="Midwest"/>
    <s v="Ohio"/>
    <s v="Columbus"/>
    <n v="173"/>
    <n v="4499.7299999999996"/>
    <n v="0.51"/>
    <x v="2"/>
    <s v="Nike Drop-Type"/>
    <s v="CQ0989-002"/>
  </r>
  <r>
    <s v="NIKE"/>
    <n v="1185732"/>
    <d v="2021-07-09T00:00:00"/>
    <s v="Midwest"/>
    <s v="Ohio"/>
    <s v="Columbus"/>
    <n v="152"/>
    <n v="4350.24"/>
    <n v="0.54"/>
    <x v="2"/>
    <s v="Nike Air Max 98 SE"/>
    <s v="CI7379-400"/>
  </r>
  <r>
    <s v="NIKE"/>
    <n v="1185732"/>
    <d v="2021-07-09T00:00:00"/>
    <s v="Midwest"/>
    <s v="Ohio"/>
    <s v="Columbus"/>
    <n v="154"/>
    <n v="4179.5600000000004"/>
    <n v="0.46"/>
    <x v="2"/>
    <s v="Nike Zoom Rival Fly 2"/>
    <s v="CN6881-300"/>
  </r>
  <r>
    <s v="NIKE"/>
    <n v="1185732"/>
    <d v="2021-07-09T00:00:00"/>
    <s v="Midwest"/>
    <s v="Ohio"/>
    <s v="Columbus"/>
    <n v="181"/>
    <n v="7868.07"/>
    <n v="0.63"/>
    <x v="2"/>
    <s v="Nike MX-720-818"/>
    <s v="CI3869-500"/>
  </r>
  <r>
    <s v="NIKE"/>
    <n v="1185732"/>
    <d v="2021-08-10T00:00:00"/>
    <s v="Midwest"/>
    <s v="Ohio"/>
    <s v="Columbus"/>
    <n v="228"/>
    <n v="6954"/>
    <n v="0.5"/>
    <x v="2"/>
    <s v="Nike Blazer Low LE"/>
    <s v="AV9370-001"/>
  </r>
  <r>
    <s v="NIKE"/>
    <n v="1185732"/>
    <d v="2021-08-10T00:00:00"/>
    <s v="Midwest"/>
    <s v="Ohio"/>
    <s v="Columbus"/>
    <n v="195"/>
    <n v="5202.6000000000004"/>
    <n v="0.46"/>
    <x v="2"/>
    <s v="Nike Zoom Pegasus Turbo 2 Rise"/>
    <s v="BV1134-001"/>
  </r>
  <r>
    <s v="NIKE"/>
    <n v="1185732"/>
    <d v="2021-08-10T00:00:00"/>
    <s v="Midwest"/>
    <s v="Ohio"/>
    <s v="Columbus"/>
    <n v="150"/>
    <n v="4054.5"/>
    <n v="0.51"/>
    <x v="2"/>
    <s v="Nike Air Max 98"/>
    <s v="CT1531-001"/>
  </r>
  <r>
    <s v="NIKE"/>
    <n v="1185732"/>
    <d v="2021-08-10T00:00:00"/>
    <s v="Midwest"/>
    <s v="Ohio"/>
    <s v="Columbus"/>
    <n v="158"/>
    <n v="3303.78"/>
    <n v="0.51"/>
    <x v="2"/>
    <s v="Nike Air Max Dia SE"/>
    <s v="AR7410-603"/>
  </r>
  <r>
    <s v="NIKE"/>
    <n v="1185732"/>
    <d v="2021-08-10T00:00:00"/>
    <s v="Midwest"/>
    <s v="Ohio"/>
    <s v="Columbus"/>
    <n v="135"/>
    <n v="3307.5"/>
    <n v="0.49"/>
    <x v="2"/>
    <s v="Nike Mercurial Superfly 7 Academy MDS TF"/>
    <s v="BQ5435-401"/>
  </r>
  <r>
    <s v="NIKE"/>
    <n v="1185732"/>
    <d v="2021-08-10T00:00:00"/>
    <s v="Midwest"/>
    <s v="Ohio"/>
    <s v="Columbus"/>
    <n v="169"/>
    <n v="5566.86"/>
    <n v="0.61"/>
    <x v="2"/>
    <s v="Nike Tanjun"/>
    <s v="812655-011"/>
  </r>
  <r>
    <s v="NIKE"/>
    <n v="1185732"/>
    <d v="2021-09-09T00:00:00"/>
    <s v="Midwest"/>
    <s v="Ohio"/>
    <s v="Columbus"/>
    <n v="225"/>
    <n v="6075"/>
    <n v="0.54"/>
    <x v="2"/>
    <s v="Nike Air Max 90"/>
    <s v="325213-139"/>
  </r>
  <r>
    <s v="NIKE"/>
    <n v="1185732"/>
    <d v="2021-09-09T00:00:00"/>
    <s v="Midwest"/>
    <s v="Ohio"/>
    <s v="Columbus"/>
    <n v="173"/>
    <n v="3821.57"/>
    <n v="0.47"/>
    <x v="2"/>
    <s v="Nike Air Max 720 BETRUE"/>
    <s v="CJ5472-900"/>
  </r>
  <r>
    <s v="NIKE"/>
    <n v="1185732"/>
    <d v="2021-09-09T00:00:00"/>
    <s v="Midwest"/>
    <s v="Ohio"/>
    <s v="Columbus"/>
    <n v="138"/>
    <n v="1745.7"/>
    <n v="0.55000000000000004"/>
    <x v="2"/>
    <s v="Nike Odyssey React"/>
    <s v="AO9820-001"/>
  </r>
  <r>
    <s v="NIKE"/>
    <n v="1185732"/>
    <d v="2021-09-09T00:00:00"/>
    <s v="Midwest"/>
    <s v="Ohio"/>
    <s v="Columbus"/>
    <n v="113"/>
    <n v="1383.12"/>
    <n v="0.51"/>
    <x v="2"/>
    <s v="Nike Legend React"/>
    <s v="AA1626-602"/>
  </r>
  <r>
    <s v="NIKE"/>
    <n v="1185732"/>
    <d v="2021-09-09T00:00:00"/>
    <s v="Midwest"/>
    <s v="Ohio"/>
    <s v="Columbus"/>
    <n v="122"/>
    <n v="1873.92"/>
    <n v="0.48"/>
    <x v="2"/>
    <s v="Nike Air Zoom Winflo 6"/>
    <s v="AQ8228-102"/>
  </r>
  <r>
    <s v="NIKE"/>
    <n v="1185732"/>
    <d v="2021-09-09T00:00:00"/>
    <s v="Midwest"/>
    <s v="Ohio"/>
    <s v="Columbus"/>
    <n v="138"/>
    <n v="3165.72"/>
    <n v="0.62"/>
    <x v="2"/>
    <s v="Nike Air Zoom Vomero 14"/>
    <s v="AH7858-010"/>
  </r>
  <r>
    <s v="NIKE"/>
    <n v="1185732"/>
    <d v="2021-10-11T00:00:00"/>
    <s v="Midwest"/>
    <s v="Ohio"/>
    <s v="Columbus"/>
    <n v="210"/>
    <n v="3931.2"/>
    <n v="0.52"/>
    <x v="2"/>
    <s v="Nike Air VaporMax SE"/>
    <s v="CI1246-302"/>
  </r>
  <r>
    <s v="NIKE"/>
    <n v="1185732"/>
    <d v="2021-10-11T00:00:00"/>
    <s v="Midwest"/>
    <s v="Ohio"/>
    <s v="Columbus"/>
    <n v="138"/>
    <n v="1880.94"/>
    <n v="0.47"/>
    <x v="2"/>
    <s v="Nike Mercurial Superfly 7 Academy MDS IC"/>
    <s v="BQ5430-401"/>
  </r>
  <r>
    <s v="NIKE"/>
    <n v="1185732"/>
    <d v="2021-10-11T00:00:00"/>
    <s v="Midwest"/>
    <s v="Ohio"/>
    <s v="Columbus"/>
    <n v="106"/>
    <n v="1516.86"/>
    <n v="0.53"/>
    <x v="2"/>
    <s v="NikeCourt Air Max Wildcard"/>
    <s v="AO7353-105"/>
  </r>
  <r>
    <s v="NIKE"/>
    <n v="1185732"/>
    <d v="2021-10-11T00:00:00"/>
    <s v="Midwest"/>
    <s v="Ohio"/>
    <s v="Columbus"/>
    <n v="112"/>
    <n v="1656.48"/>
    <n v="0.51"/>
    <x v="2"/>
    <s v="Nike Air Max 98"/>
    <s v="CI3709-001"/>
  </r>
  <r>
    <s v="NIKE"/>
    <n v="1185732"/>
    <d v="2021-10-11T00:00:00"/>
    <s v="Midwest"/>
    <s v="Ohio"/>
    <s v="Columbus"/>
    <n v="116"/>
    <n v="1974.32"/>
    <n v="0.46"/>
    <x v="2"/>
    <s v="Nike SB Zoom Stefan Janoski Mid RM"/>
    <s v="AT7324-001"/>
  </r>
  <r>
    <s v="NIKE"/>
    <n v="1185732"/>
    <d v="2021-10-11T00:00:00"/>
    <s v="Midwest"/>
    <s v="Ohio"/>
    <s v="Columbus"/>
    <n v="147"/>
    <n v="3519.18"/>
    <n v="0.63"/>
    <x v="2"/>
    <s v="NikeCourt Air Zoom Zero"/>
    <s v="AA8022-107"/>
  </r>
  <r>
    <s v="NIKE"/>
    <n v="1185732"/>
    <d v="2021-11-10T00:00:00"/>
    <s v="Midwest"/>
    <s v="Ohio"/>
    <s v="Columbus"/>
    <n v="169"/>
    <n v="2987.92"/>
    <n v="0.52"/>
    <x v="2"/>
    <s v="Nike x Olivia Kim Air Footscape"/>
    <s v="CK3321-100"/>
  </r>
  <r>
    <s v="NIKE"/>
    <n v="1185732"/>
    <d v="2021-11-10T00:00:00"/>
    <s v="Midwest"/>
    <s v="Ohio"/>
    <s v="Columbus"/>
    <n v="140"/>
    <n v="1512"/>
    <n v="0.45"/>
    <x v="2"/>
    <s v="Nike M2K Tekno"/>
    <s v="AO3108-018"/>
  </r>
  <r>
    <s v="NIKE"/>
    <n v="1185732"/>
    <d v="2021-11-10T00:00:00"/>
    <s v="Midwest"/>
    <s v="Ohio"/>
    <s v="Columbus"/>
    <n v="116"/>
    <n v="1856"/>
    <n v="0.5"/>
    <x v="2"/>
    <s v="PG 3"/>
    <s v="AO2607-401"/>
  </r>
  <r>
    <s v="NIKE"/>
    <n v="1185732"/>
    <d v="2021-11-10T00:00:00"/>
    <s v="Midwest"/>
    <s v="Ohio"/>
    <s v="Columbus"/>
    <n v="135"/>
    <n v="3982.5"/>
    <n v="0.5"/>
    <x v="2"/>
    <s v="Air Jordan 5 Retro"/>
    <s v="CN2932-100"/>
  </r>
  <r>
    <s v="NIKE"/>
    <n v="1185732"/>
    <d v="2021-11-10T00:00:00"/>
    <s v="Midwest"/>
    <s v="Ohio"/>
    <s v="Columbus"/>
    <n v="138"/>
    <n v="5139.12"/>
    <n v="0.49"/>
    <x v="2"/>
    <s v="Nike Air Max Dia NRG"/>
    <s v="CQ2503-900"/>
  </r>
  <r>
    <s v="NIKE"/>
    <n v="1185732"/>
    <d v="2021-11-10T00:00:00"/>
    <s v="Midwest"/>
    <s v="Ohio"/>
    <s v="Columbus"/>
    <n v="167"/>
    <n v="7909.12"/>
    <n v="0.64"/>
    <x v="2"/>
    <s v="Nike Mercurial Vapor 13 Elite FG"/>
    <s v="AQ4176-049"/>
  </r>
  <r>
    <s v="NIKE"/>
    <n v="1185732"/>
    <d v="2021-12-09T00:00:00"/>
    <s v="Midwest"/>
    <s v="Ohio"/>
    <s v="Columbus"/>
    <n v="231"/>
    <n v="8085"/>
    <n v="0.5"/>
    <x v="2"/>
    <s v="Nike Air Max 720"/>
    <s v="AR9293-603"/>
  </r>
  <r>
    <s v="NIKE"/>
    <n v="1185732"/>
    <d v="2021-12-09T00:00:00"/>
    <s v="Midwest"/>
    <s v="Ohio"/>
    <s v="Columbus"/>
    <n v="181"/>
    <n v="5104.2"/>
    <n v="0.47"/>
    <x v="2"/>
    <s v="Nike Zoom KD12"/>
    <s v="AR4229-003"/>
  </r>
  <r>
    <s v="NIKE"/>
    <n v="1185732"/>
    <d v="2021-12-09T00:00:00"/>
    <s v="Midwest"/>
    <s v="Ohio"/>
    <s v="Columbus"/>
    <n v="161"/>
    <n v="4939.4799999999996"/>
    <n v="0.52"/>
    <x v="2"/>
    <s v="Air Jordan 7 Retro"/>
    <s v="313358-006"/>
  </r>
  <r>
    <s v="NIKE"/>
    <n v="1185732"/>
    <d v="2021-12-09T00:00:00"/>
    <s v="Midwest"/>
    <s v="Ohio"/>
    <s v="Columbus"/>
    <n v="147"/>
    <n v="4630.5"/>
    <n v="0.5"/>
    <x v="2"/>
    <s v="Nike Mercurial Superfly 7 Academy IC"/>
    <s v="AT7975-606"/>
  </r>
  <r>
    <s v="NIKE"/>
    <n v="1185732"/>
    <d v="2021-12-09T00:00:00"/>
    <s v="Midwest"/>
    <s v="Ohio"/>
    <s v="Columbus"/>
    <n v="142"/>
    <n v="4731.4399999999996"/>
    <n v="0.49"/>
    <x v="2"/>
    <s v="Nike Air Zoom Pegasus 36 FlyEase"/>
    <s v="BV0614-005"/>
  </r>
  <r>
    <s v="NIKE"/>
    <n v="1185732"/>
    <d v="2021-12-09T00:00:00"/>
    <s v="Midwest"/>
    <s v="Ohio"/>
    <s v="Columbus"/>
    <n v="156"/>
    <n v="6926.4"/>
    <n v="0.6"/>
    <x v="2"/>
    <s v="Nike Daybreak"/>
    <s v="CQ7620-001"/>
  </r>
  <r>
    <s v="NIKE"/>
    <n v="1185732"/>
    <d v="2021-01-22T00:00:00"/>
    <s v="Midwest"/>
    <s v="Ohio"/>
    <s v="Columbus"/>
    <n v="135"/>
    <n v="2697.3"/>
    <n v="0.54"/>
    <x v="2"/>
    <s v="Nike P-6000 Icon Clash"/>
    <s v="BV1021-007"/>
  </r>
  <r>
    <s v="NIKE"/>
    <n v="1185732"/>
    <d v="2021-01-22T00:00:00"/>
    <s v="Midwest"/>
    <s v="Ohio"/>
    <s v="Columbus"/>
    <n v="78"/>
    <n v="1393.08"/>
    <n v="0.47"/>
    <x v="2"/>
    <s v="Nike Mercurial Superfly 7 Elite FG"/>
    <s v="AQ4174-049"/>
  </r>
  <r>
    <s v="NIKE"/>
    <n v="1185732"/>
    <d v="2021-01-22T00:00:00"/>
    <s v="Midwest"/>
    <s v="Ohio"/>
    <s v="Columbus"/>
    <n v="75"/>
    <n v="1092"/>
    <n v="0.52"/>
    <x v="2"/>
    <s v="Nike SB Chron Solarsoft Premium"/>
    <s v="CK0980-002"/>
  </r>
  <r>
    <s v="NIKE"/>
    <n v="1185732"/>
    <d v="2021-01-22T00:00:00"/>
    <s v="Midwest"/>
    <s v="Ohio"/>
    <s v="Columbus"/>
    <n v="42"/>
    <n v="714"/>
    <n v="0.5"/>
    <x v="2"/>
    <s v="Nike Tiempo Legend 8 Club TF"/>
    <s v="AT6109-606"/>
  </r>
  <r>
    <s v="NIKE"/>
    <n v="1185732"/>
    <d v="2021-01-22T00:00:00"/>
    <s v="Midwest"/>
    <s v="Ohio"/>
    <s v="Columbus"/>
    <n v="52"/>
    <n v="1124.24"/>
    <n v="0.47"/>
    <x v="2"/>
    <s v="Nike Air Max Bella TR 3"/>
    <s v="CJ0842-600"/>
  </r>
  <r>
    <s v="NIKE"/>
    <n v="1185732"/>
    <d v="2021-01-22T00:00:00"/>
    <s v="Midwest"/>
    <s v="Ohio"/>
    <s v="Columbus"/>
    <n v="81"/>
    <n v="1618.38"/>
    <n v="0.54"/>
    <x v="2"/>
    <s v="Nike Blazer Low Suede"/>
    <s v="AV9373-002"/>
  </r>
  <r>
    <s v="NIKE"/>
    <n v="1185732"/>
    <d v="2021-02-22T00:00:00"/>
    <s v="Midwest"/>
    <s v="Ohio"/>
    <s v="Columbus"/>
    <n v="138"/>
    <n v="2779.32"/>
    <n v="0.53"/>
    <x v="2"/>
    <s v="Nike Air Max 95 Premium"/>
    <s v="807443-503"/>
  </r>
  <r>
    <s v="NIKE"/>
    <n v="1185732"/>
    <d v="2021-02-22T00:00:00"/>
    <s v="Midwest"/>
    <s v="Ohio"/>
    <s v="Columbus"/>
    <n v="58"/>
    <n v="1013.84"/>
    <n v="0.46"/>
    <x v="2"/>
    <s v="Nike Pre-Love O.X."/>
    <s v="AO3166-300"/>
  </r>
  <r>
    <s v="NIKE"/>
    <n v="1185732"/>
    <d v="2021-02-22T00:00:00"/>
    <s v="Midwest"/>
    <s v="Ohio"/>
    <s v="Columbus"/>
    <n v="63"/>
    <n v="968.31"/>
    <n v="0.53"/>
    <x v="2"/>
    <s v="Nike Mercurial Vapor 13 Academy MG"/>
    <s v="AT5269-606"/>
  </r>
  <r>
    <s v="NIKE"/>
    <n v="1185732"/>
    <d v="2021-02-22T00:00:00"/>
    <s v="Southeast"/>
    <s v="Kentucky"/>
    <s v="Louisville"/>
    <n v="34"/>
    <n v="624.24"/>
    <n v="0.54"/>
    <x v="2"/>
    <s v="Nike Mercurial Superfly 7 Academy MG"/>
    <s v="AT7946-414"/>
  </r>
  <r>
    <s v="NIKE"/>
    <n v="1185732"/>
    <d v="2021-02-22T00:00:00"/>
    <s v="Southeast"/>
    <s v="Kentucky"/>
    <s v="Louisville"/>
    <n v="54"/>
    <n v="1218.24"/>
    <n v="0.47"/>
    <x v="2"/>
    <s v="Nike Air Force 1 '07 SE"/>
    <s v="CI3446-001"/>
  </r>
  <r>
    <s v="NIKE"/>
    <n v="1185732"/>
    <d v="2021-02-22T00:00:00"/>
    <s v="Southeast"/>
    <s v="Kentucky"/>
    <s v="Louisville"/>
    <n v="78"/>
    <n v="1551.42"/>
    <n v="0.51"/>
    <x v="2"/>
    <s v="Nike Zoom Pegasus Turbo XX"/>
    <s v="AR4347-600"/>
  </r>
  <r>
    <s v="NIKE"/>
    <n v="1185732"/>
    <d v="2021-03-21T00:00:00"/>
    <s v="Southeast"/>
    <s v="Kentucky"/>
    <s v="Louisville"/>
    <n v="156"/>
    <n v="3261.96"/>
    <n v="0.51"/>
    <x v="2"/>
    <s v="Nike React Metcon"/>
    <s v="BQ6044-100"/>
  </r>
  <r>
    <s v="NIKE"/>
    <n v="1185732"/>
    <d v="2021-03-21T00:00:00"/>
    <s v="Southeast"/>
    <s v="Kentucky"/>
    <s v="Louisville"/>
    <n v="59"/>
    <n v="1185.31"/>
    <n v="0.49"/>
    <x v="2"/>
    <s v="Nike Air Max 200"/>
    <s v="CI3867-001"/>
  </r>
  <r>
    <s v="NIKE"/>
    <n v="1185732"/>
    <d v="2021-03-21T00:00:00"/>
    <s v="Southeast"/>
    <s v="Kentucky"/>
    <s v="Louisville"/>
    <n v="73"/>
    <n v="1241"/>
    <n v="0.5"/>
    <x v="2"/>
    <s v="Nike Phantom Venom Academy IC"/>
    <s v="AO0570-810"/>
  </r>
  <r>
    <s v="NIKE"/>
    <n v="1185732"/>
    <d v="2021-03-21T00:00:00"/>
    <s v="Southeast"/>
    <s v="Kentucky"/>
    <s v="Louisville"/>
    <n v="27"/>
    <n v="505.44"/>
    <n v="0.52"/>
    <x v="2"/>
    <s v="Nike Phantom Vision Academy Dynamic Fit IC"/>
    <s v="AO3267-080"/>
  </r>
  <r>
    <s v="NIKE"/>
    <n v="1185732"/>
    <d v="2021-03-21T00:00:00"/>
    <s v="Southeast"/>
    <s v="Kentucky"/>
    <s v="Louisville"/>
    <n v="44"/>
    <n v="1052.48"/>
    <n v="0.46"/>
    <x v="2"/>
    <s v="Air Jordan 1 Jester XX Low Laced SE"/>
    <s v="CQ0278-200"/>
  </r>
  <r>
    <s v="NIKE"/>
    <n v="1185732"/>
    <d v="2021-03-21T00:00:00"/>
    <s v="Southeast"/>
    <s v="Kentucky"/>
    <s v="Louisville"/>
    <n v="65"/>
    <n v="1392.3"/>
    <n v="0.51"/>
    <x v="2"/>
    <s v="Nike Mercurial Vapor 13 Club MG"/>
    <s v="AT7968-606"/>
  </r>
  <r>
    <s v="NIKE"/>
    <n v="1185732"/>
    <d v="2021-04-22T00:00:00"/>
    <s v="Southeast"/>
    <s v="Kentucky"/>
    <s v="Louisville"/>
    <n v="119"/>
    <n v="2683.45"/>
    <n v="0.55000000000000004"/>
    <x v="2"/>
    <s v="Nike Zoom Pegasus Turbo 2 Special Edition"/>
    <s v="BV7757-500"/>
  </r>
  <r>
    <s v="NIKE"/>
    <n v="1185732"/>
    <d v="2021-04-22T00:00:00"/>
    <s v="Southeast"/>
    <s v="Kentucky"/>
    <s v="Louisville"/>
    <n v="49"/>
    <n v="964.32"/>
    <n v="0.48"/>
    <x v="2"/>
    <s v="Nike Metcon 5 AMP"/>
    <s v="CN5455-160"/>
  </r>
  <r>
    <s v="NIKE"/>
    <n v="1185732"/>
    <d v="2021-04-22T00:00:00"/>
    <s v="Southeast"/>
    <s v="Kentucky"/>
    <s v="Louisville"/>
    <n v="49"/>
    <n v="1024.0999999999999"/>
    <n v="0.55000000000000004"/>
    <x v="2"/>
    <s v="Air Jordan 5 Retro"/>
    <s v="CD2722-001"/>
  </r>
  <r>
    <s v="NIKE"/>
    <n v="1185732"/>
    <d v="2021-04-22T00:00:00"/>
    <s v="Southeast"/>
    <s v="Kentucky"/>
    <s v="Louisville"/>
    <n v="29"/>
    <n v="609"/>
    <n v="0.5"/>
    <x v="2"/>
    <s v="Nike ZoomX Vaporfly NEXT%"/>
    <s v="AO4568-600"/>
  </r>
  <r>
    <s v="NIKE"/>
    <n v="1185732"/>
    <d v="2021-04-22T00:00:00"/>
    <s v="Southeast"/>
    <s v="Kentucky"/>
    <s v="Louisville"/>
    <n v="35"/>
    <n v="806.05"/>
    <n v="0.49"/>
    <x v="2"/>
    <s v="Nike Mercurial Vapor 13 Academy IC"/>
    <s v="AT7993-414"/>
  </r>
  <r>
    <s v="NIKE"/>
    <n v="1185732"/>
    <d v="2021-04-22T00:00:00"/>
    <s v="Southeast"/>
    <s v="Kentucky"/>
    <s v="Louisville"/>
    <n v="75"/>
    <n v="1350"/>
    <n v="0.5"/>
    <x v="2"/>
    <s v="Nike Tiempo Legend 8 Academy TF"/>
    <s v="AT6100-606"/>
  </r>
  <r>
    <s v="NIKE"/>
    <n v="1185732"/>
    <d v="2021-05-23T00:00:00"/>
    <s v="Southeast"/>
    <s v="Kentucky"/>
    <s v="Louisville"/>
    <n v="156"/>
    <n v="3898.44"/>
    <n v="0.51"/>
    <x v="2"/>
    <s v="Kyrie 6 'Enlightenment'"/>
    <s v="BQ4630-500"/>
  </r>
  <r>
    <s v="NIKE"/>
    <n v="1185732"/>
    <d v="2021-05-23T00:00:00"/>
    <s v="Southeast"/>
    <s v="Kentucky"/>
    <s v="Louisville"/>
    <n v="68"/>
    <n v="1428"/>
    <n v="0.5"/>
    <x v="2"/>
    <s v="Nike React Metcon AMP"/>
    <s v="CT9155-063"/>
  </r>
  <r>
    <s v="NIKE"/>
    <n v="1185732"/>
    <d v="2021-05-23T00:00:00"/>
    <s v="Southeast"/>
    <s v="Kentucky"/>
    <s v="Louisville"/>
    <n v="58"/>
    <n v="1146.08"/>
    <n v="0.52"/>
    <x v="2"/>
    <s v="Air Jordan 8 Retro"/>
    <s v="CI1236-100"/>
  </r>
  <r>
    <s v="NIKE"/>
    <n v="1185732"/>
    <d v="2021-05-23T00:00:00"/>
    <s v="Southeast"/>
    <s v="Kentucky"/>
    <s v="Louisville"/>
    <n v="38"/>
    <n v="779.76"/>
    <n v="0.54"/>
    <x v="2"/>
    <s v="Nike Phantom Venom Club IC"/>
    <s v="AO0578-717"/>
  </r>
  <r>
    <s v="NIKE"/>
    <n v="1185732"/>
    <d v="2021-05-23T00:00:00"/>
    <s v="Southeast"/>
    <s v="Kentucky"/>
    <s v="Louisville"/>
    <n v="42"/>
    <n v="888.72"/>
    <n v="0.46"/>
    <x v="2"/>
    <s v="Nike Mercurial Superfly 7 Academy TF"/>
    <s v="AT7978-414"/>
  </r>
  <r>
    <s v="NIKE"/>
    <n v="1185732"/>
    <d v="2021-05-23T00:00:00"/>
    <s v="Southeast"/>
    <s v="Kentucky"/>
    <s v="Louisville"/>
    <n v="83"/>
    <n v="2158.83"/>
    <n v="0.51"/>
    <x v="2"/>
    <s v="Nike Air Max 98"/>
    <s v="AH6799-300"/>
  </r>
  <r>
    <s v="NIKE"/>
    <n v="1185732"/>
    <d v="2021-06-22T00:00:00"/>
    <s v="Southeast"/>
    <s v="Kentucky"/>
    <s v="Louisville"/>
    <n v="142"/>
    <n v="2556"/>
    <n v="0.5"/>
    <x v="2"/>
    <s v="Nike P-6000 SE"/>
    <s v="CJ9585-600"/>
  </r>
  <r>
    <s v="NIKE"/>
    <n v="1185732"/>
    <d v="2021-06-22T00:00:00"/>
    <s v="Southeast"/>
    <s v="Kentucky"/>
    <s v="Louisville"/>
    <n v="77"/>
    <n v="1245.0899999999999"/>
    <n v="0.49"/>
    <x v="2"/>
    <s v="Nike Air Force 1 '07 Essential"/>
    <s v="CJ1646-600"/>
  </r>
  <r>
    <s v="NIKE"/>
    <n v="1185732"/>
    <d v="2021-06-22T00:00:00"/>
    <s v="Southeast"/>
    <s v="Kentucky"/>
    <s v="Louisville"/>
    <n v="56"/>
    <n v="862.4"/>
    <n v="0.55000000000000004"/>
    <x v="2"/>
    <s v="Nike Air Force 1 '07"/>
    <s v="CT4328-101"/>
  </r>
  <r>
    <s v="NIKE"/>
    <n v="1185732"/>
    <d v="2021-06-22T00:00:00"/>
    <s v="Southeast"/>
    <s v="Kentucky"/>
    <s v="Louisville"/>
    <n v="52"/>
    <n v="829.4"/>
    <n v="0.55000000000000004"/>
    <x v="2"/>
    <s v="Nike Air Force 1 Sage Low LX"/>
    <s v="CI3482-200"/>
  </r>
  <r>
    <s v="NIKE"/>
    <n v="1185732"/>
    <d v="2021-06-22T00:00:00"/>
    <s v="Southeast"/>
    <s v="Kentucky"/>
    <s v="Louisville"/>
    <n v="54"/>
    <n v="1296.54"/>
    <n v="0.49"/>
    <x v="2"/>
    <s v="Nike Air Max Dia SE"/>
    <s v="CD0479-200"/>
  </r>
  <r>
    <s v="NIKE"/>
    <n v="1185732"/>
    <d v="2021-06-22T00:00:00"/>
    <s v="Southeast"/>
    <s v="Kentucky"/>
    <s v="Louisville"/>
    <n v="101"/>
    <n v="2731.04"/>
    <n v="0.52"/>
    <x v="2"/>
    <s v="Nike Air Max Verona"/>
    <s v="CZ6156-101"/>
  </r>
  <r>
    <s v="NIKE"/>
    <n v="1185732"/>
    <d v="2021-07-21T00:00:00"/>
    <s v="Southeast"/>
    <s v="Kentucky"/>
    <s v="Louisville"/>
    <n v="168"/>
    <n v="4342.8"/>
    <n v="0.55000000000000004"/>
    <x v="2"/>
    <s v="Nike Free Metcon 3"/>
    <s v="CJ6314-146"/>
  </r>
  <r>
    <s v="NIKE"/>
    <n v="1185732"/>
    <d v="2021-07-21T00:00:00"/>
    <s v="Southeast"/>
    <s v="Kentucky"/>
    <s v="Louisville"/>
    <n v="95"/>
    <n v="2048.1999999999998"/>
    <n v="0.49"/>
    <x v="2"/>
    <s v="NikeCourt Blanc"/>
    <s v="CI0808-100"/>
  </r>
  <r>
    <s v="NIKE"/>
    <n v="1185732"/>
    <d v="2021-07-21T00:00:00"/>
    <s v="Southeast"/>
    <s v="Kentucky"/>
    <s v="Louisville"/>
    <n v="69"/>
    <n v="1363.44"/>
    <n v="0.52"/>
    <x v="2"/>
    <s v="Nike Free Metcon 3"/>
    <s v="CJ0861-017"/>
  </r>
  <r>
    <s v="NIKE"/>
    <n v="1185732"/>
    <d v="2021-07-21T00:00:00"/>
    <s v="Southeast"/>
    <s v="Kentucky"/>
    <s v="Louisville"/>
    <n v="63"/>
    <n v="1258.74"/>
    <n v="0.54"/>
    <x v="2"/>
    <s v="Nike Zoom Pegasus Turbo 2"/>
    <s v="AT8242-009"/>
  </r>
  <r>
    <s v="NIKE"/>
    <n v="1185732"/>
    <d v="2021-07-21T00:00:00"/>
    <s v="Southeast"/>
    <s v="Kentucky"/>
    <s v="Louisville"/>
    <n v="75"/>
    <n v="1587"/>
    <n v="0.46"/>
    <x v="2"/>
    <s v="Nike Air Max 270 React ENG"/>
    <s v="CK2595-500"/>
  </r>
  <r>
    <s v="NIKE"/>
    <n v="1185732"/>
    <d v="2021-07-21T00:00:00"/>
    <s v="Southeast"/>
    <s v="Kentucky"/>
    <s v="Louisville"/>
    <n v="115"/>
    <n v="3105"/>
    <n v="0.54"/>
    <x v="2"/>
    <s v="Nike Air Max 90"/>
    <s v="CD0490-104"/>
  </r>
  <r>
    <s v="NIKE"/>
    <n v="1185732"/>
    <d v="2021-08-22T00:00:00"/>
    <s v="Southeast"/>
    <s v="Kentucky"/>
    <s v="Louisville"/>
    <n v="167"/>
    <n v="4148.28"/>
    <n v="0.54"/>
    <x v="2"/>
    <s v="Nike Air Force 1 '07"/>
    <s v="315115-112"/>
  </r>
  <r>
    <s v="NIKE"/>
    <n v="1185732"/>
    <d v="2021-08-22T00:00:00"/>
    <s v="Southeast"/>
    <s v="Kentucky"/>
    <s v="Louisville"/>
    <n v="91"/>
    <n v="1753.57"/>
    <n v="0.47"/>
    <x v="2"/>
    <s v="Jordan Air Max 200 XX"/>
    <s v="AV5186-101"/>
  </r>
  <r>
    <s v="NIKE"/>
    <n v="1185732"/>
    <d v="2021-08-22T00:00:00"/>
    <s v="Southeast"/>
    <s v="Kentucky"/>
    <s v="Louisville"/>
    <n v="80"/>
    <n v="1555.2"/>
    <n v="0.54"/>
    <x v="2"/>
    <s v="Nike SuperRep Go"/>
    <s v="CJ0860-668"/>
  </r>
  <r>
    <s v="NIKE"/>
    <n v="1185732"/>
    <d v="2021-08-22T00:00:00"/>
    <s v="Southeast"/>
    <s v="Kentucky"/>
    <s v="Louisville"/>
    <n v="75"/>
    <n v="1425"/>
    <n v="0.5"/>
    <x v="2"/>
    <s v="Nike Air VaporMax Flyknit 3"/>
    <s v="AJ6910-009"/>
  </r>
  <r>
    <s v="NIKE"/>
    <n v="1185732"/>
    <d v="2021-08-22T00:00:00"/>
    <s v="Southeast"/>
    <s v="Kentucky"/>
    <s v="Louisville"/>
    <n v="65"/>
    <n v="1560.65"/>
    <n v="0.49"/>
    <x v="2"/>
    <s v="Nike Air Zoom SuperRep"/>
    <s v="BQ7043-668"/>
  </r>
  <r>
    <s v="NIKE"/>
    <n v="1185732"/>
    <d v="2021-08-22T00:00:00"/>
    <s v="Southeast"/>
    <s v="Kentucky"/>
    <s v="Louisville"/>
    <n v="120"/>
    <n v="3304.8"/>
    <n v="0.54"/>
    <x v="2"/>
    <s v="Nike Air Max 270 React ENG"/>
    <s v="CK2608-100"/>
  </r>
  <r>
    <s v="NIKE"/>
    <n v="1185732"/>
    <d v="2021-09-23T00:00:00"/>
    <s v="Southeast"/>
    <s v="Kentucky"/>
    <s v="Louisville"/>
    <n v="137"/>
    <n v="3485.28"/>
    <n v="0.53"/>
    <x v="2"/>
    <s v="Nike Air Max 97"/>
    <s v="921733-104"/>
  </r>
  <r>
    <s v="NIKE"/>
    <n v="1185732"/>
    <d v="2021-09-23T00:00:00"/>
    <s v="Southeast"/>
    <s v="Kentucky"/>
    <s v="Louisville"/>
    <n v="94"/>
    <n v="2026.64"/>
    <n v="0.49"/>
    <x v="2"/>
    <s v="Nike Air Force 1 '07"/>
    <s v="CJ1379-001"/>
  </r>
  <r>
    <s v="NIKE"/>
    <n v="1185732"/>
    <d v="2021-09-23T00:00:00"/>
    <s v="Southeast"/>
    <s v="Kentucky"/>
    <s v="Louisville"/>
    <n v="65"/>
    <n v="1136.8499999999999"/>
    <n v="0.53"/>
    <x v="2"/>
    <s v="Nike Court Vintage Premium"/>
    <s v="CT1726-100"/>
  </r>
  <r>
    <s v="NIKE"/>
    <n v="1185732"/>
    <d v="2021-09-23T00:00:00"/>
    <s v="Southeast"/>
    <s v="Kentucky"/>
    <s v="Louisville"/>
    <n v="54"/>
    <n v="881.28"/>
    <n v="0.51"/>
    <x v="2"/>
    <s v="Nike Air Max 97"/>
    <s v="CT4525-001"/>
  </r>
  <r>
    <s v="NIKE"/>
    <n v="1185732"/>
    <d v="2021-09-23T00:00:00"/>
    <s v="Southeast"/>
    <s v="Kentucky"/>
    <s v="Louisville"/>
    <n v="58"/>
    <n v="1172.18"/>
    <n v="0.47"/>
    <x v="2"/>
    <s v="Nike SB Bruin High"/>
    <s v="923112-001"/>
  </r>
  <r>
    <s v="NIKE"/>
    <n v="1185732"/>
    <d v="2021-09-23T00:00:00"/>
    <s v="Southeast"/>
    <s v="Kentucky"/>
    <s v="Louisville"/>
    <n v="74"/>
    <n v="1885.52"/>
    <n v="0.52"/>
    <x v="2"/>
    <s v="Air Jordan XXXIV PF"/>
    <s v="BQ3381-600"/>
  </r>
  <r>
    <s v="NIKE"/>
    <n v="1185732"/>
    <d v="2021-10-22T00:00:00"/>
    <s v="Southeast"/>
    <s v="Kentucky"/>
    <s v="Louisville"/>
    <n v="126"/>
    <n v="3672.9"/>
    <n v="0.55000000000000004"/>
    <x v="2"/>
    <s v="Nike Metcon 5"/>
    <s v="AO2982-076"/>
  </r>
  <r>
    <s v="NIKE"/>
    <n v="1185732"/>
    <d v="2021-10-22T00:00:00"/>
    <s v="Southeast"/>
    <s v="Kentucky"/>
    <s v="Louisville"/>
    <n v="83"/>
    <n v="1701.5"/>
    <n v="0.5"/>
    <x v="2"/>
    <s v="Nike React Phantom Run Flyknit 2"/>
    <s v="CJ0277-002"/>
  </r>
  <r>
    <s v="NIKE"/>
    <n v="1185732"/>
    <d v="2021-10-22T00:00:00"/>
    <s v="Southeast"/>
    <s v="Kentucky"/>
    <s v="Louisville"/>
    <n v="47"/>
    <n v="1091.3399999999999"/>
    <n v="0.54"/>
    <x v="2"/>
    <s v="Nike Joyride Run Flyknit"/>
    <s v="AQ2730-009"/>
  </r>
  <r>
    <s v="NIKE"/>
    <n v="1185732"/>
    <d v="2021-10-22T00:00:00"/>
    <s v="Southeast"/>
    <s v="Kentucky"/>
    <s v="Louisville"/>
    <n v="42"/>
    <n v="895.44"/>
    <n v="0.52"/>
    <x v="2"/>
    <s v="Nike Air Max 90"/>
    <s v="CT1030-100"/>
  </r>
  <r>
    <s v="NIKE"/>
    <n v="1185732"/>
    <d v="2021-10-22T00:00:00"/>
    <s v="Southeast"/>
    <s v="Kentucky"/>
    <s v="Louisville"/>
    <n v="41"/>
    <n v="1064.77"/>
    <n v="0.49"/>
    <x v="2"/>
    <s v="Nike Air VaporMax 360"/>
    <s v="CK9671-001"/>
  </r>
  <r>
    <s v="NIKE"/>
    <n v="1185732"/>
    <d v="2021-10-22T00:00:00"/>
    <s v="Southeast"/>
    <s v="Kentucky"/>
    <s v="Louisville"/>
    <n v="83"/>
    <n v="2199.5"/>
    <n v="0.5"/>
    <x v="2"/>
    <s v="Nike Offcourt"/>
    <s v="BQ4632-602"/>
  </r>
  <r>
    <s v="NIKE"/>
    <n v="1185732"/>
    <d v="2021-11-22T00:00:00"/>
    <s v="Southeast"/>
    <s v="Kentucky"/>
    <s v="Louisville"/>
    <n v="123"/>
    <n v="3070.08"/>
    <n v="0.52"/>
    <x v="2"/>
    <s v="Nike React Phantom Run Flyknit 2"/>
    <s v="CJ0280-001"/>
  </r>
  <r>
    <s v="NIKE"/>
    <n v="1185732"/>
    <d v="2021-11-22T00:00:00"/>
    <s v="Southeast"/>
    <s v="Kentucky"/>
    <s v="Louisville"/>
    <n v="72"/>
    <n v="1319.76"/>
    <n v="0.47"/>
    <x v="2"/>
    <s v="Jordan Break"/>
    <s v="AR6374-402"/>
  </r>
  <r>
    <s v="NIKE"/>
    <n v="1185732"/>
    <d v="2021-11-22T00:00:00"/>
    <s v="Southeast"/>
    <s v="Kentucky"/>
    <s v="Louisville"/>
    <n v="57"/>
    <n v="1191.8699999999999"/>
    <n v="0.51"/>
    <x v="2"/>
    <s v="LeBron 7 QS"/>
    <s v="CU5646-001"/>
  </r>
  <r>
    <s v="NIKE"/>
    <n v="1185732"/>
    <d v="2021-11-22T00:00:00"/>
    <s v="Southeast"/>
    <s v="Kentucky"/>
    <s v="Louisville"/>
    <n v="52"/>
    <n v="1352"/>
    <n v="0.5"/>
    <x v="2"/>
    <s v="Nike In-Season TR 9"/>
    <s v="AR4543-013"/>
  </r>
  <r>
    <s v="NIKE"/>
    <n v="1185732"/>
    <d v="2021-11-22T00:00:00"/>
    <s v="Southeast"/>
    <s v="Kentucky"/>
    <s v="Louisville"/>
    <n v="53"/>
    <n v="1500.96"/>
    <n v="0.48"/>
    <x v="2"/>
    <s v="Nike Joyride Run FlyKnit"/>
    <s v="CI3707-100"/>
  </r>
  <r>
    <s v="NIKE"/>
    <n v="1185732"/>
    <d v="2021-11-22T00:00:00"/>
    <s v="Southeast"/>
    <s v="Kentucky"/>
    <s v="Louisville"/>
    <n v="80"/>
    <n v="2851.2"/>
    <n v="0.54"/>
    <x v="2"/>
    <s v="Nike ZoomX Vista Grind"/>
    <s v="CQ9500-100"/>
  </r>
  <r>
    <s v="NIKE"/>
    <n v="1185732"/>
    <d v="2021-12-21T00:00:00"/>
    <s v="Southeast"/>
    <s v="Kentucky"/>
    <s v="Louisville"/>
    <n v="158"/>
    <n v="5127.1000000000004"/>
    <n v="0.55000000000000004"/>
    <x v="2"/>
    <s v="Nike Air Force 1 Sage Low"/>
    <s v="CJ1642-002"/>
  </r>
  <r>
    <s v="NIKE"/>
    <n v="1185732"/>
    <d v="2021-12-21T00:00:00"/>
    <s v="Southeast"/>
    <s v="Kentucky"/>
    <s v="Louisville"/>
    <n v="98"/>
    <n v="2446.08"/>
    <n v="0.48"/>
    <x v="2"/>
    <s v="Nike Air Force 1 '07 LV8"/>
    <s v="CD0888-002"/>
  </r>
  <r>
    <s v="NIKE"/>
    <n v="1185732"/>
    <d v="2021-12-21T00:00:00"/>
    <s v="Southeast"/>
    <s v="Kentucky"/>
    <s v="Louisville"/>
    <n v="74"/>
    <n v="2075.6999999999998"/>
    <n v="0.55000000000000004"/>
    <x v="2"/>
    <s v="Nike Air Max 720"/>
    <s v="CI3868-001"/>
  </r>
  <r>
    <s v="NIKE"/>
    <n v="1185732"/>
    <d v="2021-12-21T00:00:00"/>
    <s v="Southeast"/>
    <s v="Kentucky"/>
    <s v="Louisville"/>
    <n v="68"/>
    <n v="1765.96"/>
    <n v="0.53"/>
    <x v="2"/>
    <s v="Nike Air Max Dia"/>
    <s v="CJ0636-100"/>
  </r>
  <r>
    <s v="NIKE"/>
    <n v="1185732"/>
    <d v="2021-12-21T00:00:00"/>
    <s v="Southeast"/>
    <s v="Kentucky"/>
    <s v="Louisville"/>
    <n v="68"/>
    <n v="1725.84"/>
    <n v="0.47"/>
    <x v="2"/>
    <s v="Air Jordan 1 Mid SE"/>
    <s v="852542-087"/>
  </r>
  <r>
    <s v="NIKE"/>
    <n v="1185732"/>
    <d v="2021-12-21T00:00:00"/>
    <s v="Southeast"/>
    <s v="Kentucky"/>
    <s v="Louisville"/>
    <n v="98"/>
    <n v="3324.16"/>
    <n v="0.53"/>
    <x v="2"/>
    <s v="Nike Daybreak"/>
    <s v="CK2351-601"/>
  </r>
  <r>
    <s v="NIKE"/>
    <n v="1185732"/>
    <d v="2021-01-20T00:00:00"/>
    <s v="Southeast"/>
    <s v="Kentucky"/>
    <s v="Louisville"/>
    <n v="189"/>
    <n v="2959.74"/>
    <n v="0.54"/>
    <x v="2"/>
    <s v="Nike SB Shane"/>
    <s v="BV0657-400"/>
  </r>
  <r>
    <s v="NIKE"/>
    <n v="1185732"/>
    <d v="2021-01-20T00:00:00"/>
    <s v="Southeast"/>
    <s v="Kentucky"/>
    <s v="Louisville"/>
    <n v="142"/>
    <n v="1853.1"/>
    <n v="0.45"/>
    <x v="2"/>
    <s v="Nike Mercurial Vapor 13 Club Neymar Jr. TF"/>
    <s v="AT8000-104"/>
  </r>
  <r>
    <s v="NIKE"/>
    <n v="1185732"/>
    <d v="2021-01-20T00:00:00"/>
    <s v="Southeast"/>
    <s v="Kentucky"/>
    <s v="Louisville"/>
    <n v="158"/>
    <n v="1564.2"/>
    <n v="0.55000000000000004"/>
    <x v="2"/>
    <s v="Air Jordan 1 Mid"/>
    <s v="554724-066"/>
  </r>
  <r>
    <s v="NIKE"/>
    <n v="1185732"/>
    <d v="2021-01-20T00:00:00"/>
    <s v="Southeast"/>
    <s v="Kentucky"/>
    <s v="Louisville"/>
    <n v="101"/>
    <n v="1231.19"/>
    <n v="0.53"/>
    <x v="2"/>
    <s v="Nike Air Max 270 React"/>
    <s v="CJ0619-100"/>
  </r>
  <r>
    <s v="NIKE"/>
    <n v="1185732"/>
    <d v="2021-01-20T00:00:00"/>
    <s v="Southeast"/>
    <s v="Kentucky"/>
    <s v="Louisville"/>
    <n v="115"/>
    <n v="2097.6"/>
    <n v="0.48"/>
    <x v="2"/>
    <s v="Nike Air Max 98"/>
    <s v="CJ0592-001"/>
  </r>
  <r>
    <s v="NIKE"/>
    <n v="1185732"/>
    <d v="2021-01-20T00:00:00"/>
    <s v="Southeast"/>
    <s v="Kentucky"/>
    <s v="Louisville"/>
    <n v="158"/>
    <n v="2840.84"/>
    <n v="0.62"/>
    <x v="2"/>
    <s v="Nike Joyride Dual Run Premium"/>
    <s v="CT3867-001"/>
  </r>
  <r>
    <s v="NIKE"/>
    <n v="1185732"/>
    <d v="2021-02-18T00:00:00"/>
    <s v="Southeast"/>
    <s v="Kentucky"/>
    <s v="Louisville"/>
    <n v="225"/>
    <n v="3276"/>
    <n v="0.52"/>
    <x v="2"/>
    <s v="Nike Free RN Flyknit 3.0 2020"/>
    <s v="CJ0267-001"/>
  </r>
  <r>
    <s v="NIKE"/>
    <n v="1185732"/>
    <d v="2021-02-18T00:00:00"/>
    <s v="Southeast"/>
    <s v="Kentucky"/>
    <s v="Louisville"/>
    <n v="106"/>
    <n v="1373.76"/>
    <n v="0.48"/>
    <x v="2"/>
    <s v="Nike Mercurial Vapor 13 Club Neymar Jr IC"/>
    <s v="AT7998-104"/>
  </r>
  <r>
    <s v="NIKE"/>
    <n v="1185732"/>
    <d v="2021-02-18T00:00:00"/>
    <s v="Southeast"/>
    <s v="Kentucky"/>
    <s v="Louisville"/>
    <n v="124"/>
    <n v="1227.5999999999999"/>
    <n v="0.55000000000000004"/>
    <x v="2"/>
    <s v="Nike Mercurial Vapor 13 Elite Neymar Jr. FG"/>
    <s v="AT7898-104"/>
  </r>
  <r>
    <s v="NIKE"/>
    <n v="1185732"/>
    <d v="2021-02-18T00:00:00"/>
    <s v="South"/>
    <s v="Mississippi"/>
    <s v="Jackson"/>
    <n v="91"/>
    <n v="1137.5"/>
    <n v="0.5"/>
    <x v="2"/>
    <s v="PG 4 EP"/>
    <s v="CD5086-500"/>
  </r>
  <r>
    <s v="NIKE"/>
    <n v="1185732"/>
    <d v="2021-02-18T00:00:00"/>
    <s v="South"/>
    <s v="Mississippi"/>
    <s v="Jackson"/>
    <n v="108"/>
    <n v="1937.52"/>
    <n v="0.46"/>
    <x v="2"/>
    <s v="Air Max 97 LX"/>
    <s v="CJ0625-700"/>
  </r>
  <r>
    <s v="NIKE"/>
    <n v="1185732"/>
    <d v="2021-02-18T00:00:00"/>
    <s v="South"/>
    <s v="Mississippi"/>
    <s v="Jackson"/>
    <n v="125"/>
    <n v="1800"/>
    <n v="0.6"/>
    <x v="2"/>
    <s v="Nike Air Max 90"/>
    <s v="CT4352-104"/>
  </r>
  <r>
    <s v="NIKE"/>
    <n v="1185732"/>
    <d v="2021-03-16T00:00:00"/>
    <s v="South"/>
    <s v="Mississippi"/>
    <s v="Jackson"/>
    <n v="187"/>
    <n v="2365.5500000000002"/>
    <n v="0.55000000000000004"/>
    <x v="2"/>
    <s v="Jordan 'Why Not?' Zer0.3 PF"/>
    <s v="CD3002-103"/>
  </r>
  <r>
    <s v="NIKE"/>
    <n v="1185732"/>
    <d v="2021-03-16T00:00:00"/>
    <s v="South"/>
    <s v="Mississippi"/>
    <s v="Jackson"/>
    <n v="100"/>
    <n v="1128"/>
    <n v="0.47"/>
    <x v="2"/>
    <s v="Nike Air Zoom SuperRep"/>
    <s v="CD3460-010"/>
  </r>
  <r>
    <s v="NIKE"/>
    <n v="1185732"/>
    <d v="2021-03-16T00:00:00"/>
    <s v="South"/>
    <s v="Mississippi"/>
    <s v="Jackson"/>
    <n v="128"/>
    <n v="949.76"/>
    <n v="0.53"/>
    <x v="2"/>
    <s v="Nike Metcon 5 AMP"/>
    <s v="CD3395-006"/>
  </r>
  <r>
    <s v="NIKE"/>
    <n v="1185732"/>
    <d v="2021-03-16T00:00:00"/>
    <s v="South"/>
    <s v="Mississippi"/>
    <s v="Jackson"/>
    <n v="80"/>
    <n v="790.4"/>
    <n v="0.52"/>
    <x v="2"/>
    <s v="Nike Air Max Tailwind 99"/>
    <s v="CQ6569-001"/>
  </r>
  <r>
    <s v="NIKE"/>
    <n v="1185732"/>
    <d v="2021-03-16T00:00:00"/>
    <s v="South"/>
    <s v="Mississippi"/>
    <s v="Jackson"/>
    <n v="81"/>
    <n v="1192.32"/>
    <n v="0.46"/>
    <x v="2"/>
    <s v="Nike Mercurial Vapor 13 Club IC"/>
    <s v="AT7997-606"/>
  </r>
  <r>
    <s v="NIKE"/>
    <n v="1185732"/>
    <d v="2021-03-16T00:00:00"/>
    <s v="South"/>
    <s v="Mississippi"/>
    <s v="Jackson"/>
    <n v="123"/>
    <n v="1830.24"/>
    <n v="0.62"/>
    <x v="2"/>
    <s v="Nike Air Max 97"/>
    <s v="CI3708-700"/>
  </r>
  <r>
    <s v="NIKE"/>
    <n v="1185732"/>
    <d v="2021-04-17T00:00:00"/>
    <s v="South"/>
    <s v="Mississippi"/>
    <s v="Jackson"/>
    <n v="169"/>
    <n v="2098.98"/>
    <n v="0.54"/>
    <x v="2"/>
    <s v="Nike Air Max Triax"/>
    <s v="CT1104-700"/>
  </r>
  <r>
    <s v="NIKE"/>
    <n v="1185732"/>
    <d v="2021-04-17T00:00:00"/>
    <s v="South"/>
    <s v="Mississippi"/>
    <s v="Jackson"/>
    <n v="109"/>
    <n v="1253.5"/>
    <n v="0.5"/>
    <x v="2"/>
    <s v="LeBron 17 Low"/>
    <s v="CD5007-102"/>
  </r>
  <r>
    <s v="NIKE"/>
    <n v="1185732"/>
    <d v="2021-04-17T00:00:00"/>
    <s v="South"/>
    <s v="Mississippi"/>
    <s v="Jackson"/>
    <n v="101"/>
    <n v="777.7"/>
    <n v="0.55000000000000004"/>
    <x v="2"/>
    <s v="Nike Mercurial Vapor 13 Academy Neymar Jr. TF"/>
    <s v="AT7995-104"/>
  </r>
  <r>
    <s v="NIKE"/>
    <n v="1185732"/>
    <d v="2021-04-17T00:00:00"/>
    <s v="South"/>
    <s v="Mississippi"/>
    <s v="Jackson"/>
    <n v="75"/>
    <n v="741"/>
    <n v="0.52"/>
    <x v="2"/>
    <s v="Nike Air Max 2090"/>
    <s v="BV9977-101"/>
  </r>
  <r>
    <s v="NIKE"/>
    <n v="1185732"/>
    <d v="2021-04-17T00:00:00"/>
    <s v="South"/>
    <s v="Mississippi"/>
    <s v="Jackson"/>
    <n v="81"/>
    <n v="1477.44"/>
    <n v="0.48"/>
    <x v="2"/>
    <s v="Nike Renew Fusion"/>
    <s v="CD0200-003"/>
  </r>
  <r>
    <s v="NIKE"/>
    <n v="1185732"/>
    <d v="2021-04-17T00:00:00"/>
    <s v="South"/>
    <s v="Mississippi"/>
    <s v="Jackson"/>
    <n v="124"/>
    <n v="2117.92"/>
    <n v="0.61"/>
    <x v="2"/>
    <s v="LeBron 17"/>
    <s v="BQ3177-100"/>
  </r>
  <r>
    <s v="NIKE"/>
    <n v="1185732"/>
    <d v="2021-05-16T00:00:00"/>
    <s v="South"/>
    <s v="Mississippi"/>
    <s v="Jackson"/>
    <n v="194"/>
    <n v="4161.3"/>
    <n v="0.55000000000000004"/>
    <x v="2"/>
    <s v="Nike Air Max 720 OBJ Slip"/>
    <s v="DA4155-400"/>
  </r>
  <r>
    <s v="NIKE"/>
    <n v="1185732"/>
    <d v="2021-05-16T00:00:00"/>
    <s v="South"/>
    <s v="Mississippi"/>
    <s v="Jackson"/>
    <n v="131"/>
    <n v="2181.15"/>
    <n v="0.45"/>
    <x v="2"/>
    <s v="Nike SuperRep Go"/>
    <s v="CJ0773-010"/>
  </r>
  <r>
    <s v="NIKE"/>
    <n v="1185732"/>
    <d v="2021-05-16T00:00:00"/>
    <s v="South"/>
    <s v="Mississippi"/>
    <s v="Jackson"/>
    <n v="119"/>
    <n v="2120.58"/>
    <n v="0.54"/>
    <x v="2"/>
    <s v="Nike Air Max 90 Premium"/>
    <s v="CQ0912-100"/>
  </r>
  <r>
    <s v="NIKE"/>
    <n v="1185732"/>
    <d v="2021-05-16T00:00:00"/>
    <s v="South"/>
    <s v="Mississippi"/>
    <s v="Jackson"/>
    <n v="101"/>
    <n v="1699.83"/>
    <n v="0.51"/>
    <x v="2"/>
    <s v="Nike Mercurial Superfly 7 Elite SE FG"/>
    <s v="CT1099-093"/>
  </r>
  <r>
    <s v="NIKE"/>
    <n v="1185732"/>
    <d v="2021-05-16T00:00:00"/>
    <s v="South"/>
    <s v="Mississippi"/>
    <s v="Jackson"/>
    <n v="116"/>
    <n v="2235.3200000000002"/>
    <n v="0.47"/>
    <x v="2"/>
    <s v="Nike Epic Phantom React A.I.R. Cody Hudson"/>
    <s v="CI1718-001"/>
  </r>
  <r>
    <s v="NIKE"/>
    <n v="1185732"/>
    <d v="2021-05-16T00:00:00"/>
    <s v="South"/>
    <s v="Mississippi"/>
    <s v="Jackson"/>
    <n v="140"/>
    <n v="4211.2"/>
    <n v="0.64"/>
    <x v="2"/>
    <s v="Nike Air Max 90"/>
    <s v="CD0490-101"/>
  </r>
  <r>
    <s v="NIKE"/>
    <n v="1185732"/>
    <d v="2021-06-18T00:00:00"/>
    <s v="South"/>
    <s v="Mississippi"/>
    <s v="Jackson"/>
    <n v="210"/>
    <n v="4804.8"/>
    <n v="0.52"/>
    <x v="2"/>
    <s v="Nike Mercurial Superfly 7 Club TF"/>
    <s v="AT7980-606"/>
  </r>
  <r>
    <s v="NIKE"/>
    <n v="1185732"/>
    <d v="2021-06-18T00:00:00"/>
    <s v="South"/>
    <s v="Mississippi"/>
    <s v="Jackson"/>
    <n v="125"/>
    <n v="2173.75"/>
    <n v="0.47"/>
    <x v="2"/>
    <s v="Nike Zoom Gravity"/>
    <s v="BQ3202-011"/>
  </r>
  <r>
    <s v="NIKE"/>
    <n v="1185732"/>
    <d v="2021-06-18T00:00:00"/>
    <s v="South"/>
    <s v="Mississippi"/>
    <s v="Jackson"/>
    <n v="143"/>
    <n v="3224.65"/>
    <n v="0.55000000000000004"/>
    <x v="2"/>
    <s v="Nike Air Max 270 React ENG"/>
    <s v="CD0113-400"/>
  </r>
  <r>
    <s v="NIKE"/>
    <n v="1185732"/>
    <d v="2021-06-18T00:00:00"/>
    <s v="South"/>
    <s v="Mississippi"/>
    <s v="Jackson"/>
    <n v="117"/>
    <n v="2515.5"/>
    <n v="0.5"/>
    <x v="2"/>
    <s v="Nike Air Force 1 Type"/>
    <s v="CQ2344-100"/>
  </r>
  <r>
    <s v="NIKE"/>
    <n v="1185732"/>
    <d v="2021-06-18T00:00:00"/>
    <s v="South"/>
    <s v="Mississippi"/>
    <s v="Jackson"/>
    <n v="135"/>
    <n v="3462.75"/>
    <n v="0.45"/>
    <x v="2"/>
    <s v="Nike Air Max 270 React"/>
    <s v="AO4971-700"/>
  </r>
  <r>
    <s v="NIKE"/>
    <n v="1185732"/>
    <d v="2021-06-18T00:00:00"/>
    <s v="South"/>
    <s v="Mississippi"/>
    <s v="Jackson"/>
    <n v="188"/>
    <n v="7106.4"/>
    <n v="0.63"/>
    <x v="2"/>
    <s v="Nike React Presto"/>
    <s v="AV2605-101"/>
  </r>
  <r>
    <s v="NIKE"/>
    <n v="1185732"/>
    <d v="2021-07-16T00:00:00"/>
    <s v="South"/>
    <s v="Mississippi"/>
    <s v="Jackson"/>
    <n v="221"/>
    <n v="6537.18"/>
    <n v="0.51"/>
    <x v="2"/>
    <s v="Nike Legend React"/>
    <s v="AA1625-009"/>
  </r>
  <r>
    <s v="NIKE"/>
    <n v="1185732"/>
    <d v="2021-07-16T00:00:00"/>
    <s v="South"/>
    <s v="Mississippi"/>
    <s v="Jackson"/>
    <n v="156"/>
    <n v="3720.6"/>
    <n v="0.45"/>
    <x v="2"/>
    <s v="Air Jordan 1 Low SE"/>
    <s v="CK3022-005"/>
  </r>
  <r>
    <s v="NIKE"/>
    <n v="1185732"/>
    <d v="2021-07-16T00:00:00"/>
    <s v="South"/>
    <s v="Mississippi"/>
    <s v="Jackson"/>
    <n v="142"/>
    <n v="3408"/>
    <n v="0.5"/>
    <x v="2"/>
    <s v="NikeCourt Air Max Wildcard"/>
    <s v="AO7351-104"/>
  </r>
  <r>
    <s v="NIKE"/>
    <n v="1185732"/>
    <d v="2021-07-16T00:00:00"/>
    <s v="South"/>
    <s v="Mississippi"/>
    <s v="Jackson"/>
    <n v="124"/>
    <n v="3154.56"/>
    <n v="0.53"/>
    <x v="2"/>
    <s v="Nike Blazer Low"/>
    <s v="AJ9515-001"/>
  </r>
  <r>
    <s v="NIKE"/>
    <n v="1185732"/>
    <d v="2021-07-16T00:00:00"/>
    <s v="South"/>
    <s v="Mississippi"/>
    <s v="Jackson"/>
    <n v="150"/>
    <n v="4248"/>
    <n v="0.48"/>
    <x v="2"/>
    <s v="Zoom LeBron 3 QS"/>
    <s v="AO2434-101"/>
  </r>
  <r>
    <s v="NIKE"/>
    <n v="1185732"/>
    <d v="2021-07-16T00:00:00"/>
    <s v="South"/>
    <s v="Mississippi"/>
    <s v="Jackson"/>
    <n v="176"/>
    <n v="6548.96"/>
    <n v="0.61"/>
    <x v="2"/>
    <s v="Nike Free Metcon 3"/>
    <s v="CJ0861-010"/>
  </r>
  <r>
    <s v="NIKE"/>
    <n v="1185732"/>
    <d v="2021-08-17T00:00:00"/>
    <s v="South"/>
    <s v="Mississippi"/>
    <s v="Jackson"/>
    <n v="215"/>
    <n v="6501.6"/>
    <n v="0.54"/>
    <x v="2"/>
    <s v="KD Trey 5 VII EP"/>
    <s v="AT1198-401"/>
  </r>
  <r>
    <s v="NIKE"/>
    <n v="1185732"/>
    <d v="2021-08-17T00:00:00"/>
    <s v="South"/>
    <s v="Mississippi"/>
    <s v="Jackson"/>
    <n v="168"/>
    <n v="4032"/>
    <n v="0.48"/>
    <x v="2"/>
    <s v="Nike Mercurial Vapor 13 Academy TF"/>
    <s v="AT7996-606"/>
  </r>
  <r>
    <s v="NIKE"/>
    <n v="1185732"/>
    <d v="2021-08-17T00:00:00"/>
    <s v="South"/>
    <s v="Mississippi"/>
    <s v="Jackson"/>
    <n v="147"/>
    <n v="3669.12"/>
    <n v="0.52"/>
    <x v="2"/>
    <s v="Jordan React Havoc SE"/>
    <s v="CK2772-101"/>
  </r>
  <r>
    <s v="NIKE"/>
    <n v="1185732"/>
    <d v="2021-08-17T00:00:00"/>
    <s v="South"/>
    <s v="Mississippi"/>
    <s v="Jackson"/>
    <n v="128"/>
    <n v="2595.84"/>
    <n v="0.52"/>
    <x v="2"/>
    <s v="Nike SB Air Max Stefan Janoski 2"/>
    <s v="AQ7477-009"/>
  </r>
  <r>
    <s v="NIKE"/>
    <n v="1185732"/>
    <d v="2021-08-17T00:00:00"/>
    <s v="South"/>
    <s v="Mississippi"/>
    <s v="Jackson"/>
    <n v="122"/>
    <n v="2525.4"/>
    <n v="0.45"/>
    <x v="2"/>
    <s v="Nike Free RN Flyknit 3.0"/>
    <s v="AQ5707-001"/>
  </r>
  <r>
    <s v="NIKE"/>
    <n v="1185732"/>
    <d v="2021-08-17T00:00:00"/>
    <s v="South"/>
    <s v="Mississippi"/>
    <s v="Jackson"/>
    <n v="169"/>
    <n v="5822.05"/>
    <n v="0.65"/>
    <x v="2"/>
    <s v="Nike ISPA Joyride Envelope"/>
    <s v="BV4584-001"/>
  </r>
  <r>
    <s v="NIKE"/>
    <n v="1185732"/>
    <d v="2021-09-16T00:00:00"/>
    <s v="South"/>
    <s v="Mississippi"/>
    <s v="Jackson"/>
    <n v="203"/>
    <n v="5152.1400000000003"/>
    <n v="0.54"/>
    <x v="2"/>
    <s v="Nike Mercurial Superfly 7 Elite SE FG"/>
    <s v="CD6721-808"/>
  </r>
  <r>
    <s v="NIKE"/>
    <n v="1185732"/>
    <d v="2021-09-16T00:00:00"/>
    <s v="South"/>
    <s v="Mississippi"/>
    <s v="Jackson"/>
    <n v="147"/>
    <n v="2778.3"/>
    <n v="0.45"/>
    <x v="2"/>
    <s v="Nike Phantom Venom Academy FG"/>
    <s v="AO0566-606"/>
  </r>
  <r>
    <s v="NIKE"/>
    <n v="1185732"/>
    <d v="2021-09-16T00:00:00"/>
    <s v="South"/>
    <s v="Mississippi"/>
    <s v="Jackson"/>
    <n v="123"/>
    <n v="1168.5"/>
    <n v="0.5"/>
    <x v="2"/>
    <s v="Nike Air Ghost Racer"/>
    <s v="AT5410-003"/>
  </r>
  <r>
    <s v="NIKE"/>
    <n v="1185732"/>
    <d v="2021-09-16T00:00:00"/>
    <s v="South"/>
    <s v="Mississippi"/>
    <s v="Jackson"/>
    <n v="100"/>
    <n v="1045"/>
    <n v="0.55000000000000004"/>
    <x v="2"/>
    <s v="Nike ACG Air Terra Antarktik"/>
    <s v="BV6348-300"/>
  </r>
  <r>
    <s v="NIKE"/>
    <n v="1185732"/>
    <d v="2021-09-16T00:00:00"/>
    <s v="South"/>
    <s v="Mississippi"/>
    <s v="Jackson"/>
    <n v="108"/>
    <n v="1503.36"/>
    <n v="0.48"/>
    <x v="2"/>
    <s v="Nike Air Max 2 Light"/>
    <s v="CI3703-401"/>
  </r>
  <r>
    <s v="NIKE"/>
    <n v="1185732"/>
    <d v="2021-09-16T00:00:00"/>
    <s v="South"/>
    <s v="Mississippi"/>
    <s v="Jackson"/>
    <n v="130"/>
    <n v="2579.1999999999998"/>
    <n v="0.62"/>
    <x v="2"/>
    <s v="Nike Mercurial Superfly 7 Academy MG"/>
    <s v="AT7946-414"/>
  </r>
  <r>
    <s v="NIKE"/>
    <n v="1185732"/>
    <d v="2021-10-18T00:00:00"/>
    <s v="South"/>
    <s v="Mississippi"/>
    <s v="Jackson"/>
    <n v="176"/>
    <n v="3041.28"/>
    <n v="0.54"/>
    <x v="2"/>
    <s v="Nike AlphaDunk"/>
    <s v="BQ5401-001"/>
  </r>
  <r>
    <s v="NIKE"/>
    <n v="1185732"/>
    <d v="2021-10-18T00:00:00"/>
    <s v="South"/>
    <s v="Mississippi"/>
    <s v="Jackson"/>
    <n v="145"/>
    <n v="1631.25"/>
    <n v="0.45"/>
    <x v="2"/>
    <s v="Nike Daybreak SP"/>
    <s v="BV7725-500"/>
  </r>
  <r>
    <s v="NIKE"/>
    <n v="1185732"/>
    <d v="2021-10-18T00:00:00"/>
    <s v="South"/>
    <s v="Mississippi"/>
    <s v="Jackson"/>
    <n v="98"/>
    <n v="1270.08"/>
    <n v="0.54"/>
    <x v="2"/>
    <s v="Nike x MMW Joyride CC3 Setter"/>
    <s v="CU7623-002"/>
  </r>
  <r>
    <s v="NIKE"/>
    <n v="1185732"/>
    <d v="2021-10-18T00:00:00"/>
    <s v="South"/>
    <s v="Mississippi"/>
    <s v="Jackson"/>
    <n v="105"/>
    <n v="1207.5"/>
    <n v="0.5"/>
    <x v="2"/>
    <s v="Nike Air Max 95 SP"/>
    <s v="CK5669-400"/>
  </r>
  <r>
    <s v="NIKE"/>
    <n v="1185732"/>
    <d v="2021-10-18T00:00:00"/>
    <s v="South"/>
    <s v="Mississippi"/>
    <s v="Jackson"/>
    <n v="98"/>
    <n v="1568"/>
    <n v="0.5"/>
    <x v="2"/>
    <s v="Nike SB Blazer Low GT"/>
    <s v="704939-103"/>
  </r>
  <r>
    <s v="NIKE"/>
    <n v="1185732"/>
    <d v="2021-10-18T00:00:00"/>
    <s v="South"/>
    <s v="Mississippi"/>
    <s v="Jackson"/>
    <n v="124"/>
    <n v="2618.88"/>
    <n v="0.64"/>
    <x v="2"/>
    <s v="LeBron 17 Monstars"/>
    <s v="CD5050-400"/>
  </r>
  <r>
    <s v="NIKE"/>
    <n v="1185732"/>
    <d v="2021-11-17T00:00:00"/>
    <s v="South"/>
    <s v="Mississippi"/>
    <s v="Jackson"/>
    <n v="163"/>
    <n v="2464.56"/>
    <n v="0.54"/>
    <x v="2"/>
    <s v="Kyrie 5 x Bandulu"/>
    <s v="CK5836-100"/>
  </r>
  <r>
    <s v="NIKE"/>
    <n v="1185732"/>
    <d v="2021-11-17T00:00:00"/>
    <s v="South"/>
    <s v="Mississippi"/>
    <s v="Jackson"/>
    <n v="117"/>
    <n v="947.7"/>
    <n v="0.45"/>
    <x v="2"/>
    <s v="Nike Air Max Impact"/>
    <s v="CI1396-600"/>
  </r>
  <r>
    <s v="NIKE"/>
    <n v="1185732"/>
    <d v="2021-11-17T00:00:00"/>
    <s v="South"/>
    <s v="Mississippi"/>
    <s v="Jackson"/>
    <n v="111"/>
    <n v="1678.32"/>
    <n v="0.54"/>
    <x v="2"/>
    <s v="Nike Air Max 90 QS"/>
    <s v="CD0916-001"/>
  </r>
  <r>
    <s v="NIKE"/>
    <n v="1185732"/>
    <d v="2021-11-17T00:00:00"/>
    <s v="South"/>
    <s v="Mississippi"/>
    <s v="Jackson"/>
    <n v="117"/>
    <n v="3348.54"/>
    <n v="0.53"/>
    <x v="2"/>
    <s v="Nike React Element 55 SE"/>
    <s v="BV1507-001"/>
  </r>
  <r>
    <s v="NIKE"/>
    <n v="1185732"/>
    <d v="2021-11-17T00:00:00"/>
    <s v="South"/>
    <s v="Mississippi"/>
    <s v="Jackson"/>
    <n v="123"/>
    <n v="3929.85"/>
    <n v="0.45"/>
    <x v="2"/>
    <s v="Jordan Proto-Max 720"/>
    <s v="BQ6623-070"/>
  </r>
  <r>
    <s v="NIKE"/>
    <n v="1185732"/>
    <d v="2021-11-17T00:00:00"/>
    <s v="South"/>
    <s v="Mississippi"/>
    <s v="Jackson"/>
    <n v="158"/>
    <n v="6553.84"/>
    <n v="0.61"/>
    <x v="2"/>
    <s v="Nike Phantom Vision 2 Academy Dynamic Fit MG"/>
    <s v="CD4156-606"/>
  </r>
  <r>
    <s v="NIKE"/>
    <n v="1185732"/>
    <d v="2021-12-16T00:00:00"/>
    <s v="South"/>
    <s v="Mississippi"/>
    <s v="Jackson"/>
    <n v="194"/>
    <n v="6991.76"/>
    <n v="0.53"/>
    <x v="2"/>
    <s v="Nike React Element 55 SE"/>
    <s v="CI3831-200"/>
  </r>
  <r>
    <s v="NIKE"/>
    <n v="1185732"/>
    <d v="2021-12-16T00:00:00"/>
    <s v="South"/>
    <s v="Mississippi"/>
    <s v="Jackson"/>
    <n v="155"/>
    <n v="4405.1000000000004"/>
    <n v="0.49"/>
    <x v="2"/>
    <s v="Nike Air Max2 Light"/>
    <s v="AO1741-003"/>
  </r>
  <r>
    <s v="NIKE"/>
    <n v="1185732"/>
    <d v="2021-12-16T00:00:00"/>
    <s v="South"/>
    <s v="Mississippi"/>
    <s v="Jackson"/>
    <n v="137"/>
    <n v="4364.82"/>
    <n v="0.54"/>
    <x v="2"/>
    <s v="Nike Air Max 270"/>
    <s v="AH8050-100"/>
  </r>
  <r>
    <s v="NIKE"/>
    <n v="1185732"/>
    <d v="2021-12-16T00:00:00"/>
    <s v="South"/>
    <s v="Mississippi"/>
    <s v="Jackson"/>
    <n v="133"/>
    <n v="3872.96"/>
    <n v="0.52"/>
    <x v="2"/>
    <s v="Nike Phantom Vision 2 Club Dynamic Fit MG"/>
    <s v="CD4159-606"/>
  </r>
  <r>
    <s v="NIKE"/>
    <n v="1185732"/>
    <d v="2021-12-16T00:00:00"/>
    <s v="South"/>
    <s v="Mississippi"/>
    <s v="Jackson"/>
    <n v="124"/>
    <n v="4030"/>
    <n v="0.5"/>
    <x v="2"/>
    <s v="Nike Air Force 1 '07 LV8"/>
    <s v="CK4363-100"/>
  </r>
  <r>
    <s v="NIKE"/>
    <n v="1185732"/>
    <d v="2021-12-16T00:00:00"/>
    <s v="South"/>
    <s v="Mississippi"/>
    <s v="Jackson"/>
    <n v="144"/>
    <n v="6236.64"/>
    <n v="0.61"/>
    <x v="2"/>
    <s v="Nike Air Max 90"/>
    <s v="CN8490-100"/>
  </r>
  <r>
    <s v="NIKE"/>
    <n v="1197831"/>
    <d v="2021-01-23T00:00:00"/>
    <s v="South"/>
    <s v="Mississippi"/>
    <s v="Jackson"/>
    <n v="176"/>
    <n v="2154.2399999999998"/>
    <n v="0.51"/>
    <x v="2"/>
    <s v="Nike Free RN 5.0 2020"/>
    <s v="CI9921-001"/>
  </r>
  <r>
    <s v="NIKE"/>
    <n v="1197831"/>
    <d v="2021-01-23T00:00:00"/>
    <s v="South"/>
    <s v="Mississippi"/>
    <s v="Jackson"/>
    <n v="131"/>
    <n v="1473.75"/>
    <n v="0.45"/>
    <x v="2"/>
    <s v="Nike Phantom Vision Academy Dynamic Fit TF"/>
    <s v="AO3269-717"/>
  </r>
  <r>
    <s v="NIKE"/>
    <n v="1197831"/>
    <d v="2021-01-23T00:00:00"/>
    <s v="South"/>
    <s v="Mississippi"/>
    <s v="Jackson"/>
    <n v="117"/>
    <n v="835.38"/>
    <n v="0.51"/>
    <x v="2"/>
    <s v="Nike ACG MOC 3.0"/>
    <s v="CI9367-301"/>
  </r>
  <r>
    <s v="NIKE"/>
    <n v="1197831"/>
    <d v="2021-01-23T00:00:00"/>
    <s v="South"/>
    <s v="Mississippi"/>
    <s v="Jackson"/>
    <n v="78"/>
    <n v="785.46"/>
    <n v="0.53"/>
    <x v="2"/>
    <s v="Nike Mercurial Vapor 13 Academy Neymar Jr. MG"/>
    <s v="AT7960-104"/>
  </r>
  <r>
    <s v="NIKE"/>
    <n v="1197831"/>
    <d v="2021-01-23T00:00:00"/>
    <s v="South"/>
    <s v="Mississippi"/>
    <s v="Jackson"/>
    <n v="95"/>
    <n v="1550.4"/>
    <n v="0.48"/>
    <x v="2"/>
    <s v="Nike Air DSVM"/>
    <s v="AT8179-100"/>
  </r>
  <r>
    <s v="NIKE"/>
    <n v="1197831"/>
    <d v="2021-01-23T00:00:00"/>
    <s v="South"/>
    <s v="Mississippi"/>
    <s v="Jackson"/>
    <n v="122"/>
    <n v="1459.12"/>
    <n v="0.52"/>
    <x v="2"/>
    <s v="Nike x Carhartt WIP Air Max 95"/>
    <s v="AV3866-001"/>
  </r>
  <r>
    <s v="NIKE"/>
    <n v="1197831"/>
    <d v="2021-02-21T00:00:00"/>
    <s v="South"/>
    <s v="Mississippi"/>
    <s v="Jackson"/>
    <n v="189"/>
    <n v="2313.36"/>
    <n v="0.51"/>
    <x v="2"/>
    <s v="Nike Odyssey React Flyknit 2"/>
    <s v="AH1015-010"/>
  </r>
  <r>
    <s v="NIKE"/>
    <n v="1197831"/>
    <d v="2021-02-21T00:00:00"/>
    <s v="South"/>
    <s v="Mississippi"/>
    <s v="Jackson"/>
    <n v="105"/>
    <n v="1134"/>
    <n v="0.45"/>
    <x v="2"/>
    <s v="Nike Tiempo Legend 8 Elite FG"/>
    <s v="AT5293-004"/>
  </r>
  <r>
    <s v="NIKE"/>
    <n v="1197831"/>
    <d v="2021-02-21T00:00:00"/>
    <s v="South"/>
    <s v="Mississippi"/>
    <s v="Jackson"/>
    <n v="120"/>
    <n v="840"/>
    <n v="0.5"/>
    <x v="2"/>
    <s v="Nike Mercurial Superfly 7 Club MG"/>
    <s v="AT7949-606"/>
  </r>
  <r>
    <s v="NIKE"/>
    <n v="1197831"/>
    <d v="2021-02-21T00:00:00"/>
    <s v="South"/>
    <s v="Arkansas"/>
    <s v="Little Rock"/>
    <n v="70"/>
    <n v="630"/>
    <n v="0.5"/>
    <x v="2"/>
    <s v="Nike Joyride CC3 Setter"/>
    <s v="AT6395-002"/>
  </r>
  <r>
    <s v="NIKE"/>
    <n v="1197831"/>
    <d v="2021-02-21T00:00:00"/>
    <s v="South"/>
    <s v="Arkansas"/>
    <s v="Little Rock"/>
    <n v="98"/>
    <n v="1499.4"/>
    <n v="0.45"/>
    <x v="2"/>
    <s v="Nike Renew Run"/>
    <s v="CK6357-005"/>
  </r>
  <r>
    <s v="NIKE"/>
    <n v="1197831"/>
    <d v="2021-02-21T00:00:00"/>
    <s v="South"/>
    <s v="Arkansas"/>
    <s v="Little Rock"/>
    <n v="115"/>
    <n v="1179.9000000000001"/>
    <n v="0.54"/>
    <x v="2"/>
    <s v="Nike React Ianga"/>
    <s v="AV5555-001"/>
  </r>
  <r>
    <s v="NIKE"/>
    <n v="1197831"/>
    <d v="2021-03-19T00:00:00"/>
    <s v="South"/>
    <s v="Arkansas"/>
    <s v="Little Rock"/>
    <n v="181"/>
    <n v="1726.74"/>
    <n v="0.53"/>
    <x v="2"/>
    <s v="Air Jordan 10 Retro"/>
    <s v="310805-137"/>
  </r>
  <r>
    <s v="NIKE"/>
    <n v="1197831"/>
    <d v="2021-03-19T00:00:00"/>
    <s v="South"/>
    <s v="Arkansas"/>
    <s v="Little Rock"/>
    <n v="98"/>
    <n v="882"/>
    <n v="0.45"/>
    <x v="2"/>
    <s v="Air Jordan 12 Retro"/>
    <s v="130690-017"/>
  </r>
  <r>
    <s v="NIKE"/>
    <n v="1197831"/>
    <d v="2021-03-19T00:00:00"/>
    <s v="South"/>
    <s v="Arkansas"/>
    <s v="Little Rock"/>
    <n v="88"/>
    <n v="475.2"/>
    <n v="0.54"/>
    <x v="2"/>
    <s v="Nike Air Max 270 React"/>
    <s v="CT1264-101"/>
  </r>
  <r>
    <s v="NIKE"/>
    <n v="1197831"/>
    <d v="2021-03-19T00:00:00"/>
    <s v="South"/>
    <s v="Arkansas"/>
    <s v="Little Rock"/>
    <n v="60"/>
    <n v="592.79999999999995"/>
    <n v="0.52"/>
    <x v="2"/>
    <s v="Nike Air Max 200 SP"/>
    <s v="CK5668-600"/>
  </r>
  <r>
    <s v="NIKE"/>
    <n v="1197831"/>
    <d v="2021-03-19T00:00:00"/>
    <s v="South"/>
    <s v="Arkansas"/>
    <s v="Little Rock"/>
    <n v="65"/>
    <n v="956.8"/>
    <n v="0.46"/>
    <x v="2"/>
    <s v="Nike Mercurial Superfly 7 Academy MDS MG"/>
    <s v="BQ5427-401"/>
  </r>
  <r>
    <s v="NIKE"/>
    <n v="1197831"/>
    <d v="2021-03-19T00:00:00"/>
    <s v="South"/>
    <s v="Arkansas"/>
    <s v="Little Rock"/>
    <n v="102"/>
    <n v="1248.48"/>
    <n v="0.51"/>
    <x v="2"/>
    <s v="Nike Air Zoom Winflo 6"/>
    <s v="AQ7497-300"/>
  </r>
  <r>
    <s v="NIKE"/>
    <n v="1197831"/>
    <d v="2021-04-20T00:00:00"/>
    <s v="South"/>
    <s v="Arkansas"/>
    <s v="Little Rock"/>
    <n v="174"/>
    <n v="2161.08"/>
    <n v="0.54"/>
    <x v="2"/>
    <s v="Nike Air Max 97"/>
    <s v="CT4526-100"/>
  </r>
  <r>
    <s v="NIKE"/>
    <n v="1197831"/>
    <d v="2021-04-20T00:00:00"/>
    <s v="South"/>
    <s v="Arkansas"/>
    <s v="Little Rock"/>
    <n v="81"/>
    <n v="952.56"/>
    <n v="0.49"/>
    <x v="2"/>
    <s v="Nike Mercurial Vapor XII Club MG"/>
    <s v="AH7378-801"/>
  </r>
  <r>
    <s v="NIKE"/>
    <n v="1197831"/>
    <d v="2021-04-20T00:00:00"/>
    <s v="South"/>
    <s v="Arkansas"/>
    <s v="Little Rock"/>
    <n v="75"/>
    <n v="546"/>
    <n v="0.52"/>
    <x v="2"/>
    <s v="Nike Zoom Fly 3 Premium"/>
    <s v="CJ0404-001"/>
  </r>
  <r>
    <s v="NIKE"/>
    <n v="1197831"/>
    <d v="2021-04-20T00:00:00"/>
    <s v="South"/>
    <s v="Arkansas"/>
    <s v="Little Rock"/>
    <n v="63"/>
    <n v="667.8"/>
    <n v="0.53"/>
    <x v="2"/>
    <s v="Nike MX-720-818"/>
    <s v="CI3871-300"/>
  </r>
  <r>
    <s v="NIKE"/>
    <n v="1197831"/>
    <d v="2021-04-20T00:00:00"/>
    <s v="South"/>
    <s v="Arkansas"/>
    <s v="Little Rock"/>
    <n v="73"/>
    <n v="1296.48"/>
    <n v="0.48"/>
    <x v="2"/>
    <s v="Nike React Element 55"/>
    <s v="BQ2728-012"/>
  </r>
  <r>
    <s v="NIKE"/>
    <n v="1197831"/>
    <d v="2021-04-20T00:00:00"/>
    <s v="South"/>
    <s v="Arkansas"/>
    <s v="Little Rock"/>
    <n v="116"/>
    <n v="1656.48"/>
    <n v="0.51"/>
    <x v="2"/>
    <s v="Nike SB Charge Slip Premium"/>
    <s v="CT3110-400"/>
  </r>
  <r>
    <s v="NIKE"/>
    <n v="1197831"/>
    <d v="2021-05-19T00:00:00"/>
    <s v="South"/>
    <s v="Arkansas"/>
    <s v="Little Rock"/>
    <n v="181"/>
    <n v="3811.86"/>
    <n v="0.54"/>
    <x v="2"/>
    <s v="Nike Free RN 5.0 2020"/>
    <s v="CJ0270-601"/>
  </r>
  <r>
    <s v="NIKE"/>
    <n v="1197831"/>
    <d v="2021-05-19T00:00:00"/>
    <s v="South"/>
    <s v="Arkansas"/>
    <s v="Little Rock"/>
    <n v="113"/>
    <n v="2147"/>
    <n v="0.5"/>
    <x v="2"/>
    <s v="Nike ZoomX Vista Grind"/>
    <s v="CT8919-700"/>
  </r>
  <r>
    <s v="NIKE"/>
    <n v="1197831"/>
    <d v="2021-05-19T00:00:00"/>
    <s v="South"/>
    <s v="Arkansas"/>
    <s v="Little Rock"/>
    <n v="91"/>
    <n v="1701.7"/>
    <n v="0.55000000000000004"/>
    <x v="2"/>
    <s v="Nike Air Force 1 React"/>
    <s v="CT1020-001"/>
  </r>
  <r>
    <s v="NIKE"/>
    <n v="1197831"/>
    <d v="2021-05-19T00:00:00"/>
    <s v="South"/>
    <s v="Arkansas"/>
    <s v="Little Rock"/>
    <n v="78"/>
    <n v="1405.56"/>
    <n v="0.53"/>
    <x v="2"/>
    <s v="PG 4 EP"/>
    <s v="CD5082-001"/>
  </r>
  <r>
    <s v="NIKE"/>
    <n v="1197831"/>
    <d v="2021-05-19T00:00:00"/>
    <s v="South"/>
    <s v="Arkansas"/>
    <s v="Little Rock"/>
    <n v="85"/>
    <n v="1677.9"/>
    <n v="0.47"/>
    <x v="2"/>
    <s v="Nike Air Zoom Pegasus 36"/>
    <s v="BV5739-500"/>
  </r>
  <r>
    <s v="NIKE"/>
    <n v="1197831"/>
    <d v="2021-05-19T00:00:00"/>
    <s v="South"/>
    <s v="Arkansas"/>
    <s v="Little Rock"/>
    <n v="111"/>
    <n v="2686.2"/>
    <n v="0.55000000000000004"/>
    <x v="2"/>
    <s v="Nike Air Max 2090"/>
    <s v="CW4286-100"/>
  </r>
  <r>
    <s v="NIKE"/>
    <n v="1197831"/>
    <d v="2021-06-21T00:00:00"/>
    <s v="South"/>
    <s v="Arkansas"/>
    <s v="Little Rock"/>
    <n v="203"/>
    <n v="3654"/>
    <n v="0.5"/>
    <x v="2"/>
    <s v="Nike Air Force 1 '07 LV8"/>
    <s v="CD0887-201"/>
  </r>
  <r>
    <s v="NIKE"/>
    <n v="1197831"/>
    <d v="2021-06-21T00:00:00"/>
    <s v="South"/>
    <s v="Arkansas"/>
    <s v="Little Rock"/>
    <n v="106"/>
    <n v="1662.08"/>
    <n v="0.49"/>
    <x v="2"/>
    <s v="Kyrie 6 AS EP"/>
    <s v="CD5028-900"/>
  </r>
  <r>
    <s v="NIKE"/>
    <n v="1197831"/>
    <d v="2021-06-21T00:00:00"/>
    <s v="South"/>
    <s v="Arkansas"/>
    <s v="Little Rock"/>
    <n v="104"/>
    <n v="2134.08"/>
    <n v="0.54"/>
    <x v="2"/>
    <s v="Nike Air VaporMax Flyknit 3"/>
    <s v="AJ6900-102"/>
  </r>
  <r>
    <s v="NIKE"/>
    <n v="1197831"/>
    <d v="2021-06-21T00:00:00"/>
    <s v="South"/>
    <s v="Arkansas"/>
    <s v="Little Rock"/>
    <n v="98"/>
    <n v="1885.52"/>
    <n v="0.52"/>
    <x v="2"/>
    <s v="Nike Air Max Verona"/>
    <s v="CI9842-500"/>
  </r>
  <r>
    <s v="NIKE"/>
    <n v="1197831"/>
    <d v="2021-06-21T00:00:00"/>
    <s v="South"/>
    <s v="Arkansas"/>
    <s v="Little Rock"/>
    <n v="98"/>
    <n v="2540.16"/>
    <n v="0.48"/>
    <x v="2"/>
    <s v="Nike Air Force 1 Shadow"/>
    <s v="CI0919-100"/>
  </r>
  <r>
    <s v="NIKE"/>
    <n v="1197831"/>
    <d v="2021-06-21T00:00:00"/>
    <s v="South"/>
    <s v="Arkansas"/>
    <s v="Little Rock"/>
    <n v="160"/>
    <n v="4665.6000000000004"/>
    <n v="0.54"/>
    <x v="2"/>
    <s v="Nike Air Max Verona"/>
    <s v="CK7200-800"/>
  </r>
  <r>
    <s v="NIKE"/>
    <n v="1197831"/>
    <d v="2021-07-19T00:00:00"/>
    <s v="South"/>
    <s v="Arkansas"/>
    <s v="Little Rock"/>
    <n v="233"/>
    <n v="5825"/>
    <n v="0.5"/>
    <x v="2"/>
    <s v="Nike Air Tailwind 79"/>
    <s v="487754-303"/>
  </r>
  <r>
    <s v="NIKE"/>
    <n v="1197831"/>
    <d v="2021-07-19T00:00:00"/>
    <s v="South"/>
    <s v="Arkansas"/>
    <s v="Little Rock"/>
    <n v="147"/>
    <n v="3109.05"/>
    <n v="0.45"/>
    <x v="2"/>
    <s v="Nike TiempoX Lunar Legend VII Pro TF"/>
    <s v="AH7249-118"/>
  </r>
  <r>
    <s v="NIKE"/>
    <n v="1197831"/>
    <d v="2021-07-19T00:00:00"/>
    <s v="South"/>
    <s v="Arkansas"/>
    <s v="Little Rock"/>
    <n v="126"/>
    <n v="2763.18"/>
    <n v="0.51"/>
    <x v="2"/>
    <s v="Nike Air Max Plus III"/>
    <s v="CJ9684-001"/>
  </r>
  <r>
    <s v="NIKE"/>
    <n v="1197831"/>
    <d v="2021-07-19T00:00:00"/>
    <s v="South"/>
    <s v="Arkansas"/>
    <s v="Little Rock"/>
    <n v="116"/>
    <n v="2568.2399999999998"/>
    <n v="0.54"/>
    <x v="2"/>
    <s v="Nike Zoom 2K"/>
    <s v="AO0354-108"/>
  </r>
  <r>
    <s v="NIKE"/>
    <n v="1197831"/>
    <d v="2021-07-19T00:00:00"/>
    <s v="South"/>
    <s v="Arkansas"/>
    <s v="Little Rock"/>
    <n v="119"/>
    <n v="3207.05"/>
    <n v="0.49"/>
    <x v="2"/>
    <s v="Nike Zoom Pegasus Turbo 2"/>
    <s v="AT2863-100"/>
  </r>
  <r>
    <s v="NIKE"/>
    <n v="1197831"/>
    <d v="2021-07-19T00:00:00"/>
    <s v="South"/>
    <s v="Arkansas"/>
    <s v="Little Rock"/>
    <n v="150"/>
    <n v="5103"/>
    <n v="0.54"/>
    <x v="2"/>
    <s v="Nike Kawa Shower"/>
    <s v="832528-001"/>
  </r>
  <r>
    <s v="NIKE"/>
    <n v="1197831"/>
    <d v="2021-08-20T00:00:00"/>
    <s v="South"/>
    <s v="Arkansas"/>
    <s v="Little Rock"/>
    <n v="210"/>
    <n v="6237"/>
    <n v="0.54"/>
    <x v="2"/>
    <s v="Nike React Infinity Run Flyknit"/>
    <s v="CD4371-001"/>
  </r>
  <r>
    <s v="NIKE"/>
    <n v="1197831"/>
    <d v="2021-08-20T00:00:00"/>
    <s v="South"/>
    <s v="Arkansas"/>
    <s v="Little Rock"/>
    <n v="152"/>
    <n v="3648"/>
    <n v="0.48"/>
    <x v="2"/>
    <s v="Air Jordan XXXIII"/>
    <s v="AQ8830-016"/>
  </r>
  <r>
    <s v="NIKE"/>
    <n v="1197831"/>
    <d v="2021-08-20T00:00:00"/>
    <s v="South"/>
    <s v="Arkansas"/>
    <s v="Little Rock"/>
    <n v="126"/>
    <n v="3079.44"/>
    <n v="0.52"/>
    <x v="2"/>
    <s v="Nike Odyssey React"/>
    <s v="AO9819-001"/>
  </r>
  <r>
    <s v="NIKE"/>
    <n v="1197831"/>
    <d v="2021-08-20T00:00:00"/>
    <s v="South"/>
    <s v="Arkansas"/>
    <s v="Little Rock"/>
    <n v="104"/>
    <n v="2028"/>
    <n v="0.5"/>
    <x v="2"/>
    <s v="Nike Air Max 1 DNA Ch. 1"/>
    <s v="AR3863-101"/>
  </r>
  <r>
    <s v="NIKE"/>
    <n v="1197831"/>
    <d v="2021-08-20T00:00:00"/>
    <s v="South"/>
    <s v="Arkansas"/>
    <s v="Little Rock"/>
    <n v="113"/>
    <n v="2657.76"/>
    <n v="0.49"/>
    <x v="2"/>
    <s v="Nike Joyride Flyknit AW"/>
    <s v="CI3706-100"/>
  </r>
  <r>
    <s v="NIKE"/>
    <n v="1197831"/>
    <d v="2021-08-20T00:00:00"/>
    <s v="South"/>
    <s v="Arkansas"/>
    <s v="Little Rock"/>
    <n v="143"/>
    <n v="3718"/>
    <n v="0.52"/>
    <x v="2"/>
    <s v="Nike Legend React 2"/>
    <s v="AT1369-103"/>
  </r>
  <r>
    <s v="NIKE"/>
    <n v="1197831"/>
    <d v="2021-09-19T00:00:00"/>
    <s v="South"/>
    <s v="Arkansas"/>
    <s v="Little Rock"/>
    <n v="182"/>
    <n v="4542.72"/>
    <n v="0.52"/>
    <x v="2"/>
    <s v="Nike Metcon 5"/>
    <s v="AQ1189-009"/>
  </r>
  <r>
    <s v="NIKE"/>
    <n v="1197831"/>
    <d v="2021-09-19T00:00:00"/>
    <s v="South"/>
    <s v="Arkansas"/>
    <s v="Little Rock"/>
    <n v="126"/>
    <n v="2358.7199999999998"/>
    <n v="0.48"/>
    <x v="2"/>
    <s v="LeBron 7"/>
    <s v="CU5133-600"/>
  </r>
  <r>
    <s v="NIKE"/>
    <n v="1197831"/>
    <d v="2021-09-19T00:00:00"/>
    <s v="South"/>
    <s v="Arkansas"/>
    <s v="Little Rock"/>
    <n v="88"/>
    <n v="640.64"/>
    <n v="0.52"/>
    <x v="2"/>
    <s v="Nike Air VaporMax 360"/>
    <s v="CK9670-100"/>
  </r>
  <r>
    <s v="NIKE"/>
    <n v="1197831"/>
    <d v="2021-09-19T00:00:00"/>
    <s v="South"/>
    <s v="Arkansas"/>
    <s v="Little Rock"/>
    <n v="88"/>
    <n v="640.64"/>
    <n v="0.52"/>
    <x v="2"/>
    <s v="Nike Blazer Low QS Flyleather with at least 50% leather fibre"/>
    <s v="CI5546-100"/>
  </r>
  <r>
    <s v="NIKE"/>
    <n v="1197831"/>
    <d v="2021-09-19T00:00:00"/>
    <s v="South"/>
    <s v="Arkansas"/>
    <s v="Little Rock"/>
    <n v="94"/>
    <n v="1081"/>
    <n v="0.5"/>
    <x v="2"/>
    <s v="Nike SB Dunk High Pro"/>
    <s v="BQ6826-003"/>
  </r>
  <r>
    <s v="NIKE"/>
    <n v="1197831"/>
    <d v="2021-09-19T00:00:00"/>
    <s v="South"/>
    <s v="Arkansas"/>
    <s v="Little Rock"/>
    <n v="119"/>
    <n v="1863.54"/>
    <n v="0.54"/>
    <x v="2"/>
    <s v="Nike Air Max 90 FlyEase"/>
    <s v="CU0814-102"/>
  </r>
  <r>
    <s v="NIKE"/>
    <n v="1197831"/>
    <d v="2021-10-21T00:00:00"/>
    <s v="South"/>
    <s v="Arkansas"/>
    <s v="Little Rock"/>
    <n v="150"/>
    <n v="2025"/>
    <n v="0.5"/>
    <x v="2"/>
    <s v="Nike Metcon 5 AMP"/>
    <s v="CD3395-006"/>
  </r>
  <r>
    <s v="NIKE"/>
    <n v="1197831"/>
    <d v="2021-10-21T00:00:00"/>
    <s v="South"/>
    <s v="Arkansas"/>
    <s v="Little Rock"/>
    <n v="106"/>
    <n v="906.3"/>
    <n v="0.45"/>
    <x v="2"/>
    <s v="Nike M2K Tekno"/>
    <s v="AV4789-104"/>
  </r>
  <r>
    <s v="NIKE"/>
    <n v="1197831"/>
    <d v="2021-10-21T00:00:00"/>
    <s v="South"/>
    <s v="Arkansas"/>
    <s v="Little Rock"/>
    <n v="78"/>
    <n v="741"/>
    <n v="0.5"/>
    <x v="2"/>
    <s v="Nike React Kenny 55"/>
    <s v="CJ3312-001"/>
  </r>
  <r>
    <s v="NIKE"/>
    <n v="1197831"/>
    <d v="2021-10-21T00:00:00"/>
    <s v="South"/>
    <s v="Arkansas"/>
    <s v="Little Rock"/>
    <n v="72"/>
    <n v="725.04"/>
    <n v="0.53"/>
    <x v="2"/>
    <s v="Nike Air VaporMax 2019"/>
    <s v="AR6631-004"/>
  </r>
  <r>
    <s v="NIKE"/>
    <n v="1197831"/>
    <d v="2021-10-21T00:00:00"/>
    <s v="South"/>
    <s v="Arkansas"/>
    <s v="Little Rock"/>
    <n v="83"/>
    <n v="1053.27"/>
    <n v="0.47"/>
    <x v="2"/>
    <s v="Nike React Element 55"/>
    <s v="BQ6166-003"/>
  </r>
  <r>
    <s v="NIKE"/>
    <n v="1197831"/>
    <d v="2021-10-21T00:00:00"/>
    <s v="South"/>
    <s v="Arkansas"/>
    <s v="Little Rock"/>
    <n v="104"/>
    <n v="1598.48"/>
    <n v="0.53"/>
    <x v="2"/>
    <s v="Nike Air Force 1 Low Retro"/>
    <s v="CQ0492-001"/>
  </r>
  <r>
    <s v="NIKE"/>
    <n v="1197831"/>
    <d v="2021-11-20T00:00:00"/>
    <s v="South"/>
    <s v="Arkansas"/>
    <s v="Little Rock"/>
    <n v="143"/>
    <n v="1716"/>
    <n v="0.5"/>
    <x v="2"/>
    <s v="NikeCourt Zoom Cage 3"/>
    <s v="918193-700"/>
  </r>
  <r>
    <s v="NIKE"/>
    <n v="1197831"/>
    <d v="2021-11-20T00:00:00"/>
    <s v="South"/>
    <s v="Arkansas"/>
    <s v="Little Rock"/>
    <n v="94"/>
    <n v="658"/>
    <n v="0.5"/>
    <x v="2"/>
    <s v="Nike Air Max 90 Print"/>
    <s v="AQ0926-001"/>
  </r>
  <r>
    <s v="NIKE"/>
    <n v="1197831"/>
    <d v="2021-11-20T00:00:00"/>
    <s v="South"/>
    <s v="Arkansas"/>
    <s v="Little Rock"/>
    <n v="90"/>
    <n v="1055.7"/>
    <n v="0.51"/>
    <x v="2"/>
    <s v="Nike Metcon Sport"/>
    <s v="AQ7489-008"/>
  </r>
  <r>
    <s v="NIKE"/>
    <n v="1197831"/>
    <d v="2021-11-20T00:00:00"/>
    <s v="South"/>
    <s v="Arkansas"/>
    <s v="Little Rock"/>
    <n v="109"/>
    <n v="2779.5"/>
    <n v="0.5"/>
    <x v="2"/>
    <s v="Jordan Mars 270"/>
    <s v="CD7070-009"/>
  </r>
  <r>
    <s v="NIKE"/>
    <n v="1197831"/>
    <d v="2021-11-20T00:00:00"/>
    <s v="South"/>
    <s v="Arkansas"/>
    <s v="Little Rock"/>
    <n v="91"/>
    <n v="2951.13"/>
    <n v="0.47"/>
    <x v="2"/>
    <s v="Nike Air Zoom Vomero 14"/>
    <s v="AH7857-009"/>
  </r>
  <r>
    <s v="NIKE"/>
    <n v="1197831"/>
    <d v="2021-11-20T00:00:00"/>
    <s v="South"/>
    <s v="Arkansas"/>
    <s v="Little Rock"/>
    <n v="117"/>
    <n v="4526.7299999999996"/>
    <n v="0.53"/>
    <x v="2"/>
    <s v="Nike Air Max 720"/>
    <s v="CT5229-001"/>
  </r>
  <r>
    <s v="NIKE"/>
    <n v="1197831"/>
    <d v="2021-12-19T00:00:00"/>
    <s v="South"/>
    <s v="Arkansas"/>
    <s v="Little Rock"/>
    <n v="203"/>
    <n v="7480.55"/>
    <n v="0.55000000000000004"/>
    <x v="2"/>
    <s v="Nike Mercurial Vapor 13 Academy MDS IC"/>
    <s v="CJ1300-401"/>
  </r>
  <r>
    <s v="NIKE"/>
    <n v="1197831"/>
    <d v="2021-12-19T00:00:00"/>
    <s v="South"/>
    <s v="Arkansas"/>
    <s v="Little Rock"/>
    <n v="140"/>
    <n v="3553.2"/>
    <n v="0.47"/>
    <x v="2"/>
    <s v="Nike Zoom Fly"/>
    <s v="880848-005"/>
  </r>
  <r>
    <s v="NIKE"/>
    <n v="1197831"/>
    <d v="2021-12-19T00:00:00"/>
    <s v="South"/>
    <s v="Arkansas"/>
    <s v="Little Rock"/>
    <n v="126"/>
    <n v="3742.2"/>
    <n v="0.54"/>
    <x v="2"/>
    <s v="Nike Zoom Fly 3"/>
    <s v="AT8240-003"/>
  </r>
  <r>
    <s v="NIKE"/>
    <n v="1197831"/>
    <d v="2021-12-19T00:00:00"/>
    <s v="South"/>
    <s v="Arkansas"/>
    <s v="Little Rock"/>
    <n v="120"/>
    <n v="3488.4"/>
    <n v="0.51"/>
    <x v="2"/>
    <s v="Nike Air Zoom Pegasus 35"/>
    <s v="942851-002"/>
  </r>
  <r>
    <s v="NIKE"/>
    <n v="1197831"/>
    <d v="2021-12-19T00:00:00"/>
    <s v="South"/>
    <s v="Arkansas"/>
    <s v="Little Rock"/>
    <n v="112"/>
    <n v="3512.32"/>
    <n v="0.49"/>
    <x v="2"/>
    <s v="Nike Air Zoom Pegasus 36 Trail"/>
    <s v="AR5677-200"/>
  </r>
  <r>
    <s v="NIKE"/>
    <n v="1197831"/>
    <d v="2021-12-19T00:00:00"/>
    <s v="South"/>
    <s v="Arkansas"/>
    <s v="Little Rock"/>
    <n v="150"/>
    <n v="5355"/>
    <n v="0.51"/>
    <x v="2"/>
    <s v="KD13 EP"/>
    <s v="CI9949-001"/>
  </r>
  <r>
    <s v="NIKE"/>
    <n v="1197831"/>
    <d v="2021-01-23T00:00:00"/>
    <s v="South"/>
    <s v="Arkansas"/>
    <s v="Little Rock"/>
    <n v="167"/>
    <n v="2124.2399999999998"/>
    <n v="0.53"/>
    <x v="2"/>
    <s v="Nike Phantom Vision Club Dynamic Fit FG"/>
    <s v="AJ6959-717"/>
  </r>
  <r>
    <s v="NIKE"/>
    <n v="1197831"/>
    <d v="2021-01-23T00:00:00"/>
    <s v="South"/>
    <s v="Arkansas"/>
    <s v="Little Rock"/>
    <n v="109"/>
    <n v="1226.25"/>
    <n v="0.45"/>
    <x v="2"/>
    <s v="Nike Air Monarch IV"/>
    <s v="415445-102"/>
  </r>
  <r>
    <s v="NIKE"/>
    <n v="1197831"/>
    <d v="2021-01-23T00:00:00"/>
    <s v="South"/>
    <s v="Arkansas"/>
    <s v="Little Rock"/>
    <n v="98"/>
    <n v="808.5"/>
    <n v="0.55000000000000004"/>
    <x v="2"/>
    <s v="Zoom Freak 1"/>
    <s v="BQ5422-200"/>
  </r>
  <r>
    <s v="NIKE"/>
    <n v="1197831"/>
    <d v="2021-01-23T00:00:00"/>
    <s v="South"/>
    <s v="Arkansas"/>
    <s v="Little Rock"/>
    <n v="65"/>
    <n v="643.5"/>
    <n v="0.55000000000000004"/>
    <x v="2"/>
    <s v="Nike Mercurial Superfly 7 Academy IC"/>
    <s v="AT7975-606"/>
  </r>
  <r>
    <s v="NIKE"/>
    <n v="1197831"/>
    <d v="2021-01-23T00:00:00"/>
    <s v="South"/>
    <s v="Arkansas"/>
    <s v="Little Rock"/>
    <n v="80"/>
    <n v="1320"/>
    <n v="0.5"/>
    <x v="2"/>
    <s v="Air Jordan 1 Low"/>
    <s v="553558-125"/>
  </r>
  <r>
    <s v="NIKE"/>
    <n v="1197831"/>
    <d v="2021-01-23T00:00:00"/>
    <s v="South"/>
    <s v="Arkansas"/>
    <s v="Little Rock"/>
    <n v="101"/>
    <n v="1207.96"/>
    <n v="0.52"/>
    <x v="2"/>
    <s v="Nike Air Max 95 Print"/>
    <s v="AQ0925-002"/>
  </r>
  <r>
    <s v="NIKE"/>
    <n v="1197831"/>
    <d v="2021-02-21T00:00:00"/>
    <s v="South"/>
    <s v="Arkansas"/>
    <s v="Little Rock"/>
    <n v="169"/>
    <n v="2109.12"/>
    <n v="0.52"/>
    <x v="2"/>
    <s v="Nike P-6000"/>
    <s v="CD6404-800"/>
  </r>
  <r>
    <s v="NIKE"/>
    <n v="1197831"/>
    <d v="2021-02-21T00:00:00"/>
    <s v="South"/>
    <s v="Arkansas"/>
    <s v="Little Rock"/>
    <n v="80"/>
    <n v="846.4"/>
    <n v="0.46"/>
    <x v="2"/>
    <s v="Nike Mercurial Vapor 13 Elite FG"/>
    <s v="AQ4176-049"/>
  </r>
  <r>
    <s v="NIKE"/>
    <n v="1197831"/>
    <d v="2021-02-21T00:00:00"/>
    <s v="South"/>
    <s v="Arkansas"/>
    <s v="Little Rock"/>
    <n v="91"/>
    <n v="682.5"/>
    <n v="0.5"/>
    <x v="2"/>
    <s v="Nike SB Adversary Premium"/>
    <s v="CT3632-001"/>
  </r>
  <r>
    <s v="NIKE"/>
    <n v="1197831"/>
    <d v="2021-02-21T00:00:00"/>
    <s v="South"/>
    <s v="Oklahoma"/>
    <s v="Oklahoma City"/>
    <n v="49"/>
    <n v="474.81"/>
    <n v="0.51"/>
    <x v="2"/>
    <s v="Nike Air VaporMax 360"/>
    <s v="CK2718-003"/>
  </r>
  <r>
    <s v="NIKE"/>
    <n v="1197831"/>
    <d v="2021-02-21T00:00:00"/>
    <s v="South"/>
    <s v="Oklahoma"/>
    <s v="Oklahoma City"/>
    <n v="75"/>
    <n v="1198.5"/>
    <n v="0.47"/>
    <x v="2"/>
    <s v="Nike Air Max 720"/>
    <s v="AO2924-401"/>
  </r>
  <r>
    <s v="NIKE"/>
    <n v="1197831"/>
    <d v="2021-02-21T00:00:00"/>
    <s v="South"/>
    <s v="Oklahoma"/>
    <s v="Oklahoma City"/>
    <n v="98"/>
    <n v="899.64"/>
    <n v="0.51"/>
    <x v="2"/>
    <s v="Nike Zoom KD12"/>
    <s v="AR4229-003"/>
  </r>
  <r>
    <s v="NIKE"/>
    <n v="1197831"/>
    <d v="2021-03-19T00:00:00"/>
    <s v="South"/>
    <s v="Oklahoma"/>
    <s v="Oklahoma City"/>
    <n v="154"/>
    <n v="1463"/>
    <n v="0.5"/>
    <x v="2"/>
    <s v="Nike Free X Metcon 2"/>
    <s v="AQ8306-407"/>
  </r>
  <r>
    <s v="NIKE"/>
    <n v="1197831"/>
    <d v="2021-03-19T00:00:00"/>
    <s v="South"/>
    <s v="Oklahoma"/>
    <s v="Oklahoma City"/>
    <n v="73"/>
    <n v="665.76"/>
    <n v="0.48"/>
    <x v="2"/>
    <s v="Nike Air Max 90"/>
    <s v="CD0881-104"/>
  </r>
  <r>
    <s v="NIKE"/>
    <n v="1197831"/>
    <d v="2021-03-19T00:00:00"/>
    <s v="South"/>
    <s v="Oklahoma"/>
    <s v="Oklahoma City"/>
    <n v="80"/>
    <n v="360"/>
    <n v="0.5"/>
    <x v="2"/>
    <s v="Air Jordan 4 Retro SE"/>
    <s v="CT5342-007"/>
  </r>
  <r>
    <s v="NIKE"/>
    <n v="1197831"/>
    <d v="2021-03-19T00:00:00"/>
    <s v="South"/>
    <s v="Oklahoma"/>
    <s v="Oklahoma City"/>
    <n v="34"/>
    <n v="340"/>
    <n v="0.5"/>
    <x v="2"/>
    <s v="Nike Air Max 95 Essential"/>
    <s v="CI3705-600"/>
  </r>
  <r>
    <s v="NIKE"/>
    <n v="1197831"/>
    <d v="2021-03-19T00:00:00"/>
    <s v="South"/>
    <s v="Oklahoma"/>
    <s v="Oklahoma City"/>
    <n v="49"/>
    <n v="783.02"/>
    <n v="0.47"/>
    <x v="2"/>
    <s v="Nike SB Zoom Stefan Janoski Canvas RM Premium"/>
    <s v="AQ7878-003"/>
  </r>
  <r>
    <s v="NIKE"/>
    <n v="1197831"/>
    <d v="2021-03-19T00:00:00"/>
    <s v="South"/>
    <s v="Oklahoma"/>
    <s v="Oklahoma City"/>
    <n v="69"/>
    <n v="856.98"/>
    <n v="0.54"/>
    <x v="2"/>
    <s v="Nike Phantom Venom Academy IC"/>
    <s v="AO0570-810"/>
  </r>
  <r>
    <s v="NIKE"/>
    <n v="1197831"/>
    <d v="2021-04-20T00:00:00"/>
    <s v="South"/>
    <s v="Oklahoma"/>
    <s v="Oklahoma City"/>
    <n v="152"/>
    <n v="1933.44"/>
    <n v="0.53"/>
    <x v="2"/>
    <s v="Nike Air Max 270 React"/>
    <s v="CT5528-001"/>
  </r>
  <r>
    <s v="NIKE"/>
    <n v="1197831"/>
    <d v="2021-04-20T00:00:00"/>
    <s v="South"/>
    <s v="Oklahoma"/>
    <s v="Oklahoma City"/>
    <n v="65"/>
    <n v="717.6"/>
    <n v="0.48"/>
    <x v="2"/>
    <s v="Nike Zoom Rival Fly"/>
    <s v="CD7288-001"/>
  </r>
  <r>
    <s v="NIKE"/>
    <n v="1197831"/>
    <d v="2021-04-20T00:00:00"/>
    <s v="South"/>
    <s v="Oklahoma"/>
    <s v="Oklahoma City"/>
    <n v="68"/>
    <n v="504.56"/>
    <n v="0.53"/>
    <x v="2"/>
    <s v="Nike Mercurial Superfly 7 Academy MDS TF"/>
    <s v="BQ5435-703"/>
  </r>
  <r>
    <s v="NIKE"/>
    <n v="1197831"/>
    <d v="2021-04-20T00:00:00"/>
    <s v="South"/>
    <s v="Oklahoma"/>
    <s v="Oklahoma City"/>
    <n v="45"/>
    <n v="429.3"/>
    <n v="0.53"/>
    <x v="2"/>
    <s v="Nike Pegasus 36 FlyEase (Extra Wide)"/>
    <s v="BV0612-001"/>
  </r>
  <r>
    <s v="NIKE"/>
    <n v="1197831"/>
    <d v="2021-04-20T00:00:00"/>
    <s v="South"/>
    <s v="Oklahoma"/>
    <s v="Oklahoma City"/>
    <n v="53"/>
    <n v="1007"/>
    <n v="0.5"/>
    <x v="2"/>
    <s v="Nike ISPA Air Max 720"/>
    <s v="CD2182-001"/>
  </r>
  <r>
    <s v="NIKE"/>
    <n v="1197831"/>
    <d v="2021-04-20T00:00:00"/>
    <s v="South"/>
    <s v="Oklahoma"/>
    <s v="Oklahoma City"/>
    <n v="94"/>
    <n v="1447.6"/>
    <n v="0.55000000000000004"/>
    <x v="2"/>
    <s v="Air Jordan OG"/>
    <s v="133000-106"/>
  </r>
  <r>
    <s v="NIKE"/>
    <n v="1197831"/>
    <d v="2021-05-19T00:00:00"/>
    <s v="South"/>
    <s v="Oklahoma"/>
    <s v="Oklahoma City"/>
    <n v="167"/>
    <n v="3246.48"/>
    <n v="0.54"/>
    <x v="2"/>
    <s v="Nike Air Max 270 React ENG"/>
    <s v="CJ0579-400"/>
  </r>
  <r>
    <s v="NIKE"/>
    <n v="1197831"/>
    <d v="2021-05-19T00:00:00"/>
    <s v="South"/>
    <s v="Oklahoma"/>
    <s v="Oklahoma City"/>
    <n v="87"/>
    <n v="1526.85"/>
    <n v="0.45"/>
    <x v="2"/>
    <s v="Nike Epic Phantom React Flyknit"/>
    <s v="BV0417-401"/>
  </r>
  <r>
    <s v="NIKE"/>
    <n v="1197831"/>
    <d v="2021-05-19T00:00:00"/>
    <s v="South"/>
    <s v="Oklahoma"/>
    <s v="Oklahoma City"/>
    <n v="72"/>
    <n v="1272.96"/>
    <n v="0.52"/>
    <x v="2"/>
    <s v="Nike Air Zoom Pegasus 36"/>
    <s v="AQ2203-003"/>
  </r>
  <r>
    <s v="NIKE"/>
    <n v="1197831"/>
    <d v="2021-05-19T00:00:00"/>
    <s v="South"/>
    <s v="Oklahoma"/>
    <s v="Oklahoma City"/>
    <n v="59"/>
    <n v="1103.3"/>
    <n v="0.55000000000000004"/>
    <x v="2"/>
    <s v="Jordan Aerospace 720"/>
    <s v="BV5502-600"/>
  </r>
  <r>
    <s v="NIKE"/>
    <n v="1197831"/>
    <d v="2021-05-19T00:00:00"/>
    <s v="South"/>
    <s v="Oklahoma"/>
    <s v="Oklahoma City"/>
    <n v="75"/>
    <n v="1451.25"/>
    <n v="0.45"/>
    <x v="2"/>
    <s v="Nike Air Max Plus III"/>
    <s v="CD7005-001"/>
  </r>
  <r>
    <s v="NIKE"/>
    <n v="1197831"/>
    <d v="2021-05-19T00:00:00"/>
    <s v="South"/>
    <s v="Oklahoma"/>
    <s v="Oklahoma City"/>
    <n v="98"/>
    <n v="2140.3200000000002"/>
    <n v="0.52"/>
    <x v="2"/>
    <s v="Jordan Hydro 8"/>
    <s v="CD2803-001"/>
  </r>
  <r>
    <s v="NIKE"/>
    <n v="1197831"/>
    <d v="2021-06-21T00:00:00"/>
    <s v="South"/>
    <s v="Oklahoma"/>
    <s v="Oklahoma City"/>
    <n v="156"/>
    <n v="3023.28"/>
    <n v="0.51"/>
    <x v="2"/>
    <s v="Nike x Undercover React"/>
    <s v="CJ6971-001"/>
  </r>
  <r>
    <s v="NIKE"/>
    <n v="1197831"/>
    <d v="2021-06-21T00:00:00"/>
    <s v="South"/>
    <s v="Oklahoma"/>
    <s v="Oklahoma City"/>
    <n v="88"/>
    <n v="1306.8"/>
    <n v="0.45"/>
    <x v="2"/>
    <s v="Nike Air Max 90/1"/>
    <s v="AJ7695-100"/>
  </r>
  <r>
    <s v="NIKE"/>
    <n v="1197831"/>
    <d v="2021-06-21T00:00:00"/>
    <s v="South"/>
    <s v="Oklahoma"/>
    <s v="Oklahoma City"/>
    <n v="88"/>
    <n v="1647.36"/>
    <n v="0.52"/>
    <x v="2"/>
    <s v="Nike Air Max 98"/>
    <s v="640744-016"/>
  </r>
  <r>
    <s v="NIKE"/>
    <n v="1197831"/>
    <d v="2021-06-21T00:00:00"/>
    <s v="South"/>
    <s v="Oklahoma"/>
    <s v="Oklahoma City"/>
    <n v="87"/>
    <n v="1653"/>
    <n v="0.5"/>
    <x v="2"/>
    <s v="Nike Air Max 200"/>
    <s v="AQ2568-100"/>
  </r>
  <r>
    <s v="NIKE"/>
    <n v="1197831"/>
    <d v="2021-06-21T00:00:00"/>
    <s v="South"/>
    <s v="Oklahoma"/>
    <s v="Oklahoma City"/>
    <n v="87"/>
    <n v="2085.39"/>
    <n v="0.47"/>
    <x v="2"/>
    <s v="Nike Air Max 90"/>
    <s v="CT2007-100"/>
  </r>
  <r>
    <s v="NIKE"/>
    <n v="1197831"/>
    <d v="2021-06-21T00:00:00"/>
    <s v="South"/>
    <s v="Oklahoma"/>
    <s v="Oklahoma City"/>
    <n v="124"/>
    <n v="3478.2"/>
    <n v="0.51"/>
    <x v="2"/>
    <s v="Nike Air Max 270 React"/>
    <s v="CI3866-100"/>
  </r>
  <r>
    <s v="NIKE"/>
    <n v="1197831"/>
    <d v="2021-07-19T00:00:00"/>
    <s v="South"/>
    <s v="Oklahoma"/>
    <s v="Oklahoma City"/>
    <n v="182"/>
    <n v="4732"/>
    <n v="0.52"/>
    <x v="2"/>
    <s v="Nike Air Max 1 Premium"/>
    <s v="CU8861-460"/>
  </r>
  <r>
    <s v="NIKE"/>
    <n v="1197831"/>
    <d v="2021-07-19T00:00:00"/>
    <s v="South"/>
    <s v="Oklahoma"/>
    <s v="Oklahoma City"/>
    <n v="117"/>
    <n v="2632.5"/>
    <n v="0.5"/>
    <x v="2"/>
    <s v="Nike Tiempo Legend 8 Club MG"/>
    <s v="AT6107-606"/>
  </r>
  <r>
    <s v="NIKE"/>
    <n v="1197831"/>
    <d v="2021-07-19T00:00:00"/>
    <s v="South"/>
    <s v="Oklahoma"/>
    <s v="Oklahoma City"/>
    <n v="94"/>
    <n v="2233.44"/>
    <n v="0.54"/>
    <x v="2"/>
    <s v="Nike Air Zoom Terra Kiger 6"/>
    <s v="CJ0219-400"/>
  </r>
  <r>
    <s v="NIKE"/>
    <n v="1197831"/>
    <d v="2021-07-19T00:00:00"/>
    <s v="South"/>
    <s v="Oklahoma"/>
    <s v="Oklahoma City"/>
    <n v="85"/>
    <n v="1847.05"/>
    <n v="0.53"/>
    <x v="2"/>
    <s v="Nike Air Max 97 Utility"/>
    <s v="BQ5615-002"/>
  </r>
  <r>
    <s v="NIKE"/>
    <n v="1197831"/>
    <d v="2021-07-19T00:00:00"/>
    <s v="South"/>
    <s v="Oklahoma"/>
    <s v="Oklahoma City"/>
    <n v="98"/>
    <n v="2659.72"/>
    <n v="0.46"/>
    <x v="2"/>
    <s v="Jordan Jumpman 2020 PF"/>
    <s v="BQ3448-400"/>
  </r>
  <r>
    <s v="NIKE"/>
    <n v="1197831"/>
    <d v="2021-07-19T00:00:00"/>
    <s v="South"/>
    <s v="Oklahoma"/>
    <s v="Oklahoma City"/>
    <n v="142"/>
    <n v="4677.4799999999996"/>
    <n v="0.54"/>
    <x v="2"/>
    <s v="Nike ACG React Terra Gobe"/>
    <s v="BV6344-001"/>
  </r>
  <r>
    <s v="NIKE"/>
    <n v="1197831"/>
    <d v="2021-08-20T00:00:00"/>
    <s v="South"/>
    <s v="Oklahoma"/>
    <s v="Oklahoma City"/>
    <n v="189"/>
    <n v="5397.84"/>
    <n v="0.51"/>
    <x v="2"/>
    <s v="Nike Air Max 90 SP"/>
    <s v="CQ6639-001"/>
  </r>
  <r>
    <s v="NIKE"/>
    <n v="1197831"/>
    <d v="2021-08-20T00:00:00"/>
    <s v="South"/>
    <s v="Oklahoma"/>
    <s v="Oklahoma City"/>
    <n v="113"/>
    <n v="2708.61"/>
    <n v="0.47"/>
    <x v="2"/>
    <s v="Nike Air Force 1 '07 Essential"/>
    <s v="AO2132-401"/>
  </r>
  <r>
    <s v="NIKE"/>
    <n v="1197831"/>
    <d v="2021-08-20T00:00:00"/>
    <s v="South"/>
    <s v="Oklahoma"/>
    <s v="Oklahoma City"/>
    <n v="113"/>
    <n v="2814.83"/>
    <n v="0.53"/>
    <x v="2"/>
    <s v="Nike Joyride Dual Run"/>
    <s v="CD4363-103"/>
  </r>
  <r>
    <s v="NIKE"/>
    <n v="1197831"/>
    <d v="2021-08-20T00:00:00"/>
    <s v="South"/>
    <s v="Oklahoma"/>
    <s v="Oklahoma City"/>
    <n v="88"/>
    <n v="1693.12"/>
    <n v="0.52"/>
    <x v="2"/>
    <s v="Jordan Proto-React Z"/>
    <s v="CI3794-600"/>
  </r>
  <r>
    <s v="NIKE"/>
    <n v="1197831"/>
    <d v="2021-08-20T00:00:00"/>
    <s v="South"/>
    <s v="Oklahoma"/>
    <s v="Oklahoma City"/>
    <n v="81"/>
    <n v="1713.15"/>
    <n v="0.45"/>
    <x v="2"/>
    <s v="Nike Air Max 270 React LX"/>
    <s v="CK4126-001"/>
  </r>
  <r>
    <s v="NIKE"/>
    <n v="1197831"/>
    <d v="2021-08-20T00:00:00"/>
    <s v="South"/>
    <s v="Oklahoma"/>
    <s v="Oklahoma City"/>
    <n v="124"/>
    <n v="3224"/>
    <n v="0.52"/>
    <x v="2"/>
    <s v="Nike AF-1 Shadow SE"/>
    <s v="CQ3317-001"/>
  </r>
  <r>
    <s v="NIKE"/>
    <n v="1197831"/>
    <d v="2021-09-19T00:00:00"/>
    <s v="South"/>
    <s v="Oklahoma"/>
    <s v="Oklahoma City"/>
    <n v="150"/>
    <n v="3969"/>
    <n v="0.54"/>
    <x v="2"/>
    <s v="NikeCourt Air Zoom Vapor X"/>
    <s v="AA8030-108"/>
  </r>
  <r>
    <s v="NIKE"/>
    <n v="1197831"/>
    <d v="2021-09-19T00:00:00"/>
    <s v="South"/>
    <s v="Oklahoma"/>
    <s v="Oklahoma City"/>
    <n v="98"/>
    <n v="1675.8"/>
    <n v="0.45"/>
    <x v="2"/>
    <s v="Nike Bella Kai"/>
    <s v="AO3622-006"/>
  </r>
  <r>
    <s v="NIKE"/>
    <n v="1197831"/>
    <d v="2021-09-19T00:00:00"/>
    <s v="South"/>
    <s v="Oklahoma"/>
    <s v="Oklahoma City"/>
    <n v="69"/>
    <n v="492.66"/>
    <n v="0.51"/>
    <x v="2"/>
    <s v="Nike Mercurial Vapor 13 Club Neymar Jr. MG"/>
    <s v="AT7967-104"/>
  </r>
  <r>
    <s v="NIKE"/>
    <n v="1197831"/>
    <d v="2021-09-19T00:00:00"/>
    <s v="South"/>
    <s v="Oklahoma"/>
    <s v="Oklahoma City"/>
    <n v="63"/>
    <n v="449.82"/>
    <n v="0.51"/>
    <x v="2"/>
    <s v="Nike Mercurial Vapor 13 Club Neymar Jr. TF"/>
    <s v="AT8000-104"/>
  </r>
  <r>
    <s v="NIKE"/>
    <n v="1197831"/>
    <d v="2021-09-19T00:00:00"/>
    <s v="South"/>
    <s v="Oklahoma"/>
    <s v="Oklahoma City"/>
    <n v="68"/>
    <n v="703.8"/>
    <n v="0.45"/>
    <x v="2"/>
    <s v="Nike Mercurial Vapor 13 Elite Neymar Jr. FG"/>
    <s v="AT7898-104"/>
  </r>
  <r>
    <s v="NIKE"/>
    <n v="1197831"/>
    <d v="2021-09-19T00:00:00"/>
    <s v="South"/>
    <s v="Oklahoma"/>
    <s v="Oklahoma City"/>
    <n v="91"/>
    <n v="1324.96"/>
    <n v="0.52"/>
    <x v="2"/>
    <s v="Nike Mercurial Vapor 13 Academy Neymar Jr. TF"/>
    <s v="AT7995-104"/>
  </r>
  <r>
    <s v="NIKE"/>
    <n v="1197831"/>
    <d v="2021-10-21T00:00:00"/>
    <s v="South"/>
    <s v="Oklahoma"/>
    <s v="Oklahoma City"/>
    <n v="137"/>
    <n v="2145.42"/>
    <n v="0.54"/>
    <x v="2"/>
    <s v="Nike Mercurial Vapor 13 Academy Neymar Jr. MG"/>
    <s v="AT7960-104"/>
  </r>
  <r>
    <s v="NIKE"/>
    <n v="1197831"/>
    <d v="2021-10-21T00:00:00"/>
    <s v="South"/>
    <s v="Oklahoma"/>
    <s v="Oklahoma City"/>
    <n v="88"/>
    <n v="769.12"/>
    <n v="0.46"/>
    <x v="2"/>
    <s v="LeBron 17"/>
    <s v="BQ3177-100"/>
  </r>
  <r>
    <s v="NIKE"/>
    <n v="1197831"/>
    <d v="2021-10-21T00:00:00"/>
    <s v="South"/>
    <s v="Oklahoma"/>
    <s v="Oklahoma City"/>
    <n v="56"/>
    <n v="571.20000000000005"/>
    <n v="0.51"/>
    <x v="2"/>
    <s v="Nike Benassi"/>
    <s v="343881-412"/>
  </r>
  <r>
    <s v="NIKE"/>
    <n v="1197831"/>
    <d v="2021-10-21T00:00:00"/>
    <s v="South"/>
    <s v="Oklahoma"/>
    <s v="Oklahoma City"/>
    <n v="52"/>
    <n v="486.72"/>
    <n v="0.52"/>
    <x v="2"/>
    <s v="Nike Air Max Dia Icon Clash"/>
    <s v="AQ4312-107"/>
  </r>
  <r>
    <s v="NIKE"/>
    <n v="1197831"/>
    <d v="2021-10-21T00:00:00"/>
    <s v="South"/>
    <s v="Oklahoma"/>
    <s v="Oklahoma City"/>
    <n v="50"/>
    <n v="696"/>
    <n v="0.48"/>
    <x v="2"/>
    <s v="Air Jordan XXXIV PF"/>
    <s v="BQ3381-600"/>
  </r>
  <r>
    <s v="NIKE"/>
    <n v="1197831"/>
    <d v="2021-10-21T00:00:00"/>
    <s v="South"/>
    <s v="Oklahoma"/>
    <s v="Oklahoma City"/>
    <n v="91"/>
    <n v="1451.45"/>
    <n v="0.55000000000000004"/>
    <x v="2"/>
    <s v="LeBron Witness 4 EP"/>
    <s v="CD0188-101"/>
  </r>
  <r>
    <s v="NIKE"/>
    <n v="1197831"/>
    <d v="2021-11-20T00:00:00"/>
    <s v="South"/>
    <s v="Oklahoma"/>
    <s v="Oklahoma City"/>
    <n v="133"/>
    <n v="1651.86"/>
    <n v="0.54"/>
    <x v="2"/>
    <s v="Nike Air Zoom Winflo 5"/>
    <s v="AA7406-006"/>
  </r>
  <r>
    <s v="NIKE"/>
    <n v="1197831"/>
    <d v="2021-11-20T00:00:00"/>
    <s v="South"/>
    <s v="Oklahoma"/>
    <s v="Oklahoma City"/>
    <n v="78"/>
    <n v="513.24"/>
    <n v="0.47"/>
    <x v="2"/>
    <s v="Nike Air Max 90"/>
    <s v="CD0917-300"/>
  </r>
  <r>
    <s v="NIKE"/>
    <n v="1197831"/>
    <d v="2021-11-20T00:00:00"/>
    <s v="South"/>
    <s v="Oklahoma"/>
    <s v="Oklahoma City"/>
    <n v="74"/>
    <n v="919.08"/>
    <n v="0.54"/>
    <x v="2"/>
    <s v="PG 3 NASA"/>
    <s v="CI2666-400"/>
  </r>
  <r>
    <s v="NIKE"/>
    <n v="1197831"/>
    <d v="2021-11-20T00:00:00"/>
    <s v="South"/>
    <s v="Oklahoma"/>
    <s v="Oklahoma City"/>
    <n v="75"/>
    <n v="2067"/>
    <n v="0.53"/>
    <x v="2"/>
    <s v="Nike React Sertu"/>
    <s v="AT5301-003"/>
  </r>
  <r>
    <s v="NIKE"/>
    <n v="1197831"/>
    <d v="2021-11-20T00:00:00"/>
    <s v="South"/>
    <s v="Oklahoma"/>
    <s v="Oklahoma City"/>
    <n v="77"/>
    <n v="2678.83"/>
    <n v="0.49"/>
    <x v="2"/>
    <s v="Nike React Element 55 SE"/>
    <s v="CD2153-001"/>
  </r>
  <r>
    <s v="NIKE"/>
    <n v="1197831"/>
    <d v="2021-11-20T00:00:00"/>
    <s v="South"/>
    <s v="Oklahoma"/>
    <s v="Oklahoma City"/>
    <n v="105"/>
    <n v="3780"/>
    <n v="0.5"/>
    <x v="2"/>
    <s v="Nike SB Zoom Stefan Janoski Mid RM"/>
    <s v="AT7324-001"/>
  </r>
  <r>
    <s v="NIKE"/>
    <n v="1197831"/>
    <d v="2021-12-19T00:00:00"/>
    <s v="South"/>
    <s v="Oklahoma"/>
    <s v="Oklahoma City"/>
    <n v="169"/>
    <n v="5948.8"/>
    <n v="0.55000000000000004"/>
    <x v="2"/>
    <s v="Nike Zoom Rival Fly 2"/>
    <s v="CJ0710-004"/>
  </r>
  <r>
    <s v="NIKE"/>
    <n v="1197831"/>
    <d v="2021-12-19T00:00:00"/>
    <s v="South"/>
    <s v="Oklahoma"/>
    <s v="Oklahoma City"/>
    <n v="119"/>
    <n v="3105.9"/>
    <n v="0.45"/>
    <x v="2"/>
    <s v="Nike Precision 4"/>
    <s v="CK1069-001"/>
  </r>
  <r>
    <s v="NIKE"/>
    <n v="1197831"/>
    <d v="2021-12-19T00:00:00"/>
    <s v="South"/>
    <s v="Oklahoma"/>
    <s v="Oklahoma City"/>
    <n v="101"/>
    <n v="2777.5"/>
    <n v="0.5"/>
    <x v="2"/>
    <s v="Nike Renew Run Special Edition"/>
    <s v="CT3509-001"/>
  </r>
  <r>
    <s v="NIKE"/>
    <n v="1197831"/>
    <d v="2021-12-19T00:00:00"/>
    <s v="South"/>
    <s v="Oklahoma"/>
    <s v="Oklahoma City"/>
    <n v="94"/>
    <n v="2690.28"/>
    <n v="0.53"/>
    <x v="2"/>
    <s v="Kyrie Flytrap 3 EP"/>
    <s v="CD0191-009"/>
  </r>
  <r>
    <s v="NIKE"/>
    <n v="1197831"/>
    <d v="2021-12-19T00:00:00"/>
    <s v="South"/>
    <s v="Oklahoma"/>
    <s v="Oklahoma City"/>
    <n v="81"/>
    <n v="2682.72"/>
    <n v="0.48"/>
    <x v="2"/>
    <s v="Nike Mercurial Vapor 13 Club Neymar Jr IC"/>
    <s v="AT7998-104"/>
  </r>
  <r>
    <s v="NIKE"/>
    <n v="1197831"/>
    <d v="2021-12-19T00:00:00"/>
    <s v="South"/>
    <s v="Oklahoma"/>
    <s v="Oklahoma City"/>
    <n v="123"/>
    <n v="4182"/>
    <n v="0.5"/>
    <x v="2"/>
    <s v="Nike Air Max Alpha Savage"/>
    <s v="AT3378-471"/>
  </r>
  <r>
    <s v="NIKE"/>
    <n v="1197831"/>
    <d v="2021-01-16T00:00:00"/>
    <s v="South"/>
    <s v="Oklahoma"/>
    <s v="Oklahoma City"/>
    <n v="149"/>
    <n v="1679.23"/>
    <n v="0.49"/>
    <x v="2"/>
    <s v="Jordan Max 200"/>
    <s v="CD6105-007"/>
  </r>
  <r>
    <s v="NIKE"/>
    <n v="1197831"/>
    <d v="2021-01-16T00:00:00"/>
    <s v="South"/>
    <s v="Oklahoma"/>
    <s v="Oklahoma City"/>
    <n v="91"/>
    <n v="1025.57"/>
    <n v="0.49"/>
    <x v="2"/>
    <s v="Nike React Vision"/>
    <s v="CD4373-001"/>
  </r>
  <r>
    <s v="NIKE"/>
    <n v="1197831"/>
    <d v="2021-01-16T00:00:00"/>
    <s v="South"/>
    <s v="Oklahoma"/>
    <s v="Oklahoma City"/>
    <n v="88"/>
    <n v="591.36"/>
    <n v="0.48"/>
    <x v="2"/>
    <s v="Nike Phantom Vision 2 Club Dynamic Fit TF"/>
    <s v="CD4173-606"/>
  </r>
  <r>
    <s v="NIKE"/>
    <n v="1197831"/>
    <d v="2021-01-16T00:00:00"/>
    <s v="South"/>
    <s v="Oklahoma"/>
    <s v="Oklahoma City"/>
    <n v="56"/>
    <n v="521.36"/>
    <n v="0.49"/>
    <x v="2"/>
    <s v="Jordan Trunner NXT React"/>
    <s v="AV1201-600"/>
  </r>
  <r>
    <s v="NIKE"/>
    <n v="1197831"/>
    <d v="2021-01-16T00:00:00"/>
    <s v="South"/>
    <s v="Oklahoma"/>
    <s v="Oklahoma City"/>
    <n v="65"/>
    <n v="1029.5999999999999"/>
    <n v="0.48"/>
    <x v="2"/>
    <s v="Kyrie Low 2"/>
    <s v="AV6337-003"/>
  </r>
  <r>
    <s v="NIKE"/>
    <n v="1197831"/>
    <d v="2021-01-16T00:00:00"/>
    <s v="South"/>
    <s v="Oklahoma"/>
    <s v="Oklahoma City"/>
    <n v="102"/>
    <n v="1173"/>
    <n v="0.5"/>
    <x v="2"/>
    <s v="Nike Zoom Pegasus Turbo 2"/>
    <s v="CN6928-300"/>
  </r>
  <r>
    <s v="NIKE"/>
    <n v="1197831"/>
    <d v="2021-02-14T00:00:00"/>
    <s v="South"/>
    <s v="Oklahoma"/>
    <s v="Oklahoma City"/>
    <n v="162"/>
    <n v="1751.22"/>
    <n v="0.47"/>
    <x v="2"/>
    <s v="Nike React Infinity Run Flyknit"/>
    <s v="CD4372-004"/>
  </r>
  <r>
    <s v="NIKE"/>
    <n v="1197831"/>
    <d v="2021-02-14T00:00:00"/>
    <s v="South"/>
    <s v="Oklahoma"/>
    <s v="Oklahoma City"/>
    <n v="65"/>
    <n v="747.5"/>
    <n v="0.5"/>
    <x v="2"/>
    <s v="Nike Tiempo Legend 8 Academy MG"/>
    <s v="AT5292-606"/>
  </r>
  <r>
    <s v="NIKE"/>
    <n v="1197831"/>
    <d v="2021-02-14T00:00:00"/>
    <s v="South"/>
    <s v="Oklahoma"/>
    <s v="Oklahoma City"/>
    <n v="75"/>
    <n v="514.5"/>
    <n v="0.49"/>
    <x v="2"/>
    <s v="Kyrie 5"/>
    <s v="AQ2456-007"/>
  </r>
  <r>
    <s v="NIKE"/>
    <n v="1197831"/>
    <d v="2021-02-14T00:00:00"/>
    <s v="Midwest"/>
    <s v="Kansas"/>
    <s v="Wichita"/>
    <n v="42"/>
    <n v="378"/>
    <n v="0.45"/>
    <x v="2"/>
    <s v="Nike Flex 2020 RN"/>
    <s v="CJ0217-001"/>
  </r>
  <r>
    <s v="NIKE"/>
    <n v="1197831"/>
    <d v="2021-02-14T00:00:00"/>
    <s v="Midwest"/>
    <s v="Kansas"/>
    <s v="Wichita"/>
    <n v="68"/>
    <n v="1044.48"/>
    <n v="0.48"/>
    <x v="2"/>
    <s v="Nike Air Force 1 '07"/>
    <s v="315122-001"/>
  </r>
  <r>
    <s v="NIKE"/>
    <n v="1197831"/>
    <d v="2021-02-14T00:00:00"/>
    <s v="Midwest"/>
    <s v="Kansas"/>
    <s v="Wichita"/>
    <n v="98"/>
    <n v="864.36"/>
    <n v="0.49"/>
    <x v="2"/>
    <s v="Nike SB Chron Solarsoft Premium"/>
    <s v="CK0980-002"/>
  </r>
  <r>
    <s v="NIKE"/>
    <n v="1197831"/>
    <d v="2021-03-12T00:00:00"/>
    <s v="Midwest"/>
    <s v="Kansas"/>
    <s v="Wichita"/>
    <n v="153"/>
    <n v="1499.4"/>
    <n v="0.49"/>
    <x v="2"/>
    <s v="LeBron Soldier 13 SFG"/>
    <s v="AR4225-003"/>
  </r>
  <r>
    <s v="NIKE"/>
    <n v="1197831"/>
    <d v="2021-03-12T00:00:00"/>
    <s v="Midwest"/>
    <s v="Kansas"/>
    <s v="Wichita"/>
    <n v="59"/>
    <n v="526.87"/>
    <n v="0.47"/>
    <x v="2"/>
    <s v="NikeCourt Air Max Vapor Wing Premium"/>
    <s v="CT3890-101"/>
  </r>
  <r>
    <s v="NIKE"/>
    <n v="1197831"/>
    <d v="2021-03-12T00:00:00"/>
    <s v="Midwest"/>
    <s v="Kansas"/>
    <s v="Wichita"/>
    <n v="75"/>
    <n v="310.5"/>
    <n v="0.46"/>
    <x v="2"/>
    <s v="Nike Mercurial Vapor 13 Club TF"/>
    <s v="AT7999-414"/>
  </r>
  <r>
    <s v="NIKE"/>
    <n v="1197831"/>
    <d v="2021-03-12T00:00:00"/>
    <s v="Midwest"/>
    <s v="Kansas"/>
    <s v="Wichita"/>
    <n v="26"/>
    <n v="249.6"/>
    <n v="0.48"/>
    <x v="2"/>
    <s v="Nike Phantom Vision 2 Elite Dynamic Fit FG"/>
    <s v="CD4161-606"/>
  </r>
  <r>
    <s v="NIKE"/>
    <n v="1197831"/>
    <d v="2021-03-12T00:00:00"/>
    <s v="Midwest"/>
    <s v="Kansas"/>
    <s v="Wichita"/>
    <n v="41"/>
    <n v="603.52"/>
    <n v="0.46"/>
    <x v="2"/>
    <s v="Nike Air Skarn"/>
    <s v="CD2189-002"/>
  </r>
  <r>
    <s v="NIKE"/>
    <n v="1197831"/>
    <d v="2021-03-12T00:00:00"/>
    <s v="Midwest"/>
    <s v="Kansas"/>
    <s v="Wichita"/>
    <n v="65"/>
    <n v="747.5"/>
    <n v="0.5"/>
    <x v="2"/>
    <s v="Nike Air Max 270 SE"/>
    <s v="CD6615-100"/>
  </r>
  <r>
    <s v="NIKE"/>
    <n v="1197831"/>
    <d v="2021-04-13T00:00:00"/>
    <s v="Midwest"/>
    <s v="Kansas"/>
    <s v="Wichita"/>
    <n v="150"/>
    <n v="1620"/>
    <n v="0.45"/>
    <x v="2"/>
    <s v="Nike Zoom KD11 EP"/>
    <s v="AO2605-600"/>
  </r>
  <r>
    <s v="NIKE"/>
    <n v="1197831"/>
    <d v="2021-04-13T00:00:00"/>
    <s v="Midwest"/>
    <s v="Kansas"/>
    <s v="Wichita"/>
    <n v="58"/>
    <n v="696"/>
    <n v="0.48"/>
    <x v="2"/>
    <s v="Nike SB Blazer Low XT"/>
    <s v="864348-019"/>
  </r>
  <r>
    <s v="NIKE"/>
    <n v="1197831"/>
    <d v="2021-04-13T00:00:00"/>
    <s v="Midwest"/>
    <s v="Kansas"/>
    <s v="Wichita"/>
    <n v="60"/>
    <n v="420"/>
    <n v="0.5"/>
    <x v="2"/>
    <s v="Nike Air Max 720 Horizon"/>
    <s v="BQ5808-100"/>
  </r>
  <r>
    <s v="NIKE"/>
    <n v="1197831"/>
    <d v="2021-04-13T00:00:00"/>
    <s v="Midwest"/>
    <s v="Kansas"/>
    <s v="Wichita"/>
    <n v="35"/>
    <n v="299.25"/>
    <n v="0.45"/>
    <x v="2"/>
    <s v="Nike React Metcon AMP"/>
    <s v="CN5501-046"/>
  </r>
  <r>
    <s v="NIKE"/>
    <n v="1197831"/>
    <d v="2021-04-13T00:00:00"/>
    <s v="Midwest"/>
    <s v="Kansas"/>
    <s v="Wichita"/>
    <n v="38"/>
    <n v="726.18"/>
    <n v="0.49"/>
    <x v="2"/>
    <s v="Nike Huarache Type"/>
    <s v="BQ5102-400"/>
  </r>
  <r>
    <s v="NIKE"/>
    <n v="1197831"/>
    <d v="2021-04-13T00:00:00"/>
    <s v="Midwest"/>
    <s v="Kansas"/>
    <s v="Wichita"/>
    <n v="81"/>
    <n v="1151.01"/>
    <n v="0.49"/>
    <x v="2"/>
    <s v="Nike Air Max 95 Premium"/>
    <s v="CJ0588-001"/>
  </r>
  <r>
    <s v="NIKE"/>
    <n v="1197831"/>
    <d v="2021-05-12T00:00:00"/>
    <s v="Midwest"/>
    <s v="Kansas"/>
    <s v="Wichita"/>
    <n v="143"/>
    <n v="2316.6"/>
    <n v="0.45"/>
    <x v="2"/>
    <s v="Nike Free RN 5.0"/>
    <s v="BV7774-100"/>
  </r>
  <r>
    <s v="NIKE"/>
    <n v="1197831"/>
    <d v="2021-05-12T00:00:00"/>
    <s v="Midwest"/>
    <s v="Kansas"/>
    <s v="Wichita"/>
    <n v="77"/>
    <n v="1441.44"/>
    <n v="0.48"/>
    <x v="2"/>
    <s v="Nike Zoom Vomero 5 SE SP"/>
    <s v="CI1694-300"/>
  </r>
  <r>
    <s v="NIKE"/>
    <n v="1197831"/>
    <d v="2021-05-12T00:00:00"/>
    <s v="Midwest"/>
    <s v="Kansas"/>
    <s v="Wichita"/>
    <n v="65"/>
    <n v="1019.2"/>
    <n v="0.49"/>
    <x v="2"/>
    <s v="Nike Benassi JDI"/>
    <s v="631261-035"/>
  </r>
  <r>
    <s v="NIKE"/>
    <n v="1197831"/>
    <d v="2021-05-12T00:00:00"/>
    <s v="Midwest"/>
    <s v="Kansas"/>
    <s v="Wichita"/>
    <n v="58"/>
    <n v="928"/>
    <n v="0.5"/>
    <x v="2"/>
    <s v="Kyrie 6 'Enlightenment'"/>
    <s v="BQ4630-500"/>
  </r>
  <r>
    <s v="NIKE"/>
    <n v="1197831"/>
    <d v="2021-05-12T00:00:00"/>
    <s v="Midwest"/>
    <s v="Kansas"/>
    <s v="Wichita"/>
    <n v="56"/>
    <n v="1204"/>
    <n v="0.5"/>
    <x v="2"/>
    <s v="Nike Tiempo Legend 8 Academy IC"/>
    <s v="AT6099-606"/>
  </r>
  <r>
    <s v="NIKE"/>
    <n v="1197831"/>
    <d v="2021-05-12T00:00:00"/>
    <s v="Midwest"/>
    <s v="Kansas"/>
    <s v="Wichita"/>
    <n v="94"/>
    <n v="1776.6"/>
    <n v="0.45"/>
    <x v="2"/>
    <s v="Nike Mercurial Vapor 13 Academy MG"/>
    <s v="AT5269-606"/>
  </r>
  <r>
    <s v="NIKE"/>
    <n v="1197831"/>
    <d v="2021-06-14T00:00:00"/>
    <s v="Midwest"/>
    <s v="Kansas"/>
    <s v="Wichita"/>
    <n v="144"/>
    <n v="2664"/>
    <n v="0.5"/>
    <x v="2"/>
    <s v="Nike React Presto Premium"/>
    <s v="CN7664-800"/>
  </r>
  <r>
    <s v="NIKE"/>
    <n v="1197831"/>
    <d v="2021-06-14T00:00:00"/>
    <s v="Midwest"/>
    <s v="Kansas"/>
    <s v="Wichita"/>
    <n v="94"/>
    <n v="1443.84"/>
    <n v="0.48"/>
    <x v="2"/>
    <s v="Zoom Freak 1 'Employee of the Month'"/>
    <s v="CD4962-001"/>
  </r>
  <r>
    <s v="NIKE"/>
    <n v="1197831"/>
    <d v="2021-06-14T00:00:00"/>
    <s v="Midwest"/>
    <s v="Kansas"/>
    <s v="Wichita"/>
    <n v="81"/>
    <n v="1378.62"/>
    <n v="0.46"/>
    <x v="2"/>
    <s v="Nike ZoomX Vaporfly NEXT%"/>
    <s v="AO4568-600"/>
  </r>
  <r>
    <s v="NIKE"/>
    <n v="1197831"/>
    <d v="2021-06-14T00:00:00"/>
    <s v="Midwest"/>
    <s v="Kansas"/>
    <s v="Wichita"/>
    <n v="80"/>
    <n v="1368"/>
    <n v="0.45"/>
    <x v="2"/>
    <s v="Nike SB Check"/>
    <s v="705265-006"/>
  </r>
  <r>
    <s v="NIKE"/>
    <n v="1197831"/>
    <d v="2021-06-14T00:00:00"/>
    <s v="Midwest"/>
    <s v="Kansas"/>
    <s v="Wichita"/>
    <n v="83"/>
    <n v="2151.36"/>
    <n v="0.48"/>
    <x v="2"/>
    <s v="Nike Free RN Flyknit 3.0 2020"/>
    <s v="CJ0266-001"/>
  </r>
  <r>
    <s v="NIKE"/>
    <n v="1197831"/>
    <d v="2021-06-14T00:00:00"/>
    <s v="Midwest"/>
    <s v="Kansas"/>
    <s v="Wichita"/>
    <n v="117"/>
    <n v="3325.14"/>
    <n v="0.49"/>
    <x v="2"/>
    <s v="Nike Air Zoom Structure 22"/>
    <s v="AA1636-406"/>
  </r>
  <r>
    <s v="NIKE"/>
    <n v="1197831"/>
    <d v="2021-07-12T00:00:00"/>
    <s v="Midwest"/>
    <s v="Kansas"/>
    <s v="Wichita"/>
    <n v="182"/>
    <n v="4641"/>
    <n v="0.5"/>
    <x v="2"/>
    <s v="Nike Drop-Type Mid"/>
    <s v="BQ5190-101"/>
  </r>
  <r>
    <s v="NIKE"/>
    <n v="1197831"/>
    <d v="2021-07-12T00:00:00"/>
    <s v="Midwest"/>
    <s v="Kansas"/>
    <s v="Wichita"/>
    <n v="119"/>
    <n v="2915.5"/>
    <n v="0.5"/>
    <x v="2"/>
    <s v="Nike iSPA React"/>
    <s v="CT2692-002"/>
  </r>
  <r>
    <s v="NIKE"/>
    <n v="1197831"/>
    <d v="2021-07-12T00:00:00"/>
    <s v="Midwest"/>
    <s v="Kansas"/>
    <s v="Wichita"/>
    <n v="102"/>
    <n v="1970.64"/>
    <n v="0.46"/>
    <x v="2"/>
    <s v="Nike PhantomVNM Club FG"/>
    <s v="AO0577-717"/>
  </r>
  <r>
    <s v="NIKE"/>
    <n v="1197831"/>
    <d v="2021-07-12T00:00:00"/>
    <s v="Midwest"/>
    <s v="Kansas"/>
    <s v="Wichita"/>
    <n v="75"/>
    <n v="1580.25"/>
    <n v="0.49"/>
    <x v="2"/>
    <s v="Nike Air Max 90"/>
    <s v="CU3005-171"/>
  </r>
  <r>
    <s v="NIKE"/>
    <n v="1197831"/>
    <d v="2021-07-12T00:00:00"/>
    <s v="Midwest"/>
    <s v="Kansas"/>
    <s v="Wichita"/>
    <n v="91"/>
    <n v="2344.16"/>
    <n v="0.46"/>
    <x v="2"/>
    <s v="NikeCourt Air Zoom Zero"/>
    <s v="AA8018-101"/>
  </r>
  <r>
    <s v="NIKE"/>
    <n v="1197831"/>
    <d v="2021-07-12T00:00:00"/>
    <s v="Midwest"/>
    <s v="Kansas"/>
    <s v="Wichita"/>
    <n v="140"/>
    <n v="4116"/>
    <n v="0.49"/>
    <x v="2"/>
    <s v="Nike Air Force Max II"/>
    <s v="AV6243-400"/>
  </r>
  <r>
    <s v="NIKE"/>
    <n v="1197831"/>
    <d v="2021-08-13T00:00:00"/>
    <s v="Midwest"/>
    <s v="Kansas"/>
    <s v="Wichita"/>
    <n v="189"/>
    <n v="5292"/>
    <n v="0.5"/>
    <x v="2"/>
    <s v="Nike Air Max 270 React"/>
    <s v="CT2535-001"/>
  </r>
  <r>
    <s v="NIKE"/>
    <n v="1197831"/>
    <d v="2021-08-13T00:00:00"/>
    <s v="Midwest"/>
    <s v="Kansas"/>
    <s v="Wichita"/>
    <n v="111"/>
    <n v="2547.4499999999998"/>
    <n v="0.45"/>
    <x v="2"/>
    <s v="Nike Mercurial Superfly 7 Academy MDS IC"/>
    <s v="BQ5430-401"/>
  </r>
  <r>
    <s v="NIKE"/>
    <n v="1197831"/>
    <d v="2021-08-13T00:00:00"/>
    <s v="Midwest"/>
    <s v="Kansas"/>
    <s v="Wichita"/>
    <n v="102"/>
    <n v="2397"/>
    <n v="0.5"/>
    <x v="2"/>
    <s v="Nike Air Max 1 Print"/>
    <s v="AQ0927-100"/>
  </r>
  <r>
    <s v="NIKE"/>
    <n v="1197831"/>
    <d v="2021-08-13T00:00:00"/>
    <s v="Midwest"/>
    <s v="Kansas"/>
    <s v="Wichita"/>
    <n v="90"/>
    <n v="1631.7"/>
    <n v="0.49"/>
    <x v="2"/>
    <s v="Nike Air Max 97 SE"/>
    <s v="AQ4126-100"/>
  </r>
  <r>
    <s v="NIKE"/>
    <n v="1197831"/>
    <d v="2021-08-13T00:00:00"/>
    <s v="Midwest"/>
    <s v="Kansas"/>
    <s v="Wichita"/>
    <n v="69"/>
    <n v="1621.5"/>
    <n v="0.5"/>
    <x v="2"/>
    <s v="NikeCourt Air Zoom Resistance"/>
    <s v="918194-003"/>
  </r>
  <r>
    <s v="NIKE"/>
    <n v="1197831"/>
    <d v="2021-08-13T00:00:00"/>
    <s v="Midwest"/>
    <s v="Kansas"/>
    <s v="Wichita"/>
    <n v="113"/>
    <n v="2938"/>
    <n v="0.5"/>
    <x v="2"/>
    <s v="Nike Phantom Venom Club IC"/>
    <s v="AO0578-717"/>
  </r>
  <r>
    <s v="NIKE"/>
    <n v="1197831"/>
    <d v="2021-09-12T00:00:00"/>
    <s v="Midwest"/>
    <s v="Kansas"/>
    <s v="Wichita"/>
    <n v="165"/>
    <n v="3877.5"/>
    <n v="0.5"/>
    <x v="2"/>
    <s v="Nike Benassi JDI SE"/>
    <s v="CK0986-002"/>
  </r>
  <r>
    <s v="NIKE"/>
    <n v="1197831"/>
    <d v="2021-09-12T00:00:00"/>
    <s v="Midwest"/>
    <s v="Kansas"/>
    <s v="Wichita"/>
    <n v="91"/>
    <n v="1556.1"/>
    <n v="0.45"/>
    <x v="2"/>
    <s v="Nike Mercurial Superfly 7 Elite MDS FG"/>
    <s v="BQ5469-703"/>
  </r>
  <r>
    <s v="NIKE"/>
    <n v="1197831"/>
    <d v="2021-09-12T00:00:00"/>
    <s v="Midwest"/>
    <s v="Kansas"/>
    <s v="Wichita"/>
    <n v="75"/>
    <n v="528.75"/>
    <n v="0.47"/>
    <x v="2"/>
    <s v="Nike Mercurial Vapor 13 Club IC"/>
    <s v="AT7997-606"/>
  </r>
  <r>
    <s v="NIKE"/>
    <n v="1197831"/>
    <d v="2021-09-12T00:00:00"/>
    <s v="Midwest"/>
    <s v="Kansas"/>
    <s v="Wichita"/>
    <n v="65"/>
    <n v="427.7"/>
    <n v="0.47"/>
    <x v="2"/>
    <s v="Nike Air VaporMax 360"/>
    <s v="CT5063-100"/>
  </r>
  <r>
    <s v="NIKE"/>
    <n v="1197831"/>
    <d v="2021-09-12T00:00:00"/>
    <s v="Midwest"/>
    <s v="Kansas"/>
    <s v="Wichita"/>
    <n v="61"/>
    <n v="717.36"/>
    <n v="0.49"/>
    <x v="2"/>
    <s v="Nike Solarsoft"/>
    <s v="488161-602"/>
  </r>
  <r>
    <s v="NIKE"/>
    <n v="1197831"/>
    <d v="2021-09-12T00:00:00"/>
    <s v="Midwest"/>
    <s v="Kansas"/>
    <s v="Wichita"/>
    <n v="94"/>
    <n v="1335.74"/>
    <n v="0.49"/>
    <x v="2"/>
    <s v="Air Jordan 11 Retro Low"/>
    <s v="528895-003"/>
  </r>
  <r>
    <s v="NIKE"/>
    <n v="1197831"/>
    <d v="2021-10-14T00:00:00"/>
    <s v="Midwest"/>
    <s v="Kansas"/>
    <s v="Wichita"/>
    <n v="145"/>
    <n v="1934.3"/>
    <n v="0.46"/>
    <x v="2"/>
    <s v="Nike Zoom Fly 3 Premium"/>
    <s v="CD4570-300"/>
  </r>
  <r>
    <s v="NIKE"/>
    <n v="1197831"/>
    <d v="2021-10-14T00:00:00"/>
    <s v="Midwest"/>
    <s v="Kansas"/>
    <s v="Wichita"/>
    <n v="85"/>
    <n v="742.9"/>
    <n v="0.46"/>
    <x v="2"/>
    <s v="Nike Zoom Gravity"/>
    <s v="BQ3203-007"/>
  </r>
  <r>
    <s v="NIKE"/>
    <n v="1197831"/>
    <d v="2021-10-14T00:00:00"/>
    <s v="Midwest"/>
    <s v="Kansas"/>
    <s v="Wichita"/>
    <n v="60"/>
    <n v="535.79999999999995"/>
    <n v="0.47"/>
    <x v="2"/>
    <s v="Nike MX-720-818"/>
    <s v="CU3013-070"/>
  </r>
  <r>
    <s v="NIKE"/>
    <n v="1197831"/>
    <d v="2021-10-14T00:00:00"/>
    <s v="Midwest"/>
    <s v="Kansas"/>
    <s v="Wichita"/>
    <n v="47"/>
    <n v="428.64"/>
    <n v="0.48"/>
    <x v="2"/>
    <s v="Nike Mercurial Vapor 13 Elite SE FG"/>
    <s v="CD6720-808"/>
  </r>
  <r>
    <s v="NIKE"/>
    <n v="1197831"/>
    <d v="2021-10-14T00:00:00"/>
    <s v="Midwest"/>
    <s v="Kansas"/>
    <s v="Wichita"/>
    <n v="46"/>
    <n v="653.66"/>
    <n v="0.49"/>
    <x v="2"/>
    <s v="Nike Air Max 720 BETRUE"/>
    <s v="CJ5472-900"/>
  </r>
  <r>
    <s v="NIKE"/>
    <n v="1197831"/>
    <d v="2021-10-14T00:00:00"/>
    <s v="Midwest"/>
    <s v="Kansas"/>
    <s v="Wichita"/>
    <n v="90"/>
    <n v="1209.5999999999999"/>
    <n v="0.48"/>
    <x v="2"/>
    <s v="Nike Air Force 1 Mid '07"/>
    <s v="315123-111"/>
  </r>
  <r>
    <s v="NIKE"/>
    <n v="1197831"/>
    <d v="2021-11-13T00:00:00"/>
    <s v="Midwest"/>
    <s v="Kansas"/>
    <s v="Wichita"/>
    <n v="122"/>
    <n v="1318.82"/>
    <n v="0.47"/>
    <x v="2"/>
    <s v="Nike Air Max 2017"/>
    <s v="849559-004"/>
  </r>
  <r>
    <s v="NIKE"/>
    <n v="1197831"/>
    <d v="2021-11-13T00:00:00"/>
    <s v="Midwest"/>
    <s v="Kansas"/>
    <s v="Wichita"/>
    <n v="72"/>
    <n v="504"/>
    <n v="0.5"/>
    <x v="2"/>
    <s v="Nike EXP-X14 SE"/>
    <s v="AO3095-100"/>
  </r>
  <r>
    <s v="NIKE"/>
    <n v="1197831"/>
    <d v="2021-11-13T00:00:00"/>
    <s v="Midwest"/>
    <s v="Kansas"/>
    <s v="Wichita"/>
    <n v="55"/>
    <n v="632.5"/>
    <n v="0.5"/>
    <x v="2"/>
    <s v="NikeCourt Lite 2"/>
    <s v="AR8836-009"/>
  </r>
  <r>
    <s v="NIKE"/>
    <n v="1197831"/>
    <d v="2021-11-13T00:00:00"/>
    <s v="Midwest"/>
    <s v="Kansas"/>
    <s v="Wichita"/>
    <n v="83"/>
    <n v="2151.36"/>
    <n v="0.48"/>
    <x v="2"/>
    <s v="Air Max 200 20"/>
    <s v="CT5062-100"/>
  </r>
  <r>
    <s v="NIKE"/>
    <n v="1197831"/>
    <d v="2021-11-13T00:00:00"/>
    <s v="Midwest"/>
    <s v="Kansas"/>
    <s v="Wichita"/>
    <n v="70"/>
    <n v="2189.6"/>
    <n v="0.46"/>
    <x v="2"/>
    <s v="Nike x Undercover Air Max 720"/>
    <s v="CN2408-001"/>
  </r>
  <r>
    <s v="NIKE"/>
    <n v="1197831"/>
    <d v="2021-11-13T00:00:00"/>
    <s v="Midwest"/>
    <s v="Kansas"/>
    <s v="Wichita"/>
    <n v="88"/>
    <n v="2955.04"/>
    <n v="0.46"/>
    <x v="2"/>
    <s v="Air Jordan 13 Retro"/>
    <s v="414571-030"/>
  </r>
  <r>
    <s v="NIKE"/>
    <n v="1197831"/>
    <d v="2021-12-12T00:00:00"/>
    <s v="Midwest"/>
    <s v="Kansas"/>
    <s v="Wichita"/>
    <n v="150"/>
    <n v="4950"/>
    <n v="0.5"/>
    <x v="2"/>
    <s v="Nike Cortez '72 S.D."/>
    <s v="CJ2586-100"/>
  </r>
  <r>
    <s v="NIKE"/>
    <n v="1197831"/>
    <d v="2021-12-12T00:00:00"/>
    <s v="Midwest"/>
    <s v="Kansas"/>
    <s v="Wichita"/>
    <n v="120"/>
    <n v="3540"/>
    <n v="0.5"/>
    <x v="2"/>
    <s v="Nike Xarr"/>
    <s v="BQ5240-200"/>
  </r>
  <r>
    <s v="NIKE"/>
    <n v="1197831"/>
    <d v="2021-12-12T00:00:00"/>
    <s v="Midwest"/>
    <s v="Kansas"/>
    <s v="Wichita"/>
    <n v="95"/>
    <n v="2534.6"/>
    <n v="0.46"/>
    <x v="2"/>
    <s v="Nike Air Max 97 On Air Jasmine Lasode"/>
    <s v="CI1504-100"/>
  </r>
  <r>
    <s v="NIKE"/>
    <n v="1197831"/>
    <d v="2021-12-12T00:00:00"/>
    <s v="Midwest"/>
    <s v="Kansas"/>
    <s v="Wichita"/>
    <n v="90"/>
    <n v="2389.5"/>
    <n v="0.45"/>
    <x v="2"/>
    <s v="Nike Air Force 1 GORE-TEX ®"/>
    <s v="CK2630-700"/>
  </r>
  <r>
    <s v="NIKE"/>
    <n v="1197831"/>
    <d v="2021-12-12T00:00:00"/>
    <s v="Midwest"/>
    <s v="Kansas"/>
    <s v="Wichita"/>
    <n v="81"/>
    <n v="2592"/>
    <n v="0.5"/>
    <x v="2"/>
    <s v="Kyrie 6 EP 'Chinese New Year'"/>
    <s v="CD5029-001"/>
  </r>
  <r>
    <s v="NIKE"/>
    <n v="1197831"/>
    <d v="2021-12-12T00:00:00"/>
    <s v="Midwest"/>
    <s v="Kansas"/>
    <s v="Wichita"/>
    <n v="112"/>
    <n v="3503.36"/>
    <n v="0.46"/>
    <x v="2"/>
    <s v="Nike Fly.By Mid"/>
    <s v="CD0189-001"/>
  </r>
  <r>
    <s v="NIKE"/>
    <n v="1185732"/>
    <d v="2021-01-12T00:00:00"/>
    <s v="Midwest"/>
    <s v="Kansas"/>
    <s v="Wichita"/>
    <n v="138"/>
    <n v="2569.56"/>
    <n v="0.49"/>
    <x v="2"/>
    <s v="Nike Zoom KD12"/>
    <s v="CK1195-101"/>
  </r>
  <r>
    <s v="NIKE"/>
    <n v="1185732"/>
    <d v="2021-01-12T00:00:00"/>
    <s v="Midwest"/>
    <s v="Kansas"/>
    <s v="Wichita"/>
    <n v="80"/>
    <n v="1184"/>
    <n v="0.4"/>
    <x v="2"/>
    <s v="Nike Mercurial Vapor 13 Academy MDS MG"/>
    <s v="CJ1292-401"/>
  </r>
  <r>
    <s v="NIKE"/>
    <n v="1185732"/>
    <d v="2021-01-12T00:00:00"/>
    <s v="Midwest"/>
    <s v="Kansas"/>
    <s v="Wichita"/>
    <n v="83"/>
    <n v="986.04"/>
    <n v="0.44"/>
    <x v="2"/>
    <s v="Nike Mercurial Vapor 13 Elite SE FG"/>
    <s v="CD6720-808"/>
  </r>
  <r>
    <s v="NIKE"/>
    <n v="1185732"/>
    <d v="2021-01-12T00:00:00"/>
    <s v="Midwest"/>
    <s v="Kansas"/>
    <s v="Wichita"/>
    <n v="36"/>
    <n v="489.6"/>
    <n v="0.4"/>
    <x v="2"/>
    <s v="Nike Epic React Flyknit 2"/>
    <s v="BQ8928-011"/>
  </r>
  <r>
    <s v="NIKE"/>
    <n v="1185732"/>
    <d v="2021-01-12T00:00:00"/>
    <s v="Midwest"/>
    <s v="Kansas"/>
    <s v="Wichita"/>
    <n v="44"/>
    <n v="992.64"/>
    <n v="0.47"/>
    <x v="2"/>
    <s v="Nike MX-720-818"/>
    <s v="BV5841-800"/>
  </r>
  <r>
    <s v="NIKE"/>
    <n v="1185732"/>
    <d v="2021-01-12T00:00:00"/>
    <s v="Midwest"/>
    <s v="Kansas"/>
    <s v="Wichita"/>
    <n v="72"/>
    <n v="1465.2"/>
    <n v="0.55000000000000004"/>
    <x v="2"/>
    <s v="Nike Mercurial Vapor 13 Club Neymar Jr. MG"/>
    <s v="AT7967-104"/>
  </r>
  <r>
    <s v="NIKE"/>
    <n v="1185732"/>
    <d v="2021-02-12T00:00:00"/>
    <s v="Midwest"/>
    <s v="Kansas"/>
    <s v="Wichita"/>
    <n v="158"/>
    <n v="2923"/>
    <n v="0.5"/>
    <x v="2"/>
    <s v="Nike Air Streak Lite"/>
    <s v="CD4387-100"/>
  </r>
  <r>
    <s v="NIKE"/>
    <n v="1185732"/>
    <d v="2021-02-12T00:00:00"/>
    <s v="Midwest"/>
    <s v="Kansas"/>
    <s v="Wichita"/>
    <n v="47"/>
    <n v="806.52"/>
    <n v="0.44"/>
    <x v="2"/>
    <s v="Nike SB Zoom Stefan Janoski Canvas RM Premium"/>
    <s v="AQ7878-003"/>
  </r>
  <r>
    <s v="NIKE"/>
    <n v="1185732"/>
    <d v="2021-02-12T00:00:00"/>
    <s v="Midwest"/>
    <s v="Kansas"/>
    <s v="Wichita"/>
    <n v="59"/>
    <n v="735.73"/>
    <n v="0.43"/>
    <x v="2"/>
    <s v="Nike Air VaporMax LX"/>
    <s v="BV1712-001"/>
  </r>
  <r>
    <s v="NIKE"/>
    <n v="1185732"/>
    <d v="2021-02-12T00:00:00"/>
    <s v="Midwest"/>
    <s v="South Dakota"/>
    <s v="Sioux Falls"/>
    <n v="25"/>
    <n v="363"/>
    <n v="0.44"/>
    <x v="2"/>
    <s v="Nike Wildhorse 6"/>
    <s v="BV7106-400"/>
  </r>
  <r>
    <s v="NIKE"/>
    <n v="1185732"/>
    <d v="2021-02-12T00:00:00"/>
    <s v="Midwest"/>
    <s v="South Dakota"/>
    <s v="Sioux Falls"/>
    <n v="46"/>
    <n v="993.6"/>
    <n v="0.45"/>
    <x v="2"/>
    <s v="Nike Air Zoom Pegasus 36"/>
    <s v="AQ2210-002"/>
  </r>
  <r>
    <s v="NIKE"/>
    <n v="1185732"/>
    <d v="2021-02-12T00:00:00"/>
    <s v="Midwest"/>
    <s v="South Dakota"/>
    <s v="Sioux Falls"/>
    <n v="80"/>
    <n v="1408"/>
    <n v="0.55000000000000004"/>
    <x v="2"/>
    <s v="Nike Air Zoom Wildhorse 5"/>
    <s v="AQ2222-200"/>
  </r>
  <r>
    <s v="NIKE"/>
    <n v="1185732"/>
    <d v="2021-03-11T00:00:00"/>
    <s v="Midwest"/>
    <s v="South Dakota"/>
    <s v="Sioux Falls"/>
    <n v="124"/>
    <n v="2369.64"/>
    <n v="0.49"/>
    <x v="2"/>
    <s v="Nike Air Max 720 Waves"/>
    <s v="BQ4430-400"/>
  </r>
  <r>
    <s v="NIKE"/>
    <n v="1185732"/>
    <d v="2021-03-11T00:00:00"/>
    <s v="Midwest"/>
    <s v="South Dakota"/>
    <s v="Sioux Falls"/>
    <n v="50"/>
    <n v="777"/>
    <n v="0.42"/>
    <x v="2"/>
    <s v="Nike Benassi JDI BETRUE"/>
    <s v="CD2717-001"/>
  </r>
  <r>
    <s v="NIKE"/>
    <n v="1185732"/>
    <d v="2021-03-11T00:00:00"/>
    <s v="Midwest"/>
    <s v="South Dakota"/>
    <s v="Sioux Falls"/>
    <n v="59"/>
    <n v="669.06"/>
    <n v="0.42"/>
    <x v="2"/>
    <s v="Kyrie 4"/>
    <s v="943806-602"/>
  </r>
  <r>
    <s v="NIKE"/>
    <n v="1185732"/>
    <d v="2021-03-11T00:00:00"/>
    <s v="Midwest"/>
    <s v="South Dakota"/>
    <s v="Sioux Falls"/>
    <n v="23"/>
    <n v="333.96"/>
    <n v="0.44"/>
    <x v="2"/>
    <s v="Air Jordan 5 Retro"/>
    <s v="CN2932-100"/>
  </r>
  <r>
    <s v="NIKE"/>
    <n v="1185732"/>
    <d v="2021-03-11T00:00:00"/>
    <s v="Midwest"/>
    <s v="South Dakota"/>
    <s v="Sioux Falls"/>
    <n v="31"/>
    <n v="728.5"/>
    <n v="0.5"/>
    <x v="2"/>
    <s v="Nike Flex 2020 RN"/>
    <s v="CI9994-001"/>
  </r>
  <r>
    <s v="NIKE"/>
    <n v="1185732"/>
    <d v="2021-03-11T00:00:00"/>
    <s v="Midwest"/>
    <s v="South Dakota"/>
    <s v="Sioux Falls"/>
    <n v="59"/>
    <n v="1156.99"/>
    <n v="0.53"/>
    <x v="2"/>
    <s v="Nike Drop-Type Premium"/>
    <s v="CN6916-100"/>
  </r>
  <r>
    <s v="NIKE"/>
    <n v="1185732"/>
    <d v="2021-04-12T00:00:00"/>
    <s v="Midwest"/>
    <s v="South Dakota"/>
    <s v="Sioux Falls"/>
    <n v="113"/>
    <n v="1975.24"/>
    <n v="0.46"/>
    <x v="2"/>
    <s v="Jordan Modero 2 VP"/>
    <s v="CU2708-901"/>
  </r>
  <r>
    <s v="NIKE"/>
    <n v="1185732"/>
    <d v="2021-04-12T00:00:00"/>
    <s v="Midwest"/>
    <s v="South Dakota"/>
    <s v="Sioux Falls"/>
    <n v="42"/>
    <n v="671.58"/>
    <n v="0.41"/>
    <x v="2"/>
    <s v="Nike React Metcon"/>
    <s v="BQ6044-100"/>
  </r>
  <r>
    <s v="NIKE"/>
    <n v="1185732"/>
    <d v="2021-04-12T00:00:00"/>
    <s v="Midwest"/>
    <s v="South Dakota"/>
    <s v="Sioux Falls"/>
    <n v="45"/>
    <n v="522"/>
    <n v="0.4"/>
    <x v="2"/>
    <s v="Nike Joyride Dual Run"/>
    <s v="CD4365-003"/>
  </r>
  <r>
    <s v="NIKE"/>
    <n v="1185732"/>
    <d v="2021-04-12T00:00:00"/>
    <s v="Midwest"/>
    <s v="South Dakota"/>
    <s v="Sioux Falls"/>
    <n v="20"/>
    <n v="292.39999999999998"/>
    <n v="0.43"/>
    <x v="2"/>
    <s v="Nike Classic Cortez"/>
    <s v="749571-154"/>
  </r>
  <r>
    <s v="NIKE"/>
    <n v="1185732"/>
    <d v="2021-04-12T00:00:00"/>
    <s v="Midwest"/>
    <s v="South Dakota"/>
    <s v="Sioux Falls"/>
    <n v="29"/>
    <n v="747.04"/>
    <n v="0.46"/>
    <x v="2"/>
    <s v="Nike React Element 55 Premium"/>
    <s v="CI3835-002"/>
  </r>
  <r>
    <s v="NIKE"/>
    <n v="1185732"/>
    <d v="2021-04-12T00:00:00"/>
    <s v="Midwest"/>
    <s v="South Dakota"/>
    <s v="Sioux Falls"/>
    <n v="61"/>
    <n v="1551.84"/>
    <n v="0.53"/>
    <x v="2"/>
    <s v="Nike Mercurial Vapor 13 Academy MDS TF"/>
    <s v="CJ1306-401"/>
  </r>
  <r>
    <s v="NIKE"/>
    <n v="1185732"/>
    <d v="2021-05-13T00:00:00"/>
    <s v="Midwest"/>
    <s v="South Dakota"/>
    <s v="Sioux Falls"/>
    <n v="139"/>
    <n v="3789.14"/>
    <n v="0.47"/>
    <x v="2"/>
    <s v="Jordan 'Why Not?' Zer0.2 SE"/>
    <s v="CW6565-900"/>
  </r>
  <r>
    <s v="NIKE"/>
    <n v="1185732"/>
    <d v="2021-05-13T00:00:00"/>
    <s v="Midwest"/>
    <s v="South Dakota"/>
    <s v="Sioux Falls"/>
    <n v="60"/>
    <n v="1215"/>
    <n v="0.45"/>
    <x v="2"/>
    <s v="Nike Joyride CC"/>
    <s v="AO1742-004"/>
  </r>
  <r>
    <s v="NIKE"/>
    <n v="1185732"/>
    <d v="2021-05-13T00:00:00"/>
    <s v="Midwest"/>
    <s v="South Dakota"/>
    <s v="Sioux Falls"/>
    <n v="46"/>
    <n v="830.76"/>
    <n v="0.42"/>
    <x v="2"/>
    <s v="Nike Tiempo Legend 8 Club TF"/>
    <s v="AT6109-606"/>
  </r>
  <r>
    <s v="NIKE"/>
    <n v="1185732"/>
    <d v="2021-05-13T00:00:00"/>
    <s v="Midwest"/>
    <s v="South Dakota"/>
    <s v="Sioux Falls"/>
    <n v="26"/>
    <n v="503.1"/>
    <n v="0.45"/>
    <x v="2"/>
    <s v="Nike Phantom Vision 2 Academy Dynamic Fit TF"/>
    <s v="CD4172-606"/>
  </r>
  <r>
    <s v="NIKE"/>
    <n v="1185732"/>
    <d v="2021-05-13T00:00:00"/>
    <s v="Midwest"/>
    <s v="South Dakota"/>
    <s v="Sioux Falls"/>
    <n v="38"/>
    <n v="969"/>
    <n v="0.5"/>
    <x v="2"/>
    <s v="Nike Zoom Fly Flyknit"/>
    <s v="AR4561-200"/>
  </r>
  <r>
    <s v="NIKE"/>
    <n v="1185732"/>
    <d v="2021-05-13T00:00:00"/>
    <s v="Midwest"/>
    <s v="South Dakota"/>
    <s v="Sioux Falls"/>
    <n v="68"/>
    <n v="2011.44"/>
    <n v="0.51"/>
    <x v="2"/>
    <s v="Nike Air Max 98 SE"/>
    <s v="CD0132-001"/>
  </r>
  <r>
    <s v="NIKE"/>
    <n v="1185732"/>
    <d v="2021-06-12T00:00:00"/>
    <s v="Midwest"/>
    <s v="South Dakota"/>
    <s v="Sioux Falls"/>
    <n v="135"/>
    <n v="2546.1"/>
    <n v="0.46"/>
    <x v="2"/>
    <s v="Nike Air Max Tailwind IV SP"/>
    <s v="BV1357-003"/>
  </r>
  <r>
    <s v="NIKE"/>
    <n v="1185732"/>
    <d v="2021-06-12T00:00:00"/>
    <s v="Midwest"/>
    <s v="South Dakota"/>
    <s v="Sioux Falls"/>
    <n v="70"/>
    <n v="1092"/>
    <n v="0.4"/>
    <x v="2"/>
    <s v="Jordan Proto-Lyte"/>
    <s v="AT3381-008"/>
  </r>
  <r>
    <s v="NIKE"/>
    <n v="1185732"/>
    <d v="2021-06-12T00:00:00"/>
    <s v="Midwest"/>
    <s v="South Dakota"/>
    <s v="Sioux Falls"/>
    <n v="54"/>
    <n v="743.04"/>
    <n v="0.43"/>
    <x v="2"/>
    <s v="Nike Mercurial Superfly 7 Academy TF"/>
    <s v="AT7978-414"/>
  </r>
  <r>
    <s v="NIKE"/>
    <n v="1185732"/>
    <d v="2021-06-12T00:00:00"/>
    <s v="Midwest"/>
    <s v="South Dakota"/>
    <s v="Sioux Falls"/>
    <n v="49"/>
    <n v="705.6"/>
    <n v="0.45"/>
    <x v="2"/>
    <s v="Nike x Hawkins High Cortez"/>
    <s v="CJ6106-100"/>
  </r>
  <r>
    <s v="NIKE"/>
    <n v="1185732"/>
    <d v="2021-06-12T00:00:00"/>
    <s v="Midwest"/>
    <s v="South Dakota"/>
    <s v="Sioux Falls"/>
    <n v="51"/>
    <n v="940.95"/>
    <n v="0.45"/>
    <x v="2"/>
    <s v="Nike Epic Phantom React Flyknit Icon Clash"/>
    <s v="CK0089-100"/>
  </r>
  <r>
    <s v="NIKE"/>
    <n v="1185732"/>
    <d v="2021-06-12T00:00:00"/>
    <s v="Midwest"/>
    <s v="South Dakota"/>
    <s v="Sioux Falls"/>
    <n v="94"/>
    <n v="2491"/>
    <n v="0.53"/>
    <x v="2"/>
    <s v="Nike Air Max 2090"/>
    <s v="CT7695-401"/>
  </r>
  <r>
    <s v="NIKE"/>
    <n v="1185732"/>
    <d v="2021-07-11T00:00:00"/>
    <s v="Midwest"/>
    <s v="South Dakota"/>
    <s v="Sioux Falls"/>
    <n v="154"/>
    <n v="3329.48"/>
    <n v="0.46"/>
    <x v="2"/>
    <s v="Nike Phantom Vision Academy Dynamic Fit MG"/>
    <s v="AO3258-080"/>
  </r>
  <r>
    <s v="NIKE"/>
    <n v="1185732"/>
    <d v="2021-07-11T00:00:00"/>
    <s v="Midwest"/>
    <s v="South Dakota"/>
    <s v="Sioux Falls"/>
    <n v="81"/>
    <n v="1603.8"/>
    <n v="0.45"/>
    <x v="2"/>
    <s v="NikeCourt Air Max Vapor Wing MS"/>
    <s v="BQ0129-106"/>
  </r>
  <r>
    <s v="NIKE"/>
    <n v="1185732"/>
    <d v="2021-07-11T00:00:00"/>
    <s v="Midwest"/>
    <s v="South Dakota"/>
    <s v="Sioux Falls"/>
    <n v="61"/>
    <n v="947.94"/>
    <n v="0.42"/>
    <x v="2"/>
    <s v="LeBron x John Elliott Icon"/>
    <s v="AQ0114-101"/>
  </r>
  <r>
    <s v="NIKE"/>
    <n v="1185732"/>
    <d v="2021-07-11T00:00:00"/>
    <s v="Midwest"/>
    <s v="South Dakota"/>
    <s v="Sioux Falls"/>
    <n v="44"/>
    <n v="718.96"/>
    <n v="0.43"/>
    <x v="2"/>
    <s v="Nike Air Max 270 Flyknit"/>
    <s v="AO1023-005"/>
  </r>
  <r>
    <s v="NIKE"/>
    <n v="1185732"/>
    <d v="2021-07-11T00:00:00"/>
    <s v="Midwest"/>
    <s v="South Dakota"/>
    <s v="Sioux Falls"/>
    <n v="52"/>
    <n v="1172.08"/>
    <n v="0.46"/>
    <x v="2"/>
    <s v="Air Jordan 13 Retro Chinese New Year"/>
    <s v="CW4409-100"/>
  </r>
  <r>
    <s v="NIKE"/>
    <n v="1185732"/>
    <d v="2021-07-11T00:00:00"/>
    <s v="Midwest"/>
    <s v="South Dakota"/>
    <s v="Sioux Falls"/>
    <n v="94"/>
    <n v="2640.46"/>
    <n v="0.53"/>
    <x v="2"/>
    <s v="Nike Zoom Pegasus Turbo Shield"/>
    <s v="BQ1896-002"/>
  </r>
  <r>
    <s v="NIKE"/>
    <n v="1185732"/>
    <d v="2021-08-12T00:00:00"/>
    <s v="Midwest"/>
    <s v="South Dakota"/>
    <s v="Sioux Falls"/>
    <n v="131"/>
    <n v="3081.12"/>
    <n v="0.48"/>
    <x v="2"/>
    <s v="Nike Air Wildwood ACG"/>
    <s v="AO3116-004"/>
  </r>
  <r>
    <s v="NIKE"/>
    <n v="1185732"/>
    <d v="2021-08-12T00:00:00"/>
    <s v="Midwest"/>
    <s v="South Dakota"/>
    <s v="Sioux Falls"/>
    <n v="78"/>
    <n v="1474.2"/>
    <n v="0.45"/>
    <x v="2"/>
    <s v="Nike Air Max 720"/>
    <s v="CI3870-100"/>
  </r>
  <r>
    <s v="NIKE"/>
    <n v="1185732"/>
    <d v="2021-08-12T00:00:00"/>
    <s v="Midwest"/>
    <s v="South Dakota"/>
    <s v="Sioux Falls"/>
    <n v="65"/>
    <n v="936"/>
    <n v="0.4"/>
    <x v="2"/>
    <s v="LeBron 16 Low"/>
    <s v="CI2668-004"/>
  </r>
  <r>
    <s v="NIKE"/>
    <n v="1185732"/>
    <d v="2021-08-12T00:00:00"/>
    <s v="Midwest"/>
    <s v="South Dakota"/>
    <s v="Sioux Falls"/>
    <n v="58"/>
    <n v="947.72"/>
    <n v="0.43"/>
    <x v="2"/>
    <s v="Air Jordan 14 Retro"/>
    <s v="487471-003"/>
  </r>
  <r>
    <s v="NIKE"/>
    <n v="1185732"/>
    <d v="2021-08-12T00:00:00"/>
    <s v="Midwest"/>
    <s v="South Dakota"/>
    <s v="Sioux Falls"/>
    <n v="46"/>
    <n v="994.52"/>
    <n v="0.46"/>
    <x v="2"/>
    <s v="Nike Air Force 1 Type-2"/>
    <s v="CT2584-100"/>
  </r>
  <r>
    <s v="NIKE"/>
    <n v="1185732"/>
    <d v="2021-08-12T00:00:00"/>
    <s v="Midwest"/>
    <s v="South Dakota"/>
    <s v="Sioux Falls"/>
    <n v="88"/>
    <n v="2332"/>
    <n v="0.5"/>
    <x v="2"/>
    <s v="Nike Free RN Flyknit 3.0"/>
    <s v="AQ5708-201"/>
  </r>
  <r>
    <s v="NIKE"/>
    <n v="1185732"/>
    <d v="2021-09-13T00:00:00"/>
    <s v="Midwest"/>
    <s v="South Dakota"/>
    <s v="Sioux Falls"/>
    <n v="138"/>
    <n v="2608.1999999999998"/>
    <n v="0.45"/>
    <x v="2"/>
    <s v="Nike SB Air Max Stefan Janoski 2"/>
    <s v="AQ7477-009"/>
  </r>
  <r>
    <s v="NIKE"/>
    <n v="1185732"/>
    <d v="2021-09-13T00:00:00"/>
    <s v="Midwest"/>
    <s v="South Dakota"/>
    <s v="Sioux Falls"/>
    <n v="80"/>
    <n v="1248"/>
    <n v="0.4"/>
    <x v="2"/>
    <s v="Nike Air Zoom Pegasus 36 Trail"/>
    <s v="AR5676-401"/>
  </r>
  <r>
    <s v="NIKE"/>
    <n v="1185732"/>
    <d v="2021-09-13T00:00:00"/>
    <s v="Midwest"/>
    <s v="South Dakota"/>
    <s v="Sioux Falls"/>
    <n v="53"/>
    <n v="678.4"/>
    <n v="0.4"/>
    <x v="2"/>
    <s v="Nike Tiempo Legend 8 Club IC"/>
    <s v="AT6110-004"/>
  </r>
  <r>
    <s v="NIKE"/>
    <n v="1185732"/>
    <d v="2021-09-13T00:00:00"/>
    <s v="Midwest"/>
    <s v="South Dakota"/>
    <s v="Sioux Falls"/>
    <n v="39"/>
    <n v="530.4"/>
    <n v="0.4"/>
    <x v="2"/>
    <s v="Nike Flex TR 9"/>
    <s v="AQ7491-008"/>
  </r>
  <r>
    <s v="NIKE"/>
    <n v="1185732"/>
    <d v="2021-09-13T00:00:00"/>
    <s v="Midwest"/>
    <s v="South Dakota"/>
    <s v="Sioux Falls"/>
    <n v="42"/>
    <n v="861"/>
    <n v="0.5"/>
    <x v="2"/>
    <s v="Nike Epic Phantom React"/>
    <s v="CI1291-400"/>
  </r>
  <r>
    <s v="NIKE"/>
    <n v="1185732"/>
    <d v="2021-09-13T00:00:00"/>
    <s v="Midwest"/>
    <s v="South Dakota"/>
    <s v="Sioux Falls"/>
    <n v="65"/>
    <n v="1495"/>
    <n v="0.5"/>
    <x v="2"/>
    <s v="Nike Metcon 5 AMP"/>
    <s v="CN5455-160"/>
  </r>
  <r>
    <s v="NIKE"/>
    <n v="1185732"/>
    <d v="2021-10-12T00:00:00"/>
    <s v="Midwest"/>
    <s v="South Dakota"/>
    <s v="Sioux Falls"/>
    <n v="104"/>
    <n v="2583.36"/>
    <n v="0.46"/>
    <x v="2"/>
    <s v="Nike SB Air Zoom Bruin Edge"/>
    <s v="CD5036-100"/>
  </r>
  <r>
    <s v="NIKE"/>
    <n v="1185732"/>
    <d v="2021-10-12T00:00:00"/>
    <s v="Midwest"/>
    <s v="South Dakota"/>
    <s v="Sioux Falls"/>
    <n v="75"/>
    <n v="1291.5"/>
    <n v="0.42"/>
    <x v="2"/>
    <s v="Nike ISPA Air Max 720"/>
    <s v="CQ6278-001"/>
  </r>
  <r>
    <s v="NIKE"/>
    <n v="1185732"/>
    <d v="2021-10-12T00:00:00"/>
    <s v="Midwest"/>
    <s v="South Dakota"/>
    <s v="Sioux Falls"/>
    <n v="42"/>
    <n v="722.4"/>
    <n v="0.4"/>
    <x v="2"/>
    <s v="Nike x Undercover React Presto"/>
    <s v="CU3459-200"/>
  </r>
  <r>
    <s v="NIKE"/>
    <n v="1185732"/>
    <d v="2021-10-12T00:00:00"/>
    <s v="Midwest"/>
    <s v="South Dakota"/>
    <s v="Sioux Falls"/>
    <n v="36"/>
    <n v="696.6"/>
    <n v="0.45"/>
    <x v="2"/>
    <s v="Nike Vandalised"/>
    <s v="BQ3610-100"/>
  </r>
  <r>
    <s v="NIKE"/>
    <n v="1185732"/>
    <d v="2021-10-12T00:00:00"/>
    <s v="Midwest"/>
    <s v="South Dakota"/>
    <s v="Sioux Falls"/>
    <n v="38"/>
    <n v="964.44"/>
    <n v="0.47"/>
    <x v="2"/>
    <s v="Nike Signal D/MS/X"/>
    <s v="AT5303-100"/>
  </r>
  <r>
    <s v="NIKE"/>
    <n v="1185732"/>
    <d v="2021-10-12T00:00:00"/>
    <s v="Midwest"/>
    <s v="South Dakota"/>
    <s v="Sioux Falls"/>
    <n v="70"/>
    <n v="2117.5"/>
    <n v="0.55000000000000004"/>
    <x v="2"/>
    <s v="Nike Air Max 720 (OBJ)"/>
    <s v="CK2531-001"/>
  </r>
  <r>
    <s v="NIKE"/>
    <n v="1185732"/>
    <d v="2021-11-12T00:00:00"/>
    <s v="Midwest"/>
    <s v="South Dakota"/>
    <s v="Sioux Falls"/>
    <n v="104"/>
    <n v="2700.88"/>
    <n v="0.49"/>
    <x v="2"/>
    <s v="Nike Vandalised LX"/>
    <s v="BQ3611-100"/>
  </r>
  <r>
    <s v="NIKE"/>
    <n v="1185732"/>
    <d v="2021-11-12T00:00:00"/>
    <s v="Midwest"/>
    <s v="South Dakota"/>
    <s v="Sioux Falls"/>
    <n v="63"/>
    <n v="1059.03"/>
    <n v="0.41"/>
    <x v="2"/>
    <s v="Nike Canyon"/>
    <s v="CV5515-001"/>
  </r>
  <r>
    <s v="NIKE"/>
    <n v="1185732"/>
    <d v="2021-11-12T00:00:00"/>
    <s v="Midwest"/>
    <s v="South Dakota"/>
    <s v="Sioux Falls"/>
    <n v="57"/>
    <n v="1078.44"/>
    <n v="0.44"/>
    <x v="2"/>
    <s v="Nike Flex RN 2019"/>
    <s v="AQ7487-201"/>
  </r>
  <r>
    <s v="NIKE"/>
    <n v="1185732"/>
    <d v="2021-11-12T00:00:00"/>
    <s v="Midwest"/>
    <s v="South Dakota"/>
    <s v="Sioux Falls"/>
    <n v="44"/>
    <n v="832.48"/>
    <n v="0.44"/>
    <x v="2"/>
    <s v="Nike Free RN 5.0"/>
    <s v="AQ1289-003"/>
  </r>
  <r>
    <s v="NIKE"/>
    <n v="1185732"/>
    <d v="2021-11-12T00:00:00"/>
    <s v="Midwest"/>
    <s v="South Dakota"/>
    <s v="Sioux Falls"/>
    <n v="45"/>
    <n v="1221.3"/>
    <n v="0.46"/>
    <x v="2"/>
    <s v="NikeCourt Air Max Vapor Wing MS"/>
    <s v="BQ0129-106"/>
  </r>
  <r>
    <s v="NIKE"/>
    <n v="1185732"/>
    <d v="2021-11-12T00:00:00"/>
    <s v="Midwest"/>
    <s v="South Dakota"/>
    <s v="Sioux Falls"/>
    <n v="65"/>
    <n v="1982.5"/>
    <n v="0.5"/>
    <x v="2"/>
    <s v="Nike Air Max 90 NS SE"/>
    <s v="881105-800"/>
  </r>
  <r>
    <s v="NIKE"/>
    <n v="1185732"/>
    <d v="2021-12-11T00:00:00"/>
    <s v="Midwest"/>
    <s v="South Dakota"/>
    <s v="Sioux Falls"/>
    <n v="140"/>
    <n v="3735.2"/>
    <n v="0.46"/>
    <x v="2"/>
    <s v="Nike Mercurial Vapor 13 Club TF"/>
    <s v="AT7999-414"/>
  </r>
  <r>
    <s v="NIKE"/>
    <n v="1185732"/>
    <d v="2021-12-11T00:00:00"/>
    <s v="Midwest"/>
    <s v="South Dakota"/>
    <s v="Sioux Falls"/>
    <n v="75"/>
    <n v="1451.25"/>
    <n v="0.43"/>
    <x v="2"/>
    <s v="Nike React Vision"/>
    <s v="CI7523-002"/>
  </r>
  <r>
    <s v="NIKE"/>
    <n v="1185732"/>
    <d v="2021-12-11T00:00:00"/>
    <s v="Midwest"/>
    <s v="South Dakota"/>
    <s v="Sioux Falls"/>
    <n v="73"/>
    <n v="1379.7"/>
    <n v="0.42"/>
    <x v="2"/>
    <s v="Nike Air Max 2090"/>
    <s v="CT7698-600"/>
  </r>
  <r>
    <s v="NIKE"/>
    <n v="1185732"/>
    <d v="2021-12-11T00:00:00"/>
    <s v="Midwest"/>
    <s v="South Dakota"/>
    <s v="Sioux Falls"/>
    <n v="50"/>
    <n v="1012.5"/>
    <n v="0.45"/>
    <x v="2"/>
    <s v="Nike Air Max Dia Winter"/>
    <s v="BQ9665-301"/>
  </r>
  <r>
    <s v="NIKE"/>
    <n v="1185732"/>
    <d v="2021-12-11T00:00:00"/>
    <s v="Midwest"/>
    <s v="South Dakota"/>
    <s v="Sioux Falls"/>
    <n v="50"/>
    <n v="1260"/>
    <n v="0.45"/>
    <x v="2"/>
    <s v="Nike Mercurial Superfly 7 Elite SE FG"/>
    <s v="CD6721-808"/>
  </r>
  <r>
    <s v="NIKE"/>
    <n v="1185732"/>
    <d v="2021-12-11T00:00:00"/>
    <s v="Midwest"/>
    <s v="South Dakota"/>
    <s v="Sioux Falls"/>
    <n v="75"/>
    <n v="2496"/>
    <n v="0.52"/>
    <x v="2"/>
    <s v="Nike Zoom Pegasus Turbo 2"/>
    <s v="BV7766-100"/>
  </r>
  <r>
    <s v="NIKE"/>
    <n v="1185732"/>
    <d v="2021-01-09T00:00:00"/>
    <s v="Midwest"/>
    <s v="South Dakota"/>
    <s v="Sioux Falls"/>
    <n v="128"/>
    <n v="1900.8"/>
    <n v="0.45"/>
    <x v="2"/>
    <s v="Nike SB Shane"/>
    <s v="BV0657-400"/>
  </r>
  <r>
    <s v="NIKE"/>
    <n v="1185732"/>
    <d v="2021-01-09T00:00:00"/>
    <s v="Midwest"/>
    <s v="South Dakota"/>
    <s v="Sioux Falls"/>
    <n v="74"/>
    <n v="1041.92"/>
    <n v="0.44"/>
    <x v="2"/>
    <s v="Nike Kawa Shower"/>
    <s v="832655-001"/>
  </r>
  <r>
    <s v="NIKE"/>
    <n v="1185732"/>
    <d v="2021-01-09T00:00:00"/>
    <s v="Midwest"/>
    <s v="South Dakota"/>
    <s v="Sioux Falls"/>
    <n v="74"/>
    <n v="740"/>
    <n v="0.4"/>
    <x v="2"/>
    <s v="Nike Air VaporMax 360"/>
    <s v="CK2719-400"/>
  </r>
  <r>
    <s v="NIKE"/>
    <n v="1185732"/>
    <d v="2021-01-09T00:00:00"/>
    <s v="Midwest"/>
    <s v="South Dakota"/>
    <s v="Sioux Falls"/>
    <n v="33"/>
    <n v="415.8"/>
    <n v="0.45"/>
    <x v="2"/>
    <s v="Air Jordan 1 Mid"/>
    <s v="554724-050"/>
  </r>
  <r>
    <s v="NIKE"/>
    <n v="1185732"/>
    <d v="2021-01-09T00:00:00"/>
    <s v="Midwest"/>
    <s v="South Dakota"/>
    <s v="Sioux Falls"/>
    <n v="49"/>
    <n v="1032.43"/>
    <n v="0.49"/>
    <x v="2"/>
    <s v="Nike Phantom Vision 2 Academy Dynamic Fit MG"/>
    <s v="CD4156-606"/>
  </r>
  <r>
    <s v="NIKE"/>
    <n v="1185732"/>
    <d v="2021-01-09T00:00:00"/>
    <s v="Midwest"/>
    <s v="South Dakota"/>
    <s v="Sioux Falls"/>
    <n v="72"/>
    <n v="1211.76"/>
    <n v="0.51"/>
    <x v="2"/>
    <s v="Nike Air Max FF 720"/>
    <s v="AO3189-600"/>
  </r>
  <r>
    <s v="NIKE"/>
    <n v="1185732"/>
    <d v="2021-02-09T00:00:00"/>
    <s v="Midwest"/>
    <s v="South Dakota"/>
    <s v="Sioux Falls"/>
    <n v="152"/>
    <n v="2325.6"/>
    <n v="0.45"/>
    <x v="2"/>
    <s v="Jordan Proto-Max 720"/>
    <s v="BQ6623-070"/>
  </r>
  <r>
    <s v="NIKE"/>
    <n v="1185732"/>
    <d v="2021-02-09T00:00:00"/>
    <s v="Midwest"/>
    <s v="South Dakota"/>
    <s v="Sioux Falls"/>
    <n v="51"/>
    <n v="745.62"/>
    <n v="0.43"/>
    <x v="2"/>
    <s v="Nike Joyride Run Flyknit"/>
    <s v="AQ2731-500"/>
  </r>
  <r>
    <s v="NIKE"/>
    <n v="1185732"/>
    <d v="2021-02-09T00:00:00"/>
    <s v="Midwest"/>
    <s v="South Dakota"/>
    <s v="Sioux Falls"/>
    <n v="68"/>
    <n v="685.44"/>
    <n v="0.42"/>
    <x v="2"/>
    <s v="Nike Odyssey React Flyknit 2"/>
    <s v="AH1016-602"/>
  </r>
  <r>
    <s v="NIKE"/>
    <n v="1185732"/>
    <d v="2021-02-09T00:00:00"/>
    <s v="Midwest"/>
    <s v="North Dakota"/>
    <s v="Fargo"/>
    <n v="30"/>
    <n v="391.5"/>
    <n v="0.45"/>
    <x v="2"/>
    <s v="Nike Joyride Optik"/>
    <s v="AJ6844-007"/>
  </r>
  <r>
    <s v="NIKE"/>
    <n v="1185732"/>
    <d v="2021-02-09T00:00:00"/>
    <s v="Midwest"/>
    <s v="North Dakota"/>
    <s v="Fargo"/>
    <n v="51"/>
    <n v="1049.58"/>
    <n v="0.49"/>
    <x v="2"/>
    <s v="Nike React Element 55 SE"/>
    <s v="CN3591-002"/>
  </r>
  <r>
    <s v="NIKE"/>
    <n v="1185732"/>
    <d v="2021-02-09T00:00:00"/>
    <s v="Midwest"/>
    <s v="North Dakota"/>
    <s v="Fargo"/>
    <n v="69"/>
    <n v="809.37"/>
    <n v="0.51"/>
    <x v="2"/>
    <s v="Nike Air Max Dia LX"/>
    <s v="CI1214-004"/>
  </r>
  <r>
    <s v="NIKE"/>
    <n v="1185732"/>
    <d v="2021-03-08T00:00:00"/>
    <s v="Midwest"/>
    <s v="North Dakota"/>
    <s v="Fargo"/>
    <n v="134"/>
    <n v="1826.42"/>
    <n v="0.47"/>
    <x v="2"/>
    <s v="Nike Metcon 5"/>
    <s v="AQ1189-009"/>
  </r>
  <r>
    <s v="NIKE"/>
    <n v="1185732"/>
    <d v="2021-03-08T00:00:00"/>
    <s v="Midwest"/>
    <s v="North Dakota"/>
    <s v="Fargo"/>
    <n v="58"/>
    <n v="657.72"/>
    <n v="0.42"/>
    <x v="2"/>
    <s v="Nike Benassi"/>
    <s v="343880-090"/>
  </r>
  <r>
    <s v="NIKE"/>
    <n v="1185732"/>
    <d v="2021-03-08T00:00:00"/>
    <s v="Midwest"/>
    <s v="North Dakota"/>
    <s v="Fargo"/>
    <n v="56"/>
    <n v="446.88"/>
    <n v="0.42"/>
    <x v="2"/>
    <s v="Nike Zoom KD12 'YouTube'"/>
    <s v="CQ7731-900"/>
  </r>
  <r>
    <s v="NIKE"/>
    <n v="1185732"/>
    <d v="2021-03-08T00:00:00"/>
    <s v="Midwest"/>
    <s v="North Dakota"/>
    <s v="Fargo"/>
    <n v="22"/>
    <n v="231"/>
    <n v="0.42"/>
    <x v="2"/>
    <s v="Nike Air Force 1 React"/>
    <s v="CD4366-002"/>
  </r>
  <r>
    <s v="NIKE"/>
    <n v="1185732"/>
    <d v="2021-03-08T00:00:00"/>
    <s v="Midwest"/>
    <s v="North Dakota"/>
    <s v="Fargo"/>
    <n v="36"/>
    <n v="648"/>
    <n v="0.5"/>
    <x v="2"/>
    <s v="Nike Air Max 90"/>
    <s v="CI5646-200"/>
  </r>
  <r>
    <s v="NIKE"/>
    <n v="1185732"/>
    <d v="2021-03-08T00:00:00"/>
    <s v="Midwest"/>
    <s v="North Dakota"/>
    <s v="Fargo"/>
    <n v="63"/>
    <n v="917.28"/>
    <n v="0.52"/>
    <x v="2"/>
    <s v="Nike Air Zoom Pegasus 36"/>
    <s v="CD4573-001"/>
  </r>
  <r>
    <s v="NIKE"/>
    <n v="1185732"/>
    <d v="2021-04-09T00:00:00"/>
    <s v="Midwest"/>
    <s v="North Dakota"/>
    <s v="Fargo"/>
    <n v="113"/>
    <n v="1550.36"/>
    <n v="0.49"/>
    <x v="2"/>
    <s v="Nike Air Max 98 NRG"/>
    <s v="BQ5613-001"/>
  </r>
  <r>
    <s v="NIKE"/>
    <n v="1185732"/>
    <d v="2021-04-09T00:00:00"/>
    <s v="Midwest"/>
    <s v="North Dakota"/>
    <s v="Fargo"/>
    <n v="44"/>
    <n v="529.76"/>
    <n v="0.43"/>
    <x v="2"/>
    <s v="Nike Zoom Fly 3"/>
    <s v="AT8241-002"/>
  </r>
  <r>
    <s v="NIKE"/>
    <n v="1185732"/>
    <d v="2021-04-09T00:00:00"/>
    <s v="Midwest"/>
    <s v="North Dakota"/>
    <s v="Fargo"/>
    <n v="41"/>
    <n v="327.18"/>
    <n v="0.42"/>
    <x v="2"/>
    <s v="Kyrie 6 EP"/>
    <s v="BQ4631-100"/>
  </r>
  <r>
    <s v="NIKE"/>
    <n v="1185732"/>
    <d v="2021-04-09T00:00:00"/>
    <s v="Midwest"/>
    <s v="North Dakota"/>
    <s v="Fargo"/>
    <n v="22"/>
    <n v="227.04"/>
    <n v="0.43"/>
    <x v="2"/>
    <s v="Nike Air Force 1 Shadow"/>
    <s v="CI0919-100"/>
  </r>
  <r>
    <s v="NIKE"/>
    <n v="1185732"/>
    <d v="2021-04-09T00:00:00"/>
    <s v="Midwest"/>
    <s v="North Dakota"/>
    <s v="Fargo"/>
    <n v="30"/>
    <n v="835.2"/>
    <n v="0.48"/>
    <x v="2"/>
    <s v="Nike Air Max Tailwind IV"/>
    <s v="AQ2567-002"/>
  </r>
  <r>
    <s v="NIKE"/>
    <n v="1185732"/>
    <d v="2021-04-09T00:00:00"/>
    <s v="Midwest"/>
    <s v="North Dakota"/>
    <s v="Fargo"/>
    <n v="68"/>
    <n v="1765.96"/>
    <n v="0.53"/>
    <x v="2"/>
    <s v="Nike Potential 3"/>
    <s v="844127-108"/>
  </r>
  <r>
    <s v="NIKE"/>
    <n v="1185732"/>
    <d v="2021-05-10T00:00:00"/>
    <s v="Midwest"/>
    <s v="North Dakota"/>
    <s v="Fargo"/>
    <n v="129"/>
    <n v="3405.6"/>
    <n v="0.48"/>
    <x v="2"/>
    <s v="Nike Mercurial Vapor 13 Academy IC"/>
    <s v="AT7993-414"/>
  </r>
  <r>
    <s v="NIKE"/>
    <n v="1185732"/>
    <d v="2021-05-10T00:00:00"/>
    <s v="Midwest"/>
    <s v="North Dakota"/>
    <s v="Fargo"/>
    <n v="54"/>
    <n v="974.16"/>
    <n v="0.44"/>
    <x v="2"/>
    <s v="Nike x Olivia Kim Air Max 98"/>
    <s v="CK3309-001"/>
  </r>
  <r>
    <s v="NIKE"/>
    <n v="1185732"/>
    <d v="2021-05-10T00:00:00"/>
    <s v="Midwest"/>
    <s v="North Dakota"/>
    <s v="Fargo"/>
    <n v="51"/>
    <n v="811.41"/>
    <n v="0.43"/>
    <x v="2"/>
    <s v="NikeCourt Royale"/>
    <s v="749747-010"/>
  </r>
  <r>
    <s v="NIKE"/>
    <n v="1185732"/>
    <d v="2021-05-10T00:00:00"/>
    <s v="Midwest"/>
    <s v="North Dakota"/>
    <s v="Fargo"/>
    <n v="26"/>
    <n v="411.84"/>
    <n v="0.44"/>
    <x v="2"/>
    <s v="Nike Air Huarache"/>
    <s v="634835-108"/>
  </r>
  <r>
    <s v="NIKE"/>
    <n v="1185732"/>
    <d v="2021-05-10T00:00:00"/>
    <s v="Midwest"/>
    <s v="North Dakota"/>
    <s v="Fargo"/>
    <n v="31"/>
    <n v="684.48"/>
    <n v="0.48"/>
    <x v="2"/>
    <s v="KD Trey 5 VII EP"/>
    <s v="AT1198-401"/>
  </r>
  <r>
    <s v="NIKE"/>
    <n v="1185732"/>
    <d v="2021-05-10T00:00:00"/>
    <s v="Midwest"/>
    <s v="North Dakota"/>
    <s v="Fargo"/>
    <n v="75"/>
    <n v="1989"/>
    <n v="0.51"/>
    <x v="2"/>
    <s v="Nike Phantom Venom Academy FG"/>
    <s v="AO0566-606"/>
  </r>
  <r>
    <s v="NIKE"/>
    <n v="1185732"/>
    <d v="2021-06-09T00:00:00"/>
    <s v="Midwest"/>
    <s v="North Dakota"/>
    <s v="Fargo"/>
    <n v="125"/>
    <n v="2025"/>
    <n v="0.45"/>
    <x v="2"/>
    <s v="Nike Mercurial Vapor XII Club MG"/>
    <s v="AH7378-801"/>
  </r>
  <r>
    <s v="NIKE"/>
    <n v="1185732"/>
    <d v="2021-06-09T00:00:00"/>
    <s v="Midwest"/>
    <s v="North Dakota"/>
    <s v="Fargo"/>
    <n v="65"/>
    <n v="894.4"/>
    <n v="0.43"/>
    <x v="2"/>
    <s v="Nike Phantom Vision 2 Elite Dynamic Fit FG"/>
    <s v="CD4161-606"/>
  </r>
  <r>
    <s v="NIKE"/>
    <n v="1185732"/>
    <d v="2021-06-09T00:00:00"/>
    <s v="Midwest"/>
    <s v="North Dakota"/>
    <s v="Fargo"/>
    <n v="60"/>
    <n v="648"/>
    <n v="0.4"/>
    <x v="2"/>
    <s v="Nike Air Force 1 Mid '07"/>
    <s v="366731-100"/>
  </r>
  <r>
    <s v="NIKE"/>
    <n v="1185732"/>
    <d v="2021-06-09T00:00:00"/>
    <s v="Midwest"/>
    <s v="North Dakota"/>
    <s v="Fargo"/>
    <n v="51"/>
    <n v="621.17999999999995"/>
    <n v="0.42"/>
    <x v="2"/>
    <s v="Nike Metcon 5 AMP"/>
    <s v="CD3398-063"/>
  </r>
  <r>
    <s v="NIKE"/>
    <n v="1185732"/>
    <d v="2021-06-09T00:00:00"/>
    <s v="Midwest"/>
    <s v="North Dakota"/>
    <s v="Fargo"/>
    <n v="47"/>
    <n v="821.56"/>
    <n v="0.46"/>
    <x v="2"/>
    <s v="Nike Air Max 270 React"/>
    <s v="CT5064-001"/>
  </r>
  <r>
    <s v="NIKE"/>
    <n v="1185732"/>
    <d v="2021-06-09T00:00:00"/>
    <s v="Midwest"/>
    <s v="North Dakota"/>
    <s v="Fargo"/>
    <n v="91"/>
    <n v="2506.14"/>
    <n v="0.54"/>
    <x v="2"/>
    <s v="Nike Air Force 1 '07 Premium"/>
    <s v="BQ4424-700"/>
  </r>
  <r>
    <s v="NIKE"/>
    <n v="1185732"/>
    <d v="2021-07-08T00:00:00"/>
    <s v="Midwest"/>
    <s v="North Dakota"/>
    <s v="Fargo"/>
    <n v="160"/>
    <n v="3763.2"/>
    <n v="0.49"/>
    <x v="2"/>
    <s v="Air Jordan 12 Retro"/>
    <s v="130690-017"/>
  </r>
  <r>
    <s v="NIKE"/>
    <n v="1185732"/>
    <d v="2021-07-08T00:00:00"/>
    <s v="Midwest"/>
    <s v="North Dakota"/>
    <s v="Fargo"/>
    <n v="84"/>
    <n v="1589.28"/>
    <n v="0.43"/>
    <x v="2"/>
    <s v="Nike Air Max 98 LX"/>
    <s v="AV4417-002"/>
  </r>
  <r>
    <s v="NIKE"/>
    <n v="1185732"/>
    <d v="2021-07-08T00:00:00"/>
    <s v="Midwest"/>
    <s v="North Dakota"/>
    <s v="Fargo"/>
    <n v="59"/>
    <n v="873.2"/>
    <n v="0.4"/>
    <x v="2"/>
    <s v="Nike Mercurial Superfly 7 Club MG"/>
    <s v="AT7949-606"/>
  </r>
  <r>
    <s v="NIKE"/>
    <n v="1185732"/>
    <d v="2021-07-08T00:00:00"/>
    <s v="Midwest"/>
    <s v="North Dakota"/>
    <s v="Fargo"/>
    <n v="53"/>
    <n v="866.02"/>
    <n v="0.43"/>
    <x v="2"/>
    <s v="Nike Phantom Venom Academy TF"/>
    <s v="AO0571-606"/>
  </r>
  <r>
    <s v="NIKE"/>
    <n v="1185732"/>
    <d v="2021-07-08T00:00:00"/>
    <s v="Midwest"/>
    <s v="North Dakota"/>
    <s v="Fargo"/>
    <n v="60"/>
    <n v="1352.4"/>
    <n v="0.46"/>
    <x v="2"/>
    <s v="Nike Mercurial Superfly 7 Academy MDS MG"/>
    <s v="BQ5427-401"/>
  </r>
  <r>
    <s v="NIKE"/>
    <n v="1185732"/>
    <d v="2021-07-08T00:00:00"/>
    <s v="Midwest"/>
    <s v="North Dakota"/>
    <s v="Fargo"/>
    <n v="98"/>
    <n v="2857.68"/>
    <n v="0.54"/>
    <x v="2"/>
    <s v="Nike SB Dunk High Pro"/>
    <s v="BQ6826-003"/>
  </r>
  <r>
    <s v="NIKE"/>
    <n v="1185732"/>
    <d v="2021-08-09T00:00:00"/>
    <s v="Midwest"/>
    <s v="North Dakota"/>
    <s v="Fargo"/>
    <n v="147"/>
    <n v="3313.38"/>
    <n v="0.49"/>
    <x v="2"/>
    <s v="Nike Phantom Vision Academy Dynamic Fit MG"/>
    <s v="AO3258-080"/>
  </r>
  <r>
    <s v="NIKE"/>
    <n v="1185732"/>
    <d v="2021-08-09T00:00:00"/>
    <s v="Midwest"/>
    <s v="North Dakota"/>
    <s v="Fargo"/>
    <n v="90"/>
    <n v="1512"/>
    <n v="0.4"/>
    <x v="2"/>
    <s v="Nike Air Max 270 React"/>
    <s v="AT6174-004"/>
  </r>
  <r>
    <s v="NIKE"/>
    <n v="1185732"/>
    <d v="2021-08-09T00:00:00"/>
    <s v="Midwest"/>
    <s v="North Dakota"/>
    <s v="Fargo"/>
    <n v="63"/>
    <n v="955.71"/>
    <n v="0.41"/>
    <x v="2"/>
    <s v="Nike Tiempo Legend 8 Elite FG"/>
    <s v="AT5293-004"/>
  </r>
  <r>
    <s v="NIKE"/>
    <n v="1185732"/>
    <d v="2021-08-09T00:00:00"/>
    <s v="Midwest"/>
    <s v="North Dakota"/>
    <s v="Fargo"/>
    <n v="52"/>
    <n v="810.16"/>
    <n v="0.41"/>
    <x v="2"/>
    <s v="Nike SB Zoom Stefan Janoski Canvas RM"/>
    <s v="AR7718-001"/>
  </r>
  <r>
    <s v="NIKE"/>
    <n v="1185732"/>
    <d v="2021-08-09T00:00:00"/>
    <s v="Midwest"/>
    <s v="North Dakota"/>
    <s v="Fargo"/>
    <n v="44"/>
    <n v="931.04"/>
    <n v="0.46"/>
    <x v="2"/>
    <s v="Nike Flex Contact 3"/>
    <s v="AQ7488-004"/>
  </r>
  <r>
    <s v="NIKE"/>
    <n v="1185732"/>
    <d v="2021-08-09T00:00:00"/>
    <s v="Midwest"/>
    <s v="North Dakota"/>
    <s v="Fargo"/>
    <n v="95"/>
    <n v="2718.9"/>
    <n v="0.53"/>
    <x v="2"/>
    <s v="Jordan 'Why Not?' Zer0.2 SE PF"/>
    <s v="AV4126-002"/>
  </r>
  <r>
    <s v="NIKE"/>
    <n v="1185732"/>
    <d v="2021-09-10T00:00:00"/>
    <s v="Midwest"/>
    <s v="North Dakota"/>
    <s v="Fargo"/>
    <n v="133"/>
    <n v="2394"/>
    <n v="0.5"/>
    <x v="2"/>
    <s v="Nike Shox TL Nova SP"/>
    <s v="CK2085-002"/>
  </r>
  <r>
    <s v="NIKE"/>
    <n v="1185732"/>
    <d v="2021-09-10T00:00:00"/>
    <s v="Midwest"/>
    <s v="North Dakota"/>
    <s v="Fargo"/>
    <n v="72"/>
    <n v="1052.6400000000001"/>
    <n v="0.43"/>
    <x v="2"/>
    <s v="Nike Air Max 90"/>
    <s v="CU0675-300"/>
  </r>
  <r>
    <s v="NIKE"/>
    <n v="1185732"/>
    <d v="2021-09-10T00:00:00"/>
    <s v="Midwest"/>
    <s v="North Dakota"/>
    <s v="Fargo"/>
    <n v="51"/>
    <n v="605.88"/>
    <n v="0.44"/>
    <x v="2"/>
    <s v="Nike Benassi JDI Floral"/>
    <s v="618919-031"/>
  </r>
  <r>
    <s v="NIKE"/>
    <n v="1185732"/>
    <d v="2021-09-10T00:00:00"/>
    <s v="Midwest"/>
    <s v="North Dakota"/>
    <s v="Fargo"/>
    <n v="44"/>
    <n v="505.12"/>
    <n v="0.41"/>
    <x v="2"/>
    <s v="Nike Phantom Vision 2 Club Dynamic Fit MG"/>
    <s v="CD4159-606"/>
  </r>
  <r>
    <s v="NIKE"/>
    <n v="1185732"/>
    <d v="2021-09-10T00:00:00"/>
    <s v="Midwest"/>
    <s v="North Dakota"/>
    <s v="Fargo"/>
    <n v="42"/>
    <n v="740.88"/>
    <n v="0.49"/>
    <x v="2"/>
    <s v="Nike Potential 3"/>
    <s v="844127-108"/>
  </r>
  <r>
    <s v="NIKE"/>
    <n v="1185732"/>
    <d v="2021-09-10T00:00:00"/>
    <s v="Midwest"/>
    <s v="North Dakota"/>
    <s v="Fargo"/>
    <n v="63"/>
    <n v="1524.6"/>
    <n v="0.55000000000000004"/>
    <x v="2"/>
    <s v="Nike Epic React Flyknit 2"/>
    <s v="BQ8927-102"/>
  </r>
  <r>
    <s v="NIKE"/>
    <n v="1185732"/>
    <d v="2021-10-09T00:00:00"/>
    <s v="Midwest"/>
    <s v="North Dakota"/>
    <s v="Fargo"/>
    <n v="116"/>
    <n v="2671.48"/>
    <n v="0.47"/>
    <x v="2"/>
    <s v="Nike Phantom Vision Club Dynamic Fit FG"/>
    <s v="AJ6959-717"/>
  </r>
  <r>
    <s v="NIKE"/>
    <n v="1185732"/>
    <d v="2021-10-09T00:00:00"/>
    <s v="Midwest"/>
    <s v="North Dakota"/>
    <s v="Fargo"/>
    <n v="73"/>
    <n v="1077.48"/>
    <n v="0.41"/>
    <x v="2"/>
    <s v="Nike Air Max 97"/>
    <s v="921826-016"/>
  </r>
  <r>
    <s v="NIKE"/>
    <n v="1185732"/>
    <d v="2021-10-09T00:00:00"/>
    <s v="Midwest"/>
    <s v="North Dakota"/>
    <s v="Fargo"/>
    <n v="39"/>
    <n v="669.24"/>
    <n v="0.44"/>
    <x v="2"/>
    <s v="Nike x Olivia Kim Air Force 1 '07"/>
    <s v="CK3314-400"/>
  </r>
  <r>
    <s v="NIKE"/>
    <n v="1185732"/>
    <d v="2021-10-09T00:00:00"/>
    <s v="Midwest"/>
    <s v="North Dakota"/>
    <s v="Fargo"/>
    <n v="33"/>
    <n v="501.6"/>
    <n v="0.4"/>
    <x v="2"/>
    <s v="Nike TiempoX Lunar Legend VII Pro TF"/>
    <s v="AH7249-118"/>
  </r>
  <r>
    <s v="NIKE"/>
    <n v="1185732"/>
    <d v="2021-10-09T00:00:00"/>
    <s v="Midwest"/>
    <s v="North Dakota"/>
    <s v="Fargo"/>
    <n v="34"/>
    <n v="719.1"/>
    <n v="0.47"/>
    <x v="2"/>
    <s v="Nike M2K Tekno"/>
    <s v="BQ3378-002"/>
  </r>
  <r>
    <s v="NIKE"/>
    <n v="1185732"/>
    <d v="2021-10-09T00:00:00"/>
    <s v="Midwest"/>
    <s v="North Dakota"/>
    <s v="Fargo"/>
    <n v="73"/>
    <n v="2050.5700000000002"/>
    <n v="0.53"/>
    <x v="2"/>
    <s v="Nike React City"/>
    <s v="BV7754-001"/>
  </r>
  <r>
    <s v="NIKE"/>
    <n v="1185732"/>
    <d v="2021-11-09T00:00:00"/>
    <s v="Midwest"/>
    <s v="North Dakota"/>
    <s v="Fargo"/>
    <n v="120"/>
    <n v="2940"/>
    <n v="0.5"/>
    <x v="2"/>
    <s v="Nike Epic Phantom React Flyknit"/>
    <s v="BV0415-300"/>
  </r>
  <r>
    <s v="NIKE"/>
    <n v="1185732"/>
    <d v="2021-11-09T00:00:00"/>
    <s v="Midwest"/>
    <s v="North Dakota"/>
    <s v="Fargo"/>
    <n v="73"/>
    <n v="1182.5999999999999"/>
    <n v="0.45"/>
    <x v="2"/>
    <s v="Nike SB Adversary Premium"/>
    <s v="CT3632-001"/>
  </r>
  <r>
    <s v="NIKE"/>
    <n v="1185732"/>
    <d v="2021-11-09T00:00:00"/>
    <s v="Midwest"/>
    <s v="North Dakota"/>
    <s v="Fargo"/>
    <n v="53"/>
    <n v="909.48"/>
    <n v="0.44"/>
    <x v="2"/>
    <s v="Air Jordan 11 Low"/>
    <s v="AR5149-005"/>
  </r>
  <r>
    <s v="NIKE"/>
    <n v="1185732"/>
    <d v="2021-11-09T00:00:00"/>
    <s v="Midwest"/>
    <s v="North Dakota"/>
    <s v="Fargo"/>
    <n v="47"/>
    <n v="788.19"/>
    <n v="0.43"/>
    <x v="2"/>
    <s v="Nike SB Air Zoom Bruin Edge"/>
    <s v="CD5036-100"/>
  </r>
  <r>
    <s v="NIKE"/>
    <n v="1185732"/>
    <d v="2021-11-09T00:00:00"/>
    <s v="Midwest"/>
    <s v="North Dakota"/>
    <s v="Fargo"/>
    <n v="44"/>
    <n v="1089"/>
    <n v="0.45"/>
    <x v="2"/>
    <s v="Nike Daybreak"/>
    <s v="CQ7619-700"/>
  </r>
  <r>
    <s v="NIKE"/>
    <n v="1185732"/>
    <d v="2021-11-09T00:00:00"/>
    <s v="Midwest"/>
    <s v="North Dakota"/>
    <s v="Fargo"/>
    <n v="65"/>
    <n v="1989"/>
    <n v="0.51"/>
    <x v="2"/>
    <s v="Nike Mercurial Superfly 7 Elite FG"/>
    <s v="AQ4174-049"/>
  </r>
  <r>
    <s v="NIKE"/>
    <n v="1185732"/>
    <d v="2021-12-08T00:00:00"/>
    <s v="Midwest"/>
    <s v="North Dakota"/>
    <s v="Fargo"/>
    <n v="150"/>
    <n v="3795"/>
    <n v="0.46"/>
    <x v="2"/>
    <s v="Nike Air Max 90 Essential"/>
    <s v="AJ1285-101"/>
  </r>
  <r>
    <s v="NIKE"/>
    <n v="1185732"/>
    <d v="2021-12-08T00:00:00"/>
    <s v="Midwest"/>
    <s v="North Dakota"/>
    <s v="Fargo"/>
    <n v="75"/>
    <n v="1552.5"/>
    <n v="0.45"/>
    <x v="2"/>
    <s v="Nike Air Zoom Pegasus 36 Premium Rise"/>
    <s v="AV6259-500"/>
  </r>
  <r>
    <s v="NIKE"/>
    <n v="1185732"/>
    <d v="2021-12-08T00:00:00"/>
    <s v="Midwest"/>
    <s v="North Dakota"/>
    <s v="Fargo"/>
    <n v="73"/>
    <n v="1576.8"/>
    <n v="0.45"/>
    <x v="2"/>
    <s v="Nike Tiempo Legend 8 Academy MG"/>
    <s v="AT5292-004"/>
  </r>
  <r>
    <s v="NIKE"/>
    <n v="1185732"/>
    <d v="2021-12-08T00:00:00"/>
    <s v="Midwest"/>
    <s v="North Dakota"/>
    <s v="Fargo"/>
    <n v="54"/>
    <n v="1040.58"/>
    <n v="0.41"/>
    <x v="2"/>
    <s v="Nike Tanjun"/>
    <s v="812654-011"/>
  </r>
  <r>
    <s v="NIKE"/>
    <n v="1185732"/>
    <d v="2021-12-08T00:00:00"/>
    <s v="Midwest"/>
    <s v="North Dakota"/>
    <s v="Fargo"/>
    <n v="54"/>
    <n v="1409.4"/>
    <n v="0.45"/>
    <x v="2"/>
    <s v="Nike Air Max Triax 96 SP"/>
    <s v="CT5543-300"/>
  </r>
  <r>
    <s v="NIKE"/>
    <n v="1185732"/>
    <d v="2021-12-08T00:00:00"/>
    <s v="Midwest"/>
    <s v="North Dakota"/>
    <s v="Fargo"/>
    <n v="78"/>
    <n v="2604.42"/>
    <n v="0.53"/>
    <x v="2"/>
    <s v="Nike SB Charge Slip Premium"/>
    <s v="CT3110-400"/>
  </r>
  <r>
    <s v="NIKE"/>
    <n v="1185732"/>
    <d v="2021-01-06T00:00:00"/>
    <s v="Midwest"/>
    <s v="North Dakota"/>
    <s v="Fargo"/>
    <n v="113"/>
    <n v="1372.95"/>
    <n v="0.45"/>
    <x v="2"/>
    <s v="Nike Air Max 2090"/>
    <s v="CU9174-600"/>
  </r>
  <r>
    <s v="NIKE"/>
    <n v="1185732"/>
    <d v="2021-01-06T00:00:00"/>
    <s v="Midwest"/>
    <s v="North Dakota"/>
    <s v="Fargo"/>
    <n v="70"/>
    <n v="933.8"/>
    <n v="0.46"/>
    <x v="2"/>
    <s v="LeBron 16 Low"/>
    <s v="CI2668-004"/>
  </r>
  <r>
    <s v="NIKE"/>
    <n v="1185732"/>
    <d v="2021-01-06T00:00:00"/>
    <s v="Midwest"/>
    <s v="North Dakota"/>
    <s v="Fargo"/>
    <n v="68"/>
    <n v="581.4"/>
    <n v="0.45"/>
    <x v="2"/>
    <s v="Nike Zoom Rival Fly 2"/>
    <s v="CJ0509-001"/>
  </r>
  <r>
    <s v="NIKE"/>
    <n v="1185732"/>
    <d v="2021-01-06T00:00:00"/>
    <s v="Midwest"/>
    <s v="North Dakota"/>
    <s v="Fargo"/>
    <n v="26"/>
    <n v="280.8"/>
    <n v="0.45"/>
    <x v="2"/>
    <s v="Nike x Olivia Kim Air Mowabb"/>
    <s v="CK3312-001"/>
  </r>
  <r>
    <s v="NIKE"/>
    <n v="1185732"/>
    <d v="2021-01-06T00:00:00"/>
    <s v="Midwest"/>
    <s v="North Dakota"/>
    <s v="Fargo"/>
    <n v="42"/>
    <n v="1005.48"/>
    <n v="0.63"/>
    <x v="2"/>
    <s v="Nike Offcourt SE"/>
    <s v="CT0624-100"/>
  </r>
  <r>
    <s v="NIKE"/>
    <n v="1185732"/>
    <d v="2021-01-06T00:00:00"/>
    <s v="Midwest"/>
    <s v="North Dakota"/>
    <s v="Fargo"/>
    <n v="75"/>
    <n v="1092"/>
    <n v="0.52"/>
    <x v="2"/>
    <s v="Nike Zoom Pegasus Turbo Shield"/>
    <s v="CJ9712-001"/>
  </r>
  <r>
    <s v="NIKE"/>
    <n v="1185732"/>
    <d v="2021-02-06T00:00:00"/>
    <s v="Midwest"/>
    <s v="North Dakota"/>
    <s v="Fargo"/>
    <n v="145"/>
    <n v="1786.4"/>
    <n v="0.44"/>
    <x v="2"/>
    <s v="Nike Air Max 97"/>
    <s v="CT1549-001"/>
  </r>
  <r>
    <s v="NIKE"/>
    <n v="1185732"/>
    <d v="2021-02-06T00:00:00"/>
    <s v="Midwest"/>
    <s v="North Dakota"/>
    <s v="Fargo"/>
    <n v="45"/>
    <n v="579.6"/>
    <n v="0.46"/>
    <x v="2"/>
    <s v="Nike Air Max 720 SE"/>
    <s v="CD0683-600"/>
  </r>
  <r>
    <s v="NIKE"/>
    <n v="1185732"/>
    <d v="2021-02-06T00:00:00"/>
    <s v="Midwest"/>
    <s v="North Dakota"/>
    <s v="Fargo"/>
    <n v="56"/>
    <n v="436.24"/>
    <n v="0.41"/>
    <x v="2"/>
    <s v="Nike Revolution 5 FlyEase"/>
    <s v="BQ3212-600"/>
  </r>
  <r>
    <s v="NIKE"/>
    <n v="1185732"/>
    <d v="2021-02-06T00:00:00"/>
    <s v="Midwest"/>
    <s v="Iowa"/>
    <s v="Des Moines"/>
    <n v="23"/>
    <n v="253"/>
    <n v="0.44"/>
    <x v="2"/>
    <s v="Nike Classic Cortez"/>
    <s v="807471-101"/>
  </r>
  <r>
    <s v="NIKE"/>
    <n v="1185732"/>
    <d v="2021-02-06T00:00:00"/>
    <s v="Midwest"/>
    <s v="Iowa"/>
    <s v="Des Moines"/>
    <n v="38"/>
    <n v="938.6"/>
    <n v="0.65"/>
    <x v="2"/>
    <s v="Nike Precision 4"/>
    <s v="CK1069-001"/>
  </r>
  <r>
    <s v="NIKE"/>
    <n v="1185732"/>
    <d v="2021-02-06T00:00:00"/>
    <s v="Midwest"/>
    <s v="Iowa"/>
    <s v="Des Moines"/>
    <n v="68"/>
    <n v="514.08000000000004"/>
    <n v="0.54"/>
    <x v="2"/>
    <s v="Nike Air Max 200"/>
    <s v="AT6175-100"/>
  </r>
  <r>
    <s v="NIKE"/>
    <n v="1185732"/>
    <d v="2021-03-05T00:00:00"/>
    <s v="Midwest"/>
    <s v="Iowa"/>
    <s v="Des Moines"/>
    <n v="136"/>
    <n v="1033.5999999999999"/>
    <n v="0.4"/>
    <x v="2"/>
    <s v="Nike Air Max 270"/>
    <s v="AH6789-023"/>
  </r>
  <r>
    <s v="NIKE"/>
    <n v="1185732"/>
    <d v="2021-03-05T00:00:00"/>
    <s v="Midwest"/>
    <s v="Iowa"/>
    <s v="Des Moines"/>
    <n v="47"/>
    <n v="401.85"/>
    <n v="0.45"/>
    <x v="2"/>
    <s v="Nike Mercurial Vapor 13 Academy TF"/>
    <s v="AT7996-414"/>
  </r>
  <r>
    <s v="NIKE"/>
    <n v="1185732"/>
    <d v="2021-03-05T00:00:00"/>
    <s v="Midwest"/>
    <s v="Iowa"/>
    <s v="Des Moines"/>
    <n v="65"/>
    <n v="234"/>
    <n v="0.4"/>
    <x v="2"/>
    <s v="Nike SFB Gen 2 20cm (approx.)"/>
    <s v="922474-001"/>
  </r>
  <r>
    <s v="NIKE"/>
    <n v="1185732"/>
    <d v="2021-03-05T00:00:00"/>
    <s v="Midwest"/>
    <s v="Iowa"/>
    <s v="Des Moines"/>
    <n v="28"/>
    <n v="164.64"/>
    <n v="0.42"/>
    <x v="2"/>
    <s v="Nike Air Max Dia"/>
    <s v="CI3898-200"/>
  </r>
  <r>
    <s v="NIKE"/>
    <n v="1185732"/>
    <d v="2021-03-05T00:00:00"/>
    <s v="Midwest"/>
    <s v="Iowa"/>
    <s v="Des Moines"/>
    <n v="39"/>
    <n v="698.88"/>
    <n v="0.64"/>
    <x v="2"/>
    <s v="Nike SB Alleyoop"/>
    <s v="CJ0882-001"/>
  </r>
  <r>
    <s v="NIKE"/>
    <n v="1185732"/>
    <d v="2021-03-05T00:00:00"/>
    <s v="Midwest"/>
    <s v="Iowa"/>
    <s v="Des Moines"/>
    <n v="68"/>
    <n v="720.8"/>
    <n v="0.53"/>
    <x v="2"/>
    <s v="Nike Zoom Rise"/>
    <s v="BQ5467-101"/>
  </r>
  <r>
    <s v="NIKE"/>
    <n v="1185732"/>
    <d v="2021-04-06T00:00:00"/>
    <s v="Midwest"/>
    <s v="Iowa"/>
    <s v="Des Moines"/>
    <n v="124"/>
    <n v="1116"/>
    <n v="0.45"/>
    <x v="2"/>
    <s v="Nike Phantom Vision Academy Dynamic Fit IC"/>
    <s v="AO3267-080"/>
  </r>
  <r>
    <s v="NIKE"/>
    <n v="1185732"/>
    <d v="2021-04-06T00:00:00"/>
    <s v="Midwest"/>
    <s v="Iowa"/>
    <s v="Des Moines"/>
    <n v="49"/>
    <n v="432.18"/>
    <n v="0.49"/>
    <x v="2"/>
    <s v="Air Jordan 1 Low"/>
    <s v="553558-125"/>
  </r>
  <r>
    <s v="NIKE"/>
    <n v="1185732"/>
    <d v="2021-04-06T00:00:00"/>
    <s v="Midwest"/>
    <s v="Iowa"/>
    <s v="Des Moines"/>
    <n v="53"/>
    <n v="233.2"/>
    <n v="0.44"/>
    <x v="2"/>
    <s v="Nike Air Max Bella TR 2"/>
    <s v="AQ7492-010"/>
  </r>
  <r>
    <s v="NIKE"/>
    <n v="1185732"/>
    <d v="2021-04-06T00:00:00"/>
    <s v="Midwest"/>
    <s v="Iowa"/>
    <s v="Des Moines"/>
    <n v="28"/>
    <n v="189"/>
    <n v="0.45"/>
    <x v="2"/>
    <s v="Nike Air Zoom Terra Kiger 6"/>
    <s v="CJ0220-400"/>
  </r>
  <r>
    <s v="NIKE"/>
    <n v="1185732"/>
    <d v="2021-04-06T00:00:00"/>
    <s v="Midwest"/>
    <s v="Iowa"/>
    <s v="Des Moines"/>
    <n v="34"/>
    <n v="1140.7"/>
    <n v="0.61"/>
    <x v="2"/>
    <s v="Jordan Proto-React Z"/>
    <s v="CI3794-600"/>
  </r>
  <r>
    <s v="NIKE"/>
    <n v="1185732"/>
    <d v="2021-04-06T00:00:00"/>
    <s v="Midwest"/>
    <s v="Iowa"/>
    <s v="Des Moines"/>
    <n v="63"/>
    <n v="1506.96"/>
    <n v="0.52"/>
    <x v="2"/>
    <s v="Nike Air Force 1 SP"/>
    <s v="CQ6566-700"/>
  </r>
  <r>
    <s v="NIKE"/>
    <n v="1185732"/>
    <d v="2021-05-07T00:00:00"/>
    <s v="Midwest"/>
    <s v="Iowa"/>
    <s v="Des Moines"/>
    <n v="146"/>
    <n v="3495.24"/>
    <n v="0.42"/>
    <x v="2"/>
    <s v="Nike Zoom Pegasus Turbo"/>
    <s v="AJ4115-060"/>
  </r>
  <r>
    <s v="NIKE"/>
    <n v="1185732"/>
    <d v="2021-05-07T00:00:00"/>
    <s v="Midwest"/>
    <s v="Iowa"/>
    <s v="Des Moines"/>
    <n v="63"/>
    <n v="1072.26"/>
    <n v="0.46"/>
    <x v="2"/>
    <s v="Nike Free RN 5.0"/>
    <s v="AQ1316-500"/>
  </r>
  <r>
    <s v="NIKE"/>
    <n v="1185732"/>
    <d v="2021-05-07T00:00:00"/>
    <s v="Midwest"/>
    <s v="Iowa"/>
    <s v="Des Moines"/>
    <n v="54"/>
    <n v="730.62"/>
    <n v="0.41"/>
    <x v="2"/>
    <s v="Air Jordan OG"/>
    <s v="133000-106"/>
  </r>
  <r>
    <s v="NIKE"/>
    <n v="1185732"/>
    <d v="2021-05-07T00:00:00"/>
    <s v="Midwest"/>
    <s v="Iowa"/>
    <s v="Des Moines"/>
    <n v="34"/>
    <n v="493.68"/>
    <n v="0.44"/>
    <x v="2"/>
    <s v="Nike Air Zoom Pegasus 36"/>
    <s v="BV5740-101"/>
  </r>
  <r>
    <s v="NIKE"/>
    <n v="1185732"/>
    <d v="2021-05-07T00:00:00"/>
    <s v="Midwest"/>
    <s v="Iowa"/>
    <s v="Des Moines"/>
    <n v="42"/>
    <n v="1173.9000000000001"/>
    <n v="0.65"/>
    <x v="2"/>
    <s v="Nike Air Max Tailwind IV SE"/>
    <s v="CJ9681-001"/>
  </r>
  <r>
    <s v="NIKE"/>
    <n v="1185732"/>
    <d v="2021-05-07T00:00:00"/>
    <s v="Midwest"/>
    <s v="Iowa"/>
    <s v="Des Moines"/>
    <n v="69"/>
    <n v="1650.48"/>
    <n v="0.52"/>
    <x v="2"/>
    <s v="Nike Air VaporMax 2019 Premium"/>
    <s v="AT6817-300"/>
  </r>
  <r>
    <s v="NIKE"/>
    <n v="1185732"/>
    <d v="2021-06-06T00:00:00"/>
    <s v="Midwest"/>
    <s v="Iowa"/>
    <s v="Des Moines"/>
    <n v="137"/>
    <n v="1841.28"/>
    <n v="0.42"/>
    <x v="2"/>
    <s v="NikeCourt Air Zoom Vapor Cage 4"/>
    <s v="CD0431-107"/>
  </r>
  <r>
    <s v="NIKE"/>
    <n v="1185732"/>
    <d v="2021-06-06T00:00:00"/>
    <s v="Midwest"/>
    <s v="Iowa"/>
    <s v="Des Moines"/>
    <n v="77"/>
    <n v="1034.8800000000001"/>
    <n v="0.48"/>
    <x v="2"/>
    <s v="Air Jordan 1 Nova XX"/>
    <s v="AV4052-116"/>
  </r>
  <r>
    <s v="NIKE"/>
    <n v="1185732"/>
    <d v="2021-06-06T00:00:00"/>
    <s v="Midwest"/>
    <s v="Iowa"/>
    <s v="Des Moines"/>
    <n v="50"/>
    <n v="517.5"/>
    <n v="0.45"/>
    <x v="2"/>
    <s v="Nike Air Max Tailwind IV"/>
    <s v="CK4122-100"/>
  </r>
  <r>
    <s v="NIKE"/>
    <n v="1185732"/>
    <d v="2021-06-06T00:00:00"/>
    <s v="Midwest"/>
    <s v="Iowa"/>
    <s v="Des Moines"/>
    <n v="44"/>
    <n v="464.64"/>
    <n v="0.44"/>
    <x v="2"/>
    <s v="Nike Flex RN 2019"/>
    <s v="AQ7483-001"/>
  </r>
  <r>
    <s v="NIKE"/>
    <n v="1185732"/>
    <d v="2021-06-06T00:00:00"/>
    <s v="Midwest"/>
    <s v="Iowa"/>
    <s v="Des Moines"/>
    <n v="44"/>
    <n v="957.44"/>
    <n v="0.64"/>
    <x v="2"/>
    <s v="Nike Mercurial Superfly 7 Club TF"/>
    <s v="AT7980-606"/>
  </r>
  <r>
    <s v="NIKE"/>
    <n v="1185732"/>
    <d v="2021-06-06T00:00:00"/>
    <s v="Midwest"/>
    <s v="Iowa"/>
    <s v="Des Moines"/>
    <n v="85"/>
    <n v="2297.5500000000002"/>
    <n v="0.53"/>
    <x v="2"/>
    <s v="Nike Free X Metcon 2"/>
    <s v="CD8526-446"/>
  </r>
  <r>
    <s v="NIKE"/>
    <n v="1185732"/>
    <d v="2021-07-05T00:00:00"/>
    <s v="Midwest"/>
    <s v="Iowa"/>
    <s v="Des Moines"/>
    <n v="138"/>
    <n v="2975.28"/>
    <n v="0.44"/>
    <x v="2"/>
    <s v="Nike Mercurial Vapor 13 Academy MDS MG"/>
    <s v="CJ1292-703"/>
  </r>
  <r>
    <s v="NIKE"/>
    <n v="1185732"/>
    <d v="2021-07-05T00:00:00"/>
    <s v="Midwest"/>
    <s v="Iowa"/>
    <s v="Des Moines"/>
    <n v="87"/>
    <n v="1875.72"/>
    <n v="0.49"/>
    <x v="2"/>
    <s v="Nike Air Max Impact"/>
    <s v="CI1396-004"/>
  </r>
  <r>
    <s v="NIKE"/>
    <n v="1185732"/>
    <d v="2021-07-05T00:00:00"/>
    <s v="Midwest"/>
    <s v="Iowa"/>
    <s v="Des Moines"/>
    <n v="68"/>
    <n v="1077.1199999999999"/>
    <n v="0.44"/>
    <x v="2"/>
    <s v="Nike Classic Cortez"/>
    <s v="807471-103"/>
  </r>
  <r>
    <s v="NIKE"/>
    <n v="1185732"/>
    <d v="2021-07-05T00:00:00"/>
    <s v="Midwest"/>
    <s v="Iowa"/>
    <s v="Des Moines"/>
    <n v="47"/>
    <n v="712.99"/>
    <n v="0.41"/>
    <x v="2"/>
    <s v="Nike Air Max 90 Premium"/>
    <s v="CJ1794-600"/>
  </r>
  <r>
    <s v="NIKE"/>
    <n v="1185732"/>
    <d v="2021-07-05T00:00:00"/>
    <s v="Midwest"/>
    <s v="Iowa"/>
    <s v="Des Moines"/>
    <n v="60"/>
    <n v="1656"/>
    <n v="0.6"/>
    <x v="2"/>
    <s v="Nike Renew Run"/>
    <s v="CK6360-001"/>
  </r>
  <r>
    <s v="NIKE"/>
    <n v="1185732"/>
    <d v="2021-07-05T00:00:00"/>
    <s v="Midwest"/>
    <s v="Iowa"/>
    <s v="Des Moines"/>
    <n v="94"/>
    <n v="2397"/>
    <n v="0.5"/>
    <x v="2"/>
    <s v="Nike Air Max 270 Special Edition"/>
    <s v="CQ6549-001"/>
  </r>
  <r>
    <s v="NIKE"/>
    <n v="1185732"/>
    <d v="2021-08-06T00:00:00"/>
    <s v="Midwest"/>
    <s v="Iowa"/>
    <s v="Des Moines"/>
    <n v="131"/>
    <n v="2695.98"/>
    <n v="0.42"/>
    <x v="2"/>
    <s v="Nike React Metcon AMP"/>
    <s v="CN5501-046"/>
  </r>
  <r>
    <s v="NIKE"/>
    <n v="1185732"/>
    <d v="2021-08-06T00:00:00"/>
    <s v="Midwest"/>
    <s v="Iowa"/>
    <s v="Des Moines"/>
    <n v="78"/>
    <n v="1506.96"/>
    <n v="0.46"/>
    <x v="2"/>
    <s v="Nike Air Force 1 Sage Low"/>
    <s v="AR5339-002"/>
  </r>
  <r>
    <s v="NIKE"/>
    <n v="1185732"/>
    <d v="2021-08-06T00:00:00"/>
    <s v="Midwest"/>
    <s v="Iowa"/>
    <s v="Des Moines"/>
    <n v="61"/>
    <n v="1022.97"/>
    <n v="0.43"/>
    <x v="2"/>
    <s v="Nike Air Max Triax 96"/>
    <s v="CD2053-105"/>
  </r>
  <r>
    <s v="NIKE"/>
    <n v="1185732"/>
    <d v="2021-08-06T00:00:00"/>
    <s v="Midwest"/>
    <s v="Iowa"/>
    <s v="Des Moines"/>
    <n v="54"/>
    <n v="819.18"/>
    <n v="0.41"/>
    <x v="2"/>
    <s v="Nike Mercurial Vapor 13 Academy MDS TF"/>
    <s v="CJ1306-401"/>
  </r>
  <r>
    <s v="NIKE"/>
    <n v="1185732"/>
    <d v="2021-08-06T00:00:00"/>
    <s v="Midwest"/>
    <s v="Iowa"/>
    <s v="Des Moines"/>
    <n v="51"/>
    <n v="1468.8"/>
    <n v="0.6"/>
    <x v="2"/>
    <s v="PG 3 NASA"/>
    <s v="CI2666-400"/>
  </r>
  <r>
    <s v="NIKE"/>
    <n v="1185732"/>
    <d v="2021-08-06T00:00:00"/>
    <s v="Midwest"/>
    <s v="Iowa"/>
    <s v="Des Moines"/>
    <n v="98"/>
    <n v="2856.7"/>
    <n v="0.55000000000000004"/>
    <x v="2"/>
    <s v="Nike Mercurial Vapor 13 Academy MDS IC"/>
    <s v="CJ1300-401"/>
  </r>
  <r>
    <s v="NIKE"/>
    <n v="1185732"/>
    <d v="2021-09-07T00:00:00"/>
    <s v="Midwest"/>
    <s v="Iowa"/>
    <s v="Des Moines"/>
    <n v="133"/>
    <n v="1808.8"/>
    <n v="0.4"/>
    <x v="2"/>
    <s v="Nike Tiempo Legend 8 Club MG"/>
    <s v="AT6107-606"/>
  </r>
  <r>
    <s v="NIKE"/>
    <n v="1185732"/>
    <d v="2021-09-07T00:00:00"/>
    <s v="Midwest"/>
    <s v="Iowa"/>
    <s v="Des Moines"/>
    <n v="77"/>
    <n v="977.13"/>
    <n v="0.47"/>
    <x v="2"/>
    <s v="Nike Air Max 90"/>
    <s v="CI7395-100"/>
  </r>
  <r>
    <s v="NIKE"/>
    <n v="1185732"/>
    <d v="2021-09-07T00:00:00"/>
    <s v="Midwest"/>
    <s v="Iowa"/>
    <s v="Des Moines"/>
    <n v="49"/>
    <n v="470.4"/>
    <n v="0.4"/>
    <x v="2"/>
    <s v="Nike Air VaporMax Flyknit 2 LXX"/>
    <s v="AT5673-700"/>
  </r>
  <r>
    <s v="NIKE"/>
    <n v="1185732"/>
    <d v="2021-09-07T00:00:00"/>
    <s v="Midwest"/>
    <s v="Iowa"/>
    <s v="Des Moines"/>
    <n v="38"/>
    <n v="393.3"/>
    <n v="0.45"/>
    <x v="2"/>
    <s v="Nike Mercurial Superfly 7 Elite SE FG"/>
    <s v="CT1099-093"/>
  </r>
  <r>
    <s v="NIKE"/>
    <n v="1185732"/>
    <d v="2021-09-07T00:00:00"/>
    <s v="Midwest"/>
    <s v="Iowa"/>
    <s v="Des Moines"/>
    <n v="45"/>
    <n v="933.3"/>
    <n v="0.61"/>
    <x v="2"/>
    <s v="Nike Free RN 5.0 AW"/>
    <s v="BV7775-100"/>
  </r>
  <r>
    <s v="NIKE"/>
    <n v="1185732"/>
    <d v="2021-09-07T00:00:00"/>
    <s v="Midwest"/>
    <s v="Iowa"/>
    <s v="Des Moines"/>
    <n v="61"/>
    <n v="1098"/>
    <n v="0.5"/>
    <x v="2"/>
    <s v="Air Jordan 1 Jester XX Low Laced"/>
    <s v="CI7815-602"/>
  </r>
  <r>
    <s v="NIKE"/>
    <n v="1185732"/>
    <d v="2021-10-06T00:00:00"/>
    <s v="Midwest"/>
    <s v="Iowa"/>
    <s v="Des Moines"/>
    <n v="112"/>
    <n v="1974.56"/>
    <n v="0.41"/>
    <x v="2"/>
    <s v="Nike Metcon 5 Premium"/>
    <s v="CJ0818-146"/>
  </r>
  <r>
    <s v="NIKE"/>
    <n v="1185732"/>
    <d v="2021-10-06T00:00:00"/>
    <s v="Midwest"/>
    <s v="Iowa"/>
    <s v="Des Moines"/>
    <n v="75"/>
    <n v="1104"/>
    <n v="0.46"/>
    <x v="2"/>
    <s v="Nike Free RN 5.0"/>
    <s v="CI1289-100"/>
  </r>
  <r>
    <s v="NIKE"/>
    <n v="1185732"/>
    <d v="2021-10-06T00:00:00"/>
    <s v="Midwest"/>
    <s v="Iowa"/>
    <s v="Des Moines"/>
    <n v="39"/>
    <n v="543.66"/>
    <n v="0.41"/>
    <x v="2"/>
    <s v="Nike Zoom Rival Fly"/>
    <s v="CD7287-003"/>
  </r>
  <r>
    <s v="NIKE"/>
    <n v="1185732"/>
    <d v="2021-10-06T00:00:00"/>
    <s v="Midwest"/>
    <s v="Iowa"/>
    <s v="Des Moines"/>
    <n v="31"/>
    <n v="442.68"/>
    <n v="0.42"/>
    <x v="2"/>
    <s v="Nike SB Zoom Stefan Janoski Canvas RM"/>
    <s v="AR7718-001"/>
  </r>
  <r>
    <s v="NIKE"/>
    <n v="1185732"/>
    <d v="2021-10-06T00:00:00"/>
    <s v="Midwest"/>
    <s v="Iowa"/>
    <s v="Des Moines"/>
    <n v="38"/>
    <n v="1021.44"/>
    <n v="0.64"/>
    <x v="2"/>
    <s v="Nike Tiempo Legend 8 Academy IC"/>
    <s v="AT6099-606"/>
  </r>
  <r>
    <s v="NIKE"/>
    <n v="1185732"/>
    <d v="2021-10-06T00:00:00"/>
    <s v="Midwest"/>
    <s v="Iowa"/>
    <s v="Des Moines"/>
    <n v="73"/>
    <n v="1895.81"/>
    <n v="0.53"/>
    <x v="2"/>
    <s v="Nike SB Bruin High"/>
    <s v="923112-001"/>
  </r>
  <r>
    <s v="NIKE"/>
    <n v="1185732"/>
    <d v="2021-11-06T00:00:00"/>
    <s v="Midwest"/>
    <s v="Iowa"/>
    <s v="Des Moines"/>
    <n v="112"/>
    <n v="2020.48"/>
    <n v="0.44"/>
    <x v="2"/>
    <s v="PG 3"/>
    <s v="AO2607-401"/>
  </r>
  <r>
    <s v="NIKE"/>
    <n v="1185732"/>
    <d v="2021-11-06T00:00:00"/>
    <s v="Midwest"/>
    <s v="Iowa"/>
    <s v="Des Moines"/>
    <n v="72"/>
    <n v="1128.96"/>
    <n v="0.49"/>
    <x v="2"/>
    <s v="Nike Free TR Ultra"/>
    <s v="AO3424-001"/>
  </r>
  <r>
    <s v="NIKE"/>
    <n v="1185732"/>
    <d v="2021-11-06T00:00:00"/>
    <s v="Midwest"/>
    <s v="Iowa"/>
    <s v="Des Moines"/>
    <n v="57"/>
    <n v="802.56"/>
    <n v="0.44"/>
    <x v="2"/>
    <s v="Nike PhantomVNM Club FG"/>
    <s v="AO0577-717"/>
  </r>
  <r>
    <s v="NIKE"/>
    <n v="1185732"/>
    <d v="2021-11-06T00:00:00"/>
    <s v="Midwest"/>
    <s v="Iowa"/>
    <s v="Des Moines"/>
    <n v="52"/>
    <n v="724.88"/>
    <n v="0.41"/>
    <x v="2"/>
    <s v="Nike MX-720-818"/>
    <s v="BQ5972-001"/>
  </r>
  <r>
    <s v="NIKE"/>
    <n v="1185732"/>
    <d v="2021-11-06T00:00:00"/>
    <s v="Midwest"/>
    <s v="Iowa"/>
    <s v="Des Moines"/>
    <n v="49"/>
    <n v="1617"/>
    <n v="0.6"/>
    <x v="2"/>
    <s v="Air Jordan 7 Retro"/>
    <s v="313358-006"/>
  </r>
  <r>
    <s v="NIKE"/>
    <n v="1185732"/>
    <d v="2021-11-06T00:00:00"/>
    <s v="Midwest"/>
    <s v="Iowa"/>
    <s v="Des Moines"/>
    <n v="72"/>
    <n v="2208.96"/>
    <n v="0.52"/>
    <x v="2"/>
    <s v="Nike SFB Gen 2 20cm (approx.)"/>
    <s v="922474-001"/>
  </r>
  <r>
    <s v="NIKE"/>
    <n v="1185732"/>
    <d v="2021-12-05T00:00:00"/>
    <s v="Midwest"/>
    <s v="Iowa"/>
    <s v="Des Moines"/>
    <n v="147"/>
    <n v="3333.96"/>
    <n v="0.42"/>
    <x v="2"/>
    <s v="Nike Mercurial Superfly 7 Elite MDS FG"/>
    <s v="BQ5469-703"/>
  </r>
  <r>
    <s v="NIKE"/>
    <n v="1185732"/>
    <d v="2021-12-05T00:00:00"/>
    <s v="Midwest"/>
    <s v="Iowa"/>
    <s v="Des Moines"/>
    <n v="91"/>
    <n v="2010.19"/>
    <n v="0.47"/>
    <x v="2"/>
    <s v="Nike Epic Phantom React"/>
    <s v="CI1290-100"/>
  </r>
  <r>
    <s v="NIKE"/>
    <n v="1185732"/>
    <d v="2021-12-05T00:00:00"/>
    <s v="Midwest"/>
    <s v="Iowa"/>
    <s v="Des Moines"/>
    <n v="83"/>
    <n v="1638.42"/>
    <n v="0.42"/>
    <x v="2"/>
    <s v="Nike Air Max 720 SE"/>
    <s v="BV6484-002"/>
  </r>
  <r>
    <s v="NIKE"/>
    <n v="1185732"/>
    <d v="2021-12-05T00:00:00"/>
    <s v="Midwest"/>
    <s v="Iowa"/>
    <s v="Des Moines"/>
    <n v="61"/>
    <n v="1285.27"/>
    <n v="0.43"/>
    <x v="2"/>
    <s v="Nike Air Huarache Ultra"/>
    <s v="885118-001"/>
  </r>
  <r>
    <s v="NIKE"/>
    <n v="1185732"/>
    <d v="2021-12-05T00:00:00"/>
    <s v="Midwest"/>
    <s v="Iowa"/>
    <s v="Des Moines"/>
    <n v="59"/>
    <n v="2123.41"/>
    <n v="0.61"/>
    <x v="2"/>
    <s v="Nike Wildhorse 6"/>
    <s v="BV7099-400"/>
  </r>
  <r>
    <s v="NIKE"/>
    <n v="1185732"/>
    <d v="2021-12-05T00:00:00"/>
    <s v="Midwest"/>
    <s v="Iowa"/>
    <s v="Des Moines"/>
    <n v="88"/>
    <n v="2855.6"/>
    <n v="0.55000000000000004"/>
    <x v="2"/>
    <s v="Nike Air Max 270 React SE"/>
    <s v="BV3387-400"/>
  </r>
  <r>
    <s v="NIKE"/>
    <n v="1185732"/>
    <d v="2021-01-03T00:00:00"/>
    <s v="Midwest"/>
    <s v="Iowa"/>
    <s v="Des Moines"/>
    <n v="126"/>
    <n v="1587.6"/>
    <n v="0.45"/>
    <x v="2"/>
    <s v="Nike Benassi JDI BETRUE"/>
    <s v="CD2717-001"/>
  </r>
  <r>
    <s v="NIKE"/>
    <n v="1185732"/>
    <d v="2021-01-03T00:00:00"/>
    <s v="Midwest"/>
    <s v="Iowa"/>
    <s v="Des Moines"/>
    <n v="70"/>
    <n v="933.8"/>
    <n v="0.46"/>
    <x v="2"/>
    <s v="Nike Zoom Rise"/>
    <s v="BQ5467-101"/>
  </r>
  <r>
    <s v="NIKE"/>
    <n v="1185732"/>
    <d v="2021-01-03T00:00:00"/>
    <s v="Midwest"/>
    <s v="Iowa"/>
    <s v="Des Moines"/>
    <n v="65"/>
    <n v="479.7"/>
    <n v="0.41"/>
    <x v="2"/>
    <s v="Nike Tiempo Legend 8 Club IC"/>
    <s v="AT6110-004"/>
  </r>
  <r>
    <s v="NIKE"/>
    <n v="1185732"/>
    <d v="2021-01-03T00:00:00"/>
    <s v="Midwest"/>
    <s v="Iowa"/>
    <s v="Des Moines"/>
    <n v="29"/>
    <n v="300.14999999999998"/>
    <n v="0.45"/>
    <x v="2"/>
    <s v="Nike Air Max 2017"/>
    <s v="849560-001"/>
  </r>
  <r>
    <s v="NIKE"/>
    <n v="1185732"/>
    <d v="2021-01-03T00:00:00"/>
    <s v="Midwest"/>
    <s v="Iowa"/>
    <s v="Des Moines"/>
    <n v="45"/>
    <n v="1060.2"/>
    <n v="0.62"/>
    <x v="2"/>
    <s v="Nike Flex RN 2018"/>
    <s v="AA7408-008"/>
  </r>
  <r>
    <s v="NIKE"/>
    <n v="1185732"/>
    <d v="2021-01-03T00:00:00"/>
    <s v="Midwest"/>
    <s v="Iowa"/>
    <s v="Des Moines"/>
    <n v="73"/>
    <n v="1124.2"/>
    <n v="0.55000000000000004"/>
    <x v="2"/>
    <s v="NikeCourt Royale AC"/>
    <s v="BQ9138-601"/>
  </r>
  <r>
    <s v="NIKE"/>
    <n v="1185732"/>
    <d v="2021-02-03T00:00:00"/>
    <s v="Midwest"/>
    <s v="Iowa"/>
    <s v="Des Moines"/>
    <n v="140"/>
    <n v="1664.6"/>
    <n v="0.41"/>
    <x v="2"/>
    <s v="Jordan Air Latitude 720"/>
    <s v="AV5187-602"/>
  </r>
  <r>
    <s v="NIKE"/>
    <n v="1185732"/>
    <d v="2021-02-03T00:00:00"/>
    <s v="Midwest"/>
    <s v="Iowa"/>
    <s v="Des Moines"/>
    <n v="39"/>
    <n v="554.19000000000005"/>
    <n v="0.49"/>
    <x v="2"/>
    <s v="Nike Phantom Vision 2 Club Dynamic Fit TF"/>
    <s v="CD4173-606"/>
  </r>
  <r>
    <s v="NIKE"/>
    <n v="1185732"/>
    <d v="2021-02-03T00:00:00"/>
    <s v="Midwest"/>
    <s v="Iowa"/>
    <s v="Des Moines"/>
    <n v="60"/>
    <n v="516"/>
    <n v="0.43"/>
    <x v="2"/>
    <s v="Nike Air Force 1 '07 SE"/>
    <s v="AA0287-002"/>
  </r>
  <r>
    <s v="NIKE"/>
    <n v="1185732"/>
    <d v="2021-02-03T00:00:00"/>
    <s v="Midwest"/>
    <s v="Wisconsin"/>
    <s v="Milwaukee"/>
    <n v="20"/>
    <n v="197.8"/>
    <n v="0.43"/>
    <x v="2"/>
    <s v="Nike Zoom Fly 3 Premium"/>
    <s v="BV7756-001"/>
  </r>
  <r>
    <s v="NIKE"/>
    <n v="1185732"/>
    <d v="2021-02-03T00:00:00"/>
    <s v="Midwest"/>
    <s v="Wisconsin"/>
    <s v="Milwaukee"/>
    <n v="38"/>
    <n v="880.84"/>
    <n v="0.61"/>
    <x v="2"/>
    <s v="Nike SB Alleyoop"/>
    <s v="CJ0882-001"/>
  </r>
  <r>
    <s v="NIKE"/>
    <n v="1185732"/>
    <d v="2021-02-03T00:00:00"/>
    <s v="Midwest"/>
    <s v="Wisconsin"/>
    <s v="Milwaukee"/>
    <n v="65"/>
    <n v="464.1"/>
    <n v="0.51"/>
    <x v="2"/>
    <s v="Nike Mercurial Vapor 13 Elite SE FG"/>
    <s v="CD6720-808"/>
  </r>
  <r>
    <s v="NIKE"/>
    <n v="1185732"/>
    <d v="2021-03-02T00:00:00"/>
    <s v="Midwest"/>
    <s v="Wisconsin"/>
    <s v="Milwaukee"/>
    <n v="141"/>
    <n v="1098.3900000000001"/>
    <n v="0.41"/>
    <x v="2"/>
    <s v="Nike Air VaporMax 2019"/>
    <s v="AR6632-603"/>
  </r>
  <r>
    <s v="NIKE"/>
    <n v="1185732"/>
    <d v="2021-03-02T00:00:00"/>
    <s v="Midwest"/>
    <s v="Wisconsin"/>
    <s v="Milwaukee"/>
    <n v="44"/>
    <n v="418"/>
    <n v="0.5"/>
    <x v="2"/>
    <s v="Nike Air Zoom Structure 22"/>
    <s v="AA1640-002"/>
  </r>
  <r>
    <s v="NIKE"/>
    <n v="1185732"/>
    <d v="2021-03-02T00:00:00"/>
    <s v="Midwest"/>
    <s v="Wisconsin"/>
    <s v="Milwaukee"/>
    <n v="59"/>
    <n v="233.64"/>
    <n v="0.44"/>
    <x v="2"/>
    <s v="NikeCourt Air Zoom Vapor X"/>
    <s v="AA8027-109"/>
  </r>
  <r>
    <s v="NIKE"/>
    <n v="1185732"/>
    <d v="2021-03-02T00:00:00"/>
    <s v="Midwest"/>
    <s v="Wisconsin"/>
    <s v="Milwaukee"/>
    <n v="20"/>
    <n v="114.8"/>
    <n v="0.41"/>
    <x v="2"/>
    <s v="LeBron Soldier 13 SFG"/>
    <s v="AR4225-100"/>
  </r>
  <r>
    <s v="NIKE"/>
    <n v="1185732"/>
    <d v="2021-03-02T00:00:00"/>
    <s v="Midwest"/>
    <s v="Wisconsin"/>
    <s v="Milwaukee"/>
    <n v="34"/>
    <n v="601.46"/>
    <n v="0.61"/>
    <x v="2"/>
    <s v="Air Jordan 13 Retro"/>
    <s v="414571-030"/>
  </r>
  <r>
    <s v="NIKE"/>
    <n v="1185732"/>
    <d v="2021-03-02T00:00:00"/>
    <s v="Midwest"/>
    <s v="Wisconsin"/>
    <s v="Milwaukee"/>
    <n v="63"/>
    <n v="612.36"/>
    <n v="0.54"/>
    <x v="2"/>
    <s v="Nike React Element 55 Premium"/>
    <s v="CD6964-002"/>
  </r>
  <r>
    <s v="NIKE"/>
    <n v="1185732"/>
    <d v="2021-04-03T00:00:00"/>
    <s v="Midwest"/>
    <s v="Wisconsin"/>
    <s v="Milwaukee"/>
    <n v="122"/>
    <n v="900.36"/>
    <n v="0.41"/>
    <x v="2"/>
    <s v="Nike Zoom Pegasus Turbo 2"/>
    <s v="CN7383-300"/>
  </r>
  <r>
    <s v="NIKE"/>
    <n v="1185732"/>
    <d v="2021-04-03T00:00:00"/>
    <s v="Midwest"/>
    <s v="Wisconsin"/>
    <s v="Milwaukee"/>
    <n v="39"/>
    <n v="358.8"/>
    <n v="0.46"/>
    <x v="2"/>
    <s v="Nike Air Max 97"/>
    <s v="CI7388-600"/>
  </r>
  <r>
    <s v="NIKE"/>
    <n v="1185732"/>
    <d v="2021-04-03T00:00:00"/>
    <s v="Midwest"/>
    <s v="Wisconsin"/>
    <s v="Milwaukee"/>
    <n v="41"/>
    <n v="158.66999999999999"/>
    <n v="0.43"/>
    <x v="2"/>
    <s v="Nike Free RN Flyknit 3.0"/>
    <s v="BV7782-001"/>
  </r>
  <r>
    <s v="NIKE"/>
    <n v="1185732"/>
    <d v="2021-04-03T00:00:00"/>
    <s v="Midwest"/>
    <s v="Wisconsin"/>
    <s v="Milwaukee"/>
    <n v="22"/>
    <n v="135.30000000000001"/>
    <n v="0.41"/>
    <x v="2"/>
    <s v="Nike Air Force 1 GORE-TEX ®"/>
    <s v="CK2630-001"/>
  </r>
  <r>
    <s v="NIKE"/>
    <n v="1185732"/>
    <d v="2021-04-03T00:00:00"/>
    <s v="Midwest"/>
    <s v="Wisconsin"/>
    <s v="Milwaukee"/>
    <n v="26"/>
    <n v="886.6"/>
    <n v="0.62"/>
    <x v="2"/>
    <s v="Nike Air Zoom Pegasus 36"/>
    <s v="CN6867-001"/>
  </r>
  <r>
    <s v="NIKE"/>
    <n v="1185732"/>
    <d v="2021-04-03T00:00:00"/>
    <s v="Midwest"/>
    <s v="Wisconsin"/>
    <s v="Milwaukee"/>
    <n v="61"/>
    <n v="1643.95"/>
    <n v="0.55000000000000004"/>
    <x v="2"/>
    <s v="Nike Phantom Venom Academy TF"/>
    <s v="AO0571-606"/>
  </r>
  <r>
    <s v="NIKE"/>
    <n v="1185732"/>
    <d v="2021-05-04T00:00:00"/>
    <s v="Midwest"/>
    <s v="Wisconsin"/>
    <s v="Milwaukee"/>
    <n v="134"/>
    <n v="3186.52"/>
    <n v="0.41"/>
    <x v="2"/>
    <s v="Kyrie 4"/>
    <s v="943806-602"/>
  </r>
  <r>
    <s v="NIKE"/>
    <n v="1185732"/>
    <d v="2021-05-04T00:00:00"/>
    <s v="Midwest"/>
    <s v="Wisconsin"/>
    <s v="Milwaukee"/>
    <n v="50"/>
    <n v="955.5"/>
    <n v="0.49"/>
    <x v="2"/>
    <s v="Nike Metcon 4 XD Patch"/>
    <s v="BQ7978-001"/>
  </r>
  <r>
    <s v="NIKE"/>
    <n v="1185732"/>
    <d v="2021-05-04T00:00:00"/>
    <s v="Midwest"/>
    <s v="Wisconsin"/>
    <s v="Milwaukee"/>
    <n v="49"/>
    <n v="727.65"/>
    <n v="0.45"/>
    <x v="2"/>
    <s v="NikeCourt Royale SL"/>
    <s v="844896-002"/>
  </r>
  <r>
    <s v="NIKE"/>
    <n v="1185732"/>
    <d v="2021-05-04T00:00:00"/>
    <s v="Midwest"/>
    <s v="Wisconsin"/>
    <s v="Milwaukee"/>
    <n v="38"/>
    <n v="535.04"/>
    <n v="0.44"/>
    <x v="2"/>
    <s v="Nike React Metcon"/>
    <s v="BQ6046-010"/>
  </r>
  <r>
    <s v="NIKE"/>
    <n v="1185732"/>
    <d v="2021-05-04T00:00:00"/>
    <s v="Midwest"/>
    <s v="Wisconsin"/>
    <s v="Milwaukee"/>
    <n v="53"/>
    <n v="1422.52"/>
    <n v="0.61"/>
    <x v="2"/>
    <s v="Nike Phantom Vision 2 Academy Dynamic Fit TF"/>
    <s v="CD4172-606"/>
  </r>
  <r>
    <s v="NIKE"/>
    <n v="1185732"/>
    <d v="2021-05-04T00:00:00"/>
    <s v="Midwest"/>
    <s v="Wisconsin"/>
    <s v="Milwaukee"/>
    <n v="90"/>
    <n v="2157.3000000000002"/>
    <n v="0.51"/>
    <x v="2"/>
    <s v="Nike ZoomX Vista Grind SP"/>
    <s v="CT5770-300"/>
  </r>
  <r>
    <s v="NIKE"/>
    <n v="1185732"/>
    <d v="2021-06-03T00:00:00"/>
    <s v="Midwest"/>
    <s v="Wisconsin"/>
    <s v="Milwaukee"/>
    <n v="160"/>
    <n v="2252.8000000000002"/>
    <n v="0.44"/>
    <x v="2"/>
    <s v="Nike Air Max 90"/>
    <s v="CU3004-176"/>
  </r>
  <r>
    <s v="NIKE"/>
    <n v="1185732"/>
    <d v="2021-06-03T00:00:00"/>
    <s v="Midwest"/>
    <s v="Wisconsin"/>
    <s v="Milwaukee"/>
    <n v="90"/>
    <n v="1190.7"/>
    <n v="0.49"/>
    <x v="2"/>
    <s v="Nike Air Max 270 React"/>
    <s v="CI3899-200"/>
  </r>
  <r>
    <s v="NIKE"/>
    <n v="1185732"/>
    <d v="2021-06-03T00:00:00"/>
    <s v="Midwest"/>
    <s v="Wisconsin"/>
    <s v="Milwaukee"/>
    <n v="52"/>
    <n v="549.12"/>
    <n v="0.44"/>
    <x v="2"/>
    <s v="Nike Zoom Fly SP Fast"/>
    <s v="BV0389-001"/>
  </r>
  <r>
    <s v="NIKE"/>
    <n v="1185732"/>
    <d v="2021-06-03T00:00:00"/>
    <s v="Midwest"/>
    <s v="Wisconsin"/>
    <s v="Milwaukee"/>
    <n v="47"/>
    <n v="462.48"/>
    <n v="0.41"/>
    <x v="2"/>
    <s v="Nike Drop-Type"/>
    <s v="CQ0989-002"/>
  </r>
  <r>
    <s v="NIKE"/>
    <n v="1185732"/>
    <d v="2021-06-03T00:00:00"/>
    <s v="Midwest"/>
    <s v="Wisconsin"/>
    <s v="Milwaukee"/>
    <n v="46"/>
    <n v="938.4"/>
    <n v="0.6"/>
    <x v="2"/>
    <s v="Nike Air Max 98 SE"/>
    <s v="CI7379-400"/>
  </r>
  <r>
    <s v="NIKE"/>
    <n v="1185732"/>
    <d v="2021-06-03T00:00:00"/>
    <s v="Midwest"/>
    <s v="Wisconsin"/>
    <s v="Milwaukee"/>
    <n v="98"/>
    <n v="2748.9"/>
    <n v="0.55000000000000004"/>
    <x v="2"/>
    <s v="Nike Zoom Rival Fly 2"/>
    <s v="CN6881-300"/>
  </r>
  <r>
    <s v="NIKE"/>
    <n v="1185732"/>
    <d v="2021-07-02T00:00:00"/>
    <s v="Midwest"/>
    <s v="Wisconsin"/>
    <s v="Milwaukee"/>
    <n v="149"/>
    <n v="2816.1"/>
    <n v="0.42"/>
    <x v="2"/>
    <s v="Nike MX-720-818"/>
    <s v="CI3869-500"/>
  </r>
  <r>
    <s v="NIKE"/>
    <n v="1185732"/>
    <d v="2021-07-02T00:00:00"/>
    <s v="Midwest"/>
    <s v="Wisconsin"/>
    <s v="Milwaukee"/>
    <n v="87"/>
    <n v="1790.46"/>
    <n v="0.49"/>
    <x v="2"/>
    <s v="Nike Blazer Low LE"/>
    <s v="AV9370-001"/>
  </r>
  <r>
    <s v="NIKE"/>
    <n v="1185732"/>
    <d v="2021-07-02T00:00:00"/>
    <s v="Midwest"/>
    <s v="Wisconsin"/>
    <s v="Milwaukee"/>
    <n v="61"/>
    <n v="996.74"/>
    <n v="0.43"/>
    <x v="2"/>
    <s v="Nike Zoom Pegasus Turbo 2 Rise"/>
    <s v="BV1134-001"/>
  </r>
  <r>
    <s v="NIKE"/>
    <n v="1185732"/>
    <d v="2021-07-02T00:00:00"/>
    <s v="Midwest"/>
    <s v="Wisconsin"/>
    <s v="Milwaukee"/>
    <n v="51"/>
    <n v="813.96"/>
    <n v="0.42"/>
    <x v="2"/>
    <s v="Nike Air Max 98"/>
    <s v="CT1531-001"/>
  </r>
  <r>
    <s v="NIKE"/>
    <n v="1185732"/>
    <d v="2021-07-02T00:00:00"/>
    <s v="Midwest"/>
    <s v="Wisconsin"/>
    <s v="Milwaukee"/>
    <n v="50"/>
    <n v="1488"/>
    <n v="0.62"/>
    <x v="2"/>
    <s v="Nike Air Max Dia SE"/>
    <s v="AR7410-603"/>
  </r>
  <r>
    <s v="NIKE"/>
    <n v="1185732"/>
    <d v="2021-07-02T00:00:00"/>
    <s v="Midwest"/>
    <s v="Wisconsin"/>
    <s v="Milwaukee"/>
    <n v="94"/>
    <n v="2639.52"/>
    <n v="0.54"/>
    <x v="2"/>
    <s v="Nike Mercurial Superfly 7 Academy MDS TF"/>
    <s v="BQ5435-401"/>
  </r>
  <r>
    <s v="NIKE"/>
    <n v="1185732"/>
    <d v="2021-08-03T00:00:00"/>
    <s v="Midwest"/>
    <s v="Wisconsin"/>
    <s v="Milwaukee"/>
    <n v="158"/>
    <n v="3052.56"/>
    <n v="0.42"/>
    <x v="2"/>
    <s v="Nike Tanjun"/>
    <s v="812655-011"/>
  </r>
  <r>
    <s v="NIKE"/>
    <n v="1185732"/>
    <d v="2021-08-03T00:00:00"/>
    <s v="Midwest"/>
    <s v="Wisconsin"/>
    <s v="Milwaukee"/>
    <n v="84"/>
    <n v="1697.64"/>
    <n v="0.47"/>
    <x v="2"/>
    <s v="Nike Air Max 90"/>
    <s v="325213-139"/>
  </r>
  <r>
    <s v="NIKE"/>
    <n v="1185732"/>
    <d v="2021-08-03T00:00:00"/>
    <s v="Midwest"/>
    <s v="Wisconsin"/>
    <s v="Milwaukee"/>
    <n v="56"/>
    <n v="873.6"/>
    <n v="0.4"/>
    <x v="2"/>
    <s v="Nike Air Max 720 BETRUE"/>
    <s v="CJ5472-900"/>
  </r>
  <r>
    <s v="NIKE"/>
    <n v="1185732"/>
    <d v="2021-08-03T00:00:00"/>
    <s v="Midwest"/>
    <s v="Wisconsin"/>
    <s v="Milwaukee"/>
    <n v="50"/>
    <n v="877.5"/>
    <n v="0.45"/>
    <x v="2"/>
    <s v="Nike Odyssey React"/>
    <s v="AO9820-001"/>
  </r>
  <r>
    <s v="NIKE"/>
    <n v="1185732"/>
    <d v="2021-08-03T00:00:00"/>
    <s v="Midwest"/>
    <s v="Wisconsin"/>
    <s v="Milwaukee"/>
    <n v="46"/>
    <n v="1435.2"/>
    <n v="0.65"/>
    <x v="2"/>
    <s v="Nike Legend React"/>
    <s v="AA1626-602"/>
  </r>
  <r>
    <s v="NIKE"/>
    <n v="1185732"/>
    <d v="2021-08-03T00:00:00"/>
    <s v="Midwest"/>
    <s v="Wisconsin"/>
    <s v="Milwaukee"/>
    <n v="102"/>
    <n v="2705.04"/>
    <n v="0.51"/>
    <x v="2"/>
    <s v="Nike Air Zoom Winflo 6"/>
    <s v="AQ8228-102"/>
  </r>
  <r>
    <s v="NIKE"/>
    <n v="1185732"/>
    <d v="2021-09-04T00:00:00"/>
    <s v="Midwest"/>
    <s v="Wisconsin"/>
    <s v="Milwaukee"/>
    <n v="143"/>
    <n v="1934.79"/>
    <n v="0.41"/>
    <x v="2"/>
    <s v="Nike Air Zoom Vomero 14"/>
    <s v="AH7858-010"/>
  </r>
  <r>
    <s v="NIKE"/>
    <n v="1185732"/>
    <d v="2021-09-04T00:00:00"/>
    <s v="Midwest"/>
    <s v="Wisconsin"/>
    <s v="Milwaukee"/>
    <n v="65"/>
    <n v="848.25"/>
    <n v="0.45"/>
    <x v="2"/>
    <s v="Nike Air VaporMax SE"/>
    <s v="CI1246-302"/>
  </r>
  <r>
    <s v="NIKE"/>
    <n v="1185732"/>
    <d v="2021-09-04T00:00:00"/>
    <s v="Midwest"/>
    <s v="Wisconsin"/>
    <s v="Milwaukee"/>
    <n v="44"/>
    <n v="475.2"/>
    <n v="0.45"/>
    <x v="2"/>
    <s v="Nike Mercurial Superfly 7 Academy MDS IC"/>
    <s v="BQ5430-401"/>
  </r>
  <r>
    <s v="NIKE"/>
    <n v="1185732"/>
    <d v="2021-09-04T00:00:00"/>
    <s v="Midwest"/>
    <s v="Wisconsin"/>
    <s v="Milwaukee"/>
    <n v="34"/>
    <n v="351.9"/>
    <n v="0.45"/>
    <x v="2"/>
    <s v="NikeCourt Air Max Wildcard"/>
    <s v="AO7353-105"/>
  </r>
  <r>
    <s v="NIKE"/>
    <n v="1185732"/>
    <d v="2021-09-04T00:00:00"/>
    <s v="Midwest"/>
    <s v="Wisconsin"/>
    <s v="Milwaukee"/>
    <n v="33"/>
    <n v="707.85"/>
    <n v="0.65"/>
    <x v="2"/>
    <s v="Nike Air Max 98"/>
    <s v="CI3709-001"/>
  </r>
  <r>
    <s v="NIKE"/>
    <n v="1185732"/>
    <d v="2021-09-04T00:00:00"/>
    <s v="Midwest"/>
    <s v="Wisconsin"/>
    <s v="Milwaukee"/>
    <n v="52"/>
    <n v="988"/>
    <n v="0.5"/>
    <x v="2"/>
    <s v="Nike SB Zoom Stefan Janoski Mid RM"/>
    <s v="AT7324-001"/>
  </r>
  <r>
    <s v="NIKE"/>
    <n v="1185732"/>
    <d v="2021-10-03T00:00:00"/>
    <s v="Midwest"/>
    <s v="Wisconsin"/>
    <s v="Milwaukee"/>
    <n v="113"/>
    <n v="2040.78"/>
    <n v="0.42"/>
    <x v="2"/>
    <s v="NikeCourt Air Zoom Zero"/>
    <s v="AA8022-107"/>
  </r>
  <r>
    <s v="NIKE"/>
    <n v="1185732"/>
    <d v="2021-10-03T00:00:00"/>
    <s v="Midwest"/>
    <s v="Wisconsin"/>
    <s v="Milwaukee"/>
    <n v="68"/>
    <n v="1077.1199999999999"/>
    <n v="0.48"/>
    <x v="2"/>
    <s v="Nike x Olivia Kim Air Footscape"/>
    <s v="CK3321-100"/>
  </r>
  <r>
    <s v="NIKE"/>
    <n v="1185732"/>
    <d v="2021-10-03T00:00:00"/>
    <s v="Midwest"/>
    <s v="Wisconsin"/>
    <s v="Milwaukee"/>
    <n v="33"/>
    <n v="482.46"/>
    <n v="0.43"/>
    <x v="2"/>
    <s v="Nike M2K Tekno"/>
    <s v="AO3108-018"/>
  </r>
  <r>
    <s v="NIKE"/>
    <n v="1185732"/>
    <d v="2021-10-03T00:00:00"/>
    <s v="Midwest"/>
    <s v="Wisconsin"/>
    <s v="Milwaukee"/>
    <n v="33"/>
    <n v="432.96"/>
    <n v="0.41"/>
    <x v="2"/>
    <s v="PG 3"/>
    <s v="AO2607-401"/>
  </r>
  <r>
    <s v="NIKE"/>
    <n v="1185732"/>
    <d v="2021-10-03T00:00:00"/>
    <s v="Midwest"/>
    <s v="Wisconsin"/>
    <s v="Milwaukee"/>
    <n v="33"/>
    <n v="914.76"/>
    <n v="0.63"/>
    <x v="2"/>
    <s v="Air Jordan 5 Retro"/>
    <s v="CN2932-100"/>
  </r>
  <r>
    <s v="NIKE"/>
    <n v="1185732"/>
    <d v="2021-10-03T00:00:00"/>
    <s v="Midwest"/>
    <s v="Wisconsin"/>
    <s v="Milwaukee"/>
    <n v="65"/>
    <n v="1524.9"/>
    <n v="0.51"/>
    <x v="2"/>
    <s v="Nike Air Max Dia NRG"/>
    <s v="CQ2503-900"/>
  </r>
  <r>
    <s v="NIKE"/>
    <n v="1185732"/>
    <d v="2021-11-03T00:00:00"/>
    <s v="Midwest"/>
    <s v="Wisconsin"/>
    <s v="Milwaukee"/>
    <n v="104"/>
    <n v="1833.52"/>
    <n v="0.43"/>
    <x v="2"/>
    <s v="Nike Mercurial Vapor 13 Elite FG"/>
    <s v="AQ4176-049"/>
  </r>
  <r>
    <s v="NIKE"/>
    <n v="1185732"/>
    <d v="2021-11-03T00:00:00"/>
    <s v="Midwest"/>
    <s v="Wisconsin"/>
    <s v="Milwaukee"/>
    <n v="78"/>
    <n v="1173.1199999999999"/>
    <n v="0.47"/>
    <x v="2"/>
    <s v="Nike Air Max 720"/>
    <s v="AR9293-603"/>
  </r>
  <r>
    <s v="NIKE"/>
    <n v="1185732"/>
    <d v="2021-11-03T00:00:00"/>
    <s v="Midwest"/>
    <s v="Wisconsin"/>
    <s v="Milwaukee"/>
    <n v="69"/>
    <n v="956.34"/>
    <n v="0.42"/>
    <x v="2"/>
    <s v="Nike Zoom KD12"/>
    <s v="AR4229-003"/>
  </r>
  <r>
    <s v="NIKE"/>
    <n v="1185732"/>
    <d v="2021-11-03T00:00:00"/>
    <s v="Midwest"/>
    <s v="Wisconsin"/>
    <s v="Milwaukee"/>
    <n v="65"/>
    <n v="965.25"/>
    <n v="0.45"/>
    <x v="2"/>
    <s v="Air Jordan 7 Retro"/>
    <s v="313358-006"/>
  </r>
  <r>
    <s v="NIKE"/>
    <n v="1185732"/>
    <d v="2021-11-03T00:00:00"/>
    <s v="Midwest"/>
    <s v="Wisconsin"/>
    <s v="Milwaukee"/>
    <n v="56"/>
    <n v="2013.76"/>
    <n v="0.62"/>
    <x v="2"/>
    <s v="Nike Mercurial Superfly 7 Academy IC"/>
    <s v="AT7975-606"/>
  </r>
  <r>
    <s v="NIKE"/>
    <n v="1185732"/>
    <d v="2021-11-03T00:00:00"/>
    <s v="Midwest"/>
    <s v="Wisconsin"/>
    <s v="Milwaukee"/>
    <n v="75"/>
    <n v="2333.25"/>
    <n v="0.51"/>
    <x v="2"/>
    <s v="Nike Air Zoom Pegasus 36 FlyEase"/>
    <s v="BV0614-005"/>
  </r>
  <r>
    <s v="NIKE"/>
    <n v="1185732"/>
    <d v="2021-12-02T00:00:00"/>
    <s v="Midwest"/>
    <s v="Wisconsin"/>
    <s v="Milwaukee"/>
    <n v="138"/>
    <n v="3281.64"/>
    <n v="0.41"/>
    <x v="2"/>
    <s v="Nike Daybreak"/>
    <s v="CQ7620-001"/>
  </r>
  <r>
    <s v="NIKE"/>
    <n v="1185732"/>
    <d v="2021-12-02T00:00:00"/>
    <s v="Midwest"/>
    <s v="Wisconsin"/>
    <s v="Milwaukee"/>
    <n v="102"/>
    <n v="2349.06"/>
    <n v="0.47"/>
    <x v="2"/>
    <s v="Nike P-6000 Icon Clash"/>
    <s v="BV1021-007"/>
  </r>
  <r>
    <s v="NIKE"/>
    <n v="1185732"/>
    <d v="2021-12-02T00:00:00"/>
    <s v="Midwest"/>
    <s v="Wisconsin"/>
    <s v="Milwaukee"/>
    <n v="87"/>
    <n v="1722.6"/>
    <n v="0.44"/>
    <x v="2"/>
    <s v="Nike Mercurial Superfly 7 Elite FG"/>
    <s v="AQ4174-049"/>
  </r>
  <r>
    <s v="NIKE"/>
    <n v="1185732"/>
    <d v="2021-12-02T00:00:00"/>
    <s v="Midwest"/>
    <s v="Wisconsin"/>
    <s v="Milwaukee"/>
    <n v="73"/>
    <n v="1576.8"/>
    <n v="0.45"/>
    <x v="2"/>
    <s v="Nike SB Chron Solarsoft Premium"/>
    <s v="CK0980-002"/>
  </r>
  <r>
    <s v="NIKE"/>
    <n v="1185732"/>
    <d v="2021-12-02T00:00:00"/>
    <s v="Midwest"/>
    <s v="Wisconsin"/>
    <s v="Milwaukee"/>
    <n v="73"/>
    <n v="2496.6"/>
    <n v="0.6"/>
    <x v="2"/>
    <s v="Nike Tiempo Legend 8 Club TF"/>
    <s v="AT6109-606"/>
  </r>
  <r>
    <s v="NIKE"/>
    <n v="1185732"/>
    <d v="2021-12-02T00:00:00"/>
    <s v="Midwest"/>
    <s v="Wisconsin"/>
    <s v="Milwaukee"/>
    <n v="88"/>
    <n v="2699.84"/>
    <n v="0.52"/>
    <x v="2"/>
    <s v="Nike Air Max Bella TR 3"/>
    <s v="CJ0842-600"/>
  </r>
  <r>
    <s v="NIKE"/>
    <n v="1185732"/>
    <d v="2021-01-10T00:00:00"/>
    <s v="Midwest"/>
    <s v="Wisconsin"/>
    <s v="Milwaukee"/>
    <n v="140"/>
    <n v="2329.6"/>
    <n v="0.52"/>
    <x v="2"/>
    <s v="Nike Blazer Low Suede"/>
    <s v="AV9373-002"/>
  </r>
  <r>
    <s v="NIKE"/>
    <n v="1185732"/>
    <d v="2021-01-10T00:00:00"/>
    <s v="Midwest"/>
    <s v="Wisconsin"/>
    <s v="Milwaukee"/>
    <n v="78"/>
    <n v="1272.96"/>
    <n v="0.51"/>
    <x v="2"/>
    <s v="Nike Air Max 95 Premium"/>
    <s v="807443-503"/>
  </r>
  <r>
    <s v="NIKE"/>
    <n v="1185732"/>
    <d v="2021-01-10T00:00:00"/>
    <s v="Midwest"/>
    <s v="Wisconsin"/>
    <s v="Milwaukee"/>
    <n v="87"/>
    <n v="939.6"/>
    <n v="0.45"/>
    <x v="2"/>
    <s v="Nike Pre-Love O.X."/>
    <s v="AO3166-300"/>
  </r>
  <r>
    <s v="NIKE"/>
    <n v="1185732"/>
    <d v="2021-01-10T00:00:00"/>
    <s v="Midwest"/>
    <s v="Wisconsin"/>
    <s v="Milwaukee"/>
    <n v="44"/>
    <n v="591.36"/>
    <n v="0.48"/>
    <x v="2"/>
    <s v="Nike Mercurial Vapor 13 Academy MG"/>
    <s v="AT5269-606"/>
  </r>
  <r>
    <s v="NIKE"/>
    <n v="1185732"/>
    <d v="2021-01-10T00:00:00"/>
    <s v="Midwest"/>
    <s v="Wisconsin"/>
    <s v="Milwaukee"/>
    <n v="58"/>
    <n v="1046.32"/>
    <n v="0.44"/>
    <x v="2"/>
    <s v="Nike Mercurial Superfly 7 Academy MG"/>
    <s v="AT7946-414"/>
  </r>
  <r>
    <s v="NIKE"/>
    <n v="1185732"/>
    <d v="2021-01-10T00:00:00"/>
    <s v="Midwest"/>
    <s v="Wisconsin"/>
    <s v="Milwaukee"/>
    <n v="84"/>
    <n v="1344"/>
    <n v="0.5"/>
    <x v="2"/>
    <s v="Nike Air Force 1 '07 SE"/>
    <s v="CI3446-001"/>
  </r>
  <r>
    <s v="NIKE"/>
    <n v="1185732"/>
    <d v="2021-02-10T00:00:00"/>
    <s v="Midwest"/>
    <s v="Wisconsin"/>
    <s v="Milwaukee"/>
    <n v="160"/>
    <n v="2992"/>
    <n v="0.55000000000000004"/>
    <x v="2"/>
    <s v="Nike Zoom Pegasus Turbo XX"/>
    <s v="AR4347-600"/>
  </r>
  <r>
    <s v="NIKE"/>
    <n v="1185732"/>
    <d v="2021-02-10T00:00:00"/>
    <s v="Midwest"/>
    <s v="Wisconsin"/>
    <s v="Milwaukee"/>
    <n v="52"/>
    <n v="901.68"/>
    <n v="0.51"/>
    <x v="2"/>
    <s v="Nike React Metcon"/>
    <s v="BQ6044-100"/>
  </r>
  <r>
    <s v="NIKE"/>
    <n v="1185732"/>
    <d v="2021-02-10T00:00:00"/>
    <s v="Midwest"/>
    <s v="Wisconsin"/>
    <s v="Milwaukee"/>
    <n v="73"/>
    <n v="876"/>
    <n v="0.5"/>
    <x v="2"/>
    <s v="Nike Air Max 200"/>
    <s v="CI3867-001"/>
  </r>
  <r>
    <s v="NIKE"/>
    <n v="1185732"/>
    <d v="2021-02-10T00:00:00"/>
    <s v="Midwest"/>
    <s v="Indiana"/>
    <s v="Indianapolis"/>
    <n v="36"/>
    <n v="490.68"/>
    <n v="0.47"/>
    <x v="2"/>
    <s v="Nike Phantom Venom Academy IC"/>
    <s v="AO0570-810"/>
  </r>
  <r>
    <s v="NIKE"/>
    <n v="1185732"/>
    <d v="2021-02-10T00:00:00"/>
    <s v="Midwest"/>
    <s v="Indiana"/>
    <s v="Indianapolis"/>
    <n v="58"/>
    <n v="1046.32"/>
    <n v="0.44"/>
    <x v="2"/>
    <s v="Nike Phantom Vision Academy Dynamic Fit IC"/>
    <s v="AO3267-080"/>
  </r>
  <r>
    <s v="NIKE"/>
    <n v="1185732"/>
    <d v="2021-02-10T00:00:00"/>
    <s v="Midwest"/>
    <s v="Indiana"/>
    <s v="Indianapolis"/>
    <n v="75"/>
    <n v="726.75"/>
    <n v="0.51"/>
    <x v="2"/>
    <s v="Air Jordan 1 Jester XX Low Laced SE"/>
    <s v="CQ0278-200"/>
  </r>
  <r>
    <s v="NIKE"/>
    <n v="1185732"/>
    <d v="2021-03-09T00:00:00"/>
    <s v="Midwest"/>
    <s v="Indiana"/>
    <s v="Indianapolis"/>
    <n v="151"/>
    <n v="1771.23"/>
    <n v="0.51"/>
    <x v="2"/>
    <s v="Nike Mercurial Vapor 13 Club MG"/>
    <s v="AT7968-606"/>
  </r>
  <r>
    <s v="NIKE"/>
    <n v="1185732"/>
    <d v="2021-03-09T00:00:00"/>
    <s v="Midwest"/>
    <s v="Indiana"/>
    <s v="Indianapolis"/>
    <n v="61"/>
    <n v="771.65"/>
    <n v="0.55000000000000004"/>
    <x v="2"/>
    <s v="Nike Zoom Pegasus Turbo 2 Special Edition"/>
    <s v="BV7757-500"/>
  </r>
  <r>
    <s v="NIKE"/>
    <n v="1185732"/>
    <d v="2021-03-09T00:00:00"/>
    <s v="Midwest"/>
    <s v="Indiana"/>
    <s v="Indianapolis"/>
    <n v="72"/>
    <n v="504"/>
    <n v="0.5"/>
    <x v="2"/>
    <s v="Nike Metcon 5 AMP"/>
    <s v="CN5455-160"/>
  </r>
  <r>
    <s v="NIKE"/>
    <n v="1185732"/>
    <d v="2021-03-09T00:00:00"/>
    <s v="Midwest"/>
    <s v="Indiana"/>
    <s v="Indianapolis"/>
    <n v="31"/>
    <n v="265.05"/>
    <n v="0.45"/>
    <x v="2"/>
    <s v="Air Jordan 5 Retro"/>
    <s v="CD2722-001"/>
  </r>
  <r>
    <s v="NIKE"/>
    <n v="1185732"/>
    <d v="2021-03-09T00:00:00"/>
    <s v="Midwest"/>
    <s v="Indiana"/>
    <s v="Indianapolis"/>
    <n v="44"/>
    <n v="605.44000000000005"/>
    <n v="0.43"/>
    <x v="2"/>
    <s v="Nike ZoomX Vaporfly NEXT%"/>
    <s v="AO4568-600"/>
  </r>
  <r>
    <s v="NIKE"/>
    <n v="1185732"/>
    <d v="2021-03-09T00:00:00"/>
    <s v="Midwest"/>
    <s v="Indiana"/>
    <s v="Indianapolis"/>
    <n v="74"/>
    <n v="923.52"/>
    <n v="0.52"/>
    <x v="2"/>
    <s v="Nike Mercurial Vapor 13 Academy IC"/>
    <s v="AT7993-414"/>
  </r>
  <r>
    <s v="NIKE"/>
    <n v="1185732"/>
    <d v="2021-04-10T00:00:00"/>
    <s v="Midwest"/>
    <s v="Indiana"/>
    <s v="Indianapolis"/>
    <n v="125"/>
    <n v="1581.25"/>
    <n v="0.55000000000000004"/>
    <x v="2"/>
    <s v="Nike Tiempo Legend 8 Academy TF"/>
    <s v="AT6100-606"/>
  </r>
  <r>
    <s v="NIKE"/>
    <n v="1185732"/>
    <d v="2021-04-10T00:00:00"/>
    <s v="Midwest"/>
    <s v="Indiana"/>
    <s v="Indianapolis"/>
    <n v="54"/>
    <n v="645.84"/>
    <n v="0.52"/>
    <x v="2"/>
    <s v="Kyrie 6 'Enlightenment'"/>
    <s v="BQ4630-500"/>
  </r>
  <r>
    <s v="NIKE"/>
    <n v="1185732"/>
    <d v="2021-04-10T00:00:00"/>
    <s v="Midwest"/>
    <s v="Indiana"/>
    <s v="Indianapolis"/>
    <n v="52"/>
    <n v="364"/>
    <n v="0.5"/>
    <x v="2"/>
    <s v="Nike React Metcon AMP"/>
    <s v="CT9155-063"/>
  </r>
  <r>
    <s v="NIKE"/>
    <n v="1185732"/>
    <d v="2021-04-10T00:00:00"/>
    <s v="Midwest"/>
    <s v="Indiana"/>
    <s v="Indianapolis"/>
    <n v="36"/>
    <n v="328.32"/>
    <n v="0.48"/>
    <x v="2"/>
    <s v="Air Jordan 8 Retro"/>
    <s v="CI1236-100"/>
  </r>
  <r>
    <s v="NIKE"/>
    <n v="1185732"/>
    <d v="2021-04-10T00:00:00"/>
    <s v="Midwest"/>
    <s v="Indiana"/>
    <s v="Indianapolis"/>
    <n v="45"/>
    <n v="1207.8"/>
    <n v="0.44"/>
    <x v="2"/>
    <s v="Nike Phantom Venom Club IC"/>
    <s v="AO0578-717"/>
  </r>
  <r>
    <s v="NIKE"/>
    <n v="1185732"/>
    <d v="2021-04-10T00:00:00"/>
    <s v="Midwest"/>
    <s v="Indiana"/>
    <s v="Indianapolis"/>
    <n v="72"/>
    <n v="1861.2"/>
    <n v="0.55000000000000004"/>
    <x v="2"/>
    <s v="Nike Mercurial Superfly 7 Academy TF"/>
    <s v="AT7978-414"/>
  </r>
  <r>
    <s v="NIKE"/>
    <n v="1185732"/>
    <d v="2021-05-11T00:00:00"/>
    <s v="Midwest"/>
    <s v="Indiana"/>
    <s v="Indianapolis"/>
    <n v="164"/>
    <n v="4428"/>
    <n v="0.5"/>
    <x v="2"/>
    <s v="Nike Air Max 98"/>
    <s v="AH6799-300"/>
  </r>
  <r>
    <s v="NIKE"/>
    <n v="1185732"/>
    <d v="2021-05-11T00:00:00"/>
    <s v="Midwest"/>
    <s v="Indiana"/>
    <s v="Indianapolis"/>
    <n v="73"/>
    <n v="1485.55"/>
    <n v="0.55000000000000004"/>
    <x v="2"/>
    <s v="Nike P-6000 SE"/>
    <s v="CJ9585-600"/>
  </r>
  <r>
    <s v="NIKE"/>
    <n v="1185732"/>
    <d v="2021-05-11T00:00:00"/>
    <s v="Midwest"/>
    <s v="Indiana"/>
    <s v="Indianapolis"/>
    <n v="56"/>
    <n v="894.88"/>
    <n v="0.47"/>
    <x v="2"/>
    <s v="Nike Air Force 1 '07 Essential"/>
    <s v="CJ1646-600"/>
  </r>
  <r>
    <s v="NIKE"/>
    <n v="1185732"/>
    <d v="2021-05-11T00:00:00"/>
    <s v="Midwest"/>
    <s v="Indiana"/>
    <s v="Indianapolis"/>
    <n v="49"/>
    <n v="816.34"/>
    <n v="0.49"/>
    <x v="2"/>
    <s v="Nike Air Force 1 '07"/>
    <s v="CT4328-101"/>
  </r>
  <r>
    <s v="NIKE"/>
    <n v="1185732"/>
    <d v="2021-05-11T00:00:00"/>
    <s v="Midwest"/>
    <s v="Indiana"/>
    <s v="Indianapolis"/>
    <n v="58"/>
    <n v="1148.4000000000001"/>
    <n v="0.45"/>
    <x v="2"/>
    <s v="Nike Air Force 1 Sage Low LX"/>
    <s v="CI3482-200"/>
  </r>
  <r>
    <s v="NIKE"/>
    <n v="1185732"/>
    <d v="2021-05-11T00:00:00"/>
    <s v="Midwest"/>
    <s v="Indiana"/>
    <s v="Indianapolis"/>
    <n v="91"/>
    <n v="2507.96"/>
    <n v="0.52"/>
    <x v="2"/>
    <s v="Nike Air Max Dia SE"/>
    <s v="CD0479-200"/>
  </r>
  <r>
    <s v="NIKE"/>
    <n v="1185732"/>
    <d v="2021-06-10T00:00:00"/>
    <s v="Midwest"/>
    <s v="Indiana"/>
    <s v="Indianapolis"/>
    <n v="155"/>
    <n v="3069"/>
    <n v="0.55000000000000004"/>
    <x v="2"/>
    <s v="Nike Air Max Verona"/>
    <s v="CZ6156-101"/>
  </r>
  <r>
    <s v="NIKE"/>
    <n v="1185732"/>
    <d v="2021-06-10T00:00:00"/>
    <s v="Midwest"/>
    <s v="Indiana"/>
    <s v="Indianapolis"/>
    <n v="94"/>
    <n v="1594.24"/>
    <n v="0.53"/>
    <x v="2"/>
    <s v="Nike Free Metcon 3"/>
    <s v="CJ6314-146"/>
  </r>
  <r>
    <s v="NIKE"/>
    <n v="1185732"/>
    <d v="2021-06-10T00:00:00"/>
    <s v="Midwest"/>
    <s v="Indiana"/>
    <s v="Indianapolis"/>
    <n v="50"/>
    <n v="607.5"/>
    <n v="0.45"/>
    <x v="2"/>
    <s v="NikeCourt Blanc"/>
    <s v="CI0808-100"/>
  </r>
  <r>
    <s v="NIKE"/>
    <n v="1185732"/>
    <d v="2021-06-10T00:00:00"/>
    <s v="Midwest"/>
    <s v="Indiana"/>
    <s v="Indianapolis"/>
    <n v="46"/>
    <n v="626.98"/>
    <n v="0.47"/>
    <x v="2"/>
    <s v="Nike Free Metcon 3"/>
    <s v="CJ0861-017"/>
  </r>
  <r>
    <s v="NIKE"/>
    <n v="1185732"/>
    <d v="2021-06-10T00:00:00"/>
    <s v="Midwest"/>
    <s v="Indiana"/>
    <s v="Indianapolis"/>
    <n v="53"/>
    <n v="858.6"/>
    <n v="0.45"/>
    <x v="2"/>
    <s v="Nike Zoom Pegasus Turbo 2"/>
    <s v="AT8242-009"/>
  </r>
  <r>
    <s v="NIKE"/>
    <n v="1185732"/>
    <d v="2021-06-10T00:00:00"/>
    <s v="Midwest"/>
    <s v="Indiana"/>
    <s v="Indianapolis"/>
    <n v="91"/>
    <n v="2598.96"/>
    <n v="0.51"/>
    <x v="2"/>
    <s v="Nike Air Max 270 React ENG"/>
    <s v="CK2595-500"/>
  </r>
  <r>
    <s v="NIKE"/>
    <n v="1185732"/>
    <d v="2021-07-09T00:00:00"/>
    <s v="Midwest"/>
    <s v="Indiana"/>
    <s v="Indianapolis"/>
    <n v="149"/>
    <n v="4027.47"/>
    <n v="0.53"/>
    <x v="2"/>
    <s v="Nike Air Max 90"/>
    <s v="CD0490-104"/>
  </r>
  <r>
    <s v="NIKE"/>
    <n v="1185732"/>
    <d v="2021-07-09T00:00:00"/>
    <s v="Midwest"/>
    <s v="Indiana"/>
    <s v="Indianapolis"/>
    <n v="84"/>
    <n v="2058"/>
    <n v="0.5"/>
    <x v="2"/>
    <s v="Nike Air Force 1 '07"/>
    <s v="315115-112"/>
  </r>
  <r>
    <s v="NIKE"/>
    <n v="1185732"/>
    <d v="2021-07-09T00:00:00"/>
    <s v="Midwest"/>
    <s v="Indiana"/>
    <s v="Indianapolis"/>
    <n v="68"/>
    <n v="1285.2"/>
    <n v="0.45"/>
    <x v="2"/>
    <s v="Jordan Air Max 200 XX"/>
    <s v="AV5186-101"/>
  </r>
  <r>
    <s v="NIKE"/>
    <n v="1185732"/>
    <d v="2021-07-09T00:00:00"/>
    <s v="Midwest"/>
    <s v="Indiana"/>
    <s v="Indianapolis"/>
    <n v="49"/>
    <n v="967.26"/>
    <n v="0.47"/>
    <x v="2"/>
    <s v="Nike SuperRep Go"/>
    <s v="CJ0860-668"/>
  </r>
  <r>
    <s v="NIKE"/>
    <n v="1185732"/>
    <d v="2021-07-09T00:00:00"/>
    <s v="Midwest"/>
    <s v="Indiana"/>
    <s v="Indianapolis"/>
    <n v="50"/>
    <n v="1071"/>
    <n v="0.42"/>
    <x v="2"/>
    <s v="Nike Air VaporMax Flyknit 3"/>
    <s v="AJ6910-009"/>
  </r>
  <r>
    <s v="NIKE"/>
    <n v="1185732"/>
    <d v="2021-07-09T00:00:00"/>
    <s v="Midwest"/>
    <s v="Indiana"/>
    <s v="Indianapolis"/>
    <n v="101"/>
    <n v="2781.54"/>
    <n v="0.51"/>
    <x v="2"/>
    <s v="Nike Air Zoom SuperRep"/>
    <s v="BQ7043-668"/>
  </r>
  <r>
    <s v="NIKE"/>
    <n v="1185732"/>
    <d v="2021-08-10T00:00:00"/>
    <s v="Midwest"/>
    <s v="Indiana"/>
    <s v="Indianapolis"/>
    <n v="152"/>
    <n v="3929.2"/>
    <n v="0.55000000000000004"/>
    <x v="2"/>
    <s v="Nike Air Max 270 React ENG"/>
    <s v="CK2608-100"/>
  </r>
  <r>
    <s v="NIKE"/>
    <n v="1185732"/>
    <d v="2021-08-10T00:00:00"/>
    <s v="Midwest"/>
    <s v="Indiana"/>
    <s v="Indianapolis"/>
    <n v="87"/>
    <n v="1926.18"/>
    <n v="0.54"/>
    <x v="2"/>
    <s v="Nike Air Max 97"/>
    <s v="921733-104"/>
  </r>
  <r>
    <s v="NIKE"/>
    <n v="1185732"/>
    <d v="2021-08-10T00:00:00"/>
    <s v="Midwest"/>
    <s v="Indiana"/>
    <s v="Indianapolis"/>
    <n v="56"/>
    <n v="973.84"/>
    <n v="0.47"/>
    <x v="2"/>
    <s v="Nike Air Force 1 '07"/>
    <s v="CJ1379-001"/>
  </r>
  <r>
    <s v="NIKE"/>
    <n v="1185732"/>
    <d v="2021-08-10T00:00:00"/>
    <s v="Midwest"/>
    <s v="Indiana"/>
    <s v="Indianapolis"/>
    <n v="60"/>
    <n v="1071.5999999999999"/>
    <n v="0.47"/>
    <x v="2"/>
    <s v="Nike Court Vintage Premium"/>
    <s v="CT1726-100"/>
  </r>
  <r>
    <s v="NIKE"/>
    <n v="1185732"/>
    <d v="2021-08-10T00:00:00"/>
    <s v="Midwest"/>
    <s v="Indiana"/>
    <s v="Indianapolis"/>
    <n v="53"/>
    <n v="1120.95"/>
    <n v="0.45"/>
    <x v="2"/>
    <s v="Nike Air Max 97"/>
    <s v="CT4525-001"/>
  </r>
  <r>
    <s v="NIKE"/>
    <n v="1185732"/>
    <d v="2021-08-10T00:00:00"/>
    <s v="Midwest"/>
    <s v="Indiana"/>
    <s v="Indianapolis"/>
    <n v="91"/>
    <n v="2604.42"/>
    <n v="0.53"/>
    <x v="2"/>
    <s v="Nike SB Bruin High"/>
    <s v="923112-001"/>
  </r>
  <r>
    <s v="NIKE"/>
    <n v="1185732"/>
    <d v="2021-09-11T00:00:00"/>
    <s v="Midwest"/>
    <s v="Indiana"/>
    <s v="Indianapolis"/>
    <n v="133"/>
    <n v="2370.06"/>
    <n v="0.54"/>
    <x v="2"/>
    <s v="Air Jordan XXXIV PF"/>
    <s v="BQ3381-600"/>
  </r>
  <r>
    <s v="NIKE"/>
    <n v="1185732"/>
    <d v="2021-09-11T00:00:00"/>
    <s v="Midwest"/>
    <s v="Indiana"/>
    <s v="Indianapolis"/>
    <n v="74"/>
    <n v="1073"/>
    <n v="0.5"/>
    <x v="2"/>
    <s v="Nike Metcon 5"/>
    <s v="AO2982-076"/>
  </r>
  <r>
    <s v="NIKE"/>
    <n v="1185732"/>
    <d v="2021-09-11T00:00:00"/>
    <s v="Midwest"/>
    <s v="Indiana"/>
    <s v="Indianapolis"/>
    <n v="49"/>
    <n v="529.69000000000005"/>
    <n v="0.47"/>
    <x v="2"/>
    <s v="Nike React Phantom Run Flyknit 2"/>
    <s v="CJ0277-002"/>
  </r>
  <r>
    <s v="NIKE"/>
    <n v="1185732"/>
    <d v="2021-09-11T00:00:00"/>
    <s v="Midwest"/>
    <s v="Indiana"/>
    <s v="Indianapolis"/>
    <n v="41"/>
    <n v="462.48"/>
    <n v="0.47"/>
    <x v="2"/>
    <s v="Nike Joyride Run Flyknit"/>
    <s v="AQ2730-009"/>
  </r>
  <r>
    <s v="NIKE"/>
    <n v="1185732"/>
    <d v="2021-09-11T00:00:00"/>
    <s v="Midwest"/>
    <s v="Indiana"/>
    <s v="Indianapolis"/>
    <n v="42"/>
    <n v="554.4"/>
    <n v="0.4"/>
    <x v="2"/>
    <s v="Nike Air Max 90"/>
    <s v="CT1030-100"/>
  </r>
  <r>
    <s v="NIKE"/>
    <n v="1185732"/>
    <d v="2021-09-11T00:00:00"/>
    <s v="Midwest"/>
    <s v="Indiana"/>
    <s v="Indianapolis"/>
    <n v="68"/>
    <n v="1272.96"/>
    <n v="0.52"/>
    <x v="2"/>
    <s v="Nike Air VaporMax 360"/>
    <s v="CK9671-001"/>
  </r>
  <r>
    <s v="NIKE"/>
    <n v="1185732"/>
    <d v="2021-10-10T00:00:00"/>
    <s v="Midwest"/>
    <s v="Indiana"/>
    <s v="Indianapolis"/>
    <n v="116"/>
    <n v="2520.6799999999998"/>
    <n v="0.53"/>
    <x v="2"/>
    <s v="Nike Offcourt"/>
    <s v="BQ4632-602"/>
  </r>
  <r>
    <s v="NIKE"/>
    <n v="1185732"/>
    <d v="2021-10-10T00:00:00"/>
    <s v="Midwest"/>
    <s v="Indiana"/>
    <s v="Indianapolis"/>
    <n v="65"/>
    <n v="1144"/>
    <n v="0.55000000000000004"/>
    <x v="2"/>
    <s v="Nike React Phantom Run Flyknit 2"/>
    <s v="CJ0280-001"/>
  </r>
  <r>
    <s v="NIKE"/>
    <n v="1185732"/>
    <d v="2021-10-10T00:00:00"/>
    <s v="Midwest"/>
    <s v="Indiana"/>
    <s v="Indianapolis"/>
    <n v="38"/>
    <n v="571.52"/>
    <n v="0.47"/>
    <x v="2"/>
    <s v="Jordan Break"/>
    <s v="AR6374-402"/>
  </r>
  <r>
    <s v="NIKE"/>
    <n v="1185732"/>
    <d v="2021-10-10T00:00:00"/>
    <s v="Midwest"/>
    <s v="Indiana"/>
    <s v="Indianapolis"/>
    <n v="44"/>
    <n v="667.92"/>
    <n v="0.46"/>
    <x v="2"/>
    <s v="LeBron 7 QS"/>
    <s v="CU5646-001"/>
  </r>
  <r>
    <s v="NIKE"/>
    <n v="1185732"/>
    <d v="2021-10-10T00:00:00"/>
    <s v="Midwest"/>
    <s v="Indiana"/>
    <s v="Indianapolis"/>
    <n v="38"/>
    <n v="685.52"/>
    <n v="0.44"/>
    <x v="2"/>
    <s v="Nike In-Season TR 9"/>
    <s v="AR4543-013"/>
  </r>
  <r>
    <s v="NIKE"/>
    <n v="1185732"/>
    <d v="2021-10-10T00:00:00"/>
    <s v="Midwest"/>
    <s v="Indiana"/>
    <s v="Indianapolis"/>
    <n v="83"/>
    <n v="2111.52"/>
    <n v="0.53"/>
    <x v="2"/>
    <s v="Nike Joyride Run FlyKnit"/>
    <s v="CI3707-100"/>
  </r>
  <r>
    <s v="NIKE"/>
    <n v="1185732"/>
    <d v="2021-11-10T00:00:00"/>
    <s v="Midwest"/>
    <s v="Indiana"/>
    <s v="Indianapolis"/>
    <n v="123"/>
    <n v="2571.9299999999998"/>
    <n v="0.51"/>
    <x v="2"/>
    <s v="Nike ZoomX Vista Grind"/>
    <s v="CQ9500-100"/>
  </r>
  <r>
    <s v="NIKE"/>
    <n v="1185732"/>
    <d v="2021-11-10T00:00:00"/>
    <s v="Midwest"/>
    <s v="Indiana"/>
    <s v="Indianapolis"/>
    <n v="98"/>
    <n v="1778.7"/>
    <n v="0.55000000000000004"/>
    <x v="2"/>
    <s v="Nike Air Force 1 Sage Low"/>
    <s v="CJ1642-002"/>
  </r>
  <r>
    <s v="NIKE"/>
    <n v="1185732"/>
    <d v="2021-11-10T00:00:00"/>
    <s v="Midwest"/>
    <s v="Indiana"/>
    <s v="Indianapolis"/>
    <n v="81"/>
    <n v="1244.1600000000001"/>
    <n v="0.48"/>
    <x v="2"/>
    <s v="Nike Air Force 1 '07 LV8"/>
    <s v="CD0888-002"/>
  </r>
  <r>
    <s v="NIKE"/>
    <n v="1185732"/>
    <d v="2021-11-10T00:00:00"/>
    <s v="Midwest"/>
    <s v="Indiana"/>
    <s v="Indianapolis"/>
    <n v="83"/>
    <n v="1411"/>
    <n v="0.5"/>
    <x v="2"/>
    <s v="Nike Air Max 720"/>
    <s v="CI3868-001"/>
  </r>
  <r>
    <s v="NIKE"/>
    <n v="1185732"/>
    <d v="2021-11-10T00:00:00"/>
    <s v="Midwest"/>
    <s v="Indiana"/>
    <s v="Indianapolis"/>
    <n v="75"/>
    <n v="1650"/>
    <n v="0.4"/>
    <x v="2"/>
    <s v="Nike Air Max Dia"/>
    <s v="CJ0636-100"/>
  </r>
  <r>
    <s v="NIKE"/>
    <n v="1185732"/>
    <d v="2021-11-10T00:00:00"/>
    <s v="Midwest"/>
    <s v="Indiana"/>
    <s v="Indianapolis"/>
    <n v="91"/>
    <n v="2997.54"/>
    <n v="0.54"/>
    <x v="2"/>
    <s v="Air Jordan 1 Mid SE"/>
    <s v="852542-087"/>
  </r>
  <r>
    <s v="NIKE"/>
    <n v="1185732"/>
    <d v="2021-12-09T00:00:00"/>
    <s v="Midwest"/>
    <s v="Indiana"/>
    <s v="Indianapolis"/>
    <n v="150"/>
    <n v="4437"/>
    <n v="0.51"/>
    <x v="2"/>
    <s v="Nike Daybreak"/>
    <s v="CK2351-601"/>
  </r>
  <r>
    <s v="NIKE"/>
    <n v="1185732"/>
    <d v="2021-12-09T00:00:00"/>
    <s v="Midwest"/>
    <s v="Indiana"/>
    <s v="Indianapolis"/>
    <n v="108"/>
    <n v="2910.6"/>
    <n v="0.55000000000000004"/>
    <x v="2"/>
    <s v="Nike SB Shane"/>
    <s v="BV0657-400"/>
  </r>
  <r>
    <s v="NIKE"/>
    <n v="1185732"/>
    <d v="2021-12-09T00:00:00"/>
    <s v="Midwest"/>
    <s v="Indiana"/>
    <s v="Indianapolis"/>
    <n v="105"/>
    <n v="2366.6999999999998"/>
    <n v="0.46"/>
    <x v="2"/>
    <s v="Nike Mercurial Vapor 13 Club Neymar Jr. TF"/>
    <s v="AT8000-104"/>
  </r>
  <r>
    <s v="NIKE"/>
    <n v="1185732"/>
    <d v="2021-12-09T00:00:00"/>
    <s v="Midwest"/>
    <s v="Indiana"/>
    <s v="Indianapolis"/>
    <n v="87"/>
    <n v="1957.5"/>
    <n v="0.5"/>
    <x v="2"/>
    <s v="Air Jordan 1 Mid"/>
    <s v="554724-066"/>
  </r>
  <r>
    <s v="NIKE"/>
    <n v="1185732"/>
    <d v="2021-12-09T00:00:00"/>
    <s v="Midwest"/>
    <s v="Indiana"/>
    <s v="Indianapolis"/>
    <n v="84"/>
    <n v="1950.48"/>
    <n v="0.43"/>
    <x v="2"/>
    <s v="Nike Air Max 270 React"/>
    <s v="CJ0619-100"/>
  </r>
  <r>
    <s v="NIKE"/>
    <n v="1185732"/>
    <d v="2021-12-09T00:00:00"/>
    <s v="Midwest"/>
    <s v="Indiana"/>
    <s v="Indianapolis"/>
    <n v="120"/>
    <n v="3720"/>
    <n v="0.5"/>
    <x v="2"/>
    <s v="Nike Air Max 98"/>
    <s v="CJ0592-001"/>
  </r>
  <r>
    <s v="NIKE"/>
    <n v="1185732"/>
    <d v="2021-01-17T00:00:00"/>
    <s v="Midwest"/>
    <s v="Indiana"/>
    <s v="Indianapolis"/>
    <n v="125"/>
    <n v="2080"/>
    <n v="0.52"/>
    <x v="2"/>
    <s v="Nike Joyride Dual Run Premium"/>
    <s v="CT3867-001"/>
  </r>
  <r>
    <s v="NIKE"/>
    <n v="1185732"/>
    <d v="2021-01-17T00:00:00"/>
    <s v="Midwest"/>
    <s v="Indiana"/>
    <s v="Indianapolis"/>
    <n v="75"/>
    <n v="1320"/>
    <n v="0.55000000000000004"/>
    <x v="2"/>
    <s v="Nike Free RN Flyknit 3.0 2020"/>
    <s v="CJ0267-001"/>
  </r>
  <r>
    <s v="NIKE"/>
    <n v="1185732"/>
    <d v="2021-01-17T00:00:00"/>
    <s v="Midwest"/>
    <s v="Indiana"/>
    <s v="Indianapolis"/>
    <n v="87"/>
    <n v="1196.25"/>
    <n v="0.55000000000000004"/>
    <x v="2"/>
    <s v="Nike Mercurial Vapor 13 Club Neymar Jr IC"/>
    <s v="AT7998-104"/>
  </r>
  <r>
    <s v="NIKE"/>
    <n v="1185732"/>
    <d v="2021-01-17T00:00:00"/>
    <s v="Midwest"/>
    <s v="Indiana"/>
    <s v="Indianapolis"/>
    <n v="45"/>
    <n v="704.7"/>
    <n v="0.54"/>
    <x v="2"/>
    <s v="Nike Mercurial Vapor 13 Elite Neymar Jr. FG"/>
    <s v="AT7898-104"/>
  </r>
  <r>
    <s v="NIKE"/>
    <n v="1185732"/>
    <d v="2021-01-17T00:00:00"/>
    <s v="Midwest"/>
    <s v="Indiana"/>
    <s v="Indianapolis"/>
    <n v="54"/>
    <n v="1129.1400000000001"/>
    <n v="0.51"/>
    <x v="2"/>
    <s v="PG 4 EP"/>
    <s v="CD5086-500"/>
  </r>
  <r>
    <s v="NIKE"/>
    <n v="1185732"/>
    <d v="2021-01-17T00:00:00"/>
    <s v="Midwest"/>
    <s v="Indiana"/>
    <s v="Indianapolis"/>
    <n v="75"/>
    <n v="1275"/>
    <n v="0.5"/>
    <x v="2"/>
    <s v="Air Max 97 LX"/>
    <s v="CJ0625-700"/>
  </r>
  <r>
    <s v="NIKE"/>
    <n v="1185732"/>
    <d v="2021-02-17T00:00:00"/>
    <s v="Midwest"/>
    <s v="Indiana"/>
    <s v="Indianapolis"/>
    <n v="149"/>
    <n v="2655.18"/>
    <n v="0.54"/>
    <x v="2"/>
    <s v="Nike Air Max 90"/>
    <s v="CT4352-104"/>
  </r>
  <r>
    <s v="NIKE"/>
    <n v="1185732"/>
    <d v="2021-02-17T00:00:00"/>
    <s v="Midwest"/>
    <s v="Indiana"/>
    <s v="Indianapolis"/>
    <n v="50"/>
    <n v="1045"/>
    <n v="0.55000000000000004"/>
    <x v="2"/>
    <s v="Jordan 'Why Not?' Zer0.3 PF"/>
    <s v="CD3002-103"/>
  </r>
  <r>
    <s v="NIKE"/>
    <n v="1185732"/>
    <d v="2021-02-17T00:00:00"/>
    <s v="Midwest"/>
    <s v="Indiana"/>
    <s v="Indianapolis"/>
    <n v="75"/>
    <n v="1032.75"/>
    <n v="0.51"/>
    <x v="2"/>
    <s v="Nike Air Zoom SuperRep"/>
    <s v="CD3460-010"/>
  </r>
  <r>
    <s v="NIKE"/>
    <n v="1185732"/>
    <d v="2021-02-17T00:00:00"/>
    <s v="Northeast"/>
    <s v="West Virginia"/>
    <s v="Charleston"/>
    <n v="49"/>
    <n v="882.98"/>
    <n v="0.53"/>
    <x v="2"/>
    <s v="Nike Metcon 5 AMP"/>
    <s v="CD3395-006"/>
  </r>
  <r>
    <s v="NIKE"/>
    <n v="1185732"/>
    <d v="2021-02-17T00:00:00"/>
    <s v="Northeast"/>
    <s v="West Virginia"/>
    <s v="Charleston"/>
    <n v="65"/>
    <n v="1653.6"/>
    <n v="0.53"/>
    <x v="2"/>
    <s v="Nike Air Max Tailwind 99"/>
    <s v="CQ6569-001"/>
  </r>
  <r>
    <s v="NIKE"/>
    <n v="1185732"/>
    <d v="2021-02-17T00:00:00"/>
    <s v="Northeast"/>
    <s v="West Virginia"/>
    <s v="Charleston"/>
    <n v="105"/>
    <n v="1360.8"/>
    <n v="0.54"/>
    <x v="2"/>
    <s v="Nike Mercurial Vapor 13 Club IC"/>
    <s v="AT7997-606"/>
  </r>
  <r>
    <s v="NIKE"/>
    <n v="1185732"/>
    <d v="2021-03-16T00:00:00"/>
    <s v="Northeast"/>
    <s v="West Virginia"/>
    <s v="Charleston"/>
    <n v="165"/>
    <n v="2356.1999999999998"/>
    <n v="0.51"/>
    <x v="2"/>
    <s v="Nike Air Max 97"/>
    <s v="CI3708-700"/>
  </r>
  <r>
    <s v="NIKE"/>
    <n v="1185732"/>
    <d v="2021-03-16T00:00:00"/>
    <s v="Northeast"/>
    <s v="West Virginia"/>
    <s v="Charleston"/>
    <n v="69"/>
    <n v="1006.02"/>
    <n v="0.54"/>
    <x v="2"/>
    <s v="Nike Air Max Triax"/>
    <s v="CT1104-700"/>
  </r>
  <r>
    <s v="NIKE"/>
    <n v="1185732"/>
    <d v="2021-03-16T00:00:00"/>
    <s v="Northeast"/>
    <s v="West Virginia"/>
    <s v="Charleston"/>
    <n v="91"/>
    <n v="933.66"/>
    <n v="0.54"/>
    <x v="2"/>
    <s v="LeBron 17 Low"/>
    <s v="CD5007-102"/>
  </r>
  <r>
    <s v="NIKE"/>
    <n v="1185732"/>
    <d v="2021-03-16T00:00:00"/>
    <s v="Northeast"/>
    <s v="West Virginia"/>
    <s v="Charleston"/>
    <n v="49"/>
    <n v="597.30999999999995"/>
    <n v="0.53"/>
    <x v="2"/>
    <s v="Nike Mercurial Vapor 13 Academy Neymar Jr. TF"/>
    <s v="AT7995-104"/>
  </r>
  <r>
    <s v="NIKE"/>
    <n v="1185732"/>
    <d v="2021-03-16T00:00:00"/>
    <s v="Northeast"/>
    <s v="West Virginia"/>
    <s v="Charleston"/>
    <n v="59"/>
    <n v="1091.5"/>
    <n v="0.5"/>
    <x v="2"/>
    <s v="Nike Air Max 2090"/>
    <s v="BV9977-101"/>
  </r>
  <r>
    <s v="NIKE"/>
    <n v="1185732"/>
    <d v="2021-03-16T00:00:00"/>
    <s v="Northeast"/>
    <s v="West Virginia"/>
    <s v="Charleston"/>
    <n v="81"/>
    <n v="1268.46"/>
    <n v="0.54"/>
    <x v="2"/>
    <s v="Nike Renew Fusion"/>
    <s v="CD0200-003"/>
  </r>
  <r>
    <s v="NIKE"/>
    <n v="1185732"/>
    <d v="2021-04-17T00:00:00"/>
    <s v="Northeast"/>
    <s v="West Virginia"/>
    <s v="Charleston"/>
    <n v="143"/>
    <n v="1969.11"/>
    <n v="0.51"/>
    <x v="2"/>
    <s v="LeBron 17"/>
    <s v="BQ3177-100"/>
  </r>
  <r>
    <s v="NIKE"/>
    <n v="1185732"/>
    <d v="2021-04-17T00:00:00"/>
    <s v="Northeast"/>
    <s v="West Virginia"/>
    <s v="Charleston"/>
    <n v="75"/>
    <n v="1155"/>
    <n v="0.55000000000000004"/>
    <x v="2"/>
    <s v="Nike Air Max 720 OBJ Slip"/>
    <s v="DA4155-400"/>
  </r>
  <r>
    <s v="NIKE"/>
    <n v="1185732"/>
    <d v="2021-04-17T00:00:00"/>
    <s v="Northeast"/>
    <s v="West Virginia"/>
    <s v="Charleston"/>
    <n v="68"/>
    <n v="697.68"/>
    <n v="0.54"/>
    <x v="2"/>
    <s v="Nike SuperRep Go"/>
    <s v="CJ0773-010"/>
  </r>
  <r>
    <s v="NIKE"/>
    <n v="1185732"/>
    <d v="2021-04-17T00:00:00"/>
    <s v="Northeast"/>
    <s v="West Virginia"/>
    <s v="Charleston"/>
    <n v="47"/>
    <n v="611"/>
    <n v="0.52"/>
    <x v="2"/>
    <s v="Nike Air Max 90 Premium"/>
    <s v="CQ0912-100"/>
  </r>
  <r>
    <s v="NIKE"/>
    <n v="1185732"/>
    <d v="2021-04-17T00:00:00"/>
    <s v="Northeast"/>
    <s v="West Virginia"/>
    <s v="Charleston"/>
    <n v="56"/>
    <n v="1848"/>
    <n v="0.55000000000000004"/>
    <x v="2"/>
    <s v="Nike Mercurial Superfly 7 Elite SE FG"/>
    <s v="CT1099-093"/>
  </r>
  <r>
    <s v="NIKE"/>
    <n v="1185732"/>
    <d v="2021-04-17T00:00:00"/>
    <s v="Northeast"/>
    <s v="West Virginia"/>
    <s v="Charleston"/>
    <n v="94"/>
    <n v="2253.1799999999998"/>
    <n v="0.51"/>
    <x v="2"/>
    <s v="Nike Epic Phantom React A.I.R. Cody Hudson"/>
    <s v="CI1718-001"/>
  </r>
  <r>
    <s v="NIKE"/>
    <n v="1185732"/>
    <d v="2021-05-18T00:00:00"/>
    <s v="Northeast"/>
    <s v="West Virginia"/>
    <s v="Charleston"/>
    <n v="179"/>
    <n v="5398.64"/>
    <n v="0.52"/>
    <x v="2"/>
    <s v="Nike Air Max 90"/>
    <s v="CD0490-101"/>
  </r>
  <r>
    <s v="NIKE"/>
    <n v="1185732"/>
    <d v="2021-05-18T00:00:00"/>
    <s v="Northeast"/>
    <s v="West Virginia"/>
    <s v="Charleston"/>
    <n v="87"/>
    <n v="1641.69"/>
    <n v="0.51"/>
    <x v="2"/>
    <s v="Nike Mercurial Superfly 7 Club TF"/>
    <s v="AT7980-606"/>
  </r>
  <r>
    <s v="NIKE"/>
    <n v="1185732"/>
    <d v="2021-05-18T00:00:00"/>
    <s v="Northeast"/>
    <s v="West Virginia"/>
    <s v="Charleston"/>
    <n v="77"/>
    <n v="1355.2"/>
    <n v="0.55000000000000004"/>
    <x v="2"/>
    <s v="Nike Zoom Gravity"/>
    <s v="BQ3202-011"/>
  </r>
  <r>
    <s v="NIKE"/>
    <n v="1185732"/>
    <d v="2021-05-18T00:00:00"/>
    <s v="Northeast"/>
    <s v="West Virginia"/>
    <s v="Charleston"/>
    <n v="50"/>
    <n v="907.5"/>
    <n v="0.55000000000000004"/>
    <x v="2"/>
    <s v="Nike Air Max 270 React ENG"/>
    <s v="CD0113-400"/>
  </r>
  <r>
    <s v="NIKE"/>
    <n v="1185732"/>
    <d v="2021-05-18T00:00:00"/>
    <s v="Northeast"/>
    <s v="West Virginia"/>
    <s v="Charleston"/>
    <n v="68"/>
    <n v="1542.24"/>
    <n v="0.54"/>
    <x v="2"/>
    <s v="Nike Air Force 1 Type"/>
    <s v="CQ2344-100"/>
  </r>
  <r>
    <s v="NIKE"/>
    <n v="1185732"/>
    <d v="2021-05-18T00:00:00"/>
    <s v="Northeast"/>
    <s v="West Virginia"/>
    <s v="Charleston"/>
    <n v="95"/>
    <n v="2717"/>
    <n v="0.55000000000000004"/>
    <x v="2"/>
    <s v="Nike Air Max 270 React"/>
    <s v="AO4971-700"/>
  </r>
  <r>
    <s v="NIKE"/>
    <n v="1185732"/>
    <d v="2021-06-17T00:00:00"/>
    <s v="Northeast"/>
    <s v="West Virginia"/>
    <s v="Charleston"/>
    <n v="150"/>
    <n v="3354"/>
    <n v="0.52"/>
    <x v="2"/>
    <s v="Nike React Presto"/>
    <s v="AV2605-101"/>
  </r>
  <r>
    <s v="NIKE"/>
    <n v="1185732"/>
    <d v="2021-06-17T00:00:00"/>
    <s v="Northeast"/>
    <s v="West Virginia"/>
    <s v="Charleston"/>
    <n v="119"/>
    <n v="2201.5"/>
    <n v="0.5"/>
    <x v="2"/>
    <s v="Nike Legend React"/>
    <s v="AA1625-009"/>
  </r>
  <r>
    <s v="NIKE"/>
    <n v="1185732"/>
    <d v="2021-06-17T00:00:00"/>
    <s v="Northeast"/>
    <s v="West Virginia"/>
    <s v="Charleston"/>
    <n v="81"/>
    <n v="1443.42"/>
    <n v="0.54"/>
    <x v="2"/>
    <s v="Air Jordan 1 Low SE"/>
    <s v="CK3022-005"/>
  </r>
  <r>
    <s v="NIKE"/>
    <n v="1185732"/>
    <d v="2021-06-17T00:00:00"/>
    <s v="Northeast"/>
    <s v="West Virginia"/>
    <s v="Charleston"/>
    <n v="69"/>
    <n v="1184.04"/>
    <n v="0.52"/>
    <x v="2"/>
    <s v="NikeCourt Air Max Wildcard"/>
    <s v="AO7351-104"/>
  </r>
  <r>
    <s v="NIKE"/>
    <n v="1185732"/>
    <d v="2021-06-17T00:00:00"/>
    <s v="Northeast"/>
    <s v="West Virginia"/>
    <s v="Charleston"/>
    <n v="74"/>
    <n v="1668.7"/>
    <n v="0.55000000000000004"/>
    <x v="2"/>
    <s v="Nike Blazer Low"/>
    <s v="AJ9515-001"/>
  </r>
  <r>
    <s v="NIKE"/>
    <n v="1185732"/>
    <d v="2021-06-17T00:00:00"/>
    <s v="Northeast"/>
    <s v="West Virginia"/>
    <s v="Charleston"/>
    <n v="115"/>
    <n v="3528.2"/>
    <n v="0.52"/>
    <x v="2"/>
    <s v="Zoom LeBron 3 QS"/>
    <s v="AO2434-101"/>
  </r>
  <r>
    <s v="NIKE"/>
    <n v="1185732"/>
    <d v="2021-07-16T00:00:00"/>
    <s v="Northeast"/>
    <s v="West Virginia"/>
    <s v="Charleston"/>
    <n v="182"/>
    <n v="5205.2"/>
    <n v="0.52"/>
    <x v="2"/>
    <s v="Nike Free Metcon 3"/>
    <s v="CJ0861-010"/>
  </r>
  <r>
    <s v="NIKE"/>
    <n v="1185732"/>
    <d v="2021-07-16T00:00:00"/>
    <s v="Northeast"/>
    <s v="West Virginia"/>
    <s v="Charleston"/>
    <n v="116"/>
    <n v="3074"/>
    <n v="0.53"/>
    <x v="2"/>
    <s v="KD Trey 5 VII EP"/>
    <s v="AT1198-401"/>
  </r>
  <r>
    <s v="NIKE"/>
    <n v="1185732"/>
    <d v="2021-07-16T00:00:00"/>
    <s v="Northeast"/>
    <s v="West Virginia"/>
    <s v="Charleston"/>
    <n v="98"/>
    <n v="2545.06"/>
    <n v="0.53"/>
    <x v="2"/>
    <s v="Nike Mercurial Vapor 13 Academy TF"/>
    <s v="AT7996-606"/>
  </r>
  <r>
    <s v="NIKE"/>
    <n v="1185732"/>
    <d v="2021-07-16T00:00:00"/>
    <s v="Northeast"/>
    <s v="West Virginia"/>
    <s v="Charleston"/>
    <n v="77"/>
    <n v="1884.96"/>
    <n v="0.51"/>
    <x v="2"/>
    <s v="Jordan React Havoc SE"/>
    <s v="CK2772-101"/>
  </r>
  <r>
    <s v="NIKE"/>
    <n v="1185732"/>
    <d v="2021-07-16T00:00:00"/>
    <s v="Northeast"/>
    <s v="West Virginia"/>
    <s v="Charleston"/>
    <n v="87"/>
    <n v="2536.92"/>
    <n v="0.54"/>
    <x v="2"/>
    <s v="Nike SB Air Max Stefan Janoski 2"/>
    <s v="AQ7477-009"/>
  </r>
  <r>
    <s v="NIKE"/>
    <n v="1185732"/>
    <d v="2021-07-16T00:00:00"/>
    <s v="Northeast"/>
    <s v="West Virginia"/>
    <s v="Charleston"/>
    <n v="133"/>
    <n v="4524.66"/>
    <n v="0.54"/>
    <x v="2"/>
    <s v="Nike Free RN Flyknit 3.0"/>
    <s v="AQ5707-001"/>
  </r>
  <r>
    <s v="NIKE"/>
    <n v="1185732"/>
    <d v="2021-08-17T00:00:00"/>
    <s v="Northeast"/>
    <s v="West Virginia"/>
    <s v="Charleston"/>
    <n v="131"/>
    <n v="3133.52"/>
    <n v="0.52"/>
    <x v="2"/>
    <s v="Nike ISPA Joyride Envelope"/>
    <s v="BV4584-001"/>
  </r>
  <r>
    <s v="NIKE"/>
    <n v="1185732"/>
    <d v="2021-08-17T00:00:00"/>
    <s v="Northeast"/>
    <s v="West Virginia"/>
    <s v="Charleston"/>
    <n v="90"/>
    <n v="2079"/>
    <n v="0.55000000000000004"/>
    <x v="2"/>
    <s v="Nike Mercurial Superfly 7 Elite SE FG"/>
    <s v="CD6721-808"/>
  </r>
  <r>
    <s v="NIKE"/>
    <n v="1185732"/>
    <d v="2021-08-17T00:00:00"/>
    <s v="Northeast"/>
    <s v="West Virginia"/>
    <s v="Charleston"/>
    <n v="87"/>
    <n v="1719.12"/>
    <n v="0.52"/>
    <x v="2"/>
    <s v="Nike Phantom Venom Academy FG"/>
    <s v="AO0566-606"/>
  </r>
  <r>
    <s v="NIKE"/>
    <n v="1185732"/>
    <d v="2021-08-17T00:00:00"/>
    <s v="Northeast"/>
    <s v="West Virginia"/>
    <s v="Charleston"/>
    <n v="72"/>
    <n v="1321.92"/>
    <n v="0.51"/>
    <x v="2"/>
    <s v="Nike Air Ghost Racer"/>
    <s v="AT5410-003"/>
  </r>
  <r>
    <s v="NIKE"/>
    <n v="1185732"/>
    <d v="2021-08-17T00:00:00"/>
    <s v="Northeast"/>
    <s v="West Virginia"/>
    <s v="Charleston"/>
    <n v="68"/>
    <n v="1799.28"/>
    <n v="0.54"/>
    <x v="2"/>
    <s v="Nike ACG Air Terra Antarktik"/>
    <s v="BV6348-300"/>
  </r>
  <r>
    <s v="NIKE"/>
    <n v="1185732"/>
    <d v="2021-08-17T00:00:00"/>
    <s v="Northeast"/>
    <s v="West Virginia"/>
    <s v="Charleston"/>
    <n v="115"/>
    <n v="3353.4"/>
    <n v="0.54"/>
    <x v="2"/>
    <s v="Nike Air Max 2 Light"/>
    <s v="CI3703-401"/>
  </r>
  <r>
    <s v="NIKE"/>
    <n v="1185732"/>
    <d v="2021-09-18T00:00:00"/>
    <s v="Northeast"/>
    <s v="West Virginia"/>
    <s v="Charleston"/>
    <n v="154"/>
    <n v="2670.36"/>
    <n v="0.51"/>
    <x v="2"/>
    <s v="Nike Mercurial Superfly 7 Academy MG"/>
    <s v="AT7946-414"/>
  </r>
  <r>
    <s v="NIKE"/>
    <n v="1185732"/>
    <d v="2021-09-18T00:00:00"/>
    <s v="Northeast"/>
    <s v="West Virginia"/>
    <s v="Charleston"/>
    <n v="91"/>
    <n v="1398.67"/>
    <n v="0.53"/>
    <x v="2"/>
    <s v="Nike AlphaDunk"/>
    <s v="BQ5401-001"/>
  </r>
  <r>
    <s v="NIKE"/>
    <n v="1185732"/>
    <d v="2021-09-18T00:00:00"/>
    <s v="Northeast"/>
    <s v="West Virginia"/>
    <s v="Charleston"/>
    <n v="68"/>
    <n v="881.28"/>
    <n v="0.54"/>
    <x v="2"/>
    <s v="Nike Daybreak SP"/>
    <s v="BV7725-500"/>
  </r>
  <r>
    <s v="NIKE"/>
    <n v="1185732"/>
    <d v="2021-09-18T00:00:00"/>
    <s v="Northeast"/>
    <s v="West Virginia"/>
    <s v="Charleston"/>
    <n v="59"/>
    <n v="678.5"/>
    <n v="0.5"/>
    <x v="2"/>
    <s v="Nike x MMW Joyride CC3 Setter"/>
    <s v="CU7623-002"/>
  </r>
  <r>
    <s v="NIKE"/>
    <n v="1185732"/>
    <d v="2021-09-18T00:00:00"/>
    <s v="Northeast"/>
    <s v="West Virginia"/>
    <s v="Charleston"/>
    <n v="61"/>
    <n v="1015.04"/>
    <n v="0.52"/>
    <x v="2"/>
    <s v="Nike Air Max 95 SP"/>
    <s v="CK5669-400"/>
  </r>
  <r>
    <s v="NIKE"/>
    <n v="1185732"/>
    <d v="2021-09-18T00:00:00"/>
    <s v="Northeast"/>
    <s v="West Virginia"/>
    <s v="Charleston"/>
    <n v="75"/>
    <n v="1377"/>
    <n v="0.51"/>
    <x v="2"/>
    <s v="Nike SB Blazer Low GT"/>
    <s v="704939-103"/>
  </r>
  <r>
    <s v="NIKE"/>
    <n v="1185732"/>
    <d v="2021-10-17T00:00:00"/>
    <s v="Northeast"/>
    <s v="West Virginia"/>
    <s v="Charleston"/>
    <n v="115"/>
    <n v="2546.1"/>
    <n v="0.54"/>
    <x v="2"/>
    <s v="LeBron 17 Monstars"/>
    <s v="CD5050-400"/>
  </r>
  <r>
    <s v="NIKE"/>
    <n v="1185732"/>
    <d v="2021-10-17T00:00:00"/>
    <s v="Northeast"/>
    <s v="West Virginia"/>
    <s v="Charleston"/>
    <n v="80"/>
    <n v="1331.2"/>
    <n v="0.52"/>
    <x v="2"/>
    <s v="Kyrie 5 x Bandulu"/>
    <s v="CK5836-100"/>
  </r>
  <r>
    <s v="NIKE"/>
    <n v="1185732"/>
    <d v="2021-10-17T00:00:00"/>
    <s v="Northeast"/>
    <s v="West Virginia"/>
    <s v="Charleston"/>
    <n v="44"/>
    <n v="769.56"/>
    <n v="0.53"/>
    <x v="2"/>
    <s v="Nike Air Max Impact"/>
    <s v="CI1396-600"/>
  </r>
  <r>
    <s v="NIKE"/>
    <n v="1185732"/>
    <d v="2021-10-17T00:00:00"/>
    <s v="Northeast"/>
    <s v="West Virginia"/>
    <s v="Charleston"/>
    <n v="47"/>
    <n v="797.12"/>
    <n v="0.53"/>
    <x v="2"/>
    <s v="Nike Air Max 90 QS"/>
    <s v="CD0916-001"/>
  </r>
  <r>
    <s v="NIKE"/>
    <n v="1185732"/>
    <d v="2021-10-17T00:00:00"/>
    <s v="Northeast"/>
    <s v="West Virginia"/>
    <s v="Charleston"/>
    <n v="53"/>
    <n v="1195.1500000000001"/>
    <n v="0.55000000000000004"/>
    <x v="2"/>
    <s v="Nike React Element 55 SE"/>
    <s v="BV1507-001"/>
  </r>
  <r>
    <s v="NIKE"/>
    <n v="1185732"/>
    <d v="2021-10-17T00:00:00"/>
    <s v="Northeast"/>
    <s v="West Virginia"/>
    <s v="Charleston"/>
    <n v="84"/>
    <n v="1974"/>
    <n v="0.5"/>
    <x v="2"/>
    <s v="Jordan Proto-Max 720"/>
    <s v="BQ6623-070"/>
  </r>
  <r>
    <s v="NIKE"/>
    <n v="1185732"/>
    <d v="2021-11-17T00:00:00"/>
    <s v="Northeast"/>
    <s v="West Virginia"/>
    <s v="Charleston"/>
    <n v="117"/>
    <n v="2676.96"/>
    <n v="0.52"/>
    <x v="2"/>
    <s v="Nike Phantom Vision 2 Academy Dynamic Fit MG"/>
    <s v="CD4156-606"/>
  </r>
  <r>
    <s v="NIKE"/>
    <n v="1185732"/>
    <d v="2021-11-17T00:00:00"/>
    <s v="Northeast"/>
    <s v="West Virginia"/>
    <s v="Charleston"/>
    <n v="95"/>
    <n v="1661.55"/>
    <n v="0.53"/>
    <x v="2"/>
    <s v="Nike React Element 55 SE"/>
    <s v="CI3831-200"/>
  </r>
  <r>
    <s v="NIKE"/>
    <n v="1185732"/>
    <d v="2021-11-17T00:00:00"/>
    <s v="Northeast"/>
    <s v="West Virginia"/>
    <s v="Charleston"/>
    <n v="77"/>
    <n v="1232"/>
    <n v="0.5"/>
    <x v="2"/>
    <s v="Nike Air Max2 Light"/>
    <s v="AO1741-003"/>
  </r>
  <r>
    <s v="NIKE"/>
    <n v="1185732"/>
    <d v="2021-11-17T00:00:00"/>
    <s v="Northeast"/>
    <s v="West Virginia"/>
    <s v="Charleston"/>
    <n v="91"/>
    <n v="1901.9"/>
    <n v="0.55000000000000004"/>
    <x v="2"/>
    <s v="Nike Air Max 270"/>
    <s v="AH8050-100"/>
  </r>
  <r>
    <s v="NIKE"/>
    <n v="1185732"/>
    <d v="2021-11-17T00:00:00"/>
    <s v="Northeast"/>
    <s v="West Virginia"/>
    <s v="Charleston"/>
    <n v="78"/>
    <n v="2563.08"/>
    <n v="0.53"/>
    <x v="2"/>
    <s v="Nike Phantom Vision 2 Club Dynamic Fit MG"/>
    <s v="CD4159-606"/>
  </r>
  <r>
    <s v="NIKE"/>
    <n v="1185732"/>
    <d v="2021-11-17T00:00:00"/>
    <s v="Northeast"/>
    <s v="West Virginia"/>
    <s v="Charleston"/>
    <n v="100"/>
    <n v="3264"/>
    <n v="0.51"/>
    <x v="2"/>
    <s v="Nike Air Force 1 '07 LV8"/>
    <s v="CK4363-100"/>
  </r>
  <r>
    <s v="NIKE"/>
    <n v="1185732"/>
    <d v="2021-12-16T00:00:00"/>
    <s v="Northeast"/>
    <s v="West Virginia"/>
    <s v="Charleston"/>
    <n v="176"/>
    <n v="5491.2"/>
    <n v="0.52"/>
    <x v="2"/>
    <s v="Nike Air Max 90"/>
    <s v="CN8490-100"/>
  </r>
  <r>
    <s v="NIKE"/>
    <n v="1185732"/>
    <d v="2021-12-16T00:00:00"/>
    <s v="Northeast"/>
    <s v="West Virginia"/>
    <s v="Charleston"/>
    <n v="135"/>
    <n v="3650.4"/>
    <n v="0.52"/>
    <x v="2"/>
    <s v="Nike Free RN 5.0 2020"/>
    <s v="CI9921-001"/>
  </r>
  <r>
    <s v="NIKE"/>
    <n v="1185732"/>
    <d v="2021-12-16T00:00:00"/>
    <s v="Northeast"/>
    <s v="West Virginia"/>
    <s v="Charleston"/>
    <n v="112"/>
    <n v="2968"/>
    <n v="0.53"/>
    <x v="2"/>
    <s v="Nike Phantom Vision Academy Dynamic Fit TF"/>
    <s v="AO3269-717"/>
  </r>
  <r>
    <s v="NIKE"/>
    <n v="1185732"/>
    <d v="2021-12-16T00:00:00"/>
    <s v="Northeast"/>
    <s v="West Virginia"/>
    <s v="Charleston"/>
    <n v="102"/>
    <n v="2757.06"/>
    <n v="0.51"/>
    <x v="2"/>
    <s v="Nike ACG MOC 3.0"/>
    <s v="CI9367-301"/>
  </r>
  <r>
    <s v="NIKE"/>
    <n v="1185732"/>
    <d v="2021-12-16T00:00:00"/>
    <s v="Northeast"/>
    <s v="West Virginia"/>
    <s v="Charleston"/>
    <n v="95"/>
    <n v="2897.5"/>
    <n v="0.5"/>
    <x v="2"/>
    <s v="Nike Mercurial Vapor 13 Academy Neymar Jr. MG"/>
    <s v="AT7960-104"/>
  </r>
  <r>
    <s v="NIKE"/>
    <n v="1185732"/>
    <d v="2021-12-16T00:00:00"/>
    <s v="Northeast"/>
    <s v="West Virginia"/>
    <s v="Charleston"/>
    <n v="122"/>
    <n v="4562.8"/>
    <n v="0.55000000000000004"/>
    <x v="2"/>
    <s v="Nike Air DSVM"/>
    <s v="AT8179-100"/>
  </r>
  <r>
    <s v="NIKE"/>
    <n v="1185732"/>
    <d v="2021-01-24T00:00:00"/>
    <s v="Northeast"/>
    <s v="West Virginia"/>
    <s v="Charleston"/>
    <n v="106"/>
    <n v="1749"/>
    <n v="0.5"/>
    <x v="2"/>
    <s v="Nike x Carhartt WIP Air Max 95"/>
    <s v="AV3866-001"/>
  </r>
  <r>
    <s v="NIKE"/>
    <n v="1185732"/>
    <d v="2021-01-24T00:00:00"/>
    <s v="Northeast"/>
    <s v="West Virginia"/>
    <s v="Charleston"/>
    <n v="68"/>
    <n v="1086.6400000000001"/>
    <n v="0.47"/>
    <x v="2"/>
    <s v="Nike Odyssey React Flyknit 2"/>
    <s v="AH1015-010"/>
  </r>
  <r>
    <s v="NIKE"/>
    <n v="1185732"/>
    <d v="2021-01-24T00:00:00"/>
    <s v="Northeast"/>
    <s v="West Virginia"/>
    <s v="Charleston"/>
    <n v="63"/>
    <n v="695.52"/>
    <n v="0.46"/>
    <x v="2"/>
    <s v="Nike Tiempo Legend 8 Elite FG"/>
    <s v="AT5293-004"/>
  </r>
  <r>
    <s v="NIKE"/>
    <n v="1185732"/>
    <d v="2021-01-24T00:00:00"/>
    <s v="Northeast"/>
    <s v="West Virginia"/>
    <s v="Charleston"/>
    <n v="20"/>
    <n v="280"/>
    <n v="0.5"/>
    <x v="2"/>
    <s v="Nike Mercurial Superfly 7 Club MG"/>
    <s v="AT7949-606"/>
  </r>
  <r>
    <s v="NIKE"/>
    <n v="1185732"/>
    <d v="2021-01-24T00:00:00"/>
    <s v="Northeast"/>
    <s v="West Virginia"/>
    <s v="Charleston"/>
    <n v="33"/>
    <n v="595.98"/>
    <n v="0.43"/>
    <x v="2"/>
    <s v="Nike Joyride CC3 Setter"/>
    <s v="AT6395-002"/>
  </r>
  <r>
    <s v="NIKE"/>
    <n v="1185732"/>
    <d v="2021-01-24T00:00:00"/>
    <s v="Northeast"/>
    <s v="West Virginia"/>
    <s v="Charleston"/>
    <n v="59"/>
    <n v="778.8"/>
    <n v="0.4"/>
    <x v="2"/>
    <s v="Nike Renew Run"/>
    <s v="CK6357-005"/>
  </r>
  <r>
    <s v="NIKE"/>
    <n v="1185732"/>
    <d v="2021-02-22T00:00:00"/>
    <s v="Northeast"/>
    <s v="West Virginia"/>
    <s v="Charleston"/>
    <n v="138"/>
    <n v="2340.48"/>
    <n v="0.53"/>
    <x v="2"/>
    <s v="Nike React Ianga"/>
    <s v="AV5555-001"/>
  </r>
  <r>
    <s v="NIKE"/>
    <n v="1185732"/>
    <d v="2021-02-22T00:00:00"/>
    <s v="Northeast"/>
    <s v="West Virginia"/>
    <s v="Charleston"/>
    <n v="38"/>
    <n v="594.32000000000005"/>
    <n v="0.46"/>
    <x v="2"/>
    <s v="Air Jordan 10 Retro"/>
    <s v="310805-137"/>
  </r>
  <r>
    <s v="NIKE"/>
    <n v="1185732"/>
    <d v="2021-02-22T00:00:00"/>
    <s v="Northeast"/>
    <s v="West Virginia"/>
    <s v="Charleston"/>
    <n v="46"/>
    <n v="518.88"/>
    <n v="0.47"/>
    <x v="2"/>
    <s v="Air Jordan 12 Retro"/>
    <s v="130690-017"/>
  </r>
  <r>
    <s v="NIKE"/>
    <n v="1185732"/>
    <d v="2021-02-22T00:00:00"/>
    <s v="Northeast"/>
    <s v="Maryland"/>
    <s v="Baltimore"/>
    <n v="14"/>
    <n v="196"/>
    <n v="0.5"/>
    <x v="2"/>
    <s v="Nike Air Max 270 React"/>
    <s v="CT1264-101"/>
  </r>
  <r>
    <s v="NIKE"/>
    <n v="1185732"/>
    <d v="2021-02-22T00:00:00"/>
    <s v="Northeast"/>
    <s v="Maryland"/>
    <s v="Baltimore"/>
    <n v="31"/>
    <n v="571.95000000000005"/>
    <n v="0.45"/>
    <x v="2"/>
    <s v="Nike Air Max 200 SP"/>
    <s v="CK5668-600"/>
  </r>
  <r>
    <s v="NIKE"/>
    <n v="1185732"/>
    <d v="2021-02-22T00:00:00"/>
    <s v="Northeast"/>
    <s v="Maryland"/>
    <s v="Baltimore"/>
    <n v="63"/>
    <n v="921.06"/>
    <n v="0.43"/>
    <x v="2"/>
    <s v="Nike Mercurial Superfly 7 Academy MDS MG"/>
    <s v="BQ5427-401"/>
  </r>
  <r>
    <s v="NIKE"/>
    <n v="1185732"/>
    <d v="2021-03-20T00:00:00"/>
    <s v="Northeast"/>
    <s v="Maryland"/>
    <s v="Baltimore"/>
    <n v="125"/>
    <n v="2120"/>
    <n v="0.53"/>
    <x v="2"/>
    <s v="Nike Air Zoom Winflo 6"/>
    <s v="AQ7497-300"/>
  </r>
  <r>
    <s v="NIKE"/>
    <n v="1185732"/>
    <d v="2021-03-20T00:00:00"/>
    <s v="Northeast"/>
    <s v="Maryland"/>
    <s v="Baltimore"/>
    <n v="39"/>
    <n v="623.22"/>
    <n v="0.47"/>
    <x v="2"/>
    <s v="Nike Air Max 97"/>
    <s v="CT4526-100"/>
  </r>
  <r>
    <s v="NIKE"/>
    <n v="1185732"/>
    <d v="2021-03-20T00:00:00"/>
    <s v="Northeast"/>
    <s v="Maryland"/>
    <s v="Baltimore"/>
    <n v="53"/>
    <n v="623.28"/>
    <n v="0.49"/>
    <x v="2"/>
    <s v="Nike Mercurial Vapor XII Club MG"/>
    <s v="AH7378-801"/>
  </r>
  <r>
    <s v="NIKE"/>
    <n v="1185732"/>
    <d v="2021-03-20T00:00:00"/>
    <s v="Northeast"/>
    <s v="Maryland"/>
    <s v="Baltimore"/>
    <n v="7"/>
    <n v="93.38"/>
    <n v="0.46"/>
    <x v="2"/>
    <s v="Nike Zoom Fly 3 Premium"/>
    <s v="CJ0404-001"/>
  </r>
  <r>
    <s v="NIKE"/>
    <n v="1185732"/>
    <d v="2021-03-20T00:00:00"/>
    <s v="Northeast"/>
    <s v="Maryland"/>
    <s v="Baltimore"/>
    <n v="22"/>
    <n v="406.78"/>
    <n v="0.43"/>
    <x v="2"/>
    <s v="Nike MX-720-818"/>
    <s v="CI3871-300"/>
  </r>
  <r>
    <s v="NIKE"/>
    <n v="1185732"/>
    <d v="2021-03-20T00:00:00"/>
    <s v="Northeast"/>
    <s v="Maryland"/>
    <s v="Baltimore"/>
    <n v="49"/>
    <n v="727.65"/>
    <n v="0.45"/>
    <x v="2"/>
    <s v="Nike React Element 55"/>
    <s v="BQ2728-012"/>
  </r>
  <r>
    <s v="NIKE"/>
    <n v="1185732"/>
    <d v="2021-04-21T00:00:00"/>
    <s v="Northeast"/>
    <s v="Maryland"/>
    <s v="Baltimore"/>
    <n v="128"/>
    <n v="2154.2399999999998"/>
    <n v="0.51"/>
    <x v="2"/>
    <s v="Nike SB Charge Slip Premium"/>
    <s v="CT3110-400"/>
  </r>
  <r>
    <s v="NIKE"/>
    <n v="1185732"/>
    <d v="2021-04-21T00:00:00"/>
    <s v="Northeast"/>
    <s v="Maryland"/>
    <s v="Baltimore"/>
    <n v="31"/>
    <n v="466.24"/>
    <n v="0.47"/>
    <x v="2"/>
    <s v="Nike Free RN 5.0 2020"/>
    <s v="CJ0270-601"/>
  </r>
  <r>
    <s v="NIKE"/>
    <n v="1185732"/>
    <d v="2021-04-21T00:00:00"/>
    <s v="Northeast"/>
    <s v="Maryland"/>
    <s v="Baltimore"/>
    <n v="33"/>
    <n v="388.08"/>
    <n v="0.49"/>
    <x v="2"/>
    <s v="Nike ZoomX Vista Grind"/>
    <s v="CT8919-700"/>
  </r>
  <r>
    <s v="NIKE"/>
    <n v="1185732"/>
    <d v="2021-04-21T00:00:00"/>
    <s v="Northeast"/>
    <s v="Maryland"/>
    <s v="Baltimore"/>
    <n v="13"/>
    <n v="164.97"/>
    <n v="0.47"/>
    <x v="2"/>
    <s v="Nike Air Force 1 React"/>
    <s v="CT1020-001"/>
  </r>
  <r>
    <s v="NIKE"/>
    <n v="1185732"/>
    <d v="2021-04-21T00:00:00"/>
    <s v="Northeast"/>
    <s v="Maryland"/>
    <s v="Baltimore"/>
    <n v="15"/>
    <n v="276.75"/>
    <n v="0.45"/>
    <x v="2"/>
    <s v="PG 4 EP"/>
    <s v="CD5082-001"/>
  </r>
  <r>
    <s v="NIKE"/>
    <n v="1185732"/>
    <d v="2021-04-21T00:00:00"/>
    <s v="Northeast"/>
    <s v="Maryland"/>
    <s v="Baltimore"/>
    <n v="52"/>
    <n v="732.16"/>
    <n v="0.44"/>
    <x v="2"/>
    <s v="Nike Air Zoom Pegasus 36"/>
    <s v="BV5739-500"/>
  </r>
  <r>
    <s v="NIKE"/>
    <n v="1185732"/>
    <d v="2021-05-20T00:00:00"/>
    <s v="Northeast"/>
    <s v="Maryland"/>
    <s v="Baltimore"/>
    <n v="118"/>
    <n v="3006.64"/>
    <n v="0.52"/>
    <x v="2"/>
    <s v="Nike Air Max 2090"/>
    <s v="CW4286-100"/>
  </r>
  <r>
    <s v="NIKE"/>
    <n v="1185732"/>
    <d v="2021-05-20T00:00:00"/>
    <s v="Northeast"/>
    <s v="Maryland"/>
    <s v="Baltimore"/>
    <n v="47"/>
    <n v="908.04"/>
    <n v="0.46"/>
    <x v="2"/>
    <s v="Nike Air Force 1 '07 LV8"/>
    <s v="CD0887-201"/>
  </r>
  <r>
    <s v="NIKE"/>
    <n v="1185732"/>
    <d v="2021-05-20T00:00:00"/>
    <s v="Northeast"/>
    <s v="Maryland"/>
    <s v="Baltimore"/>
    <n v="38"/>
    <n v="656.64"/>
    <n v="0.48"/>
    <x v="2"/>
    <s v="Kyrie 6 AS EP"/>
    <s v="CD5028-900"/>
  </r>
  <r>
    <s v="NIKE"/>
    <n v="1185732"/>
    <d v="2021-05-20T00:00:00"/>
    <s v="Northeast"/>
    <s v="Maryland"/>
    <s v="Baltimore"/>
    <n v="30"/>
    <n v="532.79999999999995"/>
    <n v="0.48"/>
    <x v="2"/>
    <s v="Nike Air VaporMax Flyknit 3"/>
    <s v="AJ6900-102"/>
  </r>
  <r>
    <s v="NIKE"/>
    <n v="1185732"/>
    <d v="2021-05-20T00:00:00"/>
    <s v="Northeast"/>
    <s v="Maryland"/>
    <s v="Baltimore"/>
    <n v="36"/>
    <n v="740.88"/>
    <n v="0.42"/>
    <x v="2"/>
    <s v="Nike Air Max Verona"/>
    <s v="CI9842-500"/>
  </r>
  <r>
    <s v="NIKE"/>
    <n v="1185732"/>
    <d v="2021-05-20T00:00:00"/>
    <s v="Northeast"/>
    <s v="Maryland"/>
    <s v="Baltimore"/>
    <n v="63"/>
    <n v="1343.16"/>
    <n v="0.41"/>
    <x v="2"/>
    <s v="Nike Air Force 1 Shadow"/>
    <s v="CI0919-100"/>
  </r>
  <r>
    <s v="NIKE"/>
    <n v="1185732"/>
    <d v="2021-06-22T00:00:00"/>
    <s v="Northeast"/>
    <s v="Maryland"/>
    <s v="Baltimore"/>
    <n v="125"/>
    <n v="2937.5"/>
    <n v="0.5"/>
    <x v="2"/>
    <s v="Nike Air Max Verona"/>
    <s v="CK7200-800"/>
  </r>
  <r>
    <s v="NIKE"/>
    <n v="1185732"/>
    <d v="2021-06-22T00:00:00"/>
    <s v="Northeast"/>
    <s v="Maryland"/>
    <s v="Baltimore"/>
    <n v="75"/>
    <n v="1445.25"/>
    <n v="0.47"/>
    <x v="2"/>
    <s v="Nike Air Tailwind 79"/>
    <s v="487754-303"/>
  </r>
  <r>
    <s v="NIKE"/>
    <n v="1185732"/>
    <d v="2021-06-22T00:00:00"/>
    <s v="Northeast"/>
    <s v="Maryland"/>
    <s v="Baltimore"/>
    <n v="47"/>
    <n v="869.5"/>
    <n v="0.5"/>
    <x v="2"/>
    <s v="Nike TiempoX Lunar Legend VII Pro TF"/>
    <s v="AH7249-118"/>
  </r>
  <r>
    <s v="NIKE"/>
    <n v="1185732"/>
    <d v="2021-06-22T00:00:00"/>
    <s v="Northeast"/>
    <s v="Maryland"/>
    <s v="Baltimore"/>
    <n v="44"/>
    <n v="814"/>
    <n v="0.5"/>
    <x v="2"/>
    <s v="Nike Air Max Plus III"/>
    <s v="CJ9684-001"/>
  </r>
  <r>
    <s v="NIKE"/>
    <n v="1185732"/>
    <d v="2021-06-22T00:00:00"/>
    <s v="Northeast"/>
    <s v="Maryland"/>
    <s v="Baltimore"/>
    <n v="42"/>
    <n v="905.52"/>
    <n v="0.44"/>
    <x v="2"/>
    <s v="Nike Zoom 2K"/>
    <s v="AO0354-108"/>
  </r>
  <r>
    <s v="NIKE"/>
    <n v="1185732"/>
    <d v="2021-06-22T00:00:00"/>
    <s v="Northeast"/>
    <s v="Maryland"/>
    <s v="Baltimore"/>
    <n v="84"/>
    <n v="2003.4"/>
    <n v="0.45"/>
    <x v="2"/>
    <s v="Nike Zoom Pegasus Turbo 2"/>
    <s v="AT2863-100"/>
  </r>
  <r>
    <s v="NIKE"/>
    <n v="1185732"/>
    <d v="2021-07-20T00:00:00"/>
    <s v="Northeast"/>
    <s v="Maryland"/>
    <s v="Baltimore"/>
    <n v="131"/>
    <n v="3337.88"/>
    <n v="0.52"/>
    <x v="2"/>
    <s v="Nike Kawa Shower"/>
    <s v="832528-001"/>
  </r>
  <r>
    <s v="NIKE"/>
    <n v="1185732"/>
    <d v="2021-07-20T00:00:00"/>
    <s v="Northeast"/>
    <s v="Maryland"/>
    <s v="Baltimore"/>
    <n v="72"/>
    <n v="1451.52"/>
    <n v="0.48"/>
    <x v="2"/>
    <s v="Nike React Infinity Run Flyknit"/>
    <s v="CD4371-001"/>
  </r>
  <r>
    <s v="NIKE"/>
    <n v="1185732"/>
    <d v="2021-07-20T00:00:00"/>
    <s v="Northeast"/>
    <s v="Maryland"/>
    <s v="Baltimore"/>
    <n v="60"/>
    <n v="1087.8"/>
    <n v="0.49"/>
    <x v="2"/>
    <s v="Air Jordan XXXIII"/>
    <s v="AQ8830-016"/>
  </r>
  <r>
    <s v="NIKE"/>
    <n v="1185732"/>
    <d v="2021-07-20T00:00:00"/>
    <s v="Northeast"/>
    <s v="Maryland"/>
    <s v="Baltimore"/>
    <n v="45"/>
    <n v="761.4"/>
    <n v="0.47"/>
    <x v="2"/>
    <s v="Nike Odyssey React"/>
    <s v="AO9819-001"/>
  </r>
  <r>
    <s v="NIKE"/>
    <n v="1185732"/>
    <d v="2021-07-20T00:00:00"/>
    <s v="Northeast"/>
    <s v="Maryland"/>
    <s v="Baltimore"/>
    <n v="51"/>
    <n v="1055.7"/>
    <n v="0.45"/>
    <x v="2"/>
    <s v="Nike Air Max 1 DNA Ch. 1"/>
    <s v="AR3863-101"/>
  </r>
  <r>
    <s v="NIKE"/>
    <n v="1185732"/>
    <d v="2021-07-20T00:00:00"/>
    <s v="Northeast"/>
    <s v="Maryland"/>
    <s v="Baltimore"/>
    <n v="102"/>
    <n v="2313.36"/>
    <n v="0.42"/>
    <x v="2"/>
    <s v="Nike Joyride Flyknit AW"/>
    <s v="CI3706-100"/>
  </r>
  <r>
    <s v="NIKE"/>
    <n v="1185732"/>
    <d v="2021-08-21T00:00:00"/>
    <s v="Northeast"/>
    <s v="Maryland"/>
    <s v="Baltimore"/>
    <n v="135"/>
    <n v="3434.4"/>
    <n v="0.53"/>
    <x v="2"/>
    <s v="Nike Legend React 2"/>
    <s v="AT1369-103"/>
  </r>
  <r>
    <s v="NIKE"/>
    <n v="1185732"/>
    <d v="2021-08-21T00:00:00"/>
    <s v="Northeast"/>
    <s v="Maryland"/>
    <s v="Baltimore"/>
    <n v="83"/>
    <n v="1701.5"/>
    <n v="0.5"/>
    <x v="2"/>
    <s v="Nike Metcon 5"/>
    <s v="AQ1189-009"/>
  </r>
  <r>
    <s v="NIKE"/>
    <n v="1185732"/>
    <d v="2021-08-21T00:00:00"/>
    <s v="Northeast"/>
    <s v="Maryland"/>
    <s v="Baltimore"/>
    <n v="60"/>
    <n v="1170"/>
    <n v="0.5"/>
    <x v="2"/>
    <s v="LeBron 7"/>
    <s v="CU5133-600"/>
  </r>
  <r>
    <s v="NIKE"/>
    <n v="1185732"/>
    <d v="2021-08-21T00:00:00"/>
    <s v="Northeast"/>
    <s v="Maryland"/>
    <s v="Baltimore"/>
    <n v="44"/>
    <n v="748.88"/>
    <n v="0.46"/>
    <x v="2"/>
    <s v="Nike Air VaporMax 360"/>
    <s v="CK9670-100"/>
  </r>
  <r>
    <s v="NIKE"/>
    <n v="1185732"/>
    <d v="2021-08-21T00:00:00"/>
    <s v="Northeast"/>
    <s v="Maryland"/>
    <s v="Baltimore"/>
    <n v="38"/>
    <n v="803.7"/>
    <n v="0.45"/>
    <x v="2"/>
    <s v="Nike Blazer Low QS Flyleather with at least 50% leather fibre"/>
    <s v="CI5546-100"/>
  </r>
  <r>
    <s v="NIKE"/>
    <n v="1185732"/>
    <d v="2021-08-21T00:00:00"/>
    <s v="Northeast"/>
    <s v="Maryland"/>
    <s v="Baltimore"/>
    <n v="81"/>
    <n v="1845.99"/>
    <n v="0.43"/>
    <x v="2"/>
    <s v="Nike SB Dunk High Pro"/>
    <s v="BQ6826-003"/>
  </r>
  <r>
    <s v="NIKE"/>
    <n v="1185732"/>
    <d v="2021-09-20T00:00:00"/>
    <s v="Northeast"/>
    <s v="Maryland"/>
    <s v="Baltimore"/>
    <n v="128"/>
    <n v="3198.72"/>
    <n v="0.51"/>
    <x v="2"/>
    <s v="Nike Air Max 90 FlyEase"/>
    <s v="CU0814-102"/>
  </r>
  <r>
    <s v="NIKE"/>
    <n v="1185732"/>
    <d v="2021-09-20T00:00:00"/>
    <s v="Northeast"/>
    <s v="Maryland"/>
    <s v="Baltimore"/>
    <n v="63"/>
    <n v="1247.4000000000001"/>
    <n v="0.45"/>
    <x v="2"/>
    <s v="Nike Metcon 5 AMP"/>
    <s v="CD3395-006"/>
  </r>
  <r>
    <s v="NIKE"/>
    <n v="1185732"/>
    <d v="2021-09-20T00:00:00"/>
    <s v="Northeast"/>
    <s v="Maryland"/>
    <s v="Baltimore"/>
    <n v="36"/>
    <n v="684"/>
    <n v="0.5"/>
    <x v="2"/>
    <s v="Nike M2K Tekno"/>
    <s v="AV4789-104"/>
  </r>
  <r>
    <s v="NIKE"/>
    <n v="1185732"/>
    <d v="2021-09-20T00:00:00"/>
    <s v="Northeast"/>
    <s v="Maryland"/>
    <s v="Baltimore"/>
    <n v="25"/>
    <n v="405"/>
    <n v="0.45"/>
    <x v="2"/>
    <s v="Nike React Kenny 55"/>
    <s v="CJ3312-001"/>
  </r>
  <r>
    <s v="NIKE"/>
    <n v="1185732"/>
    <d v="2021-09-20T00:00:00"/>
    <s v="Northeast"/>
    <s v="Maryland"/>
    <s v="Baltimore"/>
    <n v="30"/>
    <n v="619.20000000000005"/>
    <n v="0.43"/>
    <x v="2"/>
    <s v="Nike Air VaporMax 2019"/>
    <s v="AR6631-004"/>
  </r>
  <r>
    <s v="NIKE"/>
    <n v="1185732"/>
    <d v="2021-09-20T00:00:00"/>
    <s v="Northeast"/>
    <s v="Maryland"/>
    <s v="Baltimore"/>
    <n v="50"/>
    <n v="1080"/>
    <n v="0.4"/>
    <x v="2"/>
    <s v="Nike React Element 55"/>
    <s v="BQ6166-003"/>
  </r>
  <r>
    <s v="NIKE"/>
    <n v="1185732"/>
    <d v="2021-10-22T00:00:00"/>
    <s v="Northeast"/>
    <s v="Maryland"/>
    <s v="Baltimore"/>
    <n v="113"/>
    <n v="3173.04"/>
    <n v="0.54"/>
    <x v="2"/>
    <s v="Nike Air Force 1 Low Retro"/>
    <s v="CQ0492-001"/>
  </r>
  <r>
    <s v="NIKE"/>
    <n v="1185732"/>
    <d v="2021-10-22T00:00:00"/>
    <s v="Northeast"/>
    <s v="Maryland"/>
    <s v="Baltimore"/>
    <n v="58"/>
    <n v="1280.6400000000001"/>
    <n v="0.46"/>
    <x v="2"/>
    <s v="NikeCourt Zoom Cage 3"/>
    <s v="918193-700"/>
  </r>
  <r>
    <s v="NIKE"/>
    <n v="1185732"/>
    <d v="2021-10-22T00:00:00"/>
    <s v="Northeast"/>
    <s v="Maryland"/>
    <s v="Baltimore"/>
    <n v="25"/>
    <n v="563.5"/>
    <n v="0.46"/>
    <x v="2"/>
    <s v="Nike Air Max 90 Print"/>
    <s v="AQ0926-001"/>
  </r>
  <r>
    <s v="NIKE"/>
    <n v="1185732"/>
    <d v="2021-10-22T00:00:00"/>
    <s v="Northeast"/>
    <s v="Maryland"/>
    <s v="Baltimore"/>
    <n v="21"/>
    <n v="514.5"/>
    <n v="0.5"/>
    <x v="2"/>
    <s v="Nike Metcon Sport"/>
    <s v="AQ7489-008"/>
  </r>
  <r>
    <s v="NIKE"/>
    <n v="1185732"/>
    <d v="2021-10-22T00:00:00"/>
    <s v="Northeast"/>
    <s v="Maryland"/>
    <s v="Baltimore"/>
    <n v="20"/>
    <n v="448"/>
    <n v="0.4"/>
    <x v="2"/>
    <s v="Jordan Mars 270"/>
    <s v="CD7070-009"/>
  </r>
  <r>
    <s v="NIKE"/>
    <n v="1185732"/>
    <d v="2021-10-22T00:00:00"/>
    <s v="Northeast"/>
    <s v="Maryland"/>
    <s v="Baltimore"/>
    <n v="52"/>
    <n v="1248"/>
    <n v="0.4"/>
    <x v="2"/>
    <s v="Nike Air Zoom Vomero 14"/>
    <s v="AH7857-009"/>
  </r>
  <r>
    <s v="NIKE"/>
    <n v="1185732"/>
    <d v="2021-11-21T00:00:00"/>
    <s v="Northeast"/>
    <s v="Maryland"/>
    <s v="Baltimore"/>
    <n v="88"/>
    <n v="2807.2"/>
    <n v="0.55000000000000004"/>
    <x v="2"/>
    <s v="Nike Air Max 720"/>
    <s v="CT5229-001"/>
  </r>
  <r>
    <s v="NIKE"/>
    <n v="1185732"/>
    <d v="2021-11-21T00:00:00"/>
    <s v="Northeast"/>
    <s v="Maryland"/>
    <s v="Baltimore"/>
    <n v="51"/>
    <n v="1078.6500000000001"/>
    <n v="0.47"/>
    <x v="2"/>
    <s v="Nike Mercurial Vapor 13 Academy MDS IC"/>
    <s v="CJ1300-401"/>
  </r>
  <r>
    <s v="NIKE"/>
    <n v="1185732"/>
    <d v="2021-11-21T00:00:00"/>
    <s v="Northeast"/>
    <s v="Maryland"/>
    <s v="Baltimore"/>
    <n v="48"/>
    <n v="1176"/>
    <n v="0.5"/>
    <x v="2"/>
    <s v="Nike Zoom Fly"/>
    <s v="880848-005"/>
  </r>
  <r>
    <s v="NIKE"/>
    <n v="1185732"/>
    <d v="2021-11-21T00:00:00"/>
    <s v="Northeast"/>
    <s v="Maryland"/>
    <s v="Baltimore"/>
    <n v="41"/>
    <n v="905.28"/>
    <n v="0.46"/>
    <x v="2"/>
    <s v="Nike Zoom Fly 3"/>
    <s v="AT8240-003"/>
  </r>
  <r>
    <s v="NIKE"/>
    <n v="1185732"/>
    <d v="2021-11-21T00:00:00"/>
    <s v="Northeast"/>
    <s v="Maryland"/>
    <s v="Baltimore"/>
    <n v="31"/>
    <n v="763.84"/>
    <n v="0.44"/>
    <x v="2"/>
    <s v="Nike Air Zoom Pegasus 35"/>
    <s v="942851-002"/>
  </r>
  <r>
    <s v="NIKE"/>
    <n v="1185732"/>
    <d v="2021-11-21T00:00:00"/>
    <s v="Northeast"/>
    <s v="Maryland"/>
    <s v="Baltimore"/>
    <n v="63"/>
    <n v="1679.58"/>
    <n v="0.43"/>
    <x v="2"/>
    <s v="Nike Air Zoom Pegasus 36 Trail"/>
    <s v="AR5677-200"/>
  </r>
  <r>
    <s v="NIKE"/>
    <n v="1185732"/>
    <d v="2021-12-20T00:00:00"/>
    <s v="Northeast"/>
    <s v="Maryland"/>
    <s v="Baltimore"/>
    <n v="122"/>
    <n v="3477"/>
    <n v="0.5"/>
    <x v="2"/>
    <s v="KD13 EP"/>
    <s v="CI9949-001"/>
  </r>
  <r>
    <s v="NIKE"/>
    <n v="1185732"/>
    <d v="2021-12-20T00:00:00"/>
    <s v="Northeast"/>
    <s v="Maryland"/>
    <s v="Baltimore"/>
    <n v="65"/>
    <n v="1495"/>
    <n v="0.5"/>
    <x v="2"/>
    <s v="Nike Phantom Vision Club Dynamic Fit FG"/>
    <s v="AJ6959-717"/>
  </r>
  <r>
    <s v="NIKE"/>
    <n v="1185732"/>
    <d v="2021-12-20T00:00:00"/>
    <s v="Northeast"/>
    <s v="Maryland"/>
    <s v="Baltimore"/>
    <n v="65"/>
    <n v="1374.75"/>
    <n v="0.47"/>
    <x v="2"/>
    <s v="Nike Air Monarch IV"/>
    <s v="415445-102"/>
  </r>
  <r>
    <s v="NIKE"/>
    <n v="1185732"/>
    <d v="2021-12-20T00:00:00"/>
    <s v="Northeast"/>
    <s v="Maryland"/>
    <s v="Baltimore"/>
    <n v="44"/>
    <n v="1013.32"/>
    <n v="0.47"/>
    <x v="2"/>
    <s v="Zoom Freak 1"/>
    <s v="BQ5422-200"/>
  </r>
  <r>
    <s v="NIKE"/>
    <n v="1185732"/>
    <d v="2021-12-20T00:00:00"/>
    <s v="Northeast"/>
    <s v="Maryland"/>
    <s v="Baltimore"/>
    <n v="51"/>
    <n v="1129.1400000000001"/>
    <n v="0.41"/>
    <x v="2"/>
    <s v="Nike Mercurial Superfly 7 Academy IC"/>
    <s v="AT7975-606"/>
  </r>
  <r>
    <s v="NIKE"/>
    <n v="1185732"/>
    <d v="2021-12-20T00:00:00"/>
    <s v="Northeast"/>
    <s v="Maryland"/>
    <s v="Baltimore"/>
    <n v="72"/>
    <n v="1844.64"/>
    <n v="0.42"/>
    <x v="2"/>
    <s v="Air Jordan 1 Low"/>
    <s v="553558-125"/>
  </r>
  <r>
    <s v="NIKE"/>
    <n v="1185732"/>
    <d v="2021-01-17T00:00:00"/>
    <s v="Northeast"/>
    <s v="Maryland"/>
    <s v="Baltimore"/>
    <n v="137"/>
    <n v="2219.4"/>
    <n v="0.45"/>
    <x v="2"/>
    <s v="Nike Air Max 95 Print"/>
    <s v="AQ0925-002"/>
  </r>
  <r>
    <s v="NIKE"/>
    <n v="1185732"/>
    <d v="2021-01-17T00:00:00"/>
    <s v="Northeast"/>
    <s v="Maryland"/>
    <s v="Baltimore"/>
    <n v="81"/>
    <n v="1539"/>
    <n v="0.5"/>
    <x v="2"/>
    <s v="Nike P-6000"/>
    <s v="CD6404-800"/>
  </r>
  <r>
    <s v="NIKE"/>
    <n v="1185732"/>
    <d v="2021-01-17T00:00:00"/>
    <s v="Northeast"/>
    <s v="Maryland"/>
    <s v="Baltimore"/>
    <n v="91"/>
    <n v="1398.67"/>
    <n v="0.53"/>
    <x v="2"/>
    <s v="Nike Mercurial Vapor 13 Elite FG"/>
    <s v="AQ4176-049"/>
  </r>
  <r>
    <s v="NIKE"/>
    <n v="1185732"/>
    <d v="2021-01-17T00:00:00"/>
    <s v="Northeast"/>
    <s v="Maryland"/>
    <s v="Baltimore"/>
    <n v="47"/>
    <n v="827.2"/>
    <n v="0.55000000000000004"/>
    <x v="2"/>
    <s v="Nike SB Adversary Premium"/>
    <s v="CT3632-001"/>
  </r>
  <r>
    <s v="NIKE"/>
    <n v="1185732"/>
    <d v="2021-01-17T00:00:00"/>
    <s v="Northeast"/>
    <s v="Maryland"/>
    <s v="Baltimore"/>
    <n v="59"/>
    <n v="1214.22"/>
    <n v="0.42"/>
    <x v="2"/>
    <s v="Nike Air VaporMax 360"/>
    <s v="CK2718-003"/>
  </r>
  <r>
    <s v="NIKE"/>
    <n v="1185732"/>
    <d v="2021-01-17T00:00:00"/>
    <s v="Northeast"/>
    <s v="Maryland"/>
    <s v="Baltimore"/>
    <n v="81"/>
    <n v="1487.16"/>
    <n v="0.51"/>
    <x v="2"/>
    <s v="Nike Air Max 720"/>
    <s v="AO2924-401"/>
  </r>
  <r>
    <s v="NIKE"/>
    <n v="1185732"/>
    <d v="2021-02-15T00:00:00"/>
    <s v="Northeast"/>
    <s v="Maryland"/>
    <s v="Baltimore"/>
    <n v="144"/>
    <n v="2808"/>
    <n v="0.5"/>
    <x v="2"/>
    <s v="Nike Zoom KD12"/>
    <s v="AR4229-003"/>
  </r>
  <r>
    <s v="NIKE"/>
    <n v="1185732"/>
    <d v="2021-02-15T00:00:00"/>
    <s v="Northeast"/>
    <s v="Maryland"/>
    <s v="Baltimore"/>
    <n v="61"/>
    <n v="1038.22"/>
    <n v="0.46"/>
    <x v="2"/>
    <s v="Nike Free X Metcon 2"/>
    <s v="AQ8306-407"/>
  </r>
  <r>
    <s v="NIKE"/>
    <n v="1185732"/>
    <d v="2021-02-15T00:00:00"/>
    <s v="Northeast"/>
    <s v="Maryland"/>
    <s v="Baltimore"/>
    <n v="69"/>
    <n v="950.13"/>
    <n v="0.51"/>
    <x v="2"/>
    <s v="Nike Air Max 90"/>
    <s v="CD0881-104"/>
  </r>
  <r>
    <s v="NIKE"/>
    <n v="1185732"/>
    <d v="2021-02-15T00:00:00"/>
    <s v="Northeast"/>
    <s v="Delaware"/>
    <s v="Wilmington"/>
    <n v="45"/>
    <n v="816.75"/>
    <n v="0.55000000000000004"/>
    <x v="2"/>
    <s v="Air Jordan 4 Retro SE"/>
    <s v="CT5342-007"/>
  </r>
  <r>
    <s v="NIKE"/>
    <n v="1185732"/>
    <d v="2021-02-15T00:00:00"/>
    <s v="Northeast"/>
    <s v="Delaware"/>
    <s v="Wilmington"/>
    <n v="65"/>
    <n v="1199.25"/>
    <n v="0.41"/>
    <x v="2"/>
    <s v="Nike Air Max 95 Essential"/>
    <s v="CI3705-600"/>
  </r>
  <r>
    <s v="NIKE"/>
    <n v="1185732"/>
    <d v="2021-02-15T00:00:00"/>
    <s v="Northeast"/>
    <s v="Delaware"/>
    <s v="Wilmington"/>
    <n v="98"/>
    <n v="2025.66"/>
    <n v="0.53"/>
    <x v="2"/>
    <s v="Nike SB Zoom Stefan Janoski Canvas RM Premium"/>
    <s v="AQ7878-003"/>
  </r>
  <r>
    <s v="NIKE"/>
    <n v="1185732"/>
    <d v="2021-03-13T00:00:00"/>
    <s v="Northeast"/>
    <s v="Delaware"/>
    <s v="Wilmington"/>
    <n v="158"/>
    <n v="2616.48"/>
    <n v="0.46"/>
    <x v="2"/>
    <s v="Nike Phantom Venom Academy IC"/>
    <s v="AO0570-810"/>
  </r>
  <r>
    <s v="NIKE"/>
    <n v="1185732"/>
    <d v="2021-03-13T00:00:00"/>
    <s v="Northeast"/>
    <s v="Delaware"/>
    <s v="Wilmington"/>
    <n v="68"/>
    <n v="1193.4000000000001"/>
    <n v="0.45"/>
    <x v="2"/>
    <s v="Nike Air Max 270 React"/>
    <s v="CT5528-001"/>
  </r>
  <r>
    <s v="NIKE"/>
    <n v="1185732"/>
    <d v="2021-03-13T00:00:00"/>
    <s v="Northeast"/>
    <s v="Delaware"/>
    <s v="Wilmington"/>
    <n v="69"/>
    <n v="1080.54"/>
    <n v="0.54"/>
    <x v="2"/>
    <s v="Nike Zoom Rival Fly"/>
    <s v="CD7288-001"/>
  </r>
  <r>
    <s v="NIKE"/>
    <n v="1185732"/>
    <d v="2021-03-13T00:00:00"/>
    <s v="Northeast"/>
    <s v="Delaware"/>
    <s v="Wilmington"/>
    <n v="31"/>
    <n v="525.76"/>
    <n v="0.53"/>
    <x v="2"/>
    <s v="Nike Mercurial Superfly 7 Academy MDS TF"/>
    <s v="BQ5435-703"/>
  </r>
  <r>
    <s v="NIKE"/>
    <n v="1185732"/>
    <d v="2021-03-13T00:00:00"/>
    <s v="Northeast"/>
    <s v="Delaware"/>
    <s v="Wilmington"/>
    <n v="49"/>
    <n v="924.14"/>
    <n v="0.41"/>
    <x v="2"/>
    <s v="Nike Pegasus 36 FlyEase (Extra Wide)"/>
    <s v="BV0612-001"/>
  </r>
  <r>
    <s v="NIKE"/>
    <n v="1185732"/>
    <d v="2021-03-13T00:00:00"/>
    <s v="Northeast"/>
    <s v="Delaware"/>
    <s v="Wilmington"/>
    <n v="72"/>
    <n v="1404"/>
    <n v="0.5"/>
    <x v="2"/>
    <s v="Nike ISPA Air Max 720"/>
    <s v="CD2182-001"/>
  </r>
  <r>
    <s v="NIKE"/>
    <n v="1185732"/>
    <d v="2021-04-14T00:00:00"/>
    <s v="Northeast"/>
    <s v="Delaware"/>
    <s v="Wilmington"/>
    <n v="131"/>
    <n v="2358"/>
    <n v="0.5"/>
    <x v="2"/>
    <s v="Air Jordan OG"/>
    <s v="133000-106"/>
  </r>
  <r>
    <s v="NIKE"/>
    <n v="1185732"/>
    <d v="2021-04-14T00:00:00"/>
    <s v="Northeast"/>
    <s v="Delaware"/>
    <s v="Wilmington"/>
    <n v="61"/>
    <n v="1089.46"/>
    <n v="0.47"/>
    <x v="2"/>
    <s v="Nike Air Max 270 React ENG"/>
    <s v="CJ0579-400"/>
  </r>
  <r>
    <s v="NIKE"/>
    <n v="1185732"/>
    <d v="2021-04-14T00:00:00"/>
    <s v="Northeast"/>
    <s v="Delaware"/>
    <s v="Wilmington"/>
    <n v="59"/>
    <n v="876.15"/>
    <n v="0.55000000000000004"/>
    <x v="2"/>
    <s v="Nike Epic Phantom React Flyknit"/>
    <s v="BV0417-401"/>
  </r>
  <r>
    <s v="NIKE"/>
    <n v="1185732"/>
    <d v="2021-04-14T00:00:00"/>
    <s v="Northeast"/>
    <s v="Delaware"/>
    <s v="Wilmington"/>
    <n v="44"/>
    <n v="718.08"/>
    <n v="0.51"/>
    <x v="2"/>
    <s v="Nike Air Zoom Pegasus 36"/>
    <s v="AQ2203-003"/>
  </r>
  <r>
    <s v="NIKE"/>
    <n v="1185732"/>
    <d v="2021-04-14T00:00:00"/>
    <s v="Northeast"/>
    <s v="Delaware"/>
    <s v="Wilmington"/>
    <n v="45"/>
    <n v="951.75"/>
    <n v="0.45"/>
    <x v="2"/>
    <s v="Jordan Aerospace 720"/>
    <s v="BV5502-600"/>
  </r>
  <r>
    <s v="NIKE"/>
    <n v="1185732"/>
    <d v="2021-04-14T00:00:00"/>
    <s v="Northeast"/>
    <s v="Delaware"/>
    <s v="Wilmington"/>
    <n v="78"/>
    <n v="1600.56"/>
    <n v="0.54"/>
    <x v="2"/>
    <s v="Nike Air Max Plus III"/>
    <s v="CD7005-001"/>
  </r>
  <r>
    <s v="NIKE"/>
    <n v="1185732"/>
    <d v="2021-05-13T00:00:00"/>
    <s v="Northeast"/>
    <s v="Delaware"/>
    <s v="Wilmington"/>
    <n v="160"/>
    <n v="3916.8"/>
    <n v="0.48"/>
    <x v="2"/>
    <s v="Jordan Hydro 8"/>
    <s v="CD2803-001"/>
  </r>
  <r>
    <s v="NIKE"/>
    <n v="1185732"/>
    <d v="2021-05-13T00:00:00"/>
    <s v="Northeast"/>
    <s v="Delaware"/>
    <s v="Wilmington"/>
    <n v="69"/>
    <n v="1459.35"/>
    <n v="0.45"/>
    <x v="2"/>
    <s v="Nike x Undercover React"/>
    <s v="CJ6971-001"/>
  </r>
  <r>
    <s v="NIKE"/>
    <n v="1185732"/>
    <d v="2021-05-13T00:00:00"/>
    <s v="Northeast"/>
    <s v="Delaware"/>
    <s v="Wilmington"/>
    <n v="81"/>
    <n v="1726.92"/>
    <n v="0.52"/>
    <x v="2"/>
    <s v="Nike Air Max 90/1"/>
    <s v="AJ7695-100"/>
  </r>
  <r>
    <s v="NIKE"/>
    <n v="1185732"/>
    <d v="2021-05-13T00:00:00"/>
    <s v="Northeast"/>
    <s v="Delaware"/>
    <s v="Wilmington"/>
    <n v="65"/>
    <n v="1385.8"/>
    <n v="0.52"/>
    <x v="2"/>
    <s v="Nike Air Max 98"/>
    <s v="640744-016"/>
  </r>
  <r>
    <s v="NIKE"/>
    <n v="1185732"/>
    <d v="2021-05-13T00:00:00"/>
    <s v="Northeast"/>
    <s v="Delaware"/>
    <s v="Wilmington"/>
    <n v="74"/>
    <n v="1554"/>
    <n v="0.42"/>
    <x v="2"/>
    <s v="Nike Air Max 200"/>
    <s v="AQ2568-100"/>
  </r>
  <r>
    <s v="NIKE"/>
    <n v="1185732"/>
    <d v="2021-05-13T00:00:00"/>
    <s v="Northeast"/>
    <s v="Delaware"/>
    <s v="Wilmington"/>
    <n v="104"/>
    <n v="3088.8"/>
    <n v="0.55000000000000004"/>
    <x v="2"/>
    <s v="Nike Air Max 90"/>
    <s v="CT2007-100"/>
  </r>
  <r>
    <s v="NIKE"/>
    <n v="1185732"/>
    <d v="2021-06-15T00:00:00"/>
    <s v="Northeast"/>
    <s v="Delaware"/>
    <s v="Wilmington"/>
    <n v="189"/>
    <n v="4433.9399999999996"/>
    <n v="0.46"/>
    <x v="2"/>
    <s v="Nike Air Max 270 React"/>
    <s v="CI3866-100"/>
  </r>
  <r>
    <s v="NIKE"/>
    <n v="1185732"/>
    <d v="2021-06-15T00:00:00"/>
    <s v="Northeast"/>
    <s v="Delaware"/>
    <s v="Wilmington"/>
    <n v="120"/>
    <n v="2592"/>
    <n v="0.45"/>
    <x v="2"/>
    <s v="Nike Air Max 1 Premium"/>
    <s v="CU8861-460"/>
  </r>
  <r>
    <s v="NIKE"/>
    <n v="1185732"/>
    <d v="2021-06-15T00:00:00"/>
    <s v="Northeast"/>
    <s v="Delaware"/>
    <s v="Wilmington"/>
    <n v="85"/>
    <n v="1937.15"/>
    <n v="0.53"/>
    <x v="2"/>
    <s v="Nike Tiempo Legend 8 Club MG"/>
    <s v="AT6107-606"/>
  </r>
  <r>
    <s v="NIKE"/>
    <n v="1185732"/>
    <d v="2021-06-15T00:00:00"/>
    <s v="Northeast"/>
    <s v="Delaware"/>
    <s v="Wilmington"/>
    <n v="75"/>
    <n v="1691.25"/>
    <n v="0.55000000000000004"/>
    <x v="2"/>
    <s v="Nike Air Zoom Terra Kiger 6"/>
    <s v="CJ0219-400"/>
  </r>
  <r>
    <s v="NIKE"/>
    <n v="1185732"/>
    <d v="2021-06-15T00:00:00"/>
    <s v="Northeast"/>
    <s v="Delaware"/>
    <s v="Wilmington"/>
    <n v="75"/>
    <n v="1500"/>
    <n v="0.4"/>
    <x v="2"/>
    <s v="Nike Air Max 97 Utility"/>
    <s v="BQ5615-002"/>
  </r>
  <r>
    <s v="NIKE"/>
    <n v="1185732"/>
    <d v="2021-06-15T00:00:00"/>
    <s v="Northeast"/>
    <s v="Delaware"/>
    <s v="Wilmington"/>
    <n v="135"/>
    <n v="4006.8"/>
    <n v="0.53"/>
    <x v="2"/>
    <s v="Jordan Jumpman 2020 PF"/>
    <s v="BQ3448-400"/>
  </r>
  <r>
    <s v="NIKE"/>
    <n v="1185732"/>
    <d v="2021-07-13T00:00:00"/>
    <s v="Northeast"/>
    <s v="Delaware"/>
    <s v="Wilmington"/>
    <n v="182"/>
    <n v="4823"/>
    <n v="0.5"/>
    <x v="2"/>
    <s v="Nike ACG React Terra Gobe"/>
    <s v="BV6344-001"/>
  </r>
  <r>
    <s v="NIKE"/>
    <n v="1185732"/>
    <d v="2021-07-13T00:00:00"/>
    <s v="Northeast"/>
    <s v="Delaware"/>
    <s v="Wilmington"/>
    <n v="119"/>
    <n v="2516.85"/>
    <n v="0.45"/>
    <x v="2"/>
    <s v="Nike Air Max 90 SP"/>
    <s v="CQ6639-001"/>
  </r>
  <r>
    <s v="NIKE"/>
    <n v="1185732"/>
    <d v="2021-07-13T00:00:00"/>
    <s v="Northeast"/>
    <s v="Delaware"/>
    <s v="Wilmington"/>
    <n v="102"/>
    <n v="2258.2800000000002"/>
    <n v="0.54"/>
    <x v="2"/>
    <s v="Nike Air Force 1 '07 Essential"/>
    <s v="AO2132-401"/>
  </r>
  <r>
    <s v="NIKE"/>
    <n v="1185732"/>
    <d v="2021-07-13T00:00:00"/>
    <s v="Northeast"/>
    <s v="Delaware"/>
    <s v="Wilmington"/>
    <n v="90"/>
    <n v="2051.1"/>
    <n v="0.53"/>
    <x v="2"/>
    <s v="Nike Joyride Dual Run"/>
    <s v="CD4363-103"/>
  </r>
  <r>
    <s v="NIKE"/>
    <n v="1185732"/>
    <d v="2021-07-13T00:00:00"/>
    <s v="Northeast"/>
    <s v="Delaware"/>
    <s v="Wilmington"/>
    <n v="94"/>
    <n v="1965.54"/>
    <n v="0.41"/>
    <x v="2"/>
    <s v="Jordan Proto-React Z"/>
    <s v="CI3794-600"/>
  </r>
  <r>
    <s v="NIKE"/>
    <n v="1185732"/>
    <d v="2021-07-13T00:00:00"/>
    <s v="Northeast"/>
    <s v="Delaware"/>
    <s v="Wilmington"/>
    <n v="145"/>
    <n v="3987.5"/>
    <n v="0.5"/>
    <x v="2"/>
    <s v="Nike Air Max 270 React LX"/>
    <s v="CK4126-001"/>
  </r>
  <r>
    <s v="NIKE"/>
    <n v="1185732"/>
    <d v="2021-08-14T00:00:00"/>
    <s v="Northeast"/>
    <s v="Delaware"/>
    <s v="Wilmington"/>
    <n v="163"/>
    <n v="3993.5"/>
    <n v="0.49"/>
    <x v="2"/>
    <s v="Nike AF-1 Shadow SE"/>
    <s v="CQ3317-001"/>
  </r>
  <r>
    <s v="NIKE"/>
    <n v="1185732"/>
    <d v="2021-08-14T00:00:00"/>
    <s v="Northeast"/>
    <s v="Delaware"/>
    <s v="Wilmington"/>
    <n v="128"/>
    <n v="2767.36"/>
    <n v="0.46"/>
    <x v="2"/>
    <s v="NikeCourt Air Zoom Vapor X"/>
    <s v="AA8030-108"/>
  </r>
  <r>
    <s v="NIKE"/>
    <n v="1185732"/>
    <d v="2021-08-14T00:00:00"/>
    <s v="Northeast"/>
    <s v="Delaware"/>
    <s v="Wilmington"/>
    <n v="105"/>
    <n v="2205"/>
    <n v="0.5"/>
    <x v="2"/>
    <s v="Nike Bella Kai"/>
    <s v="AO3622-006"/>
  </r>
  <r>
    <s v="NIKE"/>
    <n v="1185732"/>
    <d v="2021-08-14T00:00:00"/>
    <s v="Northeast"/>
    <s v="Delaware"/>
    <s v="Wilmington"/>
    <n v="63"/>
    <n v="1291.5"/>
    <n v="0.5"/>
    <x v="2"/>
    <s v="Nike Mercurial Vapor 13 Club Neymar Jr. MG"/>
    <s v="AT7967-104"/>
  </r>
  <r>
    <s v="NIKE"/>
    <n v="1185732"/>
    <d v="2021-08-14T00:00:00"/>
    <s v="Northeast"/>
    <s v="Delaware"/>
    <s v="Wilmington"/>
    <n v="63"/>
    <n v="1417.5"/>
    <n v="0.45"/>
    <x v="2"/>
    <s v="Nike Mercurial Vapor 13 Club Neymar Jr. TF"/>
    <s v="AT8000-104"/>
  </r>
  <r>
    <s v="NIKE"/>
    <n v="1185732"/>
    <d v="2021-08-14T00:00:00"/>
    <s v="Northeast"/>
    <s v="Delaware"/>
    <s v="Wilmington"/>
    <n v="120"/>
    <n v="3681.6"/>
    <n v="0.52"/>
    <x v="2"/>
    <s v="Nike Mercurial Vapor 13 Elite Neymar Jr. FG"/>
    <s v="AT7898-104"/>
  </r>
  <r>
    <s v="NIKE"/>
    <n v="1185732"/>
    <d v="2021-09-13T00:00:00"/>
    <s v="Northeast"/>
    <s v="Delaware"/>
    <s v="Wilmington"/>
    <n v="142"/>
    <n v="3479"/>
    <n v="0.49"/>
    <x v="2"/>
    <s v="Nike Mercurial Vapor 13 Academy Neymar Jr. TF"/>
    <s v="AT7995-104"/>
  </r>
  <r>
    <s v="NIKE"/>
    <n v="1185732"/>
    <d v="2021-09-13T00:00:00"/>
    <s v="Northeast"/>
    <s v="Delaware"/>
    <s v="Wilmington"/>
    <n v="85"/>
    <n v="1797.75"/>
    <n v="0.45"/>
    <x v="2"/>
    <s v="Nike Mercurial Vapor 13 Academy Neymar Jr. MG"/>
    <s v="AT7960-104"/>
  </r>
  <r>
    <s v="NIKE"/>
    <n v="1185732"/>
    <d v="2021-09-13T00:00:00"/>
    <s v="Northeast"/>
    <s v="Delaware"/>
    <s v="Wilmington"/>
    <n v="61"/>
    <n v="1337.73"/>
    <n v="0.51"/>
    <x v="2"/>
    <s v="LeBron 17"/>
    <s v="BQ3177-100"/>
  </r>
  <r>
    <s v="NIKE"/>
    <n v="1185732"/>
    <d v="2021-09-13T00:00:00"/>
    <s v="Northeast"/>
    <s v="Delaware"/>
    <s v="Wilmington"/>
    <n v="60"/>
    <n v="1254.5999999999999"/>
    <n v="0.51"/>
    <x v="2"/>
    <s v="Nike Benassi"/>
    <s v="343881-412"/>
  </r>
  <r>
    <s v="NIKE"/>
    <n v="1185732"/>
    <d v="2021-09-13T00:00:00"/>
    <s v="Northeast"/>
    <s v="Delaware"/>
    <s v="Wilmington"/>
    <n v="60"/>
    <n v="1320"/>
    <n v="0.44"/>
    <x v="2"/>
    <s v="Nike Air Max Dia Icon Clash"/>
    <s v="AQ4312-107"/>
  </r>
  <r>
    <s v="NIKE"/>
    <n v="1185732"/>
    <d v="2021-09-13T00:00:00"/>
    <s v="Northeast"/>
    <s v="Delaware"/>
    <s v="Wilmington"/>
    <n v="84"/>
    <n v="2630.88"/>
    <n v="0.54"/>
    <x v="2"/>
    <s v="Air Jordan XXXIV PF"/>
    <s v="BQ3381-600"/>
  </r>
  <r>
    <s v="NIKE"/>
    <n v="1185732"/>
    <d v="2021-10-15T00:00:00"/>
    <s v="Northeast"/>
    <s v="Delaware"/>
    <s v="Wilmington"/>
    <n v="128"/>
    <n v="3225.6"/>
    <n v="0.45"/>
    <x v="2"/>
    <s v="LeBron Witness 4 EP"/>
    <s v="CD0188-101"/>
  </r>
  <r>
    <s v="NIKE"/>
    <n v="1185732"/>
    <d v="2021-10-15T00:00:00"/>
    <s v="Northeast"/>
    <s v="Delaware"/>
    <s v="Wilmington"/>
    <n v="90"/>
    <n v="2111.4"/>
    <n v="0.46"/>
    <x v="2"/>
    <s v="Nike Air Zoom Winflo 5"/>
    <s v="AA7406-006"/>
  </r>
  <r>
    <s v="NIKE"/>
    <n v="1185732"/>
    <d v="2021-10-15T00:00:00"/>
    <s v="Northeast"/>
    <s v="Delaware"/>
    <s v="Wilmington"/>
    <n v="52"/>
    <n v="1430"/>
    <n v="0.55000000000000004"/>
    <x v="2"/>
    <s v="Nike Air Max 90"/>
    <s v="CD0917-300"/>
  </r>
  <r>
    <s v="NIKE"/>
    <n v="1185732"/>
    <d v="2021-10-15T00:00:00"/>
    <s v="Northeast"/>
    <s v="Delaware"/>
    <s v="Wilmington"/>
    <n v="44"/>
    <n v="1144"/>
    <n v="0.5"/>
    <x v="2"/>
    <s v="PG 3 NASA"/>
    <s v="CI2666-400"/>
  </r>
  <r>
    <s v="NIKE"/>
    <n v="1185732"/>
    <d v="2021-10-15T00:00:00"/>
    <s v="Northeast"/>
    <s v="Delaware"/>
    <s v="Wilmington"/>
    <n v="49"/>
    <n v="1215.2"/>
    <n v="0.4"/>
    <x v="2"/>
    <s v="Nike React Sertu"/>
    <s v="AT5301-003"/>
  </r>
  <r>
    <s v="NIKE"/>
    <n v="1185732"/>
    <d v="2021-10-15T00:00:00"/>
    <s v="Northeast"/>
    <s v="Delaware"/>
    <s v="Wilmington"/>
    <n v="78"/>
    <n v="2702.7"/>
    <n v="0.55000000000000004"/>
    <x v="2"/>
    <s v="Nike React Element 55 SE"/>
    <s v="CD2153-001"/>
  </r>
  <r>
    <s v="NIKE"/>
    <n v="1185732"/>
    <d v="2021-11-14T00:00:00"/>
    <s v="Northeast"/>
    <s v="Delaware"/>
    <s v="Wilmington"/>
    <n v="135"/>
    <n v="3807"/>
    <n v="0.47"/>
    <x v="2"/>
    <s v="Nike SB Zoom Stefan Janoski Mid RM"/>
    <s v="AT7324-001"/>
  </r>
  <r>
    <s v="NIKE"/>
    <n v="1185732"/>
    <d v="2021-11-14T00:00:00"/>
    <s v="Northeast"/>
    <s v="Delaware"/>
    <s v="Wilmington"/>
    <n v="85"/>
    <n v="2072.3000000000002"/>
    <n v="0.46"/>
    <x v="2"/>
    <s v="Nike Zoom Rival Fly 2"/>
    <s v="CJ0710-004"/>
  </r>
  <r>
    <s v="NIKE"/>
    <n v="1185732"/>
    <d v="2021-11-14T00:00:00"/>
    <s v="Northeast"/>
    <s v="Delaware"/>
    <s v="Wilmington"/>
    <n v="86"/>
    <n v="2280.7199999999998"/>
    <n v="0.51"/>
    <x v="2"/>
    <s v="Nike Precision 4"/>
    <s v="CK1069-001"/>
  </r>
  <r>
    <s v="NIKE"/>
    <n v="1185732"/>
    <d v="2021-11-14T00:00:00"/>
    <s v="Northeast"/>
    <s v="Delaware"/>
    <s v="Wilmington"/>
    <n v="84"/>
    <n v="2270.52"/>
    <n v="0.53"/>
    <x v="2"/>
    <s v="Nike Renew Run Special Edition"/>
    <s v="CT3509-001"/>
  </r>
  <r>
    <s v="NIKE"/>
    <n v="1185732"/>
    <d v="2021-11-14T00:00:00"/>
    <s v="Northeast"/>
    <s v="Delaware"/>
    <s v="Wilmington"/>
    <n v="72"/>
    <n v="1728"/>
    <n v="0.4"/>
    <x v="2"/>
    <s v="Kyrie Flytrap 3 EP"/>
    <s v="CD0191-009"/>
  </r>
  <r>
    <s v="NIKE"/>
    <n v="1185732"/>
    <d v="2021-11-14T00:00:00"/>
    <s v="Northeast"/>
    <s v="Delaware"/>
    <s v="Wilmington"/>
    <n v="98"/>
    <n v="3449.6"/>
    <n v="0.55000000000000004"/>
    <x v="2"/>
    <s v="Nike Mercurial Vapor 13 Club Neymar Jr IC"/>
    <s v="AT7998-104"/>
  </r>
  <r>
    <s v="NIKE"/>
    <n v="1185732"/>
    <d v="2021-12-13T00:00:00"/>
    <s v="Northeast"/>
    <s v="Delaware"/>
    <s v="Wilmington"/>
    <n v="168"/>
    <n v="4895.5200000000004"/>
    <n v="0.47"/>
    <x v="2"/>
    <s v="Nike Air Max Alpha Savage"/>
    <s v="AT3378-471"/>
  </r>
  <r>
    <s v="NIKE"/>
    <n v="1185732"/>
    <d v="2021-12-13T00:00:00"/>
    <s v="Northeast"/>
    <s v="Delaware"/>
    <s v="Wilmington"/>
    <n v="100"/>
    <n v="2400"/>
    <n v="0.48"/>
    <x v="2"/>
    <s v="Jordan Max 200"/>
    <s v="CD6105-007"/>
  </r>
  <r>
    <s v="NIKE"/>
    <n v="1185732"/>
    <d v="2021-12-13T00:00:00"/>
    <s v="Northeast"/>
    <s v="Delaware"/>
    <s v="Wilmington"/>
    <n v="109"/>
    <n v="2943"/>
    <n v="0.54"/>
    <x v="2"/>
    <s v="Nike React Vision"/>
    <s v="CD4373-001"/>
  </r>
  <r>
    <s v="NIKE"/>
    <n v="1185732"/>
    <d v="2021-12-13T00:00:00"/>
    <s v="Northeast"/>
    <s v="Delaware"/>
    <s v="Wilmington"/>
    <n v="98"/>
    <n v="2804.76"/>
    <n v="0.54"/>
    <x v="2"/>
    <s v="Nike Phantom Vision 2 Club Dynamic Fit TF"/>
    <s v="CD4173-606"/>
  </r>
  <r>
    <s v="NIKE"/>
    <n v="1185732"/>
    <d v="2021-12-13T00:00:00"/>
    <s v="Northeast"/>
    <s v="Delaware"/>
    <s v="Wilmington"/>
    <n v="91"/>
    <n v="2220.4"/>
    <n v="0.4"/>
    <x v="2"/>
    <s v="Jordan Trunner NXT React"/>
    <s v="AV1201-600"/>
  </r>
  <r>
    <s v="NIKE"/>
    <n v="1185732"/>
    <d v="2021-12-13T00:00:00"/>
    <s v="Northeast"/>
    <s v="Delaware"/>
    <s v="Wilmington"/>
    <n v="123"/>
    <n v="3997.5"/>
    <n v="0.5"/>
    <x v="2"/>
    <s v="Kyrie Low 2"/>
    <s v="AV6337-003"/>
  </r>
  <r>
    <s v="NIKE"/>
    <n v="1185732"/>
    <d v="2021-01-10T00:00:00"/>
    <s v="Northeast"/>
    <s v="Delaware"/>
    <s v="Wilmington"/>
    <n v="138"/>
    <n v="2208"/>
    <n v="0.5"/>
    <x v="2"/>
    <s v="Nike Zoom Pegasus Turbo 2"/>
    <s v="CN6928-300"/>
  </r>
  <r>
    <s v="NIKE"/>
    <n v="1185732"/>
    <d v="2021-01-10T00:00:00"/>
    <s v="Northeast"/>
    <s v="Delaware"/>
    <s v="Wilmington"/>
    <n v="77"/>
    <n v="1194.27"/>
    <n v="0.47"/>
    <x v="2"/>
    <s v="Nike React Infinity Run Flyknit"/>
    <s v="CD4372-004"/>
  </r>
  <r>
    <s v="NIKE"/>
    <n v="1185732"/>
    <d v="2021-01-10T00:00:00"/>
    <s v="Northeast"/>
    <s v="Delaware"/>
    <s v="Wilmington"/>
    <n v="72"/>
    <n v="881.28"/>
    <n v="0.51"/>
    <x v="2"/>
    <s v="Nike Tiempo Legend 8 Academy MG"/>
    <s v="AT5292-606"/>
  </r>
  <r>
    <s v="NIKE"/>
    <n v="1185732"/>
    <d v="2021-01-10T00:00:00"/>
    <s v="Northeast"/>
    <s v="Delaware"/>
    <s v="Wilmington"/>
    <n v="38"/>
    <n v="513"/>
    <n v="0.5"/>
    <x v="2"/>
    <s v="Kyrie 5"/>
    <s v="AQ2456-007"/>
  </r>
  <r>
    <s v="NIKE"/>
    <n v="1185732"/>
    <d v="2021-01-10T00:00:00"/>
    <s v="Northeast"/>
    <s v="Delaware"/>
    <s v="Wilmington"/>
    <n v="47"/>
    <n v="770.8"/>
    <n v="0.4"/>
    <x v="2"/>
    <s v="Nike Flex 2020 RN"/>
    <s v="CJ0217-001"/>
  </r>
  <r>
    <s v="NIKE"/>
    <n v="1185732"/>
    <d v="2021-01-10T00:00:00"/>
    <s v="Northeast"/>
    <s v="Delaware"/>
    <s v="Wilmington"/>
    <n v="69"/>
    <n v="1252.3499999999999"/>
    <n v="0.55000000000000004"/>
    <x v="2"/>
    <s v="Nike Air Force 1 '07"/>
    <s v="315122-001"/>
  </r>
  <r>
    <s v="NIKE"/>
    <n v="1185732"/>
    <d v="2021-02-08T00:00:00"/>
    <s v="Northeast"/>
    <s v="Delaware"/>
    <s v="Wilmington"/>
    <n v="147"/>
    <n v="2399.04"/>
    <n v="0.48"/>
    <x v="2"/>
    <s v="Nike SB Chron Solarsoft Premium"/>
    <s v="CK0980-002"/>
  </r>
  <r>
    <s v="NIKE"/>
    <n v="1185732"/>
    <d v="2021-02-08T00:00:00"/>
    <s v="Northeast"/>
    <s v="Delaware"/>
    <s v="Wilmington"/>
    <n v="53"/>
    <n v="848"/>
    <n v="0.5"/>
    <x v="2"/>
    <s v="LeBron Soldier 13 SFG"/>
    <s v="AR4225-003"/>
  </r>
  <r>
    <s v="NIKE"/>
    <n v="1185732"/>
    <d v="2021-02-08T00:00:00"/>
    <s v="Northeast"/>
    <s v="Delaware"/>
    <s v="Wilmington"/>
    <n v="63"/>
    <n v="771.12"/>
    <n v="0.51"/>
    <x v="2"/>
    <s v="NikeCourt Air Max Vapor Wing Premium"/>
    <s v="CT3890-101"/>
  </r>
  <r>
    <s v="NIKE"/>
    <n v="1185732"/>
    <d v="2021-02-08T00:00:00"/>
    <s v="Northeast"/>
    <s v="New Jersey"/>
    <s v="Newark"/>
    <n v="30"/>
    <n v="461.1"/>
    <n v="0.53"/>
    <x v="2"/>
    <s v="Nike Mercurial Vapor 13 Club TF"/>
    <s v="AT7999-414"/>
  </r>
  <r>
    <s v="NIKE"/>
    <n v="1185732"/>
    <d v="2021-02-08T00:00:00"/>
    <s v="Northeast"/>
    <s v="New Jersey"/>
    <s v="Newark"/>
    <n v="47"/>
    <n v="770.8"/>
    <n v="0.4"/>
    <x v="2"/>
    <s v="Nike Phantom Vision 2 Elite Dynamic Fit FG"/>
    <s v="CD4161-606"/>
  </r>
  <r>
    <s v="NIKE"/>
    <n v="1185732"/>
    <d v="2021-02-08T00:00:00"/>
    <s v="Northeast"/>
    <s v="New Jersey"/>
    <s v="Newark"/>
    <n v="74"/>
    <n v="1255.04"/>
    <n v="0.53"/>
    <x v="2"/>
    <s v="Nike Air Skarn"/>
    <s v="CD2189-002"/>
  </r>
  <r>
    <s v="NIKE"/>
    <n v="1185732"/>
    <d v="2021-03-06T00:00:00"/>
    <s v="Northeast"/>
    <s v="New Jersey"/>
    <s v="Newark"/>
    <n v="144"/>
    <n v="2119.6799999999998"/>
    <n v="0.46"/>
    <x v="2"/>
    <s v="Nike Air Max 270 SE"/>
    <s v="CD6615-100"/>
  </r>
  <r>
    <s v="NIKE"/>
    <n v="1185732"/>
    <d v="2021-03-06T00:00:00"/>
    <s v="Northeast"/>
    <s v="New Jersey"/>
    <s v="Newark"/>
    <n v="58"/>
    <n v="909.44"/>
    <n v="0.49"/>
    <x v="2"/>
    <s v="Nike Zoom KD11 EP"/>
    <s v="AO2605-600"/>
  </r>
  <r>
    <s v="NIKE"/>
    <n v="1185732"/>
    <d v="2021-03-06T00:00:00"/>
    <s v="Northeast"/>
    <s v="New Jersey"/>
    <s v="Newark"/>
    <n v="59"/>
    <n v="750.48"/>
    <n v="0.53"/>
    <x v="2"/>
    <s v="Nike SB Blazer Low XT"/>
    <s v="864348-019"/>
  </r>
  <r>
    <s v="NIKE"/>
    <n v="1185732"/>
    <d v="2021-03-06T00:00:00"/>
    <s v="Northeast"/>
    <s v="New Jersey"/>
    <s v="Newark"/>
    <n v="22"/>
    <n v="308.88"/>
    <n v="0.52"/>
    <x v="2"/>
    <s v="Nike Air Max 720 Horizon"/>
    <s v="BQ5808-100"/>
  </r>
  <r>
    <s v="NIKE"/>
    <n v="1185732"/>
    <d v="2021-03-06T00:00:00"/>
    <s v="Northeast"/>
    <s v="New Jersey"/>
    <s v="Newark"/>
    <n v="34"/>
    <n v="657.9"/>
    <n v="0.45"/>
    <x v="2"/>
    <s v="Nike React Metcon AMP"/>
    <s v="CN5501-046"/>
  </r>
  <r>
    <s v="NIKE"/>
    <n v="1185732"/>
    <d v="2021-03-06T00:00:00"/>
    <s v="Northeast"/>
    <s v="New Jersey"/>
    <s v="Newark"/>
    <n v="61"/>
    <n v="976"/>
    <n v="0.5"/>
    <x v="2"/>
    <s v="Nike Huarache Type"/>
    <s v="BQ5102-400"/>
  </r>
  <r>
    <s v="NIKE"/>
    <n v="1185732"/>
    <d v="2021-04-07T00:00:00"/>
    <s v="Northeast"/>
    <s v="New Jersey"/>
    <s v="Newark"/>
    <n v="133"/>
    <n v="2261"/>
    <n v="0.5"/>
    <x v="2"/>
    <s v="Nike Air Max 95 Premium"/>
    <s v="CJ0588-001"/>
  </r>
  <r>
    <s v="NIKE"/>
    <n v="1185732"/>
    <d v="2021-04-07T00:00:00"/>
    <s v="Northeast"/>
    <s v="New Jersey"/>
    <s v="Newark"/>
    <n v="51"/>
    <n v="774.18"/>
    <n v="0.46"/>
    <x v="2"/>
    <s v="Nike Free RN 5.0"/>
    <s v="BV7774-100"/>
  </r>
  <r>
    <s v="NIKE"/>
    <n v="1185732"/>
    <d v="2021-04-07T00:00:00"/>
    <s v="Northeast"/>
    <s v="New Jersey"/>
    <s v="Newark"/>
    <n v="51"/>
    <n v="612"/>
    <n v="0.5"/>
    <x v="2"/>
    <s v="Nike Zoom Vomero 5 SE SP"/>
    <s v="CI1694-300"/>
  </r>
  <r>
    <s v="NIKE"/>
    <n v="1185732"/>
    <d v="2021-04-07T00:00:00"/>
    <s v="Northeast"/>
    <s v="New Jersey"/>
    <s v="Newark"/>
    <n v="27"/>
    <n v="371.79"/>
    <n v="0.51"/>
    <x v="2"/>
    <s v="Nike Benassi JDI"/>
    <s v="631261-035"/>
  </r>
  <r>
    <s v="NIKE"/>
    <n v="1185732"/>
    <d v="2021-04-07T00:00:00"/>
    <s v="Northeast"/>
    <s v="New Jersey"/>
    <s v="Newark"/>
    <n v="27"/>
    <n v="522.72"/>
    <n v="0.44"/>
    <x v="2"/>
    <s v="Kyrie 6 'Enlightenment'"/>
    <s v="BQ4630-500"/>
  </r>
  <r>
    <s v="NIKE"/>
    <n v="1185732"/>
    <d v="2021-04-07T00:00:00"/>
    <s v="Northeast"/>
    <s v="New Jersey"/>
    <s v="Newark"/>
    <n v="68"/>
    <n v="1211.76"/>
    <n v="0.54"/>
    <x v="2"/>
    <s v="Nike Tiempo Legend 8 Academy IC"/>
    <s v="AT6099-606"/>
  </r>
  <r>
    <s v="NIKE"/>
    <n v="1185732"/>
    <d v="2021-05-06T00:00:00"/>
    <s v="Northeast"/>
    <s v="New Jersey"/>
    <s v="Newark"/>
    <n v="130"/>
    <n v="2932.8"/>
    <n v="0.47"/>
    <x v="2"/>
    <s v="Nike Mercurial Vapor 13 Academy MG"/>
    <s v="AT5269-606"/>
  </r>
  <r>
    <s v="NIKE"/>
    <n v="1185732"/>
    <d v="2021-05-06T00:00:00"/>
    <s v="Northeast"/>
    <s v="New Jersey"/>
    <s v="Newark"/>
    <n v="68"/>
    <n v="1394"/>
    <n v="0.5"/>
    <x v="2"/>
    <s v="Nike React Presto Premium"/>
    <s v="CN7664-800"/>
  </r>
  <r>
    <s v="NIKE"/>
    <n v="1185732"/>
    <d v="2021-05-06T00:00:00"/>
    <s v="Northeast"/>
    <s v="New Jersey"/>
    <s v="Newark"/>
    <n v="75"/>
    <n v="1425"/>
    <n v="0.5"/>
    <x v="2"/>
    <s v="Zoom Freak 1 'Employee of the Month'"/>
    <s v="CD4962-001"/>
  </r>
  <r>
    <s v="NIKE"/>
    <n v="1185732"/>
    <d v="2021-05-06T00:00:00"/>
    <s v="Northeast"/>
    <s v="New Jersey"/>
    <s v="Newark"/>
    <n v="56"/>
    <n v="1064"/>
    <n v="0.5"/>
    <x v="2"/>
    <s v="Nike ZoomX Vaporfly NEXT%"/>
    <s v="AO4568-600"/>
  </r>
  <r>
    <s v="NIKE"/>
    <n v="1185732"/>
    <d v="2021-05-06T00:00:00"/>
    <s v="Northeast"/>
    <s v="New Jersey"/>
    <s v="Newark"/>
    <n v="68"/>
    <n v="1310.3599999999999"/>
    <n v="0.41"/>
    <x v="2"/>
    <s v="Nike SB Check"/>
    <s v="705265-006"/>
  </r>
  <r>
    <s v="NIKE"/>
    <n v="1185732"/>
    <d v="2021-05-06T00:00:00"/>
    <s v="Northeast"/>
    <s v="New Jersey"/>
    <s v="Newark"/>
    <n v="102"/>
    <n v="2705.04"/>
    <n v="0.52"/>
    <x v="2"/>
    <s v="Nike Free RN Flyknit 3.0 2020"/>
    <s v="CJ0266-001"/>
  </r>
  <r>
    <s v="NIKE"/>
    <n v="1185732"/>
    <d v="2021-06-08T00:00:00"/>
    <s v="Northeast"/>
    <s v="New Jersey"/>
    <s v="Newark"/>
    <n v="156"/>
    <n v="3229.2"/>
    <n v="0.46"/>
    <x v="2"/>
    <s v="Nike Air Zoom Structure 22"/>
    <s v="AA1636-406"/>
  </r>
  <r>
    <s v="NIKE"/>
    <n v="1185732"/>
    <d v="2021-06-08T00:00:00"/>
    <s v="Northeast"/>
    <s v="New Jersey"/>
    <s v="Newark"/>
    <n v="105"/>
    <n v="2125.1999999999998"/>
    <n v="0.46"/>
    <x v="2"/>
    <s v="Nike Drop-Type Mid"/>
    <s v="BQ5190-101"/>
  </r>
  <r>
    <s v="NIKE"/>
    <n v="1185732"/>
    <d v="2021-06-08T00:00:00"/>
    <s v="Northeast"/>
    <s v="New Jersey"/>
    <s v="Newark"/>
    <n v="69"/>
    <n v="1389.66"/>
    <n v="0.53"/>
    <x v="2"/>
    <s v="Nike iSPA React"/>
    <s v="CT2692-002"/>
  </r>
  <r>
    <s v="NIKE"/>
    <n v="1185732"/>
    <d v="2021-06-08T00:00:00"/>
    <s v="Northeast"/>
    <s v="New Jersey"/>
    <s v="Newark"/>
    <n v="65"/>
    <n v="1368.9"/>
    <n v="0.54"/>
    <x v="2"/>
    <s v="Nike PhantomVNM Club FG"/>
    <s v="AO0577-717"/>
  </r>
  <r>
    <s v="NIKE"/>
    <n v="1185732"/>
    <d v="2021-06-08T00:00:00"/>
    <s v="Northeast"/>
    <s v="New Jersey"/>
    <s v="Newark"/>
    <n v="65"/>
    <n v="1345.5"/>
    <n v="0.45"/>
    <x v="2"/>
    <s v="Nike Air Max 90"/>
    <s v="CU3005-171"/>
  </r>
  <r>
    <s v="NIKE"/>
    <n v="1185732"/>
    <d v="2021-06-08T00:00:00"/>
    <s v="Northeast"/>
    <s v="New Jersey"/>
    <s v="Newark"/>
    <n v="120"/>
    <n v="3000"/>
    <n v="0.5"/>
    <x v="2"/>
    <s v="NikeCourt Air Zoom Zero"/>
    <s v="AA8018-101"/>
  </r>
  <r>
    <s v="NIKE"/>
    <n v="1185732"/>
    <d v="2021-07-06T00:00:00"/>
    <s v="Northeast"/>
    <s v="New Jersey"/>
    <s v="Newark"/>
    <n v="188"/>
    <n v="4152.92"/>
    <n v="0.47"/>
    <x v="2"/>
    <s v="Nike Air Force Max II"/>
    <s v="AV6243-400"/>
  </r>
  <r>
    <s v="NIKE"/>
    <n v="1185732"/>
    <d v="2021-07-06T00:00:00"/>
    <s v="Northeast"/>
    <s v="New Jersey"/>
    <s v="Newark"/>
    <n v="98"/>
    <n v="2058"/>
    <n v="0.5"/>
    <x v="2"/>
    <s v="Nike Air Max 270 React"/>
    <s v="CT2535-001"/>
  </r>
  <r>
    <s v="NIKE"/>
    <n v="1185732"/>
    <d v="2021-07-06T00:00:00"/>
    <s v="Northeast"/>
    <s v="New Jersey"/>
    <s v="Newark"/>
    <n v="81"/>
    <n v="1558.44"/>
    <n v="0.52"/>
    <x v="2"/>
    <s v="Nike Mercurial Superfly 7 Academy MDS IC"/>
    <s v="BQ5430-401"/>
  </r>
  <r>
    <s v="NIKE"/>
    <n v="1185732"/>
    <d v="2021-07-06T00:00:00"/>
    <s v="Northeast"/>
    <s v="New Jersey"/>
    <s v="Newark"/>
    <n v="63"/>
    <n v="1224.72"/>
    <n v="0.54"/>
    <x v="2"/>
    <s v="Nike Air Max 1 Print"/>
    <s v="AQ0927-100"/>
  </r>
  <r>
    <s v="NIKE"/>
    <n v="1185732"/>
    <d v="2021-07-06T00:00:00"/>
    <s v="Northeast"/>
    <s v="New Jersey"/>
    <s v="Newark"/>
    <n v="74"/>
    <n v="1527.36"/>
    <n v="0.43"/>
    <x v="2"/>
    <s v="Nike Air Max 97 SE"/>
    <s v="AQ4126-100"/>
  </r>
  <r>
    <s v="NIKE"/>
    <n v="1185732"/>
    <d v="2021-07-06T00:00:00"/>
    <s v="Northeast"/>
    <s v="New Jersey"/>
    <s v="Newark"/>
    <n v="131"/>
    <n v="3749.22"/>
    <n v="0.53"/>
    <x v="2"/>
    <s v="NikeCourt Air Zoom Resistance"/>
    <s v="918194-003"/>
  </r>
  <r>
    <s v="NIKE"/>
    <n v="1185732"/>
    <d v="2021-08-07T00:00:00"/>
    <s v="Northeast"/>
    <s v="New Jersey"/>
    <s v="Newark"/>
    <n v="180"/>
    <n v="4060.8"/>
    <n v="0.48"/>
    <x v="2"/>
    <s v="Nike Phantom Venom Club IC"/>
    <s v="AO0578-717"/>
  </r>
  <r>
    <s v="NIKE"/>
    <n v="1185732"/>
    <d v="2021-08-07T00:00:00"/>
    <s v="Northeast"/>
    <s v="New Jersey"/>
    <s v="Newark"/>
    <n v="101"/>
    <n v="1993.74"/>
    <n v="0.47"/>
    <x v="2"/>
    <s v="Nike Benassi JDI SE"/>
    <s v="CK0986-002"/>
  </r>
  <r>
    <s v="NIKE"/>
    <n v="1185732"/>
    <d v="2021-08-07T00:00:00"/>
    <s v="Northeast"/>
    <s v="New Jersey"/>
    <s v="Newark"/>
    <n v="75"/>
    <n v="1498.5"/>
    <n v="0.54"/>
    <x v="2"/>
    <s v="Nike Mercurial Superfly 7 Elite MDS FG"/>
    <s v="BQ5469-703"/>
  </r>
  <r>
    <s v="NIKE"/>
    <n v="1185732"/>
    <d v="2021-08-07T00:00:00"/>
    <s v="Northeast"/>
    <s v="New Jersey"/>
    <s v="Newark"/>
    <n v="52"/>
    <n v="954.72"/>
    <n v="0.51"/>
    <x v="2"/>
    <s v="Nike Mercurial Vapor 13 Club IC"/>
    <s v="AT7997-606"/>
  </r>
  <r>
    <s v="NIKE"/>
    <n v="1185732"/>
    <d v="2021-08-07T00:00:00"/>
    <s v="Northeast"/>
    <s v="New Jersey"/>
    <s v="Newark"/>
    <n v="46"/>
    <n v="909.88"/>
    <n v="0.43"/>
    <x v="2"/>
    <s v="Nike Air VaporMax 360"/>
    <s v="CT5063-100"/>
  </r>
  <r>
    <s v="NIKE"/>
    <n v="1185732"/>
    <d v="2021-08-07T00:00:00"/>
    <s v="Northeast"/>
    <s v="New Jersey"/>
    <s v="Newark"/>
    <n v="105"/>
    <n v="2893.8"/>
    <n v="0.53"/>
    <x v="2"/>
    <s v="Nike Solarsoft"/>
    <s v="488161-602"/>
  </r>
  <r>
    <s v="NIKE"/>
    <n v="1185732"/>
    <d v="2021-09-06T00:00:00"/>
    <s v="Northeast"/>
    <s v="New Jersey"/>
    <s v="Newark"/>
    <n v="124"/>
    <n v="2794.96"/>
    <n v="0.49"/>
    <x v="2"/>
    <s v="Air Jordan 11 Retro Low"/>
    <s v="528895-003"/>
  </r>
  <r>
    <s v="NIKE"/>
    <n v="1185732"/>
    <d v="2021-09-06T00:00:00"/>
    <s v="Northeast"/>
    <s v="New Jersey"/>
    <s v="Newark"/>
    <n v="72"/>
    <n v="1476"/>
    <n v="0.5"/>
    <x v="2"/>
    <s v="Nike Zoom Fly 3 Premium"/>
    <s v="CD4570-300"/>
  </r>
  <r>
    <s v="NIKE"/>
    <n v="1185732"/>
    <d v="2021-09-06T00:00:00"/>
    <s v="Northeast"/>
    <s v="New Jersey"/>
    <s v="Newark"/>
    <n v="51"/>
    <n v="1054.17"/>
    <n v="0.53"/>
    <x v="2"/>
    <s v="Nike Zoom Gravity"/>
    <s v="BQ3203-007"/>
  </r>
  <r>
    <s v="NIKE"/>
    <n v="1185732"/>
    <d v="2021-09-06T00:00:00"/>
    <s v="Northeast"/>
    <s v="New Jersey"/>
    <s v="Newark"/>
    <n v="38"/>
    <n v="745.18"/>
    <n v="0.53"/>
    <x v="2"/>
    <s v="Nike MX-720-818"/>
    <s v="CU3013-070"/>
  </r>
  <r>
    <s v="NIKE"/>
    <n v="1185732"/>
    <d v="2021-09-06T00:00:00"/>
    <s v="Northeast"/>
    <s v="New Jersey"/>
    <s v="Newark"/>
    <n v="41"/>
    <n v="790.07"/>
    <n v="0.41"/>
    <x v="2"/>
    <s v="Nike Mercurial Vapor 13 Elite SE FG"/>
    <s v="CD6720-808"/>
  </r>
  <r>
    <s v="NIKE"/>
    <n v="1185732"/>
    <d v="2021-09-06T00:00:00"/>
    <s v="Northeast"/>
    <s v="New Jersey"/>
    <s v="Newark"/>
    <n v="73"/>
    <n v="1934.5"/>
    <n v="0.53"/>
    <x v="2"/>
    <s v="Nike Air Max 720 BETRUE"/>
    <s v="CJ5472-900"/>
  </r>
  <r>
    <s v="NIKE"/>
    <n v="1185732"/>
    <d v="2021-10-08T00:00:00"/>
    <s v="Northeast"/>
    <s v="New Jersey"/>
    <s v="Newark"/>
    <n v="119"/>
    <n v="2901.22"/>
    <n v="0.46"/>
    <x v="2"/>
    <s v="Nike Air Force 1 Mid '07"/>
    <s v="315123-111"/>
  </r>
  <r>
    <s v="NIKE"/>
    <n v="1185732"/>
    <d v="2021-10-08T00:00:00"/>
    <s v="Northeast"/>
    <s v="New Jersey"/>
    <s v="Newark"/>
    <n v="63"/>
    <n v="1512"/>
    <n v="0.5"/>
    <x v="2"/>
    <s v="Nike Air Max 2017"/>
    <s v="849559-004"/>
  </r>
  <r>
    <s v="NIKE"/>
    <n v="1185732"/>
    <d v="2021-10-08T00:00:00"/>
    <s v="Northeast"/>
    <s v="New Jersey"/>
    <s v="Newark"/>
    <n v="42"/>
    <n v="966"/>
    <n v="0.5"/>
    <x v="2"/>
    <s v="Nike EXP-X14 SE"/>
    <s v="AO3095-100"/>
  </r>
  <r>
    <s v="NIKE"/>
    <n v="1185732"/>
    <d v="2021-10-08T00:00:00"/>
    <s v="Northeast"/>
    <s v="New Jersey"/>
    <s v="Newark"/>
    <n v="31"/>
    <n v="773.76"/>
    <n v="0.52"/>
    <x v="2"/>
    <s v="NikeCourt Lite 2"/>
    <s v="AR8836-009"/>
  </r>
  <r>
    <s v="NIKE"/>
    <n v="1185732"/>
    <d v="2021-10-08T00:00:00"/>
    <s v="Northeast"/>
    <s v="New Jersey"/>
    <s v="Newark"/>
    <n v="38"/>
    <n v="903.64"/>
    <n v="0.41"/>
    <x v="2"/>
    <s v="Air Max 200 20"/>
    <s v="CT5062-100"/>
  </r>
  <r>
    <s v="NIKE"/>
    <n v="1185732"/>
    <d v="2021-10-08T00:00:00"/>
    <s v="Northeast"/>
    <s v="New Jersey"/>
    <s v="Newark"/>
    <n v="68"/>
    <n v="2234.48"/>
    <n v="0.53"/>
    <x v="2"/>
    <s v="Nike x Undercover Air Max 720"/>
    <s v="CN2408-001"/>
  </r>
  <r>
    <s v="NIKE"/>
    <n v="1185732"/>
    <d v="2021-11-07T00:00:00"/>
    <s v="Northeast"/>
    <s v="New Jersey"/>
    <s v="Newark"/>
    <n v="108"/>
    <n v="3058.56"/>
    <n v="0.48"/>
    <x v="2"/>
    <s v="Air Jordan 13 Retro"/>
    <s v="414571-030"/>
  </r>
  <r>
    <s v="NIKE"/>
    <n v="1185732"/>
    <d v="2021-11-07T00:00:00"/>
    <s v="Northeast"/>
    <s v="New Jersey"/>
    <s v="Newark"/>
    <n v="80"/>
    <n v="1803.2"/>
    <n v="0.49"/>
    <x v="2"/>
    <s v="Nike Cortez '72 S.D."/>
    <s v="CJ2586-100"/>
  </r>
  <r>
    <s v="NIKE"/>
    <n v="1185732"/>
    <d v="2021-11-07T00:00:00"/>
    <s v="Northeast"/>
    <s v="New Jersey"/>
    <s v="Newark"/>
    <n v="68"/>
    <n v="1664.64"/>
    <n v="0.51"/>
    <x v="2"/>
    <s v="Nike Xarr"/>
    <s v="BQ5240-200"/>
  </r>
  <r>
    <s v="NIKE"/>
    <n v="1185732"/>
    <d v="2021-11-07T00:00:00"/>
    <s v="Northeast"/>
    <s v="New Jersey"/>
    <s v="Newark"/>
    <n v="65"/>
    <n v="1751.75"/>
    <n v="0.55000000000000004"/>
    <x v="2"/>
    <s v="Nike Air Max 97 On Air Jasmine Lasode"/>
    <s v="CI1504-100"/>
  </r>
  <r>
    <s v="NIKE"/>
    <n v="1185732"/>
    <d v="2021-11-07T00:00:00"/>
    <s v="Northeast"/>
    <s v="New Jersey"/>
    <s v="Newark"/>
    <n v="59"/>
    <n v="1427.8"/>
    <n v="0.44"/>
    <x v="2"/>
    <s v="Nike Air Force 1 GORE-TEX ®"/>
    <s v="CK2630-700"/>
  </r>
  <r>
    <s v="NIKE"/>
    <n v="1185732"/>
    <d v="2021-11-07T00:00:00"/>
    <s v="Northeast"/>
    <s v="New Jersey"/>
    <s v="Newark"/>
    <n v="91"/>
    <n v="2845.57"/>
    <n v="0.53"/>
    <x v="2"/>
    <s v="Kyrie 6 EP 'Chinese New Year'"/>
    <s v="CD5029-001"/>
  </r>
  <r>
    <s v="NIKE"/>
    <n v="1185732"/>
    <d v="2021-12-06T00:00:00"/>
    <s v="Northeast"/>
    <s v="New Jersey"/>
    <s v="Newark"/>
    <n v="149"/>
    <n v="3933.6"/>
    <n v="0.48"/>
    <x v="2"/>
    <s v="Nike Fly.By Mid"/>
    <s v="CD0189-001"/>
  </r>
  <r>
    <s v="NIKE"/>
    <n v="1185732"/>
    <d v="2021-12-06T00:00:00"/>
    <s v="Northeast"/>
    <s v="New Jersey"/>
    <s v="Newark"/>
    <n v="105"/>
    <n v="2469.6"/>
    <n v="0.48"/>
    <x v="2"/>
    <s v="Nike Zoom KD12"/>
    <s v="CK1195-101"/>
  </r>
  <r>
    <s v="NIKE"/>
    <n v="1185732"/>
    <d v="2021-12-06T00:00:00"/>
    <s v="Northeast"/>
    <s v="New Jersey"/>
    <s v="Newark"/>
    <n v="91"/>
    <n v="2229.5"/>
    <n v="0.5"/>
    <x v="2"/>
    <s v="Nike Mercurial Vapor 13 Academy MDS MG"/>
    <s v="CJ1292-401"/>
  </r>
  <r>
    <s v="NIKE"/>
    <n v="1185732"/>
    <d v="2021-12-06T00:00:00"/>
    <s v="Northeast"/>
    <s v="New Jersey"/>
    <s v="Newark"/>
    <n v="83"/>
    <n v="1989.51"/>
    <n v="0.51"/>
    <x v="2"/>
    <s v="Nike Mercurial Vapor 13 Elite SE FG"/>
    <s v="CD6720-808"/>
  </r>
  <r>
    <s v="NIKE"/>
    <n v="1185732"/>
    <d v="2021-12-06T00:00:00"/>
    <s v="Northeast"/>
    <s v="New Jersey"/>
    <s v="Newark"/>
    <n v="83"/>
    <n v="2054.25"/>
    <n v="0.45"/>
    <x v="2"/>
    <s v="Nike Epic React Flyknit 2"/>
    <s v="BQ8928-011"/>
  </r>
  <r>
    <s v="NIKE"/>
    <n v="1185732"/>
    <d v="2021-12-06T00:00:00"/>
    <s v="Northeast"/>
    <s v="New Jersey"/>
    <s v="Newark"/>
    <n v="101"/>
    <n v="3217.86"/>
    <n v="0.54"/>
    <x v="2"/>
    <s v="Nike MX-720-818"/>
    <s v="BV5841-800"/>
  </r>
  <r>
    <s v="NIKE"/>
    <n v="1185732"/>
    <d v="2021-01-07T00:00:00"/>
    <s v="Northeast"/>
    <s v="New Jersey"/>
    <s v="Newark"/>
    <n v="125"/>
    <n v="2422.5"/>
    <n v="0.51"/>
    <x v="2"/>
    <s v="Nike Mercurial Vapor 13 Club Neymar Jr. MG"/>
    <s v="AT7967-104"/>
  </r>
  <r>
    <s v="NIKE"/>
    <n v="1185732"/>
    <d v="2021-01-07T00:00:00"/>
    <s v="Northeast"/>
    <s v="New Jersey"/>
    <s v="Newark"/>
    <n v="87"/>
    <n v="1673.88"/>
    <n v="0.52"/>
    <x v="2"/>
    <s v="Nike Air Streak Lite"/>
    <s v="CD4387-100"/>
  </r>
  <r>
    <s v="NIKE"/>
    <n v="1185732"/>
    <d v="2021-01-07T00:00:00"/>
    <s v="Northeast"/>
    <s v="New Jersey"/>
    <s v="Newark"/>
    <n v="90"/>
    <n v="1008"/>
    <n v="0.4"/>
    <x v="2"/>
    <s v="Nike SB Zoom Stefan Janoski Canvas RM Premium"/>
    <s v="AQ7878-003"/>
  </r>
  <r>
    <s v="NIKE"/>
    <n v="1185732"/>
    <d v="2021-01-07T00:00:00"/>
    <s v="Northeast"/>
    <s v="New Jersey"/>
    <s v="Newark"/>
    <n v="42"/>
    <n v="609.84"/>
    <n v="0.44"/>
    <x v="2"/>
    <s v="Nike Air VaporMax LX"/>
    <s v="BV1712-001"/>
  </r>
  <r>
    <s v="NIKE"/>
    <n v="1185732"/>
    <d v="2021-01-07T00:00:00"/>
    <s v="Northeast"/>
    <s v="New Jersey"/>
    <s v="Newark"/>
    <n v="60"/>
    <n v="1205.4000000000001"/>
    <n v="0.41"/>
    <x v="2"/>
    <s v="Nike Wildhorse 6"/>
    <s v="BV7106-400"/>
  </r>
  <r>
    <s v="NIKE"/>
    <n v="1185732"/>
    <d v="2021-01-07T00:00:00"/>
    <s v="Northeast"/>
    <s v="New Jersey"/>
    <s v="Newark"/>
    <n v="81"/>
    <n v="1498.5"/>
    <n v="0.5"/>
    <x v="2"/>
    <s v="Nike Air Zoom Pegasus 36"/>
    <s v="AQ2210-002"/>
  </r>
  <r>
    <s v="NIKE"/>
    <n v="1185732"/>
    <d v="2021-02-05T00:00:00"/>
    <s v="Northeast"/>
    <s v="New Jersey"/>
    <s v="Newark"/>
    <n v="149"/>
    <n v="2905.5"/>
    <n v="0.5"/>
    <x v="2"/>
    <s v="Nike Air Zoom Wildhorse 5"/>
    <s v="AQ2222-200"/>
  </r>
  <r>
    <s v="NIKE"/>
    <n v="1185732"/>
    <d v="2021-02-05T00:00:00"/>
    <s v="Northeast"/>
    <s v="New Jersey"/>
    <s v="Newark"/>
    <n v="54"/>
    <n v="999"/>
    <n v="0.5"/>
    <x v="2"/>
    <s v="Nike Air Max 720 Waves"/>
    <s v="BQ4430-400"/>
  </r>
  <r>
    <s v="NIKE"/>
    <n v="1185732"/>
    <d v="2021-02-05T00:00:00"/>
    <s v="Northeast"/>
    <s v="New Jersey"/>
    <s v="Newark"/>
    <n v="65"/>
    <n v="848.25"/>
    <n v="0.45"/>
    <x v="2"/>
    <s v="Nike Benassi JDI BETRUE"/>
    <s v="CD2717-001"/>
  </r>
  <r>
    <s v="NIKE"/>
    <n v="1185732"/>
    <d v="2021-02-05T00:00:00"/>
    <s v="Northeast"/>
    <s v="Connecticut"/>
    <s v="Hartford"/>
    <n v="34"/>
    <n v="478.72"/>
    <n v="0.44"/>
    <x v="2"/>
    <s v="Kyrie 4"/>
    <s v="943806-602"/>
  </r>
  <r>
    <s v="NIKE"/>
    <n v="1185732"/>
    <d v="2021-02-05T00:00:00"/>
    <s v="Northeast"/>
    <s v="Connecticut"/>
    <s v="Hartford"/>
    <n v="60"/>
    <n v="1293.5999999999999"/>
    <n v="0.44"/>
    <x v="2"/>
    <s v="Air Jordan 5 Retro"/>
    <s v="CN2932-100"/>
  </r>
  <r>
    <s v="NIKE"/>
    <n v="1185732"/>
    <d v="2021-02-05T00:00:00"/>
    <s v="Northeast"/>
    <s v="Connecticut"/>
    <s v="Hartford"/>
    <n v="84"/>
    <n v="1474.2"/>
    <n v="0.45"/>
    <x v="2"/>
    <s v="Nike Flex 2020 RN"/>
    <s v="CI9994-001"/>
  </r>
  <r>
    <s v="NIKE"/>
    <n v="1185732"/>
    <d v="2021-03-03T00:00:00"/>
    <s v="Northeast"/>
    <s v="Connecticut"/>
    <s v="Hartford"/>
    <n v="130"/>
    <n v="2535"/>
    <n v="0.5"/>
    <x v="2"/>
    <s v="Nike Drop-Type Premium"/>
    <s v="CN6916-100"/>
  </r>
  <r>
    <s v="NIKE"/>
    <n v="1185732"/>
    <d v="2021-03-03T00:00:00"/>
    <s v="Northeast"/>
    <s v="Connecticut"/>
    <s v="Hartford"/>
    <n v="56"/>
    <n v="1149.1199999999999"/>
    <n v="0.54"/>
    <x v="2"/>
    <s v="Jordan Modero 2 VP"/>
    <s v="CU2708-901"/>
  </r>
  <r>
    <s v="NIKE"/>
    <n v="1185732"/>
    <d v="2021-03-03T00:00:00"/>
    <s v="Northeast"/>
    <s v="Connecticut"/>
    <s v="Hartford"/>
    <n v="68"/>
    <n v="887.4"/>
    <n v="0.45"/>
    <x v="2"/>
    <s v="Nike React Metcon"/>
    <s v="BQ6044-100"/>
  </r>
  <r>
    <s v="NIKE"/>
    <n v="1185732"/>
    <d v="2021-03-03T00:00:00"/>
    <s v="Northeast"/>
    <s v="Connecticut"/>
    <s v="Hartford"/>
    <n v="30"/>
    <n v="403.2"/>
    <n v="0.42"/>
    <x v="2"/>
    <s v="Nike Joyride Dual Run"/>
    <s v="CD4365-003"/>
  </r>
  <r>
    <s v="NIKE"/>
    <n v="1185732"/>
    <d v="2021-03-03T00:00:00"/>
    <s v="Northeast"/>
    <s v="Connecticut"/>
    <s v="Hartford"/>
    <n v="39"/>
    <n v="748.8"/>
    <n v="0.4"/>
    <x v="2"/>
    <s v="Nike Classic Cortez"/>
    <s v="749571-154"/>
  </r>
  <r>
    <s v="NIKE"/>
    <n v="1185732"/>
    <d v="2021-03-03T00:00:00"/>
    <s v="Northeast"/>
    <s v="Connecticut"/>
    <s v="Hartford"/>
    <n v="73"/>
    <n v="1359.26"/>
    <n v="0.49"/>
    <x v="2"/>
    <s v="Nike React Element 55 Premium"/>
    <s v="CI3835-002"/>
  </r>
  <r>
    <s v="NIKE"/>
    <n v="1185732"/>
    <d v="2021-04-04T00:00:00"/>
    <s v="Northeast"/>
    <s v="Connecticut"/>
    <s v="Hartford"/>
    <n v="150"/>
    <n v="2700"/>
    <n v="0.5"/>
    <x v="2"/>
    <s v="Nike Mercurial Vapor 13 Academy MDS TF"/>
    <s v="CJ1306-401"/>
  </r>
  <r>
    <s v="NIKE"/>
    <n v="1185732"/>
    <d v="2021-04-04T00:00:00"/>
    <s v="Northeast"/>
    <s v="Connecticut"/>
    <s v="Hartford"/>
    <n v="58"/>
    <n v="1212.2"/>
    <n v="0.55000000000000004"/>
    <x v="2"/>
    <s v="Jordan 'Why Not?' Zer0.2 SE"/>
    <s v="CW6565-900"/>
  </r>
  <r>
    <s v="NIKE"/>
    <n v="1185732"/>
    <d v="2021-04-04T00:00:00"/>
    <s v="Northeast"/>
    <s v="Connecticut"/>
    <s v="Hartford"/>
    <n v="56"/>
    <n v="698.32"/>
    <n v="0.43"/>
    <x v="2"/>
    <s v="Nike Joyride CC"/>
    <s v="AO1742-004"/>
  </r>
  <r>
    <s v="NIKE"/>
    <n v="1185732"/>
    <d v="2021-04-04T00:00:00"/>
    <s v="Northeast"/>
    <s v="Connecticut"/>
    <s v="Hartford"/>
    <n v="38"/>
    <n v="547.20000000000005"/>
    <n v="0.45"/>
    <x v="2"/>
    <s v="Nike Tiempo Legend 8 Club TF"/>
    <s v="AT6109-606"/>
  </r>
  <r>
    <s v="NIKE"/>
    <n v="1185732"/>
    <d v="2021-04-04T00:00:00"/>
    <s v="Northeast"/>
    <s v="Connecticut"/>
    <s v="Hartford"/>
    <n v="35"/>
    <n v="724.5"/>
    <n v="0.45"/>
    <x v="2"/>
    <s v="Nike Phantom Vision 2 Academy Dynamic Fit TF"/>
    <s v="CD4172-606"/>
  </r>
  <r>
    <s v="NIKE"/>
    <n v="1185732"/>
    <d v="2021-04-04T00:00:00"/>
    <s v="Northeast"/>
    <s v="Connecticut"/>
    <s v="Hartford"/>
    <n v="69"/>
    <n v="1242"/>
    <n v="0.5"/>
    <x v="2"/>
    <s v="Nike Zoom Fly Flyknit"/>
    <s v="AR4561-200"/>
  </r>
  <r>
    <s v="NIKE"/>
    <n v="1185732"/>
    <d v="2021-05-03T00:00:00"/>
    <s v="Northeast"/>
    <s v="Connecticut"/>
    <s v="Hartford"/>
    <n v="142"/>
    <n v="3910.68"/>
    <n v="0.51"/>
    <x v="2"/>
    <s v="Nike Air Max 98 SE"/>
    <s v="CD0132-001"/>
  </r>
  <r>
    <s v="NIKE"/>
    <n v="1185732"/>
    <d v="2021-05-03T00:00:00"/>
    <s v="Northeast"/>
    <s v="Connecticut"/>
    <s v="Hartford"/>
    <n v="73"/>
    <n v="1857.12"/>
    <n v="0.53"/>
    <x v="2"/>
    <s v="Nike Air Max Tailwind IV SP"/>
    <s v="BV1357-003"/>
  </r>
  <r>
    <s v="NIKE"/>
    <n v="1185732"/>
    <d v="2021-05-03T00:00:00"/>
    <s v="Northeast"/>
    <s v="Connecticut"/>
    <s v="Hartford"/>
    <n v="74"/>
    <n v="1272.8"/>
    <n v="0.4"/>
    <x v="2"/>
    <s v="Jordan Proto-Lyte"/>
    <s v="AT3381-008"/>
  </r>
  <r>
    <s v="NIKE"/>
    <n v="1185732"/>
    <d v="2021-05-03T00:00:00"/>
    <s v="Northeast"/>
    <s v="Connecticut"/>
    <s v="Hartford"/>
    <n v="63"/>
    <n v="1136.52"/>
    <n v="0.41"/>
    <x v="2"/>
    <s v="Nike Mercurial Superfly 7 Academy TF"/>
    <s v="AT7978-414"/>
  </r>
  <r>
    <s v="NIKE"/>
    <n v="1185732"/>
    <d v="2021-05-03T00:00:00"/>
    <s v="Northeast"/>
    <s v="Connecticut"/>
    <s v="Hartford"/>
    <n v="70"/>
    <n v="1540"/>
    <n v="0.44"/>
    <x v="2"/>
    <s v="Nike x Hawkins High Cortez"/>
    <s v="CJ6106-100"/>
  </r>
  <r>
    <s v="NIKE"/>
    <n v="1185732"/>
    <d v="2021-05-03T00:00:00"/>
    <s v="Northeast"/>
    <s v="Connecticut"/>
    <s v="Hartford"/>
    <n v="113"/>
    <n v="3045.35"/>
    <n v="0.49"/>
    <x v="2"/>
    <s v="Nike Epic Phantom React Flyknit Icon Clash"/>
    <s v="CK0089-100"/>
  </r>
  <r>
    <s v="NIKE"/>
    <n v="1185732"/>
    <d v="2021-06-05T00:00:00"/>
    <s v="Northeast"/>
    <s v="Connecticut"/>
    <s v="Hartford"/>
    <n v="175"/>
    <n v="4812.5"/>
    <n v="0.55000000000000004"/>
    <x v="2"/>
    <s v="Nike Air Max 2090"/>
    <s v="CT7695-401"/>
  </r>
  <r>
    <s v="NIKE"/>
    <n v="1185732"/>
    <d v="2021-06-05T00:00:00"/>
    <s v="Northeast"/>
    <s v="Connecticut"/>
    <s v="Hartford"/>
    <n v="94"/>
    <n v="2256"/>
    <n v="0.5"/>
    <x v="2"/>
    <s v="Nike Phantom Vision Academy Dynamic Fit MG"/>
    <s v="AO3258-080"/>
  </r>
  <r>
    <s v="NIKE"/>
    <n v="1185732"/>
    <d v="2021-06-05T00:00:00"/>
    <s v="Northeast"/>
    <s v="Connecticut"/>
    <s v="Hartford"/>
    <n v="87"/>
    <n v="1644.3"/>
    <n v="0.45"/>
    <x v="2"/>
    <s v="NikeCourt Air Max Vapor Wing MS"/>
    <s v="BQ0129-106"/>
  </r>
  <r>
    <s v="NIKE"/>
    <n v="1185732"/>
    <d v="2021-06-05T00:00:00"/>
    <s v="Northeast"/>
    <s v="Connecticut"/>
    <s v="Hartford"/>
    <n v="80"/>
    <n v="1411.2"/>
    <n v="0.42"/>
    <x v="2"/>
    <s v="LeBron x John Elliott Icon"/>
    <s v="AQ0114-101"/>
  </r>
  <r>
    <s v="NIKE"/>
    <n v="1185732"/>
    <d v="2021-06-05T00:00:00"/>
    <s v="Northeast"/>
    <s v="Connecticut"/>
    <s v="Hartford"/>
    <n v="74"/>
    <n v="1725.68"/>
    <n v="0.44"/>
    <x v="2"/>
    <s v="Nike Air Max 270 Flyknit"/>
    <s v="AO1023-005"/>
  </r>
  <r>
    <s v="NIKE"/>
    <n v="1185732"/>
    <d v="2021-06-05T00:00:00"/>
    <s v="Northeast"/>
    <s v="Connecticut"/>
    <s v="Hartford"/>
    <n v="123"/>
    <n v="3375.12"/>
    <n v="0.49"/>
    <x v="2"/>
    <s v="Air Jordan 13 Retro Chinese New Year"/>
    <s v="CW4409-100"/>
  </r>
  <r>
    <s v="NIKE"/>
    <n v="1185732"/>
    <d v="2021-07-03T00:00:00"/>
    <s v="Northeast"/>
    <s v="Connecticut"/>
    <s v="Hartford"/>
    <n v="189"/>
    <n v="5511.24"/>
    <n v="0.54"/>
    <x v="2"/>
    <s v="Nike Zoom Pegasus Turbo Shield"/>
    <s v="BQ1896-002"/>
  </r>
  <r>
    <s v="NIKE"/>
    <n v="1185732"/>
    <d v="2021-07-03T00:00:00"/>
    <s v="Northeast"/>
    <s v="Connecticut"/>
    <s v="Hartford"/>
    <n v="112"/>
    <n v="2849.28"/>
    <n v="0.53"/>
    <x v="2"/>
    <s v="Nike Air Wildwood ACG"/>
    <s v="AO3116-004"/>
  </r>
  <r>
    <s v="NIKE"/>
    <n v="1185732"/>
    <d v="2021-07-03T00:00:00"/>
    <s v="Northeast"/>
    <s v="Connecticut"/>
    <s v="Hartford"/>
    <n v="81"/>
    <n v="1568.16"/>
    <n v="0.44"/>
    <x v="2"/>
    <s v="Nike Air Max 720"/>
    <s v="CI3870-100"/>
  </r>
  <r>
    <s v="NIKE"/>
    <n v="1185732"/>
    <d v="2021-07-03T00:00:00"/>
    <s v="Northeast"/>
    <s v="Connecticut"/>
    <s v="Hartford"/>
    <n v="80"/>
    <n v="1478.4"/>
    <n v="0.44"/>
    <x v="2"/>
    <s v="LeBron 16 Low"/>
    <s v="CI2668-004"/>
  </r>
  <r>
    <s v="NIKE"/>
    <n v="1185732"/>
    <d v="2021-07-03T00:00:00"/>
    <s v="Northeast"/>
    <s v="Connecticut"/>
    <s v="Hartford"/>
    <n v="81"/>
    <n v="1888.92"/>
    <n v="0.44"/>
    <x v="2"/>
    <s v="Air Jordan 14 Retro"/>
    <s v="487471-003"/>
  </r>
  <r>
    <s v="NIKE"/>
    <n v="1185732"/>
    <d v="2021-07-03T00:00:00"/>
    <s v="Northeast"/>
    <s v="Connecticut"/>
    <s v="Hartford"/>
    <n v="143"/>
    <n v="3843.84"/>
    <n v="0.48"/>
    <x v="2"/>
    <s v="Nike Air Force 1 Type-2"/>
    <s v="CT2584-100"/>
  </r>
  <r>
    <s v="NIKE"/>
    <n v="1185732"/>
    <d v="2021-08-04T00:00:00"/>
    <s v="Northeast"/>
    <s v="Connecticut"/>
    <s v="Hartford"/>
    <n v="163"/>
    <n v="4572.1499999999996"/>
    <n v="0.55000000000000004"/>
    <x v="2"/>
    <s v="Nike Free RN Flyknit 3.0"/>
    <s v="AQ5708-201"/>
  </r>
  <r>
    <s v="NIKE"/>
    <n v="1185732"/>
    <d v="2021-08-04T00:00:00"/>
    <s v="Northeast"/>
    <s v="Connecticut"/>
    <s v="Hartford"/>
    <n v="108"/>
    <n v="2851.2"/>
    <n v="0.55000000000000004"/>
    <x v="2"/>
    <s v="Nike SB Air Max Stefan Janoski 2"/>
    <s v="AQ7477-009"/>
  </r>
  <r>
    <s v="NIKE"/>
    <n v="1185732"/>
    <d v="2021-08-04T00:00:00"/>
    <s v="Northeast"/>
    <s v="Connecticut"/>
    <s v="Hartford"/>
    <n v="85"/>
    <n v="1463.7"/>
    <n v="0.42"/>
    <x v="2"/>
    <s v="Nike Air Zoom Pegasus 36 Trail"/>
    <s v="AR5676-401"/>
  </r>
  <r>
    <s v="NIKE"/>
    <n v="1185732"/>
    <d v="2021-08-04T00:00:00"/>
    <s v="Northeast"/>
    <s v="Connecticut"/>
    <s v="Hartford"/>
    <n v="68"/>
    <n v="1143.08"/>
    <n v="0.41"/>
    <x v="2"/>
    <s v="Nike Tiempo Legend 8 Club IC"/>
    <s v="AT6110-004"/>
  </r>
  <r>
    <s v="NIKE"/>
    <n v="1185732"/>
    <d v="2021-08-04T00:00:00"/>
    <s v="Northeast"/>
    <s v="Connecticut"/>
    <s v="Hartford"/>
    <n v="52"/>
    <n v="1166.8800000000001"/>
    <n v="0.44"/>
    <x v="2"/>
    <s v="Nike Flex TR 9"/>
    <s v="AQ7491-008"/>
  </r>
  <r>
    <s v="NIKE"/>
    <n v="1185732"/>
    <d v="2021-08-04T00:00:00"/>
    <s v="Northeast"/>
    <s v="Connecticut"/>
    <s v="Hartford"/>
    <n v="105"/>
    <n v="2887.5"/>
    <n v="0.5"/>
    <x v="2"/>
    <s v="Nike Epic Phantom React"/>
    <s v="CI1291-400"/>
  </r>
  <r>
    <s v="NIKE"/>
    <n v="1185732"/>
    <d v="2021-09-03T00:00:00"/>
    <s v="Northeast"/>
    <s v="Connecticut"/>
    <s v="Hartford"/>
    <n v="125"/>
    <n v="3510"/>
    <n v="0.54"/>
    <x v="2"/>
    <s v="Nike Metcon 5 AMP"/>
    <s v="CN5455-160"/>
  </r>
  <r>
    <s v="NIKE"/>
    <n v="1185732"/>
    <d v="2021-09-03T00:00:00"/>
    <s v="Northeast"/>
    <s v="Connecticut"/>
    <s v="Hartford"/>
    <n v="75"/>
    <n v="1833"/>
    <n v="0.52"/>
    <x v="2"/>
    <s v="Nike SB Air Zoom Bruin Edge"/>
    <s v="CD5036-100"/>
  </r>
  <r>
    <s v="NIKE"/>
    <n v="1185732"/>
    <d v="2021-09-03T00:00:00"/>
    <s v="Northeast"/>
    <s v="Connecticut"/>
    <s v="Hartford"/>
    <n v="60"/>
    <n v="1082.4000000000001"/>
    <n v="0.44"/>
    <x v="2"/>
    <s v="Nike ISPA Air Max 720"/>
    <s v="CQ6278-001"/>
  </r>
  <r>
    <s v="NIKE"/>
    <n v="1185732"/>
    <d v="2021-09-03T00:00:00"/>
    <s v="Northeast"/>
    <s v="Connecticut"/>
    <s v="Hartford"/>
    <n v="46"/>
    <n v="848.7"/>
    <n v="0.45"/>
    <x v="2"/>
    <s v="Nike x Undercover React Presto"/>
    <s v="CU3459-200"/>
  </r>
  <r>
    <s v="NIKE"/>
    <n v="1185732"/>
    <d v="2021-09-03T00:00:00"/>
    <s v="Northeast"/>
    <s v="Connecticut"/>
    <s v="Hartford"/>
    <n v="51"/>
    <n v="1071"/>
    <n v="0.42"/>
    <x v="2"/>
    <s v="Nike Vandalised"/>
    <s v="BQ3610-100"/>
  </r>
  <r>
    <s v="NIKE"/>
    <n v="1185732"/>
    <d v="2021-09-03T00:00:00"/>
    <s v="Northeast"/>
    <s v="Connecticut"/>
    <s v="Hartford"/>
    <n v="83"/>
    <n v="2196.1799999999998"/>
    <n v="0.49"/>
    <x v="2"/>
    <s v="Nike Signal D/MS/X"/>
    <s v="AT5303-100"/>
  </r>
  <r>
    <s v="NIKE"/>
    <n v="1185732"/>
    <d v="2021-10-05T00:00:00"/>
    <s v="Northeast"/>
    <s v="Connecticut"/>
    <s v="Hartford"/>
    <n v="113"/>
    <n v="3666.85"/>
    <n v="0.55000000000000004"/>
    <x v="2"/>
    <s v="Nike Air Max 720 (OBJ)"/>
    <s v="CK2531-001"/>
  </r>
  <r>
    <s v="NIKE"/>
    <n v="1185732"/>
    <d v="2021-10-05T00:00:00"/>
    <s v="Northeast"/>
    <s v="Connecticut"/>
    <s v="Hartford"/>
    <n v="72"/>
    <n v="1872"/>
    <n v="0.5"/>
    <x v="2"/>
    <s v="Nike Vandalised LX"/>
    <s v="BQ3611-100"/>
  </r>
  <r>
    <s v="NIKE"/>
    <n v="1185732"/>
    <d v="2021-10-05T00:00:00"/>
    <s v="Northeast"/>
    <s v="Connecticut"/>
    <s v="Hartford"/>
    <n v="49"/>
    <n v="1116.71"/>
    <n v="0.43"/>
    <x v="2"/>
    <s v="Nike Canyon"/>
    <s v="CV5515-001"/>
  </r>
  <r>
    <s v="NIKE"/>
    <n v="1185732"/>
    <d v="2021-10-05T00:00:00"/>
    <s v="Northeast"/>
    <s v="Connecticut"/>
    <s v="Hartford"/>
    <n v="38"/>
    <n v="760"/>
    <n v="0.4"/>
    <x v="2"/>
    <s v="Nike Flex RN 2019"/>
    <s v="AQ7487-201"/>
  </r>
  <r>
    <s v="NIKE"/>
    <n v="1185732"/>
    <d v="2021-10-05T00:00:00"/>
    <s v="Northeast"/>
    <s v="Connecticut"/>
    <s v="Hartford"/>
    <n v="42"/>
    <n v="1128.96"/>
    <n v="0.42"/>
    <x v="2"/>
    <s v="Nike Free RN 5.0"/>
    <s v="AQ1289-003"/>
  </r>
  <r>
    <s v="NIKE"/>
    <n v="1185732"/>
    <d v="2021-10-05T00:00:00"/>
    <s v="Northeast"/>
    <s v="Connecticut"/>
    <s v="Hartford"/>
    <n v="74"/>
    <n v="2331"/>
    <n v="0.5"/>
    <x v="2"/>
    <s v="NikeCourt Air Max Vapor Wing MS"/>
    <s v="BQ0129-106"/>
  </r>
  <r>
    <s v="NIKE"/>
    <n v="1185732"/>
    <d v="2021-11-04T00:00:00"/>
    <s v="Northeast"/>
    <s v="Connecticut"/>
    <s v="Hartford"/>
    <n v="111"/>
    <n v="3330"/>
    <n v="0.5"/>
    <x v="2"/>
    <s v="Nike Air Max 90 NS SE"/>
    <s v="881105-800"/>
  </r>
  <r>
    <s v="NIKE"/>
    <n v="1185732"/>
    <d v="2021-11-04T00:00:00"/>
    <s v="Northeast"/>
    <s v="Connecticut"/>
    <s v="Hartford"/>
    <n v="84"/>
    <n v="2227.6799999999998"/>
    <n v="0.52"/>
    <x v="2"/>
    <s v="Nike Mercurial Vapor 13 Club TF"/>
    <s v="AT7999-414"/>
  </r>
  <r>
    <s v="NIKE"/>
    <n v="1185732"/>
    <d v="2021-11-04T00:00:00"/>
    <s v="Northeast"/>
    <s v="Connecticut"/>
    <s v="Hartford"/>
    <n v="80"/>
    <n v="1836"/>
    <n v="0.45"/>
    <x v="2"/>
    <s v="Nike React Vision"/>
    <s v="CI7523-002"/>
  </r>
  <r>
    <s v="NIKE"/>
    <n v="1185732"/>
    <d v="2021-11-04T00:00:00"/>
    <s v="Northeast"/>
    <s v="Connecticut"/>
    <s v="Hartford"/>
    <n v="80"/>
    <n v="1680"/>
    <n v="0.42"/>
    <x v="2"/>
    <s v="Nike Air Max 2090"/>
    <s v="CT7698-600"/>
  </r>
  <r>
    <s v="NIKE"/>
    <n v="1185732"/>
    <d v="2021-11-04T00:00:00"/>
    <s v="Northeast"/>
    <s v="Connecticut"/>
    <s v="Hartford"/>
    <n v="68"/>
    <n v="1795.2"/>
    <n v="0.44"/>
    <x v="2"/>
    <s v="Nike Air Max Dia Winter"/>
    <s v="BQ9665-301"/>
  </r>
  <r>
    <s v="NIKE"/>
    <n v="1185732"/>
    <d v="2021-11-04T00:00:00"/>
    <s v="Northeast"/>
    <s v="Connecticut"/>
    <s v="Hartford"/>
    <n v="95"/>
    <n v="2991.55"/>
    <n v="0.47"/>
    <x v="2"/>
    <s v="Nike Mercurial Superfly 7 Elite SE FG"/>
    <s v="CD6721-808"/>
  </r>
  <r>
    <s v="NIKE"/>
    <n v="1185732"/>
    <d v="2021-12-03T00:00:00"/>
    <s v="Northeast"/>
    <s v="Connecticut"/>
    <s v="Hartford"/>
    <n v="150"/>
    <n v="4513.5"/>
    <n v="0.51"/>
    <x v="2"/>
    <s v="Nike Zoom Pegasus Turbo 2"/>
    <s v="BV7766-100"/>
  </r>
  <r>
    <s v="NIKE"/>
    <n v="1185732"/>
    <d v="2021-12-03T00:00:00"/>
    <s v="Northeast"/>
    <s v="Connecticut"/>
    <s v="Hartford"/>
    <n v="101"/>
    <n v="2627.01"/>
    <n v="0.51"/>
    <x v="2"/>
    <s v="Nike SB Shane"/>
    <s v="BV0657-400"/>
  </r>
  <r>
    <s v="NIKE"/>
    <n v="1185732"/>
    <d v="2021-12-03T00:00:00"/>
    <s v="Northeast"/>
    <s v="Connecticut"/>
    <s v="Hartford"/>
    <n v="88"/>
    <n v="1980"/>
    <n v="0.45"/>
    <x v="2"/>
    <s v="Nike Kawa Shower"/>
    <s v="832655-001"/>
  </r>
  <r>
    <s v="NIKE"/>
    <n v="1185732"/>
    <d v="2021-12-03T00:00:00"/>
    <s v="Northeast"/>
    <s v="Connecticut"/>
    <s v="Hartford"/>
    <n v="87"/>
    <n v="1936.62"/>
    <n v="0.42"/>
    <x v="2"/>
    <s v="Nike Air VaporMax 360"/>
    <s v="CK2719-400"/>
  </r>
  <r>
    <s v="NIKE"/>
    <n v="1185732"/>
    <d v="2021-12-03T00:00:00"/>
    <s v="Northeast"/>
    <s v="Connecticut"/>
    <s v="Hartford"/>
    <n v="78"/>
    <n v="2106"/>
    <n v="0.45"/>
    <x v="2"/>
    <s v="Air Jordan 1 Mid"/>
    <s v="554724-050"/>
  </r>
  <r>
    <s v="NIKE"/>
    <n v="1185732"/>
    <d v="2021-12-03T00:00:00"/>
    <s v="Northeast"/>
    <s v="Connecticut"/>
    <s v="Hartford"/>
    <n v="112"/>
    <n v="3451.84"/>
    <n v="0.46"/>
    <x v="2"/>
    <s v="Nike Phantom Vision 2 Academy Dynamic Fit MG"/>
    <s v="CD4156-606"/>
  </r>
  <r>
    <s v="NIKE"/>
    <n v="1185732"/>
    <d v="2021-01-10T00:00:00"/>
    <s v="Northeast"/>
    <s v="Connecticut"/>
    <s v="Hartford"/>
    <n v="115"/>
    <n v="1798.6"/>
    <n v="0.46"/>
    <x v="2"/>
    <s v="Nike Air Max FF 720"/>
    <s v="AO3189-600"/>
  </r>
  <r>
    <s v="NIKE"/>
    <n v="1185732"/>
    <d v="2021-01-10T00:00:00"/>
    <s v="Northeast"/>
    <s v="Connecticut"/>
    <s v="Hartford"/>
    <n v="63"/>
    <n v="963.9"/>
    <n v="0.45"/>
    <x v="2"/>
    <s v="Jordan Proto-Max 720"/>
    <s v="BQ6623-070"/>
  </r>
  <r>
    <s v="NIKE"/>
    <n v="1185732"/>
    <d v="2021-01-10T00:00:00"/>
    <s v="Northeast"/>
    <s v="Connecticut"/>
    <s v="Hartford"/>
    <n v="63"/>
    <n v="831.6"/>
    <n v="0.55000000000000004"/>
    <x v="2"/>
    <s v="Nike Joyride Run Flyknit"/>
    <s v="AQ2731-500"/>
  </r>
  <r>
    <s v="NIKE"/>
    <n v="1185732"/>
    <d v="2021-01-10T00:00:00"/>
    <s v="Northeast"/>
    <s v="Connecticut"/>
    <s v="Hartford"/>
    <n v="20"/>
    <n v="307.39999999999998"/>
    <n v="0.53"/>
    <x v="2"/>
    <s v="Nike Odyssey React Flyknit 2"/>
    <s v="AH1016-602"/>
  </r>
  <r>
    <s v="NIKE"/>
    <n v="1185732"/>
    <d v="2021-01-10T00:00:00"/>
    <s v="Northeast"/>
    <s v="Connecticut"/>
    <s v="Hartford"/>
    <n v="33"/>
    <n v="580.79999999999995"/>
    <n v="0.4"/>
    <x v="2"/>
    <s v="Nike Joyride Optik"/>
    <s v="AJ6844-007"/>
  </r>
  <r>
    <s v="NIKE"/>
    <n v="1185732"/>
    <d v="2021-01-10T00:00:00"/>
    <s v="Northeast"/>
    <s v="Connecticut"/>
    <s v="Hartford"/>
    <n v="63"/>
    <n v="1122.6600000000001"/>
    <n v="0.54"/>
    <x v="2"/>
    <s v="Nike React Element 55 SE"/>
    <s v="CN3591-002"/>
  </r>
  <r>
    <s v="NIKE"/>
    <n v="1185732"/>
    <d v="2021-02-08T00:00:00"/>
    <s v="Northeast"/>
    <s v="Connecticut"/>
    <s v="Hartford"/>
    <n v="119"/>
    <n v="1982.54"/>
    <n v="0.49"/>
    <x v="2"/>
    <s v="Nike Air Max Dia LX"/>
    <s v="CI1214-004"/>
  </r>
  <r>
    <s v="NIKE"/>
    <n v="1185732"/>
    <d v="2021-02-08T00:00:00"/>
    <s v="Northeast"/>
    <s v="Connecticut"/>
    <s v="Hartford"/>
    <n v="36"/>
    <n v="575.28"/>
    <n v="0.47"/>
    <x v="2"/>
    <s v="Nike Metcon 5"/>
    <s v="AQ1189-009"/>
  </r>
  <r>
    <s v="NIKE"/>
    <n v="1185732"/>
    <d v="2021-02-08T00:00:00"/>
    <s v="Northeast"/>
    <s v="Connecticut"/>
    <s v="Hartford"/>
    <n v="49"/>
    <n v="588"/>
    <n v="0.5"/>
    <x v="2"/>
    <s v="Nike Benassi"/>
    <s v="343880-090"/>
  </r>
  <r>
    <s v="NIKE"/>
    <n v="1185732"/>
    <d v="2021-02-08T00:00:00"/>
    <s v="Northeast"/>
    <s v="Rhode Island"/>
    <s v="Providence"/>
    <n v="13"/>
    <n v="203.58"/>
    <n v="0.54"/>
    <x v="2"/>
    <s v="Nike Zoom KD12 'YouTube'"/>
    <s v="CQ7731-900"/>
  </r>
  <r>
    <s v="NIKE"/>
    <n v="1185732"/>
    <d v="2021-02-08T00:00:00"/>
    <s v="Northeast"/>
    <s v="Rhode Island"/>
    <s v="Providence"/>
    <n v="35"/>
    <n v="588.35"/>
    <n v="0.41"/>
    <x v="2"/>
    <s v="Nike Air Force 1 React"/>
    <s v="CD4366-002"/>
  </r>
  <r>
    <s v="NIKE"/>
    <n v="1185732"/>
    <d v="2021-02-08T00:00:00"/>
    <s v="Northeast"/>
    <s v="Rhode Island"/>
    <s v="Providence"/>
    <n v="65"/>
    <n v="1136.8499999999999"/>
    <n v="0.53"/>
    <x v="2"/>
    <s v="Nike Air Max 90"/>
    <s v="CI5646-200"/>
  </r>
  <r>
    <s v="NIKE"/>
    <n v="1185732"/>
    <d v="2021-03-06T00:00:00"/>
    <s v="Northeast"/>
    <s v="Rhode Island"/>
    <s v="Providence"/>
    <n v="111"/>
    <n v="1887"/>
    <n v="0.5"/>
    <x v="2"/>
    <s v="Nike Air Zoom Pegasus 36"/>
    <s v="CD4573-001"/>
  </r>
  <r>
    <s v="NIKE"/>
    <n v="1185732"/>
    <d v="2021-03-06T00:00:00"/>
    <s v="Northeast"/>
    <s v="Rhode Island"/>
    <s v="Providence"/>
    <n v="44"/>
    <n v="673.2"/>
    <n v="0.45"/>
    <x v="2"/>
    <s v="Nike Air Max 98 NRG"/>
    <s v="BQ5613-001"/>
  </r>
  <r>
    <s v="NIKE"/>
    <n v="1185732"/>
    <d v="2021-03-06T00:00:00"/>
    <s v="Northeast"/>
    <s v="Rhode Island"/>
    <s v="Providence"/>
    <n v="51"/>
    <n v="609.96"/>
    <n v="0.52"/>
    <x v="2"/>
    <s v="Nike Zoom Fly 3"/>
    <s v="AT8241-002"/>
  </r>
  <r>
    <s v="NIKE"/>
    <n v="1185732"/>
    <d v="2021-03-06T00:00:00"/>
    <s v="Northeast"/>
    <s v="Rhode Island"/>
    <s v="Providence"/>
    <n v="8"/>
    <n v="116"/>
    <n v="0.5"/>
    <x v="2"/>
    <s v="Kyrie 6 EP"/>
    <s v="BQ4631-100"/>
  </r>
  <r>
    <s v="NIKE"/>
    <n v="1185732"/>
    <d v="2021-03-06T00:00:00"/>
    <s v="Northeast"/>
    <s v="Rhode Island"/>
    <s v="Providence"/>
    <n v="20"/>
    <n v="396"/>
    <n v="0.45"/>
    <x v="2"/>
    <s v="Nike Air Force 1 Shadow"/>
    <s v="CI0919-100"/>
  </r>
  <r>
    <s v="NIKE"/>
    <n v="1185732"/>
    <d v="2021-03-06T00:00:00"/>
    <s v="Northeast"/>
    <s v="Rhode Island"/>
    <s v="Providence"/>
    <n v="51"/>
    <n v="881.28"/>
    <n v="0.54"/>
    <x v="2"/>
    <s v="Nike Air Max Tailwind IV"/>
    <s v="AQ2567-002"/>
  </r>
  <r>
    <s v="NIKE"/>
    <n v="1185732"/>
    <d v="2021-04-07T00:00:00"/>
    <s v="Northeast"/>
    <s v="Rhode Island"/>
    <s v="Providence"/>
    <n v="111"/>
    <n v="1740.48"/>
    <n v="0.49"/>
    <x v="2"/>
    <s v="Nike Potential 3"/>
    <s v="844127-108"/>
  </r>
  <r>
    <s v="NIKE"/>
    <n v="1185732"/>
    <d v="2021-04-07T00:00:00"/>
    <s v="Northeast"/>
    <s v="Rhode Island"/>
    <s v="Providence"/>
    <n v="33"/>
    <n v="528"/>
    <n v="0.5"/>
    <x v="2"/>
    <s v="Nike Mercurial Vapor 13 Academy IC"/>
    <s v="AT7993-414"/>
  </r>
  <r>
    <s v="NIKE"/>
    <n v="1185732"/>
    <d v="2021-04-07T00:00:00"/>
    <s v="Northeast"/>
    <s v="Rhode Island"/>
    <s v="Providence"/>
    <n v="36"/>
    <n v="449.28"/>
    <n v="0.52"/>
    <x v="2"/>
    <s v="Nike x Olivia Kim Air Max 98"/>
    <s v="CK3309-001"/>
  </r>
  <r>
    <s v="NIKE"/>
    <n v="1185732"/>
    <d v="2021-04-07T00:00:00"/>
    <s v="Northeast"/>
    <s v="Rhode Island"/>
    <s v="Providence"/>
    <n v="13"/>
    <n v="199.81"/>
    <n v="0.53"/>
    <x v="2"/>
    <s v="NikeCourt Royale"/>
    <s v="749747-010"/>
  </r>
  <r>
    <s v="NIKE"/>
    <n v="1185732"/>
    <d v="2021-04-07T00:00:00"/>
    <s v="Northeast"/>
    <s v="Rhode Island"/>
    <s v="Providence"/>
    <n v="15"/>
    <n v="264"/>
    <n v="0.4"/>
    <x v="2"/>
    <s v="Nike Air Huarache"/>
    <s v="634835-108"/>
  </r>
  <r>
    <s v="NIKE"/>
    <n v="1185732"/>
    <d v="2021-04-07T00:00:00"/>
    <s v="Northeast"/>
    <s v="Rhode Island"/>
    <s v="Providence"/>
    <n v="50"/>
    <n v="858"/>
    <n v="0.52"/>
    <x v="2"/>
    <s v="KD Trey 5 VII EP"/>
    <s v="AT1198-401"/>
  </r>
  <r>
    <s v="NIKE"/>
    <n v="1185732"/>
    <d v="2021-05-06T00:00:00"/>
    <s v="Northeast"/>
    <s v="Rhode Island"/>
    <s v="Providence"/>
    <n v="122"/>
    <n v="2989"/>
    <n v="0.5"/>
    <x v="2"/>
    <s v="Nike Phantom Venom Academy FG"/>
    <s v="AO0566-606"/>
  </r>
  <r>
    <s v="NIKE"/>
    <n v="1185732"/>
    <d v="2021-05-06T00:00:00"/>
    <s v="Northeast"/>
    <s v="Rhode Island"/>
    <s v="Providence"/>
    <n v="49"/>
    <n v="948.15"/>
    <n v="0.45"/>
    <x v="2"/>
    <s v="Nike Mercurial Vapor XII Club MG"/>
    <s v="AH7378-801"/>
  </r>
  <r>
    <s v="NIKE"/>
    <n v="1185732"/>
    <d v="2021-05-06T00:00:00"/>
    <s v="Northeast"/>
    <s v="Rhode Island"/>
    <s v="Providence"/>
    <n v="60"/>
    <n v="1263.5999999999999"/>
    <n v="0.54"/>
    <x v="2"/>
    <s v="Nike Phantom Vision 2 Elite Dynamic Fit FG"/>
    <s v="CD4161-606"/>
  </r>
  <r>
    <s v="NIKE"/>
    <n v="1185732"/>
    <d v="2021-05-06T00:00:00"/>
    <s v="Northeast"/>
    <s v="Rhode Island"/>
    <s v="Providence"/>
    <n v="44"/>
    <n v="892.32"/>
    <n v="0.52"/>
    <x v="2"/>
    <s v="Nike Air Force 1 Mid '07"/>
    <s v="366731-100"/>
  </r>
  <r>
    <s v="NIKE"/>
    <n v="1185732"/>
    <d v="2021-05-06T00:00:00"/>
    <s v="Northeast"/>
    <s v="Rhode Island"/>
    <s v="Providence"/>
    <n v="46"/>
    <n v="901.6"/>
    <n v="0.4"/>
    <x v="2"/>
    <s v="Nike Metcon 5 AMP"/>
    <s v="CD3398-063"/>
  </r>
  <r>
    <s v="NIKE"/>
    <n v="1185732"/>
    <d v="2021-05-06T00:00:00"/>
    <s v="Northeast"/>
    <s v="Rhode Island"/>
    <s v="Providence"/>
    <n v="81"/>
    <n v="2232.36"/>
    <n v="0.53"/>
    <x v="2"/>
    <s v="Nike Air Max 270 React"/>
    <s v="CT5064-001"/>
  </r>
  <r>
    <s v="NIKE"/>
    <n v="1185732"/>
    <d v="2021-06-08T00:00:00"/>
    <s v="Northeast"/>
    <s v="Rhode Island"/>
    <s v="Providence"/>
    <n v="138"/>
    <n v="2918.7"/>
    <n v="0.45"/>
    <x v="2"/>
    <s v="Nike Air Force 1 '07 Premium"/>
    <s v="BQ4424-700"/>
  </r>
  <r>
    <s v="NIKE"/>
    <n v="1185732"/>
    <d v="2021-06-08T00:00:00"/>
    <s v="Northeast"/>
    <s v="Rhode Island"/>
    <s v="Providence"/>
    <n v="90"/>
    <n v="1808.1"/>
    <n v="0.49"/>
    <x v="2"/>
    <s v="Air Jordan 12 Retro"/>
    <s v="130690-017"/>
  </r>
  <r>
    <s v="NIKE"/>
    <n v="1185732"/>
    <d v="2021-06-08T00:00:00"/>
    <s v="Northeast"/>
    <s v="Rhode Island"/>
    <s v="Providence"/>
    <n v="65"/>
    <n v="1394.25"/>
    <n v="0.55000000000000004"/>
    <x v="2"/>
    <s v="Nike Air Max 98 LX"/>
    <s v="AV4417-002"/>
  </r>
  <r>
    <s v="NIKE"/>
    <n v="1185732"/>
    <d v="2021-06-08T00:00:00"/>
    <s v="Northeast"/>
    <s v="Rhode Island"/>
    <s v="Providence"/>
    <n v="60"/>
    <n v="1263.5999999999999"/>
    <n v="0.54"/>
    <x v="2"/>
    <s v="Nike Mercurial Superfly 7 Club MG"/>
    <s v="AT7949-606"/>
  </r>
  <r>
    <s v="NIKE"/>
    <n v="1185732"/>
    <d v="2021-06-08T00:00:00"/>
    <s v="Northeast"/>
    <s v="Rhode Island"/>
    <s v="Providence"/>
    <n v="58"/>
    <n v="1141.44"/>
    <n v="0.41"/>
    <x v="2"/>
    <s v="Nike Phantom Venom Academy TF"/>
    <s v="AO0571-606"/>
  </r>
  <r>
    <s v="NIKE"/>
    <n v="1185732"/>
    <d v="2021-06-08T00:00:00"/>
    <s v="Northeast"/>
    <s v="Rhode Island"/>
    <s v="Providence"/>
    <n v="88"/>
    <n v="2288.88"/>
    <n v="0.51"/>
    <x v="2"/>
    <s v="Nike Mercurial Superfly 7 Academy MDS MG"/>
    <s v="BQ5427-401"/>
  </r>
  <r>
    <s v="NIKE"/>
    <n v="1185732"/>
    <d v="2021-07-06T00:00:00"/>
    <s v="Northeast"/>
    <s v="Rhode Island"/>
    <s v="Providence"/>
    <n v="167"/>
    <n v="3456.9"/>
    <n v="0.45"/>
    <x v="2"/>
    <s v="Nike SB Dunk High Pro"/>
    <s v="BQ6826-003"/>
  </r>
  <r>
    <s v="NIKE"/>
    <n v="1185732"/>
    <d v="2021-07-06T00:00:00"/>
    <s v="Northeast"/>
    <s v="Rhode Island"/>
    <s v="Providence"/>
    <n v="81"/>
    <n v="1660.5"/>
    <n v="0.5"/>
    <x v="2"/>
    <s v="Nike Phantom Vision Academy Dynamic Fit MG"/>
    <s v="AO3258-080"/>
  </r>
  <r>
    <s v="NIKE"/>
    <n v="1185732"/>
    <d v="2021-07-06T00:00:00"/>
    <s v="Northeast"/>
    <s v="Rhode Island"/>
    <s v="Providence"/>
    <n v="65"/>
    <n v="1250.5999999999999"/>
    <n v="0.52"/>
    <x v="2"/>
    <s v="Nike Air Max 270 React"/>
    <s v="AT6174-004"/>
  </r>
  <r>
    <s v="NIKE"/>
    <n v="1185732"/>
    <d v="2021-07-06T00:00:00"/>
    <s v="Northeast"/>
    <s v="Rhode Island"/>
    <s v="Providence"/>
    <n v="58"/>
    <n v="1115.92"/>
    <n v="0.52"/>
    <x v="2"/>
    <s v="Nike Tiempo Legend 8 Elite FG"/>
    <s v="AT5293-004"/>
  </r>
  <r>
    <s v="NIKE"/>
    <n v="1185732"/>
    <d v="2021-07-06T00:00:00"/>
    <s v="Northeast"/>
    <s v="Rhode Island"/>
    <s v="Providence"/>
    <n v="63"/>
    <n v="1184.4000000000001"/>
    <n v="0.4"/>
    <x v="2"/>
    <s v="Nike SB Zoom Stefan Janoski Canvas RM"/>
    <s v="AR7718-001"/>
  </r>
  <r>
    <s v="NIKE"/>
    <n v="1185732"/>
    <d v="2021-07-06T00:00:00"/>
    <s v="Northeast"/>
    <s v="Rhode Island"/>
    <s v="Providence"/>
    <n v="116"/>
    <n v="2900"/>
    <n v="0.5"/>
    <x v="2"/>
    <s v="Nike Flex Contact 3"/>
    <s v="AQ7488-004"/>
  </r>
  <r>
    <s v="NIKE"/>
    <n v="1185732"/>
    <d v="2021-08-07T00:00:00"/>
    <s v="Northeast"/>
    <s v="Rhode Island"/>
    <s v="Providence"/>
    <n v="143"/>
    <n v="3157.44"/>
    <n v="0.48"/>
    <x v="2"/>
    <s v="Jordan 'Why Not?' Zer0.2 SE PF"/>
    <s v="AV4126-002"/>
  </r>
  <r>
    <s v="NIKE"/>
    <n v="1185732"/>
    <d v="2021-08-07T00:00:00"/>
    <s v="Northeast"/>
    <s v="Rhode Island"/>
    <s v="Providence"/>
    <n v="91"/>
    <n v="1796.34"/>
    <n v="0.47"/>
    <x v="2"/>
    <s v="Nike Shox TL Nova SP"/>
    <s v="CK2085-002"/>
  </r>
  <r>
    <s v="NIKE"/>
    <n v="1185732"/>
    <d v="2021-08-07T00:00:00"/>
    <s v="Northeast"/>
    <s v="Rhode Island"/>
    <s v="Providence"/>
    <n v="75"/>
    <n v="1567.5"/>
    <n v="0.55000000000000004"/>
    <x v="2"/>
    <s v="Nike Air Max 90"/>
    <s v="CU0675-300"/>
  </r>
  <r>
    <s v="NIKE"/>
    <n v="1185732"/>
    <d v="2021-08-07T00:00:00"/>
    <s v="Northeast"/>
    <s v="Rhode Island"/>
    <s v="Providence"/>
    <n v="39"/>
    <n v="764.79"/>
    <n v="0.53"/>
    <x v="2"/>
    <s v="Nike Benassi JDI Floral"/>
    <s v="618919-031"/>
  </r>
  <r>
    <s v="NIKE"/>
    <n v="1185732"/>
    <d v="2021-08-07T00:00:00"/>
    <s v="Northeast"/>
    <s v="Rhode Island"/>
    <s v="Providence"/>
    <n v="31"/>
    <n v="558"/>
    <n v="0.4"/>
    <x v="2"/>
    <s v="Nike Phantom Vision 2 Club Dynamic Fit MG"/>
    <s v="CD4159-606"/>
  </r>
  <r>
    <s v="NIKE"/>
    <n v="1185732"/>
    <d v="2021-08-07T00:00:00"/>
    <s v="Northeast"/>
    <s v="Rhode Island"/>
    <s v="Providence"/>
    <n v="87"/>
    <n v="2442.96"/>
    <n v="0.54"/>
    <x v="2"/>
    <s v="Nike Potential 3"/>
    <s v="844127-108"/>
  </r>
  <r>
    <s v="NIKE"/>
    <n v="1185732"/>
    <d v="2021-09-06T00:00:00"/>
    <s v="Northeast"/>
    <s v="Rhode Island"/>
    <s v="Providence"/>
    <n v="111"/>
    <n v="2247.75"/>
    <n v="0.45"/>
    <x v="2"/>
    <s v="Nike Epic React Flyknit 2"/>
    <s v="BQ8927-102"/>
  </r>
  <r>
    <s v="NIKE"/>
    <n v="1185732"/>
    <d v="2021-09-06T00:00:00"/>
    <s v="Northeast"/>
    <s v="Rhode Island"/>
    <s v="Providence"/>
    <n v="56"/>
    <n v="1155.8399999999999"/>
    <n v="0.48"/>
    <x v="2"/>
    <s v="Nike Phantom Vision Club Dynamic Fit FG"/>
    <s v="AJ6959-717"/>
  </r>
  <r>
    <s v="NIKE"/>
    <n v="1185732"/>
    <d v="2021-09-06T00:00:00"/>
    <s v="Northeast"/>
    <s v="Rhode Island"/>
    <s v="Providence"/>
    <n v="38"/>
    <n v="697.68"/>
    <n v="0.51"/>
    <x v="2"/>
    <s v="Nike Air Max 97"/>
    <s v="921826-016"/>
  </r>
  <r>
    <s v="NIKE"/>
    <n v="1185732"/>
    <d v="2021-09-06T00:00:00"/>
    <s v="Northeast"/>
    <s v="Rhode Island"/>
    <s v="Providence"/>
    <n v="27"/>
    <n v="568.62"/>
    <n v="0.54"/>
    <x v="2"/>
    <s v="Nike x Olivia Kim Air Force 1 '07"/>
    <s v="CK3314-400"/>
  </r>
  <r>
    <s v="NIKE"/>
    <n v="1185732"/>
    <d v="2021-09-06T00:00:00"/>
    <s v="Northeast"/>
    <s v="Rhode Island"/>
    <s v="Providence"/>
    <n v="27"/>
    <n v="520.29"/>
    <n v="0.41"/>
    <x v="2"/>
    <s v="Nike TiempoX Lunar Legend VII Pro TF"/>
    <s v="AH7249-118"/>
  </r>
  <r>
    <s v="NIKE"/>
    <n v="1185732"/>
    <d v="2021-09-06T00:00:00"/>
    <s v="Northeast"/>
    <s v="Rhode Island"/>
    <s v="Providence"/>
    <n v="58"/>
    <n v="1538.16"/>
    <n v="0.51"/>
    <x v="2"/>
    <s v="Nike M2K Tekno"/>
    <s v="BQ3378-002"/>
  </r>
  <r>
    <s v="NIKE"/>
    <n v="1185732"/>
    <d v="2021-10-08T00:00:00"/>
    <s v="Northeast"/>
    <s v="Rhode Island"/>
    <s v="Providence"/>
    <n v="94"/>
    <n v="2491"/>
    <n v="0.5"/>
    <x v="2"/>
    <s v="Nike React City"/>
    <s v="BV7754-001"/>
  </r>
  <r>
    <s v="NIKE"/>
    <n v="1185732"/>
    <d v="2021-10-08T00:00:00"/>
    <s v="Northeast"/>
    <s v="Rhode Island"/>
    <s v="Providence"/>
    <n v="56"/>
    <n v="1262.24"/>
    <n v="0.49"/>
    <x v="2"/>
    <s v="Nike Epic Phantom React Flyknit"/>
    <s v="BV0415-300"/>
  </r>
  <r>
    <s v="NIKE"/>
    <n v="1185732"/>
    <d v="2021-10-08T00:00:00"/>
    <s v="Northeast"/>
    <s v="Rhode Island"/>
    <s v="Providence"/>
    <n v="29"/>
    <n v="678.6"/>
    <n v="0.52"/>
    <x v="2"/>
    <s v="Nike SB Adversary Premium"/>
    <s v="CT3632-001"/>
  </r>
  <r>
    <s v="NIKE"/>
    <n v="1185732"/>
    <d v="2021-10-08T00:00:00"/>
    <s v="Northeast"/>
    <s v="Rhode Island"/>
    <s v="Providence"/>
    <n v="23"/>
    <n v="540.5"/>
    <n v="0.5"/>
    <x v="2"/>
    <s v="Air Jordan 11 Low"/>
    <s v="AR5149-005"/>
  </r>
  <r>
    <s v="NIKE"/>
    <n v="1185732"/>
    <d v="2021-10-08T00:00:00"/>
    <s v="Northeast"/>
    <s v="Rhode Island"/>
    <s v="Providence"/>
    <n v="19"/>
    <n v="418"/>
    <n v="0.4"/>
    <x v="2"/>
    <s v="Nike SB Air Zoom Bruin Edge"/>
    <s v="CD5036-100"/>
  </r>
  <r>
    <s v="NIKE"/>
    <n v="1185732"/>
    <d v="2021-10-08T00:00:00"/>
    <s v="Northeast"/>
    <s v="Rhode Island"/>
    <s v="Providence"/>
    <n v="58"/>
    <n v="1893.12"/>
    <n v="0.51"/>
    <x v="2"/>
    <s v="Nike Daybreak"/>
    <s v="CQ7619-700"/>
  </r>
  <r>
    <s v="NIKE"/>
    <n v="1185732"/>
    <d v="2021-11-07T00:00:00"/>
    <s v="Northeast"/>
    <s v="Rhode Island"/>
    <s v="Providence"/>
    <n v="95"/>
    <n v="2560.25"/>
    <n v="0.49"/>
    <x v="2"/>
    <s v="Nike Mercurial Superfly 7 Elite FG"/>
    <s v="AQ4174-049"/>
  </r>
  <r>
    <s v="NIKE"/>
    <n v="1185732"/>
    <d v="2021-11-07T00:00:00"/>
    <s v="Northeast"/>
    <s v="Rhode Island"/>
    <s v="Providence"/>
    <n v="63"/>
    <n v="1304.0999999999999"/>
    <n v="0.45"/>
    <x v="2"/>
    <s v="Nike Air Max 90 Essential"/>
    <s v="AJ1285-101"/>
  </r>
  <r>
    <s v="NIKE"/>
    <n v="1185732"/>
    <d v="2021-11-07T00:00:00"/>
    <s v="Northeast"/>
    <s v="Rhode Island"/>
    <s v="Providence"/>
    <n v="64"/>
    <n v="1658.88"/>
    <n v="0.54"/>
    <x v="2"/>
    <s v="Nike Air Zoom Pegasus 36 Premium Rise"/>
    <s v="AV6259-500"/>
  </r>
  <r>
    <s v="NIKE"/>
    <n v="1185732"/>
    <d v="2021-11-07T00:00:00"/>
    <s v="Northeast"/>
    <s v="Rhode Island"/>
    <s v="Providence"/>
    <n v="58"/>
    <n v="1531.2"/>
    <n v="0.55000000000000004"/>
    <x v="2"/>
    <s v="Nike Tiempo Legend 8 Academy MG"/>
    <s v="AT5292-004"/>
  </r>
  <r>
    <s v="NIKE"/>
    <n v="1185732"/>
    <d v="2021-11-07T00:00:00"/>
    <s v="Northeast"/>
    <s v="Rhode Island"/>
    <s v="Providence"/>
    <n v="44"/>
    <n v="1122.8800000000001"/>
    <n v="0.44"/>
    <x v="2"/>
    <s v="Nike Tanjun"/>
    <s v="812654-011"/>
  </r>
  <r>
    <s v="NIKE"/>
    <n v="1185732"/>
    <d v="2021-11-07T00:00:00"/>
    <s v="Northeast"/>
    <s v="Rhode Island"/>
    <s v="Providence"/>
    <n v="77"/>
    <n v="2402.4"/>
    <n v="0.52"/>
    <x v="2"/>
    <s v="Nike Air Max Triax 96 SP"/>
    <s v="CT5543-300"/>
  </r>
  <r>
    <s v="NIKE"/>
    <n v="1185732"/>
    <d v="2021-12-06T00:00:00"/>
    <s v="Northeast"/>
    <s v="Rhode Island"/>
    <s v="Providence"/>
    <n v="135"/>
    <n v="3645"/>
    <n v="0.5"/>
    <x v="2"/>
    <s v="Nike SB Charge Slip Premium"/>
    <s v="CT3110-400"/>
  </r>
  <r>
    <s v="NIKE"/>
    <n v="1185732"/>
    <d v="2021-12-06T00:00:00"/>
    <s v="Northeast"/>
    <s v="Rhode Island"/>
    <s v="Providence"/>
    <n v="78"/>
    <n v="1684.8"/>
    <n v="0.48"/>
    <x v="2"/>
    <s v="Nike Air Max 2090"/>
    <s v="CU9174-600"/>
  </r>
  <r>
    <s v="NIKE"/>
    <n v="1185732"/>
    <d v="2021-12-06T00:00:00"/>
    <s v="Northeast"/>
    <s v="Rhode Island"/>
    <s v="Providence"/>
    <n v="74"/>
    <n v="1773.78"/>
    <n v="0.51"/>
    <x v="2"/>
    <s v="LeBron 16 Low"/>
    <s v="CI2668-004"/>
  </r>
  <r>
    <s v="NIKE"/>
    <n v="1185732"/>
    <d v="2021-12-06T00:00:00"/>
    <s v="Northeast"/>
    <s v="Rhode Island"/>
    <s v="Providence"/>
    <n v="65"/>
    <n v="1560"/>
    <n v="0.5"/>
    <x v="2"/>
    <s v="Nike Zoom Rival Fly 2"/>
    <s v="CJ0509-001"/>
  </r>
  <r>
    <s v="NIKE"/>
    <n v="1185732"/>
    <d v="2021-12-06T00:00:00"/>
    <s v="Northeast"/>
    <s v="Rhode Island"/>
    <s v="Providence"/>
    <n v="68"/>
    <n v="1637.44"/>
    <n v="0.43"/>
    <x v="2"/>
    <s v="Nike x Olivia Kim Air Mowabb"/>
    <s v="CK3312-001"/>
  </r>
  <r>
    <s v="NIKE"/>
    <n v="1185732"/>
    <d v="2021-12-06T00:00:00"/>
    <s v="Northeast"/>
    <s v="Rhode Island"/>
    <s v="Providence"/>
    <n v="85"/>
    <n v="2805"/>
    <n v="0.55000000000000004"/>
    <x v="2"/>
    <s v="Nike Offcourt SE"/>
    <s v="CT0624-100"/>
  </r>
  <r>
    <s v="NIKE"/>
    <n v="1185732"/>
    <d v="2021-01-17T00:00:00"/>
    <s v="Northeast"/>
    <s v="Rhode Island"/>
    <s v="Providence"/>
    <n v="126"/>
    <n v="2058.84"/>
    <n v="0.43"/>
    <x v="2"/>
    <s v="Nike Zoom Pegasus Turbo Shield"/>
    <s v="CJ9712-001"/>
  </r>
  <r>
    <s v="NIKE"/>
    <n v="1185732"/>
    <d v="2021-01-17T00:00:00"/>
    <s v="Northeast"/>
    <s v="Rhode Island"/>
    <s v="Providence"/>
    <n v="68"/>
    <n v="1136.96"/>
    <n v="0.44"/>
    <x v="2"/>
    <s v="Nike Air Max 97"/>
    <s v="CT1549-001"/>
  </r>
  <r>
    <s v="NIKE"/>
    <n v="1185732"/>
    <d v="2021-01-17T00:00:00"/>
    <s v="Northeast"/>
    <s v="Rhode Island"/>
    <s v="Providence"/>
    <n v="73"/>
    <n v="709.56"/>
    <n v="0.36"/>
    <x v="2"/>
    <s v="Nike Air Max 720 SE"/>
    <s v="CD0683-600"/>
  </r>
  <r>
    <s v="NIKE"/>
    <n v="1185732"/>
    <d v="2021-01-17T00:00:00"/>
    <s v="Northeast"/>
    <s v="Rhode Island"/>
    <s v="Providence"/>
    <n v="26"/>
    <n v="335.92"/>
    <n v="0.38"/>
    <x v="2"/>
    <s v="Nike Revolution 5 FlyEase"/>
    <s v="BQ3212-600"/>
  </r>
  <r>
    <s v="NIKE"/>
    <n v="1185732"/>
    <d v="2021-01-17T00:00:00"/>
    <s v="Northeast"/>
    <s v="Rhode Island"/>
    <s v="Providence"/>
    <n v="41"/>
    <n v="767.52"/>
    <n v="0.39"/>
    <x v="2"/>
    <s v="Nike Classic Cortez"/>
    <s v="807471-101"/>
  </r>
  <r>
    <s v="NIKE"/>
    <n v="1185732"/>
    <d v="2021-01-17T00:00:00"/>
    <s v="Northeast"/>
    <s v="Rhode Island"/>
    <s v="Providence"/>
    <n v="70"/>
    <n v="1090.5999999999999"/>
    <n v="0.41"/>
    <x v="2"/>
    <s v="Nike Precision 4"/>
    <s v="CK1069-001"/>
  </r>
  <r>
    <s v="NIKE"/>
    <n v="1185732"/>
    <d v="2021-02-15T00:00:00"/>
    <s v="Northeast"/>
    <s v="Rhode Island"/>
    <s v="Providence"/>
    <n v="140"/>
    <n v="2066.4"/>
    <n v="0.41"/>
    <x v="2"/>
    <s v="Nike Air Max 200"/>
    <s v="AT6175-100"/>
  </r>
  <r>
    <s v="NIKE"/>
    <n v="1185732"/>
    <d v="2021-02-15T00:00:00"/>
    <s v="Northeast"/>
    <s v="Rhode Island"/>
    <s v="Providence"/>
    <n v="41"/>
    <n v="654.36"/>
    <n v="0.42"/>
    <x v="2"/>
    <s v="Nike Air Max 270"/>
    <s v="AH6789-023"/>
  </r>
  <r>
    <s v="NIKE"/>
    <n v="1185732"/>
    <d v="2021-02-15T00:00:00"/>
    <s v="Northeast"/>
    <s v="Rhode Island"/>
    <s v="Providence"/>
    <n v="60"/>
    <n v="661.2"/>
    <n v="0.38"/>
    <x v="2"/>
    <s v="Nike Mercurial Vapor 13 Academy TF"/>
    <s v="AT7996-414"/>
  </r>
  <r>
    <s v="NIKE"/>
    <n v="1185732"/>
    <d v="2021-02-15T00:00:00"/>
    <s v="Northeast"/>
    <s v="Massachusetts"/>
    <s v="Boston"/>
    <n v="68"/>
    <n v="826.88"/>
    <n v="0.38"/>
    <x v="2"/>
    <s v="Nike SFB Gen 2 20cm (approx.)"/>
    <s v="922474-001"/>
  </r>
  <r>
    <s v="NIKE"/>
    <n v="1185732"/>
    <d v="2021-02-15T00:00:00"/>
    <s v="Northeast"/>
    <s v="Massachusetts"/>
    <s v="Boston"/>
    <n v="41"/>
    <n v="747.84"/>
    <n v="0.38"/>
    <x v="2"/>
    <s v="Nike Air Max Dia"/>
    <s v="CI3898-200"/>
  </r>
  <r>
    <s v="NIKE"/>
    <n v="1185732"/>
    <d v="2021-02-15T00:00:00"/>
    <s v="Northeast"/>
    <s v="Massachusetts"/>
    <s v="Boston"/>
    <n v="75"/>
    <n v="1254"/>
    <n v="0.44"/>
    <x v="2"/>
    <s v="Nike SB Alleyoop"/>
    <s v="CJ0882-001"/>
  </r>
  <r>
    <s v="NIKE"/>
    <n v="1185732"/>
    <d v="2021-03-13T00:00:00"/>
    <s v="Northeast"/>
    <s v="Massachusetts"/>
    <s v="Boston"/>
    <n v="127"/>
    <n v="2123.44"/>
    <n v="0.44"/>
    <x v="2"/>
    <s v="Nike Zoom Rise"/>
    <s v="BQ5467-101"/>
  </r>
  <r>
    <s v="NIKE"/>
    <n v="1185732"/>
    <d v="2021-03-13T00:00:00"/>
    <s v="Northeast"/>
    <s v="Massachusetts"/>
    <s v="Boston"/>
    <n v="47"/>
    <n v="803.7"/>
    <n v="0.45"/>
    <x v="2"/>
    <s v="Nike Phantom Vision Academy Dynamic Fit IC"/>
    <s v="AO3267-080"/>
  </r>
  <r>
    <s v="NIKE"/>
    <n v="1185732"/>
    <d v="2021-03-13T00:00:00"/>
    <s v="Northeast"/>
    <s v="Massachusetts"/>
    <s v="Boston"/>
    <n v="50"/>
    <n v="546"/>
    <n v="0.39"/>
    <x v="2"/>
    <s v="Air Jordan 1 Low"/>
    <s v="553558-125"/>
  </r>
  <r>
    <s v="NIKE"/>
    <n v="1185732"/>
    <d v="2021-03-13T00:00:00"/>
    <s v="Northeast"/>
    <s v="Massachusetts"/>
    <s v="Boston"/>
    <n v="87"/>
    <n v="1064.8800000000001"/>
    <n v="0.36"/>
    <x v="2"/>
    <s v="Nike Air Max Bella TR 2"/>
    <s v="AQ7492-010"/>
  </r>
  <r>
    <s v="NIKE"/>
    <n v="1185732"/>
    <d v="2021-03-13T00:00:00"/>
    <s v="Northeast"/>
    <s v="Massachusetts"/>
    <s v="Boston"/>
    <n v="29"/>
    <n v="520.26"/>
    <n v="0.39"/>
    <x v="2"/>
    <s v="Nike Air Zoom Terra Kiger 6"/>
    <s v="CJ0220-400"/>
  </r>
  <r>
    <s v="NIKE"/>
    <n v="1185732"/>
    <d v="2021-03-13T00:00:00"/>
    <s v="Northeast"/>
    <s v="Massachusetts"/>
    <s v="Boston"/>
    <n v="54"/>
    <n v="863.46"/>
    <n v="0.41"/>
    <x v="2"/>
    <s v="Jordan Proto-React Z"/>
    <s v="CI3794-600"/>
  </r>
  <r>
    <s v="NIKE"/>
    <n v="1185732"/>
    <d v="2021-04-14T00:00:00"/>
    <s v="Northeast"/>
    <s v="Massachusetts"/>
    <s v="Boston"/>
    <n v="117"/>
    <n v="2000.7"/>
    <n v="0.45"/>
    <x v="2"/>
    <s v="Nike Air Force 1 SP"/>
    <s v="CQ6566-700"/>
  </r>
  <r>
    <s v="NIKE"/>
    <n v="1185732"/>
    <d v="2021-04-14T00:00:00"/>
    <s v="Northeast"/>
    <s v="Massachusetts"/>
    <s v="Boston"/>
    <n v="45"/>
    <n v="732.6"/>
    <n v="0.44"/>
    <x v="2"/>
    <s v="Nike Zoom Pegasus Turbo"/>
    <s v="AJ4115-060"/>
  </r>
  <r>
    <s v="NIKE"/>
    <n v="1185732"/>
    <d v="2021-04-14T00:00:00"/>
    <s v="Northeast"/>
    <s v="Massachusetts"/>
    <s v="Boston"/>
    <n v="41"/>
    <n v="416.15"/>
    <n v="0.35"/>
    <x v="2"/>
    <s v="Nike Free RN 5.0"/>
    <s v="AQ1316-500"/>
  </r>
  <r>
    <s v="NIKE"/>
    <n v="1185732"/>
    <d v="2021-04-14T00:00:00"/>
    <s v="Northeast"/>
    <s v="Massachusetts"/>
    <s v="Boston"/>
    <n v="35"/>
    <n v="436.8"/>
    <n v="0.39"/>
    <x v="2"/>
    <s v="Air Jordan OG"/>
    <s v="133000-106"/>
  </r>
  <r>
    <s v="NIKE"/>
    <n v="1185732"/>
    <d v="2021-04-14T00:00:00"/>
    <s v="Northeast"/>
    <s v="Massachusetts"/>
    <s v="Boston"/>
    <n v="33"/>
    <n v="614.46"/>
    <n v="0.38"/>
    <x v="2"/>
    <s v="Nike Air Zoom Pegasus 36"/>
    <s v="BV5740-101"/>
  </r>
  <r>
    <s v="NIKE"/>
    <n v="1185732"/>
    <d v="2021-04-14T00:00:00"/>
    <s v="Northeast"/>
    <s v="Massachusetts"/>
    <s v="Boston"/>
    <n v="83"/>
    <n v="1424.28"/>
    <n v="0.44"/>
    <x v="2"/>
    <s v="Nike Air Max Tailwind IV SE"/>
    <s v="CJ9681-001"/>
  </r>
  <r>
    <s v="NIKE"/>
    <n v="1185732"/>
    <d v="2021-05-13T00:00:00"/>
    <s v="Northeast"/>
    <s v="Massachusetts"/>
    <s v="Boston"/>
    <n v="129"/>
    <n v="2939.91"/>
    <n v="0.43"/>
    <x v="2"/>
    <s v="Nike Air VaporMax 2019 Premium"/>
    <s v="AT6817-300"/>
  </r>
  <r>
    <s v="NIKE"/>
    <n v="1185732"/>
    <d v="2021-05-13T00:00:00"/>
    <s v="Northeast"/>
    <s v="Massachusetts"/>
    <s v="Boston"/>
    <n v="54"/>
    <n v="1091.3399999999999"/>
    <n v="0.43"/>
    <x v="2"/>
    <s v="NikeCourt Air Zoom Vapor Cage 4"/>
    <s v="CD0431-107"/>
  </r>
  <r>
    <s v="NIKE"/>
    <n v="1185732"/>
    <d v="2021-05-13T00:00:00"/>
    <s v="Northeast"/>
    <s v="Massachusetts"/>
    <s v="Boston"/>
    <n v="56"/>
    <n v="918.4"/>
    <n v="0.4"/>
    <x v="2"/>
    <s v="Air Jordan 1 Nova XX"/>
    <s v="AV4052-116"/>
  </r>
  <r>
    <s v="NIKE"/>
    <n v="1185732"/>
    <d v="2021-05-13T00:00:00"/>
    <s v="Northeast"/>
    <s v="Massachusetts"/>
    <s v="Boston"/>
    <n v="47"/>
    <n v="806.52"/>
    <n v="0.39"/>
    <x v="2"/>
    <s v="Nike Air Max Tailwind IV"/>
    <s v="CK4122-100"/>
  </r>
  <r>
    <s v="NIKE"/>
    <n v="1185732"/>
    <d v="2021-05-13T00:00:00"/>
    <s v="Northeast"/>
    <s v="Massachusetts"/>
    <s v="Boston"/>
    <n v="54"/>
    <n v="1026"/>
    <n v="0.38"/>
    <x v="2"/>
    <s v="Nike Flex RN 2019"/>
    <s v="AQ7483-001"/>
  </r>
  <r>
    <s v="NIKE"/>
    <n v="1185732"/>
    <d v="2021-05-13T00:00:00"/>
    <s v="Northeast"/>
    <s v="Massachusetts"/>
    <s v="Boston"/>
    <n v="88"/>
    <n v="1984.4"/>
    <n v="0.41"/>
    <x v="2"/>
    <s v="Nike Mercurial Superfly 7 Club TF"/>
    <s v="AT7980-606"/>
  </r>
  <r>
    <s v="NIKE"/>
    <n v="1185732"/>
    <d v="2021-06-15T00:00:00"/>
    <s v="Northeast"/>
    <s v="Massachusetts"/>
    <s v="Boston"/>
    <n v="155"/>
    <n v="3320.1"/>
    <n v="0.42"/>
    <x v="2"/>
    <s v="Nike Free X Metcon 2"/>
    <s v="CD8526-446"/>
  </r>
  <r>
    <s v="NIKE"/>
    <n v="1185732"/>
    <d v="2021-06-15T00:00:00"/>
    <s v="Northeast"/>
    <s v="Massachusetts"/>
    <s v="Boston"/>
    <n v="94"/>
    <n v="1855.56"/>
    <n v="0.42"/>
    <x v="2"/>
    <s v="Nike Mercurial Vapor 13 Academy MDS MG"/>
    <s v="CJ1292-703"/>
  </r>
  <r>
    <s v="NIKE"/>
    <n v="1185732"/>
    <d v="2021-06-15T00:00:00"/>
    <s v="Northeast"/>
    <s v="Massachusetts"/>
    <s v="Boston"/>
    <n v="68"/>
    <n v="1028.1600000000001"/>
    <n v="0.36"/>
    <x v="2"/>
    <s v="Nike Air Max Impact"/>
    <s v="CI1396-004"/>
  </r>
  <r>
    <s v="NIKE"/>
    <n v="1185732"/>
    <d v="2021-06-15T00:00:00"/>
    <s v="Northeast"/>
    <s v="Massachusetts"/>
    <s v="Boston"/>
    <n v="65"/>
    <n v="932.75"/>
    <n v="0.35"/>
    <x v="2"/>
    <s v="Nike Classic Cortez"/>
    <s v="807471-103"/>
  </r>
  <r>
    <s v="NIKE"/>
    <n v="1185732"/>
    <d v="2021-06-15T00:00:00"/>
    <s v="Northeast"/>
    <s v="Massachusetts"/>
    <s v="Boston"/>
    <n v="59"/>
    <n v="1143.42"/>
    <n v="0.38"/>
    <x v="2"/>
    <s v="Nike Air Max 90 Premium"/>
    <s v="CJ1794-600"/>
  </r>
  <r>
    <s v="NIKE"/>
    <n v="1185732"/>
    <d v="2021-06-15T00:00:00"/>
    <s v="Northeast"/>
    <s v="Massachusetts"/>
    <s v="Boston"/>
    <n v="101"/>
    <n v="2181.6"/>
    <n v="0.4"/>
    <x v="2"/>
    <s v="Nike Renew Run"/>
    <s v="CK6360-001"/>
  </r>
  <r>
    <s v="NIKE"/>
    <n v="1185732"/>
    <d v="2021-07-13T00:00:00"/>
    <s v="Northeast"/>
    <s v="Massachusetts"/>
    <s v="Boston"/>
    <n v="150"/>
    <n v="3276"/>
    <n v="0.42"/>
    <x v="2"/>
    <s v="Nike Air Max 270 Special Edition"/>
    <s v="CQ6549-001"/>
  </r>
  <r>
    <s v="NIKE"/>
    <n v="1185732"/>
    <d v="2021-07-13T00:00:00"/>
    <s v="Northeast"/>
    <s v="Massachusetts"/>
    <s v="Boston"/>
    <n v="105"/>
    <n v="2212.35"/>
    <n v="0.43"/>
    <x v="2"/>
    <s v="Nike React Metcon AMP"/>
    <s v="CN5501-046"/>
  </r>
  <r>
    <s v="NIKE"/>
    <n v="1185732"/>
    <d v="2021-07-13T00:00:00"/>
    <s v="Northeast"/>
    <s v="Massachusetts"/>
    <s v="Boston"/>
    <n v="77"/>
    <n v="1168.0899999999999"/>
    <n v="0.37"/>
    <x v="2"/>
    <s v="Nike Air Force 1 Sage Low"/>
    <s v="AR5339-002"/>
  </r>
  <r>
    <s v="NIKE"/>
    <n v="1185732"/>
    <d v="2021-07-13T00:00:00"/>
    <s v="Northeast"/>
    <s v="Massachusetts"/>
    <s v="Boston"/>
    <n v="56"/>
    <n v="887.04"/>
    <n v="0.36"/>
    <x v="2"/>
    <s v="Nike Air Max Triax 96"/>
    <s v="CD2053-105"/>
  </r>
  <r>
    <s v="NIKE"/>
    <n v="1185732"/>
    <d v="2021-07-13T00:00:00"/>
    <s v="Northeast"/>
    <s v="Massachusetts"/>
    <s v="Boston"/>
    <n v="68"/>
    <n v="1405.56"/>
    <n v="0.39"/>
    <x v="2"/>
    <s v="Nike Mercurial Vapor 13 Academy MDS TF"/>
    <s v="CJ1306-401"/>
  </r>
  <r>
    <s v="NIKE"/>
    <n v="1185732"/>
    <d v="2021-07-13T00:00:00"/>
    <s v="Northeast"/>
    <s v="Massachusetts"/>
    <s v="Boston"/>
    <n v="128"/>
    <n v="2956.8"/>
    <n v="0.42"/>
    <x v="2"/>
    <s v="PG 3 NASA"/>
    <s v="CI2666-400"/>
  </r>
  <r>
    <s v="NIKE"/>
    <n v="1185732"/>
    <d v="2021-08-14T00:00:00"/>
    <s v="Northeast"/>
    <s v="Massachusetts"/>
    <s v="Boston"/>
    <n v="161"/>
    <n v="3542"/>
    <n v="0.44"/>
    <x v="2"/>
    <s v="Nike Mercurial Vapor 13 Academy MDS IC"/>
    <s v="CJ1300-401"/>
  </r>
  <r>
    <s v="NIKE"/>
    <n v="1185732"/>
    <d v="2021-08-14T00:00:00"/>
    <s v="Northeast"/>
    <s v="Massachusetts"/>
    <s v="Boston"/>
    <n v="88"/>
    <n v="1695.76"/>
    <n v="0.41"/>
    <x v="2"/>
    <s v="Nike Tiempo Legend 8 Club MG"/>
    <s v="AT6107-606"/>
  </r>
  <r>
    <s v="NIKE"/>
    <n v="1185732"/>
    <d v="2021-08-14T00:00:00"/>
    <s v="Northeast"/>
    <s v="Massachusetts"/>
    <s v="Boston"/>
    <n v="69"/>
    <n v="1014.3"/>
    <n v="0.35"/>
    <x v="2"/>
    <s v="Nike Air Max 90"/>
    <s v="CI7395-100"/>
  </r>
  <r>
    <s v="NIKE"/>
    <n v="1185732"/>
    <d v="2021-08-14T00:00:00"/>
    <s v="Northeast"/>
    <s v="Massachusetts"/>
    <s v="Boston"/>
    <n v="51"/>
    <n v="771.12"/>
    <n v="0.36"/>
    <x v="2"/>
    <s v="Nike Air VaporMax Flyknit 2 LXX"/>
    <s v="AT5673-700"/>
  </r>
  <r>
    <s v="NIKE"/>
    <n v="1185732"/>
    <d v="2021-08-14T00:00:00"/>
    <s v="Northeast"/>
    <s v="Massachusetts"/>
    <s v="Boston"/>
    <n v="44"/>
    <n v="814"/>
    <n v="0.37"/>
    <x v="2"/>
    <s v="Nike Mercurial Superfly 7 Elite SE FG"/>
    <s v="CT1099-093"/>
  </r>
  <r>
    <s v="NIKE"/>
    <n v="1185732"/>
    <d v="2021-08-14T00:00:00"/>
    <s v="Northeast"/>
    <s v="Massachusetts"/>
    <s v="Boston"/>
    <n v="91"/>
    <n v="2375.1"/>
    <n v="0.45"/>
    <x v="2"/>
    <s v="Nike Free RN 5.0 AW"/>
    <s v="BV7775-100"/>
  </r>
  <r>
    <s v="NIKE"/>
    <n v="1185732"/>
    <d v="2021-09-13T00:00:00"/>
    <s v="Northeast"/>
    <s v="Massachusetts"/>
    <s v="Boston"/>
    <n v="135"/>
    <n v="3005.1"/>
    <n v="0.42"/>
    <x v="2"/>
    <s v="Air Jordan 1 Jester XX Low Laced"/>
    <s v="CI7815-602"/>
  </r>
  <r>
    <s v="NIKE"/>
    <n v="1185732"/>
    <d v="2021-09-13T00:00:00"/>
    <s v="Northeast"/>
    <s v="Massachusetts"/>
    <s v="Boston"/>
    <n v="63"/>
    <n v="1234.8"/>
    <n v="0.4"/>
    <x v="2"/>
    <s v="Nike Metcon 5 Premium"/>
    <s v="CJ0818-146"/>
  </r>
  <r>
    <s v="NIKE"/>
    <n v="1185732"/>
    <d v="2021-09-13T00:00:00"/>
    <s v="Northeast"/>
    <s v="Massachusetts"/>
    <s v="Boston"/>
    <n v="39"/>
    <n v="591.63"/>
    <n v="0.37"/>
    <x v="2"/>
    <s v="Nike Free RN 5.0"/>
    <s v="CI1289-100"/>
  </r>
  <r>
    <s v="NIKE"/>
    <n v="1185732"/>
    <d v="2021-09-13T00:00:00"/>
    <s v="Northeast"/>
    <s v="Massachusetts"/>
    <s v="Boston"/>
    <n v="36"/>
    <n v="604.79999999999995"/>
    <n v="0.4"/>
    <x v="2"/>
    <s v="Nike Zoom Rival Fly"/>
    <s v="CD7287-003"/>
  </r>
  <r>
    <s v="NIKE"/>
    <n v="1185732"/>
    <d v="2021-09-13T00:00:00"/>
    <s v="Northeast"/>
    <s v="Massachusetts"/>
    <s v="Boston"/>
    <n v="34"/>
    <n v="636.48"/>
    <n v="0.36"/>
    <x v="2"/>
    <s v="Nike SB Zoom Stefan Janoski Canvas RM"/>
    <s v="AR7718-001"/>
  </r>
  <r>
    <s v="NIKE"/>
    <n v="1185732"/>
    <d v="2021-09-13T00:00:00"/>
    <s v="Northeast"/>
    <s v="Massachusetts"/>
    <s v="Boston"/>
    <n v="63"/>
    <n v="1615.95"/>
    <n v="0.45"/>
    <x v="2"/>
    <s v="Nike Tiempo Legend 8 Academy IC"/>
    <s v="AT6099-606"/>
  </r>
  <r>
    <s v="NIKE"/>
    <n v="1185732"/>
    <d v="2021-10-15T00:00:00"/>
    <s v="Northeast"/>
    <s v="Massachusetts"/>
    <s v="Boston"/>
    <n v="120"/>
    <n v="3078"/>
    <n v="0.45"/>
    <x v="2"/>
    <s v="Nike SB Bruin High"/>
    <s v="923112-001"/>
  </r>
  <r>
    <s v="NIKE"/>
    <n v="1185732"/>
    <d v="2021-10-15T00:00:00"/>
    <s v="Northeast"/>
    <s v="Massachusetts"/>
    <s v="Boston"/>
    <n v="56"/>
    <n v="1335.6"/>
    <n v="0.45"/>
    <x v="2"/>
    <s v="PG 3"/>
    <s v="AO2607-401"/>
  </r>
  <r>
    <s v="NIKE"/>
    <n v="1185732"/>
    <d v="2021-10-15T00:00:00"/>
    <s v="Northeast"/>
    <s v="Massachusetts"/>
    <s v="Boston"/>
    <n v="34"/>
    <n v="630.70000000000005"/>
    <n v="0.35"/>
    <x v="2"/>
    <s v="Nike Free TR Ultra"/>
    <s v="AO3424-001"/>
  </r>
  <r>
    <s v="NIKE"/>
    <n v="1185732"/>
    <d v="2021-10-15T00:00:00"/>
    <s v="Northeast"/>
    <s v="Massachusetts"/>
    <s v="Boston"/>
    <n v="27"/>
    <n v="554.04"/>
    <n v="0.38"/>
    <x v="2"/>
    <s v="Nike PhantomVNM Club FG"/>
    <s v="AO0577-717"/>
  </r>
  <r>
    <s v="NIKE"/>
    <n v="1185732"/>
    <d v="2021-10-15T00:00:00"/>
    <s v="Northeast"/>
    <s v="Massachusetts"/>
    <s v="Boston"/>
    <n v="27"/>
    <n v="585.9"/>
    <n v="0.35"/>
    <x v="2"/>
    <s v="Nike MX-720-818"/>
    <s v="BQ5972-001"/>
  </r>
  <r>
    <s v="NIKE"/>
    <n v="1185732"/>
    <d v="2021-10-15T00:00:00"/>
    <s v="Northeast"/>
    <s v="Massachusetts"/>
    <s v="Boston"/>
    <n v="65"/>
    <n v="1887.6"/>
    <n v="0.44"/>
    <x v="2"/>
    <s v="Air Jordan 7 Retro"/>
    <s v="313358-006"/>
  </r>
  <r>
    <s v="NIKE"/>
    <n v="1185732"/>
    <d v="2021-11-14T00:00:00"/>
    <s v="Northeast"/>
    <s v="Massachusetts"/>
    <s v="Boston"/>
    <n v="113"/>
    <n v="3012.58"/>
    <n v="0.43"/>
    <x v="2"/>
    <s v="Nike SFB Gen 2 20cm (approx.)"/>
    <s v="922474-001"/>
  </r>
  <r>
    <s v="NIKE"/>
    <n v="1185732"/>
    <d v="2021-11-14T00:00:00"/>
    <s v="Northeast"/>
    <s v="Massachusetts"/>
    <s v="Boston"/>
    <n v="90"/>
    <n v="2059.1999999999998"/>
    <n v="0.44"/>
    <x v="2"/>
    <s v="Nike Mercurial Superfly 7 Elite MDS FG"/>
    <s v="BQ5469-703"/>
  </r>
  <r>
    <s v="NIKE"/>
    <n v="1185732"/>
    <d v="2021-11-14T00:00:00"/>
    <s v="Northeast"/>
    <s v="Massachusetts"/>
    <s v="Boston"/>
    <n v="83"/>
    <n v="1494"/>
    <n v="0.36"/>
    <x v="2"/>
    <s v="Nike Epic Phantom React"/>
    <s v="CI1290-100"/>
  </r>
  <r>
    <s v="NIKE"/>
    <n v="1185732"/>
    <d v="2021-11-14T00:00:00"/>
    <s v="Northeast"/>
    <s v="Massachusetts"/>
    <s v="Boston"/>
    <n v="80"/>
    <n v="1591.2"/>
    <n v="0.39"/>
    <x v="2"/>
    <s v="Nike Air Max 720 SE"/>
    <s v="BV6484-002"/>
  </r>
  <r>
    <s v="NIKE"/>
    <n v="1185732"/>
    <d v="2021-11-14T00:00:00"/>
    <s v="Northeast"/>
    <s v="Massachusetts"/>
    <s v="Boston"/>
    <n v="70"/>
    <n v="1675.8"/>
    <n v="0.38"/>
    <x v="2"/>
    <s v="Nike Air Huarache Ultra"/>
    <s v="885118-001"/>
  </r>
  <r>
    <s v="NIKE"/>
    <n v="1185732"/>
    <d v="2021-11-14T00:00:00"/>
    <s v="Northeast"/>
    <s v="Massachusetts"/>
    <s v="Boston"/>
    <n v="98"/>
    <n v="2822.4"/>
    <n v="0.45"/>
    <x v="2"/>
    <s v="Nike Wildhorse 6"/>
    <s v="BV7099-400"/>
  </r>
  <r>
    <s v="NIKE"/>
    <n v="1185732"/>
    <d v="2021-12-13T00:00:00"/>
    <s v="Northeast"/>
    <s v="Massachusetts"/>
    <s v="Boston"/>
    <n v="150"/>
    <n v="3936"/>
    <n v="0.41"/>
    <x v="2"/>
    <s v="Nike Air Max 270 React SE"/>
    <s v="BV3387-400"/>
  </r>
  <r>
    <s v="NIKE"/>
    <n v="1185732"/>
    <d v="2021-12-13T00:00:00"/>
    <s v="Northeast"/>
    <s v="Massachusetts"/>
    <s v="Boston"/>
    <n v="105"/>
    <n v="2226"/>
    <n v="0.4"/>
    <x v="2"/>
    <s v="Nike Benassi JDI BETRUE"/>
    <s v="CD2717-001"/>
  </r>
  <r>
    <s v="NIKE"/>
    <n v="1185732"/>
    <d v="2021-12-13T00:00:00"/>
    <s v="Northeast"/>
    <s v="Massachusetts"/>
    <s v="Boston"/>
    <n v="98"/>
    <n v="1949.22"/>
    <n v="0.39"/>
    <x v="2"/>
    <s v="Nike Zoom Rise"/>
    <s v="BQ5467-101"/>
  </r>
  <r>
    <s v="NIKE"/>
    <n v="1185732"/>
    <d v="2021-12-13T00:00:00"/>
    <s v="Northeast"/>
    <s v="Massachusetts"/>
    <s v="Boston"/>
    <n v="75"/>
    <n v="1482"/>
    <n v="0.38"/>
    <x v="2"/>
    <s v="Nike Tiempo Legend 8 Club IC"/>
    <s v="AT6110-004"/>
  </r>
  <r>
    <s v="NIKE"/>
    <n v="1185732"/>
    <d v="2021-12-13T00:00:00"/>
    <s v="Northeast"/>
    <s v="Massachusetts"/>
    <s v="Boston"/>
    <n v="84"/>
    <n v="2031.12"/>
    <n v="0.39"/>
    <x v="2"/>
    <s v="Nike Air Max 2017"/>
    <s v="849560-001"/>
  </r>
  <r>
    <s v="NIKE"/>
    <n v="1185732"/>
    <d v="2021-12-13T00:00:00"/>
    <s v="Northeast"/>
    <s v="Massachusetts"/>
    <s v="Boston"/>
    <n v="112"/>
    <n v="3203.2"/>
    <n v="0.44"/>
    <x v="2"/>
    <s v="Nike Flex RN 2018"/>
    <s v="AA7408-008"/>
  </r>
  <r>
    <s v="NIKE"/>
    <n v="1185732"/>
    <d v="2021-01-14T00:00:00"/>
    <s v="Northeast"/>
    <s v="Massachusetts"/>
    <s v="Boston"/>
    <n v="152"/>
    <n v="3678.4"/>
    <n v="0.55000000000000004"/>
    <x v="2"/>
    <s v="NikeCourt Royale AC"/>
    <s v="BQ9138-601"/>
  </r>
  <r>
    <s v="NIKE"/>
    <n v="1185732"/>
    <d v="2021-01-14T00:00:00"/>
    <s v="Northeast"/>
    <s v="Massachusetts"/>
    <s v="Boston"/>
    <n v="94"/>
    <n v="2368.8000000000002"/>
    <n v="0.6"/>
    <x v="2"/>
    <s v="Jordan Air Latitude 720"/>
    <s v="AV5187-602"/>
  </r>
  <r>
    <s v="NIKE"/>
    <n v="1185732"/>
    <d v="2021-01-14T00:00:00"/>
    <s v="Northeast"/>
    <s v="Massachusetts"/>
    <s v="Boston"/>
    <n v="91"/>
    <n v="1310.4000000000001"/>
    <n v="0.45"/>
    <x v="2"/>
    <s v="Nike Phantom Vision 2 Club Dynamic Fit TF"/>
    <s v="CD4173-606"/>
  </r>
  <r>
    <s v="NIKE"/>
    <n v="1185732"/>
    <d v="2021-01-14T00:00:00"/>
    <s v="Northeast"/>
    <s v="Massachusetts"/>
    <s v="Boston"/>
    <n v="44"/>
    <n v="840.84"/>
    <n v="0.49"/>
    <x v="2"/>
    <s v="Nike Air Force 1 '07 SE"/>
    <s v="AA0287-002"/>
  </r>
  <r>
    <s v="NIKE"/>
    <n v="1185732"/>
    <d v="2021-01-14T00:00:00"/>
    <s v="Northeast"/>
    <s v="Massachusetts"/>
    <s v="Boston"/>
    <n v="68"/>
    <n v="1661.92"/>
    <n v="0.47"/>
    <x v="2"/>
    <s v="Nike Zoom Fly 3 Premium"/>
    <s v="BV7756-001"/>
  </r>
  <r>
    <s v="NIKE"/>
    <n v="1185732"/>
    <d v="2021-01-14T00:00:00"/>
    <s v="Northeast"/>
    <s v="Massachusetts"/>
    <s v="Boston"/>
    <n v="98"/>
    <n v="2199.12"/>
    <n v="0.51"/>
    <x v="2"/>
    <s v="Nike SB Alleyoop"/>
    <s v="CJ0882-001"/>
  </r>
  <r>
    <s v="NIKE"/>
    <n v="1185732"/>
    <d v="2021-02-12T00:00:00"/>
    <s v="Northeast"/>
    <s v="Massachusetts"/>
    <s v="Boston"/>
    <n v="167"/>
    <n v="3834.32"/>
    <n v="0.56000000000000005"/>
    <x v="2"/>
    <s v="Nike Mercurial Vapor 13 Elite SE FG"/>
    <s v="CD6720-808"/>
  </r>
  <r>
    <s v="NIKE"/>
    <n v="1185732"/>
    <d v="2021-02-12T00:00:00"/>
    <s v="Northeast"/>
    <s v="Massachusetts"/>
    <s v="Boston"/>
    <n v="61"/>
    <n v="1610.4"/>
    <n v="0.6"/>
    <x v="2"/>
    <s v="Nike Air VaporMax 2019"/>
    <s v="AR6632-603"/>
  </r>
  <r>
    <s v="NIKE"/>
    <n v="1185732"/>
    <d v="2021-02-12T00:00:00"/>
    <s v="Northeast"/>
    <s v="Massachusetts"/>
    <s v="Boston"/>
    <n v="74"/>
    <n v="1221"/>
    <n v="0.5"/>
    <x v="2"/>
    <s v="Nike Air Zoom Structure 22"/>
    <s v="AA1640-002"/>
  </r>
  <r>
    <s v="NIKE"/>
    <n v="1185732"/>
    <d v="2021-02-12T00:00:00"/>
    <s v="Northeast"/>
    <s v="Vermont"/>
    <s v="Burlington"/>
    <n v="45"/>
    <n v="745.2"/>
    <n v="0.46"/>
    <x v="2"/>
    <s v="NikeCourt Air Zoom Vapor X"/>
    <s v="AA8027-109"/>
  </r>
  <r>
    <s v="NIKE"/>
    <n v="1185732"/>
    <d v="2021-02-12T00:00:00"/>
    <s v="Northeast"/>
    <s v="Vermont"/>
    <s v="Burlington"/>
    <n v="63"/>
    <n v="1701"/>
    <n v="0.5"/>
    <x v="2"/>
    <s v="LeBron Soldier 13 SFG"/>
    <s v="AR4225-100"/>
  </r>
  <r>
    <s v="NIKE"/>
    <n v="1185732"/>
    <d v="2021-02-12T00:00:00"/>
    <s v="Northeast"/>
    <s v="Vermont"/>
    <s v="Burlington"/>
    <n v="85"/>
    <n v="1973.7"/>
    <n v="0.54"/>
    <x v="2"/>
    <s v="Air Jordan 13 Retro"/>
    <s v="414571-030"/>
  </r>
  <r>
    <s v="NIKE"/>
    <n v="1185732"/>
    <d v="2021-03-10T00:00:00"/>
    <s v="Northeast"/>
    <s v="Vermont"/>
    <s v="Burlington"/>
    <n v="142"/>
    <n v="3748.8"/>
    <n v="0.6"/>
    <x v="2"/>
    <s v="Nike React Element 55 Premium"/>
    <s v="CD6964-002"/>
  </r>
  <r>
    <s v="NIKE"/>
    <n v="1185732"/>
    <d v="2021-03-10T00:00:00"/>
    <s v="Northeast"/>
    <s v="Vermont"/>
    <s v="Burlington"/>
    <n v="70"/>
    <n v="1675.8"/>
    <n v="0.56999999999999995"/>
    <x v="2"/>
    <s v="Nike Zoom Pegasus Turbo 2"/>
    <s v="CN7383-300"/>
  </r>
  <r>
    <s v="NIKE"/>
    <n v="1185732"/>
    <d v="2021-03-10T00:00:00"/>
    <s v="Northeast"/>
    <s v="Vermont"/>
    <s v="Burlington"/>
    <n v="77"/>
    <n v="1282.82"/>
    <n v="0.49"/>
    <x v="2"/>
    <s v="Nike Air Max 97"/>
    <s v="CI7388-600"/>
  </r>
  <r>
    <s v="NIKE"/>
    <n v="1185732"/>
    <d v="2021-03-10T00:00:00"/>
    <s v="Northeast"/>
    <s v="Vermont"/>
    <s v="Burlington"/>
    <n v="38"/>
    <n v="670.32"/>
    <n v="0.49"/>
    <x v="2"/>
    <s v="Nike Free RN Flyknit 3.0"/>
    <s v="BV7782-001"/>
  </r>
  <r>
    <s v="NIKE"/>
    <n v="1185732"/>
    <d v="2021-03-10T00:00:00"/>
    <s v="Northeast"/>
    <s v="Vermont"/>
    <s v="Burlington"/>
    <n v="47"/>
    <n v="1174.53"/>
    <n v="0.49"/>
    <x v="2"/>
    <s v="Nike Air Force 1 GORE-TEX ®"/>
    <s v="CK2630-001"/>
  </r>
  <r>
    <s v="NIKE"/>
    <n v="1185732"/>
    <d v="2021-03-10T00:00:00"/>
    <s v="Northeast"/>
    <s v="Vermont"/>
    <s v="Burlington"/>
    <n v="80"/>
    <n v="1804"/>
    <n v="0.55000000000000004"/>
    <x v="2"/>
    <s v="Nike Air Zoom Pegasus 36"/>
    <s v="CN6867-001"/>
  </r>
  <r>
    <s v="NIKE"/>
    <n v="1185732"/>
    <d v="2021-04-11T00:00:00"/>
    <s v="Northeast"/>
    <s v="Vermont"/>
    <s v="Burlington"/>
    <n v="137"/>
    <n v="3145.52"/>
    <n v="0.56000000000000005"/>
    <x v="2"/>
    <s v="Nike Phantom Venom Academy TF"/>
    <s v="AO0571-606"/>
  </r>
  <r>
    <s v="NIKE"/>
    <n v="1185732"/>
    <d v="2021-04-11T00:00:00"/>
    <s v="Northeast"/>
    <s v="Vermont"/>
    <s v="Burlington"/>
    <n v="56"/>
    <n v="1396.64"/>
    <n v="0.57999999999999996"/>
    <x v="2"/>
    <s v="Kyrie 4"/>
    <s v="943806-602"/>
  </r>
  <r>
    <s v="NIKE"/>
    <n v="1185732"/>
    <d v="2021-04-11T00:00:00"/>
    <s v="Northeast"/>
    <s v="Vermont"/>
    <s v="Burlington"/>
    <n v="65"/>
    <n v="1040"/>
    <n v="0.5"/>
    <x v="2"/>
    <s v="Nike Metcon 4 XD Patch"/>
    <s v="BQ7978-001"/>
  </r>
  <r>
    <s v="NIKE"/>
    <n v="1185732"/>
    <d v="2021-04-11T00:00:00"/>
    <s v="Northeast"/>
    <s v="Vermont"/>
    <s v="Burlington"/>
    <n v="44"/>
    <n v="792"/>
    <n v="0.5"/>
    <x v="2"/>
    <s v="NikeCourt Royale SL"/>
    <s v="844896-002"/>
  </r>
  <r>
    <s v="NIKE"/>
    <n v="1185732"/>
    <d v="2021-04-11T00:00:00"/>
    <s v="Northeast"/>
    <s v="Vermont"/>
    <s v="Burlington"/>
    <n v="38"/>
    <n v="891.48"/>
    <n v="0.46"/>
    <x v="2"/>
    <s v="Nike React Metcon"/>
    <s v="BQ6046-010"/>
  </r>
  <r>
    <s v="NIKE"/>
    <n v="1185732"/>
    <d v="2021-04-11T00:00:00"/>
    <s v="Northeast"/>
    <s v="Vermont"/>
    <s v="Burlington"/>
    <n v="90"/>
    <n v="2019.6"/>
    <n v="0.51"/>
    <x v="2"/>
    <s v="Nike Phantom Vision 2 Academy Dynamic Fit TF"/>
    <s v="CD4172-606"/>
  </r>
  <r>
    <s v="NIKE"/>
    <n v="1185732"/>
    <d v="2021-05-10T00:00:00"/>
    <s v="Northeast"/>
    <s v="Vermont"/>
    <s v="Burlington"/>
    <n v="154"/>
    <n v="4827.8999999999996"/>
    <n v="0.56999999999999995"/>
    <x v="2"/>
    <s v="Nike ZoomX Vista Grind SP"/>
    <s v="CT5770-300"/>
  </r>
  <r>
    <s v="NIKE"/>
    <n v="1185732"/>
    <d v="2021-05-10T00:00:00"/>
    <s v="Northeast"/>
    <s v="Vermont"/>
    <s v="Burlington"/>
    <n v="80"/>
    <n v="2419.1999999999998"/>
    <n v="0.56000000000000005"/>
    <x v="2"/>
    <s v="Nike Air Max 90"/>
    <s v="CU3004-176"/>
  </r>
  <r>
    <s v="NIKE"/>
    <n v="1185732"/>
    <d v="2021-05-10T00:00:00"/>
    <s v="Northeast"/>
    <s v="Vermont"/>
    <s v="Burlington"/>
    <n v="75"/>
    <n v="1690.5"/>
    <n v="0.46"/>
    <x v="2"/>
    <s v="Nike Air Max 270 React"/>
    <s v="CI3899-200"/>
  </r>
  <r>
    <s v="NIKE"/>
    <n v="1185732"/>
    <d v="2021-05-10T00:00:00"/>
    <s v="Northeast"/>
    <s v="Vermont"/>
    <s v="Burlington"/>
    <n v="65"/>
    <n v="1405.3"/>
    <n v="0.47"/>
    <x v="2"/>
    <s v="Nike Zoom Fly SP Fast"/>
    <s v="BV0389-001"/>
  </r>
  <r>
    <s v="NIKE"/>
    <n v="1185732"/>
    <d v="2021-05-10T00:00:00"/>
    <s v="Northeast"/>
    <s v="Vermont"/>
    <s v="Burlington"/>
    <n v="72"/>
    <n v="1861.2"/>
    <n v="0.47"/>
    <x v="2"/>
    <s v="Nike Drop-Type"/>
    <s v="CQ0989-002"/>
  </r>
  <r>
    <s v="NIKE"/>
    <n v="1185732"/>
    <d v="2021-05-10T00:00:00"/>
    <s v="Northeast"/>
    <s v="Vermont"/>
    <s v="Burlington"/>
    <n v="120"/>
    <n v="3744"/>
    <n v="0.52"/>
    <x v="2"/>
    <s v="Nike Air Max 98 SE"/>
    <s v="CI7379-400"/>
  </r>
  <r>
    <s v="NIKE"/>
    <n v="1185732"/>
    <d v="2021-06-12T00:00:00"/>
    <s v="Northeast"/>
    <s v="Vermont"/>
    <s v="Burlington"/>
    <n v="163"/>
    <n v="5483.32"/>
    <n v="0.57999999999999996"/>
    <x v="2"/>
    <s v="Nike Zoom Rival Fly 2"/>
    <s v="CN6881-300"/>
  </r>
  <r>
    <s v="NIKE"/>
    <n v="1185732"/>
    <d v="2021-06-12T00:00:00"/>
    <s v="Northeast"/>
    <s v="Vermont"/>
    <s v="Burlington"/>
    <n v="116"/>
    <n v="3627.32"/>
    <n v="0.59"/>
    <x v="2"/>
    <s v="Nike MX-720-818"/>
    <s v="CI3869-500"/>
  </r>
  <r>
    <s v="NIKE"/>
    <n v="1185732"/>
    <d v="2021-06-12T00:00:00"/>
    <s v="Northeast"/>
    <s v="Vermont"/>
    <s v="Burlington"/>
    <n v="81"/>
    <n v="1713.15"/>
    <n v="0.47"/>
    <x v="2"/>
    <s v="Nike Blazer Low LE"/>
    <s v="AV9370-001"/>
  </r>
  <r>
    <s v="NIKE"/>
    <n v="1185732"/>
    <d v="2021-06-12T00:00:00"/>
    <s v="Northeast"/>
    <s v="Vermont"/>
    <s v="Burlington"/>
    <n v="90"/>
    <n v="1903.5"/>
    <n v="0.45"/>
    <x v="2"/>
    <s v="Nike Zoom Pegasus Turbo 2 Rise"/>
    <s v="BV1134-001"/>
  </r>
  <r>
    <s v="NIKE"/>
    <n v="1185732"/>
    <d v="2021-06-12T00:00:00"/>
    <s v="Northeast"/>
    <s v="Vermont"/>
    <s v="Burlington"/>
    <n v="81"/>
    <n v="2349"/>
    <n v="0.5"/>
    <x v="2"/>
    <s v="Nike Air Max 98"/>
    <s v="CT1531-001"/>
  </r>
  <r>
    <s v="NIKE"/>
    <n v="1185732"/>
    <d v="2021-06-12T00:00:00"/>
    <s v="Northeast"/>
    <s v="Vermont"/>
    <s v="Burlington"/>
    <n v="117"/>
    <n v="3772.08"/>
    <n v="0.52"/>
    <x v="2"/>
    <s v="Nike Air Max Dia SE"/>
    <s v="AR7410-603"/>
  </r>
  <r>
    <s v="NIKE"/>
    <n v="1185732"/>
    <d v="2021-07-10T00:00:00"/>
    <s v="Northeast"/>
    <s v="Vermont"/>
    <s v="Burlington"/>
    <n v="182"/>
    <n v="5601.96"/>
    <n v="0.56999999999999995"/>
    <x v="2"/>
    <s v="Nike Mercurial Superfly 7 Academy MDS TF"/>
    <s v="BQ5435-401"/>
  </r>
  <r>
    <s v="NIKE"/>
    <n v="1185732"/>
    <d v="2021-07-10T00:00:00"/>
    <s v="Northeast"/>
    <s v="Vermont"/>
    <s v="Burlington"/>
    <n v="115"/>
    <n v="3284.4"/>
    <n v="0.56000000000000005"/>
    <x v="2"/>
    <s v="Nike Tanjun"/>
    <s v="812655-011"/>
  </r>
  <r>
    <s v="NIKE"/>
    <n v="1185732"/>
    <d v="2021-07-10T00:00:00"/>
    <s v="Northeast"/>
    <s v="Vermont"/>
    <s v="Burlington"/>
    <n v="98"/>
    <n v="2163.84"/>
    <n v="0.48"/>
    <x v="2"/>
    <s v="Nike Air Max 90"/>
    <s v="325213-139"/>
  </r>
  <r>
    <s v="NIKE"/>
    <n v="1185732"/>
    <d v="2021-07-10T00:00:00"/>
    <s v="Northeast"/>
    <s v="Vermont"/>
    <s v="Burlington"/>
    <n v="90"/>
    <n v="2028.6"/>
    <n v="0.49"/>
    <x v="2"/>
    <s v="Nike Air Max 720 BETRUE"/>
    <s v="CJ5472-900"/>
  </r>
  <r>
    <s v="NIKE"/>
    <n v="1185732"/>
    <d v="2021-07-10T00:00:00"/>
    <s v="Northeast"/>
    <s v="Vermont"/>
    <s v="Burlington"/>
    <n v="94"/>
    <n v="2385.7199999999998"/>
    <n v="0.47"/>
    <x v="2"/>
    <s v="Nike Odyssey React"/>
    <s v="AO9820-001"/>
  </r>
  <r>
    <s v="NIKE"/>
    <n v="1185732"/>
    <d v="2021-07-10T00:00:00"/>
    <s v="Northeast"/>
    <s v="Vermont"/>
    <s v="Burlington"/>
    <n v="125"/>
    <n v="3965"/>
    <n v="0.52"/>
    <x v="2"/>
    <s v="Nike Legend React"/>
    <s v="AA1626-602"/>
  </r>
  <r>
    <s v="NIKE"/>
    <n v="1185732"/>
    <d v="2021-08-11T00:00:00"/>
    <s v="Northeast"/>
    <s v="Vermont"/>
    <s v="Burlington"/>
    <n v="176"/>
    <n v="6124.8"/>
    <n v="0.6"/>
    <x v="2"/>
    <s v="Nike Air Zoom Winflo 6"/>
    <s v="AQ8228-102"/>
  </r>
  <r>
    <s v="NIKE"/>
    <n v="1185732"/>
    <d v="2021-08-11T00:00:00"/>
    <s v="Northeast"/>
    <s v="Vermont"/>
    <s v="Burlington"/>
    <n v="106"/>
    <n v="3314.62"/>
    <n v="0.59"/>
    <x v="2"/>
    <s v="Nike Air Zoom Vomero 14"/>
    <s v="AH7858-010"/>
  </r>
  <r>
    <s v="NIKE"/>
    <n v="1185732"/>
    <d v="2021-08-11T00:00:00"/>
    <s v="Northeast"/>
    <s v="Vermont"/>
    <s v="Burlington"/>
    <n v="105"/>
    <n v="2318.4"/>
    <n v="0.46"/>
    <x v="2"/>
    <s v="Nike Air VaporMax SE"/>
    <s v="CI1246-302"/>
  </r>
  <r>
    <s v="NIKE"/>
    <n v="1185732"/>
    <d v="2021-08-11T00:00:00"/>
    <s v="Northeast"/>
    <s v="Vermont"/>
    <s v="Burlington"/>
    <n v="68"/>
    <n v="1566.04"/>
    <n v="0.47"/>
    <x v="2"/>
    <s v="Nike Mercurial Superfly 7 Academy MDS IC"/>
    <s v="BQ5430-401"/>
  </r>
  <r>
    <s v="NIKE"/>
    <n v="1185732"/>
    <d v="2021-08-11T00:00:00"/>
    <s v="Northeast"/>
    <s v="Vermont"/>
    <s v="Burlington"/>
    <n v="65"/>
    <n v="1815.45"/>
    <n v="0.49"/>
    <x v="2"/>
    <s v="NikeCourt Air Max Wildcard"/>
    <s v="AO7353-105"/>
  </r>
  <r>
    <s v="NIKE"/>
    <n v="1185732"/>
    <d v="2021-08-11T00:00:00"/>
    <s v="Northeast"/>
    <s v="Vermont"/>
    <s v="Burlington"/>
    <n v="104"/>
    <n v="3235.44"/>
    <n v="0.51"/>
    <x v="2"/>
    <s v="Nike Air Max 98"/>
    <s v="CI3709-001"/>
  </r>
  <r>
    <s v="NIKE"/>
    <n v="1185732"/>
    <d v="2021-09-10T00:00:00"/>
    <s v="Northeast"/>
    <s v="Vermont"/>
    <s v="Burlington"/>
    <n v="137"/>
    <n v="4373.04"/>
    <n v="0.56999999999999995"/>
    <x v="2"/>
    <s v="Nike SB Zoom Stefan Janoski Mid RM"/>
    <s v="AT7324-001"/>
  </r>
  <r>
    <s v="NIKE"/>
    <n v="1185732"/>
    <d v="2021-09-10T00:00:00"/>
    <s v="Northeast"/>
    <s v="Vermont"/>
    <s v="Burlington"/>
    <n v="85"/>
    <n v="2550"/>
    <n v="0.6"/>
    <x v="2"/>
    <s v="NikeCourt Air Zoom Zero"/>
    <s v="AA8022-107"/>
  </r>
  <r>
    <s v="NIKE"/>
    <n v="1185732"/>
    <d v="2021-09-10T00:00:00"/>
    <s v="Northeast"/>
    <s v="Vermont"/>
    <s v="Burlington"/>
    <n v="56"/>
    <n v="1288"/>
    <n v="0.5"/>
    <x v="2"/>
    <s v="Nike x Olivia Kim Air Footscape"/>
    <s v="CK3321-100"/>
  </r>
  <r>
    <s v="NIKE"/>
    <n v="1185732"/>
    <d v="2021-09-10T00:00:00"/>
    <s v="Northeast"/>
    <s v="Vermont"/>
    <s v="Burlington"/>
    <n v="52"/>
    <n v="1146.5999999999999"/>
    <n v="0.49"/>
    <x v="2"/>
    <s v="Nike M2K Tekno"/>
    <s v="AO3108-018"/>
  </r>
  <r>
    <s v="NIKE"/>
    <n v="1185732"/>
    <d v="2021-09-10T00:00:00"/>
    <s v="Northeast"/>
    <s v="Vermont"/>
    <s v="Burlington"/>
    <n v="50"/>
    <n v="1363"/>
    <n v="0.47"/>
    <x v="2"/>
    <s v="PG 3"/>
    <s v="AO2607-401"/>
  </r>
  <r>
    <s v="NIKE"/>
    <n v="1185732"/>
    <d v="2021-09-10T00:00:00"/>
    <s v="Northeast"/>
    <s v="Vermont"/>
    <s v="Burlington"/>
    <n v="78"/>
    <n v="2531.1"/>
    <n v="0.55000000000000004"/>
    <x v="2"/>
    <s v="Air Jordan 5 Retro"/>
    <s v="CN2932-100"/>
  </r>
  <r>
    <s v="NIKE"/>
    <n v="1185732"/>
    <d v="2021-10-12T00:00:00"/>
    <s v="Northeast"/>
    <s v="Vermont"/>
    <s v="Burlington"/>
    <n v="133"/>
    <n v="4947.6000000000004"/>
    <n v="0.6"/>
    <x v="2"/>
    <s v="Nike Air Max Dia NRG"/>
    <s v="CQ2503-900"/>
  </r>
  <r>
    <s v="NIKE"/>
    <n v="1185732"/>
    <d v="2021-10-12T00:00:00"/>
    <s v="Northeast"/>
    <s v="Vermont"/>
    <s v="Burlington"/>
    <n v="75"/>
    <n v="2389.5"/>
    <n v="0.59"/>
    <x v="2"/>
    <s v="Nike Mercurial Vapor 13 Elite FG"/>
    <s v="AQ4176-049"/>
  </r>
  <r>
    <s v="NIKE"/>
    <n v="1185732"/>
    <d v="2021-10-12T00:00:00"/>
    <s v="Northeast"/>
    <s v="Vermont"/>
    <s v="Burlington"/>
    <n v="54"/>
    <n v="1593"/>
    <n v="0.5"/>
    <x v="2"/>
    <s v="Nike Air Max 720"/>
    <s v="AR9293-603"/>
  </r>
  <r>
    <s v="NIKE"/>
    <n v="1185732"/>
    <d v="2021-10-12T00:00:00"/>
    <s v="Northeast"/>
    <s v="Vermont"/>
    <s v="Burlington"/>
    <n v="46"/>
    <n v="1214.4000000000001"/>
    <n v="0.48"/>
    <x v="2"/>
    <s v="Nike Zoom KD12"/>
    <s v="AR4229-003"/>
  </r>
  <r>
    <s v="NIKE"/>
    <n v="1185732"/>
    <d v="2021-10-12T00:00:00"/>
    <s v="Northeast"/>
    <s v="Vermont"/>
    <s v="Burlington"/>
    <n v="51"/>
    <n v="1615.68"/>
    <n v="0.48"/>
    <x v="2"/>
    <s v="Air Jordan 7 Retro"/>
    <s v="313358-006"/>
  </r>
  <r>
    <s v="NIKE"/>
    <n v="1185732"/>
    <d v="2021-10-12T00:00:00"/>
    <s v="Northeast"/>
    <s v="Vermont"/>
    <s v="Burlington"/>
    <n v="81"/>
    <n v="3048.03"/>
    <n v="0.53"/>
    <x v="2"/>
    <s v="Nike Mercurial Superfly 7 Academy IC"/>
    <s v="AT7975-606"/>
  </r>
  <r>
    <s v="NIKE"/>
    <n v="1185732"/>
    <d v="2021-11-11T00:00:00"/>
    <s v="Northeast"/>
    <s v="Vermont"/>
    <s v="Burlington"/>
    <n v="126"/>
    <n v="4838.3999999999996"/>
    <n v="0.6"/>
    <x v="2"/>
    <s v="Nike Air Zoom Pegasus 36 FlyEase"/>
    <s v="BV0614-005"/>
  </r>
  <r>
    <s v="NIKE"/>
    <n v="1185732"/>
    <d v="2021-11-11T00:00:00"/>
    <s v="Northeast"/>
    <s v="Vermont"/>
    <s v="Burlington"/>
    <n v="81"/>
    <n v="2583.9"/>
    <n v="0.57999999999999996"/>
    <x v="2"/>
    <s v="Nike Daybreak"/>
    <s v="CQ7620-001"/>
  </r>
  <r>
    <s v="NIKE"/>
    <n v="1185732"/>
    <d v="2021-11-11T00:00:00"/>
    <s v="Northeast"/>
    <s v="Vermont"/>
    <s v="Burlington"/>
    <n v="96"/>
    <n v="2626.56"/>
    <n v="0.48"/>
    <x v="2"/>
    <s v="Nike P-6000 Icon Clash"/>
    <s v="BV1021-007"/>
  </r>
  <r>
    <s v="NIKE"/>
    <n v="1185732"/>
    <d v="2021-11-11T00:00:00"/>
    <s v="Northeast"/>
    <s v="Vermont"/>
    <s v="Burlington"/>
    <n v="75"/>
    <n v="2062.5"/>
    <n v="0.5"/>
    <x v="2"/>
    <s v="Nike Mercurial Superfly 7 Elite FG"/>
    <s v="AQ4174-049"/>
  </r>
  <r>
    <s v="NIKE"/>
    <n v="1185732"/>
    <d v="2021-11-11T00:00:00"/>
    <s v="Northeast"/>
    <s v="Vermont"/>
    <s v="Burlington"/>
    <n v="80"/>
    <n v="2680"/>
    <n v="0.5"/>
    <x v="2"/>
    <s v="Nike SB Chron Solarsoft Premium"/>
    <s v="CK0980-002"/>
  </r>
  <r>
    <s v="NIKE"/>
    <n v="1185732"/>
    <d v="2021-11-11T00:00:00"/>
    <s v="Northeast"/>
    <s v="Vermont"/>
    <s v="Burlington"/>
    <n v="94"/>
    <n v="3487.4"/>
    <n v="0.53"/>
    <x v="2"/>
    <s v="Nike Tiempo Legend 8 Club TF"/>
    <s v="AT6109-606"/>
  </r>
  <r>
    <s v="NIKE"/>
    <n v="1185732"/>
    <d v="2021-12-10T00:00:00"/>
    <s v="Northeast"/>
    <s v="Vermont"/>
    <s v="Burlington"/>
    <n v="168"/>
    <n v="6451.2"/>
    <n v="0.6"/>
    <x v="2"/>
    <s v="Nike Air Max Bella TR 3"/>
    <s v="CJ0842-600"/>
  </r>
  <r>
    <s v="NIKE"/>
    <n v="1185732"/>
    <d v="2021-12-10T00:00:00"/>
    <s v="Northeast"/>
    <s v="Vermont"/>
    <s v="Burlington"/>
    <n v="100"/>
    <n v="3025"/>
    <n v="0.55000000000000004"/>
    <x v="2"/>
    <s v="Nike Blazer Low Suede"/>
    <s v="AV9373-002"/>
  </r>
  <r>
    <s v="NIKE"/>
    <n v="1185732"/>
    <d v="2021-12-10T00:00:00"/>
    <s v="Northeast"/>
    <s v="Vermont"/>
    <s v="Burlington"/>
    <n v="113"/>
    <n v="2921.05"/>
    <n v="0.47"/>
    <x v="2"/>
    <s v="Nike Air Max 95 Premium"/>
    <s v="807443-503"/>
  </r>
  <r>
    <s v="NIKE"/>
    <n v="1185732"/>
    <d v="2021-12-10T00:00:00"/>
    <s v="Northeast"/>
    <s v="Vermont"/>
    <s v="Burlington"/>
    <n v="81"/>
    <n v="2041.2"/>
    <n v="0.45"/>
    <x v="2"/>
    <s v="Nike Pre-Love O.X."/>
    <s v="AO3166-300"/>
  </r>
  <r>
    <s v="NIKE"/>
    <n v="1185732"/>
    <d v="2021-12-10T00:00:00"/>
    <s v="Northeast"/>
    <s v="Vermont"/>
    <s v="Burlington"/>
    <n v="81"/>
    <n v="2604.96"/>
    <n v="0.48"/>
    <x v="2"/>
    <s v="Nike Mercurial Vapor 13 Academy MG"/>
    <s v="AT5269-606"/>
  </r>
  <r>
    <s v="NIKE"/>
    <n v="1185732"/>
    <d v="2021-12-10T00:00:00"/>
    <s v="Northeast"/>
    <s v="Vermont"/>
    <s v="Burlington"/>
    <n v="106"/>
    <n v="3748.16"/>
    <n v="0.52"/>
    <x v="2"/>
    <s v="Nike Mercurial Superfly 7 Academy MG"/>
    <s v="AT7946-414"/>
  </r>
  <r>
    <s v="NIKE"/>
    <n v="1185732"/>
    <d v="2021-01-21T00:00:00"/>
    <s v="Northeast"/>
    <s v="Vermont"/>
    <s v="Burlington"/>
    <n v="131"/>
    <n v="3530.45"/>
    <n v="0.55000000000000004"/>
    <x v="2"/>
    <s v="Nike Air Force 1 '07 SE"/>
    <s v="CI3446-001"/>
  </r>
  <r>
    <s v="NIKE"/>
    <n v="1185732"/>
    <d v="2021-01-21T00:00:00"/>
    <s v="Northeast"/>
    <s v="Vermont"/>
    <s v="Burlington"/>
    <n v="91"/>
    <n v="2170.35"/>
    <n v="0.53"/>
    <x v="2"/>
    <s v="Nike Zoom Pegasus Turbo XX"/>
    <s v="AR4347-600"/>
  </r>
  <r>
    <s v="NIKE"/>
    <n v="1185732"/>
    <d v="2021-01-21T00:00:00"/>
    <s v="Northeast"/>
    <s v="Vermont"/>
    <s v="Burlington"/>
    <n v="81"/>
    <n v="1385.1"/>
    <n v="0.45"/>
    <x v="2"/>
    <s v="Nike React Metcon"/>
    <s v="BQ6044-100"/>
  </r>
  <r>
    <s v="NIKE"/>
    <n v="1185732"/>
    <d v="2021-01-21T00:00:00"/>
    <s v="Northeast"/>
    <s v="Vermont"/>
    <s v="Burlington"/>
    <n v="46"/>
    <n v="791.2"/>
    <n v="0.4"/>
    <x v="2"/>
    <s v="Nike Air Max 200"/>
    <s v="CI3867-001"/>
  </r>
  <r>
    <s v="NIKE"/>
    <n v="1185732"/>
    <d v="2021-01-21T00:00:00"/>
    <s v="Northeast"/>
    <s v="Vermont"/>
    <s v="Burlington"/>
    <n v="56"/>
    <n v="1453.76"/>
    <n v="0.44"/>
    <x v="2"/>
    <s v="Nike Phantom Venom Academy IC"/>
    <s v="AO0570-810"/>
  </r>
  <r>
    <s v="NIKE"/>
    <n v="1185732"/>
    <d v="2021-01-21T00:00:00"/>
    <s v="Northeast"/>
    <s v="Vermont"/>
    <s v="Burlington"/>
    <n v="88"/>
    <n v="1940.4"/>
    <n v="0.45"/>
    <x v="2"/>
    <s v="Nike Phantom Vision Academy Dynamic Fit IC"/>
    <s v="AO3267-080"/>
  </r>
  <r>
    <s v="NIKE"/>
    <n v="1185732"/>
    <d v="2021-02-19T00:00:00"/>
    <s v="Northeast"/>
    <s v="Vermont"/>
    <s v="Burlington"/>
    <n v="180"/>
    <n v="4674.6000000000004"/>
    <n v="0.53"/>
    <x v="2"/>
    <s v="Air Jordan 1 Jester XX Low Laced SE"/>
    <s v="CQ0278-200"/>
  </r>
  <r>
    <s v="NIKE"/>
    <n v="1185732"/>
    <d v="2021-02-19T00:00:00"/>
    <s v="Northeast"/>
    <s v="Vermont"/>
    <s v="Burlington"/>
    <n v="75"/>
    <n v="1721.25"/>
    <n v="0.51"/>
    <x v="2"/>
    <s v="Nike Mercurial Vapor 13 Club MG"/>
    <s v="AT7968-606"/>
  </r>
  <r>
    <s v="NIKE"/>
    <n v="1185732"/>
    <d v="2021-02-19T00:00:00"/>
    <s v="Northeast"/>
    <s v="Vermont"/>
    <s v="Burlington"/>
    <n v="90"/>
    <n v="1544.4"/>
    <n v="0.44"/>
    <x v="2"/>
    <s v="Nike Zoom Pegasus Turbo 2 Special Edition"/>
    <s v="BV7757-500"/>
  </r>
  <r>
    <s v="NIKE"/>
    <n v="1185732"/>
    <d v="2021-02-19T00:00:00"/>
    <s v="Northeast"/>
    <s v="New Hampshire"/>
    <s v="Manchester"/>
    <n v="58"/>
    <n v="1047.48"/>
    <n v="0.43"/>
    <x v="2"/>
    <s v="Nike Metcon 5 AMP"/>
    <s v="CN5455-160"/>
  </r>
  <r>
    <s v="NIKE"/>
    <n v="1185732"/>
    <d v="2021-02-19T00:00:00"/>
    <s v="Northeast"/>
    <s v="New Hampshire"/>
    <s v="Manchester"/>
    <n v="83"/>
    <n v="1998.64"/>
    <n v="0.43"/>
    <x v="2"/>
    <s v="Air Jordan 5 Retro"/>
    <s v="CD2722-001"/>
  </r>
  <r>
    <s v="NIKE"/>
    <n v="1185732"/>
    <d v="2021-02-19T00:00:00"/>
    <s v="Northeast"/>
    <s v="New Hampshire"/>
    <s v="Manchester"/>
    <n v="98"/>
    <n v="2163.84"/>
    <n v="0.48"/>
    <x v="2"/>
    <s v="Nike ZoomX Vaporfly NEXT%"/>
    <s v="AO4568-600"/>
  </r>
  <r>
    <s v="NIKE"/>
    <n v="1185732"/>
    <d v="2021-03-17T00:00:00"/>
    <s v="Northeast"/>
    <s v="New Hampshire"/>
    <s v="Manchester"/>
    <n v="165"/>
    <n v="4042.5"/>
    <n v="0.5"/>
    <x v="2"/>
    <s v="Nike Mercurial Vapor 13 Academy IC"/>
    <s v="AT7993-414"/>
  </r>
  <r>
    <s v="NIKE"/>
    <n v="1185732"/>
    <d v="2021-03-17T00:00:00"/>
    <s v="Northeast"/>
    <s v="New Hampshire"/>
    <s v="Manchester"/>
    <n v="69"/>
    <n v="1724.31"/>
    <n v="0.51"/>
    <x v="2"/>
    <s v="Nike Tiempo Legend 8 Academy TF"/>
    <s v="AT6100-606"/>
  </r>
  <r>
    <s v="NIKE"/>
    <n v="1185732"/>
    <d v="2021-03-17T00:00:00"/>
    <s v="Northeast"/>
    <s v="New Hampshire"/>
    <s v="Manchester"/>
    <n v="75"/>
    <n v="1168.5"/>
    <n v="0.41"/>
    <x v="2"/>
    <s v="Kyrie 6 'Enlightenment'"/>
    <s v="BQ4630-500"/>
  </r>
  <r>
    <s v="NIKE"/>
    <n v="1185732"/>
    <d v="2021-03-17T00:00:00"/>
    <s v="Northeast"/>
    <s v="New Hampshire"/>
    <s v="Manchester"/>
    <n v="38"/>
    <n v="702.24"/>
    <n v="0.42"/>
    <x v="2"/>
    <s v="Nike React Metcon AMP"/>
    <s v="CT9155-063"/>
  </r>
  <r>
    <s v="NIKE"/>
    <n v="1185732"/>
    <d v="2021-03-17T00:00:00"/>
    <s v="Northeast"/>
    <s v="New Hampshire"/>
    <s v="Manchester"/>
    <n v="60"/>
    <n v="1566"/>
    <n v="0.45"/>
    <x v="2"/>
    <s v="Air Jordan 8 Retro"/>
    <s v="CI1236-100"/>
  </r>
  <r>
    <s v="NIKE"/>
    <n v="1185732"/>
    <d v="2021-03-17T00:00:00"/>
    <s v="Northeast"/>
    <s v="New Hampshire"/>
    <s v="Manchester"/>
    <n v="75"/>
    <n v="1586.25"/>
    <n v="0.47"/>
    <x v="2"/>
    <s v="Nike Phantom Venom Club IC"/>
    <s v="AO0578-717"/>
  </r>
  <r>
    <s v="NIKE"/>
    <n v="1185732"/>
    <d v="2021-04-18T00:00:00"/>
    <s v="Northeast"/>
    <s v="New Hampshire"/>
    <s v="Manchester"/>
    <n v="154"/>
    <n v="3917.76"/>
    <n v="0.53"/>
    <x v="2"/>
    <s v="Nike Mercurial Superfly 7 Academy TF"/>
    <s v="AT7978-414"/>
  </r>
  <r>
    <s v="NIKE"/>
    <n v="1185732"/>
    <d v="2021-04-18T00:00:00"/>
    <s v="Northeast"/>
    <s v="New Hampshire"/>
    <s v="Manchester"/>
    <n v="68"/>
    <n v="1832.6"/>
    <n v="0.55000000000000004"/>
    <x v="2"/>
    <s v="Nike Air Max 98"/>
    <s v="AH6799-300"/>
  </r>
  <r>
    <s v="NIKE"/>
    <n v="1185732"/>
    <d v="2021-04-18T00:00:00"/>
    <s v="Northeast"/>
    <s v="New Hampshire"/>
    <s v="Manchester"/>
    <n v="73"/>
    <n v="1220.56"/>
    <n v="0.44"/>
    <x v="2"/>
    <s v="Nike P-6000 SE"/>
    <s v="CJ9585-600"/>
  </r>
  <r>
    <s v="NIKE"/>
    <n v="1185732"/>
    <d v="2021-04-18T00:00:00"/>
    <s v="Northeast"/>
    <s v="New Hampshire"/>
    <s v="Manchester"/>
    <n v="49"/>
    <n v="883.96"/>
    <n v="0.41"/>
    <x v="2"/>
    <s v="Nike Air Force 1 '07 Essential"/>
    <s v="CJ1646-600"/>
  </r>
  <r>
    <s v="NIKE"/>
    <n v="1185732"/>
    <d v="2021-04-18T00:00:00"/>
    <s v="Northeast"/>
    <s v="New Hampshire"/>
    <s v="Manchester"/>
    <n v="53"/>
    <n v="1359.45"/>
    <n v="0.45"/>
    <x v="2"/>
    <s v="Nike Air Force 1 '07"/>
    <s v="CT4328-101"/>
  </r>
  <r>
    <s v="NIKE"/>
    <n v="1185732"/>
    <d v="2021-04-18T00:00:00"/>
    <s v="Northeast"/>
    <s v="New Hampshire"/>
    <s v="Manchester"/>
    <n v="98"/>
    <n v="2073.6799999999998"/>
    <n v="0.46"/>
    <x v="2"/>
    <s v="Nike Air Force 1 Sage Low LX"/>
    <s v="CI3482-200"/>
  </r>
  <r>
    <s v="NIKE"/>
    <n v="1185732"/>
    <d v="2021-05-17T00:00:00"/>
    <s v="Northeast"/>
    <s v="New Hampshire"/>
    <s v="Manchester"/>
    <n v="173"/>
    <n v="5868.16"/>
    <n v="0.53"/>
    <x v="2"/>
    <s v="Nike Air Max Dia SE"/>
    <s v="CD0479-200"/>
  </r>
  <r>
    <s v="NIKE"/>
    <n v="1185732"/>
    <d v="2021-05-17T00:00:00"/>
    <s v="Northeast"/>
    <s v="New Hampshire"/>
    <s v="Manchester"/>
    <n v="87"/>
    <n v="2536.92"/>
    <n v="0.54"/>
    <x v="2"/>
    <s v="Nike Air Max Verona"/>
    <s v="CZ6156-101"/>
  </r>
  <r>
    <s v="NIKE"/>
    <n v="1185732"/>
    <d v="2021-05-17T00:00:00"/>
    <s v="Northeast"/>
    <s v="New Hampshire"/>
    <s v="Manchester"/>
    <n v="98"/>
    <n v="2099.16"/>
    <n v="0.42"/>
    <x v="2"/>
    <s v="Nike Free Metcon 3"/>
    <s v="CJ6314-146"/>
  </r>
  <r>
    <s v="NIKE"/>
    <n v="1185732"/>
    <d v="2021-05-17T00:00:00"/>
    <s v="Northeast"/>
    <s v="New Hampshire"/>
    <s v="Manchester"/>
    <n v="80"/>
    <n v="1664"/>
    <n v="0.4"/>
    <x v="2"/>
    <s v="NikeCourt Blanc"/>
    <s v="CI0808-100"/>
  </r>
  <r>
    <s v="NIKE"/>
    <n v="1185732"/>
    <d v="2021-05-17T00:00:00"/>
    <s v="Northeast"/>
    <s v="New Hampshire"/>
    <s v="Manchester"/>
    <n v="78"/>
    <n v="2211.3000000000002"/>
    <n v="0.45"/>
    <x v="2"/>
    <s v="Nike Free Metcon 3"/>
    <s v="CJ0861-017"/>
  </r>
  <r>
    <s v="NIKE"/>
    <n v="1185732"/>
    <d v="2021-05-17T00:00:00"/>
    <s v="Northeast"/>
    <s v="New Hampshire"/>
    <s v="Manchester"/>
    <n v="115"/>
    <n v="3438.5"/>
    <n v="0.46"/>
    <x v="2"/>
    <s v="Nike Zoom Pegasus Turbo 2"/>
    <s v="AT8242-009"/>
  </r>
  <r>
    <s v="NIKE"/>
    <n v="1185732"/>
    <d v="2021-06-19T00:00:00"/>
    <s v="Northeast"/>
    <s v="New Hampshire"/>
    <s v="Manchester"/>
    <n v="169"/>
    <n v="5284.63"/>
    <n v="0.53"/>
    <x v="2"/>
    <s v="Nike Air Max 270 React ENG"/>
    <s v="CK2595-500"/>
  </r>
  <r>
    <s v="NIKE"/>
    <n v="1185732"/>
    <d v="2021-06-19T00:00:00"/>
    <s v="Northeast"/>
    <s v="New Hampshire"/>
    <s v="Manchester"/>
    <n v="123"/>
    <n v="3512.88"/>
    <n v="0.51"/>
    <x v="2"/>
    <s v="Nike Air Max 90"/>
    <s v="CD0490-104"/>
  </r>
  <r>
    <s v="NIKE"/>
    <n v="1185732"/>
    <d v="2021-06-19T00:00:00"/>
    <s v="Northeast"/>
    <s v="New Hampshire"/>
    <s v="Manchester"/>
    <n v="88"/>
    <n v="2052.16"/>
    <n v="0.44"/>
    <x v="2"/>
    <s v="Nike Air Force 1 '07"/>
    <s v="315115-112"/>
  </r>
  <r>
    <s v="NIKE"/>
    <n v="1185732"/>
    <d v="2021-06-19T00:00:00"/>
    <s v="Northeast"/>
    <s v="New Hampshire"/>
    <s v="Manchester"/>
    <n v="91"/>
    <n v="1987.44"/>
    <n v="0.42"/>
    <x v="2"/>
    <s v="Jordan Air Max 200 XX"/>
    <s v="AV5186-101"/>
  </r>
  <r>
    <s v="NIKE"/>
    <n v="1185732"/>
    <d v="2021-06-19T00:00:00"/>
    <s v="Northeast"/>
    <s v="New Hampshire"/>
    <s v="Manchester"/>
    <n v="94"/>
    <n v="2425.1999999999998"/>
    <n v="0.43"/>
    <x v="2"/>
    <s v="Nike SuperRep Go"/>
    <s v="CJ0860-668"/>
  </r>
  <r>
    <s v="NIKE"/>
    <n v="1185732"/>
    <d v="2021-06-19T00:00:00"/>
    <s v="Northeast"/>
    <s v="New Hampshire"/>
    <s v="Manchester"/>
    <n v="138"/>
    <n v="4280.76"/>
    <n v="0.47"/>
    <x v="2"/>
    <s v="Nike Air VaporMax Flyknit 3"/>
    <s v="AJ6910-009"/>
  </r>
  <r>
    <s v="NIKE"/>
    <n v="1185732"/>
    <d v="2021-07-17T00:00:00"/>
    <s v="Northeast"/>
    <s v="New Hampshire"/>
    <s v="Manchester"/>
    <n v="196"/>
    <n v="6648.32"/>
    <n v="0.53"/>
    <x v="2"/>
    <s v="Nike Air Zoom SuperRep"/>
    <s v="BQ7043-668"/>
  </r>
  <r>
    <s v="NIKE"/>
    <n v="1185732"/>
    <d v="2021-07-17T00:00:00"/>
    <s v="Northeast"/>
    <s v="New Hampshire"/>
    <s v="Manchester"/>
    <n v="131"/>
    <n v="3602.5"/>
    <n v="0.5"/>
    <x v="2"/>
    <s v="Nike Air Max 270 React ENG"/>
    <s v="CK2608-100"/>
  </r>
  <r>
    <s v="NIKE"/>
    <n v="1185732"/>
    <d v="2021-07-17T00:00:00"/>
    <s v="Northeast"/>
    <s v="New Hampshire"/>
    <s v="Manchester"/>
    <n v="109"/>
    <n v="2413.2600000000002"/>
    <n v="0.41"/>
    <x v="2"/>
    <s v="Nike Air Max 97"/>
    <s v="921733-104"/>
  </r>
  <r>
    <s v="NIKE"/>
    <n v="1185732"/>
    <d v="2021-07-17T00:00:00"/>
    <s v="Northeast"/>
    <s v="New Hampshire"/>
    <s v="Manchester"/>
    <n v="85"/>
    <n v="1982.2"/>
    <n v="0.44"/>
    <x v="2"/>
    <s v="Nike Air Force 1 '07"/>
    <s v="CJ1379-001"/>
  </r>
  <r>
    <s v="NIKE"/>
    <n v="1185732"/>
    <d v="2021-07-17T00:00:00"/>
    <s v="Northeast"/>
    <s v="New Hampshire"/>
    <s v="Manchester"/>
    <n v="102"/>
    <n v="2509.1999999999998"/>
    <n v="0.41"/>
    <x v="2"/>
    <s v="Nike Court Vintage Premium"/>
    <s v="CT1726-100"/>
  </r>
  <r>
    <s v="NIKE"/>
    <n v="1185732"/>
    <d v="2021-07-17T00:00:00"/>
    <s v="Northeast"/>
    <s v="New Hampshire"/>
    <s v="Manchester"/>
    <n v="137"/>
    <n v="4296.32"/>
    <n v="0.49"/>
    <x v="2"/>
    <s v="Nike Air Max 97"/>
    <s v="CT4525-001"/>
  </r>
  <r>
    <s v="NIKE"/>
    <n v="1185732"/>
    <d v="2021-08-18T00:00:00"/>
    <s v="Northeast"/>
    <s v="New Hampshire"/>
    <s v="Manchester"/>
    <n v="196"/>
    <n v="5997.6"/>
    <n v="0.51"/>
    <x v="2"/>
    <s v="Nike SB Bruin High"/>
    <s v="923112-001"/>
  </r>
  <r>
    <s v="NIKE"/>
    <n v="1185732"/>
    <d v="2021-08-18T00:00:00"/>
    <s v="Northeast"/>
    <s v="New Hampshire"/>
    <s v="Manchester"/>
    <n v="135"/>
    <n v="4228.2"/>
    <n v="0.54"/>
    <x v="2"/>
    <s v="Air Jordan XXXIV PF"/>
    <s v="BQ3381-600"/>
  </r>
  <r>
    <s v="NIKE"/>
    <n v="1185732"/>
    <d v="2021-08-18T00:00:00"/>
    <s v="Northeast"/>
    <s v="New Hampshire"/>
    <s v="Manchester"/>
    <n v="105"/>
    <n v="2457"/>
    <n v="0.45"/>
    <x v="2"/>
    <s v="Nike Metcon 5"/>
    <s v="AO2982-076"/>
  </r>
  <r>
    <s v="NIKE"/>
    <n v="1185732"/>
    <d v="2021-08-18T00:00:00"/>
    <s v="Northeast"/>
    <s v="New Hampshire"/>
    <s v="Manchester"/>
    <n v="72"/>
    <n v="1542.24"/>
    <n v="0.42"/>
    <x v="2"/>
    <s v="Nike React Phantom Run Flyknit 2"/>
    <s v="CJ0277-002"/>
  </r>
  <r>
    <s v="NIKE"/>
    <n v="1185732"/>
    <d v="2021-08-18T00:00:00"/>
    <s v="Northeast"/>
    <s v="New Hampshire"/>
    <s v="Manchester"/>
    <n v="73"/>
    <n v="1938.15"/>
    <n v="0.45"/>
    <x v="2"/>
    <s v="Nike Joyride Run Flyknit"/>
    <s v="AQ2730-009"/>
  </r>
  <r>
    <s v="NIKE"/>
    <n v="1185732"/>
    <d v="2021-08-18T00:00:00"/>
    <s v="Northeast"/>
    <s v="New Hampshire"/>
    <s v="Manchester"/>
    <n v="106"/>
    <n v="3188.48"/>
    <n v="0.47"/>
    <x v="2"/>
    <s v="Nike Air Max 90"/>
    <s v="CT1030-100"/>
  </r>
  <r>
    <s v="NIKE"/>
    <n v="1185732"/>
    <d v="2021-09-17T00:00:00"/>
    <s v="Northeast"/>
    <s v="New Hampshire"/>
    <s v="Manchester"/>
    <n v="154"/>
    <n v="4724.72"/>
    <n v="0.52"/>
    <x v="2"/>
    <s v="Nike Air VaporMax 360"/>
    <s v="CK9671-001"/>
  </r>
  <r>
    <s v="NIKE"/>
    <n v="1185732"/>
    <d v="2021-09-17T00:00:00"/>
    <s v="Northeast"/>
    <s v="New Hampshire"/>
    <s v="Manchester"/>
    <n v="95"/>
    <n v="2667.6"/>
    <n v="0.52"/>
    <x v="2"/>
    <s v="Nike Offcourt"/>
    <s v="BQ4632-602"/>
  </r>
  <r>
    <s v="NIKE"/>
    <n v="1185732"/>
    <d v="2021-09-17T00:00:00"/>
    <s v="Northeast"/>
    <s v="New Hampshire"/>
    <s v="Manchester"/>
    <n v="75"/>
    <n v="1677"/>
    <n v="0.43"/>
    <x v="2"/>
    <s v="Nike React Phantom Run Flyknit 2"/>
    <s v="CJ0280-001"/>
  </r>
  <r>
    <s v="NIKE"/>
    <n v="1185732"/>
    <d v="2021-09-17T00:00:00"/>
    <s v="Northeast"/>
    <s v="New Hampshire"/>
    <s v="Manchester"/>
    <n v="56"/>
    <n v="1246.56"/>
    <n v="0.42"/>
    <x v="2"/>
    <s v="Jordan Break"/>
    <s v="AR6374-402"/>
  </r>
  <r>
    <s v="NIKE"/>
    <n v="1185732"/>
    <d v="2021-09-17T00:00:00"/>
    <s v="Northeast"/>
    <s v="New Hampshire"/>
    <s v="Manchester"/>
    <n v="63"/>
    <n v="1733.76"/>
    <n v="0.43"/>
    <x v="2"/>
    <s v="LeBron 7 QS"/>
    <s v="CU5646-001"/>
  </r>
  <r>
    <s v="NIKE"/>
    <n v="1185732"/>
    <d v="2021-09-17T00:00:00"/>
    <s v="Northeast"/>
    <s v="New Hampshire"/>
    <s v="Manchester"/>
    <n v="98"/>
    <n v="3065.44"/>
    <n v="0.46"/>
    <x v="2"/>
    <s v="Nike In-Season TR 9"/>
    <s v="AR4543-013"/>
  </r>
  <r>
    <s v="NIKE"/>
    <n v="1185732"/>
    <d v="2021-10-19T00:00:00"/>
    <s v="Northeast"/>
    <s v="New Hampshire"/>
    <s v="Manchester"/>
    <n v="119"/>
    <n v="4036.48"/>
    <n v="0.53"/>
    <x v="2"/>
    <s v="Nike Joyride Run FlyKnit"/>
    <s v="CI3707-100"/>
  </r>
  <r>
    <s v="NIKE"/>
    <n v="1185732"/>
    <d v="2021-10-19T00:00:00"/>
    <s v="Northeast"/>
    <s v="New Hampshire"/>
    <s v="Manchester"/>
    <n v="84"/>
    <n v="2760.24"/>
    <n v="0.53"/>
    <x v="2"/>
    <s v="Nike ZoomX Vista Grind"/>
    <s v="CQ9500-100"/>
  </r>
  <r>
    <s v="NIKE"/>
    <n v="1185732"/>
    <d v="2021-10-19T00:00:00"/>
    <s v="Northeast"/>
    <s v="New Hampshire"/>
    <s v="Manchester"/>
    <n v="54"/>
    <n v="1401.84"/>
    <n v="0.44"/>
    <x v="2"/>
    <s v="Nike Air Force 1 Sage Low"/>
    <s v="CJ1642-002"/>
  </r>
  <r>
    <s v="NIKE"/>
    <n v="1185732"/>
    <d v="2021-10-19T00:00:00"/>
    <s v="Northeast"/>
    <s v="New Hampshire"/>
    <s v="Manchester"/>
    <n v="47"/>
    <n v="1253.02"/>
    <n v="0.43"/>
    <x v="2"/>
    <s v="Nike Air Force 1 '07 LV8"/>
    <s v="CD0888-002"/>
  </r>
  <r>
    <s v="NIKE"/>
    <n v="1185732"/>
    <d v="2021-10-19T00:00:00"/>
    <s v="Northeast"/>
    <s v="New Hampshire"/>
    <s v="Manchester"/>
    <n v="46"/>
    <n v="1404.38"/>
    <n v="0.43"/>
    <x v="2"/>
    <s v="Nike Air Max 720"/>
    <s v="CI3868-001"/>
  </r>
  <r>
    <s v="NIKE"/>
    <n v="1185732"/>
    <d v="2021-10-19T00:00:00"/>
    <s v="Northeast"/>
    <s v="New Hampshire"/>
    <s v="Manchester"/>
    <n v="81"/>
    <n v="2799.36"/>
    <n v="0.48"/>
    <x v="2"/>
    <s v="Nike Air Max Dia"/>
    <s v="CJ0636-100"/>
  </r>
  <r>
    <s v="NIKE"/>
    <n v="1185732"/>
    <d v="2021-11-18T00:00:00"/>
    <s v="Northeast"/>
    <s v="New Hampshire"/>
    <s v="Manchester"/>
    <n v="117"/>
    <n v="4216.68"/>
    <n v="0.53"/>
    <x v="2"/>
    <s v="Air Jordan 1 Mid SE"/>
    <s v="852542-087"/>
  </r>
  <r>
    <s v="NIKE"/>
    <n v="1185732"/>
    <d v="2021-11-18T00:00:00"/>
    <s v="Northeast"/>
    <s v="New Hampshire"/>
    <s v="Manchester"/>
    <n v="98"/>
    <n v="3159.52"/>
    <n v="0.52"/>
    <x v="2"/>
    <s v="Nike Daybreak"/>
    <s v="CK2351-601"/>
  </r>
  <r>
    <s v="NIKE"/>
    <n v="1185732"/>
    <d v="2021-11-18T00:00:00"/>
    <s v="Northeast"/>
    <s v="New Hampshire"/>
    <s v="Manchester"/>
    <n v="104"/>
    <n v="2948.4"/>
    <n v="0.45"/>
    <x v="2"/>
    <s v="Nike SB Shane"/>
    <s v="BV0657-400"/>
  </r>
  <r>
    <s v="NIKE"/>
    <n v="1185732"/>
    <d v="2021-11-18T00:00:00"/>
    <s v="Northeast"/>
    <s v="New Hampshire"/>
    <s v="Manchester"/>
    <n v="85"/>
    <n v="2176"/>
    <n v="0.4"/>
    <x v="2"/>
    <s v="Nike Mercurial Vapor 13 Club Neymar Jr. TF"/>
    <s v="AT8000-104"/>
  </r>
  <r>
    <s v="NIKE"/>
    <n v="1185732"/>
    <d v="2021-11-18T00:00:00"/>
    <s v="Northeast"/>
    <s v="New Hampshire"/>
    <s v="Manchester"/>
    <n v="81"/>
    <n v="2415.42"/>
    <n v="0.42"/>
    <x v="2"/>
    <s v="Air Jordan 1 Mid"/>
    <s v="554724-066"/>
  </r>
  <r>
    <s v="NIKE"/>
    <n v="1185732"/>
    <d v="2021-11-18T00:00:00"/>
    <s v="Northeast"/>
    <s v="New Hampshire"/>
    <s v="Manchester"/>
    <n v="116"/>
    <n v="4252.5600000000004"/>
    <n v="0.47"/>
    <x v="2"/>
    <s v="Nike Air Max 270 React"/>
    <s v="CJ0619-100"/>
  </r>
  <r>
    <s v="NIKE"/>
    <n v="1185732"/>
    <d v="2021-12-17T00:00:00"/>
    <s v="Northeast"/>
    <s v="New Hampshire"/>
    <s v="Manchester"/>
    <n v="169"/>
    <n v="6599.45"/>
    <n v="0.55000000000000004"/>
    <x v="2"/>
    <s v="Nike Air Max 98"/>
    <s v="CJ0592-001"/>
  </r>
  <r>
    <s v="NIKE"/>
    <n v="1185732"/>
    <d v="2021-12-17T00:00:00"/>
    <s v="Northeast"/>
    <s v="New Hampshire"/>
    <s v="Manchester"/>
    <n v="115"/>
    <n v="3731.75"/>
    <n v="0.55000000000000004"/>
    <x v="2"/>
    <s v="Nike Joyride Dual Run Premium"/>
    <s v="CT3867-001"/>
  </r>
  <r>
    <s v="NIKE"/>
    <n v="1185732"/>
    <d v="2021-12-17T00:00:00"/>
    <s v="Northeast"/>
    <s v="New Hampshire"/>
    <s v="Manchester"/>
    <n v="108"/>
    <n v="2812.32"/>
    <n v="0.42"/>
    <x v="2"/>
    <s v="Nike Free RN Flyknit 3.0 2020"/>
    <s v="CJ0267-001"/>
  </r>
  <r>
    <s v="NIKE"/>
    <n v="1185732"/>
    <d v="2021-12-17T00:00:00"/>
    <s v="Northeast"/>
    <s v="New Hampshire"/>
    <s v="Manchester"/>
    <n v="88"/>
    <n v="2400.64"/>
    <n v="0.44"/>
    <x v="2"/>
    <s v="Nike Mercurial Vapor 13 Club Neymar Jr IC"/>
    <s v="AT7998-104"/>
  </r>
  <r>
    <s v="NIKE"/>
    <n v="1185732"/>
    <d v="2021-12-17T00:00:00"/>
    <s v="Northeast"/>
    <s v="New Hampshire"/>
    <s v="Manchester"/>
    <n v="105"/>
    <n v="3341.1"/>
    <n v="0.43"/>
    <x v="2"/>
    <s v="Nike Mercurial Vapor 13 Elite Neymar Jr. FG"/>
    <s v="AT7898-104"/>
  </r>
  <r>
    <s v="NIKE"/>
    <n v="1185732"/>
    <d v="2021-12-17T00:00:00"/>
    <s v="Northeast"/>
    <s v="New Hampshire"/>
    <s v="Manchester"/>
    <n v="117"/>
    <n v="4242.42"/>
    <n v="0.49"/>
    <x v="2"/>
    <s v="PG 4 EP"/>
    <s v="CD5086-500"/>
  </r>
  <r>
    <s v="NIKE"/>
    <n v="1185732"/>
    <d v="2021-01-24T00:00:00"/>
    <s v="Northeast"/>
    <s v="New Hampshire"/>
    <s v="Manchester"/>
    <n v="145"/>
    <n v="3468.4"/>
    <n v="0.46"/>
    <x v="2"/>
    <s v="Air Max 97 LX"/>
    <s v="CJ0625-700"/>
  </r>
  <r>
    <s v="NIKE"/>
    <n v="1185732"/>
    <d v="2021-01-24T00:00:00"/>
    <s v="Northeast"/>
    <s v="New Hampshire"/>
    <s v="Manchester"/>
    <n v="84"/>
    <n v="1974"/>
    <n v="0.47"/>
    <x v="2"/>
    <s v="Nike Air Max 90"/>
    <s v="CT4352-104"/>
  </r>
  <r>
    <s v="NIKE"/>
    <n v="1185732"/>
    <d v="2021-01-24T00:00:00"/>
    <s v="Northeast"/>
    <s v="New Hampshire"/>
    <s v="Manchester"/>
    <n v="90"/>
    <n v="1386"/>
    <n v="0.35"/>
    <x v="2"/>
    <s v="Jordan 'Why Not?' Zer0.3 PF"/>
    <s v="CD3002-103"/>
  </r>
  <r>
    <s v="NIKE"/>
    <n v="1185732"/>
    <d v="2021-01-24T00:00:00"/>
    <s v="Northeast"/>
    <s v="New Hampshire"/>
    <s v="Manchester"/>
    <n v="39"/>
    <n v="707.07"/>
    <n v="0.37"/>
    <x v="2"/>
    <s v="Nike Air Zoom SuperRep"/>
    <s v="CD3460-010"/>
  </r>
  <r>
    <s v="NIKE"/>
    <n v="1185732"/>
    <d v="2021-01-24T00:00:00"/>
    <s v="Northeast"/>
    <s v="New Hampshire"/>
    <s v="Manchester"/>
    <n v="54"/>
    <n v="1198.8"/>
    <n v="0.37"/>
    <x v="2"/>
    <s v="Nike Metcon 5 AMP"/>
    <s v="CD3395-006"/>
  </r>
  <r>
    <s v="NIKE"/>
    <n v="1185732"/>
    <d v="2021-01-24T00:00:00"/>
    <s v="Northeast"/>
    <s v="New Hampshire"/>
    <s v="Manchester"/>
    <n v="78"/>
    <n v="1895.4"/>
    <n v="0.45"/>
    <x v="2"/>
    <s v="Nike Air Max Tailwind 99"/>
    <s v="CQ6569-001"/>
  </r>
  <r>
    <s v="NIKE"/>
    <n v="1185732"/>
    <d v="2021-02-22T00:00:00"/>
    <s v="Northeast"/>
    <s v="New Hampshire"/>
    <s v="Manchester"/>
    <n v="173"/>
    <n v="4048.2"/>
    <n v="0.45"/>
    <x v="2"/>
    <s v="Nike Mercurial Vapor 13 Club IC"/>
    <s v="AT7997-606"/>
  </r>
  <r>
    <s v="NIKE"/>
    <n v="1185732"/>
    <d v="2021-02-22T00:00:00"/>
    <s v="Northeast"/>
    <s v="New Hampshire"/>
    <s v="Manchester"/>
    <n v="59"/>
    <n v="1438.42"/>
    <n v="0.46"/>
    <x v="2"/>
    <s v="Nike Air Max 97"/>
    <s v="CI3708-700"/>
  </r>
  <r>
    <s v="NIKE"/>
    <n v="1185732"/>
    <d v="2021-02-22T00:00:00"/>
    <s v="Northeast"/>
    <s v="New Hampshire"/>
    <s v="Manchester"/>
    <n v="83"/>
    <n v="1427.6"/>
    <n v="0.4"/>
    <x v="2"/>
    <s v="Nike Air Max Triax"/>
    <s v="CT1104-700"/>
  </r>
  <r>
    <s v="NIKE"/>
    <n v="1185732"/>
    <d v="2020-01-01T00:00:00"/>
    <s v="Northeast"/>
    <s v="New York"/>
    <s v="New York"/>
    <n v="384"/>
    <n v="6789.12"/>
    <n v="0.52"/>
    <x v="1"/>
    <s v="LeBron 17 Low"/>
    <s v="CD5007-102"/>
  </r>
  <r>
    <s v="NIKE"/>
    <n v="1185732"/>
    <d v="2020-01-02T00:00:00"/>
    <s v="Northeast"/>
    <s v="New York"/>
    <s v="New York"/>
    <n v="320"/>
    <n v="4032"/>
    <n v="0.35"/>
    <x v="1"/>
    <s v="Nike Mercurial Vapor 13 Academy Neymar Jr. TF"/>
    <s v="AT7995-104"/>
  </r>
  <r>
    <s v="NIKE"/>
    <n v="1185732"/>
    <d v="2020-01-03T00:00:00"/>
    <s v="Northeast"/>
    <s v="New York"/>
    <s v="New York"/>
    <n v="350"/>
    <n v="4144"/>
    <n v="0.37"/>
    <x v="1"/>
    <s v="Nike Air Max 2090"/>
    <s v="BV9977-101"/>
  </r>
  <r>
    <s v="NIKE"/>
    <n v="1185732"/>
    <d v="2020-01-04T00:00:00"/>
    <s v="Northeast"/>
    <s v="New York"/>
    <s v="New York"/>
    <n v="281"/>
    <n v="3742.92"/>
    <n v="0.37"/>
    <x v="1"/>
    <s v="Nike Renew Fusion"/>
    <s v="CD0200-003"/>
  </r>
  <r>
    <s v="NIKE"/>
    <n v="1185732"/>
    <d v="2020-01-05T00:00:00"/>
    <s v="Northeast"/>
    <s v="New York"/>
    <s v="New York"/>
    <n v="306"/>
    <n v="4868.46"/>
    <n v="0.37"/>
    <x v="1"/>
    <s v="LeBron 17"/>
    <s v="BQ3177-100"/>
  </r>
  <r>
    <s v="NIKE"/>
    <n v="1185732"/>
    <d v="2020-01-06T00:00:00"/>
    <s v="Northeast"/>
    <s v="New York"/>
    <s v="New York"/>
    <n v="330"/>
    <n v="4012.8"/>
    <n v="0.32"/>
    <x v="1"/>
    <s v="Nike Air Max 720 OBJ Slip"/>
    <s v="DA4155-400"/>
  </r>
  <r>
    <s v="NIKE"/>
    <n v="1185732"/>
    <d v="2020-01-07T00:00:00"/>
    <s v="Northeast"/>
    <s v="New York"/>
    <s v="New York"/>
    <n v="388"/>
    <n v="6658.08"/>
    <n v="0.52"/>
    <x v="1"/>
    <s v="Nike SuperRep Go"/>
    <s v="CJ0773-010"/>
  </r>
  <r>
    <s v="NIKE"/>
    <n v="1185732"/>
    <d v="2020-01-08T00:00:00"/>
    <s v="Northeast"/>
    <s v="New York"/>
    <s v="New York"/>
    <n v="315"/>
    <n v="4054.05"/>
    <n v="0.33"/>
    <x v="1"/>
    <s v="Nike Air Max 90 Premium"/>
    <s v="CQ0912-100"/>
  </r>
  <r>
    <s v="NIKE"/>
    <n v="1185732"/>
    <d v="2020-01-21T00:00:00"/>
    <s v="Northeast"/>
    <s v="New York"/>
    <s v="New York"/>
    <n v="323"/>
    <n v="3927.68"/>
    <n v="0.38"/>
    <x v="1"/>
    <s v="Nike Mercurial Superfly 7 Elite SE FG"/>
    <s v="CT1099-093"/>
  </r>
  <r>
    <s v="NIKE"/>
    <n v="1185732"/>
    <d v="2020-01-22T00:00:00"/>
    <s v="Northeast"/>
    <s v="New York"/>
    <s v="New York"/>
    <n v="248"/>
    <n v="3015.68"/>
    <n v="0.38"/>
    <x v="1"/>
    <s v="Nike Epic Phantom React A.I.R. Cody Hudson"/>
    <s v="CI1718-001"/>
  </r>
  <r>
    <s v="NIKE"/>
    <n v="1185732"/>
    <d v="2020-01-23T00:00:00"/>
    <s v="Northeast"/>
    <s v="New York"/>
    <s v="New York"/>
    <n v="306"/>
    <n v="4605.3"/>
    <n v="0.35"/>
    <x v="1"/>
    <s v="Nike Air Max 90"/>
    <s v="CD0490-101"/>
  </r>
  <r>
    <s v="NIKE"/>
    <n v="1185732"/>
    <d v="2020-01-24T00:00:00"/>
    <s v="Northeast"/>
    <s v="New York"/>
    <s v="New York"/>
    <n v="350"/>
    <n v="3654"/>
    <n v="0.28999999999999998"/>
    <x v="1"/>
    <s v="Nike Mercurial Superfly 7 Club TF"/>
    <s v="AT7980-606"/>
  </r>
  <r>
    <s v="NIKE"/>
    <n v="1185732"/>
    <d v="2020-01-25T00:00:00"/>
    <s v="Northeast"/>
    <s v="New York"/>
    <s v="New York"/>
    <n v="390"/>
    <n v="8112"/>
    <n v="0.52"/>
    <x v="1"/>
    <s v="Nike Zoom Gravity"/>
    <s v="BQ3202-011"/>
  </r>
  <r>
    <s v="NIKE"/>
    <n v="1185732"/>
    <d v="2020-01-26T00:00:00"/>
    <s v="Northeast"/>
    <s v="New York"/>
    <s v="New York"/>
    <n v="315"/>
    <n v="3969"/>
    <n v="0.36"/>
    <x v="1"/>
    <s v="Nike Air Max 270 React ENG"/>
    <s v="CD0113-400"/>
  </r>
  <r>
    <s v="NIKE"/>
    <n v="1185732"/>
    <d v="2020-01-27T00:00:00"/>
    <s v="Northeast"/>
    <s v="New York"/>
    <s v="New York"/>
    <n v="314"/>
    <n v="3475.98"/>
    <n v="0.41"/>
    <x v="1"/>
    <s v="Nike Air Force 1 Type"/>
    <s v="CQ2344-100"/>
  </r>
  <r>
    <s v="NIKE"/>
    <n v="1185732"/>
    <d v="2020-01-28T00:00:00"/>
    <s v="Northeast"/>
    <s v="New York"/>
    <s v="New York"/>
    <n v="240"/>
    <n v="2976"/>
    <n v="0.4"/>
    <x v="1"/>
    <s v="Nike Air Max 270 React"/>
    <s v="AO4971-700"/>
  </r>
  <r>
    <s v="NIKE"/>
    <n v="1185732"/>
    <d v="2020-01-29T00:00:00"/>
    <s v="Northeast"/>
    <s v="New York"/>
    <s v="New York"/>
    <n v="289"/>
    <n v="3976.64"/>
    <n v="0.32"/>
    <x v="1"/>
    <s v="Nike React Presto"/>
    <s v="AV2605-101"/>
  </r>
  <r>
    <s v="NIKE"/>
    <n v="1185732"/>
    <d v="2020-01-30T00:00:00"/>
    <s v="Northeast"/>
    <s v="New York"/>
    <s v="New York"/>
    <n v="323"/>
    <n v="3139.56"/>
    <n v="0.27"/>
    <x v="1"/>
    <s v="Nike Legend React"/>
    <s v="AA1625-009"/>
  </r>
  <r>
    <s v="NIKE"/>
    <n v="1185732"/>
    <d v="2020-01-31T00:00:00"/>
    <s v="Northeast"/>
    <s v="New York"/>
    <s v="New York"/>
    <n v="372"/>
    <n v="6629.04"/>
    <n v="0.54"/>
    <x v="1"/>
    <s v="Air Jordan 1 Low SE"/>
    <s v="CK3022-005"/>
  </r>
  <r>
    <s v="NIKE"/>
    <n v="1185732"/>
    <d v="2020-02-01T00:00:00"/>
    <s v="Northeast"/>
    <s v="New York"/>
    <s v="New York"/>
    <n v="315"/>
    <n v="3638.25"/>
    <n v="0.33"/>
    <x v="1"/>
    <s v="NikeCourt Air Max Wildcard"/>
    <s v="AO7351-104"/>
  </r>
  <r>
    <s v="NIKE"/>
    <n v="1185732"/>
    <d v="2020-02-02T00:00:00"/>
    <s v="Northeast"/>
    <s v="New York"/>
    <s v="New York"/>
    <n v="315"/>
    <n v="3351.6"/>
    <n v="0.38"/>
    <x v="1"/>
    <s v="Nike Blazer Low"/>
    <s v="AJ9515-001"/>
  </r>
  <r>
    <s v="NIKE"/>
    <n v="1185732"/>
    <d v="2020-02-03T00:00:00"/>
    <s v="Northeast"/>
    <s v="New York"/>
    <s v="New York"/>
    <n v="289"/>
    <n v="3314.83"/>
    <n v="0.37"/>
    <x v="1"/>
    <s v="Zoom LeBron 3 QS"/>
    <s v="AO2434-101"/>
  </r>
  <r>
    <s v="NIKE"/>
    <n v="1185732"/>
    <d v="2020-02-04T00:00:00"/>
    <s v="Northeast"/>
    <s v="New York"/>
    <s v="New York"/>
    <n v="281"/>
    <n v="4451.04"/>
    <n v="0.36"/>
    <x v="1"/>
    <s v="Nike Free Metcon 3"/>
    <s v="CJ0861-010"/>
  </r>
  <r>
    <s v="NIKE"/>
    <n v="1185732"/>
    <d v="2020-02-05T00:00:00"/>
    <s v="Northeast"/>
    <s v="New York"/>
    <s v="New York"/>
    <n v="333"/>
    <n v="3506.49"/>
    <n v="0.27"/>
    <x v="1"/>
    <s v="KD Trey 5 VII EP"/>
    <s v="AT1198-401"/>
  </r>
  <r>
    <s v="NIKE"/>
    <n v="1185732"/>
    <d v="2020-02-06T00:00:00"/>
    <s v="Northeast"/>
    <s v="New York"/>
    <s v="New York"/>
    <n v="366"/>
    <n v="8374.08"/>
    <n v="0.52"/>
    <x v="1"/>
    <s v="Nike Mercurial Vapor 13 Academy TF"/>
    <s v="AT7996-606"/>
  </r>
  <r>
    <s v="NIKE"/>
    <n v="1185732"/>
    <d v="2020-02-07T00:00:00"/>
    <s v="Northeast"/>
    <s v="New York"/>
    <s v="New York"/>
    <n v="296"/>
    <n v="3833.2"/>
    <n v="0.35"/>
    <x v="1"/>
    <s v="Jordan React Havoc SE"/>
    <s v="CK2772-101"/>
  </r>
  <r>
    <s v="NIKE"/>
    <n v="1185732"/>
    <d v="2020-02-08T00:00:00"/>
    <s v="Northeast"/>
    <s v="New York"/>
    <s v="New York"/>
    <n v="288"/>
    <n v="4354.5600000000004"/>
    <n v="0.42"/>
    <x v="1"/>
    <s v="Nike SB Air Max Stefan Janoski 2"/>
    <s v="AQ7477-009"/>
  </r>
  <r>
    <s v="NIKE"/>
    <n v="1185732"/>
    <d v="2020-02-09T00:00:00"/>
    <s v="Northeast"/>
    <s v="New York"/>
    <s v="New York"/>
    <n v="289"/>
    <n v="3814.8"/>
    <n v="0.4"/>
    <x v="1"/>
    <s v="Nike Free RN Flyknit 3.0"/>
    <s v="AQ5707-001"/>
  </r>
  <r>
    <s v="NIKE"/>
    <n v="1185732"/>
    <d v="2020-02-10T00:00:00"/>
    <s v="Northeast"/>
    <s v="New York"/>
    <s v="New York"/>
    <n v="280"/>
    <n v="4606"/>
    <n v="0.35"/>
    <x v="1"/>
    <s v="Nike ISPA Joyride Envelope"/>
    <s v="BV4584-001"/>
  </r>
  <r>
    <s v="NIKE"/>
    <n v="1185732"/>
    <d v="2020-03-03T00:00:00"/>
    <s v="Northeast"/>
    <s v="New York"/>
    <s v="New York"/>
    <n v="320"/>
    <n v="4083.2"/>
    <n v="0.28999999999999998"/>
    <x v="1"/>
    <s v="Nike Mercurial Superfly 7 Elite SE FG"/>
    <s v="CD6721-808"/>
  </r>
  <r>
    <s v="NIKE"/>
    <n v="1185732"/>
    <d v="2020-03-04T00:00:00"/>
    <s v="Northeast"/>
    <s v="New York"/>
    <s v="New York"/>
    <n v="400"/>
    <n v="9776"/>
    <n v="0.52"/>
    <x v="1"/>
    <s v="Nike Phantom Venom Academy FG"/>
    <s v="AO0566-606"/>
  </r>
  <r>
    <s v="NIKE"/>
    <n v="1185732"/>
    <d v="2020-03-05T00:00:00"/>
    <s v="Northeast"/>
    <s v="New York"/>
    <s v="New York"/>
    <n v="340"/>
    <n v="4739.6000000000004"/>
    <n v="0.34"/>
    <x v="1"/>
    <s v="Nike Air Ghost Racer"/>
    <s v="AT5410-003"/>
  </r>
  <r>
    <s v="NIKE"/>
    <n v="1185732"/>
    <d v="2020-03-06T00:00:00"/>
    <s v="Northeast"/>
    <s v="New York"/>
    <s v="New York"/>
    <n v="296"/>
    <n v="4490.32"/>
    <n v="0.41"/>
    <x v="1"/>
    <s v="Nike ACG Air Terra Antarktik"/>
    <s v="BV6348-300"/>
  </r>
  <r>
    <s v="NIKE"/>
    <n v="1185732"/>
    <d v="2020-03-07T00:00:00"/>
    <s v="Northeast"/>
    <s v="New York"/>
    <s v="New York"/>
    <n v="297"/>
    <n v="4288.68"/>
    <n v="0.38"/>
    <x v="1"/>
    <s v="Nike Air Max 2 Light"/>
    <s v="CI3703-401"/>
  </r>
  <r>
    <s v="NIKE"/>
    <n v="1185732"/>
    <d v="2020-03-08T00:00:00"/>
    <s v="Northeast"/>
    <s v="New York"/>
    <s v="New York"/>
    <n v="288"/>
    <n v="4406.3999999999996"/>
    <n v="0.34"/>
    <x v="1"/>
    <s v="Nike Mercurial Superfly 7 Academy MG"/>
    <s v="AT7946-414"/>
  </r>
  <r>
    <s v="NIKE"/>
    <n v="1185732"/>
    <d v="2020-03-09T00:00:00"/>
    <s v="Northeast"/>
    <s v="New York"/>
    <s v="New York"/>
    <n v="347"/>
    <n v="5107.84"/>
    <n v="0.32"/>
    <x v="1"/>
    <s v="Nike AlphaDunk"/>
    <s v="BQ5401-001"/>
  </r>
  <r>
    <s v="NIKE"/>
    <n v="1185732"/>
    <d v="2020-03-10T00:00:00"/>
    <s v="Northeast"/>
    <s v="New York"/>
    <s v="New York"/>
    <n v="434"/>
    <n v="9929.92"/>
    <n v="0.52"/>
    <x v="1"/>
    <s v="Nike Daybreak SP"/>
    <s v="BV7725-500"/>
  </r>
  <r>
    <s v="NIKE"/>
    <n v="1185732"/>
    <d v="2020-03-11T00:00:00"/>
    <s v="Northeast"/>
    <s v="New York"/>
    <s v="New York"/>
    <n v="318"/>
    <n v="4824.0600000000004"/>
    <n v="0.37"/>
    <x v="1"/>
    <s v="Nike x MMW Joyride CC3 Setter"/>
    <s v="CU7623-002"/>
  </r>
  <r>
    <s v="NIKE"/>
    <n v="1185732"/>
    <d v="2020-03-12T00:00:00"/>
    <s v="Northeast"/>
    <s v="New York"/>
    <s v="New York"/>
    <n v="295"/>
    <n v="4336.5"/>
    <n v="0.42"/>
    <x v="1"/>
    <s v="Nike Air Max 95 SP"/>
    <s v="CK5669-400"/>
  </r>
  <r>
    <s v="NIKE"/>
    <n v="1185732"/>
    <d v="2020-03-13T00:00:00"/>
    <s v="Northeast"/>
    <s v="New York"/>
    <s v="New York"/>
    <n v="270"/>
    <n v="3496.5"/>
    <n v="0.37"/>
    <x v="1"/>
    <s v="Nike SB Blazer Low GT"/>
    <s v="704939-103"/>
  </r>
  <r>
    <s v="NIKE"/>
    <n v="1185732"/>
    <d v="2020-03-14T00:00:00"/>
    <s v="Northeast"/>
    <s v="New York"/>
    <s v="New York"/>
    <n v="278"/>
    <n v="4347.92"/>
    <n v="0.34"/>
    <x v="1"/>
    <s v="LeBron 17 Monstars"/>
    <s v="CD5050-400"/>
  </r>
  <r>
    <s v="NIKE"/>
    <n v="1185732"/>
    <d v="2020-03-15T00:00:00"/>
    <s v="Northeast"/>
    <s v="New York"/>
    <s v="New York"/>
    <n v="352"/>
    <n v="4466.88"/>
    <n v="0.27"/>
    <x v="1"/>
    <s v="Kyrie 5 x Bandulu"/>
    <s v="CK5836-100"/>
  </r>
  <r>
    <s v="NIKE"/>
    <n v="1185732"/>
    <d v="2020-03-16T00:00:00"/>
    <s v="Northeast"/>
    <s v="New York"/>
    <s v="New York"/>
    <n v="375"/>
    <n v="7995"/>
    <n v="0.52"/>
    <x v="1"/>
    <s v="Nike Air Max Impact"/>
    <s v="CI1396-600"/>
  </r>
  <r>
    <s v="NIKE"/>
    <n v="1185732"/>
    <d v="2020-03-17T00:00:00"/>
    <s v="Northeast"/>
    <s v="New York"/>
    <s v="New York"/>
    <n v="359"/>
    <n v="4516.22"/>
    <n v="0.34"/>
    <x v="1"/>
    <s v="Nike Air Max 90 QS"/>
    <s v="CD0916-001"/>
  </r>
  <r>
    <s v="NIKE"/>
    <n v="1185732"/>
    <d v="2020-03-18T00:00:00"/>
    <s v="Northeast"/>
    <s v="New York"/>
    <s v="New York"/>
    <n v="314"/>
    <n v="4298.66"/>
    <n v="0.37"/>
    <x v="1"/>
    <s v="Nike React Element 55 SE"/>
    <s v="BV1507-001"/>
  </r>
  <r>
    <s v="NIKE"/>
    <n v="1185732"/>
    <d v="2020-03-31T00:00:00"/>
    <s v="Northeast"/>
    <s v="New York"/>
    <s v="New York"/>
    <n v="324"/>
    <n v="5184"/>
    <n v="0.4"/>
    <x v="1"/>
    <s v="Jordan Proto-Max 720"/>
    <s v="BQ6623-070"/>
  </r>
  <r>
    <s v="NIKE"/>
    <n v="1185732"/>
    <d v="2020-04-17T00:00:00"/>
    <s v="Northeast"/>
    <s v="New York"/>
    <s v="New York"/>
    <n v="279"/>
    <n v="3959.01"/>
    <n v="0.33"/>
    <x v="1"/>
    <s v="Nike Phantom Vision 2 Academy Dynamic Fit MG"/>
    <s v="CD4156-606"/>
  </r>
  <r>
    <s v="NIKE"/>
    <n v="1185732"/>
    <d v="2020-04-18T00:00:00"/>
    <s v="Northeast"/>
    <s v="New York"/>
    <s v="New York"/>
    <n v="355"/>
    <n v="5112"/>
    <n v="0.3"/>
    <x v="1"/>
    <s v="Nike React Element 55 SE"/>
    <s v="CI3831-200"/>
  </r>
  <r>
    <s v="NIKE"/>
    <n v="1185732"/>
    <d v="2020-04-19T00:00:00"/>
    <s v="Northeast"/>
    <s v="New York"/>
    <s v="New York"/>
    <n v="408"/>
    <n v="8751.6"/>
    <n v="0.55000000000000004"/>
    <x v="1"/>
    <s v="Nike Air Max2 Light"/>
    <s v="AO1741-003"/>
  </r>
  <r>
    <s v="NIKE"/>
    <n v="1185732"/>
    <d v="2020-04-20T00:00:00"/>
    <s v="Northeast"/>
    <s v="New York"/>
    <s v="New York"/>
    <n v="350"/>
    <n v="4966.5"/>
    <n v="0.33"/>
    <x v="1"/>
    <s v="Nike Air Max 270"/>
    <s v="AH8050-100"/>
  </r>
  <r>
    <s v="NIKE"/>
    <n v="1185732"/>
    <d v="2020-04-21T00:00:00"/>
    <s v="Northeast"/>
    <s v="New York"/>
    <s v="New York"/>
    <n v="315"/>
    <n v="4422.6000000000004"/>
    <n v="0.39"/>
    <x v="1"/>
    <s v="Nike Phantom Vision 2 Club Dynamic Fit MG"/>
    <s v="CD4159-606"/>
  </r>
  <r>
    <s v="NIKE"/>
    <n v="1185732"/>
    <d v="2020-04-22T00:00:00"/>
    <s v="Northeast"/>
    <s v="New York"/>
    <s v="New York"/>
    <n v="306"/>
    <n v="4057.56"/>
    <n v="0.39"/>
    <x v="1"/>
    <s v="Nike Air Force 1 '07 LV8"/>
    <s v="CK4363-100"/>
  </r>
  <r>
    <s v="NIKE"/>
    <n v="1185732"/>
    <d v="2020-04-23T00:00:00"/>
    <s v="Northeast"/>
    <s v="New York"/>
    <s v="New York"/>
    <n v="315"/>
    <n v="5128.2"/>
    <n v="0.37"/>
    <x v="1"/>
    <s v="Nike Air Max 90"/>
    <s v="CN8490-100"/>
  </r>
  <r>
    <s v="NIKE"/>
    <n v="1185732"/>
    <d v="2020-04-24T00:00:00"/>
    <s v="Northeast"/>
    <s v="New York"/>
    <s v="New York"/>
    <n v="350"/>
    <n v="4725"/>
    <n v="0.3"/>
    <x v="1"/>
    <s v="Nike Free RN 5.0 2020"/>
    <s v="CI9921-001"/>
  </r>
  <r>
    <s v="NIKE"/>
    <n v="1185732"/>
    <d v="2020-04-25T00:00:00"/>
    <s v="Northeast"/>
    <s v="New York"/>
    <s v="New York"/>
    <n v="289"/>
    <n v="4716.4799999999996"/>
    <n v="0.32"/>
    <x v="1"/>
    <s v="Nike Phantom Vision Academy Dynamic Fit TF"/>
    <s v="AO3269-717"/>
  </r>
  <r>
    <s v="NIKE"/>
    <n v="1185732"/>
    <d v="2020-04-26T00:00:00"/>
    <s v="Northeast"/>
    <s v="New York"/>
    <s v="New York"/>
    <n v="330"/>
    <n v="4620"/>
    <n v="0.28000000000000003"/>
    <x v="1"/>
    <s v="Nike ACG MOC 3.0"/>
    <s v="CI9367-301"/>
  </r>
  <r>
    <s v="NIKE"/>
    <n v="1185732"/>
    <d v="2020-04-27T00:00:00"/>
    <s v="Northeast"/>
    <s v="New York"/>
    <s v="New York"/>
    <n v="403"/>
    <n v="10381.280000000001"/>
    <n v="0.56000000000000005"/>
    <x v="1"/>
    <s v="Nike Mercurial Vapor 13 Academy Neymar Jr. MG"/>
    <s v="AT7960-104"/>
  </r>
  <r>
    <s v="NIKE"/>
    <n v="1185732"/>
    <d v="2020-04-28T00:00:00"/>
    <s v="Northeast"/>
    <s v="New York"/>
    <s v="New York"/>
    <n v="312"/>
    <n v="4492.8"/>
    <n v="0.36"/>
    <x v="1"/>
    <s v="Nike Air DSVM"/>
    <s v="AT8179-100"/>
  </r>
  <r>
    <s v="NIKE"/>
    <n v="1185732"/>
    <d v="2020-04-29T00:00:00"/>
    <s v="Northeast"/>
    <s v="New York"/>
    <s v="New York"/>
    <n v="294"/>
    <n v="5309.64"/>
    <n v="0.42"/>
    <x v="1"/>
    <s v="Nike x Carhartt WIP Air Max 95"/>
    <s v="AV3866-001"/>
  </r>
  <r>
    <s v="NIKE"/>
    <n v="1185732"/>
    <d v="2020-04-30T00:00:00"/>
    <s v="Northeast"/>
    <s v="New York"/>
    <s v="New York"/>
    <n v="270"/>
    <n v="4095.9"/>
    <n v="0.37"/>
    <x v="1"/>
    <s v="Nike Odyssey React Flyknit 2"/>
    <s v="AH1015-010"/>
  </r>
  <r>
    <s v="NIKE"/>
    <n v="1185732"/>
    <d v="2020-05-01T00:00:00"/>
    <s v="Northeast"/>
    <s v="New York"/>
    <s v="New York"/>
    <n v="280"/>
    <n v="4737.6000000000004"/>
    <n v="0.36"/>
    <x v="1"/>
    <s v="Nike Tiempo Legend 8 Elite FG"/>
    <s v="AT5293-004"/>
  </r>
  <r>
    <s v="NIKE"/>
    <n v="1185732"/>
    <d v="2020-05-02T00:00:00"/>
    <s v="Northeast"/>
    <s v="New York"/>
    <s v="New York"/>
    <n v="322"/>
    <n v="4778.4799999999996"/>
    <n v="0.28000000000000003"/>
    <x v="1"/>
    <s v="Nike Mercurial Superfly 7 Club MG"/>
    <s v="AT7949-606"/>
  </r>
  <r>
    <s v="NIKE"/>
    <n v="1185732"/>
    <d v="2020-05-03T00:00:00"/>
    <s v="Northeast"/>
    <s v="New York"/>
    <s v="New York"/>
    <n v="420"/>
    <n v="11289.6"/>
    <n v="0.56000000000000005"/>
    <x v="1"/>
    <s v="Nike Joyride CC3 Setter"/>
    <s v="AT6395-002"/>
  </r>
  <r>
    <s v="NIKE"/>
    <n v="1185732"/>
    <d v="2020-05-04T00:00:00"/>
    <s v="Northeast"/>
    <s v="New York"/>
    <s v="New York"/>
    <n v="310"/>
    <n v="4665.5"/>
    <n v="0.35"/>
    <x v="1"/>
    <s v="Nike Renew Run"/>
    <s v="CK6357-005"/>
  </r>
  <r>
    <s v="NIKE"/>
    <n v="1185732"/>
    <d v="2020-05-05T00:00:00"/>
    <s v="Northeast"/>
    <s v="New York"/>
    <s v="New York"/>
    <n v="333"/>
    <n v="5594.4"/>
    <n v="0.4"/>
    <x v="1"/>
    <s v="Nike React Ianga"/>
    <s v="AV5555-001"/>
  </r>
  <r>
    <s v="NIKE"/>
    <n v="1185732"/>
    <d v="2020-05-06T00:00:00"/>
    <s v="Northeast"/>
    <s v="New York"/>
    <s v="New York"/>
    <n v="306"/>
    <n v="5018.3999999999996"/>
    <n v="0.4"/>
    <x v="1"/>
    <s v="Air Jordan 10 Retro"/>
    <s v="310805-137"/>
  </r>
  <r>
    <s v="NIKE"/>
    <n v="1185732"/>
    <d v="2020-05-07T00:00:00"/>
    <s v="Northeast"/>
    <s v="New York"/>
    <s v="New York"/>
    <n v="279"/>
    <n v="4955.04"/>
    <n v="0.37"/>
    <x v="1"/>
    <s v="Air Jordan 12 Retro"/>
    <s v="130690-017"/>
  </r>
  <r>
    <s v="NIKE"/>
    <n v="1185732"/>
    <d v="2020-07-18T00:00:00"/>
    <s v="Northeast"/>
    <s v="New York"/>
    <s v="New York"/>
    <n v="340"/>
    <n v="4896"/>
    <n v="0.3"/>
    <x v="1"/>
    <s v="Nike Air Max 270 React"/>
    <s v="CT1264-101"/>
  </r>
  <r>
    <s v="NIKE"/>
    <n v="1197831"/>
    <d v="2020-07-19T00:00:00"/>
    <s v="Northeast"/>
    <s v="New York"/>
    <s v="New York"/>
    <n v="270"/>
    <n v="2106"/>
    <n v="0.39"/>
    <x v="1"/>
    <s v="Nike Air Max 200 SP"/>
    <s v="CK5668-600"/>
  </r>
  <r>
    <s v="NIKE"/>
    <n v="1197831"/>
    <d v="2020-07-20T00:00:00"/>
    <s v="Northeast"/>
    <s v="New York"/>
    <s v="New York"/>
    <n v="270"/>
    <n v="2597.4"/>
    <n v="0.37"/>
    <x v="1"/>
    <s v="Nike Mercurial Superfly 7 Academy MDS MG"/>
    <s v="BQ5427-401"/>
  </r>
  <r>
    <s v="NIKE"/>
    <n v="1197831"/>
    <d v="2020-07-21T00:00:00"/>
    <s v="Northeast"/>
    <s v="New York"/>
    <s v="New York"/>
    <n v="238"/>
    <n v="2506.14"/>
    <n v="0.39"/>
    <x v="1"/>
    <s v="Nike Air Zoom Winflo 6"/>
    <s v="AQ7497-300"/>
  </r>
  <r>
    <s v="NIKE"/>
    <n v="1197831"/>
    <d v="2020-07-22T00:00:00"/>
    <s v="Northeast"/>
    <s v="New York"/>
    <s v="New York"/>
    <n v="210"/>
    <n v="2948.4"/>
    <n v="0.52"/>
    <x v="1"/>
    <s v="Nike Air Max 97"/>
    <s v="CT4526-100"/>
  </r>
  <r>
    <s v="NIKE"/>
    <n v="1197831"/>
    <d v="2020-07-23T00:00:00"/>
    <s v="South"/>
    <s v="Texas"/>
    <s v="Houston"/>
    <n v="176"/>
    <n v="1555.84"/>
    <n v="0.34"/>
    <x v="1"/>
    <s v="Nike Mercurial Vapor XII Club MG"/>
    <s v="AH7378-801"/>
  </r>
  <r>
    <s v="NIKE"/>
    <n v="1197831"/>
    <d v="2020-07-24T00:00:00"/>
    <s v="South"/>
    <s v="Texas"/>
    <s v="Houston"/>
    <n v="224"/>
    <n v="3136"/>
    <n v="0.56000000000000005"/>
    <x v="1"/>
    <s v="Nike Zoom Fly 3 Premium"/>
    <s v="CJ0404-001"/>
  </r>
  <r>
    <s v="NIKE"/>
    <n v="1197831"/>
    <d v="2020-07-25T00:00:00"/>
    <s v="South"/>
    <s v="Texas"/>
    <s v="Houston"/>
    <n v="255"/>
    <n v="2091"/>
    <n v="0.41"/>
    <x v="1"/>
    <s v="Nike MX-720-818"/>
    <s v="CI3871-300"/>
  </r>
  <r>
    <s v="NIKE"/>
    <n v="1197831"/>
    <d v="2020-07-26T00:00:00"/>
    <s v="South"/>
    <s v="Texas"/>
    <s v="Houston"/>
    <n v="289"/>
    <n v="2791.74"/>
    <n v="0.42"/>
    <x v="1"/>
    <s v="Nike React Element 55"/>
    <s v="BQ2728-012"/>
  </r>
  <r>
    <s v="NIKE"/>
    <n v="1197831"/>
    <d v="2020-07-27T00:00:00"/>
    <s v="South"/>
    <s v="Texas"/>
    <s v="Houston"/>
    <n v="236"/>
    <n v="2612.52"/>
    <n v="0.41"/>
    <x v="1"/>
    <s v="Nike SB Charge Slip Premium"/>
    <s v="CT3110-400"/>
  </r>
  <r>
    <s v="NIKE"/>
    <n v="1197831"/>
    <d v="2020-07-28T00:00:00"/>
    <s v="South"/>
    <s v="Texas"/>
    <s v="Houston"/>
    <n v="213"/>
    <n v="2769"/>
    <n v="0.5"/>
    <x v="1"/>
    <s v="Nike Free RN 5.0 2020"/>
    <s v="CJ0270-601"/>
  </r>
  <r>
    <s v="NIKE"/>
    <n v="1197831"/>
    <d v="2020-07-29T00:00:00"/>
    <s v="South"/>
    <s v="Texas"/>
    <s v="Houston"/>
    <n v="160"/>
    <n v="1478.4"/>
    <n v="0.33"/>
    <x v="1"/>
    <s v="Nike ZoomX Vista Grind"/>
    <s v="CT8919-700"/>
  </r>
  <r>
    <s v="NIKE"/>
    <n v="1197831"/>
    <d v="2020-07-30T00:00:00"/>
    <s v="South"/>
    <s v="Texas"/>
    <s v="Houston"/>
    <n v="231"/>
    <n v="3303.3"/>
    <n v="0.55000000000000004"/>
    <x v="1"/>
    <s v="Nike Air Force 1 React"/>
    <s v="CT1020-001"/>
  </r>
  <r>
    <s v="NIKE"/>
    <n v="1197831"/>
    <d v="2020-07-31T00:00:00"/>
    <s v="South"/>
    <s v="Texas"/>
    <s v="Houston"/>
    <n v="306"/>
    <n v="2570.4"/>
    <n v="0.42"/>
    <x v="1"/>
    <s v="PG 4 EP"/>
    <s v="CD5082-001"/>
  </r>
  <r>
    <s v="NIKE"/>
    <n v="1197831"/>
    <d v="2020-08-01T00:00:00"/>
    <s v="South"/>
    <s v="Texas"/>
    <s v="Houston"/>
    <n v="263"/>
    <n v="3077.1"/>
    <n v="0.39"/>
    <x v="1"/>
    <s v="Nike Air Zoom Pegasus 36"/>
    <s v="BV5739-500"/>
  </r>
  <r>
    <s v="NIKE"/>
    <n v="1197831"/>
    <d v="2020-08-02T00:00:00"/>
    <s v="South"/>
    <s v="Texas"/>
    <s v="Houston"/>
    <n v="224"/>
    <n v="2163.84"/>
    <n v="0.42"/>
    <x v="1"/>
    <s v="Nike Air Max 2090"/>
    <s v="CW4286-100"/>
  </r>
  <r>
    <s v="NIKE"/>
    <n v="1197831"/>
    <d v="2020-08-03T00:00:00"/>
    <s v="South"/>
    <s v="Texas"/>
    <s v="Houston"/>
    <n v="204"/>
    <n v="2937.6"/>
    <n v="0.48"/>
    <x v="1"/>
    <s v="Nike Air Force 1 '07 LV8"/>
    <s v="CD0887-201"/>
  </r>
  <r>
    <s v="NIKE"/>
    <n v="1197831"/>
    <d v="2020-08-04T00:00:00"/>
    <s v="South"/>
    <s v="Texas"/>
    <s v="Houston"/>
    <n v="155"/>
    <n v="1736"/>
    <n v="0.32"/>
    <x v="1"/>
    <s v="Kyrie 6 AS EP"/>
    <s v="CD5028-900"/>
  </r>
  <r>
    <s v="NIKE"/>
    <n v="1197831"/>
    <d v="2020-08-05T00:00:00"/>
    <s v="South"/>
    <s v="Texas"/>
    <s v="Houston"/>
    <n v="228"/>
    <n v="3636.6"/>
    <n v="0.55000000000000004"/>
    <x v="1"/>
    <s v="Nike Air VaporMax Flyknit 3"/>
    <s v="AJ6900-102"/>
  </r>
  <r>
    <s v="NIKE"/>
    <n v="1197831"/>
    <d v="2020-08-06T00:00:00"/>
    <s v="South"/>
    <s v="Texas"/>
    <s v="Houston"/>
    <n v="306"/>
    <n v="2604.06"/>
    <n v="0.37"/>
    <x v="1"/>
    <s v="Nike Air Max Verona"/>
    <s v="CI9842-500"/>
  </r>
  <r>
    <s v="NIKE"/>
    <n v="1197831"/>
    <d v="2020-08-07T00:00:00"/>
    <s v="South"/>
    <s v="Texas"/>
    <s v="Houston"/>
    <n v="306"/>
    <n v="3638.34"/>
    <n v="0.41"/>
    <x v="1"/>
    <s v="Nike Air Force 1 Shadow"/>
    <s v="CI0919-100"/>
  </r>
  <r>
    <s v="NIKE"/>
    <n v="1197831"/>
    <d v="2020-08-08T00:00:00"/>
    <s v="South"/>
    <s v="Texas"/>
    <s v="Houston"/>
    <n v="232"/>
    <n v="2060.16"/>
    <n v="0.37"/>
    <x v="1"/>
    <s v="Nike Air Max Verona"/>
    <s v="CK7200-800"/>
  </r>
  <r>
    <s v="NIKE"/>
    <n v="1197831"/>
    <d v="2020-08-09T00:00:00"/>
    <s v="South"/>
    <s v="Texas"/>
    <s v="Houston"/>
    <n v="213"/>
    <n v="2862.72"/>
    <n v="0.48"/>
    <x v="1"/>
    <s v="Nike Air Tailwind 79"/>
    <s v="487754-303"/>
  </r>
  <r>
    <s v="NIKE"/>
    <n v="1197831"/>
    <d v="2020-08-10T00:00:00"/>
    <s v="South"/>
    <s v="Texas"/>
    <s v="Houston"/>
    <n v="179"/>
    <n v="2069.2399999999998"/>
    <n v="0.34"/>
    <x v="1"/>
    <s v="Nike TiempoX Lunar Legend VII Pro TF"/>
    <s v="AH7249-118"/>
  </r>
  <r>
    <s v="NIKE"/>
    <n v="1197831"/>
    <d v="2020-08-11T00:00:00"/>
    <s v="South"/>
    <s v="Texas"/>
    <s v="Houston"/>
    <n v="272"/>
    <n v="4039.2"/>
    <n v="0.55000000000000004"/>
    <x v="1"/>
    <s v="Nike Air Max Plus III"/>
    <s v="CJ9684-001"/>
  </r>
  <r>
    <s v="NIKE"/>
    <n v="1197831"/>
    <d v="2020-08-12T00:00:00"/>
    <s v="South"/>
    <s v="Texas"/>
    <s v="Houston"/>
    <n v="315"/>
    <n v="2948.4"/>
    <n v="0.39"/>
    <x v="1"/>
    <s v="Nike Zoom 2K"/>
    <s v="AO0354-108"/>
  </r>
  <r>
    <s v="NIKE"/>
    <n v="1197831"/>
    <d v="2020-08-13T00:00:00"/>
    <s v="South"/>
    <s v="Texas"/>
    <s v="Houston"/>
    <n v="287"/>
    <n v="3616.2"/>
    <n v="0.42"/>
    <x v="1"/>
    <s v="Nike Zoom Pegasus Turbo 2"/>
    <s v="AT2863-100"/>
  </r>
  <r>
    <s v="NIKE"/>
    <n v="1197831"/>
    <d v="2020-08-14T00:00:00"/>
    <s v="South"/>
    <s v="Texas"/>
    <s v="Houston"/>
    <n v="240"/>
    <n v="2042.4"/>
    <n v="0.37"/>
    <x v="1"/>
    <s v="Nike Kawa Shower"/>
    <s v="832528-001"/>
  </r>
  <r>
    <s v="NIKE"/>
    <n v="1197831"/>
    <d v="2020-08-15T00:00:00"/>
    <s v="South"/>
    <s v="Texas"/>
    <s v="Houston"/>
    <n v="245"/>
    <n v="3873.45"/>
    <n v="0.51"/>
    <x v="1"/>
    <s v="Nike React Infinity Run Flyknit"/>
    <s v="CD4371-001"/>
  </r>
  <r>
    <s v="NIKE"/>
    <n v="1197831"/>
    <d v="2020-08-16T00:00:00"/>
    <s v="South"/>
    <s v="Texas"/>
    <s v="Houston"/>
    <n v="180"/>
    <n v="2205"/>
    <n v="0.35"/>
    <x v="1"/>
    <s v="Air Jordan XXXIII"/>
    <s v="AQ8830-016"/>
  </r>
  <r>
    <s v="NIKE"/>
    <n v="1197831"/>
    <d v="2020-08-17T00:00:00"/>
    <s v="South"/>
    <s v="Texas"/>
    <s v="Houston"/>
    <n v="295"/>
    <n v="5380.8"/>
    <n v="0.56999999999999995"/>
    <x v="1"/>
    <s v="Nike Odyssey React"/>
    <s v="AO9819-001"/>
  </r>
  <r>
    <s v="NIKE"/>
    <n v="1197831"/>
    <d v="2020-08-18T00:00:00"/>
    <s v="South"/>
    <s v="Texas"/>
    <s v="Houston"/>
    <n v="295"/>
    <n v="3386.6"/>
    <n v="0.41"/>
    <x v="1"/>
    <s v="Nike Air Max 1 DNA Ch. 1"/>
    <s v="AR3863-101"/>
  </r>
  <r>
    <s v="NIKE"/>
    <n v="1197831"/>
    <d v="2020-08-19T00:00:00"/>
    <s v="South"/>
    <s v="Texas"/>
    <s v="Houston"/>
    <n v="323"/>
    <n v="4476.78"/>
    <n v="0.42"/>
    <x v="1"/>
    <s v="Nike Joyride Flyknit AW"/>
    <s v="CI3706-100"/>
  </r>
  <r>
    <s v="NIKE"/>
    <n v="1197831"/>
    <d v="2020-08-20T00:00:00"/>
    <s v="South"/>
    <s v="Texas"/>
    <s v="Houston"/>
    <n v="264"/>
    <n v="2851.2"/>
    <n v="0.4"/>
    <x v="1"/>
    <s v="Nike Legend React 2"/>
    <s v="AT1369-103"/>
  </r>
  <r>
    <s v="NIKE"/>
    <n v="1197831"/>
    <d v="2020-08-21T00:00:00"/>
    <s v="South"/>
    <s v="Texas"/>
    <s v="Houston"/>
    <n v="263"/>
    <n v="3282.24"/>
    <n v="0.48"/>
    <x v="1"/>
    <s v="Nike Metcon 5"/>
    <s v="AQ1189-009"/>
  </r>
  <r>
    <s v="NIKE"/>
    <n v="1197831"/>
    <d v="2020-08-22T00:00:00"/>
    <s v="South"/>
    <s v="Texas"/>
    <s v="Houston"/>
    <n v="221"/>
    <n v="2050.88"/>
    <n v="0.32"/>
    <x v="1"/>
    <s v="LeBron 7"/>
    <s v="CU5133-600"/>
  </r>
  <r>
    <s v="NIKE"/>
    <n v="1197831"/>
    <d v="2020-08-23T00:00:00"/>
    <s v="South"/>
    <s v="Texas"/>
    <s v="Houston"/>
    <n v="350"/>
    <n v="7581"/>
    <n v="0.56999999999999995"/>
    <x v="1"/>
    <s v="Nike Air VaporMax 360"/>
    <s v="CK9670-100"/>
  </r>
  <r>
    <s v="NIKE"/>
    <n v="1197831"/>
    <d v="2020-08-24T00:00:00"/>
    <s v="South"/>
    <s v="Texas"/>
    <s v="Houston"/>
    <n v="295"/>
    <n v="3422"/>
    <n v="0.4"/>
    <x v="1"/>
    <s v="Nike Blazer Low QS Flyleather with at least 50% leather fibre"/>
    <s v="CI5546-100"/>
  </r>
  <r>
    <s v="NIKE"/>
    <n v="1197831"/>
    <d v="2020-08-25T00:00:00"/>
    <s v="South"/>
    <s v="Texas"/>
    <s v="Houston"/>
    <n v="285"/>
    <n v="3830.4"/>
    <n v="0.42"/>
    <x v="1"/>
    <s v="Nike SB Dunk High Pro"/>
    <s v="BQ6826-003"/>
  </r>
  <r>
    <s v="NIKE"/>
    <n v="1197831"/>
    <d v="2020-08-26T00:00:00"/>
    <s v="South"/>
    <s v="Texas"/>
    <s v="Houston"/>
    <n v="374"/>
    <n v="4446.8599999999997"/>
    <n v="0.41"/>
    <x v="1"/>
    <s v="Nike Air Max 90 FlyEase"/>
    <s v="CU0814-102"/>
  </r>
  <r>
    <s v="NIKE"/>
    <n v="1197831"/>
    <d v="2020-08-27T00:00:00"/>
    <s v="South"/>
    <s v="Texas"/>
    <s v="Houston"/>
    <n v="224"/>
    <n v="3261.44"/>
    <n v="0.52"/>
    <x v="1"/>
    <s v="Nike Metcon 5 AMP"/>
    <s v="CD3395-006"/>
  </r>
  <r>
    <s v="NIKE"/>
    <n v="1197831"/>
    <d v="2020-08-28T00:00:00"/>
    <s v="South"/>
    <s v="Texas"/>
    <s v="Houston"/>
    <n v="217"/>
    <n v="2577.96"/>
    <n v="0.36"/>
    <x v="1"/>
    <s v="Nike M2K Tekno"/>
    <s v="AV4789-104"/>
  </r>
  <r>
    <s v="NIKE"/>
    <n v="1197831"/>
    <d v="2020-08-29T00:00:00"/>
    <s v="South"/>
    <s v="Texas"/>
    <s v="Houston"/>
    <n v="302"/>
    <n v="5653.44"/>
    <n v="0.52"/>
    <x v="1"/>
    <s v="Nike React Kenny 55"/>
    <s v="CJ3312-001"/>
  </r>
  <r>
    <s v="NIKE"/>
    <n v="1197831"/>
    <d v="2020-08-30T00:00:00"/>
    <s v="South"/>
    <s v="Texas"/>
    <s v="Houston"/>
    <n v="305"/>
    <n v="3046.95"/>
    <n v="0.37"/>
    <x v="1"/>
    <s v="Nike Air VaporMax 2019"/>
    <s v="AR6631-004"/>
  </r>
  <r>
    <s v="NIKE"/>
    <n v="1197831"/>
    <d v="2020-08-31T00:00:00"/>
    <s v="South"/>
    <s v="Texas"/>
    <s v="Houston"/>
    <n v="305"/>
    <n v="3824.7"/>
    <n v="0.38"/>
    <x v="1"/>
    <s v="Nike React Element 55"/>
    <s v="BQ6166-003"/>
  </r>
  <r>
    <s v="NIKE"/>
    <n v="1197831"/>
    <d v="2020-09-01T00:00:00"/>
    <s v="South"/>
    <s v="Texas"/>
    <s v="Houston"/>
    <n v="374"/>
    <n v="4446.8599999999997"/>
    <n v="0.41"/>
    <x v="1"/>
    <s v="Nike Air Force 1 Low Retro"/>
    <s v="CQ0492-001"/>
  </r>
  <r>
    <s v="NIKE"/>
    <n v="1197831"/>
    <d v="2020-09-02T00:00:00"/>
    <s v="South"/>
    <s v="Texas"/>
    <s v="Houston"/>
    <n v="215"/>
    <n v="3096"/>
    <n v="0.48"/>
    <x v="1"/>
    <s v="NikeCourt Zoom Cage 3"/>
    <s v="918193-700"/>
  </r>
  <r>
    <s v="NIKE"/>
    <n v="1197831"/>
    <d v="2020-09-03T00:00:00"/>
    <s v="South"/>
    <s v="Texas"/>
    <s v="Houston"/>
    <n v="228"/>
    <n v="2713.2"/>
    <n v="0.34"/>
    <x v="1"/>
    <s v="Nike Air Max 90 Print"/>
    <s v="AQ0926-001"/>
  </r>
  <r>
    <s v="NIKE"/>
    <n v="1197831"/>
    <d v="2020-09-04T00:00:00"/>
    <s v="South"/>
    <s v="Texas"/>
    <s v="Houston"/>
    <n v="270"/>
    <n v="5686.2"/>
    <n v="0.54"/>
    <x v="1"/>
    <s v="Nike Metcon Sport"/>
    <s v="AQ7489-008"/>
  </r>
  <r>
    <s v="NIKE"/>
    <n v="1197831"/>
    <d v="2020-09-05T00:00:00"/>
    <s v="South"/>
    <s v="Texas"/>
    <s v="Houston"/>
    <n v="264"/>
    <n v="3659.04"/>
    <n v="0.42"/>
    <x v="1"/>
    <s v="Jordan Mars 270"/>
    <s v="CD7070-009"/>
  </r>
  <r>
    <s v="NIKE"/>
    <n v="1197831"/>
    <d v="2020-09-06T00:00:00"/>
    <s v="South"/>
    <s v="Texas"/>
    <s v="Houston"/>
    <n v="255"/>
    <n v="3019.2"/>
    <n v="0.37"/>
    <x v="1"/>
    <s v="Nike Air Zoom Vomero 14"/>
    <s v="AH7857-009"/>
  </r>
  <r>
    <s v="NIKE"/>
    <n v="1197831"/>
    <d v="2020-09-07T00:00:00"/>
    <s v="South"/>
    <s v="Texas"/>
    <s v="Houston"/>
    <n v="315"/>
    <n v="4309.2"/>
    <n v="0.38"/>
    <x v="1"/>
    <s v="Nike Air Max 720"/>
    <s v="CT5229-001"/>
  </r>
  <r>
    <s v="NIKE"/>
    <n v="1197831"/>
    <d v="2020-09-08T00:00:00"/>
    <s v="South"/>
    <s v="Texas"/>
    <s v="Houston"/>
    <n v="200"/>
    <n v="3700"/>
    <n v="0.5"/>
    <x v="1"/>
    <s v="Nike Mercurial Vapor 13 Academy MDS IC"/>
    <s v="CJ1300-401"/>
  </r>
  <r>
    <s v="NIKE"/>
    <n v="1197831"/>
    <d v="2020-09-09T00:00:00"/>
    <s v="South"/>
    <s v="Texas"/>
    <s v="Houston"/>
    <n v="206"/>
    <n v="2669.76"/>
    <n v="0.36"/>
    <x v="1"/>
    <s v="Nike Zoom Fly"/>
    <s v="880848-005"/>
  </r>
  <r>
    <s v="NIKE"/>
    <n v="1197831"/>
    <d v="2020-09-10T00:00:00"/>
    <s v="South"/>
    <s v="Texas"/>
    <s v="Houston"/>
    <n v="298"/>
    <n v="7134.12"/>
    <n v="0.56999999999999995"/>
    <x v="1"/>
    <s v="Nike Zoom Fly 3"/>
    <s v="AT8240-003"/>
  </r>
  <r>
    <s v="NIKE"/>
    <n v="1197831"/>
    <d v="2020-09-11T00:00:00"/>
    <s v="South"/>
    <s v="Texas"/>
    <s v="Houston"/>
    <n v="272"/>
    <n v="3288.48"/>
    <n v="0.39"/>
    <x v="1"/>
    <s v="Nike Air Zoom Pegasus 35"/>
    <s v="942851-002"/>
  </r>
  <r>
    <s v="NIKE"/>
    <n v="1197831"/>
    <d v="2020-09-12T00:00:00"/>
    <s v="South"/>
    <s v="Texas"/>
    <s v="Houston"/>
    <n v="248"/>
    <n v="2804.88"/>
    <n v="0.39"/>
    <x v="1"/>
    <s v="Nike Air Zoom Pegasus 36 Trail"/>
    <s v="AR5677-200"/>
  </r>
  <r>
    <s v="NIKE"/>
    <n v="1197831"/>
    <d v="2020-09-13T00:00:00"/>
    <s v="South"/>
    <s v="Texas"/>
    <s v="Houston"/>
    <n v="255"/>
    <n v="3679.65"/>
    <n v="0.37"/>
    <x v="1"/>
    <s v="KD13 EP"/>
    <s v="CI9949-001"/>
  </r>
  <r>
    <s v="NIKE"/>
    <n v="1197831"/>
    <d v="2020-09-14T00:00:00"/>
    <s v="South"/>
    <s v="Texas"/>
    <s v="Houston"/>
    <n v="204"/>
    <n v="3451.68"/>
    <n v="0.47"/>
    <x v="1"/>
    <s v="Nike Phantom Vision Club Dynamic Fit FG"/>
    <s v="AJ6959-717"/>
  </r>
  <r>
    <s v="NIKE"/>
    <n v="1197831"/>
    <d v="2020-09-15T00:00:00"/>
    <s v="South"/>
    <s v="Texas"/>
    <s v="Houston"/>
    <n v="184"/>
    <n v="2382.8000000000002"/>
    <n v="0.37"/>
    <x v="1"/>
    <s v="Nike Air Monarch IV"/>
    <s v="415445-102"/>
  </r>
  <r>
    <s v="NIKE"/>
    <n v="1197831"/>
    <d v="2020-09-16T00:00:00"/>
    <s v="South"/>
    <s v="Texas"/>
    <s v="Houston"/>
    <n v="233"/>
    <n v="5410.26"/>
    <n v="0.54"/>
    <x v="1"/>
    <s v="Zoom Freak 1"/>
    <s v="BQ5422-200"/>
  </r>
  <r>
    <s v="NIKE"/>
    <n v="1197831"/>
    <d v="2020-10-20T00:00:00"/>
    <s v="South"/>
    <s v="Texas"/>
    <s v="Houston"/>
    <n v="270"/>
    <n v="3488.4"/>
    <n v="0.38"/>
    <x v="1"/>
    <s v="Nike Mercurial Superfly 7 Academy IC"/>
    <s v="AT7975-606"/>
  </r>
  <r>
    <s v="NIKE"/>
    <n v="1197831"/>
    <d v="2020-10-21T00:00:00"/>
    <s v="South"/>
    <s v="Texas"/>
    <s v="Houston"/>
    <n v="306"/>
    <n v="3794.4"/>
    <n v="0.4"/>
    <x v="1"/>
    <s v="Air Jordan 1 Low"/>
    <s v="553558-125"/>
  </r>
  <r>
    <s v="NIKE"/>
    <n v="1197831"/>
    <d v="2020-10-22T00:00:00"/>
    <s v="South"/>
    <s v="Texas"/>
    <s v="Houston"/>
    <n v="281"/>
    <n v="3726.06"/>
    <n v="0.39"/>
    <x v="1"/>
    <s v="Nike Air Max 95 Print"/>
    <s v="AQ0925-002"/>
  </r>
  <r>
    <s v="NIKE"/>
    <n v="1197831"/>
    <d v="2020-10-23T00:00:00"/>
    <s v="South"/>
    <s v="Texas"/>
    <s v="Houston"/>
    <n v="230"/>
    <n v="4140"/>
    <n v="0.5"/>
    <x v="1"/>
    <s v="Nike P-6000"/>
    <s v="CD6404-800"/>
  </r>
  <r>
    <s v="NIKE"/>
    <n v="1197831"/>
    <d v="2020-10-24T00:00:00"/>
    <s v="South"/>
    <s v="Texas"/>
    <s v="Houston"/>
    <n v="195"/>
    <n v="1872"/>
    <n v="0.32"/>
    <x v="1"/>
    <s v="Nike Mercurial Vapor 13 Elite FG"/>
    <s v="AQ4176-049"/>
  </r>
  <r>
    <s v="NIKE"/>
    <n v="1197831"/>
    <d v="2020-10-25T00:00:00"/>
    <s v="South"/>
    <s v="Texas"/>
    <s v="Houston"/>
    <n v="289"/>
    <n v="7248.12"/>
    <n v="0.56999999999999995"/>
    <x v="1"/>
    <s v="Nike SB Adversary Premium"/>
    <s v="CT3632-001"/>
  </r>
  <r>
    <s v="NIKE"/>
    <n v="1197831"/>
    <d v="2020-10-26T00:00:00"/>
    <s v="South"/>
    <s v="Texas"/>
    <s v="Houston"/>
    <n v="333"/>
    <n v="4262.3999999999996"/>
    <n v="0.4"/>
    <x v="1"/>
    <s v="Nike Air VaporMax 360"/>
    <s v="CK2718-003"/>
  </r>
  <r>
    <s v="NIKE"/>
    <n v="1197831"/>
    <d v="2020-10-27T00:00:00"/>
    <s v="South"/>
    <s v="Texas"/>
    <s v="Houston"/>
    <n v="333"/>
    <n v="4755.24"/>
    <n v="0.42"/>
    <x v="1"/>
    <s v="Nike Air Max 720"/>
    <s v="AO2924-401"/>
  </r>
  <r>
    <s v="NIKE"/>
    <n v="1197831"/>
    <d v="2020-10-28T00:00:00"/>
    <s v="South"/>
    <s v="Texas"/>
    <s v="Houston"/>
    <n v="298"/>
    <n v="4303.12"/>
    <n v="0.38"/>
    <x v="1"/>
    <s v="Nike Zoom KD12"/>
    <s v="AR4229-003"/>
  </r>
  <r>
    <s v="NIKE"/>
    <n v="1197831"/>
    <d v="2020-10-29T00:00:00"/>
    <s v="South"/>
    <s v="Texas"/>
    <s v="Houston"/>
    <n v="210"/>
    <n v="3931.2"/>
    <n v="0.52"/>
    <x v="1"/>
    <s v="Nike Free X Metcon 2"/>
    <s v="AQ8306-407"/>
  </r>
  <r>
    <s v="NIKE"/>
    <n v="1197831"/>
    <d v="2020-10-30T00:00:00"/>
    <s v="South"/>
    <s v="Texas"/>
    <s v="Houston"/>
    <n v="208"/>
    <n v="2246.4"/>
    <n v="0.36"/>
    <x v="1"/>
    <s v="Nike Air Max 90"/>
    <s v="CD0881-104"/>
  </r>
  <r>
    <s v="NIKE"/>
    <n v="1197831"/>
    <d v="2020-10-31T00:00:00"/>
    <s v="South"/>
    <s v="Texas"/>
    <s v="Houston"/>
    <n v="306"/>
    <n v="6900.3"/>
    <n v="0.55000000000000004"/>
    <x v="1"/>
    <s v="Air Jordan 4 Retro SE"/>
    <s v="CT5342-007"/>
  </r>
  <r>
    <s v="NIKE"/>
    <n v="1128299"/>
    <d v="2020-11-01T00:00:00"/>
    <s v="South"/>
    <s v="Texas"/>
    <s v="Houston"/>
    <n v="264"/>
    <n v="3088.8"/>
    <n v="0.39"/>
    <x v="1"/>
    <s v="Nike Air Max 95 Essential"/>
    <s v="CI3705-600"/>
  </r>
  <r>
    <s v="NIKE"/>
    <n v="1128299"/>
    <d v="2020-11-02T00:00:00"/>
    <s v="South"/>
    <s v="Texas"/>
    <s v="Houston"/>
    <n v="248"/>
    <n v="1882.32"/>
    <n v="0.23"/>
    <x v="1"/>
    <s v="Nike SB Zoom Stefan Janoski Canvas RM Premium"/>
    <s v="AQ7878-003"/>
  </r>
  <r>
    <s v="NIKE"/>
    <n v="1128299"/>
    <d v="2020-11-03T00:00:00"/>
    <s v="South"/>
    <s v="Texas"/>
    <s v="Houston"/>
    <n v="271"/>
    <n v="3756.06"/>
    <n v="0.42"/>
    <x v="1"/>
    <s v="Nike Phantom Venom Academy IC"/>
    <s v="AO0570-810"/>
  </r>
  <r>
    <s v="NIKE"/>
    <n v="1128299"/>
    <d v="2020-11-04T00:00:00"/>
    <s v="South"/>
    <s v="Texas"/>
    <s v="Houston"/>
    <n v="219"/>
    <n v="2759.4"/>
    <n v="0.36"/>
    <x v="1"/>
    <s v="Nike Air Max 270 React"/>
    <s v="CT5528-001"/>
  </r>
  <r>
    <s v="NIKE"/>
    <n v="1128299"/>
    <d v="2020-11-05T00:00:00"/>
    <s v="West"/>
    <s v="California"/>
    <s v="San Francisco"/>
    <n v="173"/>
    <n v="3549.96"/>
    <n v="0.54"/>
    <x v="1"/>
    <s v="Nike Zoom Rival Fly"/>
    <s v="CD7288-001"/>
  </r>
  <r>
    <s v="NIKE"/>
    <n v="1128299"/>
    <d v="2020-11-06T00:00:00"/>
    <s v="West"/>
    <s v="California"/>
    <s v="San Francisco"/>
    <n v="233"/>
    <n v="1761.48"/>
    <n v="0.21"/>
    <x v="1"/>
    <s v="Nike Mercurial Superfly 7 Academy MDS TF"/>
    <s v="BQ5435-703"/>
  </r>
  <r>
    <s v="NIKE"/>
    <n v="1128299"/>
    <d v="2020-11-07T00:00:00"/>
    <s v="West"/>
    <s v="California"/>
    <s v="San Francisco"/>
    <n v="289"/>
    <n v="3398.64"/>
    <n v="0.42"/>
    <x v="1"/>
    <s v="Nike Pegasus 36 FlyEase (Extra Wide)"/>
    <s v="BV0612-001"/>
  </r>
  <r>
    <s v="NIKE"/>
    <n v="1128299"/>
    <d v="2020-11-08T00:00:00"/>
    <s v="West"/>
    <s v="California"/>
    <s v="San Francisco"/>
    <n v="239"/>
    <n v="2151"/>
    <n v="0.25"/>
    <x v="1"/>
    <s v="Nike ISPA Air Max 720"/>
    <s v="CD2182-001"/>
  </r>
  <r>
    <s v="NIKE"/>
    <n v="1128299"/>
    <d v="2020-11-09T00:00:00"/>
    <s v="West"/>
    <s v="California"/>
    <s v="San Francisco"/>
    <n v="247"/>
    <n v="4050.8"/>
    <n v="0.41"/>
    <x v="1"/>
    <s v="Air Jordan OG"/>
    <s v="133000-106"/>
  </r>
  <r>
    <s v="NIKE"/>
    <n v="1128299"/>
    <d v="2020-11-10T00:00:00"/>
    <s v="West"/>
    <s v="California"/>
    <s v="San Francisco"/>
    <n v="190"/>
    <n v="2519.4"/>
    <n v="0.34"/>
    <x v="1"/>
    <s v="Nike Air Max 270 React ENG"/>
    <s v="CJ0579-400"/>
  </r>
  <r>
    <s v="NIKE"/>
    <n v="1128299"/>
    <d v="2020-11-11T00:00:00"/>
    <s v="West"/>
    <s v="California"/>
    <s v="San Francisco"/>
    <n v="165"/>
    <n v="3950.1"/>
    <n v="0.56999999999999995"/>
    <x v="1"/>
    <s v="Nike Epic Phantom React Flyknit"/>
    <s v="BV0417-401"/>
  </r>
  <r>
    <s v="NIKE"/>
    <n v="1128299"/>
    <d v="2020-11-12T00:00:00"/>
    <s v="West"/>
    <s v="California"/>
    <s v="San Francisco"/>
    <n v="210"/>
    <n v="1524.6"/>
    <n v="0.22"/>
    <x v="1"/>
    <s v="Nike Air Zoom Pegasus 36"/>
    <s v="AQ2203-003"/>
  </r>
  <r>
    <s v="NIKE"/>
    <n v="1128299"/>
    <d v="2020-11-13T00:00:00"/>
    <s v="West"/>
    <s v="California"/>
    <s v="San Francisco"/>
    <n v="272"/>
    <n v="3818.88"/>
    <n v="0.39"/>
    <x v="1"/>
    <s v="Jordan Aerospace 720"/>
    <s v="BV5502-600"/>
  </r>
  <r>
    <s v="NIKE"/>
    <n v="1128299"/>
    <d v="2020-11-14T00:00:00"/>
    <s v="West"/>
    <s v="California"/>
    <s v="San Francisco"/>
    <n v="231"/>
    <n v="2072.0700000000002"/>
    <n v="0.23"/>
    <x v="1"/>
    <s v="Nike Air Max Plus III"/>
    <s v="CD7005-001"/>
  </r>
  <r>
    <s v="NIKE"/>
    <n v="1128299"/>
    <d v="2020-11-15T00:00:00"/>
    <s v="West"/>
    <s v="California"/>
    <s v="San Francisco"/>
    <n v="210"/>
    <n v="4145.3999999999996"/>
    <n v="0.42"/>
    <x v="1"/>
    <s v="Jordan Hydro 8"/>
    <s v="CD2803-001"/>
  </r>
  <r>
    <s v="NIKE"/>
    <n v="1128299"/>
    <d v="2020-12-22T00:00:00"/>
    <s v="West"/>
    <s v="California"/>
    <s v="San Francisco"/>
    <n v="204"/>
    <n v="3133.44"/>
    <n v="0.32"/>
    <x v="1"/>
    <s v="Nike x Undercover React"/>
    <s v="CJ6971-001"/>
  </r>
  <r>
    <s v="NIKE"/>
    <n v="1128299"/>
    <d v="2020-12-23T00:00:00"/>
    <s v="West"/>
    <s v="California"/>
    <s v="San Francisco"/>
    <n v="170"/>
    <n v="4681.8"/>
    <n v="0.54"/>
    <x v="1"/>
    <s v="Nike Air Max 90/1"/>
    <s v="AJ7695-100"/>
  </r>
  <r>
    <s v="NIKE"/>
    <n v="1128299"/>
    <d v="2020-12-24T00:00:00"/>
    <s v="West"/>
    <s v="California"/>
    <s v="San Francisco"/>
    <n v="245"/>
    <n v="2009"/>
    <n v="0.2"/>
    <x v="1"/>
    <s v="Nike Air Max 98"/>
    <s v="640744-016"/>
  </r>
  <r>
    <s v="NIKE"/>
    <n v="1128299"/>
    <d v="2020-12-25T00:00:00"/>
    <s v="West"/>
    <s v="California"/>
    <s v="San Francisco"/>
    <n v="271"/>
    <n v="4119.2"/>
    <n v="0.38"/>
    <x v="1"/>
    <s v="Nike Air Max 200"/>
    <s v="AQ2568-100"/>
  </r>
  <r>
    <s v="NIKE"/>
    <n v="1128299"/>
    <d v="2020-12-26T00:00:00"/>
    <s v="West"/>
    <s v="California"/>
    <s v="San Francisco"/>
    <n v="216"/>
    <n v="2754"/>
    <n v="0.25"/>
    <x v="1"/>
    <s v="Nike Air Max 90"/>
    <s v="CT2007-100"/>
  </r>
  <r>
    <s v="NIKE"/>
    <n v="1128299"/>
    <d v="2020-12-27T00:00:00"/>
    <s v="West"/>
    <s v="California"/>
    <s v="San Francisco"/>
    <n v="254"/>
    <n v="4556.76"/>
    <n v="0.39"/>
    <x v="1"/>
    <s v="Nike Air Max 270 React"/>
    <s v="CI3866-100"/>
  </r>
  <r>
    <s v="NIKE"/>
    <n v="1128299"/>
    <d v="2020-12-28T00:00:00"/>
    <s v="West"/>
    <s v="California"/>
    <s v="San Francisco"/>
    <n v="188"/>
    <n v="3068.16"/>
    <n v="0.34"/>
    <x v="1"/>
    <s v="Nike Air Max 1 Premium"/>
    <s v="CU8861-460"/>
  </r>
  <r>
    <s v="NIKE"/>
    <n v="1128299"/>
    <d v="2020-12-29T00:00:00"/>
    <s v="West"/>
    <s v="California"/>
    <s v="San Francisco"/>
    <n v="158"/>
    <n v="4158.5600000000004"/>
    <n v="0.56000000000000005"/>
    <x v="1"/>
    <s v="Nike Tiempo Legend 8 Club MG"/>
    <s v="AT6107-606"/>
  </r>
  <r>
    <s v="NIKE"/>
    <n v="1128299"/>
    <d v="2020-12-30T00:00:00"/>
    <s v="West"/>
    <s v="California"/>
    <s v="San Francisco"/>
    <n v="245"/>
    <n v="2886.1"/>
    <n v="0.19"/>
    <x v="1"/>
    <s v="Nike Air Zoom Terra Kiger 6"/>
    <s v="CJ0219-400"/>
  </r>
  <r>
    <s v="NIKE"/>
    <n v="1128299"/>
    <d v="2020-12-31T00:00:00"/>
    <s v="West"/>
    <s v="California"/>
    <s v="San Francisco"/>
    <n v="270"/>
    <n v="5227.2"/>
    <n v="0.44"/>
    <x v="1"/>
    <s v="Nike Air Max 97 Utility"/>
    <s v="BQ5615-002"/>
  </r>
  <r>
    <s v="NIKE"/>
    <n v="1128299"/>
    <d v="2021-01-01T00:00:00"/>
    <s v="West"/>
    <s v="California"/>
    <s v="San Francisco"/>
    <n v="233"/>
    <n v="3208.41"/>
    <n v="0.27"/>
    <x v="1"/>
    <s v="Jordan Jumpman 2020 PF"/>
    <s v="BQ3448-400"/>
  </r>
  <r>
    <s v="NIKE"/>
    <n v="1128299"/>
    <d v="2021-01-02T00:00:00"/>
    <s v="West"/>
    <s v="California"/>
    <s v="San Francisco"/>
    <n v="225"/>
    <n v="4554"/>
    <n v="0.44"/>
    <x v="1"/>
    <s v="Nike ACG React Terra Gobe"/>
    <s v="BV6344-001"/>
  </r>
  <r>
    <s v="NIKE"/>
    <n v="1128299"/>
    <d v="2021-01-03T00:00:00"/>
    <s v="West"/>
    <s v="California"/>
    <s v="San Francisco"/>
    <n v="228"/>
    <n v="4021.92"/>
    <n v="0.42"/>
    <x v="1"/>
    <s v="Nike Air Max 90 SP"/>
    <s v="CQ6639-001"/>
  </r>
  <r>
    <s v="NIKE"/>
    <n v="1128299"/>
    <d v="2021-01-04T00:00:00"/>
    <s v="West"/>
    <s v="California"/>
    <s v="San Francisco"/>
    <n v="182"/>
    <n v="5083.26"/>
    <n v="0.56999999999999995"/>
    <x v="1"/>
    <s v="Nike Air Force 1 '07 Essential"/>
    <s v="AO2132-401"/>
  </r>
  <r>
    <s v="NIKE"/>
    <n v="1128299"/>
    <d v="2021-01-05T00:00:00"/>
    <s v="West"/>
    <s v="California"/>
    <s v="San Francisco"/>
    <n v="225"/>
    <n v="3001.5"/>
    <n v="0.23"/>
    <x v="1"/>
    <s v="Nike Joyride Dual Run"/>
    <s v="CD4363-103"/>
  </r>
  <r>
    <s v="NIKE"/>
    <n v="1128299"/>
    <d v="2021-01-06T00:00:00"/>
    <s v="West"/>
    <s v="California"/>
    <s v="San Francisco"/>
    <n v="341"/>
    <n v="6011.83"/>
    <n v="0.43"/>
    <x v="1"/>
    <s v="Jordan Proto-React Z"/>
    <s v="CI3794-600"/>
  </r>
  <r>
    <s v="NIKE"/>
    <n v="1128299"/>
    <d v="2021-01-07T00:00:00"/>
    <s v="West"/>
    <s v="California"/>
    <s v="San Francisco"/>
    <n v="256"/>
    <n v="3840"/>
    <n v="0.3"/>
    <x v="1"/>
    <s v="Nike Air Max 270 React LX"/>
    <s v="CK4126-001"/>
  </r>
  <r>
    <s v="NIKE"/>
    <n v="1128299"/>
    <d v="2021-01-08T00:00:00"/>
    <s v="West"/>
    <s v="California"/>
    <s v="San Francisco"/>
    <n v="281"/>
    <n v="5310.9"/>
    <n v="0.45"/>
    <x v="1"/>
    <s v="Nike AF-1 Shadow SE"/>
    <s v="CQ3317-001"/>
  </r>
  <r>
    <s v="NIKE"/>
    <n v="1128299"/>
    <d v="2021-01-09T00:00:00"/>
    <s v="West"/>
    <s v="California"/>
    <s v="San Francisco"/>
    <n v="224"/>
    <n v="3765.44"/>
    <n v="0.41"/>
    <x v="1"/>
    <s v="NikeCourt Air Zoom Vapor X"/>
    <s v="AA8030-108"/>
  </r>
  <r>
    <s v="NIKE"/>
    <n v="1128299"/>
    <d v="2021-01-10T00:00:00"/>
    <s v="West"/>
    <s v="California"/>
    <s v="San Francisco"/>
    <n v="196"/>
    <n v="5260.64"/>
    <n v="0.61"/>
    <x v="1"/>
    <s v="Nike Bella Kai"/>
    <s v="AO3622-006"/>
  </r>
  <r>
    <s v="NIKE"/>
    <n v="1128299"/>
    <d v="2021-01-11T00:00:00"/>
    <s v="West"/>
    <s v="California"/>
    <s v="San Francisco"/>
    <n v="306"/>
    <n v="4773.6000000000004"/>
    <n v="0.26"/>
    <x v="1"/>
    <s v="Nike Mercurial Vapor 13 Club Neymar Jr. MG"/>
    <s v="AT7967-104"/>
  </r>
  <r>
    <s v="NIKE"/>
    <n v="1128299"/>
    <d v="2021-01-12T00:00:00"/>
    <s v="West"/>
    <s v="California"/>
    <s v="San Francisco"/>
    <n v="338"/>
    <n v="5266.04"/>
    <n v="0.38"/>
    <x v="1"/>
    <s v="Nike Mercurial Vapor 13 Club Neymar Jr. TF"/>
    <s v="AT8000-104"/>
  </r>
  <r>
    <s v="NIKE"/>
    <n v="1128299"/>
    <d v="2021-01-13T00:00:00"/>
    <s v="West"/>
    <s v="California"/>
    <s v="San Francisco"/>
    <n v="263"/>
    <n v="3092.88"/>
    <n v="0.24"/>
    <x v="1"/>
    <s v="Nike Mercurial Vapor 13 Elite Neymar Jr. FG"/>
    <s v="AT7898-104"/>
  </r>
  <r>
    <s v="NIKE"/>
    <n v="1128299"/>
    <d v="2021-01-14T00:00:00"/>
    <s v="West"/>
    <s v="California"/>
    <s v="San Francisco"/>
    <n v="264"/>
    <n v="4857.6000000000004"/>
    <n v="0.4"/>
    <x v="1"/>
    <s v="Nike Mercurial Vapor 13 Academy Neymar Jr. TF"/>
    <s v="AT7995-104"/>
  </r>
  <r>
    <s v="NIKE"/>
    <n v="1128299"/>
    <d v="2021-01-15T00:00:00"/>
    <s v="West"/>
    <s v="California"/>
    <s v="San Francisco"/>
    <n v="247"/>
    <n v="4090.32"/>
    <n v="0.36"/>
    <x v="1"/>
    <s v="Nike Mercurial Vapor 13 Academy Neymar Jr. MG"/>
    <s v="AT7960-104"/>
  </r>
  <r>
    <s v="NIKE"/>
    <n v="1128299"/>
    <d v="2021-01-16T00:00:00"/>
    <s v="West"/>
    <s v="California"/>
    <s v="San Francisco"/>
    <n v="240"/>
    <n v="5913.6"/>
    <n v="0.56000000000000005"/>
    <x v="1"/>
    <s v="LeBron 17"/>
    <s v="BQ3177-100"/>
  </r>
  <r>
    <s v="NIKE"/>
    <n v="1128299"/>
    <d v="2021-01-17T00:00:00"/>
    <s v="West"/>
    <s v="California"/>
    <s v="San Francisco"/>
    <n v="264"/>
    <n v="2808.96"/>
    <n v="0.19"/>
    <x v="1"/>
    <s v="Nike Benassi"/>
    <s v="343881-412"/>
  </r>
  <r>
    <s v="NIKE"/>
    <n v="1128299"/>
    <d v="2021-01-18T00:00:00"/>
    <s v="West"/>
    <s v="California"/>
    <s v="San Francisco"/>
    <n v="302"/>
    <n v="5436"/>
    <n v="0.4"/>
    <x v="1"/>
    <s v="Nike Air Max Dia Icon Clash"/>
    <s v="AQ4312-107"/>
  </r>
  <r>
    <s v="NIKE"/>
    <n v="1128299"/>
    <d v="2021-01-19T00:00:00"/>
    <s v="West"/>
    <s v="California"/>
    <s v="San Francisco"/>
    <n v="278"/>
    <n v="2874.52"/>
    <n v="0.22"/>
    <x v="1"/>
    <s v="Air Jordan XXXIV PF"/>
    <s v="BQ3381-600"/>
  </r>
  <r>
    <s v="NIKE"/>
    <n v="1128299"/>
    <d v="2021-01-20T00:00:00"/>
    <s v="West"/>
    <s v="California"/>
    <s v="San Francisco"/>
    <n v="248"/>
    <n v="4932.72"/>
    <n v="0.39"/>
    <x v="1"/>
    <s v="LeBron Witness 4 EP"/>
    <s v="CD0188-101"/>
  </r>
  <r>
    <s v="NIKE"/>
    <n v="1128299"/>
    <d v="2021-01-21T00:00:00"/>
    <s v="West"/>
    <s v="California"/>
    <s v="San Francisco"/>
    <n v="255"/>
    <n v="4508.3999999999996"/>
    <n v="0.34"/>
    <x v="1"/>
    <s v="Nike Air Zoom Winflo 5"/>
    <s v="AA7406-006"/>
  </r>
  <r>
    <s v="NIKE"/>
    <n v="1128299"/>
    <d v="2021-01-22T00:00:00"/>
    <s v="West"/>
    <s v="California"/>
    <s v="San Francisco"/>
    <n v="263"/>
    <n v="8844.69"/>
    <n v="0.56999999999999995"/>
    <x v="1"/>
    <s v="Nike Air Max 90"/>
    <s v="CD0917-300"/>
  </r>
  <r>
    <s v="NIKE"/>
    <n v="1128299"/>
    <d v="2021-01-23T00:00:00"/>
    <s v="West"/>
    <s v="California"/>
    <s v="San Francisco"/>
    <n v="254"/>
    <n v="3352.8"/>
    <n v="0.22"/>
    <x v="1"/>
    <s v="PG 3 NASA"/>
    <s v="CI2666-400"/>
  </r>
  <r>
    <s v="NIKE"/>
    <n v="1128299"/>
    <d v="2021-01-24T00:00:00"/>
    <s v="West"/>
    <s v="California"/>
    <s v="San Francisco"/>
    <n v="287"/>
    <n v="4018"/>
    <n v="0.35"/>
    <x v="1"/>
    <s v="Nike React Sertu"/>
    <s v="AT5301-003"/>
  </r>
  <r>
    <s v="NIKE"/>
    <n v="1128299"/>
    <d v="2021-01-25T00:00:00"/>
    <s v="West"/>
    <s v="California"/>
    <s v="San Francisco"/>
    <n v="287"/>
    <n v="2049.1799999999998"/>
    <n v="0.17"/>
    <x v="1"/>
    <s v="Nike React Element 55 SE"/>
    <s v="CD2153-001"/>
  </r>
  <r>
    <s v="NIKE"/>
    <n v="1128299"/>
    <d v="2021-01-26T00:00:00"/>
    <s v="West"/>
    <s v="California"/>
    <s v="San Francisco"/>
    <n v="248"/>
    <n v="3288.48"/>
    <n v="0.34"/>
    <x v="1"/>
    <s v="Nike SB Zoom Stefan Janoski Mid RM"/>
    <s v="AT7324-001"/>
  </r>
  <r>
    <s v="NIKE"/>
    <n v="1128299"/>
    <d v="2021-01-27T00:00:00"/>
    <s v="West"/>
    <s v="California"/>
    <s v="San Francisco"/>
    <n v="247"/>
    <n v="2600.91"/>
    <n v="0.27"/>
    <x v="1"/>
    <s v="Nike Zoom Rival Fly 2"/>
    <s v="CJ0710-004"/>
  </r>
  <r>
    <s v="NIKE"/>
    <n v="1128299"/>
    <d v="2021-01-28T00:00:00"/>
    <s v="West"/>
    <s v="California"/>
    <s v="San Francisco"/>
    <n v="225"/>
    <n v="4644"/>
    <n v="0.48"/>
    <x v="1"/>
    <s v="Nike Precision 4"/>
    <s v="CK1069-001"/>
  </r>
  <r>
    <s v="NIKE"/>
    <n v="1128299"/>
    <d v="2021-01-29T00:00:00"/>
    <s v="West"/>
    <s v="California"/>
    <s v="San Francisco"/>
    <n v="264"/>
    <n v="2019.6"/>
    <n v="0.15"/>
    <x v="1"/>
    <s v="Nike Renew Run Special Edition"/>
    <s v="CT3509-001"/>
  </r>
  <r>
    <s v="NIKE"/>
    <n v="1128299"/>
    <d v="2021-01-30T00:00:00"/>
    <s v="West"/>
    <s v="California"/>
    <s v="San Francisco"/>
    <n v="289"/>
    <n v="3433.32"/>
    <n v="0.33"/>
    <x v="1"/>
    <s v="Kyrie Flytrap 3 EP"/>
    <s v="CD0191-009"/>
  </r>
  <r>
    <s v="NIKE"/>
    <n v="1128299"/>
    <d v="2021-01-31T00:00:00"/>
    <s v="West"/>
    <s v="California"/>
    <s v="San Francisco"/>
    <n v="280"/>
    <n v="1965.6"/>
    <n v="0.18"/>
    <x v="1"/>
    <s v="Nike Mercurial Vapor 13 Club Neymar Jr IC"/>
    <s v="AT7998-104"/>
  </r>
  <r>
    <s v="NIKE"/>
    <n v="1128299"/>
    <d v="2021-02-01T00:00:00"/>
    <s v="West"/>
    <s v="California"/>
    <s v="San Francisco"/>
    <n v="210"/>
    <n v="2910.6"/>
    <n v="0.33"/>
    <x v="1"/>
    <s v="Nike Air Max Alpha Savage"/>
    <s v="AT3378-471"/>
  </r>
  <r>
    <s v="NIKE"/>
    <n v="1128299"/>
    <d v="2021-02-02T00:00:00"/>
    <s v="West"/>
    <s v="California"/>
    <s v="San Francisco"/>
    <n v="223"/>
    <n v="2903.46"/>
    <n v="0.31"/>
    <x v="1"/>
    <s v="Jordan Max 200"/>
    <s v="CD6105-007"/>
  </r>
  <r>
    <s v="NIKE"/>
    <n v="1128299"/>
    <d v="2021-02-03T00:00:00"/>
    <s v="West"/>
    <s v="California"/>
    <s v="San Francisco"/>
    <n v="221"/>
    <n v="5193.5"/>
    <n v="0.47"/>
    <x v="1"/>
    <s v="Nike React Vision"/>
    <s v="CD4373-001"/>
  </r>
  <r>
    <s v="NIKE"/>
    <n v="1128299"/>
    <d v="2021-02-04T00:00:00"/>
    <s v="West"/>
    <s v="California"/>
    <s v="San Francisco"/>
    <n v="224"/>
    <n v="1236.48"/>
    <n v="0.12"/>
    <x v="1"/>
    <s v="Nike Phantom Vision 2 Club Dynamic Fit TF"/>
    <s v="CD4173-606"/>
  </r>
  <r>
    <s v="NIKE"/>
    <n v="1128299"/>
    <d v="2021-02-05T00:00:00"/>
    <s v="West"/>
    <s v="California"/>
    <s v="San Francisco"/>
    <n v="263"/>
    <n v="3589.95"/>
    <n v="0.35"/>
    <x v="1"/>
    <s v="Jordan Trunner NXT React"/>
    <s v="AV1201-600"/>
  </r>
  <r>
    <s v="NIKE"/>
    <n v="1128299"/>
    <d v="2021-02-06T00:00:00"/>
    <s v="West"/>
    <s v="California"/>
    <s v="San Francisco"/>
    <n v="306"/>
    <n v="2815.2"/>
    <n v="0.2"/>
    <x v="1"/>
    <s v="Kyrie Low 2"/>
    <s v="AV6337-003"/>
  </r>
  <r>
    <s v="NIKE"/>
    <n v="1128299"/>
    <d v="2021-02-07T00:00:00"/>
    <s v="West"/>
    <s v="California"/>
    <s v="San Francisco"/>
    <n v="247"/>
    <n v="3359.2"/>
    <n v="0.34"/>
    <x v="1"/>
    <s v="Nike Zoom Pegasus Turbo 2"/>
    <s v="CN6928-300"/>
  </r>
  <r>
    <s v="NIKE"/>
    <n v="1128299"/>
    <d v="2021-02-08T00:00:00"/>
    <s v="West"/>
    <s v="California"/>
    <s v="San Francisco"/>
    <n v="210"/>
    <n v="2253.3000000000002"/>
    <n v="0.28999999999999998"/>
    <x v="1"/>
    <s v="Nike React Infinity Run Flyknit"/>
    <s v="CD4372-004"/>
  </r>
  <r>
    <s v="NIKE"/>
    <n v="1128299"/>
    <d v="2021-02-09T00:00:00"/>
    <s v="West"/>
    <s v="California"/>
    <s v="San Francisco"/>
    <n v="228"/>
    <n v="5465.16"/>
    <n v="0.47"/>
    <x v="1"/>
    <s v="Nike Tiempo Legend 8 Academy MG"/>
    <s v="AT5292-606"/>
  </r>
  <r>
    <s v="NIKE"/>
    <n v="1128299"/>
    <d v="2021-02-10T00:00:00"/>
    <s v="West"/>
    <s v="California"/>
    <s v="San Francisco"/>
    <n v="256"/>
    <n v="2150.4"/>
    <n v="0.15"/>
    <x v="1"/>
    <s v="Kyrie 5"/>
    <s v="AQ2456-007"/>
  </r>
  <r>
    <s v="NIKE"/>
    <n v="1128299"/>
    <d v="2021-02-11T00:00:00"/>
    <s v="West"/>
    <s v="California"/>
    <s v="San Francisco"/>
    <n v="322"/>
    <n v="4250.3999999999996"/>
    <n v="0.33"/>
    <x v="1"/>
    <s v="Nike Flex 2020 RN"/>
    <s v="CJ0217-001"/>
  </r>
  <r>
    <s v="NIKE"/>
    <n v="1128299"/>
    <d v="2021-02-12T00:00:00"/>
    <s v="West"/>
    <s v="California"/>
    <s v="San Francisco"/>
    <n v="332"/>
    <n v="3207.12"/>
    <n v="0.21"/>
    <x v="1"/>
    <s v="Nike Air Force 1 '07"/>
    <s v="315122-001"/>
  </r>
  <r>
    <s v="NIKE"/>
    <n v="1128299"/>
    <d v="2021-02-13T00:00:00"/>
    <s v="West"/>
    <s v="California"/>
    <s v="San Francisco"/>
    <n v="256"/>
    <n v="3717.12"/>
    <n v="0.33"/>
    <x v="1"/>
    <s v="Nike SB Chron Solarsoft Premium"/>
    <s v="CK0980-002"/>
  </r>
  <r>
    <s v="NIKE"/>
    <n v="1128299"/>
    <d v="2021-02-14T00:00:00"/>
    <s v="West"/>
    <s v="California"/>
    <s v="San Francisco"/>
    <n v="271"/>
    <n v="3252"/>
    <n v="0.3"/>
    <x v="1"/>
    <s v="LeBron Soldier 13 SFG"/>
    <s v="AR4225-003"/>
  </r>
  <r>
    <s v="NIKE"/>
    <n v="1128299"/>
    <d v="2021-02-15T00:00:00"/>
    <s v="West"/>
    <s v="California"/>
    <s v="San Francisco"/>
    <n v="245"/>
    <n v="5478.2"/>
    <n v="0.52"/>
    <x v="1"/>
    <s v="NikeCourt Air Max Vapor Wing Premium"/>
    <s v="CT3890-101"/>
  </r>
  <r>
    <s v="NIKE"/>
    <n v="1128299"/>
    <d v="2021-02-16T00:00:00"/>
    <s v="West"/>
    <s v="California"/>
    <s v="San Francisco"/>
    <n v="256"/>
    <n v="2176"/>
    <n v="0.17"/>
    <x v="1"/>
    <s v="Nike Mercurial Vapor 13 Club TF"/>
    <s v="AT7999-414"/>
  </r>
  <r>
    <s v="NIKE"/>
    <n v="1189833"/>
    <d v="2021-02-17T00:00:00"/>
    <s v="West"/>
    <s v="California"/>
    <s v="San Francisco"/>
    <n v="224"/>
    <n v="2504.3200000000002"/>
    <n v="0.43"/>
    <x v="1"/>
    <s v="Nike Phantom Vision 2 Elite Dynamic Fit FG"/>
    <s v="CD4161-606"/>
  </r>
  <r>
    <s v="NIKE"/>
    <n v="1189833"/>
    <d v="2021-02-18T00:00:00"/>
    <s v="West"/>
    <s v="California"/>
    <s v="San Francisco"/>
    <n v="224"/>
    <n v="2352"/>
    <n v="0.3"/>
    <x v="1"/>
    <s v="Nike Air Skarn"/>
    <s v="CD2189-002"/>
  </r>
  <r>
    <s v="NIKE"/>
    <n v="1189833"/>
    <d v="2021-03-09T00:00:00"/>
    <s v="West"/>
    <s v="California"/>
    <s v="San Francisco"/>
    <n v="217"/>
    <n v="3281.04"/>
    <n v="0.42"/>
    <x v="1"/>
    <s v="Nike Air Max 270 SE"/>
    <s v="CD6615-100"/>
  </r>
  <r>
    <s v="NIKE"/>
    <n v="1189833"/>
    <d v="2021-03-10T00:00:00"/>
    <s v="West"/>
    <s v="California"/>
    <s v="San Francisco"/>
    <n v="182"/>
    <n v="2282.2800000000002"/>
    <n v="0.38"/>
    <x v="1"/>
    <s v="Nike Zoom KD11 EP"/>
    <s v="AO2605-600"/>
  </r>
  <r>
    <s v="NIKE"/>
    <n v="1189833"/>
    <d v="2021-03-11T00:00:00"/>
    <s v="West"/>
    <s v="California"/>
    <s v="Los Angeles"/>
    <n v="155"/>
    <n v="3292.2"/>
    <n v="0.59"/>
    <x v="1"/>
    <s v="Nike SB Blazer Low XT"/>
    <s v="864348-019"/>
  </r>
  <r>
    <s v="NIKE"/>
    <n v="1189833"/>
    <d v="2021-03-12T00:00:00"/>
    <s v="West"/>
    <s v="California"/>
    <s v="Los Angeles"/>
    <n v="210"/>
    <n v="1400.7"/>
    <n v="0.23"/>
    <x v="1"/>
    <s v="Nike Air Max 720 Horizon"/>
    <s v="BQ5808-100"/>
  </r>
  <r>
    <s v="NIKE"/>
    <n v="1189833"/>
    <d v="2021-03-13T00:00:00"/>
    <s v="West"/>
    <s v="California"/>
    <s v="Los Angeles"/>
    <n v="240"/>
    <n v="3091.2"/>
    <n v="0.46"/>
    <x v="1"/>
    <s v="Nike React Metcon AMP"/>
    <s v="CN5501-046"/>
  </r>
  <r>
    <s v="NIKE"/>
    <n v="1189833"/>
    <d v="2021-03-14T00:00:00"/>
    <s v="West"/>
    <s v="California"/>
    <s v="Los Angeles"/>
    <n v="215"/>
    <n v="1999.5"/>
    <n v="0.31"/>
    <x v="1"/>
    <s v="Nike Huarache Type"/>
    <s v="BQ5102-400"/>
  </r>
  <r>
    <s v="NIKE"/>
    <n v="1189833"/>
    <d v="2021-03-15T00:00:00"/>
    <s v="West"/>
    <s v="California"/>
    <s v="Los Angeles"/>
    <n v="223"/>
    <n v="3090.78"/>
    <n v="0.42"/>
    <x v="1"/>
    <s v="Nike Air Max 95 Premium"/>
    <s v="CJ0588-001"/>
  </r>
  <r>
    <s v="NIKE"/>
    <n v="1189833"/>
    <d v="2021-03-16T00:00:00"/>
    <s v="West"/>
    <s v="California"/>
    <s v="Los Angeles"/>
    <n v="179"/>
    <n v="2495.2600000000002"/>
    <n v="0.41"/>
    <x v="1"/>
    <s v="Nike Free RN 5.0"/>
    <s v="BV7774-100"/>
  </r>
  <r>
    <s v="NIKE"/>
    <n v="1189833"/>
    <d v="2021-03-17T00:00:00"/>
    <s v="West"/>
    <s v="California"/>
    <s v="Los Angeles"/>
    <n v="140"/>
    <n v="3192"/>
    <n v="0.56999999999999995"/>
    <x v="1"/>
    <s v="Nike Zoom Vomero 5 SE SP"/>
    <s v="CI1694-300"/>
  </r>
  <r>
    <s v="NIKE"/>
    <n v="1189833"/>
    <d v="2021-03-18T00:00:00"/>
    <s v="West"/>
    <s v="California"/>
    <s v="Los Angeles"/>
    <n v="208"/>
    <n v="1730.56"/>
    <n v="0.26"/>
    <x v="1"/>
    <s v="Nike Benassi JDI"/>
    <s v="631261-035"/>
  </r>
  <r>
    <s v="NIKE"/>
    <n v="1189833"/>
    <d v="2021-03-19T00:00:00"/>
    <s v="West"/>
    <s v="California"/>
    <s v="Los Angeles"/>
    <n v="264"/>
    <n v="2787.84"/>
    <n v="0.44"/>
    <x v="1"/>
    <s v="Kyrie 6 'Enlightenment'"/>
    <s v="BQ4630-500"/>
  </r>
  <r>
    <s v="NIKE"/>
    <n v="1189833"/>
    <d v="2021-03-20T00:00:00"/>
    <s v="West"/>
    <s v="California"/>
    <s v="Los Angeles"/>
    <n v="228"/>
    <n v="2298.2399999999998"/>
    <n v="0.28000000000000003"/>
    <x v="1"/>
    <s v="Nike Tiempo Legend 8 Academy IC"/>
    <s v="AT6099-606"/>
  </r>
  <r>
    <s v="NIKE"/>
    <n v="1189833"/>
    <d v="2021-03-21T00:00:00"/>
    <s v="West"/>
    <s v="California"/>
    <s v="Los Angeles"/>
    <n v="221"/>
    <n v="3354.78"/>
    <n v="0.46"/>
    <x v="1"/>
    <s v="Nike Mercurial Vapor 13 Academy MG"/>
    <s v="AT5269-606"/>
  </r>
  <r>
    <s v="NIKE"/>
    <n v="1189833"/>
    <d v="2021-03-22T00:00:00"/>
    <s v="West"/>
    <s v="California"/>
    <s v="Los Angeles"/>
    <n v="176"/>
    <n v="2471.04"/>
    <n v="0.39"/>
    <x v="1"/>
    <s v="Nike React Presto Premium"/>
    <s v="CN7664-800"/>
  </r>
  <r>
    <s v="NIKE"/>
    <n v="1189833"/>
    <d v="2021-03-23T00:00:00"/>
    <s v="West"/>
    <s v="California"/>
    <s v="Los Angeles"/>
    <n v="128"/>
    <n v="2718.72"/>
    <n v="0.59"/>
    <x v="1"/>
    <s v="Zoom Freak 1 'Employee of the Month'"/>
    <s v="CD4962-001"/>
  </r>
  <r>
    <s v="NIKE"/>
    <n v="1189833"/>
    <d v="2021-04-06T00:00:00"/>
    <s v="West"/>
    <s v="California"/>
    <s v="Los Angeles"/>
    <n v="194"/>
    <n v="1472.46"/>
    <n v="0.23"/>
    <x v="1"/>
    <s v="Nike ZoomX Vaporfly NEXT%"/>
    <s v="AO4568-600"/>
  </r>
  <r>
    <s v="NIKE"/>
    <n v="1189833"/>
    <d v="2021-04-07T00:00:00"/>
    <s v="West"/>
    <s v="California"/>
    <s v="Los Angeles"/>
    <n v="248"/>
    <n v="3536.48"/>
    <n v="0.46"/>
    <x v="1"/>
    <s v="Nike SB Check"/>
    <s v="705265-006"/>
  </r>
  <r>
    <s v="NIKE"/>
    <n v="1189833"/>
    <d v="2021-04-08T00:00:00"/>
    <s v="West"/>
    <s v="California"/>
    <s v="Los Angeles"/>
    <n v="210"/>
    <n v="2070.6"/>
    <n v="0.28999999999999998"/>
    <x v="1"/>
    <s v="Nike Free RN Flyknit 3.0 2020"/>
    <s v="CJ0266-001"/>
  </r>
  <r>
    <s v="NIKE"/>
    <n v="1189833"/>
    <d v="2021-04-09T00:00:00"/>
    <s v="West"/>
    <s v="California"/>
    <s v="Los Angeles"/>
    <n v="206"/>
    <n v="3679.16"/>
    <n v="0.47"/>
    <x v="1"/>
    <s v="Nike Air Zoom Structure 22"/>
    <s v="AA1636-406"/>
  </r>
  <r>
    <s v="NIKE"/>
    <n v="1189833"/>
    <d v="2021-04-10T00:00:00"/>
    <s v="West"/>
    <s v="California"/>
    <s v="Los Angeles"/>
    <n v="173"/>
    <n v="2037.94"/>
    <n v="0.38"/>
    <x v="1"/>
    <s v="Nike Drop-Type Mid"/>
    <s v="BQ5190-101"/>
  </r>
  <r>
    <s v="NIKE"/>
    <n v="1189833"/>
    <d v="2021-04-11T00:00:00"/>
    <s v="West"/>
    <s v="California"/>
    <s v="Los Angeles"/>
    <n v="149"/>
    <n v="3453.82"/>
    <n v="0.61"/>
    <x v="1"/>
    <s v="Nike iSPA React"/>
    <s v="CT2692-002"/>
  </r>
  <r>
    <s v="NIKE"/>
    <n v="1189833"/>
    <d v="2021-04-12T00:00:00"/>
    <s v="West"/>
    <s v="California"/>
    <s v="Los Angeles"/>
    <n v="198"/>
    <n v="2619.54"/>
    <n v="0.27"/>
    <x v="1"/>
    <s v="Nike PhantomVNM Club FG"/>
    <s v="AO0577-717"/>
  </r>
  <r>
    <s v="NIKE"/>
    <n v="1189833"/>
    <d v="2021-04-13T00:00:00"/>
    <s v="West"/>
    <s v="California"/>
    <s v="Los Angeles"/>
    <n v="240"/>
    <n v="3609.6"/>
    <n v="0.47"/>
    <x v="1"/>
    <s v="Nike Air Max 90"/>
    <s v="CU3005-171"/>
  </r>
  <r>
    <s v="NIKE"/>
    <n v="1189833"/>
    <d v="2021-04-14T00:00:00"/>
    <s v="West"/>
    <s v="California"/>
    <s v="Los Angeles"/>
    <n v="221"/>
    <n v="2254.1999999999998"/>
    <n v="0.3"/>
    <x v="1"/>
    <s v="NikeCourt Air Zoom Zero"/>
    <s v="AA8018-101"/>
  </r>
  <r>
    <s v="NIKE"/>
    <n v="1189833"/>
    <d v="2021-04-15T00:00:00"/>
    <s v="West"/>
    <s v="California"/>
    <s v="Los Angeles"/>
    <n v="215"/>
    <n v="3483"/>
    <n v="0.45"/>
    <x v="1"/>
    <s v="Nike Air Force Max II"/>
    <s v="AV6243-400"/>
  </r>
  <r>
    <s v="NIKE"/>
    <n v="1189833"/>
    <d v="2021-04-16T00:00:00"/>
    <s v="West"/>
    <s v="California"/>
    <s v="Los Angeles"/>
    <n v="193"/>
    <n v="2420.2199999999998"/>
    <n v="0.38"/>
    <x v="1"/>
    <s v="Nike Air Max 270 React"/>
    <s v="CT2535-001"/>
  </r>
  <r>
    <s v="NIKE"/>
    <n v="1189833"/>
    <d v="2021-04-17T00:00:00"/>
    <s v="West"/>
    <s v="California"/>
    <s v="Los Angeles"/>
    <n v="140"/>
    <n v="3138.8"/>
    <n v="0.59"/>
    <x v="1"/>
    <s v="Nike Mercurial Superfly 7 Academy MDS IC"/>
    <s v="BQ5430-401"/>
  </r>
  <r>
    <s v="NIKE"/>
    <n v="1189833"/>
    <d v="2021-04-18T00:00:00"/>
    <s v="West"/>
    <s v="California"/>
    <s v="Los Angeles"/>
    <n v="206"/>
    <n v="1948.76"/>
    <n v="0.22"/>
    <x v="1"/>
    <s v="Nike Air Max 1 Print"/>
    <s v="AQ0927-100"/>
  </r>
  <r>
    <s v="NIKE"/>
    <n v="1189833"/>
    <d v="2021-04-19T00:00:00"/>
    <s v="West"/>
    <s v="California"/>
    <s v="Los Angeles"/>
    <n v="297"/>
    <n v="4704.4799999999996"/>
    <n v="0.44"/>
    <x v="1"/>
    <s v="Nike Air Max 97 SE"/>
    <s v="AQ4126-100"/>
  </r>
  <r>
    <s v="NIKE"/>
    <n v="1189833"/>
    <d v="2021-04-20T00:00:00"/>
    <s v="West"/>
    <s v="California"/>
    <s v="Los Angeles"/>
    <n v="225"/>
    <n v="2362.5"/>
    <n v="0.3"/>
    <x v="1"/>
    <s v="NikeCourt Air Zoom Resistance"/>
    <s v="918194-003"/>
  </r>
  <r>
    <s v="NIKE"/>
    <n v="1189833"/>
    <d v="2021-04-21T00:00:00"/>
    <s v="West"/>
    <s v="California"/>
    <s v="Los Angeles"/>
    <n v="233"/>
    <n v="3425.1"/>
    <n v="0.42"/>
    <x v="1"/>
    <s v="Nike Phantom Venom Club IC"/>
    <s v="AO0578-717"/>
  </r>
  <r>
    <s v="NIKE"/>
    <n v="1189833"/>
    <d v="2021-04-22T00:00:00"/>
    <s v="West"/>
    <s v="California"/>
    <s v="Los Angeles"/>
    <n v="194"/>
    <n v="2296.96"/>
    <n v="0.37"/>
    <x v="1"/>
    <s v="Nike Benassi JDI SE"/>
    <s v="CK0986-002"/>
  </r>
  <r>
    <s v="NIKE"/>
    <n v="1189833"/>
    <d v="2021-04-23T00:00:00"/>
    <s v="West"/>
    <s v="California"/>
    <s v="Los Angeles"/>
    <n v="165"/>
    <n v="3861"/>
    <n v="0.6"/>
    <x v="1"/>
    <s v="Nike Mercurial Superfly 7 Elite MDS FG"/>
    <s v="BQ5469-703"/>
  </r>
  <r>
    <s v="NIKE"/>
    <n v="1189833"/>
    <d v="2021-04-24T00:00:00"/>
    <s v="West"/>
    <s v="California"/>
    <s v="Los Angeles"/>
    <n v="264"/>
    <n v="2787.84"/>
    <n v="0.22"/>
    <x v="1"/>
    <s v="Nike Mercurial Vapor 13 Club IC"/>
    <s v="AT7997-606"/>
  </r>
  <r>
    <s v="NIKE"/>
    <n v="1189833"/>
    <d v="2021-04-25T00:00:00"/>
    <s v="West"/>
    <s v="California"/>
    <s v="Los Angeles"/>
    <n v="285"/>
    <n v="4018.5"/>
    <n v="0.47"/>
    <x v="1"/>
    <s v="Nike Air VaporMax 360"/>
    <s v="CT5063-100"/>
  </r>
  <r>
    <s v="NIKE"/>
    <n v="1189833"/>
    <d v="2021-04-26T00:00:00"/>
    <s v="West"/>
    <s v="California"/>
    <s v="Los Angeles"/>
    <n v="272"/>
    <n v="2918.56"/>
    <n v="0.28999999999999998"/>
    <x v="1"/>
    <s v="Nike Solarsoft"/>
    <s v="488161-602"/>
  </r>
  <r>
    <s v="NIKE"/>
    <n v="1189833"/>
    <d v="2021-04-27T00:00:00"/>
    <s v="West"/>
    <s v="California"/>
    <s v="Los Angeles"/>
    <n v="240"/>
    <n v="3643.2"/>
    <n v="0.46"/>
    <x v="1"/>
    <s v="Air Jordan 11 Retro Low"/>
    <s v="528895-003"/>
  </r>
  <r>
    <s v="NIKE"/>
    <n v="1189833"/>
    <d v="2021-04-28T00:00:00"/>
    <s v="West"/>
    <s v="California"/>
    <s v="Los Angeles"/>
    <n v="228"/>
    <n v="2644.8"/>
    <n v="0.4"/>
    <x v="1"/>
    <s v="Nike Zoom Fly 3 Premium"/>
    <s v="CD4570-300"/>
  </r>
  <r>
    <s v="NIKE"/>
    <n v="1189833"/>
    <d v="2021-04-29T00:00:00"/>
    <s v="West"/>
    <s v="California"/>
    <s v="Los Angeles"/>
    <n v="224"/>
    <n v="5107.2"/>
    <n v="0.6"/>
    <x v="1"/>
    <s v="Nike Zoom Gravity"/>
    <s v="BQ3203-007"/>
  </r>
  <r>
    <s v="NIKE"/>
    <n v="1189833"/>
    <d v="2021-04-30T00:00:00"/>
    <s v="West"/>
    <s v="California"/>
    <s v="Los Angeles"/>
    <n v="224"/>
    <n v="2627.52"/>
    <n v="0.23"/>
    <x v="1"/>
    <s v="Nike MX-720-818"/>
    <s v="CU3013-070"/>
  </r>
  <r>
    <s v="NIKE"/>
    <n v="1189833"/>
    <d v="2021-05-01T00:00:00"/>
    <s v="West"/>
    <s v="California"/>
    <s v="Los Angeles"/>
    <n v="306"/>
    <n v="4957.2"/>
    <n v="0.45"/>
    <x v="1"/>
    <s v="Nike Mercurial Vapor 13 Elite SE FG"/>
    <s v="CD6720-808"/>
  </r>
  <r>
    <s v="NIKE"/>
    <n v="1189833"/>
    <d v="2021-05-02T00:00:00"/>
    <s v="West"/>
    <s v="California"/>
    <s v="Los Angeles"/>
    <n v="264"/>
    <n v="3355.44"/>
    <n v="0.31"/>
    <x v="1"/>
    <s v="Nike Air Max 720 BETRUE"/>
    <s v="CJ5472-900"/>
  </r>
  <r>
    <s v="NIKE"/>
    <n v="1189833"/>
    <d v="2021-05-03T00:00:00"/>
    <s v="West"/>
    <s v="California"/>
    <s v="Los Angeles"/>
    <n v="232"/>
    <n v="3470.72"/>
    <n v="0.44"/>
    <x v="1"/>
    <s v="Nike Air Force 1 Mid '07"/>
    <s v="315123-111"/>
  </r>
  <r>
    <s v="NIKE"/>
    <n v="1189833"/>
    <d v="2021-05-04T00:00:00"/>
    <s v="West"/>
    <s v="California"/>
    <s v="Los Angeles"/>
    <n v="223"/>
    <n v="3050.64"/>
    <n v="0.38"/>
    <x v="1"/>
    <s v="Nike Air Max 2017"/>
    <s v="849559-004"/>
  </r>
  <r>
    <s v="NIKE"/>
    <n v="1189833"/>
    <d v="2021-05-05T00:00:00"/>
    <s v="West"/>
    <s v="California"/>
    <s v="Los Angeles"/>
    <n v="230"/>
    <n v="6131.8"/>
    <n v="0.62"/>
    <x v="1"/>
    <s v="Nike EXP-X14 SE"/>
    <s v="AO3095-100"/>
  </r>
  <r>
    <s v="NIKE"/>
    <n v="1189833"/>
    <d v="2021-05-06T00:00:00"/>
    <s v="West"/>
    <s v="California"/>
    <s v="Los Angeles"/>
    <n v="208"/>
    <n v="2200.64"/>
    <n v="0.23"/>
    <x v="1"/>
    <s v="NikeCourt Lite 2"/>
    <s v="AR8836-009"/>
  </r>
  <r>
    <s v="NIKE"/>
    <n v="1189833"/>
    <d v="2021-05-07T00:00:00"/>
    <s v="West"/>
    <s v="California"/>
    <s v="Los Angeles"/>
    <n v="289"/>
    <n v="5051.72"/>
    <n v="0.46"/>
    <x v="1"/>
    <s v="Air Max 200 20"/>
    <s v="CT5062-100"/>
  </r>
  <r>
    <s v="NIKE"/>
    <n v="1189833"/>
    <d v="2021-05-08T00:00:00"/>
    <s v="West"/>
    <s v="California"/>
    <s v="Los Angeles"/>
    <n v="264"/>
    <n v="2779.92"/>
    <n v="0.27"/>
    <x v="1"/>
    <s v="Nike x Undercover Air Max 720"/>
    <s v="CN2408-001"/>
  </r>
  <r>
    <s v="NIKE"/>
    <n v="1189833"/>
    <d v="2021-05-09T00:00:00"/>
    <s v="West"/>
    <s v="California"/>
    <s v="Los Angeles"/>
    <n v="210"/>
    <n v="3591"/>
    <n v="0.45"/>
    <x v="1"/>
    <s v="Air Jordan 13 Retro"/>
    <s v="414571-030"/>
  </r>
  <r>
    <s v="NIKE"/>
    <n v="1189833"/>
    <d v="2021-05-10T00:00:00"/>
    <s v="West"/>
    <s v="California"/>
    <s v="Los Angeles"/>
    <n v="195"/>
    <n v="3042"/>
    <n v="0.4"/>
    <x v="1"/>
    <s v="Nike Cortez '72 S.D."/>
    <s v="CJ2586-100"/>
  </r>
  <r>
    <s v="NIKE"/>
    <n v="1189833"/>
    <d v="2021-05-11T00:00:00"/>
    <s v="West"/>
    <s v="California"/>
    <s v="Los Angeles"/>
    <n v="195"/>
    <n v="5319.6"/>
    <n v="0.62"/>
    <x v="1"/>
    <s v="Nike Xarr"/>
    <s v="BQ5240-200"/>
  </r>
  <r>
    <s v="NIKE"/>
    <n v="1189833"/>
    <d v="2021-05-12T00:00:00"/>
    <s v="West"/>
    <s v="California"/>
    <s v="Los Angeles"/>
    <n v="210"/>
    <n v="2263.8000000000002"/>
    <n v="0.22"/>
    <x v="1"/>
    <s v="Nike Air Max 97 On Air Jasmine Lasode"/>
    <s v="CI1504-100"/>
  </r>
  <r>
    <s v="NIKE"/>
    <n v="1189833"/>
    <d v="2021-05-13T00:00:00"/>
    <s v="West"/>
    <s v="California"/>
    <s v="Los Angeles"/>
    <n v="256"/>
    <n v="4331.5200000000004"/>
    <n v="0.47"/>
    <x v="1"/>
    <s v="Nike Air Force 1 GORE-TEX ®"/>
    <s v="CK2630-700"/>
  </r>
  <r>
    <s v="NIKE"/>
    <n v="1189833"/>
    <d v="2021-05-14T00:00:00"/>
    <s v="West"/>
    <s v="California"/>
    <s v="Los Angeles"/>
    <n v="264"/>
    <n v="3405.6"/>
    <n v="0.3"/>
    <x v="1"/>
    <s v="Kyrie 6 EP 'Chinese New Year'"/>
    <s v="CD5029-001"/>
  </r>
  <r>
    <s v="NIKE"/>
    <n v="1189833"/>
    <d v="2021-05-15T00:00:00"/>
    <s v="West"/>
    <s v="California"/>
    <s v="Los Angeles"/>
    <n v="208"/>
    <n v="2882.88"/>
    <n v="0.42"/>
    <x v="1"/>
    <s v="Nike Fly.By Mid"/>
    <s v="CD0189-001"/>
  </r>
  <r>
    <s v="NIKE"/>
    <n v="1189833"/>
    <d v="2021-05-16T00:00:00"/>
    <s v="West"/>
    <s v="California"/>
    <s v="Los Angeles"/>
    <n v="213"/>
    <n v="2952.18"/>
    <n v="0.42"/>
    <x v="1"/>
    <s v="Nike Zoom KD12"/>
    <s v="CK1195-101"/>
  </r>
  <r>
    <s v="NIKE"/>
    <n v="1189833"/>
    <d v="2021-05-17T00:00:00"/>
    <s v="West"/>
    <s v="California"/>
    <s v="Los Angeles"/>
    <n v="210"/>
    <n v="5989.2"/>
    <n v="0.62"/>
    <x v="1"/>
    <s v="Nike Mercurial Vapor 13 Academy MDS MG"/>
    <s v="CJ1292-401"/>
  </r>
  <r>
    <s v="NIKE"/>
    <n v="1189833"/>
    <d v="2021-05-18T00:00:00"/>
    <s v="West"/>
    <s v="California"/>
    <s v="Los Angeles"/>
    <n v="208"/>
    <n v="2296.3200000000002"/>
    <n v="0.24"/>
    <x v="1"/>
    <s v="Nike Mercurial Vapor 13 Elite SE FG"/>
    <s v="CD6720-808"/>
  </r>
  <r>
    <s v="NIKE"/>
    <n v="1189833"/>
    <d v="2021-05-19T00:00:00"/>
    <s v="West"/>
    <s v="California"/>
    <s v="Los Angeles"/>
    <n v="272"/>
    <n v="5004.8"/>
    <n v="0.46"/>
    <x v="1"/>
    <s v="Nike Epic React Flyknit 2"/>
    <s v="BQ8928-011"/>
  </r>
  <r>
    <s v="NIKE"/>
    <n v="1189833"/>
    <d v="2021-05-20T00:00:00"/>
    <s v="West"/>
    <s v="California"/>
    <s v="Los Angeles"/>
    <n v="264"/>
    <n v="3326.4"/>
    <n v="0.3"/>
    <x v="1"/>
    <s v="Nike MX-720-818"/>
    <s v="BV5841-800"/>
  </r>
  <r>
    <s v="NIKE"/>
    <n v="1189833"/>
    <d v="2021-05-21T00:00:00"/>
    <s v="West"/>
    <s v="California"/>
    <s v="Los Angeles"/>
    <n v="223"/>
    <n v="3590.3"/>
    <n v="0.46"/>
    <x v="1"/>
    <s v="Nike Mercurial Vapor 13 Club Neymar Jr. MG"/>
    <s v="AT7967-104"/>
  </r>
  <r>
    <s v="NIKE"/>
    <n v="1189833"/>
    <d v="2021-05-22T00:00:00"/>
    <s v="West"/>
    <s v="California"/>
    <s v="Los Angeles"/>
    <n v="221"/>
    <n v="3063.06"/>
    <n v="0.42"/>
    <x v="1"/>
    <s v="Nike Air Streak Lite"/>
    <s v="CD4387-100"/>
  </r>
  <r>
    <s v="NIKE"/>
    <n v="1189833"/>
    <d v="2021-05-23T00:00:00"/>
    <s v="West"/>
    <s v="California"/>
    <s v="Los Angeles"/>
    <n v="204"/>
    <n v="5348.88"/>
    <n v="0.56999999999999995"/>
    <x v="1"/>
    <s v="Nike SB Zoom Stefan Janoski Canvas RM Premium"/>
    <s v="AQ7878-003"/>
  </r>
  <r>
    <s v="NIKE"/>
    <n v="1189833"/>
    <d v="2021-05-24T00:00:00"/>
    <s v="West"/>
    <s v="California"/>
    <s v="Los Angeles"/>
    <n v="238"/>
    <n v="2798.88"/>
    <n v="0.24"/>
    <x v="1"/>
    <s v="Nike Air VaporMax LX"/>
    <s v="BV1712-001"/>
  </r>
  <r>
    <s v="NIKE"/>
    <n v="1189833"/>
    <d v="2021-05-25T00:00:00"/>
    <s v="West"/>
    <s v="California"/>
    <s v="Los Angeles"/>
    <n v="315"/>
    <n v="5651.1"/>
    <n v="0.46"/>
    <x v="1"/>
    <s v="Nike Wildhorse 6"/>
    <s v="BV7106-400"/>
  </r>
  <r>
    <s v="NIKE"/>
    <n v="1189833"/>
    <d v="2021-05-26T00:00:00"/>
    <s v="West"/>
    <s v="California"/>
    <s v="Los Angeles"/>
    <n v="288"/>
    <n v="3386.88"/>
    <n v="0.28000000000000003"/>
    <x v="1"/>
    <s v="Nike Air Zoom Pegasus 36"/>
    <s v="AQ2210-002"/>
  </r>
  <r>
    <s v="NIKE"/>
    <n v="1189833"/>
    <d v="2021-05-27T00:00:00"/>
    <s v="West"/>
    <s v="California"/>
    <s v="Los Angeles"/>
    <n v="231"/>
    <n v="4144.1400000000003"/>
    <n v="0.46"/>
    <x v="1"/>
    <s v="Nike Air Zoom Wildhorse 5"/>
    <s v="AQ2222-200"/>
  </r>
  <r>
    <s v="NIKE"/>
    <n v="1189833"/>
    <d v="2021-05-28T00:00:00"/>
    <s v="West"/>
    <s v="California"/>
    <s v="Los Angeles"/>
    <n v="224"/>
    <n v="3136"/>
    <n v="0.4"/>
    <x v="1"/>
    <s v="Nike Air Max 720 Waves"/>
    <s v="BQ4430-400"/>
  </r>
  <r>
    <s v="NIKE"/>
    <n v="1189833"/>
    <d v="2021-05-29T00:00:00"/>
    <s v="West"/>
    <s v="California"/>
    <s v="Los Angeles"/>
    <n v="219"/>
    <n v="5838.54"/>
    <n v="0.62"/>
    <x v="1"/>
    <s v="Nike Benassi JDI BETRUE"/>
    <s v="CD2717-001"/>
  </r>
  <r>
    <s v="NIKE"/>
    <n v="1189833"/>
    <d v="2021-05-30T00:00:00"/>
    <s v="West"/>
    <s v="California"/>
    <s v="Los Angeles"/>
    <n v="232"/>
    <n v="2552"/>
    <n v="0.25"/>
    <x v="1"/>
    <s v="Kyrie 4"/>
    <s v="943806-602"/>
  </r>
  <r>
    <s v="NIKE"/>
    <n v="1185732"/>
    <d v="2021-05-31T00:00:00"/>
    <s v="West"/>
    <s v="California"/>
    <s v="Los Angeles"/>
    <n v="147"/>
    <n v="2381.4"/>
    <n v="0.45"/>
    <x v="1"/>
    <s v="Air Jordan 5 Retro"/>
    <s v="CN2932-100"/>
  </r>
  <r>
    <s v="NIKE"/>
    <n v="1185732"/>
    <d v="2021-06-01T00:00:00"/>
    <s v="West"/>
    <s v="California"/>
    <s v="Los Angeles"/>
    <n v="91"/>
    <n v="1156.6099999999999"/>
    <n v="0.41"/>
    <x v="1"/>
    <s v="Nike Flex 2020 RN"/>
    <s v="CI9994-001"/>
  </r>
  <r>
    <s v="NIKE"/>
    <n v="1185732"/>
    <d v="2021-06-02T00:00:00"/>
    <s v="West"/>
    <s v="California"/>
    <s v="Los Angeles"/>
    <n v="94"/>
    <n v="879.84"/>
    <n v="0.39"/>
    <x v="1"/>
    <s v="Nike Drop-Type Premium"/>
    <s v="CN6916-100"/>
  </r>
  <r>
    <s v="NIKE"/>
    <n v="1185732"/>
    <d v="2021-06-03T00:00:00"/>
    <s v="West"/>
    <s v="California"/>
    <s v="Los Angeles"/>
    <n v="41"/>
    <n v="509.22"/>
    <n v="0.46"/>
    <x v="1"/>
    <s v="Jordan Modero 2 VP"/>
    <s v="CU2708-901"/>
  </r>
  <r>
    <s v="NIKE"/>
    <n v="1197831"/>
    <d v="2021-08-15T00:00:00"/>
    <s v="South"/>
    <s v="Texas"/>
    <s v="Dallas"/>
    <n v="113"/>
    <n v="793.26"/>
    <n v="0.27"/>
    <x v="1"/>
    <s v="Nike React Metcon"/>
    <s v="BQ6044-100"/>
  </r>
  <r>
    <s v="NIKE"/>
    <n v="1197831"/>
    <d v="2021-08-16T00:00:00"/>
    <s v="South"/>
    <s v="Texas"/>
    <s v="Dallas"/>
    <n v="163"/>
    <n v="1877.76"/>
    <n v="0.48"/>
    <x v="1"/>
    <s v="Nike Joyride Dual Run"/>
    <s v="CD4365-003"/>
  </r>
  <r>
    <s v="NIKE"/>
    <n v="1197831"/>
    <d v="2021-08-17T00:00:00"/>
    <s v="South"/>
    <s v="Texas"/>
    <s v="Dallas"/>
    <n v="230"/>
    <n v="1398.4"/>
    <n v="0.32"/>
    <x v="1"/>
    <s v="Nike Classic Cortez"/>
    <s v="749571-154"/>
  </r>
  <r>
    <s v="NIKE"/>
    <n v="1197831"/>
    <d v="2021-08-18T00:00:00"/>
    <s v="South"/>
    <s v="Texas"/>
    <s v="Dallas"/>
    <n v="215"/>
    <n v="1780.2"/>
    <n v="0.36"/>
    <x v="1"/>
    <s v="Nike React Element 55 Premium"/>
    <s v="CI3835-002"/>
  </r>
  <r>
    <s v="NIKE"/>
    <n v="1197831"/>
    <d v="2021-08-19T00:00:00"/>
    <s v="South"/>
    <s v="Texas"/>
    <s v="Dallas"/>
    <n v="143"/>
    <n v="1351.35"/>
    <n v="0.35"/>
    <x v="1"/>
    <s v="Nike Mercurial Vapor 13 Academy MDS TF"/>
    <s v="CJ1306-401"/>
  </r>
  <r>
    <s v="NIKE"/>
    <n v="1197831"/>
    <d v="2021-08-20T00:00:00"/>
    <s v="South"/>
    <s v="Texas"/>
    <s v="Dallas"/>
    <n v="136"/>
    <n v="1713.6"/>
    <n v="0.45"/>
    <x v="1"/>
    <s v="Jordan 'Why Not?' Zer0.2 SE"/>
    <s v="CW6565-900"/>
  </r>
  <r>
    <s v="NIKE"/>
    <n v="1197831"/>
    <d v="2021-08-21T00:00:00"/>
    <s v="South"/>
    <s v="Texas"/>
    <s v="Dallas"/>
    <n v="93"/>
    <n v="773.76"/>
    <n v="0.32"/>
    <x v="1"/>
    <s v="Nike Joyride CC"/>
    <s v="AO1742-004"/>
  </r>
  <r>
    <s v="NIKE"/>
    <n v="1197831"/>
    <d v="2021-08-22T00:00:00"/>
    <s v="South"/>
    <s v="Texas"/>
    <s v="Dallas"/>
    <n v="155"/>
    <n v="2055.3000000000002"/>
    <n v="0.51"/>
    <x v="1"/>
    <s v="Nike Tiempo Legend 8 Club TF"/>
    <s v="AT6109-606"/>
  </r>
  <r>
    <s v="NIKE"/>
    <n v="1197831"/>
    <d v="2021-08-23T00:00:00"/>
    <s v="South"/>
    <s v="Texas"/>
    <s v="Dallas"/>
    <n v="203"/>
    <n v="1662.57"/>
    <n v="0.39"/>
    <x v="1"/>
    <s v="Nike Phantom Vision 2 Academy Dynamic Fit TF"/>
    <s v="CD4172-606"/>
  </r>
  <r>
    <s v="NIKE"/>
    <n v="1197831"/>
    <d v="2021-08-24T00:00:00"/>
    <s v="South"/>
    <s v="Texas"/>
    <s v="Dallas"/>
    <n v="236"/>
    <n v="2926.4"/>
    <n v="0.4"/>
    <x v="1"/>
    <s v="Nike Zoom Fly Flyknit"/>
    <s v="AR4561-200"/>
  </r>
  <r>
    <s v="NIKE"/>
    <n v="1197831"/>
    <d v="2021-08-25T00:00:00"/>
    <s v="South"/>
    <s v="Texas"/>
    <s v="Dallas"/>
    <n v="155"/>
    <n v="1178"/>
    <n v="0.38"/>
    <x v="1"/>
    <s v="Nike Air Max 98 SE"/>
    <s v="CD0132-001"/>
  </r>
  <r>
    <s v="NIKE"/>
    <n v="1197831"/>
    <d v="2021-08-26T00:00:00"/>
    <s v="South"/>
    <s v="Texas"/>
    <s v="Dallas"/>
    <n v="140"/>
    <n v="1710.8"/>
    <n v="0.47"/>
    <x v="1"/>
    <s v="Nike Air Max Tailwind IV SP"/>
    <s v="BV1357-003"/>
  </r>
  <r>
    <s v="NIKE"/>
    <n v="1197831"/>
    <d v="2021-08-27T00:00:00"/>
    <s v="South"/>
    <s v="Texas"/>
    <s v="Dallas"/>
    <n v="96"/>
    <n v="1030.08"/>
    <n v="0.37"/>
    <x v="1"/>
    <s v="Jordan Proto-Lyte"/>
    <s v="AT3381-008"/>
  </r>
  <r>
    <s v="NIKE"/>
    <n v="1197831"/>
    <d v="2021-08-28T00:00:00"/>
    <s v="South"/>
    <s v="Texas"/>
    <s v="Dallas"/>
    <n v="153"/>
    <n v="2230.7399999999998"/>
    <n v="0.54"/>
    <x v="1"/>
    <s v="Nike Mercurial Superfly 7 Academy TF"/>
    <s v="AT7978-414"/>
  </r>
  <r>
    <s v="NIKE"/>
    <n v="1197831"/>
    <d v="2021-08-29T00:00:00"/>
    <s v="South"/>
    <s v="Texas"/>
    <s v="Dallas"/>
    <n v="231"/>
    <n v="1201.2"/>
    <n v="0.4"/>
    <x v="1"/>
    <s v="Nike x Hawkins High Cortez"/>
    <s v="CJ6106-100"/>
  </r>
  <r>
    <s v="NIKE"/>
    <n v="1197831"/>
    <d v="2021-08-30T00:00:00"/>
    <s v="South"/>
    <s v="Texas"/>
    <s v="Dallas"/>
    <n v="210"/>
    <n v="1764"/>
    <n v="0.4"/>
    <x v="1"/>
    <s v="Nike Epic Phantom React Flyknit Icon Clash"/>
    <s v="CK0089-100"/>
  </r>
  <r>
    <s v="NIKE"/>
    <n v="1197831"/>
    <d v="2021-08-31T00:00:00"/>
    <s v="South"/>
    <s v="Texas"/>
    <s v="Dallas"/>
    <n v="179"/>
    <n v="1396.2"/>
    <n v="0.39"/>
    <x v="1"/>
    <s v="Nike Air Max 2090"/>
    <s v="CT7695-401"/>
  </r>
  <r>
    <s v="NIKE"/>
    <n v="1197831"/>
    <d v="2021-09-01T00:00:00"/>
    <s v="South"/>
    <s v="Texas"/>
    <s v="Dallas"/>
    <n v="149"/>
    <n v="1460.2"/>
    <n v="0.49"/>
    <x v="1"/>
    <s v="Nike Phantom Vision Academy Dynamic Fit MG"/>
    <s v="AO3258-080"/>
  </r>
  <r>
    <s v="NIKE"/>
    <n v="1197831"/>
    <d v="2021-09-02T00:00:00"/>
    <s v="South"/>
    <s v="Texas"/>
    <s v="Dallas"/>
    <n v="107"/>
    <n v="1001.52"/>
    <n v="0.36"/>
    <x v="1"/>
    <s v="NikeCourt Air Max Vapor Wing MS"/>
    <s v="BQ0129-106"/>
  </r>
  <r>
    <s v="NIKE"/>
    <n v="1197831"/>
    <d v="2021-09-03T00:00:00"/>
    <s v="South"/>
    <s v="Texas"/>
    <s v="Dallas"/>
    <n v="210"/>
    <n v="2633.4"/>
    <n v="0.56999999999999995"/>
    <x v="1"/>
    <s v="LeBron x John Elliott Icon"/>
    <s v="AQ0114-101"/>
  </r>
  <r>
    <s v="NIKE"/>
    <n v="1197831"/>
    <d v="2021-09-04T00:00:00"/>
    <s v="South"/>
    <s v="Texas"/>
    <s v="Dallas"/>
    <n v="233"/>
    <n v="1151.02"/>
    <n v="0.38"/>
    <x v="1"/>
    <s v="Nike Air Max 270 Flyknit"/>
    <s v="AO1023-005"/>
  </r>
  <r>
    <s v="NIKE"/>
    <n v="1197831"/>
    <d v="2021-09-05T00:00:00"/>
    <s v="South"/>
    <s v="Texas"/>
    <s v="Dallas"/>
    <n v="248"/>
    <n v="2291.52"/>
    <n v="0.42"/>
    <x v="1"/>
    <s v="Air Jordan 13 Retro Chinese New Year"/>
    <s v="CW4409-100"/>
  </r>
  <r>
    <s v="NIKE"/>
    <n v="1197831"/>
    <d v="2021-09-06T00:00:00"/>
    <s v="South"/>
    <s v="Texas"/>
    <s v="Dallas"/>
    <n v="200"/>
    <n v="1520"/>
    <n v="0.4"/>
    <x v="1"/>
    <s v="Nike Zoom Pegasus Turbo Shield"/>
    <s v="BQ1896-002"/>
  </r>
  <r>
    <s v="NIKE"/>
    <n v="1197831"/>
    <d v="2021-09-07T00:00:00"/>
    <s v="South"/>
    <s v="Texas"/>
    <s v="Dallas"/>
    <n v="182"/>
    <n v="2407.86"/>
    <n v="0.49"/>
    <x v="1"/>
    <s v="Nike Air Wildwood ACG"/>
    <s v="AO3116-004"/>
  </r>
  <r>
    <s v="NIKE"/>
    <n v="1197831"/>
    <d v="2021-09-08T00:00:00"/>
    <s v="South"/>
    <s v="Texas"/>
    <s v="Dallas"/>
    <n v="153"/>
    <n v="2093.04"/>
    <n v="0.36"/>
    <x v="1"/>
    <s v="Nike Air Max 720"/>
    <s v="CI3870-100"/>
  </r>
  <r>
    <s v="NIKE"/>
    <n v="1197831"/>
    <d v="2021-09-09T00:00:00"/>
    <s v="South"/>
    <s v="Texas"/>
    <s v="Dallas"/>
    <n v="264"/>
    <n v="4667.5200000000004"/>
    <n v="0.52"/>
    <x v="1"/>
    <s v="LeBron 16 Low"/>
    <s v="CI2668-004"/>
  </r>
  <r>
    <s v="NIKE"/>
    <n v="1197831"/>
    <d v="2021-09-10T00:00:00"/>
    <s v="South"/>
    <s v="Texas"/>
    <s v="Dallas"/>
    <n v="256"/>
    <n v="2841.6"/>
    <n v="0.37"/>
    <x v="1"/>
    <s v="Air Jordan 14 Retro"/>
    <s v="487471-003"/>
  </r>
  <r>
    <s v="NIKE"/>
    <n v="1197831"/>
    <d v="2021-09-11T00:00:00"/>
    <s v="South"/>
    <s v="Texas"/>
    <s v="Dallas"/>
    <n v="280"/>
    <n v="4592"/>
    <n v="0.41"/>
    <x v="1"/>
    <s v="Nike Air Force 1 Type-2"/>
    <s v="CT2584-100"/>
  </r>
  <r>
    <s v="NIKE"/>
    <n v="1197831"/>
    <d v="2021-09-12T00:00:00"/>
    <s v="South"/>
    <s v="Texas"/>
    <s v="Dallas"/>
    <n v="215"/>
    <n v="2515.5"/>
    <n v="0.39"/>
    <x v="1"/>
    <s v="Nike Free RN Flyknit 3.0"/>
    <s v="AQ5708-201"/>
  </r>
  <r>
    <s v="NIKE"/>
    <n v="1197831"/>
    <d v="2021-09-13T00:00:00"/>
    <s v="South"/>
    <s v="Texas"/>
    <s v="Dallas"/>
    <n v="192"/>
    <n v="2728.32"/>
    <n v="0.49"/>
    <x v="1"/>
    <s v="Nike SB Air Max Stefan Janoski 2"/>
    <s v="AQ7477-009"/>
  </r>
  <r>
    <s v="NIKE"/>
    <n v="1197831"/>
    <d v="2021-09-14T00:00:00"/>
    <s v="South"/>
    <s v="Texas"/>
    <s v="Dallas"/>
    <n v="150"/>
    <n v="2220"/>
    <n v="0.37"/>
    <x v="1"/>
    <s v="Nike Air Zoom Pegasus 36 Trail"/>
    <s v="AR5676-401"/>
  </r>
  <r>
    <s v="NIKE"/>
    <n v="1197831"/>
    <d v="2021-09-15T00:00:00"/>
    <s v="South"/>
    <s v="Texas"/>
    <s v="Dallas"/>
    <n v="280"/>
    <n v="6468"/>
    <n v="0.55000000000000004"/>
    <x v="1"/>
    <s v="Nike Tiempo Legend 8 Club IC"/>
    <s v="AT6110-004"/>
  </r>
  <r>
    <s v="NIKE"/>
    <n v="1197831"/>
    <d v="2021-09-16T00:00:00"/>
    <s v="South"/>
    <s v="Texas"/>
    <s v="Dallas"/>
    <n v="256"/>
    <n v="3655.68"/>
    <n v="0.42"/>
    <x v="1"/>
    <s v="Nike Flex TR 9"/>
    <s v="AQ7491-008"/>
  </r>
  <r>
    <s v="NIKE"/>
    <n v="1197831"/>
    <d v="2021-09-17T00:00:00"/>
    <s v="South"/>
    <s v="Texas"/>
    <s v="Dallas"/>
    <n v="264"/>
    <n v="3769.92"/>
    <n v="0.42"/>
    <x v="1"/>
    <s v="Nike Epic Phantom React"/>
    <s v="CI1291-400"/>
  </r>
  <r>
    <s v="NIKE"/>
    <n v="1197831"/>
    <d v="2021-09-18T00:00:00"/>
    <s v="South"/>
    <s v="Texas"/>
    <s v="Dallas"/>
    <n v="322"/>
    <n v="4462.92"/>
    <n v="0.42"/>
    <x v="1"/>
    <s v="Nike Metcon 5 AMP"/>
    <s v="CN5455-160"/>
  </r>
  <r>
    <s v="NIKE"/>
    <n v="1197831"/>
    <d v="2021-09-19T00:00:00"/>
    <s v="South"/>
    <s v="Texas"/>
    <s v="Dallas"/>
    <n v="201"/>
    <n v="3537.6"/>
    <n v="0.55000000000000004"/>
    <x v="1"/>
    <s v="Nike SB Air Zoom Bruin Edge"/>
    <s v="CD5036-100"/>
  </r>
  <r>
    <s v="NIKE"/>
    <n v="1197831"/>
    <d v="2021-09-20T00:00:00"/>
    <s v="South"/>
    <s v="Texas"/>
    <s v="Dallas"/>
    <n v="184"/>
    <n v="2726.88"/>
    <n v="0.38"/>
    <x v="1"/>
    <s v="Nike ISPA Air Max 720"/>
    <s v="CQ6278-001"/>
  </r>
  <r>
    <s v="NIKE"/>
    <n v="1197831"/>
    <d v="2021-09-21T00:00:00"/>
    <s v="South"/>
    <s v="Texas"/>
    <s v="Dallas"/>
    <n v="272"/>
    <n v="7286.88"/>
    <n v="0.56999999999999995"/>
    <x v="1"/>
    <s v="Nike x Undercover React Presto"/>
    <s v="CU3459-200"/>
  </r>
  <r>
    <s v="NIKE"/>
    <n v="1197831"/>
    <d v="2021-09-22T00:00:00"/>
    <s v="South"/>
    <s v="Texas"/>
    <s v="Dallas"/>
    <n v="248"/>
    <n v="3625.76"/>
    <n v="0.43"/>
    <x v="1"/>
    <s v="Nike Vandalised"/>
    <s v="BQ3610-100"/>
  </r>
  <r>
    <s v="NIKE"/>
    <n v="1197831"/>
    <d v="2021-09-23T00:00:00"/>
    <s v="South"/>
    <s v="Texas"/>
    <s v="Dallas"/>
    <n v="256"/>
    <n v="5063.68"/>
    <n v="0.46"/>
    <x v="1"/>
    <s v="Nike Signal D/MS/X"/>
    <s v="AT5303-100"/>
  </r>
  <r>
    <s v="NIKE"/>
    <n v="1197831"/>
    <d v="2021-09-24T00:00:00"/>
    <s v="South"/>
    <s v="Texas"/>
    <s v="Dallas"/>
    <n v="332"/>
    <n v="5461.4"/>
    <n v="0.47"/>
    <x v="1"/>
    <s v="Nike Air Max 720 (OBJ)"/>
    <s v="CK2531-001"/>
  </r>
  <r>
    <s v="NIKE"/>
    <n v="1197831"/>
    <d v="2021-09-25T00:00:00"/>
    <s v="South"/>
    <s v="Texas"/>
    <s v="Dallas"/>
    <n v="158"/>
    <n v="3242.16"/>
    <n v="0.54"/>
    <x v="1"/>
    <s v="Nike Vandalised LX"/>
    <s v="BQ3611-100"/>
  </r>
  <r>
    <s v="NIKE"/>
    <n v="1197831"/>
    <d v="2021-09-26T00:00:00"/>
    <s v="South"/>
    <s v="Texas"/>
    <s v="Dallas"/>
    <n v="158"/>
    <n v="2785.54"/>
    <n v="0.41"/>
    <x v="1"/>
    <s v="Nike Canyon"/>
    <s v="CV5515-001"/>
  </r>
  <r>
    <s v="NIKE"/>
    <n v="1197831"/>
    <d v="2021-09-27T00:00:00"/>
    <s v="South"/>
    <s v="Texas"/>
    <s v="Dallas"/>
    <n v="240"/>
    <n v="6192"/>
    <n v="0.6"/>
    <x v="1"/>
    <s v="Nike Flex RN 2019"/>
    <s v="AQ7487-201"/>
  </r>
  <r>
    <s v="NIKE"/>
    <n v="1197831"/>
    <d v="2021-09-28T00:00:00"/>
    <s v="South"/>
    <s v="Texas"/>
    <s v="Dallas"/>
    <n v="232"/>
    <n v="4055.36"/>
    <n v="0.46"/>
    <x v="1"/>
    <s v="Nike Free RN 5.0"/>
    <s v="AQ1289-003"/>
  </r>
  <r>
    <s v="NIKE"/>
    <n v="1197831"/>
    <d v="2021-09-29T00:00:00"/>
    <s v="South"/>
    <s v="Texas"/>
    <s v="Dallas"/>
    <n v="203"/>
    <n v="3625.58"/>
    <n v="0.47"/>
    <x v="1"/>
    <s v="NikeCourt Air Max Vapor Wing MS"/>
    <s v="BQ0129-106"/>
  </r>
  <r>
    <s v="NIKE"/>
    <n v="1197831"/>
    <d v="2021-09-30T00:00:00"/>
    <s v="South"/>
    <s v="Texas"/>
    <s v="Dallas"/>
    <n v="254"/>
    <n v="5372.1"/>
    <n v="0.45"/>
    <x v="1"/>
    <s v="Nike Air Max 90 NS SE"/>
    <s v="881105-800"/>
  </r>
  <r>
    <s v="NIKE"/>
    <n v="1197831"/>
    <d v="2021-10-01T00:00:00"/>
    <s v="South"/>
    <s v="Texas"/>
    <s v="Dallas"/>
    <n v="135"/>
    <n v="3044.25"/>
    <n v="0.55000000000000004"/>
    <x v="1"/>
    <s v="Nike Mercurial Vapor 13 Club TF"/>
    <s v="AT7999-414"/>
  </r>
  <r>
    <s v="NIKE"/>
    <n v="1197831"/>
    <d v="2021-10-02T00:00:00"/>
    <s v="South"/>
    <s v="Texas"/>
    <s v="Dallas"/>
    <n v="149"/>
    <n v="2205.1999999999998"/>
    <n v="0.4"/>
    <x v="1"/>
    <s v="Nike React Vision"/>
    <s v="CI7523-002"/>
  </r>
  <r>
    <s v="NIKE"/>
    <n v="1197831"/>
    <d v="2021-10-03T00:00:00"/>
    <s v="South"/>
    <s v="Texas"/>
    <s v="Dallas"/>
    <n v="236"/>
    <n v="4594.92"/>
    <n v="0.59"/>
    <x v="1"/>
    <s v="Nike Air Max 2090"/>
    <s v="CT7698-600"/>
  </r>
  <r>
    <s v="NIKE"/>
    <n v="1197831"/>
    <d v="2021-10-04T00:00:00"/>
    <s v="South"/>
    <s v="Texas"/>
    <s v="Dallas"/>
    <n v="213"/>
    <n v="2811.6"/>
    <n v="0.44"/>
    <x v="1"/>
    <s v="Nike Air Max Dia Winter"/>
    <s v="BQ9665-301"/>
  </r>
  <r>
    <s v="NIKE"/>
    <n v="1197831"/>
    <d v="2021-10-05T00:00:00"/>
    <s v="South"/>
    <s v="Texas"/>
    <s v="Dallas"/>
    <n v="219"/>
    <n v="2984.97"/>
    <n v="0.47"/>
    <x v="1"/>
    <s v="Nike Mercurial Superfly 7 Elite SE FG"/>
    <s v="CD6721-808"/>
  </r>
  <r>
    <s v="NIKE"/>
    <n v="1197831"/>
    <d v="2021-10-06T00:00:00"/>
    <s v="South"/>
    <s v="Texas"/>
    <s v="Dallas"/>
    <n v="190"/>
    <n v="2675.2"/>
    <n v="0.44"/>
    <x v="1"/>
    <s v="Nike Zoom Pegasus Turbo 2"/>
    <s v="BV7766-100"/>
  </r>
  <r>
    <s v="NIKE"/>
    <n v="1197831"/>
    <d v="2021-10-07T00:00:00"/>
    <s v="South"/>
    <s v="Texas"/>
    <s v="Dallas"/>
    <n v="145"/>
    <n v="2349"/>
    <n v="0.54"/>
    <x v="1"/>
    <s v="Nike SB Shane"/>
    <s v="BV0657-400"/>
  </r>
  <r>
    <s v="NIKE"/>
    <n v="1197831"/>
    <d v="2021-10-08T00:00:00"/>
    <s v="South"/>
    <s v="Texas"/>
    <s v="Dallas"/>
    <n v="128"/>
    <n v="1536"/>
    <n v="0.4"/>
    <x v="1"/>
    <s v="Nike Kawa Shower"/>
    <s v="832655-001"/>
  </r>
  <r>
    <s v="NIKE"/>
    <n v="1197831"/>
    <d v="2021-10-09T00:00:00"/>
    <s v="South"/>
    <s v="Texas"/>
    <s v="Dallas"/>
    <n v="190"/>
    <n v="4297.8"/>
    <n v="0.57999999999999996"/>
    <x v="1"/>
    <s v="Nike Air VaporMax 360"/>
    <s v="CK2719-400"/>
  </r>
  <r>
    <s v="NIKE"/>
    <n v="1197831"/>
    <d v="2021-10-10T00:00:00"/>
    <s v="South"/>
    <s v="Texas"/>
    <s v="Dallas"/>
    <n v="225"/>
    <n v="2999.25"/>
    <n v="0.43"/>
    <x v="1"/>
    <s v="Air Jordan 1 Mid"/>
    <s v="554724-050"/>
  </r>
  <r>
    <s v="NIKE"/>
    <n v="1197831"/>
    <d v="2021-10-11T00:00:00"/>
    <s v="South"/>
    <s v="Texas"/>
    <s v="Dallas"/>
    <n v="218"/>
    <n v="2648.7"/>
    <n v="0.45"/>
    <x v="1"/>
    <s v="Nike Phantom Vision 2 Academy Dynamic Fit MG"/>
    <s v="CD4156-606"/>
  </r>
  <r>
    <s v="NIKE"/>
    <n v="1197831"/>
    <d v="2021-10-12T00:00:00"/>
    <s v="South"/>
    <s v="Texas"/>
    <s v="Dallas"/>
    <n v="228"/>
    <n v="5116.32"/>
    <n v="0.44"/>
    <x v="1"/>
    <s v="Nike Air Max FF 720"/>
    <s v="AO3189-600"/>
  </r>
  <r>
    <s v="NIKE"/>
    <n v="1197831"/>
    <d v="2021-10-13T00:00:00"/>
    <s v="South"/>
    <s v="Texas"/>
    <s v="Dallas"/>
    <n v="160"/>
    <n v="4160"/>
    <n v="0.52"/>
    <x v="1"/>
    <s v="Jordan Proto-Max 720"/>
    <s v="BQ6623-070"/>
  </r>
  <r>
    <s v="NIKE"/>
    <n v="1197831"/>
    <d v="2021-10-14T00:00:00"/>
    <s v="South"/>
    <s v="Texas"/>
    <s v="Dallas"/>
    <n v="162"/>
    <n v="2906.28"/>
    <n v="0.39"/>
    <x v="1"/>
    <s v="Nike Joyride Run Flyknit"/>
    <s v="AQ2731-500"/>
  </r>
  <r>
    <s v="NIKE"/>
    <n v="1197831"/>
    <d v="2021-10-15T00:00:00"/>
    <s v="South"/>
    <s v="Texas"/>
    <s v="Dallas"/>
    <n v="236"/>
    <n v="7341.96"/>
    <n v="0.61"/>
    <x v="1"/>
    <s v="Nike Odyssey React Flyknit 2"/>
    <s v="AH1016-602"/>
  </r>
  <r>
    <s v="NIKE"/>
    <n v="1197831"/>
    <d v="2021-10-16T00:00:00"/>
    <s v="South"/>
    <s v="Texas"/>
    <s v="Dallas"/>
    <n v="281"/>
    <n v="6075.22"/>
    <n v="0.47"/>
    <x v="1"/>
    <s v="Nike Joyride Optik"/>
    <s v="AJ6844-007"/>
  </r>
  <r>
    <s v="NIKE"/>
    <n v="1197831"/>
    <d v="2021-10-17T00:00:00"/>
    <s v="South"/>
    <s v="Texas"/>
    <s v="Dallas"/>
    <n v="248"/>
    <n v="4062.24"/>
    <n v="0.42"/>
    <x v="1"/>
    <s v="Nike React Element 55 SE"/>
    <s v="CN3591-002"/>
  </r>
  <r>
    <s v="NIKE"/>
    <n v="1197831"/>
    <d v="2021-10-18T00:00:00"/>
    <s v="South"/>
    <s v="Texas"/>
    <s v="Dallas"/>
    <n v="239"/>
    <n v="4837.3599999999997"/>
    <n v="0.44"/>
    <x v="1"/>
    <s v="Nike Air Max Dia LX"/>
    <s v="CI1214-004"/>
  </r>
  <r>
    <s v="NIKE"/>
    <n v="1197831"/>
    <d v="2021-10-19T00:00:00"/>
    <s v="South"/>
    <s v="Texas"/>
    <s v="Dallas"/>
    <n v="190"/>
    <n v="4681.6000000000004"/>
    <n v="0.56000000000000005"/>
    <x v="1"/>
    <s v="Nike Metcon 5"/>
    <s v="AQ1189-009"/>
  </r>
  <r>
    <s v="NIKE"/>
    <n v="1197831"/>
    <d v="2021-10-20T00:00:00"/>
    <s v="South"/>
    <s v="Texas"/>
    <s v="Dallas"/>
    <n v="168"/>
    <n v="2921.52"/>
    <n v="0.37"/>
    <x v="1"/>
    <s v="Nike Benassi"/>
    <s v="343880-090"/>
  </r>
  <r>
    <s v="NIKE"/>
    <n v="1197831"/>
    <d v="2021-10-21T00:00:00"/>
    <s v="South"/>
    <s v="Texas"/>
    <s v="Dallas"/>
    <n v="256"/>
    <n v="8294.4"/>
    <n v="0.6"/>
    <x v="1"/>
    <s v="Nike Zoom KD12 'YouTube'"/>
    <s v="CQ7731-900"/>
  </r>
  <r>
    <s v="NIKE"/>
    <n v="1185732"/>
    <d v="2021-10-22T00:00:00"/>
    <s v="South"/>
    <s v="Texas"/>
    <s v="Dallas"/>
    <n v="128"/>
    <n v="2698.24"/>
    <n v="0.62"/>
    <x v="1"/>
    <s v="Nike Air Force 1 React"/>
    <s v="CD4366-002"/>
  </r>
  <r>
    <s v="NIKE"/>
    <n v="1185732"/>
    <d v="2021-10-23T00:00:00"/>
    <s v="South"/>
    <s v="Texas"/>
    <s v="Dallas"/>
    <n v="68"/>
    <n v="901.68"/>
    <n v="0.39"/>
    <x v="1"/>
    <s v="Nike Air Max 90"/>
    <s v="CI5646-200"/>
  </r>
  <r>
    <s v="NIKE"/>
    <n v="1185732"/>
    <d v="2021-10-24T00:00:00"/>
    <s v="South"/>
    <s v="Texas"/>
    <s v="Dallas"/>
    <n v="72"/>
    <n v="846.72"/>
    <n v="0.42"/>
    <x v="1"/>
    <s v="Nike Air Zoom Pegasus 36"/>
    <s v="CD4573-001"/>
  </r>
  <r>
    <s v="NIKE"/>
    <n v="1185732"/>
    <d v="2021-10-25T00:00:00"/>
    <s v="South"/>
    <s v="Texas"/>
    <s v="Dallas"/>
    <n v="23"/>
    <n v="276.92"/>
    <n v="0.43"/>
    <x v="1"/>
    <s v="Nike Air Max 98 NRG"/>
    <s v="BQ5613-001"/>
  </r>
  <r>
    <s v="NIKE"/>
    <n v="1185732"/>
    <d v="2021-10-26T00:00:00"/>
    <s v="Northeast"/>
    <s v="Pennsylvania"/>
    <s v="Philadelphia"/>
    <n v="41"/>
    <n v="706.02"/>
    <n v="0.41"/>
    <x v="1"/>
    <s v="Nike Zoom Fly 3"/>
    <s v="AT8241-002"/>
  </r>
  <r>
    <s v="NIKE"/>
    <n v="1185732"/>
    <d v="2021-10-27T00:00:00"/>
    <s v="Northeast"/>
    <s v="Pennsylvania"/>
    <s v="Philadelphia"/>
    <n v="70"/>
    <n v="761.6"/>
    <n v="0.34"/>
    <x v="1"/>
    <s v="Kyrie 6 EP"/>
    <s v="BQ4631-100"/>
  </r>
  <r>
    <s v="NIKE"/>
    <n v="1185732"/>
    <d v="2021-10-28T00:00:00"/>
    <s v="Northeast"/>
    <s v="Pennsylvania"/>
    <s v="Philadelphia"/>
    <n v="166"/>
    <n v="3187.2"/>
    <n v="0.6"/>
    <x v="1"/>
    <s v="Nike Air Force 1 Shadow"/>
    <s v="CI0919-100"/>
  </r>
  <r>
    <s v="NIKE"/>
    <n v="1185732"/>
    <d v="2021-10-29T00:00:00"/>
    <s v="Northeast"/>
    <s v="Pennsylvania"/>
    <s v="Philadelphia"/>
    <n v="44"/>
    <n v="563.20000000000005"/>
    <n v="0.4"/>
    <x v="1"/>
    <s v="Nike Air Max Tailwind IV"/>
    <s v="AQ2567-002"/>
  </r>
  <r>
    <s v="NIKE"/>
    <n v="1185732"/>
    <d v="2021-10-30T00:00:00"/>
    <s v="Northeast"/>
    <s v="Pennsylvania"/>
    <s v="Philadelphia"/>
    <n v="54"/>
    <n v="607.5"/>
    <n v="0.45"/>
    <x v="1"/>
    <s v="Nike Potential 3"/>
    <s v="844127-108"/>
  </r>
  <r>
    <s v="NIKE"/>
    <n v="1185732"/>
    <d v="2021-10-31T00:00:00"/>
    <s v="Northeast"/>
    <s v="Pennsylvania"/>
    <s v="Philadelphia"/>
    <n v="17"/>
    <n v="199.92"/>
    <n v="0.42"/>
    <x v="1"/>
    <s v="Nike Mercurial Vapor 13 Academy IC"/>
    <s v="AT7993-414"/>
  </r>
  <r>
    <s v="NIKE"/>
    <n v="1185732"/>
    <d v="2021-11-01T00:00:00"/>
    <s v="Northeast"/>
    <s v="Pennsylvania"/>
    <s v="Philadelphia"/>
    <n v="40"/>
    <n v="577.20000000000005"/>
    <n v="0.37"/>
    <x v="1"/>
    <s v="Nike x Olivia Kim Air Max 98"/>
    <s v="CK3309-001"/>
  </r>
  <r>
    <s v="NIKE"/>
    <n v="1185732"/>
    <d v="2021-11-02T00:00:00"/>
    <s v="Northeast"/>
    <s v="Pennsylvania"/>
    <s v="Philadelphia"/>
    <n v="74"/>
    <n v="777"/>
    <n v="0.35"/>
    <x v="1"/>
    <s v="NikeCourt Royale"/>
    <s v="749747-010"/>
  </r>
  <r>
    <s v="NIKE"/>
    <n v="1185732"/>
    <d v="2021-11-03T00:00:00"/>
    <s v="Northeast"/>
    <s v="Pennsylvania"/>
    <s v="Philadelphia"/>
    <n v="156"/>
    <n v="3528.72"/>
    <n v="0.57999999999999996"/>
    <x v="1"/>
    <s v="Nike Air Huarache"/>
    <s v="634835-108"/>
  </r>
  <r>
    <s v="NIKE"/>
    <n v="1185732"/>
    <d v="2021-11-04T00:00:00"/>
    <s v="Northeast"/>
    <s v="Pennsylvania"/>
    <s v="Philadelphia"/>
    <n v="53"/>
    <n v="647.13"/>
    <n v="0.37"/>
    <x v="1"/>
    <s v="KD Trey 5 VII EP"/>
    <s v="AT1198-401"/>
  </r>
  <r>
    <s v="NIKE"/>
    <n v="1185732"/>
    <d v="2021-11-05T00:00:00"/>
    <s v="Northeast"/>
    <s v="Pennsylvania"/>
    <s v="Philadelphia"/>
    <n v="58"/>
    <n v="756.9"/>
    <n v="0.45"/>
    <x v="1"/>
    <s v="Nike Phantom Venom Academy FG"/>
    <s v="AO0566-606"/>
  </r>
  <r>
    <s v="NIKE"/>
    <n v="1185732"/>
    <d v="2021-11-06T00:00:00"/>
    <s v="Northeast"/>
    <s v="Pennsylvania"/>
    <s v="Philadelphia"/>
    <n v="8"/>
    <n v="112.64"/>
    <n v="0.44"/>
    <x v="1"/>
    <s v="Nike Mercurial Vapor XII Club MG"/>
    <s v="AH7378-801"/>
  </r>
  <r>
    <s v="NIKE"/>
    <n v="1185732"/>
    <d v="2021-11-07T00:00:00"/>
    <s v="Northeast"/>
    <s v="Pennsylvania"/>
    <s v="Philadelphia"/>
    <n v="24"/>
    <n v="334.56"/>
    <n v="0.34"/>
    <x v="1"/>
    <s v="Nike Phantom Vision 2 Elite Dynamic Fit FG"/>
    <s v="CD4161-606"/>
  </r>
  <r>
    <s v="NIKE"/>
    <n v="1185732"/>
    <d v="2021-11-08T00:00:00"/>
    <s v="Northeast"/>
    <s v="Pennsylvania"/>
    <s v="Philadelphia"/>
    <n v="61"/>
    <n v="718.58"/>
    <n v="0.31"/>
    <x v="1"/>
    <s v="Nike Air Force 1 Mid '07"/>
    <s v="366731-100"/>
  </r>
  <r>
    <s v="NIKE"/>
    <n v="1185732"/>
    <d v="2021-11-09T00:00:00"/>
    <s v="Northeast"/>
    <s v="Pennsylvania"/>
    <s v="Philadelphia"/>
    <n v="140"/>
    <n v="2793"/>
    <n v="0.56999999999999995"/>
    <x v="1"/>
    <s v="Nike Metcon 5 AMP"/>
    <s v="CD3398-063"/>
  </r>
  <r>
    <s v="NIKE"/>
    <n v="1185732"/>
    <d v="2021-11-10T00:00:00"/>
    <s v="Northeast"/>
    <s v="Pennsylvania"/>
    <s v="Philadelphia"/>
    <n v="51"/>
    <n v="603.84"/>
    <n v="0.32"/>
    <x v="1"/>
    <s v="Nike Air Max 270 React"/>
    <s v="CT5064-001"/>
  </r>
  <r>
    <s v="NIKE"/>
    <n v="1185732"/>
    <d v="2021-11-11T00:00:00"/>
    <s v="Northeast"/>
    <s v="Pennsylvania"/>
    <s v="Philadelphia"/>
    <n v="51"/>
    <n v="578.34"/>
    <n v="0.42"/>
    <x v="1"/>
    <s v="Nike Air Force 1 '07 Premium"/>
    <s v="BQ4424-700"/>
  </r>
  <r>
    <s v="NIKE"/>
    <n v="1185732"/>
    <d v="2021-11-12T00:00:00"/>
    <s v="Northeast"/>
    <s v="Pennsylvania"/>
    <s v="Philadelphia"/>
    <n v="24"/>
    <n v="328.32"/>
    <n v="0.38"/>
    <x v="1"/>
    <s v="Air Jordan 12 Retro"/>
    <s v="130690-017"/>
  </r>
  <r>
    <s v="NIKE"/>
    <n v="1185732"/>
    <d v="2021-11-13T00:00:00"/>
    <s v="Northeast"/>
    <s v="Pennsylvania"/>
    <s v="Philadelphia"/>
    <n v="26"/>
    <n v="432.9"/>
    <n v="0.37"/>
    <x v="1"/>
    <s v="Nike Air Max 98 LX"/>
    <s v="AV4417-002"/>
  </r>
  <r>
    <s v="NIKE"/>
    <n v="1185732"/>
    <d v="2021-11-14T00:00:00"/>
    <s v="Northeast"/>
    <s v="Pennsylvania"/>
    <s v="Philadelphia"/>
    <n v="64"/>
    <n v="673.92"/>
    <n v="0.27"/>
    <x v="1"/>
    <s v="Nike Mercurial Superfly 7 Club MG"/>
    <s v="AT7949-606"/>
  </r>
  <r>
    <s v="NIKE"/>
    <n v="1185732"/>
    <d v="2021-11-15T00:00:00"/>
    <s v="Northeast"/>
    <s v="Pennsylvania"/>
    <s v="Philadelphia"/>
    <n v="150"/>
    <n v="3432"/>
    <n v="0.52"/>
    <x v="1"/>
    <s v="Nike Phantom Venom Academy TF"/>
    <s v="AO0571-606"/>
  </r>
  <r>
    <s v="NIKE"/>
    <n v="1185732"/>
    <d v="2021-11-16T00:00:00"/>
    <s v="Northeast"/>
    <s v="Pennsylvania"/>
    <s v="Philadelphia"/>
    <n v="54"/>
    <n v="712.8"/>
    <n v="0.33"/>
    <x v="1"/>
    <s v="Nike Mercurial Superfly 7 Academy MDS MG"/>
    <s v="BQ5427-401"/>
  </r>
  <r>
    <s v="NIKE"/>
    <n v="1185732"/>
    <d v="2021-11-17T00:00:00"/>
    <s v="Northeast"/>
    <s v="Pennsylvania"/>
    <s v="Philadelphia"/>
    <n v="53"/>
    <n v="745.18"/>
    <n v="0.37"/>
    <x v="1"/>
    <s v="Nike SB Dunk High Pro"/>
    <s v="BQ6826-003"/>
  </r>
  <r>
    <s v="NIKE"/>
    <n v="1185732"/>
    <d v="2021-11-18T00:00:00"/>
    <s v="Northeast"/>
    <s v="Pennsylvania"/>
    <s v="Philadelphia"/>
    <n v="34"/>
    <n v="571.20000000000005"/>
    <n v="0.4"/>
    <x v="1"/>
    <s v="Nike Phantom Vision Academy Dynamic Fit MG"/>
    <s v="AO3258-080"/>
  </r>
  <r>
    <s v="NIKE"/>
    <n v="1185732"/>
    <d v="2021-11-19T00:00:00"/>
    <s v="Northeast"/>
    <s v="Pennsylvania"/>
    <s v="Philadelphia"/>
    <n v="39"/>
    <n v="735.93"/>
    <n v="0.37"/>
    <x v="1"/>
    <s v="Nike Air Max 270 React"/>
    <s v="AT6174-004"/>
  </r>
  <r>
    <s v="NIKE"/>
    <n v="1185732"/>
    <d v="2021-11-20T00:00:00"/>
    <s v="Northeast"/>
    <s v="Pennsylvania"/>
    <s v="Philadelphia"/>
    <n v="78"/>
    <n v="1471.86"/>
    <n v="0.37"/>
    <x v="1"/>
    <s v="Nike Tiempo Legend 8 Elite FG"/>
    <s v="AT5293-004"/>
  </r>
  <r>
    <s v="NIKE"/>
    <n v="1185732"/>
    <d v="2021-11-21T00:00:00"/>
    <s v="Northeast"/>
    <s v="Pennsylvania"/>
    <s v="Philadelphia"/>
    <n v="170"/>
    <n v="4748.1000000000004"/>
    <n v="0.56999999999999995"/>
    <x v="1"/>
    <s v="Nike SB Zoom Stefan Janoski Canvas RM"/>
    <s v="AR7718-001"/>
  </r>
  <r>
    <s v="NIKE"/>
    <n v="1185732"/>
    <d v="2021-11-22T00:00:00"/>
    <s v="Northeast"/>
    <s v="Pennsylvania"/>
    <s v="Philadelphia"/>
    <n v="85"/>
    <n v="1359.15"/>
    <n v="0.39"/>
    <x v="1"/>
    <s v="Nike Flex Contact 3"/>
    <s v="AQ7488-004"/>
  </r>
  <r>
    <s v="NIKE"/>
    <n v="1185732"/>
    <d v="2021-11-23T00:00:00"/>
    <s v="Northeast"/>
    <s v="Pennsylvania"/>
    <s v="Philadelphia"/>
    <n v="54"/>
    <n v="975.24"/>
    <n v="0.43"/>
    <x v="1"/>
    <s v="Jordan 'Why Not?' Zer0.2 SE PF"/>
    <s v="AV4126-002"/>
  </r>
  <r>
    <s v="NIKE"/>
    <n v="1185732"/>
    <d v="2021-11-24T00:00:00"/>
    <s v="Northeast"/>
    <s v="Pennsylvania"/>
    <s v="Philadelphia"/>
    <n v="53"/>
    <n v="1071.1300000000001"/>
    <n v="0.47"/>
    <x v="1"/>
    <s v="Nike Shox TL Nova SP"/>
    <s v="CK2085-002"/>
  </r>
  <r>
    <s v="NIKE"/>
    <n v="1185732"/>
    <d v="2021-11-25T00:00:00"/>
    <s v="Northeast"/>
    <s v="Pennsylvania"/>
    <s v="Philadelphia"/>
    <n v="48"/>
    <n v="866.88"/>
    <n v="0.42"/>
    <x v="1"/>
    <s v="Nike Air Max 90"/>
    <s v="CU0675-300"/>
  </r>
  <r>
    <s v="NIKE"/>
    <n v="1185732"/>
    <d v="2021-11-26T00:00:00"/>
    <s v="Northeast"/>
    <s v="Pennsylvania"/>
    <s v="Philadelphia"/>
    <n v="105"/>
    <n v="1911"/>
    <n v="0.35"/>
    <x v="1"/>
    <s v="Nike Benassi JDI Floral"/>
    <s v="618919-031"/>
  </r>
  <r>
    <s v="NIKE"/>
    <n v="1185732"/>
    <d v="2021-11-27T00:00:00"/>
    <s v="Northeast"/>
    <s v="Pennsylvania"/>
    <s v="Philadelphia"/>
    <n v="175"/>
    <n v="4887.75"/>
    <n v="0.56999999999999995"/>
    <x v="1"/>
    <s v="Nike Phantom Vision 2 Club Dynamic Fit MG"/>
    <s v="CD4159-606"/>
  </r>
  <r>
    <s v="NIKE"/>
    <n v="1185732"/>
    <d v="2021-11-28T00:00:00"/>
    <s v="Northeast"/>
    <s v="Pennsylvania"/>
    <s v="Philadelphia"/>
    <n v="99"/>
    <n v="1737.45"/>
    <n v="0.39"/>
    <x v="1"/>
    <s v="Nike Potential 3"/>
    <s v="844127-108"/>
  </r>
  <r>
    <s v="NIKE"/>
    <n v="1185732"/>
    <d v="2021-11-29T00:00:00"/>
    <s v="Northeast"/>
    <s v="Pennsylvania"/>
    <s v="Philadelphia"/>
    <n v="72"/>
    <n v="1331.28"/>
    <n v="0.43"/>
    <x v="1"/>
    <s v="Nike Epic React Flyknit 2"/>
    <s v="BQ8927-102"/>
  </r>
  <r>
    <s v="NIKE"/>
    <n v="1185732"/>
    <d v="2021-11-30T00:00:00"/>
    <s v="Northeast"/>
    <s v="Pennsylvania"/>
    <s v="Philadelphia"/>
    <n v="56"/>
    <n v="1026.48"/>
    <n v="0.47"/>
    <x v="1"/>
    <s v="Nike Phantom Vision Club Dynamic Fit FG"/>
    <s v="AJ6959-717"/>
  </r>
  <r>
    <s v="NIKE"/>
    <n v="1185732"/>
    <d v="2021-12-01T00:00:00"/>
    <s v="Northeast"/>
    <s v="Pennsylvania"/>
    <s v="Philadelphia"/>
    <n v="64"/>
    <n v="1280"/>
    <n v="0.4"/>
    <x v="1"/>
    <s v="Nike Air Max 97"/>
    <s v="921826-016"/>
  </r>
  <r>
    <s v="NIKE"/>
    <n v="1185732"/>
    <d v="2021-12-02T00:00:00"/>
    <s v="Northeast"/>
    <s v="Pennsylvania"/>
    <s v="Philadelphia"/>
    <n v="116"/>
    <n v="2088"/>
    <n v="0.36"/>
    <x v="1"/>
    <s v="Nike x Olivia Kim Air Force 1 '07"/>
    <s v="CK3314-400"/>
  </r>
  <r>
    <s v="NIKE"/>
    <n v="1185732"/>
    <d v="2021-12-03T00:00:00"/>
    <s v="Northeast"/>
    <s v="Pennsylvania"/>
    <s v="Philadelphia"/>
    <n v="179"/>
    <n v="5294.82"/>
    <n v="0.57999999999999996"/>
    <x v="1"/>
    <s v="Nike TiempoX Lunar Legend VII Pro TF"/>
    <s v="AH7249-118"/>
  </r>
  <r>
    <s v="NIKE"/>
    <n v="1185732"/>
    <d v="2021-12-04T00:00:00"/>
    <s v="Northeast"/>
    <s v="Pennsylvania"/>
    <s v="Philadelphia"/>
    <n v="102"/>
    <n v="1884.96"/>
    <n v="0.42"/>
    <x v="1"/>
    <s v="Nike M2K Tekno"/>
    <s v="BQ3378-002"/>
  </r>
  <r>
    <s v="NIKE"/>
    <n v="1185732"/>
    <d v="2021-12-05T00:00:00"/>
    <s v="Northeast"/>
    <s v="Pennsylvania"/>
    <s v="Philadelphia"/>
    <n v="79"/>
    <n v="1410.94"/>
    <n v="0.47"/>
    <x v="1"/>
    <s v="Nike React City"/>
    <s v="BV7754-001"/>
  </r>
  <r>
    <s v="NIKE"/>
    <n v="1185732"/>
    <d v="2021-12-06T00:00:00"/>
    <s v="Northeast"/>
    <s v="Pennsylvania"/>
    <s v="Philadelphia"/>
    <n v="62"/>
    <n v="1226.3599999999999"/>
    <n v="0.46"/>
    <x v="1"/>
    <s v="Nike Epic Phantom React Flyknit"/>
    <s v="BV0415-300"/>
  </r>
  <r>
    <s v="NIKE"/>
    <n v="1185732"/>
    <d v="2021-12-07T00:00:00"/>
    <s v="Northeast"/>
    <s v="Pennsylvania"/>
    <s v="Philadelphia"/>
    <n v="54"/>
    <n v="968.76"/>
    <n v="0.39"/>
    <x v="1"/>
    <s v="Nike SB Adversary Premium"/>
    <s v="CT3632-001"/>
  </r>
  <r>
    <s v="NIKE"/>
    <n v="1185732"/>
    <d v="2021-12-08T00:00:00"/>
    <s v="Northeast"/>
    <s v="Pennsylvania"/>
    <s v="Philadelphia"/>
    <n v="123"/>
    <n v="2169.7199999999998"/>
    <n v="0.36"/>
    <x v="1"/>
    <s v="Air Jordan 11 Low"/>
    <s v="AR5149-005"/>
  </r>
  <r>
    <s v="NIKE"/>
    <n v="1185732"/>
    <d v="2021-12-09T00:00:00"/>
    <s v="Northeast"/>
    <s v="Pennsylvania"/>
    <s v="Philadelphia"/>
    <n v="162"/>
    <n v="3875.04"/>
    <n v="0.52"/>
    <x v="1"/>
    <s v="Nike SB Air Zoom Bruin Edge"/>
    <s v="CD5036-100"/>
  </r>
  <r>
    <s v="NIKE"/>
    <n v="1185732"/>
    <d v="2021-12-10T00:00:00"/>
    <s v="Northeast"/>
    <s v="Pennsylvania"/>
    <s v="Philadelphia"/>
    <n v="91"/>
    <n v="1237.5999999999999"/>
    <n v="0.34"/>
    <x v="1"/>
    <s v="Nike Daybreak"/>
    <s v="CQ7619-700"/>
  </r>
  <r>
    <s v="NIKE"/>
    <n v="1185732"/>
    <d v="2021-12-11T00:00:00"/>
    <s v="Northeast"/>
    <s v="Pennsylvania"/>
    <s v="Philadelphia"/>
    <n v="60"/>
    <n v="768"/>
    <n v="0.4"/>
    <x v="1"/>
    <s v="Nike Mercurial Superfly 7 Elite FG"/>
    <s v="AQ4174-049"/>
  </r>
  <r>
    <s v="NIKE"/>
    <n v="1185732"/>
    <d v="2021-12-12T00:00:00"/>
    <s v="Northeast"/>
    <s v="Pennsylvania"/>
    <s v="Philadelphia"/>
    <n v="53"/>
    <n v="695.36"/>
    <n v="0.41"/>
    <x v="1"/>
    <s v="Nike Air Max 90 Essential"/>
    <s v="AJ1285-101"/>
  </r>
  <r>
    <s v="NIKE"/>
    <n v="1185732"/>
    <d v="2021-12-13T00:00:00"/>
    <s v="Northeast"/>
    <s v="Pennsylvania"/>
    <s v="Philadelphia"/>
    <n v="41"/>
    <n v="501.84"/>
    <n v="0.34"/>
    <x v="1"/>
    <s v="Nike Air Zoom Pegasus 36 Premium Rise"/>
    <s v="AV6259-500"/>
  </r>
  <r>
    <s v="NIKE"/>
    <n v="1185732"/>
    <d v="2021-12-14T00:00:00"/>
    <s v="Northeast"/>
    <s v="Pennsylvania"/>
    <s v="Philadelphia"/>
    <n v="79"/>
    <n v="1175.52"/>
    <n v="0.31"/>
    <x v="1"/>
    <s v="Nike Tiempo Legend 8 Academy MG"/>
    <s v="AT5292-004"/>
  </r>
  <r>
    <s v="NIKE"/>
    <n v="1185732"/>
    <d v="2021-12-15T00:00:00"/>
    <s v="Northeast"/>
    <s v="Pennsylvania"/>
    <s v="Philadelphia"/>
    <n v="124"/>
    <n v="3088.84"/>
    <n v="0.53"/>
    <x v="1"/>
    <s v="Nike Tanjun"/>
    <s v="812654-011"/>
  </r>
  <r>
    <s v="NIKE"/>
    <n v="1185732"/>
    <d v="2021-12-16T00:00:00"/>
    <s v="Northeast"/>
    <s v="Pennsylvania"/>
    <s v="Philadelphia"/>
    <n v="68"/>
    <n v="761.6"/>
    <n v="0.32"/>
    <x v="1"/>
    <s v="Nike Air Max Triax 96 SP"/>
    <s v="CT5543-300"/>
  </r>
  <r>
    <s v="NIKE"/>
    <n v="1185732"/>
    <d v="2021-12-17T00:00:00"/>
    <s v="Northeast"/>
    <s v="Pennsylvania"/>
    <s v="Philadelphia"/>
    <n v="38"/>
    <n v="548.72"/>
    <n v="0.38"/>
    <x v="1"/>
    <s v="Nike SB Charge Slip Premium"/>
    <s v="CT3110-400"/>
  </r>
  <r>
    <s v="NIKE"/>
    <n v="1185732"/>
    <d v="2021-12-18T00:00:00"/>
    <s v="Northeast"/>
    <s v="Pennsylvania"/>
    <s v="Philadelphia"/>
    <n v="34"/>
    <n v="516.79999999999995"/>
    <n v="0.38"/>
    <x v="1"/>
    <s v="Nike Air Max 2090"/>
    <s v="CU9174-600"/>
  </r>
  <r>
    <s v="NIKE"/>
    <n v="1185732"/>
    <d v="2021-12-19T00:00:00"/>
    <s v="Northeast"/>
    <s v="Pennsylvania"/>
    <s v="Philadelphia"/>
    <n v="30"/>
    <n v="425.7"/>
    <n v="0.33"/>
    <x v="1"/>
    <s v="LeBron 16 Low"/>
    <s v="CI2668-004"/>
  </r>
  <r>
    <s v="NIKE"/>
    <n v="1185732"/>
    <d v="2021-12-20T00:00:00"/>
    <s v="Northeast"/>
    <s v="Pennsylvania"/>
    <s v="Philadelphia"/>
    <n v="74"/>
    <n v="994.56"/>
    <n v="0.32"/>
    <x v="1"/>
    <s v="Nike Zoom Rival Fly 2"/>
    <s v="CJ0509-001"/>
  </r>
  <r>
    <s v="NIKE"/>
    <n v="1185732"/>
    <d v="2021-12-21T00:00:00"/>
    <s v="Northeast"/>
    <s v="Pennsylvania"/>
    <s v="Philadelphia"/>
    <n v="124"/>
    <n v="3571.2"/>
    <n v="0.6"/>
    <x v="1"/>
    <s v="Nike x Olivia Kim Air Mowabb"/>
    <s v="CK3312-001"/>
  </r>
  <r>
    <s v="NIKE"/>
    <n v="1185732"/>
    <d v="2021-12-22T00:00:00"/>
    <s v="Northeast"/>
    <s v="Pennsylvania"/>
    <s v="Philadelphia"/>
    <n v="68"/>
    <n v="1228.08"/>
    <n v="0.42"/>
    <x v="1"/>
    <s v="Nike Offcourt SE"/>
    <s v="CT0624-100"/>
  </r>
  <r>
    <s v="NIKE"/>
    <n v="1185732"/>
    <d v="2021-12-23T00:00:00"/>
    <s v="Northeast"/>
    <s v="Pennsylvania"/>
    <s v="Philadelphia"/>
    <n v="66"/>
    <n v="1364.88"/>
    <n v="0.44"/>
    <x v="1"/>
    <s v="Nike Zoom Pegasus Turbo Shield"/>
    <s v="CJ9712-001"/>
  </r>
  <r>
    <s v="NIKE"/>
    <n v="1185732"/>
    <d v="2021-12-24T00:00:00"/>
    <s v="Northeast"/>
    <s v="Pennsylvania"/>
    <s v="Philadelphia"/>
    <n v="60"/>
    <n v="1186.8"/>
    <n v="0.46"/>
    <x v="1"/>
    <s v="Nike Air Max 97"/>
    <s v="CT1549-001"/>
  </r>
  <r>
    <s v="NIKE"/>
    <n v="1185732"/>
    <d v="2021-12-25T00:00:00"/>
    <s v="Northeast"/>
    <s v="Pennsylvania"/>
    <s v="Philadelphia"/>
    <n v="48"/>
    <n v="954.72"/>
    <n v="0.39"/>
    <x v="1"/>
    <s v="Nike Air Max 720 SE"/>
    <s v="CD0683-600"/>
  </r>
  <r>
    <s v="NIKE"/>
    <n v="1185732"/>
    <d v="2021-12-26T00:00:00"/>
    <s v="Northeast"/>
    <s v="Pennsylvania"/>
    <s v="Philadelphia"/>
    <n v="75"/>
    <n v="1431"/>
    <n v="0.36"/>
    <x v="1"/>
    <s v="Nike Revolution 5 FlyEase"/>
    <s v="BQ3212-600"/>
  </r>
  <r>
    <s v="NIKE"/>
    <n v="1185732"/>
    <d v="2021-12-27T00:00:00"/>
    <s v="Northeast"/>
    <s v="Pennsylvania"/>
    <s v="Philadelphia"/>
    <n v="143"/>
    <n v="4623.1899999999996"/>
    <n v="0.61"/>
    <x v="1"/>
    <s v="Nike Classic Cortez"/>
    <s v="807471-101"/>
  </r>
  <r>
    <s v="NIKE"/>
    <n v="1185732"/>
    <d v="2021-12-28T00:00:00"/>
    <s v="Northeast"/>
    <s v="Pennsylvania"/>
    <s v="Philadelphia"/>
    <n v="85"/>
    <n v="1637.95"/>
    <n v="0.41"/>
    <x v="1"/>
    <s v="Nike Precision 4"/>
    <s v="CK1069-001"/>
  </r>
  <r>
    <s v="NIKE"/>
    <n v="1185732"/>
    <d v="2021-12-29T00:00:00"/>
    <s v="Northeast"/>
    <s v="Pennsylvania"/>
    <s v="Philadelphia"/>
    <n v="79"/>
    <n v="1529.44"/>
    <n v="0.44"/>
    <x v="1"/>
    <s v="Nike Air Max 200"/>
    <s v="AT6175-100"/>
  </r>
  <r>
    <s v="NIKE"/>
    <n v="1185732"/>
    <d v="2021-12-30T00:00:00"/>
    <s v="Northeast"/>
    <s v="Pennsylvania"/>
    <s v="Philadelphia"/>
    <n v="53"/>
    <n v="954"/>
    <n v="0.45"/>
    <x v="1"/>
    <s v="Nike Air Max 270"/>
    <s v="AH6789-023"/>
  </r>
  <r>
    <s v="NIKE"/>
    <n v="1185732"/>
    <d v="2021-12-31T00:00:00"/>
    <s v="Northeast"/>
    <s v="Pennsylvania"/>
    <s v="Philadelphia"/>
    <n v="56"/>
    <n v="1004.64"/>
    <n v="0.39"/>
    <x v="1"/>
    <s v="Nike Mercurial Vapor 13 Academy TF"/>
    <s v="AT7996-414"/>
  </r>
  <r>
    <s v="NIKE"/>
    <n v="1185732"/>
    <d v="2020-01-01T00:00:00"/>
    <s v="Northeast"/>
    <s v="Pennsylvania"/>
    <s v="Philadelphia"/>
    <n v="83"/>
    <n v="1407.68"/>
    <n v="0.32"/>
    <x v="1"/>
    <s v="Nike SFB Gen 2 20cm (approx.)"/>
    <s v="922474-001"/>
  </r>
  <r>
    <s v="NIKE"/>
    <n v="1128299"/>
    <d v="2020-01-02T00:00:00"/>
    <s v="Northeast"/>
    <s v="Pennsylvania"/>
    <s v="Philadelphia"/>
    <n v="158"/>
    <n v="1791.72"/>
    <n v="0.42"/>
    <x v="1"/>
    <s v="Nike Air Max Dia"/>
    <s v="CI3898-200"/>
  </r>
  <r>
    <s v="NIKE"/>
    <n v="1128299"/>
    <d v="2020-01-03T00:00:00"/>
    <s v="Northeast"/>
    <s v="Pennsylvania"/>
    <s v="Philadelphia"/>
    <n v="135"/>
    <n v="1464.75"/>
    <n v="0.31"/>
    <x v="1"/>
    <s v="Nike SB Alleyoop"/>
    <s v="CJ0882-001"/>
  </r>
  <r>
    <s v="NIKE"/>
    <n v="1128299"/>
    <d v="2020-01-04T00:00:00"/>
    <s v="Northeast"/>
    <s v="Pennsylvania"/>
    <s v="Philadelphia"/>
    <n v="140"/>
    <n v="2368.8000000000002"/>
    <n v="0.47"/>
    <x v="1"/>
    <s v="Nike Zoom Rise"/>
    <s v="BQ5467-101"/>
  </r>
  <r>
    <s v="NIKE"/>
    <n v="1128299"/>
    <d v="2020-01-05T00:00:00"/>
    <s v="Northeast"/>
    <s v="Pennsylvania"/>
    <s v="Philadelphia"/>
    <n v="90"/>
    <n v="1254.5999999999999"/>
    <n v="0.41"/>
    <x v="1"/>
    <s v="Nike Phantom Vision Academy Dynamic Fit IC"/>
    <s v="AO3267-080"/>
  </r>
  <r>
    <s v="NIKE"/>
    <n v="1128299"/>
    <d v="2020-01-06T00:00:00"/>
    <s v="West"/>
    <s v="Nevada"/>
    <s v="Las Vegas"/>
    <n v="80"/>
    <n v="1687.2"/>
    <n v="0.56999999999999995"/>
    <x v="1"/>
    <s v="Air Jordan 1 Low"/>
    <s v="553558-125"/>
  </r>
  <r>
    <s v="NIKE"/>
    <n v="1128299"/>
    <d v="2020-01-07T00:00:00"/>
    <s v="West"/>
    <s v="Nevada"/>
    <s v="Las Vegas"/>
    <n v="166"/>
    <n v="1434.24"/>
    <n v="0.24"/>
    <x v="1"/>
    <s v="Nike Air Max Bella TR 2"/>
    <s v="AQ7492-010"/>
  </r>
  <r>
    <s v="NIKE"/>
    <n v="1128299"/>
    <d v="2020-01-08T00:00:00"/>
    <s v="West"/>
    <s v="Nevada"/>
    <s v="Las Vegas"/>
    <n v="173"/>
    <n v="2008.53"/>
    <n v="0.43"/>
    <x v="1"/>
    <s v="Nike Air Zoom Terra Kiger 6"/>
    <s v="CJ0220-400"/>
  </r>
  <r>
    <s v="NIKE"/>
    <n v="1128299"/>
    <d v="2020-01-09T00:00:00"/>
    <s v="West"/>
    <s v="Nevada"/>
    <s v="Las Vegas"/>
    <n v="145"/>
    <n v="1573.25"/>
    <n v="0.31"/>
    <x v="1"/>
    <s v="Jordan Proto-React Z"/>
    <s v="CI3794-600"/>
  </r>
  <r>
    <s v="NIKE"/>
    <n v="1128299"/>
    <d v="2020-01-10T00:00:00"/>
    <s v="West"/>
    <s v="Nevada"/>
    <s v="Las Vegas"/>
    <n v="140"/>
    <n v="1866.2"/>
    <n v="0.43"/>
    <x v="1"/>
    <s v="Nike Air Force 1 SP"/>
    <s v="CQ6566-700"/>
  </r>
  <r>
    <s v="NIKE"/>
    <n v="1128299"/>
    <d v="2020-01-11T00:00:00"/>
    <s v="West"/>
    <s v="Nevada"/>
    <s v="Las Vegas"/>
    <n v="85"/>
    <n v="1045.5"/>
    <n v="0.41"/>
    <x v="1"/>
    <s v="Nike Zoom Pegasus Turbo"/>
    <s v="AJ4115-060"/>
  </r>
  <r>
    <s v="NIKE"/>
    <n v="1128299"/>
    <d v="2020-01-12T00:00:00"/>
    <s v="West"/>
    <s v="Nevada"/>
    <s v="Las Vegas"/>
    <n v="70"/>
    <n v="1579.9"/>
    <n v="0.61"/>
    <x v="1"/>
    <s v="Nike Free RN 5.0"/>
    <s v="AQ1316-500"/>
  </r>
  <r>
    <s v="NIKE"/>
    <n v="1128299"/>
    <d v="2020-01-13T00:00:00"/>
    <s v="West"/>
    <s v="Nevada"/>
    <s v="Las Vegas"/>
    <n v="140"/>
    <n v="998.2"/>
    <n v="0.23"/>
    <x v="1"/>
    <s v="Air Jordan OG"/>
    <s v="133000-106"/>
  </r>
  <r>
    <s v="NIKE"/>
    <n v="1128299"/>
    <d v="2020-01-14T00:00:00"/>
    <s v="West"/>
    <s v="Nevada"/>
    <s v="Las Vegas"/>
    <n v="182"/>
    <n v="2538.9"/>
    <n v="0.45"/>
    <x v="1"/>
    <s v="Nike Air Zoom Pegasus 36"/>
    <s v="BV5740-101"/>
  </r>
  <r>
    <s v="NIKE"/>
    <n v="1128299"/>
    <d v="2020-01-15T00:00:00"/>
    <s v="West"/>
    <s v="Nevada"/>
    <s v="Las Vegas"/>
    <n v="124"/>
    <n v="1666.56"/>
    <n v="0.32"/>
    <x v="1"/>
    <s v="Nike Air Max Tailwind IV SE"/>
    <s v="CJ9681-001"/>
  </r>
  <r>
    <s v="NIKE"/>
    <n v="1128299"/>
    <d v="2020-01-16T00:00:00"/>
    <s v="West"/>
    <s v="Nevada"/>
    <s v="Las Vegas"/>
    <n v="128"/>
    <n v="2586.88"/>
    <n v="0.47"/>
    <x v="1"/>
    <s v="Nike Air VaporMax 2019 Premium"/>
    <s v="AT6817-300"/>
  </r>
  <r>
    <s v="NIKE"/>
    <n v="1128299"/>
    <d v="2020-01-17T00:00:00"/>
    <s v="West"/>
    <s v="Nevada"/>
    <s v="Las Vegas"/>
    <n v="93"/>
    <n v="1563.33"/>
    <n v="0.41"/>
    <x v="1"/>
    <s v="NikeCourt Air Zoom Vapor Cage 4"/>
    <s v="CD0431-107"/>
  </r>
  <r>
    <s v="NIKE"/>
    <n v="1128299"/>
    <d v="2020-01-18T00:00:00"/>
    <s v="West"/>
    <s v="Nevada"/>
    <s v="Las Vegas"/>
    <n v="60"/>
    <n v="1636.8"/>
    <n v="0.62"/>
    <x v="1"/>
    <s v="Air Jordan 1 Nova XX"/>
    <s v="AV4052-116"/>
  </r>
  <r>
    <s v="NIKE"/>
    <n v="1128299"/>
    <d v="2020-01-19T00:00:00"/>
    <s v="West"/>
    <s v="Nevada"/>
    <s v="Las Vegas"/>
    <n v="124"/>
    <n v="1257.3599999999999"/>
    <n v="0.26"/>
    <x v="1"/>
    <s v="Nike Air Max Tailwind IV"/>
    <s v="CK4122-100"/>
  </r>
  <r>
    <s v="NIKE"/>
    <n v="1128299"/>
    <d v="2020-01-20T00:00:00"/>
    <s v="West"/>
    <s v="Nevada"/>
    <s v="Las Vegas"/>
    <n v="171"/>
    <n v="2944.62"/>
    <n v="0.42"/>
    <x v="1"/>
    <s v="Nike Flex RN 2019"/>
    <s v="AQ7483-001"/>
  </r>
  <r>
    <s v="NIKE"/>
    <n v="1128299"/>
    <d v="2020-01-21T00:00:00"/>
    <s v="West"/>
    <s v="Nevada"/>
    <s v="Las Vegas"/>
    <n v="116"/>
    <n v="1547.44"/>
    <n v="0.28999999999999998"/>
    <x v="1"/>
    <s v="Nike Mercurial Superfly 7 Club TF"/>
    <s v="AT7980-606"/>
  </r>
  <r>
    <s v="NIKE"/>
    <n v="1128299"/>
    <d v="2020-01-22T00:00:00"/>
    <s v="West"/>
    <s v="Nevada"/>
    <s v="Las Vegas"/>
    <n v="120"/>
    <n v="2538"/>
    <n v="0.45"/>
    <x v="1"/>
    <s v="Nike Free X Metcon 2"/>
    <s v="CD8526-446"/>
  </r>
  <r>
    <s v="NIKE"/>
    <n v="1128299"/>
    <d v="2020-01-23T00:00:00"/>
    <s v="West"/>
    <s v="Nevada"/>
    <s v="Las Vegas"/>
    <n v="90"/>
    <n v="1476"/>
    <n v="0.41"/>
    <x v="1"/>
    <s v="Nike Mercurial Vapor 13 Academy MDS MG"/>
    <s v="CJ1292-703"/>
  </r>
  <r>
    <s v="NIKE"/>
    <n v="1128299"/>
    <d v="2020-01-24T00:00:00"/>
    <s v="West"/>
    <s v="Nevada"/>
    <s v="Las Vegas"/>
    <n v="62"/>
    <n v="1777.54"/>
    <n v="0.61"/>
    <x v="1"/>
    <s v="Nike Air Max Impact"/>
    <s v="CI1396-004"/>
  </r>
  <r>
    <s v="NIKE"/>
    <n v="1128299"/>
    <d v="2020-01-25T00:00:00"/>
    <s v="West"/>
    <s v="Nevada"/>
    <s v="Las Vegas"/>
    <n v="123"/>
    <n v="1793.34"/>
    <n v="0.27"/>
    <x v="1"/>
    <s v="Nike Classic Cortez"/>
    <s v="807471-103"/>
  </r>
  <r>
    <s v="NIKE"/>
    <n v="1128299"/>
    <d v="2020-01-26T00:00:00"/>
    <s v="West"/>
    <s v="Nevada"/>
    <s v="Las Vegas"/>
    <n v="171"/>
    <n v="3529.44"/>
    <n v="0.48"/>
    <x v="1"/>
    <s v="Nike Air Max 90 Premium"/>
    <s v="CJ1794-600"/>
  </r>
  <r>
    <s v="NIKE"/>
    <n v="1128299"/>
    <d v="2020-01-27T00:00:00"/>
    <s v="West"/>
    <s v="Nevada"/>
    <s v="Las Vegas"/>
    <n v="120"/>
    <n v="1806"/>
    <n v="0.35"/>
    <x v="1"/>
    <s v="Nike Renew Run"/>
    <s v="CK6360-001"/>
  </r>
  <r>
    <s v="NIKE"/>
    <n v="1128299"/>
    <d v="2020-01-28T00:00:00"/>
    <s v="West"/>
    <s v="Nevada"/>
    <s v="Las Vegas"/>
    <n v="132"/>
    <n v="3039.96"/>
    <n v="0.47"/>
    <x v="1"/>
    <s v="Nike Air Max 270 Special Edition"/>
    <s v="CQ6549-001"/>
  </r>
  <r>
    <s v="NIKE"/>
    <n v="1128299"/>
    <d v="2020-01-29T00:00:00"/>
    <s v="West"/>
    <s v="Nevada"/>
    <s v="Las Vegas"/>
    <n v="105"/>
    <n v="2270.1"/>
    <n v="0.46"/>
    <x v="1"/>
    <s v="Nike React Metcon AMP"/>
    <s v="CN5501-046"/>
  </r>
  <r>
    <s v="NIKE"/>
    <n v="1128299"/>
    <d v="2020-01-30T00:00:00"/>
    <s v="West"/>
    <s v="Nevada"/>
    <s v="Las Vegas"/>
    <n v="66"/>
    <n v="1873.08"/>
    <n v="0.66"/>
    <x v="1"/>
    <s v="Nike Air Force 1 Sage Low"/>
    <s v="AR5339-002"/>
  </r>
  <r>
    <s v="NIKE"/>
    <n v="1128299"/>
    <d v="2020-01-31T00:00:00"/>
    <s v="West"/>
    <s v="Nevada"/>
    <s v="Las Vegas"/>
    <n v="140"/>
    <n v="2419.1999999999998"/>
    <n v="0.32"/>
    <x v="1"/>
    <s v="Nike Air Max Triax 96"/>
    <s v="CD2053-105"/>
  </r>
  <r>
    <s v="NIKE"/>
    <n v="1128299"/>
    <d v="2020-02-01T00:00:00"/>
    <s v="West"/>
    <s v="Nevada"/>
    <s v="Las Vegas"/>
    <n v="245"/>
    <n v="5757.5"/>
    <n v="0.5"/>
    <x v="1"/>
    <s v="Nike Mercurial Vapor 13 Academy MDS TF"/>
    <s v="CJ1306-401"/>
  </r>
  <r>
    <s v="NIKE"/>
    <n v="1128299"/>
    <d v="2020-02-02T00:00:00"/>
    <s v="West"/>
    <s v="Nevada"/>
    <s v="Las Vegas"/>
    <n v="182"/>
    <n v="3341.52"/>
    <n v="0.36"/>
    <x v="1"/>
    <s v="PG 3 NASA"/>
    <s v="CI2666-400"/>
  </r>
  <r>
    <s v="NIKE"/>
    <n v="1128299"/>
    <d v="2020-02-03T00:00:00"/>
    <s v="West"/>
    <s v="Nevada"/>
    <s v="Las Vegas"/>
    <n v="176"/>
    <n v="3886.08"/>
    <n v="0.48"/>
    <x v="1"/>
    <s v="Nike Mercurial Vapor 13 Academy MDS IC"/>
    <s v="CJ1300-401"/>
  </r>
  <r>
    <s v="NIKE"/>
    <n v="1128299"/>
    <d v="2020-02-04T00:00:00"/>
    <s v="West"/>
    <s v="Nevada"/>
    <s v="Las Vegas"/>
    <n v="145"/>
    <n v="3066.75"/>
    <n v="0.45"/>
    <x v="1"/>
    <s v="Nike Tiempo Legend 8 Club MG"/>
    <s v="AT6107-606"/>
  </r>
  <r>
    <s v="NIKE"/>
    <n v="1128299"/>
    <d v="2020-02-05T00:00:00"/>
    <s v="West"/>
    <s v="Nevada"/>
    <s v="Las Vegas"/>
    <n v="105"/>
    <n v="3207.75"/>
    <n v="0.65"/>
    <x v="1"/>
    <s v="Nike Air Max 90"/>
    <s v="CI7395-100"/>
  </r>
  <r>
    <s v="NIKE"/>
    <n v="1128299"/>
    <d v="2020-02-06T00:00:00"/>
    <s v="West"/>
    <s v="Nevada"/>
    <s v="Las Vegas"/>
    <n v="192"/>
    <n v="3064.32"/>
    <n v="0.28000000000000003"/>
    <x v="1"/>
    <s v="Nike Air VaporMax Flyknit 2 LXX"/>
    <s v="AT5673-700"/>
  </r>
  <r>
    <s v="NIKE"/>
    <n v="1128299"/>
    <d v="2020-02-07T00:00:00"/>
    <s v="West"/>
    <s v="Nevada"/>
    <s v="Las Vegas"/>
    <n v="233"/>
    <n v="4920.96"/>
    <n v="0.44"/>
    <x v="1"/>
    <s v="Nike Mercurial Superfly 7 Elite SE FG"/>
    <s v="CT1099-093"/>
  </r>
  <r>
    <s v="NIKE"/>
    <n v="1128299"/>
    <d v="2020-02-08T00:00:00"/>
    <s v="West"/>
    <s v="Nevada"/>
    <s v="Las Vegas"/>
    <n v="204"/>
    <n v="2533.6799999999998"/>
    <n v="0.27"/>
    <x v="1"/>
    <s v="Nike Free RN 5.0 AW"/>
    <s v="BV7775-100"/>
  </r>
  <r>
    <s v="NIKE"/>
    <n v="1128299"/>
    <d v="2020-02-09T00:00:00"/>
    <s v="West"/>
    <s v="Nevada"/>
    <s v="Las Vegas"/>
    <n v="171"/>
    <n v="3616.65"/>
    <n v="0.45"/>
    <x v="1"/>
    <s v="Air Jordan 1 Jester XX Low Laced"/>
    <s v="CI7815-602"/>
  </r>
  <r>
    <s v="NIKE"/>
    <n v="1128299"/>
    <d v="2020-02-10T00:00:00"/>
    <s v="West"/>
    <s v="Nevada"/>
    <s v="Las Vegas"/>
    <n v="140"/>
    <n v="2704.8"/>
    <n v="0.42"/>
    <x v="1"/>
    <s v="Nike Metcon 5 Premium"/>
    <s v="CJ0818-146"/>
  </r>
  <r>
    <s v="NIKE"/>
    <n v="1128299"/>
    <d v="2020-02-11T00:00:00"/>
    <s v="West"/>
    <s v="Nevada"/>
    <s v="Las Vegas"/>
    <n v="150"/>
    <n v="4159.5"/>
    <n v="0.59"/>
    <x v="1"/>
    <s v="Nike Free RN 5.0"/>
    <s v="CI1289-100"/>
  </r>
  <r>
    <s v="NIKE"/>
    <n v="1128299"/>
    <d v="2020-02-12T00:00:00"/>
    <s v="West"/>
    <s v="Nevada"/>
    <s v="Las Vegas"/>
    <n v="170"/>
    <n v="2799.9"/>
    <n v="0.27"/>
    <x v="1"/>
    <s v="Nike Zoom Rival Fly"/>
    <s v="CD7287-003"/>
  </r>
  <r>
    <s v="NIKE"/>
    <n v="1128299"/>
    <d v="2020-02-13T00:00:00"/>
    <s v="West"/>
    <s v="Nevada"/>
    <s v="Las Vegas"/>
    <n v="238"/>
    <n v="4817.12"/>
    <n v="0.46"/>
    <x v="1"/>
    <s v="Nike SB Zoom Stefan Janoski Canvas RM"/>
    <s v="AR7718-001"/>
  </r>
  <r>
    <s v="NIKE"/>
    <n v="1128299"/>
    <d v="2020-02-14T00:00:00"/>
    <s v="West"/>
    <s v="Nevada"/>
    <s v="Las Vegas"/>
    <n v="208"/>
    <n v="3377.92"/>
    <n v="0.28999999999999998"/>
    <x v="1"/>
    <s v="Nike Tiempo Legend 8 Academy IC"/>
    <s v="AT6099-606"/>
  </r>
  <r>
    <s v="NIKE"/>
    <n v="1128299"/>
    <d v="2020-02-15T00:00:00"/>
    <s v="West"/>
    <s v="Nevada"/>
    <s v="Las Vegas"/>
    <n v="179"/>
    <n v="3307.92"/>
    <n v="0.42"/>
    <x v="1"/>
    <s v="Nike SB Bruin High"/>
    <s v="923112-001"/>
  </r>
  <r>
    <s v="NIKE"/>
    <n v="1128299"/>
    <d v="2020-02-16T00:00:00"/>
    <s v="West"/>
    <s v="Nevada"/>
    <s v="Las Vegas"/>
    <n v="152"/>
    <n v="2681.28"/>
    <n v="0.42"/>
    <x v="1"/>
    <s v="PG 3"/>
    <s v="AO2607-401"/>
  </r>
  <r>
    <s v="NIKE"/>
    <n v="1128299"/>
    <d v="2020-02-17T00:00:00"/>
    <s v="West"/>
    <s v="Nevada"/>
    <s v="Las Vegas"/>
    <n v="152"/>
    <n v="4484"/>
    <n v="0.59"/>
    <x v="1"/>
    <s v="Nike Free TR Ultra"/>
    <s v="AO3424-001"/>
  </r>
  <r>
    <s v="NIKE"/>
    <n v="1128299"/>
    <d v="2020-02-18T00:00:00"/>
    <s v="West"/>
    <s v="Nevada"/>
    <s v="Las Vegas"/>
    <n v="128"/>
    <n v="1830.4"/>
    <n v="0.26"/>
    <x v="1"/>
    <s v="Nike PhantomVNM Club FG"/>
    <s v="AO0577-717"/>
  </r>
  <r>
    <s v="NIKE"/>
    <n v="1128299"/>
    <d v="2020-02-19T00:00:00"/>
    <s v="West"/>
    <s v="Nevada"/>
    <s v="Las Vegas"/>
    <n v="186"/>
    <n v="2897.88"/>
    <n v="0.38"/>
    <x v="1"/>
    <s v="Nike MX-720-818"/>
    <s v="BQ5972-001"/>
  </r>
  <r>
    <s v="NIKE"/>
    <n v="1128299"/>
    <d v="2020-02-20T00:00:00"/>
    <s v="West"/>
    <s v="Nevada"/>
    <s v="Las Vegas"/>
    <n v="180"/>
    <n v="2478.6"/>
    <n v="0.27"/>
    <x v="1"/>
    <s v="Air Jordan 7 Retro"/>
    <s v="313358-006"/>
  </r>
  <r>
    <s v="NIKE"/>
    <n v="1128299"/>
    <d v="2020-02-21T00:00:00"/>
    <s v="West"/>
    <s v="Nevada"/>
    <s v="Las Vegas"/>
    <n v="144"/>
    <n v="2715.84"/>
    <n v="0.41"/>
    <x v="1"/>
    <s v="Nike SFB Gen 2 20cm (approx.)"/>
    <s v="922474-001"/>
  </r>
  <r>
    <s v="NIKE"/>
    <n v="1128299"/>
    <d v="2020-02-22T00:00:00"/>
    <s v="West"/>
    <s v="Nevada"/>
    <s v="Las Vegas"/>
    <n v="124"/>
    <n v="1866.2"/>
    <n v="0.35"/>
    <x v="1"/>
    <s v="Nike Mercurial Superfly 7 Elite MDS FG"/>
    <s v="BQ5469-703"/>
  </r>
  <r>
    <s v="NIKE"/>
    <n v="1128299"/>
    <d v="2020-02-23T00:00:00"/>
    <s v="West"/>
    <s v="Nevada"/>
    <s v="Las Vegas"/>
    <n v="128"/>
    <n v="3595.52"/>
    <n v="0.53"/>
    <x v="1"/>
    <s v="Nike Epic Phantom React"/>
    <s v="CI1290-100"/>
  </r>
  <r>
    <s v="NIKE"/>
    <n v="1128299"/>
    <d v="2020-02-24T00:00:00"/>
    <s v="West"/>
    <s v="Nevada"/>
    <s v="Las Vegas"/>
    <n v="140"/>
    <n v="1587.6"/>
    <n v="0.21"/>
    <x v="1"/>
    <s v="Nike Air Max 720 SE"/>
    <s v="BV6484-002"/>
  </r>
  <r>
    <s v="NIKE"/>
    <n v="1128299"/>
    <d v="2020-02-25T00:00:00"/>
    <s v="West"/>
    <s v="Nevada"/>
    <s v="Las Vegas"/>
    <n v="171"/>
    <n v="3214.8"/>
    <n v="0.4"/>
    <x v="1"/>
    <s v="Nike Air Huarache Ultra"/>
    <s v="885118-001"/>
  </r>
  <r>
    <s v="NIKE"/>
    <n v="1128299"/>
    <d v="2020-02-26T00:00:00"/>
    <s v="West"/>
    <s v="Nevada"/>
    <s v="Las Vegas"/>
    <n v="193"/>
    <n v="2412.5"/>
    <n v="0.25"/>
    <x v="1"/>
    <s v="Nike Wildhorse 6"/>
    <s v="BV7099-400"/>
  </r>
  <r>
    <s v="NIKE"/>
    <n v="1128299"/>
    <d v="2020-02-27T00:00:00"/>
    <s v="West"/>
    <s v="Nevada"/>
    <s v="Las Vegas"/>
    <n v="113"/>
    <n v="2230.62"/>
    <n v="0.42"/>
    <x v="1"/>
    <s v="Nike Air Max 270 React SE"/>
    <s v="BV3387-400"/>
  </r>
  <r>
    <s v="NIKE"/>
    <n v="1128299"/>
    <d v="2020-02-28T00:00:00"/>
    <s v="West"/>
    <s v="Nevada"/>
    <s v="Las Vegas"/>
    <n v="119"/>
    <n v="1688.61"/>
    <n v="0.33"/>
    <x v="1"/>
    <s v="Nike Benassi JDI BETRUE"/>
    <s v="CD2717-001"/>
  </r>
  <r>
    <s v="NIKE"/>
    <n v="1128299"/>
    <d v="2020-03-01T00:00:00"/>
    <s v="West"/>
    <s v="Nevada"/>
    <s v="Las Vegas"/>
    <n v="107"/>
    <n v="2773.44"/>
    <n v="0.54"/>
    <x v="1"/>
    <s v="Nike Zoom Rise"/>
    <s v="BQ5467-101"/>
  </r>
  <r>
    <s v="NIKE"/>
    <n v="1128299"/>
    <d v="2020-03-02T00:00:00"/>
    <s v="West"/>
    <s v="Nevada"/>
    <s v="Las Vegas"/>
    <n v="120"/>
    <n v="1399.2"/>
    <n v="0.22"/>
    <x v="1"/>
    <s v="Nike Tiempo Legend 8 Club IC"/>
    <s v="AT6110-004"/>
  </r>
  <r>
    <s v="NIKE"/>
    <n v="1128299"/>
    <d v="2020-03-03T00:00:00"/>
    <s v="West"/>
    <s v="Nevada"/>
    <s v="Las Vegas"/>
    <n v="196"/>
    <n v="3869.04"/>
    <n v="0.42"/>
    <x v="1"/>
    <s v="Nike Air Max 2017"/>
    <s v="849560-001"/>
  </r>
  <r>
    <s v="NIKE"/>
    <n v="1128299"/>
    <d v="2020-03-04T00:00:00"/>
    <s v="West"/>
    <s v="Nevada"/>
    <s v="Las Vegas"/>
    <n v="201"/>
    <n v="2613"/>
    <n v="0.25"/>
    <x v="1"/>
    <s v="Nike Flex RN 2018"/>
    <s v="AA7408-008"/>
  </r>
  <r>
    <s v="NIKE"/>
    <n v="1128299"/>
    <d v="2020-03-05T00:00:00"/>
    <s v="West"/>
    <s v="Nevada"/>
    <s v="Las Vegas"/>
    <n v="140"/>
    <n v="2587.1999999999998"/>
    <n v="0.42"/>
    <x v="1"/>
    <s v="NikeCourt Royale AC"/>
    <s v="BQ9138-601"/>
  </r>
  <r>
    <s v="NIKE"/>
    <n v="1128299"/>
    <d v="2020-03-06T00:00:00"/>
    <s v="West"/>
    <s v="Nevada"/>
    <s v="Las Vegas"/>
    <n v="132"/>
    <n v="1986.6"/>
    <n v="0.35"/>
    <x v="1"/>
    <s v="Jordan Air Latitude 720"/>
    <s v="AV5187-602"/>
  </r>
  <r>
    <s v="NIKE"/>
    <n v="1128299"/>
    <d v="2020-03-07T00:00:00"/>
    <s v="West"/>
    <s v="Nevada"/>
    <s v="Las Vegas"/>
    <n v="119"/>
    <n v="2955.96"/>
    <n v="0.54"/>
    <x v="1"/>
    <s v="Nike Phantom Vision 2 Club Dynamic Fit TF"/>
    <s v="CD4173-606"/>
  </r>
  <r>
    <s v="NIKE"/>
    <n v="1128299"/>
    <d v="2020-03-08T00:00:00"/>
    <s v="West"/>
    <s v="Nevada"/>
    <s v="Las Vegas"/>
    <n v="162"/>
    <n v="1735.02"/>
    <n v="0.21"/>
    <x v="1"/>
    <s v="Nike Air Force 1 '07 SE"/>
    <s v="AA0287-002"/>
  </r>
  <r>
    <s v="NIKE"/>
    <n v="1128299"/>
    <d v="2020-03-09T00:00:00"/>
    <s v="West"/>
    <s v="Nevada"/>
    <s v="Las Vegas"/>
    <n v="216"/>
    <n v="3756.24"/>
    <n v="0.37"/>
    <x v="1"/>
    <s v="Nike Zoom Fly 3 Premium"/>
    <s v="BV7756-001"/>
  </r>
  <r>
    <s v="NIKE"/>
    <n v="1128299"/>
    <d v="2020-03-10T00:00:00"/>
    <s v="West"/>
    <s v="Nevada"/>
    <s v="Las Vegas"/>
    <n v="209"/>
    <n v="2612.5"/>
    <n v="0.25"/>
    <x v="1"/>
    <s v="Nike SB Alleyoop"/>
    <s v="CJ0882-001"/>
  </r>
  <r>
    <s v="NIKE"/>
    <n v="1128299"/>
    <d v="2020-03-11T00:00:00"/>
    <s v="West"/>
    <s v="Nevada"/>
    <s v="Las Vegas"/>
    <n v="166"/>
    <n v="3276.84"/>
    <n v="0.42"/>
    <x v="1"/>
    <s v="Nike Mercurial Vapor 13 Elite SE FG"/>
    <s v="CD6720-808"/>
  </r>
  <r>
    <s v="NIKE"/>
    <n v="1128299"/>
    <d v="2020-03-12T00:00:00"/>
    <s v="West"/>
    <s v="Nevada"/>
    <s v="Las Vegas"/>
    <n v="166"/>
    <n v="2390.4"/>
    <n v="0.36"/>
    <x v="1"/>
    <s v="Nike Air VaporMax 2019"/>
    <s v="AR6632-603"/>
  </r>
  <r>
    <s v="NIKE"/>
    <n v="1128299"/>
    <d v="2020-03-13T00:00:00"/>
    <s v="West"/>
    <s v="Nevada"/>
    <s v="Las Vegas"/>
    <n v="136"/>
    <n v="3598.56"/>
    <n v="0.54"/>
    <x v="1"/>
    <s v="Nike Air Zoom Structure 22"/>
    <s v="AA1640-002"/>
  </r>
  <r>
    <s v="NIKE"/>
    <n v="1128299"/>
    <d v="2020-03-14T00:00:00"/>
    <s v="West"/>
    <s v="Nevada"/>
    <s v="Las Vegas"/>
    <n v="170"/>
    <n v="1713.6"/>
    <n v="0.18"/>
    <x v="1"/>
    <s v="NikeCourt Air Zoom Vapor X"/>
    <s v="AA8027-109"/>
  </r>
  <r>
    <s v="NIKE"/>
    <n v="1128299"/>
    <d v="2020-03-15T00:00:00"/>
    <s v="West"/>
    <s v="Nevada"/>
    <s v="Las Vegas"/>
    <n v="149"/>
    <n v="1192"/>
    <n v="0.4"/>
    <x v="1"/>
    <s v="LeBron Soldier 13 SFG"/>
    <s v="AR4225-100"/>
  </r>
  <r>
    <s v="NIKE"/>
    <n v="1128299"/>
    <d v="2020-03-16T00:00:00"/>
    <s v="West"/>
    <s v="Nevada"/>
    <s v="Las Vegas"/>
    <n v="145"/>
    <n v="1123.75"/>
    <n v="0.25"/>
    <x v="1"/>
    <s v="Air Jordan 13 Retro"/>
    <s v="414571-030"/>
  </r>
  <r>
    <s v="NIKE"/>
    <n v="1128299"/>
    <d v="2020-03-17T00:00:00"/>
    <s v="West"/>
    <s v="Nevada"/>
    <s v="Las Vegas"/>
    <n v="128"/>
    <n v="1397.76"/>
    <n v="0.42"/>
    <x v="1"/>
    <s v="Nike React Element 55 Premium"/>
    <s v="CD6964-002"/>
  </r>
  <r>
    <s v="NIKE"/>
    <n v="1128299"/>
    <d v="2020-03-18T00:00:00"/>
    <s v="West"/>
    <s v="Nevada"/>
    <s v="Las Vegas"/>
    <n v="96"/>
    <n v="848.64"/>
    <n v="0.34"/>
    <x v="1"/>
    <s v="Nike Zoom Pegasus Turbo 2"/>
    <s v="CN7383-300"/>
  </r>
  <r>
    <s v="NIKE"/>
    <n v="1197831"/>
    <d v="2021-03-14T00:00:00"/>
    <s v="South"/>
    <s v="Tennessee"/>
    <s v="Knoxville"/>
    <n v="123"/>
    <n v="1254.5999999999999"/>
    <n v="0.34"/>
    <x v="1"/>
    <s v="Nike Air Max 97"/>
    <s v="CI7388-600"/>
  </r>
  <r>
    <s v="NIKE"/>
    <n v="1197831"/>
    <d v="2021-03-15T00:00:00"/>
    <s v="South"/>
    <s v="Tennessee"/>
    <s v="Knoxville"/>
    <n v="170"/>
    <n v="2162.4"/>
    <n v="0.53"/>
    <x v="1"/>
    <s v="Nike Free RN Flyknit 3.0"/>
    <s v="BV7782-001"/>
  </r>
  <r>
    <s v="NIKE"/>
    <n v="1197831"/>
    <d v="2021-03-16T00:00:00"/>
    <s v="South"/>
    <s v="Tennessee"/>
    <s v="Knoxville"/>
    <n v="202"/>
    <n v="1345.32"/>
    <n v="0.37"/>
    <x v="1"/>
    <s v="Nike Air Force 1 GORE-TEX ®"/>
    <s v="CK2630-001"/>
  </r>
  <r>
    <s v="NIKE"/>
    <n v="1197831"/>
    <d v="2021-03-17T00:00:00"/>
    <s v="South"/>
    <s v="Tennessee"/>
    <s v="Knoxville"/>
    <n v="219"/>
    <n v="1964.43"/>
    <n v="0.39"/>
    <x v="1"/>
    <s v="Nike Air Zoom Pegasus 36"/>
    <s v="CN6867-001"/>
  </r>
  <r>
    <s v="NIKE"/>
    <n v="1197831"/>
    <d v="2021-03-18T00:00:00"/>
    <s v="South"/>
    <s v="Tennessee"/>
    <s v="Knoxville"/>
    <n v="140"/>
    <n v="1255.8"/>
    <n v="0.39"/>
    <x v="1"/>
    <s v="Nike Phantom Venom Academy TF"/>
    <s v="AO0571-606"/>
  </r>
  <r>
    <s v="NIKE"/>
    <n v="1197831"/>
    <d v="2021-03-19T00:00:00"/>
    <s v="South"/>
    <s v="Tennessee"/>
    <s v="Knoxville"/>
    <n v="128"/>
    <n v="1756.16"/>
    <n v="0.49"/>
    <x v="1"/>
    <s v="Kyrie 4"/>
    <s v="943806-602"/>
  </r>
  <r>
    <s v="NIKE"/>
    <n v="1197831"/>
    <d v="2021-03-20T00:00:00"/>
    <s v="South"/>
    <s v="Tennessee"/>
    <s v="Knoxville"/>
    <n v="94"/>
    <n v="872.32"/>
    <n v="0.32"/>
    <x v="1"/>
    <s v="Nike Metcon 4 XD Patch"/>
    <s v="BQ7978-001"/>
  </r>
  <r>
    <s v="NIKE"/>
    <n v="1197831"/>
    <d v="2021-03-21T00:00:00"/>
    <s v="South"/>
    <s v="Tennessee"/>
    <s v="Knoxville"/>
    <n v="143"/>
    <n v="2242.2399999999998"/>
    <n v="0.56000000000000005"/>
    <x v="1"/>
    <s v="NikeCourt Royale SL"/>
    <s v="844896-002"/>
  </r>
  <r>
    <s v="NIKE"/>
    <n v="1197831"/>
    <d v="2021-03-22T00:00:00"/>
    <s v="South"/>
    <s v="Tennessee"/>
    <s v="Knoxville"/>
    <n v="221"/>
    <n v="1900.6"/>
    <n v="0.43"/>
    <x v="1"/>
    <s v="Nike React Metcon"/>
    <s v="BQ6046-010"/>
  </r>
  <r>
    <s v="NIKE"/>
    <n v="1197831"/>
    <d v="2021-03-23T00:00:00"/>
    <s v="South"/>
    <s v="Tennessee"/>
    <s v="Knoxville"/>
    <n v="195"/>
    <n v="2841.15"/>
    <n v="0.47"/>
    <x v="1"/>
    <s v="Nike Phantom Vision 2 Academy Dynamic Fit TF"/>
    <s v="CD4172-606"/>
  </r>
  <r>
    <s v="NIKE"/>
    <n v="1197831"/>
    <d v="2021-03-24T00:00:00"/>
    <s v="South"/>
    <s v="Tennessee"/>
    <s v="Knoxville"/>
    <n v="166"/>
    <n v="1570.36"/>
    <n v="0.43"/>
    <x v="1"/>
    <s v="Nike ZoomX Vista Grind SP"/>
    <s v="CT5770-300"/>
  </r>
  <r>
    <s v="NIKE"/>
    <n v="1197831"/>
    <d v="2021-03-25T00:00:00"/>
    <s v="South"/>
    <s v="Tennessee"/>
    <s v="Knoxville"/>
    <n v="124"/>
    <n v="1736"/>
    <n v="0.56000000000000005"/>
    <x v="1"/>
    <s v="Nike Air Max 90"/>
    <s v="CU3004-176"/>
  </r>
  <r>
    <s v="NIKE"/>
    <n v="1197831"/>
    <d v="2021-03-26T00:00:00"/>
    <s v="South"/>
    <s v="Tennessee"/>
    <s v="Knoxville"/>
    <n v="88"/>
    <n v="974.16"/>
    <n v="0.41"/>
    <x v="1"/>
    <s v="Nike Air Max 270 React"/>
    <s v="CI3899-200"/>
  </r>
  <r>
    <s v="NIKE"/>
    <n v="1197831"/>
    <d v="2021-03-27T00:00:00"/>
    <s v="South"/>
    <s v="Tennessee"/>
    <s v="Knoxville"/>
    <n v="145"/>
    <n v="2211.25"/>
    <n v="0.61"/>
    <x v="1"/>
    <s v="Nike Zoom Fly SP Fast"/>
    <s v="BV0389-001"/>
  </r>
  <r>
    <s v="NIKE"/>
    <n v="1197831"/>
    <d v="2021-03-28T00:00:00"/>
    <s v="South"/>
    <s v="Tennessee"/>
    <s v="Knoxville"/>
    <n v="203"/>
    <n v="1187.55"/>
    <n v="0.45"/>
    <x v="1"/>
    <s v="Nike Drop-Type"/>
    <s v="CQ0989-002"/>
  </r>
  <r>
    <s v="NIKE"/>
    <n v="1197831"/>
    <d v="2021-03-29T00:00:00"/>
    <s v="South"/>
    <s v="Tennessee"/>
    <s v="Knoxville"/>
    <n v="203"/>
    <n v="1449.42"/>
    <n v="0.42"/>
    <x v="1"/>
    <s v="Nike Air Max 98 SE"/>
    <s v="CI7379-400"/>
  </r>
  <r>
    <s v="NIKE"/>
    <n v="1197831"/>
    <d v="2021-03-30T00:00:00"/>
    <s v="South"/>
    <s v="Tennessee"/>
    <s v="Knoxville"/>
    <n v="170"/>
    <n v="1122"/>
    <n v="0.44"/>
    <x v="1"/>
    <s v="Nike Zoom Rival Fly 2"/>
    <s v="CN6881-300"/>
  </r>
  <r>
    <s v="NIKE"/>
    <n v="1197831"/>
    <d v="2021-03-31T00:00:00"/>
    <s v="South"/>
    <s v="Tennessee"/>
    <s v="Knoxville"/>
    <n v="128"/>
    <n v="1433.6"/>
    <n v="0.56000000000000005"/>
    <x v="1"/>
    <s v="Nike MX-720-818"/>
    <s v="CI3869-500"/>
  </r>
  <r>
    <s v="NIKE"/>
    <n v="1197831"/>
    <d v="2021-04-01T00:00:00"/>
    <s v="South"/>
    <s v="Tennessee"/>
    <s v="Knoxville"/>
    <n v="105"/>
    <n v="798"/>
    <n v="0.38"/>
    <x v="1"/>
    <s v="Nike Blazer Low LE"/>
    <s v="AV9370-001"/>
  </r>
  <r>
    <s v="NIKE"/>
    <n v="1197831"/>
    <d v="2021-04-02T00:00:00"/>
    <s v="South"/>
    <s v="Tennessee"/>
    <s v="Knoxville"/>
    <n v="196"/>
    <n v="2152.08"/>
    <n v="0.61"/>
    <x v="1"/>
    <s v="Nike Zoom Pegasus Turbo 2 Rise"/>
    <s v="BV1134-001"/>
  </r>
  <r>
    <s v="NIKE"/>
    <n v="1197831"/>
    <d v="2021-04-03T00:00:00"/>
    <s v="South"/>
    <s v="Tennessee"/>
    <s v="Knoxville"/>
    <n v="247"/>
    <n v="1333.8"/>
    <n v="0.45"/>
    <x v="1"/>
    <s v="Nike Air Max 98"/>
    <s v="CT1531-001"/>
  </r>
  <r>
    <s v="NIKE"/>
    <n v="1197831"/>
    <d v="2021-04-04T00:00:00"/>
    <s v="South"/>
    <s v="Tennessee"/>
    <s v="Knoxville"/>
    <n v="240"/>
    <n v="2112"/>
    <n v="0.44"/>
    <x v="1"/>
    <s v="Nike Air Max Dia SE"/>
    <s v="AR7410-603"/>
  </r>
  <r>
    <s v="NIKE"/>
    <n v="1197831"/>
    <d v="2021-04-05T00:00:00"/>
    <s v="South"/>
    <s v="Tennessee"/>
    <s v="Knoxville"/>
    <n v="204"/>
    <n v="1313.76"/>
    <n v="0.46"/>
    <x v="1"/>
    <s v="Nike Mercurial Superfly 7 Academy MDS TF"/>
    <s v="BQ5435-401"/>
  </r>
  <r>
    <s v="NIKE"/>
    <n v="1197831"/>
    <d v="2021-04-06T00:00:00"/>
    <s v="South"/>
    <s v="Tennessee"/>
    <s v="Knoxville"/>
    <n v="179"/>
    <n v="1933.2"/>
    <n v="0.54"/>
    <x v="1"/>
    <s v="Nike Tanjun"/>
    <s v="812655-011"/>
  </r>
  <r>
    <s v="NIKE"/>
    <n v="1197831"/>
    <d v="2021-04-07T00:00:00"/>
    <s v="South"/>
    <s v="Tennessee"/>
    <s v="Knoxville"/>
    <n v="132"/>
    <n v="1785.96"/>
    <n v="0.41"/>
    <x v="1"/>
    <s v="Nike Air Max 90"/>
    <s v="325213-139"/>
  </r>
  <r>
    <s v="NIKE"/>
    <n v="1197831"/>
    <d v="2021-04-08T00:00:00"/>
    <s v="South"/>
    <s v="Tennessee"/>
    <s v="Knoxville"/>
    <n v="271"/>
    <n v="4956.59"/>
    <n v="0.59"/>
    <x v="1"/>
    <s v="Nike Air Max 720 BETRUE"/>
    <s v="CJ5472-900"/>
  </r>
  <r>
    <s v="NIKE"/>
    <n v="1197831"/>
    <d v="2021-04-09T00:00:00"/>
    <s v="South"/>
    <s v="Tennessee"/>
    <s v="Knoxville"/>
    <n v="256"/>
    <n v="3368.96"/>
    <n v="0.47"/>
    <x v="1"/>
    <s v="Nike Odyssey React"/>
    <s v="AO9820-001"/>
  </r>
  <r>
    <s v="NIKE"/>
    <n v="1197831"/>
    <d v="2021-04-10T00:00:00"/>
    <s v="South"/>
    <s v="Tennessee"/>
    <s v="Knoxville"/>
    <n v="240"/>
    <n v="3609.6"/>
    <n v="0.47"/>
    <x v="1"/>
    <s v="Nike Legend React"/>
    <s v="AA1626-602"/>
  </r>
  <r>
    <s v="NIKE"/>
    <n v="1197831"/>
    <d v="2021-04-11T00:00:00"/>
    <s v="South"/>
    <s v="Tennessee"/>
    <s v="Knoxville"/>
    <n v="202"/>
    <n v="2310.88"/>
    <n v="0.44"/>
    <x v="1"/>
    <s v="Nike Air Zoom Winflo 6"/>
    <s v="AQ8228-102"/>
  </r>
  <r>
    <s v="NIKE"/>
    <n v="1197831"/>
    <d v="2021-04-12T00:00:00"/>
    <s v="South"/>
    <s v="Tennessee"/>
    <s v="Knoxville"/>
    <n v="198"/>
    <n v="3215.52"/>
    <n v="0.56000000000000005"/>
    <x v="1"/>
    <s v="Nike Air Zoom Vomero 14"/>
    <s v="AH7858-010"/>
  </r>
  <r>
    <s v="NIKE"/>
    <n v="1197831"/>
    <d v="2021-04-13T00:00:00"/>
    <s v="South"/>
    <s v="Tennessee"/>
    <s v="Knoxville"/>
    <n v="150"/>
    <n v="1755"/>
    <n v="0.39"/>
    <x v="1"/>
    <s v="Nike Air VaporMax SE"/>
    <s v="CI1246-302"/>
  </r>
  <r>
    <s v="NIKE"/>
    <n v="1197831"/>
    <d v="2021-04-14T00:00:00"/>
    <s v="South"/>
    <s v="Tennessee"/>
    <s v="Knoxville"/>
    <n v="306"/>
    <n v="6679.98"/>
    <n v="0.59"/>
    <x v="1"/>
    <s v="Nike Mercurial Superfly 7 Academy MDS IC"/>
    <s v="BQ5430-401"/>
  </r>
  <r>
    <s v="NIKE"/>
    <n v="1197831"/>
    <d v="2021-04-15T00:00:00"/>
    <s v="South"/>
    <s v="Tennessee"/>
    <s v="Knoxville"/>
    <n v="272"/>
    <n v="3944"/>
    <n v="0.5"/>
    <x v="1"/>
    <s v="NikeCourt Air Max Wildcard"/>
    <s v="AO7353-105"/>
  </r>
  <r>
    <s v="NIKE"/>
    <n v="1197831"/>
    <d v="2021-04-16T00:00:00"/>
    <s v="South"/>
    <s v="Tennessee"/>
    <s v="Knoxville"/>
    <n v="264"/>
    <n v="3960"/>
    <n v="0.5"/>
    <x v="1"/>
    <s v="Nike Air Max 98"/>
    <s v="CI3709-001"/>
  </r>
  <r>
    <s v="NIKE"/>
    <n v="1197831"/>
    <d v="2021-04-17T00:00:00"/>
    <s v="South"/>
    <s v="Tennessee"/>
    <s v="Knoxville"/>
    <n v="322"/>
    <n v="4830"/>
    <n v="0.5"/>
    <x v="1"/>
    <s v="Nike SB Zoom Stefan Janoski Mid RM"/>
    <s v="AT7324-001"/>
  </r>
  <r>
    <s v="NIKE"/>
    <n v="1197831"/>
    <d v="2021-04-18T00:00:00"/>
    <s v="South"/>
    <s v="Tennessee"/>
    <s v="Knoxville"/>
    <n v="196"/>
    <n v="3825.92"/>
    <n v="0.61"/>
    <x v="1"/>
    <s v="NikeCourt Air Zoom Zero"/>
    <s v="AA8022-107"/>
  </r>
  <r>
    <s v="NIKE"/>
    <n v="1197831"/>
    <d v="2021-04-19T00:00:00"/>
    <s v="South"/>
    <s v="Tennessee"/>
    <s v="Knoxville"/>
    <n v="182"/>
    <n v="2702.7"/>
    <n v="0.45"/>
    <x v="1"/>
    <s v="Nike x Olivia Kim Air Footscape"/>
    <s v="CK3321-100"/>
  </r>
  <r>
    <s v="NIKE"/>
    <n v="1197831"/>
    <d v="2021-04-20T00:00:00"/>
    <s v="South"/>
    <s v="Tennessee"/>
    <s v="Knoxville"/>
    <n v="272"/>
    <n v="6408.32"/>
    <n v="0.62"/>
    <x v="1"/>
    <s v="Nike M2K Tekno"/>
    <s v="AO3108-018"/>
  </r>
  <r>
    <s v="NIKE"/>
    <n v="1197831"/>
    <d v="2021-04-21T00:00:00"/>
    <s v="South"/>
    <s v="Tennessee"/>
    <s v="Knoxville"/>
    <n v="233"/>
    <n v="3446.07"/>
    <n v="0.51"/>
    <x v="1"/>
    <s v="PG 3"/>
    <s v="AO2607-401"/>
  </r>
  <r>
    <s v="NIKE"/>
    <n v="1197831"/>
    <d v="2021-04-22T00:00:00"/>
    <s v="South"/>
    <s v="Tennessee"/>
    <s v="Knoxville"/>
    <n v="271"/>
    <n v="6081.24"/>
    <n v="0.51"/>
    <x v="1"/>
    <s v="Air Jordan 5 Retro"/>
    <s v="CN2932-100"/>
  </r>
  <r>
    <s v="NIKE"/>
    <n v="1197831"/>
    <d v="2021-04-23T00:00:00"/>
    <s v="South"/>
    <s v="Tennessee"/>
    <s v="Knoxville"/>
    <n v="314"/>
    <n v="5755.62"/>
    <n v="0.47"/>
    <x v="1"/>
    <s v="Nike Air Max Dia NRG"/>
    <s v="CQ2503-900"/>
  </r>
  <r>
    <s v="NIKE"/>
    <n v="1197831"/>
    <d v="2021-04-24T00:00:00"/>
    <s v="South"/>
    <s v="Tennessee"/>
    <s v="Knoxville"/>
    <n v="162"/>
    <n v="3058.56"/>
    <n v="0.59"/>
    <x v="1"/>
    <s v="Nike Mercurial Vapor 13 Elite FG"/>
    <s v="AQ4176-049"/>
  </r>
  <r>
    <s v="NIKE"/>
    <n v="1197831"/>
    <d v="2021-04-25T00:00:00"/>
    <s v="South"/>
    <s v="Tennessee"/>
    <s v="Knoxville"/>
    <n v="143"/>
    <n v="2252.25"/>
    <n v="0.45"/>
    <x v="1"/>
    <s v="Nike Air Max 720"/>
    <s v="AR9293-603"/>
  </r>
  <r>
    <s v="NIKE"/>
    <n v="1197831"/>
    <d v="2021-04-26T00:00:00"/>
    <s v="South"/>
    <s v="Tennessee"/>
    <s v="Knoxville"/>
    <n v="232"/>
    <n v="6217.6"/>
    <n v="0.67"/>
    <x v="1"/>
    <s v="Nike Zoom KD12"/>
    <s v="AR4229-003"/>
  </r>
  <r>
    <s v="NIKE"/>
    <n v="1197831"/>
    <d v="2021-04-27T00:00:00"/>
    <s v="South"/>
    <s v="Tennessee"/>
    <s v="Knoxville"/>
    <n v="209"/>
    <n v="4180"/>
    <n v="0.5"/>
    <x v="1"/>
    <s v="Air Jordan 7 Retro"/>
    <s v="313358-006"/>
  </r>
  <r>
    <s v="NIKE"/>
    <n v="1197831"/>
    <d v="2021-04-28T00:00:00"/>
    <s v="South"/>
    <s v="Tennessee"/>
    <s v="Knoxville"/>
    <n v="213"/>
    <n v="3303.63"/>
    <n v="0.47"/>
    <x v="1"/>
    <s v="Nike Mercurial Superfly 7 Academy IC"/>
    <s v="AT7975-606"/>
  </r>
  <r>
    <s v="NIKE"/>
    <n v="1197831"/>
    <d v="2021-04-29T00:00:00"/>
    <s v="South"/>
    <s v="Tennessee"/>
    <s v="Knoxville"/>
    <n v="203"/>
    <n v="4141.2"/>
    <n v="0.51"/>
    <x v="1"/>
    <s v="Nike Air Zoom Pegasus 36 FlyEase"/>
    <s v="BV0614-005"/>
  </r>
  <r>
    <s v="NIKE"/>
    <n v="1197831"/>
    <d v="2021-04-30T00:00:00"/>
    <s v="South"/>
    <s v="Tennessee"/>
    <s v="Knoxville"/>
    <n v="136"/>
    <n v="3100.8"/>
    <n v="0.56999999999999995"/>
    <x v="1"/>
    <s v="Nike Daybreak"/>
    <s v="CQ7620-001"/>
  </r>
  <r>
    <s v="NIKE"/>
    <n v="1197831"/>
    <d v="2021-05-01T00:00:00"/>
    <s v="South"/>
    <s v="Tennessee"/>
    <s v="Knoxville"/>
    <n v="120"/>
    <n v="2012.4"/>
    <n v="0.43"/>
    <x v="1"/>
    <s v="Nike P-6000 Icon Clash"/>
    <s v="BV1021-007"/>
  </r>
  <r>
    <s v="NIKE"/>
    <n v="1197831"/>
    <d v="2021-05-02T00:00:00"/>
    <s v="South"/>
    <s v="Tennessee"/>
    <s v="Knoxville"/>
    <n v="219"/>
    <n v="4073.4"/>
    <n v="0.62"/>
    <x v="1"/>
    <s v="Nike Mercurial Superfly 7 Elite FG"/>
    <s v="AQ4174-049"/>
  </r>
  <r>
    <s v="NIKE"/>
    <n v="1197831"/>
    <d v="2021-05-03T00:00:00"/>
    <s v="South"/>
    <s v="Tennessee"/>
    <s v="Knoxville"/>
    <n v="201"/>
    <n v="2926.56"/>
    <n v="0.52"/>
    <x v="1"/>
    <s v="Nike SB Chron Solarsoft Premium"/>
    <s v="CK0980-002"/>
  </r>
  <r>
    <s v="NIKE"/>
    <n v="1197831"/>
    <d v="2021-05-04T00:00:00"/>
    <s v="South"/>
    <s v="Tennessee"/>
    <s v="Knoxville"/>
    <n v="178"/>
    <n v="2136"/>
    <n v="0.48"/>
    <x v="1"/>
    <s v="Nike Tiempo Legend 8 Club TF"/>
    <s v="AT6109-606"/>
  </r>
  <r>
    <s v="NIKE"/>
    <n v="1197831"/>
    <d v="2021-05-05T00:00:00"/>
    <s v="South"/>
    <s v="Tennessee"/>
    <s v="Knoxville"/>
    <n v="163"/>
    <n v="2112.48"/>
    <n v="0.48"/>
    <x v="1"/>
    <s v="Nike Air Max Bella TR 3"/>
    <s v="CJ0842-600"/>
  </r>
  <r>
    <s v="NIKE"/>
    <n v="1197831"/>
    <d v="2021-05-06T00:00:00"/>
    <s v="South"/>
    <s v="Tennessee"/>
    <s v="Knoxville"/>
    <n v="131"/>
    <n v="2358"/>
    <n v="0.6"/>
    <x v="1"/>
    <s v="Nike Blazer Low Suede"/>
    <s v="AV9373-002"/>
  </r>
  <r>
    <s v="NIKE"/>
    <n v="1197831"/>
    <d v="2021-05-07T00:00:00"/>
    <s v="South"/>
    <s v="Tennessee"/>
    <s v="Knoxville"/>
    <n v="109"/>
    <n v="1342.88"/>
    <n v="0.44"/>
    <x v="1"/>
    <s v="Nike Air Max 95 Premium"/>
    <s v="807443-503"/>
  </r>
  <r>
    <s v="NIKE"/>
    <n v="1197831"/>
    <d v="2021-05-08T00:00:00"/>
    <s v="South"/>
    <s v="Tennessee"/>
    <s v="Knoxville"/>
    <n v="179"/>
    <n v="3477.97"/>
    <n v="0.67"/>
    <x v="1"/>
    <s v="Nike Pre-Love O.X."/>
    <s v="AO3166-300"/>
  </r>
  <r>
    <s v="NIKE"/>
    <n v="1197831"/>
    <d v="2021-05-09T00:00:00"/>
    <s v="South"/>
    <s v="Tennessee"/>
    <s v="Knoxville"/>
    <n v="203"/>
    <n v="2338.56"/>
    <n v="0.48"/>
    <x v="1"/>
    <s v="Nike Mercurial Vapor 13 Academy MG"/>
    <s v="AT5269-606"/>
  </r>
  <r>
    <s v="NIKE"/>
    <n v="1197831"/>
    <d v="2021-05-10T00:00:00"/>
    <s v="South"/>
    <s v="Tennessee"/>
    <s v="Knoxville"/>
    <n v="223"/>
    <n v="2294.67"/>
    <n v="0.49"/>
    <x v="1"/>
    <s v="Nike Mercurial Superfly 7 Academy MG"/>
    <s v="AT7946-414"/>
  </r>
  <r>
    <s v="NIKE"/>
    <n v="1197831"/>
    <d v="2021-05-11T00:00:00"/>
    <s v="South"/>
    <s v="Tennessee"/>
    <s v="Knoxville"/>
    <n v="204"/>
    <n v="3547.56"/>
    <n v="0.47"/>
    <x v="1"/>
    <s v="Nike Air Force 1 '07 SE"/>
    <s v="CI3446-001"/>
  </r>
  <r>
    <s v="NIKE"/>
    <n v="1197831"/>
    <d v="2021-05-12T00:00:00"/>
    <s v="South"/>
    <s v="Tennessee"/>
    <s v="Knoxville"/>
    <n v="157"/>
    <n v="3698.92"/>
    <n v="0.62"/>
    <x v="1"/>
    <s v="Nike Zoom Pegasus Turbo XX"/>
    <s v="AR4347-600"/>
  </r>
  <r>
    <s v="NIKE"/>
    <n v="1197831"/>
    <d v="2021-05-13T00:00:00"/>
    <s v="South"/>
    <s v="Tennessee"/>
    <s v="Knoxville"/>
    <n v="140"/>
    <n v="2769.2"/>
    <n v="0.46"/>
    <x v="1"/>
    <s v="Nike React Metcon"/>
    <s v="BQ6044-100"/>
  </r>
  <r>
    <s v="NIKE"/>
    <n v="1197831"/>
    <d v="2021-05-14T00:00:00"/>
    <s v="South"/>
    <s v="Tennessee"/>
    <s v="Knoxville"/>
    <n v="202"/>
    <n v="5732.76"/>
    <n v="0.66"/>
    <x v="1"/>
    <s v="Nike Air Max 200"/>
    <s v="CI3867-001"/>
  </r>
  <r>
    <s v="NIKE"/>
    <n v="1197831"/>
    <d v="2021-05-15T00:00:00"/>
    <s v="South"/>
    <s v="Tennessee"/>
    <s v="Knoxville"/>
    <n v="248"/>
    <n v="4642.5600000000004"/>
    <n v="0.48"/>
    <x v="1"/>
    <s v="Nike Phantom Venom Academy IC"/>
    <s v="AO0570-810"/>
  </r>
  <r>
    <s v="NIKE"/>
    <n v="1197831"/>
    <d v="2021-05-16T00:00:00"/>
    <s v="South"/>
    <s v="Tennessee"/>
    <s v="Knoxville"/>
    <n v="264"/>
    <n v="4786.32"/>
    <n v="0.49"/>
    <x v="1"/>
    <s v="Nike Phantom Vision Academy Dynamic Fit IC"/>
    <s v="AO3267-080"/>
  </r>
  <r>
    <s v="NIKE"/>
    <n v="1197831"/>
    <d v="2021-05-17T00:00:00"/>
    <s v="South"/>
    <s v="Tennessee"/>
    <s v="Knoxville"/>
    <n v="210"/>
    <n v="4712.3999999999996"/>
    <n v="0.51"/>
    <x v="1"/>
    <s v="Air Jordan 1 Jester XX Low Laced SE"/>
    <s v="CQ0278-200"/>
  </r>
  <r>
    <s v="NIKE"/>
    <n v="1197831"/>
    <d v="2021-05-18T00:00:00"/>
    <s v="South"/>
    <s v="Tennessee"/>
    <s v="Knoxville"/>
    <n v="176"/>
    <n v="4646.3999999999996"/>
    <n v="0.6"/>
    <x v="1"/>
    <s v="Nike Mercurial Vapor 13 Club MG"/>
    <s v="AT7968-606"/>
  </r>
  <r>
    <s v="NIKE"/>
    <n v="1197831"/>
    <d v="2021-05-19T00:00:00"/>
    <s v="South"/>
    <s v="Tennessee"/>
    <s v="Knoxville"/>
    <n v="160"/>
    <n v="2857.6"/>
    <n v="0.47"/>
    <x v="1"/>
    <s v="Nike Zoom Pegasus Turbo 2 Special Edition"/>
    <s v="BV7757-500"/>
  </r>
  <r>
    <s v="NIKE"/>
    <n v="1197831"/>
    <d v="2021-05-20T00:00:00"/>
    <s v="South"/>
    <s v="Tennessee"/>
    <s v="Knoxville"/>
    <n v="225"/>
    <n v="6945.75"/>
    <n v="0.63"/>
    <x v="1"/>
    <s v="Nike Metcon 5 AMP"/>
    <s v="CN5455-160"/>
  </r>
  <r>
    <s v="NIKE"/>
    <n v="1185732"/>
    <d v="2021-05-21T00:00:00"/>
    <s v="South"/>
    <s v="Tennessee"/>
    <s v="Knoxville"/>
    <n v="140"/>
    <n v="1663.2"/>
    <n v="0.44"/>
    <x v="1"/>
    <s v="Air Jordan 5 Retro"/>
    <s v="CD2722-001"/>
  </r>
  <r>
    <s v="NIKE"/>
    <n v="1185732"/>
    <d v="2021-05-22T00:00:00"/>
    <s v="South"/>
    <s v="Tennessee"/>
    <s v="Knoxville"/>
    <n v="70"/>
    <n v="660.1"/>
    <n v="0.41"/>
    <x v="1"/>
    <s v="Nike ZoomX Vaporfly NEXT%"/>
    <s v="AO4568-600"/>
  </r>
  <r>
    <s v="NIKE"/>
    <n v="1185732"/>
    <d v="2021-05-23T00:00:00"/>
    <s v="South"/>
    <s v="Tennessee"/>
    <s v="Knoxville"/>
    <n v="74"/>
    <n v="548.34"/>
    <n v="0.39"/>
    <x v="1"/>
    <s v="Nike Mercurial Vapor 13 Academy IC"/>
    <s v="AT7993-414"/>
  </r>
  <r>
    <s v="NIKE"/>
    <n v="1185732"/>
    <d v="2021-05-24T00:00:00"/>
    <s v="South"/>
    <s v="Tennessee"/>
    <s v="Knoxville"/>
    <n v="23"/>
    <n v="217.58"/>
    <n v="0.43"/>
    <x v="1"/>
    <s v="Nike Tiempo Legend 8 Academy TF"/>
    <s v="AT6100-606"/>
  </r>
  <r>
    <s v="NIKE"/>
    <n v="1197831"/>
    <d v="2021-08-05T00:00:00"/>
    <s v="South"/>
    <s v="Alabama"/>
    <s v="Birmingham"/>
    <n v="114"/>
    <n v="1448.94"/>
    <n v="0.41"/>
    <x v="1"/>
    <s v="Kyrie 6 'Enlightenment'"/>
    <s v="BQ4630-500"/>
  </r>
  <r>
    <s v="NIKE"/>
    <n v="1197831"/>
    <d v="2021-08-06T00:00:00"/>
    <s v="South"/>
    <s v="Alabama"/>
    <s v="Birmingham"/>
    <n v="152"/>
    <n v="2152.3200000000002"/>
    <n v="0.59"/>
    <x v="1"/>
    <s v="Nike React Metcon AMP"/>
    <s v="CT9155-063"/>
  </r>
  <r>
    <s v="NIKE"/>
    <n v="1197831"/>
    <d v="2021-08-07T00:00:00"/>
    <s v="South"/>
    <s v="Alabama"/>
    <s v="Birmingham"/>
    <n v="206"/>
    <n v="1549.12"/>
    <n v="0.47"/>
    <x v="1"/>
    <s v="Air Jordan 8 Retro"/>
    <s v="CI1236-100"/>
  </r>
  <r>
    <s v="NIKE"/>
    <n v="1197831"/>
    <d v="2021-08-08T00:00:00"/>
    <s v="South"/>
    <s v="Alabama"/>
    <s v="Birmingham"/>
    <n v="192"/>
    <n v="2096.64"/>
    <n v="0.42"/>
    <x v="1"/>
    <s v="Nike Phantom Venom Club IC"/>
    <s v="AO0578-717"/>
  </r>
  <r>
    <s v="NIKE"/>
    <n v="1197831"/>
    <d v="2021-08-09T00:00:00"/>
    <s v="South"/>
    <s v="Alabama"/>
    <s v="Birmingham"/>
    <n v="136"/>
    <n v="1555.84"/>
    <n v="0.44"/>
    <x v="1"/>
    <s v="Nike Mercurial Superfly 7 Academy TF"/>
    <s v="AT7978-414"/>
  </r>
  <r>
    <s v="NIKE"/>
    <n v="1197831"/>
    <d v="2021-08-10T00:00:00"/>
    <s v="South"/>
    <s v="Alabama"/>
    <s v="Birmingham"/>
    <n v="113"/>
    <n v="1464.48"/>
    <n v="0.54"/>
    <x v="1"/>
    <s v="Nike Air Max 98"/>
    <s v="AH6799-300"/>
  </r>
  <r>
    <s v="NIKE"/>
    <n v="1197831"/>
    <d v="2021-08-11T00:00:00"/>
    <s v="South"/>
    <s v="Alabama"/>
    <s v="Birmingham"/>
    <n v="85"/>
    <n v="961.35"/>
    <n v="0.39"/>
    <x v="1"/>
    <s v="Nike P-6000 SE"/>
    <s v="CJ9585-600"/>
  </r>
  <r>
    <s v="NIKE"/>
    <n v="1197831"/>
    <d v="2021-08-12T00:00:00"/>
    <s v="South"/>
    <s v="Alabama"/>
    <s v="Birmingham"/>
    <n v="144"/>
    <n v="2216.16"/>
    <n v="0.56999999999999995"/>
    <x v="1"/>
    <s v="Nike Air Force 1 '07 Essential"/>
    <s v="CJ1646-600"/>
  </r>
  <r>
    <s v="NIKE"/>
    <n v="1197831"/>
    <d v="2021-08-13T00:00:00"/>
    <s v="South"/>
    <s v="Alabama"/>
    <s v="Birmingham"/>
    <n v="194"/>
    <n v="2186.38"/>
    <n v="0.49"/>
    <x v="1"/>
    <s v="Nike Air Force 1 '07"/>
    <s v="CT4328-101"/>
  </r>
  <r>
    <s v="NIKE"/>
    <n v="1197831"/>
    <d v="2021-08-14T00:00:00"/>
    <s v="South"/>
    <s v="Alabama"/>
    <s v="Birmingham"/>
    <n v="194"/>
    <n v="2917.76"/>
    <n v="0.47"/>
    <x v="1"/>
    <s v="Nike Air Force 1 Sage Low LX"/>
    <s v="CI3482-200"/>
  </r>
  <r>
    <s v="NIKE"/>
    <n v="1197831"/>
    <d v="2021-08-15T00:00:00"/>
    <s v="South"/>
    <s v="Alabama"/>
    <s v="Birmingham"/>
    <n v="144"/>
    <n v="1468.8"/>
    <n v="0.51"/>
    <x v="1"/>
    <s v="Nike Air Max Dia SE"/>
    <s v="CD0479-200"/>
  </r>
  <r>
    <s v="NIKE"/>
    <n v="1197831"/>
    <d v="2021-08-16T00:00:00"/>
    <s v="South"/>
    <s v="Alabama"/>
    <s v="Birmingham"/>
    <n v="116"/>
    <n v="1627.48"/>
    <n v="0.61"/>
    <x v="1"/>
    <s v="Nike Air Max Verona"/>
    <s v="CZ6156-101"/>
  </r>
  <r>
    <s v="NIKE"/>
    <n v="1197831"/>
    <d v="2021-08-17T00:00:00"/>
    <s v="South"/>
    <s v="Alabama"/>
    <s v="Birmingham"/>
    <n v="88"/>
    <n v="1133.44"/>
    <n v="0.46"/>
    <x v="1"/>
    <s v="Nike Free Metcon 3"/>
    <s v="CJ6314-146"/>
  </r>
  <r>
    <s v="NIKE"/>
    <n v="1197831"/>
    <d v="2021-08-18T00:00:00"/>
    <s v="South"/>
    <s v="Alabama"/>
    <s v="Birmingham"/>
    <n v="120"/>
    <n v="2059.1999999999998"/>
    <n v="0.66"/>
    <x v="1"/>
    <s v="NikeCourt Blanc"/>
    <s v="CI0808-100"/>
  </r>
  <r>
    <s v="NIKE"/>
    <n v="1197831"/>
    <d v="2021-08-19T00:00:00"/>
    <s v="South"/>
    <s v="Alabama"/>
    <s v="Birmingham"/>
    <n v="215"/>
    <n v="1677"/>
    <n v="0.52"/>
    <x v="1"/>
    <s v="Nike Free Metcon 3"/>
    <s v="CJ0861-017"/>
  </r>
  <r>
    <s v="NIKE"/>
    <n v="1197831"/>
    <d v="2021-08-20T00:00:00"/>
    <s v="South"/>
    <s v="Alabama"/>
    <s v="Birmingham"/>
    <n v="202"/>
    <n v="1519.04"/>
    <n v="0.47"/>
    <x v="1"/>
    <s v="Nike Zoom Pegasus Turbo 2"/>
    <s v="AT8242-009"/>
  </r>
  <r>
    <s v="NIKE"/>
    <n v="1197831"/>
    <d v="2021-08-21T00:00:00"/>
    <s v="South"/>
    <s v="Alabama"/>
    <s v="Birmingham"/>
    <n v="152"/>
    <n v="785.84"/>
    <n v="0.47"/>
    <x v="1"/>
    <s v="Nike Air Max 270 React ENG"/>
    <s v="CK2595-500"/>
  </r>
  <r>
    <s v="NIKE"/>
    <n v="1197831"/>
    <d v="2021-08-22T00:00:00"/>
    <s v="South"/>
    <s v="Alabama"/>
    <s v="Birmingham"/>
    <n v="116"/>
    <n v="1044"/>
    <n v="0.6"/>
    <x v="1"/>
    <s v="Nike Air Max 90"/>
    <s v="CD0490-104"/>
  </r>
  <r>
    <s v="NIKE"/>
    <n v="1197831"/>
    <d v="2021-08-23T00:00:00"/>
    <s v="South"/>
    <s v="Alabama"/>
    <s v="Birmingham"/>
    <n v="88"/>
    <n v="702.24"/>
    <n v="0.42"/>
    <x v="1"/>
    <s v="Nike Air Force 1 '07"/>
    <s v="315115-112"/>
  </r>
  <r>
    <s v="NIKE"/>
    <n v="1197831"/>
    <d v="2021-08-24T00:00:00"/>
    <s v="South"/>
    <s v="Alabama"/>
    <s v="Birmingham"/>
    <n v="165"/>
    <n v="1547.7"/>
    <n v="0.67"/>
    <x v="1"/>
    <s v="Jordan Air Max 200 XX"/>
    <s v="AV5186-101"/>
  </r>
  <r>
    <s v="NIKE"/>
    <n v="1197831"/>
    <d v="2021-08-25T00:00:00"/>
    <s v="South"/>
    <s v="Alabama"/>
    <s v="Birmingham"/>
    <n v="224"/>
    <n v="736.96"/>
    <n v="0.47"/>
    <x v="1"/>
    <s v="Nike SuperRep Go"/>
    <s v="CJ0860-668"/>
  </r>
  <r>
    <s v="NIKE"/>
    <n v="1197831"/>
    <d v="2021-08-26T00:00:00"/>
    <s v="South"/>
    <s v="Alabama"/>
    <s v="Birmingham"/>
    <n v="218"/>
    <n v="1709.12"/>
    <n v="0.49"/>
    <x v="1"/>
    <s v="Nike Air VaporMax Flyknit 3"/>
    <s v="AJ6910-009"/>
  </r>
  <r>
    <s v="NIKE"/>
    <n v="1197831"/>
    <d v="2021-08-27T00:00:00"/>
    <s v="South"/>
    <s v="Alabama"/>
    <s v="Birmingham"/>
    <n v="190"/>
    <n v="1086.8"/>
    <n v="0.52"/>
    <x v="1"/>
    <s v="Nike Air Zoom SuperRep"/>
    <s v="BQ7043-668"/>
  </r>
  <r>
    <s v="NIKE"/>
    <n v="1197831"/>
    <d v="2021-08-28T00:00:00"/>
    <s v="South"/>
    <s v="Alabama"/>
    <s v="Birmingham"/>
    <n v="165"/>
    <n v="2616.9"/>
    <n v="0.61"/>
    <x v="1"/>
    <s v="Nike Air Max 270 React ENG"/>
    <s v="CK2608-100"/>
  </r>
  <r>
    <s v="NIKE"/>
    <n v="1197831"/>
    <d v="2021-08-29T00:00:00"/>
    <s v="South"/>
    <s v="Alabama"/>
    <s v="Birmingham"/>
    <n v="132"/>
    <n v="2162.16"/>
    <n v="0.42"/>
    <x v="1"/>
    <s v="Nike Air Max 97"/>
    <s v="921733-104"/>
  </r>
  <r>
    <s v="NIKE"/>
    <n v="1197831"/>
    <d v="2021-08-30T00:00:00"/>
    <s v="South"/>
    <s v="Alabama"/>
    <s v="Birmingham"/>
    <n v="263"/>
    <n v="6248.88"/>
    <n v="0.66"/>
    <x v="1"/>
    <s v="Nike Air Force 1 '07"/>
    <s v="CJ1379-001"/>
  </r>
  <r>
    <s v="NIKE"/>
    <n v="1197831"/>
    <d v="2021-08-31T00:00:00"/>
    <s v="South"/>
    <s v="Alabama"/>
    <s v="Birmingham"/>
    <n v="225"/>
    <n v="3240"/>
    <n v="0.48"/>
    <x v="1"/>
    <s v="Nike Court Vintage Premium"/>
    <s v="CT1726-100"/>
  </r>
  <r>
    <s v="NIKE"/>
    <n v="1197831"/>
    <d v="2021-09-01T00:00:00"/>
    <s v="South"/>
    <s v="Alabama"/>
    <s v="Birmingham"/>
    <n v="233"/>
    <n v="3832.85"/>
    <n v="0.47"/>
    <x v="1"/>
    <s v="Nike Air Max 97"/>
    <s v="CT4525-001"/>
  </r>
  <r>
    <s v="NIKE"/>
    <n v="1197831"/>
    <d v="2021-09-02T00:00:00"/>
    <s v="South"/>
    <s v="Alabama"/>
    <s v="Birmingham"/>
    <n v="228"/>
    <n v="4069.8"/>
    <n v="0.51"/>
    <x v="1"/>
    <s v="Nike SB Bruin High"/>
    <s v="923112-001"/>
  </r>
  <r>
    <s v="NIKE"/>
    <n v="1197831"/>
    <d v="2021-09-03T00:00:00"/>
    <s v="South"/>
    <s v="Alabama"/>
    <s v="Birmingham"/>
    <n v="210"/>
    <n v="3906"/>
    <n v="0.6"/>
    <x v="1"/>
    <s v="Air Jordan XXXIV PF"/>
    <s v="BQ3381-600"/>
  </r>
  <r>
    <s v="NIKE"/>
    <n v="1197831"/>
    <d v="2021-09-04T00:00:00"/>
    <s v="South"/>
    <s v="Alabama"/>
    <s v="Birmingham"/>
    <n v="165"/>
    <n v="2946.9"/>
    <n v="0.47"/>
    <x v="1"/>
    <s v="Nike Metcon 5"/>
    <s v="AO2982-076"/>
  </r>
  <r>
    <s v="NIKE"/>
    <n v="1197831"/>
    <d v="2021-09-05T00:00:00"/>
    <s v="South"/>
    <s v="Alabama"/>
    <s v="Birmingham"/>
    <n v="280"/>
    <n v="6451.2"/>
    <n v="0.64"/>
    <x v="1"/>
    <s v="Nike React Phantom Run Flyknit 2"/>
    <s v="CJ0277-002"/>
  </r>
  <r>
    <s v="NIKE"/>
    <n v="1197831"/>
    <d v="2021-09-06T00:00:00"/>
    <s v="South"/>
    <s v="Alabama"/>
    <s v="Birmingham"/>
    <n v="256"/>
    <n v="4206.08"/>
    <n v="0.53"/>
    <x v="1"/>
    <s v="Nike Joyride Run Flyknit"/>
    <s v="AQ2730-009"/>
  </r>
  <r>
    <s v="NIKE"/>
    <n v="1197831"/>
    <d v="2021-09-07T00:00:00"/>
    <s v="South"/>
    <s v="Alabama"/>
    <s v="Birmingham"/>
    <n v="264"/>
    <n v="5372.4"/>
    <n v="0.55000000000000004"/>
    <x v="1"/>
    <s v="Nike Air Max 90"/>
    <s v="CT1030-100"/>
  </r>
  <r>
    <s v="NIKE"/>
    <n v="1197831"/>
    <d v="2021-09-08T00:00:00"/>
    <s v="South"/>
    <s v="Alabama"/>
    <s v="Birmingham"/>
    <n v="322"/>
    <n v="5589.92"/>
    <n v="0.56000000000000005"/>
    <x v="1"/>
    <s v="Nike Air VaporMax 360"/>
    <s v="CK9671-001"/>
  </r>
  <r>
    <s v="NIKE"/>
    <n v="1197831"/>
    <d v="2021-09-09T00:00:00"/>
    <s v="South"/>
    <s v="Alabama"/>
    <s v="Birmingham"/>
    <n v="196"/>
    <n v="4727.5200000000004"/>
    <n v="0.67"/>
    <x v="1"/>
    <s v="Nike Offcourt"/>
    <s v="BQ4632-602"/>
  </r>
  <r>
    <s v="NIKE"/>
    <n v="1197831"/>
    <d v="2021-09-10T00:00:00"/>
    <s v="South"/>
    <s v="Alabama"/>
    <s v="Birmingham"/>
    <n v="179"/>
    <n v="3257.8"/>
    <n v="0.52"/>
    <x v="1"/>
    <s v="Nike React Phantom Run Flyknit 2"/>
    <s v="CJ0280-001"/>
  </r>
  <r>
    <s v="NIKE"/>
    <n v="1197831"/>
    <d v="2021-09-11T00:00:00"/>
    <s v="South"/>
    <s v="Alabama"/>
    <s v="Birmingham"/>
    <n v="280"/>
    <n v="9212"/>
    <n v="0.7"/>
    <x v="1"/>
    <s v="Jordan Break"/>
    <s v="AR6374-402"/>
  </r>
  <r>
    <s v="NIKE"/>
    <n v="1197831"/>
    <d v="2021-09-12T00:00:00"/>
    <s v="South"/>
    <s v="Alabama"/>
    <s v="Birmingham"/>
    <n v="233"/>
    <n v="3460.05"/>
    <n v="0.55000000000000004"/>
    <x v="1"/>
    <s v="LeBron 7 QS"/>
    <s v="CU5646-001"/>
  </r>
  <r>
    <s v="NIKE"/>
    <n v="1197831"/>
    <d v="2021-09-13T00:00:00"/>
    <s v="South"/>
    <s v="Alabama"/>
    <s v="Birmingham"/>
    <n v="233"/>
    <n v="4906.9799999999996"/>
    <n v="0.54"/>
    <x v="1"/>
    <s v="Nike In-Season TR 9"/>
    <s v="AR4543-013"/>
  </r>
  <r>
    <s v="NIKE"/>
    <n v="1197831"/>
    <d v="2021-09-14T00:00:00"/>
    <s v="South"/>
    <s v="Alabama"/>
    <s v="Birmingham"/>
    <n v="278"/>
    <n v="5304.24"/>
    <n v="0.53"/>
    <x v="1"/>
    <s v="Nike Joyride Run FlyKnit"/>
    <s v="CI3707-100"/>
  </r>
  <r>
    <s v="NIKE"/>
    <n v="1197831"/>
    <d v="2021-09-15T00:00:00"/>
    <s v="South"/>
    <s v="Alabama"/>
    <s v="Birmingham"/>
    <n v="140"/>
    <n v="3315.2"/>
    <n v="0.64"/>
    <x v="1"/>
    <s v="Nike ZoomX Vista Grind"/>
    <s v="CQ9500-100"/>
  </r>
  <r>
    <s v="NIKE"/>
    <n v="1197831"/>
    <d v="2021-09-16T00:00:00"/>
    <s v="South"/>
    <s v="Alabama"/>
    <s v="Birmingham"/>
    <n v="140"/>
    <n v="2940"/>
    <n v="0.5"/>
    <x v="1"/>
    <s v="Nike Air Force 1 Sage Low"/>
    <s v="CJ1642-002"/>
  </r>
  <r>
    <s v="NIKE"/>
    <n v="1197831"/>
    <d v="2021-09-17T00:00:00"/>
    <s v="South"/>
    <s v="Alabama"/>
    <s v="Birmingham"/>
    <n v="203"/>
    <n v="5621.07"/>
    <n v="0.71"/>
    <x v="1"/>
    <s v="Nike Air Force 1 '07 LV8"/>
    <s v="CD0888-002"/>
  </r>
  <r>
    <s v="NIKE"/>
    <n v="1197831"/>
    <d v="2021-09-18T00:00:00"/>
    <s v="South"/>
    <s v="Alabama"/>
    <s v="Birmingham"/>
    <n v="206"/>
    <n v="4305.3999999999996"/>
    <n v="0.55000000000000004"/>
    <x v="1"/>
    <s v="Nike Air Max 720"/>
    <s v="CI3868-001"/>
  </r>
  <r>
    <s v="NIKE"/>
    <n v="1197831"/>
    <d v="2021-09-19T00:00:00"/>
    <s v="South"/>
    <s v="Alabama"/>
    <s v="Birmingham"/>
    <n v="173"/>
    <n v="3425.4"/>
    <n v="0.55000000000000004"/>
    <x v="1"/>
    <s v="Nike Air Max Dia"/>
    <s v="CJ0636-100"/>
  </r>
  <r>
    <s v="NIKE"/>
    <n v="1197831"/>
    <d v="2021-09-20T00:00:00"/>
    <s v="South"/>
    <s v="Alabama"/>
    <s v="Birmingham"/>
    <n v="213"/>
    <n v="5606.16"/>
    <n v="0.56000000000000005"/>
    <x v="1"/>
    <s v="Air Jordan 1 Mid SE"/>
    <s v="852542-087"/>
  </r>
  <r>
    <s v="NIKE"/>
    <n v="1197831"/>
    <d v="2021-09-21T00:00:00"/>
    <s v="South"/>
    <s v="Alabama"/>
    <s v="Birmingham"/>
    <n v="105"/>
    <n v="3049.2"/>
    <n v="0.66"/>
    <x v="1"/>
    <s v="Nike Daybreak"/>
    <s v="CK2351-601"/>
  </r>
  <r>
    <s v="NIKE"/>
    <n v="1197831"/>
    <d v="2021-09-22T00:00:00"/>
    <s v="South"/>
    <s v="Alabama"/>
    <s v="Birmingham"/>
    <n v="116"/>
    <n v="1948.8"/>
    <n v="0.48"/>
    <x v="1"/>
    <s v="Nike SB Shane"/>
    <s v="BV0657-400"/>
  </r>
  <r>
    <s v="NIKE"/>
    <n v="1197831"/>
    <d v="2021-09-23T00:00:00"/>
    <s v="South"/>
    <s v="Alabama"/>
    <s v="Birmingham"/>
    <n v="190"/>
    <n v="3556.8"/>
    <n v="0.72"/>
    <x v="1"/>
    <s v="Nike Mercurial Vapor 13 Club Neymar Jr. TF"/>
    <s v="AT8000-104"/>
  </r>
  <r>
    <s v="NIKE"/>
    <n v="1197831"/>
    <d v="2021-09-24T00:00:00"/>
    <s v="South"/>
    <s v="Alabama"/>
    <s v="Birmingham"/>
    <n v="184"/>
    <n v="1913.6"/>
    <n v="0.52"/>
    <x v="1"/>
    <s v="Air Jordan 1 Mid"/>
    <s v="554724-066"/>
  </r>
  <r>
    <s v="NIKE"/>
    <n v="1197831"/>
    <d v="2021-09-25T00:00:00"/>
    <s v="South"/>
    <s v="Alabama"/>
    <s v="Birmingham"/>
    <n v="173"/>
    <n v="2188.4499999999998"/>
    <n v="0.55000000000000004"/>
    <x v="1"/>
    <s v="Nike Air Max 270 React"/>
    <s v="CJ0619-100"/>
  </r>
  <r>
    <s v="NIKE"/>
    <n v="1197831"/>
    <d v="2021-09-26T00:00:00"/>
    <s v="South"/>
    <s v="Alabama"/>
    <s v="Birmingham"/>
    <n v="166"/>
    <n v="2151.36"/>
    <n v="0.54"/>
    <x v="1"/>
    <s v="Nike Air Max 98"/>
    <s v="CJ0592-001"/>
  </r>
  <r>
    <s v="NIKE"/>
    <n v="1197831"/>
    <d v="2021-09-27T00:00:00"/>
    <s v="South"/>
    <s v="Alabama"/>
    <s v="Birmingham"/>
    <n v="98"/>
    <n v="1707.16"/>
    <n v="0.67"/>
    <x v="1"/>
    <s v="Nike Joyride Dual Run Premium"/>
    <s v="CT3867-001"/>
  </r>
  <r>
    <s v="NIKE"/>
    <n v="1197831"/>
    <d v="2021-09-28T00:00:00"/>
    <s v="South"/>
    <s v="Alabama"/>
    <s v="Birmingham"/>
    <n v="105"/>
    <n v="1131.9000000000001"/>
    <n v="0.49"/>
    <x v="1"/>
    <s v="Nike Free RN Flyknit 3.0 2020"/>
    <s v="CJ0267-001"/>
  </r>
  <r>
    <s v="NIKE"/>
    <n v="1197831"/>
    <d v="2021-09-29T00:00:00"/>
    <s v="South"/>
    <s v="Alabama"/>
    <s v="Birmingham"/>
    <n v="147"/>
    <n v="2751.84"/>
    <n v="0.72"/>
    <x v="1"/>
    <s v="Nike Mercurial Vapor 13 Club Neymar Jr IC"/>
    <s v="AT7998-104"/>
  </r>
  <r>
    <s v="NIKE"/>
    <n v="1197831"/>
    <d v="2021-09-30T00:00:00"/>
    <s v="South"/>
    <s v="Alabama"/>
    <s v="Birmingham"/>
    <n v="188"/>
    <n v="1500.24"/>
    <n v="0.56999999999999995"/>
    <x v="1"/>
    <s v="Nike Mercurial Vapor 13 Elite Neymar Jr. FG"/>
    <s v="AT7898-104"/>
  </r>
  <r>
    <s v="NIKE"/>
    <n v="1197831"/>
    <d v="2021-10-01T00:00:00"/>
    <s v="South"/>
    <s v="Alabama"/>
    <s v="Birmingham"/>
    <n v="200"/>
    <n v="1456"/>
    <n v="0.52"/>
    <x v="1"/>
    <s v="PG 4 EP"/>
    <s v="CD5086-500"/>
  </r>
  <r>
    <s v="NIKE"/>
    <n v="1197831"/>
    <d v="2021-10-02T00:00:00"/>
    <s v="South"/>
    <s v="Alabama"/>
    <s v="Birmingham"/>
    <n v="196"/>
    <n v="3557.4"/>
    <n v="0.55000000000000004"/>
    <x v="1"/>
    <s v="Air Max 97 LX"/>
    <s v="CJ0625-700"/>
  </r>
  <r>
    <s v="NIKE"/>
    <n v="1197831"/>
    <d v="2021-10-03T00:00:00"/>
    <s v="South"/>
    <s v="Alabama"/>
    <s v="Birmingham"/>
    <n v="135"/>
    <n v="3256.2"/>
    <n v="0.67"/>
    <x v="1"/>
    <s v="Nike Air Max 90"/>
    <s v="CT4352-104"/>
  </r>
  <r>
    <s v="NIKE"/>
    <n v="1197831"/>
    <d v="2021-10-04T00:00:00"/>
    <s v="South"/>
    <s v="Alabama"/>
    <s v="Birmingham"/>
    <n v="149"/>
    <n v="2646.24"/>
    <n v="0.48"/>
    <x v="1"/>
    <s v="Jordan 'Why Not?' Zer0.3 PF"/>
    <s v="CD3002-103"/>
  </r>
  <r>
    <s v="NIKE"/>
    <n v="1197831"/>
    <d v="2021-10-05T00:00:00"/>
    <s v="South"/>
    <s v="Alabama"/>
    <s v="Birmingham"/>
    <n v="188"/>
    <n v="5837.4"/>
    <n v="0.69"/>
    <x v="1"/>
    <s v="Nike Air Zoom SuperRep"/>
    <s v="CD3460-010"/>
  </r>
  <r>
    <s v="NIKE"/>
    <n v="1197831"/>
    <d v="2021-10-06T00:00:00"/>
    <s v="South"/>
    <s v="Alabama"/>
    <s v="Birmingham"/>
    <n v="240"/>
    <n v="6182.4"/>
    <n v="0.56000000000000005"/>
    <x v="1"/>
    <s v="Nike Metcon 5 AMP"/>
    <s v="CD3395-006"/>
  </r>
  <r>
    <s v="NIKE"/>
    <n v="1197831"/>
    <d v="2021-10-07T00:00:00"/>
    <s v="South"/>
    <s v="Alabama"/>
    <s v="Birmingham"/>
    <n v="248"/>
    <n v="5257.6"/>
    <n v="0.53"/>
    <x v="1"/>
    <s v="Nike Air Max Tailwind 99"/>
    <s v="CQ6569-001"/>
  </r>
  <r>
    <s v="NIKE"/>
    <n v="1197831"/>
    <d v="2021-10-08T00:00:00"/>
    <s v="South"/>
    <s v="Alabama"/>
    <s v="Birmingham"/>
    <n v="217"/>
    <n v="5507.46"/>
    <n v="0.54"/>
    <x v="1"/>
    <s v="Nike Mercurial Vapor 13 Club IC"/>
    <s v="AT7997-606"/>
  </r>
  <r>
    <s v="NIKE"/>
    <n v="1197831"/>
    <d v="2021-10-09T00:00:00"/>
    <s v="South"/>
    <s v="Alabama"/>
    <s v="Birmingham"/>
    <n v="193"/>
    <n v="6322.68"/>
    <n v="0.63"/>
    <x v="1"/>
    <s v="Nike Air Max 97"/>
    <s v="CI3708-700"/>
  </r>
  <r>
    <s v="NIKE"/>
    <n v="1197831"/>
    <d v="2021-10-10T00:00:00"/>
    <s v="South"/>
    <s v="Alabama"/>
    <s v="Birmingham"/>
    <n v="155"/>
    <n v="2914"/>
    <n v="0.47"/>
    <x v="1"/>
    <s v="Nike Air Max Triax"/>
    <s v="CT1104-700"/>
  </r>
  <r>
    <s v="NIKE"/>
    <n v="1197831"/>
    <d v="2021-10-11T00:00:00"/>
    <s v="South"/>
    <s v="Alabama"/>
    <s v="Birmingham"/>
    <n v="225"/>
    <n v="9072"/>
    <n v="0.72"/>
    <x v="1"/>
    <s v="LeBron 17 Low"/>
    <s v="CD5007-102"/>
  </r>
  <r>
    <s v="NIKE"/>
    <n v="1185732"/>
    <d v="2021-10-12T00:00:00"/>
    <s v="South"/>
    <s v="Alabama"/>
    <s v="Birmingham"/>
    <n v="140"/>
    <n v="1474.2"/>
    <n v="0.39"/>
    <x v="1"/>
    <s v="Nike Mercurial Vapor 13 Academy Neymar Jr. TF"/>
    <s v="AT7995-104"/>
  </r>
  <r>
    <s v="NIKE"/>
    <n v="1185732"/>
    <d v="2021-10-13T00:00:00"/>
    <s v="South"/>
    <s v="Alabama"/>
    <s v="Birmingham"/>
    <n v="88"/>
    <n v="1082.4000000000001"/>
    <n v="0.41"/>
    <x v="1"/>
    <s v="Nike Air Max 2090"/>
    <s v="BV9977-101"/>
  </r>
  <r>
    <s v="NIKE"/>
    <n v="1185732"/>
    <d v="2021-10-14T00:00:00"/>
    <s v="South"/>
    <s v="Alabama"/>
    <s v="Birmingham"/>
    <n v="83"/>
    <n v="801.78"/>
    <n v="0.42"/>
    <x v="1"/>
    <s v="Nike Renew Fusion"/>
    <s v="CD0200-003"/>
  </r>
  <r>
    <s v="NIKE"/>
    <n v="1185732"/>
    <d v="2021-10-15T00:00:00"/>
    <s v="South"/>
    <s v="Alabama"/>
    <s v="Birmingham"/>
    <n v="30"/>
    <n v="247.5"/>
    <n v="0.33"/>
    <x v="1"/>
    <s v="LeBron 17"/>
    <s v="BQ3177-100"/>
  </r>
  <r>
    <s v="NIKE"/>
    <n v="1128299"/>
    <d v="2021-02-17T00:00:00"/>
    <s v="Southeast"/>
    <s v="Florida"/>
    <s v="Orlando"/>
    <n v="94"/>
    <n v="1252.08"/>
    <n v="0.37"/>
    <x v="1"/>
    <s v="Nike Air Max 720 OBJ Slip"/>
    <s v="DA4155-400"/>
  </r>
  <r>
    <s v="NIKE"/>
    <n v="1128299"/>
    <d v="2021-02-17T00:00:00"/>
    <s v="Southeast"/>
    <s v="Florida"/>
    <s v="Orlando"/>
    <n v="62"/>
    <n v="654.72"/>
    <n v="0.24"/>
    <x v="1"/>
    <s v="Nike SuperRep Go"/>
    <s v="CJ0773-010"/>
  </r>
  <r>
    <s v="NIKE"/>
    <n v="1128299"/>
    <d v="2021-02-17T00:00:00"/>
    <s v="Southeast"/>
    <s v="Florida"/>
    <s v="Orlando"/>
    <n v="124"/>
    <n v="2086.92"/>
    <n v="0.51"/>
    <x v="1"/>
    <s v="Nike Air Max 90 Premium"/>
    <s v="CQ0912-100"/>
  </r>
  <r>
    <s v="NIKE"/>
    <n v="1128299"/>
    <d v="2021-03-16T00:00:00"/>
    <s v="Southeast"/>
    <s v="Florida"/>
    <s v="Orlando"/>
    <n v="171"/>
    <n v="2034.9"/>
    <n v="0.34"/>
    <x v="1"/>
    <s v="Nike Mercurial Superfly 7 Elite SE FG"/>
    <s v="CT1099-093"/>
  </r>
  <r>
    <s v="NIKE"/>
    <n v="1128299"/>
    <d v="2021-03-16T00:00:00"/>
    <s v="Southeast"/>
    <s v="Florida"/>
    <s v="Orlando"/>
    <n v="124"/>
    <n v="1691.36"/>
    <n v="0.31"/>
    <x v="1"/>
    <s v="Nike Epic Phantom React A.I.R. Cody Hudson"/>
    <s v="CI1718-001"/>
  </r>
  <r>
    <s v="NIKE"/>
    <n v="1128299"/>
    <d v="2021-03-16T00:00:00"/>
    <s v="Southeast"/>
    <s v="Florida"/>
    <s v="Orlando"/>
    <n v="149"/>
    <n v="2240.96"/>
    <n v="0.32"/>
    <x v="1"/>
    <s v="Nike Air Max 90"/>
    <s v="CD0490-101"/>
  </r>
  <r>
    <s v="NIKE"/>
    <n v="1128299"/>
    <d v="2021-03-16T00:00:00"/>
    <s v="Southeast"/>
    <s v="Florida"/>
    <s v="Orlando"/>
    <n v="114"/>
    <n v="1675.8"/>
    <n v="0.35"/>
    <x v="1"/>
    <s v="Nike Mercurial Superfly 7 Club TF"/>
    <s v="AT7980-606"/>
  </r>
  <r>
    <s v="NIKE"/>
    <n v="1128299"/>
    <d v="2021-03-16T00:00:00"/>
    <s v="Southeast"/>
    <s v="Florida"/>
    <s v="Orlando"/>
    <n v="60"/>
    <n v="686.4"/>
    <n v="0.26"/>
    <x v="1"/>
    <s v="Nike Zoom Gravity"/>
    <s v="BQ3202-011"/>
  </r>
  <r>
    <s v="NIKE"/>
    <n v="1128299"/>
    <d v="2021-03-16T00:00:00"/>
    <s v="Southeast"/>
    <s v="Florida"/>
    <s v="Orlando"/>
    <n v="131"/>
    <n v="2955.36"/>
    <n v="0.47"/>
    <x v="1"/>
    <s v="Nike Air Max 270 React ENG"/>
    <s v="CD0113-400"/>
  </r>
  <r>
    <s v="NIKE"/>
    <n v="1128299"/>
    <d v="2021-04-17T00:00:00"/>
    <s v="Southeast"/>
    <s v="Florida"/>
    <s v="Orlando"/>
    <n v="171"/>
    <n v="2893.32"/>
    <n v="0.36"/>
    <x v="1"/>
    <s v="Nike Air Force 1 Type"/>
    <s v="CQ2344-100"/>
  </r>
  <r>
    <s v="NIKE"/>
    <n v="1128299"/>
    <d v="2021-04-17T00:00:00"/>
    <s v="Southeast"/>
    <s v="Florida"/>
    <s v="Orlando"/>
    <n v="105"/>
    <n v="1445.85"/>
    <n v="0.27"/>
    <x v="1"/>
    <s v="Nike Air Max 270 React"/>
    <s v="AO4971-700"/>
  </r>
  <r>
    <s v="NIKE"/>
    <n v="1128299"/>
    <d v="2021-04-17T00:00:00"/>
    <s v="Southeast"/>
    <s v="Florida"/>
    <s v="Orlando"/>
    <n v="132"/>
    <n v="2199.12"/>
    <n v="0.34"/>
    <x v="1"/>
    <s v="Nike React Presto"/>
    <s v="AV2605-101"/>
  </r>
  <r>
    <s v="NIKE"/>
    <n v="1128299"/>
    <d v="2021-04-17T00:00:00"/>
    <s v="Southeast"/>
    <s v="Florida"/>
    <s v="Orlando"/>
    <n v="90"/>
    <n v="1291.5"/>
    <n v="0.35"/>
    <x v="1"/>
    <s v="Nike Legend React"/>
    <s v="AA1625-009"/>
  </r>
  <r>
    <s v="NIKE"/>
    <n v="1128299"/>
    <d v="2021-04-17T00:00:00"/>
    <s v="Southeast"/>
    <s v="Florida"/>
    <s v="Orlando"/>
    <n v="60"/>
    <n v="620.4"/>
    <n v="0.22"/>
    <x v="1"/>
    <s v="Air Jordan 1 Low SE"/>
    <s v="CK3022-005"/>
  </r>
  <r>
    <s v="NIKE"/>
    <n v="1128299"/>
    <d v="2021-04-17T00:00:00"/>
    <s v="Southeast"/>
    <s v="Florida"/>
    <s v="Orlando"/>
    <n v="113"/>
    <n v="3220.5"/>
    <n v="0.5"/>
    <x v="1"/>
    <s v="NikeCourt Air Max Wildcard"/>
    <s v="AO7351-104"/>
  </r>
  <r>
    <s v="NIKE"/>
    <n v="1128299"/>
    <d v="2021-05-18T00:00:00"/>
    <s v="Southeast"/>
    <s v="Florida"/>
    <s v="Orlando"/>
    <n v="201"/>
    <n v="2918.52"/>
    <n v="0.33"/>
    <x v="1"/>
    <s v="Nike Blazer Low"/>
    <s v="AJ9515-001"/>
  </r>
  <r>
    <s v="NIKE"/>
    <n v="1128299"/>
    <d v="2021-05-18T00:00:00"/>
    <s v="Southeast"/>
    <s v="Florida"/>
    <s v="Orlando"/>
    <n v="132"/>
    <n v="1700.16"/>
    <n v="0.28000000000000003"/>
    <x v="1"/>
    <s v="Zoom LeBron 3 QS"/>
    <s v="AO2434-101"/>
  </r>
  <r>
    <s v="NIKE"/>
    <n v="1128299"/>
    <d v="2021-05-18T00:00:00"/>
    <s v="Southeast"/>
    <s v="Florida"/>
    <s v="Orlando"/>
    <n v="132"/>
    <n v="2185.92"/>
    <n v="0.36"/>
    <x v="1"/>
    <s v="Nike Free Metcon 3"/>
    <s v="CJ0861-010"/>
  </r>
  <r>
    <s v="NIKE"/>
    <n v="1128299"/>
    <d v="2021-05-18T00:00:00"/>
    <s v="Southeast"/>
    <s v="Florida"/>
    <s v="Orlando"/>
    <n v="107"/>
    <n v="1418.82"/>
    <n v="0.34"/>
    <x v="1"/>
    <s v="KD Trey 5 VII EP"/>
    <s v="AT1198-401"/>
  </r>
  <r>
    <s v="NIKE"/>
    <n v="1128299"/>
    <d v="2021-05-18T00:00:00"/>
    <s v="Southeast"/>
    <s v="Florida"/>
    <s v="Orlando"/>
    <n v="68"/>
    <n v="714"/>
    <n v="0.25"/>
    <x v="1"/>
    <s v="Nike Mercurial Vapor 13 Academy TF"/>
    <s v="AT7996-606"/>
  </r>
  <r>
    <s v="NIKE"/>
    <n v="1128299"/>
    <d v="2021-05-18T00:00:00"/>
    <s v="Southeast"/>
    <s v="Florida"/>
    <s v="Orlando"/>
    <n v="173"/>
    <n v="3902.88"/>
    <n v="0.47"/>
    <x v="1"/>
    <s v="Jordan React Havoc SE"/>
    <s v="CK2772-101"/>
  </r>
  <r>
    <s v="NIKE"/>
    <n v="1128299"/>
    <d v="2021-06-17T00:00:00"/>
    <s v="Southeast"/>
    <s v="Florida"/>
    <s v="Orlando"/>
    <n v="272"/>
    <n v="4352"/>
    <n v="0.32"/>
    <x v="1"/>
    <s v="Nike SB Air Max Stefan Janoski 2"/>
    <s v="AQ7477-009"/>
  </r>
  <r>
    <s v="NIKE"/>
    <n v="1128299"/>
    <d v="2021-06-17T00:00:00"/>
    <s v="Southeast"/>
    <s v="Florida"/>
    <s v="Orlando"/>
    <n v="224"/>
    <n v="3442.88"/>
    <n v="0.28999999999999998"/>
    <x v="1"/>
    <s v="Nike Free RN Flyknit 3.0"/>
    <s v="AQ5707-001"/>
  </r>
  <r>
    <s v="NIKE"/>
    <n v="1128299"/>
    <d v="2021-06-17T00:00:00"/>
    <s v="Southeast"/>
    <s v="Florida"/>
    <s v="Orlando"/>
    <n v="238"/>
    <n v="4712.3999999999996"/>
    <n v="0.33"/>
    <x v="1"/>
    <s v="Nike ISPA Joyride Envelope"/>
    <s v="BV4584-001"/>
  </r>
  <r>
    <s v="NIKE"/>
    <n v="1128299"/>
    <d v="2021-06-17T00:00:00"/>
    <s v="Southeast"/>
    <s v="Florida"/>
    <s v="Orlando"/>
    <n v="196"/>
    <n v="4786.32"/>
    <n v="0.37"/>
    <x v="1"/>
    <s v="Nike Mercurial Superfly 7 Elite SE FG"/>
    <s v="CD6721-808"/>
  </r>
  <r>
    <s v="NIKE"/>
    <n v="1128299"/>
    <d v="2021-06-17T00:00:00"/>
    <s v="Southeast"/>
    <s v="Florida"/>
    <s v="Orlando"/>
    <n v="153"/>
    <n v="2389.86"/>
    <n v="0.22"/>
    <x v="1"/>
    <s v="Nike Phantom Venom Academy FG"/>
    <s v="AO0566-606"/>
  </r>
  <r>
    <s v="NIKE"/>
    <n v="1128299"/>
    <d v="2021-06-17T00:00:00"/>
    <s v="Southeast"/>
    <s v="Florida"/>
    <s v="Orlando"/>
    <n v="248"/>
    <n v="8625.44"/>
    <n v="0.47"/>
    <x v="1"/>
    <s v="Nike Air Ghost Racer"/>
    <s v="AT5410-003"/>
  </r>
  <r>
    <s v="NIKE"/>
    <n v="1128299"/>
    <d v="2021-07-16T00:00:00"/>
    <s v="Southeast"/>
    <s v="Florida"/>
    <s v="Orlando"/>
    <n v="297"/>
    <n v="7472.52"/>
    <n v="0.37"/>
    <x v="1"/>
    <s v="Nike ACG Air Terra Antarktik"/>
    <s v="BV6348-300"/>
  </r>
  <r>
    <s v="NIKE"/>
    <n v="1128299"/>
    <d v="2021-07-16T00:00:00"/>
    <s v="Southeast"/>
    <s v="Florida"/>
    <s v="Orlando"/>
    <n v="263"/>
    <n v="5449.36"/>
    <n v="0.28000000000000003"/>
    <x v="1"/>
    <s v="Nike Air Max 2 Light"/>
    <s v="CI3703-401"/>
  </r>
  <r>
    <s v="NIKE"/>
    <n v="1128299"/>
    <d v="2021-07-16T00:00:00"/>
    <s v="Southeast"/>
    <s v="Florida"/>
    <s v="Orlando"/>
    <n v="238"/>
    <n v="5826.24"/>
    <n v="0.34"/>
    <x v="1"/>
    <s v="Nike Mercurial Superfly 7 Academy MG"/>
    <s v="AT7946-414"/>
  </r>
  <r>
    <s v="NIKE"/>
    <n v="1128299"/>
    <d v="2021-07-16T00:00:00"/>
    <s v="Southeast"/>
    <s v="Florida"/>
    <s v="Orlando"/>
    <n v="186"/>
    <n v="3621.42"/>
    <n v="0.33"/>
    <x v="1"/>
    <s v="Nike AlphaDunk"/>
    <s v="BQ5401-001"/>
  </r>
  <r>
    <s v="NIKE"/>
    <n v="1128299"/>
    <d v="2021-07-16T00:00:00"/>
    <s v="Southeast"/>
    <s v="Florida"/>
    <s v="Orlando"/>
    <n v="208"/>
    <n v="3111.68"/>
    <n v="0.22"/>
    <x v="1"/>
    <s v="Nike Daybreak SP"/>
    <s v="BV7725-500"/>
  </r>
  <r>
    <s v="NIKE"/>
    <n v="1128299"/>
    <d v="2021-07-16T00:00:00"/>
    <s v="Southeast"/>
    <s v="Florida"/>
    <s v="Orlando"/>
    <n v="195"/>
    <n v="6873.75"/>
    <n v="0.47"/>
    <x v="1"/>
    <s v="Nike x MMW Joyride CC3 Setter"/>
    <s v="CU7623-002"/>
  </r>
  <r>
    <s v="NIKE"/>
    <n v="1128299"/>
    <d v="2021-08-17T00:00:00"/>
    <s v="Southeast"/>
    <s v="Florida"/>
    <s v="Orlando"/>
    <n v="255"/>
    <n v="6242.4"/>
    <n v="0.36"/>
    <x v="1"/>
    <s v="Nike Air Max 95 SP"/>
    <s v="CK5669-400"/>
  </r>
  <r>
    <s v="NIKE"/>
    <n v="1128299"/>
    <d v="2021-08-17T00:00:00"/>
    <s v="Southeast"/>
    <s v="Florida"/>
    <s v="Orlando"/>
    <n v="272"/>
    <n v="4406.3999999999996"/>
    <n v="0.27"/>
    <x v="1"/>
    <s v="Nike SB Blazer Low GT"/>
    <s v="704939-103"/>
  </r>
  <r>
    <s v="NIKE"/>
    <n v="1128299"/>
    <d v="2021-08-17T00:00:00"/>
    <s v="Southeast"/>
    <s v="Florida"/>
    <s v="Orlando"/>
    <n v="231"/>
    <n v="4726.26"/>
    <n v="0.33"/>
    <x v="1"/>
    <s v="LeBron 17 Monstars"/>
    <s v="CD5050-400"/>
  </r>
  <r>
    <s v="NIKE"/>
    <n v="1128299"/>
    <d v="2021-08-17T00:00:00"/>
    <s v="Southeast"/>
    <s v="Florida"/>
    <s v="Orlando"/>
    <n v="147"/>
    <n v="3104.64"/>
    <n v="0.33"/>
    <x v="1"/>
    <s v="Kyrie 5 x Bandulu"/>
    <s v="CK5836-100"/>
  </r>
  <r>
    <s v="NIKE"/>
    <n v="1128299"/>
    <d v="2021-08-17T00:00:00"/>
    <s v="Southeast"/>
    <s v="Florida"/>
    <s v="Orlando"/>
    <n v="166"/>
    <n v="2509.92"/>
    <n v="0.24"/>
    <x v="1"/>
    <s v="Nike Air Max Impact"/>
    <s v="CI1396-600"/>
  </r>
  <r>
    <s v="NIKE"/>
    <n v="1128299"/>
    <d v="2021-08-17T00:00:00"/>
    <s v="Southeast"/>
    <s v="Florida"/>
    <s v="Orlando"/>
    <n v="96"/>
    <n v="2822.4"/>
    <n v="0.49"/>
    <x v="1"/>
    <s v="Nike Air Max 90 QS"/>
    <s v="CD0916-001"/>
  </r>
  <r>
    <s v="NIKE"/>
    <n v="1128299"/>
    <d v="2021-09-18T00:00:00"/>
    <s v="Southeast"/>
    <s v="Florida"/>
    <s v="Orlando"/>
    <n v="155"/>
    <n v="2523.4"/>
    <n v="0.37"/>
    <x v="1"/>
    <s v="Nike React Element 55 SE"/>
    <s v="BV1507-001"/>
  </r>
  <r>
    <s v="NIKE"/>
    <n v="1128299"/>
    <d v="2021-09-18T00:00:00"/>
    <s v="Southeast"/>
    <s v="Florida"/>
    <s v="Orlando"/>
    <n v="150"/>
    <n v="2092.5"/>
    <n v="0.31"/>
    <x v="1"/>
    <s v="Jordan Proto-Max 720"/>
    <s v="BQ6623-070"/>
  </r>
  <r>
    <s v="NIKE"/>
    <n v="1128299"/>
    <d v="2021-09-18T00:00:00"/>
    <s v="Southeast"/>
    <s v="Florida"/>
    <s v="Orlando"/>
    <n v="96"/>
    <n v="1235.52"/>
    <n v="0.33"/>
    <x v="1"/>
    <s v="Nike Phantom Vision 2 Academy Dynamic Fit MG"/>
    <s v="CD4156-606"/>
  </r>
  <r>
    <s v="NIKE"/>
    <n v="1128299"/>
    <d v="2021-09-18T00:00:00"/>
    <s v="Southeast"/>
    <s v="Florida"/>
    <s v="Orlando"/>
    <n v="78"/>
    <n v="1269.8399999999999"/>
    <n v="0.37"/>
    <x v="1"/>
    <s v="Nike React Element 55 SE"/>
    <s v="CI3831-200"/>
  </r>
  <r>
    <s v="NIKE"/>
    <n v="1128299"/>
    <d v="2021-09-18T00:00:00"/>
    <s v="Southeast"/>
    <s v="Florida"/>
    <s v="Orlando"/>
    <n v="94"/>
    <n v="1167.48"/>
    <n v="0.23"/>
    <x v="1"/>
    <s v="Nike Air Max2 Light"/>
    <s v="AO1741-003"/>
  </r>
  <r>
    <s v="NIKE"/>
    <n v="1128299"/>
    <d v="2021-09-18T00:00:00"/>
    <s v="Southeast"/>
    <s v="Florida"/>
    <s v="Orlando"/>
    <n v="99"/>
    <n v="2037.42"/>
    <n v="0.49"/>
    <x v="1"/>
    <s v="Nike Air Max 270"/>
    <s v="AH8050-100"/>
  </r>
  <r>
    <s v="NIKE"/>
    <n v="1128299"/>
    <d v="2021-10-17T00:00:00"/>
    <s v="Southeast"/>
    <s v="Florida"/>
    <s v="Orlando"/>
    <n v="140"/>
    <n v="2020.2"/>
    <n v="0.37"/>
    <x v="1"/>
    <s v="Nike Phantom Vision 2 Club Dynamic Fit MG"/>
    <s v="CD4159-606"/>
  </r>
  <r>
    <s v="NIKE"/>
    <n v="1128299"/>
    <d v="2021-10-17T00:00:00"/>
    <s v="Southeast"/>
    <s v="Florida"/>
    <s v="Orlando"/>
    <n v="190"/>
    <n v="2369.3000000000002"/>
    <n v="0.28999999999999998"/>
    <x v="1"/>
    <s v="Nike Air Force 1 '07 LV8"/>
    <s v="CK4363-100"/>
  </r>
  <r>
    <s v="NIKE"/>
    <n v="1128299"/>
    <d v="2021-10-17T00:00:00"/>
    <s v="Southeast"/>
    <s v="Florida"/>
    <s v="Orlando"/>
    <n v="128"/>
    <n v="1871.36"/>
    <n v="0.34"/>
    <x v="1"/>
    <s v="Nike Air Max 90"/>
    <s v="CN8490-100"/>
  </r>
  <r>
    <s v="NIKE"/>
    <n v="1128299"/>
    <d v="2021-10-17T00:00:00"/>
    <s v="Southeast"/>
    <s v="Florida"/>
    <s v="Orlando"/>
    <n v="120"/>
    <n v="1680"/>
    <n v="0.35"/>
    <x v="1"/>
    <s v="Nike Free RN 5.0 2020"/>
    <s v="CI9921-001"/>
  </r>
  <r>
    <s v="NIKE"/>
    <n v="1128299"/>
    <d v="2021-10-17T00:00:00"/>
    <s v="Southeast"/>
    <s v="Florida"/>
    <s v="Orlando"/>
    <n v="116"/>
    <n v="1199.44"/>
    <n v="0.22"/>
    <x v="1"/>
    <s v="Nike Phantom Vision Academy Dynamic Fit TF"/>
    <s v="AO3269-717"/>
  </r>
  <r>
    <s v="NIKE"/>
    <n v="1128299"/>
    <d v="2021-10-17T00:00:00"/>
    <s v="Southeast"/>
    <s v="Florida"/>
    <s v="Orlando"/>
    <n v="140"/>
    <n v="3858.4"/>
    <n v="0.52"/>
    <x v="1"/>
    <s v="Nike ACG MOC 3.0"/>
    <s v="CI9367-301"/>
  </r>
  <r>
    <s v="NIKE"/>
    <n v="1128299"/>
    <d v="2021-11-17T00:00:00"/>
    <s v="Southeast"/>
    <s v="Florida"/>
    <s v="Orlando"/>
    <n v="188"/>
    <n v="2620.7199999999998"/>
    <n v="0.34"/>
    <x v="1"/>
    <s v="Nike Mercurial Vapor 13 Academy Neymar Jr. MG"/>
    <s v="AT7960-104"/>
  </r>
  <r>
    <s v="NIKE"/>
    <n v="1128299"/>
    <d v="2021-11-17T00:00:00"/>
    <s v="Southeast"/>
    <s v="Florida"/>
    <s v="Orlando"/>
    <n v="231"/>
    <n v="3400.32"/>
    <n v="0.32"/>
    <x v="1"/>
    <s v="Nike Air DSVM"/>
    <s v="AT8179-100"/>
  </r>
  <r>
    <s v="NIKE"/>
    <n v="1128299"/>
    <d v="2021-11-17T00:00:00"/>
    <s v="Southeast"/>
    <s v="Florida"/>
    <s v="Orlando"/>
    <n v="173"/>
    <n v="2816.44"/>
    <n v="0.37"/>
    <x v="1"/>
    <s v="Nike x Carhartt WIP Air Max 95"/>
    <s v="AV3866-001"/>
  </r>
  <r>
    <s v="NIKE"/>
    <n v="1128299"/>
    <d v="2021-11-17T00:00:00"/>
    <s v="Southeast"/>
    <s v="Florida"/>
    <s v="Orlando"/>
    <n v="170"/>
    <n v="2716.6"/>
    <n v="0.34"/>
    <x v="1"/>
    <s v="Nike Odyssey React Flyknit 2"/>
    <s v="AH1015-010"/>
  </r>
  <r>
    <s v="NIKE"/>
    <n v="1128299"/>
    <d v="2021-11-17T00:00:00"/>
    <s v="Southeast"/>
    <s v="Florida"/>
    <s v="Orlando"/>
    <n v="147"/>
    <n v="2302.02"/>
    <n v="0.27"/>
    <x v="1"/>
    <s v="Nike Tiempo Legend 8 Elite FG"/>
    <s v="AT5293-004"/>
  </r>
  <r>
    <s v="NIKE"/>
    <n v="1128299"/>
    <d v="2021-11-17T00:00:00"/>
    <s v="Southeast"/>
    <s v="Florida"/>
    <s v="Orlando"/>
    <n v="198"/>
    <n v="6534"/>
    <n v="0.5"/>
    <x v="1"/>
    <s v="Nike Mercurial Superfly 7 Club MG"/>
    <s v="AT7949-606"/>
  </r>
  <r>
    <s v="NIKE"/>
    <n v="1128299"/>
    <d v="2021-12-16T00:00:00"/>
    <s v="Southeast"/>
    <s v="Florida"/>
    <s v="Orlando"/>
    <n v="280"/>
    <n v="5846.4"/>
    <n v="0.36"/>
    <x v="1"/>
    <s v="Nike Joyride CC3 Setter"/>
    <s v="AT6395-002"/>
  </r>
  <r>
    <s v="NIKE"/>
    <n v="1128299"/>
    <d v="2021-12-16T00:00:00"/>
    <s v="Southeast"/>
    <s v="Florida"/>
    <s v="Orlando"/>
    <n v="256"/>
    <n v="4364.8"/>
    <n v="0.31"/>
    <x v="1"/>
    <s v="Nike Renew Run"/>
    <s v="CK6357-005"/>
  </r>
  <r>
    <s v="NIKE"/>
    <n v="1128299"/>
    <d v="2021-12-16T00:00:00"/>
    <s v="Southeast"/>
    <s v="Florida"/>
    <s v="Orlando"/>
    <n v="204"/>
    <n v="4308.4799999999996"/>
    <n v="0.33"/>
    <x v="1"/>
    <s v="Nike React Ianga"/>
    <s v="AV5555-001"/>
  </r>
  <r>
    <s v="NIKE"/>
    <n v="1128299"/>
    <d v="2021-12-16T00:00:00"/>
    <s v="Southeast"/>
    <s v="Florida"/>
    <s v="Orlando"/>
    <n v="204"/>
    <n v="4022.88"/>
    <n v="0.34"/>
    <x v="1"/>
    <s v="Air Jordan 10 Retro"/>
    <s v="310805-137"/>
  </r>
  <r>
    <s v="NIKE"/>
    <n v="1128299"/>
    <d v="2021-12-16T00:00:00"/>
    <s v="Southeast"/>
    <s v="Florida"/>
    <s v="Orlando"/>
    <n v="179"/>
    <n v="2978.56"/>
    <n v="0.26"/>
    <x v="1"/>
    <s v="Air Jordan 12 Retro"/>
    <s v="130690-017"/>
  </r>
  <r>
    <s v="NIKE"/>
    <n v="1128299"/>
    <d v="2021-12-16T00:00:00"/>
    <s v="Southeast"/>
    <s v="Florida"/>
    <s v="Orlando"/>
    <n v="200"/>
    <n v="6144"/>
    <n v="0.48"/>
    <x v="1"/>
    <s v="Nike Air Max 270 React"/>
    <s v="CT1264-101"/>
  </r>
  <r>
    <s v="NIKE"/>
    <n v="1185732"/>
    <d v="2021-01-12T00:00:00"/>
    <s v="Southeast"/>
    <s v="Florida"/>
    <s v="Orlando"/>
    <n v="272"/>
    <n v="4161.6000000000004"/>
    <n v="0.51"/>
    <x v="1"/>
    <s v="Nike Air Max 200 SP"/>
    <s v="CK5668-600"/>
  </r>
  <r>
    <s v="NIKE"/>
    <n v="1185732"/>
    <d v="2021-01-12T00:00:00"/>
    <s v="Southeast"/>
    <s v="Florida"/>
    <s v="Orlando"/>
    <n v="221"/>
    <n v="3182.4"/>
    <n v="0.4"/>
    <x v="1"/>
    <s v="Nike Mercurial Superfly 7 Academy MDS MG"/>
    <s v="BQ5427-401"/>
  </r>
  <r>
    <s v="NIKE"/>
    <n v="1185732"/>
    <d v="2021-01-12T00:00:00"/>
    <s v="Southeast"/>
    <s v="Florida"/>
    <s v="Orlando"/>
    <n v="202"/>
    <n v="1523.08"/>
    <n v="0.28999999999999998"/>
    <x v="1"/>
    <s v="Nike Air Zoom Winflo 6"/>
    <s v="AQ7497-300"/>
  </r>
  <r>
    <s v="NIKE"/>
    <n v="1185732"/>
    <d v="2021-01-12T00:00:00"/>
    <s v="Southeast"/>
    <s v="Florida"/>
    <s v="Orlando"/>
    <n v="170"/>
    <n v="1887"/>
    <n v="0.37"/>
    <x v="1"/>
    <s v="Nike Air Max 97"/>
    <s v="CT4526-100"/>
  </r>
  <r>
    <s v="NIKE"/>
    <n v="1185732"/>
    <d v="2021-01-12T00:00:00"/>
    <s v="Southeast"/>
    <s v="Florida"/>
    <s v="Orlando"/>
    <n v="193"/>
    <n v="2848.68"/>
    <n v="0.41"/>
    <x v="1"/>
    <s v="Nike Mercurial Vapor XII Club MG"/>
    <s v="AH7378-801"/>
  </r>
  <r>
    <s v="NIKE"/>
    <n v="1185732"/>
    <d v="2021-01-12T00:00:00"/>
    <s v="Southeast"/>
    <s v="Florida"/>
    <s v="Orlando"/>
    <n v="221"/>
    <n v="4254.25"/>
    <n v="0.55000000000000004"/>
    <x v="1"/>
    <s v="Nike Zoom Fly 3 Premium"/>
    <s v="CJ0404-001"/>
  </r>
  <r>
    <s v="NIKE"/>
    <n v="1185732"/>
    <d v="2021-02-10T00:00:00"/>
    <s v="Southeast"/>
    <s v="Florida"/>
    <s v="Orlando"/>
    <n v="288"/>
    <n v="4872.96"/>
    <n v="0.47"/>
    <x v="1"/>
    <s v="Nike MX-720-818"/>
    <s v="CI3871-300"/>
  </r>
  <r>
    <s v="NIKE"/>
    <n v="1185732"/>
    <d v="2021-02-10T00:00:00"/>
    <s v="Southeast"/>
    <s v="Florida"/>
    <s v="Orlando"/>
    <n v="165"/>
    <n v="2097.15"/>
    <n v="0.41"/>
    <x v="1"/>
    <s v="Nike React Element 55"/>
    <s v="BQ2728-012"/>
  </r>
  <r>
    <s v="NIKE"/>
    <n v="1185732"/>
    <d v="2021-02-10T00:00:00"/>
    <s v="Southeast"/>
    <s v="Florida"/>
    <s v="Orlando"/>
    <n v="204"/>
    <n v="1501.44"/>
    <n v="0.32"/>
    <x v="1"/>
    <s v="Nike SB Charge Slip Premium"/>
    <s v="CT3110-400"/>
  </r>
  <r>
    <s v="NIKE"/>
    <n v="1128299"/>
    <d v="2021-02-24T00:00:00"/>
    <s v="Southeast"/>
    <s v="Virginia"/>
    <s v="Richmond"/>
    <n v="64"/>
    <n v="734.72"/>
    <n v="0.41"/>
    <x v="1"/>
    <s v="Nike Free RN 5.0 2020"/>
    <s v="CJ0270-601"/>
  </r>
  <r>
    <s v="NIKE"/>
    <n v="1128299"/>
    <d v="2021-02-24T00:00:00"/>
    <s v="Southeast"/>
    <s v="Virginia"/>
    <s v="Richmond"/>
    <n v="39"/>
    <n v="508.95"/>
    <n v="0.45"/>
    <x v="1"/>
    <s v="Nike ZoomX Vista Grind"/>
    <s v="CT8919-700"/>
  </r>
  <r>
    <s v="NIKE"/>
    <n v="1128299"/>
    <d v="2021-02-24T00:00:00"/>
    <s v="Southeast"/>
    <s v="Virginia"/>
    <s v="Richmond"/>
    <n v="107"/>
    <n v="1155.5999999999999"/>
    <n v="0.36"/>
    <x v="1"/>
    <s v="Nike Air Force 1 React"/>
    <s v="CT1020-001"/>
  </r>
  <r>
    <s v="NIKE"/>
    <n v="1128299"/>
    <d v="2021-03-23T00:00:00"/>
    <s v="Southeast"/>
    <s v="Virginia"/>
    <s v="Richmond"/>
    <n v="162"/>
    <n v="1846.8"/>
    <n v="0.38"/>
    <x v="1"/>
    <s v="PG 4 EP"/>
    <s v="CD5082-001"/>
  </r>
  <r>
    <s v="NIKE"/>
    <n v="1128299"/>
    <d v="2021-03-23T00:00:00"/>
    <s v="Southeast"/>
    <s v="Virginia"/>
    <s v="Richmond"/>
    <n v="98"/>
    <n v="1406.3"/>
    <n v="0.41"/>
    <x v="1"/>
    <s v="Nike Air Zoom Pegasus 36"/>
    <s v="BV5739-500"/>
  </r>
  <r>
    <s v="NIKE"/>
    <n v="1128299"/>
    <d v="2021-03-23T00:00:00"/>
    <s v="Southeast"/>
    <s v="Virginia"/>
    <s v="Richmond"/>
    <n v="112"/>
    <n v="1974.56"/>
    <n v="0.41"/>
    <x v="1"/>
    <s v="Nike Air Max 2090"/>
    <s v="CW4286-100"/>
  </r>
  <r>
    <s v="NIKE"/>
    <n v="1128299"/>
    <d v="2021-03-23T00:00:00"/>
    <s v="Southeast"/>
    <s v="Virginia"/>
    <s v="Richmond"/>
    <n v="78"/>
    <n v="1155.96"/>
    <n v="0.39"/>
    <x v="1"/>
    <s v="Nike Air Force 1 '07 LV8"/>
    <s v="CD0887-201"/>
  </r>
  <r>
    <s v="NIKE"/>
    <n v="1128299"/>
    <d v="2021-03-23T00:00:00"/>
    <s v="Southeast"/>
    <s v="Virginia"/>
    <s v="Richmond"/>
    <n v="33"/>
    <n v="595.98"/>
    <n v="0.42"/>
    <x v="1"/>
    <s v="Kyrie 6 AS EP"/>
    <s v="CD5028-900"/>
  </r>
  <r>
    <s v="NIKE"/>
    <n v="1128299"/>
    <d v="2021-03-23T00:00:00"/>
    <s v="Southeast"/>
    <s v="Virginia"/>
    <s v="Richmond"/>
    <n v="102"/>
    <n v="1285.2"/>
    <n v="0.36"/>
    <x v="1"/>
    <s v="Nike Air VaporMax Flyknit 3"/>
    <s v="AJ6900-102"/>
  </r>
  <r>
    <s v="NIKE"/>
    <n v="1128299"/>
    <d v="2021-04-24T00:00:00"/>
    <s v="Southeast"/>
    <s v="Virginia"/>
    <s v="Richmond"/>
    <n v="147"/>
    <n v="2066.8200000000002"/>
    <n v="0.37"/>
    <x v="1"/>
    <s v="Nike Air Max Verona"/>
    <s v="CI9842-500"/>
  </r>
  <r>
    <s v="NIKE"/>
    <n v="1128299"/>
    <d v="2021-04-24T00:00:00"/>
    <s v="Southeast"/>
    <s v="Virginia"/>
    <s v="Richmond"/>
    <n v="85"/>
    <n v="1533.4"/>
    <n v="0.41"/>
    <x v="1"/>
    <s v="Nike Air Force 1 Shadow"/>
    <s v="CI0919-100"/>
  </r>
  <r>
    <s v="NIKE"/>
    <n v="1128299"/>
    <d v="2021-04-24T00:00:00"/>
    <s v="Southeast"/>
    <s v="Virginia"/>
    <s v="Richmond"/>
    <n v="114"/>
    <n v="1729.38"/>
    <n v="0.37"/>
    <x v="1"/>
    <s v="Nike Air Max Verona"/>
    <s v="CK7200-800"/>
  </r>
  <r>
    <s v="NIKE"/>
    <n v="1128299"/>
    <d v="2021-04-24T00:00:00"/>
    <s v="Southeast"/>
    <s v="Virginia"/>
    <s v="Richmond"/>
    <n v="68"/>
    <n v="913.92"/>
    <n v="0.42"/>
    <x v="1"/>
    <s v="Nike Air Tailwind 79"/>
    <s v="487754-303"/>
  </r>
  <r>
    <s v="NIKE"/>
    <n v="1128299"/>
    <d v="2021-04-24T00:00:00"/>
    <s v="Southeast"/>
    <s v="Virginia"/>
    <s v="Richmond"/>
    <n v="40"/>
    <n v="672"/>
    <n v="0.42"/>
    <x v="1"/>
    <s v="Nike TiempoX Lunar Legend VII Pro TF"/>
    <s v="AH7249-118"/>
  </r>
  <r>
    <s v="NIKE"/>
    <n v="1128299"/>
    <d v="2021-04-24T00:00:00"/>
    <s v="Southeast"/>
    <s v="Virginia"/>
    <s v="Richmond"/>
    <n v="90"/>
    <n v="1522.8"/>
    <n v="0.36"/>
    <x v="1"/>
    <s v="Nike Air Max Plus III"/>
    <s v="CJ9684-001"/>
  </r>
  <r>
    <s v="NIKE"/>
    <n v="1128299"/>
    <d v="2021-05-25T00:00:00"/>
    <s v="Southeast"/>
    <s v="Virginia"/>
    <s v="Richmond"/>
    <n v="175"/>
    <n v="2730"/>
    <n v="0.4"/>
    <x v="1"/>
    <s v="Nike Zoom 2K"/>
    <s v="AO0354-108"/>
  </r>
  <r>
    <s v="NIKE"/>
    <n v="1128299"/>
    <d v="2021-05-25T00:00:00"/>
    <s v="Southeast"/>
    <s v="Virginia"/>
    <s v="Richmond"/>
    <n v="105"/>
    <n v="1722"/>
    <n v="0.41"/>
    <x v="1"/>
    <s v="Nike Zoom Pegasus Turbo 2"/>
    <s v="AT2863-100"/>
  </r>
  <r>
    <s v="NIKE"/>
    <n v="1128299"/>
    <d v="2021-05-25T00:00:00"/>
    <s v="Southeast"/>
    <s v="Virginia"/>
    <s v="Richmond"/>
    <n v="109"/>
    <n v="1492.21"/>
    <n v="0.37"/>
    <x v="1"/>
    <s v="Nike Kawa Shower"/>
    <s v="832528-001"/>
  </r>
  <r>
    <s v="NIKE"/>
    <n v="1128299"/>
    <d v="2021-05-25T00:00:00"/>
    <s v="Southeast"/>
    <s v="Virginia"/>
    <s v="Richmond"/>
    <n v="85"/>
    <n v="1065.9000000000001"/>
    <n v="0.38"/>
    <x v="1"/>
    <s v="Nike React Infinity Run Flyknit"/>
    <s v="CD4371-001"/>
  </r>
  <r>
    <s v="NIKE"/>
    <n v="1128299"/>
    <d v="2021-05-25T00:00:00"/>
    <s v="Southeast"/>
    <s v="Virginia"/>
    <s v="Richmond"/>
    <n v="54"/>
    <n v="789.48"/>
    <n v="0.43"/>
    <x v="1"/>
    <s v="Air Jordan XXXIII"/>
    <s v="AQ8830-016"/>
  </r>
  <r>
    <s v="NIKE"/>
    <n v="1128299"/>
    <d v="2021-05-25T00:00:00"/>
    <s v="Southeast"/>
    <s v="Virginia"/>
    <s v="Richmond"/>
    <n v="168"/>
    <n v="2587.1999999999998"/>
    <n v="0.35"/>
    <x v="1"/>
    <s v="Nike Odyssey React"/>
    <s v="AO9819-001"/>
  </r>
  <r>
    <s v="NIKE"/>
    <n v="1128299"/>
    <d v="2021-06-24T00:00:00"/>
    <s v="Southeast"/>
    <s v="Virginia"/>
    <s v="Richmond"/>
    <n v="233"/>
    <n v="3189.77"/>
    <n v="0.37"/>
    <x v="1"/>
    <s v="Nike Air Max 1 DNA Ch. 1"/>
    <s v="AR3863-101"/>
  </r>
  <r>
    <s v="NIKE"/>
    <n v="1128299"/>
    <d v="2021-06-24T00:00:00"/>
    <s v="Southeast"/>
    <s v="Virginia"/>
    <s v="Richmond"/>
    <n v="221"/>
    <n v="4077.45"/>
    <n v="0.41"/>
    <x v="1"/>
    <s v="Nike Joyride Flyknit AW"/>
    <s v="CI3706-100"/>
  </r>
  <r>
    <s v="NIKE"/>
    <n v="1128299"/>
    <d v="2021-06-24T00:00:00"/>
    <s v="Southeast"/>
    <s v="Virginia"/>
    <s v="Richmond"/>
    <n v="208"/>
    <n v="4463.68"/>
    <n v="0.37"/>
    <x v="1"/>
    <s v="Nike Legend React 2"/>
    <s v="AT1369-103"/>
  </r>
  <r>
    <s v="NIKE"/>
    <n v="1128299"/>
    <d v="2021-06-24T00:00:00"/>
    <s v="Southeast"/>
    <s v="Virginia"/>
    <s v="Richmond"/>
    <n v="184"/>
    <n v="4601.84"/>
    <n v="0.41"/>
    <x v="1"/>
    <s v="Nike Metcon 5"/>
    <s v="AQ1189-009"/>
  </r>
  <r>
    <s v="NIKE"/>
    <n v="1128299"/>
    <d v="2021-06-24T00:00:00"/>
    <s v="Southeast"/>
    <s v="Virginia"/>
    <s v="Richmond"/>
    <n v="128"/>
    <n v="4003.84"/>
    <n v="0.46"/>
    <x v="1"/>
    <s v="LeBron 7"/>
    <s v="CU5133-600"/>
  </r>
  <r>
    <s v="NIKE"/>
    <n v="1128299"/>
    <d v="2021-06-24T00:00:00"/>
    <s v="Southeast"/>
    <s v="Virginia"/>
    <s v="Richmond"/>
    <n v="231"/>
    <n v="7008.54"/>
    <n v="0.37"/>
    <x v="1"/>
    <s v="Nike Air VaporMax 360"/>
    <s v="CK9670-100"/>
  </r>
  <r>
    <s v="NIKE"/>
    <n v="1128299"/>
    <d v="2021-07-23T00:00:00"/>
    <s v="Southeast"/>
    <s v="Virginia"/>
    <s v="Richmond"/>
    <n v="272"/>
    <n v="6038.4"/>
    <n v="0.37"/>
    <x v="1"/>
    <s v="Nike Blazer Low QS Flyleather with at least 50% leather fibre"/>
    <s v="CI5546-100"/>
  </r>
  <r>
    <s v="NIKE"/>
    <n v="1128299"/>
    <d v="2021-07-23T00:00:00"/>
    <s v="Southeast"/>
    <s v="Virginia"/>
    <s v="Richmond"/>
    <n v="224"/>
    <n v="5107.2"/>
    <n v="0.38"/>
    <x v="1"/>
    <s v="Nike SB Dunk High Pro"/>
    <s v="BQ6826-003"/>
  </r>
  <r>
    <s v="NIKE"/>
    <n v="1128299"/>
    <d v="2021-07-23T00:00:00"/>
    <s v="Southeast"/>
    <s v="Virginia"/>
    <s v="Richmond"/>
    <n v="208"/>
    <n v="4900.4799999999996"/>
    <n v="0.38"/>
    <x v="1"/>
    <s v="Nike Air Max 90 FlyEase"/>
    <s v="CU0814-102"/>
  </r>
  <r>
    <s v="NIKE"/>
    <n v="1128299"/>
    <d v="2021-07-23T00:00:00"/>
    <s v="Southeast"/>
    <s v="Virginia"/>
    <s v="Richmond"/>
    <n v="187"/>
    <n v="5105.1000000000004"/>
    <n v="0.42"/>
    <x v="1"/>
    <s v="Nike Metcon 5 AMP"/>
    <s v="CD3395-006"/>
  </r>
  <r>
    <s v="NIKE"/>
    <n v="1128299"/>
    <d v="2021-07-23T00:00:00"/>
    <s v="Southeast"/>
    <s v="Virginia"/>
    <s v="Richmond"/>
    <n v="210"/>
    <n v="6501.6"/>
    <n v="0.43"/>
    <x v="1"/>
    <s v="Nike M2K Tekno"/>
    <s v="AV4789-104"/>
  </r>
  <r>
    <s v="NIKE"/>
    <n v="1128299"/>
    <d v="2021-07-23T00:00:00"/>
    <s v="Southeast"/>
    <s v="Virginia"/>
    <s v="Richmond"/>
    <n v="186"/>
    <n v="5033.16"/>
    <n v="0.33"/>
    <x v="1"/>
    <s v="Nike React Kenny 55"/>
    <s v="CJ3312-001"/>
  </r>
  <r>
    <s v="NIKE"/>
    <n v="1128299"/>
    <d v="2021-08-24T00:00:00"/>
    <s v="Southeast"/>
    <s v="Virginia"/>
    <s v="Richmond"/>
    <n v="272"/>
    <n v="7289.6"/>
    <n v="0.4"/>
    <x v="1"/>
    <s v="Nike Air VaporMax 2019"/>
    <s v="AR6631-004"/>
  </r>
  <r>
    <s v="NIKE"/>
    <n v="1128299"/>
    <d v="2021-08-24T00:00:00"/>
    <s v="Southeast"/>
    <s v="Virginia"/>
    <s v="Richmond"/>
    <n v="240"/>
    <n v="5342.4"/>
    <n v="0.42"/>
    <x v="1"/>
    <s v="Nike React Element 55"/>
    <s v="BQ6166-003"/>
  </r>
  <r>
    <s v="NIKE"/>
    <n v="1128299"/>
    <d v="2021-08-24T00:00:00"/>
    <s v="Southeast"/>
    <s v="Virginia"/>
    <s v="Richmond"/>
    <n v="215"/>
    <n v="4216.1499999999996"/>
    <n v="0.37"/>
    <x v="1"/>
    <s v="Nike Air Force 1 Low Retro"/>
    <s v="CQ0492-001"/>
  </r>
  <r>
    <s v="NIKE"/>
    <n v="1128299"/>
    <d v="2021-08-24T00:00:00"/>
    <s v="Southeast"/>
    <s v="Virginia"/>
    <s v="Richmond"/>
    <n v="136"/>
    <n v="2758.08"/>
    <n v="0.39"/>
    <x v="1"/>
    <s v="NikeCourt Zoom Cage 3"/>
    <s v="918193-700"/>
  </r>
  <r>
    <s v="NIKE"/>
    <n v="1128299"/>
    <d v="2021-08-24T00:00:00"/>
    <s v="Southeast"/>
    <s v="Virginia"/>
    <s v="Richmond"/>
    <n v="132"/>
    <n v="3029.4"/>
    <n v="0.45"/>
    <x v="1"/>
    <s v="Nike Air Max 90 Print"/>
    <s v="AQ0926-001"/>
  </r>
  <r>
    <s v="NIKE"/>
    <n v="1128299"/>
    <d v="2021-08-24T00:00:00"/>
    <s v="Southeast"/>
    <s v="Virginia"/>
    <s v="Richmond"/>
    <n v="80"/>
    <n v="1496"/>
    <n v="0.34"/>
    <x v="1"/>
    <s v="Nike Metcon Sport"/>
    <s v="AQ7489-008"/>
  </r>
  <r>
    <s v="NIKE"/>
    <n v="1128299"/>
    <d v="2021-09-25T00:00:00"/>
    <s v="Southeast"/>
    <s v="Virginia"/>
    <s v="Richmond"/>
    <n v="149"/>
    <n v="2190.3000000000002"/>
    <n v="0.42"/>
    <x v="1"/>
    <s v="Jordan Mars 270"/>
    <s v="CD7070-009"/>
  </r>
  <r>
    <s v="NIKE"/>
    <n v="1128299"/>
    <d v="2021-09-25T00:00:00"/>
    <s v="Southeast"/>
    <s v="Virginia"/>
    <s v="Richmond"/>
    <n v="153"/>
    <n v="2565.81"/>
    <n v="0.39"/>
    <x v="1"/>
    <s v="Nike Air Zoom Vomero 14"/>
    <s v="AH7857-009"/>
  </r>
  <r>
    <s v="NIKE"/>
    <n v="1128299"/>
    <d v="2021-09-25T00:00:00"/>
    <s v="Southeast"/>
    <s v="Virginia"/>
    <s v="Richmond"/>
    <n v="78"/>
    <n v="1060.8"/>
    <n v="0.4"/>
    <x v="1"/>
    <s v="Nike Air Max 720"/>
    <s v="CT5229-001"/>
  </r>
  <r>
    <s v="NIKE"/>
    <n v="1128299"/>
    <d v="2021-09-25T00:00:00"/>
    <s v="Southeast"/>
    <s v="Virginia"/>
    <s v="Richmond"/>
    <n v="70"/>
    <n v="1036"/>
    <n v="0.4"/>
    <x v="1"/>
    <s v="Nike Mercurial Vapor 13 Academy MDS IC"/>
    <s v="CJ1300-401"/>
  </r>
  <r>
    <s v="NIKE"/>
    <n v="1128299"/>
    <d v="2021-09-25T00:00:00"/>
    <s v="Southeast"/>
    <s v="Virginia"/>
    <s v="Richmond"/>
    <n v="74"/>
    <n v="1356.42"/>
    <n v="0.47"/>
    <x v="1"/>
    <s v="Nike Zoom Fly"/>
    <s v="880848-005"/>
  </r>
  <r>
    <s v="NIKE"/>
    <n v="1128299"/>
    <d v="2021-09-25T00:00:00"/>
    <s v="Southeast"/>
    <s v="Virginia"/>
    <s v="Richmond"/>
    <n v="83"/>
    <n v="986.04"/>
    <n v="0.36"/>
    <x v="1"/>
    <s v="Nike Zoom Fly 3"/>
    <s v="AT8240-003"/>
  </r>
  <r>
    <s v="NIKE"/>
    <n v="1128299"/>
    <d v="2021-10-24T00:00:00"/>
    <s v="Southeast"/>
    <s v="Virginia"/>
    <s v="Richmond"/>
    <n v="119"/>
    <n v="1332.8"/>
    <n v="0.4"/>
    <x v="1"/>
    <s v="Nike Air Zoom Pegasus 35"/>
    <s v="942851-002"/>
  </r>
  <r>
    <s v="NIKE"/>
    <n v="1128299"/>
    <d v="2021-10-24T00:00:00"/>
    <s v="Southeast"/>
    <s v="Virginia"/>
    <s v="Richmond"/>
    <n v="173"/>
    <n v="2563.86"/>
    <n v="0.38"/>
    <x v="1"/>
    <s v="Nike Air Zoom Pegasus 36 Trail"/>
    <s v="AR5677-200"/>
  </r>
  <r>
    <s v="NIKE"/>
    <n v="1128299"/>
    <d v="2021-10-24T00:00:00"/>
    <s v="Southeast"/>
    <s v="Virginia"/>
    <s v="Richmond"/>
    <n v="119"/>
    <n v="1949.22"/>
    <n v="0.42"/>
    <x v="1"/>
    <s v="KD13 EP"/>
    <s v="CI9949-001"/>
  </r>
  <r>
    <s v="NIKE"/>
    <n v="1128299"/>
    <d v="2021-10-24T00:00:00"/>
    <s v="Southeast"/>
    <s v="Virginia"/>
    <s v="Richmond"/>
    <n v="101"/>
    <n v="1158.47"/>
    <n v="0.37"/>
    <x v="1"/>
    <s v="Nike Phantom Vision Club Dynamic Fit FG"/>
    <s v="AJ6959-717"/>
  </r>
  <r>
    <s v="NIKE"/>
    <n v="1128299"/>
    <d v="2021-10-24T00:00:00"/>
    <s v="Southeast"/>
    <s v="Virginia"/>
    <s v="Richmond"/>
    <n v="105"/>
    <n v="2072.6999999999998"/>
    <n v="0.47"/>
    <x v="1"/>
    <s v="Nike Air Monarch IV"/>
    <s v="415445-102"/>
  </r>
  <r>
    <s v="NIKE"/>
    <n v="1128299"/>
    <d v="2021-10-24T00:00:00"/>
    <s v="Southeast"/>
    <s v="Virginia"/>
    <s v="Richmond"/>
    <n v="109"/>
    <n v="1395.2"/>
    <n v="0.32"/>
    <x v="1"/>
    <s v="Zoom Freak 1"/>
    <s v="BQ5422-200"/>
  </r>
  <r>
    <s v="NIKE"/>
    <n v="1128299"/>
    <d v="2021-11-24T00:00:00"/>
    <s v="Southeast"/>
    <s v="Virginia"/>
    <s v="Richmond"/>
    <n v="173"/>
    <n v="2470.44"/>
    <n v="0.42"/>
    <x v="1"/>
    <s v="Nike Mercurial Superfly 7 Academy IC"/>
    <s v="AT7975-606"/>
  </r>
  <r>
    <s v="NIKE"/>
    <n v="1128299"/>
    <d v="2021-11-24T00:00:00"/>
    <s v="Southeast"/>
    <s v="Virginia"/>
    <s v="Richmond"/>
    <n v="221"/>
    <n v="2780.18"/>
    <n v="0.37"/>
    <x v="1"/>
    <s v="Air Jordan 1 Low"/>
    <s v="553558-125"/>
  </r>
  <r>
    <s v="NIKE"/>
    <n v="1128299"/>
    <d v="2021-11-24T00:00:00"/>
    <s v="Southeast"/>
    <s v="Virginia"/>
    <s v="Richmond"/>
    <n v="143"/>
    <n v="1840.41"/>
    <n v="0.39"/>
    <x v="1"/>
    <s v="Nike Air Max 95 Print"/>
    <s v="AQ0925-002"/>
  </r>
  <r>
    <s v="NIKE"/>
    <n v="1128299"/>
    <d v="2021-11-24T00:00:00"/>
    <s v="Southeast"/>
    <s v="Virginia"/>
    <s v="Richmond"/>
    <n v="144"/>
    <n v="2021.76"/>
    <n v="0.39"/>
    <x v="1"/>
    <s v="Nike P-6000"/>
    <s v="CD6404-800"/>
  </r>
  <r>
    <s v="NIKE"/>
    <n v="1128299"/>
    <d v="2021-11-24T00:00:00"/>
    <s v="Southeast"/>
    <s v="Virginia"/>
    <s v="Richmond"/>
    <n v="136"/>
    <n v="3351.04"/>
    <n v="0.44"/>
    <x v="1"/>
    <s v="Nike Mercurial Vapor 13 Elite FG"/>
    <s v="AQ4176-049"/>
  </r>
  <r>
    <s v="NIKE"/>
    <n v="1128299"/>
    <d v="2021-11-24T00:00:00"/>
    <s v="Southeast"/>
    <s v="Virginia"/>
    <s v="Richmond"/>
    <n v="176"/>
    <n v="3484.8"/>
    <n v="0.33"/>
    <x v="1"/>
    <s v="Nike SB Adversary Premium"/>
    <s v="CT3632-001"/>
  </r>
  <r>
    <s v="NIKE"/>
    <n v="1128299"/>
    <d v="2021-12-23T00:00:00"/>
    <s v="Southeast"/>
    <s v="Virginia"/>
    <s v="Richmond"/>
    <n v="248"/>
    <n v="4860.8"/>
    <n v="0.4"/>
    <x v="1"/>
    <s v="Nike Air VaporMax 360"/>
    <s v="CK2718-003"/>
  </r>
  <r>
    <s v="NIKE"/>
    <n v="1128299"/>
    <d v="2021-12-23T00:00:00"/>
    <s v="Southeast"/>
    <s v="Virginia"/>
    <s v="Richmond"/>
    <n v="225"/>
    <n v="4981.5"/>
    <n v="0.41"/>
    <x v="1"/>
    <s v="Nike Air Max 720"/>
    <s v="AO2924-401"/>
  </r>
  <r>
    <s v="NIKE"/>
    <n v="1128299"/>
    <d v="2021-12-23T00:00:00"/>
    <s v="Southeast"/>
    <s v="Virginia"/>
    <s v="Richmond"/>
    <n v="165"/>
    <n v="3498"/>
    <n v="0.4"/>
    <x v="1"/>
    <s v="Nike Zoom KD12"/>
    <s v="AR4229-003"/>
  </r>
  <r>
    <s v="NIKE"/>
    <n v="1128299"/>
    <d v="2021-12-23T00:00:00"/>
    <s v="Southeast"/>
    <s v="Virginia"/>
    <s v="Richmond"/>
    <n v="176"/>
    <n v="3500.64"/>
    <n v="0.39"/>
    <x v="1"/>
    <s v="Nike Free X Metcon 2"/>
    <s v="AQ8306-407"/>
  </r>
  <r>
    <s v="NIKE"/>
    <n v="1128299"/>
    <d v="2021-12-23T00:00:00"/>
    <s v="Southeast"/>
    <s v="Virginia"/>
    <s v="Richmond"/>
    <n v="157"/>
    <n v="3890.46"/>
    <n v="0.42"/>
    <x v="1"/>
    <s v="Nike Air Max 90"/>
    <s v="CD0881-104"/>
  </r>
  <r>
    <s v="NIKE"/>
    <n v="1128299"/>
    <d v="2021-12-23T00:00:00"/>
    <s v="Southeast"/>
    <s v="Virginia"/>
    <s v="Richmond"/>
    <n v="190"/>
    <n v="4322.5"/>
    <n v="0.35"/>
    <x v="1"/>
    <s v="Air Jordan 4 Retro SE"/>
    <s v="CT5342-007"/>
  </r>
  <r>
    <s v="NIKE"/>
    <n v="1185732"/>
    <d v="2021-01-19T00:00:00"/>
    <s v="Southeast"/>
    <s v="Virginia"/>
    <s v="Richmond"/>
    <n v="233"/>
    <n v="2786.68"/>
    <n v="0.52"/>
    <x v="1"/>
    <s v="Nike Air Max 95 Essential"/>
    <s v="CI3705-600"/>
  </r>
  <r>
    <s v="NIKE"/>
    <n v="1185732"/>
    <d v="2021-01-19T00:00:00"/>
    <s v="Southeast"/>
    <s v="Virginia"/>
    <s v="Richmond"/>
    <n v="187"/>
    <n v="2460.92"/>
    <n v="0.47"/>
    <x v="1"/>
    <s v="Nike SB Zoom Stefan Janoski Canvas RM Premium"/>
    <s v="AQ7878-003"/>
  </r>
  <r>
    <s v="NIKE"/>
    <n v="1185732"/>
    <d v="2021-01-19T00:00:00"/>
    <s v="Southeast"/>
    <s v="Virginia"/>
    <s v="Richmond"/>
    <n v="176"/>
    <n v="1013.76"/>
    <n v="0.32"/>
    <x v="1"/>
    <s v="Nike Phantom Venom Academy IC"/>
    <s v="AO0570-810"/>
  </r>
  <r>
    <s v="NIKE"/>
    <n v="1185732"/>
    <d v="2021-01-19T00:00:00"/>
    <s v="Southeast"/>
    <s v="Virginia"/>
    <s v="Richmond"/>
    <n v="136"/>
    <n v="1199.52"/>
    <n v="0.42"/>
    <x v="1"/>
    <s v="Nike Air Max 270 React"/>
    <s v="CT5528-001"/>
  </r>
  <r>
    <s v="NIKE"/>
    <n v="1185732"/>
    <d v="2021-01-19T00:00:00"/>
    <s v="Southeast"/>
    <s v="Virginia"/>
    <s v="Richmond"/>
    <n v="140"/>
    <n v="1890"/>
    <n v="0.45"/>
    <x v="1"/>
    <s v="Nike Zoom Rival Fly"/>
    <s v="CD7288-001"/>
  </r>
  <r>
    <s v="NIKE"/>
    <n v="1185732"/>
    <d v="2021-01-19T00:00:00"/>
    <s v="Southeast"/>
    <s v="Virginia"/>
    <s v="Richmond"/>
    <n v="193"/>
    <n v="2798.5"/>
    <n v="0.57999999999999996"/>
    <x v="1"/>
    <s v="Nike Mercurial Superfly 7 Academy MDS TF"/>
    <s v="BQ5435-703"/>
  </r>
  <r>
    <s v="NIKE"/>
    <n v="1185732"/>
    <d v="2021-02-17T00:00:00"/>
    <s v="Southeast"/>
    <s v="Virginia"/>
    <s v="Richmond"/>
    <n v="256"/>
    <n v="3660.8"/>
    <n v="0.55000000000000004"/>
    <x v="1"/>
    <s v="Nike Pegasus 36 FlyEase (Extra Wide)"/>
    <s v="BV0612-001"/>
  </r>
  <r>
    <s v="NIKE"/>
    <n v="1185732"/>
    <d v="2021-02-17T00:00:00"/>
    <s v="Southeast"/>
    <s v="Virginia"/>
    <s v="Richmond"/>
    <n v="153"/>
    <n v="1858.95"/>
    <n v="0.45"/>
    <x v="1"/>
    <s v="Nike ISPA Air Max 720"/>
    <s v="CD2182-001"/>
  </r>
  <r>
    <s v="NIKE"/>
    <n v="1185732"/>
    <d v="2021-02-17T00:00:00"/>
    <s v="Southeast"/>
    <s v="Virginia"/>
    <s v="Richmond"/>
    <n v="170"/>
    <n v="1040.4000000000001"/>
    <n v="0.36"/>
    <x v="1"/>
    <s v="Air Jordan OG"/>
    <s v="133000-106"/>
  </r>
  <r>
    <s v="NIKE"/>
    <n v="1185732"/>
    <d v="2021-02-11T00:00:00"/>
    <s v="West"/>
    <s v="Utah"/>
    <s v="Salt Lake City"/>
    <n v="93"/>
    <n v="624.96"/>
    <n v="0.42"/>
    <x v="1"/>
    <s v="Nike Air Max 270 React ENG"/>
    <s v="CJ0579-400"/>
  </r>
  <r>
    <s v="NIKE"/>
    <n v="1185732"/>
    <d v="2021-02-11T00:00:00"/>
    <s v="West"/>
    <s v="Utah"/>
    <s v="Salt Lake City"/>
    <n v="120"/>
    <n v="1411.2"/>
    <n v="0.42"/>
    <x v="1"/>
    <s v="Nike Epic Phantom React Flyknit"/>
    <s v="BV0417-401"/>
  </r>
  <r>
    <s v="NIKE"/>
    <n v="1185732"/>
    <d v="2021-02-11T00:00:00"/>
    <s v="West"/>
    <s v="Utah"/>
    <s v="Salt Lake City"/>
    <n v="149"/>
    <n v="1475.1"/>
    <n v="0.55000000000000004"/>
    <x v="1"/>
    <s v="Nike Air Zoom Pegasus 36"/>
    <s v="AQ2203-003"/>
  </r>
  <r>
    <s v="NIKE"/>
    <n v="1185732"/>
    <d v="2021-03-10T00:00:00"/>
    <s v="West"/>
    <s v="Utah"/>
    <s v="Salt Lake City"/>
    <n v="228"/>
    <n v="1960.8"/>
    <n v="0.43"/>
    <x v="1"/>
    <s v="Jordan Aerospace 720"/>
    <s v="BV5502-600"/>
  </r>
  <r>
    <s v="NIKE"/>
    <n v="1185732"/>
    <d v="2021-03-10T00:00:00"/>
    <s v="West"/>
    <s v="Utah"/>
    <s v="Salt Lake City"/>
    <n v="105"/>
    <n v="924"/>
    <n v="0.4"/>
    <x v="1"/>
    <s v="Nike Air Max Plus III"/>
    <s v="CD7005-001"/>
  </r>
  <r>
    <s v="NIKE"/>
    <n v="1185732"/>
    <d v="2021-03-10T00:00:00"/>
    <s v="West"/>
    <s v="Utah"/>
    <s v="Salt Lake City"/>
    <n v="140"/>
    <n v="873.6"/>
    <n v="0.39"/>
    <x v="1"/>
    <s v="Jordan Hydro 8"/>
    <s v="CD2803-001"/>
  </r>
  <r>
    <s v="NIKE"/>
    <n v="1185732"/>
    <d v="2021-03-10T00:00:00"/>
    <s v="West"/>
    <s v="Utah"/>
    <s v="Salt Lake City"/>
    <n v="75"/>
    <n v="630"/>
    <n v="0.42"/>
    <x v="1"/>
    <s v="Nike x Undercover React"/>
    <s v="CJ6971-001"/>
  </r>
  <r>
    <s v="NIKE"/>
    <n v="1185732"/>
    <d v="2021-03-10T00:00:00"/>
    <s v="West"/>
    <s v="Utah"/>
    <s v="Salt Lake City"/>
    <n v="90"/>
    <n v="1008"/>
    <n v="0.4"/>
    <x v="1"/>
    <s v="Nike Air Max 90/1"/>
    <s v="AJ7695-100"/>
  </r>
  <r>
    <s v="NIKE"/>
    <n v="1185732"/>
    <d v="2021-03-10T00:00:00"/>
    <s v="West"/>
    <s v="Utah"/>
    <s v="Salt Lake City"/>
    <n v="140"/>
    <n v="1675.8"/>
    <n v="0.56999999999999995"/>
    <x v="1"/>
    <s v="Nike Air Max 98"/>
    <s v="640744-016"/>
  </r>
  <r>
    <s v="NIKE"/>
    <n v="1185732"/>
    <d v="2021-04-11T00:00:00"/>
    <s v="West"/>
    <s v="Utah"/>
    <s v="Salt Lake City"/>
    <n v="194"/>
    <n v="1784.8"/>
    <n v="0.46"/>
    <x v="1"/>
    <s v="Nike Air Max 200"/>
    <s v="AQ2568-100"/>
  </r>
  <r>
    <s v="NIKE"/>
    <n v="1185732"/>
    <d v="2021-04-11T00:00:00"/>
    <s v="West"/>
    <s v="Utah"/>
    <s v="Salt Lake City"/>
    <n v="111"/>
    <n v="821.4"/>
    <n v="0.37"/>
    <x v="1"/>
    <s v="Nike Air Max 90"/>
    <s v="CT2007-100"/>
  </r>
  <r>
    <s v="NIKE"/>
    <n v="1185732"/>
    <d v="2021-04-11T00:00:00"/>
    <s v="West"/>
    <s v="Utah"/>
    <s v="Salt Lake City"/>
    <n v="107"/>
    <n v="438.7"/>
    <n v="0.41"/>
    <x v="1"/>
    <s v="Nike Air Max 270 React"/>
    <s v="CI3866-100"/>
  </r>
  <r>
    <s v="NIKE"/>
    <n v="1185732"/>
    <d v="2021-04-11T00:00:00"/>
    <s v="West"/>
    <s v="Utah"/>
    <s v="Salt Lake City"/>
    <n v="75"/>
    <n v="472.5"/>
    <n v="0.45"/>
    <x v="1"/>
    <s v="Nike Air Max 1 Premium"/>
    <s v="CU8861-460"/>
  </r>
  <r>
    <s v="NIKE"/>
    <n v="1185732"/>
    <d v="2021-04-11T00:00:00"/>
    <s v="West"/>
    <s v="Utah"/>
    <s v="Salt Lake City"/>
    <n v="88"/>
    <n v="823.68"/>
    <n v="0.39"/>
    <x v="1"/>
    <s v="Nike Tiempo Legend 8 Club MG"/>
    <s v="AT6107-606"/>
  </r>
  <r>
    <s v="NIKE"/>
    <n v="1185732"/>
    <d v="2021-04-11T00:00:00"/>
    <s v="West"/>
    <s v="Utah"/>
    <s v="Salt Lake City"/>
    <n v="136"/>
    <n v="1414.4"/>
    <n v="0.52"/>
    <x v="1"/>
    <s v="Nike Air Zoom Terra Kiger 6"/>
    <s v="CJ0219-400"/>
  </r>
  <r>
    <s v="NIKE"/>
    <n v="1185732"/>
    <d v="2021-05-12T00:00:00"/>
    <s v="West"/>
    <s v="Utah"/>
    <s v="Salt Lake City"/>
    <n v="228"/>
    <n v="2647.08"/>
    <n v="0.43"/>
    <x v="1"/>
    <s v="Nike Air Max 97 Utility"/>
    <s v="BQ5615-002"/>
  </r>
  <r>
    <s v="NIKE"/>
    <n v="1185732"/>
    <d v="2021-05-12T00:00:00"/>
    <s v="West"/>
    <s v="Utah"/>
    <s v="Salt Lake City"/>
    <n v="128"/>
    <n v="1182.72"/>
    <n v="0.42"/>
    <x v="1"/>
    <s v="Jordan Jumpman 2020 PF"/>
    <s v="BQ3448-400"/>
  </r>
  <r>
    <s v="NIKE"/>
    <n v="1185732"/>
    <d v="2021-05-12T00:00:00"/>
    <s v="West"/>
    <s v="Utah"/>
    <s v="Salt Lake City"/>
    <n v="109"/>
    <n v="786.98"/>
    <n v="0.38"/>
    <x v="1"/>
    <s v="Nike ACG React Terra Gobe"/>
    <s v="BV6344-001"/>
  </r>
  <r>
    <s v="NIKE"/>
    <n v="1185732"/>
    <d v="2021-05-12T00:00:00"/>
    <s v="West"/>
    <s v="Utah"/>
    <s v="Salt Lake City"/>
    <n v="94"/>
    <n v="767.98"/>
    <n v="0.43"/>
    <x v="1"/>
    <s v="Nike Air Max 90 SP"/>
    <s v="CQ6639-001"/>
  </r>
  <r>
    <s v="NIKE"/>
    <n v="1185732"/>
    <d v="2021-05-12T00:00:00"/>
    <s v="West"/>
    <s v="Utah"/>
    <s v="Salt Lake City"/>
    <n v="90"/>
    <n v="1096.2"/>
    <n v="0.42"/>
    <x v="1"/>
    <s v="Nike Air Force 1 '07 Essential"/>
    <s v="AO2132-401"/>
  </r>
  <r>
    <s v="NIKE"/>
    <n v="1185732"/>
    <d v="2021-05-12T00:00:00"/>
    <s v="West"/>
    <s v="Utah"/>
    <s v="Salt Lake City"/>
    <n v="128"/>
    <n v="2334.7199999999998"/>
    <n v="0.56999999999999995"/>
    <x v="1"/>
    <s v="Nike Joyride Dual Run"/>
    <s v="CD4363-103"/>
  </r>
  <r>
    <s v="NIKE"/>
    <n v="1185732"/>
    <d v="2021-06-11T00:00:00"/>
    <s v="West"/>
    <s v="Utah"/>
    <s v="Salt Lake City"/>
    <n v="208"/>
    <n v="1878.24"/>
    <n v="0.43"/>
    <x v="1"/>
    <s v="Jordan Proto-React Z"/>
    <s v="CI3794-600"/>
  </r>
  <r>
    <s v="NIKE"/>
    <n v="1185732"/>
    <d v="2021-06-11T00:00:00"/>
    <s v="West"/>
    <s v="Utah"/>
    <s v="Salt Lake City"/>
    <n v="132"/>
    <n v="950.4"/>
    <n v="0.4"/>
    <x v="1"/>
    <s v="Nike Air Max 270 React LX"/>
    <s v="CK4126-001"/>
  </r>
  <r>
    <s v="NIKE"/>
    <n v="1185732"/>
    <d v="2021-06-11T00:00:00"/>
    <s v="West"/>
    <s v="Utah"/>
    <s v="Salt Lake City"/>
    <n v="128"/>
    <n v="615.67999999999995"/>
    <n v="0.37"/>
    <x v="1"/>
    <s v="Nike AF-1 Shadow SE"/>
    <s v="CQ3317-001"/>
  </r>
  <r>
    <s v="NIKE"/>
    <n v="1185732"/>
    <d v="2021-06-11T00:00:00"/>
    <s v="West"/>
    <s v="Utah"/>
    <s v="Salt Lake City"/>
    <n v="132"/>
    <n v="737.88"/>
    <n v="0.43"/>
    <x v="1"/>
    <s v="NikeCourt Air Zoom Vapor X"/>
    <s v="AA8030-108"/>
  </r>
  <r>
    <s v="NIKE"/>
    <n v="1185732"/>
    <d v="2021-06-11T00:00:00"/>
    <s v="West"/>
    <s v="Utah"/>
    <s v="Salt Lake City"/>
    <n v="132"/>
    <n v="1172.1600000000001"/>
    <n v="0.37"/>
    <x v="1"/>
    <s v="Nike Bella Kai"/>
    <s v="AO3622-006"/>
  </r>
  <r>
    <s v="NIKE"/>
    <n v="1185732"/>
    <d v="2021-06-11T00:00:00"/>
    <s v="West"/>
    <s v="Utah"/>
    <s v="Salt Lake City"/>
    <n v="190"/>
    <n v="3283.2"/>
    <n v="0.54"/>
    <x v="1"/>
    <s v="Nike Mercurial Vapor 13 Club Neymar Jr. MG"/>
    <s v="AT7967-104"/>
  </r>
  <r>
    <s v="NIKE"/>
    <n v="1185732"/>
    <d v="2021-07-10T00:00:00"/>
    <s v="West"/>
    <s v="Utah"/>
    <s v="Salt Lake City"/>
    <n v="248"/>
    <n v="2985.92"/>
    <n v="0.43"/>
    <x v="1"/>
    <s v="Nike Mercurial Vapor 13 Club Neymar Jr. TF"/>
    <s v="AT8000-104"/>
  </r>
  <r>
    <s v="NIKE"/>
    <n v="1185732"/>
    <d v="2021-07-10T00:00:00"/>
    <s v="West"/>
    <s v="Utah"/>
    <s v="Salt Lake City"/>
    <n v="182"/>
    <n v="1419.6"/>
    <n v="0.39"/>
    <x v="1"/>
    <s v="Nike Mercurial Vapor 13 Elite Neymar Jr. FG"/>
    <s v="AT7898-104"/>
  </r>
  <r>
    <s v="NIKE"/>
    <n v="1185732"/>
    <d v="2021-07-10T00:00:00"/>
    <s v="West"/>
    <s v="Utah"/>
    <s v="Salt Lake City"/>
    <n v="157"/>
    <n v="1163.3699999999999"/>
    <n v="0.39"/>
    <x v="1"/>
    <s v="Nike Mercurial Vapor 13 Academy Neymar Jr. TF"/>
    <s v="AT7995-104"/>
  </r>
  <r>
    <s v="NIKE"/>
    <n v="1185732"/>
    <d v="2021-07-10T00:00:00"/>
    <s v="West"/>
    <s v="Utah"/>
    <s v="Salt Lake City"/>
    <n v="128"/>
    <n v="962.56"/>
    <n v="0.47"/>
    <x v="1"/>
    <s v="Nike Mercurial Vapor 13 Academy Neymar Jr. MG"/>
    <s v="AT7960-104"/>
  </r>
  <r>
    <s v="NIKE"/>
    <n v="1185732"/>
    <d v="2021-07-10T00:00:00"/>
    <s v="West"/>
    <s v="Utah"/>
    <s v="Salt Lake City"/>
    <n v="140"/>
    <n v="1489.6"/>
    <n v="0.38"/>
    <x v="1"/>
    <s v="LeBron 17"/>
    <s v="BQ3177-100"/>
  </r>
  <r>
    <s v="NIKE"/>
    <n v="1185732"/>
    <d v="2021-07-10T00:00:00"/>
    <s v="West"/>
    <s v="Utah"/>
    <s v="Salt Lake City"/>
    <n v="204"/>
    <n v="3590.4"/>
    <n v="0.55000000000000004"/>
    <x v="1"/>
    <s v="Nike Benassi"/>
    <s v="343881-412"/>
  </r>
  <r>
    <s v="NIKE"/>
    <n v="1185732"/>
    <d v="2021-08-11T00:00:00"/>
    <s v="West"/>
    <s v="Utah"/>
    <s v="Salt Lake City"/>
    <n v="248"/>
    <n v="3147.12"/>
    <n v="0.47"/>
    <x v="1"/>
    <s v="Nike Air Max Dia Icon Clash"/>
    <s v="AQ4312-107"/>
  </r>
  <r>
    <s v="NIKE"/>
    <n v="1185732"/>
    <d v="2021-08-11T00:00:00"/>
    <s v="West"/>
    <s v="Utah"/>
    <s v="Salt Lake City"/>
    <n v="179"/>
    <n v="2105.04"/>
    <n v="0.42"/>
    <x v="1"/>
    <s v="Air Jordan XXXIV PF"/>
    <s v="BQ3381-600"/>
  </r>
  <r>
    <s v="NIKE"/>
    <n v="1185732"/>
    <d v="2021-08-11T00:00:00"/>
    <s v="West"/>
    <s v="Utah"/>
    <s v="Salt Lake City"/>
    <n v="158"/>
    <n v="1489.94"/>
    <n v="0.41"/>
    <x v="1"/>
    <s v="LeBron Witness 4 EP"/>
    <s v="CD0188-101"/>
  </r>
  <r>
    <s v="NIKE"/>
    <n v="1185732"/>
    <d v="2021-08-11T00:00:00"/>
    <s v="West"/>
    <s v="Utah"/>
    <s v="Salt Lake City"/>
    <n v="124"/>
    <n v="815.92"/>
    <n v="0.47"/>
    <x v="1"/>
    <s v="Nike Air Zoom Winflo 5"/>
    <s v="AA7406-006"/>
  </r>
  <r>
    <s v="NIKE"/>
    <n v="1185732"/>
    <d v="2021-08-11T00:00:00"/>
    <s v="West"/>
    <s v="Utah"/>
    <s v="Salt Lake City"/>
    <n v="109"/>
    <n v="977.73"/>
    <n v="0.39"/>
    <x v="1"/>
    <s v="Nike Air Max 90"/>
    <s v="CD0917-300"/>
  </r>
  <r>
    <s v="NIKE"/>
    <n v="1185732"/>
    <d v="2021-08-11T00:00:00"/>
    <s v="West"/>
    <s v="Utah"/>
    <s v="Salt Lake City"/>
    <n v="184"/>
    <n v="2831.76"/>
    <n v="0.56999999999999995"/>
    <x v="1"/>
    <s v="PG 3 NASA"/>
    <s v="CI2666-400"/>
  </r>
  <r>
    <s v="NIKE"/>
    <n v="1185732"/>
    <d v="2021-09-12T00:00:00"/>
    <s v="West"/>
    <s v="Utah"/>
    <s v="Salt Lake City"/>
    <n v="228"/>
    <n v="2359.8000000000002"/>
    <n v="0.45"/>
    <x v="1"/>
    <s v="Nike React Sertu"/>
    <s v="AT5301-003"/>
  </r>
  <r>
    <s v="NIKE"/>
    <n v="1185732"/>
    <d v="2021-09-12T00:00:00"/>
    <s v="West"/>
    <s v="Utah"/>
    <s v="Salt Lake City"/>
    <n v="158"/>
    <n v="1140.76"/>
    <n v="0.38"/>
    <x v="1"/>
    <s v="Nike React Element 55 SE"/>
    <s v="CD2153-001"/>
  </r>
  <r>
    <s v="NIKE"/>
    <n v="1185732"/>
    <d v="2021-09-12T00:00:00"/>
    <s v="West"/>
    <s v="Utah"/>
    <s v="Salt Lake City"/>
    <n v="105"/>
    <n v="308.7"/>
    <n v="0.42"/>
    <x v="1"/>
    <s v="Nike SB Zoom Stefan Janoski Mid RM"/>
    <s v="AT7324-001"/>
  </r>
  <r>
    <s v="NIKE"/>
    <n v="1185732"/>
    <d v="2021-09-12T00:00:00"/>
    <s v="West"/>
    <s v="Utah"/>
    <s v="Salt Lake City"/>
    <n v="111"/>
    <n v="357.42"/>
    <n v="0.46"/>
    <x v="1"/>
    <s v="Nike Zoom Rival Fly 2"/>
    <s v="CJ0710-004"/>
  </r>
  <r>
    <s v="NIKE"/>
    <n v="1185732"/>
    <d v="2021-09-12T00:00:00"/>
    <s v="West"/>
    <s v="Utah"/>
    <s v="Salt Lake City"/>
    <n v="114"/>
    <n v="747.84"/>
    <n v="0.41"/>
    <x v="1"/>
    <s v="Nike Precision 4"/>
    <s v="CK1069-001"/>
  </r>
  <r>
    <s v="NIKE"/>
    <n v="1185732"/>
    <d v="2021-09-12T00:00:00"/>
    <s v="West"/>
    <s v="Utah"/>
    <s v="Salt Lake City"/>
    <n v="132"/>
    <n v="1354.32"/>
    <n v="0.56999999999999995"/>
    <x v="1"/>
    <s v="Nike Renew Run Special Edition"/>
    <s v="CT3509-001"/>
  </r>
  <r>
    <s v="NIKE"/>
    <n v="1185732"/>
    <d v="2021-10-11T00:00:00"/>
    <s v="West"/>
    <s v="Utah"/>
    <s v="Salt Lake City"/>
    <n v="201"/>
    <n v="2267.2800000000002"/>
    <n v="0.47"/>
    <x v="1"/>
    <s v="Kyrie Flytrap 3 EP"/>
    <s v="CD0191-009"/>
  </r>
  <r>
    <s v="NIKE"/>
    <n v="1185732"/>
    <d v="2021-10-11T00:00:00"/>
    <s v="West"/>
    <s v="Utah"/>
    <s v="Salt Lake City"/>
    <n v="132"/>
    <n v="739.2"/>
    <n v="0.4"/>
    <x v="1"/>
    <s v="Nike Mercurial Vapor 13 Club Neymar Jr IC"/>
    <s v="AT7998-104"/>
  </r>
  <r>
    <s v="NIKE"/>
    <n v="1185732"/>
    <d v="2021-10-11T00:00:00"/>
    <s v="West"/>
    <s v="Utah"/>
    <s v="Salt Lake City"/>
    <n v="90"/>
    <n v="479.7"/>
    <n v="0.41"/>
    <x v="1"/>
    <s v="Nike Air Max Alpha Savage"/>
    <s v="AT3378-471"/>
  </r>
  <r>
    <s v="NIKE"/>
    <n v="1185732"/>
    <d v="2021-10-11T00:00:00"/>
    <s v="West"/>
    <s v="Utah"/>
    <s v="Salt Lake City"/>
    <n v="94"/>
    <n v="562.12"/>
    <n v="0.46"/>
    <x v="1"/>
    <s v="Jordan Max 200"/>
    <s v="CD6105-007"/>
  </r>
  <r>
    <s v="NIKE"/>
    <n v="1185732"/>
    <d v="2021-10-11T00:00:00"/>
    <s v="West"/>
    <s v="Utah"/>
    <s v="Salt Lake City"/>
    <n v="85"/>
    <n v="663"/>
    <n v="0.39"/>
    <x v="1"/>
    <s v="Nike React Vision"/>
    <s v="CD4373-001"/>
  </r>
  <r>
    <s v="NIKE"/>
    <n v="1185732"/>
    <d v="2021-10-11T00:00:00"/>
    <s v="West"/>
    <s v="Utah"/>
    <s v="Salt Lake City"/>
    <n v="140"/>
    <n v="1890"/>
    <n v="0.54"/>
    <x v="1"/>
    <s v="Nike Phantom Vision 2 Club Dynamic Fit TF"/>
    <s v="CD4173-606"/>
  </r>
  <r>
    <s v="NIKE"/>
    <n v="1185732"/>
    <d v="2021-11-11T00:00:00"/>
    <s v="West"/>
    <s v="Utah"/>
    <s v="Salt Lake City"/>
    <n v="165"/>
    <n v="1560.9"/>
    <n v="0.43"/>
    <x v="1"/>
    <s v="Jordan Trunner NXT React"/>
    <s v="AV1201-600"/>
  </r>
  <r>
    <s v="NIKE"/>
    <n v="1185732"/>
    <d v="2021-11-11T00:00:00"/>
    <s v="West"/>
    <s v="Utah"/>
    <s v="Salt Lake City"/>
    <n v="136"/>
    <n v="742.56"/>
    <n v="0.39"/>
    <x v="1"/>
    <s v="Kyrie Low 2"/>
    <s v="AV6337-003"/>
  </r>
  <r>
    <s v="NIKE"/>
    <n v="1185732"/>
    <d v="2021-11-11T00:00:00"/>
    <s v="West"/>
    <s v="Utah"/>
    <s v="Salt Lake City"/>
    <n v="107"/>
    <n v="629.16"/>
    <n v="0.42"/>
    <x v="1"/>
    <s v="Nike Zoom Pegasus Turbo 2"/>
    <s v="CN6928-300"/>
  </r>
  <r>
    <s v="NIKE"/>
    <n v="1185732"/>
    <d v="2021-11-11T00:00:00"/>
    <s v="West"/>
    <s v="Utah"/>
    <s v="Salt Lake City"/>
    <n v="124"/>
    <n v="781.2"/>
    <n v="0.42"/>
    <x v="1"/>
    <s v="Nike React Infinity Run Flyknit"/>
    <s v="CD4372-004"/>
  </r>
  <r>
    <s v="NIKE"/>
    <n v="1185732"/>
    <d v="2021-11-11T00:00:00"/>
    <s v="West"/>
    <s v="Utah"/>
    <s v="Salt Lake City"/>
    <n v="123"/>
    <n v="1308.72"/>
    <n v="0.38"/>
    <x v="1"/>
    <s v="Nike Tiempo Legend 8 Academy MG"/>
    <s v="AT5292-606"/>
  </r>
  <r>
    <s v="NIKE"/>
    <n v="1185732"/>
    <d v="2021-11-11T00:00:00"/>
    <s v="West"/>
    <s v="Utah"/>
    <s v="Salt Lake City"/>
    <n v="158"/>
    <n v="3041.5"/>
    <n v="0.55000000000000004"/>
    <x v="1"/>
    <s v="Kyrie 5"/>
    <s v="AQ2456-007"/>
  </r>
  <r>
    <s v="NIKE"/>
    <n v="1185732"/>
    <d v="2021-12-10T00:00:00"/>
    <s v="West"/>
    <s v="Utah"/>
    <s v="Salt Lake City"/>
    <n v="231"/>
    <n v="3081.54"/>
    <n v="0.46"/>
    <x v="1"/>
    <s v="Nike Flex 2020 RN"/>
    <s v="CJ0217-001"/>
  </r>
  <r>
    <s v="NIKE"/>
    <n v="1185732"/>
    <d v="2021-12-10T00:00:00"/>
    <s v="West"/>
    <s v="Utah"/>
    <s v="Salt Lake City"/>
    <n v="170"/>
    <n v="1570.8"/>
    <n v="0.42"/>
    <x v="1"/>
    <s v="Nike Air Force 1 '07"/>
    <s v="315122-001"/>
  </r>
  <r>
    <s v="NIKE"/>
    <n v="1185732"/>
    <d v="2021-12-10T00:00:00"/>
    <s v="West"/>
    <s v="Utah"/>
    <s v="Salt Lake City"/>
    <n v="153"/>
    <n v="1132.2"/>
    <n v="0.37"/>
    <x v="1"/>
    <s v="Nike SB Chron Solarsoft Premium"/>
    <s v="CK0980-002"/>
  </r>
  <r>
    <s v="NIKE"/>
    <n v="1185732"/>
    <d v="2021-12-10T00:00:00"/>
    <s v="West"/>
    <s v="Utah"/>
    <s v="Salt Lake City"/>
    <n v="136"/>
    <n v="1256.6400000000001"/>
    <n v="0.42"/>
    <x v="1"/>
    <s v="LeBron Soldier 13 SFG"/>
    <s v="AR4225-003"/>
  </r>
  <r>
    <s v="NIKE"/>
    <n v="1185732"/>
    <d v="2021-12-10T00:00:00"/>
    <s v="West"/>
    <s v="Utah"/>
    <s v="Salt Lake City"/>
    <n v="124"/>
    <n v="1372.68"/>
    <n v="0.41"/>
    <x v="1"/>
    <s v="NikeCourt Air Max Vapor Wing Premium"/>
    <s v="CT3890-101"/>
  </r>
  <r>
    <s v="NIKE"/>
    <n v="1185732"/>
    <d v="2021-12-10T00:00:00"/>
    <s v="West"/>
    <s v="Utah"/>
    <s v="Salt Lake City"/>
    <n v="170"/>
    <n v="2563.6"/>
    <n v="0.52"/>
    <x v="1"/>
    <s v="Nike Mercurial Vapor 13 Club TF"/>
    <s v="AT7999-414"/>
  </r>
  <r>
    <s v="NIKE"/>
    <n v="1128299"/>
    <d v="2021-01-24T00:00:00"/>
    <s v="West"/>
    <s v="Utah"/>
    <s v="Salt Lake City"/>
    <n v="109"/>
    <n v="967.92"/>
    <n v="0.37"/>
    <x v="1"/>
    <s v="Nike Phantom Vision 2 Elite Dynamic Fit FG"/>
    <s v="CD4161-606"/>
  </r>
  <r>
    <s v="NIKE"/>
    <n v="1128299"/>
    <d v="2021-01-24T00:00:00"/>
    <s v="West"/>
    <s v="Utah"/>
    <s v="Salt Lake City"/>
    <n v="123"/>
    <n v="1426.8"/>
    <n v="0.4"/>
    <x v="1"/>
    <s v="Nike Air Skarn"/>
    <s v="CD2189-002"/>
  </r>
  <r>
    <s v="NIKE"/>
    <n v="1128299"/>
    <d v="2021-01-24T00:00:00"/>
    <s v="West"/>
    <s v="Utah"/>
    <s v="Salt Lake City"/>
    <n v="105"/>
    <n v="1269.45"/>
    <n v="0.39"/>
    <x v="1"/>
    <s v="Nike Air Max 270 SE"/>
    <s v="CD6615-100"/>
  </r>
  <r>
    <s v="NIKE"/>
    <n v="1128299"/>
    <d v="2021-01-24T00:00:00"/>
    <s v="West"/>
    <s v="Utah"/>
    <s v="Salt Lake City"/>
    <n v="68"/>
    <n v="775.2"/>
    <n v="0.38"/>
    <x v="1"/>
    <s v="Nike Zoom KD11 EP"/>
    <s v="AO2605-600"/>
  </r>
  <r>
    <s v="NIKE"/>
    <n v="1128299"/>
    <d v="2021-01-24T00:00:00"/>
    <s v="West"/>
    <s v="Utah"/>
    <s v="Salt Lake City"/>
    <n v="53"/>
    <n v="853.3"/>
    <n v="0.46"/>
    <x v="1"/>
    <s v="Nike SB Blazer Low XT"/>
    <s v="864348-019"/>
  </r>
  <r>
    <s v="NIKE"/>
    <n v="1128299"/>
    <d v="2021-01-24T00:00:00"/>
    <s v="West"/>
    <s v="Utah"/>
    <s v="Salt Lake City"/>
    <n v="132"/>
    <n v="1256.6400000000001"/>
    <n v="0.34"/>
    <x v="1"/>
    <s v="Nike Air Max 720 Horizon"/>
    <s v="BQ5808-100"/>
  </r>
  <r>
    <s v="NIKE"/>
    <n v="1128299"/>
    <d v="2021-02-24T00:00:00"/>
    <s v="West"/>
    <s v="Utah"/>
    <s v="Salt Lake City"/>
    <n v="153"/>
    <n v="1380.06"/>
    <n v="0.41"/>
    <x v="1"/>
    <s v="Nike React Metcon AMP"/>
    <s v="CN5501-046"/>
  </r>
  <r>
    <s v="NIKE"/>
    <n v="1128299"/>
    <d v="2021-02-24T00:00:00"/>
    <s v="West"/>
    <s v="Utah"/>
    <s v="Salt Lake City"/>
    <n v="123"/>
    <n v="1498.14"/>
    <n v="0.42"/>
    <x v="1"/>
    <s v="Nike Huarache Type"/>
    <s v="BQ5102-400"/>
  </r>
  <r>
    <s v="NIKE"/>
    <n v="1128299"/>
    <d v="2021-02-24T00:00:00"/>
    <s v="West"/>
    <s v="Utah"/>
    <s v="Salt Lake City"/>
    <n v="123"/>
    <n v="1274.28"/>
    <n v="0.37"/>
    <x v="1"/>
    <s v="Nike Air Max 95 Premium"/>
    <s v="CJ0588-001"/>
  </r>
  <r>
    <s v="NIKE"/>
    <n v="1128299"/>
    <d v="2021-02-24T00:00:00"/>
    <s v="West"/>
    <s v="Oregon"/>
    <s v="Portland"/>
    <n v="64"/>
    <n v="760.96"/>
    <n v="0.41"/>
    <x v="1"/>
    <s v="Nike Free RN 5.0"/>
    <s v="BV7774-100"/>
  </r>
  <r>
    <s v="NIKE"/>
    <n v="1128299"/>
    <d v="2021-02-24T00:00:00"/>
    <s v="West"/>
    <s v="Oregon"/>
    <s v="Portland"/>
    <n v="43"/>
    <n v="605.44000000000005"/>
    <n v="0.44"/>
    <x v="1"/>
    <s v="Nike Zoom Vomero 5 SE SP"/>
    <s v="CI1694-300"/>
  </r>
  <r>
    <s v="NIKE"/>
    <n v="1128299"/>
    <d v="2021-02-24T00:00:00"/>
    <s v="West"/>
    <s v="Oregon"/>
    <s v="Portland"/>
    <n v="98"/>
    <n v="960.4"/>
    <n v="0.35"/>
    <x v="1"/>
    <s v="Nike Benassi JDI"/>
    <s v="631261-035"/>
  </r>
  <r>
    <s v="NIKE"/>
    <n v="1128299"/>
    <d v="2021-03-23T00:00:00"/>
    <s v="West"/>
    <s v="Oregon"/>
    <s v="Portland"/>
    <n v="143"/>
    <n v="1601.6"/>
    <n v="0.4"/>
    <x v="1"/>
    <s v="Kyrie 6 'Enlightenment'"/>
    <s v="BQ4630-500"/>
  </r>
  <r>
    <s v="NIKE"/>
    <n v="1128299"/>
    <d v="2021-03-23T00:00:00"/>
    <s v="West"/>
    <s v="Oregon"/>
    <s v="Portland"/>
    <n v="98"/>
    <n v="1607.2"/>
    <n v="0.41"/>
    <x v="1"/>
    <s v="Nike Tiempo Legend 8 Academy IC"/>
    <s v="AT6099-606"/>
  </r>
  <r>
    <s v="NIKE"/>
    <n v="1128299"/>
    <d v="2021-03-23T00:00:00"/>
    <s v="West"/>
    <s v="Oregon"/>
    <s v="Portland"/>
    <n v="112"/>
    <n v="1744.96"/>
    <n v="0.38"/>
    <x v="1"/>
    <s v="Nike Mercurial Vapor 13 Academy MG"/>
    <s v="AT5269-606"/>
  </r>
  <r>
    <s v="NIKE"/>
    <n v="1128299"/>
    <d v="2021-03-23T00:00:00"/>
    <s v="West"/>
    <s v="Oregon"/>
    <s v="Portland"/>
    <n v="75"/>
    <n v="1082.25"/>
    <n v="0.37"/>
    <x v="1"/>
    <s v="Nike React Presto Premium"/>
    <s v="CN7664-800"/>
  </r>
  <r>
    <s v="NIKE"/>
    <n v="1128299"/>
    <d v="2021-03-23T00:00:00"/>
    <s v="West"/>
    <s v="Oregon"/>
    <s v="Portland"/>
    <n v="30"/>
    <n v="567.6"/>
    <n v="0.44"/>
    <x v="1"/>
    <s v="Zoom Freak 1 'Employee of the Month'"/>
    <s v="CD4962-001"/>
  </r>
  <r>
    <s v="NIKE"/>
    <n v="1128299"/>
    <d v="2021-03-23T00:00:00"/>
    <s v="West"/>
    <s v="Oregon"/>
    <s v="Portland"/>
    <n v="90"/>
    <n v="1260"/>
    <n v="0.35"/>
    <x v="1"/>
    <s v="Nike ZoomX Vaporfly NEXT%"/>
    <s v="AO4568-600"/>
  </r>
  <r>
    <s v="NIKE"/>
    <n v="1128299"/>
    <d v="2021-04-24T00:00:00"/>
    <s v="West"/>
    <s v="Oregon"/>
    <s v="Portland"/>
    <n v="166"/>
    <n v="2848.56"/>
    <n v="0.39"/>
    <x v="1"/>
    <s v="Nike SB Check"/>
    <s v="705265-006"/>
  </r>
  <r>
    <s v="NIKE"/>
    <n v="1128299"/>
    <d v="2021-04-24T00:00:00"/>
    <s v="West"/>
    <s v="Oregon"/>
    <s v="Portland"/>
    <n v="88"/>
    <n v="1407.12"/>
    <n v="0.41"/>
    <x v="1"/>
    <s v="Nike Free RN Flyknit 3.0 2020"/>
    <s v="CJ0266-001"/>
  </r>
  <r>
    <s v="NIKE"/>
    <n v="1128299"/>
    <d v="2021-04-24T00:00:00"/>
    <s v="West"/>
    <s v="Oregon"/>
    <s v="Portland"/>
    <n v="114"/>
    <n v="2196.7800000000002"/>
    <n v="0.41"/>
    <x v="1"/>
    <s v="Nike Air Zoom Structure 22"/>
    <s v="AA1636-406"/>
  </r>
  <r>
    <s v="NIKE"/>
    <n v="1128299"/>
    <d v="2021-04-24T00:00:00"/>
    <s v="West"/>
    <s v="Oregon"/>
    <s v="Portland"/>
    <n v="70"/>
    <n v="880.6"/>
    <n v="0.37"/>
    <x v="1"/>
    <s v="Nike Drop-Type Mid"/>
    <s v="BQ5190-101"/>
  </r>
  <r>
    <s v="NIKE"/>
    <n v="1128299"/>
    <d v="2021-04-24T00:00:00"/>
    <s v="West"/>
    <s v="Oregon"/>
    <s v="Portland"/>
    <n v="39"/>
    <n v="589.67999999999995"/>
    <n v="0.42"/>
    <x v="1"/>
    <s v="Nike iSPA React"/>
    <s v="CT2692-002"/>
  </r>
  <r>
    <s v="NIKE"/>
    <n v="1128299"/>
    <d v="2021-04-24T00:00:00"/>
    <s v="West"/>
    <s v="Oregon"/>
    <s v="Portland"/>
    <n v="90"/>
    <n v="1499.4"/>
    <n v="0.34"/>
    <x v="1"/>
    <s v="Nike PhantomVNM Club FG"/>
    <s v="AO0577-717"/>
  </r>
  <r>
    <s v="NIKE"/>
    <n v="1128299"/>
    <d v="2021-05-25T00:00:00"/>
    <s v="West"/>
    <s v="Oregon"/>
    <s v="Portland"/>
    <n v="155"/>
    <n v="2538.9"/>
    <n v="0.42"/>
    <x v="1"/>
    <s v="Nike Air Max 90"/>
    <s v="CU3005-171"/>
  </r>
  <r>
    <s v="NIKE"/>
    <n v="1128299"/>
    <d v="2021-05-25T00:00:00"/>
    <s v="West"/>
    <s v="Oregon"/>
    <s v="Portland"/>
    <n v="109"/>
    <n v="1569.6"/>
    <n v="0.4"/>
    <x v="1"/>
    <s v="NikeCourt Air Zoom Zero"/>
    <s v="AA8018-101"/>
  </r>
  <r>
    <s v="NIKE"/>
    <n v="1128299"/>
    <d v="2021-05-25T00:00:00"/>
    <s v="West"/>
    <s v="Oregon"/>
    <s v="Portland"/>
    <n v="119"/>
    <n v="1809.99"/>
    <n v="0.39"/>
    <x v="1"/>
    <s v="Nike Air Force Max II"/>
    <s v="AV6243-400"/>
  </r>
  <r>
    <s v="NIKE"/>
    <n v="1128299"/>
    <d v="2021-05-25T00:00:00"/>
    <s v="West"/>
    <s v="Oregon"/>
    <s v="Portland"/>
    <n v="94"/>
    <n v="1209.78"/>
    <n v="0.39"/>
    <x v="1"/>
    <s v="Nike Air Max 270 React"/>
    <s v="CT2535-001"/>
  </r>
  <r>
    <s v="NIKE"/>
    <n v="1128299"/>
    <d v="2021-05-25T00:00:00"/>
    <s v="West"/>
    <s v="Oregon"/>
    <s v="Portland"/>
    <n v="58"/>
    <n v="842.16"/>
    <n v="0.44"/>
    <x v="1"/>
    <s v="Nike Mercurial Superfly 7 Academy MDS IC"/>
    <s v="BQ5430-401"/>
  </r>
  <r>
    <s v="NIKE"/>
    <n v="1128299"/>
    <d v="2021-05-25T00:00:00"/>
    <s v="West"/>
    <s v="Oregon"/>
    <s v="Portland"/>
    <n v="173"/>
    <n v="2864.88"/>
    <n v="0.36"/>
    <x v="1"/>
    <s v="Nike Air Max 1 Print"/>
    <s v="AQ0927-100"/>
  </r>
  <r>
    <s v="NIKE"/>
    <n v="1128299"/>
    <d v="2021-06-24T00:00:00"/>
    <s v="West"/>
    <s v="Oregon"/>
    <s v="Portland"/>
    <n v="240"/>
    <n v="3921.6"/>
    <n v="0.38"/>
    <x v="1"/>
    <s v="Nike Air Max 97 SE"/>
    <s v="AQ4126-100"/>
  </r>
  <r>
    <s v="NIKE"/>
    <n v="1128299"/>
    <d v="2021-06-24T00:00:00"/>
    <s v="West"/>
    <s v="Oregon"/>
    <s v="Portland"/>
    <n v="202"/>
    <n v="3892.54"/>
    <n v="0.41"/>
    <x v="1"/>
    <s v="NikeCourt Air Zoom Resistance"/>
    <s v="918194-003"/>
  </r>
  <r>
    <s v="NIKE"/>
    <n v="1128299"/>
    <d v="2021-06-24T00:00:00"/>
    <s v="West"/>
    <s v="Oregon"/>
    <s v="Portland"/>
    <n v="208"/>
    <n v="4299.3599999999997"/>
    <n v="0.39"/>
    <x v="1"/>
    <s v="Nike Phantom Venom Club IC"/>
    <s v="AO0578-717"/>
  </r>
  <r>
    <s v="NIKE"/>
    <n v="1128299"/>
    <d v="2021-06-24T00:00:00"/>
    <s v="West"/>
    <s v="Oregon"/>
    <s v="Portland"/>
    <n v="179"/>
    <n v="4550.18"/>
    <n v="0.41"/>
    <x v="1"/>
    <s v="Nike Benassi JDI SE"/>
    <s v="CK0986-002"/>
  </r>
  <r>
    <s v="NIKE"/>
    <n v="1128299"/>
    <d v="2021-06-24T00:00:00"/>
    <s v="West"/>
    <s v="Oregon"/>
    <s v="Portland"/>
    <n v="140"/>
    <n v="4314.8"/>
    <n v="0.46"/>
    <x v="1"/>
    <s v="Nike Mercurial Superfly 7 Elite MDS FG"/>
    <s v="BQ5469-703"/>
  </r>
  <r>
    <s v="NIKE"/>
    <n v="1128299"/>
    <d v="2021-06-24T00:00:00"/>
    <s v="West"/>
    <s v="Oregon"/>
    <s v="Portland"/>
    <n v="231"/>
    <n v="5641.02"/>
    <n v="0.33"/>
    <x v="1"/>
    <s v="Nike Mercurial Vapor 13 Club IC"/>
    <s v="AT7997-606"/>
  </r>
  <r>
    <s v="NIKE"/>
    <n v="1128299"/>
    <d v="2021-07-23T00:00:00"/>
    <s v="West"/>
    <s v="Oregon"/>
    <s v="Portland"/>
    <n v="298"/>
    <n v="7509.6"/>
    <n v="0.42"/>
    <x v="1"/>
    <s v="Nike Air VaporMax 360"/>
    <s v="CT5063-100"/>
  </r>
  <r>
    <s v="NIKE"/>
    <n v="1128299"/>
    <d v="2021-07-23T00:00:00"/>
    <s v="West"/>
    <s v="Oregon"/>
    <s v="Portland"/>
    <n v="217"/>
    <n v="5872.02"/>
    <n v="0.41"/>
    <x v="1"/>
    <s v="Nike Solarsoft"/>
    <s v="488161-602"/>
  </r>
  <r>
    <s v="NIKE"/>
    <n v="1128299"/>
    <d v="2021-07-23T00:00:00"/>
    <s v="West"/>
    <s v="Oregon"/>
    <s v="Portland"/>
    <n v="221"/>
    <n v="6126.12"/>
    <n v="0.42"/>
    <x v="1"/>
    <s v="Air Jordan 11 Retro Low"/>
    <s v="528895-003"/>
  </r>
  <r>
    <s v="NIKE"/>
    <n v="1128299"/>
    <d v="2021-07-23T00:00:00"/>
    <s v="West"/>
    <s v="Oregon"/>
    <s v="Portland"/>
    <n v="171"/>
    <n v="4276.71"/>
    <n v="0.41"/>
    <x v="1"/>
    <s v="Nike Zoom Fly 3 Premium"/>
    <s v="CD4570-300"/>
  </r>
  <r>
    <s v="NIKE"/>
    <n v="1128299"/>
    <d v="2021-07-23T00:00:00"/>
    <s v="West"/>
    <s v="Oregon"/>
    <s v="Portland"/>
    <n v="198"/>
    <n v="6193.44"/>
    <n v="0.46"/>
    <x v="1"/>
    <s v="Nike Zoom Gravity"/>
    <s v="BQ3203-007"/>
  </r>
  <r>
    <s v="NIKE"/>
    <n v="1128299"/>
    <d v="2021-07-23T00:00:00"/>
    <s v="West"/>
    <s v="Oregon"/>
    <s v="Portland"/>
    <n v="204"/>
    <n v="5569.2"/>
    <n v="0.35"/>
    <x v="1"/>
    <s v="Nike MX-720-818"/>
    <s v="CU3013-070"/>
  </r>
  <r>
    <s v="NIKE"/>
    <n v="1128299"/>
    <d v="2021-08-24T00:00:00"/>
    <s v="West"/>
    <s v="Oregon"/>
    <s v="Portland"/>
    <n v="256"/>
    <n v="6535.68"/>
    <n v="0.37"/>
    <x v="1"/>
    <s v="Nike Mercurial Vapor 13 Elite SE FG"/>
    <s v="CD6720-808"/>
  </r>
  <r>
    <s v="NIKE"/>
    <n v="1128299"/>
    <d v="2021-08-24T00:00:00"/>
    <s v="West"/>
    <s v="Oregon"/>
    <s v="Portland"/>
    <n v="256"/>
    <n v="6666.24"/>
    <n v="0.42"/>
    <x v="1"/>
    <s v="Nike Air Max 720 BETRUE"/>
    <s v="CJ5472-900"/>
  </r>
  <r>
    <s v="NIKE"/>
    <n v="1128299"/>
    <d v="2021-08-24T00:00:00"/>
    <s v="West"/>
    <s v="Oregon"/>
    <s v="Portland"/>
    <n v="215"/>
    <n v="4300"/>
    <n v="0.4"/>
    <x v="1"/>
    <s v="Nike Air Force 1 Mid '07"/>
    <s v="315123-111"/>
  </r>
  <r>
    <s v="NIKE"/>
    <n v="1128299"/>
    <d v="2021-08-24T00:00:00"/>
    <s v="West"/>
    <s v="Oregon"/>
    <s v="Portland"/>
    <n v="128"/>
    <n v="2432"/>
    <n v="0.38"/>
    <x v="1"/>
    <s v="Nike Air Max 2017"/>
    <s v="849559-004"/>
  </r>
  <r>
    <s v="NIKE"/>
    <n v="1128299"/>
    <d v="2021-08-24T00:00:00"/>
    <s v="West"/>
    <s v="Oregon"/>
    <s v="Portland"/>
    <n v="136"/>
    <n v="3027.36"/>
    <n v="0.42"/>
    <x v="1"/>
    <s v="Nike EXP-X14 SE"/>
    <s v="AO3095-100"/>
  </r>
  <r>
    <s v="NIKE"/>
    <n v="1128299"/>
    <d v="2021-08-24T00:00:00"/>
    <s v="West"/>
    <s v="Oregon"/>
    <s v="Portland"/>
    <n v="88"/>
    <n v="1725.68"/>
    <n v="0.37"/>
    <x v="1"/>
    <s v="NikeCourt Lite 2"/>
    <s v="AR8836-009"/>
  </r>
  <r>
    <s v="NIKE"/>
    <n v="1128299"/>
    <d v="2021-09-25T00:00:00"/>
    <s v="West"/>
    <s v="Oregon"/>
    <s v="Portland"/>
    <n v="149"/>
    <n v="1874.42"/>
    <n v="0.37"/>
    <x v="1"/>
    <s v="Air Max 200 20"/>
    <s v="CT5062-100"/>
  </r>
  <r>
    <s v="NIKE"/>
    <n v="1128299"/>
    <d v="2021-09-25T00:00:00"/>
    <s v="West"/>
    <s v="Oregon"/>
    <s v="Portland"/>
    <n v="158"/>
    <n v="2581.7199999999998"/>
    <n v="0.38"/>
    <x v="1"/>
    <s v="Nike x Undercover Air Max 720"/>
    <s v="CN2408-001"/>
  </r>
  <r>
    <s v="NIKE"/>
    <n v="1128299"/>
    <d v="2021-09-25T00:00:00"/>
    <s v="West"/>
    <s v="Oregon"/>
    <s v="Portland"/>
    <n v="83"/>
    <n v="1359.54"/>
    <n v="0.42"/>
    <x v="1"/>
    <s v="Air Jordan 13 Retro"/>
    <s v="414571-030"/>
  </r>
  <r>
    <s v="NIKE"/>
    <n v="1128299"/>
    <d v="2021-09-25T00:00:00"/>
    <s v="West"/>
    <s v="Oregon"/>
    <s v="Portland"/>
    <n v="62"/>
    <n v="989.52"/>
    <n v="0.42"/>
    <x v="1"/>
    <s v="Nike Cortez '72 S.D."/>
    <s v="CJ2586-100"/>
  </r>
  <r>
    <s v="NIKE"/>
    <n v="1128299"/>
    <d v="2021-09-25T00:00:00"/>
    <s v="West"/>
    <s v="Oregon"/>
    <s v="Portland"/>
    <n v="77"/>
    <n v="1552.32"/>
    <n v="0.42"/>
    <x v="1"/>
    <s v="Nike Xarr"/>
    <s v="BQ5240-200"/>
  </r>
  <r>
    <s v="NIKE"/>
    <n v="1128299"/>
    <d v="2021-09-25T00:00:00"/>
    <s v="West"/>
    <s v="Oregon"/>
    <s v="Portland"/>
    <n v="85"/>
    <n v="979.2"/>
    <n v="0.32"/>
    <x v="1"/>
    <s v="Nike Air Max 97 On Air Jasmine Lasode"/>
    <s v="CI1504-100"/>
  </r>
  <r>
    <s v="NIKE"/>
    <n v="1128299"/>
    <d v="2021-10-24T00:00:00"/>
    <s v="West"/>
    <s v="Oregon"/>
    <s v="Portland"/>
    <n v="119"/>
    <n v="1345.89"/>
    <n v="0.39"/>
    <x v="1"/>
    <s v="Nike Air Force 1 GORE-TEX ®"/>
    <s v="CK2630-700"/>
  </r>
  <r>
    <s v="NIKE"/>
    <n v="1128299"/>
    <d v="2021-10-24T00:00:00"/>
    <s v="West"/>
    <s v="Oregon"/>
    <s v="Portland"/>
    <n v="179"/>
    <n v="2516.7399999999998"/>
    <n v="0.38"/>
    <x v="1"/>
    <s v="Kyrie 6 EP 'Chinese New Year'"/>
    <s v="CD5029-001"/>
  </r>
  <r>
    <s v="NIKE"/>
    <n v="1128299"/>
    <d v="2021-10-24T00:00:00"/>
    <s v="West"/>
    <s v="Oregon"/>
    <s v="Portland"/>
    <n v="109"/>
    <n v="1492.21"/>
    <n v="0.37"/>
    <x v="1"/>
    <s v="Nike Fly.By Mid"/>
    <s v="CD0189-001"/>
  </r>
  <r>
    <s v="NIKE"/>
    <n v="1128299"/>
    <d v="2021-10-24T00:00:00"/>
    <s v="West"/>
    <s v="Oregon"/>
    <s v="Portland"/>
    <n v="114"/>
    <n v="1511.64"/>
    <n v="0.39"/>
    <x v="1"/>
    <s v="Nike Zoom KD12"/>
    <s v="CK1195-101"/>
  </r>
  <r>
    <s v="NIKE"/>
    <n v="1128299"/>
    <d v="2021-10-24T00:00:00"/>
    <s v="West"/>
    <s v="Oregon"/>
    <s v="Portland"/>
    <n v="93"/>
    <n v="1674"/>
    <n v="0.45"/>
    <x v="1"/>
    <s v="Nike Mercurial Vapor 13 Academy MDS MG"/>
    <s v="CJ1292-401"/>
  </r>
  <r>
    <s v="NIKE"/>
    <n v="1128299"/>
    <d v="2021-10-24T00:00:00"/>
    <s v="West"/>
    <s v="Oregon"/>
    <s v="Portland"/>
    <n v="123"/>
    <n v="1865.91"/>
    <n v="0.37"/>
    <x v="1"/>
    <s v="Nike Mercurial Vapor 13 Elite SE FG"/>
    <s v="CD6720-808"/>
  </r>
  <r>
    <s v="NIKE"/>
    <n v="1128299"/>
    <d v="2021-11-24T00:00:00"/>
    <s v="West"/>
    <s v="Oregon"/>
    <s v="Portland"/>
    <n v="190"/>
    <n v="2390.1999999999998"/>
    <n v="0.37"/>
    <x v="1"/>
    <s v="Nike Epic React Flyknit 2"/>
    <s v="BQ8928-011"/>
  </r>
  <r>
    <s v="NIKE"/>
    <n v="1128299"/>
    <d v="2021-11-24T00:00:00"/>
    <s v="West"/>
    <s v="Oregon"/>
    <s v="Portland"/>
    <n v="202"/>
    <n v="2914.86"/>
    <n v="0.39"/>
    <x v="1"/>
    <s v="Nike MX-720-818"/>
    <s v="BV5841-800"/>
  </r>
  <r>
    <s v="NIKE"/>
    <n v="1128299"/>
    <d v="2021-11-24T00:00:00"/>
    <s v="West"/>
    <s v="Oregon"/>
    <s v="Portland"/>
    <n v="152"/>
    <n v="2042.88"/>
    <n v="0.42"/>
    <x v="1"/>
    <s v="Nike Mercurial Vapor 13 Club Neymar Jr. MG"/>
    <s v="AT7967-104"/>
  </r>
  <r>
    <s v="NIKE"/>
    <n v="1128299"/>
    <d v="2021-11-24T00:00:00"/>
    <s v="West"/>
    <s v="Oregon"/>
    <s v="Portland"/>
    <n v="149"/>
    <n v="2382.5100000000002"/>
    <n v="0.41"/>
    <x v="1"/>
    <s v="Nike Air Streak Lite"/>
    <s v="CD4387-100"/>
  </r>
  <r>
    <s v="NIKE"/>
    <n v="1128299"/>
    <d v="2021-11-24T00:00:00"/>
    <s v="West"/>
    <s v="Oregon"/>
    <s v="Portland"/>
    <n v="145"/>
    <n v="3335"/>
    <n v="0.46"/>
    <x v="1"/>
    <s v="Nike SB Zoom Stefan Janoski Canvas RM Premium"/>
    <s v="AQ7878-003"/>
  </r>
  <r>
    <s v="NIKE"/>
    <n v="1128299"/>
    <d v="2021-11-24T00:00:00"/>
    <s v="West"/>
    <s v="Oregon"/>
    <s v="Portland"/>
    <n v="165"/>
    <n v="3235.65"/>
    <n v="0.37"/>
    <x v="1"/>
    <s v="Nike Air VaporMax LX"/>
    <s v="BV1712-001"/>
  </r>
  <r>
    <s v="NIKE"/>
    <n v="1128299"/>
    <d v="2021-12-23T00:00:00"/>
    <s v="West"/>
    <s v="Oregon"/>
    <s v="Portland"/>
    <n v="225"/>
    <n v="4819.5"/>
    <n v="0.42"/>
    <x v="1"/>
    <s v="Nike Wildhorse 6"/>
    <s v="BV7106-400"/>
  </r>
  <r>
    <s v="NIKE"/>
    <n v="1128299"/>
    <d v="2021-12-23T00:00:00"/>
    <s v="West"/>
    <s v="Oregon"/>
    <s v="Portland"/>
    <n v="233"/>
    <n v="5219.2"/>
    <n v="0.4"/>
    <x v="1"/>
    <s v="Nike Air Zoom Pegasus 36"/>
    <s v="AQ2210-002"/>
  </r>
  <r>
    <s v="NIKE"/>
    <n v="1128299"/>
    <d v="2021-12-23T00:00:00"/>
    <s v="West"/>
    <s v="Oregon"/>
    <s v="Portland"/>
    <n v="193"/>
    <n v="3798.24"/>
    <n v="0.41"/>
    <x v="1"/>
    <s v="Nike Air Zoom Wildhorse 5"/>
    <s v="AQ2222-200"/>
  </r>
  <r>
    <s v="NIKE"/>
    <n v="1128299"/>
    <d v="2021-12-23T00:00:00"/>
    <s v="West"/>
    <s v="Oregon"/>
    <s v="Portland"/>
    <n v="165"/>
    <n v="3410.55"/>
    <n v="0.39"/>
    <x v="1"/>
    <s v="Nike Air Max 720 Waves"/>
    <s v="BQ4430-400"/>
  </r>
  <r>
    <s v="NIKE"/>
    <n v="1128299"/>
    <d v="2021-12-23T00:00:00"/>
    <s v="West"/>
    <s v="Oregon"/>
    <s v="Portland"/>
    <n v="157"/>
    <n v="3984.66"/>
    <n v="0.47"/>
    <x v="1"/>
    <s v="Nike Benassi JDI BETRUE"/>
    <s v="CD2717-001"/>
  </r>
  <r>
    <s v="NIKE"/>
    <n v="1128299"/>
    <d v="2021-12-23T00:00:00"/>
    <s v="West"/>
    <s v="Oregon"/>
    <s v="Portland"/>
    <n v="201"/>
    <n v="3758.7"/>
    <n v="0.34"/>
    <x v="1"/>
    <s v="Kyrie 4"/>
    <s v="943806-602"/>
  </r>
  <r>
    <s v="NIKE"/>
    <n v="1128299"/>
    <d v="2021-01-17T00:00:00"/>
    <s v="West"/>
    <s v="Oregon"/>
    <s v="Portland"/>
    <n v="120"/>
    <n v="1411.2"/>
    <n v="0.42"/>
    <x v="1"/>
    <s v="Air Jordan 5 Retro"/>
    <s v="CN2932-100"/>
  </r>
  <r>
    <s v="NIKE"/>
    <n v="1128299"/>
    <d v="2021-01-17T00:00:00"/>
    <s v="West"/>
    <s v="Oregon"/>
    <s v="Portland"/>
    <n v="124"/>
    <n v="1691.36"/>
    <n v="0.44"/>
    <x v="1"/>
    <s v="Nike Flex 2020 RN"/>
    <s v="CI9994-001"/>
  </r>
  <r>
    <s v="NIKE"/>
    <n v="1128299"/>
    <d v="2021-01-17T00:00:00"/>
    <s v="West"/>
    <s v="Oregon"/>
    <s v="Portland"/>
    <n v="128"/>
    <n v="1816.32"/>
    <n v="0.43"/>
    <x v="1"/>
    <s v="Nike Drop-Type Premium"/>
    <s v="CN6916-100"/>
  </r>
  <r>
    <s v="NIKE"/>
    <n v="1128299"/>
    <d v="2021-01-17T00:00:00"/>
    <s v="West"/>
    <s v="Oregon"/>
    <s v="Portland"/>
    <n v="78"/>
    <n v="1219.92"/>
    <n v="0.46"/>
    <x v="1"/>
    <s v="Jordan Modero 2 VP"/>
    <s v="CU2708-901"/>
  </r>
  <r>
    <s v="NIKE"/>
    <n v="1128299"/>
    <d v="2021-01-17T00:00:00"/>
    <s v="West"/>
    <s v="Oregon"/>
    <s v="Portland"/>
    <n v="68"/>
    <n v="1144.44"/>
    <n v="0.51"/>
    <x v="1"/>
    <s v="Nike React Metcon"/>
    <s v="BQ6044-100"/>
  </r>
  <r>
    <s v="NIKE"/>
    <n v="1128299"/>
    <d v="2021-01-17T00:00:00"/>
    <s v="West"/>
    <s v="Oregon"/>
    <s v="Portland"/>
    <n v="140"/>
    <n v="1904"/>
    <n v="0.4"/>
    <x v="1"/>
    <s v="Nike Joyride Dual Run"/>
    <s v="CD4365-003"/>
  </r>
  <r>
    <s v="NIKE"/>
    <n v="1128299"/>
    <d v="2021-02-17T00:00:00"/>
    <s v="West"/>
    <s v="Oregon"/>
    <s v="Portland"/>
    <n v="175"/>
    <n v="1890"/>
    <n v="0.45"/>
    <x v="1"/>
    <s v="Nike Classic Cortez"/>
    <s v="749571-154"/>
  </r>
  <r>
    <s v="NIKE"/>
    <n v="1128299"/>
    <d v="2021-02-17T00:00:00"/>
    <s v="West"/>
    <s v="Oregon"/>
    <s v="Portland"/>
    <n v="124"/>
    <n v="1652.92"/>
    <n v="0.43"/>
    <x v="1"/>
    <s v="Nike React Element 55 Premium"/>
    <s v="CI3835-002"/>
  </r>
  <r>
    <s v="NIKE"/>
    <n v="1128299"/>
    <d v="2021-02-17T00:00:00"/>
    <s v="West"/>
    <s v="Oregon"/>
    <s v="Portland"/>
    <n v="132"/>
    <n v="1929.84"/>
    <n v="0.43"/>
    <x v="1"/>
    <s v="Nike Mercurial Vapor 13 Academy MDS TF"/>
    <s v="CJ1306-401"/>
  </r>
  <r>
    <s v="NIKE"/>
    <n v="1128299"/>
    <d v="2021-02-17T00:00:00"/>
    <s v="South"/>
    <s v="Louisiana"/>
    <s v="New Orleans"/>
    <n v="75"/>
    <n v="1163.25"/>
    <n v="0.47"/>
    <x v="1"/>
    <s v="Jordan 'Why Not?' Zer0.2 SE"/>
    <s v="CW6565-900"/>
  </r>
  <r>
    <s v="NIKE"/>
    <n v="1128299"/>
    <d v="2021-02-17T00:00:00"/>
    <s v="South"/>
    <s v="Louisiana"/>
    <s v="New Orleans"/>
    <n v="53"/>
    <n v="822.03"/>
    <n v="0.47"/>
    <x v="1"/>
    <s v="Nike Joyride CC"/>
    <s v="AO1742-004"/>
  </r>
  <r>
    <s v="NIKE"/>
    <n v="1128299"/>
    <d v="2021-02-17T00:00:00"/>
    <s v="South"/>
    <s v="Louisiana"/>
    <s v="New Orleans"/>
    <n v="131"/>
    <n v="1551.04"/>
    <n v="0.37"/>
    <x v="1"/>
    <s v="Nike Tiempo Legend 8 Club TF"/>
    <s v="AT6109-606"/>
  </r>
  <r>
    <s v="NIKE"/>
    <n v="1128299"/>
    <d v="2021-03-16T00:00:00"/>
    <s v="South"/>
    <s v="Louisiana"/>
    <s v="New Orleans"/>
    <n v="179"/>
    <n v="2387.86"/>
    <n v="0.46"/>
    <x v="1"/>
    <s v="Nike Phantom Vision 2 Academy Dynamic Fit TF"/>
    <s v="CD4172-606"/>
  </r>
  <r>
    <s v="NIKE"/>
    <n v="1128299"/>
    <d v="2021-03-16T00:00:00"/>
    <s v="South"/>
    <s v="Louisiana"/>
    <s v="New Orleans"/>
    <n v="120"/>
    <n v="2006.4"/>
    <n v="0.44"/>
    <x v="1"/>
    <s v="Nike Zoom Fly Flyknit"/>
    <s v="AR4561-200"/>
  </r>
  <r>
    <s v="NIKE"/>
    <n v="1128299"/>
    <d v="2021-03-16T00:00:00"/>
    <s v="South"/>
    <s v="Louisiana"/>
    <s v="New Orleans"/>
    <n v="120"/>
    <n v="2106"/>
    <n v="0.45"/>
    <x v="1"/>
    <s v="Nike Air Max 98 SE"/>
    <s v="CD0132-001"/>
  </r>
  <r>
    <s v="NIKE"/>
    <n v="1128299"/>
    <d v="2021-03-16T00:00:00"/>
    <s v="South"/>
    <s v="Louisiana"/>
    <s v="New Orleans"/>
    <n v="96"/>
    <n v="1775.04"/>
    <n v="0.43"/>
    <x v="1"/>
    <s v="Nike Air Max Tailwind IV SP"/>
    <s v="BV1357-003"/>
  </r>
  <r>
    <s v="NIKE"/>
    <n v="1128299"/>
    <d v="2021-03-16T00:00:00"/>
    <s v="South"/>
    <s v="Louisiana"/>
    <s v="New Orleans"/>
    <n v="50"/>
    <n v="1020"/>
    <n v="0.51"/>
    <x v="1"/>
    <s v="Jordan Proto-Lyte"/>
    <s v="AT3381-008"/>
  </r>
  <r>
    <s v="NIKE"/>
    <n v="1128299"/>
    <d v="2021-03-16T00:00:00"/>
    <s v="South"/>
    <s v="Louisiana"/>
    <s v="New Orleans"/>
    <n v="109"/>
    <n v="1169.57"/>
    <n v="0.37"/>
    <x v="1"/>
    <s v="Nike Mercurial Superfly 7 Academy TF"/>
    <s v="AT7978-414"/>
  </r>
  <r>
    <s v="NIKE"/>
    <n v="1128299"/>
    <d v="2021-04-17T00:00:00"/>
    <s v="South"/>
    <s v="Louisiana"/>
    <s v="New Orleans"/>
    <n v="168"/>
    <n v="3000.48"/>
    <n v="0.47"/>
    <x v="1"/>
    <s v="Nike x Hawkins High Cortez"/>
    <s v="CJ6106-100"/>
  </r>
  <r>
    <s v="NIKE"/>
    <n v="1128299"/>
    <d v="2021-04-17T00:00:00"/>
    <s v="South"/>
    <s v="Louisiana"/>
    <s v="New Orleans"/>
    <n v="107"/>
    <n v="1771.92"/>
    <n v="0.46"/>
    <x v="1"/>
    <s v="Nike Epic Phantom React Flyknit Icon Clash"/>
    <s v="CK0089-100"/>
  </r>
  <r>
    <s v="NIKE"/>
    <n v="1128299"/>
    <d v="2021-04-17T00:00:00"/>
    <s v="South"/>
    <s v="Louisiana"/>
    <s v="New Orleans"/>
    <n v="120"/>
    <n v="2016"/>
    <n v="0.42"/>
    <x v="1"/>
    <s v="Nike Air Max 2090"/>
    <s v="CT7695-401"/>
  </r>
  <r>
    <s v="NIKE"/>
    <n v="1128299"/>
    <d v="2021-04-17T00:00:00"/>
    <s v="South"/>
    <s v="Louisiana"/>
    <s v="New Orleans"/>
    <n v="91"/>
    <n v="1105.6500000000001"/>
    <n v="0.45"/>
    <x v="1"/>
    <s v="Nike Phantom Vision Academy Dynamic Fit MG"/>
    <s v="AO3258-080"/>
  </r>
  <r>
    <s v="NIKE"/>
    <n v="1128299"/>
    <d v="2021-04-17T00:00:00"/>
    <s v="South"/>
    <s v="Louisiana"/>
    <s v="New Orleans"/>
    <n v="56"/>
    <n v="971.04"/>
    <n v="0.51"/>
    <x v="1"/>
    <s v="NikeCourt Air Max Vapor Wing MS"/>
    <s v="BQ0129-106"/>
  </r>
  <r>
    <s v="NIKE"/>
    <n v="1128299"/>
    <d v="2021-04-17T00:00:00"/>
    <s v="South"/>
    <s v="Louisiana"/>
    <s v="New Orleans"/>
    <n v="123"/>
    <n v="1774.89"/>
    <n v="0.37"/>
    <x v="1"/>
    <s v="LeBron x John Elliott Icon"/>
    <s v="AQ0114-101"/>
  </r>
  <r>
    <s v="NIKE"/>
    <n v="1128299"/>
    <d v="2021-05-18T00:00:00"/>
    <s v="South"/>
    <s v="Louisiana"/>
    <s v="New Orleans"/>
    <n v="176"/>
    <n v="2421.7600000000002"/>
    <n v="0.43"/>
    <x v="1"/>
    <s v="Nike Air Max 270 Flyknit"/>
    <s v="AO1023-005"/>
  </r>
  <r>
    <s v="NIKE"/>
    <n v="1128299"/>
    <d v="2021-05-18T00:00:00"/>
    <s v="South"/>
    <s v="Louisiana"/>
    <s v="New Orleans"/>
    <n v="128"/>
    <n v="2252.8000000000002"/>
    <n v="0.44"/>
    <x v="1"/>
    <s v="Air Jordan 13 Retro Chinese New Year"/>
    <s v="CW4409-100"/>
  </r>
  <r>
    <s v="NIKE"/>
    <n v="1128299"/>
    <d v="2021-05-18T00:00:00"/>
    <s v="South"/>
    <s v="Louisiana"/>
    <s v="New Orleans"/>
    <n v="136"/>
    <n v="2113.44"/>
    <n v="0.42"/>
    <x v="1"/>
    <s v="Nike Zoom Pegasus Turbo Shield"/>
    <s v="BQ1896-002"/>
  </r>
  <r>
    <s v="NIKE"/>
    <n v="1128299"/>
    <d v="2021-05-18T00:00:00"/>
    <s v="South"/>
    <s v="Louisiana"/>
    <s v="New Orleans"/>
    <n v="101"/>
    <n v="1433.19"/>
    <n v="0.43"/>
    <x v="1"/>
    <s v="Nike Air Wildwood ACG"/>
    <s v="AO3116-004"/>
  </r>
  <r>
    <s v="NIKE"/>
    <n v="1128299"/>
    <d v="2021-05-18T00:00:00"/>
    <s v="South"/>
    <s v="Louisiana"/>
    <s v="New Orleans"/>
    <n v="77"/>
    <n v="1182.72"/>
    <n v="0.48"/>
    <x v="1"/>
    <s v="Nike Air Max 720"/>
    <s v="CI3870-100"/>
  </r>
  <r>
    <s v="NIKE"/>
    <n v="1128299"/>
    <d v="2021-05-18T00:00:00"/>
    <s v="South"/>
    <s v="Louisiana"/>
    <s v="New Orleans"/>
    <n v="178"/>
    <n v="3275.2"/>
    <n v="0.4"/>
    <x v="1"/>
    <s v="LeBron 16 Low"/>
    <s v="CI2668-004"/>
  </r>
  <r>
    <s v="NIKE"/>
    <n v="1128299"/>
    <d v="2021-06-17T00:00:00"/>
    <s v="South"/>
    <s v="Louisiana"/>
    <s v="New Orleans"/>
    <n v="256"/>
    <n v="5655.04"/>
    <n v="0.47"/>
    <x v="1"/>
    <s v="Air Jordan 14 Retro"/>
    <s v="487471-003"/>
  </r>
  <r>
    <s v="NIKE"/>
    <n v="1128299"/>
    <d v="2021-06-17T00:00:00"/>
    <s v="South"/>
    <s v="Louisiana"/>
    <s v="New Orleans"/>
    <n v="224"/>
    <n v="5544"/>
    <n v="0.45"/>
    <x v="1"/>
    <s v="Nike Air Force 1 Type-2"/>
    <s v="CT2584-100"/>
  </r>
  <r>
    <s v="NIKE"/>
    <n v="1128299"/>
    <d v="2021-06-17T00:00:00"/>
    <s v="South"/>
    <s v="Louisiana"/>
    <s v="New Orleans"/>
    <n v="210"/>
    <n v="5082"/>
    <n v="0.44"/>
    <x v="1"/>
    <s v="Nike Free RN Flyknit 3.0"/>
    <s v="AQ5708-201"/>
  </r>
  <r>
    <s v="NIKE"/>
    <n v="1128299"/>
    <d v="2021-06-17T00:00:00"/>
    <s v="South"/>
    <s v="Louisiana"/>
    <s v="New Orleans"/>
    <n v="184"/>
    <n v="5102.32"/>
    <n v="0.47"/>
    <x v="1"/>
    <s v="Nike SB Air Max Stefan Janoski 2"/>
    <s v="AQ7477-009"/>
  </r>
  <r>
    <s v="NIKE"/>
    <n v="1128299"/>
    <d v="2021-06-17T00:00:00"/>
    <s v="South"/>
    <s v="Louisiana"/>
    <s v="New Orleans"/>
    <n v="153"/>
    <n v="5033.7"/>
    <n v="0.47"/>
    <x v="1"/>
    <s v="Nike Air Zoom Pegasus 36 Trail"/>
    <s v="AR5676-401"/>
  </r>
  <r>
    <s v="NIKE"/>
    <n v="1128299"/>
    <d v="2021-06-17T00:00:00"/>
    <s v="South"/>
    <s v="Louisiana"/>
    <s v="New Orleans"/>
    <n v="248"/>
    <n v="8134.4"/>
    <n v="0.41"/>
    <x v="1"/>
    <s v="Nike Tiempo Legend 8 Club IC"/>
    <s v="AT6110-004"/>
  </r>
  <r>
    <s v="NIKE"/>
    <n v="1128299"/>
    <d v="2021-07-16T00:00:00"/>
    <s v="South"/>
    <s v="Louisiana"/>
    <s v="New Orleans"/>
    <n v="306"/>
    <n v="8157.96"/>
    <n v="0.43"/>
    <x v="1"/>
    <s v="Nike Flex TR 9"/>
    <s v="AQ7491-008"/>
  </r>
  <r>
    <s v="NIKE"/>
    <n v="1128299"/>
    <d v="2021-07-16T00:00:00"/>
    <s v="South"/>
    <s v="Louisiana"/>
    <s v="New Orleans"/>
    <n v="248"/>
    <n v="7643.36"/>
    <n v="0.46"/>
    <x v="1"/>
    <s v="Nike Epic Phantom React"/>
    <s v="CI1291-400"/>
  </r>
  <r>
    <s v="NIKE"/>
    <n v="1128299"/>
    <d v="2021-07-16T00:00:00"/>
    <s v="South"/>
    <s v="Louisiana"/>
    <s v="New Orleans"/>
    <n v="210"/>
    <n v="6810.3"/>
    <n v="0.47"/>
    <x v="1"/>
    <s v="Nike Metcon 5 AMP"/>
    <s v="CN5455-160"/>
  </r>
  <r>
    <s v="NIKE"/>
    <n v="1128299"/>
    <d v="2021-07-16T00:00:00"/>
    <s v="South"/>
    <s v="Louisiana"/>
    <s v="New Orleans"/>
    <n v="198"/>
    <n v="5524.2"/>
    <n v="0.45"/>
    <x v="1"/>
    <s v="Nike SB Air Zoom Bruin Edge"/>
    <s v="CD5036-100"/>
  </r>
  <r>
    <s v="NIKE"/>
    <n v="1128299"/>
    <d v="2021-07-16T00:00:00"/>
    <s v="South"/>
    <s v="Louisiana"/>
    <s v="New Orleans"/>
    <n v="221"/>
    <n v="7905.17"/>
    <n v="0.49"/>
    <x v="1"/>
    <s v="Nike ISPA Air Max 720"/>
    <s v="CQ6278-001"/>
  </r>
  <r>
    <s v="NIKE"/>
    <n v="1128299"/>
    <d v="2021-07-16T00:00:00"/>
    <s v="South"/>
    <s v="Louisiana"/>
    <s v="New Orleans"/>
    <n v="208"/>
    <n v="6907.68"/>
    <n v="0.41"/>
    <x v="1"/>
    <s v="Nike x Undercover React Presto"/>
    <s v="CU3459-200"/>
  </r>
  <r>
    <s v="NIKE"/>
    <n v="1128299"/>
    <d v="2021-08-17T00:00:00"/>
    <s v="South"/>
    <s v="Louisiana"/>
    <s v="New Orleans"/>
    <n v="255"/>
    <n v="8749.0499999999993"/>
    <n v="0.47"/>
    <x v="1"/>
    <s v="Nike Vandalised"/>
    <s v="BQ3610-100"/>
  </r>
  <r>
    <s v="NIKE"/>
    <n v="1128299"/>
    <d v="2021-08-17T00:00:00"/>
    <s v="South"/>
    <s v="Louisiana"/>
    <s v="New Orleans"/>
    <n v="256"/>
    <n v="6420.48"/>
    <n v="0.44"/>
    <x v="1"/>
    <s v="Nike Signal D/MS/X"/>
    <s v="AT5303-100"/>
  </r>
  <r>
    <s v="NIKE"/>
    <n v="1128299"/>
    <d v="2021-08-17T00:00:00"/>
    <s v="South"/>
    <s v="Louisiana"/>
    <s v="New Orleans"/>
    <n v="217"/>
    <n v="4557"/>
    <n v="0.42"/>
    <x v="1"/>
    <s v="Nike Air Max 720 (OBJ)"/>
    <s v="CK2531-001"/>
  </r>
  <r>
    <s v="NIKE"/>
    <n v="1128299"/>
    <d v="2021-08-17T00:00:00"/>
    <s v="South"/>
    <s v="Louisiana"/>
    <s v="New Orleans"/>
    <n v="143"/>
    <n v="3696.55"/>
    <n v="0.47"/>
    <x v="1"/>
    <s v="Nike Vandalised LX"/>
    <s v="BQ3611-100"/>
  </r>
  <r>
    <s v="NIKE"/>
    <n v="1128299"/>
    <d v="2021-08-17T00:00:00"/>
    <s v="South"/>
    <s v="Louisiana"/>
    <s v="New Orleans"/>
    <n v="152"/>
    <n v="3500.56"/>
    <n v="0.49"/>
    <x v="1"/>
    <s v="Nike Canyon"/>
    <s v="CV5515-001"/>
  </r>
  <r>
    <s v="NIKE"/>
    <n v="1128299"/>
    <d v="2021-08-17T00:00:00"/>
    <s v="South"/>
    <s v="Louisiana"/>
    <s v="New Orleans"/>
    <n v="102"/>
    <n v="1782.96"/>
    <n v="0.38"/>
    <x v="1"/>
    <s v="Nike Flex RN 2019"/>
    <s v="AQ7487-201"/>
  </r>
  <r>
    <s v="NIKE"/>
    <n v="1128299"/>
    <d v="2021-09-18T00:00:00"/>
    <s v="South"/>
    <s v="Louisiana"/>
    <s v="New Orleans"/>
    <n v="175"/>
    <n v="2425.5"/>
    <n v="0.42"/>
    <x v="1"/>
    <s v="Nike Free RN 5.0"/>
    <s v="AQ1289-003"/>
  </r>
  <r>
    <s v="NIKE"/>
    <n v="1128299"/>
    <d v="2021-09-18T00:00:00"/>
    <s v="South"/>
    <s v="Louisiana"/>
    <s v="New Orleans"/>
    <n v="175"/>
    <n v="3010"/>
    <n v="0.43"/>
    <x v="1"/>
    <s v="NikeCourt Air Max Vapor Wing MS"/>
    <s v="BQ0129-106"/>
  </r>
  <r>
    <s v="NIKE"/>
    <n v="1128299"/>
    <d v="2021-09-18T00:00:00"/>
    <s v="South"/>
    <s v="Louisiana"/>
    <s v="New Orleans"/>
    <n v="96"/>
    <n v="1324.8"/>
    <n v="0.46"/>
    <x v="1"/>
    <s v="Nike Air Max 90 NS SE"/>
    <s v="881105-800"/>
  </r>
  <r>
    <s v="NIKE"/>
    <n v="1128299"/>
    <d v="2021-09-18T00:00:00"/>
    <s v="South"/>
    <s v="Louisiana"/>
    <s v="New Orleans"/>
    <n v="80"/>
    <n v="1142.4000000000001"/>
    <n v="0.42"/>
    <x v="1"/>
    <s v="Nike Mercurial Vapor 13 Club TF"/>
    <s v="AT7999-414"/>
  </r>
  <r>
    <s v="NIKE"/>
    <n v="1128299"/>
    <d v="2021-09-18T00:00:00"/>
    <s v="South"/>
    <s v="Louisiana"/>
    <s v="New Orleans"/>
    <n v="83"/>
    <n v="1633.44"/>
    <n v="0.48"/>
    <x v="1"/>
    <s v="Nike React Vision"/>
    <s v="CI7523-002"/>
  </r>
  <r>
    <s v="NIKE"/>
    <n v="1128299"/>
    <d v="2021-09-18T00:00:00"/>
    <s v="South"/>
    <s v="Louisiana"/>
    <s v="New Orleans"/>
    <n v="90"/>
    <n v="1080"/>
    <n v="0.4"/>
    <x v="1"/>
    <s v="Nike Air Max 2090"/>
    <s v="CT7698-600"/>
  </r>
  <r>
    <s v="NIKE"/>
    <n v="1128299"/>
    <d v="2021-10-17T00:00:00"/>
    <s v="South"/>
    <s v="Louisiana"/>
    <s v="New Orleans"/>
    <n v="124"/>
    <n v="1333"/>
    <n v="0.43"/>
    <x v="1"/>
    <s v="Nike Air Max Dia Winter"/>
    <s v="BQ9665-301"/>
  </r>
  <r>
    <s v="NIKE"/>
    <n v="1128299"/>
    <d v="2021-10-17T00:00:00"/>
    <s v="South"/>
    <s v="Louisiana"/>
    <s v="New Orleans"/>
    <n v="184"/>
    <n v="2815.2"/>
    <n v="0.45"/>
    <x v="1"/>
    <s v="Nike Mercurial Superfly 7 Elite SE FG"/>
    <s v="CD6721-808"/>
  </r>
  <r>
    <s v="NIKE"/>
    <n v="1128299"/>
    <d v="2021-10-17T00:00:00"/>
    <s v="South"/>
    <s v="Louisiana"/>
    <s v="New Orleans"/>
    <n v="128"/>
    <n v="1900.8"/>
    <n v="0.45"/>
    <x v="1"/>
    <s v="Nike Zoom Pegasus Turbo 2"/>
    <s v="BV7766-100"/>
  </r>
  <r>
    <s v="NIKE"/>
    <n v="1128299"/>
    <d v="2021-10-17T00:00:00"/>
    <s v="South"/>
    <s v="Louisiana"/>
    <s v="New Orleans"/>
    <n v="120"/>
    <n v="1599.6"/>
    <n v="0.43"/>
    <x v="1"/>
    <s v="Nike SB Shane"/>
    <s v="BV0657-400"/>
  </r>
  <r>
    <s v="NIKE"/>
    <n v="1128299"/>
    <d v="2021-10-17T00:00:00"/>
    <s v="South"/>
    <s v="Louisiana"/>
    <s v="New Orleans"/>
    <n v="112"/>
    <n v="2096.64"/>
    <n v="0.48"/>
    <x v="1"/>
    <s v="Nike Kawa Shower"/>
    <s v="832655-001"/>
  </r>
  <r>
    <s v="NIKE"/>
    <n v="1128299"/>
    <d v="2021-10-17T00:00:00"/>
    <s v="South"/>
    <s v="Louisiana"/>
    <s v="New Orleans"/>
    <n v="140"/>
    <n v="2464"/>
    <n v="0.4"/>
    <x v="1"/>
    <s v="Nike Air VaporMax 360"/>
    <s v="CK2719-400"/>
  </r>
  <r>
    <s v="NIKE"/>
    <n v="1128299"/>
    <d v="2021-11-17T00:00:00"/>
    <s v="South"/>
    <s v="Louisiana"/>
    <s v="New Orleans"/>
    <n v="219"/>
    <n v="2882.04"/>
    <n v="0.47"/>
    <x v="1"/>
    <s v="Air Jordan 1 Mid"/>
    <s v="554724-050"/>
  </r>
  <r>
    <s v="NIKE"/>
    <n v="1128299"/>
    <d v="2021-11-17T00:00:00"/>
    <s v="South"/>
    <s v="Louisiana"/>
    <s v="New Orleans"/>
    <n v="224"/>
    <n v="3684.8"/>
    <n v="0.47"/>
    <x v="1"/>
    <s v="Nike Phantom Vision 2 Academy Dynamic Fit MG"/>
    <s v="CD4156-606"/>
  </r>
  <r>
    <s v="NIKE"/>
    <n v="1128299"/>
    <d v="2021-11-17T00:00:00"/>
    <s v="South"/>
    <s v="Louisiana"/>
    <s v="New Orleans"/>
    <n v="158"/>
    <n v="2180.4"/>
    <n v="0.46"/>
    <x v="1"/>
    <s v="Nike Air Max FF 720"/>
    <s v="AO3189-600"/>
  </r>
  <r>
    <s v="NIKE"/>
    <n v="1128299"/>
    <d v="2021-11-17T00:00:00"/>
    <s v="South"/>
    <s v="Louisiana"/>
    <s v="New Orleans"/>
    <n v="155"/>
    <n v="2852"/>
    <n v="0.46"/>
    <x v="1"/>
    <s v="Jordan Proto-Max 720"/>
    <s v="BQ6623-070"/>
  </r>
  <r>
    <s v="NIKE"/>
    <n v="1128299"/>
    <d v="2021-11-17T00:00:00"/>
    <s v="South"/>
    <s v="Louisiana"/>
    <s v="New Orleans"/>
    <n v="147"/>
    <n v="3661.77"/>
    <n v="0.47"/>
    <x v="1"/>
    <s v="Nike Joyride Run Flyknit"/>
    <s v="AQ2731-500"/>
  </r>
  <r>
    <s v="NIKE"/>
    <n v="1128299"/>
    <d v="2021-11-17T00:00:00"/>
    <s v="South"/>
    <s v="Louisiana"/>
    <s v="New Orleans"/>
    <n v="180"/>
    <n v="4723.2"/>
    <n v="0.41"/>
    <x v="1"/>
    <s v="Nike Odyssey React Flyknit 2"/>
    <s v="AH1016-602"/>
  </r>
  <r>
    <s v="NIKE"/>
    <n v="1128299"/>
    <d v="2021-12-16T00:00:00"/>
    <s v="South"/>
    <s v="Louisiana"/>
    <s v="New Orleans"/>
    <n v="272"/>
    <n v="5755.52"/>
    <n v="0.46"/>
    <x v="1"/>
    <s v="Nike Joyride Optik"/>
    <s v="AJ6844-007"/>
  </r>
  <r>
    <s v="NIKE"/>
    <n v="1128299"/>
    <d v="2021-12-16T00:00:00"/>
    <s v="South"/>
    <s v="Louisiana"/>
    <s v="New Orleans"/>
    <n v="248"/>
    <n v="5674.24"/>
    <n v="0.44"/>
    <x v="1"/>
    <s v="Nike React Element 55 SE"/>
    <s v="CN3591-002"/>
  </r>
  <r>
    <s v="NIKE"/>
    <n v="1128299"/>
    <d v="2021-12-16T00:00:00"/>
    <s v="South"/>
    <s v="Louisiana"/>
    <s v="New Orleans"/>
    <n v="192"/>
    <n v="4375.68"/>
    <n v="0.43"/>
    <x v="1"/>
    <s v="Nike Air Max Dia LX"/>
    <s v="CI1214-004"/>
  </r>
  <r>
    <s v="NIKE"/>
    <n v="1128299"/>
    <d v="2021-12-16T00:00:00"/>
    <s v="South"/>
    <s v="Louisiana"/>
    <s v="New Orleans"/>
    <n v="192"/>
    <n v="4782.72"/>
    <n v="0.47"/>
    <x v="1"/>
    <s v="Nike Metcon 5"/>
    <s v="AQ1189-009"/>
  </r>
  <r>
    <s v="NIKE"/>
    <n v="1128299"/>
    <d v="2021-12-16T00:00:00"/>
    <s v="South"/>
    <s v="Louisiana"/>
    <s v="New Orleans"/>
    <n v="168"/>
    <n v="4435.2"/>
    <n v="0.48"/>
    <x v="1"/>
    <s v="Nike Benassi"/>
    <s v="343880-090"/>
  </r>
  <r>
    <s v="NIKE"/>
    <n v="1128299"/>
    <d v="2021-12-16T00:00:00"/>
    <s v="South"/>
    <s v="Louisiana"/>
    <s v="New Orleans"/>
    <n v="194"/>
    <n v="4578.3999999999996"/>
    <n v="0.4"/>
    <x v="1"/>
    <s v="Nike Zoom KD12 'YouTube'"/>
    <s v="CQ7731-900"/>
  </r>
  <r>
    <s v="NIKE"/>
    <n v="1197831"/>
    <d v="2021-01-05T00:00:00"/>
    <s v="South"/>
    <s v="Louisiana"/>
    <s v="New Orleans"/>
    <n v="223"/>
    <n v="1061.48"/>
    <n v="0.34"/>
    <x v="1"/>
    <s v="Nike Air Force 1 React"/>
    <s v="CD4366-002"/>
  </r>
  <r>
    <s v="NIKE"/>
    <n v="1197831"/>
    <d v="2021-01-05T00:00:00"/>
    <s v="South"/>
    <s v="Louisiana"/>
    <s v="New Orleans"/>
    <n v="209"/>
    <n v="1504.8"/>
    <n v="0.36"/>
    <x v="1"/>
    <s v="Nike Air Max 90"/>
    <s v="CI5646-200"/>
  </r>
  <r>
    <s v="NIKE"/>
    <n v="1197831"/>
    <d v="2021-01-05T00:00:00"/>
    <s v="South"/>
    <s v="Louisiana"/>
    <s v="New Orleans"/>
    <n v="162"/>
    <n v="1258.74"/>
    <n v="0.37"/>
    <x v="1"/>
    <s v="Nike Air Zoom Pegasus 36"/>
    <s v="CD4573-001"/>
  </r>
  <r>
    <s v="NIKE"/>
    <n v="1197831"/>
    <d v="2021-01-05T00:00:00"/>
    <s v="South"/>
    <s v="Louisiana"/>
    <s v="New Orleans"/>
    <n v="166"/>
    <n v="1812.72"/>
    <n v="0.42"/>
    <x v="1"/>
    <s v="Nike Air Max 98 NRG"/>
    <s v="BQ5613-001"/>
  </r>
  <r>
    <s v="NIKE"/>
    <n v="1197831"/>
    <d v="2021-01-05T00:00:00"/>
    <s v="South"/>
    <s v="Louisiana"/>
    <s v="New Orleans"/>
    <n v="111"/>
    <n v="870.24"/>
    <n v="0.28000000000000003"/>
    <x v="1"/>
    <s v="Nike Zoom Fly 3"/>
    <s v="AT8241-002"/>
  </r>
  <r>
    <s v="NIKE"/>
    <n v="1197831"/>
    <d v="2021-01-05T00:00:00"/>
    <s v="South"/>
    <s v="Louisiana"/>
    <s v="New Orleans"/>
    <n v="147"/>
    <n v="1690.5"/>
    <n v="0.5"/>
    <x v="1"/>
    <s v="Kyrie 6 EP"/>
    <s v="BQ4631-100"/>
  </r>
  <r>
    <s v="NIKE"/>
    <n v="1197831"/>
    <d v="2021-02-04T00:00:00"/>
    <s v="South"/>
    <s v="Louisiana"/>
    <s v="New Orleans"/>
    <n v="200"/>
    <n v="1152"/>
    <n v="0.32"/>
    <x v="1"/>
    <s v="Nike Air Force 1 Shadow"/>
    <s v="CI0919-100"/>
  </r>
  <r>
    <s v="NIKE"/>
    <n v="1197831"/>
    <d v="2021-02-04T00:00:00"/>
    <s v="South"/>
    <s v="Louisiana"/>
    <s v="New Orleans"/>
    <n v="180"/>
    <n v="1663.2"/>
    <n v="0.33"/>
    <x v="1"/>
    <s v="Nike Air Max Tailwind IV"/>
    <s v="AQ2567-002"/>
  </r>
  <r>
    <s v="NIKE"/>
    <n v="1197831"/>
    <d v="2021-02-04T00:00:00"/>
    <s v="South"/>
    <s v="Louisiana"/>
    <s v="New Orleans"/>
    <n v="128"/>
    <n v="1254.4000000000001"/>
    <n v="0.35"/>
    <x v="1"/>
    <s v="Nike Potential 3"/>
    <s v="844127-108"/>
  </r>
  <r>
    <s v="NIKE"/>
    <n v="1197831"/>
    <d v="2021-02-04T00:00:00"/>
    <s v="West"/>
    <s v="Idaho"/>
    <s v="Boise"/>
    <n v="116"/>
    <n v="1315.44"/>
    <n v="0.42"/>
    <x v="1"/>
    <s v="Nike Mercurial Vapor 13 Academy IC"/>
    <s v="AT7993-414"/>
  </r>
  <r>
    <s v="NIKE"/>
    <n v="1197831"/>
    <d v="2021-02-04T00:00:00"/>
    <s v="West"/>
    <s v="Idaho"/>
    <s v="Boise"/>
    <n v="88"/>
    <n v="818.4"/>
    <n v="0.3"/>
    <x v="1"/>
    <s v="Nike x Olivia Kim Air Max 98"/>
    <s v="CK3309-001"/>
  </r>
  <r>
    <s v="NIKE"/>
    <n v="1197831"/>
    <d v="2021-02-04T00:00:00"/>
    <s v="West"/>
    <s v="Idaho"/>
    <s v="Boise"/>
    <n v="135"/>
    <n v="1825.2"/>
    <n v="0.52"/>
    <x v="1"/>
    <s v="NikeCourt Royale"/>
    <s v="749747-010"/>
  </r>
  <r>
    <s v="NIKE"/>
    <n v="1197831"/>
    <d v="2021-03-06T00:00:00"/>
    <s v="West"/>
    <s v="Idaho"/>
    <s v="Boise"/>
    <n v="200"/>
    <n v="1554"/>
    <n v="0.37"/>
    <x v="1"/>
    <s v="Nike Air Huarache"/>
    <s v="634835-108"/>
  </r>
  <r>
    <s v="NIKE"/>
    <n v="1197831"/>
    <d v="2021-03-06T00:00:00"/>
    <s v="West"/>
    <s v="Idaho"/>
    <s v="Boise"/>
    <n v="188"/>
    <n v="1979.64"/>
    <n v="0.39"/>
    <x v="1"/>
    <s v="KD Trey 5 VII EP"/>
    <s v="AT1198-401"/>
  </r>
  <r>
    <s v="NIKE"/>
    <n v="1197831"/>
    <d v="2021-03-06T00:00:00"/>
    <s v="West"/>
    <s v="Idaho"/>
    <s v="Boise"/>
    <n v="135"/>
    <n v="1026"/>
    <n v="0.38"/>
    <x v="1"/>
    <s v="Nike Phantom Venom Academy FG"/>
    <s v="AO0566-606"/>
  </r>
  <r>
    <s v="NIKE"/>
    <n v="1197831"/>
    <d v="2021-03-06T00:00:00"/>
    <s v="West"/>
    <s v="Idaho"/>
    <s v="Boise"/>
    <n v="112"/>
    <n v="1368.64"/>
    <n v="0.47"/>
    <x v="1"/>
    <s v="Nike Mercurial Vapor XII Club MG"/>
    <s v="AH7378-801"/>
  </r>
  <r>
    <s v="NIKE"/>
    <n v="1197831"/>
    <d v="2021-03-06T00:00:00"/>
    <s v="West"/>
    <s v="Idaho"/>
    <s v="Boise"/>
    <n v="88"/>
    <n v="985.6"/>
    <n v="0.35"/>
    <x v="1"/>
    <s v="Nike Phantom Vision 2 Elite Dynamic Fit FG"/>
    <s v="CD4161-606"/>
  </r>
  <r>
    <s v="NIKE"/>
    <n v="1197831"/>
    <d v="2021-03-06T00:00:00"/>
    <s v="West"/>
    <s v="Idaho"/>
    <s v="Boise"/>
    <n v="124"/>
    <n v="1643"/>
    <n v="0.53"/>
    <x v="1"/>
    <s v="Nike Air Force 1 Mid '07"/>
    <s v="366731-100"/>
  </r>
  <r>
    <s v="NIKE"/>
    <n v="1197831"/>
    <d v="2021-04-05T00:00:00"/>
    <s v="West"/>
    <s v="Idaho"/>
    <s v="Boise"/>
    <n v="215"/>
    <n v="1354.5"/>
    <n v="0.42"/>
    <x v="1"/>
    <s v="Nike Metcon 5 AMP"/>
    <s v="CD3398-063"/>
  </r>
  <r>
    <s v="NIKE"/>
    <n v="1197831"/>
    <d v="2021-04-05T00:00:00"/>
    <s v="West"/>
    <s v="Idaho"/>
    <s v="Boise"/>
    <n v="215"/>
    <n v="1760.85"/>
    <n v="0.39"/>
    <x v="1"/>
    <s v="Nike Air Max 270 React"/>
    <s v="CT5064-001"/>
  </r>
  <r>
    <s v="NIKE"/>
    <n v="1197831"/>
    <d v="2021-04-05T00:00:00"/>
    <s v="West"/>
    <s v="Idaho"/>
    <s v="Boise"/>
    <n v="162"/>
    <n v="1138.8599999999999"/>
    <n v="0.37"/>
    <x v="1"/>
    <s v="Nike Air Force 1 '07 Premium"/>
    <s v="BQ4424-700"/>
  </r>
  <r>
    <s v="NIKE"/>
    <n v="1197831"/>
    <d v="2021-04-05T00:00:00"/>
    <s v="West"/>
    <s v="Idaho"/>
    <s v="Boise"/>
    <n v="116"/>
    <n v="1136.8"/>
    <n v="0.49"/>
    <x v="1"/>
    <s v="Air Jordan 12 Retro"/>
    <s v="130690-017"/>
  </r>
  <r>
    <s v="NIKE"/>
    <n v="1197831"/>
    <d v="2021-04-05T00:00:00"/>
    <s v="West"/>
    <s v="Idaho"/>
    <s v="Boise"/>
    <n v="91"/>
    <n v="786.24"/>
    <n v="0.32"/>
    <x v="1"/>
    <s v="Nike Air Max 98 LX"/>
    <s v="AV4417-002"/>
  </r>
  <r>
    <s v="NIKE"/>
    <n v="1197831"/>
    <d v="2021-04-05T00:00:00"/>
    <s v="West"/>
    <s v="Idaho"/>
    <s v="Boise"/>
    <n v="176"/>
    <n v="2307.36"/>
    <n v="0.56999999999999995"/>
    <x v="1"/>
    <s v="Nike Mercurial Superfly 7 Club MG"/>
    <s v="AT7949-606"/>
  </r>
  <r>
    <s v="NIKE"/>
    <n v="1197831"/>
    <d v="2021-05-05T00:00:00"/>
    <s v="West"/>
    <s v="Idaho"/>
    <s v="Boise"/>
    <n v="210"/>
    <n v="1234.8"/>
    <n v="0.42"/>
    <x v="1"/>
    <s v="Nike Phantom Venom Academy TF"/>
    <s v="AO0571-606"/>
  </r>
  <r>
    <s v="NIKE"/>
    <n v="1197831"/>
    <d v="2021-05-05T00:00:00"/>
    <s v="West"/>
    <s v="Idaho"/>
    <s v="Boise"/>
    <n v="247"/>
    <n v="2227.94"/>
    <n v="0.41"/>
    <x v="1"/>
    <s v="Nike Mercurial Superfly 7 Academy MDS MG"/>
    <s v="BQ5427-401"/>
  </r>
  <r>
    <s v="NIKE"/>
    <n v="1197831"/>
    <d v="2021-05-05T00:00:00"/>
    <s v="West"/>
    <s v="Idaho"/>
    <s v="Boise"/>
    <n v="184"/>
    <n v="1291.68"/>
    <n v="0.39"/>
    <x v="1"/>
    <s v="Nike SB Dunk High Pro"/>
    <s v="BQ6826-003"/>
  </r>
  <r>
    <s v="NIKE"/>
    <n v="1197831"/>
    <d v="2021-05-05T00:00:00"/>
    <s v="West"/>
    <s v="Idaho"/>
    <s v="Boise"/>
    <n v="155"/>
    <n v="1860"/>
    <n v="0.5"/>
    <x v="1"/>
    <s v="Nike Phantom Vision Academy Dynamic Fit MG"/>
    <s v="AO3258-080"/>
  </r>
  <r>
    <s v="NIKE"/>
    <n v="1197831"/>
    <d v="2021-05-05T00:00:00"/>
    <s v="West"/>
    <s v="Idaho"/>
    <s v="Boise"/>
    <n v="120"/>
    <n v="1428"/>
    <n v="0.35"/>
    <x v="1"/>
    <s v="Nike Air Max 270 React"/>
    <s v="AT6174-004"/>
  </r>
  <r>
    <s v="NIKE"/>
    <n v="1197831"/>
    <d v="2021-05-05T00:00:00"/>
    <s v="West"/>
    <s v="Idaho"/>
    <s v="Boise"/>
    <n v="240"/>
    <n v="4356"/>
    <n v="0.55000000000000004"/>
    <x v="1"/>
    <s v="Nike Tiempo Legend 8 Elite FG"/>
    <s v="AT5293-004"/>
  </r>
  <r>
    <s v="NIKE"/>
    <n v="1197831"/>
    <d v="2021-06-04T00:00:00"/>
    <s v="West"/>
    <s v="Idaho"/>
    <s v="Boise"/>
    <n v="233"/>
    <n v="2744.74"/>
    <n v="0.38"/>
    <x v="1"/>
    <s v="Nike SB Zoom Stefan Janoski Canvas RM"/>
    <s v="AR7718-001"/>
  </r>
  <r>
    <s v="NIKE"/>
    <n v="1197831"/>
    <d v="2021-06-04T00:00:00"/>
    <s v="West"/>
    <s v="Idaho"/>
    <s v="Boise"/>
    <n v="263"/>
    <n v="3774.05"/>
    <n v="0.41"/>
    <x v="1"/>
    <s v="Nike Flex Contact 3"/>
    <s v="AQ7488-004"/>
  </r>
  <r>
    <s v="NIKE"/>
    <n v="1197831"/>
    <d v="2021-06-04T00:00:00"/>
    <s v="West"/>
    <s v="Idaho"/>
    <s v="Boise"/>
    <n v="186"/>
    <n v="2592.84"/>
    <n v="0.41"/>
    <x v="1"/>
    <s v="Jordan 'Why Not?' Zer0.2 SE PF"/>
    <s v="AV4126-002"/>
  </r>
  <r>
    <s v="NIKE"/>
    <n v="1197831"/>
    <d v="2021-06-04T00:00:00"/>
    <s v="West"/>
    <s v="Idaho"/>
    <s v="Boise"/>
    <n v="187"/>
    <n v="3023.79"/>
    <n v="0.49"/>
    <x v="1"/>
    <s v="Nike Shox TL Nova SP"/>
    <s v="CK2085-002"/>
  </r>
  <r>
    <s v="NIKE"/>
    <n v="1197831"/>
    <d v="2021-06-04T00:00:00"/>
    <s v="West"/>
    <s v="Idaho"/>
    <s v="Boise"/>
    <n v="158"/>
    <n v="2309.96"/>
    <n v="0.34"/>
    <x v="1"/>
    <s v="Nike Air Max 90"/>
    <s v="CU0675-300"/>
  </r>
  <r>
    <s v="NIKE"/>
    <n v="1197831"/>
    <d v="2021-06-04T00:00:00"/>
    <s v="West"/>
    <s v="Idaho"/>
    <s v="Boise"/>
    <n v="248"/>
    <n v="5319.6"/>
    <n v="0.55000000000000004"/>
    <x v="1"/>
    <s v="Nike Benassi JDI Floral"/>
    <s v="618919-031"/>
  </r>
  <r>
    <s v="NIKE"/>
    <n v="1197831"/>
    <d v="2021-07-06T00:00:00"/>
    <s v="West"/>
    <s v="Idaho"/>
    <s v="Boise"/>
    <n v="264"/>
    <n v="4250.3999999999996"/>
    <n v="0.46"/>
    <x v="1"/>
    <s v="Nike Phantom Vision 2 Club Dynamic Fit MG"/>
    <s v="CD4159-606"/>
  </r>
  <r>
    <s v="NIKE"/>
    <n v="1197831"/>
    <d v="2021-07-06T00:00:00"/>
    <s v="West"/>
    <s v="Idaho"/>
    <s v="Boise"/>
    <n v="271"/>
    <n v="4661.2"/>
    <n v="0.43"/>
    <x v="1"/>
    <s v="Nike Potential 3"/>
    <s v="844127-108"/>
  </r>
  <r>
    <s v="NIKE"/>
    <n v="1197831"/>
    <d v="2021-07-06T00:00:00"/>
    <s v="West"/>
    <s v="Idaho"/>
    <s v="Boise"/>
    <n v="278"/>
    <n v="3969.84"/>
    <n v="0.42"/>
    <x v="1"/>
    <s v="Nike Epic React Flyknit 2"/>
    <s v="BQ8927-102"/>
  </r>
  <r>
    <s v="NIKE"/>
    <n v="1197831"/>
    <d v="2021-07-06T00:00:00"/>
    <s v="West"/>
    <s v="Idaho"/>
    <s v="Boise"/>
    <n v="158"/>
    <n v="3182.12"/>
    <n v="0.53"/>
    <x v="1"/>
    <s v="Nike Phantom Vision Club Dynamic Fit FG"/>
    <s v="AJ6959-717"/>
  </r>
  <r>
    <s v="NIKE"/>
    <n v="1197831"/>
    <d v="2021-07-06T00:00:00"/>
    <s v="West"/>
    <s v="Idaho"/>
    <s v="Boise"/>
    <n v="173"/>
    <n v="2975.6"/>
    <n v="0.4"/>
    <x v="1"/>
    <s v="Nike Air Max 97"/>
    <s v="921826-016"/>
  </r>
  <r>
    <s v="NIKE"/>
    <n v="1197831"/>
    <d v="2021-07-06T00:00:00"/>
    <s v="West"/>
    <s v="Idaho"/>
    <s v="Boise"/>
    <n v="264"/>
    <n v="7943.76"/>
    <n v="0.59"/>
    <x v="1"/>
    <s v="Nike x Olivia Kim Air Force 1 '07"/>
    <s v="CK3314-400"/>
  </r>
  <r>
    <s v="NIKE"/>
    <n v="1197831"/>
    <d v="2021-08-08T00:00:00"/>
    <s v="West"/>
    <s v="Idaho"/>
    <s v="Boise"/>
    <n v="233"/>
    <n v="3718.68"/>
    <n v="0.42"/>
    <x v="1"/>
    <s v="Nike TiempoX Lunar Legend VII Pro TF"/>
    <s v="AH7249-118"/>
  </r>
  <r>
    <s v="NIKE"/>
    <n v="1197831"/>
    <d v="2021-08-08T00:00:00"/>
    <s v="West"/>
    <s v="Idaho"/>
    <s v="Boise"/>
    <n v="255"/>
    <n v="4057.05"/>
    <n v="0.43"/>
    <x v="1"/>
    <s v="Nike M2K Tekno"/>
    <s v="BQ3378-002"/>
  </r>
  <r>
    <s v="NIKE"/>
    <n v="1197831"/>
    <d v="2021-08-08T00:00:00"/>
    <s v="West"/>
    <s v="Idaho"/>
    <s v="Boise"/>
    <n v="305"/>
    <n v="5114.8500000000004"/>
    <n v="0.43"/>
    <x v="1"/>
    <s v="Nike React City"/>
    <s v="BV7754-001"/>
  </r>
  <r>
    <s v="NIKE"/>
    <n v="1197831"/>
    <d v="2021-08-08T00:00:00"/>
    <s v="West"/>
    <s v="Idaho"/>
    <s v="Boise"/>
    <n v="162"/>
    <n v="2940.3"/>
    <n v="0.55000000000000004"/>
    <x v="1"/>
    <s v="Nike Epic Phantom React Flyknit"/>
    <s v="BV0415-300"/>
  </r>
  <r>
    <s v="NIKE"/>
    <n v="1197831"/>
    <d v="2021-08-08T00:00:00"/>
    <s v="West"/>
    <s v="Idaho"/>
    <s v="Boise"/>
    <n v="166"/>
    <n v="2719.08"/>
    <n v="0.42"/>
    <x v="1"/>
    <s v="Nike SB Adversary Premium"/>
    <s v="CT3632-001"/>
  </r>
  <r>
    <s v="NIKE"/>
    <n v="1197831"/>
    <d v="2021-08-08T00:00:00"/>
    <s v="West"/>
    <s v="Idaho"/>
    <s v="Boise"/>
    <n v="239"/>
    <n v="6414.76"/>
    <n v="0.61"/>
    <x v="1"/>
    <s v="Air Jordan 11 Low"/>
    <s v="AR5149-005"/>
  </r>
  <r>
    <s v="NIKE"/>
    <n v="1197831"/>
    <d v="2021-09-05T00:00:00"/>
    <s v="West"/>
    <s v="Idaho"/>
    <s v="Boise"/>
    <n v="230"/>
    <n v="4337.8"/>
    <n v="0.46"/>
    <x v="1"/>
    <s v="Nike SB Air Zoom Bruin Edge"/>
    <s v="CD5036-100"/>
  </r>
  <r>
    <s v="NIKE"/>
    <n v="1197831"/>
    <d v="2021-09-05T00:00:00"/>
    <s v="West"/>
    <s v="Idaho"/>
    <s v="Boise"/>
    <n v="219"/>
    <n v="3578.46"/>
    <n v="0.43"/>
    <x v="1"/>
    <s v="Nike Daybreak"/>
    <s v="CQ7619-700"/>
  </r>
  <r>
    <s v="NIKE"/>
    <n v="1197831"/>
    <d v="2021-09-05T00:00:00"/>
    <s v="West"/>
    <s v="Idaho"/>
    <s v="Boise"/>
    <n v="203"/>
    <n v="3928.05"/>
    <n v="0.45"/>
    <x v="1"/>
    <s v="Nike Mercurial Superfly 7 Elite FG"/>
    <s v="AQ4174-049"/>
  </r>
  <r>
    <s v="NIKE"/>
    <n v="1197831"/>
    <d v="2021-09-05T00:00:00"/>
    <s v="West"/>
    <s v="Idaho"/>
    <s v="Boise"/>
    <n v="136"/>
    <n v="2992"/>
    <n v="0.55000000000000004"/>
    <x v="1"/>
    <s v="Nike Air Max 90 Essential"/>
    <s v="AJ1285-101"/>
  </r>
  <r>
    <s v="NIKE"/>
    <n v="1197831"/>
    <d v="2021-09-05T00:00:00"/>
    <s v="West"/>
    <s v="Idaho"/>
    <s v="Boise"/>
    <n v="140"/>
    <n v="2410.8000000000002"/>
    <n v="0.41"/>
    <x v="1"/>
    <s v="Nike Air Zoom Pegasus 36 Premium Rise"/>
    <s v="AV6259-500"/>
  </r>
  <r>
    <s v="NIKE"/>
    <n v="1197831"/>
    <d v="2021-09-05T00:00:00"/>
    <s v="West"/>
    <s v="Idaho"/>
    <s v="Boise"/>
    <n v="200"/>
    <n v="4176"/>
    <n v="0.57999999999999996"/>
    <x v="1"/>
    <s v="Nike Tiempo Legend 8 Academy MG"/>
    <s v="AT5292-004"/>
  </r>
  <r>
    <s v="NIKE"/>
    <n v="1197831"/>
    <d v="2021-10-04T00:00:00"/>
    <s v="West"/>
    <s v="Idaho"/>
    <s v="Boise"/>
    <n v="201"/>
    <n v="2773.8"/>
    <n v="0.46"/>
    <x v="1"/>
    <s v="Nike Tanjun"/>
    <s v="812654-011"/>
  </r>
  <r>
    <s v="NIKE"/>
    <n v="1197831"/>
    <d v="2021-10-04T00:00:00"/>
    <s v="West"/>
    <s v="Idaho"/>
    <s v="Boise"/>
    <n v="190"/>
    <n v="2205.9"/>
    <n v="0.43"/>
    <x v="1"/>
    <s v="Nike Air Max Triax 96 SP"/>
    <s v="CT5543-300"/>
  </r>
  <r>
    <s v="NIKE"/>
    <n v="1197831"/>
    <d v="2021-10-04T00:00:00"/>
    <s v="West"/>
    <s v="Idaho"/>
    <s v="Boise"/>
    <n v="179"/>
    <n v="2330.58"/>
    <n v="0.42"/>
    <x v="1"/>
    <s v="Nike SB Charge Slip Premium"/>
    <s v="CT3110-400"/>
  </r>
  <r>
    <s v="NIKE"/>
    <n v="1197831"/>
    <d v="2021-10-04T00:00:00"/>
    <s v="West"/>
    <s v="Idaho"/>
    <s v="Boise"/>
    <n v="116"/>
    <n v="2151.8000000000002"/>
    <n v="0.53"/>
    <x v="1"/>
    <s v="Nike Air Max 2090"/>
    <s v="CU9174-600"/>
  </r>
  <r>
    <s v="NIKE"/>
    <n v="1197831"/>
    <d v="2021-10-04T00:00:00"/>
    <s v="West"/>
    <s v="Idaho"/>
    <s v="Boise"/>
    <n v="123"/>
    <n v="1199.25"/>
    <n v="0.39"/>
    <x v="1"/>
    <s v="LeBron 16 Low"/>
    <s v="CI2668-004"/>
  </r>
  <r>
    <s v="NIKE"/>
    <n v="1197831"/>
    <d v="2021-10-04T00:00:00"/>
    <s v="West"/>
    <s v="Idaho"/>
    <s v="Boise"/>
    <n v="179"/>
    <n v="3590.74"/>
    <n v="0.59"/>
    <x v="1"/>
    <s v="Nike Zoom Rival Fly 2"/>
    <s v="CJ0509-001"/>
  </r>
  <r>
    <s v="NIKE"/>
    <n v="1197831"/>
    <d v="2021-11-05T00:00:00"/>
    <s v="West"/>
    <s v="Idaho"/>
    <s v="Boise"/>
    <n v="203"/>
    <n v="2521.2600000000002"/>
    <n v="0.46"/>
    <x v="1"/>
    <s v="Nike x Olivia Kim Air Mowabb"/>
    <s v="CK3312-001"/>
  </r>
  <r>
    <s v="NIKE"/>
    <n v="1197831"/>
    <d v="2021-11-05T00:00:00"/>
    <s v="West"/>
    <s v="Idaho"/>
    <s v="Boise"/>
    <n v="223"/>
    <n v="2684.92"/>
    <n v="0.43"/>
    <x v="1"/>
    <s v="Nike Offcourt SE"/>
    <s v="CT0624-100"/>
  </r>
  <r>
    <s v="NIKE"/>
    <n v="1197831"/>
    <d v="2021-11-05T00:00:00"/>
    <s v="West"/>
    <s v="Idaho"/>
    <s v="Boise"/>
    <n v="210"/>
    <n v="3704.4"/>
    <n v="0.42"/>
    <x v="1"/>
    <s v="Nike Zoom Pegasus Turbo Shield"/>
    <s v="CJ9712-001"/>
  </r>
  <r>
    <s v="NIKE"/>
    <n v="1197831"/>
    <d v="2021-11-05T00:00:00"/>
    <s v="West"/>
    <s v="Idaho"/>
    <s v="Boise"/>
    <n v="158"/>
    <n v="3532.88"/>
    <n v="0.52"/>
    <x v="1"/>
    <s v="Nike Air Max 97"/>
    <s v="CT1549-001"/>
  </r>
  <r>
    <s v="NIKE"/>
    <n v="1197831"/>
    <d v="2021-11-05T00:00:00"/>
    <s v="West"/>
    <s v="Idaho"/>
    <s v="Boise"/>
    <n v="149"/>
    <n v="2321.42"/>
    <n v="0.38"/>
    <x v="1"/>
    <s v="Nike Air Max 720 SE"/>
    <s v="CD0683-600"/>
  </r>
  <r>
    <s v="NIKE"/>
    <n v="1197831"/>
    <d v="2021-11-05T00:00:00"/>
    <s v="West"/>
    <s v="Idaho"/>
    <s v="Boise"/>
    <n v="194"/>
    <n v="5837.46"/>
    <n v="0.59"/>
    <x v="1"/>
    <s v="Nike Revolution 5 FlyEase"/>
    <s v="BQ3212-600"/>
  </r>
  <r>
    <s v="NIKE"/>
    <n v="1197831"/>
    <d v="2021-12-04T00:00:00"/>
    <s v="West"/>
    <s v="Idaho"/>
    <s v="Boise"/>
    <n v="240"/>
    <n v="4320"/>
    <n v="0.45"/>
    <x v="1"/>
    <s v="Nike Classic Cortez"/>
    <s v="807471-101"/>
  </r>
  <r>
    <s v="NIKE"/>
    <n v="1197831"/>
    <d v="2021-12-04T00:00:00"/>
    <s v="West"/>
    <s v="Idaho"/>
    <s v="Boise"/>
    <n v="240"/>
    <n v="4526.3999999999996"/>
    <n v="0.46"/>
    <x v="1"/>
    <s v="Nike Precision 4"/>
    <s v="CK1069-001"/>
  </r>
  <r>
    <s v="NIKE"/>
    <n v="1197831"/>
    <d v="2021-12-04T00:00:00"/>
    <s v="West"/>
    <s v="Idaho"/>
    <s v="Boise"/>
    <n v="223"/>
    <n v="4611.6400000000003"/>
    <n v="0.44"/>
    <x v="1"/>
    <s v="Nike Air Max 200"/>
    <s v="AT6175-100"/>
  </r>
  <r>
    <s v="NIKE"/>
    <n v="1197831"/>
    <d v="2021-12-04T00:00:00"/>
    <s v="West"/>
    <s v="Idaho"/>
    <s v="Boise"/>
    <n v="184"/>
    <n v="4209.92"/>
    <n v="0.52"/>
    <x v="1"/>
    <s v="Nike Air Max 270"/>
    <s v="AH6789-023"/>
  </r>
  <r>
    <s v="NIKE"/>
    <n v="1197831"/>
    <d v="2021-12-04T00:00:00"/>
    <s v="West"/>
    <s v="Idaho"/>
    <s v="Boise"/>
    <n v="147"/>
    <n v="2591.61"/>
    <n v="0.41"/>
    <x v="1"/>
    <s v="Nike Mercurial Vapor 13 Academy TF"/>
    <s v="AT7996-414"/>
  </r>
  <r>
    <s v="NIKE"/>
    <n v="1197831"/>
    <d v="2021-12-04T00:00:00"/>
    <s v="West"/>
    <s v="Idaho"/>
    <s v="Boise"/>
    <n v="232"/>
    <n v="6651.44"/>
    <n v="0.61"/>
    <x v="1"/>
    <s v="Nike SFB Gen 2 20cm (approx.)"/>
    <s v="922474-001"/>
  </r>
  <r>
    <s v="NIKE"/>
    <n v="1128299"/>
    <d v="2021-01-23T00:00:00"/>
    <s v="West"/>
    <s v="Idaho"/>
    <s v="Boise"/>
    <n v="136"/>
    <n v="1251.2"/>
    <n v="0.4"/>
    <x v="1"/>
    <s v="Nike Air Max Dia"/>
    <s v="CI3898-200"/>
  </r>
  <r>
    <s v="NIKE"/>
    <n v="1128299"/>
    <d v="2021-01-23T00:00:00"/>
    <s v="West"/>
    <s v="Idaho"/>
    <s v="Boise"/>
    <n v="140"/>
    <n v="1806"/>
    <n v="0.43"/>
    <x v="1"/>
    <s v="Nike SB Alleyoop"/>
    <s v="CJ0882-001"/>
  </r>
  <r>
    <s v="NIKE"/>
    <n v="1128299"/>
    <d v="2021-01-23T00:00:00"/>
    <s v="West"/>
    <s v="Idaho"/>
    <s v="Boise"/>
    <n v="145"/>
    <n v="1753.05"/>
    <n v="0.39"/>
    <x v="1"/>
    <s v="Nike Zoom Rise"/>
    <s v="BQ5467-101"/>
  </r>
  <r>
    <s v="NIKE"/>
    <n v="1128299"/>
    <d v="2021-01-23T00:00:00"/>
    <s v="West"/>
    <s v="Idaho"/>
    <s v="Boise"/>
    <n v="88"/>
    <n v="976.8"/>
    <n v="0.37"/>
    <x v="1"/>
    <s v="Nike Phantom Vision Academy Dynamic Fit IC"/>
    <s v="AO3267-080"/>
  </r>
  <r>
    <s v="NIKE"/>
    <n v="1128299"/>
    <d v="2021-01-23T00:00:00"/>
    <s v="West"/>
    <s v="Idaho"/>
    <s v="Boise"/>
    <n v="68"/>
    <n v="809.2"/>
    <n v="0.34"/>
    <x v="1"/>
    <s v="Air Jordan 1 Low"/>
    <s v="553558-125"/>
  </r>
  <r>
    <s v="NIKE"/>
    <n v="1128299"/>
    <d v="2021-01-23T00:00:00"/>
    <s v="West"/>
    <s v="Idaho"/>
    <s v="Boise"/>
    <n v="140"/>
    <n v="1020.6"/>
    <n v="0.27"/>
    <x v="1"/>
    <s v="Nike Air Max Bella TR 2"/>
    <s v="AQ7492-010"/>
  </r>
  <r>
    <s v="NIKE"/>
    <n v="1128299"/>
    <d v="2021-02-23T00:00:00"/>
    <s v="West"/>
    <s v="Idaho"/>
    <s v="Boise"/>
    <n v="162"/>
    <n v="1258.74"/>
    <n v="0.37"/>
    <x v="1"/>
    <s v="Nike Air Zoom Terra Kiger 6"/>
    <s v="CJ0220-400"/>
  </r>
  <r>
    <s v="NIKE"/>
    <n v="1128299"/>
    <d v="2021-02-23T00:00:00"/>
    <s v="West"/>
    <s v="Idaho"/>
    <s v="Boise"/>
    <n v="128"/>
    <n v="1541.12"/>
    <n v="0.43"/>
    <x v="1"/>
    <s v="Jordan Proto-React Z"/>
    <s v="CI3794-600"/>
  </r>
  <r>
    <s v="NIKE"/>
    <n v="1128299"/>
    <d v="2021-02-23T00:00:00"/>
    <s v="West"/>
    <s v="Idaho"/>
    <s v="Boise"/>
    <n v="124"/>
    <n v="1458.24"/>
    <n v="0.42"/>
    <x v="1"/>
    <s v="Nike Air Force 1 SP"/>
    <s v="CQ6566-700"/>
  </r>
  <r>
    <s v="NIKE"/>
    <n v="1128299"/>
    <d v="2021-02-23T00:00:00"/>
    <s v="West"/>
    <s v="Arizona"/>
    <s v="Phoenix"/>
    <n v="68"/>
    <n v="742.56"/>
    <n v="0.42"/>
    <x v="1"/>
    <s v="Nike Zoom Pegasus Turbo"/>
    <s v="AJ4115-060"/>
  </r>
  <r>
    <s v="NIKE"/>
    <n v="1128299"/>
    <d v="2021-02-23T00:00:00"/>
    <s v="West"/>
    <s v="Arizona"/>
    <s v="Phoenix"/>
    <n v="51"/>
    <n v="679.32"/>
    <n v="0.37"/>
    <x v="1"/>
    <s v="Nike Free RN 5.0"/>
    <s v="AQ1316-500"/>
  </r>
  <r>
    <s v="NIKE"/>
    <n v="1128299"/>
    <d v="2021-02-23T00:00:00"/>
    <s v="West"/>
    <s v="Arizona"/>
    <s v="Phoenix"/>
    <n v="116"/>
    <n v="970.92"/>
    <n v="0.27"/>
    <x v="1"/>
    <s v="Air Jordan OG"/>
    <s v="133000-106"/>
  </r>
  <r>
    <s v="NIKE"/>
    <n v="1128299"/>
    <d v="2021-03-22T00:00:00"/>
    <s v="West"/>
    <s v="Arizona"/>
    <s v="Phoenix"/>
    <n v="160"/>
    <n v="1856"/>
    <n v="0.4"/>
    <x v="1"/>
    <s v="Nike Air Zoom Pegasus 36"/>
    <s v="BV5740-101"/>
  </r>
  <r>
    <s v="NIKE"/>
    <n v="1128299"/>
    <d v="2021-03-22T00:00:00"/>
    <s v="West"/>
    <s v="Arizona"/>
    <s v="Phoenix"/>
    <n v="116"/>
    <n v="1939.52"/>
    <n v="0.44"/>
    <x v="1"/>
    <s v="Nike Air Max Tailwind IV SE"/>
    <s v="CJ9681-001"/>
  </r>
  <r>
    <s v="NIKE"/>
    <n v="1128299"/>
    <d v="2021-03-22T00:00:00"/>
    <s v="West"/>
    <s v="Arizona"/>
    <s v="Phoenix"/>
    <n v="119"/>
    <n v="1805.23"/>
    <n v="0.41"/>
    <x v="1"/>
    <s v="Nike Air VaporMax 2019 Premium"/>
    <s v="AT6817-300"/>
  </r>
  <r>
    <s v="NIKE"/>
    <n v="1128299"/>
    <d v="2021-03-22T00:00:00"/>
    <s v="West"/>
    <s v="Arizona"/>
    <s v="Phoenix"/>
    <n v="68"/>
    <n v="956.08"/>
    <n v="0.37"/>
    <x v="1"/>
    <s v="NikeCourt Air Zoom Vapor Cage 4"/>
    <s v="CD0431-107"/>
  </r>
  <r>
    <s v="NIKE"/>
    <n v="1128299"/>
    <d v="2021-03-22T00:00:00"/>
    <s v="West"/>
    <s v="Arizona"/>
    <s v="Phoenix"/>
    <n v="39"/>
    <n v="511.68"/>
    <n v="0.32"/>
    <x v="1"/>
    <s v="Air Jordan 1 Nova XX"/>
    <s v="AV4052-116"/>
  </r>
  <r>
    <s v="NIKE"/>
    <n v="1128299"/>
    <d v="2021-03-22T00:00:00"/>
    <s v="West"/>
    <s v="Arizona"/>
    <s v="Phoenix"/>
    <n v="107"/>
    <n v="1068.93"/>
    <n v="0.27"/>
    <x v="1"/>
    <s v="Nike Air Max Tailwind IV"/>
    <s v="CK4122-100"/>
  </r>
  <r>
    <s v="NIKE"/>
    <n v="1128299"/>
    <d v="2021-04-23T00:00:00"/>
    <s v="West"/>
    <s v="Arizona"/>
    <s v="Phoenix"/>
    <n v="175"/>
    <n v="2660"/>
    <n v="0.38"/>
    <x v="1"/>
    <s v="Nike Flex RN 2019"/>
    <s v="AQ7483-001"/>
  </r>
  <r>
    <s v="NIKE"/>
    <n v="1128299"/>
    <d v="2021-04-23T00:00:00"/>
    <s v="West"/>
    <s v="Arizona"/>
    <s v="Phoenix"/>
    <n v="90"/>
    <n v="1465.2"/>
    <n v="0.44"/>
    <x v="1"/>
    <s v="Nike Mercurial Superfly 7 Club TF"/>
    <s v="AT7980-606"/>
  </r>
  <r>
    <s v="NIKE"/>
    <n v="1128299"/>
    <d v="2021-04-23T00:00:00"/>
    <s v="West"/>
    <s v="Arizona"/>
    <s v="Phoenix"/>
    <n v="123"/>
    <n v="1911.42"/>
    <n v="0.37"/>
    <x v="1"/>
    <s v="Nike Free X Metcon 2"/>
    <s v="CD8526-446"/>
  </r>
  <r>
    <s v="NIKE"/>
    <n v="1128299"/>
    <d v="2021-04-23T00:00:00"/>
    <s v="West"/>
    <s v="Arizona"/>
    <s v="Phoenix"/>
    <n v="78"/>
    <n v="1248"/>
    <n v="0.4"/>
    <x v="1"/>
    <s v="Nike Mercurial Vapor 13 Academy MDS MG"/>
    <s v="CJ1292-703"/>
  </r>
  <r>
    <s v="NIKE"/>
    <n v="1128299"/>
    <d v="2021-04-23T00:00:00"/>
    <s v="West"/>
    <s v="Arizona"/>
    <s v="Phoenix"/>
    <n v="47"/>
    <n v="687.14"/>
    <n v="0.34"/>
    <x v="1"/>
    <s v="Nike Air Max Impact"/>
    <s v="CI1396-004"/>
  </r>
  <r>
    <s v="NIKE"/>
    <n v="1128299"/>
    <d v="2021-04-23T00:00:00"/>
    <s v="West"/>
    <s v="Arizona"/>
    <s v="Phoenix"/>
    <n v="111"/>
    <n v="1631.7"/>
    <n v="0.3"/>
    <x v="1"/>
    <s v="Nike Classic Cortez"/>
    <s v="807471-103"/>
  </r>
  <r>
    <s v="NIKE"/>
    <n v="1128299"/>
    <d v="2021-05-24T00:00:00"/>
    <s v="West"/>
    <s v="Arizona"/>
    <s v="Phoenix"/>
    <n v="184"/>
    <n v="2656.96"/>
    <n v="0.38"/>
    <x v="1"/>
    <s v="Nike Air Max 90 Premium"/>
    <s v="CJ1794-600"/>
  </r>
  <r>
    <s v="NIKE"/>
    <n v="1128299"/>
    <d v="2021-05-24T00:00:00"/>
    <s v="West"/>
    <s v="Arizona"/>
    <s v="Phoenix"/>
    <n v="116"/>
    <n v="1753.92"/>
    <n v="0.42"/>
    <x v="1"/>
    <s v="Nike Renew Run"/>
    <s v="CK6360-001"/>
  </r>
  <r>
    <s v="NIKE"/>
    <n v="1128299"/>
    <d v="2021-05-24T00:00:00"/>
    <s v="West"/>
    <s v="Arizona"/>
    <s v="Phoenix"/>
    <n v="132"/>
    <n v="2056.56"/>
    <n v="0.38"/>
    <x v="1"/>
    <s v="Nike Air Max 270 Special Edition"/>
    <s v="CQ6549-001"/>
  </r>
  <r>
    <s v="NIKE"/>
    <n v="1128299"/>
    <d v="2021-05-24T00:00:00"/>
    <s v="West"/>
    <s v="Arizona"/>
    <s v="Phoenix"/>
    <n v="93"/>
    <n v="1341.99"/>
    <n v="0.37"/>
    <x v="1"/>
    <s v="Nike React Metcon AMP"/>
    <s v="CN5501-046"/>
  </r>
  <r>
    <s v="NIKE"/>
    <n v="1128299"/>
    <d v="2021-05-24T00:00:00"/>
    <s v="West"/>
    <s v="Arizona"/>
    <s v="Phoenix"/>
    <n v="62"/>
    <n v="797.94"/>
    <n v="0.33"/>
    <x v="1"/>
    <s v="Nike Air Force 1 Sage Low"/>
    <s v="AR5339-002"/>
  </r>
  <r>
    <s v="NIKE"/>
    <n v="1128299"/>
    <d v="2021-05-24T00:00:00"/>
    <s v="West"/>
    <s v="Arizona"/>
    <s v="Phoenix"/>
    <n v="124"/>
    <n v="1905.88"/>
    <n v="0.28999999999999998"/>
    <x v="1"/>
    <s v="Nike Air Max Triax 96"/>
    <s v="CD2053-105"/>
  </r>
  <r>
    <s v="NIKE"/>
    <n v="1128299"/>
    <d v="2021-06-23T00:00:00"/>
    <s v="West"/>
    <s v="Arizona"/>
    <s v="Phoenix"/>
    <n v="194"/>
    <n v="2799.42"/>
    <n v="0.39"/>
    <x v="1"/>
    <s v="Nike Mercurial Vapor 13 Academy MDS TF"/>
    <s v="CJ1306-401"/>
  </r>
  <r>
    <s v="NIKE"/>
    <n v="1128299"/>
    <d v="2021-06-23T00:00:00"/>
    <s v="West"/>
    <s v="Arizona"/>
    <s v="Phoenix"/>
    <n v="143"/>
    <n v="2162.16"/>
    <n v="0.42"/>
    <x v="1"/>
    <s v="PG 3 NASA"/>
    <s v="CI2666-400"/>
  </r>
  <r>
    <s v="NIKE"/>
    <n v="1128299"/>
    <d v="2021-06-23T00:00:00"/>
    <s v="West"/>
    <s v="Arizona"/>
    <s v="Phoenix"/>
    <n v="147"/>
    <n v="2290.2600000000002"/>
    <n v="0.38"/>
    <x v="1"/>
    <s v="Nike Mercurial Vapor 13 Academy MDS IC"/>
    <s v="CJ1300-401"/>
  </r>
  <r>
    <s v="NIKE"/>
    <n v="1128299"/>
    <d v="2021-06-23T00:00:00"/>
    <s v="West"/>
    <s v="Arizona"/>
    <s v="Phoenix"/>
    <n v="105"/>
    <n v="1596"/>
    <n v="0.4"/>
    <x v="1"/>
    <s v="Nike Tiempo Legend 8 Club MG"/>
    <s v="AT6107-606"/>
  </r>
  <r>
    <s v="NIKE"/>
    <n v="1128299"/>
    <d v="2021-06-23T00:00:00"/>
    <s v="West"/>
    <s v="Arizona"/>
    <s v="Phoenix"/>
    <n v="72"/>
    <n v="1052.6400000000001"/>
    <n v="0.34"/>
    <x v="1"/>
    <s v="Nike Air Max 90"/>
    <s v="CI7395-100"/>
  </r>
  <r>
    <s v="NIKE"/>
    <n v="1128299"/>
    <d v="2021-06-23T00:00:00"/>
    <s v="West"/>
    <s v="Arizona"/>
    <s v="Phoenix"/>
    <n v="158"/>
    <n v="2253.08"/>
    <n v="0.31"/>
    <x v="1"/>
    <s v="Nike Air VaporMax Flyknit 2 LXX"/>
    <s v="AT5673-700"/>
  </r>
  <r>
    <s v="NIKE"/>
    <n v="1128299"/>
    <d v="2021-07-22T00:00:00"/>
    <s v="West"/>
    <s v="Arizona"/>
    <s v="Phoenix"/>
    <n v="216"/>
    <n v="3196.8"/>
    <n v="0.37"/>
    <x v="1"/>
    <s v="Nike Mercurial Superfly 7 Elite SE FG"/>
    <s v="CT1099-093"/>
  </r>
  <r>
    <s v="NIKE"/>
    <n v="1128299"/>
    <d v="2021-07-22T00:00:00"/>
    <s v="West"/>
    <s v="Arizona"/>
    <s v="Phoenix"/>
    <n v="163"/>
    <n v="2999.2"/>
    <n v="0.46"/>
    <x v="1"/>
    <s v="Nike Free RN 5.0 AW"/>
    <s v="BV7775-100"/>
  </r>
  <r>
    <s v="NIKE"/>
    <n v="1128299"/>
    <d v="2021-07-22T00:00:00"/>
    <s v="West"/>
    <s v="Arizona"/>
    <s v="Phoenix"/>
    <n v="157"/>
    <n v="2387.9699999999998"/>
    <n v="0.39"/>
    <x v="1"/>
    <s v="Air Jordan 1 Jester XX Low Laced"/>
    <s v="CI7815-602"/>
  </r>
  <r>
    <s v="NIKE"/>
    <n v="1128299"/>
    <d v="2021-07-22T00:00:00"/>
    <s v="West"/>
    <s v="Arizona"/>
    <s v="Phoenix"/>
    <n v="113"/>
    <n v="1545.84"/>
    <n v="0.38"/>
    <x v="1"/>
    <s v="Nike Metcon 5 Premium"/>
    <s v="CJ0818-146"/>
  </r>
  <r>
    <s v="NIKE"/>
    <n v="1128299"/>
    <d v="2021-07-22T00:00:00"/>
    <s v="West"/>
    <s v="Arizona"/>
    <s v="Phoenix"/>
    <n v="145"/>
    <n v="2146"/>
    <n v="0.37"/>
    <x v="1"/>
    <s v="Nike Free RN 5.0"/>
    <s v="CI1289-100"/>
  </r>
  <r>
    <s v="NIKE"/>
    <n v="1128299"/>
    <d v="2021-07-22T00:00:00"/>
    <s v="West"/>
    <s v="Arizona"/>
    <s v="Phoenix"/>
    <n v="145"/>
    <n v="2001"/>
    <n v="0.3"/>
    <x v="1"/>
    <s v="Nike Zoom Rival Fly"/>
    <s v="CD7287-003"/>
  </r>
  <r>
    <s v="NIKE"/>
    <n v="1128299"/>
    <d v="2021-08-23T00:00:00"/>
    <s v="West"/>
    <s v="Arizona"/>
    <s v="Phoenix"/>
    <n v="194"/>
    <n v="3181.6"/>
    <n v="0.4"/>
    <x v="1"/>
    <s v="Nike SB Zoom Stefan Janoski Canvas RM"/>
    <s v="AR7718-001"/>
  </r>
  <r>
    <s v="NIKE"/>
    <n v="1128299"/>
    <d v="2021-08-23T00:00:00"/>
    <s v="West"/>
    <s v="Arizona"/>
    <s v="Phoenix"/>
    <n v="190"/>
    <n v="3670.8"/>
    <n v="0.42"/>
    <x v="1"/>
    <s v="Nike Tiempo Legend 8 Academy IC"/>
    <s v="AT6099-606"/>
  </r>
  <r>
    <s v="NIKE"/>
    <n v="1128299"/>
    <d v="2021-08-23T00:00:00"/>
    <s v="West"/>
    <s v="Arizona"/>
    <s v="Phoenix"/>
    <n v="153"/>
    <n v="2321.0100000000002"/>
    <n v="0.41"/>
    <x v="1"/>
    <s v="Nike SB Bruin High"/>
    <s v="923112-001"/>
  </r>
  <r>
    <s v="NIKE"/>
    <n v="1128299"/>
    <d v="2021-08-23T00:00:00"/>
    <s v="West"/>
    <s v="Arizona"/>
    <s v="Phoenix"/>
    <n v="120"/>
    <n v="2167.1999999999998"/>
    <n v="0.42"/>
    <x v="1"/>
    <s v="PG 3"/>
    <s v="AO2607-401"/>
  </r>
  <r>
    <s v="NIKE"/>
    <n v="1128299"/>
    <d v="2021-08-23T00:00:00"/>
    <s v="West"/>
    <s v="Arizona"/>
    <s v="Phoenix"/>
    <n v="136"/>
    <n v="2264.4"/>
    <n v="0.37"/>
    <x v="1"/>
    <s v="Nike Free TR Ultra"/>
    <s v="AO3424-001"/>
  </r>
  <r>
    <s v="NIKE"/>
    <n v="1128299"/>
    <d v="2021-08-23T00:00:00"/>
    <s v="West"/>
    <s v="Arizona"/>
    <s v="Phoenix"/>
    <n v="131"/>
    <n v="1760.64"/>
    <n v="0.28000000000000003"/>
    <x v="1"/>
    <s v="Nike PhantomVNM Club FG"/>
    <s v="AO0577-717"/>
  </r>
  <r>
    <s v="NIKE"/>
    <n v="1128299"/>
    <d v="2021-09-24T00:00:00"/>
    <s v="West"/>
    <s v="Arizona"/>
    <s v="Phoenix"/>
    <n v="184"/>
    <n v="2704.8"/>
    <n v="0.42"/>
    <x v="1"/>
    <s v="Nike MX-720-818"/>
    <s v="BQ5972-001"/>
  </r>
  <r>
    <s v="NIKE"/>
    <n v="1128299"/>
    <d v="2021-09-24T00:00:00"/>
    <s v="West"/>
    <s v="Arizona"/>
    <s v="Phoenix"/>
    <n v="201"/>
    <n v="3211.98"/>
    <n v="0.47"/>
    <x v="1"/>
    <s v="Air Jordan 7 Retro"/>
    <s v="313358-006"/>
  </r>
  <r>
    <s v="NIKE"/>
    <n v="1128299"/>
    <d v="2021-09-24T00:00:00"/>
    <s v="West"/>
    <s v="Arizona"/>
    <s v="Phoenix"/>
    <n v="145"/>
    <n v="1824.1"/>
    <n v="0.37"/>
    <x v="1"/>
    <s v="Nike SFB Gen 2 20cm (approx.)"/>
    <s v="922474-001"/>
  </r>
  <r>
    <s v="NIKE"/>
    <n v="1128299"/>
    <d v="2021-09-24T00:00:00"/>
    <s v="West"/>
    <s v="Arizona"/>
    <s v="Phoenix"/>
    <n v="124"/>
    <n v="1514.04"/>
    <n v="0.37"/>
    <x v="1"/>
    <s v="Nike Mercurial Superfly 7 Elite MDS FG"/>
    <s v="BQ5469-703"/>
  </r>
  <r>
    <s v="NIKE"/>
    <n v="1128299"/>
    <d v="2021-09-24T00:00:00"/>
    <s v="West"/>
    <s v="Arizona"/>
    <s v="Phoenix"/>
    <n v="128"/>
    <n v="1731.84"/>
    <n v="0.33"/>
    <x v="1"/>
    <s v="Nike Epic Phantom React"/>
    <s v="CI1290-100"/>
  </r>
  <r>
    <s v="NIKE"/>
    <n v="1128299"/>
    <d v="2021-09-24T00:00:00"/>
    <s v="West"/>
    <s v="Arizona"/>
    <s v="Phoenix"/>
    <n v="132"/>
    <n v="1816.32"/>
    <n v="0.32"/>
    <x v="1"/>
    <s v="Nike Air Max 720 SE"/>
    <s v="BV6484-002"/>
  </r>
  <r>
    <s v="NIKE"/>
    <n v="1128299"/>
    <d v="2021-10-23T00:00:00"/>
    <s v="West"/>
    <s v="Arizona"/>
    <s v="Phoenix"/>
    <n v="170"/>
    <n v="2570.4"/>
    <n v="0.42"/>
    <x v="1"/>
    <s v="Nike Air Huarache Ultra"/>
    <s v="885118-001"/>
  </r>
  <r>
    <s v="NIKE"/>
    <n v="1128299"/>
    <d v="2021-10-23T00:00:00"/>
    <s v="West"/>
    <s v="Arizona"/>
    <s v="Phoenix"/>
    <n v="175"/>
    <n v="2425.5"/>
    <n v="0.42"/>
    <x v="1"/>
    <s v="Nike Wildhorse 6"/>
    <s v="BV7099-400"/>
  </r>
  <r>
    <s v="NIKE"/>
    <n v="1128299"/>
    <d v="2021-10-23T00:00:00"/>
    <s v="West"/>
    <s v="Arizona"/>
    <s v="Phoenix"/>
    <n v="111"/>
    <n v="1273.17"/>
    <n v="0.37"/>
    <x v="1"/>
    <s v="Nike Air Max 270 React SE"/>
    <s v="BV3387-400"/>
  </r>
  <r>
    <s v="NIKE"/>
    <n v="1128299"/>
    <d v="2021-10-23T00:00:00"/>
    <s v="West"/>
    <s v="Arizona"/>
    <s v="Phoenix"/>
    <n v="102"/>
    <n v="1272.96"/>
    <n v="0.39"/>
    <x v="1"/>
    <s v="Nike Benassi JDI BETRUE"/>
    <s v="CD2717-001"/>
  </r>
  <r>
    <s v="NIKE"/>
    <n v="1128299"/>
    <d v="2021-10-23T00:00:00"/>
    <s v="West"/>
    <s v="Arizona"/>
    <s v="Phoenix"/>
    <n v="88"/>
    <n v="1432.64"/>
    <n v="0.37"/>
    <x v="1"/>
    <s v="Nike Zoom Rise"/>
    <s v="BQ5467-101"/>
  </r>
  <r>
    <s v="NIKE"/>
    <n v="1128299"/>
    <d v="2021-10-23T00:00:00"/>
    <s v="West"/>
    <s v="Arizona"/>
    <s v="Phoenix"/>
    <n v="107"/>
    <n v="1458.41"/>
    <n v="0.28999999999999998"/>
    <x v="1"/>
    <s v="Nike Tiempo Legend 8 Club IC"/>
    <s v="AT6110-004"/>
  </r>
  <r>
    <s v="NIKE"/>
    <n v="1128299"/>
    <d v="2021-11-23T00:00:00"/>
    <s v="West"/>
    <s v="Arizona"/>
    <s v="Phoenix"/>
    <n v="150"/>
    <n v="1767"/>
    <n v="0.38"/>
    <x v="1"/>
    <s v="Nike Air Max 2017"/>
    <s v="849560-001"/>
  </r>
  <r>
    <s v="NIKE"/>
    <n v="1128299"/>
    <d v="2021-11-23T00:00:00"/>
    <s v="West"/>
    <s v="Arizona"/>
    <s v="Phoenix"/>
    <n v="163"/>
    <n v="2911.18"/>
    <n v="0.47"/>
    <x v="1"/>
    <s v="Nike Flex RN 2018"/>
    <s v="AA7408-008"/>
  </r>
  <r>
    <s v="NIKE"/>
    <n v="1128299"/>
    <d v="2021-11-23T00:00:00"/>
    <s v="West"/>
    <s v="Arizona"/>
    <s v="Phoenix"/>
    <n v="124"/>
    <n v="1595.88"/>
    <n v="0.39"/>
    <x v="1"/>
    <s v="NikeCourt Royale AC"/>
    <s v="BQ9138-601"/>
  </r>
  <r>
    <s v="NIKE"/>
    <n v="1128299"/>
    <d v="2021-11-23T00:00:00"/>
    <s v="West"/>
    <s v="Arizona"/>
    <s v="Phoenix"/>
    <n v="116"/>
    <n v="1607.76"/>
    <n v="0.42"/>
    <x v="1"/>
    <s v="Jordan Air Latitude 720"/>
    <s v="AV5187-602"/>
  </r>
  <r>
    <s v="NIKE"/>
    <n v="1128299"/>
    <d v="2021-11-23T00:00:00"/>
    <s v="West"/>
    <s v="Arizona"/>
    <s v="Phoenix"/>
    <n v="99"/>
    <n v="1568.16"/>
    <n v="0.36"/>
    <x v="1"/>
    <s v="Nike Phantom Vision 2 Club Dynamic Fit TF"/>
    <s v="CD4173-606"/>
  </r>
  <r>
    <s v="NIKE"/>
    <n v="1128299"/>
    <d v="2021-11-23T00:00:00"/>
    <s v="West"/>
    <s v="Arizona"/>
    <s v="Phoenix"/>
    <n v="140"/>
    <n v="1528.8"/>
    <n v="0.28000000000000003"/>
    <x v="1"/>
    <s v="Nike Air Force 1 '07 SE"/>
    <s v="AA0287-002"/>
  </r>
  <r>
    <s v="NIKE"/>
    <n v="1128299"/>
    <d v="2021-12-22T00:00:00"/>
    <s v="West"/>
    <s v="Arizona"/>
    <s v="Phoenix"/>
    <n v="194"/>
    <n v="2716"/>
    <n v="0.4"/>
    <x v="1"/>
    <s v="Nike Zoom Fly 3 Premium"/>
    <s v="BV7756-001"/>
  </r>
  <r>
    <s v="NIKE"/>
    <n v="1128299"/>
    <d v="2021-12-22T00:00:00"/>
    <s v="West"/>
    <s v="Arizona"/>
    <s v="Phoenix"/>
    <n v="213"/>
    <n v="3233.34"/>
    <n v="0.46"/>
    <x v="1"/>
    <s v="Nike SB Alleyoop"/>
    <s v="CJ0882-001"/>
  </r>
  <r>
    <s v="NIKE"/>
    <n v="1128299"/>
    <d v="2021-12-22T00:00:00"/>
    <s v="West"/>
    <s v="Arizona"/>
    <s v="Phoenix"/>
    <n v="136"/>
    <n v="1951.6"/>
    <n v="0.41"/>
    <x v="1"/>
    <s v="Nike Mercurial Vapor 13 Elite SE FG"/>
    <s v="CD6720-808"/>
  </r>
  <r>
    <s v="NIKE"/>
    <n v="1128299"/>
    <d v="2021-12-22T00:00:00"/>
    <s v="West"/>
    <s v="Arizona"/>
    <s v="Phoenix"/>
    <n v="128"/>
    <n v="1679.36"/>
    <n v="0.41"/>
    <x v="1"/>
    <s v="Nike Air VaporMax 2019"/>
    <s v="AR6632-603"/>
  </r>
  <r>
    <s v="NIKE"/>
    <n v="1128299"/>
    <d v="2021-12-22T00:00:00"/>
    <s v="West"/>
    <s v="Arizona"/>
    <s v="Phoenix"/>
    <n v="109"/>
    <n v="1556.52"/>
    <n v="0.34"/>
    <x v="1"/>
    <s v="Nike Air Zoom Structure 22"/>
    <s v="AA1640-002"/>
  </r>
  <r>
    <s v="NIKE"/>
    <n v="1128299"/>
    <d v="2021-12-22T00:00:00"/>
    <s v="West"/>
    <s v="Arizona"/>
    <s v="Phoenix"/>
    <n v="135"/>
    <n v="1625.4"/>
    <n v="0.28000000000000003"/>
    <x v="1"/>
    <s v="NikeCourt Air Zoom Vapor X"/>
    <s v="AA8027-109"/>
  </r>
  <r>
    <s v="NIKE"/>
    <n v="1128299"/>
    <d v="2021-01-26T00:00:00"/>
    <s v="West"/>
    <s v="Arizona"/>
    <s v="Phoenix"/>
    <n v="152"/>
    <n v="1682.64"/>
    <n v="0.41"/>
    <x v="1"/>
    <s v="LeBron Soldier 13 SFG"/>
    <s v="AR4225-100"/>
  </r>
  <r>
    <s v="NIKE"/>
    <n v="1128299"/>
    <d v="2021-01-26T00:00:00"/>
    <s v="West"/>
    <s v="Arizona"/>
    <s v="Phoenix"/>
    <n v="147"/>
    <n v="2072.6999999999998"/>
    <n v="0.47"/>
    <x v="1"/>
    <s v="Air Jordan 13 Retro"/>
    <s v="414571-030"/>
  </r>
  <r>
    <s v="NIKE"/>
    <n v="1128299"/>
    <d v="2021-01-26T00:00:00"/>
    <s v="West"/>
    <s v="Arizona"/>
    <s v="Phoenix"/>
    <n v="157"/>
    <n v="1959.36"/>
    <n v="0.39"/>
    <x v="1"/>
    <s v="Nike React Element 55 Premium"/>
    <s v="CD6964-002"/>
  </r>
  <r>
    <s v="NIKE"/>
    <n v="1128299"/>
    <d v="2021-01-26T00:00:00"/>
    <s v="West"/>
    <s v="Arizona"/>
    <s v="Phoenix"/>
    <n v="101"/>
    <n v="1151.4000000000001"/>
    <n v="0.38"/>
    <x v="1"/>
    <s v="Nike Zoom Pegasus Turbo 2"/>
    <s v="CN7383-300"/>
  </r>
  <r>
    <s v="NIKE"/>
    <n v="1128299"/>
    <d v="2021-01-26T00:00:00"/>
    <s v="West"/>
    <s v="Arizona"/>
    <s v="Phoenix"/>
    <n v="94"/>
    <n v="1147.74"/>
    <n v="0.37"/>
    <x v="1"/>
    <s v="Nike Air Max 97"/>
    <s v="CI7388-600"/>
  </r>
  <r>
    <s v="NIKE"/>
    <n v="1128299"/>
    <d v="2021-01-26T00:00:00"/>
    <s v="West"/>
    <s v="Arizona"/>
    <s v="Phoenix"/>
    <n v="166"/>
    <n v="1613.52"/>
    <n v="0.27"/>
    <x v="1"/>
    <s v="Nike Free RN Flyknit 3.0"/>
    <s v="BV7782-001"/>
  </r>
  <r>
    <s v="NIKE"/>
    <n v="1128299"/>
    <d v="2021-02-26T00:00:00"/>
    <s v="West"/>
    <s v="Arizona"/>
    <s v="Phoenix"/>
    <n v="173"/>
    <n v="1868.4"/>
    <n v="0.4"/>
    <x v="1"/>
    <s v="Nike Air Force 1 GORE-TEX ®"/>
    <s v="CK2630-001"/>
  </r>
  <r>
    <s v="NIKE"/>
    <n v="1128299"/>
    <d v="2021-02-26T00:00:00"/>
    <s v="West"/>
    <s v="Arizona"/>
    <s v="Phoenix"/>
    <n v="136"/>
    <n v="2301.12"/>
    <n v="0.47"/>
    <x v="1"/>
    <s v="Nike Air Zoom Pegasus 36"/>
    <s v="CN6867-001"/>
  </r>
  <r>
    <s v="NIKE"/>
    <n v="1128299"/>
    <d v="2021-02-26T00:00:00"/>
    <s v="West"/>
    <s v="Arizona"/>
    <s v="Phoenix"/>
    <n v="132"/>
    <n v="1848"/>
    <n v="0.4"/>
    <x v="1"/>
    <s v="Nike Phantom Venom Academy TF"/>
    <s v="AO0571-606"/>
  </r>
  <r>
    <s v="NIKE"/>
    <n v="1128299"/>
    <d v="2021-02-26T00:00:00"/>
    <s v="West"/>
    <s v="New Mexico"/>
    <s v="Albuquerque"/>
    <n v="91"/>
    <n v="976.43"/>
    <n v="0.37"/>
    <x v="1"/>
    <s v="Kyrie 4"/>
    <s v="943806-602"/>
  </r>
  <r>
    <s v="NIKE"/>
    <n v="1128299"/>
    <d v="2021-02-26T00:00:00"/>
    <s v="West"/>
    <s v="New Mexico"/>
    <s v="Albuquerque"/>
    <n v="62"/>
    <n v="674.56"/>
    <n v="0.32"/>
    <x v="1"/>
    <s v="Nike Metcon 4 XD Patch"/>
    <s v="BQ7978-001"/>
  </r>
  <r>
    <s v="NIKE"/>
    <n v="1128299"/>
    <d v="2021-02-26T00:00:00"/>
    <s v="West"/>
    <s v="New Mexico"/>
    <s v="Albuquerque"/>
    <n v="140"/>
    <n v="1372"/>
    <n v="0.28000000000000003"/>
    <x v="1"/>
    <s v="NikeCourt Royale SL"/>
    <s v="844896-002"/>
  </r>
  <r>
    <s v="NIKE"/>
    <n v="1128299"/>
    <d v="2021-03-25T00:00:00"/>
    <s v="West"/>
    <s v="New Mexico"/>
    <s v="Albuquerque"/>
    <n v="187"/>
    <n v="2300.1"/>
    <n v="0.41"/>
    <x v="1"/>
    <s v="Nike React Metcon"/>
    <s v="BQ6046-010"/>
  </r>
  <r>
    <s v="NIKE"/>
    <n v="1128299"/>
    <d v="2021-03-25T00:00:00"/>
    <s v="West"/>
    <s v="New Mexico"/>
    <s v="Albuquerque"/>
    <n v="136"/>
    <n v="2203.1999999999998"/>
    <n v="0.45"/>
    <x v="1"/>
    <s v="Nike Phantom Vision 2 Academy Dynamic Fit TF"/>
    <s v="CD4172-606"/>
  </r>
  <r>
    <s v="NIKE"/>
    <n v="1128299"/>
    <d v="2021-03-25T00:00:00"/>
    <s v="West"/>
    <s v="New Mexico"/>
    <s v="Albuquerque"/>
    <n v="124"/>
    <n v="2073.2800000000002"/>
    <n v="0.38"/>
    <x v="1"/>
    <s v="Nike ZoomX Vista Grind SP"/>
    <s v="CT5770-300"/>
  </r>
  <r>
    <s v="NIKE"/>
    <n v="1128299"/>
    <d v="2021-03-25T00:00:00"/>
    <s v="West"/>
    <s v="New Mexico"/>
    <s v="Albuquerque"/>
    <n v="88"/>
    <n v="1269.8399999999999"/>
    <n v="0.39"/>
    <x v="1"/>
    <s v="Nike Air Max 90"/>
    <s v="CU3004-176"/>
  </r>
  <r>
    <s v="NIKE"/>
    <n v="1128299"/>
    <d v="2021-03-25T00:00:00"/>
    <s v="West"/>
    <s v="New Mexico"/>
    <s v="Albuquerque"/>
    <n v="53"/>
    <n v="695.36"/>
    <n v="0.32"/>
    <x v="1"/>
    <s v="Nike Air Max 270 React"/>
    <s v="CI3899-200"/>
  </r>
  <r>
    <s v="NIKE"/>
    <n v="1128299"/>
    <d v="2021-03-25T00:00:00"/>
    <s v="West"/>
    <s v="New Mexico"/>
    <s v="Albuquerque"/>
    <n v="131"/>
    <n v="1786.84"/>
    <n v="0.31"/>
    <x v="1"/>
    <s v="Nike Zoom Fly SP Fast"/>
    <s v="BV0389-001"/>
  </r>
  <r>
    <s v="NIKE"/>
    <n v="1128299"/>
    <d v="2021-04-26T00:00:00"/>
    <s v="West"/>
    <s v="New Mexico"/>
    <s v="Albuquerque"/>
    <n v="165"/>
    <n v="2841.3"/>
    <n v="0.42"/>
    <x v="1"/>
    <s v="Nike Drop-Type"/>
    <s v="CQ0989-002"/>
  </r>
  <r>
    <s v="NIKE"/>
    <n v="1128299"/>
    <d v="2021-04-26T00:00:00"/>
    <s v="West"/>
    <s v="New Mexico"/>
    <s v="Albuquerque"/>
    <n v="109"/>
    <n v="2156.02"/>
    <n v="0.46"/>
    <x v="1"/>
    <s v="Nike Air Max 98 SE"/>
    <s v="CI7379-400"/>
  </r>
  <r>
    <s v="NIKE"/>
    <n v="1128299"/>
    <d v="2021-04-26T00:00:00"/>
    <s v="West"/>
    <s v="New Mexico"/>
    <s v="Albuquerque"/>
    <n v="140"/>
    <n v="2587.1999999999998"/>
    <n v="0.42"/>
    <x v="1"/>
    <s v="Nike Zoom Rival Fly 2"/>
    <s v="CN6881-300"/>
  </r>
  <r>
    <s v="NIKE"/>
    <n v="1128299"/>
    <d v="2021-04-26T00:00:00"/>
    <s v="West"/>
    <s v="New Mexico"/>
    <s v="Albuquerque"/>
    <n v="96"/>
    <n v="1385.28"/>
    <n v="0.39"/>
    <x v="1"/>
    <s v="Nike MX-720-818"/>
    <s v="CI3869-500"/>
  </r>
  <r>
    <s v="NIKE"/>
    <n v="1128299"/>
    <d v="2021-04-26T00:00:00"/>
    <s v="West"/>
    <s v="New Mexico"/>
    <s v="Albuquerque"/>
    <n v="60"/>
    <n v="966"/>
    <n v="0.35"/>
    <x v="1"/>
    <s v="Nike Blazer Low LE"/>
    <s v="AV9370-001"/>
  </r>
  <r>
    <s v="NIKE"/>
    <n v="1128299"/>
    <d v="2021-04-26T00:00:00"/>
    <s v="West"/>
    <s v="New Mexico"/>
    <s v="Albuquerque"/>
    <n v="116"/>
    <n v="1818.88"/>
    <n v="0.28000000000000003"/>
    <x v="1"/>
    <s v="Nike Zoom Pegasus Turbo 2 Rise"/>
    <s v="BV1134-001"/>
  </r>
  <r>
    <s v="NIKE"/>
    <n v="1128299"/>
    <d v="2021-05-27T00:00:00"/>
    <s v="West"/>
    <s v="New Mexico"/>
    <s v="Albuquerque"/>
    <n v="184"/>
    <n v="3243.92"/>
    <n v="0.41"/>
    <x v="1"/>
    <s v="Nike Air Max 98"/>
    <s v="CT1531-001"/>
  </r>
  <r>
    <s v="NIKE"/>
    <n v="1128299"/>
    <d v="2021-05-27T00:00:00"/>
    <s v="West"/>
    <s v="New Mexico"/>
    <s v="Albuquerque"/>
    <n v="136"/>
    <n v="2627.52"/>
    <n v="0.42"/>
    <x v="1"/>
    <s v="Nike Air Max Dia SE"/>
    <s v="AR7410-603"/>
  </r>
  <r>
    <s v="NIKE"/>
    <n v="1128299"/>
    <d v="2021-05-27T00:00:00"/>
    <s v="West"/>
    <s v="New Mexico"/>
    <s v="Albuquerque"/>
    <n v="135"/>
    <n v="2546.1"/>
    <n v="0.41"/>
    <x v="1"/>
    <s v="Nike Mercurial Superfly 7 Academy MDS TF"/>
    <s v="BQ5435-401"/>
  </r>
  <r>
    <s v="NIKE"/>
    <n v="1128299"/>
    <d v="2021-05-27T00:00:00"/>
    <s v="West"/>
    <s v="New Mexico"/>
    <s v="Albuquerque"/>
    <n v="109"/>
    <n v="1921.67"/>
    <n v="0.41"/>
    <x v="1"/>
    <s v="Nike Tanjun"/>
    <s v="812655-011"/>
  </r>
  <r>
    <s v="NIKE"/>
    <n v="1128299"/>
    <d v="2021-05-27T00:00:00"/>
    <s v="West"/>
    <s v="New Mexico"/>
    <s v="Albuquerque"/>
    <n v="78"/>
    <n v="1228.5"/>
    <n v="0.35"/>
    <x v="1"/>
    <s v="Nike Air Max 90"/>
    <s v="325213-139"/>
  </r>
  <r>
    <s v="NIKE"/>
    <n v="1128299"/>
    <d v="2021-05-27T00:00:00"/>
    <s v="West"/>
    <s v="New Mexico"/>
    <s v="Albuquerque"/>
    <n v="132"/>
    <n v="2143.6799999999998"/>
    <n v="0.28999999999999998"/>
    <x v="1"/>
    <s v="Nike Air Max 720 BETRUE"/>
    <s v="CJ5472-900"/>
  </r>
  <r>
    <s v="NIKE"/>
    <n v="1128299"/>
    <d v="2021-06-26T00:00:00"/>
    <s v="West"/>
    <s v="New Mexico"/>
    <s v="Albuquerque"/>
    <n v="224"/>
    <n v="3232.32"/>
    <n v="0.39"/>
    <x v="1"/>
    <s v="Nike Odyssey React"/>
    <s v="AO9820-001"/>
  </r>
  <r>
    <s v="NIKE"/>
    <n v="1128299"/>
    <d v="2021-06-26T00:00:00"/>
    <s v="West"/>
    <s v="New Mexico"/>
    <s v="Albuquerque"/>
    <n v="187"/>
    <n v="3779.27"/>
    <n v="0.43"/>
    <x v="1"/>
    <s v="Nike Legend React"/>
    <s v="AA1626-602"/>
  </r>
  <r>
    <s v="NIKE"/>
    <n v="1128299"/>
    <d v="2021-06-26T00:00:00"/>
    <s v="West"/>
    <s v="New Mexico"/>
    <s v="Albuquerque"/>
    <n v="193"/>
    <n v="3165.2"/>
    <n v="0.4"/>
    <x v="1"/>
    <s v="Nike Air Zoom Winflo 6"/>
    <s v="AQ8228-102"/>
  </r>
  <r>
    <s v="NIKE"/>
    <n v="1128299"/>
    <d v="2021-06-26T00:00:00"/>
    <s v="West"/>
    <s v="New Mexico"/>
    <s v="Albuquerque"/>
    <n v="128"/>
    <n v="1894.4"/>
    <n v="0.4"/>
    <x v="1"/>
    <s v="Nike Air Zoom Vomero 14"/>
    <s v="AH7858-010"/>
  </r>
  <r>
    <s v="NIKE"/>
    <n v="1128299"/>
    <d v="2021-06-26T00:00:00"/>
    <s v="West"/>
    <s v="New Mexico"/>
    <s v="Albuquerque"/>
    <n v="93"/>
    <n v="1432.2"/>
    <n v="0.35"/>
    <x v="1"/>
    <s v="Nike Air VaporMax SE"/>
    <s v="CI1246-302"/>
  </r>
  <r>
    <s v="NIKE"/>
    <n v="1128299"/>
    <d v="2021-06-26T00:00:00"/>
    <s v="West"/>
    <s v="New Mexico"/>
    <s v="Albuquerque"/>
    <n v="192"/>
    <n v="2688"/>
    <n v="0.28000000000000003"/>
    <x v="1"/>
    <s v="Nike Mercurial Superfly 7 Academy MDS IC"/>
    <s v="BQ5430-401"/>
  </r>
  <r>
    <s v="NIKE"/>
    <n v="1128299"/>
    <d v="2021-07-25T00:00:00"/>
    <s v="West"/>
    <s v="New Mexico"/>
    <s v="Albuquerque"/>
    <n v="248"/>
    <n v="3965.52"/>
    <n v="0.39"/>
    <x v="1"/>
    <s v="NikeCourt Air Max Wildcard"/>
    <s v="AO7353-105"/>
  </r>
  <r>
    <s v="NIKE"/>
    <n v="1128299"/>
    <d v="2021-07-25T00:00:00"/>
    <s v="West"/>
    <s v="New Mexico"/>
    <s v="Albuquerque"/>
    <n v="210"/>
    <n v="4063.5"/>
    <n v="0.43"/>
    <x v="1"/>
    <s v="Nike Air Max 98"/>
    <s v="CI3709-001"/>
  </r>
  <r>
    <s v="NIKE"/>
    <n v="1128299"/>
    <d v="2021-07-25T00:00:00"/>
    <s v="West"/>
    <s v="New Mexico"/>
    <s v="Albuquerque"/>
    <n v="171"/>
    <n v="2467.5300000000002"/>
    <n v="0.37"/>
    <x v="1"/>
    <s v="Nike SB Zoom Stefan Janoski Mid RM"/>
    <s v="AT7324-001"/>
  </r>
  <r>
    <s v="NIKE"/>
    <n v="1128299"/>
    <d v="2021-07-25T00:00:00"/>
    <s v="West"/>
    <s v="New Mexico"/>
    <s v="Albuquerque"/>
    <n v="149"/>
    <n v="2440.62"/>
    <n v="0.42"/>
    <x v="1"/>
    <s v="NikeCourt Air Zoom Zero"/>
    <s v="AA8022-107"/>
  </r>
  <r>
    <s v="NIKE"/>
    <n v="1128299"/>
    <d v="2021-07-25T00:00:00"/>
    <s v="West"/>
    <s v="New Mexico"/>
    <s v="Albuquerque"/>
    <n v="160"/>
    <n v="2048"/>
    <n v="0.32"/>
    <x v="1"/>
    <s v="Nike x Olivia Kim Air Footscape"/>
    <s v="CK3321-100"/>
  </r>
  <r>
    <s v="NIKE"/>
    <n v="1128299"/>
    <d v="2021-07-25T00:00:00"/>
    <s v="West"/>
    <s v="New Mexico"/>
    <s v="Albuquerque"/>
    <n v="160"/>
    <n v="2508.8000000000002"/>
    <n v="0.32"/>
    <x v="1"/>
    <s v="Nike M2K Tekno"/>
    <s v="AO3108-018"/>
  </r>
  <r>
    <s v="NIKE"/>
    <n v="1128299"/>
    <d v="2021-08-26T00:00:00"/>
    <s v="West"/>
    <s v="New Mexico"/>
    <s v="Albuquerque"/>
    <n v="224"/>
    <n v="3315.2"/>
    <n v="0.37"/>
    <x v="1"/>
    <s v="PG 3"/>
    <s v="AO2607-401"/>
  </r>
  <r>
    <s v="NIKE"/>
    <n v="1128299"/>
    <d v="2021-08-26T00:00:00"/>
    <s v="West"/>
    <s v="New Mexico"/>
    <s v="Albuquerque"/>
    <n v="208"/>
    <n v="4026.88"/>
    <n v="0.44"/>
    <x v="1"/>
    <s v="Air Jordan 5 Retro"/>
    <s v="CN2932-100"/>
  </r>
  <r>
    <s v="NIKE"/>
    <n v="1128299"/>
    <d v="2021-08-26T00:00:00"/>
    <s v="West"/>
    <s v="New Mexico"/>
    <s v="Albuquerque"/>
    <n v="163"/>
    <n v="2999.2"/>
    <n v="0.4"/>
    <x v="1"/>
    <s v="Nike Air Max Dia NRG"/>
    <s v="CQ2503-900"/>
  </r>
  <r>
    <s v="NIKE"/>
    <n v="1128299"/>
    <d v="2021-08-26T00:00:00"/>
    <s v="West"/>
    <s v="New Mexico"/>
    <s v="Albuquerque"/>
    <n v="152"/>
    <n v="2587.04"/>
    <n v="0.37"/>
    <x v="1"/>
    <s v="Nike Mercurial Vapor 13 Elite FG"/>
    <s v="AQ4176-049"/>
  </r>
  <r>
    <s v="NIKE"/>
    <n v="1128299"/>
    <d v="2021-08-26T00:00:00"/>
    <s v="West"/>
    <s v="New Mexico"/>
    <s v="Albuquerque"/>
    <n v="162"/>
    <n v="2643.84"/>
    <n v="0.34"/>
    <x v="1"/>
    <s v="Nike Air Max 720"/>
    <s v="AR9293-603"/>
  </r>
  <r>
    <s v="NIKE"/>
    <n v="1128299"/>
    <d v="2021-08-26T00:00:00"/>
    <s v="West"/>
    <s v="New Mexico"/>
    <s v="Albuquerque"/>
    <n v="153"/>
    <n v="2448"/>
    <n v="0.32"/>
    <x v="1"/>
    <s v="Nike Zoom KD12"/>
    <s v="AR4229-003"/>
  </r>
  <r>
    <s v="NIKE"/>
    <n v="1128299"/>
    <d v="2021-09-27T00:00:00"/>
    <s v="West"/>
    <s v="New Mexico"/>
    <s v="Albuquerque"/>
    <n v="206"/>
    <n v="3201.24"/>
    <n v="0.42"/>
    <x v="1"/>
    <s v="Air Jordan 7 Retro"/>
    <s v="313358-006"/>
  </r>
  <r>
    <s v="NIKE"/>
    <n v="1128299"/>
    <d v="2021-09-27T00:00:00"/>
    <s v="West"/>
    <s v="New Mexico"/>
    <s v="Albuquerque"/>
    <n v="188"/>
    <n v="3372.72"/>
    <n v="0.46"/>
    <x v="1"/>
    <s v="Nike Mercurial Superfly 7 Academy IC"/>
    <s v="AT7975-606"/>
  </r>
  <r>
    <s v="NIKE"/>
    <n v="1128299"/>
    <d v="2021-09-27T00:00:00"/>
    <s v="West"/>
    <s v="New Mexico"/>
    <s v="Albuquerque"/>
    <n v="147"/>
    <n v="2407.86"/>
    <n v="0.42"/>
    <x v="1"/>
    <s v="Nike Air Zoom Pegasus 36 FlyEase"/>
    <s v="BV0614-005"/>
  </r>
  <r>
    <s v="NIKE"/>
    <n v="1128299"/>
    <d v="2021-09-27T00:00:00"/>
    <s v="West"/>
    <s v="New Mexico"/>
    <s v="Albuquerque"/>
    <n v="145"/>
    <n v="2199.65"/>
    <n v="0.41"/>
    <x v="1"/>
    <s v="Nike Daybreak"/>
    <s v="CQ7620-001"/>
  </r>
  <r>
    <s v="NIKE"/>
    <n v="1128299"/>
    <d v="2021-09-27T00:00:00"/>
    <s v="West"/>
    <s v="New Mexico"/>
    <s v="Albuquerque"/>
    <n v="145"/>
    <n v="2030"/>
    <n v="0.35"/>
    <x v="1"/>
    <s v="Nike P-6000 Icon Clash"/>
    <s v="BV1021-007"/>
  </r>
  <r>
    <s v="NIKE"/>
    <n v="1128299"/>
    <d v="2021-09-27T00:00:00"/>
    <s v="West"/>
    <s v="New Mexico"/>
    <s v="Albuquerque"/>
    <n v="157"/>
    <n v="2260.8000000000002"/>
    <n v="0.3"/>
    <x v="1"/>
    <s v="Nike Mercurial Superfly 7 Elite FG"/>
    <s v="AQ4174-049"/>
  </r>
  <r>
    <s v="NIKE"/>
    <n v="1128299"/>
    <d v="2021-10-26T00:00:00"/>
    <s v="West"/>
    <s v="New Mexico"/>
    <s v="Albuquerque"/>
    <n v="171"/>
    <n v="2214.4499999999998"/>
    <n v="0.37"/>
    <x v="1"/>
    <s v="Nike SB Chron Solarsoft Premium"/>
    <s v="CK0980-002"/>
  </r>
  <r>
    <s v="NIKE"/>
    <n v="1128299"/>
    <d v="2021-10-26T00:00:00"/>
    <s v="West"/>
    <s v="New Mexico"/>
    <s v="Albuquerque"/>
    <n v="182"/>
    <n v="2973.88"/>
    <n v="0.43"/>
    <x v="1"/>
    <s v="Nike Tiempo Legend 8 Club TF"/>
    <s v="AT6109-606"/>
  </r>
  <r>
    <s v="NIKE"/>
    <n v="1128299"/>
    <d v="2021-10-26T00:00:00"/>
    <s v="West"/>
    <s v="New Mexico"/>
    <s v="Albuquerque"/>
    <n v="120"/>
    <n v="1632"/>
    <n v="0.4"/>
    <x v="1"/>
    <s v="Nike Air Max Bella TR 3"/>
    <s v="CJ0842-600"/>
  </r>
  <r>
    <s v="NIKE"/>
    <n v="1128299"/>
    <d v="2021-10-26T00:00:00"/>
    <s v="West"/>
    <s v="New Mexico"/>
    <s v="Albuquerque"/>
    <n v="112"/>
    <n v="1646.4"/>
    <n v="0.42"/>
    <x v="1"/>
    <s v="Nike Blazer Low Suede"/>
    <s v="AV9373-002"/>
  </r>
  <r>
    <s v="NIKE"/>
    <n v="1128299"/>
    <d v="2021-10-26T00:00:00"/>
    <s v="West"/>
    <s v="New Mexico"/>
    <s v="Albuquerque"/>
    <n v="114"/>
    <n v="1542.42"/>
    <n v="0.33"/>
    <x v="1"/>
    <s v="Nike Air Max 95 Premium"/>
    <s v="807443-503"/>
  </r>
  <r>
    <s v="NIKE"/>
    <n v="1128299"/>
    <d v="2021-10-26T00:00:00"/>
    <s v="West"/>
    <s v="New Mexico"/>
    <s v="Albuquerque"/>
    <n v="131"/>
    <n v="2314.77"/>
    <n v="0.31"/>
    <x v="1"/>
    <s v="Nike Pre-Love O.X."/>
    <s v="AO3166-300"/>
  </r>
  <r>
    <s v="NIKE"/>
    <n v="1128299"/>
    <d v="2021-11-26T00:00:00"/>
    <s v="West"/>
    <s v="New Mexico"/>
    <s v="Albuquerque"/>
    <n v="176"/>
    <n v="3391.52"/>
    <n v="0.41"/>
    <x v="1"/>
    <s v="Nike Mercurial Vapor 13 Academy MG"/>
    <s v="AT5269-606"/>
  </r>
  <r>
    <s v="NIKE"/>
    <n v="1128299"/>
    <d v="2021-11-26T00:00:00"/>
    <s v="West"/>
    <s v="New Mexico"/>
    <s v="Albuquerque"/>
    <n v="180"/>
    <n v="3405.6"/>
    <n v="0.43"/>
    <x v="1"/>
    <s v="Nike Mercurial Superfly 7 Academy MG"/>
    <s v="AT7946-414"/>
  </r>
  <r>
    <s v="NIKE"/>
    <n v="1128299"/>
    <d v="2021-11-26T00:00:00"/>
    <s v="West"/>
    <s v="New Mexico"/>
    <s v="Albuquerque"/>
    <n v="149"/>
    <n v="2535.98"/>
    <n v="0.37"/>
    <x v="1"/>
    <s v="Nike Air Force 1 '07 SE"/>
    <s v="CI3446-001"/>
  </r>
  <r>
    <s v="NIKE"/>
    <n v="1128299"/>
    <d v="2021-11-26T00:00:00"/>
    <s v="West"/>
    <s v="New Mexico"/>
    <s v="Albuquerque"/>
    <n v="136"/>
    <n v="2230.4"/>
    <n v="0.41"/>
    <x v="1"/>
    <s v="Nike Zoom Pegasus Turbo XX"/>
    <s v="AR4347-600"/>
  </r>
  <r>
    <s v="NIKE"/>
    <n v="1128299"/>
    <d v="2021-11-26T00:00:00"/>
    <s v="West"/>
    <s v="New Mexico"/>
    <s v="Albuquerque"/>
    <n v="131"/>
    <n v="2617.38"/>
    <n v="0.37"/>
    <x v="1"/>
    <s v="Nike React Metcon"/>
    <s v="BQ6044-100"/>
  </r>
  <r>
    <s v="NIKE"/>
    <n v="1128299"/>
    <d v="2021-11-26T00:00:00"/>
    <s v="West"/>
    <s v="New Mexico"/>
    <s v="Albuquerque"/>
    <n v="170"/>
    <n v="2856"/>
    <n v="0.3"/>
    <x v="1"/>
    <s v="Nike Air Max 200"/>
    <s v="CI3867-001"/>
  </r>
  <r>
    <s v="NIKE"/>
    <n v="1128299"/>
    <d v="2021-12-25T00:00:00"/>
    <s v="West"/>
    <s v="New Mexico"/>
    <s v="Albuquerque"/>
    <n v="238"/>
    <n v="4398.24"/>
    <n v="0.42"/>
    <x v="1"/>
    <s v="Nike Phantom Venom Academy IC"/>
    <s v="AO0570-810"/>
  </r>
  <r>
    <s v="NIKE"/>
    <n v="1128299"/>
    <d v="2021-12-25T00:00:00"/>
    <s v="West"/>
    <s v="New Mexico"/>
    <s v="Albuquerque"/>
    <n v="217"/>
    <n v="4793.53"/>
    <n v="0.47"/>
    <x v="1"/>
    <s v="Nike Phantom Vision Academy Dynamic Fit IC"/>
    <s v="AO3267-080"/>
  </r>
  <r>
    <s v="NIKE"/>
    <n v="1128299"/>
    <d v="2021-12-25T00:00:00"/>
    <s v="West"/>
    <s v="New Mexico"/>
    <s v="Albuquerque"/>
    <n v="150"/>
    <n v="2706"/>
    <n v="0.41"/>
    <x v="1"/>
    <s v="Air Jordan 1 Jester XX Low Laced SE"/>
    <s v="CQ0278-200"/>
  </r>
  <r>
    <s v="NIKE"/>
    <n v="1128299"/>
    <d v="2021-12-25T00:00:00"/>
    <s v="West"/>
    <s v="New Mexico"/>
    <s v="Albuquerque"/>
    <n v="160"/>
    <n v="2880"/>
    <n v="0.4"/>
    <x v="1"/>
    <s v="Nike Mercurial Vapor 13 Club MG"/>
    <s v="AT7968-606"/>
  </r>
  <r>
    <s v="NIKE"/>
    <n v="1128299"/>
    <d v="2021-12-25T00:00:00"/>
    <s v="West"/>
    <s v="New Mexico"/>
    <s v="Albuquerque"/>
    <n v="128"/>
    <n v="2323.1999999999998"/>
    <n v="0.33"/>
    <x v="1"/>
    <s v="Nike Zoom Pegasus Turbo 2 Special Edition"/>
    <s v="BV7757-500"/>
  </r>
  <r>
    <s v="NIKE"/>
    <n v="1128299"/>
    <d v="2021-12-25T00:00:00"/>
    <s v="West"/>
    <s v="New Mexico"/>
    <s v="Albuquerque"/>
    <n v="173"/>
    <n v="2615.7600000000002"/>
    <n v="0.27"/>
    <x v="1"/>
    <s v="Nike Metcon 5 AMP"/>
    <s v="CN5455-160"/>
  </r>
  <r>
    <s v="NIKE"/>
    <n v="1128299"/>
    <d v="2021-01-13T00:00:00"/>
    <s v="West"/>
    <s v="New Mexico"/>
    <s v="Albuquerque"/>
    <n v="149"/>
    <n v="1644.96"/>
    <n v="0.46"/>
    <x v="1"/>
    <s v="Air Jordan 5 Retro"/>
    <s v="CD2722-001"/>
  </r>
  <r>
    <s v="NIKE"/>
    <n v="1128299"/>
    <d v="2021-01-13T00:00:00"/>
    <s v="West"/>
    <s v="New Mexico"/>
    <s v="Albuquerque"/>
    <n v="140"/>
    <n v="1776.6"/>
    <n v="0.47"/>
    <x v="1"/>
    <s v="Nike ZoomX Vaporfly NEXT%"/>
    <s v="AO4568-600"/>
  </r>
  <r>
    <s v="NIKE"/>
    <n v="1128299"/>
    <d v="2021-01-13T00:00:00"/>
    <s v="West"/>
    <s v="New Mexico"/>
    <s v="Albuquerque"/>
    <n v="140"/>
    <n v="1881.6"/>
    <n v="0.42"/>
    <x v="1"/>
    <s v="Nike Mercurial Vapor 13 Academy IC"/>
    <s v="AT7993-414"/>
  </r>
  <r>
    <s v="NIKE"/>
    <n v="1128299"/>
    <d v="2021-01-13T00:00:00"/>
    <s v="West"/>
    <s v="New Mexico"/>
    <s v="Albuquerque"/>
    <n v="99"/>
    <n v="1164.24"/>
    <n v="0.42"/>
    <x v="1"/>
    <s v="Nike Tiempo Legend 8 Academy TF"/>
    <s v="AT6100-606"/>
  </r>
  <r>
    <s v="NIKE"/>
    <n v="1128299"/>
    <d v="2021-01-13T00:00:00"/>
    <s v="West"/>
    <s v="New Mexico"/>
    <s v="Albuquerque"/>
    <n v="75"/>
    <n v="1050"/>
    <n v="0.4"/>
    <x v="1"/>
    <s v="Kyrie 6 'Enlightenment'"/>
    <s v="BQ4630-500"/>
  </r>
  <r>
    <s v="NIKE"/>
    <n v="1128299"/>
    <d v="2021-01-13T00:00:00"/>
    <s v="West"/>
    <s v="New Mexico"/>
    <s v="Albuquerque"/>
    <n v="140"/>
    <n v="1254.4000000000001"/>
    <n v="0.32"/>
    <x v="1"/>
    <s v="Nike React Metcon AMP"/>
    <s v="CT9155-063"/>
  </r>
  <r>
    <s v="NIKE"/>
    <n v="1128299"/>
    <d v="2021-02-13T00:00:00"/>
    <s v="West"/>
    <s v="New Mexico"/>
    <s v="Albuquerque"/>
    <n v="150"/>
    <n v="1483.5"/>
    <n v="0.43"/>
    <x v="1"/>
    <s v="Air Jordan 8 Retro"/>
    <s v="CI1236-100"/>
  </r>
  <r>
    <s v="NIKE"/>
    <n v="1128299"/>
    <d v="2021-02-13T00:00:00"/>
    <s v="West"/>
    <s v="New Mexico"/>
    <s v="Albuquerque"/>
    <n v="124"/>
    <n v="1540.08"/>
    <n v="0.46"/>
    <x v="1"/>
    <s v="Nike Phantom Venom Club IC"/>
    <s v="AO0578-717"/>
  </r>
  <r>
    <s v="NIKE"/>
    <n v="1128299"/>
    <d v="2021-02-13T00:00:00"/>
    <s v="West"/>
    <s v="New Mexico"/>
    <s v="Albuquerque"/>
    <n v="120"/>
    <n v="1377.6"/>
    <n v="0.41"/>
    <x v="1"/>
    <s v="Nike Mercurial Superfly 7 Academy TF"/>
    <s v="AT7978-414"/>
  </r>
  <r>
    <s v="NIKE"/>
    <n v="1128299"/>
    <d v="2021-02-13T00:00:00"/>
    <s v="Southeast"/>
    <s v="Georgia"/>
    <s v="Atlanta"/>
    <n v="80"/>
    <n v="1056"/>
    <n v="0.44"/>
    <x v="1"/>
    <s v="Nike Air Max 98"/>
    <s v="AH6799-300"/>
  </r>
  <r>
    <s v="NIKE"/>
    <n v="1128299"/>
    <d v="2021-02-13T00:00:00"/>
    <s v="Southeast"/>
    <s v="Georgia"/>
    <s v="Atlanta"/>
    <n v="60"/>
    <n v="795.6"/>
    <n v="0.39"/>
    <x v="1"/>
    <s v="Nike P-6000 SE"/>
    <s v="CJ9585-600"/>
  </r>
  <r>
    <s v="NIKE"/>
    <n v="1128299"/>
    <d v="2021-02-13T00:00:00"/>
    <s v="Southeast"/>
    <s v="Georgia"/>
    <s v="Atlanta"/>
    <n v="131"/>
    <n v="1063.72"/>
    <n v="0.28999999999999998"/>
    <x v="1"/>
    <s v="Nike Air Force 1 '07 Essential"/>
    <s v="CJ1646-600"/>
  </r>
  <r>
    <s v="NIKE"/>
    <n v="1128299"/>
    <d v="2021-03-12T00:00:00"/>
    <s v="Southeast"/>
    <s v="Georgia"/>
    <s v="Atlanta"/>
    <n v="163"/>
    <n v="2102.6999999999998"/>
    <n v="0.43"/>
    <x v="1"/>
    <s v="Nike Air Force 1 '07"/>
    <s v="CT4328-101"/>
  </r>
  <r>
    <s v="NIKE"/>
    <n v="1128299"/>
    <d v="2021-03-12T00:00:00"/>
    <s v="Southeast"/>
    <s v="Georgia"/>
    <s v="Atlanta"/>
    <n v="113"/>
    <n v="1839.64"/>
    <n v="0.44"/>
    <x v="1"/>
    <s v="Nike Air Force 1 Sage Low LX"/>
    <s v="CI3482-200"/>
  </r>
  <r>
    <s v="NIKE"/>
    <n v="1128299"/>
    <d v="2021-03-12T00:00:00"/>
    <s v="Southeast"/>
    <s v="Georgia"/>
    <s v="Atlanta"/>
    <n v="124"/>
    <n v="1837.68"/>
    <n v="0.38"/>
    <x v="1"/>
    <s v="Nike Air Max Dia SE"/>
    <s v="CD0479-200"/>
  </r>
  <r>
    <s v="NIKE"/>
    <n v="1128299"/>
    <d v="2021-03-12T00:00:00"/>
    <s v="Southeast"/>
    <s v="Georgia"/>
    <s v="Atlanta"/>
    <n v="78"/>
    <n v="1333.8"/>
    <n v="0.45"/>
    <x v="1"/>
    <s v="Nike Air Max Verona"/>
    <s v="CZ6156-101"/>
  </r>
  <r>
    <s v="NIKE"/>
    <n v="1128299"/>
    <d v="2021-03-12T00:00:00"/>
    <s v="Southeast"/>
    <s v="Georgia"/>
    <s v="Atlanta"/>
    <n v="45"/>
    <n v="756.45"/>
    <n v="0.41"/>
    <x v="1"/>
    <s v="Nike Free Metcon 3"/>
    <s v="CJ6314-146"/>
  </r>
  <r>
    <s v="NIKE"/>
    <n v="1128299"/>
    <d v="2021-03-12T00:00:00"/>
    <s v="Southeast"/>
    <s v="Georgia"/>
    <s v="Atlanta"/>
    <n v="112"/>
    <n v="1299.2"/>
    <n v="0.28999999999999998"/>
    <x v="1"/>
    <s v="NikeCourt Blanc"/>
    <s v="CI0808-100"/>
  </r>
  <r>
    <s v="NIKE"/>
    <n v="1128299"/>
    <d v="2021-04-13T00:00:00"/>
    <s v="Southeast"/>
    <s v="Georgia"/>
    <s v="Atlanta"/>
    <n v="179"/>
    <n v="2847.89"/>
    <n v="0.43"/>
    <x v="1"/>
    <s v="Nike Free Metcon 3"/>
    <s v="CJ0861-017"/>
  </r>
  <r>
    <s v="NIKE"/>
    <n v="1128299"/>
    <d v="2021-04-13T00:00:00"/>
    <s v="Southeast"/>
    <s v="Georgia"/>
    <s v="Atlanta"/>
    <n v="111"/>
    <n v="1864.8"/>
    <n v="0.42"/>
    <x v="1"/>
    <s v="Nike Zoom Pegasus Turbo 2"/>
    <s v="AT8242-009"/>
  </r>
  <r>
    <s v="NIKE"/>
    <n v="1128299"/>
    <d v="2021-04-13T00:00:00"/>
    <s v="Southeast"/>
    <s v="Georgia"/>
    <s v="Atlanta"/>
    <n v="113"/>
    <n v="1505.16"/>
    <n v="0.37"/>
    <x v="1"/>
    <s v="Nike Air Max 270 React ENG"/>
    <s v="CK2595-500"/>
  </r>
  <r>
    <s v="NIKE"/>
    <n v="1128299"/>
    <d v="2021-04-13T00:00:00"/>
    <s v="Southeast"/>
    <s v="Georgia"/>
    <s v="Atlanta"/>
    <n v="96"/>
    <n v="1728"/>
    <n v="0.45"/>
    <x v="1"/>
    <s v="Nike Air Max 90"/>
    <s v="CD0490-104"/>
  </r>
  <r>
    <s v="NIKE"/>
    <n v="1128299"/>
    <d v="2021-04-13T00:00:00"/>
    <s v="Southeast"/>
    <s v="Georgia"/>
    <s v="Atlanta"/>
    <n v="56"/>
    <n v="893.76"/>
    <n v="0.42"/>
    <x v="1"/>
    <s v="Nike Air Force 1 '07"/>
    <s v="315115-112"/>
  </r>
  <r>
    <s v="NIKE"/>
    <n v="1128299"/>
    <d v="2021-04-13T00:00:00"/>
    <s v="Southeast"/>
    <s v="Georgia"/>
    <s v="Atlanta"/>
    <n v="112"/>
    <n v="1756.16"/>
    <n v="0.28000000000000003"/>
    <x v="1"/>
    <s v="Jordan Air Max 200 XX"/>
    <s v="AV5186-101"/>
  </r>
  <r>
    <s v="NIKE"/>
    <n v="1128299"/>
    <d v="2021-05-14T00:00:00"/>
    <s v="Southeast"/>
    <s v="Georgia"/>
    <s v="Atlanta"/>
    <n v="187"/>
    <n v="3182.74"/>
    <n v="0.46"/>
    <x v="1"/>
    <s v="Nike SuperRep Go"/>
    <s v="CJ0860-668"/>
  </r>
  <r>
    <s v="NIKE"/>
    <n v="1128299"/>
    <d v="2021-05-14T00:00:00"/>
    <s v="Southeast"/>
    <s v="Georgia"/>
    <s v="Atlanta"/>
    <n v="136"/>
    <n v="2203.1999999999998"/>
    <n v="0.45"/>
    <x v="1"/>
    <s v="Nike Air VaporMax Flyknit 3"/>
    <s v="AJ6910-009"/>
  </r>
  <r>
    <s v="NIKE"/>
    <n v="1128299"/>
    <d v="2021-05-14T00:00:00"/>
    <s v="Southeast"/>
    <s v="Georgia"/>
    <s v="Atlanta"/>
    <n v="145"/>
    <n v="2262"/>
    <n v="0.39"/>
    <x v="1"/>
    <s v="Nike Air Zoom SuperRep"/>
    <s v="BQ7043-668"/>
  </r>
  <r>
    <s v="NIKE"/>
    <n v="1128299"/>
    <d v="2021-05-14T00:00:00"/>
    <s v="Southeast"/>
    <s v="Georgia"/>
    <s v="Atlanta"/>
    <n v="114"/>
    <n v="1666.68"/>
    <n v="0.43"/>
    <x v="1"/>
    <s v="Nike Air Max 270 React ENG"/>
    <s v="CK2608-100"/>
  </r>
  <r>
    <s v="NIKE"/>
    <n v="1128299"/>
    <d v="2021-05-14T00:00:00"/>
    <s v="Southeast"/>
    <s v="Georgia"/>
    <s v="Atlanta"/>
    <n v="74"/>
    <n v="1212.1199999999999"/>
    <n v="0.42"/>
    <x v="1"/>
    <s v="Nike Air Max 97"/>
    <s v="921733-104"/>
  </r>
  <r>
    <s v="NIKE"/>
    <n v="1128299"/>
    <d v="2021-05-14T00:00:00"/>
    <s v="Southeast"/>
    <s v="Georgia"/>
    <s v="Atlanta"/>
    <n v="124"/>
    <n v="2037.32"/>
    <n v="0.31"/>
    <x v="1"/>
    <s v="Nike Air Force 1 '07"/>
    <s v="CJ1379-001"/>
  </r>
  <r>
    <s v="NIKE"/>
    <n v="1128299"/>
    <d v="2021-06-13T00:00:00"/>
    <s v="Southeast"/>
    <s v="Georgia"/>
    <s v="Atlanta"/>
    <n v="203"/>
    <n v="3055.15"/>
    <n v="0.43"/>
    <x v="1"/>
    <s v="Nike Court Vintage Premium"/>
    <s v="CT1726-100"/>
  </r>
  <r>
    <s v="NIKE"/>
    <n v="1128299"/>
    <d v="2021-06-13T00:00:00"/>
    <s v="Southeast"/>
    <s v="Georgia"/>
    <s v="Atlanta"/>
    <n v="163"/>
    <n v="2940.52"/>
    <n v="0.44"/>
    <x v="1"/>
    <s v="Nike Air Max 97"/>
    <s v="CT4525-001"/>
  </r>
  <r>
    <s v="NIKE"/>
    <n v="1128299"/>
    <d v="2021-06-13T00:00:00"/>
    <s v="Southeast"/>
    <s v="Georgia"/>
    <s v="Atlanta"/>
    <n v="158"/>
    <n v="2341.56"/>
    <n v="0.38"/>
    <x v="1"/>
    <s v="Nike SB Bruin High"/>
    <s v="923112-001"/>
  </r>
  <r>
    <s v="NIKE"/>
    <n v="1128299"/>
    <d v="2021-06-13T00:00:00"/>
    <s v="Southeast"/>
    <s v="Georgia"/>
    <s v="Atlanta"/>
    <n v="132"/>
    <n v="1873.08"/>
    <n v="0.43"/>
    <x v="1"/>
    <s v="Air Jordan XXXIV PF"/>
    <s v="BQ3381-600"/>
  </r>
  <r>
    <s v="NIKE"/>
    <n v="1128299"/>
    <d v="2021-06-13T00:00:00"/>
    <s v="Southeast"/>
    <s v="Georgia"/>
    <s v="Atlanta"/>
    <n v="94"/>
    <n v="1539.72"/>
    <n v="0.39"/>
    <x v="1"/>
    <s v="Nike Metcon 5"/>
    <s v="AO2982-076"/>
  </r>
  <r>
    <s v="NIKE"/>
    <n v="1128299"/>
    <d v="2021-06-13T00:00:00"/>
    <s v="Southeast"/>
    <s v="Georgia"/>
    <s v="Atlanta"/>
    <n v="190"/>
    <n v="3222.4"/>
    <n v="0.32"/>
    <x v="1"/>
    <s v="Nike React Phantom Run Flyknit 2"/>
    <s v="CJ0277-002"/>
  </r>
  <r>
    <s v="NIKE"/>
    <n v="1128299"/>
    <d v="2021-07-12T00:00:00"/>
    <s v="Southeast"/>
    <s v="Georgia"/>
    <s v="Atlanta"/>
    <n v="218"/>
    <n v="3710.36"/>
    <n v="0.46"/>
    <x v="1"/>
    <s v="Nike Joyride Run Flyknit"/>
    <s v="AQ2730-009"/>
  </r>
  <r>
    <s v="NIKE"/>
    <n v="1128299"/>
    <d v="2021-07-12T00:00:00"/>
    <s v="Southeast"/>
    <s v="Georgia"/>
    <s v="Atlanta"/>
    <n v="173"/>
    <n v="2944.46"/>
    <n v="0.46"/>
    <x v="1"/>
    <s v="Nike Air Max 90"/>
    <s v="CT1030-100"/>
  </r>
  <r>
    <s v="NIKE"/>
    <n v="1128299"/>
    <d v="2021-07-12T00:00:00"/>
    <s v="Southeast"/>
    <s v="Georgia"/>
    <s v="Atlanta"/>
    <n v="184"/>
    <n v="3093.04"/>
    <n v="0.41"/>
    <x v="1"/>
    <s v="Nike Air VaporMax 360"/>
    <s v="CK9671-001"/>
  </r>
  <r>
    <s v="NIKE"/>
    <n v="1128299"/>
    <d v="2021-07-12T00:00:00"/>
    <s v="Southeast"/>
    <s v="Georgia"/>
    <s v="Atlanta"/>
    <n v="128"/>
    <n v="2246.4"/>
    <n v="0.45"/>
    <x v="1"/>
    <s v="Nike Offcourt"/>
    <s v="BQ4632-602"/>
  </r>
  <r>
    <s v="NIKE"/>
    <n v="1128299"/>
    <d v="2021-07-12T00:00:00"/>
    <s v="Southeast"/>
    <s v="Georgia"/>
    <s v="Atlanta"/>
    <n v="162"/>
    <n v="2400.84"/>
    <n v="0.38"/>
    <x v="1"/>
    <s v="Nike React Phantom Run Flyknit 2"/>
    <s v="CJ0280-001"/>
  </r>
  <r>
    <s v="NIKE"/>
    <n v="1128299"/>
    <d v="2021-07-12T00:00:00"/>
    <s v="Southeast"/>
    <s v="Georgia"/>
    <s v="Atlanta"/>
    <n v="157"/>
    <n v="2322.0300000000002"/>
    <n v="0.28999999999999998"/>
    <x v="1"/>
    <s v="Jordan Break"/>
    <s v="AR6374-402"/>
  </r>
  <r>
    <s v="NIKE"/>
    <n v="1128299"/>
    <d v="2021-08-13T00:00:00"/>
    <s v="Southeast"/>
    <s v="Georgia"/>
    <s v="Atlanta"/>
    <n v="209"/>
    <n v="3749.46"/>
    <n v="0.46"/>
    <x v="1"/>
    <s v="LeBron 7 QS"/>
    <s v="CU5646-001"/>
  </r>
  <r>
    <s v="NIKE"/>
    <n v="1128299"/>
    <d v="2021-08-13T00:00:00"/>
    <s v="Southeast"/>
    <s v="Georgia"/>
    <s v="Atlanta"/>
    <n v="200"/>
    <n v="3696"/>
    <n v="0.42"/>
    <x v="1"/>
    <s v="Nike In-Season TR 9"/>
    <s v="AR4543-013"/>
  </r>
  <r>
    <s v="NIKE"/>
    <n v="1128299"/>
    <d v="2021-08-13T00:00:00"/>
    <s v="Southeast"/>
    <s v="Georgia"/>
    <s v="Atlanta"/>
    <n v="150"/>
    <n v="2646"/>
    <n v="0.42"/>
    <x v="1"/>
    <s v="Nike Joyride Run FlyKnit"/>
    <s v="CI3707-100"/>
  </r>
  <r>
    <s v="NIKE"/>
    <n v="1128299"/>
    <d v="2021-08-13T00:00:00"/>
    <s v="Southeast"/>
    <s v="Georgia"/>
    <s v="Atlanta"/>
    <n v="149"/>
    <n v="2816.1"/>
    <n v="0.45"/>
    <x v="1"/>
    <s v="Nike ZoomX Vista Grind"/>
    <s v="CQ9500-100"/>
  </r>
  <r>
    <s v="NIKE"/>
    <n v="1128299"/>
    <d v="2021-08-13T00:00:00"/>
    <s v="Southeast"/>
    <s v="Georgia"/>
    <s v="Atlanta"/>
    <n v="140"/>
    <n v="2784.6"/>
    <n v="0.39"/>
    <x v="1"/>
    <s v="Nike Air Force 1 Sage Low"/>
    <s v="CJ1642-002"/>
  </r>
  <r>
    <s v="NIKE"/>
    <n v="1128299"/>
    <d v="2021-08-13T00:00:00"/>
    <s v="Southeast"/>
    <s v="Georgia"/>
    <s v="Atlanta"/>
    <n v="128"/>
    <n v="1856"/>
    <n v="0.28999999999999998"/>
    <x v="1"/>
    <s v="Nike Air Force 1 '07 LV8"/>
    <s v="CD0888-002"/>
  </r>
  <r>
    <s v="NIKE"/>
    <n v="1128299"/>
    <d v="2021-09-14T00:00:00"/>
    <s v="Southeast"/>
    <s v="Georgia"/>
    <s v="Atlanta"/>
    <n v="204"/>
    <n v="2909.04"/>
    <n v="0.46"/>
    <x v="1"/>
    <s v="Nike Air Max 720"/>
    <s v="CI3868-001"/>
  </r>
  <r>
    <s v="NIKE"/>
    <n v="1128299"/>
    <d v="2021-09-14T00:00:00"/>
    <s v="Southeast"/>
    <s v="Georgia"/>
    <s v="Atlanta"/>
    <n v="198"/>
    <n v="3310.56"/>
    <n v="0.44"/>
    <x v="1"/>
    <s v="Nike Air Max Dia"/>
    <s v="CJ0636-100"/>
  </r>
  <r>
    <s v="NIKE"/>
    <n v="1128299"/>
    <d v="2021-09-14T00:00:00"/>
    <s v="Southeast"/>
    <s v="Georgia"/>
    <s v="Atlanta"/>
    <n v="135"/>
    <n v="1598.4"/>
    <n v="0.37"/>
    <x v="1"/>
    <s v="Air Jordan 1 Mid SE"/>
    <s v="852542-087"/>
  </r>
  <r>
    <s v="NIKE"/>
    <n v="1128299"/>
    <d v="2021-09-14T00:00:00"/>
    <s v="Southeast"/>
    <s v="Georgia"/>
    <s v="Atlanta"/>
    <n v="120"/>
    <n v="1932"/>
    <n v="0.46"/>
    <x v="1"/>
    <s v="Nike Daybreak"/>
    <s v="CK2351-601"/>
  </r>
  <r>
    <s v="NIKE"/>
    <n v="1128299"/>
    <d v="2021-09-14T00:00:00"/>
    <s v="Southeast"/>
    <s v="Georgia"/>
    <s v="Atlanta"/>
    <n v="132"/>
    <n v="1758.24"/>
    <n v="0.37"/>
    <x v="1"/>
    <s v="Nike SB Shane"/>
    <s v="BV0657-400"/>
  </r>
  <r>
    <s v="NIKE"/>
    <n v="1128299"/>
    <d v="2021-09-14T00:00:00"/>
    <s v="Southeast"/>
    <s v="Georgia"/>
    <s v="Atlanta"/>
    <n v="135"/>
    <n v="1863"/>
    <n v="0.3"/>
    <x v="1"/>
    <s v="Nike Mercurial Vapor 13 Club Neymar Jr. TF"/>
    <s v="AT8000-104"/>
  </r>
  <r>
    <s v="NIKE"/>
    <n v="1128299"/>
    <d v="2021-10-13T00:00:00"/>
    <s v="Southeast"/>
    <s v="Georgia"/>
    <s v="Atlanta"/>
    <n v="173"/>
    <n v="2705.72"/>
    <n v="0.46"/>
    <x v="1"/>
    <s v="Air Jordan 1 Mid"/>
    <s v="554724-066"/>
  </r>
  <r>
    <s v="NIKE"/>
    <n v="1128299"/>
    <d v="2021-10-13T00:00:00"/>
    <s v="Southeast"/>
    <s v="Georgia"/>
    <s v="Atlanta"/>
    <n v="173"/>
    <n v="2470.44"/>
    <n v="0.42"/>
    <x v="1"/>
    <s v="Nike Air Max 270 React"/>
    <s v="CJ0619-100"/>
  </r>
  <r>
    <s v="NIKE"/>
    <n v="1128299"/>
    <d v="2021-10-13T00:00:00"/>
    <s v="Southeast"/>
    <s v="Georgia"/>
    <s v="Atlanta"/>
    <n v="123"/>
    <n v="1495.68"/>
    <n v="0.38"/>
    <x v="1"/>
    <s v="Nike Air Max 98"/>
    <s v="CJ0592-001"/>
  </r>
  <r>
    <s v="NIKE"/>
    <n v="1128299"/>
    <d v="2021-10-13T00:00:00"/>
    <s v="Southeast"/>
    <s v="Georgia"/>
    <s v="Atlanta"/>
    <n v="114"/>
    <n v="1605.12"/>
    <n v="0.44"/>
    <x v="1"/>
    <s v="Nike Joyride Dual Run Premium"/>
    <s v="CT3867-001"/>
  </r>
  <r>
    <s v="NIKE"/>
    <n v="1128299"/>
    <d v="2021-10-13T00:00:00"/>
    <s v="Southeast"/>
    <s v="Georgia"/>
    <s v="Atlanta"/>
    <n v="102"/>
    <n v="1672.8"/>
    <n v="0.4"/>
    <x v="1"/>
    <s v="Nike Free RN Flyknit 3.0 2020"/>
    <s v="CJ0267-001"/>
  </r>
  <r>
    <s v="NIKE"/>
    <n v="1128299"/>
    <d v="2021-10-13T00:00:00"/>
    <s v="Southeast"/>
    <s v="Georgia"/>
    <s v="Atlanta"/>
    <n v="109"/>
    <n v="1554.34"/>
    <n v="0.31"/>
    <x v="1"/>
    <s v="Nike Mercurial Vapor 13 Club Neymar Jr IC"/>
    <s v="AT7998-104"/>
  </r>
  <r>
    <s v="NIKE"/>
    <n v="1128299"/>
    <d v="2021-11-13T00:00:00"/>
    <s v="Southeast"/>
    <s v="Georgia"/>
    <s v="Atlanta"/>
    <n v="173"/>
    <n v="2615.7600000000002"/>
    <n v="0.42"/>
    <x v="1"/>
    <s v="Nike Mercurial Vapor 13 Elite Neymar Jr. FG"/>
    <s v="AT7898-104"/>
  </r>
  <r>
    <s v="NIKE"/>
    <n v="1128299"/>
    <d v="2021-11-13T00:00:00"/>
    <s v="Southeast"/>
    <s v="Georgia"/>
    <s v="Atlanta"/>
    <n v="184"/>
    <n v="3238.4"/>
    <n v="0.44"/>
    <x v="1"/>
    <s v="PG 4 EP"/>
    <s v="CD5086-500"/>
  </r>
  <r>
    <s v="NIKE"/>
    <n v="1128299"/>
    <d v="2021-11-13T00:00:00"/>
    <s v="Southeast"/>
    <s v="Georgia"/>
    <s v="Atlanta"/>
    <n v="145"/>
    <n v="2262"/>
    <n v="0.4"/>
    <x v="1"/>
    <s v="Air Max 97 LX"/>
    <s v="CJ0625-700"/>
  </r>
  <r>
    <s v="NIKE"/>
    <n v="1128299"/>
    <d v="2021-11-13T00:00:00"/>
    <s v="Southeast"/>
    <s v="Georgia"/>
    <s v="Atlanta"/>
    <n v="140"/>
    <n v="2382.8000000000002"/>
    <n v="0.46"/>
    <x v="1"/>
    <s v="Nike Air Max 90"/>
    <s v="CT4352-104"/>
  </r>
  <r>
    <s v="NIKE"/>
    <n v="1128299"/>
    <d v="2021-11-13T00:00:00"/>
    <s v="Southeast"/>
    <s v="Georgia"/>
    <s v="Atlanta"/>
    <n v="119"/>
    <n v="2125.34"/>
    <n v="0.38"/>
    <x v="1"/>
    <s v="Jordan 'Why Not?' Zer0.3 PF"/>
    <s v="CD3002-103"/>
  </r>
  <r>
    <s v="NIKE"/>
    <n v="1128299"/>
    <d v="2021-11-13T00:00:00"/>
    <s v="Southeast"/>
    <s v="Georgia"/>
    <s v="Atlanta"/>
    <n v="157"/>
    <n v="2094.38"/>
    <n v="0.28999999999999998"/>
    <x v="1"/>
    <s v="Nike Air Zoom SuperRep"/>
    <s v="CD3460-010"/>
  </r>
  <r>
    <s v="NIKE"/>
    <n v="1128299"/>
    <d v="2021-12-12T00:00:00"/>
    <s v="Southeast"/>
    <s v="Georgia"/>
    <s v="Atlanta"/>
    <n v="209"/>
    <n v="4125.66"/>
    <n v="0.47"/>
    <x v="1"/>
    <s v="Nike Metcon 5 AMP"/>
    <s v="CD3395-006"/>
  </r>
  <r>
    <s v="NIKE"/>
    <n v="1128299"/>
    <d v="2021-12-12T00:00:00"/>
    <s v="Southeast"/>
    <s v="Georgia"/>
    <s v="Atlanta"/>
    <n v="223"/>
    <n v="4087.59"/>
    <n v="0.47"/>
    <x v="1"/>
    <s v="Nike Air Max Tailwind 99"/>
    <s v="CQ6569-001"/>
  </r>
  <r>
    <s v="NIKE"/>
    <n v="1128299"/>
    <d v="2021-12-12T00:00:00"/>
    <s v="Southeast"/>
    <s v="Georgia"/>
    <s v="Atlanta"/>
    <n v="147"/>
    <n v="2222.64"/>
    <n v="0.42"/>
    <x v="1"/>
    <s v="Nike Mercurial Vapor 13 Club IC"/>
    <s v="AT7997-606"/>
  </r>
  <r>
    <s v="NIKE"/>
    <n v="1128299"/>
    <d v="2021-12-12T00:00:00"/>
    <s v="Southeast"/>
    <s v="Georgia"/>
    <s v="Atlanta"/>
    <n v="143"/>
    <n v="2459.6"/>
    <n v="0.43"/>
    <x v="1"/>
    <s v="Nike Air Max 97"/>
    <s v="CI3708-700"/>
  </r>
  <r>
    <s v="NIKE"/>
    <n v="1128299"/>
    <d v="2021-12-12T00:00:00"/>
    <s v="Southeast"/>
    <s v="Georgia"/>
    <s v="Atlanta"/>
    <n v="120"/>
    <n v="2006.4"/>
    <n v="0.38"/>
    <x v="1"/>
    <s v="Nike Air Max Triax"/>
    <s v="CT1104-700"/>
  </r>
  <r>
    <s v="NIKE"/>
    <n v="1128299"/>
    <d v="2021-12-12T00:00:00"/>
    <s v="Southeast"/>
    <s v="Georgia"/>
    <s v="Atlanta"/>
    <n v="160"/>
    <n v="2256"/>
    <n v="0.3"/>
    <x v="1"/>
    <s v="LeBron 17 Low"/>
    <s v="CD5007-102"/>
  </r>
  <r>
    <s v="NIKE"/>
    <n v="1185732"/>
    <d v="2021-01-09T00:00:00"/>
    <s v="Southeast"/>
    <s v="Georgia"/>
    <s v="Atlanta"/>
    <n v="349"/>
    <n v="4264.78"/>
    <n v="0.47"/>
    <x v="1"/>
    <s v="Nike Mercurial Vapor 13 Academy Neymar Jr. TF"/>
    <s v="AT7995-104"/>
  </r>
  <r>
    <s v="NIKE"/>
    <n v="1185732"/>
    <d v="2021-01-09T00:00:00"/>
    <s v="Southeast"/>
    <s v="Georgia"/>
    <s v="Atlanta"/>
    <n v="256"/>
    <n v="3072"/>
    <n v="0.4"/>
    <x v="1"/>
    <s v="Nike Air Max 2090"/>
    <s v="BV9977-101"/>
  </r>
  <r>
    <s v="NIKE"/>
    <n v="1185732"/>
    <d v="2021-01-09T00:00:00"/>
    <s v="Southeast"/>
    <s v="Georgia"/>
    <s v="Atlanta"/>
    <n v="264"/>
    <n v="2027.52"/>
    <n v="0.32"/>
    <x v="1"/>
    <s v="Nike Renew Fusion"/>
    <s v="CD0200-003"/>
  </r>
  <r>
    <s v="NIKE"/>
    <n v="1185732"/>
    <d v="2021-01-09T00:00:00"/>
    <s v="Southeast"/>
    <s v="Georgia"/>
    <s v="Atlanta"/>
    <n v="209"/>
    <n v="1828.75"/>
    <n v="0.35"/>
    <x v="1"/>
    <s v="LeBron 17"/>
    <s v="BQ3177-100"/>
  </r>
  <r>
    <s v="NIKE"/>
    <n v="1185732"/>
    <d v="2021-01-09T00:00:00"/>
    <s v="Southeast"/>
    <s v="Georgia"/>
    <s v="Atlanta"/>
    <n v="247"/>
    <n v="3371.55"/>
    <n v="0.39"/>
    <x v="1"/>
    <s v="Nike Air Max 720 OBJ Slip"/>
    <s v="DA4155-400"/>
  </r>
  <r>
    <s v="NIKE"/>
    <n v="1185732"/>
    <d v="2021-01-09T00:00:00"/>
    <s v="Southeast"/>
    <s v="Georgia"/>
    <s v="Atlanta"/>
    <n v="281"/>
    <n v="4467.8999999999996"/>
    <n v="0.53"/>
    <x v="1"/>
    <s v="Nike SuperRep Go"/>
    <s v="CJ0773-010"/>
  </r>
  <r>
    <s v="NIKE"/>
    <n v="1185732"/>
    <d v="2021-02-07T00:00:00"/>
    <s v="Southeast"/>
    <s v="Georgia"/>
    <s v="Atlanta"/>
    <n v="376"/>
    <n v="5594.88"/>
    <n v="0.48"/>
    <x v="1"/>
    <s v="Nike Air Max 90 Premium"/>
    <s v="CQ0912-100"/>
  </r>
  <r>
    <s v="NIKE"/>
    <n v="1185732"/>
    <d v="2021-02-07T00:00:00"/>
    <s v="Southeast"/>
    <s v="Georgia"/>
    <s v="Atlanta"/>
    <n v="247"/>
    <n v="2534.2199999999998"/>
    <n v="0.38"/>
    <x v="1"/>
    <s v="Nike Mercurial Superfly 7 Elite SE FG"/>
    <s v="CT1099-093"/>
  </r>
  <r>
    <s v="NIKE"/>
    <n v="1185732"/>
    <d v="2021-02-07T00:00:00"/>
    <s v="Southeast"/>
    <s v="Georgia"/>
    <s v="Atlanta"/>
    <n v="248"/>
    <n v="1562.4"/>
    <n v="0.3"/>
    <x v="1"/>
    <s v="Nike Epic Phantom React A.I.R. Cody Hudson"/>
    <s v="CI1718-001"/>
  </r>
  <r>
    <s v="NIKE"/>
    <n v="1185732"/>
    <d v="2021-02-18T00:00:00"/>
    <s v="South"/>
    <s v="Mississippi"/>
    <s v="Jackson"/>
    <n v="98"/>
    <n v="856.52"/>
    <n v="0.46"/>
    <x v="1"/>
    <s v="Nike Air Max 90"/>
    <s v="CD0490-101"/>
  </r>
  <r>
    <s v="NIKE"/>
    <n v="1185732"/>
    <d v="2021-02-18T00:00:00"/>
    <s v="South"/>
    <s v="Mississippi"/>
    <s v="Jackson"/>
    <n v="136"/>
    <n v="1379.04"/>
    <n v="0.39"/>
    <x v="1"/>
    <s v="Nike Mercurial Superfly 7 Club TF"/>
    <s v="AT7980-606"/>
  </r>
  <r>
    <s v="NIKE"/>
    <n v="1185732"/>
    <d v="2021-02-18T00:00:00"/>
    <s v="South"/>
    <s v="Mississippi"/>
    <s v="Jackson"/>
    <n v="160"/>
    <n v="1824"/>
    <n v="0.56999999999999995"/>
    <x v="1"/>
    <s v="Nike Zoom Gravity"/>
    <s v="BQ3202-011"/>
  </r>
  <r>
    <s v="NIKE"/>
    <n v="1185732"/>
    <d v="2021-03-16T00:00:00"/>
    <s v="South"/>
    <s v="Mississippi"/>
    <s v="Jackson"/>
    <n v="223"/>
    <n v="2051.6"/>
    <n v="0.46"/>
    <x v="1"/>
    <s v="Nike Air Max 270 React ENG"/>
    <s v="CD0113-400"/>
  </r>
  <r>
    <s v="NIKE"/>
    <n v="1185732"/>
    <d v="2021-03-16T00:00:00"/>
    <s v="South"/>
    <s v="Mississippi"/>
    <s v="Jackson"/>
    <n v="128"/>
    <n v="998.4"/>
    <n v="0.39"/>
    <x v="1"/>
    <s v="Nike Air Force 1 Type"/>
    <s v="CQ2344-100"/>
  </r>
  <r>
    <s v="NIKE"/>
    <n v="1185732"/>
    <d v="2021-03-16T00:00:00"/>
    <s v="South"/>
    <s v="Mississippi"/>
    <s v="Jackson"/>
    <n v="136"/>
    <n v="703.12"/>
    <n v="0.47"/>
    <x v="1"/>
    <s v="Nike Air Max 270 React"/>
    <s v="AO4971-700"/>
  </r>
  <r>
    <s v="NIKE"/>
    <n v="1185732"/>
    <d v="2021-03-16T00:00:00"/>
    <s v="South"/>
    <s v="Mississippi"/>
    <s v="Jackson"/>
    <n v="85"/>
    <n v="573.75"/>
    <n v="0.45"/>
    <x v="1"/>
    <s v="Nike React Presto"/>
    <s v="AV2605-101"/>
  </r>
  <r>
    <s v="NIKE"/>
    <n v="1185732"/>
    <d v="2021-03-16T00:00:00"/>
    <s v="South"/>
    <s v="Mississippi"/>
    <s v="Jackson"/>
    <n v="104"/>
    <n v="962"/>
    <n v="0.37"/>
    <x v="1"/>
    <s v="Nike Legend React"/>
    <s v="AA1625-009"/>
  </r>
  <r>
    <s v="NIKE"/>
    <n v="1185732"/>
    <d v="2021-03-16T00:00:00"/>
    <s v="South"/>
    <s v="Mississippi"/>
    <s v="Jackson"/>
    <n v="136"/>
    <n v="1248.48"/>
    <n v="0.54"/>
    <x v="1"/>
    <s v="Air Jordan 1 Low SE"/>
    <s v="CK3022-005"/>
  </r>
  <r>
    <s v="NIKE"/>
    <n v="1185732"/>
    <d v="2021-04-17T00:00:00"/>
    <s v="South"/>
    <s v="Mississippi"/>
    <s v="Jackson"/>
    <n v="223"/>
    <n v="1864.28"/>
    <n v="0.44"/>
    <x v="1"/>
    <s v="NikeCourt Air Max Wildcard"/>
    <s v="AO7351-104"/>
  </r>
  <r>
    <s v="NIKE"/>
    <n v="1185732"/>
    <d v="2021-04-17T00:00:00"/>
    <s v="South"/>
    <s v="Mississippi"/>
    <s v="Jackson"/>
    <n v="116"/>
    <n v="928"/>
    <n v="0.4"/>
    <x v="1"/>
    <s v="Nike Blazer Low"/>
    <s v="AJ9515-001"/>
  </r>
  <r>
    <s v="NIKE"/>
    <n v="1185732"/>
    <d v="2021-04-17T00:00:00"/>
    <s v="South"/>
    <s v="Mississippi"/>
    <s v="Jackson"/>
    <n v="124"/>
    <n v="613.79999999999995"/>
    <n v="0.45"/>
    <x v="1"/>
    <s v="Zoom LeBron 3 QS"/>
    <s v="AO2434-101"/>
  </r>
  <r>
    <s v="NIKE"/>
    <n v="1185732"/>
    <d v="2021-04-17T00:00:00"/>
    <s v="South"/>
    <s v="Mississippi"/>
    <s v="Jackson"/>
    <n v="96"/>
    <n v="660.48"/>
    <n v="0.43"/>
    <x v="1"/>
    <s v="Nike Free Metcon 3"/>
    <s v="CJ0861-010"/>
  </r>
  <r>
    <s v="NIKE"/>
    <n v="1185732"/>
    <d v="2021-04-17T00:00:00"/>
    <s v="South"/>
    <s v="Mississippi"/>
    <s v="Jackson"/>
    <n v="98"/>
    <n v="1176"/>
    <n v="0.4"/>
    <x v="1"/>
    <s v="KD Trey 5 VII EP"/>
    <s v="AT1198-401"/>
  </r>
  <r>
    <s v="NIKE"/>
    <n v="1185732"/>
    <d v="2021-04-17T00:00:00"/>
    <s v="South"/>
    <s v="Mississippi"/>
    <s v="Jackson"/>
    <n v="147"/>
    <n v="1714.02"/>
    <n v="0.53"/>
    <x v="1"/>
    <s v="Nike Mercurial Vapor 13 Academy TF"/>
    <s v="AT7996-606"/>
  </r>
  <r>
    <s v="NIKE"/>
    <n v="1185732"/>
    <d v="2021-05-16T00:00:00"/>
    <s v="South"/>
    <s v="Mississippi"/>
    <s v="Jackson"/>
    <n v="238"/>
    <n v="2698.92"/>
    <n v="0.42"/>
    <x v="1"/>
    <s v="Jordan React Havoc SE"/>
    <s v="CK2772-101"/>
  </r>
  <r>
    <s v="NIKE"/>
    <n v="1185732"/>
    <d v="2021-05-16T00:00:00"/>
    <s v="South"/>
    <s v="Mississippi"/>
    <s v="Jackson"/>
    <n v="140"/>
    <n v="1607.2"/>
    <n v="0.41"/>
    <x v="1"/>
    <s v="Nike SB Air Max Stefan Janoski 2"/>
    <s v="AQ7477-009"/>
  </r>
  <r>
    <s v="NIKE"/>
    <n v="1185732"/>
    <d v="2021-05-16T00:00:00"/>
    <s v="South"/>
    <s v="Mississippi"/>
    <s v="Jackson"/>
    <n v="136"/>
    <n v="1520.48"/>
    <n v="0.43"/>
    <x v="1"/>
    <s v="Nike Free RN Flyknit 3.0"/>
    <s v="AQ5707-001"/>
  </r>
  <r>
    <s v="NIKE"/>
    <n v="1185732"/>
    <d v="2021-05-16T00:00:00"/>
    <s v="South"/>
    <s v="Mississippi"/>
    <s v="Jackson"/>
    <n v="116"/>
    <n v="1280.6400000000001"/>
    <n v="0.46"/>
    <x v="1"/>
    <s v="Nike ISPA Joyride Envelope"/>
    <s v="BV4584-001"/>
  </r>
  <r>
    <s v="NIKE"/>
    <n v="1185732"/>
    <d v="2021-05-16T00:00:00"/>
    <s v="South"/>
    <s v="Mississippi"/>
    <s v="Jackson"/>
    <n v="132"/>
    <n v="1795.2"/>
    <n v="0.4"/>
    <x v="1"/>
    <s v="Nike Mercurial Superfly 7 Elite SE FG"/>
    <s v="CD6721-808"/>
  </r>
  <r>
    <s v="NIKE"/>
    <n v="1185732"/>
    <d v="2021-05-16T00:00:00"/>
    <s v="South"/>
    <s v="Mississippi"/>
    <s v="Jackson"/>
    <n v="150"/>
    <n v="2940"/>
    <n v="0.56000000000000005"/>
    <x v="1"/>
    <s v="Nike Phantom Venom Academy FG"/>
    <s v="AO0566-606"/>
  </r>
  <r>
    <s v="NIKE"/>
    <n v="1185732"/>
    <d v="2021-06-18T00:00:00"/>
    <s v="South"/>
    <s v="Mississippi"/>
    <s v="Jackson"/>
    <n v="263"/>
    <n v="3587.32"/>
    <n v="0.44"/>
    <x v="1"/>
    <s v="Nike Air Ghost Racer"/>
    <s v="AT5410-003"/>
  </r>
  <r>
    <s v="NIKE"/>
    <n v="1185732"/>
    <d v="2021-06-18T00:00:00"/>
    <s v="South"/>
    <s v="Mississippi"/>
    <s v="Jackson"/>
    <n v="150"/>
    <n v="1696.5"/>
    <n v="0.39"/>
    <x v="1"/>
    <s v="Nike ACG Air Terra Antarktik"/>
    <s v="BV6348-300"/>
  </r>
  <r>
    <s v="NIKE"/>
    <n v="1185732"/>
    <d v="2021-06-18T00:00:00"/>
    <s v="South"/>
    <s v="Mississippi"/>
    <s v="Jackson"/>
    <n v="157"/>
    <n v="2383.2600000000002"/>
    <n v="0.46"/>
    <x v="1"/>
    <s v="Nike Air Max 2 Light"/>
    <s v="CI3703-401"/>
  </r>
  <r>
    <s v="NIKE"/>
    <n v="1185732"/>
    <d v="2021-06-18T00:00:00"/>
    <s v="South"/>
    <s v="Mississippi"/>
    <s v="Jackson"/>
    <n v="149"/>
    <n v="2178.38"/>
    <n v="0.43"/>
    <x v="1"/>
    <s v="Nike Mercurial Superfly 7 Academy MG"/>
    <s v="AT7946-414"/>
  </r>
  <r>
    <s v="NIKE"/>
    <n v="1185732"/>
    <d v="2021-06-18T00:00:00"/>
    <s v="South"/>
    <s v="Mississippi"/>
    <s v="Jackson"/>
    <n v="135"/>
    <n v="2411.1"/>
    <n v="0.38"/>
    <x v="1"/>
    <s v="Nike AlphaDunk"/>
    <s v="BQ5401-001"/>
  </r>
  <r>
    <s v="NIKE"/>
    <n v="1185732"/>
    <d v="2021-06-18T00:00:00"/>
    <s v="South"/>
    <s v="Mississippi"/>
    <s v="Jackson"/>
    <n v="219"/>
    <n v="5919.57"/>
    <n v="0.53"/>
    <x v="1"/>
    <s v="Nike Daybreak SP"/>
    <s v="BV7725-500"/>
  </r>
  <r>
    <s v="NIKE"/>
    <n v="1185732"/>
    <d v="2021-07-16T00:00:00"/>
    <s v="South"/>
    <s v="Mississippi"/>
    <s v="Jackson"/>
    <n v="289"/>
    <n v="6248.18"/>
    <n v="0.46"/>
    <x v="1"/>
    <s v="Nike x MMW Joyride CC3 Setter"/>
    <s v="CU7623-002"/>
  </r>
  <r>
    <s v="NIKE"/>
    <n v="1185732"/>
    <d v="2021-07-16T00:00:00"/>
    <s v="South"/>
    <s v="Mississippi"/>
    <s v="Jackson"/>
    <n v="192"/>
    <n v="3064.32"/>
    <n v="0.38"/>
    <x v="1"/>
    <s v="Nike Air Max 95 SP"/>
    <s v="CK5669-400"/>
  </r>
  <r>
    <s v="NIKE"/>
    <n v="1185732"/>
    <d v="2021-07-16T00:00:00"/>
    <s v="South"/>
    <s v="Mississippi"/>
    <s v="Jackson"/>
    <n v="168"/>
    <n v="2610.7199999999998"/>
    <n v="0.42"/>
    <x v="1"/>
    <s v="Nike SB Blazer Low GT"/>
    <s v="704939-103"/>
  </r>
  <r>
    <s v="NIKE"/>
    <n v="1185732"/>
    <d v="2021-07-16T00:00:00"/>
    <s v="South"/>
    <s v="Mississippi"/>
    <s v="Jackson"/>
    <n v="143"/>
    <n v="2029.17"/>
    <n v="0.43"/>
    <x v="1"/>
    <s v="LeBron 17 Monstars"/>
    <s v="CD5050-400"/>
  </r>
  <r>
    <s v="NIKE"/>
    <n v="1185732"/>
    <d v="2021-07-16T00:00:00"/>
    <s v="South"/>
    <s v="Mississippi"/>
    <s v="Jackson"/>
    <n v="150"/>
    <n v="2553"/>
    <n v="0.37"/>
    <x v="1"/>
    <s v="Kyrie 5 x Bandulu"/>
    <s v="CK5836-100"/>
  </r>
  <r>
    <s v="NIKE"/>
    <n v="1185732"/>
    <d v="2021-07-16T00:00:00"/>
    <s v="South"/>
    <s v="Mississippi"/>
    <s v="Jackson"/>
    <n v="209"/>
    <n v="5427.73"/>
    <n v="0.53"/>
    <x v="1"/>
    <s v="Nike Air Max Impact"/>
    <s v="CI1396-600"/>
  </r>
  <r>
    <s v="NIKE"/>
    <n v="1185732"/>
    <d v="2021-08-17T00:00:00"/>
    <s v="South"/>
    <s v="Mississippi"/>
    <s v="Jackson"/>
    <n v="256"/>
    <n v="4723.2"/>
    <n v="0.45"/>
    <x v="1"/>
    <s v="Nike Air Max 90 QS"/>
    <s v="CD0916-001"/>
  </r>
  <r>
    <s v="NIKE"/>
    <n v="1185732"/>
    <d v="2021-08-17T00:00:00"/>
    <s v="South"/>
    <s v="Mississippi"/>
    <s v="Jackson"/>
    <n v="198"/>
    <n v="3571.92"/>
    <n v="0.41"/>
    <x v="1"/>
    <s v="Nike React Element 55 SE"/>
    <s v="BV1507-001"/>
  </r>
  <r>
    <s v="NIKE"/>
    <n v="1185732"/>
    <d v="2021-08-17T00:00:00"/>
    <s v="South"/>
    <s v="Mississippi"/>
    <s v="Jackson"/>
    <n v="179"/>
    <n v="2914.12"/>
    <n v="0.44"/>
    <x v="1"/>
    <s v="Jordan Proto-Max 720"/>
    <s v="BQ6623-070"/>
  </r>
  <r>
    <s v="NIKE"/>
    <n v="1185732"/>
    <d v="2021-08-17T00:00:00"/>
    <s v="South"/>
    <s v="Mississippi"/>
    <s v="Jackson"/>
    <n v="147"/>
    <n v="1975.68"/>
    <n v="0.42"/>
    <x v="1"/>
    <s v="Nike Phantom Vision 2 Academy Dynamic Fit MG"/>
    <s v="CD4156-606"/>
  </r>
  <r>
    <s v="NIKE"/>
    <n v="1185732"/>
    <d v="2021-08-17T00:00:00"/>
    <s v="South"/>
    <s v="Mississippi"/>
    <s v="Jackson"/>
    <n v="158"/>
    <n v="2322.6"/>
    <n v="0.42"/>
    <x v="1"/>
    <s v="Nike React Element 55 SE"/>
    <s v="CI3831-200"/>
  </r>
  <r>
    <s v="NIKE"/>
    <n v="1185732"/>
    <d v="2021-08-17T00:00:00"/>
    <s v="South"/>
    <s v="Mississippi"/>
    <s v="Jackson"/>
    <n v="206"/>
    <n v="4758.6000000000004"/>
    <n v="0.55000000000000004"/>
    <x v="1"/>
    <s v="Nike Air Max2 Light"/>
    <s v="AO1741-003"/>
  </r>
  <r>
    <s v="NIKE"/>
    <n v="1185732"/>
    <d v="2021-09-16T00:00:00"/>
    <s v="South"/>
    <s v="Mississippi"/>
    <s v="Jackson"/>
    <n v="232"/>
    <n v="4083.2"/>
    <n v="0.44"/>
    <x v="1"/>
    <s v="Nike Air Max 270"/>
    <s v="AH8050-100"/>
  </r>
  <r>
    <s v="NIKE"/>
    <n v="1185732"/>
    <d v="2021-09-16T00:00:00"/>
    <s v="South"/>
    <s v="Mississippi"/>
    <s v="Jackson"/>
    <n v="158"/>
    <n v="2137.7399999999998"/>
    <n v="0.41"/>
    <x v="1"/>
    <s v="Nike Phantom Vision 2 Club Dynamic Fit MG"/>
    <s v="CD4159-606"/>
  </r>
  <r>
    <s v="NIKE"/>
    <n v="1185732"/>
    <d v="2021-09-16T00:00:00"/>
    <s v="South"/>
    <s v="Mississippi"/>
    <s v="Jackson"/>
    <n v="145"/>
    <n v="1022.25"/>
    <n v="0.47"/>
    <x v="1"/>
    <s v="Nike Air Force 1 '07 LV8"/>
    <s v="CK4363-100"/>
  </r>
  <r>
    <s v="NIKE"/>
    <n v="1185732"/>
    <d v="2021-09-16T00:00:00"/>
    <s v="South"/>
    <s v="Mississippi"/>
    <s v="Jackson"/>
    <n v="120"/>
    <n v="864"/>
    <n v="0.45"/>
    <x v="1"/>
    <s v="Nike Air Max 90"/>
    <s v="CN8490-100"/>
  </r>
  <r>
    <s v="NIKE"/>
    <n v="1185732"/>
    <d v="2021-09-16T00:00:00"/>
    <s v="South"/>
    <s v="Mississippi"/>
    <s v="Jackson"/>
    <n v="132"/>
    <n v="1103.52"/>
    <n v="0.38"/>
    <x v="1"/>
    <s v="Nike Free RN 5.0 2020"/>
    <s v="CI9921-001"/>
  </r>
  <r>
    <s v="NIKE"/>
    <n v="1185732"/>
    <d v="2021-09-16T00:00:00"/>
    <s v="South"/>
    <s v="Mississippi"/>
    <s v="Jackson"/>
    <n v="160"/>
    <n v="2329.6"/>
    <n v="0.56000000000000005"/>
    <x v="1"/>
    <s v="Nike Phantom Vision Academy Dynamic Fit TF"/>
    <s v="AO3269-717"/>
  </r>
  <r>
    <s v="NIKE"/>
    <n v="1185732"/>
    <d v="2021-10-18T00:00:00"/>
    <s v="South"/>
    <s v="Mississippi"/>
    <s v="Jackson"/>
    <n v="216"/>
    <n v="2384.64"/>
    <n v="0.46"/>
    <x v="1"/>
    <s v="Nike ACG MOC 3.0"/>
    <s v="CI9367-301"/>
  </r>
  <r>
    <s v="NIKE"/>
    <n v="1185732"/>
    <d v="2021-10-18T00:00:00"/>
    <s v="South"/>
    <s v="Mississippi"/>
    <s v="Jackson"/>
    <n v="165"/>
    <n v="1037.8499999999999"/>
    <n v="0.37"/>
    <x v="1"/>
    <s v="Nike Mercurial Vapor 13 Academy Neymar Jr. MG"/>
    <s v="AT7960-104"/>
  </r>
  <r>
    <s v="NIKE"/>
    <n v="1185732"/>
    <d v="2021-10-18T00:00:00"/>
    <s v="South"/>
    <s v="Mississippi"/>
    <s v="Jackson"/>
    <n v="120"/>
    <n v="1071.5999999999999"/>
    <n v="0.47"/>
    <x v="1"/>
    <s v="Nike Air DSVM"/>
    <s v="AT8179-100"/>
  </r>
  <r>
    <s v="NIKE"/>
    <n v="1185732"/>
    <d v="2021-10-18T00:00:00"/>
    <s v="South"/>
    <s v="Mississippi"/>
    <s v="Jackson"/>
    <n v="109"/>
    <n v="981"/>
    <n v="0.45"/>
    <x v="1"/>
    <s v="Nike x Carhartt WIP Air Max 95"/>
    <s v="AV3866-001"/>
  </r>
  <r>
    <s v="NIKE"/>
    <n v="1185732"/>
    <d v="2021-10-18T00:00:00"/>
    <s v="South"/>
    <s v="Mississippi"/>
    <s v="Jackson"/>
    <n v="105"/>
    <n v="1102.5"/>
    <n v="0.42"/>
    <x v="1"/>
    <s v="Nike Odyssey React Flyknit 2"/>
    <s v="AH1015-010"/>
  </r>
  <r>
    <s v="NIKE"/>
    <n v="1185732"/>
    <d v="2021-10-18T00:00:00"/>
    <s v="South"/>
    <s v="Mississippi"/>
    <s v="Jackson"/>
    <n v="162"/>
    <n v="2361.96"/>
    <n v="0.54"/>
    <x v="1"/>
    <s v="Nike Tiempo Legend 8 Elite FG"/>
    <s v="AT5293-004"/>
  </r>
  <r>
    <s v="NIKE"/>
    <n v="1185732"/>
    <d v="2021-11-17T00:00:00"/>
    <s v="South"/>
    <s v="Mississippi"/>
    <s v="Jackson"/>
    <n v="206"/>
    <n v="1994.08"/>
    <n v="0.44"/>
    <x v="1"/>
    <s v="Nike Mercurial Superfly 7 Club MG"/>
    <s v="AT7949-606"/>
  </r>
  <r>
    <s v="NIKE"/>
    <n v="1185732"/>
    <d v="2021-11-17T00:00:00"/>
    <s v="South"/>
    <s v="Mississippi"/>
    <s v="Jackson"/>
    <n v="153"/>
    <n v="872.1"/>
    <n v="0.38"/>
    <x v="1"/>
    <s v="Nike Joyride CC3 Setter"/>
    <s v="AT6395-002"/>
  </r>
  <r>
    <s v="NIKE"/>
    <n v="1185732"/>
    <d v="2021-11-17T00:00:00"/>
    <s v="South"/>
    <s v="Mississippi"/>
    <s v="Jackson"/>
    <n v="119"/>
    <n v="1099.56"/>
    <n v="0.42"/>
    <x v="1"/>
    <s v="Nike Renew Run"/>
    <s v="CK6357-005"/>
  </r>
  <r>
    <s v="NIKE"/>
    <n v="1185732"/>
    <d v="2021-11-17T00:00:00"/>
    <s v="South"/>
    <s v="Mississippi"/>
    <s v="Jackson"/>
    <n v="153"/>
    <n v="2894.76"/>
    <n v="0.44"/>
    <x v="1"/>
    <s v="Nike React Ianga"/>
    <s v="AV5555-001"/>
  </r>
  <r>
    <s v="NIKE"/>
    <n v="1185732"/>
    <d v="2021-11-17T00:00:00"/>
    <s v="South"/>
    <s v="Mississippi"/>
    <s v="Jackson"/>
    <n v="132"/>
    <n v="3115.2"/>
    <n v="0.4"/>
    <x v="1"/>
    <s v="Air Jordan 10 Retro"/>
    <s v="310805-137"/>
  </r>
  <r>
    <s v="NIKE"/>
    <n v="1185732"/>
    <d v="2021-11-17T00:00:00"/>
    <s v="South"/>
    <s v="Mississippi"/>
    <s v="Jackson"/>
    <n v="168"/>
    <n v="4883.76"/>
    <n v="0.56999999999999995"/>
    <x v="1"/>
    <s v="Air Jordan 12 Retro"/>
    <s v="130690-017"/>
  </r>
  <r>
    <s v="NIKE"/>
    <n v="1185732"/>
    <d v="2021-12-16T00:00:00"/>
    <s v="South"/>
    <s v="Mississippi"/>
    <s v="Jackson"/>
    <n v="256"/>
    <n v="5775.36"/>
    <n v="0.47"/>
    <x v="1"/>
    <s v="Nike Air Max 270 React"/>
    <s v="CT1264-101"/>
  </r>
  <r>
    <s v="NIKE"/>
    <n v="1185732"/>
    <d v="2021-12-16T00:00:00"/>
    <s v="South"/>
    <s v="Mississippi"/>
    <s v="Jackson"/>
    <n v="201"/>
    <n v="3272.28"/>
    <n v="0.37"/>
    <x v="1"/>
    <s v="Nike Air Max 200 SP"/>
    <s v="CK5668-600"/>
  </r>
  <r>
    <s v="NIKE"/>
    <n v="1185732"/>
    <d v="2021-12-16T00:00:00"/>
    <s v="South"/>
    <s v="Mississippi"/>
    <s v="Jackson"/>
    <n v="158"/>
    <n v="3057.3"/>
    <n v="0.45"/>
    <x v="1"/>
    <s v="Nike Mercurial Superfly 7 Academy MDS MG"/>
    <s v="BQ5427-401"/>
  </r>
  <r>
    <s v="NIKE"/>
    <n v="1185732"/>
    <d v="2021-12-16T00:00:00"/>
    <s v="South"/>
    <s v="Mississippi"/>
    <s v="Jackson"/>
    <n v="143"/>
    <n v="2755.61"/>
    <n v="0.47"/>
    <x v="1"/>
    <s v="Nike Air Zoom Winflo 6"/>
    <s v="AQ7497-300"/>
  </r>
  <r>
    <s v="NIKE"/>
    <n v="1185732"/>
    <d v="2021-12-16T00:00:00"/>
    <s v="South"/>
    <s v="Mississippi"/>
    <s v="Jackson"/>
    <n v="157"/>
    <n v="3221.64"/>
    <n v="0.38"/>
    <x v="1"/>
    <s v="Nike Air Max 97"/>
    <s v="CT4526-100"/>
  </r>
  <r>
    <s v="NIKE"/>
    <n v="1185732"/>
    <d v="2021-12-16T00:00:00"/>
    <s v="South"/>
    <s v="Mississippi"/>
    <s v="Jackson"/>
    <n v="178"/>
    <n v="5188.7"/>
    <n v="0.55000000000000004"/>
    <x v="1"/>
    <s v="Nike Mercurial Vapor XII Club MG"/>
    <s v="AH7378-801"/>
  </r>
  <r>
    <s v="NIKE"/>
    <n v="1197831"/>
    <d v="2021-01-23T00:00:00"/>
    <s v="South"/>
    <s v="Mississippi"/>
    <s v="Jackson"/>
    <n v="215"/>
    <n v="1608.2"/>
    <n v="0.44"/>
    <x v="1"/>
    <s v="Nike Zoom Fly 3 Premium"/>
    <s v="CJ0404-001"/>
  </r>
  <r>
    <s v="NIKE"/>
    <n v="1197831"/>
    <d v="2021-01-23T00:00:00"/>
    <s v="South"/>
    <s v="Mississippi"/>
    <s v="Jackson"/>
    <n v="135"/>
    <n v="972"/>
    <n v="0.4"/>
    <x v="1"/>
    <s v="Nike MX-720-818"/>
    <s v="CI3871-300"/>
  </r>
  <r>
    <s v="NIKE"/>
    <n v="1197831"/>
    <d v="2021-01-23T00:00:00"/>
    <s v="South"/>
    <s v="Mississippi"/>
    <s v="Jackson"/>
    <n v="140"/>
    <n v="677.6"/>
    <n v="0.44"/>
    <x v="1"/>
    <s v="Nike React Element 55"/>
    <s v="BQ2728-012"/>
  </r>
  <r>
    <s v="NIKE"/>
    <n v="1197831"/>
    <d v="2021-01-23T00:00:00"/>
    <s v="South"/>
    <s v="Mississippi"/>
    <s v="Jackson"/>
    <n v="102"/>
    <n v="623.22"/>
    <n v="0.47"/>
    <x v="1"/>
    <s v="Nike SB Charge Slip Premium"/>
    <s v="CT3110-400"/>
  </r>
  <r>
    <s v="NIKE"/>
    <n v="1197831"/>
    <d v="2021-01-23T00:00:00"/>
    <s v="South"/>
    <s v="Mississippi"/>
    <s v="Jackson"/>
    <n v="123"/>
    <n v="1215.24"/>
    <n v="0.38"/>
    <x v="1"/>
    <s v="Nike Free RN 5.0 2020"/>
    <s v="CJ0270-601"/>
  </r>
  <r>
    <s v="NIKE"/>
    <n v="1197831"/>
    <d v="2021-01-23T00:00:00"/>
    <s v="South"/>
    <s v="Mississippi"/>
    <s v="Jackson"/>
    <n v="158"/>
    <n v="1222.92"/>
    <n v="0.43"/>
    <x v="1"/>
    <s v="Nike ZoomX Vista Grind"/>
    <s v="CT8919-700"/>
  </r>
  <r>
    <s v="NIKE"/>
    <n v="1197831"/>
    <d v="2021-02-21T00:00:00"/>
    <s v="South"/>
    <s v="Mississippi"/>
    <s v="Jackson"/>
    <n v="210"/>
    <n v="1606.5"/>
    <n v="0.45"/>
    <x v="1"/>
    <s v="Nike Air Force 1 React"/>
    <s v="CT1020-001"/>
  </r>
  <r>
    <s v="NIKE"/>
    <n v="1197831"/>
    <d v="2021-02-21T00:00:00"/>
    <s v="South"/>
    <s v="Mississippi"/>
    <s v="Jackson"/>
    <n v="112"/>
    <n v="742.56"/>
    <n v="0.39"/>
    <x v="1"/>
    <s v="PG 4 EP"/>
    <s v="CD5082-001"/>
  </r>
  <r>
    <s v="NIKE"/>
    <n v="1197831"/>
    <d v="2021-02-21T00:00:00"/>
    <s v="South"/>
    <s v="Mississippi"/>
    <s v="Jackson"/>
    <n v="136"/>
    <n v="628.32000000000005"/>
    <n v="0.42"/>
    <x v="1"/>
    <s v="Nike Air Zoom Pegasus 36"/>
    <s v="BV5739-500"/>
  </r>
  <r>
    <s v="NIKE"/>
    <n v="1197831"/>
    <d v="2021-02-21T00:00:00"/>
    <s v="South"/>
    <s v="Arkansas"/>
    <s v="Little Rock"/>
    <n v="78"/>
    <n v="549.9"/>
    <n v="0.47"/>
    <x v="1"/>
    <s v="Nike Air Max 2090"/>
    <s v="CW4286-100"/>
  </r>
  <r>
    <s v="NIKE"/>
    <n v="1197831"/>
    <d v="2021-02-21T00:00:00"/>
    <s v="South"/>
    <s v="Arkansas"/>
    <s v="Little Rock"/>
    <n v="111"/>
    <n v="944.61"/>
    <n v="0.37"/>
    <x v="1"/>
    <s v="Nike Air Force 1 '07 LV8"/>
    <s v="CD0887-201"/>
  </r>
  <r>
    <s v="NIKE"/>
    <n v="1197831"/>
    <d v="2021-02-21T00:00:00"/>
    <s v="South"/>
    <s v="Arkansas"/>
    <s v="Little Rock"/>
    <n v="145"/>
    <n v="974.4"/>
    <n v="0.42"/>
    <x v="1"/>
    <s v="Kyrie 6 AS EP"/>
    <s v="CD5028-900"/>
  </r>
  <r>
    <s v="NIKE"/>
    <n v="1197831"/>
    <d v="2021-03-19T00:00:00"/>
    <s v="South"/>
    <s v="Arkansas"/>
    <s v="Little Rock"/>
    <n v="206"/>
    <n v="1452.3"/>
    <n v="0.47"/>
    <x v="1"/>
    <s v="Nike Air VaporMax Flyknit 3"/>
    <s v="AJ6900-102"/>
  </r>
  <r>
    <s v="NIKE"/>
    <n v="1197831"/>
    <d v="2021-03-19T00:00:00"/>
    <s v="South"/>
    <s v="Arkansas"/>
    <s v="Little Rock"/>
    <n v="107"/>
    <n v="554.26"/>
    <n v="0.37"/>
    <x v="1"/>
    <s v="Nike Air Max Verona"/>
    <s v="CI9842-500"/>
  </r>
  <r>
    <s v="NIKE"/>
    <n v="1197831"/>
    <d v="2021-03-19T00:00:00"/>
    <s v="South"/>
    <s v="Arkansas"/>
    <s v="Little Rock"/>
    <n v="112"/>
    <n v="403.2"/>
    <n v="0.45"/>
    <x v="1"/>
    <s v="Nike Air Force 1 Shadow"/>
    <s v="CI0919-100"/>
  </r>
  <r>
    <s v="NIKE"/>
    <n v="1197831"/>
    <d v="2021-03-19T00:00:00"/>
    <s v="South"/>
    <s v="Arkansas"/>
    <s v="Little Rock"/>
    <n v="70"/>
    <n v="493.5"/>
    <n v="0.47"/>
    <x v="1"/>
    <s v="Nike Air Max Verona"/>
    <s v="CK7200-800"/>
  </r>
  <r>
    <s v="NIKE"/>
    <n v="1197831"/>
    <d v="2021-03-19T00:00:00"/>
    <s v="South"/>
    <s v="Arkansas"/>
    <s v="Little Rock"/>
    <n v="88"/>
    <n v="844.8"/>
    <n v="0.4"/>
    <x v="1"/>
    <s v="Nike Air Tailwind 79"/>
    <s v="487754-303"/>
  </r>
  <r>
    <s v="NIKE"/>
    <n v="1197831"/>
    <d v="2021-03-19T00:00:00"/>
    <s v="South"/>
    <s v="Arkansas"/>
    <s v="Little Rock"/>
    <n v="112"/>
    <n v="1030.4000000000001"/>
    <n v="0.46"/>
    <x v="1"/>
    <s v="Nike TiempoX Lunar Legend VII Pro TF"/>
    <s v="AH7249-118"/>
  </r>
  <r>
    <s v="NIKE"/>
    <n v="1197831"/>
    <d v="2021-04-20T00:00:00"/>
    <s v="South"/>
    <s v="Arkansas"/>
    <s v="Little Rock"/>
    <n v="204"/>
    <n v="1744.2"/>
    <n v="0.45"/>
    <x v="1"/>
    <s v="Nike Air Max Plus III"/>
    <s v="CJ9684-001"/>
  </r>
  <r>
    <s v="NIKE"/>
    <n v="1197831"/>
    <d v="2021-04-20T00:00:00"/>
    <s v="South"/>
    <s v="Arkansas"/>
    <s v="Little Rock"/>
    <n v="102"/>
    <n v="816"/>
    <n v="0.4"/>
    <x v="1"/>
    <s v="Nike Zoom 2K"/>
    <s v="AO0354-108"/>
  </r>
  <r>
    <s v="NIKE"/>
    <n v="1197831"/>
    <d v="2021-04-20T00:00:00"/>
    <s v="South"/>
    <s v="Arkansas"/>
    <s v="Little Rock"/>
    <n v="96"/>
    <n v="496.32"/>
    <n v="0.47"/>
    <x v="1"/>
    <s v="Nike Zoom Pegasus Turbo 2"/>
    <s v="AT2863-100"/>
  </r>
  <r>
    <s v="NIKE"/>
    <n v="1197831"/>
    <d v="2021-04-20T00:00:00"/>
    <s v="South"/>
    <s v="Arkansas"/>
    <s v="Little Rock"/>
    <n v="77"/>
    <n v="470.47"/>
    <n v="0.47"/>
    <x v="1"/>
    <s v="Nike Kawa Shower"/>
    <s v="832528-001"/>
  </r>
  <r>
    <s v="NIKE"/>
    <n v="1197831"/>
    <d v="2021-04-20T00:00:00"/>
    <s v="South"/>
    <s v="Arkansas"/>
    <s v="Little Rock"/>
    <n v="75"/>
    <n v="860.25"/>
    <n v="0.37"/>
    <x v="1"/>
    <s v="Nike React Infinity Run Flyknit"/>
    <s v="CD4371-001"/>
  </r>
  <r>
    <s v="NIKE"/>
    <n v="1197831"/>
    <d v="2021-04-20T00:00:00"/>
    <s v="South"/>
    <s v="Arkansas"/>
    <s v="Little Rock"/>
    <n v="120"/>
    <n v="1267.2"/>
    <n v="0.44"/>
    <x v="1"/>
    <s v="Air Jordan XXXIII"/>
    <s v="AQ8830-016"/>
  </r>
  <r>
    <s v="NIKE"/>
    <n v="1197831"/>
    <d v="2021-05-19T00:00:00"/>
    <s v="South"/>
    <s v="Arkansas"/>
    <s v="Little Rock"/>
    <n v="228"/>
    <n v="2726.88"/>
    <n v="0.46"/>
    <x v="1"/>
    <s v="Nike Odyssey React"/>
    <s v="AO9819-001"/>
  </r>
  <r>
    <s v="NIKE"/>
    <n v="1197831"/>
    <d v="2021-05-19T00:00:00"/>
    <s v="South"/>
    <s v="Arkansas"/>
    <s v="Little Rock"/>
    <n v="116"/>
    <n v="1364.16"/>
    <n v="0.42"/>
    <x v="1"/>
    <s v="Nike Air Max 1 DNA Ch. 1"/>
    <s v="AR3863-101"/>
  </r>
  <r>
    <s v="NIKE"/>
    <n v="1197831"/>
    <d v="2021-05-19T00:00:00"/>
    <s v="South"/>
    <s v="Arkansas"/>
    <s v="Little Rock"/>
    <n v="119"/>
    <n v="1413.72"/>
    <n v="0.44"/>
    <x v="1"/>
    <s v="Nike Joyride Flyknit AW"/>
    <s v="CI3706-100"/>
  </r>
  <r>
    <s v="NIKE"/>
    <n v="1197831"/>
    <d v="2021-05-19T00:00:00"/>
    <s v="South"/>
    <s v="Arkansas"/>
    <s v="Little Rock"/>
    <n v="90"/>
    <n v="1015.2"/>
    <n v="0.47"/>
    <x v="1"/>
    <s v="Nike Legend React 2"/>
    <s v="AT1369-103"/>
  </r>
  <r>
    <s v="NIKE"/>
    <n v="1197831"/>
    <d v="2021-05-19T00:00:00"/>
    <s v="South"/>
    <s v="Arkansas"/>
    <s v="Little Rock"/>
    <n v="111"/>
    <n v="1385.28"/>
    <n v="0.39"/>
    <x v="1"/>
    <s v="Nike Metcon 5"/>
    <s v="AQ1189-009"/>
  </r>
  <r>
    <s v="NIKE"/>
    <n v="1197831"/>
    <d v="2021-05-19T00:00:00"/>
    <s v="South"/>
    <s v="Arkansas"/>
    <s v="Little Rock"/>
    <n v="145"/>
    <n v="2248.9499999999998"/>
    <n v="0.47"/>
    <x v="1"/>
    <s v="LeBron 7"/>
    <s v="CU5133-600"/>
  </r>
  <r>
    <s v="NIKE"/>
    <n v="1197831"/>
    <d v="2021-06-21T00:00:00"/>
    <s v="South"/>
    <s v="Arkansas"/>
    <s v="Little Rock"/>
    <n v="236"/>
    <n v="2907.52"/>
    <n v="0.44"/>
    <x v="1"/>
    <s v="Nike Air VaporMax 360"/>
    <s v="CK9670-100"/>
  </r>
  <r>
    <s v="NIKE"/>
    <n v="1197831"/>
    <d v="2021-06-21T00:00:00"/>
    <s v="South"/>
    <s v="Arkansas"/>
    <s v="Little Rock"/>
    <n v="149"/>
    <n v="1452.75"/>
    <n v="0.39"/>
    <x v="1"/>
    <s v="Nike Blazer Low QS Flyleather with at least 50% leather fibre"/>
    <s v="CI5546-100"/>
  </r>
  <r>
    <s v="NIKE"/>
    <n v="1197831"/>
    <d v="2021-06-21T00:00:00"/>
    <s v="South"/>
    <s v="Arkansas"/>
    <s v="Little Rock"/>
    <n v="124"/>
    <n v="1562.4"/>
    <n v="0.45"/>
    <x v="1"/>
    <s v="Nike SB Dunk High Pro"/>
    <s v="BQ6826-003"/>
  </r>
  <r>
    <s v="NIKE"/>
    <n v="1197831"/>
    <d v="2021-06-21T00:00:00"/>
    <s v="South"/>
    <s v="Arkansas"/>
    <s v="Little Rock"/>
    <n v="124"/>
    <n v="1582.24"/>
    <n v="0.44"/>
    <x v="1"/>
    <s v="Nike Air Max 90 FlyEase"/>
    <s v="CU0814-102"/>
  </r>
  <r>
    <s v="NIKE"/>
    <n v="1197831"/>
    <d v="2021-06-21T00:00:00"/>
    <s v="South"/>
    <s v="Arkansas"/>
    <s v="Little Rock"/>
    <n v="116"/>
    <n v="1673.88"/>
    <n v="0.39"/>
    <x v="1"/>
    <s v="Nike Metcon 5 AMP"/>
    <s v="CD3395-006"/>
  </r>
  <r>
    <s v="NIKE"/>
    <n v="1197831"/>
    <d v="2021-06-21T00:00:00"/>
    <s v="South"/>
    <s v="Arkansas"/>
    <s v="Little Rock"/>
    <n v="165"/>
    <n v="3405.6"/>
    <n v="0.43"/>
    <x v="1"/>
    <s v="Nike M2K Tekno"/>
    <s v="AV4789-104"/>
  </r>
  <r>
    <s v="NIKE"/>
    <n v="1197831"/>
    <d v="2021-07-19T00:00:00"/>
    <s v="South"/>
    <s v="Arkansas"/>
    <s v="Little Rock"/>
    <n v="271"/>
    <n v="4438.9799999999996"/>
    <n v="0.42"/>
    <x v="1"/>
    <s v="Nike React Kenny 55"/>
    <s v="CJ3312-001"/>
  </r>
  <r>
    <s v="NIKE"/>
    <n v="1197831"/>
    <d v="2021-07-19T00:00:00"/>
    <s v="South"/>
    <s v="Arkansas"/>
    <s v="Little Rock"/>
    <n v="163"/>
    <n v="2171.16"/>
    <n v="0.37"/>
    <x v="1"/>
    <s v="Nike Air VaporMax 2019"/>
    <s v="AR6631-004"/>
  </r>
  <r>
    <s v="NIKE"/>
    <n v="1197831"/>
    <d v="2021-07-19T00:00:00"/>
    <s v="South"/>
    <s v="Arkansas"/>
    <s v="Little Rock"/>
    <n v="140"/>
    <n v="1971.2"/>
    <n v="0.44"/>
    <x v="1"/>
    <s v="Nike React Element 55"/>
    <s v="BQ6166-003"/>
  </r>
  <r>
    <s v="NIKE"/>
    <n v="1197831"/>
    <d v="2021-07-19T00:00:00"/>
    <s v="South"/>
    <s v="Arkansas"/>
    <s v="Little Rock"/>
    <n v="120"/>
    <n v="1806"/>
    <n v="0.43"/>
    <x v="1"/>
    <s v="Nike Air Force 1 Low Retro"/>
    <s v="CQ0492-001"/>
  </r>
  <r>
    <s v="NIKE"/>
    <n v="1197831"/>
    <d v="2021-07-19T00:00:00"/>
    <s v="South"/>
    <s v="Arkansas"/>
    <s v="Little Rock"/>
    <n v="149"/>
    <n v="2384"/>
    <n v="0.4"/>
    <x v="1"/>
    <s v="NikeCourt Zoom Cage 3"/>
    <s v="918193-700"/>
  </r>
  <r>
    <s v="NIKE"/>
    <n v="1197831"/>
    <d v="2021-07-19T00:00:00"/>
    <s v="South"/>
    <s v="Arkansas"/>
    <s v="Little Rock"/>
    <n v="198"/>
    <n v="4554"/>
    <n v="0.46"/>
    <x v="1"/>
    <s v="Nike Air Max 90 Print"/>
    <s v="AQ0926-001"/>
  </r>
  <r>
    <s v="NIKE"/>
    <n v="1197831"/>
    <d v="2021-08-20T00:00:00"/>
    <s v="South"/>
    <s v="Arkansas"/>
    <s v="Little Rock"/>
    <n v="233"/>
    <n v="4508.55"/>
    <n v="0.45"/>
    <x v="1"/>
    <s v="Nike Metcon Sport"/>
    <s v="AQ7489-008"/>
  </r>
  <r>
    <s v="NIKE"/>
    <n v="1197831"/>
    <d v="2021-08-20T00:00:00"/>
    <s v="South"/>
    <s v="Arkansas"/>
    <s v="Little Rock"/>
    <n v="163"/>
    <n v="2669.94"/>
    <n v="0.39"/>
    <x v="1"/>
    <s v="Jordan Mars 270"/>
    <s v="CD7070-009"/>
  </r>
  <r>
    <s v="NIKE"/>
    <n v="1197831"/>
    <d v="2021-08-20T00:00:00"/>
    <s v="South"/>
    <s v="Arkansas"/>
    <s v="Little Rock"/>
    <n v="135"/>
    <n v="2376"/>
    <n v="0.44"/>
    <x v="1"/>
    <s v="Nike Air Zoom Vomero 14"/>
    <s v="AH7857-009"/>
  </r>
  <r>
    <s v="NIKE"/>
    <n v="1197831"/>
    <d v="2021-08-20T00:00:00"/>
    <s v="South"/>
    <s v="Arkansas"/>
    <s v="Little Rock"/>
    <n v="132"/>
    <n v="1722.6"/>
    <n v="0.45"/>
    <x v="1"/>
    <s v="Nike Air Max 720"/>
    <s v="CT5229-001"/>
  </r>
  <r>
    <s v="NIKE"/>
    <n v="1197831"/>
    <d v="2021-08-20T00:00:00"/>
    <s v="South"/>
    <s v="Arkansas"/>
    <s v="Little Rock"/>
    <n v="113"/>
    <n v="1672.4"/>
    <n v="0.37"/>
    <x v="1"/>
    <s v="Nike Mercurial Vapor 13 Academy MDS IC"/>
    <s v="CJ1300-401"/>
  </r>
  <r>
    <s v="NIKE"/>
    <n v="1197831"/>
    <d v="2021-08-20T00:00:00"/>
    <s v="South"/>
    <s v="Arkansas"/>
    <s v="Little Rock"/>
    <n v="193"/>
    <n v="3628.4"/>
    <n v="0.47"/>
    <x v="1"/>
    <s v="Nike Zoom Fly"/>
    <s v="880848-005"/>
  </r>
  <r>
    <s v="NIKE"/>
    <n v="1197831"/>
    <d v="2021-09-19T00:00:00"/>
    <s v="South"/>
    <s v="Arkansas"/>
    <s v="Little Rock"/>
    <n v="221"/>
    <n v="3326.05"/>
    <n v="0.43"/>
    <x v="1"/>
    <s v="Nike Zoom Fly 3"/>
    <s v="AT8240-003"/>
  </r>
  <r>
    <s v="NIKE"/>
    <n v="1197831"/>
    <d v="2021-09-19T00:00:00"/>
    <s v="South"/>
    <s v="Arkansas"/>
    <s v="Little Rock"/>
    <n v="135"/>
    <n v="1439.1"/>
    <n v="0.41"/>
    <x v="1"/>
    <s v="Nike Air Zoom Pegasus 35"/>
    <s v="942851-002"/>
  </r>
  <r>
    <s v="NIKE"/>
    <n v="1197831"/>
    <d v="2021-09-19T00:00:00"/>
    <s v="South"/>
    <s v="Arkansas"/>
    <s v="Little Rock"/>
    <n v="123"/>
    <n v="635.91"/>
    <n v="0.47"/>
    <x v="1"/>
    <s v="Nike Air Zoom Pegasus 36 Trail"/>
    <s v="AR5677-200"/>
  </r>
  <r>
    <s v="NIKE"/>
    <n v="1197831"/>
    <d v="2021-09-19T00:00:00"/>
    <s v="South"/>
    <s v="Arkansas"/>
    <s v="Little Rock"/>
    <n v="104"/>
    <n v="524.16"/>
    <n v="0.42"/>
    <x v="1"/>
    <s v="KD13 EP"/>
    <s v="CI9949-001"/>
  </r>
  <r>
    <s v="NIKE"/>
    <n v="1197831"/>
    <d v="2021-09-19T00:00:00"/>
    <s v="South"/>
    <s v="Arkansas"/>
    <s v="Little Rock"/>
    <n v="111"/>
    <n v="779.22"/>
    <n v="0.39"/>
    <x v="1"/>
    <s v="Nike Phantom Vision Club Dynamic Fit FG"/>
    <s v="AJ6959-717"/>
  </r>
  <r>
    <s v="NIKE"/>
    <n v="1197831"/>
    <d v="2021-09-19T00:00:00"/>
    <s v="South"/>
    <s v="Arkansas"/>
    <s v="Little Rock"/>
    <n v="140"/>
    <n v="1293.5999999999999"/>
    <n v="0.42"/>
    <x v="1"/>
    <s v="Nike Air Monarch IV"/>
    <s v="415445-102"/>
  </r>
  <r>
    <s v="NIKE"/>
    <n v="1197831"/>
    <d v="2021-10-21T00:00:00"/>
    <s v="South"/>
    <s v="Arkansas"/>
    <s v="Little Rock"/>
    <n v="180"/>
    <n v="1701"/>
    <n v="0.45"/>
    <x v="1"/>
    <s v="Zoom Freak 1"/>
    <s v="BQ5422-200"/>
  </r>
  <r>
    <s v="NIKE"/>
    <n v="1197831"/>
    <d v="2021-10-21T00:00:00"/>
    <s v="South"/>
    <s v="Arkansas"/>
    <s v="Little Rock"/>
    <n v="132"/>
    <n v="739.2"/>
    <n v="0.4"/>
    <x v="1"/>
    <s v="Nike Mercurial Superfly 7 Academy IC"/>
    <s v="AT7975-606"/>
  </r>
  <r>
    <s v="NIKE"/>
    <n v="1197831"/>
    <d v="2021-10-21T00:00:00"/>
    <s v="South"/>
    <s v="Arkansas"/>
    <s v="Little Rock"/>
    <n v="99"/>
    <n v="728.64"/>
    <n v="0.46"/>
    <x v="1"/>
    <s v="Air Jordan 1 Low"/>
    <s v="553558-125"/>
  </r>
  <r>
    <s v="NIKE"/>
    <n v="1197831"/>
    <d v="2021-10-21T00:00:00"/>
    <s v="South"/>
    <s v="Arkansas"/>
    <s v="Little Rock"/>
    <n v="94"/>
    <n v="634.5"/>
    <n v="0.45"/>
    <x v="1"/>
    <s v="Nike Air Max 95 Print"/>
    <s v="AQ0925-002"/>
  </r>
  <r>
    <s v="NIKE"/>
    <n v="1197831"/>
    <d v="2021-10-21T00:00:00"/>
    <s v="South"/>
    <s v="Arkansas"/>
    <s v="Little Rock"/>
    <n v="91"/>
    <n v="707.07"/>
    <n v="0.37"/>
    <x v="1"/>
    <s v="Nike P-6000"/>
    <s v="CD6404-800"/>
  </r>
  <r>
    <s v="NIKE"/>
    <n v="1197831"/>
    <d v="2021-10-21T00:00:00"/>
    <s v="South"/>
    <s v="Arkansas"/>
    <s v="Little Rock"/>
    <n v="132"/>
    <n v="1188"/>
    <n v="0.45"/>
    <x v="1"/>
    <s v="Nike Mercurial Vapor 13 Elite FG"/>
    <s v="AQ4176-049"/>
  </r>
  <r>
    <s v="NIKE"/>
    <n v="1197831"/>
    <d v="2021-11-20T00:00:00"/>
    <s v="South"/>
    <s v="Arkansas"/>
    <s v="Little Rock"/>
    <n v="176"/>
    <n v="1457.28"/>
    <n v="0.46"/>
    <x v="1"/>
    <s v="Nike SB Adversary Premium"/>
    <s v="CT3632-001"/>
  </r>
  <r>
    <s v="NIKE"/>
    <n v="1197831"/>
    <d v="2021-11-20T00:00:00"/>
    <s v="South"/>
    <s v="Arkansas"/>
    <s v="Little Rock"/>
    <n v="116"/>
    <n v="535.91999999999996"/>
    <n v="0.42"/>
    <x v="1"/>
    <s v="Nike Air VaporMax 360"/>
    <s v="CK2718-003"/>
  </r>
  <r>
    <s v="NIKE"/>
    <n v="1197831"/>
    <d v="2021-11-20T00:00:00"/>
    <s v="South"/>
    <s v="Arkansas"/>
    <s v="Little Rock"/>
    <n v="102"/>
    <n v="833.34"/>
    <n v="0.43"/>
    <x v="1"/>
    <s v="Nike Air Max 720"/>
    <s v="AO2924-401"/>
  </r>
  <r>
    <s v="NIKE"/>
    <n v="1197831"/>
    <d v="2021-11-20T00:00:00"/>
    <s v="South"/>
    <s v="Arkansas"/>
    <s v="Little Rock"/>
    <n v="128"/>
    <n v="2309.12"/>
    <n v="0.44"/>
    <x v="1"/>
    <s v="Nike Zoom KD12"/>
    <s v="AR4229-003"/>
  </r>
  <r>
    <s v="NIKE"/>
    <n v="1197831"/>
    <d v="2021-11-20T00:00:00"/>
    <s v="South"/>
    <s v="Arkansas"/>
    <s v="Little Rock"/>
    <n v="105"/>
    <n v="2410.8000000000002"/>
    <n v="0.41"/>
    <x v="1"/>
    <s v="Nike Free X Metcon 2"/>
    <s v="AQ8306-407"/>
  </r>
  <r>
    <s v="NIKE"/>
    <n v="1197831"/>
    <d v="2021-11-20T00:00:00"/>
    <s v="South"/>
    <s v="Arkansas"/>
    <s v="Little Rock"/>
    <n v="135"/>
    <n v="3219.75"/>
    <n v="0.45"/>
    <x v="1"/>
    <s v="Nike Air Max 90"/>
    <s v="CD0881-104"/>
  </r>
  <r>
    <s v="NIKE"/>
    <n v="1197831"/>
    <d v="2021-12-19T00:00:00"/>
    <s v="South"/>
    <s v="Arkansas"/>
    <s v="Little Rock"/>
    <n v="238"/>
    <n v="6021.4"/>
    <n v="0.46"/>
    <x v="1"/>
    <s v="Air Jordan 4 Retro SE"/>
    <s v="CT5342-007"/>
  </r>
  <r>
    <s v="NIKE"/>
    <n v="1197831"/>
    <d v="2021-12-19T00:00:00"/>
    <s v="South"/>
    <s v="Arkansas"/>
    <s v="Little Rock"/>
    <n v="155"/>
    <n v="2852"/>
    <n v="0.4"/>
    <x v="1"/>
    <s v="Nike Air Max 95 Essential"/>
    <s v="CI3705-600"/>
  </r>
  <r>
    <s v="NIKE"/>
    <n v="1197831"/>
    <d v="2021-12-19T00:00:00"/>
    <s v="South"/>
    <s v="Arkansas"/>
    <s v="Little Rock"/>
    <n v="149"/>
    <n v="2819.08"/>
    <n v="0.44"/>
    <x v="1"/>
    <s v="Nike SB Zoom Stefan Janoski Canvas RM Premium"/>
    <s v="AQ7878-003"/>
  </r>
  <r>
    <s v="NIKE"/>
    <n v="1197831"/>
    <d v="2021-12-19T00:00:00"/>
    <s v="South"/>
    <s v="Arkansas"/>
    <s v="Little Rock"/>
    <n v="124"/>
    <n v="2281.6"/>
    <n v="0.46"/>
    <x v="1"/>
    <s v="Nike Phantom Venom Academy IC"/>
    <s v="AO0570-810"/>
  </r>
  <r>
    <s v="NIKE"/>
    <n v="1197831"/>
    <d v="2021-12-19T00:00:00"/>
    <s v="South"/>
    <s v="Arkansas"/>
    <s v="Little Rock"/>
    <n v="132"/>
    <n v="2640"/>
    <n v="0.4"/>
    <x v="1"/>
    <s v="Nike Air Max 270 React"/>
    <s v="CT5528-001"/>
  </r>
  <r>
    <s v="NIKE"/>
    <n v="1197831"/>
    <d v="2021-12-19T00:00:00"/>
    <s v="South"/>
    <s v="Arkansas"/>
    <s v="Little Rock"/>
    <n v="170"/>
    <n v="4207.5"/>
    <n v="0.45"/>
    <x v="1"/>
    <s v="Nike Zoom Rival Fly"/>
    <s v="CD7288-001"/>
  </r>
  <r>
    <s v="NIKE"/>
    <n v="1197831"/>
    <d v="2021-01-23T00:00:00"/>
    <s v="South"/>
    <s v="Arkansas"/>
    <s v="Little Rock"/>
    <n v="178"/>
    <n v="1422.22"/>
    <n v="0.47"/>
    <x v="1"/>
    <s v="Nike Mercurial Superfly 7 Academy MDS TF"/>
    <s v="BQ5435-703"/>
  </r>
  <r>
    <s v="NIKE"/>
    <n v="1197831"/>
    <d v="2021-01-23T00:00:00"/>
    <s v="South"/>
    <s v="Arkansas"/>
    <s v="Little Rock"/>
    <n v="124"/>
    <n v="848.16"/>
    <n v="0.38"/>
    <x v="1"/>
    <s v="Nike Pegasus 36 FlyEase (Extra Wide)"/>
    <s v="BV0612-001"/>
  </r>
  <r>
    <s v="NIKE"/>
    <n v="1197831"/>
    <d v="2021-01-23T00:00:00"/>
    <s v="South"/>
    <s v="Arkansas"/>
    <s v="Little Rock"/>
    <n v="131"/>
    <n v="563.29999999999995"/>
    <n v="0.43"/>
    <x v="1"/>
    <s v="Nike ISPA Air Max 720"/>
    <s v="CD2182-001"/>
  </r>
  <r>
    <s v="NIKE"/>
    <n v="1197831"/>
    <d v="2021-01-23T00:00:00"/>
    <s v="South"/>
    <s v="Arkansas"/>
    <s v="Little Rock"/>
    <n v="74"/>
    <n v="413.66"/>
    <n v="0.43"/>
    <x v="1"/>
    <s v="Air Jordan OG"/>
    <s v="133000-106"/>
  </r>
  <r>
    <s v="NIKE"/>
    <n v="1197831"/>
    <d v="2021-01-23T00:00:00"/>
    <s v="South"/>
    <s v="Arkansas"/>
    <s v="Little Rock"/>
    <n v="91"/>
    <n v="858.13"/>
    <n v="0.41"/>
    <x v="1"/>
    <s v="Nike Air Max 270 React ENG"/>
    <s v="CJ0579-400"/>
  </r>
  <r>
    <s v="NIKE"/>
    <n v="1197831"/>
    <d v="2021-01-23T00:00:00"/>
    <s v="South"/>
    <s v="Arkansas"/>
    <s v="Little Rock"/>
    <n v="124"/>
    <n v="1004.4"/>
    <n v="0.45"/>
    <x v="1"/>
    <s v="Nike Epic Phantom React Flyknit"/>
    <s v="BV0417-401"/>
  </r>
  <r>
    <s v="NIKE"/>
    <n v="1197831"/>
    <d v="2021-02-21T00:00:00"/>
    <s v="South"/>
    <s v="Arkansas"/>
    <s v="Little Rock"/>
    <n v="206"/>
    <n v="1631.52"/>
    <n v="0.44"/>
    <x v="1"/>
    <s v="Nike Air Zoom Pegasus 36"/>
    <s v="AQ2203-003"/>
  </r>
  <r>
    <s v="NIKE"/>
    <n v="1197831"/>
    <d v="2021-02-21T00:00:00"/>
    <s v="South"/>
    <s v="Arkansas"/>
    <s v="Little Rock"/>
    <n v="83"/>
    <n v="550.29"/>
    <n v="0.39"/>
    <x v="1"/>
    <s v="Jordan Aerospace 720"/>
    <s v="BV5502-600"/>
  </r>
  <r>
    <s v="NIKE"/>
    <n v="1197831"/>
    <d v="2021-02-21T00:00:00"/>
    <s v="South"/>
    <s v="Arkansas"/>
    <s v="Little Rock"/>
    <n v="98"/>
    <n v="552.72"/>
    <n v="0.47"/>
    <x v="1"/>
    <s v="Nike Air Max Plus III"/>
    <s v="CD7005-001"/>
  </r>
  <r>
    <s v="NIKE"/>
    <n v="1197831"/>
    <d v="2021-02-21T00:00:00"/>
    <s v="South"/>
    <s v="Oklahoma"/>
    <s v="Oklahoma City"/>
    <n v="58"/>
    <n v="400.2"/>
    <n v="0.46"/>
    <x v="1"/>
    <s v="Jordan Hydro 8"/>
    <s v="CD2803-001"/>
  </r>
  <r>
    <s v="NIKE"/>
    <n v="1197831"/>
    <d v="2021-02-21T00:00:00"/>
    <s v="South"/>
    <s v="Oklahoma"/>
    <s v="Oklahoma City"/>
    <n v="85"/>
    <n v="816"/>
    <n v="0.4"/>
    <x v="1"/>
    <s v="Nike x Undercover React"/>
    <s v="CJ6971-001"/>
  </r>
  <r>
    <s v="NIKE"/>
    <n v="1197831"/>
    <d v="2021-02-21T00:00:00"/>
    <s v="South"/>
    <s v="Oklahoma"/>
    <s v="Oklahoma City"/>
    <n v="112"/>
    <n v="721.28"/>
    <n v="0.46"/>
    <x v="1"/>
    <s v="Nike Air Max 90/1"/>
    <s v="AJ7695-100"/>
  </r>
  <r>
    <s v="NIKE"/>
    <n v="1197831"/>
    <d v="2021-03-19T00:00:00"/>
    <s v="South"/>
    <s v="Oklahoma"/>
    <s v="Oklahoma City"/>
    <n v="182"/>
    <n v="1172.08"/>
    <n v="0.46"/>
    <x v="1"/>
    <s v="Nike Air Max 98"/>
    <s v="640744-016"/>
  </r>
  <r>
    <s v="NIKE"/>
    <n v="1197831"/>
    <d v="2021-03-19T00:00:00"/>
    <s v="South"/>
    <s v="Oklahoma"/>
    <s v="Oklahoma City"/>
    <n v="78"/>
    <n v="479.7"/>
    <n v="0.41"/>
    <x v="1"/>
    <s v="Nike Air Max 200"/>
    <s v="AQ2568-100"/>
  </r>
  <r>
    <s v="NIKE"/>
    <n v="1197831"/>
    <d v="2021-03-19T00:00:00"/>
    <s v="South"/>
    <s v="Oklahoma"/>
    <s v="Oklahoma City"/>
    <n v="83"/>
    <n v="261.45"/>
    <n v="0.45"/>
    <x v="1"/>
    <s v="Nike Air Max 90"/>
    <s v="CT2007-100"/>
  </r>
  <r>
    <s v="NIKE"/>
    <n v="1197831"/>
    <d v="2021-03-19T00:00:00"/>
    <s v="South"/>
    <s v="Oklahoma"/>
    <s v="Oklahoma City"/>
    <n v="39"/>
    <n v="293.27999999999997"/>
    <n v="0.47"/>
    <x v="1"/>
    <s v="Nike Air Max 270 React"/>
    <s v="CI3866-100"/>
  </r>
  <r>
    <s v="NIKE"/>
    <n v="1197831"/>
    <d v="2021-03-19T00:00:00"/>
    <s v="South"/>
    <s v="Oklahoma"/>
    <s v="Oklahoma City"/>
    <n v="61"/>
    <n v="666.12"/>
    <n v="0.42"/>
    <x v="1"/>
    <s v="Nike Air Max 1 Premium"/>
    <s v="CU8861-460"/>
  </r>
  <r>
    <s v="NIKE"/>
    <n v="1197831"/>
    <d v="2021-03-19T00:00:00"/>
    <s v="South"/>
    <s v="Oklahoma"/>
    <s v="Oklahoma City"/>
    <n v="88"/>
    <n v="728.64"/>
    <n v="0.46"/>
    <x v="1"/>
    <s v="Nike Tiempo Legend 8 Club MG"/>
    <s v="AT6107-606"/>
  </r>
  <r>
    <s v="NIKE"/>
    <n v="1197831"/>
    <d v="2021-04-20T00:00:00"/>
    <s v="South"/>
    <s v="Oklahoma"/>
    <s v="Oklahoma City"/>
    <n v="184"/>
    <n v="1692.8"/>
    <n v="0.46"/>
    <x v="1"/>
    <s v="Nike Air Zoom Terra Kiger 6"/>
    <s v="CJ0219-400"/>
  </r>
  <r>
    <s v="NIKE"/>
    <n v="1197831"/>
    <d v="2021-04-20T00:00:00"/>
    <s v="South"/>
    <s v="Oklahoma"/>
    <s v="Oklahoma City"/>
    <n v="79"/>
    <n v="554.58000000000004"/>
    <n v="0.39"/>
    <x v="1"/>
    <s v="Nike Air Max 97 Utility"/>
    <s v="BQ5615-002"/>
  </r>
  <r>
    <s v="NIKE"/>
    <n v="1197831"/>
    <d v="2021-04-20T00:00:00"/>
    <s v="South"/>
    <s v="Oklahoma"/>
    <s v="Oklahoma City"/>
    <n v="70"/>
    <n v="322"/>
    <n v="0.46"/>
    <x v="1"/>
    <s v="Jordan Jumpman 2020 PF"/>
    <s v="BQ3448-400"/>
  </r>
  <r>
    <s v="NIKE"/>
    <n v="1197831"/>
    <d v="2021-04-20T00:00:00"/>
    <s v="South"/>
    <s v="Oklahoma"/>
    <s v="Oklahoma City"/>
    <n v="47"/>
    <n v="303.14999999999998"/>
    <n v="0.43"/>
    <x v="1"/>
    <s v="Nike ACG React Terra Gobe"/>
    <s v="BV6344-001"/>
  </r>
  <r>
    <s v="NIKE"/>
    <n v="1197831"/>
    <d v="2021-04-20T00:00:00"/>
    <s v="South"/>
    <s v="Oklahoma"/>
    <s v="Oklahoma City"/>
    <n v="54"/>
    <n v="568.62"/>
    <n v="0.39"/>
    <x v="1"/>
    <s v="Nike Air Max 90 SP"/>
    <s v="CQ6639-001"/>
  </r>
  <r>
    <s v="NIKE"/>
    <n v="1197831"/>
    <d v="2021-04-20T00:00:00"/>
    <s v="South"/>
    <s v="Oklahoma"/>
    <s v="Oklahoma City"/>
    <n v="111"/>
    <n v="1050.06"/>
    <n v="0.43"/>
    <x v="1"/>
    <s v="Nike Air Force 1 '07 Essential"/>
    <s v="AO2132-401"/>
  </r>
  <r>
    <s v="NIKE"/>
    <n v="1197831"/>
    <d v="2021-05-19T00:00:00"/>
    <s v="South"/>
    <s v="Oklahoma"/>
    <s v="Oklahoma City"/>
    <n v="179"/>
    <n v="2155.16"/>
    <n v="0.43"/>
    <x v="1"/>
    <s v="Nike Joyride Dual Run"/>
    <s v="CD4363-103"/>
  </r>
  <r>
    <s v="NIKE"/>
    <n v="1197831"/>
    <d v="2021-05-19T00:00:00"/>
    <s v="South"/>
    <s v="Oklahoma"/>
    <s v="Oklahoma City"/>
    <n v="93"/>
    <n v="1024.8599999999999"/>
    <n v="0.38"/>
    <x v="1"/>
    <s v="Jordan Proto-React Z"/>
    <s v="CI3794-600"/>
  </r>
  <r>
    <s v="NIKE"/>
    <n v="1197831"/>
    <d v="2021-05-19T00:00:00"/>
    <s v="South"/>
    <s v="Oklahoma"/>
    <s v="Oklahoma City"/>
    <n v="88"/>
    <n v="997.92"/>
    <n v="0.42"/>
    <x v="1"/>
    <s v="Nike Air Max 270 React LX"/>
    <s v="CK4126-001"/>
  </r>
  <r>
    <s v="NIKE"/>
    <n v="1197831"/>
    <d v="2021-05-19T00:00:00"/>
    <s v="South"/>
    <s v="Oklahoma"/>
    <s v="Oklahoma City"/>
    <n v="74"/>
    <n v="808.08"/>
    <n v="0.42"/>
    <x v="1"/>
    <s v="Nike AF-1 Shadow SE"/>
    <s v="CQ3317-001"/>
  </r>
  <r>
    <s v="NIKE"/>
    <n v="1197831"/>
    <d v="2021-05-19T00:00:00"/>
    <s v="South"/>
    <s v="Oklahoma"/>
    <s v="Oklahoma City"/>
    <n v="80"/>
    <n v="1082.4000000000001"/>
    <n v="0.41"/>
    <x v="1"/>
    <s v="NikeCourt Air Zoom Vapor X"/>
    <s v="AA8030-108"/>
  </r>
  <r>
    <s v="NIKE"/>
    <n v="1197831"/>
    <d v="2021-05-19T00:00:00"/>
    <s v="South"/>
    <s v="Oklahoma"/>
    <s v="Oklahoma City"/>
    <n v="116"/>
    <n v="1722.6"/>
    <n v="0.45"/>
    <x v="1"/>
    <s v="Nike Bella Kai"/>
    <s v="AO3622-006"/>
  </r>
  <r>
    <s v="NIKE"/>
    <n v="1197831"/>
    <d v="2021-06-21T00:00:00"/>
    <s v="South"/>
    <s v="Oklahoma"/>
    <s v="Oklahoma City"/>
    <n v="192"/>
    <n v="2826.24"/>
    <n v="0.46"/>
    <x v="1"/>
    <s v="Nike Mercurial Vapor 13 Club Neymar Jr. MG"/>
    <s v="AT7967-104"/>
  </r>
  <r>
    <s v="NIKE"/>
    <n v="1197831"/>
    <d v="2021-06-21T00:00:00"/>
    <s v="South"/>
    <s v="Oklahoma"/>
    <s v="Oklahoma City"/>
    <n v="123"/>
    <n v="1199.25"/>
    <n v="0.39"/>
    <x v="1"/>
    <s v="Nike Mercurial Vapor 13 Club Neymar Jr. TF"/>
    <s v="AT8000-104"/>
  </r>
  <r>
    <s v="NIKE"/>
    <n v="1197831"/>
    <d v="2021-06-21T00:00:00"/>
    <s v="South"/>
    <s v="Oklahoma"/>
    <s v="Oklahoma City"/>
    <n v="107"/>
    <n v="1242.27"/>
    <n v="0.43"/>
    <x v="1"/>
    <s v="Nike Mercurial Vapor 13 Elite Neymar Jr. FG"/>
    <s v="AT7898-104"/>
  </r>
  <r>
    <s v="NIKE"/>
    <n v="1197831"/>
    <d v="2021-06-21T00:00:00"/>
    <s v="South"/>
    <s v="Oklahoma"/>
    <s v="Oklahoma City"/>
    <n v="102"/>
    <n v="1331.1"/>
    <n v="0.45"/>
    <x v="1"/>
    <s v="Nike Mercurial Vapor 13 Academy Neymar Jr. TF"/>
    <s v="AT7995-104"/>
  </r>
  <r>
    <s v="NIKE"/>
    <n v="1197831"/>
    <d v="2021-06-21T00:00:00"/>
    <s v="South"/>
    <s v="Oklahoma"/>
    <s v="Oklahoma City"/>
    <n v="105"/>
    <n v="1635.9"/>
    <n v="0.38"/>
    <x v="1"/>
    <s v="Nike Mercurial Vapor 13 Academy Neymar Jr. MG"/>
    <s v="AT7960-104"/>
  </r>
  <r>
    <s v="NIKE"/>
    <n v="1197831"/>
    <d v="2021-06-21T00:00:00"/>
    <s v="South"/>
    <s v="Oklahoma"/>
    <s v="Oklahoma City"/>
    <n v="143"/>
    <n v="2402.4"/>
    <n v="0.42"/>
    <x v="1"/>
    <s v="LeBron 17"/>
    <s v="BQ3177-100"/>
  </r>
  <r>
    <s v="NIKE"/>
    <n v="1197831"/>
    <d v="2021-07-19T00:00:00"/>
    <s v="South"/>
    <s v="Oklahoma"/>
    <s v="Oklahoma City"/>
    <n v="238"/>
    <n v="4298.28"/>
    <n v="0.42"/>
    <x v="1"/>
    <s v="Nike Benassi"/>
    <s v="343881-412"/>
  </r>
  <r>
    <s v="NIKE"/>
    <n v="1197831"/>
    <d v="2021-07-19T00:00:00"/>
    <s v="South"/>
    <s v="Oklahoma"/>
    <s v="Oklahoma City"/>
    <n v="135"/>
    <n v="1795.5"/>
    <n v="0.38"/>
    <x v="1"/>
    <s v="Nike Air Max Dia Icon Clash"/>
    <s v="AQ4312-107"/>
  </r>
  <r>
    <s v="NIKE"/>
    <n v="1197831"/>
    <d v="2021-07-19T00:00:00"/>
    <s v="South"/>
    <s v="Oklahoma"/>
    <s v="Oklahoma City"/>
    <n v="131"/>
    <n v="1858.89"/>
    <n v="0.43"/>
    <x v="1"/>
    <s v="Air Jordan XXXIV PF"/>
    <s v="BQ3381-600"/>
  </r>
  <r>
    <s v="NIKE"/>
    <n v="1197831"/>
    <d v="2021-07-19T00:00:00"/>
    <s v="South"/>
    <s v="Oklahoma"/>
    <s v="Oklahoma City"/>
    <n v="107"/>
    <n v="1771.92"/>
    <n v="0.46"/>
    <x v="1"/>
    <s v="LeBron Witness 4 EP"/>
    <s v="CD0188-101"/>
  </r>
  <r>
    <s v="NIKE"/>
    <n v="1197831"/>
    <d v="2021-07-19T00:00:00"/>
    <s v="South"/>
    <s v="Oklahoma"/>
    <s v="Oklahoma City"/>
    <n v="116"/>
    <n v="2045.08"/>
    <n v="0.41"/>
    <x v="1"/>
    <s v="Nike Air Zoom Winflo 5"/>
    <s v="AA7406-006"/>
  </r>
  <r>
    <s v="NIKE"/>
    <n v="1197831"/>
    <d v="2021-07-19T00:00:00"/>
    <s v="South"/>
    <s v="Oklahoma"/>
    <s v="Oklahoma City"/>
    <n v="163"/>
    <n v="3447.45"/>
    <n v="0.47"/>
    <x v="1"/>
    <s v="Nike Air Max 90"/>
    <s v="CD0917-300"/>
  </r>
  <r>
    <s v="NIKE"/>
    <n v="1197831"/>
    <d v="2021-08-20T00:00:00"/>
    <s v="South"/>
    <s v="Oklahoma"/>
    <s v="Oklahoma City"/>
    <n v="230"/>
    <n v="3960.6"/>
    <n v="0.42"/>
    <x v="1"/>
    <s v="PG 3 NASA"/>
    <s v="CI2666-400"/>
  </r>
  <r>
    <s v="NIKE"/>
    <n v="1197831"/>
    <d v="2021-08-20T00:00:00"/>
    <s v="South"/>
    <s v="Oklahoma"/>
    <s v="Oklahoma City"/>
    <n v="140"/>
    <n v="2175.6"/>
    <n v="0.42"/>
    <x v="1"/>
    <s v="Nike React Sertu"/>
    <s v="AT5301-003"/>
  </r>
  <r>
    <s v="NIKE"/>
    <n v="1197831"/>
    <d v="2021-08-20T00:00:00"/>
    <s v="South"/>
    <s v="Oklahoma"/>
    <s v="Oklahoma City"/>
    <n v="113"/>
    <n v="2018.18"/>
    <n v="0.47"/>
    <x v="1"/>
    <s v="Nike React Element 55 SE"/>
    <s v="CD2153-001"/>
  </r>
  <r>
    <s v="NIKE"/>
    <n v="1197831"/>
    <d v="2021-08-20T00:00:00"/>
    <s v="South"/>
    <s v="Oklahoma"/>
    <s v="Oklahoma City"/>
    <n v="111"/>
    <n v="1491.84"/>
    <n v="0.42"/>
    <x v="1"/>
    <s v="Nike SB Zoom Stefan Janoski Mid RM"/>
    <s v="AT7324-001"/>
  </r>
  <r>
    <s v="NIKE"/>
    <n v="1197831"/>
    <d v="2021-08-20T00:00:00"/>
    <s v="South"/>
    <s v="Oklahoma"/>
    <s v="Oklahoma City"/>
    <n v="105"/>
    <n v="1554"/>
    <n v="0.37"/>
    <x v="1"/>
    <s v="Nike Zoom Rival Fly 2"/>
    <s v="CJ0710-004"/>
  </r>
  <r>
    <s v="NIKE"/>
    <n v="1197831"/>
    <d v="2021-08-20T00:00:00"/>
    <s v="South"/>
    <s v="Oklahoma"/>
    <s v="Oklahoma City"/>
    <n v="166"/>
    <n v="3120.8"/>
    <n v="0.47"/>
    <x v="1"/>
    <s v="Nike Precision 4"/>
    <s v="CK1069-001"/>
  </r>
  <r>
    <s v="NIKE"/>
    <n v="1197831"/>
    <d v="2021-09-19T00:00:00"/>
    <s v="South"/>
    <s v="Oklahoma"/>
    <s v="Oklahoma City"/>
    <n v="196"/>
    <n v="3155.6"/>
    <n v="0.46"/>
    <x v="1"/>
    <s v="Nike Renew Run Special Edition"/>
    <s v="CT3509-001"/>
  </r>
  <r>
    <s v="NIKE"/>
    <n v="1197831"/>
    <d v="2021-09-19T00:00:00"/>
    <s v="South"/>
    <s v="Oklahoma"/>
    <s v="Oklahoma City"/>
    <n v="128"/>
    <n v="1469.44"/>
    <n v="0.41"/>
    <x v="1"/>
    <s v="Kyrie Flytrap 3 EP"/>
    <s v="CD0191-009"/>
  </r>
  <r>
    <s v="NIKE"/>
    <n v="1197831"/>
    <d v="2021-09-19T00:00:00"/>
    <s v="South"/>
    <s v="Oklahoma"/>
    <s v="Oklahoma City"/>
    <n v="91"/>
    <n v="458.64"/>
    <n v="0.42"/>
    <x v="1"/>
    <s v="Nike Mercurial Vapor 13 Club Neymar Jr IC"/>
    <s v="AT7998-104"/>
  </r>
  <r>
    <s v="NIKE"/>
    <n v="1197831"/>
    <d v="2021-09-19T00:00:00"/>
    <s v="South"/>
    <s v="Oklahoma"/>
    <s v="Oklahoma City"/>
    <n v="83"/>
    <n v="418.32"/>
    <n v="0.42"/>
    <x v="1"/>
    <s v="Nike Air Max Alpha Savage"/>
    <s v="AT3378-471"/>
  </r>
  <r>
    <s v="NIKE"/>
    <n v="1197831"/>
    <d v="2021-09-19T00:00:00"/>
    <s v="South"/>
    <s v="Oklahoma"/>
    <s v="Oklahoma City"/>
    <n v="78"/>
    <n v="592.79999999999995"/>
    <n v="0.38"/>
    <x v="1"/>
    <s v="Jordan Max 200"/>
    <s v="CD6105-007"/>
  </r>
  <r>
    <s v="NIKE"/>
    <n v="1197831"/>
    <d v="2021-09-19T00:00:00"/>
    <s v="South"/>
    <s v="Oklahoma"/>
    <s v="Oklahoma City"/>
    <n v="119"/>
    <n v="1286.3900000000001"/>
    <n v="0.47"/>
    <x v="1"/>
    <s v="Nike React Vision"/>
    <s v="CD4373-001"/>
  </r>
  <r>
    <s v="NIKE"/>
    <n v="1197831"/>
    <d v="2021-10-21T00:00:00"/>
    <s v="South"/>
    <s v="Oklahoma"/>
    <s v="Oklahoma City"/>
    <n v="173"/>
    <n v="1626.2"/>
    <n v="0.47"/>
    <x v="1"/>
    <s v="Nike Phantom Vision 2 Club Dynamic Fit TF"/>
    <s v="CD4173-606"/>
  </r>
  <r>
    <s v="NIKE"/>
    <n v="1197831"/>
    <d v="2021-10-21T00:00:00"/>
    <s v="South"/>
    <s v="Oklahoma"/>
    <s v="Oklahoma City"/>
    <n v="112"/>
    <n v="658.56"/>
    <n v="0.42"/>
    <x v="1"/>
    <s v="Jordan Trunner NXT React"/>
    <s v="AV1201-600"/>
  </r>
  <r>
    <s v="NIKE"/>
    <n v="1197831"/>
    <d v="2021-10-21T00:00:00"/>
    <s v="South"/>
    <s v="Oklahoma"/>
    <s v="Oklahoma City"/>
    <n v="74"/>
    <n v="435.12"/>
    <n v="0.42"/>
    <x v="1"/>
    <s v="Kyrie Low 2"/>
    <s v="AV6337-003"/>
  </r>
  <r>
    <s v="NIKE"/>
    <n v="1197831"/>
    <d v="2021-10-21T00:00:00"/>
    <s v="South"/>
    <s v="Oklahoma"/>
    <s v="Oklahoma City"/>
    <n v="62"/>
    <n v="390.6"/>
    <n v="0.42"/>
    <x v="1"/>
    <s v="Nike Zoom Pegasus Turbo 2"/>
    <s v="CN6928-300"/>
  </r>
  <r>
    <s v="NIKE"/>
    <n v="1197831"/>
    <d v="2021-10-21T00:00:00"/>
    <s v="South"/>
    <s v="Oklahoma"/>
    <s v="Oklahoma City"/>
    <n v="68"/>
    <n v="568.48"/>
    <n v="0.38"/>
    <x v="1"/>
    <s v="Nike React Infinity Run Flyknit"/>
    <s v="CD4372-004"/>
  </r>
  <r>
    <s v="NIKE"/>
    <n v="1197831"/>
    <d v="2021-10-21T00:00:00"/>
    <s v="South"/>
    <s v="Oklahoma"/>
    <s v="Oklahoma City"/>
    <n v="101"/>
    <n v="1044.3399999999999"/>
    <n v="0.47"/>
    <x v="1"/>
    <s v="Nike Tiempo Legend 8 Academy MG"/>
    <s v="AT5292-606"/>
  </r>
  <r>
    <s v="NIKE"/>
    <n v="1197831"/>
    <d v="2021-11-20T00:00:00"/>
    <s v="South"/>
    <s v="Oklahoma"/>
    <s v="Oklahoma City"/>
    <n v="166"/>
    <n v="1168.6400000000001"/>
    <n v="0.44"/>
    <x v="1"/>
    <s v="Kyrie 5"/>
    <s v="AQ2456-007"/>
  </r>
  <r>
    <s v="NIKE"/>
    <n v="1197831"/>
    <d v="2021-11-20T00:00:00"/>
    <s v="South"/>
    <s v="Oklahoma"/>
    <s v="Oklahoma City"/>
    <n v="96"/>
    <n v="401.28"/>
    <n v="0.38"/>
    <x v="1"/>
    <s v="Nike Flex 2020 RN"/>
    <s v="CJ0217-001"/>
  </r>
  <r>
    <s v="NIKE"/>
    <n v="1197831"/>
    <d v="2021-11-20T00:00:00"/>
    <s v="South"/>
    <s v="Oklahoma"/>
    <s v="Oklahoma City"/>
    <n v="81"/>
    <n v="661.77"/>
    <n v="0.43"/>
    <x v="1"/>
    <s v="Nike Air Force 1 '07"/>
    <s v="315122-001"/>
  </r>
  <r>
    <s v="NIKE"/>
    <n v="1197831"/>
    <d v="2021-11-20T00:00:00"/>
    <s v="South"/>
    <s v="Oklahoma"/>
    <s v="Oklahoma City"/>
    <n v="90"/>
    <n v="1565.1"/>
    <n v="0.47"/>
    <x v="1"/>
    <s v="Nike SB Chron Solarsoft Premium"/>
    <s v="CK0980-002"/>
  </r>
  <r>
    <s v="NIKE"/>
    <n v="1197831"/>
    <d v="2021-11-20T00:00:00"/>
    <s v="South"/>
    <s v="Oklahoma"/>
    <s v="Oklahoma City"/>
    <n v="85"/>
    <n v="2040"/>
    <n v="0.4"/>
    <x v="1"/>
    <s v="LeBron Soldier 13 SFG"/>
    <s v="AR4225-003"/>
  </r>
  <r>
    <s v="NIKE"/>
    <n v="1197831"/>
    <d v="2021-11-20T00:00:00"/>
    <s v="South"/>
    <s v="Oklahoma"/>
    <s v="Oklahoma City"/>
    <n v="128"/>
    <n v="3302.4"/>
    <n v="0.43"/>
    <x v="1"/>
    <s v="NikeCourt Air Max Vapor Wing Premium"/>
    <s v="CT3890-101"/>
  </r>
  <r>
    <s v="NIKE"/>
    <n v="1197831"/>
    <d v="2021-12-19T00:00:00"/>
    <s v="South"/>
    <s v="Oklahoma"/>
    <s v="Oklahoma City"/>
    <n v="200"/>
    <n v="4620"/>
    <n v="0.42"/>
    <x v="1"/>
    <s v="Nike Mercurial Vapor 13 Club TF"/>
    <s v="AT7999-414"/>
  </r>
  <r>
    <s v="NIKE"/>
    <n v="1197831"/>
    <d v="2021-12-19T00:00:00"/>
    <s v="South"/>
    <s v="Oklahoma"/>
    <s v="Oklahoma City"/>
    <n v="149"/>
    <n v="2661.14"/>
    <n v="0.38"/>
    <x v="1"/>
    <s v="Nike Phantom Vision 2 Elite Dynamic Fit FG"/>
    <s v="CD4161-606"/>
  </r>
  <r>
    <s v="NIKE"/>
    <n v="1197831"/>
    <d v="2021-12-19T00:00:00"/>
    <s v="South"/>
    <s v="Oklahoma"/>
    <s v="Oklahoma City"/>
    <n v="131"/>
    <n v="2593.8000000000002"/>
    <n v="0.45"/>
    <x v="1"/>
    <s v="Nike Air Skarn"/>
    <s v="CD2189-002"/>
  </r>
  <r>
    <s v="NIKE"/>
    <n v="1197831"/>
    <d v="2021-12-19T00:00:00"/>
    <s v="South"/>
    <s v="Oklahoma"/>
    <s v="Oklahoma City"/>
    <n v="114"/>
    <n v="2308.5"/>
    <n v="0.45"/>
    <x v="1"/>
    <s v="Nike Air Max 270 SE"/>
    <s v="CD6615-100"/>
  </r>
  <r>
    <s v="NIKE"/>
    <n v="1197831"/>
    <d v="2021-12-19T00:00:00"/>
    <s v="South"/>
    <s v="Oklahoma"/>
    <s v="Oklahoma City"/>
    <n v="98"/>
    <n v="2156"/>
    <n v="0.4"/>
    <x v="1"/>
    <s v="Nike Zoom KD11 EP"/>
    <s v="AO2605-600"/>
  </r>
  <r>
    <s v="NIKE"/>
    <n v="1197831"/>
    <d v="2021-12-19T00:00:00"/>
    <s v="South"/>
    <s v="Oklahoma"/>
    <s v="Oklahoma City"/>
    <n v="128"/>
    <n v="2807.04"/>
    <n v="0.43"/>
    <x v="1"/>
    <s v="Nike SB Blazer Low XT"/>
    <s v="864348-019"/>
  </r>
  <r>
    <s v="NIKE"/>
    <n v="1197831"/>
    <d v="2021-01-16T00:00:00"/>
    <s v="South"/>
    <s v="Oklahoma"/>
    <s v="Oklahoma City"/>
    <n v="176"/>
    <n v="1136.96"/>
    <n v="0.38"/>
    <x v="1"/>
    <s v="Nike Air Max 720 Horizon"/>
    <s v="BQ5808-100"/>
  </r>
  <r>
    <s v="NIKE"/>
    <n v="1197831"/>
    <d v="2021-01-16T00:00:00"/>
    <s v="South"/>
    <s v="Oklahoma"/>
    <s v="Oklahoma City"/>
    <n v="105"/>
    <n v="638.4"/>
    <n v="0.38"/>
    <x v="1"/>
    <s v="Nike React Metcon AMP"/>
    <s v="CN5501-046"/>
  </r>
  <r>
    <s v="NIKE"/>
    <n v="1197831"/>
    <d v="2021-01-16T00:00:00"/>
    <s v="South"/>
    <s v="Oklahoma"/>
    <s v="Oklahoma City"/>
    <n v="116"/>
    <n v="556.79999999999995"/>
    <n v="0.4"/>
    <x v="1"/>
    <s v="Nike Huarache Type"/>
    <s v="BQ5102-400"/>
  </r>
  <r>
    <s v="NIKE"/>
    <n v="1197831"/>
    <d v="2021-01-16T00:00:00"/>
    <s v="South"/>
    <s v="Oklahoma"/>
    <s v="Oklahoma City"/>
    <n v="70"/>
    <n v="448"/>
    <n v="0.4"/>
    <x v="1"/>
    <s v="Nike Air Max 95 Premium"/>
    <s v="CJ0588-001"/>
  </r>
  <r>
    <s v="NIKE"/>
    <n v="1197831"/>
    <d v="2021-01-16T00:00:00"/>
    <s v="South"/>
    <s v="Oklahoma"/>
    <s v="Oklahoma City"/>
    <n v="88"/>
    <n v="1010.24"/>
    <n v="0.41"/>
    <x v="1"/>
    <s v="Nike Free RN 5.0"/>
    <s v="BV7774-100"/>
  </r>
  <r>
    <s v="NIKE"/>
    <n v="1197831"/>
    <d v="2021-01-16T00:00:00"/>
    <s v="South"/>
    <s v="Oklahoma"/>
    <s v="Oklahoma City"/>
    <n v="119"/>
    <n v="748.51"/>
    <n v="0.37"/>
    <x v="1"/>
    <s v="Nike Zoom Vomero 5 SE SP"/>
    <s v="CI1694-300"/>
  </r>
  <r>
    <s v="NIKE"/>
    <n v="1197831"/>
    <d v="2021-02-14T00:00:00"/>
    <s v="South"/>
    <s v="Oklahoma"/>
    <s v="Oklahoma City"/>
    <n v="204"/>
    <n v="1468.8"/>
    <n v="0.4"/>
    <x v="1"/>
    <s v="Nike Benassi JDI"/>
    <s v="631261-035"/>
  </r>
  <r>
    <s v="NIKE"/>
    <n v="1197831"/>
    <d v="2021-02-14T00:00:00"/>
    <s v="South"/>
    <s v="Oklahoma"/>
    <s v="Oklahoma City"/>
    <n v="75"/>
    <n v="522.75"/>
    <n v="0.41"/>
    <x v="1"/>
    <s v="Kyrie 6 'Enlightenment'"/>
    <s v="BQ4630-500"/>
  </r>
  <r>
    <s v="NIKE"/>
    <n v="1197831"/>
    <d v="2021-02-14T00:00:00"/>
    <s v="South"/>
    <s v="Oklahoma"/>
    <s v="Oklahoma City"/>
    <n v="90"/>
    <n v="386.1"/>
    <n v="0.39"/>
    <x v="1"/>
    <s v="Nike Tiempo Legend 8 Academy IC"/>
    <s v="AT6099-606"/>
  </r>
  <r>
    <s v="NIKE"/>
    <n v="1185732"/>
    <d v="2021-02-05T00:00:00"/>
    <s v="Northeast"/>
    <s v="Connecticut"/>
    <s v="Hartford"/>
    <n v="39"/>
    <n v="308.88"/>
    <n v="0.33"/>
    <x v="1"/>
    <s v="Nike Mercurial Vapor 13 Academy MG"/>
    <s v="AT5269-606"/>
  </r>
  <r>
    <s v="NIKE"/>
    <n v="1185732"/>
    <d v="2021-02-05T00:00:00"/>
    <s v="Northeast"/>
    <s v="Connecticut"/>
    <s v="Hartford"/>
    <n v="66"/>
    <n v="952.38"/>
    <n v="0.37"/>
    <x v="1"/>
    <s v="Nike React Presto Premium"/>
    <s v="CN7664-800"/>
  </r>
  <r>
    <s v="NIKE"/>
    <n v="1185732"/>
    <d v="2021-02-05T00:00:00"/>
    <s v="Northeast"/>
    <s v="Connecticut"/>
    <s v="Hartford"/>
    <n v="96"/>
    <n v="1198.08"/>
    <n v="0.39"/>
    <x v="1"/>
    <s v="Zoom Freak 1 'Employee of the Month'"/>
    <s v="CD4962-001"/>
  </r>
  <r>
    <s v="NIKE"/>
    <n v="1185732"/>
    <d v="2021-03-03T00:00:00"/>
    <s v="Northeast"/>
    <s v="Connecticut"/>
    <s v="Hartford"/>
    <n v="182"/>
    <n v="2034.76"/>
    <n v="0.43"/>
    <x v="1"/>
    <s v="Nike ZoomX Vaporfly NEXT%"/>
    <s v="AO4568-600"/>
  </r>
  <r>
    <s v="NIKE"/>
    <n v="1185732"/>
    <d v="2021-03-03T00:00:00"/>
    <s v="Northeast"/>
    <s v="Connecticut"/>
    <s v="Hartford"/>
    <n v="68"/>
    <n v="979.2"/>
    <n v="0.45"/>
    <x v="1"/>
    <s v="Nike SB Check"/>
    <s v="705265-006"/>
  </r>
  <r>
    <s v="NIKE"/>
    <n v="1185732"/>
    <d v="2021-03-03T00:00:00"/>
    <s v="Northeast"/>
    <s v="Connecticut"/>
    <s v="Hartford"/>
    <n v="75"/>
    <n v="552"/>
    <n v="0.32"/>
    <x v="1"/>
    <s v="Nike Free RN Flyknit 3.0 2020"/>
    <s v="CJ0266-001"/>
  </r>
  <r>
    <s v="NIKE"/>
    <n v="1185732"/>
    <d v="2021-03-03T00:00:00"/>
    <s v="Northeast"/>
    <s v="Connecticut"/>
    <s v="Hartford"/>
    <n v="34"/>
    <n v="293.76"/>
    <n v="0.32"/>
    <x v="1"/>
    <s v="Nike Air Zoom Structure 22"/>
    <s v="AA1636-406"/>
  </r>
  <r>
    <s v="NIKE"/>
    <n v="1185732"/>
    <d v="2021-03-03T00:00:00"/>
    <s v="Northeast"/>
    <s v="Connecticut"/>
    <s v="Hartford"/>
    <n v="53"/>
    <n v="702.78"/>
    <n v="0.34"/>
    <x v="1"/>
    <s v="Nike Drop-Type Mid"/>
    <s v="BQ5190-101"/>
  </r>
  <r>
    <s v="NIKE"/>
    <n v="1185732"/>
    <d v="2021-03-03T00:00:00"/>
    <s v="Northeast"/>
    <s v="Connecticut"/>
    <s v="Hartford"/>
    <n v="85"/>
    <n v="961.35"/>
    <n v="0.39"/>
    <x v="1"/>
    <s v="Nike iSPA React"/>
    <s v="CT2692-002"/>
  </r>
  <r>
    <s v="NIKE"/>
    <n v="1185732"/>
    <d v="2021-04-04T00:00:00"/>
    <s v="Northeast"/>
    <s v="Connecticut"/>
    <s v="Hartford"/>
    <n v="155"/>
    <n v="1996.4"/>
    <n v="0.46"/>
    <x v="1"/>
    <s v="Nike PhantomVNM Club FG"/>
    <s v="AO0577-717"/>
  </r>
  <r>
    <s v="NIKE"/>
    <n v="1185732"/>
    <d v="2021-04-04T00:00:00"/>
    <s v="Northeast"/>
    <s v="Connecticut"/>
    <s v="Hartford"/>
    <n v="64"/>
    <n v="844.8"/>
    <n v="0.44"/>
    <x v="1"/>
    <s v="Nike Air Max 90"/>
    <s v="CU3005-171"/>
  </r>
  <r>
    <s v="NIKE"/>
    <n v="1185732"/>
    <d v="2021-04-04T00:00:00"/>
    <s v="Northeast"/>
    <s v="Connecticut"/>
    <s v="Hartford"/>
    <n v="64"/>
    <n v="460.8"/>
    <n v="0.36"/>
    <x v="1"/>
    <s v="NikeCourt Air Zoom Zero"/>
    <s v="AA8018-101"/>
  </r>
  <r>
    <s v="NIKE"/>
    <n v="1185732"/>
    <d v="2021-04-04T00:00:00"/>
    <s v="Northeast"/>
    <s v="Connecticut"/>
    <s v="Hartford"/>
    <n v="41"/>
    <n v="341.12"/>
    <n v="0.32"/>
    <x v="1"/>
    <s v="Nike Air Force Max II"/>
    <s v="AV6243-400"/>
  </r>
  <r>
    <s v="NIKE"/>
    <n v="1185732"/>
    <d v="2021-04-04T00:00:00"/>
    <s v="Northeast"/>
    <s v="Connecticut"/>
    <s v="Hartford"/>
    <n v="40"/>
    <n v="503.2"/>
    <n v="0.34"/>
    <x v="1"/>
    <s v="Nike Air Max 270 React"/>
    <s v="CT2535-001"/>
  </r>
  <r>
    <s v="NIKE"/>
    <n v="1185732"/>
    <d v="2021-04-04T00:00:00"/>
    <s v="Northeast"/>
    <s v="Connecticut"/>
    <s v="Hartford"/>
    <n v="94"/>
    <n v="1026.48"/>
    <n v="0.42"/>
    <x v="1"/>
    <s v="Nike Mercurial Superfly 7 Academy MDS IC"/>
    <s v="BQ5430-401"/>
  </r>
  <r>
    <s v="NIKE"/>
    <n v="1185732"/>
    <d v="2021-05-03T00:00:00"/>
    <s v="Northeast"/>
    <s v="Connecticut"/>
    <s v="Hartford"/>
    <n v="191"/>
    <n v="3361.6"/>
    <n v="0.44"/>
    <x v="1"/>
    <s v="Nike Air Max 1 Print"/>
    <s v="AQ0927-100"/>
  </r>
  <r>
    <s v="NIKE"/>
    <n v="1185732"/>
    <d v="2021-05-03T00:00:00"/>
    <s v="Northeast"/>
    <s v="Connecticut"/>
    <s v="Hartford"/>
    <n v="83"/>
    <n v="1278.2"/>
    <n v="0.44"/>
    <x v="1"/>
    <s v="Nike Air Max 97 SE"/>
    <s v="AQ4126-100"/>
  </r>
  <r>
    <s v="NIKE"/>
    <n v="1185732"/>
    <d v="2021-05-03T00:00:00"/>
    <s v="Northeast"/>
    <s v="Connecticut"/>
    <s v="Hartford"/>
    <n v="83"/>
    <n v="903.04"/>
    <n v="0.34"/>
    <x v="1"/>
    <s v="NikeCourt Air Zoom Resistance"/>
    <s v="918194-003"/>
  </r>
  <r>
    <s v="NIKE"/>
    <n v="1185732"/>
    <d v="2021-05-03T00:00:00"/>
    <s v="Northeast"/>
    <s v="Connecticut"/>
    <s v="Hartford"/>
    <n v="74"/>
    <n v="781.44"/>
    <n v="0.33"/>
    <x v="1"/>
    <s v="Nike Phantom Venom Club IC"/>
    <s v="AO0578-717"/>
  </r>
  <r>
    <s v="NIKE"/>
    <n v="1185732"/>
    <d v="2021-05-03T00:00:00"/>
    <s v="Northeast"/>
    <s v="Connecticut"/>
    <s v="Hartford"/>
    <n v="83"/>
    <n v="1074.8499999999999"/>
    <n v="0.35"/>
    <x v="1"/>
    <s v="Nike Benassi JDI SE"/>
    <s v="CK0986-002"/>
  </r>
  <r>
    <s v="NIKE"/>
    <n v="1185732"/>
    <d v="2021-05-03T00:00:00"/>
    <s v="Northeast"/>
    <s v="Connecticut"/>
    <s v="Hartford"/>
    <n v="128"/>
    <n v="2204.16"/>
    <n v="0.42"/>
    <x v="1"/>
    <s v="Nike Mercurial Superfly 7 Elite MDS FG"/>
    <s v="BQ5469-703"/>
  </r>
  <r>
    <s v="NIKE"/>
    <n v="1185732"/>
    <d v="2021-06-05T00:00:00"/>
    <s v="Northeast"/>
    <s v="Connecticut"/>
    <s v="Hartford"/>
    <n v="206"/>
    <n v="3872.8"/>
    <n v="0.47"/>
    <x v="1"/>
    <s v="Nike Mercurial Vapor 13 Club IC"/>
    <s v="AT7997-606"/>
  </r>
  <r>
    <s v="NIKE"/>
    <n v="1185732"/>
    <d v="2021-06-05T00:00:00"/>
    <s v="Northeast"/>
    <s v="Connecticut"/>
    <s v="Hartford"/>
    <n v="124"/>
    <n v="2214.64"/>
    <n v="0.47"/>
    <x v="1"/>
    <s v="Nike Air VaporMax 360"/>
    <s v="CT5063-100"/>
  </r>
  <r>
    <s v="NIKE"/>
    <n v="1185732"/>
    <d v="2021-06-05T00:00:00"/>
    <s v="Northeast"/>
    <s v="Connecticut"/>
    <s v="Hartford"/>
    <n v="96"/>
    <n v="1108.8"/>
    <n v="0.33"/>
    <x v="1"/>
    <s v="Nike Solarsoft"/>
    <s v="488161-602"/>
  </r>
  <r>
    <s v="NIKE"/>
    <n v="1185732"/>
    <d v="2021-06-05T00:00:00"/>
    <s v="Northeast"/>
    <s v="Connecticut"/>
    <s v="Hartford"/>
    <n v="85"/>
    <n v="1041.25"/>
    <n v="0.35"/>
    <x v="1"/>
    <s v="Air Jordan 11 Retro Low"/>
    <s v="528895-003"/>
  </r>
  <r>
    <s v="NIKE"/>
    <n v="1185732"/>
    <d v="2021-06-05T00:00:00"/>
    <s v="Northeast"/>
    <s v="Connecticut"/>
    <s v="Hartford"/>
    <n v="91"/>
    <n v="1048.32"/>
    <n v="0.32"/>
    <x v="1"/>
    <s v="Nike Zoom Fly 3 Premium"/>
    <s v="CD4570-300"/>
  </r>
  <r>
    <s v="NIKE"/>
    <n v="1185732"/>
    <d v="2021-06-05T00:00:00"/>
    <s v="Northeast"/>
    <s v="Connecticut"/>
    <s v="Hartford"/>
    <n v="128"/>
    <n v="1946.88"/>
    <n v="0.39"/>
    <x v="1"/>
    <s v="Nike Zoom Gravity"/>
    <s v="BQ3203-007"/>
  </r>
  <r>
    <s v="NIKE"/>
    <n v="1185732"/>
    <d v="2021-07-03T00:00:00"/>
    <s v="Northeast"/>
    <s v="Connecticut"/>
    <s v="Hartford"/>
    <n v="195"/>
    <n v="3685.5"/>
    <n v="0.45"/>
    <x v="1"/>
    <s v="Nike MX-720-818"/>
    <s v="CU3013-070"/>
  </r>
  <r>
    <s v="NIKE"/>
    <n v="1185732"/>
    <d v="2021-07-03T00:00:00"/>
    <s v="Northeast"/>
    <s v="Connecticut"/>
    <s v="Hartford"/>
    <n v="120"/>
    <n v="1915.2"/>
    <n v="0.42"/>
    <x v="1"/>
    <s v="Nike Mercurial Vapor 13 Elite SE FG"/>
    <s v="CD6720-808"/>
  </r>
  <r>
    <s v="NIKE"/>
    <n v="1185732"/>
    <d v="2021-07-03T00:00:00"/>
    <s v="Northeast"/>
    <s v="Connecticut"/>
    <s v="Hartford"/>
    <n v="111"/>
    <n v="1094.46"/>
    <n v="0.34"/>
    <x v="1"/>
    <s v="Nike Air Max 720 BETRUE"/>
    <s v="CJ5472-900"/>
  </r>
  <r>
    <s v="NIKE"/>
    <n v="1185732"/>
    <d v="2021-07-03T00:00:00"/>
    <s v="Northeast"/>
    <s v="Connecticut"/>
    <s v="Hartford"/>
    <n v="94"/>
    <n v="1150.56"/>
    <n v="0.36"/>
    <x v="1"/>
    <s v="Nike Air Force 1 Mid '07"/>
    <s v="315123-111"/>
  </r>
  <r>
    <s v="NIKE"/>
    <n v="1185732"/>
    <d v="2021-07-03T00:00:00"/>
    <s v="Northeast"/>
    <s v="Connecticut"/>
    <s v="Hartford"/>
    <n v="93"/>
    <n v="1319.67"/>
    <n v="0.33"/>
    <x v="1"/>
    <s v="Nike Air Max 2017"/>
    <s v="849559-004"/>
  </r>
  <r>
    <s v="NIKE"/>
    <n v="1185732"/>
    <d v="2021-07-03T00:00:00"/>
    <s v="Northeast"/>
    <s v="Connecticut"/>
    <s v="Hartford"/>
    <n v="152"/>
    <n v="2310.4"/>
    <n v="0.38"/>
    <x v="1"/>
    <s v="Nike EXP-X14 SE"/>
    <s v="AO3095-100"/>
  </r>
  <r>
    <s v="NIKE"/>
    <n v="1185732"/>
    <d v="2021-08-04T00:00:00"/>
    <s v="Northeast"/>
    <s v="Connecticut"/>
    <s v="Hartford"/>
    <n v="194"/>
    <n v="3259.2"/>
    <n v="0.42"/>
    <x v="1"/>
    <s v="NikeCourt Lite 2"/>
    <s v="AR8836-009"/>
  </r>
  <r>
    <s v="NIKE"/>
    <n v="1185732"/>
    <d v="2021-08-04T00:00:00"/>
    <s v="Northeast"/>
    <s v="Connecticut"/>
    <s v="Hartford"/>
    <n v="128"/>
    <n v="1871.36"/>
    <n v="0.43"/>
    <x v="1"/>
    <s v="Air Max 200 20"/>
    <s v="CT5062-100"/>
  </r>
  <r>
    <s v="NIKE"/>
    <n v="1185732"/>
    <d v="2021-08-04T00:00:00"/>
    <s v="Northeast"/>
    <s v="Connecticut"/>
    <s v="Hartford"/>
    <n v="107"/>
    <n v="1348.2"/>
    <n v="0.35"/>
    <x v="1"/>
    <s v="Nike x Undercover Air Max 720"/>
    <s v="CN2408-001"/>
  </r>
  <r>
    <s v="NIKE"/>
    <n v="1185732"/>
    <d v="2021-08-04T00:00:00"/>
    <s v="Northeast"/>
    <s v="Connecticut"/>
    <s v="Hartford"/>
    <n v="72"/>
    <n v="760.32"/>
    <n v="0.33"/>
    <x v="1"/>
    <s v="Air Jordan 13 Retro"/>
    <s v="414571-030"/>
  </r>
  <r>
    <s v="NIKE"/>
    <n v="1185732"/>
    <d v="2021-08-04T00:00:00"/>
    <s v="Northeast"/>
    <s v="Connecticut"/>
    <s v="Hartford"/>
    <n v="62"/>
    <n v="879.78"/>
    <n v="0.33"/>
    <x v="1"/>
    <s v="Nike Cortez '72 S.D."/>
    <s v="CJ2586-100"/>
  </r>
  <r>
    <s v="NIKE"/>
    <n v="1185732"/>
    <d v="2021-08-04T00:00:00"/>
    <s v="Northeast"/>
    <s v="Connecticut"/>
    <s v="Hartford"/>
    <n v="124"/>
    <n v="2073.2800000000002"/>
    <n v="0.38"/>
    <x v="1"/>
    <s v="Nike Xarr"/>
    <s v="BQ5240-200"/>
  </r>
  <r>
    <s v="NIKE"/>
    <n v="1185732"/>
    <d v="2021-09-03T00:00:00"/>
    <s v="Northeast"/>
    <s v="Connecticut"/>
    <s v="Hartford"/>
    <n v="170"/>
    <n v="3435.7"/>
    <n v="0.47"/>
    <x v="1"/>
    <s v="Nike Air Max 97 On Air Jasmine Lasode"/>
    <s v="CI1504-100"/>
  </r>
  <r>
    <s v="NIKE"/>
    <n v="1185732"/>
    <d v="2021-09-03T00:00:00"/>
    <s v="Northeast"/>
    <s v="Connecticut"/>
    <s v="Hartford"/>
    <n v="93"/>
    <n v="1748.4"/>
    <n v="0.47"/>
    <x v="1"/>
    <s v="Nike Air Force 1 GORE-TEX ®"/>
    <s v="CK2630-700"/>
  </r>
  <r>
    <s v="NIKE"/>
    <n v="1185732"/>
    <d v="2021-09-03T00:00:00"/>
    <s v="Northeast"/>
    <s v="Connecticut"/>
    <s v="Hartford"/>
    <n v="64"/>
    <n v="675.84"/>
    <n v="0.32"/>
    <x v="1"/>
    <s v="Kyrie 6 EP 'Chinese New Year'"/>
    <s v="CD5029-001"/>
  </r>
  <r>
    <s v="NIKE"/>
    <n v="1185732"/>
    <d v="2021-09-03T00:00:00"/>
    <s v="Northeast"/>
    <s v="Connecticut"/>
    <s v="Hartford"/>
    <n v="58"/>
    <n v="591.6"/>
    <n v="0.34"/>
    <x v="1"/>
    <s v="Nike Fly.By Mid"/>
    <s v="CD0189-001"/>
  </r>
  <r>
    <s v="NIKE"/>
    <n v="1185732"/>
    <d v="2021-09-03T00:00:00"/>
    <s v="Northeast"/>
    <s v="Connecticut"/>
    <s v="Hartford"/>
    <n v="58"/>
    <n v="856.08"/>
    <n v="0.36"/>
    <x v="1"/>
    <s v="Nike Zoom KD12"/>
    <s v="CK1195-101"/>
  </r>
  <r>
    <s v="NIKE"/>
    <n v="1185732"/>
    <d v="2021-09-03T00:00:00"/>
    <s v="Northeast"/>
    <s v="Connecticut"/>
    <s v="Hartford"/>
    <n v="83"/>
    <n v="1568.7"/>
    <n v="0.42"/>
    <x v="1"/>
    <s v="Nike Mercurial Vapor 13 Academy MDS MG"/>
    <s v="CJ1292-401"/>
  </r>
  <r>
    <s v="NIKE"/>
    <n v="1185732"/>
    <d v="2021-10-05T00:00:00"/>
    <s v="Northeast"/>
    <s v="Connecticut"/>
    <s v="Hartford"/>
    <n v="153"/>
    <n v="2955.96"/>
    <n v="0.42"/>
    <x v="1"/>
    <s v="Nike Mercurial Vapor 13 Elite SE FG"/>
    <s v="CD6720-808"/>
  </r>
  <r>
    <s v="NIKE"/>
    <n v="1185732"/>
    <d v="2021-10-05T00:00:00"/>
    <s v="Northeast"/>
    <s v="Connecticut"/>
    <s v="Hartford"/>
    <n v="94"/>
    <n v="1613.04"/>
    <n v="0.44"/>
    <x v="1"/>
    <s v="Nike Epic React Flyknit 2"/>
    <s v="BQ8928-011"/>
  </r>
  <r>
    <s v="NIKE"/>
    <n v="1185732"/>
    <d v="2021-10-05T00:00:00"/>
    <s v="Northeast"/>
    <s v="Connecticut"/>
    <s v="Hartford"/>
    <n v="61"/>
    <n v="812.52"/>
    <n v="0.37"/>
    <x v="1"/>
    <s v="Nike MX-720-818"/>
    <s v="BV5841-800"/>
  </r>
  <r>
    <s v="NIKE"/>
    <n v="1185732"/>
    <d v="2021-10-05T00:00:00"/>
    <s v="Northeast"/>
    <s v="Connecticut"/>
    <s v="Hartford"/>
    <n v="45"/>
    <n v="696.6"/>
    <n v="0.36"/>
    <x v="1"/>
    <s v="Nike Mercurial Vapor 13 Club Neymar Jr. MG"/>
    <s v="AT7967-104"/>
  </r>
  <r>
    <s v="NIKE"/>
    <n v="1185732"/>
    <d v="2021-10-05T00:00:00"/>
    <s v="Northeast"/>
    <s v="Connecticut"/>
    <s v="Hartford"/>
    <n v="45"/>
    <n v="742.5"/>
    <n v="0.33"/>
    <x v="1"/>
    <s v="Nike Air Streak Lite"/>
    <s v="CD4387-100"/>
  </r>
  <r>
    <s v="NIKE"/>
    <n v="1185732"/>
    <d v="2021-10-05T00:00:00"/>
    <s v="Northeast"/>
    <s v="Connecticut"/>
    <s v="Hartford"/>
    <n v="94"/>
    <n v="1816.08"/>
    <n v="0.42"/>
    <x v="1"/>
    <s v="Nike SB Zoom Stefan Janoski Canvas RM Premium"/>
    <s v="AQ7878-003"/>
  </r>
  <r>
    <s v="NIKE"/>
    <n v="1185732"/>
    <d v="2021-11-04T00:00:00"/>
    <s v="Northeast"/>
    <s v="Connecticut"/>
    <s v="Hartford"/>
    <n v="149"/>
    <n v="3267.57"/>
    <n v="0.43"/>
    <x v="1"/>
    <s v="Nike Air VaporMax LX"/>
    <s v="BV1712-001"/>
  </r>
  <r>
    <s v="NIKE"/>
    <n v="1185732"/>
    <d v="2021-11-04T00:00:00"/>
    <s v="Northeast"/>
    <s v="Connecticut"/>
    <s v="Hartford"/>
    <n v="105"/>
    <n v="1787.1"/>
    <n v="0.46"/>
    <x v="1"/>
    <s v="Nike Wildhorse 6"/>
    <s v="BV7106-400"/>
  </r>
  <r>
    <s v="NIKE"/>
    <n v="1185732"/>
    <d v="2021-11-04T00:00:00"/>
    <s v="Northeast"/>
    <s v="Connecticut"/>
    <s v="Hartford"/>
    <n v="103"/>
    <n v="1371.96"/>
    <n v="0.37"/>
    <x v="1"/>
    <s v="Nike Air Zoom Pegasus 36"/>
    <s v="AQ2210-002"/>
  </r>
  <r>
    <s v="NIKE"/>
    <n v="1185732"/>
    <d v="2021-11-04T00:00:00"/>
    <s v="Northeast"/>
    <s v="Connecticut"/>
    <s v="Hartford"/>
    <n v="83"/>
    <n v="1197.69"/>
    <n v="0.37"/>
    <x v="1"/>
    <s v="Nike Air Zoom Wildhorse 5"/>
    <s v="AQ2222-200"/>
  </r>
  <r>
    <s v="NIKE"/>
    <n v="1185732"/>
    <d v="2021-11-04T00:00:00"/>
    <s v="Northeast"/>
    <s v="Connecticut"/>
    <s v="Hartford"/>
    <n v="88"/>
    <n v="1393.92"/>
    <n v="0.36"/>
    <x v="1"/>
    <s v="Nike Air Max 720 Waves"/>
    <s v="BQ4430-400"/>
  </r>
  <r>
    <s v="NIKE"/>
    <n v="1185732"/>
    <d v="2021-11-04T00:00:00"/>
    <s v="Northeast"/>
    <s v="Connecticut"/>
    <s v="Hartford"/>
    <n v="116"/>
    <n v="2352.48"/>
    <n v="0.39"/>
    <x v="1"/>
    <s v="Nike Benassi JDI BETRUE"/>
    <s v="CD2717-001"/>
  </r>
  <r>
    <s v="NIKE"/>
    <n v="1185732"/>
    <d v="2021-12-03T00:00:00"/>
    <s v="Northeast"/>
    <s v="Connecticut"/>
    <s v="Hartford"/>
    <n v="173"/>
    <n v="3269.7"/>
    <n v="0.42"/>
    <x v="1"/>
    <s v="Kyrie 4"/>
    <s v="943806-602"/>
  </r>
  <r>
    <s v="NIKE"/>
    <n v="1185732"/>
    <d v="2021-12-03T00:00:00"/>
    <s v="Northeast"/>
    <s v="Connecticut"/>
    <s v="Hartford"/>
    <n v="131"/>
    <n v="2181.15"/>
    <n v="0.45"/>
    <x v="1"/>
    <s v="Air Jordan 5 Retro"/>
    <s v="CN2932-100"/>
  </r>
  <r>
    <s v="NIKE"/>
    <n v="1185732"/>
    <d v="2021-12-03T00:00:00"/>
    <s v="Northeast"/>
    <s v="Connecticut"/>
    <s v="Hartford"/>
    <n v="116"/>
    <n v="1646.04"/>
    <n v="0.33"/>
    <x v="1"/>
    <s v="Nike Flex 2020 RN"/>
    <s v="CI9994-001"/>
  </r>
  <r>
    <s v="NIKE"/>
    <n v="1185732"/>
    <d v="2021-12-03T00:00:00"/>
    <s v="Northeast"/>
    <s v="Connecticut"/>
    <s v="Hartford"/>
    <n v="96"/>
    <n v="1276.8"/>
    <n v="0.35"/>
    <x v="1"/>
    <s v="Nike Drop-Type Premium"/>
    <s v="CN6916-100"/>
  </r>
  <r>
    <s v="NIKE"/>
    <n v="1185732"/>
    <d v="2021-12-03T00:00:00"/>
    <s v="Northeast"/>
    <s v="Connecticut"/>
    <s v="Hartford"/>
    <n v="99"/>
    <n v="1455.3"/>
    <n v="0.35"/>
    <x v="1"/>
    <s v="Jordan Modero 2 VP"/>
    <s v="CU2708-901"/>
  </r>
  <r>
    <s v="NIKE"/>
    <n v="1185732"/>
    <d v="2021-12-03T00:00:00"/>
    <s v="Northeast"/>
    <s v="Connecticut"/>
    <s v="Hartford"/>
    <n v="120"/>
    <n v="2308.8000000000002"/>
    <n v="0.37"/>
    <x v="1"/>
    <s v="Nike React Metcon"/>
    <s v="BQ6044-100"/>
  </r>
  <r>
    <s v="NIKE"/>
    <n v="1185732"/>
    <d v="2021-01-10T00:00:00"/>
    <s v="Northeast"/>
    <s v="Connecticut"/>
    <s v="Hartford"/>
    <n v="149"/>
    <n v="1439.34"/>
    <n v="0.42"/>
    <x v="1"/>
    <s v="Nike Joyride Dual Run"/>
    <s v="CD4365-003"/>
  </r>
  <r>
    <s v="NIKE"/>
    <n v="1185732"/>
    <d v="2021-01-10T00:00:00"/>
    <s v="Northeast"/>
    <s v="Connecticut"/>
    <s v="Hartford"/>
    <n v="79"/>
    <n v="884.8"/>
    <n v="0.4"/>
    <x v="1"/>
    <s v="Nike Classic Cortez"/>
    <s v="749571-154"/>
  </r>
  <r>
    <s v="NIKE"/>
    <n v="1185732"/>
    <d v="2021-01-10T00:00:00"/>
    <s v="Northeast"/>
    <s v="Connecticut"/>
    <s v="Hartford"/>
    <n v="72"/>
    <n v="574.55999999999995"/>
    <n v="0.42"/>
    <x v="1"/>
    <s v="Nike React Element 55 Premium"/>
    <s v="CI3835-002"/>
  </r>
  <r>
    <s v="NIKE"/>
    <n v="1185732"/>
    <d v="2021-01-10T00:00:00"/>
    <s v="Northeast"/>
    <s v="Connecticut"/>
    <s v="Hartford"/>
    <n v="24"/>
    <n v="264.95999999999998"/>
    <n v="0.46"/>
    <x v="1"/>
    <s v="Nike Mercurial Vapor 13 Academy MDS TF"/>
    <s v="CJ1306-401"/>
  </r>
  <r>
    <s v="NIKE"/>
    <n v="1185732"/>
    <d v="2021-01-10T00:00:00"/>
    <s v="Northeast"/>
    <s v="Connecticut"/>
    <s v="Hartford"/>
    <n v="44"/>
    <n v="538.55999999999995"/>
    <n v="0.36"/>
    <x v="1"/>
    <s v="Jordan 'Why Not?' Zer0.2 SE"/>
    <s v="CW6565-900"/>
  </r>
  <r>
    <s v="NIKE"/>
    <n v="1185732"/>
    <d v="2021-01-10T00:00:00"/>
    <s v="Northeast"/>
    <s v="Connecticut"/>
    <s v="Hartford"/>
    <n v="72"/>
    <n v="879.84"/>
    <n v="0.47"/>
    <x v="1"/>
    <s v="Nike Joyride CC"/>
    <s v="AO1742-004"/>
  </r>
  <r>
    <s v="NIKE"/>
    <n v="1185732"/>
    <d v="2021-02-08T00:00:00"/>
    <s v="Northeast"/>
    <s v="Connecticut"/>
    <s v="Hartford"/>
    <n v="162"/>
    <n v="1555.2"/>
    <n v="0.4"/>
    <x v="1"/>
    <s v="Nike Tiempo Legend 8 Club TF"/>
    <s v="AT6109-606"/>
  </r>
  <r>
    <s v="NIKE"/>
    <n v="1185732"/>
    <d v="2021-02-08T00:00:00"/>
    <s v="Northeast"/>
    <s v="Connecticut"/>
    <s v="Hartford"/>
    <n v="41"/>
    <n v="383.76"/>
    <n v="0.39"/>
    <x v="1"/>
    <s v="Nike Phantom Vision 2 Academy Dynamic Fit TF"/>
    <s v="CD4172-606"/>
  </r>
  <r>
    <s v="NIKE"/>
    <n v="1185732"/>
    <d v="2021-02-08T00:00:00"/>
    <s v="Northeast"/>
    <s v="Connecticut"/>
    <s v="Hartford"/>
    <n v="53"/>
    <n v="410.22"/>
    <n v="0.43"/>
    <x v="1"/>
    <s v="Nike Zoom Fly Flyknit"/>
    <s v="AR4561-200"/>
  </r>
  <r>
    <s v="NIKE"/>
    <n v="1185732"/>
    <d v="2021-02-08T00:00:00"/>
    <s v="Northeast"/>
    <s v="Rhode Island"/>
    <s v="Providence"/>
    <n v="16"/>
    <n v="144"/>
    <n v="0.45"/>
    <x v="1"/>
    <s v="Nike Air Max 98 SE"/>
    <s v="CD0132-001"/>
  </r>
  <r>
    <s v="NIKE"/>
    <n v="1185732"/>
    <d v="2021-02-08T00:00:00"/>
    <s v="Northeast"/>
    <s v="Rhode Island"/>
    <s v="Providence"/>
    <n v="40"/>
    <n v="489.6"/>
    <n v="0.36"/>
    <x v="1"/>
    <s v="Nike Air Max Tailwind IV SP"/>
    <s v="BV1357-003"/>
  </r>
  <r>
    <s v="NIKE"/>
    <n v="1185732"/>
    <d v="2021-02-08T00:00:00"/>
    <s v="Northeast"/>
    <s v="Rhode Island"/>
    <s v="Providence"/>
    <n v="77"/>
    <n v="977.13"/>
    <n v="0.47"/>
    <x v="1"/>
    <s v="Jordan Proto-Lyte"/>
    <s v="AT3381-008"/>
  </r>
  <r>
    <s v="NIKE"/>
    <n v="1185732"/>
    <d v="2021-03-06T00:00:00"/>
    <s v="Northeast"/>
    <s v="Rhode Island"/>
    <s v="Providence"/>
    <n v="156"/>
    <n v="1500.72"/>
    <n v="0.37"/>
    <x v="1"/>
    <s v="Nike Mercurial Superfly 7 Academy TF"/>
    <s v="AT7978-414"/>
  </r>
  <r>
    <s v="NIKE"/>
    <n v="1185732"/>
    <d v="2021-03-06T00:00:00"/>
    <s v="Northeast"/>
    <s v="Rhode Island"/>
    <s v="Providence"/>
    <n v="45"/>
    <n v="473.85"/>
    <n v="0.39"/>
    <x v="1"/>
    <s v="Nike x Hawkins High Cortez"/>
    <s v="CJ6106-100"/>
  </r>
  <r>
    <s v="NIKE"/>
    <n v="1185732"/>
    <d v="2021-03-06T00:00:00"/>
    <s v="Northeast"/>
    <s v="Rhode Island"/>
    <s v="Providence"/>
    <n v="56"/>
    <n v="447.44"/>
    <n v="0.47"/>
    <x v="1"/>
    <s v="Nike Epic Phantom React Flyknit Icon Clash"/>
    <s v="CK0089-100"/>
  </r>
  <r>
    <s v="NIKE"/>
    <n v="1185732"/>
    <d v="2021-03-06T00:00:00"/>
    <s v="Northeast"/>
    <s v="Rhode Island"/>
    <s v="Providence"/>
    <n v="8"/>
    <n v="75.2"/>
    <n v="0.47"/>
    <x v="1"/>
    <s v="Nike Air Max 2090"/>
    <s v="CT7695-401"/>
  </r>
  <r>
    <s v="NIKE"/>
    <n v="1185732"/>
    <d v="2021-03-06T00:00:00"/>
    <s v="Northeast"/>
    <s v="Rhode Island"/>
    <s v="Providence"/>
    <n v="25"/>
    <n v="297"/>
    <n v="0.36"/>
    <x v="1"/>
    <s v="Nike Phantom Vision Academy Dynamic Fit MG"/>
    <s v="AO3258-080"/>
  </r>
  <r>
    <s v="NIKE"/>
    <n v="1185732"/>
    <d v="2021-03-06T00:00:00"/>
    <s v="Northeast"/>
    <s v="Rhode Island"/>
    <s v="Providence"/>
    <n v="58"/>
    <n v="638"/>
    <n v="0.44"/>
    <x v="1"/>
    <s v="NikeCourt Air Max Vapor Wing MS"/>
    <s v="BQ0129-106"/>
  </r>
  <r>
    <s v="NIKE"/>
    <n v="1185732"/>
    <d v="2021-04-07T00:00:00"/>
    <s v="Northeast"/>
    <s v="Rhode Island"/>
    <s v="Providence"/>
    <n v="132"/>
    <n v="1552.32"/>
    <n v="0.42"/>
    <x v="1"/>
    <s v="LeBron x John Elliott Icon"/>
    <s v="AQ0114-101"/>
  </r>
  <r>
    <s v="NIKE"/>
    <n v="1185732"/>
    <d v="2021-04-07T00:00:00"/>
    <s v="Northeast"/>
    <s v="Rhode Island"/>
    <s v="Providence"/>
    <n v="40"/>
    <n v="368"/>
    <n v="0.4"/>
    <x v="1"/>
    <s v="Nike Air Max 270 Flyknit"/>
    <s v="AO1023-005"/>
  </r>
  <r>
    <s v="NIKE"/>
    <n v="1185732"/>
    <d v="2021-04-07T00:00:00"/>
    <s v="Northeast"/>
    <s v="Rhode Island"/>
    <s v="Providence"/>
    <n v="44"/>
    <n v="295.68"/>
    <n v="0.42"/>
    <x v="1"/>
    <s v="Air Jordan 13 Retro Chinese New Year"/>
    <s v="CW4409-100"/>
  </r>
  <r>
    <s v="NIKE"/>
    <n v="1185732"/>
    <d v="2021-04-07T00:00:00"/>
    <s v="Northeast"/>
    <s v="Rhode Island"/>
    <s v="Providence"/>
    <n v="17"/>
    <n v="160.65"/>
    <n v="0.45"/>
    <x v="1"/>
    <s v="Nike Zoom Pegasus Turbo Shield"/>
    <s v="BQ1896-002"/>
  </r>
  <r>
    <s v="NIKE"/>
    <n v="1185732"/>
    <d v="2021-04-07T00:00:00"/>
    <s v="Northeast"/>
    <s v="Rhode Island"/>
    <s v="Providence"/>
    <n v="15"/>
    <n v="158.4"/>
    <n v="0.32"/>
    <x v="1"/>
    <s v="Nike Air Wildwood ACG"/>
    <s v="AO3116-004"/>
  </r>
  <r>
    <s v="NIKE"/>
    <n v="1185732"/>
    <d v="2021-04-07T00:00:00"/>
    <s v="Northeast"/>
    <s v="Rhode Island"/>
    <s v="Providence"/>
    <n v="60"/>
    <n v="686.4"/>
    <n v="0.44"/>
    <x v="1"/>
    <s v="Nike Air Max 720"/>
    <s v="CI3870-100"/>
  </r>
  <r>
    <s v="NIKE"/>
    <n v="1185732"/>
    <d v="2021-05-06T00:00:00"/>
    <s v="Northeast"/>
    <s v="Rhode Island"/>
    <s v="Providence"/>
    <n v="150"/>
    <n v="2398.5"/>
    <n v="0.41"/>
    <x v="1"/>
    <s v="LeBron 16 Low"/>
    <s v="CI2668-004"/>
  </r>
  <r>
    <s v="NIKE"/>
    <n v="1185732"/>
    <d v="2021-05-06T00:00:00"/>
    <s v="Northeast"/>
    <s v="Rhode Island"/>
    <s v="Providence"/>
    <n v="58"/>
    <n v="686.72"/>
    <n v="0.37"/>
    <x v="1"/>
    <s v="Air Jordan 14 Retro"/>
    <s v="487471-003"/>
  </r>
  <r>
    <s v="NIKE"/>
    <n v="1185732"/>
    <d v="2021-05-06T00:00:00"/>
    <s v="Northeast"/>
    <s v="Rhode Island"/>
    <s v="Providence"/>
    <n v="60"/>
    <n v="806.4"/>
    <n v="0.42"/>
    <x v="1"/>
    <s v="Nike Air Force 1 Type-2"/>
    <s v="CT2584-100"/>
  </r>
  <r>
    <s v="NIKE"/>
    <n v="1185732"/>
    <d v="2021-05-06T00:00:00"/>
    <s v="Northeast"/>
    <s v="Rhode Island"/>
    <s v="Providence"/>
    <n v="51"/>
    <n v="633.41999999999996"/>
    <n v="0.46"/>
    <x v="1"/>
    <s v="Nike Free RN Flyknit 3.0"/>
    <s v="AQ5708-201"/>
  </r>
  <r>
    <s v="NIKE"/>
    <n v="1185732"/>
    <d v="2021-05-06T00:00:00"/>
    <s v="Northeast"/>
    <s v="Rhode Island"/>
    <s v="Providence"/>
    <n v="54"/>
    <n v="799.2"/>
    <n v="0.37"/>
    <x v="1"/>
    <s v="Nike SB Air Max Stefan Janoski 2"/>
    <s v="AQ7477-009"/>
  </r>
  <r>
    <s v="NIKE"/>
    <n v="1185732"/>
    <d v="2021-05-06T00:00:00"/>
    <s v="Northeast"/>
    <s v="Rhode Island"/>
    <s v="Providence"/>
    <n v="93"/>
    <n v="1473.12"/>
    <n v="0.44"/>
    <x v="1"/>
    <s v="Nike Air Zoom Pegasus 36 Trail"/>
    <s v="AR5676-401"/>
  </r>
  <r>
    <s v="NIKE"/>
    <n v="1185732"/>
    <d v="2021-06-08T00:00:00"/>
    <s v="Northeast"/>
    <s v="Rhode Island"/>
    <s v="Providence"/>
    <n v="176"/>
    <n v="2534.4"/>
    <n v="0.4"/>
    <x v="1"/>
    <s v="Nike Tiempo Legend 8 Club IC"/>
    <s v="AT6110-004"/>
  </r>
  <r>
    <s v="NIKE"/>
    <n v="1185732"/>
    <d v="2021-06-08T00:00:00"/>
    <s v="Northeast"/>
    <s v="Rhode Island"/>
    <s v="Providence"/>
    <n v="105"/>
    <n v="1433.25"/>
    <n v="0.39"/>
    <x v="1"/>
    <s v="Nike Flex TR 9"/>
    <s v="AQ7491-008"/>
  </r>
  <r>
    <s v="NIKE"/>
    <n v="1185732"/>
    <d v="2021-06-08T00:00:00"/>
    <s v="Northeast"/>
    <s v="Rhode Island"/>
    <s v="Providence"/>
    <n v="74"/>
    <n v="994.56"/>
    <n v="0.42"/>
    <x v="1"/>
    <s v="Nike Epic Phantom React"/>
    <s v="CI1291-400"/>
  </r>
  <r>
    <s v="NIKE"/>
    <n v="1185732"/>
    <d v="2021-06-08T00:00:00"/>
    <s v="Northeast"/>
    <s v="Rhode Island"/>
    <s v="Providence"/>
    <n v="70"/>
    <n v="837.2"/>
    <n v="0.46"/>
    <x v="1"/>
    <s v="Nike Metcon 5 AMP"/>
    <s v="CN5455-160"/>
  </r>
  <r>
    <s v="NIKE"/>
    <n v="1185732"/>
    <d v="2021-06-08T00:00:00"/>
    <s v="Northeast"/>
    <s v="Rhode Island"/>
    <s v="Providence"/>
    <n v="66"/>
    <n v="900.9"/>
    <n v="0.35"/>
    <x v="1"/>
    <s v="Nike SB Air Zoom Bruin Edge"/>
    <s v="CD5036-100"/>
  </r>
  <r>
    <s v="NIKE"/>
    <n v="1185732"/>
    <d v="2021-06-08T00:00:00"/>
    <s v="Northeast"/>
    <s v="Rhode Island"/>
    <s v="Providence"/>
    <n v="119"/>
    <n v="2302.65"/>
    <n v="0.45"/>
    <x v="1"/>
    <s v="Nike ISPA Air Max 720"/>
    <s v="CQ6278-001"/>
  </r>
  <r>
    <s v="NIKE"/>
    <n v="1185732"/>
    <d v="2021-07-06T00:00:00"/>
    <s v="Northeast"/>
    <s v="Rhode Island"/>
    <s v="Providence"/>
    <n v="173"/>
    <n v="2498.12"/>
    <n v="0.38"/>
    <x v="1"/>
    <s v="Nike x Undercover React Presto"/>
    <s v="CU3459-200"/>
  </r>
  <r>
    <s v="NIKE"/>
    <n v="1185732"/>
    <d v="2021-07-06T00:00:00"/>
    <s v="Northeast"/>
    <s v="Rhode Island"/>
    <s v="Providence"/>
    <n v="114"/>
    <n v="1349.76"/>
    <n v="0.37"/>
    <x v="1"/>
    <s v="Nike Vandalised"/>
    <s v="BQ3610-100"/>
  </r>
  <r>
    <s v="NIKE"/>
    <n v="1185732"/>
    <d v="2021-07-06T00:00:00"/>
    <s v="Northeast"/>
    <s v="Rhode Island"/>
    <s v="Providence"/>
    <n v="78"/>
    <n v="947.7"/>
    <n v="0.45"/>
    <x v="1"/>
    <s v="Nike Signal D/MS/X"/>
    <s v="AT5303-100"/>
  </r>
  <r>
    <s v="NIKE"/>
    <n v="1185732"/>
    <d v="2021-07-06T00:00:00"/>
    <s v="Northeast"/>
    <s v="Rhode Island"/>
    <s v="Providence"/>
    <n v="60"/>
    <n v="855.6"/>
    <n v="0.46"/>
    <x v="1"/>
    <s v="Nike Air Max 720 (OBJ)"/>
    <s v="CK2531-001"/>
  </r>
  <r>
    <s v="NIKE"/>
    <n v="1185732"/>
    <d v="2021-07-06T00:00:00"/>
    <s v="Northeast"/>
    <s v="Rhode Island"/>
    <s v="Providence"/>
    <n v="68"/>
    <n v="762.96"/>
    <n v="0.34"/>
    <x v="1"/>
    <s v="Nike Vandalised LX"/>
    <s v="BQ3611-100"/>
  </r>
  <r>
    <s v="NIKE"/>
    <n v="1185732"/>
    <d v="2021-07-06T00:00:00"/>
    <s v="Northeast"/>
    <s v="Rhode Island"/>
    <s v="Providence"/>
    <n v="136"/>
    <n v="2170.56"/>
    <n v="0.42"/>
    <x v="1"/>
    <s v="Nike Canyon"/>
    <s v="CV5515-001"/>
  </r>
  <r>
    <s v="NIKE"/>
    <n v="1185732"/>
    <d v="2021-08-07T00:00:00"/>
    <s v="Northeast"/>
    <s v="Rhode Island"/>
    <s v="Providence"/>
    <n v="182"/>
    <n v="2835.56"/>
    <n v="0.41"/>
    <x v="1"/>
    <s v="Nike Flex RN 2019"/>
    <s v="AQ7487-201"/>
  </r>
  <r>
    <s v="NIKE"/>
    <n v="1185732"/>
    <d v="2021-08-07T00:00:00"/>
    <s v="Northeast"/>
    <s v="Rhode Island"/>
    <s v="Providence"/>
    <n v="111"/>
    <n v="1307.58"/>
    <n v="0.38"/>
    <x v="1"/>
    <s v="Nike Free RN 5.0"/>
    <s v="AQ1289-003"/>
  </r>
  <r>
    <s v="NIKE"/>
    <n v="1185732"/>
    <d v="2021-08-07T00:00:00"/>
    <s v="Northeast"/>
    <s v="Rhode Island"/>
    <s v="Providence"/>
    <n v="85"/>
    <n v="1096.5"/>
    <n v="0.43"/>
    <x v="1"/>
    <s v="NikeCourt Air Max Vapor Wing MS"/>
    <s v="BQ0129-106"/>
  </r>
  <r>
    <s v="NIKE"/>
    <n v="1185732"/>
    <d v="2021-08-07T00:00:00"/>
    <s v="Northeast"/>
    <s v="Rhode Island"/>
    <s v="Providence"/>
    <n v="47"/>
    <n v="586.09"/>
    <n v="0.43"/>
    <x v="1"/>
    <s v="Nike Air Max 90 NS SE"/>
    <s v="881105-800"/>
  </r>
  <r>
    <s v="NIKE"/>
    <n v="1185732"/>
    <d v="2021-08-07T00:00:00"/>
    <s v="Northeast"/>
    <s v="Rhode Island"/>
    <s v="Providence"/>
    <n v="40"/>
    <n v="532.79999999999995"/>
    <n v="0.36"/>
    <x v="1"/>
    <s v="Nike Mercurial Vapor 13 Club TF"/>
    <s v="AT7999-414"/>
  </r>
  <r>
    <s v="NIKE"/>
    <n v="1185732"/>
    <d v="2021-08-07T00:00:00"/>
    <s v="Northeast"/>
    <s v="Rhode Island"/>
    <s v="Providence"/>
    <n v="96"/>
    <n v="1714.56"/>
    <n v="0.47"/>
    <x v="1"/>
    <s v="Nike React Vision"/>
    <s v="CI7523-002"/>
  </r>
  <r>
    <s v="NIKE"/>
    <n v="1185732"/>
    <d v="2021-09-06T00:00:00"/>
    <s v="Northeast"/>
    <s v="Rhode Island"/>
    <s v="Providence"/>
    <n v="128"/>
    <n v="2096.64"/>
    <n v="0.42"/>
    <x v="1"/>
    <s v="Nike Air Max 2090"/>
    <s v="CT7698-600"/>
  </r>
  <r>
    <s v="NIKE"/>
    <n v="1185732"/>
    <d v="2021-09-06T00:00:00"/>
    <s v="Northeast"/>
    <s v="Rhode Island"/>
    <s v="Providence"/>
    <n v="79"/>
    <n v="876.9"/>
    <n v="0.37"/>
    <x v="1"/>
    <s v="Nike Air Max Dia Winter"/>
    <s v="BQ9665-301"/>
  </r>
  <r>
    <s v="NIKE"/>
    <n v="1185732"/>
    <d v="2021-09-06T00:00:00"/>
    <s v="Northeast"/>
    <s v="Rhode Island"/>
    <s v="Providence"/>
    <n v="39"/>
    <n v="486.33"/>
    <n v="0.43"/>
    <x v="1"/>
    <s v="Nike Mercurial Superfly 7 Elite SE FG"/>
    <s v="CD6721-808"/>
  </r>
  <r>
    <s v="NIKE"/>
    <n v="1185732"/>
    <d v="2021-09-06T00:00:00"/>
    <s v="Northeast"/>
    <s v="Rhode Island"/>
    <s v="Providence"/>
    <n v="32"/>
    <n v="441.6"/>
    <n v="0.46"/>
    <x v="1"/>
    <s v="Nike Zoom Pegasus Turbo 2"/>
    <s v="BV7766-100"/>
  </r>
  <r>
    <s v="NIKE"/>
    <n v="1185732"/>
    <d v="2021-09-06T00:00:00"/>
    <s v="Northeast"/>
    <s v="Rhode Island"/>
    <s v="Providence"/>
    <n v="33"/>
    <n v="403.92"/>
    <n v="0.36"/>
    <x v="1"/>
    <s v="Nike SB Shane"/>
    <s v="BV0657-400"/>
  </r>
  <r>
    <s v="NIKE"/>
    <n v="1185732"/>
    <d v="2021-09-06T00:00:00"/>
    <s v="Northeast"/>
    <s v="Rhode Island"/>
    <s v="Providence"/>
    <n v="64"/>
    <n v="1180.8"/>
    <n v="0.45"/>
    <x v="1"/>
    <s v="Nike Kawa Shower"/>
    <s v="832655-001"/>
  </r>
  <r>
    <s v="NIKE"/>
    <n v="1185732"/>
    <d v="2021-10-08T00:00:00"/>
    <s v="Northeast"/>
    <s v="Rhode Island"/>
    <s v="Providence"/>
    <n v="113"/>
    <n v="1714.21"/>
    <n v="0.41"/>
    <x v="1"/>
    <s v="Nike Air VaporMax 360"/>
    <s v="CK2719-400"/>
  </r>
  <r>
    <s v="NIKE"/>
    <n v="1185732"/>
    <d v="2021-10-08T00:00:00"/>
    <s v="Northeast"/>
    <s v="Rhode Island"/>
    <s v="Providence"/>
    <n v="68"/>
    <n v="981.92"/>
    <n v="0.38"/>
    <x v="1"/>
    <s v="Air Jordan 1 Mid"/>
    <s v="554724-050"/>
  </r>
  <r>
    <s v="NIKE"/>
    <n v="1185732"/>
    <d v="2021-10-08T00:00:00"/>
    <s v="Northeast"/>
    <s v="Rhode Island"/>
    <s v="Providence"/>
    <n v="30"/>
    <n v="528"/>
    <n v="0.44"/>
    <x v="1"/>
    <s v="Nike Phantom Vision 2 Academy Dynamic Fit MG"/>
    <s v="CD4156-606"/>
  </r>
  <r>
    <s v="NIKE"/>
    <n v="1185732"/>
    <d v="2021-10-08T00:00:00"/>
    <s v="Northeast"/>
    <s v="Rhode Island"/>
    <s v="Providence"/>
    <n v="23"/>
    <n v="403.65"/>
    <n v="0.45"/>
    <x v="1"/>
    <s v="Nike Air Max FF 720"/>
    <s v="AO3189-600"/>
  </r>
  <r>
    <s v="NIKE"/>
    <n v="1185732"/>
    <d v="2021-10-08T00:00:00"/>
    <s v="Northeast"/>
    <s v="Rhode Island"/>
    <s v="Providence"/>
    <n v="23"/>
    <n v="303.60000000000002"/>
    <n v="0.33"/>
    <x v="1"/>
    <s v="Jordan Proto-Max 720"/>
    <s v="BQ6623-070"/>
  </r>
  <r>
    <s v="NIKE"/>
    <n v="1185732"/>
    <d v="2021-10-08T00:00:00"/>
    <s v="Northeast"/>
    <s v="Rhode Island"/>
    <s v="Providence"/>
    <n v="66"/>
    <n v="1364.88"/>
    <n v="0.44"/>
    <x v="1"/>
    <s v="Nike Joyride Run Flyknit"/>
    <s v="AQ2731-500"/>
  </r>
  <r>
    <s v="NIKE"/>
    <n v="1185732"/>
    <d v="2021-11-07T00:00:00"/>
    <s v="Northeast"/>
    <s v="Rhode Island"/>
    <s v="Providence"/>
    <n v="105"/>
    <n v="1764"/>
    <n v="0.42"/>
    <x v="1"/>
    <s v="Nike Odyssey React Flyknit 2"/>
    <s v="AH1016-602"/>
  </r>
  <r>
    <s v="NIKE"/>
    <n v="1185732"/>
    <d v="2021-11-07T00:00:00"/>
    <s v="Northeast"/>
    <s v="Rhode Island"/>
    <s v="Providence"/>
    <n v="74"/>
    <n v="1243.2"/>
    <n v="0.42"/>
    <x v="1"/>
    <s v="Nike Joyride Optik"/>
    <s v="AJ6844-007"/>
  </r>
  <r>
    <s v="NIKE"/>
    <n v="1185732"/>
    <d v="2021-11-07T00:00:00"/>
    <s v="Northeast"/>
    <s v="Rhode Island"/>
    <s v="Providence"/>
    <n v="68"/>
    <n v="1132.2"/>
    <n v="0.45"/>
    <x v="1"/>
    <s v="Nike React Element 55 SE"/>
    <s v="CN3591-002"/>
  </r>
  <r>
    <s v="NIKE"/>
    <n v="1185732"/>
    <d v="2021-11-07T00:00:00"/>
    <s v="Northeast"/>
    <s v="Rhode Island"/>
    <s v="Providence"/>
    <n v="68"/>
    <n v="1101.5999999999999"/>
    <n v="0.45"/>
    <x v="1"/>
    <s v="Nike Air Max Dia LX"/>
    <s v="CI1214-004"/>
  </r>
  <r>
    <s v="NIKE"/>
    <n v="1185732"/>
    <d v="2021-11-07T00:00:00"/>
    <s v="Northeast"/>
    <s v="Rhode Island"/>
    <s v="Providence"/>
    <n v="61"/>
    <n v="865.59"/>
    <n v="0.33"/>
    <x v="1"/>
    <s v="Nike Metcon 5"/>
    <s v="AQ1189-009"/>
  </r>
  <r>
    <s v="NIKE"/>
    <n v="1185732"/>
    <d v="2021-11-07T00:00:00"/>
    <s v="Northeast"/>
    <s v="Rhode Island"/>
    <s v="Providence"/>
    <n v="83"/>
    <n v="1679.92"/>
    <n v="0.44"/>
    <x v="1"/>
    <s v="Nike Benassi"/>
    <s v="343880-090"/>
  </r>
  <r>
    <s v="NIKE"/>
    <n v="1185732"/>
    <d v="2021-12-06T00:00:00"/>
    <s v="Northeast"/>
    <s v="Rhode Island"/>
    <s v="Providence"/>
    <n v="160"/>
    <n v="2995.2"/>
    <n v="0.39"/>
    <x v="1"/>
    <s v="Nike Zoom KD12 'YouTube'"/>
    <s v="CQ7731-900"/>
  </r>
  <r>
    <s v="NIKE"/>
    <n v="1185732"/>
    <d v="2021-12-06T00:00:00"/>
    <s v="Northeast"/>
    <s v="Rhode Island"/>
    <s v="Providence"/>
    <n v="102"/>
    <n v="1396.38"/>
    <n v="0.37"/>
    <x v="1"/>
    <s v="Nike Air Force 1 React"/>
    <s v="CD4366-002"/>
  </r>
  <r>
    <s v="NIKE"/>
    <n v="1185732"/>
    <d v="2021-12-06T00:00:00"/>
    <s v="Northeast"/>
    <s v="Rhode Island"/>
    <s v="Providence"/>
    <n v="88"/>
    <n v="1654.4"/>
    <n v="0.47"/>
    <x v="1"/>
    <s v="Nike Air Max 90"/>
    <s v="CI5646-200"/>
  </r>
  <r>
    <s v="NIKE"/>
    <n v="1185732"/>
    <d v="2021-12-06T00:00:00"/>
    <s v="Northeast"/>
    <s v="Rhode Island"/>
    <s v="Providence"/>
    <n v="77"/>
    <n v="1125.74"/>
    <n v="0.43"/>
    <x v="1"/>
    <s v="Nike Air Zoom Pegasus 36"/>
    <s v="CD4573-001"/>
  </r>
  <r>
    <s v="NIKE"/>
    <n v="1185732"/>
    <d v="2021-12-06T00:00:00"/>
    <s v="Northeast"/>
    <s v="Rhode Island"/>
    <s v="Providence"/>
    <n v="74"/>
    <n v="1122.58"/>
    <n v="0.37"/>
    <x v="1"/>
    <s v="Nike Air Max 98 NRG"/>
    <s v="BQ5613-001"/>
  </r>
  <r>
    <s v="NIKE"/>
    <n v="1185732"/>
    <d v="2021-12-06T00:00:00"/>
    <s v="Northeast"/>
    <s v="Rhode Island"/>
    <s v="Providence"/>
    <n v="111"/>
    <n v="2434.23"/>
    <n v="0.43"/>
    <x v="1"/>
    <s v="Nike Zoom Fly 3"/>
    <s v="AT8241-002"/>
  </r>
  <r>
    <s v="NIKE"/>
    <n v="1185732"/>
    <d v="2021-01-17T00:00:00"/>
    <s v="Northeast"/>
    <s v="Rhode Island"/>
    <s v="Providence"/>
    <n v="140"/>
    <n v="1293.5999999999999"/>
    <n v="0.33"/>
    <x v="1"/>
    <s v="Kyrie 6 EP"/>
    <s v="BQ4631-100"/>
  </r>
  <r>
    <s v="NIKE"/>
    <n v="1185732"/>
    <d v="2021-01-17T00:00:00"/>
    <s v="Northeast"/>
    <s v="Rhode Island"/>
    <s v="Providence"/>
    <n v="88"/>
    <n v="837.76"/>
    <n v="0.34"/>
    <x v="1"/>
    <s v="Nike Air Force 1 Shadow"/>
    <s v="CI0919-100"/>
  </r>
  <r>
    <s v="NIKE"/>
    <n v="1185732"/>
    <d v="2021-01-17T00:00:00"/>
    <s v="Northeast"/>
    <s v="Rhode Island"/>
    <s v="Providence"/>
    <n v="75"/>
    <n v="478.5"/>
    <n v="0.28999999999999998"/>
    <x v="1"/>
    <s v="Nike Air Max Tailwind IV"/>
    <s v="AQ2567-002"/>
  </r>
  <r>
    <s v="NIKE"/>
    <n v="1185732"/>
    <d v="2021-01-17T00:00:00"/>
    <s v="Northeast"/>
    <s v="Rhode Island"/>
    <s v="Providence"/>
    <n v="33"/>
    <n v="255.75"/>
    <n v="0.31"/>
    <x v="1"/>
    <s v="Nike Potential 3"/>
    <s v="844127-108"/>
  </r>
  <r>
    <s v="NIKE"/>
    <n v="1185732"/>
    <d v="2021-01-17T00:00:00"/>
    <s v="Northeast"/>
    <s v="Rhode Island"/>
    <s v="Providence"/>
    <n v="47"/>
    <n v="586.55999999999995"/>
    <n v="0.32"/>
    <x v="1"/>
    <s v="Nike Mercurial Vapor 13 Academy IC"/>
    <s v="AT7993-414"/>
  </r>
  <r>
    <s v="NIKE"/>
    <n v="1185732"/>
    <d v="2021-01-17T00:00:00"/>
    <s v="Northeast"/>
    <s v="Rhode Island"/>
    <s v="Providence"/>
    <n v="83"/>
    <n v="733.72"/>
    <n v="0.34"/>
    <x v="1"/>
    <s v="Nike x Olivia Kim Air Max 98"/>
    <s v="CK3309-001"/>
  </r>
  <r>
    <s v="NIKE"/>
    <n v="1185732"/>
    <d v="2021-02-15T00:00:00"/>
    <s v="Northeast"/>
    <s v="Rhode Island"/>
    <s v="Providence"/>
    <n v="155"/>
    <n v="1491.1"/>
    <n v="0.37"/>
    <x v="1"/>
    <s v="NikeCourt Royale"/>
    <s v="749747-010"/>
  </r>
  <r>
    <s v="NIKE"/>
    <n v="1185732"/>
    <d v="2021-02-15T00:00:00"/>
    <s v="Northeast"/>
    <s v="Rhode Island"/>
    <s v="Providence"/>
    <n v="53"/>
    <n v="575.04999999999995"/>
    <n v="0.35"/>
    <x v="1"/>
    <s v="Nike Air Huarache"/>
    <s v="634835-108"/>
  </r>
  <r>
    <s v="NIKE"/>
    <n v="1185732"/>
    <d v="2021-02-15T00:00:00"/>
    <s v="Northeast"/>
    <s v="Rhode Island"/>
    <s v="Providence"/>
    <n v="70"/>
    <n v="487.2"/>
    <n v="0.28999999999999998"/>
    <x v="1"/>
    <s v="KD Trey 5 VII EP"/>
    <s v="AT1198-401"/>
  </r>
  <r>
    <s v="NIKE"/>
    <n v="1185732"/>
    <d v="2021-02-15T00:00:00"/>
    <s v="Northeast"/>
    <s v="Massachusetts"/>
    <s v="Boston"/>
    <n v="75"/>
    <n v="648"/>
    <n v="0.32"/>
    <x v="1"/>
    <s v="Nike Phantom Venom Academy FG"/>
    <s v="AO0566-606"/>
  </r>
  <r>
    <s v="NIKE"/>
    <n v="1185732"/>
    <d v="2021-02-15T00:00:00"/>
    <s v="Northeast"/>
    <s v="Massachusetts"/>
    <s v="Boston"/>
    <n v="53"/>
    <n v="515.16"/>
    <n v="0.27"/>
    <x v="1"/>
    <s v="Nike Mercurial Vapor XII Club MG"/>
    <s v="AH7378-801"/>
  </r>
  <r>
    <s v="NIKE"/>
    <n v="1185732"/>
    <d v="2021-02-15T00:00:00"/>
    <s v="Northeast"/>
    <s v="Massachusetts"/>
    <s v="Boston"/>
    <n v="80"/>
    <n v="768"/>
    <n v="0.32"/>
    <x v="1"/>
    <s v="Nike Phantom Vision 2 Elite Dynamic Fit FG"/>
    <s v="CD4161-606"/>
  </r>
  <r>
    <s v="NIKE"/>
    <n v="1185732"/>
    <d v="2021-03-13T00:00:00"/>
    <s v="Northeast"/>
    <s v="Massachusetts"/>
    <s v="Boston"/>
    <n v="155"/>
    <n v="1475.6"/>
    <n v="0.34"/>
    <x v="1"/>
    <s v="Nike Air Force 1 Mid '07"/>
    <s v="366731-100"/>
  </r>
  <r>
    <s v="NIKE"/>
    <n v="1185732"/>
    <d v="2021-03-13T00:00:00"/>
    <s v="Northeast"/>
    <s v="Massachusetts"/>
    <s v="Boston"/>
    <n v="61"/>
    <n v="642.94000000000005"/>
    <n v="0.34"/>
    <x v="1"/>
    <s v="Nike Metcon 5 AMP"/>
    <s v="CD3398-063"/>
  </r>
  <r>
    <s v="NIKE"/>
    <n v="1185732"/>
    <d v="2021-03-13T00:00:00"/>
    <s v="Northeast"/>
    <s v="Massachusetts"/>
    <s v="Boston"/>
    <n v="60"/>
    <n v="441.6"/>
    <n v="0.32"/>
    <x v="1"/>
    <s v="Nike Air Max 270 React"/>
    <s v="CT5064-001"/>
  </r>
  <r>
    <s v="NIKE"/>
    <n v="1185732"/>
    <d v="2021-03-13T00:00:00"/>
    <s v="Northeast"/>
    <s v="Massachusetts"/>
    <s v="Boston"/>
    <n v="93"/>
    <n v="651"/>
    <n v="0.28000000000000003"/>
    <x v="1"/>
    <s v="Nike Air Force 1 '07 Premium"/>
    <s v="BQ4424-700"/>
  </r>
  <r>
    <s v="NIKE"/>
    <n v="1185732"/>
    <d v="2021-03-13T00:00:00"/>
    <s v="Northeast"/>
    <s v="Massachusetts"/>
    <s v="Boston"/>
    <n v="31"/>
    <n v="334.8"/>
    <n v="0.3"/>
    <x v="1"/>
    <s v="Air Jordan 12 Retro"/>
    <s v="130690-017"/>
  </r>
  <r>
    <s v="NIKE"/>
    <n v="1185732"/>
    <d v="2021-03-13T00:00:00"/>
    <s v="Northeast"/>
    <s v="Massachusetts"/>
    <s v="Boston"/>
    <n v="68"/>
    <n v="779.96"/>
    <n v="0.37"/>
    <x v="1"/>
    <s v="Nike Air Max 98 LX"/>
    <s v="AV4417-002"/>
  </r>
  <r>
    <s v="NIKE"/>
    <n v="1185732"/>
    <d v="2021-04-14T00:00:00"/>
    <s v="Northeast"/>
    <s v="Massachusetts"/>
    <s v="Boston"/>
    <n v="149"/>
    <n v="1376.76"/>
    <n v="0.33"/>
    <x v="1"/>
    <s v="Nike Mercurial Superfly 7 Club MG"/>
    <s v="AT7949-606"/>
  </r>
  <r>
    <s v="NIKE"/>
    <n v="1185732"/>
    <d v="2021-04-14T00:00:00"/>
    <s v="Northeast"/>
    <s v="Massachusetts"/>
    <s v="Boston"/>
    <n v="51"/>
    <n v="514.08000000000004"/>
    <n v="0.36"/>
    <x v="1"/>
    <s v="Nike Phantom Venom Academy TF"/>
    <s v="AO0571-606"/>
  </r>
  <r>
    <s v="NIKE"/>
    <n v="1185732"/>
    <d v="2021-04-14T00:00:00"/>
    <s v="Northeast"/>
    <s v="Massachusetts"/>
    <s v="Boston"/>
    <n v="51"/>
    <n v="347.82"/>
    <n v="0.31"/>
    <x v="1"/>
    <s v="Nike Mercurial Superfly 7 Academy MDS MG"/>
    <s v="BQ5427-401"/>
  </r>
  <r>
    <s v="NIKE"/>
    <n v="1185732"/>
    <d v="2021-04-14T00:00:00"/>
    <s v="Northeast"/>
    <s v="Massachusetts"/>
    <s v="Boston"/>
    <n v="39"/>
    <n v="251.16"/>
    <n v="0.28000000000000003"/>
    <x v="1"/>
    <s v="Nike SB Dunk High Pro"/>
    <s v="BQ6826-003"/>
  </r>
  <r>
    <s v="NIKE"/>
    <n v="1185732"/>
    <d v="2021-04-14T00:00:00"/>
    <s v="Northeast"/>
    <s v="Massachusetts"/>
    <s v="Boston"/>
    <n v="44"/>
    <n v="392.04"/>
    <n v="0.27"/>
    <x v="1"/>
    <s v="Nike Phantom Vision Academy Dynamic Fit MG"/>
    <s v="AO3258-080"/>
  </r>
  <r>
    <s v="NIKE"/>
    <n v="1185732"/>
    <d v="2021-04-14T00:00:00"/>
    <s v="Northeast"/>
    <s v="Massachusetts"/>
    <s v="Boston"/>
    <n v="94"/>
    <n v="1015.2"/>
    <n v="0.36"/>
    <x v="1"/>
    <s v="Nike Air Max 270 React"/>
    <s v="AT6174-004"/>
  </r>
  <r>
    <s v="NIKE"/>
    <n v="1185732"/>
    <d v="2021-05-13T00:00:00"/>
    <s v="Northeast"/>
    <s v="Massachusetts"/>
    <s v="Boston"/>
    <n v="173"/>
    <n v="2553.48"/>
    <n v="0.36"/>
    <x v="1"/>
    <s v="Nike Tiempo Legend 8 Elite FG"/>
    <s v="AT5293-004"/>
  </r>
  <r>
    <s v="NIKE"/>
    <n v="1185732"/>
    <d v="2021-05-13T00:00:00"/>
    <s v="Northeast"/>
    <s v="Massachusetts"/>
    <s v="Boston"/>
    <n v="68"/>
    <n v="832.32"/>
    <n v="0.36"/>
    <x v="1"/>
    <s v="Nike SB Zoom Stefan Janoski Canvas RM"/>
    <s v="AR7718-001"/>
  </r>
  <r>
    <s v="NIKE"/>
    <n v="1185732"/>
    <d v="2021-05-13T00:00:00"/>
    <s v="Northeast"/>
    <s v="Massachusetts"/>
    <s v="Boston"/>
    <n v="68"/>
    <n v="632.4"/>
    <n v="0.31"/>
    <x v="1"/>
    <s v="Nike Flex Contact 3"/>
    <s v="AQ7488-004"/>
  </r>
  <r>
    <s v="NIKE"/>
    <n v="1185732"/>
    <d v="2021-05-13T00:00:00"/>
    <s v="Northeast"/>
    <s v="Massachusetts"/>
    <s v="Boston"/>
    <n v="54"/>
    <n v="518.4"/>
    <n v="0.3"/>
    <x v="1"/>
    <s v="Jordan 'Why Not?' Zer0.2 SE PF"/>
    <s v="AV4126-002"/>
  </r>
  <r>
    <s v="NIKE"/>
    <n v="1185732"/>
    <d v="2021-05-13T00:00:00"/>
    <s v="Northeast"/>
    <s v="Massachusetts"/>
    <s v="Boston"/>
    <n v="60"/>
    <n v="655.20000000000005"/>
    <n v="0.28000000000000003"/>
    <x v="1"/>
    <s v="Nike Shox TL Nova SP"/>
    <s v="CK2085-002"/>
  </r>
  <r>
    <s v="NIKE"/>
    <n v="1185732"/>
    <d v="2021-05-13T00:00:00"/>
    <s v="Northeast"/>
    <s v="Massachusetts"/>
    <s v="Boston"/>
    <n v="104"/>
    <n v="1520.48"/>
    <n v="0.34"/>
    <x v="1"/>
    <s v="Nike Air Max 90"/>
    <s v="CU0675-300"/>
  </r>
  <r>
    <s v="NIKE"/>
    <n v="1185732"/>
    <d v="2021-06-15T00:00:00"/>
    <s v="Northeast"/>
    <s v="Massachusetts"/>
    <s v="Boston"/>
    <n v="196"/>
    <n v="2675.4"/>
    <n v="0.35"/>
    <x v="1"/>
    <s v="Nike Benassi JDI Floral"/>
    <s v="618919-031"/>
  </r>
  <r>
    <s v="NIKE"/>
    <n v="1185732"/>
    <d v="2021-06-15T00:00:00"/>
    <s v="Northeast"/>
    <s v="Massachusetts"/>
    <s v="Boston"/>
    <n v="114"/>
    <n v="1313.28"/>
    <n v="0.32"/>
    <x v="1"/>
    <s v="Nike Phantom Vision 2 Club Dynamic Fit MG"/>
    <s v="CD4159-606"/>
  </r>
  <r>
    <s v="NIKE"/>
    <n v="1185732"/>
    <d v="2021-06-15T00:00:00"/>
    <s v="Northeast"/>
    <s v="Massachusetts"/>
    <s v="Boston"/>
    <n v="75"/>
    <n v="837"/>
    <n v="0.31"/>
    <x v="1"/>
    <s v="Nike Potential 3"/>
    <s v="844127-108"/>
  </r>
  <r>
    <s v="NIKE"/>
    <n v="1185732"/>
    <d v="2021-06-15T00:00:00"/>
    <s v="Northeast"/>
    <s v="Massachusetts"/>
    <s v="Boston"/>
    <n v="72"/>
    <n v="685.44"/>
    <n v="0.28000000000000003"/>
    <x v="1"/>
    <s v="Nike Epic React Flyknit 2"/>
    <s v="BQ8927-102"/>
  </r>
  <r>
    <s v="NIKE"/>
    <n v="1185732"/>
    <d v="2021-06-15T00:00:00"/>
    <s v="Northeast"/>
    <s v="Massachusetts"/>
    <s v="Boston"/>
    <n v="74"/>
    <n v="923.52"/>
    <n v="0.32"/>
    <x v="1"/>
    <s v="Nike Phantom Vision Club Dynamic Fit FG"/>
    <s v="AJ6959-717"/>
  </r>
  <r>
    <s v="NIKE"/>
    <n v="1185732"/>
    <d v="2021-06-15T00:00:00"/>
    <s v="Northeast"/>
    <s v="Massachusetts"/>
    <s v="Boston"/>
    <n v="120"/>
    <n v="1974"/>
    <n v="0.35"/>
    <x v="1"/>
    <s v="Nike Air Max 97"/>
    <s v="921826-016"/>
  </r>
  <r>
    <s v="NIKE"/>
    <n v="1185732"/>
    <d v="2021-07-13T00:00:00"/>
    <s v="Northeast"/>
    <s v="Massachusetts"/>
    <s v="Boston"/>
    <n v="180"/>
    <n v="2197.8000000000002"/>
    <n v="0.33"/>
    <x v="1"/>
    <s v="Nike x Olivia Kim Air Force 1 '07"/>
    <s v="CK3314-400"/>
  </r>
  <r>
    <s v="NIKE"/>
    <n v="1185732"/>
    <d v="2021-07-13T00:00:00"/>
    <s v="Northeast"/>
    <s v="Massachusetts"/>
    <s v="Boston"/>
    <n v="105"/>
    <n v="1398.6"/>
    <n v="0.37"/>
    <x v="1"/>
    <s v="Nike TiempoX Lunar Legend VII Pro TF"/>
    <s v="AH7249-118"/>
  </r>
  <r>
    <s v="NIKE"/>
    <n v="1185732"/>
    <d v="2021-07-13T00:00:00"/>
    <s v="Northeast"/>
    <s v="Massachusetts"/>
    <s v="Boston"/>
    <n v="88"/>
    <n v="844.8"/>
    <n v="0.3"/>
    <x v="1"/>
    <s v="Nike M2K Tekno"/>
    <s v="BQ3378-002"/>
  </r>
  <r>
    <s v="NIKE"/>
    <n v="1185732"/>
    <d v="2021-07-13T00:00:00"/>
    <s v="Northeast"/>
    <s v="Massachusetts"/>
    <s v="Boston"/>
    <n v="77"/>
    <n v="837.76"/>
    <n v="0.32"/>
    <x v="1"/>
    <s v="Nike React City"/>
    <s v="BV7754-001"/>
  </r>
  <r>
    <s v="NIKE"/>
    <n v="1185732"/>
    <d v="2021-07-13T00:00:00"/>
    <s v="Northeast"/>
    <s v="Massachusetts"/>
    <s v="Boston"/>
    <n v="80"/>
    <n v="1016.8"/>
    <n v="0.31"/>
    <x v="1"/>
    <s v="Nike Epic Phantom React Flyknit"/>
    <s v="BV0415-300"/>
  </r>
  <r>
    <s v="NIKE"/>
    <n v="1185732"/>
    <d v="2021-07-13T00:00:00"/>
    <s v="Northeast"/>
    <s v="Massachusetts"/>
    <s v="Boston"/>
    <n v="132"/>
    <n v="1731.84"/>
    <n v="0.32"/>
    <x v="1"/>
    <s v="Nike SB Adversary Premium"/>
    <s v="CT3632-001"/>
  </r>
  <r>
    <s v="NIKE"/>
    <n v="1185732"/>
    <d v="2021-08-14T00:00:00"/>
    <s v="Northeast"/>
    <s v="Massachusetts"/>
    <s v="Boston"/>
    <n v="196"/>
    <n v="2587.1999999999998"/>
    <n v="0.33"/>
    <x v="1"/>
    <s v="Air Jordan 11 Low"/>
    <s v="AR5149-005"/>
  </r>
  <r>
    <s v="NIKE"/>
    <n v="1185732"/>
    <d v="2021-08-14T00:00:00"/>
    <s v="Northeast"/>
    <s v="Massachusetts"/>
    <s v="Boston"/>
    <n v="112"/>
    <n v="1182.72"/>
    <n v="0.32"/>
    <x v="1"/>
    <s v="Nike SB Air Zoom Bruin Edge"/>
    <s v="CD5036-100"/>
  </r>
  <r>
    <s v="NIKE"/>
    <n v="1185732"/>
    <d v="2021-08-14T00:00:00"/>
    <s v="Northeast"/>
    <s v="Massachusetts"/>
    <s v="Boston"/>
    <n v="85"/>
    <n v="764.15"/>
    <n v="0.31"/>
    <x v="1"/>
    <s v="Nike Daybreak"/>
    <s v="CQ7619-700"/>
  </r>
  <r>
    <s v="NIKE"/>
    <n v="1185732"/>
    <d v="2021-08-14T00:00:00"/>
    <s v="Northeast"/>
    <s v="Massachusetts"/>
    <s v="Boston"/>
    <n v="58"/>
    <n v="503.44"/>
    <n v="0.28000000000000003"/>
    <x v="1"/>
    <s v="Nike Mercurial Superfly 7 Elite FG"/>
    <s v="AQ4174-049"/>
  </r>
  <r>
    <s v="NIKE"/>
    <n v="1185732"/>
    <d v="2021-08-14T00:00:00"/>
    <s v="Northeast"/>
    <s v="Massachusetts"/>
    <s v="Boston"/>
    <n v="51"/>
    <n v="550.79999999999995"/>
    <n v="0.27"/>
    <x v="1"/>
    <s v="Nike Air Max 90 Essential"/>
    <s v="AJ1285-101"/>
  </r>
  <r>
    <s v="NIKE"/>
    <n v="1185732"/>
    <d v="2021-08-14T00:00:00"/>
    <s v="Northeast"/>
    <s v="Massachusetts"/>
    <s v="Boston"/>
    <n v="98"/>
    <n v="1577.8"/>
    <n v="0.35"/>
    <x v="1"/>
    <s v="Nike Air Zoom Pegasus 36 Premium Rise"/>
    <s v="AV6259-500"/>
  </r>
  <r>
    <s v="NIKE"/>
    <n v="1185732"/>
    <d v="2021-09-13T00:00:00"/>
    <s v="Northeast"/>
    <s v="Massachusetts"/>
    <s v="Boston"/>
    <n v="153"/>
    <n v="1872.72"/>
    <n v="0.34"/>
    <x v="1"/>
    <s v="Nike Tiempo Legend 8 Academy MG"/>
    <s v="AT5292-004"/>
  </r>
  <r>
    <s v="NIKE"/>
    <n v="1185732"/>
    <d v="2021-09-13T00:00:00"/>
    <s v="Northeast"/>
    <s v="Massachusetts"/>
    <s v="Boston"/>
    <n v="88"/>
    <n v="1139.5999999999999"/>
    <n v="0.37"/>
    <x v="1"/>
    <s v="Nike Tanjun"/>
    <s v="812654-011"/>
  </r>
  <r>
    <s v="NIKE"/>
    <n v="1185732"/>
    <d v="2021-09-13T00:00:00"/>
    <s v="Northeast"/>
    <s v="Massachusetts"/>
    <s v="Boston"/>
    <n v="47"/>
    <n v="423"/>
    <n v="0.3"/>
    <x v="1"/>
    <s v="Nike Air Max Triax 96 SP"/>
    <s v="CT5543-300"/>
  </r>
  <r>
    <s v="NIKE"/>
    <n v="1185732"/>
    <d v="2021-09-13T00:00:00"/>
    <s v="Northeast"/>
    <s v="Massachusetts"/>
    <s v="Boston"/>
    <n v="39"/>
    <n v="358.02"/>
    <n v="0.27"/>
    <x v="1"/>
    <s v="Nike SB Charge Slip Premium"/>
    <s v="CT3110-400"/>
  </r>
  <r>
    <s v="NIKE"/>
    <n v="1185732"/>
    <d v="2021-09-13T00:00:00"/>
    <s v="Northeast"/>
    <s v="Massachusetts"/>
    <s v="Boston"/>
    <n v="41"/>
    <n v="495.69"/>
    <n v="0.31"/>
    <x v="1"/>
    <s v="Nike Air Max 2090"/>
    <s v="CU9174-600"/>
  </r>
  <r>
    <s v="NIKE"/>
    <n v="1185732"/>
    <d v="2021-09-13T00:00:00"/>
    <s v="Northeast"/>
    <s v="Massachusetts"/>
    <s v="Boston"/>
    <n v="77"/>
    <n v="1041.81"/>
    <n v="0.33"/>
    <x v="1"/>
    <s v="LeBron 16 Low"/>
    <s v="CI2668-004"/>
  </r>
  <r>
    <s v="NIKE"/>
    <n v="1185732"/>
    <d v="2021-10-15T00:00:00"/>
    <s v="Northeast"/>
    <s v="Massachusetts"/>
    <s v="Boston"/>
    <n v="132"/>
    <n v="1742.4"/>
    <n v="0.33"/>
    <x v="1"/>
    <s v="Nike Zoom Rival Fly 2"/>
    <s v="CJ0509-001"/>
  </r>
  <r>
    <s v="NIKE"/>
    <n v="1185732"/>
    <d v="2021-10-15T00:00:00"/>
    <s v="Northeast"/>
    <s v="Massachusetts"/>
    <s v="Boston"/>
    <n v="68"/>
    <n v="880.6"/>
    <n v="0.35"/>
    <x v="1"/>
    <s v="Nike x Olivia Kim Air Mowabb"/>
    <s v="CK3312-001"/>
  </r>
  <r>
    <s v="NIKE"/>
    <n v="1185732"/>
    <d v="2021-10-15T00:00:00"/>
    <s v="Northeast"/>
    <s v="Massachusetts"/>
    <s v="Boston"/>
    <n v="38"/>
    <n v="467.4"/>
    <n v="0.3"/>
    <x v="1"/>
    <s v="Nike Offcourt SE"/>
    <s v="CT0624-100"/>
  </r>
  <r>
    <s v="NIKE"/>
    <n v="1185732"/>
    <d v="2021-10-15T00:00:00"/>
    <s v="Northeast"/>
    <s v="Massachusetts"/>
    <s v="Boston"/>
    <n v="32"/>
    <n v="328.32"/>
    <n v="0.27"/>
    <x v="1"/>
    <s v="Nike Zoom Pegasus Turbo Shield"/>
    <s v="CJ9712-001"/>
  </r>
  <r>
    <s v="NIKE"/>
    <n v="1185732"/>
    <d v="2021-10-15T00:00:00"/>
    <s v="Northeast"/>
    <s v="Massachusetts"/>
    <s v="Boston"/>
    <n v="34"/>
    <n v="485.52"/>
    <n v="0.28000000000000003"/>
    <x v="1"/>
    <s v="Nike Air Max 97"/>
    <s v="CT1549-001"/>
  </r>
  <r>
    <s v="NIKE"/>
    <n v="1185732"/>
    <d v="2021-10-15T00:00:00"/>
    <s v="Northeast"/>
    <s v="Massachusetts"/>
    <s v="Boston"/>
    <n v="68"/>
    <n v="1213.8"/>
    <n v="0.35"/>
    <x v="1"/>
    <s v="Nike Air Max 720 SE"/>
    <s v="CD0683-600"/>
  </r>
  <r>
    <s v="NIKE"/>
    <n v="1185732"/>
    <d v="2021-11-14T00:00:00"/>
    <s v="Northeast"/>
    <s v="Massachusetts"/>
    <s v="Boston"/>
    <n v="120"/>
    <n v="2058"/>
    <n v="0.35"/>
    <x v="1"/>
    <s v="Nike Revolution 5 FlyEase"/>
    <s v="BQ3212-600"/>
  </r>
  <r>
    <s v="NIKE"/>
    <n v="1185732"/>
    <d v="2021-11-14T00:00:00"/>
    <s v="Northeast"/>
    <s v="Massachusetts"/>
    <s v="Boston"/>
    <n v="102"/>
    <n v="1428"/>
    <n v="0.35"/>
    <x v="1"/>
    <s v="Nike Classic Cortez"/>
    <s v="807471-101"/>
  </r>
  <r>
    <s v="NIKE"/>
    <n v="1185732"/>
    <d v="2021-11-14T00:00:00"/>
    <s v="Northeast"/>
    <s v="Massachusetts"/>
    <s v="Boston"/>
    <n v="91"/>
    <n v="1201.2"/>
    <n v="0.3"/>
    <x v="1"/>
    <s v="Nike Precision 4"/>
    <s v="CK1069-001"/>
  </r>
  <r>
    <s v="NIKE"/>
    <n v="1185732"/>
    <d v="2021-11-14T00:00:00"/>
    <s v="Northeast"/>
    <s v="Massachusetts"/>
    <s v="Boston"/>
    <n v="83"/>
    <n v="1010.94"/>
    <n v="0.28999999999999998"/>
    <x v="1"/>
    <s v="Nike Air Max 200"/>
    <s v="AT6175-100"/>
  </r>
  <r>
    <s v="NIKE"/>
    <n v="1185732"/>
    <d v="2021-11-14T00:00:00"/>
    <s v="Northeast"/>
    <s v="Massachusetts"/>
    <s v="Boston"/>
    <n v="78"/>
    <n v="1248"/>
    <n v="0.32"/>
    <x v="1"/>
    <s v="Nike Air Max 270"/>
    <s v="AH6789-023"/>
  </r>
  <r>
    <s v="NIKE"/>
    <n v="1185732"/>
    <d v="2021-11-14T00:00:00"/>
    <s v="Northeast"/>
    <s v="Massachusetts"/>
    <s v="Boston"/>
    <n v="123"/>
    <n v="2066.4"/>
    <n v="0.35"/>
    <x v="1"/>
    <s v="Nike Mercurial Vapor 13 Academy TF"/>
    <s v="AT7996-414"/>
  </r>
  <r>
    <s v="NIKE"/>
    <n v="1185732"/>
    <d v="2021-12-13T00:00:00"/>
    <s v="Northeast"/>
    <s v="Massachusetts"/>
    <s v="Boston"/>
    <n v="178"/>
    <n v="3177.3"/>
    <n v="0.35"/>
    <x v="1"/>
    <s v="Nike SFB Gen 2 20cm (approx.)"/>
    <s v="922474-001"/>
  </r>
  <r>
    <s v="NIKE"/>
    <n v="1185732"/>
    <d v="2021-12-13T00:00:00"/>
    <s v="Northeast"/>
    <s v="Massachusetts"/>
    <s v="Boston"/>
    <n v="113"/>
    <n v="1337.92"/>
    <n v="0.32"/>
    <x v="1"/>
    <s v="Nike Air Max Dia"/>
    <s v="CI3898-200"/>
  </r>
  <r>
    <s v="NIKE"/>
    <n v="1185732"/>
    <d v="2021-12-13T00:00:00"/>
    <s v="Northeast"/>
    <s v="Massachusetts"/>
    <s v="Boston"/>
    <n v="112"/>
    <n v="1088.6400000000001"/>
    <n v="0.27"/>
    <x v="1"/>
    <s v="Nike SB Alleyoop"/>
    <s v="CJ0882-001"/>
  </r>
  <r>
    <s v="NIKE"/>
    <n v="1185732"/>
    <d v="2021-12-13T00:00:00"/>
    <s v="Northeast"/>
    <s v="Massachusetts"/>
    <s v="Boston"/>
    <n v="105"/>
    <n v="1264.2"/>
    <n v="0.28000000000000003"/>
    <x v="1"/>
    <s v="Nike Zoom Rise"/>
    <s v="BQ5467-101"/>
  </r>
  <r>
    <s v="NIKE"/>
    <n v="1185732"/>
    <d v="2021-12-13T00:00:00"/>
    <s v="Northeast"/>
    <s v="Massachusetts"/>
    <s v="Boston"/>
    <n v="90"/>
    <n v="1357.2"/>
    <n v="0.28999999999999998"/>
    <x v="1"/>
    <s v="Nike Phantom Vision Academy Dynamic Fit IC"/>
    <s v="AO3267-080"/>
  </r>
  <r>
    <s v="NIKE"/>
    <n v="1185732"/>
    <d v="2021-12-13T00:00:00"/>
    <s v="Northeast"/>
    <s v="Massachusetts"/>
    <s v="Boston"/>
    <n v="128"/>
    <n v="2154.2399999999998"/>
    <n v="0.33"/>
    <x v="1"/>
    <s v="Air Jordan 1 Low"/>
    <s v="553558-125"/>
  </r>
  <r>
    <s v="NIKE"/>
    <n v="1185732"/>
    <d v="2021-01-14T00:00:00"/>
    <s v="Northeast"/>
    <s v="Massachusetts"/>
    <s v="Boston"/>
    <n v="179"/>
    <n v="3257.8"/>
    <n v="0.52"/>
    <x v="1"/>
    <s v="Nike Air Max Bella TR 2"/>
    <s v="AQ7492-010"/>
  </r>
  <r>
    <s v="NIKE"/>
    <n v="1185732"/>
    <d v="2021-01-14T00:00:00"/>
    <s v="Northeast"/>
    <s v="Massachusetts"/>
    <s v="Boston"/>
    <n v="107"/>
    <n v="1887.48"/>
    <n v="0.49"/>
    <x v="1"/>
    <s v="Nike Air Zoom Terra Kiger 6"/>
    <s v="CJ0220-400"/>
  </r>
  <r>
    <s v="NIKE"/>
    <n v="1185732"/>
    <d v="2021-01-14T00:00:00"/>
    <s v="Northeast"/>
    <s v="Massachusetts"/>
    <s v="Boston"/>
    <n v="101"/>
    <n v="1090.8"/>
    <n v="0.4"/>
    <x v="1"/>
    <s v="Jordan Proto-React Z"/>
    <s v="CI3794-600"/>
  </r>
  <r>
    <s v="NIKE"/>
    <n v="1185732"/>
    <d v="2021-01-14T00:00:00"/>
    <s v="Northeast"/>
    <s v="Massachusetts"/>
    <s v="Boston"/>
    <n v="53"/>
    <n v="599.42999999999995"/>
    <n v="0.39"/>
    <x v="1"/>
    <s v="Nike Air Force 1 SP"/>
    <s v="CQ6566-700"/>
  </r>
  <r>
    <s v="NIKE"/>
    <n v="1185732"/>
    <d v="2021-01-14T00:00:00"/>
    <s v="Northeast"/>
    <s v="Massachusetts"/>
    <s v="Boston"/>
    <n v="70"/>
    <n v="1061.9000000000001"/>
    <n v="0.41"/>
    <x v="1"/>
    <s v="Nike Zoom Pegasus Turbo"/>
    <s v="AJ4115-060"/>
  </r>
  <r>
    <s v="NIKE"/>
    <n v="1185732"/>
    <d v="2021-01-14T00:00:00"/>
    <s v="Northeast"/>
    <s v="Massachusetts"/>
    <s v="Boston"/>
    <n v="104"/>
    <n v="1520.48"/>
    <n v="0.43"/>
    <x v="1"/>
    <s v="Nike Free RN 5.0"/>
    <s v="AQ1316-500"/>
  </r>
  <r>
    <s v="NIKE"/>
    <n v="1185732"/>
    <d v="2021-02-12T00:00:00"/>
    <s v="Northeast"/>
    <s v="Massachusetts"/>
    <s v="Boston"/>
    <n v="184"/>
    <n v="2853.84"/>
    <n v="0.47"/>
    <x v="1"/>
    <s v="Air Jordan OG"/>
    <s v="133000-106"/>
  </r>
  <r>
    <s v="NIKE"/>
    <n v="1185732"/>
    <d v="2021-02-12T00:00:00"/>
    <s v="Northeast"/>
    <s v="Massachusetts"/>
    <s v="Boston"/>
    <n v="72"/>
    <n v="1116.72"/>
    <n v="0.47"/>
    <x v="1"/>
    <s v="Nike Air Zoom Pegasus 36"/>
    <s v="BV5740-101"/>
  </r>
  <r>
    <s v="NIKE"/>
    <n v="1185732"/>
    <d v="2021-02-12T00:00:00"/>
    <s v="Northeast"/>
    <s v="Massachusetts"/>
    <s v="Boston"/>
    <n v="85"/>
    <n v="850"/>
    <n v="0.4"/>
    <x v="1"/>
    <s v="Nike Air Max Tailwind IV SE"/>
    <s v="CJ9681-001"/>
  </r>
  <r>
    <s v="NIKE"/>
    <n v="1185732"/>
    <d v="2021-02-12T00:00:00"/>
    <s v="Northeast"/>
    <s v="Vermont"/>
    <s v="Burlington"/>
    <n v="48"/>
    <n v="547.20000000000005"/>
    <n v="0.38"/>
    <x v="1"/>
    <s v="Nike Air VaporMax 2019 Premium"/>
    <s v="AT6817-300"/>
  </r>
  <r>
    <s v="NIKE"/>
    <n v="1185732"/>
    <d v="2021-02-12T00:00:00"/>
    <s v="Northeast"/>
    <s v="Vermont"/>
    <s v="Burlington"/>
    <n v="68"/>
    <n v="954.72"/>
    <n v="0.39"/>
    <x v="1"/>
    <s v="NikeCourt Air Zoom Vapor Cage 4"/>
    <s v="CD0431-107"/>
  </r>
  <r>
    <s v="NIKE"/>
    <n v="1185732"/>
    <d v="2021-02-12T00:00:00"/>
    <s v="Northeast"/>
    <s v="Vermont"/>
    <s v="Burlington"/>
    <n v="107"/>
    <n v="1760.15"/>
    <n v="0.47"/>
    <x v="1"/>
    <s v="Air Jordan 1 Nova XX"/>
    <s v="AV4052-116"/>
  </r>
  <r>
    <s v="NIKE"/>
    <n v="1185732"/>
    <d v="2021-03-10T00:00:00"/>
    <s v="Northeast"/>
    <s v="Vermont"/>
    <s v="Burlington"/>
    <n v="185"/>
    <n v="3172.75"/>
    <n v="0.49"/>
    <x v="1"/>
    <s v="Nike Air Max Tailwind IV"/>
    <s v="CK4122-100"/>
  </r>
  <r>
    <s v="NIKE"/>
    <n v="1185732"/>
    <d v="2021-03-10T00:00:00"/>
    <s v="Northeast"/>
    <s v="Vermont"/>
    <s v="Burlington"/>
    <n v="80"/>
    <n v="1440"/>
    <n v="0.5"/>
    <x v="1"/>
    <s v="Nike Flex RN 2019"/>
    <s v="AQ7483-001"/>
  </r>
  <r>
    <s v="NIKE"/>
    <n v="1185732"/>
    <d v="2021-03-10T00:00:00"/>
    <s v="Northeast"/>
    <s v="Vermont"/>
    <s v="Burlington"/>
    <n v="85"/>
    <n v="742.9"/>
    <n v="0.38"/>
    <x v="1"/>
    <s v="Nike Mercurial Superfly 7 Club TF"/>
    <s v="AT7980-606"/>
  </r>
  <r>
    <s v="NIKE"/>
    <n v="1185732"/>
    <d v="2021-03-10T00:00:00"/>
    <s v="Northeast"/>
    <s v="Vermont"/>
    <s v="Burlington"/>
    <n v="39"/>
    <n v="468"/>
    <n v="0.4"/>
    <x v="1"/>
    <s v="Nike Free X Metcon 2"/>
    <s v="CD8526-446"/>
  </r>
  <r>
    <s v="NIKE"/>
    <n v="1185732"/>
    <d v="2021-03-10T00:00:00"/>
    <s v="Northeast"/>
    <s v="Vermont"/>
    <s v="Burlington"/>
    <n v="56"/>
    <n v="786.24"/>
    <n v="0.39"/>
    <x v="1"/>
    <s v="Nike Mercurial Vapor 13 Academy MDS MG"/>
    <s v="CJ1292-703"/>
  </r>
  <r>
    <s v="NIKE"/>
    <n v="1185732"/>
    <d v="2021-03-10T00:00:00"/>
    <s v="Northeast"/>
    <s v="Vermont"/>
    <s v="Burlington"/>
    <n v="96"/>
    <n v="1280.6400000000001"/>
    <n v="0.46"/>
    <x v="1"/>
    <s v="Nike Air Max Impact"/>
    <s v="CI1396-004"/>
  </r>
  <r>
    <s v="NIKE"/>
    <n v="1185732"/>
    <d v="2021-04-11T00:00:00"/>
    <s v="Northeast"/>
    <s v="Vermont"/>
    <s v="Burlington"/>
    <n v="168"/>
    <n v="2620.8000000000002"/>
    <n v="0.52"/>
    <x v="1"/>
    <s v="Nike Classic Cortez"/>
    <s v="807471-103"/>
  </r>
  <r>
    <s v="NIKE"/>
    <n v="1185732"/>
    <d v="2021-04-11T00:00:00"/>
    <s v="Northeast"/>
    <s v="Vermont"/>
    <s v="Burlington"/>
    <n v="68"/>
    <n v="1118.5999999999999"/>
    <n v="0.47"/>
    <x v="1"/>
    <s v="Nike Air Max 90 Premium"/>
    <s v="CJ1794-600"/>
  </r>
  <r>
    <s v="NIKE"/>
    <n v="1185732"/>
    <d v="2021-04-11T00:00:00"/>
    <s v="Northeast"/>
    <s v="Vermont"/>
    <s v="Burlington"/>
    <n v="74"/>
    <n v="777"/>
    <n v="0.42"/>
    <x v="1"/>
    <s v="Nike Renew Run"/>
    <s v="CK6360-001"/>
  </r>
  <r>
    <s v="NIKE"/>
    <n v="1185732"/>
    <d v="2021-04-11T00:00:00"/>
    <s v="Northeast"/>
    <s v="Vermont"/>
    <s v="Burlington"/>
    <n v="50"/>
    <n v="600"/>
    <n v="0.4"/>
    <x v="1"/>
    <s v="Nike Air Max 270 Special Edition"/>
    <s v="CQ6549-001"/>
  </r>
  <r>
    <s v="NIKE"/>
    <n v="1185732"/>
    <d v="2021-04-11T00:00:00"/>
    <s v="Northeast"/>
    <s v="Vermont"/>
    <s v="Burlington"/>
    <n v="53"/>
    <n v="912.66"/>
    <n v="0.42"/>
    <x v="1"/>
    <s v="Nike React Metcon AMP"/>
    <s v="CN5501-046"/>
  </r>
  <r>
    <s v="NIKE"/>
    <n v="1185732"/>
    <d v="2021-04-11T00:00:00"/>
    <s v="Northeast"/>
    <s v="Vermont"/>
    <s v="Burlington"/>
    <n v="90"/>
    <n v="1425.6"/>
    <n v="0.44"/>
    <x v="1"/>
    <s v="Nike Air Force 1 Sage Low"/>
    <s v="AR5339-002"/>
  </r>
  <r>
    <s v="NIKE"/>
    <n v="1185732"/>
    <d v="2021-05-10T00:00:00"/>
    <s v="Northeast"/>
    <s v="Vermont"/>
    <s v="Burlington"/>
    <n v="177"/>
    <n v="4332.96"/>
    <n v="0.51"/>
    <x v="1"/>
    <s v="Nike Air Max Triax 96"/>
    <s v="CD2053-105"/>
  </r>
  <r>
    <s v="NIKE"/>
    <n v="1185732"/>
    <d v="2021-05-10T00:00:00"/>
    <s v="Northeast"/>
    <s v="Vermont"/>
    <s v="Burlington"/>
    <n v="94"/>
    <n v="1965.54"/>
    <n v="0.51"/>
    <x v="1"/>
    <s v="Nike Mercurial Vapor 13 Academy MDS TF"/>
    <s v="CJ1306-401"/>
  </r>
  <r>
    <s v="NIKE"/>
    <n v="1185732"/>
    <d v="2021-05-10T00:00:00"/>
    <s v="Northeast"/>
    <s v="Vermont"/>
    <s v="Burlington"/>
    <n v="96"/>
    <n v="1314.24"/>
    <n v="0.37"/>
    <x v="1"/>
    <s v="PG 3 NASA"/>
    <s v="CI2666-400"/>
  </r>
  <r>
    <s v="NIKE"/>
    <n v="1185732"/>
    <d v="2021-05-10T00:00:00"/>
    <s v="Northeast"/>
    <s v="Vermont"/>
    <s v="Burlington"/>
    <n v="83"/>
    <n v="1328"/>
    <n v="0.4"/>
    <x v="1"/>
    <s v="Nike Mercurial Vapor 13 Academy MDS IC"/>
    <s v="CJ1300-401"/>
  </r>
  <r>
    <s v="NIKE"/>
    <n v="1185732"/>
    <d v="2021-05-10T00:00:00"/>
    <s v="Northeast"/>
    <s v="Vermont"/>
    <s v="Burlington"/>
    <n v="91"/>
    <n v="1716.26"/>
    <n v="0.41"/>
    <x v="1"/>
    <s v="Nike Tiempo Legend 8 Club MG"/>
    <s v="AT6107-606"/>
  </r>
  <r>
    <s v="NIKE"/>
    <n v="1185732"/>
    <d v="2021-05-10T00:00:00"/>
    <s v="Northeast"/>
    <s v="Vermont"/>
    <s v="Burlington"/>
    <n v="120"/>
    <n v="2594.4"/>
    <n v="0.46"/>
    <x v="1"/>
    <s v="Nike Air Max 90"/>
    <s v="CI7395-100"/>
  </r>
  <r>
    <s v="NIKE"/>
    <n v="1185732"/>
    <d v="2021-06-12T00:00:00"/>
    <s v="Northeast"/>
    <s v="Vermont"/>
    <s v="Burlington"/>
    <n v="195"/>
    <n v="4490.8500000000004"/>
    <n v="0.49"/>
    <x v="1"/>
    <s v="Nike Air VaporMax Flyknit 2 LXX"/>
    <s v="AT5673-700"/>
  </r>
  <r>
    <s v="NIKE"/>
    <n v="1185732"/>
    <d v="2021-06-12T00:00:00"/>
    <s v="Northeast"/>
    <s v="Vermont"/>
    <s v="Burlington"/>
    <n v="120"/>
    <n v="2640"/>
    <n v="0.5"/>
    <x v="1"/>
    <s v="Nike Mercurial Superfly 7 Elite SE FG"/>
    <s v="CT1099-093"/>
  </r>
  <r>
    <s v="NIKE"/>
    <n v="1185732"/>
    <d v="2021-06-12T00:00:00"/>
    <s v="Northeast"/>
    <s v="Vermont"/>
    <s v="Burlington"/>
    <n v="104"/>
    <n v="1419.6"/>
    <n v="0.39"/>
    <x v="1"/>
    <s v="Nike Free RN 5.0 AW"/>
    <s v="BV7775-100"/>
  </r>
  <r>
    <s v="NIKE"/>
    <n v="1185732"/>
    <d v="2021-06-12T00:00:00"/>
    <s v="Northeast"/>
    <s v="Vermont"/>
    <s v="Burlington"/>
    <n v="102"/>
    <n v="1550.4"/>
    <n v="0.4"/>
    <x v="1"/>
    <s v="Air Jordan 1 Jester XX Low Laced"/>
    <s v="CI7815-602"/>
  </r>
  <r>
    <s v="NIKE"/>
    <n v="1185732"/>
    <d v="2021-06-12T00:00:00"/>
    <s v="Northeast"/>
    <s v="Vermont"/>
    <s v="Burlington"/>
    <n v="105"/>
    <n v="1894.2"/>
    <n v="0.41"/>
    <x v="1"/>
    <s v="Nike Metcon 5 Premium"/>
    <s v="CJ0818-146"/>
  </r>
  <r>
    <s v="NIKE"/>
    <n v="1185732"/>
    <d v="2021-06-12T00:00:00"/>
    <s v="Northeast"/>
    <s v="Vermont"/>
    <s v="Burlington"/>
    <n v="158"/>
    <n v="3483.9"/>
    <n v="0.45"/>
    <x v="1"/>
    <s v="Nike Free RN 5.0"/>
    <s v="CI1289-100"/>
  </r>
  <r>
    <s v="NIKE"/>
    <n v="1185732"/>
    <d v="2021-07-10T00:00:00"/>
    <s v="Northeast"/>
    <s v="Vermont"/>
    <s v="Burlington"/>
    <n v="209"/>
    <n v="4890.6000000000004"/>
    <n v="0.52"/>
    <x v="1"/>
    <s v="Nike Zoom Rival Fly"/>
    <s v="CD7287-003"/>
  </r>
  <r>
    <s v="NIKE"/>
    <n v="1185732"/>
    <d v="2021-07-10T00:00:00"/>
    <s v="Northeast"/>
    <s v="Vermont"/>
    <s v="Burlington"/>
    <n v="145"/>
    <n v="3045"/>
    <n v="0.5"/>
    <x v="1"/>
    <s v="Nike SB Zoom Stefan Janoski Canvas RM"/>
    <s v="AR7718-001"/>
  </r>
  <r>
    <s v="NIKE"/>
    <n v="1185732"/>
    <d v="2021-07-10T00:00:00"/>
    <s v="Northeast"/>
    <s v="Vermont"/>
    <s v="Burlington"/>
    <n v="109"/>
    <n v="1330.89"/>
    <n v="0.37"/>
    <x v="1"/>
    <s v="Nike Tiempo Legend 8 Academy IC"/>
    <s v="AT6099-606"/>
  </r>
  <r>
    <s v="NIKE"/>
    <n v="1185732"/>
    <d v="2021-07-10T00:00:00"/>
    <s v="Northeast"/>
    <s v="Vermont"/>
    <s v="Burlington"/>
    <n v="96"/>
    <n v="1451.52"/>
    <n v="0.42"/>
    <x v="1"/>
    <s v="Nike SB Bruin High"/>
    <s v="923112-001"/>
  </r>
  <r>
    <s v="NIKE"/>
    <n v="1185732"/>
    <d v="2021-07-10T00:00:00"/>
    <s v="Northeast"/>
    <s v="Vermont"/>
    <s v="Burlington"/>
    <n v="114"/>
    <n v="1689.48"/>
    <n v="0.38"/>
    <x v="1"/>
    <s v="PG 3"/>
    <s v="AO2607-401"/>
  </r>
  <r>
    <s v="NIKE"/>
    <n v="1185732"/>
    <d v="2021-07-10T00:00:00"/>
    <s v="Northeast"/>
    <s v="Vermont"/>
    <s v="Burlington"/>
    <n v="175"/>
    <n v="4030.25"/>
    <n v="0.47"/>
    <x v="1"/>
    <s v="Nike Free TR Ultra"/>
    <s v="AO3424-001"/>
  </r>
  <r>
    <s v="NIKE"/>
    <n v="1185732"/>
    <d v="2021-08-11T00:00:00"/>
    <s v="Northeast"/>
    <s v="Vermont"/>
    <s v="Burlington"/>
    <n v="215"/>
    <n v="4605.3"/>
    <n v="0.51"/>
    <x v="1"/>
    <s v="Nike PhantomVNM Club FG"/>
    <s v="AO0577-717"/>
  </r>
  <r>
    <s v="NIKE"/>
    <n v="1185732"/>
    <d v="2021-08-11T00:00:00"/>
    <s v="Northeast"/>
    <s v="Vermont"/>
    <s v="Burlington"/>
    <n v="149"/>
    <n v="3331.64"/>
    <n v="0.52"/>
    <x v="1"/>
    <s v="Nike MX-720-818"/>
    <s v="BQ5972-001"/>
  </r>
  <r>
    <s v="NIKE"/>
    <n v="1185732"/>
    <d v="2021-08-11T00:00:00"/>
    <s v="Northeast"/>
    <s v="Vermont"/>
    <s v="Burlington"/>
    <n v="116"/>
    <n v="1538.16"/>
    <n v="0.39"/>
    <x v="1"/>
    <s v="Air Jordan 7 Retro"/>
    <s v="313358-006"/>
  </r>
  <r>
    <s v="NIKE"/>
    <n v="1185732"/>
    <d v="2021-08-11T00:00:00"/>
    <s v="Northeast"/>
    <s v="Vermont"/>
    <s v="Burlington"/>
    <n v="85"/>
    <n v="1428"/>
    <n v="0.42"/>
    <x v="1"/>
    <s v="Nike SFB Gen 2 20cm (approx.)"/>
    <s v="922474-001"/>
  </r>
  <r>
    <s v="NIKE"/>
    <n v="1185732"/>
    <d v="2021-08-11T00:00:00"/>
    <s v="Northeast"/>
    <s v="Vermont"/>
    <s v="Burlington"/>
    <n v="72"/>
    <n v="1207.44"/>
    <n v="0.39"/>
    <x v="1"/>
    <s v="Nike Mercurial Superfly 7 Elite MDS FG"/>
    <s v="BQ5469-703"/>
  </r>
  <r>
    <s v="NIKE"/>
    <n v="1185732"/>
    <d v="2021-08-11T00:00:00"/>
    <s v="Northeast"/>
    <s v="Vermont"/>
    <s v="Burlington"/>
    <n v="136"/>
    <n v="2573.12"/>
    <n v="0.43"/>
    <x v="1"/>
    <s v="Nike Epic Phantom React"/>
    <s v="CI1290-100"/>
  </r>
  <r>
    <s v="NIKE"/>
    <n v="1185732"/>
    <d v="2021-09-10T00:00:00"/>
    <s v="Northeast"/>
    <s v="Vermont"/>
    <s v="Burlington"/>
    <n v="179"/>
    <n v="3859.24"/>
    <n v="0.49"/>
    <x v="1"/>
    <s v="Nike Air Max 720 SE"/>
    <s v="BV6484-002"/>
  </r>
  <r>
    <s v="NIKE"/>
    <n v="1185732"/>
    <d v="2021-09-10T00:00:00"/>
    <s v="Northeast"/>
    <s v="Vermont"/>
    <s v="Burlington"/>
    <n v="111"/>
    <n v="2377.62"/>
    <n v="0.51"/>
    <x v="1"/>
    <s v="Nike Air Huarache Ultra"/>
    <s v="885118-001"/>
  </r>
  <r>
    <s v="NIKE"/>
    <n v="1185732"/>
    <d v="2021-09-10T00:00:00"/>
    <s v="Northeast"/>
    <s v="Vermont"/>
    <s v="Burlington"/>
    <n v="72"/>
    <n v="1209.5999999999999"/>
    <n v="0.42"/>
    <x v="1"/>
    <s v="Nike Wildhorse 6"/>
    <s v="BV7099-400"/>
  </r>
  <r>
    <s v="NIKE"/>
    <n v="1185732"/>
    <d v="2021-09-10T00:00:00"/>
    <s v="Northeast"/>
    <s v="Vermont"/>
    <s v="Burlington"/>
    <n v="66"/>
    <n v="924"/>
    <n v="0.4"/>
    <x v="1"/>
    <s v="Nike Air Max 270 React SE"/>
    <s v="BV3387-400"/>
  </r>
  <r>
    <s v="NIKE"/>
    <n v="1185732"/>
    <d v="2021-09-10T00:00:00"/>
    <s v="Northeast"/>
    <s v="Vermont"/>
    <s v="Burlington"/>
    <n v="68"/>
    <n v="1207.68"/>
    <n v="0.37"/>
    <x v="1"/>
    <s v="Nike Benassi JDI BETRUE"/>
    <s v="CD2717-001"/>
  </r>
  <r>
    <s v="NIKE"/>
    <n v="1185732"/>
    <d v="2021-09-10T00:00:00"/>
    <s v="Northeast"/>
    <s v="Vermont"/>
    <s v="Burlington"/>
    <n v="93"/>
    <n v="1925.1"/>
    <n v="0.46"/>
    <x v="1"/>
    <s v="Nike Zoom Rise"/>
    <s v="BQ5467-101"/>
  </r>
  <r>
    <s v="NIKE"/>
    <n v="1185732"/>
    <d v="2021-10-12T00:00:00"/>
    <s v="Northeast"/>
    <s v="Vermont"/>
    <s v="Burlington"/>
    <n v="157"/>
    <n v="3246.76"/>
    <n v="0.47"/>
    <x v="1"/>
    <s v="Nike Tiempo Legend 8 Club IC"/>
    <s v="AT6110-004"/>
  </r>
  <r>
    <s v="NIKE"/>
    <n v="1185732"/>
    <d v="2021-10-12T00:00:00"/>
    <s v="Northeast"/>
    <s v="Vermont"/>
    <s v="Burlington"/>
    <n v="99"/>
    <n v="2134.44"/>
    <n v="0.49"/>
    <x v="1"/>
    <s v="Nike Air Max 2017"/>
    <s v="849560-001"/>
  </r>
  <r>
    <s v="NIKE"/>
    <n v="1185732"/>
    <d v="2021-10-12T00:00:00"/>
    <s v="Northeast"/>
    <s v="Vermont"/>
    <s v="Burlington"/>
    <n v="66"/>
    <n v="976.8"/>
    <n v="0.37"/>
    <x v="1"/>
    <s v="Nike Flex RN 2018"/>
    <s v="AA7408-008"/>
  </r>
  <r>
    <s v="NIKE"/>
    <n v="1185732"/>
    <d v="2021-10-12T00:00:00"/>
    <s v="Northeast"/>
    <s v="Vermont"/>
    <s v="Burlington"/>
    <n v="61"/>
    <n v="1038.22"/>
    <n v="0.37"/>
    <x v="1"/>
    <s v="NikeCourt Royale AC"/>
    <s v="BQ9138-601"/>
  </r>
  <r>
    <s v="NIKE"/>
    <n v="1185732"/>
    <d v="2021-10-12T00:00:00"/>
    <s v="Northeast"/>
    <s v="Vermont"/>
    <s v="Burlington"/>
    <n v="58"/>
    <n v="1180.3"/>
    <n v="0.37"/>
    <x v="1"/>
    <s v="Jordan Air Latitude 720"/>
    <s v="AV5187-602"/>
  </r>
  <r>
    <s v="NIKE"/>
    <n v="1185732"/>
    <d v="2021-10-12T00:00:00"/>
    <s v="Northeast"/>
    <s v="Vermont"/>
    <s v="Burlington"/>
    <n v="90"/>
    <n v="2235.6"/>
    <n v="0.46"/>
    <x v="1"/>
    <s v="Nike Phantom Vision 2 Club Dynamic Fit TF"/>
    <s v="CD4173-606"/>
  </r>
  <r>
    <s v="NIKE"/>
    <n v="1185732"/>
    <d v="2021-11-11T00:00:00"/>
    <s v="Northeast"/>
    <s v="Vermont"/>
    <s v="Burlington"/>
    <n v="140"/>
    <n v="3780"/>
    <n v="0.5"/>
    <x v="1"/>
    <s v="Nike Air Force 1 '07 SE"/>
    <s v="AA0287-002"/>
  </r>
  <r>
    <s v="NIKE"/>
    <n v="1185732"/>
    <d v="2021-11-11T00:00:00"/>
    <s v="Northeast"/>
    <s v="Vermont"/>
    <s v="Burlington"/>
    <n v="98"/>
    <n v="2256.94"/>
    <n v="0.49"/>
    <x v="1"/>
    <s v="Nike Zoom Fly 3 Premium"/>
    <s v="BV7756-001"/>
  </r>
  <r>
    <s v="NIKE"/>
    <n v="1185732"/>
    <d v="2021-11-11T00:00:00"/>
    <s v="Northeast"/>
    <s v="Vermont"/>
    <s v="Burlington"/>
    <n v="102"/>
    <n v="1736.04"/>
    <n v="0.37"/>
    <x v="1"/>
    <s v="Nike SB Alleyoop"/>
    <s v="CJ0882-001"/>
  </r>
  <r>
    <s v="NIKE"/>
    <n v="1185732"/>
    <d v="2021-11-11T00:00:00"/>
    <s v="Northeast"/>
    <s v="Vermont"/>
    <s v="Burlington"/>
    <n v="96"/>
    <n v="1572.48"/>
    <n v="0.39"/>
    <x v="1"/>
    <s v="Nike Mercurial Vapor 13 Elite SE FG"/>
    <s v="CD6720-808"/>
  </r>
  <r>
    <s v="NIKE"/>
    <n v="1185732"/>
    <d v="2021-11-11T00:00:00"/>
    <s v="Northeast"/>
    <s v="Vermont"/>
    <s v="Burlington"/>
    <n v="91"/>
    <n v="1774.5"/>
    <n v="0.39"/>
    <x v="1"/>
    <s v="Nike Air VaporMax 2019"/>
    <s v="AR6632-603"/>
  </r>
  <r>
    <s v="NIKE"/>
    <n v="1185732"/>
    <d v="2021-11-11T00:00:00"/>
    <s v="Northeast"/>
    <s v="Vermont"/>
    <s v="Burlington"/>
    <n v="128"/>
    <n v="3429.12"/>
    <n v="0.47"/>
    <x v="1"/>
    <s v="Nike Air Zoom Structure 22"/>
    <s v="AA1640-002"/>
  </r>
  <r>
    <s v="NIKE"/>
    <n v="1185732"/>
    <d v="2021-12-10T00:00:00"/>
    <s v="Northeast"/>
    <s v="Vermont"/>
    <s v="Burlington"/>
    <n v="186"/>
    <n v="4285.4399999999996"/>
    <n v="0.48"/>
    <x v="1"/>
    <s v="NikeCourt Air Zoom Vapor X"/>
    <s v="AA8027-109"/>
  </r>
  <r>
    <s v="NIKE"/>
    <n v="1185732"/>
    <d v="2021-12-10T00:00:00"/>
    <s v="Northeast"/>
    <s v="Vermont"/>
    <s v="Burlington"/>
    <n v="132"/>
    <n v="2760.12"/>
    <n v="0.51"/>
    <x v="1"/>
    <s v="LeBron Soldier 13 SFG"/>
    <s v="AR4225-100"/>
  </r>
  <r>
    <s v="NIKE"/>
    <n v="1185732"/>
    <d v="2021-12-10T00:00:00"/>
    <s v="Northeast"/>
    <s v="Vermont"/>
    <s v="Burlington"/>
    <n v="131"/>
    <n v="2305.6"/>
    <n v="0.4"/>
    <x v="1"/>
    <s v="Air Jordan 13 Retro"/>
    <s v="414571-030"/>
  </r>
  <r>
    <s v="NIKE"/>
    <n v="1185732"/>
    <d v="2021-12-10T00:00:00"/>
    <s v="Northeast"/>
    <s v="Vermont"/>
    <s v="Burlington"/>
    <n v="101"/>
    <n v="1866.48"/>
    <n v="0.42"/>
    <x v="1"/>
    <s v="Nike React Element 55 Premium"/>
    <s v="CD6964-002"/>
  </r>
  <r>
    <s v="NIKE"/>
    <n v="1185732"/>
    <d v="2021-12-10T00:00:00"/>
    <s v="Northeast"/>
    <s v="Vermont"/>
    <s v="Burlington"/>
    <n v="104"/>
    <n v="2096.64"/>
    <n v="0.42"/>
    <x v="1"/>
    <s v="Nike Zoom Pegasus Turbo 2"/>
    <s v="CN7383-300"/>
  </r>
  <r>
    <s v="NIKE"/>
    <n v="1185732"/>
    <d v="2021-12-10T00:00:00"/>
    <s v="Northeast"/>
    <s v="Vermont"/>
    <s v="Burlington"/>
    <n v="145"/>
    <n v="4089"/>
    <n v="0.47"/>
    <x v="1"/>
    <s v="Nike Air Max 97"/>
    <s v="CI7388-600"/>
  </r>
  <r>
    <s v="NIKE"/>
    <n v="1185732"/>
    <d v="2021-01-21T00:00:00"/>
    <s v="Northeast"/>
    <s v="Vermont"/>
    <s v="Burlington"/>
    <n v="173"/>
    <n v="2529.2600000000002"/>
    <n v="0.43"/>
    <x v="1"/>
    <s v="Nike Free RN Flyknit 3.0"/>
    <s v="BV7782-001"/>
  </r>
  <r>
    <s v="NIKE"/>
    <n v="1185732"/>
    <d v="2021-01-21T00:00:00"/>
    <s v="Northeast"/>
    <s v="Vermont"/>
    <s v="Burlington"/>
    <n v="111"/>
    <n v="1861.47"/>
    <n v="0.43"/>
    <x v="1"/>
    <s v="Nike Air Force 1 GORE-TEX ®"/>
    <s v="CK2630-001"/>
  </r>
  <r>
    <s v="NIKE"/>
    <n v="1185732"/>
    <d v="2021-01-21T00:00:00"/>
    <s v="Northeast"/>
    <s v="Vermont"/>
    <s v="Burlington"/>
    <n v="101"/>
    <n v="1018.08"/>
    <n v="0.36"/>
    <x v="1"/>
    <s v="Nike Air Zoom Pegasus 36"/>
    <s v="CN6867-001"/>
  </r>
  <r>
    <s v="NIKE"/>
    <n v="1185732"/>
    <d v="2021-01-21T00:00:00"/>
    <s v="Northeast"/>
    <s v="Vermont"/>
    <s v="Burlington"/>
    <n v="60"/>
    <n v="691.2"/>
    <n v="0.32"/>
    <x v="1"/>
    <s v="Nike Phantom Venom Academy TF"/>
    <s v="AO0571-606"/>
  </r>
  <r>
    <s v="NIKE"/>
    <n v="1185732"/>
    <d v="2021-01-21T00:00:00"/>
    <s v="Northeast"/>
    <s v="Vermont"/>
    <s v="Burlington"/>
    <n v="74"/>
    <n v="1050.06"/>
    <n v="0.33"/>
    <x v="1"/>
    <s v="Kyrie 4"/>
    <s v="943806-602"/>
  </r>
  <r>
    <s v="NIKE"/>
    <n v="1185732"/>
    <d v="2021-01-21T00:00:00"/>
    <s v="Northeast"/>
    <s v="Vermont"/>
    <s v="Burlington"/>
    <n v="101"/>
    <n v="1414"/>
    <n v="0.4"/>
    <x v="1"/>
    <s v="Nike Metcon 4 XD Patch"/>
    <s v="BQ7978-001"/>
  </r>
  <r>
    <s v="NIKE"/>
    <n v="1185732"/>
    <d v="2021-02-19T00:00:00"/>
    <s v="Northeast"/>
    <s v="Vermont"/>
    <s v="Burlington"/>
    <n v="186"/>
    <n v="2782.56"/>
    <n v="0.44"/>
    <x v="1"/>
    <s v="NikeCourt Royale SL"/>
    <s v="844896-002"/>
  </r>
  <r>
    <s v="NIKE"/>
    <n v="1185732"/>
    <d v="2021-02-19T00:00:00"/>
    <s v="Northeast"/>
    <s v="Vermont"/>
    <s v="Burlington"/>
    <n v="85"/>
    <n v="1352.35"/>
    <n v="0.43"/>
    <x v="1"/>
    <s v="Nike React Metcon"/>
    <s v="BQ6046-010"/>
  </r>
  <r>
    <s v="NIKE"/>
    <n v="1185732"/>
    <d v="2021-02-19T00:00:00"/>
    <s v="Northeast"/>
    <s v="Vermont"/>
    <s v="Burlington"/>
    <n v="96"/>
    <n v="1011.84"/>
    <n v="0.34"/>
    <x v="1"/>
    <s v="Nike Phantom Vision 2 Academy Dynamic Fit TF"/>
    <s v="CD4172-606"/>
  </r>
  <r>
    <s v="NIKE"/>
    <n v="1185732"/>
    <d v="2021-02-19T00:00:00"/>
    <s v="Northeast"/>
    <s v="New Hampshire"/>
    <s v="Manchester"/>
    <n v="68"/>
    <n v="716.72"/>
    <n v="0.34"/>
    <x v="1"/>
    <s v="Nike ZoomX Vista Grind SP"/>
    <s v="CT5770-300"/>
  </r>
  <r>
    <s v="NIKE"/>
    <n v="1185732"/>
    <d v="2021-02-19T00:00:00"/>
    <s v="Northeast"/>
    <s v="New Hampshire"/>
    <s v="Manchester"/>
    <n v="96"/>
    <n v="1298.8800000000001"/>
    <n v="0.33"/>
    <x v="1"/>
    <s v="Nike Air Max 90"/>
    <s v="CU3004-176"/>
  </r>
  <r>
    <s v="NIKE"/>
    <n v="1185732"/>
    <d v="2021-02-19T00:00:00"/>
    <s v="Northeast"/>
    <s v="New Hampshire"/>
    <s v="Manchester"/>
    <n v="124"/>
    <n v="1785.6"/>
    <n v="0.4"/>
    <x v="1"/>
    <s v="Nike Air Max 270 React"/>
    <s v="CI3899-200"/>
  </r>
  <r>
    <s v="NIKE"/>
    <n v="1185732"/>
    <d v="2021-03-17T00:00:00"/>
    <s v="Northeast"/>
    <s v="New Hampshire"/>
    <s v="Manchester"/>
    <n v="188"/>
    <n v="3372.72"/>
    <n v="0.46"/>
    <x v="1"/>
    <s v="Nike Zoom Fly SP Fast"/>
    <s v="BV0389-001"/>
  </r>
  <r>
    <s v="NIKE"/>
    <n v="1185732"/>
    <d v="2021-03-17T00:00:00"/>
    <s v="Northeast"/>
    <s v="New Hampshire"/>
    <s v="Manchester"/>
    <n v="88"/>
    <n v="1457.28"/>
    <n v="0.46"/>
    <x v="1"/>
    <s v="Nike Drop-Type"/>
    <s v="CQ0989-002"/>
  </r>
  <r>
    <s v="NIKE"/>
    <n v="1185732"/>
    <d v="2021-03-17T00:00:00"/>
    <s v="Northeast"/>
    <s v="New Hampshire"/>
    <s v="Manchester"/>
    <n v="105"/>
    <n v="1142.4000000000001"/>
    <n v="0.34"/>
    <x v="1"/>
    <s v="Nike Air Max 98 SE"/>
    <s v="CI7379-400"/>
  </r>
  <r>
    <s v="NIKE"/>
    <n v="1185732"/>
    <d v="2021-03-17T00:00:00"/>
    <s v="Northeast"/>
    <s v="New Hampshire"/>
    <s v="Manchester"/>
    <n v="45"/>
    <n v="549.45000000000005"/>
    <n v="0.37"/>
    <x v="1"/>
    <s v="Nike Zoom Rival Fly 2"/>
    <s v="CN6881-300"/>
  </r>
  <r>
    <s v="NIKE"/>
    <n v="1185732"/>
    <d v="2021-03-17T00:00:00"/>
    <s v="Northeast"/>
    <s v="New Hampshire"/>
    <s v="Manchester"/>
    <n v="60"/>
    <n v="930.6"/>
    <n v="0.33"/>
    <x v="1"/>
    <s v="Nike MX-720-818"/>
    <s v="CI3869-500"/>
  </r>
  <r>
    <s v="NIKE"/>
    <n v="1185732"/>
    <d v="2021-03-17T00:00:00"/>
    <s v="Northeast"/>
    <s v="New Hampshire"/>
    <s v="Manchester"/>
    <n v="99"/>
    <n v="1354.32"/>
    <n v="0.38"/>
    <x v="1"/>
    <s v="Nike Blazer Low LE"/>
    <s v="AV9370-001"/>
  </r>
  <r>
    <s v="NIKE"/>
    <n v="1185732"/>
    <d v="2021-04-18T00:00:00"/>
    <s v="Northeast"/>
    <s v="New Hampshire"/>
    <s v="Manchester"/>
    <n v="187"/>
    <n v="2591.8200000000002"/>
    <n v="0.42"/>
    <x v="1"/>
    <s v="Nike Zoom Pegasus Turbo 2 Rise"/>
    <s v="BV1134-001"/>
  </r>
  <r>
    <s v="NIKE"/>
    <n v="1185732"/>
    <d v="2021-04-18T00:00:00"/>
    <s v="Northeast"/>
    <s v="New Hampshire"/>
    <s v="Manchester"/>
    <n v="85"/>
    <n v="1356.6"/>
    <n v="0.42"/>
    <x v="1"/>
    <s v="Nike Air Max 98"/>
    <s v="CT1531-001"/>
  </r>
  <r>
    <s v="NIKE"/>
    <n v="1185732"/>
    <d v="2021-04-18T00:00:00"/>
    <s v="Northeast"/>
    <s v="New Hampshire"/>
    <s v="Manchester"/>
    <n v="80"/>
    <n v="707.2"/>
    <n v="0.34"/>
    <x v="1"/>
    <s v="Nike Air Max Dia SE"/>
    <s v="AR7410-603"/>
  </r>
  <r>
    <s v="NIKE"/>
    <n v="1185732"/>
    <d v="2021-04-18T00:00:00"/>
    <s v="Northeast"/>
    <s v="New Hampshire"/>
    <s v="Manchester"/>
    <n v="53"/>
    <n v="593.6"/>
    <n v="0.32"/>
    <x v="1"/>
    <s v="Nike Mercurial Superfly 7 Academy MDS TF"/>
    <s v="BQ5435-401"/>
  </r>
  <r>
    <s v="NIKE"/>
    <n v="1185732"/>
    <d v="2021-04-18T00:00:00"/>
    <s v="Northeast"/>
    <s v="New Hampshire"/>
    <s v="Manchester"/>
    <n v="61"/>
    <n v="805.2"/>
    <n v="0.33"/>
    <x v="1"/>
    <s v="Nike Tanjun"/>
    <s v="812655-011"/>
  </r>
  <r>
    <s v="NIKE"/>
    <n v="1185732"/>
    <d v="2021-04-18T00:00:00"/>
    <s v="Northeast"/>
    <s v="New Hampshire"/>
    <s v="Manchester"/>
    <n v="101"/>
    <n v="1233.21"/>
    <n v="0.37"/>
    <x v="1"/>
    <s v="Nike Air Max 90"/>
    <s v="325213-139"/>
  </r>
  <r>
    <s v="NIKE"/>
    <n v="1185732"/>
    <d v="2021-05-17T00:00:00"/>
    <s v="Northeast"/>
    <s v="New Hampshire"/>
    <s v="Manchester"/>
    <n v="196"/>
    <n v="3961.16"/>
    <n v="0.43"/>
    <x v="1"/>
    <s v="Nike Air Max 720 BETRUE"/>
    <s v="CJ5472-900"/>
  </r>
  <r>
    <s v="NIKE"/>
    <n v="1185732"/>
    <d v="2021-05-17T00:00:00"/>
    <s v="Northeast"/>
    <s v="New Hampshire"/>
    <s v="Manchester"/>
    <n v="93"/>
    <n v="1599.6"/>
    <n v="0.43"/>
    <x v="1"/>
    <s v="Nike Odyssey React"/>
    <s v="AO9820-001"/>
  </r>
  <r>
    <s v="NIKE"/>
    <n v="1185732"/>
    <d v="2021-05-17T00:00:00"/>
    <s v="Northeast"/>
    <s v="New Hampshire"/>
    <s v="Manchester"/>
    <n v="101"/>
    <n v="1442.28"/>
    <n v="0.34"/>
    <x v="1"/>
    <s v="Nike Legend React"/>
    <s v="AA1626-602"/>
  </r>
  <r>
    <s v="NIKE"/>
    <n v="1185732"/>
    <d v="2021-05-17T00:00:00"/>
    <s v="Northeast"/>
    <s v="New Hampshire"/>
    <s v="Manchester"/>
    <n v="91"/>
    <n v="1268.54"/>
    <n v="0.34"/>
    <x v="1"/>
    <s v="Nike Air Zoom Winflo 6"/>
    <s v="AQ8228-102"/>
  </r>
  <r>
    <s v="NIKE"/>
    <n v="1185732"/>
    <d v="2021-05-17T00:00:00"/>
    <s v="Northeast"/>
    <s v="New Hampshire"/>
    <s v="Manchester"/>
    <n v="90"/>
    <n v="1497.6"/>
    <n v="0.32"/>
    <x v="1"/>
    <s v="Nike Air Zoom Vomero 14"/>
    <s v="AH7858-010"/>
  </r>
  <r>
    <s v="NIKE"/>
    <n v="1185732"/>
    <d v="2021-05-17T00:00:00"/>
    <s v="Northeast"/>
    <s v="New Hampshire"/>
    <s v="Manchester"/>
    <n v="140"/>
    <n v="2511.6"/>
    <n v="0.39"/>
    <x v="1"/>
    <s v="Nike Air VaporMax SE"/>
    <s v="CI1246-302"/>
  </r>
  <r>
    <s v="NIKE"/>
    <n v="1185732"/>
    <d v="2021-06-19T00:00:00"/>
    <s v="Northeast"/>
    <s v="New Hampshire"/>
    <s v="Manchester"/>
    <n v="216"/>
    <n v="4371.84"/>
    <n v="0.46"/>
    <x v="1"/>
    <s v="Nike Mercurial Superfly 7 Academy MDS IC"/>
    <s v="BQ5430-401"/>
  </r>
  <r>
    <s v="NIKE"/>
    <n v="1185732"/>
    <d v="2021-06-19T00:00:00"/>
    <s v="Northeast"/>
    <s v="New Hampshire"/>
    <s v="Manchester"/>
    <n v="140"/>
    <n v="2632"/>
    <n v="0.47"/>
    <x v="1"/>
    <s v="NikeCourt Air Max Wildcard"/>
    <s v="AO7353-105"/>
  </r>
  <r>
    <s v="NIKE"/>
    <n v="1185732"/>
    <d v="2021-06-19T00:00:00"/>
    <s v="Northeast"/>
    <s v="New Hampshire"/>
    <s v="Manchester"/>
    <n v="109"/>
    <n v="1687.32"/>
    <n v="0.36"/>
    <x v="1"/>
    <s v="Nike Air Max 98"/>
    <s v="CI3709-001"/>
  </r>
  <r>
    <s v="NIKE"/>
    <n v="1185732"/>
    <d v="2021-06-19T00:00:00"/>
    <s v="Northeast"/>
    <s v="New Hampshire"/>
    <s v="Manchester"/>
    <n v="104"/>
    <n v="1308.32"/>
    <n v="0.34"/>
    <x v="1"/>
    <s v="Nike SB Zoom Stefan Janoski Mid RM"/>
    <s v="AT7324-001"/>
  </r>
  <r>
    <s v="NIKE"/>
    <n v="1185732"/>
    <d v="2021-06-19T00:00:00"/>
    <s v="Northeast"/>
    <s v="New Hampshire"/>
    <s v="Manchester"/>
    <n v="114"/>
    <n v="1982.46"/>
    <n v="0.37"/>
    <x v="1"/>
    <s v="NikeCourt Air Zoom Zero"/>
    <s v="AA8022-107"/>
  </r>
  <r>
    <s v="NIKE"/>
    <n v="1185732"/>
    <d v="2021-06-19T00:00:00"/>
    <s v="Northeast"/>
    <s v="New Hampshire"/>
    <s v="Manchester"/>
    <n v="162"/>
    <n v="3402"/>
    <n v="0.42"/>
    <x v="1"/>
    <s v="Nike x Olivia Kim Air Footscape"/>
    <s v="CK3321-100"/>
  </r>
  <r>
    <s v="NIKE"/>
    <n v="1185732"/>
    <d v="2021-07-17T00:00:00"/>
    <s v="Northeast"/>
    <s v="New Hampshire"/>
    <s v="Manchester"/>
    <n v="224"/>
    <n v="4609.92"/>
    <n v="0.42"/>
    <x v="1"/>
    <s v="Nike M2K Tekno"/>
    <s v="AO3108-018"/>
  </r>
  <r>
    <s v="NIKE"/>
    <n v="1185732"/>
    <d v="2021-07-17T00:00:00"/>
    <s v="Northeast"/>
    <s v="New Hampshire"/>
    <s v="Manchester"/>
    <n v="149"/>
    <n v="3081.32"/>
    <n v="0.44"/>
    <x v="1"/>
    <s v="PG 3"/>
    <s v="AO2607-401"/>
  </r>
  <r>
    <s v="NIKE"/>
    <n v="1185732"/>
    <d v="2021-07-17T00:00:00"/>
    <s v="Northeast"/>
    <s v="New Hampshire"/>
    <s v="Manchester"/>
    <n v="128"/>
    <n v="1704.96"/>
    <n v="0.36"/>
    <x v="1"/>
    <s v="Air Jordan 5 Retro"/>
    <s v="CN2932-100"/>
  </r>
  <r>
    <s v="NIKE"/>
    <n v="1185732"/>
    <d v="2021-07-17T00:00:00"/>
    <s v="Northeast"/>
    <s v="New Hampshire"/>
    <s v="Manchester"/>
    <n v="107"/>
    <n v="1460.55"/>
    <n v="0.35"/>
    <x v="1"/>
    <s v="Nike Air Max Dia NRG"/>
    <s v="CQ2503-900"/>
  </r>
  <r>
    <s v="NIKE"/>
    <n v="1185732"/>
    <d v="2021-07-17T00:00:00"/>
    <s v="Northeast"/>
    <s v="New Hampshire"/>
    <s v="Manchester"/>
    <n v="119"/>
    <n v="2069.41"/>
    <n v="0.37"/>
    <x v="1"/>
    <s v="Nike Mercurial Vapor 13 Elite FG"/>
    <s v="AQ4176-049"/>
  </r>
  <r>
    <s v="NIKE"/>
    <n v="1185732"/>
    <d v="2021-07-17T00:00:00"/>
    <s v="Northeast"/>
    <s v="New Hampshire"/>
    <s v="Manchester"/>
    <n v="163"/>
    <n v="3064.4"/>
    <n v="0.4"/>
    <x v="1"/>
    <s v="Nike Air Max 720"/>
    <s v="AR9293-603"/>
  </r>
  <r>
    <s v="NIKE"/>
    <n v="1185732"/>
    <d v="2021-08-18T00:00:00"/>
    <s v="Northeast"/>
    <s v="New Hampshire"/>
    <s v="Manchester"/>
    <n v="203"/>
    <n v="4482.24"/>
    <n v="0.46"/>
    <x v="1"/>
    <s v="Nike Zoom KD12"/>
    <s v="AR4229-003"/>
  </r>
  <r>
    <s v="NIKE"/>
    <n v="1185732"/>
    <d v="2021-08-18T00:00:00"/>
    <s v="Northeast"/>
    <s v="New Hampshire"/>
    <s v="Manchester"/>
    <n v="135"/>
    <n v="2474.5500000000002"/>
    <n v="0.47"/>
    <x v="1"/>
    <s v="Air Jordan 7 Retro"/>
    <s v="313358-006"/>
  </r>
  <r>
    <s v="NIKE"/>
    <n v="1185732"/>
    <d v="2021-08-18T00:00:00"/>
    <s v="Northeast"/>
    <s v="New Hampshire"/>
    <s v="Manchester"/>
    <n v="113"/>
    <n v="1542.45"/>
    <n v="0.35"/>
    <x v="1"/>
    <s v="Nike Mercurial Superfly 7 Academy IC"/>
    <s v="AT7975-606"/>
  </r>
  <r>
    <s v="NIKE"/>
    <n v="1185732"/>
    <d v="2021-08-18T00:00:00"/>
    <s v="Northeast"/>
    <s v="New Hampshire"/>
    <s v="Manchester"/>
    <n v="88"/>
    <n v="1182.72"/>
    <n v="0.32"/>
    <x v="1"/>
    <s v="Nike Air Zoom Pegasus 36 FlyEase"/>
    <s v="BV0614-005"/>
  </r>
  <r>
    <s v="NIKE"/>
    <n v="1185732"/>
    <d v="2021-08-18T00:00:00"/>
    <s v="Northeast"/>
    <s v="New Hampshire"/>
    <s v="Manchester"/>
    <n v="80"/>
    <n v="1188"/>
    <n v="0.33"/>
    <x v="1"/>
    <s v="Nike Daybreak"/>
    <s v="CQ7620-001"/>
  </r>
  <r>
    <s v="NIKE"/>
    <n v="1185732"/>
    <d v="2021-08-18T00:00:00"/>
    <s v="Northeast"/>
    <s v="New Hampshire"/>
    <s v="Manchester"/>
    <n v="145"/>
    <n v="2467.9"/>
    <n v="0.37"/>
    <x v="1"/>
    <s v="Nike P-6000 Icon Clash"/>
    <s v="BV1021-007"/>
  </r>
  <r>
    <s v="NIKE"/>
    <n v="1185732"/>
    <d v="2021-09-17T00:00:00"/>
    <s v="Northeast"/>
    <s v="New Hampshire"/>
    <s v="Manchester"/>
    <n v="193"/>
    <n v="4330.92"/>
    <n v="0.44"/>
    <x v="1"/>
    <s v="Nike Mercurial Superfly 7 Elite FG"/>
    <s v="AQ4174-049"/>
  </r>
  <r>
    <s v="NIKE"/>
    <n v="1185732"/>
    <d v="2021-09-17T00:00:00"/>
    <s v="Northeast"/>
    <s v="New Hampshire"/>
    <s v="Manchester"/>
    <n v="116"/>
    <n v="2094.96"/>
    <n v="0.42"/>
    <x v="1"/>
    <s v="Nike SB Chron Solarsoft Premium"/>
    <s v="CK0980-002"/>
  </r>
  <r>
    <s v="NIKE"/>
    <n v="1185732"/>
    <d v="2021-09-17T00:00:00"/>
    <s v="Northeast"/>
    <s v="New Hampshire"/>
    <s v="Manchester"/>
    <n v="78"/>
    <n v="1106.82"/>
    <n v="0.33"/>
    <x v="1"/>
    <s v="Nike Tiempo Legend 8 Club TF"/>
    <s v="AT6109-606"/>
  </r>
  <r>
    <s v="NIKE"/>
    <n v="1185732"/>
    <d v="2021-09-17T00:00:00"/>
    <s v="Northeast"/>
    <s v="New Hampshire"/>
    <s v="Manchester"/>
    <n v="74"/>
    <n v="1122.58"/>
    <n v="0.37"/>
    <x v="1"/>
    <s v="Nike Air Max Bella TR 3"/>
    <s v="CJ0842-600"/>
  </r>
  <r>
    <s v="NIKE"/>
    <n v="1185732"/>
    <d v="2021-09-17T00:00:00"/>
    <s v="Northeast"/>
    <s v="New Hampshire"/>
    <s v="Manchester"/>
    <n v="70"/>
    <n v="1209.5999999999999"/>
    <n v="0.36"/>
    <x v="1"/>
    <s v="Nike Blazer Low Suede"/>
    <s v="AV9373-002"/>
  </r>
  <r>
    <s v="NIKE"/>
    <n v="1185732"/>
    <d v="2021-09-17T00:00:00"/>
    <s v="Northeast"/>
    <s v="New Hampshire"/>
    <s v="Manchester"/>
    <n v="104"/>
    <n v="2039.44"/>
    <n v="0.37"/>
    <x v="1"/>
    <s v="Nike Air Max 95 Premium"/>
    <s v="807443-503"/>
  </r>
  <r>
    <s v="NIKE"/>
    <n v="1185732"/>
    <d v="2021-10-19T00:00:00"/>
    <s v="Northeast"/>
    <s v="New Hampshire"/>
    <s v="Manchester"/>
    <n v="162"/>
    <n v="3538.08"/>
    <n v="0.42"/>
    <x v="1"/>
    <s v="Nike Pre-Love O.X."/>
    <s v="AO3166-300"/>
  </r>
  <r>
    <s v="NIKE"/>
    <n v="1185732"/>
    <d v="2021-10-19T00:00:00"/>
    <s v="Northeast"/>
    <s v="New Hampshire"/>
    <s v="Manchester"/>
    <n v="99"/>
    <n v="1916.64"/>
    <n v="0.44"/>
    <x v="1"/>
    <s v="Nike Mercurial Vapor 13 Academy MG"/>
    <s v="AT5269-606"/>
  </r>
  <r>
    <s v="NIKE"/>
    <n v="1185732"/>
    <d v="2021-10-19T00:00:00"/>
    <s v="Northeast"/>
    <s v="New Hampshire"/>
    <s v="Manchester"/>
    <n v="60"/>
    <n v="1029.5999999999999"/>
    <n v="0.33"/>
    <x v="1"/>
    <s v="Nike Mercurial Superfly 7 Academy MG"/>
    <s v="AT7946-414"/>
  </r>
  <r>
    <s v="NIKE"/>
    <n v="1185732"/>
    <d v="2021-10-19T00:00:00"/>
    <s v="Northeast"/>
    <s v="New Hampshire"/>
    <s v="Manchester"/>
    <n v="61"/>
    <n v="858.88"/>
    <n v="0.32"/>
    <x v="1"/>
    <s v="Nike Air Force 1 '07 SE"/>
    <s v="CI3446-001"/>
  </r>
  <r>
    <s v="NIKE"/>
    <n v="1185732"/>
    <d v="2021-10-19T00:00:00"/>
    <s v="Northeast"/>
    <s v="New Hampshire"/>
    <s v="Manchester"/>
    <n v="58"/>
    <n v="928"/>
    <n v="0.32"/>
    <x v="1"/>
    <s v="Nike Zoom Pegasus Turbo XX"/>
    <s v="AR4347-600"/>
  </r>
  <r>
    <s v="NIKE"/>
    <n v="1185732"/>
    <d v="2021-10-19T00:00:00"/>
    <s v="Northeast"/>
    <s v="New Hampshire"/>
    <s v="Manchester"/>
    <n v="90"/>
    <n v="2246.4"/>
    <n v="0.39"/>
    <x v="1"/>
    <s v="Nike React Metcon"/>
    <s v="BQ6044-100"/>
  </r>
  <r>
    <s v="NIKE"/>
    <n v="1185732"/>
    <d v="2021-11-18T00:00:00"/>
    <s v="Northeast"/>
    <s v="New Hampshire"/>
    <s v="Manchester"/>
    <n v="149"/>
    <n v="3780.13"/>
    <n v="0.43"/>
    <x v="1"/>
    <s v="Nike Air Max 200"/>
    <s v="CI3867-001"/>
  </r>
  <r>
    <s v="NIKE"/>
    <n v="1185732"/>
    <d v="2021-11-18T00:00:00"/>
    <s v="Northeast"/>
    <s v="New Hampshire"/>
    <s v="Manchester"/>
    <n v="114"/>
    <n v="2058.84"/>
    <n v="0.43"/>
    <x v="1"/>
    <s v="Nike Phantom Venom Academy IC"/>
    <s v="AO0570-810"/>
  </r>
  <r>
    <s v="NIKE"/>
    <n v="1185732"/>
    <d v="2021-11-18T00:00:00"/>
    <s v="Northeast"/>
    <s v="New Hampshire"/>
    <s v="Manchester"/>
    <n v="114"/>
    <n v="2034.9"/>
    <n v="0.35"/>
    <x v="1"/>
    <s v="Nike Phantom Vision Academy Dynamic Fit IC"/>
    <s v="AO3267-080"/>
  </r>
  <r>
    <s v="NIKE"/>
    <n v="1185732"/>
    <d v="2021-11-18T00:00:00"/>
    <s v="Northeast"/>
    <s v="New Hampshire"/>
    <s v="Manchester"/>
    <n v="114"/>
    <n v="1666.68"/>
    <n v="0.34"/>
    <x v="1"/>
    <s v="Air Jordan 1 Jester XX Low Laced SE"/>
    <s v="CQ0278-200"/>
  </r>
  <r>
    <s v="NIKE"/>
    <n v="1185732"/>
    <d v="2021-11-18T00:00:00"/>
    <s v="Northeast"/>
    <s v="New Hampshire"/>
    <s v="Manchester"/>
    <n v="96"/>
    <n v="1925.76"/>
    <n v="0.34"/>
    <x v="1"/>
    <s v="Nike Mercurial Vapor 13 Club MG"/>
    <s v="AT7968-606"/>
  </r>
  <r>
    <s v="NIKE"/>
    <n v="1185732"/>
    <d v="2021-11-18T00:00:00"/>
    <s v="Northeast"/>
    <s v="New Hampshire"/>
    <s v="Manchester"/>
    <n v="120"/>
    <n v="3001.2"/>
    <n v="0.41"/>
    <x v="1"/>
    <s v="Nike Zoom Pegasus Turbo 2 Special Edition"/>
    <s v="BV7757-500"/>
  </r>
  <r>
    <s v="NIKE"/>
    <n v="1185732"/>
    <d v="2021-12-17T00:00:00"/>
    <s v="Northeast"/>
    <s v="New Hampshire"/>
    <s v="Manchester"/>
    <n v="200"/>
    <n v="4606"/>
    <n v="0.47"/>
    <x v="1"/>
    <s v="Nike Metcon 5 AMP"/>
    <s v="CN5455-160"/>
  </r>
  <r>
    <s v="NIKE"/>
    <n v="1185732"/>
    <d v="2021-12-17T00:00:00"/>
    <s v="Northeast"/>
    <s v="New Hampshire"/>
    <s v="Manchester"/>
    <n v="128"/>
    <n v="2634.24"/>
    <n v="0.42"/>
    <x v="1"/>
    <s v="Air Jordan 5 Retro"/>
    <s v="CD2722-001"/>
  </r>
  <r>
    <s v="NIKE"/>
    <n v="1185732"/>
    <d v="2021-12-17T00:00:00"/>
    <s v="Northeast"/>
    <s v="New Hampshire"/>
    <s v="Manchester"/>
    <n v="128"/>
    <n v="2165.7600000000002"/>
    <n v="0.36"/>
    <x v="1"/>
    <s v="Nike ZoomX Vaporfly NEXT%"/>
    <s v="AO4568-600"/>
  </r>
  <r>
    <s v="NIKE"/>
    <n v="1185732"/>
    <d v="2021-12-17T00:00:00"/>
    <s v="Northeast"/>
    <s v="New Hampshire"/>
    <s v="Manchester"/>
    <n v="116"/>
    <n v="1989.4"/>
    <n v="0.35"/>
    <x v="1"/>
    <s v="Nike Mercurial Vapor 13 Academy IC"/>
    <s v="AT7993-414"/>
  </r>
  <r>
    <s v="NIKE"/>
    <n v="1185732"/>
    <d v="2021-12-17T00:00:00"/>
    <s v="Northeast"/>
    <s v="New Hampshire"/>
    <s v="Manchester"/>
    <n v="123"/>
    <n v="2275.5"/>
    <n v="0.37"/>
    <x v="1"/>
    <s v="Nike Tiempo Legend 8 Academy TF"/>
    <s v="AT6100-606"/>
  </r>
  <r>
    <s v="NIKE"/>
    <n v="1185732"/>
    <d v="2021-12-17T00:00:00"/>
    <s v="Northeast"/>
    <s v="New Hampshire"/>
    <s v="Manchester"/>
    <n v="144"/>
    <n v="3513.6"/>
    <n v="0.4"/>
    <x v="1"/>
    <s v="Kyrie 6 'Enlightenment'"/>
    <s v="BQ4630-500"/>
  </r>
  <r>
    <s v="NIKE"/>
    <n v="1185732"/>
    <d v="2021-01-24T00:00:00"/>
    <s v="Northeast"/>
    <s v="New Hampshire"/>
    <s v="Manchester"/>
    <n v="165"/>
    <n v="2197.8000000000002"/>
    <n v="0.37"/>
    <x v="1"/>
    <s v="Nike React Metcon AMP"/>
    <s v="CT9155-063"/>
  </r>
  <r>
    <s v="NIKE"/>
    <n v="1185732"/>
    <d v="2021-01-24T00:00:00"/>
    <s v="Northeast"/>
    <s v="New Hampshire"/>
    <s v="Manchester"/>
    <n v="93"/>
    <n v="1339.2"/>
    <n v="0.4"/>
    <x v="1"/>
    <s v="Air Jordan 8 Retro"/>
    <s v="CI1236-100"/>
  </r>
  <r>
    <s v="NIKE"/>
    <n v="1185732"/>
    <d v="2021-01-24T00:00:00"/>
    <s v="Northeast"/>
    <s v="New Hampshire"/>
    <s v="Manchester"/>
    <n v="99"/>
    <n v="935.55"/>
    <n v="0.27"/>
    <x v="1"/>
    <s v="Nike Phantom Venom Club IC"/>
    <s v="AO0578-717"/>
  </r>
  <r>
    <s v="NIKE"/>
    <n v="1185732"/>
    <d v="2021-01-24T00:00:00"/>
    <s v="Northeast"/>
    <s v="New Hampshire"/>
    <s v="Manchester"/>
    <n v="51"/>
    <n v="471.24"/>
    <n v="0.28000000000000003"/>
    <x v="1"/>
    <s v="Nike Mercurial Superfly 7 Academy TF"/>
    <s v="AT7978-414"/>
  </r>
  <r>
    <s v="NIKE"/>
    <n v="1185732"/>
    <d v="2021-01-24T00:00:00"/>
    <s v="Northeast"/>
    <s v="New Hampshire"/>
    <s v="Manchester"/>
    <n v="64"/>
    <n v="896"/>
    <n v="0.28000000000000003"/>
    <x v="1"/>
    <s v="Nike Air Max 98"/>
    <s v="AH6799-300"/>
  </r>
  <r>
    <s v="NIKE"/>
    <n v="1185732"/>
    <d v="2021-01-24T00:00:00"/>
    <s v="Northeast"/>
    <s v="New Hampshire"/>
    <s v="Manchester"/>
    <n v="105"/>
    <n v="1377.6"/>
    <n v="0.32"/>
    <x v="1"/>
    <s v="Nike P-6000 SE"/>
    <s v="CJ9585-600"/>
  </r>
  <r>
    <s v="NIKE"/>
    <n v="1185732"/>
    <d v="2021-02-22T00:00:00"/>
    <s v="Northeast"/>
    <s v="New Hampshire"/>
    <s v="Manchester"/>
    <n v="184"/>
    <n v="2791.28"/>
    <n v="0.37"/>
    <x v="1"/>
    <s v="Nike Air Force 1 '07 Essential"/>
    <s v="CJ1646-600"/>
  </r>
  <r>
    <s v="NIKE"/>
    <n v="1185732"/>
    <d v="2021-02-22T00:00:00"/>
    <s v="Northeast"/>
    <s v="New Hampshire"/>
    <s v="Manchester"/>
    <n v="70"/>
    <n v="1234.8"/>
    <n v="0.42"/>
    <x v="1"/>
    <s v="Nike Air Force 1 '07"/>
    <s v="CT4328-101"/>
  </r>
  <r>
    <s v="NIKE"/>
    <n v="1185732"/>
    <d v="2021-02-22T00:00:00"/>
    <s v="Northeast"/>
    <s v="New Hampshire"/>
    <s v="Manchester"/>
    <n v="83"/>
    <n v="649.89"/>
    <n v="0.27"/>
    <x v="1"/>
    <s v="Nike Air Force 1 Sage Low LX"/>
    <s v="CI3482-2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s v="Northeast"/>
    <s v="New York"/>
    <s v="New York"/>
    <n v="1200"/>
  </r>
  <r>
    <x v="1"/>
    <s v="Northeast"/>
    <s v="New York"/>
    <s v="New York"/>
    <n v="1000"/>
  </r>
  <r>
    <x v="2"/>
    <s v="Northeast"/>
    <s v="New York"/>
    <s v="New York"/>
    <n v="1000"/>
  </r>
  <r>
    <x v="3"/>
    <s v="Northeast"/>
    <s v="New York"/>
    <s v="New York"/>
    <n v="850"/>
  </r>
  <r>
    <x v="4"/>
    <s v="Northeast"/>
    <s v="New York"/>
    <s v="New York"/>
    <n v="900"/>
  </r>
  <r>
    <x v="5"/>
    <s v="Northeast"/>
    <s v="New York"/>
    <s v="New York"/>
    <n v="1000"/>
  </r>
  <r>
    <x v="6"/>
    <s v="Northeast"/>
    <s v="New York"/>
    <s v="New York"/>
    <n v="1250"/>
  </r>
  <r>
    <x v="7"/>
    <s v="Northeast"/>
    <s v="New York"/>
    <s v="New York"/>
    <n v="900"/>
  </r>
  <r>
    <x v="8"/>
    <s v="Northeast"/>
    <s v="New York"/>
    <s v="New York"/>
    <n v="950"/>
  </r>
  <r>
    <x v="9"/>
    <s v="Northeast"/>
    <s v="New York"/>
    <s v="New York"/>
    <n v="825"/>
  </r>
  <r>
    <x v="10"/>
    <s v="Northeast"/>
    <s v="New York"/>
    <s v="New York"/>
    <n v="900"/>
  </r>
  <r>
    <x v="11"/>
    <s v="Northeast"/>
    <s v="New York"/>
    <s v="New York"/>
    <n v="1000"/>
  </r>
  <r>
    <x v="12"/>
    <s v="Northeast"/>
    <s v="New York"/>
    <s v="New York"/>
    <n v="1220"/>
  </r>
  <r>
    <x v="13"/>
    <s v="Northeast"/>
    <s v="New York"/>
    <s v="New York"/>
    <n v="925"/>
  </r>
  <r>
    <x v="14"/>
    <s v="Northeast"/>
    <s v="New York"/>
    <s v="New York"/>
    <n v="950"/>
  </r>
  <r>
    <x v="15"/>
    <s v="Northeast"/>
    <s v="New York"/>
    <s v="New York"/>
    <n v="800"/>
  </r>
  <r>
    <x v="16"/>
    <s v="Northeast"/>
    <s v="New York"/>
    <s v="New York"/>
    <n v="850"/>
  </r>
  <r>
    <x v="17"/>
    <s v="Northeast"/>
    <s v="New York"/>
    <s v="New York"/>
    <n v="950"/>
  </r>
  <r>
    <x v="18"/>
    <s v="Northeast"/>
    <s v="New York"/>
    <s v="New York"/>
    <n v="1200"/>
  </r>
  <r>
    <x v="19"/>
    <s v="Northeast"/>
    <s v="New York"/>
    <s v="New York"/>
    <n v="900"/>
  </r>
  <r>
    <x v="20"/>
    <s v="Northeast"/>
    <s v="New York"/>
    <s v="New York"/>
    <n v="900"/>
  </r>
  <r>
    <x v="21"/>
    <s v="Northeast"/>
    <s v="New York"/>
    <s v="New York"/>
    <n v="825"/>
  </r>
  <r>
    <x v="22"/>
    <s v="Northeast"/>
    <s v="New York"/>
    <s v="New York"/>
    <n v="825"/>
  </r>
  <r>
    <x v="23"/>
    <s v="Northeast"/>
    <s v="New York"/>
    <s v="New York"/>
    <n v="950"/>
  </r>
  <r>
    <x v="24"/>
    <s v="Northeast"/>
    <s v="New York"/>
    <s v="New York"/>
    <n v="1220"/>
  </r>
  <r>
    <x v="25"/>
    <s v="Northeast"/>
    <s v="New York"/>
    <s v="New York"/>
    <n v="925"/>
  </r>
  <r>
    <x v="26"/>
    <s v="Northeast"/>
    <s v="New York"/>
    <s v="New York"/>
    <n v="900"/>
  </r>
  <r>
    <x v="27"/>
    <s v="Northeast"/>
    <s v="New York"/>
    <s v="New York"/>
    <n v="850"/>
  </r>
  <r>
    <x v="28"/>
    <s v="Northeast"/>
    <s v="New York"/>
    <s v="New York"/>
    <n v="875"/>
  </r>
  <r>
    <x v="29"/>
    <s v="Northeast"/>
    <s v="New York"/>
    <s v="New York"/>
    <n v="1000"/>
  </r>
  <r>
    <x v="30"/>
    <s v="Northeast"/>
    <s v="New York"/>
    <s v="New York"/>
    <n v="1250"/>
  </r>
  <r>
    <x v="31"/>
    <s v="Northeast"/>
    <s v="New York"/>
    <s v="New York"/>
    <n v="1000"/>
  </r>
  <r>
    <x v="32"/>
    <s v="Northeast"/>
    <s v="New York"/>
    <s v="New York"/>
    <n v="925"/>
  </r>
  <r>
    <x v="33"/>
    <s v="Northeast"/>
    <s v="New York"/>
    <s v="New York"/>
    <n v="900"/>
  </r>
  <r>
    <x v="34"/>
    <s v="Northeast"/>
    <s v="New York"/>
    <s v="New York"/>
    <n v="900"/>
  </r>
  <r>
    <x v="35"/>
    <s v="Northeast"/>
    <s v="New York"/>
    <s v="New York"/>
    <n v="1050"/>
  </r>
  <r>
    <x v="36"/>
    <s v="Northeast"/>
    <s v="New York"/>
    <s v="New York"/>
    <n v="1275"/>
  </r>
  <r>
    <x v="37"/>
    <s v="Northeast"/>
    <s v="New York"/>
    <s v="New York"/>
    <n v="1025"/>
  </r>
  <r>
    <x v="38"/>
    <s v="Northeast"/>
    <s v="New York"/>
    <s v="New York"/>
    <n v="950"/>
  </r>
  <r>
    <x v="39"/>
    <s v="Northeast"/>
    <s v="New York"/>
    <s v="New York"/>
    <n v="900"/>
  </r>
  <r>
    <x v="40"/>
    <s v="Northeast"/>
    <s v="New York"/>
    <s v="New York"/>
    <n v="925"/>
  </r>
  <r>
    <x v="41"/>
    <s v="Northeast"/>
    <s v="New York"/>
    <s v="New York"/>
    <n v="1100"/>
  </r>
  <r>
    <x v="42"/>
    <s v="Northeast"/>
    <s v="New York"/>
    <s v="New York"/>
    <n v="1250"/>
  </r>
  <r>
    <x v="43"/>
    <s v="Northeast"/>
    <s v="New York"/>
    <s v="New York"/>
    <n v="1025"/>
  </r>
  <r>
    <x v="44"/>
    <s v="Northeast"/>
    <s v="New York"/>
    <s v="New York"/>
    <n v="950"/>
  </r>
  <r>
    <x v="45"/>
    <s v="Northeast"/>
    <s v="New York"/>
    <s v="New York"/>
    <n v="925"/>
  </r>
  <r>
    <x v="46"/>
    <s v="Northeast"/>
    <s v="New York"/>
    <s v="New York"/>
    <n v="900"/>
  </r>
  <r>
    <x v="47"/>
    <s v="Northeast"/>
    <s v="New York"/>
    <s v="New York"/>
    <n v="1075"/>
  </r>
  <r>
    <x v="48"/>
    <s v="Northeast"/>
    <s v="New York"/>
    <s v="New York"/>
    <n v="1200"/>
  </r>
  <r>
    <x v="49"/>
    <s v="Northeast"/>
    <s v="New York"/>
    <s v="New York"/>
    <n v="1000"/>
  </r>
  <r>
    <x v="50"/>
    <s v="Northeast"/>
    <s v="New York"/>
    <s v="New York"/>
    <n v="925"/>
  </r>
  <r>
    <x v="51"/>
    <s v="Northeast"/>
    <s v="New York"/>
    <s v="New York"/>
    <n v="900"/>
  </r>
  <r>
    <x v="52"/>
    <s v="Northeast"/>
    <s v="New York"/>
    <s v="New York"/>
    <n v="900"/>
  </r>
  <r>
    <x v="53"/>
    <s v="Northeast"/>
    <s v="New York"/>
    <s v="New York"/>
    <n v="1000"/>
  </r>
  <r>
    <x v="54"/>
    <s v="Northeast"/>
    <s v="New York"/>
    <s v="New York"/>
    <n v="875"/>
  </r>
  <r>
    <x v="55"/>
    <s v="Northeast"/>
    <s v="New York"/>
    <s v="New York"/>
    <n v="1000"/>
  </r>
  <r>
    <x v="56"/>
    <s v="Northeast"/>
    <s v="New York"/>
    <s v="New York"/>
    <n v="1150"/>
  </r>
  <r>
    <x v="57"/>
    <s v="Northeast"/>
    <s v="New York"/>
    <s v="New York"/>
    <n v="975"/>
  </r>
  <r>
    <x v="58"/>
    <s v="Northeast"/>
    <s v="New York"/>
    <s v="New York"/>
    <n v="920"/>
  </r>
  <r>
    <x v="59"/>
    <s v="Northeast"/>
    <s v="New York"/>
    <s v="New York"/>
    <n v="900"/>
  </r>
  <r>
    <x v="60"/>
    <s v="Northeast"/>
    <s v="New York"/>
    <s v="New York"/>
    <n v="875"/>
  </r>
  <r>
    <x v="61"/>
    <s v="Northeast"/>
    <s v="New York"/>
    <s v="New York"/>
    <n v="975"/>
  </r>
  <r>
    <x v="62"/>
    <s v="Northeast"/>
    <s v="New York"/>
    <s v="New York"/>
    <n v="1200"/>
  </r>
  <r>
    <x v="63"/>
    <s v="Northeast"/>
    <s v="New York"/>
    <s v="New York"/>
    <n v="1000"/>
  </r>
  <r>
    <x v="64"/>
    <s v="Northeast"/>
    <s v="New York"/>
    <s v="New York"/>
    <n v="950"/>
  </r>
  <r>
    <x v="65"/>
    <s v="Northeast"/>
    <s v="New York"/>
    <s v="New York"/>
    <n v="900"/>
  </r>
  <r>
    <x v="66"/>
    <s v="Northeast"/>
    <s v="New York"/>
    <s v="New York"/>
    <n v="900"/>
  </r>
  <r>
    <x v="67"/>
    <s v="Northeast"/>
    <s v="New York"/>
    <s v="New York"/>
    <n v="1000"/>
  </r>
  <r>
    <x v="68"/>
    <s v="Northeast"/>
    <s v="New York"/>
    <s v="New York"/>
    <n v="900"/>
  </r>
  <r>
    <x v="69"/>
    <s v="Northeast"/>
    <s v="New York"/>
    <s v="New York"/>
    <n v="900"/>
  </r>
  <r>
    <x v="70"/>
    <s v="Northeast"/>
    <s v="New York"/>
    <s v="New York"/>
    <n v="700"/>
  </r>
  <r>
    <x v="71"/>
    <s v="Northeast"/>
    <s v="New York"/>
    <s v="New York"/>
    <n v="700"/>
  </r>
  <r>
    <x v="72"/>
    <s v="South"/>
    <s v="Texas"/>
    <s v="Houston"/>
    <n v="550"/>
  </r>
  <r>
    <x v="73"/>
    <s v="South"/>
    <s v="Texas"/>
    <s v="Houston"/>
    <n v="700"/>
  </r>
  <r>
    <x v="74"/>
    <s v="South"/>
    <s v="Texas"/>
    <s v="Houston"/>
    <n v="850"/>
  </r>
  <r>
    <x v="75"/>
    <s v="South"/>
    <s v="Texas"/>
    <s v="Houston"/>
    <n v="850"/>
  </r>
  <r>
    <x v="76"/>
    <s v="South"/>
    <s v="Texas"/>
    <s v="Houston"/>
    <n v="675"/>
  </r>
  <r>
    <x v="77"/>
    <s v="South"/>
    <s v="Texas"/>
    <s v="Houston"/>
    <n v="625"/>
  </r>
  <r>
    <x v="78"/>
    <s v="South"/>
    <s v="Texas"/>
    <s v="Houston"/>
    <n v="500"/>
  </r>
  <r>
    <x v="79"/>
    <s v="South"/>
    <s v="Texas"/>
    <s v="Houston"/>
    <n v="700"/>
  </r>
  <r>
    <x v="80"/>
    <s v="South"/>
    <s v="Texas"/>
    <s v="Houston"/>
    <n v="875"/>
  </r>
  <r>
    <x v="81"/>
    <s v="South"/>
    <s v="Texas"/>
    <s v="Houston"/>
    <n v="875"/>
  </r>
  <r>
    <x v="82"/>
    <s v="South"/>
    <s v="Texas"/>
    <s v="Houston"/>
    <n v="700"/>
  </r>
  <r>
    <x v="83"/>
    <s v="South"/>
    <s v="Texas"/>
    <s v="Houston"/>
    <n v="600"/>
  </r>
  <r>
    <x v="84"/>
    <s v="South"/>
    <s v="Texas"/>
    <s v="Houston"/>
    <n v="500"/>
  </r>
  <r>
    <x v="85"/>
    <s v="South"/>
    <s v="Texas"/>
    <s v="Houston"/>
    <n v="650"/>
  </r>
  <r>
    <x v="86"/>
    <s v="South"/>
    <s v="Texas"/>
    <s v="Houston"/>
    <n v="900"/>
  </r>
  <r>
    <x v="87"/>
    <s v="South"/>
    <s v="Texas"/>
    <s v="Houston"/>
    <n v="900"/>
  </r>
  <r>
    <x v="88"/>
    <s v="South"/>
    <s v="Texas"/>
    <s v="Houston"/>
    <n v="725"/>
  </r>
  <r>
    <x v="89"/>
    <s v="South"/>
    <s v="Texas"/>
    <s v="Houston"/>
    <n v="625"/>
  </r>
  <r>
    <x v="90"/>
    <s v="South"/>
    <s v="Texas"/>
    <s v="Houston"/>
    <n v="525"/>
  </r>
  <r>
    <x v="91"/>
    <s v="South"/>
    <s v="Texas"/>
    <s v="Houston"/>
    <n v="800"/>
  </r>
  <r>
    <x v="92"/>
    <s v="South"/>
    <s v="Texas"/>
    <s v="Houston"/>
    <n v="925"/>
  </r>
  <r>
    <x v="93"/>
    <s v="South"/>
    <s v="Texas"/>
    <s v="Houston"/>
    <n v="925"/>
  </r>
  <r>
    <x v="94"/>
    <s v="South"/>
    <s v="Texas"/>
    <s v="Houston"/>
    <n v="775"/>
  </r>
  <r>
    <x v="95"/>
    <s v="South"/>
    <s v="Texas"/>
    <s v="Houston"/>
    <n v="700"/>
  </r>
  <r>
    <x v="96"/>
    <s v="South"/>
    <s v="Texas"/>
    <s v="Houston"/>
    <n v="600"/>
  </r>
  <r>
    <x v="97"/>
    <s v="South"/>
    <s v="Texas"/>
    <s v="Houston"/>
    <n v="950"/>
  </r>
  <r>
    <x v="98"/>
    <s v="South"/>
    <s v="Texas"/>
    <s v="Houston"/>
    <n v="950"/>
  </r>
  <r>
    <x v="99"/>
    <s v="South"/>
    <s v="Texas"/>
    <s v="Houston"/>
    <n v="950"/>
  </r>
  <r>
    <x v="100"/>
    <s v="South"/>
    <s v="Texas"/>
    <s v="Houston"/>
    <n v="800"/>
  </r>
  <r>
    <x v="101"/>
    <s v="South"/>
    <s v="Texas"/>
    <s v="Houston"/>
    <n v="750"/>
  </r>
  <r>
    <x v="102"/>
    <s v="South"/>
    <s v="Texas"/>
    <s v="Houston"/>
    <n v="650"/>
  </r>
  <r>
    <x v="103"/>
    <s v="South"/>
    <s v="Texas"/>
    <s v="Houston"/>
    <n v="1000"/>
  </r>
  <r>
    <x v="104"/>
    <s v="South"/>
    <s v="Texas"/>
    <s v="Houston"/>
    <n v="950"/>
  </r>
  <r>
    <x v="105"/>
    <s v="South"/>
    <s v="Texas"/>
    <s v="Houston"/>
    <n v="950"/>
  </r>
  <r>
    <x v="106"/>
    <s v="South"/>
    <s v="Texas"/>
    <s v="Houston"/>
    <n v="1100"/>
  </r>
  <r>
    <x v="107"/>
    <s v="South"/>
    <s v="Texas"/>
    <s v="Houston"/>
    <n v="700"/>
  </r>
  <r>
    <x v="108"/>
    <s v="South"/>
    <s v="Texas"/>
    <s v="Houston"/>
    <n v="700"/>
  </r>
  <r>
    <x v="109"/>
    <s v="South"/>
    <s v="Texas"/>
    <s v="Houston"/>
    <n v="975"/>
  </r>
  <r>
    <x v="110"/>
    <s v="South"/>
    <s v="Texas"/>
    <s v="Houston"/>
    <n v="925"/>
  </r>
  <r>
    <x v="111"/>
    <s v="South"/>
    <s v="Texas"/>
    <s v="Houston"/>
    <n v="925"/>
  </r>
  <r>
    <x v="112"/>
    <s v="South"/>
    <s v="Texas"/>
    <s v="Houston"/>
    <n v="1100"/>
  </r>
  <r>
    <x v="113"/>
    <s v="South"/>
    <s v="Texas"/>
    <s v="Houston"/>
    <n v="650"/>
  </r>
  <r>
    <x v="114"/>
    <s v="South"/>
    <s v="Texas"/>
    <s v="Houston"/>
    <n v="650"/>
  </r>
  <r>
    <x v="115"/>
    <s v="South"/>
    <s v="Texas"/>
    <s v="Houston"/>
    <n v="900"/>
  </r>
  <r>
    <x v="116"/>
    <s v="South"/>
    <s v="Texas"/>
    <s v="Houston"/>
    <n v="850"/>
  </r>
  <r>
    <x v="117"/>
    <s v="South"/>
    <s v="Texas"/>
    <s v="Houston"/>
    <n v="850"/>
  </r>
  <r>
    <x v="118"/>
    <s v="South"/>
    <s v="Texas"/>
    <s v="Houston"/>
    <n v="900"/>
  </r>
  <r>
    <x v="119"/>
    <s v="South"/>
    <s v="Texas"/>
    <s v="Houston"/>
    <n v="625"/>
  </r>
  <r>
    <x v="120"/>
    <s v="South"/>
    <s v="Texas"/>
    <s v="Houston"/>
    <n v="625"/>
  </r>
  <r>
    <x v="121"/>
    <s v="South"/>
    <s v="Texas"/>
    <s v="Houston"/>
    <n v="850"/>
  </r>
  <r>
    <x v="122"/>
    <s v="South"/>
    <s v="Texas"/>
    <s v="Houston"/>
    <n v="800"/>
  </r>
  <r>
    <x v="123"/>
    <s v="South"/>
    <s v="Texas"/>
    <s v="Houston"/>
    <n v="800"/>
  </r>
  <r>
    <x v="124"/>
    <s v="South"/>
    <s v="Texas"/>
    <s v="Houston"/>
    <n v="750"/>
  </r>
  <r>
    <x v="125"/>
    <s v="South"/>
    <s v="Texas"/>
    <s v="Houston"/>
    <n v="600"/>
  </r>
  <r>
    <x v="126"/>
    <s v="South"/>
    <s v="Texas"/>
    <s v="Houston"/>
    <n v="575"/>
  </r>
  <r>
    <x v="127"/>
    <s v="South"/>
    <s v="Texas"/>
    <s v="Houston"/>
    <n v="750"/>
  </r>
  <r>
    <x v="128"/>
    <s v="South"/>
    <s v="Texas"/>
    <s v="Houston"/>
    <n v="900"/>
  </r>
  <r>
    <x v="129"/>
    <s v="South"/>
    <s v="Texas"/>
    <s v="Houston"/>
    <n v="900"/>
  </r>
  <r>
    <x v="130"/>
    <s v="South"/>
    <s v="Texas"/>
    <s v="Houston"/>
    <n v="825"/>
  </r>
  <r>
    <x v="131"/>
    <s v="South"/>
    <s v="Texas"/>
    <s v="Houston"/>
    <n v="675"/>
  </r>
  <r>
    <x v="132"/>
    <s v="South"/>
    <s v="Texas"/>
    <s v="Houston"/>
    <n v="650"/>
  </r>
  <r>
    <x v="133"/>
    <s v="South"/>
    <s v="Texas"/>
    <s v="Houston"/>
    <n v="850"/>
  </r>
  <r>
    <x v="134"/>
    <s v="South"/>
    <s v="Texas"/>
    <s v="Houston"/>
    <n v="950"/>
  </r>
  <r>
    <x v="135"/>
    <s v="South"/>
    <s v="Texas"/>
    <s v="Houston"/>
    <n v="950"/>
  </r>
  <r>
    <x v="136"/>
    <s v="South"/>
    <s v="Texas"/>
    <s v="Houston"/>
    <n v="850"/>
  </r>
  <r>
    <x v="137"/>
    <s v="South"/>
    <s v="Texas"/>
    <s v="Houston"/>
    <n v="700"/>
  </r>
  <r>
    <x v="138"/>
    <s v="South"/>
    <s v="Texas"/>
    <s v="Houston"/>
    <n v="650"/>
  </r>
  <r>
    <x v="139"/>
    <s v="South"/>
    <s v="Texas"/>
    <s v="Houston"/>
    <n v="900"/>
  </r>
  <r>
    <x v="140"/>
    <s v="South"/>
    <s v="Texas"/>
    <s v="Houston"/>
    <n v="775"/>
  </r>
  <r>
    <x v="141"/>
    <s v="South"/>
    <s v="Texas"/>
    <s v="Houston"/>
    <n v="775"/>
  </r>
  <r>
    <x v="142"/>
    <s v="South"/>
    <s v="Texas"/>
    <s v="Houston"/>
    <n v="775"/>
  </r>
  <r>
    <x v="143"/>
    <s v="South"/>
    <s v="Texas"/>
    <s v="Houston"/>
    <n v="625"/>
  </r>
  <r>
    <x v="144"/>
    <s v="West"/>
    <s v="California"/>
    <s v="San Francisco"/>
    <n v="575"/>
  </r>
  <r>
    <x v="145"/>
    <s v="West"/>
    <s v="California"/>
    <s v="San Francisco"/>
    <n v="775"/>
  </r>
  <r>
    <x v="146"/>
    <s v="West"/>
    <s v="California"/>
    <s v="San Francisco"/>
    <n v="825"/>
  </r>
  <r>
    <x v="147"/>
    <s v="West"/>
    <s v="California"/>
    <s v="San Francisco"/>
    <n v="725"/>
  </r>
  <r>
    <x v="148"/>
    <s v="West"/>
    <s v="California"/>
    <s v="San Francisco"/>
    <n v="725"/>
  </r>
  <r>
    <x v="149"/>
    <s v="West"/>
    <s v="California"/>
    <s v="San Francisco"/>
    <n v="575"/>
  </r>
  <r>
    <x v="150"/>
    <s v="West"/>
    <s v="California"/>
    <s v="San Francisco"/>
    <n v="500"/>
  </r>
  <r>
    <x v="151"/>
    <s v="West"/>
    <s v="California"/>
    <s v="San Francisco"/>
    <n v="700"/>
  </r>
  <r>
    <x v="152"/>
    <s v="West"/>
    <s v="California"/>
    <s v="San Francisco"/>
    <n v="850"/>
  </r>
  <r>
    <x v="153"/>
    <s v="West"/>
    <s v="California"/>
    <s v="San Francisco"/>
    <n v="700"/>
  </r>
  <r>
    <x v="154"/>
    <s v="West"/>
    <s v="California"/>
    <s v="San Francisco"/>
    <n v="700"/>
  </r>
  <r>
    <x v="155"/>
    <s v="West"/>
    <s v="California"/>
    <s v="San Francisco"/>
    <n v="600"/>
  </r>
  <r>
    <x v="156"/>
    <s v="West"/>
    <s v="California"/>
    <s v="San Francisco"/>
    <n v="500"/>
  </r>
  <r>
    <x v="157"/>
    <s v="West"/>
    <s v="California"/>
    <s v="San Francisco"/>
    <n v="700"/>
  </r>
  <r>
    <x v="158"/>
    <s v="West"/>
    <s v="California"/>
    <s v="San Francisco"/>
    <n v="875"/>
  </r>
  <r>
    <x v="159"/>
    <s v="West"/>
    <s v="California"/>
    <s v="San Francisco"/>
    <n v="675"/>
  </r>
  <r>
    <x v="160"/>
    <s v="West"/>
    <s v="California"/>
    <s v="San Francisco"/>
    <n v="725"/>
  </r>
  <r>
    <x v="161"/>
    <s v="West"/>
    <s v="California"/>
    <s v="San Francisco"/>
    <n v="625"/>
  </r>
  <r>
    <x v="162"/>
    <s v="West"/>
    <s v="California"/>
    <s v="San Francisco"/>
    <n v="525"/>
  </r>
  <r>
    <x v="163"/>
    <s v="West"/>
    <s v="California"/>
    <s v="San Francisco"/>
    <n v="700"/>
  </r>
  <r>
    <x v="164"/>
    <s v="West"/>
    <s v="California"/>
    <s v="San Francisco"/>
    <n v="900"/>
  </r>
  <r>
    <x v="165"/>
    <s v="West"/>
    <s v="California"/>
    <s v="San Francisco"/>
    <n v="750"/>
  </r>
  <r>
    <x v="166"/>
    <s v="West"/>
    <s v="California"/>
    <s v="San Francisco"/>
    <n v="750"/>
  </r>
  <r>
    <x v="167"/>
    <s v="West"/>
    <s v="California"/>
    <s v="San Francisco"/>
    <n v="650"/>
  </r>
  <r>
    <x v="168"/>
    <s v="West"/>
    <s v="California"/>
    <s v="San Francisco"/>
    <n v="550"/>
  </r>
  <r>
    <x v="169"/>
    <s v="West"/>
    <s v="California"/>
    <s v="San Francisco"/>
    <n v="725"/>
  </r>
  <r>
    <x v="170"/>
    <s v="West"/>
    <s v="California"/>
    <s v="San Francisco"/>
    <n v="975"/>
  </r>
  <r>
    <x v="171"/>
    <s v="West"/>
    <s v="California"/>
    <s v="San Francisco"/>
    <n v="825"/>
  </r>
  <r>
    <x v="172"/>
    <s v="West"/>
    <s v="California"/>
    <s v="San Francisco"/>
    <n v="825"/>
  </r>
  <r>
    <x v="173"/>
    <s v="West"/>
    <s v="California"/>
    <s v="San Francisco"/>
    <n v="700"/>
  </r>
  <r>
    <x v="174"/>
    <s v="West"/>
    <s v="California"/>
    <s v="San Francisco"/>
    <n v="575"/>
  </r>
  <r>
    <x v="175"/>
    <s v="West"/>
    <s v="California"/>
    <s v="San Francisco"/>
    <n v="875"/>
  </r>
  <r>
    <x v="176"/>
    <s v="West"/>
    <s v="California"/>
    <s v="San Francisco"/>
    <n v="1025"/>
  </r>
  <r>
    <x v="177"/>
    <s v="West"/>
    <s v="California"/>
    <s v="San Francisco"/>
    <n v="875"/>
  </r>
  <r>
    <x v="178"/>
    <s v="West"/>
    <s v="California"/>
    <s v="San Francisco"/>
    <n v="825"/>
  </r>
  <r>
    <x v="179"/>
    <s v="West"/>
    <s v="California"/>
    <s v="San Francisco"/>
    <n v="725"/>
  </r>
  <r>
    <x v="180"/>
    <s v="West"/>
    <s v="California"/>
    <s v="San Francisco"/>
    <n v="775"/>
  </r>
  <r>
    <x v="181"/>
    <s v="West"/>
    <s v="California"/>
    <s v="San Francisco"/>
    <n v="775"/>
  </r>
  <r>
    <x v="182"/>
    <s v="West"/>
    <s v="California"/>
    <s v="San Francisco"/>
    <n v="975"/>
  </r>
  <r>
    <x v="183"/>
    <s v="West"/>
    <s v="California"/>
    <s v="San Francisco"/>
    <n v="925"/>
  </r>
  <r>
    <x v="184"/>
    <s v="West"/>
    <s v="California"/>
    <s v="San Francisco"/>
    <n v="800"/>
  </r>
  <r>
    <x v="185"/>
    <s v="West"/>
    <s v="California"/>
    <s v="San Francisco"/>
    <n v="750"/>
  </r>
  <r>
    <x v="186"/>
    <s v="West"/>
    <s v="California"/>
    <s v="San Francisco"/>
    <n v="750"/>
  </r>
  <r>
    <x v="187"/>
    <s v="West"/>
    <s v="California"/>
    <s v="San Francisco"/>
    <n v="725"/>
  </r>
  <r>
    <x v="188"/>
    <s v="West"/>
    <s v="California"/>
    <s v="San Francisco"/>
    <n v="925"/>
  </r>
  <r>
    <x v="189"/>
    <s v="West"/>
    <s v="California"/>
    <s v="San Francisco"/>
    <n v="925"/>
  </r>
  <r>
    <x v="190"/>
    <s v="West"/>
    <s v="California"/>
    <s v="San Francisco"/>
    <n v="775"/>
  </r>
  <r>
    <x v="191"/>
    <s v="West"/>
    <s v="California"/>
    <s v="San Francisco"/>
    <n v="725"/>
  </r>
  <r>
    <x v="192"/>
    <s v="West"/>
    <s v="California"/>
    <s v="San Francisco"/>
    <n v="725"/>
  </r>
  <r>
    <x v="193"/>
    <s v="West"/>
    <s v="California"/>
    <s v="San Francisco"/>
    <n v="775"/>
  </r>
  <r>
    <x v="194"/>
    <s v="West"/>
    <s v="California"/>
    <s v="San Francisco"/>
    <n v="875"/>
  </r>
  <r>
    <x v="195"/>
    <s v="West"/>
    <s v="California"/>
    <s v="San Francisco"/>
    <n v="875"/>
  </r>
  <r>
    <x v="196"/>
    <s v="West"/>
    <s v="California"/>
    <s v="San Francisco"/>
    <n v="700"/>
  </r>
  <r>
    <x v="197"/>
    <s v="West"/>
    <s v="California"/>
    <s v="San Francisco"/>
    <n v="675"/>
  </r>
  <r>
    <x v="198"/>
    <s v="West"/>
    <s v="California"/>
    <s v="San Francisco"/>
    <n v="650"/>
  </r>
  <r>
    <x v="199"/>
    <s v="West"/>
    <s v="California"/>
    <s v="San Francisco"/>
    <n v="700"/>
  </r>
  <r>
    <x v="200"/>
    <s v="West"/>
    <s v="California"/>
    <s v="San Francisco"/>
    <n v="875"/>
  </r>
  <r>
    <x v="201"/>
    <s v="West"/>
    <s v="California"/>
    <s v="San Francisco"/>
    <n v="875"/>
  </r>
  <r>
    <x v="202"/>
    <s v="West"/>
    <s v="California"/>
    <s v="San Francisco"/>
    <n v="725"/>
  </r>
  <r>
    <x v="203"/>
    <s v="West"/>
    <s v="California"/>
    <s v="San Francisco"/>
    <n v="700"/>
  </r>
  <r>
    <x v="204"/>
    <s v="West"/>
    <s v="California"/>
    <s v="San Francisco"/>
    <n v="650"/>
  </r>
  <r>
    <x v="205"/>
    <s v="West"/>
    <s v="California"/>
    <s v="San Francisco"/>
    <n v="775"/>
  </r>
  <r>
    <x v="206"/>
    <s v="West"/>
    <s v="California"/>
    <s v="San Francisco"/>
    <n v="975"/>
  </r>
  <r>
    <x v="207"/>
    <s v="West"/>
    <s v="California"/>
    <s v="San Francisco"/>
    <n v="975"/>
  </r>
  <r>
    <x v="208"/>
    <s v="West"/>
    <s v="California"/>
    <s v="San Francisco"/>
    <n v="775"/>
  </r>
  <r>
    <x v="209"/>
    <s v="West"/>
    <s v="California"/>
    <s v="San Francisco"/>
    <n v="775"/>
  </r>
  <r>
    <x v="210"/>
    <s v="West"/>
    <s v="California"/>
    <s v="San Francisco"/>
    <n v="700"/>
  </r>
  <r>
    <x v="211"/>
    <s v="West"/>
    <s v="California"/>
    <s v="San Francisco"/>
    <n v="800"/>
  </r>
  <r>
    <x v="212"/>
    <s v="West"/>
    <s v="California"/>
    <s v="San Francisco"/>
    <n v="700"/>
  </r>
  <r>
    <x v="213"/>
    <s v="West"/>
    <s v="California"/>
    <s v="San Francisco"/>
    <n v="700"/>
  </r>
  <r>
    <x v="214"/>
    <s v="West"/>
    <s v="California"/>
    <s v="San Francisco"/>
    <n v="700"/>
  </r>
  <r>
    <x v="215"/>
    <s v="West"/>
    <s v="California"/>
    <s v="San Francisco"/>
    <n v="550"/>
  </r>
  <r>
    <x v="216"/>
    <s v="West"/>
    <s v="California"/>
    <s v="Los Angeles"/>
    <n v="500"/>
  </r>
  <r>
    <x v="217"/>
    <s v="West"/>
    <s v="California"/>
    <s v="Los Angeles"/>
    <n v="700"/>
  </r>
  <r>
    <x v="218"/>
    <s v="West"/>
    <s v="California"/>
    <s v="Los Angeles"/>
    <n v="750"/>
  </r>
  <r>
    <x v="219"/>
    <s v="West"/>
    <s v="California"/>
    <s v="Los Angeles"/>
    <n v="650"/>
  </r>
  <r>
    <x v="220"/>
    <s v="West"/>
    <s v="California"/>
    <s v="Los Angeles"/>
    <n v="675"/>
  </r>
  <r>
    <x v="221"/>
    <s v="West"/>
    <s v="California"/>
    <s v="Los Angeles"/>
    <n v="525"/>
  </r>
  <r>
    <x v="222"/>
    <s v="West"/>
    <s v="California"/>
    <s v="Los Angeles"/>
    <n v="450"/>
  </r>
  <r>
    <x v="223"/>
    <s v="West"/>
    <s v="California"/>
    <s v="Los Angeles"/>
    <n v="650"/>
  </r>
  <r>
    <x v="224"/>
    <s v="West"/>
    <s v="California"/>
    <s v="Los Angeles"/>
    <n v="800"/>
  </r>
  <r>
    <x v="225"/>
    <s v="West"/>
    <s v="California"/>
    <s v="Los Angeles"/>
    <n v="650"/>
  </r>
  <r>
    <x v="226"/>
    <s v="West"/>
    <s v="California"/>
    <s v="Los Angeles"/>
    <n v="650"/>
  </r>
  <r>
    <x v="227"/>
    <s v="West"/>
    <s v="California"/>
    <s v="Los Angeles"/>
    <n v="550"/>
  </r>
  <r>
    <x v="228"/>
    <s v="West"/>
    <s v="California"/>
    <s v="Los Angeles"/>
    <n v="425"/>
  </r>
  <r>
    <x v="229"/>
    <s v="West"/>
    <s v="California"/>
    <s v="Los Angeles"/>
    <n v="625"/>
  </r>
  <r>
    <x v="230"/>
    <s v="West"/>
    <s v="California"/>
    <s v="Los Angeles"/>
    <n v="800"/>
  </r>
  <r>
    <x v="231"/>
    <s v="West"/>
    <s v="California"/>
    <s v="Los Angeles"/>
    <n v="600"/>
  </r>
  <r>
    <x v="232"/>
    <s v="West"/>
    <s v="California"/>
    <s v="Los Angeles"/>
    <n v="625"/>
  </r>
  <r>
    <x v="233"/>
    <s v="West"/>
    <s v="California"/>
    <s v="Los Angeles"/>
    <n v="525"/>
  </r>
  <r>
    <x v="234"/>
    <s v="West"/>
    <s v="California"/>
    <s v="Los Angeles"/>
    <n v="425"/>
  </r>
  <r>
    <x v="235"/>
    <s v="West"/>
    <s v="California"/>
    <s v="Los Angeles"/>
    <n v="600"/>
  </r>
  <r>
    <x v="236"/>
    <s v="West"/>
    <s v="California"/>
    <s v="Los Angeles"/>
    <n v="800"/>
  </r>
  <r>
    <x v="237"/>
    <s v="West"/>
    <s v="California"/>
    <s v="Los Angeles"/>
    <n v="650"/>
  </r>
  <r>
    <x v="238"/>
    <s v="West"/>
    <s v="California"/>
    <s v="Los Angeles"/>
    <n v="650"/>
  </r>
  <r>
    <x v="239"/>
    <s v="West"/>
    <s v="California"/>
    <s v="Los Angeles"/>
    <n v="550"/>
  </r>
  <r>
    <x v="240"/>
    <s v="West"/>
    <s v="California"/>
    <s v="Los Angeles"/>
    <n v="450"/>
  </r>
  <r>
    <x v="241"/>
    <s v="West"/>
    <s v="California"/>
    <s v="Los Angeles"/>
    <n v="625"/>
  </r>
  <r>
    <x v="242"/>
    <s v="West"/>
    <s v="California"/>
    <s v="Los Angeles"/>
    <n v="900"/>
  </r>
  <r>
    <x v="243"/>
    <s v="West"/>
    <s v="California"/>
    <s v="Los Angeles"/>
    <n v="750"/>
  </r>
  <r>
    <x v="244"/>
    <s v="West"/>
    <s v="California"/>
    <s v="Los Angeles"/>
    <n v="750"/>
  </r>
  <r>
    <x v="245"/>
    <s v="West"/>
    <s v="California"/>
    <s v="Los Angeles"/>
    <n v="625"/>
  </r>
  <r>
    <x v="246"/>
    <s v="West"/>
    <s v="California"/>
    <s v="Los Angeles"/>
    <n v="500"/>
  </r>
  <r>
    <x v="247"/>
    <s v="West"/>
    <s v="California"/>
    <s v="Los Angeles"/>
    <n v="800"/>
  </r>
  <r>
    <x v="248"/>
    <s v="West"/>
    <s v="California"/>
    <s v="Los Angeles"/>
    <n v="950"/>
  </r>
  <r>
    <x v="249"/>
    <s v="West"/>
    <s v="California"/>
    <s v="Los Angeles"/>
    <n v="800"/>
  </r>
  <r>
    <x v="250"/>
    <s v="West"/>
    <s v="California"/>
    <s v="Los Angeles"/>
    <n v="750"/>
  </r>
  <r>
    <x v="251"/>
    <s v="West"/>
    <s v="California"/>
    <s v="Los Angeles"/>
    <n v="650"/>
  </r>
  <r>
    <x v="252"/>
    <s v="West"/>
    <s v="California"/>
    <s v="Los Angeles"/>
    <n v="700"/>
  </r>
  <r>
    <x v="253"/>
    <s v="West"/>
    <s v="California"/>
    <s v="Los Angeles"/>
    <n v="700"/>
  </r>
  <r>
    <x v="254"/>
    <s v="West"/>
    <s v="California"/>
    <s v="Los Angeles"/>
    <n v="900"/>
  </r>
  <r>
    <x v="255"/>
    <s v="West"/>
    <s v="California"/>
    <s v="Los Angeles"/>
    <n v="850"/>
  </r>
  <r>
    <x v="256"/>
    <s v="West"/>
    <s v="California"/>
    <s v="Los Angeles"/>
    <n v="725"/>
  </r>
  <r>
    <x v="257"/>
    <s v="West"/>
    <s v="California"/>
    <s v="Los Angeles"/>
    <n v="675"/>
  </r>
  <r>
    <x v="258"/>
    <s v="West"/>
    <s v="California"/>
    <s v="Los Angeles"/>
    <n v="675"/>
  </r>
  <r>
    <x v="259"/>
    <s v="West"/>
    <s v="California"/>
    <s v="Los Angeles"/>
    <n v="650"/>
  </r>
  <r>
    <x v="260"/>
    <s v="West"/>
    <s v="California"/>
    <s v="Los Angeles"/>
    <n v="850"/>
  </r>
  <r>
    <x v="261"/>
    <s v="West"/>
    <s v="California"/>
    <s v="Los Angeles"/>
    <n v="850"/>
  </r>
  <r>
    <x v="262"/>
    <s v="West"/>
    <s v="California"/>
    <s v="Los Angeles"/>
    <n v="700"/>
  </r>
  <r>
    <x v="263"/>
    <s v="West"/>
    <s v="California"/>
    <s v="Los Angeles"/>
    <n v="650"/>
  </r>
  <r>
    <x v="264"/>
    <s v="West"/>
    <s v="California"/>
    <s v="Los Angeles"/>
    <n v="650"/>
  </r>
  <r>
    <x v="265"/>
    <s v="West"/>
    <s v="California"/>
    <s v="Los Angeles"/>
    <n v="700"/>
  </r>
  <r>
    <x v="266"/>
    <s v="West"/>
    <s v="California"/>
    <s v="Los Angeles"/>
    <n v="800"/>
  </r>
  <r>
    <x v="267"/>
    <s v="West"/>
    <s v="California"/>
    <s v="Los Angeles"/>
    <n v="800"/>
  </r>
  <r>
    <x v="268"/>
    <s v="West"/>
    <s v="California"/>
    <s v="Los Angeles"/>
    <n v="650"/>
  </r>
  <r>
    <x v="269"/>
    <s v="West"/>
    <s v="California"/>
    <s v="Los Angeles"/>
    <n v="625"/>
  </r>
  <r>
    <x v="270"/>
    <s v="West"/>
    <s v="California"/>
    <s v="Los Angeles"/>
    <n v="600"/>
  </r>
  <r>
    <x v="271"/>
    <s v="West"/>
    <s v="California"/>
    <s v="Los Angeles"/>
    <n v="650"/>
  </r>
  <r>
    <x v="272"/>
    <s v="West"/>
    <s v="California"/>
    <s v="Los Angeles"/>
    <n v="825"/>
  </r>
  <r>
    <x v="273"/>
    <s v="West"/>
    <s v="California"/>
    <s v="Los Angeles"/>
    <n v="825"/>
  </r>
  <r>
    <x v="274"/>
    <s v="West"/>
    <s v="California"/>
    <s v="Los Angeles"/>
    <n v="675"/>
  </r>
  <r>
    <x v="275"/>
    <s v="West"/>
    <s v="California"/>
    <s v="Los Angeles"/>
    <n v="650"/>
  </r>
  <r>
    <x v="276"/>
    <s v="West"/>
    <s v="California"/>
    <s v="Los Angeles"/>
    <n v="600"/>
  </r>
  <r>
    <x v="277"/>
    <s v="West"/>
    <s v="California"/>
    <s v="Los Angeles"/>
    <n v="700"/>
  </r>
  <r>
    <x v="278"/>
    <s v="West"/>
    <s v="California"/>
    <s v="Los Angeles"/>
    <n v="900"/>
  </r>
  <r>
    <x v="279"/>
    <s v="West"/>
    <s v="California"/>
    <s v="Los Angeles"/>
    <n v="900"/>
  </r>
  <r>
    <x v="280"/>
    <s v="West"/>
    <s v="California"/>
    <s v="Los Angeles"/>
    <n v="700"/>
  </r>
  <r>
    <x v="281"/>
    <s v="West"/>
    <s v="California"/>
    <s v="Los Angeles"/>
    <n v="700"/>
  </r>
  <r>
    <x v="282"/>
    <s v="West"/>
    <s v="California"/>
    <s v="Los Angeles"/>
    <n v="625"/>
  </r>
  <r>
    <x v="283"/>
    <s v="West"/>
    <s v="California"/>
    <s v="Los Angeles"/>
    <n v="725"/>
  </r>
  <r>
    <x v="284"/>
    <s v="West"/>
    <s v="California"/>
    <s v="Los Angeles"/>
    <n v="475"/>
  </r>
  <r>
    <x v="285"/>
    <s v="West"/>
    <s v="California"/>
    <s v="Los Angeles"/>
    <n v="275"/>
  </r>
  <r>
    <x v="286"/>
    <s v="West"/>
    <s v="California"/>
    <s v="Los Angeles"/>
    <n v="275"/>
  </r>
  <r>
    <x v="287"/>
    <s v="West"/>
    <s v="California"/>
    <s v="Los Angeles"/>
    <n v="125"/>
  </r>
  <r>
    <x v="288"/>
    <s v="Midwest"/>
    <s v="Illinois"/>
    <s v="Chicago"/>
    <n v="175"/>
  </r>
  <r>
    <x v="289"/>
    <s v="Midwest"/>
    <s v="Illinois"/>
    <s v="Chicago"/>
    <n v="275"/>
  </r>
  <r>
    <x v="290"/>
    <s v="Midwest"/>
    <s v="Illinois"/>
    <s v="Chicago"/>
    <n v="525"/>
  </r>
  <r>
    <x v="291"/>
    <s v="Midwest"/>
    <s v="Illinois"/>
    <s v="Chicago"/>
    <n v="175"/>
  </r>
  <r>
    <x v="292"/>
    <s v="Midwest"/>
    <s v="Illinois"/>
    <s v="Chicago"/>
    <n v="225"/>
  </r>
  <r>
    <x v="293"/>
    <s v="Midwest"/>
    <s v="Illinois"/>
    <s v="Chicago"/>
    <n v="100"/>
  </r>
  <r>
    <x v="294"/>
    <s v="Midwest"/>
    <s v="Illinois"/>
    <s v="Chicago"/>
    <n v="175"/>
  </r>
  <r>
    <x v="295"/>
    <s v="Midwest"/>
    <s v="Illinois"/>
    <s v="Chicago"/>
    <n v="275"/>
  </r>
  <r>
    <x v="296"/>
    <s v="Midwest"/>
    <s v="Illinois"/>
    <s v="Chicago"/>
    <n v="495"/>
  </r>
  <r>
    <x v="297"/>
    <s v="Midwest"/>
    <s v="Illinois"/>
    <s v="Chicago"/>
    <n v="200"/>
  </r>
  <r>
    <x v="298"/>
    <s v="Midwest"/>
    <s v="Illinois"/>
    <s v="Chicago"/>
    <n v="225"/>
  </r>
  <r>
    <x v="299"/>
    <s v="Midwest"/>
    <s v="Illinois"/>
    <s v="Chicago"/>
    <n v="75"/>
  </r>
  <r>
    <x v="300"/>
    <s v="Midwest"/>
    <s v="Illinois"/>
    <s v="Chicago"/>
    <n v="125"/>
  </r>
  <r>
    <x v="301"/>
    <s v="Midwest"/>
    <s v="Illinois"/>
    <s v="Chicago"/>
    <n v="225"/>
  </r>
  <r>
    <x v="302"/>
    <s v="Midwest"/>
    <s v="Illinois"/>
    <s v="Chicago"/>
    <n v="450"/>
  </r>
  <r>
    <x v="303"/>
    <s v="Midwest"/>
    <s v="Illinois"/>
    <s v="Chicago"/>
    <n v="150"/>
  </r>
  <r>
    <x v="304"/>
    <s v="Midwest"/>
    <s v="Illinois"/>
    <s v="Chicago"/>
    <n v="150"/>
  </r>
  <r>
    <x v="305"/>
    <s v="Midwest"/>
    <s v="Illinois"/>
    <s v="Chicago"/>
    <n v="75"/>
  </r>
  <r>
    <x v="306"/>
    <s v="Midwest"/>
    <s v="Illinois"/>
    <s v="Chicago"/>
    <n v="100"/>
  </r>
  <r>
    <x v="307"/>
    <s v="Midwest"/>
    <s v="Illinois"/>
    <s v="Chicago"/>
    <n v="225"/>
  </r>
  <r>
    <x v="308"/>
    <s v="Midwest"/>
    <s v="Illinois"/>
    <s v="Chicago"/>
    <n v="495"/>
  </r>
  <r>
    <x v="309"/>
    <s v="Midwest"/>
    <s v="Illinois"/>
    <s v="Chicago"/>
    <n v="200"/>
  </r>
  <r>
    <x v="310"/>
    <s v="Midwest"/>
    <s v="Illinois"/>
    <s v="Chicago"/>
    <n v="175"/>
  </r>
  <r>
    <x v="311"/>
    <s v="Midwest"/>
    <s v="Illinois"/>
    <s v="Chicago"/>
    <n v="100"/>
  </r>
  <r>
    <x v="312"/>
    <s v="Midwest"/>
    <s v="Illinois"/>
    <s v="Chicago"/>
    <n v="125"/>
  </r>
  <r>
    <x v="313"/>
    <s v="Midwest"/>
    <s v="Illinois"/>
    <s v="Chicago"/>
    <n v="250"/>
  </r>
  <r>
    <x v="314"/>
    <s v="Midwest"/>
    <s v="Illinois"/>
    <s v="Chicago"/>
    <n v="500"/>
  </r>
  <r>
    <x v="315"/>
    <s v="Midwest"/>
    <s v="Illinois"/>
    <s v="Chicago"/>
    <n v="250"/>
  </r>
  <r>
    <x v="316"/>
    <s v="Midwest"/>
    <s v="Illinois"/>
    <s v="Chicago"/>
    <n v="200"/>
  </r>
  <r>
    <x v="317"/>
    <s v="Midwest"/>
    <s v="Illinois"/>
    <s v="Chicago"/>
    <n v="175"/>
  </r>
  <r>
    <x v="318"/>
    <s v="Midwest"/>
    <s v="Illinois"/>
    <s v="Chicago"/>
    <n v="175"/>
  </r>
  <r>
    <x v="319"/>
    <s v="Midwest"/>
    <s v="Illinois"/>
    <s v="Chicago"/>
    <n v="350"/>
  </r>
  <r>
    <x v="320"/>
    <s v="Midwest"/>
    <s v="Illinois"/>
    <s v="Chicago"/>
    <n v="575"/>
  </r>
  <r>
    <x v="321"/>
    <s v="Midwest"/>
    <s v="Illinois"/>
    <s v="Chicago"/>
    <n v="325"/>
  </r>
  <r>
    <x v="322"/>
    <s v="Midwest"/>
    <s v="Illinois"/>
    <s v="Chicago"/>
    <n v="250"/>
  </r>
  <r>
    <x v="323"/>
    <s v="Midwest"/>
    <s v="Illinois"/>
    <s v="Chicago"/>
    <n v="200"/>
  </r>
  <r>
    <x v="324"/>
    <s v="Midwest"/>
    <s v="Illinois"/>
    <s v="Chicago"/>
    <n v="225"/>
  </r>
  <r>
    <x v="325"/>
    <s v="Midwest"/>
    <s v="Illinois"/>
    <s v="Chicago"/>
    <n v="400"/>
  </r>
  <r>
    <x v="326"/>
    <s v="Midwest"/>
    <s v="Illinois"/>
    <s v="Chicago"/>
    <n v="550"/>
  </r>
  <r>
    <x v="327"/>
    <s v="Midwest"/>
    <s v="Illinois"/>
    <s v="Chicago"/>
    <n v="325"/>
  </r>
  <r>
    <x v="328"/>
    <s v="Midwest"/>
    <s v="Illinois"/>
    <s v="Chicago"/>
    <n v="250"/>
  </r>
  <r>
    <x v="329"/>
    <s v="Midwest"/>
    <s v="Illinois"/>
    <s v="Chicago"/>
    <n v="225"/>
  </r>
  <r>
    <x v="330"/>
    <s v="Midwest"/>
    <s v="Illinois"/>
    <s v="Chicago"/>
    <n v="200"/>
  </r>
  <r>
    <x v="331"/>
    <s v="Midwest"/>
    <s v="Illinois"/>
    <s v="Chicago"/>
    <n v="375"/>
  </r>
  <r>
    <x v="332"/>
    <s v="Midwest"/>
    <s v="Illinois"/>
    <s v="Chicago"/>
    <n v="500"/>
  </r>
  <r>
    <x v="333"/>
    <s v="Midwest"/>
    <s v="Illinois"/>
    <s v="Chicago"/>
    <n v="300"/>
  </r>
  <r>
    <x v="334"/>
    <s v="Midwest"/>
    <s v="Illinois"/>
    <s v="Chicago"/>
    <n v="200"/>
  </r>
  <r>
    <x v="335"/>
    <s v="Midwest"/>
    <s v="Illinois"/>
    <s v="Chicago"/>
    <n v="175"/>
  </r>
  <r>
    <x v="336"/>
    <s v="Midwest"/>
    <s v="Illinois"/>
    <s v="Chicago"/>
    <n v="175"/>
  </r>
  <r>
    <x v="337"/>
    <s v="Midwest"/>
    <s v="Illinois"/>
    <s v="Chicago"/>
    <n v="250"/>
  </r>
  <r>
    <x v="338"/>
    <s v="Midwest"/>
    <s v="Illinois"/>
    <s v="Chicago"/>
    <n v="425"/>
  </r>
  <r>
    <x v="339"/>
    <s v="Midwest"/>
    <s v="Illinois"/>
    <s v="Chicago"/>
    <n v="250"/>
  </r>
  <r>
    <x v="340"/>
    <s v="Midwest"/>
    <s v="Illinois"/>
    <s v="Chicago"/>
    <n v="150"/>
  </r>
  <r>
    <x v="341"/>
    <s v="Midwest"/>
    <s v="Illinois"/>
    <s v="Chicago"/>
    <n v="125"/>
  </r>
  <r>
    <x v="342"/>
    <s v="Midwest"/>
    <s v="Illinois"/>
    <s v="Chicago"/>
    <n v="125"/>
  </r>
  <r>
    <x v="343"/>
    <s v="Midwest"/>
    <s v="Illinois"/>
    <s v="Chicago"/>
    <n v="250"/>
  </r>
  <r>
    <x v="344"/>
    <s v="Midwest"/>
    <s v="Illinois"/>
    <s v="Chicago"/>
    <n v="400"/>
  </r>
  <r>
    <x v="345"/>
    <s v="Midwest"/>
    <s v="Illinois"/>
    <s v="Chicago"/>
    <n v="250"/>
  </r>
  <r>
    <x v="346"/>
    <s v="Midwest"/>
    <s v="Illinois"/>
    <s v="Chicago"/>
    <n v="195"/>
  </r>
  <r>
    <x v="347"/>
    <s v="Midwest"/>
    <s v="Illinois"/>
    <s v="Chicago"/>
    <n v="175"/>
  </r>
  <r>
    <x v="348"/>
    <s v="Midwest"/>
    <s v="Illinois"/>
    <s v="Chicago"/>
    <n v="150"/>
  </r>
  <r>
    <x v="349"/>
    <s v="Midwest"/>
    <s v="Illinois"/>
    <s v="Chicago"/>
    <n v="250"/>
  </r>
  <r>
    <x v="350"/>
    <s v="Midwest"/>
    <s v="Illinois"/>
    <s v="Chicago"/>
    <n v="500"/>
  </r>
  <r>
    <x v="351"/>
    <s v="Midwest"/>
    <s v="Illinois"/>
    <s v="Chicago"/>
    <n v="300"/>
  </r>
  <r>
    <x v="352"/>
    <s v="Midwest"/>
    <s v="Illinois"/>
    <s v="Chicago"/>
    <n v="250"/>
  </r>
  <r>
    <x v="353"/>
    <s v="Midwest"/>
    <s v="Illinois"/>
    <s v="Chicago"/>
    <n v="200"/>
  </r>
  <r>
    <x v="354"/>
    <s v="Midwest"/>
    <s v="Illinois"/>
    <s v="Chicago"/>
    <n v="200"/>
  </r>
  <r>
    <x v="355"/>
    <s v="Midwest"/>
    <s v="Illinois"/>
    <s v="Chicago"/>
    <n v="300"/>
  </r>
  <r>
    <x v="356"/>
    <s v="Midwest"/>
    <s v="Illinois"/>
    <s v="Chicago"/>
    <n v="725"/>
  </r>
  <r>
    <x v="357"/>
    <s v="Midwest"/>
    <s v="Illinois"/>
    <s v="Chicago"/>
    <n v="725"/>
  </r>
  <r>
    <x v="358"/>
    <s v="Midwest"/>
    <s v="Illinois"/>
    <s v="Chicago"/>
    <n v="525"/>
  </r>
  <r>
    <x v="359"/>
    <s v="Midwest"/>
    <s v="Illinois"/>
    <s v="Chicago"/>
    <n v="525"/>
  </r>
  <r>
    <x v="360"/>
    <s v="South"/>
    <s v="Texas"/>
    <s v="Dallas"/>
    <n v="375"/>
  </r>
  <r>
    <x v="361"/>
    <s v="South"/>
    <s v="Texas"/>
    <s v="Dallas"/>
    <n v="525"/>
  </r>
  <r>
    <x v="362"/>
    <s v="South"/>
    <s v="Texas"/>
    <s v="Dallas"/>
    <n v="675"/>
  </r>
  <r>
    <x v="363"/>
    <s v="South"/>
    <s v="Texas"/>
    <s v="Dallas"/>
    <n v="650"/>
  </r>
  <r>
    <x v="364"/>
    <s v="South"/>
    <s v="Texas"/>
    <s v="Dallas"/>
    <n v="475"/>
  </r>
  <r>
    <x v="365"/>
    <s v="South"/>
    <s v="Texas"/>
    <s v="Dallas"/>
    <n v="425"/>
  </r>
  <r>
    <x v="366"/>
    <s v="South"/>
    <s v="Texas"/>
    <s v="Dallas"/>
    <n v="300"/>
  </r>
  <r>
    <x v="367"/>
    <s v="South"/>
    <s v="Texas"/>
    <s v="Dallas"/>
    <n v="500"/>
  </r>
  <r>
    <x v="368"/>
    <s v="South"/>
    <s v="Texas"/>
    <s v="Dallas"/>
    <n v="675"/>
  </r>
  <r>
    <x v="369"/>
    <s v="South"/>
    <s v="Texas"/>
    <s v="Dallas"/>
    <n v="675"/>
  </r>
  <r>
    <x v="370"/>
    <s v="South"/>
    <s v="Texas"/>
    <s v="Dallas"/>
    <n v="500"/>
  </r>
  <r>
    <x v="371"/>
    <s v="South"/>
    <s v="Texas"/>
    <s v="Dallas"/>
    <n v="400"/>
  </r>
  <r>
    <x v="372"/>
    <s v="South"/>
    <s v="Texas"/>
    <s v="Dallas"/>
    <n v="300"/>
  </r>
  <r>
    <x v="373"/>
    <s v="South"/>
    <s v="Texas"/>
    <s v="Dallas"/>
    <n v="450"/>
  </r>
  <r>
    <x v="374"/>
    <s v="South"/>
    <s v="Texas"/>
    <s v="Dallas"/>
    <n v="700"/>
  </r>
  <r>
    <x v="375"/>
    <s v="South"/>
    <s v="Texas"/>
    <s v="Dallas"/>
    <n v="700"/>
  </r>
  <r>
    <x v="376"/>
    <s v="South"/>
    <s v="Texas"/>
    <s v="Dallas"/>
    <n v="525"/>
  </r>
  <r>
    <x v="377"/>
    <s v="South"/>
    <s v="Texas"/>
    <s v="Dallas"/>
    <n v="425"/>
  </r>
  <r>
    <x v="378"/>
    <s v="South"/>
    <s v="Texas"/>
    <s v="Dallas"/>
    <n v="325"/>
  </r>
  <r>
    <x v="379"/>
    <s v="South"/>
    <s v="Texas"/>
    <s v="Dallas"/>
    <n v="600"/>
  </r>
  <r>
    <x v="380"/>
    <s v="South"/>
    <s v="Texas"/>
    <s v="Dallas"/>
    <n v="750"/>
  </r>
  <r>
    <x v="381"/>
    <s v="South"/>
    <s v="Texas"/>
    <s v="Dallas"/>
    <n v="775"/>
  </r>
  <r>
    <x v="382"/>
    <s v="South"/>
    <s v="Texas"/>
    <s v="Dallas"/>
    <n v="625"/>
  </r>
  <r>
    <x v="383"/>
    <s v="South"/>
    <s v="Texas"/>
    <s v="Dallas"/>
    <n v="550"/>
  </r>
  <r>
    <x v="384"/>
    <s v="South"/>
    <s v="Texas"/>
    <s v="Dallas"/>
    <n v="450"/>
  </r>
  <r>
    <x v="385"/>
    <s v="South"/>
    <s v="Texas"/>
    <s v="Dallas"/>
    <n v="800"/>
  </r>
  <r>
    <x v="386"/>
    <s v="South"/>
    <s v="Texas"/>
    <s v="Dallas"/>
    <n v="800"/>
  </r>
  <r>
    <x v="387"/>
    <s v="South"/>
    <s v="Texas"/>
    <s v="Dallas"/>
    <n v="800"/>
  </r>
  <r>
    <x v="388"/>
    <s v="South"/>
    <s v="Texas"/>
    <s v="Dallas"/>
    <n v="650"/>
  </r>
  <r>
    <x v="389"/>
    <s v="South"/>
    <s v="Texas"/>
    <s v="Dallas"/>
    <n v="600"/>
  </r>
  <r>
    <x v="390"/>
    <s v="South"/>
    <s v="Texas"/>
    <s v="Dallas"/>
    <n v="500"/>
  </r>
  <r>
    <x v="391"/>
    <s v="South"/>
    <s v="Texas"/>
    <s v="Dallas"/>
    <n v="875"/>
  </r>
  <r>
    <x v="392"/>
    <s v="South"/>
    <s v="Texas"/>
    <s v="Dallas"/>
    <n v="825"/>
  </r>
  <r>
    <x v="393"/>
    <s v="South"/>
    <s v="Texas"/>
    <s v="Dallas"/>
    <n v="825"/>
  </r>
  <r>
    <x v="394"/>
    <s v="South"/>
    <s v="Texas"/>
    <s v="Dallas"/>
    <n v="975"/>
  </r>
  <r>
    <x v="395"/>
    <s v="South"/>
    <s v="Texas"/>
    <s v="Dallas"/>
    <n v="575"/>
  </r>
  <r>
    <x v="396"/>
    <s v="South"/>
    <s v="Texas"/>
    <s v="Dallas"/>
    <n v="575"/>
  </r>
  <r>
    <x v="397"/>
    <s v="South"/>
    <s v="Texas"/>
    <s v="Dallas"/>
    <n v="850"/>
  </r>
  <r>
    <x v="398"/>
    <s v="South"/>
    <s v="Texas"/>
    <s v="Dallas"/>
    <n v="800"/>
  </r>
  <r>
    <x v="399"/>
    <s v="South"/>
    <s v="Texas"/>
    <s v="Dallas"/>
    <n v="800"/>
  </r>
  <r>
    <x v="400"/>
    <s v="South"/>
    <s v="Texas"/>
    <s v="Dallas"/>
    <n v="975"/>
  </r>
  <r>
    <x v="401"/>
    <s v="South"/>
    <s v="Texas"/>
    <s v="Dallas"/>
    <n v="525"/>
  </r>
  <r>
    <x v="402"/>
    <s v="South"/>
    <s v="Texas"/>
    <s v="Dallas"/>
    <n v="525"/>
  </r>
  <r>
    <x v="403"/>
    <s v="South"/>
    <s v="Texas"/>
    <s v="Dallas"/>
    <n v="775"/>
  </r>
  <r>
    <x v="404"/>
    <s v="South"/>
    <s v="Texas"/>
    <s v="Dallas"/>
    <n v="725"/>
  </r>
  <r>
    <x v="405"/>
    <s v="South"/>
    <s v="Texas"/>
    <s v="Dallas"/>
    <n v="675"/>
  </r>
  <r>
    <x v="406"/>
    <s v="South"/>
    <s v="Texas"/>
    <s v="Dallas"/>
    <n v="725"/>
  </r>
  <r>
    <x v="407"/>
    <s v="South"/>
    <s v="Texas"/>
    <s v="Dallas"/>
    <n v="450"/>
  </r>
  <r>
    <x v="408"/>
    <s v="South"/>
    <s v="Texas"/>
    <s v="Dallas"/>
    <n v="450"/>
  </r>
  <r>
    <x v="409"/>
    <s v="South"/>
    <s v="Texas"/>
    <s v="Dallas"/>
    <n v="675"/>
  </r>
  <r>
    <x v="410"/>
    <s v="South"/>
    <s v="Texas"/>
    <s v="Dallas"/>
    <n v="625"/>
  </r>
  <r>
    <x v="411"/>
    <s v="South"/>
    <s v="Texas"/>
    <s v="Dallas"/>
    <n v="625"/>
  </r>
  <r>
    <x v="412"/>
    <s v="South"/>
    <s v="Texas"/>
    <s v="Dallas"/>
    <n v="575"/>
  </r>
  <r>
    <x v="413"/>
    <s v="South"/>
    <s v="Texas"/>
    <s v="Dallas"/>
    <n v="425"/>
  </r>
  <r>
    <x v="414"/>
    <s v="South"/>
    <s v="Texas"/>
    <s v="Dallas"/>
    <n v="400"/>
  </r>
  <r>
    <x v="415"/>
    <s v="South"/>
    <s v="Texas"/>
    <s v="Dallas"/>
    <n v="575"/>
  </r>
  <r>
    <x v="416"/>
    <s v="South"/>
    <s v="Texas"/>
    <s v="Dallas"/>
    <n v="725"/>
  </r>
  <r>
    <x v="417"/>
    <s v="South"/>
    <s v="Texas"/>
    <s v="Dallas"/>
    <n v="725"/>
  </r>
  <r>
    <x v="418"/>
    <s v="South"/>
    <s v="Texas"/>
    <s v="Dallas"/>
    <n v="650"/>
  </r>
  <r>
    <x v="419"/>
    <s v="South"/>
    <s v="Texas"/>
    <s v="Dallas"/>
    <n v="500"/>
  </r>
  <r>
    <x v="420"/>
    <s v="South"/>
    <s v="Texas"/>
    <s v="Dallas"/>
    <n v="475"/>
  </r>
  <r>
    <x v="421"/>
    <s v="South"/>
    <s v="Texas"/>
    <s v="Dallas"/>
    <n v="675"/>
  </r>
  <r>
    <x v="422"/>
    <s v="South"/>
    <s v="Texas"/>
    <s v="Dallas"/>
    <n v="825"/>
  </r>
  <r>
    <x v="423"/>
    <s v="South"/>
    <s v="Texas"/>
    <s v="Dallas"/>
    <n v="825"/>
  </r>
  <r>
    <x v="424"/>
    <s v="South"/>
    <s v="Texas"/>
    <s v="Dallas"/>
    <n v="725"/>
  </r>
  <r>
    <x v="425"/>
    <s v="South"/>
    <s v="Texas"/>
    <s v="Dallas"/>
    <n v="575"/>
  </r>
  <r>
    <x v="426"/>
    <s v="South"/>
    <s v="Texas"/>
    <s v="Dallas"/>
    <n v="525"/>
  </r>
  <r>
    <x v="427"/>
    <s v="South"/>
    <s v="Texas"/>
    <s v="Dallas"/>
    <n v="775"/>
  </r>
  <r>
    <x v="428"/>
    <s v="South"/>
    <s v="Texas"/>
    <s v="Dallas"/>
    <n v="425"/>
  </r>
  <r>
    <x v="429"/>
    <s v="South"/>
    <s v="Texas"/>
    <s v="Dallas"/>
    <n v="225"/>
  </r>
  <r>
    <x v="430"/>
    <s v="South"/>
    <s v="Texas"/>
    <s v="Dallas"/>
    <n v="225"/>
  </r>
  <r>
    <x v="431"/>
    <s v="South"/>
    <s v="Texas"/>
    <s v="Dallas"/>
    <n v="75"/>
  </r>
  <r>
    <x v="432"/>
    <s v="Northeast"/>
    <s v="Pennsylvania"/>
    <s v="Philadelphia"/>
    <n v="125"/>
  </r>
  <r>
    <x v="433"/>
    <s v="Northeast"/>
    <s v="Pennsylvania"/>
    <s v="Philadelphia"/>
    <n v="225"/>
  </r>
  <r>
    <x v="434"/>
    <s v="Northeast"/>
    <s v="Pennsylvania"/>
    <s v="Philadelphia"/>
    <n v="475"/>
  </r>
  <r>
    <x v="435"/>
    <s v="Northeast"/>
    <s v="Pennsylvania"/>
    <s v="Philadelphia"/>
    <n v="125"/>
  </r>
  <r>
    <x v="436"/>
    <s v="Northeast"/>
    <s v="Pennsylvania"/>
    <s v="Philadelphia"/>
    <n v="175"/>
  </r>
  <r>
    <x v="437"/>
    <s v="Northeast"/>
    <s v="Pennsylvania"/>
    <s v="Philadelphia"/>
    <n v="50"/>
  </r>
  <r>
    <x v="438"/>
    <s v="Northeast"/>
    <s v="Pennsylvania"/>
    <s v="Philadelphia"/>
    <n v="125"/>
  </r>
  <r>
    <x v="439"/>
    <s v="Northeast"/>
    <s v="Pennsylvania"/>
    <s v="Philadelphia"/>
    <n v="225"/>
  </r>
  <r>
    <x v="440"/>
    <s v="Northeast"/>
    <s v="Pennsylvania"/>
    <s v="Philadelphia"/>
    <n v="445"/>
  </r>
  <r>
    <x v="441"/>
    <s v="Northeast"/>
    <s v="Pennsylvania"/>
    <s v="Philadelphia"/>
    <n v="150"/>
  </r>
  <r>
    <x v="442"/>
    <s v="Northeast"/>
    <s v="Pennsylvania"/>
    <s v="Philadelphia"/>
    <n v="175"/>
  </r>
  <r>
    <x v="443"/>
    <s v="Northeast"/>
    <s v="Pennsylvania"/>
    <s v="Philadelphia"/>
    <n v="25"/>
  </r>
  <r>
    <x v="444"/>
    <s v="Northeast"/>
    <s v="Pennsylvania"/>
    <s v="Philadelphia"/>
    <n v="75"/>
  </r>
  <r>
    <x v="445"/>
    <s v="Northeast"/>
    <s v="Pennsylvania"/>
    <s v="Philadelphia"/>
    <n v="175"/>
  </r>
  <r>
    <x v="446"/>
    <s v="Northeast"/>
    <s v="Pennsylvania"/>
    <s v="Philadelphia"/>
    <n v="450"/>
  </r>
  <r>
    <x v="447"/>
    <s v="Northeast"/>
    <s v="Pennsylvania"/>
    <s v="Philadelphia"/>
    <n v="150"/>
  </r>
  <r>
    <x v="448"/>
    <s v="Northeast"/>
    <s v="Pennsylvania"/>
    <s v="Philadelphia"/>
    <n v="150"/>
  </r>
  <r>
    <x v="449"/>
    <s v="Northeast"/>
    <s v="Pennsylvania"/>
    <s v="Philadelphia"/>
    <n v="75"/>
  </r>
  <r>
    <x v="450"/>
    <s v="Northeast"/>
    <s v="Pennsylvania"/>
    <s v="Philadelphia"/>
    <n v="75"/>
  </r>
  <r>
    <x v="451"/>
    <s v="Northeast"/>
    <s v="Pennsylvania"/>
    <s v="Philadelphia"/>
    <n v="200"/>
  </r>
  <r>
    <x v="452"/>
    <s v="Northeast"/>
    <s v="Pennsylvania"/>
    <s v="Philadelphia"/>
    <n v="470"/>
  </r>
  <r>
    <x v="453"/>
    <s v="Northeast"/>
    <s v="Pennsylvania"/>
    <s v="Philadelphia"/>
    <n v="175"/>
  </r>
  <r>
    <x v="454"/>
    <s v="Northeast"/>
    <s v="Pennsylvania"/>
    <s v="Philadelphia"/>
    <n v="150"/>
  </r>
  <r>
    <x v="455"/>
    <s v="Northeast"/>
    <s v="Pennsylvania"/>
    <s v="Philadelphia"/>
    <n v="100"/>
  </r>
  <r>
    <x v="456"/>
    <s v="Northeast"/>
    <s v="Pennsylvania"/>
    <s v="Philadelphia"/>
    <n v="125"/>
  </r>
  <r>
    <x v="457"/>
    <s v="Northeast"/>
    <s v="Pennsylvania"/>
    <s v="Philadelphia"/>
    <n v="250"/>
  </r>
  <r>
    <x v="458"/>
    <s v="Northeast"/>
    <s v="Pennsylvania"/>
    <s v="Philadelphia"/>
    <n v="500"/>
  </r>
  <r>
    <x v="459"/>
    <s v="Northeast"/>
    <s v="Pennsylvania"/>
    <s v="Philadelphia"/>
    <n v="250"/>
  </r>
  <r>
    <x v="460"/>
    <s v="Northeast"/>
    <s v="Pennsylvania"/>
    <s v="Philadelphia"/>
    <n v="175"/>
  </r>
  <r>
    <x v="461"/>
    <s v="Northeast"/>
    <s v="Pennsylvania"/>
    <s v="Philadelphia"/>
    <n v="150"/>
  </r>
  <r>
    <x v="462"/>
    <s v="Northeast"/>
    <s v="Pennsylvania"/>
    <s v="Philadelphia"/>
    <n v="150"/>
  </r>
  <r>
    <x v="463"/>
    <s v="Northeast"/>
    <s v="Pennsylvania"/>
    <s v="Philadelphia"/>
    <n v="300"/>
  </r>
  <r>
    <x v="464"/>
    <s v="Northeast"/>
    <s v="Pennsylvania"/>
    <s v="Philadelphia"/>
    <n v="500"/>
  </r>
  <r>
    <x v="465"/>
    <s v="Northeast"/>
    <s v="Pennsylvania"/>
    <s v="Philadelphia"/>
    <n v="300"/>
  </r>
  <r>
    <x v="466"/>
    <s v="Northeast"/>
    <s v="Pennsylvania"/>
    <s v="Philadelphia"/>
    <n v="225"/>
  </r>
  <r>
    <x v="467"/>
    <s v="Northeast"/>
    <s v="Pennsylvania"/>
    <s v="Philadelphia"/>
    <n v="175"/>
  </r>
  <r>
    <x v="468"/>
    <s v="Northeast"/>
    <s v="Pennsylvania"/>
    <s v="Philadelphia"/>
    <n v="200"/>
  </r>
  <r>
    <x v="469"/>
    <s v="Northeast"/>
    <s v="Pennsylvania"/>
    <s v="Philadelphia"/>
    <n v="375"/>
  </r>
  <r>
    <x v="470"/>
    <s v="Northeast"/>
    <s v="Pennsylvania"/>
    <s v="Philadelphia"/>
    <n v="525"/>
  </r>
  <r>
    <x v="471"/>
    <s v="Northeast"/>
    <s v="Pennsylvania"/>
    <s v="Philadelphia"/>
    <n v="300"/>
  </r>
  <r>
    <x v="472"/>
    <s v="Northeast"/>
    <s v="Pennsylvania"/>
    <s v="Philadelphia"/>
    <n v="225"/>
  </r>
  <r>
    <x v="473"/>
    <s v="Northeast"/>
    <s v="Pennsylvania"/>
    <s v="Philadelphia"/>
    <n v="200"/>
  </r>
  <r>
    <x v="474"/>
    <s v="Northeast"/>
    <s v="Pennsylvania"/>
    <s v="Philadelphia"/>
    <n v="175"/>
  </r>
  <r>
    <x v="475"/>
    <s v="Northeast"/>
    <s v="Pennsylvania"/>
    <s v="Philadelphia"/>
    <n v="350"/>
  </r>
  <r>
    <x v="476"/>
    <s v="Northeast"/>
    <s v="Pennsylvania"/>
    <s v="Philadelphia"/>
    <n v="475"/>
  </r>
  <r>
    <x v="477"/>
    <s v="Northeast"/>
    <s v="Pennsylvania"/>
    <s v="Philadelphia"/>
    <n v="275"/>
  </r>
  <r>
    <x v="478"/>
    <s v="Northeast"/>
    <s v="Pennsylvania"/>
    <s v="Philadelphia"/>
    <n v="200"/>
  </r>
  <r>
    <x v="479"/>
    <s v="Northeast"/>
    <s v="Pennsylvania"/>
    <s v="Philadelphia"/>
    <n v="175"/>
  </r>
  <r>
    <x v="480"/>
    <s v="Northeast"/>
    <s v="Pennsylvania"/>
    <s v="Philadelphia"/>
    <n v="125"/>
  </r>
  <r>
    <x v="481"/>
    <s v="Northeast"/>
    <s v="Pennsylvania"/>
    <s v="Philadelphia"/>
    <n v="225"/>
  </r>
  <r>
    <x v="482"/>
    <s v="Northeast"/>
    <s v="Pennsylvania"/>
    <s v="Philadelphia"/>
    <n v="400"/>
  </r>
  <r>
    <x v="483"/>
    <s v="Northeast"/>
    <s v="Pennsylvania"/>
    <s v="Philadelphia"/>
    <n v="225"/>
  </r>
  <r>
    <x v="484"/>
    <s v="Northeast"/>
    <s v="Pennsylvania"/>
    <s v="Philadelphia"/>
    <n v="125"/>
  </r>
  <r>
    <x v="485"/>
    <s v="Northeast"/>
    <s v="Pennsylvania"/>
    <s v="Philadelphia"/>
    <n v="100"/>
  </r>
  <r>
    <x v="486"/>
    <s v="Northeast"/>
    <s v="Pennsylvania"/>
    <s v="Philadelphia"/>
    <n v="100"/>
  </r>
  <r>
    <x v="487"/>
    <s v="Northeast"/>
    <s v="Pennsylvania"/>
    <s v="Philadelphia"/>
    <n v="225"/>
  </r>
  <r>
    <x v="488"/>
    <s v="Northeast"/>
    <s v="Pennsylvania"/>
    <s v="Philadelphia"/>
    <n v="375"/>
  </r>
  <r>
    <x v="489"/>
    <s v="Northeast"/>
    <s v="Pennsylvania"/>
    <s v="Philadelphia"/>
    <n v="200"/>
  </r>
  <r>
    <x v="490"/>
    <s v="Northeast"/>
    <s v="Pennsylvania"/>
    <s v="Philadelphia"/>
    <n v="195"/>
  </r>
  <r>
    <x v="491"/>
    <s v="Northeast"/>
    <s v="Pennsylvania"/>
    <s v="Philadelphia"/>
    <n v="175"/>
  </r>
  <r>
    <x v="492"/>
    <s v="Northeast"/>
    <s v="Pennsylvania"/>
    <s v="Philadelphia"/>
    <n v="150"/>
  </r>
  <r>
    <x v="493"/>
    <s v="Northeast"/>
    <s v="Pennsylvania"/>
    <s v="Philadelphia"/>
    <n v="250"/>
  </r>
  <r>
    <x v="494"/>
    <s v="Northeast"/>
    <s v="Pennsylvania"/>
    <s v="Philadelphia"/>
    <n v="475"/>
  </r>
  <r>
    <x v="495"/>
    <s v="Northeast"/>
    <s v="Pennsylvania"/>
    <s v="Philadelphia"/>
    <n v="275"/>
  </r>
  <r>
    <x v="496"/>
    <s v="Northeast"/>
    <s v="Pennsylvania"/>
    <s v="Philadelphia"/>
    <n v="225"/>
  </r>
  <r>
    <x v="497"/>
    <s v="Northeast"/>
    <s v="Pennsylvania"/>
    <s v="Philadelphia"/>
    <n v="175"/>
  </r>
  <r>
    <x v="498"/>
    <s v="Northeast"/>
    <s v="Pennsylvania"/>
    <s v="Philadelphia"/>
    <n v="175"/>
  </r>
  <r>
    <x v="0"/>
    <s v="Northeast"/>
    <s v="Pennsylvania"/>
    <s v="Philadelphia"/>
    <n v="275"/>
  </r>
  <r>
    <x v="1"/>
    <s v="Northeast"/>
    <s v="Pennsylvania"/>
    <s v="Philadelphia"/>
    <n v="450"/>
  </r>
  <r>
    <x v="2"/>
    <s v="Northeast"/>
    <s v="Pennsylvania"/>
    <s v="Philadelphia"/>
    <n v="450"/>
  </r>
  <r>
    <x v="3"/>
    <s v="Northeast"/>
    <s v="Pennsylvania"/>
    <s v="Philadelphia"/>
    <n v="450"/>
  </r>
  <r>
    <x v="4"/>
    <s v="Northeast"/>
    <s v="Pennsylvania"/>
    <s v="Philadelphia"/>
    <n v="300"/>
  </r>
  <r>
    <x v="5"/>
    <s v="West"/>
    <s v="Nevada"/>
    <s v="Las Vegas"/>
    <n v="250"/>
  </r>
  <r>
    <x v="6"/>
    <s v="West"/>
    <s v="Nevada"/>
    <s v="Las Vegas"/>
    <n v="475"/>
  </r>
  <r>
    <x v="7"/>
    <s v="West"/>
    <s v="Nevada"/>
    <s v="Las Vegas"/>
    <n v="525"/>
  </r>
  <r>
    <x v="499"/>
    <s v="West"/>
    <s v="Nevada"/>
    <s v="Las Vegas"/>
    <n v="425"/>
  </r>
  <r>
    <x v="500"/>
    <s v="West"/>
    <s v="Nevada"/>
    <s v="Las Vegas"/>
    <n v="425"/>
  </r>
  <r>
    <x v="501"/>
    <s v="West"/>
    <s v="Nevada"/>
    <s v="Las Vegas"/>
    <n v="275"/>
  </r>
  <r>
    <x v="502"/>
    <s v="West"/>
    <s v="Nevada"/>
    <s v="Las Vegas"/>
    <n v="200"/>
  </r>
  <r>
    <x v="503"/>
    <s v="West"/>
    <s v="Nevada"/>
    <s v="Las Vegas"/>
    <n v="400"/>
  </r>
  <r>
    <x v="504"/>
    <s v="West"/>
    <s v="Nevada"/>
    <s v="Las Vegas"/>
    <n v="550"/>
  </r>
  <r>
    <x v="505"/>
    <s v="West"/>
    <s v="Nevada"/>
    <s v="Las Vegas"/>
    <n v="400"/>
  </r>
  <r>
    <x v="506"/>
    <s v="West"/>
    <s v="Nevada"/>
    <s v="Las Vegas"/>
    <n v="400"/>
  </r>
  <r>
    <x v="507"/>
    <s v="West"/>
    <s v="Nevada"/>
    <s v="Las Vegas"/>
    <n v="300"/>
  </r>
  <r>
    <x v="508"/>
    <s v="West"/>
    <s v="Nevada"/>
    <s v="Las Vegas"/>
    <n v="175"/>
  </r>
  <r>
    <x v="509"/>
    <s v="West"/>
    <s v="Nevada"/>
    <s v="Las Vegas"/>
    <n v="375"/>
  </r>
  <r>
    <x v="510"/>
    <s v="West"/>
    <s v="Nevada"/>
    <s v="Las Vegas"/>
    <n v="550"/>
  </r>
  <r>
    <x v="8"/>
    <s v="West"/>
    <s v="Nevada"/>
    <s v="Las Vegas"/>
    <n v="350"/>
  </r>
  <r>
    <x v="9"/>
    <s v="West"/>
    <s v="Nevada"/>
    <s v="Las Vegas"/>
    <n v="400"/>
  </r>
  <r>
    <x v="10"/>
    <s v="West"/>
    <s v="Nevada"/>
    <s v="Las Vegas"/>
    <n v="300"/>
  </r>
  <r>
    <x v="11"/>
    <s v="West"/>
    <s v="Nevada"/>
    <s v="Las Vegas"/>
    <n v="200"/>
  </r>
  <r>
    <x v="12"/>
    <s v="West"/>
    <s v="Nevada"/>
    <s v="Las Vegas"/>
    <n v="350"/>
  </r>
  <r>
    <x v="13"/>
    <s v="West"/>
    <s v="Nevada"/>
    <s v="Las Vegas"/>
    <n v="550"/>
  </r>
  <r>
    <x v="14"/>
    <s v="West"/>
    <s v="Nevada"/>
    <s v="Las Vegas"/>
    <n v="400"/>
  </r>
  <r>
    <x v="15"/>
    <s v="West"/>
    <s v="Nevada"/>
    <s v="Las Vegas"/>
    <n v="400"/>
  </r>
  <r>
    <x v="16"/>
    <s v="West"/>
    <s v="Nevada"/>
    <s v="Las Vegas"/>
    <n v="300"/>
  </r>
  <r>
    <x v="17"/>
    <s v="West"/>
    <s v="Nevada"/>
    <s v="Las Vegas"/>
    <n v="200"/>
  </r>
  <r>
    <x v="18"/>
    <s v="West"/>
    <s v="Nevada"/>
    <s v="Las Vegas"/>
    <n v="450"/>
  </r>
  <r>
    <x v="19"/>
    <s v="West"/>
    <s v="Nevada"/>
    <s v="Las Vegas"/>
    <n v="700"/>
  </r>
  <r>
    <x v="20"/>
    <s v="West"/>
    <s v="Nevada"/>
    <s v="Las Vegas"/>
    <n v="550"/>
  </r>
  <r>
    <x v="21"/>
    <s v="West"/>
    <s v="Nevada"/>
    <s v="Las Vegas"/>
    <n v="550"/>
  </r>
  <r>
    <x v="22"/>
    <s v="West"/>
    <s v="Nevada"/>
    <s v="Las Vegas"/>
    <n v="425"/>
  </r>
  <r>
    <x v="23"/>
    <s v="West"/>
    <s v="Nevada"/>
    <s v="Las Vegas"/>
    <n v="300"/>
  </r>
  <r>
    <x v="24"/>
    <s v="West"/>
    <s v="Nevada"/>
    <s v="Las Vegas"/>
    <n v="600"/>
  </r>
  <r>
    <x v="25"/>
    <s v="West"/>
    <s v="Nevada"/>
    <s v="Las Vegas"/>
    <n v="750"/>
  </r>
  <r>
    <x v="26"/>
    <s v="West"/>
    <s v="Nevada"/>
    <s v="Las Vegas"/>
    <n v="600"/>
  </r>
  <r>
    <x v="27"/>
    <s v="West"/>
    <s v="Nevada"/>
    <s v="Las Vegas"/>
    <n v="550"/>
  </r>
  <r>
    <x v="28"/>
    <s v="West"/>
    <s v="Nevada"/>
    <s v="Las Vegas"/>
    <n v="450"/>
  </r>
  <r>
    <x v="511"/>
    <s v="West"/>
    <s v="Nevada"/>
    <s v="Las Vegas"/>
    <n v="500"/>
  </r>
  <r>
    <x v="512"/>
    <s v="West"/>
    <s v="Nevada"/>
    <s v="Las Vegas"/>
    <n v="500"/>
  </r>
  <r>
    <x v="513"/>
    <s v="West"/>
    <s v="Nevada"/>
    <s v="Las Vegas"/>
    <n v="700"/>
  </r>
  <r>
    <x v="514"/>
    <s v="West"/>
    <s v="Nevada"/>
    <s v="Las Vegas"/>
    <n v="650"/>
  </r>
  <r>
    <x v="515"/>
    <s v="West"/>
    <s v="Nevada"/>
    <s v="Las Vegas"/>
    <n v="525"/>
  </r>
  <r>
    <x v="516"/>
    <s v="West"/>
    <s v="Nevada"/>
    <s v="Las Vegas"/>
    <n v="475"/>
  </r>
  <r>
    <x v="517"/>
    <s v="West"/>
    <s v="Nevada"/>
    <s v="Las Vegas"/>
    <n v="475"/>
  </r>
  <r>
    <x v="518"/>
    <s v="West"/>
    <s v="Nevada"/>
    <s v="Las Vegas"/>
    <n v="400"/>
  </r>
  <r>
    <x v="519"/>
    <s v="West"/>
    <s v="Nevada"/>
    <s v="Las Vegas"/>
    <n v="600"/>
  </r>
  <r>
    <x v="520"/>
    <s v="West"/>
    <s v="Nevada"/>
    <s v="Las Vegas"/>
    <n v="600"/>
  </r>
  <r>
    <x v="521"/>
    <s v="West"/>
    <s v="Nevada"/>
    <s v="Las Vegas"/>
    <n v="450"/>
  </r>
  <r>
    <x v="522"/>
    <s v="West"/>
    <s v="Nevada"/>
    <s v="Las Vegas"/>
    <n v="400"/>
  </r>
  <r>
    <x v="523"/>
    <s v="West"/>
    <s v="Nevada"/>
    <s v="Las Vegas"/>
    <n v="400"/>
  </r>
  <r>
    <x v="524"/>
    <s v="West"/>
    <s v="Nevada"/>
    <s v="Las Vegas"/>
    <n v="450"/>
  </r>
  <r>
    <x v="525"/>
    <s v="West"/>
    <s v="Nevada"/>
    <s v="Las Vegas"/>
    <n v="550"/>
  </r>
  <r>
    <x v="526"/>
    <s v="West"/>
    <s v="Nevada"/>
    <s v="Las Vegas"/>
    <n v="550"/>
  </r>
  <r>
    <x v="527"/>
    <s v="West"/>
    <s v="Nevada"/>
    <s v="Las Vegas"/>
    <n v="375"/>
  </r>
  <r>
    <x v="528"/>
    <s v="West"/>
    <s v="Nevada"/>
    <s v="Las Vegas"/>
    <n v="350"/>
  </r>
  <r>
    <x v="529"/>
    <s v="West"/>
    <s v="Nevada"/>
    <s v="Las Vegas"/>
    <n v="325"/>
  </r>
  <r>
    <x v="530"/>
    <s v="West"/>
    <s v="Nevada"/>
    <s v="Las Vegas"/>
    <n v="375"/>
  </r>
  <r>
    <x v="29"/>
    <s v="West"/>
    <s v="Nevada"/>
    <s v="Las Vegas"/>
    <n v="575"/>
  </r>
  <r>
    <x v="30"/>
    <s v="West"/>
    <s v="Nevada"/>
    <s v="Las Vegas"/>
    <n v="575"/>
  </r>
  <r>
    <x v="31"/>
    <s v="West"/>
    <s v="Nevada"/>
    <s v="Las Vegas"/>
    <n v="425"/>
  </r>
  <r>
    <x v="32"/>
    <s v="West"/>
    <s v="Nevada"/>
    <s v="Las Vegas"/>
    <n v="400"/>
  </r>
  <r>
    <x v="33"/>
    <s v="West"/>
    <s v="Nevada"/>
    <s v="Las Vegas"/>
    <n v="350"/>
  </r>
  <r>
    <x v="34"/>
    <s v="West"/>
    <s v="Nevada"/>
    <s v="Las Vegas"/>
    <n v="475"/>
  </r>
  <r>
    <x v="35"/>
    <s v="West"/>
    <s v="Nevada"/>
    <s v="Las Vegas"/>
    <n v="675"/>
  </r>
  <r>
    <x v="36"/>
    <s v="West"/>
    <s v="Nevada"/>
    <s v="Las Vegas"/>
    <n v="675"/>
  </r>
  <r>
    <x v="37"/>
    <s v="West"/>
    <s v="Nevada"/>
    <s v="Las Vegas"/>
    <n v="475"/>
  </r>
  <r>
    <x v="38"/>
    <s v="West"/>
    <s v="Nevada"/>
    <s v="Las Vegas"/>
    <n v="475"/>
  </r>
  <r>
    <x v="39"/>
    <s v="West"/>
    <s v="Nevada"/>
    <s v="Las Vegas"/>
    <n v="400"/>
  </r>
  <r>
    <x v="40"/>
    <s v="West"/>
    <s v="Nevada"/>
    <s v="Las Vegas"/>
    <n v="500"/>
  </r>
  <r>
    <x v="41"/>
    <s v="West"/>
    <s v="Nevada"/>
    <s v="Las Vegas"/>
    <n v="425"/>
  </r>
  <r>
    <x v="42"/>
    <s v="West"/>
    <s v="Nevada"/>
    <s v="Las Vegas"/>
    <n v="425"/>
  </r>
  <r>
    <x v="43"/>
    <s v="West"/>
    <s v="Nevada"/>
    <s v="Las Vegas"/>
    <n v="425"/>
  </r>
  <r>
    <x v="44"/>
    <s v="West"/>
    <s v="Nevada"/>
    <s v="Las Vegas"/>
    <n v="275"/>
  </r>
  <r>
    <x v="531"/>
    <s v="West"/>
    <s v="Colorado"/>
    <s v="Denver"/>
    <n v="225"/>
  </r>
  <r>
    <x v="532"/>
    <s v="West"/>
    <s v="Colorado"/>
    <s v="Denver"/>
    <n v="475"/>
  </r>
  <r>
    <x v="533"/>
    <s v="West"/>
    <s v="Colorado"/>
    <s v="Denver"/>
    <n v="525"/>
  </r>
  <r>
    <x v="534"/>
    <s v="West"/>
    <s v="Colorado"/>
    <s v="Denver"/>
    <n v="425"/>
  </r>
  <r>
    <x v="535"/>
    <s v="West"/>
    <s v="Colorado"/>
    <s v="Denver"/>
    <n v="425"/>
  </r>
  <r>
    <x v="536"/>
    <s v="West"/>
    <s v="Colorado"/>
    <s v="Denver"/>
    <n v="275"/>
  </r>
  <r>
    <x v="537"/>
    <s v="West"/>
    <s v="Colorado"/>
    <s v="Denver"/>
    <n v="200"/>
  </r>
  <r>
    <x v="538"/>
    <s v="West"/>
    <s v="Colorado"/>
    <s v="Denver"/>
    <n v="400"/>
  </r>
  <r>
    <x v="539"/>
    <s v="West"/>
    <s v="Colorado"/>
    <s v="Denver"/>
    <n v="550"/>
  </r>
  <r>
    <x v="540"/>
    <s v="West"/>
    <s v="Colorado"/>
    <s v="Denver"/>
    <n v="400"/>
  </r>
  <r>
    <x v="541"/>
    <s v="West"/>
    <s v="Colorado"/>
    <s v="Denver"/>
    <n v="400"/>
  </r>
  <r>
    <x v="542"/>
    <s v="West"/>
    <s v="Colorado"/>
    <s v="Denver"/>
    <n v="300"/>
  </r>
  <r>
    <x v="45"/>
    <s v="West"/>
    <s v="Colorado"/>
    <s v="Denver"/>
    <n v="150"/>
  </r>
  <r>
    <x v="543"/>
    <s v="West"/>
    <s v="Colorado"/>
    <s v="Denver"/>
    <n v="350"/>
  </r>
  <r>
    <x v="544"/>
    <s v="West"/>
    <s v="Colorado"/>
    <s v="Denver"/>
    <n v="525"/>
  </r>
  <r>
    <x v="545"/>
    <s v="West"/>
    <s v="Colorado"/>
    <s v="Denver"/>
    <n v="325"/>
  </r>
  <r>
    <x v="546"/>
    <s v="West"/>
    <s v="Colorado"/>
    <s v="Denver"/>
    <n v="375"/>
  </r>
  <r>
    <x v="547"/>
    <s v="West"/>
    <s v="Colorado"/>
    <s v="Denver"/>
    <n v="275"/>
  </r>
  <r>
    <x v="548"/>
    <s v="West"/>
    <s v="Colorado"/>
    <s v="Denver"/>
    <n v="175"/>
  </r>
  <r>
    <x v="549"/>
    <s v="West"/>
    <s v="Colorado"/>
    <s v="Denver"/>
    <n v="325"/>
  </r>
  <r>
    <x v="550"/>
    <s v="West"/>
    <s v="Colorado"/>
    <s v="Denver"/>
    <n v="525"/>
  </r>
  <r>
    <x v="551"/>
    <s v="West"/>
    <s v="Colorado"/>
    <s v="Denver"/>
    <n v="375"/>
  </r>
  <r>
    <x v="552"/>
    <s v="West"/>
    <s v="Colorado"/>
    <s v="Denver"/>
    <n v="375"/>
  </r>
  <r>
    <x v="553"/>
    <s v="West"/>
    <s v="Colorado"/>
    <s v="Denver"/>
    <n v="275"/>
  </r>
  <r>
    <x v="554"/>
    <s v="West"/>
    <s v="Colorado"/>
    <s v="Denver"/>
    <n v="175"/>
  </r>
  <r>
    <x v="555"/>
    <s v="West"/>
    <s v="Colorado"/>
    <s v="Denver"/>
    <n v="475"/>
  </r>
  <r>
    <x v="556"/>
    <s v="West"/>
    <s v="Colorado"/>
    <s v="Denver"/>
    <n v="725"/>
  </r>
  <r>
    <x v="557"/>
    <s v="West"/>
    <s v="Colorado"/>
    <s v="Denver"/>
    <n v="575"/>
  </r>
  <r>
    <x v="558"/>
    <s v="West"/>
    <s v="Colorado"/>
    <s v="Denver"/>
    <n v="575"/>
  </r>
  <r>
    <x v="46"/>
    <s v="West"/>
    <s v="Colorado"/>
    <s v="Denver"/>
    <n v="450"/>
  </r>
  <r>
    <x v="47"/>
    <s v="West"/>
    <s v="Colorado"/>
    <s v="Denver"/>
    <n v="325"/>
  </r>
  <r>
    <x v="48"/>
    <s v="West"/>
    <s v="Colorado"/>
    <s v="Denver"/>
    <n v="625"/>
  </r>
  <r>
    <x v="49"/>
    <s v="West"/>
    <s v="Colorado"/>
    <s v="Denver"/>
    <n v="775"/>
  </r>
  <r>
    <x v="50"/>
    <s v="West"/>
    <s v="Colorado"/>
    <s v="Denver"/>
    <n v="625"/>
  </r>
  <r>
    <x v="51"/>
    <s v="West"/>
    <s v="Colorado"/>
    <s v="Denver"/>
    <n v="575"/>
  </r>
  <r>
    <x v="52"/>
    <s v="West"/>
    <s v="Colorado"/>
    <s v="Denver"/>
    <n v="475"/>
  </r>
  <r>
    <x v="53"/>
    <s v="West"/>
    <s v="Colorado"/>
    <s v="Denver"/>
    <n v="525"/>
  </r>
  <r>
    <x v="54"/>
    <s v="West"/>
    <s v="Colorado"/>
    <s v="Denver"/>
    <n v="525"/>
  </r>
  <r>
    <x v="55"/>
    <s v="West"/>
    <s v="Colorado"/>
    <s v="Denver"/>
    <n v="725"/>
  </r>
  <r>
    <x v="56"/>
    <s v="West"/>
    <s v="Colorado"/>
    <s v="Denver"/>
    <n v="675"/>
  </r>
  <r>
    <x v="57"/>
    <s v="West"/>
    <s v="Colorado"/>
    <s v="Denver"/>
    <n v="550"/>
  </r>
  <r>
    <x v="58"/>
    <s v="West"/>
    <s v="Colorado"/>
    <s v="Denver"/>
    <n v="500"/>
  </r>
  <r>
    <x v="59"/>
    <s v="West"/>
    <s v="Colorado"/>
    <s v="Denver"/>
    <n v="500"/>
  </r>
  <r>
    <x v="60"/>
    <s v="West"/>
    <s v="Colorado"/>
    <s v="Denver"/>
    <n v="400"/>
  </r>
  <r>
    <x v="61"/>
    <s v="West"/>
    <s v="Colorado"/>
    <s v="Denver"/>
    <n v="600"/>
  </r>
  <r>
    <x v="62"/>
    <s v="West"/>
    <s v="Colorado"/>
    <s v="Denver"/>
    <n v="600"/>
  </r>
  <r>
    <x v="63"/>
    <s v="West"/>
    <s v="Colorado"/>
    <s v="Denver"/>
    <n v="450"/>
  </r>
  <r>
    <x v="64"/>
    <s v="West"/>
    <s v="Colorado"/>
    <s v="Denver"/>
    <n v="400"/>
  </r>
  <r>
    <x v="65"/>
    <s v="West"/>
    <s v="Colorado"/>
    <s v="Denver"/>
    <n v="400"/>
  </r>
  <r>
    <x v="66"/>
    <s v="West"/>
    <s v="Colorado"/>
    <s v="Denver"/>
    <n v="425"/>
  </r>
  <r>
    <x v="559"/>
    <s v="West"/>
    <s v="Colorado"/>
    <s v="Denver"/>
    <n v="525"/>
  </r>
  <r>
    <x v="560"/>
    <s v="West"/>
    <s v="Colorado"/>
    <s v="Denver"/>
    <n v="525"/>
  </r>
  <r>
    <x v="561"/>
    <s v="West"/>
    <s v="Colorado"/>
    <s v="Denver"/>
    <n v="350"/>
  </r>
  <r>
    <x v="562"/>
    <s v="West"/>
    <s v="Colorado"/>
    <s v="Denver"/>
    <n v="325"/>
  </r>
  <r>
    <x v="563"/>
    <s v="West"/>
    <s v="Colorado"/>
    <s v="Denver"/>
    <n v="300"/>
  </r>
  <r>
    <x v="564"/>
    <s v="West"/>
    <s v="Colorado"/>
    <s v="Denver"/>
    <n v="350"/>
  </r>
  <r>
    <x v="565"/>
    <s v="West"/>
    <s v="Colorado"/>
    <s v="Denver"/>
    <n v="575"/>
  </r>
  <r>
    <x v="566"/>
    <s v="West"/>
    <s v="Colorado"/>
    <s v="Denver"/>
    <n v="575"/>
  </r>
  <r>
    <x v="567"/>
    <s v="West"/>
    <s v="Colorado"/>
    <s v="Denver"/>
    <n v="425"/>
  </r>
  <r>
    <x v="568"/>
    <s v="West"/>
    <s v="Colorado"/>
    <s v="Denver"/>
    <n v="400"/>
  </r>
  <r>
    <x v="569"/>
    <s v="West"/>
    <s v="Colorado"/>
    <s v="Denver"/>
    <n v="375"/>
  </r>
  <r>
    <x v="570"/>
    <s v="West"/>
    <s v="Colorado"/>
    <s v="Denver"/>
    <n v="500"/>
  </r>
  <r>
    <x v="571"/>
    <s v="West"/>
    <s v="Colorado"/>
    <s v="Denver"/>
    <n v="700"/>
  </r>
  <r>
    <x v="572"/>
    <s v="West"/>
    <s v="Colorado"/>
    <s v="Denver"/>
    <n v="700"/>
  </r>
  <r>
    <x v="573"/>
    <s v="West"/>
    <s v="Colorado"/>
    <s v="Denver"/>
    <n v="500"/>
  </r>
  <r>
    <x v="574"/>
    <s v="West"/>
    <s v="Colorado"/>
    <s v="Denver"/>
    <n v="500"/>
  </r>
  <r>
    <x v="575"/>
    <s v="West"/>
    <s v="Colorado"/>
    <s v="Denver"/>
    <n v="425"/>
  </r>
  <r>
    <x v="576"/>
    <s v="West"/>
    <s v="Colorado"/>
    <s v="Denver"/>
    <n v="525"/>
  </r>
  <r>
    <x v="577"/>
    <s v="West"/>
    <s v="Colorado"/>
    <s v="Denver"/>
    <n v="450"/>
  </r>
  <r>
    <x v="578"/>
    <s v="West"/>
    <s v="Colorado"/>
    <s v="Denver"/>
    <n v="450"/>
  </r>
  <r>
    <x v="579"/>
    <s v="West"/>
    <s v="Colorado"/>
    <s v="Denver"/>
    <n v="450"/>
  </r>
  <r>
    <x v="580"/>
    <s v="West"/>
    <s v="Colorado"/>
    <s v="Denver"/>
    <n v="300"/>
  </r>
  <r>
    <x v="581"/>
    <s v="West"/>
    <s v="Washington"/>
    <s v="Seattle"/>
    <n v="250"/>
  </r>
  <r>
    <x v="582"/>
    <s v="West"/>
    <s v="Washington"/>
    <s v="Seattle"/>
    <n v="500"/>
  </r>
  <r>
    <x v="583"/>
    <s v="West"/>
    <s v="Washington"/>
    <s v="Seattle"/>
    <n v="550"/>
  </r>
  <r>
    <x v="584"/>
    <s v="West"/>
    <s v="Washington"/>
    <s v="Seattle"/>
    <n v="450"/>
  </r>
  <r>
    <x v="585"/>
    <s v="West"/>
    <s v="Washington"/>
    <s v="Seattle"/>
    <n v="450"/>
  </r>
  <r>
    <x v="586"/>
    <s v="West"/>
    <s v="Washington"/>
    <s v="Seattle"/>
    <n v="300"/>
  </r>
  <r>
    <x v="587"/>
    <s v="West"/>
    <s v="Washington"/>
    <s v="Seattle"/>
    <n v="225"/>
  </r>
  <r>
    <x v="588"/>
    <s v="West"/>
    <s v="Washington"/>
    <s v="Seattle"/>
    <n v="425"/>
  </r>
  <r>
    <x v="589"/>
    <s v="West"/>
    <s v="Washington"/>
    <s v="Seattle"/>
    <n v="575"/>
  </r>
  <r>
    <x v="590"/>
    <s v="West"/>
    <s v="Washington"/>
    <s v="Seattle"/>
    <n v="425"/>
  </r>
  <r>
    <x v="591"/>
    <s v="West"/>
    <s v="Washington"/>
    <s v="Seattle"/>
    <n v="425"/>
  </r>
  <r>
    <x v="592"/>
    <s v="West"/>
    <s v="Washington"/>
    <s v="Seattle"/>
    <n v="325"/>
  </r>
  <r>
    <x v="593"/>
    <s v="West"/>
    <s v="Washington"/>
    <s v="Seattle"/>
    <n v="175"/>
  </r>
  <r>
    <x v="594"/>
    <s v="West"/>
    <s v="Washington"/>
    <s v="Seattle"/>
    <n v="375"/>
  </r>
  <r>
    <x v="595"/>
    <s v="West"/>
    <s v="Washington"/>
    <s v="Seattle"/>
    <n v="550"/>
  </r>
  <r>
    <x v="596"/>
    <s v="West"/>
    <s v="Washington"/>
    <s v="Seattle"/>
    <n v="350"/>
  </r>
  <r>
    <x v="597"/>
    <s v="West"/>
    <s v="Washington"/>
    <s v="Seattle"/>
    <n v="400"/>
  </r>
  <r>
    <x v="598"/>
    <s v="West"/>
    <s v="Washington"/>
    <s v="Seattle"/>
    <n v="300"/>
  </r>
  <r>
    <x v="599"/>
    <s v="West"/>
    <s v="Washington"/>
    <s v="Seattle"/>
    <n v="200"/>
  </r>
  <r>
    <x v="600"/>
    <s v="West"/>
    <s v="Washington"/>
    <s v="Seattle"/>
    <n v="350"/>
  </r>
  <r>
    <x v="601"/>
    <s v="West"/>
    <s v="Washington"/>
    <s v="Seattle"/>
    <n v="550"/>
  </r>
  <r>
    <x v="602"/>
    <s v="West"/>
    <s v="Washington"/>
    <s v="Seattle"/>
    <n v="400"/>
  </r>
  <r>
    <x v="603"/>
    <s v="West"/>
    <s v="Washington"/>
    <s v="Seattle"/>
    <n v="400"/>
  </r>
  <r>
    <x v="604"/>
    <s v="West"/>
    <s v="Washington"/>
    <s v="Seattle"/>
    <n v="300"/>
  </r>
  <r>
    <x v="605"/>
    <s v="West"/>
    <s v="Washington"/>
    <s v="Seattle"/>
    <n v="200"/>
  </r>
  <r>
    <x v="606"/>
    <s v="West"/>
    <s v="Washington"/>
    <s v="Seattle"/>
    <n v="500"/>
  </r>
  <r>
    <x v="607"/>
    <s v="West"/>
    <s v="Washington"/>
    <s v="Seattle"/>
    <n v="750"/>
  </r>
  <r>
    <x v="608"/>
    <s v="West"/>
    <s v="Washington"/>
    <s v="Seattle"/>
    <n v="625"/>
  </r>
  <r>
    <x v="609"/>
    <s v="West"/>
    <s v="Washington"/>
    <s v="Seattle"/>
    <n v="625"/>
  </r>
  <r>
    <x v="610"/>
    <s v="West"/>
    <s v="Washington"/>
    <s v="Seattle"/>
    <n v="500"/>
  </r>
  <r>
    <x v="611"/>
    <s v="West"/>
    <s v="Washington"/>
    <s v="Seattle"/>
    <n v="375"/>
  </r>
  <r>
    <x v="612"/>
    <s v="West"/>
    <s v="Washington"/>
    <s v="Seattle"/>
    <n v="675"/>
  </r>
  <r>
    <x v="613"/>
    <s v="West"/>
    <s v="Washington"/>
    <s v="Seattle"/>
    <n v="825"/>
  </r>
  <r>
    <x v="614"/>
    <s v="West"/>
    <s v="Washington"/>
    <s v="Seattle"/>
    <n v="675"/>
  </r>
  <r>
    <x v="615"/>
    <s v="West"/>
    <s v="Washington"/>
    <s v="Seattle"/>
    <n v="625"/>
  </r>
  <r>
    <x v="616"/>
    <s v="West"/>
    <s v="Washington"/>
    <s v="Seattle"/>
    <n v="525"/>
  </r>
  <r>
    <x v="617"/>
    <s v="West"/>
    <s v="Washington"/>
    <s v="Seattle"/>
    <n v="575"/>
  </r>
  <r>
    <x v="618"/>
    <s v="West"/>
    <s v="Washington"/>
    <s v="Seattle"/>
    <n v="575"/>
  </r>
  <r>
    <x v="619"/>
    <s v="West"/>
    <s v="Washington"/>
    <s v="Seattle"/>
    <n v="775"/>
  </r>
  <r>
    <x v="620"/>
    <s v="West"/>
    <s v="Washington"/>
    <s v="Seattle"/>
    <n v="750"/>
  </r>
  <r>
    <x v="621"/>
    <s v="West"/>
    <s v="Washington"/>
    <s v="Seattle"/>
    <n v="625"/>
  </r>
  <r>
    <x v="622"/>
    <s v="West"/>
    <s v="Washington"/>
    <s v="Seattle"/>
    <n v="575"/>
  </r>
  <r>
    <x v="623"/>
    <s v="West"/>
    <s v="Washington"/>
    <s v="Seattle"/>
    <n v="575"/>
  </r>
  <r>
    <x v="624"/>
    <s v="West"/>
    <s v="Washington"/>
    <s v="Seattle"/>
    <n v="400"/>
  </r>
  <r>
    <x v="625"/>
    <s v="West"/>
    <s v="Washington"/>
    <s v="Seattle"/>
    <n v="600"/>
  </r>
  <r>
    <x v="626"/>
    <s v="West"/>
    <s v="Washington"/>
    <s v="Seattle"/>
    <n v="600"/>
  </r>
  <r>
    <x v="627"/>
    <s v="West"/>
    <s v="Washington"/>
    <s v="Seattle"/>
    <n v="450"/>
  </r>
  <r>
    <x v="628"/>
    <s v="West"/>
    <s v="Washington"/>
    <s v="Seattle"/>
    <n v="400"/>
  </r>
  <r>
    <x v="629"/>
    <s v="West"/>
    <s v="Washington"/>
    <s v="Seattle"/>
    <n v="425"/>
  </r>
  <r>
    <x v="67"/>
    <s v="West"/>
    <s v="Washington"/>
    <s v="Seattle"/>
    <n v="450"/>
  </r>
  <r>
    <x v="68"/>
    <s v="West"/>
    <s v="Washington"/>
    <s v="Seattle"/>
    <n v="550"/>
  </r>
  <r>
    <x v="69"/>
    <s v="West"/>
    <s v="Washington"/>
    <s v="Seattle"/>
    <n v="550"/>
  </r>
  <r>
    <x v="70"/>
    <s v="West"/>
    <s v="Washington"/>
    <s v="Seattle"/>
    <n v="375"/>
  </r>
  <r>
    <x v="71"/>
    <s v="West"/>
    <s v="Washington"/>
    <s v="Seattle"/>
    <n v="350"/>
  </r>
  <r>
    <x v="72"/>
    <s v="West"/>
    <s v="Washington"/>
    <s v="Seattle"/>
    <n v="325"/>
  </r>
  <r>
    <x v="73"/>
    <s v="West"/>
    <s v="Washington"/>
    <s v="Seattle"/>
    <n v="375"/>
  </r>
  <r>
    <x v="74"/>
    <s v="West"/>
    <s v="Washington"/>
    <s v="Seattle"/>
    <n v="600"/>
  </r>
  <r>
    <x v="75"/>
    <s v="West"/>
    <s v="Washington"/>
    <s v="Seattle"/>
    <n v="625"/>
  </r>
  <r>
    <x v="76"/>
    <s v="West"/>
    <s v="Washington"/>
    <s v="Seattle"/>
    <n v="475"/>
  </r>
  <r>
    <x v="77"/>
    <s v="West"/>
    <s v="Washington"/>
    <s v="Seattle"/>
    <n v="450"/>
  </r>
  <r>
    <x v="78"/>
    <s v="West"/>
    <s v="Washington"/>
    <s v="Seattle"/>
    <n v="425"/>
  </r>
  <r>
    <x v="79"/>
    <s v="West"/>
    <s v="Washington"/>
    <s v="Seattle"/>
    <n v="550"/>
  </r>
  <r>
    <x v="80"/>
    <s v="West"/>
    <s v="Washington"/>
    <s v="Seattle"/>
    <n v="750"/>
  </r>
  <r>
    <x v="81"/>
    <s v="West"/>
    <s v="Washington"/>
    <s v="Seattle"/>
    <n v="750"/>
  </r>
  <r>
    <x v="82"/>
    <s v="West"/>
    <s v="Washington"/>
    <s v="Seattle"/>
    <n v="550"/>
  </r>
  <r>
    <x v="83"/>
    <s v="West"/>
    <s v="Washington"/>
    <s v="Seattle"/>
    <n v="550"/>
  </r>
  <r>
    <x v="84"/>
    <s v="West"/>
    <s v="Washington"/>
    <s v="Seattle"/>
    <n v="475"/>
  </r>
  <r>
    <x v="85"/>
    <s v="West"/>
    <s v="Washington"/>
    <s v="Seattle"/>
    <n v="575"/>
  </r>
  <r>
    <x v="86"/>
    <s v="West"/>
    <s v="Washington"/>
    <s v="Seattle"/>
    <n v="1050"/>
  </r>
  <r>
    <x v="87"/>
    <s v="West"/>
    <s v="Washington"/>
    <s v="Seattle"/>
    <n v="850"/>
  </r>
  <r>
    <x v="88"/>
    <s v="West"/>
    <s v="Washington"/>
    <s v="Seattle"/>
    <n v="850"/>
  </r>
  <r>
    <x v="89"/>
    <s v="West"/>
    <s v="Washington"/>
    <s v="Seattle"/>
    <n v="700"/>
  </r>
  <r>
    <x v="90"/>
    <s v="Southeast"/>
    <s v="Florida"/>
    <s v="Miami"/>
    <n v="750"/>
  </r>
  <r>
    <x v="91"/>
    <s v="Southeast"/>
    <s v="Florida"/>
    <s v="Miami"/>
    <n v="850"/>
  </r>
  <r>
    <x v="92"/>
    <s v="Southeast"/>
    <s v="Florida"/>
    <s v="Miami"/>
    <n v="1100"/>
  </r>
  <r>
    <x v="93"/>
    <s v="Southeast"/>
    <s v="Florida"/>
    <s v="Miami"/>
    <n v="750"/>
  </r>
  <r>
    <x v="94"/>
    <s v="Southeast"/>
    <s v="Florida"/>
    <s v="Miami"/>
    <n v="800"/>
  </r>
  <r>
    <x v="95"/>
    <s v="Southeast"/>
    <s v="Florida"/>
    <s v="Miami"/>
    <n v="675"/>
  </r>
  <r>
    <x v="96"/>
    <s v="Southeast"/>
    <s v="Florida"/>
    <s v="Miami"/>
    <n v="750"/>
  </r>
  <r>
    <x v="97"/>
    <s v="Southeast"/>
    <s v="Florida"/>
    <s v="Miami"/>
    <n v="850"/>
  </r>
  <r>
    <x v="98"/>
    <s v="Southeast"/>
    <s v="Florida"/>
    <s v="Miami"/>
    <n v="1070"/>
  </r>
  <r>
    <x v="99"/>
    <s v="Southeast"/>
    <s v="Florida"/>
    <s v="Miami"/>
    <n v="750"/>
  </r>
  <r>
    <x v="100"/>
    <s v="Southeast"/>
    <s v="Florida"/>
    <s v="Miami"/>
    <n v="775"/>
  </r>
  <r>
    <x v="101"/>
    <s v="Southeast"/>
    <s v="Florida"/>
    <s v="Miami"/>
    <n v="625"/>
  </r>
  <r>
    <x v="102"/>
    <s v="Southeast"/>
    <s v="Florida"/>
    <s v="Miami"/>
    <n v="675"/>
  </r>
  <r>
    <x v="103"/>
    <s v="Southeast"/>
    <s v="Florida"/>
    <s v="Miami"/>
    <n v="775"/>
  </r>
  <r>
    <x v="53"/>
    <s v="Southeast"/>
    <s v="Florida"/>
    <s v="Miami"/>
    <n v="1025"/>
  </r>
  <r>
    <x v="53"/>
    <s v="Southeast"/>
    <s v="Florida"/>
    <s v="Miami"/>
    <n v="725"/>
  </r>
  <r>
    <x v="53"/>
    <s v="Southeast"/>
    <s v="Florida"/>
    <s v="Miami"/>
    <n v="725"/>
  </r>
  <r>
    <x v="53"/>
    <s v="Southeast"/>
    <s v="Florida"/>
    <s v="Miami"/>
    <n v="650"/>
  </r>
  <r>
    <x v="53"/>
    <s v="Southeast"/>
    <s v="Florida"/>
    <s v="Miami"/>
    <n v="675"/>
  </r>
  <r>
    <x v="53"/>
    <s v="Southeast"/>
    <s v="Florida"/>
    <s v="Miami"/>
    <n v="800"/>
  </r>
  <r>
    <x v="53"/>
    <s v="Southeast"/>
    <s v="Florida"/>
    <s v="Miami"/>
    <n v="1070"/>
  </r>
  <r>
    <x v="53"/>
    <s v="Southeast"/>
    <s v="Florida"/>
    <s v="Miami"/>
    <n v="775"/>
  </r>
  <r>
    <x v="53"/>
    <s v="Southeast"/>
    <s v="Florida"/>
    <s v="Miami"/>
    <n v="750"/>
  </r>
  <r>
    <x v="53"/>
    <s v="Southeast"/>
    <s v="Florida"/>
    <s v="Miami"/>
    <n v="700"/>
  </r>
  <r>
    <x v="53"/>
    <s v="Southeast"/>
    <s v="Florida"/>
    <s v="Miami"/>
    <n v="725"/>
  </r>
  <r>
    <x v="53"/>
    <s v="Southeast"/>
    <s v="Florida"/>
    <s v="Miami"/>
    <n v="825"/>
  </r>
  <r>
    <x v="53"/>
    <s v="Southeast"/>
    <s v="Florida"/>
    <s v="Miami"/>
    <n v="1075"/>
  </r>
  <r>
    <x v="53"/>
    <s v="Southeast"/>
    <s v="Florida"/>
    <s v="Miami"/>
    <n v="825"/>
  </r>
  <r>
    <x v="118"/>
    <s v="Southeast"/>
    <s v="Florida"/>
    <s v="Miami"/>
    <n v="800"/>
  </r>
  <r>
    <x v="119"/>
    <s v="Southeast"/>
    <s v="Florida"/>
    <s v="Miami"/>
    <n v="775"/>
  </r>
  <r>
    <x v="120"/>
    <s v="Southeast"/>
    <s v="Florida"/>
    <s v="Miami"/>
    <n v="775"/>
  </r>
  <r>
    <x v="121"/>
    <s v="Southeast"/>
    <s v="Florida"/>
    <s v="Miami"/>
    <n v="925"/>
  </r>
  <r>
    <x v="122"/>
    <s v="Southeast"/>
    <s v="Florida"/>
    <s v="Miami"/>
    <n v="1150"/>
  </r>
  <r>
    <x v="123"/>
    <s v="Southeast"/>
    <s v="Florida"/>
    <s v="Miami"/>
    <n v="900"/>
  </r>
  <r>
    <x v="124"/>
    <s v="Southeast"/>
    <s v="Florida"/>
    <s v="Miami"/>
    <n v="825"/>
  </r>
  <r>
    <x v="125"/>
    <s v="Southeast"/>
    <s v="Florida"/>
    <s v="Miami"/>
    <n v="775"/>
  </r>
  <r>
    <x v="126"/>
    <s v="Southeast"/>
    <s v="Florida"/>
    <s v="Miami"/>
    <n v="800"/>
  </r>
  <r>
    <x v="127"/>
    <s v="Southeast"/>
    <s v="Florida"/>
    <s v="Miami"/>
    <n v="975"/>
  </r>
  <r>
    <x v="630"/>
    <s v="Southeast"/>
    <s v="Florida"/>
    <s v="Miami"/>
    <n v="1125"/>
  </r>
  <r>
    <x v="631"/>
    <s v="Southeast"/>
    <s v="Florida"/>
    <s v="Miami"/>
    <n v="900"/>
  </r>
  <r>
    <x v="632"/>
    <s v="Southeast"/>
    <s v="Florida"/>
    <s v="Miami"/>
    <n v="825"/>
  </r>
  <r>
    <x v="633"/>
    <s v="Southeast"/>
    <s v="Florida"/>
    <s v="Miami"/>
    <n v="775"/>
  </r>
  <r>
    <x v="634"/>
    <s v="Southeast"/>
    <s v="Florida"/>
    <s v="Miami"/>
    <n v="750"/>
  </r>
  <r>
    <x v="635"/>
    <s v="Southeast"/>
    <s v="Florida"/>
    <s v="Miami"/>
    <n v="925"/>
  </r>
  <r>
    <x v="636"/>
    <s v="Southeast"/>
    <s v="Florida"/>
    <s v="Miami"/>
    <n v="1050"/>
  </r>
  <r>
    <x v="637"/>
    <s v="Southeast"/>
    <s v="Florida"/>
    <s v="Miami"/>
    <n v="850"/>
  </r>
  <r>
    <x v="638"/>
    <s v="Southeast"/>
    <s v="Florida"/>
    <s v="Miami"/>
    <n v="750"/>
  </r>
  <r>
    <x v="639"/>
    <s v="Southeast"/>
    <s v="Florida"/>
    <s v="Miami"/>
    <n v="725"/>
  </r>
  <r>
    <x v="640"/>
    <s v="Southeast"/>
    <s v="Florida"/>
    <s v="Miami"/>
    <n v="725"/>
  </r>
  <r>
    <x v="641"/>
    <s v="Southeast"/>
    <s v="Florida"/>
    <s v="Miami"/>
    <n v="825"/>
  </r>
  <r>
    <x v="642"/>
    <s v="Southeast"/>
    <s v="Florida"/>
    <s v="Miami"/>
    <n v="1000"/>
  </r>
  <r>
    <x v="643"/>
    <s v="Southeast"/>
    <s v="Florida"/>
    <s v="Miami"/>
    <n v="825"/>
  </r>
  <r>
    <x v="644"/>
    <s v="Southeast"/>
    <s v="Florida"/>
    <s v="Miami"/>
    <n v="725"/>
  </r>
  <r>
    <x v="645"/>
    <s v="Southeast"/>
    <s v="Florida"/>
    <s v="Miami"/>
    <n v="700"/>
  </r>
  <r>
    <x v="646"/>
    <s v="Southeast"/>
    <s v="Florida"/>
    <s v="Miami"/>
    <n v="700"/>
  </r>
  <r>
    <x v="647"/>
    <s v="Southeast"/>
    <s v="Florida"/>
    <s v="Miami"/>
    <n v="825"/>
  </r>
  <r>
    <x v="648"/>
    <s v="Southeast"/>
    <s v="Florida"/>
    <s v="Miami"/>
    <n v="975"/>
  </r>
  <r>
    <x v="649"/>
    <s v="Southeast"/>
    <s v="Florida"/>
    <s v="Miami"/>
    <n v="800"/>
  </r>
  <r>
    <x v="650"/>
    <s v="Southeast"/>
    <s v="Florida"/>
    <s v="Miami"/>
    <n v="745"/>
  </r>
  <r>
    <x v="651"/>
    <s v="Southeast"/>
    <s v="Florida"/>
    <s v="Miami"/>
    <n v="775"/>
  </r>
  <r>
    <x v="652"/>
    <s v="Southeast"/>
    <s v="Florida"/>
    <s v="Miami"/>
    <n v="750"/>
  </r>
  <r>
    <x v="653"/>
    <s v="Southeast"/>
    <s v="Florida"/>
    <s v="Miami"/>
    <n v="850"/>
  </r>
  <r>
    <x v="575"/>
    <s v="Southeast"/>
    <s v="Florida"/>
    <s v="Miami"/>
    <n v="1075"/>
  </r>
  <r>
    <x v="575"/>
    <s v="Southeast"/>
    <s v="Florida"/>
    <s v="Miami"/>
    <n v="875"/>
  </r>
  <r>
    <x v="575"/>
    <s v="Southeast"/>
    <s v="Florida"/>
    <s v="Miami"/>
    <n v="825"/>
  </r>
  <r>
    <x v="575"/>
    <s v="Southeast"/>
    <s v="Florida"/>
    <s v="Miami"/>
    <n v="775"/>
  </r>
  <r>
    <x v="575"/>
    <s v="Southeast"/>
    <s v="Florida"/>
    <s v="Miami"/>
    <n v="775"/>
  </r>
  <r>
    <x v="575"/>
    <s v="Southeast"/>
    <s v="Florida"/>
    <s v="Miami"/>
    <n v="875"/>
  </r>
  <r>
    <x v="654"/>
    <s v="Southeast"/>
    <s v="Florida"/>
    <s v="Miami"/>
    <n v="450"/>
  </r>
  <r>
    <x v="655"/>
    <s v="Southeast"/>
    <s v="Florida"/>
    <s v="Miami"/>
    <n v="250"/>
  </r>
  <r>
    <x v="656"/>
    <s v="Southeast"/>
    <s v="Florida"/>
    <s v="Miami"/>
    <n v="250"/>
  </r>
  <r>
    <x v="128"/>
    <s v="Southeast"/>
    <s v="Florida"/>
    <s v="Miami"/>
    <n v="100"/>
  </r>
  <r>
    <x v="129"/>
    <s v="Midwest"/>
    <s v="Minnesota"/>
    <s v="Minneapolis"/>
    <n v="150"/>
  </r>
  <r>
    <x v="130"/>
    <s v="Midwest"/>
    <s v="Minnesota"/>
    <s v="Minneapolis"/>
    <n v="250"/>
  </r>
  <r>
    <x v="131"/>
    <s v="Midwest"/>
    <s v="Minnesota"/>
    <s v="Minneapolis"/>
    <n v="500"/>
  </r>
  <r>
    <x v="132"/>
    <s v="Midwest"/>
    <s v="Minnesota"/>
    <s v="Minneapolis"/>
    <n v="150"/>
  </r>
  <r>
    <x v="133"/>
    <s v="Midwest"/>
    <s v="Minnesota"/>
    <s v="Minneapolis"/>
    <n v="200"/>
  </r>
  <r>
    <x v="134"/>
    <s v="Midwest"/>
    <s v="Minnesota"/>
    <s v="Minneapolis"/>
    <n v="75"/>
  </r>
  <r>
    <x v="135"/>
    <s v="Midwest"/>
    <s v="Minnesota"/>
    <s v="Minneapolis"/>
    <n v="150"/>
  </r>
  <r>
    <x v="136"/>
    <s v="Midwest"/>
    <s v="Minnesota"/>
    <s v="Minneapolis"/>
    <n v="225"/>
  </r>
  <r>
    <x v="137"/>
    <s v="Midwest"/>
    <s v="Minnesota"/>
    <s v="Minneapolis"/>
    <n v="445"/>
  </r>
  <r>
    <x v="138"/>
    <s v="Midwest"/>
    <s v="Minnesota"/>
    <s v="Minneapolis"/>
    <n v="125"/>
  </r>
  <r>
    <x v="139"/>
    <s v="Midwest"/>
    <s v="Minnesota"/>
    <s v="Minneapolis"/>
    <n v="175"/>
  </r>
  <r>
    <x v="140"/>
    <s v="Midwest"/>
    <s v="Minnesota"/>
    <s v="Minneapolis"/>
    <n v="25"/>
  </r>
  <r>
    <x v="141"/>
    <s v="Midwest"/>
    <s v="Minnesota"/>
    <s v="Minneapolis"/>
    <n v="75"/>
  </r>
  <r>
    <x v="142"/>
    <s v="Midwest"/>
    <s v="Minnesota"/>
    <s v="Minneapolis"/>
    <n v="175"/>
  </r>
  <r>
    <x v="143"/>
    <s v="Midwest"/>
    <s v="Minnesota"/>
    <s v="Minneapolis"/>
    <n v="400"/>
  </r>
  <r>
    <x v="144"/>
    <s v="Midwest"/>
    <s v="Minnesota"/>
    <s v="Minneapolis"/>
    <n v="100"/>
  </r>
  <r>
    <x v="145"/>
    <s v="Midwest"/>
    <s v="Minnesota"/>
    <s v="Minneapolis"/>
    <n v="100"/>
  </r>
  <r>
    <x v="146"/>
    <s v="Midwest"/>
    <s v="Minnesota"/>
    <s v="Minneapolis"/>
    <n v="25"/>
  </r>
  <r>
    <x v="147"/>
    <s v="Midwest"/>
    <s v="Minnesota"/>
    <s v="Minneapolis"/>
    <n v="50"/>
  </r>
  <r>
    <x v="148"/>
    <s v="Midwest"/>
    <s v="Minnesota"/>
    <s v="Minneapolis"/>
    <n v="175"/>
  </r>
  <r>
    <x v="149"/>
    <s v="Midwest"/>
    <s v="Minnesota"/>
    <s v="Minneapolis"/>
    <n v="445"/>
  </r>
  <r>
    <x v="150"/>
    <s v="Midwest"/>
    <s v="Minnesota"/>
    <s v="Minneapolis"/>
    <n v="150"/>
  </r>
  <r>
    <x v="151"/>
    <s v="Midwest"/>
    <s v="Minnesota"/>
    <s v="Minneapolis"/>
    <n v="125"/>
  </r>
  <r>
    <x v="152"/>
    <s v="Midwest"/>
    <s v="Minnesota"/>
    <s v="Minneapolis"/>
    <n v="50"/>
  </r>
  <r>
    <x v="153"/>
    <s v="Midwest"/>
    <s v="Minnesota"/>
    <s v="Minneapolis"/>
    <n v="75"/>
  </r>
  <r>
    <x v="154"/>
    <s v="Midwest"/>
    <s v="Minnesota"/>
    <s v="Minneapolis"/>
    <n v="175"/>
  </r>
  <r>
    <x v="657"/>
    <s v="Midwest"/>
    <s v="Minnesota"/>
    <s v="Minneapolis"/>
    <n v="425"/>
  </r>
  <r>
    <x v="658"/>
    <s v="Midwest"/>
    <s v="Minnesota"/>
    <s v="Minneapolis"/>
    <n v="175"/>
  </r>
  <r>
    <x v="659"/>
    <s v="Midwest"/>
    <s v="Minnesota"/>
    <s v="Minneapolis"/>
    <n v="175"/>
  </r>
  <r>
    <x v="660"/>
    <s v="Midwest"/>
    <s v="Minnesota"/>
    <s v="Minneapolis"/>
    <n v="150"/>
  </r>
  <r>
    <x v="661"/>
    <s v="Midwest"/>
    <s v="Minnesota"/>
    <s v="Minneapolis"/>
    <n v="150"/>
  </r>
  <r>
    <x v="662"/>
    <s v="Midwest"/>
    <s v="Minnesota"/>
    <s v="Minneapolis"/>
    <n v="325"/>
  </r>
  <r>
    <x v="663"/>
    <s v="Midwest"/>
    <s v="Minnesota"/>
    <s v="Minneapolis"/>
    <n v="550"/>
  </r>
  <r>
    <x v="664"/>
    <s v="Midwest"/>
    <s v="Minnesota"/>
    <s v="Minneapolis"/>
    <n v="300"/>
  </r>
  <r>
    <x v="665"/>
    <s v="Midwest"/>
    <s v="Minnesota"/>
    <s v="Minneapolis"/>
    <n v="225"/>
  </r>
  <r>
    <x v="666"/>
    <s v="Midwest"/>
    <s v="Minnesota"/>
    <s v="Minneapolis"/>
    <n v="175"/>
  </r>
  <r>
    <x v="667"/>
    <s v="Midwest"/>
    <s v="Minnesota"/>
    <s v="Minneapolis"/>
    <n v="200"/>
  </r>
  <r>
    <x v="668"/>
    <s v="Midwest"/>
    <s v="Minnesota"/>
    <s v="Minneapolis"/>
    <n v="375"/>
  </r>
  <r>
    <x v="669"/>
    <s v="Midwest"/>
    <s v="Minnesota"/>
    <s v="Minneapolis"/>
    <n v="525"/>
  </r>
  <r>
    <x v="670"/>
    <s v="Midwest"/>
    <s v="Minnesota"/>
    <s v="Minneapolis"/>
    <n v="300"/>
  </r>
  <r>
    <x v="671"/>
    <s v="Midwest"/>
    <s v="Minnesota"/>
    <s v="Minneapolis"/>
    <n v="225"/>
  </r>
  <r>
    <x v="672"/>
    <s v="Midwest"/>
    <s v="Minnesota"/>
    <s v="Minneapolis"/>
    <n v="175"/>
  </r>
  <r>
    <x v="673"/>
    <s v="Midwest"/>
    <s v="Minnesota"/>
    <s v="Minneapolis"/>
    <n v="150"/>
  </r>
  <r>
    <x v="674"/>
    <s v="Midwest"/>
    <s v="Minnesota"/>
    <s v="Minneapolis"/>
    <n v="325"/>
  </r>
  <r>
    <x v="675"/>
    <s v="Midwest"/>
    <s v="Minnesota"/>
    <s v="Minneapolis"/>
    <n v="450"/>
  </r>
  <r>
    <x v="676"/>
    <s v="Midwest"/>
    <s v="Minnesota"/>
    <s v="Minneapolis"/>
    <n v="250"/>
  </r>
  <r>
    <x v="677"/>
    <s v="Midwest"/>
    <s v="Minnesota"/>
    <s v="Minneapolis"/>
    <n v="150"/>
  </r>
  <r>
    <x v="678"/>
    <s v="Midwest"/>
    <s v="Minnesota"/>
    <s v="Minneapolis"/>
    <n v="125"/>
  </r>
  <r>
    <x v="679"/>
    <s v="Midwest"/>
    <s v="Minnesota"/>
    <s v="Minneapolis"/>
    <n v="125"/>
  </r>
  <r>
    <x v="680"/>
    <s v="Midwest"/>
    <s v="Minnesota"/>
    <s v="Minneapolis"/>
    <n v="200"/>
  </r>
  <r>
    <x v="681"/>
    <s v="Midwest"/>
    <s v="Minnesota"/>
    <s v="Minneapolis"/>
    <n v="375"/>
  </r>
  <r>
    <x v="682"/>
    <s v="Midwest"/>
    <s v="Minnesota"/>
    <s v="Minneapolis"/>
    <n v="200"/>
  </r>
  <r>
    <x v="683"/>
    <s v="Midwest"/>
    <s v="Minnesota"/>
    <s v="Minneapolis"/>
    <n v="100"/>
  </r>
  <r>
    <x v="684"/>
    <s v="Midwest"/>
    <s v="Minnesota"/>
    <s v="Minneapolis"/>
    <n v="75"/>
  </r>
  <r>
    <x v="685"/>
    <s v="Midwest"/>
    <s v="Minnesota"/>
    <s v="Minneapolis"/>
    <n v="75"/>
  </r>
  <r>
    <x v="686"/>
    <s v="Midwest"/>
    <s v="Minnesota"/>
    <s v="Minneapolis"/>
    <n v="200"/>
  </r>
  <r>
    <x v="687"/>
    <s v="Midwest"/>
    <s v="Minnesota"/>
    <s v="Minneapolis"/>
    <n v="350"/>
  </r>
  <r>
    <x v="688"/>
    <s v="Midwest"/>
    <s v="Minnesota"/>
    <s v="Minneapolis"/>
    <n v="200"/>
  </r>
  <r>
    <x v="689"/>
    <s v="Midwest"/>
    <s v="Minnesota"/>
    <s v="Minneapolis"/>
    <n v="145"/>
  </r>
  <r>
    <x v="690"/>
    <s v="Midwest"/>
    <s v="Minnesota"/>
    <s v="Minneapolis"/>
    <n v="150"/>
  </r>
  <r>
    <x v="691"/>
    <s v="Midwest"/>
    <s v="Minnesota"/>
    <s v="Minneapolis"/>
    <n v="125"/>
  </r>
  <r>
    <x v="692"/>
    <s v="Midwest"/>
    <s v="Minnesota"/>
    <s v="Minneapolis"/>
    <n v="225"/>
  </r>
  <r>
    <x v="155"/>
    <s v="Midwest"/>
    <s v="Minnesota"/>
    <s v="Minneapolis"/>
    <n v="475"/>
  </r>
  <r>
    <x v="156"/>
    <s v="Midwest"/>
    <s v="Minnesota"/>
    <s v="Minneapolis"/>
    <n v="275"/>
  </r>
  <r>
    <x v="157"/>
    <s v="Midwest"/>
    <s v="Minnesota"/>
    <s v="Minneapolis"/>
    <n v="225"/>
  </r>
  <r>
    <x v="158"/>
    <s v="Midwest"/>
    <s v="Minnesota"/>
    <s v="Minneapolis"/>
    <n v="175"/>
  </r>
  <r>
    <x v="159"/>
    <s v="Midwest"/>
    <s v="Minnesota"/>
    <s v="Minneapolis"/>
    <n v="175"/>
  </r>
  <r>
    <x v="160"/>
    <s v="Midwest"/>
    <s v="Minnesota"/>
    <s v="Minneapolis"/>
    <n v="275"/>
  </r>
  <r>
    <x v="161"/>
    <s v="Midwest"/>
    <s v="Minnesota"/>
    <s v="Minneapolis"/>
    <n v="475"/>
  </r>
  <r>
    <x v="162"/>
    <s v="Midwest"/>
    <s v="Minnesota"/>
    <s v="Minneapolis"/>
    <n v="475"/>
  </r>
  <r>
    <x v="163"/>
    <s v="Midwest"/>
    <s v="Minnesota"/>
    <s v="Minneapolis"/>
    <n v="475"/>
  </r>
  <r>
    <x v="164"/>
    <s v="Midwest"/>
    <s v="Minnesota"/>
    <s v="Minneapolis"/>
    <n v="325"/>
  </r>
  <r>
    <x v="165"/>
    <s v="Midwest"/>
    <s v="Montana"/>
    <s v="Billings"/>
    <n v="275"/>
  </r>
  <r>
    <x v="166"/>
    <s v="Midwest"/>
    <s v="Montana"/>
    <s v="Billings"/>
    <n v="475"/>
  </r>
  <r>
    <x v="167"/>
    <s v="Midwest"/>
    <s v="Montana"/>
    <s v="Billings"/>
    <n v="525"/>
  </r>
  <r>
    <x v="168"/>
    <s v="Midwest"/>
    <s v="Montana"/>
    <s v="Billings"/>
    <n v="425"/>
  </r>
  <r>
    <x v="169"/>
    <s v="Midwest"/>
    <s v="Montana"/>
    <s v="Billings"/>
    <n v="450"/>
  </r>
  <r>
    <x v="170"/>
    <s v="Midwest"/>
    <s v="Montana"/>
    <s v="Billings"/>
    <n v="300"/>
  </r>
  <r>
    <x v="171"/>
    <s v="Midwest"/>
    <s v="Montana"/>
    <s v="Billings"/>
    <n v="225"/>
  </r>
  <r>
    <x v="172"/>
    <s v="Midwest"/>
    <s v="Montana"/>
    <s v="Billings"/>
    <n v="425"/>
  </r>
  <r>
    <x v="173"/>
    <s v="Midwest"/>
    <s v="Montana"/>
    <s v="Billings"/>
    <n v="575"/>
  </r>
  <r>
    <x v="174"/>
    <s v="Midwest"/>
    <s v="Montana"/>
    <s v="Billings"/>
    <n v="425"/>
  </r>
  <r>
    <x v="175"/>
    <s v="Midwest"/>
    <s v="Montana"/>
    <s v="Billings"/>
    <n v="425"/>
  </r>
  <r>
    <x v="176"/>
    <s v="Midwest"/>
    <s v="Montana"/>
    <s v="Billings"/>
    <n v="325"/>
  </r>
  <r>
    <x v="177"/>
    <s v="Midwest"/>
    <s v="Montana"/>
    <s v="Billings"/>
    <n v="200"/>
  </r>
  <r>
    <x v="178"/>
    <s v="Midwest"/>
    <s v="Montana"/>
    <s v="Billings"/>
    <n v="400"/>
  </r>
  <r>
    <x v="179"/>
    <s v="Midwest"/>
    <s v="Montana"/>
    <s v="Billings"/>
    <n v="575"/>
  </r>
  <r>
    <x v="180"/>
    <s v="Midwest"/>
    <s v="Montana"/>
    <s v="Billings"/>
    <n v="375"/>
  </r>
  <r>
    <x v="181"/>
    <s v="Midwest"/>
    <s v="Montana"/>
    <s v="Billings"/>
    <n v="400"/>
  </r>
  <r>
    <x v="182"/>
    <s v="Midwest"/>
    <s v="Montana"/>
    <s v="Billings"/>
    <n v="300"/>
  </r>
  <r>
    <x v="183"/>
    <s v="Midwest"/>
    <s v="Montana"/>
    <s v="Billings"/>
    <n v="200"/>
  </r>
  <r>
    <x v="184"/>
    <s v="Midwest"/>
    <s v="Montana"/>
    <s v="Billings"/>
    <n v="375"/>
  </r>
  <r>
    <x v="185"/>
    <s v="Midwest"/>
    <s v="Montana"/>
    <s v="Billings"/>
    <n v="575"/>
  </r>
  <r>
    <x v="186"/>
    <s v="Midwest"/>
    <s v="Montana"/>
    <s v="Billings"/>
    <n v="425"/>
  </r>
  <r>
    <x v="187"/>
    <s v="Midwest"/>
    <s v="Montana"/>
    <s v="Billings"/>
    <n v="425"/>
  </r>
  <r>
    <x v="188"/>
    <s v="Midwest"/>
    <s v="Montana"/>
    <s v="Billings"/>
    <n v="325"/>
  </r>
  <r>
    <x v="189"/>
    <s v="Midwest"/>
    <s v="Montana"/>
    <s v="Billings"/>
    <n v="225"/>
  </r>
  <r>
    <x v="190"/>
    <s v="Midwest"/>
    <s v="Montana"/>
    <s v="Billings"/>
    <n v="400"/>
  </r>
  <r>
    <x v="191"/>
    <s v="Midwest"/>
    <s v="Montana"/>
    <s v="Billings"/>
    <n v="675"/>
  </r>
  <r>
    <x v="192"/>
    <s v="Midwest"/>
    <s v="Montana"/>
    <s v="Billings"/>
    <n v="525"/>
  </r>
  <r>
    <x v="193"/>
    <s v="Midwest"/>
    <s v="Montana"/>
    <s v="Billings"/>
    <n v="550"/>
  </r>
  <r>
    <x v="194"/>
    <s v="Midwest"/>
    <s v="Montana"/>
    <s v="Billings"/>
    <n v="425"/>
  </r>
  <r>
    <x v="195"/>
    <s v="Midwest"/>
    <s v="Montana"/>
    <s v="Billings"/>
    <n v="300"/>
  </r>
  <r>
    <x v="196"/>
    <s v="Midwest"/>
    <s v="Montana"/>
    <s v="Billings"/>
    <n v="600"/>
  </r>
  <r>
    <x v="197"/>
    <s v="Midwest"/>
    <s v="Montana"/>
    <s v="Billings"/>
    <n v="750"/>
  </r>
  <r>
    <x v="198"/>
    <s v="Midwest"/>
    <s v="Montana"/>
    <s v="Billings"/>
    <n v="600"/>
  </r>
  <r>
    <x v="199"/>
    <s v="Midwest"/>
    <s v="Montana"/>
    <s v="Billings"/>
    <n v="550"/>
  </r>
  <r>
    <x v="200"/>
    <s v="Midwest"/>
    <s v="Montana"/>
    <s v="Billings"/>
    <n v="450"/>
  </r>
  <r>
    <x v="201"/>
    <s v="Midwest"/>
    <s v="Montana"/>
    <s v="Billings"/>
    <n v="475"/>
  </r>
  <r>
    <x v="202"/>
    <s v="Midwest"/>
    <s v="Montana"/>
    <s v="Billings"/>
    <n v="475"/>
  </r>
  <r>
    <x v="203"/>
    <s v="Midwest"/>
    <s v="Montana"/>
    <s v="Billings"/>
    <n v="675"/>
  </r>
  <r>
    <x v="204"/>
    <s v="Midwest"/>
    <s v="Montana"/>
    <s v="Billings"/>
    <n v="625"/>
  </r>
  <r>
    <x v="205"/>
    <s v="Midwest"/>
    <s v="Montana"/>
    <s v="Billings"/>
    <n v="500"/>
  </r>
  <r>
    <x v="206"/>
    <s v="Midwest"/>
    <s v="Montana"/>
    <s v="Billings"/>
    <n v="425"/>
  </r>
  <r>
    <x v="207"/>
    <s v="Midwest"/>
    <s v="Montana"/>
    <s v="Billings"/>
    <n v="425"/>
  </r>
  <r>
    <x v="208"/>
    <s v="Midwest"/>
    <s v="Montana"/>
    <s v="Billings"/>
    <n v="400"/>
  </r>
  <r>
    <x v="209"/>
    <s v="Midwest"/>
    <s v="Montana"/>
    <s v="Billings"/>
    <n v="600"/>
  </r>
  <r>
    <x v="210"/>
    <s v="Midwest"/>
    <s v="Montana"/>
    <s v="Billings"/>
    <n v="600"/>
  </r>
  <r>
    <x v="211"/>
    <s v="Midwest"/>
    <s v="Montana"/>
    <s v="Billings"/>
    <n v="450"/>
  </r>
  <r>
    <x v="212"/>
    <s v="Midwest"/>
    <s v="Montana"/>
    <s v="Billings"/>
    <n v="400"/>
  </r>
  <r>
    <x v="213"/>
    <s v="Midwest"/>
    <s v="Montana"/>
    <s v="Billings"/>
    <n v="400"/>
  </r>
  <r>
    <x v="693"/>
    <s v="Midwest"/>
    <s v="Montana"/>
    <s v="Billings"/>
    <n v="450"/>
  </r>
  <r>
    <x v="694"/>
    <s v="Midwest"/>
    <s v="Montana"/>
    <s v="Billings"/>
    <n v="550"/>
  </r>
  <r>
    <x v="695"/>
    <s v="Midwest"/>
    <s v="Montana"/>
    <s v="Billings"/>
    <n v="550"/>
  </r>
  <r>
    <x v="696"/>
    <s v="Midwest"/>
    <s v="Montana"/>
    <s v="Billings"/>
    <n v="400"/>
  </r>
  <r>
    <x v="697"/>
    <s v="Midwest"/>
    <s v="Montana"/>
    <s v="Billings"/>
    <n v="375"/>
  </r>
  <r>
    <x v="698"/>
    <s v="Midwest"/>
    <s v="Montana"/>
    <s v="Billings"/>
    <n v="350"/>
  </r>
  <r>
    <x v="699"/>
    <s v="Midwest"/>
    <s v="Montana"/>
    <s v="Billings"/>
    <n v="400"/>
  </r>
  <r>
    <x v="700"/>
    <s v="Midwest"/>
    <s v="Montana"/>
    <s v="Billings"/>
    <n v="575"/>
  </r>
  <r>
    <x v="701"/>
    <s v="Midwest"/>
    <s v="Montana"/>
    <s v="Billings"/>
    <n v="575"/>
  </r>
  <r>
    <x v="702"/>
    <s v="Midwest"/>
    <s v="Montana"/>
    <s v="Billings"/>
    <n v="425"/>
  </r>
  <r>
    <x v="703"/>
    <s v="Midwest"/>
    <s v="Montana"/>
    <s v="Billings"/>
    <n v="425"/>
  </r>
  <r>
    <x v="704"/>
    <s v="Midwest"/>
    <s v="Montana"/>
    <s v="Billings"/>
    <n v="375"/>
  </r>
  <r>
    <x v="705"/>
    <s v="Midwest"/>
    <s v="Montana"/>
    <s v="Billings"/>
    <n v="475"/>
  </r>
  <r>
    <x v="706"/>
    <s v="Midwest"/>
    <s v="Montana"/>
    <s v="Billings"/>
    <n v="675"/>
  </r>
  <r>
    <x v="707"/>
    <s v="Midwest"/>
    <s v="Montana"/>
    <s v="Billings"/>
    <n v="675"/>
  </r>
  <r>
    <x v="708"/>
    <s v="Midwest"/>
    <s v="Montana"/>
    <s v="Billings"/>
    <n v="475"/>
  </r>
  <r>
    <x v="709"/>
    <s v="Midwest"/>
    <s v="Montana"/>
    <s v="Billings"/>
    <n v="475"/>
  </r>
  <r>
    <x v="710"/>
    <s v="Midwest"/>
    <s v="Montana"/>
    <s v="Billings"/>
    <n v="400"/>
  </r>
  <r>
    <x v="214"/>
    <s v="Midwest"/>
    <s v="Montana"/>
    <s v="Billings"/>
    <n v="500"/>
  </r>
  <r>
    <x v="215"/>
    <s v="Midwest"/>
    <s v="Montana"/>
    <s v="Billings"/>
    <n v="700"/>
  </r>
  <r>
    <x v="216"/>
    <s v="Midwest"/>
    <s v="Montana"/>
    <s v="Billings"/>
    <n v="700"/>
  </r>
  <r>
    <x v="217"/>
    <s v="Midwest"/>
    <s v="Montana"/>
    <s v="Billings"/>
    <n v="500"/>
  </r>
  <r>
    <x v="218"/>
    <s v="Midwest"/>
    <s v="Montana"/>
    <s v="Billings"/>
    <n v="500"/>
  </r>
  <r>
    <x v="219"/>
    <s v="South"/>
    <s v="Tennessee"/>
    <s v="Knoxville"/>
    <n v="350"/>
  </r>
  <r>
    <x v="220"/>
    <s v="South"/>
    <s v="Tennessee"/>
    <s v="Knoxville"/>
    <n v="500"/>
  </r>
  <r>
    <x v="221"/>
    <s v="South"/>
    <s v="Tennessee"/>
    <s v="Knoxville"/>
    <n v="650"/>
  </r>
  <r>
    <x v="222"/>
    <s v="South"/>
    <s v="Tennessee"/>
    <s v="Knoxville"/>
    <n v="625"/>
  </r>
  <r>
    <x v="223"/>
    <s v="South"/>
    <s v="Tennessee"/>
    <s v="Knoxville"/>
    <n v="450"/>
  </r>
  <r>
    <x v="224"/>
    <s v="South"/>
    <s v="Tennessee"/>
    <s v="Knoxville"/>
    <n v="400"/>
  </r>
  <r>
    <x v="225"/>
    <s v="South"/>
    <s v="Tennessee"/>
    <s v="Knoxville"/>
    <n v="275"/>
  </r>
  <r>
    <x v="226"/>
    <s v="South"/>
    <s v="Tennessee"/>
    <s v="Knoxville"/>
    <n v="475"/>
  </r>
  <r>
    <x v="227"/>
    <s v="South"/>
    <s v="Tennessee"/>
    <s v="Knoxville"/>
    <n v="650"/>
  </r>
  <r>
    <x v="228"/>
    <s v="South"/>
    <s v="Tennessee"/>
    <s v="Knoxville"/>
    <n v="650"/>
  </r>
  <r>
    <x v="711"/>
    <s v="South"/>
    <s v="Tennessee"/>
    <s v="Knoxville"/>
    <n v="475"/>
  </r>
  <r>
    <x v="712"/>
    <s v="South"/>
    <s v="Tennessee"/>
    <s v="Knoxville"/>
    <n v="375"/>
  </r>
  <r>
    <x v="713"/>
    <s v="South"/>
    <s v="Tennessee"/>
    <s v="Knoxville"/>
    <n v="275"/>
  </r>
  <r>
    <x v="714"/>
    <s v="South"/>
    <s v="Tennessee"/>
    <s v="Knoxville"/>
    <n v="425"/>
  </r>
  <r>
    <x v="715"/>
    <s v="South"/>
    <s v="Tennessee"/>
    <s v="Knoxville"/>
    <n v="675"/>
  </r>
  <r>
    <x v="716"/>
    <s v="South"/>
    <s v="Tennessee"/>
    <s v="Knoxville"/>
    <n v="675"/>
  </r>
  <r>
    <x v="717"/>
    <s v="South"/>
    <s v="Tennessee"/>
    <s v="Knoxville"/>
    <n v="500"/>
  </r>
  <r>
    <x v="718"/>
    <s v="South"/>
    <s v="Tennessee"/>
    <s v="Knoxville"/>
    <n v="400"/>
  </r>
  <r>
    <x v="719"/>
    <s v="South"/>
    <s v="Tennessee"/>
    <s v="Knoxville"/>
    <n v="300"/>
  </r>
  <r>
    <x v="720"/>
    <s v="South"/>
    <s v="Tennessee"/>
    <s v="Knoxville"/>
    <n v="575"/>
  </r>
  <r>
    <x v="721"/>
    <s v="South"/>
    <s v="Tennessee"/>
    <s v="Knoxville"/>
    <n v="725"/>
  </r>
  <r>
    <x v="722"/>
    <s v="South"/>
    <s v="Tennessee"/>
    <s v="Knoxville"/>
    <n v="750"/>
  </r>
  <r>
    <x v="723"/>
    <s v="South"/>
    <s v="Tennessee"/>
    <s v="Knoxville"/>
    <n v="600"/>
  </r>
  <r>
    <x v="229"/>
    <s v="South"/>
    <s v="Tennessee"/>
    <s v="Knoxville"/>
    <n v="525"/>
  </r>
  <r>
    <x v="230"/>
    <s v="South"/>
    <s v="Tennessee"/>
    <s v="Knoxville"/>
    <n v="425"/>
  </r>
  <r>
    <x v="231"/>
    <s v="South"/>
    <s v="Tennessee"/>
    <s v="Knoxville"/>
    <n v="775"/>
  </r>
  <r>
    <x v="232"/>
    <s v="South"/>
    <s v="Tennessee"/>
    <s v="Knoxville"/>
    <n v="775"/>
  </r>
  <r>
    <x v="233"/>
    <s v="South"/>
    <s v="Tennessee"/>
    <s v="Knoxville"/>
    <n v="775"/>
  </r>
  <r>
    <x v="234"/>
    <s v="South"/>
    <s v="Tennessee"/>
    <s v="Knoxville"/>
    <n v="650"/>
  </r>
  <r>
    <x v="235"/>
    <s v="South"/>
    <s v="Tennessee"/>
    <s v="Knoxville"/>
    <n v="600"/>
  </r>
  <r>
    <x v="236"/>
    <s v="South"/>
    <s v="Tennessee"/>
    <s v="Knoxville"/>
    <n v="500"/>
  </r>
  <r>
    <x v="237"/>
    <s v="South"/>
    <s v="Tennessee"/>
    <s v="Knoxville"/>
    <n v="875"/>
  </r>
  <r>
    <x v="238"/>
    <s v="South"/>
    <s v="Tennessee"/>
    <s v="Knoxville"/>
    <n v="825"/>
  </r>
  <r>
    <x v="239"/>
    <s v="South"/>
    <s v="Tennessee"/>
    <s v="Knoxville"/>
    <n v="825"/>
  </r>
  <r>
    <x v="240"/>
    <s v="South"/>
    <s v="Tennessee"/>
    <s v="Knoxville"/>
    <n v="975"/>
  </r>
  <r>
    <x v="241"/>
    <s v="South"/>
    <s v="Tennessee"/>
    <s v="Knoxville"/>
    <n v="575"/>
  </r>
  <r>
    <x v="242"/>
    <s v="South"/>
    <s v="Tennessee"/>
    <s v="Knoxville"/>
    <n v="550"/>
  </r>
  <r>
    <x v="243"/>
    <s v="South"/>
    <s v="Tennessee"/>
    <s v="Knoxville"/>
    <n v="825"/>
  </r>
  <r>
    <x v="244"/>
    <s v="South"/>
    <s v="Tennessee"/>
    <s v="Knoxville"/>
    <n v="775"/>
  </r>
  <r>
    <x v="245"/>
    <s v="South"/>
    <s v="Tennessee"/>
    <s v="Knoxville"/>
    <n v="775"/>
  </r>
  <r>
    <x v="246"/>
    <s v="South"/>
    <s v="Tennessee"/>
    <s v="Knoxville"/>
    <n v="950"/>
  </r>
  <r>
    <x v="247"/>
    <s v="South"/>
    <s v="Tennessee"/>
    <s v="Knoxville"/>
    <n v="475"/>
  </r>
  <r>
    <x v="248"/>
    <s v="South"/>
    <s v="Tennessee"/>
    <s v="Knoxville"/>
    <n v="475"/>
  </r>
  <r>
    <x v="249"/>
    <s v="South"/>
    <s v="Tennessee"/>
    <s v="Knoxville"/>
    <n v="725"/>
  </r>
  <r>
    <x v="250"/>
    <s v="South"/>
    <s v="Tennessee"/>
    <s v="Knoxville"/>
    <n v="675"/>
  </r>
  <r>
    <x v="251"/>
    <s v="South"/>
    <s v="Tennessee"/>
    <s v="Knoxville"/>
    <n v="625"/>
  </r>
  <r>
    <x v="252"/>
    <s v="South"/>
    <s v="Tennessee"/>
    <s v="Knoxville"/>
    <n v="675"/>
  </r>
  <r>
    <x v="253"/>
    <s v="South"/>
    <s v="Tennessee"/>
    <s v="Knoxville"/>
    <n v="400"/>
  </r>
  <r>
    <x v="254"/>
    <s v="South"/>
    <s v="Tennessee"/>
    <s v="Knoxville"/>
    <n v="400"/>
  </r>
  <r>
    <x v="255"/>
    <s v="South"/>
    <s v="Tennessee"/>
    <s v="Knoxville"/>
    <n v="625"/>
  </r>
  <r>
    <x v="256"/>
    <s v="South"/>
    <s v="Tennessee"/>
    <s v="Knoxville"/>
    <n v="575"/>
  </r>
  <r>
    <x v="257"/>
    <s v="South"/>
    <s v="Tennessee"/>
    <s v="Knoxville"/>
    <n v="575"/>
  </r>
  <r>
    <x v="258"/>
    <s v="South"/>
    <s v="Tennessee"/>
    <s v="Knoxville"/>
    <n v="525"/>
  </r>
  <r>
    <x v="259"/>
    <s v="South"/>
    <s v="Tennessee"/>
    <s v="Knoxville"/>
    <n v="375"/>
  </r>
  <r>
    <x v="260"/>
    <s v="South"/>
    <s v="Tennessee"/>
    <s v="Knoxville"/>
    <n v="350"/>
  </r>
  <r>
    <x v="261"/>
    <s v="South"/>
    <s v="Tennessee"/>
    <s v="Knoxville"/>
    <n v="525"/>
  </r>
  <r>
    <x v="262"/>
    <s v="South"/>
    <s v="Tennessee"/>
    <s v="Knoxville"/>
    <n v="675"/>
  </r>
  <r>
    <x v="263"/>
    <s v="South"/>
    <s v="Tennessee"/>
    <s v="Knoxville"/>
    <n v="675"/>
  </r>
  <r>
    <x v="264"/>
    <s v="South"/>
    <s v="Tennessee"/>
    <s v="Knoxville"/>
    <n v="600"/>
  </r>
  <r>
    <x v="265"/>
    <s v="South"/>
    <s v="Tennessee"/>
    <s v="Knoxville"/>
    <n v="475"/>
  </r>
  <r>
    <x v="266"/>
    <s v="South"/>
    <s v="Tennessee"/>
    <s v="Knoxville"/>
    <n v="450"/>
  </r>
  <r>
    <x v="267"/>
    <s v="South"/>
    <s v="Tennessee"/>
    <s v="Knoxville"/>
    <n v="650"/>
  </r>
  <r>
    <x v="268"/>
    <s v="South"/>
    <s v="Tennessee"/>
    <s v="Knoxville"/>
    <n v="800"/>
  </r>
  <r>
    <x v="269"/>
    <s v="South"/>
    <s v="Tennessee"/>
    <s v="Knoxville"/>
    <n v="800"/>
  </r>
  <r>
    <x v="270"/>
    <s v="South"/>
    <s v="Tennessee"/>
    <s v="Knoxville"/>
    <n v="700"/>
  </r>
  <r>
    <x v="271"/>
    <s v="South"/>
    <s v="Tennessee"/>
    <s v="Knoxville"/>
    <n v="550"/>
  </r>
  <r>
    <x v="272"/>
    <s v="South"/>
    <s v="Tennessee"/>
    <s v="Knoxville"/>
    <n v="500"/>
  </r>
  <r>
    <x v="273"/>
    <s v="South"/>
    <s v="Tennessee"/>
    <s v="Knoxville"/>
    <n v="750"/>
  </r>
  <r>
    <x v="274"/>
    <s v="South"/>
    <s v="Tennessee"/>
    <s v="Knoxville"/>
    <n v="425"/>
  </r>
  <r>
    <x v="275"/>
    <s v="South"/>
    <s v="Tennessee"/>
    <s v="Knoxville"/>
    <n v="225"/>
  </r>
  <r>
    <x v="276"/>
    <s v="South"/>
    <s v="Tennessee"/>
    <s v="Knoxville"/>
    <n v="225"/>
  </r>
  <r>
    <x v="277"/>
    <s v="South"/>
    <s v="Tennessee"/>
    <s v="Knoxville"/>
    <n v="75"/>
  </r>
  <r>
    <x v="278"/>
    <s v="Midwest"/>
    <s v="Nebraska"/>
    <s v="Omaha"/>
    <n v="125"/>
  </r>
  <r>
    <x v="279"/>
    <s v="Midwest"/>
    <s v="Nebraska"/>
    <s v="Omaha"/>
    <n v="225"/>
  </r>
  <r>
    <x v="280"/>
    <s v="Midwest"/>
    <s v="Nebraska"/>
    <s v="Omaha"/>
    <n v="475"/>
  </r>
  <r>
    <x v="281"/>
    <s v="Midwest"/>
    <s v="Nebraska"/>
    <s v="Omaha"/>
    <n v="125"/>
  </r>
  <r>
    <x v="282"/>
    <s v="Midwest"/>
    <s v="Nebraska"/>
    <s v="Omaha"/>
    <n v="175"/>
  </r>
  <r>
    <x v="283"/>
    <s v="Midwest"/>
    <s v="Nebraska"/>
    <s v="Omaha"/>
    <n v="50"/>
  </r>
  <r>
    <x v="284"/>
    <s v="Midwest"/>
    <s v="Nebraska"/>
    <s v="Omaha"/>
    <n v="125"/>
  </r>
  <r>
    <x v="285"/>
    <s v="Midwest"/>
    <s v="Nebraska"/>
    <s v="Omaha"/>
    <n v="200"/>
  </r>
  <r>
    <x v="286"/>
    <s v="Midwest"/>
    <s v="Nebraska"/>
    <s v="Omaha"/>
    <n v="420"/>
  </r>
  <r>
    <x v="287"/>
    <s v="Midwest"/>
    <s v="Nebraska"/>
    <s v="Omaha"/>
    <n v="100"/>
  </r>
  <r>
    <x v="288"/>
    <s v="Midwest"/>
    <s v="Nebraska"/>
    <s v="Omaha"/>
    <n v="150"/>
  </r>
  <r>
    <x v="289"/>
    <s v="Midwest"/>
    <s v="Nebraska"/>
    <s v="Omaha"/>
    <n v="0"/>
  </r>
  <r>
    <x v="290"/>
    <s v="Midwest"/>
    <s v="Nebraska"/>
    <s v="Omaha"/>
    <n v="50"/>
  </r>
  <r>
    <x v="291"/>
    <s v="Midwest"/>
    <s v="Nebraska"/>
    <s v="Omaha"/>
    <n v="150"/>
  </r>
  <r>
    <x v="292"/>
    <s v="Midwest"/>
    <s v="Nebraska"/>
    <s v="Omaha"/>
    <n v="375"/>
  </r>
  <r>
    <x v="293"/>
    <s v="Midwest"/>
    <s v="Nebraska"/>
    <s v="Omaha"/>
    <n v="75"/>
  </r>
  <r>
    <x v="294"/>
    <s v="Midwest"/>
    <s v="Nebraska"/>
    <s v="Omaha"/>
    <n v="75"/>
  </r>
  <r>
    <x v="295"/>
    <s v="Midwest"/>
    <s v="Nebraska"/>
    <s v="Omaha"/>
    <n v="0"/>
  </r>
  <r>
    <x v="296"/>
    <s v="Midwest"/>
    <s v="Nebraska"/>
    <s v="Omaha"/>
    <n v="25"/>
  </r>
  <r>
    <x v="297"/>
    <s v="Midwest"/>
    <s v="Nebraska"/>
    <s v="Omaha"/>
    <n v="150"/>
  </r>
  <r>
    <x v="298"/>
    <s v="Midwest"/>
    <s v="Nebraska"/>
    <s v="Omaha"/>
    <n v="420"/>
  </r>
  <r>
    <x v="299"/>
    <s v="Midwest"/>
    <s v="Nebraska"/>
    <s v="Omaha"/>
    <n v="125"/>
  </r>
  <r>
    <x v="300"/>
    <s v="Midwest"/>
    <s v="Nebraska"/>
    <s v="Omaha"/>
    <n v="100"/>
  </r>
  <r>
    <x v="301"/>
    <s v="Midwest"/>
    <s v="Nebraska"/>
    <s v="Omaha"/>
    <n v="25"/>
  </r>
  <r>
    <x v="302"/>
    <s v="Midwest"/>
    <s v="Nebraska"/>
    <s v="Omaha"/>
    <n v="50"/>
  </r>
  <r>
    <x v="303"/>
    <s v="Midwest"/>
    <s v="Nebraska"/>
    <s v="Omaha"/>
    <n v="150"/>
  </r>
  <r>
    <x v="304"/>
    <s v="Midwest"/>
    <s v="Nebraska"/>
    <s v="Omaha"/>
    <n v="400"/>
  </r>
  <r>
    <x v="305"/>
    <s v="Midwest"/>
    <s v="Nebraska"/>
    <s v="Omaha"/>
    <n v="150"/>
  </r>
  <r>
    <x v="306"/>
    <s v="Midwest"/>
    <s v="Nebraska"/>
    <s v="Omaha"/>
    <n v="175"/>
  </r>
  <r>
    <x v="307"/>
    <s v="Midwest"/>
    <s v="Nebraska"/>
    <s v="Omaha"/>
    <n v="150"/>
  </r>
  <r>
    <x v="308"/>
    <s v="Midwest"/>
    <s v="Nebraska"/>
    <s v="Omaha"/>
    <n v="150"/>
  </r>
  <r>
    <x v="309"/>
    <s v="Midwest"/>
    <s v="Nebraska"/>
    <s v="Omaha"/>
    <n v="325"/>
  </r>
  <r>
    <x v="310"/>
    <s v="Midwest"/>
    <s v="Nebraska"/>
    <s v="Omaha"/>
    <n v="550"/>
  </r>
  <r>
    <x v="311"/>
    <s v="Midwest"/>
    <s v="Nebraska"/>
    <s v="Omaha"/>
    <n v="300"/>
  </r>
  <r>
    <x v="312"/>
    <s v="Midwest"/>
    <s v="Nebraska"/>
    <s v="Omaha"/>
    <n v="225"/>
  </r>
  <r>
    <x v="313"/>
    <s v="Midwest"/>
    <s v="Nebraska"/>
    <s v="Omaha"/>
    <n v="175"/>
  </r>
  <r>
    <x v="314"/>
    <s v="Midwest"/>
    <s v="Nebraska"/>
    <s v="Omaha"/>
    <n v="175"/>
  </r>
  <r>
    <x v="315"/>
    <s v="Midwest"/>
    <s v="Nebraska"/>
    <s v="Omaha"/>
    <n v="350"/>
  </r>
  <r>
    <x v="316"/>
    <s v="Midwest"/>
    <s v="Nebraska"/>
    <s v="Omaha"/>
    <n v="500"/>
  </r>
  <r>
    <x v="317"/>
    <s v="Midwest"/>
    <s v="Nebraska"/>
    <s v="Omaha"/>
    <n v="275"/>
  </r>
  <r>
    <x v="318"/>
    <s v="Midwest"/>
    <s v="Nebraska"/>
    <s v="Omaha"/>
    <n v="200"/>
  </r>
  <r>
    <x v="319"/>
    <s v="Midwest"/>
    <s v="Nebraska"/>
    <s v="Omaha"/>
    <n v="125"/>
  </r>
  <r>
    <x v="320"/>
    <s v="Midwest"/>
    <s v="Nebraska"/>
    <s v="Omaha"/>
    <n v="100"/>
  </r>
  <r>
    <x v="321"/>
    <s v="Midwest"/>
    <s v="Nebraska"/>
    <s v="Omaha"/>
    <n v="275"/>
  </r>
  <r>
    <x v="322"/>
    <s v="Midwest"/>
    <s v="Nebraska"/>
    <s v="Omaha"/>
    <n v="400"/>
  </r>
  <r>
    <x v="323"/>
    <s v="Midwest"/>
    <s v="Nebraska"/>
    <s v="Omaha"/>
    <n v="200"/>
  </r>
  <r>
    <x v="324"/>
    <s v="Midwest"/>
    <s v="Nebraska"/>
    <s v="Omaha"/>
    <n v="100"/>
  </r>
  <r>
    <x v="325"/>
    <s v="Midwest"/>
    <s v="Nebraska"/>
    <s v="Omaha"/>
    <n v="75"/>
  </r>
  <r>
    <x v="326"/>
    <s v="Midwest"/>
    <s v="Nebraska"/>
    <s v="Omaha"/>
    <n v="75"/>
  </r>
  <r>
    <x v="327"/>
    <s v="Midwest"/>
    <s v="Nebraska"/>
    <s v="Omaha"/>
    <n v="150"/>
  </r>
  <r>
    <x v="328"/>
    <s v="Midwest"/>
    <s v="Nebraska"/>
    <s v="Omaha"/>
    <n v="325"/>
  </r>
  <r>
    <x v="329"/>
    <s v="Midwest"/>
    <s v="Nebraska"/>
    <s v="Omaha"/>
    <n v="150"/>
  </r>
  <r>
    <x v="330"/>
    <s v="Midwest"/>
    <s v="Nebraska"/>
    <s v="Omaha"/>
    <n v="50"/>
  </r>
  <r>
    <x v="331"/>
    <s v="Midwest"/>
    <s v="Nebraska"/>
    <s v="Omaha"/>
    <n v="25"/>
  </r>
  <r>
    <x v="332"/>
    <s v="Midwest"/>
    <s v="Nebraska"/>
    <s v="Omaha"/>
    <n v="25"/>
  </r>
  <r>
    <x v="333"/>
    <s v="Midwest"/>
    <s v="Nebraska"/>
    <s v="Omaha"/>
    <n v="150"/>
  </r>
  <r>
    <x v="334"/>
    <s v="Midwest"/>
    <s v="Nebraska"/>
    <s v="Omaha"/>
    <n v="300"/>
  </r>
  <r>
    <x v="335"/>
    <s v="Midwest"/>
    <s v="Nebraska"/>
    <s v="Omaha"/>
    <n v="150"/>
  </r>
  <r>
    <x v="336"/>
    <s v="Midwest"/>
    <s v="Nebraska"/>
    <s v="Omaha"/>
    <n v="95"/>
  </r>
  <r>
    <x v="337"/>
    <s v="Midwest"/>
    <s v="Nebraska"/>
    <s v="Omaha"/>
    <n v="125"/>
  </r>
  <r>
    <x v="338"/>
    <s v="Midwest"/>
    <s v="Nebraska"/>
    <s v="Omaha"/>
    <n v="100"/>
  </r>
  <r>
    <x v="339"/>
    <s v="Midwest"/>
    <s v="Nebraska"/>
    <s v="Omaha"/>
    <n v="200"/>
  </r>
  <r>
    <x v="340"/>
    <s v="Midwest"/>
    <s v="Nebraska"/>
    <s v="Omaha"/>
    <n v="450"/>
  </r>
  <r>
    <x v="341"/>
    <s v="Midwest"/>
    <s v="Nebraska"/>
    <s v="Omaha"/>
    <n v="250"/>
  </r>
  <r>
    <x v="342"/>
    <s v="Midwest"/>
    <s v="Nebraska"/>
    <s v="Omaha"/>
    <n v="200"/>
  </r>
  <r>
    <x v="343"/>
    <s v="Midwest"/>
    <s v="Nebraska"/>
    <s v="Omaha"/>
    <n v="150"/>
  </r>
  <r>
    <x v="344"/>
    <s v="Midwest"/>
    <s v="Nebraska"/>
    <s v="Omaha"/>
    <n v="150"/>
  </r>
  <r>
    <x v="345"/>
    <s v="Midwest"/>
    <s v="Nebraska"/>
    <s v="Omaha"/>
    <n v="250"/>
  </r>
  <r>
    <x v="346"/>
    <s v="Midwest"/>
    <s v="Nebraska"/>
    <s v="Omaha"/>
    <n v="675"/>
  </r>
  <r>
    <x v="347"/>
    <s v="Midwest"/>
    <s v="Nebraska"/>
    <s v="Omaha"/>
    <n v="675"/>
  </r>
  <r>
    <x v="348"/>
    <s v="Midwest"/>
    <s v="Nebraska"/>
    <s v="Omaha"/>
    <n v="475"/>
  </r>
  <r>
    <x v="349"/>
    <s v="Midwest"/>
    <s v="Nebraska"/>
    <s v="Omaha"/>
    <n v="475"/>
  </r>
  <r>
    <x v="350"/>
    <s v="South"/>
    <s v="Alabama"/>
    <s v="Birmingham"/>
    <n v="325"/>
  </r>
  <r>
    <x v="351"/>
    <s v="South"/>
    <s v="Alabama"/>
    <s v="Birmingham"/>
    <n v="475"/>
  </r>
  <r>
    <x v="352"/>
    <s v="South"/>
    <s v="Alabama"/>
    <s v="Birmingham"/>
    <n v="625"/>
  </r>
  <r>
    <x v="353"/>
    <s v="South"/>
    <s v="Alabama"/>
    <s v="Birmingham"/>
    <n v="600"/>
  </r>
  <r>
    <x v="354"/>
    <s v="South"/>
    <s v="Alabama"/>
    <s v="Birmingham"/>
    <n v="425"/>
  </r>
  <r>
    <x v="355"/>
    <s v="South"/>
    <s v="Alabama"/>
    <s v="Birmingham"/>
    <n v="375"/>
  </r>
  <r>
    <x v="356"/>
    <s v="South"/>
    <s v="Alabama"/>
    <s v="Birmingham"/>
    <n v="250"/>
  </r>
  <r>
    <x v="357"/>
    <s v="South"/>
    <s v="Alabama"/>
    <s v="Birmingham"/>
    <n v="450"/>
  </r>
  <r>
    <x v="358"/>
    <s v="South"/>
    <s v="Alabama"/>
    <s v="Birmingham"/>
    <n v="625"/>
  </r>
  <r>
    <x v="359"/>
    <s v="South"/>
    <s v="Alabama"/>
    <s v="Birmingham"/>
    <n v="625"/>
  </r>
  <r>
    <x v="360"/>
    <s v="South"/>
    <s v="Alabama"/>
    <s v="Birmingham"/>
    <n v="450"/>
  </r>
  <r>
    <x v="361"/>
    <s v="South"/>
    <s v="Alabama"/>
    <s v="Birmingham"/>
    <n v="350"/>
  </r>
  <r>
    <x v="362"/>
    <s v="South"/>
    <s v="Alabama"/>
    <s v="Birmingham"/>
    <n v="250"/>
  </r>
  <r>
    <x v="363"/>
    <s v="South"/>
    <s v="Alabama"/>
    <s v="Birmingham"/>
    <n v="400"/>
  </r>
  <r>
    <x v="364"/>
    <s v="South"/>
    <s v="Alabama"/>
    <s v="Birmingham"/>
    <n v="650"/>
  </r>
  <r>
    <x v="365"/>
    <s v="South"/>
    <s v="Alabama"/>
    <s v="Birmingham"/>
    <n v="650"/>
  </r>
  <r>
    <x v="366"/>
    <s v="South"/>
    <s v="Alabama"/>
    <s v="Birmingham"/>
    <n v="475"/>
  </r>
  <r>
    <x v="367"/>
    <s v="South"/>
    <s v="Alabama"/>
    <s v="Birmingham"/>
    <n v="375"/>
  </r>
  <r>
    <x v="368"/>
    <s v="South"/>
    <s v="Alabama"/>
    <s v="Birmingham"/>
    <n v="275"/>
  </r>
  <r>
    <x v="369"/>
    <s v="South"/>
    <s v="Alabama"/>
    <s v="Birmingham"/>
    <n v="550"/>
  </r>
  <r>
    <x v="370"/>
    <s v="South"/>
    <s v="Alabama"/>
    <s v="Birmingham"/>
    <n v="700"/>
  </r>
  <r>
    <x v="371"/>
    <s v="South"/>
    <s v="Alabama"/>
    <s v="Birmingham"/>
    <n v="725"/>
  </r>
  <r>
    <x v="372"/>
    <s v="South"/>
    <s v="Alabama"/>
    <s v="Birmingham"/>
    <n v="575"/>
  </r>
  <r>
    <x v="373"/>
    <s v="South"/>
    <s v="Alabama"/>
    <s v="Birmingham"/>
    <n v="500"/>
  </r>
  <r>
    <x v="374"/>
    <s v="South"/>
    <s v="Alabama"/>
    <s v="Birmingham"/>
    <n v="400"/>
  </r>
  <r>
    <x v="375"/>
    <s v="South"/>
    <s v="Alabama"/>
    <s v="Birmingham"/>
    <n v="750"/>
  </r>
  <r>
    <x v="376"/>
    <s v="South"/>
    <s v="Alabama"/>
    <s v="Birmingham"/>
    <n v="750"/>
  </r>
  <r>
    <x v="377"/>
    <s v="South"/>
    <s v="Alabama"/>
    <s v="Birmingham"/>
    <n v="750"/>
  </r>
  <r>
    <x v="378"/>
    <s v="South"/>
    <s v="Alabama"/>
    <s v="Birmingham"/>
    <n v="650"/>
  </r>
  <r>
    <x v="379"/>
    <s v="South"/>
    <s v="Alabama"/>
    <s v="Birmingham"/>
    <n v="600"/>
  </r>
  <r>
    <x v="380"/>
    <s v="South"/>
    <s v="Alabama"/>
    <s v="Birmingham"/>
    <n v="500"/>
  </r>
  <r>
    <x v="381"/>
    <s v="South"/>
    <s v="Alabama"/>
    <s v="Birmingham"/>
    <n v="875"/>
  </r>
  <r>
    <x v="382"/>
    <s v="South"/>
    <s v="Alabama"/>
    <s v="Birmingham"/>
    <n v="825"/>
  </r>
  <r>
    <x v="383"/>
    <s v="South"/>
    <s v="Alabama"/>
    <s v="Birmingham"/>
    <n v="825"/>
  </r>
  <r>
    <x v="384"/>
    <s v="South"/>
    <s v="Alabama"/>
    <s v="Birmingham"/>
    <n v="975"/>
  </r>
  <r>
    <x v="385"/>
    <s v="South"/>
    <s v="Alabama"/>
    <s v="Birmingham"/>
    <n v="575"/>
  </r>
  <r>
    <x v="386"/>
    <s v="South"/>
    <s v="Alabama"/>
    <s v="Birmingham"/>
    <n v="525"/>
  </r>
  <r>
    <x v="387"/>
    <s v="South"/>
    <s v="Alabama"/>
    <s v="Birmingham"/>
    <n v="800"/>
  </r>
  <r>
    <x v="388"/>
    <s v="South"/>
    <s v="Alabama"/>
    <s v="Birmingham"/>
    <n v="750"/>
  </r>
  <r>
    <x v="389"/>
    <s v="South"/>
    <s v="Alabama"/>
    <s v="Birmingham"/>
    <n v="750"/>
  </r>
  <r>
    <x v="390"/>
    <s v="South"/>
    <s v="Alabama"/>
    <s v="Birmingham"/>
    <n v="925"/>
  </r>
  <r>
    <x v="391"/>
    <s v="South"/>
    <s v="Alabama"/>
    <s v="Birmingham"/>
    <n v="425"/>
  </r>
  <r>
    <x v="392"/>
    <s v="South"/>
    <s v="Alabama"/>
    <s v="Birmingham"/>
    <n v="425"/>
  </r>
  <r>
    <x v="393"/>
    <s v="South"/>
    <s v="Alabama"/>
    <s v="Birmingham"/>
    <n v="675"/>
  </r>
  <r>
    <x v="394"/>
    <s v="South"/>
    <s v="Alabama"/>
    <s v="Birmingham"/>
    <n v="625"/>
  </r>
  <r>
    <x v="395"/>
    <s v="South"/>
    <s v="Alabama"/>
    <s v="Birmingham"/>
    <n v="575"/>
  </r>
  <r>
    <x v="396"/>
    <s v="South"/>
    <s v="Alabama"/>
    <s v="Birmingham"/>
    <n v="625"/>
  </r>
  <r>
    <x v="397"/>
    <s v="South"/>
    <s v="Alabama"/>
    <s v="Birmingham"/>
    <n v="350"/>
  </r>
  <r>
    <x v="398"/>
    <s v="South"/>
    <s v="Alabama"/>
    <s v="Birmingham"/>
    <n v="350"/>
  </r>
  <r>
    <x v="399"/>
    <s v="South"/>
    <s v="Alabama"/>
    <s v="Birmingham"/>
    <n v="575"/>
  </r>
  <r>
    <x v="400"/>
    <s v="South"/>
    <s v="Alabama"/>
    <s v="Birmingham"/>
    <n v="525"/>
  </r>
  <r>
    <x v="401"/>
    <s v="South"/>
    <s v="Alabama"/>
    <s v="Birmingham"/>
    <n v="525"/>
  </r>
  <r>
    <x v="402"/>
    <s v="South"/>
    <s v="Alabama"/>
    <s v="Birmingham"/>
    <n v="475"/>
  </r>
  <r>
    <x v="403"/>
    <s v="South"/>
    <s v="Alabama"/>
    <s v="Birmingham"/>
    <n v="325"/>
  </r>
  <r>
    <x v="404"/>
    <s v="South"/>
    <s v="Alabama"/>
    <s v="Birmingham"/>
    <n v="300"/>
  </r>
  <r>
    <x v="405"/>
    <s v="South"/>
    <s v="Alabama"/>
    <s v="Birmingham"/>
    <n v="475"/>
  </r>
  <r>
    <x v="406"/>
    <s v="South"/>
    <s v="Alabama"/>
    <s v="Birmingham"/>
    <n v="625"/>
  </r>
  <r>
    <x v="407"/>
    <s v="South"/>
    <s v="Alabama"/>
    <s v="Birmingham"/>
    <n v="625"/>
  </r>
  <r>
    <x v="408"/>
    <s v="South"/>
    <s v="Alabama"/>
    <s v="Birmingham"/>
    <n v="575"/>
  </r>
  <r>
    <x v="409"/>
    <s v="South"/>
    <s v="Alabama"/>
    <s v="Birmingham"/>
    <n v="450"/>
  </r>
  <r>
    <x v="410"/>
    <s v="South"/>
    <s v="Alabama"/>
    <s v="Birmingham"/>
    <n v="425"/>
  </r>
  <r>
    <x v="411"/>
    <s v="South"/>
    <s v="Alabama"/>
    <s v="Birmingham"/>
    <n v="625"/>
  </r>
  <r>
    <x v="412"/>
    <s v="South"/>
    <s v="Alabama"/>
    <s v="Birmingham"/>
    <n v="775"/>
  </r>
  <r>
    <x v="413"/>
    <s v="South"/>
    <s v="Alabama"/>
    <s v="Birmingham"/>
    <n v="775"/>
  </r>
  <r>
    <x v="414"/>
    <s v="South"/>
    <s v="Alabama"/>
    <s v="Birmingham"/>
    <n v="700"/>
  </r>
  <r>
    <x v="415"/>
    <s v="South"/>
    <s v="Alabama"/>
    <s v="Birmingham"/>
    <n v="550"/>
  </r>
  <r>
    <x v="416"/>
    <s v="South"/>
    <s v="Alabama"/>
    <s v="Birmingham"/>
    <n v="500"/>
  </r>
  <r>
    <x v="417"/>
    <s v="South"/>
    <s v="Alabama"/>
    <s v="Birmingham"/>
    <n v="750"/>
  </r>
  <r>
    <x v="418"/>
    <s v="South"/>
    <s v="Alabama"/>
    <s v="Birmingham"/>
    <n v="450"/>
  </r>
  <r>
    <x v="419"/>
    <s v="South"/>
    <s v="Alabama"/>
    <s v="Birmingham"/>
    <n v="250"/>
  </r>
  <r>
    <x v="420"/>
    <s v="South"/>
    <s v="Alabama"/>
    <s v="Birmingham"/>
    <n v="250"/>
  </r>
  <r>
    <x v="421"/>
    <s v="South"/>
    <s v="Alabama"/>
    <s v="Birmingham"/>
    <n v="100"/>
  </r>
  <r>
    <x v="422"/>
    <s v="Northeast"/>
    <s v="Maine"/>
    <s v="Portland"/>
    <n v="150"/>
  </r>
  <r>
    <x v="423"/>
    <s v="Northeast"/>
    <s v="Maine"/>
    <s v="Portland"/>
    <n v="250"/>
  </r>
  <r>
    <x v="424"/>
    <s v="Northeast"/>
    <s v="Maine"/>
    <s v="Portland"/>
    <n v="500"/>
  </r>
  <r>
    <x v="425"/>
    <s v="Northeast"/>
    <s v="Maine"/>
    <s v="Portland"/>
    <n v="150"/>
  </r>
  <r>
    <x v="426"/>
    <s v="Northeast"/>
    <s v="Maine"/>
    <s v="Portland"/>
    <n v="200"/>
  </r>
  <r>
    <x v="427"/>
    <s v="Northeast"/>
    <s v="Maine"/>
    <s v="Portland"/>
    <n v="75"/>
  </r>
  <r>
    <x v="428"/>
    <s v="Northeast"/>
    <s v="Maine"/>
    <s v="Portland"/>
    <n v="150"/>
  </r>
  <r>
    <x v="429"/>
    <s v="Northeast"/>
    <s v="Maine"/>
    <s v="Portland"/>
    <n v="250"/>
  </r>
  <r>
    <x v="430"/>
    <s v="Northeast"/>
    <s v="Maine"/>
    <s v="Portland"/>
    <n v="470"/>
  </r>
  <r>
    <x v="431"/>
    <s v="Northeast"/>
    <s v="Maine"/>
    <s v="Portland"/>
    <n v="175"/>
  </r>
  <r>
    <x v="432"/>
    <s v="Northeast"/>
    <s v="Maine"/>
    <s v="Portland"/>
    <n v="200"/>
  </r>
  <r>
    <x v="433"/>
    <s v="Northeast"/>
    <s v="Maine"/>
    <s v="Portland"/>
    <n v="50"/>
  </r>
  <r>
    <x v="434"/>
    <s v="Northeast"/>
    <s v="Maine"/>
    <s v="Portland"/>
    <n v="100"/>
  </r>
  <r>
    <x v="435"/>
    <s v="Northeast"/>
    <s v="Maine"/>
    <s v="Portland"/>
    <n v="200"/>
  </r>
  <r>
    <x v="436"/>
    <s v="Northeast"/>
    <s v="Maine"/>
    <s v="Portland"/>
    <n v="450"/>
  </r>
  <r>
    <x v="437"/>
    <s v="Northeast"/>
    <s v="Maine"/>
    <s v="Portland"/>
    <n v="150"/>
  </r>
  <r>
    <x v="438"/>
    <s v="Northeast"/>
    <s v="Maine"/>
    <s v="Portland"/>
    <n v="150"/>
  </r>
  <r>
    <x v="439"/>
    <s v="Northeast"/>
    <s v="Maine"/>
    <s v="Portland"/>
    <n v="75"/>
  </r>
  <r>
    <x v="440"/>
    <s v="Northeast"/>
    <s v="Maine"/>
    <s v="Portland"/>
    <n v="75"/>
  </r>
  <r>
    <x v="441"/>
    <s v="Northeast"/>
    <s v="Maine"/>
    <s v="Portland"/>
    <n v="225"/>
  </r>
  <r>
    <x v="442"/>
    <s v="Northeast"/>
    <s v="Maine"/>
    <s v="Portland"/>
    <n v="495"/>
  </r>
  <r>
    <x v="443"/>
    <s v="Northeast"/>
    <s v="Maine"/>
    <s v="Portland"/>
    <n v="200"/>
  </r>
  <r>
    <x v="444"/>
    <s v="Northeast"/>
    <s v="Maine"/>
    <s v="Portland"/>
    <n v="175"/>
  </r>
  <r>
    <x v="445"/>
    <s v="Northeast"/>
    <s v="Maine"/>
    <s v="Portland"/>
    <n v="125"/>
  </r>
  <r>
    <x v="446"/>
    <s v="Northeast"/>
    <s v="Maine"/>
    <s v="Portland"/>
    <n v="150"/>
  </r>
  <r>
    <x v="447"/>
    <s v="Northeast"/>
    <s v="Maine"/>
    <s v="Portland"/>
    <n v="275"/>
  </r>
  <r>
    <x v="448"/>
    <s v="Northeast"/>
    <s v="Maine"/>
    <s v="Portland"/>
    <n v="525"/>
  </r>
  <r>
    <x v="449"/>
    <s v="Northeast"/>
    <s v="Maine"/>
    <s v="Portland"/>
    <n v="275"/>
  </r>
  <r>
    <x v="450"/>
    <s v="Northeast"/>
    <s v="Maine"/>
    <s v="Portland"/>
    <n v="200"/>
  </r>
  <r>
    <x v="451"/>
    <s v="Northeast"/>
    <s v="Maine"/>
    <s v="Portland"/>
    <n v="175"/>
  </r>
  <r>
    <x v="452"/>
    <s v="Northeast"/>
    <s v="Maine"/>
    <s v="Portland"/>
    <n v="175"/>
  </r>
  <r>
    <x v="453"/>
    <s v="Northeast"/>
    <s v="Maine"/>
    <s v="Portland"/>
    <n v="325"/>
  </r>
  <r>
    <x v="454"/>
    <s v="Northeast"/>
    <s v="Maine"/>
    <s v="Portland"/>
    <n v="550"/>
  </r>
  <r>
    <x v="455"/>
    <s v="Northeast"/>
    <s v="Maine"/>
    <s v="Portland"/>
    <n v="300"/>
  </r>
  <r>
    <x v="456"/>
    <s v="Northeast"/>
    <s v="Maine"/>
    <s v="Portland"/>
    <n v="225"/>
  </r>
  <r>
    <x v="457"/>
    <s v="Northeast"/>
    <s v="Maine"/>
    <s v="Portland"/>
    <n v="175"/>
  </r>
  <r>
    <x v="458"/>
    <s v="Northeast"/>
    <s v="Maine"/>
    <s v="Portland"/>
    <n v="200"/>
  </r>
  <r>
    <x v="487"/>
    <s v="Northeast"/>
    <s v="Maine"/>
    <s v="Portland"/>
    <n v="375"/>
  </r>
  <r>
    <x v="488"/>
    <s v="Northeast"/>
    <s v="Maine"/>
    <s v="Portland"/>
    <n v="525"/>
  </r>
  <r>
    <x v="489"/>
    <s v="Northeast"/>
    <s v="Maine"/>
    <s v="Portland"/>
    <n v="300"/>
  </r>
  <r>
    <x v="490"/>
    <s v="Northeast"/>
    <s v="Maine"/>
    <s v="Portland"/>
    <n v="225"/>
  </r>
  <r>
    <x v="491"/>
    <s v="Northeast"/>
    <s v="Maine"/>
    <s v="Portland"/>
    <n v="175"/>
  </r>
  <r>
    <x v="492"/>
    <s v="Northeast"/>
    <s v="Maine"/>
    <s v="Portland"/>
    <n v="150"/>
  </r>
  <r>
    <x v="493"/>
    <s v="Northeast"/>
    <s v="Maine"/>
    <s v="Portland"/>
    <n v="325"/>
  </r>
  <r>
    <x v="494"/>
    <s v="Northeast"/>
    <s v="Maine"/>
    <s v="Portland"/>
    <n v="450"/>
  </r>
  <r>
    <x v="495"/>
    <s v="Northeast"/>
    <s v="Maine"/>
    <s v="Portland"/>
    <n v="250"/>
  </r>
  <r>
    <x v="496"/>
    <s v="Northeast"/>
    <s v="Maine"/>
    <s v="Portland"/>
    <n v="150"/>
  </r>
  <r>
    <x v="497"/>
    <s v="Northeast"/>
    <s v="Maine"/>
    <s v="Portland"/>
    <n v="125"/>
  </r>
  <r>
    <x v="498"/>
    <s v="Northeast"/>
    <s v="Maine"/>
    <s v="Portland"/>
    <n v="125"/>
  </r>
  <r>
    <x v="393"/>
    <s v="Northeast"/>
    <s v="Maine"/>
    <s v="Portland"/>
    <n v="225"/>
  </r>
  <r>
    <x v="425"/>
    <s v="Northeast"/>
    <s v="Maine"/>
    <s v="Portland"/>
    <n v="400"/>
  </r>
  <r>
    <x v="425"/>
    <s v="Northeast"/>
    <s v="Maine"/>
    <s v="Portland"/>
    <n v="225"/>
  </r>
  <r>
    <x v="425"/>
    <s v="Northeast"/>
    <s v="Maine"/>
    <s v="Portland"/>
    <n v="125"/>
  </r>
  <r>
    <x v="425"/>
    <s v="Northeast"/>
    <s v="Maine"/>
    <s v="Portland"/>
    <n v="100"/>
  </r>
  <r>
    <x v="425"/>
    <s v="Northeast"/>
    <s v="Maine"/>
    <s v="Portland"/>
    <n v="100"/>
  </r>
  <r>
    <x v="425"/>
    <s v="Northeast"/>
    <s v="Maine"/>
    <s v="Portland"/>
    <n v="225"/>
  </r>
  <r>
    <x v="455"/>
    <s v="Northeast"/>
    <s v="Maine"/>
    <s v="Portland"/>
    <n v="375"/>
  </r>
  <r>
    <x v="455"/>
    <s v="Northeast"/>
    <s v="Maine"/>
    <s v="Portland"/>
    <n v="200"/>
  </r>
  <r>
    <x v="455"/>
    <s v="Northeast"/>
    <s v="Maine"/>
    <s v="Portland"/>
    <n v="195"/>
  </r>
  <r>
    <x v="455"/>
    <s v="Northeast"/>
    <s v="Maine"/>
    <s v="Portland"/>
    <n v="175"/>
  </r>
  <r>
    <x v="455"/>
    <s v="Northeast"/>
    <s v="Maine"/>
    <s v="Portland"/>
    <n v="150"/>
  </r>
  <r>
    <x v="455"/>
    <s v="Northeast"/>
    <s v="Maine"/>
    <s v="Portland"/>
    <n v="250"/>
  </r>
  <r>
    <x v="484"/>
    <s v="Northeast"/>
    <s v="Maine"/>
    <s v="Portland"/>
    <n v="475"/>
  </r>
  <r>
    <x v="484"/>
    <s v="Northeast"/>
    <s v="Maine"/>
    <s v="Portland"/>
    <n v="275"/>
  </r>
  <r>
    <x v="484"/>
    <s v="Northeast"/>
    <s v="Maine"/>
    <s v="Portland"/>
    <n v="250"/>
  </r>
  <r>
    <x v="484"/>
    <s v="Northeast"/>
    <s v="Maine"/>
    <s v="Portland"/>
    <n v="200"/>
  </r>
  <r>
    <x v="484"/>
    <s v="Northeast"/>
    <s v="Maine"/>
    <s v="Portland"/>
    <n v="200"/>
  </r>
  <r>
    <x v="484"/>
    <s v="Northeast"/>
    <s v="Maine"/>
    <s v="Portland"/>
    <n v="300"/>
  </r>
  <r>
    <x v="174"/>
    <s v="Northeast"/>
    <s v="Maine"/>
    <s v="Portland"/>
    <n v="375"/>
  </r>
  <r>
    <x v="174"/>
    <s v="Northeast"/>
    <s v="Maine"/>
    <s v="Portland"/>
    <n v="375"/>
  </r>
  <r>
    <x v="174"/>
    <s v="Northeast"/>
    <s v="Maine"/>
    <s v="Portland"/>
    <n v="375"/>
  </r>
  <r>
    <x v="174"/>
    <s v="Northeast"/>
    <s v="Maine"/>
    <s v="Portland"/>
    <n v="225"/>
  </r>
  <r>
    <x v="188"/>
    <s v="West"/>
    <s v="Alaska"/>
    <s v="Anchorage"/>
    <n v="300"/>
  </r>
  <r>
    <x v="696"/>
    <s v="West"/>
    <s v="Alaska"/>
    <s v="Anchorage"/>
    <n v="575"/>
  </r>
  <r>
    <x v="696"/>
    <s v="West"/>
    <s v="Alaska"/>
    <s v="Anchorage"/>
    <n v="225"/>
  </r>
  <r>
    <x v="696"/>
    <s v="West"/>
    <s v="Alaska"/>
    <s v="Anchorage"/>
    <n v="275"/>
  </r>
  <r>
    <x v="696"/>
    <s v="West"/>
    <s v="Alaska"/>
    <s v="Anchorage"/>
    <n v="175"/>
  </r>
  <r>
    <x v="696"/>
    <s v="West"/>
    <s v="Alaska"/>
    <s v="Anchorage"/>
    <n v="250"/>
  </r>
  <r>
    <x v="696"/>
    <s v="West"/>
    <s v="Alaska"/>
    <s v="Anchorage"/>
    <n v="350"/>
  </r>
  <r>
    <x v="225"/>
    <s v="West"/>
    <s v="Alaska"/>
    <s v="Anchorage"/>
    <n v="545"/>
  </r>
  <r>
    <x v="225"/>
    <s v="West"/>
    <s v="Alaska"/>
    <s v="Anchorage"/>
    <n v="250"/>
  </r>
  <r>
    <x v="225"/>
    <s v="West"/>
    <s v="Alaska"/>
    <s v="Anchorage"/>
    <n v="275"/>
  </r>
  <r>
    <x v="225"/>
    <s v="West"/>
    <s v="Alaska"/>
    <s v="Anchorage"/>
    <n v="125"/>
  </r>
  <r>
    <x v="225"/>
    <s v="West"/>
    <s v="Alaska"/>
    <s v="Anchorage"/>
    <n v="175"/>
  </r>
  <r>
    <x v="225"/>
    <s v="West"/>
    <s v="Alaska"/>
    <s v="Anchorage"/>
    <n v="275"/>
  </r>
  <r>
    <x v="244"/>
    <s v="West"/>
    <s v="Alaska"/>
    <s v="Anchorage"/>
    <n v="525"/>
  </r>
  <r>
    <x v="244"/>
    <s v="West"/>
    <s v="Alaska"/>
    <s v="Anchorage"/>
    <n v="225"/>
  </r>
  <r>
    <x v="244"/>
    <s v="West"/>
    <s v="Alaska"/>
    <s v="Anchorage"/>
    <n v="225"/>
  </r>
  <r>
    <x v="244"/>
    <s v="West"/>
    <s v="Alaska"/>
    <s v="Anchorage"/>
    <n v="150"/>
  </r>
  <r>
    <x v="244"/>
    <s v="West"/>
    <s v="Alaska"/>
    <s v="Anchorage"/>
    <n v="150"/>
  </r>
  <r>
    <x v="244"/>
    <s v="West"/>
    <s v="Alaska"/>
    <s v="Anchorage"/>
    <n v="300"/>
  </r>
  <r>
    <x v="273"/>
    <s v="West"/>
    <s v="Alaska"/>
    <s v="Anchorage"/>
    <n v="570"/>
  </r>
  <r>
    <x v="273"/>
    <s v="West"/>
    <s v="Alaska"/>
    <s v="Anchorage"/>
    <n v="275"/>
  </r>
  <r>
    <x v="273"/>
    <s v="West"/>
    <s v="Alaska"/>
    <s v="Anchorage"/>
    <n v="300"/>
  </r>
  <r>
    <x v="273"/>
    <s v="West"/>
    <s v="Alaska"/>
    <s v="Anchorage"/>
    <n v="250"/>
  </r>
  <r>
    <x v="273"/>
    <s v="West"/>
    <s v="Alaska"/>
    <s v="Anchorage"/>
    <n v="275"/>
  </r>
  <r>
    <x v="273"/>
    <s v="West"/>
    <s v="Alaska"/>
    <s v="Anchorage"/>
    <n v="400"/>
  </r>
  <r>
    <x v="306"/>
    <s v="West"/>
    <s v="Alaska"/>
    <s v="Anchorage"/>
    <n v="650"/>
  </r>
  <r>
    <x v="306"/>
    <s v="West"/>
    <s v="Alaska"/>
    <s v="Anchorage"/>
    <n v="400"/>
  </r>
  <r>
    <x v="306"/>
    <s v="West"/>
    <s v="Alaska"/>
    <s v="Anchorage"/>
    <n v="325"/>
  </r>
  <r>
    <x v="306"/>
    <s v="West"/>
    <s v="Alaska"/>
    <s v="Anchorage"/>
    <n v="300"/>
  </r>
  <r>
    <x v="306"/>
    <s v="West"/>
    <s v="Alaska"/>
    <s v="Anchorage"/>
    <n v="300"/>
  </r>
  <r>
    <x v="306"/>
    <s v="West"/>
    <s v="Alaska"/>
    <s v="Anchorage"/>
    <n v="450"/>
  </r>
  <r>
    <x v="334"/>
    <s v="West"/>
    <s v="Alaska"/>
    <s v="Anchorage"/>
    <n v="675"/>
  </r>
  <r>
    <x v="334"/>
    <s v="West"/>
    <s v="Alaska"/>
    <s v="Anchorage"/>
    <n v="425"/>
  </r>
  <r>
    <x v="334"/>
    <s v="West"/>
    <s v="Alaska"/>
    <s v="Anchorage"/>
    <n v="350"/>
  </r>
  <r>
    <x v="334"/>
    <s v="West"/>
    <s v="Alaska"/>
    <s v="Anchorage"/>
    <n v="300"/>
  </r>
  <r>
    <x v="334"/>
    <s v="West"/>
    <s v="Alaska"/>
    <s v="Anchorage"/>
    <n v="325"/>
  </r>
  <r>
    <x v="334"/>
    <s v="West"/>
    <s v="Alaska"/>
    <s v="Anchorage"/>
    <n v="500"/>
  </r>
  <r>
    <x v="366"/>
    <s v="West"/>
    <s v="Alaska"/>
    <s v="Anchorage"/>
    <n v="650"/>
  </r>
  <r>
    <x v="366"/>
    <s v="West"/>
    <s v="Alaska"/>
    <s v="Anchorage"/>
    <n v="425"/>
  </r>
  <r>
    <x v="366"/>
    <s v="West"/>
    <s v="Alaska"/>
    <s v="Anchorage"/>
    <n v="350"/>
  </r>
  <r>
    <x v="366"/>
    <s v="West"/>
    <s v="Alaska"/>
    <s v="Anchorage"/>
    <n v="250"/>
  </r>
  <r>
    <x v="366"/>
    <s v="West"/>
    <s v="Alaska"/>
    <s v="Anchorage"/>
    <n v="225"/>
  </r>
  <r>
    <x v="366"/>
    <s v="West"/>
    <s v="Alaska"/>
    <s v="Anchorage"/>
    <n v="400"/>
  </r>
  <r>
    <x v="396"/>
    <s v="West"/>
    <s v="Alaska"/>
    <s v="Anchorage"/>
    <n v="525"/>
  </r>
  <r>
    <x v="396"/>
    <s v="West"/>
    <s v="Alaska"/>
    <s v="Anchorage"/>
    <n v="325"/>
  </r>
  <r>
    <x v="396"/>
    <s v="West"/>
    <s v="Alaska"/>
    <s v="Anchorage"/>
    <n v="225"/>
  </r>
  <r>
    <x v="396"/>
    <s v="West"/>
    <s v="Alaska"/>
    <s v="Anchorage"/>
    <n v="200"/>
  </r>
  <r>
    <x v="396"/>
    <s v="West"/>
    <s v="Alaska"/>
    <s v="Anchorage"/>
    <n v="200"/>
  </r>
  <r>
    <x v="396"/>
    <s v="West"/>
    <s v="Alaska"/>
    <s v="Anchorage"/>
    <n v="300"/>
  </r>
  <r>
    <x v="428"/>
    <s v="West"/>
    <s v="Alaska"/>
    <s v="Anchorage"/>
    <n v="450"/>
  </r>
  <r>
    <x v="428"/>
    <s v="West"/>
    <s v="Alaska"/>
    <s v="Anchorage"/>
    <n v="275"/>
  </r>
  <r>
    <x v="428"/>
    <s v="West"/>
    <s v="Alaska"/>
    <s v="Anchorage"/>
    <n v="175"/>
  </r>
  <r>
    <x v="428"/>
    <s v="West"/>
    <s v="Alaska"/>
    <s v="Anchorage"/>
    <n v="150"/>
  </r>
  <r>
    <x v="428"/>
    <s v="West"/>
    <s v="Alaska"/>
    <s v="Anchorage"/>
    <n v="150"/>
  </r>
  <r>
    <x v="428"/>
    <s v="West"/>
    <s v="Alaska"/>
    <s v="Anchorage"/>
    <n v="275"/>
  </r>
  <r>
    <x v="458"/>
    <s v="West"/>
    <s v="Alaska"/>
    <s v="Anchorage"/>
    <n v="425"/>
  </r>
  <r>
    <x v="458"/>
    <s v="West"/>
    <s v="Alaska"/>
    <s v="Anchorage"/>
    <n v="300"/>
  </r>
  <r>
    <x v="458"/>
    <s v="West"/>
    <s v="Alaska"/>
    <s v="Anchorage"/>
    <n v="320"/>
  </r>
  <r>
    <x v="458"/>
    <s v="West"/>
    <s v="Alaska"/>
    <s v="Anchorage"/>
    <n v="300"/>
  </r>
  <r>
    <x v="458"/>
    <s v="West"/>
    <s v="Alaska"/>
    <s v="Anchorage"/>
    <n v="275"/>
  </r>
  <r>
    <x v="458"/>
    <s v="West"/>
    <s v="Alaska"/>
    <s v="Anchorage"/>
    <n v="375"/>
  </r>
  <r>
    <x v="487"/>
    <s v="West"/>
    <s v="Alaska"/>
    <s v="Anchorage"/>
    <n v="600"/>
  </r>
  <r>
    <x v="487"/>
    <s v="West"/>
    <s v="Alaska"/>
    <s v="Anchorage"/>
    <n v="400"/>
  </r>
  <r>
    <x v="174"/>
    <s v="West"/>
    <s v="Alaska"/>
    <s v="Anchorage"/>
    <n v="375"/>
  </r>
  <r>
    <x v="174"/>
    <s v="West"/>
    <s v="Alaska"/>
    <s v="Anchorage"/>
    <n v="375"/>
  </r>
  <r>
    <x v="174"/>
    <s v="West"/>
    <s v="Alaska"/>
    <s v="Anchorage"/>
    <n v="375"/>
  </r>
  <r>
    <x v="174"/>
    <s v="West"/>
    <s v="Alaska"/>
    <s v="Anchorage"/>
    <n v="225"/>
  </r>
  <r>
    <x v="174"/>
    <s v="West"/>
    <s v="Alaska"/>
    <s v="Anchorage"/>
    <n v="175"/>
  </r>
  <r>
    <x v="174"/>
    <s v="West"/>
    <s v="Alaska"/>
    <s v="Anchorage"/>
    <n v="425"/>
  </r>
  <r>
    <x v="205"/>
    <s v="West"/>
    <s v="Alaska"/>
    <s v="Anchorage"/>
    <n v="475"/>
  </r>
  <r>
    <x v="205"/>
    <s v="West"/>
    <s v="Alaska"/>
    <s v="Anchorage"/>
    <n v="375"/>
  </r>
  <r>
    <x v="205"/>
    <s v="West"/>
    <s v="Alaska"/>
    <s v="Anchorage"/>
    <n v="375"/>
  </r>
  <r>
    <x v="205"/>
    <s v="West"/>
    <s v="Hawaii"/>
    <s v="Honolulu"/>
    <n v="225"/>
  </r>
  <r>
    <x v="205"/>
    <s v="West"/>
    <s v="Hawaii"/>
    <s v="Honolulu"/>
    <n v="150"/>
  </r>
  <r>
    <x v="205"/>
    <s v="West"/>
    <s v="Hawaii"/>
    <s v="Honolulu"/>
    <n v="350"/>
  </r>
  <r>
    <x v="214"/>
    <s v="West"/>
    <s v="Hawaii"/>
    <s v="Honolulu"/>
    <n v="500"/>
  </r>
  <r>
    <x v="214"/>
    <s v="West"/>
    <s v="Hawaii"/>
    <s v="Honolulu"/>
    <n v="350"/>
  </r>
  <r>
    <x v="214"/>
    <s v="West"/>
    <s v="Hawaii"/>
    <s v="Honolulu"/>
    <n v="375"/>
  </r>
  <r>
    <x v="214"/>
    <s v="West"/>
    <s v="Hawaii"/>
    <s v="Honolulu"/>
    <n v="275"/>
  </r>
  <r>
    <x v="214"/>
    <s v="West"/>
    <s v="Hawaii"/>
    <s v="Honolulu"/>
    <n v="125"/>
  </r>
  <r>
    <x v="214"/>
    <s v="West"/>
    <s v="Hawaii"/>
    <s v="Honolulu"/>
    <n v="325"/>
  </r>
  <r>
    <x v="233"/>
    <s v="West"/>
    <s v="Hawaii"/>
    <s v="Honolulu"/>
    <n v="500"/>
  </r>
  <r>
    <x v="233"/>
    <s v="West"/>
    <s v="Hawaii"/>
    <s v="Honolulu"/>
    <n v="300"/>
  </r>
  <r>
    <x v="233"/>
    <s v="West"/>
    <s v="Hawaii"/>
    <s v="Honolulu"/>
    <n v="350"/>
  </r>
  <r>
    <x v="233"/>
    <s v="West"/>
    <s v="Hawaii"/>
    <s v="Honolulu"/>
    <n v="250"/>
  </r>
  <r>
    <x v="233"/>
    <s v="West"/>
    <s v="Hawaii"/>
    <s v="Honolulu"/>
    <n v="150"/>
  </r>
  <r>
    <x v="233"/>
    <s v="West"/>
    <s v="Hawaii"/>
    <s v="Honolulu"/>
    <n v="325"/>
  </r>
  <r>
    <x v="264"/>
    <s v="West"/>
    <s v="Hawaii"/>
    <s v="Honolulu"/>
    <n v="525"/>
  </r>
  <r>
    <x v="264"/>
    <s v="West"/>
    <s v="Hawaii"/>
    <s v="Honolulu"/>
    <n v="375"/>
  </r>
  <r>
    <x v="264"/>
    <s v="West"/>
    <s v="Hawaii"/>
    <s v="Honolulu"/>
    <n v="375"/>
  </r>
  <r>
    <x v="264"/>
    <s v="West"/>
    <s v="Hawaii"/>
    <s v="Honolulu"/>
    <n v="275"/>
  </r>
  <r>
    <x v="264"/>
    <s v="West"/>
    <s v="Hawaii"/>
    <s v="Honolulu"/>
    <n v="175"/>
  </r>
  <r>
    <x v="264"/>
    <s v="West"/>
    <s v="Hawaii"/>
    <s v="Honolulu"/>
    <n v="475"/>
  </r>
  <r>
    <x v="294"/>
    <s v="West"/>
    <s v="Hawaii"/>
    <s v="Honolulu"/>
    <n v="725"/>
  </r>
  <r>
    <x v="294"/>
    <s v="West"/>
    <s v="Hawaii"/>
    <s v="Honolulu"/>
    <n v="600"/>
  </r>
  <r>
    <x v="294"/>
    <s v="West"/>
    <s v="Hawaii"/>
    <s v="Honolulu"/>
    <n v="600"/>
  </r>
  <r>
    <x v="294"/>
    <s v="West"/>
    <s v="Hawaii"/>
    <s v="Honolulu"/>
    <n v="475"/>
  </r>
  <r>
    <x v="294"/>
    <s v="West"/>
    <s v="Hawaii"/>
    <s v="Honolulu"/>
    <n v="350"/>
  </r>
  <r>
    <x v="294"/>
    <s v="West"/>
    <s v="Hawaii"/>
    <s v="Honolulu"/>
    <n v="650"/>
  </r>
  <r>
    <x v="323"/>
    <s v="West"/>
    <s v="Hawaii"/>
    <s v="Honolulu"/>
    <n v="800"/>
  </r>
  <r>
    <x v="323"/>
    <s v="West"/>
    <s v="Hawaii"/>
    <s v="Honolulu"/>
    <n v="650"/>
  </r>
  <r>
    <x v="323"/>
    <s v="West"/>
    <s v="Hawaii"/>
    <s v="Honolulu"/>
    <n v="600"/>
  </r>
  <r>
    <x v="323"/>
    <s v="West"/>
    <s v="Hawaii"/>
    <s v="Honolulu"/>
    <n v="500"/>
  </r>
  <r>
    <x v="323"/>
    <s v="West"/>
    <s v="Hawaii"/>
    <s v="Honolulu"/>
    <n v="550"/>
  </r>
  <r>
    <x v="323"/>
    <s v="West"/>
    <s v="Hawaii"/>
    <s v="Honolulu"/>
    <n v="550"/>
  </r>
  <r>
    <x v="355"/>
    <s v="West"/>
    <s v="Hawaii"/>
    <s v="Honolulu"/>
    <n v="750"/>
  </r>
  <r>
    <x v="355"/>
    <s v="West"/>
    <s v="Hawaii"/>
    <s v="Honolulu"/>
    <n v="725"/>
  </r>
  <r>
    <x v="355"/>
    <s v="West"/>
    <s v="Hawaii"/>
    <s v="Honolulu"/>
    <n v="600"/>
  </r>
  <r>
    <x v="355"/>
    <s v="West"/>
    <s v="Hawaii"/>
    <s v="Honolulu"/>
    <n v="525"/>
  </r>
  <r>
    <x v="355"/>
    <s v="West"/>
    <s v="Hawaii"/>
    <s v="Honolulu"/>
    <n v="525"/>
  </r>
  <r>
    <x v="355"/>
    <s v="West"/>
    <s v="Hawaii"/>
    <s v="Honolulu"/>
    <n v="350"/>
  </r>
  <r>
    <x v="387"/>
    <s v="West"/>
    <s v="Hawaii"/>
    <s v="Honolulu"/>
    <n v="550"/>
  </r>
  <r>
    <x v="387"/>
    <s v="West"/>
    <s v="Hawaii"/>
    <s v="Honolulu"/>
    <n v="550"/>
  </r>
  <r>
    <x v="387"/>
    <s v="West"/>
    <s v="Hawaii"/>
    <s v="Honolulu"/>
    <n v="375"/>
  </r>
  <r>
    <x v="387"/>
    <s v="West"/>
    <s v="Hawaii"/>
    <s v="Honolulu"/>
    <n v="325"/>
  </r>
  <r>
    <x v="387"/>
    <s v="West"/>
    <s v="Hawaii"/>
    <s v="Honolulu"/>
    <n v="350"/>
  </r>
  <r>
    <x v="387"/>
    <s v="West"/>
    <s v="Hawaii"/>
    <s v="Honolulu"/>
    <n v="375"/>
  </r>
  <r>
    <x v="416"/>
    <s v="West"/>
    <s v="Hawaii"/>
    <s v="Honolulu"/>
    <n v="475"/>
  </r>
  <r>
    <x v="416"/>
    <s v="West"/>
    <s v="Hawaii"/>
    <s v="Honolulu"/>
    <n v="475"/>
  </r>
  <r>
    <x v="416"/>
    <s v="West"/>
    <s v="Hawaii"/>
    <s v="Honolulu"/>
    <n v="300"/>
  </r>
  <r>
    <x v="416"/>
    <s v="West"/>
    <s v="Hawaii"/>
    <s v="Honolulu"/>
    <n v="275"/>
  </r>
  <r>
    <x v="416"/>
    <s v="West"/>
    <s v="Hawaii"/>
    <s v="Honolulu"/>
    <n v="250"/>
  </r>
  <r>
    <x v="416"/>
    <s v="West"/>
    <s v="Hawaii"/>
    <s v="Honolulu"/>
    <n v="300"/>
  </r>
  <r>
    <x v="447"/>
    <s v="West"/>
    <s v="Hawaii"/>
    <s v="Honolulu"/>
    <n v="525"/>
  </r>
  <r>
    <x v="447"/>
    <s v="West"/>
    <s v="Hawaii"/>
    <s v="Honolulu"/>
    <n v="600"/>
  </r>
  <r>
    <x v="447"/>
    <s v="West"/>
    <s v="Hawaii"/>
    <s v="Honolulu"/>
    <n v="425"/>
  </r>
  <r>
    <x v="447"/>
    <s v="West"/>
    <s v="Hawaii"/>
    <s v="Honolulu"/>
    <n v="400"/>
  </r>
  <r>
    <x v="447"/>
    <s v="West"/>
    <s v="Hawaii"/>
    <s v="Honolulu"/>
    <n v="375"/>
  </r>
  <r>
    <x v="447"/>
    <s v="West"/>
    <s v="Hawaii"/>
    <s v="Honolulu"/>
    <n v="500"/>
  </r>
  <r>
    <x v="476"/>
    <s v="West"/>
    <s v="Hawaii"/>
    <s v="Honolulu"/>
    <n v="700"/>
  </r>
  <r>
    <x v="476"/>
    <s v="West"/>
    <s v="Hawaii"/>
    <s v="Honolulu"/>
    <n v="700"/>
  </r>
  <r>
    <x v="476"/>
    <s v="West"/>
    <s v="Hawaii"/>
    <s v="Honolulu"/>
    <n v="500"/>
  </r>
  <r>
    <x v="476"/>
    <s v="West"/>
    <s v="Hawaii"/>
    <s v="Honolulu"/>
    <n v="500"/>
  </r>
  <r>
    <x v="476"/>
    <s v="West"/>
    <s v="Hawaii"/>
    <s v="Honolulu"/>
    <n v="425"/>
  </r>
  <r>
    <x v="476"/>
    <s v="West"/>
    <s v="Hawaii"/>
    <s v="Honolulu"/>
    <n v="525"/>
  </r>
  <r>
    <x v="181"/>
    <s v="West"/>
    <s v="Hawaii"/>
    <s v="Honolulu"/>
    <n v="425"/>
  </r>
  <r>
    <x v="181"/>
    <s v="West"/>
    <s v="Hawaii"/>
    <s v="Honolulu"/>
    <n v="425"/>
  </r>
  <r>
    <x v="181"/>
    <s v="West"/>
    <s v="Hawaii"/>
    <s v="Honolulu"/>
    <n v="425"/>
  </r>
  <r>
    <x v="181"/>
    <s v="West"/>
    <s v="Hawaii"/>
    <s v="Honolulu"/>
    <n v="275"/>
  </r>
  <r>
    <x v="181"/>
    <s v="West"/>
    <s v="Hawaii"/>
    <s v="Honolulu"/>
    <n v="225"/>
  </r>
  <r>
    <x v="181"/>
    <s v="West"/>
    <s v="Hawaii"/>
    <s v="Honolulu"/>
    <n v="475"/>
  </r>
  <r>
    <x v="212"/>
    <s v="West"/>
    <s v="Hawaii"/>
    <s v="Honolulu"/>
    <n v="525"/>
  </r>
  <r>
    <x v="212"/>
    <s v="West"/>
    <s v="Hawaii"/>
    <s v="Honolulu"/>
    <n v="425"/>
  </r>
  <r>
    <x v="212"/>
    <s v="West"/>
    <s v="Hawaii"/>
    <s v="Honolulu"/>
    <n v="425"/>
  </r>
  <r>
    <x v="212"/>
    <s v="Southeast"/>
    <s v="Florida"/>
    <s v="Orlando"/>
    <n v="275"/>
  </r>
  <r>
    <x v="212"/>
    <s v="Southeast"/>
    <s v="Florida"/>
    <s v="Orlando"/>
    <n v="200"/>
  </r>
  <r>
    <x v="212"/>
    <s v="Southeast"/>
    <s v="Florida"/>
    <s v="Orlando"/>
    <n v="400"/>
  </r>
  <r>
    <x v="221"/>
    <s v="Southeast"/>
    <s v="Florida"/>
    <s v="Orlando"/>
    <n v="550"/>
  </r>
  <r>
    <x v="221"/>
    <s v="Southeast"/>
    <s v="Florida"/>
    <s v="Orlando"/>
    <n v="400"/>
  </r>
  <r>
    <x v="221"/>
    <s v="Southeast"/>
    <s v="Florida"/>
    <s v="Orlando"/>
    <n v="425"/>
  </r>
  <r>
    <x v="221"/>
    <s v="Southeast"/>
    <s v="Florida"/>
    <s v="Orlando"/>
    <n v="325"/>
  </r>
  <r>
    <x v="221"/>
    <s v="Southeast"/>
    <s v="Florida"/>
    <s v="Orlando"/>
    <n v="175"/>
  </r>
  <r>
    <x v="221"/>
    <s v="Southeast"/>
    <s v="Florida"/>
    <s v="Orlando"/>
    <n v="375"/>
  </r>
  <r>
    <x v="240"/>
    <s v="Southeast"/>
    <s v="Florida"/>
    <s v="Orlando"/>
    <n v="550"/>
  </r>
  <r>
    <x v="240"/>
    <s v="Southeast"/>
    <s v="Florida"/>
    <s v="Orlando"/>
    <n v="350"/>
  </r>
  <r>
    <x v="240"/>
    <s v="Southeast"/>
    <s v="Florida"/>
    <s v="Orlando"/>
    <n v="400"/>
  </r>
  <r>
    <x v="240"/>
    <s v="Southeast"/>
    <s v="Florida"/>
    <s v="Orlando"/>
    <n v="300"/>
  </r>
  <r>
    <x v="240"/>
    <s v="Southeast"/>
    <s v="Florida"/>
    <s v="Orlando"/>
    <n v="200"/>
  </r>
  <r>
    <x v="240"/>
    <s v="Southeast"/>
    <s v="Florida"/>
    <s v="Orlando"/>
    <n v="375"/>
  </r>
  <r>
    <x v="271"/>
    <s v="Southeast"/>
    <s v="Florida"/>
    <s v="Orlando"/>
    <n v="575"/>
  </r>
  <r>
    <x v="271"/>
    <s v="Southeast"/>
    <s v="Florida"/>
    <s v="Orlando"/>
    <n v="425"/>
  </r>
  <r>
    <x v="271"/>
    <s v="Southeast"/>
    <s v="Florida"/>
    <s v="Orlando"/>
    <n v="425"/>
  </r>
  <r>
    <x v="271"/>
    <s v="Southeast"/>
    <s v="Florida"/>
    <s v="Orlando"/>
    <n v="325"/>
  </r>
  <r>
    <x v="271"/>
    <s v="Southeast"/>
    <s v="Florida"/>
    <s v="Orlando"/>
    <n v="225"/>
  </r>
  <r>
    <x v="271"/>
    <s v="Southeast"/>
    <s v="Florida"/>
    <s v="Orlando"/>
    <n v="575"/>
  </r>
  <r>
    <x v="301"/>
    <s v="Southeast"/>
    <s v="Florida"/>
    <s v="Orlando"/>
    <n v="825"/>
  </r>
  <r>
    <x v="301"/>
    <s v="Southeast"/>
    <s v="Florida"/>
    <s v="Orlando"/>
    <n v="700"/>
  </r>
  <r>
    <x v="301"/>
    <s v="Southeast"/>
    <s v="Florida"/>
    <s v="Orlando"/>
    <n v="700"/>
  </r>
  <r>
    <x v="301"/>
    <s v="Southeast"/>
    <s v="Florida"/>
    <s v="Orlando"/>
    <n v="575"/>
  </r>
  <r>
    <x v="301"/>
    <s v="Southeast"/>
    <s v="Florida"/>
    <s v="Orlando"/>
    <n v="450"/>
  </r>
  <r>
    <x v="301"/>
    <s v="Southeast"/>
    <s v="Florida"/>
    <s v="Orlando"/>
    <n v="750"/>
  </r>
  <r>
    <x v="330"/>
    <s v="Southeast"/>
    <s v="Florida"/>
    <s v="Orlando"/>
    <n v="900"/>
  </r>
  <r>
    <x v="330"/>
    <s v="Southeast"/>
    <s v="Florida"/>
    <s v="Orlando"/>
    <n v="750"/>
  </r>
  <r>
    <x v="330"/>
    <s v="Southeast"/>
    <s v="Florida"/>
    <s v="Orlando"/>
    <n v="700"/>
  </r>
  <r>
    <x v="330"/>
    <s v="Southeast"/>
    <s v="Florida"/>
    <s v="Orlando"/>
    <n v="600"/>
  </r>
  <r>
    <x v="330"/>
    <s v="Southeast"/>
    <s v="Florida"/>
    <s v="Orlando"/>
    <n v="650"/>
  </r>
  <r>
    <x v="330"/>
    <s v="Southeast"/>
    <s v="Florida"/>
    <s v="Orlando"/>
    <n v="650"/>
  </r>
  <r>
    <x v="362"/>
    <s v="Southeast"/>
    <s v="Florida"/>
    <s v="Orlando"/>
    <n v="850"/>
  </r>
  <r>
    <x v="362"/>
    <s v="Southeast"/>
    <s v="Florida"/>
    <s v="Orlando"/>
    <n v="825"/>
  </r>
  <r>
    <x v="362"/>
    <s v="Southeast"/>
    <s v="Florida"/>
    <s v="Orlando"/>
    <n v="700"/>
  </r>
  <r>
    <x v="362"/>
    <s v="Southeast"/>
    <s v="Florida"/>
    <s v="Orlando"/>
    <n v="475"/>
  </r>
  <r>
    <x v="362"/>
    <s v="Southeast"/>
    <s v="Florida"/>
    <s v="Orlando"/>
    <n v="475"/>
  </r>
  <r>
    <x v="362"/>
    <s v="Southeast"/>
    <s v="Florida"/>
    <s v="Orlando"/>
    <n v="300"/>
  </r>
  <r>
    <x v="394"/>
    <s v="Southeast"/>
    <s v="Florida"/>
    <s v="Orlando"/>
    <n v="500"/>
  </r>
  <r>
    <x v="394"/>
    <s v="Southeast"/>
    <s v="Florida"/>
    <s v="Orlando"/>
    <n v="500"/>
  </r>
  <r>
    <x v="394"/>
    <s v="Southeast"/>
    <s v="Florida"/>
    <s v="Orlando"/>
    <n v="300"/>
  </r>
  <r>
    <x v="394"/>
    <s v="Southeast"/>
    <s v="Florida"/>
    <s v="Orlando"/>
    <n v="250"/>
  </r>
  <r>
    <x v="394"/>
    <s v="Southeast"/>
    <s v="Florida"/>
    <s v="Orlando"/>
    <n v="275"/>
  </r>
  <r>
    <x v="394"/>
    <s v="Southeast"/>
    <s v="Florida"/>
    <s v="Orlando"/>
    <n v="300"/>
  </r>
  <r>
    <x v="423"/>
    <s v="Southeast"/>
    <s v="Florida"/>
    <s v="Orlando"/>
    <n v="400"/>
  </r>
  <r>
    <x v="423"/>
    <s v="Southeast"/>
    <s v="Florida"/>
    <s v="Orlando"/>
    <n v="575"/>
  </r>
  <r>
    <x v="423"/>
    <s v="Southeast"/>
    <s v="Florida"/>
    <s v="Orlando"/>
    <n v="400"/>
  </r>
  <r>
    <x v="423"/>
    <s v="Southeast"/>
    <s v="Florida"/>
    <s v="Orlando"/>
    <n v="375"/>
  </r>
  <r>
    <x v="423"/>
    <s v="Southeast"/>
    <s v="Florida"/>
    <s v="Orlando"/>
    <n v="350"/>
  </r>
  <r>
    <x v="423"/>
    <s v="Southeast"/>
    <s v="Florida"/>
    <s v="Orlando"/>
    <n v="400"/>
  </r>
  <r>
    <x v="454"/>
    <s v="Southeast"/>
    <s v="Florida"/>
    <s v="Orlando"/>
    <n v="625"/>
  </r>
  <r>
    <x v="454"/>
    <s v="Southeast"/>
    <s v="Florida"/>
    <s v="Orlando"/>
    <n v="700"/>
  </r>
  <r>
    <x v="454"/>
    <s v="Southeast"/>
    <s v="Florida"/>
    <s v="Orlando"/>
    <n v="525"/>
  </r>
  <r>
    <x v="454"/>
    <s v="Southeast"/>
    <s v="Florida"/>
    <s v="Orlando"/>
    <n v="500"/>
  </r>
  <r>
    <x v="454"/>
    <s v="Southeast"/>
    <s v="Florida"/>
    <s v="Orlando"/>
    <n v="475"/>
  </r>
  <r>
    <x v="454"/>
    <s v="Southeast"/>
    <s v="Florida"/>
    <s v="Orlando"/>
    <n v="600"/>
  </r>
  <r>
    <x v="483"/>
    <s v="Southeast"/>
    <s v="Florida"/>
    <s v="Orlando"/>
    <n v="800"/>
  </r>
  <r>
    <x v="483"/>
    <s v="Southeast"/>
    <s v="Florida"/>
    <s v="Orlando"/>
    <n v="800"/>
  </r>
  <r>
    <x v="483"/>
    <s v="Southeast"/>
    <s v="Florida"/>
    <s v="Orlando"/>
    <n v="600"/>
  </r>
  <r>
    <x v="483"/>
    <s v="Southeast"/>
    <s v="Florida"/>
    <s v="Orlando"/>
    <n v="600"/>
  </r>
  <r>
    <x v="483"/>
    <s v="Southeast"/>
    <s v="Florida"/>
    <s v="Orlando"/>
    <n v="525"/>
  </r>
  <r>
    <x v="483"/>
    <s v="Southeast"/>
    <s v="Florida"/>
    <s v="Orlando"/>
    <n v="625"/>
  </r>
  <r>
    <x v="176"/>
    <s v="Southeast"/>
    <s v="Florida"/>
    <s v="Orlando"/>
    <n v="850"/>
  </r>
  <r>
    <x v="176"/>
    <s v="Southeast"/>
    <s v="Florida"/>
    <s v="Orlando"/>
    <n v="650"/>
  </r>
  <r>
    <x v="176"/>
    <s v="Southeast"/>
    <s v="Florida"/>
    <s v="Orlando"/>
    <n v="650"/>
  </r>
  <r>
    <x v="176"/>
    <s v="Southeast"/>
    <s v="Florida"/>
    <s v="Orlando"/>
    <n v="500"/>
  </r>
  <r>
    <x v="176"/>
    <s v="Southeast"/>
    <s v="Florida"/>
    <s v="Orlando"/>
    <n v="550"/>
  </r>
  <r>
    <x v="176"/>
    <s v="Southeast"/>
    <s v="Florida"/>
    <s v="Orlando"/>
    <n v="650"/>
  </r>
  <r>
    <x v="205"/>
    <s v="Southeast"/>
    <s v="Florida"/>
    <s v="Orlando"/>
    <n v="900"/>
  </r>
  <r>
    <x v="205"/>
    <s v="Southeast"/>
    <s v="Florida"/>
    <s v="Orlando"/>
    <n v="550"/>
  </r>
  <r>
    <x v="205"/>
    <s v="Southeast"/>
    <s v="Florida"/>
    <s v="Orlando"/>
    <n v="600"/>
  </r>
  <r>
    <x v="205"/>
    <s v="Northeast"/>
    <s v="New York"/>
    <s v="Albany"/>
    <n v="475"/>
  </r>
  <r>
    <x v="205"/>
    <s v="Northeast"/>
    <s v="New York"/>
    <s v="Albany"/>
    <n v="550"/>
  </r>
  <r>
    <x v="205"/>
    <s v="Northeast"/>
    <s v="New York"/>
    <s v="Albany"/>
    <n v="650"/>
  </r>
  <r>
    <x v="710"/>
    <s v="Northeast"/>
    <s v="New York"/>
    <s v="Albany"/>
    <n v="870"/>
  </r>
  <r>
    <x v="710"/>
    <s v="Northeast"/>
    <s v="New York"/>
    <s v="Albany"/>
    <n v="550"/>
  </r>
  <r>
    <x v="710"/>
    <s v="Northeast"/>
    <s v="New York"/>
    <s v="Albany"/>
    <n v="575"/>
  </r>
  <r>
    <x v="710"/>
    <s v="Northeast"/>
    <s v="New York"/>
    <s v="Albany"/>
    <n v="425"/>
  </r>
  <r>
    <x v="710"/>
    <s v="Northeast"/>
    <s v="New York"/>
    <s v="Albany"/>
    <n v="475"/>
  </r>
  <r>
    <x v="710"/>
    <s v="Northeast"/>
    <s v="New York"/>
    <s v="Albany"/>
    <n v="575"/>
  </r>
  <r>
    <x v="232"/>
    <s v="Northeast"/>
    <s v="New York"/>
    <s v="Albany"/>
    <n v="825"/>
  </r>
  <r>
    <x v="232"/>
    <s v="Northeast"/>
    <s v="New York"/>
    <s v="Albany"/>
    <n v="525"/>
  </r>
  <r>
    <x v="232"/>
    <s v="Northeast"/>
    <s v="New York"/>
    <s v="Albany"/>
    <n v="525"/>
  </r>
  <r>
    <x v="232"/>
    <s v="Northeast"/>
    <s v="New York"/>
    <s v="Albany"/>
    <n v="450"/>
  </r>
  <r>
    <x v="232"/>
    <s v="Northeast"/>
    <s v="New York"/>
    <s v="Albany"/>
    <n v="475"/>
  </r>
  <r>
    <x v="232"/>
    <s v="Northeast"/>
    <s v="New York"/>
    <s v="Albany"/>
    <n v="600"/>
  </r>
  <r>
    <x v="261"/>
    <s v="Northeast"/>
    <s v="New York"/>
    <s v="Albany"/>
    <n v="870"/>
  </r>
  <r>
    <x v="261"/>
    <s v="Northeast"/>
    <s v="New York"/>
    <s v="Albany"/>
    <n v="575"/>
  </r>
  <r>
    <x v="261"/>
    <s v="Northeast"/>
    <s v="New York"/>
    <s v="Albany"/>
    <n v="550"/>
  </r>
  <r>
    <x v="261"/>
    <s v="Northeast"/>
    <s v="New York"/>
    <s v="Albany"/>
    <n v="500"/>
  </r>
  <r>
    <x v="261"/>
    <s v="Northeast"/>
    <s v="New York"/>
    <s v="Albany"/>
    <n v="525"/>
  </r>
  <r>
    <x v="261"/>
    <s v="Northeast"/>
    <s v="New York"/>
    <s v="Albany"/>
    <n v="625"/>
  </r>
  <r>
    <x v="294"/>
    <s v="Northeast"/>
    <s v="New York"/>
    <s v="Albany"/>
    <n v="875"/>
  </r>
  <r>
    <x v="294"/>
    <s v="Northeast"/>
    <s v="New York"/>
    <s v="Albany"/>
    <n v="625"/>
  </r>
  <r>
    <x v="294"/>
    <s v="Northeast"/>
    <s v="New York"/>
    <s v="Albany"/>
    <n v="600"/>
  </r>
  <r>
    <x v="294"/>
    <s v="Northeast"/>
    <s v="New York"/>
    <s v="Albany"/>
    <n v="575"/>
  </r>
  <r>
    <x v="294"/>
    <s v="Northeast"/>
    <s v="New York"/>
    <s v="Albany"/>
    <n v="575"/>
  </r>
  <r>
    <x v="294"/>
    <s v="Northeast"/>
    <s v="New York"/>
    <s v="Albany"/>
    <n v="725"/>
  </r>
  <r>
    <x v="322"/>
    <s v="Northeast"/>
    <s v="New York"/>
    <s v="Albany"/>
    <n v="950"/>
  </r>
  <r>
    <x v="322"/>
    <s v="Northeast"/>
    <s v="New York"/>
    <s v="Albany"/>
    <n v="700"/>
  </r>
  <r>
    <x v="322"/>
    <s v="Northeast"/>
    <s v="New York"/>
    <s v="Albany"/>
    <n v="625"/>
  </r>
  <r>
    <x v="322"/>
    <s v="Northeast"/>
    <s v="New York"/>
    <s v="Albany"/>
    <n v="575"/>
  </r>
  <r>
    <x v="322"/>
    <s v="Northeast"/>
    <s v="New York"/>
    <s v="Albany"/>
    <n v="600"/>
  </r>
  <r>
    <x v="322"/>
    <s v="Northeast"/>
    <s v="New York"/>
    <s v="Albany"/>
    <n v="775"/>
  </r>
  <r>
    <x v="354"/>
    <s v="Northeast"/>
    <s v="New York"/>
    <s v="Albany"/>
    <n v="925"/>
  </r>
  <r>
    <x v="354"/>
    <s v="Northeast"/>
    <s v="New York"/>
    <s v="Albany"/>
    <n v="700"/>
  </r>
  <r>
    <x v="354"/>
    <s v="Northeast"/>
    <s v="New York"/>
    <s v="Albany"/>
    <n v="625"/>
  </r>
  <r>
    <x v="354"/>
    <s v="Northeast"/>
    <s v="New York"/>
    <s v="Albany"/>
    <n v="575"/>
  </r>
  <r>
    <x v="354"/>
    <s v="Northeast"/>
    <s v="New York"/>
    <s v="Albany"/>
    <n v="550"/>
  </r>
  <r>
    <x v="354"/>
    <s v="Northeast"/>
    <s v="New York"/>
    <s v="Albany"/>
    <n v="725"/>
  </r>
  <r>
    <x v="384"/>
    <s v="Northeast"/>
    <s v="New York"/>
    <s v="Albany"/>
    <n v="850"/>
  </r>
  <r>
    <x v="384"/>
    <s v="Northeast"/>
    <s v="New York"/>
    <s v="Albany"/>
    <n v="650"/>
  </r>
  <r>
    <x v="384"/>
    <s v="Northeast"/>
    <s v="New York"/>
    <s v="Albany"/>
    <n v="550"/>
  </r>
  <r>
    <x v="384"/>
    <s v="Northeast"/>
    <s v="New York"/>
    <s v="Albany"/>
    <n v="525"/>
  </r>
  <r>
    <x v="384"/>
    <s v="Northeast"/>
    <s v="New York"/>
    <s v="Albany"/>
    <n v="525"/>
  </r>
  <r>
    <x v="384"/>
    <s v="Northeast"/>
    <s v="New York"/>
    <s v="Albany"/>
    <n v="625"/>
  </r>
  <r>
    <x v="416"/>
    <s v="Northeast"/>
    <s v="New York"/>
    <s v="Albany"/>
    <n v="800"/>
  </r>
  <r>
    <x v="416"/>
    <s v="Northeast"/>
    <s v="New York"/>
    <s v="Albany"/>
    <n v="625"/>
  </r>
  <r>
    <x v="416"/>
    <s v="Northeast"/>
    <s v="New York"/>
    <s v="Albany"/>
    <n v="525"/>
  </r>
  <r>
    <x v="416"/>
    <s v="Northeast"/>
    <s v="New York"/>
    <s v="Albany"/>
    <n v="500"/>
  </r>
  <r>
    <x v="416"/>
    <s v="Northeast"/>
    <s v="New York"/>
    <s v="Albany"/>
    <n v="500"/>
  </r>
  <r>
    <x v="416"/>
    <s v="Northeast"/>
    <s v="New York"/>
    <s v="Albany"/>
    <n v="625"/>
  </r>
  <r>
    <x v="446"/>
    <s v="Northeast"/>
    <s v="New York"/>
    <s v="Albany"/>
    <n v="775"/>
  </r>
  <r>
    <x v="446"/>
    <s v="Northeast"/>
    <s v="New York"/>
    <s v="Albany"/>
    <n v="600"/>
  </r>
  <r>
    <x v="446"/>
    <s v="Northeast"/>
    <s v="New York"/>
    <s v="Albany"/>
    <n v="545"/>
  </r>
  <r>
    <x v="446"/>
    <s v="Northeast"/>
    <s v="New York"/>
    <s v="Albany"/>
    <n v="575"/>
  </r>
  <r>
    <x v="446"/>
    <s v="Northeast"/>
    <s v="New York"/>
    <s v="Albany"/>
    <n v="550"/>
  </r>
  <r>
    <x v="446"/>
    <s v="Northeast"/>
    <s v="New York"/>
    <s v="Albany"/>
    <n v="650"/>
  </r>
  <r>
    <x v="475"/>
    <s v="Northeast"/>
    <s v="New York"/>
    <s v="Albany"/>
    <n v="875"/>
  </r>
  <r>
    <x v="475"/>
    <s v="Northeast"/>
    <s v="New York"/>
    <s v="Albany"/>
    <n v="675"/>
  </r>
  <r>
    <x v="475"/>
    <s v="Northeast"/>
    <s v="New York"/>
    <s v="Albany"/>
    <n v="625"/>
  </r>
  <r>
    <x v="475"/>
    <s v="Northeast"/>
    <s v="New York"/>
    <s v="Albany"/>
    <n v="575"/>
  </r>
  <r>
    <x v="475"/>
    <s v="Northeast"/>
    <s v="New York"/>
    <s v="Albany"/>
    <n v="575"/>
  </r>
  <r>
    <x v="475"/>
    <s v="Northeast"/>
    <s v="New York"/>
    <s v="Albany"/>
    <n v="675"/>
  </r>
  <r>
    <x v="178"/>
    <s v="Northeast"/>
    <s v="New York"/>
    <s v="Albany"/>
    <n v="800"/>
  </r>
  <r>
    <x v="178"/>
    <s v="Northeast"/>
    <s v="New York"/>
    <s v="Albany"/>
    <n v="600"/>
  </r>
  <r>
    <x v="178"/>
    <s v="Northeast"/>
    <s v="New York"/>
    <s v="Albany"/>
    <n v="600"/>
  </r>
  <r>
    <x v="178"/>
    <s v="Northeast"/>
    <s v="New York"/>
    <s v="Albany"/>
    <n v="450"/>
  </r>
  <r>
    <x v="178"/>
    <s v="Northeast"/>
    <s v="New York"/>
    <s v="Albany"/>
    <n v="500"/>
  </r>
  <r>
    <x v="178"/>
    <s v="Northeast"/>
    <s v="New York"/>
    <s v="Albany"/>
    <n v="600"/>
  </r>
  <r>
    <x v="207"/>
    <s v="Northeast"/>
    <s v="New York"/>
    <s v="Albany"/>
    <n v="850"/>
  </r>
  <r>
    <x v="207"/>
    <s v="Northeast"/>
    <s v="New York"/>
    <s v="Albany"/>
    <n v="500"/>
  </r>
  <r>
    <x v="207"/>
    <s v="Northeast"/>
    <s v="New York"/>
    <s v="Albany"/>
    <n v="550"/>
  </r>
  <r>
    <x v="207"/>
    <s v="West"/>
    <s v="Wyoming"/>
    <s v="Cheyenne"/>
    <n v="425"/>
  </r>
  <r>
    <x v="207"/>
    <s v="West"/>
    <s v="Wyoming"/>
    <s v="Cheyenne"/>
    <n v="500"/>
  </r>
  <r>
    <x v="207"/>
    <s v="West"/>
    <s v="Wyoming"/>
    <s v="Cheyenne"/>
    <n v="600"/>
  </r>
  <r>
    <x v="215"/>
    <s v="West"/>
    <s v="Wyoming"/>
    <s v="Cheyenne"/>
    <n v="820"/>
  </r>
  <r>
    <x v="215"/>
    <s v="West"/>
    <s v="Wyoming"/>
    <s v="Cheyenne"/>
    <n v="525"/>
  </r>
  <r>
    <x v="215"/>
    <s v="West"/>
    <s v="Wyoming"/>
    <s v="Cheyenne"/>
    <n v="550"/>
  </r>
  <r>
    <x v="215"/>
    <s v="West"/>
    <s v="Wyoming"/>
    <s v="Cheyenne"/>
    <n v="400"/>
  </r>
  <r>
    <x v="215"/>
    <s v="West"/>
    <s v="Wyoming"/>
    <s v="Cheyenne"/>
    <n v="450"/>
  </r>
  <r>
    <x v="215"/>
    <s v="West"/>
    <s v="Wyoming"/>
    <s v="Cheyenne"/>
    <n v="550"/>
  </r>
  <r>
    <x v="234"/>
    <s v="West"/>
    <s v="Wyoming"/>
    <s v="Cheyenne"/>
    <n v="800"/>
  </r>
  <r>
    <x v="234"/>
    <s v="West"/>
    <s v="Wyoming"/>
    <s v="Cheyenne"/>
    <n v="500"/>
  </r>
  <r>
    <x v="234"/>
    <s v="West"/>
    <s v="Wyoming"/>
    <s v="Cheyenne"/>
    <n v="500"/>
  </r>
  <r>
    <x v="234"/>
    <s v="West"/>
    <s v="Wyoming"/>
    <s v="Cheyenne"/>
    <n v="425"/>
  </r>
  <r>
    <x v="234"/>
    <s v="West"/>
    <s v="Wyoming"/>
    <s v="Cheyenne"/>
    <n v="425"/>
  </r>
  <r>
    <x v="234"/>
    <s v="West"/>
    <s v="Wyoming"/>
    <s v="Cheyenne"/>
    <n v="550"/>
  </r>
  <r>
    <x v="263"/>
    <s v="West"/>
    <s v="Wyoming"/>
    <s v="Cheyenne"/>
    <n v="820"/>
  </r>
  <r>
    <x v="263"/>
    <s v="West"/>
    <s v="Wyoming"/>
    <s v="Cheyenne"/>
    <n v="525"/>
  </r>
  <r>
    <x v="263"/>
    <s v="West"/>
    <s v="Wyoming"/>
    <s v="Cheyenne"/>
    <n v="500"/>
  </r>
  <r>
    <x v="263"/>
    <s v="West"/>
    <s v="Wyoming"/>
    <s v="Cheyenne"/>
    <n v="450"/>
  </r>
  <r>
    <x v="263"/>
    <s v="West"/>
    <s v="Wyoming"/>
    <s v="Cheyenne"/>
    <n v="475"/>
  </r>
  <r>
    <x v="263"/>
    <s v="West"/>
    <s v="Wyoming"/>
    <s v="Cheyenne"/>
    <n v="600"/>
  </r>
  <r>
    <x v="296"/>
    <s v="West"/>
    <s v="Wyoming"/>
    <s v="Cheyenne"/>
    <n v="850"/>
  </r>
  <r>
    <x v="296"/>
    <s v="West"/>
    <s v="Wyoming"/>
    <s v="Cheyenne"/>
    <n v="600"/>
  </r>
  <r>
    <x v="296"/>
    <s v="West"/>
    <s v="Wyoming"/>
    <s v="Cheyenne"/>
    <n v="525"/>
  </r>
  <r>
    <x v="296"/>
    <s v="West"/>
    <s v="Wyoming"/>
    <s v="Cheyenne"/>
    <n v="500"/>
  </r>
  <r>
    <x v="296"/>
    <s v="West"/>
    <s v="Wyoming"/>
    <s v="Cheyenne"/>
    <n v="500"/>
  </r>
  <r>
    <x v="296"/>
    <s v="West"/>
    <s v="Wyoming"/>
    <s v="Cheyenne"/>
    <n v="650"/>
  </r>
  <r>
    <x v="324"/>
    <s v="West"/>
    <s v="Wyoming"/>
    <s v="Cheyenne"/>
    <n v="875"/>
  </r>
  <r>
    <x v="324"/>
    <s v="West"/>
    <s v="Wyoming"/>
    <s v="Cheyenne"/>
    <n v="625"/>
  </r>
  <r>
    <x v="324"/>
    <s v="West"/>
    <s v="Wyoming"/>
    <s v="Cheyenne"/>
    <n v="550"/>
  </r>
  <r>
    <x v="324"/>
    <s v="West"/>
    <s v="Wyoming"/>
    <s v="Cheyenne"/>
    <n v="500"/>
  </r>
  <r>
    <x v="324"/>
    <s v="West"/>
    <s v="Wyoming"/>
    <s v="Cheyenne"/>
    <n v="525"/>
  </r>
  <r>
    <x v="324"/>
    <s v="West"/>
    <s v="Wyoming"/>
    <s v="Cheyenne"/>
    <n v="700"/>
  </r>
  <r>
    <x v="356"/>
    <s v="West"/>
    <s v="Wyoming"/>
    <s v="Cheyenne"/>
    <n v="850"/>
  </r>
  <r>
    <x v="356"/>
    <s v="West"/>
    <s v="Wyoming"/>
    <s v="Cheyenne"/>
    <n v="625"/>
  </r>
  <r>
    <x v="356"/>
    <s v="West"/>
    <s v="Wyoming"/>
    <s v="Cheyenne"/>
    <n v="550"/>
  </r>
  <r>
    <x v="356"/>
    <s v="West"/>
    <s v="Wyoming"/>
    <s v="Cheyenne"/>
    <n v="525"/>
  </r>
  <r>
    <x v="356"/>
    <s v="West"/>
    <s v="Wyoming"/>
    <s v="Cheyenne"/>
    <n v="500"/>
  </r>
  <r>
    <x v="356"/>
    <s v="West"/>
    <s v="Wyoming"/>
    <s v="Cheyenne"/>
    <n v="675"/>
  </r>
  <r>
    <x v="386"/>
    <s v="West"/>
    <s v="Wyoming"/>
    <s v="Cheyenne"/>
    <n v="800"/>
  </r>
  <r>
    <x v="386"/>
    <s v="West"/>
    <s v="Wyoming"/>
    <s v="Cheyenne"/>
    <n v="600"/>
  </r>
  <r>
    <x v="386"/>
    <s v="West"/>
    <s v="Wyoming"/>
    <s v="Cheyenne"/>
    <n v="525"/>
  </r>
  <r>
    <x v="386"/>
    <s v="West"/>
    <s v="Wyoming"/>
    <s v="Cheyenne"/>
    <n v="500"/>
  </r>
  <r>
    <x v="386"/>
    <s v="West"/>
    <s v="Wyoming"/>
    <s v="Cheyenne"/>
    <n v="500"/>
  </r>
  <r>
    <x v="386"/>
    <s v="West"/>
    <s v="Wyoming"/>
    <s v="Cheyenne"/>
    <n v="600"/>
  </r>
  <r>
    <x v="418"/>
    <s v="West"/>
    <s v="Wyoming"/>
    <s v="Cheyenne"/>
    <n v="775"/>
  </r>
  <r>
    <x v="418"/>
    <s v="West"/>
    <s v="Wyoming"/>
    <s v="Cheyenne"/>
    <n v="600"/>
  </r>
  <r>
    <x v="418"/>
    <s v="West"/>
    <s v="Wyoming"/>
    <s v="Cheyenne"/>
    <n v="500"/>
  </r>
  <r>
    <x v="418"/>
    <s v="West"/>
    <s v="Wyoming"/>
    <s v="Cheyenne"/>
    <n v="475"/>
  </r>
  <r>
    <x v="418"/>
    <s v="West"/>
    <s v="Wyoming"/>
    <s v="Cheyenne"/>
    <n v="475"/>
  </r>
  <r>
    <x v="418"/>
    <s v="West"/>
    <s v="Wyoming"/>
    <s v="Cheyenne"/>
    <n v="600"/>
  </r>
  <r>
    <x v="448"/>
    <s v="West"/>
    <s v="Wyoming"/>
    <s v="Cheyenne"/>
    <n v="750"/>
  </r>
  <r>
    <x v="448"/>
    <s v="West"/>
    <s v="Wyoming"/>
    <s v="Cheyenne"/>
    <n v="575"/>
  </r>
  <r>
    <x v="448"/>
    <s v="West"/>
    <s v="Wyoming"/>
    <s v="Cheyenne"/>
    <n v="520"/>
  </r>
  <r>
    <x v="448"/>
    <s v="West"/>
    <s v="Wyoming"/>
    <s v="Cheyenne"/>
    <n v="500"/>
  </r>
  <r>
    <x v="448"/>
    <s v="West"/>
    <s v="Wyoming"/>
    <s v="Cheyenne"/>
    <n v="475"/>
  </r>
  <r>
    <x v="448"/>
    <s v="West"/>
    <s v="Wyoming"/>
    <s v="Cheyenne"/>
    <n v="575"/>
  </r>
  <r>
    <x v="477"/>
    <s v="West"/>
    <s v="Wyoming"/>
    <s v="Cheyenne"/>
    <n v="800"/>
  </r>
  <r>
    <x v="477"/>
    <s v="West"/>
    <s v="Wyoming"/>
    <s v="Cheyenne"/>
    <n v="600"/>
  </r>
  <r>
    <x v="477"/>
    <s v="West"/>
    <s v="Wyoming"/>
    <s v="Cheyenne"/>
    <n v="550"/>
  </r>
  <r>
    <x v="477"/>
    <s v="West"/>
    <s v="Wyoming"/>
    <s v="Cheyenne"/>
    <n v="500"/>
  </r>
  <r>
    <x v="477"/>
    <s v="West"/>
    <s v="Wyoming"/>
    <s v="Cheyenne"/>
    <n v="500"/>
  </r>
  <r>
    <x v="477"/>
    <s v="West"/>
    <s v="Wyoming"/>
    <s v="Cheyenne"/>
    <n v="600"/>
  </r>
  <r>
    <x v="188"/>
    <s v="West"/>
    <s v="Wyoming"/>
    <s v="Cheyenne"/>
    <n v="350"/>
  </r>
  <r>
    <x v="188"/>
    <s v="West"/>
    <s v="Wyoming"/>
    <s v="Cheyenne"/>
    <n v="350"/>
  </r>
  <r>
    <x v="188"/>
    <s v="West"/>
    <s v="Wyoming"/>
    <s v="Cheyenne"/>
    <n v="350"/>
  </r>
  <r>
    <x v="188"/>
    <s v="West"/>
    <s v="Wyoming"/>
    <s v="Cheyenne"/>
    <n v="200"/>
  </r>
  <r>
    <x v="188"/>
    <s v="West"/>
    <s v="Wyoming"/>
    <s v="Cheyenne"/>
    <n v="150"/>
  </r>
  <r>
    <x v="188"/>
    <s v="West"/>
    <s v="Wyoming"/>
    <s v="Cheyenne"/>
    <n v="400"/>
  </r>
  <r>
    <x v="698"/>
    <s v="West"/>
    <s v="Wyoming"/>
    <s v="Cheyenne"/>
    <n v="450"/>
  </r>
  <r>
    <x v="698"/>
    <s v="West"/>
    <s v="Wyoming"/>
    <s v="Cheyenne"/>
    <n v="350"/>
  </r>
  <r>
    <x v="698"/>
    <s v="West"/>
    <s v="Wyoming"/>
    <s v="Cheyenne"/>
    <n v="350"/>
  </r>
  <r>
    <x v="698"/>
    <s v="Southeast"/>
    <s v="Virginia"/>
    <s v="Richmond"/>
    <n v="200"/>
  </r>
  <r>
    <x v="698"/>
    <s v="Southeast"/>
    <s v="Virginia"/>
    <s v="Richmond"/>
    <n v="125"/>
  </r>
  <r>
    <x v="698"/>
    <s v="Southeast"/>
    <s v="Virginia"/>
    <s v="Richmond"/>
    <n v="325"/>
  </r>
  <r>
    <x v="228"/>
    <s v="Southeast"/>
    <s v="Virginia"/>
    <s v="Richmond"/>
    <n v="475"/>
  </r>
  <r>
    <x v="228"/>
    <s v="Southeast"/>
    <s v="Virginia"/>
    <s v="Richmond"/>
    <n v="325"/>
  </r>
  <r>
    <x v="228"/>
    <s v="Southeast"/>
    <s v="Virginia"/>
    <s v="Richmond"/>
    <n v="350"/>
  </r>
  <r>
    <x v="228"/>
    <s v="Southeast"/>
    <s v="Virginia"/>
    <s v="Richmond"/>
    <n v="250"/>
  </r>
  <r>
    <x v="228"/>
    <s v="Southeast"/>
    <s v="Virginia"/>
    <s v="Richmond"/>
    <n v="100"/>
  </r>
  <r>
    <x v="228"/>
    <s v="Southeast"/>
    <s v="Virginia"/>
    <s v="Richmond"/>
    <n v="300"/>
  </r>
  <r>
    <x v="247"/>
    <s v="Southeast"/>
    <s v="Virginia"/>
    <s v="Richmond"/>
    <n v="475"/>
  </r>
  <r>
    <x v="247"/>
    <s v="Southeast"/>
    <s v="Virginia"/>
    <s v="Richmond"/>
    <n v="275"/>
  </r>
  <r>
    <x v="247"/>
    <s v="Southeast"/>
    <s v="Virginia"/>
    <s v="Richmond"/>
    <n v="325"/>
  </r>
  <r>
    <x v="247"/>
    <s v="Southeast"/>
    <s v="Virginia"/>
    <s v="Richmond"/>
    <n v="225"/>
  </r>
  <r>
    <x v="247"/>
    <s v="Southeast"/>
    <s v="Virginia"/>
    <s v="Richmond"/>
    <n v="125"/>
  </r>
  <r>
    <x v="247"/>
    <s v="Southeast"/>
    <s v="Virginia"/>
    <s v="Richmond"/>
    <n v="300"/>
  </r>
  <r>
    <x v="278"/>
    <s v="Southeast"/>
    <s v="Virginia"/>
    <s v="Richmond"/>
    <n v="500"/>
  </r>
  <r>
    <x v="278"/>
    <s v="Southeast"/>
    <s v="Virginia"/>
    <s v="Richmond"/>
    <n v="350"/>
  </r>
  <r>
    <x v="278"/>
    <s v="Southeast"/>
    <s v="Virginia"/>
    <s v="Richmond"/>
    <n v="350"/>
  </r>
  <r>
    <x v="278"/>
    <s v="Southeast"/>
    <s v="Virginia"/>
    <s v="Richmond"/>
    <n v="275"/>
  </r>
  <r>
    <x v="278"/>
    <s v="Southeast"/>
    <s v="Virginia"/>
    <s v="Richmond"/>
    <n v="175"/>
  </r>
  <r>
    <x v="278"/>
    <s v="Southeast"/>
    <s v="Virginia"/>
    <s v="Richmond"/>
    <n v="525"/>
  </r>
  <r>
    <x v="308"/>
    <s v="Southeast"/>
    <s v="Virginia"/>
    <s v="Richmond"/>
    <n v="775"/>
  </r>
  <r>
    <x v="308"/>
    <s v="Southeast"/>
    <s v="Virginia"/>
    <s v="Richmond"/>
    <n v="650"/>
  </r>
  <r>
    <x v="308"/>
    <s v="Southeast"/>
    <s v="Virginia"/>
    <s v="Richmond"/>
    <n v="650"/>
  </r>
  <r>
    <x v="308"/>
    <s v="Southeast"/>
    <s v="Virginia"/>
    <s v="Richmond"/>
    <n v="525"/>
  </r>
  <r>
    <x v="308"/>
    <s v="Southeast"/>
    <s v="Virginia"/>
    <s v="Richmond"/>
    <n v="400"/>
  </r>
  <r>
    <x v="308"/>
    <s v="Southeast"/>
    <s v="Virginia"/>
    <s v="Richmond"/>
    <n v="700"/>
  </r>
  <r>
    <x v="337"/>
    <s v="Southeast"/>
    <s v="Virginia"/>
    <s v="Richmond"/>
    <n v="850"/>
  </r>
  <r>
    <x v="337"/>
    <s v="Southeast"/>
    <s v="Virginia"/>
    <s v="Richmond"/>
    <n v="700"/>
  </r>
  <r>
    <x v="337"/>
    <s v="Southeast"/>
    <s v="Virginia"/>
    <s v="Richmond"/>
    <n v="650"/>
  </r>
  <r>
    <x v="337"/>
    <s v="Southeast"/>
    <s v="Virginia"/>
    <s v="Richmond"/>
    <n v="550"/>
  </r>
  <r>
    <x v="337"/>
    <s v="Southeast"/>
    <s v="Virginia"/>
    <s v="Richmond"/>
    <n v="600"/>
  </r>
  <r>
    <x v="337"/>
    <s v="Southeast"/>
    <s v="Virginia"/>
    <s v="Richmond"/>
    <n v="600"/>
  </r>
  <r>
    <x v="369"/>
    <s v="Southeast"/>
    <s v="Virginia"/>
    <s v="Richmond"/>
    <n v="800"/>
  </r>
  <r>
    <x v="369"/>
    <s v="Southeast"/>
    <s v="Virginia"/>
    <s v="Richmond"/>
    <n v="775"/>
  </r>
  <r>
    <x v="369"/>
    <s v="Southeast"/>
    <s v="Virginia"/>
    <s v="Richmond"/>
    <n v="650"/>
  </r>
  <r>
    <x v="369"/>
    <s v="Southeast"/>
    <s v="Virginia"/>
    <s v="Richmond"/>
    <n v="425"/>
  </r>
  <r>
    <x v="369"/>
    <s v="Southeast"/>
    <s v="Virginia"/>
    <s v="Richmond"/>
    <n v="425"/>
  </r>
  <r>
    <x v="369"/>
    <s v="Southeast"/>
    <s v="Virginia"/>
    <s v="Richmond"/>
    <n v="250"/>
  </r>
  <r>
    <x v="401"/>
    <s v="Southeast"/>
    <s v="Virginia"/>
    <s v="Richmond"/>
    <n v="450"/>
  </r>
  <r>
    <x v="401"/>
    <s v="Southeast"/>
    <s v="Virginia"/>
    <s v="Richmond"/>
    <n v="450"/>
  </r>
  <r>
    <x v="401"/>
    <s v="Southeast"/>
    <s v="Virginia"/>
    <s v="Richmond"/>
    <n v="250"/>
  </r>
  <r>
    <x v="401"/>
    <s v="Southeast"/>
    <s v="Virginia"/>
    <s v="Richmond"/>
    <n v="200"/>
  </r>
  <r>
    <x v="401"/>
    <s v="Southeast"/>
    <s v="Virginia"/>
    <s v="Richmond"/>
    <n v="225"/>
  </r>
  <r>
    <x v="401"/>
    <s v="Southeast"/>
    <s v="Virginia"/>
    <s v="Richmond"/>
    <n v="250"/>
  </r>
  <r>
    <x v="430"/>
    <s v="Southeast"/>
    <s v="Virginia"/>
    <s v="Richmond"/>
    <n v="350"/>
  </r>
  <r>
    <x v="430"/>
    <s v="Southeast"/>
    <s v="Virginia"/>
    <s v="Richmond"/>
    <n v="525"/>
  </r>
  <r>
    <x v="430"/>
    <s v="Southeast"/>
    <s v="Virginia"/>
    <s v="Richmond"/>
    <n v="350"/>
  </r>
  <r>
    <x v="430"/>
    <s v="Southeast"/>
    <s v="Virginia"/>
    <s v="Richmond"/>
    <n v="325"/>
  </r>
  <r>
    <x v="430"/>
    <s v="Southeast"/>
    <s v="Virginia"/>
    <s v="Richmond"/>
    <n v="300"/>
  </r>
  <r>
    <x v="430"/>
    <s v="Southeast"/>
    <s v="Virginia"/>
    <s v="Richmond"/>
    <n v="350"/>
  </r>
  <r>
    <x v="461"/>
    <s v="Southeast"/>
    <s v="Virginia"/>
    <s v="Richmond"/>
    <n v="575"/>
  </r>
  <r>
    <x v="461"/>
    <s v="Southeast"/>
    <s v="Virginia"/>
    <s v="Richmond"/>
    <n v="650"/>
  </r>
  <r>
    <x v="461"/>
    <s v="Southeast"/>
    <s v="Virginia"/>
    <s v="Richmond"/>
    <n v="475"/>
  </r>
  <r>
    <x v="461"/>
    <s v="Southeast"/>
    <s v="Virginia"/>
    <s v="Richmond"/>
    <n v="450"/>
  </r>
  <r>
    <x v="461"/>
    <s v="Southeast"/>
    <s v="Virginia"/>
    <s v="Richmond"/>
    <n v="425"/>
  </r>
  <r>
    <x v="461"/>
    <s v="Southeast"/>
    <s v="Virginia"/>
    <s v="Richmond"/>
    <n v="550"/>
  </r>
  <r>
    <x v="490"/>
    <s v="Southeast"/>
    <s v="Virginia"/>
    <s v="Richmond"/>
    <n v="750"/>
  </r>
  <r>
    <x v="490"/>
    <s v="Southeast"/>
    <s v="Virginia"/>
    <s v="Richmond"/>
    <n v="750"/>
  </r>
  <r>
    <x v="490"/>
    <s v="Southeast"/>
    <s v="Virginia"/>
    <s v="Richmond"/>
    <n v="550"/>
  </r>
  <r>
    <x v="490"/>
    <s v="Southeast"/>
    <s v="Virginia"/>
    <s v="Richmond"/>
    <n v="550"/>
  </r>
  <r>
    <x v="490"/>
    <s v="Southeast"/>
    <s v="Virginia"/>
    <s v="Richmond"/>
    <n v="475"/>
  </r>
  <r>
    <x v="490"/>
    <s v="Southeast"/>
    <s v="Virginia"/>
    <s v="Richmond"/>
    <n v="575"/>
  </r>
  <r>
    <x v="183"/>
    <s v="Southeast"/>
    <s v="Virginia"/>
    <s v="Richmond"/>
    <n v="750"/>
  </r>
  <r>
    <x v="183"/>
    <s v="Southeast"/>
    <s v="Virginia"/>
    <s v="Richmond"/>
    <n v="550"/>
  </r>
  <r>
    <x v="183"/>
    <s v="Southeast"/>
    <s v="Virginia"/>
    <s v="Richmond"/>
    <n v="550"/>
  </r>
  <r>
    <x v="183"/>
    <s v="Southeast"/>
    <s v="Virginia"/>
    <s v="Richmond"/>
    <n v="400"/>
  </r>
  <r>
    <x v="183"/>
    <s v="Southeast"/>
    <s v="Virginia"/>
    <s v="Richmond"/>
    <n v="450"/>
  </r>
  <r>
    <x v="183"/>
    <s v="Southeast"/>
    <s v="Virginia"/>
    <s v="Richmond"/>
    <n v="550"/>
  </r>
  <r>
    <x v="212"/>
    <s v="Southeast"/>
    <s v="Virginia"/>
    <s v="Richmond"/>
    <n v="800"/>
  </r>
  <r>
    <x v="212"/>
    <s v="Southeast"/>
    <s v="Virginia"/>
    <s v="Richmond"/>
    <n v="450"/>
  </r>
  <r>
    <x v="212"/>
    <s v="Southeast"/>
    <s v="Virginia"/>
    <s v="Richmond"/>
    <n v="500"/>
  </r>
  <r>
    <x v="212"/>
    <s v="Midwest"/>
    <s v="Michigan"/>
    <s v="Detroit"/>
    <n v="375"/>
  </r>
  <r>
    <x v="212"/>
    <s v="Midwest"/>
    <s v="Michigan"/>
    <s v="Detroit"/>
    <n v="450"/>
  </r>
  <r>
    <x v="212"/>
    <s v="Midwest"/>
    <s v="Michigan"/>
    <s v="Detroit"/>
    <n v="550"/>
  </r>
  <r>
    <x v="220"/>
    <s v="Midwest"/>
    <s v="Michigan"/>
    <s v="Detroit"/>
    <n v="770"/>
  </r>
  <r>
    <x v="220"/>
    <s v="Midwest"/>
    <s v="Michigan"/>
    <s v="Detroit"/>
    <n v="450"/>
  </r>
  <r>
    <x v="220"/>
    <s v="Midwest"/>
    <s v="Michigan"/>
    <s v="Detroit"/>
    <n v="475"/>
  </r>
  <r>
    <x v="220"/>
    <s v="Midwest"/>
    <s v="Michigan"/>
    <s v="Detroit"/>
    <n v="325"/>
  </r>
  <r>
    <x v="220"/>
    <s v="Midwest"/>
    <s v="Michigan"/>
    <s v="Detroit"/>
    <n v="375"/>
  </r>
  <r>
    <x v="220"/>
    <s v="Midwest"/>
    <s v="Michigan"/>
    <s v="Detroit"/>
    <n v="475"/>
  </r>
  <r>
    <x v="239"/>
    <s v="Midwest"/>
    <s v="Michigan"/>
    <s v="Detroit"/>
    <n v="725"/>
  </r>
  <r>
    <x v="239"/>
    <s v="Midwest"/>
    <s v="Michigan"/>
    <s v="Detroit"/>
    <n v="425"/>
  </r>
  <r>
    <x v="239"/>
    <s v="Midwest"/>
    <s v="Michigan"/>
    <s v="Detroit"/>
    <n v="450"/>
  </r>
  <r>
    <x v="239"/>
    <s v="Midwest"/>
    <s v="Michigan"/>
    <s v="Detroit"/>
    <n v="375"/>
  </r>
  <r>
    <x v="239"/>
    <s v="Midwest"/>
    <s v="Michigan"/>
    <s v="Detroit"/>
    <n v="400"/>
  </r>
  <r>
    <x v="239"/>
    <s v="Midwest"/>
    <s v="Michigan"/>
    <s v="Detroit"/>
    <n v="525"/>
  </r>
  <r>
    <x v="268"/>
    <s v="Midwest"/>
    <s v="Michigan"/>
    <s v="Detroit"/>
    <n v="795"/>
  </r>
  <r>
    <x v="268"/>
    <s v="Midwest"/>
    <s v="Michigan"/>
    <s v="Detroit"/>
    <n v="500"/>
  </r>
  <r>
    <x v="268"/>
    <s v="Midwest"/>
    <s v="Michigan"/>
    <s v="Detroit"/>
    <n v="475"/>
  </r>
  <r>
    <x v="268"/>
    <s v="Midwest"/>
    <s v="Michigan"/>
    <s v="Detroit"/>
    <n v="450"/>
  </r>
  <r>
    <x v="268"/>
    <s v="Midwest"/>
    <s v="Michigan"/>
    <s v="Detroit"/>
    <n v="475"/>
  </r>
  <r>
    <x v="268"/>
    <s v="Midwest"/>
    <s v="Michigan"/>
    <s v="Detroit"/>
    <n v="575"/>
  </r>
  <r>
    <x v="301"/>
    <s v="Midwest"/>
    <s v="Michigan"/>
    <s v="Detroit"/>
    <n v="825"/>
  </r>
  <r>
    <x v="301"/>
    <s v="Midwest"/>
    <s v="Michigan"/>
    <s v="Detroit"/>
    <n v="575"/>
  </r>
  <r>
    <x v="301"/>
    <s v="Midwest"/>
    <s v="Michigan"/>
    <s v="Detroit"/>
    <n v="550"/>
  </r>
  <r>
    <x v="301"/>
    <s v="Midwest"/>
    <s v="Michigan"/>
    <s v="Detroit"/>
    <n v="525"/>
  </r>
  <r>
    <x v="301"/>
    <s v="Midwest"/>
    <s v="Michigan"/>
    <s v="Detroit"/>
    <n v="525"/>
  </r>
  <r>
    <x v="301"/>
    <s v="Midwest"/>
    <s v="Michigan"/>
    <s v="Detroit"/>
    <n v="675"/>
  </r>
  <r>
    <x v="329"/>
    <s v="Midwest"/>
    <s v="Michigan"/>
    <s v="Detroit"/>
    <n v="900"/>
  </r>
  <r>
    <x v="329"/>
    <s v="Midwest"/>
    <s v="Michigan"/>
    <s v="Detroit"/>
    <n v="650"/>
  </r>
  <r>
    <x v="329"/>
    <s v="Midwest"/>
    <s v="Michigan"/>
    <s v="Detroit"/>
    <n v="575"/>
  </r>
  <r>
    <x v="329"/>
    <s v="Midwest"/>
    <s v="Michigan"/>
    <s v="Detroit"/>
    <n v="525"/>
  </r>
  <r>
    <x v="329"/>
    <s v="Midwest"/>
    <s v="Michigan"/>
    <s v="Detroit"/>
    <n v="550"/>
  </r>
  <r>
    <x v="329"/>
    <s v="Midwest"/>
    <s v="Michigan"/>
    <s v="Detroit"/>
    <n v="725"/>
  </r>
  <r>
    <x v="361"/>
    <s v="Midwest"/>
    <s v="Michigan"/>
    <s v="Detroit"/>
    <n v="875"/>
  </r>
  <r>
    <x v="361"/>
    <s v="Midwest"/>
    <s v="Michigan"/>
    <s v="Detroit"/>
    <n v="650"/>
  </r>
  <r>
    <x v="361"/>
    <s v="Midwest"/>
    <s v="Michigan"/>
    <s v="Detroit"/>
    <n v="575"/>
  </r>
  <r>
    <x v="361"/>
    <s v="Midwest"/>
    <s v="Michigan"/>
    <s v="Detroit"/>
    <n v="525"/>
  </r>
  <r>
    <x v="361"/>
    <s v="Midwest"/>
    <s v="Michigan"/>
    <s v="Detroit"/>
    <n v="500"/>
  </r>
  <r>
    <x v="361"/>
    <s v="Midwest"/>
    <s v="Michigan"/>
    <s v="Detroit"/>
    <n v="675"/>
  </r>
  <r>
    <x v="391"/>
    <s v="Midwest"/>
    <s v="Michigan"/>
    <s v="Detroit"/>
    <n v="800"/>
  </r>
  <r>
    <x v="391"/>
    <s v="Midwest"/>
    <s v="Michigan"/>
    <s v="Detroit"/>
    <n v="600"/>
  </r>
  <r>
    <x v="391"/>
    <s v="Midwest"/>
    <s v="Michigan"/>
    <s v="Detroit"/>
    <n v="500"/>
  </r>
  <r>
    <x v="391"/>
    <s v="Midwest"/>
    <s v="Michigan"/>
    <s v="Detroit"/>
    <n v="475"/>
  </r>
  <r>
    <x v="391"/>
    <s v="Midwest"/>
    <s v="Michigan"/>
    <s v="Detroit"/>
    <n v="475"/>
  </r>
  <r>
    <x v="391"/>
    <s v="Midwest"/>
    <s v="Michigan"/>
    <s v="Detroit"/>
    <n v="575"/>
  </r>
  <r>
    <x v="423"/>
    <s v="Midwest"/>
    <s v="Michigan"/>
    <s v="Detroit"/>
    <n v="750"/>
  </r>
  <r>
    <x v="423"/>
    <s v="Midwest"/>
    <s v="Michigan"/>
    <s v="Detroit"/>
    <n v="575"/>
  </r>
  <r>
    <x v="423"/>
    <s v="Midwest"/>
    <s v="Michigan"/>
    <s v="Detroit"/>
    <n v="425"/>
  </r>
  <r>
    <x v="423"/>
    <s v="Midwest"/>
    <s v="Michigan"/>
    <s v="Detroit"/>
    <n v="400"/>
  </r>
  <r>
    <x v="423"/>
    <s v="Midwest"/>
    <s v="Michigan"/>
    <s v="Detroit"/>
    <n v="400"/>
  </r>
  <r>
    <x v="423"/>
    <s v="Midwest"/>
    <s v="Michigan"/>
    <s v="Detroit"/>
    <n v="525"/>
  </r>
  <r>
    <x v="453"/>
    <s v="Midwest"/>
    <s v="Michigan"/>
    <s v="Detroit"/>
    <n v="675"/>
  </r>
  <r>
    <x v="453"/>
    <s v="Midwest"/>
    <s v="Michigan"/>
    <s v="Detroit"/>
    <n v="500"/>
  </r>
  <r>
    <x v="453"/>
    <s v="Midwest"/>
    <s v="Michigan"/>
    <s v="Detroit"/>
    <n v="445"/>
  </r>
  <r>
    <x v="453"/>
    <s v="Midwest"/>
    <s v="Michigan"/>
    <s v="Detroit"/>
    <n v="475"/>
  </r>
  <r>
    <x v="453"/>
    <s v="Midwest"/>
    <s v="Michigan"/>
    <s v="Detroit"/>
    <n v="450"/>
  </r>
  <r>
    <x v="453"/>
    <s v="Midwest"/>
    <s v="Michigan"/>
    <s v="Detroit"/>
    <n v="625"/>
  </r>
  <r>
    <x v="482"/>
    <s v="Midwest"/>
    <s v="Michigan"/>
    <s v="Detroit"/>
    <n v="850"/>
  </r>
  <r>
    <x v="482"/>
    <s v="Midwest"/>
    <s v="Michigan"/>
    <s v="Detroit"/>
    <n v="650"/>
  </r>
  <r>
    <x v="482"/>
    <s v="Midwest"/>
    <s v="Michigan"/>
    <s v="Detroit"/>
    <n v="600"/>
  </r>
  <r>
    <x v="482"/>
    <s v="Midwest"/>
    <s v="Michigan"/>
    <s v="Detroit"/>
    <n v="550"/>
  </r>
  <r>
    <x v="482"/>
    <s v="Midwest"/>
    <s v="Michigan"/>
    <s v="Detroit"/>
    <n v="550"/>
  </r>
  <r>
    <x v="482"/>
    <s v="Midwest"/>
    <s v="Michigan"/>
    <s v="Detroit"/>
    <n v="650"/>
  </r>
  <r>
    <x v="182"/>
    <s v="Midwest"/>
    <s v="Michigan"/>
    <s v="Detroit"/>
    <n v="625"/>
  </r>
  <r>
    <x v="182"/>
    <s v="Midwest"/>
    <s v="Michigan"/>
    <s v="Detroit"/>
    <n v="425"/>
  </r>
  <r>
    <x v="182"/>
    <s v="Midwest"/>
    <s v="Michigan"/>
    <s v="Detroit"/>
    <n v="425"/>
  </r>
  <r>
    <x v="182"/>
    <s v="Midwest"/>
    <s v="Michigan"/>
    <s v="Detroit"/>
    <n v="275"/>
  </r>
  <r>
    <x v="182"/>
    <s v="Midwest"/>
    <s v="Michigan"/>
    <s v="Detroit"/>
    <n v="325"/>
  </r>
  <r>
    <x v="182"/>
    <s v="Midwest"/>
    <s v="Michigan"/>
    <s v="Detroit"/>
    <n v="425"/>
  </r>
  <r>
    <x v="213"/>
    <s v="Midwest"/>
    <s v="Michigan"/>
    <s v="Detroit"/>
    <n v="675"/>
  </r>
  <r>
    <x v="213"/>
    <s v="Midwest"/>
    <s v="Michigan"/>
    <s v="Detroit"/>
    <n v="325"/>
  </r>
  <r>
    <x v="213"/>
    <s v="Midwest"/>
    <s v="Michigan"/>
    <s v="Detroit"/>
    <n v="375"/>
  </r>
  <r>
    <x v="213"/>
    <s v="Midwest"/>
    <s v="Missouri"/>
    <s v="St. Louis"/>
    <n v="250"/>
  </r>
  <r>
    <x v="213"/>
    <s v="Midwest"/>
    <s v="Missouri"/>
    <s v="St. Louis"/>
    <n v="325"/>
  </r>
  <r>
    <x v="213"/>
    <s v="Midwest"/>
    <s v="Missouri"/>
    <s v="St. Louis"/>
    <n v="400"/>
  </r>
  <r>
    <x v="222"/>
    <s v="Midwest"/>
    <s v="Missouri"/>
    <s v="St. Louis"/>
    <n v="620"/>
  </r>
  <r>
    <x v="222"/>
    <s v="Midwest"/>
    <s v="Missouri"/>
    <s v="St. Louis"/>
    <n v="300"/>
  </r>
  <r>
    <x v="222"/>
    <s v="Midwest"/>
    <s v="Missouri"/>
    <s v="St. Louis"/>
    <n v="350"/>
  </r>
  <r>
    <x v="222"/>
    <s v="Midwest"/>
    <s v="Missouri"/>
    <s v="St. Louis"/>
    <n v="200"/>
  </r>
  <r>
    <x v="222"/>
    <s v="Midwest"/>
    <s v="Missouri"/>
    <s v="St. Louis"/>
    <n v="250"/>
  </r>
  <r>
    <x v="222"/>
    <s v="Midwest"/>
    <s v="Missouri"/>
    <s v="St. Louis"/>
    <n v="350"/>
  </r>
  <r>
    <x v="241"/>
    <s v="Midwest"/>
    <s v="Missouri"/>
    <s v="St. Louis"/>
    <n v="575"/>
  </r>
  <r>
    <x v="241"/>
    <s v="Midwest"/>
    <s v="Missouri"/>
    <s v="St. Louis"/>
    <n v="275"/>
  </r>
  <r>
    <x v="241"/>
    <s v="Midwest"/>
    <s v="Missouri"/>
    <s v="St. Louis"/>
    <n v="275"/>
  </r>
  <r>
    <x v="241"/>
    <s v="Midwest"/>
    <s v="Missouri"/>
    <s v="St. Louis"/>
    <n v="200"/>
  </r>
  <r>
    <x v="241"/>
    <s v="Midwest"/>
    <s v="Missouri"/>
    <s v="St. Louis"/>
    <n v="225"/>
  </r>
  <r>
    <x v="241"/>
    <s v="Midwest"/>
    <s v="Missouri"/>
    <s v="St. Louis"/>
    <n v="350"/>
  </r>
  <r>
    <x v="272"/>
    <s v="Midwest"/>
    <s v="Missouri"/>
    <s v="St. Louis"/>
    <n v="620"/>
  </r>
  <r>
    <x v="272"/>
    <s v="Midwest"/>
    <s v="Missouri"/>
    <s v="St. Louis"/>
    <n v="325"/>
  </r>
  <r>
    <x v="272"/>
    <s v="Midwest"/>
    <s v="Missouri"/>
    <s v="St. Louis"/>
    <n v="300"/>
  </r>
  <r>
    <x v="272"/>
    <s v="Midwest"/>
    <s v="Missouri"/>
    <s v="St. Louis"/>
    <n v="225"/>
  </r>
  <r>
    <x v="272"/>
    <s v="Midwest"/>
    <s v="Missouri"/>
    <s v="St. Louis"/>
    <n v="250"/>
  </r>
  <r>
    <x v="272"/>
    <s v="Midwest"/>
    <s v="Missouri"/>
    <s v="St. Louis"/>
    <n v="350"/>
  </r>
  <r>
    <x v="302"/>
    <s v="Midwest"/>
    <s v="Missouri"/>
    <s v="St. Louis"/>
    <n v="600"/>
  </r>
  <r>
    <x v="302"/>
    <s v="Midwest"/>
    <s v="Missouri"/>
    <s v="St. Louis"/>
    <n v="350"/>
  </r>
  <r>
    <x v="302"/>
    <s v="Midwest"/>
    <s v="Missouri"/>
    <s v="St. Louis"/>
    <n v="375"/>
  </r>
  <r>
    <x v="302"/>
    <s v="Midwest"/>
    <s v="Missouri"/>
    <s v="St. Louis"/>
    <n v="350"/>
  </r>
  <r>
    <x v="302"/>
    <s v="Midwest"/>
    <s v="Missouri"/>
    <s v="St. Louis"/>
    <n v="350"/>
  </r>
  <r>
    <x v="302"/>
    <s v="Midwest"/>
    <s v="Missouri"/>
    <s v="St. Louis"/>
    <n v="525"/>
  </r>
  <r>
    <x v="331"/>
    <s v="Midwest"/>
    <s v="Missouri"/>
    <s v="St. Louis"/>
    <n v="750"/>
  </r>
  <r>
    <x v="331"/>
    <s v="Midwest"/>
    <s v="Missouri"/>
    <s v="St. Louis"/>
    <n v="500"/>
  </r>
  <r>
    <x v="331"/>
    <s v="Midwest"/>
    <s v="Missouri"/>
    <s v="St. Louis"/>
    <n v="425"/>
  </r>
  <r>
    <x v="331"/>
    <s v="Midwest"/>
    <s v="Missouri"/>
    <s v="St. Louis"/>
    <n v="375"/>
  </r>
  <r>
    <x v="331"/>
    <s v="Midwest"/>
    <s v="Missouri"/>
    <s v="St. Louis"/>
    <n v="375"/>
  </r>
  <r>
    <x v="331"/>
    <s v="Midwest"/>
    <s v="Missouri"/>
    <s v="St. Louis"/>
    <n v="550"/>
  </r>
  <r>
    <x v="363"/>
    <s v="Midwest"/>
    <s v="Missouri"/>
    <s v="St. Louis"/>
    <n v="700"/>
  </r>
  <r>
    <x v="363"/>
    <s v="Midwest"/>
    <s v="Missouri"/>
    <s v="St. Louis"/>
    <n v="475"/>
  </r>
  <r>
    <x v="363"/>
    <s v="Midwest"/>
    <s v="Missouri"/>
    <s v="St. Louis"/>
    <n v="400"/>
  </r>
  <r>
    <x v="363"/>
    <s v="Midwest"/>
    <s v="Missouri"/>
    <s v="St. Louis"/>
    <n v="325"/>
  </r>
  <r>
    <x v="363"/>
    <s v="Midwest"/>
    <s v="Missouri"/>
    <s v="St. Louis"/>
    <n v="300"/>
  </r>
  <r>
    <x v="363"/>
    <s v="Midwest"/>
    <s v="Missouri"/>
    <s v="St. Louis"/>
    <n v="475"/>
  </r>
  <r>
    <x v="395"/>
    <s v="Midwest"/>
    <s v="Missouri"/>
    <s v="St. Louis"/>
    <n v="600"/>
  </r>
  <r>
    <x v="395"/>
    <s v="Midwest"/>
    <s v="Missouri"/>
    <s v="St. Louis"/>
    <n v="400"/>
  </r>
  <r>
    <x v="395"/>
    <s v="Midwest"/>
    <s v="Missouri"/>
    <s v="St. Louis"/>
    <n v="300"/>
  </r>
  <r>
    <x v="395"/>
    <s v="Midwest"/>
    <s v="Missouri"/>
    <s v="St. Louis"/>
    <n v="275"/>
  </r>
  <r>
    <x v="395"/>
    <s v="Midwest"/>
    <s v="Missouri"/>
    <s v="St. Louis"/>
    <n v="275"/>
  </r>
  <r>
    <x v="395"/>
    <s v="Midwest"/>
    <s v="Missouri"/>
    <s v="St. Louis"/>
    <n v="350"/>
  </r>
  <r>
    <x v="424"/>
    <s v="Midwest"/>
    <s v="Missouri"/>
    <s v="St. Louis"/>
    <n v="525"/>
  </r>
  <r>
    <x v="424"/>
    <s v="Midwest"/>
    <s v="Missouri"/>
    <s v="St. Louis"/>
    <n v="350"/>
  </r>
  <r>
    <x v="424"/>
    <s v="Midwest"/>
    <s v="Missouri"/>
    <s v="St. Louis"/>
    <n v="250"/>
  </r>
  <r>
    <x v="424"/>
    <s v="Midwest"/>
    <s v="Missouri"/>
    <s v="St. Louis"/>
    <n v="225"/>
  </r>
  <r>
    <x v="424"/>
    <s v="Midwest"/>
    <s v="Missouri"/>
    <s v="St. Louis"/>
    <n v="225"/>
  </r>
  <r>
    <x v="424"/>
    <s v="Midwest"/>
    <s v="Missouri"/>
    <s v="St. Louis"/>
    <n v="350"/>
  </r>
  <r>
    <x v="455"/>
    <s v="Midwest"/>
    <s v="Missouri"/>
    <s v="St. Louis"/>
    <n v="500"/>
  </r>
  <r>
    <x v="455"/>
    <s v="Midwest"/>
    <s v="Missouri"/>
    <s v="St. Louis"/>
    <n v="350"/>
  </r>
  <r>
    <x v="455"/>
    <s v="Midwest"/>
    <s v="Missouri"/>
    <s v="St. Louis"/>
    <n v="295"/>
  </r>
  <r>
    <x v="455"/>
    <s v="Midwest"/>
    <s v="Missouri"/>
    <s v="St. Louis"/>
    <n v="325"/>
  </r>
  <r>
    <x v="455"/>
    <s v="Midwest"/>
    <s v="Missouri"/>
    <s v="St. Louis"/>
    <n v="300"/>
  </r>
  <r>
    <x v="455"/>
    <s v="Midwest"/>
    <s v="Missouri"/>
    <s v="St. Louis"/>
    <n v="400"/>
  </r>
  <r>
    <x v="484"/>
    <s v="Midwest"/>
    <s v="Missouri"/>
    <s v="St. Louis"/>
    <n v="650"/>
  </r>
  <r>
    <x v="484"/>
    <s v="Midwest"/>
    <s v="Missouri"/>
    <s v="St. Louis"/>
    <n v="450"/>
  </r>
  <r>
    <x v="484"/>
    <s v="Midwest"/>
    <s v="Missouri"/>
    <s v="St. Louis"/>
    <n v="400"/>
  </r>
  <r>
    <x v="484"/>
    <s v="Midwest"/>
    <s v="Missouri"/>
    <s v="St. Louis"/>
    <n v="350"/>
  </r>
  <r>
    <x v="484"/>
    <s v="Midwest"/>
    <s v="Missouri"/>
    <s v="St. Louis"/>
    <n v="350"/>
  </r>
  <r>
    <x v="484"/>
    <s v="Midwest"/>
    <s v="Missouri"/>
    <s v="St. Louis"/>
    <n v="450"/>
  </r>
  <r>
    <x v="175"/>
    <s v="Midwest"/>
    <s v="Missouri"/>
    <s v="St. Louis"/>
    <n v="675"/>
  </r>
  <r>
    <x v="175"/>
    <s v="Midwest"/>
    <s v="Missouri"/>
    <s v="St. Louis"/>
    <n v="475"/>
  </r>
  <r>
    <x v="175"/>
    <s v="Midwest"/>
    <s v="Missouri"/>
    <s v="St. Louis"/>
    <n v="475"/>
  </r>
  <r>
    <x v="175"/>
    <s v="Midwest"/>
    <s v="Missouri"/>
    <s v="St. Louis"/>
    <n v="325"/>
  </r>
  <r>
    <x v="175"/>
    <s v="Midwest"/>
    <s v="Missouri"/>
    <s v="St. Louis"/>
    <n v="375"/>
  </r>
  <r>
    <x v="175"/>
    <s v="Midwest"/>
    <s v="Missouri"/>
    <s v="St. Louis"/>
    <n v="475"/>
  </r>
  <r>
    <x v="206"/>
    <s v="Midwest"/>
    <s v="Missouri"/>
    <s v="St. Louis"/>
    <n v="725"/>
  </r>
  <r>
    <x v="206"/>
    <s v="Midwest"/>
    <s v="Missouri"/>
    <s v="St. Louis"/>
    <n v="375"/>
  </r>
  <r>
    <x v="206"/>
    <s v="Midwest"/>
    <s v="Missouri"/>
    <s v="St. Louis"/>
    <n v="425"/>
  </r>
  <r>
    <x v="206"/>
    <s v="West"/>
    <s v="Utah"/>
    <s v="Salt Lake City"/>
    <n v="300"/>
  </r>
  <r>
    <x v="206"/>
    <s v="West"/>
    <s v="Utah"/>
    <s v="Salt Lake City"/>
    <n v="375"/>
  </r>
  <r>
    <x v="206"/>
    <s v="West"/>
    <s v="Utah"/>
    <s v="Salt Lake City"/>
    <n v="450"/>
  </r>
  <r>
    <x v="215"/>
    <s v="West"/>
    <s v="Utah"/>
    <s v="Salt Lake City"/>
    <n v="670"/>
  </r>
  <r>
    <x v="215"/>
    <s v="West"/>
    <s v="Utah"/>
    <s v="Salt Lake City"/>
    <n v="350"/>
  </r>
  <r>
    <x v="215"/>
    <s v="West"/>
    <s v="Utah"/>
    <s v="Salt Lake City"/>
    <n v="400"/>
  </r>
  <r>
    <x v="215"/>
    <s v="West"/>
    <s v="Utah"/>
    <s v="Salt Lake City"/>
    <n v="250"/>
  </r>
  <r>
    <x v="215"/>
    <s v="West"/>
    <s v="Utah"/>
    <s v="Salt Lake City"/>
    <n v="300"/>
  </r>
  <r>
    <x v="215"/>
    <s v="West"/>
    <s v="Utah"/>
    <s v="Salt Lake City"/>
    <n v="400"/>
  </r>
  <r>
    <x v="234"/>
    <s v="West"/>
    <s v="Utah"/>
    <s v="Salt Lake City"/>
    <n v="625"/>
  </r>
  <r>
    <x v="234"/>
    <s v="West"/>
    <s v="Utah"/>
    <s v="Salt Lake City"/>
    <n v="325"/>
  </r>
  <r>
    <x v="234"/>
    <s v="West"/>
    <s v="Utah"/>
    <s v="Salt Lake City"/>
    <n v="325"/>
  </r>
  <r>
    <x v="234"/>
    <s v="West"/>
    <s v="Utah"/>
    <s v="Salt Lake City"/>
    <n v="250"/>
  </r>
  <r>
    <x v="234"/>
    <s v="West"/>
    <s v="Utah"/>
    <s v="Salt Lake City"/>
    <n v="275"/>
  </r>
  <r>
    <x v="234"/>
    <s v="West"/>
    <s v="Utah"/>
    <s v="Salt Lake City"/>
    <n v="400"/>
  </r>
  <r>
    <x v="265"/>
    <s v="West"/>
    <s v="Utah"/>
    <s v="Salt Lake City"/>
    <n v="670"/>
  </r>
  <r>
    <x v="265"/>
    <s v="West"/>
    <s v="Utah"/>
    <s v="Salt Lake City"/>
    <n v="375"/>
  </r>
  <r>
    <x v="265"/>
    <s v="West"/>
    <s v="Utah"/>
    <s v="Salt Lake City"/>
    <n v="350"/>
  </r>
  <r>
    <x v="265"/>
    <s v="West"/>
    <s v="Utah"/>
    <s v="Salt Lake City"/>
    <n v="275"/>
  </r>
  <r>
    <x v="265"/>
    <s v="West"/>
    <s v="Utah"/>
    <s v="Salt Lake City"/>
    <n v="300"/>
  </r>
  <r>
    <x v="265"/>
    <s v="West"/>
    <s v="Utah"/>
    <s v="Salt Lake City"/>
    <n v="400"/>
  </r>
  <r>
    <x v="295"/>
    <s v="West"/>
    <s v="Utah"/>
    <s v="Salt Lake City"/>
    <n v="650"/>
  </r>
  <r>
    <x v="295"/>
    <s v="West"/>
    <s v="Utah"/>
    <s v="Salt Lake City"/>
    <n v="400"/>
  </r>
  <r>
    <x v="295"/>
    <s v="West"/>
    <s v="Utah"/>
    <s v="Salt Lake City"/>
    <n v="425"/>
  </r>
  <r>
    <x v="295"/>
    <s v="West"/>
    <s v="Utah"/>
    <s v="Salt Lake City"/>
    <n v="400"/>
  </r>
  <r>
    <x v="295"/>
    <s v="West"/>
    <s v="Utah"/>
    <s v="Salt Lake City"/>
    <n v="400"/>
  </r>
  <r>
    <x v="295"/>
    <s v="West"/>
    <s v="Utah"/>
    <s v="Salt Lake City"/>
    <n v="575"/>
  </r>
  <r>
    <x v="324"/>
    <s v="West"/>
    <s v="Utah"/>
    <s v="Salt Lake City"/>
    <n v="800"/>
  </r>
  <r>
    <x v="324"/>
    <s v="West"/>
    <s v="Utah"/>
    <s v="Salt Lake City"/>
    <n v="550"/>
  </r>
  <r>
    <x v="324"/>
    <s v="West"/>
    <s v="Utah"/>
    <s v="Salt Lake City"/>
    <n v="475"/>
  </r>
  <r>
    <x v="324"/>
    <s v="West"/>
    <s v="Utah"/>
    <s v="Salt Lake City"/>
    <n v="425"/>
  </r>
  <r>
    <x v="324"/>
    <s v="West"/>
    <s v="Utah"/>
    <s v="Salt Lake City"/>
    <n v="425"/>
  </r>
  <r>
    <x v="324"/>
    <s v="West"/>
    <s v="Utah"/>
    <s v="Salt Lake City"/>
    <n v="600"/>
  </r>
  <r>
    <x v="356"/>
    <s v="West"/>
    <s v="Utah"/>
    <s v="Salt Lake City"/>
    <n v="750"/>
  </r>
  <r>
    <x v="356"/>
    <s v="West"/>
    <s v="Utah"/>
    <s v="Salt Lake City"/>
    <n v="525"/>
  </r>
  <r>
    <x v="356"/>
    <s v="West"/>
    <s v="Utah"/>
    <s v="Salt Lake City"/>
    <n v="450"/>
  </r>
  <r>
    <x v="356"/>
    <s v="West"/>
    <s v="Utah"/>
    <s v="Salt Lake City"/>
    <n v="375"/>
  </r>
  <r>
    <x v="356"/>
    <s v="West"/>
    <s v="Utah"/>
    <s v="Salt Lake City"/>
    <n v="350"/>
  </r>
  <r>
    <x v="356"/>
    <s v="West"/>
    <s v="Utah"/>
    <s v="Salt Lake City"/>
    <n v="525"/>
  </r>
  <r>
    <x v="388"/>
    <s v="West"/>
    <s v="Utah"/>
    <s v="Salt Lake City"/>
    <n v="650"/>
  </r>
  <r>
    <x v="388"/>
    <s v="West"/>
    <s v="Utah"/>
    <s v="Salt Lake City"/>
    <n v="450"/>
  </r>
  <r>
    <x v="388"/>
    <s v="West"/>
    <s v="Utah"/>
    <s v="Salt Lake City"/>
    <n v="350"/>
  </r>
  <r>
    <x v="388"/>
    <s v="West"/>
    <s v="Utah"/>
    <s v="Salt Lake City"/>
    <n v="325"/>
  </r>
  <r>
    <x v="388"/>
    <s v="West"/>
    <s v="Utah"/>
    <s v="Salt Lake City"/>
    <n v="325"/>
  </r>
  <r>
    <x v="388"/>
    <s v="West"/>
    <s v="Utah"/>
    <s v="Salt Lake City"/>
    <n v="400"/>
  </r>
  <r>
    <x v="417"/>
    <s v="West"/>
    <s v="Utah"/>
    <s v="Salt Lake City"/>
    <n v="575"/>
  </r>
  <r>
    <x v="417"/>
    <s v="West"/>
    <s v="Utah"/>
    <s v="Salt Lake City"/>
    <n v="400"/>
  </r>
  <r>
    <x v="417"/>
    <s v="West"/>
    <s v="Utah"/>
    <s v="Salt Lake City"/>
    <n v="300"/>
  </r>
  <r>
    <x v="417"/>
    <s v="West"/>
    <s v="Utah"/>
    <s v="Salt Lake City"/>
    <n v="275"/>
  </r>
  <r>
    <x v="417"/>
    <s v="West"/>
    <s v="Utah"/>
    <s v="Salt Lake City"/>
    <n v="275"/>
  </r>
  <r>
    <x v="417"/>
    <s v="West"/>
    <s v="Utah"/>
    <s v="Salt Lake City"/>
    <n v="400"/>
  </r>
  <r>
    <x v="448"/>
    <s v="West"/>
    <s v="Utah"/>
    <s v="Salt Lake City"/>
    <n v="550"/>
  </r>
  <r>
    <x v="448"/>
    <s v="West"/>
    <s v="Utah"/>
    <s v="Salt Lake City"/>
    <n v="400"/>
  </r>
  <r>
    <x v="448"/>
    <s v="West"/>
    <s v="Utah"/>
    <s v="Salt Lake City"/>
    <n v="345"/>
  </r>
  <r>
    <x v="448"/>
    <s v="West"/>
    <s v="Utah"/>
    <s v="Salt Lake City"/>
    <n v="375"/>
  </r>
  <r>
    <x v="448"/>
    <s v="West"/>
    <s v="Utah"/>
    <s v="Salt Lake City"/>
    <n v="350"/>
  </r>
  <r>
    <x v="448"/>
    <s v="West"/>
    <s v="Utah"/>
    <s v="Salt Lake City"/>
    <n v="450"/>
  </r>
  <r>
    <x v="477"/>
    <s v="West"/>
    <s v="Utah"/>
    <s v="Salt Lake City"/>
    <n v="700"/>
  </r>
  <r>
    <x v="477"/>
    <s v="West"/>
    <s v="Utah"/>
    <s v="Salt Lake City"/>
    <n v="500"/>
  </r>
  <r>
    <x v="477"/>
    <s v="West"/>
    <s v="Utah"/>
    <s v="Salt Lake City"/>
    <n v="450"/>
  </r>
  <r>
    <x v="477"/>
    <s v="West"/>
    <s v="Utah"/>
    <s v="Salt Lake City"/>
    <n v="400"/>
  </r>
  <r>
    <x v="477"/>
    <s v="West"/>
    <s v="Utah"/>
    <s v="Salt Lake City"/>
    <n v="400"/>
  </r>
  <r>
    <x v="477"/>
    <s v="West"/>
    <s v="Utah"/>
    <s v="Salt Lake City"/>
    <n v="500"/>
  </r>
  <r>
    <x v="188"/>
    <s v="West"/>
    <s v="Utah"/>
    <s v="Salt Lake City"/>
    <n v="350"/>
  </r>
  <r>
    <x v="188"/>
    <s v="West"/>
    <s v="Utah"/>
    <s v="Salt Lake City"/>
    <n v="350"/>
  </r>
  <r>
    <x v="188"/>
    <s v="West"/>
    <s v="Utah"/>
    <s v="Salt Lake City"/>
    <n v="350"/>
  </r>
  <r>
    <x v="188"/>
    <s v="West"/>
    <s v="Utah"/>
    <s v="Salt Lake City"/>
    <n v="200"/>
  </r>
  <r>
    <x v="188"/>
    <s v="West"/>
    <s v="Utah"/>
    <s v="Salt Lake City"/>
    <n v="150"/>
  </r>
  <r>
    <x v="188"/>
    <s v="West"/>
    <s v="Utah"/>
    <s v="Salt Lake City"/>
    <n v="400"/>
  </r>
  <r>
    <x v="698"/>
    <s v="West"/>
    <s v="Utah"/>
    <s v="Salt Lake City"/>
    <n v="450"/>
  </r>
  <r>
    <x v="698"/>
    <s v="West"/>
    <s v="Utah"/>
    <s v="Salt Lake City"/>
    <n v="350"/>
  </r>
  <r>
    <x v="698"/>
    <s v="West"/>
    <s v="Utah"/>
    <s v="Salt Lake City"/>
    <n v="350"/>
  </r>
  <r>
    <x v="698"/>
    <s v="West"/>
    <s v="Oregon"/>
    <s v="Portland"/>
    <n v="200"/>
  </r>
  <r>
    <x v="698"/>
    <s v="West"/>
    <s v="Oregon"/>
    <s v="Portland"/>
    <n v="125"/>
  </r>
  <r>
    <x v="698"/>
    <s v="West"/>
    <s v="Oregon"/>
    <s v="Portland"/>
    <n v="325"/>
  </r>
  <r>
    <x v="228"/>
    <s v="West"/>
    <s v="Oregon"/>
    <s v="Portland"/>
    <n v="475"/>
  </r>
  <r>
    <x v="228"/>
    <s v="West"/>
    <s v="Oregon"/>
    <s v="Portland"/>
    <n v="325"/>
  </r>
  <r>
    <x v="228"/>
    <s v="West"/>
    <s v="Oregon"/>
    <s v="Portland"/>
    <n v="350"/>
  </r>
  <r>
    <x v="228"/>
    <s v="West"/>
    <s v="Oregon"/>
    <s v="Portland"/>
    <n v="250"/>
  </r>
  <r>
    <x v="228"/>
    <s v="West"/>
    <s v="Oregon"/>
    <s v="Portland"/>
    <n v="100"/>
  </r>
  <r>
    <x v="228"/>
    <s v="West"/>
    <s v="Oregon"/>
    <s v="Portland"/>
    <n v="300"/>
  </r>
  <r>
    <x v="247"/>
    <s v="West"/>
    <s v="Oregon"/>
    <s v="Portland"/>
    <n v="475"/>
  </r>
  <r>
    <x v="247"/>
    <s v="West"/>
    <s v="Oregon"/>
    <s v="Portland"/>
    <n v="275"/>
  </r>
  <r>
    <x v="247"/>
    <s v="West"/>
    <s v="Oregon"/>
    <s v="Portland"/>
    <n v="325"/>
  </r>
  <r>
    <x v="247"/>
    <s v="West"/>
    <s v="Oregon"/>
    <s v="Portland"/>
    <n v="225"/>
  </r>
  <r>
    <x v="247"/>
    <s v="West"/>
    <s v="Oregon"/>
    <s v="Portland"/>
    <n v="125"/>
  </r>
  <r>
    <x v="247"/>
    <s v="West"/>
    <s v="Oregon"/>
    <s v="Portland"/>
    <n v="300"/>
  </r>
  <r>
    <x v="278"/>
    <s v="West"/>
    <s v="Oregon"/>
    <s v="Portland"/>
    <n v="500"/>
  </r>
  <r>
    <x v="278"/>
    <s v="West"/>
    <s v="Oregon"/>
    <s v="Portland"/>
    <n v="350"/>
  </r>
  <r>
    <x v="278"/>
    <s v="West"/>
    <s v="Oregon"/>
    <s v="Portland"/>
    <n v="350"/>
  </r>
  <r>
    <x v="278"/>
    <s v="West"/>
    <s v="Oregon"/>
    <s v="Portland"/>
    <n v="275"/>
  </r>
  <r>
    <x v="278"/>
    <s v="West"/>
    <s v="Oregon"/>
    <s v="Portland"/>
    <n v="175"/>
  </r>
  <r>
    <x v="278"/>
    <s v="West"/>
    <s v="Oregon"/>
    <s v="Portland"/>
    <n v="525"/>
  </r>
  <r>
    <x v="308"/>
    <s v="West"/>
    <s v="Oregon"/>
    <s v="Portland"/>
    <n v="775"/>
  </r>
  <r>
    <x v="308"/>
    <s v="West"/>
    <s v="Oregon"/>
    <s v="Portland"/>
    <n v="650"/>
  </r>
  <r>
    <x v="308"/>
    <s v="West"/>
    <s v="Oregon"/>
    <s v="Portland"/>
    <n v="650"/>
  </r>
  <r>
    <x v="308"/>
    <s v="West"/>
    <s v="Oregon"/>
    <s v="Portland"/>
    <n v="525"/>
  </r>
  <r>
    <x v="308"/>
    <s v="West"/>
    <s v="Oregon"/>
    <s v="Portland"/>
    <n v="400"/>
  </r>
  <r>
    <x v="308"/>
    <s v="West"/>
    <s v="Oregon"/>
    <s v="Portland"/>
    <n v="700"/>
  </r>
  <r>
    <x v="337"/>
    <s v="West"/>
    <s v="Oregon"/>
    <s v="Portland"/>
    <n v="850"/>
  </r>
  <r>
    <x v="337"/>
    <s v="West"/>
    <s v="Oregon"/>
    <s v="Portland"/>
    <n v="700"/>
  </r>
  <r>
    <x v="337"/>
    <s v="West"/>
    <s v="Oregon"/>
    <s v="Portland"/>
    <n v="650"/>
  </r>
  <r>
    <x v="337"/>
    <s v="West"/>
    <s v="Oregon"/>
    <s v="Portland"/>
    <n v="550"/>
  </r>
  <r>
    <x v="337"/>
    <s v="West"/>
    <s v="Oregon"/>
    <s v="Portland"/>
    <n v="600"/>
  </r>
  <r>
    <x v="337"/>
    <s v="West"/>
    <s v="Oregon"/>
    <s v="Portland"/>
    <n v="600"/>
  </r>
  <r>
    <x v="369"/>
    <s v="West"/>
    <s v="Oregon"/>
    <s v="Portland"/>
    <n v="800"/>
  </r>
  <r>
    <x v="369"/>
    <s v="West"/>
    <s v="Oregon"/>
    <s v="Portland"/>
    <n v="775"/>
  </r>
  <r>
    <x v="369"/>
    <s v="West"/>
    <s v="Oregon"/>
    <s v="Portland"/>
    <n v="650"/>
  </r>
  <r>
    <x v="369"/>
    <s v="West"/>
    <s v="Oregon"/>
    <s v="Portland"/>
    <n v="425"/>
  </r>
  <r>
    <x v="369"/>
    <s v="West"/>
    <s v="Oregon"/>
    <s v="Portland"/>
    <n v="425"/>
  </r>
  <r>
    <x v="369"/>
    <s v="West"/>
    <s v="Oregon"/>
    <s v="Portland"/>
    <n v="250"/>
  </r>
  <r>
    <x v="401"/>
    <s v="West"/>
    <s v="Oregon"/>
    <s v="Portland"/>
    <n v="450"/>
  </r>
  <r>
    <x v="401"/>
    <s v="West"/>
    <s v="Oregon"/>
    <s v="Portland"/>
    <n v="450"/>
  </r>
  <r>
    <x v="401"/>
    <s v="West"/>
    <s v="Oregon"/>
    <s v="Portland"/>
    <n v="250"/>
  </r>
  <r>
    <x v="401"/>
    <s v="West"/>
    <s v="Oregon"/>
    <s v="Portland"/>
    <n v="200"/>
  </r>
  <r>
    <x v="401"/>
    <s v="West"/>
    <s v="Oregon"/>
    <s v="Portland"/>
    <n v="225"/>
  </r>
  <r>
    <x v="401"/>
    <s v="West"/>
    <s v="Oregon"/>
    <s v="Portland"/>
    <n v="250"/>
  </r>
  <r>
    <x v="430"/>
    <s v="West"/>
    <s v="Oregon"/>
    <s v="Portland"/>
    <n v="350"/>
  </r>
  <r>
    <x v="430"/>
    <s v="West"/>
    <s v="Oregon"/>
    <s v="Portland"/>
    <n v="525"/>
  </r>
  <r>
    <x v="430"/>
    <s v="West"/>
    <s v="Oregon"/>
    <s v="Portland"/>
    <n v="350"/>
  </r>
  <r>
    <x v="430"/>
    <s v="West"/>
    <s v="Oregon"/>
    <s v="Portland"/>
    <n v="325"/>
  </r>
  <r>
    <x v="430"/>
    <s v="West"/>
    <s v="Oregon"/>
    <s v="Portland"/>
    <n v="300"/>
  </r>
  <r>
    <x v="430"/>
    <s v="West"/>
    <s v="Oregon"/>
    <s v="Portland"/>
    <n v="350"/>
  </r>
  <r>
    <x v="461"/>
    <s v="West"/>
    <s v="Oregon"/>
    <s v="Portland"/>
    <n v="575"/>
  </r>
  <r>
    <x v="461"/>
    <s v="West"/>
    <s v="Oregon"/>
    <s v="Portland"/>
    <n v="650"/>
  </r>
  <r>
    <x v="461"/>
    <s v="West"/>
    <s v="Oregon"/>
    <s v="Portland"/>
    <n v="475"/>
  </r>
  <r>
    <x v="461"/>
    <s v="West"/>
    <s v="Oregon"/>
    <s v="Portland"/>
    <n v="450"/>
  </r>
  <r>
    <x v="461"/>
    <s v="West"/>
    <s v="Oregon"/>
    <s v="Portland"/>
    <n v="425"/>
  </r>
  <r>
    <x v="461"/>
    <s v="West"/>
    <s v="Oregon"/>
    <s v="Portland"/>
    <n v="550"/>
  </r>
  <r>
    <x v="490"/>
    <s v="West"/>
    <s v="Oregon"/>
    <s v="Portland"/>
    <n v="750"/>
  </r>
  <r>
    <x v="490"/>
    <s v="West"/>
    <s v="Oregon"/>
    <s v="Portland"/>
    <n v="750"/>
  </r>
  <r>
    <x v="490"/>
    <s v="West"/>
    <s v="Oregon"/>
    <s v="Portland"/>
    <n v="550"/>
  </r>
  <r>
    <x v="490"/>
    <s v="West"/>
    <s v="Oregon"/>
    <s v="Portland"/>
    <n v="550"/>
  </r>
  <r>
    <x v="490"/>
    <s v="West"/>
    <s v="Oregon"/>
    <s v="Portland"/>
    <n v="475"/>
  </r>
  <r>
    <x v="490"/>
    <s v="West"/>
    <s v="Oregon"/>
    <s v="Portland"/>
    <n v="575"/>
  </r>
  <r>
    <x v="181"/>
    <s v="West"/>
    <s v="Oregon"/>
    <s v="Portland"/>
    <n v="400"/>
  </r>
  <r>
    <x v="181"/>
    <s v="West"/>
    <s v="Oregon"/>
    <s v="Portland"/>
    <n v="400"/>
  </r>
  <r>
    <x v="181"/>
    <s v="West"/>
    <s v="Oregon"/>
    <s v="Portland"/>
    <n v="400"/>
  </r>
  <r>
    <x v="181"/>
    <s v="West"/>
    <s v="Oregon"/>
    <s v="Portland"/>
    <n v="250"/>
  </r>
  <r>
    <x v="181"/>
    <s v="West"/>
    <s v="Oregon"/>
    <s v="Portland"/>
    <n v="200"/>
  </r>
  <r>
    <x v="181"/>
    <s v="West"/>
    <s v="Oregon"/>
    <s v="Portland"/>
    <n v="450"/>
  </r>
  <r>
    <x v="212"/>
    <s v="West"/>
    <s v="Oregon"/>
    <s v="Portland"/>
    <n v="500"/>
  </r>
  <r>
    <x v="212"/>
    <s v="West"/>
    <s v="Oregon"/>
    <s v="Portland"/>
    <n v="400"/>
  </r>
  <r>
    <x v="212"/>
    <s v="West"/>
    <s v="Oregon"/>
    <s v="Portland"/>
    <n v="400"/>
  </r>
  <r>
    <x v="212"/>
    <s v="South"/>
    <s v="Louisiana"/>
    <s v="New Orleans"/>
    <n v="250"/>
  </r>
  <r>
    <x v="212"/>
    <s v="South"/>
    <s v="Louisiana"/>
    <s v="New Orleans"/>
    <n v="175"/>
  </r>
  <r>
    <x v="212"/>
    <s v="South"/>
    <s v="Louisiana"/>
    <s v="New Orleans"/>
    <n v="375"/>
  </r>
  <r>
    <x v="221"/>
    <s v="South"/>
    <s v="Louisiana"/>
    <s v="New Orleans"/>
    <n v="525"/>
  </r>
  <r>
    <x v="221"/>
    <s v="South"/>
    <s v="Louisiana"/>
    <s v="New Orleans"/>
    <n v="375"/>
  </r>
  <r>
    <x v="221"/>
    <s v="South"/>
    <s v="Louisiana"/>
    <s v="New Orleans"/>
    <n v="400"/>
  </r>
  <r>
    <x v="221"/>
    <s v="South"/>
    <s v="Louisiana"/>
    <s v="New Orleans"/>
    <n v="300"/>
  </r>
  <r>
    <x v="221"/>
    <s v="South"/>
    <s v="Louisiana"/>
    <s v="New Orleans"/>
    <n v="150"/>
  </r>
  <r>
    <x v="221"/>
    <s v="South"/>
    <s v="Louisiana"/>
    <s v="New Orleans"/>
    <n v="350"/>
  </r>
  <r>
    <x v="240"/>
    <s v="South"/>
    <s v="Louisiana"/>
    <s v="New Orleans"/>
    <n v="525"/>
  </r>
  <r>
    <x v="240"/>
    <s v="South"/>
    <s v="Louisiana"/>
    <s v="New Orleans"/>
    <n v="325"/>
  </r>
  <r>
    <x v="240"/>
    <s v="South"/>
    <s v="Louisiana"/>
    <s v="New Orleans"/>
    <n v="375"/>
  </r>
  <r>
    <x v="240"/>
    <s v="South"/>
    <s v="Louisiana"/>
    <s v="New Orleans"/>
    <n v="275"/>
  </r>
  <r>
    <x v="240"/>
    <s v="South"/>
    <s v="Louisiana"/>
    <s v="New Orleans"/>
    <n v="175"/>
  </r>
  <r>
    <x v="240"/>
    <s v="South"/>
    <s v="Louisiana"/>
    <s v="New Orleans"/>
    <n v="350"/>
  </r>
  <r>
    <x v="271"/>
    <s v="South"/>
    <s v="Louisiana"/>
    <s v="New Orleans"/>
    <n v="550"/>
  </r>
  <r>
    <x v="271"/>
    <s v="South"/>
    <s v="Louisiana"/>
    <s v="New Orleans"/>
    <n v="400"/>
  </r>
  <r>
    <x v="271"/>
    <s v="South"/>
    <s v="Louisiana"/>
    <s v="New Orleans"/>
    <n v="400"/>
  </r>
  <r>
    <x v="271"/>
    <s v="South"/>
    <s v="Louisiana"/>
    <s v="New Orleans"/>
    <n v="325"/>
  </r>
  <r>
    <x v="271"/>
    <s v="South"/>
    <s v="Louisiana"/>
    <s v="New Orleans"/>
    <n v="225"/>
  </r>
  <r>
    <x v="271"/>
    <s v="South"/>
    <s v="Louisiana"/>
    <s v="New Orleans"/>
    <n v="575"/>
  </r>
  <r>
    <x v="301"/>
    <s v="South"/>
    <s v="Louisiana"/>
    <s v="New Orleans"/>
    <n v="825"/>
  </r>
  <r>
    <x v="301"/>
    <s v="South"/>
    <s v="Louisiana"/>
    <s v="New Orleans"/>
    <n v="700"/>
  </r>
  <r>
    <x v="301"/>
    <s v="South"/>
    <s v="Louisiana"/>
    <s v="New Orleans"/>
    <n v="700"/>
  </r>
  <r>
    <x v="301"/>
    <s v="South"/>
    <s v="Louisiana"/>
    <s v="New Orleans"/>
    <n v="575"/>
  </r>
  <r>
    <x v="301"/>
    <s v="South"/>
    <s v="Louisiana"/>
    <s v="New Orleans"/>
    <n v="450"/>
  </r>
  <r>
    <x v="301"/>
    <s v="South"/>
    <s v="Louisiana"/>
    <s v="New Orleans"/>
    <n v="750"/>
  </r>
  <r>
    <x v="330"/>
    <s v="South"/>
    <s v="Louisiana"/>
    <s v="New Orleans"/>
    <n v="900"/>
  </r>
  <r>
    <x v="330"/>
    <s v="South"/>
    <s v="Louisiana"/>
    <s v="New Orleans"/>
    <n v="750"/>
  </r>
  <r>
    <x v="330"/>
    <s v="South"/>
    <s v="Louisiana"/>
    <s v="New Orleans"/>
    <n v="700"/>
  </r>
  <r>
    <x v="330"/>
    <s v="South"/>
    <s v="Louisiana"/>
    <s v="New Orleans"/>
    <n v="600"/>
  </r>
  <r>
    <x v="330"/>
    <s v="South"/>
    <s v="Louisiana"/>
    <s v="New Orleans"/>
    <n v="650"/>
  </r>
  <r>
    <x v="330"/>
    <s v="South"/>
    <s v="Louisiana"/>
    <s v="New Orleans"/>
    <n v="650"/>
  </r>
  <r>
    <x v="362"/>
    <s v="South"/>
    <s v="Louisiana"/>
    <s v="New Orleans"/>
    <n v="850"/>
  </r>
  <r>
    <x v="362"/>
    <s v="South"/>
    <s v="Louisiana"/>
    <s v="New Orleans"/>
    <n v="825"/>
  </r>
  <r>
    <x v="362"/>
    <s v="South"/>
    <s v="Louisiana"/>
    <s v="New Orleans"/>
    <n v="700"/>
  </r>
  <r>
    <x v="362"/>
    <s v="South"/>
    <s v="Louisiana"/>
    <s v="New Orleans"/>
    <n v="475"/>
  </r>
  <r>
    <x v="362"/>
    <s v="South"/>
    <s v="Louisiana"/>
    <s v="New Orleans"/>
    <n v="475"/>
  </r>
  <r>
    <x v="362"/>
    <s v="South"/>
    <s v="Louisiana"/>
    <s v="New Orleans"/>
    <n v="300"/>
  </r>
  <r>
    <x v="394"/>
    <s v="South"/>
    <s v="Louisiana"/>
    <s v="New Orleans"/>
    <n v="500"/>
  </r>
  <r>
    <x v="394"/>
    <s v="South"/>
    <s v="Louisiana"/>
    <s v="New Orleans"/>
    <n v="500"/>
  </r>
  <r>
    <x v="394"/>
    <s v="South"/>
    <s v="Louisiana"/>
    <s v="New Orleans"/>
    <n v="300"/>
  </r>
  <r>
    <x v="394"/>
    <s v="South"/>
    <s v="Louisiana"/>
    <s v="New Orleans"/>
    <n v="250"/>
  </r>
  <r>
    <x v="394"/>
    <s v="South"/>
    <s v="Louisiana"/>
    <s v="New Orleans"/>
    <n v="275"/>
  </r>
  <r>
    <x v="394"/>
    <s v="South"/>
    <s v="Louisiana"/>
    <s v="New Orleans"/>
    <n v="300"/>
  </r>
  <r>
    <x v="423"/>
    <s v="South"/>
    <s v="Louisiana"/>
    <s v="New Orleans"/>
    <n v="400"/>
  </r>
  <r>
    <x v="423"/>
    <s v="South"/>
    <s v="Louisiana"/>
    <s v="New Orleans"/>
    <n v="575"/>
  </r>
  <r>
    <x v="423"/>
    <s v="South"/>
    <s v="Louisiana"/>
    <s v="New Orleans"/>
    <n v="400"/>
  </r>
  <r>
    <x v="423"/>
    <s v="South"/>
    <s v="Louisiana"/>
    <s v="New Orleans"/>
    <n v="375"/>
  </r>
  <r>
    <x v="423"/>
    <s v="South"/>
    <s v="Louisiana"/>
    <s v="New Orleans"/>
    <n v="350"/>
  </r>
  <r>
    <x v="423"/>
    <s v="South"/>
    <s v="Louisiana"/>
    <s v="New Orleans"/>
    <n v="400"/>
  </r>
  <r>
    <x v="454"/>
    <s v="South"/>
    <s v="Louisiana"/>
    <s v="New Orleans"/>
    <n v="625"/>
  </r>
  <r>
    <x v="454"/>
    <s v="South"/>
    <s v="Louisiana"/>
    <s v="New Orleans"/>
    <n v="700"/>
  </r>
  <r>
    <x v="454"/>
    <s v="South"/>
    <s v="Louisiana"/>
    <s v="New Orleans"/>
    <n v="525"/>
  </r>
  <r>
    <x v="454"/>
    <s v="South"/>
    <s v="Louisiana"/>
    <s v="New Orleans"/>
    <n v="500"/>
  </r>
  <r>
    <x v="454"/>
    <s v="South"/>
    <s v="Louisiana"/>
    <s v="New Orleans"/>
    <n v="475"/>
  </r>
  <r>
    <x v="454"/>
    <s v="South"/>
    <s v="Louisiana"/>
    <s v="New Orleans"/>
    <n v="600"/>
  </r>
  <r>
    <x v="483"/>
    <s v="South"/>
    <s v="Louisiana"/>
    <s v="New Orleans"/>
    <n v="800"/>
  </r>
  <r>
    <x v="483"/>
    <s v="South"/>
    <s v="Louisiana"/>
    <s v="New Orleans"/>
    <n v="800"/>
  </r>
  <r>
    <x v="483"/>
    <s v="South"/>
    <s v="Louisiana"/>
    <s v="New Orleans"/>
    <n v="600"/>
  </r>
  <r>
    <x v="483"/>
    <s v="South"/>
    <s v="Louisiana"/>
    <s v="New Orleans"/>
    <n v="600"/>
  </r>
  <r>
    <x v="483"/>
    <s v="South"/>
    <s v="Louisiana"/>
    <s v="New Orleans"/>
    <n v="525"/>
  </r>
  <r>
    <x v="483"/>
    <s v="South"/>
    <s v="Louisiana"/>
    <s v="New Orleans"/>
    <n v="625"/>
  </r>
  <r>
    <x v="169"/>
    <s v="South"/>
    <s v="Louisiana"/>
    <s v="New Orleans"/>
    <n v="675"/>
  </r>
  <r>
    <x v="169"/>
    <s v="South"/>
    <s v="Louisiana"/>
    <s v="New Orleans"/>
    <n v="675"/>
  </r>
  <r>
    <x v="169"/>
    <s v="South"/>
    <s v="Louisiana"/>
    <s v="New Orleans"/>
    <n v="475"/>
  </r>
  <r>
    <x v="169"/>
    <s v="South"/>
    <s v="Louisiana"/>
    <s v="New Orleans"/>
    <n v="475"/>
  </r>
  <r>
    <x v="169"/>
    <s v="South"/>
    <s v="Louisiana"/>
    <s v="New Orleans"/>
    <n v="325"/>
  </r>
  <r>
    <x v="169"/>
    <s v="South"/>
    <s v="Louisiana"/>
    <s v="New Orleans"/>
    <n v="475"/>
  </r>
  <r>
    <x v="199"/>
    <s v="South"/>
    <s v="Louisiana"/>
    <s v="New Orleans"/>
    <n v="625"/>
  </r>
  <r>
    <x v="199"/>
    <s v="South"/>
    <s v="Louisiana"/>
    <s v="New Orleans"/>
    <n v="600"/>
  </r>
  <r>
    <x v="199"/>
    <s v="South"/>
    <s v="Louisiana"/>
    <s v="New Orleans"/>
    <n v="425"/>
  </r>
  <r>
    <x v="199"/>
    <s v="West"/>
    <s v="Idaho"/>
    <s v="Boise"/>
    <n v="375"/>
  </r>
  <r>
    <x v="199"/>
    <s v="West"/>
    <s v="Idaho"/>
    <s v="Boise"/>
    <n v="250"/>
  </r>
  <r>
    <x v="199"/>
    <s v="West"/>
    <s v="Idaho"/>
    <s v="Boise"/>
    <n v="450"/>
  </r>
  <r>
    <x v="708"/>
    <s v="West"/>
    <s v="Idaho"/>
    <s v="Boise"/>
    <n v="625"/>
  </r>
  <r>
    <x v="708"/>
    <s v="West"/>
    <s v="Idaho"/>
    <s v="Boise"/>
    <n v="625"/>
  </r>
  <r>
    <x v="708"/>
    <s v="West"/>
    <s v="Idaho"/>
    <s v="Boise"/>
    <n v="450"/>
  </r>
  <r>
    <x v="708"/>
    <s v="West"/>
    <s v="Idaho"/>
    <s v="Boise"/>
    <n v="350"/>
  </r>
  <r>
    <x v="708"/>
    <s v="West"/>
    <s v="Idaho"/>
    <s v="Boise"/>
    <n v="250"/>
  </r>
  <r>
    <x v="708"/>
    <s v="West"/>
    <s v="Idaho"/>
    <s v="Boise"/>
    <n v="400"/>
  </r>
  <r>
    <x v="723"/>
    <s v="West"/>
    <s v="Idaho"/>
    <s v="Boise"/>
    <n v="650"/>
  </r>
  <r>
    <x v="723"/>
    <s v="West"/>
    <s v="Idaho"/>
    <s v="Boise"/>
    <n v="650"/>
  </r>
  <r>
    <x v="723"/>
    <s v="West"/>
    <s v="Idaho"/>
    <s v="Boise"/>
    <n v="475"/>
  </r>
  <r>
    <x v="723"/>
    <s v="West"/>
    <s v="Idaho"/>
    <s v="Boise"/>
    <n v="375"/>
  </r>
  <r>
    <x v="723"/>
    <s v="West"/>
    <s v="Idaho"/>
    <s v="Boise"/>
    <n v="275"/>
  </r>
  <r>
    <x v="723"/>
    <s v="West"/>
    <s v="Idaho"/>
    <s v="Boise"/>
    <n v="550"/>
  </r>
  <r>
    <x v="258"/>
    <s v="West"/>
    <s v="Idaho"/>
    <s v="Boise"/>
    <n v="700"/>
  </r>
  <r>
    <x v="258"/>
    <s v="West"/>
    <s v="Idaho"/>
    <s v="Boise"/>
    <n v="725"/>
  </r>
  <r>
    <x v="258"/>
    <s v="West"/>
    <s v="Idaho"/>
    <s v="Boise"/>
    <n v="575"/>
  </r>
  <r>
    <x v="258"/>
    <s v="West"/>
    <s v="Idaho"/>
    <s v="Boise"/>
    <n v="500"/>
  </r>
  <r>
    <x v="258"/>
    <s v="West"/>
    <s v="Idaho"/>
    <s v="Boise"/>
    <n v="400"/>
  </r>
  <r>
    <x v="258"/>
    <s v="West"/>
    <s v="Idaho"/>
    <s v="Boise"/>
    <n v="750"/>
  </r>
  <r>
    <x v="288"/>
    <s v="West"/>
    <s v="Idaho"/>
    <s v="Boise"/>
    <n v="750"/>
  </r>
  <r>
    <x v="288"/>
    <s v="West"/>
    <s v="Idaho"/>
    <s v="Boise"/>
    <n v="750"/>
  </r>
  <r>
    <x v="288"/>
    <s v="West"/>
    <s v="Idaho"/>
    <s v="Boise"/>
    <n v="600"/>
  </r>
  <r>
    <x v="288"/>
    <s v="West"/>
    <s v="Idaho"/>
    <s v="Boise"/>
    <n v="550"/>
  </r>
  <r>
    <x v="288"/>
    <s v="West"/>
    <s v="Idaho"/>
    <s v="Boise"/>
    <n v="450"/>
  </r>
  <r>
    <x v="288"/>
    <s v="West"/>
    <s v="Idaho"/>
    <s v="Boise"/>
    <n v="825"/>
  </r>
  <r>
    <x v="320"/>
    <s v="West"/>
    <s v="Idaho"/>
    <s v="Boise"/>
    <n v="775"/>
  </r>
  <r>
    <x v="320"/>
    <s v="West"/>
    <s v="Idaho"/>
    <s v="Boise"/>
    <n v="775"/>
  </r>
  <r>
    <x v="320"/>
    <s v="West"/>
    <s v="Idaho"/>
    <s v="Boise"/>
    <n v="925"/>
  </r>
  <r>
    <x v="320"/>
    <s v="West"/>
    <s v="Idaho"/>
    <s v="Boise"/>
    <n v="525"/>
  </r>
  <r>
    <x v="320"/>
    <s v="West"/>
    <s v="Idaho"/>
    <s v="Boise"/>
    <n v="525"/>
  </r>
  <r>
    <x v="320"/>
    <s v="West"/>
    <s v="Idaho"/>
    <s v="Boise"/>
    <n v="800"/>
  </r>
  <r>
    <x v="353"/>
    <s v="West"/>
    <s v="Idaho"/>
    <s v="Boise"/>
    <n v="750"/>
  </r>
  <r>
    <x v="353"/>
    <s v="West"/>
    <s v="Idaho"/>
    <s v="Boise"/>
    <n v="750"/>
  </r>
  <r>
    <x v="353"/>
    <s v="West"/>
    <s v="Idaho"/>
    <s v="Boise"/>
    <n v="925"/>
  </r>
  <r>
    <x v="353"/>
    <s v="West"/>
    <s v="Idaho"/>
    <s v="Boise"/>
    <n v="475"/>
  </r>
  <r>
    <x v="353"/>
    <s v="West"/>
    <s v="Idaho"/>
    <s v="Boise"/>
    <n v="475"/>
  </r>
  <r>
    <x v="353"/>
    <s v="West"/>
    <s v="Idaho"/>
    <s v="Boise"/>
    <n v="725"/>
  </r>
  <r>
    <x v="381"/>
    <s v="West"/>
    <s v="Idaho"/>
    <s v="Boise"/>
    <n v="675"/>
  </r>
  <r>
    <x v="381"/>
    <s v="West"/>
    <s v="Idaho"/>
    <s v="Boise"/>
    <n v="625"/>
  </r>
  <r>
    <x v="381"/>
    <s v="West"/>
    <s v="Idaho"/>
    <s v="Boise"/>
    <n v="675"/>
  </r>
  <r>
    <x v="381"/>
    <s v="West"/>
    <s v="Idaho"/>
    <s v="Boise"/>
    <n v="400"/>
  </r>
  <r>
    <x v="381"/>
    <s v="West"/>
    <s v="Idaho"/>
    <s v="Boise"/>
    <n v="400"/>
  </r>
  <r>
    <x v="381"/>
    <s v="West"/>
    <s v="Idaho"/>
    <s v="Boise"/>
    <n v="625"/>
  </r>
  <r>
    <x v="410"/>
    <s v="West"/>
    <s v="Idaho"/>
    <s v="Boise"/>
    <n v="575"/>
  </r>
  <r>
    <x v="410"/>
    <s v="West"/>
    <s v="Idaho"/>
    <s v="Boise"/>
    <n v="575"/>
  </r>
  <r>
    <x v="410"/>
    <s v="West"/>
    <s v="Idaho"/>
    <s v="Boise"/>
    <n v="525"/>
  </r>
  <r>
    <x v="410"/>
    <s v="West"/>
    <s v="Idaho"/>
    <s v="Boise"/>
    <n v="375"/>
  </r>
  <r>
    <x v="410"/>
    <s v="West"/>
    <s v="Idaho"/>
    <s v="Boise"/>
    <n v="350"/>
  </r>
  <r>
    <x v="410"/>
    <s v="West"/>
    <s v="Idaho"/>
    <s v="Boise"/>
    <n v="525"/>
  </r>
  <r>
    <x v="442"/>
    <s v="West"/>
    <s v="Idaho"/>
    <s v="Boise"/>
    <n v="675"/>
  </r>
  <r>
    <x v="442"/>
    <s v="West"/>
    <s v="Idaho"/>
    <s v="Boise"/>
    <n v="675"/>
  </r>
  <r>
    <x v="442"/>
    <s v="West"/>
    <s v="Idaho"/>
    <s v="Boise"/>
    <n v="600"/>
  </r>
  <r>
    <x v="442"/>
    <s v="West"/>
    <s v="Idaho"/>
    <s v="Boise"/>
    <n v="450"/>
  </r>
  <r>
    <x v="442"/>
    <s v="West"/>
    <s v="Idaho"/>
    <s v="Boise"/>
    <n v="425"/>
  </r>
  <r>
    <x v="442"/>
    <s v="West"/>
    <s v="Idaho"/>
    <s v="Boise"/>
    <n v="625"/>
  </r>
  <r>
    <x v="471"/>
    <s v="West"/>
    <s v="Idaho"/>
    <s v="Boise"/>
    <n v="775"/>
  </r>
  <r>
    <x v="471"/>
    <s v="West"/>
    <s v="Idaho"/>
    <s v="Boise"/>
    <n v="775"/>
  </r>
  <r>
    <x v="471"/>
    <s v="West"/>
    <s v="Idaho"/>
    <s v="Boise"/>
    <n v="675"/>
  </r>
  <r>
    <x v="471"/>
    <s v="West"/>
    <s v="Idaho"/>
    <s v="Boise"/>
    <n v="525"/>
  </r>
  <r>
    <x v="471"/>
    <s v="West"/>
    <s v="Idaho"/>
    <s v="Boise"/>
    <n v="475"/>
  </r>
  <r>
    <x v="471"/>
    <s v="West"/>
    <s v="Idaho"/>
    <s v="Boise"/>
    <n v="725"/>
  </r>
  <r>
    <x v="187"/>
    <s v="West"/>
    <s v="Idaho"/>
    <s v="Boise"/>
    <n v="425"/>
  </r>
  <r>
    <x v="187"/>
    <s v="West"/>
    <s v="Idaho"/>
    <s v="Boise"/>
    <n v="425"/>
  </r>
  <r>
    <x v="187"/>
    <s v="West"/>
    <s v="Idaho"/>
    <s v="Boise"/>
    <n v="425"/>
  </r>
  <r>
    <x v="187"/>
    <s v="West"/>
    <s v="Idaho"/>
    <s v="Boise"/>
    <n v="275"/>
  </r>
  <r>
    <x v="187"/>
    <s v="West"/>
    <s v="Idaho"/>
    <s v="Boise"/>
    <n v="225"/>
  </r>
  <r>
    <x v="187"/>
    <s v="West"/>
    <s v="Idaho"/>
    <s v="Boise"/>
    <n v="425"/>
  </r>
  <r>
    <x v="697"/>
    <s v="West"/>
    <s v="Idaho"/>
    <s v="Boise"/>
    <n v="475"/>
  </r>
  <r>
    <x v="697"/>
    <s v="West"/>
    <s v="Idaho"/>
    <s v="Boise"/>
    <n v="375"/>
  </r>
  <r>
    <x v="697"/>
    <s v="West"/>
    <s v="Idaho"/>
    <s v="Boise"/>
    <n v="375"/>
  </r>
  <r>
    <x v="697"/>
    <s v="West"/>
    <s v="Arizona"/>
    <s v="Phoenix"/>
    <n v="225"/>
  </r>
  <r>
    <x v="697"/>
    <s v="West"/>
    <s v="Arizona"/>
    <s v="Phoenix"/>
    <n v="150"/>
  </r>
  <r>
    <x v="697"/>
    <s v="West"/>
    <s v="Arizona"/>
    <s v="Phoenix"/>
    <n v="350"/>
  </r>
  <r>
    <x v="227"/>
    <s v="West"/>
    <s v="Arizona"/>
    <s v="Phoenix"/>
    <n v="500"/>
  </r>
  <r>
    <x v="227"/>
    <s v="West"/>
    <s v="Arizona"/>
    <s v="Phoenix"/>
    <n v="350"/>
  </r>
  <r>
    <x v="227"/>
    <s v="West"/>
    <s v="Arizona"/>
    <s v="Phoenix"/>
    <n v="350"/>
  </r>
  <r>
    <x v="227"/>
    <s v="West"/>
    <s v="Arizona"/>
    <s v="Phoenix"/>
    <n v="225"/>
  </r>
  <r>
    <x v="227"/>
    <s v="West"/>
    <s v="Arizona"/>
    <s v="Phoenix"/>
    <n v="125"/>
  </r>
  <r>
    <x v="227"/>
    <s v="West"/>
    <s v="Arizona"/>
    <s v="Phoenix"/>
    <n v="325"/>
  </r>
  <r>
    <x v="246"/>
    <s v="West"/>
    <s v="Arizona"/>
    <s v="Phoenix"/>
    <n v="500"/>
  </r>
  <r>
    <x v="246"/>
    <s v="West"/>
    <s v="Arizona"/>
    <s v="Phoenix"/>
    <n v="300"/>
  </r>
  <r>
    <x v="246"/>
    <s v="West"/>
    <s v="Arizona"/>
    <s v="Phoenix"/>
    <n v="350"/>
  </r>
  <r>
    <x v="246"/>
    <s v="West"/>
    <s v="Arizona"/>
    <s v="Phoenix"/>
    <n v="250"/>
  </r>
  <r>
    <x v="246"/>
    <s v="West"/>
    <s v="Arizona"/>
    <s v="Phoenix"/>
    <n v="150"/>
  </r>
  <r>
    <x v="246"/>
    <s v="West"/>
    <s v="Arizona"/>
    <s v="Phoenix"/>
    <n v="325"/>
  </r>
  <r>
    <x v="277"/>
    <s v="West"/>
    <s v="Arizona"/>
    <s v="Phoenix"/>
    <n v="525"/>
  </r>
  <r>
    <x v="277"/>
    <s v="West"/>
    <s v="Arizona"/>
    <s v="Phoenix"/>
    <n v="375"/>
  </r>
  <r>
    <x v="277"/>
    <s v="West"/>
    <s v="Arizona"/>
    <s v="Phoenix"/>
    <n v="400"/>
  </r>
  <r>
    <x v="277"/>
    <s v="West"/>
    <s v="Arizona"/>
    <s v="Phoenix"/>
    <n v="300"/>
  </r>
  <r>
    <x v="277"/>
    <s v="West"/>
    <s v="Arizona"/>
    <s v="Phoenix"/>
    <n v="200"/>
  </r>
  <r>
    <x v="277"/>
    <s v="West"/>
    <s v="Arizona"/>
    <s v="Phoenix"/>
    <n v="375"/>
  </r>
  <r>
    <x v="307"/>
    <s v="West"/>
    <s v="Arizona"/>
    <s v="Phoenix"/>
    <n v="625"/>
  </r>
  <r>
    <x v="307"/>
    <s v="West"/>
    <s v="Arizona"/>
    <s v="Phoenix"/>
    <n v="475"/>
  </r>
  <r>
    <x v="307"/>
    <s v="West"/>
    <s v="Arizona"/>
    <s v="Phoenix"/>
    <n v="475"/>
  </r>
  <r>
    <x v="307"/>
    <s v="West"/>
    <s v="Arizona"/>
    <s v="Phoenix"/>
    <n v="350"/>
  </r>
  <r>
    <x v="307"/>
    <s v="West"/>
    <s v="Arizona"/>
    <s v="Phoenix"/>
    <n v="225"/>
  </r>
  <r>
    <x v="307"/>
    <s v="West"/>
    <s v="Arizona"/>
    <s v="Phoenix"/>
    <n v="525"/>
  </r>
  <r>
    <x v="336"/>
    <s v="West"/>
    <s v="Arizona"/>
    <s v="Phoenix"/>
    <n v="675"/>
  </r>
  <r>
    <x v="336"/>
    <s v="West"/>
    <s v="Arizona"/>
    <s v="Phoenix"/>
    <n v="525"/>
  </r>
  <r>
    <x v="336"/>
    <s v="West"/>
    <s v="Arizona"/>
    <s v="Phoenix"/>
    <n v="475"/>
  </r>
  <r>
    <x v="336"/>
    <s v="West"/>
    <s v="Arizona"/>
    <s v="Phoenix"/>
    <n v="375"/>
  </r>
  <r>
    <x v="336"/>
    <s v="West"/>
    <s v="Arizona"/>
    <s v="Phoenix"/>
    <n v="425"/>
  </r>
  <r>
    <x v="336"/>
    <s v="West"/>
    <s v="Arizona"/>
    <s v="Phoenix"/>
    <n v="425"/>
  </r>
  <r>
    <x v="368"/>
    <s v="West"/>
    <s v="Arizona"/>
    <s v="Phoenix"/>
    <n v="625"/>
  </r>
  <r>
    <x v="368"/>
    <s v="West"/>
    <s v="Arizona"/>
    <s v="Phoenix"/>
    <n v="575"/>
  </r>
  <r>
    <x v="368"/>
    <s v="West"/>
    <s v="Arizona"/>
    <s v="Phoenix"/>
    <n v="450"/>
  </r>
  <r>
    <x v="368"/>
    <s v="West"/>
    <s v="Arizona"/>
    <s v="Phoenix"/>
    <n v="400"/>
  </r>
  <r>
    <x v="368"/>
    <s v="West"/>
    <s v="Arizona"/>
    <s v="Phoenix"/>
    <n v="400"/>
  </r>
  <r>
    <x v="368"/>
    <s v="West"/>
    <s v="Arizona"/>
    <s v="Phoenix"/>
    <n v="375"/>
  </r>
  <r>
    <x v="400"/>
    <s v="West"/>
    <s v="Arizona"/>
    <s v="Phoenix"/>
    <n v="575"/>
  </r>
  <r>
    <x v="400"/>
    <s v="West"/>
    <s v="Arizona"/>
    <s v="Phoenix"/>
    <n v="575"/>
  </r>
  <r>
    <x v="400"/>
    <s v="West"/>
    <s v="Arizona"/>
    <s v="Phoenix"/>
    <n v="425"/>
  </r>
  <r>
    <x v="400"/>
    <s v="West"/>
    <s v="Arizona"/>
    <s v="Phoenix"/>
    <n v="375"/>
  </r>
  <r>
    <x v="400"/>
    <s v="West"/>
    <s v="Arizona"/>
    <s v="Phoenix"/>
    <n v="375"/>
  </r>
  <r>
    <x v="400"/>
    <s v="West"/>
    <s v="Arizona"/>
    <s v="Phoenix"/>
    <n v="425"/>
  </r>
  <r>
    <x v="429"/>
    <s v="West"/>
    <s v="Arizona"/>
    <s v="Phoenix"/>
    <n v="500"/>
  </r>
  <r>
    <x v="429"/>
    <s v="West"/>
    <s v="Arizona"/>
    <s v="Phoenix"/>
    <n v="500"/>
  </r>
  <r>
    <x v="429"/>
    <s v="West"/>
    <s v="Arizona"/>
    <s v="Phoenix"/>
    <n v="325"/>
  </r>
  <r>
    <x v="429"/>
    <s v="West"/>
    <s v="Arizona"/>
    <s v="Phoenix"/>
    <n v="300"/>
  </r>
  <r>
    <x v="429"/>
    <s v="West"/>
    <s v="Arizona"/>
    <s v="Phoenix"/>
    <n v="275"/>
  </r>
  <r>
    <x v="429"/>
    <s v="West"/>
    <s v="Arizona"/>
    <s v="Phoenix"/>
    <n v="325"/>
  </r>
  <r>
    <x v="460"/>
    <s v="West"/>
    <s v="Arizona"/>
    <s v="Phoenix"/>
    <n v="500"/>
  </r>
  <r>
    <x v="460"/>
    <s v="West"/>
    <s v="Arizona"/>
    <s v="Phoenix"/>
    <n v="525"/>
  </r>
  <r>
    <x v="460"/>
    <s v="West"/>
    <s v="Arizona"/>
    <s v="Phoenix"/>
    <n v="375"/>
  </r>
  <r>
    <x v="460"/>
    <s v="West"/>
    <s v="Arizona"/>
    <s v="Phoenix"/>
    <n v="350"/>
  </r>
  <r>
    <x v="460"/>
    <s v="West"/>
    <s v="Arizona"/>
    <s v="Phoenix"/>
    <n v="300"/>
  </r>
  <r>
    <x v="460"/>
    <s v="West"/>
    <s v="Arizona"/>
    <s v="Phoenix"/>
    <n v="425"/>
  </r>
  <r>
    <x v="489"/>
    <s v="West"/>
    <s v="Arizona"/>
    <s v="Phoenix"/>
    <n v="625"/>
  </r>
  <r>
    <x v="489"/>
    <s v="West"/>
    <s v="Arizona"/>
    <s v="Phoenix"/>
    <n v="625"/>
  </r>
  <r>
    <x v="489"/>
    <s v="West"/>
    <s v="Arizona"/>
    <s v="Phoenix"/>
    <n v="425"/>
  </r>
  <r>
    <x v="489"/>
    <s v="West"/>
    <s v="Arizona"/>
    <s v="Phoenix"/>
    <n v="425"/>
  </r>
  <r>
    <x v="489"/>
    <s v="West"/>
    <s v="Arizona"/>
    <s v="Phoenix"/>
    <n v="350"/>
  </r>
  <r>
    <x v="489"/>
    <s v="West"/>
    <s v="Arizona"/>
    <s v="Phoenix"/>
    <n v="450"/>
  </r>
  <r>
    <x v="190"/>
    <s v="West"/>
    <s v="Arizona"/>
    <s v="Phoenix"/>
    <n v="475"/>
  </r>
  <r>
    <x v="190"/>
    <s v="West"/>
    <s v="Arizona"/>
    <s v="Phoenix"/>
    <n v="475"/>
  </r>
  <r>
    <x v="190"/>
    <s v="West"/>
    <s v="Arizona"/>
    <s v="Phoenix"/>
    <n v="475"/>
  </r>
  <r>
    <x v="190"/>
    <s v="West"/>
    <s v="Arizona"/>
    <s v="Phoenix"/>
    <n v="325"/>
  </r>
  <r>
    <x v="190"/>
    <s v="West"/>
    <s v="Arizona"/>
    <s v="Phoenix"/>
    <n v="275"/>
  </r>
  <r>
    <x v="190"/>
    <s v="West"/>
    <s v="Arizona"/>
    <s v="Phoenix"/>
    <n v="475"/>
  </r>
  <r>
    <x v="700"/>
    <s v="West"/>
    <s v="Arizona"/>
    <s v="Phoenix"/>
    <n v="525"/>
  </r>
  <r>
    <x v="700"/>
    <s v="West"/>
    <s v="Arizona"/>
    <s v="Phoenix"/>
    <n v="425"/>
  </r>
  <r>
    <x v="700"/>
    <s v="West"/>
    <s v="Arizona"/>
    <s v="Phoenix"/>
    <n v="425"/>
  </r>
  <r>
    <x v="700"/>
    <s v="West"/>
    <s v="New Mexico"/>
    <s v="Albuquerque"/>
    <n v="275"/>
  </r>
  <r>
    <x v="700"/>
    <s v="West"/>
    <s v="New Mexico"/>
    <s v="Albuquerque"/>
    <n v="200"/>
  </r>
  <r>
    <x v="700"/>
    <s v="West"/>
    <s v="New Mexico"/>
    <s v="Albuquerque"/>
    <n v="400"/>
  </r>
  <r>
    <x v="712"/>
    <s v="West"/>
    <s v="New Mexico"/>
    <s v="Albuquerque"/>
    <n v="550"/>
  </r>
  <r>
    <x v="712"/>
    <s v="West"/>
    <s v="New Mexico"/>
    <s v="Albuquerque"/>
    <n v="400"/>
  </r>
  <r>
    <x v="712"/>
    <s v="West"/>
    <s v="New Mexico"/>
    <s v="Albuquerque"/>
    <n v="400"/>
  </r>
  <r>
    <x v="712"/>
    <s v="West"/>
    <s v="New Mexico"/>
    <s v="Albuquerque"/>
    <n v="275"/>
  </r>
  <r>
    <x v="712"/>
    <s v="West"/>
    <s v="New Mexico"/>
    <s v="Albuquerque"/>
    <n v="175"/>
  </r>
  <r>
    <x v="712"/>
    <s v="West"/>
    <s v="New Mexico"/>
    <s v="Albuquerque"/>
    <n v="375"/>
  </r>
  <r>
    <x v="249"/>
    <s v="West"/>
    <s v="New Mexico"/>
    <s v="Albuquerque"/>
    <n v="550"/>
  </r>
  <r>
    <x v="249"/>
    <s v="West"/>
    <s v="New Mexico"/>
    <s v="Albuquerque"/>
    <n v="350"/>
  </r>
  <r>
    <x v="249"/>
    <s v="West"/>
    <s v="New Mexico"/>
    <s v="Albuquerque"/>
    <n v="400"/>
  </r>
  <r>
    <x v="249"/>
    <s v="West"/>
    <s v="New Mexico"/>
    <s v="Albuquerque"/>
    <n v="300"/>
  </r>
  <r>
    <x v="249"/>
    <s v="West"/>
    <s v="New Mexico"/>
    <s v="Albuquerque"/>
    <n v="200"/>
  </r>
  <r>
    <x v="249"/>
    <s v="West"/>
    <s v="New Mexico"/>
    <s v="Albuquerque"/>
    <n v="375"/>
  </r>
  <r>
    <x v="280"/>
    <s v="West"/>
    <s v="New Mexico"/>
    <s v="Albuquerque"/>
    <n v="575"/>
  </r>
  <r>
    <x v="280"/>
    <s v="West"/>
    <s v="New Mexico"/>
    <s v="Albuquerque"/>
    <n v="425"/>
  </r>
  <r>
    <x v="280"/>
    <s v="West"/>
    <s v="New Mexico"/>
    <s v="Albuquerque"/>
    <n v="450"/>
  </r>
  <r>
    <x v="280"/>
    <s v="West"/>
    <s v="New Mexico"/>
    <s v="Albuquerque"/>
    <n v="350"/>
  </r>
  <r>
    <x v="280"/>
    <s v="West"/>
    <s v="New Mexico"/>
    <s v="Albuquerque"/>
    <n v="250"/>
  </r>
  <r>
    <x v="280"/>
    <s v="West"/>
    <s v="New Mexico"/>
    <s v="Albuquerque"/>
    <n v="425"/>
  </r>
  <r>
    <x v="310"/>
    <s v="West"/>
    <s v="New Mexico"/>
    <s v="Albuquerque"/>
    <n v="700"/>
  </r>
  <r>
    <x v="310"/>
    <s v="West"/>
    <s v="New Mexico"/>
    <s v="Albuquerque"/>
    <n v="550"/>
  </r>
  <r>
    <x v="310"/>
    <s v="West"/>
    <s v="New Mexico"/>
    <s v="Albuquerque"/>
    <n v="550"/>
  </r>
  <r>
    <x v="310"/>
    <s v="West"/>
    <s v="New Mexico"/>
    <s v="Albuquerque"/>
    <n v="425"/>
  </r>
  <r>
    <x v="310"/>
    <s v="West"/>
    <s v="New Mexico"/>
    <s v="Albuquerque"/>
    <n v="300"/>
  </r>
  <r>
    <x v="310"/>
    <s v="West"/>
    <s v="New Mexico"/>
    <s v="Albuquerque"/>
    <n v="600"/>
  </r>
  <r>
    <x v="339"/>
    <s v="West"/>
    <s v="New Mexico"/>
    <s v="Albuquerque"/>
    <n v="750"/>
  </r>
  <r>
    <x v="339"/>
    <s v="West"/>
    <s v="New Mexico"/>
    <s v="Albuquerque"/>
    <n v="600"/>
  </r>
  <r>
    <x v="339"/>
    <s v="West"/>
    <s v="New Mexico"/>
    <s v="Albuquerque"/>
    <n v="550"/>
  </r>
  <r>
    <x v="339"/>
    <s v="West"/>
    <s v="New Mexico"/>
    <s v="Albuquerque"/>
    <n v="450"/>
  </r>
  <r>
    <x v="339"/>
    <s v="West"/>
    <s v="New Mexico"/>
    <s v="Albuquerque"/>
    <n v="500"/>
  </r>
  <r>
    <x v="339"/>
    <s v="West"/>
    <s v="New Mexico"/>
    <s v="Albuquerque"/>
    <n v="500"/>
  </r>
  <r>
    <x v="371"/>
    <s v="West"/>
    <s v="New Mexico"/>
    <s v="Albuquerque"/>
    <n v="700"/>
  </r>
  <r>
    <x v="371"/>
    <s v="West"/>
    <s v="New Mexico"/>
    <s v="Albuquerque"/>
    <n v="650"/>
  </r>
  <r>
    <x v="371"/>
    <s v="West"/>
    <s v="New Mexico"/>
    <s v="Albuquerque"/>
    <n v="525"/>
  </r>
  <r>
    <x v="371"/>
    <s v="West"/>
    <s v="New Mexico"/>
    <s v="Albuquerque"/>
    <n v="475"/>
  </r>
  <r>
    <x v="371"/>
    <s v="West"/>
    <s v="New Mexico"/>
    <s v="Albuquerque"/>
    <n v="475"/>
  </r>
  <r>
    <x v="371"/>
    <s v="West"/>
    <s v="New Mexico"/>
    <s v="Albuquerque"/>
    <n v="450"/>
  </r>
  <r>
    <x v="403"/>
    <s v="West"/>
    <s v="New Mexico"/>
    <s v="Albuquerque"/>
    <n v="625"/>
  </r>
  <r>
    <x v="403"/>
    <s v="West"/>
    <s v="New Mexico"/>
    <s v="Albuquerque"/>
    <n v="625"/>
  </r>
  <r>
    <x v="403"/>
    <s v="West"/>
    <s v="New Mexico"/>
    <s v="Albuquerque"/>
    <n v="475"/>
  </r>
  <r>
    <x v="403"/>
    <s v="West"/>
    <s v="New Mexico"/>
    <s v="Albuquerque"/>
    <n v="425"/>
  </r>
  <r>
    <x v="403"/>
    <s v="West"/>
    <s v="New Mexico"/>
    <s v="Albuquerque"/>
    <n v="425"/>
  </r>
  <r>
    <x v="403"/>
    <s v="West"/>
    <s v="New Mexico"/>
    <s v="Albuquerque"/>
    <n v="475"/>
  </r>
  <r>
    <x v="432"/>
    <s v="West"/>
    <s v="New Mexico"/>
    <s v="Albuquerque"/>
    <n v="550"/>
  </r>
  <r>
    <x v="432"/>
    <s v="West"/>
    <s v="New Mexico"/>
    <s v="Albuquerque"/>
    <n v="550"/>
  </r>
  <r>
    <x v="432"/>
    <s v="West"/>
    <s v="New Mexico"/>
    <s v="Albuquerque"/>
    <n v="375"/>
  </r>
  <r>
    <x v="432"/>
    <s v="West"/>
    <s v="New Mexico"/>
    <s v="Albuquerque"/>
    <n v="350"/>
  </r>
  <r>
    <x v="432"/>
    <s v="West"/>
    <s v="New Mexico"/>
    <s v="Albuquerque"/>
    <n v="325"/>
  </r>
  <r>
    <x v="432"/>
    <s v="West"/>
    <s v="New Mexico"/>
    <s v="Albuquerque"/>
    <n v="375"/>
  </r>
  <r>
    <x v="463"/>
    <s v="West"/>
    <s v="New Mexico"/>
    <s v="Albuquerque"/>
    <n v="550"/>
  </r>
  <r>
    <x v="463"/>
    <s v="West"/>
    <s v="New Mexico"/>
    <s v="Albuquerque"/>
    <n v="600"/>
  </r>
  <r>
    <x v="463"/>
    <s v="West"/>
    <s v="New Mexico"/>
    <s v="Albuquerque"/>
    <n v="450"/>
  </r>
  <r>
    <x v="463"/>
    <s v="West"/>
    <s v="New Mexico"/>
    <s v="Albuquerque"/>
    <n v="425"/>
  </r>
  <r>
    <x v="463"/>
    <s v="West"/>
    <s v="New Mexico"/>
    <s v="Albuquerque"/>
    <n v="375"/>
  </r>
  <r>
    <x v="463"/>
    <s v="West"/>
    <s v="New Mexico"/>
    <s v="Albuquerque"/>
    <n v="500"/>
  </r>
  <r>
    <x v="492"/>
    <s v="West"/>
    <s v="New Mexico"/>
    <s v="Albuquerque"/>
    <n v="700"/>
  </r>
  <r>
    <x v="492"/>
    <s v="West"/>
    <s v="New Mexico"/>
    <s v="Albuquerque"/>
    <n v="700"/>
  </r>
  <r>
    <x v="492"/>
    <s v="West"/>
    <s v="New Mexico"/>
    <s v="Albuquerque"/>
    <n v="500"/>
  </r>
  <r>
    <x v="492"/>
    <s v="West"/>
    <s v="New Mexico"/>
    <s v="Albuquerque"/>
    <n v="500"/>
  </r>
  <r>
    <x v="492"/>
    <s v="West"/>
    <s v="New Mexico"/>
    <s v="Albuquerque"/>
    <n v="425"/>
  </r>
  <r>
    <x v="492"/>
    <s v="West"/>
    <s v="New Mexico"/>
    <s v="Albuquerque"/>
    <n v="525"/>
  </r>
  <r>
    <x v="177"/>
    <s v="West"/>
    <s v="New Mexico"/>
    <s v="Albuquerque"/>
    <n v="450"/>
  </r>
  <r>
    <x v="177"/>
    <s v="West"/>
    <s v="New Mexico"/>
    <s v="Albuquerque"/>
    <n v="450"/>
  </r>
  <r>
    <x v="177"/>
    <s v="West"/>
    <s v="New Mexico"/>
    <s v="Albuquerque"/>
    <n v="450"/>
  </r>
  <r>
    <x v="177"/>
    <s v="West"/>
    <s v="New Mexico"/>
    <s v="Albuquerque"/>
    <n v="300"/>
  </r>
  <r>
    <x v="177"/>
    <s v="West"/>
    <s v="New Mexico"/>
    <s v="Albuquerque"/>
    <n v="250"/>
  </r>
  <r>
    <x v="177"/>
    <s v="West"/>
    <s v="New Mexico"/>
    <s v="Albuquerque"/>
    <n v="450"/>
  </r>
  <r>
    <x v="208"/>
    <s v="West"/>
    <s v="New Mexico"/>
    <s v="Albuquerque"/>
    <n v="500"/>
  </r>
  <r>
    <x v="208"/>
    <s v="West"/>
    <s v="New Mexico"/>
    <s v="Albuquerque"/>
    <n v="400"/>
  </r>
  <r>
    <x v="208"/>
    <s v="West"/>
    <s v="New Mexico"/>
    <s v="Albuquerque"/>
    <n v="400"/>
  </r>
  <r>
    <x v="208"/>
    <s v="Southeast"/>
    <s v="Georgia"/>
    <s v="Atlanta"/>
    <n v="250"/>
  </r>
  <r>
    <x v="208"/>
    <s v="Southeast"/>
    <s v="Georgia"/>
    <s v="Atlanta"/>
    <n v="175"/>
  </r>
  <r>
    <x v="208"/>
    <s v="Southeast"/>
    <s v="Georgia"/>
    <s v="Atlanta"/>
    <n v="375"/>
  </r>
  <r>
    <x v="217"/>
    <s v="Southeast"/>
    <s v="Georgia"/>
    <s v="Atlanta"/>
    <n v="525"/>
  </r>
  <r>
    <x v="217"/>
    <s v="Southeast"/>
    <s v="Georgia"/>
    <s v="Atlanta"/>
    <n v="375"/>
  </r>
  <r>
    <x v="217"/>
    <s v="Southeast"/>
    <s v="Georgia"/>
    <s v="Atlanta"/>
    <n v="375"/>
  </r>
  <r>
    <x v="217"/>
    <s v="Southeast"/>
    <s v="Georgia"/>
    <s v="Atlanta"/>
    <n v="250"/>
  </r>
  <r>
    <x v="217"/>
    <s v="Southeast"/>
    <s v="Georgia"/>
    <s v="Atlanta"/>
    <n v="150"/>
  </r>
  <r>
    <x v="217"/>
    <s v="Southeast"/>
    <s v="Georgia"/>
    <s v="Atlanta"/>
    <n v="350"/>
  </r>
  <r>
    <x v="236"/>
    <s v="Southeast"/>
    <s v="Georgia"/>
    <s v="Atlanta"/>
    <n v="525"/>
  </r>
  <r>
    <x v="236"/>
    <s v="Southeast"/>
    <s v="Georgia"/>
    <s v="Atlanta"/>
    <n v="325"/>
  </r>
  <r>
    <x v="236"/>
    <s v="Southeast"/>
    <s v="Georgia"/>
    <s v="Atlanta"/>
    <n v="375"/>
  </r>
  <r>
    <x v="236"/>
    <s v="Southeast"/>
    <s v="Georgia"/>
    <s v="Atlanta"/>
    <n v="275"/>
  </r>
  <r>
    <x v="236"/>
    <s v="Southeast"/>
    <s v="Georgia"/>
    <s v="Atlanta"/>
    <n v="175"/>
  </r>
  <r>
    <x v="236"/>
    <s v="Southeast"/>
    <s v="Georgia"/>
    <s v="Atlanta"/>
    <n v="350"/>
  </r>
  <r>
    <x v="267"/>
    <s v="Southeast"/>
    <s v="Georgia"/>
    <s v="Atlanta"/>
    <n v="550"/>
  </r>
  <r>
    <x v="267"/>
    <s v="Southeast"/>
    <s v="Georgia"/>
    <s v="Atlanta"/>
    <n v="400"/>
  </r>
  <r>
    <x v="267"/>
    <s v="Southeast"/>
    <s v="Georgia"/>
    <s v="Atlanta"/>
    <n v="425"/>
  </r>
  <r>
    <x v="267"/>
    <s v="Southeast"/>
    <s v="Georgia"/>
    <s v="Atlanta"/>
    <n v="325"/>
  </r>
  <r>
    <x v="267"/>
    <s v="Southeast"/>
    <s v="Georgia"/>
    <s v="Atlanta"/>
    <n v="225"/>
  </r>
  <r>
    <x v="267"/>
    <s v="Southeast"/>
    <s v="Georgia"/>
    <s v="Atlanta"/>
    <n v="400"/>
  </r>
  <r>
    <x v="297"/>
    <s v="Southeast"/>
    <s v="Georgia"/>
    <s v="Atlanta"/>
    <n v="675"/>
  </r>
  <r>
    <x v="297"/>
    <s v="Southeast"/>
    <s v="Georgia"/>
    <s v="Atlanta"/>
    <n v="525"/>
  </r>
  <r>
    <x v="297"/>
    <s v="Southeast"/>
    <s v="Georgia"/>
    <s v="Atlanta"/>
    <n v="525"/>
  </r>
  <r>
    <x v="297"/>
    <s v="Southeast"/>
    <s v="Georgia"/>
    <s v="Atlanta"/>
    <n v="400"/>
  </r>
  <r>
    <x v="297"/>
    <s v="Southeast"/>
    <s v="Georgia"/>
    <s v="Atlanta"/>
    <n v="275"/>
  </r>
  <r>
    <x v="297"/>
    <s v="Southeast"/>
    <s v="Georgia"/>
    <s v="Atlanta"/>
    <n v="575"/>
  </r>
  <r>
    <x v="326"/>
    <s v="Southeast"/>
    <s v="Georgia"/>
    <s v="Atlanta"/>
    <n v="725"/>
  </r>
  <r>
    <x v="326"/>
    <s v="Southeast"/>
    <s v="Georgia"/>
    <s v="Atlanta"/>
    <n v="575"/>
  </r>
  <r>
    <x v="326"/>
    <s v="Southeast"/>
    <s v="Georgia"/>
    <s v="Atlanta"/>
    <n v="525"/>
  </r>
  <r>
    <x v="326"/>
    <s v="Southeast"/>
    <s v="Georgia"/>
    <s v="Atlanta"/>
    <n v="425"/>
  </r>
  <r>
    <x v="326"/>
    <s v="Southeast"/>
    <s v="Georgia"/>
    <s v="Atlanta"/>
    <n v="475"/>
  </r>
  <r>
    <x v="326"/>
    <s v="Southeast"/>
    <s v="Georgia"/>
    <s v="Atlanta"/>
    <n v="475"/>
  </r>
  <r>
    <x v="358"/>
    <s v="Southeast"/>
    <s v="Georgia"/>
    <s v="Atlanta"/>
    <n v="675"/>
  </r>
  <r>
    <x v="358"/>
    <s v="Southeast"/>
    <s v="Georgia"/>
    <s v="Atlanta"/>
    <n v="625"/>
  </r>
  <r>
    <x v="358"/>
    <s v="Southeast"/>
    <s v="Georgia"/>
    <s v="Atlanta"/>
    <n v="500"/>
  </r>
  <r>
    <x v="358"/>
    <s v="Southeast"/>
    <s v="Georgia"/>
    <s v="Atlanta"/>
    <n v="450"/>
  </r>
  <r>
    <x v="358"/>
    <s v="Southeast"/>
    <s v="Georgia"/>
    <s v="Atlanta"/>
    <n v="450"/>
  </r>
  <r>
    <x v="358"/>
    <s v="Southeast"/>
    <s v="Georgia"/>
    <s v="Atlanta"/>
    <n v="425"/>
  </r>
  <r>
    <x v="390"/>
    <s v="Southeast"/>
    <s v="Georgia"/>
    <s v="Atlanta"/>
    <n v="600"/>
  </r>
  <r>
    <x v="390"/>
    <s v="Southeast"/>
    <s v="Georgia"/>
    <s v="Atlanta"/>
    <n v="600"/>
  </r>
  <r>
    <x v="390"/>
    <s v="Southeast"/>
    <s v="Georgia"/>
    <s v="Atlanta"/>
    <n v="450"/>
  </r>
  <r>
    <x v="390"/>
    <s v="Southeast"/>
    <s v="Georgia"/>
    <s v="Atlanta"/>
    <n v="400"/>
  </r>
  <r>
    <x v="390"/>
    <s v="Southeast"/>
    <s v="Georgia"/>
    <s v="Atlanta"/>
    <n v="400"/>
  </r>
  <r>
    <x v="390"/>
    <s v="Southeast"/>
    <s v="Georgia"/>
    <s v="Atlanta"/>
    <n v="450"/>
  </r>
  <r>
    <x v="419"/>
    <s v="Southeast"/>
    <s v="Georgia"/>
    <s v="Atlanta"/>
    <n v="525"/>
  </r>
  <r>
    <x v="419"/>
    <s v="Southeast"/>
    <s v="Georgia"/>
    <s v="Atlanta"/>
    <n v="525"/>
  </r>
  <r>
    <x v="419"/>
    <s v="Southeast"/>
    <s v="Georgia"/>
    <s v="Atlanta"/>
    <n v="350"/>
  </r>
  <r>
    <x v="419"/>
    <s v="Southeast"/>
    <s v="Georgia"/>
    <s v="Atlanta"/>
    <n v="325"/>
  </r>
  <r>
    <x v="419"/>
    <s v="Southeast"/>
    <s v="Georgia"/>
    <s v="Atlanta"/>
    <n v="300"/>
  </r>
  <r>
    <x v="419"/>
    <s v="Southeast"/>
    <s v="Georgia"/>
    <s v="Atlanta"/>
    <n v="350"/>
  </r>
  <r>
    <x v="450"/>
    <s v="Southeast"/>
    <s v="Georgia"/>
    <s v="Atlanta"/>
    <n v="525"/>
  </r>
  <r>
    <x v="450"/>
    <s v="Southeast"/>
    <s v="Georgia"/>
    <s v="Atlanta"/>
    <n v="575"/>
  </r>
  <r>
    <x v="450"/>
    <s v="Southeast"/>
    <s v="Georgia"/>
    <s v="Atlanta"/>
    <n v="425"/>
  </r>
  <r>
    <x v="450"/>
    <s v="Southeast"/>
    <s v="Georgia"/>
    <s v="Atlanta"/>
    <n v="400"/>
  </r>
  <r>
    <x v="450"/>
    <s v="Southeast"/>
    <s v="Georgia"/>
    <s v="Atlanta"/>
    <n v="350"/>
  </r>
  <r>
    <x v="450"/>
    <s v="Southeast"/>
    <s v="Georgia"/>
    <s v="Atlanta"/>
    <n v="475"/>
  </r>
  <r>
    <x v="479"/>
    <s v="Southeast"/>
    <s v="Georgia"/>
    <s v="Atlanta"/>
    <n v="675"/>
  </r>
  <r>
    <x v="479"/>
    <s v="Southeast"/>
    <s v="Georgia"/>
    <s v="Atlanta"/>
    <n v="675"/>
  </r>
  <r>
    <x v="479"/>
    <s v="Southeast"/>
    <s v="Georgia"/>
    <s v="Atlanta"/>
    <n v="475"/>
  </r>
  <r>
    <x v="479"/>
    <s v="Southeast"/>
    <s v="Georgia"/>
    <s v="Atlanta"/>
    <n v="475"/>
  </r>
  <r>
    <x v="479"/>
    <s v="Southeast"/>
    <s v="Georgia"/>
    <s v="Atlanta"/>
    <n v="400"/>
  </r>
  <r>
    <x v="479"/>
    <s v="Southeast"/>
    <s v="Georgia"/>
    <s v="Atlanta"/>
    <n v="500"/>
  </r>
  <r>
    <x v="173"/>
    <s v="Southeast"/>
    <s v="Georgia"/>
    <s v="Atlanta"/>
    <n v="1025"/>
  </r>
  <r>
    <x v="173"/>
    <s v="Southeast"/>
    <s v="Georgia"/>
    <s v="Atlanta"/>
    <n v="825"/>
  </r>
  <r>
    <x v="173"/>
    <s v="Southeast"/>
    <s v="Georgia"/>
    <s v="Atlanta"/>
    <n v="825"/>
  </r>
  <r>
    <x v="173"/>
    <s v="Southeast"/>
    <s v="Georgia"/>
    <s v="Atlanta"/>
    <n v="675"/>
  </r>
  <r>
    <x v="173"/>
    <s v="Southeast"/>
    <s v="Georgia"/>
    <s v="Atlanta"/>
    <n v="725"/>
  </r>
  <r>
    <x v="173"/>
    <s v="Southeast"/>
    <s v="Georgia"/>
    <s v="Atlanta"/>
    <n v="825"/>
  </r>
  <r>
    <x v="202"/>
    <s v="Southeast"/>
    <s v="Georgia"/>
    <s v="Atlanta"/>
    <n v="1075"/>
  </r>
  <r>
    <x v="202"/>
    <s v="Southeast"/>
    <s v="Georgia"/>
    <s v="Atlanta"/>
    <n v="725"/>
  </r>
  <r>
    <x v="202"/>
    <s v="Southeast"/>
    <s v="Georgia"/>
    <s v="Atlanta"/>
    <n v="775"/>
  </r>
  <r>
    <x v="202"/>
    <s v="Southeast"/>
    <s v="South Carolina"/>
    <s v="Charleston"/>
    <n v="625"/>
  </r>
  <r>
    <x v="202"/>
    <s v="Southeast"/>
    <s v="South Carolina"/>
    <s v="Charleston"/>
    <n v="700"/>
  </r>
  <r>
    <x v="202"/>
    <s v="Southeast"/>
    <s v="South Carolina"/>
    <s v="Charleston"/>
    <n v="800"/>
  </r>
  <r>
    <x v="707"/>
    <s v="Southeast"/>
    <s v="South Carolina"/>
    <s v="Charleston"/>
    <n v="1020"/>
  </r>
  <r>
    <x v="707"/>
    <s v="Southeast"/>
    <s v="South Carolina"/>
    <s v="Charleston"/>
    <n v="700"/>
  </r>
  <r>
    <x v="707"/>
    <s v="Southeast"/>
    <s v="South Carolina"/>
    <s v="Charleston"/>
    <n v="725"/>
  </r>
  <r>
    <x v="707"/>
    <s v="Southeast"/>
    <s v="South Carolina"/>
    <s v="Charleston"/>
    <n v="575"/>
  </r>
  <r>
    <x v="707"/>
    <s v="Southeast"/>
    <s v="South Carolina"/>
    <s v="Charleston"/>
    <n v="625"/>
  </r>
  <r>
    <x v="707"/>
    <s v="Southeast"/>
    <s v="South Carolina"/>
    <s v="Charleston"/>
    <n v="725"/>
  </r>
  <r>
    <x v="229"/>
    <s v="Southeast"/>
    <s v="South Carolina"/>
    <s v="Charleston"/>
    <n v="975"/>
  </r>
  <r>
    <x v="229"/>
    <s v="Southeast"/>
    <s v="South Carolina"/>
    <s v="Charleston"/>
    <n v="675"/>
  </r>
  <r>
    <x v="229"/>
    <s v="Southeast"/>
    <s v="South Carolina"/>
    <s v="Charleston"/>
    <n v="675"/>
  </r>
  <r>
    <x v="229"/>
    <s v="Southeast"/>
    <s v="South Carolina"/>
    <s v="Charleston"/>
    <n v="600"/>
  </r>
  <r>
    <x v="229"/>
    <s v="Southeast"/>
    <s v="South Carolina"/>
    <s v="Charleston"/>
    <n v="625"/>
  </r>
  <r>
    <x v="229"/>
    <s v="Southeast"/>
    <s v="South Carolina"/>
    <s v="Charleston"/>
    <n v="775"/>
  </r>
  <r>
    <x v="258"/>
    <s v="Southeast"/>
    <s v="South Carolina"/>
    <s v="Charleston"/>
    <n v="1045"/>
  </r>
  <r>
    <x v="258"/>
    <s v="Southeast"/>
    <s v="South Carolina"/>
    <s v="Charleston"/>
    <n v="750"/>
  </r>
  <r>
    <x v="258"/>
    <s v="Southeast"/>
    <s v="South Carolina"/>
    <s v="Charleston"/>
    <n v="725"/>
  </r>
  <r>
    <x v="258"/>
    <s v="Southeast"/>
    <s v="South Carolina"/>
    <s v="Charleston"/>
    <n v="675"/>
  </r>
  <r>
    <x v="258"/>
    <s v="Southeast"/>
    <s v="South Carolina"/>
    <s v="Charleston"/>
    <n v="700"/>
  </r>
  <r>
    <x v="258"/>
    <s v="Southeast"/>
    <s v="South Carolina"/>
    <s v="Charleston"/>
    <n v="800"/>
  </r>
  <r>
    <x v="291"/>
    <s v="Southeast"/>
    <s v="South Carolina"/>
    <s v="Charleston"/>
    <n v="1050"/>
  </r>
  <r>
    <x v="291"/>
    <s v="Southeast"/>
    <s v="South Carolina"/>
    <s v="Charleston"/>
    <n v="800"/>
  </r>
  <r>
    <x v="291"/>
    <s v="Southeast"/>
    <s v="South Carolina"/>
    <s v="Charleston"/>
    <n v="775"/>
  </r>
  <r>
    <x v="291"/>
    <s v="Southeast"/>
    <s v="South Carolina"/>
    <s v="Charleston"/>
    <n v="750"/>
  </r>
  <r>
    <x v="291"/>
    <s v="Southeast"/>
    <s v="South Carolina"/>
    <s v="Charleston"/>
    <n v="750"/>
  </r>
  <r>
    <x v="291"/>
    <s v="Southeast"/>
    <s v="South Carolina"/>
    <s v="Charleston"/>
    <n v="925"/>
  </r>
  <r>
    <x v="319"/>
    <s v="Southeast"/>
    <s v="South Carolina"/>
    <s v="Charleston"/>
    <n v="1150"/>
  </r>
  <r>
    <x v="319"/>
    <s v="Southeast"/>
    <s v="South Carolina"/>
    <s v="Charleston"/>
    <n v="900"/>
  </r>
  <r>
    <x v="319"/>
    <s v="Southeast"/>
    <s v="South Carolina"/>
    <s v="Charleston"/>
    <n v="825"/>
  </r>
  <r>
    <x v="319"/>
    <s v="Southeast"/>
    <s v="South Carolina"/>
    <s v="Charleston"/>
    <n v="775"/>
  </r>
  <r>
    <x v="319"/>
    <s v="Southeast"/>
    <s v="South Carolina"/>
    <s v="Charleston"/>
    <n v="800"/>
  </r>
  <r>
    <x v="319"/>
    <s v="Southeast"/>
    <s v="South Carolina"/>
    <s v="Charleston"/>
    <n v="975"/>
  </r>
  <r>
    <x v="351"/>
    <s v="Southeast"/>
    <s v="South Carolina"/>
    <s v="Charleston"/>
    <n v="1125"/>
  </r>
  <r>
    <x v="351"/>
    <s v="Southeast"/>
    <s v="South Carolina"/>
    <s v="Charleston"/>
    <n v="900"/>
  </r>
  <r>
    <x v="351"/>
    <s v="Southeast"/>
    <s v="South Carolina"/>
    <s v="Charleston"/>
    <n v="825"/>
  </r>
  <r>
    <x v="351"/>
    <s v="Southeast"/>
    <s v="South Carolina"/>
    <s v="Charleston"/>
    <n v="775"/>
  </r>
  <r>
    <x v="351"/>
    <s v="Southeast"/>
    <s v="South Carolina"/>
    <s v="Charleston"/>
    <n v="750"/>
  </r>
  <r>
    <x v="351"/>
    <s v="Southeast"/>
    <s v="South Carolina"/>
    <s v="Charleston"/>
    <n v="925"/>
  </r>
  <r>
    <x v="381"/>
    <s v="Southeast"/>
    <s v="South Carolina"/>
    <s v="Charleston"/>
    <n v="1025"/>
  </r>
  <r>
    <x v="381"/>
    <s v="Southeast"/>
    <s v="South Carolina"/>
    <s v="Charleston"/>
    <n v="825"/>
  </r>
  <r>
    <x v="381"/>
    <s v="Southeast"/>
    <s v="South Carolina"/>
    <s v="Charleston"/>
    <n v="725"/>
  </r>
  <r>
    <x v="381"/>
    <s v="Southeast"/>
    <s v="South Carolina"/>
    <s v="Charleston"/>
    <n v="700"/>
  </r>
  <r>
    <x v="381"/>
    <s v="Southeast"/>
    <s v="South Carolina"/>
    <s v="Charleston"/>
    <n v="700"/>
  </r>
  <r>
    <x v="381"/>
    <s v="Southeast"/>
    <s v="South Carolina"/>
    <s v="Charleston"/>
    <n v="800"/>
  </r>
  <r>
    <x v="413"/>
    <s v="Southeast"/>
    <s v="South Carolina"/>
    <s v="Charleston"/>
    <n v="975"/>
  </r>
  <r>
    <x v="413"/>
    <s v="Southeast"/>
    <s v="South Carolina"/>
    <s v="Charleston"/>
    <n v="800"/>
  </r>
  <r>
    <x v="413"/>
    <s v="Southeast"/>
    <s v="South Carolina"/>
    <s v="Charleston"/>
    <n v="675"/>
  </r>
  <r>
    <x v="413"/>
    <s v="Southeast"/>
    <s v="South Carolina"/>
    <s v="Charleston"/>
    <n v="650"/>
  </r>
  <r>
    <x v="413"/>
    <s v="Southeast"/>
    <s v="South Carolina"/>
    <s v="Charleston"/>
    <n v="650"/>
  </r>
  <r>
    <x v="413"/>
    <s v="Southeast"/>
    <s v="South Carolina"/>
    <s v="Charleston"/>
    <n v="775"/>
  </r>
  <r>
    <x v="443"/>
    <s v="Southeast"/>
    <s v="South Carolina"/>
    <s v="Charleston"/>
    <n v="925"/>
  </r>
  <r>
    <x v="443"/>
    <s v="Southeast"/>
    <s v="South Carolina"/>
    <s v="Charleston"/>
    <n v="750"/>
  </r>
  <r>
    <x v="443"/>
    <s v="Southeast"/>
    <s v="South Carolina"/>
    <s v="Charleston"/>
    <n v="695"/>
  </r>
  <r>
    <x v="443"/>
    <s v="Southeast"/>
    <s v="South Carolina"/>
    <s v="Charleston"/>
    <n v="750"/>
  </r>
  <r>
    <x v="443"/>
    <s v="Southeast"/>
    <s v="South Carolina"/>
    <s v="Charleston"/>
    <n v="725"/>
  </r>
  <r>
    <x v="443"/>
    <s v="Southeast"/>
    <s v="South Carolina"/>
    <s v="Charleston"/>
    <n v="825"/>
  </r>
  <r>
    <x v="472"/>
    <s v="Southeast"/>
    <s v="South Carolina"/>
    <s v="Charleston"/>
    <n v="1075"/>
  </r>
  <r>
    <x v="472"/>
    <s v="Southeast"/>
    <s v="South Carolina"/>
    <s v="Charleston"/>
    <n v="875"/>
  </r>
  <r>
    <x v="472"/>
    <s v="Southeast"/>
    <s v="South Carolina"/>
    <s v="Charleston"/>
    <n v="825"/>
  </r>
  <r>
    <x v="472"/>
    <s v="Southeast"/>
    <s v="South Carolina"/>
    <s v="Charleston"/>
    <n v="775"/>
  </r>
  <r>
    <x v="472"/>
    <s v="Southeast"/>
    <s v="South Carolina"/>
    <s v="Charleston"/>
    <n v="775"/>
  </r>
  <r>
    <x v="472"/>
    <s v="Southeast"/>
    <s v="South Carolina"/>
    <s v="Charleston"/>
    <n v="875"/>
  </r>
  <r>
    <x v="170"/>
    <s v="Southeast"/>
    <s v="South Carolina"/>
    <s v="Charleston"/>
    <n v="925"/>
  </r>
  <r>
    <x v="170"/>
    <s v="Southeast"/>
    <s v="South Carolina"/>
    <s v="Charleston"/>
    <n v="725"/>
  </r>
  <r>
    <x v="170"/>
    <s v="Southeast"/>
    <s v="South Carolina"/>
    <s v="Charleston"/>
    <n v="725"/>
  </r>
  <r>
    <x v="170"/>
    <s v="Southeast"/>
    <s v="South Carolina"/>
    <s v="Charleston"/>
    <n v="575"/>
  </r>
  <r>
    <x v="170"/>
    <s v="Southeast"/>
    <s v="South Carolina"/>
    <s v="Charleston"/>
    <n v="625"/>
  </r>
  <r>
    <x v="170"/>
    <s v="Southeast"/>
    <s v="South Carolina"/>
    <s v="Charleston"/>
    <n v="725"/>
  </r>
  <r>
    <x v="199"/>
    <s v="Southeast"/>
    <s v="South Carolina"/>
    <s v="Charleston"/>
    <n v="975"/>
  </r>
  <r>
    <x v="199"/>
    <s v="Southeast"/>
    <s v="South Carolina"/>
    <s v="Charleston"/>
    <n v="625"/>
  </r>
  <r>
    <x v="199"/>
    <s v="Southeast"/>
    <s v="South Carolina"/>
    <s v="Charleston"/>
    <n v="675"/>
  </r>
  <r>
    <x v="199"/>
    <s v="Southeast"/>
    <s v="North Carolina"/>
    <s v="Charlotte"/>
    <n v="525"/>
  </r>
  <r>
    <x v="199"/>
    <s v="Southeast"/>
    <s v="North Carolina"/>
    <s v="Charlotte"/>
    <n v="600"/>
  </r>
  <r>
    <x v="199"/>
    <s v="Southeast"/>
    <s v="North Carolina"/>
    <s v="Charlotte"/>
    <n v="700"/>
  </r>
  <r>
    <x v="704"/>
    <s v="Southeast"/>
    <s v="North Carolina"/>
    <s v="Charlotte"/>
    <n v="920"/>
  </r>
  <r>
    <x v="704"/>
    <s v="Southeast"/>
    <s v="North Carolina"/>
    <s v="Charlotte"/>
    <n v="600"/>
  </r>
  <r>
    <x v="704"/>
    <s v="Southeast"/>
    <s v="North Carolina"/>
    <s v="Charlotte"/>
    <n v="625"/>
  </r>
  <r>
    <x v="704"/>
    <s v="Southeast"/>
    <s v="North Carolina"/>
    <s v="Charlotte"/>
    <n v="475"/>
  </r>
  <r>
    <x v="704"/>
    <s v="Southeast"/>
    <s v="North Carolina"/>
    <s v="Charlotte"/>
    <n v="525"/>
  </r>
  <r>
    <x v="704"/>
    <s v="Southeast"/>
    <s v="North Carolina"/>
    <s v="Charlotte"/>
    <n v="625"/>
  </r>
  <r>
    <x v="721"/>
    <s v="Southeast"/>
    <s v="North Carolina"/>
    <s v="Charlotte"/>
    <n v="875"/>
  </r>
  <r>
    <x v="721"/>
    <s v="Southeast"/>
    <s v="North Carolina"/>
    <s v="Charlotte"/>
    <n v="575"/>
  </r>
  <r>
    <x v="721"/>
    <s v="Southeast"/>
    <s v="North Carolina"/>
    <s v="Charlotte"/>
    <n v="575"/>
  </r>
  <r>
    <x v="721"/>
    <s v="Southeast"/>
    <s v="North Carolina"/>
    <s v="Charlotte"/>
    <n v="500"/>
  </r>
  <r>
    <x v="721"/>
    <s v="Southeast"/>
    <s v="North Carolina"/>
    <s v="Charlotte"/>
    <n v="525"/>
  </r>
  <r>
    <x v="721"/>
    <s v="Southeast"/>
    <s v="North Carolina"/>
    <s v="Charlotte"/>
    <n v="675"/>
  </r>
  <r>
    <x v="255"/>
    <s v="Southeast"/>
    <s v="North Carolina"/>
    <s v="Charlotte"/>
    <n v="945"/>
  </r>
  <r>
    <x v="255"/>
    <s v="Southeast"/>
    <s v="North Carolina"/>
    <s v="Charlotte"/>
    <n v="650"/>
  </r>
  <r>
    <x v="255"/>
    <s v="Southeast"/>
    <s v="North Carolina"/>
    <s v="Charlotte"/>
    <n v="625"/>
  </r>
  <r>
    <x v="255"/>
    <s v="Southeast"/>
    <s v="North Carolina"/>
    <s v="Charlotte"/>
    <n v="575"/>
  </r>
  <r>
    <x v="255"/>
    <s v="Southeast"/>
    <s v="North Carolina"/>
    <s v="Charlotte"/>
    <n v="600"/>
  </r>
  <r>
    <x v="255"/>
    <s v="Southeast"/>
    <s v="North Carolina"/>
    <s v="Charlotte"/>
    <n v="700"/>
  </r>
  <r>
    <x v="288"/>
    <s v="Southeast"/>
    <s v="North Carolina"/>
    <s v="Charlotte"/>
    <n v="950"/>
  </r>
  <r>
    <x v="288"/>
    <s v="Southeast"/>
    <s v="North Carolina"/>
    <s v="Charlotte"/>
    <n v="700"/>
  </r>
  <r>
    <x v="288"/>
    <s v="Southeast"/>
    <s v="North Carolina"/>
    <s v="Charlotte"/>
    <n v="675"/>
  </r>
  <r>
    <x v="288"/>
    <s v="Southeast"/>
    <s v="North Carolina"/>
    <s v="Charlotte"/>
    <n v="650"/>
  </r>
  <r>
    <x v="288"/>
    <s v="Southeast"/>
    <s v="North Carolina"/>
    <s v="Charlotte"/>
    <n v="650"/>
  </r>
  <r>
    <x v="288"/>
    <s v="Southeast"/>
    <s v="North Carolina"/>
    <s v="Charlotte"/>
    <n v="825"/>
  </r>
  <r>
    <x v="316"/>
    <s v="Southeast"/>
    <s v="North Carolina"/>
    <s v="Charlotte"/>
    <n v="1050"/>
  </r>
  <r>
    <x v="316"/>
    <s v="Southeast"/>
    <s v="North Carolina"/>
    <s v="Charlotte"/>
    <n v="800"/>
  </r>
  <r>
    <x v="316"/>
    <s v="Southeast"/>
    <s v="North Carolina"/>
    <s v="Charlotte"/>
    <n v="725"/>
  </r>
  <r>
    <x v="316"/>
    <s v="Southeast"/>
    <s v="North Carolina"/>
    <s v="Charlotte"/>
    <n v="675"/>
  </r>
  <r>
    <x v="316"/>
    <s v="Southeast"/>
    <s v="North Carolina"/>
    <s v="Charlotte"/>
    <n v="700"/>
  </r>
  <r>
    <x v="316"/>
    <s v="Southeast"/>
    <s v="North Carolina"/>
    <s v="Charlotte"/>
    <n v="875"/>
  </r>
  <r>
    <x v="348"/>
    <s v="Southeast"/>
    <s v="North Carolina"/>
    <s v="Charlotte"/>
    <n v="1025"/>
  </r>
  <r>
    <x v="348"/>
    <s v="Southeast"/>
    <s v="North Carolina"/>
    <s v="Charlotte"/>
    <n v="800"/>
  </r>
  <r>
    <x v="348"/>
    <s v="Southeast"/>
    <s v="North Carolina"/>
    <s v="Charlotte"/>
    <n v="725"/>
  </r>
  <r>
    <x v="348"/>
    <s v="Southeast"/>
    <s v="North Carolina"/>
    <s v="Charlotte"/>
    <n v="675"/>
  </r>
  <r>
    <x v="348"/>
    <s v="Southeast"/>
    <s v="North Carolina"/>
    <s v="Charlotte"/>
    <n v="650"/>
  </r>
  <r>
    <x v="348"/>
    <s v="Southeast"/>
    <s v="North Carolina"/>
    <s v="Charlotte"/>
    <n v="825"/>
  </r>
  <r>
    <x v="378"/>
    <s v="Southeast"/>
    <s v="North Carolina"/>
    <s v="Charlotte"/>
    <n v="925"/>
  </r>
  <r>
    <x v="378"/>
    <s v="Southeast"/>
    <s v="North Carolina"/>
    <s v="Charlotte"/>
    <n v="725"/>
  </r>
  <r>
    <x v="378"/>
    <s v="Southeast"/>
    <s v="North Carolina"/>
    <s v="Charlotte"/>
    <n v="625"/>
  </r>
  <r>
    <x v="378"/>
    <s v="Southeast"/>
    <s v="North Carolina"/>
    <s v="Charlotte"/>
    <n v="600"/>
  </r>
  <r>
    <x v="378"/>
    <s v="Southeast"/>
    <s v="North Carolina"/>
    <s v="Charlotte"/>
    <n v="600"/>
  </r>
  <r>
    <x v="378"/>
    <s v="Southeast"/>
    <s v="North Carolina"/>
    <s v="Charlotte"/>
    <n v="700"/>
  </r>
  <r>
    <x v="410"/>
    <s v="Southeast"/>
    <s v="North Carolina"/>
    <s v="Charlotte"/>
    <n v="875"/>
  </r>
  <r>
    <x v="410"/>
    <s v="Southeast"/>
    <s v="North Carolina"/>
    <s v="Charlotte"/>
    <n v="700"/>
  </r>
  <r>
    <x v="410"/>
    <s v="Southeast"/>
    <s v="North Carolina"/>
    <s v="Charlotte"/>
    <n v="575"/>
  </r>
  <r>
    <x v="410"/>
    <s v="Southeast"/>
    <s v="North Carolina"/>
    <s v="Charlotte"/>
    <n v="550"/>
  </r>
  <r>
    <x v="410"/>
    <s v="Southeast"/>
    <s v="North Carolina"/>
    <s v="Charlotte"/>
    <n v="550"/>
  </r>
  <r>
    <x v="410"/>
    <s v="Southeast"/>
    <s v="North Carolina"/>
    <s v="Charlotte"/>
    <n v="675"/>
  </r>
  <r>
    <x v="440"/>
    <s v="Southeast"/>
    <s v="North Carolina"/>
    <s v="Charlotte"/>
    <n v="825"/>
  </r>
  <r>
    <x v="440"/>
    <s v="Southeast"/>
    <s v="North Carolina"/>
    <s v="Charlotte"/>
    <n v="650"/>
  </r>
  <r>
    <x v="440"/>
    <s v="Southeast"/>
    <s v="North Carolina"/>
    <s v="Charlotte"/>
    <n v="595"/>
  </r>
  <r>
    <x v="440"/>
    <s v="Southeast"/>
    <s v="North Carolina"/>
    <s v="Charlotte"/>
    <n v="650"/>
  </r>
  <r>
    <x v="440"/>
    <s v="Southeast"/>
    <s v="North Carolina"/>
    <s v="Charlotte"/>
    <n v="625"/>
  </r>
  <r>
    <x v="440"/>
    <s v="Southeast"/>
    <s v="North Carolina"/>
    <s v="Charlotte"/>
    <n v="725"/>
  </r>
  <r>
    <x v="469"/>
    <s v="Southeast"/>
    <s v="North Carolina"/>
    <s v="Charlotte"/>
    <n v="975"/>
  </r>
  <r>
    <x v="469"/>
    <s v="Southeast"/>
    <s v="North Carolina"/>
    <s v="Charlotte"/>
    <n v="775"/>
  </r>
  <r>
    <x v="469"/>
    <s v="Southeast"/>
    <s v="North Carolina"/>
    <s v="Charlotte"/>
    <n v="725"/>
  </r>
  <r>
    <x v="469"/>
    <s v="Southeast"/>
    <s v="North Carolina"/>
    <s v="Charlotte"/>
    <n v="675"/>
  </r>
  <r>
    <x v="469"/>
    <s v="Southeast"/>
    <s v="North Carolina"/>
    <s v="Charlotte"/>
    <n v="675"/>
  </r>
  <r>
    <x v="469"/>
    <s v="Southeast"/>
    <s v="North Carolina"/>
    <s v="Charlotte"/>
    <n v="775"/>
  </r>
  <r>
    <x v="177"/>
    <s v="Southeast"/>
    <s v="North Carolina"/>
    <s v="Charlotte"/>
    <n v="775"/>
  </r>
  <r>
    <x v="177"/>
    <s v="Southeast"/>
    <s v="North Carolina"/>
    <s v="Charlotte"/>
    <n v="575"/>
  </r>
  <r>
    <x v="177"/>
    <s v="Southeast"/>
    <s v="North Carolina"/>
    <s v="Charlotte"/>
    <n v="575"/>
  </r>
  <r>
    <x v="177"/>
    <s v="Southeast"/>
    <s v="North Carolina"/>
    <s v="Charlotte"/>
    <n v="425"/>
  </r>
  <r>
    <x v="177"/>
    <s v="Southeast"/>
    <s v="North Carolina"/>
    <s v="Charlotte"/>
    <n v="475"/>
  </r>
  <r>
    <x v="177"/>
    <s v="Southeast"/>
    <s v="North Carolina"/>
    <s v="Charlotte"/>
    <n v="575"/>
  </r>
  <r>
    <x v="206"/>
    <s v="Southeast"/>
    <s v="North Carolina"/>
    <s v="Charlotte"/>
    <n v="825"/>
  </r>
  <r>
    <x v="206"/>
    <s v="Southeast"/>
    <s v="North Carolina"/>
    <s v="Charlotte"/>
    <n v="475"/>
  </r>
  <r>
    <x v="206"/>
    <s v="Southeast"/>
    <s v="North Carolina"/>
    <s v="Charlotte"/>
    <n v="525"/>
  </r>
  <r>
    <x v="206"/>
    <s v="Midwest"/>
    <s v="Ohio"/>
    <s v="Columbus"/>
    <n v="375"/>
  </r>
  <r>
    <x v="206"/>
    <s v="Midwest"/>
    <s v="Ohio"/>
    <s v="Columbus"/>
    <n v="450"/>
  </r>
  <r>
    <x v="206"/>
    <s v="Midwest"/>
    <s v="Ohio"/>
    <s v="Columbus"/>
    <n v="550"/>
  </r>
  <r>
    <x v="214"/>
    <s v="Midwest"/>
    <s v="Ohio"/>
    <s v="Columbus"/>
    <n v="770"/>
  </r>
  <r>
    <x v="214"/>
    <s v="Midwest"/>
    <s v="Ohio"/>
    <s v="Columbus"/>
    <n v="450"/>
  </r>
  <r>
    <x v="214"/>
    <s v="Midwest"/>
    <s v="Ohio"/>
    <s v="Columbus"/>
    <n v="475"/>
  </r>
  <r>
    <x v="214"/>
    <s v="Midwest"/>
    <s v="Ohio"/>
    <s v="Columbus"/>
    <n v="325"/>
  </r>
  <r>
    <x v="214"/>
    <s v="Midwest"/>
    <s v="Ohio"/>
    <s v="Columbus"/>
    <n v="375"/>
  </r>
  <r>
    <x v="214"/>
    <s v="Midwest"/>
    <s v="Ohio"/>
    <s v="Columbus"/>
    <n v="475"/>
  </r>
  <r>
    <x v="233"/>
    <s v="Midwest"/>
    <s v="Ohio"/>
    <s v="Columbus"/>
    <n v="725"/>
  </r>
  <r>
    <x v="233"/>
    <s v="Midwest"/>
    <s v="Ohio"/>
    <s v="Columbus"/>
    <n v="425"/>
  </r>
  <r>
    <x v="233"/>
    <s v="Midwest"/>
    <s v="Ohio"/>
    <s v="Columbus"/>
    <n v="425"/>
  </r>
  <r>
    <x v="233"/>
    <s v="Midwest"/>
    <s v="Ohio"/>
    <s v="Columbus"/>
    <n v="350"/>
  </r>
  <r>
    <x v="233"/>
    <s v="Midwest"/>
    <s v="Ohio"/>
    <s v="Columbus"/>
    <n v="375"/>
  </r>
  <r>
    <x v="233"/>
    <s v="Midwest"/>
    <s v="Ohio"/>
    <s v="Columbus"/>
    <n v="525"/>
  </r>
  <r>
    <x v="262"/>
    <s v="Midwest"/>
    <s v="Ohio"/>
    <s v="Columbus"/>
    <n v="795"/>
  </r>
  <r>
    <x v="262"/>
    <s v="Midwest"/>
    <s v="Ohio"/>
    <s v="Columbus"/>
    <n v="500"/>
  </r>
  <r>
    <x v="262"/>
    <s v="Midwest"/>
    <s v="Ohio"/>
    <s v="Columbus"/>
    <n v="475"/>
  </r>
  <r>
    <x v="262"/>
    <s v="Midwest"/>
    <s v="Ohio"/>
    <s v="Columbus"/>
    <n v="425"/>
  </r>
  <r>
    <x v="262"/>
    <s v="Midwest"/>
    <s v="Ohio"/>
    <s v="Columbus"/>
    <n v="450"/>
  </r>
  <r>
    <x v="262"/>
    <s v="Midwest"/>
    <s v="Ohio"/>
    <s v="Columbus"/>
    <n v="550"/>
  </r>
  <r>
    <x v="295"/>
    <s v="Midwest"/>
    <s v="Ohio"/>
    <s v="Columbus"/>
    <n v="800"/>
  </r>
  <r>
    <x v="295"/>
    <s v="Midwest"/>
    <s v="Ohio"/>
    <s v="Columbus"/>
    <n v="550"/>
  </r>
  <r>
    <x v="295"/>
    <s v="Midwest"/>
    <s v="Ohio"/>
    <s v="Columbus"/>
    <n v="525"/>
  </r>
  <r>
    <x v="295"/>
    <s v="Midwest"/>
    <s v="Ohio"/>
    <s v="Columbus"/>
    <n v="500"/>
  </r>
  <r>
    <x v="295"/>
    <s v="Midwest"/>
    <s v="Ohio"/>
    <s v="Columbus"/>
    <n v="500"/>
  </r>
  <r>
    <x v="295"/>
    <s v="Midwest"/>
    <s v="Ohio"/>
    <s v="Columbus"/>
    <n v="675"/>
  </r>
  <r>
    <x v="323"/>
    <s v="Midwest"/>
    <s v="Ohio"/>
    <s v="Columbus"/>
    <n v="900"/>
  </r>
  <r>
    <x v="323"/>
    <s v="Midwest"/>
    <s v="Ohio"/>
    <s v="Columbus"/>
    <n v="650"/>
  </r>
  <r>
    <x v="323"/>
    <s v="Midwest"/>
    <s v="Ohio"/>
    <s v="Columbus"/>
    <n v="575"/>
  </r>
  <r>
    <x v="323"/>
    <s v="Midwest"/>
    <s v="Ohio"/>
    <s v="Columbus"/>
    <n v="525"/>
  </r>
  <r>
    <x v="323"/>
    <s v="Midwest"/>
    <s v="Ohio"/>
    <s v="Columbus"/>
    <n v="550"/>
  </r>
  <r>
    <x v="323"/>
    <s v="Midwest"/>
    <s v="Ohio"/>
    <s v="Columbus"/>
    <n v="725"/>
  </r>
  <r>
    <x v="355"/>
    <s v="Midwest"/>
    <s v="Ohio"/>
    <s v="Columbus"/>
    <n v="875"/>
  </r>
  <r>
    <x v="355"/>
    <s v="Midwest"/>
    <s v="Ohio"/>
    <s v="Columbus"/>
    <n v="650"/>
  </r>
  <r>
    <x v="355"/>
    <s v="Midwest"/>
    <s v="Ohio"/>
    <s v="Columbus"/>
    <n v="575"/>
  </r>
  <r>
    <x v="355"/>
    <s v="Midwest"/>
    <s v="Ohio"/>
    <s v="Columbus"/>
    <n v="525"/>
  </r>
  <r>
    <x v="355"/>
    <s v="Midwest"/>
    <s v="Ohio"/>
    <s v="Columbus"/>
    <n v="500"/>
  </r>
  <r>
    <x v="355"/>
    <s v="Midwest"/>
    <s v="Ohio"/>
    <s v="Columbus"/>
    <n v="675"/>
  </r>
  <r>
    <x v="385"/>
    <s v="Midwest"/>
    <s v="Ohio"/>
    <s v="Columbus"/>
    <n v="775"/>
  </r>
  <r>
    <x v="385"/>
    <s v="Midwest"/>
    <s v="Ohio"/>
    <s v="Columbus"/>
    <n v="575"/>
  </r>
  <r>
    <x v="385"/>
    <s v="Midwest"/>
    <s v="Ohio"/>
    <s v="Columbus"/>
    <n v="475"/>
  </r>
  <r>
    <x v="385"/>
    <s v="Midwest"/>
    <s v="Ohio"/>
    <s v="Columbus"/>
    <n v="450"/>
  </r>
  <r>
    <x v="385"/>
    <s v="Midwest"/>
    <s v="Ohio"/>
    <s v="Columbus"/>
    <n v="450"/>
  </r>
  <r>
    <x v="385"/>
    <s v="Midwest"/>
    <s v="Ohio"/>
    <s v="Columbus"/>
    <n v="550"/>
  </r>
  <r>
    <x v="417"/>
    <s v="Midwest"/>
    <s v="Ohio"/>
    <s v="Columbus"/>
    <n v="725"/>
  </r>
  <r>
    <x v="417"/>
    <s v="Midwest"/>
    <s v="Ohio"/>
    <s v="Columbus"/>
    <n v="550"/>
  </r>
  <r>
    <x v="417"/>
    <s v="Midwest"/>
    <s v="Ohio"/>
    <s v="Columbus"/>
    <n v="425"/>
  </r>
  <r>
    <x v="417"/>
    <s v="Midwest"/>
    <s v="Ohio"/>
    <s v="Columbus"/>
    <n v="400"/>
  </r>
  <r>
    <x v="417"/>
    <s v="Midwest"/>
    <s v="Ohio"/>
    <s v="Columbus"/>
    <n v="400"/>
  </r>
  <r>
    <x v="417"/>
    <s v="Midwest"/>
    <s v="Ohio"/>
    <s v="Columbus"/>
    <n v="525"/>
  </r>
  <r>
    <x v="447"/>
    <s v="Midwest"/>
    <s v="Ohio"/>
    <s v="Columbus"/>
    <n v="675"/>
  </r>
  <r>
    <x v="447"/>
    <s v="Midwest"/>
    <s v="Ohio"/>
    <s v="Columbus"/>
    <n v="500"/>
  </r>
  <r>
    <x v="447"/>
    <s v="Midwest"/>
    <s v="Ohio"/>
    <s v="Columbus"/>
    <n v="445"/>
  </r>
  <r>
    <x v="447"/>
    <s v="Midwest"/>
    <s v="Ohio"/>
    <s v="Columbus"/>
    <n v="500"/>
  </r>
  <r>
    <x v="447"/>
    <s v="Midwest"/>
    <s v="Ohio"/>
    <s v="Columbus"/>
    <n v="475"/>
  </r>
  <r>
    <x v="447"/>
    <s v="Midwest"/>
    <s v="Ohio"/>
    <s v="Columbus"/>
    <n v="575"/>
  </r>
  <r>
    <x v="476"/>
    <s v="Midwest"/>
    <s v="Ohio"/>
    <s v="Columbus"/>
    <n v="825"/>
  </r>
  <r>
    <x v="476"/>
    <s v="Midwest"/>
    <s v="Ohio"/>
    <s v="Columbus"/>
    <n v="625"/>
  </r>
  <r>
    <x v="476"/>
    <s v="Midwest"/>
    <s v="Ohio"/>
    <s v="Columbus"/>
    <n v="575"/>
  </r>
  <r>
    <x v="476"/>
    <s v="Midwest"/>
    <s v="Ohio"/>
    <s v="Columbus"/>
    <n v="525"/>
  </r>
  <r>
    <x v="476"/>
    <s v="Midwest"/>
    <s v="Ohio"/>
    <s v="Columbus"/>
    <n v="525"/>
  </r>
  <r>
    <x v="476"/>
    <s v="Midwest"/>
    <s v="Ohio"/>
    <s v="Columbus"/>
    <n v="625"/>
  </r>
  <r>
    <x v="186"/>
    <s v="Midwest"/>
    <s v="Ohio"/>
    <s v="Columbus"/>
    <n v="500"/>
  </r>
  <r>
    <x v="186"/>
    <s v="Midwest"/>
    <s v="Ohio"/>
    <s v="Columbus"/>
    <n v="300"/>
  </r>
  <r>
    <x v="186"/>
    <s v="Midwest"/>
    <s v="Ohio"/>
    <s v="Columbus"/>
    <n v="300"/>
  </r>
  <r>
    <x v="186"/>
    <s v="Midwest"/>
    <s v="Ohio"/>
    <s v="Columbus"/>
    <n v="150"/>
  </r>
  <r>
    <x v="186"/>
    <s v="Midwest"/>
    <s v="Ohio"/>
    <s v="Columbus"/>
    <n v="200"/>
  </r>
  <r>
    <x v="186"/>
    <s v="Midwest"/>
    <s v="Ohio"/>
    <s v="Columbus"/>
    <n v="300"/>
  </r>
  <r>
    <x v="696"/>
    <s v="Midwest"/>
    <s v="Ohio"/>
    <s v="Columbus"/>
    <n v="550"/>
  </r>
  <r>
    <x v="696"/>
    <s v="Midwest"/>
    <s v="Ohio"/>
    <s v="Columbus"/>
    <n v="200"/>
  </r>
  <r>
    <x v="696"/>
    <s v="Midwest"/>
    <s v="Ohio"/>
    <s v="Columbus"/>
    <n v="250"/>
  </r>
  <r>
    <x v="696"/>
    <s v="Southeast"/>
    <s v="Kentucky"/>
    <s v="Louisville"/>
    <n v="125"/>
  </r>
  <r>
    <x v="696"/>
    <s v="Southeast"/>
    <s v="Kentucky"/>
    <s v="Louisville"/>
    <n v="200"/>
  </r>
  <r>
    <x v="696"/>
    <s v="Southeast"/>
    <s v="Kentucky"/>
    <s v="Louisville"/>
    <n v="300"/>
  </r>
  <r>
    <x v="226"/>
    <s v="Southeast"/>
    <s v="Kentucky"/>
    <s v="Louisville"/>
    <n v="520"/>
  </r>
  <r>
    <x v="226"/>
    <s v="Southeast"/>
    <s v="Kentucky"/>
    <s v="Louisville"/>
    <n v="225"/>
  </r>
  <r>
    <x v="226"/>
    <s v="Southeast"/>
    <s v="Kentucky"/>
    <s v="Louisville"/>
    <n v="250"/>
  </r>
  <r>
    <x v="226"/>
    <s v="Southeast"/>
    <s v="Kentucky"/>
    <s v="Louisville"/>
    <n v="100"/>
  </r>
  <r>
    <x v="226"/>
    <s v="Southeast"/>
    <s v="Kentucky"/>
    <s v="Louisville"/>
    <n v="150"/>
  </r>
  <r>
    <x v="226"/>
    <s v="Southeast"/>
    <s v="Kentucky"/>
    <s v="Louisville"/>
    <n v="250"/>
  </r>
  <r>
    <x v="245"/>
    <s v="Southeast"/>
    <s v="Kentucky"/>
    <s v="Louisville"/>
    <n v="475"/>
  </r>
  <r>
    <x v="245"/>
    <s v="Southeast"/>
    <s v="Kentucky"/>
    <s v="Louisville"/>
    <n v="175"/>
  </r>
  <r>
    <x v="245"/>
    <s v="Southeast"/>
    <s v="Kentucky"/>
    <s v="Louisville"/>
    <n v="175"/>
  </r>
  <r>
    <x v="245"/>
    <s v="Southeast"/>
    <s v="Kentucky"/>
    <s v="Louisville"/>
    <n v="100"/>
  </r>
  <r>
    <x v="245"/>
    <s v="Southeast"/>
    <s v="Kentucky"/>
    <s v="Louisville"/>
    <n v="125"/>
  </r>
  <r>
    <x v="245"/>
    <s v="Southeast"/>
    <s v="Kentucky"/>
    <s v="Louisville"/>
    <n v="250"/>
  </r>
  <r>
    <x v="276"/>
    <s v="Southeast"/>
    <s v="Kentucky"/>
    <s v="Louisville"/>
    <n v="520"/>
  </r>
  <r>
    <x v="276"/>
    <s v="Southeast"/>
    <s v="Kentucky"/>
    <s v="Louisville"/>
    <n v="225"/>
  </r>
  <r>
    <x v="276"/>
    <s v="Southeast"/>
    <s v="Kentucky"/>
    <s v="Louisville"/>
    <n v="200"/>
  </r>
  <r>
    <x v="276"/>
    <s v="Southeast"/>
    <s v="Kentucky"/>
    <s v="Louisville"/>
    <n v="125"/>
  </r>
  <r>
    <x v="276"/>
    <s v="Southeast"/>
    <s v="Kentucky"/>
    <s v="Louisville"/>
    <n v="150"/>
  </r>
  <r>
    <x v="276"/>
    <s v="Southeast"/>
    <s v="Kentucky"/>
    <s v="Louisville"/>
    <n v="275"/>
  </r>
  <r>
    <x v="306"/>
    <s v="Southeast"/>
    <s v="Kentucky"/>
    <s v="Louisville"/>
    <n v="525"/>
  </r>
  <r>
    <x v="306"/>
    <s v="Southeast"/>
    <s v="Kentucky"/>
    <s v="Louisville"/>
    <n v="275"/>
  </r>
  <r>
    <x v="306"/>
    <s v="Southeast"/>
    <s v="Kentucky"/>
    <s v="Louisville"/>
    <n v="225"/>
  </r>
  <r>
    <x v="306"/>
    <s v="Southeast"/>
    <s v="Kentucky"/>
    <s v="Louisville"/>
    <n v="200"/>
  </r>
  <r>
    <x v="306"/>
    <s v="Southeast"/>
    <s v="Kentucky"/>
    <s v="Louisville"/>
    <n v="200"/>
  </r>
  <r>
    <x v="306"/>
    <s v="Southeast"/>
    <s v="Kentucky"/>
    <s v="Louisville"/>
    <n v="375"/>
  </r>
  <r>
    <x v="335"/>
    <s v="Southeast"/>
    <s v="Kentucky"/>
    <s v="Louisville"/>
    <n v="600"/>
  </r>
  <r>
    <x v="335"/>
    <s v="Southeast"/>
    <s v="Kentucky"/>
    <s v="Louisville"/>
    <n v="350"/>
  </r>
  <r>
    <x v="335"/>
    <s v="Southeast"/>
    <s v="Kentucky"/>
    <s v="Louisville"/>
    <n v="275"/>
  </r>
  <r>
    <x v="335"/>
    <s v="Southeast"/>
    <s v="Kentucky"/>
    <s v="Louisville"/>
    <n v="225"/>
  </r>
  <r>
    <x v="335"/>
    <s v="Southeast"/>
    <s v="Kentucky"/>
    <s v="Louisville"/>
    <n v="250"/>
  </r>
  <r>
    <x v="335"/>
    <s v="Southeast"/>
    <s v="Kentucky"/>
    <s v="Louisville"/>
    <n v="425"/>
  </r>
  <r>
    <x v="367"/>
    <s v="Southeast"/>
    <s v="Kentucky"/>
    <s v="Louisville"/>
    <n v="575"/>
  </r>
  <r>
    <x v="367"/>
    <s v="Southeast"/>
    <s v="Kentucky"/>
    <s v="Louisville"/>
    <n v="350"/>
  </r>
  <r>
    <x v="367"/>
    <s v="Southeast"/>
    <s v="Kentucky"/>
    <s v="Louisville"/>
    <n v="275"/>
  </r>
  <r>
    <x v="367"/>
    <s v="Southeast"/>
    <s v="Kentucky"/>
    <s v="Louisville"/>
    <n v="250"/>
  </r>
  <r>
    <x v="367"/>
    <s v="Southeast"/>
    <s v="Kentucky"/>
    <s v="Louisville"/>
    <n v="225"/>
  </r>
  <r>
    <x v="367"/>
    <s v="Southeast"/>
    <s v="Kentucky"/>
    <s v="Louisville"/>
    <n v="400"/>
  </r>
  <r>
    <x v="399"/>
    <s v="Southeast"/>
    <s v="Kentucky"/>
    <s v="Louisville"/>
    <n v="525"/>
  </r>
  <r>
    <x v="399"/>
    <s v="Southeast"/>
    <s v="Kentucky"/>
    <s v="Louisville"/>
    <n v="325"/>
  </r>
  <r>
    <x v="399"/>
    <s v="Southeast"/>
    <s v="Kentucky"/>
    <s v="Louisville"/>
    <n v="225"/>
  </r>
  <r>
    <x v="399"/>
    <s v="Southeast"/>
    <s v="Kentucky"/>
    <s v="Louisville"/>
    <n v="200"/>
  </r>
  <r>
    <x v="399"/>
    <s v="Southeast"/>
    <s v="Kentucky"/>
    <s v="Louisville"/>
    <n v="200"/>
  </r>
  <r>
    <x v="399"/>
    <s v="Southeast"/>
    <s v="Kentucky"/>
    <s v="Louisville"/>
    <n v="275"/>
  </r>
  <r>
    <x v="428"/>
    <s v="Southeast"/>
    <s v="Kentucky"/>
    <s v="Louisville"/>
    <n v="450"/>
  </r>
  <r>
    <x v="428"/>
    <s v="Southeast"/>
    <s v="Kentucky"/>
    <s v="Louisville"/>
    <n v="275"/>
  </r>
  <r>
    <x v="428"/>
    <s v="Southeast"/>
    <s v="Kentucky"/>
    <s v="Louisville"/>
    <n v="175"/>
  </r>
  <r>
    <x v="428"/>
    <s v="Southeast"/>
    <s v="Kentucky"/>
    <s v="Louisville"/>
    <n v="150"/>
  </r>
  <r>
    <x v="428"/>
    <s v="Southeast"/>
    <s v="Kentucky"/>
    <s v="Louisville"/>
    <n v="150"/>
  </r>
  <r>
    <x v="428"/>
    <s v="Southeast"/>
    <s v="Kentucky"/>
    <s v="Louisville"/>
    <n v="275"/>
  </r>
  <r>
    <x v="459"/>
    <s v="Southeast"/>
    <s v="Kentucky"/>
    <s v="Louisville"/>
    <n v="425"/>
  </r>
  <r>
    <x v="459"/>
    <s v="Southeast"/>
    <s v="Kentucky"/>
    <s v="Louisville"/>
    <n v="275"/>
  </r>
  <r>
    <x v="459"/>
    <s v="Southeast"/>
    <s v="Kentucky"/>
    <s v="Louisville"/>
    <n v="220"/>
  </r>
  <r>
    <x v="459"/>
    <s v="Southeast"/>
    <s v="Kentucky"/>
    <s v="Louisville"/>
    <n v="200"/>
  </r>
  <r>
    <x v="459"/>
    <s v="Southeast"/>
    <s v="Kentucky"/>
    <s v="Louisville"/>
    <n v="175"/>
  </r>
  <r>
    <x v="459"/>
    <s v="Southeast"/>
    <s v="Kentucky"/>
    <s v="Louisville"/>
    <n v="275"/>
  </r>
  <r>
    <x v="488"/>
    <s v="Southeast"/>
    <s v="Kentucky"/>
    <s v="Louisville"/>
    <n v="525"/>
  </r>
  <r>
    <x v="488"/>
    <s v="Southeast"/>
    <s v="Kentucky"/>
    <s v="Louisville"/>
    <n v="325"/>
  </r>
  <r>
    <x v="488"/>
    <s v="Southeast"/>
    <s v="Kentucky"/>
    <s v="Louisville"/>
    <n v="275"/>
  </r>
  <r>
    <x v="488"/>
    <s v="Southeast"/>
    <s v="Kentucky"/>
    <s v="Louisville"/>
    <n v="225"/>
  </r>
  <r>
    <x v="488"/>
    <s v="Southeast"/>
    <s v="Kentucky"/>
    <s v="Louisville"/>
    <n v="225"/>
  </r>
  <r>
    <x v="488"/>
    <s v="Southeast"/>
    <s v="Kentucky"/>
    <s v="Louisville"/>
    <n v="325"/>
  </r>
  <r>
    <x v="184"/>
    <s v="Southeast"/>
    <s v="Kentucky"/>
    <s v="Louisville"/>
    <n v="725"/>
  </r>
  <r>
    <x v="184"/>
    <s v="Southeast"/>
    <s v="Kentucky"/>
    <s v="Louisville"/>
    <n v="525"/>
  </r>
  <r>
    <x v="184"/>
    <s v="Southeast"/>
    <s v="Kentucky"/>
    <s v="Louisville"/>
    <n v="525"/>
  </r>
  <r>
    <x v="184"/>
    <s v="Southeast"/>
    <s v="Kentucky"/>
    <s v="Louisville"/>
    <n v="375"/>
  </r>
  <r>
    <x v="184"/>
    <s v="Southeast"/>
    <s v="Kentucky"/>
    <s v="Louisville"/>
    <n v="425"/>
  </r>
  <r>
    <x v="184"/>
    <s v="Southeast"/>
    <s v="Kentucky"/>
    <s v="Louisville"/>
    <n v="525"/>
  </r>
  <r>
    <x v="213"/>
    <s v="Southeast"/>
    <s v="Kentucky"/>
    <s v="Louisville"/>
    <n v="775"/>
  </r>
  <r>
    <x v="213"/>
    <s v="Southeast"/>
    <s v="Kentucky"/>
    <s v="Louisville"/>
    <n v="425"/>
  </r>
  <r>
    <x v="213"/>
    <s v="Southeast"/>
    <s v="Kentucky"/>
    <s v="Louisville"/>
    <n v="475"/>
  </r>
  <r>
    <x v="213"/>
    <s v="South"/>
    <s v="Mississippi"/>
    <s v="Jackson"/>
    <n v="325"/>
  </r>
  <r>
    <x v="213"/>
    <s v="South"/>
    <s v="Mississippi"/>
    <s v="Jackson"/>
    <n v="400"/>
  </r>
  <r>
    <x v="213"/>
    <s v="South"/>
    <s v="Mississippi"/>
    <s v="Jackson"/>
    <n v="500"/>
  </r>
  <r>
    <x v="221"/>
    <s v="South"/>
    <s v="Mississippi"/>
    <s v="Jackson"/>
    <n v="720"/>
  </r>
  <r>
    <x v="221"/>
    <s v="South"/>
    <s v="Mississippi"/>
    <s v="Jackson"/>
    <n v="400"/>
  </r>
  <r>
    <x v="221"/>
    <s v="South"/>
    <s v="Mississippi"/>
    <s v="Jackson"/>
    <n v="425"/>
  </r>
  <r>
    <x v="221"/>
    <s v="South"/>
    <s v="Mississippi"/>
    <s v="Jackson"/>
    <n v="275"/>
  </r>
  <r>
    <x v="221"/>
    <s v="South"/>
    <s v="Mississippi"/>
    <s v="Jackson"/>
    <n v="325"/>
  </r>
  <r>
    <x v="221"/>
    <s v="South"/>
    <s v="Mississippi"/>
    <s v="Jackson"/>
    <n v="425"/>
  </r>
  <r>
    <x v="240"/>
    <s v="South"/>
    <s v="Mississippi"/>
    <s v="Jackson"/>
    <n v="675"/>
  </r>
  <r>
    <x v="240"/>
    <s v="South"/>
    <s v="Mississippi"/>
    <s v="Jackson"/>
    <n v="375"/>
  </r>
  <r>
    <x v="240"/>
    <s v="South"/>
    <s v="Mississippi"/>
    <s v="Jackson"/>
    <n v="375"/>
  </r>
  <r>
    <x v="240"/>
    <s v="South"/>
    <s v="Mississippi"/>
    <s v="Jackson"/>
    <n v="300"/>
  </r>
  <r>
    <x v="240"/>
    <s v="South"/>
    <s v="Mississippi"/>
    <s v="Jackson"/>
    <n v="325"/>
  </r>
  <r>
    <x v="240"/>
    <s v="South"/>
    <s v="Mississippi"/>
    <s v="Jackson"/>
    <n v="475"/>
  </r>
  <r>
    <x v="269"/>
    <s v="South"/>
    <s v="Mississippi"/>
    <s v="Jackson"/>
    <n v="745"/>
  </r>
  <r>
    <x v="269"/>
    <s v="South"/>
    <s v="Mississippi"/>
    <s v="Jackson"/>
    <n v="450"/>
  </r>
  <r>
    <x v="269"/>
    <s v="South"/>
    <s v="Mississippi"/>
    <s v="Jackson"/>
    <n v="425"/>
  </r>
  <r>
    <x v="269"/>
    <s v="South"/>
    <s v="Mississippi"/>
    <s v="Jackson"/>
    <n v="375"/>
  </r>
  <r>
    <x v="269"/>
    <s v="South"/>
    <s v="Mississippi"/>
    <s v="Jackson"/>
    <n v="400"/>
  </r>
  <r>
    <x v="269"/>
    <s v="South"/>
    <s v="Mississippi"/>
    <s v="Jackson"/>
    <n v="500"/>
  </r>
  <r>
    <x v="302"/>
    <s v="South"/>
    <s v="Mississippi"/>
    <s v="Jackson"/>
    <n v="750"/>
  </r>
  <r>
    <x v="302"/>
    <s v="South"/>
    <s v="Mississippi"/>
    <s v="Jackson"/>
    <n v="500"/>
  </r>
  <r>
    <x v="302"/>
    <s v="South"/>
    <s v="Mississippi"/>
    <s v="Jackson"/>
    <n v="475"/>
  </r>
  <r>
    <x v="302"/>
    <s v="South"/>
    <s v="Mississippi"/>
    <s v="Jackson"/>
    <n v="450"/>
  </r>
  <r>
    <x v="302"/>
    <s v="South"/>
    <s v="Mississippi"/>
    <s v="Jackson"/>
    <n v="450"/>
  </r>
  <r>
    <x v="302"/>
    <s v="South"/>
    <s v="Mississippi"/>
    <s v="Jackson"/>
    <n v="625"/>
  </r>
  <r>
    <x v="330"/>
    <s v="South"/>
    <s v="Mississippi"/>
    <s v="Jackson"/>
    <n v="850"/>
  </r>
  <r>
    <x v="330"/>
    <s v="South"/>
    <s v="Mississippi"/>
    <s v="Jackson"/>
    <n v="600"/>
  </r>
  <r>
    <x v="330"/>
    <s v="South"/>
    <s v="Mississippi"/>
    <s v="Jackson"/>
    <n v="525"/>
  </r>
  <r>
    <x v="330"/>
    <s v="South"/>
    <s v="Mississippi"/>
    <s v="Jackson"/>
    <n v="475"/>
  </r>
  <r>
    <x v="330"/>
    <s v="South"/>
    <s v="Mississippi"/>
    <s v="Jackson"/>
    <n v="500"/>
  </r>
  <r>
    <x v="330"/>
    <s v="South"/>
    <s v="Mississippi"/>
    <s v="Jackson"/>
    <n v="675"/>
  </r>
  <r>
    <x v="362"/>
    <s v="South"/>
    <s v="Mississippi"/>
    <s v="Jackson"/>
    <n v="825"/>
  </r>
  <r>
    <x v="362"/>
    <s v="South"/>
    <s v="Mississippi"/>
    <s v="Jackson"/>
    <n v="600"/>
  </r>
  <r>
    <x v="362"/>
    <s v="South"/>
    <s v="Mississippi"/>
    <s v="Jackson"/>
    <n v="525"/>
  </r>
  <r>
    <x v="362"/>
    <s v="South"/>
    <s v="Mississippi"/>
    <s v="Jackson"/>
    <n v="475"/>
  </r>
  <r>
    <x v="362"/>
    <s v="South"/>
    <s v="Mississippi"/>
    <s v="Jackson"/>
    <n v="450"/>
  </r>
  <r>
    <x v="362"/>
    <s v="South"/>
    <s v="Mississippi"/>
    <s v="Jackson"/>
    <n v="625"/>
  </r>
  <r>
    <x v="392"/>
    <s v="South"/>
    <s v="Mississippi"/>
    <s v="Jackson"/>
    <n v="725"/>
  </r>
  <r>
    <x v="392"/>
    <s v="South"/>
    <s v="Mississippi"/>
    <s v="Jackson"/>
    <n v="525"/>
  </r>
  <r>
    <x v="392"/>
    <s v="South"/>
    <s v="Mississippi"/>
    <s v="Jackson"/>
    <n v="425"/>
  </r>
  <r>
    <x v="392"/>
    <s v="South"/>
    <s v="Mississippi"/>
    <s v="Jackson"/>
    <n v="400"/>
  </r>
  <r>
    <x v="392"/>
    <s v="South"/>
    <s v="Mississippi"/>
    <s v="Jackson"/>
    <n v="400"/>
  </r>
  <r>
    <x v="392"/>
    <s v="South"/>
    <s v="Mississippi"/>
    <s v="Jackson"/>
    <n v="500"/>
  </r>
  <r>
    <x v="424"/>
    <s v="South"/>
    <s v="Mississippi"/>
    <s v="Jackson"/>
    <n v="675"/>
  </r>
  <r>
    <x v="424"/>
    <s v="South"/>
    <s v="Mississippi"/>
    <s v="Jackson"/>
    <n v="500"/>
  </r>
  <r>
    <x v="424"/>
    <s v="South"/>
    <s v="Mississippi"/>
    <s v="Jackson"/>
    <n v="375"/>
  </r>
  <r>
    <x v="424"/>
    <s v="South"/>
    <s v="Mississippi"/>
    <s v="Jackson"/>
    <n v="350"/>
  </r>
  <r>
    <x v="424"/>
    <s v="South"/>
    <s v="Mississippi"/>
    <s v="Jackson"/>
    <n v="350"/>
  </r>
  <r>
    <x v="424"/>
    <s v="South"/>
    <s v="Mississippi"/>
    <s v="Jackson"/>
    <n v="475"/>
  </r>
  <r>
    <x v="454"/>
    <s v="South"/>
    <s v="Mississippi"/>
    <s v="Jackson"/>
    <n v="625"/>
  </r>
  <r>
    <x v="454"/>
    <s v="South"/>
    <s v="Mississippi"/>
    <s v="Jackson"/>
    <n v="450"/>
  </r>
  <r>
    <x v="454"/>
    <s v="South"/>
    <s v="Mississippi"/>
    <s v="Jackson"/>
    <n v="395"/>
  </r>
  <r>
    <x v="454"/>
    <s v="South"/>
    <s v="Mississippi"/>
    <s v="Jackson"/>
    <n v="450"/>
  </r>
  <r>
    <x v="454"/>
    <s v="South"/>
    <s v="Mississippi"/>
    <s v="Jackson"/>
    <n v="425"/>
  </r>
  <r>
    <x v="454"/>
    <s v="South"/>
    <s v="Mississippi"/>
    <s v="Jackson"/>
    <n v="525"/>
  </r>
  <r>
    <x v="483"/>
    <s v="South"/>
    <s v="Mississippi"/>
    <s v="Jackson"/>
    <n v="775"/>
  </r>
  <r>
    <x v="483"/>
    <s v="South"/>
    <s v="Mississippi"/>
    <s v="Jackson"/>
    <n v="575"/>
  </r>
  <r>
    <x v="483"/>
    <s v="South"/>
    <s v="Mississippi"/>
    <s v="Jackson"/>
    <n v="525"/>
  </r>
  <r>
    <x v="483"/>
    <s v="South"/>
    <s v="Mississippi"/>
    <s v="Jackson"/>
    <n v="475"/>
  </r>
  <r>
    <x v="483"/>
    <s v="South"/>
    <s v="Mississippi"/>
    <s v="Jackson"/>
    <n v="475"/>
  </r>
  <r>
    <x v="483"/>
    <s v="South"/>
    <s v="Mississippi"/>
    <s v="Jackson"/>
    <n v="575"/>
  </r>
  <r>
    <x v="187"/>
    <s v="South"/>
    <s v="Mississippi"/>
    <s v="Jackson"/>
    <n v="650"/>
  </r>
  <r>
    <x v="187"/>
    <s v="South"/>
    <s v="Mississippi"/>
    <s v="Jackson"/>
    <n v="450"/>
  </r>
  <r>
    <x v="187"/>
    <s v="South"/>
    <s v="Mississippi"/>
    <s v="Jackson"/>
    <n v="450"/>
  </r>
  <r>
    <x v="187"/>
    <s v="South"/>
    <s v="Mississippi"/>
    <s v="Jackson"/>
    <n v="300"/>
  </r>
  <r>
    <x v="187"/>
    <s v="South"/>
    <s v="Mississippi"/>
    <s v="Jackson"/>
    <n v="350"/>
  </r>
  <r>
    <x v="187"/>
    <s v="South"/>
    <s v="Mississippi"/>
    <s v="Jackson"/>
    <n v="450"/>
  </r>
  <r>
    <x v="695"/>
    <s v="South"/>
    <s v="Mississippi"/>
    <s v="Jackson"/>
    <n v="700"/>
  </r>
  <r>
    <x v="695"/>
    <s v="South"/>
    <s v="Mississippi"/>
    <s v="Jackson"/>
    <n v="350"/>
  </r>
  <r>
    <x v="695"/>
    <s v="South"/>
    <s v="Mississippi"/>
    <s v="Jackson"/>
    <n v="400"/>
  </r>
  <r>
    <x v="695"/>
    <s v="South"/>
    <s v="Arkansas"/>
    <s v="Little Rock"/>
    <n v="250"/>
  </r>
  <r>
    <x v="695"/>
    <s v="South"/>
    <s v="Arkansas"/>
    <s v="Little Rock"/>
    <n v="325"/>
  </r>
  <r>
    <x v="695"/>
    <s v="South"/>
    <s v="Arkansas"/>
    <s v="Little Rock"/>
    <n v="425"/>
  </r>
  <r>
    <x v="224"/>
    <s v="South"/>
    <s v="Arkansas"/>
    <s v="Little Rock"/>
    <n v="645"/>
  </r>
  <r>
    <x v="224"/>
    <s v="South"/>
    <s v="Arkansas"/>
    <s v="Little Rock"/>
    <n v="325"/>
  </r>
  <r>
    <x v="224"/>
    <s v="South"/>
    <s v="Arkansas"/>
    <s v="Little Rock"/>
    <n v="350"/>
  </r>
  <r>
    <x v="224"/>
    <s v="South"/>
    <s v="Arkansas"/>
    <s v="Little Rock"/>
    <n v="200"/>
  </r>
  <r>
    <x v="224"/>
    <s v="South"/>
    <s v="Arkansas"/>
    <s v="Little Rock"/>
    <n v="250"/>
  </r>
  <r>
    <x v="224"/>
    <s v="South"/>
    <s v="Arkansas"/>
    <s v="Little Rock"/>
    <n v="350"/>
  </r>
  <r>
    <x v="243"/>
    <s v="South"/>
    <s v="Arkansas"/>
    <s v="Little Rock"/>
    <n v="600"/>
  </r>
  <r>
    <x v="243"/>
    <s v="South"/>
    <s v="Arkansas"/>
    <s v="Little Rock"/>
    <n v="300"/>
  </r>
  <r>
    <x v="243"/>
    <s v="South"/>
    <s v="Arkansas"/>
    <s v="Little Rock"/>
    <n v="300"/>
  </r>
  <r>
    <x v="243"/>
    <s v="South"/>
    <s v="Arkansas"/>
    <s v="Little Rock"/>
    <n v="225"/>
  </r>
  <r>
    <x v="243"/>
    <s v="South"/>
    <s v="Arkansas"/>
    <s v="Little Rock"/>
    <n v="250"/>
  </r>
  <r>
    <x v="243"/>
    <s v="South"/>
    <s v="Arkansas"/>
    <s v="Little Rock"/>
    <n v="400"/>
  </r>
  <r>
    <x v="272"/>
    <s v="South"/>
    <s v="Arkansas"/>
    <s v="Little Rock"/>
    <n v="670"/>
  </r>
  <r>
    <x v="272"/>
    <s v="South"/>
    <s v="Arkansas"/>
    <s v="Little Rock"/>
    <n v="375"/>
  </r>
  <r>
    <x v="272"/>
    <s v="South"/>
    <s v="Arkansas"/>
    <s v="Little Rock"/>
    <n v="350"/>
  </r>
  <r>
    <x v="272"/>
    <s v="South"/>
    <s v="Arkansas"/>
    <s v="Little Rock"/>
    <n v="300"/>
  </r>
  <r>
    <x v="272"/>
    <s v="South"/>
    <s v="Arkansas"/>
    <s v="Little Rock"/>
    <n v="325"/>
  </r>
  <r>
    <x v="272"/>
    <s v="South"/>
    <s v="Arkansas"/>
    <s v="Little Rock"/>
    <n v="425"/>
  </r>
  <r>
    <x v="305"/>
    <s v="South"/>
    <s v="Arkansas"/>
    <s v="Little Rock"/>
    <n v="675"/>
  </r>
  <r>
    <x v="305"/>
    <s v="South"/>
    <s v="Arkansas"/>
    <s v="Little Rock"/>
    <n v="425"/>
  </r>
  <r>
    <x v="305"/>
    <s v="South"/>
    <s v="Arkansas"/>
    <s v="Little Rock"/>
    <n v="400"/>
  </r>
  <r>
    <x v="305"/>
    <s v="South"/>
    <s v="Arkansas"/>
    <s v="Little Rock"/>
    <n v="375"/>
  </r>
  <r>
    <x v="305"/>
    <s v="South"/>
    <s v="Arkansas"/>
    <s v="Little Rock"/>
    <n v="375"/>
  </r>
  <r>
    <x v="305"/>
    <s v="South"/>
    <s v="Arkansas"/>
    <s v="Little Rock"/>
    <n v="550"/>
  </r>
  <r>
    <x v="333"/>
    <s v="South"/>
    <s v="Arkansas"/>
    <s v="Little Rock"/>
    <n v="775"/>
  </r>
  <r>
    <x v="333"/>
    <s v="South"/>
    <s v="Arkansas"/>
    <s v="Little Rock"/>
    <n v="525"/>
  </r>
  <r>
    <x v="333"/>
    <s v="South"/>
    <s v="Arkansas"/>
    <s v="Little Rock"/>
    <n v="450"/>
  </r>
  <r>
    <x v="333"/>
    <s v="South"/>
    <s v="Arkansas"/>
    <s v="Little Rock"/>
    <n v="400"/>
  </r>
  <r>
    <x v="333"/>
    <s v="South"/>
    <s v="Arkansas"/>
    <s v="Little Rock"/>
    <n v="425"/>
  </r>
  <r>
    <x v="333"/>
    <s v="South"/>
    <s v="Arkansas"/>
    <s v="Little Rock"/>
    <n v="600"/>
  </r>
  <r>
    <x v="365"/>
    <s v="South"/>
    <s v="Arkansas"/>
    <s v="Little Rock"/>
    <n v="750"/>
  </r>
  <r>
    <x v="365"/>
    <s v="South"/>
    <s v="Arkansas"/>
    <s v="Little Rock"/>
    <n v="525"/>
  </r>
  <r>
    <x v="365"/>
    <s v="South"/>
    <s v="Arkansas"/>
    <s v="Little Rock"/>
    <n v="450"/>
  </r>
  <r>
    <x v="365"/>
    <s v="South"/>
    <s v="Arkansas"/>
    <s v="Little Rock"/>
    <n v="400"/>
  </r>
  <r>
    <x v="365"/>
    <s v="South"/>
    <s v="Arkansas"/>
    <s v="Little Rock"/>
    <n v="375"/>
  </r>
  <r>
    <x v="365"/>
    <s v="South"/>
    <s v="Arkansas"/>
    <s v="Little Rock"/>
    <n v="550"/>
  </r>
  <r>
    <x v="395"/>
    <s v="South"/>
    <s v="Arkansas"/>
    <s v="Little Rock"/>
    <n v="650"/>
  </r>
  <r>
    <x v="395"/>
    <s v="South"/>
    <s v="Arkansas"/>
    <s v="Little Rock"/>
    <n v="450"/>
  </r>
  <r>
    <x v="395"/>
    <s v="South"/>
    <s v="Arkansas"/>
    <s v="Little Rock"/>
    <n v="350"/>
  </r>
  <r>
    <x v="395"/>
    <s v="South"/>
    <s v="Arkansas"/>
    <s v="Little Rock"/>
    <n v="325"/>
  </r>
  <r>
    <x v="395"/>
    <s v="South"/>
    <s v="Arkansas"/>
    <s v="Little Rock"/>
    <n v="325"/>
  </r>
  <r>
    <x v="395"/>
    <s v="South"/>
    <s v="Arkansas"/>
    <s v="Little Rock"/>
    <n v="425"/>
  </r>
  <r>
    <x v="427"/>
    <s v="South"/>
    <s v="Arkansas"/>
    <s v="Little Rock"/>
    <n v="600"/>
  </r>
  <r>
    <x v="427"/>
    <s v="South"/>
    <s v="Arkansas"/>
    <s v="Little Rock"/>
    <n v="425"/>
  </r>
  <r>
    <x v="427"/>
    <s v="South"/>
    <s v="Arkansas"/>
    <s v="Little Rock"/>
    <n v="300"/>
  </r>
  <r>
    <x v="427"/>
    <s v="South"/>
    <s v="Arkansas"/>
    <s v="Little Rock"/>
    <n v="275"/>
  </r>
  <r>
    <x v="427"/>
    <s v="South"/>
    <s v="Arkansas"/>
    <s v="Little Rock"/>
    <n v="275"/>
  </r>
  <r>
    <x v="427"/>
    <s v="South"/>
    <s v="Arkansas"/>
    <s v="Little Rock"/>
    <n v="400"/>
  </r>
  <r>
    <x v="457"/>
    <s v="South"/>
    <s v="Arkansas"/>
    <s v="Little Rock"/>
    <n v="550"/>
  </r>
  <r>
    <x v="457"/>
    <s v="South"/>
    <s v="Arkansas"/>
    <s v="Little Rock"/>
    <n v="375"/>
  </r>
  <r>
    <x v="457"/>
    <s v="South"/>
    <s v="Arkansas"/>
    <s v="Little Rock"/>
    <n v="320"/>
  </r>
  <r>
    <x v="457"/>
    <s v="South"/>
    <s v="Arkansas"/>
    <s v="Little Rock"/>
    <n v="375"/>
  </r>
  <r>
    <x v="457"/>
    <s v="South"/>
    <s v="Arkansas"/>
    <s v="Little Rock"/>
    <n v="350"/>
  </r>
  <r>
    <x v="457"/>
    <s v="South"/>
    <s v="Arkansas"/>
    <s v="Little Rock"/>
    <n v="450"/>
  </r>
  <r>
    <x v="486"/>
    <s v="South"/>
    <s v="Arkansas"/>
    <s v="Little Rock"/>
    <n v="700"/>
  </r>
  <r>
    <x v="486"/>
    <s v="South"/>
    <s v="Arkansas"/>
    <s v="Little Rock"/>
    <n v="500"/>
  </r>
  <r>
    <x v="486"/>
    <s v="South"/>
    <s v="Arkansas"/>
    <s v="Little Rock"/>
    <n v="450"/>
  </r>
  <r>
    <x v="486"/>
    <s v="South"/>
    <s v="Arkansas"/>
    <s v="Little Rock"/>
    <n v="400"/>
  </r>
  <r>
    <x v="486"/>
    <s v="South"/>
    <s v="Arkansas"/>
    <s v="Little Rock"/>
    <n v="400"/>
  </r>
  <r>
    <x v="486"/>
    <s v="South"/>
    <s v="Arkansas"/>
    <s v="Little Rock"/>
    <n v="500"/>
  </r>
  <r>
    <x v="187"/>
    <s v="South"/>
    <s v="Arkansas"/>
    <s v="Little Rock"/>
    <n v="575"/>
  </r>
  <r>
    <x v="187"/>
    <s v="South"/>
    <s v="Arkansas"/>
    <s v="Little Rock"/>
    <n v="375"/>
  </r>
  <r>
    <x v="187"/>
    <s v="South"/>
    <s v="Arkansas"/>
    <s v="Little Rock"/>
    <n v="375"/>
  </r>
  <r>
    <x v="187"/>
    <s v="South"/>
    <s v="Arkansas"/>
    <s v="Little Rock"/>
    <n v="225"/>
  </r>
  <r>
    <x v="187"/>
    <s v="South"/>
    <s v="Arkansas"/>
    <s v="Little Rock"/>
    <n v="275"/>
  </r>
  <r>
    <x v="187"/>
    <s v="South"/>
    <s v="Arkansas"/>
    <s v="Little Rock"/>
    <n v="375"/>
  </r>
  <r>
    <x v="695"/>
    <s v="South"/>
    <s v="Arkansas"/>
    <s v="Little Rock"/>
    <n v="625"/>
  </r>
  <r>
    <x v="695"/>
    <s v="South"/>
    <s v="Arkansas"/>
    <s v="Little Rock"/>
    <n v="275"/>
  </r>
  <r>
    <x v="695"/>
    <s v="South"/>
    <s v="Arkansas"/>
    <s v="Little Rock"/>
    <n v="325"/>
  </r>
  <r>
    <x v="695"/>
    <s v="South"/>
    <s v="Oklahoma"/>
    <s v="Oklahoma City"/>
    <n v="175"/>
  </r>
  <r>
    <x v="695"/>
    <s v="South"/>
    <s v="Oklahoma"/>
    <s v="Oklahoma City"/>
    <n v="250"/>
  </r>
  <r>
    <x v="695"/>
    <s v="South"/>
    <s v="Oklahoma"/>
    <s v="Oklahoma City"/>
    <n v="350"/>
  </r>
  <r>
    <x v="224"/>
    <s v="South"/>
    <s v="Oklahoma"/>
    <s v="Oklahoma City"/>
    <n v="570"/>
  </r>
  <r>
    <x v="224"/>
    <s v="South"/>
    <s v="Oklahoma"/>
    <s v="Oklahoma City"/>
    <n v="250"/>
  </r>
  <r>
    <x v="224"/>
    <s v="South"/>
    <s v="Oklahoma"/>
    <s v="Oklahoma City"/>
    <n v="275"/>
  </r>
  <r>
    <x v="224"/>
    <s v="South"/>
    <s v="Oklahoma"/>
    <s v="Oklahoma City"/>
    <n v="125"/>
  </r>
  <r>
    <x v="224"/>
    <s v="South"/>
    <s v="Oklahoma"/>
    <s v="Oklahoma City"/>
    <n v="175"/>
  </r>
  <r>
    <x v="224"/>
    <s v="South"/>
    <s v="Oklahoma"/>
    <s v="Oklahoma City"/>
    <n v="275"/>
  </r>
  <r>
    <x v="243"/>
    <s v="South"/>
    <s v="Oklahoma"/>
    <s v="Oklahoma City"/>
    <n v="525"/>
  </r>
  <r>
    <x v="243"/>
    <s v="South"/>
    <s v="Oklahoma"/>
    <s v="Oklahoma City"/>
    <n v="225"/>
  </r>
  <r>
    <x v="243"/>
    <s v="South"/>
    <s v="Oklahoma"/>
    <s v="Oklahoma City"/>
    <n v="225"/>
  </r>
  <r>
    <x v="243"/>
    <s v="South"/>
    <s v="Oklahoma"/>
    <s v="Oklahoma City"/>
    <n v="150"/>
  </r>
  <r>
    <x v="243"/>
    <s v="South"/>
    <s v="Oklahoma"/>
    <s v="Oklahoma City"/>
    <n v="175"/>
  </r>
  <r>
    <x v="243"/>
    <s v="South"/>
    <s v="Oklahoma"/>
    <s v="Oklahoma City"/>
    <n v="325"/>
  </r>
  <r>
    <x v="272"/>
    <s v="South"/>
    <s v="Oklahoma"/>
    <s v="Oklahoma City"/>
    <n v="595"/>
  </r>
  <r>
    <x v="272"/>
    <s v="South"/>
    <s v="Oklahoma"/>
    <s v="Oklahoma City"/>
    <n v="300"/>
  </r>
  <r>
    <x v="272"/>
    <s v="South"/>
    <s v="Oklahoma"/>
    <s v="Oklahoma City"/>
    <n v="275"/>
  </r>
  <r>
    <x v="272"/>
    <s v="South"/>
    <s v="Oklahoma"/>
    <s v="Oklahoma City"/>
    <n v="225"/>
  </r>
  <r>
    <x v="272"/>
    <s v="South"/>
    <s v="Oklahoma"/>
    <s v="Oklahoma City"/>
    <n v="250"/>
  </r>
  <r>
    <x v="272"/>
    <s v="South"/>
    <s v="Oklahoma"/>
    <s v="Oklahoma City"/>
    <n v="350"/>
  </r>
  <r>
    <x v="305"/>
    <s v="South"/>
    <s v="Oklahoma"/>
    <s v="Oklahoma City"/>
    <n v="600"/>
  </r>
  <r>
    <x v="305"/>
    <s v="South"/>
    <s v="Oklahoma"/>
    <s v="Oklahoma City"/>
    <n v="350"/>
  </r>
  <r>
    <x v="305"/>
    <s v="South"/>
    <s v="Oklahoma"/>
    <s v="Oklahoma City"/>
    <n v="325"/>
  </r>
  <r>
    <x v="305"/>
    <s v="South"/>
    <s v="Oklahoma"/>
    <s v="Oklahoma City"/>
    <n v="300"/>
  </r>
  <r>
    <x v="305"/>
    <s v="South"/>
    <s v="Oklahoma"/>
    <s v="Oklahoma City"/>
    <n v="300"/>
  </r>
  <r>
    <x v="305"/>
    <s v="South"/>
    <s v="Oklahoma"/>
    <s v="Oklahoma City"/>
    <n v="475"/>
  </r>
  <r>
    <x v="333"/>
    <s v="South"/>
    <s v="Oklahoma"/>
    <s v="Oklahoma City"/>
    <n v="700"/>
  </r>
  <r>
    <x v="333"/>
    <s v="South"/>
    <s v="Oklahoma"/>
    <s v="Oklahoma City"/>
    <n v="450"/>
  </r>
  <r>
    <x v="333"/>
    <s v="South"/>
    <s v="Oklahoma"/>
    <s v="Oklahoma City"/>
    <n v="375"/>
  </r>
  <r>
    <x v="333"/>
    <s v="South"/>
    <s v="Oklahoma"/>
    <s v="Oklahoma City"/>
    <n v="325"/>
  </r>
  <r>
    <x v="333"/>
    <s v="South"/>
    <s v="Oklahoma"/>
    <s v="Oklahoma City"/>
    <n v="350"/>
  </r>
  <r>
    <x v="333"/>
    <s v="South"/>
    <s v="Oklahoma"/>
    <s v="Oklahoma City"/>
    <n v="525"/>
  </r>
  <r>
    <x v="365"/>
    <s v="South"/>
    <s v="Oklahoma"/>
    <s v="Oklahoma City"/>
    <n v="675"/>
  </r>
  <r>
    <x v="365"/>
    <s v="South"/>
    <s v="Oklahoma"/>
    <s v="Oklahoma City"/>
    <n v="450"/>
  </r>
  <r>
    <x v="365"/>
    <s v="South"/>
    <s v="Oklahoma"/>
    <s v="Oklahoma City"/>
    <n v="375"/>
  </r>
  <r>
    <x v="365"/>
    <s v="South"/>
    <s v="Oklahoma"/>
    <s v="Oklahoma City"/>
    <n v="325"/>
  </r>
  <r>
    <x v="365"/>
    <s v="South"/>
    <s v="Oklahoma"/>
    <s v="Oklahoma City"/>
    <n v="300"/>
  </r>
  <r>
    <x v="365"/>
    <s v="South"/>
    <s v="Oklahoma"/>
    <s v="Oklahoma City"/>
    <n v="475"/>
  </r>
  <r>
    <x v="395"/>
    <s v="South"/>
    <s v="Oklahoma"/>
    <s v="Oklahoma City"/>
    <n v="575"/>
  </r>
  <r>
    <x v="395"/>
    <s v="South"/>
    <s v="Oklahoma"/>
    <s v="Oklahoma City"/>
    <n v="375"/>
  </r>
  <r>
    <x v="395"/>
    <s v="South"/>
    <s v="Oklahoma"/>
    <s v="Oklahoma City"/>
    <n v="275"/>
  </r>
  <r>
    <x v="395"/>
    <s v="South"/>
    <s v="Oklahoma"/>
    <s v="Oklahoma City"/>
    <n v="250"/>
  </r>
  <r>
    <x v="395"/>
    <s v="South"/>
    <s v="Oklahoma"/>
    <s v="Oklahoma City"/>
    <n v="250"/>
  </r>
  <r>
    <x v="395"/>
    <s v="South"/>
    <s v="Oklahoma"/>
    <s v="Oklahoma City"/>
    <n v="350"/>
  </r>
  <r>
    <x v="427"/>
    <s v="South"/>
    <s v="Oklahoma"/>
    <s v="Oklahoma City"/>
    <n v="525"/>
  </r>
  <r>
    <x v="427"/>
    <s v="South"/>
    <s v="Oklahoma"/>
    <s v="Oklahoma City"/>
    <n v="350"/>
  </r>
  <r>
    <x v="427"/>
    <s v="South"/>
    <s v="Oklahoma"/>
    <s v="Oklahoma City"/>
    <n v="225"/>
  </r>
  <r>
    <x v="427"/>
    <s v="South"/>
    <s v="Oklahoma"/>
    <s v="Oklahoma City"/>
    <n v="200"/>
  </r>
  <r>
    <x v="427"/>
    <s v="South"/>
    <s v="Oklahoma"/>
    <s v="Oklahoma City"/>
    <n v="200"/>
  </r>
  <r>
    <x v="427"/>
    <s v="South"/>
    <s v="Oklahoma"/>
    <s v="Oklahoma City"/>
    <n v="325"/>
  </r>
  <r>
    <x v="457"/>
    <s v="South"/>
    <s v="Oklahoma"/>
    <s v="Oklahoma City"/>
    <n v="475"/>
  </r>
  <r>
    <x v="457"/>
    <s v="South"/>
    <s v="Oklahoma"/>
    <s v="Oklahoma City"/>
    <n v="300"/>
  </r>
  <r>
    <x v="457"/>
    <s v="South"/>
    <s v="Oklahoma"/>
    <s v="Oklahoma City"/>
    <n v="245"/>
  </r>
  <r>
    <x v="457"/>
    <s v="South"/>
    <s v="Oklahoma"/>
    <s v="Oklahoma City"/>
    <n v="300"/>
  </r>
  <r>
    <x v="457"/>
    <s v="South"/>
    <s v="Oklahoma"/>
    <s v="Oklahoma City"/>
    <n v="275"/>
  </r>
  <r>
    <x v="457"/>
    <s v="South"/>
    <s v="Oklahoma"/>
    <s v="Oklahoma City"/>
    <n v="375"/>
  </r>
  <r>
    <x v="486"/>
    <s v="South"/>
    <s v="Oklahoma"/>
    <s v="Oklahoma City"/>
    <n v="625"/>
  </r>
  <r>
    <x v="486"/>
    <s v="South"/>
    <s v="Oklahoma"/>
    <s v="Oklahoma City"/>
    <n v="425"/>
  </r>
  <r>
    <x v="486"/>
    <s v="South"/>
    <s v="Oklahoma"/>
    <s v="Oklahoma City"/>
    <n v="375"/>
  </r>
  <r>
    <x v="486"/>
    <s v="South"/>
    <s v="Oklahoma"/>
    <s v="Oklahoma City"/>
    <n v="325"/>
  </r>
  <r>
    <x v="486"/>
    <s v="South"/>
    <s v="Oklahoma"/>
    <s v="Oklahoma City"/>
    <n v="325"/>
  </r>
  <r>
    <x v="486"/>
    <s v="South"/>
    <s v="Oklahoma"/>
    <s v="Oklahoma City"/>
    <n v="425"/>
  </r>
  <r>
    <x v="180"/>
    <s v="South"/>
    <s v="Oklahoma"/>
    <s v="Oklahoma City"/>
    <n v="550"/>
  </r>
  <r>
    <x v="180"/>
    <s v="South"/>
    <s v="Oklahoma"/>
    <s v="Oklahoma City"/>
    <n v="350"/>
  </r>
  <r>
    <x v="180"/>
    <s v="South"/>
    <s v="Oklahoma"/>
    <s v="Oklahoma City"/>
    <n v="350"/>
  </r>
  <r>
    <x v="180"/>
    <s v="South"/>
    <s v="Oklahoma"/>
    <s v="Oklahoma City"/>
    <n v="200"/>
  </r>
  <r>
    <x v="180"/>
    <s v="South"/>
    <s v="Oklahoma"/>
    <s v="Oklahoma City"/>
    <n v="250"/>
  </r>
  <r>
    <x v="180"/>
    <s v="South"/>
    <s v="Oklahoma"/>
    <s v="Oklahoma City"/>
    <n v="350"/>
  </r>
  <r>
    <x v="209"/>
    <s v="South"/>
    <s v="Oklahoma"/>
    <s v="Oklahoma City"/>
    <n v="600"/>
  </r>
  <r>
    <x v="209"/>
    <s v="South"/>
    <s v="Oklahoma"/>
    <s v="Oklahoma City"/>
    <n v="250"/>
  </r>
  <r>
    <x v="209"/>
    <s v="South"/>
    <s v="Oklahoma"/>
    <s v="Oklahoma City"/>
    <n v="300"/>
  </r>
  <r>
    <x v="209"/>
    <s v="Midwest"/>
    <s v="Kansas"/>
    <s v="Wichita"/>
    <n v="150"/>
  </r>
  <r>
    <x v="209"/>
    <s v="Midwest"/>
    <s v="Kansas"/>
    <s v="Wichita"/>
    <n v="225"/>
  </r>
  <r>
    <x v="209"/>
    <s v="Midwest"/>
    <s v="Kansas"/>
    <s v="Wichita"/>
    <n v="325"/>
  </r>
  <r>
    <x v="217"/>
    <s v="Midwest"/>
    <s v="Kansas"/>
    <s v="Wichita"/>
    <n v="545"/>
  </r>
  <r>
    <x v="217"/>
    <s v="Midwest"/>
    <s v="Kansas"/>
    <s v="Wichita"/>
    <n v="225"/>
  </r>
  <r>
    <x v="217"/>
    <s v="Midwest"/>
    <s v="Kansas"/>
    <s v="Wichita"/>
    <n v="250"/>
  </r>
  <r>
    <x v="217"/>
    <s v="Midwest"/>
    <s v="Kansas"/>
    <s v="Wichita"/>
    <n v="100"/>
  </r>
  <r>
    <x v="217"/>
    <s v="Midwest"/>
    <s v="Kansas"/>
    <s v="Wichita"/>
    <n v="150"/>
  </r>
  <r>
    <x v="217"/>
    <s v="Midwest"/>
    <s v="Kansas"/>
    <s v="Wichita"/>
    <n v="250"/>
  </r>
  <r>
    <x v="236"/>
    <s v="Midwest"/>
    <s v="Kansas"/>
    <s v="Wichita"/>
    <n v="500"/>
  </r>
  <r>
    <x v="236"/>
    <s v="Midwest"/>
    <s v="Kansas"/>
    <s v="Wichita"/>
    <n v="200"/>
  </r>
  <r>
    <x v="236"/>
    <s v="Midwest"/>
    <s v="Kansas"/>
    <s v="Wichita"/>
    <n v="200"/>
  </r>
  <r>
    <x v="236"/>
    <s v="Midwest"/>
    <s v="Kansas"/>
    <s v="Wichita"/>
    <n v="125"/>
  </r>
  <r>
    <x v="236"/>
    <s v="Midwest"/>
    <s v="Kansas"/>
    <s v="Wichita"/>
    <n v="150"/>
  </r>
  <r>
    <x v="236"/>
    <s v="Midwest"/>
    <s v="Kansas"/>
    <s v="Wichita"/>
    <n v="300"/>
  </r>
  <r>
    <x v="265"/>
    <s v="Midwest"/>
    <s v="Kansas"/>
    <s v="Wichita"/>
    <n v="570"/>
  </r>
  <r>
    <x v="265"/>
    <s v="Midwest"/>
    <s v="Kansas"/>
    <s v="Wichita"/>
    <n v="275"/>
  </r>
  <r>
    <x v="265"/>
    <s v="Midwest"/>
    <s v="Kansas"/>
    <s v="Wichita"/>
    <n v="250"/>
  </r>
  <r>
    <x v="265"/>
    <s v="Midwest"/>
    <s v="Kansas"/>
    <s v="Wichita"/>
    <n v="200"/>
  </r>
  <r>
    <x v="265"/>
    <s v="Midwest"/>
    <s v="Kansas"/>
    <s v="Wichita"/>
    <n v="225"/>
  </r>
  <r>
    <x v="265"/>
    <s v="Midwest"/>
    <s v="Kansas"/>
    <s v="Wichita"/>
    <n v="325"/>
  </r>
  <r>
    <x v="298"/>
    <s v="Midwest"/>
    <s v="Kansas"/>
    <s v="Wichita"/>
    <n v="575"/>
  </r>
  <r>
    <x v="298"/>
    <s v="Midwest"/>
    <s v="Kansas"/>
    <s v="Wichita"/>
    <n v="325"/>
  </r>
  <r>
    <x v="298"/>
    <s v="Midwest"/>
    <s v="Kansas"/>
    <s v="Wichita"/>
    <n v="300"/>
  </r>
  <r>
    <x v="298"/>
    <s v="Midwest"/>
    <s v="Kansas"/>
    <s v="Wichita"/>
    <n v="275"/>
  </r>
  <r>
    <x v="298"/>
    <s v="Midwest"/>
    <s v="Kansas"/>
    <s v="Wichita"/>
    <n v="275"/>
  </r>
  <r>
    <x v="298"/>
    <s v="Midwest"/>
    <s v="Kansas"/>
    <s v="Wichita"/>
    <n v="450"/>
  </r>
  <r>
    <x v="326"/>
    <s v="Midwest"/>
    <s v="Kansas"/>
    <s v="Wichita"/>
    <n v="675"/>
  </r>
  <r>
    <x v="326"/>
    <s v="Midwest"/>
    <s v="Kansas"/>
    <s v="Wichita"/>
    <n v="425"/>
  </r>
  <r>
    <x v="326"/>
    <s v="Midwest"/>
    <s v="Kansas"/>
    <s v="Wichita"/>
    <n v="350"/>
  </r>
  <r>
    <x v="326"/>
    <s v="Midwest"/>
    <s v="Kansas"/>
    <s v="Wichita"/>
    <n v="300"/>
  </r>
  <r>
    <x v="326"/>
    <s v="Midwest"/>
    <s v="Kansas"/>
    <s v="Wichita"/>
    <n v="325"/>
  </r>
  <r>
    <x v="326"/>
    <s v="Midwest"/>
    <s v="Kansas"/>
    <s v="Wichita"/>
    <n v="500"/>
  </r>
  <r>
    <x v="358"/>
    <s v="Midwest"/>
    <s v="Kansas"/>
    <s v="Wichita"/>
    <n v="650"/>
  </r>
  <r>
    <x v="358"/>
    <s v="Midwest"/>
    <s v="Kansas"/>
    <s v="Wichita"/>
    <n v="425"/>
  </r>
  <r>
    <x v="358"/>
    <s v="Midwest"/>
    <s v="Kansas"/>
    <s v="Wichita"/>
    <n v="350"/>
  </r>
  <r>
    <x v="358"/>
    <s v="Midwest"/>
    <s v="Kansas"/>
    <s v="Wichita"/>
    <n v="300"/>
  </r>
  <r>
    <x v="358"/>
    <s v="Midwest"/>
    <s v="Kansas"/>
    <s v="Wichita"/>
    <n v="275"/>
  </r>
  <r>
    <x v="358"/>
    <s v="Midwest"/>
    <s v="Kansas"/>
    <s v="Wichita"/>
    <n v="450"/>
  </r>
  <r>
    <x v="388"/>
    <s v="Midwest"/>
    <s v="Kansas"/>
    <s v="Wichita"/>
    <n v="550"/>
  </r>
  <r>
    <x v="388"/>
    <s v="Midwest"/>
    <s v="Kansas"/>
    <s v="Wichita"/>
    <n v="350"/>
  </r>
  <r>
    <x v="388"/>
    <s v="Midwest"/>
    <s v="Kansas"/>
    <s v="Wichita"/>
    <n v="250"/>
  </r>
  <r>
    <x v="388"/>
    <s v="Midwest"/>
    <s v="Kansas"/>
    <s v="Wichita"/>
    <n v="225"/>
  </r>
  <r>
    <x v="388"/>
    <s v="Midwest"/>
    <s v="Kansas"/>
    <s v="Wichita"/>
    <n v="225"/>
  </r>
  <r>
    <x v="388"/>
    <s v="Midwest"/>
    <s v="Kansas"/>
    <s v="Wichita"/>
    <n v="325"/>
  </r>
  <r>
    <x v="420"/>
    <s v="Midwest"/>
    <s v="Kansas"/>
    <s v="Wichita"/>
    <n v="500"/>
  </r>
  <r>
    <x v="420"/>
    <s v="Midwest"/>
    <s v="Kansas"/>
    <s v="Wichita"/>
    <n v="325"/>
  </r>
  <r>
    <x v="420"/>
    <s v="Midwest"/>
    <s v="Kansas"/>
    <s v="Wichita"/>
    <n v="200"/>
  </r>
  <r>
    <x v="420"/>
    <s v="Midwest"/>
    <s v="Kansas"/>
    <s v="Wichita"/>
    <n v="175"/>
  </r>
  <r>
    <x v="420"/>
    <s v="Midwest"/>
    <s v="Kansas"/>
    <s v="Wichita"/>
    <n v="175"/>
  </r>
  <r>
    <x v="420"/>
    <s v="Midwest"/>
    <s v="Kansas"/>
    <s v="Wichita"/>
    <n v="300"/>
  </r>
  <r>
    <x v="450"/>
    <s v="Midwest"/>
    <s v="Kansas"/>
    <s v="Wichita"/>
    <n v="450"/>
  </r>
  <r>
    <x v="450"/>
    <s v="Midwest"/>
    <s v="Kansas"/>
    <s v="Wichita"/>
    <n v="275"/>
  </r>
  <r>
    <x v="450"/>
    <s v="Midwest"/>
    <s v="Kansas"/>
    <s v="Wichita"/>
    <n v="220"/>
  </r>
  <r>
    <x v="450"/>
    <s v="Midwest"/>
    <s v="Kansas"/>
    <s v="Wichita"/>
    <n v="275"/>
  </r>
  <r>
    <x v="450"/>
    <s v="Midwest"/>
    <s v="Kansas"/>
    <s v="Wichita"/>
    <n v="250"/>
  </r>
  <r>
    <x v="450"/>
    <s v="Midwest"/>
    <s v="Kansas"/>
    <s v="Wichita"/>
    <n v="350"/>
  </r>
  <r>
    <x v="479"/>
    <s v="Midwest"/>
    <s v="Kansas"/>
    <s v="Wichita"/>
    <n v="600"/>
  </r>
  <r>
    <x v="479"/>
    <s v="Midwest"/>
    <s v="Kansas"/>
    <s v="Wichita"/>
    <n v="400"/>
  </r>
  <r>
    <x v="479"/>
    <s v="Midwest"/>
    <s v="Kansas"/>
    <s v="Wichita"/>
    <n v="350"/>
  </r>
  <r>
    <x v="479"/>
    <s v="Midwest"/>
    <s v="Kansas"/>
    <s v="Wichita"/>
    <n v="300"/>
  </r>
  <r>
    <x v="479"/>
    <s v="Midwest"/>
    <s v="Kansas"/>
    <s v="Wichita"/>
    <n v="300"/>
  </r>
  <r>
    <x v="479"/>
    <s v="Midwest"/>
    <s v="Kansas"/>
    <s v="Wichita"/>
    <n v="400"/>
  </r>
  <r>
    <x v="176"/>
    <s v="Midwest"/>
    <s v="Kansas"/>
    <s v="Wichita"/>
    <n v="475"/>
  </r>
  <r>
    <x v="176"/>
    <s v="Midwest"/>
    <s v="Kansas"/>
    <s v="Wichita"/>
    <n v="275"/>
  </r>
  <r>
    <x v="176"/>
    <s v="Midwest"/>
    <s v="Kansas"/>
    <s v="Wichita"/>
    <n v="275"/>
  </r>
  <r>
    <x v="176"/>
    <s v="Midwest"/>
    <s v="Kansas"/>
    <s v="Wichita"/>
    <n v="125"/>
  </r>
  <r>
    <x v="176"/>
    <s v="Midwest"/>
    <s v="Kansas"/>
    <s v="Wichita"/>
    <n v="175"/>
  </r>
  <r>
    <x v="176"/>
    <s v="Midwest"/>
    <s v="Kansas"/>
    <s v="Wichita"/>
    <n v="275"/>
  </r>
  <r>
    <x v="207"/>
    <s v="Midwest"/>
    <s v="Kansas"/>
    <s v="Wichita"/>
    <n v="525"/>
  </r>
  <r>
    <x v="207"/>
    <s v="Midwest"/>
    <s v="Kansas"/>
    <s v="Wichita"/>
    <n v="175"/>
  </r>
  <r>
    <x v="207"/>
    <s v="Midwest"/>
    <s v="Kansas"/>
    <s v="Wichita"/>
    <n v="225"/>
  </r>
  <r>
    <x v="207"/>
    <s v="Midwest"/>
    <s v="South Dakota"/>
    <s v="Sioux Falls"/>
    <n v="100"/>
  </r>
  <r>
    <x v="207"/>
    <s v="Midwest"/>
    <s v="South Dakota"/>
    <s v="Sioux Falls"/>
    <n v="175"/>
  </r>
  <r>
    <x v="207"/>
    <s v="Midwest"/>
    <s v="South Dakota"/>
    <s v="Sioux Falls"/>
    <n v="275"/>
  </r>
  <r>
    <x v="216"/>
    <s v="Midwest"/>
    <s v="South Dakota"/>
    <s v="Sioux Falls"/>
    <n v="495"/>
  </r>
  <r>
    <x v="216"/>
    <s v="Midwest"/>
    <s v="South Dakota"/>
    <s v="Sioux Falls"/>
    <n v="200"/>
  </r>
  <r>
    <x v="216"/>
    <s v="Midwest"/>
    <s v="South Dakota"/>
    <s v="Sioux Falls"/>
    <n v="225"/>
  </r>
  <r>
    <x v="216"/>
    <s v="Midwest"/>
    <s v="South Dakota"/>
    <s v="Sioux Falls"/>
    <n v="75"/>
  </r>
  <r>
    <x v="216"/>
    <s v="Midwest"/>
    <s v="South Dakota"/>
    <s v="Sioux Falls"/>
    <n v="125"/>
  </r>
  <r>
    <x v="216"/>
    <s v="Midwest"/>
    <s v="South Dakota"/>
    <s v="Sioux Falls"/>
    <n v="225"/>
  </r>
  <r>
    <x v="235"/>
    <s v="Midwest"/>
    <s v="South Dakota"/>
    <s v="Sioux Falls"/>
    <n v="450"/>
  </r>
  <r>
    <x v="235"/>
    <s v="Midwest"/>
    <s v="South Dakota"/>
    <s v="Sioux Falls"/>
    <n v="150"/>
  </r>
  <r>
    <x v="235"/>
    <s v="Midwest"/>
    <s v="South Dakota"/>
    <s v="Sioux Falls"/>
    <n v="150"/>
  </r>
  <r>
    <x v="235"/>
    <s v="Midwest"/>
    <s v="South Dakota"/>
    <s v="Sioux Falls"/>
    <n v="75"/>
  </r>
  <r>
    <x v="235"/>
    <s v="Midwest"/>
    <s v="South Dakota"/>
    <s v="Sioux Falls"/>
    <n v="100"/>
  </r>
  <r>
    <x v="235"/>
    <s v="Midwest"/>
    <s v="South Dakota"/>
    <s v="Sioux Falls"/>
    <n v="225"/>
  </r>
  <r>
    <x v="266"/>
    <s v="Midwest"/>
    <s v="South Dakota"/>
    <s v="Sioux Falls"/>
    <n v="495"/>
  </r>
  <r>
    <x v="266"/>
    <s v="Midwest"/>
    <s v="South Dakota"/>
    <s v="Sioux Falls"/>
    <n v="200"/>
  </r>
  <r>
    <x v="266"/>
    <s v="Midwest"/>
    <s v="South Dakota"/>
    <s v="Sioux Falls"/>
    <n v="175"/>
  </r>
  <r>
    <x v="266"/>
    <s v="Midwest"/>
    <s v="South Dakota"/>
    <s v="Sioux Falls"/>
    <n v="100"/>
  </r>
  <r>
    <x v="266"/>
    <s v="Midwest"/>
    <s v="South Dakota"/>
    <s v="Sioux Falls"/>
    <n v="125"/>
  </r>
  <r>
    <x v="266"/>
    <s v="Midwest"/>
    <s v="South Dakota"/>
    <s v="Sioux Falls"/>
    <n v="250"/>
  </r>
  <r>
    <x v="296"/>
    <s v="Midwest"/>
    <s v="South Dakota"/>
    <s v="Sioux Falls"/>
    <n v="500"/>
  </r>
  <r>
    <x v="296"/>
    <s v="Midwest"/>
    <s v="South Dakota"/>
    <s v="Sioux Falls"/>
    <n v="250"/>
  </r>
  <r>
    <x v="296"/>
    <s v="Midwest"/>
    <s v="South Dakota"/>
    <s v="Sioux Falls"/>
    <n v="200"/>
  </r>
  <r>
    <x v="296"/>
    <s v="Midwest"/>
    <s v="South Dakota"/>
    <s v="Sioux Falls"/>
    <n v="175"/>
  </r>
  <r>
    <x v="296"/>
    <s v="Midwest"/>
    <s v="South Dakota"/>
    <s v="Sioux Falls"/>
    <n v="175"/>
  </r>
  <r>
    <x v="296"/>
    <s v="Midwest"/>
    <s v="South Dakota"/>
    <s v="Sioux Falls"/>
    <n v="325"/>
  </r>
  <r>
    <x v="325"/>
    <s v="Midwest"/>
    <s v="South Dakota"/>
    <s v="Sioux Falls"/>
    <n v="550"/>
  </r>
  <r>
    <x v="325"/>
    <s v="Midwest"/>
    <s v="South Dakota"/>
    <s v="Sioux Falls"/>
    <n v="300"/>
  </r>
  <r>
    <x v="325"/>
    <s v="Midwest"/>
    <s v="South Dakota"/>
    <s v="Sioux Falls"/>
    <n v="225"/>
  </r>
  <r>
    <x v="325"/>
    <s v="Midwest"/>
    <s v="South Dakota"/>
    <s v="Sioux Falls"/>
    <n v="175"/>
  </r>
  <r>
    <x v="325"/>
    <s v="Midwest"/>
    <s v="South Dakota"/>
    <s v="Sioux Falls"/>
    <n v="200"/>
  </r>
  <r>
    <x v="325"/>
    <s v="Midwest"/>
    <s v="South Dakota"/>
    <s v="Sioux Falls"/>
    <n v="375"/>
  </r>
  <r>
    <x v="357"/>
    <s v="Midwest"/>
    <s v="South Dakota"/>
    <s v="Sioux Falls"/>
    <n v="525"/>
  </r>
  <r>
    <x v="357"/>
    <s v="Midwest"/>
    <s v="South Dakota"/>
    <s v="Sioux Falls"/>
    <n v="300"/>
  </r>
  <r>
    <x v="357"/>
    <s v="Midwest"/>
    <s v="South Dakota"/>
    <s v="Sioux Falls"/>
    <n v="225"/>
  </r>
  <r>
    <x v="357"/>
    <s v="Midwest"/>
    <s v="South Dakota"/>
    <s v="Sioux Falls"/>
    <n v="200"/>
  </r>
  <r>
    <x v="357"/>
    <s v="Midwest"/>
    <s v="South Dakota"/>
    <s v="Sioux Falls"/>
    <n v="175"/>
  </r>
  <r>
    <x v="357"/>
    <s v="Midwest"/>
    <s v="South Dakota"/>
    <s v="Sioux Falls"/>
    <n v="350"/>
  </r>
  <r>
    <x v="389"/>
    <s v="Midwest"/>
    <s v="South Dakota"/>
    <s v="Sioux Falls"/>
    <n v="475"/>
  </r>
  <r>
    <x v="389"/>
    <s v="Midwest"/>
    <s v="South Dakota"/>
    <s v="Sioux Falls"/>
    <n v="275"/>
  </r>
  <r>
    <x v="389"/>
    <s v="Midwest"/>
    <s v="South Dakota"/>
    <s v="Sioux Falls"/>
    <n v="175"/>
  </r>
  <r>
    <x v="389"/>
    <s v="Midwest"/>
    <s v="South Dakota"/>
    <s v="Sioux Falls"/>
    <n v="150"/>
  </r>
  <r>
    <x v="389"/>
    <s v="Midwest"/>
    <s v="South Dakota"/>
    <s v="Sioux Falls"/>
    <n v="150"/>
  </r>
  <r>
    <x v="389"/>
    <s v="Midwest"/>
    <s v="South Dakota"/>
    <s v="Sioux Falls"/>
    <n v="225"/>
  </r>
  <r>
    <x v="418"/>
    <s v="Midwest"/>
    <s v="South Dakota"/>
    <s v="Sioux Falls"/>
    <n v="400"/>
  </r>
  <r>
    <x v="418"/>
    <s v="Midwest"/>
    <s v="South Dakota"/>
    <s v="Sioux Falls"/>
    <n v="250"/>
  </r>
  <r>
    <x v="418"/>
    <s v="Midwest"/>
    <s v="South Dakota"/>
    <s v="Sioux Falls"/>
    <n v="150"/>
  </r>
  <r>
    <x v="418"/>
    <s v="Midwest"/>
    <s v="South Dakota"/>
    <s v="Sioux Falls"/>
    <n v="125"/>
  </r>
  <r>
    <x v="418"/>
    <s v="Midwest"/>
    <s v="South Dakota"/>
    <s v="Sioux Falls"/>
    <n v="125"/>
  </r>
  <r>
    <x v="418"/>
    <s v="Midwest"/>
    <s v="South Dakota"/>
    <s v="Sioux Falls"/>
    <n v="250"/>
  </r>
  <r>
    <x v="449"/>
    <s v="Midwest"/>
    <s v="South Dakota"/>
    <s v="Sioux Falls"/>
    <n v="400"/>
  </r>
  <r>
    <x v="449"/>
    <s v="Midwest"/>
    <s v="South Dakota"/>
    <s v="Sioux Falls"/>
    <n v="250"/>
  </r>
  <r>
    <x v="449"/>
    <s v="Midwest"/>
    <s v="South Dakota"/>
    <s v="Sioux Falls"/>
    <n v="195"/>
  </r>
  <r>
    <x v="449"/>
    <s v="Midwest"/>
    <s v="South Dakota"/>
    <s v="Sioux Falls"/>
    <n v="175"/>
  </r>
  <r>
    <x v="449"/>
    <s v="Midwest"/>
    <s v="South Dakota"/>
    <s v="Sioux Falls"/>
    <n v="150"/>
  </r>
  <r>
    <x v="449"/>
    <s v="Midwest"/>
    <s v="South Dakota"/>
    <s v="Sioux Falls"/>
    <n v="250"/>
  </r>
  <r>
    <x v="478"/>
    <s v="Midwest"/>
    <s v="South Dakota"/>
    <s v="Sioux Falls"/>
    <n v="500"/>
  </r>
  <r>
    <x v="478"/>
    <s v="Midwest"/>
    <s v="South Dakota"/>
    <s v="Sioux Falls"/>
    <n v="300"/>
  </r>
  <r>
    <x v="478"/>
    <s v="Midwest"/>
    <s v="South Dakota"/>
    <s v="Sioux Falls"/>
    <n v="250"/>
  </r>
  <r>
    <x v="478"/>
    <s v="Midwest"/>
    <s v="South Dakota"/>
    <s v="Sioux Falls"/>
    <n v="200"/>
  </r>
  <r>
    <x v="478"/>
    <s v="Midwest"/>
    <s v="South Dakota"/>
    <s v="Sioux Falls"/>
    <n v="200"/>
  </r>
  <r>
    <x v="478"/>
    <s v="Midwest"/>
    <s v="South Dakota"/>
    <s v="Sioux Falls"/>
    <n v="300"/>
  </r>
  <r>
    <x v="173"/>
    <s v="Midwest"/>
    <s v="South Dakota"/>
    <s v="Sioux Falls"/>
    <n v="475"/>
  </r>
  <r>
    <x v="173"/>
    <s v="Midwest"/>
    <s v="South Dakota"/>
    <s v="Sioux Falls"/>
    <n v="275"/>
  </r>
  <r>
    <x v="173"/>
    <s v="Midwest"/>
    <s v="South Dakota"/>
    <s v="Sioux Falls"/>
    <n v="275"/>
  </r>
  <r>
    <x v="173"/>
    <s v="Midwest"/>
    <s v="South Dakota"/>
    <s v="Sioux Falls"/>
    <n v="125"/>
  </r>
  <r>
    <x v="173"/>
    <s v="Midwest"/>
    <s v="South Dakota"/>
    <s v="Sioux Falls"/>
    <n v="175"/>
  </r>
  <r>
    <x v="173"/>
    <s v="Midwest"/>
    <s v="South Dakota"/>
    <s v="Sioux Falls"/>
    <n v="275"/>
  </r>
  <r>
    <x v="204"/>
    <s v="Midwest"/>
    <s v="South Dakota"/>
    <s v="Sioux Falls"/>
    <n v="525"/>
  </r>
  <r>
    <x v="204"/>
    <s v="Midwest"/>
    <s v="South Dakota"/>
    <s v="Sioux Falls"/>
    <n v="175"/>
  </r>
  <r>
    <x v="204"/>
    <s v="Midwest"/>
    <s v="South Dakota"/>
    <s v="Sioux Falls"/>
    <n v="225"/>
  </r>
  <r>
    <x v="204"/>
    <s v="Midwest"/>
    <s v="North Dakota"/>
    <s v="Fargo"/>
    <n v="100"/>
  </r>
  <r>
    <x v="204"/>
    <s v="Midwest"/>
    <s v="North Dakota"/>
    <s v="Fargo"/>
    <n v="175"/>
  </r>
  <r>
    <x v="204"/>
    <s v="Midwest"/>
    <s v="North Dakota"/>
    <s v="Fargo"/>
    <n v="275"/>
  </r>
  <r>
    <x v="710"/>
    <s v="Midwest"/>
    <s v="North Dakota"/>
    <s v="Fargo"/>
    <n v="495"/>
  </r>
  <r>
    <x v="710"/>
    <s v="Midwest"/>
    <s v="North Dakota"/>
    <s v="Fargo"/>
    <n v="200"/>
  </r>
  <r>
    <x v="710"/>
    <s v="Midwest"/>
    <s v="North Dakota"/>
    <s v="Fargo"/>
    <n v="225"/>
  </r>
  <r>
    <x v="710"/>
    <s v="Midwest"/>
    <s v="North Dakota"/>
    <s v="Fargo"/>
    <n v="75"/>
  </r>
  <r>
    <x v="710"/>
    <s v="Midwest"/>
    <s v="North Dakota"/>
    <s v="Fargo"/>
    <n v="125"/>
  </r>
  <r>
    <x v="710"/>
    <s v="Midwest"/>
    <s v="North Dakota"/>
    <s v="Fargo"/>
    <n v="225"/>
  </r>
  <r>
    <x v="232"/>
    <s v="Midwest"/>
    <s v="North Dakota"/>
    <s v="Fargo"/>
    <n v="450"/>
  </r>
  <r>
    <x v="232"/>
    <s v="Midwest"/>
    <s v="North Dakota"/>
    <s v="Fargo"/>
    <n v="150"/>
  </r>
  <r>
    <x v="232"/>
    <s v="Midwest"/>
    <s v="North Dakota"/>
    <s v="Fargo"/>
    <n v="150"/>
  </r>
  <r>
    <x v="232"/>
    <s v="Midwest"/>
    <s v="North Dakota"/>
    <s v="Fargo"/>
    <n v="75"/>
  </r>
  <r>
    <x v="232"/>
    <s v="Midwest"/>
    <s v="North Dakota"/>
    <s v="Fargo"/>
    <n v="100"/>
  </r>
  <r>
    <x v="232"/>
    <s v="Midwest"/>
    <s v="North Dakota"/>
    <s v="Fargo"/>
    <n v="225"/>
  </r>
  <r>
    <x v="263"/>
    <s v="Midwest"/>
    <s v="North Dakota"/>
    <s v="Fargo"/>
    <n v="495"/>
  </r>
  <r>
    <x v="263"/>
    <s v="Midwest"/>
    <s v="North Dakota"/>
    <s v="Fargo"/>
    <n v="200"/>
  </r>
  <r>
    <x v="263"/>
    <s v="Midwest"/>
    <s v="North Dakota"/>
    <s v="Fargo"/>
    <n v="175"/>
  </r>
  <r>
    <x v="263"/>
    <s v="Midwest"/>
    <s v="North Dakota"/>
    <s v="Fargo"/>
    <n v="100"/>
  </r>
  <r>
    <x v="263"/>
    <s v="Midwest"/>
    <s v="North Dakota"/>
    <s v="Fargo"/>
    <n v="125"/>
  </r>
  <r>
    <x v="263"/>
    <s v="Midwest"/>
    <s v="North Dakota"/>
    <s v="Fargo"/>
    <n v="250"/>
  </r>
  <r>
    <x v="293"/>
    <s v="Midwest"/>
    <s v="North Dakota"/>
    <s v="Fargo"/>
    <n v="500"/>
  </r>
  <r>
    <x v="293"/>
    <s v="Midwest"/>
    <s v="North Dakota"/>
    <s v="Fargo"/>
    <n v="250"/>
  </r>
  <r>
    <x v="293"/>
    <s v="Midwest"/>
    <s v="North Dakota"/>
    <s v="Fargo"/>
    <n v="200"/>
  </r>
  <r>
    <x v="293"/>
    <s v="Midwest"/>
    <s v="North Dakota"/>
    <s v="Fargo"/>
    <n v="175"/>
  </r>
  <r>
    <x v="293"/>
    <s v="Midwest"/>
    <s v="North Dakota"/>
    <s v="Fargo"/>
    <n v="175"/>
  </r>
  <r>
    <x v="293"/>
    <s v="Midwest"/>
    <s v="North Dakota"/>
    <s v="Fargo"/>
    <n v="325"/>
  </r>
  <r>
    <x v="322"/>
    <s v="Midwest"/>
    <s v="North Dakota"/>
    <s v="Fargo"/>
    <n v="550"/>
  </r>
  <r>
    <x v="322"/>
    <s v="Midwest"/>
    <s v="North Dakota"/>
    <s v="Fargo"/>
    <n v="300"/>
  </r>
  <r>
    <x v="322"/>
    <s v="Midwest"/>
    <s v="North Dakota"/>
    <s v="Fargo"/>
    <n v="225"/>
  </r>
  <r>
    <x v="322"/>
    <s v="Midwest"/>
    <s v="North Dakota"/>
    <s v="Fargo"/>
    <n v="175"/>
  </r>
  <r>
    <x v="322"/>
    <s v="Midwest"/>
    <s v="North Dakota"/>
    <s v="Fargo"/>
    <n v="200"/>
  </r>
  <r>
    <x v="322"/>
    <s v="Midwest"/>
    <s v="North Dakota"/>
    <s v="Fargo"/>
    <n v="375"/>
  </r>
  <r>
    <x v="354"/>
    <s v="Midwest"/>
    <s v="North Dakota"/>
    <s v="Fargo"/>
    <n v="525"/>
  </r>
  <r>
    <x v="354"/>
    <s v="Midwest"/>
    <s v="North Dakota"/>
    <s v="Fargo"/>
    <n v="300"/>
  </r>
  <r>
    <x v="354"/>
    <s v="Midwest"/>
    <s v="North Dakota"/>
    <s v="Fargo"/>
    <n v="225"/>
  </r>
  <r>
    <x v="354"/>
    <s v="Midwest"/>
    <s v="North Dakota"/>
    <s v="Fargo"/>
    <n v="200"/>
  </r>
  <r>
    <x v="354"/>
    <s v="Midwest"/>
    <s v="North Dakota"/>
    <s v="Fargo"/>
    <n v="175"/>
  </r>
  <r>
    <x v="354"/>
    <s v="Midwest"/>
    <s v="North Dakota"/>
    <s v="Fargo"/>
    <n v="350"/>
  </r>
  <r>
    <x v="386"/>
    <s v="Midwest"/>
    <s v="North Dakota"/>
    <s v="Fargo"/>
    <n v="475"/>
  </r>
  <r>
    <x v="386"/>
    <s v="Midwest"/>
    <s v="North Dakota"/>
    <s v="Fargo"/>
    <n v="275"/>
  </r>
  <r>
    <x v="386"/>
    <s v="Midwest"/>
    <s v="North Dakota"/>
    <s v="Fargo"/>
    <n v="175"/>
  </r>
  <r>
    <x v="386"/>
    <s v="Midwest"/>
    <s v="North Dakota"/>
    <s v="Fargo"/>
    <n v="150"/>
  </r>
  <r>
    <x v="386"/>
    <s v="Midwest"/>
    <s v="North Dakota"/>
    <s v="Fargo"/>
    <n v="150"/>
  </r>
  <r>
    <x v="386"/>
    <s v="Midwest"/>
    <s v="North Dakota"/>
    <s v="Fargo"/>
    <n v="225"/>
  </r>
  <r>
    <x v="415"/>
    <s v="Midwest"/>
    <s v="North Dakota"/>
    <s v="Fargo"/>
    <n v="400"/>
  </r>
  <r>
    <x v="415"/>
    <s v="Midwest"/>
    <s v="North Dakota"/>
    <s v="Fargo"/>
    <n v="250"/>
  </r>
  <r>
    <x v="415"/>
    <s v="Midwest"/>
    <s v="North Dakota"/>
    <s v="Fargo"/>
    <n v="150"/>
  </r>
  <r>
    <x v="415"/>
    <s v="Midwest"/>
    <s v="North Dakota"/>
    <s v="Fargo"/>
    <n v="125"/>
  </r>
  <r>
    <x v="415"/>
    <s v="Midwest"/>
    <s v="North Dakota"/>
    <s v="Fargo"/>
    <n v="125"/>
  </r>
  <r>
    <x v="415"/>
    <s v="Midwest"/>
    <s v="North Dakota"/>
    <s v="Fargo"/>
    <n v="250"/>
  </r>
  <r>
    <x v="446"/>
    <s v="Midwest"/>
    <s v="North Dakota"/>
    <s v="Fargo"/>
    <n v="400"/>
  </r>
  <r>
    <x v="446"/>
    <s v="Midwest"/>
    <s v="North Dakota"/>
    <s v="Fargo"/>
    <n v="250"/>
  </r>
  <r>
    <x v="446"/>
    <s v="Midwest"/>
    <s v="North Dakota"/>
    <s v="Fargo"/>
    <n v="195"/>
  </r>
  <r>
    <x v="446"/>
    <s v="Midwest"/>
    <s v="North Dakota"/>
    <s v="Fargo"/>
    <n v="175"/>
  </r>
  <r>
    <x v="446"/>
    <s v="Midwest"/>
    <s v="North Dakota"/>
    <s v="Fargo"/>
    <n v="150"/>
  </r>
  <r>
    <x v="446"/>
    <s v="Midwest"/>
    <s v="North Dakota"/>
    <s v="Fargo"/>
    <n v="250"/>
  </r>
  <r>
    <x v="475"/>
    <s v="Midwest"/>
    <s v="North Dakota"/>
    <s v="Fargo"/>
    <n v="500"/>
  </r>
  <r>
    <x v="475"/>
    <s v="Midwest"/>
    <s v="North Dakota"/>
    <s v="Fargo"/>
    <n v="300"/>
  </r>
  <r>
    <x v="475"/>
    <s v="Midwest"/>
    <s v="North Dakota"/>
    <s v="Fargo"/>
    <n v="250"/>
  </r>
  <r>
    <x v="475"/>
    <s v="Midwest"/>
    <s v="North Dakota"/>
    <s v="Fargo"/>
    <n v="200"/>
  </r>
  <r>
    <x v="475"/>
    <s v="Midwest"/>
    <s v="North Dakota"/>
    <s v="Fargo"/>
    <n v="200"/>
  </r>
  <r>
    <x v="475"/>
    <s v="Midwest"/>
    <s v="North Dakota"/>
    <s v="Fargo"/>
    <n v="300"/>
  </r>
  <r>
    <x v="170"/>
    <s v="Midwest"/>
    <s v="North Dakota"/>
    <s v="Fargo"/>
    <n v="450"/>
  </r>
  <r>
    <x v="170"/>
    <s v="Midwest"/>
    <s v="North Dakota"/>
    <s v="Fargo"/>
    <n v="250"/>
  </r>
  <r>
    <x v="170"/>
    <s v="Midwest"/>
    <s v="North Dakota"/>
    <s v="Fargo"/>
    <n v="250"/>
  </r>
  <r>
    <x v="170"/>
    <s v="Midwest"/>
    <s v="North Dakota"/>
    <s v="Fargo"/>
    <n v="100"/>
  </r>
  <r>
    <x v="170"/>
    <s v="Midwest"/>
    <s v="North Dakota"/>
    <s v="Fargo"/>
    <n v="150"/>
  </r>
  <r>
    <x v="170"/>
    <s v="Midwest"/>
    <s v="North Dakota"/>
    <s v="Fargo"/>
    <n v="250"/>
  </r>
  <r>
    <x v="201"/>
    <s v="Midwest"/>
    <s v="North Dakota"/>
    <s v="Fargo"/>
    <n v="500"/>
  </r>
  <r>
    <x v="201"/>
    <s v="Midwest"/>
    <s v="North Dakota"/>
    <s v="Fargo"/>
    <n v="150"/>
  </r>
  <r>
    <x v="201"/>
    <s v="Midwest"/>
    <s v="North Dakota"/>
    <s v="Fargo"/>
    <n v="200"/>
  </r>
  <r>
    <x v="201"/>
    <s v="Midwest"/>
    <s v="Iowa"/>
    <s v="Des Moines"/>
    <n v="75"/>
  </r>
  <r>
    <x v="201"/>
    <s v="Midwest"/>
    <s v="Iowa"/>
    <s v="Des Moines"/>
    <n v="150"/>
  </r>
  <r>
    <x v="201"/>
    <s v="Midwest"/>
    <s v="Iowa"/>
    <s v="Des Moines"/>
    <n v="250"/>
  </r>
  <r>
    <x v="707"/>
    <s v="Midwest"/>
    <s v="Iowa"/>
    <s v="Des Moines"/>
    <n v="470"/>
  </r>
  <r>
    <x v="707"/>
    <s v="Midwest"/>
    <s v="Iowa"/>
    <s v="Des Moines"/>
    <n v="175"/>
  </r>
  <r>
    <x v="707"/>
    <s v="Midwest"/>
    <s v="Iowa"/>
    <s v="Des Moines"/>
    <n v="225"/>
  </r>
  <r>
    <x v="707"/>
    <s v="Midwest"/>
    <s v="Iowa"/>
    <s v="Des Moines"/>
    <n v="100"/>
  </r>
  <r>
    <x v="707"/>
    <s v="Midwest"/>
    <s v="Iowa"/>
    <s v="Des Moines"/>
    <n v="150"/>
  </r>
  <r>
    <x v="707"/>
    <s v="Midwest"/>
    <s v="Iowa"/>
    <s v="Des Moines"/>
    <n v="250"/>
  </r>
  <r>
    <x v="229"/>
    <s v="Midwest"/>
    <s v="Iowa"/>
    <s v="Des Moines"/>
    <n v="475"/>
  </r>
  <r>
    <x v="229"/>
    <s v="Midwest"/>
    <s v="Iowa"/>
    <s v="Des Moines"/>
    <n v="175"/>
  </r>
  <r>
    <x v="229"/>
    <s v="Midwest"/>
    <s v="Iowa"/>
    <s v="Des Moines"/>
    <n v="175"/>
  </r>
  <r>
    <x v="229"/>
    <s v="Midwest"/>
    <s v="Iowa"/>
    <s v="Des Moines"/>
    <n v="100"/>
  </r>
  <r>
    <x v="229"/>
    <s v="Midwest"/>
    <s v="Iowa"/>
    <s v="Des Moines"/>
    <n v="125"/>
  </r>
  <r>
    <x v="229"/>
    <s v="Midwest"/>
    <s v="Iowa"/>
    <s v="Des Moines"/>
    <n v="250"/>
  </r>
  <r>
    <x v="260"/>
    <s v="Midwest"/>
    <s v="Iowa"/>
    <s v="Des Moines"/>
    <n v="520"/>
  </r>
  <r>
    <x v="260"/>
    <s v="Midwest"/>
    <s v="Iowa"/>
    <s v="Des Moines"/>
    <n v="225"/>
  </r>
  <r>
    <x v="260"/>
    <s v="Midwest"/>
    <s v="Iowa"/>
    <s v="Des Moines"/>
    <n v="200"/>
  </r>
  <r>
    <x v="260"/>
    <s v="Midwest"/>
    <s v="Iowa"/>
    <s v="Des Moines"/>
    <n v="125"/>
  </r>
  <r>
    <x v="260"/>
    <s v="Midwest"/>
    <s v="Iowa"/>
    <s v="Des Moines"/>
    <n v="150"/>
  </r>
  <r>
    <x v="260"/>
    <s v="Midwest"/>
    <s v="Iowa"/>
    <s v="Des Moines"/>
    <n v="275"/>
  </r>
  <r>
    <x v="290"/>
    <s v="Midwest"/>
    <s v="Iowa"/>
    <s v="Des Moines"/>
    <n v="525"/>
  </r>
  <r>
    <x v="290"/>
    <s v="Midwest"/>
    <s v="Iowa"/>
    <s v="Des Moines"/>
    <n v="275"/>
  </r>
  <r>
    <x v="290"/>
    <s v="Midwest"/>
    <s v="Iowa"/>
    <s v="Des Moines"/>
    <n v="200"/>
  </r>
  <r>
    <x v="290"/>
    <s v="Midwest"/>
    <s v="Iowa"/>
    <s v="Des Moines"/>
    <n v="175"/>
  </r>
  <r>
    <x v="290"/>
    <s v="Midwest"/>
    <s v="Iowa"/>
    <s v="Des Moines"/>
    <n v="175"/>
  </r>
  <r>
    <x v="290"/>
    <s v="Midwest"/>
    <s v="Iowa"/>
    <s v="Des Moines"/>
    <n v="325"/>
  </r>
  <r>
    <x v="319"/>
    <s v="Midwest"/>
    <s v="Iowa"/>
    <s v="Des Moines"/>
    <n v="550"/>
  </r>
  <r>
    <x v="319"/>
    <s v="Midwest"/>
    <s v="Iowa"/>
    <s v="Des Moines"/>
    <n v="300"/>
  </r>
  <r>
    <x v="319"/>
    <s v="Midwest"/>
    <s v="Iowa"/>
    <s v="Des Moines"/>
    <n v="225"/>
  </r>
  <r>
    <x v="319"/>
    <s v="Midwest"/>
    <s v="Iowa"/>
    <s v="Des Moines"/>
    <n v="175"/>
  </r>
  <r>
    <x v="319"/>
    <s v="Midwest"/>
    <s v="Iowa"/>
    <s v="Des Moines"/>
    <n v="200"/>
  </r>
  <r>
    <x v="319"/>
    <s v="Midwest"/>
    <s v="Iowa"/>
    <s v="Des Moines"/>
    <n v="375"/>
  </r>
  <r>
    <x v="351"/>
    <s v="Midwest"/>
    <s v="Iowa"/>
    <s v="Des Moines"/>
    <n v="525"/>
  </r>
  <r>
    <x v="351"/>
    <s v="Midwest"/>
    <s v="Iowa"/>
    <s v="Des Moines"/>
    <n v="300"/>
  </r>
  <r>
    <x v="351"/>
    <s v="Midwest"/>
    <s v="Iowa"/>
    <s v="Des Moines"/>
    <n v="225"/>
  </r>
  <r>
    <x v="351"/>
    <s v="Midwest"/>
    <s v="Iowa"/>
    <s v="Des Moines"/>
    <n v="200"/>
  </r>
  <r>
    <x v="351"/>
    <s v="Midwest"/>
    <s v="Iowa"/>
    <s v="Des Moines"/>
    <n v="175"/>
  </r>
  <r>
    <x v="351"/>
    <s v="Midwest"/>
    <s v="Iowa"/>
    <s v="Des Moines"/>
    <n v="350"/>
  </r>
  <r>
    <x v="383"/>
    <s v="Midwest"/>
    <s v="Iowa"/>
    <s v="Des Moines"/>
    <n v="475"/>
  </r>
  <r>
    <x v="383"/>
    <s v="Midwest"/>
    <s v="Iowa"/>
    <s v="Des Moines"/>
    <n v="275"/>
  </r>
  <r>
    <x v="383"/>
    <s v="Midwest"/>
    <s v="Iowa"/>
    <s v="Des Moines"/>
    <n v="175"/>
  </r>
  <r>
    <x v="383"/>
    <s v="Midwest"/>
    <s v="Iowa"/>
    <s v="Des Moines"/>
    <n v="150"/>
  </r>
  <r>
    <x v="383"/>
    <s v="Midwest"/>
    <s v="Iowa"/>
    <s v="Des Moines"/>
    <n v="150"/>
  </r>
  <r>
    <x v="383"/>
    <s v="Midwest"/>
    <s v="Iowa"/>
    <s v="Des Moines"/>
    <n v="225"/>
  </r>
  <r>
    <x v="412"/>
    <s v="Midwest"/>
    <s v="Iowa"/>
    <s v="Des Moines"/>
    <n v="400"/>
  </r>
  <r>
    <x v="412"/>
    <s v="Midwest"/>
    <s v="Iowa"/>
    <s v="Des Moines"/>
    <n v="250"/>
  </r>
  <r>
    <x v="412"/>
    <s v="Midwest"/>
    <s v="Iowa"/>
    <s v="Des Moines"/>
    <n v="150"/>
  </r>
  <r>
    <x v="412"/>
    <s v="Midwest"/>
    <s v="Iowa"/>
    <s v="Des Moines"/>
    <n v="125"/>
  </r>
  <r>
    <x v="412"/>
    <s v="Midwest"/>
    <s v="Iowa"/>
    <s v="Des Moines"/>
    <n v="125"/>
  </r>
  <r>
    <x v="412"/>
    <s v="Midwest"/>
    <s v="Iowa"/>
    <s v="Des Moines"/>
    <n v="250"/>
  </r>
  <r>
    <x v="443"/>
    <s v="Midwest"/>
    <s v="Iowa"/>
    <s v="Des Moines"/>
    <n v="400"/>
  </r>
  <r>
    <x v="443"/>
    <s v="Midwest"/>
    <s v="Iowa"/>
    <s v="Des Moines"/>
    <n v="275"/>
  </r>
  <r>
    <x v="443"/>
    <s v="Midwest"/>
    <s v="Iowa"/>
    <s v="Des Moines"/>
    <n v="220"/>
  </r>
  <r>
    <x v="443"/>
    <s v="Midwest"/>
    <s v="Iowa"/>
    <s v="Des Moines"/>
    <n v="200"/>
  </r>
  <r>
    <x v="443"/>
    <s v="Midwest"/>
    <s v="Iowa"/>
    <s v="Des Moines"/>
    <n v="175"/>
  </r>
  <r>
    <x v="443"/>
    <s v="Midwest"/>
    <s v="Iowa"/>
    <s v="Des Moines"/>
    <n v="275"/>
  </r>
  <r>
    <x v="472"/>
    <s v="Midwest"/>
    <s v="Iowa"/>
    <s v="Des Moines"/>
    <n v="525"/>
  </r>
  <r>
    <x v="472"/>
    <s v="Midwest"/>
    <s v="Iowa"/>
    <s v="Des Moines"/>
    <n v="325"/>
  </r>
  <r>
    <x v="472"/>
    <s v="Midwest"/>
    <s v="Iowa"/>
    <s v="Des Moines"/>
    <n v="275"/>
  </r>
  <r>
    <x v="472"/>
    <s v="Midwest"/>
    <s v="Iowa"/>
    <s v="Des Moines"/>
    <n v="225"/>
  </r>
  <r>
    <x v="472"/>
    <s v="Midwest"/>
    <s v="Iowa"/>
    <s v="Des Moines"/>
    <n v="225"/>
  </r>
  <r>
    <x v="472"/>
    <s v="Midwest"/>
    <s v="Iowa"/>
    <s v="Des Moines"/>
    <n v="325"/>
  </r>
  <r>
    <x v="167"/>
    <s v="Midwest"/>
    <s v="Iowa"/>
    <s v="Des Moines"/>
    <n v="450"/>
  </r>
  <r>
    <x v="167"/>
    <s v="Midwest"/>
    <s v="Iowa"/>
    <s v="Des Moines"/>
    <n v="250"/>
  </r>
  <r>
    <x v="167"/>
    <s v="Midwest"/>
    <s v="Iowa"/>
    <s v="Des Moines"/>
    <n v="250"/>
  </r>
  <r>
    <x v="167"/>
    <s v="Midwest"/>
    <s v="Iowa"/>
    <s v="Des Moines"/>
    <n v="100"/>
  </r>
  <r>
    <x v="167"/>
    <s v="Midwest"/>
    <s v="Iowa"/>
    <s v="Des Moines"/>
    <n v="150"/>
  </r>
  <r>
    <x v="167"/>
    <s v="Midwest"/>
    <s v="Iowa"/>
    <s v="Des Moines"/>
    <n v="250"/>
  </r>
  <r>
    <x v="198"/>
    <s v="Midwest"/>
    <s v="Iowa"/>
    <s v="Des Moines"/>
    <n v="500"/>
  </r>
  <r>
    <x v="198"/>
    <s v="Midwest"/>
    <s v="Iowa"/>
    <s v="Des Moines"/>
    <n v="150"/>
  </r>
  <r>
    <x v="198"/>
    <s v="Midwest"/>
    <s v="Iowa"/>
    <s v="Des Moines"/>
    <n v="200"/>
  </r>
  <r>
    <x v="198"/>
    <s v="Midwest"/>
    <s v="Wisconsin"/>
    <s v="Milwaukee"/>
    <n v="75"/>
  </r>
  <r>
    <x v="198"/>
    <s v="Midwest"/>
    <s v="Wisconsin"/>
    <s v="Milwaukee"/>
    <n v="150"/>
  </r>
  <r>
    <x v="198"/>
    <s v="Midwest"/>
    <s v="Wisconsin"/>
    <s v="Milwaukee"/>
    <n v="250"/>
  </r>
  <r>
    <x v="704"/>
    <s v="Midwest"/>
    <s v="Wisconsin"/>
    <s v="Milwaukee"/>
    <n v="470"/>
  </r>
  <r>
    <x v="704"/>
    <s v="Midwest"/>
    <s v="Wisconsin"/>
    <s v="Milwaukee"/>
    <n v="175"/>
  </r>
  <r>
    <x v="704"/>
    <s v="Midwest"/>
    <s v="Wisconsin"/>
    <s v="Milwaukee"/>
    <n v="225"/>
  </r>
  <r>
    <x v="704"/>
    <s v="Midwest"/>
    <s v="Wisconsin"/>
    <s v="Milwaukee"/>
    <n v="75"/>
  </r>
  <r>
    <x v="704"/>
    <s v="Midwest"/>
    <s v="Wisconsin"/>
    <s v="Milwaukee"/>
    <n v="125"/>
  </r>
  <r>
    <x v="704"/>
    <s v="Midwest"/>
    <s v="Wisconsin"/>
    <s v="Milwaukee"/>
    <n v="225"/>
  </r>
  <r>
    <x v="721"/>
    <s v="Midwest"/>
    <s v="Wisconsin"/>
    <s v="Milwaukee"/>
    <n v="450"/>
  </r>
  <r>
    <x v="721"/>
    <s v="Midwest"/>
    <s v="Wisconsin"/>
    <s v="Milwaukee"/>
    <n v="150"/>
  </r>
  <r>
    <x v="721"/>
    <s v="Midwest"/>
    <s v="Wisconsin"/>
    <s v="Milwaukee"/>
    <n v="150"/>
  </r>
  <r>
    <x v="721"/>
    <s v="Midwest"/>
    <s v="Wisconsin"/>
    <s v="Milwaukee"/>
    <n v="75"/>
  </r>
  <r>
    <x v="721"/>
    <s v="Midwest"/>
    <s v="Wisconsin"/>
    <s v="Milwaukee"/>
    <n v="100"/>
  </r>
  <r>
    <x v="721"/>
    <s v="Midwest"/>
    <s v="Wisconsin"/>
    <s v="Milwaukee"/>
    <n v="225"/>
  </r>
  <r>
    <x v="257"/>
    <s v="Midwest"/>
    <s v="Wisconsin"/>
    <s v="Milwaukee"/>
    <n v="495"/>
  </r>
  <r>
    <x v="257"/>
    <s v="Midwest"/>
    <s v="Wisconsin"/>
    <s v="Milwaukee"/>
    <n v="200"/>
  </r>
  <r>
    <x v="257"/>
    <s v="Midwest"/>
    <s v="Wisconsin"/>
    <s v="Milwaukee"/>
    <n v="175"/>
  </r>
  <r>
    <x v="257"/>
    <s v="Midwest"/>
    <s v="Wisconsin"/>
    <s v="Milwaukee"/>
    <n v="150"/>
  </r>
  <r>
    <x v="257"/>
    <s v="Midwest"/>
    <s v="Wisconsin"/>
    <s v="Milwaukee"/>
    <n v="175"/>
  </r>
  <r>
    <x v="257"/>
    <s v="Midwest"/>
    <s v="Wisconsin"/>
    <s v="Milwaukee"/>
    <n v="300"/>
  </r>
  <r>
    <x v="287"/>
    <s v="Midwest"/>
    <s v="Wisconsin"/>
    <s v="Milwaukee"/>
    <n v="550"/>
  </r>
  <r>
    <x v="287"/>
    <s v="Midwest"/>
    <s v="Wisconsin"/>
    <s v="Milwaukee"/>
    <n v="300"/>
  </r>
  <r>
    <x v="287"/>
    <s v="Midwest"/>
    <s v="Wisconsin"/>
    <s v="Milwaukee"/>
    <n v="200"/>
  </r>
  <r>
    <x v="287"/>
    <s v="Midwest"/>
    <s v="Wisconsin"/>
    <s v="Milwaukee"/>
    <n v="175"/>
  </r>
  <r>
    <x v="287"/>
    <s v="Midwest"/>
    <s v="Wisconsin"/>
    <s v="Milwaukee"/>
    <n v="175"/>
  </r>
  <r>
    <x v="287"/>
    <s v="Midwest"/>
    <s v="Wisconsin"/>
    <s v="Milwaukee"/>
    <n v="325"/>
  </r>
  <r>
    <x v="316"/>
    <s v="Midwest"/>
    <s v="Wisconsin"/>
    <s v="Milwaukee"/>
    <n v="550"/>
  </r>
  <r>
    <x v="316"/>
    <s v="Midwest"/>
    <s v="Wisconsin"/>
    <s v="Milwaukee"/>
    <n v="300"/>
  </r>
  <r>
    <x v="316"/>
    <s v="Midwest"/>
    <s v="Wisconsin"/>
    <s v="Milwaukee"/>
    <n v="225"/>
  </r>
  <r>
    <x v="316"/>
    <s v="Midwest"/>
    <s v="Wisconsin"/>
    <s v="Milwaukee"/>
    <n v="175"/>
  </r>
  <r>
    <x v="316"/>
    <s v="Midwest"/>
    <s v="Wisconsin"/>
    <s v="Milwaukee"/>
    <n v="200"/>
  </r>
  <r>
    <x v="316"/>
    <s v="Midwest"/>
    <s v="Wisconsin"/>
    <s v="Milwaukee"/>
    <n v="375"/>
  </r>
  <r>
    <x v="348"/>
    <s v="Midwest"/>
    <s v="Wisconsin"/>
    <s v="Milwaukee"/>
    <n v="525"/>
  </r>
  <r>
    <x v="348"/>
    <s v="Midwest"/>
    <s v="Wisconsin"/>
    <s v="Milwaukee"/>
    <n v="300"/>
  </r>
  <r>
    <x v="348"/>
    <s v="Midwest"/>
    <s v="Wisconsin"/>
    <s v="Milwaukee"/>
    <n v="225"/>
  </r>
  <r>
    <x v="348"/>
    <s v="Midwest"/>
    <s v="Wisconsin"/>
    <s v="Milwaukee"/>
    <n v="200"/>
  </r>
  <r>
    <x v="348"/>
    <s v="Midwest"/>
    <s v="Wisconsin"/>
    <s v="Milwaukee"/>
    <n v="175"/>
  </r>
  <r>
    <x v="348"/>
    <s v="Midwest"/>
    <s v="Wisconsin"/>
    <s v="Milwaukee"/>
    <n v="350"/>
  </r>
  <r>
    <x v="380"/>
    <s v="Midwest"/>
    <s v="Wisconsin"/>
    <s v="Milwaukee"/>
    <n v="475"/>
  </r>
  <r>
    <x v="380"/>
    <s v="Midwest"/>
    <s v="Wisconsin"/>
    <s v="Milwaukee"/>
    <n v="250"/>
  </r>
  <r>
    <x v="380"/>
    <s v="Midwest"/>
    <s v="Wisconsin"/>
    <s v="Milwaukee"/>
    <n v="150"/>
  </r>
  <r>
    <x v="380"/>
    <s v="Midwest"/>
    <s v="Wisconsin"/>
    <s v="Milwaukee"/>
    <n v="125"/>
  </r>
  <r>
    <x v="380"/>
    <s v="Midwest"/>
    <s v="Wisconsin"/>
    <s v="Milwaukee"/>
    <n v="125"/>
  </r>
  <r>
    <x v="380"/>
    <s v="Midwest"/>
    <s v="Wisconsin"/>
    <s v="Milwaukee"/>
    <n v="200"/>
  </r>
  <r>
    <x v="409"/>
    <s v="Midwest"/>
    <s v="Wisconsin"/>
    <s v="Milwaukee"/>
    <n v="375"/>
  </r>
  <r>
    <x v="409"/>
    <s v="Midwest"/>
    <s v="Wisconsin"/>
    <s v="Milwaukee"/>
    <n v="225"/>
  </r>
  <r>
    <x v="409"/>
    <s v="Midwest"/>
    <s v="Wisconsin"/>
    <s v="Milwaukee"/>
    <n v="125"/>
  </r>
  <r>
    <x v="409"/>
    <s v="Midwest"/>
    <s v="Wisconsin"/>
    <s v="Milwaukee"/>
    <n v="125"/>
  </r>
  <r>
    <x v="409"/>
    <s v="Midwest"/>
    <s v="Wisconsin"/>
    <s v="Milwaukee"/>
    <n v="125"/>
  </r>
  <r>
    <x v="409"/>
    <s v="Midwest"/>
    <s v="Wisconsin"/>
    <s v="Milwaukee"/>
    <n v="250"/>
  </r>
  <r>
    <x v="440"/>
    <s v="Midwest"/>
    <s v="Wisconsin"/>
    <s v="Milwaukee"/>
    <n v="400"/>
  </r>
  <r>
    <x v="440"/>
    <s v="Midwest"/>
    <s v="Wisconsin"/>
    <s v="Milwaukee"/>
    <n v="300"/>
  </r>
  <r>
    <x v="440"/>
    <s v="Midwest"/>
    <s v="Wisconsin"/>
    <s v="Milwaukee"/>
    <n v="245"/>
  </r>
  <r>
    <x v="440"/>
    <s v="Midwest"/>
    <s v="Wisconsin"/>
    <s v="Milwaukee"/>
    <n v="225"/>
  </r>
  <r>
    <x v="440"/>
    <s v="Midwest"/>
    <s v="Wisconsin"/>
    <s v="Milwaukee"/>
    <n v="200"/>
  </r>
  <r>
    <x v="440"/>
    <s v="Midwest"/>
    <s v="Wisconsin"/>
    <s v="Milwaukee"/>
    <n v="300"/>
  </r>
  <r>
    <x v="469"/>
    <s v="Midwest"/>
    <s v="Wisconsin"/>
    <s v="Milwaukee"/>
    <n v="550"/>
  </r>
  <r>
    <x v="469"/>
    <s v="Midwest"/>
    <s v="Wisconsin"/>
    <s v="Milwaukee"/>
    <n v="350"/>
  </r>
  <r>
    <x v="469"/>
    <s v="Midwest"/>
    <s v="Wisconsin"/>
    <s v="Milwaukee"/>
    <n v="300"/>
  </r>
  <r>
    <x v="469"/>
    <s v="Midwest"/>
    <s v="Wisconsin"/>
    <s v="Milwaukee"/>
    <n v="250"/>
  </r>
  <r>
    <x v="469"/>
    <s v="Midwest"/>
    <s v="Wisconsin"/>
    <s v="Milwaukee"/>
    <n v="250"/>
  </r>
  <r>
    <x v="469"/>
    <s v="Midwest"/>
    <s v="Wisconsin"/>
    <s v="Milwaukee"/>
    <n v="350"/>
  </r>
  <r>
    <x v="174"/>
    <s v="Midwest"/>
    <s v="Wisconsin"/>
    <s v="Milwaukee"/>
    <n v="500"/>
  </r>
  <r>
    <x v="174"/>
    <s v="Midwest"/>
    <s v="Wisconsin"/>
    <s v="Milwaukee"/>
    <n v="300"/>
  </r>
  <r>
    <x v="174"/>
    <s v="Midwest"/>
    <s v="Wisconsin"/>
    <s v="Milwaukee"/>
    <n v="300"/>
  </r>
  <r>
    <x v="174"/>
    <s v="Midwest"/>
    <s v="Wisconsin"/>
    <s v="Milwaukee"/>
    <n v="150"/>
  </r>
  <r>
    <x v="174"/>
    <s v="Midwest"/>
    <s v="Wisconsin"/>
    <s v="Milwaukee"/>
    <n v="200"/>
  </r>
  <r>
    <x v="174"/>
    <s v="Midwest"/>
    <s v="Wisconsin"/>
    <s v="Milwaukee"/>
    <n v="300"/>
  </r>
  <r>
    <x v="205"/>
    <s v="Midwest"/>
    <s v="Wisconsin"/>
    <s v="Milwaukee"/>
    <n v="550"/>
  </r>
  <r>
    <x v="205"/>
    <s v="Midwest"/>
    <s v="Wisconsin"/>
    <s v="Milwaukee"/>
    <n v="200"/>
  </r>
  <r>
    <x v="205"/>
    <s v="Midwest"/>
    <s v="Wisconsin"/>
    <s v="Milwaukee"/>
    <n v="250"/>
  </r>
  <r>
    <x v="205"/>
    <s v="Midwest"/>
    <s v="Indiana"/>
    <s v="Indianapolis"/>
    <n v="125"/>
  </r>
  <r>
    <x v="205"/>
    <s v="Midwest"/>
    <s v="Indiana"/>
    <s v="Indianapolis"/>
    <n v="200"/>
  </r>
  <r>
    <x v="205"/>
    <s v="Midwest"/>
    <s v="Indiana"/>
    <s v="Indianapolis"/>
    <n v="300"/>
  </r>
  <r>
    <x v="214"/>
    <s v="Midwest"/>
    <s v="Indiana"/>
    <s v="Indianapolis"/>
    <n v="520"/>
  </r>
  <r>
    <x v="214"/>
    <s v="Midwest"/>
    <s v="Indiana"/>
    <s v="Indianapolis"/>
    <n v="225"/>
  </r>
  <r>
    <x v="214"/>
    <s v="Midwest"/>
    <s v="Indiana"/>
    <s v="Indianapolis"/>
    <n v="275"/>
  </r>
  <r>
    <x v="214"/>
    <s v="Midwest"/>
    <s v="Indiana"/>
    <s v="Indianapolis"/>
    <n v="125"/>
  </r>
  <r>
    <x v="214"/>
    <s v="Midwest"/>
    <s v="Indiana"/>
    <s v="Indianapolis"/>
    <n v="175"/>
  </r>
  <r>
    <x v="214"/>
    <s v="Midwest"/>
    <s v="Indiana"/>
    <s v="Indianapolis"/>
    <n v="275"/>
  </r>
  <r>
    <x v="233"/>
    <s v="Midwest"/>
    <s v="Indiana"/>
    <s v="Indianapolis"/>
    <n v="500"/>
  </r>
  <r>
    <x v="233"/>
    <s v="Midwest"/>
    <s v="Indiana"/>
    <s v="Indianapolis"/>
    <n v="200"/>
  </r>
  <r>
    <x v="233"/>
    <s v="Midwest"/>
    <s v="Indiana"/>
    <s v="Indianapolis"/>
    <n v="200"/>
  </r>
  <r>
    <x v="233"/>
    <s v="Midwest"/>
    <s v="Indiana"/>
    <s v="Indianapolis"/>
    <n v="125"/>
  </r>
  <r>
    <x v="233"/>
    <s v="Midwest"/>
    <s v="Indiana"/>
    <s v="Indianapolis"/>
    <n v="150"/>
  </r>
  <r>
    <x v="233"/>
    <s v="Midwest"/>
    <s v="Indiana"/>
    <s v="Indianapolis"/>
    <n v="275"/>
  </r>
  <r>
    <x v="264"/>
    <s v="Midwest"/>
    <s v="Indiana"/>
    <s v="Indianapolis"/>
    <n v="545"/>
  </r>
  <r>
    <x v="264"/>
    <s v="Midwest"/>
    <s v="Indiana"/>
    <s v="Indianapolis"/>
    <n v="250"/>
  </r>
  <r>
    <x v="264"/>
    <s v="Midwest"/>
    <s v="Indiana"/>
    <s v="Indianapolis"/>
    <n v="225"/>
  </r>
  <r>
    <x v="264"/>
    <s v="Midwest"/>
    <s v="Indiana"/>
    <s v="Indianapolis"/>
    <n v="175"/>
  </r>
  <r>
    <x v="264"/>
    <s v="Midwest"/>
    <s v="Indiana"/>
    <s v="Indianapolis"/>
    <n v="200"/>
  </r>
  <r>
    <x v="264"/>
    <s v="Midwest"/>
    <s v="Indiana"/>
    <s v="Indianapolis"/>
    <n v="325"/>
  </r>
  <r>
    <x v="294"/>
    <s v="Midwest"/>
    <s v="Indiana"/>
    <s v="Indianapolis"/>
    <n v="575"/>
  </r>
  <r>
    <x v="294"/>
    <s v="Midwest"/>
    <s v="Indiana"/>
    <s v="Indianapolis"/>
    <n v="325"/>
  </r>
  <r>
    <x v="294"/>
    <s v="Midwest"/>
    <s v="Indiana"/>
    <s v="Indianapolis"/>
    <n v="200"/>
  </r>
  <r>
    <x v="294"/>
    <s v="Midwest"/>
    <s v="Indiana"/>
    <s v="Indianapolis"/>
    <n v="175"/>
  </r>
  <r>
    <x v="294"/>
    <s v="Midwest"/>
    <s v="Indiana"/>
    <s v="Indianapolis"/>
    <n v="175"/>
  </r>
  <r>
    <x v="294"/>
    <s v="Midwest"/>
    <s v="Indiana"/>
    <s v="Indianapolis"/>
    <n v="325"/>
  </r>
  <r>
    <x v="323"/>
    <s v="Midwest"/>
    <s v="Indiana"/>
    <s v="Indianapolis"/>
    <n v="550"/>
  </r>
  <r>
    <x v="323"/>
    <s v="Midwest"/>
    <s v="Indiana"/>
    <s v="Indianapolis"/>
    <n v="300"/>
  </r>
  <r>
    <x v="323"/>
    <s v="Midwest"/>
    <s v="Indiana"/>
    <s v="Indianapolis"/>
    <n v="225"/>
  </r>
  <r>
    <x v="323"/>
    <s v="Midwest"/>
    <s v="Indiana"/>
    <s v="Indianapolis"/>
    <n v="175"/>
  </r>
  <r>
    <x v="323"/>
    <s v="Midwest"/>
    <s v="Indiana"/>
    <s v="Indianapolis"/>
    <n v="200"/>
  </r>
  <r>
    <x v="323"/>
    <s v="Midwest"/>
    <s v="Indiana"/>
    <s v="Indianapolis"/>
    <n v="375"/>
  </r>
  <r>
    <x v="355"/>
    <s v="Midwest"/>
    <s v="Indiana"/>
    <s v="Indianapolis"/>
    <n v="525"/>
  </r>
  <r>
    <x v="355"/>
    <s v="Midwest"/>
    <s v="Indiana"/>
    <s v="Indianapolis"/>
    <n v="300"/>
  </r>
  <r>
    <x v="355"/>
    <s v="Midwest"/>
    <s v="Indiana"/>
    <s v="Indianapolis"/>
    <n v="225"/>
  </r>
  <r>
    <x v="355"/>
    <s v="Midwest"/>
    <s v="Indiana"/>
    <s v="Indianapolis"/>
    <n v="200"/>
  </r>
  <r>
    <x v="355"/>
    <s v="Midwest"/>
    <s v="Indiana"/>
    <s v="Indianapolis"/>
    <n v="175"/>
  </r>
  <r>
    <x v="355"/>
    <s v="Midwest"/>
    <s v="Indiana"/>
    <s v="Indianapolis"/>
    <n v="350"/>
  </r>
  <r>
    <x v="387"/>
    <s v="Midwest"/>
    <s v="Indiana"/>
    <s v="Indianapolis"/>
    <n v="475"/>
  </r>
  <r>
    <x v="387"/>
    <s v="Midwest"/>
    <s v="Indiana"/>
    <s v="Indianapolis"/>
    <n v="275"/>
  </r>
  <r>
    <x v="387"/>
    <s v="Midwest"/>
    <s v="Indiana"/>
    <s v="Indianapolis"/>
    <n v="175"/>
  </r>
  <r>
    <x v="387"/>
    <s v="Midwest"/>
    <s v="Indiana"/>
    <s v="Indianapolis"/>
    <n v="150"/>
  </r>
  <r>
    <x v="387"/>
    <s v="Midwest"/>
    <s v="Indiana"/>
    <s v="Indianapolis"/>
    <n v="150"/>
  </r>
  <r>
    <x v="387"/>
    <s v="Midwest"/>
    <s v="Indiana"/>
    <s v="Indianapolis"/>
    <n v="225"/>
  </r>
  <r>
    <x v="416"/>
    <s v="Midwest"/>
    <s v="Indiana"/>
    <s v="Indianapolis"/>
    <n v="400"/>
  </r>
  <r>
    <x v="416"/>
    <s v="Midwest"/>
    <s v="Indiana"/>
    <s v="Indianapolis"/>
    <n v="250"/>
  </r>
  <r>
    <x v="416"/>
    <s v="Midwest"/>
    <s v="Indiana"/>
    <s v="Indianapolis"/>
    <n v="150"/>
  </r>
  <r>
    <x v="416"/>
    <s v="Midwest"/>
    <s v="Indiana"/>
    <s v="Indianapolis"/>
    <n v="150"/>
  </r>
  <r>
    <x v="416"/>
    <s v="Midwest"/>
    <s v="Indiana"/>
    <s v="Indianapolis"/>
    <n v="150"/>
  </r>
  <r>
    <x v="416"/>
    <s v="Midwest"/>
    <s v="Indiana"/>
    <s v="Indianapolis"/>
    <n v="275"/>
  </r>
  <r>
    <x v="447"/>
    <s v="Midwest"/>
    <s v="Indiana"/>
    <s v="Indianapolis"/>
    <n v="425"/>
  </r>
  <r>
    <x v="447"/>
    <s v="Midwest"/>
    <s v="Indiana"/>
    <s v="Indianapolis"/>
    <n v="325"/>
  </r>
  <r>
    <x v="447"/>
    <s v="Midwest"/>
    <s v="Indiana"/>
    <s v="Indianapolis"/>
    <n v="270"/>
  </r>
  <r>
    <x v="447"/>
    <s v="Midwest"/>
    <s v="Indiana"/>
    <s v="Indianapolis"/>
    <n v="275"/>
  </r>
  <r>
    <x v="447"/>
    <s v="Midwest"/>
    <s v="Indiana"/>
    <s v="Indianapolis"/>
    <n v="250"/>
  </r>
  <r>
    <x v="447"/>
    <s v="Midwest"/>
    <s v="Indiana"/>
    <s v="Indianapolis"/>
    <n v="350"/>
  </r>
  <r>
    <x v="476"/>
    <s v="Midwest"/>
    <s v="Indiana"/>
    <s v="Indianapolis"/>
    <n v="600"/>
  </r>
  <r>
    <x v="476"/>
    <s v="Midwest"/>
    <s v="Indiana"/>
    <s v="Indianapolis"/>
    <n v="400"/>
  </r>
  <r>
    <x v="476"/>
    <s v="Midwest"/>
    <s v="Indiana"/>
    <s v="Indianapolis"/>
    <n v="350"/>
  </r>
  <r>
    <x v="476"/>
    <s v="Midwest"/>
    <s v="Indiana"/>
    <s v="Indianapolis"/>
    <n v="300"/>
  </r>
  <r>
    <x v="476"/>
    <s v="Midwest"/>
    <s v="Indiana"/>
    <s v="Indianapolis"/>
    <n v="300"/>
  </r>
  <r>
    <x v="476"/>
    <s v="Midwest"/>
    <s v="Indiana"/>
    <s v="Indianapolis"/>
    <n v="400"/>
  </r>
  <r>
    <x v="181"/>
    <s v="Midwest"/>
    <s v="Indiana"/>
    <s v="Indianapolis"/>
    <n v="500"/>
  </r>
  <r>
    <x v="181"/>
    <s v="Midwest"/>
    <s v="Indiana"/>
    <s v="Indianapolis"/>
    <n v="300"/>
  </r>
  <r>
    <x v="181"/>
    <s v="Midwest"/>
    <s v="Indiana"/>
    <s v="Indianapolis"/>
    <n v="300"/>
  </r>
  <r>
    <x v="181"/>
    <s v="Midwest"/>
    <s v="Indiana"/>
    <s v="Indianapolis"/>
    <n v="150"/>
  </r>
  <r>
    <x v="181"/>
    <s v="Midwest"/>
    <s v="Indiana"/>
    <s v="Indianapolis"/>
    <n v="200"/>
  </r>
  <r>
    <x v="181"/>
    <s v="Midwest"/>
    <s v="Indiana"/>
    <s v="Indianapolis"/>
    <n v="300"/>
  </r>
  <r>
    <x v="212"/>
    <s v="Midwest"/>
    <s v="Indiana"/>
    <s v="Indianapolis"/>
    <n v="550"/>
  </r>
  <r>
    <x v="212"/>
    <s v="Midwest"/>
    <s v="Indiana"/>
    <s v="Indianapolis"/>
    <n v="200"/>
  </r>
  <r>
    <x v="212"/>
    <s v="Midwest"/>
    <s v="Indiana"/>
    <s v="Indianapolis"/>
    <n v="300"/>
  </r>
  <r>
    <x v="212"/>
    <s v="Northeast"/>
    <s v="West Virginia"/>
    <s v="Charleston"/>
    <n v="175"/>
  </r>
  <r>
    <x v="212"/>
    <s v="Northeast"/>
    <s v="West Virginia"/>
    <s v="Charleston"/>
    <n v="250"/>
  </r>
  <r>
    <x v="212"/>
    <s v="Northeast"/>
    <s v="West Virginia"/>
    <s v="Charleston"/>
    <n v="350"/>
  </r>
  <r>
    <x v="221"/>
    <s v="Northeast"/>
    <s v="West Virginia"/>
    <s v="Charleston"/>
    <n v="570"/>
  </r>
  <r>
    <x v="221"/>
    <s v="Northeast"/>
    <s v="West Virginia"/>
    <s v="Charleston"/>
    <n v="275"/>
  </r>
  <r>
    <x v="221"/>
    <s v="Northeast"/>
    <s v="West Virginia"/>
    <s v="Charleston"/>
    <n v="325"/>
  </r>
  <r>
    <x v="221"/>
    <s v="Northeast"/>
    <s v="West Virginia"/>
    <s v="Charleston"/>
    <n v="175"/>
  </r>
  <r>
    <x v="221"/>
    <s v="Northeast"/>
    <s v="West Virginia"/>
    <s v="Charleston"/>
    <n v="225"/>
  </r>
  <r>
    <x v="221"/>
    <s v="Northeast"/>
    <s v="West Virginia"/>
    <s v="Charleston"/>
    <n v="325"/>
  </r>
  <r>
    <x v="240"/>
    <s v="Northeast"/>
    <s v="West Virginia"/>
    <s v="Charleston"/>
    <n v="550"/>
  </r>
  <r>
    <x v="240"/>
    <s v="Northeast"/>
    <s v="West Virginia"/>
    <s v="Charleston"/>
    <n v="250"/>
  </r>
  <r>
    <x v="240"/>
    <s v="Northeast"/>
    <s v="West Virginia"/>
    <s v="Charleston"/>
    <n v="250"/>
  </r>
  <r>
    <x v="240"/>
    <s v="Northeast"/>
    <s v="West Virginia"/>
    <s v="Charleston"/>
    <n v="175"/>
  </r>
  <r>
    <x v="240"/>
    <s v="Northeast"/>
    <s v="West Virginia"/>
    <s v="Charleston"/>
    <n v="200"/>
  </r>
  <r>
    <x v="240"/>
    <s v="Northeast"/>
    <s v="West Virginia"/>
    <s v="Charleston"/>
    <n v="325"/>
  </r>
  <r>
    <x v="271"/>
    <s v="Northeast"/>
    <s v="West Virginia"/>
    <s v="Charleston"/>
    <n v="595"/>
  </r>
  <r>
    <x v="271"/>
    <s v="Northeast"/>
    <s v="West Virginia"/>
    <s v="Charleston"/>
    <n v="300"/>
  </r>
  <r>
    <x v="271"/>
    <s v="Northeast"/>
    <s v="West Virginia"/>
    <s v="Charleston"/>
    <n v="275"/>
  </r>
  <r>
    <x v="271"/>
    <s v="Northeast"/>
    <s v="West Virginia"/>
    <s v="Charleston"/>
    <n v="200"/>
  </r>
  <r>
    <x v="271"/>
    <s v="Northeast"/>
    <s v="West Virginia"/>
    <s v="Charleston"/>
    <n v="225"/>
  </r>
  <r>
    <x v="271"/>
    <s v="Northeast"/>
    <s v="West Virginia"/>
    <s v="Charleston"/>
    <n v="350"/>
  </r>
  <r>
    <x v="301"/>
    <s v="Northeast"/>
    <s v="West Virginia"/>
    <s v="Charleston"/>
    <n v="600"/>
  </r>
  <r>
    <x v="301"/>
    <s v="Northeast"/>
    <s v="West Virginia"/>
    <s v="Charleston"/>
    <n v="425"/>
  </r>
  <r>
    <x v="301"/>
    <s v="Northeast"/>
    <s v="West Virginia"/>
    <s v="Charleston"/>
    <n v="300"/>
  </r>
  <r>
    <x v="301"/>
    <s v="Northeast"/>
    <s v="West Virginia"/>
    <s v="Charleston"/>
    <n v="275"/>
  </r>
  <r>
    <x v="301"/>
    <s v="Northeast"/>
    <s v="West Virginia"/>
    <s v="Charleston"/>
    <n v="275"/>
  </r>
  <r>
    <x v="301"/>
    <s v="Northeast"/>
    <s v="West Virginia"/>
    <s v="Charleston"/>
    <n v="425"/>
  </r>
  <r>
    <x v="330"/>
    <s v="Northeast"/>
    <s v="West Virginia"/>
    <s v="Charleston"/>
    <n v="650"/>
  </r>
  <r>
    <x v="330"/>
    <s v="Northeast"/>
    <s v="West Virginia"/>
    <s v="Charleston"/>
    <n v="400"/>
  </r>
  <r>
    <x v="330"/>
    <s v="Northeast"/>
    <s v="West Virginia"/>
    <s v="Charleston"/>
    <n v="325"/>
  </r>
  <r>
    <x v="330"/>
    <s v="Northeast"/>
    <s v="West Virginia"/>
    <s v="Charleston"/>
    <n v="275"/>
  </r>
  <r>
    <x v="330"/>
    <s v="Northeast"/>
    <s v="West Virginia"/>
    <s v="Charleston"/>
    <n v="300"/>
  </r>
  <r>
    <x v="330"/>
    <s v="Northeast"/>
    <s v="West Virginia"/>
    <s v="Charleston"/>
    <n v="475"/>
  </r>
  <r>
    <x v="362"/>
    <s v="Northeast"/>
    <s v="West Virginia"/>
    <s v="Charleston"/>
    <n v="525"/>
  </r>
  <r>
    <x v="362"/>
    <s v="Northeast"/>
    <s v="West Virginia"/>
    <s v="Charleston"/>
    <n v="300"/>
  </r>
  <r>
    <x v="362"/>
    <s v="Northeast"/>
    <s v="West Virginia"/>
    <s v="Charleston"/>
    <n v="300"/>
  </r>
  <r>
    <x v="362"/>
    <s v="Northeast"/>
    <s v="West Virginia"/>
    <s v="Charleston"/>
    <n v="275"/>
  </r>
  <r>
    <x v="362"/>
    <s v="Northeast"/>
    <s v="West Virginia"/>
    <s v="Charleston"/>
    <n v="250"/>
  </r>
  <r>
    <x v="362"/>
    <s v="Northeast"/>
    <s v="West Virginia"/>
    <s v="Charleston"/>
    <n v="425"/>
  </r>
  <r>
    <x v="394"/>
    <s v="Northeast"/>
    <s v="West Virginia"/>
    <s v="Charleston"/>
    <n v="550"/>
  </r>
  <r>
    <x v="394"/>
    <s v="Northeast"/>
    <s v="West Virginia"/>
    <s v="Charleston"/>
    <n v="350"/>
  </r>
  <r>
    <x v="394"/>
    <s v="Northeast"/>
    <s v="West Virginia"/>
    <s v="Charleston"/>
    <n v="250"/>
  </r>
  <r>
    <x v="394"/>
    <s v="Northeast"/>
    <s v="West Virginia"/>
    <s v="Charleston"/>
    <n v="225"/>
  </r>
  <r>
    <x v="394"/>
    <s v="Northeast"/>
    <s v="West Virginia"/>
    <s v="Charleston"/>
    <n v="225"/>
  </r>
  <r>
    <x v="394"/>
    <s v="Northeast"/>
    <s v="West Virginia"/>
    <s v="Charleston"/>
    <n v="300"/>
  </r>
  <r>
    <x v="423"/>
    <s v="Northeast"/>
    <s v="West Virginia"/>
    <s v="Charleston"/>
    <n v="425"/>
  </r>
  <r>
    <x v="423"/>
    <s v="Northeast"/>
    <s v="West Virginia"/>
    <s v="Charleston"/>
    <n v="275"/>
  </r>
  <r>
    <x v="423"/>
    <s v="Northeast"/>
    <s v="West Virginia"/>
    <s v="Charleston"/>
    <n v="175"/>
  </r>
  <r>
    <x v="423"/>
    <s v="Northeast"/>
    <s v="West Virginia"/>
    <s v="Charleston"/>
    <n v="175"/>
  </r>
  <r>
    <x v="423"/>
    <s v="Northeast"/>
    <s v="West Virginia"/>
    <s v="Charleston"/>
    <n v="175"/>
  </r>
  <r>
    <x v="423"/>
    <s v="Northeast"/>
    <s v="West Virginia"/>
    <s v="Charleston"/>
    <n v="300"/>
  </r>
  <r>
    <x v="454"/>
    <s v="Northeast"/>
    <s v="West Virginia"/>
    <s v="Charleston"/>
    <n v="450"/>
  </r>
  <r>
    <x v="454"/>
    <s v="Northeast"/>
    <s v="West Virginia"/>
    <s v="Charleston"/>
    <n v="350"/>
  </r>
  <r>
    <x v="454"/>
    <s v="Northeast"/>
    <s v="West Virginia"/>
    <s v="Charleston"/>
    <n v="295"/>
  </r>
  <r>
    <x v="454"/>
    <s v="Northeast"/>
    <s v="West Virginia"/>
    <s v="Charleston"/>
    <n v="325"/>
  </r>
  <r>
    <x v="454"/>
    <s v="Northeast"/>
    <s v="West Virginia"/>
    <s v="Charleston"/>
    <n v="300"/>
  </r>
  <r>
    <x v="454"/>
    <s v="Northeast"/>
    <s v="West Virginia"/>
    <s v="Charleston"/>
    <n v="400"/>
  </r>
  <r>
    <x v="483"/>
    <s v="Northeast"/>
    <s v="West Virginia"/>
    <s v="Charleston"/>
    <n v="650"/>
  </r>
  <r>
    <x v="483"/>
    <s v="Northeast"/>
    <s v="West Virginia"/>
    <s v="Charleston"/>
    <n v="450"/>
  </r>
  <r>
    <x v="483"/>
    <s v="Northeast"/>
    <s v="West Virginia"/>
    <s v="Charleston"/>
    <n v="400"/>
  </r>
  <r>
    <x v="483"/>
    <s v="Northeast"/>
    <s v="West Virginia"/>
    <s v="Charleston"/>
    <n v="350"/>
  </r>
  <r>
    <x v="483"/>
    <s v="Northeast"/>
    <s v="West Virginia"/>
    <s v="Charleston"/>
    <n v="350"/>
  </r>
  <r>
    <x v="483"/>
    <s v="Northeast"/>
    <s v="West Virginia"/>
    <s v="Charleston"/>
    <n v="450"/>
  </r>
  <r>
    <x v="188"/>
    <s v="Northeast"/>
    <s v="West Virginia"/>
    <s v="Charleston"/>
    <n v="425"/>
  </r>
  <r>
    <x v="188"/>
    <s v="Northeast"/>
    <s v="West Virginia"/>
    <s v="Charleston"/>
    <n v="225"/>
  </r>
  <r>
    <x v="188"/>
    <s v="Northeast"/>
    <s v="West Virginia"/>
    <s v="Charleston"/>
    <n v="225"/>
  </r>
  <r>
    <x v="188"/>
    <s v="Northeast"/>
    <s v="West Virginia"/>
    <s v="Charleston"/>
    <n v="75"/>
  </r>
  <r>
    <x v="188"/>
    <s v="Northeast"/>
    <s v="West Virginia"/>
    <s v="Charleston"/>
    <n v="125"/>
  </r>
  <r>
    <x v="188"/>
    <s v="Northeast"/>
    <s v="West Virginia"/>
    <s v="Charleston"/>
    <n v="225"/>
  </r>
  <r>
    <x v="696"/>
    <s v="Northeast"/>
    <s v="West Virginia"/>
    <s v="Charleston"/>
    <n v="475"/>
  </r>
  <r>
    <x v="696"/>
    <s v="Northeast"/>
    <s v="West Virginia"/>
    <s v="Charleston"/>
    <n v="125"/>
  </r>
  <r>
    <x v="696"/>
    <s v="Northeast"/>
    <s v="West Virginia"/>
    <s v="Charleston"/>
    <n v="175"/>
  </r>
  <r>
    <x v="696"/>
    <s v="Northeast"/>
    <s v="Maryland"/>
    <s v="Baltimore"/>
    <n v="50"/>
  </r>
  <r>
    <x v="696"/>
    <s v="Northeast"/>
    <s v="Maryland"/>
    <s v="Baltimore"/>
    <n v="125"/>
  </r>
  <r>
    <x v="696"/>
    <s v="Northeast"/>
    <s v="Maryland"/>
    <s v="Baltimore"/>
    <n v="225"/>
  </r>
  <r>
    <x v="225"/>
    <s v="Northeast"/>
    <s v="Maryland"/>
    <s v="Baltimore"/>
    <n v="445"/>
  </r>
  <r>
    <x v="225"/>
    <s v="Northeast"/>
    <s v="Maryland"/>
    <s v="Baltimore"/>
    <n v="150"/>
  </r>
  <r>
    <x v="225"/>
    <s v="Northeast"/>
    <s v="Maryland"/>
    <s v="Baltimore"/>
    <n v="175"/>
  </r>
  <r>
    <x v="225"/>
    <s v="Northeast"/>
    <s v="Maryland"/>
    <s v="Baltimore"/>
    <n v="25"/>
  </r>
  <r>
    <x v="225"/>
    <s v="Northeast"/>
    <s v="Maryland"/>
    <s v="Baltimore"/>
    <n v="75"/>
  </r>
  <r>
    <x v="225"/>
    <s v="Northeast"/>
    <s v="Maryland"/>
    <s v="Baltimore"/>
    <n v="175"/>
  </r>
  <r>
    <x v="244"/>
    <s v="Northeast"/>
    <s v="Maryland"/>
    <s v="Baltimore"/>
    <n v="425"/>
  </r>
  <r>
    <x v="244"/>
    <s v="Northeast"/>
    <s v="Maryland"/>
    <s v="Baltimore"/>
    <n v="125"/>
  </r>
  <r>
    <x v="244"/>
    <s v="Northeast"/>
    <s v="Maryland"/>
    <s v="Baltimore"/>
    <n v="125"/>
  </r>
  <r>
    <x v="244"/>
    <s v="Northeast"/>
    <s v="Maryland"/>
    <s v="Baltimore"/>
    <n v="50"/>
  </r>
  <r>
    <x v="244"/>
    <s v="Northeast"/>
    <s v="Maryland"/>
    <s v="Baltimore"/>
    <n v="50"/>
  </r>
  <r>
    <x v="244"/>
    <s v="Northeast"/>
    <s v="Maryland"/>
    <s v="Baltimore"/>
    <n v="200"/>
  </r>
  <r>
    <x v="273"/>
    <s v="Northeast"/>
    <s v="Maryland"/>
    <s v="Baltimore"/>
    <n v="470"/>
  </r>
  <r>
    <x v="273"/>
    <s v="Northeast"/>
    <s v="Maryland"/>
    <s v="Baltimore"/>
    <n v="175"/>
  </r>
  <r>
    <x v="273"/>
    <s v="Northeast"/>
    <s v="Maryland"/>
    <s v="Baltimore"/>
    <n v="150"/>
  </r>
  <r>
    <x v="273"/>
    <s v="Northeast"/>
    <s v="Maryland"/>
    <s v="Baltimore"/>
    <n v="100"/>
  </r>
  <r>
    <x v="273"/>
    <s v="Northeast"/>
    <s v="Maryland"/>
    <s v="Baltimore"/>
    <n v="125"/>
  </r>
  <r>
    <x v="273"/>
    <s v="Northeast"/>
    <s v="Maryland"/>
    <s v="Baltimore"/>
    <n v="250"/>
  </r>
  <r>
    <x v="306"/>
    <s v="Northeast"/>
    <s v="Maryland"/>
    <s v="Baltimore"/>
    <n v="500"/>
  </r>
  <r>
    <x v="306"/>
    <s v="Northeast"/>
    <s v="Maryland"/>
    <s v="Baltimore"/>
    <n v="250"/>
  </r>
  <r>
    <x v="306"/>
    <s v="Northeast"/>
    <s v="Maryland"/>
    <s v="Baltimore"/>
    <n v="175"/>
  </r>
  <r>
    <x v="306"/>
    <s v="Northeast"/>
    <s v="Maryland"/>
    <s v="Baltimore"/>
    <n v="150"/>
  </r>
  <r>
    <x v="306"/>
    <s v="Northeast"/>
    <s v="Maryland"/>
    <s v="Baltimore"/>
    <n v="150"/>
  </r>
  <r>
    <x v="306"/>
    <s v="Northeast"/>
    <s v="Maryland"/>
    <s v="Baltimore"/>
    <n v="300"/>
  </r>
  <r>
    <x v="334"/>
    <s v="Northeast"/>
    <s v="Maryland"/>
    <s v="Baltimore"/>
    <n v="525"/>
  </r>
  <r>
    <x v="334"/>
    <s v="Northeast"/>
    <s v="Maryland"/>
    <s v="Baltimore"/>
    <n v="275"/>
  </r>
  <r>
    <x v="334"/>
    <s v="Northeast"/>
    <s v="Maryland"/>
    <s v="Baltimore"/>
    <n v="200"/>
  </r>
  <r>
    <x v="334"/>
    <s v="Northeast"/>
    <s v="Maryland"/>
    <s v="Baltimore"/>
    <n v="150"/>
  </r>
  <r>
    <x v="334"/>
    <s v="Northeast"/>
    <s v="Maryland"/>
    <s v="Baltimore"/>
    <n v="175"/>
  </r>
  <r>
    <x v="334"/>
    <s v="Northeast"/>
    <s v="Maryland"/>
    <s v="Baltimore"/>
    <n v="350"/>
  </r>
  <r>
    <x v="366"/>
    <s v="Northeast"/>
    <s v="Maryland"/>
    <s v="Baltimore"/>
    <n v="500"/>
  </r>
  <r>
    <x v="366"/>
    <s v="Northeast"/>
    <s v="Maryland"/>
    <s v="Baltimore"/>
    <n v="275"/>
  </r>
  <r>
    <x v="366"/>
    <s v="Northeast"/>
    <s v="Maryland"/>
    <s v="Baltimore"/>
    <n v="200"/>
  </r>
  <r>
    <x v="366"/>
    <s v="Northeast"/>
    <s v="Maryland"/>
    <s v="Baltimore"/>
    <n v="150"/>
  </r>
  <r>
    <x v="366"/>
    <s v="Northeast"/>
    <s v="Maryland"/>
    <s v="Baltimore"/>
    <n v="125"/>
  </r>
  <r>
    <x v="366"/>
    <s v="Northeast"/>
    <s v="Maryland"/>
    <s v="Baltimore"/>
    <n v="300"/>
  </r>
  <r>
    <x v="396"/>
    <s v="Northeast"/>
    <s v="Maryland"/>
    <s v="Baltimore"/>
    <n v="425"/>
  </r>
  <r>
    <x v="396"/>
    <s v="Northeast"/>
    <s v="Maryland"/>
    <s v="Baltimore"/>
    <n v="225"/>
  </r>
  <r>
    <x v="396"/>
    <s v="Northeast"/>
    <s v="Maryland"/>
    <s v="Baltimore"/>
    <n v="125"/>
  </r>
  <r>
    <x v="396"/>
    <s v="Northeast"/>
    <s v="Maryland"/>
    <s v="Baltimore"/>
    <n v="100"/>
  </r>
  <r>
    <x v="396"/>
    <s v="Northeast"/>
    <s v="Maryland"/>
    <s v="Baltimore"/>
    <n v="100"/>
  </r>
  <r>
    <x v="396"/>
    <s v="Northeast"/>
    <s v="Maryland"/>
    <s v="Baltimore"/>
    <n v="200"/>
  </r>
  <r>
    <x v="428"/>
    <s v="Northeast"/>
    <s v="Maryland"/>
    <s v="Baltimore"/>
    <n v="375"/>
  </r>
  <r>
    <x v="428"/>
    <s v="Northeast"/>
    <s v="Maryland"/>
    <s v="Baltimore"/>
    <n v="200"/>
  </r>
  <r>
    <x v="428"/>
    <s v="Northeast"/>
    <s v="Maryland"/>
    <s v="Baltimore"/>
    <n v="100"/>
  </r>
  <r>
    <x v="428"/>
    <s v="Northeast"/>
    <s v="Maryland"/>
    <s v="Baltimore"/>
    <n v="75"/>
  </r>
  <r>
    <x v="428"/>
    <s v="Northeast"/>
    <s v="Maryland"/>
    <s v="Baltimore"/>
    <n v="75"/>
  </r>
  <r>
    <x v="428"/>
    <s v="Northeast"/>
    <s v="Maryland"/>
    <s v="Baltimore"/>
    <n v="200"/>
  </r>
  <r>
    <x v="458"/>
    <s v="Northeast"/>
    <s v="Maryland"/>
    <s v="Baltimore"/>
    <n v="350"/>
  </r>
  <r>
    <x v="458"/>
    <s v="Northeast"/>
    <s v="Maryland"/>
    <s v="Baltimore"/>
    <n v="175"/>
  </r>
  <r>
    <x v="458"/>
    <s v="Northeast"/>
    <s v="Maryland"/>
    <s v="Baltimore"/>
    <n v="170"/>
  </r>
  <r>
    <x v="458"/>
    <s v="Northeast"/>
    <s v="Maryland"/>
    <s v="Baltimore"/>
    <n v="150"/>
  </r>
  <r>
    <x v="458"/>
    <s v="Northeast"/>
    <s v="Maryland"/>
    <s v="Baltimore"/>
    <n v="125"/>
  </r>
  <r>
    <x v="458"/>
    <s v="Northeast"/>
    <s v="Maryland"/>
    <s v="Baltimore"/>
    <n v="225"/>
  </r>
  <r>
    <x v="487"/>
    <s v="Northeast"/>
    <s v="Maryland"/>
    <s v="Baltimore"/>
    <n v="450"/>
  </r>
  <r>
    <x v="487"/>
    <s v="Northeast"/>
    <s v="Maryland"/>
    <s v="Baltimore"/>
    <n v="250"/>
  </r>
  <r>
    <x v="487"/>
    <s v="Northeast"/>
    <s v="Maryland"/>
    <s v="Baltimore"/>
    <n v="225"/>
  </r>
  <r>
    <x v="487"/>
    <s v="Northeast"/>
    <s v="Maryland"/>
    <s v="Baltimore"/>
    <n v="175"/>
  </r>
  <r>
    <x v="487"/>
    <s v="Northeast"/>
    <s v="Maryland"/>
    <s v="Baltimore"/>
    <n v="175"/>
  </r>
  <r>
    <x v="487"/>
    <s v="Northeast"/>
    <s v="Maryland"/>
    <s v="Baltimore"/>
    <n v="275"/>
  </r>
  <r>
    <x v="181"/>
    <s v="Northeast"/>
    <s v="Maryland"/>
    <s v="Baltimore"/>
    <n v="525"/>
  </r>
  <r>
    <x v="181"/>
    <s v="Northeast"/>
    <s v="Maryland"/>
    <s v="Baltimore"/>
    <n v="325"/>
  </r>
  <r>
    <x v="181"/>
    <s v="Northeast"/>
    <s v="Maryland"/>
    <s v="Baltimore"/>
    <n v="325"/>
  </r>
  <r>
    <x v="181"/>
    <s v="Northeast"/>
    <s v="Maryland"/>
    <s v="Baltimore"/>
    <n v="175"/>
  </r>
  <r>
    <x v="181"/>
    <s v="Northeast"/>
    <s v="Maryland"/>
    <s v="Baltimore"/>
    <n v="225"/>
  </r>
  <r>
    <x v="181"/>
    <s v="Northeast"/>
    <s v="Maryland"/>
    <s v="Baltimore"/>
    <n v="325"/>
  </r>
  <r>
    <x v="210"/>
    <s v="Northeast"/>
    <s v="Maryland"/>
    <s v="Baltimore"/>
    <n v="575"/>
  </r>
  <r>
    <x v="210"/>
    <s v="Northeast"/>
    <s v="Maryland"/>
    <s v="Baltimore"/>
    <n v="225"/>
  </r>
  <r>
    <x v="210"/>
    <s v="Northeast"/>
    <s v="Maryland"/>
    <s v="Baltimore"/>
    <n v="275"/>
  </r>
  <r>
    <x v="210"/>
    <s v="Northeast"/>
    <s v="Delaware"/>
    <s v="Wilmington"/>
    <n v="150"/>
  </r>
  <r>
    <x v="210"/>
    <s v="Northeast"/>
    <s v="Delaware"/>
    <s v="Wilmington"/>
    <n v="225"/>
  </r>
  <r>
    <x v="210"/>
    <s v="Northeast"/>
    <s v="Delaware"/>
    <s v="Wilmington"/>
    <n v="325"/>
  </r>
  <r>
    <x v="218"/>
    <s v="Northeast"/>
    <s v="Delaware"/>
    <s v="Wilmington"/>
    <n v="545"/>
  </r>
  <r>
    <x v="218"/>
    <s v="Northeast"/>
    <s v="Delaware"/>
    <s v="Wilmington"/>
    <n v="250"/>
  </r>
  <r>
    <x v="218"/>
    <s v="Northeast"/>
    <s v="Delaware"/>
    <s v="Wilmington"/>
    <n v="275"/>
  </r>
  <r>
    <x v="218"/>
    <s v="Northeast"/>
    <s v="Delaware"/>
    <s v="Wilmington"/>
    <n v="125"/>
  </r>
  <r>
    <x v="218"/>
    <s v="Northeast"/>
    <s v="Delaware"/>
    <s v="Wilmington"/>
    <n v="175"/>
  </r>
  <r>
    <x v="218"/>
    <s v="Northeast"/>
    <s v="Delaware"/>
    <s v="Wilmington"/>
    <n v="275"/>
  </r>
  <r>
    <x v="237"/>
    <s v="Northeast"/>
    <s v="Delaware"/>
    <s v="Wilmington"/>
    <n v="525"/>
  </r>
  <r>
    <x v="237"/>
    <s v="Northeast"/>
    <s v="Delaware"/>
    <s v="Wilmington"/>
    <n v="225"/>
  </r>
  <r>
    <x v="237"/>
    <s v="Northeast"/>
    <s v="Delaware"/>
    <s v="Wilmington"/>
    <n v="225"/>
  </r>
  <r>
    <x v="237"/>
    <s v="Northeast"/>
    <s v="Delaware"/>
    <s v="Wilmington"/>
    <n v="150"/>
  </r>
  <r>
    <x v="237"/>
    <s v="Northeast"/>
    <s v="Delaware"/>
    <s v="Wilmington"/>
    <n v="150"/>
  </r>
  <r>
    <x v="237"/>
    <s v="Northeast"/>
    <s v="Delaware"/>
    <s v="Wilmington"/>
    <n v="300"/>
  </r>
  <r>
    <x v="266"/>
    <s v="Northeast"/>
    <s v="Delaware"/>
    <s v="Wilmington"/>
    <n v="570"/>
  </r>
  <r>
    <x v="266"/>
    <s v="Northeast"/>
    <s v="Delaware"/>
    <s v="Wilmington"/>
    <n v="275"/>
  </r>
  <r>
    <x v="266"/>
    <s v="Northeast"/>
    <s v="Delaware"/>
    <s v="Wilmington"/>
    <n v="300"/>
  </r>
  <r>
    <x v="266"/>
    <s v="Northeast"/>
    <s v="Delaware"/>
    <s v="Wilmington"/>
    <n v="250"/>
  </r>
  <r>
    <x v="266"/>
    <s v="Northeast"/>
    <s v="Delaware"/>
    <s v="Wilmington"/>
    <n v="275"/>
  </r>
  <r>
    <x v="266"/>
    <s v="Northeast"/>
    <s v="Delaware"/>
    <s v="Wilmington"/>
    <n v="400"/>
  </r>
  <r>
    <x v="299"/>
    <s v="Northeast"/>
    <s v="Delaware"/>
    <s v="Wilmington"/>
    <n v="650"/>
  </r>
  <r>
    <x v="299"/>
    <s v="Northeast"/>
    <s v="Delaware"/>
    <s v="Wilmington"/>
    <n v="400"/>
  </r>
  <r>
    <x v="299"/>
    <s v="Northeast"/>
    <s v="Delaware"/>
    <s v="Wilmington"/>
    <n v="325"/>
  </r>
  <r>
    <x v="299"/>
    <s v="Northeast"/>
    <s v="Delaware"/>
    <s v="Wilmington"/>
    <n v="300"/>
  </r>
  <r>
    <x v="299"/>
    <s v="Northeast"/>
    <s v="Delaware"/>
    <s v="Wilmington"/>
    <n v="300"/>
  </r>
  <r>
    <x v="299"/>
    <s v="Northeast"/>
    <s v="Delaware"/>
    <s v="Wilmington"/>
    <n v="450"/>
  </r>
  <r>
    <x v="327"/>
    <s v="Northeast"/>
    <s v="Delaware"/>
    <s v="Wilmington"/>
    <n v="675"/>
  </r>
  <r>
    <x v="327"/>
    <s v="Northeast"/>
    <s v="Delaware"/>
    <s v="Wilmington"/>
    <n v="425"/>
  </r>
  <r>
    <x v="327"/>
    <s v="Northeast"/>
    <s v="Delaware"/>
    <s v="Wilmington"/>
    <n v="350"/>
  </r>
  <r>
    <x v="327"/>
    <s v="Northeast"/>
    <s v="Delaware"/>
    <s v="Wilmington"/>
    <n v="300"/>
  </r>
  <r>
    <x v="327"/>
    <s v="Northeast"/>
    <s v="Delaware"/>
    <s v="Wilmington"/>
    <n v="325"/>
  </r>
  <r>
    <x v="327"/>
    <s v="Northeast"/>
    <s v="Delaware"/>
    <s v="Wilmington"/>
    <n v="500"/>
  </r>
  <r>
    <x v="359"/>
    <s v="Northeast"/>
    <s v="Delaware"/>
    <s v="Wilmington"/>
    <n v="650"/>
  </r>
  <r>
    <x v="359"/>
    <s v="Northeast"/>
    <s v="Delaware"/>
    <s v="Wilmington"/>
    <n v="425"/>
  </r>
  <r>
    <x v="359"/>
    <s v="Northeast"/>
    <s v="Delaware"/>
    <s v="Wilmington"/>
    <n v="350"/>
  </r>
  <r>
    <x v="359"/>
    <s v="Northeast"/>
    <s v="Delaware"/>
    <s v="Wilmington"/>
    <n v="250"/>
  </r>
  <r>
    <x v="359"/>
    <s v="Northeast"/>
    <s v="Delaware"/>
    <s v="Wilmington"/>
    <n v="225"/>
  </r>
  <r>
    <x v="359"/>
    <s v="Northeast"/>
    <s v="Delaware"/>
    <s v="Wilmington"/>
    <n v="400"/>
  </r>
  <r>
    <x v="389"/>
    <s v="Northeast"/>
    <s v="Delaware"/>
    <s v="Wilmington"/>
    <n v="525"/>
  </r>
  <r>
    <x v="389"/>
    <s v="Northeast"/>
    <s v="Delaware"/>
    <s v="Wilmington"/>
    <n v="325"/>
  </r>
  <r>
    <x v="389"/>
    <s v="Northeast"/>
    <s v="Delaware"/>
    <s v="Wilmington"/>
    <n v="225"/>
  </r>
  <r>
    <x v="389"/>
    <s v="Northeast"/>
    <s v="Delaware"/>
    <s v="Wilmington"/>
    <n v="200"/>
  </r>
  <r>
    <x v="389"/>
    <s v="Northeast"/>
    <s v="Delaware"/>
    <s v="Wilmington"/>
    <n v="200"/>
  </r>
  <r>
    <x v="389"/>
    <s v="Northeast"/>
    <s v="Delaware"/>
    <s v="Wilmington"/>
    <n v="300"/>
  </r>
  <r>
    <x v="421"/>
    <s v="Northeast"/>
    <s v="Delaware"/>
    <s v="Wilmington"/>
    <n v="475"/>
  </r>
  <r>
    <x v="421"/>
    <s v="Northeast"/>
    <s v="Delaware"/>
    <s v="Wilmington"/>
    <n v="300"/>
  </r>
  <r>
    <x v="421"/>
    <s v="Northeast"/>
    <s v="Delaware"/>
    <s v="Wilmington"/>
    <n v="200"/>
  </r>
  <r>
    <x v="421"/>
    <s v="Northeast"/>
    <s v="Delaware"/>
    <s v="Wilmington"/>
    <n v="175"/>
  </r>
  <r>
    <x v="421"/>
    <s v="Northeast"/>
    <s v="Delaware"/>
    <s v="Wilmington"/>
    <n v="175"/>
  </r>
  <r>
    <x v="421"/>
    <s v="Northeast"/>
    <s v="Delaware"/>
    <s v="Wilmington"/>
    <n v="300"/>
  </r>
  <r>
    <x v="451"/>
    <s v="Northeast"/>
    <s v="Delaware"/>
    <s v="Wilmington"/>
    <n v="450"/>
  </r>
  <r>
    <x v="451"/>
    <s v="Northeast"/>
    <s v="Delaware"/>
    <s v="Wilmington"/>
    <n v="325"/>
  </r>
  <r>
    <x v="451"/>
    <s v="Northeast"/>
    <s v="Delaware"/>
    <s v="Wilmington"/>
    <n v="320"/>
  </r>
  <r>
    <x v="451"/>
    <s v="Northeast"/>
    <s v="Delaware"/>
    <s v="Wilmington"/>
    <n v="300"/>
  </r>
  <r>
    <x v="451"/>
    <s v="Northeast"/>
    <s v="Delaware"/>
    <s v="Wilmington"/>
    <n v="275"/>
  </r>
  <r>
    <x v="451"/>
    <s v="Northeast"/>
    <s v="Delaware"/>
    <s v="Wilmington"/>
    <n v="375"/>
  </r>
  <r>
    <x v="480"/>
    <s v="Northeast"/>
    <s v="Delaware"/>
    <s v="Wilmington"/>
    <n v="600"/>
  </r>
  <r>
    <x v="480"/>
    <s v="Northeast"/>
    <s v="Delaware"/>
    <s v="Wilmington"/>
    <n v="400"/>
  </r>
  <r>
    <x v="480"/>
    <s v="Northeast"/>
    <s v="Delaware"/>
    <s v="Wilmington"/>
    <n v="375"/>
  </r>
  <r>
    <x v="480"/>
    <s v="Northeast"/>
    <s v="Delaware"/>
    <s v="Wilmington"/>
    <n v="325"/>
  </r>
  <r>
    <x v="480"/>
    <s v="Northeast"/>
    <s v="Delaware"/>
    <s v="Wilmington"/>
    <n v="325"/>
  </r>
  <r>
    <x v="480"/>
    <s v="Northeast"/>
    <s v="Delaware"/>
    <s v="Wilmington"/>
    <n v="425"/>
  </r>
  <r>
    <x v="174"/>
    <s v="Northeast"/>
    <s v="Delaware"/>
    <s v="Wilmington"/>
    <n v="475"/>
  </r>
  <r>
    <x v="174"/>
    <s v="Northeast"/>
    <s v="Delaware"/>
    <s v="Wilmington"/>
    <n v="275"/>
  </r>
  <r>
    <x v="174"/>
    <s v="Northeast"/>
    <s v="Delaware"/>
    <s v="Wilmington"/>
    <n v="275"/>
  </r>
  <r>
    <x v="174"/>
    <s v="Northeast"/>
    <s v="Delaware"/>
    <s v="Wilmington"/>
    <n v="125"/>
  </r>
  <r>
    <x v="174"/>
    <s v="Northeast"/>
    <s v="Delaware"/>
    <s v="Wilmington"/>
    <n v="175"/>
  </r>
  <r>
    <x v="174"/>
    <s v="Northeast"/>
    <s v="Delaware"/>
    <s v="Wilmington"/>
    <n v="275"/>
  </r>
  <r>
    <x v="203"/>
    <s v="Northeast"/>
    <s v="Delaware"/>
    <s v="Wilmington"/>
    <n v="525"/>
  </r>
  <r>
    <x v="203"/>
    <s v="Northeast"/>
    <s v="Delaware"/>
    <s v="Wilmington"/>
    <n v="175"/>
  </r>
  <r>
    <x v="203"/>
    <s v="Northeast"/>
    <s v="Delaware"/>
    <s v="Wilmington"/>
    <n v="225"/>
  </r>
  <r>
    <x v="203"/>
    <s v="Northeast"/>
    <s v="New Jersey"/>
    <s v="Newark"/>
    <n v="100"/>
  </r>
  <r>
    <x v="203"/>
    <s v="Northeast"/>
    <s v="New Jersey"/>
    <s v="Newark"/>
    <n v="175"/>
  </r>
  <r>
    <x v="203"/>
    <s v="Northeast"/>
    <s v="New Jersey"/>
    <s v="Newark"/>
    <n v="275"/>
  </r>
  <r>
    <x v="708"/>
    <s v="Northeast"/>
    <s v="New Jersey"/>
    <s v="Newark"/>
    <n v="495"/>
  </r>
  <r>
    <x v="708"/>
    <s v="Northeast"/>
    <s v="New Jersey"/>
    <s v="Newark"/>
    <n v="200"/>
  </r>
  <r>
    <x v="708"/>
    <s v="Northeast"/>
    <s v="New Jersey"/>
    <s v="Newark"/>
    <n v="225"/>
  </r>
  <r>
    <x v="708"/>
    <s v="Northeast"/>
    <s v="New Jersey"/>
    <s v="Newark"/>
    <n v="75"/>
  </r>
  <r>
    <x v="708"/>
    <s v="Northeast"/>
    <s v="New Jersey"/>
    <s v="Newark"/>
    <n v="125"/>
  </r>
  <r>
    <x v="708"/>
    <s v="Northeast"/>
    <s v="New Jersey"/>
    <s v="Newark"/>
    <n v="225"/>
  </r>
  <r>
    <x v="230"/>
    <s v="Northeast"/>
    <s v="New Jersey"/>
    <s v="Newark"/>
    <n v="475"/>
  </r>
  <r>
    <x v="230"/>
    <s v="Northeast"/>
    <s v="New Jersey"/>
    <s v="Newark"/>
    <n v="175"/>
  </r>
  <r>
    <x v="230"/>
    <s v="Northeast"/>
    <s v="New Jersey"/>
    <s v="Newark"/>
    <n v="175"/>
  </r>
  <r>
    <x v="230"/>
    <s v="Northeast"/>
    <s v="New Jersey"/>
    <s v="Newark"/>
    <n v="100"/>
  </r>
  <r>
    <x v="230"/>
    <s v="Northeast"/>
    <s v="New Jersey"/>
    <s v="Newark"/>
    <n v="100"/>
  </r>
  <r>
    <x v="230"/>
    <s v="Northeast"/>
    <s v="New Jersey"/>
    <s v="Newark"/>
    <n v="250"/>
  </r>
  <r>
    <x v="259"/>
    <s v="Northeast"/>
    <s v="New Jersey"/>
    <s v="Newark"/>
    <n v="520"/>
  </r>
  <r>
    <x v="259"/>
    <s v="Northeast"/>
    <s v="New Jersey"/>
    <s v="Newark"/>
    <n v="225"/>
  </r>
  <r>
    <x v="259"/>
    <s v="Northeast"/>
    <s v="New Jersey"/>
    <s v="Newark"/>
    <n v="250"/>
  </r>
  <r>
    <x v="259"/>
    <s v="Northeast"/>
    <s v="New Jersey"/>
    <s v="Newark"/>
    <n v="200"/>
  </r>
  <r>
    <x v="259"/>
    <s v="Northeast"/>
    <s v="New Jersey"/>
    <s v="Newark"/>
    <n v="225"/>
  </r>
  <r>
    <x v="259"/>
    <s v="Northeast"/>
    <s v="New Jersey"/>
    <s v="Newark"/>
    <n v="350"/>
  </r>
  <r>
    <x v="292"/>
    <s v="Northeast"/>
    <s v="New Jersey"/>
    <s v="Newark"/>
    <n v="600"/>
  </r>
  <r>
    <x v="292"/>
    <s v="Northeast"/>
    <s v="New Jersey"/>
    <s v="Newark"/>
    <n v="350"/>
  </r>
  <r>
    <x v="292"/>
    <s v="Northeast"/>
    <s v="New Jersey"/>
    <s v="Newark"/>
    <n v="275"/>
  </r>
  <r>
    <x v="292"/>
    <s v="Northeast"/>
    <s v="New Jersey"/>
    <s v="Newark"/>
    <n v="250"/>
  </r>
  <r>
    <x v="292"/>
    <s v="Northeast"/>
    <s v="New Jersey"/>
    <s v="Newark"/>
    <n v="250"/>
  </r>
  <r>
    <x v="292"/>
    <s v="Northeast"/>
    <s v="New Jersey"/>
    <s v="Newark"/>
    <n v="400"/>
  </r>
  <r>
    <x v="320"/>
    <s v="Northeast"/>
    <s v="New Jersey"/>
    <s v="Newark"/>
    <n v="625"/>
  </r>
  <r>
    <x v="320"/>
    <s v="Northeast"/>
    <s v="New Jersey"/>
    <s v="Newark"/>
    <n v="375"/>
  </r>
  <r>
    <x v="320"/>
    <s v="Northeast"/>
    <s v="New Jersey"/>
    <s v="Newark"/>
    <n v="300"/>
  </r>
  <r>
    <x v="320"/>
    <s v="Northeast"/>
    <s v="New Jersey"/>
    <s v="Newark"/>
    <n v="250"/>
  </r>
  <r>
    <x v="320"/>
    <s v="Northeast"/>
    <s v="New Jersey"/>
    <s v="Newark"/>
    <n v="275"/>
  </r>
  <r>
    <x v="320"/>
    <s v="Northeast"/>
    <s v="New Jersey"/>
    <s v="Newark"/>
    <n v="450"/>
  </r>
  <r>
    <x v="352"/>
    <s v="Northeast"/>
    <s v="New Jersey"/>
    <s v="Newark"/>
    <n v="600"/>
  </r>
  <r>
    <x v="352"/>
    <s v="Northeast"/>
    <s v="New Jersey"/>
    <s v="Newark"/>
    <n v="375"/>
  </r>
  <r>
    <x v="352"/>
    <s v="Northeast"/>
    <s v="New Jersey"/>
    <s v="Newark"/>
    <n v="300"/>
  </r>
  <r>
    <x v="352"/>
    <s v="Northeast"/>
    <s v="New Jersey"/>
    <s v="Newark"/>
    <n v="200"/>
  </r>
  <r>
    <x v="352"/>
    <s v="Northeast"/>
    <s v="New Jersey"/>
    <s v="Newark"/>
    <n v="175"/>
  </r>
  <r>
    <x v="352"/>
    <s v="Northeast"/>
    <s v="New Jersey"/>
    <s v="Newark"/>
    <n v="350"/>
  </r>
  <r>
    <x v="382"/>
    <s v="Northeast"/>
    <s v="New Jersey"/>
    <s v="Newark"/>
    <n v="475"/>
  </r>
  <r>
    <x v="382"/>
    <s v="Northeast"/>
    <s v="New Jersey"/>
    <s v="Newark"/>
    <n v="275"/>
  </r>
  <r>
    <x v="382"/>
    <s v="Northeast"/>
    <s v="New Jersey"/>
    <s v="Newark"/>
    <n v="175"/>
  </r>
  <r>
    <x v="382"/>
    <s v="Northeast"/>
    <s v="New Jersey"/>
    <s v="Newark"/>
    <n v="150"/>
  </r>
  <r>
    <x v="382"/>
    <s v="Northeast"/>
    <s v="New Jersey"/>
    <s v="Newark"/>
    <n v="150"/>
  </r>
  <r>
    <x v="382"/>
    <s v="Northeast"/>
    <s v="New Jersey"/>
    <s v="Newark"/>
    <n v="250"/>
  </r>
  <r>
    <x v="414"/>
    <s v="Northeast"/>
    <s v="New Jersey"/>
    <s v="Newark"/>
    <n v="425"/>
  </r>
  <r>
    <x v="414"/>
    <s v="Northeast"/>
    <s v="New Jersey"/>
    <s v="Newark"/>
    <n v="250"/>
  </r>
  <r>
    <x v="414"/>
    <s v="Northeast"/>
    <s v="New Jersey"/>
    <s v="Newark"/>
    <n v="150"/>
  </r>
  <r>
    <x v="414"/>
    <s v="Northeast"/>
    <s v="New Jersey"/>
    <s v="Newark"/>
    <n v="125"/>
  </r>
  <r>
    <x v="414"/>
    <s v="Northeast"/>
    <s v="New Jersey"/>
    <s v="Newark"/>
    <n v="125"/>
  </r>
  <r>
    <x v="414"/>
    <s v="Northeast"/>
    <s v="New Jersey"/>
    <s v="Newark"/>
    <n v="250"/>
  </r>
  <r>
    <x v="444"/>
    <s v="Northeast"/>
    <s v="New Jersey"/>
    <s v="Newark"/>
    <n v="400"/>
  </r>
  <r>
    <x v="444"/>
    <s v="Northeast"/>
    <s v="New Jersey"/>
    <s v="Newark"/>
    <n v="275"/>
  </r>
  <r>
    <x v="444"/>
    <s v="Northeast"/>
    <s v="New Jersey"/>
    <s v="Newark"/>
    <n v="270"/>
  </r>
  <r>
    <x v="444"/>
    <s v="Northeast"/>
    <s v="New Jersey"/>
    <s v="Newark"/>
    <n v="250"/>
  </r>
  <r>
    <x v="444"/>
    <s v="Northeast"/>
    <s v="New Jersey"/>
    <s v="Newark"/>
    <n v="225"/>
  </r>
  <r>
    <x v="444"/>
    <s v="Northeast"/>
    <s v="New Jersey"/>
    <s v="Newark"/>
    <n v="325"/>
  </r>
  <r>
    <x v="473"/>
    <s v="Northeast"/>
    <s v="New Jersey"/>
    <s v="Newark"/>
    <n v="550"/>
  </r>
  <r>
    <x v="473"/>
    <s v="Northeast"/>
    <s v="New Jersey"/>
    <s v="Newark"/>
    <n v="350"/>
  </r>
  <r>
    <x v="473"/>
    <s v="Northeast"/>
    <s v="New Jersey"/>
    <s v="Newark"/>
    <n v="325"/>
  </r>
  <r>
    <x v="473"/>
    <s v="Northeast"/>
    <s v="New Jersey"/>
    <s v="Newark"/>
    <n v="275"/>
  </r>
  <r>
    <x v="473"/>
    <s v="Northeast"/>
    <s v="New Jersey"/>
    <s v="Newark"/>
    <n v="275"/>
  </r>
  <r>
    <x v="473"/>
    <s v="Northeast"/>
    <s v="New Jersey"/>
    <s v="Newark"/>
    <n v="375"/>
  </r>
  <r>
    <x v="171"/>
    <s v="Northeast"/>
    <s v="New Jersey"/>
    <s v="Newark"/>
    <n v="500"/>
  </r>
  <r>
    <x v="171"/>
    <s v="Northeast"/>
    <s v="New Jersey"/>
    <s v="Newark"/>
    <n v="300"/>
  </r>
  <r>
    <x v="171"/>
    <s v="Northeast"/>
    <s v="New Jersey"/>
    <s v="Newark"/>
    <n v="300"/>
  </r>
  <r>
    <x v="171"/>
    <s v="Northeast"/>
    <s v="New Jersey"/>
    <s v="Newark"/>
    <n v="150"/>
  </r>
  <r>
    <x v="171"/>
    <s v="Northeast"/>
    <s v="New Jersey"/>
    <s v="Newark"/>
    <n v="200"/>
  </r>
  <r>
    <x v="171"/>
    <s v="Northeast"/>
    <s v="New Jersey"/>
    <s v="Newark"/>
    <n v="300"/>
  </r>
  <r>
    <x v="200"/>
    <s v="Northeast"/>
    <s v="New Jersey"/>
    <s v="Newark"/>
    <n v="550"/>
  </r>
  <r>
    <x v="200"/>
    <s v="Northeast"/>
    <s v="New Jersey"/>
    <s v="Newark"/>
    <n v="200"/>
  </r>
  <r>
    <x v="200"/>
    <s v="Northeast"/>
    <s v="New Jersey"/>
    <s v="Newark"/>
    <n v="250"/>
  </r>
  <r>
    <x v="200"/>
    <s v="Northeast"/>
    <s v="Connecticut"/>
    <s v="Hartford"/>
    <n v="125"/>
  </r>
  <r>
    <x v="200"/>
    <s v="Northeast"/>
    <s v="Connecticut"/>
    <s v="Hartford"/>
    <n v="200"/>
  </r>
  <r>
    <x v="200"/>
    <s v="Northeast"/>
    <s v="Connecticut"/>
    <s v="Hartford"/>
    <n v="300"/>
  </r>
  <r>
    <x v="705"/>
    <s v="Northeast"/>
    <s v="Connecticut"/>
    <s v="Hartford"/>
    <n v="520"/>
  </r>
  <r>
    <x v="705"/>
    <s v="Northeast"/>
    <s v="Connecticut"/>
    <s v="Hartford"/>
    <n v="225"/>
  </r>
  <r>
    <x v="705"/>
    <s v="Northeast"/>
    <s v="Connecticut"/>
    <s v="Hartford"/>
    <n v="250"/>
  </r>
  <r>
    <x v="705"/>
    <s v="Northeast"/>
    <s v="Connecticut"/>
    <s v="Hartford"/>
    <n v="100"/>
  </r>
  <r>
    <x v="705"/>
    <s v="Northeast"/>
    <s v="Connecticut"/>
    <s v="Hartford"/>
    <n v="150"/>
  </r>
  <r>
    <x v="705"/>
    <s v="Northeast"/>
    <s v="Connecticut"/>
    <s v="Hartford"/>
    <n v="250"/>
  </r>
  <r>
    <x v="722"/>
    <s v="Northeast"/>
    <s v="Connecticut"/>
    <s v="Hartford"/>
    <n v="500"/>
  </r>
  <r>
    <x v="722"/>
    <s v="Northeast"/>
    <s v="Connecticut"/>
    <s v="Hartford"/>
    <n v="200"/>
  </r>
  <r>
    <x v="722"/>
    <s v="Northeast"/>
    <s v="Connecticut"/>
    <s v="Hartford"/>
    <n v="200"/>
  </r>
  <r>
    <x v="722"/>
    <s v="Northeast"/>
    <s v="Connecticut"/>
    <s v="Hartford"/>
    <n v="125"/>
  </r>
  <r>
    <x v="722"/>
    <s v="Northeast"/>
    <s v="Connecticut"/>
    <s v="Hartford"/>
    <n v="125"/>
  </r>
  <r>
    <x v="722"/>
    <s v="Northeast"/>
    <s v="Connecticut"/>
    <s v="Hartford"/>
    <n v="275"/>
  </r>
  <r>
    <x v="256"/>
    <s v="Northeast"/>
    <s v="Connecticut"/>
    <s v="Hartford"/>
    <n v="545"/>
  </r>
  <r>
    <x v="256"/>
    <s v="Northeast"/>
    <s v="Connecticut"/>
    <s v="Hartford"/>
    <n v="250"/>
  </r>
  <r>
    <x v="256"/>
    <s v="Northeast"/>
    <s v="Connecticut"/>
    <s v="Hartford"/>
    <n v="275"/>
  </r>
  <r>
    <x v="256"/>
    <s v="Northeast"/>
    <s v="Connecticut"/>
    <s v="Hartford"/>
    <n v="225"/>
  </r>
  <r>
    <x v="256"/>
    <s v="Northeast"/>
    <s v="Connecticut"/>
    <s v="Hartford"/>
    <n v="250"/>
  </r>
  <r>
    <x v="256"/>
    <s v="Northeast"/>
    <s v="Connecticut"/>
    <s v="Hartford"/>
    <n v="375"/>
  </r>
  <r>
    <x v="289"/>
    <s v="Northeast"/>
    <s v="Connecticut"/>
    <s v="Hartford"/>
    <n v="625"/>
  </r>
  <r>
    <x v="289"/>
    <s v="Northeast"/>
    <s v="Connecticut"/>
    <s v="Hartford"/>
    <n v="375"/>
  </r>
  <r>
    <x v="289"/>
    <s v="Northeast"/>
    <s v="Connecticut"/>
    <s v="Hartford"/>
    <n v="300"/>
  </r>
  <r>
    <x v="289"/>
    <s v="Northeast"/>
    <s v="Connecticut"/>
    <s v="Hartford"/>
    <n v="275"/>
  </r>
  <r>
    <x v="289"/>
    <s v="Northeast"/>
    <s v="Connecticut"/>
    <s v="Hartford"/>
    <n v="275"/>
  </r>
  <r>
    <x v="289"/>
    <s v="Northeast"/>
    <s v="Connecticut"/>
    <s v="Hartford"/>
    <n v="425"/>
  </r>
  <r>
    <x v="317"/>
    <s v="Northeast"/>
    <s v="Connecticut"/>
    <s v="Hartford"/>
    <n v="650"/>
  </r>
  <r>
    <x v="317"/>
    <s v="Northeast"/>
    <s v="Connecticut"/>
    <s v="Hartford"/>
    <n v="400"/>
  </r>
  <r>
    <x v="317"/>
    <s v="Northeast"/>
    <s v="Connecticut"/>
    <s v="Hartford"/>
    <n v="325"/>
  </r>
  <r>
    <x v="317"/>
    <s v="Northeast"/>
    <s v="Connecticut"/>
    <s v="Hartford"/>
    <n v="275"/>
  </r>
  <r>
    <x v="317"/>
    <s v="Northeast"/>
    <s v="Connecticut"/>
    <s v="Hartford"/>
    <n v="300"/>
  </r>
  <r>
    <x v="317"/>
    <s v="Northeast"/>
    <s v="Connecticut"/>
    <s v="Hartford"/>
    <n v="475"/>
  </r>
  <r>
    <x v="349"/>
    <s v="Northeast"/>
    <s v="Connecticut"/>
    <s v="Hartford"/>
    <n v="625"/>
  </r>
  <r>
    <x v="349"/>
    <s v="Northeast"/>
    <s v="Connecticut"/>
    <s v="Hartford"/>
    <n v="400"/>
  </r>
  <r>
    <x v="349"/>
    <s v="Northeast"/>
    <s v="Connecticut"/>
    <s v="Hartford"/>
    <n v="325"/>
  </r>
  <r>
    <x v="349"/>
    <s v="Northeast"/>
    <s v="Connecticut"/>
    <s v="Hartford"/>
    <n v="225"/>
  </r>
  <r>
    <x v="349"/>
    <s v="Northeast"/>
    <s v="Connecticut"/>
    <s v="Hartford"/>
    <n v="200"/>
  </r>
  <r>
    <x v="349"/>
    <s v="Northeast"/>
    <s v="Connecticut"/>
    <s v="Hartford"/>
    <n v="375"/>
  </r>
  <r>
    <x v="379"/>
    <s v="Northeast"/>
    <s v="Connecticut"/>
    <s v="Hartford"/>
    <n v="500"/>
  </r>
  <r>
    <x v="379"/>
    <s v="Northeast"/>
    <s v="Connecticut"/>
    <s v="Hartford"/>
    <n v="300"/>
  </r>
  <r>
    <x v="379"/>
    <s v="Northeast"/>
    <s v="Connecticut"/>
    <s v="Hartford"/>
    <n v="200"/>
  </r>
  <r>
    <x v="379"/>
    <s v="Northeast"/>
    <s v="Connecticut"/>
    <s v="Hartford"/>
    <n v="175"/>
  </r>
  <r>
    <x v="379"/>
    <s v="Northeast"/>
    <s v="Connecticut"/>
    <s v="Hartford"/>
    <n v="175"/>
  </r>
  <r>
    <x v="379"/>
    <s v="Northeast"/>
    <s v="Connecticut"/>
    <s v="Hartford"/>
    <n v="275"/>
  </r>
  <r>
    <x v="411"/>
    <s v="Northeast"/>
    <s v="Connecticut"/>
    <s v="Hartford"/>
    <n v="450"/>
  </r>
  <r>
    <x v="411"/>
    <s v="Northeast"/>
    <s v="Connecticut"/>
    <s v="Hartford"/>
    <n v="275"/>
  </r>
  <r>
    <x v="411"/>
    <s v="Northeast"/>
    <s v="Connecticut"/>
    <s v="Hartford"/>
    <n v="175"/>
  </r>
  <r>
    <x v="411"/>
    <s v="Northeast"/>
    <s v="Connecticut"/>
    <s v="Hartford"/>
    <n v="150"/>
  </r>
  <r>
    <x v="411"/>
    <s v="Northeast"/>
    <s v="Connecticut"/>
    <s v="Hartford"/>
    <n v="150"/>
  </r>
  <r>
    <x v="411"/>
    <s v="Northeast"/>
    <s v="Connecticut"/>
    <s v="Hartford"/>
    <n v="275"/>
  </r>
  <r>
    <x v="441"/>
    <s v="Northeast"/>
    <s v="Connecticut"/>
    <s v="Hartford"/>
    <n v="425"/>
  </r>
  <r>
    <x v="441"/>
    <s v="Northeast"/>
    <s v="Connecticut"/>
    <s v="Hartford"/>
    <n v="300"/>
  </r>
  <r>
    <x v="441"/>
    <s v="Northeast"/>
    <s v="Connecticut"/>
    <s v="Hartford"/>
    <n v="295"/>
  </r>
  <r>
    <x v="441"/>
    <s v="Northeast"/>
    <s v="Connecticut"/>
    <s v="Hartford"/>
    <n v="275"/>
  </r>
  <r>
    <x v="441"/>
    <s v="Northeast"/>
    <s v="Connecticut"/>
    <s v="Hartford"/>
    <n v="250"/>
  </r>
  <r>
    <x v="441"/>
    <s v="Northeast"/>
    <s v="Connecticut"/>
    <s v="Hartford"/>
    <n v="350"/>
  </r>
  <r>
    <x v="470"/>
    <s v="Northeast"/>
    <s v="Connecticut"/>
    <s v="Hartford"/>
    <n v="575"/>
  </r>
  <r>
    <x v="470"/>
    <s v="Northeast"/>
    <s v="Connecticut"/>
    <s v="Hartford"/>
    <n v="375"/>
  </r>
  <r>
    <x v="470"/>
    <s v="Northeast"/>
    <s v="Connecticut"/>
    <s v="Hartford"/>
    <n v="350"/>
  </r>
  <r>
    <x v="470"/>
    <s v="Northeast"/>
    <s v="Connecticut"/>
    <s v="Hartford"/>
    <n v="300"/>
  </r>
  <r>
    <x v="470"/>
    <s v="Northeast"/>
    <s v="Connecticut"/>
    <s v="Hartford"/>
    <n v="300"/>
  </r>
  <r>
    <x v="470"/>
    <s v="Northeast"/>
    <s v="Connecticut"/>
    <s v="Hartford"/>
    <n v="400"/>
  </r>
  <r>
    <x v="174"/>
    <s v="Northeast"/>
    <s v="Connecticut"/>
    <s v="Hartford"/>
    <n v="425"/>
  </r>
  <r>
    <x v="174"/>
    <s v="Northeast"/>
    <s v="Connecticut"/>
    <s v="Hartford"/>
    <n v="225"/>
  </r>
  <r>
    <x v="174"/>
    <s v="Northeast"/>
    <s v="Connecticut"/>
    <s v="Hartford"/>
    <n v="225"/>
  </r>
  <r>
    <x v="174"/>
    <s v="Northeast"/>
    <s v="Connecticut"/>
    <s v="Hartford"/>
    <n v="75"/>
  </r>
  <r>
    <x v="174"/>
    <s v="Northeast"/>
    <s v="Connecticut"/>
    <s v="Hartford"/>
    <n v="125"/>
  </r>
  <r>
    <x v="174"/>
    <s v="Northeast"/>
    <s v="Connecticut"/>
    <s v="Hartford"/>
    <n v="225"/>
  </r>
  <r>
    <x v="203"/>
    <s v="Northeast"/>
    <s v="Connecticut"/>
    <s v="Hartford"/>
    <n v="475"/>
  </r>
  <r>
    <x v="203"/>
    <s v="Northeast"/>
    <s v="Connecticut"/>
    <s v="Hartford"/>
    <n v="125"/>
  </r>
  <r>
    <x v="203"/>
    <s v="Northeast"/>
    <s v="Connecticut"/>
    <s v="Hartford"/>
    <n v="175"/>
  </r>
  <r>
    <x v="203"/>
    <s v="Northeast"/>
    <s v="Rhode Island"/>
    <s v="Providence"/>
    <n v="50"/>
  </r>
  <r>
    <x v="203"/>
    <s v="Northeast"/>
    <s v="Rhode Island"/>
    <s v="Providence"/>
    <n v="125"/>
  </r>
  <r>
    <x v="203"/>
    <s v="Northeast"/>
    <s v="Rhode Island"/>
    <s v="Providence"/>
    <n v="225"/>
  </r>
  <r>
    <x v="708"/>
    <s v="Northeast"/>
    <s v="Rhode Island"/>
    <s v="Providence"/>
    <n v="445"/>
  </r>
  <r>
    <x v="708"/>
    <s v="Northeast"/>
    <s v="Rhode Island"/>
    <s v="Providence"/>
    <n v="150"/>
  </r>
  <r>
    <x v="708"/>
    <s v="Northeast"/>
    <s v="Rhode Island"/>
    <s v="Providence"/>
    <n v="175"/>
  </r>
  <r>
    <x v="708"/>
    <s v="Northeast"/>
    <s v="Rhode Island"/>
    <s v="Providence"/>
    <n v="25"/>
  </r>
  <r>
    <x v="708"/>
    <s v="Northeast"/>
    <s v="Rhode Island"/>
    <s v="Providence"/>
    <n v="75"/>
  </r>
  <r>
    <x v="708"/>
    <s v="Northeast"/>
    <s v="Rhode Island"/>
    <s v="Providence"/>
    <n v="175"/>
  </r>
  <r>
    <x v="230"/>
    <s v="Northeast"/>
    <s v="Rhode Island"/>
    <s v="Providence"/>
    <n v="425"/>
  </r>
  <r>
    <x v="230"/>
    <s v="Northeast"/>
    <s v="Rhode Island"/>
    <s v="Providence"/>
    <n v="125"/>
  </r>
  <r>
    <x v="230"/>
    <s v="Northeast"/>
    <s v="Rhode Island"/>
    <s v="Providence"/>
    <n v="125"/>
  </r>
  <r>
    <x v="230"/>
    <s v="Northeast"/>
    <s v="Rhode Island"/>
    <s v="Providence"/>
    <n v="50"/>
  </r>
  <r>
    <x v="230"/>
    <s v="Northeast"/>
    <s v="Rhode Island"/>
    <s v="Providence"/>
    <n v="50"/>
  </r>
  <r>
    <x v="230"/>
    <s v="Northeast"/>
    <s v="Rhode Island"/>
    <s v="Providence"/>
    <n v="200"/>
  </r>
  <r>
    <x v="259"/>
    <s v="Northeast"/>
    <s v="Rhode Island"/>
    <s v="Providence"/>
    <n v="470"/>
  </r>
  <r>
    <x v="259"/>
    <s v="Northeast"/>
    <s v="Rhode Island"/>
    <s v="Providence"/>
    <n v="175"/>
  </r>
  <r>
    <x v="259"/>
    <s v="Northeast"/>
    <s v="Rhode Island"/>
    <s v="Providence"/>
    <n v="200"/>
  </r>
  <r>
    <x v="259"/>
    <s v="Northeast"/>
    <s v="Rhode Island"/>
    <s v="Providence"/>
    <n v="150"/>
  </r>
  <r>
    <x v="259"/>
    <s v="Northeast"/>
    <s v="Rhode Island"/>
    <s v="Providence"/>
    <n v="175"/>
  </r>
  <r>
    <x v="259"/>
    <s v="Northeast"/>
    <s v="Rhode Island"/>
    <s v="Providence"/>
    <n v="300"/>
  </r>
  <r>
    <x v="292"/>
    <s v="Northeast"/>
    <s v="Rhode Island"/>
    <s v="Providence"/>
    <n v="550"/>
  </r>
  <r>
    <x v="292"/>
    <s v="Northeast"/>
    <s v="Rhode Island"/>
    <s v="Providence"/>
    <n v="300"/>
  </r>
  <r>
    <x v="292"/>
    <s v="Northeast"/>
    <s v="Rhode Island"/>
    <s v="Providence"/>
    <n v="225"/>
  </r>
  <r>
    <x v="292"/>
    <s v="Northeast"/>
    <s v="Rhode Island"/>
    <s v="Providence"/>
    <n v="200"/>
  </r>
  <r>
    <x v="292"/>
    <s v="Northeast"/>
    <s v="Rhode Island"/>
    <s v="Providence"/>
    <n v="200"/>
  </r>
  <r>
    <x v="292"/>
    <s v="Northeast"/>
    <s v="Rhode Island"/>
    <s v="Providence"/>
    <n v="350"/>
  </r>
  <r>
    <x v="320"/>
    <s v="Northeast"/>
    <s v="Rhode Island"/>
    <s v="Providence"/>
    <n v="575"/>
  </r>
  <r>
    <x v="320"/>
    <s v="Northeast"/>
    <s v="Rhode Island"/>
    <s v="Providence"/>
    <n v="325"/>
  </r>
  <r>
    <x v="320"/>
    <s v="Northeast"/>
    <s v="Rhode Island"/>
    <s v="Providence"/>
    <n v="250"/>
  </r>
  <r>
    <x v="320"/>
    <s v="Northeast"/>
    <s v="Rhode Island"/>
    <s v="Providence"/>
    <n v="200"/>
  </r>
  <r>
    <x v="320"/>
    <s v="Northeast"/>
    <s v="Rhode Island"/>
    <s v="Providence"/>
    <n v="225"/>
  </r>
  <r>
    <x v="320"/>
    <s v="Northeast"/>
    <s v="Rhode Island"/>
    <s v="Providence"/>
    <n v="400"/>
  </r>
  <r>
    <x v="352"/>
    <s v="Northeast"/>
    <s v="Rhode Island"/>
    <s v="Providence"/>
    <n v="550"/>
  </r>
  <r>
    <x v="352"/>
    <s v="Northeast"/>
    <s v="Rhode Island"/>
    <s v="Providence"/>
    <n v="325"/>
  </r>
  <r>
    <x v="352"/>
    <s v="Northeast"/>
    <s v="Rhode Island"/>
    <s v="Providence"/>
    <n v="250"/>
  </r>
  <r>
    <x v="352"/>
    <s v="Northeast"/>
    <s v="Rhode Island"/>
    <s v="Providence"/>
    <n v="150"/>
  </r>
  <r>
    <x v="352"/>
    <s v="Northeast"/>
    <s v="Rhode Island"/>
    <s v="Providence"/>
    <n v="125"/>
  </r>
  <r>
    <x v="352"/>
    <s v="Northeast"/>
    <s v="Rhode Island"/>
    <s v="Providence"/>
    <n v="300"/>
  </r>
  <r>
    <x v="382"/>
    <s v="Northeast"/>
    <s v="Rhode Island"/>
    <s v="Providence"/>
    <n v="425"/>
  </r>
  <r>
    <x v="382"/>
    <s v="Northeast"/>
    <s v="Rhode Island"/>
    <s v="Providence"/>
    <n v="225"/>
  </r>
  <r>
    <x v="382"/>
    <s v="Northeast"/>
    <s v="Rhode Island"/>
    <s v="Providence"/>
    <n v="125"/>
  </r>
  <r>
    <x v="382"/>
    <s v="Northeast"/>
    <s v="Rhode Island"/>
    <s v="Providence"/>
    <n v="100"/>
  </r>
  <r>
    <x v="382"/>
    <s v="Northeast"/>
    <s v="Rhode Island"/>
    <s v="Providence"/>
    <n v="100"/>
  </r>
  <r>
    <x v="382"/>
    <s v="Northeast"/>
    <s v="Rhode Island"/>
    <s v="Providence"/>
    <n v="200"/>
  </r>
  <r>
    <x v="414"/>
    <s v="Northeast"/>
    <s v="Rhode Island"/>
    <s v="Providence"/>
    <n v="375"/>
  </r>
  <r>
    <x v="414"/>
    <s v="Northeast"/>
    <s v="Rhode Island"/>
    <s v="Providence"/>
    <n v="200"/>
  </r>
  <r>
    <x v="414"/>
    <s v="Northeast"/>
    <s v="Rhode Island"/>
    <s v="Providence"/>
    <n v="100"/>
  </r>
  <r>
    <x v="414"/>
    <s v="Northeast"/>
    <s v="Rhode Island"/>
    <s v="Providence"/>
    <n v="75"/>
  </r>
  <r>
    <x v="414"/>
    <s v="Northeast"/>
    <s v="Rhode Island"/>
    <s v="Providence"/>
    <n v="75"/>
  </r>
  <r>
    <x v="414"/>
    <s v="Northeast"/>
    <s v="Rhode Island"/>
    <s v="Providence"/>
    <n v="200"/>
  </r>
  <r>
    <x v="444"/>
    <s v="Northeast"/>
    <s v="Rhode Island"/>
    <s v="Providence"/>
    <n v="350"/>
  </r>
  <r>
    <x v="444"/>
    <s v="Northeast"/>
    <s v="Rhode Island"/>
    <s v="Providence"/>
    <n v="225"/>
  </r>
  <r>
    <x v="444"/>
    <s v="Northeast"/>
    <s v="Rhode Island"/>
    <s v="Providence"/>
    <n v="220"/>
  </r>
  <r>
    <x v="444"/>
    <s v="Northeast"/>
    <s v="Rhode Island"/>
    <s v="Providence"/>
    <n v="200"/>
  </r>
  <r>
    <x v="444"/>
    <s v="Northeast"/>
    <s v="Rhode Island"/>
    <s v="Providence"/>
    <n v="175"/>
  </r>
  <r>
    <x v="444"/>
    <s v="Northeast"/>
    <s v="Rhode Island"/>
    <s v="Providence"/>
    <n v="275"/>
  </r>
  <r>
    <x v="473"/>
    <s v="Northeast"/>
    <s v="Rhode Island"/>
    <s v="Providence"/>
    <n v="500"/>
  </r>
  <r>
    <x v="473"/>
    <s v="Northeast"/>
    <s v="Rhode Island"/>
    <s v="Providence"/>
    <n v="300"/>
  </r>
  <r>
    <x v="473"/>
    <s v="Northeast"/>
    <s v="Rhode Island"/>
    <s v="Providence"/>
    <n v="275"/>
  </r>
  <r>
    <x v="473"/>
    <s v="Northeast"/>
    <s v="Rhode Island"/>
    <s v="Providence"/>
    <n v="225"/>
  </r>
  <r>
    <x v="473"/>
    <s v="Northeast"/>
    <s v="Rhode Island"/>
    <s v="Providence"/>
    <n v="225"/>
  </r>
  <r>
    <x v="473"/>
    <s v="Northeast"/>
    <s v="Rhode Island"/>
    <s v="Providence"/>
    <n v="325"/>
  </r>
  <r>
    <x v="181"/>
    <s v="Northeast"/>
    <s v="Rhode Island"/>
    <s v="Providence"/>
    <n v="450"/>
  </r>
  <r>
    <x v="181"/>
    <s v="Northeast"/>
    <s v="Rhode Island"/>
    <s v="Providence"/>
    <n v="250"/>
  </r>
  <r>
    <x v="181"/>
    <s v="Northeast"/>
    <s v="Rhode Island"/>
    <s v="Providence"/>
    <n v="250"/>
  </r>
  <r>
    <x v="181"/>
    <s v="Northeast"/>
    <s v="Rhode Island"/>
    <s v="Providence"/>
    <n v="100"/>
  </r>
  <r>
    <x v="181"/>
    <s v="Northeast"/>
    <s v="Rhode Island"/>
    <s v="Providence"/>
    <n v="150"/>
  </r>
  <r>
    <x v="181"/>
    <s v="Northeast"/>
    <s v="Rhode Island"/>
    <s v="Providence"/>
    <n v="250"/>
  </r>
  <r>
    <x v="210"/>
    <s v="Northeast"/>
    <s v="Rhode Island"/>
    <s v="Providence"/>
    <n v="500"/>
  </r>
  <r>
    <x v="210"/>
    <s v="Northeast"/>
    <s v="Rhode Island"/>
    <s v="Providence"/>
    <n v="150"/>
  </r>
  <r>
    <x v="210"/>
    <s v="Northeast"/>
    <s v="Rhode Island"/>
    <s v="Providence"/>
    <n v="200"/>
  </r>
  <r>
    <x v="210"/>
    <s v="Northeast"/>
    <s v="Massachusetts"/>
    <s v="Boston"/>
    <n v="250"/>
  </r>
  <r>
    <x v="210"/>
    <s v="Northeast"/>
    <s v="Massachusetts"/>
    <s v="Boston"/>
    <n v="150"/>
  </r>
  <r>
    <x v="210"/>
    <s v="Northeast"/>
    <s v="Massachusetts"/>
    <s v="Boston"/>
    <n v="250"/>
  </r>
  <r>
    <x v="218"/>
    <s v="Northeast"/>
    <s v="Massachusetts"/>
    <s v="Boston"/>
    <n v="470"/>
  </r>
  <r>
    <x v="218"/>
    <s v="Northeast"/>
    <s v="Massachusetts"/>
    <s v="Boston"/>
    <n v="175"/>
  </r>
  <r>
    <x v="218"/>
    <s v="Northeast"/>
    <s v="Massachusetts"/>
    <s v="Boston"/>
    <n v="200"/>
  </r>
  <r>
    <x v="218"/>
    <s v="Northeast"/>
    <s v="Massachusetts"/>
    <s v="Boston"/>
    <n v="300"/>
  </r>
  <r>
    <x v="218"/>
    <s v="Northeast"/>
    <s v="Massachusetts"/>
    <s v="Boston"/>
    <n v="100"/>
  </r>
  <r>
    <x v="218"/>
    <s v="Northeast"/>
    <s v="Massachusetts"/>
    <s v="Boston"/>
    <n v="200"/>
  </r>
  <r>
    <x v="237"/>
    <s v="Northeast"/>
    <s v="Massachusetts"/>
    <s v="Boston"/>
    <n v="450"/>
  </r>
  <r>
    <x v="237"/>
    <s v="Northeast"/>
    <s v="Massachusetts"/>
    <s v="Boston"/>
    <n v="150"/>
  </r>
  <r>
    <x v="237"/>
    <s v="Northeast"/>
    <s v="Massachusetts"/>
    <s v="Boston"/>
    <n v="150"/>
  </r>
  <r>
    <x v="237"/>
    <s v="Northeast"/>
    <s v="Massachusetts"/>
    <s v="Boston"/>
    <n v="125"/>
  </r>
  <r>
    <x v="237"/>
    <s v="Northeast"/>
    <s v="Massachusetts"/>
    <s v="Boston"/>
    <n v="125"/>
  </r>
  <r>
    <x v="237"/>
    <s v="Northeast"/>
    <s v="Massachusetts"/>
    <s v="Boston"/>
    <n v="275"/>
  </r>
  <r>
    <x v="266"/>
    <s v="Northeast"/>
    <s v="Massachusetts"/>
    <s v="Boston"/>
    <n v="495"/>
  </r>
  <r>
    <x v="266"/>
    <s v="Northeast"/>
    <s v="Massachusetts"/>
    <s v="Boston"/>
    <n v="200"/>
  </r>
  <r>
    <x v="266"/>
    <s v="Northeast"/>
    <s v="Massachusetts"/>
    <s v="Boston"/>
    <n v="225"/>
  </r>
  <r>
    <x v="266"/>
    <s v="Northeast"/>
    <s v="Massachusetts"/>
    <s v="Boston"/>
    <n v="175"/>
  </r>
  <r>
    <x v="266"/>
    <s v="Northeast"/>
    <s v="Massachusetts"/>
    <s v="Boston"/>
    <n v="200"/>
  </r>
  <r>
    <x v="266"/>
    <s v="Northeast"/>
    <s v="Massachusetts"/>
    <s v="Boston"/>
    <n v="325"/>
  </r>
  <r>
    <x v="299"/>
    <s v="Northeast"/>
    <s v="Massachusetts"/>
    <s v="Boston"/>
    <n v="575"/>
  </r>
  <r>
    <x v="299"/>
    <s v="Northeast"/>
    <s v="Massachusetts"/>
    <s v="Boston"/>
    <n v="325"/>
  </r>
  <r>
    <x v="299"/>
    <s v="Northeast"/>
    <s v="Massachusetts"/>
    <s v="Boston"/>
    <n v="250"/>
  </r>
  <r>
    <x v="299"/>
    <s v="Northeast"/>
    <s v="Massachusetts"/>
    <s v="Boston"/>
    <n v="225"/>
  </r>
  <r>
    <x v="299"/>
    <s v="Northeast"/>
    <s v="Massachusetts"/>
    <s v="Boston"/>
    <n v="225"/>
  </r>
  <r>
    <x v="299"/>
    <s v="Northeast"/>
    <s v="Massachusetts"/>
    <s v="Boston"/>
    <n v="375"/>
  </r>
  <r>
    <x v="327"/>
    <s v="Northeast"/>
    <s v="Massachusetts"/>
    <s v="Boston"/>
    <n v="600"/>
  </r>
  <r>
    <x v="327"/>
    <s v="Northeast"/>
    <s v="Massachusetts"/>
    <s v="Boston"/>
    <n v="350"/>
  </r>
  <r>
    <x v="327"/>
    <s v="Northeast"/>
    <s v="Massachusetts"/>
    <s v="Boston"/>
    <n v="275"/>
  </r>
  <r>
    <x v="327"/>
    <s v="Northeast"/>
    <s v="Massachusetts"/>
    <s v="Boston"/>
    <n v="225"/>
  </r>
  <r>
    <x v="327"/>
    <s v="Northeast"/>
    <s v="Massachusetts"/>
    <s v="Boston"/>
    <n v="250"/>
  </r>
  <r>
    <x v="327"/>
    <s v="Northeast"/>
    <s v="Massachusetts"/>
    <s v="Boston"/>
    <n v="425"/>
  </r>
  <r>
    <x v="359"/>
    <s v="Northeast"/>
    <s v="Massachusetts"/>
    <s v="Boston"/>
    <n v="575"/>
  </r>
  <r>
    <x v="359"/>
    <s v="Northeast"/>
    <s v="Massachusetts"/>
    <s v="Boston"/>
    <n v="350"/>
  </r>
  <r>
    <x v="359"/>
    <s v="Northeast"/>
    <s v="Massachusetts"/>
    <s v="Boston"/>
    <n v="275"/>
  </r>
  <r>
    <x v="359"/>
    <s v="Northeast"/>
    <s v="Massachusetts"/>
    <s v="Boston"/>
    <n v="175"/>
  </r>
  <r>
    <x v="359"/>
    <s v="Northeast"/>
    <s v="Massachusetts"/>
    <s v="Boston"/>
    <n v="150"/>
  </r>
  <r>
    <x v="359"/>
    <s v="Northeast"/>
    <s v="Massachusetts"/>
    <s v="Boston"/>
    <n v="325"/>
  </r>
  <r>
    <x v="389"/>
    <s v="Northeast"/>
    <s v="Massachusetts"/>
    <s v="Boston"/>
    <n v="450"/>
  </r>
  <r>
    <x v="389"/>
    <s v="Northeast"/>
    <s v="Massachusetts"/>
    <s v="Boston"/>
    <n v="250"/>
  </r>
  <r>
    <x v="389"/>
    <s v="Northeast"/>
    <s v="Massachusetts"/>
    <s v="Boston"/>
    <n v="150"/>
  </r>
  <r>
    <x v="389"/>
    <s v="Northeast"/>
    <s v="Massachusetts"/>
    <s v="Boston"/>
    <n v="125"/>
  </r>
  <r>
    <x v="389"/>
    <s v="Northeast"/>
    <s v="Massachusetts"/>
    <s v="Boston"/>
    <n v="125"/>
  </r>
  <r>
    <x v="389"/>
    <s v="Northeast"/>
    <s v="Massachusetts"/>
    <s v="Boston"/>
    <n v="225"/>
  </r>
  <r>
    <x v="421"/>
    <s v="Northeast"/>
    <s v="Massachusetts"/>
    <s v="Boston"/>
    <n v="400"/>
  </r>
  <r>
    <x v="421"/>
    <s v="Northeast"/>
    <s v="Massachusetts"/>
    <s v="Boston"/>
    <n v="225"/>
  </r>
  <r>
    <x v="421"/>
    <s v="Northeast"/>
    <s v="Massachusetts"/>
    <s v="Boston"/>
    <n v="125"/>
  </r>
  <r>
    <x v="421"/>
    <s v="Northeast"/>
    <s v="Massachusetts"/>
    <s v="Boston"/>
    <n v="100"/>
  </r>
  <r>
    <x v="421"/>
    <s v="Northeast"/>
    <s v="Massachusetts"/>
    <s v="Boston"/>
    <n v="100"/>
  </r>
  <r>
    <x v="421"/>
    <s v="Northeast"/>
    <s v="Massachusetts"/>
    <s v="Boston"/>
    <n v="225"/>
  </r>
  <r>
    <x v="451"/>
    <s v="Northeast"/>
    <s v="Massachusetts"/>
    <s v="Boston"/>
    <n v="375"/>
  </r>
  <r>
    <x v="451"/>
    <s v="Northeast"/>
    <s v="Massachusetts"/>
    <s v="Boston"/>
    <n v="300"/>
  </r>
  <r>
    <x v="451"/>
    <s v="Northeast"/>
    <s v="Massachusetts"/>
    <s v="Boston"/>
    <n v="295"/>
  </r>
  <r>
    <x v="451"/>
    <s v="Northeast"/>
    <s v="Massachusetts"/>
    <s v="Boston"/>
    <n v="275"/>
  </r>
  <r>
    <x v="451"/>
    <s v="Northeast"/>
    <s v="Massachusetts"/>
    <s v="Boston"/>
    <n v="250"/>
  </r>
  <r>
    <x v="451"/>
    <s v="Northeast"/>
    <s v="Massachusetts"/>
    <s v="Boston"/>
    <n v="350"/>
  </r>
  <r>
    <x v="480"/>
    <s v="Northeast"/>
    <s v="Massachusetts"/>
    <s v="Boston"/>
    <n v="575"/>
  </r>
  <r>
    <x v="480"/>
    <s v="Northeast"/>
    <s v="Massachusetts"/>
    <s v="Boston"/>
    <n v="375"/>
  </r>
  <r>
    <x v="480"/>
    <s v="Northeast"/>
    <s v="Massachusetts"/>
    <s v="Boston"/>
    <n v="350"/>
  </r>
  <r>
    <x v="480"/>
    <s v="Northeast"/>
    <s v="Massachusetts"/>
    <s v="Boston"/>
    <n v="300"/>
  </r>
  <r>
    <x v="480"/>
    <s v="Northeast"/>
    <s v="Massachusetts"/>
    <s v="Boston"/>
    <n v="300"/>
  </r>
  <r>
    <x v="480"/>
    <s v="Northeast"/>
    <s v="Massachusetts"/>
    <s v="Boston"/>
    <n v="400"/>
  </r>
  <r>
    <x v="178"/>
    <s v="Northeast"/>
    <s v="Massachusetts"/>
    <s v="Boston"/>
    <n v="525"/>
  </r>
  <r>
    <x v="178"/>
    <s v="Northeast"/>
    <s v="Massachusetts"/>
    <s v="Boston"/>
    <n v="325"/>
  </r>
  <r>
    <x v="178"/>
    <s v="Northeast"/>
    <s v="Massachusetts"/>
    <s v="Boston"/>
    <n v="325"/>
  </r>
  <r>
    <x v="178"/>
    <s v="Northeast"/>
    <s v="Massachusetts"/>
    <s v="Boston"/>
    <n v="175"/>
  </r>
  <r>
    <x v="178"/>
    <s v="Northeast"/>
    <s v="Massachusetts"/>
    <s v="Boston"/>
    <n v="225"/>
  </r>
  <r>
    <x v="178"/>
    <s v="Northeast"/>
    <s v="Massachusetts"/>
    <s v="Boston"/>
    <n v="325"/>
  </r>
  <r>
    <x v="207"/>
    <s v="Northeast"/>
    <s v="Massachusetts"/>
    <s v="Boston"/>
    <n v="575"/>
  </r>
  <r>
    <x v="207"/>
    <s v="Northeast"/>
    <s v="Massachusetts"/>
    <s v="Boston"/>
    <n v="225"/>
  </r>
  <r>
    <x v="207"/>
    <s v="Northeast"/>
    <s v="Massachusetts"/>
    <s v="Boston"/>
    <n v="275"/>
  </r>
  <r>
    <x v="207"/>
    <s v="Northeast"/>
    <s v="Vermont"/>
    <s v="Burlington"/>
    <n v="150"/>
  </r>
  <r>
    <x v="207"/>
    <s v="Northeast"/>
    <s v="Vermont"/>
    <s v="Burlington"/>
    <n v="225"/>
  </r>
  <r>
    <x v="207"/>
    <s v="Northeast"/>
    <s v="Vermont"/>
    <s v="Burlington"/>
    <n v="325"/>
  </r>
  <r>
    <x v="215"/>
    <s v="Northeast"/>
    <s v="Vermont"/>
    <s v="Burlington"/>
    <n v="545"/>
  </r>
  <r>
    <x v="215"/>
    <s v="Northeast"/>
    <s v="Vermont"/>
    <s v="Burlington"/>
    <n v="250"/>
  </r>
  <r>
    <x v="215"/>
    <s v="Northeast"/>
    <s v="Vermont"/>
    <s v="Burlington"/>
    <n v="275"/>
  </r>
  <r>
    <x v="215"/>
    <s v="Northeast"/>
    <s v="Vermont"/>
    <s v="Burlington"/>
    <n v="125"/>
  </r>
  <r>
    <x v="215"/>
    <s v="Northeast"/>
    <s v="Vermont"/>
    <s v="Burlington"/>
    <n v="175"/>
  </r>
  <r>
    <x v="215"/>
    <s v="Northeast"/>
    <s v="Vermont"/>
    <s v="Burlington"/>
    <n v="275"/>
  </r>
  <r>
    <x v="234"/>
    <s v="Northeast"/>
    <s v="Vermont"/>
    <s v="Burlington"/>
    <n v="525"/>
  </r>
  <r>
    <x v="234"/>
    <s v="Northeast"/>
    <s v="Vermont"/>
    <s v="Burlington"/>
    <n v="225"/>
  </r>
  <r>
    <x v="234"/>
    <s v="Northeast"/>
    <s v="Vermont"/>
    <s v="Burlington"/>
    <n v="225"/>
  </r>
  <r>
    <x v="234"/>
    <s v="Northeast"/>
    <s v="Vermont"/>
    <s v="Burlington"/>
    <n v="150"/>
  </r>
  <r>
    <x v="234"/>
    <s v="Northeast"/>
    <s v="Vermont"/>
    <s v="Burlington"/>
    <n v="150"/>
  </r>
  <r>
    <x v="234"/>
    <s v="Northeast"/>
    <s v="Vermont"/>
    <s v="Burlington"/>
    <n v="300"/>
  </r>
  <r>
    <x v="263"/>
    <s v="Northeast"/>
    <s v="Vermont"/>
    <s v="Burlington"/>
    <n v="570"/>
  </r>
  <r>
    <x v="263"/>
    <s v="Northeast"/>
    <s v="Vermont"/>
    <s v="Burlington"/>
    <n v="275"/>
  </r>
  <r>
    <x v="263"/>
    <s v="Northeast"/>
    <s v="Vermont"/>
    <s v="Burlington"/>
    <n v="300"/>
  </r>
  <r>
    <x v="263"/>
    <s v="Northeast"/>
    <s v="Vermont"/>
    <s v="Burlington"/>
    <n v="250"/>
  </r>
  <r>
    <x v="263"/>
    <s v="Northeast"/>
    <s v="Vermont"/>
    <s v="Burlington"/>
    <n v="275"/>
  </r>
  <r>
    <x v="263"/>
    <s v="Northeast"/>
    <s v="Vermont"/>
    <s v="Burlington"/>
    <n v="400"/>
  </r>
  <r>
    <x v="296"/>
    <s v="Northeast"/>
    <s v="Vermont"/>
    <s v="Burlington"/>
    <n v="650"/>
  </r>
  <r>
    <x v="296"/>
    <s v="Northeast"/>
    <s v="Vermont"/>
    <s v="Burlington"/>
    <n v="400"/>
  </r>
  <r>
    <x v="296"/>
    <s v="Northeast"/>
    <s v="Vermont"/>
    <s v="Burlington"/>
    <n v="325"/>
  </r>
  <r>
    <x v="296"/>
    <s v="Northeast"/>
    <s v="Vermont"/>
    <s v="Burlington"/>
    <n v="300"/>
  </r>
  <r>
    <x v="296"/>
    <s v="Northeast"/>
    <s v="Vermont"/>
    <s v="Burlington"/>
    <n v="300"/>
  </r>
  <r>
    <x v="296"/>
    <s v="Northeast"/>
    <s v="Vermont"/>
    <s v="Burlington"/>
    <n v="450"/>
  </r>
  <r>
    <x v="324"/>
    <s v="Northeast"/>
    <s v="Vermont"/>
    <s v="Burlington"/>
    <n v="675"/>
  </r>
  <r>
    <x v="324"/>
    <s v="Northeast"/>
    <s v="Vermont"/>
    <s v="Burlington"/>
    <n v="425"/>
  </r>
  <r>
    <x v="324"/>
    <s v="Northeast"/>
    <s v="Vermont"/>
    <s v="Burlington"/>
    <n v="350"/>
  </r>
  <r>
    <x v="324"/>
    <s v="Northeast"/>
    <s v="Vermont"/>
    <s v="Burlington"/>
    <n v="300"/>
  </r>
  <r>
    <x v="324"/>
    <s v="Northeast"/>
    <s v="Vermont"/>
    <s v="Burlington"/>
    <n v="325"/>
  </r>
  <r>
    <x v="324"/>
    <s v="Northeast"/>
    <s v="Vermont"/>
    <s v="Burlington"/>
    <n v="500"/>
  </r>
  <r>
    <x v="356"/>
    <s v="Northeast"/>
    <s v="Vermont"/>
    <s v="Burlington"/>
    <n v="650"/>
  </r>
  <r>
    <x v="356"/>
    <s v="Northeast"/>
    <s v="Vermont"/>
    <s v="Burlington"/>
    <n v="425"/>
  </r>
  <r>
    <x v="356"/>
    <s v="Northeast"/>
    <s v="Vermont"/>
    <s v="Burlington"/>
    <n v="350"/>
  </r>
  <r>
    <x v="356"/>
    <s v="Northeast"/>
    <s v="Vermont"/>
    <s v="Burlington"/>
    <n v="250"/>
  </r>
  <r>
    <x v="356"/>
    <s v="Northeast"/>
    <s v="Vermont"/>
    <s v="Burlington"/>
    <n v="225"/>
  </r>
  <r>
    <x v="356"/>
    <s v="Northeast"/>
    <s v="Vermont"/>
    <s v="Burlington"/>
    <n v="400"/>
  </r>
  <r>
    <x v="386"/>
    <s v="Northeast"/>
    <s v="Vermont"/>
    <s v="Burlington"/>
    <n v="525"/>
  </r>
  <r>
    <x v="386"/>
    <s v="Northeast"/>
    <s v="Vermont"/>
    <s v="Burlington"/>
    <n v="325"/>
  </r>
  <r>
    <x v="386"/>
    <s v="Northeast"/>
    <s v="Vermont"/>
    <s v="Burlington"/>
    <n v="225"/>
  </r>
  <r>
    <x v="386"/>
    <s v="Northeast"/>
    <s v="Vermont"/>
    <s v="Burlington"/>
    <n v="200"/>
  </r>
  <r>
    <x v="386"/>
    <s v="Northeast"/>
    <s v="Vermont"/>
    <s v="Burlington"/>
    <n v="200"/>
  </r>
  <r>
    <x v="386"/>
    <s v="Northeast"/>
    <s v="Vermont"/>
    <s v="Burlington"/>
    <n v="300"/>
  </r>
  <r>
    <x v="418"/>
    <s v="Northeast"/>
    <s v="Vermont"/>
    <s v="Burlington"/>
    <n v="475"/>
  </r>
  <r>
    <x v="418"/>
    <s v="Northeast"/>
    <s v="Vermont"/>
    <s v="Burlington"/>
    <n v="300"/>
  </r>
  <r>
    <x v="418"/>
    <s v="Northeast"/>
    <s v="Vermont"/>
    <s v="Burlington"/>
    <n v="200"/>
  </r>
  <r>
    <x v="418"/>
    <s v="Northeast"/>
    <s v="Vermont"/>
    <s v="Burlington"/>
    <n v="175"/>
  </r>
  <r>
    <x v="418"/>
    <s v="Northeast"/>
    <s v="Vermont"/>
    <s v="Burlington"/>
    <n v="175"/>
  </r>
  <r>
    <x v="418"/>
    <s v="Northeast"/>
    <s v="Vermont"/>
    <s v="Burlington"/>
    <n v="300"/>
  </r>
  <r>
    <x v="448"/>
    <s v="Northeast"/>
    <s v="Vermont"/>
    <s v="Burlington"/>
    <n v="450"/>
  </r>
  <r>
    <x v="448"/>
    <s v="Northeast"/>
    <s v="Vermont"/>
    <s v="Burlington"/>
    <n v="325"/>
  </r>
  <r>
    <x v="448"/>
    <s v="Northeast"/>
    <s v="Vermont"/>
    <s v="Burlington"/>
    <n v="320"/>
  </r>
  <r>
    <x v="448"/>
    <s v="Northeast"/>
    <s v="Vermont"/>
    <s v="Burlington"/>
    <n v="300"/>
  </r>
  <r>
    <x v="448"/>
    <s v="Northeast"/>
    <s v="Vermont"/>
    <s v="Burlington"/>
    <n v="275"/>
  </r>
  <r>
    <x v="448"/>
    <s v="Northeast"/>
    <s v="Vermont"/>
    <s v="Burlington"/>
    <n v="375"/>
  </r>
  <r>
    <x v="477"/>
    <s v="Northeast"/>
    <s v="Vermont"/>
    <s v="Burlington"/>
    <n v="600"/>
  </r>
  <r>
    <x v="477"/>
    <s v="Northeast"/>
    <s v="Vermont"/>
    <s v="Burlington"/>
    <n v="400"/>
  </r>
  <r>
    <x v="477"/>
    <s v="Northeast"/>
    <s v="Vermont"/>
    <s v="Burlington"/>
    <n v="375"/>
  </r>
  <r>
    <x v="477"/>
    <s v="Northeast"/>
    <s v="Vermont"/>
    <s v="Burlington"/>
    <n v="325"/>
  </r>
  <r>
    <x v="477"/>
    <s v="Northeast"/>
    <s v="Vermont"/>
    <s v="Burlington"/>
    <n v="325"/>
  </r>
  <r>
    <x v="477"/>
    <s v="Northeast"/>
    <s v="Vermont"/>
    <s v="Burlington"/>
    <n v="425"/>
  </r>
  <r>
    <x v="185"/>
    <s v="Northeast"/>
    <s v="Vermont"/>
    <s v="Burlington"/>
    <n v="525"/>
  </r>
  <r>
    <x v="185"/>
    <s v="Northeast"/>
    <s v="Vermont"/>
    <s v="Burlington"/>
    <n v="325"/>
  </r>
  <r>
    <x v="185"/>
    <s v="Northeast"/>
    <s v="Vermont"/>
    <s v="Burlington"/>
    <n v="325"/>
  </r>
  <r>
    <x v="185"/>
    <s v="Northeast"/>
    <s v="Vermont"/>
    <s v="Burlington"/>
    <n v="175"/>
  </r>
  <r>
    <x v="185"/>
    <s v="Northeast"/>
    <s v="Vermont"/>
    <s v="Burlington"/>
    <n v="225"/>
  </r>
  <r>
    <x v="185"/>
    <s v="Northeast"/>
    <s v="Vermont"/>
    <s v="Burlington"/>
    <n v="325"/>
  </r>
  <r>
    <x v="693"/>
    <s v="Northeast"/>
    <s v="Vermont"/>
    <s v="Burlington"/>
    <n v="600"/>
  </r>
  <r>
    <x v="693"/>
    <s v="Northeast"/>
    <s v="Vermont"/>
    <s v="Burlington"/>
    <n v="250"/>
  </r>
  <r>
    <x v="693"/>
    <s v="Northeast"/>
    <s v="Vermont"/>
    <s v="Burlington"/>
    <n v="300"/>
  </r>
  <r>
    <x v="693"/>
    <s v="Northeast"/>
    <s v="New Hampshire"/>
    <s v="Manchester"/>
    <n v="200"/>
  </r>
  <r>
    <x v="693"/>
    <s v="Northeast"/>
    <s v="New Hampshire"/>
    <s v="Manchester"/>
    <n v="275"/>
  </r>
  <r>
    <x v="693"/>
    <s v="Northeast"/>
    <s v="New Hampshire"/>
    <s v="Manchester"/>
    <n v="375"/>
  </r>
  <r>
    <x v="222"/>
    <s v="Northeast"/>
    <s v="New Hampshire"/>
    <s v="Manchester"/>
    <n v="570"/>
  </r>
  <r>
    <x v="222"/>
    <s v="Northeast"/>
    <s v="New Hampshire"/>
    <s v="Manchester"/>
    <n v="275"/>
  </r>
  <r>
    <x v="222"/>
    <s v="Northeast"/>
    <s v="New Hampshire"/>
    <s v="Manchester"/>
    <n v="300"/>
  </r>
  <r>
    <x v="222"/>
    <s v="Northeast"/>
    <s v="New Hampshire"/>
    <s v="Manchester"/>
    <n v="150"/>
  </r>
  <r>
    <x v="222"/>
    <s v="Northeast"/>
    <s v="New Hampshire"/>
    <s v="Manchester"/>
    <n v="200"/>
  </r>
  <r>
    <x v="222"/>
    <s v="Northeast"/>
    <s v="New Hampshire"/>
    <s v="Manchester"/>
    <n v="300"/>
  </r>
  <r>
    <x v="241"/>
    <s v="Northeast"/>
    <s v="New Hampshire"/>
    <s v="Manchester"/>
    <n v="550"/>
  </r>
  <r>
    <x v="241"/>
    <s v="Northeast"/>
    <s v="New Hampshire"/>
    <s v="Manchester"/>
    <n v="250"/>
  </r>
  <r>
    <x v="241"/>
    <s v="Northeast"/>
    <s v="New Hampshire"/>
    <s v="Manchester"/>
    <n v="250"/>
  </r>
  <r>
    <x v="241"/>
    <s v="Northeast"/>
    <s v="New Hampshire"/>
    <s v="Manchester"/>
    <n v="175"/>
  </r>
  <r>
    <x v="241"/>
    <s v="Northeast"/>
    <s v="New Hampshire"/>
    <s v="Manchester"/>
    <n v="175"/>
  </r>
  <r>
    <x v="241"/>
    <s v="Northeast"/>
    <s v="New Hampshire"/>
    <s v="Manchester"/>
    <n v="325"/>
  </r>
  <r>
    <x v="270"/>
    <s v="Northeast"/>
    <s v="New Hampshire"/>
    <s v="Manchester"/>
    <n v="595"/>
  </r>
  <r>
    <x v="270"/>
    <s v="Northeast"/>
    <s v="New Hampshire"/>
    <s v="Manchester"/>
    <n v="300"/>
  </r>
  <r>
    <x v="270"/>
    <s v="Northeast"/>
    <s v="New Hampshire"/>
    <s v="Manchester"/>
    <n v="325"/>
  </r>
  <r>
    <x v="270"/>
    <s v="Northeast"/>
    <s v="New Hampshire"/>
    <s v="Manchester"/>
    <n v="275"/>
  </r>
  <r>
    <x v="270"/>
    <s v="Northeast"/>
    <s v="New Hampshire"/>
    <s v="Manchester"/>
    <n v="300"/>
  </r>
  <r>
    <x v="270"/>
    <s v="Northeast"/>
    <s v="New Hampshire"/>
    <s v="Manchester"/>
    <n v="425"/>
  </r>
  <r>
    <x v="303"/>
    <s v="Northeast"/>
    <s v="New Hampshire"/>
    <s v="Manchester"/>
    <n v="675"/>
  </r>
  <r>
    <x v="303"/>
    <s v="Northeast"/>
    <s v="New Hampshire"/>
    <s v="Manchester"/>
    <n v="425"/>
  </r>
  <r>
    <x v="303"/>
    <s v="Northeast"/>
    <s v="New Hampshire"/>
    <s v="Manchester"/>
    <n v="350"/>
  </r>
  <r>
    <x v="303"/>
    <s v="Northeast"/>
    <s v="New Hampshire"/>
    <s v="Manchester"/>
    <n v="325"/>
  </r>
  <r>
    <x v="303"/>
    <s v="Northeast"/>
    <s v="New Hampshire"/>
    <s v="Manchester"/>
    <n v="325"/>
  </r>
  <r>
    <x v="303"/>
    <s v="Northeast"/>
    <s v="New Hampshire"/>
    <s v="Manchester"/>
    <n v="475"/>
  </r>
  <r>
    <x v="331"/>
    <s v="Northeast"/>
    <s v="New Hampshire"/>
    <s v="Manchester"/>
    <n v="700"/>
  </r>
  <r>
    <x v="331"/>
    <s v="Northeast"/>
    <s v="New Hampshire"/>
    <s v="Manchester"/>
    <n v="450"/>
  </r>
  <r>
    <x v="331"/>
    <s v="Northeast"/>
    <s v="New Hampshire"/>
    <s v="Manchester"/>
    <n v="375"/>
  </r>
  <r>
    <x v="331"/>
    <s v="Northeast"/>
    <s v="New Hampshire"/>
    <s v="Manchester"/>
    <n v="325"/>
  </r>
  <r>
    <x v="331"/>
    <s v="Northeast"/>
    <s v="New Hampshire"/>
    <s v="Manchester"/>
    <n v="350"/>
  </r>
  <r>
    <x v="331"/>
    <s v="Northeast"/>
    <s v="New Hampshire"/>
    <s v="Manchester"/>
    <n v="525"/>
  </r>
  <r>
    <x v="363"/>
    <s v="Northeast"/>
    <s v="New Hampshire"/>
    <s v="Manchester"/>
    <n v="675"/>
  </r>
  <r>
    <x v="363"/>
    <s v="Northeast"/>
    <s v="New Hampshire"/>
    <s v="Manchester"/>
    <n v="450"/>
  </r>
  <r>
    <x v="363"/>
    <s v="Northeast"/>
    <s v="New Hampshire"/>
    <s v="Manchester"/>
    <n v="375"/>
  </r>
  <r>
    <x v="363"/>
    <s v="Northeast"/>
    <s v="New Hampshire"/>
    <s v="Manchester"/>
    <n v="275"/>
  </r>
  <r>
    <x v="363"/>
    <s v="Northeast"/>
    <s v="New Hampshire"/>
    <s v="Manchester"/>
    <n v="250"/>
  </r>
  <r>
    <x v="363"/>
    <s v="Northeast"/>
    <s v="New Hampshire"/>
    <s v="Manchester"/>
    <n v="425"/>
  </r>
  <r>
    <x v="393"/>
    <s v="Northeast"/>
    <s v="New Hampshire"/>
    <s v="Manchester"/>
    <n v="550"/>
  </r>
  <r>
    <x v="393"/>
    <s v="Northeast"/>
    <s v="New Hampshire"/>
    <s v="Manchester"/>
    <n v="350"/>
  </r>
  <r>
    <x v="393"/>
    <s v="Northeast"/>
    <s v="New Hampshire"/>
    <s v="Manchester"/>
    <n v="250"/>
  </r>
  <r>
    <x v="393"/>
    <s v="Northeast"/>
    <s v="New Hampshire"/>
    <s v="Manchester"/>
    <n v="225"/>
  </r>
  <r>
    <x v="393"/>
    <s v="Northeast"/>
    <s v="New Hampshire"/>
    <s v="Manchester"/>
    <n v="225"/>
  </r>
  <r>
    <x v="393"/>
    <s v="Northeast"/>
    <s v="New Hampshire"/>
    <s v="Manchester"/>
    <n v="325"/>
  </r>
  <r>
    <x v="425"/>
    <s v="Northeast"/>
    <s v="New Hampshire"/>
    <s v="Manchester"/>
    <n v="475"/>
  </r>
  <r>
    <x v="425"/>
    <s v="Northeast"/>
    <s v="New Hampshire"/>
    <s v="Manchester"/>
    <n v="300"/>
  </r>
  <r>
    <x v="425"/>
    <s v="Northeast"/>
    <s v="New Hampshire"/>
    <s v="Manchester"/>
    <n v="200"/>
  </r>
  <r>
    <x v="425"/>
    <s v="Northeast"/>
    <s v="New Hampshire"/>
    <s v="Manchester"/>
    <n v="175"/>
  </r>
  <r>
    <x v="425"/>
    <s v="Northeast"/>
    <s v="New Hampshire"/>
    <s v="Manchester"/>
    <n v="175"/>
  </r>
  <r>
    <x v="425"/>
    <s v="Northeast"/>
    <s v="New Hampshire"/>
    <s v="Manchester"/>
    <n v="300"/>
  </r>
  <r>
    <x v="455"/>
    <s v="Northeast"/>
    <s v="New Hampshire"/>
    <s v="Manchester"/>
    <n v="450"/>
  </r>
  <r>
    <x v="455"/>
    <s v="Northeast"/>
    <s v="New Hampshire"/>
    <s v="Manchester"/>
    <n v="325"/>
  </r>
  <r>
    <x v="455"/>
    <s v="Northeast"/>
    <s v="New Hampshire"/>
    <s v="Manchester"/>
    <n v="345"/>
  </r>
  <r>
    <x v="455"/>
    <s v="Northeast"/>
    <s v="New Hampshire"/>
    <s v="Manchester"/>
    <n v="325"/>
  </r>
  <r>
    <x v="455"/>
    <s v="Northeast"/>
    <s v="New Hampshire"/>
    <s v="Manchester"/>
    <n v="300"/>
  </r>
  <r>
    <x v="455"/>
    <s v="Northeast"/>
    <s v="New Hampshire"/>
    <s v="Manchester"/>
    <n v="400"/>
  </r>
  <r>
    <x v="484"/>
    <s v="Northeast"/>
    <s v="New Hampshire"/>
    <s v="Manchester"/>
    <n v="625"/>
  </r>
  <r>
    <x v="484"/>
    <s v="Northeast"/>
    <s v="New Hampshire"/>
    <s v="Manchester"/>
    <n v="425"/>
  </r>
  <r>
    <x v="484"/>
    <s v="Northeast"/>
    <s v="New Hampshire"/>
    <s v="Manchester"/>
    <n v="400"/>
  </r>
  <r>
    <x v="484"/>
    <s v="Northeast"/>
    <s v="New Hampshire"/>
    <s v="Manchester"/>
    <n v="350"/>
  </r>
  <r>
    <x v="484"/>
    <s v="Northeast"/>
    <s v="New Hampshire"/>
    <s v="Manchester"/>
    <n v="350"/>
  </r>
  <r>
    <x v="484"/>
    <s v="Northeast"/>
    <s v="New Hampshire"/>
    <s v="Manchester"/>
    <n v="450"/>
  </r>
  <r>
    <x v="188"/>
    <s v="Northeast"/>
    <s v="New Hampshire"/>
    <s v="Manchester"/>
    <n v="500"/>
  </r>
  <r>
    <x v="188"/>
    <s v="Northeast"/>
    <s v="New Hampshire"/>
    <s v="Manchester"/>
    <n v="300"/>
  </r>
  <r>
    <x v="188"/>
    <s v="Northeast"/>
    <s v="New Hampshire"/>
    <s v="Manchester"/>
    <n v="300"/>
  </r>
  <r>
    <x v="188"/>
    <s v="Northeast"/>
    <s v="New Hampshire"/>
    <s v="Manchester"/>
    <n v="150"/>
  </r>
  <r>
    <x v="188"/>
    <s v="Northeast"/>
    <s v="New Hampshire"/>
    <s v="Manchester"/>
    <n v="200"/>
  </r>
  <r>
    <x v="188"/>
    <s v="Northeast"/>
    <s v="New Hampshire"/>
    <s v="Manchester"/>
    <n v="300"/>
  </r>
  <r>
    <x v="696"/>
    <s v="Northeast"/>
    <s v="New Hampshire"/>
    <s v="Manchester"/>
    <n v="575"/>
  </r>
  <r>
    <x v="696"/>
    <s v="Northeast"/>
    <s v="New Hampshire"/>
    <s v="Manchester"/>
    <n v="225"/>
  </r>
  <r>
    <x v="696"/>
    <s v="Northeast"/>
    <s v="New Hampshire"/>
    <s v="Manchester"/>
    <n v="275"/>
  </r>
  <r>
    <x v="0"/>
    <s v="Northeast"/>
    <s v="New York"/>
    <s v="New York"/>
    <n v="336"/>
  </r>
  <r>
    <x v="1"/>
    <s v="Northeast"/>
    <s v="New York"/>
    <s v="New York"/>
    <n v="260"/>
  </r>
  <r>
    <x v="2"/>
    <s v="Northeast"/>
    <s v="New York"/>
    <s v="New York"/>
    <n v="250"/>
  </r>
  <r>
    <x v="3"/>
    <s v="Northeast"/>
    <s v="New York"/>
    <s v="New York"/>
    <n v="247"/>
  </r>
  <r>
    <x v="4"/>
    <s v="Northeast"/>
    <s v="New York"/>
    <s v="New York"/>
    <n v="234"/>
  </r>
  <r>
    <x v="5"/>
    <s v="Northeast"/>
    <s v="New York"/>
    <s v="New York"/>
    <n v="260"/>
  </r>
  <r>
    <x v="6"/>
    <s v="Northeast"/>
    <s v="New York"/>
    <s v="New York"/>
    <n v="313"/>
  </r>
  <r>
    <x v="7"/>
    <s v="Northeast"/>
    <s v="New York"/>
    <s v="New York"/>
    <n v="261"/>
  </r>
  <r>
    <x v="8"/>
    <s v="Northeast"/>
    <s v="New York"/>
    <s v="New York"/>
    <n v="276"/>
  </r>
  <r>
    <x v="9"/>
    <s v="Northeast"/>
    <s v="New York"/>
    <s v="New York"/>
    <n v="206"/>
  </r>
  <r>
    <x v="10"/>
    <s v="Northeast"/>
    <s v="New York"/>
    <s v="New York"/>
    <n v="243"/>
  </r>
  <r>
    <x v="11"/>
    <s v="Northeast"/>
    <s v="New York"/>
    <s v="New York"/>
    <n v="290"/>
  </r>
  <r>
    <x v="12"/>
    <s v="Northeast"/>
    <s v="New York"/>
    <s v="New York"/>
    <n v="354"/>
  </r>
  <r>
    <x v="13"/>
    <s v="Northeast"/>
    <s v="New York"/>
    <s v="New York"/>
    <n v="259"/>
  </r>
  <r>
    <x v="14"/>
    <s v="Northeast"/>
    <s v="New York"/>
    <s v="New York"/>
    <n v="247"/>
  </r>
  <r>
    <x v="15"/>
    <s v="Northeast"/>
    <s v="New York"/>
    <s v="New York"/>
    <n v="216"/>
  </r>
  <r>
    <x v="16"/>
    <s v="Northeast"/>
    <s v="New York"/>
    <s v="New York"/>
    <n v="230"/>
  </r>
  <r>
    <x v="17"/>
    <s v="Northeast"/>
    <s v="New York"/>
    <s v="New York"/>
    <n v="238"/>
  </r>
  <r>
    <x v="18"/>
    <s v="Northeast"/>
    <s v="New York"/>
    <s v="New York"/>
    <n v="300"/>
  </r>
  <r>
    <x v="19"/>
    <s v="Northeast"/>
    <s v="New York"/>
    <s v="New York"/>
    <n v="234"/>
  </r>
  <r>
    <x v="20"/>
    <s v="Northeast"/>
    <s v="New York"/>
    <s v="New York"/>
    <n v="252"/>
  </r>
  <r>
    <x v="21"/>
    <s v="Northeast"/>
    <s v="New York"/>
    <s v="New York"/>
    <n v="239"/>
  </r>
  <r>
    <x v="22"/>
    <s v="Northeast"/>
    <s v="New York"/>
    <s v="New York"/>
    <n v="215"/>
  </r>
  <r>
    <x v="23"/>
    <s v="Northeast"/>
    <s v="New York"/>
    <s v="New York"/>
    <n v="238"/>
  </r>
  <r>
    <x v="24"/>
    <s v="Northeast"/>
    <s v="New York"/>
    <s v="New York"/>
    <n v="317"/>
  </r>
  <r>
    <x v="25"/>
    <s v="Northeast"/>
    <s v="New York"/>
    <s v="New York"/>
    <n v="259"/>
  </r>
  <r>
    <x v="26"/>
    <s v="Northeast"/>
    <s v="New York"/>
    <s v="New York"/>
    <n v="261"/>
  </r>
  <r>
    <x v="27"/>
    <s v="Northeast"/>
    <s v="New York"/>
    <s v="New York"/>
    <n v="230"/>
  </r>
  <r>
    <x v="28"/>
    <s v="Northeast"/>
    <s v="New York"/>
    <s v="New York"/>
    <n v="245"/>
  </r>
  <r>
    <x v="29"/>
    <s v="Northeast"/>
    <s v="New York"/>
    <s v="New York"/>
    <n v="290"/>
  </r>
  <r>
    <x v="30"/>
    <s v="Northeast"/>
    <s v="New York"/>
    <s v="New York"/>
    <n v="313"/>
  </r>
  <r>
    <x v="31"/>
    <s v="Northeast"/>
    <s v="New York"/>
    <s v="New York"/>
    <n v="270"/>
  </r>
  <r>
    <x v="32"/>
    <s v="Northeast"/>
    <s v="New York"/>
    <s v="New York"/>
    <n v="278"/>
  </r>
  <r>
    <x v="33"/>
    <s v="Northeast"/>
    <s v="New York"/>
    <s v="New York"/>
    <n v="261"/>
  </r>
  <r>
    <x v="34"/>
    <s v="Northeast"/>
    <s v="New York"/>
    <s v="New York"/>
    <n v="252"/>
  </r>
  <r>
    <x v="35"/>
    <s v="Northeast"/>
    <s v="New York"/>
    <s v="New York"/>
    <n v="305"/>
  </r>
  <r>
    <x v="36"/>
    <s v="Northeast"/>
    <s v="New York"/>
    <s v="New York"/>
    <n v="319"/>
  </r>
  <r>
    <x v="37"/>
    <s v="Northeast"/>
    <s v="New York"/>
    <s v="New York"/>
    <n v="267"/>
  </r>
  <r>
    <x v="38"/>
    <s v="Northeast"/>
    <s v="New York"/>
    <s v="New York"/>
    <n v="247"/>
  </r>
  <r>
    <x v="39"/>
    <s v="Northeast"/>
    <s v="New York"/>
    <s v="New York"/>
    <n v="243"/>
  </r>
  <r>
    <x v="40"/>
    <s v="Northeast"/>
    <s v="New York"/>
    <s v="New York"/>
    <n v="231"/>
  </r>
  <r>
    <x v="41"/>
    <s v="Northeast"/>
    <s v="New York"/>
    <s v="New York"/>
    <n v="286"/>
  </r>
  <r>
    <x v="42"/>
    <s v="Northeast"/>
    <s v="New York"/>
    <s v="New York"/>
    <n v="325"/>
  </r>
  <r>
    <x v="43"/>
    <s v="Northeast"/>
    <s v="New York"/>
    <s v="New York"/>
    <n v="308"/>
  </r>
  <r>
    <x v="44"/>
    <s v="Northeast"/>
    <s v="New York"/>
    <s v="New York"/>
    <n v="257"/>
  </r>
  <r>
    <x v="45"/>
    <s v="Northeast"/>
    <s v="New York"/>
    <s v="New York"/>
    <n v="241"/>
  </r>
  <r>
    <x v="46"/>
    <s v="Northeast"/>
    <s v="New York"/>
    <s v="New York"/>
    <n v="270"/>
  </r>
  <r>
    <x v="47"/>
    <s v="Northeast"/>
    <s v="New York"/>
    <s v="New York"/>
    <n v="290"/>
  </r>
  <r>
    <x v="48"/>
    <s v="Northeast"/>
    <s v="New York"/>
    <s v="New York"/>
    <n v="360"/>
  </r>
  <r>
    <x v="49"/>
    <s v="Northeast"/>
    <s v="New York"/>
    <s v="New York"/>
    <n v="270"/>
  </r>
  <r>
    <x v="50"/>
    <s v="Northeast"/>
    <s v="New York"/>
    <s v="New York"/>
    <n v="268"/>
  </r>
  <r>
    <x v="51"/>
    <s v="Northeast"/>
    <s v="New York"/>
    <s v="New York"/>
    <n v="252"/>
  </r>
  <r>
    <x v="52"/>
    <s v="Northeast"/>
    <s v="New York"/>
    <s v="New York"/>
    <n v="252"/>
  </r>
  <r>
    <x v="53"/>
    <s v="Northeast"/>
    <s v="New York"/>
    <s v="New York"/>
    <n v="280"/>
  </r>
  <r>
    <x v="54"/>
    <s v="Northeast"/>
    <s v="New York"/>
    <s v="New York"/>
    <n v="236"/>
  </r>
  <r>
    <x v="55"/>
    <s v="Northeast"/>
    <s v="New York"/>
    <s v="New York"/>
    <n v="290"/>
  </r>
  <r>
    <x v="56"/>
    <s v="Northeast"/>
    <s v="New York"/>
    <s v="New York"/>
    <n v="299"/>
  </r>
  <r>
    <x v="57"/>
    <s v="Northeast"/>
    <s v="New York"/>
    <s v="New York"/>
    <n v="273"/>
  </r>
  <r>
    <x v="58"/>
    <s v="Northeast"/>
    <s v="New York"/>
    <s v="New York"/>
    <n v="258"/>
  </r>
  <r>
    <x v="59"/>
    <s v="Northeast"/>
    <s v="New York"/>
    <s v="New York"/>
    <n v="252"/>
  </r>
  <r>
    <x v="60"/>
    <s v="Northeast"/>
    <s v="New York"/>
    <s v="New York"/>
    <n v="254"/>
  </r>
  <r>
    <x v="61"/>
    <s v="Northeast"/>
    <s v="New York"/>
    <s v="New York"/>
    <n v="263"/>
  </r>
  <r>
    <x v="62"/>
    <s v="Northeast"/>
    <s v="New York"/>
    <s v="New York"/>
    <n v="312"/>
  </r>
  <r>
    <x v="63"/>
    <s v="Northeast"/>
    <s v="New York"/>
    <s v="New York"/>
    <n v="300"/>
  </r>
  <r>
    <x v="64"/>
    <s v="Northeast"/>
    <s v="New York"/>
    <s v="New York"/>
    <n v="285"/>
  </r>
  <r>
    <x v="65"/>
    <s v="Northeast"/>
    <s v="New York"/>
    <s v="New York"/>
    <n v="225"/>
  </r>
  <r>
    <x v="66"/>
    <s v="Northeast"/>
    <s v="New York"/>
    <s v="New York"/>
    <n v="261"/>
  </r>
  <r>
    <x v="67"/>
    <s v="Northeast"/>
    <s v="New York"/>
    <s v="New York"/>
    <n v="290"/>
  </r>
  <r>
    <x v="68"/>
    <s v="Northeast"/>
    <s v="New York"/>
    <s v="New York"/>
    <n v="234"/>
  </r>
  <r>
    <x v="69"/>
    <s v="Northeast"/>
    <s v="New York"/>
    <s v="New York"/>
    <n v="225"/>
  </r>
  <r>
    <x v="70"/>
    <s v="Northeast"/>
    <s v="New York"/>
    <s v="New York"/>
    <n v="210"/>
  </r>
  <r>
    <x v="71"/>
    <s v="Northeast"/>
    <s v="New York"/>
    <s v="New York"/>
    <n v="175"/>
  </r>
  <r>
    <x v="72"/>
    <s v="South"/>
    <s v="Texas"/>
    <s v="Houston"/>
    <n v="154"/>
  </r>
  <r>
    <x v="73"/>
    <s v="South"/>
    <s v="Texas"/>
    <s v="Houston"/>
    <n v="203"/>
  </r>
  <r>
    <x v="74"/>
    <s v="South"/>
    <s v="Texas"/>
    <s v="Houston"/>
    <n v="213"/>
  </r>
  <r>
    <x v="75"/>
    <s v="South"/>
    <s v="Texas"/>
    <s v="Houston"/>
    <n v="255"/>
  </r>
  <r>
    <x v="76"/>
    <s v="South"/>
    <s v="Texas"/>
    <s v="Houston"/>
    <n v="176"/>
  </r>
  <r>
    <x v="77"/>
    <s v="South"/>
    <s v="Texas"/>
    <s v="Houston"/>
    <n v="175"/>
  </r>
  <r>
    <x v="78"/>
    <s v="South"/>
    <s v="Texas"/>
    <s v="Houston"/>
    <n v="125"/>
  </r>
  <r>
    <x v="79"/>
    <s v="South"/>
    <s v="Texas"/>
    <s v="Houston"/>
    <n v="196"/>
  </r>
  <r>
    <x v="80"/>
    <s v="South"/>
    <s v="Texas"/>
    <s v="Houston"/>
    <n v="254"/>
  </r>
  <r>
    <x v="81"/>
    <s v="South"/>
    <s v="Texas"/>
    <s v="Houston"/>
    <n v="236"/>
  </r>
  <r>
    <x v="82"/>
    <s v="South"/>
    <s v="Texas"/>
    <s v="Houston"/>
    <n v="182"/>
  </r>
  <r>
    <x v="83"/>
    <s v="South"/>
    <s v="Texas"/>
    <s v="Houston"/>
    <n v="174"/>
  </r>
  <r>
    <x v="84"/>
    <s v="South"/>
    <s v="Texas"/>
    <s v="Houston"/>
    <n v="125"/>
  </r>
  <r>
    <x v="85"/>
    <s v="South"/>
    <s v="Texas"/>
    <s v="Houston"/>
    <n v="189"/>
  </r>
  <r>
    <x v="86"/>
    <s v="South"/>
    <s v="Texas"/>
    <s v="Houston"/>
    <n v="234"/>
  </r>
  <r>
    <x v="87"/>
    <s v="South"/>
    <s v="Texas"/>
    <s v="Houston"/>
    <n v="225"/>
  </r>
  <r>
    <x v="88"/>
    <s v="South"/>
    <s v="Texas"/>
    <s v="Houston"/>
    <n v="203"/>
  </r>
  <r>
    <x v="89"/>
    <s v="South"/>
    <s v="Texas"/>
    <s v="Houston"/>
    <n v="163"/>
  </r>
  <r>
    <x v="90"/>
    <s v="South"/>
    <s v="Texas"/>
    <s v="Houston"/>
    <n v="147"/>
  </r>
  <r>
    <x v="91"/>
    <s v="South"/>
    <s v="Texas"/>
    <s v="Houston"/>
    <n v="232"/>
  </r>
  <r>
    <x v="92"/>
    <s v="South"/>
    <s v="Texas"/>
    <s v="Houston"/>
    <n v="268"/>
  </r>
  <r>
    <x v="93"/>
    <s v="South"/>
    <s v="Texas"/>
    <s v="Houston"/>
    <n v="259"/>
  </r>
  <r>
    <x v="94"/>
    <s v="South"/>
    <s v="Texas"/>
    <s v="Houston"/>
    <n v="225"/>
  </r>
  <r>
    <x v="95"/>
    <s v="South"/>
    <s v="Texas"/>
    <s v="Houston"/>
    <n v="189"/>
  </r>
  <r>
    <x v="96"/>
    <s v="South"/>
    <s v="Texas"/>
    <s v="Houston"/>
    <n v="168"/>
  </r>
  <r>
    <x v="97"/>
    <s v="South"/>
    <s v="Texas"/>
    <s v="Houston"/>
    <n v="276"/>
  </r>
  <r>
    <x v="98"/>
    <s v="South"/>
    <s v="Texas"/>
    <s v="Houston"/>
    <n v="238"/>
  </r>
  <r>
    <x v="99"/>
    <s v="South"/>
    <s v="Texas"/>
    <s v="Houston"/>
    <n v="238"/>
  </r>
  <r>
    <x v="100"/>
    <s v="South"/>
    <s v="Texas"/>
    <s v="Houston"/>
    <n v="232"/>
  </r>
  <r>
    <x v="101"/>
    <s v="South"/>
    <s v="Texas"/>
    <s v="Houston"/>
    <n v="203"/>
  </r>
  <r>
    <x v="102"/>
    <s v="South"/>
    <s v="Texas"/>
    <s v="Houston"/>
    <n v="169"/>
  </r>
  <r>
    <x v="103"/>
    <s v="South"/>
    <s v="Texas"/>
    <s v="Houston"/>
    <n v="250"/>
  </r>
  <r>
    <x v="104"/>
    <s v="South"/>
    <s v="Texas"/>
    <s v="Houston"/>
    <n v="238"/>
  </r>
  <r>
    <x v="105"/>
    <s v="South"/>
    <s v="Texas"/>
    <s v="Houston"/>
    <n v="238"/>
  </r>
  <r>
    <x v="106"/>
    <s v="South"/>
    <s v="Texas"/>
    <s v="Houston"/>
    <n v="319"/>
  </r>
  <r>
    <x v="107"/>
    <s v="South"/>
    <s v="Texas"/>
    <s v="Houston"/>
    <n v="210"/>
  </r>
  <r>
    <x v="108"/>
    <s v="South"/>
    <s v="Texas"/>
    <s v="Houston"/>
    <n v="196"/>
  </r>
  <r>
    <x v="109"/>
    <s v="South"/>
    <s v="Texas"/>
    <s v="Houston"/>
    <n v="293"/>
  </r>
  <r>
    <x v="110"/>
    <s v="South"/>
    <s v="Texas"/>
    <s v="Houston"/>
    <n v="268"/>
  </r>
  <r>
    <x v="111"/>
    <s v="South"/>
    <s v="Texas"/>
    <s v="Houston"/>
    <n v="259"/>
  </r>
  <r>
    <x v="112"/>
    <s v="South"/>
    <s v="Texas"/>
    <s v="Houston"/>
    <n v="297"/>
  </r>
  <r>
    <x v="113"/>
    <s v="South"/>
    <s v="Texas"/>
    <s v="Houston"/>
    <n v="189"/>
  </r>
  <r>
    <x v="114"/>
    <s v="South"/>
    <s v="Texas"/>
    <s v="Houston"/>
    <n v="169"/>
  </r>
  <r>
    <x v="115"/>
    <s v="South"/>
    <s v="Texas"/>
    <s v="Houston"/>
    <n v="225"/>
  </r>
  <r>
    <x v="116"/>
    <s v="South"/>
    <s v="Texas"/>
    <s v="Houston"/>
    <n v="255"/>
  </r>
  <r>
    <x v="117"/>
    <s v="South"/>
    <s v="Texas"/>
    <s v="Houston"/>
    <n v="213"/>
  </r>
  <r>
    <x v="118"/>
    <s v="South"/>
    <s v="Texas"/>
    <s v="Houston"/>
    <n v="234"/>
  </r>
  <r>
    <x v="119"/>
    <s v="South"/>
    <s v="Texas"/>
    <s v="Houston"/>
    <n v="181"/>
  </r>
  <r>
    <x v="120"/>
    <s v="South"/>
    <s v="Texas"/>
    <s v="Houston"/>
    <n v="175"/>
  </r>
  <r>
    <x v="121"/>
    <s v="South"/>
    <s v="Texas"/>
    <s v="Houston"/>
    <n v="213"/>
  </r>
  <r>
    <x v="122"/>
    <s v="South"/>
    <s v="Texas"/>
    <s v="Houston"/>
    <n v="240"/>
  </r>
  <r>
    <x v="123"/>
    <s v="South"/>
    <s v="Texas"/>
    <s v="Houston"/>
    <n v="216"/>
  </r>
  <r>
    <x v="124"/>
    <s v="South"/>
    <s v="Texas"/>
    <s v="Houston"/>
    <n v="188"/>
  </r>
  <r>
    <x v="125"/>
    <s v="South"/>
    <s v="Texas"/>
    <s v="Houston"/>
    <n v="168"/>
  </r>
  <r>
    <x v="126"/>
    <s v="South"/>
    <s v="Texas"/>
    <s v="Houston"/>
    <n v="150"/>
  </r>
  <r>
    <x v="127"/>
    <s v="South"/>
    <s v="Texas"/>
    <s v="Houston"/>
    <n v="210"/>
  </r>
  <r>
    <x v="128"/>
    <s v="South"/>
    <s v="Texas"/>
    <s v="Houston"/>
    <n v="234"/>
  </r>
  <r>
    <x v="129"/>
    <s v="South"/>
    <s v="Texas"/>
    <s v="Houston"/>
    <n v="243"/>
  </r>
  <r>
    <x v="130"/>
    <s v="South"/>
    <s v="Texas"/>
    <s v="Houston"/>
    <n v="206"/>
  </r>
  <r>
    <x v="131"/>
    <s v="South"/>
    <s v="Texas"/>
    <s v="Houston"/>
    <n v="203"/>
  </r>
  <r>
    <x v="132"/>
    <s v="South"/>
    <s v="Texas"/>
    <s v="Houston"/>
    <n v="195"/>
  </r>
  <r>
    <x v="133"/>
    <s v="South"/>
    <s v="Texas"/>
    <s v="Houston"/>
    <n v="247"/>
  </r>
  <r>
    <x v="134"/>
    <s v="South"/>
    <s v="Texas"/>
    <s v="Houston"/>
    <n v="238"/>
  </r>
  <r>
    <x v="135"/>
    <s v="South"/>
    <s v="Texas"/>
    <s v="Houston"/>
    <n v="285"/>
  </r>
  <r>
    <x v="136"/>
    <s v="South"/>
    <s v="Texas"/>
    <s v="Houston"/>
    <n v="255"/>
  </r>
  <r>
    <x v="137"/>
    <s v="South"/>
    <s v="Texas"/>
    <s v="Houston"/>
    <n v="182"/>
  </r>
  <r>
    <x v="138"/>
    <s v="South"/>
    <s v="Texas"/>
    <s v="Houston"/>
    <n v="169"/>
  </r>
  <r>
    <x v="139"/>
    <s v="South"/>
    <s v="Texas"/>
    <s v="Houston"/>
    <n v="261"/>
  </r>
  <r>
    <x v="140"/>
    <s v="South"/>
    <s v="Texas"/>
    <s v="Houston"/>
    <n v="209"/>
  </r>
  <r>
    <x v="141"/>
    <s v="South"/>
    <s v="Texas"/>
    <s v="Houston"/>
    <n v="194"/>
  </r>
  <r>
    <x v="142"/>
    <s v="South"/>
    <s v="Texas"/>
    <s v="Houston"/>
    <n v="217"/>
  </r>
  <r>
    <x v="143"/>
    <s v="South"/>
    <s v="Texas"/>
    <s v="Houston"/>
    <n v="175"/>
  </r>
  <r>
    <x v="144"/>
    <s v="West"/>
    <s v="California"/>
    <s v="San Francisco"/>
    <n v="161"/>
  </r>
  <r>
    <x v="145"/>
    <s v="West"/>
    <s v="California"/>
    <s v="San Francisco"/>
    <n v="233"/>
  </r>
  <r>
    <x v="146"/>
    <s v="West"/>
    <s v="California"/>
    <s v="San Francisco"/>
    <n v="223"/>
  </r>
  <r>
    <x v="147"/>
    <s v="West"/>
    <s v="California"/>
    <s v="San Francisco"/>
    <n v="210"/>
  </r>
  <r>
    <x v="148"/>
    <s v="West"/>
    <s v="California"/>
    <s v="San Francisco"/>
    <n v="196"/>
  </r>
  <r>
    <x v="149"/>
    <s v="West"/>
    <s v="California"/>
    <s v="San Francisco"/>
    <n v="150"/>
  </r>
  <r>
    <x v="150"/>
    <s v="West"/>
    <s v="California"/>
    <s v="San Francisco"/>
    <n v="140"/>
  </r>
  <r>
    <x v="151"/>
    <s v="West"/>
    <s v="California"/>
    <s v="San Francisco"/>
    <n v="182"/>
  </r>
  <r>
    <x v="152"/>
    <s v="West"/>
    <s v="California"/>
    <s v="San Francisco"/>
    <n v="230"/>
  </r>
  <r>
    <x v="153"/>
    <s v="West"/>
    <s v="California"/>
    <s v="San Francisco"/>
    <n v="175"/>
  </r>
  <r>
    <x v="154"/>
    <s v="West"/>
    <s v="California"/>
    <s v="San Francisco"/>
    <n v="203"/>
  </r>
  <r>
    <x v="155"/>
    <s v="West"/>
    <s v="California"/>
    <s v="San Francisco"/>
    <n v="174"/>
  </r>
  <r>
    <x v="156"/>
    <s v="West"/>
    <s v="California"/>
    <s v="San Francisco"/>
    <n v="145"/>
  </r>
  <r>
    <x v="157"/>
    <s v="West"/>
    <s v="California"/>
    <s v="San Francisco"/>
    <n v="210"/>
  </r>
  <r>
    <x v="158"/>
    <s v="West"/>
    <s v="California"/>
    <s v="San Francisco"/>
    <n v="228"/>
  </r>
  <r>
    <x v="159"/>
    <s v="West"/>
    <s v="California"/>
    <s v="San Francisco"/>
    <n v="203"/>
  </r>
  <r>
    <x v="160"/>
    <s v="West"/>
    <s v="California"/>
    <s v="San Francisco"/>
    <n v="210"/>
  </r>
  <r>
    <x v="161"/>
    <s v="West"/>
    <s v="California"/>
    <s v="San Francisco"/>
    <n v="188"/>
  </r>
  <r>
    <x v="162"/>
    <s v="West"/>
    <s v="California"/>
    <s v="San Francisco"/>
    <n v="152"/>
  </r>
  <r>
    <x v="163"/>
    <s v="West"/>
    <s v="California"/>
    <s v="San Francisco"/>
    <n v="203"/>
  </r>
  <r>
    <x v="164"/>
    <s v="West"/>
    <s v="California"/>
    <s v="San Francisco"/>
    <n v="252"/>
  </r>
  <r>
    <x v="165"/>
    <s v="West"/>
    <s v="California"/>
    <s v="San Francisco"/>
    <n v="225"/>
  </r>
  <r>
    <x v="166"/>
    <s v="West"/>
    <s v="California"/>
    <s v="San Francisco"/>
    <n v="218"/>
  </r>
  <r>
    <x v="167"/>
    <s v="West"/>
    <s v="California"/>
    <s v="San Francisco"/>
    <n v="182"/>
  </r>
  <r>
    <x v="168"/>
    <s v="West"/>
    <s v="California"/>
    <s v="San Francisco"/>
    <n v="154"/>
  </r>
  <r>
    <x v="169"/>
    <s v="West"/>
    <s v="California"/>
    <s v="San Francisco"/>
    <n v="189"/>
  </r>
  <r>
    <x v="170"/>
    <s v="West"/>
    <s v="California"/>
    <s v="San Francisco"/>
    <n v="273"/>
  </r>
  <r>
    <x v="171"/>
    <s v="West"/>
    <s v="California"/>
    <s v="San Francisco"/>
    <n v="248"/>
  </r>
  <r>
    <x v="172"/>
    <s v="West"/>
    <s v="California"/>
    <s v="San Francisco"/>
    <n v="206"/>
  </r>
  <r>
    <x v="173"/>
    <s v="West"/>
    <s v="California"/>
    <s v="San Francisco"/>
    <n v="210"/>
  </r>
  <r>
    <x v="174"/>
    <s v="West"/>
    <s v="California"/>
    <s v="San Francisco"/>
    <n v="155"/>
  </r>
  <r>
    <x v="175"/>
    <s v="West"/>
    <s v="California"/>
    <s v="San Francisco"/>
    <n v="219"/>
  </r>
  <r>
    <x v="176"/>
    <s v="West"/>
    <s v="California"/>
    <s v="San Francisco"/>
    <n v="277"/>
  </r>
  <r>
    <x v="177"/>
    <s v="West"/>
    <s v="California"/>
    <s v="San Francisco"/>
    <n v="245"/>
  </r>
  <r>
    <x v="178"/>
    <s v="West"/>
    <s v="California"/>
    <s v="San Francisco"/>
    <n v="248"/>
  </r>
  <r>
    <x v="179"/>
    <s v="West"/>
    <s v="California"/>
    <s v="San Francisco"/>
    <n v="218"/>
  </r>
  <r>
    <x v="180"/>
    <s v="West"/>
    <s v="California"/>
    <s v="San Francisco"/>
    <n v="233"/>
  </r>
  <r>
    <x v="181"/>
    <s v="West"/>
    <s v="California"/>
    <s v="San Francisco"/>
    <n v="233"/>
  </r>
  <r>
    <x v="182"/>
    <s v="West"/>
    <s v="California"/>
    <s v="San Francisco"/>
    <n v="273"/>
  </r>
  <r>
    <x v="183"/>
    <s v="West"/>
    <s v="California"/>
    <s v="San Francisco"/>
    <n v="259"/>
  </r>
  <r>
    <x v="184"/>
    <s v="West"/>
    <s v="California"/>
    <s v="San Francisco"/>
    <n v="200"/>
  </r>
  <r>
    <x v="185"/>
    <s v="West"/>
    <s v="California"/>
    <s v="San Francisco"/>
    <n v="188"/>
  </r>
  <r>
    <x v="186"/>
    <s v="West"/>
    <s v="California"/>
    <s v="San Francisco"/>
    <n v="188"/>
  </r>
  <r>
    <x v="187"/>
    <s v="West"/>
    <s v="California"/>
    <s v="San Francisco"/>
    <n v="181"/>
  </r>
  <r>
    <x v="188"/>
    <s v="West"/>
    <s v="California"/>
    <s v="San Francisco"/>
    <n v="241"/>
  </r>
  <r>
    <x v="189"/>
    <s v="West"/>
    <s v="California"/>
    <s v="San Francisco"/>
    <n v="268"/>
  </r>
  <r>
    <x v="190"/>
    <s v="West"/>
    <s v="California"/>
    <s v="San Francisco"/>
    <n v="225"/>
  </r>
  <r>
    <x v="191"/>
    <s v="West"/>
    <s v="California"/>
    <s v="San Francisco"/>
    <n v="203"/>
  </r>
  <r>
    <x v="192"/>
    <s v="West"/>
    <s v="California"/>
    <s v="San Francisco"/>
    <n v="218"/>
  </r>
  <r>
    <x v="193"/>
    <s v="West"/>
    <s v="California"/>
    <s v="San Francisco"/>
    <n v="217"/>
  </r>
  <r>
    <x v="194"/>
    <s v="West"/>
    <s v="California"/>
    <s v="San Francisco"/>
    <n v="236"/>
  </r>
  <r>
    <x v="195"/>
    <s v="West"/>
    <s v="California"/>
    <s v="San Francisco"/>
    <n v="219"/>
  </r>
  <r>
    <x v="196"/>
    <s v="West"/>
    <s v="California"/>
    <s v="San Francisco"/>
    <n v="182"/>
  </r>
  <r>
    <x v="197"/>
    <s v="West"/>
    <s v="California"/>
    <s v="San Francisco"/>
    <n v="203"/>
  </r>
  <r>
    <x v="198"/>
    <s v="West"/>
    <s v="California"/>
    <s v="San Francisco"/>
    <n v="182"/>
  </r>
  <r>
    <x v="199"/>
    <s v="West"/>
    <s v="California"/>
    <s v="San Francisco"/>
    <n v="196"/>
  </r>
  <r>
    <x v="200"/>
    <s v="West"/>
    <s v="California"/>
    <s v="San Francisco"/>
    <n v="263"/>
  </r>
  <r>
    <x v="201"/>
    <s v="West"/>
    <s v="California"/>
    <s v="San Francisco"/>
    <n v="236"/>
  </r>
  <r>
    <x v="202"/>
    <s v="West"/>
    <s v="California"/>
    <s v="San Francisco"/>
    <n v="210"/>
  </r>
  <r>
    <x v="203"/>
    <s v="West"/>
    <s v="California"/>
    <s v="San Francisco"/>
    <n v="210"/>
  </r>
  <r>
    <x v="204"/>
    <s v="West"/>
    <s v="California"/>
    <s v="San Francisco"/>
    <n v="163"/>
  </r>
  <r>
    <x v="205"/>
    <s v="West"/>
    <s v="California"/>
    <s v="San Francisco"/>
    <n v="202"/>
  </r>
  <r>
    <x v="206"/>
    <s v="West"/>
    <s v="California"/>
    <s v="San Francisco"/>
    <n v="293"/>
  </r>
  <r>
    <x v="207"/>
    <s v="West"/>
    <s v="California"/>
    <s v="San Francisco"/>
    <n v="273"/>
  </r>
  <r>
    <x v="208"/>
    <s v="West"/>
    <s v="California"/>
    <s v="San Francisco"/>
    <n v="233"/>
  </r>
  <r>
    <x v="209"/>
    <s v="West"/>
    <s v="California"/>
    <s v="San Francisco"/>
    <n v="194"/>
  </r>
  <r>
    <x v="210"/>
    <s v="West"/>
    <s v="California"/>
    <s v="San Francisco"/>
    <n v="175"/>
  </r>
  <r>
    <x v="211"/>
    <s v="West"/>
    <s v="California"/>
    <s v="San Francisco"/>
    <n v="208"/>
  </r>
  <r>
    <x v="212"/>
    <s v="West"/>
    <s v="California"/>
    <s v="San Francisco"/>
    <n v="203"/>
  </r>
  <r>
    <x v="213"/>
    <s v="West"/>
    <s v="California"/>
    <s v="San Francisco"/>
    <n v="196"/>
  </r>
  <r>
    <x v="214"/>
    <s v="West"/>
    <s v="California"/>
    <s v="San Francisco"/>
    <n v="189"/>
  </r>
  <r>
    <x v="215"/>
    <s v="West"/>
    <s v="California"/>
    <s v="San Francisco"/>
    <n v="160"/>
  </r>
  <r>
    <x v="216"/>
    <s v="West"/>
    <s v="California"/>
    <s v="Los Angeles"/>
    <n v="145"/>
  </r>
  <r>
    <x v="217"/>
    <s v="West"/>
    <s v="California"/>
    <s v="Los Angeles"/>
    <n v="182"/>
  </r>
  <r>
    <x v="218"/>
    <s v="West"/>
    <s v="California"/>
    <s v="Los Angeles"/>
    <n v="225"/>
  </r>
  <r>
    <x v="219"/>
    <s v="West"/>
    <s v="California"/>
    <s v="Los Angeles"/>
    <n v="195"/>
  </r>
  <r>
    <x v="220"/>
    <s v="West"/>
    <s v="California"/>
    <s v="Los Angeles"/>
    <n v="169"/>
  </r>
  <r>
    <x v="221"/>
    <s v="West"/>
    <s v="California"/>
    <s v="Los Angeles"/>
    <n v="152"/>
  </r>
  <r>
    <x v="222"/>
    <s v="West"/>
    <s v="California"/>
    <s v="Los Angeles"/>
    <n v="113"/>
  </r>
  <r>
    <x v="223"/>
    <s v="West"/>
    <s v="California"/>
    <s v="Los Angeles"/>
    <n v="176"/>
  </r>
  <r>
    <x v="224"/>
    <s v="West"/>
    <s v="California"/>
    <s v="Los Angeles"/>
    <n v="216"/>
  </r>
  <r>
    <x v="225"/>
    <s v="West"/>
    <s v="California"/>
    <s v="Los Angeles"/>
    <n v="195"/>
  </r>
  <r>
    <x v="226"/>
    <s v="West"/>
    <s v="California"/>
    <s v="Los Angeles"/>
    <n v="169"/>
  </r>
  <r>
    <x v="227"/>
    <s v="West"/>
    <s v="California"/>
    <s v="Los Angeles"/>
    <n v="154"/>
  </r>
  <r>
    <x v="228"/>
    <s v="West"/>
    <s v="California"/>
    <s v="Los Angeles"/>
    <n v="106"/>
  </r>
  <r>
    <x v="229"/>
    <s v="West"/>
    <s v="California"/>
    <s v="Los Angeles"/>
    <n v="188"/>
  </r>
  <r>
    <x v="230"/>
    <s v="West"/>
    <s v="California"/>
    <s v="Los Angeles"/>
    <n v="240"/>
  </r>
  <r>
    <x v="231"/>
    <s v="West"/>
    <s v="California"/>
    <s v="Los Angeles"/>
    <n v="156"/>
  </r>
  <r>
    <x v="232"/>
    <s v="West"/>
    <s v="California"/>
    <s v="Los Angeles"/>
    <n v="175"/>
  </r>
  <r>
    <x v="233"/>
    <s v="West"/>
    <s v="California"/>
    <s v="Los Angeles"/>
    <n v="152"/>
  </r>
  <r>
    <x v="234"/>
    <s v="West"/>
    <s v="California"/>
    <s v="Los Angeles"/>
    <n v="119"/>
  </r>
  <r>
    <x v="235"/>
    <s v="West"/>
    <s v="California"/>
    <s v="Los Angeles"/>
    <n v="174"/>
  </r>
  <r>
    <x v="236"/>
    <s v="West"/>
    <s v="California"/>
    <s v="Los Angeles"/>
    <n v="208"/>
  </r>
  <r>
    <x v="237"/>
    <s v="West"/>
    <s v="California"/>
    <s v="Los Angeles"/>
    <n v="169"/>
  </r>
  <r>
    <x v="238"/>
    <s v="West"/>
    <s v="California"/>
    <s v="Los Angeles"/>
    <n v="163"/>
  </r>
  <r>
    <x v="239"/>
    <s v="West"/>
    <s v="California"/>
    <s v="Los Angeles"/>
    <n v="154"/>
  </r>
  <r>
    <x v="240"/>
    <s v="West"/>
    <s v="California"/>
    <s v="Los Angeles"/>
    <n v="131"/>
  </r>
  <r>
    <x v="241"/>
    <s v="West"/>
    <s v="California"/>
    <s v="Los Angeles"/>
    <n v="181"/>
  </r>
  <r>
    <x v="242"/>
    <s v="West"/>
    <s v="California"/>
    <s v="Los Angeles"/>
    <n v="270"/>
  </r>
  <r>
    <x v="243"/>
    <s v="West"/>
    <s v="California"/>
    <s v="Los Angeles"/>
    <n v="225"/>
  </r>
  <r>
    <x v="244"/>
    <s v="West"/>
    <s v="California"/>
    <s v="Los Angeles"/>
    <n v="203"/>
  </r>
  <r>
    <x v="245"/>
    <s v="West"/>
    <s v="California"/>
    <s v="Los Angeles"/>
    <n v="175"/>
  </r>
  <r>
    <x v="246"/>
    <s v="West"/>
    <s v="California"/>
    <s v="Los Angeles"/>
    <n v="125"/>
  </r>
  <r>
    <x v="247"/>
    <s v="West"/>
    <s v="California"/>
    <s v="Los Angeles"/>
    <n v="200"/>
  </r>
  <r>
    <x v="248"/>
    <s v="West"/>
    <s v="California"/>
    <s v="Los Angeles"/>
    <n v="238"/>
  </r>
  <r>
    <x v="249"/>
    <s v="West"/>
    <s v="California"/>
    <s v="Los Angeles"/>
    <n v="216"/>
  </r>
  <r>
    <x v="250"/>
    <s v="West"/>
    <s v="California"/>
    <s v="Los Angeles"/>
    <n v="218"/>
  </r>
  <r>
    <x v="251"/>
    <s v="West"/>
    <s v="California"/>
    <s v="Los Angeles"/>
    <n v="189"/>
  </r>
  <r>
    <x v="252"/>
    <s v="West"/>
    <s v="California"/>
    <s v="Los Angeles"/>
    <n v="189"/>
  </r>
  <r>
    <x v="253"/>
    <s v="West"/>
    <s v="California"/>
    <s v="Los Angeles"/>
    <n v="203"/>
  </r>
  <r>
    <x v="254"/>
    <s v="West"/>
    <s v="California"/>
    <s v="Los Angeles"/>
    <n v="252"/>
  </r>
  <r>
    <x v="255"/>
    <s v="West"/>
    <s v="California"/>
    <s v="Los Angeles"/>
    <n v="221"/>
  </r>
  <r>
    <x v="256"/>
    <s v="West"/>
    <s v="California"/>
    <s v="Los Angeles"/>
    <n v="218"/>
  </r>
  <r>
    <x v="257"/>
    <s v="West"/>
    <s v="California"/>
    <s v="Los Angeles"/>
    <n v="169"/>
  </r>
  <r>
    <x v="258"/>
    <s v="West"/>
    <s v="California"/>
    <s v="Los Angeles"/>
    <n v="182"/>
  </r>
  <r>
    <x v="259"/>
    <s v="West"/>
    <s v="California"/>
    <s v="Los Angeles"/>
    <n v="189"/>
  </r>
  <r>
    <x v="260"/>
    <s v="West"/>
    <s v="California"/>
    <s v="Los Angeles"/>
    <n v="213"/>
  </r>
  <r>
    <x v="261"/>
    <s v="West"/>
    <s v="California"/>
    <s v="Los Angeles"/>
    <n v="247"/>
  </r>
  <r>
    <x v="262"/>
    <s v="West"/>
    <s v="California"/>
    <s v="Los Angeles"/>
    <n v="196"/>
  </r>
  <r>
    <x v="263"/>
    <s v="West"/>
    <s v="California"/>
    <s v="Los Angeles"/>
    <n v="176"/>
  </r>
  <r>
    <x v="264"/>
    <s v="West"/>
    <s v="California"/>
    <s v="Los Angeles"/>
    <n v="163"/>
  </r>
  <r>
    <x v="265"/>
    <s v="West"/>
    <s v="California"/>
    <s v="Los Angeles"/>
    <n v="189"/>
  </r>
  <r>
    <x v="266"/>
    <s v="West"/>
    <s v="California"/>
    <s v="Los Angeles"/>
    <n v="224"/>
  </r>
  <r>
    <x v="267"/>
    <s v="West"/>
    <s v="California"/>
    <s v="Los Angeles"/>
    <n v="232"/>
  </r>
  <r>
    <x v="268"/>
    <s v="West"/>
    <s v="California"/>
    <s v="Los Angeles"/>
    <n v="176"/>
  </r>
  <r>
    <x v="269"/>
    <s v="West"/>
    <s v="California"/>
    <s v="Los Angeles"/>
    <n v="175"/>
  </r>
  <r>
    <x v="270"/>
    <s v="West"/>
    <s v="California"/>
    <s v="Los Angeles"/>
    <n v="174"/>
  </r>
  <r>
    <x v="271"/>
    <s v="West"/>
    <s v="California"/>
    <s v="Los Angeles"/>
    <n v="176"/>
  </r>
  <r>
    <x v="272"/>
    <s v="West"/>
    <s v="California"/>
    <s v="Los Angeles"/>
    <n v="231"/>
  </r>
  <r>
    <x v="273"/>
    <s v="West"/>
    <s v="California"/>
    <s v="Los Angeles"/>
    <n v="215"/>
  </r>
  <r>
    <x v="274"/>
    <s v="West"/>
    <s v="California"/>
    <s v="Los Angeles"/>
    <n v="169"/>
  </r>
  <r>
    <x v="275"/>
    <s v="West"/>
    <s v="California"/>
    <s v="Los Angeles"/>
    <n v="176"/>
  </r>
  <r>
    <x v="276"/>
    <s v="West"/>
    <s v="California"/>
    <s v="Los Angeles"/>
    <n v="174"/>
  </r>
  <r>
    <x v="277"/>
    <s v="West"/>
    <s v="California"/>
    <s v="Los Angeles"/>
    <n v="189"/>
  </r>
  <r>
    <x v="278"/>
    <s v="West"/>
    <s v="California"/>
    <s v="Los Angeles"/>
    <n v="225"/>
  </r>
  <r>
    <x v="279"/>
    <s v="West"/>
    <s v="California"/>
    <s v="Los Angeles"/>
    <n v="243"/>
  </r>
  <r>
    <x v="280"/>
    <s v="West"/>
    <s v="California"/>
    <s v="Los Angeles"/>
    <n v="182"/>
  </r>
  <r>
    <x v="281"/>
    <s v="West"/>
    <s v="California"/>
    <s v="Los Angeles"/>
    <n v="210"/>
  </r>
  <r>
    <x v="282"/>
    <s v="West"/>
    <s v="California"/>
    <s v="Los Angeles"/>
    <n v="156"/>
  </r>
  <r>
    <x v="283"/>
    <s v="West"/>
    <s v="California"/>
    <s v="Los Angeles"/>
    <n v="196"/>
  </r>
  <r>
    <x v="284"/>
    <s v="West"/>
    <s v="California"/>
    <s v="Los Angeles"/>
    <n v="124"/>
  </r>
  <r>
    <x v="285"/>
    <s v="West"/>
    <s v="California"/>
    <s v="Los Angeles"/>
    <n v="77"/>
  </r>
  <r>
    <x v="286"/>
    <s v="West"/>
    <s v="California"/>
    <s v="Los Angeles"/>
    <n v="83"/>
  </r>
  <r>
    <x v="287"/>
    <s v="West"/>
    <s v="California"/>
    <s v="Los Angeles"/>
    <n v="34"/>
  </r>
  <r>
    <x v="288"/>
    <s v="Midwest"/>
    <s v="Illinois"/>
    <s v="Chicago"/>
    <n v="47"/>
  </r>
  <r>
    <x v="289"/>
    <s v="Midwest"/>
    <s v="Illinois"/>
    <s v="Chicago"/>
    <n v="69"/>
  </r>
  <r>
    <x v="290"/>
    <s v="Midwest"/>
    <s v="Illinois"/>
    <s v="Chicago"/>
    <n v="158"/>
  </r>
  <r>
    <x v="291"/>
    <s v="Midwest"/>
    <s v="Illinois"/>
    <s v="Chicago"/>
    <n v="51"/>
  </r>
  <r>
    <x v="292"/>
    <s v="Midwest"/>
    <s v="Illinois"/>
    <s v="Chicago"/>
    <n v="61"/>
  </r>
  <r>
    <x v="293"/>
    <s v="Midwest"/>
    <s v="Illinois"/>
    <s v="Chicago"/>
    <n v="28"/>
  </r>
  <r>
    <x v="294"/>
    <s v="Midwest"/>
    <s v="Illinois"/>
    <s v="Chicago"/>
    <n v="44"/>
  </r>
  <r>
    <x v="295"/>
    <s v="Midwest"/>
    <s v="Illinois"/>
    <s v="Chicago"/>
    <n v="77"/>
  </r>
  <r>
    <x v="296"/>
    <s v="Midwest"/>
    <s v="Illinois"/>
    <s v="Chicago"/>
    <n v="144"/>
  </r>
  <r>
    <x v="297"/>
    <s v="Midwest"/>
    <s v="Illinois"/>
    <s v="Chicago"/>
    <n v="60"/>
  </r>
  <r>
    <x v="298"/>
    <s v="Midwest"/>
    <s v="Illinois"/>
    <s v="Chicago"/>
    <n v="68"/>
  </r>
  <r>
    <x v="299"/>
    <s v="Midwest"/>
    <s v="Illinois"/>
    <s v="Chicago"/>
    <n v="19"/>
  </r>
  <r>
    <x v="300"/>
    <s v="Midwest"/>
    <s v="Illinois"/>
    <s v="Chicago"/>
    <n v="38"/>
  </r>
  <r>
    <x v="301"/>
    <s v="Midwest"/>
    <s v="Illinois"/>
    <s v="Chicago"/>
    <n v="63"/>
  </r>
  <r>
    <x v="302"/>
    <s v="Midwest"/>
    <s v="Illinois"/>
    <s v="Chicago"/>
    <n v="122"/>
  </r>
  <r>
    <x v="303"/>
    <s v="Midwest"/>
    <s v="Illinois"/>
    <s v="Chicago"/>
    <n v="44"/>
  </r>
  <r>
    <x v="304"/>
    <s v="Midwest"/>
    <s v="Illinois"/>
    <s v="Chicago"/>
    <n v="42"/>
  </r>
  <r>
    <x v="305"/>
    <s v="Midwest"/>
    <s v="Illinois"/>
    <s v="Chicago"/>
    <n v="20"/>
  </r>
  <r>
    <x v="306"/>
    <s v="Midwest"/>
    <s v="Illinois"/>
    <s v="Chicago"/>
    <n v="28"/>
  </r>
  <r>
    <x v="307"/>
    <s v="Midwest"/>
    <s v="Illinois"/>
    <s v="Chicago"/>
    <n v="65"/>
  </r>
  <r>
    <x v="308"/>
    <s v="Midwest"/>
    <s v="Illinois"/>
    <s v="Chicago"/>
    <n v="134"/>
  </r>
  <r>
    <x v="309"/>
    <s v="Midwest"/>
    <s v="Illinois"/>
    <s v="Chicago"/>
    <n v="54"/>
  </r>
  <r>
    <x v="310"/>
    <s v="Midwest"/>
    <s v="Illinois"/>
    <s v="Chicago"/>
    <n v="44"/>
  </r>
  <r>
    <x v="311"/>
    <s v="Midwest"/>
    <s v="Illinois"/>
    <s v="Chicago"/>
    <n v="28"/>
  </r>
  <r>
    <x v="312"/>
    <s v="Midwest"/>
    <s v="Illinois"/>
    <s v="Chicago"/>
    <n v="35"/>
  </r>
  <r>
    <x v="313"/>
    <s v="Midwest"/>
    <s v="Illinois"/>
    <s v="Chicago"/>
    <n v="63"/>
  </r>
  <r>
    <x v="314"/>
    <s v="Midwest"/>
    <s v="Illinois"/>
    <s v="Chicago"/>
    <n v="135"/>
  </r>
  <r>
    <x v="315"/>
    <s v="Midwest"/>
    <s v="Illinois"/>
    <s v="Chicago"/>
    <n v="63"/>
  </r>
  <r>
    <x v="316"/>
    <s v="Midwest"/>
    <s v="Illinois"/>
    <s v="Chicago"/>
    <n v="54"/>
  </r>
  <r>
    <x v="317"/>
    <s v="Midwest"/>
    <s v="Illinois"/>
    <s v="Chicago"/>
    <n v="47"/>
  </r>
  <r>
    <x v="318"/>
    <s v="Midwest"/>
    <s v="Illinois"/>
    <s v="Chicago"/>
    <n v="51"/>
  </r>
  <r>
    <x v="319"/>
    <s v="Midwest"/>
    <s v="Illinois"/>
    <s v="Chicago"/>
    <n v="105"/>
  </r>
  <r>
    <x v="320"/>
    <s v="Midwest"/>
    <s v="Illinois"/>
    <s v="Chicago"/>
    <n v="161"/>
  </r>
  <r>
    <x v="321"/>
    <s v="Midwest"/>
    <s v="Illinois"/>
    <s v="Chicago"/>
    <n v="81"/>
  </r>
  <r>
    <x v="322"/>
    <s v="Midwest"/>
    <s v="Illinois"/>
    <s v="Chicago"/>
    <n v="65"/>
  </r>
  <r>
    <x v="323"/>
    <s v="Midwest"/>
    <s v="Illinois"/>
    <s v="Chicago"/>
    <n v="50"/>
  </r>
  <r>
    <x v="324"/>
    <s v="Midwest"/>
    <s v="Illinois"/>
    <s v="Chicago"/>
    <n v="56"/>
  </r>
  <r>
    <x v="325"/>
    <s v="Midwest"/>
    <s v="Illinois"/>
    <s v="Chicago"/>
    <n v="120"/>
  </r>
  <r>
    <x v="326"/>
    <s v="Midwest"/>
    <s v="Illinois"/>
    <s v="Chicago"/>
    <n v="149"/>
  </r>
  <r>
    <x v="327"/>
    <s v="Midwest"/>
    <s v="Illinois"/>
    <s v="Chicago"/>
    <n v="94"/>
  </r>
  <r>
    <x v="328"/>
    <s v="Midwest"/>
    <s v="Illinois"/>
    <s v="Chicago"/>
    <n v="75"/>
  </r>
  <r>
    <x v="329"/>
    <s v="Midwest"/>
    <s v="Illinois"/>
    <s v="Chicago"/>
    <n v="63"/>
  </r>
  <r>
    <x v="330"/>
    <s v="Midwest"/>
    <s v="Illinois"/>
    <s v="Chicago"/>
    <n v="50"/>
  </r>
  <r>
    <x v="331"/>
    <s v="Midwest"/>
    <s v="Illinois"/>
    <s v="Chicago"/>
    <n v="94"/>
  </r>
  <r>
    <x v="332"/>
    <s v="Midwest"/>
    <s v="Illinois"/>
    <s v="Chicago"/>
    <n v="135"/>
  </r>
  <r>
    <x v="333"/>
    <s v="Midwest"/>
    <s v="Illinois"/>
    <s v="Chicago"/>
    <n v="84"/>
  </r>
  <r>
    <x v="334"/>
    <s v="Midwest"/>
    <s v="Illinois"/>
    <s v="Chicago"/>
    <n v="60"/>
  </r>
  <r>
    <x v="335"/>
    <s v="Midwest"/>
    <s v="Illinois"/>
    <s v="Chicago"/>
    <n v="44"/>
  </r>
  <r>
    <x v="336"/>
    <s v="Midwest"/>
    <s v="Illinois"/>
    <s v="Chicago"/>
    <n v="49"/>
  </r>
  <r>
    <x v="337"/>
    <s v="Midwest"/>
    <s v="Illinois"/>
    <s v="Chicago"/>
    <n v="73"/>
  </r>
  <r>
    <x v="338"/>
    <s v="Midwest"/>
    <s v="Illinois"/>
    <s v="Chicago"/>
    <n v="115"/>
  </r>
  <r>
    <x v="339"/>
    <s v="Midwest"/>
    <s v="Illinois"/>
    <s v="Chicago"/>
    <n v="75"/>
  </r>
  <r>
    <x v="340"/>
    <s v="Midwest"/>
    <s v="Illinois"/>
    <s v="Chicago"/>
    <n v="39"/>
  </r>
  <r>
    <x v="341"/>
    <s v="Midwest"/>
    <s v="Illinois"/>
    <s v="Chicago"/>
    <n v="33"/>
  </r>
  <r>
    <x v="342"/>
    <s v="Midwest"/>
    <s v="Illinois"/>
    <s v="Chicago"/>
    <n v="33"/>
  </r>
  <r>
    <x v="343"/>
    <s v="Midwest"/>
    <s v="Illinois"/>
    <s v="Chicago"/>
    <n v="65"/>
  </r>
  <r>
    <x v="344"/>
    <s v="Midwest"/>
    <s v="Illinois"/>
    <s v="Chicago"/>
    <n v="112"/>
  </r>
  <r>
    <x v="345"/>
    <s v="Midwest"/>
    <s v="Illinois"/>
    <s v="Chicago"/>
    <n v="65"/>
  </r>
  <r>
    <x v="346"/>
    <s v="Midwest"/>
    <s v="Illinois"/>
    <s v="Chicago"/>
    <n v="49"/>
  </r>
  <r>
    <x v="347"/>
    <s v="Midwest"/>
    <s v="Illinois"/>
    <s v="Chicago"/>
    <n v="53"/>
  </r>
  <r>
    <x v="348"/>
    <s v="Midwest"/>
    <s v="Illinois"/>
    <s v="Chicago"/>
    <n v="41"/>
  </r>
  <r>
    <x v="349"/>
    <s v="Midwest"/>
    <s v="Illinois"/>
    <s v="Chicago"/>
    <n v="65"/>
  </r>
  <r>
    <x v="350"/>
    <s v="Midwest"/>
    <s v="Illinois"/>
    <s v="Chicago"/>
    <n v="150"/>
  </r>
  <r>
    <x v="351"/>
    <s v="Midwest"/>
    <s v="Illinois"/>
    <s v="Chicago"/>
    <n v="75"/>
  </r>
  <r>
    <x v="352"/>
    <s v="Midwest"/>
    <s v="Illinois"/>
    <s v="Chicago"/>
    <n v="75"/>
  </r>
  <r>
    <x v="353"/>
    <s v="Midwest"/>
    <s v="Illinois"/>
    <s v="Chicago"/>
    <n v="54"/>
  </r>
  <r>
    <x v="354"/>
    <s v="Midwest"/>
    <s v="Illinois"/>
    <s v="Chicago"/>
    <n v="58"/>
  </r>
  <r>
    <x v="355"/>
    <s v="Midwest"/>
    <s v="Illinois"/>
    <s v="Chicago"/>
    <n v="81"/>
  </r>
  <r>
    <x v="356"/>
    <s v="Midwest"/>
    <s v="Illinois"/>
    <s v="Chicago"/>
    <n v="189"/>
  </r>
  <r>
    <x v="357"/>
    <s v="Midwest"/>
    <s v="Illinois"/>
    <s v="Chicago"/>
    <n v="196"/>
  </r>
  <r>
    <x v="358"/>
    <s v="Midwest"/>
    <s v="Illinois"/>
    <s v="Chicago"/>
    <n v="158"/>
  </r>
  <r>
    <x v="359"/>
    <s v="Midwest"/>
    <s v="Illinois"/>
    <s v="Chicago"/>
    <n v="152"/>
  </r>
  <r>
    <x v="360"/>
    <s v="South"/>
    <s v="Texas"/>
    <s v="Dallas"/>
    <n v="94"/>
  </r>
  <r>
    <x v="361"/>
    <s v="South"/>
    <s v="Texas"/>
    <s v="Dallas"/>
    <n v="147"/>
  </r>
  <r>
    <x v="362"/>
    <s v="South"/>
    <s v="Texas"/>
    <s v="Dallas"/>
    <n v="176"/>
  </r>
  <r>
    <x v="363"/>
    <s v="South"/>
    <s v="Texas"/>
    <s v="Dallas"/>
    <n v="163"/>
  </r>
  <r>
    <x v="364"/>
    <s v="South"/>
    <s v="Texas"/>
    <s v="Dallas"/>
    <n v="119"/>
  </r>
  <r>
    <x v="365"/>
    <s v="South"/>
    <s v="Texas"/>
    <s v="Dallas"/>
    <n v="128"/>
  </r>
  <r>
    <x v="366"/>
    <s v="South"/>
    <s v="Texas"/>
    <s v="Dallas"/>
    <n v="75"/>
  </r>
  <r>
    <x v="367"/>
    <s v="South"/>
    <s v="Texas"/>
    <s v="Dallas"/>
    <n v="140"/>
  </r>
  <r>
    <x v="368"/>
    <s v="South"/>
    <s v="Texas"/>
    <s v="Dallas"/>
    <n v="182"/>
  </r>
  <r>
    <x v="369"/>
    <s v="South"/>
    <s v="Texas"/>
    <s v="Dallas"/>
    <n v="169"/>
  </r>
  <r>
    <x v="370"/>
    <s v="South"/>
    <s v="Texas"/>
    <s v="Dallas"/>
    <n v="145"/>
  </r>
  <r>
    <x v="371"/>
    <s v="South"/>
    <s v="Texas"/>
    <s v="Dallas"/>
    <n v="116"/>
  </r>
  <r>
    <x v="372"/>
    <s v="South"/>
    <s v="Texas"/>
    <s v="Dallas"/>
    <n v="81"/>
  </r>
  <r>
    <x v="373"/>
    <s v="South"/>
    <s v="Texas"/>
    <s v="Dallas"/>
    <n v="135"/>
  </r>
  <r>
    <x v="374"/>
    <s v="South"/>
    <s v="Texas"/>
    <s v="Dallas"/>
    <n v="182"/>
  </r>
  <r>
    <x v="375"/>
    <s v="South"/>
    <s v="Texas"/>
    <s v="Dallas"/>
    <n v="175"/>
  </r>
  <r>
    <x v="376"/>
    <s v="South"/>
    <s v="Texas"/>
    <s v="Dallas"/>
    <n v="152"/>
  </r>
  <r>
    <x v="377"/>
    <s v="South"/>
    <s v="Texas"/>
    <s v="Dallas"/>
    <n v="128"/>
  </r>
  <r>
    <x v="378"/>
    <s v="South"/>
    <s v="Texas"/>
    <s v="Dallas"/>
    <n v="85"/>
  </r>
  <r>
    <x v="379"/>
    <s v="South"/>
    <s v="Texas"/>
    <s v="Dallas"/>
    <n v="156"/>
  </r>
  <r>
    <x v="380"/>
    <s v="South"/>
    <s v="Texas"/>
    <s v="Dallas"/>
    <n v="195"/>
  </r>
  <r>
    <x v="381"/>
    <s v="South"/>
    <s v="Texas"/>
    <s v="Dallas"/>
    <n v="194"/>
  </r>
  <r>
    <x v="382"/>
    <s v="South"/>
    <s v="Texas"/>
    <s v="Dallas"/>
    <n v="175"/>
  </r>
  <r>
    <x v="383"/>
    <s v="South"/>
    <s v="Texas"/>
    <s v="Dallas"/>
    <n v="154"/>
  </r>
  <r>
    <x v="384"/>
    <s v="South"/>
    <s v="Texas"/>
    <s v="Dallas"/>
    <n v="131"/>
  </r>
  <r>
    <x v="385"/>
    <s v="South"/>
    <s v="Texas"/>
    <s v="Dallas"/>
    <n v="224"/>
  </r>
  <r>
    <x v="386"/>
    <s v="South"/>
    <s v="Texas"/>
    <s v="Dallas"/>
    <n v="224"/>
  </r>
  <r>
    <x v="387"/>
    <s v="South"/>
    <s v="Texas"/>
    <s v="Dallas"/>
    <n v="200"/>
  </r>
  <r>
    <x v="388"/>
    <s v="South"/>
    <s v="Texas"/>
    <s v="Dallas"/>
    <n v="176"/>
  </r>
  <r>
    <x v="389"/>
    <s v="South"/>
    <s v="Texas"/>
    <s v="Dallas"/>
    <n v="174"/>
  </r>
  <r>
    <x v="390"/>
    <s v="South"/>
    <s v="Texas"/>
    <s v="Dallas"/>
    <n v="145"/>
  </r>
  <r>
    <x v="391"/>
    <s v="South"/>
    <s v="Texas"/>
    <s v="Dallas"/>
    <n v="263"/>
  </r>
  <r>
    <x v="392"/>
    <s v="South"/>
    <s v="Texas"/>
    <s v="Dallas"/>
    <n v="231"/>
  </r>
  <r>
    <x v="393"/>
    <s v="South"/>
    <s v="Texas"/>
    <s v="Dallas"/>
    <n v="215"/>
  </r>
  <r>
    <x v="394"/>
    <s v="South"/>
    <s v="Texas"/>
    <s v="Dallas"/>
    <n v="254"/>
  </r>
  <r>
    <x v="395"/>
    <s v="South"/>
    <s v="Texas"/>
    <s v="Dallas"/>
    <n v="150"/>
  </r>
  <r>
    <x v="396"/>
    <s v="South"/>
    <s v="Texas"/>
    <s v="Dallas"/>
    <n v="167"/>
  </r>
  <r>
    <x v="397"/>
    <s v="South"/>
    <s v="Texas"/>
    <s v="Dallas"/>
    <n v="255"/>
  </r>
  <r>
    <x v="398"/>
    <s v="South"/>
    <s v="Texas"/>
    <s v="Dallas"/>
    <n v="208"/>
  </r>
  <r>
    <x v="399"/>
    <s v="South"/>
    <s v="Texas"/>
    <s v="Dallas"/>
    <n v="208"/>
  </r>
  <r>
    <x v="400"/>
    <s v="South"/>
    <s v="Texas"/>
    <s v="Dallas"/>
    <n v="273"/>
  </r>
  <r>
    <x v="401"/>
    <s v="South"/>
    <s v="Texas"/>
    <s v="Dallas"/>
    <n v="147"/>
  </r>
  <r>
    <x v="402"/>
    <s v="South"/>
    <s v="Texas"/>
    <s v="Dallas"/>
    <n v="142"/>
  </r>
  <r>
    <x v="403"/>
    <s v="South"/>
    <s v="Texas"/>
    <s v="Dallas"/>
    <n v="233"/>
  </r>
  <r>
    <x v="404"/>
    <s v="South"/>
    <s v="Texas"/>
    <s v="Dallas"/>
    <n v="181"/>
  </r>
  <r>
    <x v="405"/>
    <s v="South"/>
    <s v="Texas"/>
    <s v="Dallas"/>
    <n v="176"/>
  </r>
  <r>
    <x v="406"/>
    <s v="South"/>
    <s v="Texas"/>
    <s v="Dallas"/>
    <n v="203"/>
  </r>
  <r>
    <x v="407"/>
    <s v="South"/>
    <s v="Texas"/>
    <s v="Dallas"/>
    <n v="126"/>
  </r>
  <r>
    <x v="408"/>
    <s v="South"/>
    <s v="Texas"/>
    <s v="Dallas"/>
    <n v="135"/>
  </r>
  <r>
    <x v="409"/>
    <s v="South"/>
    <s v="Texas"/>
    <s v="Dallas"/>
    <n v="203"/>
  </r>
  <r>
    <x v="410"/>
    <s v="South"/>
    <s v="Texas"/>
    <s v="Dallas"/>
    <n v="156"/>
  </r>
  <r>
    <x v="411"/>
    <s v="South"/>
    <s v="Texas"/>
    <s v="Dallas"/>
    <n v="169"/>
  </r>
  <r>
    <x v="412"/>
    <s v="South"/>
    <s v="Texas"/>
    <s v="Dallas"/>
    <n v="144"/>
  </r>
  <r>
    <x v="413"/>
    <s v="South"/>
    <s v="Texas"/>
    <s v="Dallas"/>
    <n v="111"/>
  </r>
  <r>
    <x v="414"/>
    <s v="South"/>
    <s v="Texas"/>
    <s v="Dallas"/>
    <n v="100"/>
  </r>
  <r>
    <x v="415"/>
    <s v="South"/>
    <s v="Texas"/>
    <s v="Dallas"/>
    <n v="161"/>
  </r>
  <r>
    <x v="416"/>
    <s v="South"/>
    <s v="Texas"/>
    <s v="Dallas"/>
    <n v="181"/>
  </r>
  <r>
    <x v="417"/>
    <s v="South"/>
    <s v="Texas"/>
    <s v="Dallas"/>
    <n v="218"/>
  </r>
  <r>
    <x v="418"/>
    <s v="South"/>
    <s v="Texas"/>
    <s v="Dallas"/>
    <n v="176"/>
  </r>
  <r>
    <x v="419"/>
    <s v="South"/>
    <s v="Texas"/>
    <s v="Dallas"/>
    <n v="145"/>
  </r>
  <r>
    <x v="420"/>
    <s v="South"/>
    <s v="Texas"/>
    <s v="Dallas"/>
    <n v="138"/>
  </r>
  <r>
    <x v="421"/>
    <s v="South"/>
    <s v="Texas"/>
    <s v="Dallas"/>
    <n v="176"/>
  </r>
  <r>
    <x v="422"/>
    <s v="South"/>
    <s v="Texas"/>
    <s v="Dallas"/>
    <n v="223"/>
  </r>
  <r>
    <x v="423"/>
    <s v="South"/>
    <s v="Texas"/>
    <s v="Dallas"/>
    <n v="231"/>
  </r>
  <r>
    <x v="424"/>
    <s v="South"/>
    <s v="Texas"/>
    <s v="Dallas"/>
    <n v="189"/>
  </r>
  <r>
    <x v="425"/>
    <s v="South"/>
    <s v="Texas"/>
    <s v="Dallas"/>
    <n v="173"/>
  </r>
  <r>
    <x v="426"/>
    <s v="South"/>
    <s v="Texas"/>
    <s v="Dallas"/>
    <n v="158"/>
  </r>
  <r>
    <x v="427"/>
    <s v="South"/>
    <s v="Texas"/>
    <s v="Dallas"/>
    <n v="233"/>
  </r>
  <r>
    <x v="428"/>
    <s v="South"/>
    <s v="Texas"/>
    <s v="Dallas"/>
    <n v="111"/>
  </r>
  <r>
    <x v="429"/>
    <s v="South"/>
    <s v="Texas"/>
    <s v="Dallas"/>
    <n v="68"/>
  </r>
  <r>
    <x v="430"/>
    <s v="South"/>
    <s v="Texas"/>
    <s v="Dallas"/>
    <n v="56"/>
  </r>
  <r>
    <x v="431"/>
    <s v="South"/>
    <s v="Texas"/>
    <s v="Dallas"/>
    <n v="19"/>
  </r>
  <r>
    <x v="432"/>
    <s v="Northeast"/>
    <s v="Pennsylvania"/>
    <s v="Philadelphia"/>
    <n v="36"/>
  </r>
  <r>
    <x v="433"/>
    <s v="Northeast"/>
    <s v="Pennsylvania"/>
    <s v="Philadelphia"/>
    <n v="61"/>
  </r>
  <r>
    <x v="434"/>
    <s v="Northeast"/>
    <s v="Pennsylvania"/>
    <s v="Philadelphia"/>
    <n v="119"/>
  </r>
  <r>
    <x v="435"/>
    <s v="Northeast"/>
    <s v="Pennsylvania"/>
    <s v="Philadelphia"/>
    <n v="35"/>
  </r>
  <r>
    <x v="436"/>
    <s v="Northeast"/>
    <s v="Pennsylvania"/>
    <s v="Philadelphia"/>
    <n v="46"/>
  </r>
  <r>
    <x v="437"/>
    <s v="Northeast"/>
    <s v="Pennsylvania"/>
    <s v="Philadelphia"/>
    <n v="13"/>
  </r>
  <r>
    <x v="438"/>
    <s v="Northeast"/>
    <s v="Pennsylvania"/>
    <s v="Philadelphia"/>
    <n v="36"/>
  </r>
  <r>
    <x v="439"/>
    <s v="Northeast"/>
    <s v="Pennsylvania"/>
    <s v="Philadelphia"/>
    <n v="68"/>
  </r>
  <r>
    <x v="440"/>
    <s v="Northeast"/>
    <s v="Pennsylvania"/>
    <s v="Philadelphia"/>
    <n v="120"/>
  </r>
  <r>
    <x v="441"/>
    <s v="Northeast"/>
    <s v="Pennsylvania"/>
    <s v="Philadelphia"/>
    <n v="38"/>
  </r>
  <r>
    <x v="442"/>
    <s v="Northeast"/>
    <s v="Pennsylvania"/>
    <s v="Philadelphia"/>
    <n v="51"/>
  </r>
  <r>
    <x v="443"/>
    <s v="Northeast"/>
    <s v="Pennsylvania"/>
    <s v="Philadelphia"/>
    <n v="8"/>
  </r>
  <r>
    <x v="444"/>
    <s v="Northeast"/>
    <s v="Pennsylvania"/>
    <s v="Philadelphia"/>
    <n v="20"/>
  </r>
  <r>
    <x v="445"/>
    <s v="Northeast"/>
    <s v="Pennsylvania"/>
    <s v="Philadelphia"/>
    <n v="44"/>
  </r>
  <r>
    <x v="446"/>
    <s v="Northeast"/>
    <s v="Pennsylvania"/>
    <s v="Philadelphia"/>
    <n v="122"/>
  </r>
  <r>
    <x v="447"/>
    <s v="Northeast"/>
    <s v="Pennsylvania"/>
    <s v="Philadelphia"/>
    <n v="45"/>
  </r>
  <r>
    <x v="448"/>
    <s v="Northeast"/>
    <s v="Pennsylvania"/>
    <s v="Philadelphia"/>
    <n v="38"/>
  </r>
  <r>
    <x v="449"/>
    <s v="Northeast"/>
    <s v="Pennsylvania"/>
    <s v="Philadelphia"/>
    <n v="20"/>
  </r>
  <r>
    <x v="450"/>
    <s v="Northeast"/>
    <s v="Pennsylvania"/>
    <s v="Philadelphia"/>
    <n v="22"/>
  </r>
  <r>
    <x v="451"/>
    <s v="Northeast"/>
    <s v="Pennsylvania"/>
    <s v="Philadelphia"/>
    <n v="54"/>
  </r>
  <r>
    <x v="452"/>
    <s v="Northeast"/>
    <s v="Pennsylvania"/>
    <s v="Philadelphia"/>
    <n v="136"/>
  </r>
  <r>
    <x v="453"/>
    <s v="Northeast"/>
    <s v="Pennsylvania"/>
    <s v="Philadelphia"/>
    <n v="53"/>
  </r>
  <r>
    <x v="454"/>
    <s v="Northeast"/>
    <s v="Pennsylvania"/>
    <s v="Philadelphia"/>
    <n v="42"/>
  </r>
  <r>
    <x v="455"/>
    <s v="Northeast"/>
    <s v="Pennsylvania"/>
    <s v="Philadelphia"/>
    <n v="29"/>
  </r>
  <r>
    <x v="456"/>
    <s v="Northeast"/>
    <s v="Pennsylvania"/>
    <s v="Philadelphia"/>
    <n v="31"/>
  </r>
  <r>
    <x v="457"/>
    <s v="Northeast"/>
    <s v="Pennsylvania"/>
    <s v="Philadelphia"/>
    <n v="63"/>
  </r>
  <r>
    <x v="458"/>
    <s v="Northeast"/>
    <s v="Pennsylvania"/>
    <s v="Philadelphia"/>
    <n v="135"/>
  </r>
  <r>
    <x v="459"/>
    <s v="Northeast"/>
    <s v="Pennsylvania"/>
    <s v="Philadelphia"/>
    <n v="70"/>
  </r>
  <r>
    <x v="460"/>
    <s v="Northeast"/>
    <s v="Pennsylvania"/>
    <s v="Philadelphia"/>
    <n v="44"/>
  </r>
  <r>
    <x v="461"/>
    <s v="Northeast"/>
    <s v="Pennsylvania"/>
    <s v="Philadelphia"/>
    <n v="39"/>
  </r>
  <r>
    <x v="462"/>
    <s v="Northeast"/>
    <s v="Pennsylvania"/>
    <s v="Philadelphia"/>
    <n v="45"/>
  </r>
  <r>
    <x v="463"/>
    <s v="Northeast"/>
    <s v="Pennsylvania"/>
    <s v="Philadelphia"/>
    <n v="81"/>
  </r>
  <r>
    <x v="464"/>
    <s v="Northeast"/>
    <s v="Pennsylvania"/>
    <s v="Philadelphia"/>
    <n v="145"/>
  </r>
  <r>
    <x v="465"/>
    <s v="Northeast"/>
    <s v="Pennsylvania"/>
    <s v="Philadelphia"/>
    <n v="90"/>
  </r>
  <r>
    <x v="466"/>
    <s v="Northeast"/>
    <s v="Pennsylvania"/>
    <s v="Philadelphia"/>
    <n v="59"/>
  </r>
  <r>
    <x v="467"/>
    <s v="Northeast"/>
    <s v="Pennsylvania"/>
    <s v="Philadelphia"/>
    <n v="44"/>
  </r>
  <r>
    <x v="468"/>
    <s v="Northeast"/>
    <s v="Pennsylvania"/>
    <s v="Philadelphia"/>
    <n v="60"/>
  </r>
  <r>
    <x v="469"/>
    <s v="Northeast"/>
    <s v="Pennsylvania"/>
    <s v="Philadelphia"/>
    <n v="98"/>
  </r>
  <r>
    <x v="470"/>
    <s v="Northeast"/>
    <s v="Pennsylvania"/>
    <s v="Philadelphia"/>
    <n v="158"/>
  </r>
  <r>
    <x v="471"/>
    <s v="Northeast"/>
    <s v="Pennsylvania"/>
    <s v="Philadelphia"/>
    <n v="75"/>
  </r>
  <r>
    <x v="472"/>
    <s v="Northeast"/>
    <s v="Pennsylvania"/>
    <s v="Philadelphia"/>
    <n v="61"/>
  </r>
  <r>
    <x v="473"/>
    <s v="Northeast"/>
    <s v="Pennsylvania"/>
    <s v="Philadelphia"/>
    <n v="58"/>
  </r>
  <r>
    <x v="474"/>
    <s v="Northeast"/>
    <s v="Pennsylvania"/>
    <s v="Philadelphia"/>
    <n v="46"/>
  </r>
  <r>
    <x v="475"/>
    <s v="Northeast"/>
    <s v="Pennsylvania"/>
    <s v="Philadelphia"/>
    <n v="95"/>
  </r>
  <r>
    <x v="476"/>
    <s v="Northeast"/>
    <s v="Pennsylvania"/>
    <s v="Philadelphia"/>
    <n v="143"/>
  </r>
  <r>
    <x v="477"/>
    <s v="Northeast"/>
    <s v="Pennsylvania"/>
    <s v="Philadelphia"/>
    <n v="80"/>
  </r>
  <r>
    <x v="478"/>
    <s v="Northeast"/>
    <s v="Pennsylvania"/>
    <s v="Philadelphia"/>
    <n v="50"/>
  </r>
  <r>
    <x v="479"/>
    <s v="Northeast"/>
    <s v="Pennsylvania"/>
    <s v="Philadelphia"/>
    <n v="53"/>
  </r>
  <r>
    <x v="480"/>
    <s v="Northeast"/>
    <s v="Pennsylvania"/>
    <s v="Philadelphia"/>
    <n v="36"/>
  </r>
  <r>
    <x v="481"/>
    <s v="Northeast"/>
    <s v="Pennsylvania"/>
    <s v="Philadelphia"/>
    <n v="61"/>
  </r>
  <r>
    <x v="482"/>
    <s v="Northeast"/>
    <s v="Pennsylvania"/>
    <s v="Philadelphia"/>
    <n v="104"/>
  </r>
  <r>
    <x v="483"/>
    <s v="Northeast"/>
    <s v="Pennsylvania"/>
    <s v="Philadelphia"/>
    <n v="63"/>
  </r>
  <r>
    <x v="484"/>
    <s v="Northeast"/>
    <s v="Pennsylvania"/>
    <s v="Philadelphia"/>
    <n v="34"/>
  </r>
  <r>
    <x v="485"/>
    <s v="Northeast"/>
    <s v="Pennsylvania"/>
    <s v="Philadelphia"/>
    <n v="29"/>
  </r>
  <r>
    <x v="486"/>
    <s v="Northeast"/>
    <s v="Pennsylvania"/>
    <s v="Philadelphia"/>
    <n v="27"/>
  </r>
  <r>
    <x v="487"/>
    <s v="Northeast"/>
    <s v="Pennsylvania"/>
    <s v="Philadelphia"/>
    <n v="63"/>
  </r>
  <r>
    <x v="488"/>
    <s v="Northeast"/>
    <s v="Pennsylvania"/>
    <s v="Philadelphia"/>
    <n v="113"/>
  </r>
  <r>
    <x v="489"/>
    <s v="Northeast"/>
    <s v="Pennsylvania"/>
    <s v="Philadelphia"/>
    <n v="60"/>
  </r>
  <r>
    <x v="490"/>
    <s v="Northeast"/>
    <s v="Pennsylvania"/>
    <s v="Philadelphia"/>
    <n v="55"/>
  </r>
  <r>
    <x v="491"/>
    <s v="Northeast"/>
    <s v="Pennsylvania"/>
    <s v="Philadelphia"/>
    <n v="44"/>
  </r>
  <r>
    <x v="492"/>
    <s v="Northeast"/>
    <s v="Pennsylvania"/>
    <s v="Philadelphia"/>
    <n v="42"/>
  </r>
  <r>
    <x v="493"/>
    <s v="Northeast"/>
    <s v="Pennsylvania"/>
    <s v="Philadelphia"/>
    <n v="65"/>
  </r>
  <r>
    <x v="494"/>
    <s v="Northeast"/>
    <s v="Pennsylvania"/>
    <s v="Philadelphia"/>
    <n v="124"/>
  </r>
  <r>
    <x v="495"/>
    <s v="Northeast"/>
    <s v="Pennsylvania"/>
    <s v="Philadelphia"/>
    <n v="69"/>
  </r>
  <r>
    <x v="496"/>
    <s v="Northeast"/>
    <s v="Pennsylvania"/>
    <s v="Philadelphia"/>
    <n v="65"/>
  </r>
  <r>
    <x v="497"/>
    <s v="Northeast"/>
    <s v="Pennsylvania"/>
    <s v="Philadelphia"/>
    <n v="53"/>
  </r>
  <r>
    <x v="498"/>
    <s v="Northeast"/>
    <s v="Pennsylvania"/>
    <s v="Philadelphia"/>
    <n v="47"/>
  </r>
  <r>
    <x v="0"/>
    <s v="Northeast"/>
    <s v="Pennsylvania"/>
    <s v="Philadelphia"/>
    <n v="83"/>
  </r>
  <r>
    <x v="1"/>
    <s v="Northeast"/>
    <s v="Pennsylvania"/>
    <s v="Philadelphia"/>
    <n v="122"/>
  </r>
  <r>
    <x v="2"/>
    <s v="Northeast"/>
    <s v="Pennsylvania"/>
    <s v="Philadelphia"/>
    <n v="117"/>
  </r>
  <r>
    <x v="3"/>
    <s v="Northeast"/>
    <s v="Pennsylvania"/>
    <s v="Philadelphia"/>
    <n v="117"/>
  </r>
  <r>
    <x v="4"/>
    <s v="Northeast"/>
    <s v="Pennsylvania"/>
    <s v="Philadelphia"/>
    <n v="87"/>
  </r>
  <r>
    <x v="5"/>
    <s v="West"/>
    <s v="Nevada"/>
    <s v="Las Vegas"/>
    <n v="70"/>
  </r>
  <r>
    <x v="6"/>
    <s v="West"/>
    <s v="Nevada"/>
    <s v="Las Vegas"/>
    <n v="128"/>
  </r>
  <r>
    <x v="7"/>
    <s v="West"/>
    <s v="Nevada"/>
    <s v="Las Vegas"/>
    <n v="158"/>
  </r>
  <r>
    <x v="499"/>
    <s v="West"/>
    <s v="Nevada"/>
    <s v="Las Vegas"/>
    <n v="128"/>
  </r>
  <r>
    <x v="500"/>
    <s v="West"/>
    <s v="Nevada"/>
    <s v="Las Vegas"/>
    <n v="119"/>
  </r>
  <r>
    <x v="501"/>
    <s v="West"/>
    <s v="Nevada"/>
    <s v="Las Vegas"/>
    <n v="74"/>
  </r>
  <r>
    <x v="502"/>
    <s v="West"/>
    <s v="Nevada"/>
    <s v="Las Vegas"/>
    <n v="52"/>
  </r>
  <r>
    <x v="503"/>
    <s v="West"/>
    <s v="Nevada"/>
    <s v="Las Vegas"/>
    <n v="116"/>
  </r>
  <r>
    <x v="504"/>
    <s v="West"/>
    <s v="Nevada"/>
    <s v="Las Vegas"/>
    <n v="160"/>
  </r>
  <r>
    <x v="505"/>
    <s v="West"/>
    <s v="Nevada"/>
    <s v="Las Vegas"/>
    <n v="120"/>
  </r>
  <r>
    <x v="506"/>
    <s v="West"/>
    <s v="Nevada"/>
    <s v="Las Vegas"/>
    <n v="104"/>
  </r>
  <r>
    <x v="507"/>
    <s v="West"/>
    <s v="Nevada"/>
    <s v="Las Vegas"/>
    <n v="84"/>
  </r>
  <r>
    <x v="508"/>
    <s v="West"/>
    <s v="Nevada"/>
    <s v="Las Vegas"/>
    <n v="47"/>
  </r>
  <r>
    <x v="509"/>
    <s v="West"/>
    <s v="Nevada"/>
    <s v="Las Vegas"/>
    <n v="94"/>
  </r>
  <r>
    <x v="510"/>
    <s v="West"/>
    <s v="Nevada"/>
    <s v="Las Vegas"/>
    <n v="143"/>
  </r>
  <r>
    <x v="8"/>
    <s v="West"/>
    <s v="Nevada"/>
    <s v="Las Vegas"/>
    <n v="102"/>
  </r>
  <r>
    <x v="9"/>
    <s v="West"/>
    <s v="Nevada"/>
    <s v="Las Vegas"/>
    <n v="120"/>
  </r>
  <r>
    <x v="10"/>
    <s v="West"/>
    <s v="Nevada"/>
    <s v="Las Vegas"/>
    <n v="75"/>
  </r>
  <r>
    <x v="11"/>
    <s v="West"/>
    <s v="Nevada"/>
    <s v="Las Vegas"/>
    <n v="52"/>
  </r>
  <r>
    <x v="12"/>
    <s v="West"/>
    <s v="Nevada"/>
    <s v="Las Vegas"/>
    <n v="95"/>
  </r>
  <r>
    <x v="13"/>
    <s v="West"/>
    <s v="Nevada"/>
    <s v="Las Vegas"/>
    <n v="149"/>
  </r>
  <r>
    <x v="14"/>
    <s v="West"/>
    <s v="Nevada"/>
    <s v="Las Vegas"/>
    <n v="104"/>
  </r>
  <r>
    <x v="15"/>
    <s v="West"/>
    <s v="Nevada"/>
    <s v="Las Vegas"/>
    <n v="116"/>
  </r>
  <r>
    <x v="16"/>
    <s v="West"/>
    <s v="Nevada"/>
    <s v="Las Vegas"/>
    <n v="90"/>
  </r>
  <r>
    <x v="17"/>
    <s v="West"/>
    <s v="Nevada"/>
    <s v="Las Vegas"/>
    <n v="60"/>
  </r>
  <r>
    <x v="18"/>
    <s v="West"/>
    <s v="Nevada"/>
    <s v="Las Vegas"/>
    <n v="131"/>
  </r>
  <r>
    <x v="19"/>
    <s v="West"/>
    <s v="Nevada"/>
    <s v="Las Vegas"/>
    <n v="189"/>
  </r>
  <r>
    <x v="20"/>
    <s v="West"/>
    <s v="Nevada"/>
    <s v="Las Vegas"/>
    <n v="165"/>
  </r>
  <r>
    <x v="21"/>
    <s v="West"/>
    <s v="Nevada"/>
    <s v="Las Vegas"/>
    <n v="165"/>
  </r>
  <r>
    <x v="22"/>
    <s v="West"/>
    <s v="Nevada"/>
    <s v="Las Vegas"/>
    <n v="111"/>
  </r>
  <r>
    <x v="23"/>
    <s v="West"/>
    <s v="Nevada"/>
    <s v="Las Vegas"/>
    <n v="81"/>
  </r>
  <r>
    <x v="24"/>
    <s v="West"/>
    <s v="Nevada"/>
    <s v="Las Vegas"/>
    <n v="174"/>
  </r>
  <r>
    <x v="25"/>
    <s v="West"/>
    <s v="Nevada"/>
    <s v="Las Vegas"/>
    <n v="218"/>
  </r>
  <r>
    <x v="26"/>
    <s v="West"/>
    <s v="Nevada"/>
    <s v="Las Vegas"/>
    <n v="174"/>
  </r>
  <r>
    <x v="27"/>
    <s v="West"/>
    <s v="Nevada"/>
    <s v="Las Vegas"/>
    <n v="143"/>
  </r>
  <r>
    <x v="28"/>
    <s v="West"/>
    <s v="Nevada"/>
    <s v="Las Vegas"/>
    <n v="117"/>
  </r>
  <r>
    <x v="511"/>
    <s v="West"/>
    <s v="Nevada"/>
    <s v="Las Vegas"/>
    <n v="130"/>
  </r>
  <r>
    <x v="512"/>
    <s v="West"/>
    <s v="Nevada"/>
    <s v="Las Vegas"/>
    <n v="145"/>
  </r>
  <r>
    <x v="513"/>
    <s v="West"/>
    <s v="Nevada"/>
    <s v="Las Vegas"/>
    <n v="210"/>
  </r>
  <r>
    <x v="514"/>
    <s v="West"/>
    <s v="Nevada"/>
    <s v="Las Vegas"/>
    <n v="182"/>
  </r>
  <r>
    <x v="515"/>
    <s v="West"/>
    <s v="Nevada"/>
    <s v="Las Vegas"/>
    <n v="152"/>
  </r>
  <r>
    <x v="516"/>
    <s v="West"/>
    <s v="Nevada"/>
    <s v="Las Vegas"/>
    <n v="124"/>
  </r>
  <r>
    <x v="517"/>
    <s v="West"/>
    <s v="Nevada"/>
    <s v="Las Vegas"/>
    <n v="138"/>
  </r>
  <r>
    <x v="518"/>
    <s v="West"/>
    <s v="Nevada"/>
    <s v="Las Vegas"/>
    <n v="108"/>
  </r>
  <r>
    <x v="519"/>
    <s v="West"/>
    <s v="Nevada"/>
    <s v="Las Vegas"/>
    <n v="174"/>
  </r>
  <r>
    <x v="520"/>
    <s v="West"/>
    <s v="Nevada"/>
    <s v="Las Vegas"/>
    <n v="162"/>
  </r>
  <r>
    <x v="521"/>
    <s v="West"/>
    <s v="Nevada"/>
    <s v="Las Vegas"/>
    <n v="117"/>
  </r>
  <r>
    <x v="522"/>
    <s v="West"/>
    <s v="Nevada"/>
    <s v="Las Vegas"/>
    <n v="112"/>
  </r>
  <r>
    <x v="523"/>
    <s v="West"/>
    <s v="Nevada"/>
    <s v="Las Vegas"/>
    <n v="120"/>
  </r>
  <r>
    <x v="524"/>
    <s v="West"/>
    <s v="Nevada"/>
    <s v="Las Vegas"/>
    <n v="113"/>
  </r>
  <r>
    <x v="525"/>
    <s v="West"/>
    <s v="Nevada"/>
    <s v="Las Vegas"/>
    <n v="138"/>
  </r>
  <r>
    <x v="526"/>
    <s v="West"/>
    <s v="Nevada"/>
    <s v="Las Vegas"/>
    <n v="165"/>
  </r>
  <r>
    <x v="527"/>
    <s v="West"/>
    <s v="Nevada"/>
    <s v="Las Vegas"/>
    <n v="109"/>
  </r>
  <r>
    <x v="528"/>
    <s v="West"/>
    <s v="Nevada"/>
    <s v="Las Vegas"/>
    <n v="105"/>
  </r>
  <r>
    <x v="529"/>
    <s v="West"/>
    <s v="Nevada"/>
    <s v="Las Vegas"/>
    <n v="81"/>
  </r>
  <r>
    <x v="530"/>
    <s v="West"/>
    <s v="Nevada"/>
    <s v="Las Vegas"/>
    <n v="94"/>
  </r>
  <r>
    <x v="29"/>
    <s v="West"/>
    <s v="Nevada"/>
    <s v="Las Vegas"/>
    <n v="155"/>
  </r>
  <r>
    <x v="30"/>
    <s v="West"/>
    <s v="Nevada"/>
    <s v="Las Vegas"/>
    <n v="150"/>
  </r>
  <r>
    <x v="31"/>
    <s v="West"/>
    <s v="Nevada"/>
    <s v="Las Vegas"/>
    <n v="106"/>
  </r>
  <r>
    <x v="32"/>
    <s v="West"/>
    <s v="Nevada"/>
    <s v="Las Vegas"/>
    <n v="108"/>
  </r>
  <r>
    <x v="33"/>
    <s v="West"/>
    <s v="Nevada"/>
    <s v="Las Vegas"/>
    <n v="88"/>
  </r>
  <r>
    <x v="34"/>
    <s v="West"/>
    <s v="Nevada"/>
    <s v="Las Vegas"/>
    <n v="133"/>
  </r>
  <r>
    <x v="35"/>
    <s v="West"/>
    <s v="Nevada"/>
    <s v="Las Vegas"/>
    <n v="196"/>
  </r>
  <r>
    <x v="36"/>
    <s v="West"/>
    <s v="Nevada"/>
    <s v="Las Vegas"/>
    <n v="189"/>
  </r>
  <r>
    <x v="37"/>
    <s v="West"/>
    <s v="Nevada"/>
    <s v="Las Vegas"/>
    <n v="119"/>
  </r>
  <r>
    <x v="38"/>
    <s v="West"/>
    <s v="Nevada"/>
    <s v="Las Vegas"/>
    <n v="133"/>
  </r>
  <r>
    <x v="39"/>
    <s v="West"/>
    <s v="Nevada"/>
    <s v="Las Vegas"/>
    <n v="112"/>
  </r>
  <r>
    <x v="40"/>
    <s v="West"/>
    <s v="Nevada"/>
    <s v="Las Vegas"/>
    <n v="150"/>
  </r>
  <r>
    <x v="41"/>
    <s v="West"/>
    <s v="Nevada"/>
    <s v="Las Vegas"/>
    <n v="123"/>
  </r>
  <r>
    <x v="42"/>
    <s v="West"/>
    <s v="Nevada"/>
    <s v="Las Vegas"/>
    <n v="123"/>
  </r>
  <r>
    <x v="43"/>
    <s v="West"/>
    <s v="Nevada"/>
    <s v="Las Vegas"/>
    <n v="115"/>
  </r>
  <r>
    <x v="44"/>
    <s v="West"/>
    <s v="Nevada"/>
    <s v="Las Vegas"/>
    <n v="72"/>
  </r>
  <r>
    <x v="531"/>
    <s v="West"/>
    <s v="Colorado"/>
    <s v="Denver"/>
    <n v="56"/>
  </r>
  <r>
    <x v="532"/>
    <s v="West"/>
    <s v="Colorado"/>
    <s v="Denver"/>
    <n v="128"/>
  </r>
  <r>
    <x v="533"/>
    <s v="West"/>
    <s v="Colorado"/>
    <s v="Denver"/>
    <n v="131"/>
  </r>
  <r>
    <x v="534"/>
    <s v="West"/>
    <s v="Colorado"/>
    <s v="Denver"/>
    <n v="111"/>
  </r>
  <r>
    <x v="535"/>
    <s v="West"/>
    <s v="Colorado"/>
    <s v="Denver"/>
    <n v="123"/>
  </r>
  <r>
    <x v="536"/>
    <s v="West"/>
    <s v="Colorado"/>
    <s v="Denver"/>
    <n v="72"/>
  </r>
  <r>
    <x v="537"/>
    <s v="West"/>
    <s v="Colorado"/>
    <s v="Denver"/>
    <n v="58"/>
  </r>
  <r>
    <x v="538"/>
    <s v="West"/>
    <s v="Colorado"/>
    <s v="Denver"/>
    <n v="116"/>
  </r>
  <r>
    <x v="539"/>
    <s v="West"/>
    <s v="Colorado"/>
    <s v="Denver"/>
    <n v="165"/>
  </r>
  <r>
    <x v="540"/>
    <s v="West"/>
    <s v="Colorado"/>
    <s v="Denver"/>
    <n v="112"/>
  </r>
  <r>
    <x v="541"/>
    <s v="West"/>
    <s v="Colorado"/>
    <s v="Denver"/>
    <n v="116"/>
  </r>
  <r>
    <x v="542"/>
    <s v="West"/>
    <s v="Colorado"/>
    <s v="Denver"/>
    <n v="90"/>
  </r>
  <r>
    <x v="45"/>
    <s v="West"/>
    <s v="Colorado"/>
    <s v="Denver"/>
    <n v="39"/>
  </r>
  <r>
    <x v="543"/>
    <s v="West"/>
    <s v="Colorado"/>
    <s v="Denver"/>
    <n v="95"/>
  </r>
  <r>
    <x v="544"/>
    <s v="West"/>
    <s v="Colorado"/>
    <s v="Denver"/>
    <n v="131"/>
  </r>
  <r>
    <x v="545"/>
    <s v="West"/>
    <s v="Colorado"/>
    <s v="Denver"/>
    <n v="94"/>
  </r>
  <r>
    <x v="546"/>
    <s v="West"/>
    <s v="Colorado"/>
    <s v="Denver"/>
    <n v="113"/>
  </r>
  <r>
    <x v="547"/>
    <s v="West"/>
    <s v="Colorado"/>
    <s v="Denver"/>
    <n v="74"/>
  </r>
  <r>
    <x v="548"/>
    <s v="West"/>
    <s v="Colorado"/>
    <s v="Denver"/>
    <n v="44"/>
  </r>
  <r>
    <x v="549"/>
    <s v="West"/>
    <s v="Colorado"/>
    <s v="Denver"/>
    <n v="98"/>
  </r>
  <r>
    <x v="550"/>
    <s v="West"/>
    <s v="Colorado"/>
    <s v="Denver"/>
    <n v="131"/>
  </r>
  <r>
    <x v="551"/>
    <s v="West"/>
    <s v="Colorado"/>
    <s v="Denver"/>
    <n v="105"/>
  </r>
  <r>
    <x v="552"/>
    <s v="West"/>
    <s v="Colorado"/>
    <s v="Denver"/>
    <n v="98"/>
  </r>
  <r>
    <x v="553"/>
    <s v="West"/>
    <s v="Colorado"/>
    <s v="Denver"/>
    <n v="69"/>
  </r>
  <r>
    <x v="554"/>
    <s v="West"/>
    <s v="Colorado"/>
    <s v="Denver"/>
    <n v="44"/>
  </r>
  <r>
    <x v="555"/>
    <s v="West"/>
    <s v="Colorado"/>
    <s v="Denver"/>
    <n v="133"/>
  </r>
  <r>
    <x v="556"/>
    <s v="West"/>
    <s v="Colorado"/>
    <s v="Denver"/>
    <n v="189"/>
  </r>
  <r>
    <x v="557"/>
    <s v="West"/>
    <s v="Colorado"/>
    <s v="Denver"/>
    <n v="144"/>
  </r>
  <r>
    <x v="558"/>
    <s v="West"/>
    <s v="Colorado"/>
    <s v="Denver"/>
    <n v="150"/>
  </r>
  <r>
    <x v="46"/>
    <s v="West"/>
    <s v="Colorado"/>
    <s v="Denver"/>
    <n v="135"/>
  </r>
  <r>
    <x v="47"/>
    <s v="West"/>
    <s v="Colorado"/>
    <s v="Denver"/>
    <n v="91"/>
  </r>
  <r>
    <x v="48"/>
    <s v="West"/>
    <s v="Colorado"/>
    <s v="Denver"/>
    <n v="181"/>
  </r>
  <r>
    <x v="49"/>
    <s v="West"/>
    <s v="Colorado"/>
    <s v="Denver"/>
    <n v="202"/>
  </r>
  <r>
    <x v="50"/>
    <s v="West"/>
    <s v="Colorado"/>
    <s v="Denver"/>
    <n v="188"/>
  </r>
  <r>
    <x v="51"/>
    <s v="West"/>
    <s v="Colorado"/>
    <s v="Denver"/>
    <n v="161"/>
  </r>
  <r>
    <x v="52"/>
    <s v="West"/>
    <s v="Colorado"/>
    <s v="Denver"/>
    <n v="143"/>
  </r>
  <r>
    <x v="53"/>
    <s v="West"/>
    <s v="Colorado"/>
    <s v="Denver"/>
    <n v="131"/>
  </r>
  <r>
    <x v="54"/>
    <s v="West"/>
    <s v="Colorado"/>
    <s v="Denver"/>
    <n v="137"/>
  </r>
  <r>
    <x v="55"/>
    <s v="West"/>
    <s v="Colorado"/>
    <s v="Denver"/>
    <n v="196"/>
  </r>
  <r>
    <x v="56"/>
    <s v="West"/>
    <s v="Colorado"/>
    <s v="Denver"/>
    <n v="189"/>
  </r>
  <r>
    <x v="57"/>
    <s v="West"/>
    <s v="Colorado"/>
    <s v="Denver"/>
    <n v="143"/>
  </r>
  <r>
    <x v="58"/>
    <s v="West"/>
    <s v="Colorado"/>
    <s v="Denver"/>
    <n v="135"/>
  </r>
  <r>
    <x v="59"/>
    <s v="West"/>
    <s v="Colorado"/>
    <s v="Denver"/>
    <n v="140"/>
  </r>
  <r>
    <x v="60"/>
    <s v="West"/>
    <s v="Colorado"/>
    <s v="Denver"/>
    <n v="100"/>
  </r>
  <r>
    <x v="61"/>
    <s v="West"/>
    <s v="Colorado"/>
    <s v="Denver"/>
    <n v="162"/>
  </r>
  <r>
    <x v="62"/>
    <s v="West"/>
    <s v="Colorado"/>
    <s v="Denver"/>
    <n v="168"/>
  </r>
  <r>
    <x v="63"/>
    <s v="West"/>
    <s v="Colorado"/>
    <s v="Denver"/>
    <n v="113"/>
  </r>
  <r>
    <x v="64"/>
    <s v="West"/>
    <s v="Colorado"/>
    <s v="Denver"/>
    <n v="100"/>
  </r>
  <r>
    <x v="65"/>
    <s v="West"/>
    <s v="Colorado"/>
    <s v="Denver"/>
    <n v="120"/>
  </r>
  <r>
    <x v="66"/>
    <s v="West"/>
    <s v="Colorado"/>
    <s v="Denver"/>
    <n v="106"/>
  </r>
  <r>
    <x v="559"/>
    <s v="West"/>
    <s v="Colorado"/>
    <s v="Denver"/>
    <n v="137"/>
  </r>
  <r>
    <x v="560"/>
    <s v="West"/>
    <s v="Colorado"/>
    <s v="Denver"/>
    <n v="152"/>
  </r>
  <r>
    <x v="561"/>
    <s v="West"/>
    <s v="Colorado"/>
    <s v="Denver"/>
    <n v="102"/>
  </r>
  <r>
    <x v="562"/>
    <s v="West"/>
    <s v="Colorado"/>
    <s v="Denver"/>
    <n v="85"/>
  </r>
  <r>
    <x v="563"/>
    <s v="West"/>
    <s v="Colorado"/>
    <s v="Denver"/>
    <n v="75"/>
  </r>
  <r>
    <x v="564"/>
    <s v="West"/>
    <s v="Colorado"/>
    <s v="Denver"/>
    <n v="105"/>
  </r>
  <r>
    <x v="565"/>
    <s v="West"/>
    <s v="Colorado"/>
    <s v="Denver"/>
    <n v="150"/>
  </r>
  <r>
    <x v="566"/>
    <s v="West"/>
    <s v="Colorado"/>
    <s v="Denver"/>
    <n v="150"/>
  </r>
  <r>
    <x v="567"/>
    <s v="West"/>
    <s v="Colorado"/>
    <s v="Denver"/>
    <n v="128"/>
  </r>
  <r>
    <x v="568"/>
    <s v="West"/>
    <s v="Colorado"/>
    <s v="Denver"/>
    <n v="116"/>
  </r>
  <r>
    <x v="569"/>
    <s v="West"/>
    <s v="Colorado"/>
    <s v="Denver"/>
    <n v="105"/>
  </r>
  <r>
    <x v="570"/>
    <s v="West"/>
    <s v="Colorado"/>
    <s v="Denver"/>
    <n v="130"/>
  </r>
  <r>
    <x v="571"/>
    <s v="West"/>
    <s v="Colorado"/>
    <s v="Denver"/>
    <n v="203"/>
  </r>
  <r>
    <x v="572"/>
    <s v="West"/>
    <s v="Colorado"/>
    <s v="Denver"/>
    <n v="182"/>
  </r>
  <r>
    <x v="573"/>
    <s v="West"/>
    <s v="Colorado"/>
    <s v="Denver"/>
    <n v="125"/>
  </r>
  <r>
    <x v="574"/>
    <s v="West"/>
    <s v="Colorado"/>
    <s v="Denver"/>
    <n v="125"/>
  </r>
  <r>
    <x v="575"/>
    <s v="West"/>
    <s v="Colorado"/>
    <s v="Denver"/>
    <n v="115"/>
  </r>
  <r>
    <x v="576"/>
    <s v="West"/>
    <s v="Colorado"/>
    <s v="Denver"/>
    <n v="137"/>
  </r>
  <r>
    <x v="577"/>
    <s v="West"/>
    <s v="Colorado"/>
    <s v="Denver"/>
    <n v="117"/>
  </r>
  <r>
    <x v="578"/>
    <s v="West"/>
    <s v="Colorado"/>
    <s v="Denver"/>
    <n v="131"/>
  </r>
  <r>
    <x v="579"/>
    <s v="West"/>
    <s v="Colorado"/>
    <s v="Denver"/>
    <n v="135"/>
  </r>
  <r>
    <x v="580"/>
    <s v="West"/>
    <s v="Colorado"/>
    <s v="Denver"/>
    <n v="78"/>
  </r>
  <r>
    <x v="581"/>
    <s v="West"/>
    <s v="Washington"/>
    <s v="Seattle"/>
    <n v="73"/>
  </r>
  <r>
    <x v="582"/>
    <s v="West"/>
    <s v="Washington"/>
    <s v="Seattle"/>
    <n v="125"/>
  </r>
  <r>
    <x v="583"/>
    <s v="West"/>
    <s v="Washington"/>
    <s v="Seattle"/>
    <n v="138"/>
  </r>
  <r>
    <x v="584"/>
    <s v="West"/>
    <s v="Washington"/>
    <s v="Seattle"/>
    <n v="131"/>
  </r>
  <r>
    <x v="585"/>
    <s v="West"/>
    <s v="Washington"/>
    <s v="Seattle"/>
    <n v="122"/>
  </r>
  <r>
    <x v="586"/>
    <s v="West"/>
    <s v="Washington"/>
    <s v="Seattle"/>
    <n v="87"/>
  </r>
  <r>
    <x v="587"/>
    <s v="West"/>
    <s v="Washington"/>
    <s v="Seattle"/>
    <n v="65"/>
  </r>
  <r>
    <x v="588"/>
    <s v="West"/>
    <s v="Washington"/>
    <s v="Seattle"/>
    <n v="123"/>
  </r>
  <r>
    <x v="589"/>
    <s v="West"/>
    <s v="Washington"/>
    <s v="Seattle"/>
    <n v="167"/>
  </r>
  <r>
    <x v="590"/>
    <s v="West"/>
    <s v="Washington"/>
    <s v="Seattle"/>
    <n v="115"/>
  </r>
  <r>
    <x v="591"/>
    <s v="West"/>
    <s v="Washington"/>
    <s v="Seattle"/>
    <n v="115"/>
  </r>
  <r>
    <x v="592"/>
    <s v="West"/>
    <s v="Washington"/>
    <s v="Seattle"/>
    <n v="85"/>
  </r>
  <r>
    <x v="593"/>
    <s v="West"/>
    <s v="Washington"/>
    <s v="Seattle"/>
    <n v="46"/>
  </r>
  <r>
    <x v="594"/>
    <s v="West"/>
    <s v="Washington"/>
    <s v="Seattle"/>
    <n v="105"/>
  </r>
  <r>
    <x v="595"/>
    <s v="West"/>
    <s v="Washington"/>
    <s v="Seattle"/>
    <n v="160"/>
  </r>
  <r>
    <x v="596"/>
    <s v="West"/>
    <s v="Washington"/>
    <s v="Seattle"/>
    <n v="88"/>
  </r>
  <r>
    <x v="597"/>
    <s v="West"/>
    <s v="Washington"/>
    <s v="Seattle"/>
    <n v="120"/>
  </r>
  <r>
    <x v="598"/>
    <s v="West"/>
    <s v="Washington"/>
    <s v="Seattle"/>
    <n v="90"/>
  </r>
  <r>
    <x v="599"/>
    <s v="West"/>
    <s v="Washington"/>
    <s v="Seattle"/>
    <n v="56"/>
  </r>
  <r>
    <x v="600"/>
    <s v="West"/>
    <s v="Washington"/>
    <s v="Seattle"/>
    <n v="88"/>
  </r>
  <r>
    <x v="601"/>
    <s v="West"/>
    <s v="Washington"/>
    <s v="Seattle"/>
    <n v="165"/>
  </r>
  <r>
    <x v="602"/>
    <s v="West"/>
    <s v="Washington"/>
    <s v="Seattle"/>
    <n v="108"/>
  </r>
  <r>
    <x v="603"/>
    <s v="West"/>
    <s v="Washington"/>
    <s v="Seattle"/>
    <n v="120"/>
  </r>
  <r>
    <x v="604"/>
    <s v="West"/>
    <s v="Washington"/>
    <s v="Seattle"/>
    <n v="90"/>
  </r>
  <r>
    <x v="605"/>
    <s v="West"/>
    <s v="Washington"/>
    <s v="Seattle"/>
    <n v="52"/>
  </r>
  <r>
    <x v="606"/>
    <s v="West"/>
    <s v="Washington"/>
    <s v="Seattle"/>
    <n v="125"/>
  </r>
  <r>
    <x v="607"/>
    <s v="West"/>
    <s v="Washington"/>
    <s v="Seattle"/>
    <n v="195"/>
  </r>
  <r>
    <x v="608"/>
    <s v="West"/>
    <s v="Washington"/>
    <s v="Seattle"/>
    <n v="188"/>
  </r>
  <r>
    <x v="609"/>
    <s v="West"/>
    <s v="Washington"/>
    <s v="Seattle"/>
    <n v="163"/>
  </r>
  <r>
    <x v="610"/>
    <s v="West"/>
    <s v="Washington"/>
    <s v="Seattle"/>
    <n v="125"/>
  </r>
  <r>
    <x v="611"/>
    <s v="West"/>
    <s v="Washington"/>
    <s v="Seattle"/>
    <n v="105"/>
  </r>
  <r>
    <x v="612"/>
    <s v="West"/>
    <s v="Washington"/>
    <s v="Seattle"/>
    <n v="182"/>
  </r>
  <r>
    <x v="613"/>
    <s v="West"/>
    <s v="Washington"/>
    <s v="Seattle"/>
    <n v="239"/>
  </r>
  <r>
    <x v="614"/>
    <s v="West"/>
    <s v="Washington"/>
    <s v="Seattle"/>
    <n v="182"/>
  </r>
  <r>
    <x v="615"/>
    <s v="West"/>
    <s v="Washington"/>
    <s v="Seattle"/>
    <n v="175"/>
  </r>
  <r>
    <x v="616"/>
    <s v="West"/>
    <s v="Washington"/>
    <s v="Seattle"/>
    <n v="137"/>
  </r>
  <r>
    <x v="617"/>
    <s v="West"/>
    <s v="Washington"/>
    <s v="Seattle"/>
    <n v="144"/>
  </r>
  <r>
    <x v="618"/>
    <s v="West"/>
    <s v="Washington"/>
    <s v="Seattle"/>
    <n v="155"/>
  </r>
  <r>
    <x v="619"/>
    <s v="West"/>
    <s v="Washington"/>
    <s v="Seattle"/>
    <n v="217"/>
  </r>
  <r>
    <x v="620"/>
    <s v="West"/>
    <s v="Washington"/>
    <s v="Seattle"/>
    <n v="210"/>
  </r>
  <r>
    <x v="621"/>
    <s v="West"/>
    <s v="Washington"/>
    <s v="Seattle"/>
    <n v="163"/>
  </r>
  <r>
    <x v="622"/>
    <s v="West"/>
    <s v="Washington"/>
    <s v="Seattle"/>
    <n v="155"/>
  </r>
  <r>
    <x v="623"/>
    <s v="West"/>
    <s v="Washington"/>
    <s v="Seattle"/>
    <n v="155"/>
  </r>
  <r>
    <x v="624"/>
    <s v="West"/>
    <s v="Washington"/>
    <s v="Seattle"/>
    <n v="108"/>
  </r>
  <r>
    <x v="625"/>
    <s v="West"/>
    <s v="Washington"/>
    <s v="Seattle"/>
    <n v="156"/>
  </r>
  <r>
    <x v="626"/>
    <s v="West"/>
    <s v="Washington"/>
    <s v="Seattle"/>
    <n v="174"/>
  </r>
  <r>
    <x v="627"/>
    <s v="West"/>
    <s v="Washington"/>
    <s v="Seattle"/>
    <n v="135"/>
  </r>
  <r>
    <x v="628"/>
    <s v="West"/>
    <s v="Washington"/>
    <s v="Seattle"/>
    <n v="112"/>
  </r>
  <r>
    <x v="629"/>
    <s v="West"/>
    <s v="Washington"/>
    <s v="Seattle"/>
    <n v="111"/>
  </r>
  <r>
    <x v="67"/>
    <s v="West"/>
    <s v="Washington"/>
    <s v="Seattle"/>
    <n v="113"/>
  </r>
  <r>
    <x v="68"/>
    <s v="West"/>
    <s v="Washington"/>
    <s v="Seattle"/>
    <n v="149"/>
  </r>
  <r>
    <x v="69"/>
    <s v="West"/>
    <s v="Washington"/>
    <s v="Seattle"/>
    <n v="138"/>
  </r>
  <r>
    <x v="70"/>
    <s v="West"/>
    <s v="Washington"/>
    <s v="Seattle"/>
    <n v="113"/>
  </r>
  <r>
    <x v="71"/>
    <s v="West"/>
    <s v="Washington"/>
    <s v="Seattle"/>
    <n v="98"/>
  </r>
  <r>
    <x v="72"/>
    <s v="West"/>
    <s v="Washington"/>
    <s v="Seattle"/>
    <n v="94"/>
  </r>
  <r>
    <x v="73"/>
    <s v="West"/>
    <s v="Washington"/>
    <s v="Seattle"/>
    <n v="101"/>
  </r>
  <r>
    <x v="74"/>
    <s v="West"/>
    <s v="Washington"/>
    <s v="Seattle"/>
    <n v="162"/>
  </r>
  <r>
    <x v="75"/>
    <s v="West"/>
    <s v="Washington"/>
    <s v="Seattle"/>
    <n v="188"/>
  </r>
  <r>
    <x v="76"/>
    <s v="West"/>
    <s v="Washington"/>
    <s v="Seattle"/>
    <n v="124"/>
  </r>
  <r>
    <x v="77"/>
    <s v="West"/>
    <s v="Washington"/>
    <s v="Seattle"/>
    <n v="117"/>
  </r>
  <r>
    <x v="78"/>
    <s v="West"/>
    <s v="Washington"/>
    <s v="Seattle"/>
    <n v="115"/>
  </r>
  <r>
    <x v="79"/>
    <s v="West"/>
    <s v="Washington"/>
    <s v="Seattle"/>
    <n v="138"/>
  </r>
  <r>
    <x v="80"/>
    <s v="West"/>
    <s v="Washington"/>
    <s v="Seattle"/>
    <n v="188"/>
  </r>
  <r>
    <x v="81"/>
    <s v="West"/>
    <s v="Washington"/>
    <s v="Seattle"/>
    <n v="195"/>
  </r>
  <r>
    <x v="82"/>
    <s v="West"/>
    <s v="Washington"/>
    <s v="Seattle"/>
    <n v="138"/>
  </r>
  <r>
    <x v="83"/>
    <s v="West"/>
    <s v="Washington"/>
    <s v="Seattle"/>
    <n v="138"/>
  </r>
  <r>
    <x v="84"/>
    <s v="West"/>
    <s v="Washington"/>
    <s v="Seattle"/>
    <n v="133"/>
  </r>
  <r>
    <x v="85"/>
    <s v="West"/>
    <s v="Washington"/>
    <s v="Seattle"/>
    <n v="150"/>
  </r>
  <r>
    <x v="86"/>
    <s v="West"/>
    <s v="Washington"/>
    <s v="Seattle"/>
    <n v="273"/>
  </r>
  <r>
    <x v="87"/>
    <s v="West"/>
    <s v="Washington"/>
    <s v="Seattle"/>
    <n v="221"/>
  </r>
  <r>
    <x v="88"/>
    <s v="West"/>
    <s v="Washington"/>
    <s v="Seattle"/>
    <n v="230"/>
  </r>
  <r>
    <x v="89"/>
    <s v="West"/>
    <s v="Washington"/>
    <s v="Seattle"/>
    <n v="175"/>
  </r>
  <r>
    <x v="90"/>
    <s v="Southeast"/>
    <s v="Florida"/>
    <s v="Miami"/>
    <n v="195"/>
  </r>
  <r>
    <x v="91"/>
    <s v="Southeast"/>
    <s v="Florida"/>
    <s v="Miami"/>
    <n v="247"/>
  </r>
  <r>
    <x v="92"/>
    <s v="Southeast"/>
    <s v="Florida"/>
    <s v="Miami"/>
    <n v="319"/>
  </r>
  <r>
    <x v="93"/>
    <s v="Southeast"/>
    <s v="Florida"/>
    <s v="Miami"/>
    <n v="195"/>
  </r>
  <r>
    <x v="94"/>
    <s v="Southeast"/>
    <s v="Florida"/>
    <s v="Miami"/>
    <n v="240"/>
  </r>
  <r>
    <x v="95"/>
    <s v="Southeast"/>
    <s v="Florida"/>
    <s v="Miami"/>
    <n v="169"/>
  </r>
  <r>
    <x v="96"/>
    <s v="Southeast"/>
    <s v="Florida"/>
    <s v="Miami"/>
    <n v="218"/>
  </r>
  <r>
    <x v="97"/>
    <s v="Southeast"/>
    <s v="Florida"/>
    <s v="Miami"/>
    <n v="221"/>
  </r>
  <r>
    <x v="98"/>
    <s v="Southeast"/>
    <s v="Florida"/>
    <s v="Miami"/>
    <n v="268"/>
  </r>
  <r>
    <x v="99"/>
    <s v="Southeast"/>
    <s v="Florida"/>
    <s v="Miami"/>
    <n v="225"/>
  </r>
  <r>
    <x v="100"/>
    <s v="Southeast"/>
    <s v="Florida"/>
    <s v="Miami"/>
    <n v="217"/>
  </r>
  <r>
    <x v="101"/>
    <s v="Southeast"/>
    <s v="Florida"/>
    <s v="Miami"/>
    <n v="175"/>
  </r>
  <r>
    <x v="102"/>
    <s v="Southeast"/>
    <s v="Florida"/>
    <s v="Miami"/>
    <n v="182"/>
  </r>
  <r>
    <x v="103"/>
    <s v="Southeast"/>
    <s v="Florida"/>
    <s v="Miami"/>
    <n v="225"/>
  </r>
  <r>
    <x v="53"/>
    <s v="Southeast"/>
    <s v="Florida"/>
    <s v="Miami"/>
    <n v="256"/>
  </r>
  <r>
    <x v="53"/>
    <s v="Southeast"/>
    <s v="Florida"/>
    <s v="Miami"/>
    <n v="210"/>
  </r>
  <r>
    <x v="53"/>
    <s v="Southeast"/>
    <s v="Florida"/>
    <s v="Miami"/>
    <n v="203"/>
  </r>
  <r>
    <x v="53"/>
    <s v="Southeast"/>
    <s v="Florida"/>
    <s v="Miami"/>
    <n v="189"/>
  </r>
  <r>
    <x v="53"/>
    <s v="Southeast"/>
    <s v="Florida"/>
    <s v="Miami"/>
    <n v="196"/>
  </r>
  <r>
    <x v="53"/>
    <s v="Southeast"/>
    <s v="Florida"/>
    <s v="Miami"/>
    <n v="208"/>
  </r>
  <r>
    <x v="53"/>
    <s v="Southeast"/>
    <s v="Florida"/>
    <s v="Miami"/>
    <n v="300"/>
  </r>
  <r>
    <x v="53"/>
    <s v="Southeast"/>
    <s v="Florida"/>
    <s v="Miami"/>
    <n v="194"/>
  </r>
  <r>
    <x v="53"/>
    <s v="Southeast"/>
    <s v="Florida"/>
    <s v="Miami"/>
    <n v="188"/>
  </r>
  <r>
    <x v="53"/>
    <s v="Southeast"/>
    <s v="Florida"/>
    <s v="Miami"/>
    <n v="175"/>
  </r>
  <r>
    <x v="53"/>
    <s v="Southeast"/>
    <s v="Florida"/>
    <s v="Miami"/>
    <n v="196"/>
  </r>
  <r>
    <x v="53"/>
    <s v="Southeast"/>
    <s v="Florida"/>
    <s v="Miami"/>
    <n v="248"/>
  </r>
  <r>
    <x v="53"/>
    <s v="Southeast"/>
    <s v="Florida"/>
    <s v="Miami"/>
    <n v="290"/>
  </r>
  <r>
    <x v="53"/>
    <s v="Southeast"/>
    <s v="Florida"/>
    <s v="Miami"/>
    <n v="206"/>
  </r>
  <r>
    <x v="118"/>
    <s v="Southeast"/>
    <s v="Florida"/>
    <s v="Miami"/>
    <n v="208"/>
  </r>
  <r>
    <x v="119"/>
    <s v="Southeast"/>
    <s v="Florida"/>
    <s v="Miami"/>
    <n v="217"/>
  </r>
  <r>
    <x v="120"/>
    <s v="Southeast"/>
    <s v="Florida"/>
    <s v="Miami"/>
    <n v="233"/>
  </r>
  <r>
    <x v="121"/>
    <s v="Southeast"/>
    <s v="Florida"/>
    <s v="Miami"/>
    <n v="259"/>
  </r>
  <r>
    <x v="122"/>
    <s v="Southeast"/>
    <s v="Florida"/>
    <s v="Miami"/>
    <n v="299"/>
  </r>
  <r>
    <x v="123"/>
    <s v="Southeast"/>
    <s v="Florida"/>
    <s v="Miami"/>
    <n v="225"/>
  </r>
  <r>
    <x v="124"/>
    <s v="Southeast"/>
    <s v="Florida"/>
    <s v="Miami"/>
    <n v="215"/>
  </r>
  <r>
    <x v="125"/>
    <s v="Southeast"/>
    <s v="Florida"/>
    <s v="Miami"/>
    <n v="233"/>
  </r>
  <r>
    <x v="126"/>
    <s v="Southeast"/>
    <s v="Florida"/>
    <s v="Miami"/>
    <n v="208"/>
  </r>
  <r>
    <x v="127"/>
    <s v="Southeast"/>
    <s v="Florida"/>
    <s v="Miami"/>
    <n v="244"/>
  </r>
  <r>
    <x v="630"/>
    <s v="Southeast"/>
    <s v="Florida"/>
    <s v="Miami"/>
    <n v="304"/>
  </r>
  <r>
    <x v="631"/>
    <s v="Southeast"/>
    <s v="Florida"/>
    <s v="Miami"/>
    <n v="252"/>
  </r>
  <r>
    <x v="632"/>
    <s v="Southeast"/>
    <s v="Florida"/>
    <s v="Miami"/>
    <n v="231"/>
  </r>
  <r>
    <x v="633"/>
    <s v="Southeast"/>
    <s v="Florida"/>
    <s v="Miami"/>
    <n v="233"/>
  </r>
  <r>
    <x v="634"/>
    <s v="Southeast"/>
    <s v="Florida"/>
    <s v="Miami"/>
    <n v="225"/>
  </r>
  <r>
    <x v="635"/>
    <s v="Southeast"/>
    <s v="Florida"/>
    <s v="Miami"/>
    <n v="278"/>
  </r>
  <r>
    <x v="636"/>
    <s v="Southeast"/>
    <s v="Florida"/>
    <s v="Miami"/>
    <n v="284"/>
  </r>
  <r>
    <x v="637"/>
    <s v="Southeast"/>
    <s v="Florida"/>
    <s v="Miami"/>
    <n v="255"/>
  </r>
  <r>
    <x v="638"/>
    <s v="Southeast"/>
    <s v="Florida"/>
    <s v="Miami"/>
    <n v="225"/>
  </r>
  <r>
    <x v="639"/>
    <s v="Southeast"/>
    <s v="Florida"/>
    <s v="Miami"/>
    <n v="210"/>
  </r>
  <r>
    <x v="640"/>
    <s v="Southeast"/>
    <s v="Florida"/>
    <s v="Miami"/>
    <n v="210"/>
  </r>
  <r>
    <x v="641"/>
    <s v="Southeast"/>
    <s v="Florida"/>
    <s v="Miami"/>
    <n v="223"/>
  </r>
  <r>
    <x v="642"/>
    <s v="Southeast"/>
    <s v="Florida"/>
    <s v="Miami"/>
    <n v="270"/>
  </r>
  <r>
    <x v="643"/>
    <s v="Southeast"/>
    <s v="Florida"/>
    <s v="Miami"/>
    <n v="215"/>
  </r>
  <r>
    <x v="644"/>
    <s v="Southeast"/>
    <s v="Florida"/>
    <s v="Miami"/>
    <n v="203"/>
  </r>
  <r>
    <x v="645"/>
    <s v="Southeast"/>
    <s v="Florida"/>
    <s v="Miami"/>
    <n v="182"/>
  </r>
  <r>
    <x v="646"/>
    <s v="Southeast"/>
    <s v="Florida"/>
    <s v="Miami"/>
    <n v="189"/>
  </r>
  <r>
    <x v="647"/>
    <s v="Southeast"/>
    <s v="Florida"/>
    <s v="Miami"/>
    <n v="223"/>
  </r>
  <r>
    <x v="648"/>
    <s v="Southeast"/>
    <s v="Florida"/>
    <s v="Miami"/>
    <n v="244"/>
  </r>
  <r>
    <x v="649"/>
    <s v="Southeast"/>
    <s v="Florida"/>
    <s v="Miami"/>
    <n v="224"/>
  </r>
  <r>
    <x v="650"/>
    <s v="Southeast"/>
    <s v="Florida"/>
    <s v="Miami"/>
    <n v="224"/>
  </r>
  <r>
    <x v="651"/>
    <s v="Southeast"/>
    <s v="Florida"/>
    <s v="Miami"/>
    <n v="202"/>
  </r>
  <r>
    <x v="652"/>
    <s v="Southeast"/>
    <s v="Florida"/>
    <s v="Miami"/>
    <n v="195"/>
  </r>
  <r>
    <x v="653"/>
    <s v="Southeast"/>
    <s v="Florida"/>
    <s v="Miami"/>
    <n v="213"/>
  </r>
  <r>
    <x v="575"/>
    <s v="Southeast"/>
    <s v="Florida"/>
    <s v="Miami"/>
    <n v="323"/>
  </r>
  <r>
    <x v="575"/>
    <s v="Southeast"/>
    <s v="Florida"/>
    <s v="Miami"/>
    <n v="254"/>
  </r>
  <r>
    <x v="575"/>
    <s v="Southeast"/>
    <s v="Florida"/>
    <s v="Miami"/>
    <n v="248"/>
  </r>
  <r>
    <x v="575"/>
    <s v="Southeast"/>
    <s v="Florida"/>
    <s v="Miami"/>
    <n v="209"/>
  </r>
  <r>
    <x v="575"/>
    <s v="Southeast"/>
    <s v="Florida"/>
    <s v="Miami"/>
    <n v="202"/>
  </r>
  <r>
    <x v="575"/>
    <s v="Southeast"/>
    <s v="Florida"/>
    <s v="Miami"/>
    <n v="219"/>
  </r>
  <r>
    <x v="654"/>
    <s v="Southeast"/>
    <s v="Florida"/>
    <s v="Miami"/>
    <n v="131"/>
  </r>
  <r>
    <x v="655"/>
    <s v="Southeast"/>
    <s v="Florida"/>
    <s v="Miami"/>
    <n v="65"/>
  </r>
  <r>
    <x v="656"/>
    <s v="Southeast"/>
    <s v="Florida"/>
    <s v="Miami"/>
    <n v="63"/>
  </r>
  <r>
    <x v="128"/>
    <s v="Southeast"/>
    <s v="Florida"/>
    <s v="Miami"/>
    <n v="26"/>
  </r>
  <r>
    <x v="129"/>
    <s v="Midwest"/>
    <s v="Minnesota"/>
    <s v="Minneapolis"/>
    <n v="39"/>
  </r>
  <r>
    <x v="130"/>
    <s v="Midwest"/>
    <s v="Minnesota"/>
    <s v="Minneapolis"/>
    <n v="65"/>
  </r>
  <r>
    <x v="131"/>
    <s v="Midwest"/>
    <s v="Minnesota"/>
    <s v="Minneapolis"/>
    <n v="135"/>
  </r>
  <r>
    <x v="132"/>
    <s v="Midwest"/>
    <s v="Minnesota"/>
    <s v="Minneapolis"/>
    <n v="38"/>
  </r>
  <r>
    <x v="133"/>
    <s v="Midwest"/>
    <s v="Minnesota"/>
    <s v="Minneapolis"/>
    <n v="56"/>
  </r>
  <r>
    <x v="134"/>
    <s v="Midwest"/>
    <s v="Minnesota"/>
    <s v="Minneapolis"/>
    <n v="20"/>
  </r>
  <r>
    <x v="135"/>
    <s v="Midwest"/>
    <s v="Minnesota"/>
    <s v="Minneapolis"/>
    <n v="44"/>
  </r>
  <r>
    <x v="136"/>
    <s v="Midwest"/>
    <s v="Minnesota"/>
    <s v="Minneapolis"/>
    <n v="65"/>
  </r>
  <r>
    <x v="137"/>
    <s v="Midwest"/>
    <s v="Minnesota"/>
    <s v="Minneapolis"/>
    <n v="116"/>
  </r>
  <r>
    <x v="138"/>
    <s v="Midwest"/>
    <s v="Minnesota"/>
    <s v="Minneapolis"/>
    <n v="35"/>
  </r>
  <r>
    <x v="139"/>
    <s v="Midwest"/>
    <s v="Minnesota"/>
    <s v="Minneapolis"/>
    <n v="53"/>
  </r>
  <r>
    <x v="140"/>
    <s v="Midwest"/>
    <s v="Minnesota"/>
    <s v="Minneapolis"/>
    <n v="7"/>
  </r>
  <r>
    <x v="141"/>
    <s v="Midwest"/>
    <s v="Minnesota"/>
    <s v="Minneapolis"/>
    <n v="19"/>
  </r>
  <r>
    <x v="142"/>
    <s v="Midwest"/>
    <s v="Minnesota"/>
    <s v="Minneapolis"/>
    <n v="47"/>
  </r>
  <r>
    <x v="143"/>
    <s v="Midwest"/>
    <s v="Minnesota"/>
    <s v="Minneapolis"/>
    <n v="120"/>
  </r>
  <r>
    <x v="144"/>
    <s v="Midwest"/>
    <s v="Minnesota"/>
    <s v="Minneapolis"/>
    <n v="28"/>
  </r>
  <r>
    <x v="145"/>
    <s v="Midwest"/>
    <s v="Minnesota"/>
    <s v="Minneapolis"/>
    <n v="26"/>
  </r>
  <r>
    <x v="146"/>
    <s v="Midwest"/>
    <s v="Minnesota"/>
    <s v="Minneapolis"/>
    <n v="7"/>
  </r>
  <r>
    <x v="147"/>
    <s v="Midwest"/>
    <s v="Minnesota"/>
    <s v="Minneapolis"/>
    <n v="14"/>
  </r>
  <r>
    <x v="148"/>
    <s v="Midwest"/>
    <s v="Minnesota"/>
    <s v="Minneapolis"/>
    <n v="53"/>
  </r>
  <r>
    <x v="149"/>
    <s v="Midwest"/>
    <s v="Minnesota"/>
    <s v="Minneapolis"/>
    <n v="116"/>
  </r>
  <r>
    <x v="150"/>
    <s v="Midwest"/>
    <s v="Minnesota"/>
    <s v="Minneapolis"/>
    <n v="44"/>
  </r>
  <r>
    <x v="151"/>
    <s v="Midwest"/>
    <s v="Minnesota"/>
    <s v="Minneapolis"/>
    <n v="38"/>
  </r>
  <r>
    <x v="152"/>
    <s v="Midwest"/>
    <s v="Minnesota"/>
    <s v="Minneapolis"/>
    <n v="13"/>
  </r>
  <r>
    <x v="153"/>
    <s v="Midwest"/>
    <s v="Minnesota"/>
    <s v="Minneapolis"/>
    <n v="20"/>
  </r>
  <r>
    <x v="154"/>
    <s v="Midwest"/>
    <s v="Minnesota"/>
    <s v="Minneapolis"/>
    <n v="51"/>
  </r>
  <r>
    <x v="657"/>
    <s v="Midwest"/>
    <s v="Minnesota"/>
    <s v="Minneapolis"/>
    <n v="106"/>
  </r>
  <r>
    <x v="658"/>
    <s v="Midwest"/>
    <s v="Minnesota"/>
    <s v="Minneapolis"/>
    <n v="49"/>
  </r>
  <r>
    <x v="659"/>
    <s v="Midwest"/>
    <s v="Minnesota"/>
    <s v="Minneapolis"/>
    <n v="47"/>
  </r>
  <r>
    <x v="660"/>
    <s v="Midwest"/>
    <s v="Minnesota"/>
    <s v="Minneapolis"/>
    <n v="45"/>
  </r>
  <r>
    <x v="661"/>
    <s v="Midwest"/>
    <s v="Minnesota"/>
    <s v="Minneapolis"/>
    <n v="45"/>
  </r>
  <r>
    <x v="662"/>
    <s v="Midwest"/>
    <s v="Minnesota"/>
    <s v="Minneapolis"/>
    <n v="81"/>
  </r>
  <r>
    <x v="663"/>
    <s v="Midwest"/>
    <s v="Minnesota"/>
    <s v="Minneapolis"/>
    <n v="160"/>
  </r>
  <r>
    <x v="664"/>
    <s v="Midwest"/>
    <s v="Minnesota"/>
    <s v="Minneapolis"/>
    <n v="75"/>
  </r>
  <r>
    <x v="665"/>
    <s v="Midwest"/>
    <s v="Minnesota"/>
    <s v="Minneapolis"/>
    <n v="63"/>
  </r>
  <r>
    <x v="666"/>
    <s v="Midwest"/>
    <s v="Minnesota"/>
    <s v="Minneapolis"/>
    <n v="51"/>
  </r>
  <r>
    <x v="667"/>
    <s v="Midwest"/>
    <s v="Minnesota"/>
    <s v="Minneapolis"/>
    <n v="58"/>
  </r>
  <r>
    <x v="668"/>
    <s v="Midwest"/>
    <s v="Minnesota"/>
    <s v="Minneapolis"/>
    <n v="98"/>
  </r>
  <r>
    <x v="669"/>
    <s v="Midwest"/>
    <s v="Minnesota"/>
    <s v="Minneapolis"/>
    <n v="137"/>
  </r>
  <r>
    <x v="670"/>
    <s v="Midwest"/>
    <s v="Minnesota"/>
    <s v="Minneapolis"/>
    <n v="87"/>
  </r>
  <r>
    <x v="671"/>
    <s v="Midwest"/>
    <s v="Minnesota"/>
    <s v="Minneapolis"/>
    <n v="68"/>
  </r>
  <r>
    <x v="672"/>
    <s v="Midwest"/>
    <s v="Minnesota"/>
    <s v="Minneapolis"/>
    <n v="47"/>
  </r>
  <r>
    <x v="673"/>
    <s v="Midwest"/>
    <s v="Minnesota"/>
    <s v="Minneapolis"/>
    <n v="42"/>
  </r>
  <r>
    <x v="674"/>
    <s v="Midwest"/>
    <s v="Minnesota"/>
    <s v="Minneapolis"/>
    <n v="88"/>
  </r>
  <r>
    <x v="675"/>
    <s v="Midwest"/>
    <s v="Minnesota"/>
    <s v="Minneapolis"/>
    <n v="113"/>
  </r>
  <r>
    <x v="676"/>
    <s v="Midwest"/>
    <s v="Minnesota"/>
    <s v="Minneapolis"/>
    <n v="73"/>
  </r>
  <r>
    <x v="677"/>
    <s v="Midwest"/>
    <s v="Minnesota"/>
    <s v="Minneapolis"/>
    <n v="41"/>
  </r>
  <r>
    <x v="678"/>
    <s v="Midwest"/>
    <s v="Minnesota"/>
    <s v="Minneapolis"/>
    <n v="31"/>
  </r>
  <r>
    <x v="679"/>
    <s v="Midwest"/>
    <s v="Minnesota"/>
    <s v="Minneapolis"/>
    <n v="34"/>
  </r>
  <r>
    <x v="680"/>
    <s v="Midwest"/>
    <s v="Minnesota"/>
    <s v="Minneapolis"/>
    <n v="52"/>
  </r>
  <r>
    <x v="681"/>
    <s v="Midwest"/>
    <s v="Minnesota"/>
    <s v="Minneapolis"/>
    <n v="98"/>
  </r>
  <r>
    <x v="682"/>
    <s v="Midwest"/>
    <s v="Minnesota"/>
    <s v="Minneapolis"/>
    <n v="58"/>
  </r>
  <r>
    <x v="683"/>
    <s v="Midwest"/>
    <s v="Minnesota"/>
    <s v="Minneapolis"/>
    <n v="25"/>
  </r>
  <r>
    <x v="684"/>
    <s v="Midwest"/>
    <s v="Minnesota"/>
    <s v="Minneapolis"/>
    <n v="21"/>
  </r>
  <r>
    <x v="685"/>
    <s v="Midwest"/>
    <s v="Minnesota"/>
    <s v="Minneapolis"/>
    <n v="19"/>
  </r>
  <r>
    <x v="686"/>
    <s v="Midwest"/>
    <s v="Minnesota"/>
    <s v="Minneapolis"/>
    <n v="60"/>
  </r>
  <r>
    <x v="687"/>
    <s v="Midwest"/>
    <s v="Minnesota"/>
    <s v="Minneapolis"/>
    <n v="91"/>
  </r>
  <r>
    <x v="688"/>
    <s v="Midwest"/>
    <s v="Minnesota"/>
    <s v="Minneapolis"/>
    <n v="52"/>
  </r>
  <r>
    <x v="689"/>
    <s v="Midwest"/>
    <s v="Minnesota"/>
    <s v="Minneapolis"/>
    <n v="38"/>
  </r>
  <r>
    <x v="690"/>
    <s v="Midwest"/>
    <s v="Minnesota"/>
    <s v="Minneapolis"/>
    <n v="45"/>
  </r>
  <r>
    <x v="691"/>
    <s v="Midwest"/>
    <s v="Minnesota"/>
    <s v="Minneapolis"/>
    <n v="34"/>
  </r>
  <r>
    <x v="692"/>
    <s v="Midwest"/>
    <s v="Minnesota"/>
    <s v="Minneapolis"/>
    <n v="61"/>
  </r>
  <r>
    <x v="155"/>
    <s v="Midwest"/>
    <s v="Minnesota"/>
    <s v="Minneapolis"/>
    <n v="124"/>
  </r>
  <r>
    <x v="156"/>
    <s v="Midwest"/>
    <s v="Minnesota"/>
    <s v="Minneapolis"/>
    <n v="77"/>
  </r>
  <r>
    <x v="157"/>
    <s v="Midwest"/>
    <s v="Minnesota"/>
    <s v="Minneapolis"/>
    <n v="56"/>
  </r>
  <r>
    <x v="158"/>
    <s v="Midwest"/>
    <s v="Minnesota"/>
    <s v="Minneapolis"/>
    <n v="49"/>
  </r>
  <r>
    <x v="159"/>
    <s v="Midwest"/>
    <s v="Minnesota"/>
    <s v="Minneapolis"/>
    <n v="44"/>
  </r>
  <r>
    <x v="160"/>
    <s v="Midwest"/>
    <s v="Minnesota"/>
    <s v="Minneapolis"/>
    <n v="77"/>
  </r>
  <r>
    <x v="161"/>
    <s v="Midwest"/>
    <s v="Minnesota"/>
    <s v="Minneapolis"/>
    <n v="119"/>
  </r>
  <r>
    <x v="162"/>
    <s v="Midwest"/>
    <s v="Minnesota"/>
    <s v="Minneapolis"/>
    <n v="128"/>
  </r>
  <r>
    <x v="163"/>
    <s v="Midwest"/>
    <s v="Minnesota"/>
    <s v="Minneapolis"/>
    <n v="119"/>
  </r>
  <r>
    <x v="164"/>
    <s v="Midwest"/>
    <s v="Minnesota"/>
    <s v="Minneapolis"/>
    <n v="98"/>
  </r>
  <r>
    <x v="165"/>
    <s v="Midwest"/>
    <s v="Montana"/>
    <s v="Billings"/>
    <n v="77"/>
  </r>
  <r>
    <x v="166"/>
    <s v="Midwest"/>
    <s v="Montana"/>
    <s v="Billings"/>
    <n v="138"/>
  </r>
  <r>
    <x v="167"/>
    <s v="Midwest"/>
    <s v="Montana"/>
    <s v="Billings"/>
    <n v="158"/>
  </r>
  <r>
    <x v="168"/>
    <s v="Midwest"/>
    <s v="Montana"/>
    <s v="Billings"/>
    <n v="123"/>
  </r>
  <r>
    <x v="169"/>
    <s v="Midwest"/>
    <s v="Montana"/>
    <s v="Billings"/>
    <n v="122"/>
  </r>
  <r>
    <x v="170"/>
    <s v="Midwest"/>
    <s v="Montana"/>
    <s v="Billings"/>
    <n v="81"/>
  </r>
  <r>
    <x v="171"/>
    <s v="Midwest"/>
    <s v="Montana"/>
    <s v="Billings"/>
    <n v="59"/>
  </r>
  <r>
    <x v="172"/>
    <s v="Midwest"/>
    <s v="Montana"/>
    <s v="Billings"/>
    <n v="119"/>
  </r>
  <r>
    <x v="173"/>
    <s v="Midwest"/>
    <s v="Montana"/>
    <s v="Billings"/>
    <n v="173"/>
  </r>
  <r>
    <x v="174"/>
    <s v="Midwest"/>
    <s v="Montana"/>
    <s v="Billings"/>
    <n v="115"/>
  </r>
  <r>
    <x v="175"/>
    <s v="Midwest"/>
    <s v="Montana"/>
    <s v="Billings"/>
    <n v="128"/>
  </r>
  <r>
    <x v="176"/>
    <s v="Midwest"/>
    <s v="Montana"/>
    <s v="Billings"/>
    <n v="91"/>
  </r>
  <r>
    <x v="177"/>
    <s v="Midwest"/>
    <s v="Montana"/>
    <s v="Billings"/>
    <n v="60"/>
  </r>
  <r>
    <x v="178"/>
    <s v="Midwest"/>
    <s v="Montana"/>
    <s v="Billings"/>
    <n v="112"/>
  </r>
  <r>
    <x v="179"/>
    <s v="Midwest"/>
    <s v="Montana"/>
    <s v="Billings"/>
    <n v="161"/>
  </r>
  <r>
    <x v="180"/>
    <s v="Midwest"/>
    <s v="Montana"/>
    <s v="Billings"/>
    <n v="101"/>
  </r>
  <r>
    <x v="181"/>
    <s v="Midwest"/>
    <s v="Montana"/>
    <s v="Billings"/>
    <n v="120"/>
  </r>
  <r>
    <x v="182"/>
    <s v="Midwest"/>
    <s v="Montana"/>
    <s v="Billings"/>
    <n v="78"/>
  </r>
  <r>
    <x v="183"/>
    <s v="Midwest"/>
    <s v="Montana"/>
    <s v="Billings"/>
    <n v="56"/>
  </r>
  <r>
    <x v="184"/>
    <s v="Midwest"/>
    <s v="Montana"/>
    <s v="Billings"/>
    <n v="101"/>
  </r>
  <r>
    <x v="185"/>
    <s v="Midwest"/>
    <s v="Montana"/>
    <s v="Billings"/>
    <n v="150"/>
  </r>
  <r>
    <x v="186"/>
    <s v="Midwest"/>
    <s v="Montana"/>
    <s v="Billings"/>
    <n v="106"/>
  </r>
  <r>
    <x v="187"/>
    <s v="Midwest"/>
    <s v="Montana"/>
    <s v="Billings"/>
    <n v="111"/>
  </r>
  <r>
    <x v="188"/>
    <s v="Midwest"/>
    <s v="Montana"/>
    <s v="Billings"/>
    <n v="88"/>
  </r>
  <r>
    <x v="189"/>
    <s v="Midwest"/>
    <s v="Montana"/>
    <s v="Billings"/>
    <n v="61"/>
  </r>
  <r>
    <x v="190"/>
    <s v="Midwest"/>
    <s v="Montana"/>
    <s v="Billings"/>
    <n v="108"/>
  </r>
  <r>
    <x v="191"/>
    <s v="Midwest"/>
    <s v="Montana"/>
    <s v="Billings"/>
    <n v="169"/>
  </r>
  <r>
    <x v="192"/>
    <s v="Midwest"/>
    <s v="Montana"/>
    <s v="Billings"/>
    <n v="147"/>
  </r>
  <r>
    <x v="193"/>
    <s v="Midwest"/>
    <s v="Montana"/>
    <s v="Billings"/>
    <n v="165"/>
  </r>
  <r>
    <x v="194"/>
    <s v="Midwest"/>
    <s v="Montana"/>
    <s v="Billings"/>
    <n v="106"/>
  </r>
  <r>
    <x v="195"/>
    <s v="Midwest"/>
    <s v="Montana"/>
    <s v="Billings"/>
    <n v="75"/>
  </r>
  <r>
    <x v="196"/>
    <s v="Midwest"/>
    <s v="Montana"/>
    <s v="Billings"/>
    <n v="150"/>
  </r>
  <r>
    <x v="197"/>
    <s v="Midwest"/>
    <s v="Montana"/>
    <s v="Billings"/>
    <n v="203"/>
  </r>
  <r>
    <x v="198"/>
    <s v="Midwest"/>
    <s v="Montana"/>
    <s v="Billings"/>
    <n v="156"/>
  </r>
  <r>
    <x v="199"/>
    <s v="Midwest"/>
    <s v="Montana"/>
    <s v="Billings"/>
    <n v="143"/>
  </r>
  <r>
    <x v="200"/>
    <s v="Midwest"/>
    <s v="Montana"/>
    <s v="Billings"/>
    <n v="113"/>
  </r>
  <r>
    <x v="201"/>
    <s v="Midwest"/>
    <s v="Montana"/>
    <s v="Billings"/>
    <n v="124"/>
  </r>
  <r>
    <x v="202"/>
    <s v="Midwest"/>
    <s v="Montana"/>
    <s v="Billings"/>
    <n v="143"/>
  </r>
  <r>
    <x v="203"/>
    <s v="Midwest"/>
    <s v="Montana"/>
    <s v="Billings"/>
    <n v="203"/>
  </r>
  <r>
    <x v="204"/>
    <s v="Midwest"/>
    <s v="Montana"/>
    <s v="Billings"/>
    <n v="188"/>
  </r>
  <r>
    <x v="205"/>
    <s v="Midwest"/>
    <s v="Montana"/>
    <s v="Billings"/>
    <n v="130"/>
  </r>
  <r>
    <x v="206"/>
    <s v="Midwest"/>
    <s v="Montana"/>
    <s v="Billings"/>
    <n v="106"/>
  </r>
  <r>
    <x v="207"/>
    <s v="Midwest"/>
    <s v="Montana"/>
    <s v="Billings"/>
    <n v="106"/>
  </r>
  <r>
    <x v="208"/>
    <s v="Midwest"/>
    <s v="Montana"/>
    <s v="Billings"/>
    <n v="112"/>
  </r>
  <r>
    <x v="209"/>
    <s v="Midwest"/>
    <s v="Montana"/>
    <s v="Billings"/>
    <n v="180"/>
  </r>
  <r>
    <x v="210"/>
    <s v="Midwest"/>
    <s v="Montana"/>
    <s v="Billings"/>
    <n v="156"/>
  </r>
  <r>
    <x v="211"/>
    <s v="Midwest"/>
    <s v="Montana"/>
    <s v="Billings"/>
    <n v="117"/>
  </r>
  <r>
    <x v="212"/>
    <s v="Midwest"/>
    <s v="Montana"/>
    <s v="Billings"/>
    <n v="116"/>
  </r>
  <r>
    <x v="213"/>
    <s v="Midwest"/>
    <s v="Montana"/>
    <s v="Billings"/>
    <n v="100"/>
  </r>
  <r>
    <x v="693"/>
    <s v="Midwest"/>
    <s v="Montana"/>
    <s v="Billings"/>
    <n v="122"/>
  </r>
  <r>
    <x v="694"/>
    <s v="Midwest"/>
    <s v="Montana"/>
    <s v="Billings"/>
    <n v="160"/>
  </r>
  <r>
    <x v="695"/>
    <s v="Midwest"/>
    <s v="Montana"/>
    <s v="Billings"/>
    <n v="160"/>
  </r>
  <r>
    <x v="696"/>
    <s v="Midwest"/>
    <s v="Montana"/>
    <s v="Billings"/>
    <n v="116"/>
  </r>
  <r>
    <x v="697"/>
    <s v="Midwest"/>
    <s v="Montana"/>
    <s v="Billings"/>
    <n v="105"/>
  </r>
  <r>
    <x v="698"/>
    <s v="Midwest"/>
    <s v="Montana"/>
    <s v="Billings"/>
    <n v="98"/>
  </r>
  <r>
    <x v="699"/>
    <s v="Midwest"/>
    <s v="Montana"/>
    <s v="Billings"/>
    <n v="108"/>
  </r>
  <r>
    <x v="700"/>
    <s v="Midwest"/>
    <s v="Montana"/>
    <s v="Billings"/>
    <n v="167"/>
  </r>
  <r>
    <x v="701"/>
    <s v="Midwest"/>
    <s v="Montana"/>
    <s v="Billings"/>
    <n v="173"/>
  </r>
  <r>
    <x v="702"/>
    <s v="Midwest"/>
    <s v="Montana"/>
    <s v="Billings"/>
    <n v="123"/>
  </r>
  <r>
    <x v="703"/>
    <s v="Midwest"/>
    <s v="Montana"/>
    <s v="Billings"/>
    <n v="119"/>
  </r>
  <r>
    <x v="704"/>
    <s v="Midwest"/>
    <s v="Montana"/>
    <s v="Billings"/>
    <n v="113"/>
  </r>
  <r>
    <x v="705"/>
    <s v="Midwest"/>
    <s v="Montana"/>
    <s v="Billings"/>
    <n v="133"/>
  </r>
  <r>
    <x v="706"/>
    <s v="Midwest"/>
    <s v="Montana"/>
    <s v="Billings"/>
    <n v="196"/>
  </r>
  <r>
    <x v="707"/>
    <s v="Midwest"/>
    <s v="Montana"/>
    <s v="Billings"/>
    <n v="182"/>
  </r>
  <r>
    <x v="708"/>
    <s v="Midwest"/>
    <s v="Montana"/>
    <s v="Billings"/>
    <n v="133"/>
  </r>
  <r>
    <x v="709"/>
    <s v="Midwest"/>
    <s v="Montana"/>
    <s v="Billings"/>
    <n v="143"/>
  </r>
  <r>
    <x v="710"/>
    <s v="Midwest"/>
    <s v="Montana"/>
    <s v="Billings"/>
    <n v="120"/>
  </r>
  <r>
    <x v="214"/>
    <s v="Midwest"/>
    <s v="Montana"/>
    <s v="Billings"/>
    <n v="130"/>
  </r>
  <r>
    <x v="215"/>
    <s v="Midwest"/>
    <s v="Montana"/>
    <s v="Billings"/>
    <n v="210"/>
  </r>
  <r>
    <x v="216"/>
    <s v="Midwest"/>
    <s v="Montana"/>
    <s v="Billings"/>
    <n v="182"/>
  </r>
  <r>
    <x v="217"/>
    <s v="Midwest"/>
    <s v="Montana"/>
    <s v="Billings"/>
    <n v="130"/>
  </r>
  <r>
    <x v="218"/>
    <s v="Midwest"/>
    <s v="Montana"/>
    <s v="Billings"/>
    <n v="135"/>
  </r>
  <r>
    <x v="219"/>
    <s v="South"/>
    <s v="Tennessee"/>
    <s v="Knoxville"/>
    <n v="95"/>
  </r>
  <r>
    <x v="220"/>
    <s v="South"/>
    <s v="Tennessee"/>
    <s v="Knoxville"/>
    <n v="125"/>
  </r>
  <r>
    <x v="221"/>
    <s v="South"/>
    <s v="Tennessee"/>
    <s v="Knoxville"/>
    <n v="169"/>
  </r>
  <r>
    <x v="222"/>
    <s v="South"/>
    <s v="Tennessee"/>
    <s v="Knoxville"/>
    <n v="181"/>
  </r>
  <r>
    <x v="223"/>
    <s v="South"/>
    <s v="Tennessee"/>
    <s v="Knoxville"/>
    <n v="122"/>
  </r>
  <r>
    <x v="224"/>
    <s v="South"/>
    <s v="Tennessee"/>
    <s v="Knoxville"/>
    <n v="108"/>
  </r>
  <r>
    <x v="225"/>
    <s v="South"/>
    <s v="Tennessee"/>
    <s v="Knoxville"/>
    <n v="83"/>
  </r>
  <r>
    <x v="226"/>
    <s v="South"/>
    <s v="Tennessee"/>
    <s v="Knoxville"/>
    <n v="133"/>
  </r>
  <r>
    <x v="227"/>
    <s v="South"/>
    <s v="Tennessee"/>
    <s v="Knoxville"/>
    <n v="189"/>
  </r>
  <r>
    <x v="228"/>
    <s v="South"/>
    <s v="Tennessee"/>
    <s v="Knoxville"/>
    <n v="163"/>
  </r>
  <r>
    <x v="711"/>
    <s v="South"/>
    <s v="Tennessee"/>
    <s v="Knoxville"/>
    <n v="124"/>
  </r>
  <r>
    <x v="712"/>
    <s v="South"/>
    <s v="Tennessee"/>
    <s v="Knoxville"/>
    <n v="101"/>
  </r>
  <r>
    <x v="713"/>
    <s v="South"/>
    <s v="Tennessee"/>
    <s v="Knoxville"/>
    <n v="69"/>
  </r>
  <r>
    <x v="714"/>
    <s v="South"/>
    <s v="Tennessee"/>
    <s v="Knoxville"/>
    <n v="111"/>
  </r>
  <r>
    <x v="715"/>
    <s v="South"/>
    <s v="Tennessee"/>
    <s v="Knoxville"/>
    <n v="169"/>
  </r>
  <r>
    <x v="716"/>
    <s v="South"/>
    <s v="Tennessee"/>
    <s v="Knoxville"/>
    <n v="176"/>
  </r>
  <r>
    <x v="717"/>
    <s v="South"/>
    <s v="Tennessee"/>
    <s v="Knoxville"/>
    <n v="135"/>
  </r>
  <r>
    <x v="718"/>
    <s v="South"/>
    <s v="Tennessee"/>
    <s v="Knoxville"/>
    <n v="112"/>
  </r>
  <r>
    <x v="719"/>
    <s v="South"/>
    <s v="Tennessee"/>
    <s v="Knoxville"/>
    <n v="84"/>
  </r>
  <r>
    <x v="720"/>
    <s v="South"/>
    <s v="Tennessee"/>
    <s v="Knoxville"/>
    <n v="161"/>
  </r>
  <r>
    <x v="721"/>
    <s v="South"/>
    <s v="Tennessee"/>
    <s v="Knoxville"/>
    <n v="189"/>
  </r>
  <r>
    <x v="722"/>
    <s v="South"/>
    <s v="Tennessee"/>
    <s v="Knoxville"/>
    <n v="218"/>
  </r>
  <r>
    <x v="723"/>
    <s v="South"/>
    <s v="Tennessee"/>
    <s v="Knoxville"/>
    <n v="180"/>
  </r>
  <r>
    <x v="229"/>
    <s v="South"/>
    <s v="Tennessee"/>
    <s v="Knoxville"/>
    <n v="142"/>
  </r>
  <r>
    <x v="230"/>
    <s v="South"/>
    <s v="Tennessee"/>
    <s v="Knoxville"/>
    <n v="106"/>
  </r>
  <r>
    <x v="231"/>
    <s v="South"/>
    <s v="Tennessee"/>
    <s v="Knoxville"/>
    <n v="202"/>
  </r>
  <r>
    <x v="232"/>
    <s v="South"/>
    <s v="Tennessee"/>
    <s v="Knoxville"/>
    <n v="217"/>
  </r>
  <r>
    <x v="233"/>
    <s v="South"/>
    <s v="Tennessee"/>
    <s v="Knoxville"/>
    <n v="202"/>
  </r>
  <r>
    <x v="234"/>
    <s v="South"/>
    <s v="Tennessee"/>
    <s v="Knoxville"/>
    <n v="169"/>
  </r>
  <r>
    <x v="235"/>
    <s v="South"/>
    <s v="Tennessee"/>
    <s v="Knoxville"/>
    <n v="174"/>
  </r>
  <r>
    <x v="236"/>
    <s v="South"/>
    <s v="Tennessee"/>
    <s v="Knoxville"/>
    <n v="145"/>
  </r>
  <r>
    <x v="237"/>
    <s v="South"/>
    <s v="Tennessee"/>
    <s v="Knoxville"/>
    <n v="236"/>
  </r>
  <r>
    <x v="238"/>
    <s v="South"/>
    <s v="Tennessee"/>
    <s v="Knoxville"/>
    <n v="215"/>
  </r>
  <r>
    <x v="239"/>
    <s v="South"/>
    <s v="Tennessee"/>
    <s v="Knoxville"/>
    <n v="206"/>
  </r>
  <r>
    <x v="240"/>
    <s v="South"/>
    <s v="Tennessee"/>
    <s v="Knoxville"/>
    <n v="263"/>
  </r>
  <r>
    <x v="241"/>
    <s v="South"/>
    <s v="Tennessee"/>
    <s v="Knoxville"/>
    <n v="161"/>
  </r>
  <r>
    <x v="242"/>
    <s v="South"/>
    <s v="Tennessee"/>
    <s v="Knoxville"/>
    <n v="165"/>
  </r>
  <r>
    <x v="243"/>
    <s v="South"/>
    <s v="Tennessee"/>
    <s v="Knoxville"/>
    <n v="223"/>
  </r>
  <r>
    <x v="244"/>
    <s v="South"/>
    <s v="Tennessee"/>
    <s v="Knoxville"/>
    <n v="233"/>
  </r>
  <r>
    <x v="245"/>
    <s v="South"/>
    <s v="Tennessee"/>
    <s v="Knoxville"/>
    <n v="233"/>
  </r>
  <r>
    <x v="246"/>
    <s v="South"/>
    <s v="Tennessee"/>
    <s v="Knoxville"/>
    <n v="285"/>
  </r>
  <r>
    <x v="247"/>
    <s v="South"/>
    <s v="Tennessee"/>
    <s v="Knoxville"/>
    <n v="133"/>
  </r>
  <r>
    <x v="248"/>
    <s v="South"/>
    <s v="Tennessee"/>
    <s v="Knoxville"/>
    <n v="133"/>
  </r>
  <r>
    <x v="249"/>
    <s v="South"/>
    <s v="Tennessee"/>
    <s v="Knoxville"/>
    <n v="181"/>
  </r>
  <r>
    <x v="250"/>
    <s v="South"/>
    <s v="Tennessee"/>
    <s v="Knoxville"/>
    <n v="182"/>
  </r>
  <r>
    <x v="251"/>
    <s v="South"/>
    <s v="Tennessee"/>
    <s v="Knoxville"/>
    <n v="169"/>
  </r>
  <r>
    <x v="252"/>
    <s v="South"/>
    <s v="Tennessee"/>
    <s v="Knoxville"/>
    <n v="182"/>
  </r>
  <r>
    <x v="253"/>
    <s v="South"/>
    <s v="Tennessee"/>
    <s v="Knoxville"/>
    <n v="100"/>
  </r>
  <r>
    <x v="254"/>
    <s v="South"/>
    <s v="Tennessee"/>
    <s v="Knoxville"/>
    <n v="120"/>
  </r>
  <r>
    <x v="255"/>
    <s v="South"/>
    <s v="Tennessee"/>
    <s v="Knoxville"/>
    <n v="163"/>
  </r>
  <r>
    <x v="256"/>
    <s v="South"/>
    <s v="Tennessee"/>
    <s v="Knoxville"/>
    <n v="173"/>
  </r>
  <r>
    <x v="257"/>
    <s v="South"/>
    <s v="Tennessee"/>
    <s v="Knoxville"/>
    <n v="150"/>
  </r>
  <r>
    <x v="258"/>
    <s v="South"/>
    <s v="Tennessee"/>
    <s v="Knoxville"/>
    <n v="147"/>
  </r>
  <r>
    <x v="259"/>
    <s v="South"/>
    <s v="Tennessee"/>
    <s v="Knoxville"/>
    <n v="98"/>
  </r>
  <r>
    <x v="260"/>
    <s v="South"/>
    <s v="Tennessee"/>
    <s v="Knoxville"/>
    <n v="88"/>
  </r>
  <r>
    <x v="261"/>
    <s v="South"/>
    <s v="Tennessee"/>
    <s v="Knoxville"/>
    <n v="131"/>
  </r>
  <r>
    <x v="262"/>
    <s v="South"/>
    <s v="Tennessee"/>
    <s v="Knoxville"/>
    <n v="196"/>
  </r>
  <r>
    <x v="263"/>
    <s v="South"/>
    <s v="Tennessee"/>
    <s v="Knoxville"/>
    <n v="189"/>
  </r>
  <r>
    <x v="264"/>
    <s v="South"/>
    <s v="Tennessee"/>
    <s v="Knoxville"/>
    <n v="174"/>
  </r>
  <r>
    <x v="265"/>
    <s v="South"/>
    <s v="Tennessee"/>
    <s v="Knoxville"/>
    <n v="133"/>
  </r>
  <r>
    <x v="266"/>
    <s v="South"/>
    <s v="Tennessee"/>
    <s v="Knoxville"/>
    <n v="113"/>
  </r>
  <r>
    <x v="267"/>
    <s v="South"/>
    <s v="Tennessee"/>
    <s v="Knoxville"/>
    <n v="169"/>
  </r>
  <r>
    <x v="268"/>
    <s v="South"/>
    <s v="Tennessee"/>
    <s v="Knoxville"/>
    <n v="200"/>
  </r>
  <r>
    <x v="269"/>
    <s v="South"/>
    <s v="Tennessee"/>
    <s v="Knoxville"/>
    <n v="240"/>
  </r>
  <r>
    <x v="270"/>
    <s v="South"/>
    <s v="Tennessee"/>
    <s v="Knoxville"/>
    <n v="210"/>
  </r>
  <r>
    <x v="271"/>
    <s v="South"/>
    <s v="Tennessee"/>
    <s v="Knoxville"/>
    <n v="149"/>
  </r>
  <r>
    <x v="272"/>
    <s v="South"/>
    <s v="Tennessee"/>
    <s v="Knoxville"/>
    <n v="140"/>
  </r>
  <r>
    <x v="273"/>
    <s v="South"/>
    <s v="Tennessee"/>
    <s v="Knoxville"/>
    <n v="225"/>
  </r>
  <r>
    <x v="274"/>
    <s v="South"/>
    <s v="Tennessee"/>
    <s v="Knoxville"/>
    <n v="119"/>
  </r>
  <r>
    <x v="275"/>
    <s v="South"/>
    <s v="Tennessee"/>
    <s v="Knoxville"/>
    <n v="56"/>
  </r>
  <r>
    <x v="276"/>
    <s v="South"/>
    <s v="Tennessee"/>
    <s v="Knoxville"/>
    <n v="65"/>
  </r>
  <r>
    <x v="277"/>
    <s v="South"/>
    <s v="Tennessee"/>
    <s v="Knoxville"/>
    <n v="19"/>
  </r>
  <r>
    <x v="278"/>
    <s v="Midwest"/>
    <s v="Nebraska"/>
    <s v="Omaha"/>
    <n v="35"/>
  </r>
  <r>
    <x v="279"/>
    <s v="Midwest"/>
    <s v="Nebraska"/>
    <s v="Omaha"/>
    <n v="68"/>
  </r>
  <r>
    <x v="280"/>
    <s v="Midwest"/>
    <s v="Nebraska"/>
    <s v="Omaha"/>
    <n v="119"/>
  </r>
  <r>
    <x v="281"/>
    <s v="Midwest"/>
    <s v="Nebraska"/>
    <s v="Omaha"/>
    <n v="38"/>
  </r>
  <r>
    <x v="282"/>
    <s v="Midwest"/>
    <s v="Nebraska"/>
    <s v="Omaha"/>
    <n v="47"/>
  </r>
  <r>
    <x v="283"/>
    <s v="Midwest"/>
    <s v="Nebraska"/>
    <s v="Omaha"/>
    <n v="14"/>
  </r>
  <r>
    <x v="284"/>
    <s v="Midwest"/>
    <s v="Nebraska"/>
    <s v="Omaha"/>
    <n v="31"/>
  </r>
  <r>
    <x v="285"/>
    <s v="Midwest"/>
    <s v="Nebraska"/>
    <s v="Omaha"/>
    <n v="60"/>
  </r>
  <r>
    <x v="286"/>
    <s v="Midwest"/>
    <s v="Nebraska"/>
    <s v="Omaha"/>
    <n v="122"/>
  </r>
  <r>
    <x v="287"/>
    <s v="Midwest"/>
    <s v="Nebraska"/>
    <s v="Omaha"/>
    <n v="26"/>
  </r>
  <r>
    <x v="288"/>
    <s v="Midwest"/>
    <s v="Nebraska"/>
    <s v="Omaha"/>
    <n v="39"/>
  </r>
  <r>
    <x v="289"/>
    <s v="Midwest"/>
    <s v="Nebraska"/>
    <s v="Omaha"/>
    <n v="0"/>
  </r>
  <r>
    <x v="290"/>
    <s v="Midwest"/>
    <s v="Nebraska"/>
    <s v="Omaha"/>
    <n v="13"/>
  </r>
  <r>
    <x v="291"/>
    <s v="Midwest"/>
    <s v="Nebraska"/>
    <s v="Omaha"/>
    <n v="38"/>
  </r>
  <r>
    <x v="292"/>
    <s v="Midwest"/>
    <s v="Nebraska"/>
    <s v="Omaha"/>
    <n v="105"/>
  </r>
  <r>
    <x v="293"/>
    <s v="Midwest"/>
    <s v="Nebraska"/>
    <s v="Omaha"/>
    <n v="23"/>
  </r>
  <r>
    <x v="294"/>
    <s v="Midwest"/>
    <s v="Nebraska"/>
    <s v="Omaha"/>
    <n v="21"/>
  </r>
  <r>
    <x v="295"/>
    <s v="Midwest"/>
    <s v="Nebraska"/>
    <s v="Omaha"/>
    <n v="0"/>
  </r>
  <r>
    <x v="296"/>
    <s v="Midwest"/>
    <s v="Nebraska"/>
    <s v="Omaha"/>
    <n v="6"/>
  </r>
  <r>
    <x v="297"/>
    <s v="Midwest"/>
    <s v="Nebraska"/>
    <s v="Omaha"/>
    <n v="39"/>
  </r>
  <r>
    <x v="298"/>
    <s v="Midwest"/>
    <s v="Nebraska"/>
    <s v="Omaha"/>
    <n v="118"/>
  </r>
  <r>
    <x v="299"/>
    <s v="Midwest"/>
    <s v="Nebraska"/>
    <s v="Omaha"/>
    <n v="33"/>
  </r>
  <r>
    <x v="300"/>
    <s v="Midwest"/>
    <s v="Nebraska"/>
    <s v="Omaha"/>
    <n v="30"/>
  </r>
  <r>
    <x v="301"/>
    <s v="Midwest"/>
    <s v="Nebraska"/>
    <s v="Omaha"/>
    <n v="7"/>
  </r>
  <r>
    <x v="302"/>
    <s v="Midwest"/>
    <s v="Nebraska"/>
    <s v="Omaha"/>
    <n v="13"/>
  </r>
  <r>
    <x v="303"/>
    <s v="Midwest"/>
    <s v="Nebraska"/>
    <s v="Omaha"/>
    <n v="41"/>
  </r>
  <r>
    <x v="304"/>
    <s v="Midwest"/>
    <s v="Nebraska"/>
    <s v="Omaha"/>
    <n v="120"/>
  </r>
  <r>
    <x v="305"/>
    <s v="Midwest"/>
    <s v="Nebraska"/>
    <s v="Omaha"/>
    <n v="45"/>
  </r>
  <r>
    <x v="306"/>
    <s v="Midwest"/>
    <s v="Nebraska"/>
    <s v="Omaha"/>
    <n v="46"/>
  </r>
  <r>
    <x v="307"/>
    <s v="Midwest"/>
    <s v="Nebraska"/>
    <s v="Omaha"/>
    <n v="39"/>
  </r>
  <r>
    <x v="308"/>
    <s v="Midwest"/>
    <s v="Nebraska"/>
    <s v="Omaha"/>
    <n v="42"/>
  </r>
  <r>
    <x v="309"/>
    <s v="Midwest"/>
    <s v="Nebraska"/>
    <s v="Omaha"/>
    <n v="85"/>
  </r>
  <r>
    <x v="310"/>
    <s v="Midwest"/>
    <s v="Nebraska"/>
    <s v="Omaha"/>
    <n v="165"/>
  </r>
  <r>
    <x v="311"/>
    <s v="Midwest"/>
    <s v="Nebraska"/>
    <s v="Omaha"/>
    <n v="81"/>
  </r>
  <r>
    <x v="312"/>
    <s v="Midwest"/>
    <s v="Nebraska"/>
    <s v="Omaha"/>
    <n v="63"/>
  </r>
  <r>
    <x v="313"/>
    <s v="Midwest"/>
    <s v="Nebraska"/>
    <s v="Omaha"/>
    <n v="46"/>
  </r>
  <r>
    <x v="314"/>
    <s v="Midwest"/>
    <s v="Nebraska"/>
    <s v="Omaha"/>
    <n v="44"/>
  </r>
  <r>
    <x v="315"/>
    <s v="Midwest"/>
    <s v="Nebraska"/>
    <s v="Omaha"/>
    <n v="91"/>
  </r>
  <r>
    <x v="316"/>
    <s v="Midwest"/>
    <s v="Nebraska"/>
    <s v="Omaha"/>
    <n v="145"/>
  </r>
  <r>
    <x v="317"/>
    <s v="Midwest"/>
    <s v="Nebraska"/>
    <s v="Omaha"/>
    <n v="80"/>
  </r>
  <r>
    <x v="318"/>
    <s v="Midwest"/>
    <s v="Nebraska"/>
    <s v="Omaha"/>
    <n v="52"/>
  </r>
  <r>
    <x v="319"/>
    <s v="Midwest"/>
    <s v="Nebraska"/>
    <s v="Omaha"/>
    <n v="38"/>
  </r>
  <r>
    <x v="320"/>
    <s v="Midwest"/>
    <s v="Nebraska"/>
    <s v="Omaha"/>
    <n v="27"/>
  </r>
  <r>
    <x v="321"/>
    <s v="Midwest"/>
    <s v="Nebraska"/>
    <s v="Omaha"/>
    <n v="69"/>
  </r>
  <r>
    <x v="322"/>
    <s v="Midwest"/>
    <s v="Nebraska"/>
    <s v="Omaha"/>
    <n v="112"/>
  </r>
  <r>
    <x v="323"/>
    <s v="Midwest"/>
    <s v="Nebraska"/>
    <s v="Omaha"/>
    <n v="56"/>
  </r>
  <r>
    <x v="324"/>
    <s v="Midwest"/>
    <s v="Nebraska"/>
    <s v="Omaha"/>
    <n v="25"/>
  </r>
  <r>
    <x v="325"/>
    <s v="Midwest"/>
    <s v="Nebraska"/>
    <s v="Omaha"/>
    <n v="23"/>
  </r>
  <r>
    <x v="326"/>
    <s v="Midwest"/>
    <s v="Nebraska"/>
    <s v="Omaha"/>
    <n v="21"/>
  </r>
  <r>
    <x v="327"/>
    <s v="Midwest"/>
    <s v="Nebraska"/>
    <s v="Omaha"/>
    <n v="39"/>
  </r>
  <r>
    <x v="328"/>
    <s v="Midwest"/>
    <s v="Nebraska"/>
    <s v="Omaha"/>
    <n v="94"/>
  </r>
  <r>
    <x v="329"/>
    <s v="Midwest"/>
    <s v="Nebraska"/>
    <s v="Omaha"/>
    <n v="41"/>
  </r>
  <r>
    <x v="330"/>
    <s v="Midwest"/>
    <s v="Nebraska"/>
    <s v="Omaha"/>
    <n v="14"/>
  </r>
  <r>
    <x v="331"/>
    <s v="Midwest"/>
    <s v="Nebraska"/>
    <s v="Omaha"/>
    <n v="7"/>
  </r>
  <r>
    <x v="332"/>
    <s v="Midwest"/>
    <s v="Nebraska"/>
    <s v="Omaha"/>
    <n v="7"/>
  </r>
  <r>
    <x v="333"/>
    <s v="Midwest"/>
    <s v="Nebraska"/>
    <s v="Omaha"/>
    <n v="38"/>
  </r>
  <r>
    <x v="334"/>
    <s v="Midwest"/>
    <s v="Nebraska"/>
    <s v="Omaha"/>
    <n v="84"/>
  </r>
  <r>
    <x v="335"/>
    <s v="Midwest"/>
    <s v="Nebraska"/>
    <s v="Omaha"/>
    <n v="41"/>
  </r>
  <r>
    <x v="336"/>
    <s v="Midwest"/>
    <s v="Nebraska"/>
    <s v="Omaha"/>
    <n v="25"/>
  </r>
  <r>
    <x v="337"/>
    <s v="Midwest"/>
    <s v="Nebraska"/>
    <s v="Omaha"/>
    <n v="36"/>
  </r>
  <r>
    <x v="338"/>
    <s v="Midwest"/>
    <s v="Nebraska"/>
    <s v="Omaha"/>
    <n v="27"/>
  </r>
  <r>
    <x v="339"/>
    <s v="Midwest"/>
    <s v="Nebraska"/>
    <s v="Omaha"/>
    <n v="58"/>
  </r>
  <r>
    <x v="340"/>
    <s v="Midwest"/>
    <s v="Nebraska"/>
    <s v="Omaha"/>
    <n v="117"/>
  </r>
  <r>
    <x v="341"/>
    <s v="Midwest"/>
    <s v="Nebraska"/>
    <s v="Omaha"/>
    <n v="63"/>
  </r>
  <r>
    <x v="342"/>
    <s v="Midwest"/>
    <s v="Nebraska"/>
    <s v="Omaha"/>
    <n v="60"/>
  </r>
  <r>
    <x v="343"/>
    <s v="Midwest"/>
    <s v="Nebraska"/>
    <s v="Omaha"/>
    <n v="38"/>
  </r>
  <r>
    <x v="344"/>
    <s v="Midwest"/>
    <s v="Nebraska"/>
    <s v="Omaha"/>
    <n v="39"/>
  </r>
  <r>
    <x v="345"/>
    <s v="Midwest"/>
    <s v="Nebraska"/>
    <s v="Omaha"/>
    <n v="65"/>
  </r>
  <r>
    <x v="346"/>
    <s v="Midwest"/>
    <s v="Nebraska"/>
    <s v="Omaha"/>
    <n v="203"/>
  </r>
  <r>
    <x v="347"/>
    <s v="Midwest"/>
    <s v="Nebraska"/>
    <s v="Omaha"/>
    <n v="196"/>
  </r>
  <r>
    <x v="348"/>
    <s v="Midwest"/>
    <s v="Nebraska"/>
    <s v="Omaha"/>
    <n v="138"/>
  </r>
  <r>
    <x v="349"/>
    <s v="Midwest"/>
    <s v="Nebraska"/>
    <s v="Omaha"/>
    <n v="138"/>
  </r>
  <r>
    <x v="350"/>
    <s v="South"/>
    <s v="Alabama"/>
    <s v="Birmingham"/>
    <n v="88"/>
  </r>
  <r>
    <x v="351"/>
    <s v="South"/>
    <s v="Alabama"/>
    <s v="Birmingham"/>
    <n v="138"/>
  </r>
  <r>
    <x v="352"/>
    <s v="South"/>
    <s v="Alabama"/>
    <s v="Birmingham"/>
    <n v="156"/>
  </r>
  <r>
    <x v="353"/>
    <s v="South"/>
    <s v="Alabama"/>
    <s v="Birmingham"/>
    <n v="174"/>
  </r>
  <r>
    <x v="354"/>
    <s v="South"/>
    <s v="Alabama"/>
    <s v="Birmingham"/>
    <n v="128"/>
  </r>
  <r>
    <x v="355"/>
    <s v="South"/>
    <s v="Alabama"/>
    <s v="Birmingham"/>
    <n v="98"/>
  </r>
  <r>
    <x v="356"/>
    <s v="South"/>
    <s v="Alabama"/>
    <s v="Birmingham"/>
    <n v="68"/>
  </r>
  <r>
    <x v="357"/>
    <s v="South"/>
    <s v="Alabama"/>
    <s v="Birmingham"/>
    <n v="126"/>
  </r>
  <r>
    <x v="358"/>
    <s v="South"/>
    <s v="Alabama"/>
    <s v="Birmingham"/>
    <n v="163"/>
  </r>
  <r>
    <x v="359"/>
    <s v="South"/>
    <s v="Alabama"/>
    <s v="Birmingham"/>
    <n v="188"/>
  </r>
  <r>
    <x v="360"/>
    <s v="South"/>
    <s v="Alabama"/>
    <s v="Birmingham"/>
    <n v="117"/>
  </r>
  <r>
    <x v="361"/>
    <s v="South"/>
    <s v="Alabama"/>
    <s v="Birmingham"/>
    <n v="105"/>
  </r>
  <r>
    <x v="362"/>
    <s v="South"/>
    <s v="Alabama"/>
    <s v="Birmingham"/>
    <n v="73"/>
  </r>
  <r>
    <x v="363"/>
    <s v="South"/>
    <s v="Alabama"/>
    <s v="Birmingham"/>
    <n v="104"/>
  </r>
  <r>
    <x v="364"/>
    <s v="South"/>
    <s v="Alabama"/>
    <s v="Birmingham"/>
    <n v="195"/>
  </r>
  <r>
    <x v="365"/>
    <s v="South"/>
    <s v="Alabama"/>
    <s v="Birmingham"/>
    <n v="189"/>
  </r>
  <r>
    <x v="366"/>
    <s v="South"/>
    <s v="Alabama"/>
    <s v="Birmingham"/>
    <n v="119"/>
  </r>
  <r>
    <x v="367"/>
    <s v="South"/>
    <s v="Alabama"/>
    <s v="Birmingham"/>
    <n v="113"/>
  </r>
  <r>
    <x v="368"/>
    <s v="South"/>
    <s v="Alabama"/>
    <s v="Birmingham"/>
    <n v="74"/>
  </r>
  <r>
    <x v="369"/>
    <s v="South"/>
    <s v="Alabama"/>
    <s v="Birmingham"/>
    <n v="149"/>
  </r>
  <r>
    <x v="370"/>
    <s v="South"/>
    <s v="Alabama"/>
    <s v="Birmingham"/>
    <n v="203"/>
  </r>
  <r>
    <x v="371"/>
    <s v="South"/>
    <s v="Alabama"/>
    <s v="Birmingham"/>
    <n v="189"/>
  </r>
  <r>
    <x v="372"/>
    <s v="South"/>
    <s v="Alabama"/>
    <s v="Birmingham"/>
    <n v="173"/>
  </r>
  <r>
    <x v="373"/>
    <s v="South"/>
    <s v="Alabama"/>
    <s v="Birmingham"/>
    <n v="135"/>
  </r>
  <r>
    <x v="374"/>
    <s v="South"/>
    <s v="Alabama"/>
    <s v="Birmingham"/>
    <n v="120"/>
  </r>
  <r>
    <x v="375"/>
    <s v="South"/>
    <s v="Alabama"/>
    <s v="Birmingham"/>
    <n v="203"/>
  </r>
  <r>
    <x v="376"/>
    <s v="South"/>
    <s v="Alabama"/>
    <s v="Birmingham"/>
    <n v="203"/>
  </r>
  <r>
    <x v="377"/>
    <s v="South"/>
    <s v="Alabama"/>
    <s v="Birmingham"/>
    <n v="203"/>
  </r>
  <r>
    <x v="378"/>
    <s v="South"/>
    <s v="Alabama"/>
    <s v="Birmingham"/>
    <n v="189"/>
  </r>
  <r>
    <x v="379"/>
    <s v="South"/>
    <s v="Alabama"/>
    <s v="Birmingham"/>
    <n v="180"/>
  </r>
  <r>
    <x v="380"/>
    <s v="South"/>
    <s v="Alabama"/>
    <s v="Birmingham"/>
    <n v="145"/>
  </r>
  <r>
    <x v="381"/>
    <s v="South"/>
    <s v="Alabama"/>
    <s v="Birmingham"/>
    <n v="245"/>
  </r>
  <r>
    <x v="382"/>
    <s v="South"/>
    <s v="Alabama"/>
    <s v="Birmingham"/>
    <n v="206"/>
  </r>
  <r>
    <x v="383"/>
    <s v="South"/>
    <s v="Alabama"/>
    <s v="Birmingham"/>
    <n v="215"/>
  </r>
  <r>
    <x v="384"/>
    <s v="South"/>
    <s v="Alabama"/>
    <s v="Birmingham"/>
    <n v="254"/>
  </r>
  <r>
    <x v="385"/>
    <s v="South"/>
    <s v="Alabama"/>
    <s v="Birmingham"/>
    <n v="173"/>
  </r>
  <r>
    <x v="386"/>
    <s v="South"/>
    <s v="Alabama"/>
    <s v="Birmingham"/>
    <n v="131"/>
  </r>
  <r>
    <x v="387"/>
    <s v="South"/>
    <s v="Alabama"/>
    <s v="Birmingham"/>
    <n v="240"/>
  </r>
  <r>
    <x v="388"/>
    <s v="South"/>
    <s v="Alabama"/>
    <s v="Birmingham"/>
    <n v="225"/>
  </r>
  <r>
    <x v="389"/>
    <s v="South"/>
    <s v="Alabama"/>
    <s v="Birmingham"/>
    <n v="210"/>
  </r>
  <r>
    <x v="390"/>
    <s v="South"/>
    <s v="Alabama"/>
    <s v="Birmingham"/>
    <n v="268"/>
  </r>
  <r>
    <x v="391"/>
    <s v="South"/>
    <s v="Alabama"/>
    <s v="Birmingham"/>
    <n v="119"/>
  </r>
  <r>
    <x v="392"/>
    <s v="South"/>
    <s v="Alabama"/>
    <s v="Birmingham"/>
    <n v="123"/>
  </r>
  <r>
    <x v="393"/>
    <s v="South"/>
    <s v="Alabama"/>
    <s v="Birmingham"/>
    <n v="182"/>
  </r>
  <r>
    <x v="394"/>
    <s v="South"/>
    <s v="Alabama"/>
    <s v="Birmingham"/>
    <n v="175"/>
  </r>
  <r>
    <x v="395"/>
    <s v="South"/>
    <s v="Alabama"/>
    <s v="Birmingham"/>
    <n v="144"/>
  </r>
  <r>
    <x v="396"/>
    <s v="South"/>
    <s v="Alabama"/>
    <s v="Birmingham"/>
    <n v="188"/>
  </r>
  <r>
    <x v="397"/>
    <s v="South"/>
    <s v="Alabama"/>
    <s v="Birmingham"/>
    <n v="95"/>
  </r>
  <r>
    <x v="398"/>
    <s v="South"/>
    <s v="Alabama"/>
    <s v="Birmingham"/>
    <n v="88"/>
  </r>
  <r>
    <x v="399"/>
    <s v="South"/>
    <s v="Alabama"/>
    <s v="Birmingham"/>
    <n v="150"/>
  </r>
  <r>
    <x v="400"/>
    <s v="South"/>
    <s v="Alabama"/>
    <s v="Birmingham"/>
    <n v="131"/>
  </r>
  <r>
    <x v="401"/>
    <s v="South"/>
    <s v="Alabama"/>
    <s v="Birmingham"/>
    <n v="158"/>
  </r>
  <r>
    <x v="402"/>
    <s v="South"/>
    <s v="Alabama"/>
    <s v="Birmingham"/>
    <n v="124"/>
  </r>
  <r>
    <x v="403"/>
    <s v="South"/>
    <s v="Alabama"/>
    <s v="Birmingham"/>
    <n v="91"/>
  </r>
  <r>
    <x v="404"/>
    <s v="South"/>
    <s v="Alabama"/>
    <s v="Birmingham"/>
    <n v="78"/>
  </r>
  <r>
    <x v="405"/>
    <s v="South"/>
    <s v="Alabama"/>
    <s v="Birmingham"/>
    <n v="143"/>
  </r>
  <r>
    <x v="406"/>
    <s v="South"/>
    <s v="Alabama"/>
    <s v="Birmingham"/>
    <n v="169"/>
  </r>
  <r>
    <x v="407"/>
    <s v="South"/>
    <s v="Alabama"/>
    <s v="Birmingham"/>
    <n v="169"/>
  </r>
  <r>
    <x v="408"/>
    <s v="South"/>
    <s v="Alabama"/>
    <s v="Birmingham"/>
    <n v="144"/>
  </r>
  <r>
    <x v="409"/>
    <s v="South"/>
    <s v="Alabama"/>
    <s v="Birmingham"/>
    <n v="131"/>
  </r>
  <r>
    <x v="410"/>
    <s v="South"/>
    <s v="Alabama"/>
    <s v="Birmingham"/>
    <n v="111"/>
  </r>
  <r>
    <x v="411"/>
    <s v="South"/>
    <s v="Alabama"/>
    <s v="Birmingham"/>
    <n v="188"/>
  </r>
  <r>
    <x v="412"/>
    <s v="South"/>
    <s v="Alabama"/>
    <s v="Birmingham"/>
    <n v="233"/>
  </r>
  <r>
    <x v="413"/>
    <s v="South"/>
    <s v="Alabama"/>
    <s v="Birmingham"/>
    <n v="225"/>
  </r>
  <r>
    <x v="414"/>
    <s v="South"/>
    <s v="Alabama"/>
    <s v="Birmingham"/>
    <n v="175"/>
  </r>
  <r>
    <x v="415"/>
    <s v="South"/>
    <s v="Alabama"/>
    <s v="Birmingham"/>
    <n v="143"/>
  </r>
  <r>
    <x v="416"/>
    <s v="South"/>
    <s v="Alabama"/>
    <s v="Birmingham"/>
    <n v="145"/>
  </r>
  <r>
    <x v="417"/>
    <s v="South"/>
    <s v="Alabama"/>
    <s v="Birmingham"/>
    <n v="203"/>
  </r>
  <r>
    <x v="418"/>
    <s v="South"/>
    <s v="Alabama"/>
    <s v="Birmingham"/>
    <n v="117"/>
  </r>
  <r>
    <x v="419"/>
    <s v="South"/>
    <s v="Alabama"/>
    <s v="Birmingham"/>
    <n v="75"/>
  </r>
  <r>
    <x v="420"/>
    <s v="South"/>
    <s v="Alabama"/>
    <s v="Birmingham"/>
    <n v="63"/>
  </r>
  <r>
    <x v="421"/>
    <s v="South"/>
    <s v="Alabama"/>
    <s v="Birmingham"/>
    <n v="28"/>
  </r>
  <r>
    <x v="422"/>
    <s v="Northeast"/>
    <s v="Maine"/>
    <s v="Portland"/>
    <n v="42"/>
  </r>
  <r>
    <x v="423"/>
    <s v="Northeast"/>
    <s v="Maine"/>
    <s v="Portland"/>
    <n v="68"/>
  </r>
  <r>
    <x v="424"/>
    <s v="Northeast"/>
    <s v="Maine"/>
    <s v="Portland"/>
    <n v="140"/>
  </r>
  <r>
    <x v="425"/>
    <s v="Northeast"/>
    <s v="Maine"/>
    <s v="Portland"/>
    <n v="45"/>
  </r>
  <r>
    <x v="426"/>
    <s v="Northeast"/>
    <s v="Maine"/>
    <s v="Portland"/>
    <n v="60"/>
  </r>
  <r>
    <x v="427"/>
    <s v="Northeast"/>
    <s v="Maine"/>
    <s v="Portland"/>
    <n v="19"/>
  </r>
  <r>
    <x v="428"/>
    <s v="Northeast"/>
    <s v="Maine"/>
    <s v="Portland"/>
    <n v="45"/>
  </r>
  <r>
    <x v="429"/>
    <s v="Northeast"/>
    <s v="Maine"/>
    <s v="Portland"/>
    <n v="63"/>
  </r>
  <r>
    <x v="430"/>
    <s v="Northeast"/>
    <s v="Maine"/>
    <s v="Portland"/>
    <n v="127"/>
  </r>
  <r>
    <x v="431"/>
    <s v="Northeast"/>
    <s v="Maine"/>
    <s v="Portland"/>
    <n v="46"/>
  </r>
  <r>
    <x v="432"/>
    <s v="Northeast"/>
    <s v="Maine"/>
    <s v="Portland"/>
    <n v="52"/>
  </r>
  <r>
    <x v="433"/>
    <s v="Northeast"/>
    <s v="Maine"/>
    <s v="Portland"/>
    <n v="13"/>
  </r>
  <r>
    <x v="434"/>
    <s v="Northeast"/>
    <s v="Maine"/>
    <s v="Portland"/>
    <n v="29"/>
  </r>
  <r>
    <x v="435"/>
    <s v="Northeast"/>
    <s v="Maine"/>
    <s v="Portland"/>
    <n v="50"/>
  </r>
  <r>
    <x v="436"/>
    <s v="Northeast"/>
    <s v="Maine"/>
    <s v="Portland"/>
    <n v="122"/>
  </r>
  <r>
    <x v="437"/>
    <s v="Northeast"/>
    <s v="Maine"/>
    <s v="Portland"/>
    <n v="44"/>
  </r>
  <r>
    <x v="438"/>
    <s v="Northeast"/>
    <s v="Maine"/>
    <s v="Portland"/>
    <n v="44"/>
  </r>
  <r>
    <x v="439"/>
    <s v="Northeast"/>
    <s v="Maine"/>
    <s v="Portland"/>
    <n v="21"/>
  </r>
  <r>
    <x v="440"/>
    <s v="Northeast"/>
    <s v="Maine"/>
    <s v="Portland"/>
    <n v="20"/>
  </r>
  <r>
    <x v="441"/>
    <s v="Northeast"/>
    <s v="Maine"/>
    <s v="Portland"/>
    <n v="63"/>
  </r>
  <r>
    <x v="442"/>
    <s v="Northeast"/>
    <s v="Maine"/>
    <s v="Portland"/>
    <n v="144"/>
  </r>
  <r>
    <x v="443"/>
    <s v="Northeast"/>
    <s v="Maine"/>
    <s v="Portland"/>
    <n v="60"/>
  </r>
  <r>
    <x v="444"/>
    <s v="Northeast"/>
    <s v="Maine"/>
    <s v="Portland"/>
    <n v="47"/>
  </r>
  <r>
    <x v="445"/>
    <s v="Northeast"/>
    <s v="Maine"/>
    <s v="Portland"/>
    <n v="34"/>
  </r>
  <r>
    <x v="446"/>
    <s v="Northeast"/>
    <s v="Maine"/>
    <s v="Portland"/>
    <n v="42"/>
  </r>
  <r>
    <x v="447"/>
    <s v="Northeast"/>
    <s v="Maine"/>
    <s v="Portland"/>
    <n v="72"/>
  </r>
  <r>
    <x v="448"/>
    <s v="Northeast"/>
    <s v="Maine"/>
    <s v="Portland"/>
    <n v="158"/>
  </r>
  <r>
    <x v="449"/>
    <s v="Northeast"/>
    <s v="Maine"/>
    <s v="Portland"/>
    <n v="77"/>
  </r>
  <r>
    <x v="450"/>
    <s v="Northeast"/>
    <s v="Maine"/>
    <s v="Portland"/>
    <n v="58"/>
  </r>
  <r>
    <x v="451"/>
    <s v="Northeast"/>
    <s v="Maine"/>
    <s v="Portland"/>
    <n v="51"/>
  </r>
  <r>
    <x v="452"/>
    <s v="Northeast"/>
    <s v="Maine"/>
    <s v="Portland"/>
    <n v="53"/>
  </r>
  <r>
    <x v="453"/>
    <s v="Northeast"/>
    <s v="Maine"/>
    <s v="Portland"/>
    <n v="85"/>
  </r>
  <r>
    <x v="454"/>
    <s v="Northeast"/>
    <s v="Maine"/>
    <s v="Portland"/>
    <n v="143"/>
  </r>
  <r>
    <x v="455"/>
    <s v="Northeast"/>
    <s v="Maine"/>
    <s v="Portland"/>
    <n v="84"/>
  </r>
  <r>
    <x v="456"/>
    <s v="Northeast"/>
    <s v="Maine"/>
    <s v="Portland"/>
    <n v="63"/>
  </r>
  <r>
    <x v="457"/>
    <s v="Northeast"/>
    <s v="Maine"/>
    <s v="Portland"/>
    <n v="44"/>
  </r>
  <r>
    <x v="458"/>
    <s v="Northeast"/>
    <s v="Maine"/>
    <s v="Portland"/>
    <n v="60"/>
  </r>
  <r>
    <x v="487"/>
    <s v="Northeast"/>
    <s v="Maine"/>
    <s v="Portland"/>
    <n v="113"/>
  </r>
  <r>
    <x v="488"/>
    <s v="Northeast"/>
    <s v="Maine"/>
    <s v="Portland"/>
    <n v="147"/>
  </r>
  <r>
    <x v="489"/>
    <s v="Northeast"/>
    <s v="Maine"/>
    <s v="Portland"/>
    <n v="90"/>
  </r>
  <r>
    <x v="490"/>
    <s v="Northeast"/>
    <s v="Maine"/>
    <s v="Portland"/>
    <n v="68"/>
  </r>
  <r>
    <x v="491"/>
    <s v="Northeast"/>
    <s v="Maine"/>
    <s v="Portland"/>
    <n v="51"/>
  </r>
  <r>
    <x v="492"/>
    <s v="Northeast"/>
    <s v="Maine"/>
    <s v="Portland"/>
    <n v="41"/>
  </r>
  <r>
    <x v="493"/>
    <s v="Northeast"/>
    <s v="Maine"/>
    <s v="Portland"/>
    <n v="91"/>
  </r>
  <r>
    <x v="494"/>
    <s v="Northeast"/>
    <s v="Maine"/>
    <s v="Portland"/>
    <n v="122"/>
  </r>
  <r>
    <x v="495"/>
    <s v="Northeast"/>
    <s v="Maine"/>
    <s v="Portland"/>
    <n v="70"/>
  </r>
  <r>
    <x v="496"/>
    <s v="Northeast"/>
    <s v="Maine"/>
    <s v="Portland"/>
    <n v="38"/>
  </r>
  <r>
    <x v="497"/>
    <s v="Northeast"/>
    <s v="Maine"/>
    <s v="Portland"/>
    <n v="36"/>
  </r>
  <r>
    <x v="498"/>
    <s v="Northeast"/>
    <s v="Maine"/>
    <s v="Portland"/>
    <n v="36"/>
  </r>
  <r>
    <x v="393"/>
    <s v="Northeast"/>
    <s v="Maine"/>
    <s v="Portland"/>
    <n v="59"/>
  </r>
  <r>
    <x v="425"/>
    <s v="Northeast"/>
    <s v="Maine"/>
    <s v="Portland"/>
    <n v="120"/>
  </r>
  <r>
    <x v="425"/>
    <s v="Northeast"/>
    <s v="Maine"/>
    <s v="Portland"/>
    <n v="59"/>
  </r>
  <r>
    <x v="425"/>
    <s v="Northeast"/>
    <s v="Maine"/>
    <s v="Portland"/>
    <n v="31"/>
  </r>
  <r>
    <x v="425"/>
    <s v="Northeast"/>
    <s v="Maine"/>
    <s v="Portland"/>
    <n v="26"/>
  </r>
  <r>
    <x v="425"/>
    <s v="Northeast"/>
    <s v="Maine"/>
    <s v="Portland"/>
    <n v="27"/>
  </r>
  <r>
    <x v="425"/>
    <s v="Northeast"/>
    <s v="Maine"/>
    <s v="Portland"/>
    <n v="56"/>
  </r>
  <r>
    <x v="455"/>
    <s v="Northeast"/>
    <s v="Maine"/>
    <s v="Portland"/>
    <n v="98"/>
  </r>
  <r>
    <x v="455"/>
    <s v="Northeast"/>
    <s v="Maine"/>
    <s v="Portland"/>
    <n v="52"/>
  </r>
  <r>
    <x v="455"/>
    <s v="Northeast"/>
    <s v="Maine"/>
    <s v="Portland"/>
    <n v="55"/>
  </r>
  <r>
    <x v="455"/>
    <s v="Northeast"/>
    <s v="Maine"/>
    <s v="Portland"/>
    <n v="46"/>
  </r>
  <r>
    <x v="455"/>
    <s v="Northeast"/>
    <s v="Maine"/>
    <s v="Portland"/>
    <n v="41"/>
  </r>
  <r>
    <x v="455"/>
    <s v="Northeast"/>
    <s v="Maine"/>
    <s v="Portland"/>
    <n v="63"/>
  </r>
  <r>
    <x v="484"/>
    <s v="Northeast"/>
    <s v="Maine"/>
    <s v="Portland"/>
    <n v="138"/>
  </r>
  <r>
    <x v="484"/>
    <s v="Northeast"/>
    <s v="Maine"/>
    <s v="Portland"/>
    <n v="74"/>
  </r>
  <r>
    <x v="484"/>
    <s v="Northeast"/>
    <s v="Maine"/>
    <s v="Portland"/>
    <n v="68"/>
  </r>
  <r>
    <x v="484"/>
    <s v="Northeast"/>
    <s v="Maine"/>
    <s v="Portland"/>
    <n v="50"/>
  </r>
  <r>
    <x v="484"/>
    <s v="Northeast"/>
    <s v="Maine"/>
    <s v="Portland"/>
    <n v="54"/>
  </r>
  <r>
    <x v="484"/>
    <s v="Northeast"/>
    <s v="Maine"/>
    <s v="Portland"/>
    <n v="75"/>
  </r>
  <r>
    <x v="174"/>
    <s v="Northeast"/>
    <s v="Maine"/>
    <s v="Portland"/>
    <n v="98"/>
  </r>
  <r>
    <x v="174"/>
    <s v="Northeast"/>
    <s v="Maine"/>
    <s v="Portland"/>
    <n v="109"/>
  </r>
  <r>
    <x v="174"/>
    <s v="Northeast"/>
    <s v="Maine"/>
    <s v="Portland"/>
    <n v="101"/>
  </r>
  <r>
    <x v="174"/>
    <s v="Northeast"/>
    <s v="Maine"/>
    <s v="Portland"/>
    <n v="59"/>
  </r>
  <r>
    <x v="188"/>
    <s v="West"/>
    <s v="Alaska"/>
    <s v="Anchorage"/>
    <n v="84"/>
  </r>
  <r>
    <x v="696"/>
    <s v="West"/>
    <s v="Alaska"/>
    <s v="Anchorage"/>
    <n v="173"/>
  </r>
  <r>
    <x v="696"/>
    <s v="West"/>
    <s v="Alaska"/>
    <s v="Anchorage"/>
    <n v="65"/>
  </r>
  <r>
    <x v="696"/>
    <s v="West"/>
    <s v="Alaska"/>
    <s v="Anchorage"/>
    <n v="77"/>
  </r>
  <r>
    <x v="696"/>
    <s v="West"/>
    <s v="Alaska"/>
    <s v="Anchorage"/>
    <n v="46"/>
  </r>
  <r>
    <x v="696"/>
    <s v="West"/>
    <s v="Alaska"/>
    <s v="Anchorage"/>
    <n v="75"/>
  </r>
  <r>
    <x v="696"/>
    <s v="West"/>
    <s v="Alaska"/>
    <s v="Anchorage"/>
    <n v="102"/>
  </r>
  <r>
    <x v="225"/>
    <s v="West"/>
    <s v="Alaska"/>
    <s v="Anchorage"/>
    <n v="153"/>
  </r>
  <r>
    <x v="225"/>
    <s v="West"/>
    <s v="Alaska"/>
    <s v="Anchorage"/>
    <n v="65"/>
  </r>
  <r>
    <x v="225"/>
    <s v="West"/>
    <s v="Alaska"/>
    <s v="Anchorage"/>
    <n v="69"/>
  </r>
  <r>
    <x v="225"/>
    <s v="West"/>
    <s v="Alaska"/>
    <s v="Anchorage"/>
    <n v="36"/>
  </r>
  <r>
    <x v="225"/>
    <s v="West"/>
    <s v="Alaska"/>
    <s v="Anchorage"/>
    <n v="53"/>
  </r>
  <r>
    <x v="225"/>
    <s v="West"/>
    <s v="Alaska"/>
    <s v="Anchorage"/>
    <n v="72"/>
  </r>
  <r>
    <x v="244"/>
    <s v="West"/>
    <s v="Alaska"/>
    <s v="Anchorage"/>
    <n v="131"/>
  </r>
  <r>
    <x v="244"/>
    <s v="West"/>
    <s v="Alaska"/>
    <s v="Anchorage"/>
    <n v="61"/>
  </r>
  <r>
    <x v="244"/>
    <s v="West"/>
    <s v="Alaska"/>
    <s v="Anchorage"/>
    <n v="61"/>
  </r>
  <r>
    <x v="244"/>
    <s v="West"/>
    <s v="Alaska"/>
    <s v="Anchorage"/>
    <n v="44"/>
  </r>
  <r>
    <x v="244"/>
    <s v="West"/>
    <s v="Alaska"/>
    <s v="Anchorage"/>
    <n v="41"/>
  </r>
  <r>
    <x v="244"/>
    <s v="West"/>
    <s v="Alaska"/>
    <s v="Anchorage"/>
    <n v="84"/>
  </r>
  <r>
    <x v="273"/>
    <s v="West"/>
    <s v="Alaska"/>
    <s v="Anchorage"/>
    <n v="160"/>
  </r>
  <r>
    <x v="273"/>
    <s v="West"/>
    <s v="Alaska"/>
    <s v="Anchorage"/>
    <n v="72"/>
  </r>
  <r>
    <x v="273"/>
    <s v="West"/>
    <s v="Alaska"/>
    <s v="Anchorage"/>
    <n v="84"/>
  </r>
  <r>
    <x v="273"/>
    <s v="West"/>
    <s v="Alaska"/>
    <s v="Anchorage"/>
    <n v="63"/>
  </r>
  <r>
    <x v="273"/>
    <s v="West"/>
    <s v="Alaska"/>
    <s v="Anchorage"/>
    <n v="69"/>
  </r>
  <r>
    <x v="273"/>
    <s v="West"/>
    <s v="Alaska"/>
    <s v="Anchorage"/>
    <n v="100"/>
  </r>
  <r>
    <x v="306"/>
    <s v="West"/>
    <s v="Alaska"/>
    <s v="Anchorage"/>
    <n v="189"/>
  </r>
  <r>
    <x v="306"/>
    <s v="West"/>
    <s v="Alaska"/>
    <s v="Anchorage"/>
    <n v="112"/>
  </r>
  <r>
    <x v="306"/>
    <s v="West"/>
    <s v="Alaska"/>
    <s v="Anchorage"/>
    <n v="81"/>
  </r>
  <r>
    <x v="306"/>
    <s v="West"/>
    <s v="Alaska"/>
    <s v="Anchorage"/>
    <n v="90"/>
  </r>
  <r>
    <x v="306"/>
    <s v="West"/>
    <s v="Alaska"/>
    <s v="Anchorage"/>
    <n v="84"/>
  </r>
  <r>
    <x v="306"/>
    <s v="West"/>
    <s v="Alaska"/>
    <s v="Anchorage"/>
    <n v="126"/>
  </r>
  <r>
    <x v="334"/>
    <s v="West"/>
    <s v="Alaska"/>
    <s v="Anchorage"/>
    <n v="182"/>
  </r>
  <r>
    <x v="334"/>
    <s v="West"/>
    <s v="Alaska"/>
    <s v="Anchorage"/>
    <n v="111"/>
  </r>
  <r>
    <x v="334"/>
    <s v="West"/>
    <s v="Alaska"/>
    <s v="Anchorage"/>
    <n v="102"/>
  </r>
  <r>
    <x v="334"/>
    <s v="West"/>
    <s v="Alaska"/>
    <s v="Anchorage"/>
    <n v="75"/>
  </r>
  <r>
    <x v="334"/>
    <s v="West"/>
    <s v="Alaska"/>
    <s v="Anchorage"/>
    <n v="91"/>
  </r>
  <r>
    <x v="334"/>
    <s v="West"/>
    <s v="Alaska"/>
    <s v="Anchorage"/>
    <n v="130"/>
  </r>
  <r>
    <x v="366"/>
    <s v="West"/>
    <s v="Alaska"/>
    <s v="Anchorage"/>
    <n v="163"/>
  </r>
  <r>
    <x v="366"/>
    <s v="West"/>
    <s v="Alaska"/>
    <s v="Anchorage"/>
    <n v="106"/>
  </r>
  <r>
    <x v="366"/>
    <s v="West"/>
    <s v="Alaska"/>
    <s v="Anchorage"/>
    <n v="102"/>
  </r>
  <r>
    <x v="366"/>
    <s v="West"/>
    <s v="Alaska"/>
    <s v="Anchorage"/>
    <n v="68"/>
  </r>
  <r>
    <x v="366"/>
    <s v="West"/>
    <s v="Alaska"/>
    <s v="Anchorage"/>
    <n v="65"/>
  </r>
  <r>
    <x v="366"/>
    <s v="West"/>
    <s v="Alaska"/>
    <s v="Anchorage"/>
    <n v="104"/>
  </r>
  <r>
    <x v="396"/>
    <s v="West"/>
    <s v="Alaska"/>
    <s v="Anchorage"/>
    <n v="131"/>
  </r>
  <r>
    <x v="396"/>
    <s v="West"/>
    <s v="Alaska"/>
    <s v="Anchorage"/>
    <n v="91"/>
  </r>
  <r>
    <x v="396"/>
    <s v="West"/>
    <s v="Alaska"/>
    <s v="Anchorage"/>
    <n v="59"/>
  </r>
  <r>
    <x v="396"/>
    <s v="West"/>
    <s v="Alaska"/>
    <s v="Anchorage"/>
    <n v="56"/>
  </r>
  <r>
    <x v="396"/>
    <s v="West"/>
    <s v="Alaska"/>
    <s v="Anchorage"/>
    <n v="60"/>
  </r>
  <r>
    <x v="396"/>
    <s v="West"/>
    <s v="Alaska"/>
    <s v="Anchorage"/>
    <n v="84"/>
  </r>
  <r>
    <x v="428"/>
    <s v="West"/>
    <s v="Alaska"/>
    <s v="Anchorage"/>
    <n v="113"/>
  </r>
  <r>
    <x v="428"/>
    <s v="West"/>
    <s v="Alaska"/>
    <s v="Anchorage"/>
    <n v="77"/>
  </r>
  <r>
    <x v="428"/>
    <s v="West"/>
    <s v="Alaska"/>
    <s v="Anchorage"/>
    <n v="46"/>
  </r>
  <r>
    <x v="428"/>
    <s v="West"/>
    <s v="Alaska"/>
    <s v="Anchorage"/>
    <n v="42"/>
  </r>
  <r>
    <x v="428"/>
    <s v="West"/>
    <s v="Alaska"/>
    <s v="Anchorage"/>
    <n v="44"/>
  </r>
  <r>
    <x v="428"/>
    <s v="West"/>
    <s v="Alaska"/>
    <s v="Anchorage"/>
    <n v="83"/>
  </r>
  <r>
    <x v="458"/>
    <s v="West"/>
    <s v="Alaska"/>
    <s v="Anchorage"/>
    <n v="123"/>
  </r>
  <r>
    <x v="458"/>
    <s v="West"/>
    <s v="Alaska"/>
    <s v="Anchorage"/>
    <n v="81"/>
  </r>
  <r>
    <x v="458"/>
    <s v="West"/>
    <s v="Alaska"/>
    <s v="Anchorage"/>
    <n v="93"/>
  </r>
  <r>
    <x v="458"/>
    <s v="West"/>
    <s v="Alaska"/>
    <s v="Anchorage"/>
    <n v="90"/>
  </r>
  <r>
    <x v="458"/>
    <s v="West"/>
    <s v="Alaska"/>
    <s v="Anchorage"/>
    <n v="83"/>
  </r>
  <r>
    <x v="458"/>
    <s v="West"/>
    <s v="Alaska"/>
    <s v="Anchorage"/>
    <n v="101"/>
  </r>
  <r>
    <x v="487"/>
    <s v="West"/>
    <s v="Alaska"/>
    <s v="Anchorage"/>
    <n v="174"/>
  </r>
  <r>
    <x v="487"/>
    <s v="West"/>
    <s v="Alaska"/>
    <s v="Anchorage"/>
    <n v="112"/>
  </r>
  <r>
    <x v="174"/>
    <s v="West"/>
    <s v="Alaska"/>
    <s v="Anchorage"/>
    <n v="109"/>
  </r>
  <r>
    <x v="174"/>
    <s v="West"/>
    <s v="Alaska"/>
    <s v="Anchorage"/>
    <n v="109"/>
  </r>
  <r>
    <x v="174"/>
    <s v="West"/>
    <s v="Alaska"/>
    <s v="Anchorage"/>
    <n v="113"/>
  </r>
  <r>
    <x v="174"/>
    <s v="West"/>
    <s v="Alaska"/>
    <s v="Anchorage"/>
    <n v="56"/>
  </r>
  <r>
    <x v="174"/>
    <s v="West"/>
    <s v="Alaska"/>
    <s v="Anchorage"/>
    <n v="46"/>
  </r>
  <r>
    <x v="174"/>
    <s v="West"/>
    <s v="Alaska"/>
    <s v="Anchorage"/>
    <n v="123"/>
  </r>
  <r>
    <x v="205"/>
    <s v="West"/>
    <s v="Alaska"/>
    <s v="Anchorage"/>
    <n v="143"/>
  </r>
  <r>
    <x v="205"/>
    <s v="West"/>
    <s v="Alaska"/>
    <s v="Anchorage"/>
    <n v="98"/>
  </r>
  <r>
    <x v="205"/>
    <s v="West"/>
    <s v="Alaska"/>
    <s v="Anchorage"/>
    <n v="94"/>
  </r>
  <r>
    <x v="205"/>
    <s v="West"/>
    <s v="Hawaii"/>
    <s v="Honolulu"/>
    <n v="56"/>
  </r>
  <r>
    <x v="205"/>
    <s v="West"/>
    <s v="Hawaii"/>
    <s v="Honolulu"/>
    <n v="38"/>
  </r>
  <r>
    <x v="205"/>
    <s v="West"/>
    <s v="Hawaii"/>
    <s v="Honolulu"/>
    <n v="102"/>
  </r>
  <r>
    <x v="214"/>
    <s v="West"/>
    <s v="Hawaii"/>
    <s v="Honolulu"/>
    <n v="135"/>
  </r>
  <r>
    <x v="214"/>
    <s v="West"/>
    <s v="Hawaii"/>
    <s v="Honolulu"/>
    <n v="91"/>
  </r>
  <r>
    <x v="214"/>
    <s v="West"/>
    <s v="Hawaii"/>
    <s v="Honolulu"/>
    <n v="101"/>
  </r>
  <r>
    <x v="214"/>
    <s v="West"/>
    <s v="Hawaii"/>
    <s v="Honolulu"/>
    <n v="69"/>
  </r>
  <r>
    <x v="214"/>
    <s v="West"/>
    <s v="Hawaii"/>
    <s v="Honolulu"/>
    <n v="36"/>
  </r>
  <r>
    <x v="214"/>
    <s v="West"/>
    <s v="Hawaii"/>
    <s v="Honolulu"/>
    <n v="85"/>
  </r>
  <r>
    <x v="233"/>
    <s v="West"/>
    <s v="Hawaii"/>
    <s v="Honolulu"/>
    <n v="130"/>
  </r>
  <r>
    <x v="233"/>
    <s v="West"/>
    <s v="Hawaii"/>
    <s v="Honolulu"/>
    <n v="81"/>
  </r>
  <r>
    <x v="233"/>
    <s v="West"/>
    <s v="Hawaii"/>
    <s v="Honolulu"/>
    <n v="91"/>
  </r>
  <r>
    <x v="233"/>
    <s v="West"/>
    <s v="Hawaii"/>
    <s v="Honolulu"/>
    <n v="73"/>
  </r>
  <r>
    <x v="233"/>
    <s v="West"/>
    <s v="Hawaii"/>
    <s v="Honolulu"/>
    <n v="42"/>
  </r>
  <r>
    <x v="233"/>
    <s v="West"/>
    <s v="Hawaii"/>
    <s v="Honolulu"/>
    <n v="94"/>
  </r>
  <r>
    <x v="264"/>
    <s v="West"/>
    <s v="Hawaii"/>
    <s v="Honolulu"/>
    <n v="158"/>
  </r>
  <r>
    <x v="264"/>
    <s v="West"/>
    <s v="Hawaii"/>
    <s v="Honolulu"/>
    <n v="98"/>
  </r>
  <r>
    <x v="264"/>
    <s v="West"/>
    <s v="Hawaii"/>
    <s v="Honolulu"/>
    <n v="98"/>
  </r>
  <r>
    <x v="264"/>
    <s v="West"/>
    <s v="Hawaii"/>
    <s v="Honolulu"/>
    <n v="80"/>
  </r>
  <r>
    <x v="264"/>
    <s v="West"/>
    <s v="Hawaii"/>
    <s v="Honolulu"/>
    <n v="46"/>
  </r>
  <r>
    <x v="264"/>
    <s v="West"/>
    <s v="Hawaii"/>
    <s v="Honolulu"/>
    <n v="143"/>
  </r>
  <r>
    <x v="294"/>
    <s v="West"/>
    <s v="Hawaii"/>
    <s v="Honolulu"/>
    <n v="210"/>
  </r>
  <r>
    <x v="294"/>
    <s v="West"/>
    <s v="Hawaii"/>
    <s v="Honolulu"/>
    <n v="156"/>
  </r>
  <r>
    <x v="294"/>
    <s v="West"/>
    <s v="Hawaii"/>
    <s v="Honolulu"/>
    <n v="180"/>
  </r>
  <r>
    <x v="294"/>
    <s v="West"/>
    <s v="Hawaii"/>
    <s v="Honolulu"/>
    <n v="133"/>
  </r>
  <r>
    <x v="294"/>
    <s v="West"/>
    <s v="Hawaii"/>
    <s v="Honolulu"/>
    <n v="88"/>
  </r>
  <r>
    <x v="294"/>
    <s v="West"/>
    <s v="Hawaii"/>
    <s v="Honolulu"/>
    <n v="169"/>
  </r>
  <r>
    <x v="323"/>
    <s v="West"/>
    <s v="Hawaii"/>
    <s v="Honolulu"/>
    <n v="208"/>
  </r>
  <r>
    <x v="323"/>
    <s v="West"/>
    <s v="Hawaii"/>
    <s v="Honolulu"/>
    <n v="182"/>
  </r>
  <r>
    <x v="323"/>
    <s v="West"/>
    <s v="Hawaii"/>
    <s v="Honolulu"/>
    <n v="150"/>
  </r>
  <r>
    <x v="323"/>
    <s v="West"/>
    <s v="Hawaii"/>
    <s v="Honolulu"/>
    <n v="130"/>
  </r>
  <r>
    <x v="323"/>
    <s v="West"/>
    <s v="Hawaii"/>
    <s v="Honolulu"/>
    <n v="149"/>
  </r>
  <r>
    <x v="323"/>
    <s v="West"/>
    <s v="Hawaii"/>
    <s v="Honolulu"/>
    <n v="154"/>
  </r>
  <r>
    <x v="355"/>
    <s v="West"/>
    <s v="Hawaii"/>
    <s v="Honolulu"/>
    <n v="210"/>
  </r>
  <r>
    <x v="355"/>
    <s v="West"/>
    <s v="Hawaii"/>
    <s v="Honolulu"/>
    <n v="218"/>
  </r>
  <r>
    <x v="355"/>
    <s v="West"/>
    <s v="Hawaii"/>
    <s v="Honolulu"/>
    <n v="162"/>
  </r>
  <r>
    <x v="355"/>
    <s v="West"/>
    <s v="Hawaii"/>
    <s v="Honolulu"/>
    <n v="142"/>
  </r>
  <r>
    <x v="355"/>
    <s v="West"/>
    <s v="Hawaii"/>
    <s v="Honolulu"/>
    <n v="147"/>
  </r>
  <r>
    <x v="355"/>
    <s v="West"/>
    <s v="Hawaii"/>
    <s v="Honolulu"/>
    <n v="88"/>
  </r>
  <r>
    <x v="387"/>
    <s v="West"/>
    <s v="Hawaii"/>
    <s v="Honolulu"/>
    <n v="149"/>
  </r>
  <r>
    <x v="387"/>
    <s v="West"/>
    <s v="Hawaii"/>
    <s v="Honolulu"/>
    <n v="149"/>
  </r>
  <r>
    <x v="387"/>
    <s v="West"/>
    <s v="Hawaii"/>
    <s v="Honolulu"/>
    <n v="105"/>
  </r>
  <r>
    <x v="387"/>
    <s v="West"/>
    <s v="Hawaii"/>
    <s v="Honolulu"/>
    <n v="85"/>
  </r>
  <r>
    <x v="387"/>
    <s v="West"/>
    <s v="Hawaii"/>
    <s v="Honolulu"/>
    <n v="91"/>
  </r>
  <r>
    <x v="387"/>
    <s v="West"/>
    <s v="Hawaii"/>
    <s v="Honolulu"/>
    <n v="105"/>
  </r>
  <r>
    <x v="416"/>
    <s v="West"/>
    <s v="Hawaii"/>
    <s v="Honolulu"/>
    <n v="124"/>
  </r>
  <r>
    <x v="416"/>
    <s v="West"/>
    <s v="Hawaii"/>
    <s v="Honolulu"/>
    <n v="138"/>
  </r>
  <r>
    <x v="416"/>
    <s v="West"/>
    <s v="Hawaii"/>
    <s v="Honolulu"/>
    <n v="87"/>
  </r>
  <r>
    <x v="416"/>
    <s v="West"/>
    <s v="Hawaii"/>
    <s v="Honolulu"/>
    <n v="83"/>
  </r>
  <r>
    <x v="416"/>
    <s v="West"/>
    <s v="Hawaii"/>
    <s v="Honolulu"/>
    <n v="70"/>
  </r>
  <r>
    <x v="416"/>
    <s v="West"/>
    <s v="Hawaii"/>
    <s v="Honolulu"/>
    <n v="75"/>
  </r>
  <r>
    <x v="447"/>
    <s v="West"/>
    <s v="Hawaii"/>
    <s v="Honolulu"/>
    <n v="158"/>
  </r>
  <r>
    <x v="447"/>
    <s v="West"/>
    <s v="Hawaii"/>
    <s v="Honolulu"/>
    <n v="168"/>
  </r>
  <r>
    <x v="447"/>
    <s v="West"/>
    <s v="Hawaii"/>
    <s v="Honolulu"/>
    <n v="123"/>
  </r>
  <r>
    <x v="447"/>
    <s v="West"/>
    <s v="Hawaii"/>
    <s v="Honolulu"/>
    <n v="104"/>
  </r>
  <r>
    <x v="447"/>
    <s v="West"/>
    <s v="Hawaii"/>
    <s v="Honolulu"/>
    <n v="113"/>
  </r>
  <r>
    <x v="447"/>
    <s v="West"/>
    <s v="Hawaii"/>
    <s v="Honolulu"/>
    <n v="140"/>
  </r>
  <r>
    <x v="476"/>
    <s v="West"/>
    <s v="Hawaii"/>
    <s v="Honolulu"/>
    <n v="189"/>
  </r>
  <r>
    <x v="476"/>
    <s v="West"/>
    <s v="Hawaii"/>
    <s v="Honolulu"/>
    <n v="182"/>
  </r>
  <r>
    <x v="476"/>
    <s v="West"/>
    <s v="Hawaii"/>
    <s v="Honolulu"/>
    <n v="135"/>
  </r>
  <r>
    <x v="476"/>
    <s v="West"/>
    <s v="Hawaii"/>
    <s v="Honolulu"/>
    <n v="145"/>
  </r>
  <r>
    <x v="476"/>
    <s v="West"/>
    <s v="Hawaii"/>
    <s v="Honolulu"/>
    <n v="128"/>
  </r>
  <r>
    <x v="476"/>
    <s v="West"/>
    <s v="Hawaii"/>
    <s v="Honolulu"/>
    <n v="142"/>
  </r>
  <r>
    <x v="181"/>
    <s v="West"/>
    <s v="Hawaii"/>
    <s v="Honolulu"/>
    <n v="115"/>
  </r>
  <r>
    <x v="181"/>
    <s v="West"/>
    <s v="Hawaii"/>
    <s v="Honolulu"/>
    <n v="123"/>
  </r>
  <r>
    <x v="181"/>
    <s v="West"/>
    <s v="Hawaii"/>
    <s v="Honolulu"/>
    <n v="123"/>
  </r>
  <r>
    <x v="181"/>
    <s v="West"/>
    <s v="Hawaii"/>
    <s v="Honolulu"/>
    <n v="77"/>
  </r>
  <r>
    <x v="181"/>
    <s v="West"/>
    <s v="Hawaii"/>
    <s v="Honolulu"/>
    <n v="68"/>
  </r>
  <r>
    <x v="181"/>
    <s v="West"/>
    <s v="Hawaii"/>
    <s v="Honolulu"/>
    <n v="124"/>
  </r>
  <r>
    <x v="212"/>
    <s v="West"/>
    <s v="Hawaii"/>
    <s v="Honolulu"/>
    <n v="137"/>
  </r>
  <r>
    <x v="212"/>
    <s v="West"/>
    <s v="Hawaii"/>
    <s v="Honolulu"/>
    <n v="111"/>
  </r>
  <r>
    <x v="212"/>
    <s v="West"/>
    <s v="Hawaii"/>
    <s v="Honolulu"/>
    <n v="111"/>
  </r>
  <r>
    <x v="212"/>
    <s v="Southeast"/>
    <s v="Florida"/>
    <s v="Orlando"/>
    <n v="74"/>
  </r>
  <r>
    <x v="212"/>
    <s v="Southeast"/>
    <s v="Florida"/>
    <s v="Orlando"/>
    <n v="60"/>
  </r>
  <r>
    <x v="212"/>
    <s v="Southeast"/>
    <s v="Florida"/>
    <s v="Orlando"/>
    <n v="108"/>
  </r>
  <r>
    <x v="221"/>
    <s v="Southeast"/>
    <s v="Florida"/>
    <s v="Orlando"/>
    <n v="160"/>
  </r>
  <r>
    <x v="221"/>
    <s v="Southeast"/>
    <s v="Florida"/>
    <s v="Orlando"/>
    <n v="100"/>
  </r>
  <r>
    <x v="221"/>
    <s v="Southeast"/>
    <s v="Florida"/>
    <s v="Orlando"/>
    <n v="115"/>
  </r>
  <r>
    <x v="221"/>
    <s v="Southeast"/>
    <s v="Florida"/>
    <s v="Orlando"/>
    <n v="91"/>
  </r>
  <r>
    <x v="221"/>
    <s v="Southeast"/>
    <s v="Florida"/>
    <s v="Orlando"/>
    <n v="44"/>
  </r>
  <r>
    <x v="221"/>
    <s v="Southeast"/>
    <s v="Florida"/>
    <s v="Orlando"/>
    <n v="101"/>
  </r>
  <r>
    <x v="240"/>
    <s v="Southeast"/>
    <s v="Florida"/>
    <s v="Orlando"/>
    <n v="138"/>
  </r>
  <r>
    <x v="240"/>
    <s v="Southeast"/>
    <s v="Florida"/>
    <s v="Orlando"/>
    <n v="98"/>
  </r>
  <r>
    <x v="240"/>
    <s v="Southeast"/>
    <s v="Florida"/>
    <s v="Orlando"/>
    <n v="120"/>
  </r>
  <r>
    <x v="240"/>
    <s v="Southeast"/>
    <s v="Florida"/>
    <s v="Orlando"/>
    <n v="84"/>
  </r>
  <r>
    <x v="240"/>
    <s v="Southeast"/>
    <s v="Florida"/>
    <s v="Orlando"/>
    <n v="58"/>
  </r>
  <r>
    <x v="240"/>
    <s v="Southeast"/>
    <s v="Florida"/>
    <s v="Orlando"/>
    <n v="109"/>
  </r>
  <r>
    <x v="271"/>
    <s v="Southeast"/>
    <s v="Florida"/>
    <s v="Orlando"/>
    <n v="155"/>
  </r>
  <r>
    <x v="271"/>
    <s v="Southeast"/>
    <s v="Florida"/>
    <s v="Orlando"/>
    <n v="128"/>
  </r>
  <r>
    <x v="271"/>
    <s v="Southeast"/>
    <s v="Florida"/>
    <s v="Orlando"/>
    <n v="119"/>
  </r>
  <r>
    <x v="271"/>
    <s v="Southeast"/>
    <s v="Florida"/>
    <s v="Orlando"/>
    <n v="88"/>
  </r>
  <r>
    <x v="271"/>
    <s v="Southeast"/>
    <s v="Florida"/>
    <s v="Orlando"/>
    <n v="68"/>
  </r>
  <r>
    <x v="271"/>
    <s v="Southeast"/>
    <s v="Florida"/>
    <s v="Orlando"/>
    <n v="173"/>
  </r>
  <r>
    <x v="301"/>
    <s v="Southeast"/>
    <s v="Florida"/>
    <s v="Orlando"/>
    <n v="223"/>
  </r>
  <r>
    <x v="301"/>
    <s v="Southeast"/>
    <s v="Florida"/>
    <s v="Orlando"/>
    <n v="203"/>
  </r>
  <r>
    <x v="301"/>
    <s v="Southeast"/>
    <s v="Florida"/>
    <s v="Orlando"/>
    <n v="210"/>
  </r>
  <r>
    <x v="301"/>
    <s v="Southeast"/>
    <s v="Florida"/>
    <s v="Orlando"/>
    <n v="155"/>
  </r>
  <r>
    <x v="301"/>
    <s v="Southeast"/>
    <s v="Florida"/>
    <s v="Orlando"/>
    <n v="126"/>
  </r>
  <r>
    <x v="301"/>
    <s v="Southeast"/>
    <s v="Florida"/>
    <s v="Orlando"/>
    <n v="218"/>
  </r>
  <r>
    <x v="330"/>
    <s v="Southeast"/>
    <s v="Florida"/>
    <s v="Orlando"/>
    <n v="261"/>
  </r>
  <r>
    <x v="330"/>
    <s v="Southeast"/>
    <s v="Florida"/>
    <s v="Orlando"/>
    <n v="225"/>
  </r>
  <r>
    <x v="330"/>
    <s v="Southeast"/>
    <s v="Florida"/>
    <s v="Orlando"/>
    <n v="189"/>
  </r>
  <r>
    <x v="330"/>
    <s v="Southeast"/>
    <s v="Florida"/>
    <s v="Orlando"/>
    <n v="180"/>
  </r>
  <r>
    <x v="330"/>
    <s v="Southeast"/>
    <s v="Florida"/>
    <s v="Orlando"/>
    <n v="195"/>
  </r>
  <r>
    <x v="330"/>
    <s v="Southeast"/>
    <s v="Florida"/>
    <s v="Orlando"/>
    <n v="163"/>
  </r>
  <r>
    <x v="362"/>
    <s v="Southeast"/>
    <s v="Florida"/>
    <s v="Orlando"/>
    <n v="213"/>
  </r>
  <r>
    <x v="362"/>
    <s v="Southeast"/>
    <s v="Florida"/>
    <s v="Orlando"/>
    <n v="206"/>
  </r>
  <r>
    <x v="362"/>
    <s v="Southeast"/>
    <s v="Florida"/>
    <s v="Orlando"/>
    <n v="189"/>
  </r>
  <r>
    <x v="362"/>
    <s v="Southeast"/>
    <s v="Florida"/>
    <s v="Orlando"/>
    <n v="143"/>
  </r>
  <r>
    <x v="362"/>
    <s v="Southeast"/>
    <s v="Florida"/>
    <s v="Orlando"/>
    <n v="143"/>
  </r>
  <r>
    <x v="362"/>
    <s v="Southeast"/>
    <s v="Florida"/>
    <s v="Orlando"/>
    <n v="87"/>
  </r>
  <r>
    <x v="394"/>
    <s v="Southeast"/>
    <s v="Florida"/>
    <s v="Orlando"/>
    <n v="140"/>
  </r>
  <r>
    <x v="394"/>
    <s v="Southeast"/>
    <s v="Florida"/>
    <s v="Orlando"/>
    <n v="135"/>
  </r>
  <r>
    <x v="394"/>
    <s v="Southeast"/>
    <s v="Florida"/>
    <s v="Orlando"/>
    <n v="75"/>
  </r>
  <r>
    <x v="394"/>
    <s v="Southeast"/>
    <s v="Florida"/>
    <s v="Orlando"/>
    <n v="65"/>
  </r>
  <r>
    <x v="394"/>
    <s v="Southeast"/>
    <s v="Florida"/>
    <s v="Orlando"/>
    <n v="74"/>
  </r>
  <r>
    <x v="394"/>
    <s v="Southeast"/>
    <s v="Florida"/>
    <s v="Orlando"/>
    <n v="75"/>
  </r>
  <r>
    <x v="423"/>
    <s v="Southeast"/>
    <s v="Florida"/>
    <s v="Orlando"/>
    <n v="100"/>
  </r>
  <r>
    <x v="423"/>
    <s v="Southeast"/>
    <s v="Florida"/>
    <s v="Orlando"/>
    <n v="144"/>
  </r>
  <r>
    <x v="423"/>
    <s v="Southeast"/>
    <s v="Florida"/>
    <s v="Orlando"/>
    <n v="112"/>
  </r>
  <r>
    <x v="423"/>
    <s v="Southeast"/>
    <s v="Florida"/>
    <s v="Orlando"/>
    <n v="113"/>
  </r>
  <r>
    <x v="423"/>
    <s v="Southeast"/>
    <s v="Florida"/>
    <s v="Orlando"/>
    <n v="98"/>
  </r>
  <r>
    <x v="423"/>
    <s v="Southeast"/>
    <s v="Florida"/>
    <s v="Orlando"/>
    <n v="104"/>
  </r>
  <r>
    <x v="454"/>
    <s v="Southeast"/>
    <s v="Florida"/>
    <s v="Orlando"/>
    <n v="169"/>
  </r>
  <r>
    <x v="454"/>
    <s v="Southeast"/>
    <s v="Florida"/>
    <s v="Orlando"/>
    <n v="175"/>
  </r>
  <r>
    <x v="454"/>
    <s v="Southeast"/>
    <s v="Florida"/>
    <s v="Orlando"/>
    <n v="147"/>
  </r>
  <r>
    <x v="454"/>
    <s v="Southeast"/>
    <s v="Florida"/>
    <s v="Orlando"/>
    <n v="150"/>
  </r>
  <r>
    <x v="454"/>
    <s v="Southeast"/>
    <s v="Florida"/>
    <s v="Orlando"/>
    <n v="124"/>
  </r>
  <r>
    <x v="454"/>
    <s v="Southeast"/>
    <s v="Florida"/>
    <s v="Orlando"/>
    <n v="162"/>
  </r>
  <r>
    <x v="483"/>
    <s v="Southeast"/>
    <s v="Florida"/>
    <s v="Orlando"/>
    <n v="216"/>
  </r>
  <r>
    <x v="483"/>
    <s v="Southeast"/>
    <s v="Florida"/>
    <s v="Orlando"/>
    <n v="200"/>
  </r>
  <r>
    <x v="483"/>
    <s v="Southeast"/>
    <s v="Florida"/>
    <s v="Orlando"/>
    <n v="174"/>
  </r>
  <r>
    <x v="483"/>
    <s v="Southeast"/>
    <s v="Florida"/>
    <s v="Orlando"/>
    <n v="180"/>
  </r>
  <r>
    <x v="483"/>
    <s v="Southeast"/>
    <s v="Florida"/>
    <s v="Orlando"/>
    <n v="147"/>
  </r>
  <r>
    <x v="483"/>
    <s v="Southeast"/>
    <s v="Florida"/>
    <s v="Orlando"/>
    <n v="156"/>
  </r>
  <r>
    <x v="176"/>
    <s v="Southeast"/>
    <s v="Florida"/>
    <s v="Orlando"/>
    <n v="255"/>
  </r>
  <r>
    <x v="176"/>
    <s v="Southeast"/>
    <s v="Florida"/>
    <s v="Orlando"/>
    <n v="189"/>
  </r>
  <r>
    <x v="176"/>
    <s v="Southeast"/>
    <s v="Florida"/>
    <s v="Orlando"/>
    <n v="169"/>
  </r>
  <r>
    <x v="176"/>
    <s v="Southeast"/>
    <s v="Florida"/>
    <s v="Orlando"/>
    <n v="145"/>
  </r>
  <r>
    <x v="176"/>
    <s v="Southeast"/>
    <s v="Florida"/>
    <s v="Orlando"/>
    <n v="165"/>
  </r>
  <r>
    <x v="176"/>
    <s v="Southeast"/>
    <s v="Florida"/>
    <s v="Orlando"/>
    <n v="176"/>
  </r>
  <r>
    <x v="205"/>
    <s v="Southeast"/>
    <s v="Florida"/>
    <s v="Orlando"/>
    <n v="234"/>
  </r>
  <r>
    <x v="205"/>
    <s v="Southeast"/>
    <s v="Florida"/>
    <s v="Orlando"/>
    <n v="138"/>
  </r>
  <r>
    <x v="205"/>
    <s v="Southeast"/>
    <s v="Florida"/>
    <s v="Orlando"/>
    <n v="174"/>
  </r>
  <r>
    <x v="205"/>
    <s v="Northeast"/>
    <s v="New York"/>
    <s v="Albany"/>
    <n v="133"/>
  </r>
  <r>
    <x v="205"/>
    <s v="Northeast"/>
    <s v="New York"/>
    <s v="Albany"/>
    <n v="154"/>
  </r>
  <r>
    <x v="205"/>
    <s v="Northeast"/>
    <s v="New York"/>
    <s v="Albany"/>
    <n v="182"/>
  </r>
  <r>
    <x v="710"/>
    <s v="Northeast"/>
    <s v="New York"/>
    <s v="Albany"/>
    <n v="252"/>
  </r>
  <r>
    <x v="710"/>
    <s v="Northeast"/>
    <s v="New York"/>
    <s v="Albany"/>
    <n v="165"/>
  </r>
  <r>
    <x v="710"/>
    <s v="Northeast"/>
    <s v="New York"/>
    <s v="Albany"/>
    <n v="161"/>
  </r>
  <r>
    <x v="710"/>
    <s v="Northeast"/>
    <s v="New York"/>
    <s v="Albany"/>
    <n v="106"/>
  </r>
  <r>
    <x v="710"/>
    <s v="Northeast"/>
    <s v="New York"/>
    <s v="Albany"/>
    <n v="133"/>
  </r>
  <r>
    <x v="710"/>
    <s v="Northeast"/>
    <s v="New York"/>
    <s v="Albany"/>
    <n v="161"/>
  </r>
  <r>
    <x v="232"/>
    <s v="Northeast"/>
    <s v="New York"/>
    <s v="Albany"/>
    <n v="248"/>
  </r>
  <r>
    <x v="232"/>
    <s v="Northeast"/>
    <s v="New York"/>
    <s v="Albany"/>
    <n v="147"/>
  </r>
  <r>
    <x v="232"/>
    <s v="Northeast"/>
    <s v="New York"/>
    <s v="Albany"/>
    <n v="152"/>
  </r>
  <r>
    <x v="232"/>
    <s v="Northeast"/>
    <s v="New York"/>
    <s v="Albany"/>
    <n v="135"/>
  </r>
  <r>
    <x v="232"/>
    <s v="Northeast"/>
    <s v="New York"/>
    <s v="Albany"/>
    <n v="124"/>
  </r>
  <r>
    <x v="232"/>
    <s v="Northeast"/>
    <s v="New York"/>
    <s v="Albany"/>
    <n v="156"/>
  </r>
  <r>
    <x v="261"/>
    <s v="Northeast"/>
    <s v="New York"/>
    <s v="Albany"/>
    <n v="261"/>
  </r>
  <r>
    <x v="261"/>
    <s v="Northeast"/>
    <s v="New York"/>
    <s v="Albany"/>
    <n v="161"/>
  </r>
  <r>
    <x v="261"/>
    <s v="Northeast"/>
    <s v="New York"/>
    <s v="Albany"/>
    <n v="160"/>
  </r>
  <r>
    <x v="261"/>
    <s v="Northeast"/>
    <s v="New York"/>
    <s v="Albany"/>
    <n v="130"/>
  </r>
  <r>
    <x v="261"/>
    <s v="Northeast"/>
    <s v="New York"/>
    <s v="Albany"/>
    <n v="137"/>
  </r>
  <r>
    <x v="261"/>
    <s v="Northeast"/>
    <s v="New York"/>
    <s v="Albany"/>
    <n v="169"/>
  </r>
  <r>
    <x v="294"/>
    <s v="Northeast"/>
    <s v="New York"/>
    <s v="Albany"/>
    <n v="263"/>
  </r>
  <r>
    <x v="294"/>
    <s v="Northeast"/>
    <s v="New York"/>
    <s v="Albany"/>
    <n v="175"/>
  </r>
  <r>
    <x v="294"/>
    <s v="Northeast"/>
    <s v="New York"/>
    <s v="Albany"/>
    <n v="150"/>
  </r>
  <r>
    <x v="294"/>
    <s v="Northeast"/>
    <s v="New York"/>
    <s v="Albany"/>
    <n v="144"/>
  </r>
  <r>
    <x v="294"/>
    <s v="Northeast"/>
    <s v="New York"/>
    <s v="Albany"/>
    <n v="150"/>
  </r>
  <r>
    <x v="294"/>
    <s v="Northeast"/>
    <s v="New York"/>
    <s v="Albany"/>
    <n v="181"/>
  </r>
  <r>
    <x v="322"/>
    <s v="Northeast"/>
    <s v="New York"/>
    <s v="Albany"/>
    <n v="247"/>
  </r>
  <r>
    <x v="322"/>
    <s v="Northeast"/>
    <s v="New York"/>
    <s v="Albany"/>
    <n v="196"/>
  </r>
  <r>
    <x v="322"/>
    <s v="Northeast"/>
    <s v="New York"/>
    <s v="Albany"/>
    <n v="169"/>
  </r>
  <r>
    <x v="322"/>
    <s v="Northeast"/>
    <s v="New York"/>
    <s v="Albany"/>
    <n v="150"/>
  </r>
  <r>
    <x v="322"/>
    <s v="Northeast"/>
    <s v="New York"/>
    <s v="Albany"/>
    <n v="168"/>
  </r>
  <r>
    <x v="322"/>
    <s v="Northeast"/>
    <s v="New York"/>
    <s v="Albany"/>
    <n v="194"/>
  </r>
  <r>
    <x v="354"/>
    <s v="Northeast"/>
    <s v="New York"/>
    <s v="Albany"/>
    <n v="250"/>
  </r>
  <r>
    <x v="354"/>
    <s v="Northeast"/>
    <s v="New York"/>
    <s v="Albany"/>
    <n v="210"/>
  </r>
  <r>
    <x v="354"/>
    <s v="Northeast"/>
    <s v="New York"/>
    <s v="Albany"/>
    <n v="188"/>
  </r>
  <r>
    <x v="354"/>
    <s v="Northeast"/>
    <s v="New York"/>
    <s v="Albany"/>
    <n v="150"/>
  </r>
  <r>
    <x v="354"/>
    <s v="Northeast"/>
    <s v="New York"/>
    <s v="Albany"/>
    <n v="149"/>
  </r>
  <r>
    <x v="354"/>
    <s v="Northeast"/>
    <s v="New York"/>
    <s v="Albany"/>
    <n v="218"/>
  </r>
  <r>
    <x v="384"/>
    <s v="Northeast"/>
    <s v="New York"/>
    <s v="Albany"/>
    <n v="238"/>
  </r>
  <r>
    <x v="384"/>
    <s v="Northeast"/>
    <s v="New York"/>
    <s v="Albany"/>
    <n v="163"/>
  </r>
  <r>
    <x v="384"/>
    <s v="Northeast"/>
    <s v="New York"/>
    <s v="Albany"/>
    <n v="138"/>
  </r>
  <r>
    <x v="384"/>
    <s v="Northeast"/>
    <s v="New York"/>
    <s v="Albany"/>
    <n v="137"/>
  </r>
  <r>
    <x v="384"/>
    <s v="Northeast"/>
    <s v="New York"/>
    <s v="Albany"/>
    <n v="131"/>
  </r>
  <r>
    <x v="384"/>
    <s v="Northeast"/>
    <s v="New York"/>
    <s v="Albany"/>
    <n v="156"/>
  </r>
  <r>
    <x v="416"/>
    <s v="Northeast"/>
    <s v="New York"/>
    <s v="Albany"/>
    <n v="208"/>
  </r>
  <r>
    <x v="416"/>
    <s v="Northeast"/>
    <s v="New York"/>
    <s v="Albany"/>
    <n v="156"/>
  </r>
  <r>
    <x v="416"/>
    <s v="Northeast"/>
    <s v="New York"/>
    <s v="Albany"/>
    <n v="137"/>
  </r>
  <r>
    <x v="416"/>
    <s v="Northeast"/>
    <s v="New York"/>
    <s v="Albany"/>
    <n v="135"/>
  </r>
  <r>
    <x v="416"/>
    <s v="Northeast"/>
    <s v="New York"/>
    <s v="Albany"/>
    <n v="150"/>
  </r>
  <r>
    <x v="416"/>
    <s v="Northeast"/>
    <s v="New York"/>
    <s v="Albany"/>
    <n v="156"/>
  </r>
  <r>
    <x v="446"/>
    <s v="Northeast"/>
    <s v="New York"/>
    <s v="Albany"/>
    <n v="217"/>
  </r>
  <r>
    <x v="446"/>
    <s v="Northeast"/>
    <s v="New York"/>
    <s v="Albany"/>
    <n v="162"/>
  </r>
  <r>
    <x v="446"/>
    <s v="Northeast"/>
    <s v="New York"/>
    <s v="Albany"/>
    <n v="147"/>
  </r>
  <r>
    <x v="446"/>
    <s v="Northeast"/>
    <s v="New York"/>
    <s v="Albany"/>
    <n v="144"/>
  </r>
  <r>
    <x v="446"/>
    <s v="Northeast"/>
    <s v="New York"/>
    <s v="Albany"/>
    <n v="154"/>
  </r>
  <r>
    <x v="446"/>
    <s v="Northeast"/>
    <s v="New York"/>
    <s v="Albany"/>
    <n v="176"/>
  </r>
  <r>
    <x v="475"/>
    <s v="Northeast"/>
    <s v="New York"/>
    <s v="Albany"/>
    <n v="245"/>
  </r>
  <r>
    <x v="475"/>
    <s v="Northeast"/>
    <s v="New York"/>
    <s v="Albany"/>
    <n v="169"/>
  </r>
  <r>
    <x v="475"/>
    <s v="Northeast"/>
    <s v="New York"/>
    <s v="Albany"/>
    <n v="163"/>
  </r>
  <r>
    <x v="475"/>
    <s v="Northeast"/>
    <s v="New York"/>
    <s v="Albany"/>
    <n v="155"/>
  </r>
  <r>
    <x v="475"/>
    <s v="Northeast"/>
    <s v="New York"/>
    <s v="Albany"/>
    <n v="155"/>
  </r>
  <r>
    <x v="475"/>
    <s v="Northeast"/>
    <s v="New York"/>
    <s v="Albany"/>
    <n v="182"/>
  </r>
  <r>
    <x v="178"/>
    <s v="Northeast"/>
    <s v="New York"/>
    <s v="Albany"/>
    <n v="216"/>
  </r>
  <r>
    <x v="178"/>
    <s v="Northeast"/>
    <s v="New York"/>
    <s v="Albany"/>
    <n v="156"/>
  </r>
  <r>
    <x v="178"/>
    <s v="Northeast"/>
    <s v="New York"/>
    <s v="Albany"/>
    <n v="168"/>
  </r>
  <r>
    <x v="178"/>
    <s v="Northeast"/>
    <s v="New York"/>
    <s v="Albany"/>
    <n v="131"/>
  </r>
  <r>
    <x v="178"/>
    <s v="Northeast"/>
    <s v="New York"/>
    <s v="Albany"/>
    <n v="145"/>
  </r>
  <r>
    <x v="178"/>
    <s v="Northeast"/>
    <s v="New York"/>
    <s v="Albany"/>
    <n v="156"/>
  </r>
  <r>
    <x v="207"/>
    <s v="Northeast"/>
    <s v="New York"/>
    <s v="Albany"/>
    <n v="238"/>
  </r>
  <r>
    <x v="207"/>
    <s v="Northeast"/>
    <s v="New York"/>
    <s v="Albany"/>
    <n v="145"/>
  </r>
  <r>
    <x v="207"/>
    <s v="Northeast"/>
    <s v="New York"/>
    <s v="Albany"/>
    <n v="143"/>
  </r>
  <r>
    <x v="207"/>
    <s v="West"/>
    <s v="Wyoming"/>
    <s v="Cheyenne"/>
    <n v="123"/>
  </r>
  <r>
    <x v="207"/>
    <s v="West"/>
    <s v="Wyoming"/>
    <s v="Cheyenne"/>
    <n v="145"/>
  </r>
  <r>
    <x v="207"/>
    <s v="West"/>
    <s v="Wyoming"/>
    <s v="Cheyenne"/>
    <n v="174"/>
  </r>
  <r>
    <x v="215"/>
    <s v="West"/>
    <s v="Wyoming"/>
    <s v="Cheyenne"/>
    <n v="246"/>
  </r>
  <r>
    <x v="215"/>
    <s v="West"/>
    <s v="Wyoming"/>
    <s v="Cheyenne"/>
    <n v="131"/>
  </r>
  <r>
    <x v="215"/>
    <s v="West"/>
    <s v="Wyoming"/>
    <s v="Cheyenne"/>
    <n v="149"/>
  </r>
  <r>
    <x v="215"/>
    <s v="West"/>
    <s v="Wyoming"/>
    <s v="Cheyenne"/>
    <n v="112"/>
  </r>
  <r>
    <x v="215"/>
    <s v="West"/>
    <s v="Wyoming"/>
    <s v="Cheyenne"/>
    <n v="126"/>
  </r>
  <r>
    <x v="215"/>
    <s v="West"/>
    <s v="Wyoming"/>
    <s v="Cheyenne"/>
    <n v="165"/>
  </r>
  <r>
    <x v="234"/>
    <s v="West"/>
    <s v="Wyoming"/>
    <s v="Cheyenne"/>
    <n v="208"/>
  </r>
  <r>
    <x v="234"/>
    <s v="West"/>
    <s v="Wyoming"/>
    <s v="Cheyenne"/>
    <n v="140"/>
  </r>
  <r>
    <x v="234"/>
    <s v="West"/>
    <s v="Wyoming"/>
    <s v="Cheyenne"/>
    <n v="145"/>
  </r>
  <r>
    <x v="234"/>
    <s v="West"/>
    <s v="Wyoming"/>
    <s v="Cheyenne"/>
    <n v="119"/>
  </r>
  <r>
    <x v="234"/>
    <s v="West"/>
    <s v="Wyoming"/>
    <s v="Cheyenne"/>
    <n v="106"/>
  </r>
  <r>
    <x v="234"/>
    <s v="West"/>
    <s v="Wyoming"/>
    <s v="Cheyenne"/>
    <n v="149"/>
  </r>
  <r>
    <x v="263"/>
    <s v="West"/>
    <s v="Wyoming"/>
    <s v="Cheyenne"/>
    <n v="246"/>
  </r>
  <r>
    <x v="263"/>
    <s v="West"/>
    <s v="Wyoming"/>
    <s v="Cheyenne"/>
    <n v="152"/>
  </r>
  <r>
    <x v="263"/>
    <s v="West"/>
    <s v="Wyoming"/>
    <s v="Cheyenne"/>
    <n v="145"/>
  </r>
  <r>
    <x v="263"/>
    <s v="West"/>
    <s v="Wyoming"/>
    <s v="Cheyenne"/>
    <n v="131"/>
  </r>
  <r>
    <x v="263"/>
    <s v="West"/>
    <s v="Wyoming"/>
    <s v="Cheyenne"/>
    <n v="133"/>
  </r>
  <r>
    <x v="263"/>
    <s v="West"/>
    <s v="Wyoming"/>
    <s v="Cheyenne"/>
    <n v="156"/>
  </r>
  <r>
    <x v="296"/>
    <s v="West"/>
    <s v="Wyoming"/>
    <s v="Cheyenne"/>
    <n v="247"/>
  </r>
  <r>
    <x v="296"/>
    <s v="West"/>
    <s v="Wyoming"/>
    <s v="Cheyenne"/>
    <n v="168"/>
  </r>
  <r>
    <x v="296"/>
    <s v="West"/>
    <s v="Wyoming"/>
    <s v="Cheyenne"/>
    <n v="131"/>
  </r>
  <r>
    <x v="296"/>
    <s v="West"/>
    <s v="Wyoming"/>
    <s v="Cheyenne"/>
    <n v="140"/>
  </r>
  <r>
    <x v="296"/>
    <s v="West"/>
    <s v="Wyoming"/>
    <s v="Cheyenne"/>
    <n v="135"/>
  </r>
  <r>
    <x v="296"/>
    <s v="West"/>
    <s v="Wyoming"/>
    <s v="Cheyenne"/>
    <n v="163"/>
  </r>
  <r>
    <x v="324"/>
    <s v="West"/>
    <s v="Wyoming"/>
    <s v="Cheyenne"/>
    <n v="228"/>
  </r>
  <r>
    <x v="324"/>
    <s v="West"/>
    <s v="Wyoming"/>
    <s v="Cheyenne"/>
    <n v="163"/>
  </r>
  <r>
    <x v="324"/>
    <s v="West"/>
    <s v="Wyoming"/>
    <s v="Cheyenne"/>
    <n v="149"/>
  </r>
  <r>
    <x v="324"/>
    <s v="West"/>
    <s v="Wyoming"/>
    <s v="Cheyenne"/>
    <n v="150"/>
  </r>
  <r>
    <x v="324"/>
    <s v="West"/>
    <s v="Wyoming"/>
    <s v="Cheyenne"/>
    <n v="137"/>
  </r>
  <r>
    <x v="324"/>
    <s v="West"/>
    <s v="Wyoming"/>
    <s v="Cheyenne"/>
    <n v="196"/>
  </r>
  <r>
    <x v="356"/>
    <s v="West"/>
    <s v="Wyoming"/>
    <s v="Cheyenne"/>
    <n v="255"/>
  </r>
  <r>
    <x v="356"/>
    <s v="West"/>
    <s v="Wyoming"/>
    <s v="Cheyenne"/>
    <n v="163"/>
  </r>
  <r>
    <x v="356"/>
    <s v="West"/>
    <s v="Wyoming"/>
    <s v="Cheyenne"/>
    <n v="143"/>
  </r>
  <r>
    <x v="356"/>
    <s v="West"/>
    <s v="Wyoming"/>
    <s v="Cheyenne"/>
    <n v="147"/>
  </r>
  <r>
    <x v="356"/>
    <s v="West"/>
    <s v="Wyoming"/>
    <s v="Cheyenne"/>
    <n v="140"/>
  </r>
  <r>
    <x v="356"/>
    <s v="West"/>
    <s v="Wyoming"/>
    <s v="Cheyenne"/>
    <n v="196"/>
  </r>
  <r>
    <x v="386"/>
    <s v="West"/>
    <s v="Wyoming"/>
    <s v="Cheyenne"/>
    <n v="208"/>
  </r>
  <r>
    <x v="386"/>
    <s v="West"/>
    <s v="Wyoming"/>
    <s v="Cheyenne"/>
    <n v="150"/>
  </r>
  <r>
    <x v="386"/>
    <s v="West"/>
    <s v="Wyoming"/>
    <s v="Cheyenne"/>
    <n v="137"/>
  </r>
  <r>
    <x v="386"/>
    <s v="West"/>
    <s v="Wyoming"/>
    <s v="Cheyenne"/>
    <n v="135"/>
  </r>
  <r>
    <x v="386"/>
    <s v="West"/>
    <s v="Wyoming"/>
    <s v="Cheyenne"/>
    <n v="125"/>
  </r>
  <r>
    <x v="386"/>
    <s v="West"/>
    <s v="Wyoming"/>
    <s v="Cheyenne"/>
    <n v="174"/>
  </r>
  <r>
    <x v="418"/>
    <s v="West"/>
    <s v="Wyoming"/>
    <s v="Cheyenne"/>
    <n v="202"/>
  </r>
  <r>
    <x v="418"/>
    <s v="West"/>
    <s v="Wyoming"/>
    <s v="Cheyenne"/>
    <n v="174"/>
  </r>
  <r>
    <x v="418"/>
    <s v="West"/>
    <s v="Wyoming"/>
    <s v="Cheyenne"/>
    <n v="125"/>
  </r>
  <r>
    <x v="418"/>
    <s v="West"/>
    <s v="Wyoming"/>
    <s v="Cheyenne"/>
    <n v="119"/>
  </r>
  <r>
    <x v="418"/>
    <s v="West"/>
    <s v="Wyoming"/>
    <s v="Cheyenne"/>
    <n v="128"/>
  </r>
  <r>
    <x v="418"/>
    <s v="West"/>
    <s v="Wyoming"/>
    <s v="Cheyenne"/>
    <n v="150"/>
  </r>
  <r>
    <x v="448"/>
    <s v="West"/>
    <s v="Wyoming"/>
    <s v="Cheyenne"/>
    <n v="218"/>
  </r>
  <r>
    <x v="448"/>
    <s v="West"/>
    <s v="Wyoming"/>
    <s v="Cheyenne"/>
    <n v="167"/>
  </r>
  <r>
    <x v="448"/>
    <s v="West"/>
    <s v="Wyoming"/>
    <s v="Cheyenne"/>
    <n v="146"/>
  </r>
  <r>
    <x v="448"/>
    <s v="West"/>
    <s v="Wyoming"/>
    <s v="Cheyenne"/>
    <n v="135"/>
  </r>
  <r>
    <x v="448"/>
    <s v="West"/>
    <s v="Wyoming"/>
    <s v="Cheyenne"/>
    <n v="143"/>
  </r>
  <r>
    <x v="448"/>
    <s v="West"/>
    <s v="Wyoming"/>
    <s v="Cheyenne"/>
    <n v="161"/>
  </r>
  <r>
    <x v="477"/>
    <s v="West"/>
    <s v="Wyoming"/>
    <s v="Cheyenne"/>
    <n v="224"/>
  </r>
  <r>
    <x v="477"/>
    <s v="West"/>
    <s v="Wyoming"/>
    <s v="Cheyenne"/>
    <n v="168"/>
  </r>
  <r>
    <x v="477"/>
    <s v="West"/>
    <s v="Wyoming"/>
    <s v="Cheyenne"/>
    <n v="165"/>
  </r>
  <r>
    <x v="477"/>
    <s v="West"/>
    <s v="Wyoming"/>
    <s v="Cheyenne"/>
    <n v="135"/>
  </r>
  <r>
    <x v="477"/>
    <s v="West"/>
    <s v="Wyoming"/>
    <s v="Cheyenne"/>
    <n v="145"/>
  </r>
  <r>
    <x v="477"/>
    <s v="West"/>
    <s v="Wyoming"/>
    <s v="Cheyenne"/>
    <n v="174"/>
  </r>
  <r>
    <x v="188"/>
    <s v="West"/>
    <s v="Wyoming"/>
    <s v="Cheyenne"/>
    <n v="91"/>
  </r>
  <r>
    <x v="188"/>
    <s v="West"/>
    <s v="Wyoming"/>
    <s v="Cheyenne"/>
    <n v="105"/>
  </r>
  <r>
    <x v="188"/>
    <s v="West"/>
    <s v="Wyoming"/>
    <s v="Cheyenne"/>
    <n v="91"/>
  </r>
  <r>
    <x v="188"/>
    <s v="West"/>
    <s v="Wyoming"/>
    <s v="Cheyenne"/>
    <n v="54"/>
  </r>
  <r>
    <x v="188"/>
    <s v="West"/>
    <s v="Wyoming"/>
    <s v="Cheyenne"/>
    <n v="45"/>
  </r>
  <r>
    <x v="188"/>
    <s v="West"/>
    <s v="Wyoming"/>
    <s v="Cheyenne"/>
    <n v="116"/>
  </r>
  <r>
    <x v="698"/>
    <s v="West"/>
    <s v="Wyoming"/>
    <s v="Cheyenne"/>
    <n v="113"/>
  </r>
  <r>
    <x v="698"/>
    <s v="West"/>
    <s v="Wyoming"/>
    <s v="Cheyenne"/>
    <n v="105"/>
  </r>
  <r>
    <x v="698"/>
    <s v="West"/>
    <s v="Wyoming"/>
    <s v="Cheyenne"/>
    <n v="88"/>
  </r>
  <r>
    <x v="698"/>
    <s v="Southeast"/>
    <s v="Virginia"/>
    <s v="Richmond"/>
    <n v="58"/>
  </r>
  <r>
    <x v="698"/>
    <s v="Southeast"/>
    <s v="Virginia"/>
    <s v="Richmond"/>
    <n v="38"/>
  </r>
  <r>
    <x v="698"/>
    <s v="Southeast"/>
    <s v="Virginia"/>
    <s v="Richmond"/>
    <n v="81"/>
  </r>
  <r>
    <x v="228"/>
    <s v="Southeast"/>
    <s v="Virginia"/>
    <s v="Richmond"/>
    <n v="143"/>
  </r>
  <r>
    <x v="228"/>
    <s v="Southeast"/>
    <s v="Virginia"/>
    <s v="Richmond"/>
    <n v="85"/>
  </r>
  <r>
    <x v="228"/>
    <s v="Southeast"/>
    <s v="Virginia"/>
    <s v="Richmond"/>
    <n v="91"/>
  </r>
  <r>
    <x v="228"/>
    <s v="Southeast"/>
    <s v="Virginia"/>
    <s v="Richmond"/>
    <n v="65"/>
  </r>
  <r>
    <x v="228"/>
    <s v="Southeast"/>
    <s v="Virginia"/>
    <s v="Richmond"/>
    <n v="30"/>
  </r>
  <r>
    <x v="228"/>
    <s v="Southeast"/>
    <s v="Virginia"/>
    <s v="Richmond"/>
    <n v="78"/>
  </r>
  <r>
    <x v="247"/>
    <s v="Southeast"/>
    <s v="Virginia"/>
    <s v="Richmond"/>
    <n v="124"/>
  </r>
  <r>
    <x v="247"/>
    <s v="Southeast"/>
    <s v="Virginia"/>
    <s v="Richmond"/>
    <n v="69"/>
  </r>
  <r>
    <x v="247"/>
    <s v="Southeast"/>
    <s v="Virginia"/>
    <s v="Richmond"/>
    <n v="85"/>
  </r>
  <r>
    <x v="247"/>
    <s v="Southeast"/>
    <s v="Virginia"/>
    <s v="Richmond"/>
    <n v="56"/>
  </r>
  <r>
    <x v="247"/>
    <s v="Southeast"/>
    <s v="Virginia"/>
    <s v="Richmond"/>
    <n v="35"/>
  </r>
  <r>
    <x v="247"/>
    <s v="Southeast"/>
    <s v="Virginia"/>
    <s v="Richmond"/>
    <n v="78"/>
  </r>
  <r>
    <x v="278"/>
    <s v="Southeast"/>
    <s v="Virginia"/>
    <s v="Richmond"/>
    <n v="125"/>
  </r>
  <r>
    <x v="278"/>
    <s v="Southeast"/>
    <s v="Virginia"/>
    <s v="Richmond"/>
    <n v="98"/>
  </r>
  <r>
    <x v="278"/>
    <s v="Southeast"/>
    <s v="Virginia"/>
    <s v="Richmond"/>
    <n v="88"/>
  </r>
  <r>
    <x v="278"/>
    <s v="Southeast"/>
    <s v="Virginia"/>
    <s v="Richmond"/>
    <n v="69"/>
  </r>
  <r>
    <x v="278"/>
    <s v="Southeast"/>
    <s v="Virginia"/>
    <s v="Richmond"/>
    <n v="49"/>
  </r>
  <r>
    <x v="278"/>
    <s v="Southeast"/>
    <s v="Virginia"/>
    <s v="Richmond"/>
    <n v="152"/>
  </r>
  <r>
    <x v="308"/>
    <s v="Southeast"/>
    <s v="Virginia"/>
    <s v="Richmond"/>
    <n v="233"/>
  </r>
  <r>
    <x v="308"/>
    <s v="Southeast"/>
    <s v="Virginia"/>
    <s v="Richmond"/>
    <n v="176"/>
  </r>
  <r>
    <x v="308"/>
    <s v="Southeast"/>
    <s v="Virginia"/>
    <s v="Richmond"/>
    <n v="195"/>
  </r>
  <r>
    <x v="308"/>
    <s v="Southeast"/>
    <s v="Virginia"/>
    <s v="Richmond"/>
    <n v="142"/>
  </r>
  <r>
    <x v="308"/>
    <s v="Southeast"/>
    <s v="Virginia"/>
    <s v="Richmond"/>
    <n v="104"/>
  </r>
  <r>
    <x v="308"/>
    <s v="Southeast"/>
    <s v="Virginia"/>
    <s v="Richmond"/>
    <n v="182"/>
  </r>
  <r>
    <x v="337"/>
    <s v="Southeast"/>
    <s v="Virginia"/>
    <s v="Richmond"/>
    <n v="255"/>
  </r>
  <r>
    <x v="337"/>
    <s v="Southeast"/>
    <s v="Virginia"/>
    <s v="Richmond"/>
    <n v="203"/>
  </r>
  <r>
    <x v="337"/>
    <s v="Southeast"/>
    <s v="Virginia"/>
    <s v="Richmond"/>
    <n v="182"/>
  </r>
  <r>
    <x v="337"/>
    <s v="Southeast"/>
    <s v="Virginia"/>
    <s v="Richmond"/>
    <n v="149"/>
  </r>
  <r>
    <x v="337"/>
    <s v="Southeast"/>
    <s v="Virginia"/>
    <s v="Richmond"/>
    <n v="162"/>
  </r>
  <r>
    <x v="337"/>
    <s v="Southeast"/>
    <s v="Virginia"/>
    <s v="Richmond"/>
    <n v="180"/>
  </r>
  <r>
    <x v="369"/>
    <s v="Southeast"/>
    <s v="Virginia"/>
    <s v="Richmond"/>
    <n v="240"/>
  </r>
  <r>
    <x v="369"/>
    <s v="Southeast"/>
    <s v="Virginia"/>
    <s v="Richmond"/>
    <n v="202"/>
  </r>
  <r>
    <x v="369"/>
    <s v="Southeast"/>
    <s v="Virginia"/>
    <s v="Richmond"/>
    <n v="189"/>
  </r>
  <r>
    <x v="369"/>
    <s v="Southeast"/>
    <s v="Virginia"/>
    <s v="Richmond"/>
    <n v="111"/>
  </r>
  <r>
    <x v="369"/>
    <s v="Southeast"/>
    <s v="Virginia"/>
    <s v="Richmond"/>
    <n v="106"/>
  </r>
  <r>
    <x v="369"/>
    <s v="Southeast"/>
    <s v="Virginia"/>
    <s v="Richmond"/>
    <n v="75"/>
  </r>
  <r>
    <x v="401"/>
    <s v="Southeast"/>
    <s v="Virginia"/>
    <s v="Richmond"/>
    <n v="113"/>
  </r>
  <r>
    <x v="401"/>
    <s v="Southeast"/>
    <s v="Virginia"/>
    <s v="Richmond"/>
    <n v="113"/>
  </r>
  <r>
    <x v="401"/>
    <s v="Southeast"/>
    <s v="Virginia"/>
    <s v="Richmond"/>
    <n v="65"/>
  </r>
  <r>
    <x v="401"/>
    <s v="Southeast"/>
    <s v="Virginia"/>
    <s v="Richmond"/>
    <n v="54"/>
  </r>
  <r>
    <x v="401"/>
    <s v="Southeast"/>
    <s v="Virginia"/>
    <s v="Richmond"/>
    <n v="56"/>
  </r>
  <r>
    <x v="401"/>
    <s v="Southeast"/>
    <s v="Virginia"/>
    <s v="Richmond"/>
    <n v="70"/>
  </r>
  <r>
    <x v="430"/>
    <s v="Southeast"/>
    <s v="Virginia"/>
    <s v="Richmond"/>
    <n v="102"/>
  </r>
  <r>
    <x v="430"/>
    <s v="Southeast"/>
    <s v="Virginia"/>
    <s v="Richmond"/>
    <n v="142"/>
  </r>
  <r>
    <x v="430"/>
    <s v="Southeast"/>
    <s v="Virginia"/>
    <s v="Richmond"/>
    <n v="95"/>
  </r>
  <r>
    <x v="430"/>
    <s v="Southeast"/>
    <s v="Virginia"/>
    <s v="Richmond"/>
    <n v="98"/>
  </r>
  <r>
    <x v="430"/>
    <s v="Southeast"/>
    <s v="Virginia"/>
    <s v="Richmond"/>
    <n v="87"/>
  </r>
  <r>
    <x v="430"/>
    <s v="Southeast"/>
    <s v="Virginia"/>
    <s v="Richmond"/>
    <n v="102"/>
  </r>
  <r>
    <x v="461"/>
    <s v="Southeast"/>
    <s v="Virginia"/>
    <s v="Richmond"/>
    <n v="155"/>
  </r>
  <r>
    <x v="461"/>
    <s v="Southeast"/>
    <s v="Virginia"/>
    <s v="Richmond"/>
    <n v="169"/>
  </r>
  <r>
    <x v="461"/>
    <s v="Southeast"/>
    <s v="Virginia"/>
    <s v="Richmond"/>
    <n v="138"/>
  </r>
  <r>
    <x v="461"/>
    <s v="Southeast"/>
    <s v="Virginia"/>
    <s v="Richmond"/>
    <n v="113"/>
  </r>
  <r>
    <x v="461"/>
    <s v="Southeast"/>
    <s v="Virginia"/>
    <s v="Richmond"/>
    <n v="111"/>
  </r>
  <r>
    <x v="461"/>
    <s v="Southeast"/>
    <s v="Virginia"/>
    <s v="Richmond"/>
    <n v="149"/>
  </r>
  <r>
    <x v="490"/>
    <s v="Southeast"/>
    <s v="Virginia"/>
    <s v="Richmond"/>
    <n v="225"/>
  </r>
  <r>
    <x v="490"/>
    <s v="Southeast"/>
    <s v="Virginia"/>
    <s v="Richmond"/>
    <n v="225"/>
  </r>
  <r>
    <x v="490"/>
    <s v="Southeast"/>
    <s v="Virginia"/>
    <s v="Richmond"/>
    <n v="154"/>
  </r>
  <r>
    <x v="490"/>
    <s v="Southeast"/>
    <s v="Virginia"/>
    <s v="Richmond"/>
    <n v="160"/>
  </r>
  <r>
    <x v="490"/>
    <s v="Southeast"/>
    <s v="Virginia"/>
    <s v="Richmond"/>
    <n v="133"/>
  </r>
  <r>
    <x v="490"/>
    <s v="Southeast"/>
    <s v="Virginia"/>
    <s v="Richmond"/>
    <n v="150"/>
  </r>
  <r>
    <x v="183"/>
    <s v="Southeast"/>
    <s v="Virginia"/>
    <s v="Richmond"/>
    <n v="203"/>
  </r>
  <r>
    <x v="183"/>
    <s v="Southeast"/>
    <s v="Virginia"/>
    <s v="Richmond"/>
    <n v="154"/>
  </r>
  <r>
    <x v="183"/>
    <s v="Southeast"/>
    <s v="Virginia"/>
    <s v="Richmond"/>
    <n v="149"/>
  </r>
  <r>
    <x v="183"/>
    <s v="Southeast"/>
    <s v="Virginia"/>
    <s v="Richmond"/>
    <n v="116"/>
  </r>
  <r>
    <x v="183"/>
    <s v="Southeast"/>
    <s v="Virginia"/>
    <s v="Richmond"/>
    <n v="122"/>
  </r>
  <r>
    <x v="183"/>
    <s v="Southeast"/>
    <s v="Virginia"/>
    <s v="Richmond"/>
    <n v="138"/>
  </r>
  <r>
    <x v="212"/>
    <s v="Southeast"/>
    <s v="Virginia"/>
    <s v="Richmond"/>
    <n v="200"/>
  </r>
  <r>
    <x v="212"/>
    <s v="Southeast"/>
    <s v="Virginia"/>
    <s v="Richmond"/>
    <n v="117"/>
  </r>
  <r>
    <x v="212"/>
    <s v="Southeast"/>
    <s v="Virginia"/>
    <s v="Richmond"/>
    <n v="150"/>
  </r>
  <r>
    <x v="212"/>
    <s v="Midwest"/>
    <s v="Michigan"/>
    <s v="Detroit"/>
    <n v="109"/>
  </r>
  <r>
    <x v="212"/>
    <s v="Midwest"/>
    <s v="Michigan"/>
    <s v="Detroit"/>
    <n v="126"/>
  </r>
  <r>
    <x v="212"/>
    <s v="Midwest"/>
    <s v="Michigan"/>
    <s v="Detroit"/>
    <n v="138"/>
  </r>
  <r>
    <x v="220"/>
    <s v="Midwest"/>
    <s v="Michigan"/>
    <s v="Detroit"/>
    <n v="216"/>
  </r>
  <r>
    <x v="220"/>
    <s v="Midwest"/>
    <s v="Michigan"/>
    <s v="Detroit"/>
    <n v="126"/>
  </r>
  <r>
    <x v="220"/>
    <s v="Midwest"/>
    <s v="Michigan"/>
    <s v="Detroit"/>
    <n v="124"/>
  </r>
  <r>
    <x v="220"/>
    <s v="Midwest"/>
    <s v="Michigan"/>
    <s v="Detroit"/>
    <n v="91"/>
  </r>
  <r>
    <x v="220"/>
    <s v="Midwest"/>
    <s v="Michigan"/>
    <s v="Detroit"/>
    <n v="94"/>
  </r>
  <r>
    <x v="220"/>
    <s v="Midwest"/>
    <s v="Michigan"/>
    <s v="Detroit"/>
    <n v="143"/>
  </r>
  <r>
    <x v="239"/>
    <s v="Midwest"/>
    <s v="Michigan"/>
    <s v="Detroit"/>
    <n v="181"/>
  </r>
  <r>
    <x v="239"/>
    <s v="Midwest"/>
    <s v="Michigan"/>
    <s v="Detroit"/>
    <n v="111"/>
  </r>
  <r>
    <x v="239"/>
    <s v="Midwest"/>
    <s v="Michigan"/>
    <s v="Detroit"/>
    <n v="135"/>
  </r>
  <r>
    <x v="239"/>
    <s v="Midwest"/>
    <s v="Michigan"/>
    <s v="Detroit"/>
    <n v="109"/>
  </r>
  <r>
    <x v="239"/>
    <s v="Midwest"/>
    <s v="Michigan"/>
    <s v="Detroit"/>
    <n v="120"/>
  </r>
  <r>
    <x v="239"/>
    <s v="Midwest"/>
    <s v="Michigan"/>
    <s v="Detroit"/>
    <n v="152"/>
  </r>
  <r>
    <x v="268"/>
    <s v="Midwest"/>
    <s v="Michigan"/>
    <s v="Detroit"/>
    <n v="207"/>
  </r>
  <r>
    <x v="268"/>
    <s v="Midwest"/>
    <s v="Michigan"/>
    <s v="Detroit"/>
    <n v="150"/>
  </r>
  <r>
    <x v="268"/>
    <s v="Midwest"/>
    <s v="Michigan"/>
    <s v="Detroit"/>
    <n v="133"/>
  </r>
  <r>
    <x v="268"/>
    <s v="Midwest"/>
    <s v="Michigan"/>
    <s v="Detroit"/>
    <n v="126"/>
  </r>
  <r>
    <x v="268"/>
    <s v="Midwest"/>
    <s v="Michigan"/>
    <s v="Detroit"/>
    <n v="124"/>
  </r>
  <r>
    <x v="268"/>
    <s v="Midwest"/>
    <s v="Michigan"/>
    <s v="Detroit"/>
    <n v="150"/>
  </r>
  <r>
    <x v="301"/>
    <s v="Midwest"/>
    <s v="Michigan"/>
    <s v="Detroit"/>
    <n v="206"/>
  </r>
  <r>
    <x v="301"/>
    <s v="Midwest"/>
    <s v="Michigan"/>
    <s v="Detroit"/>
    <n v="167"/>
  </r>
  <r>
    <x v="301"/>
    <s v="Midwest"/>
    <s v="Michigan"/>
    <s v="Detroit"/>
    <n v="138"/>
  </r>
  <r>
    <x v="301"/>
    <s v="Midwest"/>
    <s v="Michigan"/>
    <s v="Detroit"/>
    <n v="158"/>
  </r>
  <r>
    <x v="301"/>
    <s v="Midwest"/>
    <s v="Michigan"/>
    <s v="Detroit"/>
    <n v="152"/>
  </r>
  <r>
    <x v="301"/>
    <s v="Midwest"/>
    <s v="Michigan"/>
    <s v="Detroit"/>
    <n v="169"/>
  </r>
  <r>
    <x v="329"/>
    <s v="Midwest"/>
    <s v="Michigan"/>
    <s v="Detroit"/>
    <n v="225"/>
  </r>
  <r>
    <x v="329"/>
    <s v="Midwest"/>
    <s v="Michigan"/>
    <s v="Detroit"/>
    <n v="189"/>
  </r>
  <r>
    <x v="329"/>
    <s v="Midwest"/>
    <s v="Michigan"/>
    <s v="Detroit"/>
    <n v="173"/>
  </r>
  <r>
    <x v="329"/>
    <s v="Midwest"/>
    <s v="Michigan"/>
    <s v="Detroit"/>
    <n v="158"/>
  </r>
  <r>
    <x v="329"/>
    <s v="Midwest"/>
    <s v="Michigan"/>
    <s v="Detroit"/>
    <n v="143"/>
  </r>
  <r>
    <x v="329"/>
    <s v="Midwest"/>
    <s v="Michigan"/>
    <s v="Detroit"/>
    <n v="210"/>
  </r>
  <r>
    <x v="361"/>
    <s v="Midwest"/>
    <s v="Michigan"/>
    <s v="Detroit"/>
    <n v="263"/>
  </r>
  <r>
    <x v="361"/>
    <s v="Midwest"/>
    <s v="Michigan"/>
    <s v="Detroit"/>
    <n v="195"/>
  </r>
  <r>
    <x v="361"/>
    <s v="Midwest"/>
    <s v="Michigan"/>
    <s v="Detroit"/>
    <n v="144"/>
  </r>
  <r>
    <x v="361"/>
    <s v="Midwest"/>
    <s v="Michigan"/>
    <s v="Detroit"/>
    <n v="142"/>
  </r>
  <r>
    <x v="361"/>
    <s v="Midwest"/>
    <s v="Michigan"/>
    <s v="Detroit"/>
    <n v="135"/>
  </r>
  <r>
    <x v="361"/>
    <s v="Midwest"/>
    <s v="Michigan"/>
    <s v="Detroit"/>
    <n v="176"/>
  </r>
  <r>
    <x v="391"/>
    <s v="Midwest"/>
    <s v="Michigan"/>
    <s v="Detroit"/>
    <n v="232"/>
  </r>
  <r>
    <x v="391"/>
    <s v="Midwest"/>
    <s v="Michigan"/>
    <s v="Detroit"/>
    <n v="174"/>
  </r>
  <r>
    <x v="391"/>
    <s v="Midwest"/>
    <s v="Michigan"/>
    <s v="Detroit"/>
    <n v="145"/>
  </r>
  <r>
    <x v="391"/>
    <s v="Midwest"/>
    <s v="Michigan"/>
    <s v="Detroit"/>
    <n v="119"/>
  </r>
  <r>
    <x v="391"/>
    <s v="Midwest"/>
    <s v="Michigan"/>
    <s v="Detroit"/>
    <n v="128"/>
  </r>
  <r>
    <x v="391"/>
    <s v="Midwest"/>
    <s v="Michigan"/>
    <s v="Detroit"/>
    <n v="173"/>
  </r>
  <r>
    <x v="423"/>
    <s v="Midwest"/>
    <s v="Michigan"/>
    <s v="Detroit"/>
    <n v="225"/>
  </r>
  <r>
    <x v="423"/>
    <s v="Midwest"/>
    <s v="Michigan"/>
    <s v="Detroit"/>
    <n v="167"/>
  </r>
  <r>
    <x v="423"/>
    <s v="Midwest"/>
    <s v="Michigan"/>
    <s v="Detroit"/>
    <n v="123"/>
  </r>
  <r>
    <x v="423"/>
    <s v="Midwest"/>
    <s v="Michigan"/>
    <s v="Detroit"/>
    <n v="116"/>
  </r>
  <r>
    <x v="423"/>
    <s v="Midwest"/>
    <s v="Michigan"/>
    <s v="Detroit"/>
    <n v="112"/>
  </r>
  <r>
    <x v="423"/>
    <s v="Midwest"/>
    <s v="Michigan"/>
    <s v="Detroit"/>
    <n v="137"/>
  </r>
  <r>
    <x v="453"/>
    <s v="Midwest"/>
    <s v="Michigan"/>
    <s v="Detroit"/>
    <n v="196"/>
  </r>
  <r>
    <x v="453"/>
    <s v="Midwest"/>
    <s v="Michigan"/>
    <s v="Detroit"/>
    <n v="145"/>
  </r>
  <r>
    <x v="453"/>
    <s v="Midwest"/>
    <s v="Michigan"/>
    <s v="Detroit"/>
    <n v="120"/>
  </r>
  <r>
    <x v="453"/>
    <s v="Midwest"/>
    <s v="Michigan"/>
    <s v="Detroit"/>
    <n v="138"/>
  </r>
  <r>
    <x v="453"/>
    <s v="Midwest"/>
    <s v="Michigan"/>
    <s v="Detroit"/>
    <n v="126"/>
  </r>
  <r>
    <x v="453"/>
    <s v="Midwest"/>
    <s v="Michigan"/>
    <s v="Detroit"/>
    <n v="169"/>
  </r>
  <r>
    <x v="482"/>
    <s v="Midwest"/>
    <s v="Michigan"/>
    <s v="Detroit"/>
    <n v="255"/>
  </r>
  <r>
    <x v="482"/>
    <s v="Midwest"/>
    <s v="Michigan"/>
    <s v="Detroit"/>
    <n v="176"/>
  </r>
  <r>
    <x v="482"/>
    <s v="Midwest"/>
    <s v="Michigan"/>
    <s v="Detroit"/>
    <n v="168"/>
  </r>
  <r>
    <x v="482"/>
    <s v="Midwest"/>
    <s v="Michigan"/>
    <s v="Detroit"/>
    <n v="138"/>
  </r>
  <r>
    <x v="482"/>
    <s v="Midwest"/>
    <s v="Michigan"/>
    <s v="Detroit"/>
    <n v="143"/>
  </r>
  <r>
    <x v="482"/>
    <s v="Midwest"/>
    <s v="Michigan"/>
    <s v="Detroit"/>
    <n v="163"/>
  </r>
  <r>
    <x v="182"/>
    <s v="Midwest"/>
    <s v="Michigan"/>
    <s v="Detroit"/>
    <n v="156"/>
  </r>
  <r>
    <x v="182"/>
    <s v="Midwest"/>
    <s v="Michigan"/>
    <s v="Detroit"/>
    <n v="123"/>
  </r>
  <r>
    <x v="182"/>
    <s v="Midwest"/>
    <s v="Michigan"/>
    <s v="Detroit"/>
    <n v="123"/>
  </r>
  <r>
    <x v="182"/>
    <s v="Midwest"/>
    <s v="Michigan"/>
    <s v="Detroit"/>
    <n v="77"/>
  </r>
  <r>
    <x v="182"/>
    <s v="Midwest"/>
    <s v="Michigan"/>
    <s v="Detroit"/>
    <n v="98"/>
  </r>
  <r>
    <x v="182"/>
    <s v="Midwest"/>
    <s v="Michigan"/>
    <s v="Detroit"/>
    <n v="123"/>
  </r>
  <r>
    <x v="213"/>
    <s v="Midwest"/>
    <s v="Michigan"/>
    <s v="Detroit"/>
    <n v="182"/>
  </r>
  <r>
    <x v="213"/>
    <s v="Midwest"/>
    <s v="Michigan"/>
    <s v="Detroit"/>
    <n v="94"/>
  </r>
  <r>
    <x v="213"/>
    <s v="Midwest"/>
    <s v="Michigan"/>
    <s v="Detroit"/>
    <n v="113"/>
  </r>
  <r>
    <x v="213"/>
    <s v="Midwest"/>
    <s v="Missouri"/>
    <s v="St. Louis"/>
    <n v="70"/>
  </r>
  <r>
    <x v="213"/>
    <s v="Midwest"/>
    <s v="Missouri"/>
    <s v="St. Louis"/>
    <n v="88"/>
  </r>
  <r>
    <x v="213"/>
    <s v="Midwest"/>
    <s v="Missouri"/>
    <s v="St. Louis"/>
    <n v="120"/>
  </r>
  <r>
    <x v="222"/>
    <s v="Midwest"/>
    <s v="Missouri"/>
    <s v="St. Louis"/>
    <n v="186"/>
  </r>
  <r>
    <x v="222"/>
    <s v="Midwest"/>
    <s v="Missouri"/>
    <s v="St. Louis"/>
    <n v="87"/>
  </r>
  <r>
    <x v="222"/>
    <s v="Midwest"/>
    <s v="Missouri"/>
    <s v="St. Louis"/>
    <n v="95"/>
  </r>
  <r>
    <x v="222"/>
    <s v="Midwest"/>
    <s v="Missouri"/>
    <s v="St. Louis"/>
    <n v="54"/>
  </r>
  <r>
    <x v="222"/>
    <s v="Midwest"/>
    <s v="Missouri"/>
    <s v="St. Louis"/>
    <n v="75"/>
  </r>
  <r>
    <x v="222"/>
    <s v="Midwest"/>
    <s v="Missouri"/>
    <s v="St. Louis"/>
    <n v="102"/>
  </r>
  <r>
    <x v="241"/>
    <s v="Midwest"/>
    <s v="Missouri"/>
    <s v="St. Louis"/>
    <n v="144"/>
  </r>
  <r>
    <x v="241"/>
    <s v="Midwest"/>
    <s v="Missouri"/>
    <s v="St. Louis"/>
    <n v="72"/>
  </r>
  <r>
    <x v="241"/>
    <s v="Midwest"/>
    <s v="Missouri"/>
    <s v="St. Louis"/>
    <n v="83"/>
  </r>
  <r>
    <x v="241"/>
    <s v="Midwest"/>
    <s v="Missouri"/>
    <s v="St. Louis"/>
    <n v="52"/>
  </r>
  <r>
    <x v="241"/>
    <s v="Midwest"/>
    <s v="Missouri"/>
    <s v="St. Louis"/>
    <n v="65"/>
  </r>
  <r>
    <x v="241"/>
    <s v="Midwest"/>
    <s v="Missouri"/>
    <s v="St. Louis"/>
    <n v="105"/>
  </r>
  <r>
    <x v="272"/>
    <s v="Midwest"/>
    <s v="Missouri"/>
    <s v="St. Louis"/>
    <n v="180"/>
  </r>
  <r>
    <x v="272"/>
    <s v="Midwest"/>
    <s v="Missouri"/>
    <s v="St. Louis"/>
    <n v="88"/>
  </r>
  <r>
    <x v="272"/>
    <s v="Midwest"/>
    <s v="Missouri"/>
    <s v="St. Louis"/>
    <n v="87"/>
  </r>
  <r>
    <x v="272"/>
    <s v="Midwest"/>
    <s v="Missouri"/>
    <s v="St. Louis"/>
    <n v="65"/>
  </r>
  <r>
    <x v="272"/>
    <s v="Midwest"/>
    <s v="Missouri"/>
    <s v="St. Louis"/>
    <n v="70"/>
  </r>
  <r>
    <x v="272"/>
    <s v="Midwest"/>
    <s v="Missouri"/>
    <s v="St. Louis"/>
    <n v="105"/>
  </r>
  <r>
    <x v="302"/>
    <s v="Midwest"/>
    <s v="Missouri"/>
    <s v="St. Louis"/>
    <n v="168"/>
  </r>
  <r>
    <x v="302"/>
    <s v="Midwest"/>
    <s v="Missouri"/>
    <s v="St. Louis"/>
    <n v="91"/>
  </r>
  <r>
    <x v="302"/>
    <s v="Midwest"/>
    <s v="Missouri"/>
    <s v="St. Louis"/>
    <n v="113"/>
  </r>
  <r>
    <x v="302"/>
    <s v="Midwest"/>
    <s v="Missouri"/>
    <s v="St. Louis"/>
    <n v="91"/>
  </r>
  <r>
    <x v="302"/>
    <s v="Midwest"/>
    <s v="Missouri"/>
    <s v="St. Louis"/>
    <n v="102"/>
  </r>
  <r>
    <x v="302"/>
    <s v="Midwest"/>
    <s v="Missouri"/>
    <s v="St. Louis"/>
    <n v="142"/>
  </r>
  <r>
    <x v="331"/>
    <s v="Midwest"/>
    <s v="Missouri"/>
    <s v="St. Louis"/>
    <n v="203"/>
  </r>
  <r>
    <x v="331"/>
    <s v="Midwest"/>
    <s v="Missouri"/>
    <s v="St. Louis"/>
    <n v="130"/>
  </r>
  <r>
    <x v="331"/>
    <s v="Midwest"/>
    <s v="Missouri"/>
    <s v="St. Louis"/>
    <n v="128"/>
  </r>
  <r>
    <x v="331"/>
    <s v="Midwest"/>
    <s v="Missouri"/>
    <s v="St. Louis"/>
    <n v="101"/>
  </r>
  <r>
    <x v="331"/>
    <s v="Midwest"/>
    <s v="Missouri"/>
    <s v="St. Louis"/>
    <n v="94"/>
  </r>
  <r>
    <x v="331"/>
    <s v="Midwest"/>
    <s v="Missouri"/>
    <s v="St. Louis"/>
    <n v="160"/>
  </r>
  <r>
    <x v="363"/>
    <s v="Midwest"/>
    <s v="Missouri"/>
    <s v="St. Louis"/>
    <n v="203"/>
  </r>
  <r>
    <x v="363"/>
    <s v="Midwest"/>
    <s v="Missouri"/>
    <s v="St. Louis"/>
    <n v="143"/>
  </r>
  <r>
    <x v="363"/>
    <s v="Midwest"/>
    <s v="Missouri"/>
    <s v="St. Louis"/>
    <n v="120"/>
  </r>
  <r>
    <x v="363"/>
    <s v="Midwest"/>
    <s v="Missouri"/>
    <s v="St. Louis"/>
    <n v="91"/>
  </r>
  <r>
    <x v="363"/>
    <s v="Midwest"/>
    <s v="Missouri"/>
    <s v="St. Louis"/>
    <n v="81"/>
  </r>
  <r>
    <x v="363"/>
    <s v="Midwest"/>
    <s v="Missouri"/>
    <s v="St. Louis"/>
    <n v="128"/>
  </r>
  <r>
    <x v="395"/>
    <s v="Midwest"/>
    <s v="Missouri"/>
    <s v="St. Louis"/>
    <n v="174"/>
  </r>
  <r>
    <x v="395"/>
    <s v="Midwest"/>
    <s v="Missouri"/>
    <s v="St. Louis"/>
    <n v="100"/>
  </r>
  <r>
    <x v="395"/>
    <s v="Midwest"/>
    <s v="Missouri"/>
    <s v="St. Louis"/>
    <n v="75"/>
  </r>
  <r>
    <x v="395"/>
    <s v="Midwest"/>
    <s v="Missouri"/>
    <s v="St. Louis"/>
    <n v="83"/>
  </r>
  <r>
    <x v="395"/>
    <s v="Midwest"/>
    <s v="Missouri"/>
    <s v="St. Louis"/>
    <n v="77"/>
  </r>
  <r>
    <x v="395"/>
    <s v="Midwest"/>
    <s v="Missouri"/>
    <s v="St. Louis"/>
    <n v="95"/>
  </r>
  <r>
    <x v="424"/>
    <s v="Midwest"/>
    <s v="Missouri"/>
    <s v="St. Louis"/>
    <n v="131"/>
  </r>
  <r>
    <x v="424"/>
    <s v="Midwest"/>
    <s v="Missouri"/>
    <s v="St. Louis"/>
    <n v="91"/>
  </r>
  <r>
    <x v="424"/>
    <s v="Midwest"/>
    <s v="Missouri"/>
    <s v="St. Louis"/>
    <n v="73"/>
  </r>
  <r>
    <x v="424"/>
    <s v="Midwest"/>
    <s v="Missouri"/>
    <s v="St. Louis"/>
    <n v="59"/>
  </r>
  <r>
    <x v="424"/>
    <s v="Midwest"/>
    <s v="Missouri"/>
    <s v="St. Louis"/>
    <n v="68"/>
  </r>
  <r>
    <x v="424"/>
    <s v="Midwest"/>
    <s v="Missouri"/>
    <s v="St. Louis"/>
    <n v="88"/>
  </r>
  <r>
    <x v="455"/>
    <s v="Midwest"/>
    <s v="Missouri"/>
    <s v="St. Louis"/>
    <n v="150"/>
  </r>
  <r>
    <x v="455"/>
    <s v="Midwest"/>
    <s v="Missouri"/>
    <s v="St. Louis"/>
    <n v="88"/>
  </r>
  <r>
    <x v="455"/>
    <s v="Midwest"/>
    <s v="Missouri"/>
    <s v="St. Louis"/>
    <n v="80"/>
  </r>
  <r>
    <x v="455"/>
    <s v="Midwest"/>
    <s v="Missouri"/>
    <s v="St. Louis"/>
    <n v="88"/>
  </r>
  <r>
    <x v="455"/>
    <s v="Midwest"/>
    <s v="Missouri"/>
    <s v="St. Louis"/>
    <n v="81"/>
  </r>
  <r>
    <x v="455"/>
    <s v="Midwest"/>
    <s v="Missouri"/>
    <s v="St. Louis"/>
    <n v="108"/>
  </r>
  <r>
    <x v="484"/>
    <s v="Midwest"/>
    <s v="Missouri"/>
    <s v="St. Louis"/>
    <n v="163"/>
  </r>
  <r>
    <x v="484"/>
    <s v="Midwest"/>
    <s v="Missouri"/>
    <s v="St. Louis"/>
    <n v="113"/>
  </r>
  <r>
    <x v="484"/>
    <s v="Midwest"/>
    <s v="Missouri"/>
    <s v="St. Louis"/>
    <n v="120"/>
  </r>
  <r>
    <x v="484"/>
    <s v="Midwest"/>
    <s v="Missouri"/>
    <s v="St. Louis"/>
    <n v="88"/>
  </r>
  <r>
    <x v="484"/>
    <s v="Midwest"/>
    <s v="Missouri"/>
    <s v="St. Louis"/>
    <n v="88"/>
  </r>
  <r>
    <x v="484"/>
    <s v="Midwest"/>
    <s v="Missouri"/>
    <s v="St. Louis"/>
    <n v="126"/>
  </r>
  <r>
    <x v="175"/>
    <s v="Midwest"/>
    <s v="Missouri"/>
    <s v="St. Louis"/>
    <n v="196"/>
  </r>
  <r>
    <x v="175"/>
    <s v="Midwest"/>
    <s v="Missouri"/>
    <s v="St. Louis"/>
    <n v="133"/>
  </r>
  <r>
    <x v="175"/>
    <s v="Midwest"/>
    <s v="Missouri"/>
    <s v="St. Louis"/>
    <n v="143"/>
  </r>
  <r>
    <x v="175"/>
    <s v="Midwest"/>
    <s v="Missouri"/>
    <s v="St. Louis"/>
    <n v="88"/>
  </r>
  <r>
    <x v="175"/>
    <s v="Midwest"/>
    <s v="Missouri"/>
    <s v="St. Louis"/>
    <n v="98"/>
  </r>
  <r>
    <x v="175"/>
    <s v="Midwest"/>
    <s v="Missouri"/>
    <s v="St. Louis"/>
    <n v="138"/>
  </r>
  <r>
    <x v="206"/>
    <s v="Midwest"/>
    <s v="Missouri"/>
    <s v="St. Louis"/>
    <n v="218"/>
  </r>
  <r>
    <x v="206"/>
    <s v="Midwest"/>
    <s v="Missouri"/>
    <s v="St. Louis"/>
    <n v="101"/>
  </r>
  <r>
    <x v="206"/>
    <s v="Midwest"/>
    <s v="Missouri"/>
    <s v="St. Louis"/>
    <n v="115"/>
  </r>
  <r>
    <x v="206"/>
    <s v="West"/>
    <s v="Utah"/>
    <s v="Salt Lake City"/>
    <n v="87"/>
  </r>
  <r>
    <x v="206"/>
    <s v="West"/>
    <s v="Utah"/>
    <s v="Salt Lake City"/>
    <n v="101"/>
  </r>
  <r>
    <x v="206"/>
    <s v="West"/>
    <s v="Utah"/>
    <s v="Salt Lake City"/>
    <n v="131"/>
  </r>
  <r>
    <x v="215"/>
    <s v="West"/>
    <s v="Utah"/>
    <s v="Salt Lake City"/>
    <n v="168"/>
  </r>
  <r>
    <x v="215"/>
    <s v="West"/>
    <s v="Utah"/>
    <s v="Salt Lake City"/>
    <n v="102"/>
  </r>
  <r>
    <x v="215"/>
    <s v="West"/>
    <s v="Utah"/>
    <s v="Salt Lake City"/>
    <n v="112"/>
  </r>
  <r>
    <x v="215"/>
    <s v="West"/>
    <s v="Utah"/>
    <s v="Salt Lake City"/>
    <n v="73"/>
  </r>
  <r>
    <x v="215"/>
    <s v="West"/>
    <s v="Utah"/>
    <s v="Salt Lake City"/>
    <n v="75"/>
  </r>
  <r>
    <x v="215"/>
    <s v="West"/>
    <s v="Utah"/>
    <s v="Salt Lake City"/>
    <n v="100"/>
  </r>
  <r>
    <x v="234"/>
    <s v="West"/>
    <s v="Utah"/>
    <s v="Salt Lake City"/>
    <n v="181"/>
  </r>
  <r>
    <x v="234"/>
    <s v="West"/>
    <s v="Utah"/>
    <s v="Salt Lake City"/>
    <n v="94"/>
  </r>
  <r>
    <x v="234"/>
    <s v="West"/>
    <s v="Utah"/>
    <s v="Salt Lake City"/>
    <n v="98"/>
  </r>
  <r>
    <x v="234"/>
    <s v="West"/>
    <s v="Utah"/>
    <s v="Salt Lake City"/>
    <n v="70"/>
  </r>
  <r>
    <x v="234"/>
    <s v="West"/>
    <s v="Utah"/>
    <s v="Salt Lake City"/>
    <n v="74"/>
  </r>
  <r>
    <x v="234"/>
    <s v="West"/>
    <s v="Utah"/>
    <s v="Salt Lake City"/>
    <n v="112"/>
  </r>
  <r>
    <x v="265"/>
    <s v="West"/>
    <s v="Utah"/>
    <s v="Salt Lake City"/>
    <n v="174"/>
  </r>
  <r>
    <x v="265"/>
    <s v="West"/>
    <s v="Utah"/>
    <s v="Salt Lake City"/>
    <n v="101"/>
  </r>
  <r>
    <x v="265"/>
    <s v="West"/>
    <s v="Utah"/>
    <s v="Salt Lake City"/>
    <n v="98"/>
  </r>
  <r>
    <x v="265"/>
    <s v="West"/>
    <s v="Utah"/>
    <s v="Salt Lake City"/>
    <n v="72"/>
  </r>
  <r>
    <x v="265"/>
    <s v="West"/>
    <s v="Utah"/>
    <s v="Salt Lake City"/>
    <n v="75"/>
  </r>
  <r>
    <x v="265"/>
    <s v="West"/>
    <s v="Utah"/>
    <s v="Salt Lake City"/>
    <n v="120"/>
  </r>
  <r>
    <x v="295"/>
    <s v="West"/>
    <s v="Utah"/>
    <s v="Salt Lake City"/>
    <n v="182"/>
  </r>
  <r>
    <x v="295"/>
    <s v="West"/>
    <s v="Utah"/>
    <s v="Salt Lake City"/>
    <n v="112"/>
  </r>
  <r>
    <x v="295"/>
    <s v="West"/>
    <s v="Utah"/>
    <s v="Salt Lake City"/>
    <n v="115"/>
  </r>
  <r>
    <x v="295"/>
    <s v="West"/>
    <s v="Utah"/>
    <s v="Salt Lake City"/>
    <n v="108"/>
  </r>
  <r>
    <x v="295"/>
    <s v="West"/>
    <s v="Utah"/>
    <s v="Salt Lake City"/>
    <n v="108"/>
  </r>
  <r>
    <x v="295"/>
    <s v="West"/>
    <s v="Utah"/>
    <s v="Salt Lake City"/>
    <n v="150"/>
  </r>
  <r>
    <x v="324"/>
    <s v="West"/>
    <s v="Utah"/>
    <s v="Salt Lake City"/>
    <n v="224"/>
  </r>
  <r>
    <x v="324"/>
    <s v="West"/>
    <s v="Utah"/>
    <s v="Salt Lake City"/>
    <n v="160"/>
  </r>
  <r>
    <x v="324"/>
    <s v="West"/>
    <s v="Utah"/>
    <s v="Salt Lake City"/>
    <n v="138"/>
  </r>
  <r>
    <x v="324"/>
    <s v="West"/>
    <s v="Utah"/>
    <s v="Salt Lake City"/>
    <n v="115"/>
  </r>
  <r>
    <x v="324"/>
    <s v="West"/>
    <s v="Utah"/>
    <s v="Salt Lake City"/>
    <n v="128"/>
  </r>
  <r>
    <x v="324"/>
    <s v="West"/>
    <s v="Utah"/>
    <s v="Salt Lake City"/>
    <n v="150"/>
  </r>
  <r>
    <x v="356"/>
    <s v="West"/>
    <s v="Utah"/>
    <s v="Salt Lake City"/>
    <n v="203"/>
  </r>
  <r>
    <x v="356"/>
    <s v="West"/>
    <s v="Utah"/>
    <s v="Salt Lake City"/>
    <n v="131"/>
  </r>
  <r>
    <x v="356"/>
    <s v="West"/>
    <s v="Utah"/>
    <s v="Salt Lake City"/>
    <n v="113"/>
  </r>
  <r>
    <x v="356"/>
    <s v="West"/>
    <s v="Utah"/>
    <s v="Salt Lake City"/>
    <n v="101"/>
  </r>
  <r>
    <x v="356"/>
    <s v="West"/>
    <s v="Utah"/>
    <s v="Salt Lake City"/>
    <n v="105"/>
  </r>
  <r>
    <x v="356"/>
    <s v="West"/>
    <s v="Utah"/>
    <s v="Salt Lake City"/>
    <n v="152"/>
  </r>
  <r>
    <x v="388"/>
    <s v="West"/>
    <s v="Utah"/>
    <s v="Salt Lake City"/>
    <n v="169"/>
  </r>
  <r>
    <x v="388"/>
    <s v="West"/>
    <s v="Utah"/>
    <s v="Salt Lake City"/>
    <n v="122"/>
  </r>
  <r>
    <x v="388"/>
    <s v="West"/>
    <s v="Utah"/>
    <s v="Salt Lake City"/>
    <n v="91"/>
  </r>
  <r>
    <x v="388"/>
    <s v="West"/>
    <s v="Utah"/>
    <s v="Salt Lake City"/>
    <n v="88"/>
  </r>
  <r>
    <x v="388"/>
    <s v="West"/>
    <s v="Utah"/>
    <s v="Salt Lake City"/>
    <n v="88"/>
  </r>
  <r>
    <x v="388"/>
    <s v="West"/>
    <s v="Utah"/>
    <s v="Salt Lake City"/>
    <n v="120"/>
  </r>
  <r>
    <x v="417"/>
    <s v="West"/>
    <s v="Utah"/>
    <s v="Salt Lake City"/>
    <n v="173"/>
  </r>
  <r>
    <x v="417"/>
    <s v="West"/>
    <s v="Utah"/>
    <s v="Salt Lake City"/>
    <n v="100"/>
  </r>
  <r>
    <x v="417"/>
    <s v="West"/>
    <s v="Utah"/>
    <s v="Salt Lake City"/>
    <n v="87"/>
  </r>
  <r>
    <x v="417"/>
    <s v="West"/>
    <s v="Utah"/>
    <s v="Salt Lake City"/>
    <n v="72"/>
  </r>
  <r>
    <x v="417"/>
    <s v="West"/>
    <s v="Utah"/>
    <s v="Salt Lake City"/>
    <n v="83"/>
  </r>
  <r>
    <x v="417"/>
    <s v="West"/>
    <s v="Utah"/>
    <s v="Salt Lake City"/>
    <n v="104"/>
  </r>
  <r>
    <x v="448"/>
    <s v="West"/>
    <s v="Utah"/>
    <s v="Salt Lake City"/>
    <n v="149"/>
  </r>
  <r>
    <x v="448"/>
    <s v="West"/>
    <s v="Utah"/>
    <s v="Salt Lake City"/>
    <n v="108"/>
  </r>
  <r>
    <x v="448"/>
    <s v="West"/>
    <s v="Utah"/>
    <s v="Salt Lake City"/>
    <n v="93"/>
  </r>
  <r>
    <x v="448"/>
    <s v="West"/>
    <s v="Utah"/>
    <s v="Salt Lake City"/>
    <n v="113"/>
  </r>
  <r>
    <x v="448"/>
    <s v="West"/>
    <s v="Utah"/>
    <s v="Salt Lake City"/>
    <n v="91"/>
  </r>
  <r>
    <x v="448"/>
    <s v="West"/>
    <s v="Utah"/>
    <s v="Salt Lake City"/>
    <n v="113"/>
  </r>
  <r>
    <x v="477"/>
    <s v="West"/>
    <s v="Utah"/>
    <s v="Salt Lake City"/>
    <n v="203"/>
  </r>
  <r>
    <x v="477"/>
    <s v="West"/>
    <s v="Utah"/>
    <s v="Salt Lake City"/>
    <n v="145"/>
  </r>
  <r>
    <x v="477"/>
    <s v="West"/>
    <s v="Utah"/>
    <s v="Salt Lake City"/>
    <n v="113"/>
  </r>
  <r>
    <x v="477"/>
    <s v="West"/>
    <s v="Utah"/>
    <s v="Salt Lake City"/>
    <n v="112"/>
  </r>
  <r>
    <x v="477"/>
    <s v="West"/>
    <s v="Utah"/>
    <s v="Salt Lake City"/>
    <n v="112"/>
  </r>
  <r>
    <x v="477"/>
    <s v="West"/>
    <s v="Utah"/>
    <s v="Salt Lake City"/>
    <n v="125"/>
  </r>
  <r>
    <x v="188"/>
    <s v="West"/>
    <s v="Utah"/>
    <s v="Salt Lake City"/>
    <n v="98"/>
  </r>
  <r>
    <x v="188"/>
    <s v="West"/>
    <s v="Utah"/>
    <s v="Salt Lake City"/>
    <n v="105"/>
  </r>
  <r>
    <x v="188"/>
    <s v="West"/>
    <s v="Utah"/>
    <s v="Salt Lake City"/>
    <n v="105"/>
  </r>
  <r>
    <x v="188"/>
    <s v="West"/>
    <s v="Utah"/>
    <s v="Salt Lake City"/>
    <n v="58"/>
  </r>
  <r>
    <x v="188"/>
    <s v="West"/>
    <s v="Utah"/>
    <s v="Salt Lake City"/>
    <n v="44"/>
  </r>
  <r>
    <x v="188"/>
    <s v="West"/>
    <s v="Utah"/>
    <s v="Salt Lake City"/>
    <n v="108"/>
  </r>
  <r>
    <x v="698"/>
    <s v="West"/>
    <s v="Utah"/>
    <s v="Salt Lake City"/>
    <n v="117"/>
  </r>
  <r>
    <x v="698"/>
    <s v="West"/>
    <s v="Utah"/>
    <s v="Salt Lake City"/>
    <n v="91"/>
  </r>
  <r>
    <x v="698"/>
    <s v="West"/>
    <s v="Utah"/>
    <s v="Salt Lake City"/>
    <n v="88"/>
  </r>
  <r>
    <x v="698"/>
    <s v="West"/>
    <s v="Oregon"/>
    <s v="Portland"/>
    <n v="58"/>
  </r>
  <r>
    <x v="698"/>
    <s v="West"/>
    <s v="Oregon"/>
    <s v="Portland"/>
    <n v="38"/>
  </r>
  <r>
    <x v="698"/>
    <s v="West"/>
    <s v="Oregon"/>
    <s v="Portland"/>
    <n v="85"/>
  </r>
  <r>
    <x v="228"/>
    <s v="West"/>
    <s v="Oregon"/>
    <s v="Portland"/>
    <n v="128"/>
  </r>
  <r>
    <x v="228"/>
    <s v="West"/>
    <s v="Oregon"/>
    <s v="Portland"/>
    <n v="85"/>
  </r>
  <r>
    <x v="228"/>
    <s v="West"/>
    <s v="Oregon"/>
    <s v="Portland"/>
    <n v="88"/>
  </r>
  <r>
    <x v="228"/>
    <s v="West"/>
    <s v="Oregon"/>
    <s v="Portland"/>
    <n v="65"/>
  </r>
  <r>
    <x v="228"/>
    <s v="West"/>
    <s v="Oregon"/>
    <s v="Portland"/>
    <n v="26"/>
  </r>
  <r>
    <x v="228"/>
    <s v="West"/>
    <s v="Oregon"/>
    <s v="Portland"/>
    <n v="87"/>
  </r>
  <r>
    <x v="247"/>
    <s v="West"/>
    <s v="Oregon"/>
    <s v="Portland"/>
    <n v="124"/>
  </r>
  <r>
    <x v="247"/>
    <s v="West"/>
    <s v="Oregon"/>
    <s v="Portland"/>
    <n v="83"/>
  </r>
  <r>
    <x v="247"/>
    <s v="West"/>
    <s v="Oregon"/>
    <s v="Portland"/>
    <n v="85"/>
  </r>
  <r>
    <x v="247"/>
    <s v="West"/>
    <s v="Oregon"/>
    <s v="Portland"/>
    <n v="63"/>
  </r>
  <r>
    <x v="247"/>
    <s v="West"/>
    <s v="Oregon"/>
    <s v="Portland"/>
    <n v="36"/>
  </r>
  <r>
    <x v="247"/>
    <s v="West"/>
    <s v="Oregon"/>
    <s v="Portland"/>
    <n v="84"/>
  </r>
  <r>
    <x v="278"/>
    <s v="West"/>
    <s v="Oregon"/>
    <s v="Portland"/>
    <n v="145"/>
  </r>
  <r>
    <x v="278"/>
    <s v="West"/>
    <s v="Oregon"/>
    <s v="Portland"/>
    <n v="105"/>
  </r>
  <r>
    <x v="278"/>
    <s v="West"/>
    <s v="Oregon"/>
    <s v="Portland"/>
    <n v="95"/>
  </r>
  <r>
    <x v="278"/>
    <s v="West"/>
    <s v="Oregon"/>
    <s v="Portland"/>
    <n v="83"/>
  </r>
  <r>
    <x v="278"/>
    <s v="West"/>
    <s v="Oregon"/>
    <s v="Portland"/>
    <n v="44"/>
  </r>
  <r>
    <x v="278"/>
    <s v="West"/>
    <s v="Oregon"/>
    <s v="Portland"/>
    <n v="158"/>
  </r>
  <r>
    <x v="308"/>
    <s v="West"/>
    <s v="Oregon"/>
    <s v="Portland"/>
    <n v="225"/>
  </r>
  <r>
    <x v="308"/>
    <s v="West"/>
    <s v="Oregon"/>
    <s v="Portland"/>
    <n v="169"/>
  </r>
  <r>
    <x v="308"/>
    <s v="West"/>
    <s v="Oregon"/>
    <s v="Portland"/>
    <n v="189"/>
  </r>
  <r>
    <x v="308"/>
    <s v="West"/>
    <s v="Oregon"/>
    <s v="Portland"/>
    <n v="158"/>
  </r>
  <r>
    <x v="308"/>
    <s v="West"/>
    <s v="Oregon"/>
    <s v="Portland"/>
    <n v="108"/>
  </r>
  <r>
    <x v="308"/>
    <s v="West"/>
    <s v="Oregon"/>
    <s v="Portland"/>
    <n v="189"/>
  </r>
  <r>
    <x v="337"/>
    <s v="West"/>
    <s v="Oregon"/>
    <s v="Portland"/>
    <n v="255"/>
  </r>
  <r>
    <x v="337"/>
    <s v="West"/>
    <s v="Oregon"/>
    <s v="Portland"/>
    <n v="196"/>
  </r>
  <r>
    <x v="337"/>
    <s v="West"/>
    <s v="Oregon"/>
    <s v="Portland"/>
    <n v="163"/>
  </r>
  <r>
    <x v="337"/>
    <s v="West"/>
    <s v="Oregon"/>
    <s v="Portland"/>
    <n v="165"/>
  </r>
  <r>
    <x v="337"/>
    <s v="West"/>
    <s v="Oregon"/>
    <s v="Portland"/>
    <n v="156"/>
  </r>
  <r>
    <x v="337"/>
    <s v="West"/>
    <s v="Oregon"/>
    <s v="Portland"/>
    <n v="150"/>
  </r>
  <r>
    <x v="369"/>
    <s v="West"/>
    <s v="Oregon"/>
    <s v="Portland"/>
    <n v="200"/>
  </r>
  <r>
    <x v="369"/>
    <s v="West"/>
    <s v="Oregon"/>
    <s v="Portland"/>
    <n v="233"/>
  </r>
  <r>
    <x v="369"/>
    <s v="West"/>
    <s v="Oregon"/>
    <s v="Portland"/>
    <n v="195"/>
  </r>
  <r>
    <x v="369"/>
    <s v="West"/>
    <s v="Oregon"/>
    <s v="Portland"/>
    <n v="119"/>
  </r>
  <r>
    <x v="369"/>
    <s v="West"/>
    <s v="Oregon"/>
    <s v="Portland"/>
    <n v="128"/>
  </r>
  <r>
    <x v="369"/>
    <s v="West"/>
    <s v="Oregon"/>
    <s v="Portland"/>
    <n v="73"/>
  </r>
  <r>
    <x v="401"/>
    <s v="West"/>
    <s v="Oregon"/>
    <s v="Portland"/>
    <n v="122"/>
  </r>
  <r>
    <x v="401"/>
    <s v="West"/>
    <s v="Oregon"/>
    <s v="Portland"/>
    <n v="122"/>
  </r>
  <r>
    <x v="401"/>
    <s v="West"/>
    <s v="Oregon"/>
    <s v="Portland"/>
    <n v="75"/>
  </r>
  <r>
    <x v="401"/>
    <s v="West"/>
    <s v="Oregon"/>
    <s v="Portland"/>
    <n v="52"/>
  </r>
  <r>
    <x v="401"/>
    <s v="West"/>
    <s v="Oregon"/>
    <s v="Portland"/>
    <n v="59"/>
  </r>
  <r>
    <x v="401"/>
    <s v="West"/>
    <s v="Oregon"/>
    <s v="Portland"/>
    <n v="73"/>
  </r>
  <r>
    <x v="430"/>
    <s v="West"/>
    <s v="Oregon"/>
    <s v="Portland"/>
    <n v="102"/>
  </r>
  <r>
    <x v="430"/>
    <s v="West"/>
    <s v="Oregon"/>
    <s v="Portland"/>
    <n v="142"/>
  </r>
  <r>
    <x v="430"/>
    <s v="West"/>
    <s v="Oregon"/>
    <s v="Portland"/>
    <n v="91"/>
  </r>
  <r>
    <x v="430"/>
    <s v="West"/>
    <s v="Oregon"/>
    <s v="Portland"/>
    <n v="81"/>
  </r>
  <r>
    <x v="430"/>
    <s v="West"/>
    <s v="Oregon"/>
    <s v="Portland"/>
    <n v="75"/>
  </r>
  <r>
    <x v="430"/>
    <s v="West"/>
    <s v="Oregon"/>
    <s v="Portland"/>
    <n v="105"/>
  </r>
  <r>
    <x v="461"/>
    <s v="West"/>
    <s v="Oregon"/>
    <s v="Portland"/>
    <n v="173"/>
  </r>
  <r>
    <x v="461"/>
    <s v="West"/>
    <s v="Oregon"/>
    <s v="Portland"/>
    <n v="195"/>
  </r>
  <r>
    <x v="461"/>
    <s v="West"/>
    <s v="Oregon"/>
    <s v="Portland"/>
    <n v="128"/>
  </r>
  <r>
    <x v="461"/>
    <s v="West"/>
    <s v="Oregon"/>
    <s v="Portland"/>
    <n v="131"/>
  </r>
  <r>
    <x v="461"/>
    <s v="West"/>
    <s v="Oregon"/>
    <s v="Portland"/>
    <n v="111"/>
  </r>
  <r>
    <x v="461"/>
    <s v="West"/>
    <s v="Oregon"/>
    <s v="Portland"/>
    <n v="149"/>
  </r>
  <r>
    <x v="490"/>
    <s v="West"/>
    <s v="Oregon"/>
    <s v="Portland"/>
    <n v="188"/>
  </r>
  <r>
    <x v="490"/>
    <s v="West"/>
    <s v="Oregon"/>
    <s v="Portland"/>
    <n v="218"/>
  </r>
  <r>
    <x v="490"/>
    <s v="West"/>
    <s v="Oregon"/>
    <s v="Portland"/>
    <n v="165"/>
  </r>
  <r>
    <x v="490"/>
    <s v="West"/>
    <s v="Oregon"/>
    <s v="Portland"/>
    <n v="143"/>
  </r>
  <r>
    <x v="490"/>
    <s v="West"/>
    <s v="Oregon"/>
    <s v="Portland"/>
    <n v="133"/>
  </r>
  <r>
    <x v="490"/>
    <s v="West"/>
    <s v="Oregon"/>
    <s v="Portland"/>
    <n v="173"/>
  </r>
  <r>
    <x v="181"/>
    <s v="West"/>
    <s v="Oregon"/>
    <s v="Portland"/>
    <n v="100"/>
  </r>
  <r>
    <x v="181"/>
    <s v="West"/>
    <s v="Oregon"/>
    <s v="Portland"/>
    <n v="100"/>
  </r>
  <r>
    <x v="181"/>
    <s v="West"/>
    <s v="Oregon"/>
    <s v="Portland"/>
    <n v="112"/>
  </r>
  <r>
    <x v="181"/>
    <s v="West"/>
    <s v="Oregon"/>
    <s v="Portland"/>
    <n v="68"/>
  </r>
  <r>
    <x v="181"/>
    <s v="West"/>
    <s v="Oregon"/>
    <s v="Portland"/>
    <n v="58"/>
  </r>
  <r>
    <x v="181"/>
    <s v="West"/>
    <s v="Oregon"/>
    <s v="Portland"/>
    <n v="122"/>
  </r>
  <r>
    <x v="212"/>
    <s v="West"/>
    <s v="Oregon"/>
    <s v="Portland"/>
    <n v="140"/>
  </r>
  <r>
    <x v="212"/>
    <s v="West"/>
    <s v="Oregon"/>
    <s v="Portland"/>
    <n v="116"/>
  </r>
  <r>
    <x v="212"/>
    <s v="West"/>
    <s v="Oregon"/>
    <s v="Portland"/>
    <n v="120"/>
  </r>
  <r>
    <x v="212"/>
    <s v="South"/>
    <s v="Louisiana"/>
    <s v="New Orleans"/>
    <n v="73"/>
  </r>
  <r>
    <x v="212"/>
    <s v="South"/>
    <s v="Louisiana"/>
    <s v="New Orleans"/>
    <n v="51"/>
  </r>
  <r>
    <x v="212"/>
    <s v="South"/>
    <s v="Louisiana"/>
    <s v="New Orleans"/>
    <n v="105"/>
  </r>
  <r>
    <x v="221"/>
    <s v="South"/>
    <s v="Louisiana"/>
    <s v="New Orleans"/>
    <n v="147"/>
  </r>
  <r>
    <x v="221"/>
    <s v="South"/>
    <s v="Louisiana"/>
    <s v="New Orleans"/>
    <n v="101"/>
  </r>
  <r>
    <x v="221"/>
    <s v="South"/>
    <s v="Louisiana"/>
    <s v="New Orleans"/>
    <n v="116"/>
  </r>
  <r>
    <x v="221"/>
    <s v="South"/>
    <s v="Louisiana"/>
    <s v="New Orleans"/>
    <n v="84"/>
  </r>
  <r>
    <x v="221"/>
    <s v="South"/>
    <s v="Louisiana"/>
    <s v="New Orleans"/>
    <n v="39"/>
  </r>
  <r>
    <x v="221"/>
    <s v="South"/>
    <s v="Louisiana"/>
    <s v="New Orleans"/>
    <n v="95"/>
  </r>
  <r>
    <x v="240"/>
    <s v="South"/>
    <s v="Louisiana"/>
    <s v="New Orleans"/>
    <n v="142"/>
  </r>
  <r>
    <x v="240"/>
    <s v="South"/>
    <s v="Louisiana"/>
    <s v="New Orleans"/>
    <n v="88"/>
  </r>
  <r>
    <x v="240"/>
    <s v="South"/>
    <s v="Louisiana"/>
    <s v="New Orleans"/>
    <n v="105"/>
  </r>
  <r>
    <x v="240"/>
    <s v="South"/>
    <s v="Louisiana"/>
    <s v="New Orleans"/>
    <n v="74"/>
  </r>
  <r>
    <x v="240"/>
    <s v="South"/>
    <s v="Louisiana"/>
    <s v="New Orleans"/>
    <n v="53"/>
  </r>
  <r>
    <x v="240"/>
    <s v="South"/>
    <s v="Louisiana"/>
    <s v="New Orleans"/>
    <n v="105"/>
  </r>
  <r>
    <x v="271"/>
    <s v="South"/>
    <s v="Louisiana"/>
    <s v="New Orleans"/>
    <n v="160"/>
  </r>
  <r>
    <x v="271"/>
    <s v="South"/>
    <s v="Louisiana"/>
    <s v="New Orleans"/>
    <n v="100"/>
  </r>
  <r>
    <x v="271"/>
    <s v="South"/>
    <s v="Louisiana"/>
    <s v="New Orleans"/>
    <n v="112"/>
  </r>
  <r>
    <x v="271"/>
    <s v="South"/>
    <s v="Louisiana"/>
    <s v="New Orleans"/>
    <n v="85"/>
  </r>
  <r>
    <x v="271"/>
    <s v="South"/>
    <s v="Louisiana"/>
    <s v="New Orleans"/>
    <n v="65"/>
  </r>
  <r>
    <x v="271"/>
    <s v="South"/>
    <s v="Louisiana"/>
    <s v="New Orleans"/>
    <n v="167"/>
  </r>
  <r>
    <x v="301"/>
    <s v="South"/>
    <s v="Louisiana"/>
    <s v="New Orleans"/>
    <n v="248"/>
  </r>
  <r>
    <x v="301"/>
    <s v="South"/>
    <s v="Louisiana"/>
    <s v="New Orleans"/>
    <n v="210"/>
  </r>
  <r>
    <x v="301"/>
    <s v="South"/>
    <s v="Louisiana"/>
    <s v="New Orleans"/>
    <n v="203"/>
  </r>
  <r>
    <x v="301"/>
    <s v="South"/>
    <s v="Louisiana"/>
    <s v="New Orleans"/>
    <n v="161"/>
  </r>
  <r>
    <x v="301"/>
    <s v="South"/>
    <s v="Louisiana"/>
    <s v="New Orleans"/>
    <n v="117"/>
  </r>
  <r>
    <x v="301"/>
    <s v="South"/>
    <s v="Louisiana"/>
    <s v="New Orleans"/>
    <n v="195"/>
  </r>
  <r>
    <x v="330"/>
    <s v="South"/>
    <s v="Louisiana"/>
    <s v="New Orleans"/>
    <n v="270"/>
  </r>
  <r>
    <x v="330"/>
    <s v="South"/>
    <s v="Louisiana"/>
    <s v="New Orleans"/>
    <n v="203"/>
  </r>
  <r>
    <x v="330"/>
    <s v="South"/>
    <s v="Louisiana"/>
    <s v="New Orleans"/>
    <n v="196"/>
  </r>
  <r>
    <x v="330"/>
    <s v="South"/>
    <s v="Louisiana"/>
    <s v="New Orleans"/>
    <n v="168"/>
  </r>
  <r>
    <x v="330"/>
    <s v="South"/>
    <s v="Louisiana"/>
    <s v="New Orleans"/>
    <n v="189"/>
  </r>
  <r>
    <x v="330"/>
    <s v="South"/>
    <s v="Louisiana"/>
    <s v="New Orleans"/>
    <n v="163"/>
  </r>
  <r>
    <x v="362"/>
    <s v="South"/>
    <s v="Louisiana"/>
    <s v="New Orleans"/>
    <n v="255"/>
  </r>
  <r>
    <x v="362"/>
    <s v="South"/>
    <s v="Louisiana"/>
    <s v="New Orleans"/>
    <n v="239"/>
  </r>
  <r>
    <x v="362"/>
    <s v="South"/>
    <s v="Louisiana"/>
    <s v="New Orleans"/>
    <n v="189"/>
  </r>
  <r>
    <x v="362"/>
    <s v="South"/>
    <s v="Louisiana"/>
    <s v="New Orleans"/>
    <n v="128"/>
  </r>
  <r>
    <x v="362"/>
    <s v="South"/>
    <s v="Louisiana"/>
    <s v="New Orleans"/>
    <n v="138"/>
  </r>
  <r>
    <x v="362"/>
    <s v="South"/>
    <s v="Louisiana"/>
    <s v="New Orleans"/>
    <n v="90"/>
  </r>
  <r>
    <x v="394"/>
    <s v="South"/>
    <s v="Louisiana"/>
    <s v="New Orleans"/>
    <n v="145"/>
  </r>
  <r>
    <x v="394"/>
    <s v="South"/>
    <s v="Louisiana"/>
    <s v="New Orleans"/>
    <n v="125"/>
  </r>
  <r>
    <x v="394"/>
    <s v="South"/>
    <s v="Louisiana"/>
    <s v="New Orleans"/>
    <n v="78"/>
  </r>
  <r>
    <x v="394"/>
    <s v="South"/>
    <s v="Louisiana"/>
    <s v="New Orleans"/>
    <n v="63"/>
  </r>
  <r>
    <x v="394"/>
    <s v="South"/>
    <s v="Louisiana"/>
    <s v="New Orleans"/>
    <n v="77"/>
  </r>
  <r>
    <x v="394"/>
    <s v="South"/>
    <s v="Louisiana"/>
    <s v="New Orleans"/>
    <n v="75"/>
  </r>
  <r>
    <x v="423"/>
    <s v="South"/>
    <s v="Louisiana"/>
    <s v="New Orleans"/>
    <n v="112"/>
  </r>
  <r>
    <x v="423"/>
    <s v="South"/>
    <s v="Louisiana"/>
    <s v="New Orleans"/>
    <n v="155"/>
  </r>
  <r>
    <x v="423"/>
    <s v="South"/>
    <s v="Louisiana"/>
    <s v="New Orleans"/>
    <n v="100"/>
  </r>
  <r>
    <x v="423"/>
    <s v="South"/>
    <s v="Louisiana"/>
    <s v="New Orleans"/>
    <n v="105"/>
  </r>
  <r>
    <x v="423"/>
    <s v="South"/>
    <s v="Louisiana"/>
    <s v="New Orleans"/>
    <n v="95"/>
  </r>
  <r>
    <x v="423"/>
    <s v="South"/>
    <s v="Louisiana"/>
    <s v="New Orleans"/>
    <n v="108"/>
  </r>
  <r>
    <x v="454"/>
    <s v="South"/>
    <s v="Louisiana"/>
    <s v="New Orleans"/>
    <n v="188"/>
  </r>
  <r>
    <x v="454"/>
    <s v="South"/>
    <s v="Louisiana"/>
    <s v="New Orleans"/>
    <n v="210"/>
  </r>
  <r>
    <x v="454"/>
    <s v="South"/>
    <s v="Louisiana"/>
    <s v="New Orleans"/>
    <n v="137"/>
  </r>
  <r>
    <x v="454"/>
    <s v="South"/>
    <s v="Louisiana"/>
    <s v="New Orleans"/>
    <n v="125"/>
  </r>
  <r>
    <x v="454"/>
    <s v="South"/>
    <s v="Louisiana"/>
    <s v="New Orleans"/>
    <n v="119"/>
  </r>
  <r>
    <x v="454"/>
    <s v="South"/>
    <s v="Louisiana"/>
    <s v="New Orleans"/>
    <n v="174"/>
  </r>
  <r>
    <x v="483"/>
    <s v="South"/>
    <s v="Louisiana"/>
    <s v="New Orleans"/>
    <n v="240"/>
  </r>
  <r>
    <x v="483"/>
    <s v="South"/>
    <s v="Louisiana"/>
    <s v="New Orleans"/>
    <n v="216"/>
  </r>
  <r>
    <x v="483"/>
    <s v="South"/>
    <s v="Louisiana"/>
    <s v="New Orleans"/>
    <n v="162"/>
  </r>
  <r>
    <x v="483"/>
    <s v="South"/>
    <s v="Louisiana"/>
    <s v="New Orleans"/>
    <n v="156"/>
  </r>
  <r>
    <x v="483"/>
    <s v="South"/>
    <s v="Louisiana"/>
    <s v="New Orleans"/>
    <n v="131"/>
  </r>
  <r>
    <x v="483"/>
    <s v="South"/>
    <s v="Louisiana"/>
    <s v="New Orleans"/>
    <n v="175"/>
  </r>
  <r>
    <x v="169"/>
    <s v="South"/>
    <s v="Louisiana"/>
    <s v="New Orleans"/>
    <n v="182"/>
  </r>
  <r>
    <x v="169"/>
    <s v="South"/>
    <s v="Louisiana"/>
    <s v="New Orleans"/>
    <n v="196"/>
  </r>
  <r>
    <x v="169"/>
    <s v="South"/>
    <s v="Louisiana"/>
    <s v="New Orleans"/>
    <n v="119"/>
  </r>
  <r>
    <x v="169"/>
    <s v="South"/>
    <s v="Louisiana"/>
    <s v="New Orleans"/>
    <n v="133"/>
  </r>
  <r>
    <x v="169"/>
    <s v="South"/>
    <s v="Louisiana"/>
    <s v="New Orleans"/>
    <n v="85"/>
  </r>
  <r>
    <x v="169"/>
    <s v="South"/>
    <s v="Louisiana"/>
    <s v="New Orleans"/>
    <n v="143"/>
  </r>
  <r>
    <x v="199"/>
    <s v="South"/>
    <s v="Louisiana"/>
    <s v="New Orleans"/>
    <n v="163"/>
  </r>
  <r>
    <x v="199"/>
    <s v="South"/>
    <s v="Louisiana"/>
    <s v="New Orleans"/>
    <n v="174"/>
  </r>
  <r>
    <x v="199"/>
    <s v="South"/>
    <s v="Louisiana"/>
    <s v="New Orleans"/>
    <n v="128"/>
  </r>
  <r>
    <x v="199"/>
    <s v="West"/>
    <s v="Idaho"/>
    <s v="Boise"/>
    <n v="109"/>
  </r>
  <r>
    <x v="199"/>
    <s v="West"/>
    <s v="Idaho"/>
    <s v="Boise"/>
    <n v="70"/>
  </r>
  <r>
    <x v="199"/>
    <s v="West"/>
    <s v="Idaho"/>
    <s v="Boise"/>
    <n v="131"/>
  </r>
  <r>
    <x v="708"/>
    <s v="West"/>
    <s v="Idaho"/>
    <s v="Boise"/>
    <n v="156"/>
  </r>
  <r>
    <x v="708"/>
    <s v="West"/>
    <s v="Idaho"/>
    <s v="Boise"/>
    <n v="169"/>
  </r>
  <r>
    <x v="708"/>
    <s v="West"/>
    <s v="Idaho"/>
    <s v="Boise"/>
    <n v="113"/>
  </r>
  <r>
    <x v="708"/>
    <s v="West"/>
    <s v="Idaho"/>
    <s v="Boise"/>
    <n v="105"/>
  </r>
  <r>
    <x v="708"/>
    <s v="West"/>
    <s v="Idaho"/>
    <s v="Boise"/>
    <n v="75"/>
  </r>
  <r>
    <x v="708"/>
    <s v="West"/>
    <s v="Idaho"/>
    <s v="Boise"/>
    <n v="116"/>
  </r>
  <r>
    <x v="723"/>
    <s v="West"/>
    <s v="Idaho"/>
    <s v="Boise"/>
    <n v="195"/>
  </r>
  <r>
    <x v="723"/>
    <s v="West"/>
    <s v="Idaho"/>
    <s v="Boise"/>
    <n v="195"/>
  </r>
  <r>
    <x v="723"/>
    <s v="West"/>
    <s v="Idaho"/>
    <s v="Boise"/>
    <n v="138"/>
  </r>
  <r>
    <x v="723"/>
    <s v="West"/>
    <s v="Idaho"/>
    <s v="Boise"/>
    <n v="113"/>
  </r>
  <r>
    <x v="723"/>
    <s v="West"/>
    <s v="Idaho"/>
    <s v="Boise"/>
    <n v="72"/>
  </r>
  <r>
    <x v="723"/>
    <s v="West"/>
    <s v="Idaho"/>
    <s v="Boise"/>
    <n v="138"/>
  </r>
  <r>
    <x v="258"/>
    <s v="West"/>
    <s v="Idaho"/>
    <s v="Boise"/>
    <n v="203"/>
  </r>
  <r>
    <x v="258"/>
    <s v="West"/>
    <s v="Idaho"/>
    <s v="Boise"/>
    <n v="196"/>
  </r>
  <r>
    <x v="258"/>
    <s v="West"/>
    <s v="Idaho"/>
    <s v="Boise"/>
    <n v="167"/>
  </r>
  <r>
    <x v="258"/>
    <s v="West"/>
    <s v="Idaho"/>
    <s v="Boise"/>
    <n v="130"/>
  </r>
  <r>
    <x v="258"/>
    <s v="West"/>
    <s v="Idaho"/>
    <s v="Boise"/>
    <n v="120"/>
  </r>
  <r>
    <x v="258"/>
    <s v="West"/>
    <s v="Idaho"/>
    <s v="Boise"/>
    <n v="218"/>
  </r>
  <r>
    <x v="288"/>
    <s v="West"/>
    <s v="Idaho"/>
    <s v="Boise"/>
    <n v="195"/>
  </r>
  <r>
    <x v="288"/>
    <s v="West"/>
    <s v="Idaho"/>
    <s v="Boise"/>
    <n v="188"/>
  </r>
  <r>
    <x v="288"/>
    <s v="West"/>
    <s v="Idaho"/>
    <s v="Boise"/>
    <n v="174"/>
  </r>
  <r>
    <x v="288"/>
    <s v="West"/>
    <s v="Idaho"/>
    <s v="Boise"/>
    <n v="143"/>
  </r>
  <r>
    <x v="288"/>
    <s v="West"/>
    <s v="Idaho"/>
    <s v="Boise"/>
    <n v="117"/>
  </r>
  <r>
    <x v="288"/>
    <s v="West"/>
    <s v="Idaho"/>
    <s v="Boise"/>
    <n v="231"/>
  </r>
  <r>
    <x v="320"/>
    <s v="West"/>
    <s v="Idaho"/>
    <s v="Boise"/>
    <n v="217"/>
  </r>
  <r>
    <x v="320"/>
    <s v="West"/>
    <s v="Idaho"/>
    <s v="Boise"/>
    <n v="202"/>
  </r>
  <r>
    <x v="320"/>
    <s v="West"/>
    <s v="Idaho"/>
    <s v="Boise"/>
    <n v="241"/>
  </r>
  <r>
    <x v="320"/>
    <s v="West"/>
    <s v="Idaho"/>
    <s v="Boise"/>
    <n v="137"/>
  </r>
  <r>
    <x v="320"/>
    <s v="West"/>
    <s v="Idaho"/>
    <s v="Boise"/>
    <n v="131"/>
  </r>
  <r>
    <x v="320"/>
    <s v="West"/>
    <s v="Idaho"/>
    <s v="Boise"/>
    <n v="208"/>
  </r>
  <r>
    <x v="353"/>
    <s v="West"/>
    <s v="Idaho"/>
    <s v="Boise"/>
    <n v="210"/>
  </r>
  <r>
    <x v="353"/>
    <s v="West"/>
    <s v="Idaho"/>
    <s v="Boise"/>
    <n v="195"/>
  </r>
  <r>
    <x v="353"/>
    <s v="West"/>
    <s v="Idaho"/>
    <s v="Boise"/>
    <n v="250"/>
  </r>
  <r>
    <x v="353"/>
    <s v="West"/>
    <s v="Idaho"/>
    <s v="Boise"/>
    <n v="124"/>
  </r>
  <r>
    <x v="353"/>
    <s v="West"/>
    <s v="Idaho"/>
    <s v="Boise"/>
    <n v="133"/>
  </r>
  <r>
    <x v="353"/>
    <s v="West"/>
    <s v="Idaho"/>
    <s v="Boise"/>
    <n v="196"/>
  </r>
  <r>
    <x v="381"/>
    <s v="West"/>
    <s v="Idaho"/>
    <s v="Boise"/>
    <n v="176"/>
  </r>
  <r>
    <x v="381"/>
    <s v="West"/>
    <s v="Idaho"/>
    <s v="Boise"/>
    <n v="188"/>
  </r>
  <r>
    <x v="381"/>
    <s v="West"/>
    <s v="Idaho"/>
    <s v="Boise"/>
    <n v="182"/>
  </r>
  <r>
    <x v="381"/>
    <s v="West"/>
    <s v="Idaho"/>
    <s v="Boise"/>
    <n v="116"/>
  </r>
  <r>
    <x v="381"/>
    <s v="West"/>
    <s v="Idaho"/>
    <s v="Boise"/>
    <n v="104"/>
  </r>
  <r>
    <x v="381"/>
    <s v="West"/>
    <s v="Idaho"/>
    <s v="Boise"/>
    <n v="181"/>
  </r>
  <r>
    <x v="410"/>
    <s v="West"/>
    <s v="Idaho"/>
    <s v="Boise"/>
    <n v="167"/>
  </r>
  <r>
    <x v="410"/>
    <s v="West"/>
    <s v="Idaho"/>
    <s v="Boise"/>
    <n v="173"/>
  </r>
  <r>
    <x v="410"/>
    <s v="West"/>
    <s v="Idaho"/>
    <s v="Boise"/>
    <n v="131"/>
  </r>
  <r>
    <x v="410"/>
    <s v="West"/>
    <s v="Idaho"/>
    <s v="Boise"/>
    <n v="101"/>
  </r>
  <r>
    <x v="410"/>
    <s v="West"/>
    <s v="Idaho"/>
    <s v="Boise"/>
    <n v="91"/>
  </r>
  <r>
    <x v="410"/>
    <s v="West"/>
    <s v="Idaho"/>
    <s v="Boise"/>
    <n v="142"/>
  </r>
  <r>
    <x v="442"/>
    <s v="West"/>
    <s v="Idaho"/>
    <s v="Boise"/>
    <n v="182"/>
  </r>
  <r>
    <x v="442"/>
    <s v="West"/>
    <s v="Idaho"/>
    <s v="Boise"/>
    <n v="189"/>
  </r>
  <r>
    <x v="442"/>
    <s v="West"/>
    <s v="Idaho"/>
    <s v="Boise"/>
    <n v="150"/>
  </r>
  <r>
    <x v="442"/>
    <s v="West"/>
    <s v="Idaho"/>
    <s v="Boise"/>
    <n v="122"/>
  </r>
  <r>
    <x v="442"/>
    <s v="West"/>
    <s v="Idaho"/>
    <s v="Boise"/>
    <n v="106"/>
  </r>
  <r>
    <x v="442"/>
    <s v="West"/>
    <s v="Idaho"/>
    <s v="Boise"/>
    <n v="163"/>
  </r>
  <r>
    <x v="471"/>
    <s v="West"/>
    <s v="Idaho"/>
    <s v="Boise"/>
    <n v="233"/>
  </r>
  <r>
    <x v="471"/>
    <s v="West"/>
    <s v="Idaho"/>
    <s v="Boise"/>
    <n v="209"/>
  </r>
  <r>
    <x v="471"/>
    <s v="West"/>
    <s v="Idaho"/>
    <s v="Boise"/>
    <n v="176"/>
  </r>
  <r>
    <x v="471"/>
    <s v="West"/>
    <s v="Idaho"/>
    <s v="Boise"/>
    <n v="142"/>
  </r>
  <r>
    <x v="471"/>
    <s v="West"/>
    <s v="Idaho"/>
    <s v="Boise"/>
    <n v="133"/>
  </r>
  <r>
    <x v="471"/>
    <s v="West"/>
    <s v="Idaho"/>
    <s v="Boise"/>
    <n v="196"/>
  </r>
  <r>
    <x v="187"/>
    <s v="West"/>
    <s v="Idaho"/>
    <s v="Boise"/>
    <n v="119"/>
  </r>
  <r>
    <x v="187"/>
    <s v="West"/>
    <s v="Idaho"/>
    <s v="Boise"/>
    <n v="106"/>
  </r>
  <r>
    <x v="187"/>
    <s v="West"/>
    <s v="Idaho"/>
    <s v="Boise"/>
    <n v="106"/>
  </r>
  <r>
    <x v="187"/>
    <s v="West"/>
    <s v="Idaho"/>
    <s v="Boise"/>
    <n v="77"/>
  </r>
  <r>
    <x v="187"/>
    <s v="West"/>
    <s v="Idaho"/>
    <s v="Boise"/>
    <n v="63"/>
  </r>
  <r>
    <x v="187"/>
    <s v="West"/>
    <s v="Idaho"/>
    <s v="Boise"/>
    <n v="111"/>
  </r>
  <r>
    <x v="697"/>
    <s v="West"/>
    <s v="Idaho"/>
    <s v="Boise"/>
    <n v="143"/>
  </r>
  <r>
    <x v="697"/>
    <s v="West"/>
    <s v="Idaho"/>
    <s v="Boise"/>
    <n v="113"/>
  </r>
  <r>
    <x v="697"/>
    <s v="West"/>
    <s v="Idaho"/>
    <s v="Boise"/>
    <n v="105"/>
  </r>
  <r>
    <x v="697"/>
    <s v="West"/>
    <s v="Arizona"/>
    <s v="Phoenix"/>
    <n v="63"/>
  </r>
  <r>
    <x v="697"/>
    <s v="West"/>
    <s v="Arizona"/>
    <s v="Phoenix"/>
    <n v="44"/>
  </r>
  <r>
    <x v="697"/>
    <s v="West"/>
    <s v="Arizona"/>
    <s v="Phoenix"/>
    <n v="88"/>
  </r>
  <r>
    <x v="227"/>
    <s v="West"/>
    <s v="Arizona"/>
    <s v="Phoenix"/>
    <n v="145"/>
  </r>
  <r>
    <x v="227"/>
    <s v="West"/>
    <s v="Arizona"/>
    <s v="Phoenix"/>
    <n v="95"/>
  </r>
  <r>
    <x v="227"/>
    <s v="West"/>
    <s v="Arizona"/>
    <s v="Phoenix"/>
    <n v="91"/>
  </r>
  <r>
    <x v="227"/>
    <s v="West"/>
    <s v="Arizona"/>
    <s v="Phoenix"/>
    <n v="68"/>
  </r>
  <r>
    <x v="227"/>
    <s v="West"/>
    <s v="Arizona"/>
    <s v="Phoenix"/>
    <n v="31"/>
  </r>
  <r>
    <x v="227"/>
    <s v="West"/>
    <s v="Arizona"/>
    <s v="Phoenix"/>
    <n v="88"/>
  </r>
  <r>
    <x v="246"/>
    <s v="West"/>
    <s v="Arizona"/>
    <s v="Phoenix"/>
    <n v="130"/>
  </r>
  <r>
    <x v="246"/>
    <s v="West"/>
    <s v="Arizona"/>
    <s v="Phoenix"/>
    <n v="90"/>
  </r>
  <r>
    <x v="246"/>
    <s v="West"/>
    <s v="Arizona"/>
    <s v="Phoenix"/>
    <n v="102"/>
  </r>
  <r>
    <x v="246"/>
    <s v="West"/>
    <s v="Arizona"/>
    <s v="Phoenix"/>
    <n v="75"/>
  </r>
  <r>
    <x v="246"/>
    <s v="West"/>
    <s v="Arizona"/>
    <s v="Phoenix"/>
    <n v="39"/>
  </r>
  <r>
    <x v="246"/>
    <s v="West"/>
    <s v="Arizona"/>
    <s v="Phoenix"/>
    <n v="94"/>
  </r>
  <r>
    <x v="277"/>
    <s v="West"/>
    <s v="Arizona"/>
    <s v="Phoenix"/>
    <n v="147"/>
  </r>
  <r>
    <x v="277"/>
    <s v="West"/>
    <s v="Arizona"/>
    <s v="Phoenix"/>
    <n v="113"/>
  </r>
  <r>
    <x v="277"/>
    <s v="West"/>
    <s v="Arizona"/>
    <s v="Phoenix"/>
    <n v="120"/>
  </r>
  <r>
    <x v="277"/>
    <s v="West"/>
    <s v="Arizona"/>
    <s v="Phoenix"/>
    <n v="90"/>
  </r>
  <r>
    <x v="277"/>
    <s v="West"/>
    <s v="Arizona"/>
    <s v="Phoenix"/>
    <n v="58"/>
  </r>
  <r>
    <x v="277"/>
    <s v="West"/>
    <s v="Arizona"/>
    <s v="Phoenix"/>
    <n v="98"/>
  </r>
  <r>
    <x v="307"/>
    <s v="West"/>
    <s v="Arizona"/>
    <s v="Phoenix"/>
    <n v="156"/>
  </r>
  <r>
    <x v="307"/>
    <s v="West"/>
    <s v="Arizona"/>
    <s v="Phoenix"/>
    <n v="138"/>
  </r>
  <r>
    <x v="307"/>
    <s v="West"/>
    <s v="Arizona"/>
    <s v="Phoenix"/>
    <n v="138"/>
  </r>
  <r>
    <x v="307"/>
    <s v="West"/>
    <s v="Arizona"/>
    <s v="Phoenix"/>
    <n v="95"/>
  </r>
  <r>
    <x v="307"/>
    <s v="West"/>
    <s v="Arizona"/>
    <s v="Phoenix"/>
    <n v="68"/>
  </r>
  <r>
    <x v="307"/>
    <s v="West"/>
    <s v="Arizona"/>
    <s v="Phoenix"/>
    <n v="131"/>
  </r>
  <r>
    <x v="336"/>
    <s v="West"/>
    <s v="Arizona"/>
    <s v="Phoenix"/>
    <n v="196"/>
  </r>
  <r>
    <x v="336"/>
    <s v="West"/>
    <s v="Arizona"/>
    <s v="Phoenix"/>
    <n v="142"/>
  </r>
  <r>
    <x v="336"/>
    <s v="West"/>
    <s v="Arizona"/>
    <s v="Phoenix"/>
    <n v="133"/>
  </r>
  <r>
    <x v="336"/>
    <s v="West"/>
    <s v="Arizona"/>
    <s v="Phoenix"/>
    <n v="101"/>
  </r>
  <r>
    <x v="336"/>
    <s v="West"/>
    <s v="Arizona"/>
    <s v="Phoenix"/>
    <n v="128"/>
  </r>
  <r>
    <x v="336"/>
    <s v="West"/>
    <s v="Arizona"/>
    <s v="Phoenix"/>
    <n v="123"/>
  </r>
  <r>
    <x v="368"/>
    <s v="West"/>
    <s v="Arizona"/>
    <s v="Phoenix"/>
    <n v="163"/>
  </r>
  <r>
    <x v="368"/>
    <s v="West"/>
    <s v="Arizona"/>
    <s v="Phoenix"/>
    <n v="161"/>
  </r>
  <r>
    <x v="368"/>
    <s v="West"/>
    <s v="Arizona"/>
    <s v="Phoenix"/>
    <n v="113"/>
  </r>
  <r>
    <x v="368"/>
    <s v="West"/>
    <s v="Arizona"/>
    <s v="Phoenix"/>
    <n v="112"/>
  </r>
  <r>
    <x v="368"/>
    <s v="West"/>
    <s v="Arizona"/>
    <s v="Phoenix"/>
    <n v="116"/>
  </r>
  <r>
    <x v="368"/>
    <s v="West"/>
    <s v="Arizona"/>
    <s v="Phoenix"/>
    <n v="94"/>
  </r>
  <r>
    <x v="400"/>
    <s v="West"/>
    <s v="Arizona"/>
    <s v="Phoenix"/>
    <n v="167"/>
  </r>
  <r>
    <x v="400"/>
    <s v="West"/>
    <s v="Arizona"/>
    <s v="Phoenix"/>
    <n v="161"/>
  </r>
  <r>
    <x v="400"/>
    <s v="West"/>
    <s v="Arizona"/>
    <s v="Phoenix"/>
    <n v="128"/>
  </r>
  <r>
    <x v="400"/>
    <s v="West"/>
    <s v="Arizona"/>
    <s v="Phoenix"/>
    <n v="113"/>
  </r>
  <r>
    <x v="400"/>
    <s v="West"/>
    <s v="Arizona"/>
    <s v="Phoenix"/>
    <n v="105"/>
  </r>
  <r>
    <x v="400"/>
    <s v="West"/>
    <s v="Arizona"/>
    <s v="Phoenix"/>
    <n v="119"/>
  </r>
  <r>
    <x v="429"/>
    <s v="West"/>
    <s v="Arizona"/>
    <s v="Phoenix"/>
    <n v="135"/>
  </r>
  <r>
    <x v="429"/>
    <s v="West"/>
    <s v="Arizona"/>
    <s v="Phoenix"/>
    <n v="145"/>
  </r>
  <r>
    <x v="429"/>
    <s v="West"/>
    <s v="Arizona"/>
    <s v="Phoenix"/>
    <n v="91"/>
  </r>
  <r>
    <x v="429"/>
    <s v="West"/>
    <s v="Arizona"/>
    <s v="Phoenix"/>
    <n v="90"/>
  </r>
  <r>
    <x v="429"/>
    <s v="West"/>
    <s v="Arizona"/>
    <s v="Phoenix"/>
    <n v="69"/>
  </r>
  <r>
    <x v="429"/>
    <s v="West"/>
    <s v="Arizona"/>
    <s v="Phoenix"/>
    <n v="85"/>
  </r>
  <r>
    <x v="460"/>
    <s v="West"/>
    <s v="Arizona"/>
    <s v="Phoenix"/>
    <n v="135"/>
  </r>
  <r>
    <x v="460"/>
    <s v="West"/>
    <s v="Arizona"/>
    <s v="Phoenix"/>
    <n v="147"/>
  </r>
  <r>
    <x v="460"/>
    <s v="West"/>
    <s v="Arizona"/>
    <s v="Phoenix"/>
    <n v="105"/>
  </r>
  <r>
    <x v="460"/>
    <s v="West"/>
    <s v="Arizona"/>
    <s v="Phoenix"/>
    <n v="98"/>
  </r>
  <r>
    <x v="460"/>
    <s v="West"/>
    <s v="Arizona"/>
    <s v="Phoenix"/>
    <n v="87"/>
  </r>
  <r>
    <x v="460"/>
    <s v="West"/>
    <s v="Arizona"/>
    <s v="Phoenix"/>
    <n v="111"/>
  </r>
  <r>
    <x v="489"/>
    <s v="West"/>
    <s v="Arizona"/>
    <s v="Phoenix"/>
    <n v="181"/>
  </r>
  <r>
    <x v="489"/>
    <s v="West"/>
    <s v="Arizona"/>
    <s v="Phoenix"/>
    <n v="175"/>
  </r>
  <r>
    <x v="489"/>
    <s v="West"/>
    <s v="Arizona"/>
    <s v="Phoenix"/>
    <n v="123"/>
  </r>
  <r>
    <x v="489"/>
    <s v="West"/>
    <s v="Arizona"/>
    <s v="Phoenix"/>
    <n v="115"/>
  </r>
  <r>
    <x v="489"/>
    <s v="West"/>
    <s v="Arizona"/>
    <s v="Phoenix"/>
    <n v="88"/>
  </r>
  <r>
    <x v="489"/>
    <s v="West"/>
    <s v="Arizona"/>
    <s v="Phoenix"/>
    <n v="135"/>
  </r>
  <r>
    <x v="190"/>
    <s v="West"/>
    <s v="Arizona"/>
    <s v="Phoenix"/>
    <n v="133"/>
  </r>
  <r>
    <x v="190"/>
    <s v="West"/>
    <s v="Arizona"/>
    <s v="Phoenix"/>
    <n v="138"/>
  </r>
  <r>
    <x v="190"/>
    <s v="West"/>
    <s v="Arizona"/>
    <s v="Phoenix"/>
    <n v="138"/>
  </r>
  <r>
    <x v="190"/>
    <s v="West"/>
    <s v="Arizona"/>
    <s v="Phoenix"/>
    <n v="85"/>
  </r>
  <r>
    <x v="190"/>
    <s v="West"/>
    <s v="Arizona"/>
    <s v="Phoenix"/>
    <n v="80"/>
  </r>
  <r>
    <x v="190"/>
    <s v="West"/>
    <s v="Arizona"/>
    <s v="Phoenix"/>
    <n v="128"/>
  </r>
  <r>
    <x v="700"/>
    <s v="West"/>
    <s v="Arizona"/>
    <s v="Phoenix"/>
    <n v="147"/>
  </r>
  <r>
    <x v="700"/>
    <s v="West"/>
    <s v="Arizona"/>
    <s v="Phoenix"/>
    <n v="106"/>
  </r>
  <r>
    <x v="700"/>
    <s v="West"/>
    <s v="Arizona"/>
    <s v="Phoenix"/>
    <n v="111"/>
  </r>
  <r>
    <x v="700"/>
    <s v="West"/>
    <s v="New Mexico"/>
    <s v="Albuquerque"/>
    <n v="74"/>
  </r>
  <r>
    <x v="700"/>
    <s v="West"/>
    <s v="New Mexico"/>
    <s v="Albuquerque"/>
    <n v="54"/>
  </r>
  <r>
    <x v="700"/>
    <s v="West"/>
    <s v="New Mexico"/>
    <s v="Albuquerque"/>
    <n v="104"/>
  </r>
  <r>
    <x v="712"/>
    <s v="West"/>
    <s v="New Mexico"/>
    <s v="Albuquerque"/>
    <n v="165"/>
  </r>
  <r>
    <x v="712"/>
    <s v="West"/>
    <s v="New Mexico"/>
    <s v="Albuquerque"/>
    <n v="112"/>
  </r>
  <r>
    <x v="712"/>
    <s v="West"/>
    <s v="New Mexico"/>
    <s v="Albuquerque"/>
    <n v="112"/>
  </r>
  <r>
    <x v="712"/>
    <s v="West"/>
    <s v="New Mexico"/>
    <s v="Albuquerque"/>
    <n v="83"/>
  </r>
  <r>
    <x v="712"/>
    <s v="West"/>
    <s v="New Mexico"/>
    <s v="Albuquerque"/>
    <n v="53"/>
  </r>
  <r>
    <x v="712"/>
    <s v="West"/>
    <s v="New Mexico"/>
    <s v="Albuquerque"/>
    <n v="98"/>
  </r>
  <r>
    <x v="249"/>
    <s v="West"/>
    <s v="New Mexico"/>
    <s v="Albuquerque"/>
    <n v="154"/>
  </r>
  <r>
    <x v="249"/>
    <s v="West"/>
    <s v="New Mexico"/>
    <s v="Albuquerque"/>
    <n v="98"/>
  </r>
  <r>
    <x v="249"/>
    <s v="West"/>
    <s v="New Mexico"/>
    <s v="Albuquerque"/>
    <n v="116"/>
  </r>
  <r>
    <x v="249"/>
    <s v="West"/>
    <s v="New Mexico"/>
    <s v="Albuquerque"/>
    <n v="87"/>
  </r>
  <r>
    <x v="249"/>
    <s v="West"/>
    <s v="New Mexico"/>
    <s v="Albuquerque"/>
    <n v="58"/>
  </r>
  <r>
    <x v="249"/>
    <s v="West"/>
    <s v="New Mexico"/>
    <s v="Albuquerque"/>
    <n v="101"/>
  </r>
  <r>
    <x v="280"/>
    <s v="West"/>
    <s v="New Mexico"/>
    <s v="Albuquerque"/>
    <n v="150"/>
  </r>
  <r>
    <x v="280"/>
    <s v="West"/>
    <s v="New Mexico"/>
    <s v="Albuquerque"/>
    <n v="111"/>
  </r>
  <r>
    <x v="280"/>
    <s v="West"/>
    <s v="New Mexico"/>
    <s v="Albuquerque"/>
    <n v="126"/>
  </r>
  <r>
    <x v="280"/>
    <s v="West"/>
    <s v="New Mexico"/>
    <s v="Albuquerque"/>
    <n v="91"/>
  </r>
  <r>
    <x v="280"/>
    <s v="West"/>
    <s v="New Mexico"/>
    <s v="Albuquerque"/>
    <n v="65"/>
  </r>
  <r>
    <x v="280"/>
    <s v="West"/>
    <s v="New Mexico"/>
    <s v="Albuquerque"/>
    <n v="115"/>
  </r>
  <r>
    <x v="310"/>
    <s v="West"/>
    <s v="New Mexico"/>
    <s v="Albuquerque"/>
    <n v="203"/>
  </r>
  <r>
    <x v="310"/>
    <s v="West"/>
    <s v="New Mexico"/>
    <s v="Albuquerque"/>
    <n v="154"/>
  </r>
  <r>
    <x v="310"/>
    <s v="West"/>
    <s v="New Mexico"/>
    <s v="Albuquerque"/>
    <n v="149"/>
  </r>
  <r>
    <x v="310"/>
    <s v="West"/>
    <s v="New Mexico"/>
    <s v="Albuquerque"/>
    <n v="106"/>
  </r>
  <r>
    <x v="310"/>
    <s v="West"/>
    <s v="New Mexico"/>
    <s v="Albuquerque"/>
    <n v="87"/>
  </r>
  <r>
    <x v="310"/>
    <s v="West"/>
    <s v="New Mexico"/>
    <s v="Albuquerque"/>
    <n v="162"/>
  </r>
  <r>
    <x v="339"/>
    <s v="West"/>
    <s v="New Mexico"/>
    <s v="Albuquerque"/>
    <n v="203"/>
  </r>
  <r>
    <x v="339"/>
    <s v="West"/>
    <s v="New Mexico"/>
    <s v="Albuquerque"/>
    <n v="180"/>
  </r>
  <r>
    <x v="339"/>
    <s v="West"/>
    <s v="New Mexico"/>
    <s v="Albuquerque"/>
    <n v="160"/>
  </r>
  <r>
    <x v="339"/>
    <s v="West"/>
    <s v="New Mexico"/>
    <s v="Albuquerque"/>
    <n v="135"/>
  </r>
  <r>
    <x v="339"/>
    <s v="West"/>
    <s v="New Mexico"/>
    <s v="Albuquerque"/>
    <n v="145"/>
  </r>
  <r>
    <x v="339"/>
    <s v="West"/>
    <s v="New Mexico"/>
    <s v="Albuquerque"/>
    <n v="140"/>
  </r>
  <r>
    <x v="371"/>
    <s v="West"/>
    <s v="New Mexico"/>
    <s v="Albuquerque"/>
    <n v="175"/>
  </r>
  <r>
    <x v="371"/>
    <s v="West"/>
    <s v="New Mexico"/>
    <s v="Albuquerque"/>
    <n v="176"/>
  </r>
  <r>
    <x v="371"/>
    <s v="West"/>
    <s v="New Mexico"/>
    <s v="Albuquerque"/>
    <n v="142"/>
  </r>
  <r>
    <x v="371"/>
    <s v="West"/>
    <s v="New Mexico"/>
    <s v="Albuquerque"/>
    <n v="143"/>
  </r>
  <r>
    <x v="371"/>
    <s v="West"/>
    <s v="New Mexico"/>
    <s v="Albuquerque"/>
    <n v="124"/>
  </r>
  <r>
    <x v="371"/>
    <s v="West"/>
    <s v="New Mexico"/>
    <s v="Albuquerque"/>
    <n v="126"/>
  </r>
  <r>
    <x v="403"/>
    <s v="West"/>
    <s v="New Mexico"/>
    <s v="Albuquerque"/>
    <n v="163"/>
  </r>
  <r>
    <x v="403"/>
    <s v="West"/>
    <s v="New Mexico"/>
    <s v="Albuquerque"/>
    <n v="156"/>
  </r>
  <r>
    <x v="403"/>
    <s v="West"/>
    <s v="New Mexico"/>
    <s v="Albuquerque"/>
    <n v="143"/>
  </r>
  <r>
    <x v="403"/>
    <s v="West"/>
    <s v="New Mexico"/>
    <s v="Albuquerque"/>
    <n v="123"/>
  </r>
  <r>
    <x v="403"/>
    <s v="West"/>
    <s v="New Mexico"/>
    <s v="Albuquerque"/>
    <n v="111"/>
  </r>
  <r>
    <x v="403"/>
    <s v="West"/>
    <s v="New Mexico"/>
    <s v="Albuquerque"/>
    <n v="133"/>
  </r>
  <r>
    <x v="432"/>
    <s v="West"/>
    <s v="New Mexico"/>
    <s v="Albuquerque"/>
    <n v="165"/>
  </r>
  <r>
    <x v="432"/>
    <s v="West"/>
    <s v="New Mexico"/>
    <s v="Albuquerque"/>
    <n v="149"/>
  </r>
  <r>
    <x v="432"/>
    <s v="West"/>
    <s v="New Mexico"/>
    <s v="Albuquerque"/>
    <n v="105"/>
  </r>
  <r>
    <x v="432"/>
    <s v="West"/>
    <s v="New Mexico"/>
    <s v="Albuquerque"/>
    <n v="95"/>
  </r>
  <r>
    <x v="432"/>
    <s v="West"/>
    <s v="New Mexico"/>
    <s v="Albuquerque"/>
    <n v="91"/>
  </r>
  <r>
    <x v="432"/>
    <s v="West"/>
    <s v="New Mexico"/>
    <s v="Albuquerque"/>
    <n v="105"/>
  </r>
  <r>
    <x v="463"/>
    <s v="West"/>
    <s v="New Mexico"/>
    <s v="Albuquerque"/>
    <n v="160"/>
  </r>
  <r>
    <x v="463"/>
    <s v="West"/>
    <s v="New Mexico"/>
    <s v="Albuquerque"/>
    <n v="150"/>
  </r>
  <r>
    <x v="463"/>
    <s v="West"/>
    <s v="New Mexico"/>
    <s v="Albuquerque"/>
    <n v="117"/>
  </r>
  <r>
    <x v="463"/>
    <s v="West"/>
    <s v="New Mexico"/>
    <s v="Albuquerque"/>
    <n v="115"/>
  </r>
  <r>
    <x v="463"/>
    <s v="West"/>
    <s v="New Mexico"/>
    <s v="Albuquerque"/>
    <n v="113"/>
  </r>
  <r>
    <x v="463"/>
    <s v="West"/>
    <s v="New Mexico"/>
    <s v="Albuquerque"/>
    <n v="140"/>
  </r>
  <r>
    <x v="492"/>
    <s v="West"/>
    <s v="New Mexico"/>
    <s v="Albuquerque"/>
    <n v="210"/>
  </r>
  <r>
    <x v="492"/>
    <s v="West"/>
    <s v="New Mexico"/>
    <s v="Albuquerque"/>
    <n v="182"/>
  </r>
  <r>
    <x v="492"/>
    <s v="West"/>
    <s v="New Mexico"/>
    <s v="Albuquerque"/>
    <n v="130"/>
  </r>
  <r>
    <x v="492"/>
    <s v="West"/>
    <s v="New Mexico"/>
    <s v="Albuquerque"/>
    <n v="145"/>
  </r>
  <r>
    <x v="492"/>
    <s v="West"/>
    <s v="New Mexico"/>
    <s v="Albuquerque"/>
    <n v="119"/>
  </r>
  <r>
    <x v="492"/>
    <s v="West"/>
    <s v="New Mexico"/>
    <s v="Albuquerque"/>
    <n v="131"/>
  </r>
  <r>
    <x v="177"/>
    <s v="West"/>
    <s v="New Mexico"/>
    <s v="Albuquerque"/>
    <n v="131"/>
  </r>
  <r>
    <x v="177"/>
    <s v="West"/>
    <s v="New Mexico"/>
    <s v="Albuquerque"/>
    <n v="135"/>
  </r>
  <r>
    <x v="177"/>
    <s v="West"/>
    <s v="New Mexico"/>
    <s v="Albuquerque"/>
    <n v="126"/>
  </r>
  <r>
    <x v="177"/>
    <s v="West"/>
    <s v="New Mexico"/>
    <s v="Albuquerque"/>
    <n v="75"/>
  </r>
  <r>
    <x v="177"/>
    <s v="West"/>
    <s v="New Mexico"/>
    <s v="Albuquerque"/>
    <n v="63"/>
  </r>
  <r>
    <x v="177"/>
    <s v="West"/>
    <s v="New Mexico"/>
    <s v="Albuquerque"/>
    <n v="117"/>
  </r>
  <r>
    <x v="208"/>
    <s v="West"/>
    <s v="New Mexico"/>
    <s v="Albuquerque"/>
    <n v="145"/>
  </r>
  <r>
    <x v="208"/>
    <s v="West"/>
    <s v="New Mexico"/>
    <s v="Albuquerque"/>
    <n v="112"/>
  </r>
  <r>
    <x v="208"/>
    <s v="West"/>
    <s v="New Mexico"/>
    <s v="Albuquerque"/>
    <n v="104"/>
  </r>
  <r>
    <x v="208"/>
    <s v="Southeast"/>
    <s v="Georgia"/>
    <s v="Atlanta"/>
    <n v="63"/>
  </r>
  <r>
    <x v="208"/>
    <s v="Southeast"/>
    <s v="Georgia"/>
    <s v="Atlanta"/>
    <n v="51"/>
  </r>
  <r>
    <x v="208"/>
    <s v="Southeast"/>
    <s v="Georgia"/>
    <s v="Atlanta"/>
    <n v="98"/>
  </r>
  <r>
    <x v="217"/>
    <s v="Southeast"/>
    <s v="Georgia"/>
    <s v="Atlanta"/>
    <n v="137"/>
  </r>
  <r>
    <x v="217"/>
    <s v="Southeast"/>
    <s v="Georgia"/>
    <s v="Atlanta"/>
    <n v="101"/>
  </r>
  <r>
    <x v="217"/>
    <s v="Southeast"/>
    <s v="Georgia"/>
    <s v="Atlanta"/>
    <n v="113"/>
  </r>
  <r>
    <x v="217"/>
    <s v="Southeast"/>
    <s v="Georgia"/>
    <s v="Atlanta"/>
    <n v="73"/>
  </r>
  <r>
    <x v="217"/>
    <s v="Southeast"/>
    <s v="Georgia"/>
    <s v="Atlanta"/>
    <n v="39"/>
  </r>
  <r>
    <x v="217"/>
    <s v="Southeast"/>
    <s v="Georgia"/>
    <s v="Atlanta"/>
    <n v="95"/>
  </r>
  <r>
    <x v="236"/>
    <s v="Southeast"/>
    <s v="Georgia"/>
    <s v="Atlanta"/>
    <n v="142"/>
  </r>
  <r>
    <x v="236"/>
    <s v="Southeast"/>
    <s v="Georgia"/>
    <s v="Atlanta"/>
    <n v="88"/>
  </r>
  <r>
    <x v="236"/>
    <s v="Southeast"/>
    <s v="Georgia"/>
    <s v="Atlanta"/>
    <n v="94"/>
  </r>
  <r>
    <x v="236"/>
    <s v="Southeast"/>
    <s v="Georgia"/>
    <s v="Atlanta"/>
    <n v="69"/>
  </r>
  <r>
    <x v="236"/>
    <s v="Southeast"/>
    <s v="Georgia"/>
    <s v="Atlanta"/>
    <n v="53"/>
  </r>
  <r>
    <x v="236"/>
    <s v="Southeast"/>
    <s v="Georgia"/>
    <s v="Atlanta"/>
    <n v="105"/>
  </r>
  <r>
    <x v="267"/>
    <s v="Southeast"/>
    <s v="Georgia"/>
    <s v="Atlanta"/>
    <n v="160"/>
  </r>
  <r>
    <x v="267"/>
    <s v="Southeast"/>
    <s v="Georgia"/>
    <s v="Atlanta"/>
    <n v="108"/>
  </r>
  <r>
    <x v="267"/>
    <s v="Southeast"/>
    <s v="Georgia"/>
    <s v="Atlanta"/>
    <n v="123"/>
  </r>
  <r>
    <x v="267"/>
    <s v="Southeast"/>
    <s v="Georgia"/>
    <s v="Atlanta"/>
    <n v="91"/>
  </r>
  <r>
    <x v="267"/>
    <s v="Southeast"/>
    <s v="Georgia"/>
    <s v="Atlanta"/>
    <n v="56"/>
  </r>
  <r>
    <x v="267"/>
    <s v="Southeast"/>
    <s v="Georgia"/>
    <s v="Atlanta"/>
    <n v="120"/>
  </r>
  <r>
    <x v="297"/>
    <s v="Southeast"/>
    <s v="Georgia"/>
    <s v="Atlanta"/>
    <n v="176"/>
  </r>
  <r>
    <x v="297"/>
    <s v="Southeast"/>
    <s v="Georgia"/>
    <s v="Atlanta"/>
    <n v="147"/>
  </r>
  <r>
    <x v="297"/>
    <s v="Southeast"/>
    <s v="Georgia"/>
    <s v="Atlanta"/>
    <n v="142"/>
  </r>
  <r>
    <x v="297"/>
    <s v="Southeast"/>
    <s v="Georgia"/>
    <s v="Atlanta"/>
    <n v="120"/>
  </r>
  <r>
    <x v="297"/>
    <s v="Southeast"/>
    <s v="Georgia"/>
    <s v="Atlanta"/>
    <n v="72"/>
  </r>
  <r>
    <x v="297"/>
    <s v="Southeast"/>
    <s v="Georgia"/>
    <s v="Atlanta"/>
    <n v="150"/>
  </r>
  <r>
    <x v="326"/>
    <s v="Southeast"/>
    <s v="Georgia"/>
    <s v="Atlanta"/>
    <n v="196"/>
  </r>
  <r>
    <x v="326"/>
    <s v="Southeast"/>
    <s v="Georgia"/>
    <s v="Atlanta"/>
    <n v="173"/>
  </r>
  <r>
    <x v="326"/>
    <s v="Southeast"/>
    <s v="Georgia"/>
    <s v="Atlanta"/>
    <n v="137"/>
  </r>
  <r>
    <x v="326"/>
    <s v="Southeast"/>
    <s v="Georgia"/>
    <s v="Atlanta"/>
    <n v="128"/>
  </r>
  <r>
    <x v="326"/>
    <s v="Southeast"/>
    <s v="Georgia"/>
    <s v="Atlanta"/>
    <n v="138"/>
  </r>
  <r>
    <x v="326"/>
    <s v="Southeast"/>
    <s v="Georgia"/>
    <s v="Atlanta"/>
    <n v="143"/>
  </r>
  <r>
    <x v="358"/>
    <s v="Southeast"/>
    <s v="Georgia"/>
    <s v="Atlanta"/>
    <n v="182"/>
  </r>
  <r>
    <x v="358"/>
    <s v="Southeast"/>
    <s v="Georgia"/>
    <s v="Atlanta"/>
    <n v="175"/>
  </r>
  <r>
    <x v="358"/>
    <s v="Southeast"/>
    <s v="Georgia"/>
    <s v="Atlanta"/>
    <n v="150"/>
  </r>
  <r>
    <x v="358"/>
    <s v="Southeast"/>
    <s v="Georgia"/>
    <s v="Atlanta"/>
    <n v="113"/>
  </r>
  <r>
    <x v="358"/>
    <s v="Southeast"/>
    <s v="Georgia"/>
    <s v="Atlanta"/>
    <n v="126"/>
  </r>
  <r>
    <x v="358"/>
    <s v="Southeast"/>
    <s v="Georgia"/>
    <s v="Atlanta"/>
    <n v="119"/>
  </r>
  <r>
    <x v="390"/>
    <s v="Southeast"/>
    <s v="Georgia"/>
    <s v="Atlanta"/>
    <n v="180"/>
  </r>
  <r>
    <x v="390"/>
    <s v="Southeast"/>
    <s v="Georgia"/>
    <s v="Atlanta"/>
    <n v="156"/>
  </r>
  <r>
    <x v="390"/>
    <s v="Southeast"/>
    <s v="Georgia"/>
    <s v="Atlanta"/>
    <n v="135"/>
  </r>
  <r>
    <x v="390"/>
    <s v="Southeast"/>
    <s v="Georgia"/>
    <s v="Atlanta"/>
    <n v="120"/>
  </r>
  <r>
    <x v="390"/>
    <s v="Southeast"/>
    <s v="Georgia"/>
    <s v="Atlanta"/>
    <n v="100"/>
  </r>
  <r>
    <x v="390"/>
    <s v="Southeast"/>
    <s v="Georgia"/>
    <s v="Atlanta"/>
    <n v="131"/>
  </r>
  <r>
    <x v="419"/>
    <s v="Southeast"/>
    <s v="Georgia"/>
    <s v="Atlanta"/>
    <n v="131"/>
  </r>
  <r>
    <x v="419"/>
    <s v="Southeast"/>
    <s v="Georgia"/>
    <s v="Atlanta"/>
    <n v="142"/>
  </r>
  <r>
    <x v="419"/>
    <s v="Southeast"/>
    <s v="Georgia"/>
    <s v="Atlanta"/>
    <n v="105"/>
  </r>
  <r>
    <x v="419"/>
    <s v="Southeast"/>
    <s v="Georgia"/>
    <s v="Atlanta"/>
    <n v="88"/>
  </r>
  <r>
    <x v="419"/>
    <s v="Southeast"/>
    <s v="Georgia"/>
    <s v="Atlanta"/>
    <n v="90"/>
  </r>
  <r>
    <x v="419"/>
    <s v="Southeast"/>
    <s v="Georgia"/>
    <s v="Atlanta"/>
    <n v="102"/>
  </r>
  <r>
    <x v="450"/>
    <s v="Southeast"/>
    <s v="Georgia"/>
    <s v="Atlanta"/>
    <n v="137"/>
  </r>
  <r>
    <x v="450"/>
    <s v="Southeast"/>
    <s v="Georgia"/>
    <s v="Atlanta"/>
    <n v="173"/>
  </r>
  <r>
    <x v="450"/>
    <s v="Southeast"/>
    <s v="Georgia"/>
    <s v="Atlanta"/>
    <n v="115"/>
  </r>
  <r>
    <x v="450"/>
    <s v="Southeast"/>
    <s v="Georgia"/>
    <s v="Atlanta"/>
    <n v="116"/>
  </r>
  <r>
    <x v="450"/>
    <s v="Southeast"/>
    <s v="Georgia"/>
    <s v="Atlanta"/>
    <n v="102"/>
  </r>
  <r>
    <x v="450"/>
    <s v="Southeast"/>
    <s v="Georgia"/>
    <s v="Atlanta"/>
    <n v="124"/>
  </r>
  <r>
    <x v="479"/>
    <s v="Southeast"/>
    <s v="Georgia"/>
    <s v="Atlanta"/>
    <n v="203"/>
  </r>
  <r>
    <x v="479"/>
    <s v="Southeast"/>
    <s v="Georgia"/>
    <s v="Atlanta"/>
    <n v="189"/>
  </r>
  <r>
    <x v="479"/>
    <s v="Southeast"/>
    <s v="Georgia"/>
    <s v="Atlanta"/>
    <n v="138"/>
  </r>
  <r>
    <x v="479"/>
    <s v="Southeast"/>
    <s v="Georgia"/>
    <s v="Atlanta"/>
    <n v="128"/>
  </r>
  <r>
    <x v="479"/>
    <s v="Southeast"/>
    <s v="Georgia"/>
    <s v="Atlanta"/>
    <n v="116"/>
  </r>
  <r>
    <x v="479"/>
    <s v="Southeast"/>
    <s v="Georgia"/>
    <s v="Atlanta"/>
    <n v="135"/>
  </r>
  <r>
    <x v="173"/>
    <s v="Southeast"/>
    <s v="Georgia"/>
    <s v="Atlanta"/>
    <n v="256"/>
  </r>
  <r>
    <x v="173"/>
    <s v="Southeast"/>
    <s v="Georgia"/>
    <s v="Atlanta"/>
    <n v="206"/>
  </r>
  <r>
    <x v="173"/>
    <s v="Southeast"/>
    <s v="Georgia"/>
    <s v="Atlanta"/>
    <n v="248"/>
  </r>
  <r>
    <x v="173"/>
    <s v="Southeast"/>
    <s v="Georgia"/>
    <s v="Atlanta"/>
    <n v="203"/>
  </r>
  <r>
    <x v="173"/>
    <s v="Southeast"/>
    <s v="Georgia"/>
    <s v="Atlanta"/>
    <n v="189"/>
  </r>
  <r>
    <x v="173"/>
    <s v="Southeast"/>
    <s v="Georgia"/>
    <s v="Atlanta"/>
    <n v="239"/>
  </r>
  <r>
    <x v="202"/>
    <s v="Southeast"/>
    <s v="Georgia"/>
    <s v="Atlanta"/>
    <n v="312"/>
  </r>
  <r>
    <x v="202"/>
    <s v="Southeast"/>
    <s v="Georgia"/>
    <s v="Atlanta"/>
    <n v="218"/>
  </r>
  <r>
    <x v="202"/>
    <s v="Southeast"/>
    <s v="Georgia"/>
    <s v="Atlanta"/>
    <n v="217"/>
  </r>
  <r>
    <x v="202"/>
    <s v="Southeast"/>
    <s v="South Carolina"/>
    <s v="Charleston"/>
    <n v="169"/>
  </r>
  <r>
    <x v="202"/>
    <s v="Southeast"/>
    <s v="South Carolina"/>
    <s v="Charleston"/>
    <n v="189"/>
  </r>
  <r>
    <x v="202"/>
    <s v="Southeast"/>
    <s v="South Carolina"/>
    <s v="Charleston"/>
    <n v="216"/>
  </r>
  <r>
    <x v="707"/>
    <s v="Southeast"/>
    <s v="South Carolina"/>
    <s v="Charleston"/>
    <n v="265"/>
  </r>
  <r>
    <x v="707"/>
    <s v="Southeast"/>
    <s v="South Carolina"/>
    <s v="Charleston"/>
    <n v="210"/>
  </r>
  <r>
    <x v="707"/>
    <s v="Southeast"/>
    <s v="South Carolina"/>
    <s v="Charleston"/>
    <n v="181"/>
  </r>
  <r>
    <x v="707"/>
    <s v="Southeast"/>
    <s v="South Carolina"/>
    <s v="Charleston"/>
    <n v="144"/>
  </r>
  <r>
    <x v="707"/>
    <s v="Southeast"/>
    <s v="South Carolina"/>
    <s v="Charleston"/>
    <n v="181"/>
  </r>
  <r>
    <x v="707"/>
    <s v="Southeast"/>
    <s v="South Carolina"/>
    <s v="Charleston"/>
    <n v="189"/>
  </r>
  <r>
    <x v="229"/>
    <s v="Southeast"/>
    <s v="South Carolina"/>
    <s v="Charleston"/>
    <n v="283"/>
  </r>
  <r>
    <x v="229"/>
    <s v="Southeast"/>
    <s v="South Carolina"/>
    <s v="Charleston"/>
    <n v="182"/>
  </r>
  <r>
    <x v="229"/>
    <s v="Southeast"/>
    <s v="South Carolina"/>
    <s v="Charleston"/>
    <n v="182"/>
  </r>
  <r>
    <x v="229"/>
    <s v="Southeast"/>
    <s v="South Carolina"/>
    <s v="Charleston"/>
    <n v="180"/>
  </r>
  <r>
    <x v="229"/>
    <s v="Southeast"/>
    <s v="South Carolina"/>
    <s v="Charleston"/>
    <n v="188"/>
  </r>
  <r>
    <x v="229"/>
    <s v="Southeast"/>
    <s v="South Carolina"/>
    <s v="Charleston"/>
    <n v="209"/>
  </r>
  <r>
    <x v="258"/>
    <s v="Southeast"/>
    <s v="South Carolina"/>
    <s v="Charleston"/>
    <n v="282"/>
  </r>
  <r>
    <x v="258"/>
    <s v="Southeast"/>
    <s v="South Carolina"/>
    <s v="Charleston"/>
    <n v="188"/>
  </r>
  <r>
    <x v="258"/>
    <s v="Southeast"/>
    <s v="South Carolina"/>
    <s v="Charleston"/>
    <n v="210"/>
  </r>
  <r>
    <x v="258"/>
    <s v="Southeast"/>
    <s v="South Carolina"/>
    <s v="Charleston"/>
    <n v="182"/>
  </r>
  <r>
    <x v="258"/>
    <s v="Southeast"/>
    <s v="South Carolina"/>
    <s v="Charleston"/>
    <n v="196"/>
  </r>
  <r>
    <x v="258"/>
    <s v="Southeast"/>
    <s v="South Carolina"/>
    <s v="Charleston"/>
    <n v="200"/>
  </r>
  <r>
    <x v="291"/>
    <s v="Southeast"/>
    <s v="South Carolina"/>
    <s v="Charleston"/>
    <n v="273"/>
  </r>
  <r>
    <x v="291"/>
    <s v="Southeast"/>
    <s v="South Carolina"/>
    <s v="Charleston"/>
    <n v="200"/>
  </r>
  <r>
    <x v="291"/>
    <s v="Southeast"/>
    <s v="South Carolina"/>
    <s v="Charleston"/>
    <n v="209"/>
  </r>
  <r>
    <x v="291"/>
    <s v="Southeast"/>
    <s v="South Carolina"/>
    <s v="Charleston"/>
    <n v="218"/>
  </r>
  <r>
    <x v="291"/>
    <s v="Southeast"/>
    <s v="South Carolina"/>
    <s v="Charleston"/>
    <n v="195"/>
  </r>
  <r>
    <x v="291"/>
    <s v="Southeast"/>
    <s v="South Carolina"/>
    <s v="Charleston"/>
    <n v="250"/>
  </r>
  <r>
    <x v="319"/>
    <s v="Southeast"/>
    <s v="South Carolina"/>
    <s v="Charleston"/>
    <n v="311"/>
  </r>
  <r>
    <x v="319"/>
    <s v="Southeast"/>
    <s v="South Carolina"/>
    <s v="Charleston"/>
    <n v="270"/>
  </r>
  <r>
    <x v="319"/>
    <s v="Southeast"/>
    <s v="South Carolina"/>
    <s v="Charleston"/>
    <n v="248"/>
  </r>
  <r>
    <x v="319"/>
    <s v="Southeast"/>
    <s v="South Carolina"/>
    <s v="Charleston"/>
    <n v="202"/>
  </r>
  <r>
    <x v="319"/>
    <s v="Southeast"/>
    <s v="South Carolina"/>
    <s v="Charleston"/>
    <n v="240"/>
  </r>
  <r>
    <x v="319"/>
    <s v="Southeast"/>
    <s v="South Carolina"/>
    <s v="Charleston"/>
    <n v="244"/>
  </r>
  <r>
    <x v="351"/>
    <s v="Southeast"/>
    <s v="South Carolina"/>
    <s v="Charleston"/>
    <n v="326"/>
  </r>
  <r>
    <x v="351"/>
    <s v="Southeast"/>
    <s v="South Carolina"/>
    <s v="Charleston"/>
    <n v="243"/>
  </r>
  <r>
    <x v="351"/>
    <s v="Southeast"/>
    <s v="South Carolina"/>
    <s v="Charleston"/>
    <n v="231"/>
  </r>
  <r>
    <x v="351"/>
    <s v="Southeast"/>
    <s v="South Carolina"/>
    <s v="Charleston"/>
    <n v="233"/>
  </r>
  <r>
    <x v="351"/>
    <s v="Southeast"/>
    <s v="South Carolina"/>
    <s v="Charleston"/>
    <n v="225"/>
  </r>
  <r>
    <x v="351"/>
    <s v="Southeast"/>
    <s v="South Carolina"/>
    <s v="Charleston"/>
    <n v="278"/>
  </r>
  <r>
    <x v="381"/>
    <s v="Southeast"/>
    <s v="South Carolina"/>
    <s v="Charleston"/>
    <n v="287"/>
  </r>
  <r>
    <x v="381"/>
    <s v="Southeast"/>
    <s v="South Carolina"/>
    <s v="Charleston"/>
    <n v="223"/>
  </r>
  <r>
    <x v="381"/>
    <s v="Southeast"/>
    <s v="South Carolina"/>
    <s v="Charleston"/>
    <n v="196"/>
  </r>
  <r>
    <x v="381"/>
    <s v="Southeast"/>
    <s v="South Carolina"/>
    <s v="Charleston"/>
    <n v="210"/>
  </r>
  <r>
    <x v="381"/>
    <s v="Southeast"/>
    <s v="South Carolina"/>
    <s v="Charleston"/>
    <n v="175"/>
  </r>
  <r>
    <x v="381"/>
    <s v="Southeast"/>
    <s v="South Carolina"/>
    <s v="Charleston"/>
    <n v="232"/>
  </r>
  <r>
    <x v="413"/>
    <s v="Southeast"/>
    <s v="South Carolina"/>
    <s v="Charleston"/>
    <n v="244"/>
  </r>
  <r>
    <x v="413"/>
    <s v="Southeast"/>
    <s v="South Carolina"/>
    <s v="Charleston"/>
    <n v="208"/>
  </r>
  <r>
    <x v="413"/>
    <s v="Southeast"/>
    <s v="South Carolina"/>
    <s v="Charleston"/>
    <n v="176"/>
  </r>
  <r>
    <x v="413"/>
    <s v="Southeast"/>
    <s v="South Carolina"/>
    <s v="Charleston"/>
    <n v="176"/>
  </r>
  <r>
    <x v="413"/>
    <s v="Southeast"/>
    <s v="South Carolina"/>
    <s v="Charleston"/>
    <n v="189"/>
  </r>
  <r>
    <x v="413"/>
    <s v="Southeast"/>
    <s v="South Carolina"/>
    <s v="Charleston"/>
    <n v="225"/>
  </r>
  <r>
    <x v="443"/>
    <s v="Southeast"/>
    <s v="South Carolina"/>
    <s v="Charleston"/>
    <n v="278"/>
  </r>
  <r>
    <x v="443"/>
    <s v="Southeast"/>
    <s v="South Carolina"/>
    <s v="Charleston"/>
    <n v="188"/>
  </r>
  <r>
    <x v="443"/>
    <s v="Southeast"/>
    <s v="South Carolina"/>
    <s v="Charleston"/>
    <n v="202"/>
  </r>
  <r>
    <x v="443"/>
    <s v="Southeast"/>
    <s v="South Carolina"/>
    <s v="Charleston"/>
    <n v="225"/>
  </r>
  <r>
    <x v="443"/>
    <s v="Southeast"/>
    <s v="South Carolina"/>
    <s v="Charleston"/>
    <n v="196"/>
  </r>
  <r>
    <x v="443"/>
    <s v="Southeast"/>
    <s v="South Carolina"/>
    <s v="Charleston"/>
    <n v="206"/>
  </r>
  <r>
    <x v="472"/>
    <s v="Southeast"/>
    <s v="South Carolina"/>
    <s v="Charleston"/>
    <n v="290"/>
  </r>
  <r>
    <x v="472"/>
    <s v="Southeast"/>
    <s v="South Carolina"/>
    <s v="Charleston"/>
    <n v="219"/>
  </r>
  <r>
    <x v="472"/>
    <s v="Southeast"/>
    <s v="South Carolina"/>
    <s v="Charleston"/>
    <n v="215"/>
  </r>
  <r>
    <x v="472"/>
    <s v="Southeast"/>
    <s v="South Carolina"/>
    <s v="Charleston"/>
    <n v="194"/>
  </r>
  <r>
    <x v="472"/>
    <s v="Southeast"/>
    <s v="South Carolina"/>
    <s v="Charleston"/>
    <n v="225"/>
  </r>
  <r>
    <x v="472"/>
    <s v="Southeast"/>
    <s v="South Carolina"/>
    <s v="Charleston"/>
    <n v="228"/>
  </r>
  <r>
    <x v="170"/>
    <s v="Southeast"/>
    <s v="South Carolina"/>
    <s v="Charleston"/>
    <n v="231"/>
  </r>
  <r>
    <x v="170"/>
    <s v="Southeast"/>
    <s v="South Carolina"/>
    <s v="Charleston"/>
    <n v="181"/>
  </r>
  <r>
    <x v="170"/>
    <s v="Southeast"/>
    <s v="South Carolina"/>
    <s v="Charleston"/>
    <n v="189"/>
  </r>
  <r>
    <x v="170"/>
    <s v="Southeast"/>
    <s v="South Carolina"/>
    <s v="Charleston"/>
    <n v="173"/>
  </r>
  <r>
    <x v="170"/>
    <s v="Southeast"/>
    <s v="South Carolina"/>
    <s v="Charleston"/>
    <n v="156"/>
  </r>
  <r>
    <x v="170"/>
    <s v="Southeast"/>
    <s v="South Carolina"/>
    <s v="Charleston"/>
    <n v="196"/>
  </r>
  <r>
    <x v="199"/>
    <s v="Southeast"/>
    <s v="South Carolina"/>
    <s v="Charleston"/>
    <n v="263"/>
  </r>
  <r>
    <x v="199"/>
    <s v="Southeast"/>
    <s v="South Carolina"/>
    <s v="Charleston"/>
    <n v="188"/>
  </r>
  <r>
    <x v="199"/>
    <s v="Southeast"/>
    <s v="South Carolina"/>
    <s v="Charleston"/>
    <n v="169"/>
  </r>
  <r>
    <x v="199"/>
    <s v="Southeast"/>
    <s v="North Carolina"/>
    <s v="Charlotte"/>
    <n v="142"/>
  </r>
  <r>
    <x v="199"/>
    <s v="Southeast"/>
    <s v="North Carolina"/>
    <s v="Charlotte"/>
    <n v="180"/>
  </r>
  <r>
    <x v="199"/>
    <s v="Southeast"/>
    <s v="North Carolina"/>
    <s v="Charlotte"/>
    <n v="203"/>
  </r>
  <r>
    <x v="704"/>
    <s v="Southeast"/>
    <s v="North Carolina"/>
    <s v="Charlotte"/>
    <n v="276"/>
  </r>
  <r>
    <x v="704"/>
    <s v="Southeast"/>
    <s v="North Carolina"/>
    <s v="Charlotte"/>
    <n v="150"/>
  </r>
  <r>
    <x v="704"/>
    <s v="Southeast"/>
    <s v="North Carolina"/>
    <s v="Charlotte"/>
    <n v="181"/>
  </r>
  <r>
    <x v="704"/>
    <s v="Southeast"/>
    <s v="North Carolina"/>
    <s v="Charlotte"/>
    <n v="124"/>
  </r>
  <r>
    <x v="704"/>
    <s v="Southeast"/>
    <s v="North Carolina"/>
    <s v="Charlotte"/>
    <n v="158"/>
  </r>
  <r>
    <x v="704"/>
    <s v="Southeast"/>
    <s v="North Carolina"/>
    <s v="Charlotte"/>
    <n v="169"/>
  </r>
  <r>
    <x v="721"/>
    <s v="Southeast"/>
    <s v="North Carolina"/>
    <s v="Charlotte"/>
    <n v="263"/>
  </r>
  <r>
    <x v="721"/>
    <s v="Southeast"/>
    <s v="North Carolina"/>
    <s v="Charlotte"/>
    <n v="155"/>
  </r>
  <r>
    <x v="721"/>
    <s v="Southeast"/>
    <s v="North Carolina"/>
    <s v="Charlotte"/>
    <n v="144"/>
  </r>
  <r>
    <x v="721"/>
    <s v="Southeast"/>
    <s v="North Carolina"/>
    <s v="Charlotte"/>
    <n v="140"/>
  </r>
  <r>
    <x v="721"/>
    <s v="Southeast"/>
    <s v="North Carolina"/>
    <s v="Charlotte"/>
    <n v="131"/>
  </r>
  <r>
    <x v="721"/>
    <s v="Southeast"/>
    <s v="North Carolina"/>
    <s v="Charlotte"/>
    <n v="189"/>
  </r>
  <r>
    <x v="255"/>
    <s v="Southeast"/>
    <s v="North Carolina"/>
    <s v="Charlotte"/>
    <n v="246"/>
  </r>
  <r>
    <x v="255"/>
    <s v="Southeast"/>
    <s v="North Carolina"/>
    <s v="Charlotte"/>
    <n v="182"/>
  </r>
  <r>
    <x v="255"/>
    <s v="Southeast"/>
    <s v="North Carolina"/>
    <s v="Charlotte"/>
    <n v="169"/>
  </r>
  <r>
    <x v="255"/>
    <s v="Southeast"/>
    <s v="North Carolina"/>
    <s v="Charlotte"/>
    <n v="150"/>
  </r>
  <r>
    <x v="255"/>
    <s v="Southeast"/>
    <s v="North Carolina"/>
    <s v="Charlotte"/>
    <n v="150"/>
  </r>
  <r>
    <x v="255"/>
    <s v="Southeast"/>
    <s v="North Carolina"/>
    <s v="Charlotte"/>
    <n v="203"/>
  </r>
  <r>
    <x v="288"/>
    <s v="Southeast"/>
    <s v="North Carolina"/>
    <s v="Charlotte"/>
    <n v="238"/>
  </r>
  <r>
    <x v="288"/>
    <s v="Southeast"/>
    <s v="North Carolina"/>
    <s v="Charlotte"/>
    <n v="182"/>
  </r>
  <r>
    <x v="288"/>
    <s v="Southeast"/>
    <s v="North Carolina"/>
    <s v="Charlotte"/>
    <n v="169"/>
  </r>
  <r>
    <x v="288"/>
    <s v="Southeast"/>
    <s v="North Carolina"/>
    <s v="Charlotte"/>
    <n v="169"/>
  </r>
  <r>
    <x v="288"/>
    <s v="Southeast"/>
    <s v="North Carolina"/>
    <s v="Charlotte"/>
    <n v="163"/>
  </r>
  <r>
    <x v="288"/>
    <s v="Southeast"/>
    <s v="North Carolina"/>
    <s v="Charlotte"/>
    <n v="231"/>
  </r>
  <r>
    <x v="316"/>
    <s v="Southeast"/>
    <s v="North Carolina"/>
    <s v="Charlotte"/>
    <n v="294"/>
  </r>
  <r>
    <x v="316"/>
    <s v="Southeast"/>
    <s v="North Carolina"/>
    <s v="Charlotte"/>
    <n v="224"/>
  </r>
  <r>
    <x v="316"/>
    <s v="Southeast"/>
    <s v="North Carolina"/>
    <s v="Charlotte"/>
    <n v="196"/>
  </r>
  <r>
    <x v="316"/>
    <s v="Southeast"/>
    <s v="North Carolina"/>
    <s v="Charlotte"/>
    <n v="203"/>
  </r>
  <r>
    <x v="316"/>
    <s v="Southeast"/>
    <s v="North Carolina"/>
    <s v="Charlotte"/>
    <n v="182"/>
  </r>
  <r>
    <x v="316"/>
    <s v="Southeast"/>
    <s v="North Carolina"/>
    <s v="Charlotte"/>
    <n v="263"/>
  </r>
  <r>
    <x v="348"/>
    <s v="Southeast"/>
    <s v="North Carolina"/>
    <s v="Charlotte"/>
    <n v="308"/>
  </r>
  <r>
    <x v="348"/>
    <s v="Southeast"/>
    <s v="North Carolina"/>
    <s v="Charlotte"/>
    <n v="200"/>
  </r>
  <r>
    <x v="348"/>
    <s v="Southeast"/>
    <s v="North Carolina"/>
    <s v="Charlotte"/>
    <n v="210"/>
  </r>
  <r>
    <x v="348"/>
    <s v="Southeast"/>
    <s v="North Carolina"/>
    <s v="Charlotte"/>
    <n v="182"/>
  </r>
  <r>
    <x v="348"/>
    <s v="Southeast"/>
    <s v="North Carolina"/>
    <s v="Charlotte"/>
    <n v="176"/>
  </r>
  <r>
    <x v="348"/>
    <s v="Southeast"/>
    <s v="North Carolina"/>
    <s v="Charlotte"/>
    <n v="231"/>
  </r>
  <r>
    <x v="378"/>
    <s v="Southeast"/>
    <s v="North Carolina"/>
    <s v="Charlotte"/>
    <n v="250"/>
  </r>
  <r>
    <x v="378"/>
    <s v="Southeast"/>
    <s v="North Carolina"/>
    <s v="Charlotte"/>
    <n v="181"/>
  </r>
  <r>
    <x v="378"/>
    <s v="Southeast"/>
    <s v="North Carolina"/>
    <s v="Charlotte"/>
    <n v="175"/>
  </r>
  <r>
    <x v="378"/>
    <s v="Southeast"/>
    <s v="North Carolina"/>
    <s v="Charlotte"/>
    <n v="150"/>
  </r>
  <r>
    <x v="378"/>
    <s v="Southeast"/>
    <s v="North Carolina"/>
    <s v="Charlotte"/>
    <n v="156"/>
  </r>
  <r>
    <x v="378"/>
    <s v="Southeast"/>
    <s v="North Carolina"/>
    <s v="Charlotte"/>
    <n v="203"/>
  </r>
  <r>
    <x v="410"/>
    <s v="Southeast"/>
    <s v="North Carolina"/>
    <s v="Charlotte"/>
    <n v="245"/>
  </r>
  <r>
    <x v="410"/>
    <s v="Southeast"/>
    <s v="North Carolina"/>
    <s v="Charlotte"/>
    <n v="196"/>
  </r>
  <r>
    <x v="410"/>
    <s v="Southeast"/>
    <s v="North Carolina"/>
    <s v="Charlotte"/>
    <n v="150"/>
  </r>
  <r>
    <x v="410"/>
    <s v="Southeast"/>
    <s v="North Carolina"/>
    <s v="Charlotte"/>
    <n v="160"/>
  </r>
  <r>
    <x v="410"/>
    <s v="Southeast"/>
    <s v="North Carolina"/>
    <s v="Charlotte"/>
    <n v="149"/>
  </r>
  <r>
    <x v="410"/>
    <s v="Southeast"/>
    <s v="North Carolina"/>
    <s v="Charlotte"/>
    <n v="176"/>
  </r>
  <r>
    <x v="440"/>
    <s v="Southeast"/>
    <s v="North Carolina"/>
    <s v="Charlotte"/>
    <n v="215"/>
  </r>
  <r>
    <x v="440"/>
    <s v="Southeast"/>
    <s v="North Carolina"/>
    <s v="Charlotte"/>
    <n v="195"/>
  </r>
  <r>
    <x v="440"/>
    <s v="Southeast"/>
    <s v="North Carolina"/>
    <s v="Charlotte"/>
    <n v="167"/>
  </r>
  <r>
    <x v="440"/>
    <s v="Southeast"/>
    <s v="North Carolina"/>
    <s v="Charlotte"/>
    <n v="163"/>
  </r>
  <r>
    <x v="440"/>
    <s v="Southeast"/>
    <s v="North Carolina"/>
    <s v="Charlotte"/>
    <n v="163"/>
  </r>
  <r>
    <x v="440"/>
    <s v="Southeast"/>
    <s v="North Carolina"/>
    <s v="Charlotte"/>
    <n v="210"/>
  </r>
  <r>
    <x v="469"/>
    <s v="Southeast"/>
    <s v="North Carolina"/>
    <s v="Charlotte"/>
    <n v="244"/>
  </r>
  <r>
    <x v="469"/>
    <s v="Southeast"/>
    <s v="North Carolina"/>
    <s v="Charlotte"/>
    <n v="202"/>
  </r>
  <r>
    <x v="469"/>
    <s v="Southeast"/>
    <s v="North Carolina"/>
    <s v="Charlotte"/>
    <n v="218"/>
  </r>
  <r>
    <x v="469"/>
    <s v="Southeast"/>
    <s v="North Carolina"/>
    <s v="Charlotte"/>
    <n v="196"/>
  </r>
  <r>
    <x v="469"/>
    <s v="Southeast"/>
    <s v="North Carolina"/>
    <s v="Charlotte"/>
    <n v="169"/>
  </r>
  <r>
    <x v="469"/>
    <s v="Southeast"/>
    <s v="North Carolina"/>
    <s v="Charlotte"/>
    <n v="225"/>
  </r>
  <r>
    <x v="177"/>
    <s v="Southeast"/>
    <s v="North Carolina"/>
    <s v="Charlotte"/>
    <n v="194"/>
  </r>
  <r>
    <x v="177"/>
    <s v="Southeast"/>
    <s v="North Carolina"/>
    <s v="Charlotte"/>
    <n v="150"/>
  </r>
  <r>
    <x v="177"/>
    <s v="Southeast"/>
    <s v="North Carolina"/>
    <s v="Charlotte"/>
    <n v="167"/>
  </r>
  <r>
    <x v="177"/>
    <s v="Southeast"/>
    <s v="North Carolina"/>
    <s v="Charlotte"/>
    <n v="123"/>
  </r>
  <r>
    <x v="177"/>
    <s v="Southeast"/>
    <s v="North Carolina"/>
    <s v="Charlotte"/>
    <n v="128"/>
  </r>
  <r>
    <x v="177"/>
    <s v="Southeast"/>
    <s v="North Carolina"/>
    <s v="Charlotte"/>
    <n v="173"/>
  </r>
  <r>
    <x v="206"/>
    <s v="Southeast"/>
    <s v="North Carolina"/>
    <s v="Charlotte"/>
    <n v="231"/>
  </r>
  <r>
    <x v="206"/>
    <s v="Southeast"/>
    <s v="North Carolina"/>
    <s v="Charlotte"/>
    <n v="143"/>
  </r>
  <r>
    <x v="206"/>
    <s v="Southeast"/>
    <s v="North Carolina"/>
    <s v="Charlotte"/>
    <n v="158"/>
  </r>
  <r>
    <x v="206"/>
    <s v="Midwest"/>
    <s v="Ohio"/>
    <s v="Columbus"/>
    <n v="101"/>
  </r>
  <r>
    <x v="206"/>
    <s v="Midwest"/>
    <s v="Ohio"/>
    <s v="Columbus"/>
    <n v="122"/>
  </r>
  <r>
    <x v="206"/>
    <s v="Midwest"/>
    <s v="Ohio"/>
    <s v="Columbus"/>
    <n v="143"/>
  </r>
  <r>
    <x v="214"/>
    <s v="Midwest"/>
    <s v="Ohio"/>
    <s v="Columbus"/>
    <n v="231"/>
  </r>
  <r>
    <x v="214"/>
    <s v="Midwest"/>
    <s v="Ohio"/>
    <s v="Columbus"/>
    <n v="126"/>
  </r>
  <r>
    <x v="214"/>
    <s v="Midwest"/>
    <s v="Ohio"/>
    <s v="Columbus"/>
    <n v="124"/>
  </r>
  <r>
    <x v="214"/>
    <s v="Midwest"/>
    <s v="Ohio"/>
    <s v="Columbus"/>
    <n v="98"/>
  </r>
  <r>
    <x v="214"/>
    <s v="Midwest"/>
    <s v="Ohio"/>
    <s v="Columbus"/>
    <n v="113"/>
  </r>
  <r>
    <x v="214"/>
    <s v="Midwest"/>
    <s v="Ohio"/>
    <s v="Columbus"/>
    <n v="128"/>
  </r>
  <r>
    <x v="233"/>
    <s v="Midwest"/>
    <s v="Ohio"/>
    <s v="Columbus"/>
    <n v="218"/>
  </r>
  <r>
    <x v="233"/>
    <s v="Midwest"/>
    <s v="Ohio"/>
    <s v="Columbus"/>
    <n v="111"/>
  </r>
  <r>
    <x v="233"/>
    <s v="Midwest"/>
    <s v="Ohio"/>
    <s v="Columbus"/>
    <n v="106"/>
  </r>
  <r>
    <x v="233"/>
    <s v="Midwest"/>
    <s v="Ohio"/>
    <s v="Columbus"/>
    <n v="102"/>
  </r>
  <r>
    <x v="233"/>
    <s v="Midwest"/>
    <s v="Ohio"/>
    <s v="Columbus"/>
    <n v="101"/>
  </r>
  <r>
    <x v="233"/>
    <s v="Midwest"/>
    <s v="Ohio"/>
    <s v="Columbus"/>
    <n v="137"/>
  </r>
  <r>
    <x v="262"/>
    <s v="Midwest"/>
    <s v="Ohio"/>
    <s v="Columbus"/>
    <n v="207"/>
  </r>
  <r>
    <x v="262"/>
    <s v="Midwest"/>
    <s v="Ohio"/>
    <s v="Columbus"/>
    <n v="135"/>
  </r>
  <r>
    <x v="262"/>
    <s v="Midwest"/>
    <s v="Ohio"/>
    <s v="Columbus"/>
    <n v="143"/>
  </r>
  <r>
    <x v="262"/>
    <s v="Midwest"/>
    <s v="Ohio"/>
    <s v="Columbus"/>
    <n v="123"/>
  </r>
  <r>
    <x v="262"/>
    <s v="Midwest"/>
    <s v="Ohio"/>
    <s v="Columbus"/>
    <n v="126"/>
  </r>
  <r>
    <x v="262"/>
    <s v="Midwest"/>
    <s v="Ohio"/>
    <s v="Columbus"/>
    <n v="143"/>
  </r>
  <r>
    <x v="295"/>
    <s v="Midwest"/>
    <s v="Ohio"/>
    <s v="Columbus"/>
    <n v="232"/>
  </r>
  <r>
    <x v="295"/>
    <s v="Midwest"/>
    <s v="Ohio"/>
    <s v="Columbus"/>
    <n v="138"/>
  </r>
  <r>
    <x v="295"/>
    <s v="Midwest"/>
    <s v="Ohio"/>
    <s v="Columbus"/>
    <n v="142"/>
  </r>
  <r>
    <x v="295"/>
    <s v="Midwest"/>
    <s v="Ohio"/>
    <s v="Columbus"/>
    <n v="140"/>
  </r>
  <r>
    <x v="295"/>
    <s v="Midwest"/>
    <s v="Ohio"/>
    <s v="Columbus"/>
    <n v="150"/>
  </r>
  <r>
    <x v="295"/>
    <s v="Midwest"/>
    <s v="Ohio"/>
    <s v="Columbus"/>
    <n v="196"/>
  </r>
  <r>
    <x v="323"/>
    <s v="Midwest"/>
    <s v="Ohio"/>
    <s v="Columbus"/>
    <n v="252"/>
  </r>
  <r>
    <x v="323"/>
    <s v="Midwest"/>
    <s v="Ohio"/>
    <s v="Columbus"/>
    <n v="195"/>
  </r>
  <r>
    <x v="323"/>
    <s v="Midwest"/>
    <s v="Ohio"/>
    <s v="Columbus"/>
    <n v="173"/>
  </r>
  <r>
    <x v="323"/>
    <s v="Midwest"/>
    <s v="Ohio"/>
    <s v="Columbus"/>
    <n v="152"/>
  </r>
  <r>
    <x v="323"/>
    <s v="Midwest"/>
    <s v="Ohio"/>
    <s v="Columbus"/>
    <n v="154"/>
  </r>
  <r>
    <x v="323"/>
    <s v="Midwest"/>
    <s v="Ohio"/>
    <s v="Columbus"/>
    <n v="181"/>
  </r>
  <r>
    <x v="355"/>
    <s v="Midwest"/>
    <s v="Ohio"/>
    <s v="Columbus"/>
    <n v="228"/>
  </r>
  <r>
    <x v="355"/>
    <s v="Midwest"/>
    <s v="Ohio"/>
    <s v="Columbus"/>
    <n v="195"/>
  </r>
  <r>
    <x v="355"/>
    <s v="Midwest"/>
    <s v="Ohio"/>
    <s v="Columbus"/>
    <n v="150"/>
  </r>
  <r>
    <x v="355"/>
    <s v="Midwest"/>
    <s v="Ohio"/>
    <s v="Columbus"/>
    <n v="158"/>
  </r>
  <r>
    <x v="355"/>
    <s v="Midwest"/>
    <s v="Ohio"/>
    <s v="Columbus"/>
    <n v="135"/>
  </r>
  <r>
    <x v="355"/>
    <s v="Midwest"/>
    <s v="Ohio"/>
    <s v="Columbus"/>
    <n v="169"/>
  </r>
  <r>
    <x v="385"/>
    <s v="Midwest"/>
    <s v="Ohio"/>
    <s v="Columbus"/>
    <n v="225"/>
  </r>
  <r>
    <x v="385"/>
    <s v="Midwest"/>
    <s v="Ohio"/>
    <s v="Columbus"/>
    <n v="173"/>
  </r>
  <r>
    <x v="385"/>
    <s v="Midwest"/>
    <s v="Ohio"/>
    <s v="Columbus"/>
    <n v="138"/>
  </r>
  <r>
    <x v="385"/>
    <s v="Midwest"/>
    <s v="Ohio"/>
    <s v="Columbus"/>
    <n v="113"/>
  </r>
  <r>
    <x v="385"/>
    <s v="Midwest"/>
    <s v="Ohio"/>
    <s v="Columbus"/>
    <n v="122"/>
  </r>
  <r>
    <x v="385"/>
    <s v="Midwest"/>
    <s v="Ohio"/>
    <s v="Columbus"/>
    <n v="138"/>
  </r>
  <r>
    <x v="417"/>
    <s v="Midwest"/>
    <s v="Ohio"/>
    <s v="Columbus"/>
    <n v="210"/>
  </r>
  <r>
    <x v="417"/>
    <s v="Midwest"/>
    <s v="Ohio"/>
    <s v="Columbus"/>
    <n v="138"/>
  </r>
  <r>
    <x v="417"/>
    <s v="Midwest"/>
    <s v="Ohio"/>
    <s v="Columbus"/>
    <n v="106"/>
  </r>
  <r>
    <x v="417"/>
    <s v="Midwest"/>
    <s v="Ohio"/>
    <s v="Columbus"/>
    <n v="112"/>
  </r>
  <r>
    <x v="417"/>
    <s v="Midwest"/>
    <s v="Ohio"/>
    <s v="Columbus"/>
    <n v="116"/>
  </r>
  <r>
    <x v="417"/>
    <s v="Midwest"/>
    <s v="Ohio"/>
    <s v="Columbus"/>
    <n v="147"/>
  </r>
  <r>
    <x v="447"/>
    <s v="Midwest"/>
    <s v="Ohio"/>
    <s v="Columbus"/>
    <n v="169"/>
  </r>
  <r>
    <x v="447"/>
    <s v="Midwest"/>
    <s v="Ohio"/>
    <s v="Columbus"/>
    <n v="140"/>
  </r>
  <r>
    <x v="447"/>
    <s v="Midwest"/>
    <s v="Ohio"/>
    <s v="Columbus"/>
    <n v="116"/>
  </r>
  <r>
    <x v="447"/>
    <s v="Midwest"/>
    <s v="Ohio"/>
    <s v="Columbus"/>
    <n v="135"/>
  </r>
  <r>
    <x v="447"/>
    <s v="Midwest"/>
    <s v="Ohio"/>
    <s v="Columbus"/>
    <n v="138"/>
  </r>
  <r>
    <x v="447"/>
    <s v="Midwest"/>
    <s v="Ohio"/>
    <s v="Columbus"/>
    <n v="167"/>
  </r>
  <r>
    <x v="476"/>
    <s v="Midwest"/>
    <s v="Ohio"/>
    <s v="Columbus"/>
    <n v="231"/>
  </r>
  <r>
    <x v="476"/>
    <s v="Midwest"/>
    <s v="Ohio"/>
    <s v="Columbus"/>
    <n v="181"/>
  </r>
  <r>
    <x v="476"/>
    <s v="Midwest"/>
    <s v="Ohio"/>
    <s v="Columbus"/>
    <n v="161"/>
  </r>
  <r>
    <x v="476"/>
    <s v="Midwest"/>
    <s v="Ohio"/>
    <s v="Columbus"/>
    <n v="147"/>
  </r>
  <r>
    <x v="476"/>
    <s v="Midwest"/>
    <s v="Ohio"/>
    <s v="Columbus"/>
    <n v="142"/>
  </r>
  <r>
    <x v="476"/>
    <s v="Midwest"/>
    <s v="Ohio"/>
    <s v="Columbus"/>
    <n v="156"/>
  </r>
  <r>
    <x v="186"/>
    <s v="Midwest"/>
    <s v="Ohio"/>
    <s v="Columbus"/>
    <n v="135"/>
  </r>
  <r>
    <x v="186"/>
    <s v="Midwest"/>
    <s v="Ohio"/>
    <s v="Columbus"/>
    <n v="78"/>
  </r>
  <r>
    <x v="186"/>
    <s v="Midwest"/>
    <s v="Ohio"/>
    <s v="Columbus"/>
    <n v="75"/>
  </r>
  <r>
    <x v="186"/>
    <s v="Midwest"/>
    <s v="Ohio"/>
    <s v="Columbus"/>
    <n v="42"/>
  </r>
  <r>
    <x v="186"/>
    <s v="Midwest"/>
    <s v="Ohio"/>
    <s v="Columbus"/>
    <n v="52"/>
  </r>
  <r>
    <x v="186"/>
    <s v="Midwest"/>
    <s v="Ohio"/>
    <s v="Columbus"/>
    <n v="81"/>
  </r>
  <r>
    <x v="696"/>
    <s v="Midwest"/>
    <s v="Ohio"/>
    <s v="Columbus"/>
    <n v="138"/>
  </r>
  <r>
    <x v="696"/>
    <s v="Midwest"/>
    <s v="Ohio"/>
    <s v="Columbus"/>
    <n v="58"/>
  </r>
  <r>
    <x v="696"/>
    <s v="Midwest"/>
    <s v="Ohio"/>
    <s v="Columbus"/>
    <n v="63"/>
  </r>
  <r>
    <x v="696"/>
    <s v="Southeast"/>
    <s v="Kentucky"/>
    <s v="Louisville"/>
    <n v="34"/>
  </r>
  <r>
    <x v="696"/>
    <s v="Southeast"/>
    <s v="Kentucky"/>
    <s v="Louisville"/>
    <n v="54"/>
  </r>
  <r>
    <x v="696"/>
    <s v="Southeast"/>
    <s v="Kentucky"/>
    <s v="Louisville"/>
    <n v="78"/>
  </r>
  <r>
    <x v="226"/>
    <s v="Southeast"/>
    <s v="Kentucky"/>
    <s v="Louisville"/>
    <n v="156"/>
  </r>
  <r>
    <x v="226"/>
    <s v="Southeast"/>
    <s v="Kentucky"/>
    <s v="Louisville"/>
    <n v="59"/>
  </r>
  <r>
    <x v="226"/>
    <s v="Southeast"/>
    <s v="Kentucky"/>
    <s v="Louisville"/>
    <n v="73"/>
  </r>
  <r>
    <x v="226"/>
    <s v="Southeast"/>
    <s v="Kentucky"/>
    <s v="Louisville"/>
    <n v="27"/>
  </r>
  <r>
    <x v="226"/>
    <s v="Southeast"/>
    <s v="Kentucky"/>
    <s v="Louisville"/>
    <n v="44"/>
  </r>
  <r>
    <x v="226"/>
    <s v="Southeast"/>
    <s v="Kentucky"/>
    <s v="Louisville"/>
    <n v="65"/>
  </r>
  <r>
    <x v="245"/>
    <s v="Southeast"/>
    <s v="Kentucky"/>
    <s v="Louisville"/>
    <n v="119"/>
  </r>
  <r>
    <x v="245"/>
    <s v="Southeast"/>
    <s v="Kentucky"/>
    <s v="Louisville"/>
    <n v="49"/>
  </r>
  <r>
    <x v="245"/>
    <s v="Southeast"/>
    <s v="Kentucky"/>
    <s v="Louisville"/>
    <n v="49"/>
  </r>
  <r>
    <x v="245"/>
    <s v="Southeast"/>
    <s v="Kentucky"/>
    <s v="Louisville"/>
    <n v="29"/>
  </r>
  <r>
    <x v="245"/>
    <s v="Southeast"/>
    <s v="Kentucky"/>
    <s v="Louisville"/>
    <n v="35"/>
  </r>
  <r>
    <x v="245"/>
    <s v="Southeast"/>
    <s v="Kentucky"/>
    <s v="Louisville"/>
    <n v="75"/>
  </r>
  <r>
    <x v="276"/>
    <s v="Southeast"/>
    <s v="Kentucky"/>
    <s v="Louisville"/>
    <n v="156"/>
  </r>
  <r>
    <x v="276"/>
    <s v="Southeast"/>
    <s v="Kentucky"/>
    <s v="Louisville"/>
    <n v="68"/>
  </r>
  <r>
    <x v="276"/>
    <s v="Southeast"/>
    <s v="Kentucky"/>
    <s v="Louisville"/>
    <n v="58"/>
  </r>
  <r>
    <x v="276"/>
    <s v="Southeast"/>
    <s v="Kentucky"/>
    <s v="Louisville"/>
    <n v="38"/>
  </r>
  <r>
    <x v="276"/>
    <s v="Southeast"/>
    <s v="Kentucky"/>
    <s v="Louisville"/>
    <n v="42"/>
  </r>
  <r>
    <x v="276"/>
    <s v="Southeast"/>
    <s v="Kentucky"/>
    <s v="Louisville"/>
    <n v="83"/>
  </r>
  <r>
    <x v="306"/>
    <s v="Southeast"/>
    <s v="Kentucky"/>
    <s v="Louisville"/>
    <n v="142"/>
  </r>
  <r>
    <x v="306"/>
    <s v="Southeast"/>
    <s v="Kentucky"/>
    <s v="Louisville"/>
    <n v="77"/>
  </r>
  <r>
    <x v="306"/>
    <s v="Southeast"/>
    <s v="Kentucky"/>
    <s v="Louisville"/>
    <n v="56"/>
  </r>
  <r>
    <x v="306"/>
    <s v="Southeast"/>
    <s v="Kentucky"/>
    <s v="Louisville"/>
    <n v="52"/>
  </r>
  <r>
    <x v="306"/>
    <s v="Southeast"/>
    <s v="Kentucky"/>
    <s v="Louisville"/>
    <n v="54"/>
  </r>
  <r>
    <x v="306"/>
    <s v="Southeast"/>
    <s v="Kentucky"/>
    <s v="Louisville"/>
    <n v="101"/>
  </r>
  <r>
    <x v="335"/>
    <s v="Southeast"/>
    <s v="Kentucky"/>
    <s v="Louisville"/>
    <n v="168"/>
  </r>
  <r>
    <x v="335"/>
    <s v="Southeast"/>
    <s v="Kentucky"/>
    <s v="Louisville"/>
    <n v="95"/>
  </r>
  <r>
    <x v="335"/>
    <s v="Southeast"/>
    <s v="Kentucky"/>
    <s v="Louisville"/>
    <n v="69"/>
  </r>
  <r>
    <x v="335"/>
    <s v="Southeast"/>
    <s v="Kentucky"/>
    <s v="Louisville"/>
    <n v="63"/>
  </r>
  <r>
    <x v="335"/>
    <s v="Southeast"/>
    <s v="Kentucky"/>
    <s v="Louisville"/>
    <n v="75"/>
  </r>
  <r>
    <x v="335"/>
    <s v="Southeast"/>
    <s v="Kentucky"/>
    <s v="Louisville"/>
    <n v="115"/>
  </r>
  <r>
    <x v="367"/>
    <s v="Southeast"/>
    <s v="Kentucky"/>
    <s v="Louisville"/>
    <n v="167"/>
  </r>
  <r>
    <x v="367"/>
    <s v="Southeast"/>
    <s v="Kentucky"/>
    <s v="Louisville"/>
    <n v="91"/>
  </r>
  <r>
    <x v="367"/>
    <s v="Southeast"/>
    <s v="Kentucky"/>
    <s v="Louisville"/>
    <n v="80"/>
  </r>
  <r>
    <x v="367"/>
    <s v="Southeast"/>
    <s v="Kentucky"/>
    <s v="Louisville"/>
    <n v="75"/>
  </r>
  <r>
    <x v="367"/>
    <s v="Southeast"/>
    <s v="Kentucky"/>
    <s v="Louisville"/>
    <n v="65"/>
  </r>
  <r>
    <x v="367"/>
    <s v="Southeast"/>
    <s v="Kentucky"/>
    <s v="Louisville"/>
    <n v="120"/>
  </r>
  <r>
    <x v="399"/>
    <s v="Southeast"/>
    <s v="Kentucky"/>
    <s v="Louisville"/>
    <n v="137"/>
  </r>
  <r>
    <x v="399"/>
    <s v="Southeast"/>
    <s v="Kentucky"/>
    <s v="Louisville"/>
    <n v="94"/>
  </r>
  <r>
    <x v="399"/>
    <s v="Southeast"/>
    <s v="Kentucky"/>
    <s v="Louisville"/>
    <n v="65"/>
  </r>
  <r>
    <x v="399"/>
    <s v="Southeast"/>
    <s v="Kentucky"/>
    <s v="Louisville"/>
    <n v="54"/>
  </r>
  <r>
    <x v="399"/>
    <s v="Southeast"/>
    <s v="Kentucky"/>
    <s v="Louisville"/>
    <n v="58"/>
  </r>
  <r>
    <x v="399"/>
    <s v="Southeast"/>
    <s v="Kentucky"/>
    <s v="Louisville"/>
    <n v="74"/>
  </r>
  <r>
    <x v="428"/>
    <s v="Southeast"/>
    <s v="Kentucky"/>
    <s v="Louisville"/>
    <n v="126"/>
  </r>
  <r>
    <x v="428"/>
    <s v="Southeast"/>
    <s v="Kentucky"/>
    <s v="Louisville"/>
    <n v="83"/>
  </r>
  <r>
    <x v="428"/>
    <s v="Southeast"/>
    <s v="Kentucky"/>
    <s v="Louisville"/>
    <n v="47"/>
  </r>
  <r>
    <x v="428"/>
    <s v="Southeast"/>
    <s v="Kentucky"/>
    <s v="Louisville"/>
    <n v="42"/>
  </r>
  <r>
    <x v="428"/>
    <s v="Southeast"/>
    <s v="Kentucky"/>
    <s v="Louisville"/>
    <n v="41"/>
  </r>
  <r>
    <x v="428"/>
    <s v="Southeast"/>
    <s v="Kentucky"/>
    <s v="Louisville"/>
    <n v="83"/>
  </r>
  <r>
    <x v="459"/>
    <s v="Southeast"/>
    <s v="Kentucky"/>
    <s v="Louisville"/>
    <n v="123"/>
  </r>
  <r>
    <x v="459"/>
    <s v="Southeast"/>
    <s v="Kentucky"/>
    <s v="Louisville"/>
    <n v="72"/>
  </r>
  <r>
    <x v="459"/>
    <s v="Southeast"/>
    <s v="Kentucky"/>
    <s v="Louisville"/>
    <n v="57"/>
  </r>
  <r>
    <x v="459"/>
    <s v="Southeast"/>
    <s v="Kentucky"/>
    <s v="Louisville"/>
    <n v="52"/>
  </r>
  <r>
    <x v="459"/>
    <s v="Southeast"/>
    <s v="Kentucky"/>
    <s v="Louisville"/>
    <n v="53"/>
  </r>
  <r>
    <x v="459"/>
    <s v="Southeast"/>
    <s v="Kentucky"/>
    <s v="Louisville"/>
    <n v="80"/>
  </r>
  <r>
    <x v="488"/>
    <s v="Southeast"/>
    <s v="Kentucky"/>
    <s v="Louisville"/>
    <n v="158"/>
  </r>
  <r>
    <x v="488"/>
    <s v="Southeast"/>
    <s v="Kentucky"/>
    <s v="Louisville"/>
    <n v="98"/>
  </r>
  <r>
    <x v="488"/>
    <s v="Southeast"/>
    <s v="Kentucky"/>
    <s v="Louisville"/>
    <n v="74"/>
  </r>
  <r>
    <x v="488"/>
    <s v="Southeast"/>
    <s v="Kentucky"/>
    <s v="Louisville"/>
    <n v="68"/>
  </r>
  <r>
    <x v="488"/>
    <s v="Southeast"/>
    <s v="Kentucky"/>
    <s v="Louisville"/>
    <n v="68"/>
  </r>
  <r>
    <x v="488"/>
    <s v="Southeast"/>
    <s v="Kentucky"/>
    <s v="Louisville"/>
    <n v="98"/>
  </r>
  <r>
    <x v="184"/>
    <s v="Southeast"/>
    <s v="Kentucky"/>
    <s v="Louisville"/>
    <n v="189"/>
  </r>
  <r>
    <x v="184"/>
    <s v="Southeast"/>
    <s v="Kentucky"/>
    <s v="Louisville"/>
    <n v="142"/>
  </r>
  <r>
    <x v="184"/>
    <s v="Southeast"/>
    <s v="Kentucky"/>
    <s v="Louisville"/>
    <n v="158"/>
  </r>
  <r>
    <x v="184"/>
    <s v="Southeast"/>
    <s v="Kentucky"/>
    <s v="Louisville"/>
    <n v="101"/>
  </r>
  <r>
    <x v="184"/>
    <s v="Southeast"/>
    <s v="Kentucky"/>
    <s v="Louisville"/>
    <n v="115"/>
  </r>
  <r>
    <x v="184"/>
    <s v="Southeast"/>
    <s v="Kentucky"/>
    <s v="Louisville"/>
    <n v="158"/>
  </r>
  <r>
    <x v="213"/>
    <s v="Southeast"/>
    <s v="Kentucky"/>
    <s v="Louisville"/>
    <n v="225"/>
  </r>
  <r>
    <x v="213"/>
    <s v="Southeast"/>
    <s v="Kentucky"/>
    <s v="Louisville"/>
    <n v="106"/>
  </r>
  <r>
    <x v="213"/>
    <s v="Southeast"/>
    <s v="Kentucky"/>
    <s v="Louisville"/>
    <n v="124"/>
  </r>
  <r>
    <x v="213"/>
    <s v="South"/>
    <s v="Mississippi"/>
    <s v="Jackson"/>
    <n v="91"/>
  </r>
  <r>
    <x v="213"/>
    <s v="South"/>
    <s v="Mississippi"/>
    <s v="Jackson"/>
    <n v="108"/>
  </r>
  <r>
    <x v="213"/>
    <s v="South"/>
    <s v="Mississippi"/>
    <s v="Jackson"/>
    <n v="125"/>
  </r>
  <r>
    <x v="221"/>
    <s v="South"/>
    <s v="Mississippi"/>
    <s v="Jackson"/>
    <n v="187"/>
  </r>
  <r>
    <x v="221"/>
    <s v="South"/>
    <s v="Mississippi"/>
    <s v="Jackson"/>
    <n v="100"/>
  </r>
  <r>
    <x v="221"/>
    <s v="South"/>
    <s v="Mississippi"/>
    <s v="Jackson"/>
    <n v="128"/>
  </r>
  <r>
    <x v="221"/>
    <s v="South"/>
    <s v="Mississippi"/>
    <s v="Jackson"/>
    <n v="80"/>
  </r>
  <r>
    <x v="221"/>
    <s v="South"/>
    <s v="Mississippi"/>
    <s v="Jackson"/>
    <n v="81"/>
  </r>
  <r>
    <x v="221"/>
    <s v="South"/>
    <s v="Mississippi"/>
    <s v="Jackson"/>
    <n v="123"/>
  </r>
  <r>
    <x v="240"/>
    <s v="South"/>
    <s v="Mississippi"/>
    <s v="Jackson"/>
    <n v="169"/>
  </r>
  <r>
    <x v="240"/>
    <s v="South"/>
    <s v="Mississippi"/>
    <s v="Jackson"/>
    <n v="109"/>
  </r>
  <r>
    <x v="240"/>
    <s v="South"/>
    <s v="Mississippi"/>
    <s v="Jackson"/>
    <n v="101"/>
  </r>
  <r>
    <x v="240"/>
    <s v="South"/>
    <s v="Mississippi"/>
    <s v="Jackson"/>
    <n v="75"/>
  </r>
  <r>
    <x v="240"/>
    <s v="South"/>
    <s v="Mississippi"/>
    <s v="Jackson"/>
    <n v="81"/>
  </r>
  <r>
    <x v="240"/>
    <s v="South"/>
    <s v="Mississippi"/>
    <s v="Jackson"/>
    <n v="124"/>
  </r>
  <r>
    <x v="269"/>
    <s v="South"/>
    <s v="Mississippi"/>
    <s v="Jackson"/>
    <n v="194"/>
  </r>
  <r>
    <x v="269"/>
    <s v="South"/>
    <s v="Mississippi"/>
    <s v="Jackson"/>
    <n v="131"/>
  </r>
  <r>
    <x v="269"/>
    <s v="South"/>
    <s v="Mississippi"/>
    <s v="Jackson"/>
    <n v="119"/>
  </r>
  <r>
    <x v="269"/>
    <s v="South"/>
    <s v="Mississippi"/>
    <s v="Jackson"/>
    <n v="101"/>
  </r>
  <r>
    <x v="269"/>
    <s v="South"/>
    <s v="Mississippi"/>
    <s v="Jackson"/>
    <n v="116"/>
  </r>
  <r>
    <x v="269"/>
    <s v="South"/>
    <s v="Mississippi"/>
    <s v="Jackson"/>
    <n v="140"/>
  </r>
  <r>
    <x v="302"/>
    <s v="South"/>
    <s v="Mississippi"/>
    <s v="Jackson"/>
    <n v="210"/>
  </r>
  <r>
    <x v="302"/>
    <s v="South"/>
    <s v="Mississippi"/>
    <s v="Jackson"/>
    <n v="125"/>
  </r>
  <r>
    <x v="302"/>
    <s v="South"/>
    <s v="Mississippi"/>
    <s v="Jackson"/>
    <n v="143"/>
  </r>
  <r>
    <x v="302"/>
    <s v="South"/>
    <s v="Mississippi"/>
    <s v="Jackson"/>
    <n v="117"/>
  </r>
  <r>
    <x v="302"/>
    <s v="South"/>
    <s v="Mississippi"/>
    <s v="Jackson"/>
    <n v="135"/>
  </r>
  <r>
    <x v="302"/>
    <s v="South"/>
    <s v="Mississippi"/>
    <s v="Jackson"/>
    <n v="188"/>
  </r>
  <r>
    <x v="330"/>
    <s v="South"/>
    <s v="Mississippi"/>
    <s v="Jackson"/>
    <n v="221"/>
  </r>
  <r>
    <x v="330"/>
    <s v="South"/>
    <s v="Mississippi"/>
    <s v="Jackson"/>
    <n v="156"/>
  </r>
  <r>
    <x v="330"/>
    <s v="South"/>
    <s v="Mississippi"/>
    <s v="Jackson"/>
    <n v="142"/>
  </r>
  <r>
    <x v="330"/>
    <s v="South"/>
    <s v="Mississippi"/>
    <s v="Jackson"/>
    <n v="124"/>
  </r>
  <r>
    <x v="330"/>
    <s v="South"/>
    <s v="Mississippi"/>
    <s v="Jackson"/>
    <n v="150"/>
  </r>
  <r>
    <x v="330"/>
    <s v="South"/>
    <s v="Mississippi"/>
    <s v="Jackson"/>
    <n v="176"/>
  </r>
  <r>
    <x v="362"/>
    <s v="South"/>
    <s v="Mississippi"/>
    <s v="Jackson"/>
    <n v="215"/>
  </r>
  <r>
    <x v="362"/>
    <s v="South"/>
    <s v="Mississippi"/>
    <s v="Jackson"/>
    <n v="168"/>
  </r>
  <r>
    <x v="362"/>
    <s v="South"/>
    <s v="Mississippi"/>
    <s v="Jackson"/>
    <n v="147"/>
  </r>
  <r>
    <x v="362"/>
    <s v="South"/>
    <s v="Mississippi"/>
    <s v="Jackson"/>
    <n v="128"/>
  </r>
  <r>
    <x v="362"/>
    <s v="South"/>
    <s v="Mississippi"/>
    <s v="Jackson"/>
    <n v="122"/>
  </r>
  <r>
    <x v="362"/>
    <s v="South"/>
    <s v="Mississippi"/>
    <s v="Jackson"/>
    <n v="169"/>
  </r>
  <r>
    <x v="392"/>
    <s v="South"/>
    <s v="Mississippi"/>
    <s v="Jackson"/>
    <n v="203"/>
  </r>
  <r>
    <x v="392"/>
    <s v="South"/>
    <s v="Mississippi"/>
    <s v="Jackson"/>
    <n v="147"/>
  </r>
  <r>
    <x v="392"/>
    <s v="South"/>
    <s v="Mississippi"/>
    <s v="Jackson"/>
    <n v="123"/>
  </r>
  <r>
    <x v="392"/>
    <s v="South"/>
    <s v="Mississippi"/>
    <s v="Jackson"/>
    <n v="100"/>
  </r>
  <r>
    <x v="392"/>
    <s v="South"/>
    <s v="Mississippi"/>
    <s v="Jackson"/>
    <n v="108"/>
  </r>
  <r>
    <x v="392"/>
    <s v="South"/>
    <s v="Mississippi"/>
    <s v="Jackson"/>
    <n v="130"/>
  </r>
  <r>
    <x v="424"/>
    <s v="South"/>
    <s v="Mississippi"/>
    <s v="Jackson"/>
    <n v="176"/>
  </r>
  <r>
    <x v="424"/>
    <s v="South"/>
    <s v="Mississippi"/>
    <s v="Jackson"/>
    <n v="145"/>
  </r>
  <r>
    <x v="424"/>
    <s v="South"/>
    <s v="Mississippi"/>
    <s v="Jackson"/>
    <n v="98"/>
  </r>
  <r>
    <x v="424"/>
    <s v="South"/>
    <s v="Mississippi"/>
    <s v="Jackson"/>
    <n v="105"/>
  </r>
  <r>
    <x v="424"/>
    <s v="South"/>
    <s v="Mississippi"/>
    <s v="Jackson"/>
    <n v="98"/>
  </r>
  <r>
    <x v="424"/>
    <s v="South"/>
    <s v="Mississippi"/>
    <s v="Jackson"/>
    <n v="124"/>
  </r>
  <r>
    <x v="454"/>
    <s v="South"/>
    <s v="Mississippi"/>
    <s v="Jackson"/>
    <n v="163"/>
  </r>
  <r>
    <x v="454"/>
    <s v="South"/>
    <s v="Mississippi"/>
    <s v="Jackson"/>
    <n v="117"/>
  </r>
  <r>
    <x v="454"/>
    <s v="South"/>
    <s v="Mississippi"/>
    <s v="Jackson"/>
    <n v="111"/>
  </r>
  <r>
    <x v="454"/>
    <s v="South"/>
    <s v="Mississippi"/>
    <s v="Jackson"/>
    <n v="117"/>
  </r>
  <r>
    <x v="454"/>
    <s v="South"/>
    <s v="Mississippi"/>
    <s v="Jackson"/>
    <n v="123"/>
  </r>
  <r>
    <x v="454"/>
    <s v="South"/>
    <s v="Mississippi"/>
    <s v="Jackson"/>
    <n v="158"/>
  </r>
  <r>
    <x v="483"/>
    <s v="South"/>
    <s v="Mississippi"/>
    <s v="Jackson"/>
    <n v="194"/>
  </r>
  <r>
    <x v="483"/>
    <s v="South"/>
    <s v="Mississippi"/>
    <s v="Jackson"/>
    <n v="155"/>
  </r>
  <r>
    <x v="483"/>
    <s v="South"/>
    <s v="Mississippi"/>
    <s v="Jackson"/>
    <n v="137"/>
  </r>
  <r>
    <x v="483"/>
    <s v="South"/>
    <s v="Mississippi"/>
    <s v="Jackson"/>
    <n v="133"/>
  </r>
  <r>
    <x v="483"/>
    <s v="South"/>
    <s v="Mississippi"/>
    <s v="Jackson"/>
    <n v="124"/>
  </r>
  <r>
    <x v="483"/>
    <s v="South"/>
    <s v="Mississippi"/>
    <s v="Jackson"/>
    <n v="144"/>
  </r>
  <r>
    <x v="187"/>
    <s v="South"/>
    <s v="Mississippi"/>
    <s v="Jackson"/>
    <n v="176"/>
  </r>
  <r>
    <x v="187"/>
    <s v="South"/>
    <s v="Mississippi"/>
    <s v="Jackson"/>
    <n v="131"/>
  </r>
  <r>
    <x v="187"/>
    <s v="South"/>
    <s v="Mississippi"/>
    <s v="Jackson"/>
    <n v="117"/>
  </r>
  <r>
    <x v="187"/>
    <s v="South"/>
    <s v="Mississippi"/>
    <s v="Jackson"/>
    <n v="78"/>
  </r>
  <r>
    <x v="187"/>
    <s v="South"/>
    <s v="Mississippi"/>
    <s v="Jackson"/>
    <n v="95"/>
  </r>
  <r>
    <x v="187"/>
    <s v="South"/>
    <s v="Mississippi"/>
    <s v="Jackson"/>
    <n v="122"/>
  </r>
  <r>
    <x v="695"/>
    <s v="South"/>
    <s v="Mississippi"/>
    <s v="Jackson"/>
    <n v="189"/>
  </r>
  <r>
    <x v="695"/>
    <s v="South"/>
    <s v="Mississippi"/>
    <s v="Jackson"/>
    <n v="105"/>
  </r>
  <r>
    <x v="695"/>
    <s v="South"/>
    <s v="Mississippi"/>
    <s v="Jackson"/>
    <n v="120"/>
  </r>
  <r>
    <x v="695"/>
    <s v="South"/>
    <s v="Arkansas"/>
    <s v="Little Rock"/>
    <n v="70"/>
  </r>
  <r>
    <x v="695"/>
    <s v="South"/>
    <s v="Arkansas"/>
    <s v="Little Rock"/>
    <n v="98"/>
  </r>
  <r>
    <x v="695"/>
    <s v="South"/>
    <s v="Arkansas"/>
    <s v="Little Rock"/>
    <n v="115"/>
  </r>
  <r>
    <x v="224"/>
    <s v="South"/>
    <s v="Arkansas"/>
    <s v="Little Rock"/>
    <n v="181"/>
  </r>
  <r>
    <x v="224"/>
    <s v="South"/>
    <s v="Arkansas"/>
    <s v="Little Rock"/>
    <n v="98"/>
  </r>
  <r>
    <x v="224"/>
    <s v="South"/>
    <s v="Arkansas"/>
    <s v="Little Rock"/>
    <n v="88"/>
  </r>
  <r>
    <x v="224"/>
    <s v="South"/>
    <s v="Arkansas"/>
    <s v="Little Rock"/>
    <n v="60"/>
  </r>
  <r>
    <x v="224"/>
    <s v="South"/>
    <s v="Arkansas"/>
    <s v="Little Rock"/>
    <n v="65"/>
  </r>
  <r>
    <x v="224"/>
    <s v="South"/>
    <s v="Arkansas"/>
    <s v="Little Rock"/>
    <n v="102"/>
  </r>
  <r>
    <x v="243"/>
    <s v="South"/>
    <s v="Arkansas"/>
    <s v="Little Rock"/>
    <n v="174"/>
  </r>
  <r>
    <x v="243"/>
    <s v="South"/>
    <s v="Arkansas"/>
    <s v="Little Rock"/>
    <n v="81"/>
  </r>
  <r>
    <x v="243"/>
    <s v="South"/>
    <s v="Arkansas"/>
    <s v="Little Rock"/>
    <n v="75"/>
  </r>
  <r>
    <x v="243"/>
    <s v="South"/>
    <s v="Arkansas"/>
    <s v="Little Rock"/>
    <n v="63"/>
  </r>
  <r>
    <x v="243"/>
    <s v="South"/>
    <s v="Arkansas"/>
    <s v="Little Rock"/>
    <n v="73"/>
  </r>
  <r>
    <x v="243"/>
    <s v="South"/>
    <s v="Arkansas"/>
    <s v="Little Rock"/>
    <n v="116"/>
  </r>
  <r>
    <x v="272"/>
    <s v="South"/>
    <s v="Arkansas"/>
    <s v="Little Rock"/>
    <n v="181"/>
  </r>
  <r>
    <x v="272"/>
    <s v="South"/>
    <s v="Arkansas"/>
    <s v="Little Rock"/>
    <n v="113"/>
  </r>
  <r>
    <x v="272"/>
    <s v="South"/>
    <s v="Arkansas"/>
    <s v="Little Rock"/>
    <n v="91"/>
  </r>
  <r>
    <x v="272"/>
    <s v="South"/>
    <s v="Arkansas"/>
    <s v="Little Rock"/>
    <n v="78"/>
  </r>
  <r>
    <x v="272"/>
    <s v="South"/>
    <s v="Arkansas"/>
    <s v="Little Rock"/>
    <n v="85"/>
  </r>
  <r>
    <x v="272"/>
    <s v="South"/>
    <s v="Arkansas"/>
    <s v="Little Rock"/>
    <n v="111"/>
  </r>
  <r>
    <x v="305"/>
    <s v="South"/>
    <s v="Arkansas"/>
    <s v="Little Rock"/>
    <n v="203"/>
  </r>
  <r>
    <x v="305"/>
    <s v="South"/>
    <s v="Arkansas"/>
    <s v="Little Rock"/>
    <n v="106"/>
  </r>
  <r>
    <x v="305"/>
    <s v="South"/>
    <s v="Arkansas"/>
    <s v="Little Rock"/>
    <n v="104"/>
  </r>
  <r>
    <x v="305"/>
    <s v="South"/>
    <s v="Arkansas"/>
    <s v="Little Rock"/>
    <n v="98"/>
  </r>
  <r>
    <x v="305"/>
    <s v="South"/>
    <s v="Arkansas"/>
    <s v="Little Rock"/>
    <n v="98"/>
  </r>
  <r>
    <x v="305"/>
    <s v="South"/>
    <s v="Arkansas"/>
    <s v="Little Rock"/>
    <n v="160"/>
  </r>
  <r>
    <x v="333"/>
    <s v="South"/>
    <s v="Arkansas"/>
    <s v="Little Rock"/>
    <n v="233"/>
  </r>
  <r>
    <x v="333"/>
    <s v="South"/>
    <s v="Arkansas"/>
    <s v="Little Rock"/>
    <n v="147"/>
  </r>
  <r>
    <x v="333"/>
    <s v="South"/>
    <s v="Arkansas"/>
    <s v="Little Rock"/>
    <n v="126"/>
  </r>
  <r>
    <x v="333"/>
    <s v="South"/>
    <s v="Arkansas"/>
    <s v="Little Rock"/>
    <n v="116"/>
  </r>
  <r>
    <x v="333"/>
    <s v="South"/>
    <s v="Arkansas"/>
    <s v="Little Rock"/>
    <n v="119"/>
  </r>
  <r>
    <x v="333"/>
    <s v="South"/>
    <s v="Arkansas"/>
    <s v="Little Rock"/>
    <n v="150"/>
  </r>
  <r>
    <x v="365"/>
    <s v="South"/>
    <s v="Arkansas"/>
    <s v="Little Rock"/>
    <n v="210"/>
  </r>
  <r>
    <x v="365"/>
    <s v="South"/>
    <s v="Arkansas"/>
    <s v="Little Rock"/>
    <n v="152"/>
  </r>
  <r>
    <x v="365"/>
    <s v="South"/>
    <s v="Arkansas"/>
    <s v="Little Rock"/>
    <n v="126"/>
  </r>
  <r>
    <x v="365"/>
    <s v="South"/>
    <s v="Arkansas"/>
    <s v="Little Rock"/>
    <n v="104"/>
  </r>
  <r>
    <x v="365"/>
    <s v="South"/>
    <s v="Arkansas"/>
    <s v="Little Rock"/>
    <n v="113"/>
  </r>
  <r>
    <x v="365"/>
    <s v="South"/>
    <s v="Arkansas"/>
    <s v="Little Rock"/>
    <n v="143"/>
  </r>
  <r>
    <x v="395"/>
    <s v="South"/>
    <s v="Arkansas"/>
    <s v="Little Rock"/>
    <n v="182"/>
  </r>
  <r>
    <x v="395"/>
    <s v="South"/>
    <s v="Arkansas"/>
    <s v="Little Rock"/>
    <n v="126"/>
  </r>
  <r>
    <x v="395"/>
    <s v="South"/>
    <s v="Arkansas"/>
    <s v="Little Rock"/>
    <n v="88"/>
  </r>
  <r>
    <x v="395"/>
    <s v="South"/>
    <s v="Arkansas"/>
    <s v="Little Rock"/>
    <n v="88"/>
  </r>
  <r>
    <x v="395"/>
    <s v="South"/>
    <s v="Arkansas"/>
    <s v="Little Rock"/>
    <n v="94"/>
  </r>
  <r>
    <x v="395"/>
    <s v="South"/>
    <s v="Arkansas"/>
    <s v="Little Rock"/>
    <n v="119"/>
  </r>
  <r>
    <x v="427"/>
    <s v="South"/>
    <s v="Arkansas"/>
    <s v="Little Rock"/>
    <n v="150"/>
  </r>
  <r>
    <x v="427"/>
    <s v="South"/>
    <s v="Arkansas"/>
    <s v="Little Rock"/>
    <n v="106"/>
  </r>
  <r>
    <x v="427"/>
    <s v="South"/>
    <s v="Arkansas"/>
    <s v="Little Rock"/>
    <n v="78"/>
  </r>
  <r>
    <x v="427"/>
    <s v="South"/>
    <s v="Arkansas"/>
    <s v="Little Rock"/>
    <n v="72"/>
  </r>
  <r>
    <x v="427"/>
    <s v="South"/>
    <s v="Arkansas"/>
    <s v="Little Rock"/>
    <n v="83"/>
  </r>
  <r>
    <x v="427"/>
    <s v="South"/>
    <s v="Arkansas"/>
    <s v="Little Rock"/>
    <n v="104"/>
  </r>
  <r>
    <x v="457"/>
    <s v="South"/>
    <s v="Arkansas"/>
    <s v="Little Rock"/>
    <n v="143"/>
  </r>
  <r>
    <x v="457"/>
    <s v="South"/>
    <s v="Arkansas"/>
    <s v="Little Rock"/>
    <n v="94"/>
  </r>
  <r>
    <x v="457"/>
    <s v="South"/>
    <s v="Arkansas"/>
    <s v="Little Rock"/>
    <n v="90"/>
  </r>
  <r>
    <x v="457"/>
    <s v="South"/>
    <s v="Arkansas"/>
    <s v="Little Rock"/>
    <n v="109"/>
  </r>
  <r>
    <x v="457"/>
    <s v="South"/>
    <s v="Arkansas"/>
    <s v="Little Rock"/>
    <n v="91"/>
  </r>
  <r>
    <x v="457"/>
    <s v="South"/>
    <s v="Arkansas"/>
    <s v="Little Rock"/>
    <n v="117"/>
  </r>
  <r>
    <x v="486"/>
    <s v="South"/>
    <s v="Arkansas"/>
    <s v="Little Rock"/>
    <n v="203"/>
  </r>
  <r>
    <x v="486"/>
    <s v="South"/>
    <s v="Arkansas"/>
    <s v="Little Rock"/>
    <n v="140"/>
  </r>
  <r>
    <x v="486"/>
    <s v="South"/>
    <s v="Arkansas"/>
    <s v="Little Rock"/>
    <n v="126"/>
  </r>
  <r>
    <x v="486"/>
    <s v="South"/>
    <s v="Arkansas"/>
    <s v="Little Rock"/>
    <n v="120"/>
  </r>
  <r>
    <x v="486"/>
    <s v="South"/>
    <s v="Arkansas"/>
    <s v="Little Rock"/>
    <n v="112"/>
  </r>
  <r>
    <x v="486"/>
    <s v="South"/>
    <s v="Arkansas"/>
    <s v="Little Rock"/>
    <n v="150"/>
  </r>
  <r>
    <x v="187"/>
    <s v="South"/>
    <s v="Arkansas"/>
    <s v="Little Rock"/>
    <n v="167"/>
  </r>
  <r>
    <x v="187"/>
    <s v="South"/>
    <s v="Arkansas"/>
    <s v="Little Rock"/>
    <n v="109"/>
  </r>
  <r>
    <x v="187"/>
    <s v="South"/>
    <s v="Arkansas"/>
    <s v="Little Rock"/>
    <n v="98"/>
  </r>
  <r>
    <x v="187"/>
    <s v="South"/>
    <s v="Arkansas"/>
    <s v="Little Rock"/>
    <n v="65"/>
  </r>
  <r>
    <x v="187"/>
    <s v="South"/>
    <s v="Arkansas"/>
    <s v="Little Rock"/>
    <n v="80"/>
  </r>
  <r>
    <x v="187"/>
    <s v="South"/>
    <s v="Arkansas"/>
    <s v="Little Rock"/>
    <n v="101"/>
  </r>
  <r>
    <x v="695"/>
    <s v="South"/>
    <s v="Arkansas"/>
    <s v="Little Rock"/>
    <n v="169"/>
  </r>
  <r>
    <x v="695"/>
    <s v="South"/>
    <s v="Arkansas"/>
    <s v="Little Rock"/>
    <n v="80"/>
  </r>
  <r>
    <x v="695"/>
    <s v="South"/>
    <s v="Arkansas"/>
    <s v="Little Rock"/>
    <n v="91"/>
  </r>
  <r>
    <x v="695"/>
    <s v="South"/>
    <s v="Oklahoma"/>
    <s v="Oklahoma City"/>
    <n v="49"/>
  </r>
  <r>
    <x v="695"/>
    <s v="South"/>
    <s v="Oklahoma"/>
    <s v="Oklahoma City"/>
    <n v="75"/>
  </r>
  <r>
    <x v="695"/>
    <s v="South"/>
    <s v="Oklahoma"/>
    <s v="Oklahoma City"/>
    <n v="98"/>
  </r>
  <r>
    <x v="224"/>
    <s v="South"/>
    <s v="Oklahoma"/>
    <s v="Oklahoma City"/>
    <n v="154"/>
  </r>
  <r>
    <x v="224"/>
    <s v="South"/>
    <s v="Oklahoma"/>
    <s v="Oklahoma City"/>
    <n v="73"/>
  </r>
  <r>
    <x v="224"/>
    <s v="South"/>
    <s v="Oklahoma"/>
    <s v="Oklahoma City"/>
    <n v="80"/>
  </r>
  <r>
    <x v="224"/>
    <s v="South"/>
    <s v="Oklahoma"/>
    <s v="Oklahoma City"/>
    <n v="34"/>
  </r>
  <r>
    <x v="224"/>
    <s v="South"/>
    <s v="Oklahoma"/>
    <s v="Oklahoma City"/>
    <n v="49"/>
  </r>
  <r>
    <x v="224"/>
    <s v="South"/>
    <s v="Oklahoma"/>
    <s v="Oklahoma City"/>
    <n v="69"/>
  </r>
  <r>
    <x v="243"/>
    <s v="South"/>
    <s v="Oklahoma"/>
    <s v="Oklahoma City"/>
    <n v="152"/>
  </r>
  <r>
    <x v="243"/>
    <s v="South"/>
    <s v="Oklahoma"/>
    <s v="Oklahoma City"/>
    <n v="65"/>
  </r>
  <r>
    <x v="243"/>
    <s v="South"/>
    <s v="Oklahoma"/>
    <s v="Oklahoma City"/>
    <n v="68"/>
  </r>
  <r>
    <x v="243"/>
    <s v="South"/>
    <s v="Oklahoma"/>
    <s v="Oklahoma City"/>
    <n v="45"/>
  </r>
  <r>
    <x v="243"/>
    <s v="South"/>
    <s v="Oklahoma"/>
    <s v="Oklahoma City"/>
    <n v="53"/>
  </r>
  <r>
    <x v="243"/>
    <s v="South"/>
    <s v="Oklahoma"/>
    <s v="Oklahoma City"/>
    <n v="94"/>
  </r>
  <r>
    <x v="272"/>
    <s v="South"/>
    <s v="Oklahoma"/>
    <s v="Oklahoma City"/>
    <n v="167"/>
  </r>
  <r>
    <x v="272"/>
    <s v="South"/>
    <s v="Oklahoma"/>
    <s v="Oklahoma City"/>
    <n v="87"/>
  </r>
  <r>
    <x v="272"/>
    <s v="South"/>
    <s v="Oklahoma"/>
    <s v="Oklahoma City"/>
    <n v="72"/>
  </r>
  <r>
    <x v="272"/>
    <s v="South"/>
    <s v="Oklahoma"/>
    <s v="Oklahoma City"/>
    <n v="59"/>
  </r>
  <r>
    <x v="272"/>
    <s v="South"/>
    <s v="Oklahoma"/>
    <s v="Oklahoma City"/>
    <n v="75"/>
  </r>
  <r>
    <x v="272"/>
    <s v="South"/>
    <s v="Oklahoma"/>
    <s v="Oklahoma City"/>
    <n v="98"/>
  </r>
  <r>
    <x v="305"/>
    <s v="South"/>
    <s v="Oklahoma"/>
    <s v="Oklahoma City"/>
    <n v="156"/>
  </r>
  <r>
    <x v="305"/>
    <s v="South"/>
    <s v="Oklahoma"/>
    <s v="Oklahoma City"/>
    <n v="88"/>
  </r>
  <r>
    <x v="305"/>
    <s v="South"/>
    <s v="Oklahoma"/>
    <s v="Oklahoma City"/>
    <n v="88"/>
  </r>
  <r>
    <x v="305"/>
    <s v="South"/>
    <s v="Oklahoma"/>
    <s v="Oklahoma City"/>
    <n v="87"/>
  </r>
  <r>
    <x v="305"/>
    <s v="South"/>
    <s v="Oklahoma"/>
    <s v="Oklahoma City"/>
    <n v="87"/>
  </r>
  <r>
    <x v="305"/>
    <s v="South"/>
    <s v="Oklahoma"/>
    <s v="Oklahoma City"/>
    <n v="124"/>
  </r>
  <r>
    <x v="333"/>
    <s v="South"/>
    <s v="Oklahoma"/>
    <s v="Oklahoma City"/>
    <n v="182"/>
  </r>
  <r>
    <x v="333"/>
    <s v="South"/>
    <s v="Oklahoma"/>
    <s v="Oklahoma City"/>
    <n v="117"/>
  </r>
  <r>
    <x v="333"/>
    <s v="South"/>
    <s v="Oklahoma"/>
    <s v="Oklahoma City"/>
    <n v="94"/>
  </r>
  <r>
    <x v="333"/>
    <s v="South"/>
    <s v="Oklahoma"/>
    <s v="Oklahoma City"/>
    <n v="85"/>
  </r>
  <r>
    <x v="333"/>
    <s v="South"/>
    <s v="Oklahoma"/>
    <s v="Oklahoma City"/>
    <n v="98"/>
  </r>
  <r>
    <x v="333"/>
    <s v="South"/>
    <s v="Oklahoma"/>
    <s v="Oklahoma City"/>
    <n v="142"/>
  </r>
  <r>
    <x v="365"/>
    <s v="South"/>
    <s v="Oklahoma"/>
    <s v="Oklahoma City"/>
    <n v="189"/>
  </r>
  <r>
    <x v="365"/>
    <s v="South"/>
    <s v="Oklahoma"/>
    <s v="Oklahoma City"/>
    <n v="113"/>
  </r>
  <r>
    <x v="365"/>
    <s v="South"/>
    <s v="Oklahoma"/>
    <s v="Oklahoma City"/>
    <n v="113"/>
  </r>
  <r>
    <x v="365"/>
    <s v="South"/>
    <s v="Oklahoma"/>
    <s v="Oklahoma City"/>
    <n v="88"/>
  </r>
  <r>
    <x v="365"/>
    <s v="South"/>
    <s v="Oklahoma"/>
    <s v="Oklahoma City"/>
    <n v="81"/>
  </r>
  <r>
    <x v="365"/>
    <s v="South"/>
    <s v="Oklahoma"/>
    <s v="Oklahoma City"/>
    <n v="124"/>
  </r>
  <r>
    <x v="395"/>
    <s v="South"/>
    <s v="Oklahoma"/>
    <s v="Oklahoma City"/>
    <n v="150"/>
  </r>
  <r>
    <x v="395"/>
    <s v="South"/>
    <s v="Oklahoma"/>
    <s v="Oklahoma City"/>
    <n v="98"/>
  </r>
  <r>
    <x v="395"/>
    <s v="South"/>
    <s v="Oklahoma"/>
    <s v="Oklahoma City"/>
    <n v="69"/>
  </r>
  <r>
    <x v="395"/>
    <s v="South"/>
    <s v="Oklahoma"/>
    <s v="Oklahoma City"/>
    <n v="63"/>
  </r>
  <r>
    <x v="395"/>
    <s v="South"/>
    <s v="Oklahoma"/>
    <s v="Oklahoma City"/>
    <n v="68"/>
  </r>
  <r>
    <x v="395"/>
    <s v="South"/>
    <s v="Oklahoma"/>
    <s v="Oklahoma City"/>
    <n v="91"/>
  </r>
  <r>
    <x v="427"/>
    <s v="South"/>
    <s v="Oklahoma"/>
    <s v="Oklahoma City"/>
    <n v="137"/>
  </r>
  <r>
    <x v="427"/>
    <s v="South"/>
    <s v="Oklahoma"/>
    <s v="Oklahoma City"/>
    <n v="88"/>
  </r>
  <r>
    <x v="427"/>
    <s v="South"/>
    <s v="Oklahoma"/>
    <s v="Oklahoma City"/>
    <n v="56"/>
  </r>
  <r>
    <x v="427"/>
    <s v="South"/>
    <s v="Oklahoma"/>
    <s v="Oklahoma City"/>
    <n v="52"/>
  </r>
  <r>
    <x v="427"/>
    <s v="South"/>
    <s v="Oklahoma"/>
    <s v="Oklahoma City"/>
    <n v="50"/>
  </r>
  <r>
    <x v="427"/>
    <s v="South"/>
    <s v="Oklahoma"/>
    <s v="Oklahoma City"/>
    <n v="91"/>
  </r>
  <r>
    <x v="457"/>
    <s v="South"/>
    <s v="Oklahoma"/>
    <s v="Oklahoma City"/>
    <n v="133"/>
  </r>
  <r>
    <x v="457"/>
    <s v="South"/>
    <s v="Oklahoma"/>
    <s v="Oklahoma City"/>
    <n v="78"/>
  </r>
  <r>
    <x v="457"/>
    <s v="South"/>
    <s v="Oklahoma"/>
    <s v="Oklahoma City"/>
    <n v="74"/>
  </r>
  <r>
    <x v="457"/>
    <s v="South"/>
    <s v="Oklahoma"/>
    <s v="Oklahoma City"/>
    <n v="75"/>
  </r>
  <r>
    <x v="457"/>
    <s v="South"/>
    <s v="Oklahoma"/>
    <s v="Oklahoma City"/>
    <n v="77"/>
  </r>
  <r>
    <x v="457"/>
    <s v="South"/>
    <s v="Oklahoma"/>
    <s v="Oklahoma City"/>
    <n v="105"/>
  </r>
  <r>
    <x v="486"/>
    <s v="South"/>
    <s v="Oklahoma"/>
    <s v="Oklahoma City"/>
    <n v="169"/>
  </r>
  <r>
    <x v="486"/>
    <s v="South"/>
    <s v="Oklahoma"/>
    <s v="Oklahoma City"/>
    <n v="119"/>
  </r>
  <r>
    <x v="486"/>
    <s v="South"/>
    <s v="Oklahoma"/>
    <s v="Oklahoma City"/>
    <n v="101"/>
  </r>
  <r>
    <x v="486"/>
    <s v="South"/>
    <s v="Oklahoma"/>
    <s v="Oklahoma City"/>
    <n v="94"/>
  </r>
  <r>
    <x v="486"/>
    <s v="South"/>
    <s v="Oklahoma"/>
    <s v="Oklahoma City"/>
    <n v="81"/>
  </r>
  <r>
    <x v="486"/>
    <s v="South"/>
    <s v="Oklahoma"/>
    <s v="Oklahoma City"/>
    <n v="123"/>
  </r>
  <r>
    <x v="180"/>
    <s v="South"/>
    <s v="Oklahoma"/>
    <s v="Oklahoma City"/>
    <n v="149"/>
  </r>
  <r>
    <x v="180"/>
    <s v="South"/>
    <s v="Oklahoma"/>
    <s v="Oklahoma City"/>
    <n v="91"/>
  </r>
  <r>
    <x v="180"/>
    <s v="South"/>
    <s v="Oklahoma"/>
    <s v="Oklahoma City"/>
    <n v="88"/>
  </r>
  <r>
    <x v="180"/>
    <s v="South"/>
    <s v="Oklahoma"/>
    <s v="Oklahoma City"/>
    <n v="56"/>
  </r>
  <r>
    <x v="180"/>
    <s v="South"/>
    <s v="Oklahoma"/>
    <s v="Oklahoma City"/>
    <n v="65"/>
  </r>
  <r>
    <x v="180"/>
    <s v="South"/>
    <s v="Oklahoma"/>
    <s v="Oklahoma City"/>
    <n v="102"/>
  </r>
  <r>
    <x v="209"/>
    <s v="South"/>
    <s v="Oklahoma"/>
    <s v="Oklahoma City"/>
    <n v="162"/>
  </r>
  <r>
    <x v="209"/>
    <s v="South"/>
    <s v="Oklahoma"/>
    <s v="Oklahoma City"/>
    <n v="65"/>
  </r>
  <r>
    <x v="209"/>
    <s v="South"/>
    <s v="Oklahoma"/>
    <s v="Oklahoma City"/>
    <n v="75"/>
  </r>
  <r>
    <x v="209"/>
    <s v="Midwest"/>
    <s v="Kansas"/>
    <s v="Wichita"/>
    <n v="42"/>
  </r>
  <r>
    <x v="209"/>
    <s v="Midwest"/>
    <s v="Kansas"/>
    <s v="Wichita"/>
    <n v="68"/>
  </r>
  <r>
    <x v="209"/>
    <s v="Midwest"/>
    <s v="Kansas"/>
    <s v="Wichita"/>
    <n v="98"/>
  </r>
  <r>
    <x v="217"/>
    <s v="Midwest"/>
    <s v="Kansas"/>
    <s v="Wichita"/>
    <n v="153"/>
  </r>
  <r>
    <x v="217"/>
    <s v="Midwest"/>
    <s v="Kansas"/>
    <s v="Wichita"/>
    <n v="59"/>
  </r>
  <r>
    <x v="217"/>
    <s v="Midwest"/>
    <s v="Kansas"/>
    <s v="Wichita"/>
    <n v="75"/>
  </r>
  <r>
    <x v="217"/>
    <s v="Midwest"/>
    <s v="Kansas"/>
    <s v="Wichita"/>
    <n v="26"/>
  </r>
  <r>
    <x v="217"/>
    <s v="Midwest"/>
    <s v="Kansas"/>
    <s v="Wichita"/>
    <n v="41"/>
  </r>
  <r>
    <x v="217"/>
    <s v="Midwest"/>
    <s v="Kansas"/>
    <s v="Wichita"/>
    <n v="65"/>
  </r>
  <r>
    <x v="236"/>
    <s v="Midwest"/>
    <s v="Kansas"/>
    <s v="Wichita"/>
    <n v="150"/>
  </r>
  <r>
    <x v="236"/>
    <s v="Midwest"/>
    <s v="Kansas"/>
    <s v="Wichita"/>
    <n v="58"/>
  </r>
  <r>
    <x v="236"/>
    <s v="Midwest"/>
    <s v="Kansas"/>
    <s v="Wichita"/>
    <n v="60"/>
  </r>
  <r>
    <x v="236"/>
    <s v="Midwest"/>
    <s v="Kansas"/>
    <s v="Wichita"/>
    <n v="35"/>
  </r>
  <r>
    <x v="236"/>
    <s v="Midwest"/>
    <s v="Kansas"/>
    <s v="Wichita"/>
    <n v="38"/>
  </r>
  <r>
    <x v="236"/>
    <s v="Midwest"/>
    <s v="Kansas"/>
    <s v="Wichita"/>
    <n v="81"/>
  </r>
  <r>
    <x v="265"/>
    <s v="Midwest"/>
    <s v="Kansas"/>
    <s v="Wichita"/>
    <n v="143"/>
  </r>
  <r>
    <x v="265"/>
    <s v="Midwest"/>
    <s v="Kansas"/>
    <s v="Wichita"/>
    <n v="77"/>
  </r>
  <r>
    <x v="265"/>
    <s v="Midwest"/>
    <s v="Kansas"/>
    <s v="Wichita"/>
    <n v="65"/>
  </r>
  <r>
    <x v="265"/>
    <s v="Midwest"/>
    <s v="Kansas"/>
    <s v="Wichita"/>
    <n v="58"/>
  </r>
  <r>
    <x v="265"/>
    <s v="Midwest"/>
    <s v="Kansas"/>
    <s v="Wichita"/>
    <n v="56"/>
  </r>
  <r>
    <x v="265"/>
    <s v="Midwest"/>
    <s v="Kansas"/>
    <s v="Wichita"/>
    <n v="94"/>
  </r>
  <r>
    <x v="298"/>
    <s v="Midwest"/>
    <s v="Kansas"/>
    <s v="Wichita"/>
    <n v="144"/>
  </r>
  <r>
    <x v="298"/>
    <s v="Midwest"/>
    <s v="Kansas"/>
    <s v="Wichita"/>
    <n v="94"/>
  </r>
  <r>
    <x v="298"/>
    <s v="Midwest"/>
    <s v="Kansas"/>
    <s v="Wichita"/>
    <n v="81"/>
  </r>
  <r>
    <x v="298"/>
    <s v="Midwest"/>
    <s v="Kansas"/>
    <s v="Wichita"/>
    <n v="80"/>
  </r>
  <r>
    <x v="298"/>
    <s v="Midwest"/>
    <s v="Kansas"/>
    <s v="Wichita"/>
    <n v="83"/>
  </r>
  <r>
    <x v="298"/>
    <s v="Midwest"/>
    <s v="Kansas"/>
    <s v="Wichita"/>
    <n v="117"/>
  </r>
  <r>
    <x v="326"/>
    <s v="Midwest"/>
    <s v="Kansas"/>
    <s v="Wichita"/>
    <n v="182"/>
  </r>
  <r>
    <x v="326"/>
    <s v="Midwest"/>
    <s v="Kansas"/>
    <s v="Wichita"/>
    <n v="119"/>
  </r>
  <r>
    <x v="326"/>
    <s v="Midwest"/>
    <s v="Kansas"/>
    <s v="Wichita"/>
    <n v="102"/>
  </r>
  <r>
    <x v="326"/>
    <s v="Midwest"/>
    <s v="Kansas"/>
    <s v="Wichita"/>
    <n v="75"/>
  </r>
  <r>
    <x v="326"/>
    <s v="Midwest"/>
    <s v="Kansas"/>
    <s v="Wichita"/>
    <n v="91"/>
  </r>
  <r>
    <x v="326"/>
    <s v="Midwest"/>
    <s v="Kansas"/>
    <s v="Wichita"/>
    <n v="140"/>
  </r>
  <r>
    <x v="358"/>
    <s v="Midwest"/>
    <s v="Kansas"/>
    <s v="Wichita"/>
    <n v="189"/>
  </r>
  <r>
    <x v="358"/>
    <s v="Midwest"/>
    <s v="Kansas"/>
    <s v="Wichita"/>
    <n v="111"/>
  </r>
  <r>
    <x v="358"/>
    <s v="Midwest"/>
    <s v="Kansas"/>
    <s v="Wichita"/>
    <n v="102"/>
  </r>
  <r>
    <x v="358"/>
    <s v="Midwest"/>
    <s v="Kansas"/>
    <s v="Wichita"/>
    <n v="90"/>
  </r>
  <r>
    <x v="358"/>
    <s v="Midwest"/>
    <s v="Kansas"/>
    <s v="Wichita"/>
    <n v="69"/>
  </r>
  <r>
    <x v="358"/>
    <s v="Midwest"/>
    <s v="Kansas"/>
    <s v="Wichita"/>
    <n v="113"/>
  </r>
  <r>
    <x v="388"/>
    <s v="Midwest"/>
    <s v="Kansas"/>
    <s v="Wichita"/>
    <n v="165"/>
  </r>
  <r>
    <x v="388"/>
    <s v="Midwest"/>
    <s v="Kansas"/>
    <s v="Wichita"/>
    <n v="91"/>
  </r>
  <r>
    <x v="388"/>
    <s v="Midwest"/>
    <s v="Kansas"/>
    <s v="Wichita"/>
    <n v="75"/>
  </r>
  <r>
    <x v="388"/>
    <s v="Midwest"/>
    <s v="Kansas"/>
    <s v="Wichita"/>
    <n v="65"/>
  </r>
  <r>
    <x v="388"/>
    <s v="Midwest"/>
    <s v="Kansas"/>
    <s v="Wichita"/>
    <n v="61"/>
  </r>
  <r>
    <x v="388"/>
    <s v="Midwest"/>
    <s v="Kansas"/>
    <s v="Wichita"/>
    <n v="94"/>
  </r>
  <r>
    <x v="420"/>
    <s v="Midwest"/>
    <s v="Kansas"/>
    <s v="Wichita"/>
    <n v="145"/>
  </r>
  <r>
    <x v="420"/>
    <s v="Midwest"/>
    <s v="Kansas"/>
    <s v="Wichita"/>
    <n v="85"/>
  </r>
  <r>
    <x v="420"/>
    <s v="Midwest"/>
    <s v="Kansas"/>
    <s v="Wichita"/>
    <n v="60"/>
  </r>
  <r>
    <x v="420"/>
    <s v="Midwest"/>
    <s v="Kansas"/>
    <s v="Wichita"/>
    <n v="47"/>
  </r>
  <r>
    <x v="420"/>
    <s v="Midwest"/>
    <s v="Kansas"/>
    <s v="Wichita"/>
    <n v="46"/>
  </r>
  <r>
    <x v="420"/>
    <s v="Midwest"/>
    <s v="Kansas"/>
    <s v="Wichita"/>
    <n v="90"/>
  </r>
  <r>
    <x v="450"/>
    <s v="Midwest"/>
    <s v="Kansas"/>
    <s v="Wichita"/>
    <n v="122"/>
  </r>
  <r>
    <x v="450"/>
    <s v="Midwest"/>
    <s v="Kansas"/>
    <s v="Wichita"/>
    <n v="72"/>
  </r>
  <r>
    <x v="450"/>
    <s v="Midwest"/>
    <s v="Kansas"/>
    <s v="Wichita"/>
    <n v="55"/>
  </r>
  <r>
    <x v="450"/>
    <s v="Midwest"/>
    <s v="Kansas"/>
    <s v="Wichita"/>
    <n v="83"/>
  </r>
  <r>
    <x v="450"/>
    <s v="Midwest"/>
    <s v="Kansas"/>
    <s v="Wichita"/>
    <n v="70"/>
  </r>
  <r>
    <x v="450"/>
    <s v="Midwest"/>
    <s v="Kansas"/>
    <s v="Wichita"/>
    <n v="88"/>
  </r>
  <r>
    <x v="479"/>
    <s v="Midwest"/>
    <s v="Kansas"/>
    <s v="Wichita"/>
    <n v="150"/>
  </r>
  <r>
    <x v="479"/>
    <s v="Midwest"/>
    <s v="Kansas"/>
    <s v="Wichita"/>
    <n v="120"/>
  </r>
  <r>
    <x v="479"/>
    <s v="Midwest"/>
    <s v="Kansas"/>
    <s v="Wichita"/>
    <n v="95"/>
  </r>
  <r>
    <x v="479"/>
    <s v="Midwest"/>
    <s v="Kansas"/>
    <s v="Wichita"/>
    <n v="90"/>
  </r>
  <r>
    <x v="479"/>
    <s v="Midwest"/>
    <s v="Kansas"/>
    <s v="Wichita"/>
    <n v="81"/>
  </r>
  <r>
    <x v="479"/>
    <s v="Midwest"/>
    <s v="Kansas"/>
    <s v="Wichita"/>
    <n v="112"/>
  </r>
  <r>
    <x v="176"/>
    <s v="Midwest"/>
    <s v="Kansas"/>
    <s v="Wichita"/>
    <n v="138"/>
  </r>
  <r>
    <x v="176"/>
    <s v="Midwest"/>
    <s v="Kansas"/>
    <s v="Wichita"/>
    <n v="80"/>
  </r>
  <r>
    <x v="176"/>
    <s v="Midwest"/>
    <s v="Kansas"/>
    <s v="Wichita"/>
    <n v="83"/>
  </r>
  <r>
    <x v="176"/>
    <s v="Midwest"/>
    <s v="Kansas"/>
    <s v="Wichita"/>
    <n v="36"/>
  </r>
  <r>
    <x v="176"/>
    <s v="Midwest"/>
    <s v="Kansas"/>
    <s v="Wichita"/>
    <n v="44"/>
  </r>
  <r>
    <x v="176"/>
    <s v="Midwest"/>
    <s v="Kansas"/>
    <s v="Wichita"/>
    <n v="72"/>
  </r>
  <r>
    <x v="207"/>
    <s v="Midwest"/>
    <s v="Kansas"/>
    <s v="Wichita"/>
    <n v="158"/>
  </r>
  <r>
    <x v="207"/>
    <s v="Midwest"/>
    <s v="Kansas"/>
    <s v="Wichita"/>
    <n v="47"/>
  </r>
  <r>
    <x v="207"/>
    <s v="Midwest"/>
    <s v="Kansas"/>
    <s v="Wichita"/>
    <n v="59"/>
  </r>
  <r>
    <x v="207"/>
    <s v="Midwest"/>
    <s v="South Dakota"/>
    <s v="Sioux Falls"/>
    <n v="25"/>
  </r>
  <r>
    <x v="207"/>
    <s v="Midwest"/>
    <s v="South Dakota"/>
    <s v="Sioux Falls"/>
    <n v="46"/>
  </r>
  <r>
    <x v="207"/>
    <s v="Midwest"/>
    <s v="South Dakota"/>
    <s v="Sioux Falls"/>
    <n v="80"/>
  </r>
  <r>
    <x v="216"/>
    <s v="Midwest"/>
    <s v="South Dakota"/>
    <s v="Sioux Falls"/>
    <n v="124"/>
  </r>
  <r>
    <x v="216"/>
    <s v="Midwest"/>
    <s v="South Dakota"/>
    <s v="Sioux Falls"/>
    <n v="50"/>
  </r>
  <r>
    <x v="216"/>
    <s v="Midwest"/>
    <s v="South Dakota"/>
    <s v="Sioux Falls"/>
    <n v="59"/>
  </r>
  <r>
    <x v="216"/>
    <s v="Midwest"/>
    <s v="South Dakota"/>
    <s v="Sioux Falls"/>
    <n v="23"/>
  </r>
  <r>
    <x v="216"/>
    <s v="Midwest"/>
    <s v="South Dakota"/>
    <s v="Sioux Falls"/>
    <n v="31"/>
  </r>
  <r>
    <x v="216"/>
    <s v="Midwest"/>
    <s v="South Dakota"/>
    <s v="Sioux Falls"/>
    <n v="59"/>
  </r>
  <r>
    <x v="235"/>
    <s v="Midwest"/>
    <s v="South Dakota"/>
    <s v="Sioux Falls"/>
    <n v="113"/>
  </r>
  <r>
    <x v="235"/>
    <s v="Midwest"/>
    <s v="South Dakota"/>
    <s v="Sioux Falls"/>
    <n v="42"/>
  </r>
  <r>
    <x v="235"/>
    <s v="Midwest"/>
    <s v="South Dakota"/>
    <s v="Sioux Falls"/>
    <n v="45"/>
  </r>
  <r>
    <x v="235"/>
    <s v="Midwest"/>
    <s v="South Dakota"/>
    <s v="Sioux Falls"/>
    <n v="20"/>
  </r>
  <r>
    <x v="235"/>
    <s v="Midwest"/>
    <s v="South Dakota"/>
    <s v="Sioux Falls"/>
    <n v="29"/>
  </r>
  <r>
    <x v="235"/>
    <s v="Midwest"/>
    <s v="South Dakota"/>
    <s v="Sioux Falls"/>
    <n v="61"/>
  </r>
  <r>
    <x v="266"/>
    <s v="Midwest"/>
    <s v="South Dakota"/>
    <s v="Sioux Falls"/>
    <n v="139"/>
  </r>
  <r>
    <x v="266"/>
    <s v="Midwest"/>
    <s v="South Dakota"/>
    <s v="Sioux Falls"/>
    <n v="60"/>
  </r>
  <r>
    <x v="266"/>
    <s v="Midwest"/>
    <s v="South Dakota"/>
    <s v="Sioux Falls"/>
    <n v="46"/>
  </r>
  <r>
    <x v="266"/>
    <s v="Midwest"/>
    <s v="South Dakota"/>
    <s v="Sioux Falls"/>
    <n v="26"/>
  </r>
  <r>
    <x v="266"/>
    <s v="Midwest"/>
    <s v="South Dakota"/>
    <s v="Sioux Falls"/>
    <n v="38"/>
  </r>
  <r>
    <x v="266"/>
    <s v="Midwest"/>
    <s v="South Dakota"/>
    <s v="Sioux Falls"/>
    <n v="68"/>
  </r>
  <r>
    <x v="296"/>
    <s v="Midwest"/>
    <s v="South Dakota"/>
    <s v="Sioux Falls"/>
    <n v="135"/>
  </r>
  <r>
    <x v="296"/>
    <s v="Midwest"/>
    <s v="South Dakota"/>
    <s v="Sioux Falls"/>
    <n v="70"/>
  </r>
  <r>
    <x v="296"/>
    <s v="Midwest"/>
    <s v="South Dakota"/>
    <s v="Sioux Falls"/>
    <n v="54"/>
  </r>
  <r>
    <x v="296"/>
    <s v="Midwest"/>
    <s v="South Dakota"/>
    <s v="Sioux Falls"/>
    <n v="49"/>
  </r>
  <r>
    <x v="296"/>
    <s v="Midwest"/>
    <s v="South Dakota"/>
    <s v="Sioux Falls"/>
    <n v="51"/>
  </r>
  <r>
    <x v="296"/>
    <s v="Midwest"/>
    <s v="South Dakota"/>
    <s v="Sioux Falls"/>
    <n v="94"/>
  </r>
  <r>
    <x v="325"/>
    <s v="Midwest"/>
    <s v="South Dakota"/>
    <s v="Sioux Falls"/>
    <n v="154"/>
  </r>
  <r>
    <x v="325"/>
    <s v="Midwest"/>
    <s v="South Dakota"/>
    <s v="Sioux Falls"/>
    <n v="81"/>
  </r>
  <r>
    <x v="325"/>
    <s v="Midwest"/>
    <s v="South Dakota"/>
    <s v="Sioux Falls"/>
    <n v="61"/>
  </r>
  <r>
    <x v="325"/>
    <s v="Midwest"/>
    <s v="South Dakota"/>
    <s v="Sioux Falls"/>
    <n v="44"/>
  </r>
  <r>
    <x v="325"/>
    <s v="Midwest"/>
    <s v="South Dakota"/>
    <s v="Sioux Falls"/>
    <n v="52"/>
  </r>
  <r>
    <x v="325"/>
    <s v="Midwest"/>
    <s v="South Dakota"/>
    <s v="Sioux Falls"/>
    <n v="94"/>
  </r>
  <r>
    <x v="357"/>
    <s v="Midwest"/>
    <s v="South Dakota"/>
    <s v="Sioux Falls"/>
    <n v="131"/>
  </r>
  <r>
    <x v="357"/>
    <s v="Midwest"/>
    <s v="South Dakota"/>
    <s v="Sioux Falls"/>
    <n v="78"/>
  </r>
  <r>
    <x v="357"/>
    <s v="Midwest"/>
    <s v="South Dakota"/>
    <s v="Sioux Falls"/>
    <n v="65"/>
  </r>
  <r>
    <x v="357"/>
    <s v="Midwest"/>
    <s v="South Dakota"/>
    <s v="Sioux Falls"/>
    <n v="58"/>
  </r>
  <r>
    <x v="357"/>
    <s v="Midwest"/>
    <s v="South Dakota"/>
    <s v="Sioux Falls"/>
    <n v="46"/>
  </r>
  <r>
    <x v="357"/>
    <s v="Midwest"/>
    <s v="South Dakota"/>
    <s v="Sioux Falls"/>
    <n v="88"/>
  </r>
  <r>
    <x v="389"/>
    <s v="Midwest"/>
    <s v="South Dakota"/>
    <s v="Sioux Falls"/>
    <n v="138"/>
  </r>
  <r>
    <x v="389"/>
    <s v="Midwest"/>
    <s v="South Dakota"/>
    <s v="Sioux Falls"/>
    <n v="80"/>
  </r>
  <r>
    <x v="389"/>
    <s v="Midwest"/>
    <s v="South Dakota"/>
    <s v="Sioux Falls"/>
    <n v="53"/>
  </r>
  <r>
    <x v="389"/>
    <s v="Midwest"/>
    <s v="South Dakota"/>
    <s v="Sioux Falls"/>
    <n v="39"/>
  </r>
  <r>
    <x v="389"/>
    <s v="Midwest"/>
    <s v="South Dakota"/>
    <s v="Sioux Falls"/>
    <n v="42"/>
  </r>
  <r>
    <x v="389"/>
    <s v="Midwest"/>
    <s v="South Dakota"/>
    <s v="Sioux Falls"/>
    <n v="65"/>
  </r>
  <r>
    <x v="418"/>
    <s v="Midwest"/>
    <s v="South Dakota"/>
    <s v="Sioux Falls"/>
    <n v="104"/>
  </r>
  <r>
    <x v="418"/>
    <s v="Midwest"/>
    <s v="South Dakota"/>
    <s v="Sioux Falls"/>
    <n v="75"/>
  </r>
  <r>
    <x v="418"/>
    <s v="Midwest"/>
    <s v="South Dakota"/>
    <s v="Sioux Falls"/>
    <n v="42"/>
  </r>
  <r>
    <x v="418"/>
    <s v="Midwest"/>
    <s v="South Dakota"/>
    <s v="Sioux Falls"/>
    <n v="36"/>
  </r>
  <r>
    <x v="418"/>
    <s v="Midwest"/>
    <s v="South Dakota"/>
    <s v="Sioux Falls"/>
    <n v="38"/>
  </r>
  <r>
    <x v="418"/>
    <s v="Midwest"/>
    <s v="South Dakota"/>
    <s v="Sioux Falls"/>
    <n v="70"/>
  </r>
  <r>
    <x v="449"/>
    <s v="Midwest"/>
    <s v="South Dakota"/>
    <s v="Sioux Falls"/>
    <n v="104"/>
  </r>
  <r>
    <x v="449"/>
    <s v="Midwest"/>
    <s v="South Dakota"/>
    <s v="Sioux Falls"/>
    <n v="63"/>
  </r>
  <r>
    <x v="449"/>
    <s v="Midwest"/>
    <s v="South Dakota"/>
    <s v="Sioux Falls"/>
    <n v="57"/>
  </r>
  <r>
    <x v="449"/>
    <s v="Midwest"/>
    <s v="South Dakota"/>
    <s v="Sioux Falls"/>
    <n v="44"/>
  </r>
  <r>
    <x v="449"/>
    <s v="Midwest"/>
    <s v="South Dakota"/>
    <s v="Sioux Falls"/>
    <n v="45"/>
  </r>
  <r>
    <x v="449"/>
    <s v="Midwest"/>
    <s v="South Dakota"/>
    <s v="Sioux Falls"/>
    <n v="65"/>
  </r>
  <r>
    <x v="478"/>
    <s v="Midwest"/>
    <s v="South Dakota"/>
    <s v="Sioux Falls"/>
    <n v="140"/>
  </r>
  <r>
    <x v="478"/>
    <s v="Midwest"/>
    <s v="South Dakota"/>
    <s v="Sioux Falls"/>
    <n v="75"/>
  </r>
  <r>
    <x v="478"/>
    <s v="Midwest"/>
    <s v="South Dakota"/>
    <s v="Sioux Falls"/>
    <n v="73"/>
  </r>
  <r>
    <x v="478"/>
    <s v="Midwest"/>
    <s v="South Dakota"/>
    <s v="Sioux Falls"/>
    <n v="50"/>
  </r>
  <r>
    <x v="478"/>
    <s v="Midwest"/>
    <s v="South Dakota"/>
    <s v="Sioux Falls"/>
    <n v="50"/>
  </r>
  <r>
    <x v="478"/>
    <s v="Midwest"/>
    <s v="South Dakota"/>
    <s v="Sioux Falls"/>
    <n v="75"/>
  </r>
  <r>
    <x v="173"/>
    <s v="Midwest"/>
    <s v="South Dakota"/>
    <s v="Sioux Falls"/>
    <n v="128"/>
  </r>
  <r>
    <x v="173"/>
    <s v="Midwest"/>
    <s v="South Dakota"/>
    <s v="Sioux Falls"/>
    <n v="74"/>
  </r>
  <r>
    <x v="173"/>
    <s v="Midwest"/>
    <s v="South Dakota"/>
    <s v="Sioux Falls"/>
    <n v="74"/>
  </r>
  <r>
    <x v="173"/>
    <s v="Midwest"/>
    <s v="South Dakota"/>
    <s v="Sioux Falls"/>
    <n v="33"/>
  </r>
  <r>
    <x v="173"/>
    <s v="Midwest"/>
    <s v="South Dakota"/>
    <s v="Sioux Falls"/>
    <n v="49"/>
  </r>
  <r>
    <x v="173"/>
    <s v="Midwest"/>
    <s v="South Dakota"/>
    <s v="Sioux Falls"/>
    <n v="72"/>
  </r>
  <r>
    <x v="204"/>
    <s v="Midwest"/>
    <s v="South Dakota"/>
    <s v="Sioux Falls"/>
    <n v="152"/>
  </r>
  <r>
    <x v="204"/>
    <s v="Midwest"/>
    <s v="South Dakota"/>
    <s v="Sioux Falls"/>
    <n v="51"/>
  </r>
  <r>
    <x v="204"/>
    <s v="Midwest"/>
    <s v="South Dakota"/>
    <s v="Sioux Falls"/>
    <n v="68"/>
  </r>
  <r>
    <x v="204"/>
    <s v="Midwest"/>
    <s v="North Dakota"/>
    <s v="Fargo"/>
    <n v="30"/>
  </r>
  <r>
    <x v="204"/>
    <s v="Midwest"/>
    <s v="North Dakota"/>
    <s v="Fargo"/>
    <n v="51"/>
  </r>
  <r>
    <x v="204"/>
    <s v="Midwest"/>
    <s v="North Dakota"/>
    <s v="Fargo"/>
    <n v="69"/>
  </r>
  <r>
    <x v="710"/>
    <s v="Midwest"/>
    <s v="North Dakota"/>
    <s v="Fargo"/>
    <n v="134"/>
  </r>
  <r>
    <x v="710"/>
    <s v="Midwest"/>
    <s v="North Dakota"/>
    <s v="Fargo"/>
    <n v="58"/>
  </r>
  <r>
    <x v="710"/>
    <s v="Midwest"/>
    <s v="North Dakota"/>
    <s v="Fargo"/>
    <n v="56"/>
  </r>
  <r>
    <x v="710"/>
    <s v="Midwest"/>
    <s v="North Dakota"/>
    <s v="Fargo"/>
    <n v="22"/>
  </r>
  <r>
    <x v="710"/>
    <s v="Midwest"/>
    <s v="North Dakota"/>
    <s v="Fargo"/>
    <n v="36"/>
  </r>
  <r>
    <x v="710"/>
    <s v="Midwest"/>
    <s v="North Dakota"/>
    <s v="Fargo"/>
    <n v="63"/>
  </r>
  <r>
    <x v="232"/>
    <s v="Midwest"/>
    <s v="North Dakota"/>
    <s v="Fargo"/>
    <n v="113"/>
  </r>
  <r>
    <x v="232"/>
    <s v="Midwest"/>
    <s v="North Dakota"/>
    <s v="Fargo"/>
    <n v="44"/>
  </r>
  <r>
    <x v="232"/>
    <s v="Midwest"/>
    <s v="North Dakota"/>
    <s v="Fargo"/>
    <n v="41"/>
  </r>
  <r>
    <x v="232"/>
    <s v="Midwest"/>
    <s v="North Dakota"/>
    <s v="Fargo"/>
    <n v="22"/>
  </r>
  <r>
    <x v="232"/>
    <s v="Midwest"/>
    <s v="North Dakota"/>
    <s v="Fargo"/>
    <n v="30"/>
  </r>
  <r>
    <x v="232"/>
    <s v="Midwest"/>
    <s v="North Dakota"/>
    <s v="Fargo"/>
    <n v="68"/>
  </r>
  <r>
    <x v="263"/>
    <s v="Midwest"/>
    <s v="North Dakota"/>
    <s v="Fargo"/>
    <n v="129"/>
  </r>
  <r>
    <x v="263"/>
    <s v="Midwest"/>
    <s v="North Dakota"/>
    <s v="Fargo"/>
    <n v="54"/>
  </r>
  <r>
    <x v="263"/>
    <s v="Midwest"/>
    <s v="North Dakota"/>
    <s v="Fargo"/>
    <n v="51"/>
  </r>
  <r>
    <x v="263"/>
    <s v="Midwest"/>
    <s v="North Dakota"/>
    <s v="Fargo"/>
    <n v="26"/>
  </r>
  <r>
    <x v="263"/>
    <s v="Midwest"/>
    <s v="North Dakota"/>
    <s v="Fargo"/>
    <n v="31"/>
  </r>
  <r>
    <x v="263"/>
    <s v="Midwest"/>
    <s v="North Dakota"/>
    <s v="Fargo"/>
    <n v="75"/>
  </r>
  <r>
    <x v="293"/>
    <s v="Midwest"/>
    <s v="North Dakota"/>
    <s v="Fargo"/>
    <n v="125"/>
  </r>
  <r>
    <x v="293"/>
    <s v="Midwest"/>
    <s v="North Dakota"/>
    <s v="Fargo"/>
    <n v="65"/>
  </r>
  <r>
    <x v="293"/>
    <s v="Midwest"/>
    <s v="North Dakota"/>
    <s v="Fargo"/>
    <n v="60"/>
  </r>
  <r>
    <x v="293"/>
    <s v="Midwest"/>
    <s v="North Dakota"/>
    <s v="Fargo"/>
    <n v="51"/>
  </r>
  <r>
    <x v="293"/>
    <s v="Midwest"/>
    <s v="North Dakota"/>
    <s v="Fargo"/>
    <n v="47"/>
  </r>
  <r>
    <x v="293"/>
    <s v="Midwest"/>
    <s v="North Dakota"/>
    <s v="Fargo"/>
    <n v="91"/>
  </r>
  <r>
    <x v="322"/>
    <s v="Midwest"/>
    <s v="North Dakota"/>
    <s v="Fargo"/>
    <n v="160"/>
  </r>
  <r>
    <x v="322"/>
    <s v="Midwest"/>
    <s v="North Dakota"/>
    <s v="Fargo"/>
    <n v="84"/>
  </r>
  <r>
    <x v="322"/>
    <s v="Midwest"/>
    <s v="North Dakota"/>
    <s v="Fargo"/>
    <n v="59"/>
  </r>
  <r>
    <x v="322"/>
    <s v="Midwest"/>
    <s v="North Dakota"/>
    <s v="Fargo"/>
    <n v="53"/>
  </r>
  <r>
    <x v="322"/>
    <s v="Midwest"/>
    <s v="North Dakota"/>
    <s v="Fargo"/>
    <n v="60"/>
  </r>
  <r>
    <x v="322"/>
    <s v="Midwest"/>
    <s v="North Dakota"/>
    <s v="Fargo"/>
    <n v="98"/>
  </r>
  <r>
    <x v="354"/>
    <s v="Midwest"/>
    <s v="North Dakota"/>
    <s v="Fargo"/>
    <n v="147"/>
  </r>
  <r>
    <x v="354"/>
    <s v="Midwest"/>
    <s v="North Dakota"/>
    <s v="Fargo"/>
    <n v="90"/>
  </r>
  <r>
    <x v="354"/>
    <s v="Midwest"/>
    <s v="North Dakota"/>
    <s v="Fargo"/>
    <n v="63"/>
  </r>
  <r>
    <x v="354"/>
    <s v="Midwest"/>
    <s v="North Dakota"/>
    <s v="Fargo"/>
    <n v="52"/>
  </r>
  <r>
    <x v="354"/>
    <s v="Midwest"/>
    <s v="North Dakota"/>
    <s v="Fargo"/>
    <n v="44"/>
  </r>
  <r>
    <x v="354"/>
    <s v="Midwest"/>
    <s v="North Dakota"/>
    <s v="Fargo"/>
    <n v="95"/>
  </r>
  <r>
    <x v="386"/>
    <s v="Midwest"/>
    <s v="North Dakota"/>
    <s v="Fargo"/>
    <n v="133"/>
  </r>
  <r>
    <x v="386"/>
    <s v="Midwest"/>
    <s v="North Dakota"/>
    <s v="Fargo"/>
    <n v="72"/>
  </r>
  <r>
    <x v="386"/>
    <s v="Midwest"/>
    <s v="North Dakota"/>
    <s v="Fargo"/>
    <n v="51"/>
  </r>
  <r>
    <x v="386"/>
    <s v="Midwest"/>
    <s v="North Dakota"/>
    <s v="Fargo"/>
    <n v="44"/>
  </r>
  <r>
    <x v="386"/>
    <s v="Midwest"/>
    <s v="North Dakota"/>
    <s v="Fargo"/>
    <n v="42"/>
  </r>
  <r>
    <x v="386"/>
    <s v="Midwest"/>
    <s v="North Dakota"/>
    <s v="Fargo"/>
    <n v="63"/>
  </r>
  <r>
    <x v="415"/>
    <s v="Midwest"/>
    <s v="North Dakota"/>
    <s v="Fargo"/>
    <n v="116"/>
  </r>
  <r>
    <x v="415"/>
    <s v="Midwest"/>
    <s v="North Dakota"/>
    <s v="Fargo"/>
    <n v="73"/>
  </r>
  <r>
    <x v="415"/>
    <s v="Midwest"/>
    <s v="North Dakota"/>
    <s v="Fargo"/>
    <n v="39"/>
  </r>
  <r>
    <x v="415"/>
    <s v="Midwest"/>
    <s v="North Dakota"/>
    <s v="Fargo"/>
    <n v="33"/>
  </r>
  <r>
    <x v="415"/>
    <s v="Midwest"/>
    <s v="North Dakota"/>
    <s v="Fargo"/>
    <n v="34"/>
  </r>
  <r>
    <x v="415"/>
    <s v="Midwest"/>
    <s v="North Dakota"/>
    <s v="Fargo"/>
    <n v="73"/>
  </r>
  <r>
    <x v="446"/>
    <s v="Midwest"/>
    <s v="North Dakota"/>
    <s v="Fargo"/>
    <n v="120"/>
  </r>
  <r>
    <x v="446"/>
    <s v="Midwest"/>
    <s v="North Dakota"/>
    <s v="Fargo"/>
    <n v="73"/>
  </r>
  <r>
    <x v="446"/>
    <s v="Midwest"/>
    <s v="North Dakota"/>
    <s v="Fargo"/>
    <n v="53"/>
  </r>
  <r>
    <x v="446"/>
    <s v="Midwest"/>
    <s v="North Dakota"/>
    <s v="Fargo"/>
    <n v="47"/>
  </r>
  <r>
    <x v="446"/>
    <s v="Midwest"/>
    <s v="North Dakota"/>
    <s v="Fargo"/>
    <n v="44"/>
  </r>
  <r>
    <x v="446"/>
    <s v="Midwest"/>
    <s v="North Dakota"/>
    <s v="Fargo"/>
    <n v="65"/>
  </r>
  <r>
    <x v="475"/>
    <s v="Midwest"/>
    <s v="North Dakota"/>
    <s v="Fargo"/>
    <n v="150"/>
  </r>
  <r>
    <x v="475"/>
    <s v="Midwest"/>
    <s v="North Dakota"/>
    <s v="Fargo"/>
    <n v="75"/>
  </r>
  <r>
    <x v="475"/>
    <s v="Midwest"/>
    <s v="North Dakota"/>
    <s v="Fargo"/>
    <n v="73"/>
  </r>
  <r>
    <x v="475"/>
    <s v="Midwest"/>
    <s v="North Dakota"/>
    <s v="Fargo"/>
    <n v="54"/>
  </r>
  <r>
    <x v="475"/>
    <s v="Midwest"/>
    <s v="North Dakota"/>
    <s v="Fargo"/>
    <n v="54"/>
  </r>
  <r>
    <x v="475"/>
    <s v="Midwest"/>
    <s v="North Dakota"/>
    <s v="Fargo"/>
    <n v="78"/>
  </r>
  <r>
    <x v="170"/>
    <s v="Midwest"/>
    <s v="North Dakota"/>
    <s v="Fargo"/>
    <n v="113"/>
  </r>
  <r>
    <x v="170"/>
    <s v="Midwest"/>
    <s v="North Dakota"/>
    <s v="Fargo"/>
    <n v="70"/>
  </r>
  <r>
    <x v="170"/>
    <s v="Midwest"/>
    <s v="North Dakota"/>
    <s v="Fargo"/>
    <n v="68"/>
  </r>
  <r>
    <x v="170"/>
    <s v="Midwest"/>
    <s v="North Dakota"/>
    <s v="Fargo"/>
    <n v="26"/>
  </r>
  <r>
    <x v="170"/>
    <s v="Midwest"/>
    <s v="North Dakota"/>
    <s v="Fargo"/>
    <n v="42"/>
  </r>
  <r>
    <x v="170"/>
    <s v="Midwest"/>
    <s v="North Dakota"/>
    <s v="Fargo"/>
    <n v="75"/>
  </r>
  <r>
    <x v="201"/>
    <s v="Midwest"/>
    <s v="North Dakota"/>
    <s v="Fargo"/>
    <n v="145"/>
  </r>
  <r>
    <x v="201"/>
    <s v="Midwest"/>
    <s v="North Dakota"/>
    <s v="Fargo"/>
    <n v="45"/>
  </r>
  <r>
    <x v="201"/>
    <s v="Midwest"/>
    <s v="North Dakota"/>
    <s v="Fargo"/>
    <n v="56"/>
  </r>
  <r>
    <x v="201"/>
    <s v="Midwest"/>
    <s v="Iowa"/>
    <s v="Des Moines"/>
    <n v="23"/>
  </r>
  <r>
    <x v="201"/>
    <s v="Midwest"/>
    <s v="Iowa"/>
    <s v="Des Moines"/>
    <n v="38"/>
  </r>
  <r>
    <x v="201"/>
    <s v="Midwest"/>
    <s v="Iowa"/>
    <s v="Des Moines"/>
    <n v="68"/>
  </r>
  <r>
    <x v="707"/>
    <s v="Midwest"/>
    <s v="Iowa"/>
    <s v="Des Moines"/>
    <n v="136"/>
  </r>
  <r>
    <x v="707"/>
    <s v="Midwest"/>
    <s v="Iowa"/>
    <s v="Des Moines"/>
    <n v="47"/>
  </r>
  <r>
    <x v="707"/>
    <s v="Midwest"/>
    <s v="Iowa"/>
    <s v="Des Moines"/>
    <n v="65"/>
  </r>
  <r>
    <x v="707"/>
    <s v="Midwest"/>
    <s v="Iowa"/>
    <s v="Des Moines"/>
    <n v="28"/>
  </r>
  <r>
    <x v="707"/>
    <s v="Midwest"/>
    <s v="Iowa"/>
    <s v="Des Moines"/>
    <n v="39"/>
  </r>
  <r>
    <x v="707"/>
    <s v="Midwest"/>
    <s v="Iowa"/>
    <s v="Des Moines"/>
    <n v="68"/>
  </r>
  <r>
    <x v="229"/>
    <s v="Midwest"/>
    <s v="Iowa"/>
    <s v="Des Moines"/>
    <n v="124"/>
  </r>
  <r>
    <x v="229"/>
    <s v="Midwest"/>
    <s v="Iowa"/>
    <s v="Des Moines"/>
    <n v="49"/>
  </r>
  <r>
    <x v="229"/>
    <s v="Midwest"/>
    <s v="Iowa"/>
    <s v="Des Moines"/>
    <n v="53"/>
  </r>
  <r>
    <x v="229"/>
    <s v="Midwest"/>
    <s v="Iowa"/>
    <s v="Des Moines"/>
    <n v="28"/>
  </r>
  <r>
    <x v="229"/>
    <s v="Midwest"/>
    <s v="Iowa"/>
    <s v="Des Moines"/>
    <n v="34"/>
  </r>
  <r>
    <x v="229"/>
    <s v="Midwest"/>
    <s v="Iowa"/>
    <s v="Des Moines"/>
    <n v="63"/>
  </r>
  <r>
    <x v="260"/>
    <s v="Midwest"/>
    <s v="Iowa"/>
    <s v="Des Moines"/>
    <n v="146"/>
  </r>
  <r>
    <x v="260"/>
    <s v="Midwest"/>
    <s v="Iowa"/>
    <s v="Des Moines"/>
    <n v="63"/>
  </r>
  <r>
    <x v="260"/>
    <s v="Midwest"/>
    <s v="Iowa"/>
    <s v="Des Moines"/>
    <n v="54"/>
  </r>
  <r>
    <x v="260"/>
    <s v="Midwest"/>
    <s v="Iowa"/>
    <s v="Des Moines"/>
    <n v="34"/>
  </r>
  <r>
    <x v="260"/>
    <s v="Midwest"/>
    <s v="Iowa"/>
    <s v="Des Moines"/>
    <n v="42"/>
  </r>
  <r>
    <x v="260"/>
    <s v="Midwest"/>
    <s v="Iowa"/>
    <s v="Des Moines"/>
    <n v="69"/>
  </r>
  <r>
    <x v="290"/>
    <s v="Midwest"/>
    <s v="Iowa"/>
    <s v="Des Moines"/>
    <n v="137"/>
  </r>
  <r>
    <x v="290"/>
    <s v="Midwest"/>
    <s v="Iowa"/>
    <s v="Des Moines"/>
    <n v="77"/>
  </r>
  <r>
    <x v="290"/>
    <s v="Midwest"/>
    <s v="Iowa"/>
    <s v="Des Moines"/>
    <n v="50"/>
  </r>
  <r>
    <x v="290"/>
    <s v="Midwest"/>
    <s v="Iowa"/>
    <s v="Des Moines"/>
    <n v="44"/>
  </r>
  <r>
    <x v="290"/>
    <s v="Midwest"/>
    <s v="Iowa"/>
    <s v="Des Moines"/>
    <n v="44"/>
  </r>
  <r>
    <x v="290"/>
    <s v="Midwest"/>
    <s v="Iowa"/>
    <s v="Des Moines"/>
    <n v="85"/>
  </r>
  <r>
    <x v="319"/>
    <s v="Midwest"/>
    <s v="Iowa"/>
    <s v="Des Moines"/>
    <n v="138"/>
  </r>
  <r>
    <x v="319"/>
    <s v="Midwest"/>
    <s v="Iowa"/>
    <s v="Des Moines"/>
    <n v="87"/>
  </r>
  <r>
    <x v="319"/>
    <s v="Midwest"/>
    <s v="Iowa"/>
    <s v="Des Moines"/>
    <n v="68"/>
  </r>
  <r>
    <x v="319"/>
    <s v="Midwest"/>
    <s v="Iowa"/>
    <s v="Des Moines"/>
    <n v="47"/>
  </r>
  <r>
    <x v="319"/>
    <s v="Midwest"/>
    <s v="Iowa"/>
    <s v="Des Moines"/>
    <n v="60"/>
  </r>
  <r>
    <x v="319"/>
    <s v="Midwest"/>
    <s v="Iowa"/>
    <s v="Des Moines"/>
    <n v="94"/>
  </r>
  <r>
    <x v="351"/>
    <s v="Midwest"/>
    <s v="Iowa"/>
    <s v="Des Moines"/>
    <n v="131"/>
  </r>
  <r>
    <x v="351"/>
    <s v="Midwest"/>
    <s v="Iowa"/>
    <s v="Des Moines"/>
    <n v="78"/>
  </r>
  <r>
    <x v="351"/>
    <s v="Midwest"/>
    <s v="Iowa"/>
    <s v="Des Moines"/>
    <n v="61"/>
  </r>
  <r>
    <x v="351"/>
    <s v="Midwest"/>
    <s v="Iowa"/>
    <s v="Des Moines"/>
    <n v="54"/>
  </r>
  <r>
    <x v="351"/>
    <s v="Midwest"/>
    <s v="Iowa"/>
    <s v="Des Moines"/>
    <n v="51"/>
  </r>
  <r>
    <x v="351"/>
    <s v="Midwest"/>
    <s v="Iowa"/>
    <s v="Des Moines"/>
    <n v="98"/>
  </r>
  <r>
    <x v="383"/>
    <s v="Midwest"/>
    <s v="Iowa"/>
    <s v="Des Moines"/>
    <n v="133"/>
  </r>
  <r>
    <x v="383"/>
    <s v="Midwest"/>
    <s v="Iowa"/>
    <s v="Des Moines"/>
    <n v="77"/>
  </r>
  <r>
    <x v="383"/>
    <s v="Midwest"/>
    <s v="Iowa"/>
    <s v="Des Moines"/>
    <n v="49"/>
  </r>
  <r>
    <x v="383"/>
    <s v="Midwest"/>
    <s v="Iowa"/>
    <s v="Des Moines"/>
    <n v="38"/>
  </r>
  <r>
    <x v="383"/>
    <s v="Midwest"/>
    <s v="Iowa"/>
    <s v="Des Moines"/>
    <n v="45"/>
  </r>
  <r>
    <x v="383"/>
    <s v="Midwest"/>
    <s v="Iowa"/>
    <s v="Des Moines"/>
    <n v="61"/>
  </r>
  <r>
    <x v="412"/>
    <s v="Midwest"/>
    <s v="Iowa"/>
    <s v="Des Moines"/>
    <n v="112"/>
  </r>
  <r>
    <x v="412"/>
    <s v="Midwest"/>
    <s v="Iowa"/>
    <s v="Des Moines"/>
    <n v="75"/>
  </r>
  <r>
    <x v="412"/>
    <s v="Midwest"/>
    <s v="Iowa"/>
    <s v="Des Moines"/>
    <n v="39"/>
  </r>
  <r>
    <x v="412"/>
    <s v="Midwest"/>
    <s v="Iowa"/>
    <s v="Des Moines"/>
    <n v="31"/>
  </r>
  <r>
    <x v="412"/>
    <s v="Midwest"/>
    <s v="Iowa"/>
    <s v="Des Moines"/>
    <n v="38"/>
  </r>
  <r>
    <x v="412"/>
    <s v="Midwest"/>
    <s v="Iowa"/>
    <s v="Des Moines"/>
    <n v="73"/>
  </r>
  <r>
    <x v="443"/>
    <s v="Midwest"/>
    <s v="Iowa"/>
    <s v="Des Moines"/>
    <n v="112"/>
  </r>
  <r>
    <x v="443"/>
    <s v="Midwest"/>
    <s v="Iowa"/>
    <s v="Des Moines"/>
    <n v="72"/>
  </r>
  <r>
    <x v="443"/>
    <s v="Midwest"/>
    <s v="Iowa"/>
    <s v="Des Moines"/>
    <n v="57"/>
  </r>
  <r>
    <x v="443"/>
    <s v="Midwest"/>
    <s v="Iowa"/>
    <s v="Des Moines"/>
    <n v="52"/>
  </r>
  <r>
    <x v="443"/>
    <s v="Midwest"/>
    <s v="Iowa"/>
    <s v="Des Moines"/>
    <n v="49"/>
  </r>
  <r>
    <x v="443"/>
    <s v="Midwest"/>
    <s v="Iowa"/>
    <s v="Des Moines"/>
    <n v="72"/>
  </r>
  <r>
    <x v="472"/>
    <s v="Midwest"/>
    <s v="Iowa"/>
    <s v="Des Moines"/>
    <n v="147"/>
  </r>
  <r>
    <x v="472"/>
    <s v="Midwest"/>
    <s v="Iowa"/>
    <s v="Des Moines"/>
    <n v="91"/>
  </r>
  <r>
    <x v="472"/>
    <s v="Midwest"/>
    <s v="Iowa"/>
    <s v="Des Moines"/>
    <n v="83"/>
  </r>
  <r>
    <x v="472"/>
    <s v="Midwest"/>
    <s v="Iowa"/>
    <s v="Des Moines"/>
    <n v="61"/>
  </r>
  <r>
    <x v="472"/>
    <s v="Midwest"/>
    <s v="Iowa"/>
    <s v="Des Moines"/>
    <n v="59"/>
  </r>
  <r>
    <x v="472"/>
    <s v="Midwest"/>
    <s v="Iowa"/>
    <s v="Des Moines"/>
    <n v="88"/>
  </r>
  <r>
    <x v="167"/>
    <s v="Midwest"/>
    <s v="Iowa"/>
    <s v="Des Moines"/>
    <n v="126"/>
  </r>
  <r>
    <x v="167"/>
    <s v="Midwest"/>
    <s v="Iowa"/>
    <s v="Des Moines"/>
    <n v="70"/>
  </r>
  <r>
    <x v="167"/>
    <s v="Midwest"/>
    <s v="Iowa"/>
    <s v="Des Moines"/>
    <n v="65"/>
  </r>
  <r>
    <x v="167"/>
    <s v="Midwest"/>
    <s v="Iowa"/>
    <s v="Des Moines"/>
    <n v="29"/>
  </r>
  <r>
    <x v="167"/>
    <s v="Midwest"/>
    <s v="Iowa"/>
    <s v="Des Moines"/>
    <n v="45"/>
  </r>
  <r>
    <x v="167"/>
    <s v="Midwest"/>
    <s v="Iowa"/>
    <s v="Des Moines"/>
    <n v="73"/>
  </r>
  <r>
    <x v="198"/>
    <s v="Midwest"/>
    <s v="Iowa"/>
    <s v="Des Moines"/>
    <n v="140"/>
  </r>
  <r>
    <x v="198"/>
    <s v="Midwest"/>
    <s v="Iowa"/>
    <s v="Des Moines"/>
    <n v="39"/>
  </r>
  <r>
    <x v="198"/>
    <s v="Midwest"/>
    <s v="Iowa"/>
    <s v="Des Moines"/>
    <n v="60"/>
  </r>
  <r>
    <x v="198"/>
    <s v="Midwest"/>
    <s v="Wisconsin"/>
    <s v="Milwaukee"/>
    <n v="20"/>
  </r>
  <r>
    <x v="198"/>
    <s v="Midwest"/>
    <s v="Wisconsin"/>
    <s v="Milwaukee"/>
    <n v="38"/>
  </r>
  <r>
    <x v="198"/>
    <s v="Midwest"/>
    <s v="Wisconsin"/>
    <s v="Milwaukee"/>
    <n v="65"/>
  </r>
  <r>
    <x v="704"/>
    <s v="Midwest"/>
    <s v="Wisconsin"/>
    <s v="Milwaukee"/>
    <n v="141"/>
  </r>
  <r>
    <x v="704"/>
    <s v="Midwest"/>
    <s v="Wisconsin"/>
    <s v="Milwaukee"/>
    <n v="44"/>
  </r>
  <r>
    <x v="704"/>
    <s v="Midwest"/>
    <s v="Wisconsin"/>
    <s v="Milwaukee"/>
    <n v="59"/>
  </r>
  <r>
    <x v="704"/>
    <s v="Midwest"/>
    <s v="Wisconsin"/>
    <s v="Milwaukee"/>
    <n v="20"/>
  </r>
  <r>
    <x v="704"/>
    <s v="Midwest"/>
    <s v="Wisconsin"/>
    <s v="Milwaukee"/>
    <n v="34"/>
  </r>
  <r>
    <x v="704"/>
    <s v="Midwest"/>
    <s v="Wisconsin"/>
    <s v="Milwaukee"/>
    <n v="63"/>
  </r>
  <r>
    <x v="721"/>
    <s v="Midwest"/>
    <s v="Wisconsin"/>
    <s v="Milwaukee"/>
    <n v="122"/>
  </r>
  <r>
    <x v="721"/>
    <s v="Midwest"/>
    <s v="Wisconsin"/>
    <s v="Milwaukee"/>
    <n v="39"/>
  </r>
  <r>
    <x v="721"/>
    <s v="Midwest"/>
    <s v="Wisconsin"/>
    <s v="Milwaukee"/>
    <n v="41"/>
  </r>
  <r>
    <x v="721"/>
    <s v="Midwest"/>
    <s v="Wisconsin"/>
    <s v="Milwaukee"/>
    <n v="22"/>
  </r>
  <r>
    <x v="721"/>
    <s v="Midwest"/>
    <s v="Wisconsin"/>
    <s v="Milwaukee"/>
    <n v="26"/>
  </r>
  <r>
    <x v="721"/>
    <s v="Midwest"/>
    <s v="Wisconsin"/>
    <s v="Milwaukee"/>
    <n v="61"/>
  </r>
  <r>
    <x v="257"/>
    <s v="Midwest"/>
    <s v="Wisconsin"/>
    <s v="Milwaukee"/>
    <n v="134"/>
  </r>
  <r>
    <x v="257"/>
    <s v="Midwest"/>
    <s v="Wisconsin"/>
    <s v="Milwaukee"/>
    <n v="50"/>
  </r>
  <r>
    <x v="257"/>
    <s v="Midwest"/>
    <s v="Wisconsin"/>
    <s v="Milwaukee"/>
    <n v="49"/>
  </r>
  <r>
    <x v="257"/>
    <s v="Midwest"/>
    <s v="Wisconsin"/>
    <s v="Milwaukee"/>
    <n v="38"/>
  </r>
  <r>
    <x v="257"/>
    <s v="Midwest"/>
    <s v="Wisconsin"/>
    <s v="Milwaukee"/>
    <n v="53"/>
  </r>
  <r>
    <x v="257"/>
    <s v="Midwest"/>
    <s v="Wisconsin"/>
    <s v="Milwaukee"/>
    <n v="90"/>
  </r>
  <r>
    <x v="287"/>
    <s v="Midwest"/>
    <s v="Wisconsin"/>
    <s v="Milwaukee"/>
    <n v="160"/>
  </r>
  <r>
    <x v="287"/>
    <s v="Midwest"/>
    <s v="Wisconsin"/>
    <s v="Milwaukee"/>
    <n v="90"/>
  </r>
  <r>
    <x v="287"/>
    <s v="Midwest"/>
    <s v="Wisconsin"/>
    <s v="Milwaukee"/>
    <n v="52"/>
  </r>
  <r>
    <x v="287"/>
    <s v="Midwest"/>
    <s v="Wisconsin"/>
    <s v="Milwaukee"/>
    <n v="47"/>
  </r>
  <r>
    <x v="287"/>
    <s v="Midwest"/>
    <s v="Wisconsin"/>
    <s v="Milwaukee"/>
    <n v="46"/>
  </r>
  <r>
    <x v="287"/>
    <s v="Midwest"/>
    <s v="Wisconsin"/>
    <s v="Milwaukee"/>
    <n v="98"/>
  </r>
  <r>
    <x v="316"/>
    <s v="Midwest"/>
    <s v="Wisconsin"/>
    <s v="Milwaukee"/>
    <n v="149"/>
  </r>
  <r>
    <x v="316"/>
    <s v="Midwest"/>
    <s v="Wisconsin"/>
    <s v="Milwaukee"/>
    <n v="87"/>
  </r>
  <r>
    <x v="316"/>
    <s v="Midwest"/>
    <s v="Wisconsin"/>
    <s v="Milwaukee"/>
    <n v="61"/>
  </r>
  <r>
    <x v="316"/>
    <s v="Midwest"/>
    <s v="Wisconsin"/>
    <s v="Milwaukee"/>
    <n v="51"/>
  </r>
  <r>
    <x v="316"/>
    <s v="Midwest"/>
    <s v="Wisconsin"/>
    <s v="Milwaukee"/>
    <n v="50"/>
  </r>
  <r>
    <x v="316"/>
    <s v="Midwest"/>
    <s v="Wisconsin"/>
    <s v="Milwaukee"/>
    <n v="94"/>
  </r>
  <r>
    <x v="348"/>
    <s v="Midwest"/>
    <s v="Wisconsin"/>
    <s v="Milwaukee"/>
    <n v="158"/>
  </r>
  <r>
    <x v="348"/>
    <s v="Midwest"/>
    <s v="Wisconsin"/>
    <s v="Milwaukee"/>
    <n v="84"/>
  </r>
  <r>
    <x v="348"/>
    <s v="Midwest"/>
    <s v="Wisconsin"/>
    <s v="Milwaukee"/>
    <n v="56"/>
  </r>
  <r>
    <x v="348"/>
    <s v="Midwest"/>
    <s v="Wisconsin"/>
    <s v="Milwaukee"/>
    <n v="50"/>
  </r>
  <r>
    <x v="348"/>
    <s v="Midwest"/>
    <s v="Wisconsin"/>
    <s v="Milwaukee"/>
    <n v="46"/>
  </r>
  <r>
    <x v="348"/>
    <s v="Midwest"/>
    <s v="Wisconsin"/>
    <s v="Milwaukee"/>
    <n v="102"/>
  </r>
  <r>
    <x v="380"/>
    <s v="Midwest"/>
    <s v="Wisconsin"/>
    <s v="Milwaukee"/>
    <n v="143"/>
  </r>
  <r>
    <x v="380"/>
    <s v="Midwest"/>
    <s v="Wisconsin"/>
    <s v="Milwaukee"/>
    <n v="65"/>
  </r>
  <r>
    <x v="380"/>
    <s v="Midwest"/>
    <s v="Wisconsin"/>
    <s v="Milwaukee"/>
    <n v="44"/>
  </r>
  <r>
    <x v="380"/>
    <s v="Midwest"/>
    <s v="Wisconsin"/>
    <s v="Milwaukee"/>
    <n v="34"/>
  </r>
  <r>
    <x v="380"/>
    <s v="Midwest"/>
    <s v="Wisconsin"/>
    <s v="Milwaukee"/>
    <n v="33"/>
  </r>
  <r>
    <x v="380"/>
    <s v="Midwest"/>
    <s v="Wisconsin"/>
    <s v="Milwaukee"/>
    <n v="52"/>
  </r>
  <r>
    <x v="409"/>
    <s v="Midwest"/>
    <s v="Wisconsin"/>
    <s v="Milwaukee"/>
    <n v="113"/>
  </r>
  <r>
    <x v="409"/>
    <s v="Midwest"/>
    <s v="Wisconsin"/>
    <s v="Milwaukee"/>
    <n v="68"/>
  </r>
  <r>
    <x v="409"/>
    <s v="Midwest"/>
    <s v="Wisconsin"/>
    <s v="Milwaukee"/>
    <n v="33"/>
  </r>
  <r>
    <x v="409"/>
    <s v="Midwest"/>
    <s v="Wisconsin"/>
    <s v="Milwaukee"/>
    <n v="33"/>
  </r>
  <r>
    <x v="409"/>
    <s v="Midwest"/>
    <s v="Wisconsin"/>
    <s v="Milwaukee"/>
    <n v="33"/>
  </r>
  <r>
    <x v="409"/>
    <s v="Midwest"/>
    <s v="Wisconsin"/>
    <s v="Milwaukee"/>
    <n v="65"/>
  </r>
  <r>
    <x v="440"/>
    <s v="Midwest"/>
    <s v="Wisconsin"/>
    <s v="Milwaukee"/>
    <n v="104"/>
  </r>
  <r>
    <x v="440"/>
    <s v="Midwest"/>
    <s v="Wisconsin"/>
    <s v="Milwaukee"/>
    <n v="78"/>
  </r>
  <r>
    <x v="440"/>
    <s v="Midwest"/>
    <s v="Wisconsin"/>
    <s v="Milwaukee"/>
    <n v="69"/>
  </r>
  <r>
    <x v="440"/>
    <s v="Midwest"/>
    <s v="Wisconsin"/>
    <s v="Milwaukee"/>
    <n v="65"/>
  </r>
  <r>
    <x v="440"/>
    <s v="Midwest"/>
    <s v="Wisconsin"/>
    <s v="Milwaukee"/>
    <n v="56"/>
  </r>
  <r>
    <x v="440"/>
    <s v="Midwest"/>
    <s v="Wisconsin"/>
    <s v="Milwaukee"/>
    <n v="75"/>
  </r>
  <r>
    <x v="469"/>
    <s v="Midwest"/>
    <s v="Wisconsin"/>
    <s v="Milwaukee"/>
    <n v="138"/>
  </r>
  <r>
    <x v="469"/>
    <s v="Midwest"/>
    <s v="Wisconsin"/>
    <s v="Milwaukee"/>
    <n v="102"/>
  </r>
  <r>
    <x v="469"/>
    <s v="Midwest"/>
    <s v="Wisconsin"/>
    <s v="Milwaukee"/>
    <n v="87"/>
  </r>
  <r>
    <x v="469"/>
    <s v="Midwest"/>
    <s v="Wisconsin"/>
    <s v="Milwaukee"/>
    <n v="73"/>
  </r>
  <r>
    <x v="469"/>
    <s v="Midwest"/>
    <s v="Wisconsin"/>
    <s v="Milwaukee"/>
    <n v="73"/>
  </r>
  <r>
    <x v="469"/>
    <s v="Midwest"/>
    <s v="Wisconsin"/>
    <s v="Milwaukee"/>
    <n v="88"/>
  </r>
  <r>
    <x v="174"/>
    <s v="Midwest"/>
    <s v="Wisconsin"/>
    <s v="Milwaukee"/>
    <n v="140"/>
  </r>
  <r>
    <x v="174"/>
    <s v="Midwest"/>
    <s v="Wisconsin"/>
    <s v="Milwaukee"/>
    <n v="78"/>
  </r>
  <r>
    <x v="174"/>
    <s v="Midwest"/>
    <s v="Wisconsin"/>
    <s v="Milwaukee"/>
    <n v="87"/>
  </r>
  <r>
    <x v="174"/>
    <s v="Midwest"/>
    <s v="Wisconsin"/>
    <s v="Milwaukee"/>
    <n v="44"/>
  </r>
  <r>
    <x v="174"/>
    <s v="Midwest"/>
    <s v="Wisconsin"/>
    <s v="Milwaukee"/>
    <n v="58"/>
  </r>
  <r>
    <x v="174"/>
    <s v="Midwest"/>
    <s v="Wisconsin"/>
    <s v="Milwaukee"/>
    <n v="84"/>
  </r>
  <r>
    <x v="205"/>
    <s v="Midwest"/>
    <s v="Wisconsin"/>
    <s v="Milwaukee"/>
    <n v="160"/>
  </r>
  <r>
    <x v="205"/>
    <s v="Midwest"/>
    <s v="Wisconsin"/>
    <s v="Milwaukee"/>
    <n v="52"/>
  </r>
  <r>
    <x v="205"/>
    <s v="Midwest"/>
    <s v="Wisconsin"/>
    <s v="Milwaukee"/>
    <n v="73"/>
  </r>
  <r>
    <x v="205"/>
    <s v="Midwest"/>
    <s v="Indiana"/>
    <s v="Indianapolis"/>
    <n v="36"/>
  </r>
  <r>
    <x v="205"/>
    <s v="Midwest"/>
    <s v="Indiana"/>
    <s v="Indianapolis"/>
    <n v="58"/>
  </r>
  <r>
    <x v="205"/>
    <s v="Midwest"/>
    <s v="Indiana"/>
    <s v="Indianapolis"/>
    <n v="75"/>
  </r>
  <r>
    <x v="214"/>
    <s v="Midwest"/>
    <s v="Indiana"/>
    <s v="Indianapolis"/>
    <n v="151"/>
  </r>
  <r>
    <x v="214"/>
    <s v="Midwest"/>
    <s v="Indiana"/>
    <s v="Indianapolis"/>
    <n v="61"/>
  </r>
  <r>
    <x v="214"/>
    <s v="Midwest"/>
    <s v="Indiana"/>
    <s v="Indianapolis"/>
    <n v="72"/>
  </r>
  <r>
    <x v="214"/>
    <s v="Midwest"/>
    <s v="Indiana"/>
    <s v="Indianapolis"/>
    <n v="31"/>
  </r>
  <r>
    <x v="214"/>
    <s v="Midwest"/>
    <s v="Indiana"/>
    <s v="Indianapolis"/>
    <n v="44"/>
  </r>
  <r>
    <x v="214"/>
    <s v="Midwest"/>
    <s v="Indiana"/>
    <s v="Indianapolis"/>
    <n v="74"/>
  </r>
  <r>
    <x v="233"/>
    <s v="Midwest"/>
    <s v="Indiana"/>
    <s v="Indianapolis"/>
    <n v="125"/>
  </r>
  <r>
    <x v="233"/>
    <s v="Midwest"/>
    <s v="Indiana"/>
    <s v="Indianapolis"/>
    <n v="54"/>
  </r>
  <r>
    <x v="233"/>
    <s v="Midwest"/>
    <s v="Indiana"/>
    <s v="Indianapolis"/>
    <n v="52"/>
  </r>
  <r>
    <x v="233"/>
    <s v="Midwest"/>
    <s v="Indiana"/>
    <s v="Indianapolis"/>
    <n v="36"/>
  </r>
  <r>
    <x v="233"/>
    <s v="Midwest"/>
    <s v="Indiana"/>
    <s v="Indianapolis"/>
    <n v="45"/>
  </r>
  <r>
    <x v="233"/>
    <s v="Midwest"/>
    <s v="Indiana"/>
    <s v="Indianapolis"/>
    <n v="72"/>
  </r>
  <r>
    <x v="264"/>
    <s v="Midwest"/>
    <s v="Indiana"/>
    <s v="Indianapolis"/>
    <n v="164"/>
  </r>
  <r>
    <x v="264"/>
    <s v="Midwest"/>
    <s v="Indiana"/>
    <s v="Indianapolis"/>
    <n v="73"/>
  </r>
  <r>
    <x v="264"/>
    <s v="Midwest"/>
    <s v="Indiana"/>
    <s v="Indianapolis"/>
    <n v="56"/>
  </r>
  <r>
    <x v="264"/>
    <s v="Midwest"/>
    <s v="Indiana"/>
    <s v="Indianapolis"/>
    <n v="49"/>
  </r>
  <r>
    <x v="264"/>
    <s v="Midwest"/>
    <s v="Indiana"/>
    <s v="Indianapolis"/>
    <n v="58"/>
  </r>
  <r>
    <x v="264"/>
    <s v="Midwest"/>
    <s v="Indiana"/>
    <s v="Indianapolis"/>
    <n v="91"/>
  </r>
  <r>
    <x v="294"/>
    <s v="Midwest"/>
    <s v="Indiana"/>
    <s v="Indianapolis"/>
    <n v="155"/>
  </r>
  <r>
    <x v="294"/>
    <s v="Midwest"/>
    <s v="Indiana"/>
    <s v="Indianapolis"/>
    <n v="94"/>
  </r>
  <r>
    <x v="294"/>
    <s v="Midwest"/>
    <s v="Indiana"/>
    <s v="Indianapolis"/>
    <n v="50"/>
  </r>
  <r>
    <x v="294"/>
    <s v="Midwest"/>
    <s v="Indiana"/>
    <s v="Indianapolis"/>
    <n v="46"/>
  </r>
  <r>
    <x v="294"/>
    <s v="Midwest"/>
    <s v="Indiana"/>
    <s v="Indianapolis"/>
    <n v="53"/>
  </r>
  <r>
    <x v="294"/>
    <s v="Midwest"/>
    <s v="Indiana"/>
    <s v="Indianapolis"/>
    <n v="91"/>
  </r>
  <r>
    <x v="323"/>
    <s v="Midwest"/>
    <s v="Indiana"/>
    <s v="Indianapolis"/>
    <n v="149"/>
  </r>
  <r>
    <x v="323"/>
    <s v="Midwest"/>
    <s v="Indiana"/>
    <s v="Indianapolis"/>
    <n v="84"/>
  </r>
  <r>
    <x v="323"/>
    <s v="Midwest"/>
    <s v="Indiana"/>
    <s v="Indianapolis"/>
    <n v="68"/>
  </r>
  <r>
    <x v="323"/>
    <s v="Midwest"/>
    <s v="Indiana"/>
    <s v="Indianapolis"/>
    <n v="49"/>
  </r>
  <r>
    <x v="323"/>
    <s v="Midwest"/>
    <s v="Indiana"/>
    <s v="Indianapolis"/>
    <n v="50"/>
  </r>
  <r>
    <x v="323"/>
    <s v="Midwest"/>
    <s v="Indiana"/>
    <s v="Indianapolis"/>
    <n v="101"/>
  </r>
  <r>
    <x v="355"/>
    <s v="Midwest"/>
    <s v="Indiana"/>
    <s v="Indianapolis"/>
    <n v="152"/>
  </r>
  <r>
    <x v="355"/>
    <s v="Midwest"/>
    <s v="Indiana"/>
    <s v="Indianapolis"/>
    <n v="87"/>
  </r>
  <r>
    <x v="355"/>
    <s v="Midwest"/>
    <s v="Indiana"/>
    <s v="Indianapolis"/>
    <n v="56"/>
  </r>
  <r>
    <x v="355"/>
    <s v="Midwest"/>
    <s v="Indiana"/>
    <s v="Indianapolis"/>
    <n v="60"/>
  </r>
  <r>
    <x v="355"/>
    <s v="Midwest"/>
    <s v="Indiana"/>
    <s v="Indianapolis"/>
    <n v="53"/>
  </r>
  <r>
    <x v="355"/>
    <s v="Midwest"/>
    <s v="Indiana"/>
    <s v="Indianapolis"/>
    <n v="91"/>
  </r>
  <r>
    <x v="387"/>
    <s v="Midwest"/>
    <s v="Indiana"/>
    <s v="Indianapolis"/>
    <n v="133"/>
  </r>
  <r>
    <x v="387"/>
    <s v="Midwest"/>
    <s v="Indiana"/>
    <s v="Indianapolis"/>
    <n v="74"/>
  </r>
  <r>
    <x v="387"/>
    <s v="Midwest"/>
    <s v="Indiana"/>
    <s v="Indianapolis"/>
    <n v="49"/>
  </r>
  <r>
    <x v="387"/>
    <s v="Midwest"/>
    <s v="Indiana"/>
    <s v="Indianapolis"/>
    <n v="41"/>
  </r>
  <r>
    <x v="387"/>
    <s v="Midwest"/>
    <s v="Indiana"/>
    <s v="Indianapolis"/>
    <n v="42"/>
  </r>
  <r>
    <x v="387"/>
    <s v="Midwest"/>
    <s v="Indiana"/>
    <s v="Indianapolis"/>
    <n v="68"/>
  </r>
  <r>
    <x v="416"/>
    <s v="Midwest"/>
    <s v="Indiana"/>
    <s v="Indianapolis"/>
    <n v="116"/>
  </r>
  <r>
    <x v="416"/>
    <s v="Midwest"/>
    <s v="Indiana"/>
    <s v="Indianapolis"/>
    <n v="65"/>
  </r>
  <r>
    <x v="416"/>
    <s v="Midwest"/>
    <s v="Indiana"/>
    <s v="Indianapolis"/>
    <n v="38"/>
  </r>
  <r>
    <x v="416"/>
    <s v="Midwest"/>
    <s v="Indiana"/>
    <s v="Indianapolis"/>
    <n v="44"/>
  </r>
  <r>
    <x v="416"/>
    <s v="Midwest"/>
    <s v="Indiana"/>
    <s v="Indianapolis"/>
    <n v="38"/>
  </r>
  <r>
    <x v="416"/>
    <s v="Midwest"/>
    <s v="Indiana"/>
    <s v="Indianapolis"/>
    <n v="83"/>
  </r>
  <r>
    <x v="447"/>
    <s v="Midwest"/>
    <s v="Indiana"/>
    <s v="Indianapolis"/>
    <n v="123"/>
  </r>
  <r>
    <x v="447"/>
    <s v="Midwest"/>
    <s v="Indiana"/>
    <s v="Indianapolis"/>
    <n v="98"/>
  </r>
  <r>
    <x v="447"/>
    <s v="Midwest"/>
    <s v="Indiana"/>
    <s v="Indianapolis"/>
    <n v="81"/>
  </r>
  <r>
    <x v="447"/>
    <s v="Midwest"/>
    <s v="Indiana"/>
    <s v="Indianapolis"/>
    <n v="83"/>
  </r>
  <r>
    <x v="447"/>
    <s v="Midwest"/>
    <s v="Indiana"/>
    <s v="Indianapolis"/>
    <n v="75"/>
  </r>
  <r>
    <x v="447"/>
    <s v="Midwest"/>
    <s v="Indiana"/>
    <s v="Indianapolis"/>
    <n v="91"/>
  </r>
  <r>
    <x v="476"/>
    <s v="Midwest"/>
    <s v="Indiana"/>
    <s v="Indianapolis"/>
    <n v="150"/>
  </r>
  <r>
    <x v="476"/>
    <s v="Midwest"/>
    <s v="Indiana"/>
    <s v="Indianapolis"/>
    <n v="108"/>
  </r>
  <r>
    <x v="476"/>
    <s v="Midwest"/>
    <s v="Indiana"/>
    <s v="Indianapolis"/>
    <n v="105"/>
  </r>
  <r>
    <x v="476"/>
    <s v="Midwest"/>
    <s v="Indiana"/>
    <s v="Indianapolis"/>
    <n v="87"/>
  </r>
  <r>
    <x v="476"/>
    <s v="Midwest"/>
    <s v="Indiana"/>
    <s v="Indianapolis"/>
    <n v="84"/>
  </r>
  <r>
    <x v="476"/>
    <s v="Midwest"/>
    <s v="Indiana"/>
    <s v="Indianapolis"/>
    <n v="120"/>
  </r>
  <r>
    <x v="181"/>
    <s v="Midwest"/>
    <s v="Indiana"/>
    <s v="Indianapolis"/>
    <n v="125"/>
  </r>
  <r>
    <x v="181"/>
    <s v="Midwest"/>
    <s v="Indiana"/>
    <s v="Indianapolis"/>
    <n v="75"/>
  </r>
  <r>
    <x v="181"/>
    <s v="Midwest"/>
    <s v="Indiana"/>
    <s v="Indianapolis"/>
    <n v="87"/>
  </r>
  <r>
    <x v="181"/>
    <s v="Midwest"/>
    <s v="Indiana"/>
    <s v="Indianapolis"/>
    <n v="45"/>
  </r>
  <r>
    <x v="181"/>
    <s v="Midwest"/>
    <s v="Indiana"/>
    <s v="Indianapolis"/>
    <n v="54"/>
  </r>
  <r>
    <x v="181"/>
    <s v="Midwest"/>
    <s v="Indiana"/>
    <s v="Indianapolis"/>
    <n v="75"/>
  </r>
  <r>
    <x v="212"/>
    <s v="Midwest"/>
    <s v="Indiana"/>
    <s v="Indianapolis"/>
    <n v="149"/>
  </r>
  <r>
    <x v="212"/>
    <s v="Midwest"/>
    <s v="Indiana"/>
    <s v="Indianapolis"/>
    <n v="50"/>
  </r>
  <r>
    <x v="212"/>
    <s v="Midwest"/>
    <s v="Indiana"/>
    <s v="Indianapolis"/>
    <n v="75"/>
  </r>
  <r>
    <x v="212"/>
    <s v="Northeast"/>
    <s v="West Virginia"/>
    <s v="Charleston"/>
    <n v="49"/>
  </r>
  <r>
    <x v="212"/>
    <s v="Northeast"/>
    <s v="West Virginia"/>
    <s v="Charleston"/>
    <n v="65"/>
  </r>
  <r>
    <x v="212"/>
    <s v="Northeast"/>
    <s v="West Virginia"/>
    <s v="Charleston"/>
    <n v="105"/>
  </r>
  <r>
    <x v="221"/>
    <s v="Northeast"/>
    <s v="West Virginia"/>
    <s v="Charleston"/>
    <n v="165"/>
  </r>
  <r>
    <x v="221"/>
    <s v="Northeast"/>
    <s v="West Virginia"/>
    <s v="Charleston"/>
    <n v="69"/>
  </r>
  <r>
    <x v="221"/>
    <s v="Northeast"/>
    <s v="West Virginia"/>
    <s v="Charleston"/>
    <n v="91"/>
  </r>
  <r>
    <x v="221"/>
    <s v="Northeast"/>
    <s v="West Virginia"/>
    <s v="Charleston"/>
    <n v="49"/>
  </r>
  <r>
    <x v="221"/>
    <s v="Northeast"/>
    <s v="West Virginia"/>
    <s v="Charleston"/>
    <n v="59"/>
  </r>
  <r>
    <x v="221"/>
    <s v="Northeast"/>
    <s v="West Virginia"/>
    <s v="Charleston"/>
    <n v="81"/>
  </r>
  <r>
    <x v="240"/>
    <s v="Northeast"/>
    <s v="West Virginia"/>
    <s v="Charleston"/>
    <n v="143"/>
  </r>
  <r>
    <x v="240"/>
    <s v="Northeast"/>
    <s v="West Virginia"/>
    <s v="Charleston"/>
    <n v="75"/>
  </r>
  <r>
    <x v="240"/>
    <s v="Northeast"/>
    <s v="West Virginia"/>
    <s v="Charleston"/>
    <n v="68"/>
  </r>
  <r>
    <x v="240"/>
    <s v="Northeast"/>
    <s v="West Virginia"/>
    <s v="Charleston"/>
    <n v="47"/>
  </r>
  <r>
    <x v="240"/>
    <s v="Northeast"/>
    <s v="West Virginia"/>
    <s v="Charleston"/>
    <n v="56"/>
  </r>
  <r>
    <x v="240"/>
    <s v="Northeast"/>
    <s v="West Virginia"/>
    <s v="Charleston"/>
    <n v="94"/>
  </r>
  <r>
    <x v="271"/>
    <s v="Northeast"/>
    <s v="West Virginia"/>
    <s v="Charleston"/>
    <n v="179"/>
  </r>
  <r>
    <x v="271"/>
    <s v="Northeast"/>
    <s v="West Virginia"/>
    <s v="Charleston"/>
    <n v="87"/>
  </r>
  <r>
    <x v="271"/>
    <s v="Northeast"/>
    <s v="West Virginia"/>
    <s v="Charleston"/>
    <n v="77"/>
  </r>
  <r>
    <x v="271"/>
    <s v="Northeast"/>
    <s v="West Virginia"/>
    <s v="Charleston"/>
    <n v="50"/>
  </r>
  <r>
    <x v="271"/>
    <s v="Northeast"/>
    <s v="West Virginia"/>
    <s v="Charleston"/>
    <n v="68"/>
  </r>
  <r>
    <x v="271"/>
    <s v="Northeast"/>
    <s v="West Virginia"/>
    <s v="Charleston"/>
    <n v="95"/>
  </r>
  <r>
    <x v="301"/>
    <s v="Northeast"/>
    <s v="West Virginia"/>
    <s v="Charleston"/>
    <n v="150"/>
  </r>
  <r>
    <x v="301"/>
    <s v="Northeast"/>
    <s v="West Virginia"/>
    <s v="Charleston"/>
    <n v="119"/>
  </r>
  <r>
    <x v="301"/>
    <s v="Northeast"/>
    <s v="West Virginia"/>
    <s v="Charleston"/>
    <n v="81"/>
  </r>
  <r>
    <x v="301"/>
    <s v="Northeast"/>
    <s v="West Virginia"/>
    <s v="Charleston"/>
    <n v="69"/>
  </r>
  <r>
    <x v="301"/>
    <s v="Northeast"/>
    <s v="West Virginia"/>
    <s v="Charleston"/>
    <n v="74"/>
  </r>
  <r>
    <x v="301"/>
    <s v="Northeast"/>
    <s v="West Virginia"/>
    <s v="Charleston"/>
    <n v="115"/>
  </r>
  <r>
    <x v="330"/>
    <s v="Northeast"/>
    <s v="West Virginia"/>
    <s v="Charleston"/>
    <n v="182"/>
  </r>
  <r>
    <x v="330"/>
    <s v="Northeast"/>
    <s v="West Virginia"/>
    <s v="Charleston"/>
    <n v="116"/>
  </r>
  <r>
    <x v="330"/>
    <s v="Northeast"/>
    <s v="West Virginia"/>
    <s v="Charleston"/>
    <n v="98"/>
  </r>
  <r>
    <x v="330"/>
    <s v="Northeast"/>
    <s v="West Virginia"/>
    <s v="Charleston"/>
    <n v="77"/>
  </r>
  <r>
    <x v="330"/>
    <s v="Northeast"/>
    <s v="West Virginia"/>
    <s v="Charleston"/>
    <n v="87"/>
  </r>
  <r>
    <x v="330"/>
    <s v="Northeast"/>
    <s v="West Virginia"/>
    <s v="Charleston"/>
    <n v="133"/>
  </r>
  <r>
    <x v="362"/>
    <s v="Northeast"/>
    <s v="West Virginia"/>
    <s v="Charleston"/>
    <n v="131"/>
  </r>
  <r>
    <x v="362"/>
    <s v="Northeast"/>
    <s v="West Virginia"/>
    <s v="Charleston"/>
    <n v="90"/>
  </r>
  <r>
    <x v="362"/>
    <s v="Northeast"/>
    <s v="West Virginia"/>
    <s v="Charleston"/>
    <n v="87"/>
  </r>
  <r>
    <x v="362"/>
    <s v="Northeast"/>
    <s v="West Virginia"/>
    <s v="Charleston"/>
    <n v="72"/>
  </r>
  <r>
    <x v="362"/>
    <s v="Northeast"/>
    <s v="West Virginia"/>
    <s v="Charleston"/>
    <n v="68"/>
  </r>
  <r>
    <x v="362"/>
    <s v="Northeast"/>
    <s v="West Virginia"/>
    <s v="Charleston"/>
    <n v="115"/>
  </r>
  <r>
    <x v="394"/>
    <s v="Northeast"/>
    <s v="West Virginia"/>
    <s v="Charleston"/>
    <n v="154"/>
  </r>
  <r>
    <x v="394"/>
    <s v="Northeast"/>
    <s v="West Virginia"/>
    <s v="Charleston"/>
    <n v="91"/>
  </r>
  <r>
    <x v="394"/>
    <s v="Northeast"/>
    <s v="West Virginia"/>
    <s v="Charleston"/>
    <n v="68"/>
  </r>
  <r>
    <x v="394"/>
    <s v="Northeast"/>
    <s v="West Virginia"/>
    <s v="Charleston"/>
    <n v="59"/>
  </r>
  <r>
    <x v="394"/>
    <s v="Northeast"/>
    <s v="West Virginia"/>
    <s v="Charleston"/>
    <n v="61"/>
  </r>
  <r>
    <x v="394"/>
    <s v="Northeast"/>
    <s v="West Virginia"/>
    <s v="Charleston"/>
    <n v="75"/>
  </r>
  <r>
    <x v="423"/>
    <s v="Northeast"/>
    <s v="West Virginia"/>
    <s v="Charleston"/>
    <n v="115"/>
  </r>
  <r>
    <x v="423"/>
    <s v="Northeast"/>
    <s v="West Virginia"/>
    <s v="Charleston"/>
    <n v="80"/>
  </r>
  <r>
    <x v="423"/>
    <s v="Northeast"/>
    <s v="West Virginia"/>
    <s v="Charleston"/>
    <n v="44"/>
  </r>
  <r>
    <x v="423"/>
    <s v="Northeast"/>
    <s v="West Virginia"/>
    <s v="Charleston"/>
    <n v="47"/>
  </r>
  <r>
    <x v="423"/>
    <s v="Northeast"/>
    <s v="West Virginia"/>
    <s v="Charleston"/>
    <n v="53"/>
  </r>
  <r>
    <x v="423"/>
    <s v="Northeast"/>
    <s v="West Virginia"/>
    <s v="Charleston"/>
    <n v="84"/>
  </r>
  <r>
    <x v="454"/>
    <s v="Northeast"/>
    <s v="West Virginia"/>
    <s v="Charleston"/>
    <n v="117"/>
  </r>
  <r>
    <x v="454"/>
    <s v="Northeast"/>
    <s v="West Virginia"/>
    <s v="Charleston"/>
    <n v="95"/>
  </r>
  <r>
    <x v="454"/>
    <s v="Northeast"/>
    <s v="West Virginia"/>
    <s v="Charleston"/>
    <n v="77"/>
  </r>
  <r>
    <x v="454"/>
    <s v="Northeast"/>
    <s v="West Virginia"/>
    <s v="Charleston"/>
    <n v="91"/>
  </r>
  <r>
    <x v="454"/>
    <s v="Northeast"/>
    <s v="West Virginia"/>
    <s v="Charleston"/>
    <n v="78"/>
  </r>
  <r>
    <x v="454"/>
    <s v="Northeast"/>
    <s v="West Virginia"/>
    <s v="Charleston"/>
    <n v="100"/>
  </r>
  <r>
    <x v="483"/>
    <s v="Northeast"/>
    <s v="West Virginia"/>
    <s v="Charleston"/>
    <n v="176"/>
  </r>
  <r>
    <x v="483"/>
    <s v="Northeast"/>
    <s v="West Virginia"/>
    <s v="Charleston"/>
    <n v="135"/>
  </r>
  <r>
    <x v="483"/>
    <s v="Northeast"/>
    <s v="West Virginia"/>
    <s v="Charleston"/>
    <n v="112"/>
  </r>
  <r>
    <x v="483"/>
    <s v="Northeast"/>
    <s v="West Virginia"/>
    <s v="Charleston"/>
    <n v="102"/>
  </r>
  <r>
    <x v="483"/>
    <s v="Northeast"/>
    <s v="West Virginia"/>
    <s v="Charleston"/>
    <n v="95"/>
  </r>
  <r>
    <x v="483"/>
    <s v="Northeast"/>
    <s v="West Virginia"/>
    <s v="Charleston"/>
    <n v="122"/>
  </r>
  <r>
    <x v="188"/>
    <s v="Northeast"/>
    <s v="West Virginia"/>
    <s v="Charleston"/>
    <n v="106"/>
  </r>
  <r>
    <x v="188"/>
    <s v="Northeast"/>
    <s v="West Virginia"/>
    <s v="Charleston"/>
    <n v="68"/>
  </r>
  <r>
    <x v="188"/>
    <s v="Northeast"/>
    <s v="West Virginia"/>
    <s v="Charleston"/>
    <n v="63"/>
  </r>
  <r>
    <x v="188"/>
    <s v="Northeast"/>
    <s v="West Virginia"/>
    <s v="Charleston"/>
    <n v="20"/>
  </r>
  <r>
    <x v="188"/>
    <s v="Northeast"/>
    <s v="West Virginia"/>
    <s v="Charleston"/>
    <n v="33"/>
  </r>
  <r>
    <x v="188"/>
    <s v="Northeast"/>
    <s v="West Virginia"/>
    <s v="Charleston"/>
    <n v="59"/>
  </r>
  <r>
    <x v="696"/>
    <s v="Northeast"/>
    <s v="West Virginia"/>
    <s v="Charleston"/>
    <n v="138"/>
  </r>
  <r>
    <x v="696"/>
    <s v="Northeast"/>
    <s v="West Virginia"/>
    <s v="Charleston"/>
    <n v="38"/>
  </r>
  <r>
    <x v="696"/>
    <s v="Northeast"/>
    <s v="West Virginia"/>
    <s v="Charleston"/>
    <n v="46"/>
  </r>
  <r>
    <x v="696"/>
    <s v="Northeast"/>
    <s v="Maryland"/>
    <s v="Baltimore"/>
    <n v="14"/>
  </r>
  <r>
    <x v="696"/>
    <s v="Northeast"/>
    <s v="Maryland"/>
    <s v="Baltimore"/>
    <n v="31"/>
  </r>
  <r>
    <x v="696"/>
    <s v="Northeast"/>
    <s v="Maryland"/>
    <s v="Baltimore"/>
    <n v="63"/>
  </r>
  <r>
    <x v="225"/>
    <s v="Northeast"/>
    <s v="Maryland"/>
    <s v="Baltimore"/>
    <n v="125"/>
  </r>
  <r>
    <x v="225"/>
    <s v="Northeast"/>
    <s v="Maryland"/>
    <s v="Baltimore"/>
    <n v="39"/>
  </r>
  <r>
    <x v="225"/>
    <s v="Northeast"/>
    <s v="Maryland"/>
    <s v="Baltimore"/>
    <n v="53"/>
  </r>
  <r>
    <x v="225"/>
    <s v="Northeast"/>
    <s v="Maryland"/>
    <s v="Baltimore"/>
    <n v="7"/>
  </r>
  <r>
    <x v="225"/>
    <s v="Northeast"/>
    <s v="Maryland"/>
    <s v="Baltimore"/>
    <n v="22"/>
  </r>
  <r>
    <x v="225"/>
    <s v="Northeast"/>
    <s v="Maryland"/>
    <s v="Baltimore"/>
    <n v="49"/>
  </r>
  <r>
    <x v="244"/>
    <s v="Northeast"/>
    <s v="Maryland"/>
    <s v="Baltimore"/>
    <n v="128"/>
  </r>
  <r>
    <x v="244"/>
    <s v="Northeast"/>
    <s v="Maryland"/>
    <s v="Baltimore"/>
    <n v="31"/>
  </r>
  <r>
    <x v="244"/>
    <s v="Northeast"/>
    <s v="Maryland"/>
    <s v="Baltimore"/>
    <n v="33"/>
  </r>
  <r>
    <x v="244"/>
    <s v="Northeast"/>
    <s v="Maryland"/>
    <s v="Baltimore"/>
    <n v="13"/>
  </r>
  <r>
    <x v="244"/>
    <s v="Northeast"/>
    <s v="Maryland"/>
    <s v="Baltimore"/>
    <n v="15"/>
  </r>
  <r>
    <x v="244"/>
    <s v="Northeast"/>
    <s v="Maryland"/>
    <s v="Baltimore"/>
    <n v="52"/>
  </r>
  <r>
    <x v="273"/>
    <s v="Northeast"/>
    <s v="Maryland"/>
    <s v="Baltimore"/>
    <n v="118"/>
  </r>
  <r>
    <x v="273"/>
    <s v="Northeast"/>
    <s v="Maryland"/>
    <s v="Baltimore"/>
    <n v="47"/>
  </r>
  <r>
    <x v="273"/>
    <s v="Northeast"/>
    <s v="Maryland"/>
    <s v="Baltimore"/>
    <n v="38"/>
  </r>
  <r>
    <x v="273"/>
    <s v="Northeast"/>
    <s v="Maryland"/>
    <s v="Baltimore"/>
    <n v="30"/>
  </r>
  <r>
    <x v="273"/>
    <s v="Northeast"/>
    <s v="Maryland"/>
    <s v="Baltimore"/>
    <n v="36"/>
  </r>
  <r>
    <x v="273"/>
    <s v="Northeast"/>
    <s v="Maryland"/>
    <s v="Baltimore"/>
    <n v="63"/>
  </r>
  <r>
    <x v="306"/>
    <s v="Northeast"/>
    <s v="Maryland"/>
    <s v="Baltimore"/>
    <n v="125"/>
  </r>
  <r>
    <x v="306"/>
    <s v="Northeast"/>
    <s v="Maryland"/>
    <s v="Baltimore"/>
    <n v="75"/>
  </r>
  <r>
    <x v="306"/>
    <s v="Northeast"/>
    <s v="Maryland"/>
    <s v="Baltimore"/>
    <n v="47"/>
  </r>
  <r>
    <x v="306"/>
    <s v="Northeast"/>
    <s v="Maryland"/>
    <s v="Baltimore"/>
    <n v="44"/>
  </r>
  <r>
    <x v="306"/>
    <s v="Northeast"/>
    <s v="Maryland"/>
    <s v="Baltimore"/>
    <n v="42"/>
  </r>
  <r>
    <x v="306"/>
    <s v="Northeast"/>
    <s v="Maryland"/>
    <s v="Baltimore"/>
    <n v="84"/>
  </r>
  <r>
    <x v="334"/>
    <s v="Northeast"/>
    <s v="Maryland"/>
    <s v="Baltimore"/>
    <n v="131"/>
  </r>
  <r>
    <x v="334"/>
    <s v="Northeast"/>
    <s v="Maryland"/>
    <s v="Baltimore"/>
    <n v="72"/>
  </r>
  <r>
    <x v="334"/>
    <s v="Northeast"/>
    <s v="Maryland"/>
    <s v="Baltimore"/>
    <n v="60"/>
  </r>
  <r>
    <x v="334"/>
    <s v="Northeast"/>
    <s v="Maryland"/>
    <s v="Baltimore"/>
    <n v="45"/>
  </r>
  <r>
    <x v="334"/>
    <s v="Northeast"/>
    <s v="Maryland"/>
    <s v="Baltimore"/>
    <n v="51"/>
  </r>
  <r>
    <x v="334"/>
    <s v="Northeast"/>
    <s v="Maryland"/>
    <s v="Baltimore"/>
    <n v="102"/>
  </r>
  <r>
    <x v="366"/>
    <s v="Northeast"/>
    <s v="Maryland"/>
    <s v="Baltimore"/>
    <n v="135"/>
  </r>
  <r>
    <x v="366"/>
    <s v="Northeast"/>
    <s v="Maryland"/>
    <s v="Baltimore"/>
    <n v="83"/>
  </r>
  <r>
    <x v="366"/>
    <s v="Northeast"/>
    <s v="Maryland"/>
    <s v="Baltimore"/>
    <n v="60"/>
  </r>
  <r>
    <x v="366"/>
    <s v="Northeast"/>
    <s v="Maryland"/>
    <s v="Baltimore"/>
    <n v="44"/>
  </r>
  <r>
    <x v="366"/>
    <s v="Northeast"/>
    <s v="Maryland"/>
    <s v="Baltimore"/>
    <n v="38"/>
  </r>
  <r>
    <x v="366"/>
    <s v="Northeast"/>
    <s v="Maryland"/>
    <s v="Baltimore"/>
    <n v="81"/>
  </r>
  <r>
    <x v="396"/>
    <s v="Northeast"/>
    <s v="Maryland"/>
    <s v="Baltimore"/>
    <n v="128"/>
  </r>
  <r>
    <x v="396"/>
    <s v="Northeast"/>
    <s v="Maryland"/>
    <s v="Baltimore"/>
    <n v="63"/>
  </r>
  <r>
    <x v="396"/>
    <s v="Northeast"/>
    <s v="Maryland"/>
    <s v="Baltimore"/>
    <n v="36"/>
  </r>
  <r>
    <x v="396"/>
    <s v="Northeast"/>
    <s v="Maryland"/>
    <s v="Baltimore"/>
    <n v="25"/>
  </r>
  <r>
    <x v="396"/>
    <s v="Northeast"/>
    <s v="Maryland"/>
    <s v="Baltimore"/>
    <n v="30"/>
  </r>
  <r>
    <x v="396"/>
    <s v="Northeast"/>
    <s v="Maryland"/>
    <s v="Baltimore"/>
    <n v="50"/>
  </r>
  <r>
    <x v="428"/>
    <s v="Northeast"/>
    <s v="Maryland"/>
    <s v="Baltimore"/>
    <n v="113"/>
  </r>
  <r>
    <x v="428"/>
    <s v="Northeast"/>
    <s v="Maryland"/>
    <s v="Baltimore"/>
    <n v="58"/>
  </r>
  <r>
    <x v="428"/>
    <s v="Northeast"/>
    <s v="Maryland"/>
    <s v="Baltimore"/>
    <n v="25"/>
  </r>
  <r>
    <x v="428"/>
    <s v="Northeast"/>
    <s v="Maryland"/>
    <s v="Baltimore"/>
    <n v="21"/>
  </r>
  <r>
    <x v="428"/>
    <s v="Northeast"/>
    <s v="Maryland"/>
    <s v="Baltimore"/>
    <n v="20"/>
  </r>
  <r>
    <x v="428"/>
    <s v="Northeast"/>
    <s v="Maryland"/>
    <s v="Baltimore"/>
    <n v="52"/>
  </r>
  <r>
    <x v="458"/>
    <s v="Northeast"/>
    <s v="Maryland"/>
    <s v="Baltimore"/>
    <n v="88"/>
  </r>
  <r>
    <x v="458"/>
    <s v="Northeast"/>
    <s v="Maryland"/>
    <s v="Baltimore"/>
    <n v="51"/>
  </r>
  <r>
    <x v="458"/>
    <s v="Northeast"/>
    <s v="Maryland"/>
    <s v="Baltimore"/>
    <n v="48"/>
  </r>
  <r>
    <x v="458"/>
    <s v="Northeast"/>
    <s v="Maryland"/>
    <s v="Baltimore"/>
    <n v="41"/>
  </r>
  <r>
    <x v="458"/>
    <s v="Northeast"/>
    <s v="Maryland"/>
    <s v="Baltimore"/>
    <n v="31"/>
  </r>
  <r>
    <x v="458"/>
    <s v="Northeast"/>
    <s v="Maryland"/>
    <s v="Baltimore"/>
    <n v="63"/>
  </r>
  <r>
    <x v="487"/>
    <s v="Northeast"/>
    <s v="Maryland"/>
    <s v="Baltimore"/>
    <n v="122"/>
  </r>
  <r>
    <x v="487"/>
    <s v="Northeast"/>
    <s v="Maryland"/>
    <s v="Baltimore"/>
    <n v="65"/>
  </r>
  <r>
    <x v="487"/>
    <s v="Northeast"/>
    <s v="Maryland"/>
    <s v="Baltimore"/>
    <n v="65"/>
  </r>
  <r>
    <x v="487"/>
    <s v="Northeast"/>
    <s v="Maryland"/>
    <s v="Baltimore"/>
    <n v="44"/>
  </r>
  <r>
    <x v="487"/>
    <s v="Northeast"/>
    <s v="Maryland"/>
    <s v="Baltimore"/>
    <n v="51"/>
  </r>
  <r>
    <x v="487"/>
    <s v="Northeast"/>
    <s v="Maryland"/>
    <s v="Baltimore"/>
    <n v="72"/>
  </r>
  <r>
    <x v="181"/>
    <s v="Northeast"/>
    <s v="Maryland"/>
    <s v="Baltimore"/>
    <n v="137"/>
  </r>
  <r>
    <x v="181"/>
    <s v="Northeast"/>
    <s v="Maryland"/>
    <s v="Baltimore"/>
    <n v="81"/>
  </r>
  <r>
    <x v="181"/>
    <s v="Northeast"/>
    <s v="Maryland"/>
    <s v="Baltimore"/>
    <n v="91"/>
  </r>
  <r>
    <x v="181"/>
    <s v="Northeast"/>
    <s v="Maryland"/>
    <s v="Baltimore"/>
    <n v="47"/>
  </r>
  <r>
    <x v="181"/>
    <s v="Northeast"/>
    <s v="Maryland"/>
    <s v="Baltimore"/>
    <n v="59"/>
  </r>
  <r>
    <x v="181"/>
    <s v="Northeast"/>
    <s v="Maryland"/>
    <s v="Baltimore"/>
    <n v="81"/>
  </r>
  <r>
    <x v="210"/>
    <s v="Northeast"/>
    <s v="Maryland"/>
    <s v="Baltimore"/>
    <n v="144"/>
  </r>
  <r>
    <x v="210"/>
    <s v="Northeast"/>
    <s v="Maryland"/>
    <s v="Baltimore"/>
    <n v="61"/>
  </r>
  <r>
    <x v="210"/>
    <s v="Northeast"/>
    <s v="Maryland"/>
    <s v="Baltimore"/>
    <n v="69"/>
  </r>
  <r>
    <x v="210"/>
    <s v="Northeast"/>
    <s v="Delaware"/>
    <s v="Wilmington"/>
    <n v="45"/>
  </r>
  <r>
    <x v="210"/>
    <s v="Northeast"/>
    <s v="Delaware"/>
    <s v="Wilmington"/>
    <n v="65"/>
  </r>
  <r>
    <x v="210"/>
    <s v="Northeast"/>
    <s v="Delaware"/>
    <s v="Wilmington"/>
    <n v="98"/>
  </r>
  <r>
    <x v="218"/>
    <s v="Northeast"/>
    <s v="Delaware"/>
    <s v="Wilmington"/>
    <n v="158"/>
  </r>
  <r>
    <x v="218"/>
    <s v="Northeast"/>
    <s v="Delaware"/>
    <s v="Wilmington"/>
    <n v="68"/>
  </r>
  <r>
    <x v="218"/>
    <s v="Northeast"/>
    <s v="Delaware"/>
    <s v="Wilmington"/>
    <n v="69"/>
  </r>
  <r>
    <x v="218"/>
    <s v="Northeast"/>
    <s v="Delaware"/>
    <s v="Wilmington"/>
    <n v="31"/>
  </r>
  <r>
    <x v="218"/>
    <s v="Northeast"/>
    <s v="Delaware"/>
    <s v="Wilmington"/>
    <n v="49"/>
  </r>
  <r>
    <x v="218"/>
    <s v="Northeast"/>
    <s v="Delaware"/>
    <s v="Wilmington"/>
    <n v="72"/>
  </r>
  <r>
    <x v="237"/>
    <s v="Northeast"/>
    <s v="Delaware"/>
    <s v="Wilmington"/>
    <n v="131"/>
  </r>
  <r>
    <x v="237"/>
    <s v="Northeast"/>
    <s v="Delaware"/>
    <s v="Wilmington"/>
    <n v="61"/>
  </r>
  <r>
    <x v="237"/>
    <s v="Northeast"/>
    <s v="Delaware"/>
    <s v="Wilmington"/>
    <n v="59"/>
  </r>
  <r>
    <x v="237"/>
    <s v="Northeast"/>
    <s v="Delaware"/>
    <s v="Wilmington"/>
    <n v="44"/>
  </r>
  <r>
    <x v="237"/>
    <s v="Northeast"/>
    <s v="Delaware"/>
    <s v="Wilmington"/>
    <n v="45"/>
  </r>
  <r>
    <x v="237"/>
    <s v="Northeast"/>
    <s v="Delaware"/>
    <s v="Wilmington"/>
    <n v="78"/>
  </r>
  <r>
    <x v="266"/>
    <s v="Northeast"/>
    <s v="Delaware"/>
    <s v="Wilmington"/>
    <n v="160"/>
  </r>
  <r>
    <x v="266"/>
    <s v="Northeast"/>
    <s v="Delaware"/>
    <s v="Wilmington"/>
    <n v="69"/>
  </r>
  <r>
    <x v="266"/>
    <s v="Northeast"/>
    <s v="Delaware"/>
    <s v="Wilmington"/>
    <n v="81"/>
  </r>
  <r>
    <x v="266"/>
    <s v="Northeast"/>
    <s v="Delaware"/>
    <s v="Wilmington"/>
    <n v="65"/>
  </r>
  <r>
    <x v="266"/>
    <s v="Northeast"/>
    <s v="Delaware"/>
    <s v="Wilmington"/>
    <n v="74"/>
  </r>
  <r>
    <x v="266"/>
    <s v="Northeast"/>
    <s v="Delaware"/>
    <s v="Wilmington"/>
    <n v="104"/>
  </r>
  <r>
    <x v="299"/>
    <s v="Northeast"/>
    <s v="Delaware"/>
    <s v="Wilmington"/>
    <n v="189"/>
  </r>
  <r>
    <x v="299"/>
    <s v="Northeast"/>
    <s v="Delaware"/>
    <s v="Wilmington"/>
    <n v="120"/>
  </r>
  <r>
    <x v="299"/>
    <s v="Northeast"/>
    <s v="Delaware"/>
    <s v="Wilmington"/>
    <n v="85"/>
  </r>
  <r>
    <x v="299"/>
    <s v="Northeast"/>
    <s v="Delaware"/>
    <s v="Wilmington"/>
    <n v="75"/>
  </r>
  <r>
    <x v="299"/>
    <s v="Northeast"/>
    <s v="Delaware"/>
    <s v="Wilmington"/>
    <n v="75"/>
  </r>
  <r>
    <x v="299"/>
    <s v="Northeast"/>
    <s v="Delaware"/>
    <s v="Wilmington"/>
    <n v="135"/>
  </r>
  <r>
    <x v="327"/>
    <s v="Northeast"/>
    <s v="Delaware"/>
    <s v="Wilmington"/>
    <n v="182"/>
  </r>
  <r>
    <x v="327"/>
    <s v="Northeast"/>
    <s v="Delaware"/>
    <s v="Wilmington"/>
    <n v="119"/>
  </r>
  <r>
    <x v="327"/>
    <s v="Northeast"/>
    <s v="Delaware"/>
    <s v="Wilmington"/>
    <n v="102"/>
  </r>
  <r>
    <x v="327"/>
    <s v="Northeast"/>
    <s v="Delaware"/>
    <s v="Wilmington"/>
    <n v="90"/>
  </r>
  <r>
    <x v="327"/>
    <s v="Northeast"/>
    <s v="Delaware"/>
    <s v="Wilmington"/>
    <n v="94"/>
  </r>
  <r>
    <x v="327"/>
    <s v="Northeast"/>
    <s v="Delaware"/>
    <s v="Wilmington"/>
    <n v="145"/>
  </r>
  <r>
    <x v="359"/>
    <s v="Northeast"/>
    <s v="Delaware"/>
    <s v="Wilmington"/>
    <n v="163"/>
  </r>
  <r>
    <x v="359"/>
    <s v="Northeast"/>
    <s v="Delaware"/>
    <s v="Wilmington"/>
    <n v="128"/>
  </r>
  <r>
    <x v="359"/>
    <s v="Northeast"/>
    <s v="Delaware"/>
    <s v="Wilmington"/>
    <n v="105"/>
  </r>
  <r>
    <x v="359"/>
    <s v="Northeast"/>
    <s v="Delaware"/>
    <s v="Wilmington"/>
    <n v="63"/>
  </r>
  <r>
    <x v="359"/>
    <s v="Northeast"/>
    <s v="Delaware"/>
    <s v="Wilmington"/>
    <n v="63"/>
  </r>
  <r>
    <x v="359"/>
    <s v="Northeast"/>
    <s v="Delaware"/>
    <s v="Wilmington"/>
    <n v="120"/>
  </r>
  <r>
    <x v="389"/>
    <s v="Northeast"/>
    <s v="Delaware"/>
    <s v="Wilmington"/>
    <n v="142"/>
  </r>
  <r>
    <x v="389"/>
    <s v="Northeast"/>
    <s v="Delaware"/>
    <s v="Wilmington"/>
    <n v="85"/>
  </r>
  <r>
    <x v="389"/>
    <s v="Northeast"/>
    <s v="Delaware"/>
    <s v="Wilmington"/>
    <n v="61"/>
  </r>
  <r>
    <x v="389"/>
    <s v="Northeast"/>
    <s v="Delaware"/>
    <s v="Wilmington"/>
    <n v="60"/>
  </r>
  <r>
    <x v="389"/>
    <s v="Northeast"/>
    <s v="Delaware"/>
    <s v="Wilmington"/>
    <n v="60"/>
  </r>
  <r>
    <x v="389"/>
    <s v="Northeast"/>
    <s v="Delaware"/>
    <s v="Wilmington"/>
    <n v="84"/>
  </r>
  <r>
    <x v="421"/>
    <s v="Northeast"/>
    <s v="Delaware"/>
    <s v="Wilmington"/>
    <n v="128"/>
  </r>
  <r>
    <x v="421"/>
    <s v="Northeast"/>
    <s v="Delaware"/>
    <s v="Wilmington"/>
    <n v="90"/>
  </r>
  <r>
    <x v="421"/>
    <s v="Northeast"/>
    <s v="Delaware"/>
    <s v="Wilmington"/>
    <n v="52"/>
  </r>
  <r>
    <x v="421"/>
    <s v="Northeast"/>
    <s v="Delaware"/>
    <s v="Wilmington"/>
    <n v="44"/>
  </r>
  <r>
    <x v="421"/>
    <s v="Northeast"/>
    <s v="Delaware"/>
    <s v="Wilmington"/>
    <n v="49"/>
  </r>
  <r>
    <x v="421"/>
    <s v="Northeast"/>
    <s v="Delaware"/>
    <s v="Wilmington"/>
    <n v="78"/>
  </r>
  <r>
    <x v="451"/>
    <s v="Northeast"/>
    <s v="Delaware"/>
    <s v="Wilmington"/>
    <n v="135"/>
  </r>
  <r>
    <x v="451"/>
    <s v="Northeast"/>
    <s v="Delaware"/>
    <s v="Wilmington"/>
    <n v="85"/>
  </r>
  <r>
    <x v="451"/>
    <s v="Northeast"/>
    <s v="Delaware"/>
    <s v="Wilmington"/>
    <n v="86"/>
  </r>
  <r>
    <x v="451"/>
    <s v="Northeast"/>
    <s v="Delaware"/>
    <s v="Wilmington"/>
    <n v="84"/>
  </r>
  <r>
    <x v="451"/>
    <s v="Northeast"/>
    <s v="Delaware"/>
    <s v="Wilmington"/>
    <n v="72"/>
  </r>
  <r>
    <x v="451"/>
    <s v="Northeast"/>
    <s v="Delaware"/>
    <s v="Wilmington"/>
    <n v="98"/>
  </r>
  <r>
    <x v="480"/>
    <s v="Northeast"/>
    <s v="Delaware"/>
    <s v="Wilmington"/>
    <n v="168"/>
  </r>
  <r>
    <x v="480"/>
    <s v="Northeast"/>
    <s v="Delaware"/>
    <s v="Wilmington"/>
    <n v="100"/>
  </r>
  <r>
    <x v="480"/>
    <s v="Northeast"/>
    <s v="Delaware"/>
    <s v="Wilmington"/>
    <n v="109"/>
  </r>
  <r>
    <x v="480"/>
    <s v="Northeast"/>
    <s v="Delaware"/>
    <s v="Wilmington"/>
    <n v="98"/>
  </r>
  <r>
    <x v="480"/>
    <s v="Northeast"/>
    <s v="Delaware"/>
    <s v="Wilmington"/>
    <n v="91"/>
  </r>
  <r>
    <x v="480"/>
    <s v="Northeast"/>
    <s v="Delaware"/>
    <s v="Wilmington"/>
    <n v="123"/>
  </r>
  <r>
    <x v="174"/>
    <s v="Northeast"/>
    <s v="Delaware"/>
    <s v="Wilmington"/>
    <n v="138"/>
  </r>
  <r>
    <x v="174"/>
    <s v="Northeast"/>
    <s v="Delaware"/>
    <s v="Wilmington"/>
    <n v="77"/>
  </r>
  <r>
    <x v="174"/>
    <s v="Northeast"/>
    <s v="Delaware"/>
    <s v="Wilmington"/>
    <n v="72"/>
  </r>
  <r>
    <x v="174"/>
    <s v="Northeast"/>
    <s v="Delaware"/>
    <s v="Wilmington"/>
    <n v="38"/>
  </r>
  <r>
    <x v="174"/>
    <s v="Northeast"/>
    <s v="Delaware"/>
    <s v="Wilmington"/>
    <n v="47"/>
  </r>
  <r>
    <x v="174"/>
    <s v="Northeast"/>
    <s v="Delaware"/>
    <s v="Wilmington"/>
    <n v="69"/>
  </r>
  <r>
    <x v="203"/>
    <s v="Northeast"/>
    <s v="Delaware"/>
    <s v="Wilmington"/>
    <n v="147"/>
  </r>
  <r>
    <x v="203"/>
    <s v="Northeast"/>
    <s v="Delaware"/>
    <s v="Wilmington"/>
    <n v="53"/>
  </r>
  <r>
    <x v="203"/>
    <s v="Northeast"/>
    <s v="Delaware"/>
    <s v="Wilmington"/>
    <n v="63"/>
  </r>
  <r>
    <x v="203"/>
    <s v="Northeast"/>
    <s v="New Jersey"/>
    <s v="Newark"/>
    <n v="30"/>
  </r>
  <r>
    <x v="203"/>
    <s v="Northeast"/>
    <s v="New Jersey"/>
    <s v="Newark"/>
    <n v="47"/>
  </r>
  <r>
    <x v="203"/>
    <s v="Northeast"/>
    <s v="New Jersey"/>
    <s v="Newark"/>
    <n v="74"/>
  </r>
  <r>
    <x v="708"/>
    <s v="Northeast"/>
    <s v="New Jersey"/>
    <s v="Newark"/>
    <n v="144"/>
  </r>
  <r>
    <x v="708"/>
    <s v="Northeast"/>
    <s v="New Jersey"/>
    <s v="Newark"/>
    <n v="58"/>
  </r>
  <r>
    <x v="708"/>
    <s v="Northeast"/>
    <s v="New Jersey"/>
    <s v="Newark"/>
    <n v="59"/>
  </r>
  <r>
    <x v="708"/>
    <s v="Northeast"/>
    <s v="New Jersey"/>
    <s v="Newark"/>
    <n v="22"/>
  </r>
  <r>
    <x v="708"/>
    <s v="Northeast"/>
    <s v="New Jersey"/>
    <s v="Newark"/>
    <n v="34"/>
  </r>
  <r>
    <x v="708"/>
    <s v="Northeast"/>
    <s v="New Jersey"/>
    <s v="Newark"/>
    <n v="61"/>
  </r>
  <r>
    <x v="230"/>
    <s v="Northeast"/>
    <s v="New Jersey"/>
    <s v="Newark"/>
    <n v="133"/>
  </r>
  <r>
    <x v="230"/>
    <s v="Northeast"/>
    <s v="New Jersey"/>
    <s v="Newark"/>
    <n v="51"/>
  </r>
  <r>
    <x v="230"/>
    <s v="Northeast"/>
    <s v="New Jersey"/>
    <s v="Newark"/>
    <n v="51"/>
  </r>
  <r>
    <x v="230"/>
    <s v="Northeast"/>
    <s v="New Jersey"/>
    <s v="Newark"/>
    <n v="27"/>
  </r>
  <r>
    <x v="230"/>
    <s v="Northeast"/>
    <s v="New Jersey"/>
    <s v="Newark"/>
    <n v="27"/>
  </r>
  <r>
    <x v="230"/>
    <s v="Northeast"/>
    <s v="New Jersey"/>
    <s v="Newark"/>
    <n v="68"/>
  </r>
  <r>
    <x v="259"/>
    <s v="Northeast"/>
    <s v="New Jersey"/>
    <s v="Newark"/>
    <n v="130"/>
  </r>
  <r>
    <x v="259"/>
    <s v="Northeast"/>
    <s v="New Jersey"/>
    <s v="Newark"/>
    <n v="68"/>
  </r>
  <r>
    <x v="259"/>
    <s v="Northeast"/>
    <s v="New Jersey"/>
    <s v="Newark"/>
    <n v="75"/>
  </r>
  <r>
    <x v="259"/>
    <s v="Northeast"/>
    <s v="New Jersey"/>
    <s v="Newark"/>
    <n v="56"/>
  </r>
  <r>
    <x v="259"/>
    <s v="Northeast"/>
    <s v="New Jersey"/>
    <s v="Newark"/>
    <n v="68"/>
  </r>
  <r>
    <x v="259"/>
    <s v="Northeast"/>
    <s v="New Jersey"/>
    <s v="Newark"/>
    <n v="102"/>
  </r>
  <r>
    <x v="292"/>
    <s v="Northeast"/>
    <s v="New Jersey"/>
    <s v="Newark"/>
    <n v="156"/>
  </r>
  <r>
    <x v="292"/>
    <s v="Northeast"/>
    <s v="New Jersey"/>
    <s v="Newark"/>
    <n v="105"/>
  </r>
  <r>
    <x v="292"/>
    <s v="Northeast"/>
    <s v="New Jersey"/>
    <s v="Newark"/>
    <n v="69"/>
  </r>
  <r>
    <x v="292"/>
    <s v="Northeast"/>
    <s v="New Jersey"/>
    <s v="Newark"/>
    <n v="65"/>
  </r>
  <r>
    <x v="292"/>
    <s v="Northeast"/>
    <s v="New Jersey"/>
    <s v="Newark"/>
    <n v="65"/>
  </r>
  <r>
    <x v="292"/>
    <s v="Northeast"/>
    <s v="New Jersey"/>
    <s v="Newark"/>
    <n v="120"/>
  </r>
  <r>
    <x v="320"/>
    <s v="Northeast"/>
    <s v="New Jersey"/>
    <s v="Newark"/>
    <n v="188"/>
  </r>
  <r>
    <x v="320"/>
    <s v="Northeast"/>
    <s v="New Jersey"/>
    <s v="Newark"/>
    <n v="98"/>
  </r>
  <r>
    <x v="320"/>
    <s v="Northeast"/>
    <s v="New Jersey"/>
    <s v="Newark"/>
    <n v="81"/>
  </r>
  <r>
    <x v="320"/>
    <s v="Northeast"/>
    <s v="New Jersey"/>
    <s v="Newark"/>
    <n v="63"/>
  </r>
  <r>
    <x v="320"/>
    <s v="Northeast"/>
    <s v="New Jersey"/>
    <s v="Newark"/>
    <n v="74"/>
  </r>
  <r>
    <x v="320"/>
    <s v="Northeast"/>
    <s v="New Jersey"/>
    <s v="Newark"/>
    <n v="131"/>
  </r>
  <r>
    <x v="352"/>
    <s v="Northeast"/>
    <s v="New Jersey"/>
    <s v="Newark"/>
    <n v="180"/>
  </r>
  <r>
    <x v="352"/>
    <s v="Northeast"/>
    <s v="New Jersey"/>
    <s v="Newark"/>
    <n v="101"/>
  </r>
  <r>
    <x v="352"/>
    <s v="Northeast"/>
    <s v="New Jersey"/>
    <s v="Newark"/>
    <n v="75"/>
  </r>
  <r>
    <x v="352"/>
    <s v="Northeast"/>
    <s v="New Jersey"/>
    <s v="Newark"/>
    <n v="52"/>
  </r>
  <r>
    <x v="352"/>
    <s v="Northeast"/>
    <s v="New Jersey"/>
    <s v="Newark"/>
    <n v="46"/>
  </r>
  <r>
    <x v="352"/>
    <s v="Northeast"/>
    <s v="New Jersey"/>
    <s v="Newark"/>
    <n v="105"/>
  </r>
  <r>
    <x v="382"/>
    <s v="Northeast"/>
    <s v="New Jersey"/>
    <s v="Newark"/>
    <n v="124"/>
  </r>
  <r>
    <x v="382"/>
    <s v="Northeast"/>
    <s v="New Jersey"/>
    <s v="Newark"/>
    <n v="72"/>
  </r>
  <r>
    <x v="382"/>
    <s v="Northeast"/>
    <s v="New Jersey"/>
    <s v="Newark"/>
    <n v="51"/>
  </r>
  <r>
    <x v="382"/>
    <s v="Northeast"/>
    <s v="New Jersey"/>
    <s v="Newark"/>
    <n v="38"/>
  </r>
  <r>
    <x v="382"/>
    <s v="Northeast"/>
    <s v="New Jersey"/>
    <s v="Newark"/>
    <n v="41"/>
  </r>
  <r>
    <x v="382"/>
    <s v="Northeast"/>
    <s v="New Jersey"/>
    <s v="Newark"/>
    <n v="73"/>
  </r>
  <r>
    <x v="414"/>
    <s v="Northeast"/>
    <s v="New Jersey"/>
    <s v="Newark"/>
    <n v="119"/>
  </r>
  <r>
    <x v="414"/>
    <s v="Northeast"/>
    <s v="New Jersey"/>
    <s v="Newark"/>
    <n v="63"/>
  </r>
  <r>
    <x v="414"/>
    <s v="Northeast"/>
    <s v="New Jersey"/>
    <s v="Newark"/>
    <n v="42"/>
  </r>
  <r>
    <x v="414"/>
    <s v="Northeast"/>
    <s v="New Jersey"/>
    <s v="Newark"/>
    <n v="31"/>
  </r>
  <r>
    <x v="414"/>
    <s v="Northeast"/>
    <s v="New Jersey"/>
    <s v="Newark"/>
    <n v="38"/>
  </r>
  <r>
    <x v="414"/>
    <s v="Northeast"/>
    <s v="New Jersey"/>
    <s v="Newark"/>
    <n v="68"/>
  </r>
  <r>
    <x v="444"/>
    <s v="Northeast"/>
    <s v="New Jersey"/>
    <s v="Newark"/>
    <n v="108"/>
  </r>
  <r>
    <x v="444"/>
    <s v="Northeast"/>
    <s v="New Jersey"/>
    <s v="Newark"/>
    <n v="80"/>
  </r>
  <r>
    <x v="444"/>
    <s v="Northeast"/>
    <s v="New Jersey"/>
    <s v="Newark"/>
    <n v="68"/>
  </r>
  <r>
    <x v="444"/>
    <s v="Northeast"/>
    <s v="New Jersey"/>
    <s v="Newark"/>
    <n v="65"/>
  </r>
  <r>
    <x v="444"/>
    <s v="Northeast"/>
    <s v="New Jersey"/>
    <s v="Newark"/>
    <n v="59"/>
  </r>
  <r>
    <x v="444"/>
    <s v="Northeast"/>
    <s v="New Jersey"/>
    <s v="Newark"/>
    <n v="91"/>
  </r>
  <r>
    <x v="473"/>
    <s v="Northeast"/>
    <s v="New Jersey"/>
    <s v="Newark"/>
    <n v="149"/>
  </r>
  <r>
    <x v="473"/>
    <s v="Northeast"/>
    <s v="New Jersey"/>
    <s v="Newark"/>
    <n v="105"/>
  </r>
  <r>
    <x v="473"/>
    <s v="Northeast"/>
    <s v="New Jersey"/>
    <s v="Newark"/>
    <n v="91"/>
  </r>
  <r>
    <x v="473"/>
    <s v="Northeast"/>
    <s v="New Jersey"/>
    <s v="Newark"/>
    <n v="83"/>
  </r>
  <r>
    <x v="473"/>
    <s v="Northeast"/>
    <s v="New Jersey"/>
    <s v="Newark"/>
    <n v="83"/>
  </r>
  <r>
    <x v="473"/>
    <s v="Northeast"/>
    <s v="New Jersey"/>
    <s v="Newark"/>
    <n v="101"/>
  </r>
  <r>
    <x v="171"/>
    <s v="Northeast"/>
    <s v="New Jersey"/>
    <s v="Newark"/>
    <n v="125"/>
  </r>
  <r>
    <x v="171"/>
    <s v="Northeast"/>
    <s v="New Jersey"/>
    <s v="Newark"/>
    <n v="87"/>
  </r>
  <r>
    <x v="171"/>
    <s v="Northeast"/>
    <s v="New Jersey"/>
    <s v="Newark"/>
    <n v="90"/>
  </r>
  <r>
    <x v="171"/>
    <s v="Northeast"/>
    <s v="New Jersey"/>
    <s v="Newark"/>
    <n v="42"/>
  </r>
  <r>
    <x v="171"/>
    <s v="Northeast"/>
    <s v="New Jersey"/>
    <s v="Newark"/>
    <n v="60"/>
  </r>
  <r>
    <x v="171"/>
    <s v="Northeast"/>
    <s v="New Jersey"/>
    <s v="Newark"/>
    <n v="81"/>
  </r>
  <r>
    <x v="200"/>
    <s v="Northeast"/>
    <s v="New Jersey"/>
    <s v="Newark"/>
    <n v="149"/>
  </r>
  <r>
    <x v="200"/>
    <s v="Northeast"/>
    <s v="New Jersey"/>
    <s v="Newark"/>
    <n v="54"/>
  </r>
  <r>
    <x v="200"/>
    <s v="Northeast"/>
    <s v="New Jersey"/>
    <s v="Newark"/>
    <n v="65"/>
  </r>
  <r>
    <x v="200"/>
    <s v="Northeast"/>
    <s v="Connecticut"/>
    <s v="Hartford"/>
    <n v="34"/>
  </r>
  <r>
    <x v="200"/>
    <s v="Northeast"/>
    <s v="Connecticut"/>
    <s v="Hartford"/>
    <n v="60"/>
  </r>
  <r>
    <x v="200"/>
    <s v="Northeast"/>
    <s v="Connecticut"/>
    <s v="Hartford"/>
    <n v="84"/>
  </r>
  <r>
    <x v="705"/>
    <s v="Northeast"/>
    <s v="Connecticut"/>
    <s v="Hartford"/>
    <n v="130"/>
  </r>
  <r>
    <x v="705"/>
    <s v="Northeast"/>
    <s v="Connecticut"/>
    <s v="Hartford"/>
    <n v="56"/>
  </r>
  <r>
    <x v="705"/>
    <s v="Northeast"/>
    <s v="Connecticut"/>
    <s v="Hartford"/>
    <n v="68"/>
  </r>
  <r>
    <x v="705"/>
    <s v="Northeast"/>
    <s v="Connecticut"/>
    <s v="Hartford"/>
    <n v="30"/>
  </r>
  <r>
    <x v="705"/>
    <s v="Northeast"/>
    <s v="Connecticut"/>
    <s v="Hartford"/>
    <n v="39"/>
  </r>
  <r>
    <x v="705"/>
    <s v="Northeast"/>
    <s v="Connecticut"/>
    <s v="Hartford"/>
    <n v="73"/>
  </r>
  <r>
    <x v="722"/>
    <s v="Northeast"/>
    <s v="Connecticut"/>
    <s v="Hartford"/>
    <n v="150"/>
  </r>
  <r>
    <x v="722"/>
    <s v="Northeast"/>
    <s v="Connecticut"/>
    <s v="Hartford"/>
    <n v="58"/>
  </r>
  <r>
    <x v="722"/>
    <s v="Northeast"/>
    <s v="Connecticut"/>
    <s v="Hartford"/>
    <n v="56"/>
  </r>
  <r>
    <x v="722"/>
    <s v="Northeast"/>
    <s v="Connecticut"/>
    <s v="Hartford"/>
    <n v="38"/>
  </r>
  <r>
    <x v="722"/>
    <s v="Northeast"/>
    <s v="Connecticut"/>
    <s v="Hartford"/>
    <n v="35"/>
  </r>
  <r>
    <x v="722"/>
    <s v="Northeast"/>
    <s v="Connecticut"/>
    <s v="Hartford"/>
    <n v="69"/>
  </r>
  <r>
    <x v="256"/>
    <s v="Northeast"/>
    <s v="Connecticut"/>
    <s v="Hartford"/>
    <n v="142"/>
  </r>
  <r>
    <x v="256"/>
    <s v="Northeast"/>
    <s v="Connecticut"/>
    <s v="Hartford"/>
    <n v="73"/>
  </r>
  <r>
    <x v="256"/>
    <s v="Northeast"/>
    <s v="Connecticut"/>
    <s v="Hartford"/>
    <n v="74"/>
  </r>
  <r>
    <x v="256"/>
    <s v="Northeast"/>
    <s v="Connecticut"/>
    <s v="Hartford"/>
    <n v="63"/>
  </r>
  <r>
    <x v="256"/>
    <s v="Northeast"/>
    <s v="Connecticut"/>
    <s v="Hartford"/>
    <n v="70"/>
  </r>
  <r>
    <x v="256"/>
    <s v="Northeast"/>
    <s v="Connecticut"/>
    <s v="Hartford"/>
    <n v="113"/>
  </r>
  <r>
    <x v="289"/>
    <s v="Northeast"/>
    <s v="Connecticut"/>
    <s v="Hartford"/>
    <n v="175"/>
  </r>
  <r>
    <x v="289"/>
    <s v="Northeast"/>
    <s v="Connecticut"/>
    <s v="Hartford"/>
    <n v="94"/>
  </r>
  <r>
    <x v="289"/>
    <s v="Northeast"/>
    <s v="Connecticut"/>
    <s v="Hartford"/>
    <n v="87"/>
  </r>
  <r>
    <x v="289"/>
    <s v="Northeast"/>
    <s v="Connecticut"/>
    <s v="Hartford"/>
    <n v="80"/>
  </r>
  <r>
    <x v="289"/>
    <s v="Northeast"/>
    <s v="Connecticut"/>
    <s v="Hartford"/>
    <n v="74"/>
  </r>
  <r>
    <x v="289"/>
    <s v="Northeast"/>
    <s v="Connecticut"/>
    <s v="Hartford"/>
    <n v="123"/>
  </r>
  <r>
    <x v="317"/>
    <s v="Northeast"/>
    <s v="Connecticut"/>
    <s v="Hartford"/>
    <n v="189"/>
  </r>
  <r>
    <x v="317"/>
    <s v="Northeast"/>
    <s v="Connecticut"/>
    <s v="Hartford"/>
    <n v="112"/>
  </r>
  <r>
    <x v="317"/>
    <s v="Northeast"/>
    <s v="Connecticut"/>
    <s v="Hartford"/>
    <n v="81"/>
  </r>
  <r>
    <x v="317"/>
    <s v="Northeast"/>
    <s v="Connecticut"/>
    <s v="Hartford"/>
    <n v="80"/>
  </r>
  <r>
    <x v="317"/>
    <s v="Northeast"/>
    <s v="Connecticut"/>
    <s v="Hartford"/>
    <n v="81"/>
  </r>
  <r>
    <x v="317"/>
    <s v="Northeast"/>
    <s v="Connecticut"/>
    <s v="Hartford"/>
    <n v="143"/>
  </r>
  <r>
    <x v="349"/>
    <s v="Northeast"/>
    <s v="Connecticut"/>
    <s v="Hartford"/>
    <n v="163"/>
  </r>
  <r>
    <x v="349"/>
    <s v="Northeast"/>
    <s v="Connecticut"/>
    <s v="Hartford"/>
    <n v="108"/>
  </r>
  <r>
    <x v="349"/>
    <s v="Northeast"/>
    <s v="Connecticut"/>
    <s v="Hartford"/>
    <n v="85"/>
  </r>
  <r>
    <x v="349"/>
    <s v="Northeast"/>
    <s v="Connecticut"/>
    <s v="Hartford"/>
    <n v="68"/>
  </r>
  <r>
    <x v="349"/>
    <s v="Northeast"/>
    <s v="Connecticut"/>
    <s v="Hartford"/>
    <n v="52"/>
  </r>
  <r>
    <x v="349"/>
    <s v="Northeast"/>
    <s v="Connecticut"/>
    <s v="Hartford"/>
    <n v="105"/>
  </r>
  <r>
    <x v="379"/>
    <s v="Northeast"/>
    <s v="Connecticut"/>
    <s v="Hartford"/>
    <n v="125"/>
  </r>
  <r>
    <x v="379"/>
    <s v="Northeast"/>
    <s v="Connecticut"/>
    <s v="Hartford"/>
    <n v="75"/>
  </r>
  <r>
    <x v="379"/>
    <s v="Northeast"/>
    <s v="Connecticut"/>
    <s v="Hartford"/>
    <n v="60"/>
  </r>
  <r>
    <x v="379"/>
    <s v="Northeast"/>
    <s v="Connecticut"/>
    <s v="Hartford"/>
    <n v="46"/>
  </r>
  <r>
    <x v="379"/>
    <s v="Northeast"/>
    <s v="Connecticut"/>
    <s v="Hartford"/>
    <n v="51"/>
  </r>
  <r>
    <x v="379"/>
    <s v="Northeast"/>
    <s v="Connecticut"/>
    <s v="Hartford"/>
    <n v="83"/>
  </r>
  <r>
    <x v="411"/>
    <s v="Northeast"/>
    <s v="Connecticut"/>
    <s v="Hartford"/>
    <n v="113"/>
  </r>
  <r>
    <x v="411"/>
    <s v="Northeast"/>
    <s v="Connecticut"/>
    <s v="Hartford"/>
    <n v="72"/>
  </r>
  <r>
    <x v="411"/>
    <s v="Northeast"/>
    <s v="Connecticut"/>
    <s v="Hartford"/>
    <n v="49"/>
  </r>
  <r>
    <x v="411"/>
    <s v="Northeast"/>
    <s v="Connecticut"/>
    <s v="Hartford"/>
    <n v="38"/>
  </r>
  <r>
    <x v="411"/>
    <s v="Northeast"/>
    <s v="Connecticut"/>
    <s v="Hartford"/>
    <n v="42"/>
  </r>
  <r>
    <x v="411"/>
    <s v="Northeast"/>
    <s v="Connecticut"/>
    <s v="Hartford"/>
    <n v="74"/>
  </r>
  <r>
    <x v="441"/>
    <s v="Northeast"/>
    <s v="Connecticut"/>
    <s v="Hartford"/>
    <n v="111"/>
  </r>
  <r>
    <x v="441"/>
    <s v="Northeast"/>
    <s v="Connecticut"/>
    <s v="Hartford"/>
    <n v="84"/>
  </r>
  <r>
    <x v="441"/>
    <s v="Northeast"/>
    <s v="Connecticut"/>
    <s v="Hartford"/>
    <n v="80"/>
  </r>
  <r>
    <x v="441"/>
    <s v="Northeast"/>
    <s v="Connecticut"/>
    <s v="Hartford"/>
    <n v="80"/>
  </r>
  <r>
    <x v="441"/>
    <s v="Northeast"/>
    <s v="Connecticut"/>
    <s v="Hartford"/>
    <n v="68"/>
  </r>
  <r>
    <x v="441"/>
    <s v="Northeast"/>
    <s v="Connecticut"/>
    <s v="Hartford"/>
    <n v="95"/>
  </r>
  <r>
    <x v="470"/>
    <s v="Northeast"/>
    <s v="Connecticut"/>
    <s v="Hartford"/>
    <n v="150"/>
  </r>
  <r>
    <x v="470"/>
    <s v="Northeast"/>
    <s v="Connecticut"/>
    <s v="Hartford"/>
    <n v="101"/>
  </r>
  <r>
    <x v="470"/>
    <s v="Northeast"/>
    <s v="Connecticut"/>
    <s v="Hartford"/>
    <n v="88"/>
  </r>
  <r>
    <x v="470"/>
    <s v="Northeast"/>
    <s v="Connecticut"/>
    <s v="Hartford"/>
    <n v="87"/>
  </r>
  <r>
    <x v="470"/>
    <s v="Northeast"/>
    <s v="Connecticut"/>
    <s v="Hartford"/>
    <n v="78"/>
  </r>
  <r>
    <x v="470"/>
    <s v="Northeast"/>
    <s v="Connecticut"/>
    <s v="Hartford"/>
    <n v="112"/>
  </r>
  <r>
    <x v="174"/>
    <s v="Northeast"/>
    <s v="Connecticut"/>
    <s v="Hartford"/>
    <n v="115"/>
  </r>
  <r>
    <x v="174"/>
    <s v="Northeast"/>
    <s v="Connecticut"/>
    <s v="Hartford"/>
    <n v="63"/>
  </r>
  <r>
    <x v="174"/>
    <s v="Northeast"/>
    <s v="Connecticut"/>
    <s v="Hartford"/>
    <n v="63"/>
  </r>
  <r>
    <x v="174"/>
    <s v="Northeast"/>
    <s v="Connecticut"/>
    <s v="Hartford"/>
    <n v="20"/>
  </r>
  <r>
    <x v="174"/>
    <s v="Northeast"/>
    <s v="Connecticut"/>
    <s v="Hartford"/>
    <n v="33"/>
  </r>
  <r>
    <x v="174"/>
    <s v="Northeast"/>
    <s v="Connecticut"/>
    <s v="Hartford"/>
    <n v="63"/>
  </r>
  <r>
    <x v="203"/>
    <s v="Northeast"/>
    <s v="Connecticut"/>
    <s v="Hartford"/>
    <n v="119"/>
  </r>
  <r>
    <x v="203"/>
    <s v="Northeast"/>
    <s v="Connecticut"/>
    <s v="Hartford"/>
    <n v="36"/>
  </r>
  <r>
    <x v="203"/>
    <s v="Northeast"/>
    <s v="Connecticut"/>
    <s v="Hartford"/>
    <n v="49"/>
  </r>
  <r>
    <x v="203"/>
    <s v="Northeast"/>
    <s v="Rhode Island"/>
    <s v="Providence"/>
    <n v="13"/>
  </r>
  <r>
    <x v="203"/>
    <s v="Northeast"/>
    <s v="Rhode Island"/>
    <s v="Providence"/>
    <n v="35"/>
  </r>
  <r>
    <x v="203"/>
    <s v="Northeast"/>
    <s v="Rhode Island"/>
    <s v="Providence"/>
    <n v="65"/>
  </r>
  <r>
    <x v="708"/>
    <s v="Northeast"/>
    <s v="Rhode Island"/>
    <s v="Providence"/>
    <n v="111"/>
  </r>
  <r>
    <x v="708"/>
    <s v="Northeast"/>
    <s v="Rhode Island"/>
    <s v="Providence"/>
    <n v="44"/>
  </r>
  <r>
    <x v="708"/>
    <s v="Northeast"/>
    <s v="Rhode Island"/>
    <s v="Providence"/>
    <n v="51"/>
  </r>
  <r>
    <x v="708"/>
    <s v="Northeast"/>
    <s v="Rhode Island"/>
    <s v="Providence"/>
    <n v="8"/>
  </r>
  <r>
    <x v="708"/>
    <s v="Northeast"/>
    <s v="Rhode Island"/>
    <s v="Providence"/>
    <n v="20"/>
  </r>
  <r>
    <x v="708"/>
    <s v="Northeast"/>
    <s v="Rhode Island"/>
    <s v="Providence"/>
    <n v="51"/>
  </r>
  <r>
    <x v="230"/>
    <s v="Northeast"/>
    <s v="Rhode Island"/>
    <s v="Providence"/>
    <n v="111"/>
  </r>
  <r>
    <x v="230"/>
    <s v="Northeast"/>
    <s v="Rhode Island"/>
    <s v="Providence"/>
    <n v="33"/>
  </r>
  <r>
    <x v="230"/>
    <s v="Northeast"/>
    <s v="Rhode Island"/>
    <s v="Providence"/>
    <n v="36"/>
  </r>
  <r>
    <x v="230"/>
    <s v="Northeast"/>
    <s v="Rhode Island"/>
    <s v="Providence"/>
    <n v="13"/>
  </r>
  <r>
    <x v="230"/>
    <s v="Northeast"/>
    <s v="Rhode Island"/>
    <s v="Providence"/>
    <n v="15"/>
  </r>
  <r>
    <x v="230"/>
    <s v="Northeast"/>
    <s v="Rhode Island"/>
    <s v="Providence"/>
    <n v="50"/>
  </r>
  <r>
    <x v="259"/>
    <s v="Northeast"/>
    <s v="Rhode Island"/>
    <s v="Providence"/>
    <n v="122"/>
  </r>
  <r>
    <x v="259"/>
    <s v="Northeast"/>
    <s v="Rhode Island"/>
    <s v="Providence"/>
    <n v="49"/>
  </r>
  <r>
    <x v="259"/>
    <s v="Northeast"/>
    <s v="Rhode Island"/>
    <s v="Providence"/>
    <n v="60"/>
  </r>
  <r>
    <x v="259"/>
    <s v="Northeast"/>
    <s v="Rhode Island"/>
    <s v="Providence"/>
    <n v="44"/>
  </r>
  <r>
    <x v="259"/>
    <s v="Northeast"/>
    <s v="Rhode Island"/>
    <s v="Providence"/>
    <n v="46"/>
  </r>
  <r>
    <x v="259"/>
    <s v="Northeast"/>
    <s v="Rhode Island"/>
    <s v="Providence"/>
    <n v="81"/>
  </r>
  <r>
    <x v="292"/>
    <s v="Northeast"/>
    <s v="Rhode Island"/>
    <s v="Providence"/>
    <n v="138"/>
  </r>
  <r>
    <x v="292"/>
    <s v="Northeast"/>
    <s v="Rhode Island"/>
    <s v="Providence"/>
    <n v="90"/>
  </r>
  <r>
    <x v="292"/>
    <s v="Northeast"/>
    <s v="Rhode Island"/>
    <s v="Providence"/>
    <n v="65"/>
  </r>
  <r>
    <x v="292"/>
    <s v="Northeast"/>
    <s v="Rhode Island"/>
    <s v="Providence"/>
    <n v="60"/>
  </r>
  <r>
    <x v="292"/>
    <s v="Northeast"/>
    <s v="Rhode Island"/>
    <s v="Providence"/>
    <n v="58"/>
  </r>
  <r>
    <x v="292"/>
    <s v="Northeast"/>
    <s v="Rhode Island"/>
    <s v="Providence"/>
    <n v="88"/>
  </r>
  <r>
    <x v="320"/>
    <s v="Northeast"/>
    <s v="Rhode Island"/>
    <s v="Providence"/>
    <n v="167"/>
  </r>
  <r>
    <x v="320"/>
    <s v="Northeast"/>
    <s v="Rhode Island"/>
    <s v="Providence"/>
    <n v="81"/>
  </r>
  <r>
    <x v="320"/>
    <s v="Northeast"/>
    <s v="Rhode Island"/>
    <s v="Providence"/>
    <n v="65"/>
  </r>
  <r>
    <x v="320"/>
    <s v="Northeast"/>
    <s v="Rhode Island"/>
    <s v="Providence"/>
    <n v="58"/>
  </r>
  <r>
    <x v="320"/>
    <s v="Northeast"/>
    <s v="Rhode Island"/>
    <s v="Providence"/>
    <n v="63"/>
  </r>
  <r>
    <x v="320"/>
    <s v="Northeast"/>
    <s v="Rhode Island"/>
    <s v="Providence"/>
    <n v="116"/>
  </r>
  <r>
    <x v="352"/>
    <s v="Northeast"/>
    <s v="Rhode Island"/>
    <s v="Providence"/>
    <n v="143"/>
  </r>
  <r>
    <x v="352"/>
    <s v="Northeast"/>
    <s v="Rhode Island"/>
    <s v="Providence"/>
    <n v="91"/>
  </r>
  <r>
    <x v="352"/>
    <s v="Northeast"/>
    <s v="Rhode Island"/>
    <s v="Providence"/>
    <n v="75"/>
  </r>
  <r>
    <x v="352"/>
    <s v="Northeast"/>
    <s v="Rhode Island"/>
    <s v="Providence"/>
    <n v="39"/>
  </r>
  <r>
    <x v="352"/>
    <s v="Northeast"/>
    <s v="Rhode Island"/>
    <s v="Providence"/>
    <n v="31"/>
  </r>
  <r>
    <x v="352"/>
    <s v="Northeast"/>
    <s v="Rhode Island"/>
    <s v="Providence"/>
    <n v="87"/>
  </r>
  <r>
    <x v="382"/>
    <s v="Northeast"/>
    <s v="Rhode Island"/>
    <s v="Providence"/>
    <n v="111"/>
  </r>
  <r>
    <x v="382"/>
    <s v="Northeast"/>
    <s v="Rhode Island"/>
    <s v="Providence"/>
    <n v="56"/>
  </r>
  <r>
    <x v="382"/>
    <s v="Northeast"/>
    <s v="Rhode Island"/>
    <s v="Providence"/>
    <n v="38"/>
  </r>
  <r>
    <x v="382"/>
    <s v="Northeast"/>
    <s v="Rhode Island"/>
    <s v="Providence"/>
    <n v="27"/>
  </r>
  <r>
    <x v="382"/>
    <s v="Northeast"/>
    <s v="Rhode Island"/>
    <s v="Providence"/>
    <n v="27"/>
  </r>
  <r>
    <x v="382"/>
    <s v="Northeast"/>
    <s v="Rhode Island"/>
    <s v="Providence"/>
    <n v="58"/>
  </r>
  <r>
    <x v="414"/>
    <s v="Northeast"/>
    <s v="Rhode Island"/>
    <s v="Providence"/>
    <n v="94"/>
  </r>
  <r>
    <x v="414"/>
    <s v="Northeast"/>
    <s v="Rhode Island"/>
    <s v="Providence"/>
    <n v="56"/>
  </r>
  <r>
    <x v="414"/>
    <s v="Northeast"/>
    <s v="Rhode Island"/>
    <s v="Providence"/>
    <n v="29"/>
  </r>
  <r>
    <x v="414"/>
    <s v="Northeast"/>
    <s v="Rhode Island"/>
    <s v="Providence"/>
    <n v="23"/>
  </r>
  <r>
    <x v="414"/>
    <s v="Northeast"/>
    <s v="Rhode Island"/>
    <s v="Providence"/>
    <n v="19"/>
  </r>
  <r>
    <x v="414"/>
    <s v="Northeast"/>
    <s v="Rhode Island"/>
    <s v="Providence"/>
    <n v="58"/>
  </r>
  <r>
    <x v="444"/>
    <s v="Northeast"/>
    <s v="Rhode Island"/>
    <s v="Providence"/>
    <n v="95"/>
  </r>
  <r>
    <x v="444"/>
    <s v="Northeast"/>
    <s v="Rhode Island"/>
    <s v="Providence"/>
    <n v="63"/>
  </r>
  <r>
    <x v="444"/>
    <s v="Northeast"/>
    <s v="Rhode Island"/>
    <s v="Providence"/>
    <n v="64"/>
  </r>
  <r>
    <x v="444"/>
    <s v="Northeast"/>
    <s v="Rhode Island"/>
    <s v="Providence"/>
    <n v="58"/>
  </r>
  <r>
    <x v="444"/>
    <s v="Northeast"/>
    <s v="Rhode Island"/>
    <s v="Providence"/>
    <n v="44"/>
  </r>
  <r>
    <x v="444"/>
    <s v="Northeast"/>
    <s v="Rhode Island"/>
    <s v="Providence"/>
    <n v="77"/>
  </r>
  <r>
    <x v="473"/>
    <s v="Northeast"/>
    <s v="Rhode Island"/>
    <s v="Providence"/>
    <n v="135"/>
  </r>
  <r>
    <x v="473"/>
    <s v="Northeast"/>
    <s v="Rhode Island"/>
    <s v="Providence"/>
    <n v="78"/>
  </r>
  <r>
    <x v="473"/>
    <s v="Northeast"/>
    <s v="Rhode Island"/>
    <s v="Providence"/>
    <n v="74"/>
  </r>
  <r>
    <x v="473"/>
    <s v="Northeast"/>
    <s v="Rhode Island"/>
    <s v="Providence"/>
    <n v="65"/>
  </r>
  <r>
    <x v="473"/>
    <s v="Northeast"/>
    <s v="Rhode Island"/>
    <s v="Providence"/>
    <n v="68"/>
  </r>
  <r>
    <x v="473"/>
    <s v="Northeast"/>
    <s v="Rhode Island"/>
    <s v="Providence"/>
    <n v="85"/>
  </r>
  <r>
    <x v="181"/>
    <s v="Northeast"/>
    <s v="Rhode Island"/>
    <s v="Providence"/>
    <n v="126"/>
  </r>
  <r>
    <x v="181"/>
    <s v="Northeast"/>
    <s v="Rhode Island"/>
    <s v="Providence"/>
    <n v="68"/>
  </r>
  <r>
    <x v="181"/>
    <s v="Northeast"/>
    <s v="Rhode Island"/>
    <s v="Providence"/>
    <n v="73"/>
  </r>
  <r>
    <x v="181"/>
    <s v="Northeast"/>
    <s v="Rhode Island"/>
    <s v="Providence"/>
    <n v="26"/>
  </r>
  <r>
    <x v="181"/>
    <s v="Northeast"/>
    <s v="Rhode Island"/>
    <s v="Providence"/>
    <n v="41"/>
  </r>
  <r>
    <x v="181"/>
    <s v="Northeast"/>
    <s v="Rhode Island"/>
    <s v="Providence"/>
    <n v="70"/>
  </r>
  <r>
    <x v="210"/>
    <s v="Northeast"/>
    <s v="Rhode Island"/>
    <s v="Providence"/>
    <n v="140"/>
  </r>
  <r>
    <x v="210"/>
    <s v="Northeast"/>
    <s v="Rhode Island"/>
    <s v="Providence"/>
    <n v="41"/>
  </r>
  <r>
    <x v="210"/>
    <s v="Northeast"/>
    <s v="Rhode Island"/>
    <s v="Providence"/>
    <n v="60"/>
  </r>
  <r>
    <x v="210"/>
    <s v="Northeast"/>
    <s v="Massachusetts"/>
    <s v="Boston"/>
    <n v="68"/>
  </r>
  <r>
    <x v="210"/>
    <s v="Northeast"/>
    <s v="Massachusetts"/>
    <s v="Boston"/>
    <n v="41"/>
  </r>
  <r>
    <x v="210"/>
    <s v="Northeast"/>
    <s v="Massachusetts"/>
    <s v="Boston"/>
    <n v="75"/>
  </r>
  <r>
    <x v="218"/>
    <s v="Northeast"/>
    <s v="Massachusetts"/>
    <s v="Boston"/>
    <n v="127"/>
  </r>
  <r>
    <x v="218"/>
    <s v="Northeast"/>
    <s v="Massachusetts"/>
    <s v="Boston"/>
    <n v="47"/>
  </r>
  <r>
    <x v="218"/>
    <s v="Northeast"/>
    <s v="Massachusetts"/>
    <s v="Boston"/>
    <n v="50"/>
  </r>
  <r>
    <x v="218"/>
    <s v="Northeast"/>
    <s v="Massachusetts"/>
    <s v="Boston"/>
    <n v="87"/>
  </r>
  <r>
    <x v="218"/>
    <s v="Northeast"/>
    <s v="Massachusetts"/>
    <s v="Boston"/>
    <n v="29"/>
  </r>
  <r>
    <x v="218"/>
    <s v="Northeast"/>
    <s v="Massachusetts"/>
    <s v="Boston"/>
    <n v="54"/>
  </r>
  <r>
    <x v="237"/>
    <s v="Northeast"/>
    <s v="Massachusetts"/>
    <s v="Boston"/>
    <n v="117"/>
  </r>
  <r>
    <x v="237"/>
    <s v="Northeast"/>
    <s v="Massachusetts"/>
    <s v="Boston"/>
    <n v="45"/>
  </r>
  <r>
    <x v="237"/>
    <s v="Northeast"/>
    <s v="Massachusetts"/>
    <s v="Boston"/>
    <n v="41"/>
  </r>
  <r>
    <x v="237"/>
    <s v="Northeast"/>
    <s v="Massachusetts"/>
    <s v="Boston"/>
    <n v="35"/>
  </r>
  <r>
    <x v="237"/>
    <s v="Northeast"/>
    <s v="Massachusetts"/>
    <s v="Boston"/>
    <n v="33"/>
  </r>
  <r>
    <x v="237"/>
    <s v="Northeast"/>
    <s v="Massachusetts"/>
    <s v="Boston"/>
    <n v="83"/>
  </r>
  <r>
    <x v="266"/>
    <s v="Northeast"/>
    <s v="Massachusetts"/>
    <s v="Boston"/>
    <n v="129"/>
  </r>
  <r>
    <x v="266"/>
    <s v="Northeast"/>
    <s v="Massachusetts"/>
    <s v="Boston"/>
    <n v="54"/>
  </r>
  <r>
    <x v="266"/>
    <s v="Northeast"/>
    <s v="Massachusetts"/>
    <s v="Boston"/>
    <n v="56"/>
  </r>
  <r>
    <x v="266"/>
    <s v="Northeast"/>
    <s v="Massachusetts"/>
    <s v="Boston"/>
    <n v="47"/>
  </r>
  <r>
    <x v="266"/>
    <s v="Northeast"/>
    <s v="Massachusetts"/>
    <s v="Boston"/>
    <n v="54"/>
  </r>
  <r>
    <x v="266"/>
    <s v="Northeast"/>
    <s v="Massachusetts"/>
    <s v="Boston"/>
    <n v="88"/>
  </r>
  <r>
    <x v="299"/>
    <s v="Northeast"/>
    <s v="Massachusetts"/>
    <s v="Boston"/>
    <n v="155"/>
  </r>
  <r>
    <x v="299"/>
    <s v="Northeast"/>
    <s v="Massachusetts"/>
    <s v="Boston"/>
    <n v="94"/>
  </r>
  <r>
    <x v="299"/>
    <s v="Northeast"/>
    <s v="Massachusetts"/>
    <s v="Boston"/>
    <n v="68"/>
  </r>
  <r>
    <x v="299"/>
    <s v="Northeast"/>
    <s v="Massachusetts"/>
    <s v="Boston"/>
    <n v="65"/>
  </r>
  <r>
    <x v="299"/>
    <s v="Northeast"/>
    <s v="Massachusetts"/>
    <s v="Boston"/>
    <n v="59"/>
  </r>
  <r>
    <x v="299"/>
    <s v="Northeast"/>
    <s v="Massachusetts"/>
    <s v="Boston"/>
    <n v="101"/>
  </r>
  <r>
    <x v="327"/>
    <s v="Northeast"/>
    <s v="Massachusetts"/>
    <s v="Boston"/>
    <n v="150"/>
  </r>
  <r>
    <x v="327"/>
    <s v="Northeast"/>
    <s v="Massachusetts"/>
    <s v="Boston"/>
    <n v="105"/>
  </r>
  <r>
    <x v="327"/>
    <s v="Northeast"/>
    <s v="Massachusetts"/>
    <s v="Boston"/>
    <n v="77"/>
  </r>
  <r>
    <x v="327"/>
    <s v="Northeast"/>
    <s v="Massachusetts"/>
    <s v="Boston"/>
    <n v="56"/>
  </r>
  <r>
    <x v="327"/>
    <s v="Northeast"/>
    <s v="Massachusetts"/>
    <s v="Boston"/>
    <n v="68"/>
  </r>
  <r>
    <x v="327"/>
    <s v="Northeast"/>
    <s v="Massachusetts"/>
    <s v="Boston"/>
    <n v="128"/>
  </r>
  <r>
    <x v="359"/>
    <s v="Northeast"/>
    <s v="Massachusetts"/>
    <s v="Boston"/>
    <n v="161"/>
  </r>
  <r>
    <x v="359"/>
    <s v="Northeast"/>
    <s v="Massachusetts"/>
    <s v="Boston"/>
    <n v="88"/>
  </r>
  <r>
    <x v="359"/>
    <s v="Northeast"/>
    <s v="Massachusetts"/>
    <s v="Boston"/>
    <n v="69"/>
  </r>
  <r>
    <x v="359"/>
    <s v="Northeast"/>
    <s v="Massachusetts"/>
    <s v="Boston"/>
    <n v="51"/>
  </r>
  <r>
    <x v="359"/>
    <s v="Northeast"/>
    <s v="Massachusetts"/>
    <s v="Boston"/>
    <n v="44"/>
  </r>
  <r>
    <x v="359"/>
    <s v="Northeast"/>
    <s v="Massachusetts"/>
    <s v="Boston"/>
    <n v="91"/>
  </r>
  <r>
    <x v="389"/>
    <s v="Northeast"/>
    <s v="Massachusetts"/>
    <s v="Boston"/>
    <n v="135"/>
  </r>
  <r>
    <x v="389"/>
    <s v="Northeast"/>
    <s v="Massachusetts"/>
    <s v="Boston"/>
    <n v="63"/>
  </r>
  <r>
    <x v="389"/>
    <s v="Northeast"/>
    <s v="Massachusetts"/>
    <s v="Boston"/>
    <n v="39"/>
  </r>
  <r>
    <x v="389"/>
    <s v="Northeast"/>
    <s v="Massachusetts"/>
    <s v="Boston"/>
    <n v="36"/>
  </r>
  <r>
    <x v="389"/>
    <s v="Northeast"/>
    <s v="Massachusetts"/>
    <s v="Boston"/>
    <n v="34"/>
  </r>
  <r>
    <x v="389"/>
    <s v="Northeast"/>
    <s v="Massachusetts"/>
    <s v="Boston"/>
    <n v="63"/>
  </r>
  <r>
    <x v="421"/>
    <s v="Northeast"/>
    <s v="Massachusetts"/>
    <s v="Boston"/>
    <n v="120"/>
  </r>
  <r>
    <x v="421"/>
    <s v="Northeast"/>
    <s v="Massachusetts"/>
    <s v="Boston"/>
    <n v="56"/>
  </r>
  <r>
    <x v="421"/>
    <s v="Northeast"/>
    <s v="Massachusetts"/>
    <s v="Boston"/>
    <n v="34"/>
  </r>
  <r>
    <x v="421"/>
    <s v="Northeast"/>
    <s v="Massachusetts"/>
    <s v="Boston"/>
    <n v="27"/>
  </r>
  <r>
    <x v="421"/>
    <s v="Northeast"/>
    <s v="Massachusetts"/>
    <s v="Boston"/>
    <n v="27"/>
  </r>
  <r>
    <x v="421"/>
    <s v="Northeast"/>
    <s v="Massachusetts"/>
    <s v="Boston"/>
    <n v="65"/>
  </r>
  <r>
    <x v="451"/>
    <s v="Northeast"/>
    <s v="Massachusetts"/>
    <s v="Boston"/>
    <n v="113"/>
  </r>
  <r>
    <x v="451"/>
    <s v="Northeast"/>
    <s v="Massachusetts"/>
    <s v="Boston"/>
    <n v="90"/>
  </r>
  <r>
    <x v="451"/>
    <s v="Northeast"/>
    <s v="Massachusetts"/>
    <s v="Boston"/>
    <n v="83"/>
  </r>
  <r>
    <x v="451"/>
    <s v="Northeast"/>
    <s v="Massachusetts"/>
    <s v="Boston"/>
    <n v="80"/>
  </r>
  <r>
    <x v="451"/>
    <s v="Northeast"/>
    <s v="Massachusetts"/>
    <s v="Boston"/>
    <n v="70"/>
  </r>
  <r>
    <x v="451"/>
    <s v="Northeast"/>
    <s v="Massachusetts"/>
    <s v="Boston"/>
    <n v="98"/>
  </r>
  <r>
    <x v="480"/>
    <s v="Northeast"/>
    <s v="Massachusetts"/>
    <s v="Boston"/>
    <n v="150"/>
  </r>
  <r>
    <x v="480"/>
    <s v="Northeast"/>
    <s v="Massachusetts"/>
    <s v="Boston"/>
    <n v="105"/>
  </r>
  <r>
    <x v="480"/>
    <s v="Northeast"/>
    <s v="Massachusetts"/>
    <s v="Boston"/>
    <n v="98"/>
  </r>
  <r>
    <x v="480"/>
    <s v="Northeast"/>
    <s v="Massachusetts"/>
    <s v="Boston"/>
    <n v="75"/>
  </r>
  <r>
    <x v="480"/>
    <s v="Northeast"/>
    <s v="Massachusetts"/>
    <s v="Boston"/>
    <n v="84"/>
  </r>
  <r>
    <x v="480"/>
    <s v="Northeast"/>
    <s v="Massachusetts"/>
    <s v="Boston"/>
    <n v="112"/>
  </r>
  <r>
    <x v="178"/>
    <s v="Northeast"/>
    <s v="Massachusetts"/>
    <s v="Boston"/>
    <n v="152"/>
  </r>
  <r>
    <x v="178"/>
    <s v="Northeast"/>
    <s v="Massachusetts"/>
    <s v="Boston"/>
    <n v="94"/>
  </r>
  <r>
    <x v="178"/>
    <s v="Northeast"/>
    <s v="Massachusetts"/>
    <s v="Boston"/>
    <n v="91"/>
  </r>
  <r>
    <x v="178"/>
    <s v="Northeast"/>
    <s v="Massachusetts"/>
    <s v="Boston"/>
    <n v="44"/>
  </r>
  <r>
    <x v="178"/>
    <s v="Northeast"/>
    <s v="Massachusetts"/>
    <s v="Boston"/>
    <n v="68"/>
  </r>
  <r>
    <x v="178"/>
    <s v="Northeast"/>
    <s v="Massachusetts"/>
    <s v="Boston"/>
    <n v="98"/>
  </r>
  <r>
    <x v="207"/>
    <s v="Northeast"/>
    <s v="Massachusetts"/>
    <s v="Boston"/>
    <n v="167"/>
  </r>
  <r>
    <x v="207"/>
    <s v="Northeast"/>
    <s v="Massachusetts"/>
    <s v="Boston"/>
    <n v="61"/>
  </r>
  <r>
    <x v="207"/>
    <s v="Northeast"/>
    <s v="Massachusetts"/>
    <s v="Boston"/>
    <n v="74"/>
  </r>
  <r>
    <x v="207"/>
    <s v="Northeast"/>
    <s v="Vermont"/>
    <s v="Burlington"/>
    <n v="45"/>
  </r>
  <r>
    <x v="207"/>
    <s v="Northeast"/>
    <s v="Vermont"/>
    <s v="Burlington"/>
    <n v="63"/>
  </r>
  <r>
    <x v="207"/>
    <s v="Northeast"/>
    <s v="Vermont"/>
    <s v="Burlington"/>
    <n v="85"/>
  </r>
  <r>
    <x v="215"/>
    <s v="Northeast"/>
    <s v="Vermont"/>
    <s v="Burlington"/>
    <n v="142"/>
  </r>
  <r>
    <x v="215"/>
    <s v="Northeast"/>
    <s v="Vermont"/>
    <s v="Burlington"/>
    <n v="70"/>
  </r>
  <r>
    <x v="215"/>
    <s v="Northeast"/>
    <s v="Vermont"/>
    <s v="Burlington"/>
    <n v="77"/>
  </r>
  <r>
    <x v="215"/>
    <s v="Northeast"/>
    <s v="Vermont"/>
    <s v="Burlington"/>
    <n v="38"/>
  </r>
  <r>
    <x v="215"/>
    <s v="Northeast"/>
    <s v="Vermont"/>
    <s v="Burlington"/>
    <n v="47"/>
  </r>
  <r>
    <x v="215"/>
    <s v="Northeast"/>
    <s v="Vermont"/>
    <s v="Burlington"/>
    <n v="80"/>
  </r>
  <r>
    <x v="234"/>
    <s v="Northeast"/>
    <s v="Vermont"/>
    <s v="Burlington"/>
    <n v="137"/>
  </r>
  <r>
    <x v="234"/>
    <s v="Northeast"/>
    <s v="Vermont"/>
    <s v="Burlington"/>
    <n v="56"/>
  </r>
  <r>
    <x v="234"/>
    <s v="Northeast"/>
    <s v="Vermont"/>
    <s v="Burlington"/>
    <n v="65"/>
  </r>
  <r>
    <x v="234"/>
    <s v="Northeast"/>
    <s v="Vermont"/>
    <s v="Burlington"/>
    <n v="44"/>
  </r>
  <r>
    <x v="234"/>
    <s v="Northeast"/>
    <s v="Vermont"/>
    <s v="Burlington"/>
    <n v="38"/>
  </r>
  <r>
    <x v="234"/>
    <s v="Northeast"/>
    <s v="Vermont"/>
    <s v="Burlington"/>
    <n v="90"/>
  </r>
  <r>
    <x v="263"/>
    <s v="Northeast"/>
    <s v="Vermont"/>
    <s v="Burlington"/>
    <n v="154"/>
  </r>
  <r>
    <x v="263"/>
    <s v="Northeast"/>
    <s v="Vermont"/>
    <s v="Burlington"/>
    <n v="80"/>
  </r>
  <r>
    <x v="263"/>
    <s v="Northeast"/>
    <s v="Vermont"/>
    <s v="Burlington"/>
    <n v="75"/>
  </r>
  <r>
    <x v="263"/>
    <s v="Northeast"/>
    <s v="Vermont"/>
    <s v="Burlington"/>
    <n v="65"/>
  </r>
  <r>
    <x v="263"/>
    <s v="Northeast"/>
    <s v="Vermont"/>
    <s v="Burlington"/>
    <n v="72"/>
  </r>
  <r>
    <x v="263"/>
    <s v="Northeast"/>
    <s v="Vermont"/>
    <s v="Burlington"/>
    <n v="120"/>
  </r>
  <r>
    <x v="296"/>
    <s v="Northeast"/>
    <s v="Vermont"/>
    <s v="Burlington"/>
    <n v="163"/>
  </r>
  <r>
    <x v="296"/>
    <s v="Northeast"/>
    <s v="Vermont"/>
    <s v="Burlington"/>
    <n v="116"/>
  </r>
  <r>
    <x v="296"/>
    <s v="Northeast"/>
    <s v="Vermont"/>
    <s v="Burlington"/>
    <n v="81"/>
  </r>
  <r>
    <x v="296"/>
    <s v="Northeast"/>
    <s v="Vermont"/>
    <s v="Burlington"/>
    <n v="90"/>
  </r>
  <r>
    <x v="296"/>
    <s v="Northeast"/>
    <s v="Vermont"/>
    <s v="Burlington"/>
    <n v="81"/>
  </r>
  <r>
    <x v="296"/>
    <s v="Northeast"/>
    <s v="Vermont"/>
    <s v="Burlington"/>
    <n v="117"/>
  </r>
  <r>
    <x v="324"/>
    <s v="Northeast"/>
    <s v="Vermont"/>
    <s v="Burlington"/>
    <n v="182"/>
  </r>
  <r>
    <x v="324"/>
    <s v="Northeast"/>
    <s v="Vermont"/>
    <s v="Burlington"/>
    <n v="115"/>
  </r>
  <r>
    <x v="324"/>
    <s v="Northeast"/>
    <s v="Vermont"/>
    <s v="Burlington"/>
    <n v="98"/>
  </r>
  <r>
    <x v="324"/>
    <s v="Northeast"/>
    <s v="Vermont"/>
    <s v="Burlington"/>
    <n v="90"/>
  </r>
  <r>
    <x v="324"/>
    <s v="Northeast"/>
    <s v="Vermont"/>
    <s v="Burlington"/>
    <n v="94"/>
  </r>
  <r>
    <x v="324"/>
    <s v="Northeast"/>
    <s v="Vermont"/>
    <s v="Burlington"/>
    <n v="125"/>
  </r>
  <r>
    <x v="356"/>
    <s v="Northeast"/>
    <s v="Vermont"/>
    <s v="Burlington"/>
    <n v="176"/>
  </r>
  <r>
    <x v="356"/>
    <s v="Northeast"/>
    <s v="Vermont"/>
    <s v="Burlington"/>
    <n v="106"/>
  </r>
  <r>
    <x v="356"/>
    <s v="Northeast"/>
    <s v="Vermont"/>
    <s v="Burlington"/>
    <n v="105"/>
  </r>
  <r>
    <x v="356"/>
    <s v="Northeast"/>
    <s v="Vermont"/>
    <s v="Burlington"/>
    <n v="68"/>
  </r>
  <r>
    <x v="356"/>
    <s v="Northeast"/>
    <s v="Vermont"/>
    <s v="Burlington"/>
    <n v="65"/>
  </r>
  <r>
    <x v="356"/>
    <s v="Northeast"/>
    <s v="Vermont"/>
    <s v="Burlington"/>
    <n v="104"/>
  </r>
  <r>
    <x v="386"/>
    <s v="Northeast"/>
    <s v="Vermont"/>
    <s v="Burlington"/>
    <n v="137"/>
  </r>
  <r>
    <x v="386"/>
    <s v="Northeast"/>
    <s v="Vermont"/>
    <s v="Burlington"/>
    <n v="85"/>
  </r>
  <r>
    <x v="386"/>
    <s v="Northeast"/>
    <s v="Vermont"/>
    <s v="Burlington"/>
    <n v="56"/>
  </r>
  <r>
    <x v="386"/>
    <s v="Northeast"/>
    <s v="Vermont"/>
    <s v="Burlington"/>
    <n v="52"/>
  </r>
  <r>
    <x v="386"/>
    <s v="Northeast"/>
    <s v="Vermont"/>
    <s v="Burlington"/>
    <n v="50"/>
  </r>
  <r>
    <x v="386"/>
    <s v="Northeast"/>
    <s v="Vermont"/>
    <s v="Burlington"/>
    <n v="78"/>
  </r>
  <r>
    <x v="418"/>
    <s v="Northeast"/>
    <s v="Vermont"/>
    <s v="Burlington"/>
    <n v="133"/>
  </r>
  <r>
    <x v="418"/>
    <s v="Northeast"/>
    <s v="Vermont"/>
    <s v="Burlington"/>
    <n v="75"/>
  </r>
  <r>
    <x v="418"/>
    <s v="Northeast"/>
    <s v="Vermont"/>
    <s v="Burlington"/>
    <n v="54"/>
  </r>
  <r>
    <x v="418"/>
    <s v="Northeast"/>
    <s v="Vermont"/>
    <s v="Burlington"/>
    <n v="46"/>
  </r>
  <r>
    <x v="418"/>
    <s v="Northeast"/>
    <s v="Vermont"/>
    <s v="Burlington"/>
    <n v="51"/>
  </r>
  <r>
    <x v="418"/>
    <s v="Northeast"/>
    <s v="Vermont"/>
    <s v="Burlington"/>
    <n v="81"/>
  </r>
  <r>
    <x v="448"/>
    <s v="Northeast"/>
    <s v="Vermont"/>
    <s v="Burlington"/>
    <n v="126"/>
  </r>
  <r>
    <x v="448"/>
    <s v="Northeast"/>
    <s v="Vermont"/>
    <s v="Burlington"/>
    <n v="81"/>
  </r>
  <r>
    <x v="448"/>
    <s v="Northeast"/>
    <s v="Vermont"/>
    <s v="Burlington"/>
    <n v="96"/>
  </r>
  <r>
    <x v="448"/>
    <s v="Northeast"/>
    <s v="Vermont"/>
    <s v="Burlington"/>
    <n v="75"/>
  </r>
  <r>
    <x v="448"/>
    <s v="Northeast"/>
    <s v="Vermont"/>
    <s v="Burlington"/>
    <n v="80"/>
  </r>
  <r>
    <x v="448"/>
    <s v="Northeast"/>
    <s v="Vermont"/>
    <s v="Burlington"/>
    <n v="94"/>
  </r>
  <r>
    <x v="477"/>
    <s v="Northeast"/>
    <s v="Vermont"/>
    <s v="Burlington"/>
    <n v="168"/>
  </r>
  <r>
    <x v="477"/>
    <s v="Northeast"/>
    <s v="Vermont"/>
    <s v="Burlington"/>
    <n v="100"/>
  </r>
  <r>
    <x v="477"/>
    <s v="Northeast"/>
    <s v="Vermont"/>
    <s v="Burlington"/>
    <n v="113"/>
  </r>
  <r>
    <x v="477"/>
    <s v="Northeast"/>
    <s v="Vermont"/>
    <s v="Burlington"/>
    <n v="81"/>
  </r>
  <r>
    <x v="477"/>
    <s v="Northeast"/>
    <s v="Vermont"/>
    <s v="Burlington"/>
    <n v="81"/>
  </r>
  <r>
    <x v="477"/>
    <s v="Northeast"/>
    <s v="Vermont"/>
    <s v="Burlington"/>
    <n v="106"/>
  </r>
  <r>
    <x v="185"/>
    <s v="Northeast"/>
    <s v="Vermont"/>
    <s v="Burlington"/>
    <n v="131"/>
  </r>
  <r>
    <x v="185"/>
    <s v="Northeast"/>
    <s v="Vermont"/>
    <s v="Burlington"/>
    <n v="91"/>
  </r>
  <r>
    <x v="185"/>
    <s v="Northeast"/>
    <s v="Vermont"/>
    <s v="Burlington"/>
    <n v="81"/>
  </r>
  <r>
    <x v="185"/>
    <s v="Northeast"/>
    <s v="Vermont"/>
    <s v="Burlington"/>
    <n v="46"/>
  </r>
  <r>
    <x v="185"/>
    <s v="Northeast"/>
    <s v="Vermont"/>
    <s v="Burlington"/>
    <n v="56"/>
  </r>
  <r>
    <x v="185"/>
    <s v="Northeast"/>
    <s v="Vermont"/>
    <s v="Burlington"/>
    <n v="88"/>
  </r>
  <r>
    <x v="693"/>
    <s v="Northeast"/>
    <s v="Vermont"/>
    <s v="Burlington"/>
    <n v="180"/>
  </r>
  <r>
    <x v="693"/>
    <s v="Northeast"/>
    <s v="Vermont"/>
    <s v="Burlington"/>
    <n v="75"/>
  </r>
  <r>
    <x v="693"/>
    <s v="Northeast"/>
    <s v="Vermont"/>
    <s v="Burlington"/>
    <n v="90"/>
  </r>
  <r>
    <x v="693"/>
    <s v="Northeast"/>
    <s v="New Hampshire"/>
    <s v="Manchester"/>
    <n v="58"/>
  </r>
  <r>
    <x v="693"/>
    <s v="Northeast"/>
    <s v="New Hampshire"/>
    <s v="Manchester"/>
    <n v="83"/>
  </r>
  <r>
    <x v="693"/>
    <s v="Northeast"/>
    <s v="New Hampshire"/>
    <s v="Manchester"/>
    <n v="98"/>
  </r>
  <r>
    <x v="222"/>
    <s v="Northeast"/>
    <s v="New Hampshire"/>
    <s v="Manchester"/>
    <n v="165"/>
  </r>
  <r>
    <x v="222"/>
    <s v="Northeast"/>
    <s v="New Hampshire"/>
    <s v="Manchester"/>
    <n v="69"/>
  </r>
  <r>
    <x v="222"/>
    <s v="Northeast"/>
    <s v="New Hampshire"/>
    <s v="Manchester"/>
    <n v="75"/>
  </r>
  <r>
    <x v="222"/>
    <s v="Northeast"/>
    <s v="New Hampshire"/>
    <s v="Manchester"/>
    <n v="38"/>
  </r>
  <r>
    <x v="222"/>
    <s v="Northeast"/>
    <s v="New Hampshire"/>
    <s v="Manchester"/>
    <n v="60"/>
  </r>
  <r>
    <x v="222"/>
    <s v="Northeast"/>
    <s v="New Hampshire"/>
    <s v="Manchester"/>
    <n v="75"/>
  </r>
  <r>
    <x v="241"/>
    <s v="Northeast"/>
    <s v="New Hampshire"/>
    <s v="Manchester"/>
    <n v="154"/>
  </r>
  <r>
    <x v="241"/>
    <s v="Northeast"/>
    <s v="New Hampshire"/>
    <s v="Manchester"/>
    <n v="68"/>
  </r>
  <r>
    <x v="241"/>
    <s v="Northeast"/>
    <s v="New Hampshire"/>
    <s v="Manchester"/>
    <n v="73"/>
  </r>
  <r>
    <x v="241"/>
    <s v="Northeast"/>
    <s v="New Hampshire"/>
    <s v="Manchester"/>
    <n v="49"/>
  </r>
  <r>
    <x v="241"/>
    <s v="Northeast"/>
    <s v="New Hampshire"/>
    <s v="Manchester"/>
    <n v="53"/>
  </r>
  <r>
    <x v="241"/>
    <s v="Northeast"/>
    <s v="New Hampshire"/>
    <s v="Manchester"/>
    <n v="98"/>
  </r>
  <r>
    <x v="270"/>
    <s v="Northeast"/>
    <s v="New Hampshire"/>
    <s v="Manchester"/>
    <n v="173"/>
  </r>
  <r>
    <x v="270"/>
    <s v="Northeast"/>
    <s v="New Hampshire"/>
    <s v="Manchester"/>
    <n v="87"/>
  </r>
  <r>
    <x v="270"/>
    <s v="Northeast"/>
    <s v="New Hampshire"/>
    <s v="Manchester"/>
    <n v="98"/>
  </r>
  <r>
    <x v="270"/>
    <s v="Northeast"/>
    <s v="New Hampshire"/>
    <s v="Manchester"/>
    <n v="80"/>
  </r>
  <r>
    <x v="270"/>
    <s v="Northeast"/>
    <s v="New Hampshire"/>
    <s v="Manchester"/>
    <n v="78"/>
  </r>
  <r>
    <x v="270"/>
    <s v="Northeast"/>
    <s v="New Hampshire"/>
    <s v="Manchester"/>
    <n v="115"/>
  </r>
  <r>
    <x v="303"/>
    <s v="Northeast"/>
    <s v="New Hampshire"/>
    <s v="Manchester"/>
    <n v="169"/>
  </r>
  <r>
    <x v="303"/>
    <s v="Northeast"/>
    <s v="New Hampshire"/>
    <s v="Manchester"/>
    <n v="123"/>
  </r>
  <r>
    <x v="303"/>
    <s v="Northeast"/>
    <s v="New Hampshire"/>
    <s v="Manchester"/>
    <n v="88"/>
  </r>
  <r>
    <x v="303"/>
    <s v="Northeast"/>
    <s v="New Hampshire"/>
    <s v="Manchester"/>
    <n v="91"/>
  </r>
  <r>
    <x v="303"/>
    <s v="Northeast"/>
    <s v="New Hampshire"/>
    <s v="Manchester"/>
    <n v="94"/>
  </r>
  <r>
    <x v="303"/>
    <s v="Northeast"/>
    <s v="New Hampshire"/>
    <s v="Manchester"/>
    <n v="138"/>
  </r>
  <r>
    <x v="331"/>
    <s v="Northeast"/>
    <s v="New Hampshire"/>
    <s v="Manchester"/>
    <n v="196"/>
  </r>
  <r>
    <x v="331"/>
    <s v="Northeast"/>
    <s v="New Hampshire"/>
    <s v="Manchester"/>
    <n v="131"/>
  </r>
  <r>
    <x v="331"/>
    <s v="Northeast"/>
    <s v="New Hampshire"/>
    <s v="Manchester"/>
    <n v="109"/>
  </r>
  <r>
    <x v="331"/>
    <s v="Northeast"/>
    <s v="New Hampshire"/>
    <s v="Manchester"/>
    <n v="85"/>
  </r>
  <r>
    <x v="331"/>
    <s v="Northeast"/>
    <s v="New Hampshire"/>
    <s v="Manchester"/>
    <n v="102"/>
  </r>
  <r>
    <x v="331"/>
    <s v="Northeast"/>
    <s v="New Hampshire"/>
    <s v="Manchester"/>
    <n v="137"/>
  </r>
  <r>
    <x v="363"/>
    <s v="Northeast"/>
    <s v="New Hampshire"/>
    <s v="Manchester"/>
    <n v="196"/>
  </r>
  <r>
    <x v="363"/>
    <s v="Northeast"/>
    <s v="New Hampshire"/>
    <s v="Manchester"/>
    <n v="135"/>
  </r>
  <r>
    <x v="363"/>
    <s v="Northeast"/>
    <s v="New Hampshire"/>
    <s v="Manchester"/>
    <n v="105"/>
  </r>
  <r>
    <x v="363"/>
    <s v="Northeast"/>
    <s v="New Hampshire"/>
    <s v="Manchester"/>
    <n v="72"/>
  </r>
  <r>
    <x v="363"/>
    <s v="Northeast"/>
    <s v="New Hampshire"/>
    <s v="Manchester"/>
    <n v="73"/>
  </r>
  <r>
    <x v="363"/>
    <s v="Northeast"/>
    <s v="New Hampshire"/>
    <s v="Manchester"/>
    <n v="106"/>
  </r>
  <r>
    <x v="393"/>
    <s v="Northeast"/>
    <s v="New Hampshire"/>
    <s v="Manchester"/>
    <n v="154"/>
  </r>
  <r>
    <x v="393"/>
    <s v="Northeast"/>
    <s v="New Hampshire"/>
    <s v="Manchester"/>
    <n v="95"/>
  </r>
  <r>
    <x v="393"/>
    <s v="Northeast"/>
    <s v="New Hampshire"/>
    <s v="Manchester"/>
    <n v="75"/>
  </r>
  <r>
    <x v="393"/>
    <s v="Northeast"/>
    <s v="New Hampshire"/>
    <s v="Manchester"/>
    <n v="56"/>
  </r>
  <r>
    <x v="393"/>
    <s v="Northeast"/>
    <s v="New Hampshire"/>
    <s v="Manchester"/>
    <n v="63"/>
  </r>
  <r>
    <x v="393"/>
    <s v="Northeast"/>
    <s v="New Hampshire"/>
    <s v="Manchester"/>
    <n v="98"/>
  </r>
  <r>
    <x v="425"/>
    <s v="Northeast"/>
    <s v="New Hampshire"/>
    <s v="Manchester"/>
    <n v="119"/>
  </r>
  <r>
    <x v="425"/>
    <s v="Northeast"/>
    <s v="New Hampshire"/>
    <s v="Manchester"/>
    <n v="84"/>
  </r>
  <r>
    <x v="425"/>
    <s v="Northeast"/>
    <s v="New Hampshire"/>
    <s v="Manchester"/>
    <n v="54"/>
  </r>
  <r>
    <x v="425"/>
    <s v="Northeast"/>
    <s v="New Hampshire"/>
    <s v="Manchester"/>
    <n v="47"/>
  </r>
  <r>
    <x v="425"/>
    <s v="Northeast"/>
    <s v="New Hampshire"/>
    <s v="Manchester"/>
    <n v="46"/>
  </r>
  <r>
    <x v="425"/>
    <s v="Northeast"/>
    <s v="New Hampshire"/>
    <s v="Manchester"/>
    <n v="81"/>
  </r>
  <r>
    <x v="455"/>
    <s v="Northeast"/>
    <s v="New Hampshire"/>
    <s v="Manchester"/>
    <n v="117"/>
  </r>
  <r>
    <x v="455"/>
    <s v="Northeast"/>
    <s v="New Hampshire"/>
    <s v="Manchester"/>
    <n v="98"/>
  </r>
  <r>
    <x v="455"/>
    <s v="Northeast"/>
    <s v="New Hampshire"/>
    <s v="Manchester"/>
    <n v="104"/>
  </r>
  <r>
    <x v="455"/>
    <s v="Northeast"/>
    <s v="New Hampshire"/>
    <s v="Manchester"/>
    <n v="85"/>
  </r>
  <r>
    <x v="455"/>
    <s v="Northeast"/>
    <s v="New Hampshire"/>
    <s v="Manchester"/>
    <n v="81"/>
  </r>
  <r>
    <x v="455"/>
    <s v="Northeast"/>
    <s v="New Hampshire"/>
    <s v="Manchester"/>
    <n v="116"/>
  </r>
  <r>
    <x v="484"/>
    <s v="Northeast"/>
    <s v="New Hampshire"/>
    <s v="Manchester"/>
    <n v="169"/>
  </r>
  <r>
    <x v="484"/>
    <s v="Northeast"/>
    <s v="New Hampshire"/>
    <s v="Manchester"/>
    <n v="115"/>
  </r>
  <r>
    <x v="484"/>
    <s v="Northeast"/>
    <s v="New Hampshire"/>
    <s v="Manchester"/>
    <n v="108"/>
  </r>
  <r>
    <x v="484"/>
    <s v="Northeast"/>
    <s v="New Hampshire"/>
    <s v="Manchester"/>
    <n v="88"/>
  </r>
  <r>
    <x v="484"/>
    <s v="Northeast"/>
    <s v="New Hampshire"/>
    <s v="Manchester"/>
    <n v="105"/>
  </r>
  <r>
    <x v="484"/>
    <s v="Northeast"/>
    <s v="New Hampshire"/>
    <s v="Manchester"/>
    <n v="117"/>
  </r>
  <r>
    <x v="188"/>
    <s v="Northeast"/>
    <s v="New Hampshire"/>
    <s v="Manchester"/>
    <n v="145"/>
  </r>
  <r>
    <x v="188"/>
    <s v="Northeast"/>
    <s v="New Hampshire"/>
    <s v="Manchester"/>
    <n v="84"/>
  </r>
  <r>
    <x v="188"/>
    <s v="Northeast"/>
    <s v="New Hampshire"/>
    <s v="Manchester"/>
    <n v="90"/>
  </r>
  <r>
    <x v="188"/>
    <s v="Northeast"/>
    <s v="New Hampshire"/>
    <s v="Manchester"/>
    <n v="39"/>
  </r>
  <r>
    <x v="188"/>
    <s v="Northeast"/>
    <s v="New Hampshire"/>
    <s v="Manchester"/>
    <n v="54"/>
  </r>
  <r>
    <x v="188"/>
    <s v="Northeast"/>
    <s v="New Hampshire"/>
    <s v="Manchester"/>
    <n v="78"/>
  </r>
  <r>
    <x v="696"/>
    <s v="Northeast"/>
    <s v="New Hampshire"/>
    <s v="Manchester"/>
    <n v="173"/>
  </r>
  <r>
    <x v="696"/>
    <s v="Northeast"/>
    <s v="New Hampshire"/>
    <s v="Manchester"/>
    <n v="59"/>
  </r>
  <r>
    <x v="696"/>
    <s v="Northeast"/>
    <s v="New Hampshire"/>
    <s v="Manchester"/>
    <n v="83"/>
  </r>
  <r>
    <x v="0"/>
    <s v="Northeast"/>
    <s v="New York"/>
    <s v="New York"/>
    <n v="384"/>
  </r>
  <r>
    <x v="1"/>
    <s v="Northeast"/>
    <s v="New York"/>
    <s v="New York"/>
    <n v="320"/>
  </r>
  <r>
    <x v="2"/>
    <s v="Northeast"/>
    <s v="New York"/>
    <s v="New York"/>
    <n v="350"/>
  </r>
  <r>
    <x v="3"/>
    <s v="Northeast"/>
    <s v="New York"/>
    <s v="New York"/>
    <n v="281"/>
  </r>
  <r>
    <x v="4"/>
    <s v="Northeast"/>
    <s v="New York"/>
    <s v="New York"/>
    <n v="306"/>
  </r>
  <r>
    <x v="5"/>
    <s v="Northeast"/>
    <s v="New York"/>
    <s v="New York"/>
    <n v="330"/>
  </r>
  <r>
    <x v="6"/>
    <s v="Northeast"/>
    <s v="New York"/>
    <s v="New York"/>
    <n v="388"/>
  </r>
  <r>
    <x v="7"/>
    <s v="Northeast"/>
    <s v="New York"/>
    <s v="New York"/>
    <n v="315"/>
  </r>
  <r>
    <x v="8"/>
    <s v="Northeast"/>
    <s v="New York"/>
    <s v="New York"/>
    <n v="323"/>
  </r>
  <r>
    <x v="9"/>
    <s v="Northeast"/>
    <s v="New York"/>
    <s v="New York"/>
    <n v="248"/>
  </r>
  <r>
    <x v="10"/>
    <s v="Northeast"/>
    <s v="New York"/>
    <s v="New York"/>
    <n v="306"/>
  </r>
  <r>
    <x v="11"/>
    <s v="Northeast"/>
    <s v="New York"/>
    <s v="New York"/>
    <n v="350"/>
  </r>
  <r>
    <x v="12"/>
    <s v="Northeast"/>
    <s v="New York"/>
    <s v="New York"/>
    <n v="390"/>
  </r>
  <r>
    <x v="13"/>
    <s v="Northeast"/>
    <s v="New York"/>
    <s v="New York"/>
    <n v="315"/>
  </r>
  <r>
    <x v="14"/>
    <s v="Northeast"/>
    <s v="New York"/>
    <s v="New York"/>
    <n v="314"/>
  </r>
  <r>
    <x v="15"/>
    <s v="Northeast"/>
    <s v="New York"/>
    <s v="New York"/>
    <n v="240"/>
  </r>
  <r>
    <x v="16"/>
    <s v="Northeast"/>
    <s v="New York"/>
    <s v="New York"/>
    <n v="289"/>
  </r>
  <r>
    <x v="17"/>
    <s v="Northeast"/>
    <s v="New York"/>
    <s v="New York"/>
    <n v="323"/>
  </r>
  <r>
    <x v="18"/>
    <s v="Northeast"/>
    <s v="New York"/>
    <s v="New York"/>
    <n v="372"/>
  </r>
  <r>
    <x v="19"/>
    <s v="Northeast"/>
    <s v="New York"/>
    <s v="New York"/>
    <n v="315"/>
  </r>
  <r>
    <x v="20"/>
    <s v="Northeast"/>
    <s v="New York"/>
    <s v="New York"/>
    <n v="315"/>
  </r>
  <r>
    <x v="21"/>
    <s v="Northeast"/>
    <s v="New York"/>
    <s v="New York"/>
    <n v="289"/>
  </r>
  <r>
    <x v="22"/>
    <s v="Northeast"/>
    <s v="New York"/>
    <s v="New York"/>
    <n v="281"/>
  </r>
  <r>
    <x v="23"/>
    <s v="Northeast"/>
    <s v="New York"/>
    <s v="New York"/>
    <n v="333"/>
  </r>
  <r>
    <x v="24"/>
    <s v="Northeast"/>
    <s v="New York"/>
    <s v="New York"/>
    <n v="366"/>
  </r>
  <r>
    <x v="25"/>
    <s v="Northeast"/>
    <s v="New York"/>
    <s v="New York"/>
    <n v="296"/>
  </r>
  <r>
    <x v="26"/>
    <s v="Northeast"/>
    <s v="New York"/>
    <s v="New York"/>
    <n v="288"/>
  </r>
  <r>
    <x v="27"/>
    <s v="Northeast"/>
    <s v="New York"/>
    <s v="New York"/>
    <n v="289"/>
  </r>
  <r>
    <x v="28"/>
    <s v="Northeast"/>
    <s v="New York"/>
    <s v="New York"/>
    <n v="280"/>
  </r>
  <r>
    <x v="29"/>
    <s v="Northeast"/>
    <s v="New York"/>
    <s v="New York"/>
    <n v="320"/>
  </r>
  <r>
    <x v="30"/>
    <s v="Northeast"/>
    <s v="New York"/>
    <s v="New York"/>
    <n v="400"/>
  </r>
  <r>
    <x v="31"/>
    <s v="Northeast"/>
    <s v="New York"/>
    <s v="New York"/>
    <n v="340"/>
  </r>
  <r>
    <x v="32"/>
    <s v="Northeast"/>
    <s v="New York"/>
    <s v="New York"/>
    <n v="296"/>
  </r>
  <r>
    <x v="33"/>
    <s v="Northeast"/>
    <s v="New York"/>
    <s v="New York"/>
    <n v="297"/>
  </r>
  <r>
    <x v="34"/>
    <s v="Northeast"/>
    <s v="New York"/>
    <s v="New York"/>
    <n v="288"/>
  </r>
  <r>
    <x v="35"/>
    <s v="Northeast"/>
    <s v="New York"/>
    <s v="New York"/>
    <n v="347"/>
  </r>
  <r>
    <x v="36"/>
    <s v="Northeast"/>
    <s v="New York"/>
    <s v="New York"/>
    <n v="434"/>
  </r>
  <r>
    <x v="37"/>
    <s v="Northeast"/>
    <s v="New York"/>
    <s v="New York"/>
    <n v="318"/>
  </r>
  <r>
    <x v="38"/>
    <s v="Northeast"/>
    <s v="New York"/>
    <s v="New York"/>
    <n v="295"/>
  </r>
  <r>
    <x v="39"/>
    <s v="Northeast"/>
    <s v="New York"/>
    <s v="New York"/>
    <n v="270"/>
  </r>
  <r>
    <x v="40"/>
    <s v="Northeast"/>
    <s v="New York"/>
    <s v="New York"/>
    <n v="278"/>
  </r>
  <r>
    <x v="41"/>
    <s v="Northeast"/>
    <s v="New York"/>
    <s v="New York"/>
    <n v="352"/>
  </r>
  <r>
    <x v="42"/>
    <s v="Northeast"/>
    <s v="New York"/>
    <s v="New York"/>
    <n v="375"/>
  </r>
  <r>
    <x v="43"/>
    <s v="Northeast"/>
    <s v="New York"/>
    <s v="New York"/>
    <n v="359"/>
  </r>
  <r>
    <x v="44"/>
    <s v="Northeast"/>
    <s v="New York"/>
    <s v="New York"/>
    <n v="314"/>
  </r>
  <r>
    <x v="45"/>
    <s v="Northeast"/>
    <s v="New York"/>
    <s v="New York"/>
    <n v="324"/>
  </r>
  <r>
    <x v="46"/>
    <s v="Northeast"/>
    <s v="New York"/>
    <s v="New York"/>
    <n v="279"/>
  </r>
  <r>
    <x v="47"/>
    <s v="Northeast"/>
    <s v="New York"/>
    <s v="New York"/>
    <n v="355"/>
  </r>
  <r>
    <x v="48"/>
    <s v="Northeast"/>
    <s v="New York"/>
    <s v="New York"/>
    <n v="408"/>
  </r>
  <r>
    <x v="49"/>
    <s v="Northeast"/>
    <s v="New York"/>
    <s v="New York"/>
    <n v="350"/>
  </r>
  <r>
    <x v="50"/>
    <s v="Northeast"/>
    <s v="New York"/>
    <s v="New York"/>
    <n v="315"/>
  </r>
  <r>
    <x v="51"/>
    <s v="Northeast"/>
    <s v="New York"/>
    <s v="New York"/>
    <n v="306"/>
  </r>
  <r>
    <x v="52"/>
    <s v="Northeast"/>
    <s v="New York"/>
    <s v="New York"/>
    <n v="315"/>
  </r>
  <r>
    <x v="53"/>
    <s v="Northeast"/>
    <s v="New York"/>
    <s v="New York"/>
    <n v="350"/>
  </r>
  <r>
    <x v="54"/>
    <s v="Northeast"/>
    <s v="New York"/>
    <s v="New York"/>
    <n v="289"/>
  </r>
  <r>
    <x v="55"/>
    <s v="Northeast"/>
    <s v="New York"/>
    <s v="New York"/>
    <n v="330"/>
  </r>
  <r>
    <x v="56"/>
    <s v="Northeast"/>
    <s v="New York"/>
    <s v="New York"/>
    <n v="403"/>
  </r>
  <r>
    <x v="57"/>
    <s v="Northeast"/>
    <s v="New York"/>
    <s v="New York"/>
    <n v="312"/>
  </r>
  <r>
    <x v="58"/>
    <s v="Northeast"/>
    <s v="New York"/>
    <s v="New York"/>
    <n v="294"/>
  </r>
  <r>
    <x v="59"/>
    <s v="Northeast"/>
    <s v="New York"/>
    <s v="New York"/>
    <n v="270"/>
  </r>
  <r>
    <x v="60"/>
    <s v="Northeast"/>
    <s v="New York"/>
    <s v="New York"/>
    <n v="280"/>
  </r>
  <r>
    <x v="61"/>
    <s v="Northeast"/>
    <s v="New York"/>
    <s v="New York"/>
    <n v="322"/>
  </r>
  <r>
    <x v="62"/>
    <s v="Northeast"/>
    <s v="New York"/>
    <s v="New York"/>
    <n v="420"/>
  </r>
  <r>
    <x v="63"/>
    <s v="Northeast"/>
    <s v="New York"/>
    <s v="New York"/>
    <n v="310"/>
  </r>
  <r>
    <x v="64"/>
    <s v="Northeast"/>
    <s v="New York"/>
    <s v="New York"/>
    <n v="333"/>
  </r>
  <r>
    <x v="65"/>
    <s v="Northeast"/>
    <s v="New York"/>
    <s v="New York"/>
    <n v="306"/>
  </r>
  <r>
    <x v="66"/>
    <s v="Northeast"/>
    <s v="New York"/>
    <s v="New York"/>
    <n v="279"/>
  </r>
  <r>
    <x v="67"/>
    <s v="Northeast"/>
    <s v="New York"/>
    <s v="New York"/>
    <n v="340"/>
  </r>
  <r>
    <x v="68"/>
    <s v="Northeast"/>
    <s v="New York"/>
    <s v="New York"/>
    <n v="270"/>
  </r>
  <r>
    <x v="69"/>
    <s v="Northeast"/>
    <s v="New York"/>
    <s v="New York"/>
    <n v="270"/>
  </r>
  <r>
    <x v="70"/>
    <s v="Northeast"/>
    <s v="New York"/>
    <s v="New York"/>
    <n v="238"/>
  </r>
  <r>
    <x v="71"/>
    <s v="Northeast"/>
    <s v="New York"/>
    <s v="New York"/>
    <n v="210"/>
  </r>
  <r>
    <x v="72"/>
    <s v="South"/>
    <s v="Texas"/>
    <s v="Houston"/>
    <n v="176"/>
  </r>
  <r>
    <x v="73"/>
    <s v="South"/>
    <s v="Texas"/>
    <s v="Houston"/>
    <n v="224"/>
  </r>
  <r>
    <x v="74"/>
    <s v="South"/>
    <s v="Texas"/>
    <s v="Houston"/>
    <n v="255"/>
  </r>
  <r>
    <x v="75"/>
    <s v="South"/>
    <s v="Texas"/>
    <s v="Houston"/>
    <n v="289"/>
  </r>
  <r>
    <x v="76"/>
    <s v="South"/>
    <s v="Texas"/>
    <s v="Houston"/>
    <n v="236"/>
  </r>
  <r>
    <x v="77"/>
    <s v="South"/>
    <s v="Texas"/>
    <s v="Houston"/>
    <n v="213"/>
  </r>
  <r>
    <x v="78"/>
    <s v="South"/>
    <s v="Texas"/>
    <s v="Houston"/>
    <n v="160"/>
  </r>
  <r>
    <x v="79"/>
    <s v="South"/>
    <s v="Texas"/>
    <s v="Houston"/>
    <n v="231"/>
  </r>
  <r>
    <x v="80"/>
    <s v="South"/>
    <s v="Texas"/>
    <s v="Houston"/>
    <n v="306"/>
  </r>
  <r>
    <x v="81"/>
    <s v="South"/>
    <s v="Texas"/>
    <s v="Houston"/>
    <n v="263"/>
  </r>
  <r>
    <x v="82"/>
    <s v="South"/>
    <s v="Texas"/>
    <s v="Houston"/>
    <n v="224"/>
  </r>
  <r>
    <x v="83"/>
    <s v="South"/>
    <s v="Texas"/>
    <s v="Houston"/>
    <n v="204"/>
  </r>
  <r>
    <x v="84"/>
    <s v="South"/>
    <s v="Texas"/>
    <s v="Houston"/>
    <n v="155"/>
  </r>
  <r>
    <x v="85"/>
    <s v="South"/>
    <s v="Texas"/>
    <s v="Houston"/>
    <n v="228"/>
  </r>
  <r>
    <x v="86"/>
    <s v="South"/>
    <s v="Texas"/>
    <s v="Houston"/>
    <n v="306"/>
  </r>
  <r>
    <x v="87"/>
    <s v="South"/>
    <s v="Texas"/>
    <s v="Houston"/>
    <n v="306"/>
  </r>
  <r>
    <x v="88"/>
    <s v="South"/>
    <s v="Texas"/>
    <s v="Houston"/>
    <n v="232"/>
  </r>
  <r>
    <x v="89"/>
    <s v="South"/>
    <s v="Texas"/>
    <s v="Houston"/>
    <n v="213"/>
  </r>
  <r>
    <x v="90"/>
    <s v="South"/>
    <s v="Texas"/>
    <s v="Houston"/>
    <n v="179"/>
  </r>
  <r>
    <x v="91"/>
    <s v="South"/>
    <s v="Texas"/>
    <s v="Houston"/>
    <n v="272"/>
  </r>
  <r>
    <x v="92"/>
    <s v="South"/>
    <s v="Texas"/>
    <s v="Houston"/>
    <n v="315"/>
  </r>
  <r>
    <x v="93"/>
    <s v="South"/>
    <s v="Texas"/>
    <s v="Houston"/>
    <n v="287"/>
  </r>
  <r>
    <x v="94"/>
    <s v="South"/>
    <s v="Texas"/>
    <s v="Houston"/>
    <n v="240"/>
  </r>
  <r>
    <x v="95"/>
    <s v="South"/>
    <s v="Texas"/>
    <s v="Houston"/>
    <n v="245"/>
  </r>
  <r>
    <x v="96"/>
    <s v="South"/>
    <s v="Texas"/>
    <s v="Houston"/>
    <n v="180"/>
  </r>
  <r>
    <x v="97"/>
    <s v="South"/>
    <s v="Texas"/>
    <s v="Houston"/>
    <n v="295"/>
  </r>
  <r>
    <x v="98"/>
    <s v="South"/>
    <s v="Texas"/>
    <s v="Houston"/>
    <n v="295"/>
  </r>
  <r>
    <x v="99"/>
    <s v="South"/>
    <s v="Texas"/>
    <s v="Houston"/>
    <n v="323"/>
  </r>
  <r>
    <x v="100"/>
    <s v="South"/>
    <s v="Texas"/>
    <s v="Houston"/>
    <n v="264"/>
  </r>
  <r>
    <x v="101"/>
    <s v="South"/>
    <s v="Texas"/>
    <s v="Houston"/>
    <n v="263"/>
  </r>
  <r>
    <x v="102"/>
    <s v="South"/>
    <s v="Texas"/>
    <s v="Houston"/>
    <n v="221"/>
  </r>
  <r>
    <x v="103"/>
    <s v="South"/>
    <s v="Texas"/>
    <s v="Houston"/>
    <n v="350"/>
  </r>
  <r>
    <x v="104"/>
    <s v="South"/>
    <s v="Texas"/>
    <s v="Houston"/>
    <n v="295"/>
  </r>
  <r>
    <x v="105"/>
    <s v="South"/>
    <s v="Texas"/>
    <s v="Houston"/>
    <n v="285"/>
  </r>
  <r>
    <x v="106"/>
    <s v="South"/>
    <s v="Texas"/>
    <s v="Houston"/>
    <n v="374"/>
  </r>
  <r>
    <x v="107"/>
    <s v="South"/>
    <s v="Texas"/>
    <s v="Houston"/>
    <n v="224"/>
  </r>
  <r>
    <x v="108"/>
    <s v="South"/>
    <s v="Texas"/>
    <s v="Houston"/>
    <n v="217"/>
  </r>
  <r>
    <x v="109"/>
    <s v="South"/>
    <s v="Texas"/>
    <s v="Houston"/>
    <n v="302"/>
  </r>
  <r>
    <x v="110"/>
    <s v="South"/>
    <s v="Texas"/>
    <s v="Houston"/>
    <n v="305"/>
  </r>
  <r>
    <x v="111"/>
    <s v="South"/>
    <s v="Texas"/>
    <s v="Houston"/>
    <n v="305"/>
  </r>
  <r>
    <x v="112"/>
    <s v="South"/>
    <s v="Texas"/>
    <s v="Houston"/>
    <n v="374"/>
  </r>
  <r>
    <x v="113"/>
    <s v="South"/>
    <s v="Texas"/>
    <s v="Houston"/>
    <n v="215"/>
  </r>
  <r>
    <x v="114"/>
    <s v="South"/>
    <s v="Texas"/>
    <s v="Houston"/>
    <n v="228"/>
  </r>
  <r>
    <x v="115"/>
    <s v="South"/>
    <s v="Texas"/>
    <s v="Houston"/>
    <n v="270"/>
  </r>
  <r>
    <x v="116"/>
    <s v="South"/>
    <s v="Texas"/>
    <s v="Houston"/>
    <n v="264"/>
  </r>
  <r>
    <x v="117"/>
    <s v="South"/>
    <s v="Texas"/>
    <s v="Houston"/>
    <n v="255"/>
  </r>
  <r>
    <x v="118"/>
    <s v="South"/>
    <s v="Texas"/>
    <s v="Houston"/>
    <n v="315"/>
  </r>
  <r>
    <x v="119"/>
    <s v="South"/>
    <s v="Texas"/>
    <s v="Houston"/>
    <n v="200"/>
  </r>
  <r>
    <x v="120"/>
    <s v="South"/>
    <s v="Texas"/>
    <s v="Houston"/>
    <n v="206"/>
  </r>
  <r>
    <x v="121"/>
    <s v="South"/>
    <s v="Texas"/>
    <s v="Houston"/>
    <n v="298"/>
  </r>
  <r>
    <x v="122"/>
    <s v="South"/>
    <s v="Texas"/>
    <s v="Houston"/>
    <n v="272"/>
  </r>
  <r>
    <x v="123"/>
    <s v="South"/>
    <s v="Texas"/>
    <s v="Houston"/>
    <n v="248"/>
  </r>
  <r>
    <x v="124"/>
    <s v="South"/>
    <s v="Texas"/>
    <s v="Houston"/>
    <n v="255"/>
  </r>
  <r>
    <x v="125"/>
    <s v="South"/>
    <s v="Texas"/>
    <s v="Houston"/>
    <n v="204"/>
  </r>
  <r>
    <x v="126"/>
    <s v="South"/>
    <s v="Texas"/>
    <s v="Houston"/>
    <n v="184"/>
  </r>
  <r>
    <x v="127"/>
    <s v="South"/>
    <s v="Texas"/>
    <s v="Houston"/>
    <n v="233"/>
  </r>
  <r>
    <x v="128"/>
    <s v="South"/>
    <s v="Texas"/>
    <s v="Houston"/>
    <n v="270"/>
  </r>
  <r>
    <x v="129"/>
    <s v="South"/>
    <s v="Texas"/>
    <s v="Houston"/>
    <n v="306"/>
  </r>
  <r>
    <x v="130"/>
    <s v="South"/>
    <s v="Texas"/>
    <s v="Houston"/>
    <n v="281"/>
  </r>
  <r>
    <x v="131"/>
    <s v="South"/>
    <s v="Texas"/>
    <s v="Houston"/>
    <n v="230"/>
  </r>
  <r>
    <x v="132"/>
    <s v="South"/>
    <s v="Texas"/>
    <s v="Houston"/>
    <n v="195"/>
  </r>
  <r>
    <x v="133"/>
    <s v="South"/>
    <s v="Texas"/>
    <s v="Houston"/>
    <n v="289"/>
  </r>
  <r>
    <x v="134"/>
    <s v="South"/>
    <s v="Texas"/>
    <s v="Houston"/>
    <n v="333"/>
  </r>
  <r>
    <x v="135"/>
    <s v="South"/>
    <s v="Texas"/>
    <s v="Houston"/>
    <n v="333"/>
  </r>
  <r>
    <x v="136"/>
    <s v="South"/>
    <s v="Texas"/>
    <s v="Houston"/>
    <n v="298"/>
  </r>
  <r>
    <x v="137"/>
    <s v="South"/>
    <s v="Texas"/>
    <s v="Houston"/>
    <n v="210"/>
  </r>
  <r>
    <x v="138"/>
    <s v="South"/>
    <s v="Texas"/>
    <s v="Houston"/>
    <n v="208"/>
  </r>
  <r>
    <x v="139"/>
    <s v="South"/>
    <s v="Texas"/>
    <s v="Houston"/>
    <n v="306"/>
  </r>
  <r>
    <x v="140"/>
    <s v="South"/>
    <s v="Texas"/>
    <s v="Houston"/>
    <n v="264"/>
  </r>
  <r>
    <x v="141"/>
    <s v="South"/>
    <s v="Texas"/>
    <s v="Houston"/>
    <n v="248"/>
  </r>
  <r>
    <x v="142"/>
    <s v="South"/>
    <s v="Texas"/>
    <s v="Houston"/>
    <n v="271"/>
  </r>
  <r>
    <x v="143"/>
    <s v="South"/>
    <s v="Texas"/>
    <s v="Houston"/>
    <n v="219"/>
  </r>
  <r>
    <x v="144"/>
    <s v="West"/>
    <s v="California"/>
    <s v="San Francisco"/>
    <n v="173"/>
  </r>
  <r>
    <x v="145"/>
    <s v="West"/>
    <s v="California"/>
    <s v="San Francisco"/>
    <n v="233"/>
  </r>
  <r>
    <x v="146"/>
    <s v="West"/>
    <s v="California"/>
    <s v="San Francisco"/>
    <n v="289"/>
  </r>
  <r>
    <x v="147"/>
    <s v="West"/>
    <s v="California"/>
    <s v="San Francisco"/>
    <n v="239"/>
  </r>
  <r>
    <x v="148"/>
    <s v="West"/>
    <s v="California"/>
    <s v="San Francisco"/>
    <n v="247"/>
  </r>
  <r>
    <x v="149"/>
    <s v="West"/>
    <s v="California"/>
    <s v="San Francisco"/>
    <n v="190"/>
  </r>
  <r>
    <x v="150"/>
    <s v="West"/>
    <s v="California"/>
    <s v="San Francisco"/>
    <n v="165"/>
  </r>
  <r>
    <x v="151"/>
    <s v="West"/>
    <s v="California"/>
    <s v="San Francisco"/>
    <n v="210"/>
  </r>
  <r>
    <x v="152"/>
    <s v="West"/>
    <s v="California"/>
    <s v="San Francisco"/>
    <n v="272"/>
  </r>
  <r>
    <x v="153"/>
    <s v="West"/>
    <s v="California"/>
    <s v="San Francisco"/>
    <n v="231"/>
  </r>
  <r>
    <x v="154"/>
    <s v="West"/>
    <s v="California"/>
    <s v="San Francisco"/>
    <n v="210"/>
  </r>
  <r>
    <x v="155"/>
    <s v="West"/>
    <s v="California"/>
    <s v="San Francisco"/>
    <n v="204"/>
  </r>
  <r>
    <x v="156"/>
    <s v="West"/>
    <s v="California"/>
    <s v="San Francisco"/>
    <n v="170"/>
  </r>
  <r>
    <x v="157"/>
    <s v="West"/>
    <s v="California"/>
    <s v="San Francisco"/>
    <n v="245"/>
  </r>
  <r>
    <x v="158"/>
    <s v="West"/>
    <s v="California"/>
    <s v="San Francisco"/>
    <n v="271"/>
  </r>
  <r>
    <x v="159"/>
    <s v="West"/>
    <s v="California"/>
    <s v="San Francisco"/>
    <n v="216"/>
  </r>
  <r>
    <x v="160"/>
    <s v="West"/>
    <s v="California"/>
    <s v="San Francisco"/>
    <n v="254"/>
  </r>
  <r>
    <x v="161"/>
    <s v="West"/>
    <s v="California"/>
    <s v="San Francisco"/>
    <n v="188"/>
  </r>
  <r>
    <x v="162"/>
    <s v="West"/>
    <s v="California"/>
    <s v="San Francisco"/>
    <n v="158"/>
  </r>
  <r>
    <x v="163"/>
    <s v="West"/>
    <s v="California"/>
    <s v="San Francisco"/>
    <n v="245"/>
  </r>
  <r>
    <x v="164"/>
    <s v="West"/>
    <s v="California"/>
    <s v="San Francisco"/>
    <n v="270"/>
  </r>
  <r>
    <x v="165"/>
    <s v="West"/>
    <s v="California"/>
    <s v="San Francisco"/>
    <n v="233"/>
  </r>
  <r>
    <x v="166"/>
    <s v="West"/>
    <s v="California"/>
    <s v="San Francisco"/>
    <n v="225"/>
  </r>
  <r>
    <x v="167"/>
    <s v="West"/>
    <s v="California"/>
    <s v="San Francisco"/>
    <n v="228"/>
  </r>
  <r>
    <x v="168"/>
    <s v="West"/>
    <s v="California"/>
    <s v="San Francisco"/>
    <n v="182"/>
  </r>
  <r>
    <x v="169"/>
    <s v="West"/>
    <s v="California"/>
    <s v="San Francisco"/>
    <n v="225"/>
  </r>
  <r>
    <x v="170"/>
    <s v="West"/>
    <s v="California"/>
    <s v="San Francisco"/>
    <n v="341"/>
  </r>
  <r>
    <x v="171"/>
    <s v="West"/>
    <s v="California"/>
    <s v="San Francisco"/>
    <n v="256"/>
  </r>
  <r>
    <x v="172"/>
    <s v="West"/>
    <s v="California"/>
    <s v="San Francisco"/>
    <n v="281"/>
  </r>
  <r>
    <x v="173"/>
    <s v="West"/>
    <s v="California"/>
    <s v="San Francisco"/>
    <n v="224"/>
  </r>
  <r>
    <x v="174"/>
    <s v="West"/>
    <s v="California"/>
    <s v="San Francisco"/>
    <n v="196"/>
  </r>
  <r>
    <x v="175"/>
    <s v="West"/>
    <s v="California"/>
    <s v="San Francisco"/>
    <n v="306"/>
  </r>
  <r>
    <x v="176"/>
    <s v="West"/>
    <s v="California"/>
    <s v="San Francisco"/>
    <n v="338"/>
  </r>
  <r>
    <x v="177"/>
    <s v="West"/>
    <s v="California"/>
    <s v="San Francisco"/>
    <n v="263"/>
  </r>
  <r>
    <x v="178"/>
    <s v="West"/>
    <s v="California"/>
    <s v="San Francisco"/>
    <n v="264"/>
  </r>
  <r>
    <x v="179"/>
    <s v="West"/>
    <s v="California"/>
    <s v="San Francisco"/>
    <n v="247"/>
  </r>
  <r>
    <x v="180"/>
    <s v="West"/>
    <s v="California"/>
    <s v="San Francisco"/>
    <n v="240"/>
  </r>
  <r>
    <x v="181"/>
    <s v="West"/>
    <s v="California"/>
    <s v="San Francisco"/>
    <n v="264"/>
  </r>
  <r>
    <x v="182"/>
    <s v="West"/>
    <s v="California"/>
    <s v="San Francisco"/>
    <n v="302"/>
  </r>
  <r>
    <x v="183"/>
    <s v="West"/>
    <s v="California"/>
    <s v="San Francisco"/>
    <n v="278"/>
  </r>
  <r>
    <x v="184"/>
    <s v="West"/>
    <s v="California"/>
    <s v="San Francisco"/>
    <n v="248"/>
  </r>
  <r>
    <x v="185"/>
    <s v="West"/>
    <s v="California"/>
    <s v="San Francisco"/>
    <n v="255"/>
  </r>
  <r>
    <x v="186"/>
    <s v="West"/>
    <s v="California"/>
    <s v="San Francisco"/>
    <n v="263"/>
  </r>
  <r>
    <x v="187"/>
    <s v="West"/>
    <s v="California"/>
    <s v="San Francisco"/>
    <n v="254"/>
  </r>
  <r>
    <x v="188"/>
    <s v="West"/>
    <s v="California"/>
    <s v="San Francisco"/>
    <n v="287"/>
  </r>
  <r>
    <x v="189"/>
    <s v="West"/>
    <s v="California"/>
    <s v="San Francisco"/>
    <n v="287"/>
  </r>
  <r>
    <x v="190"/>
    <s v="West"/>
    <s v="California"/>
    <s v="San Francisco"/>
    <n v="248"/>
  </r>
  <r>
    <x v="191"/>
    <s v="West"/>
    <s v="California"/>
    <s v="San Francisco"/>
    <n v="247"/>
  </r>
  <r>
    <x v="192"/>
    <s v="West"/>
    <s v="California"/>
    <s v="San Francisco"/>
    <n v="225"/>
  </r>
  <r>
    <x v="193"/>
    <s v="West"/>
    <s v="California"/>
    <s v="San Francisco"/>
    <n v="264"/>
  </r>
  <r>
    <x v="194"/>
    <s v="West"/>
    <s v="California"/>
    <s v="San Francisco"/>
    <n v="289"/>
  </r>
  <r>
    <x v="195"/>
    <s v="West"/>
    <s v="California"/>
    <s v="San Francisco"/>
    <n v="280"/>
  </r>
  <r>
    <x v="196"/>
    <s v="West"/>
    <s v="California"/>
    <s v="San Francisco"/>
    <n v="210"/>
  </r>
  <r>
    <x v="197"/>
    <s v="West"/>
    <s v="California"/>
    <s v="San Francisco"/>
    <n v="223"/>
  </r>
  <r>
    <x v="198"/>
    <s v="West"/>
    <s v="California"/>
    <s v="San Francisco"/>
    <n v="221"/>
  </r>
  <r>
    <x v="199"/>
    <s v="West"/>
    <s v="California"/>
    <s v="San Francisco"/>
    <n v="224"/>
  </r>
  <r>
    <x v="200"/>
    <s v="West"/>
    <s v="California"/>
    <s v="San Francisco"/>
    <n v="263"/>
  </r>
  <r>
    <x v="201"/>
    <s v="West"/>
    <s v="California"/>
    <s v="San Francisco"/>
    <n v="306"/>
  </r>
  <r>
    <x v="202"/>
    <s v="West"/>
    <s v="California"/>
    <s v="San Francisco"/>
    <n v="247"/>
  </r>
  <r>
    <x v="203"/>
    <s v="West"/>
    <s v="California"/>
    <s v="San Francisco"/>
    <n v="210"/>
  </r>
  <r>
    <x v="204"/>
    <s v="West"/>
    <s v="California"/>
    <s v="San Francisco"/>
    <n v="228"/>
  </r>
  <r>
    <x v="205"/>
    <s v="West"/>
    <s v="California"/>
    <s v="San Francisco"/>
    <n v="256"/>
  </r>
  <r>
    <x v="206"/>
    <s v="West"/>
    <s v="California"/>
    <s v="San Francisco"/>
    <n v="322"/>
  </r>
  <r>
    <x v="207"/>
    <s v="West"/>
    <s v="California"/>
    <s v="San Francisco"/>
    <n v="332"/>
  </r>
  <r>
    <x v="208"/>
    <s v="West"/>
    <s v="California"/>
    <s v="San Francisco"/>
    <n v="256"/>
  </r>
  <r>
    <x v="209"/>
    <s v="West"/>
    <s v="California"/>
    <s v="San Francisco"/>
    <n v="271"/>
  </r>
  <r>
    <x v="210"/>
    <s v="West"/>
    <s v="California"/>
    <s v="San Francisco"/>
    <n v="245"/>
  </r>
  <r>
    <x v="211"/>
    <s v="West"/>
    <s v="California"/>
    <s v="San Francisco"/>
    <n v="256"/>
  </r>
  <r>
    <x v="212"/>
    <s v="West"/>
    <s v="California"/>
    <s v="San Francisco"/>
    <n v="224"/>
  </r>
  <r>
    <x v="213"/>
    <s v="West"/>
    <s v="California"/>
    <s v="San Francisco"/>
    <n v="224"/>
  </r>
  <r>
    <x v="214"/>
    <s v="West"/>
    <s v="California"/>
    <s v="San Francisco"/>
    <n v="217"/>
  </r>
  <r>
    <x v="215"/>
    <s v="West"/>
    <s v="California"/>
    <s v="San Francisco"/>
    <n v="182"/>
  </r>
  <r>
    <x v="216"/>
    <s v="West"/>
    <s v="California"/>
    <s v="Los Angeles"/>
    <n v="155"/>
  </r>
  <r>
    <x v="217"/>
    <s v="West"/>
    <s v="California"/>
    <s v="Los Angeles"/>
    <n v="210"/>
  </r>
  <r>
    <x v="218"/>
    <s v="West"/>
    <s v="California"/>
    <s v="Los Angeles"/>
    <n v="240"/>
  </r>
  <r>
    <x v="219"/>
    <s v="West"/>
    <s v="California"/>
    <s v="Los Angeles"/>
    <n v="215"/>
  </r>
  <r>
    <x v="220"/>
    <s v="West"/>
    <s v="California"/>
    <s v="Los Angeles"/>
    <n v="223"/>
  </r>
  <r>
    <x v="221"/>
    <s v="West"/>
    <s v="California"/>
    <s v="Los Angeles"/>
    <n v="179"/>
  </r>
  <r>
    <x v="222"/>
    <s v="West"/>
    <s v="California"/>
    <s v="Los Angeles"/>
    <n v="140"/>
  </r>
  <r>
    <x v="223"/>
    <s v="West"/>
    <s v="California"/>
    <s v="Los Angeles"/>
    <n v="208"/>
  </r>
  <r>
    <x v="224"/>
    <s v="West"/>
    <s v="California"/>
    <s v="Los Angeles"/>
    <n v="264"/>
  </r>
  <r>
    <x v="225"/>
    <s v="West"/>
    <s v="California"/>
    <s v="Los Angeles"/>
    <n v="228"/>
  </r>
  <r>
    <x v="226"/>
    <s v="West"/>
    <s v="California"/>
    <s v="Los Angeles"/>
    <n v="221"/>
  </r>
  <r>
    <x v="227"/>
    <s v="West"/>
    <s v="California"/>
    <s v="Los Angeles"/>
    <n v="176"/>
  </r>
  <r>
    <x v="228"/>
    <s v="West"/>
    <s v="California"/>
    <s v="Los Angeles"/>
    <n v="128"/>
  </r>
  <r>
    <x v="229"/>
    <s v="West"/>
    <s v="California"/>
    <s v="Los Angeles"/>
    <n v="194"/>
  </r>
  <r>
    <x v="230"/>
    <s v="West"/>
    <s v="California"/>
    <s v="Los Angeles"/>
    <n v="248"/>
  </r>
  <r>
    <x v="231"/>
    <s v="West"/>
    <s v="California"/>
    <s v="Los Angeles"/>
    <n v="210"/>
  </r>
  <r>
    <x v="232"/>
    <s v="West"/>
    <s v="California"/>
    <s v="Los Angeles"/>
    <n v="206"/>
  </r>
  <r>
    <x v="233"/>
    <s v="West"/>
    <s v="California"/>
    <s v="Los Angeles"/>
    <n v="173"/>
  </r>
  <r>
    <x v="234"/>
    <s v="West"/>
    <s v="California"/>
    <s v="Los Angeles"/>
    <n v="149"/>
  </r>
  <r>
    <x v="235"/>
    <s v="West"/>
    <s v="California"/>
    <s v="Los Angeles"/>
    <n v="198"/>
  </r>
  <r>
    <x v="236"/>
    <s v="West"/>
    <s v="California"/>
    <s v="Los Angeles"/>
    <n v="240"/>
  </r>
  <r>
    <x v="237"/>
    <s v="West"/>
    <s v="California"/>
    <s v="Los Angeles"/>
    <n v="221"/>
  </r>
  <r>
    <x v="238"/>
    <s v="West"/>
    <s v="California"/>
    <s v="Los Angeles"/>
    <n v="215"/>
  </r>
  <r>
    <x v="239"/>
    <s v="West"/>
    <s v="California"/>
    <s v="Los Angeles"/>
    <n v="193"/>
  </r>
  <r>
    <x v="240"/>
    <s v="West"/>
    <s v="California"/>
    <s v="Los Angeles"/>
    <n v="140"/>
  </r>
  <r>
    <x v="241"/>
    <s v="West"/>
    <s v="California"/>
    <s v="Los Angeles"/>
    <n v="206"/>
  </r>
  <r>
    <x v="242"/>
    <s v="West"/>
    <s v="California"/>
    <s v="Los Angeles"/>
    <n v="297"/>
  </r>
  <r>
    <x v="243"/>
    <s v="West"/>
    <s v="California"/>
    <s v="Los Angeles"/>
    <n v="225"/>
  </r>
  <r>
    <x v="244"/>
    <s v="West"/>
    <s v="California"/>
    <s v="Los Angeles"/>
    <n v="233"/>
  </r>
  <r>
    <x v="245"/>
    <s v="West"/>
    <s v="California"/>
    <s v="Los Angeles"/>
    <n v="194"/>
  </r>
  <r>
    <x v="246"/>
    <s v="West"/>
    <s v="California"/>
    <s v="Los Angeles"/>
    <n v="165"/>
  </r>
  <r>
    <x v="247"/>
    <s v="West"/>
    <s v="California"/>
    <s v="Los Angeles"/>
    <n v="264"/>
  </r>
  <r>
    <x v="248"/>
    <s v="West"/>
    <s v="California"/>
    <s v="Los Angeles"/>
    <n v="285"/>
  </r>
  <r>
    <x v="249"/>
    <s v="West"/>
    <s v="California"/>
    <s v="Los Angeles"/>
    <n v="272"/>
  </r>
  <r>
    <x v="250"/>
    <s v="West"/>
    <s v="California"/>
    <s v="Los Angeles"/>
    <n v="240"/>
  </r>
  <r>
    <x v="251"/>
    <s v="West"/>
    <s v="California"/>
    <s v="Los Angeles"/>
    <n v="228"/>
  </r>
  <r>
    <x v="252"/>
    <s v="West"/>
    <s v="California"/>
    <s v="Los Angeles"/>
    <n v="224"/>
  </r>
  <r>
    <x v="253"/>
    <s v="West"/>
    <s v="California"/>
    <s v="Los Angeles"/>
    <n v="224"/>
  </r>
  <r>
    <x v="254"/>
    <s v="West"/>
    <s v="California"/>
    <s v="Los Angeles"/>
    <n v="306"/>
  </r>
  <r>
    <x v="255"/>
    <s v="West"/>
    <s v="California"/>
    <s v="Los Angeles"/>
    <n v="264"/>
  </r>
  <r>
    <x v="256"/>
    <s v="West"/>
    <s v="California"/>
    <s v="Los Angeles"/>
    <n v="232"/>
  </r>
  <r>
    <x v="257"/>
    <s v="West"/>
    <s v="California"/>
    <s v="Los Angeles"/>
    <n v="223"/>
  </r>
  <r>
    <x v="258"/>
    <s v="West"/>
    <s v="California"/>
    <s v="Los Angeles"/>
    <n v="230"/>
  </r>
  <r>
    <x v="259"/>
    <s v="West"/>
    <s v="California"/>
    <s v="Los Angeles"/>
    <n v="208"/>
  </r>
  <r>
    <x v="260"/>
    <s v="West"/>
    <s v="California"/>
    <s v="Los Angeles"/>
    <n v="289"/>
  </r>
  <r>
    <x v="261"/>
    <s v="West"/>
    <s v="California"/>
    <s v="Los Angeles"/>
    <n v="264"/>
  </r>
  <r>
    <x v="262"/>
    <s v="West"/>
    <s v="California"/>
    <s v="Los Angeles"/>
    <n v="210"/>
  </r>
  <r>
    <x v="263"/>
    <s v="West"/>
    <s v="California"/>
    <s v="Los Angeles"/>
    <n v="195"/>
  </r>
  <r>
    <x v="264"/>
    <s v="West"/>
    <s v="California"/>
    <s v="Los Angeles"/>
    <n v="195"/>
  </r>
  <r>
    <x v="265"/>
    <s v="West"/>
    <s v="California"/>
    <s v="Los Angeles"/>
    <n v="210"/>
  </r>
  <r>
    <x v="266"/>
    <s v="West"/>
    <s v="California"/>
    <s v="Los Angeles"/>
    <n v="256"/>
  </r>
  <r>
    <x v="267"/>
    <s v="West"/>
    <s v="California"/>
    <s v="Los Angeles"/>
    <n v="264"/>
  </r>
  <r>
    <x v="268"/>
    <s v="West"/>
    <s v="California"/>
    <s v="Los Angeles"/>
    <n v="208"/>
  </r>
  <r>
    <x v="269"/>
    <s v="West"/>
    <s v="California"/>
    <s v="Los Angeles"/>
    <n v="213"/>
  </r>
  <r>
    <x v="270"/>
    <s v="West"/>
    <s v="California"/>
    <s v="Los Angeles"/>
    <n v="210"/>
  </r>
  <r>
    <x v="271"/>
    <s v="West"/>
    <s v="California"/>
    <s v="Los Angeles"/>
    <n v="208"/>
  </r>
  <r>
    <x v="272"/>
    <s v="West"/>
    <s v="California"/>
    <s v="Los Angeles"/>
    <n v="272"/>
  </r>
  <r>
    <x v="273"/>
    <s v="West"/>
    <s v="California"/>
    <s v="Los Angeles"/>
    <n v="264"/>
  </r>
  <r>
    <x v="274"/>
    <s v="West"/>
    <s v="California"/>
    <s v="Los Angeles"/>
    <n v="223"/>
  </r>
  <r>
    <x v="275"/>
    <s v="West"/>
    <s v="California"/>
    <s v="Los Angeles"/>
    <n v="221"/>
  </r>
  <r>
    <x v="276"/>
    <s v="West"/>
    <s v="California"/>
    <s v="Los Angeles"/>
    <n v="204"/>
  </r>
  <r>
    <x v="277"/>
    <s v="West"/>
    <s v="California"/>
    <s v="Los Angeles"/>
    <n v="238"/>
  </r>
  <r>
    <x v="278"/>
    <s v="West"/>
    <s v="California"/>
    <s v="Los Angeles"/>
    <n v="315"/>
  </r>
  <r>
    <x v="279"/>
    <s v="West"/>
    <s v="California"/>
    <s v="Los Angeles"/>
    <n v="288"/>
  </r>
  <r>
    <x v="280"/>
    <s v="West"/>
    <s v="California"/>
    <s v="Los Angeles"/>
    <n v="231"/>
  </r>
  <r>
    <x v="281"/>
    <s v="West"/>
    <s v="California"/>
    <s v="Los Angeles"/>
    <n v="224"/>
  </r>
  <r>
    <x v="282"/>
    <s v="West"/>
    <s v="California"/>
    <s v="Los Angeles"/>
    <n v="219"/>
  </r>
  <r>
    <x v="283"/>
    <s v="West"/>
    <s v="California"/>
    <s v="Los Angeles"/>
    <n v="232"/>
  </r>
  <r>
    <x v="284"/>
    <s v="West"/>
    <s v="California"/>
    <s v="Los Angeles"/>
    <n v="147"/>
  </r>
  <r>
    <x v="285"/>
    <s v="West"/>
    <s v="California"/>
    <s v="Los Angeles"/>
    <n v="91"/>
  </r>
  <r>
    <x v="286"/>
    <s v="West"/>
    <s v="California"/>
    <s v="Los Angeles"/>
    <n v="94"/>
  </r>
  <r>
    <x v="287"/>
    <s v="West"/>
    <s v="California"/>
    <s v="Los Angeles"/>
    <n v="41"/>
  </r>
  <r>
    <x v="360"/>
    <s v="South"/>
    <s v="Texas"/>
    <s v="Dallas"/>
    <n v="113"/>
  </r>
  <r>
    <x v="361"/>
    <s v="South"/>
    <s v="Texas"/>
    <s v="Dallas"/>
    <n v="163"/>
  </r>
  <r>
    <x v="362"/>
    <s v="South"/>
    <s v="Texas"/>
    <s v="Dallas"/>
    <n v="230"/>
  </r>
  <r>
    <x v="363"/>
    <s v="South"/>
    <s v="Texas"/>
    <s v="Dallas"/>
    <n v="215"/>
  </r>
  <r>
    <x v="364"/>
    <s v="South"/>
    <s v="Texas"/>
    <s v="Dallas"/>
    <n v="143"/>
  </r>
  <r>
    <x v="365"/>
    <s v="South"/>
    <s v="Texas"/>
    <s v="Dallas"/>
    <n v="136"/>
  </r>
  <r>
    <x v="366"/>
    <s v="South"/>
    <s v="Texas"/>
    <s v="Dallas"/>
    <n v="93"/>
  </r>
  <r>
    <x v="367"/>
    <s v="South"/>
    <s v="Texas"/>
    <s v="Dallas"/>
    <n v="155"/>
  </r>
  <r>
    <x v="368"/>
    <s v="South"/>
    <s v="Texas"/>
    <s v="Dallas"/>
    <n v="203"/>
  </r>
  <r>
    <x v="369"/>
    <s v="South"/>
    <s v="Texas"/>
    <s v="Dallas"/>
    <n v="236"/>
  </r>
  <r>
    <x v="370"/>
    <s v="South"/>
    <s v="Texas"/>
    <s v="Dallas"/>
    <n v="155"/>
  </r>
  <r>
    <x v="371"/>
    <s v="South"/>
    <s v="Texas"/>
    <s v="Dallas"/>
    <n v="140"/>
  </r>
  <r>
    <x v="372"/>
    <s v="South"/>
    <s v="Texas"/>
    <s v="Dallas"/>
    <n v="96"/>
  </r>
  <r>
    <x v="373"/>
    <s v="South"/>
    <s v="Texas"/>
    <s v="Dallas"/>
    <n v="153"/>
  </r>
  <r>
    <x v="374"/>
    <s v="South"/>
    <s v="Texas"/>
    <s v="Dallas"/>
    <n v="231"/>
  </r>
  <r>
    <x v="375"/>
    <s v="South"/>
    <s v="Texas"/>
    <s v="Dallas"/>
    <n v="210"/>
  </r>
  <r>
    <x v="376"/>
    <s v="South"/>
    <s v="Texas"/>
    <s v="Dallas"/>
    <n v="179"/>
  </r>
  <r>
    <x v="377"/>
    <s v="South"/>
    <s v="Texas"/>
    <s v="Dallas"/>
    <n v="149"/>
  </r>
  <r>
    <x v="378"/>
    <s v="South"/>
    <s v="Texas"/>
    <s v="Dallas"/>
    <n v="107"/>
  </r>
  <r>
    <x v="379"/>
    <s v="South"/>
    <s v="Texas"/>
    <s v="Dallas"/>
    <n v="210"/>
  </r>
  <r>
    <x v="380"/>
    <s v="South"/>
    <s v="Texas"/>
    <s v="Dallas"/>
    <n v="233"/>
  </r>
  <r>
    <x v="381"/>
    <s v="South"/>
    <s v="Texas"/>
    <s v="Dallas"/>
    <n v="248"/>
  </r>
  <r>
    <x v="382"/>
    <s v="South"/>
    <s v="Texas"/>
    <s v="Dallas"/>
    <n v="200"/>
  </r>
  <r>
    <x v="383"/>
    <s v="South"/>
    <s v="Texas"/>
    <s v="Dallas"/>
    <n v="182"/>
  </r>
  <r>
    <x v="384"/>
    <s v="South"/>
    <s v="Texas"/>
    <s v="Dallas"/>
    <n v="153"/>
  </r>
  <r>
    <x v="385"/>
    <s v="South"/>
    <s v="Texas"/>
    <s v="Dallas"/>
    <n v="264"/>
  </r>
  <r>
    <x v="386"/>
    <s v="South"/>
    <s v="Texas"/>
    <s v="Dallas"/>
    <n v="256"/>
  </r>
  <r>
    <x v="387"/>
    <s v="South"/>
    <s v="Texas"/>
    <s v="Dallas"/>
    <n v="280"/>
  </r>
  <r>
    <x v="388"/>
    <s v="South"/>
    <s v="Texas"/>
    <s v="Dallas"/>
    <n v="215"/>
  </r>
  <r>
    <x v="389"/>
    <s v="South"/>
    <s v="Texas"/>
    <s v="Dallas"/>
    <n v="192"/>
  </r>
  <r>
    <x v="390"/>
    <s v="South"/>
    <s v="Texas"/>
    <s v="Dallas"/>
    <n v="150"/>
  </r>
  <r>
    <x v="391"/>
    <s v="South"/>
    <s v="Texas"/>
    <s v="Dallas"/>
    <n v="280"/>
  </r>
  <r>
    <x v="392"/>
    <s v="South"/>
    <s v="Texas"/>
    <s v="Dallas"/>
    <n v="256"/>
  </r>
  <r>
    <x v="393"/>
    <s v="South"/>
    <s v="Texas"/>
    <s v="Dallas"/>
    <n v="264"/>
  </r>
  <r>
    <x v="394"/>
    <s v="South"/>
    <s v="Texas"/>
    <s v="Dallas"/>
    <n v="322"/>
  </r>
  <r>
    <x v="395"/>
    <s v="South"/>
    <s v="Texas"/>
    <s v="Dallas"/>
    <n v="201"/>
  </r>
  <r>
    <x v="396"/>
    <s v="South"/>
    <s v="Texas"/>
    <s v="Dallas"/>
    <n v="184"/>
  </r>
  <r>
    <x v="397"/>
    <s v="South"/>
    <s v="Texas"/>
    <s v="Dallas"/>
    <n v="272"/>
  </r>
  <r>
    <x v="398"/>
    <s v="South"/>
    <s v="Texas"/>
    <s v="Dallas"/>
    <n v="248"/>
  </r>
  <r>
    <x v="399"/>
    <s v="South"/>
    <s v="Texas"/>
    <s v="Dallas"/>
    <n v="256"/>
  </r>
  <r>
    <x v="400"/>
    <s v="South"/>
    <s v="Texas"/>
    <s v="Dallas"/>
    <n v="332"/>
  </r>
  <r>
    <x v="401"/>
    <s v="South"/>
    <s v="Texas"/>
    <s v="Dallas"/>
    <n v="158"/>
  </r>
  <r>
    <x v="402"/>
    <s v="South"/>
    <s v="Texas"/>
    <s v="Dallas"/>
    <n v="158"/>
  </r>
  <r>
    <x v="403"/>
    <s v="South"/>
    <s v="Texas"/>
    <s v="Dallas"/>
    <n v="240"/>
  </r>
  <r>
    <x v="404"/>
    <s v="South"/>
    <s v="Texas"/>
    <s v="Dallas"/>
    <n v="232"/>
  </r>
  <r>
    <x v="405"/>
    <s v="South"/>
    <s v="Texas"/>
    <s v="Dallas"/>
    <n v="203"/>
  </r>
  <r>
    <x v="406"/>
    <s v="South"/>
    <s v="Texas"/>
    <s v="Dallas"/>
    <n v="254"/>
  </r>
  <r>
    <x v="407"/>
    <s v="South"/>
    <s v="Texas"/>
    <s v="Dallas"/>
    <n v="135"/>
  </r>
  <r>
    <x v="408"/>
    <s v="South"/>
    <s v="Texas"/>
    <s v="Dallas"/>
    <n v="149"/>
  </r>
  <r>
    <x v="409"/>
    <s v="South"/>
    <s v="Texas"/>
    <s v="Dallas"/>
    <n v="236"/>
  </r>
  <r>
    <x v="410"/>
    <s v="South"/>
    <s v="Texas"/>
    <s v="Dallas"/>
    <n v="213"/>
  </r>
  <r>
    <x v="411"/>
    <s v="South"/>
    <s v="Texas"/>
    <s v="Dallas"/>
    <n v="219"/>
  </r>
  <r>
    <x v="412"/>
    <s v="South"/>
    <s v="Texas"/>
    <s v="Dallas"/>
    <n v="190"/>
  </r>
  <r>
    <x v="413"/>
    <s v="South"/>
    <s v="Texas"/>
    <s v="Dallas"/>
    <n v="145"/>
  </r>
  <r>
    <x v="414"/>
    <s v="South"/>
    <s v="Texas"/>
    <s v="Dallas"/>
    <n v="128"/>
  </r>
  <r>
    <x v="415"/>
    <s v="South"/>
    <s v="Texas"/>
    <s v="Dallas"/>
    <n v="190"/>
  </r>
  <r>
    <x v="416"/>
    <s v="South"/>
    <s v="Texas"/>
    <s v="Dallas"/>
    <n v="225"/>
  </r>
  <r>
    <x v="417"/>
    <s v="South"/>
    <s v="Texas"/>
    <s v="Dallas"/>
    <n v="218"/>
  </r>
  <r>
    <x v="418"/>
    <s v="South"/>
    <s v="Texas"/>
    <s v="Dallas"/>
    <n v="228"/>
  </r>
  <r>
    <x v="419"/>
    <s v="South"/>
    <s v="Texas"/>
    <s v="Dallas"/>
    <n v="160"/>
  </r>
  <r>
    <x v="420"/>
    <s v="South"/>
    <s v="Texas"/>
    <s v="Dallas"/>
    <n v="162"/>
  </r>
  <r>
    <x v="421"/>
    <s v="South"/>
    <s v="Texas"/>
    <s v="Dallas"/>
    <n v="236"/>
  </r>
  <r>
    <x v="422"/>
    <s v="South"/>
    <s v="Texas"/>
    <s v="Dallas"/>
    <n v="281"/>
  </r>
  <r>
    <x v="423"/>
    <s v="South"/>
    <s v="Texas"/>
    <s v="Dallas"/>
    <n v="248"/>
  </r>
  <r>
    <x v="424"/>
    <s v="South"/>
    <s v="Texas"/>
    <s v="Dallas"/>
    <n v="239"/>
  </r>
  <r>
    <x v="425"/>
    <s v="South"/>
    <s v="Texas"/>
    <s v="Dallas"/>
    <n v="190"/>
  </r>
  <r>
    <x v="426"/>
    <s v="South"/>
    <s v="Texas"/>
    <s v="Dallas"/>
    <n v="168"/>
  </r>
  <r>
    <x v="427"/>
    <s v="South"/>
    <s v="Texas"/>
    <s v="Dallas"/>
    <n v="256"/>
  </r>
  <r>
    <x v="428"/>
    <s v="South"/>
    <s v="Texas"/>
    <s v="Dallas"/>
    <n v="128"/>
  </r>
  <r>
    <x v="429"/>
    <s v="South"/>
    <s v="Texas"/>
    <s v="Dallas"/>
    <n v="68"/>
  </r>
  <r>
    <x v="430"/>
    <s v="South"/>
    <s v="Texas"/>
    <s v="Dallas"/>
    <n v="72"/>
  </r>
  <r>
    <x v="431"/>
    <s v="South"/>
    <s v="Texas"/>
    <s v="Dallas"/>
    <n v="23"/>
  </r>
  <r>
    <x v="432"/>
    <s v="Northeast"/>
    <s v="Pennsylvania"/>
    <s v="Philadelphia"/>
    <n v="41"/>
  </r>
  <r>
    <x v="433"/>
    <s v="Northeast"/>
    <s v="Pennsylvania"/>
    <s v="Philadelphia"/>
    <n v="70"/>
  </r>
  <r>
    <x v="434"/>
    <s v="Northeast"/>
    <s v="Pennsylvania"/>
    <s v="Philadelphia"/>
    <n v="166"/>
  </r>
  <r>
    <x v="435"/>
    <s v="Northeast"/>
    <s v="Pennsylvania"/>
    <s v="Philadelphia"/>
    <n v="44"/>
  </r>
  <r>
    <x v="436"/>
    <s v="Northeast"/>
    <s v="Pennsylvania"/>
    <s v="Philadelphia"/>
    <n v="54"/>
  </r>
  <r>
    <x v="437"/>
    <s v="Northeast"/>
    <s v="Pennsylvania"/>
    <s v="Philadelphia"/>
    <n v="17"/>
  </r>
  <r>
    <x v="438"/>
    <s v="Northeast"/>
    <s v="Pennsylvania"/>
    <s v="Philadelphia"/>
    <n v="40"/>
  </r>
  <r>
    <x v="439"/>
    <s v="Northeast"/>
    <s v="Pennsylvania"/>
    <s v="Philadelphia"/>
    <n v="74"/>
  </r>
  <r>
    <x v="440"/>
    <s v="Northeast"/>
    <s v="Pennsylvania"/>
    <s v="Philadelphia"/>
    <n v="156"/>
  </r>
  <r>
    <x v="441"/>
    <s v="Northeast"/>
    <s v="Pennsylvania"/>
    <s v="Philadelphia"/>
    <n v="53"/>
  </r>
  <r>
    <x v="442"/>
    <s v="Northeast"/>
    <s v="Pennsylvania"/>
    <s v="Philadelphia"/>
    <n v="58"/>
  </r>
  <r>
    <x v="443"/>
    <s v="Northeast"/>
    <s v="Pennsylvania"/>
    <s v="Philadelphia"/>
    <n v="8"/>
  </r>
  <r>
    <x v="444"/>
    <s v="Northeast"/>
    <s v="Pennsylvania"/>
    <s v="Philadelphia"/>
    <n v="24"/>
  </r>
  <r>
    <x v="445"/>
    <s v="Northeast"/>
    <s v="Pennsylvania"/>
    <s v="Philadelphia"/>
    <n v="61"/>
  </r>
  <r>
    <x v="446"/>
    <s v="Northeast"/>
    <s v="Pennsylvania"/>
    <s v="Philadelphia"/>
    <n v="140"/>
  </r>
  <r>
    <x v="447"/>
    <s v="Northeast"/>
    <s v="Pennsylvania"/>
    <s v="Philadelphia"/>
    <n v="51"/>
  </r>
  <r>
    <x v="448"/>
    <s v="Northeast"/>
    <s v="Pennsylvania"/>
    <s v="Philadelphia"/>
    <n v="51"/>
  </r>
  <r>
    <x v="449"/>
    <s v="Northeast"/>
    <s v="Pennsylvania"/>
    <s v="Philadelphia"/>
    <n v="24"/>
  </r>
  <r>
    <x v="450"/>
    <s v="Northeast"/>
    <s v="Pennsylvania"/>
    <s v="Philadelphia"/>
    <n v="26"/>
  </r>
  <r>
    <x v="451"/>
    <s v="Northeast"/>
    <s v="Pennsylvania"/>
    <s v="Philadelphia"/>
    <n v="64"/>
  </r>
  <r>
    <x v="452"/>
    <s v="Northeast"/>
    <s v="Pennsylvania"/>
    <s v="Philadelphia"/>
    <n v="150"/>
  </r>
  <r>
    <x v="453"/>
    <s v="Northeast"/>
    <s v="Pennsylvania"/>
    <s v="Philadelphia"/>
    <n v="54"/>
  </r>
  <r>
    <x v="454"/>
    <s v="Northeast"/>
    <s v="Pennsylvania"/>
    <s v="Philadelphia"/>
    <n v="53"/>
  </r>
  <r>
    <x v="455"/>
    <s v="Northeast"/>
    <s v="Pennsylvania"/>
    <s v="Philadelphia"/>
    <n v="34"/>
  </r>
  <r>
    <x v="456"/>
    <s v="Northeast"/>
    <s v="Pennsylvania"/>
    <s v="Philadelphia"/>
    <n v="39"/>
  </r>
  <r>
    <x v="457"/>
    <s v="Northeast"/>
    <s v="Pennsylvania"/>
    <s v="Philadelphia"/>
    <n v="78"/>
  </r>
  <r>
    <x v="458"/>
    <s v="Northeast"/>
    <s v="Pennsylvania"/>
    <s v="Philadelphia"/>
    <n v="170"/>
  </r>
  <r>
    <x v="459"/>
    <s v="Northeast"/>
    <s v="Pennsylvania"/>
    <s v="Philadelphia"/>
    <n v="85"/>
  </r>
  <r>
    <x v="460"/>
    <s v="Northeast"/>
    <s v="Pennsylvania"/>
    <s v="Philadelphia"/>
    <n v="54"/>
  </r>
  <r>
    <x v="461"/>
    <s v="Northeast"/>
    <s v="Pennsylvania"/>
    <s v="Philadelphia"/>
    <n v="53"/>
  </r>
  <r>
    <x v="462"/>
    <s v="Northeast"/>
    <s v="Pennsylvania"/>
    <s v="Philadelphia"/>
    <n v="48"/>
  </r>
  <r>
    <x v="463"/>
    <s v="Northeast"/>
    <s v="Pennsylvania"/>
    <s v="Philadelphia"/>
    <n v="105"/>
  </r>
  <r>
    <x v="464"/>
    <s v="Northeast"/>
    <s v="Pennsylvania"/>
    <s v="Philadelphia"/>
    <n v="175"/>
  </r>
  <r>
    <x v="465"/>
    <s v="Northeast"/>
    <s v="Pennsylvania"/>
    <s v="Philadelphia"/>
    <n v="99"/>
  </r>
  <r>
    <x v="466"/>
    <s v="Northeast"/>
    <s v="Pennsylvania"/>
    <s v="Philadelphia"/>
    <n v="72"/>
  </r>
  <r>
    <x v="467"/>
    <s v="Northeast"/>
    <s v="Pennsylvania"/>
    <s v="Philadelphia"/>
    <n v="56"/>
  </r>
  <r>
    <x v="468"/>
    <s v="Northeast"/>
    <s v="Pennsylvania"/>
    <s v="Philadelphia"/>
    <n v="64"/>
  </r>
  <r>
    <x v="469"/>
    <s v="Northeast"/>
    <s v="Pennsylvania"/>
    <s v="Philadelphia"/>
    <n v="116"/>
  </r>
  <r>
    <x v="470"/>
    <s v="Northeast"/>
    <s v="Pennsylvania"/>
    <s v="Philadelphia"/>
    <n v="179"/>
  </r>
  <r>
    <x v="471"/>
    <s v="Northeast"/>
    <s v="Pennsylvania"/>
    <s v="Philadelphia"/>
    <n v="102"/>
  </r>
  <r>
    <x v="472"/>
    <s v="Northeast"/>
    <s v="Pennsylvania"/>
    <s v="Philadelphia"/>
    <n v="79"/>
  </r>
  <r>
    <x v="473"/>
    <s v="Northeast"/>
    <s v="Pennsylvania"/>
    <s v="Philadelphia"/>
    <n v="62"/>
  </r>
  <r>
    <x v="474"/>
    <s v="Northeast"/>
    <s v="Pennsylvania"/>
    <s v="Philadelphia"/>
    <n v="54"/>
  </r>
  <r>
    <x v="475"/>
    <s v="Northeast"/>
    <s v="Pennsylvania"/>
    <s v="Philadelphia"/>
    <n v="123"/>
  </r>
  <r>
    <x v="476"/>
    <s v="Northeast"/>
    <s v="Pennsylvania"/>
    <s v="Philadelphia"/>
    <n v="162"/>
  </r>
  <r>
    <x v="477"/>
    <s v="Northeast"/>
    <s v="Pennsylvania"/>
    <s v="Philadelphia"/>
    <n v="91"/>
  </r>
  <r>
    <x v="478"/>
    <s v="Northeast"/>
    <s v="Pennsylvania"/>
    <s v="Philadelphia"/>
    <n v="60"/>
  </r>
  <r>
    <x v="479"/>
    <s v="Northeast"/>
    <s v="Pennsylvania"/>
    <s v="Philadelphia"/>
    <n v="53"/>
  </r>
  <r>
    <x v="480"/>
    <s v="Northeast"/>
    <s v="Pennsylvania"/>
    <s v="Philadelphia"/>
    <n v="41"/>
  </r>
  <r>
    <x v="481"/>
    <s v="Northeast"/>
    <s v="Pennsylvania"/>
    <s v="Philadelphia"/>
    <n v="79"/>
  </r>
  <r>
    <x v="482"/>
    <s v="Northeast"/>
    <s v="Pennsylvania"/>
    <s v="Philadelphia"/>
    <n v="124"/>
  </r>
  <r>
    <x v="483"/>
    <s v="Northeast"/>
    <s v="Pennsylvania"/>
    <s v="Philadelphia"/>
    <n v="68"/>
  </r>
  <r>
    <x v="484"/>
    <s v="Northeast"/>
    <s v="Pennsylvania"/>
    <s v="Philadelphia"/>
    <n v="38"/>
  </r>
  <r>
    <x v="485"/>
    <s v="Northeast"/>
    <s v="Pennsylvania"/>
    <s v="Philadelphia"/>
    <n v="34"/>
  </r>
  <r>
    <x v="486"/>
    <s v="Northeast"/>
    <s v="Pennsylvania"/>
    <s v="Philadelphia"/>
    <n v="30"/>
  </r>
  <r>
    <x v="487"/>
    <s v="Northeast"/>
    <s v="Pennsylvania"/>
    <s v="Philadelphia"/>
    <n v="74"/>
  </r>
  <r>
    <x v="488"/>
    <s v="Northeast"/>
    <s v="Pennsylvania"/>
    <s v="Philadelphia"/>
    <n v="124"/>
  </r>
  <r>
    <x v="489"/>
    <s v="Northeast"/>
    <s v="Pennsylvania"/>
    <s v="Philadelphia"/>
    <n v="68"/>
  </r>
  <r>
    <x v="490"/>
    <s v="Northeast"/>
    <s v="Pennsylvania"/>
    <s v="Philadelphia"/>
    <n v="66"/>
  </r>
  <r>
    <x v="491"/>
    <s v="Northeast"/>
    <s v="Pennsylvania"/>
    <s v="Philadelphia"/>
    <n v="60"/>
  </r>
  <r>
    <x v="492"/>
    <s v="Northeast"/>
    <s v="Pennsylvania"/>
    <s v="Philadelphia"/>
    <n v="48"/>
  </r>
  <r>
    <x v="493"/>
    <s v="Northeast"/>
    <s v="Pennsylvania"/>
    <s v="Philadelphia"/>
    <n v="75"/>
  </r>
  <r>
    <x v="494"/>
    <s v="Northeast"/>
    <s v="Pennsylvania"/>
    <s v="Philadelphia"/>
    <n v="143"/>
  </r>
  <r>
    <x v="495"/>
    <s v="Northeast"/>
    <s v="Pennsylvania"/>
    <s v="Philadelphia"/>
    <n v="85"/>
  </r>
  <r>
    <x v="496"/>
    <s v="Northeast"/>
    <s v="Pennsylvania"/>
    <s v="Philadelphia"/>
    <n v="79"/>
  </r>
  <r>
    <x v="497"/>
    <s v="Northeast"/>
    <s v="Pennsylvania"/>
    <s v="Philadelphia"/>
    <n v="53"/>
  </r>
  <r>
    <x v="498"/>
    <s v="Northeast"/>
    <s v="Pennsylvania"/>
    <s v="Philadelphia"/>
    <n v="56"/>
  </r>
  <r>
    <x v="0"/>
    <s v="Northeast"/>
    <s v="Pennsylvania"/>
    <s v="Philadelphia"/>
    <n v="83"/>
  </r>
  <r>
    <x v="1"/>
    <s v="Northeast"/>
    <s v="Pennsylvania"/>
    <s v="Philadelphia"/>
    <n v="158"/>
  </r>
  <r>
    <x v="2"/>
    <s v="Northeast"/>
    <s v="Pennsylvania"/>
    <s v="Philadelphia"/>
    <n v="135"/>
  </r>
  <r>
    <x v="3"/>
    <s v="Northeast"/>
    <s v="Pennsylvania"/>
    <s v="Philadelphia"/>
    <n v="140"/>
  </r>
  <r>
    <x v="4"/>
    <s v="Northeast"/>
    <s v="Pennsylvania"/>
    <s v="Philadelphia"/>
    <n v="90"/>
  </r>
  <r>
    <x v="5"/>
    <s v="West"/>
    <s v="Nevada"/>
    <s v="Las Vegas"/>
    <n v="80"/>
  </r>
  <r>
    <x v="6"/>
    <s v="West"/>
    <s v="Nevada"/>
    <s v="Las Vegas"/>
    <n v="166"/>
  </r>
  <r>
    <x v="7"/>
    <s v="West"/>
    <s v="Nevada"/>
    <s v="Las Vegas"/>
    <n v="173"/>
  </r>
  <r>
    <x v="499"/>
    <s v="West"/>
    <s v="Nevada"/>
    <s v="Las Vegas"/>
    <n v="145"/>
  </r>
  <r>
    <x v="500"/>
    <s v="West"/>
    <s v="Nevada"/>
    <s v="Las Vegas"/>
    <n v="140"/>
  </r>
  <r>
    <x v="501"/>
    <s v="West"/>
    <s v="Nevada"/>
    <s v="Las Vegas"/>
    <n v="85"/>
  </r>
  <r>
    <x v="502"/>
    <s v="West"/>
    <s v="Nevada"/>
    <s v="Las Vegas"/>
    <n v="70"/>
  </r>
  <r>
    <x v="503"/>
    <s v="West"/>
    <s v="Nevada"/>
    <s v="Las Vegas"/>
    <n v="140"/>
  </r>
  <r>
    <x v="504"/>
    <s v="West"/>
    <s v="Nevada"/>
    <s v="Las Vegas"/>
    <n v="182"/>
  </r>
  <r>
    <x v="505"/>
    <s v="West"/>
    <s v="Nevada"/>
    <s v="Las Vegas"/>
    <n v="124"/>
  </r>
  <r>
    <x v="506"/>
    <s v="West"/>
    <s v="Nevada"/>
    <s v="Las Vegas"/>
    <n v="128"/>
  </r>
  <r>
    <x v="507"/>
    <s v="West"/>
    <s v="Nevada"/>
    <s v="Las Vegas"/>
    <n v="93"/>
  </r>
  <r>
    <x v="508"/>
    <s v="West"/>
    <s v="Nevada"/>
    <s v="Las Vegas"/>
    <n v="60"/>
  </r>
  <r>
    <x v="509"/>
    <s v="West"/>
    <s v="Nevada"/>
    <s v="Las Vegas"/>
    <n v="124"/>
  </r>
  <r>
    <x v="510"/>
    <s v="West"/>
    <s v="Nevada"/>
    <s v="Las Vegas"/>
    <n v="171"/>
  </r>
  <r>
    <x v="8"/>
    <s v="West"/>
    <s v="Nevada"/>
    <s v="Las Vegas"/>
    <n v="116"/>
  </r>
  <r>
    <x v="9"/>
    <s v="West"/>
    <s v="Nevada"/>
    <s v="Las Vegas"/>
    <n v="120"/>
  </r>
  <r>
    <x v="10"/>
    <s v="West"/>
    <s v="Nevada"/>
    <s v="Las Vegas"/>
    <n v="90"/>
  </r>
  <r>
    <x v="11"/>
    <s v="West"/>
    <s v="Nevada"/>
    <s v="Las Vegas"/>
    <n v="62"/>
  </r>
  <r>
    <x v="12"/>
    <s v="West"/>
    <s v="Nevada"/>
    <s v="Las Vegas"/>
    <n v="123"/>
  </r>
  <r>
    <x v="13"/>
    <s v="West"/>
    <s v="Nevada"/>
    <s v="Las Vegas"/>
    <n v="171"/>
  </r>
  <r>
    <x v="14"/>
    <s v="West"/>
    <s v="Nevada"/>
    <s v="Las Vegas"/>
    <n v="120"/>
  </r>
  <r>
    <x v="15"/>
    <s v="West"/>
    <s v="Nevada"/>
    <s v="Las Vegas"/>
    <n v="132"/>
  </r>
  <r>
    <x v="16"/>
    <s v="West"/>
    <s v="Nevada"/>
    <s v="Las Vegas"/>
    <n v="105"/>
  </r>
  <r>
    <x v="17"/>
    <s v="West"/>
    <s v="Nevada"/>
    <s v="Las Vegas"/>
    <n v="66"/>
  </r>
  <r>
    <x v="18"/>
    <s v="West"/>
    <s v="Nevada"/>
    <s v="Las Vegas"/>
    <n v="140"/>
  </r>
  <r>
    <x v="19"/>
    <s v="West"/>
    <s v="Nevada"/>
    <s v="Las Vegas"/>
    <n v="245"/>
  </r>
  <r>
    <x v="20"/>
    <s v="West"/>
    <s v="Nevada"/>
    <s v="Las Vegas"/>
    <n v="182"/>
  </r>
  <r>
    <x v="21"/>
    <s v="West"/>
    <s v="Nevada"/>
    <s v="Las Vegas"/>
    <n v="176"/>
  </r>
  <r>
    <x v="22"/>
    <s v="West"/>
    <s v="Nevada"/>
    <s v="Las Vegas"/>
    <n v="145"/>
  </r>
  <r>
    <x v="23"/>
    <s v="West"/>
    <s v="Nevada"/>
    <s v="Las Vegas"/>
    <n v="105"/>
  </r>
  <r>
    <x v="24"/>
    <s v="West"/>
    <s v="Nevada"/>
    <s v="Las Vegas"/>
    <n v="192"/>
  </r>
  <r>
    <x v="25"/>
    <s v="West"/>
    <s v="Nevada"/>
    <s v="Las Vegas"/>
    <n v="233"/>
  </r>
  <r>
    <x v="26"/>
    <s v="West"/>
    <s v="Nevada"/>
    <s v="Las Vegas"/>
    <n v="204"/>
  </r>
  <r>
    <x v="27"/>
    <s v="West"/>
    <s v="Nevada"/>
    <s v="Las Vegas"/>
    <n v="171"/>
  </r>
  <r>
    <x v="28"/>
    <s v="West"/>
    <s v="Nevada"/>
    <s v="Las Vegas"/>
    <n v="140"/>
  </r>
  <r>
    <x v="511"/>
    <s v="West"/>
    <s v="Nevada"/>
    <s v="Las Vegas"/>
    <n v="150"/>
  </r>
  <r>
    <x v="512"/>
    <s v="West"/>
    <s v="Nevada"/>
    <s v="Las Vegas"/>
    <n v="170"/>
  </r>
  <r>
    <x v="513"/>
    <s v="West"/>
    <s v="Nevada"/>
    <s v="Las Vegas"/>
    <n v="238"/>
  </r>
  <r>
    <x v="514"/>
    <s v="West"/>
    <s v="Nevada"/>
    <s v="Las Vegas"/>
    <n v="208"/>
  </r>
  <r>
    <x v="515"/>
    <s v="West"/>
    <s v="Nevada"/>
    <s v="Las Vegas"/>
    <n v="179"/>
  </r>
  <r>
    <x v="516"/>
    <s v="West"/>
    <s v="Nevada"/>
    <s v="Las Vegas"/>
    <n v="152"/>
  </r>
  <r>
    <x v="517"/>
    <s v="West"/>
    <s v="Nevada"/>
    <s v="Las Vegas"/>
    <n v="152"/>
  </r>
  <r>
    <x v="518"/>
    <s v="West"/>
    <s v="Nevada"/>
    <s v="Las Vegas"/>
    <n v="128"/>
  </r>
  <r>
    <x v="519"/>
    <s v="West"/>
    <s v="Nevada"/>
    <s v="Las Vegas"/>
    <n v="186"/>
  </r>
  <r>
    <x v="520"/>
    <s v="West"/>
    <s v="Nevada"/>
    <s v="Las Vegas"/>
    <n v="180"/>
  </r>
  <r>
    <x v="521"/>
    <s v="West"/>
    <s v="Nevada"/>
    <s v="Las Vegas"/>
    <n v="144"/>
  </r>
  <r>
    <x v="522"/>
    <s v="West"/>
    <s v="Nevada"/>
    <s v="Las Vegas"/>
    <n v="124"/>
  </r>
  <r>
    <x v="523"/>
    <s v="West"/>
    <s v="Nevada"/>
    <s v="Las Vegas"/>
    <n v="128"/>
  </r>
  <r>
    <x v="524"/>
    <s v="West"/>
    <s v="Nevada"/>
    <s v="Las Vegas"/>
    <n v="140"/>
  </r>
  <r>
    <x v="525"/>
    <s v="West"/>
    <s v="Nevada"/>
    <s v="Las Vegas"/>
    <n v="171"/>
  </r>
  <r>
    <x v="526"/>
    <s v="West"/>
    <s v="Nevada"/>
    <s v="Las Vegas"/>
    <n v="193"/>
  </r>
  <r>
    <x v="527"/>
    <s v="West"/>
    <s v="Nevada"/>
    <s v="Las Vegas"/>
    <n v="113"/>
  </r>
  <r>
    <x v="528"/>
    <s v="West"/>
    <s v="Nevada"/>
    <s v="Las Vegas"/>
    <n v="119"/>
  </r>
  <r>
    <x v="529"/>
    <s v="West"/>
    <s v="Nevada"/>
    <s v="Las Vegas"/>
    <n v="107"/>
  </r>
  <r>
    <x v="530"/>
    <s v="West"/>
    <s v="Nevada"/>
    <s v="Las Vegas"/>
    <n v="120"/>
  </r>
  <r>
    <x v="29"/>
    <s v="West"/>
    <s v="Nevada"/>
    <s v="Las Vegas"/>
    <n v="196"/>
  </r>
  <r>
    <x v="30"/>
    <s v="West"/>
    <s v="Nevada"/>
    <s v="Las Vegas"/>
    <n v="201"/>
  </r>
  <r>
    <x v="31"/>
    <s v="West"/>
    <s v="Nevada"/>
    <s v="Las Vegas"/>
    <n v="140"/>
  </r>
  <r>
    <x v="32"/>
    <s v="West"/>
    <s v="Nevada"/>
    <s v="Las Vegas"/>
    <n v="132"/>
  </r>
  <r>
    <x v="33"/>
    <s v="West"/>
    <s v="Nevada"/>
    <s v="Las Vegas"/>
    <n v="119"/>
  </r>
  <r>
    <x v="34"/>
    <s v="West"/>
    <s v="Nevada"/>
    <s v="Las Vegas"/>
    <n v="162"/>
  </r>
  <r>
    <x v="35"/>
    <s v="West"/>
    <s v="Nevada"/>
    <s v="Las Vegas"/>
    <n v="216"/>
  </r>
  <r>
    <x v="36"/>
    <s v="West"/>
    <s v="Nevada"/>
    <s v="Las Vegas"/>
    <n v="209"/>
  </r>
  <r>
    <x v="37"/>
    <s v="West"/>
    <s v="Nevada"/>
    <s v="Las Vegas"/>
    <n v="166"/>
  </r>
  <r>
    <x v="38"/>
    <s v="West"/>
    <s v="Nevada"/>
    <s v="Las Vegas"/>
    <n v="166"/>
  </r>
  <r>
    <x v="39"/>
    <s v="West"/>
    <s v="Nevada"/>
    <s v="Las Vegas"/>
    <n v="136"/>
  </r>
  <r>
    <x v="40"/>
    <s v="West"/>
    <s v="Nevada"/>
    <s v="Las Vegas"/>
    <n v="170"/>
  </r>
  <r>
    <x v="41"/>
    <s v="West"/>
    <s v="Nevada"/>
    <s v="Las Vegas"/>
    <n v="149"/>
  </r>
  <r>
    <x v="42"/>
    <s v="West"/>
    <s v="Nevada"/>
    <s v="Las Vegas"/>
    <n v="145"/>
  </r>
  <r>
    <x v="43"/>
    <s v="West"/>
    <s v="Nevada"/>
    <s v="Las Vegas"/>
    <n v="128"/>
  </r>
  <r>
    <x v="44"/>
    <s v="West"/>
    <s v="Nevada"/>
    <s v="Las Vegas"/>
    <n v="96"/>
  </r>
  <r>
    <x v="219"/>
    <s v="South"/>
    <s v="Tennessee"/>
    <s v="Knoxville"/>
    <n v="123"/>
  </r>
  <r>
    <x v="220"/>
    <s v="South"/>
    <s v="Tennessee"/>
    <s v="Knoxville"/>
    <n v="170"/>
  </r>
  <r>
    <x v="221"/>
    <s v="South"/>
    <s v="Tennessee"/>
    <s v="Knoxville"/>
    <n v="202"/>
  </r>
  <r>
    <x v="222"/>
    <s v="South"/>
    <s v="Tennessee"/>
    <s v="Knoxville"/>
    <n v="219"/>
  </r>
  <r>
    <x v="223"/>
    <s v="South"/>
    <s v="Tennessee"/>
    <s v="Knoxville"/>
    <n v="140"/>
  </r>
  <r>
    <x v="224"/>
    <s v="South"/>
    <s v="Tennessee"/>
    <s v="Knoxville"/>
    <n v="128"/>
  </r>
  <r>
    <x v="225"/>
    <s v="South"/>
    <s v="Tennessee"/>
    <s v="Knoxville"/>
    <n v="94"/>
  </r>
  <r>
    <x v="226"/>
    <s v="South"/>
    <s v="Tennessee"/>
    <s v="Knoxville"/>
    <n v="143"/>
  </r>
  <r>
    <x v="227"/>
    <s v="South"/>
    <s v="Tennessee"/>
    <s v="Knoxville"/>
    <n v="221"/>
  </r>
  <r>
    <x v="228"/>
    <s v="South"/>
    <s v="Tennessee"/>
    <s v="Knoxville"/>
    <n v="195"/>
  </r>
  <r>
    <x v="711"/>
    <s v="South"/>
    <s v="Tennessee"/>
    <s v="Knoxville"/>
    <n v="166"/>
  </r>
  <r>
    <x v="712"/>
    <s v="South"/>
    <s v="Tennessee"/>
    <s v="Knoxville"/>
    <n v="124"/>
  </r>
  <r>
    <x v="713"/>
    <s v="South"/>
    <s v="Tennessee"/>
    <s v="Knoxville"/>
    <n v="88"/>
  </r>
  <r>
    <x v="714"/>
    <s v="South"/>
    <s v="Tennessee"/>
    <s v="Knoxville"/>
    <n v="145"/>
  </r>
  <r>
    <x v="715"/>
    <s v="South"/>
    <s v="Tennessee"/>
    <s v="Knoxville"/>
    <n v="203"/>
  </r>
  <r>
    <x v="716"/>
    <s v="South"/>
    <s v="Tennessee"/>
    <s v="Knoxville"/>
    <n v="203"/>
  </r>
  <r>
    <x v="717"/>
    <s v="South"/>
    <s v="Tennessee"/>
    <s v="Knoxville"/>
    <n v="170"/>
  </r>
  <r>
    <x v="718"/>
    <s v="South"/>
    <s v="Tennessee"/>
    <s v="Knoxville"/>
    <n v="128"/>
  </r>
  <r>
    <x v="719"/>
    <s v="South"/>
    <s v="Tennessee"/>
    <s v="Knoxville"/>
    <n v="105"/>
  </r>
  <r>
    <x v="720"/>
    <s v="South"/>
    <s v="Tennessee"/>
    <s v="Knoxville"/>
    <n v="196"/>
  </r>
  <r>
    <x v="721"/>
    <s v="South"/>
    <s v="Tennessee"/>
    <s v="Knoxville"/>
    <n v="247"/>
  </r>
  <r>
    <x v="722"/>
    <s v="South"/>
    <s v="Tennessee"/>
    <s v="Knoxville"/>
    <n v="240"/>
  </r>
  <r>
    <x v="723"/>
    <s v="South"/>
    <s v="Tennessee"/>
    <s v="Knoxville"/>
    <n v="204"/>
  </r>
  <r>
    <x v="229"/>
    <s v="South"/>
    <s v="Tennessee"/>
    <s v="Knoxville"/>
    <n v="179"/>
  </r>
  <r>
    <x v="230"/>
    <s v="South"/>
    <s v="Tennessee"/>
    <s v="Knoxville"/>
    <n v="132"/>
  </r>
  <r>
    <x v="231"/>
    <s v="South"/>
    <s v="Tennessee"/>
    <s v="Knoxville"/>
    <n v="271"/>
  </r>
  <r>
    <x v="232"/>
    <s v="South"/>
    <s v="Tennessee"/>
    <s v="Knoxville"/>
    <n v="256"/>
  </r>
  <r>
    <x v="233"/>
    <s v="South"/>
    <s v="Tennessee"/>
    <s v="Knoxville"/>
    <n v="240"/>
  </r>
  <r>
    <x v="234"/>
    <s v="South"/>
    <s v="Tennessee"/>
    <s v="Knoxville"/>
    <n v="202"/>
  </r>
  <r>
    <x v="235"/>
    <s v="South"/>
    <s v="Tennessee"/>
    <s v="Knoxville"/>
    <n v="198"/>
  </r>
  <r>
    <x v="236"/>
    <s v="South"/>
    <s v="Tennessee"/>
    <s v="Knoxville"/>
    <n v="150"/>
  </r>
  <r>
    <x v="237"/>
    <s v="South"/>
    <s v="Tennessee"/>
    <s v="Knoxville"/>
    <n v="306"/>
  </r>
  <r>
    <x v="238"/>
    <s v="South"/>
    <s v="Tennessee"/>
    <s v="Knoxville"/>
    <n v="272"/>
  </r>
  <r>
    <x v="239"/>
    <s v="South"/>
    <s v="Tennessee"/>
    <s v="Knoxville"/>
    <n v="264"/>
  </r>
  <r>
    <x v="240"/>
    <s v="South"/>
    <s v="Tennessee"/>
    <s v="Knoxville"/>
    <n v="322"/>
  </r>
  <r>
    <x v="241"/>
    <s v="South"/>
    <s v="Tennessee"/>
    <s v="Knoxville"/>
    <n v="196"/>
  </r>
  <r>
    <x v="242"/>
    <s v="South"/>
    <s v="Tennessee"/>
    <s v="Knoxville"/>
    <n v="182"/>
  </r>
  <r>
    <x v="243"/>
    <s v="South"/>
    <s v="Tennessee"/>
    <s v="Knoxville"/>
    <n v="272"/>
  </r>
  <r>
    <x v="244"/>
    <s v="South"/>
    <s v="Tennessee"/>
    <s v="Knoxville"/>
    <n v="233"/>
  </r>
  <r>
    <x v="245"/>
    <s v="South"/>
    <s v="Tennessee"/>
    <s v="Knoxville"/>
    <n v="271"/>
  </r>
  <r>
    <x v="246"/>
    <s v="South"/>
    <s v="Tennessee"/>
    <s v="Knoxville"/>
    <n v="314"/>
  </r>
  <r>
    <x v="247"/>
    <s v="South"/>
    <s v="Tennessee"/>
    <s v="Knoxville"/>
    <n v="162"/>
  </r>
  <r>
    <x v="248"/>
    <s v="South"/>
    <s v="Tennessee"/>
    <s v="Knoxville"/>
    <n v="143"/>
  </r>
  <r>
    <x v="249"/>
    <s v="South"/>
    <s v="Tennessee"/>
    <s v="Knoxville"/>
    <n v="232"/>
  </r>
  <r>
    <x v="250"/>
    <s v="South"/>
    <s v="Tennessee"/>
    <s v="Knoxville"/>
    <n v="209"/>
  </r>
  <r>
    <x v="251"/>
    <s v="South"/>
    <s v="Tennessee"/>
    <s v="Knoxville"/>
    <n v="213"/>
  </r>
  <r>
    <x v="252"/>
    <s v="South"/>
    <s v="Tennessee"/>
    <s v="Knoxville"/>
    <n v="203"/>
  </r>
  <r>
    <x v="253"/>
    <s v="South"/>
    <s v="Tennessee"/>
    <s v="Knoxville"/>
    <n v="136"/>
  </r>
  <r>
    <x v="254"/>
    <s v="South"/>
    <s v="Tennessee"/>
    <s v="Knoxville"/>
    <n v="120"/>
  </r>
  <r>
    <x v="255"/>
    <s v="South"/>
    <s v="Tennessee"/>
    <s v="Knoxville"/>
    <n v="219"/>
  </r>
  <r>
    <x v="256"/>
    <s v="South"/>
    <s v="Tennessee"/>
    <s v="Knoxville"/>
    <n v="201"/>
  </r>
  <r>
    <x v="257"/>
    <s v="South"/>
    <s v="Tennessee"/>
    <s v="Knoxville"/>
    <n v="178"/>
  </r>
  <r>
    <x v="258"/>
    <s v="South"/>
    <s v="Tennessee"/>
    <s v="Knoxville"/>
    <n v="163"/>
  </r>
  <r>
    <x v="259"/>
    <s v="South"/>
    <s v="Tennessee"/>
    <s v="Knoxville"/>
    <n v="131"/>
  </r>
  <r>
    <x v="260"/>
    <s v="South"/>
    <s v="Tennessee"/>
    <s v="Knoxville"/>
    <n v="109"/>
  </r>
  <r>
    <x v="261"/>
    <s v="South"/>
    <s v="Tennessee"/>
    <s v="Knoxville"/>
    <n v="179"/>
  </r>
  <r>
    <x v="262"/>
    <s v="South"/>
    <s v="Tennessee"/>
    <s v="Knoxville"/>
    <n v="203"/>
  </r>
  <r>
    <x v="263"/>
    <s v="South"/>
    <s v="Tennessee"/>
    <s v="Knoxville"/>
    <n v="223"/>
  </r>
  <r>
    <x v="264"/>
    <s v="South"/>
    <s v="Tennessee"/>
    <s v="Knoxville"/>
    <n v="204"/>
  </r>
  <r>
    <x v="265"/>
    <s v="South"/>
    <s v="Tennessee"/>
    <s v="Knoxville"/>
    <n v="157"/>
  </r>
  <r>
    <x v="266"/>
    <s v="South"/>
    <s v="Tennessee"/>
    <s v="Knoxville"/>
    <n v="140"/>
  </r>
  <r>
    <x v="267"/>
    <s v="South"/>
    <s v="Tennessee"/>
    <s v="Knoxville"/>
    <n v="202"/>
  </r>
  <r>
    <x v="268"/>
    <s v="South"/>
    <s v="Tennessee"/>
    <s v="Knoxville"/>
    <n v="248"/>
  </r>
  <r>
    <x v="269"/>
    <s v="South"/>
    <s v="Tennessee"/>
    <s v="Knoxville"/>
    <n v="264"/>
  </r>
  <r>
    <x v="270"/>
    <s v="South"/>
    <s v="Tennessee"/>
    <s v="Knoxville"/>
    <n v="210"/>
  </r>
  <r>
    <x v="271"/>
    <s v="South"/>
    <s v="Tennessee"/>
    <s v="Knoxville"/>
    <n v="176"/>
  </r>
  <r>
    <x v="272"/>
    <s v="South"/>
    <s v="Tennessee"/>
    <s v="Knoxville"/>
    <n v="160"/>
  </r>
  <r>
    <x v="273"/>
    <s v="South"/>
    <s v="Tennessee"/>
    <s v="Knoxville"/>
    <n v="225"/>
  </r>
  <r>
    <x v="274"/>
    <s v="South"/>
    <s v="Tennessee"/>
    <s v="Knoxville"/>
    <n v="140"/>
  </r>
  <r>
    <x v="275"/>
    <s v="South"/>
    <s v="Tennessee"/>
    <s v="Knoxville"/>
    <n v="70"/>
  </r>
  <r>
    <x v="276"/>
    <s v="South"/>
    <s v="Tennessee"/>
    <s v="Knoxville"/>
    <n v="74"/>
  </r>
  <r>
    <x v="277"/>
    <s v="South"/>
    <s v="Tennessee"/>
    <s v="Knoxville"/>
    <n v="23"/>
  </r>
  <r>
    <x v="350"/>
    <s v="South"/>
    <s v="Alabama"/>
    <s v="Birmingham"/>
    <n v="114"/>
  </r>
  <r>
    <x v="351"/>
    <s v="South"/>
    <s v="Alabama"/>
    <s v="Birmingham"/>
    <n v="152"/>
  </r>
  <r>
    <x v="352"/>
    <s v="South"/>
    <s v="Alabama"/>
    <s v="Birmingham"/>
    <n v="206"/>
  </r>
  <r>
    <x v="353"/>
    <s v="South"/>
    <s v="Alabama"/>
    <s v="Birmingham"/>
    <n v="192"/>
  </r>
  <r>
    <x v="354"/>
    <s v="South"/>
    <s v="Alabama"/>
    <s v="Birmingham"/>
    <n v="136"/>
  </r>
  <r>
    <x v="355"/>
    <s v="South"/>
    <s v="Alabama"/>
    <s v="Birmingham"/>
    <n v="113"/>
  </r>
  <r>
    <x v="356"/>
    <s v="South"/>
    <s v="Alabama"/>
    <s v="Birmingham"/>
    <n v="85"/>
  </r>
  <r>
    <x v="357"/>
    <s v="South"/>
    <s v="Alabama"/>
    <s v="Birmingham"/>
    <n v="144"/>
  </r>
  <r>
    <x v="358"/>
    <s v="South"/>
    <s v="Alabama"/>
    <s v="Birmingham"/>
    <n v="194"/>
  </r>
  <r>
    <x v="359"/>
    <s v="South"/>
    <s v="Alabama"/>
    <s v="Birmingham"/>
    <n v="194"/>
  </r>
  <r>
    <x v="360"/>
    <s v="South"/>
    <s v="Alabama"/>
    <s v="Birmingham"/>
    <n v="144"/>
  </r>
  <r>
    <x v="361"/>
    <s v="South"/>
    <s v="Alabama"/>
    <s v="Birmingham"/>
    <n v="116"/>
  </r>
  <r>
    <x v="362"/>
    <s v="South"/>
    <s v="Alabama"/>
    <s v="Birmingham"/>
    <n v="88"/>
  </r>
  <r>
    <x v="363"/>
    <s v="South"/>
    <s v="Alabama"/>
    <s v="Birmingham"/>
    <n v="120"/>
  </r>
  <r>
    <x v="364"/>
    <s v="South"/>
    <s v="Alabama"/>
    <s v="Birmingham"/>
    <n v="215"/>
  </r>
  <r>
    <x v="365"/>
    <s v="South"/>
    <s v="Alabama"/>
    <s v="Birmingham"/>
    <n v="202"/>
  </r>
  <r>
    <x v="366"/>
    <s v="South"/>
    <s v="Alabama"/>
    <s v="Birmingham"/>
    <n v="152"/>
  </r>
  <r>
    <x v="367"/>
    <s v="South"/>
    <s v="Alabama"/>
    <s v="Birmingham"/>
    <n v="116"/>
  </r>
  <r>
    <x v="368"/>
    <s v="South"/>
    <s v="Alabama"/>
    <s v="Birmingham"/>
    <n v="88"/>
  </r>
  <r>
    <x v="369"/>
    <s v="South"/>
    <s v="Alabama"/>
    <s v="Birmingham"/>
    <n v="165"/>
  </r>
  <r>
    <x v="370"/>
    <s v="South"/>
    <s v="Alabama"/>
    <s v="Birmingham"/>
    <n v="224"/>
  </r>
  <r>
    <x v="371"/>
    <s v="South"/>
    <s v="Alabama"/>
    <s v="Birmingham"/>
    <n v="218"/>
  </r>
  <r>
    <x v="372"/>
    <s v="South"/>
    <s v="Alabama"/>
    <s v="Birmingham"/>
    <n v="190"/>
  </r>
  <r>
    <x v="373"/>
    <s v="South"/>
    <s v="Alabama"/>
    <s v="Birmingham"/>
    <n v="165"/>
  </r>
  <r>
    <x v="374"/>
    <s v="South"/>
    <s v="Alabama"/>
    <s v="Birmingham"/>
    <n v="132"/>
  </r>
  <r>
    <x v="375"/>
    <s v="South"/>
    <s v="Alabama"/>
    <s v="Birmingham"/>
    <n v="263"/>
  </r>
  <r>
    <x v="376"/>
    <s v="South"/>
    <s v="Alabama"/>
    <s v="Birmingham"/>
    <n v="225"/>
  </r>
  <r>
    <x v="377"/>
    <s v="South"/>
    <s v="Alabama"/>
    <s v="Birmingham"/>
    <n v="233"/>
  </r>
  <r>
    <x v="378"/>
    <s v="South"/>
    <s v="Alabama"/>
    <s v="Birmingham"/>
    <n v="228"/>
  </r>
  <r>
    <x v="379"/>
    <s v="South"/>
    <s v="Alabama"/>
    <s v="Birmingham"/>
    <n v="210"/>
  </r>
  <r>
    <x v="380"/>
    <s v="South"/>
    <s v="Alabama"/>
    <s v="Birmingham"/>
    <n v="165"/>
  </r>
  <r>
    <x v="381"/>
    <s v="South"/>
    <s v="Alabama"/>
    <s v="Birmingham"/>
    <n v="280"/>
  </r>
  <r>
    <x v="382"/>
    <s v="South"/>
    <s v="Alabama"/>
    <s v="Birmingham"/>
    <n v="256"/>
  </r>
  <r>
    <x v="383"/>
    <s v="South"/>
    <s v="Alabama"/>
    <s v="Birmingham"/>
    <n v="264"/>
  </r>
  <r>
    <x v="384"/>
    <s v="South"/>
    <s v="Alabama"/>
    <s v="Birmingham"/>
    <n v="322"/>
  </r>
  <r>
    <x v="385"/>
    <s v="South"/>
    <s v="Alabama"/>
    <s v="Birmingham"/>
    <n v="196"/>
  </r>
  <r>
    <x v="386"/>
    <s v="South"/>
    <s v="Alabama"/>
    <s v="Birmingham"/>
    <n v="179"/>
  </r>
  <r>
    <x v="387"/>
    <s v="South"/>
    <s v="Alabama"/>
    <s v="Birmingham"/>
    <n v="280"/>
  </r>
  <r>
    <x v="388"/>
    <s v="South"/>
    <s v="Alabama"/>
    <s v="Birmingham"/>
    <n v="233"/>
  </r>
  <r>
    <x v="389"/>
    <s v="South"/>
    <s v="Alabama"/>
    <s v="Birmingham"/>
    <n v="233"/>
  </r>
  <r>
    <x v="390"/>
    <s v="South"/>
    <s v="Alabama"/>
    <s v="Birmingham"/>
    <n v="278"/>
  </r>
  <r>
    <x v="391"/>
    <s v="South"/>
    <s v="Alabama"/>
    <s v="Birmingham"/>
    <n v="140"/>
  </r>
  <r>
    <x v="392"/>
    <s v="South"/>
    <s v="Alabama"/>
    <s v="Birmingham"/>
    <n v="140"/>
  </r>
  <r>
    <x v="393"/>
    <s v="South"/>
    <s v="Alabama"/>
    <s v="Birmingham"/>
    <n v="203"/>
  </r>
  <r>
    <x v="394"/>
    <s v="South"/>
    <s v="Alabama"/>
    <s v="Birmingham"/>
    <n v="206"/>
  </r>
  <r>
    <x v="395"/>
    <s v="South"/>
    <s v="Alabama"/>
    <s v="Birmingham"/>
    <n v="173"/>
  </r>
  <r>
    <x v="396"/>
    <s v="South"/>
    <s v="Alabama"/>
    <s v="Birmingham"/>
    <n v="213"/>
  </r>
  <r>
    <x v="397"/>
    <s v="South"/>
    <s v="Alabama"/>
    <s v="Birmingham"/>
    <n v="105"/>
  </r>
  <r>
    <x v="398"/>
    <s v="South"/>
    <s v="Alabama"/>
    <s v="Birmingham"/>
    <n v="116"/>
  </r>
  <r>
    <x v="399"/>
    <s v="South"/>
    <s v="Alabama"/>
    <s v="Birmingham"/>
    <n v="190"/>
  </r>
  <r>
    <x v="400"/>
    <s v="South"/>
    <s v="Alabama"/>
    <s v="Birmingham"/>
    <n v="184"/>
  </r>
  <r>
    <x v="401"/>
    <s v="South"/>
    <s v="Alabama"/>
    <s v="Birmingham"/>
    <n v="173"/>
  </r>
  <r>
    <x v="402"/>
    <s v="South"/>
    <s v="Alabama"/>
    <s v="Birmingham"/>
    <n v="166"/>
  </r>
  <r>
    <x v="403"/>
    <s v="South"/>
    <s v="Alabama"/>
    <s v="Birmingham"/>
    <n v="98"/>
  </r>
  <r>
    <x v="404"/>
    <s v="South"/>
    <s v="Alabama"/>
    <s v="Birmingham"/>
    <n v="105"/>
  </r>
  <r>
    <x v="405"/>
    <s v="South"/>
    <s v="Alabama"/>
    <s v="Birmingham"/>
    <n v="147"/>
  </r>
  <r>
    <x v="406"/>
    <s v="South"/>
    <s v="Alabama"/>
    <s v="Birmingham"/>
    <n v="188"/>
  </r>
  <r>
    <x v="407"/>
    <s v="South"/>
    <s v="Alabama"/>
    <s v="Birmingham"/>
    <n v="200"/>
  </r>
  <r>
    <x v="408"/>
    <s v="South"/>
    <s v="Alabama"/>
    <s v="Birmingham"/>
    <n v="196"/>
  </r>
  <r>
    <x v="409"/>
    <s v="South"/>
    <s v="Alabama"/>
    <s v="Birmingham"/>
    <n v="135"/>
  </r>
  <r>
    <x v="410"/>
    <s v="South"/>
    <s v="Alabama"/>
    <s v="Birmingham"/>
    <n v="149"/>
  </r>
  <r>
    <x v="411"/>
    <s v="South"/>
    <s v="Alabama"/>
    <s v="Birmingham"/>
    <n v="188"/>
  </r>
  <r>
    <x v="412"/>
    <s v="South"/>
    <s v="Alabama"/>
    <s v="Birmingham"/>
    <n v="240"/>
  </r>
  <r>
    <x v="413"/>
    <s v="South"/>
    <s v="Alabama"/>
    <s v="Birmingham"/>
    <n v="248"/>
  </r>
  <r>
    <x v="414"/>
    <s v="South"/>
    <s v="Alabama"/>
    <s v="Birmingham"/>
    <n v="217"/>
  </r>
  <r>
    <x v="415"/>
    <s v="South"/>
    <s v="Alabama"/>
    <s v="Birmingham"/>
    <n v="193"/>
  </r>
  <r>
    <x v="416"/>
    <s v="South"/>
    <s v="Alabama"/>
    <s v="Birmingham"/>
    <n v="155"/>
  </r>
  <r>
    <x v="417"/>
    <s v="South"/>
    <s v="Alabama"/>
    <s v="Birmingham"/>
    <n v="225"/>
  </r>
  <r>
    <x v="418"/>
    <s v="South"/>
    <s v="Alabama"/>
    <s v="Birmingham"/>
    <n v="140"/>
  </r>
  <r>
    <x v="419"/>
    <s v="South"/>
    <s v="Alabama"/>
    <s v="Birmingham"/>
    <n v="88"/>
  </r>
  <r>
    <x v="420"/>
    <s v="South"/>
    <s v="Alabama"/>
    <s v="Birmingham"/>
    <n v="83"/>
  </r>
  <r>
    <x v="421"/>
    <s v="South"/>
    <s v="Alabama"/>
    <s v="Birmingham"/>
    <n v="30"/>
  </r>
  <r>
    <x v="212"/>
    <s v="Southeast"/>
    <s v="Florida"/>
    <s v="Orlando"/>
    <n v="94"/>
  </r>
  <r>
    <x v="212"/>
    <s v="Southeast"/>
    <s v="Florida"/>
    <s v="Orlando"/>
    <n v="62"/>
  </r>
  <r>
    <x v="212"/>
    <s v="Southeast"/>
    <s v="Florida"/>
    <s v="Orlando"/>
    <n v="124"/>
  </r>
  <r>
    <x v="221"/>
    <s v="Southeast"/>
    <s v="Florida"/>
    <s v="Orlando"/>
    <n v="171"/>
  </r>
  <r>
    <x v="221"/>
    <s v="Southeast"/>
    <s v="Florida"/>
    <s v="Orlando"/>
    <n v="124"/>
  </r>
  <r>
    <x v="221"/>
    <s v="Southeast"/>
    <s v="Florida"/>
    <s v="Orlando"/>
    <n v="149"/>
  </r>
  <r>
    <x v="221"/>
    <s v="Southeast"/>
    <s v="Florida"/>
    <s v="Orlando"/>
    <n v="114"/>
  </r>
  <r>
    <x v="221"/>
    <s v="Southeast"/>
    <s v="Florida"/>
    <s v="Orlando"/>
    <n v="60"/>
  </r>
  <r>
    <x v="221"/>
    <s v="Southeast"/>
    <s v="Florida"/>
    <s v="Orlando"/>
    <n v="131"/>
  </r>
  <r>
    <x v="240"/>
    <s v="Southeast"/>
    <s v="Florida"/>
    <s v="Orlando"/>
    <n v="171"/>
  </r>
  <r>
    <x v="240"/>
    <s v="Southeast"/>
    <s v="Florida"/>
    <s v="Orlando"/>
    <n v="105"/>
  </r>
  <r>
    <x v="240"/>
    <s v="Southeast"/>
    <s v="Florida"/>
    <s v="Orlando"/>
    <n v="132"/>
  </r>
  <r>
    <x v="240"/>
    <s v="Southeast"/>
    <s v="Florida"/>
    <s v="Orlando"/>
    <n v="90"/>
  </r>
  <r>
    <x v="240"/>
    <s v="Southeast"/>
    <s v="Florida"/>
    <s v="Orlando"/>
    <n v="60"/>
  </r>
  <r>
    <x v="240"/>
    <s v="Southeast"/>
    <s v="Florida"/>
    <s v="Orlando"/>
    <n v="113"/>
  </r>
  <r>
    <x v="271"/>
    <s v="Southeast"/>
    <s v="Florida"/>
    <s v="Orlando"/>
    <n v="201"/>
  </r>
  <r>
    <x v="271"/>
    <s v="Southeast"/>
    <s v="Florida"/>
    <s v="Orlando"/>
    <n v="132"/>
  </r>
  <r>
    <x v="271"/>
    <s v="Southeast"/>
    <s v="Florida"/>
    <s v="Orlando"/>
    <n v="132"/>
  </r>
  <r>
    <x v="271"/>
    <s v="Southeast"/>
    <s v="Florida"/>
    <s v="Orlando"/>
    <n v="107"/>
  </r>
  <r>
    <x v="271"/>
    <s v="Southeast"/>
    <s v="Florida"/>
    <s v="Orlando"/>
    <n v="68"/>
  </r>
  <r>
    <x v="271"/>
    <s v="Southeast"/>
    <s v="Florida"/>
    <s v="Orlando"/>
    <n v="173"/>
  </r>
  <r>
    <x v="301"/>
    <s v="Southeast"/>
    <s v="Florida"/>
    <s v="Orlando"/>
    <n v="272"/>
  </r>
  <r>
    <x v="301"/>
    <s v="Southeast"/>
    <s v="Florida"/>
    <s v="Orlando"/>
    <n v="224"/>
  </r>
  <r>
    <x v="301"/>
    <s v="Southeast"/>
    <s v="Florida"/>
    <s v="Orlando"/>
    <n v="238"/>
  </r>
  <r>
    <x v="301"/>
    <s v="Southeast"/>
    <s v="Florida"/>
    <s v="Orlando"/>
    <n v="196"/>
  </r>
  <r>
    <x v="301"/>
    <s v="Southeast"/>
    <s v="Florida"/>
    <s v="Orlando"/>
    <n v="153"/>
  </r>
  <r>
    <x v="301"/>
    <s v="Southeast"/>
    <s v="Florida"/>
    <s v="Orlando"/>
    <n v="248"/>
  </r>
  <r>
    <x v="330"/>
    <s v="Southeast"/>
    <s v="Florida"/>
    <s v="Orlando"/>
    <n v="297"/>
  </r>
  <r>
    <x v="330"/>
    <s v="Southeast"/>
    <s v="Florida"/>
    <s v="Orlando"/>
    <n v="263"/>
  </r>
  <r>
    <x v="330"/>
    <s v="Southeast"/>
    <s v="Florida"/>
    <s v="Orlando"/>
    <n v="238"/>
  </r>
  <r>
    <x v="330"/>
    <s v="Southeast"/>
    <s v="Florida"/>
    <s v="Orlando"/>
    <n v="186"/>
  </r>
  <r>
    <x v="330"/>
    <s v="Southeast"/>
    <s v="Florida"/>
    <s v="Orlando"/>
    <n v="208"/>
  </r>
  <r>
    <x v="330"/>
    <s v="Southeast"/>
    <s v="Florida"/>
    <s v="Orlando"/>
    <n v="195"/>
  </r>
  <r>
    <x v="362"/>
    <s v="Southeast"/>
    <s v="Florida"/>
    <s v="Orlando"/>
    <n v="255"/>
  </r>
  <r>
    <x v="362"/>
    <s v="Southeast"/>
    <s v="Florida"/>
    <s v="Orlando"/>
    <n v="272"/>
  </r>
  <r>
    <x v="362"/>
    <s v="Southeast"/>
    <s v="Florida"/>
    <s v="Orlando"/>
    <n v="231"/>
  </r>
  <r>
    <x v="362"/>
    <s v="Southeast"/>
    <s v="Florida"/>
    <s v="Orlando"/>
    <n v="147"/>
  </r>
  <r>
    <x v="362"/>
    <s v="Southeast"/>
    <s v="Florida"/>
    <s v="Orlando"/>
    <n v="166"/>
  </r>
  <r>
    <x v="362"/>
    <s v="Southeast"/>
    <s v="Florida"/>
    <s v="Orlando"/>
    <n v="96"/>
  </r>
  <r>
    <x v="394"/>
    <s v="Southeast"/>
    <s v="Florida"/>
    <s v="Orlando"/>
    <n v="155"/>
  </r>
  <r>
    <x v="394"/>
    <s v="Southeast"/>
    <s v="Florida"/>
    <s v="Orlando"/>
    <n v="150"/>
  </r>
  <r>
    <x v="394"/>
    <s v="Southeast"/>
    <s v="Florida"/>
    <s v="Orlando"/>
    <n v="96"/>
  </r>
  <r>
    <x v="394"/>
    <s v="Southeast"/>
    <s v="Florida"/>
    <s v="Orlando"/>
    <n v="78"/>
  </r>
  <r>
    <x v="394"/>
    <s v="Southeast"/>
    <s v="Florida"/>
    <s v="Orlando"/>
    <n v="94"/>
  </r>
  <r>
    <x v="394"/>
    <s v="Southeast"/>
    <s v="Florida"/>
    <s v="Orlando"/>
    <n v="99"/>
  </r>
  <r>
    <x v="423"/>
    <s v="Southeast"/>
    <s v="Florida"/>
    <s v="Orlando"/>
    <n v="140"/>
  </r>
  <r>
    <x v="423"/>
    <s v="Southeast"/>
    <s v="Florida"/>
    <s v="Orlando"/>
    <n v="190"/>
  </r>
  <r>
    <x v="423"/>
    <s v="Southeast"/>
    <s v="Florida"/>
    <s v="Orlando"/>
    <n v="128"/>
  </r>
  <r>
    <x v="423"/>
    <s v="Southeast"/>
    <s v="Florida"/>
    <s v="Orlando"/>
    <n v="120"/>
  </r>
  <r>
    <x v="423"/>
    <s v="Southeast"/>
    <s v="Florida"/>
    <s v="Orlando"/>
    <n v="116"/>
  </r>
  <r>
    <x v="423"/>
    <s v="Southeast"/>
    <s v="Florida"/>
    <s v="Orlando"/>
    <n v="140"/>
  </r>
  <r>
    <x v="454"/>
    <s v="Southeast"/>
    <s v="Florida"/>
    <s v="Orlando"/>
    <n v="188"/>
  </r>
  <r>
    <x v="454"/>
    <s v="Southeast"/>
    <s v="Florida"/>
    <s v="Orlando"/>
    <n v="231"/>
  </r>
  <r>
    <x v="454"/>
    <s v="Southeast"/>
    <s v="Florida"/>
    <s v="Orlando"/>
    <n v="173"/>
  </r>
  <r>
    <x v="454"/>
    <s v="Southeast"/>
    <s v="Florida"/>
    <s v="Orlando"/>
    <n v="170"/>
  </r>
  <r>
    <x v="454"/>
    <s v="Southeast"/>
    <s v="Florida"/>
    <s v="Orlando"/>
    <n v="147"/>
  </r>
  <r>
    <x v="454"/>
    <s v="Southeast"/>
    <s v="Florida"/>
    <s v="Orlando"/>
    <n v="198"/>
  </r>
  <r>
    <x v="483"/>
    <s v="Southeast"/>
    <s v="Florida"/>
    <s v="Orlando"/>
    <n v="280"/>
  </r>
  <r>
    <x v="483"/>
    <s v="Southeast"/>
    <s v="Florida"/>
    <s v="Orlando"/>
    <n v="256"/>
  </r>
  <r>
    <x v="483"/>
    <s v="Southeast"/>
    <s v="Florida"/>
    <s v="Orlando"/>
    <n v="204"/>
  </r>
  <r>
    <x v="483"/>
    <s v="Southeast"/>
    <s v="Florida"/>
    <s v="Orlando"/>
    <n v="204"/>
  </r>
  <r>
    <x v="483"/>
    <s v="Southeast"/>
    <s v="Florida"/>
    <s v="Orlando"/>
    <n v="179"/>
  </r>
  <r>
    <x v="483"/>
    <s v="Southeast"/>
    <s v="Florida"/>
    <s v="Orlando"/>
    <n v="200"/>
  </r>
  <r>
    <x v="176"/>
    <s v="Southeast"/>
    <s v="Florida"/>
    <s v="Orlando"/>
    <n v="272"/>
  </r>
  <r>
    <x v="176"/>
    <s v="Southeast"/>
    <s v="Florida"/>
    <s v="Orlando"/>
    <n v="221"/>
  </r>
  <r>
    <x v="176"/>
    <s v="Southeast"/>
    <s v="Florida"/>
    <s v="Orlando"/>
    <n v="202"/>
  </r>
  <r>
    <x v="176"/>
    <s v="Southeast"/>
    <s v="Florida"/>
    <s v="Orlando"/>
    <n v="170"/>
  </r>
  <r>
    <x v="176"/>
    <s v="Southeast"/>
    <s v="Florida"/>
    <s v="Orlando"/>
    <n v="193"/>
  </r>
  <r>
    <x v="176"/>
    <s v="Southeast"/>
    <s v="Florida"/>
    <s v="Orlando"/>
    <n v="221"/>
  </r>
  <r>
    <x v="205"/>
    <s v="Southeast"/>
    <s v="Florida"/>
    <s v="Orlando"/>
    <n v="288"/>
  </r>
  <r>
    <x v="205"/>
    <s v="Southeast"/>
    <s v="Florida"/>
    <s v="Orlando"/>
    <n v="165"/>
  </r>
  <r>
    <x v="205"/>
    <s v="Southeast"/>
    <s v="Florida"/>
    <s v="Orlando"/>
    <n v="204"/>
  </r>
  <r>
    <x v="698"/>
    <s v="Southeast"/>
    <s v="Virginia"/>
    <s v="Richmond"/>
    <n v="64"/>
  </r>
  <r>
    <x v="698"/>
    <s v="Southeast"/>
    <s v="Virginia"/>
    <s v="Richmond"/>
    <n v="39"/>
  </r>
  <r>
    <x v="698"/>
    <s v="Southeast"/>
    <s v="Virginia"/>
    <s v="Richmond"/>
    <n v="107"/>
  </r>
  <r>
    <x v="228"/>
    <s v="Southeast"/>
    <s v="Virginia"/>
    <s v="Richmond"/>
    <n v="162"/>
  </r>
  <r>
    <x v="228"/>
    <s v="Southeast"/>
    <s v="Virginia"/>
    <s v="Richmond"/>
    <n v="98"/>
  </r>
  <r>
    <x v="228"/>
    <s v="Southeast"/>
    <s v="Virginia"/>
    <s v="Richmond"/>
    <n v="112"/>
  </r>
  <r>
    <x v="228"/>
    <s v="Southeast"/>
    <s v="Virginia"/>
    <s v="Richmond"/>
    <n v="78"/>
  </r>
  <r>
    <x v="228"/>
    <s v="Southeast"/>
    <s v="Virginia"/>
    <s v="Richmond"/>
    <n v="33"/>
  </r>
  <r>
    <x v="228"/>
    <s v="Southeast"/>
    <s v="Virginia"/>
    <s v="Richmond"/>
    <n v="102"/>
  </r>
  <r>
    <x v="247"/>
    <s v="Southeast"/>
    <s v="Virginia"/>
    <s v="Richmond"/>
    <n v="147"/>
  </r>
  <r>
    <x v="247"/>
    <s v="Southeast"/>
    <s v="Virginia"/>
    <s v="Richmond"/>
    <n v="85"/>
  </r>
  <r>
    <x v="247"/>
    <s v="Southeast"/>
    <s v="Virginia"/>
    <s v="Richmond"/>
    <n v="114"/>
  </r>
  <r>
    <x v="247"/>
    <s v="Southeast"/>
    <s v="Virginia"/>
    <s v="Richmond"/>
    <n v="68"/>
  </r>
  <r>
    <x v="247"/>
    <s v="Southeast"/>
    <s v="Virginia"/>
    <s v="Richmond"/>
    <n v="40"/>
  </r>
  <r>
    <x v="247"/>
    <s v="Southeast"/>
    <s v="Virginia"/>
    <s v="Richmond"/>
    <n v="90"/>
  </r>
  <r>
    <x v="278"/>
    <s v="Southeast"/>
    <s v="Virginia"/>
    <s v="Richmond"/>
    <n v="175"/>
  </r>
  <r>
    <x v="278"/>
    <s v="Southeast"/>
    <s v="Virginia"/>
    <s v="Richmond"/>
    <n v="105"/>
  </r>
  <r>
    <x v="278"/>
    <s v="Southeast"/>
    <s v="Virginia"/>
    <s v="Richmond"/>
    <n v="109"/>
  </r>
  <r>
    <x v="278"/>
    <s v="Southeast"/>
    <s v="Virginia"/>
    <s v="Richmond"/>
    <n v="85"/>
  </r>
  <r>
    <x v="278"/>
    <s v="Southeast"/>
    <s v="Virginia"/>
    <s v="Richmond"/>
    <n v="54"/>
  </r>
  <r>
    <x v="278"/>
    <s v="Southeast"/>
    <s v="Virginia"/>
    <s v="Richmond"/>
    <n v="168"/>
  </r>
  <r>
    <x v="308"/>
    <s v="Southeast"/>
    <s v="Virginia"/>
    <s v="Richmond"/>
    <n v="233"/>
  </r>
  <r>
    <x v="308"/>
    <s v="Southeast"/>
    <s v="Virginia"/>
    <s v="Richmond"/>
    <n v="221"/>
  </r>
  <r>
    <x v="308"/>
    <s v="Southeast"/>
    <s v="Virginia"/>
    <s v="Richmond"/>
    <n v="208"/>
  </r>
  <r>
    <x v="308"/>
    <s v="Southeast"/>
    <s v="Virginia"/>
    <s v="Richmond"/>
    <n v="184"/>
  </r>
  <r>
    <x v="308"/>
    <s v="Southeast"/>
    <s v="Virginia"/>
    <s v="Richmond"/>
    <n v="128"/>
  </r>
  <r>
    <x v="308"/>
    <s v="Southeast"/>
    <s v="Virginia"/>
    <s v="Richmond"/>
    <n v="231"/>
  </r>
  <r>
    <x v="337"/>
    <s v="Southeast"/>
    <s v="Virginia"/>
    <s v="Richmond"/>
    <n v="272"/>
  </r>
  <r>
    <x v="337"/>
    <s v="Southeast"/>
    <s v="Virginia"/>
    <s v="Richmond"/>
    <n v="224"/>
  </r>
  <r>
    <x v="337"/>
    <s v="Southeast"/>
    <s v="Virginia"/>
    <s v="Richmond"/>
    <n v="208"/>
  </r>
  <r>
    <x v="337"/>
    <s v="Southeast"/>
    <s v="Virginia"/>
    <s v="Richmond"/>
    <n v="187"/>
  </r>
  <r>
    <x v="337"/>
    <s v="Southeast"/>
    <s v="Virginia"/>
    <s v="Richmond"/>
    <n v="210"/>
  </r>
  <r>
    <x v="337"/>
    <s v="Southeast"/>
    <s v="Virginia"/>
    <s v="Richmond"/>
    <n v="186"/>
  </r>
  <r>
    <x v="369"/>
    <s v="Southeast"/>
    <s v="Virginia"/>
    <s v="Richmond"/>
    <n v="272"/>
  </r>
  <r>
    <x v="369"/>
    <s v="Southeast"/>
    <s v="Virginia"/>
    <s v="Richmond"/>
    <n v="240"/>
  </r>
  <r>
    <x v="369"/>
    <s v="Southeast"/>
    <s v="Virginia"/>
    <s v="Richmond"/>
    <n v="215"/>
  </r>
  <r>
    <x v="369"/>
    <s v="Southeast"/>
    <s v="Virginia"/>
    <s v="Richmond"/>
    <n v="136"/>
  </r>
  <r>
    <x v="369"/>
    <s v="Southeast"/>
    <s v="Virginia"/>
    <s v="Richmond"/>
    <n v="132"/>
  </r>
  <r>
    <x v="369"/>
    <s v="Southeast"/>
    <s v="Virginia"/>
    <s v="Richmond"/>
    <n v="80"/>
  </r>
  <r>
    <x v="401"/>
    <s v="Southeast"/>
    <s v="Virginia"/>
    <s v="Richmond"/>
    <n v="149"/>
  </r>
  <r>
    <x v="401"/>
    <s v="Southeast"/>
    <s v="Virginia"/>
    <s v="Richmond"/>
    <n v="153"/>
  </r>
  <r>
    <x v="401"/>
    <s v="Southeast"/>
    <s v="Virginia"/>
    <s v="Richmond"/>
    <n v="78"/>
  </r>
  <r>
    <x v="401"/>
    <s v="Southeast"/>
    <s v="Virginia"/>
    <s v="Richmond"/>
    <n v="70"/>
  </r>
  <r>
    <x v="401"/>
    <s v="Southeast"/>
    <s v="Virginia"/>
    <s v="Richmond"/>
    <n v="74"/>
  </r>
  <r>
    <x v="401"/>
    <s v="Southeast"/>
    <s v="Virginia"/>
    <s v="Richmond"/>
    <n v="83"/>
  </r>
  <r>
    <x v="430"/>
    <s v="Southeast"/>
    <s v="Virginia"/>
    <s v="Richmond"/>
    <n v="119"/>
  </r>
  <r>
    <x v="430"/>
    <s v="Southeast"/>
    <s v="Virginia"/>
    <s v="Richmond"/>
    <n v="173"/>
  </r>
  <r>
    <x v="430"/>
    <s v="Southeast"/>
    <s v="Virginia"/>
    <s v="Richmond"/>
    <n v="119"/>
  </r>
  <r>
    <x v="430"/>
    <s v="Southeast"/>
    <s v="Virginia"/>
    <s v="Richmond"/>
    <n v="101"/>
  </r>
  <r>
    <x v="430"/>
    <s v="Southeast"/>
    <s v="Virginia"/>
    <s v="Richmond"/>
    <n v="105"/>
  </r>
  <r>
    <x v="430"/>
    <s v="Southeast"/>
    <s v="Virginia"/>
    <s v="Richmond"/>
    <n v="109"/>
  </r>
  <r>
    <x v="461"/>
    <s v="Southeast"/>
    <s v="Virginia"/>
    <s v="Richmond"/>
    <n v="173"/>
  </r>
  <r>
    <x v="461"/>
    <s v="Southeast"/>
    <s v="Virginia"/>
    <s v="Richmond"/>
    <n v="221"/>
  </r>
  <r>
    <x v="461"/>
    <s v="Southeast"/>
    <s v="Virginia"/>
    <s v="Richmond"/>
    <n v="143"/>
  </r>
  <r>
    <x v="461"/>
    <s v="Southeast"/>
    <s v="Virginia"/>
    <s v="Richmond"/>
    <n v="144"/>
  </r>
  <r>
    <x v="461"/>
    <s v="Southeast"/>
    <s v="Virginia"/>
    <s v="Richmond"/>
    <n v="136"/>
  </r>
  <r>
    <x v="461"/>
    <s v="Southeast"/>
    <s v="Virginia"/>
    <s v="Richmond"/>
    <n v="176"/>
  </r>
  <r>
    <x v="490"/>
    <s v="Southeast"/>
    <s v="Virginia"/>
    <s v="Richmond"/>
    <n v="248"/>
  </r>
  <r>
    <x v="490"/>
    <s v="Southeast"/>
    <s v="Virginia"/>
    <s v="Richmond"/>
    <n v="225"/>
  </r>
  <r>
    <x v="490"/>
    <s v="Southeast"/>
    <s v="Virginia"/>
    <s v="Richmond"/>
    <n v="165"/>
  </r>
  <r>
    <x v="490"/>
    <s v="Southeast"/>
    <s v="Virginia"/>
    <s v="Richmond"/>
    <n v="176"/>
  </r>
  <r>
    <x v="490"/>
    <s v="Southeast"/>
    <s v="Virginia"/>
    <s v="Richmond"/>
    <n v="157"/>
  </r>
  <r>
    <x v="490"/>
    <s v="Southeast"/>
    <s v="Virginia"/>
    <s v="Richmond"/>
    <n v="190"/>
  </r>
  <r>
    <x v="183"/>
    <s v="Southeast"/>
    <s v="Virginia"/>
    <s v="Richmond"/>
    <n v="233"/>
  </r>
  <r>
    <x v="183"/>
    <s v="Southeast"/>
    <s v="Virginia"/>
    <s v="Richmond"/>
    <n v="187"/>
  </r>
  <r>
    <x v="183"/>
    <s v="Southeast"/>
    <s v="Virginia"/>
    <s v="Richmond"/>
    <n v="176"/>
  </r>
  <r>
    <x v="183"/>
    <s v="Southeast"/>
    <s v="Virginia"/>
    <s v="Richmond"/>
    <n v="136"/>
  </r>
  <r>
    <x v="183"/>
    <s v="Southeast"/>
    <s v="Virginia"/>
    <s v="Richmond"/>
    <n v="140"/>
  </r>
  <r>
    <x v="183"/>
    <s v="Southeast"/>
    <s v="Virginia"/>
    <s v="Richmond"/>
    <n v="193"/>
  </r>
  <r>
    <x v="212"/>
    <s v="Southeast"/>
    <s v="Virginia"/>
    <s v="Richmond"/>
    <n v="256"/>
  </r>
  <r>
    <x v="212"/>
    <s v="Southeast"/>
    <s v="Virginia"/>
    <s v="Richmond"/>
    <n v="153"/>
  </r>
  <r>
    <x v="212"/>
    <s v="Southeast"/>
    <s v="Virginia"/>
    <s v="Richmond"/>
    <n v="170"/>
  </r>
  <r>
    <x v="206"/>
    <s v="West"/>
    <s v="Utah"/>
    <s v="Salt Lake City"/>
    <n v="93"/>
  </r>
  <r>
    <x v="206"/>
    <s v="West"/>
    <s v="Utah"/>
    <s v="Salt Lake City"/>
    <n v="120"/>
  </r>
  <r>
    <x v="206"/>
    <s v="West"/>
    <s v="Utah"/>
    <s v="Salt Lake City"/>
    <n v="149"/>
  </r>
  <r>
    <x v="215"/>
    <s v="West"/>
    <s v="Utah"/>
    <s v="Salt Lake City"/>
    <n v="228"/>
  </r>
  <r>
    <x v="215"/>
    <s v="West"/>
    <s v="Utah"/>
    <s v="Salt Lake City"/>
    <n v="105"/>
  </r>
  <r>
    <x v="215"/>
    <s v="West"/>
    <s v="Utah"/>
    <s v="Salt Lake City"/>
    <n v="140"/>
  </r>
  <r>
    <x v="215"/>
    <s v="West"/>
    <s v="Utah"/>
    <s v="Salt Lake City"/>
    <n v="75"/>
  </r>
  <r>
    <x v="215"/>
    <s v="West"/>
    <s v="Utah"/>
    <s v="Salt Lake City"/>
    <n v="90"/>
  </r>
  <r>
    <x v="215"/>
    <s v="West"/>
    <s v="Utah"/>
    <s v="Salt Lake City"/>
    <n v="140"/>
  </r>
  <r>
    <x v="234"/>
    <s v="West"/>
    <s v="Utah"/>
    <s v="Salt Lake City"/>
    <n v="194"/>
  </r>
  <r>
    <x v="234"/>
    <s v="West"/>
    <s v="Utah"/>
    <s v="Salt Lake City"/>
    <n v="111"/>
  </r>
  <r>
    <x v="234"/>
    <s v="West"/>
    <s v="Utah"/>
    <s v="Salt Lake City"/>
    <n v="107"/>
  </r>
  <r>
    <x v="234"/>
    <s v="West"/>
    <s v="Utah"/>
    <s v="Salt Lake City"/>
    <n v="75"/>
  </r>
  <r>
    <x v="234"/>
    <s v="West"/>
    <s v="Utah"/>
    <s v="Salt Lake City"/>
    <n v="88"/>
  </r>
  <r>
    <x v="234"/>
    <s v="West"/>
    <s v="Utah"/>
    <s v="Salt Lake City"/>
    <n v="136"/>
  </r>
  <r>
    <x v="265"/>
    <s v="West"/>
    <s v="Utah"/>
    <s v="Salt Lake City"/>
    <n v="228"/>
  </r>
  <r>
    <x v="265"/>
    <s v="West"/>
    <s v="Utah"/>
    <s v="Salt Lake City"/>
    <n v="128"/>
  </r>
  <r>
    <x v="265"/>
    <s v="West"/>
    <s v="Utah"/>
    <s v="Salt Lake City"/>
    <n v="109"/>
  </r>
  <r>
    <x v="265"/>
    <s v="West"/>
    <s v="Utah"/>
    <s v="Salt Lake City"/>
    <n v="94"/>
  </r>
  <r>
    <x v="265"/>
    <s v="West"/>
    <s v="Utah"/>
    <s v="Salt Lake City"/>
    <n v="90"/>
  </r>
  <r>
    <x v="265"/>
    <s v="West"/>
    <s v="Utah"/>
    <s v="Salt Lake City"/>
    <n v="128"/>
  </r>
  <r>
    <x v="295"/>
    <s v="West"/>
    <s v="Utah"/>
    <s v="Salt Lake City"/>
    <n v="208"/>
  </r>
  <r>
    <x v="295"/>
    <s v="West"/>
    <s v="Utah"/>
    <s v="Salt Lake City"/>
    <n v="132"/>
  </r>
  <r>
    <x v="295"/>
    <s v="West"/>
    <s v="Utah"/>
    <s v="Salt Lake City"/>
    <n v="128"/>
  </r>
  <r>
    <x v="295"/>
    <s v="West"/>
    <s v="Utah"/>
    <s v="Salt Lake City"/>
    <n v="132"/>
  </r>
  <r>
    <x v="295"/>
    <s v="West"/>
    <s v="Utah"/>
    <s v="Salt Lake City"/>
    <n v="132"/>
  </r>
  <r>
    <x v="295"/>
    <s v="West"/>
    <s v="Utah"/>
    <s v="Salt Lake City"/>
    <n v="190"/>
  </r>
  <r>
    <x v="324"/>
    <s v="West"/>
    <s v="Utah"/>
    <s v="Salt Lake City"/>
    <n v="248"/>
  </r>
  <r>
    <x v="324"/>
    <s v="West"/>
    <s v="Utah"/>
    <s v="Salt Lake City"/>
    <n v="182"/>
  </r>
  <r>
    <x v="324"/>
    <s v="West"/>
    <s v="Utah"/>
    <s v="Salt Lake City"/>
    <n v="157"/>
  </r>
  <r>
    <x v="324"/>
    <s v="West"/>
    <s v="Utah"/>
    <s v="Salt Lake City"/>
    <n v="128"/>
  </r>
  <r>
    <x v="324"/>
    <s v="West"/>
    <s v="Utah"/>
    <s v="Salt Lake City"/>
    <n v="140"/>
  </r>
  <r>
    <x v="324"/>
    <s v="West"/>
    <s v="Utah"/>
    <s v="Salt Lake City"/>
    <n v="204"/>
  </r>
  <r>
    <x v="356"/>
    <s v="West"/>
    <s v="Utah"/>
    <s v="Salt Lake City"/>
    <n v="248"/>
  </r>
  <r>
    <x v="356"/>
    <s v="West"/>
    <s v="Utah"/>
    <s v="Salt Lake City"/>
    <n v="179"/>
  </r>
  <r>
    <x v="356"/>
    <s v="West"/>
    <s v="Utah"/>
    <s v="Salt Lake City"/>
    <n v="158"/>
  </r>
  <r>
    <x v="356"/>
    <s v="West"/>
    <s v="Utah"/>
    <s v="Salt Lake City"/>
    <n v="124"/>
  </r>
  <r>
    <x v="356"/>
    <s v="West"/>
    <s v="Utah"/>
    <s v="Salt Lake City"/>
    <n v="109"/>
  </r>
  <r>
    <x v="356"/>
    <s v="West"/>
    <s v="Utah"/>
    <s v="Salt Lake City"/>
    <n v="184"/>
  </r>
  <r>
    <x v="388"/>
    <s v="West"/>
    <s v="Utah"/>
    <s v="Salt Lake City"/>
    <n v="228"/>
  </r>
  <r>
    <x v="388"/>
    <s v="West"/>
    <s v="Utah"/>
    <s v="Salt Lake City"/>
    <n v="158"/>
  </r>
  <r>
    <x v="388"/>
    <s v="West"/>
    <s v="Utah"/>
    <s v="Salt Lake City"/>
    <n v="105"/>
  </r>
  <r>
    <x v="388"/>
    <s v="West"/>
    <s v="Utah"/>
    <s v="Salt Lake City"/>
    <n v="111"/>
  </r>
  <r>
    <x v="388"/>
    <s v="West"/>
    <s v="Utah"/>
    <s v="Salt Lake City"/>
    <n v="114"/>
  </r>
  <r>
    <x v="388"/>
    <s v="West"/>
    <s v="Utah"/>
    <s v="Salt Lake City"/>
    <n v="132"/>
  </r>
  <r>
    <x v="417"/>
    <s v="West"/>
    <s v="Utah"/>
    <s v="Salt Lake City"/>
    <n v="201"/>
  </r>
  <r>
    <x v="417"/>
    <s v="West"/>
    <s v="Utah"/>
    <s v="Salt Lake City"/>
    <n v="132"/>
  </r>
  <r>
    <x v="417"/>
    <s v="West"/>
    <s v="Utah"/>
    <s v="Salt Lake City"/>
    <n v="90"/>
  </r>
  <r>
    <x v="417"/>
    <s v="West"/>
    <s v="Utah"/>
    <s v="Salt Lake City"/>
    <n v="94"/>
  </r>
  <r>
    <x v="417"/>
    <s v="West"/>
    <s v="Utah"/>
    <s v="Salt Lake City"/>
    <n v="85"/>
  </r>
  <r>
    <x v="417"/>
    <s v="West"/>
    <s v="Utah"/>
    <s v="Salt Lake City"/>
    <n v="140"/>
  </r>
  <r>
    <x v="448"/>
    <s v="West"/>
    <s v="Utah"/>
    <s v="Salt Lake City"/>
    <n v="165"/>
  </r>
  <r>
    <x v="448"/>
    <s v="West"/>
    <s v="Utah"/>
    <s v="Salt Lake City"/>
    <n v="136"/>
  </r>
  <r>
    <x v="448"/>
    <s v="West"/>
    <s v="Utah"/>
    <s v="Salt Lake City"/>
    <n v="107"/>
  </r>
  <r>
    <x v="448"/>
    <s v="West"/>
    <s v="Utah"/>
    <s v="Salt Lake City"/>
    <n v="124"/>
  </r>
  <r>
    <x v="448"/>
    <s v="West"/>
    <s v="Utah"/>
    <s v="Salt Lake City"/>
    <n v="123"/>
  </r>
  <r>
    <x v="448"/>
    <s v="West"/>
    <s v="Utah"/>
    <s v="Salt Lake City"/>
    <n v="158"/>
  </r>
  <r>
    <x v="477"/>
    <s v="West"/>
    <s v="Utah"/>
    <s v="Salt Lake City"/>
    <n v="231"/>
  </r>
  <r>
    <x v="477"/>
    <s v="West"/>
    <s v="Utah"/>
    <s v="Salt Lake City"/>
    <n v="170"/>
  </r>
  <r>
    <x v="477"/>
    <s v="West"/>
    <s v="Utah"/>
    <s v="Salt Lake City"/>
    <n v="153"/>
  </r>
  <r>
    <x v="477"/>
    <s v="West"/>
    <s v="Utah"/>
    <s v="Salt Lake City"/>
    <n v="136"/>
  </r>
  <r>
    <x v="477"/>
    <s v="West"/>
    <s v="Utah"/>
    <s v="Salt Lake City"/>
    <n v="124"/>
  </r>
  <r>
    <x v="477"/>
    <s v="West"/>
    <s v="Utah"/>
    <s v="Salt Lake City"/>
    <n v="170"/>
  </r>
  <r>
    <x v="188"/>
    <s v="West"/>
    <s v="Utah"/>
    <s v="Salt Lake City"/>
    <n v="109"/>
  </r>
  <r>
    <x v="188"/>
    <s v="West"/>
    <s v="Utah"/>
    <s v="Salt Lake City"/>
    <n v="123"/>
  </r>
  <r>
    <x v="188"/>
    <s v="West"/>
    <s v="Utah"/>
    <s v="Salt Lake City"/>
    <n v="105"/>
  </r>
  <r>
    <x v="188"/>
    <s v="West"/>
    <s v="Utah"/>
    <s v="Salt Lake City"/>
    <n v="68"/>
  </r>
  <r>
    <x v="188"/>
    <s v="West"/>
    <s v="Utah"/>
    <s v="Salt Lake City"/>
    <n v="53"/>
  </r>
  <r>
    <x v="188"/>
    <s v="West"/>
    <s v="Utah"/>
    <s v="Salt Lake City"/>
    <n v="132"/>
  </r>
  <r>
    <x v="698"/>
    <s v="West"/>
    <s v="Utah"/>
    <s v="Salt Lake City"/>
    <n v="153"/>
  </r>
  <r>
    <x v="698"/>
    <s v="West"/>
    <s v="Utah"/>
    <s v="Salt Lake City"/>
    <n v="123"/>
  </r>
  <r>
    <x v="698"/>
    <s v="West"/>
    <s v="Utah"/>
    <s v="Salt Lake City"/>
    <n v="123"/>
  </r>
  <r>
    <x v="698"/>
    <s v="West"/>
    <s v="Oregon"/>
    <s v="Portland"/>
    <n v="64"/>
  </r>
  <r>
    <x v="698"/>
    <s v="West"/>
    <s v="Oregon"/>
    <s v="Portland"/>
    <n v="43"/>
  </r>
  <r>
    <x v="698"/>
    <s v="West"/>
    <s v="Oregon"/>
    <s v="Portland"/>
    <n v="98"/>
  </r>
  <r>
    <x v="228"/>
    <s v="West"/>
    <s v="Oregon"/>
    <s v="Portland"/>
    <n v="143"/>
  </r>
  <r>
    <x v="228"/>
    <s v="West"/>
    <s v="Oregon"/>
    <s v="Portland"/>
    <n v="98"/>
  </r>
  <r>
    <x v="228"/>
    <s v="West"/>
    <s v="Oregon"/>
    <s v="Portland"/>
    <n v="112"/>
  </r>
  <r>
    <x v="228"/>
    <s v="West"/>
    <s v="Oregon"/>
    <s v="Portland"/>
    <n v="75"/>
  </r>
  <r>
    <x v="228"/>
    <s v="West"/>
    <s v="Oregon"/>
    <s v="Portland"/>
    <n v="30"/>
  </r>
  <r>
    <x v="228"/>
    <s v="West"/>
    <s v="Oregon"/>
    <s v="Portland"/>
    <n v="90"/>
  </r>
  <r>
    <x v="247"/>
    <s v="West"/>
    <s v="Oregon"/>
    <s v="Portland"/>
    <n v="166"/>
  </r>
  <r>
    <x v="247"/>
    <s v="West"/>
    <s v="Oregon"/>
    <s v="Portland"/>
    <n v="88"/>
  </r>
  <r>
    <x v="247"/>
    <s v="West"/>
    <s v="Oregon"/>
    <s v="Portland"/>
    <n v="114"/>
  </r>
  <r>
    <x v="247"/>
    <s v="West"/>
    <s v="Oregon"/>
    <s v="Portland"/>
    <n v="70"/>
  </r>
  <r>
    <x v="247"/>
    <s v="West"/>
    <s v="Oregon"/>
    <s v="Portland"/>
    <n v="39"/>
  </r>
  <r>
    <x v="247"/>
    <s v="West"/>
    <s v="Oregon"/>
    <s v="Portland"/>
    <n v="90"/>
  </r>
  <r>
    <x v="278"/>
    <s v="West"/>
    <s v="Oregon"/>
    <s v="Portland"/>
    <n v="155"/>
  </r>
  <r>
    <x v="278"/>
    <s v="West"/>
    <s v="Oregon"/>
    <s v="Portland"/>
    <n v="109"/>
  </r>
  <r>
    <x v="278"/>
    <s v="West"/>
    <s v="Oregon"/>
    <s v="Portland"/>
    <n v="119"/>
  </r>
  <r>
    <x v="278"/>
    <s v="West"/>
    <s v="Oregon"/>
    <s v="Portland"/>
    <n v="94"/>
  </r>
  <r>
    <x v="278"/>
    <s v="West"/>
    <s v="Oregon"/>
    <s v="Portland"/>
    <n v="58"/>
  </r>
  <r>
    <x v="278"/>
    <s v="West"/>
    <s v="Oregon"/>
    <s v="Portland"/>
    <n v="173"/>
  </r>
  <r>
    <x v="308"/>
    <s v="West"/>
    <s v="Oregon"/>
    <s v="Portland"/>
    <n v="240"/>
  </r>
  <r>
    <x v="308"/>
    <s v="West"/>
    <s v="Oregon"/>
    <s v="Portland"/>
    <n v="202"/>
  </r>
  <r>
    <x v="308"/>
    <s v="West"/>
    <s v="Oregon"/>
    <s v="Portland"/>
    <n v="208"/>
  </r>
  <r>
    <x v="308"/>
    <s v="West"/>
    <s v="Oregon"/>
    <s v="Portland"/>
    <n v="179"/>
  </r>
  <r>
    <x v="308"/>
    <s v="West"/>
    <s v="Oregon"/>
    <s v="Portland"/>
    <n v="140"/>
  </r>
  <r>
    <x v="308"/>
    <s v="West"/>
    <s v="Oregon"/>
    <s v="Portland"/>
    <n v="231"/>
  </r>
  <r>
    <x v="337"/>
    <s v="West"/>
    <s v="Oregon"/>
    <s v="Portland"/>
    <n v="298"/>
  </r>
  <r>
    <x v="337"/>
    <s v="West"/>
    <s v="Oregon"/>
    <s v="Portland"/>
    <n v="217"/>
  </r>
  <r>
    <x v="337"/>
    <s v="West"/>
    <s v="Oregon"/>
    <s v="Portland"/>
    <n v="221"/>
  </r>
  <r>
    <x v="337"/>
    <s v="West"/>
    <s v="Oregon"/>
    <s v="Portland"/>
    <n v="171"/>
  </r>
  <r>
    <x v="337"/>
    <s v="West"/>
    <s v="Oregon"/>
    <s v="Portland"/>
    <n v="198"/>
  </r>
  <r>
    <x v="337"/>
    <s v="West"/>
    <s v="Oregon"/>
    <s v="Portland"/>
    <n v="204"/>
  </r>
  <r>
    <x v="369"/>
    <s v="West"/>
    <s v="Oregon"/>
    <s v="Portland"/>
    <n v="256"/>
  </r>
  <r>
    <x v="369"/>
    <s v="West"/>
    <s v="Oregon"/>
    <s v="Portland"/>
    <n v="256"/>
  </r>
  <r>
    <x v="369"/>
    <s v="West"/>
    <s v="Oregon"/>
    <s v="Portland"/>
    <n v="215"/>
  </r>
  <r>
    <x v="369"/>
    <s v="West"/>
    <s v="Oregon"/>
    <s v="Portland"/>
    <n v="128"/>
  </r>
  <r>
    <x v="369"/>
    <s v="West"/>
    <s v="Oregon"/>
    <s v="Portland"/>
    <n v="136"/>
  </r>
  <r>
    <x v="369"/>
    <s v="West"/>
    <s v="Oregon"/>
    <s v="Portland"/>
    <n v="88"/>
  </r>
  <r>
    <x v="401"/>
    <s v="West"/>
    <s v="Oregon"/>
    <s v="Portland"/>
    <n v="149"/>
  </r>
  <r>
    <x v="401"/>
    <s v="West"/>
    <s v="Oregon"/>
    <s v="Portland"/>
    <n v="158"/>
  </r>
  <r>
    <x v="401"/>
    <s v="West"/>
    <s v="Oregon"/>
    <s v="Portland"/>
    <n v="83"/>
  </r>
  <r>
    <x v="401"/>
    <s v="West"/>
    <s v="Oregon"/>
    <s v="Portland"/>
    <n v="62"/>
  </r>
  <r>
    <x v="401"/>
    <s v="West"/>
    <s v="Oregon"/>
    <s v="Portland"/>
    <n v="77"/>
  </r>
  <r>
    <x v="401"/>
    <s v="West"/>
    <s v="Oregon"/>
    <s v="Portland"/>
    <n v="85"/>
  </r>
  <r>
    <x v="430"/>
    <s v="West"/>
    <s v="Oregon"/>
    <s v="Portland"/>
    <n v="119"/>
  </r>
  <r>
    <x v="430"/>
    <s v="West"/>
    <s v="Oregon"/>
    <s v="Portland"/>
    <n v="179"/>
  </r>
  <r>
    <x v="430"/>
    <s v="West"/>
    <s v="Oregon"/>
    <s v="Portland"/>
    <n v="109"/>
  </r>
  <r>
    <x v="430"/>
    <s v="West"/>
    <s v="Oregon"/>
    <s v="Portland"/>
    <n v="114"/>
  </r>
  <r>
    <x v="430"/>
    <s v="West"/>
    <s v="Oregon"/>
    <s v="Portland"/>
    <n v="93"/>
  </r>
  <r>
    <x v="430"/>
    <s v="West"/>
    <s v="Oregon"/>
    <s v="Portland"/>
    <n v="123"/>
  </r>
  <r>
    <x v="461"/>
    <s v="West"/>
    <s v="Oregon"/>
    <s v="Portland"/>
    <n v="190"/>
  </r>
  <r>
    <x v="461"/>
    <s v="West"/>
    <s v="Oregon"/>
    <s v="Portland"/>
    <n v="202"/>
  </r>
  <r>
    <x v="461"/>
    <s v="West"/>
    <s v="Oregon"/>
    <s v="Portland"/>
    <n v="152"/>
  </r>
  <r>
    <x v="461"/>
    <s v="West"/>
    <s v="Oregon"/>
    <s v="Portland"/>
    <n v="149"/>
  </r>
  <r>
    <x v="461"/>
    <s v="West"/>
    <s v="Oregon"/>
    <s v="Portland"/>
    <n v="145"/>
  </r>
  <r>
    <x v="461"/>
    <s v="West"/>
    <s v="Oregon"/>
    <s v="Portland"/>
    <n v="165"/>
  </r>
  <r>
    <x v="490"/>
    <s v="West"/>
    <s v="Oregon"/>
    <s v="Portland"/>
    <n v="225"/>
  </r>
  <r>
    <x v="490"/>
    <s v="West"/>
    <s v="Oregon"/>
    <s v="Portland"/>
    <n v="233"/>
  </r>
  <r>
    <x v="490"/>
    <s v="West"/>
    <s v="Oregon"/>
    <s v="Portland"/>
    <n v="193"/>
  </r>
  <r>
    <x v="490"/>
    <s v="West"/>
    <s v="Oregon"/>
    <s v="Portland"/>
    <n v="165"/>
  </r>
  <r>
    <x v="490"/>
    <s v="West"/>
    <s v="Oregon"/>
    <s v="Portland"/>
    <n v="157"/>
  </r>
  <r>
    <x v="490"/>
    <s v="West"/>
    <s v="Oregon"/>
    <s v="Portland"/>
    <n v="201"/>
  </r>
  <r>
    <x v="181"/>
    <s v="West"/>
    <s v="Oregon"/>
    <s v="Portland"/>
    <n v="120"/>
  </r>
  <r>
    <x v="181"/>
    <s v="West"/>
    <s v="Oregon"/>
    <s v="Portland"/>
    <n v="124"/>
  </r>
  <r>
    <x v="181"/>
    <s v="West"/>
    <s v="Oregon"/>
    <s v="Portland"/>
    <n v="128"/>
  </r>
  <r>
    <x v="181"/>
    <s v="West"/>
    <s v="Oregon"/>
    <s v="Portland"/>
    <n v="78"/>
  </r>
  <r>
    <x v="181"/>
    <s v="West"/>
    <s v="Oregon"/>
    <s v="Portland"/>
    <n v="68"/>
  </r>
  <r>
    <x v="181"/>
    <s v="West"/>
    <s v="Oregon"/>
    <s v="Portland"/>
    <n v="140"/>
  </r>
  <r>
    <x v="212"/>
    <s v="West"/>
    <s v="Oregon"/>
    <s v="Portland"/>
    <n v="175"/>
  </r>
  <r>
    <x v="212"/>
    <s v="West"/>
    <s v="Oregon"/>
    <s v="Portland"/>
    <n v="124"/>
  </r>
  <r>
    <x v="212"/>
    <s v="West"/>
    <s v="Oregon"/>
    <s v="Portland"/>
    <n v="132"/>
  </r>
  <r>
    <x v="212"/>
    <s v="South"/>
    <s v="Louisiana"/>
    <s v="New Orleans"/>
    <n v="75"/>
  </r>
  <r>
    <x v="212"/>
    <s v="South"/>
    <s v="Louisiana"/>
    <s v="New Orleans"/>
    <n v="53"/>
  </r>
  <r>
    <x v="212"/>
    <s v="South"/>
    <s v="Louisiana"/>
    <s v="New Orleans"/>
    <n v="131"/>
  </r>
  <r>
    <x v="221"/>
    <s v="South"/>
    <s v="Louisiana"/>
    <s v="New Orleans"/>
    <n v="179"/>
  </r>
  <r>
    <x v="221"/>
    <s v="South"/>
    <s v="Louisiana"/>
    <s v="New Orleans"/>
    <n v="120"/>
  </r>
  <r>
    <x v="221"/>
    <s v="South"/>
    <s v="Louisiana"/>
    <s v="New Orleans"/>
    <n v="120"/>
  </r>
  <r>
    <x v="221"/>
    <s v="South"/>
    <s v="Louisiana"/>
    <s v="New Orleans"/>
    <n v="96"/>
  </r>
  <r>
    <x v="221"/>
    <s v="South"/>
    <s v="Louisiana"/>
    <s v="New Orleans"/>
    <n v="50"/>
  </r>
  <r>
    <x v="221"/>
    <s v="South"/>
    <s v="Louisiana"/>
    <s v="New Orleans"/>
    <n v="109"/>
  </r>
  <r>
    <x v="240"/>
    <s v="South"/>
    <s v="Louisiana"/>
    <s v="New Orleans"/>
    <n v="168"/>
  </r>
  <r>
    <x v="240"/>
    <s v="South"/>
    <s v="Louisiana"/>
    <s v="New Orleans"/>
    <n v="107"/>
  </r>
  <r>
    <x v="240"/>
    <s v="South"/>
    <s v="Louisiana"/>
    <s v="New Orleans"/>
    <n v="120"/>
  </r>
  <r>
    <x v="240"/>
    <s v="South"/>
    <s v="Louisiana"/>
    <s v="New Orleans"/>
    <n v="91"/>
  </r>
  <r>
    <x v="240"/>
    <s v="South"/>
    <s v="Louisiana"/>
    <s v="New Orleans"/>
    <n v="56"/>
  </r>
  <r>
    <x v="240"/>
    <s v="South"/>
    <s v="Louisiana"/>
    <s v="New Orleans"/>
    <n v="123"/>
  </r>
  <r>
    <x v="271"/>
    <s v="South"/>
    <s v="Louisiana"/>
    <s v="New Orleans"/>
    <n v="176"/>
  </r>
  <r>
    <x v="271"/>
    <s v="South"/>
    <s v="Louisiana"/>
    <s v="New Orleans"/>
    <n v="128"/>
  </r>
  <r>
    <x v="271"/>
    <s v="South"/>
    <s v="Louisiana"/>
    <s v="New Orleans"/>
    <n v="136"/>
  </r>
  <r>
    <x v="271"/>
    <s v="South"/>
    <s v="Louisiana"/>
    <s v="New Orleans"/>
    <n v="101"/>
  </r>
  <r>
    <x v="271"/>
    <s v="South"/>
    <s v="Louisiana"/>
    <s v="New Orleans"/>
    <n v="77"/>
  </r>
  <r>
    <x v="271"/>
    <s v="South"/>
    <s v="Louisiana"/>
    <s v="New Orleans"/>
    <n v="178"/>
  </r>
  <r>
    <x v="301"/>
    <s v="South"/>
    <s v="Louisiana"/>
    <s v="New Orleans"/>
    <n v="256"/>
  </r>
  <r>
    <x v="301"/>
    <s v="South"/>
    <s v="Louisiana"/>
    <s v="New Orleans"/>
    <n v="224"/>
  </r>
  <r>
    <x v="301"/>
    <s v="South"/>
    <s v="Louisiana"/>
    <s v="New Orleans"/>
    <n v="210"/>
  </r>
  <r>
    <x v="301"/>
    <s v="South"/>
    <s v="Louisiana"/>
    <s v="New Orleans"/>
    <n v="184"/>
  </r>
  <r>
    <x v="301"/>
    <s v="South"/>
    <s v="Louisiana"/>
    <s v="New Orleans"/>
    <n v="153"/>
  </r>
  <r>
    <x v="301"/>
    <s v="South"/>
    <s v="Louisiana"/>
    <s v="New Orleans"/>
    <n v="248"/>
  </r>
  <r>
    <x v="330"/>
    <s v="South"/>
    <s v="Louisiana"/>
    <s v="New Orleans"/>
    <n v="306"/>
  </r>
  <r>
    <x v="330"/>
    <s v="South"/>
    <s v="Louisiana"/>
    <s v="New Orleans"/>
    <n v="248"/>
  </r>
  <r>
    <x v="330"/>
    <s v="South"/>
    <s v="Louisiana"/>
    <s v="New Orleans"/>
    <n v="210"/>
  </r>
  <r>
    <x v="330"/>
    <s v="South"/>
    <s v="Louisiana"/>
    <s v="New Orleans"/>
    <n v="198"/>
  </r>
  <r>
    <x v="330"/>
    <s v="South"/>
    <s v="Louisiana"/>
    <s v="New Orleans"/>
    <n v="221"/>
  </r>
  <r>
    <x v="330"/>
    <s v="South"/>
    <s v="Louisiana"/>
    <s v="New Orleans"/>
    <n v="208"/>
  </r>
  <r>
    <x v="362"/>
    <s v="South"/>
    <s v="Louisiana"/>
    <s v="New Orleans"/>
    <n v="255"/>
  </r>
  <r>
    <x v="362"/>
    <s v="South"/>
    <s v="Louisiana"/>
    <s v="New Orleans"/>
    <n v="256"/>
  </r>
  <r>
    <x v="362"/>
    <s v="South"/>
    <s v="Louisiana"/>
    <s v="New Orleans"/>
    <n v="217"/>
  </r>
  <r>
    <x v="362"/>
    <s v="South"/>
    <s v="Louisiana"/>
    <s v="New Orleans"/>
    <n v="143"/>
  </r>
  <r>
    <x v="362"/>
    <s v="South"/>
    <s v="Louisiana"/>
    <s v="New Orleans"/>
    <n v="152"/>
  </r>
  <r>
    <x v="362"/>
    <s v="South"/>
    <s v="Louisiana"/>
    <s v="New Orleans"/>
    <n v="102"/>
  </r>
  <r>
    <x v="394"/>
    <s v="South"/>
    <s v="Louisiana"/>
    <s v="New Orleans"/>
    <n v="175"/>
  </r>
  <r>
    <x v="394"/>
    <s v="South"/>
    <s v="Louisiana"/>
    <s v="New Orleans"/>
    <n v="175"/>
  </r>
  <r>
    <x v="394"/>
    <s v="South"/>
    <s v="Louisiana"/>
    <s v="New Orleans"/>
    <n v="96"/>
  </r>
  <r>
    <x v="394"/>
    <s v="South"/>
    <s v="Louisiana"/>
    <s v="New Orleans"/>
    <n v="80"/>
  </r>
  <r>
    <x v="394"/>
    <s v="South"/>
    <s v="Louisiana"/>
    <s v="New Orleans"/>
    <n v="83"/>
  </r>
  <r>
    <x v="394"/>
    <s v="South"/>
    <s v="Louisiana"/>
    <s v="New Orleans"/>
    <n v="90"/>
  </r>
  <r>
    <x v="423"/>
    <s v="South"/>
    <s v="Louisiana"/>
    <s v="New Orleans"/>
    <n v="124"/>
  </r>
  <r>
    <x v="423"/>
    <s v="South"/>
    <s v="Louisiana"/>
    <s v="New Orleans"/>
    <n v="184"/>
  </r>
  <r>
    <x v="423"/>
    <s v="South"/>
    <s v="Louisiana"/>
    <s v="New Orleans"/>
    <n v="128"/>
  </r>
  <r>
    <x v="423"/>
    <s v="South"/>
    <s v="Louisiana"/>
    <s v="New Orleans"/>
    <n v="120"/>
  </r>
  <r>
    <x v="423"/>
    <s v="South"/>
    <s v="Louisiana"/>
    <s v="New Orleans"/>
    <n v="112"/>
  </r>
  <r>
    <x v="423"/>
    <s v="South"/>
    <s v="Louisiana"/>
    <s v="New Orleans"/>
    <n v="140"/>
  </r>
  <r>
    <x v="454"/>
    <s v="South"/>
    <s v="Louisiana"/>
    <s v="New Orleans"/>
    <n v="219"/>
  </r>
  <r>
    <x v="454"/>
    <s v="South"/>
    <s v="Louisiana"/>
    <s v="New Orleans"/>
    <n v="224"/>
  </r>
  <r>
    <x v="454"/>
    <s v="South"/>
    <s v="Louisiana"/>
    <s v="New Orleans"/>
    <n v="158"/>
  </r>
  <r>
    <x v="454"/>
    <s v="South"/>
    <s v="Louisiana"/>
    <s v="New Orleans"/>
    <n v="155"/>
  </r>
  <r>
    <x v="454"/>
    <s v="South"/>
    <s v="Louisiana"/>
    <s v="New Orleans"/>
    <n v="147"/>
  </r>
  <r>
    <x v="454"/>
    <s v="South"/>
    <s v="Louisiana"/>
    <s v="New Orleans"/>
    <n v="180"/>
  </r>
  <r>
    <x v="483"/>
    <s v="South"/>
    <s v="Louisiana"/>
    <s v="New Orleans"/>
    <n v="272"/>
  </r>
  <r>
    <x v="483"/>
    <s v="South"/>
    <s v="Louisiana"/>
    <s v="New Orleans"/>
    <n v="248"/>
  </r>
  <r>
    <x v="483"/>
    <s v="South"/>
    <s v="Louisiana"/>
    <s v="New Orleans"/>
    <n v="192"/>
  </r>
  <r>
    <x v="483"/>
    <s v="South"/>
    <s v="Louisiana"/>
    <s v="New Orleans"/>
    <n v="192"/>
  </r>
  <r>
    <x v="483"/>
    <s v="South"/>
    <s v="Louisiana"/>
    <s v="New Orleans"/>
    <n v="168"/>
  </r>
  <r>
    <x v="483"/>
    <s v="South"/>
    <s v="Louisiana"/>
    <s v="New Orleans"/>
    <n v="194"/>
  </r>
  <r>
    <x v="169"/>
    <s v="South"/>
    <s v="Louisiana"/>
    <s v="New Orleans"/>
    <n v="223"/>
  </r>
  <r>
    <x v="169"/>
    <s v="South"/>
    <s v="Louisiana"/>
    <s v="New Orleans"/>
    <n v="209"/>
  </r>
  <r>
    <x v="169"/>
    <s v="South"/>
    <s v="Louisiana"/>
    <s v="New Orleans"/>
    <n v="162"/>
  </r>
  <r>
    <x v="169"/>
    <s v="South"/>
    <s v="Louisiana"/>
    <s v="New Orleans"/>
    <n v="166"/>
  </r>
  <r>
    <x v="169"/>
    <s v="South"/>
    <s v="Louisiana"/>
    <s v="New Orleans"/>
    <n v="111"/>
  </r>
  <r>
    <x v="169"/>
    <s v="South"/>
    <s v="Louisiana"/>
    <s v="New Orleans"/>
    <n v="147"/>
  </r>
  <r>
    <x v="199"/>
    <s v="South"/>
    <s v="Louisiana"/>
    <s v="New Orleans"/>
    <n v="200"/>
  </r>
  <r>
    <x v="199"/>
    <s v="South"/>
    <s v="Louisiana"/>
    <s v="New Orleans"/>
    <n v="180"/>
  </r>
  <r>
    <x v="199"/>
    <s v="South"/>
    <s v="Louisiana"/>
    <s v="New Orleans"/>
    <n v="128"/>
  </r>
  <r>
    <x v="199"/>
    <s v="West"/>
    <s v="Idaho"/>
    <s v="Boise"/>
    <n v="116"/>
  </r>
  <r>
    <x v="199"/>
    <s v="West"/>
    <s v="Idaho"/>
    <s v="Boise"/>
    <n v="88"/>
  </r>
  <r>
    <x v="199"/>
    <s v="West"/>
    <s v="Idaho"/>
    <s v="Boise"/>
    <n v="135"/>
  </r>
  <r>
    <x v="708"/>
    <s v="West"/>
    <s v="Idaho"/>
    <s v="Boise"/>
    <n v="200"/>
  </r>
  <r>
    <x v="708"/>
    <s v="West"/>
    <s v="Idaho"/>
    <s v="Boise"/>
    <n v="188"/>
  </r>
  <r>
    <x v="708"/>
    <s v="West"/>
    <s v="Idaho"/>
    <s v="Boise"/>
    <n v="135"/>
  </r>
  <r>
    <x v="708"/>
    <s v="West"/>
    <s v="Idaho"/>
    <s v="Boise"/>
    <n v="112"/>
  </r>
  <r>
    <x v="708"/>
    <s v="West"/>
    <s v="Idaho"/>
    <s v="Boise"/>
    <n v="88"/>
  </r>
  <r>
    <x v="708"/>
    <s v="West"/>
    <s v="Idaho"/>
    <s v="Boise"/>
    <n v="124"/>
  </r>
  <r>
    <x v="723"/>
    <s v="West"/>
    <s v="Idaho"/>
    <s v="Boise"/>
    <n v="215"/>
  </r>
  <r>
    <x v="723"/>
    <s v="West"/>
    <s v="Idaho"/>
    <s v="Boise"/>
    <n v="215"/>
  </r>
  <r>
    <x v="723"/>
    <s v="West"/>
    <s v="Idaho"/>
    <s v="Boise"/>
    <n v="162"/>
  </r>
  <r>
    <x v="723"/>
    <s v="West"/>
    <s v="Idaho"/>
    <s v="Boise"/>
    <n v="116"/>
  </r>
  <r>
    <x v="723"/>
    <s v="West"/>
    <s v="Idaho"/>
    <s v="Boise"/>
    <n v="91"/>
  </r>
  <r>
    <x v="723"/>
    <s v="West"/>
    <s v="Idaho"/>
    <s v="Boise"/>
    <n v="176"/>
  </r>
  <r>
    <x v="258"/>
    <s v="West"/>
    <s v="Idaho"/>
    <s v="Boise"/>
    <n v="210"/>
  </r>
  <r>
    <x v="258"/>
    <s v="West"/>
    <s v="Idaho"/>
    <s v="Boise"/>
    <n v="247"/>
  </r>
  <r>
    <x v="258"/>
    <s v="West"/>
    <s v="Idaho"/>
    <s v="Boise"/>
    <n v="184"/>
  </r>
  <r>
    <x v="258"/>
    <s v="West"/>
    <s v="Idaho"/>
    <s v="Boise"/>
    <n v="155"/>
  </r>
  <r>
    <x v="258"/>
    <s v="West"/>
    <s v="Idaho"/>
    <s v="Boise"/>
    <n v="120"/>
  </r>
  <r>
    <x v="258"/>
    <s v="West"/>
    <s v="Idaho"/>
    <s v="Boise"/>
    <n v="240"/>
  </r>
  <r>
    <x v="288"/>
    <s v="West"/>
    <s v="Idaho"/>
    <s v="Boise"/>
    <n v="233"/>
  </r>
  <r>
    <x v="288"/>
    <s v="West"/>
    <s v="Idaho"/>
    <s v="Boise"/>
    <n v="263"/>
  </r>
  <r>
    <x v="288"/>
    <s v="West"/>
    <s v="Idaho"/>
    <s v="Boise"/>
    <n v="186"/>
  </r>
  <r>
    <x v="288"/>
    <s v="West"/>
    <s v="Idaho"/>
    <s v="Boise"/>
    <n v="187"/>
  </r>
  <r>
    <x v="288"/>
    <s v="West"/>
    <s v="Idaho"/>
    <s v="Boise"/>
    <n v="158"/>
  </r>
  <r>
    <x v="288"/>
    <s v="West"/>
    <s v="Idaho"/>
    <s v="Boise"/>
    <n v="248"/>
  </r>
  <r>
    <x v="320"/>
    <s v="West"/>
    <s v="Idaho"/>
    <s v="Boise"/>
    <n v="264"/>
  </r>
  <r>
    <x v="320"/>
    <s v="West"/>
    <s v="Idaho"/>
    <s v="Boise"/>
    <n v="271"/>
  </r>
  <r>
    <x v="320"/>
    <s v="West"/>
    <s v="Idaho"/>
    <s v="Boise"/>
    <n v="278"/>
  </r>
  <r>
    <x v="320"/>
    <s v="West"/>
    <s v="Idaho"/>
    <s v="Boise"/>
    <n v="158"/>
  </r>
  <r>
    <x v="320"/>
    <s v="West"/>
    <s v="Idaho"/>
    <s v="Boise"/>
    <n v="173"/>
  </r>
  <r>
    <x v="320"/>
    <s v="West"/>
    <s v="Idaho"/>
    <s v="Boise"/>
    <n v="264"/>
  </r>
  <r>
    <x v="353"/>
    <s v="West"/>
    <s v="Idaho"/>
    <s v="Boise"/>
    <n v="233"/>
  </r>
  <r>
    <x v="353"/>
    <s v="West"/>
    <s v="Idaho"/>
    <s v="Boise"/>
    <n v="255"/>
  </r>
  <r>
    <x v="353"/>
    <s v="West"/>
    <s v="Idaho"/>
    <s v="Boise"/>
    <n v="305"/>
  </r>
  <r>
    <x v="353"/>
    <s v="West"/>
    <s v="Idaho"/>
    <s v="Boise"/>
    <n v="162"/>
  </r>
  <r>
    <x v="353"/>
    <s v="West"/>
    <s v="Idaho"/>
    <s v="Boise"/>
    <n v="166"/>
  </r>
  <r>
    <x v="353"/>
    <s v="West"/>
    <s v="Idaho"/>
    <s v="Boise"/>
    <n v="239"/>
  </r>
  <r>
    <x v="381"/>
    <s v="West"/>
    <s v="Idaho"/>
    <s v="Boise"/>
    <n v="230"/>
  </r>
  <r>
    <x v="381"/>
    <s v="West"/>
    <s v="Idaho"/>
    <s v="Boise"/>
    <n v="219"/>
  </r>
  <r>
    <x v="381"/>
    <s v="West"/>
    <s v="Idaho"/>
    <s v="Boise"/>
    <n v="203"/>
  </r>
  <r>
    <x v="381"/>
    <s v="West"/>
    <s v="Idaho"/>
    <s v="Boise"/>
    <n v="136"/>
  </r>
  <r>
    <x v="381"/>
    <s v="West"/>
    <s v="Idaho"/>
    <s v="Boise"/>
    <n v="140"/>
  </r>
  <r>
    <x v="381"/>
    <s v="West"/>
    <s v="Idaho"/>
    <s v="Boise"/>
    <n v="200"/>
  </r>
  <r>
    <x v="410"/>
    <s v="West"/>
    <s v="Idaho"/>
    <s v="Boise"/>
    <n v="201"/>
  </r>
  <r>
    <x v="410"/>
    <s v="West"/>
    <s v="Idaho"/>
    <s v="Boise"/>
    <n v="190"/>
  </r>
  <r>
    <x v="410"/>
    <s v="West"/>
    <s v="Idaho"/>
    <s v="Boise"/>
    <n v="179"/>
  </r>
  <r>
    <x v="410"/>
    <s v="West"/>
    <s v="Idaho"/>
    <s v="Boise"/>
    <n v="116"/>
  </r>
  <r>
    <x v="410"/>
    <s v="West"/>
    <s v="Idaho"/>
    <s v="Boise"/>
    <n v="123"/>
  </r>
  <r>
    <x v="410"/>
    <s v="West"/>
    <s v="Idaho"/>
    <s v="Boise"/>
    <n v="179"/>
  </r>
  <r>
    <x v="442"/>
    <s v="West"/>
    <s v="Idaho"/>
    <s v="Boise"/>
    <n v="203"/>
  </r>
  <r>
    <x v="442"/>
    <s v="West"/>
    <s v="Idaho"/>
    <s v="Boise"/>
    <n v="223"/>
  </r>
  <r>
    <x v="442"/>
    <s v="West"/>
    <s v="Idaho"/>
    <s v="Boise"/>
    <n v="210"/>
  </r>
  <r>
    <x v="442"/>
    <s v="West"/>
    <s v="Idaho"/>
    <s v="Boise"/>
    <n v="158"/>
  </r>
  <r>
    <x v="442"/>
    <s v="West"/>
    <s v="Idaho"/>
    <s v="Boise"/>
    <n v="149"/>
  </r>
  <r>
    <x v="442"/>
    <s v="West"/>
    <s v="Idaho"/>
    <s v="Boise"/>
    <n v="194"/>
  </r>
  <r>
    <x v="471"/>
    <s v="West"/>
    <s v="Idaho"/>
    <s v="Boise"/>
    <n v="240"/>
  </r>
  <r>
    <x v="471"/>
    <s v="West"/>
    <s v="Idaho"/>
    <s v="Boise"/>
    <n v="240"/>
  </r>
  <r>
    <x v="471"/>
    <s v="West"/>
    <s v="Idaho"/>
    <s v="Boise"/>
    <n v="223"/>
  </r>
  <r>
    <x v="471"/>
    <s v="West"/>
    <s v="Idaho"/>
    <s v="Boise"/>
    <n v="184"/>
  </r>
  <r>
    <x v="471"/>
    <s v="West"/>
    <s v="Idaho"/>
    <s v="Boise"/>
    <n v="147"/>
  </r>
  <r>
    <x v="471"/>
    <s v="West"/>
    <s v="Idaho"/>
    <s v="Boise"/>
    <n v="232"/>
  </r>
  <r>
    <x v="187"/>
    <s v="West"/>
    <s v="Idaho"/>
    <s v="Boise"/>
    <n v="136"/>
  </r>
  <r>
    <x v="187"/>
    <s v="West"/>
    <s v="Idaho"/>
    <s v="Boise"/>
    <n v="140"/>
  </r>
  <r>
    <x v="187"/>
    <s v="West"/>
    <s v="Idaho"/>
    <s v="Boise"/>
    <n v="145"/>
  </r>
  <r>
    <x v="187"/>
    <s v="West"/>
    <s v="Idaho"/>
    <s v="Boise"/>
    <n v="88"/>
  </r>
  <r>
    <x v="187"/>
    <s v="West"/>
    <s v="Idaho"/>
    <s v="Boise"/>
    <n v="68"/>
  </r>
  <r>
    <x v="187"/>
    <s v="West"/>
    <s v="Idaho"/>
    <s v="Boise"/>
    <n v="140"/>
  </r>
  <r>
    <x v="697"/>
    <s v="West"/>
    <s v="Idaho"/>
    <s v="Boise"/>
    <n v="162"/>
  </r>
  <r>
    <x v="697"/>
    <s v="West"/>
    <s v="Idaho"/>
    <s v="Boise"/>
    <n v="128"/>
  </r>
  <r>
    <x v="697"/>
    <s v="West"/>
    <s v="Idaho"/>
    <s v="Boise"/>
    <n v="124"/>
  </r>
  <r>
    <x v="697"/>
    <s v="West"/>
    <s v="Arizona"/>
    <s v="Phoenix"/>
    <n v="68"/>
  </r>
  <r>
    <x v="697"/>
    <s v="West"/>
    <s v="Arizona"/>
    <s v="Phoenix"/>
    <n v="51"/>
  </r>
  <r>
    <x v="697"/>
    <s v="West"/>
    <s v="Arizona"/>
    <s v="Phoenix"/>
    <n v="116"/>
  </r>
  <r>
    <x v="227"/>
    <s v="West"/>
    <s v="Arizona"/>
    <s v="Phoenix"/>
    <n v="160"/>
  </r>
  <r>
    <x v="227"/>
    <s v="West"/>
    <s v="Arizona"/>
    <s v="Phoenix"/>
    <n v="116"/>
  </r>
  <r>
    <x v="227"/>
    <s v="West"/>
    <s v="Arizona"/>
    <s v="Phoenix"/>
    <n v="119"/>
  </r>
  <r>
    <x v="227"/>
    <s v="West"/>
    <s v="Arizona"/>
    <s v="Phoenix"/>
    <n v="68"/>
  </r>
  <r>
    <x v="227"/>
    <s v="West"/>
    <s v="Arizona"/>
    <s v="Phoenix"/>
    <n v="39"/>
  </r>
  <r>
    <x v="227"/>
    <s v="West"/>
    <s v="Arizona"/>
    <s v="Phoenix"/>
    <n v="107"/>
  </r>
  <r>
    <x v="246"/>
    <s v="West"/>
    <s v="Arizona"/>
    <s v="Phoenix"/>
    <n v="175"/>
  </r>
  <r>
    <x v="246"/>
    <s v="West"/>
    <s v="Arizona"/>
    <s v="Phoenix"/>
    <n v="90"/>
  </r>
  <r>
    <x v="246"/>
    <s v="West"/>
    <s v="Arizona"/>
    <s v="Phoenix"/>
    <n v="123"/>
  </r>
  <r>
    <x v="246"/>
    <s v="West"/>
    <s v="Arizona"/>
    <s v="Phoenix"/>
    <n v="78"/>
  </r>
  <r>
    <x v="246"/>
    <s v="West"/>
    <s v="Arizona"/>
    <s v="Phoenix"/>
    <n v="47"/>
  </r>
  <r>
    <x v="246"/>
    <s v="West"/>
    <s v="Arizona"/>
    <s v="Phoenix"/>
    <n v="111"/>
  </r>
  <r>
    <x v="277"/>
    <s v="West"/>
    <s v="Arizona"/>
    <s v="Phoenix"/>
    <n v="184"/>
  </r>
  <r>
    <x v="277"/>
    <s v="West"/>
    <s v="Arizona"/>
    <s v="Phoenix"/>
    <n v="116"/>
  </r>
  <r>
    <x v="277"/>
    <s v="West"/>
    <s v="Arizona"/>
    <s v="Phoenix"/>
    <n v="132"/>
  </r>
  <r>
    <x v="277"/>
    <s v="West"/>
    <s v="Arizona"/>
    <s v="Phoenix"/>
    <n v="93"/>
  </r>
  <r>
    <x v="277"/>
    <s v="West"/>
    <s v="Arizona"/>
    <s v="Phoenix"/>
    <n v="62"/>
  </r>
  <r>
    <x v="277"/>
    <s v="West"/>
    <s v="Arizona"/>
    <s v="Phoenix"/>
    <n v="124"/>
  </r>
  <r>
    <x v="307"/>
    <s v="West"/>
    <s v="Arizona"/>
    <s v="Phoenix"/>
    <n v="194"/>
  </r>
  <r>
    <x v="307"/>
    <s v="West"/>
    <s v="Arizona"/>
    <s v="Phoenix"/>
    <n v="143"/>
  </r>
  <r>
    <x v="307"/>
    <s v="West"/>
    <s v="Arizona"/>
    <s v="Phoenix"/>
    <n v="147"/>
  </r>
  <r>
    <x v="307"/>
    <s v="West"/>
    <s v="Arizona"/>
    <s v="Phoenix"/>
    <n v="105"/>
  </r>
  <r>
    <x v="307"/>
    <s v="West"/>
    <s v="Arizona"/>
    <s v="Phoenix"/>
    <n v="72"/>
  </r>
  <r>
    <x v="307"/>
    <s v="West"/>
    <s v="Arizona"/>
    <s v="Phoenix"/>
    <n v="158"/>
  </r>
  <r>
    <x v="336"/>
    <s v="West"/>
    <s v="Arizona"/>
    <s v="Phoenix"/>
    <n v="216"/>
  </r>
  <r>
    <x v="336"/>
    <s v="West"/>
    <s v="Arizona"/>
    <s v="Phoenix"/>
    <n v="163"/>
  </r>
  <r>
    <x v="336"/>
    <s v="West"/>
    <s v="Arizona"/>
    <s v="Phoenix"/>
    <n v="157"/>
  </r>
  <r>
    <x v="336"/>
    <s v="West"/>
    <s v="Arizona"/>
    <s v="Phoenix"/>
    <n v="113"/>
  </r>
  <r>
    <x v="336"/>
    <s v="West"/>
    <s v="Arizona"/>
    <s v="Phoenix"/>
    <n v="145"/>
  </r>
  <r>
    <x v="336"/>
    <s v="West"/>
    <s v="Arizona"/>
    <s v="Phoenix"/>
    <n v="145"/>
  </r>
  <r>
    <x v="368"/>
    <s v="West"/>
    <s v="Arizona"/>
    <s v="Phoenix"/>
    <n v="194"/>
  </r>
  <r>
    <x v="368"/>
    <s v="West"/>
    <s v="Arizona"/>
    <s v="Phoenix"/>
    <n v="190"/>
  </r>
  <r>
    <x v="368"/>
    <s v="West"/>
    <s v="Arizona"/>
    <s v="Phoenix"/>
    <n v="153"/>
  </r>
  <r>
    <x v="368"/>
    <s v="West"/>
    <s v="Arizona"/>
    <s v="Phoenix"/>
    <n v="120"/>
  </r>
  <r>
    <x v="368"/>
    <s v="West"/>
    <s v="Arizona"/>
    <s v="Phoenix"/>
    <n v="136"/>
  </r>
  <r>
    <x v="368"/>
    <s v="West"/>
    <s v="Arizona"/>
    <s v="Phoenix"/>
    <n v="131"/>
  </r>
  <r>
    <x v="400"/>
    <s v="West"/>
    <s v="Arizona"/>
    <s v="Phoenix"/>
    <n v="184"/>
  </r>
  <r>
    <x v="400"/>
    <s v="West"/>
    <s v="Arizona"/>
    <s v="Phoenix"/>
    <n v="201"/>
  </r>
  <r>
    <x v="400"/>
    <s v="West"/>
    <s v="Arizona"/>
    <s v="Phoenix"/>
    <n v="145"/>
  </r>
  <r>
    <x v="400"/>
    <s v="West"/>
    <s v="Arizona"/>
    <s v="Phoenix"/>
    <n v="124"/>
  </r>
  <r>
    <x v="400"/>
    <s v="West"/>
    <s v="Arizona"/>
    <s v="Phoenix"/>
    <n v="128"/>
  </r>
  <r>
    <x v="400"/>
    <s v="West"/>
    <s v="Arizona"/>
    <s v="Phoenix"/>
    <n v="132"/>
  </r>
  <r>
    <x v="429"/>
    <s v="West"/>
    <s v="Arizona"/>
    <s v="Phoenix"/>
    <n v="170"/>
  </r>
  <r>
    <x v="429"/>
    <s v="West"/>
    <s v="Arizona"/>
    <s v="Phoenix"/>
    <n v="175"/>
  </r>
  <r>
    <x v="429"/>
    <s v="West"/>
    <s v="Arizona"/>
    <s v="Phoenix"/>
    <n v="111"/>
  </r>
  <r>
    <x v="429"/>
    <s v="West"/>
    <s v="Arizona"/>
    <s v="Phoenix"/>
    <n v="102"/>
  </r>
  <r>
    <x v="429"/>
    <s v="West"/>
    <s v="Arizona"/>
    <s v="Phoenix"/>
    <n v="88"/>
  </r>
  <r>
    <x v="429"/>
    <s v="West"/>
    <s v="Arizona"/>
    <s v="Phoenix"/>
    <n v="107"/>
  </r>
  <r>
    <x v="460"/>
    <s v="West"/>
    <s v="Arizona"/>
    <s v="Phoenix"/>
    <n v="150"/>
  </r>
  <r>
    <x v="460"/>
    <s v="West"/>
    <s v="Arizona"/>
    <s v="Phoenix"/>
    <n v="163"/>
  </r>
  <r>
    <x v="460"/>
    <s v="West"/>
    <s v="Arizona"/>
    <s v="Phoenix"/>
    <n v="124"/>
  </r>
  <r>
    <x v="460"/>
    <s v="West"/>
    <s v="Arizona"/>
    <s v="Phoenix"/>
    <n v="116"/>
  </r>
  <r>
    <x v="460"/>
    <s v="West"/>
    <s v="Arizona"/>
    <s v="Phoenix"/>
    <n v="99"/>
  </r>
  <r>
    <x v="460"/>
    <s v="West"/>
    <s v="Arizona"/>
    <s v="Phoenix"/>
    <n v="140"/>
  </r>
  <r>
    <x v="489"/>
    <s v="West"/>
    <s v="Arizona"/>
    <s v="Phoenix"/>
    <n v="194"/>
  </r>
  <r>
    <x v="489"/>
    <s v="West"/>
    <s v="Arizona"/>
    <s v="Phoenix"/>
    <n v="213"/>
  </r>
  <r>
    <x v="489"/>
    <s v="West"/>
    <s v="Arizona"/>
    <s v="Phoenix"/>
    <n v="136"/>
  </r>
  <r>
    <x v="489"/>
    <s v="West"/>
    <s v="Arizona"/>
    <s v="Phoenix"/>
    <n v="128"/>
  </r>
  <r>
    <x v="489"/>
    <s v="West"/>
    <s v="Arizona"/>
    <s v="Phoenix"/>
    <n v="109"/>
  </r>
  <r>
    <x v="489"/>
    <s v="West"/>
    <s v="Arizona"/>
    <s v="Phoenix"/>
    <n v="135"/>
  </r>
  <r>
    <x v="190"/>
    <s v="West"/>
    <s v="Arizona"/>
    <s v="Phoenix"/>
    <n v="152"/>
  </r>
  <r>
    <x v="190"/>
    <s v="West"/>
    <s v="Arizona"/>
    <s v="Phoenix"/>
    <n v="147"/>
  </r>
  <r>
    <x v="190"/>
    <s v="West"/>
    <s v="Arizona"/>
    <s v="Phoenix"/>
    <n v="157"/>
  </r>
  <r>
    <x v="190"/>
    <s v="West"/>
    <s v="Arizona"/>
    <s v="Phoenix"/>
    <n v="101"/>
  </r>
  <r>
    <x v="190"/>
    <s v="West"/>
    <s v="Arizona"/>
    <s v="Phoenix"/>
    <n v="94"/>
  </r>
  <r>
    <x v="190"/>
    <s v="West"/>
    <s v="Arizona"/>
    <s v="Phoenix"/>
    <n v="166"/>
  </r>
  <r>
    <x v="700"/>
    <s v="West"/>
    <s v="Arizona"/>
    <s v="Phoenix"/>
    <n v="173"/>
  </r>
  <r>
    <x v="700"/>
    <s v="West"/>
    <s v="Arizona"/>
    <s v="Phoenix"/>
    <n v="136"/>
  </r>
  <r>
    <x v="700"/>
    <s v="West"/>
    <s v="Arizona"/>
    <s v="Phoenix"/>
    <n v="132"/>
  </r>
  <r>
    <x v="700"/>
    <s v="West"/>
    <s v="New Mexico"/>
    <s v="Albuquerque"/>
    <n v="91"/>
  </r>
  <r>
    <x v="700"/>
    <s v="West"/>
    <s v="New Mexico"/>
    <s v="Albuquerque"/>
    <n v="62"/>
  </r>
  <r>
    <x v="700"/>
    <s v="West"/>
    <s v="New Mexico"/>
    <s v="Albuquerque"/>
    <n v="140"/>
  </r>
  <r>
    <x v="712"/>
    <s v="West"/>
    <s v="New Mexico"/>
    <s v="Albuquerque"/>
    <n v="187"/>
  </r>
  <r>
    <x v="712"/>
    <s v="West"/>
    <s v="New Mexico"/>
    <s v="Albuquerque"/>
    <n v="136"/>
  </r>
  <r>
    <x v="712"/>
    <s v="West"/>
    <s v="New Mexico"/>
    <s v="Albuquerque"/>
    <n v="124"/>
  </r>
  <r>
    <x v="712"/>
    <s v="West"/>
    <s v="New Mexico"/>
    <s v="Albuquerque"/>
    <n v="88"/>
  </r>
  <r>
    <x v="712"/>
    <s v="West"/>
    <s v="New Mexico"/>
    <s v="Albuquerque"/>
    <n v="53"/>
  </r>
  <r>
    <x v="712"/>
    <s v="West"/>
    <s v="New Mexico"/>
    <s v="Albuquerque"/>
    <n v="131"/>
  </r>
  <r>
    <x v="249"/>
    <s v="West"/>
    <s v="New Mexico"/>
    <s v="Albuquerque"/>
    <n v="165"/>
  </r>
  <r>
    <x v="249"/>
    <s v="West"/>
    <s v="New Mexico"/>
    <s v="Albuquerque"/>
    <n v="109"/>
  </r>
  <r>
    <x v="249"/>
    <s v="West"/>
    <s v="New Mexico"/>
    <s v="Albuquerque"/>
    <n v="140"/>
  </r>
  <r>
    <x v="249"/>
    <s v="West"/>
    <s v="New Mexico"/>
    <s v="Albuquerque"/>
    <n v="96"/>
  </r>
  <r>
    <x v="249"/>
    <s v="West"/>
    <s v="New Mexico"/>
    <s v="Albuquerque"/>
    <n v="60"/>
  </r>
  <r>
    <x v="249"/>
    <s v="West"/>
    <s v="New Mexico"/>
    <s v="Albuquerque"/>
    <n v="116"/>
  </r>
  <r>
    <x v="280"/>
    <s v="West"/>
    <s v="New Mexico"/>
    <s v="Albuquerque"/>
    <n v="184"/>
  </r>
  <r>
    <x v="280"/>
    <s v="West"/>
    <s v="New Mexico"/>
    <s v="Albuquerque"/>
    <n v="136"/>
  </r>
  <r>
    <x v="280"/>
    <s v="West"/>
    <s v="New Mexico"/>
    <s v="Albuquerque"/>
    <n v="135"/>
  </r>
  <r>
    <x v="280"/>
    <s v="West"/>
    <s v="New Mexico"/>
    <s v="Albuquerque"/>
    <n v="109"/>
  </r>
  <r>
    <x v="280"/>
    <s v="West"/>
    <s v="New Mexico"/>
    <s v="Albuquerque"/>
    <n v="78"/>
  </r>
  <r>
    <x v="280"/>
    <s v="West"/>
    <s v="New Mexico"/>
    <s v="Albuquerque"/>
    <n v="132"/>
  </r>
  <r>
    <x v="310"/>
    <s v="West"/>
    <s v="New Mexico"/>
    <s v="Albuquerque"/>
    <n v="224"/>
  </r>
  <r>
    <x v="310"/>
    <s v="West"/>
    <s v="New Mexico"/>
    <s v="Albuquerque"/>
    <n v="187"/>
  </r>
  <r>
    <x v="310"/>
    <s v="West"/>
    <s v="New Mexico"/>
    <s v="Albuquerque"/>
    <n v="193"/>
  </r>
  <r>
    <x v="310"/>
    <s v="West"/>
    <s v="New Mexico"/>
    <s v="Albuquerque"/>
    <n v="128"/>
  </r>
  <r>
    <x v="310"/>
    <s v="West"/>
    <s v="New Mexico"/>
    <s v="Albuquerque"/>
    <n v="93"/>
  </r>
  <r>
    <x v="310"/>
    <s v="West"/>
    <s v="New Mexico"/>
    <s v="Albuquerque"/>
    <n v="192"/>
  </r>
  <r>
    <x v="339"/>
    <s v="West"/>
    <s v="New Mexico"/>
    <s v="Albuquerque"/>
    <n v="248"/>
  </r>
  <r>
    <x v="339"/>
    <s v="West"/>
    <s v="New Mexico"/>
    <s v="Albuquerque"/>
    <n v="210"/>
  </r>
  <r>
    <x v="339"/>
    <s v="West"/>
    <s v="New Mexico"/>
    <s v="Albuquerque"/>
    <n v="171"/>
  </r>
  <r>
    <x v="339"/>
    <s v="West"/>
    <s v="New Mexico"/>
    <s v="Albuquerque"/>
    <n v="149"/>
  </r>
  <r>
    <x v="339"/>
    <s v="West"/>
    <s v="New Mexico"/>
    <s v="Albuquerque"/>
    <n v="160"/>
  </r>
  <r>
    <x v="339"/>
    <s v="West"/>
    <s v="New Mexico"/>
    <s v="Albuquerque"/>
    <n v="160"/>
  </r>
  <r>
    <x v="371"/>
    <s v="West"/>
    <s v="New Mexico"/>
    <s v="Albuquerque"/>
    <n v="224"/>
  </r>
  <r>
    <x v="371"/>
    <s v="West"/>
    <s v="New Mexico"/>
    <s v="Albuquerque"/>
    <n v="208"/>
  </r>
  <r>
    <x v="371"/>
    <s v="West"/>
    <s v="New Mexico"/>
    <s v="Albuquerque"/>
    <n v="163"/>
  </r>
  <r>
    <x v="371"/>
    <s v="West"/>
    <s v="New Mexico"/>
    <s v="Albuquerque"/>
    <n v="152"/>
  </r>
  <r>
    <x v="371"/>
    <s v="West"/>
    <s v="New Mexico"/>
    <s v="Albuquerque"/>
    <n v="162"/>
  </r>
  <r>
    <x v="371"/>
    <s v="West"/>
    <s v="New Mexico"/>
    <s v="Albuquerque"/>
    <n v="153"/>
  </r>
  <r>
    <x v="403"/>
    <s v="West"/>
    <s v="New Mexico"/>
    <s v="Albuquerque"/>
    <n v="206"/>
  </r>
  <r>
    <x v="403"/>
    <s v="West"/>
    <s v="New Mexico"/>
    <s v="Albuquerque"/>
    <n v="188"/>
  </r>
  <r>
    <x v="403"/>
    <s v="West"/>
    <s v="New Mexico"/>
    <s v="Albuquerque"/>
    <n v="147"/>
  </r>
  <r>
    <x v="403"/>
    <s v="West"/>
    <s v="New Mexico"/>
    <s v="Albuquerque"/>
    <n v="145"/>
  </r>
  <r>
    <x v="403"/>
    <s v="West"/>
    <s v="New Mexico"/>
    <s v="Albuquerque"/>
    <n v="145"/>
  </r>
  <r>
    <x v="403"/>
    <s v="West"/>
    <s v="New Mexico"/>
    <s v="Albuquerque"/>
    <n v="157"/>
  </r>
  <r>
    <x v="432"/>
    <s v="West"/>
    <s v="New Mexico"/>
    <s v="Albuquerque"/>
    <n v="171"/>
  </r>
  <r>
    <x v="432"/>
    <s v="West"/>
    <s v="New Mexico"/>
    <s v="Albuquerque"/>
    <n v="182"/>
  </r>
  <r>
    <x v="432"/>
    <s v="West"/>
    <s v="New Mexico"/>
    <s v="Albuquerque"/>
    <n v="120"/>
  </r>
  <r>
    <x v="432"/>
    <s v="West"/>
    <s v="New Mexico"/>
    <s v="Albuquerque"/>
    <n v="112"/>
  </r>
  <r>
    <x v="432"/>
    <s v="West"/>
    <s v="New Mexico"/>
    <s v="Albuquerque"/>
    <n v="114"/>
  </r>
  <r>
    <x v="432"/>
    <s v="West"/>
    <s v="New Mexico"/>
    <s v="Albuquerque"/>
    <n v="131"/>
  </r>
  <r>
    <x v="463"/>
    <s v="West"/>
    <s v="New Mexico"/>
    <s v="Albuquerque"/>
    <n v="176"/>
  </r>
  <r>
    <x v="463"/>
    <s v="West"/>
    <s v="New Mexico"/>
    <s v="Albuquerque"/>
    <n v="180"/>
  </r>
  <r>
    <x v="463"/>
    <s v="West"/>
    <s v="New Mexico"/>
    <s v="Albuquerque"/>
    <n v="149"/>
  </r>
  <r>
    <x v="463"/>
    <s v="West"/>
    <s v="New Mexico"/>
    <s v="Albuquerque"/>
    <n v="136"/>
  </r>
  <r>
    <x v="463"/>
    <s v="West"/>
    <s v="New Mexico"/>
    <s v="Albuquerque"/>
    <n v="131"/>
  </r>
  <r>
    <x v="463"/>
    <s v="West"/>
    <s v="New Mexico"/>
    <s v="Albuquerque"/>
    <n v="170"/>
  </r>
  <r>
    <x v="492"/>
    <s v="West"/>
    <s v="New Mexico"/>
    <s v="Albuquerque"/>
    <n v="238"/>
  </r>
  <r>
    <x v="492"/>
    <s v="West"/>
    <s v="New Mexico"/>
    <s v="Albuquerque"/>
    <n v="217"/>
  </r>
  <r>
    <x v="492"/>
    <s v="West"/>
    <s v="New Mexico"/>
    <s v="Albuquerque"/>
    <n v="150"/>
  </r>
  <r>
    <x v="492"/>
    <s v="West"/>
    <s v="New Mexico"/>
    <s v="Albuquerque"/>
    <n v="160"/>
  </r>
  <r>
    <x v="492"/>
    <s v="West"/>
    <s v="New Mexico"/>
    <s v="Albuquerque"/>
    <n v="128"/>
  </r>
  <r>
    <x v="492"/>
    <s v="West"/>
    <s v="New Mexico"/>
    <s v="Albuquerque"/>
    <n v="173"/>
  </r>
  <r>
    <x v="177"/>
    <s v="West"/>
    <s v="New Mexico"/>
    <s v="Albuquerque"/>
    <n v="149"/>
  </r>
  <r>
    <x v="177"/>
    <s v="West"/>
    <s v="New Mexico"/>
    <s v="Albuquerque"/>
    <n v="140"/>
  </r>
  <r>
    <x v="177"/>
    <s v="West"/>
    <s v="New Mexico"/>
    <s v="Albuquerque"/>
    <n v="140"/>
  </r>
  <r>
    <x v="177"/>
    <s v="West"/>
    <s v="New Mexico"/>
    <s v="Albuquerque"/>
    <n v="99"/>
  </r>
  <r>
    <x v="177"/>
    <s v="West"/>
    <s v="New Mexico"/>
    <s v="Albuquerque"/>
    <n v="75"/>
  </r>
  <r>
    <x v="177"/>
    <s v="West"/>
    <s v="New Mexico"/>
    <s v="Albuquerque"/>
    <n v="140"/>
  </r>
  <r>
    <x v="208"/>
    <s v="West"/>
    <s v="New Mexico"/>
    <s v="Albuquerque"/>
    <n v="150"/>
  </r>
  <r>
    <x v="208"/>
    <s v="West"/>
    <s v="New Mexico"/>
    <s v="Albuquerque"/>
    <n v="124"/>
  </r>
  <r>
    <x v="208"/>
    <s v="West"/>
    <s v="New Mexico"/>
    <s v="Albuquerque"/>
    <n v="120"/>
  </r>
  <r>
    <x v="208"/>
    <s v="Southeast"/>
    <s v="Georgia"/>
    <s v="Atlanta"/>
    <n v="80"/>
  </r>
  <r>
    <x v="208"/>
    <s v="Southeast"/>
    <s v="Georgia"/>
    <s v="Atlanta"/>
    <n v="60"/>
  </r>
  <r>
    <x v="208"/>
    <s v="Southeast"/>
    <s v="Georgia"/>
    <s v="Atlanta"/>
    <n v="131"/>
  </r>
  <r>
    <x v="217"/>
    <s v="Southeast"/>
    <s v="Georgia"/>
    <s v="Atlanta"/>
    <n v="163"/>
  </r>
  <r>
    <x v="217"/>
    <s v="Southeast"/>
    <s v="Georgia"/>
    <s v="Atlanta"/>
    <n v="113"/>
  </r>
  <r>
    <x v="217"/>
    <s v="Southeast"/>
    <s v="Georgia"/>
    <s v="Atlanta"/>
    <n v="124"/>
  </r>
  <r>
    <x v="217"/>
    <s v="Southeast"/>
    <s v="Georgia"/>
    <s v="Atlanta"/>
    <n v="78"/>
  </r>
  <r>
    <x v="217"/>
    <s v="Southeast"/>
    <s v="Georgia"/>
    <s v="Atlanta"/>
    <n v="45"/>
  </r>
  <r>
    <x v="217"/>
    <s v="Southeast"/>
    <s v="Georgia"/>
    <s v="Atlanta"/>
    <n v="112"/>
  </r>
  <r>
    <x v="236"/>
    <s v="Southeast"/>
    <s v="Georgia"/>
    <s v="Atlanta"/>
    <n v="179"/>
  </r>
  <r>
    <x v="236"/>
    <s v="Southeast"/>
    <s v="Georgia"/>
    <s v="Atlanta"/>
    <n v="111"/>
  </r>
  <r>
    <x v="236"/>
    <s v="Southeast"/>
    <s v="Georgia"/>
    <s v="Atlanta"/>
    <n v="113"/>
  </r>
  <r>
    <x v="236"/>
    <s v="Southeast"/>
    <s v="Georgia"/>
    <s v="Atlanta"/>
    <n v="96"/>
  </r>
  <r>
    <x v="236"/>
    <s v="Southeast"/>
    <s v="Georgia"/>
    <s v="Atlanta"/>
    <n v="56"/>
  </r>
  <r>
    <x v="236"/>
    <s v="Southeast"/>
    <s v="Georgia"/>
    <s v="Atlanta"/>
    <n v="112"/>
  </r>
  <r>
    <x v="267"/>
    <s v="Southeast"/>
    <s v="Georgia"/>
    <s v="Atlanta"/>
    <n v="187"/>
  </r>
  <r>
    <x v="267"/>
    <s v="Southeast"/>
    <s v="Georgia"/>
    <s v="Atlanta"/>
    <n v="136"/>
  </r>
  <r>
    <x v="267"/>
    <s v="Southeast"/>
    <s v="Georgia"/>
    <s v="Atlanta"/>
    <n v="145"/>
  </r>
  <r>
    <x v="267"/>
    <s v="Southeast"/>
    <s v="Georgia"/>
    <s v="Atlanta"/>
    <n v="114"/>
  </r>
  <r>
    <x v="267"/>
    <s v="Southeast"/>
    <s v="Georgia"/>
    <s v="Atlanta"/>
    <n v="74"/>
  </r>
  <r>
    <x v="267"/>
    <s v="Southeast"/>
    <s v="Georgia"/>
    <s v="Atlanta"/>
    <n v="124"/>
  </r>
  <r>
    <x v="297"/>
    <s v="Southeast"/>
    <s v="Georgia"/>
    <s v="Atlanta"/>
    <n v="203"/>
  </r>
  <r>
    <x v="297"/>
    <s v="Southeast"/>
    <s v="Georgia"/>
    <s v="Atlanta"/>
    <n v="163"/>
  </r>
  <r>
    <x v="297"/>
    <s v="Southeast"/>
    <s v="Georgia"/>
    <s v="Atlanta"/>
    <n v="158"/>
  </r>
  <r>
    <x v="297"/>
    <s v="Southeast"/>
    <s v="Georgia"/>
    <s v="Atlanta"/>
    <n v="132"/>
  </r>
  <r>
    <x v="297"/>
    <s v="Southeast"/>
    <s v="Georgia"/>
    <s v="Atlanta"/>
    <n v="94"/>
  </r>
  <r>
    <x v="297"/>
    <s v="Southeast"/>
    <s v="Georgia"/>
    <s v="Atlanta"/>
    <n v="190"/>
  </r>
  <r>
    <x v="326"/>
    <s v="Southeast"/>
    <s v="Georgia"/>
    <s v="Atlanta"/>
    <n v="218"/>
  </r>
  <r>
    <x v="326"/>
    <s v="Southeast"/>
    <s v="Georgia"/>
    <s v="Atlanta"/>
    <n v="173"/>
  </r>
  <r>
    <x v="326"/>
    <s v="Southeast"/>
    <s v="Georgia"/>
    <s v="Atlanta"/>
    <n v="184"/>
  </r>
  <r>
    <x v="326"/>
    <s v="Southeast"/>
    <s v="Georgia"/>
    <s v="Atlanta"/>
    <n v="128"/>
  </r>
  <r>
    <x v="326"/>
    <s v="Southeast"/>
    <s v="Georgia"/>
    <s v="Atlanta"/>
    <n v="162"/>
  </r>
  <r>
    <x v="326"/>
    <s v="Southeast"/>
    <s v="Georgia"/>
    <s v="Atlanta"/>
    <n v="157"/>
  </r>
  <r>
    <x v="358"/>
    <s v="Southeast"/>
    <s v="Georgia"/>
    <s v="Atlanta"/>
    <n v="209"/>
  </r>
  <r>
    <x v="358"/>
    <s v="Southeast"/>
    <s v="Georgia"/>
    <s v="Atlanta"/>
    <n v="200"/>
  </r>
  <r>
    <x v="358"/>
    <s v="Southeast"/>
    <s v="Georgia"/>
    <s v="Atlanta"/>
    <n v="150"/>
  </r>
  <r>
    <x v="358"/>
    <s v="Southeast"/>
    <s v="Georgia"/>
    <s v="Atlanta"/>
    <n v="149"/>
  </r>
  <r>
    <x v="358"/>
    <s v="Southeast"/>
    <s v="Georgia"/>
    <s v="Atlanta"/>
    <n v="140"/>
  </r>
  <r>
    <x v="358"/>
    <s v="Southeast"/>
    <s v="Georgia"/>
    <s v="Atlanta"/>
    <n v="128"/>
  </r>
  <r>
    <x v="390"/>
    <s v="Southeast"/>
    <s v="Georgia"/>
    <s v="Atlanta"/>
    <n v="204"/>
  </r>
  <r>
    <x v="390"/>
    <s v="Southeast"/>
    <s v="Georgia"/>
    <s v="Atlanta"/>
    <n v="198"/>
  </r>
  <r>
    <x v="390"/>
    <s v="Southeast"/>
    <s v="Georgia"/>
    <s v="Atlanta"/>
    <n v="135"/>
  </r>
  <r>
    <x v="390"/>
    <s v="Southeast"/>
    <s v="Georgia"/>
    <s v="Atlanta"/>
    <n v="120"/>
  </r>
  <r>
    <x v="390"/>
    <s v="Southeast"/>
    <s v="Georgia"/>
    <s v="Atlanta"/>
    <n v="132"/>
  </r>
  <r>
    <x v="390"/>
    <s v="Southeast"/>
    <s v="Georgia"/>
    <s v="Atlanta"/>
    <n v="135"/>
  </r>
  <r>
    <x v="419"/>
    <s v="Southeast"/>
    <s v="Georgia"/>
    <s v="Atlanta"/>
    <n v="173"/>
  </r>
  <r>
    <x v="419"/>
    <s v="Southeast"/>
    <s v="Georgia"/>
    <s v="Atlanta"/>
    <n v="173"/>
  </r>
  <r>
    <x v="419"/>
    <s v="Southeast"/>
    <s v="Georgia"/>
    <s v="Atlanta"/>
    <n v="123"/>
  </r>
  <r>
    <x v="419"/>
    <s v="Southeast"/>
    <s v="Georgia"/>
    <s v="Atlanta"/>
    <n v="114"/>
  </r>
  <r>
    <x v="419"/>
    <s v="Southeast"/>
    <s v="Georgia"/>
    <s v="Atlanta"/>
    <n v="102"/>
  </r>
  <r>
    <x v="419"/>
    <s v="Southeast"/>
    <s v="Georgia"/>
    <s v="Atlanta"/>
    <n v="109"/>
  </r>
  <r>
    <x v="450"/>
    <s v="Southeast"/>
    <s v="Georgia"/>
    <s v="Atlanta"/>
    <n v="173"/>
  </r>
  <r>
    <x v="450"/>
    <s v="Southeast"/>
    <s v="Georgia"/>
    <s v="Atlanta"/>
    <n v="184"/>
  </r>
  <r>
    <x v="450"/>
    <s v="Southeast"/>
    <s v="Georgia"/>
    <s v="Atlanta"/>
    <n v="145"/>
  </r>
  <r>
    <x v="450"/>
    <s v="Southeast"/>
    <s v="Georgia"/>
    <s v="Atlanta"/>
    <n v="140"/>
  </r>
  <r>
    <x v="450"/>
    <s v="Southeast"/>
    <s v="Georgia"/>
    <s v="Atlanta"/>
    <n v="119"/>
  </r>
  <r>
    <x v="450"/>
    <s v="Southeast"/>
    <s v="Georgia"/>
    <s v="Atlanta"/>
    <n v="157"/>
  </r>
  <r>
    <x v="479"/>
    <s v="Southeast"/>
    <s v="Georgia"/>
    <s v="Atlanta"/>
    <n v="209"/>
  </r>
  <r>
    <x v="479"/>
    <s v="Southeast"/>
    <s v="Georgia"/>
    <s v="Atlanta"/>
    <n v="223"/>
  </r>
  <r>
    <x v="479"/>
    <s v="Southeast"/>
    <s v="Georgia"/>
    <s v="Atlanta"/>
    <n v="147"/>
  </r>
  <r>
    <x v="479"/>
    <s v="Southeast"/>
    <s v="Georgia"/>
    <s v="Atlanta"/>
    <n v="143"/>
  </r>
  <r>
    <x v="479"/>
    <s v="Southeast"/>
    <s v="Georgia"/>
    <s v="Atlanta"/>
    <n v="120"/>
  </r>
  <r>
    <x v="479"/>
    <s v="Southeast"/>
    <s v="Georgia"/>
    <s v="Atlanta"/>
    <n v="160"/>
  </r>
  <r>
    <x v="173"/>
    <s v="Southeast"/>
    <s v="Georgia"/>
    <s v="Atlanta"/>
    <n v="349"/>
  </r>
  <r>
    <x v="173"/>
    <s v="Southeast"/>
    <s v="Georgia"/>
    <s v="Atlanta"/>
    <n v="256"/>
  </r>
  <r>
    <x v="173"/>
    <s v="Southeast"/>
    <s v="Georgia"/>
    <s v="Atlanta"/>
    <n v="264"/>
  </r>
  <r>
    <x v="173"/>
    <s v="Southeast"/>
    <s v="Georgia"/>
    <s v="Atlanta"/>
    <n v="209"/>
  </r>
  <r>
    <x v="173"/>
    <s v="Southeast"/>
    <s v="Georgia"/>
    <s v="Atlanta"/>
    <n v="247"/>
  </r>
  <r>
    <x v="173"/>
    <s v="Southeast"/>
    <s v="Georgia"/>
    <s v="Atlanta"/>
    <n v="281"/>
  </r>
  <r>
    <x v="202"/>
    <s v="Southeast"/>
    <s v="Georgia"/>
    <s v="Atlanta"/>
    <n v="376"/>
  </r>
  <r>
    <x v="202"/>
    <s v="Southeast"/>
    <s v="Georgia"/>
    <s v="Atlanta"/>
    <n v="247"/>
  </r>
  <r>
    <x v="202"/>
    <s v="Southeast"/>
    <s v="Georgia"/>
    <s v="Atlanta"/>
    <n v="248"/>
  </r>
  <r>
    <x v="213"/>
    <s v="South"/>
    <s v="Mississippi"/>
    <s v="Jackson"/>
    <n v="98"/>
  </r>
  <r>
    <x v="213"/>
    <s v="South"/>
    <s v="Mississippi"/>
    <s v="Jackson"/>
    <n v="136"/>
  </r>
  <r>
    <x v="213"/>
    <s v="South"/>
    <s v="Mississippi"/>
    <s v="Jackson"/>
    <n v="160"/>
  </r>
  <r>
    <x v="221"/>
    <s v="South"/>
    <s v="Mississippi"/>
    <s v="Jackson"/>
    <n v="223"/>
  </r>
  <r>
    <x v="221"/>
    <s v="South"/>
    <s v="Mississippi"/>
    <s v="Jackson"/>
    <n v="128"/>
  </r>
  <r>
    <x v="221"/>
    <s v="South"/>
    <s v="Mississippi"/>
    <s v="Jackson"/>
    <n v="136"/>
  </r>
  <r>
    <x v="221"/>
    <s v="South"/>
    <s v="Mississippi"/>
    <s v="Jackson"/>
    <n v="85"/>
  </r>
  <r>
    <x v="221"/>
    <s v="South"/>
    <s v="Mississippi"/>
    <s v="Jackson"/>
    <n v="104"/>
  </r>
  <r>
    <x v="221"/>
    <s v="South"/>
    <s v="Mississippi"/>
    <s v="Jackson"/>
    <n v="136"/>
  </r>
  <r>
    <x v="240"/>
    <s v="South"/>
    <s v="Mississippi"/>
    <s v="Jackson"/>
    <n v="223"/>
  </r>
  <r>
    <x v="240"/>
    <s v="South"/>
    <s v="Mississippi"/>
    <s v="Jackson"/>
    <n v="116"/>
  </r>
  <r>
    <x v="240"/>
    <s v="South"/>
    <s v="Mississippi"/>
    <s v="Jackson"/>
    <n v="124"/>
  </r>
  <r>
    <x v="240"/>
    <s v="South"/>
    <s v="Mississippi"/>
    <s v="Jackson"/>
    <n v="96"/>
  </r>
  <r>
    <x v="240"/>
    <s v="South"/>
    <s v="Mississippi"/>
    <s v="Jackson"/>
    <n v="98"/>
  </r>
  <r>
    <x v="240"/>
    <s v="South"/>
    <s v="Mississippi"/>
    <s v="Jackson"/>
    <n v="147"/>
  </r>
  <r>
    <x v="269"/>
    <s v="South"/>
    <s v="Mississippi"/>
    <s v="Jackson"/>
    <n v="238"/>
  </r>
  <r>
    <x v="269"/>
    <s v="South"/>
    <s v="Mississippi"/>
    <s v="Jackson"/>
    <n v="140"/>
  </r>
  <r>
    <x v="269"/>
    <s v="South"/>
    <s v="Mississippi"/>
    <s v="Jackson"/>
    <n v="136"/>
  </r>
  <r>
    <x v="269"/>
    <s v="South"/>
    <s v="Mississippi"/>
    <s v="Jackson"/>
    <n v="116"/>
  </r>
  <r>
    <x v="269"/>
    <s v="South"/>
    <s v="Mississippi"/>
    <s v="Jackson"/>
    <n v="132"/>
  </r>
  <r>
    <x v="269"/>
    <s v="South"/>
    <s v="Mississippi"/>
    <s v="Jackson"/>
    <n v="150"/>
  </r>
  <r>
    <x v="302"/>
    <s v="South"/>
    <s v="Mississippi"/>
    <s v="Jackson"/>
    <n v="263"/>
  </r>
  <r>
    <x v="302"/>
    <s v="South"/>
    <s v="Mississippi"/>
    <s v="Jackson"/>
    <n v="150"/>
  </r>
  <r>
    <x v="302"/>
    <s v="South"/>
    <s v="Mississippi"/>
    <s v="Jackson"/>
    <n v="157"/>
  </r>
  <r>
    <x v="302"/>
    <s v="South"/>
    <s v="Mississippi"/>
    <s v="Jackson"/>
    <n v="149"/>
  </r>
  <r>
    <x v="302"/>
    <s v="South"/>
    <s v="Mississippi"/>
    <s v="Jackson"/>
    <n v="135"/>
  </r>
  <r>
    <x v="302"/>
    <s v="South"/>
    <s v="Mississippi"/>
    <s v="Jackson"/>
    <n v="219"/>
  </r>
  <r>
    <x v="330"/>
    <s v="South"/>
    <s v="Mississippi"/>
    <s v="Jackson"/>
    <n v="289"/>
  </r>
  <r>
    <x v="330"/>
    <s v="South"/>
    <s v="Mississippi"/>
    <s v="Jackson"/>
    <n v="192"/>
  </r>
  <r>
    <x v="330"/>
    <s v="South"/>
    <s v="Mississippi"/>
    <s v="Jackson"/>
    <n v="168"/>
  </r>
  <r>
    <x v="330"/>
    <s v="South"/>
    <s v="Mississippi"/>
    <s v="Jackson"/>
    <n v="143"/>
  </r>
  <r>
    <x v="330"/>
    <s v="South"/>
    <s v="Mississippi"/>
    <s v="Jackson"/>
    <n v="150"/>
  </r>
  <r>
    <x v="330"/>
    <s v="South"/>
    <s v="Mississippi"/>
    <s v="Jackson"/>
    <n v="209"/>
  </r>
  <r>
    <x v="362"/>
    <s v="South"/>
    <s v="Mississippi"/>
    <s v="Jackson"/>
    <n v="256"/>
  </r>
  <r>
    <x v="362"/>
    <s v="South"/>
    <s v="Mississippi"/>
    <s v="Jackson"/>
    <n v="198"/>
  </r>
  <r>
    <x v="362"/>
    <s v="South"/>
    <s v="Mississippi"/>
    <s v="Jackson"/>
    <n v="179"/>
  </r>
  <r>
    <x v="362"/>
    <s v="South"/>
    <s v="Mississippi"/>
    <s v="Jackson"/>
    <n v="147"/>
  </r>
  <r>
    <x v="362"/>
    <s v="South"/>
    <s v="Mississippi"/>
    <s v="Jackson"/>
    <n v="158"/>
  </r>
  <r>
    <x v="362"/>
    <s v="South"/>
    <s v="Mississippi"/>
    <s v="Jackson"/>
    <n v="206"/>
  </r>
  <r>
    <x v="392"/>
    <s v="South"/>
    <s v="Mississippi"/>
    <s v="Jackson"/>
    <n v="232"/>
  </r>
  <r>
    <x v="392"/>
    <s v="South"/>
    <s v="Mississippi"/>
    <s v="Jackson"/>
    <n v="158"/>
  </r>
  <r>
    <x v="392"/>
    <s v="South"/>
    <s v="Mississippi"/>
    <s v="Jackson"/>
    <n v="145"/>
  </r>
  <r>
    <x v="392"/>
    <s v="South"/>
    <s v="Mississippi"/>
    <s v="Jackson"/>
    <n v="120"/>
  </r>
  <r>
    <x v="392"/>
    <s v="South"/>
    <s v="Mississippi"/>
    <s v="Jackson"/>
    <n v="132"/>
  </r>
  <r>
    <x v="392"/>
    <s v="South"/>
    <s v="Mississippi"/>
    <s v="Jackson"/>
    <n v="160"/>
  </r>
  <r>
    <x v="424"/>
    <s v="South"/>
    <s v="Mississippi"/>
    <s v="Jackson"/>
    <n v="216"/>
  </r>
  <r>
    <x v="424"/>
    <s v="South"/>
    <s v="Mississippi"/>
    <s v="Jackson"/>
    <n v="165"/>
  </r>
  <r>
    <x v="424"/>
    <s v="South"/>
    <s v="Mississippi"/>
    <s v="Jackson"/>
    <n v="120"/>
  </r>
  <r>
    <x v="424"/>
    <s v="South"/>
    <s v="Mississippi"/>
    <s v="Jackson"/>
    <n v="109"/>
  </r>
  <r>
    <x v="424"/>
    <s v="South"/>
    <s v="Mississippi"/>
    <s v="Jackson"/>
    <n v="105"/>
  </r>
  <r>
    <x v="424"/>
    <s v="South"/>
    <s v="Mississippi"/>
    <s v="Jackson"/>
    <n v="162"/>
  </r>
  <r>
    <x v="454"/>
    <s v="South"/>
    <s v="Mississippi"/>
    <s v="Jackson"/>
    <n v="206"/>
  </r>
  <r>
    <x v="454"/>
    <s v="South"/>
    <s v="Mississippi"/>
    <s v="Jackson"/>
    <n v="153"/>
  </r>
  <r>
    <x v="454"/>
    <s v="South"/>
    <s v="Mississippi"/>
    <s v="Jackson"/>
    <n v="119"/>
  </r>
  <r>
    <x v="454"/>
    <s v="South"/>
    <s v="Mississippi"/>
    <s v="Jackson"/>
    <n v="153"/>
  </r>
  <r>
    <x v="454"/>
    <s v="South"/>
    <s v="Mississippi"/>
    <s v="Jackson"/>
    <n v="132"/>
  </r>
  <r>
    <x v="454"/>
    <s v="South"/>
    <s v="Mississippi"/>
    <s v="Jackson"/>
    <n v="168"/>
  </r>
  <r>
    <x v="483"/>
    <s v="South"/>
    <s v="Mississippi"/>
    <s v="Jackson"/>
    <n v="256"/>
  </r>
  <r>
    <x v="483"/>
    <s v="South"/>
    <s v="Mississippi"/>
    <s v="Jackson"/>
    <n v="201"/>
  </r>
  <r>
    <x v="483"/>
    <s v="South"/>
    <s v="Mississippi"/>
    <s v="Jackson"/>
    <n v="158"/>
  </r>
  <r>
    <x v="483"/>
    <s v="South"/>
    <s v="Mississippi"/>
    <s v="Jackson"/>
    <n v="143"/>
  </r>
  <r>
    <x v="483"/>
    <s v="South"/>
    <s v="Mississippi"/>
    <s v="Jackson"/>
    <n v="157"/>
  </r>
  <r>
    <x v="483"/>
    <s v="South"/>
    <s v="Mississippi"/>
    <s v="Jackson"/>
    <n v="178"/>
  </r>
  <r>
    <x v="187"/>
    <s v="South"/>
    <s v="Mississippi"/>
    <s v="Jackson"/>
    <n v="215"/>
  </r>
  <r>
    <x v="187"/>
    <s v="South"/>
    <s v="Mississippi"/>
    <s v="Jackson"/>
    <n v="135"/>
  </r>
  <r>
    <x v="187"/>
    <s v="South"/>
    <s v="Mississippi"/>
    <s v="Jackson"/>
    <n v="140"/>
  </r>
  <r>
    <x v="187"/>
    <s v="South"/>
    <s v="Mississippi"/>
    <s v="Jackson"/>
    <n v="102"/>
  </r>
  <r>
    <x v="187"/>
    <s v="South"/>
    <s v="Mississippi"/>
    <s v="Jackson"/>
    <n v="123"/>
  </r>
  <r>
    <x v="187"/>
    <s v="South"/>
    <s v="Mississippi"/>
    <s v="Jackson"/>
    <n v="158"/>
  </r>
  <r>
    <x v="695"/>
    <s v="South"/>
    <s v="Mississippi"/>
    <s v="Jackson"/>
    <n v="210"/>
  </r>
  <r>
    <x v="695"/>
    <s v="South"/>
    <s v="Mississippi"/>
    <s v="Jackson"/>
    <n v="112"/>
  </r>
  <r>
    <x v="695"/>
    <s v="South"/>
    <s v="Mississippi"/>
    <s v="Jackson"/>
    <n v="136"/>
  </r>
  <r>
    <x v="695"/>
    <s v="South"/>
    <s v="Arkansas"/>
    <s v="Little Rock"/>
    <n v="78"/>
  </r>
  <r>
    <x v="695"/>
    <s v="South"/>
    <s v="Arkansas"/>
    <s v="Little Rock"/>
    <n v="111"/>
  </r>
  <r>
    <x v="695"/>
    <s v="South"/>
    <s v="Arkansas"/>
    <s v="Little Rock"/>
    <n v="145"/>
  </r>
  <r>
    <x v="224"/>
    <s v="South"/>
    <s v="Arkansas"/>
    <s v="Little Rock"/>
    <n v="206"/>
  </r>
  <r>
    <x v="224"/>
    <s v="South"/>
    <s v="Arkansas"/>
    <s v="Little Rock"/>
    <n v="107"/>
  </r>
  <r>
    <x v="224"/>
    <s v="South"/>
    <s v="Arkansas"/>
    <s v="Little Rock"/>
    <n v="112"/>
  </r>
  <r>
    <x v="224"/>
    <s v="South"/>
    <s v="Arkansas"/>
    <s v="Little Rock"/>
    <n v="70"/>
  </r>
  <r>
    <x v="224"/>
    <s v="South"/>
    <s v="Arkansas"/>
    <s v="Little Rock"/>
    <n v="88"/>
  </r>
  <r>
    <x v="224"/>
    <s v="South"/>
    <s v="Arkansas"/>
    <s v="Little Rock"/>
    <n v="112"/>
  </r>
  <r>
    <x v="243"/>
    <s v="South"/>
    <s v="Arkansas"/>
    <s v="Little Rock"/>
    <n v="204"/>
  </r>
  <r>
    <x v="243"/>
    <s v="South"/>
    <s v="Arkansas"/>
    <s v="Little Rock"/>
    <n v="102"/>
  </r>
  <r>
    <x v="243"/>
    <s v="South"/>
    <s v="Arkansas"/>
    <s v="Little Rock"/>
    <n v="96"/>
  </r>
  <r>
    <x v="243"/>
    <s v="South"/>
    <s v="Arkansas"/>
    <s v="Little Rock"/>
    <n v="77"/>
  </r>
  <r>
    <x v="243"/>
    <s v="South"/>
    <s v="Arkansas"/>
    <s v="Little Rock"/>
    <n v="75"/>
  </r>
  <r>
    <x v="243"/>
    <s v="South"/>
    <s v="Arkansas"/>
    <s v="Little Rock"/>
    <n v="120"/>
  </r>
  <r>
    <x v="272"/>
    <s v="South"/>
    <s v="Arkansas"/>
    <s v="Little Rock"/>
    <n v="228"/>
  </r>
  <r>
    <x v="272"/>
    <s v="South"/>
    <s v="Arkansas"/>
    <s v="Little Rock"/>
    <n v="116"/>
  </r>
  <r>
    <x v="272"/>
    <s v="South"/>
    <s v="Arkansas"/>
    <s v="Little Rock"/>
    <n v="119"/>
  </r>
  <r>
    <x v="272"/>
    <s v="South"/>
    <s v="Arkansas"/>
    <s v="Little Rock"/>
    <n v="90"/>
  </r>
  <r>
    <x v="272"/>
    <s v="South"/>
    <s v="Arkansas"/>
    <s v="Little Rock"/>
    <n v="111"/>
  </r>
  <r>
    <x v="272"/>
    <s v="South"/>
    <s v="Arkansas"/>
    <s v="Little Rock"/>
    <n v="145"/>
  </r>
  <r>
    <x v="305"/>
    <s v="South"/>
    <s v="Arkansas"/>
    <s v="Little Rock"/>
    <n v="236"/>
  </r>
  <r>
    <x v="305"/>
    <s v="South"/>
    <s v="Arkansas"/>
    <s v="Little Rock"/>
    <n v="149"/>
  </r>
  <r>
    <x v="305"/>
    <s v="South"/>
    <s v="Arkansas"/>
    <s v="Little Rock"/>
    <n v="124"/>
  </r>
  <r>
    <x v="305"/>
    <s v="South"/>
    <s v="Arkansas"/>
    <s v="Little Rock"/>
    <n v="124"/>
  </r>
  <r>
    <x v="305"/>
    <s v="South"/>
    <s v="Arkansas"/>
    <s v="Little Rock"/>
    <n v="116"/>
  </r>
  <r>
    <x v="305"/>
    <s v="South"/>
    <s v="Arkansas"/>
    <s v="Little Rock"/>
    <n v="165"/>
  </r>
  <r>
    <x v="333"/>
    <s v="South"/>
    <s v="Arkansas"/>
    <s v="Little Rock"/>
    <n v="271"/>
  </r>
  <r>
    <x v="333"/>
    <s v="South"/>
    <s v="Arkansas"/>
    <s v="Little Rock"/>
    <n v="163"/>
  </r>
  <r>
    <x v="333"/>
    <s v="South"/>
    <s v="Arkansas"/>
    <s v="Little Rock"/>
    <n v="140"/>
  </r>
  <r>
    <x v="333"/>
    <s v="South"/>
    <s v="Arkansas"/>
    <s v="Little Rock"/>
    <n v="120"/>
  </r>
  <r>
    <x v="333"/>
    <s v="South"/>
    <s v="Arkansas"/>
    <s v="Little Rock"/>
    <n v="149"/>
  </r>
  <r>
    <x v="333"/>
    <s v="South"/>
    <s v="Arkansas"/>
    <s v="Little Rock"/>
    <n v="198"/>
  </r>
  <r>
    <x v="365"/>
    <s v="South"/>
    <s v="Arkansas"/>
    <s v="Little Rock"/>
    <n v="233"/>
  </r>
  <r>
    <x v="365"/>
    <s v="South"/>
    <s v="Arkansas"/>
    <s v="Little Rock"/>
    <n v="163"/>
  </r>
  <r>
    <x v="365"/>
    <s v="South"/>
    <s v="Arkansas"/>
    <s v="Little Rock"/>
    <n v="135"/>
  </r>
  <r>
    <x v="365"/>
    <s v="South"/>
    <s v="Arkansas"/>
    <s v="Little Rock"/>
    <n v="132"/>
  </r>
  <r>
    <x v="365"/>
    <s v="South"/>
    <s v="Arkansas"/>
    <s v="Little Rock"/>
    <n v="113"/>
  </r>
  <r>
    <x v="365"/>
    <s v="South"/>
    <s v="Arkansas"/>
    <s v="Little Rock"/>
    <n v="193"/>
  </r>
  <r>
    <x v="395"/>
    <s v="South"/>
    <s v="Arkansas"/>
    <s v="Little Rock"/>
    <n v="221"/>
  </r>
  <r>
    <x v="395"/>
    <s v="South"/>
    <s v="Arkansas"/>
    <s v="Little Rock"/>
    <n v="135"/>
  </r>
  <r>
    <x v="395"/>
    <s v="South"/>
    <s v="Arkansas"/>
    <s v="Little Rock"/>
    <n v="123"/>
  </r>
  <r>
    <x v="395"/>
    <s v="South"/>
    <s v="Arkansas"/>
    <s v="Little Rock"/>
    <n v="104"/>
  </r>
  <r>
    <x v="395"/>
    <s v="South"/>
    <s v="Arkansas"/>
    <s v="Little Rock"/>
    <n v="111"/>
  </r>
  <r>
    <x v="395"/>
    <s v="South"/>
    <s v="Arkansas"/>
    <s v="Little Rock"/>
    <n v="140"/>
  </r>
  <r>
    <x v="427"/>
    <s v="South"/>
    <s v="Arkansas"/>
    <s v="Little Rock"/>
    <n v="180"/>
  </r>
  <r>
    <x v="427"/>
    <s v="South"/>
    <s v="Arkansas"/>
    <s v="Little Rock"/>
    <n v="132"/>
  </r>
  <r>
    <x v="427"/>
    <s v="South"/>
    <s v="Arkansas"/>
    <s v="Little Rock"/>
    <n v="99"/>
  </r>
  <r>
    <x v="427"/>
    <s v="South"/>
    <s v="Arkansas"/>
    <s v="Little Rock"/>
    <n v="94"/>
  </r>
  <r>
    <x v="427"/>
    <s v="South"/>
    <s v="Arkansas"/>
    <s v="Little Rock"/>
    <n v="91"/>
  </r>
  <r>
    <x v="427"/>
    <s v="South"/>
    <s v="Arkansas"/>
    <s v="Little Rock"/>
    <n v="132"/>
  </r>
  <r>
    <x v="457"/>
    <s v="South"/>
    <s v="Arkansas"/>
    <s v="Little Rock"/>
    <n v="176"/>
  </r>
  <r>
    <x v="457"/>
    <s v="South"/>
    <s v="Arkansas"/>
    <s v="Little Rock"/>
    <n v="116"/>
  </r>
  <r>
    <x v="457"/>
    <s v="South"/>
    <s v="Arkansas"/>
    <s v="Little Rock"/>
    <n v="102"/>
  </r>
  <r>
    <x v="457"/>
    <s v="South"/>
    <s v="Arkansas"/>
    <s v="Little Rock"/>
    <n v="128"/>
  </r>
  <r>
    <x v="457"/>
    <s v="South"/>
    <s v="Arkansas"/>
    <s v="Little Rock"/>
    <n v="105"/>
  </r>
  <r>
    <x v="457"/>
    <s v="South"/>
    <s v="Arkansas"/>
    <s v="Little Rock"/>
    <n v="135"/>
  </r>
  <r>
    <x v="486"/>
    <s v="South"/>
    <s v="Arkansas"/>
    <s v="Little Rock"/>
    <n v="238"/>
  </r>
  <r>
    <x v="486"/>
    <s v="South"/>
    <s v="Arkansas"/>
    <s v="Little Rock"/>
    <n v="155"/>
  </r>
  <r>
    <x v="486"/>
    <s v="South"/>
    <s v="Arkansas"/>
    <s v="Little Rock"/>
    <n v="149"/>
  </r>
  <r>
    <x v="486"/>
    <s v="South"/>
    <s v="Arkansas"/>
    <s v="Little Rock"/>
    <n v="124"/>
  </r>
  <r>
    <x v="486"/>
    <s v="South"/>
    <s v="Arkansas"/>
    <s v="Little Rock"/>
    <n v="132"/>
  </r>
  <r>
    <x v="486"/>
    <s v="South"/>
    <s v="Arkansas"/>
    <s v="Little Rock"/>
    <n v="170"/>
  </r>
  <r>
    <x v="187"/>
    <s v="South"/>
    <s v="Arkansas"/>
    <s v="Little Rock"/>
    <n v="178"/>
  </r>
  <r>
    <x v="187"/>
    <s v="South"/>
    <s v="Arkansas"/>
    <s v="Little Rock"/>
    <n v="124"/>
  </r>
  <r>
    <x v="187"/>
    <s v="South"/>
    <s v="Arkansas"/>
    <s v="Little Rock"/>
    <n v="131"/>
  </r>
  <r>
    <x v="187"/>
    <s v="South"/>
    <s v="Arkansas"/>
    <s v="Little Rock"/>
    <n v="74"/>
  </r>
  <r>
    <x v="187"/>
    <s v="South"/>
    <s v="Arkansas"/>
    <s v="Little Rock"/>
    <n v="91"/>
  </r>
  <r>
    <x v="187"/>
    <s v="South"/>
    <s v="Arkansas"/>
    <s v="Little Rock"/>
    <n v="124"/>
  </r>
  <r>
    <x v="695"/>
    <s v="South"/>
    <s v="Arkansas"/>
    <s v="Little Rock"/>
    <n v="206"/>
  </r>
  <r>
    <x v="695"/>
    <s v="South"/>
    <s v="Arkansas"/>
    <s v="Little Rock"/>
    <n v="83"/>
  </r>
  <r>
    <x v="695"/>
    <s v="South"/>
    <s v="Arkansas"/>
    <s v="Little Rock"/>
    <n v="98"/>
  </r>
  <r>
    <x v="695"/>
    <s v="South"/>
    <s v="Oklahoma"/>
    <s v="Oklahoma City"/>
    <n v="58"/>
  </r>
  <r>
    <x v="695"/>
    <s v="South"/>
    <s v="Oklahoma"/>
    <s v="Oklahoma City"/>
    <n v="85"/>
  </r>
  <r>
    <x v="695"/>
    <s v="South"/>
    <s v="Oklahoma"/>
    <s v="Oklahoma City"/>
    <n v="112"/>
  </r>
  <r>
    <x v="224"/>
    <s v="South"/>
    <s v="Oklahoma"/>
    <s v="Oklahoma City"/>
    <n v="182"/>
  </r>
  <r>
    <x v="224"/>
    <s v="South"/>
    <s v="Oklahoma"/>
    <s v="Oklahoma City"/>
    <n v="78"/>
  </r>
  <r>
    <x v="224"/>
    <s v="South"/>
    <s v="Oklahoma"/>
    <s v="Oklahoma City"/>
    <n v="83"/>
  </r>
  <r>
    <x v="224"/>
    <s v="South"/>
    <s v="Oklahoma"/>
    <s v="Oklahoma City"/>
    <n v="39"/>
  </r>
  <r>
    <x v="224"/>
    <s v="South"/>
    <s v="Oklahoma"/>
    <s v="Oklahoma City"/>
    <n v="61"/>
  </r>
  <r>
    <x v="224"/>
    <s v="South"/>
    <s v="Oklahoma"/>
    <s v="Oklahoma City"/>
    <n v="88"/>
  </r>
  <r>
    <x v="243"/>
    <s v="South"/>
    <s v="Oklahoma"/>
    <s v="Oklahoma City"/>
    <n v="184"/>
  </r>
  <r>
    <x v="243"/>
    <s v="South"/>
    <s v="Oklahoma"/>
    <s v="Oklahoma City"/>
    <n v="79"/>
  </r>
  <r>
    <x v="243"/>
    <s v="South"/>
    <s v="Oklahoma"/>
    <s v="Oklahoma City"/>
    <n v="70"/>
  </r>
  <r>
    <x v="243"/>
    <s v="South"/>
    <s v="Oklahoma"/>
    <s v="Oklahoma City"/>
    <n v="47"/>
  </r>
  <r>
    <x v="243"/>
    <s v="South"/>
    <s v="Oklahoma"/>
    <s v="Oklahoma City"/>
    <n v="54"/>
  </r>
  <r>
    <x v="243"/>
    <s v="South"/>
    <s v="Oklahoma"/>
    <s v="Oklahoma City"/>
    <n v="111"/>
  </r>
  <r>
    <x v="272"/>
    <s v="South"/>
    <s v="Oklahoma"/>
    <s v="Oklahoma City"/>
    <n v="179"/>
  </r>
  <r>
    <x v="272"/>
    <s v="South"/>
    <s v="Oklahoma"/>
    <s v="Oklahoma City"/>
    <n v="93"/>
  </r>
  <r>
    <x v="272"/>
    <s v="South"/>
    <s v="Oklahoma"/>
    <s v="Oklahoma City"/>
    <n v="88"/>
  </r>
  <r>
    <x v="272"/>
    <s v="South"/>
    <s v="Oklahoma"/>
    <s v="Oklahoma City"/>
    <n v="74"/>
  </r>
  <r>
    <x v="272"/>
    <s v="South"/>
    <s v="Oklahoma"/>
    <s v="Oklahoma City"/>
    <n v="80"/>
  </r>
  <r>
    <x v="272"/>
    <s v="South"/>
    <s v="Oklahoma"/>
    <s v="Oklahoma City"/>
    <n v="116"/>
  </r>
  <r>
    <x v="305"/>
    <s v="South"/>
    <s v="Oklahoma"/>
    <s v="Oklahoma City"/>
    <n v="192"/>
  </r>
  <r>
    <x v="305"/>
    <s v="South"/>
    <s v="Oklahoma"/>
    <s v="Oklahoma City"/>
    <n v="123"/>
  </r>
  <r>
    <x v="305"/>
    <s v="South"/>
    <s v="Oklahoma"/>
    <s v="Oklahoma City"/>
    <n v="107"/>
  </r>
  <r>
    <x v="305"/>
    <s v="South"/>
    <s v="Oklahoma"/>
    <s v="Oklahoma City"/>
    <n v="102"/>
  </r>
  <r>
    <x v="305"/>
    <s v="South"/>
    <s v="Oklahoma"/>
    <s v="Oklahoma City"/>
    <n v="105"/>
  </r>
  <r>
    <x v="305"/>
    <s v="South"/>
    <s v="Oklahoma"/>
    <s v="Oklahoma City"/>
    <n v="143"/>
  </r>
  <r>
    <x v="333"/>
    <s v="South"/>
    <s v="Oklahoma"/>
    <s v="Oklahoma City"/>
    <n v="238"/>
  </r>
  <r>
    <x v="333"/>
    <s v="South"/>
    <s v="Oklahoma"/>
    <s v="Oklahoma City"/>
    <n v="135"/>
  </r>
  <r>
    <x v="333"/>
    <s v="South"/>
    <s v="Oklahoma"/>
    <s v="Oklahoma City"/>
    <n v="131"/>
  </r>
  <r>
    <x v="333"/>
    <s v="South"/>
    <s v="Oklahoma"/>
    <s v="Oklahoma City"/>
    <n v="107"/>
  </r>
  <r>
    <x v="333"/>
    <s v="South"/>
    <s v="Oklahoma"/>
    <s v="Oklahoma City"/>
    <n v="116"/>
  </r>
  <r>
    <x v="333"/>
    <s v="South"/>
    <s v="Oklahoma"/>
    <s v="Oklahoma City"/>
    <n v="163"/>
  </r>
  <r>
    <x v="365"/>
    <s v="South"/>
    <s v="Oklahoma"/>
    <s v="Oklahoma City"/>
    <n v="230"/>
  </r>
  <r>
    <x v="365"/>
    <s v="South"/>
    <s v="Oklahoma"/>
    <s v="Oklahoma City"/>
    <n v="140"/>
  </r>
  <r>
    <x v="365"/>
    <s v="South"/>
    <s v="Oklahoma"/>
    <s v="Oklahoma City"/>
    <n v="113"/>
  </r>
  <r>
    <x v="365"/>
    <s v="South"/>
    <s v="Oklahoma"/>
    <s v="Oklahoma City"/>
    <n v="111"/>
  </r>
  <r>
    <x v="365"/>
    <s v="South"/>
    <s v="Oklahoma"/>
    <s v="Oklahoma City"/>
    <n v="105"/>
  </r>
  <r>
    <x v="365"/>
    <s v="South"/>
    <s v="Oklahoma"/>
    <s v="Oklahoma City"/>
    <n v="166"/>
  </r>
  <r>
    <x v="395"/>
    <s v="South"/>
    <s v="Oklahoma"/>
    <s v="Oklahoma City"/>
    <n v="196"/>
  </r>
  <r>
    <x v="395"/>
    <s v="South"/>
    <s v="Oklahoma"/>
    <s v="Oklahoma City"/>
    <n v="128"/>
  </r>
  <r>
    <x v="395"/>
    <s v="South"/>
    <s v="Oklahoma"/>
    <s v="Oklahoma City"/>
    <n v="91"/>
  </r>
  <r>
    <x v="395"/>
    <s v="South"/>
    <s v="Oklahoma"/>
    <s v="Oklahoma City"/>
    <n v="83"/>
  </r>
  <r>
    <x v="395"/>
    <s v="South"/>
    <s v="Oklahoma"/>
    <s v="Oklahoma City"/>
    <n v="78"/>
  </r>
  <r>
    <x v="395"/>
    <s v="South"/>
    <s v="Oklahoma"/>
    <s v="Oklahoma City"/>
    <n v="119"/>
  </r>
  <r>
    <x v="427"/>
    <s v="South"/>
    <s v="Oklahoma"/>
    <s v="Oklahoma City"/>
    <n v="173"/>
  </r>
  <r>
    <x v="427"/>
    <s v="South"/>
    <s v="Oklahoma"/>
    <s v="Oklahoma City"/>
    <n v="112"/>
  </r>
  <r>
    <x v="427"/>
    <s v="South"/>
    <s v="Oklahoma"/>
    <s v="Oklahoma City"/>
    <n v="74"/>
  </r>
  <r>
    <x v="427"/>
    <s v="South"/>
    <s v="Oklahoma"/>
    <s v="Oklahoma City"/>
    <n v="62"/>
  </r>
  <r>
    <x v="427"/>
    <s v="South"/>
    <s v="Oklahoma"/>
    <s v="Oklahoma City"/>
    <n v="68"/>
  </r>
  <r>
    <x v="427"/>
    <s v="South"/>
    <s v="Oklahoma"/>
    <s v="Oklahoma City"/>
    <n v="101"/>
  </r>
  <r>
    <x v="457"/>
    <s v="South"/>
    <s v="Oklahoma"/>
    <s v="Oklahoma City"/>
    <n v="166"/>
  </r>
  <r>
    <x v="457"/>
    <s v="South"/>
    <s v="Oklahoma"/>
    <s v="Oklahoma City"/>
    <n v="96"/>
  </r>
  <r>
    <x v="457"/>
    <s v="South"/>
    <s v="Oklahoma"/>
    <s v="Oklahoma City"/>
    <n v="81"/>
  </r>
  <r>
    <x v="457"/>
    <s v="South"/>
    <s v="Oklahoma"/>
    <s v="Oklahoma City"/>
    <n v="90"/>
  </r>
  <r>
    <x v="457"/>
    <s v="South"/>
    <s v="Oklahoma"/>
    <s v="Oklahoma City"/>
    <n v="85"/>
  </r>
  <r>
    <x v="457"/>
    <s v="South"/>
    <s v="Oklahoma"/>
    <s v="Oklahoma City"/>
    <n v="128"/>
  </r>
  <r>
    <x v="486"/>
    <s v="South"/>
    <s v="Oklahoma"/>
    <s v="Oklahoma City"/>
    <n v="200"/>
  </r>
  <r>
    <x v="486"/>
    <s v="South"/>
    <s v="Oklahoma"/>
    <s v="Oklahoma City"/>
    <n v="149"/>
  </r>
  <r>
    <x v="486"/>
    <s v="South"/>
    <s v="Oklahoma"/>
    <s v="Oklahoma City"/>
    <n v="131"/>
  </r>
  <r>
    <x v="486"/>
    <s v="South"/>
    <s v="Oklahoma"/>
    <s v="Oklahoma City"/>
    <n v="114"/>
  </r>
  <r>
    <x v="486"/>
    <s v="South"/>
    <s v="Oklahoma"/>
    <s v="Oklahoma City"/>
    <n v="98"/>
  </r>
  <r>
    <x v="486"/>
    <s v="South"/>
    <s v="Oklahoma"/>
    <s v="Oklahoma City"/>
    <n v="128"/>
  </r>
  <r>
    <x v="180"/>
    <s v="South"/>
    <s v="Oklahoma"/>
    <s v="Oklahoma City"/>
    <n v="176"/>
  </r>
  <r>
    <x v="180"/>
    <s v="South"/>
    <s v="Oklahoma"/>
    <s v="Oklahoma City"/>
    <n v="105"/>
  </r>
  <r>
    <x v="180"/>
    <s v="South"/>
    <s v="Oklahoma"/>
    <s v="Oklahoma City"/>
    <n v="116"/>
  </r>
  <r>
    <x v="180"/>
    <s v="South"/>
    <s v="Oklahoma"/>
    <s v="Oklahoma City"/>
    <n v="70"/>
  </r>
  <r>
    <x v="180"/>
    <s v="South"/>
    <s v="Oklahoma"/>
    <s v="Oklahoma City"/>
    <n v="88"/>
  </r>
  <r>
    <x v="180"/>
    <s v="South"/>
    <s v="Oklahoma"/>
    <s v="Oklahoma City"/>
    <n v="119"/>
  </r>
  <r>
    <x v="209"/>
    <s v="South"/>
    <s v="Oklahoma"/>
    <s v="Oklahoma City"/>
    <n v="204"/>
  </r>
  <r>
    <x v="209"/>
    <s v="South"/>
    <s v="Oklahoma"/>
    <s v="Oklahoma City"/>
    <n v="75"/>
  </r>
  <r>
    <x v="209"/>
    <s v="South"/>
    <s v="Oklahoma"/>
    <s v="Oklahoma City"/>
    <n v="90"/>
  </r>
  <r>
    <x v="200"/>
    <s v="Northeast"/>
    <s v="Connecticut"/>
    <s v="Hartford"/>
    <n v="39"/>
  </r>
  <r>
    <x v="200"/>
    <s v="Northeast"/>
    <s v="Connecticut"/>
    <s v="Hartford"/>
    <n v="66"/>
  </r>
  <r>
    <x v="200"/>
    <s v="Northeast"/>
    <s v="Connecticut"/>
    <s v="Hartford"/>
    <n v="96"/>
  </r>
  <r>
    <x v="705"/>
    <s v="Northeast"/>
    <s v="Connecticut"/>
    <s v="Hartford"/>
    <n v="182"/>
  </r>
  <r>
    <x v="705"/>
    <s v="Northeast"/>
    <s v="Connecticut"/>
    <s v="Hartford"/>
    <n v="68"/>
  </r>
  <r>
    <x v="705"/>
    <s v="Northeast"/>
    <s v="Connecticut"/>
    <s v="Hartford"/>
    <n v="75"/>
  </r>
  <r>
    <x v="705"/>
    <s v="Northeast"/>
    <s v="Connecticut"/>
    <s v="Hartford"/>
    <n v="34"/>
  </r>
  <r>
    <x v="705"/>
    <s v="Northeast"/>
    <s v="Connecticut"/>
    <s v="Hartford"/>
    <n v="53"/>
  </r>
  <r>
    <x v="705"/>
    <s v="Northeast"/>
    <s v="Connecticut"/>
    <s v="Hartford"/>
    <n v="85"/>
  </r>
  <r>
    <x v="722"/>
    <s v="Northeast"/>
    <s v="Connecticut"/>
    <s v="Hartford"/>
    <n v="155"/>
  </r>
  <r>
    <x v="722"/>
    <s v="Northeast"/>
    <s v="Connecticut"/>
    <s v="Hartford"/>
    <n v="64"/>
  </r>
  <r>
    <x v="722"/>
    <s v="Northeast"/>
    <s v="Connecticut"/>
    <s v="Hartford"/>
    <n v="64"/>
  </r>
  <r>
    <x v="722"/>
    <s v="Northeast"/>
    <s v="Connecticut"/>
    <s v="Hartford"/>
    <n v="41"/>
  </r>
  <r>
    <x v="722"/>
    <s v="Northeast"/>
    <s v="Connecticut"/>
    <s v="Hartford"/>
    <n v="40"/>
  </r>
  <r>
    <x v="722"/>
    <s v="Northeast"/>
    <s v="Connecticut"/>
    <s v="Hartford"/>
    <n v="94"/>
  </r>
  <r>
    <x v="256"/>
    <s v="Northeast"/>
    <s v="Connecticut"/>
    <s v="Hartford"/>
    <n v="191"/>
  </r>
  <r>
    <x v="256"/>
    <s v="Northeast"/>
    <s v="Connecticut"/>
    <s v="Hartford"/>
    <n v="83"/>
  </r>
  <r>
    <x v="256"/>
    <s v="Northeast"/>
    <s v="Connecticut"/>
    <s v="Hartford"/>
    <n v="83"/>
  </r>
  <r>
    <x v="256"/>
    <s v="Northeast"/>
    <s v="Connecticut"/>
    <s v="Hartford"/>
    <n v="74"/>
  </r>
  <r>
    <x v="256"/>
    <s v="Northeast"/>
    <s v="Connecticut"/>
    <s v="Hartford"/>
    <n v="83"/>
  </r>
  <r>
    <x v="256"/>
    <s v="Northeast"/>
    <s v="Connecticut"/>
    <s v="Hartford"/>
    <n v="128"/>
  </r>
  <r>
    <x v="289"/>
    <s v="Northeast"/>
    <s v="Connecticut"/>
    <s v="Hartford"/>
    <n v="206"/>
  </r>
  <r>
    <x v="289"/>
    <s v="Northeast"/>
    <s v="Connecticut"/>
    <s v="Hartford"/>
    <n v="124"/>
  </r>
  <r>
    <x v="289"/>
    <s v="Northeast"/>
    <s v="Connecticut"/>
    <s v="Hartford"/>
    <n v="96"/>
  </r>
  <r>
    <x v="289"/>
    <s v="Northeast"/>
    <s v="Connecticut"/>
    <s v="Hartford"/>
    <n v="85"/>
  </r>
  <r>
    <x v="289"/>
    <s v="Northeast"/>
    <s v="Connecticut"/>
    <s v="Hartford"/>
    <n v="91"/>
  </r>
  <r>
    <x v="289"/>
    <s v="Northeast"/>
    <s v="Connecticut"/>
    <s v="Hartford"/>
    <n v="128"/>
  </r>
  <r>
    <x v="317"/>
    <s v="Northeast"/>
    <s v="Connecticut"/>
    <s v="Hartford"/>
    <n v="195"/>
  </r>
  <r>
    <x v="317"/>
    <s v="Northeast"/>
    <s v="Connecticut"/>
    <s v="Hartford"/>
    <n v="120"/>
  </r>
  <r>
    <x v="317"/>
    <s v="Northeast"/>
    <s v="Connecticut"/>
    <s v="Hartford"/>
    <n v="111"/>
  </r>
  <r>
    <x v="317"/>
    <s v="Northeast"/>
    <s v="Connecticut"/>
    <s v="Hartford"/>
    <n v="94"/>
  </r>
  <r>
    <x v="317"/>
    <s v="Northeast"/>
    <s v="Connecticut"/>
    <s v="Hartford"/>
    <n v="93"/>
  </r>
  <r>
    <x v="317"/>
    <s v="Northeast"/>
    <s v="Connecticut"/>
    <s v="Hartford"/>
    <n v="152"/>
  </r>
  <r>
    <x v="349"/>
    <s v="Northeast"/>
    <s v="Connecticut"/>
    <s v="Hartford"/>
    <n v="194"/>
  </r>
  <r>
    <x v="349"/>
    <s v="Northeast"/>
    <s v="Connecticut"/>
    <s v="Hartford"/>
    <n v="128"/>
  </r>
  <r>
    <x v="349"/>
    <s v="Northeast"/>
    <s v="Connecticut"/>
    <s v="Hartford"/>
    <n v="107"/>
  </r>
  <r>
    <x v="349"/>
    <s v="Northeast"/>
    <s v="Connecticut"/>
    <s v="Hartford"/>
    <n v="72"/>
  </r>
  <r>
    <x v="349"/>
    <s v="Northeast"/>
    <s v="Connecticut"/>
    <s v="Hartford"/>
    <n v="62"/>
  </r>
  <r>
    <x v="349"/>
    <s v="Northeast"/>
    <s v="Connecticut"/>
    <s v="Hartford"/>
    <n v="124"/>
  </r>
  <r>
    <x v="379"/>
    <s v="Northeast"/>
    <s v="Connecticut"/>
    <s v="Hartford"/>
    <n v="170"/>
  </r>
  <r>
    <x v="379"/>
    <s v="Northeast"/>
    <s v="Connecticut"/>
    <s v="Hartford"/>
    <n v="93"/>
  </r>
  <r>
    <x v="379"/>
    <s v="Northeast"/>
    <s v="Connecticut"/>
    <s v="Hartford"/>
    <n v="64"/>
  </r>
  <r>
    <x v="379"/>
    <s v="Northeast"/>
    <s v="Connecticut"/>
    <s v="Hartford"/>
    <n v="58"/>
  </r>
  <r>
    <x v="379"/>
    <s v="Northeast"/>
    <s v="Connecticut"/>
    <s v="Hartford"/>
    <n v="58"/>
  </r>
  <r>
    <x v="379"/>
    <s v="Northeast"/>
    <s v="Connecticut"/>
    <s v="Hartford"/>
    <n v="83"/>
  </r>
  <r>
    <x v="411"/>
    <s v="Northeast"/>
    <s v="Connecticut"/>
    <s v="Hartford"/>
    <n v="153"/>
  </r>
  <r>
    <x v="411"/>
    <s v="Northeast"/>
    <s v="Connecticut"/>
    <s v="Hartford"/>
    <n v="94"/>
  </r>
  <r>
    <x v="411"/>
    <s v="Northeast"/>
    <s v="Connecticut"/>
    <s v="Hartford"/>
    <n v="61"/>
  </r>
  <r>
    <x v="411"/>
    <s v="Northeast"/>
    <s v="Connecticut"/>
    <s v="Hartford"/>
    <n v="45"/>
  </r>
  <r>
    <x v="411"/>
    <s v="Northeast"/>
    <s v="Connecticut"/>
    <s v="Hartford"/>
    <n v="45"/>
  </r>
  <r>
    <x v="411"/>
    <s v="Northeast"/>
    <s v="Connecticut"/>
    <s v="Hartford"/>
    <n v="94"/>
  </r>
  <r>
    <x v="441"/>
    <s v="Northeast"/>
    <s v="Connecticut"/>
    <s v="Hartford"/>
    <n v="149"/>
  </r>
  <r>
    <x v="441"/>
    <s v="Northeast"/>
    <s v="Connecticut"/>
    <s v="Hartford"/>
    <n v="105"/>
  </r>
  <r>
    <x v="441"/>
    <s v="Northeast"/>
    <s v="Connecticut"/>
    <s v="Hartford"/>
    <n v="103"/>
  </r>
  <r>
    <x v="441"/>
    <s v="Northeast"/>
    <s v="Connecticut"/>
    <s v="Hartford"/>
    <n v="83"/>
  </r>
  <r>
    <x v="441"/>
    <s v="Northeast"/>
    <s v="Connecticut"/>
    <s v="Hartford"/>
    <n v="88"/>
  </r>
  <r>
    <x v="441"/>
    <s v="Northeast"/>
    <s v="Connecticut"/>
    <s v="Hartford"/>
    <n v="116"/>
  </r>
  <r>
    <x v="470"/>
    <s v="Northeast"/>
    <s v="Connecticut"/>
    <s v="Hartford"/>
    <n v="173"/>
  </r>
  <r>
    <x v="470"/>
    <s v="Northeast"/>
    <s v="Connecticut"/>
    <s v="Hartford"/>
    <n v="131"/>
  </r>
  <r>
    <x v="470"/>
    <s v="Northeast"/>
    <s v="Connecticut"/>
    <s v="Hartford"/>
    <n v="116"/>
  </r>
  <r>
    <x v="470"/>
    <s v="Northeast"/>
    <s v="Connecticut"/>
    <s v="Hartford"/>
    <n v="96"/>
  </r>
  <r>
    <x v="470"/>
    <s v="Northeast"/>
    <s v="Connecticut"/>
    <s v="Hartford"/>
    <n v="99"/>
  </r>
  <r>
    <x v="470"/>
    <s v="Northeast"/>
    <s v="Connecticut"/>
    <s v="Hartford"/>
    <n v="120"/>
  </r>
  <r>
    <x v="174"/>
    <s v="Northeast"/>
    <s v="Connecticut"/>
    <s v="Hartford"/>
    <n v="149"/>
  </r>
  <r>
    <x v="174"/>
    <s v="Northeast"/>
    <s v="Connecticut"/>
    <s v="Hartford"/>
    <n v="79"/>
  </r>
  <r>
    <x v="174"/>
    <s v="Northeast"/>
    <s v="Connecticut"/>
    <s v="Hartford"/>
    <n v="72"/>
  </r>
  <r>
    <x v="174"/>
    <s v="Northeast"/>
    <s v="Connecticut"/>
    <s v="Hartford"/>
    <n v="24"/>
  </r>
  <r>
    <x v="174"/>
    <s v="Northeast"/>
    <s v="Connecticut"/>
    <s v="Hartford"/>
    <n v="44"/>
  </r>
  <r>
    <x v="174"/>
    <s v="Northeast"/>
    <s v="Connecticut"/>
    <s v="Hartford"/>
    <n v="72"/>
  </r>
  <r>
    <x v="203"/>
    <s v="Northeast"/>
    <s v="Connecticut"/>
    <s v="Hartford"/>
    <n v="162"/>
  </r>
  <r>
    <x v="203"/>
    <s v="Northeast"/>
    <s v="Connecticut"/>
    <s v="Hartford"/>
    <n v="41"/>
  </r>
  <r>
    <x v="203"/>
    <s v="Northeast"/>
    <s v="Connecticut"/>
    <s v="Hartford"/>
    <n v="53"/>
  </r>
  <r>
    <x v="203"/>
    <s v="Northeast"/>
    <s v="Rhode Island"/>
    <s v="Providence"/>
    <n v="16"/>
  </r>
  <r>
    <x v="203"/>
    <s v="Northeast"/>
    <s v="Rhode Island"/>
    <s v="Providence"/>
    <n v="40"/>
  </r>
  <r>
    <x v="203"/>
    <s v="Northeast"/>
    <s v="Rhode Island"/>
    <s v="Providence"/>
    <n v="77"/>
  </r>
  <r>
    <x v="708"/>
    <s v="Northeast"/>
    <s v="Rhode Island"/>
    <s v="Providence"/>
    <n v="156"/>
  </r>
  <r>
    <x v="708"/>
    <s v="Northeast"/>
    <s v="Rhode Island"/>
    <s v="Providence"/>
    <n v="45"/>
  </r>
  <r>
    <x v="708"/>
    <s v="Northeast"/>
    <s v="Rhode Island"/>
    <s v="Providence"/>
    <n v="56"/>
  </r>
  <r>
    <x v="708"/>
    <s v="Northeast"/>
    <s v="Rhode Island"/>
    <s v="Providence"/>
    <n v="8"/>
  </r>
  <r>
    <x v="708"/>
    <s v="Northeast"/>
    <s v="Rhode Island"/>
    <s v="Providence"/>
    <n v="25"/>
  </r>
  <r>
    <x v="708"/>
    <s v="Northeast"/>
    <s v="Rhode Island"/>
    <s v="Providence"/>
    <n v="58"/>
  </r>
  <r>
    <x v="230"/>
    <s v="Northeast"/>
    <s v="Rhode Island"/>
    <s v="Providence"/>
    <n v="132"/>
  </r>
  <r>
    <x v="230"/>
    <s v="Northeast"/>
    <s v="Rhode Island"/>
    <s v="Providence"/>
    <n v="40"/>
  </r>
  <r>
    <x v="230"/>
    <s v="Northeast"/>
    <s v="Rhode Island"/>
    <s v="Providence"/>
    <n v="44"/>
  </r>
  <r>
    <x v="230"/>
    <s v="Northeast"/>
    <s v="Rhode Island"/>
    <s v="Providence"/>
    <n v="17"/>
  </r>
  <r>
    <x v="230"/>
    <s v="Northeast"/>
    <s v="Rhode Island"/>
    <s v="Providence"/>
    <n v="15"/>
  </r>
  <r>
    <x v="230"/>
    <s v="Northeast"/>
    <s v="Rhode Island"/>
    <s v="Providence"/>
    <n v="60"/>
  </r>
  <r>
    <x v="259"/>
    <s v="Northeast"/>
    <s v="Rhode Island"/>
    <s v="Providence"/>
    <n v="150"/>
  </r>
  <r>
    <x v="259"/>
    <s v="Northeast"/>
    <s v="Rhode Island"/>
    <s v="Providence"/>
    <n v="58"/>
  </r>
  <r>
    <x v="259"/>
    <s v="Northeast"/>
    <s v="Rhode Island"/>
    <s v="Providence"/>
    <n v="60"/>
  </r>
  <r>
    <x v="259"/>
    <s v="Northeast"/>
    <s v="Rhode Island"/>
    <s v="Providence"/>
    <n v="51"/>
  </r>
  <r>
    <x v="259"/>
    <s v="Northeast"/>
    <s v="Rhode Island"/>
    <s v="Providence"/>
    <n v="54"/>
  </r>
  <r>
    <x v="259"/>
    <s v="Northeast"/>
    <s v="Rhode Island"/>
    <s v="Providence"/>
    <n v="93"/>
  </r>
  <r>
    <x v="292"/>
    <s v="Northeast"/>
    <s v="Rhode Island"/>
    <s v="Providence"/>
    <n v="176"/>
  </r>
  <r>
    <x v="292"/>
    <s v="Northeast"/>
    <s v="Rhode Island"/>
    <s v="Providence"/>
    <n v="105"/>
  </r>
  <r>
    <x v="292"/>
    <s v="Northeast"/>
    <s v="Rhode Island"/>
    <s v="Providence"/>
    <n v="74"/>
  </r>
  <r>
    <x v="292"/>
    <s v="Northeast"/>
    <s v="Rhode Island"/>
    <s v="Providence"/>
    <n v="70"/>
  </r>
  <r>
    <x v="292"/>
    <s v="Northeast"/>
    <s v="Rhode Island"/>
    <s v="Providence"/>
    <n v="66"/>
  </r>
  <r>
    <x v="292"/>
    <s v="Northeast"/>
    <s v="Rhode Island"/>
    <s v="Providence"/>
    <n v="119"/>
  </r>
  <r>
    <x v="320"/>
    <s v="Northeast"/>
    <s v="Rhode Island"/>
    <s v="Providence"/>
    <n v="173"/>
  </r>
  <r>
    <x v="320"/>
    <s v="Northeast"/>
    <s v="Rhode Island"/>
    <s v="Providence"/>
    <n v="114"/>
  </r>
  <r>
    <x v="320"/>
    <s v="Northeast"/>
    <s v="Rhode Island"/>
    <s v="Providence"/>
    <n v="78"/>
  </r>
  <r>
    <x v="320"/>
    <s v="Northeast"/>
    <s v="Rhode Island"/>
    <s v="Providence"/>
    <n v="60"/>
  </r>
  <r>
    <x v="320"/>
    <s v="Northeast"/>
    <s v="Rhode Island"/>
    <s v="Providence"/>
    <n v="68"/>
  </r>
  <r>
    <x v="320"/>
    <s v="Northeast"/>
    <s v="Rhode Island"/>
    <s v="Providence"/>
    <n v="136"/>
  </r>
  <r>
    <x v="352"/>
    <s v="Northeast"/>
    <s v="Rhode Island"/>
    <s v="Providence"/>
    <n v="182"/>
  </r>
  <r>
    <x v="352"/>
    <s v="Northeast"/>
    <s v="Rhode Island"/>
    <s v="Providence"/>
    <n v="111"/>
  </r>
  <r>
    <x v="352"/>
    <s v="Northeast"/>
    <s v="Rhode Island"/>
    <s v="Providence"/>
    <n v="85"/>
  </r>
  <r>
    <x v="352"/>
    <s v="Northeast"/>
    <s v="Rhode Island"/>
    <s v="Providence"/>
    <n v="47"/>
  </r>
  <r>
    <x v="352"/>
    <s v="Northeast"/>
    <s v="Rhode Island"/>
    <s v="Providence"/>
    <n v="40"/>
  </r>
  <r>
    <x v="352"/>
    <s v="Northeast"/>
    <s v="Rhode Island"/>
    <s v="Providence"/>
    <n v="96"/>
  </r>
  <r>
    <x v="382"/>
    <s v="Northeast"/>
    <s v="Rhode Island"/>
    <s v="Providence"/>
    <n v="128"/>
  </r>
  <r>
    <x v="382"/>
    <s v="Northeast"/>
    <s v="Rhode Island"/>
    <s v="Providence"/>
    <n v="79"/>
  </r>
  <r>
    <x v="382"/>
    <s v="Northeast"/>
    <s v="Rhode Island"/>
    <s v="Providence"/>
    <n v="39"/>
  </r>
  <r>
    <x v="382"/>
    <s v="Northeast"/>
    <s v="Rhode Island"/>
    <s v="Providence"/>
    <n v="32"/>
  </r>
  <r>
    <x v="382"/>
    <s v="Northeast"/>
    <s v="Rhode Island"/>
    <s v="Providence"/>
    <n v="33"/>
  </r>
  <r>
    <x v="382"/>
    <s v="Northeast"/>
    <s v="Rhode Island"/>
    <s v="Providence"/>
    <n v="64"/>
  </r>
  <r>
    <x v="414"/>
    <s v="Northeast"/>
    <s v="Rhode Island"/>
    <s v="Providence"/>
    <n v="113"/>
  </r>
  <r>
    <x v="414"/>
    <s v="Northeast"/>
    <s v="Rhode Island"/>
    <s v="Providence"/>
    <n v="68"/>
  </r>
  <r>
    <x v="414"/>
    <s v="Northeast"/>
    <s v="Rhode Island"/>
    <s v="Providence"/>
    <n v="30"/>
  </r>
  <r>
    <x v="414"/>
    <s v="Northeast"/>
    <s v="Rhode Island"/>
    <s v="Providence"/>
    <n v="23"/>
  </r>
  <r>
    <x v="414"/>
    <s v="Northeast"/>
    <s v="Rhode Island"/>
    <s v="Providence"/>
    <n v="23"/>
  </r>
  <r>
    <x v="414"/>
    <s v="Northeast"/>
    <s v="Rhode Island"/>
    <s v="Providence"/>
    <n v="66"/>
  </r>
  <r>
    <x v="444"/>
    <s v="Northeast"/>
    <s v="Rhode Island"/>
    <s v="Providence"/>
    <n v="105"/>
  </r>
  <r>
    <x v="444"/>
    <s v="Northeast"/>
    <s v="Rhode Island"/>
    <s v="Providence"/>
    <n v="74"/>
  </r>
  <r>
    <x v="444"/>
    <s v="Northeast"/>
    <s v="Rhode Island"/>
    <s v="Providence"/>
    <n v="68"/>
  </r>
  <r>
    <x v="444"/>
    <s v="Northeast"/>
    <s v="Rhode Island"/>
    <s v="Providence"/>
    <n v="68"/>
  </r>
  <r>
    <x v="444"/>
    <s v="Northeast"/>
    <s v="Rhode Island"/>
    <s v="Providence"/>
    <n v="61"/>
  </r>
  <r>
    <x v="444"/>
    <s v="Northeast"/>
    <s v="Rhode Island"/>
    <s v="Providence"/>
    <n v="83"/>
  </r>
  <r>
    <x v="473"/>
    <s v="Northeast"/>
    <s v="Rhode Island"/>
    <s v="Providence"/>
    <n v="160"/>
  </r>
  <r>
    <x v="473"/>
    <s v="Northeast"/>
    <s v="Rhode Island"/>
    <s v="Providence"/>
    <n v="102"/>
  </r>
  <r>
    <x v="473"/>
    <s v="Northeast"/>
    <s v="Rhode Island"/>
    <s v="Providence"/>
    <n v="88"/>
  </r>
  <r>
    <x v="473"/>
    <s v="Northeast"/>
    <s v="Rhode Island"/>
    <s v="Providence"/>
    <n v="77"/>
  </r>
  <r>
    <x v="473"/>
    <s v="Northeast"/>
    <s v="Rhode Island"/>
    <s v="Providence"/>
    <n v="74"/>
  </r>
  <r>
    <x v="473"/>
    <s v="Northeast"/>
    <s v="Rhode Island"/>
    <s v="Providence"/>
    <n v="111"/>
  </r>
  <r>
    <x v="181"/>
    <s v="Northeast"/>
    <s v="Rhode Island"/>
    <s v="Providence"/>
    <n v="140"/>
  </r>
  <r>
    <x v="181"/>
    <s v="Northeast"/>
    <s v="Rhode Island"/>
    <s v="Providence"/>
    <n v="88"/>
  </r>
  <r>
    <x v="181"/>
    <s v="Northeast"/>
    <s v="Rhode Island"/>
    <s v="Providence"/>
    <n v="75"/>
  </r>
  <r>
    <x v="181"/>
    <s v="Northeast"/>
    <s v="Rhode Island"/>
    <s v="Providence"/>
    <n v="33"/>
  </r>
  <r>
    <x v="181"/>
    <s v="Northeast"/>
    <s v="Rhode Island"/>
    <s v="Providence"/>
    <n v="47"/>
  </r>
  <r>
    <x v="181"/>
    <s v="Northeast"/>
    <s v="Rhode Island"/>
    <s v="Providence"/>
    <n v="83"/>
  </r>
  <r>
    <x v="210"/>
    <s v="Northeast"/>
    <s v="Rhode Island"/>
    <s v="Providence"/>
    <n v="155"/>
  </r>
  <r>
    <x v="210"/>
    <s v="Northeast"/>
    <s v="Rhode Island"/>
    <s v="Providence"/>
    <n v="53"/>
  </r>
  <r>
    <x v="210"/>
    <s v="Northeast"/>
    <s v="Rhode Island"/>
    <s v="Providence"/>
    <n v="70"/>
  </r>
  <r>
    <x v="210"/>
    <s v="Northeast"/>
    <s v="Massachusetts"/>
    <s v="Boston"/>
    <n v="75"/>
  </r>
  <r>
    <x v="210"/>
    <s v="Northeast"/>
    <s v="Massachusetts"/>
    <s v="Boston"/>
    <n v="53"/>
  </r>
  <r>
    <x v="210"/>
    <s v="Northeast"/>
    <s v="Massachusetts"/>
    <s v="Boston"/>
    <n v="80"/>
  </r>
  <r>
    <x v="218"/>
    <s v="Northeast"/>
    <s v="Massachusetts"/>
    <s v="Boston"/>
    <n v="155"/>
  </r>
  <r>
    <x v="218"/>
    <s v="Northeast"/>
    <s v="Massachusetts"/>
    <s v="Boston"/>
    <n v="61"/>
  </r>
  <r>
    <x v="218"/>
    <s v="Northeast"/>
    <s v="Massachusetts"/>
    <s v="Boston"/>
    <n v="60"/>
  </r>
  <r>
    <x v="218"/>
    <s v="Northeast"/>
    <s v="Massachusetts"/>
    <s v="Boston"/>
    <n v="93"/>
  </r>
  <r>
    <x v="218"/>
    <s v="Northeast"/>
    <s v="Massachusetts"/>
    <s v="Boston"/>
    <n v="31"/>
  </r>
  <r>
    <x v="218"/>
    <s v="Northeast"/>
    <s v="Massachusetts"/>
    <s v="Boston"/>
    <n v="68"/>
  </r>
  <r>
    <x v="237"/>
    <s v="Northeast"/>
    <s v="Massachusetts"/>
    <s v="Boston"/>
    <n v="149"/>
  </r>
  <r>
    <x v="237"/>
    <s v="Northeast"/>
    <s v="Massachusetts"/>
    <s v="Boston"/>
    <n v="51"/>
  </r>
  <r>
    <x v="237"/>
    <s v="Northeast"/>
    <s v="Massachusetts"/>
    <s v="Boston"/>
    <n v="51"/>
  </r>
  <r>
    <x v="237"/>
    <s v="Northeast"/>
    <s v="Massachusetts"/>
    <s v="Boston"/>
    <n v="39"/>
  </r>
  <r>
    <x v="237"/>
    <s v="Northeast"/>
    <s v="Massachusetts"/>
    <s v="Boston"/>
    <n v="44"/>
  </r>
  <r>
    <x v="237"/>
    <s v="Northeast"/>
    <s v="Massachusetts"/>
    <s v="Boston"/>
    <n v="94"/>
  </r>
  <r>
    <x v="266"/>
    <s v="Northeast"/>
    <s v="Massachusetts"/>
    <s v="Boston"/>
    <n v="173"/>
  </r>
  <r>
    <x v="266"/>
    <s v="Northeast"/>
    <s v="Massachusetts"/>
    <s v="Boston"/>
    <n v="68"/>
  </r>
  <r>
    <x v="266"/>
    <s v="Northeast"/>
    <s v="Massachusetts"/>
    <s v="Boston"/>
    <n v="68"/>
  </r>
  <r>
    <x v="266"/>
    <s v="Northeast"/>
    <s v="Massachusetts"/>
    <s v="Boston"/>
    <n v="54"/>
  </r>
  <r>
    <x v="266"/>
    <s v="Northeast"/>
    <s v="Massachusetts"/>
    <s v="Boston"/>
    <n v="60"/>
  </r>
  <r>
    <x v="266"/>
    <s v="Northeast"/>
    <s v="Massachusetts"/>
    <s v="Boston"/>
    <n v="104"/>
  </r>
  <r>
    <x v="299"/>
    <s v="Northeast"/>
    <s v="Massachusetts"/>
    <s v="Boston"/>
    <n v="196"/>
  </r>
  <r>
    <x v="299"/>
    <s v="Northeast"/>
    <s v="Massachusetts"/>
    <s v="Boston"/>
    <n v="114"/>
  </r>
  <r>
    <x v="299"/>
    <s v="Northeast"/>
    <s v="Massachusetts"/>
    <s v="Boston"/>
    <n v="75"/>
  </r>
  <r>
    <x v="299"/>
    <s v="Northeast"/>
    <s v="Massachusetts"/>
    <s v="Boston"/>
    <n v="72"/>
  </r>
  <r>
    <x v="299"/>
    <s v="Northeast"/>
    <s v="Massachusetts"/>
    <s v="Boston"/>
    <n v="74"/>
  </r>
  <r>
    <x v="299"/>
    <s v="Northeast"/>
    <s v="Massachusetts"/>
    <s v="Boston"/>
    <n v="120"/>
  </r>
  <r>
    <x v="327"/>
    <s v="Northeast"/>
    <s v="Massachusetts"/>
    <s v="Boston"/>
    <n v="180"/>
  </r>
  <r>
    <x v="327"/>
    <s v="Northeast"/>
    <s v="Massachusetts"/>
    <s v="Boston"/>
    <n v="105"/>
  </r>
  <r>
    <x v="327"/>
    <s v="Northeast"/>
    <s v="Massachusetts"/>
    <s v="Boston"/>
    <n v="88"/>
  </r>
  <r>
    <x v="327"/>
    <s v="Northeast"/>
    <s v="Massachusetts"/>
    <s v="Boston"/>
    <n v="77"/>
  </r>
  <r>
    <x v="327"/>
    <s v="Northeast"/>
    <s v="Massachusetts"/>
    <s v="Boston"/>
    <n v="80"/>
  </r>
  <r>
    <x v="327"/>
    <s v="Northeast"/>
    <s v="Massachusetts"/>
    <s v="Boston"/>
    <n v="132"/>
  </r>
  <r>
    <x v="359"/>
    <s v="Northeast"/>
    <s v="Massachusetts"/>
    <s v="Boston"/>
    <n v="196"/>
  </r>
  <r>
    <x v="359"/>
    <s v="Northeast"/>
    <s v="Massachusetts"/>
    <s v="Boston"/>
    <n v="112"/>
  </r>
  <r>
    <x v="359"/>
    <s v="Northeast"/>
    <s v="Massachusetts"/>
    <s v="Boston"/>
    <n v="85"/>
  </r>
  <r>
    <x v="359"/>
    <s v="Northeast"/>
    <s v="Massachusetts"/>
    <s v="Boston"/>
    <n v="58"/>
  </r>
  <r>
    <x v="359"/>
    <s v="Northeast"/>
    <s v="Massachusetts"/>
    <s v="Boston"/>
    <n v="51"/>
  </r>
  <r>
    <x v="359"/>
    <s v="Northeast"/>
    <s v="Massachusetts"/>
    <s v="Boston"/>
    <n v="98"/>
  </r>
  <r>
    <x v="389"/>
    <s v="Northeast"/>
    <s v="Massachusetts"/>
    <s v="Boston"/>
    <n v="153"/>
  </r>
  <r>
    <x v="389"/>
    <s v="Northeast"/>
    <s v="Massachusetts"/>
    <s v="Boston"/>
    <n v="88"/>
  </r>
  <r>
    <x v="389"/>
    <s v="Northeast"/>
    <s v="Massachusetts"/>
    <s v="Boston"/>
    <n v="47"/>
  </r>
  <r>
    <x v="389"/>
    <s v="Northeast"/>
    <s v="Massachusetts"/>
    <s v="Boston"/>
    <n v="39"/>
  </r>
  <r>
    <x v="389"/>
    <s v="Northeast"/>
    <s v="Massachusetts"/>
    <s v="Boston"/>
    <n v="41"/>
  </r>
  <r>
    <x v="389"/>
    <s v="Northeast"/>
    <s v="Massachusetts"/>
    <s v="Boston"/>
    <n v="77"/>
  </r>
  <r>
    <x v="421"/>
    <s v="Northeast"/>
    <s v="Massachusetts"/>
    <s v="Boston"/>
    <n v="132"/>
  </r>
  <r>
    <x v="421"/>
    <s v="Northeast"/>
    <s v="Massachusetts"/>
    <s v="Boston"/>
    <n v="68"/>
  </r>
  <r>
    <x v="421"/>
    <s v="Northeast"/>
    <s v="Massachusetts"/>
    <s v="Boston"/>
    <n v="38"/>
  </r>
  <r>
    <x v="421"/>
    <s v="Northeast"/>
    <s v="Massachusetts"/>
    <s v="Boston"/>
    <n v="32"/>
  </r>
  <r>
    <x v="421"/>
    <s v="Northeast"/>
    <s v="Massachusetts"/>
    <s v="Boston"/>
    <n v="34"/>
  </r>
  <r>
    <x v="421"/>
    <s v="Northeast"/>
    <s v="Massachusetts"/>
    <s v="Boston"/>
    <n v="68"/>
  </r>
  <r>
    <x v="451"/>
    <s v="Northeast"/>
    <s v="Massachusetts"/>
    <s v="Boston"/>
    <n v="120"/>
  </r>
  <r>
    <x v="451"/>
    <s v="Northeast"/>
    <s v="Massachusetts"/>
    <s v="Boston"/>
    <n v="102"/>
  </r>
  <r>
    <x v="451"/>
    <s v="Northeast"/>
    <s v="Massachusetts"/>
    <s v="Boston"/>
    <n v="91"/>
  </r>
  <r>
    <x v="451"/>
    <s v="Northeast"/>
    <s v="Massachusetts"/>
    <s v="Boston"/>
    <n v="83"/>
  </r>
  <r>
    <x v="451"/>
    <s v="Northeast"/>
    <s v="Massachusetts"/>
    <s v="Boston"/>
    <n v="78"/>
  </r>
  <r>
    <x v="451"/>
    <s v="Northeast"/>
    <s v="Massachusetts"/>
    <s v="Boston"/>
    <n v="123"/>
  </r>
  <r>
    <x v="480"/>
    <s v="Northeast"/>
    <s v="Massachusetts"/>
    <s v="Boston"/>
    <n v="178"/>
  </r>
  <r>
    <x v="480"/>
    <s v="Northeast"/>
    <s v="Massachusetts"/>
    <s v="Boston"/>
    <n v="113"/>
  </r>
  <r>
    <x v="480"/>
    <s v="Northeast"/>
    <s v="Massachusetts"/>
    <s v="Boston"/>
    <n v="112"/>
  </r>
  <r>
    <x v="480"/>
    <s v="Northeast"/>
    <s v="Massachusetts"/>
    <s v="Boston"/>
    <n v="105"/>
  </r>
  <r>
    <x v="480"/>
    <s v="Northeast"/>
    <s v="Massachusetts"/>
    <s v="Boston"/>
    <n v="90"/>
  </r>
  <r>
    <x v="480"/>
    <s v="Northeast"/>
    <s v="Massachusetts"/>
    <s v="Boston"/>
    <n v="128"/>
  </r>
  <r>
    <x v="178"/>
    <s v="Northeast"/>
    <s v="Massachusetts"/>
    <s v="Boston"/>
    <n v="179"/>
  </r>
  <r>
    <x v="178"/>
    <s v="Northeast"/>
    <s v="Massachusetts"/>
    <s v="Boston"/>
    <n v="107"/>
  </r>
  <r>
    <x v="178"/>
    <s v="Northeast"/>
    <s v="Massachusetts"/>
    <s v="Boston"/>
    <n v="101"/>
  </r>
  <r>
    <x v="178"/>
    <s v="Northeast"/>
    <s v="Massachusetts"/>
    <s v="Boston"/>
    <n v="53"/>
  </r>
  <r>
    <x v="178"/>
    <s v="Northeast"/>
    <s v="Massachusetts"/>
    <s v="Boston"/>
    <n v="70"/>
  </r>
  <r>
    <x v="178"/>
    <s v="Northeast"/>
    <s v="Massachusetts"/>
    <s v="Boston"/>
    <n v="104"/>
  </r>
  <r>
    <x v="207"/>
    <s v="Northeast"/>
    <s v="Massachusetts"/>
    <s v="Boston"/>
    <n v="184"/>
  </r>
  <r>
    <x v="207"/>
    <s v="Northeast"/>
    <s v="Massachusetts"/>
    <s v="Boston"/>
    <n v="72"/>
  </r>
  <r>
    <x v="207"/>
    <s v="Northeast"/>
    <s v="Massachusetts"/>
    <s v="Boston"/>
    <n v="85"/>
  </r>
  <r>
    <x v="207"/>
    <s v="Northeast"/>
    <s v="Vermont"/>
    <s v="Burlington"/>
    <n v="48"/>
  </r>
  <r>
    <x v="207"/>
    <s v="Northeast"/>
    <s v="Vermont"/>
    <s v="Burlington"/>
    <n v="68"/>
  </r>
  <r>
    <x v="207"/>
    <s v="Northeast"/>
    <s v="Vermont"/>
    <s v="Burlington"/>
    <n v="107"/>
  </r>
  <r>
    <x v="215"/>
    <s v="Northeast"/>
    <s v="Vermont"/>
    <s v="Burlington"/>
    <n v="185"/>
  </r>
  <r>
    <x v="215"/>
    <s v="Northeast"/>
    <s v="Vermont"/>
    <s v="Burlington"/>
    <n v="80"/>
  </r>
  <r>
    <x v="215"/>
    <s v="Northeast"/>
    <s v="Vermont"/>
    <s v="Burlington"/>
    <n v="85"/>
  </r>
  <r>
    <x v="215"/>
    <s v="Northeast"/>
    <s v="Vermont"/>
    <s v="Burlington"/>
    <n v="39"/>
  </r>
  <r>
    <x v="215"/>
    <s v="Northeast"/>
    <s v="Vermont"/>
    <s v="Burlington"/>
    <n v="56"/>
  </r>
  <r>
    <x v="215"/>
    <s v="Northeast"/>
    <s v="Vermont"/>
    <s v="Burlington"/>
    <n v="96"/>
  </r>
  <r>
    <x v="234"/>
    <s v="Northeast"/>
    <s v="Vermont"/>
    <s v="Burlington"/>
    <n v="168"/>
  </r>
  <r>
    <x v="234"/>
    <s v="Northeast"/>
    <s v="Vermont"/>
    <s v="Burlington"/>
    <n v="68"/>
  </r>
  <r>
    <x v="234"/>
    <s v="Northeast"/>
    <s v="Vermont"/>
    <s v="Burlington"/>
    <n v="74"/>
  </r>
  <r>
    <x v="234"/>
    <s v="Northeast"/>
    <s v="Vermont"/>
    <s v="Burlington"/>
    <n v="50"/>
  </r>
  <r>
    <x v="234"/>
    <s v="Northeast"/>
    <s v="Vermont"/>
    <s v="Burlington"/>
    <n v="53"/>
  </r>
  <r>
    <x v="234"/>
    <s v="Northeast"/>
    <s v="Vermont"/>
    <s v="Burlington"/>
    <n v="90"/>
  </r>
  <r>
    <x v="263"/>
    <s v="Northeast"/>
    <s v="Vermont"/>
    <s v="Burlington"/>
    <n v="177"/>
  </r>
  <r>
    <x v="263"/>
    <s v="Northeast"/>
    <s v="Vermont"/>
    <s v="Burlington"/>
    <n v="94"/>
  </r>
  <r>
    <x v="263"/>
    <s v="Northeast"/>
    <s v="Vermont"/>
    <s v="Burlington"/>
    <n v="96"/>
  </r>
  <r>
    <x v="263"/>
    <s v="Northeast"/>
    <s v="Vermont"/>
    <s v="Burlington"/>
    <n v="83"/>
  </r>
  <r>
    <x v="263"/>
    <s v="Northeast"/>
    <s v="Vermont"/>
    <s v="Burlington"/>
    <n v="91"/>
  </r>
  <r>
    <x v="263"/>
    <s v="Northeast"/>
    <s v="Vermont"/>
    <s v="Burlington"/>
    <n v="120"/>
  </r>
  <r>
    <x v="296"/>
    <s v="Northeast"/>
    <s v="Vermont"/>
    <s v="Burlington"/>
    <n v="195"/>
  </r>
  <r>
    <x v="296"/>
    <s v="Northeast"/>
    <s v="Vermont"/>
    <s v="Burlington"/>
    <n v="120"/>
  </r>
  <r>
    <x v="296"/>
    <s v="Northeast"/>
    <s v="Vermont"/>
    <s v="Burlington"/>
    <n v="104"/>
  </r>
  <r>
    <x v="296"/>
    <s v="Northeast"/>
    <s v="Vermont"/>
    <s v="Burlington"/>
    <n v="102"/>
  </r>
  <r>
    <x v="296"/>
    <s v="Northeast"/>
    <s v="Vermont"/>
    <s v="Burlington"/>
    <n v="105"/>
  </r>
  <r>
    <x v="296"/>
    <s v="Northeast"/>
    <s v="Vermont"/>
    <s v="Burlington"/>
    <n v="158"/>
  </r>
  <r>
    <x v="324"/>
    <s v="Northeast"/>
    <s v="Vermont"/>
    <s v="Burlington"/>
    <n v="209"/>
  </r>
  <r>
    <x v="324"/>
    <s v="Northeast"/>
    <s v="Vermont"/>
    <s v="Burlington"/>
    <n v="145"/>
  </r>
  <r>
    <x v="324"/>
    <s v="Northeast"/>
    <s v="Vermont"/>
    <s v="Burlington"/>
    <n v="109"/>
  </r>
  <r>
    <x v="324"/>
    <s v="Northeast"/>
    <s v="Vermont"/>
    <s v="Burlington"/>
    <n v="96"/>
  </r>
  <r>
    <x v="324"/>
    <s v="Northeast"/>
    <s v="Vermont"/>
    <s v="Burlington"/>
    <n v="114"/>
  </r>
  <r>
    <x v="324"/>
    <s v="Northeast"/>
    <s v="Vermont"/>
    <s v="Burlington"/>
    <n v="175"/>
  </r>
  <r>
    <x v="356"/>
    <s v="Northeast"/>
    <s v="Vermont"/>
    <s v="Burlington"/>
    <n v="215"/>
  </r>
  <r>
    <x v="356"/>
    <s v="Northeast"/>
    <s v="Vermont"/>
    <s v="Burlington"/>
    <n v="149"/>
  </r>
  <r>
    <x v="356"/>
    <s v="Northeast"/>
    <s v="Vermont"/>
    <s v="Burlington"/>
    <n v="116"/>
  </r>
  <r>
    <x v="356"/>
    <s v="Northeast"/>
    <s v="Vermont"/>
    <s v="Burlington"/>
    <n v="85"/>
  </r>
  <r>
    <x v="356"/>
    <s v="Northeast"/>
    <s v="Vermont"/>
    <s v="Burlington"/>
    <n v="72"/>
  </r>
  <r>
    <x v="356"/>
    <s v="Northeast"/>
    <s v="Vermont"/>
    <s v="Burlington"/>
    <n v="136"/>
  </r>
  <r>
    <x v="386"/>
    <s v="Northeast"/>
    <s v="Vermont"/>
    <s v="Burlington"/>
    <n v="179"/>
  </r>
  <r>
    <x v="386"/>
    <s v="Northeast"/>
    <s v="Vermont"/>
    <s v="Burlington"/>
    <n v="111"/>
  </r>
  <r>
    <x v="386"/>
    <s v="Northeast"/>
    <s v="Vermont"/>
    <s v="Burlington"/>
    <n v="72"/>
  </r>
  <r>
    <x v="386"/>
    <s v="Northeast"/>
    <s v="Vermont"/>
    <s v="Burlington"/>
    <n v="66"/>
  </r>
  <r>
    <x v="386"/>
    <s v="Northeast"/>
    <s v="Vermont"/>
    <s v="Burlington"/>
    <n v="68"/>
  </r>
  <r>
    <x v="386"/>
    <s v="Northeast"/>
    <s v="Vermont"/>
    <s v="Burlington"/>
    <n v="93"/>
  </r>
  <r>
    <x v="418"/>
    <s v="Northeast"/>
    <s v="Vermont"/>
    <s v="Burlington"/>
    <n v="157"/>
  </r>
  <r>
    <x v="418"/>
    <s v="Northeast"/>
    <s v="Vermont"/>
    <s v="Burlington"/>
    <n v="99"/>
  </r>
  <r>
    <x v="418"/>
    <s v="Northeast"/>
    <s v="Vermont"/>
    <s v="Burlington"/>
    <n v="66"/>
  </r>
  <r>
    <x v="418"/>
    <s v="Northeast"/>
    <s v="Vermont"/>
    <s v="Burlington"/>
    <n v="61"/>
  </r>
  <r>
    <x v="418"/>
    <s v="Northeast"/>
    <s v="Vermont"/>
    <s v="Burlington"/>
    <n v="58"/>
  </r>
  <r>
    <x v="418"/>
    <s v="Northeast"/>
    <s v="Vermont"/>
    <s v="Burlington"/>
    <n v="90"/>
  </r>
  <r>
    <x v="448"/>
    <s v="Northeast"/>
    <s v="Vermont"/>
    <s v="Burlington"/>
    <n v="140"/>
  </r>
  <r>
    <x v="448"/>
    <s v="Northeast"/>
    <s v="Vermont"/>
    <s v="Burlington"/>
    <n v="98"/>
  </r>
  <r>
    <x v="448"/>
    <s v="Northeast"/>
    <s v="Vermont"/>
    <s v="Burlington"/>
    <n v="102"/>
  </r>
  <r>
    <x v="448"/>
    <s v="Northeast"/>
    <s v="Vermont"/>
    <s v="Burlington"/>
    <n v="96"/>
  </r>
  <r>
    <x v="448"/>
    <s v="Northeast"/>
    <s v="Vermont"/>
    <s v="Burlington"/>
    <n v="91"/>
  </r>
  <r>
    <x v="448"/>
    <s v="Northeast"/>
    <s v="Vermont"/>
    <s v="Burlington"/>
    <n v="128"/>
  </r>
  <r>
    <x v="477"/>
    <s v="Northeast"/>
    <s v="Vermont"/>
    <s v="Burlington"/>
    <n v="186"/>
  </r>
  <r>
    <x v="477"/>
    <s v="Northeast"/>
    <s v="Vermont"/>
    <s v="Burlington"/>
    <n v="132"/>
  </r>
  <r>
    <x v="477"/>
    <s v="Northeast"/>
    <s v="Vermont"/>
    <s v="Burlington"/>
    <n v="131"/>
  </r>
  <r>
    <x v="477"/>
    <s v="Northeast"/>
    <s v="Vermont"/>
    <s v="Burlington"/>
    <n v="101"/>
  </r>
  <r>
    <x v="477"/>
    <s v="Northeast"/>
    <s v="Vermont"/>
    <s v="Burlington"/>
    <n v="104"/>
  </r>
  <r>
    <x v="477"/>
    <s v="Northeast"/>
    <s v="Vermont"/>
    <s v="Burlington"/>
    <n v="145"/>
  </r>
  <r>
    <x v="185"/>
    <s v="Northeast"/>
    <s v="Vermont"/>
    <s v="Burlington"/>
    <n v="173"/>
  </r>
  <r>
    <x v="185"/>
    <s v="Northeast"/>
    <s v="Vermont"/>
    <s v="Burlington"/>
    <n v="111"/>
  </r>
  <r>
    <x v="185"/>
    <s v="Northeast"/>
    <s v="Vermont"/>
    <s v="Burlington"/>
    <n v="101"/>
  </r>
  <r>
    <x v="185"/>
    <s v="Northeast"/>
    <s v="Vermont"/>
    <s v="Burlington"/>
    <n v="60"/>
  </r>
  <r>
    <x v="185"/>
    <s v="Northeast"/>
    <s v="Vermont"/>
    <s v="Burlington"/>
    <n v="74"/>
  </r>
  <r>
    <x v="185"/>
    <s v="Northeast"/>
    <s v="Vermont"/>
    <s v="Burlington"/>
    <n v="101"/>
  </r>
  <r>
    <x v="693"/>
    <s v="Northeast"/>
    <s v="Vermont"/>
    <s v="Burlington"/>
    <n v="186"/>
  </r>
  <r>
    <x v="693"/>
    <s v="Northeast"/>
    <s v="Vermont"/>
    <s v="Burlington"/>
    <n v="85"/>
  </r>
  <r>
    <x v="693"/>
    <s v="Northeast"/>
    <s v="Vermont"/>
    <s v="Burlington"/>
    <n v="96"/>
  </r>
  <r>
    <x v="693"/>
    <s v="Northeast"/>
    <s v="New Hampshire"/>
    <s v="Manchester"/>
    <n v="68"/>
  </r>
  <r>
    <x v="693"/>
    <s v="Northeast"/>
    <s v="New Hampshire"/>
    <s v="Manchester"/>
    <n v="96"/>
  </r>
  <r>
    <x v="693"/>
    <s v="Northeast"/>
    <s v="New Hampshire"/>
    <s v="Manchester"/>
    <n v="124"/>
  </r>
  <r>
    <x v="222"/>
    <s v="Northeast"/>
    <s v="New Hampshire"/>
    <s v="Manchester"/>
    <n v="188"/>
  </r>
  <r>
    <x v="222"/>
    <s v="Northeast"/>
    <s v="New Hampshire"/>
    <s v="Manchester"/>
    <n v="88"/>
  </r>
  <r>
    <x v="222"/>
    <s v="Northeast"/>
    <s v="New Hampshire"/>
    <s v="Manchester"/>
    <n v="105"/>
  </r>
  <r>
    <x v="222"/>
    <s v="Northeast"/>
    <s v="New Hampshire"/>
    <s v="Manchester"/>
    <n v="45"/>
  </r>
  <r>
    <x v="222"/>
    <s v="Northeast"/>
    <s v="New Hampshire"/>
    <s v="Manchester"/>
    <n v="60"/>
  </r>
  <r>
    <x v="222"/>
    <s v="Northeast"/>
    <s v="New Hampshire"/>
    <s v="Manchester"/>
    <n v="99"/>
  </r>
  <r>
    <x v="241"/>
    <s v="Northeast"/>
    <s v="New Hampshire"/>
    <s v="Manchester"/>
    <n v="187"/>
  </r>
  <r>
    <x v="241"/>
    <s v="Northeast"/>
    <s v="New Hampshire"/>
    <s v="Manchester"/>
    <n v="85"/>
  </r>
  <r>
    <x v="241"/>
    <s v="Northeast"/>
    <s v="New Hampshire"/>
    <s v="Manchester"/>
    <n v="80"/>
  </r>
  <r>
    <x v="241"/>
    <s v="Northeast"/>
    <s v="New Hampshire"/>
    <s v="Manchester"/>
    <n v="53"/>
  </r>
  <r>
    <x v="241"/>
    <s v="Northeast"/>
    <s v="New Hampshire"/>
    <s v="Manchester"/>
    <n v="61"/>
  </r>
  <r>
    <x v="241"/>
    <s v="Northeast"/>
    <s v="New Hampshire"/>
    <s v="Manchester"/>
    <n v="101"/>
  </r>
  <r>
    <x v="270"/>
    <s v="Northeast"/>
    <s v="New Hampshire"/>
    <s v="Manchester"/>
    <n v="196"/>
  </r>
  <r>
    <x v="270"/>
    <s v="Northeast"/>
    <s v="New Hampshire"/>
    <s v="Manchester"/>
    <n v="93"/>
  </r>
  <r>
    <x v="270"/>
    <s v="Northeast"/>
    <s v="New Hampshire"/>
    <s v="Manchester"/>
    <n v="101"/>
  </r>
  <r>
    <x v="270"/>
    <s v="Northeast"/>
    <s v="New Hampshire"/>
    <s v="Manchester"/>
    <n v="91"/>
  </r>
  <r>
    <x v="270"/>
    <s v="Northeast"/>
    <s v="New Hampshire"/>
    <s v="Manchester"/>
    <n v="90"/>
  </r>
  <r>
    <x v="270"/>
    <s v="Northeast"/>
    <s v="New Hampshire"/>
    <s v="Manchester"/>
    <n v="140"/>
  </r>
  <r>
    <x v="303"/>
    <s v="Northeast"/>
    <s v="New Hampshire"/>
    <s v="Manchester"/>
    <n v="216"/>
  </r>
  <r>
    <x v="303"/>
    <s v="Northeast"/>
    <s v="New Hampshire"/>
    <s v="Manchester"/>
    <n v="140"/>
  </r>
  <r>
    <x v="303"/>
    <s v="Northeast"/>
    <s v="New Hampshire"/>
    <s v="Manchester"/>
    <n v="109"/>
  </r>
  <r>
    <x v="303"/>
    <s v="Northeast"/>
    <s v="New Hampshire"/>
    <s v="Manchester"/>
    <n v="104"/>
  </r>
  <r>
    <x v="303"/>
    <s v="Northeast"/>
    <s v="New Hampshire"/>
    <s v="Manchester"/>
    <n v="114"/>
  </r>
  <r>
    <x v="303"/>
    <s v="Northeast"/>
    <s v="New Hampshire"/>
    <s v="Manchester"/>
    <n v="162"/>
  </r>
  <r>
    <x v="331"/>
    <s v="Northeast"/>
    <s v="New Hampshire"/>
    <s v="Manchester"/>
    <n v="224"/>
  </r>
  <r>
    <x v="331"/>
    <s v="Northeast"/>
    <s v="New Hampshire"/>
    <s v="Manchester"/>
    <n v="149"/>
  </r>
  <r>
    <x v="331"/>
    <s v="Northeast"/>
    <s v="New Hampshire"/>
    <s v="Manchester"/>
    <n v="128"/>
  </r>
  <r>
    <x v="331"/>
    <s v="Northeast"/>
    <s v="New Hampshire"/>
    <s v="Manchester"/>
    <n v="107"/>
  </r>
  <r>
    <x v="331"/>
    <s v="Northeast"/>
    <s v="New Hampshire"/>
    <s v="Manchester"/>
    <n v="119"/>
  </r>
  <r>
    <x v="331"/>
    <s v="Northeast"/>
    <s v="New Hampshire"/>
    <s v="Manchester"/>
    <n v="163"/>
  </r>
  <r>
    <x v="363"/>
    <s v="Northeast"/>
    <s v="New Hampshire"/>
    <s v="Manchester"/>
    <n v="203"/>
  </r>
  <r>
    <x v="363"/>
    <s v="Northeast"/>
    <s v="New Hampshire"/>
    <s v="Manchester"/>
    <n v="135"/>
  </r>
  <r>
    <x v="363"/>
    <s v="Northeast"/>
    <s v="New Hampshire"/>
    <s v="Manchester"/>
    <n v="113"/>
  </r>
  <r>
    <x v="363"/>
    <s v="Northeast"/>
    <s v="New Hampshire"/>
    <s v="Manchester"/>
    <n v="88"/>
  </r>
  <r>
    <x v="363"/>
    <s v="Northeast"/>
    <s v="New Hampshire"/>
    <s v="Manchester"/>
    <n v="80"/>
  </r>
  <r>
    <x v="363"/>
    <s v="Northeast"/>
    <s v="New Hampshire"/>
    <s v="Manchester"/>
    <n v="145"/>
  </r>
  <r>
    <x v="393"/>
    <s v="Northeast"/>
    <s v="New Hampshire"/>
    <s v="Manchester"/>
    <n v="193"/>
  </r>
  <r>
    <x v="393"/>
    <s v="Northeast"/>
    <s v="New Hampshire"/>
    <s v="Manchester"/>
    <n v="116"/>
  </r>
  <r>
    <x v="393"/>
    <s v="Northeast"/>
    <s v="New Hampshire"/>
    <s v="Manchester"/>
    <n v="78"/>
  </r>
  <r>
    <x v="393"/>
    <s v="Northeast"/>
    <s v="New Hampshire"/>
    <s v="Manchester"/>
    <n v="74"/>
  </r>
  <r>
    <x v="393"/>
    <s v="Northeast"/>
    <s v="New Hampshire"/>
    <s v="Manchester"/>
    <n v="70"/>
  </r>
  <r>
    <x v="393"/>
    <s v="Northeast"/>
    <s v="New Hampshire"/>
    <s v="Manchester"/>
    <n v="104"/>
  </r>
  <r>
    <x v="425"/>
    <s v="Northeast"/>
    <s v="New Hampshire"/>
    <s v="Manchester"/>
    <n v="162"/>
  </r>
  <r>
    <x v="425"/>
    <s v="Northeast"/>
    <s v="New Hampshire"/>
    <s v="Manchester"/>
    <n v="99"/>
  </r>
  <r>
    <x v="425"/>
    <s v="Northeast"/>
    <s v="New Hampshire"/>
    <s v="Manchester"/>
    <n v="60"/>
  </r>
  <r>
    <x v="425"/>
    <s v="Northeast"/>
    <s v="New Hampshire"/>
    <s v="Manchester"/>
    <n v="61"/>
  </r>
  <r>
    <x v="425"/>
    <s v="Northeast"/>
    <s v="New Hampshire"/>
    <s v="Manchester"/>
    <n v="58"/>
  </r>
  <r>
    <x v="425"/>
    <s v="Northeast"/>
    <s v="New Hampshire"/>
    <s v="Manchester"/>
    <n v="90"/>
  </r>
  <r>
    <x v="455"/>
    <s v="Northeast"/>
    <s v="New Hampshire"/>
    <s v="Manchester"/>
    <n v="149"/>
  </r>
  <r>
    <x v="455"/>
    <s v="Northeast"/>
    <s v="New Hampshire"/>
    <s v="Manchester"/>
    <n v="114"/>
  </r>
  <r>
    <x v="455"/>
    <s v="Northeast"/>
    <s v="New Hampshire"/>
    <s v="Manchester"/>
    <n v="114"/>
  </r>
  <r>
    <x v="455"/>
    <s v="Northeast"/>
    <s v="New Hampshire"/>
    <s v="Manchester"/>
    <n v="114"/>
  </r>
  <r>
    <x v="455"/>
    <s v="Northeast"/>
    <s v="New Hampshire"/>
    <s v="Manchester"/>
    <n v="96"/>
  </r>
  <r>
    <x v="455"/>
    <s v="Northeast"/>
    <s v="New Hampshire"/>
    <s v="Manchester"/>
    <n v="120"/>
  </r>
  <r>
    <x v="484"/>
    <s v="Northeast"/>
    <s v="New Hampshire"/>
    <s v="Manchester"/>
    <n v="200"/>
  </r>
  <r>
    <x v="484"/>
    <s v="Northeast"/>
    <s v="New Hampshire"/>
    <s v="Manchester"/>
    <n v="128"/>
  </r>
  <r>
    <x v="484"/>
    <s v="Northeast"/>
    <s v="New Hampshire"/>
    <s v="Manchester"/>
    <n v="128"/>
  </r>
  <r>
    <x v="484"/>
    <s v="Northeast"/>
    <s v="New Hampshire"/>
    <s v="Manchester"/>
    <n v="116"/>
  </r>
  <r>
    <x v="484"/>
    <s v="Northeast"/>
    <s v="New Hampshire"/>
    <s v="Manchester"/>
    <n v="123"/>
  </r>
  <r>
    <x v="484"/>
    <s v="Northeast"/>
    <s v="New Hampshire"/>
    <s v="Manchester"/>
    <n v="144"/>
  </r>
  <r>
    <x v="188"/>
    <s v="Northeast"/>
    <s v="New Hampshire"/>
    <s v="Manchester"/>
    <n v="165"/>
  </r>
  <r>
    <x v="188"/>
    <s v="Northeast"/>
    <s v="New Hampshire"/>
    <s v="Manchester"/>
    <n v="93"/>
  </r>
  <r>
    <x v="188"/>
    <s v="Northeast"/>
    <s v="New Hampshire"/>
    <s v="Manchester"/>
    <n v="99"/>
  </r>
  <r>
    <x v="188"/>
    <s v="Northeast"/>
    <s v="New Hampshire"/>
    <s v="Manchester"/>
    <n v="51"/>
  </r>
  <r>
    <x v="188"/>
    <s v="Northeast"/>
    <s v="New Hampshire"/>
    <s v="Manchester"/>
    <n v="64"/>
  </r>
  <r>
    <x v="188"/>
    <s v="Northeast"/>
    <s v="New Hampshire"/>
    <s v="Manchester"/>
    <n v="105"/>
  </r>
  <r>
    <x v="696"/>
    <s v="Northeast"/>
    <s v="New Hampshire"/>
    <s v="Manchester"/>
    <n v="184"/>
  </r>
  <r>
    <x v="696"/>
    <s v="Northeast"/>
    <s v="New Hampshire"/>
    <s v="Manchester"/>
    <n v="70"/>
  </r>
  <r>
    <x v="696"/>
    <s v="Northeast"/>
    <s v="New Hampshire"/>
    <s v="Manchester"/>
    <n v="8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5">
  <r>
    <x v="0"/>
    <n v="1185732"/>
    <d v="2020-01-01T00:00:00"/>
    <x v="0"/>
    <s v="Men's Street Footwear"/>
    <n v="500"/>
    <n v="1200"/>
    <n v="600000"/>
    <n v="300000"/>
  </r>
  <r>
    <x v="0"/>
    <n v="1185732"/>
    <d v="2020-01-02T00:00:00"/>
    <x v="0"/>
    <s v="Men's Street Footwear"/>
    <n v="500"/>
    <n v="1000"/>
    <n v="500000"/>
    <n v="150000"/>
  </r>
  <r>
    <x v="0"/>
    <n v="1185732"/>
    <d v="2020-01-03T00:00:00"/>
    <x v="0"/>
    <s v="Women's Street Footwear"/>
    <n v="400"/>
    <n v="1000"/>
    <n v="400000"/>
    <n v="140000"/>
  </r>
  <r>
    <x v="0"/>
    <n v="1185732"/>
    <d v="2020-01-04T00:00:00"/>
    <x v="0"/>
    <s v="Women's Street Footwear"/>
    <n v="450"/>
    <n v="850"/>
    <n v="382500"/>
    <n v="133875"/>
  </r>
  <r>
    <x v="0"/>
    <n v="1185732"/>
    <d v="2020-01-05T00:00:00"/>
    <x v="0"/>
    <s v="Women's Street Footwear"/>
    <n v="600"/>
    <n v="900"/>
    <n v="540000"/>
    <n v="162000"/>
  </r>
  <r>
    <x v="0"/>
    <n v="1185732"/>
    <d v="2020-01-06T00:00:00"/>
    <x v="0"/>
    <s v="Men's Athletic Footwear"/>
    <n v="500"/>
    <n v="1000"/>
    <n v="500000"/>
    <n v="125000"/>
  </r>
  <r>
    <x v="0"/>
    <n v="1185732"/>
    <d v="2020-01-07T00:00:00"/>
    <x v="0"/>
    <s v="Men's Athletic Footwear"/>
    <n v="500"/>
    <n v="1250"/>
    <n v="625000"/>
    <n v="312500"/>
  </r>
  <r>
    <x v="0"/>
    <n v="1185732"/>
    <d v="2020-01-08T00:00:00"/>
    <x v="0"/>
    <s v="Men's Athletic Footwear"/>
    <n v="500"/>
    <n v="900"/>
    <n v="450000"/>
    <n v="135000"/>
  </r>
  <r>
    <x v="0"/>
    <n v="1185732"/>
    <d v="2020-01-21T00:00:00"/>
    <x v="0"/>
    <s v="Men's Athletic Footwear"/>
    <n v="400"/>
    <n v="950"/>
    <n v="380000"/>
    <n v="133000"/>
  </r>
  <r>
    <x v="0"/>
    <n v="1185732"/>
    <d v="2020-01-22T00:00:00"/>
    <x v="0"/>
    <s v="Men's Athletic Footwear"/>
    <n v="450"/>
    <n v="825"/>
    <n v="371250"/>
    <n v="129937.5"/>
  </r>
  <r>
    <x v="0"/>
    <n v="1185732"/>
    <d v="2020-01-23T00:00:00"/>
    <x v="0"/>
    <s v="Men's Street Footwear"/>
    <n v="600"/>
    <n v="900"/>
    <n v="540000"/>
    <n v="162000"/>
  </r>
  <r>
    <x v="0"/>
    <n v="1185732"/>
    <d v="2020-01-24T00:00:00"/>
    <x v="0"/>
    <s v="Men's Street Footwear"/>
    <n v="500"/>
    <n v="1000"/>
    <n v="500000"/>
    <n v="125000"/>
  </r>
  <r>
    <x v="0"/>
    <n v="1185732"/>
    <d v="2020-01-25T00:00:00"/>
    <x v="0"/>
    <s v="Men's Street Footwear"/>
    <n v="500"/>
    <n v="1220"/>
    <n v="610000"/>
    <n v="305000"/>
  </r>
  <r>
    <x v="0"/>
    <n v="1185732"/>
    <d v="2020-01-26T00:00:00"/>
    <x v="0"/>
    <s v="Men's Athletic Footwear"/>
    <n v="500"/>
    <n v="925"/>
    <n v="462500"/>
    <n v="138750"/>
  </r>
  <r>
    <x v="0"/>
    <n v="1185732"/>
    <d v="2020-01-27T00:00:00"/>
    <x v="0"/>
    <s v="Men's Athletic Footwear"/>
    <n v="400"/>
    <n v="950"/>
    <n v="380000"/>
    <n v="133000"/>
  </r>
  <r>
    <x v="0"/>
    <n v="1185732"/>
    <d v="2020-01-28T00:00:00"/>
    <x v="0"/>
    <s v="Men's Athletic Footwear"/>
    <n v="450"/>
    <n v="800"/>
    <n v="360000"/>
    <n v="126000"/>
  </r>
  <r>
    <x v="0"/>
    <n v="1185732"/>
    <d v="2020-01-29T00:00:00"/>
    <x v="0"/>
    <s v="Men's Athletic Footwear"/>
    <n v="600"/>
    <n v="850"/>
    <n v="510000"/>
    <n v="153000"/>
  </r>
  <r>
    <x v="0"/>
    <n v="1185732"/>
    <d v="2020-01-30T00:00:00"/>
    <x v="0"/>
    <s v="Men's Street Footwear"/>
    <n v="500"/>
    <n v="950"/>
    <n v="475000"/>
    <n v="118750"/>
  </r>
  <r>
    <x v="0"/>
    <n v="1185732"/>
    <d v="2020-01-31T00:00:00"/>
    <x v="0"/>
    <s v="Men's Street Footwear"/>
    <n v="500"/>
    <n v="1200"/>
    <n v="600000"/>
    <n v="300000"/>
  </r>
  <r>
    <x v="0"/>
    <n v="1185732"/>
    <d v="2020-02-01T00:00:00"/>
    <x v="0"/>
    <s v="Men's Street Footwear"/>
    <n v="500"/>
    <n v="900"/>
    <n v="450000"/>
    <n v="135000"/>
  </r>
  <r>
    <x v="0"/>
    <n v="1185732"/>
    <d v="2020-02-02T00:00:00"/>
    <x v="0"/>
    <s v="Men's Street Footwear"/>
    <n v="400"/>
    <n v="900"/>
    <n v="360000"/>
    <n v="126000"/>
  </r>
  <r>
    <x v="0"/>
    <n v="1185732"/>
    <d v="2020-02-03T00:00:00"/>
    <x v="0"/>
    <s v="Men's Athletic Footwear"/>
    <n v="450"/>
    <n v="825"/>
    <n v="371250"/>
    <n v="129937.5"/>
  </r>
  <r>
    <x v="0"/>
    <n v="1185732"/>
    <d v="2020-02-04T00:00:00"/>
    <x v="0"/>
    <s v="Men's Athletic Footwear"/>
    <n v="600"/>
    <n v="825"/>
    <n v="495000"/>
    <n v="148500"/>
  </r>
  <r>
    <x v="0"/>
    <n v="1185732"/>
    <d v="2020-02-05T00:00:00"/>
    <x v="0"/>
    <s v="Men's Athletic Footwear"/>
    <n v="500"/>
    <n v="950"/>
    <n v="475000"/>
    <n v="118750"/>
  </r>
  <r>
    <x v="0"/>
    <n v="1185732"/>
    <d v="2020-02-06T00:00:00"/>
    <x v="0"/>
    <s v="Men's Athletic Footwear"/>
    <n v="600"/>
    <n v="1220"/>
    <n v="732000"/>
    <n v="366000"/>
  </r>
  <r>
    <x v="0"/>
    <n v="1185732"/>
    <d v="2020-02-07T00:00:00"/>
    <x v="0"/>
    <s v="Men's Athletic Footwear"/>
    <n v="550"/>
    <n v="925"/>
    <n v="508750"/>
    <n v="152625"/>
  </r>
  <r>
    <x v="0"/>
    <n v="1185732"/>
    <d v="2020-02-08T00:00:00"/>
    <x v="0"/>
    <s v="Men's Street Footwear"/>
    <n v="500"/>
    <n v="900"/>
    <n v="450000"/>
    <n v="157500"/>
  </r>
  <r>
    <x v="0"/>
    <n v="1185732"/>
    <d v="2020-02-09T00:00:00"/>
    <x v="0"/>
    <s v="Men's Athletic Footwear"/>
    <n v="500"/>
    <n v="850"/>
    <n v="425000"/>
    <n v="148750"/>
  </r>
  <r>
    <x v="0"/>
    <n v="1185732"/>
    <d v="2020-02-10T00:00:00"/>
    <x v="0"/>
    <s v="Men's Street Footwear"/>
    <n v="600"/>
    <n v="875"/>
    <n v="525000"/>
    <n v="157500"/>
  </r>
  <r>
    <x v="0"/>
    <n v="1185732"/>
    <d v="2020-03-03T00:00:00"/>
    <x v="0"/>
    <s v="Men's Athletic Footwear"/>
    <n v="650"/>
    <n v="1000"/>
    <n v="650000"/>
    <n v="162500"/>
  </r>
  <r>
    <x v="0"/>
    <n v="1185732"/>
    <d v="2020-03-04T00:00:00"/>
    <x v="0"/>
    <s v="Men's Street Footwear"/>
    <n v="600"/>
    <n v="1250"/>
    <n v="750000"/>
    <n v="375000"/>
  </r>
  <r>
    <x v="0"/>
    <n v="1185732"/>
    <d v="2020-03-05T00:00:00"/>
    <x v="0"/>
    <s v="Men's Athletic Footwear"/>
    <n v="550"/>
    <n v="1000"/>
    <n v="550000"/>
    <n v="165000"/>
  </r>
  <r>
    <x v="0"/>
    <n v="1185732"/>
    <d v="2020-03-06T00:00:00"/>
    <x v="0"/>
    <s v="Women's Athletic Footwear"/>
    <n v="500.00000000000006"/>
    <n v="925"/>
    <n v="462500.00000000006"/>
    <n v="161875"/>
  </r>
  <r>
    <x v="0"/>
    <n v="1185732"/>
    <d v="2020-03-07T00:00:00"/>
    <x v="0"/>
    <s v="Men's Athletic Footwear"/>
    <n v="500"/>
    <n v="900"/>
    <n v="450000"/>
    <n v="157500"/>
  </r>
  <r>
    <x v="0"/>
    <n v="1185732"/>
    <d v="2020-03-08T00:00:00"/>
    <x v="0"/>
    <s v="Women's Street Footwear"/>
    <n v="600"/>
    <n v="900"/>
    <n v="540000"/>
    <n v="162000"/>
  </r>
  <r>
    <x v="0"/>
    <n v="1185732"/>
    <d v="2020-03-09T00:00:00"/>
    <x v="0"/>
    <s v="Women's Street Footwear"/>
    <n v="650"/>
    <n v="1050"/>
    <n v="682500"/>
    <n v="170625"/>
  </r>
  <r>
    <x v="0"/>
    <n v="1185732"/>
    <d v="2020-03-10T00:00:00"/>
    <x v="0"/>
    <s v="Men's Street Footwear"/>
    <n v="600"/>
    <n v="1275"/>
    <n v="765000"/>
    <n v="382500"/>
  </r>
  <r>
    <x v="0"/>
    <n v="1185732"/>
    <d v="2020-03-11T00:00:00"/>
    <x v="0"/>
    <s v="Men's Street Footwear"/>
    <n v="550"/>
    <n v="1025"/>
    <n v="563750"/>
    <n v="169125"/>
  </r>
  <r>
    <x v="0"/>
    <n v="1185732"/>
    <d v="2020-03-12T00:00:00"/>
    <x v="0"/>
    <s v="Women's Street Footwear"/>
    <n v="500.00000000000006"/>
    <n v="950"/>
    <n v="475000.00000000006"/>
    <n v="166250"/>
  </r>
  <r>
    <x v="0"/>
    <n v="1185732"/>
    <d v="2020-03-13T00:00:00"/>
    <x v="0"/>
    <s v="Men's Street Footwear"/>
    <n v="500"/>
    <n v="900"/>
    <n v="450000"/>
    <n v="157500"/>
  </r>
  <r>
    <x v="0"/>
    <n v="1185732"/>
    <d v="2020-03-14T00:00:00"/>
    <x v="0"/>
    <s v="Men's Street Footwear"/>
    <n v="600"/>
    <n v="925"/>
    <n v="555000"/>
    <n v="166500"/>
  </r>
  <r>
    <x v="0"/>
    <n v="1185732"/>
    <d v="2020-03-15T00:00:00"/>
    <x v="0"/>
    <s v="Men's Athletic Footwear"/>
    <n v="650"/>
    <n v="1100"/>
    <n v="715000"/>
    <n v="178750"/>
  </r>
  <r>
    <x v="0"/>
    <n v="1185732"/>
    <d v="2020-03-16T00:00:00"/>
    <x v="0"/>
    <s v="Men's Athletic Footwear"/>
    <n v="600"/>
    <n v="1250"/>
    <n v="750000"/>
    <n v="375000"/>
  </r>
  <r>
    <x v="0"/>
    <n v="1185732"/>
    <d v="2020-03-17T00:00:00"/>
    <x v="0"/>
    <s v="Men's Street Footwear"/>
    <n v="550"/>
    <n v="1025"/>
    <n v="563750"/>
    <n v="169125"/>
  </r>
  <r>
    <x v="0"/>
    <n v="1185732"/>
    <d v="2020-03-18T00:00:00"/>
    <x v="0"/>
    <s v="Men's Athletic Footwear"/>
    <n v="500.00000000000006"/>
    <n v="950"/>
    <n v="475000.00000000006"/>
    <n v="166250"/>
  </r>
  <r>
    <x v="0"/>
    <n v="1185732"/>
    <d v="2020-03-31T00:00:00"/>
    <x v="0"/>
    <s v="Men's Street Footwear"/>
    <n v="500.00000000000006"/>
    <n v="925"/>
    <n v="462500.00000000006"/>
    <n v="161875"/>
  </r>
  <r>
    <x v="1"/>
    <n v="1185732"/>
    <d v="2020-04-17T00:00:00"/>
    <x v="0"/>
    <s v="Men's Athletic Footwear"/>
    <n v="600"/>
    <n v="900"/>
    <n v="540000"/>
    <n v="162000"/>
  </r>
  <r>
    <x v="1"/>
    <n v="1185732"/>
    <d v="2020-04-18T00:00:00"/>
    <x v="0"/>
    <s v="Men's Athletic Footwear"/>
    <n v="650"/>
    <n v="1075"/>
    <n v="698750"/>
    <n v="174687.5"/>
  </r>
  <r>
    <x v="1"/>
    <n v="1185732"/>
    <d v="2020-04-19T00:00:00"/>
    <x v="0"/>
    <s v="Men's Athletic Footwear"/>
    <n v="600"/>
    <n v="1200"/>
    <n v="720000"/>
    <n v="360000"/>
  </r>
  <r>
    <x v="1"/>
    <n v="1185732"/>
    <d v="2020-04-20T00:00:00"/>
    <x v="0"/>
    <s v="Men's Athletic Footwear"/>
    <n v="550"/>
    <n v="1000"/>
    <n v="550000"/>
    <n v="165000"/>
  </r>
  <r>
    <x v="1"/>
    <n v="1185732"/>
    <d v="2020-04-21T00:00:00"/>
    <x v="0"/>
    <s v="Men's Athletic Footwear"/>
    <n v="500.00000000000006"/>
    <n v="925"/>
    <n v="462500.00000000006"/>
    <n v="161875"/>
  </r>
  <r>
    <x v="1"/>
    <n v="1185732"/>
    <d v="2020-04-22T00:00:00"/>
    <x v="0"/>
    <s v="Men's Street Footwear"/>
    <n v="500"/>
    <n v="900"/>
    <n v="450000"/>
    <n v="157500"/>
  </r>
  <r>
    <x v="1"/>
    <n v="1185732"/>
    <d v="2020-04-23T00:00:00"/>
    <x v="0"/>
    <s v="Men's Street Footwear"/>
    <n v="600"/>
    <n v="900"/>
    <n v="540000"/>
    <n v="162000"/>
  </r>
  <r>
    <x v="1"/>
    <n v="1185732"/>
    <d v="2020-04-24T00:00:00"/>
    <x v="0"/>
    <s v="Men's Athletic Footwear"/>
    <n v="650"/>
    <n v="1000"/>
    <n v="650000"/>
    <n v="162500"/>
  </r>
  <r>
    <x v="1"/>
    <n v="1185732"/>
    <d v="2020-04-25T00:00:00"/>
    <x v="0"/>
    <s v="Men's Athletic Footwear"/>
    <n v="650"/>
    <n v="875"/>
    <n v="568750"/>
    <n v="170625"/>
  </r>
  <r>
    <x v="1"/>
    <n v="1185732"/>
    <d v="2020-04-26T00:00:00"/>
    <x v="0"/>
    <s v="Men's Athletic Footwear"/>
    <n v="700"/>
    <n v="1000"/>
    <n v="700000"/>
    <n v="175000"/>
  </r>
  <r>
    <x v="1"/>
    <n v="1185732"/>
    <d v="2020-04-27T00:00:00"/>
    <x v="0"/>
    <s v="Men's Street Footwear"/>
    <n v="650"/>
    <n v="1150"/>
    <n v="747500"/>
    <n v="373750"/>
  </r>
  <r>
    <x v="1"/>
    <n v="1185732"/>
    <d v="2020-04-28T00:00:00"/>
    <x v="0"/>
    <s v="Men's Athletic Footwear"/>
    <n v="550"/>
    <n v="975"/>
    <n v="536250"/>
    <n v="160875"/>
  </r>
  <r>
    <x v="1"/>
    <n v="1185732"/>
    <d v="2020-04-29T00:00:00"/>
    <x v="0"/>
    <s v="Men's Street Footwear"/>
    <n v="550.00000000000011"/>
    <n v="920"/>
    <n v="506000.00000000006"/>
    <n v="177100"/>
  </r>
  <r>
    <x v="1"/>
    <n v="1185732"/>
    <d v="2020-04-30T00:00:00"/>
    <x v="0"/>
    <s v="Men's Street Footwear"/>
    <n v="550.00000000000011"/>
    <n v="900"/>
    <n v="495000.00000000006"/>
    <n v="173250"/>
  </r>
  <r>
    <x v="1"/>
    <n v="1185732"/>
    <d v="2020-05-01T00:00:00"/>
    <x v="0"/>
    <s v="Men's Athletic Footwear"/>
    <n v="650"/>
    <n v="875"/>
    <n v="568750"/>
    <n v="170625"/>
  </r>
  <r>
    <x v="1"/>
    <n v="1185732"/>
    <d v="2020-05-02T00:00:00"/>
    <x v="0"/>
    <s v="Men's Athletic Footwear"/>
    <n v="700"/>
    <n v="975"/>
    <n v="682500"/>
    <n v="170625"/>
  </r>
  <r>
    <x v="1"/>
    <n v="1185732"/>
    <d v="2020-05-03T00:00:00"/>
    <x v="0"/>
    <s v="Men's Street Footwear"/>
    <n v="650"/>
    <n v="1200"/>
    <n v="780000"/>
    <n v="390000"/>
  </r>
  <r>
    <x v="1"/>
    <n v="1185732"/>
    <d v="2020-05-04T00:00:00"/>
    <x v="0"/>
    <s v="Men's Athletic Footwear"/>
    <n v="550"/>
    <n v="1000"/>
    <n v="550000"/>
    <n v="165000"/>
  </r>
  <r>
    <x v="1"/>
    <n v="1185732"/>
    <d v="2020-05-05T00:00:00"/>
    <x v="0"/>
    <s v="Men's Athletic Footwear"/>
    <n v="550.00000000000011"/>
    <n v="950"/>
    <n v="522500.00000000006"/>
    <n v="182875"/>
  </r>
  <r>
    <x v="1"/>
    <n v="1185732"/>
    <d v="2020-05-06T00:00:00"/>
    <x v="0"/>
    <s v="Men's Street Footwear"/>
    <n v="550.00000000000011"/>
    <n v="900"/>
    <n v="495000.00000000006"/>
    <n v="173250"/>
  </r>
  <r>
    <x v="1"/>
    <n v="1185732"/>
    <d v="2020-05-07T00:00:00"/>
    <x v="0"/>
    <s v="Men's Athletic Footwear"/>
    <n v="650"/>
    <n v="900"/>
    <n v="585000"/>
    <n v="175500"/>
  </r>
  <r>
    <x v="1"/>
    <n v="1185732"/>
    <d v="2020-07-18T00:00:00"/>
    <x v="0"/>
    <s v="Men's Street Footwear"/>
    <n v="700"/>
    <n v="1000"/>
    <n v="700000"/>
    <n v="175000"/>
  </r>
  <r>
    <x v="2"/>
    <n v="1197831"/>
    <d v="2020-07-19T00:00:00"/>
    <x v="0"/>
    <s v="Men's Athletic Footwear"/>
    <n v="250"/>
    <n v="900"/>
    <n v="225000"/>
    <n v="78750"/>
  </r>
  <r>
    <x v="2"/>
    <n v="1197831"/>
    <d v="2020-07-20T00:00:00"/>
    <x v="0"/>
    <s v="Men's Athletic Footwear"/>
    <n v="350"/>
    <n v="900"/>
    <n v="315000"/>
    <n v="110250"/>
  </r>
  <r>
    <x v="2"/>
    <n v="1197831"/>
    <d v="2020-07-21T00:00:00"/>
    <x v="0"/>
    <s v="Men's Street Footwear"/>
    <n v="350.00000000000006"/>
    <n v="700"/>
    <n v="245000.00000000003"/>
    <n v="85750"/>
  </r>
  <r>
    <x v="2"/>
    <n v="1197831"/>
    <d v="2020-07-22T00:00:00"/>
    <x v="0"/>
    <s v="Men's Athletic Footwear"/>
    <n v="350"/>
    <n v="700"/>
    <n v="245000"/>
    <n v="110250"/>
  </r>
  <r>
    <x v="2"/>
    <n v="1197831"/>
    <d v="2020-07-23T00:00:00"/>
    <x v="1"/>
    <s v="Men's Athletic Footwear"/>
    <n v="400"/>
    <n v="550"/>
    <n v="220000"/>
    <n v="66000"/>
  </r>
  <r>
    <x v="2"/>
    <n v="1197831"/>
    <d v="2020-07-24T00:00:00"/>
    <x v="1"/>
    <s v="Men's Athletic Footwear"/>
    <n v="350"/>
    <n v="700"/>
    <n v="245000"/>
    <n v="122500"/>
  </r>
  <r>
    <x v="2"/>
    <n v="1197831"/>
    <d v="2020-07-25T00:00:00"/>
    <x v="1"/>
    <s v="Men's Street Footwear"/>
    <n v="250"/>
    <n v="850"/>
    <n v="212500"/>
    <n v="74375"/>
  </r>
  <r>
    <x v="2"/>
    <n v="1197831"/>
    <d v="2020-07-26T00:00:00"/>
    <x v="1"/>
    <s v="Men's Athletic Footwear"/>
    <n v="350"/>
    <n v="850"/>
    <n v="297500"/>
    <n v="104125"/>
  </r>
  <r>
    <x v="2"/>
    <n v="1197831"/>
    <d v="2020-07-27T00:00:00"/>
    <x v="1"/>
    <s v="Men's Street Footwear"/>
    <n v="350.00000000000006"/>
    <n v="675"/>
    <n v="236250.00000000003"/>
    <n v="82687.5"/>
  </r>
  <r>
    <x v="2"/>
    <n v="1197831"/>
    <d v="2020-07-28T00:00:00"/>
    <x v="1"/>
    <s v="Men's Athletic Footwear"/>
    <n v="350"/>
    <n v="625"/>
    <n v="218750"/>
    <n v="98437.5"/>
  </r>
  <r>
    <x v="2"/>
    <n v="1197831"/>
    <d v="2020-07-29T00:00:00"/>
    <x v="1"/>
    <s v="Men's Street Footwear"/>
    <n v="400"/>
    <n v="500"/>
    <n v="200000"/>
    <n v="60000"/>
  </r>
  <r>
    <x v="2"/>
    <n v="1197831"/>
    <d v="2020-07-30T00:00:00"/>
    <x v="1"/>
    <s v="Men's Athletic Footwear"/>
    <n v="350"/>
    <n v="700"/>
    <n v="245000"/>
    <n v="122500"/>
  </r>
  <r>
    <x v="2"/>
    <n v="1197831"/>
    <d v="2020-07-31T00:00:00"/>
    <x v="1"/>
    <s v="Men's Street Footwear"/>
    <n v="300"/>
    <n v="875"/>
    <n v="262500"/>
    <n v="91875"/>
  </r>
  <r>
    <x v="2"/>
    <n v="1197831"/>
    <d v="2020-08-01T00:00:00"/>
    <x v="1"/>
    <s v="Men's Athletic Footwear"/>
    <n v="400"/>
    <n v="875"/>
    <n v="350000"/>
    <n v="122500"/>
  </r>
  <r>
    <x v="2"/>
    <n v="1197831"/>
    <d v="2020-08-02T00:00:00"/>
    <x v="1"/>
    <s v="Men's Athletic Footwear"/>
    <n v="350.00000000000006"/>
    <n v="700"/>
    <n v="245000.00000000003"/>
    <n v="85750"/>
  </r>
  <r>
    <x v="2"/>
    <n v="1197831"/>
    <d v="2020-08-03T00:00:00"/>
    <x v="1"/>
    <s v="Men's Athletic Footwear"/>
    <n v="400"/>
    <n v="600"/>
    <n v="240000"/>
    <n v="108000"/>
  </r>
  <r>
    <x v="2"/>
    <n v="1197831"/>
    <d v="2020-08-04T00:00:00"/>
    <x v="1"/>
    <s v="Men's Athletic Footwear"/>
    <n v="450"/>
    <n v="500"/>
    <n v="225000"/>
    <n v="67500"/>
  </r>
  <r>
    <x v="2"/>
    <n v="1197831"/>
    <d v="2020-08-05T00:00:00"/>
    <x v="1"/>
    <s v="Men's Athletic Footwear"/>
    <n v="400"/>
    <n v="650"/>
    <n v="260000"/>
    <n v="130000"/>
  </r>
  <r>
    <x v="2"/>
    <n v="1197831"/>
    <d v="2020-08-06T00:00:00"/>
    <x v="1"/>
    <s v="Men's Athletic Footwear"/>
    <n v="300"/>
    <n v="900"/>
    <n v="270000"/>
    <n v="94500"/>
  </r>
  <r>
    <x v="2"/>
    <n v="1197831"/>
    <d v="2020-08-07T00:00:00"/>
    <x v="1"/>
    <s v="Men's Athletic Footwear"/>
    <n v="400"/>
    <n v="900"/>
    <n v="360000"/>
    <n v="126000"/>
  </r>
  <r>
    <x v="2"/>
    <n v="1197831"/>
    <d v="2020-08-08T00:00:00"/>
    <x v="1"/>
    <s v="Men's Athletic Footwear"/>
    <n v="350.00000000000006"/>
    <n v="725"/>
    <n v="253750.00000000003"/>
    <n v="88812.5"/>
  </r>
  <r>
    <x v="2"/>
    <n v="1197831"/>
    <d v="2020-08-09T00:00:00"/>
    <x v="1"/>
    <s v="Men's Athletic Footwear"/>
    <n v="400"/>
    <n v="625"/>
    <n v="250000"/>
    <n v="112500"/>
  </r>
  <r>
    <x v="1"/>
    <n v="1197831"/>
    <d v="2020-08-10T00:00:00"/>
    <x v="1"/>
    <s v="Men's Athletic Footwear"/>
    <n v="450"/>
    <n v="525"/>
    <n v="236250"/>
    <n v="70875"/>
  </r>
  <r>
    <x v="1"/>
    <n v="1197831"/>
    <d v="2020-08-11T00:00:00"/>
    <x v="1"/>
    <s v="Men's Street Footwear"/>
    <n v="400"/>
    <n v="800"/>
    <n v="320000"/>
    <n v="160000"/>
  </r>
  <r>
    <x v="1"/>
    <n v="1197831"/>
    <d v="2020-08-12T00:00:00"/>
    <x v="1"/>
    <s v="Men's Athletic Footwear"/>
    <n v="300"/>
    <n v="925"/>
    <n v="277500"/>
    <n v="97125"/>
  </r>
  <r>
    <x v="1"/>
    <n v="1197831"/>
    <d v="2020-08-13T00:00:00"/>
    <x v="1"/>
    <s v="Men's Street Footwear"/>
    <n v="400"/>
    <n v="925"/>
    <n v="370000"/>
    <n v="129500"/>
  </r>
  <r>
    <x v="1"/>
    <n v="1197831"/>
    <d v="2020-08-14T00:00:00"/>
    <x v="1"/>
    <s v="Men's Athletic Footwear"/>
    <n v="350"/>
    <n v="775"/>
    <n v="271250"/>
    <n v="94937.5"/>
  </r>
  <r>
    <x v="1"/>
    <n v="1197831"/>
    <d v="2020-08-15T00:00:00"/>
    <x v="1"/>
    <s v="Men's Athletic Footwear"/>
    <n v="400"/>
    <n v="700"/>
    <n v="280000"/>
    <n v="126000"/>
  </r>
  <r>
    <x v="1"/>
    <n v="1197831"/>
    <d v="2020-08-16T00:00:00"/>
    <x v="1"/>
    <s v="Men's Street Footwear"/>
    <n v="450"/>
    <n v="600"/>
    <n v="270000"/>
    <n v="81000"/>
  </r>
  <r>
    <x v="1"/>
    <n v="1197831"/>
    <d v="2020-08-17T00:00:00"/>
    <x v="1"/>
    <s v="Men's Athletic Footwear"/>
    <n v="400"/>
    <n v="950"/>
    <n v="380000"/>
    <n v="190000"/>
  </r>
  <r>
    <x v="1"/>
    <n v="1197831"/>
    <d v="2020-08-18T00:00:00"/>
    <x v="1"/>
    <s v="Men's Street Footwear"/>
    <n v="400"/>
    <n v="950"/>
    <n v="380000"/>
    <n v="133000"/>
  </r>
  <r>
    <x v="1"/>
    <n v="1197831"/>
    <d v="2020-08-19T00:00:00"/>
    <x v="1"/>
    <s v="Men's Athletic Footwear"/>
    <n v="450"/>
    <n v="950"/>
    <n v="427500"/>
    <n v="149625"/>
  </r>
  <r>
    <x v="1"/>
    <n v="1197831"/>
    <d v="2020-08-20T00:00:00"/>
    <x v="1"/>
    <s v="Men's Athletic Footwear"/>
    <n v="400"/>
    <n v="800"/>
    <n v="320000"/>
    <n v="112000"/>
  </r>
  <r>
    <x v="1"/>
    <n v="1197831"/>
    <d v="2020-08-21T00:00:00"/>
    <x v="1"/>
    <s v="Men's Athletic Footwear"/>
    <n v="400"/>
    <n v="750"/>
    <n v="300000"/>
    <n v="135000"/>
  </r>
  <r>
    <x v="1"/>
    <n v="1197831"/>
    <d v="2020-08-22T00:00:00"/>
    <x v="1"/>
    <s v="Men's Athletic Footwear"/>
    <n v="450"/>
    <n v="650"/>
    <n v="292500"/>
    <n v="87750"/>
  </r>
  <r>
    <x v="1"/>
    <n v="1197831"/>
    <d v="2020-08-23T00:00:00"/>
    <x v="1"/>
    <s v="Men's Street Footwear"/>
    <n v="500"/>
    <n v="1000"/>
    <n v="500000"/>
    <n v="250000"/>
  </r>
  <r>
    <x v="1"/>
    <n v="1197831"/>
    <d v="2020-08-24T00:00:00"/>
    <x v="1"/>
    <s v="Men's Athletic Footwear"/>
    <n v="400"/>
    <n v="950"/>
    <n v="380000"/>
    <n v="133000"/>
  </r>
  <r>
    <x v="1"/>
    <n v="1197831"/>
    <d v="2020-08-25T00:00:00"/>
    <x v="1"/>
    <s v="Men's Athletic Footwear"/>
    <n v="450"/>
    <n v="950"/>
    <n v="427500"/>
    <n v="149625"/>
  </r>
  <r>
    <x v="1"/>
    <n v="1197831"/>
    <d v="2020-08-26T00:00:00"/>
    <x v="1"/>
    <s v="Men's Athletic Footwear"/>
    <n v="400"/>
    <n v="1100"/>
    <n v="440000"/>
    <n v="154000"/>
  </r>
  <r>
    <x v="1"/>
    <n v="1197831"/>
    <d v="2020-08-27T00:00:00"/>
    <x v="1"/>
    <s v="Men's Athletic Footwear"/>
    <n v="400"/>
    <n v="700"/>
    <n v="280000"/>
    <n v="126000"/>
  </r>
  <r>
    <x v="1"/>
    <n v="1197831"/>
    <d v="2020-08-28T00:00:00"/>
    <x v="1"/>
    <s v="Men's Street Footwear"/>
    <n v="450"/>
    <n v="700"/>
    <n v="315000"/>
    <n v="94500"/>
  </r>
  <r>
    <x v="1"/>
    <n v="1197831"/>
    <d v="2020-08-29T00:00:00"/>
    <x v="1"/>
    <s v="Men's Street Footwear"/>
    <n v="500"/>
    <n v="975"/>
    <n v="487500"/>
    <n v="243750"/>
  </r>
  <r>
    <x v="1"/>
    <n v="1197831"/>
    <d v="2020-08-30T00:00:00"/>
    <x v="1"/>
    <s v="Men's Athletic Footwear"/>
    <n v="400"/>
    <n v="925"/>
    <n v="370000"/>
    <n v="129500"/>
  </r>
  <r>
    <x v="1"/>
    <n v="1197831"/>
    <d v="2020-08-31T00:00:00"/>
    <x v="1"/>
    <s v="Men's Street Footwear"/>
    <n v="450"/>
    <n v="925"/>
    <n v="416250"/>
    <n v="145687.5"/>
  </r>
  <r>
    <x v="1"/>
    <n v="1197831"/>
    <d v="2020-09-01T00:00:00"/>
    <x v="1"/>
    <s v="Men's Street Footwear"/>
    <n v="400"/>
    <n v="1100"/>
    <n v="440000"/>
    <n v="154000"/>
  </r>
  <r>
    <x v="1"/>
    <n v="1197831"/>
    <d v="2020-09-02T00:00:00"/>
    <x v="1"/>
    <s v="Men's Athletic Footwear"/>
    <n v="400"/>
    <n v="650"/>
    <n v="260000"/>
    <n v="117000"/>
  </r>
  <r>
    <x v="1"/>
    <n v="1197831"/>
    <d v="2020-09-03T00:00:00"/>
    <x v="1"/>
    <s v="Men's Athletic Footwear"/>
    <n v="450"/>
    <n v="650"/>
    <n v="292500"/>
    <n v="87750"/>
  </r>
  <r>
    <x v="1"/>
    <n v="1197831"/>
    <d v="2020-09-04T00:00:00"/>
    <x v="1"/>
    <s v="Men's Athletic Footwear"/>
    <n v="500"/>
    <n v="900"/>
    <n v="450000"/>
    <n v="225000"/>
  </r>
  <r>
    <x v="1"/>
    <n v="1197831"/>
    <d v="2020-09-05T00:00:00"/>
    <x v="1"/>
    <s v="Men's Athletic Footwear"/>
    <n v="450"/>
    <n v="850"/>
    <n v="382500"/>
    <n v="133875"/>
  </r>
  <r>
    <x v="1"/>
    <n v="1197831"/>
    <d v="2020-09-06T00:00:00"/>
    <x v="1"/>
    <s v="Men's Athletic Footwear"/>
    <n v="450"/>
    <n v="850"/>
    <n v="382500"/>
    <n v="133875"/>
  </r>
  <r>
    <x v="1"/>
    <n v="1197831"/>
    <d v="2020-09-07T00:00:00"/>
    <x v="1"/>
    <s v="Men's Street Footwear"/>
    <n v="500"/>
    <n v="900"/>
    <n v="450000"/>
    <n v="157500"/>
  </r>
  <r>
    <x v="1"/>
    <n v="1197831"/>
    <d v="2020-09-08T00:00:00"/>
    <x v="1"/>
    <s v="Men's Athletic Footwear"/>
    <n v="500"/>
    <n v="625"/>
    <n v="312500"/>
    <n v="140625"/>
  </r>
  <r>
    <x v="1"/>
    <n v="1197831"/>
    <d v="2020-09-09T00:00:00"/>
    <x v="1"/>
    <s v="Men's Athletic Footwear"/>
    <n v="450"/>
    <n v="625"/>
    <n v="281250"/>
    <n v="84375"/>
  </r>
  <r>
    <x v="1"/>
    <n v="1197831"/>
    <d v="2020-09-10T00:00:00"/>
    <x v="1"/>
    <s v="Men's Athletic Footwear"/>
    <n v="550"/>
    <n v="850"/>
    <n v="467500"/>
    <n v="233750"/>
  </r>
  <r>
    <x v="1"/>
    <n v="1197831"/>
    <d v="2020-09-11T00:00:00"/>
    <x v="1"/>
    <s v="Men's Athletic Footwear"/>
    <n v="450"/>
    <n v="800"/>
    <n v="360000"/>
    <n v="126000"/>
  </r>
  <r>
    <x v="1"/>
    <n v="1197831"/>
    <d v="2020-09-12T00:00:00"/>
    <x v="1"/>
    <s v="Men's Athletic Footwear"/>
    <n v="450"/>
    <n v="800"/>
    <n v="360000"/>
    <n v="126000"/>
  </r>
  <r>
    <x v="1"/>
    <n v="1197831"/>
    <d v="2020-09-13T00:00:00"/>
    <x v="1"/>
    <s v="Men's Street Footwear"/>
    <n v="500"/>
    <n v="750"/>
    <n v="375000"/>
    <n v="131250"/>
  </r>
  <r>
    <x v="1"/>
    <n v="1197831"/>
    <d v="2020-09-14T00:00:00"/>
    <x v="1"/>
    <s v="Men's Street Footwear"/>
    <n v="500"/>
    <n v="600"/>
    <n v="300000"/>
    <n v="135000"/>
  </r>
  <r>
    <x v="1"/>
    <n v="1197831"/>
    <d v="2020-09-15T00:00:00"/>
    <x v="1"/>
    <s v="Men's Street Footwear"/>
    <n v="450"/>
    <n v="575"/>
    <n v="258750"/>
    <n v="77625"/>
  </r>
  <r>
    <x v="1"/>
    <n v="1197831"/>
    <d v="2020-09-16T00:00:00"/>
    <x v="1"/>
    <s v="Men's Athletic Footwear"/>
    <n v="550"/>
    <n v="750"/>
    <n v="412500"/>
    <n v="206250"/>
  </r>
  <r>
    <x v="1"/>
    <n v="1197831"/>
    <d v="2020-10-20T00:00:00"/>
    <x v="1"/>
    <s v="Men's Street Footwear"/>
    <n v="450"/>
    <n v="900"/>
    <n v="405000"/>
    <n v="141750"/>
  </r>
  <r>
    <x v="1"/>
    <n v="1197831"/>
    <d v="2020-10-21T00:00:00"/>
    <x v="1"/>
    <s v="Men's Athletic Footwear"/>
    <n v="450"/>
    <n v="900"/>
    <n v="405000"/>
    <n v="141750"/>
  </r>
  <r>
    <x v="1"/>
    <n v="1197831"/>
    <d v="2020-10-22T00:00:00"/>
    <x v="1"/>
    <s v="Men's Athletic Footwear"/>
    <n v="500"/>
    <n v="825"/>
    <n v="412500"/>
    <n v="144375"/>
  </r>
  <r>
    <x v="1"/>
    <n v="1197831"/>
    <d v="2020-10-23T00:00:00"/>
    <x v="1"/>
    <s v="Men's Street Footwear"/>
    <n v="500"/>
    <n v="675"/>
    <n v="337500"/>
    <n v="151875"/>
  </r>
  <r>
    <x v="1"/>
    <n v="1197831"/>
    <d v="2020-10-24T00:00:00"/>
    <x v="1"/>
    <s v="Men's Athletic Footwear"/>
    <n v="450"/>
    <n v="650"/>
    <n v="292500"/>
    <n v="87750"/>
  </r>
  <r>
    <x v="1"/>
    <n v="1197831"/>
    <d v="2020-10-25T00:00:00"/>
    <x v="1"/>
    <s v="Men's Athletic Footwear"/>
    <n v="550"/>
    <n v="850"/>
    <n v="467500"/>
    <n v="233750"/>
  </r>
  <r>
    <x v="1"/>
    <n v="1197831"/>
    <d v="2020-10-26T00:00:00"/>
    <x v="1"/>
    <s v="Men's Street Footwear"/>
    <n v="450"/>
    <n v="950"/>
    <n v="427500"/>
    <n v="149625"/>
  </r>
  <r>
    <x v="1"/>
    <n v="1197831"/>
    <d v="2020-10-27T00:00:00"/>
    <x v="1"/>
    <s v="Men's Street Footwear"/>
    <n v="450"/>
    <n v="950"/>
    <n v="427500"/>
    <n v="149625"/>
  </r>
  <r>
    <x v="1"/>
    <n v="1197831"/>
    <d v="2020-10-28T00:00:00"/>
    <x v="1"/>
    <s v="Men's Athletic Footwear"/>
    <n v="500"/>
    <n v="850"/>
    <n v="425000"/>
    <n v="148750"/>
  </r>
  <r>
    <x v="1"/>
    <n v="1197831"/>
    <d v="2020-10-29T00:00:00"/>
    <x v="1"/>
    <s v="Men's Athletic Footwear"/>
    <n v="500"/>
    <n v="700"/>
    <n v="350000"/>
    <n v="157500"/>
  </r>
  <r>
    <x v="1"/>
    <n v="1197831"/>
    <d v="2020-10-30T00:00:00"/>
    <x v="1"/>
    <s v="Women's Street Footwear"/>
    <n v="450"/>
    <n v="650"/>
    <n v="292500"/>
    <n v="87750"/>
  </r>
  <r>
    <x v="1"/>
    <n v="1197831"/>
    <d v="2020-10-31T00:00:00"/>
    <x v="1"/>
    <s v="Men's Athletic Footwear"/>
    <n v="550"/>
    <n v="900"/>
    <n v="495000"/>
    <n v="247500"/>
  </r>
  <r>
    <x v="3"/>
    <n v="1128299"/>
    <d v="2020-11-01T00:00:00"/>
    <x v="1"/>
    <s v="Men's Athletic Footwear"/>
    <n v="400"/>
    <n v="775"/>
    <n v="310000"/>
    <n v="108500"/>
  </r>
  <r>
    <x v="3"/>
    <n v="1128299"/>
    <d v="2020-11-02T00:00:00"/>
    <x v="1"/>
    <s v="Men's Athletic Footwear"/>
    <n v="500"/>
    <n v="775"/>
    <n v="387500"/>
    <n v="77500"/>
  </r>
  <r>
    <x v="3"/>
    <n v="1128299"/>
    <d v="2020-11-03T00:00:00"/>
    <x v="1"/>
    <s v="Men's Street Footwear"/>
    <n v="500"/>
    <n v="775"/>
    <n v="387500"/>
    <n v="135625"/>
  </r>
  <r>
    <x v="3"/>
    <n v="1128299"/>
    <d v="2020-11-04T00:00:00"/>
    <x v="1"/>
    <s v="Men's Street Footwear"/>
    <n v="500"/>
    <n v="625"/>
    <n v="312500"/>
    <n v="93750"/>
  </r>
  <r>
    <x v="3"/>
    <n v="1128299"/>
    <d v="2020-11-05T00:00:00"/>
    <x v="2"/>
    <s v="Men's Athletic Footwear"/>
    <n v="550"/>
    <n v="575"/>
    <n v="316250"/>
    <n v="158125"/>
  </r>
  <r>
    <x v="3"/>
    <n v="1128299"/>
    <d v="2020-11-06T00:00:00"/>
    <x v="2"/>
    <s v="Men's Athletic Footwear"/>
    <n v="500"/>
    <n v="775"/>
    <n v="387500"/>
    <n v="58125"/>
  </r>
  <r>
    <x v="3"/>
    <n v="1128299"/>
    <d v="2020-11-07T00:00:00"/>
    <x v="2"/>
    <s v="Women's Street Footwear"/>
    <n v="400"/>
    <n v="825"/>
    <n v="330000"/>
    <n v="115500"/>
  </r>
  <r>
    <x v="3"/>
    <n v="1128299"/>
    <d v="2020-11-08T00:00:00"/>
    <x v="2"/>
    <s v="Women's Street Footwear"/>
    <n v="500"/>
    <n v="725"/>
    <n v="362500"/>
    <n v="72500"/>
  </r>
  <r>
    <x v="3"/>
    <n v="1128299"/>
    <d v="2020-11-09T00:00:00"/>
    <x v="2"/>
    <s v="Women's Street Footwear"/>
    <n v="500"/>
    <n v="725"/>
    <n v="362500"/>
    <n v="126875"/>
  </r>
  <r>
    <x v="3"/>
    <n v="1128299"/>
    <d v="2020-11-10T00:00:00"/>
    <x v="2"/>
    <s v="Men's Street Footwear"/>
    <n v="500"/>
    <n v="575"/>
    <n v="287500"/>
    <n v="86250"/>
  </r>
  <r>
    <x v="3"/>
    <n v="1128299"/>
    <d v="2020-11-11T00:00:00"/>
    <x v="2"/>
    <s v="Men's Athletic Footwear"/>
    <n v="550"/>
    <n v="500"/>
    <n v="275000"/>
    <n v="137500"/>
  </r>
  <r>
    <x v="3"/>
    <n v="1128299"/>
    <d v="2020-11-12T00:00:00"/>
    <x v="2"/>
    <s v="Men's Street Footwear"/>
    <n v="500"/>
    <n v="700"/>
    <n v="350000"/>
    <n v="52500"/>
  </r>
  <r>
    <x v="3"/>
    <n v="1128299"/>
    <d v="2020-11-13T00:00:00"/>
    <x v="2"/>
    <s v="Men's Street Footwear"/>
    <n v="500"/>
    <n v="850"/>
    <n v="425000"/>
    <n v="148750"/>
  </r>
  <r>
    <x v="3"/>
    <n v="1128299"/>
    <d v="2020-11-14T00:00:00"/>
    <x v="2"/>
    <s v="Men's Athletic Footwear"/>
    <n v="600"/>
    <n v="700"/>
    <n v="420000"/>
    <n v="84000"/>
  </r>
  <r>
    <x v="3"/>
    <n v="1128299"/>
    <d v="2020-11-15T00:00:00"/>
    <x v="2"/>
    <s v="Men's Street Footwear"/>
    <n v="600"/>
    <n v="700"/>
    <n v="420000"/>
    <n v="147000"/>
  </r>
  <r>
    <x v="3"/>
    <n v="1128299"/>
    <d v="2020-12-22T00:00:00"/>
    <x v="2"/>
    <s v="Men's Athletic Footwear"/>
    <n v="600"/>
    <n v="600"/>
    <n v="360000"/>
    <n v="108000"/>
  </r>
  <r>
    <x v="3"/>
    <n v="1128299"/>
    <d v="2020-12-23T00:00:00"/>
    <x v="2"/>
    <s v="Men's Athletic Footwear"/>
    <n v="650"/>
    <n v="500"/>
    <n v="325000"/>
    <n v="162500"/>
  </r>
  <r>
    <x v="3"/>
    <n v="1128299"/>
    <d v="2020-12-24T00:00:00"/>
    <x v="2"/>
    <s v="Men's Athletic Footwear"/>
    <n v="600"/>
    <n v="700"/>
    <n v="420000"/>
    <n v="63000"/>
  </r>
  <r>
    <x v="3"/>
    <n v="1128299"/>
    <d v="2020-12-25T00:00:00"/>
    <x v="2"/>
    <s v="Men's Athletic Footwear"/>
    <n v="600"/>
    <n v="875"/>
    <n v="525000"/>
    <n v="183750"/>
  </r>
  <r>
    <x v="3"/>
    <n v="1128299"/>
    <d v="2020-12-26T00:00:00"/>
    <x v="2"/>
    <s v="Men's Athletic Footwear"/>
    <n v="650"/>
    <n v="675"/>
    <n v="438750"/>
    <n v="87750"/>
  </r>
  <r>
    <x v="3"/>
    <n v="1128299"/>
    <d v="2020-12-27T00:00:00"/>
    <x v="2"/>
    <s v="Men's Athletic Footwear"/>
    <n v="650.00000000000011"/>
    <n v="725"/>
    <n v="471250.00000000006"/>
    <n v="164937.5"/>
  </r>
  <r>
    <x v="3"/>
    <n v="1128299"/>
    <d v="2020-12-28T00:00:00"/>
    <x v="2"/>
    <s v="Men's Athletic Footwear"/>
    <n v="600"/>
    <n v="625"/>
    <n v="375000"/>
    <n v="112500"/>
  </r>
  <r>
    <x v="3"/>
    <n v="1128299"/>
    <d v="2020-12-29T00:00:00"/>
    <x v="2"/>
    <s v="Men's Athletic Footwear"/>
    <n v="650"/>
    <n v="525"/>
    <n v="341250"/>
    <n v="170625"/>
  </r>
  <r>
    <x v="3"/>
    <n v="1128299"/>
    <d v="2020-12-30T00:00:00"/>
    <x v="2"/>
    <s v="Men's Athletic Footwear"/>
    <n v="800"/>
    <n v="700"/>
    <n v="560000"/>
    <n v="84000"/>
  </r>
  <r>
    <x v="3"/>
    <n v="1128299"/>
    <d v="2020-12-31T00:00:00"/>
    <x v="2"/>
    <s v="Men's Street Footwear"/>
    <n v="600"/>
    <n v="900"/>
    <n v="540000"/>
    <n v="216000"/>
  </r>
  <r>
    <x v="3"/>
    <n v="1128299"/>
    <d v="2021-01-01T00:00:00"/>
    <x v="2"/>
    <s v="Men's Athletic Footwear"/>
    <n v="650"/>
    <n v="750"/>
    <n v="487500"/>
    <n v="121875"/>
  </r>
  <r>
    <x v="3"/>
    <n v="1128299"/>
    <d v="2021-01-02T00:00:00"/>
    <x v="2"/>
    <s v="Men's Street Footwear"/>
    <n v="650"/>
    <n v="750"/>
    <n v="487500"/>
    <n v="195000"/>
  </r>
  <r>
    <x v="3"/>
    <n v="1128299"/>
    <d v="2021-01-03T00:00:00"/>
    <x v="2"/>
    <s v="Men's Athletic Footwear"/>
    <n v="600"/>
    <n v="650"/>
    <n v="390000"/>
    <n v="136500"/>
  </r>
  <r>
    <x v="3"/>
    <n v="1128299"/>
    <d v="2021-01-04T00:00:00"/>
    <x v="2"/>
    <s v="Men's Street Footwear"/>
    <n v="650"/>
    <n v="550"/>
    <n v="357500"/>
    <n v="196625"/>
  </r>
  <r>
    <x v="3"/>
    <n v="1128299"/>
    <d v="2021-01-05T00:00:00"/>
    <x v="2"/>
    <s v="Men's Street Footwear"/>
    <n v="800"/>
    <n v="725"/>
    <n v="580000"/>
    <n v="116000"/>
  </r>
  <r>
    <x v="3"/>
    <n v="1128299"/>
    <d v="2021-01-06T00:00:00"/>
    <x v="2"/>
    <s v="Men's Athletic Footwear"/>
    <n v="600"/>
    <n v="975"/>
    <n v="585000"/>
    <n v="234000"/>
  </r>
  <r>
    <x v="3"/>
    <n v="1128299"/>
    <d v="2021-01-07T00:00:00"/>
    <x v="2"/>
    <s v="Men's Street Footwear"/>
    <n v="650"/>
    <n v="825"/>
    <n v="536250"/>
    <n v="134062.5"/>
  </r>
  <r>
    <x v="3"/>
    <n v="1128299"/>
    <d v="2021-01-08T00:00:00"/>
    <x v="2"/>
    <s v="Men's Street Footwear"/>
    <n v="650"/>
    <n v="825"/>
    <n v="536250"/>
    <n v="214500"/>
  </r>
  <r>
    <x v="3"/>
    <n v="1128299"/>
    <d v="2021-01-09T00:00:00"/>
    <x v="2"/>
    <s v="Men's Athletic Footwear"/>
    <n v="600"/>
    <n v="700"/>
    <n v="420000"/>
    <n v="147000"/>
  </r>
  <r>
    <x v="3"/>
    <n v="1128299"/>
    <d v="2021-01-10T00:00:00"/>
    <x v="2"/>
    <s v="Men's Street Footwear"/>
    <n v="649.99999999999989"/>
    <n v="575"/>
    <n v="373749.99999999994"/>
    <n v="205562.5"/>
  </r>
  <r>
    <x v="3"/>
    <n v="1128299"/>
    <d v="2021-01-11T00:00:00"/>
    <x v="2"/>
    <s v="Men's Athletic Footwear"/>
    <n v="800"/>
    <n v="875"/>
    <n v="700000"/>
    <n v="140000"/>
  </r>
  <r>
    <x v="3"/>
    <n v="1128299"/>
    <d v="2021-01-12T00:00:00"/>
    <x v="2"/>
    <s v="Men's Street Footwear"/>
    <n v="600"/>
    <n v="1025"/>
    <n v="615000"/>
    <n v="215250"/>
  </r>
  <r>
    <x v="3"/>
    <n v="1128299"/>
    <d v="2021-01-13T00:00:00"/>
    <x v="2"/>
    <s v="Men's Athletic Footwear"/>
    <n v="650"/>
    <n v="875"/>
    <n v="568750"/>
    <n v="113750"/>
  </r>
  <r>
    <x v="3"/>
    <n v="1128299"/>
    <d v="2021-01-14T00:00:00"/>
    <x v="2"/>
    <s v="Men's Street Footwear"/>
    <n v="650"/>
    <n v="825"/>
    <n v="536250"/>
    <n v="187687.5"/>
  </r>
  <r>
    <x v="3"/>
    <n v="1128299"/>
    <d v="2021-01-15T00:00:00"/>
    <x v="2"/>
    <s v="Men's Athletic Footwear"/>
    <n v="600"/>
    <n v="725"/>
    <n v="435000"/>
    <n v="130500"/>
  </r>
  <r>
    <x v="3"/>
    <n v="1128299"/>
    <d v="2021-01-16T00:00:00"/>
    <x v="2"/>
    <s v="Men's Athletic Footwear"/>
    <n v="650"/>
    <n v="775"/>
    <n v="503750"/>
    <n v="251875"/>
  </r>
  <r>
    <x v="3"/>
    <n v="1128299"/>
    <d v="2021-01-17T00:00:00"/>
    <x v="2"/>
    <s v="Men's Athletic Footwear"/>
    <n v="800"/>
    <n v="775"/>
    <n v="620000"/>
    <n v="93000"/>
  </r>
  <r>
    <x v="3"/>
    <n v="1128299"/>
    <d v="2021-01-18T00:00:00"/>
    <x v="2"/>
    <s v="Men's Athletic Footwear"/>
    <n v="650"/>
    <n v="975"/>
    <n v="633750"/>
    <n v="221812.5"/>
  </r>
  <r>
    <x v="3"/>
    <n v="1128299"/>
    <d v="2021-01-19T00:00:00"/>
    <x v="2"/>
    <s v="Men's Athletic Footwear"/>
    <n v="700"/>
    <n v="925"/>
    <n v="647500"/>
    <n v="129500"/>
  </r>
  <r>
    <x v="3"/>
    <n v="1128299"/>
    <d v="2021-01-20T00:00:00"/>
    <x v="2"/>
    <s v="Men's Athletic Footwear"/>
    <n v="650.00000000000011"/>
    <n v="800"/>
    <n v="520000.00000000006"/>
    <n v="182000"/>
  </r>
  <r>
    <x v="3"/>
    <n v="1128299"/>
    <d v="2021-01-21T00:00:00"/>
    <x v="2"/>
    <s v="Men's Athletic Footwear"/>
    <n v="650"/>
    <n v="750"/>
    <n v="487500"/>
    <n v="146250"/>
  </r>
  <r>
    <x v="3"/>
    <n v="1128299"/>
    <d v="2021-01-22T00:00:00"/>
    <x v="2"/>
    <s v="Men's Street Footwear"/>
    <n v="750"/>
    <n v="750"/>
    <n v="562500"/>
    <n v="281250"/>
  </r>
  <r>
    <x v="3"/>
    <n v="1128299"/>
    <d v="2021-01-23T00:00:00"/>
    <x v="2"/>
    <s v="Men's Athletic Footwear"/>
    <n v="800"/>
    <n v="725"/>
    <n v="580000"/>
    <n v="87000"/>
  </r>
  <r>
    <x v="3"/>
    <n v="1128299"/>
    <d v="2021-01-24T00:00:00"/>
    <x v="2"/>
    <s v="Men's Athletic Footwear"/>
    <n v="550"/>
    <n v="925"/>
    <n v="508750"/>
    <n v="152625"/>
  </r>
  <r>
    <x v="3"/>
    <n v="1128299"/>
    <d v="2021-01-25T00:00:00"/>
    <x v="2"/>
    <s v="Men's Street Footwear"/>
    <n v="600"/>
    <n v="925"/>
    <n v="555000"/>
    <n v="83250"/>
  </r>
  <r>
    <x v="3"/>
    <n v="1128299"/>
    <d v="2021-01-26T00:00:00"/>
    <x v="2"/>
    <s v="Men's Street Footwear"/>
    <n v="550"/>
    <n v="775"/>
    <n v="426250"/>
    <n v="127875"/>
  </r>
  <r>
    <x v="3"/>
    <n v="1128299"/>
    <d v="2021-01-27T00:00:00"/>
    <x v="2"/>
    <s v="Men's Street Footwear"/>
    <n v="550"/>
    <n v="725"/>
    <n v="398750"/>
    <n v="99687.5"/>
  </r>
  <r>
    <x v="3"/>
    <n v="1128299"/>
    <d v="2021-01-28T00:00:00"/>
    <x v="2"/>
    <s v="Men's Athletic Footwear"/>
    <n v="650"/>
    <n v="725"/>
    <n v="471250"/>
    <n v="212062.5"/>
  </r>
  <r>
    <x v="3"/>
    <n v="1128299"/>
    <d v="2021-01-29T00:00:00"/>
    <x v="2"/>
    <s v="Men's Athletic Footwear"/>
    <n v="700"/>
    <n v="775"/>
    <n v="542500"/>
    <n v="54250"/>
  </r>
  <r>
    <x v="3"/>
    <n v="1128299"/>
    <d v="2021-01-30T00:00:00"/>
    <x v="2"/>
    <s v="Men's Athletic Footwear"/>
    <n v="550"/>
    <n v="875"/>
    <n v="481250"/>
    <n v="144375"/>
  </r>
  <r>
    <x v="3"/>
    <n v="1128299"/>
    <d v="2021-01-31T00:00:00"/>
    <x v="2"/>
    <s v="Men's Street Footwear"/>
    <n v="600"/>
    <n v="875"/>
    <n v="525000"/>
    <n v="78750"/>
  </r>
  <r>
    <x v="3"/>
    <n v="1128299"/>
    <d v="2021-02-01T00:00:00"/>
    <x v="2"/>
    <s v="Men's Athletic Footwear"/>
    <n v="550"/>
    <n v="700"/>
    <n v="385000"/>
    <n v="115500"/>
  </r>
  <r>
    <x v="3"/>
    <n v="1128299"/>
    <d v="2021-02-02T00:00:00"/>
    <x v="2"/>
    <s v="Men's Athletic Footwear"/>
    <n v="550"/>
    <n v="675"/>
    <n v="371250"/>
    <n v="92812.5"/>
  </r>
  <r>
    <x v="3"/>
    <n v="1128299"/>
    <d v="2021-02-03T00:00:00"/>
    <x v="2"/>
    <s v="Men's Street Footwear"/>
    <n v="650"/>
    <n v="650"/>
    <n v="422500"/>
    <n v="190125"/>
  </r>
  <r>
    <x v="3"/>
    <n v="1128299"/>
    <d v="2021-02-04T00:00:00"/>
    <x v="2"/>
    <s v="Men's Street Footwear"/>
    <n v="700"/>
    <n v="700"/>
    <n v="490000"/>
    <n v="49000"/>
  </r>
  <r>
    <x v="3"/>
    <n v="1128299"/>
    <d v="2021-02-05T00:00:00"/>
    <x v="2"/>
    <s v="Men's Street Footwear"/>
    <n v="550"/>
    <n v="875"/>
    <n v="481250"/>
    <n v="144375"/>
  </r>
  <r>
    <x v="3"/>
    <n v="1128299"/>
    <d v="2021-02-06T00:00:00"/>
    <x v="2"/>
    <s v="Men's Athletic Footwear"/>
    <n v="600"/>
    <n v="875"/>
    <n v="525000"/>
    <n v="78750"/>
  </r>
  <r>
    <x v="3"/>
    <n v="1128299"/>
    <d v="2021-02-07T00:00:00"/>
    <x v="2"/>
    <s v="Men's Athletic Footwear"/>
    <n v="550"/>
    <n v="725"/>
    <n v="398750"/>
    <n v="119625"/>
  </r>
  <r>
    <x v="3"/>
    <n v="1128299"/>
    <d v="2021-02-08T00:00:00"/>
    <x v="2"/>
    <s v="Men's Athletic Footwear"/>
    <n v="550"/>
    <n v="700"/>
    <n v="385000"/>
    <n v="96250"/>
  </r>
  <r>
    <x v="3"/>
    <n v="1128299"/>
    <d v="2021-02-09T00:00:00"/>
    <x v="2"/>
    <s v="Men's Athletic Footwear"/>
    <n v="650"/>
    <n v="650"/>
    <n v="422500"/>
    <n v="190125"/>
  </r>
  <r>
    <x v="3"/>
    <n v="1128299"/>
    <d v="2021-02-10T00:00:00"/>
    <x v="2"/>
    <s v="Men's Athletic Footwear"/>
    <n v="700"/>
    <n v="775"/>
    <n v="542500"/>
    <n v="54250"/>
  </r>
  <r>
    <x v="3"/>
    <n v="1128299"/>
    <d v="2021-02-11T00:00:00"/>
    <x v="2"/>
    <s v="Men's Athletic Footwear"/>
    <n v="550"/>
    <n v="975"/>
    <n v="536250"/>
    <n v="160875"/>
  </r>
  <r>
    <x v="3"/>
    <n v="1128299"/>
    <d v="2021-02-12T00:00:00"/>
    <x v="2"/>
    <s v="Men's Street Footwear"/>
    <n v="600"/>
    <n v="975"/>
    <n v="585000"/>
    <n v="87750"/>
  </r>
  <r>
    <x v="3"/>
    <n v="1128299"/>
    <d v="2021-02-13T00:00:00"/>
    <x v="2"/>
    <s v="Women's Street Footwear"/>
    <n v="550"/>
    <n v="775"/>
    <n v="426250"/>
    <n v="127875"/>
  </r>
  <r>
    <x v="3"/>
    <n v="1128299"/>
    <d v="2021-02-14T00:00:00"/>
    <x v="2"/>
    <s v="Men's Athletic Footwear"/>
    <n v="550"/>
    <n v="775"/>
    <n v="426250"/>
    <n v="106562.5"/>
  </r>
  <r>
    <x v="3"/>
    <n v="1128299"/>
    <d v="2021-02-15T00:00:00"/>
    <x v="2"/>
    <s v="Men's Athletic Footwear"/>
    <n v="650"/>
    <n v="700"/>
    <n v="455000"/>
    <n v="204750"/>
  </r>
  <r>
    <x v="3"/>
    <n v="1128299"/>
    <d v="2021-02-16T00:00:00"/>
    <x v="2"/>
    <s v="Men's Athletic Footwear"/>
    <n v="700"/>
    <n v="800"/>
    <n v="560000"/>
    <n v="56000"/>
  </r>
  <r>
    <x v="4"/>
    <n v="1189833"/>
    <d v="2021-02-17T00:00:00"/>
    <x v="2"/>
    <s v="Men's Street Footwear"/>
    <n v="350"/>
    <n v="700"/>
    <n v="245000"/>
    <n v="98000"/>
  </r>
  <r>
    <x v="4"/>
    <n v="1189833"/>
    <d v="2021-02-18T00:00:00"/>
    <x v="2"/>
    <s v="Men's Street Footwear"/>
    <n v="450"/>
    <n v="700"/>
    <n v="315000"/>
    <n v="78750"/>
  </r>
  <r>
    <x v="4"/>
    <n v="1189833"/>
    <d v="2021-03-09T00:00:00"/>
    <x v="2"/>
    <s v="Men's Street Footwear"/>
    <n v="450"/>
    <n v="700"/>
    <n v="315000"/>
    <n v="126000"/>
  </r>
  <r>
    <x v="4"/>
    <n v="1189833"/>
    <d v="2021-03-10T00:00:00"/>
    <x v="2"/>
    <s v="Men's Athletic Footwear"/>
    <n v="450.00000000000006"/>
    <n v="550"/>
    <n v="247500.00000000003"/>
    <n v="86625"/>
  </r>
  <r>
    <x v="4"/>
    <n v="1189833"/>
    <d v="2021-03-11T00:00:00"/>
    <x v="2"/>
    <s v="Men's Street Footwear"/>
    <n v="499.99999999999994"/>
    <n v="500"/>
    <n v="249999.99999999997"/>
    <n v="137500"/>
  </r>
  <r>
    <x v="4"/>
    <n v="1189833"/>
    <d v="2021-03-12T00:00:00"/>
    <x v="2"/>
    <s v="Men's Street Footwear"/>
    <n v="450"/>
    <n v="700"/>
    <n v="315000"/>
    <n v="63000"/>
  </r>
  <r>
    <x v="4"/>
    <n v="1189833"/>
    <d v="2021-03-13T00:00:00"/>
    <x v="2"/>
    <s v="Men's Street Footwear"/>
    <n v="350"/>
    <n v="750"/>
    <n v="262500"/>
    <n v="105000"/>
  </r>
  <r>
    <x v="4"/>
    <n v="1189833"/>
    <d v="2021-03-14T00:00:00"/>
    <x v="2"/>
    <s v="Men's Street Footwear"/>
    <n v="450"/>
    <n v="650"/>
    <n v="292500"/>
    <n v="73125"/>
  </r>
  <r>
    <x v="4"/>
    <n v="1189833"/>
    <d v="2021-03-15T00:00:00"/>
    <x v="2"/>
    <s v="Men's Athletic Footwear"/>
    <n v="450"/>
    <n v="675"/>
    <n v="303750"/>
    <n v="121500"/>
  </r>
  <r>
    <x v="4"/>
    <n v="1189833"/>
    <d v="2021-03-16T00:00:00"/>
    <x v="2"/>
    <s v="Men's Street Footwear"/>
    <n v="450.00000000000006"/>
    <n v="525"/>
    <n v="236250.00000000003"/>
    <n v="82687.5"/>
  </r>
  <r>
    <x v="4"/>
    <n v="1189833"/>
    <d v="2021-03-17T00:00:00"/>
    <x v="2"/>
    <s v="Men's Athletic Footwear"/>
    <n v="499.99999999999994"/>
    <n v="450"/>
    <n v="224999.99999999997"/>
    <n v="123750"/>
  </r>
  <r>
    <x v="4"/>
    <n v="1189833"/>
    <d v="2021-03-18T00:00:00"/>
    <x v="2"/>
    <s v="Men's Athletic Footwear"/>
    <n v="450"/>
    <n v="650"/>
    <n v="292500"/>
    <n v="58500"/>
  </r>
  <r>
    <x v="4"/>
    <n v="1189833"/>
    <d v="2021-03-19T00:00:00"/>
    <x v="2"/>
    <s v="Men's Street Footwear"/>
    <n v="350"/>
    <n v="800"/>
    <n v="280000"/>
    <n v="112000"/>
  </r>
  <r>
    <x v="4"/>
    <n v="1189833"/>
    <d v="2021-03-20T00:00:00"/>
    <x v="2"/>
    <s v="Men's Athletic Footwear"/>
    <n v="450"/>
    <n v="650"/>
    <n v="292500"/>
    <n v="73125"/>
  </r>
  <r>
    <x v="4"/>
    <n v="1189833"/>
    <d v="2021-03-21T00:00:00"/>
    <x v="2"/>
    <s v="Men's Athletic Footwear"/>
    <n v="450"/>
    <n v="650"/>
    <n v="292500"/>
    <n v="117000"/>
  </r>
  <r>
    <x v="4"/>
    <n v="1189833"/>
    <d v="2021-03-22T00:00:00"/>
    <x v="2"/>
    <s v="Men's Street Footwear"/>
    <n v="450.00000000000006"/>
    <n v="550"/>
    <n v="247500.00000000003"/>
    <n v="86625"/>
  </r>
  <r>
    <x v="4"/>
    <n v="1189833"/>
    <d v="2021-03-23T00:00:00"/>
    <x v="2"/>
    <s v="Men's Street Footwear"/>
    <n v="499.99999999999994"/>
    <n v="425"/>
    <n v="212499.99999999997"/>
    <n v="116875"/>
  </r>
  <r>
    <x v="4"/>
    <n v="1189833"/>
    <d v="2021-04-06T00:00:00"/>
    <x v="2"/>
    <s v="Men's Athletic Footwear"/>
    <n v="450"/>
    <n v="625"/>
    <n v="281250"/>
    <n v="56250"/>
  </r>
  <r>
    <x v="4"/>
    <n v="1189833"/>
    <d v="2021-04-07T00:00:00"/>
    <x v="2"/>
    <s v="Men's Athletic Footwear"/>
    <n v="450"/>
    <n v="800"/>
    <n v="360000"/>
    <n v="144000"/>
  </r>
  <r>
    <x v="4"/>
    <n v="1189833"/>
    <d v="2021-04-08T00:00:00"/>
    <x v="2"/>
    <s v="Men's Athletic Footwear"/>
    <n v="500"/>
    <n v="600"/>
    <n v="300000"/>
    <n v="75000"/>
  </r>
  <r>
    <x v="4"/>
    <n v="1189833"/>
    <d v="2021-04-09T00:00:00"/>
    <x v="2"/>
    <s v="Women's Street Footwear"/>
    <n v="500"/>
    <n v="625"/>
    <n v="312500"/>
    <n v="125000"/>
  </r>
  <r>
    <x v="4"/>
    <n v="1189833"/>
    <d v="2021-04-10T00:00:00"/>
    <x v="2"/>
    <s v="Men's Athletic Footwear"/>
    <n v="450.00000000000006"/>
    <n v="525"/>
    <n v="236250.00000000003"/>
    <n v="82687.5"/>
  </r>
  <r>
    <x v="4"/>
    <n v="1189833"/>
    <d v="2021-04-11T00:00:00"/>
    <x v="2"/>
    <s v="Women's Street Footwear"/>
    <n v="499.99999999999994"/>
    <n v="425"/>
    <n v="212499.99999999997"/>
    <n v="116875"/>
  </r>
  <r>
    <x v="4"/>
    <n v="1189833"/>
    <d v="2021-04-12T00:00:00"/>
    <x v="2"/>
    <s v="Men's Athletic Footwear"/>
    <n v="650"/>
    <n v="600"/>
    <n v="390000"/>
    <n v="78000"/>
  </r>
  <r>
    <x v="4"/>
    <n v="1189833"/>
    <d v="2021-04-13T00:00:00"/>
    <x v="2"/>
    <s v="Men's Athletic Footwear"/>
    <n v="450"/>
    <n v="800"/>
    <n v="360000"/>
    <n v="144000"/>
  </r>
  <r>
    <x v="4"/>
    <n v="1189833"/>
    <d v="2021-04-14T00:00:00"/>
    <x v="2"/>
    <s v="Men's Athletic Footwear"/>
    <n v="500"/>
    <n v="650"/>
    <n v="325000"/>
    <n v="81250"/>
  </r>
  <r>
    <x v="4"/>
    <n v="1189833"/>
    <d v="2021-04-15T00:00:00"/>
    <x v="2"/>
    <s v="Men's Athletic Footwear"/>
    <n v="500"/>
    <n v="650"/>
    <n v="325000"/>
    <n v="130000"/>
  </r>
  <r>
    <x v="4"/>
    <n v="1189833"/>
    <d v="2021-04-16T00:00:00"/>
    <x v="2"/>
    <s v="Men's Athletic Footwear"/>
    <n v="450.00000000000006"/>
    <n v="550"/>
    <n v="247500.00000000003"/>
    <n v="86625"/>
  </r>
  <r>
    <x v="4"/>
    <n v="1189833"/>
    <d v="2021-04-17T00:00:00"/>
    <x v="2"/>
    <s v="Men's Athletic Footwear"/>
    <n v="499.99999999999994"/>
    <n v="450"/>
    <n v="224999.99999999997"/>
    <n v="123750"/>
  </r>
  <r>
    <x v="4"/>
    <n v="1189833"/>
    <d v="2021-04-18T00:00:00"/>
    <x v="2"/>
    <s v="Men's Street Footwear"/>
    <n v="650"/>
    <n v="625"/>
    <n v="406250"/>
    <n v="81250"/>
  </r>
  <r>
    <x v="4"/>
    <n v="1189833"/>
    <d v="2021-04-19T00:00:00"/>
    <x v="2"/>
    <s v="Women's Street Footwear"/>
    <n v="450"/>
    <n v="900"/>
    <n v="405000"/>
    <n v="162000"/>
  </r>
  <r>
    <x v="4"/>
    <n v="1189833"/>
    <d v="2021-04-20T00:00:00"/>
    <x v="2"/>
    <s v="Men's Athletic Footwear"/>
    <n v="500"/>
    <n v="750"/>
    <n v="375000"/>
    <n v="93750"/>
  </r>
  <r>
    <x v="4"/>
    <n v="1189833"/>
    <d v="2021-04-21T00:00:00"/>
    <x v="2"/>
    <s v="Men's Athletic Footwear"/>
    <n v="500"/>
    <n v="750"/>
    <n v="375000"/>
    <n v="150000"/>
  </r>
  <r>
    <x v="4"/>
    <n v="1189833"/>
    <d v="2021-04-22T00:00:00"/>
    <x v="2"/>
    <s v="Men's Athletic Footwear"/>
    <n v="450"/>
    <n v="625"/>
    <n v="281250"/>
    <n v="98437.5"/>
  </r>
  <r>
    <x v="4"/>
    <n v="1189833"/>
    <d v="2021-04-23T00:00:00"/>
    <x v="2"/>
    <s v="Men's Street Footwear"/>
    <n v="499.99999999999994"/>
    <n v="500"/>
    <n v="249999.99999999997"/>
    <n v="137500"/>
  </r>
  <r>
    <x v="4"/>
    <n v="1189833"/>
    <d v="2021-04-24T00:00:00"/>
    <x v="2"/>
    <s v="Men's Athletic Footwear"/>
    <n v="650"/>
    <n v="800"/>
    <n v="520000"/>
    <n v="104000"/>
  </r>
  <r>
    <x v="4"/>
    <n v="1189833"/>
    <d v="2021-04-25T00:00:00"/>
    <x v="2"/>
    <s v="Men's Street Footwear"/>
    <n v="450"/>
    <n v="950"/>
    <n v="427500"/>
    <n v="171000"/>
  </r>
  <r>
    <x v="4"/>
    <n v="1189833"/>
    <d v="2021-04-26T00:00:00"/>
    <x v="2"/>
    <s v="Men's Athletic Footwear"/>
    <n v="500"/>
    <n v="800"/>
    <n v="400000"/>
    <n v="100000"/>
  </r>
  <r>
    <x v="4"/>
    <n v="1189833"/>
    <d v="2021-04-27T00:00:00"/>
    <x v="2"/>
    <s v="Men's Athletic Footwear"/>
    <n v="500"/>
    <n v="750"/>
    <n v="375000"/>
    <n v="150000"/>
  </r>
  <r>
    <x v="4"/>
    <n v="1189833"/>
    <d v="2021-04-28T00:00:00"/>
    <x v="2"/>
    <s v="Men's Athletic Footwear"/>
    <n v="450"/>
    <n v="650"/>
    <n v="292500"/>
    <n v="102375"/>
  </r>
  <r>
    <x v="4"/>
    <n v="1189833"/>
    <d v="2021-04-29T00:00:00"/>
    <x v="2"/>
    <s v="Men's Athletic Footwear"/>
    <n v="500"/>
    <n v="700"/>
    <n v="350000"/>
    <n v="192500"/>
  </r>
  <r>
    <x v="4"/>
    <n v="1189833"/>
    <d v="2021-04-30T00:00:00"/>
    <x v="2"/>
    <s v="Men's Athletic Footwear"/>
    <n v="650"/>
    <n v="700"/>
    <n v="455000"/>
    <n v="91000"/>
  </r>
  <r>
    <x v="4"/>
    <n v="1189833"/>
    <d v="2021-05-01T00:00:00"/>
    <x v="2"/>
    <s v="Men's Athletic Footwear"/>
    <n v="500"/>
    <n v="900"/>
    <n v="450000"/>
    <n v="180000"/>
  </r>
  <r>
    <x v="4"/>
    <n v="1189833"/>
    <d v="2021-05-02T00:00:00"/>
    <x v="2"/>
    <s v="Men's Athletic Footwear"/>
    <n v="550"/>
    <n v="850"/>
    <n v="467500"/>
    <n v="116875"/>
  </r>
  <r>
    <x v="4"/>
    <n v="1189833"/>
    <d v="2021-05-03T00:00:00"/>
    <x v="2"/>
    <s v="Men's Athletic Footwear"/>
    <n v="500"/>
    <n v="725"/>
    <n v="362500"/>
    <n v="145000"/>
  </r>
  <r>
    <x v="4"/>
    <n v="1189833"/>
    <d v="2021-05-04T00:00:00"/>
    <x v="2"/>
    <s v="Men's Street Footwear"/>
    <n v="500"/>
    <n v="675"/>
    <n v="337500"/>
    <n v="118125"/>
  </r>
  <r>
    <x v="4"/>
    <n v="1189833"/>
    <d v="2021-05-05T00:00:00"/>
    <x v="2"/>
    <s v="Men's Street Footwear"/>
    <n v="599.99999999999989"/>
    <n v="675"/>
    <n v="404999.99999999994"/>
    <n v="222750"/>
  </r>
  <r>
    <x v="4"/>
    <n v="1189833"/>
    <d v="2021-05-06T00:00:00"/>
    <x v="2"/>
    <s v="Men's Athletic Footwear"/>
    <n v="650"/>
    <n v="650"/>
    <n v="422500"/>
    <n v="84500"/>
  </r>
  <r>
    <x v="4"/>
    <n v="1189833"/>
    <d v="2021-05-07T00:00:00"/>
    <x v="2"/>
    <s v="Men's Athletic Footwear"/>
    <n v="500"/>
    <n v="850"/>
    <n v="425000"/>
    <n v="170000"/>
  </r>
  <r>
    <x v="4"/>
    <n v="1189833"/>
    <d v="2021-05-08T00:00:00"/>
    <x v="2"/>
    <s v="Men's Athletic Footwear"/>
    <n v="550"/>
    <n v="850"/>
    <n v="467500"/>
    <n v="116875"/>
  </r>
  <r>
    <x v="4"/>
    <n v="1189833"/>
    <d v="2021-05-09T00:00:00"/>
    <x v="2"/>
    <s v="Men's Athletic Footwear"/>
    <n v="500"/>
    <n v="700"/>
    <n v="350000"/>
    <n v="140000"/>
  </r>
  <r>
    <x v="4"/>
    <n v="1189833"/>
    <d v="2021-05-10T00:00:00"/>
    <x v="2"/>
    <s v="Men's Athletic Footwear"/>
    <n v="500"/>
    <n v="650"/>
    <n v="325000"/>
    <n v="113750"/>
  </r>
  <r>
    <x v="4"/>
    <n v="1189833"/>
    <d v="2021-05-11T00:00:00"/>
    <x v="2"/>
    <s v="Men's Athletic Footwear"/>
    <n v="599.99999999999989"/>
    <n v="650"/>
    <n v="389999.99999999994"/>
    <n v="214500"/>
  </r>
  <r>
    <x v="4"/>
    <n v="1189833"/>
    <d v="2021-05-12T00:00:00"/>
    <x v="2"/>
    <s v="Men's Athletic Footwear"/>
    <n v="650"/>
    <n v="700"/>
    <n v="455000"/>
    <n v="91000"/>
  </r>
  <r>
    <x v="4"/>
    <n v="1189833"/>
    <d v="2021-05-13T00:00:00"/>
    <x v="2"/>
    <s v="Men's Athletic Footwear"/>
    <n v="500"/>
    <n v="800"/>
    <n v="400000"/>
    <n v="160000"/>
  </r>
  <r>
    <x v="4"/>
    <n v="1189833"/>
    <d v="2021-05-14T00:00:00"/>
    <x v="2"/>
    <s v="Men's Street Footwear"/>
    <n v="550"/>
    <n v="800"/>
    <n v="440000"/>
    <n v="110000"/>
  </r>
  <r>
    <x v="4"/>
    <n v="1189833"/>
    <d v="2021-05-15T00:00:00"/>
    <x v="2"/>
    <s v="Men's Athletic Footwear"/>
    <n v="500"/>
    <n v="650"/>
    <n v="325000"/>
    <n v="130000"/>
  </r>
  <r>
    <x v="4"/>
    <n v="1189833"/>
    <d v="2021-05-16T00:00:00"/>
    <x v="2"/>
    <s v="Men's Athletic Footwear"/>
    <n v="500"/>
    <n v="625"/>
    <n v="312500"/>
    <n v="109375"/>
  </r>
  <r>
    <x v="4"/>
    <n v="1189833"/>
    <d v="2021-05-17T00:00:00"/>
    <x v="2"/>
    <s v="Men's Athletic Footwear"/>
    <n v="600"/>
    <n v="600"/>
    <n v="360000"/>
    <n v="198000"/>
  </r>
  <r>
    <x v="4"/>
    <n v="1189833"/>
    <d v="2021-05-18T00:00:00"/>
    <x v="2"/>
    <s v="Men's Athletic Footwear"/>
    <n v="650"/>
    <n v="650"/>
    <n v="422500"/>
    <n v="84500"/>
  </r>
  <r>
    <x v="4"/>
    <n v="1189833"/>
    <d v="2021-05-19T00:00:00"/>
    <x v="2"/>
    <s v="Men's Athletic Footwear"/>
    <n v="500"/>
    <n v="825"/>
    <n v="412500"/>
    <n v="165000"/>
  </r>
  <r>
    <x v="4"/>
    <n v="1189833"/>
    <d v="2021-05-20T00:00:00"/>
    <x v="2"/>
    <s v="Men's Street Footwear"/>
    <n v="550"/>
    <n v="825"/>
    <n v="453750"/>
    <n v="113437.5"/>
  </r>
  <r>
    <x v="4"/>
    <n v="1189833"/>
    <d v="2021-05-21T00:00:00"/>
    <x v="2"/>
    <s v="Men's Street Footwear"/>
    <n v="500"/>
    <n v="675"/>
    <n v="337500"/>
    <n v="135000"/>
  </r>
  <r>
    <x v="4"/>
    <n v="1189833"/>
    <d v="2021-05-22T00:00:00"/>
    <x v="2"/>
    <s v="Men's Athletic Footwear"/>
    <n v="500"/>
    <n v="650"/>
    <n v="325000"/>
    <n v="113750"/>
  </r>
  <r>
    <x v="4"/>
    <n v="1189833"/>
    <d v="2021-05-23T00:00:00"/>
    <x v="2"/>
    <s v="Men's Athletic Footwear"/>
    <n v="600"/>
    <n v="600"/>
    <n v="360000"/>
    <n v="198000"/>
  </r>
  <r>
    <x v="4"/>
    <n v="1189833"/>
    <d v="2021-05-24T00:00:00"/>
    <x v="2"/>
    <s v="Men's Street Footwear"/>
    <n v="650"/>
    <n v="700"/>
    <n v="455000"/>
    <n v="91000"/>
  </r>
  <r>
    <x v="4"/>
    <n v="1189833"/>
    <d v="2021-05-25T00:00:00"/>
    <x v="2"/>
    <s v="Men's Athletic Footwear"/>
    <n v="500"/>
    <n v="900"/>
    <n v="450000"/>
    <n v="180000"/>
  </r>
  <r>
    <x v="4"/>
    <n v="1189833"/>
    <d v="2021-05-26T00:00:00"/>
    <x v="2"/>
    <s v="Men's Street Footwear"/>
    <n v="550"/>
    <n v="900"/>
    <n v="495000"/>
    <n v="123750"/>
  </r>
  <r>
    <x v="4"/>
    <n v="1189833"/>
    <d v="2021-05-27T00:00:00"/>
    <x v="2"/>
    <s v="Men's Street Footwear"/>
    <n v="500"/>
    <n v="700"/>
    <n v="350000"/>
    <n v="140000"/>
  </r>
  <r>
    <x v="4"/>
    <n v="1189833"/>
    <d v="2021-05-28T00:00:00"/>
    <x v="2"/>
    <s v="Men's Athletic Footwear"/>
    <n v="500"/>
    <n v="700"/>
    <n v="350000"/>
    <n v="122500"/>
  </r>
  <r>
    <x v="4"/>
    <n v="1189833"/>
    <d v="2021-05-29T00:00:00"/>
    <x v="2"/>
    <s v="Men's Athletic Footwear"/>
    <n v="599.99999999999989"/>
    <n v="625"/>
    <n v="374999.99999999994"/>
    <n v="206250"/>
  </r>
  <r>
    <x v="4"/>
    <n v="1189833"/>
    <d v="2021-05-30T00:00:00"/>
    <x v="2"/>
    <s v="Men's Street Footwear"/>
    <n v="650"/>
    <n v="725"/>
    <n v="471250"/>
    <n v="94250"/>
  </r>
  <r>
    <x v="0"/>
    <n v="1185732"/>
    <d v="2021-05-31T00:00:00"/>
    <x v="2"/>
    <s v="Men's Athletic Footwear"/>
    <n v="450"/>
    <n v="475"/>
    <n v="213750"/>
    <n v="85500"/>
  </r>
  <r>
    <x v="0"/>
    <n v="1185732"/>
    <d v="2021-06-01T00:00:00"/>
    <x v="2"/>
    <s v="Men's Athletic Footwear"/>
    <n v="450.00000000000006"/>
    <n v="275"/>
    <n v="123750.00000000001"/>
    <n v="43312.5"/>
  </r>
  <r>
    <x v="0"/>
    <n v="1185732"/>
    <d v="2021-06-02T00:00:00"/>
    <x v="2"/>
    <s v="Men's Athletic Footwear"/>
    <n v="350"/>
    <n v="275"/>
    <n v="96250"/>
    <n v="33687.5"/>
  </r>
  <r>
    <x v="0"/>
    <n v="1185732"/>
    <d v="2021-06-03T00:00:00"/>
    <x v="2"/>
    <s v="Men's Street Footwear"/>
    <n v="400"/>
    <n v="125"/>
    <n v="50000"/>
    <n v="20000"/>
  </r>
  <r>
    <x v="0"/>
    <n v="1185732"/>
    <d v="2021-06-04T00:00:00"/>
    <x v="3"/>
    <s v="Men's Athletic Footwear"/>
    <n v="550"/>
    <n v="175"/>
    <n v="96250"/>
    <n v="33687.5"/>
  </r>
  <r>
    <x v="0"/>
    <n v="1185732"/>
    <d v="2021-06-05T00:00:00"/>
    <x v="3"/>
    <s v="Men's Athletic Footwear"/>
    <n v="450"/>
    <n v="275"/>
    <n v="123750"/>
    <n v="61875"/>
  </r>
  <r>
    <x v="0"/>
    <n v="1185732"/>
    <d v="2021-06-06T00:00:00"/>
    <x v="3"/>
    <s v="Men's Athletic Footwear"/>
    <n v="450"/>
    <n v="525"/>
    <n v="236250"/>
    <n v="94500"/>
  </r>
  <r>
    <x v="0"/>
    <n v="1185732"/>
    <d v="2021-06-07T00:00:00"/>
    <x v="3"/>
    <s v="Men's Athletic Footwear"/>
    <n v="450"/>
    <n v="175"/>
    <n v="78750"/>
    <n v="27562.5"/>
  </r>
  <r>
    <x v="0"/>
    <n v="1185732"/>
    <d v="2021-06-08T00:00:00"/>
    <x v="3"/>
    <s v="Men's Athletic Footwear"/>
    <n v="350"/>
    <n v="225"/>
    <n v="78750"/>
    <n v="27562.5"/>
  </r>
  <r>
    <x v="0"/>
    <n v="1185732"/>
    <d v="2021-06-09T00:00:00"/>
    <x v="3"/>
    <s v="Men's Street Footwear"/>
    <n v="400"/>
    <n v="100"/>
    <n v="40000"/>
    <n v="16000"/>
  </r>
  <r>
    <x v="0"/>
    <n v="1185732"/>
    <d v="2021-06-10T00:00:00"/>
    <x v="3"/>
    <s v="Men's Athletic Footwear"/>
    <n v="550"/>
    <n v="175"/>
    <n v="96250"/>
    <n v="33687.5"/>
  </r>
  <r>
    <x v="0"/>
    <n v="1185732"/>
    <d v="2021-06-11T00:00:00"/>
    <x v="3"/>
    <s v="Men's Athletic Footwear"/>
    <n v="450"/>
    <n v="275"/>
    <n v="123750"/>
    <n v="61875"/>
  </r>
  <r>
    <x v="0"/>
    <n v="1185732"/>
    <d v="2021-06-12T00:00:00"/>
    <x v="3"/>
    <s v="Men's Street Footwear"/>
    <n v="500"/>
    <n v="495"/>
    <n v="247500"/>
    <n v="99000"/>
  </r>
  <r>
    <x v="0"/>
    <n v="1185732"/>
    <d v="2021-06-13T00:00:00"/>
    <x v="3"/>
    <s v="Men's Athletic Footwear"/>
    <n v="500"/>
    <n v="200"/>
    <n v="100000"/>
    <n v="35000"/>
  </r>
  <r>
    <x v="0"/>
    <n v="1185732"/>
    <d v="2021-06-14T00:00:00"/>
    <x v="3"/>
    <s v="Men's Athletic Footwear"/>
    <n v="400"/>
    <n v="225"/>
    <n v="90000"/>
    <n v="31500"/>
  </r>
  <r>
    <x v="0"/>
    <n v="1185732"/>
    <d v="2021-06-15T00:00:00"/>
    <x v="3"/>
    <s v="Men's Athletic Footwear"/>
    <n v="450"/>
    <n v="75"/>
    <n v="33750"/>
    <n v="13500"/>
  </r>
  <r>
    <x v="0"/>
    <n v="1185732"/>
    <d v="2021-06-16T00:00:00"/>
    <x v="3"/>
    <s v="Men's Athletic Footwear"/>
    <n v="600"/>
    <n v="125"/>
    <n v="75000"/>
    <n v="26250"/>
  </r>
  <r>
    <x v="0"/>
    <n v="1185732"/>
    <d v="2021-06-17T00:00:00"/>
    <x v="3"/>
    <s v="Men's Street Footwear"/>
    <n v="500"/>
    <n v="225"/>
    <n v="112500"/>
    <n v="56250"/>
  </r>
  <r>
    <x v="0"/>
    <n v="1185732"/>
    <d v="2021-06-18T00:00:00"/>
    <x v="3"/>
    <s v="Men's Street Footwear"/>
    <n v="500"/>
    <n v="450"/>
    <n v="225000"/>
    <n v="90000"/>
  </r>
  <r>
    <x v="0"/>
    <n v="1185732"/>
    <d v="2021-06-19T00:00:00"/>
    <x v="3"/>
    <s v="Men's Athletic Footwear"/>
    <n v="500"/>
    <n v="150"/>
    <n v="75000"/>
    <n v="26250"/>
  </r>
  <r>
    <x v="0"/>
    <n v="1185732"/>
    <d v="2021-06-20T00:00:00"/>
    <x v="3"/>
    <s v="Men's Athletic Footwear"/>
    <n v="400.00000000000006"/>
    <n v="150"/>
    <n v="60000.000000000007"/>
    <n v="21000"/>
  </r>
  <r>
    <x v="0"/>
    <n v="1185732"/>
    <d v="2021-06-21T00:00:00"/>
    <x v="3"/>
    <s v="Men's Street Footwear"/>
    <n v="450"/>
    <n v="75"/>
    <n v="33750"/>
    <n v="13500"/>
  </r>
  <r>
    <x v="0"/>
    <n v="1185732"/>
    <d v="2021-06-22T00:00:00"/>
    <x v="3"/>
    <s v="Men's Athletic Footwear"/>
    <n v="600.00000000000011"/>
    <n v="100"/>
    <n v="60000.000000000007"/>
    <n v="21000"/>
  </r>
  <r>
    <x v="0"/>
    <n v="1185732"/>
    <d v="2021-06-23T00:00:00"/>
    <x v="3"/>
    <s v="Men's Athletic Footwear"/>
    <n v="500"/>
    <n v="225"/>
    <n v="112500"/>
    <n v="56250"/>
  </r>
  <r>
    <x v="0"/>
    <n v="1185732"/>
    <d v="2021-06-24T00:00:00"/>
    <x v="3"/>
    <s v="Men's Athletic Footwear"/>
    <n v="600"/>
    <n v="495"/>
    <n v="297000"/>
    <n v="118800"/>
  </r>
  <r>
    <x v="0"/>
    <n v="1185732"/>
    <d v="2021-06-25T00:00:00"/>
    <x v="3"/>
    <s v="Men's Street Footwear"/>
    <n v="550"/>
    <n v="200"/>
    <n v="110000"/>
    <n v="38500"/>
  </r>
  <r>
    <x v="0"/>
    <n v="1185732"/>
    <d v="2021-06-26T00:00:00"/>
    <x v="3"/>
    <s v="Men's Street Footwear"/>
    <n v="500"/>
    <n v="175"/>
    <n v="87500"/>
    <n v="30625"/>
  </r>
  <r>
    <x v="0"/>
    <n v="1185732"/>
    <d v="2021-06-27T00:00:00"/>
    <x v="3"/>
    <s v="Men's Athletic Footwear"/>
    <n v="500"/>
    <n v="100"/>
    <n v="50000"/>
    <n v="20000"/>
  </r>
  <r>
    <x v="0"/>
    <n v="1185732"/>
    <d v="2021-06-28T00:00:00"/>
    <x v="3"/>
    <s v="Men's Athletic Footwear"/>
    <n v="600"/>
    <n v="125"/>
    <n v="75000"/>
    <n v="26250"/>
  </r>
  <r>
    <x v="0"/>
    <n v="1185732"/>
    <d v="2021-06-29T00:00:00"/>
    <x v="3"/>
    <s v="Men's Street Footwear"/>
    <n v="650"/>
    <n v="250"/>
    <n v="162500"/>
    <n v="81250"/>
  </r>
  <r>
    <x v="0"/>
    <n v="1185732"/>
    <d v="2021-06-30T00:00:00"/>
    <x v="3"/>
    <s v="Men's Athletic Footwear"/>
    <n v="500"/>
    <n v="500"/>
    <n v="250000"/>
    <n v="100000"/>
  </r>
  <r>
    <x v="0"/>
    <n v="1185732"/>
    <d v="2021-07-01T00:00:00"/>
    <x v="3"/>
    <s v="Men's Street Footwear"/>
    <n v="450"/>
    <n v="250"/>
    <n v="112500"/>
    <n v="39375"/>
  </r>
  <r>
    <x v="0"/>
    <n v="1185732"/>
    <d v="2021-07-02T00:00:00"/>
    <x v="3"/>
    <s v="Men's Street Footwear"/>
    <n v="400"/>
    <n v="200"/>
    <n v="80000"/>
    <n v="28000"/>
  </r>
  <r>
    <x v="0"/>
    <n v="1185732"/>
    <d v="2021-07-03T00:00:00"/>
    <x v="3"/>
    <s v="Men's Street Footwear"/>
    <n v="400"/>
    <n v="175"/>
    <n v="70000"/>
    <n v="28000"/>
  </r>
  <r>
    <x v="0"/>
    <n v="1185732"/>
    <d v="2021-07-04T00:00:00"/>
    <x v="3"/>
    <s v="Men's Athletic Footwear"/>
    <n v="500"/>
    <n v="175"/>
    <n v="87500"/>
    <n v="30625"/>
  </r>
  <r>
    <x v="0"/>
    <n v="1185732"/>
    <d v="2021-07-05T00:00:00"/>
    <x v="3"/>
    <s v="Men's Athletic Footwear"/>
    <n v="550"/>
    <n v="350"/>
    <n v="192500"/>
    <n v="96250"/>
  </r>
  <r>
    <x v="0"/>
    <n v="1185732"/>
    <d v="2021-07-06T00:00:00"/>
    <x v="3"/>
    <s v="Men's Street Footwear"/>
    <n v="500"/>
    <n v="575"/>
    <n v="287500"/>
    <n v="115000"/>
  </r>
  <r>
    <x v="0"/>
    <n v="1185732"/>
    <d v="2021-07-07T00:00:00"/>
    <x v="3"/>
    <s v="Men's Street Footwear"/>
    <n v="450"/>
    <n v="325"/>
    <n v="146250"/>
    <n v="51187.5"/>
  </r>
  <r>
    <x v="0"/>
    <n v="1185732"/>
    <d v="2021-07-08T00:00:00"/>
    <x v="3"/>
    <s v="Men's Street Footwear"/>
    <n v="400"/>
    <n v="250"/>
    <n v="100000"/>
    <n v="35000"/>
  </r>
  <r>
    <x v="0"/>
    <n v="1185732"/>
    <d v="2021-07-09T00:00:00"/>
    <x v="3"/>
    <s v="Men's Street Footwear"/>
    <n v="400"/>
    <n v="200"/>
    <n v="80000"/>
    <n v="32000"/>
  </r>
  <r>
    <x v="0"/>
    <n v="1185732"/>
    <d v="2021-07-10T00:00:00"/>
    <x v="3"/>
    <s v="Men's Street Footwear"/>
    <n v="500"/>
    <n v="225"/>
    <n v="112500"/>
    <n v="39375"/>
  </r>
  <r>
    <x v="0"/>
    <n v="1185732"/>
    <d v="2021-07-11T00:00:00"/>
    <x v="3"/>
    <s v="Men's Street Footwear"/>
    <n v="550"/>
    <n v="400"/>
    <n v="220000"/>
    <n v="110000"/>
  </r>
  <r>
    <x v="0"/>
    <n v="1185732"/>
    <d v="2021-07-12T00:00:00"/>
    <x v="3"/>
    <s v="Men's Street Footwear"/>
    <n v="500"/>
    <n v="550"/>
    <n v="275000"/>
    <n v="110000"/>
  </r>
  <r>
    <x v="0"/>
    <n v="1185732"/>
    <d v="2021-07-13T00:00:00"/>
    <x v="3"/>
    <s v="Men's Athletic Footwear"/>
    <n v="450"/>
    <n v="325"/>
    <n v="146250"/>
    <n v="51187.5"/>
  </r>
  <r>
    <x v="0"/>
    <n v="1185732"/>
    <d v="2021-07-14T00:00:00"/>
    <x v="3"/>
    <s v="Men's Athletic Footwear"/>
    <n v="400"/>
    <n v="250"/>
    <n v="100000"/>
    <n v="35000"/>
  </r>
  <r>
    <x v="0"/>
    <n v="1185732"/>
    <d v="2021-07-15T00:00:00"/>
    <x v="3"/>
    <s v="Men's Athletic Footwear"/>
    <n v="400"/>
    <n v="225"/>
    <n v="90000"/>
    <n v="36000"/>
  </r>
  <r>
    <x v="0"/>
    <n v="1185732"/>
    <d v="2021-07-16T00:00:00"/>
    <x v="3"/>
    <s v="Men's Athletic Footwear"/>
    <n v="500"/>
    <n v="200"/>
    <n v="100000"/>
    <n v="35000"/>
  </r>
  <r>
    <x v="0"/>
    <n v="1185732"/>
    <d v="2021-07-17T00:00:00"/>
    <x v="3"/>
    <s v="Men's Athletic Footwear"/>
    <n v="550"/>
    <n v="375"/>
    <n v="206250"/>
    <n v="103125"/>
  </r>
  <r>
    <x v="0"/>
    <n v="1185732"/>
    <d v="2021-07-18T00:00:00"/>
    <x v="3"/>
    <s v="Men's Athletic Footwear"/>
    <n v="500"/>
    <n v="500"/>
    <n v="250000"/>
    <n v="100000"/>
  </r>
  <r>
    <x v="0"/>
    <n v="1185732"/>
    <d v="2021-07-19T00:00:00"/>
    <x v="3"/>
    <s v="Men's Street Footwear"/>
    <n v="450"/>
    <n v="300"/>
    <n v="135000"/>
    <n v="47250"/>
  </r>
  <r>
    <x v="0"/>
    <n v="1185732"/>
    <d v="2021-07-20T00:00:00"/>
    <x v="3"/>
    <s v="Men's Athletic Footwear"/>
    <n v="400"/>
    <n v="200"/>
    <n v="80000"/>
    <n v="28000"/>
  </r>
  <r>
    <x v="0"/>
    <n v="1185732"/>
    <d v="2021-07-21T00:00:00"/>
    <x v="3"/>
    <s v="Men's Street Footwear"/>
    <n v="400"/>
    <n v="175"/>
    <n v="70000"/>
    <n v="28000"/>
  </r>
  <r>
    <x v="0"/>
    <n v="1185732"/>
    <d v="2021-07-22T00:00:00"/>
    <x v="3"/>
    <s v="Men's Athletic Footwear"/>
    <n v="500"/>
    <n v="175"/>
    <n v="87500"/>
    <n v="30625"/>
  </r>
  <r>
    <x v="0"/>
    <n v="1185732"/>
    <d v="2021-07-23T00:00:00"/>
    <x v="3"/>
    <s v="Men's Athletic Footwear"/>
    <n v="550"/>
    <n v="250"/>
    <n v="137500"/>
    <n v="68750"/>
  </r>
  <r>
    <x v="0"/>
    <n v="1185732"/>
    <d v="2021-07-24T00:00:00"/>
    <x v="3"/>
    <s v="Men's Athletic Footwear"/>
    <n v="600"/>
    <n v="425"/>
    <n v="255000"/>
    <n v="102000"/>
  </r>
  <r>
    <x v="0"/>
    <n v="1185732"/>
    <d v="2021-07-25T00:00:00"/>
    <x v="3"/>
    <s v="Men's Athletic Footwear"/>
    <n v="500.00000000000006"/>
    <n v="250"/>
    <n v="125000.00000000001"/>
    <n v="43750"/>
  </r>
  <r>
    <x v="0"/>
    <n v="1185732"/>
    <d v="2021-07-26T00:00:00"/>
    <x v="3"/>
    <s v="Men's Athletic Footwear"/>
    <n v="500"/>
    <n v="150"/>
    <n v="75000"/>
    <n v="26250"/>
  </r>
  <r>
    <x v="0"/>
    <n v="1185732"/>
    <d v="2021-07-27T00:00:00"/>
    <x v="3"/>
    <s v="Men's Street Footwear"/>
    <n v="500"/>
    <n v="125"/>
    <n v="62500"/>
    <n v="25000"/>
  </r>
  <r>
    <x v="0"/>
    <n v="1185732"/>
    <d v="2021-07-28T00:00:00"/>
    <x v="3"/>
    <s v="Men's Street Footwear"/>
    <n v="600"/>
    <n v="125"/>
    <n v="75000"/>
    <n v="26250"/>
  </r>
  <r>
    <x v="0"/>
    <n v="1185732"/>
    <d v="2021-07-29T00:00:00"/>
    <x v="3"/>
    <s v="Men's Athletic Footwear"/>
    <n v="650"/>
    <n v="250"/>
    <n v="162500"/>
    <n v="81250"/>
  </r>
  <r>
    <x v="0"/>
    <n v="1185732"/>
    <d v="2021-07-30T00:00:00"/>
    <x v="3"/>
    <s v="Men's Street Footwear"/>
    <n v="600"/>
    <n v="400"/>
    <n v="240000"/>
    <n v="96000"/>
  </r>
  <r>
    <x v="0"/>
    <n v="1185732"/>
    <d v="2021-07-31T00:00:00"/>
    <x v="3"/>
    <s v="Men's Athletic Footwear"/>
    <n v="500.00000000000006"/>
    <n v="250"/>
    <n v="125000.00000000001"/>
    <n v="43750"/>
  </r>
  <r>
    <x v="0"/>
    <n v="1185732"/>
    <d v="2021-08-01T00:00:00"/>
    <x v="3"/>
    <s v="Men's Street Footwear"/>
    <n v="500"/>
    <n v="195"/>
    <n v="97500"/>
    <n v="34125"/>
  </r>
  <r>
    <x v="0"/>
    <n v="1185732"/>
    <d v="2021-08-02T00:00:00"/>
    <x v="3"/>
    <s v="Women's Street Footwear"/>
    <n v="500"/>
    <n v="175"/>
    <n v="87500"/>
    <n v="35000"/>
  </r>
  <r>
    <x v="0"/>
    <n v="1185732"/>
    <d v="2021-08-03T00:00:00"/>
    <x v="3"/>
    <s v="Men's Athletic Footwear"/>
    <n v="600"/>
    <n v="150"/>
    <n v="90000"/>
    <n v="31500"/>
  </r>
  <r>
    <x v="0"/>
    <n v="1185732"/>
    <d v="2021-08-04T00:00:00"/>
    <x v="3"/>
    <s v="Men's Athletic Footwear"/>
    <n v="650"/>
    <n v="250"/>
    <n v="162500"/>
    <n v="81250"/>
  </r>
  <r>
    <x v="0"/>
    <n v="1185732"/>
    <d v="2021-08-05T00:00:00"/>
    <x v="3"/>
    <s v="Men's Street Footwear"/>
    <n v="600"/>
    <n v="500"/>
    <n v="300000"/>
    <n v="120000"/>
  </r>
  <r>
    <x v="0"/>
    <n v="1185732"/>
    <d v="2021-08-06T00:00:00"/>
    <x v="3"/>
    <s v="Men's Street Footwear"/>
    <n v="500"/>
    <n v="300"/>
    <n v="150000"/>
    <n v="52500"/>
  </r>
  <r>
    <x v="0"/>
    <n v="1185732"/>
    <d v="2021-08-07T00:00:00"/>
    <x v="3"/>
    <s v="Men's Athletic Footwear"/>
    <n v="500.00000000000006"/>
    <n v="250"/>
    <n v="125000.00000000001"/>
    <n v="43750"/>
  </r>
  <r>
    <x v="0"/>
    <n v="1185732"/>
    <d v="2021-08-08T00:00:00"/>
    <x v="3"/>
    <s v="Men's Athletic Footwear"/>
    <n v="500"/>
    <n v="200"/>
    <n v="100000"/>
    <n v="40000"/>
  </r>
  <r>
    <x v="0"/>
    <n v="1185732"/>
    <d v="2021-08-09T00:00:00"/>
    <x v="3"/>
    <s v="Men's Athletic Footwear"/>
    <n v="600.00000000000011"/>
    <n v="200"/>
    <n v="120000.00000000001"/>
    <n v="42000"/>
  </r>
  <r>
    <x v="0"/>
    <n v="1185732"/>
    <d v="2021-08-10T00:00:00"/>
    <x v="3"/>
    <s v="Men's Athletic Footwear"/>
    <n v="650"/>
    <n v="300"/>
    <n v="195000"/>
    <n v="97500"/>
  </r>
  <r>
    <x v="2"/>
    <n v="1197831"/>
    <d v="2021-08-11T00:00:00"/>
    <x v="3"/>
    <s v="Men's Athletic Footwear"/>
    <n v="200"/>
    <n v="725"/>
    <n v="145000"/>
    <n v="43500"/>
  </r>
  <r>
    <x v="2"/>
    <n v="1197831"/>
    <d v="2021-08-12T00:00:00"/>
    <x v="3"/>
    <s v="Men's Athletic Footwear"/>
    <n v="300"/>
    <n v="725"/>
    <n v="217500"/>
    <n v="65250"/>
  </r>
  <r>
    <x v="2"/>
    <n v="1197831"/>
    <d v="2021-08-13T00:00:00"/>
    <x v="3"/>
    <s v="Men's Street Footwear"/>
    <n v="300"/>
    <n v="525"/>
    <n v="157500"/>
    <n v="47250"/>
  </r>
  <r>
    <x v="2"/>
    <n v="1197831"/>
    <d v="2021-08-14T00:00:00"/>
    <x v="3"/>
    <s v="Men's Street Footwear"/>
    <n v="350"/>
    <n v="525"/>
    <n v="183750"/>
    <n v="73500"/>
  </r>
  <r>
    <x v="2"/>
    <n v="1197831"/>
    <d v="2021-08-15T00:00:00"/>
    <x v="1"/>
    <s v="Men's Street Footwear"/>
    <n v="400"/>
    <n v="375"/>
    <n v="150000"/>
    <n v="37500"/>
  </r>
  <r>
    <x v="2"/>
    <n v="1197831"/>
    <d v="2021-08-16T00:00:00"/>
    <x v="1"/>
    <s v="Men's Athletic Footwear"/>
    <n v="350"/>
    <n v="525"/>
    <n v="183750"/>
    <n v="82687.5"/>
  </r>
  <r>
    <x v="2"/>
    <n v="1197831"/>
    <d v="2021-08-17T00:00:00"/>
    <x v="1"/>
    <s v="Men's Street Footwear"/>
    <n v="250"/>
    <n v="675"/>
    <n v="168750"/>
    <n v="50625"/>
  </r>
  <r>
    <x v="2"/>
    <n v="1197831"/>
    <d v="2021-08-18T00:00:00"/>
    <x v="1"/>
    <s v="Men's Athletic Footwear"/>
    <n v="350"/>
    <n v="650"/>
    <n v="227500"/>
    <n v="68250"/>
  </r>
  <r>
    <x v="2"/>
    <n v="1197831"/>
    <d v="2021-08-19T00:00:00"/>
    <x v="1"/>
    <s v="Men's Street Footwear"/>
    <n v="350"/>
    <n v="475"/>
    <n v="166250"/>
    <n v="49875"/>
  </r>
  <r>
    <x v="2"/>
    <n v="1197831"/>
    <d v="2021-08-20T00:00:00"/>
    <x v="1"/>
    <s v="Men's Athletic Footwear"/>
    <n v="350"/>
    <n v="425"/>
    <n v="148750"/>
    <n v="59500"/>
  </r>
  <r>
    <x v="2"/>
    <n v="1197831"/>
    <d v="2021-08-21T00:00:00"/>
    <x v="1"/>
    <s v="Men's Athletic Footwear"/>
    <n v="400"/>
    <n v="300"/>
    <n v="120000"/>
    <n v="30000"/>
  </r>
  <r>
    <x v="2"/>
    <n v="1197831"/>
    <d v="2021-08-22T00:00:00"/>
    <x v="1"/>
    <s v="Men's Street Footwear"/>
    <n v="350"/>
    <n v="500"/>
    <n v="175000"/>
    <n v="78750"/>
  </r>
  <r>
    <x v="2"/>
    <n v="1197831"/>
    <d v="2021-08-23T00:00:00"/>
    <x v="1"/>
    <s v="Men's Street Footwear"/>
    <n v="300"/>
    <n v="675"/>
    <n v="202500"/>
    <n v="70875"/>
  </r>
  <r>
    <x v="2"/>
    <n v="1197831"/>
    <d v="2021-08-24T00:00:00"/>
    <x v="1"/>
    <s v="Men's Street Footwear"/>
    <n v="400"/>
    <n v="675"/>
    <n v="270000"/>
    <n v="94500"/>
  </r>
  <r>
    <x v="2"/>
    <n v="1197831"/>
    <d v="2021-08-25T00:00:00"/>
    <x v="1"/>
    <s v="Men's Athletic Footwear"/>
    <n v="300"/>
    <n v="500"/>
    <n v="150000"/>
    <n v="52500"/>
  </r>
  <r>
    <x v="2"/>
    <n v="1197831"/>
    <d v="2021-08-26T00:00:00"/>
    <x v="1"/>
    <s v="Men's Street Footwear"/>
    <n v="350"/>
    <n v="400"/>
    <n v="140000"/>
    <n v="63000"/>
  </r>
  <r>
    <x v="2"/>
    <n v="1197831"/>
    <d v="2021-08-27T00:00:00"/>
    <x v="1"/>
    <s v="Men's Street Footwear"/>
    <n v="400"/>
    <n v="300"/>
    <n v="120000"/>
    <n v="36000"/>
  </r>
  <r>
    <x v="2"/>
    <n v="1197831"/>
    <d v="2021-08-28T00:00:00"/>
    <x v="1"/>
    <s v="Men's Athletic Footwear"/>
    <n v="350"/>
    <n v="450"/>
    <n v="157500"/>
    <n v="78750"/>
  </r>
  <r>
    <x v="2"/>
    <n v="1197831"/>
    <d v="2021-08-29T00:00:00"/>
    <x v="1"/>
    <s v="Men's Street Footwear"/>
    <n v="200"/>
    <n v="700"/>
    <n v="140000"/>
    <n v="49000"/>
  </r>
  <r>
    <x v="2"/>
    <n v="1197831"/>
    <d v="2021-08-30T00:00:00"/>
    <x v="1"/>
    <s v="Men's Street Footwear"/>
    <n v="300"/>
    <n v="700"/>
    <n v="210000"/>
    <n v="73500"/>
  </r>
  <r>
    <x v="2"/>
    <n v="1197831"/>
    <d v="2021-08-31T00:00:00"/>
    <x v="1"/>
    <s v="Men's Athletic Footwear"/>
    <n v="250"/>
    <n v="525"/>
    <n v="131250"/>
    <n v="45937.5"/>
  </r>
  <r>
    <x v="2"/>
    <n v="1197831"/>
    <d v="2021-09-01T00:00:00"/>
    <x v="1"/>
    <s v="Men's Athletic Footwear"/>
    <n v="300"/>
    <n v="425"/>
    <n v="127500"/>
    <n v="57375"/>
  </r>
  <r>
    <x v="2"/>
    <n v="1197831"/>
    <d v="2021-09-02T00:00:00"/>
    <x v="1"/>
    <s v="Men's Athletic Footwear"/>
    <n v="350"/>
    <n v="325"/>
    <n v="113750"/>
    <n v="34125"/>
  </r>
  <r>
    <x v="2"/>
    <n v="1197831"/>
    <d v="2021-09-03T00:00:00"/>
    <x v="1"/>
    <s v="Men's Athletic Footwear"/>
    <n v="300"/>
    <n v="600"/>
    <n v="180000"/>
    <n v="90000"/>
  </r>
  <r>
    <x v="2"/>
    <n v="1197831"/>
    <d v="2021-09-04T00:00:00"/>
    <x v="1"/>
    <s v="Women's Athletic Footwear"/>
    <n v="200"/>
    <n v="750"/>
    <n v="150000"/>
    <n v="52500"/>
  </r>
  <r>
    <x v="2"/>
    <n v="1197831"/>
    <d v="2021-09-05T00:00:00"/>
    <x v="1"/>
    <s v="Men's Athletic Footwear"/>
    <n v="300.00000000000006"/>
    <n v="775"/>
    <n v="232500.00000000003"/>
    <n v="81375"/>
  </r>
  <r>
    <x v="2"/>
    <n v="1197831"/>
    <d v="2021-09-06T00:00:00"/>
    <x v="1"/>
    <s v="Men's Athletic Footwear"/>
    <n v="250"/>
    <n v="625"/>
    <n v="156250"/>
    <n v="54687.5"/>
  </r>
  <r>
    <x v="2"/>
    <n v="1197831"/>
    <d v="2021-09-07T00:00:00"/>
    <x v="1"/>
    <s v="Men's Athletic Footwear"/>
    <n v="350"/>
    <n v="550"/>
    <n v="192500"/>
    <n v="86625"/>
  </r>
  <r>
    <x v="2"/>
    <n v="1197831"/>
    <d v="2021-09-08T00:00:00"/>
    <x v="1"/>
    <s v="Men's Street Footwear"/>
    <n v="500"/>
    <n v="450"/>
    <n v="225000"/>
    <n v="67500"/>
  </r>
  <r>
    <x v="2"/>
    <n v="1197831"/>
    <d v="2021-09-09T00:00:00"/>
    <x v="1"/>
    <s v="Men's Street Footwear"/>
    <n v="450"/>
    <n v="800"/>
    <n v="360000"/>
    <n v="180000"/>
  </r>
  <r>
    <x v="2"/>
    <n v="1197831"/>
    <d v="2021-09-10T00:00:00"/>
    <x v="1"/>
    <s v="Women's Street Footwear"/>
    <n v="450"/>
    <n v="800"/>
    <n v="360000"/>
    <n v="126000"/>
  </r>
  <r>
    <x v="2"/>
    <n v="1197831"/>
    <d v="2021-09-11T00:00:00"/>
    <x v="1"/>
    <s v="Men's Street Footwear"/>
    <n v="500"/>
    <n v="800"/>
    <n v="400000"/>
    <n v="140000"/>
  </r>
  <r>
    <x v="2"/>
    <n v="1197831"/>
    <d v="2021-09-12T00:00:00"/>
    <x v="1"/>
    <s v="Men's Street Footwear"/>
    <n v="450"/>
    <n v="650"/>
    <n v="292500"/>
    <n v="102375"/>
  </r>
  <r>
    <x v="2"/>
    <n v="1197831"/>
    <d v="2021-09-13T00:00:00"/>
    <x v="1"/>
    <s v="Women's Street Footwear"/>
    <n v="450"/>
    <n v="600"/>
    <n v="270000"/>
    <n v="121500"/>
  </r>
  <r>
    <x v="2"/>
    <n v="1197831"/>
    <d v="2021-09-14T00:00:00"/>
    <x v="1"/>
    <s v="Men's Street Footwear"/>
    <n v="500"/>
    <n v="500"/>
    <n v="250000"/>
    <n v="75000"/>
  </r>
  <r>
    <x v="2"/>
    <n v="1197831"/>
    <d v="2021-09-15T00:00:00"/>
    <x v="1"/>
    <s v="Men's Athletic Footwear"/>
    <n v="550"/>
    <n v="875"/>
    <n v="481250"/>
    <n v="240625"/>
  </r>
  <r>
    <x v="2"/>
    <n v="1197831"/>
    <d v="2021-09-16T00:00:00"/>
    <x v="1"/>
    <s v="Men's Athletic Footwear"/>
    <n v="450"/>
    <n v="825"/>
    <n v="371250"/>
    <n v="148500"/>
  </r>
  <r>
    <x v="2"/>
    <n v="1197831"/>
    <d v="2021-09-17T00:00:00"/>
    <x v="1"/>
    <s v="Men's Athletic Footwear"/>
    <n v="500"/>
    <n v="825"/>
    <n v="412500"/>
    <n v="165000"/>
  </r>
  <r>
    <x v="2"/>
    <n v="1197831"/>
    <d v="2021-09-18T00:00:00"/>
    <x v="1"/>
    <s v="Men's Street Footwear"/>
    <n v="450"/>
    <n v="975"/>
    <n v="438750"/>
    <n v="175500"/>
  </r>
  <r>
    <x v="2"/>
    <n v="1197831"/>
    <d v="2021-09-19T00:00:00"/>
    <x v="1"/>
    <s v="Men's Athletic Footwear"/>
    <n v="450"/>
    <n v="575"/>
    <n v="258750"/>
    <n v="129375"/>
  </r>
  <r>
    <x v="2"/>
    <n v="1197831"/>
    <d v="2021-09-20T00:00:00"/>
    <x v="1"/>
    <s v="Men's Street Footwear"/>
    <n v="500"/>
    <n v="575"/>
    <n v="287500"/>
    <n v="100625"/>
  </r>
  <r>
    <x v="2"/>
    <n v="1197831"/>
    <d v="2021-09-21T00:00:00"/>
    <x v="1"/>
    <s v="Men's Street Footwear"/>
    <n v="599.99999999999989"/>
    <n v="850"/>
    <n v="509999.99999999994"/>
    <n v="280500"/>
  </r>
  <r>
    <x v="2"/>
    <n v="1197831"/>
    <d v="2021-09-22T00:00:00"/>
    <x v="1"/>
    <s v="Women's Street Footwear"/>
    <n v="500"/>
    <n v="800"/>
    <n v="400000"/>
    <n v="160000"/>
  </r>
  <r>
    <x v="2"/>
    <n v="1197831"/>
    <d v="2021-09-23T00:00:00"/>
    <x v="1"/>
    <s v="Men's Athletic Footwear"/>
    <n v="550"/>
    <n v="800"/>
    <n v="440000"/>
    <n v="176000"/>
  </r>
  <r>
    <x v="2"/>
    <n v="1197831"/>
    <d v="2021-09-24T00:00:00"/>
    <x v="1"/>
    <s v="Men's Athletic Footwear"/>
    <n v="500"/>
    <n v="975"/>
    <n v="487500"/>
    <n v="195000"/>
  </r>
  <r>
    <x v="2"/>
    <n v="1197831"/>
    <d v="2021-09-25T00:00:00"/>
    <x v="1"/>
    <s v="Men's Athletic Footwear"/>
    <n v="500"/>
    <n v="525"/>
    <n v="262500"/>
    <n v="131250"/>
  </r>
  <r>
    <x v="2"/>
    <n v="1197831"/>
    <d v="2021-09-26T00:00:00"/>
    <x v="1"/>
    <s v="Men's Street Footwear"/>
    <n v="550"/>
    <n v="525"/>
    <n v="288750"/>
    <n v="101062.5"/>
  </r>
  <r>
    <x v="2"/>
    <n v="1197831"/>
    <d v="2021-09-27T00:00:00"/>
    <x v="1"/>
    <s v="Men's Athletic Footwear"/>
    <n v="599.99999999999989"/>
    <n v="775"/>
    <n v="464999.99999999994"/>
    <n v="255750"/>
  </r>
  <r>
    <x v="2"/>
    <n v="1197831"/>
    <d v="2021-09-28T00:00:00"/>
    <x v="1"/>
    <s v="Men's Street Footwear"/>
    <n v="550"/>
    <n v="725"/>
    <n v="398750"/>
    <n v="159500"/>
  </r>
  <r>
    <x v="2"/>
    <n v="1197831"/>
    <d v="2021-09-29T00:00:00"/>
    <x v="1"/>
    <s v="Men's Athletic Footwear"/>
    <n v="550"/>
    <n v="675"/>
    <n v="371250"/>
    <n v="148500"/>
  </r>
  <r>
    <x v="2"/>
    <n v="1197831"/>
    <d v="2021-09-30T00:00:00"/>
    <x v="1"/>
    <s v="Women's Street Footwear"/>
    <n v="600"/>
    <n v="725"/>
    <n v="435000"/>
    <n v="174000"/>
  </r>
  <r>
    <x v="2"/>
    <n v="1197831"/>
    <d v="2021-10-01T00:00:00"/>
    <x v="1"/>
    <s v="Men's Athletic Footwear"/>
    <n v="600"/>
    <n v="450"/>
    <n v="270000"/>
    <n v="135000"/>
  </r>
  <r>
    <x v="2"/>
    <n v="1197831"/>
    <d v="2021-10-02T00:00:00"/>
    <x v="1"/>
    <s v="Men's Athletic Footwear"/>
    <n v="550.00000000000011"/>
    <n v="450"/>
    <n v="247500.00000000003"/>
    <n v="86625"/>
  </r>
  <r>
    <x v="2"/>
    <n v="1197831"/>
    <d v="2021-10-03T00:00:00"/>
    <x v="1"/>
    <s v="Men's Athletic Footwear"/>
    <n v="500"/>
    <n v="675"/>
    <n v="337500"/>
    <n v="185625"/>
  </r>
  <r>
    <x v="2"/>
    <n v="1197831"/>
    <d v="2021-10-04T00:00:00"/>
    <x v="1"/>
    <s v="Women's Athletic Footwear"/>
    <n v="400"/>
    <n v="625"/>
    <n v="250000"/>
    <n v="100000"/>
  </r>
  <r>
    <x v="2"/>
    <n v="1197831"/>
    <d v="2021-10-05T00:00:00"/>
    <x v="1"/>
    <s v="Men's Athletic Footwear"/>
    <n v="400"/>
    <n v="625"/>
    <n v="250000"/>
    <n v="100000"/>
  </r>
  <r>
    <x v="2"/>
    <n v="1197831"/>
    <d v="2021-10-06T00:00:00"/>
    <x v="1"/>
    <s v="Women's Street Footwear"/>
    <n v="450"/>
    <n v="575"/>
    <n v="258750"/>
    <n v="103500"/>
  </r>
  <r>
    <x v="2"/>
    <n v="1197831"/>
    <d v="2021-10-07T00:00:00"/>
    <x v="1"/>
    <s v="Men's Athletic Footwear"/>
    <n v="450"/>
    <n v="425"/>
    <n v="191250"/>
    <n v="95625"/>
  </r>
  <r>
    <x v="2"/>
    <n v="1197831"/>
    <d v="2021-10-08T00:00:00"/>
    <x v="1"/>
    <s v="Men's Street Footwear"/>
    <n v="400"/>
    <n v="400"/>
    <n v="160000"/>
    <n v="56000"/>
  </r>
  <r>
    <x v="2"/>
    <n v="1197831"/>
    <d v="2021-10-09T00:00:00"/>
    <x v="1"/>
    <s v="Men's Athletic Footwear"/>
    <n v="500"/>
    <n v="575"/>
    <n v="287500"/>
    <n v="158125"/>
  </r>
  <r>
    <x v="2"/>
    <n v="1197831"/>
    <d v="2021-10-10T00:00:00"/>
    <x v="1"/>
    <s v="Men's Athletic Footwear"/>
    <n v="400"/>
    <n v="725"/>
    <n v="290000"/>
    <n v="116000"/>
  </r>
  <r>
    <x v="2"/>
    <n v="1197831"/>
    <d v="2021-10-11T00:00:00"/>
    <x v="1"/>
    <s v="Men's Street Footwear"/>
    <n v="400"/>
    <n v="725"/>
    <n v="290000"/>
    <n v="116000"/>
  </r>
  <r>
    <x v="2"/>
    <n v="1197831"/>
    <d v="2021-10-12T00:00:00"/>
    <x v="1"/>
    <s v="Men's Athletic Footwear"/>
    <n v="650"/>
    <n v="650"/>
    <n v="422500"/>
    <n v="169000"/>
  </r>
  <r>
    <x v="2"/>
    <n v="1197831"/>
    <d v="2021-10-13T00:00:00"/>
    <x v="1"/>
    <s v="Men's Street Footwear"/>
    <n v="650"/>
    <n v="500"/>
    <n v="325000"/>
    <n v="162500"/>
  </r>
  <r>
    <x v="2"/>
    <n v="1197831"/>
    <d v="2021-10-14T00:00:00"/>
    <x v="1"/>
    <s v="Men's Athletic Footwear"/>
    <n v="600"/>
    <n v="475"/>
    <n v="285000"/>
    <n v="99750"/>
  </r>
  <r>
    <x v="2"/>
    <n v="1197831"/>
    <d v="2021-10-15T00:00:00"/>
    <x v="1"/>
    <s v="Men's Athletic Footwear"/>
    <n v="699.99999999999989"/>
    <n v="675"/>
    <n v="472499.99999999994"/>
    <n v="259875"/>
  </r>
  <r>
    <x v="2"/>
    <n v="1197831"/>
    <d v="2021-10-16T00:00:00"/>
    <x v="1"/>
    <s v="Women's Street Footwear"/>
    <n v="600"/>
    <n v="825"/>
    <n v="495000"/>
    <n v="198000"/>
  </r>
  <r>
    <x v="2"/>
    <n v="1197831"/>
    <d v="2021-10-17T00:00:00"/>
    <x v="1"/>
    <s v="Men's Street Footwear"/>
    <n v="600"/>
    <n v="825"/>
    <n v="495000"/>
    <n v="198000"/>
  </r>
  <r>
    <x v="2"/>
    <n v="1197831"/>
    <d v="2021-10-18T00:00:00"/>
    <x v="1"/>
    <s v="Men's Athletic Footwear"/>
    <n v="650"/>
    <n v="725"/>
    <n v="471250"/>
    <n v="188500"/>
  </r>
  <r>
    <x v="2"/>
    <n v="1197831"/>
    <d v="2021-10-19T00:00:00"/>
    <x v="1"/>
    <s v="Men's Athletic Footwear"/>
    <n v="650"/>
    <n v="575"/>
    <n v="373750"/>
    <n v="186875"/>
  </r>
  <r>
    <x v="2"/>
    <n v="1197831"/>
    <d v="2021-10-20T00:00:00"/>
    <x v="1"/>
    <s v="Women's Street Footwear"/>
    <n v="600"/>
    <n v="525"/>
    <n v="315000"/>
    <n v="110250"/>
  </r>
  <r>
    <x v="2"/>
    <n v="1197831"/>
    <d v="2021-10-21T00:00:00"/>
    <x v="1"/>
    <s v="Men's Street Footwear"/>
    <n v="700"/>
    <n v="775"/>
    <n v="542500"/>
    <n v="298375"/>
  </r>
  <r>
    <x v="0"/>
    <n v="1185732"/>
    <d v="2021-10-22T00:00:00"/>
    <x v="1"/>
    <s v="Men's Street Footwear"/>
    <n v="449.99999999999994"/>
    <n v="425"/>
    <n v="191249.99999999997"/>
    <n v="105187.5"/>
  </r>
  <r>
    <x v="0"/>
    <n v="1185732"/>
    <d v="2021-10-23T00:00:00"/>
    <x v="1"/>
    <s v="Men's Athletic Footwear"/>
    <n v="450"/>
    <n v="225"/>
    <n v="101250"/>
    <n v="35437.5"/>
  </r>
  <r>
    <x v="0"/>
    <n v="1185732"/>
    <d v="2021-10-24T00:00:00"/>
    <x v="1"/>
    <s v="Men's Athletic Footwear"/>
    <n v="350"/>
    <n v="225"/>
    <n v="78750"/>
    <n v="31500"/>
  </r>
  <r>
    <x v="0"/>
    <n v="1185732"/>
    <d v="2021-10-25T00:00:00"/>
    <x v="1"/>
    <s v="Men's Athletic Footwear"/>
    <n v="400"/>
    <n v="75"/>
    <n v="30000"/>
    <n v="12000"/>
  </r>
  <r>
    <x v="0"/>
    <n v="1185732"/>
    <d v="2021-10-26T00:00:00"/>
    <x v="0"/>
    <s v="Men's Athletic Footwear"/>
    <n v="550"/>
    <n v="125"/>
    <n v="68750"/>
    <n v="24062.5"/>
  </r>
  <r>
    <x v="0"/>
    <n v="1185732"/>
    <d v="2021-10-27T00:00:00"/>
    <x v="0"/>
    <s v="Men's Street Footwear"/>
    <n v="450"/>
    <n v="225"/>
    <n v="101250"/>
    <n v="30375"/>
  </r>
  <r>
    <x v="0"/>
    <n v="1185732"/>
    <d v="2021-10-28T00:00:00"/>
    <x v="0"/>
    <s v="Men's Athletic Footwear"/>
    <n v="449.99999999999994"/>
    <n v="475"/>
    <n v="213749.99999999997"/>
    <n v="117562.5"/>
  </r>
  <r>
    <x v="0"/>
    <n v="1185732"/>
    <d v="2021-10-29T00:00:00"/>
    <x v="0"/>
    <s v="Men's Athletic Footwear"/>
    <n v="450"/>
    <n v="125"/>
    <n v="56250"/>
    <n v="19687.5"/>
  </r>
  <r>
    <x v="0"/>
    <n v="1185732"/>
    <d v="2021-10-30T00:00:00"/>
    <x v="0"/>
    <s v="Men's Street Footwear"/>
    <n v="350"/>
    <n v="175"/>
    <n v="61250"/>
    <n v="24500"/>
  </r>
  <r>
    <x v="0"/>
    <n v="1185732"/>
    <d v="2021-10-31T00:00:00"/>
    <x v="0"/>
    <s v="Men's Street Footwear"/>
    <n v="400"/>
    <n v="50"/>
    <n v="20000"/>
    <n v="8000"/>
  </r>
  <r>
    <x v="0"/>
    <n v="1185732"/>
    <d v="2021-11-01T00:00:00"/>
    <x v="0"/>
    <s v="Men's Street Footwear"/>
    <n v="550"/>
    <n v="125"/>
    <n v="68750"/>
    <n v="24062.5"/>
  </r>
  <r>
    <x v="0"/>
    <n v="1185732"/>
    <d v="2021-11-02T00:00:00"/>
    <x v="0"/>
    <s v="Men's Athletic Footwear"/>
    <n v="450"/>
    <n v="225"/>
    <n v="101250"/>
    <n v="30375"/>
  </r>
  <r>
    <x v="0"/>
    <n v="1185732"/>
    <d v="2021-11-03T00:00:00"/>
    <x v="0"/>
    <s v="Men's Athletic Footwear"/>
    <n v="499.99999999999994"/>
    <n v="445"/>
    <n v="222499.99999999997"/>
    <n v="122375"/>
  </r>
  <r>
    <x v="0"/>
    <n v="1185732"/>
    <d v="2021-11-04T00:00:00"/>
    <x v="0"/>
    <s v="Men's Athletic Footwear"/>
    <n v="500"/>
    <n v="150"/>
    <n v="75000"/>
    <n v="26250"/>
  </r>
  <r>
    <x v="0"/>
    <n v="1185732"/>
    <d v="2021-11-05T00:00:00"/>
    <x v="0"/>
    <s v="Men's Athletic Footwear"/>
    <n v="400"/>
    <n v="175"/>
    <n v="70000"/>
    <n v="28000"/>
  </r>
  <r>
    <x v="0"/>
    <n v="1185732"/>
    <d v="2021-11-06T00:00:00"/>
    <x v="0"/>
    <s v="Men's Athletic Footwear"/>
    <n v="450"/>
    <n v="25"/>
    <n v="11250"/>
    <n v="4500"/>
  </r>
  <r>
    <x v="0"/>
    <n v="1185732"/>
    <d v="2021-11-07T00:00:00"/>
    <x v="0"/>
    <s v="Men's Athletic Footwear"/>
    <n v="600"/>
    <n v="75"/>
    <n v="45000"/>
    <n v="13500"/>
  </r>
  <r>
    <x v="0"/>
    <n v="1185732"/>
    <d v="2021-11-08T00:00:00"/>
    <x v="0"/>
    <s v="Men's Athletic Footwear"/>
    <n v="500"/>
    <n v="175"/>
    <n v="87500"/>
    <n v="21875"/>
  </r>
  <r>
    <x v="0"/>
    <n v="1185732"/>
    <d v="2021-11-09T00:00:00"/>
    <x v="0"/>
    <s v="Men's Athletic Footwear"/>
    <n v="500"/>
    <n v="450"/>
    <n v="225000"/>
    <n v="112500"/>
  </r>
  <r>
    <x v="0"/>
    <n v="1185732"/>
    <d v="2021-11-10T00:00:00"/>
    <x v="0"/>
    <s v="Men's Athletic Footwear"/>
    <n v="500"/>
    <n v="150"/>
    <n v="75000"/>
    <n v="22500"/>
  </r>
  <r>
    <x v="0"/>
    <n v="1185732"/>
    <d v="2021-11-11T00:00:00"/>
    <x v="0"/>
    <s v="Men's Athletic Footwear"/>
    <n v="400.00000000000006"/>
    <n v="150"/>
    <n v="60000.000000000007"/>
    <n v="21000"/>
  </r>
  <r>
    <x v="0"/>
    <n v="1185732"/>
    <d v="2021-11-12T00:00:00"/>
    <x v="0"/>
    <s v="Women's Street Footwear"/>
    <n v="450"/>
    <n v="75"/>
    <n v="33750"/>
    <n v="11812.5"/>
  </r>
  <r>
    <x v="0"/>
    <n v="1185732"/>
    <d v="2021-11-13T00:00:00"/>
    <x v="0"/>
    <s v="Men's Street Footwear"/>
    <n v="600"/>
    <n v="75"/>
    <n v="45000"/>
    <n v="13500"/>
  </r>
  <r>
    <x v="0"/>
    <n v="1185732"/>
    <d v="2021-11-14T00:00:00"/>
    <x v="0"/>
    <s v="Men's Street Footwear"/>
    <n v="500"/>
    <n v="200"/>
    <n v="100000"/>
    <n v="25000"/>
  </r>
  <r>
    <x v="0"/>
    <n v="1185732"/>
    <d v="2021-11-15T00:00:00"/>
    <x v="0"/>
    <s v="Men's Athletic Footwear"/>
    <n v="600"/>
    <n v="470"/>
    <n v="282000"/>
    <n v="141000"/>
  </r>
  <r>
    <x v="0"/>
    <n v="1185732"/>
    <d v="2021-11-16T00:00:00"/>
    <x v="0"/>
    <s v="Men's Athletic Footwear"/>
    <n v="600"/>
    <n v="175"/>
    <n v="105000"/>
    <n v="31500"/>
  </r>
  <r>
    <x v="0"/>
    <n v="1185732"/>
    <d v="2021-11-17T00:00:00"/>
    <x v="0"/>
    <s v="Men's Athletic Footwear"/>
    <n v="550"/>
    <n v="150"/>
    <n v="82500"/>
    <n v="28875"/>
  </r>
  <r>
    <x v="0"/>
    <n v="1185732"/>
    <d v="2021-11-18T00:00:00"/>
    <x v="0"/>
    <s v="Men's Athletic Footwear"/>
    <n v="550"/>
    <n v="100"/>
    <n v="55000"/>
    <n v="19250"/>
  </r>
  <r>
    <x v="0"/>
    <n v="1185732"/>
    <d v="2021-11-19T00:00:00"/>
    <x v="0"/>
    <s v="Men's Street Footwear"/>
    <n v="650"/>
    <n v="125"/>
    <n v="81250"/>
    <n v="24375"/>
  </r>
  <r>
    <x v="0"/>
    <n v="1185732"/>
    <d v="2021-11-20T00:00:00"/>
    <x v="0"/>
    <s v="Women's Street Footwear"/>
    <n v="700"/>
    <n v="250"/>
    <n v="175000"/>
    <n v="52500"/>
  </r>
  <r>
    <x v="0"/>
    <n v="1185732"/>
    <d v="2021-11-21T00:00:00"/>
    <x v="0"/>
    <s v="Men's Athletic Footwear"/>
    <n v="650"/>
    <n v="500"/>
    <n v="325000"/>
    <n v="178750"/>
  </r>
  <r>
    <x v="0"/>
    <n v="1185732"/>
    <d v="2021-11-22T00:00:00"/>
    <x v="0"/>
    <s v="Men's Street Footwear"/>
    <n v="600"/>
    <n v="250"/>
    <n v="150000"/>
    <n v="52500"/>
  </r>
  <r>
    <x v="0"/>
    <n v="1185732"/>
    <d v="2021-11-23T00:00:00"/>
    <x v="0"/>
    <s v="Men's Street Footwear"/>
    <n v="550"/>
    <n v="175"/>
    <n v="96250"/>
    <n v="38500"/>
  </r>
  <r>
    <x v="0"/>
    <n v="1185732"/>
    <d v="2021-11-24T00:00:00"/>
    <x v="0"/>
    <s v="Men's Athletic Footwear"/>
    <n v="550"/>
    <n v="150"/>
    <n v="82500"/>
    <n v="33000"/>
  </r>
  <r>
    <x v="0"/>
    <n v="1185732"/>
    <d v="2021-11-25T00:00:00"/>
    <x v="0"/>
    <s v="Men's Athletic Footwear"/>
    <n v="650"/>
    <n v="150"/>
    <n v="97500"/>
    <n v="34125"/>
  </r>
  <r>
    <x v="0"/>
    <n v="1185732"/>
    <d v="2021-11-26T00:00:00"/>
    <x v="0"/>
    <s v="Men's Street Footwear"/>
    <n v="700"/>
    <n v="300"/>
    <n v="210000"/>
    <n v="63000"/>
  </r>
  <r>
    <x v="0"/>
    <n v="1185732"/>
    <d v="2021-11-27T00:00:00"/>
    <x v="0"/>
    <s v="Men's Athletic Footwear"/>
    <n v="650"/>
    <n v="500"/>
    <n v="325000"/>
    <n v="178750"/>
  </r>
  <r>
    <x v="0"/>
    <n v="1185732"/>
    <d v="2021-11-28T00:00:00"/>
    <x v="0"/>
    <s v="Men's Street Footwear"/>
    <n v="600"/>
    <n v="300"/>
    <n v="180000"/>
    <n v="63000"/>
  </r>
  <r>
    <x v="0"/>
    <n v="1185732"/>
    <d v="2021-11-29T00:00:00"/>
    <x v="0"/>
    <s v="Men's Athletic Footwear"/>
    <n v="550"/>
    <n v="225"/>
    <n v="123750"/>
    <n v="49500"/>
  </r>
  <r>
    <x v="0"/>
    <n v="1185732"/>
    <d v="2021-11-30T00:00:00"/>
    <x v="0"/>
    <s v="Men's Street Footwear"/>
    <n v="550"/>
    <n v="175"/>
    <n v="96250"/>
    <n v="38500"/>
  </r>
  <r>
    <x v="0"/>
    <n v="1185732"/>
    <d v="2021-12-01T00:00:00"/>
    <x v="0"/>
    <s v="Men's Athletic Footwear"/>
    <n v="650.00000000000011"/>
    <n v="200"/>
    <n v="130000.00000000001"/>
    <n v="45500"/>
  </r>
  <r>
    <x v="0"/>
    <n v="1185732"/>
    <d v="2021-12-02T00:00:00"/>
    <x v="0"/>
    <s v="Men's Athletic Footwear"/>
    <n v="700"/>
    <n v="375"/>
    <n v="262500"/>
    <n v="78750"/>
  </r>
  <r>
    <x v="0"/>
    <n v="1185732"/>
    <d v="2021-12-03T00:00:00"/>
    <x v="0"/>
    <s v="Men's Street Footwear"/>
    <n v="650"/>
    <n v="525"/>
    <n v="341250"/>
    <n v="187687.5"/>
  </r>
  <r>
    <x v="0"/>
    <n v="1185732"/>
    <d v="2021-12-04T00:00:00"/>
    <x v="0"/>
    <s v="Men's Street Footwear"/>
    <n v="600"/>
    <n v="300"/>
    <n v="180000"/>
    <n v="63000"/>
  </r>
  <r>
    <x v="0"/>
    <n v="1185732"/>
    <d v="2021-12-05T00:00:00"/>
    <x v="0"/>
    <s v="Men's Athletic Footwear"/>
    <n v="550"/>
    <n v="225"/>
    <n v="123750"/>
    <n v="49500"/>
  </r>
  <r>
    <x v="0"/>
    <n v="1185732"/>
    <d v="2021-12-06T00:00:00"/>
    <x v="0"/>
    <s v="Men's Street Footwear"/>
    <n v="550"/>
    <n v="200"/>
    <n v="110000"/>
    <n v="44000"/>
  </r>
  <r>
    <x v="0"/>
    <n v="1185732"/>
    <d v="2021-12-07T00:00:00"/>
    <x v="0"/>
    <s v="Men's Athletic Footwear"/>
    <n v="650"/>
    <n v="175"/>
    <n v="113750"/>
    <n v="39812.5"/>
  </r>
  <r>
    <x v="0"/>
    <n v="1185732"/>
    <d v="2021-12-08T00:00:00"/>
    <x v="0"/>
    <s v="Men's Athletic Footwear"/>
    <n v="700"/>
    <n v="350"/>
    <n v="245000"/>
    <n v="73500"/>
  </r>
  <r>
    <x v="0"/>
    <n v="1185732"/>
    <d v="2021-12-09T00:00:00"/>
    <x v="0"/>
    <s v="Men's Street Footwear"/>
    <n v="650"/>
    <n v="475"/>
    <n v="308750"/>
    <n v="154375"/>
  </r>
  <r>
    <x v="0"/>
    <n v="1185732"/>
    <d v="2021-12-10T00:00:00"/>
    <x v="0"/>
    <s v="Men's Street Footwear"/>
    <n v="500"/>
    <n v="275"/>
    <n v="137500"/>
    <n v="41250"/>
  </r>
  <r>
    <x v="0"/>
    <n v="1185732"/>
    <d v="2021-12-11T00:00:00"/>
    <x v="0"/>
    <s v="Men's Athletic Footwear"/>
    <n v="450"/>
    <n v="200"/>
    <n v="90000"/>
    <n v="31500"/>
  </r>
  <r>
    <x v="0"/>
    <n v="1185732"/>
    <d v="2021-12-12T00:00:00"/>
    <x v="0"/>
    <s v="Men's Street Footwear"/>
    <n v="450"/>
    <n v="175"/>
    <n v="78750"/>
    <n v="27562.5"/>
  </r>
  <r>
    <x v="0"/>
    <n v="1185732"/>
    <d v="2021-12-13T00:00:00"/>
    <x v="0"/>
    <s v="Men's Street Footwear"/>
    <n v="550"/>
    <n v="125"/>
    <n v="68750"/>
    <n v="20625"/>
  </r>
  <r>
    <x v="0"/>
    <n v="1185732"/>
    <d v="2021-12-14T00:00:00"/>
    <x v="0"/>
    <s v="Men's Athletic Footwear"/>
    <n v="600"/>
    <n v="225"/>
    <n v="135000"/>
    <n v="33750"/>
  </r>
  <r>
    <x v="0"/>
    <n v="1185732"/>
    <d v="2021-12-15T00:00:00"/>
    <x v="0"/>
    <s v="Men's Street Footwear"/>
    <n v="600"/>
    <n v="400"/>
    <n v="240000"/>
    <n v="120000"/>
  </r>
  <r>
    <x v="0"/>
    <n v="1185732"/>
    <d v="2021-12-16T00:00:00"/>
    <x v="0"/>
    <s v="Men's Athletic Footwear"/>
    <n v="500"/>
    <n v="225"/>
    <n v="112500"/>
    <n v="33750"/>
  </r>
  <r>
    <x v="0"/>
    <n v="1185732"/>
    <d v="2021-12-17T00:00:00"/>
    <x v="0"/>
    <s v="Men's Street Footwear"/>
    <n v="500.00000000000006"/>
    <n v="125"/>
    <n v="62500.000000000007"/>
    <n v="21875"/>
  </r>
  <r>
    <x v="0"/>
    <n v="1185732"/>
    <d v="2021-12-18T00:00:00"/>
    <x v="0"/>
    <s v="Men's Street Footwear"/>
    <n v="500"/>
    <n v="100"/>
    <n v="50000"/>
    <n v="17500"/>
  </r>
  <r>
    <x v="0"/>
    <n v="1185732"/>
    <d v="2021-12-19T00:00:00"/>
    <x v="0"/>
    <s v="Men's Athletic Footwear"/>
    <n v="600"/>
    <n v="100"/>
    <n v="60000"/>
    <n v="18000"/>
  </r>
  <r>
    <x v="0"/>
    <n v="1185732"/>
    <d v="2021-12-20T00:00:00"/>
    <x v="0"/>
    <s v="Men's Tactical Footwear"/>
    <n v="650"/>
    <n v="225"/>
    <n v="146250"/>
    <n v="36562.5"/>
  </r>
  <r>
    <x v="0"/>
    <n v="1185732"/>
    <d v="2021-12-21T00:00:00"/>
    <x v="0"/>
    <s v="Women's Street Footwear"/>
    <n v="700"/>
    <n v="375"/>
    <n v="262500"/>
    <n v="144375"/>
  </r>
  <r>
    <x v="0"/>
    <n v="1185732"/>
    <d v="2021-12-22T00:00:00"/>
    <x v="0"/>
    <s v="Men's Athletic Footwear"/>
    <n v="600.00000000000011"/>
    <n v="200"/>
    <n v="120000.00000000001"/>
    <n v="42000"/>
  </r>
  <r>
    <x v="0"/>
    <n v="1185732"/>
    <d v="2021-12-23T00:00:00"/>
    <x v="0"/>
    <s v="Men's Athletic Footwear"/>
    <n v="600"/>
    <n v="195"/>
    <n v="117000"/>
    <n v="46800"/>
  </r>
  <r>
    <x v="0"/>
    <n v="1185732"/>
    <d v="2021-12-24T00:00:00"/>
    <x v="0"/>
    <s v="Men's Athletic Footwear"/>
    <n v="600"/>
    <n v="175"/>
    <n v="105000"/>
    <n v="42000"/>
  </r>
  <r>
    <x v="0"/>
    <n v="1185732"/>
    <d v="2021-12-25T00:00:00"/>
    <x v="0"/>
    <s v="Men's Street Footwear"/>
    <n v="700"/>
    <n v="150"/>
    <n v="105000"/>
    <n v="36750"/>
  </r>
  <r>
    <x v="0"/>
    <n v="1185732"/>
    <d v="2021-12-26T00:00:00"/>
    <x v="0"/>
    <s v="Women's Athletic Footwear"/>
    <n v="750"/>
    <n v="250"/>
    <n v="187500"/>
    <n v="56250"/>
  </r>
  <r>
    <x v="0"/>
    <n v="1185732"/>
    <d v="2021-12-27T00:00:00"/>
    <x v="0"/>
    <s v="Men's Athletic Footwear"/>
    <n v="700"/>
    <n v="475"/>
    <n v="332500"/>
    <n v="182875"/>
  </r>
  <r>
    <x v="0"/>
    <n v="1185732"/>
    <d v="2021-12-28T00:00:00"/>
    <x v="0"/>
    <s v="Men's Athletic Footwear"/>
    <n v="600"/>
    <n v="275"/>
    <n v="165000"/>
    <n v="57750"/>
  </r>
  <r>
    <x v="0"/>
    <n v="1185732"/>
    <d v="2021-12-29T00:00:00"/>
    <x v="0"/>
    <s v="Men's Street Footwear"/>
    <n v="600"/>
    <n v="225"/>
    <n v="135000"/>
    <n v="54000"/>
  </r>
  <r>
    <x v="0"/>
    <n v="1185732"/>
    <d v="2021-12-30T00:00:00"/>
    <x v="0"/>
    <s v="Men's Athletic Footwear"/>
    <n v="600"/>
    <n v="175"/>
    <n v="105000"/>
    <n v="42000"/>
  </r>
  <r>
    <x v="0"/>
    <n v="1185732"/>
    <d v="2021-12-31T00:00:00"/>
    <x v="0"/>
    <s v="Men's Athletic Footwear"/>
    <n v="700.00000000000011"/>
    <n v="175"/>
    <n v="122500.00000000001"/>
    <n v="42875"/>
  </r>
  <r>
    <x v="0"/>
    <n v="1185732"/>
    <d v="2020-01-01T00:00:00"/>
    <x v="0"/>
    <s v="Women's Street Footwear"/>
    <n v="750"/>
    <n v="275"/>
    <n v="206250"/>
    <n v="61875"/>
  </r>
  <r>
    <x v="3"/>
    <n v="1128299"/>
    <d v="2020-01-02T00:00:00"/>
    <x v="0"/>
    <s v="Men's Athletic Footwear"/>
    <n v="350"/>
    <n v="450"/>
    <n v="157500"/>
    <n v="63000"/>
  </r>
  <r>
    <x v="3"/>
    <n v="1128299"/>
    <d v="2020-01-03T00:00:00"/>
    <x v="0"/>
    <s v="Men's Street Footwear"/>
    <n v="450"/>
    <n v="450"/>
    <n v="202500"/>
    <n v="50625"/>
  </r>
  <r>
    <x v="3"/>
    <n v="1128299"/>
    <d v="2020-01-04T00:00:00"/>
    <x v="0"/>
    <s v="Men's Athletic Footwear"/>
    <n v="450"/>
    <n v="450"/>
    <n v="202500"/>
    <n v="81000"/>
  </r>
  <r>
    <x v="3"/>
    <n v="1128299"/>
    <d v="2020-01-05T00:00:00"/>
    <x v="0"/>
    <s v="Men's Athletic Footwear"/>
    <n v="450"/>
    <n v="300"/>
    <n v="135000"/>
    <n v="47250"/>
  </r>
  <r>
    <x v="3"/>
    <n v="1128299"/>
    <d v="2020-01-06T00:00:00"/>
    <x v="2"/>
    <s v="Women's Street Footwear"/>
    <n v="499.99999999999994"/>
    <n v="250"/>
    <n v="124999.99999999999"/>
    <n v="68750"/>
  </r>
  <r>
    <x v="3"/>
    <n v="1128299"/>
    <d v="2020-01-07T00:00:00"/>
    <x v="2"/>
    <s v="Men's Street Footwear"/>
    <n v="450"/>
    <n v="475"/>
    <n v="213750"/>
    <n v="42750"/>
  </r>
  <r>
    <x v="3"/>
    <n v="1128299"/>
    <d v="2020-01-08T00:00:00"/>
    <x v="2"/>
    <s v="Men's Athletic Footwear"/>
    <n v="350"/>
    <n v="525"/>
    <n v="183750"/>
    <n v="73500"/>
  </r>
  <r>
    <x v="3"/>
    <n v="1128299"/>
    <d v="2020-01-09T00:00:00"/>
    <x v="2"/>
    <s v="Men's Athletic Footwear"/>
    <n v="450"/>
    <n v="425"/>
    <n v="191250"/>
    <n v="47812.5"/>
  </r>
  <r>
    <x v="3"/>
    <n v="1128299"/>
    <d v="2020-01-10T00:00:00"/>
    <x v="2"/>
    <s v="Men's Athletic Footwear"/>
    <n v="450"/>
    <n v="425"/>
    <n v="191250"/>
    <n v="76500"/>
  </r>
  <r>
    <x v="3"/>
    <n v="1128299"/>
    <d v="2020-01-11T00:00:00"/>
    <x v="2"/>
    <s v="Men's Athletic Footwear"/>
    <n v="450.00000000000006"/>
    <n v="275"/>
    <n v="123750.00000000001"/>
    <n v="43312.5"/>
  </r>
  <r>
    <x v="3"/>
    <n v="1128299"/>
    <d v="2020-01-12T00:00:00"/>
    <x v="2"/>
    <s v="Men's Athletic Footwear"/>
    <n v="499.99999999999994"/>
    <n v="200"/>
    <n v="99999.999999999985"/>
    <n v="55000"/>
  </r>
  <r>
    <x v="3"/>
    <n v="1128299"/>
    <d v="2020-01-13T00:00:00"/>
    <x v="2"/>
    <s v="Men's Street Footwear"/>
    <n v="450"/>
    <n v="400"/>
    <n v="180000"/>
    <n v="36000"/>
  </r>
  <r>
    <x v="3"/>
    <n v="1128299"/>
    <d v="2020-01-14T00:00:00"/>
    <x v="2"/>
    <s v="Men's Street Footwear"/>
    <n v="450"/>
    <n v="550"/>
    <n v="247500"/>
    <n v="99000"/>
  </r>
  <r>
    <x v="3"/>
    <n v="1128299"/>
    <d v="2020-01-15T00:00:00"/>
    <x v="2"/>
    <s v="Men's Athletic Footwear"/>
    <n v="550"/>
    <n v="400"/>
    <n v="220000"/>
    <n v="55000"/>
  </r>
  <r>
    <x v="3"/>
    <n v="1128299"/>
    <d v="2020-01-16T00:00:00"/>
    <x v="2"/>
    <s v="Men's Street Footwear"/>
    <n v="550"/>
    <n v="400"/>
    <n v="220000"/>
    <n v="88000"/>
  </r>
  <r>
    <x v="3"/>
    <n v="1128299"/>
    <d v="2020-01-17T00:00:00"/>
    <x v="2"/>
    <s v="Men's Athletic Footwear"/>
    <n v="550"/>
    <n v="300"/>
    <n v="165000"/>
    <n v="57750"/>
  </r>
  <r>
    <x v="3"/>
    <n v="1128299"/>
    <d v="2020-01-18T00:00:00"/>
    <x v="2"/>
    <s v="Women's Street Footwear"/>
    <n v="599.99999999999989"/>
    <n v="175"/>
    <n v="104999.99999999999"/>
    <n v="57750"/>
  </r>
  <r>
    <x v="3"/>
    <n v="1128299"/>
    <d v="2020-01-19T00:00:00"/>
    <x v="2"/>
    <s v="Men's Street Footwear"/>
    <n v="550"/>
    <n v="375"/>
    <n v="206250"/>
    <n v="41250"/>
  </r>
  <r>
    <x v="3"/>
    <n v="1128299"/>
    <d v="2020-01-20T00:00:00"/>
    <x v="2"/>
    <s v="Men's Athletic Footwear"/>
    <n v="600"/>
    <n v="550"/>
    <n v="330000"/>
    <n v="132000"/>
  </r>
  <r>
    <x v="3"/>
    <n v="1128299"/>
    <d v="2020-01-21T00:00:00"/>
    <x v="2"/>
    <s v="Men's Athletic Footwear"/>
    <n v="650"/>
    <n v="350"/>
    <n v="227500"/>
    <n v="56875"/>
  </r>
  <r>
    <x v="3"/>
    <n v="1128299"/>
    <d v="2020-01-22T00:00:00"/>
    <x v="2"/>
    <s v="Men's Athletic Footwear"/>
    <n v="650"/>
    <n v="400"/>
    <n v="260000"/>
    <n v="104000"/>
  </r>
  <r>
    <x v="3"/>
    <n v="1128299"/>
    <d v="2020-01-23T00:00:00"/>
    <x v="2"/>
    <s v="Men's Athletic Footwear"/>
    <n v="600"/>
    <n v="300"/>
    <n v="180000"/>
    <n v="63000"/>
  </r>
  <r>
    <x v="3"/>
    <n v="1128299"/>
    <d v="2020-01-24T00:00:00"/>
    <x v="2"/>
    <s v="Men's Street Footwear"/>
    <n v="649.99999999999989"/>
    <n v="200"/>
    <n v="129999.99999999999"/>
    <n v="71500"/>
  </r>
  <r>
    <x v="3"/>
    <n v="1128299"/>
    <d v="2020-01-25T00:00:00"/>
    <x v="2"/>
    <s v="Men's Athletic Footwear"/>
    <n v="800"/>
    <n v="350"/>
    <n v="280000"/>
    <n v="56000"/>
  </r>
  <r>
    <x v="3"/>
    <n v="1128299"/>
    <d v="2020-01-26T00:00:00"/>
    <x v="2"/>
    <s v="Men's Athletic Footwear"/>
    <n v="600"/>
    <n v="550"/>
    <n v="330000"/>
    <n v="148500"/>
  </r>
  <r>
    <x v="3"/>
    <n v="1128299"/>
    <d v="2020-01-27T00:00:00"/>
    <x v="2"/>
    <s v="Men's Athletic Footwear"/>
    <n v="650"/>
    <n v="400"/>
    <n v="260000"/>
    <n v="78000"/>
  </r>
  <r>
    <x v="3"/>
    <n v="1128299"/>
    <d v="2020-01-28T00:00:00"/>
    <x v="2"/>
    <s v="Women's Street Footwear"/>
    <n v="650"/>
    <n v="400"/>
    <n v="260000"/>
    <n v="117000"/>
  </r>
  <r>
    <x v="3"/>
    <n v="1128299"/>
    <d v="2020-01-29T00:00:00"/>
    <x v="2"/>
    <s v="Men's Athletic Footwear"/>
    <n v="600"/>
    <n v="300"/>
    <n v="180000"/>
    <n v="72000"/>
  </r>
  <r>
    <x v="3"/>
    <n v="1128299"/>
    <d v="2020-01-30T00:00:00"/>
    <x v="2"/>
    <s v="Men's Athletic Footwear"/>
    <n v="650"/>
    <n v="200"/>
    <n v="130000"/>
    <n v="78000"/>
  </r>
  <r>
    <x v="3"/>
    <n v="1128299"/>
    <d v="2020-01-31T00:00:00"/>
    <x v="2"/>
    <s v="Men's Athletic Footwear"/>
    <n v="800"/>
    <n v="450"/>
    <n v="360000"/>
    <n v="90000"/>
  </r>
  <r>
    <x v="3"/>
    <n v="1128299"/>
    <d v="2020-02-01T00:00:00"/>
    <x v="2"/>
    <s v="Men's Athletic Footwear"/>
    <n v="600"/>
    <n v="700"/>
    <n v="420000"/>
    <n v="189000"/>
  </r>
  <r>
    <x v="3"/>
    <n v="1128299"/>
    <d v="2020-02-02T00:00:00"/>
    <x v="2"/>
    <s v="Men's Athletic Footwear"/>
    <n v="650"/>
    <n v="550"/>
    <n v="357500"/>
    <n v="107250"/>
  </r>
  <r>
    <x v="3"/>
    <n v="1128299"/>
    <d v="2020-02-03T00:00:00"/>
    <x v="2"/>
    <s v="Men's Athletic Footwear"/>
    <n v="650"/>
    <n v="550"/>
    <n v="357500"/>
    <n v="160875"/>
  </r>
  <r>
    <x v="3"/>
    <n v="1128299"/>
    <d v="2020-02-04T00:00:00"/>
    <x v="2"/>
    <s v="Men's Athletic Footwear"/>
    <n v="600"/>
    <n v="425"/>
    <n v="255000"/>
    <n v="102000"/>
  </r>
  <r>
    <x v="3"/>
    <n v="1128299"/>
    <d v="2020-02-05T00:00:00"/>
    <x v="2"/>
    <s v="Women's Athletic Footwear"/>
    <n v="650"/>
    <n v="300"/>
    <n v="195000"/>
    <n v="117000"/>
  </r>
  <r>
    <x v="3"/>
    <n v="1128299"/>
    <d v="2020-02-06T00:00:00"/>
    <x v="2"/>
    <s v="Men's Athletic Footwear"/>
    <n v="800"/>
    <n v="600"/>
    <n v="480000"/>
    <n v="120000"/>
  </r>
  <r>
    <x v="3"/>
    <n v="1128299"/>
    <d v="2020-02-07T00:00:00"/>
    <x v="2"/>
    <s v="Men's Street Footwear"/>
    <n v="600"/>
    <n v="750"/>
    <n v="450000"/>
    <n v="180000"/>
  </r>
  <r>
    <x v="3"/>
    <n v="1128299"/>
    <d v="2020-02-08T00:00:00"/>
    <x v="2"/>
    <s v="Men's Street Footwear"/>
    <n v="650"/>
    <n v="600"/>
    <n v="390000"/>
    <n v="97500"/>
  </r>
  <r>
    <x v="3"/>
    <n v="1128299"/>
    <d v="2020-02-09T00:00:00"/>
    <x v="2"/>
    <s v="Men's Tactical Footwear"/>
    <n v="650"/>
    <n v="550"/>
    <n v="357500"/>
    <n v="143000"/>
  </r>
  <r>
    <x v="3"/>
    <n v="1128299"/>
    <d v="2020-02-10T00:00:00"/>
    <x v="2"/>
    <s v="Men's Athletic Footwear"/>
    <n v="600"/>
    <n v="450"/>
    <n v="270000"/>
    <n v="94500"/>
  </r>
  <r>
    <x v="3"/>
    <n v="1128299"/>
    <d v="2020-02-11T00:00:00"/>
    <x v="2"/>
    <s v="Men's Athletic Footwear"/>
    <n v="650"/>
    <n v="500"/>
    <n v="325000"/>
    <n v="178750"/>
  </r>
  <r>
    <x v="3"/>
    <n v="1128299"/>
    <d v="2020-02-12T00:00:00"/>
    <x v="2"/>
    <s v="Men's Street Footwear"/>
    <n v="800"/>
    <n v="500"/>
    <n v="400000"/>
    <n v="80000"/>
  </r>
  <r>
    <x v="3"/>
    <n v="1128299"/>
    <d v="2020-02-13T00:00:00"/>
    <x v="2"/>
    <s v="Men's Street Footwear"/>
    <n v="650"/>
    <n v="700"/>
    <n v="455000"/>
    <n v="182000"/>
  </r>
  <r>
    <x v="3"/>
    <n v="1128299"/>
    <d v="2020-02-14T00:00:00"/>
    <x v="2"/>
    <s v="Men's Athletic Footwear"/>
    <n v="700"/>
    <n v="650"/>
    <n v="455000"/>
    <n v="113750"/>
  </r>
  <r>
    <x v="3"/>
    <n v="1128299"/>
    <d v="2020-02-15T00:00:00"/>
    <x v="2"/>
    <s v="Men's Street Footwear"/>
    <n v="650"/>
    <n v="525"/>
    <n v="341250"/>
    <n v="136500"/>
  </r>
  <r>
    <x v="3"/>
    <n v="1128299"/>
    <d v="2020-02-16T00:00:00"/>
    <x v="2"/>
    <s v="Men's Street Footwear"/>
    <n v="650"/>
    <n v="475"/>
    <n v="308750"/>
    <n v="108062.5"/>
  </r>
  <r>
    <x v="3"/>
    <n v="1128299"/>
    <d v="2020-02-17T00:00:00"/>
    <x v="2"/>
    <s v="Men's Athletic Footwear"/>
    <n v="750"/>
    <n v="475"/>
    <n v="356250"/>
    <n v="195937.5"/>
  </r>
  <r>
    <x v="3"/>
    <n v="1128299"/>
    <d v="2020-02-18T00:00:00"/>
    <x v="2"/>
    <s v="Men's Athletic Footwear"/>
    <n v="800"/>
    <n v="400"/>
    <n v="320000"/>
    <n v="64000"/>
  </r>
  <r>
    <x v="3"/>
    <n v="1128299"/>
    <d v="2020-02-19T00:00:00"/>
    <x v="2"/>
    <s v="Men's Street Footwear"/>
    <n v="600"/>
    <n v="600"/>
    <n v="360000"/>
    <n v="126000"/>
  </r>
  <r>
    <x v="3"/>
    <n v="1128299"/>
    <d v="2020-02-20T00:00:00"/>
    <x v="2"/>
    <s v="Men's Athletic Footwear"/>
    <n v="650"/>
    <n v="600"/>
    <n v="390000"/>
    <n v="78000"/>
  </r>
  <r>
    <x v="3"/>
    <n v="1128299"/>
    <d v="2020-02-21T00:00:00"/>
    <x v="2"/>
    <s v="Men's Athletic Footwear"/>
    <n v="600"/>
    <n v="450"/>
    <n v="270000"/>
    <n v="94500"/>
  </r>
  <r>
    <x v="3"/>
    <n v="1128299"/>
    <d v="2020-02-22T00:00:00"/>
    <x v="2"/>
    <s v="Women's Street Footwear"/>
    <n v="600"/>
    <n v="400"/>
    <n v="240000"/>
    <n v="72000"/>
  </r>
  <r>
    <x v="3"/>
    <n v="1128299"/>
    <d v="2020-02-23T00:00:00"/>
    <x v="2"/>
    <s v="Men's Athletic Footwear"/>
    <n v="700"/>
    <n v="400"/>
    <n v="280000"/>
    <n v="140000"/>
  </r>
  <r>
    <x v="3"/>
    <n v="1128299"/>
    <d v="2020-02-24T00:00:00"/>
    <x v="2"/>
    <s v="Women's Street Footwear"/>
    <n v="750"/>
    <n v="450"/>
    <n v="337500"/>
    <n v="50625"/>
  </r>
  <r>
    <x v="3"/>
    <n v="1128299"/>
    <d v="2020-02-25T00:00:00"/>
    <x v="2"/>
    <s v="Men's Athletic Footwear"/>
    <n v="600"/>
    <n v="550"/>
    <n v="330000"/>
    <n v="115500"/>
  </r>
  <r>
    <x v="3"/>
    <n v="1128299"/>
    <d v="2020-02-26T00:00:00"/>
    <x v="2"/>
    <s v="Men's Athletic Footwear"/>
    <n v="650"/>
    <n v="550"/>
    <n v="357500"/>
    <n v="71500"/>
  </r>
  <r>
    <x v="3"/>
    <n v="1128299"/>
    <d v="2020-02-27T00:00:00"/>
    <x v="2"/>
    <s v="Men's Athletic Footwear"/>
    <n v="600"/>
    <n v="375"/>
    <n v="225000"/>
    <n v="78750"/>
  </r>
  <r>
    <x v="3"/>
    <n v="1128299"/>
    <d v="2020-02-28T00:00:00"/>
    <x v="2"/>
    <s v="Men's Athletic Footwear"/>
    <n v="600"/>
    <n v="350"/>
    <n v="210000"/>
    <n v="63000"/>
  </r>
  <r>
    <x v="3"/>
    <n v="1128299"/>
    <d v="2020-03-01T00:00:00"/>
    <x v="2"/>
    <s v="Men's Athletic Footwear"/>
    <n v="700"/>
    <n v="325"/>
    <n v="227500"/>
    <n v="113750"/>
  </r>
  <r>
    <x v="3"/>
    <n v="1128299"/>
    <d v="2020-03-02T00:00:00"/>
    <x v="2"/>
    <s v="Men's Athletic Footwear"/>
    <n v="750"/>
    <n v="375"/>
    <n v="281250"/>
    <n v="42187.5"/>
  </r>
  <r>
    <x v="3"/>
    <n v="1128299"/>
    <d v="2020-03-03T00:00:00"/>
    <x v="2"/>
    <s v="Men's Athletic Footwear"/>
    <n v="600"/>
    <n v="575"/>
    <n v="345000"/>
    <n v="120750"/>
  </r>
  <r>
    <x v="3"/>
    <n v="1128299"/>
    <d v="2020-03-04T00:00:00"/>
    <x v="2"/>
    <s v="Men's Street Footwear"/>
    <n v="650"/>
    <n v="575"/>
    <n v="373750"/>
    <n v="74750"/>
  </r>
  <r>
    <x v="3"/>
    <n v="1128299"/>
    <d v="2020-03-05T00:00:00"/>
    <x v="2"/>
    <s v="Men's Street Footwear"/>
    <n v="600.00000000000011"/>
    <n v="425"/>
    <n v="255000.00000000003"/>
    <n v="89250"/>
  </r>
  <r>
    <x v="3"/>
    <n v="1128299"/>
    <d v="2020-03-06T00:00:00"/>
    <x v="2"/>
    <s v="Men's Athletic Footwear"/>
    <n v="600"/>
    <n v="400"/>
    <n v="240000"/>
    <n v="72000"/>
  </r>
  <r>
    <x v="3"/>
    <n v="1128299"/>
    <d v="2020-03-07T00:00:00"/>
    <x v="2"/>
    <s v="Men's Street Footwear"/>
    <n v="700"/>
    <n v="350"/>
    <n v="245000"/>
    <n v="122500"/>
  </r>
  <r>
    <x v="3"/>
    <n v="1128299"/>
    <d v="2020-03-08T00:00:00"/>
    <x v="2"/>
    <s v="Men's Athletic Footwear"/>
    <n v="750"/>
    <n v="475"/>
    <n v="356250"/>
    <n v="53437.5"/>
  </r>
  <r>
    <x v="3"/>
    <n v="1128299"/>
    <d v="2020-03-09T00:00:00"/>
    <x v="2"/>
    <s v="Men's Street Footwear"/>
    <n v="600"/>
    <n v="675"/>
    <n v="405000"/>
    <n v="141750"/>
  </r>
  <r>
    <x v="3"/>
    <n v="1128299"/>
    <d v="2020-03-10T00:00:00"/>
    <x v="2"/>
    <s v="Men's Athletic Footwear"/>
    <n v="650"/>
    <n v="675"/>
    <n v="438750"/>
    <n v="87750"/>
  </r>
  <r>
    <x v="3"/>
    <n v="1128299"/>
    <d v="2020-03-11T00:00:00"/>
    <x v="2"/>
    <s v="Men's Athletic Footwear"/>
    <n v="600"/>
    <n v="475"/>
    <n v="285000"/>
    <n v="99750"/>
  </r>
  <r>
    <x v="3"/>
    <n v="1128299"/>
    <d v="2020-03-12T00:00:00"/>
    <x v="2"/>
    <s v="Men's Athletic Footwear"/>
    <n v="600"/>
    <n v="475"/>
    <n v="285000"/>
    <n v="85500"/>
  </r>
  <r>
    <x v="3"/>
    <n v="1128299"/>
    <d v="2020-03-13T00:00:00"/>
    <x v="2"/>
    <s v="Men's Athletic Footwear"/>
    <n v="700"/>
    <n v="400"/>
    <n v="280000"/>
    <n v="140000"/>
  </r>
  <r>
    <x v="3"/>
    <n v="1128299"/>
    <d v="2020-03-14T00:00:00"/>
    <x v="2"/>
    <s v="Men's Athletic Footwear"/>
    <n v="750"/>
    <n v="500"/>
    <n v="375000"/>
    <n v="56250"/>
  </r>
  <r>
    <x v="3"/>
    <n v="1128299"/>
    <d v="2020-03-15T00:00:00"/>
    <x v="2"/>
    <s v="Men's Athletic Footwear"/>
    <n v="300.00000000000006"/>
    <n v="425"/>
    <n v="127500.00000000001"/>
    <n v="44625"/>
  </r>
  <r>
    <x v="3"/>
    <n v="1128299"/>
    <d v="2020-03-16T00:00:00"/>
    <x v="2"/>
    <s v="Men's Athletic Footwear"/>
    <n v="400"/>
    <n v="425"/>
    <n v="170000"/>
    <n v="34000"/>
  </r>
  <r>
    <x v="3"/>
    <n v="1128299"/>
    <d v="2020-03-17T00:00:00"/>
    <x v="2"/>
    <s v="Women's Street Footwear"/>
    <n v="400"/>
    <n v="425"/>
    <n v="170000"/>
    <n v="59500"/>
  </r>
  <r>
    <x v="3"/>
    <n v="1128299"/>
    <d v="2020-03-18T00:00:00"/>
    <x v="2"/>
    <s v="Men's Street Footwear"/>
    <n v="400"/>
    <n v="275"/>
    <n v="110000"/>
    <n v="33000"/>
  </r>
  <r>
    <x v="3"/>
    <n v="1128299"/>
    <d v="2020-03-19T00:00:00"/>
    <x v="2"/>
    <s v="Men's Athletic Footwear"/>
    <n v="450"/>
    <n v="225"/>
    <n v="101250"/>
    <n v="50625"/>
  </r>
  <r>
    <x v="3"/>
    <n v="1128299"/>
    <d v="2020-03-20T00:00:00"/>
    <x v="2"/>
    <s v="Men's Athletic Footwear"/>
    <n v="400"/>
    <n v="475"/>
    <n v="190000"/>
    <n v="28500"/>
  </r>
  <r>
    <x v="3"/>
    <n v="1128299"/>
    <d v="2020-03-21T00:00:00"/>
    <x v="2"/>
    <s v="Men's Street Footwear"/>
    <n v="300"/>
    <n v="525"/>
    <n v="157500"/>
    <n v="55125"/>
  </r>
  <r>
    <x v="3"/>
    <n v="1128299"/>
    <d v="2020-03-22T00:00:00"/>
    <x v="2"/>
    <s v="Men's Street Footwear"/>
    <n v="400"/>
    <n v="425"/>
    <n v="170000"/>
    <n v="34000"/>
  </r>
  <r>
    <x v="3"/>
    <n v="1128299"/>
    <d v="2020-03-23T00:00:00"/>
    <x v="2"/>
    <s v="Men's Athletic Footwear"/>
    <n v="400"/>
    <n v="425"/>
    <n v="170000"/>
    <n v="59500"/>
  </r>
  <r>
    <x v="3"/>
    <n v="1128299"/>
    <d v="2020-03-24T00:00:00"/>
    <x v="2"/>
    <s v="Men's Street Footwear"/>
    <n v="400"/>
    <n v="275"/>
    <n v="110000"/>
    <n v="33000"/>
  </r>
  <r>
    <x v="3"/>
    <n v="1128299"/>
    <d v="2020-03-25T00:00:00"/>
    <x v="2"/>
    <s v="Women's Street Footwear"/>
    <n v="450"/>
    <n v="200"/>
    <n v="90000"/>
    <n v="45000"/>
  </r>
  <r>
    <x v="3"/>
    <n v="1128299"/>
    <d v="2020-03-26T00:00:00"/>
    <x v="2"/>
    <s v="Men's Athletic Footwear"/>
    <n v="400"/>
    <n v="400"/>
    <n v="160000"/>
    <n v="24000"/>
  </r>
  <r>
    <x v="3"/>
    <n v="1128299"/>
    <d v="2020-03-27T00:00:00"/>
    <x v="2"/>
    <s v="Men's Street Footwear"/>
    <n v="400"/>
    <n v="550"/>
    <n v="220000"/>
    <n v="77000"/>
  </r>
  <r>
    <x v="3"/>
    <n v="1128299"/>
    <d v="2020-03-28T00:00:00"/>
    <x v="2"/>
    <s v="Women's Street Footwear"/>
    <n v="500"/>
    <n v="400"/>
    <n v="200000"/>
    <n v="40000"/>
  </r>
  <r>
    <x v="3"/>
    <n v="1128299"/>
    <d v="2020-03-29T00:00:00"/>
    <x v="2"/>
    <s v="Men's Athletic Footwear"/>
    <n v="550"/>
    <n v="400"/>
    <n v="220000"/>
    <n v="77000"/>
  </r>
  <r>
    <x v="3"/>
    <n v="1128299"/>
    <d v="2020-03-30T00:00:00"/>
    <x v="2"/>
    <s v="Men's Street Footwear"/>
    <n v="550"/>
    <n v="300"/>
    <n v="165000"/>
    <n v="49500"/>
  </r>
  <r>
    <x v="3"/>
    <n v="1128299"/>
    <d v="2020-03-31T00:00:00"/>
    <x v="2"/>
    <s v="Men's Street Footwear"/>
    <n v="600"/>
    <n v="150"/>
    <n v="90000"/>
    <n v="45000"/>
  </r>
  <r>
    <x v="3"/>
    <n v="1128299"/>
    <d v="2020-04-01T00:00:00"/>
    <x v="2"/>
    <s v="Men's Street Footwear"/>
    <n v="550"/>
    <n v="350"/>
    <n v="192500"/>
    <n v="28875"/>
  </r>
  <r>
    <x v="3"/>
    <n v="1128299"/>
    <d v="2020-04-02T00:00:00"/>
    <x v="2"/>
    <s v="Men's Athletic Footwear"/>
    <n v="600"/>
    <n v="525"/>
    <n v="315000"/>
    <n v="110250"/>
  </r>
  <r>
    <x v="3"/>
    <n v="1128299"/>
    <d v="2020-04-03T00:00:00"/>
    <x v="2"/>
    <s v="Men's Athletic Footwear"/>
    <n v="650"/>
    <n v="325"/>
    <n v="211250"/>
    <n v="42250"/>
  </r>
  <r>
    <x v="3"/>
    <n v="1128299"/>
    <d v="2020-04-04T00:00:00"/>
    <x v="2"/>
    <s v="Men's Athletic Footwear"/>
    <n v="650.00000000000011"/>
    <n v="375"/>
    <n v="243750.00000000003"/>
    <n v="85312.5"/>
  </r>
  <r>
    <x v="3"/>
    <n v="1128299"/>
    <d v="2020-04-05T00:00:00"/>
    <x v="2"/>
    <s v="Men's Athletic Footwear"/>
    <n v="600"/>
    <n v="275"/>
    <n v="165000"/>
    <n v="49500"/>
  </r>
  <r>
    <x v="3"/>
    <n v="1128299"/>
    <d v="2020-04-06T00:00:00"/>
    <x v="2"/>
    <s v="Men's Athletic Footwear"/>
    <n v="650"/>
    <n v="175"/>
    <n v="113750"/>
    <n v="56875"/>
  </r>
  <r>
    <x v="3"/>
    <n v="1128299"/>
    <d v="2020-04-07T00:00:00"/>
    <x v="2"/>
    <s v="Men's Athletic Footwear"/>
    <n v="800"/>
    <n v="325"/>
    <n v="260000"/>
    <n v="39000"/>
  </r>
  <r>
    <x v="3"/>
    <n v="1128299"/>
    <d v="2020-04-08T00:00:00"/>
    <x v="2"/>
    <s v="Men's Athletic Footwear"/>
    <n v="600"/>
    <n v="525"/>
    <n v="315000"/>
    <n v="157500"/>
  </r>
  <r>
    <x v="3"/>
    <n v="1128299"/>
    <d v="2020-04-09T00:00:00"/>
    <x v="2"/>
    <s v="Men's Street Footwear"/>
    <n v="650.00000000000011"/>
    <n v="375"/>
    <n v="243750.00000000003"/>
    <n v="85312.5"/>
  </r>
  <r>
    <x v="3"/>
    <n v="1128299"/>
    <d v="2020-04-10T00:00:00"/>
    <x v="2"/>
    <s v="Men's Athletic Footwear"/>
    <n v="650"/>
    <n v="375"/>
    <n v="243750"/>
    <n v="121875"/>
  </r>
  <r>
    <x v="3"/>
    <n v="1128299"/>
    <d v="2020-04-11T00:00:00"/>
    <x v="2"/>
    <s v="Men's Athletic Footwear"/>
    <n v="600"/>
    <n v="275"/>
    <n v="165000"/>
    <n v="74250"/>
  </r>
  <r>
    <x v="3"/>
    <n v="1128299"/>
    <d v="2020-04-12T00:00:00"/>
    <x v="2"/>
    <s v="Men's Street Footwear"/>
    <n v="650"/>
    <n v="175"/>
    <n v="113750"/>
    <n v="73937.5"/>
  </r>
  <r>
    <x v="3"/>
    <n v="1128299"/>
    <d v="2020-04-13T00:00:00"/>
    <x v="2"/>
    <s v="Men's Street Footwear"/>
    <n v="800"/>
    <n v="475"/>
    <n v="380000"/>
    <n v="114000"/>
  </r>
  <r>
    <x v="3"/>
    <n v="1128299"/>
    <d v="2020-04-14T00:00:00"/>
    <x v="2"/>
    <s v="Men's Athletic Footwear"/>
    <n v="600"/>
    <n v="725"/>
    <n v="435000"/>
    <n v="217500"/>
  </r>
  <r>
    <x v="3"/>
    <n v="1128299"/>
    <d v="2020-04-15T00:00:00"/>
    <x v="2"/>
    <s v="Men's Street Footwear"/>
    <n v="650"/>
    <n v="575"/>
    <n v="373750"/>
    <n v="130812.5"/>
  </r>
  <r>
    <x v="3"/>
    <n v="1128299"/>
    <d v="2020-04-16T00:00:00"/>
    <x v="2"/>
    <s v="Women's Street Footwear"/>
    <n v="650"/>
    <n v="575"/>
    <n v="373750"/>
    <n v="186875"/>
  </r>
  <r>
    <x v="3"/>
    <n v="1128299"/>
    <d v="2020-04-17T00:00:00"/>
    <x v="2"/>
    <s v="Men's Athletic Footwear"/>
    <n v="650"/>
    <n v="450"/>
    <n v="292500"/>
    <n v="131625"/>
  </r>
  <r>
    <x v="3"/>
    <n v="1128299"/>
    <d v="2020-04-18T00:00:00"/>
    <x v="2"/>
    <s v="Men's Street Footwear"/>
    <n v="700"/>
    <n v="325"/>
    <n v="227500"/>
    <n v="147875"/>
  </r>
  <r>
    <x v="3"/>
    <n v="1128299"/>
    <d v="2020-04-19T00:00:00"/>
    <x v="2"/>
    <s v="Men's Athletic Footwear"/>
    <n v="850"/>
    <n v="625"/>
    <n v="531250"/>
    <n v="159375"/>
  </r>
  <r>
    <x v="3"/>
    <n v="1128299"/>
    <d v="2020-04-20T00:00:00"/>
    <x v="2"/>
    <s v="Men's Street Footwear"/>
    <n v="650"/>
    <n v="775"/>
    <n v="503750"/>
    <n v="226687.5"/>
  </r>
  <r>
    <x v="3"/>
    <n v="1128299"/>
    <d v="2020-04-21T00:00:00"/>
    <x v="2"/>
    <s v="Men's Athletic Footwear"/>
    <n v="700"/>
    <n v="625"/>
    <n v="437500"/>
    <n v="131250"/>
  </r>
  <r>
    <x v="3"/>
    <n v="1128299"/>
    <d v="2020-04-22T00:00:00"/>
    <x v="2"/>
    <s v="Men's Athletic Footwear"/>
    <n v="700"/>
    <n v="575"/>
    <n v="402500"/>
    <n v="181125"/>
  </r>
  <r>
    <x v="3"/>
    <n v="1128299"/>
    <d v="2020-04-23T00:00:00"/>
    <x v="2"/>
    <s v="Men's Street Footwear"/>
    <n v="650"/>
    <n v="475"/>
    <n v="308750"/>
    <n v="123500"/>
  </r>
  <r>
    <x v="3"/>
    <n v="1128299"/>
    <d v="2020-04-24T00:00:00"/>
    <x v="2"/>
    <s v="Men's Street Footwear"/>
    <n v="700"/>
    <n v="525"/>
    <n v="367500"/>
    <n v="220500"/>
  </r>
  <r>
    <x v="3"/>
    <n v="1128299"/>
    <d v="2020-04-25T00:00:00"/>
    <x v="2"/>
    <s v="Men's Athletic Footwear"/>
    <n v="850"/>
    <n v="525"/>
    <n v="446250"/>
    <n v="111562.5"/>
  </r>
  <r>
    <x v="3"/>
    <n v="1128299"/>
    <d v="2020-04-26T00:00:00"/>
    <x v="2"/>
    <s v="Men's Athletic Footwear"/>
    <n v="700"/>
    <n v="725"/>
    <n v="507500"/>
    <n v="228375"/>
  </r>
  <r>
    <x v="3"/>
    <n v="1128299"/>
    <d v="2020-04-27T00:00:00"/>
    <x v="2"/>
    <s v="Men's Athletic Footwear"/>
    <n v="750"/>
    <n v="675"/>
    <n v="506250"/>
    <n v="151875"/>
  </r>
  <r>
    <x v="3"/>
    <n v="1128299"/>
    <d v="2020-04-28T00:00:00"/>
    <x v="2"/>
    <s v="Women's Athletic Footwear"/>
    <n v="700"/>
    <n v="550"/>
    <n v="385000"/>
    <n v="173250"/>
  </r>
  <r>
    <x v="3"/>
    <n v="1128299"/>
    <d v="2020-04-29T00:00:00"/>
    <x v="2"/>
    <s v="Men's Street Footwear"/>
    <n v="700"/>
    <n v="500"/>
    <n v="350000"/>
    <n v="140000"/>
  </r>
  <r>
    <x v="3"/>
    <n v="1128299"/>
    <d v="2020-04-30T00:00:00"/>
    <x v="2"/>
    <s v="Men's Street Footwear"/>
    <n v="750"/>
    <n v="500"/>
    <n v="375000"/>
    <n v="225000"/>
  </r>
  <r>
    <x v="3"/>
    <n v="1128299"/>
    <d v="2020-05-01T00:00:00"/>
    <x v="2"/>
    <s v="Men's Street Footwear"/>
    <n v="800"/>
    <n v="400"/>
    <n v="320000"/>
    <n v="80000"/>
  </r>
  <r>
    <x v="3"/>
    <n v="1128299"/>
    <d v="2020-05-02T00:00:00"/>
    <x v="2"/>
    <s v="Men's Athletic Footwear"/>
    <n v="650"/>
    <n v="600"/>
    <n v="390000"/>
    <n v="156000"/>
  </r>
  <r>
    <x v="3"/>
    <n v="1128299"/>
    <d v="2020-05-03T00:00:00"/>
    <x v="2"/>
    <s v="Men's Athletic Footwear"/>
    <n v="700"/>
    <n v="600"/>
    <n v="420000"/>
    <n v="105000"/>
  </r>
  <r>
    <x v="3"/>
    <n v="1128299"/>
    <d v="2020-05-04T00:00:00"/>
    <x v="2"/>
    <s v="Women's Street Footwear"/>
    <n v="650"/>
    <n v="450"/>
    <n v="292500"/>
    <n v="117000"/>
  </r>
  <r>
    <x v="3"/>
    <n v="1128299"/>
    <d v="2020-05-05T00:00:00"/>
    <x v="2"/>
    <s v="Men's Athletic Footwear"/>
    <n v="650.00000000000011"/>
    <n v="400"/>
    <n v="260000.00000000003"/>
    <n v="91000"/>
  </r>
  <r>
    <x v="3"/>
    <n v="1128299"/>
    <d v="2020-05-06T00:00:00"/>
    <x v="2"/>
    <s v="Men's Athletic Footwear"/>
    <n v="750"/>
    <n v="400"/>
    <n v="300000"/>
    <n v="165000"/>
  </r>
  <r>
    <x v="3"/>
    <n v="1128299"/>
    <d v="2020-05-07T00:00:00"/>
    <x v="2"/>
    <s v="Men's Street Footwear"/>
    <n v="700"/>
    <n v="425"/>
    <n v="297500"/>
    <n v="59500"/>
  </r>
  <r>
    <x v="3"/>
    <n v="1128299"/>
    <d v="2020-05-08T00:00:00"/>
    <x v="2"/>
    <s v="Men's Athletic Footwear"/>
    <n v="550"/>
    <n v="525"/>
    <n v="288750"/>
    <n v="115500"/>
  </r>
  <r>
    <x v="3"/>
    <n v="1128299"/>
    <d v="2020-05-09T00:00:00"/>
    <x v="2"/>
    <s v="Men's Athletic Footwear"/>
    <n v="600"/>
    <n v="525"/>
    <n v="315000"/>
    <n v="78750"/>
  </r>
  <r>
    <x v="3"/>
    <n v="1128299"/>
    <d v="2020-05-10T00:00:00"/>
    <x v="2"/>
    <s v="Women's Street Footwear"/>
    <n v="550"/>
    <n v="350"/>
    <n v="192500"/>
    <n v="77000"/>
  </r>
  <r>
    <x v="3"/>
    <n v="1128299"/>
    <d v="2020-05-11T00:00:00"/>
    <x v="2"/>
    <s v="Men's Athletic Footwear"/>
    <n v="550"/>
    <n v="325"/>
    <n v="178750"/>
    <n v="62562.5"/>
  </r>
  <r>
    <x v="3"/>
    <n v="1128299"/>
    <d v="2020-05-12T00:00:00"/>
    <x v="2"/>
    <s v="Men's Athletic Footwear"/>
    <n v="649.99999999999989"/>
    <n v="300"/>
    <n v="194999.99999999997"/>
    <n v="107250"/>
  </r>
  <r>
    <x v="3"/>
    <n v="1128299"/>
    <d v="2020-05-13T00:00:00"/>
    <x v="2"/>
    <s v="Men's Athletic Footwear"/>
    <n v="700"/>
    <n v="350"/>
    <n v="245000"/>
    <n v="49000"/>
  </r>
  <r>
    <x v="3"/>
    <n v="1128299"/>
    <d v="2020-05-14T00:00:00"/>
    <x v="2"/>
    <s v="Men's Street Footwear"/>
    <n v="550"/>
    <n v="575"/>
    <n v="316250"/>
    <n v="126500"/>
  </r>
  <r>
    <x v="3"/>
    <n v="1128299"/>
    <d v="2020-05-15T00:00:00"/>
    <x v="2"/>
    <s v="Men's Athletic Footwear"/>
    <n v="600"/>
    <n v="575"/>
    <n v="345000"/>
    <n v="86250"/>
  </r>
  <r>
    <x v="3"/>
    <n v="1128299"/>
    <d v="2020-05-16T00:00:00"/>
    <x v="2"/>
    <s v="Men's Athletic Footwear"/>
    <n v="550"/>
    <n v="425"/>
    <n v="233750"/>
    <n v="93500"/>
  </r>
  <r>
    <x v="3"/>
    <n v="1128299"/>
    <d v="2020-05-17T00:00:00"/>
    <x v="2"/>
    <s v="Men's Athletic Footwear"/>
    <n v="650.00000000000011"/>
    <n v="400"/>
    <n v="260000.00000000003"/>
    <n v="91000"/>
  </r>
  <r>
    <x v="3"/>
    <n v="1128299"/>
    <d v="2020-05-18T00:00:00"/>
    <x v="2"/>
    <s v="Men's Athletic Footwear"/>
    <n v="750"/>
    <n v="375"/>
    <n v="281250"/>
    <n v="154687.5"/>
  </r>
  <r>
    <x v="3"/>
    <n v="1128299"/>
    <d v="2020-05-19T00:00:00"/>
    <x v="2"/>
    <s v="Men's Athletic Footwear"/>
    <n v="800"/>
    <n v="500"/>
    <n v="400000"/>
    <n v="80000"/>
  </r>
  <r>
    <x v="3"/>
    <n v="1128299"/>
    <d v="2020-05-20T00:00:00"/>
    <x v="2"/>
    <s v="Men's Street Footwear"/>
    <n v="650"/>
    <n v="700"/>
    <n v="455000"/>
    <n v="182000"/>
  </r>
  <r>
    <x v="3"/>
    <n v="1128299"/>
    <d v="2020-05-21T00:00:00"/>
    <x v="2"/>
    <s v="Men's Athletic Footwear"/>
    <n v="700"/>
    <n v="700"/>
    <n v="490000"/>
    <n v="122500"/>
  </r>
  <r>
    <x v="3"/>
    <n v="1128299"/>
    <d v="2020-05-22T00:00:00"/>
    <x v="2"/>
    <s v="Men's Athletic Footwear"/>
    <n v="650"/>
    <n v="500"/>
    <n v="325000"/>
    <n v="130000"/>
  </r>
  <r>
    <x v="3"/>
    <n v="1128299"/>
    <d v="2020-05-23T00:00:00"/>
    <x v="2"/>
    <s v="Men's Street Footwear"/>
    <n v="650"/>
    <n v="500"/>
    <n v="325000"/>
    <n v="113750"/>
  </r>
  <r>
    <x v="3"/>
    <n v="1128299"/>
    <d v="2020-05-24T00:00:00"/>
    <x v="2"/>
    <s v="Men's Street Footwear"/>
    <n v="750"/>
    <n v="425"/>
    <n v="318750"/>
    <n v="175312.5"/>
  </r>
  <r>
    <x v="3"/>
    <n v="1128299"/>
    <d v="2020-05-25T00:00:00"/>
    <x v="2"/>
    <s v="Men's Street Footwear"/>
    <n v="800"/>
    <n v="525"/>
    <n v="420000"/>
    <n v="84000"/>
  </r>
  <r>
    <x v="3"/>
    <n v="1128299"/>
    <d v="2020-05-26T00:00:00"/>
    <x v="2"/>
    <s v="Men's Street Footwear"/>
    <n v="400"/>
    <n v="450"/>
    <n v="180000"/>
    <n v="54000"/>
  </r>
  <r>
    <x v="3"/>
    <n v="1128299"/>
    <d v="2020-05-27T00:00:00"/>
    <x v="2"/>
    <s v="Women's Street Footwear"/>
    <n v="500"/>
    <n v="450"/>
    <n v="225000"/>
    <n v="56250"/>
  </r>
  <r>
    <x v="3"/>
    <n v="1128299"/>
    <d v="2020-05-28T00:00:00"/>
    <x v="2"/>
    <s v="Women's Street Footwear"/>
    <n v="500"/>
    <n v="450"/>
    <n v="225000"/>
    <n v="56250"/>
  </r>
  <r>
    <x v="3"/>
    <n v="1128299"/>
    <d v="2020-05-29T00:00:00"/>
    <x v="2"/>
    <s v="Women's Street Footwear"/>
    <n v="500"/>
    <n v="300"/>
    <n v="150000"/>
    <n v="45000"/>
  </r>
  <r>
    <x v="3"/>
    <n v="1128299"/>
    <d v="2020-05-30T00:00:00"/>
    <x v="2"/>
    <s v="Men's Athletic Footwear"/>
    <n v="550"/>
    <n v="250"/>
    <n v="137500"/>
    <n v="34375"/>
  </r>
  <r>
    <x v="3"/>
    <n v="1128299"/>
    <d v="2020-05-31T00:00:00"/>
    <x v="2"/>
    <s v="Men's Athletic Footwear"/>
    <n v="500"/>
    <n v="500"/>
    <n v="250000"/>
    <n v="50000"/>
  </r>
  <r>
    <x v="3"/>
    <n v="1128299"/>
    <d v="2020-06-01T00:00:00"/>
    <x v="2"/>
    <s v="Men's Athletic Footwear"/>
    <n v="400"/>
    <n v="550"/>
    <n v="220000"/>
    <n v="66000"/>
  </r>
  <r>
    <x v="3"/>
    <n v="1128299"/>
    <d v="2020-06-02T00:00:00"/>
    <x v="2"/>
    <s v="Men's Athletic Footwear"/>
    <n v="500"/>
    <n v="450"/>
    <n v="225000"/>
    <n v="56250"/>
  </r>
  <r>
    <x v="3"/>
    <n v="1128299"/>
    <d v="2020-06-03T00:00:00"/>
    <x v="2"/>
    <s v="Men's Athletic Footwear"/>
    <n v="500"/>
    <n v="450"/>
    <n v="225000"/>
    <n v="56250"/>
  </r>
  <r>
    <x v="3"/>
    <n v="1128299"/>
    <d v="2020-06-04T00:00:00"/>
    <x v="2"/>
    <s v="Men's Street Footwear"/>
    <n v="500"/>
    <n v="300"/>
    <n v="150000"/>
    <n v="45000"/>
  </r>
  <r>
    <x v="3"/>
    <n v="1128299"/>
    <d v="2020-06-05T00:00:00"/>
    <x v="2"/>
    <s v="Men's Street Footwear"/>
    <n v="550"/>
    <n v="225"/>
    <n v="123750"/>
    <n v="30937.5"/>
  </r>
  <r>
    <x v="3"/>
    <n v="1128299"/>
    <d v="2020-06-06T00:00:00"/>
    <x v="2"/>
    <s v="Men's Street Footwear"/>
    <n v="500"/>
    <n v="425"/>
    <n v="212500"/>
    <n v="42500"/>
  </r>
  <r>
    <x v="3"/>
    <n v="1128299"/>
    <d v="2020-06-07T00:00:00"/>
    <x v="2"/>
    <s v="Men's Athletic Footwear"/>
    <n v="500"/>
    <n v="575"/>
    <n v="287500"/>
    <n v="86250"/>
  </r>
  <r>
    <x v="3"/>
    <n v="1128299"/>
    <d v="2020-06-08T00:00:00"/>
    <x v="2"/>
    <s v="Men's Athletic Footwear"/>
    <n v="600"/>
    <n v="425"/>
    <n v="255000"/>
    <n v="63750"/>
  </r>
  <r>
    <x v="3"/>
    <n v="1128299"/>
    <d v="2020-06-09T00:00:00"/>
    <x v="2"/>
    <s v="Men's Athletic Footwear"/>
    <n v="650"/>
    <n v="425"/>
    <n v="276250"/>
    <n v="69062.5"/>
  </r>
  <r>
    <x v="3"/>
    <n v="1128299"/>
    <d v="2020-06-10T00:00:00"/>
    <x v="2"/>
    <s v="Men's Athletic Footwear"/>
    <n v="650"/>
    <n v="325"/>
    <n v="211250"/>
    <n v="63375"/>
  </r>
  <r>
    <x v="3"/>
    <n v="1128299"/>
    <d v="2020-06-11T00:00:00"/>
    <x v="2"/>
    <s v="Men's Street Footwear"/>
    <n v="700"/>
    <n v="175"/>
    <n v="122500"/>
    <n v="30625"/>
  </r>
  <r>
    <x v="3"/>
    <n v="1128299"/>
    <d v="2020-06-12T00:00:00"/>
    <x v="2"/>
    <s v="Men's Street Footwear"/>
    <n v="650"/>
    <n v="375"/>
    <n v="243750"/>
    <n v="48750"/>
  </r>
  <r>
    <x v="3"/>
    <n v="1128299"/>
    <d v="2020-06-13T00:00:00"/>
    <x v="2"/>
    <s v="Men's Street Footwear"/>
    <n v="700"/>
    <n v="550"/>
    <n v="385000"/>
    <n v="115500"/>
  </r>
  <r>
    <x v="3"/>
    <n v="1128299"/>
    <d v="2020-06-14T00:00:00"/>
    <x v="2"/>
    <s v="Men's Street Footwear"/>
    <n v="750"/>
    <n v="350"/>
    <n v="262500"/>
    <n v="65625"/>
  </r>
  <r>
    <x v="3"/>
    <n v="1128299"/>
    <d v="2020-06-15T00:00:00"/>
    <x v="2"/>
    <s v="Men's Athletic Footwear"/>
    <n v="750"/>
    <n v="400"/>
    <n v="300000"/>
    <n v="75000"/>
  </r>
  <r>
    <x v="3"/>
    <n v="1128299"/>
    <d v="2020-06-16T00:00:00"/>
    <x v="2"/>
    <s v="Men's Athletic Footwear"/>
    <n v="600"/>
    <n v="300"/>
    <n v="180000"/>
    <n v="54000"/>
  </r>
  <r>
    <x v="3"/>
    <n v="1128299"/>
    <d v="2020-06-17T00:00:00"/>
    <x v="2"/>
    <s v="Men's Athletic Footwear"/>
    <n v="650"/>
    <n v="200"/>
    <n v="130000"/>
    <n v="32500"/>
  </r>
  <r>
    <x v="3"/>
    <n v="1128299"/>
    <d v="2020-06-18T00:00:00"/>
    <x v="2"/>
    <s v="Men's Athletic Footwear"/>
    <n v="800"/>
    <n v="350"/>
    <n v="280000"/>
    <n v="56000"/>
  </r>
  <r>
    <x v="3"/>
    <n v="1128299"/>
    <d v="2020-06-19T00:00:00"/>
    <x v="2"/>
    <s v="Men's Athletic Footwear"/>
    <n v="600"/>
    <n v="550"/>
    <n v="330000"/>
    <n v="99000"/>
  </r>
  <r>
    <x v="3"/>
    <n v="1128299"/>
    <d v="2020-06-20T00:00:00"/>
    <x v="2"/>
    <s v="Men's Street Footwear"/>
    <n v="650"/>
    <n v="400"/>
    <n v="260000"/>
    <n v="65000"/>
  </r>
  <r>
    <x v="3"/>
    <n v="1128299"/>
    <d v="2020-06-21T00:00:00"/>
    <x v="2"/>
    <s v="Men's Athletic Footwear"/>
    <n v="650"/>
    <n v="400"/>
    <n v="260000"/>
    <n v="65000"/>
  </r>
  <r>
    <x v="3"/>
    <n v="1128299"/>
    <d v="2020-06-22T00:00:00"/>
    <x v="2"/>
    <s v="Men's Street Footwear"/>
    <n v="600"/>
    <n v="300"/>
    <n v="180000"/>
    <n v="54000"/>
  </r>
  <r>
    <x v="3"/>
    <n v="1128299"/>
    <d v="2020-06-23T00:00:00"/>
    <x v="2"/>
    <s v="Men's Athletic Footwear"/>
    <n v="650"/>
    <n v="200"/>
    <n v="130000"/>
    <n v="32500"/>
  </r>
  <r>
    <x v="3"/>
    <n v="1128299"/>
    <d v="2020-06-24T00:00:00"/>
    <x v="2"/>
    <s v="Men's Street Footwear"/>
    <n v="800"/>
    <n v="500"/>
    <n v="400000"/>
    <n v="80000"/>
  </r>
  <r>
    <x v="3"/>
    <n v="1128299"/>
    <d v="2020-06-25T00:00:00"/>
    <x v="2"/>
    <s v="Men's Athletic Footwear"/>
    <n v="750"/>
    <n v="750"/>
    <n v="562500"/>
    <n v="168750"/>
  </r>
  <r>
    <x v="3"/>
    <n v="1128299"/>
    <d v="2020-06-26T00:00:00"/>
    <x v="2"/>
    <s v="Women's Athletic Footwear"/>
    <n v="800"/>
    <n v="625"/>
    <n v="500000"/>
    <n v="125000"/>
  </r>
  <r>
    <x v="3"/>
    <n v="1128299"/>
    <d v="2020-06-27T00:00:00"/>
    <x v="2"/>
    <s v="Men's Athletic Footwear"/>
    <n v="800"/>
    <n v="625"/>
    <n v="500000"/>
    <n v="125000"/>
  </r>
  <r>
    <x v="3"/>
    <n v="1128299"/>
    <d v="2020-06-28T00:00:00"/>
    <x v="2"/>
    <s v="Women's Street Footwear"/>
    <n v="800"/>
    <n v="500"/>
    <n v="400000"/>
    <n v="120000"/>
  </r>
  <r>
    <x v="3"/>
    <n v="1128299"/>
    <d v="2020-06-29T00:00:00"/>
    <x v="2"/>
    <s v="Women's Street Footwear"/>
    <n v="850"/>
    <n v="375"/>
    <n v="318750"/>
    <n v="79687.5"/>
  </r>
  <r>
    <x v="3"/>
    <n v="1128299"/>
    <d v="2020-06-30T00:00:00"/>
    <x v="2"/>
    <s v="Men's Street Footwear"/>
    <n v="1000"/>
    <n v="675"/>
    <n v="675000"/>
    <n v="135000"/>
  </r>
  <r>
    <x v="3"/>
    <n v="1128299"/>
    <d v="2020-07-01T00:00:00"/>
    <x v="2"/>
    <s v="Men's Street Footwear"/>
    <n v="800"/>
    <n v="825"/>
    <n v="660000"/>
    <n v="198000"/>
  </r>
  <r>
    <x v="3"/>
    <n v="1128299"/>
    <d v="2020-07-02T00:00:00"/>
    <x v="2"/>
    <s v="Women's Street Footwear"/>
    <n v="850"/>
    <n v="675"/>
    <n v="573750"/>
    <n v="143437.5"/>
  </r>
  <r>
    <x v="3"/>
    <n v="1128299"/>
    <d v="2020-07-03T00:00:00"/>
    <x v="2"/>
    <s v="Men's Street Footwear"/>
    <n v="850"/>
    <n v="625"/>
    <n v="531250"/>
    <n v="132812.5"/>
  </r>
  <r>
    <x v="3"/>
    <n v="1128299"/>
    <d v="2020-07-04T00:00:00"/>
    <x v="2"/>
    <s v="Men's Street Footwear"/>
    <n v="800"/>
    <n v="525"/>
    <n v="420000"/>
    <n v="126000"/>
  </r>
  <r>
    <x v="3"/>
    <n v="1128299"/>
    <d v="2020-07-05T00:00:00"/>
    <x v="2"/>
    <s v="Men's Athletic Footwear"/>
    <n v="850"/>
    <n v="575"/>
    <n v="488750"/>
    <n v="122187.5"/>
  </r>
  <r>
    <x v="3"/>
    <n v="1128299"/>
    <d v="2020-07-06T00:00:00"/>
    <x v="2"/>
    <s v="Men's Athletic Footwear"/>
    <n v="1000"/>
    <n v="575"/>
    <n v="575000"/>
    <n v="115000"/>
  </r>
  <r>
    <x v="3"/>
    <n v="1128299"/>
    <d v="2020-07-07T00:00:00"/>
    <x v="2"/>
    <s v="Men's Street Footwear"/>
    <n v="850"/>
    <n v="775"/>
    <n v="658750"/>
    <n v="197625"/>
  </r>
  <r>
    <x v="3"/>
    <n v="1128299"/>
    <d v="2020-07-08T00:00:00"/>
    <x v="2"/>
    <s v="Men's Athletic Footwear"/>
    <n v="800"/>
    <n v="750"/>
    <n v="600000"/>
    <n v="150000"/>
  </r>
  <r>
    <x v="3"/>
    <n v="1128299"/>
    <d v="2020-07-09T00:00:00"/>
    <x v="2"/>
    <s v="Men's Street Footwear"/>
    <n v="750"/>
    <n v="625"/>
    <n v="468750"/>
    <n v="117187.5"/>
  </r>
  <r>
    <x v="3"/>
    <n v="1128299"/>
    <d v="2020-07-10T00:00:00"/>
    <x v="2"/>
    <s v="Men's Athletic Footwear"/>
    <n v="750"/>
    <n v="575"/>
    <n v="431250"/>
    <n v="129375"/>
  </r>
  <r>
    <x v="3"/>
    <n v="1128299"/>
    <d v="2020-07-11T00:00:00"/>
    <x v="2"/>
    <s v="Men's Athletic Footwear"/>
    <n v="750"/>
    <n v="575"/>
    <n v="431250"/>
    <n v="107812.5"/>
  </r>
  <r>
    <x v="3"/>
    <n v="1128299"/>
    <d v="2020-07-12T00:00:00"/>
    <x v="2"/>
    <s v="Men's Athletic Footwear"/>
    <n v="800"/>
    <n v="400"/>
    <n v="320000"/>
    <n v="64000"/>
  </r>
  <r>
    <x v="3"/>
    <n v="1128299"/>
    <d v="2020-07-13T00:00:00"/>
    <x v="2"/>
    <s v="Men's Athletic Footwear"/>
    <n v="700"/>
    <n v="600"/>
    <n v="420000"/>
    <n v="126000"/>
  </r>
  <r>
    <x v="3"/>
    <n v="1128299"/>
    <d v="2020-07-14T00:00:00"/>
    <x v="2"/>
    <s v="Men's Athletic Footwear"/>
    <n v="750"/>
    <n v="600"/>
    <n v="450000"/>
    <n v="112500"/>
  </r>
  <r>
    <x v="3"/>
    <n v="1128299"/>
    <d v="2020-07-15T00:00:00"/>
    <x v="2"/>
    <s v="Men's Street Footwear"/>
    <n v="700"/>
    <n v="450"/>
    <n v="315000"/>
    <n v="78750"/>
  </r>
  <r>
    <x v="3"/>
    <n v="1128299"/>
    <d v="2020-07-16T00:00:00"/>
    <x v="2"/>
    <s v="Men's Street Footwear"/>
    <n v="700"/>
    <n v="400"/>
    <n v="280000"/>
    <n v="84000"/>
  </r>
  <r>
    <x v="3"/>
    <n v="1128299"/>
    <d v="2020-07-17T00:00:00"/>
    <x v="2"/>
    <s v="Men's Athletic Footwear"/>
    <n v="800"/>
    <n v="425"/>
    <n v="340000"/>
    <n v="85000"/>
  </r>
  <r>
    <x v="3"/>
    <n v="1128299"/>
    <d v="2020-07-18T00:00:00"/>
    <x v="2"/>
    <s v="Men's Athletic Footwear"/>
    <n v="650"/>
    <n v="450"/>
    <n v="292500"/>
    <n v="58500"/>
  </r>
  <r>
    <x v="3"/>
    <n v="1128299"/>
    <d v="2020-07-19T00:00:00"/>
    <x v="2"/>
    <s v="Men's Athletic Footwear"/>
    <n v="600"/>
    <n v="550"/>
    <n v="330000"/>
    <n v="99000"/>
  </r>
  <r>
    <x v="3"/>
    <n v="1128299"/>
    <d v="2020-07-20T00:00:00"/>
    <x v="2"/>
    <s v="Men's Street Footwear"/>
    <n v="650"/>
    <n v="550"/>
    <n v="357500"/>
    <n v="89375"/>
  </r>
  <r>
    <x v="3"/>
    <n v="1128299"/>
    <d v="2020-07-21T00:00:00"/>
    <x v="2"/>
    <s v="Men's Athletic Footwear"/>
    <n v="600"/>
    <n v="375"/>
    <n v="225000"/>
    <n v="56250"/>
  </r>
  <r>
    <x v="3"/>
    <n v="1128299"/>
    <d v="2020-07-22T00:00:00"/>
    <x v="2"/>
    <s v="Men's Street Footwear"/>
    <n v="600"/>
    <n v="350"/>
    <n v="210000"/>
    <n v="63000"/>
  </r>
  <r>
    <x v="3"/>
    <n v="1128299"/>
    <d v="2020-07-23T00:00:00"/>
    <x v="2"/>
    <s v="Men's Street Footwear"/>
    <n v="700"/>
    <n v="325"/>
    <n v="227500"/>
    <n v="56875"/>
  </r>
  <r>
    <x v="3"/>
    <n v="1128299"/>
    <d v="2020-07-24T00:00:00"/>
    <x v="2"/>
    <s v="Men's Athletic Footwear"/>
    <n v="750"/>
    <n v="375"/>
    <n v="281250"/>
    <n v="56250"/>
  </r>
  <r>
    <x v="3"/>
    <n v="1128299"/>
    <d v="2020-07-25T00:00:00"/>
    <x v="2"/>
    <s v="Men's Athletic Footwear"/>
    <n v="600"/>
    <n v="600"/>
    <n v="360000"/>
    <n v="108000"/>
  </r>
  <r>
    <x v="3"/>
    <n v="1128299"/>
    <d v="2020-07-26T00:00:00"/>
    <x v="2"/>
    <s v="Men's Street Footwear"/>
    <n v="650"/>
    <n v="625"/>
    <n v="406250"/>
    <n v="101562.5"/>
  </r>
  <r>
    <x v="3"/>
    <n v="1128299"/>
    <d v="2020-07-27T00:00:00"/>
    <x v="2"/>
    <s v="Men's Athletic Footwear"/>
    <n v="600"/>
    <n v="475"/>
    <n v="285000"/>
    <n v="71250"/>
  </r>
  <r>
    <x v="3"/>
    <n v="1128299"/>
    <d v="2020-07-28T00:00:00"/>
    <x v="2"/>
    <s v="Men's Athletic Footwear"/>
    <n v="700"/>
    <n v="450"/>
    <n v="315000"/>
    <n v="94500"/>
  </r>
  <r>
    <x v="3"/>
    <n v="1128299"/>
    <d v="2020-07-29T00:00:00"/>
    <x v="2"/>
    <s v="Men's Street Footwear"/>
    <n v="900"/>
    <n v="425"/>
    <n v="382500"/>
    <n v="95625"/>
  </r>
  <r>
    <x v="3"/>
    <n v="1128299"/>
    <d v="2020-07-30T00:00:00"/>
    <x v="2"/>
    <s v="Men's Athletic Footwear"/>
    <n v="950"/>
    <n v="550"/>
    <n v="522500"/>
    <n v="104500"/>
  </r>
  <r>
    <x v="3"/>
    <n v="1128299"/>
    <d v="2020-07-31T00:00:00"/>
    <x v="2"/>
    <s v="Men's Street Footwear"/>
    <n v="800"/>
    <n v="750"/>
    <n v="600000"/>
    <n v="180000"/>
  </r>
  <r>
    <x v="3"/>
    <n v="1128299"/>
    <d v="2020-08-01T00:00:00"/>
    <x v="2"/>
    <s v="Men's Athletic Footwear"/>
    <n v="850"/>
    <n v="750"/>
    <n v="637500"/>
    <n v="159375"/>
  </r>
  <r>
    <x v="3"/>
    <n v="1128299"/>
    <d v="2020-08-02T00:00:00"/>
    <x v="2"/>
    <s v="Men's Athletic Footwear"/>
    <n v="800"/>
    <n v="550"/>
    <n v="440000"/>
    <n v="110000"/>
  </r>
  <r>
    <x v="3"/>
    <n v="1128299"/>
    <d v="2020-08-03T00:00:00"/>
    <x v="2"/>
    <s v="Men's Street Footwear"/>
    <n v="800"/>
    <n v="550"/>
    <n v="440000"/>
    <n v="132000"/>
  </r>
  <r>
    <x v="3"/>
    <n v="1128299"/>
    <d v="2020-08-04T00:00:00"/>
    <x v="2"/>
    <s v="Men's Athletic Footwear"/>
    <n v="900"/>
    <n v="475"/>
    <n v="427500"/>
    <n v="106875"/>
  </r>
  <r>
    <x v="3"/>
    <n v="1128299"/>
    <d v="2020-08-05T00:00:00"/>
    <x v="2"/>
    <s v="Men's Athletic Footwear"/>
    <n v="950"/>
    <n v="575"/>
    <n v="546250"/>
    <n v="109250"/>
  </r>
  <r>
    <x v="0"/>
    <n v="1185732"/>
    <d v="2020-08-06T00:00:00"/>
    <x v="2"/>
    <s v="Men's Athletic Footwear"/>
    <n v="450"/>
    <n v="1050"/>
    <n v="472500"/>
    <n v="212625"/>
  </r>
  <r>
    <x v="0"/>
    <n v="1185732"/>
    <d v="2020-08-07T00:00:00"/>
    <x v="2"/>
    <s v="Men's Street Footwear"/>
    <n v="450"/>
    <n v="850"/>
    <n v="382500"/>
    <n v="133875"/>
  </r>
  <r>
    <x v="0"/>
    <n v="1185732"/>
    <d v="2020-08-08T00:00:00"/>
    <x v="2"/>
    <s v="Men's Athletic Footwear"/>
    <n v="350"/>
    <n v="850"/>
    <n v="297500"/>
    <n v="74375"/>
  </r>
  <r>
    <x v="0"/>
    <n v="1185732"/>
    <d v="2020-08-09T00:00:00"/>
    <x v="2"/>
    <s v="Men's Street Footwear"/>
    <n v="400"/>
    <n v="700"/>
    <n v="280000"/>
    <n v="84000"/>
  </r>
  <r>
    <x v="0"/>
    <n v="1185732"/>
    <d v="2020-08-10T00:00:00"/>
    <x v="4"/>
    <s v="Men's Athletic Footwear"/>
    <n v="550"/>
    <n v="750"/>
    <n v="412500"/>
    <n v="144375"/>
  </r>
  <r>
    <x v="0"/>
    <n v="1185732"/>
    <d v="2020-08-11T00:00:00"/>
    <x v="4"/>
    <s v="Men's Street Footwear"/>
    <n v="450"/>
    <n v="850"/>
    <n v="382500"/>
    <n v="191250"/>
  </r>
  <r>
    <x v="0"/>
    <n v="1185732"/>
    <d v="2020-08-12T00:00:00"/>
    <x v="4"/>
    <s v="Men's Athletic Footwear"/>
    <n v="450"/>
    <n v="1100"/>
    <n v="495000"/>
    <n v="222750"/>
  </r>
  <r>
    <x v="0"/>
    <n v="1185732"/>
    <d v="2020-08-13T00:00:00"/>
    <x v="4"/>
    <s v="Men's Street Footwear"/>
    <n v="450"/>
    <n v="750"/>
    <n v="337500"/>
    <n v="118125"/>
  </r>
  <r>
    <x v="0"/>
    <n v="1185732"/>
    <d v="2020-08-14T00:00:00"/>
    <x v="4"/>
    <s v="Men's Athletic Footwear"/>
    <n v="350"/>
    <n v="800"/>
    <n v="280000"/>
    <n v="70000"/>
  </r>
  <r>
    <x v="3"/>
    <n v="1185732"/>
    <d v="2020-08-15T00:00:00"/>
    <x v="4"/>
    <s v="Men's Athletic Footwear"/>
    <n v="400"/>
    <n v="675"/>
    <n v="270000"/>
    <n v="81000"/>
  </r>
  <r>
    <x v="0"/>
    <n v="1185732"/>
    <d v="2020-08-16T00:00:00"/>
    <x v="4"/>
    <s v="Men's Athletic Footwear"/>
    <n v="550"/>
    <n v="750"/>
    <n v="412500"/>
    <n v="144375"/>
  </r>
  <r>
    <x v="0"/>
    <n v="1185732"/>
    <d v="2020-08-17T00:00:00"/>
    <x v="4"/>
    <s v="Men's Athletic Footwear"/>
    <n v="450"/>
    <n v="850"/>
    <n v="382500"/>
    <n v="191250"/>
  </r>
  <r>
    <x v="0"/>
    <n v="1185732"/>
    <d v="2020-08-18T00:00:00"/>
    <x v="4"/>
    <s v="Men's Athletic Footwear"/>
    <n v="450"/>
    <n v="1070"/>
    <n v="481500"/>
    <n v="216675"/>
  </r>
  <r>
    <x v="0"/>
    <n v="1185732"/>
    <d v="2020-08-19T00:00:00"/>
    <x v="4"/>
    <s v="Men's Athletic Footwear"/>
    <n v="450"/>
    <n v="750"/>
    <n v="337500"/>
    <n v="118125"/>
  </r>
  <r>
    <x v="0"/>
    <n v="1185732"/>
    <d v="2020-08-20T00:00:00"/>
    <x v="4"/>
    <s v="Men's Athletic Footwear"/>
    <n v="350"/>
    <n v="775"/>
    <n v="271250"/>
    <n v="67812.5"/>
  </r>
  <r>
    <x v="0"/>
    <n v="1185732"/>
    <d v="2020-08-21T00:00:00"/>
    <x v="4"/>
    <s v="Men's Athletic Footwear"/>
    <n v="400"/>
    <n v="625"/>
    <n v="250000"/>
    <n v="75000"/>
  </r>
  <r>
    <x v="0"/>
    <n v="1185732"/>
    <d v="2020-08-22T00:00:00"/>
    <x v="4"/>
    <s v="Men's Athletic Footwear"/>
    <n v="550"/>
    <n v="675"/>
    <n v="371250"/>
    <n v="129937.5"/>
  </r>
  <r>
    <x v="0"/>
    <n v="1185732"/>
    <d v="2020-08-23T00:00:00"/>
    <x v="4"/>
    <s v="Men's Athletic Footwear"/>
    <n v="450"/>
    <n v="775"/>
    <n v="348750"/>
    <n v="174375"/>
  </r>
  <r>
    <x v="0"/>
    <n v="1185732"/>
    <d v="2020-04-24T00:00:00"/>
    <x v="4"/>
    <s v="Men's Street Footwear"/>
    <n v="450"/>
    <n v="1025"/>
    <n v="461250"/>
    <n v="207562.5"/>
  </r>
  <r>
    <x v="0"/>
    <n v="1185732"/>
    <d v="2020-04-24T00:00:00"/>
    <x v="4"/>
    <s v="Men's Athletic Footwear"/>
    <n v="450"/>
    <n v="725"/>
    <n v="326250"/>
    <n v="114187.5"/>
  </r>
  <r>
    <x v="3"/>
    <n v="1185732"/>
    <d v="2020-04-24T00:00:00"/>
    <x v="4"/>
    <s v="Men's Street Footwear"/>
    <n v="350"/>
    <n v="725"/>
    <n v="253750"/>
    <n v="63437.5"/>
  </r>
  <r>
    <x v="3"/>
    <n v="1185732"/>
    <d v="2020-04-24T00:00:00"/>
    <x v="4"/>
    <s v="Men's Athletic Footwear"/>
    <n v="400"/>
    <n v="650"/>
    <n v="260000"/>
    <n v="78000"/>
  </r>
  <r>
    <x v="3"/>
    <n v="1185732"/>
    <d v="2020-04-24T00:00:00"/>
    <x v="4"/>
    <s v="Men's Athletic Footwear"/>
    <n v="550"/>
    <n v="675"/>
    <n v="371250"/>
    <n v="129937.5"/>
  </r>
  <r>
    <x v="3"/>
    <n v="1185732"/>
    <d v="2020-04-24T00:00:00"/>
    <x v="4"/>
    <s v="Men's Street Footwear"/>
    <n v="450"/>
    <n v="800"/>
    <n v="360000"/>
    <n v="180000"/>
  </r>
  <r>
    <x v="3"/>
    <n v="1185732"/>
    <d v="2020-04-24T00:00:00"/>
    <x v="4"/>
    <s v="Men's Athletic Footwear"/>
    <n v="550"/>
    <n v="1070"/>
    <n v="588500"/>
    <n v="264825"/>
  </r>
  <r>
    <x v="3"/>
    <n v="1185732"/>
    <d v="2020-04-24T00:00:00"/>
    <x v="4"/>
    <s v="Men's Street Footwear"/>
    <n v="550"/>
    <n v="775"/>
    <n v="426250"/>
    <n v="149187.5"/>
  </r>
  <r>
    <x v="3"/>
    <n v="1185732"/>
    <d v="2020-04-24T00:00:00"/>
    <x v="4"/>
    <s v="Men's Athletic Footwear"/>
    <n v="500"/>
    <n v="750"/>
    <n v="375000"/>
    <n v="93750"/>
  </r>
  <r>
    <x v="3"/>
    <n v="1185732"/>
    <d v="2020-04-24T00:00:00"/>
    <x v="4"/>
    <s v="Men's Athletic Footwear"/>
    <n v="500"/>
    <n v="700"/>
    <n v="350000"/>
    <n v="105000"/>
  </r>
  <r>
    <x v="3"/>
    <n v="1185732"/>
    <d v="2020-04-24T00:00:00"/>
    <x v="4"/>
    <s v="Men's Athletic Footwear"/>
    <n v="600"/>
    <n v="725"/>
    <n v="435000"/>
    <n v="152250"/>
  </r>
  <r>
    <x v="3"/>
    <n v="1185732"/>
    <d v="2020-04-24T00:00:00"/>
    <x v="4"/>
    <s v="Men's Athletic Footwear"/>
    <n v="650"/>
    <n v="825"/>
    <n v="536250"/>
    <n v="268125"/>
  </r>
  <r>
    <x v="3"/>
    <n v="1185732"/>
    <d v="2020-04-24T00:00:00"/>
    <x v="4"/>
    <s v="Men's Street Footwear"/>
    <n v="600"/>
    <n v="1075"/>
    <n v="645000"/>
    <n v="290250"/>
  </r>
  <r>
    <x v="3"/>
    <n v="1185732"/>
    <d v="2020-04-24T00:00:00"/>
    <x v="4"/>
    <s v="Men's Athletic Footwear"/>
    <n v="550"/>
    <n v="825"/>
    <n v="453750"/>
    <n v="158812.5"/>
  </r>
  <r>
    <x v="3"/>
    <n v="1185732"/>
    <d v="2020-09-07T00:00:00"/>
    <x v="4"/>
    <s v="Men's Athletic Footwear"/>
    <n v="500"/>
    <n v="800"/>
    <n v="400000"/>
    <n v="100000"/>
  </r>
  <r>
    <x v="3"/>
    <n v="1185732"/>
    <d v="2020-09-08T00:00:00"/>
    <x v="4"/>
    <s v="Men's Athletic Footwear"/>
    <n v="500"/>
    <n v="775"/>
    <n v="387500"/>
    <n v="116250"/>
  </r>
  <r>
    <x v="3"/>
    <n v="1185732"/>
    <d v="2020-09-09T00:00:00"/>
    <x v="4"/>
    <s v="Men's Athletic Footwear"/>
    <n v="650.00000000000011"/>
    <n v="775"/>
    <n v="503750.00000000006"/>
    <n v="176312.5"/>
  </r>
  <r>
    <x v="3"/>
    <n v="1185732"/>
    <d v="2020-09-10T00:00:00"/>
    <x v="4"/>
    <s v="Men's Street Footwear"/>
    <n v="700"/>
    <n v="925"/>
    <n v="647500"/>
    <n v="323750"/>
  </r>
  <r>
    <x v="3"/>
    <n v="1185732"/>
    <d v="2020-09-11T00:00:00"/>
    <x v="4"/>
    <s v="Men's Street Footwear"/>
    <n v="650"/>
    <n v="1150"/>
    <n v="747500"/>
    <n v="336375"/>
  </r>
  <r>
    <x v="3"/>
    <n v="1185732"/>
    <d v="2020-09-12T00:00:00"/>
    <x v="4"/>
    <s v="Men's Athletic Footwear"/>
    <n v="600"/>
    <n v="900"/>
    <n v="540000"/>
    <n v="189000"/>
  </r>
  <r>
    <x v="3"/>
    <n v="1185732"/>
    <d v="2020-09-13T00:00:00"/>
    <x v="4"/>
    <s v="Men's Street Footwear"/>
    <n v="550"/>
    <n v="825"/>
    <n v="453750"/>
    <n v="113437.5"/>
  </r>
  <r>
    <x v="3"/>
    <n v="1185732"/>
    <d v="2020-09-14T00:00:00"/>
    <x v="4"/>
    <s v="Men's Street Footwear"/>
    <n v="550"/>
    <n v="775"/>
    <n v="426250"/>
    <n v="127875"/>
  </r>
  <r>
    <x v="3"/>
    <n v="1185732"/>
    <d v="2020-09-15T00:00:00"/>
    <x v="4"/>
    <s v="Men's Athletic Footwear"/>
    <n v="650.00000000000011"/>
    <n v="800"/>
    <n v="520000.00000000006"/>
    <n v="182000"/>
  </r>
  <r>
    <x v="3"/>
    <n v="1185732"/>
    <d v="2020-09-16T00:00:00"/>
    <x v="4"/>
    <s v="Men's Athletic Footwear"/>
    <n v="700"/>
    <n v="975"/>
    <n v="682500"/>
    <n v="341250"/>
  </r>
  <r>
    <x v="3"/>
    <n v="1185732"/>
    <d v="2020-09-17T00:00:00"/>
    <x v="4"/>
    <s v="Men's Athletic Footwear"/>
    <n v="650"/>
    <n v="1125"/>
    <n v="731250"/>
    <n v="329062.5"/>
  </r>
  <r>
    <x v="3"/>
    <n v="1185732"/>
    <d v="2020-09-18T00:00:00"/>
    <x v="4"/>
    <s v="Men's Athletic Footwear"/>
    <n v="600"/>
    <n v="900"/>
    <n v="540000"/>
    <n v="189000"/>
  </r>
  <r>
    <x v="3"/>
    <n v="1185732"/>
    <d v="2020-09-19T00:00:00"/>
    <x v="4"/>
    <s v="Men's Athletic Footwear"/>
    <n v="550"/>
    <n v="825"/>
    <n v="453750"/>
    <n v="113437.5"/>
  </r>
  <r>
    <x v="0"/>
    <n v="1185732"/>
    <d v="2020-09-20T00:00:00"/>
    <x v="4"/>
    <s v="Men's Street Footwear"/>
    <n v="450"/>
    <n v="775"/>
    <n v="348750"/>
    <n v="104625"/>
  </r>
  <r>
    <x v="0"/>
    <n v="1185732"/>
    <d v="2020-09-21T00:00:00"/>
    <x v="4"/>
    <s v="Men's Athletic Footwear"/>
    <n v="550"/>
    <n v="750"/>
    <n v="412500"/>
    <n v="144375"/>
  </r>
  <r>
    <x v="0"/>
    <n v="1185732"/>
    <d v="2020-09-22T00:00:00"/>
    <x v="4"/>
    <s v="Men's Athletic Footwear"/>
    <n v="600"/>
    <n v="925"/>
    <n v="555000"/>
    <n v="277500"/>
  </r>
  <r>
    <x v="0"/>
    <n v="1185732"/>
    <d v="2020-09-23T00:00:00"/>
    <x v="4"/>
    <s v="Men's Athletic Footwear"/>
    <n v="550"/>
    <n v="1050"/>
    <n v="577500"/>
    <n v="259875"/>
  </r>
  <r>
    <x v="0"/>
    <n v="1185732"/>
    <d v="2020-09-24T00:00:00"/>
    <x v="4"/>
    <s v="Men's Athletic Footwear"/>
    <n v="500"/>
    <n v="850"/>
    <n v="425000"/>
    <n v="148750"/>
  </r>
  <r>
    <x v="2"/>
    <n v="1185732"/>
    <d v="2020-09-25T00:00:00"/>
    <x v="4"/>
    <s v="Men's Athletic Footwear"/>
    <n v="450"/>
    <n v="750"/>
    <n v="337500"/>
    <n v="84375"/>
  </r>
  <r>
    <x v="2"/>
    <n v="1185732"/>
    <d v="2020-09-26T00:00:00"/>
    <x v="4"/>
    <s v="Men's Street Footwear"/>
    <n v="450"/>
    <n v="725"/>
    <n v="326250"/>
    <n v="97875"/>
  </r>
  <r>
    <x v="2"/>
    <n v="1185732"/>
    <d v="2020-09-27T00:00:00"/>
    <x v="4"/>
    <s v="Men's Street Footwear"/>
    <n v="550"/>
    <n v="725"/>
    <n v="398750"/>
    <n v="139562.5"/>
  </r>
  <r>
    <x v="2"/>
    <n v="1185732"/>
    <d v="2020-09-28T00:00:00"/>
    <x v="4"/>
    <s v="Men's Street Footwear"/>
    <n v="600"/>
    <n v="825"/>
    <n v="495000"/>
    <n v="247500"/>
  </r>
  <r>
    <x v="2"/>
    <n v="1185732"/>
    <d v="2020-09-29T00:00:00"/>
    <x v="4"/>
    <s v="Men's Athletic Footwear"/>
    <n v="600"/>
    <n v="1000"/>
    <n v="600000"/>
    <n v="270000"/>
  </r>
  <r>
    <x v="2"/>
    <n v="1185732"/>
    <d v="2020-09-30T00:00:00"/>
    <x v="4"/>
    <s v="Men's Street Footwear"/>
    <n v="500"/>
    <n v="825"/>
    <n v="412500"/>
    <n v="144375"/>
  </r>
  <r>
    <x v="2"/>
    <n v="1185732"/>
    <d v="2020-10-01T00:00:00"/>
    <x v="4"/>
    <s v="Men's Athletic Footwear"/>
    <n v="500"/>
    <n v="725"/>
    <n v="362500"/>
    <n v="90625"/>
  </r>
  <r>
    <x v="2"/>
    <n v="1185732"/>
    <d v="2020-10-02T00:00:00"/>
    <x v="4"/>
    <s v="Men's Athletic Footwear"/>
    <n v="500"/>
    <n v="700"/>
    <n v="350000"/>
    <n v="105000"/>
  </r>
  <r>
    <x v="2"/>
    <n v="1185732"/>
    <d v="2020-10-03T00:00:00"/>
    <x v="4"/>
    <s v="Men's Street Footwear"/>
    <n v="600"/>
    <n v="700"/>
    <n v="420000"/>
    <n v="147000"/>
  </r>
  <r>
    <x v="2"/>
    <n v="1185732"/>
    <d v="2020-10-04T00:00:00"/>
    <x v="4"/>
    <s v="Men's Athletic Footwear"/>
    <n v="650"/>
    <n v="825"/>
    <n v="536250"/>
    <n v="268125"/>
  </r>
  <r>
    <x v="2"/>
    <n v="1185732"/>
    <d v="2020-10-05T00:00:00"/>
    <x v="4"/>
    <s v="Men's Athletic Footwear"/>
    <n v="600"/>
    <n v="975"/>
    <n v="585000"/>
    <n v="263250"/>
  </r>
  <r>
    <x v="2"/>
    <n v="1185732"/>
    <d v="2020-10-06T00:00:00"/>
    <x v="4"/>
    <s v="Men's Street Footwear"/>
    <n v="500"/>
    <n v="800"/>
    <n v="400000"/>
    <n v="140000"/>
  </r>
  <r>
    <x v="2"/>
    <n v="1185732"/>
    <d v="2020-10-07T00:00:00"/>
    <x v="4"/>
    <s v="Men's Street Footwear"/>
    <n v="500"/>
    <n v="745"/>
    <n v="372500"/>
    <n v="93125"/>
  </r>
  <r>
    <x v="2"/>
    <n v="1185732"/>
    <d v="2020-10-08T00:00:00"/>
    <x v="4"/>
    <s v="Men's Athletic Footwear"/>
    <n v="500"/>
    <n v="775"/>
    <n v="387500"/>
    <n v="116250"/>
  </r>
  <r>
    <x v="2"/>
    <n v="1185732"/>
    <d v="2020-10-09T00:00:00"/>
    <x v="4"/>
    <s v="Men's Athletic Footwear"/>
    <n v="650.00000000000011"/>
    <n v="750"/>
    <n v="487500.00000000006"/>
    <n v="170625"/>
  </r>
  <r>
    <x v="2"/>
    <n v="1185732"/>
    <d v="2020-10-10T00:00:00"/>
    <x v="4"/>
    <s v="Women's Street Footwear"/>
    <n v="700"/>
    <n v="850"/>
    <n v="595000"/>
    <n v="297500"/>
  </r>
  <r>
    <x v="2"/>
    <n v="1185732"/>
    <d v="2020-05-24T00:00:00"/>
    <x v="4"/>
    <s v="Men's Athletic Footwear"/>
    <n v="650"/>
    <n v="1075"/>
    <n v="698750"/>
    <n v="314437.5"/>
  </r>
  <r>
    <x v="2"/>
    <n v="1185732"/>
    <d v="2020-05-24T00:00:00"/>
    <x v="4"/>
    <s v="Men's Athletic Footwear"/>
    <n v="550.00000000000011"/>
    <n v="875"/>
    <n v="481250.00000000006"/>
    <n v="168437.5"/>
  </r>
  <r>
    <x v="2"/>
    <n v="1185732"/>
    <d v="2020-05-24T00:00:00"/>
    <x v="4"/>
    <s v="Men's Athletic Footwear"/>
    <n v="550"/>
    <n v="825"/>
    <n v="453750"/>
    <n v="113437.5"/>
  </r>
  <r>
    <x v="2"/>
    <n v="1185732"/>
    <d v="2020-05-24T00:00:00"/>
    <x v="4"/>
    <s v="Men's Street Footwear"/>
    <n v="550"/>
    <n v="775"/>
    <n v="426250"/>
    <n v="127875"/>
  </r>
  <r>
    <x v="0"/>
    <n v="1185732"/>
    <d v="2020-05-24T00:00:00"/>
    <x v="4"/>
    <s v="Men's Street Footwear"/>
    <n v="650.00000000000011"/>
    <n v="775"/>
    <n v="503750.00000000006"/>
    <n v="176312.5"/>
  </r>
  <r>
    <x v="0"/>
    <n v="1185732"/>
    <d v="2020-05-24T00:00:00"/>
    <x v="4"/>
    <s v="Men's Athletic Footwear"/>
    <n v="700"/>
    <n v="875"/>
    <n v="612500"/>
    <n v="306250"/>
  </r>
  <r>
    <x v="0"/>
    <n v="1185732"/>
    <d v="2020-10-17T00:00:00"/>
    <x v="4"/>
    <s v="Men's Athletic Footwear"/>
    <n v="350"/>
    <n v="450"/>
    <n v="157500"/>
    <n v="55125"/>
  </r>
  <r>
    <x v="0"/>
    <n v="1185732"/>
    <d v="2020-10-18T00:00:00"/>
    <x v="4"/>
    <s v="Women's Street Footwear"/>
    <n v="350"/>
    <n v="250"/>
    <n v="87500"/>
    <n v="26250"/>
  </r>
  <r>
    <x v="0"/>
    <n v="1185732"/>
    <d v="2020-10-19T00:00:00"/>
    <x v="4"/>
    <s v="Women's Street Footwear"/>
    <n v="250"/>
    <n v="250"/>
    <n v="62500"/>
    <n v="18750"/>
  </r>
  <r>
    <x v="0"/>
    <n v="1185732"/>
    <d v="2020-10-20T00:00:00"/>
    <x v="4"/>
    <s v="Women's Street Footwear"/>
    <n v="300.00000000000006"/>
    <n v="100"/>
    <n v="30000.000000000004"/>
    <n v="10500"/>
  </r>
  <r>
    <x v="0"/>
    <n v="1185732"/>
    <d v="2020-10-21T00:00:00"/>
    <x v="3"/>
    <s v="Men's Street Footwear"/>
    <n v="450"/>
    <n v="150"/>
    <n v="67500"/>
    <n v="20250"/>
  </r>
  <r>
    <x v="0"/>
    <n v="1185732"/>
    <d v="2020-10-22T00:00:00"/>
    <x v="3"/>
    <s v="Men's Athletic Footwear"/>
    <n v="350"/>
    <n v="250"/>
    <n v="87500"/>
    <n v="39375"/>
  </r>
  <r>
    <x v="0"/>
    <n v="1185732"/>
    <d v="2020-10-23T00:00:00"/>
    <x v="3"/>
    <s v="Men's Street Footwear"/>
    <n v="350"/>
    <n v="500"/>
    <n v="175000"/>
    <n v="61250"/>
  </r>
  <r>
    <x v="0"/>
    <n v="1185732"/>
    <d v="2020-10-24T00:00:00"/>
    <x v="3"/>
    <s v="Men's Street Footwear"/>
    <n v="350"/>
    <n v="150"/>
    <n v="52500"/>
    <n v="15750"/>
  </r>
  <r>
    <x v="0"/>
    <n v="1185732"/>
    <d v="2020-10-25T00:00:00"/>
    <x v="3"/>
    <s v="Men's Athletic Footwear"/>
    <n v="250"/>
    <n v="200"/>
    <n v="50000"/>
    <n v="15000"/>
  </r>
  <r>
    <x v="0"/>
    <n v="1185732"/>
    <d v="2020-10-26T00:00:00"/>
    <x v="3"/>
    <s v="Men's Street Footwear"/>
    <n v="300"/>
    <n v="75"/>
    <n v="22500"/>
    <n v="7875"/>
  </r>
  <r>
    <x v="0"/>
    <n v="1185732"/>
    <d v="2020-10-27T00:00:00"/>
    <x v="3"/>
    <s v="Men's Athletic Footwear"/>
    <n v="450"/>
    <n v="150"/>
    <n v="67500"/>
    <n v="20250"/>
  </r>
  <r>
    <x v="0"/>
    <n v="1185732"/>
    <d v="2020-10-28T00:00:00"/>
    <x v="3"/>
    <s v="Men's Athletic Footwear"/>
    <n v="350"/>
    <n v="225"/>
    <n v="78750"/>
    <n v="35437.5"/>
  </r>
  <r>
    <x v="0"/>
    <n v="1185732"/>
    <d v="2020-10-29T00:00:00"/>
    <x v="3"/>
    <s v="Men's Athletic Footwear"/>
    <n v="400"/>
    <n v="445"/>
    <n v="178000"/>
    <n v="62300"/>
  </r>
  <r>
    <x v="0"/>
    <n v="1185732"/>
    <d v="2020-10-30T00:00:00"/>
    <x v="3"/>
    <s v="Men's Athletic Footwear"/>
    <n v="400"/>
    <n v="125"/>
    <n v="50000"/>
    <n v="15000"/>
  </r>
  <r>
    <x v="0"/>
    <n v="1185732"/>
    <d v="2020-10-31T00:00:00"/>
    <x v="3"/>
    <s v="Men's Athletic Footwear"/>
    <n v="300"/>
    <n v="175"/>
    <n v="52500"/>
    <n v="15750"/>
  </r>
  <r>
    <x v="0"/>
    <n v="1185732"/>
    <d v="2020-11-01T00:00:00"/>
    <x v="3"/>
    <s v="Men's Athletic Footwear"/>
    <n v="350"/>
    <n v="25"/>
    <n v="8750"/>
    <n v="3062.5"/>
  </r>
  <r>
    <x v="0"/>
    <n v="1185732"/>
    <d v="2020-11-02T00:00:00"/>
    <x v="3"/>
    <s v="Men's Athletic Footwear"/>
    <n v="500"/>
    <n v="75"/>
    <n v="37500"/>
    <n v="11250"/>
  </r>
  <r>
    <x v="0"/>
    <n v="1185732"/>
    <d v="2020-11-03T00:00:00"/>
    <x v="3"/>
    <s v="Men's Athletic Footwear"/>
    <n v="400"/>
    <n v="175"/>
    <n v="70000"/>
    <n v="31500"/>
  </r>
  <r>
    <x v="0"/>
    <n v="1185732"/>
    <d v="2020-11-04T00:00:00"/>
    <x v="3"/>
    <s v="Men's Athletic Footwear"/>
    <n v="400"/>
    <n v="400"/>
    <n v="160000"/>
    <n v="56000"/>
  </r>
  <r>
    <x v="0"/>
    <n v="1185732"/>
    <d v="2020-11-05T00:00:00"/>
    <x v="3"/>
    <s v="Men's Street Footwear"/>
    <n v="400"/>
    <n v="100"/>
    <n v="40000"/>
    <n v="12000"/>
  </r>
  <r>
    <x v="0"/>
    <n v="1185732"/>
    <d v="2020-11-06T00:00:00"/>
    <x v="3"/>
    <s v="Men's Athletic Footwear"/>
    <n v="300"/>
    <n v="100"/>
    <n v="30000"/>
    <n v="9000"/>
  </r>
  <r>
    <x v="0"/>
    <n v="1185732"/>
    <d v="2020-11-07T00:00:00"/>
    <x v="3"/>
    <s v="Men's Street Footwear"/>
    <n v="350"/>
    <n v="25"/>
    <n v="8750"/>
    <n v="3062.5"/>
  </r>
  <r>
    <x v="0"/>
    <n v="1185732"/>
    <d v="2020-11-08T00:00:00"/>
    <x v="3"/>
    <s v="Men's Athletic Footwear"/>
    <n v="500"/>
    <n v="50"/>
    <n v="25000"/>
    <n v="7500"/>
  </r>
  <r>
    <x v="0"/>
    <n v="1185732"/>
    <d v="2020-11-09T00:00:00"/>
    <x v="3"/>
    <s v="Men's Street Footwear"/>
    <n v="400"/>
    <n v="175"/>
    <n v="70000"/>
    <n v="31500"/>
  </r>
  <r>
    <x v="0"/>
    <n v="1185732"/>
    <d v="2020-11-10T00:00:00"/>
    <x v="3"/>
    <s v="Men's Street Footwear"/>
    <n v="500"/>
    <n v="445"/>
    <n v="222500"/>
    <n v="77875"/>
  </r>
  <r>
    <x v="0"/>
    <n v="1185732"/>
    <d v="2020-11-11T00:00:00"/>
    <x v="3"/>
    <s v="Men's Athletic Footwear"/>
    <n v="450"/>
    <n v="150"/>
    <n v="67500"/>
    <n v="20250"/>
  </r>
  <r>
    <x v="0"/>
    <n v="1185732"/>
    <d v="2020-11-12T00:00:00"/>
    <x v="3"/>
    <s v="Men's Street Footwear"/>
    <n v="400"/>
    <n v="125"/>
    <n v="50000"/>
    <n v="15000"/>
  </r>
  <r>
    <x v="0"/>
    <n v="1185732"/>
    <d v="2020-11-13T00:00:00"/>
    <x v="3"/>
    <s v="Men's Street Footwear"/>
    <n v="400"/>
    <n v="50"/>
    <n v="20000"/>
    <n v="7000"/>
  </r>
  <r>
    <x v="0"/>
    <n v="1185732"/>
    <d v="2020-11-14T00:00:00"/>
    <x v="3"/>
    <s v="Men's Athletic Footwear"/>
    <n v="550"/>
    <n v="75"/>
    <n v="41250"/>
    <n v="12375"/>
  </r>
  <r>
    <x v="0"/>
    <n v="1185732"/>
    <d v="2020-11-15T00:00:00"/>
    <x v="3"/>
    <s v="Men's Street Footwear"/>
    <n v="600"/>
    <n v="175"/>
    <n v="105000"/>
    <n v="47250"/>
  </r>
  <r>
    <x v="0"/>
    <n v="1185732"/>
    <d v="2020-11-16T00:00:00"/>
    <x v="3"/>
    <s v="Men's Athletic Footwear"/>
    <n v="450"/>
    <n v="425"/>
    <n v="191250"/>
    <n v="66937.5"/>
  </r>
  <r>
    <x v="0"/>
    <n v="1185732"/>
    <d v="2020-11-17T00:00:00"/>
    <x v="3"/>
    <s v="Men's Street Footwear"/>
    <n v="400"/>
    <n v="175"/>
    <n v="70000"/>
    <n v="21000"/>
  </r>
  <r>
    <x v="0"/>
    <n v="1185732"/>
    <d v="2020-11-18T00:00:00"/>
    <x v="3"/>
    <s v="Men's Athletic Footwear"/>
    <n v="350"/>
    <n v="175"/>
    <n v="61250"/>
    <n v="18375"/>
  </r>
  <r>
    <x v="0"/>
    <n v="1185732"/>
    <d v="2020-11-19T00:00:00"/>
    <x v="3"/>
    <s v="Men's Street Footwear"/>
    <n v="350"/>
    <n v="150"/>
    <n v="52500"/>
    <n v="18375"/>
  </r>
  <r>
    <x v="0"/>
    <n v="1185732"/>
    <d v="2020-11-20T00:00:00"/>
    <x v="3"/>
    <s v="Men's Athletic Footwear"/>
    <n v="500"/>
    <n v="150"/>
    <n v="75000"/>
    <n v="22500"/>
  </r>
  <r>
    <x v="0"/>
    <n v="1185732"/>
    <d v="2020-11-21T00:00:00"/>
    <x v="3"/>
    <s v="Men's Athletic Footwear"/>
    <n v="550"/>
    <n v="325"/>
    <n v="178750"/>
    <n v="80437.5"/>
  </r>
  <r>
    <x v="0"/>
    <n v="1185732"/>
    <d v="2020-11-22T00:00:00"/>
    <x v="3"/>
    <s v="Men's Athletic Footwear"/>
    <n v="500"/>
    <n v="550"/>
    <n v="275000"/>
    <n v="96250"/>
  </r>
  <r>
    <x v="0"/>
    <n v="1185732"/>
    <d v="2020-11-23T00:00:00"/>
    <x v="3"/>
    <s v="Men's Athletic Footwear"/>
    <n v="450"/>
    <n v="300"/>
    <n v="135000"/>
    <n v="40500"/>
  </r>
  <r>
    <x v="0"/>
    <n v="1185732"/>
    <d v="2020-11-24T00:00:00"/>
    <x v="3"/>
    <s v="Men's Athletic Footwear"/>
    <n v="400"/>
    <n v="225"/>
    <n v="90000"/>
    <n v="27000"/>
  </r>
  <r>
    <x v="0"/>
    <n v="1185732"/>
    <d v="2020-11-25T00:00:00"/>
    <x v="3"/>
    <s v="Men's Athletic Footwear"/>
    <n v="400"/>
    <n v="175"/>
    <n v="70000"/>
    <n v="24500"/>
  </r>
  <r>
    <x v="0"/>
    <n v="1185732"/>
    <d v="2020-11-26T00:00:00"/>
    <x v="3"/>
    <s v="Men's Athletic Footwear"/>
    <n v="500"/>
    <n v="200"/>
    <n v="100000"/>
    <n v="30000"/>
  </r>
  <r>
    <x v="0"/>
    <n v="1185732"/>
    <d v="2020-11-27T00:00:00"/>
    <x v="3"/>
    <s v="Men's Street Footwear"/>
    <n v="550"/>
    <n v="375"/>
    <n v="206250"/>
    <n v="92812.5"/>
  </r>
  <r>
    <x v="0"/>
    <n v="1185732"/>
    <d v="2020-11-28T00:00:00"/>
    <x v="3"/>
    <s v="Men's Athletic Footwear"/>
    <n v="500"/>
    <n v="525"/>
    <n v="262500"/>
    <n v="91875"/>
  </r>
  <r>
    <x v="0"/>
    <n v="1185732"/>
    <d v="2020-11-29T00:00:00"/>
    <x v="3"/>
    <s v="Men's Athletic Footwear"/>
    <n v="450"/>
    <n v="300"/>
    <n v="135000"/>
    <n v="40500"/>
  </r>
  <r>
    <x v="0"/>
    <n v="1185732"/>
    <d v="2020-11-30T00:00:00"/>
    <x v="3"/>
    <s v="Men's Street Footwear"/>
    <n v="400"/>
    <n v="225"/>
    <n v="90000"/>
    <n v="27000"/>
  </r>
  <r>
    <x v="0"/>
    <n v="1185732"/>
    <d v="2020-12-01T00:00:00"/>
    <x v="3"/>
    <s v="Men's Street Footwear"/>
    <n v="350.00000000000006"/>
    <n v="175"/>
    <n v="61250.000000000007"/>
    <n v="21437.5"/>
  </r>
  <r>
    <x v="0"/>
    <n v="1185732"/>
    <d v="2020-12-02T00:00:00"/>
    <x v="3"/>
    <s v="Men's Street Footwear"/>
    <n v="450"/>
    <n v="150"/>
    <n v="67500"/>
    <n v="20250"/>
  </r>
  <r>
    <x v="0"/>
    <n v="1185732"/>
    <d v="2020-12-03T00:00:00"/>
    <x v="3"/>
    <s v="Men's Athletic Footwear"/>
    <n v="500"/>
    <n v="325"/>
    <n v="162500"/>
    <n v="73125"/>
  </r>
  <r>
    <x v="0"/>
    <n v="1185732"/>
    <d v="2020-12-04T00:00:00"/>
    <x v="3"/>
    <s v="Men's Athletic Footwear"/>
    <n v="450"/>
    <n v="450"/>
    <n v="202500"/>
    <n v="70875"/>
  </r>
  <r>
    <x v="0"/>
    <n v="1185732"/>
    <d v="2020-12-05T00:00:00"/>
    <x v="3"/>
    <s v="Men's Athletic Footwear"/>
    <n v="400"/>
    <n v="250"/>
    <n v="100000"/>
    <n v="30000"/>
  </r>
  <r>
    <x v="0"/>
    <n v="1185732"/>
    <d v="2020-12-06T00:00:00"/>
    <x v="3"/>
    <s v="Men's Street Footwear"/>
    <n v="250"/>
    <n v="150"/>
    <n v="37500"/>
    <n v="11250"/>
  </r>
  <r>
    <x v="0"/>
    <n v="1185732"/>
    <d v="2020-12-07T00:00:00"/>
    <x v="3"/>
    <s v="Men's Athletic Footwear"/>
    <n v="250.00000000000003"/>
    <n v="125"/>
    <n v="31250.000000000004"/>
    <n v="10937.5"/>
  </r>
  <r>
    <x v="0"/>
    <n v="1185732"/>
    <d v="2020-12-08T00:00:00"/>
    <x v="3"/>
    <s v="Men's Athletic Footwear"/>
    <n v="350"/>
    <n v="125"/>
    <n v="43750"/>
    <n v="13125"/>
  </r>
  <r>
    <x v="0"/>
    <n v="1185732"/>
    <d v="2020-12-09T00:00:00"/>
    <x v="3"/>
    <s v="Men's Street Footwear"/>
    <n v="400"/>
    <n v="200"/>
    <n v="80000"/>
    <n v="36000"/>
  </r>
  <r>
    <x v="0"/>
    <n v="1185732"/>
    <d v="2020-12-10T00:00:00"/>
    <x v="3"/>
    <s v="Men's Street Footwear"/>
    <n v="450"/>
    <n v="375"/>
    <n v="168750"/>
    <n v="59062.5"/>
  </r>
  <r>
    <x v="0"/>
    <n v="1185732"/>
    <d v="2020-12-11T00:00:00"/>
    <x v="3"/>
    <s v="Men's Street Footwear"/>
    <n v="350"/>
    <n v="200"/>
    <n v="70000"/>
    <n v="21000"/>
  </r>
  <r>
    <x v="0"/>
    <n v="1185732"/>
    <d v="2020-12-12T00:00:00"/>
    <x v="3"/>
    <s v="Men's Athletic Footwear"/>
    <n v="350"/>
    <n v="100"/>
    <n v="35000"/>
    <n v="10500"/>
  </r>
  <r>
    <x v="0"/>
    <n v="1185732"/>
    <d v="2020-12-13T00:00:00"/>
    <x v="3"/>
    <s v="Men's Athletic Footwear"/>
    <n v="350"/>
    <n v="75"/>
    <n v="26250"/>
    <n v="9187.5"/>
  </r>
  <r>
    <x v="0"/>
    <n v="1185732"/>
    <d v="2020-12-14T00:00:00"/>
    <x v="3"/>
    <s v="Men's Athletic Footwear"/>
    <n v="450"/>
    <n v="75"/>
    <n v="33750"/>
    <n v="10125"/>
  </r>
  <r>
    <x v="0"/>
    <n v="1185732"/>
    <d v="2020-12-15T00:00:00"/>
    <x v="3"/>
    <s v="Men's Athletic Footwear"/>
    <n v="500"/>
    <n v="200"/>
    <n v="100000"/>
    <n v="45000"/>
  </r>
  <r>
    <x v="0"/>
    <n v="1185732"/>
    <d v="2020-12-16T00:00:00"/>
    <x v="3"/>
    <s v="Men's Athletic Footwear"/>
    <n v="500"/>
    <n v="350"/>
    <n v="175000"/>
    <n v="61250"/>
  </r>
  <r>
    <x v="0"/>
    <n v="1185732"/>
    <d v="2020-12-17T00:00:00"/>
    <x v="3"/>
    <s v="Men's Athletic Footwear"/>
    <n v="400"/>
    <n v="200"/>
    <n v="80000"/>
    <n v="24000"/>
  </r>
  <r>
    <x v="0"/>
    <n v="1185732"/>
    <d v="2020-12-18T00:00:00"/>
    <x v="3"/>
    <s v="Men's Street Footwear"/>
    <n v="400"/>
    <n v="145"/>
    <n v="58000"/>
    <n v="17400"/>
  </r>
  <r>
    <x v="0"/>
    <n v="1185732"/>
    <d v="2020-12-19T00:00:00"/>
    <x v="3"/>
    <s v="Women's Street Footwear"/>
    <n v="400.00000000000006"/>
    <n v="150"/>
    <n v="60000.000000000007"/>
    <n v="21000"/>
  </r>
  <r>
    <x v="0"/>
    <n v="1185732"/>
    <d v="2020-12-20T00:00:00"/>
    <x v="3"/>
    <s v="Men's Athletic Footwear"/>
    <n v="550"/>
    <n v="125"/>
    <n v="68750"/>
    <n v="20625"/>
  </r>
  <r>
    <x v="0"/>
    <n v="1185732"/>
    <d v="2020-12-21T00:00:00"/>
    <x v="3"/>
    <s v="Men's Athletic Footwear"/>
    <n v="600"/>
    <n v="225"/>
    <n v="135000"/>
    <n v="60750"/>
  </r>
  <r>
    <x v="0"/>
    <n v="1185732"/>
    <d v="2020-12-22T00:00:00"/>
    <x v="3"/>
    <s v="Men's Athletic Footwear"/>
    <n v="550.00000000000011"/>
    <n v="475"/>
    <n v="261250.00000000003"/>
    <n v="91437.5"/>
  </r>
  <r>
    <x v="0"/>
    <n v="1185732"/>
    <d v="2020-12-23T00:00:00"/>
    <x v="3"/>
    <s v="Men's Street Footwear"/>
    <n v="450"/>
    <n v="275"/>
    <n v="123750"/>
    <n v="37125"/>
  </r>
  <r>
    <x v="0"/>
    <n v="1185732"/>
    <d v="2020-12-24T00:00:00"/>
    <x v="3"/>
    <s v="Men's Street Footwear"/>
    <n v="450"/>
    <n v="225"/>
    <n v="101250"/>
    <n v="30375"/>
  </r>
  <r>
    <x v="0"/>
    <n v="1185732"/>
    <d v="2020-12-25T00:00:00"/>
    <x v="3"/>
    <s v="Men's Street Footwear"/>
    <n v="450"/>
    <n v="175"/>
    <n v="78750"/>
    <n v="27562.5"/>
  </r>
  <r>
    <x v="0"/>
    <n v="1185732"/>
    <d v="2020-12-26T00:00:00"/>
    <x v="3"/>
    <s v="Men's Athletic Footwear"/>
    <n v="550"/>
    <n v="175"/>
    <n v="96250"/>
    <n v="28875"/>
  </r>
  <r>
    <x v="0"/>
    <n v="1185732"/>
    <d v="2020-12-27T00:00:00"/>
    <x v="3"/>
    <s v="Men's Street Footwear"/>
    <n v="600"/>
    <n v="275"/>
    <n v="165000"/>
    <n v="74250"/>
  </r>
  <r>
    <x v="4"/>
    <n v="1189833"/>
    <d v="2020-12-28T00:00:00"/>
    <x v="3"/>
    <s v="Men's Street Footwear"/>
    <n v="350"/>
    <n v="475"/>
    <n v="166250"/>
    <n v="74812.5"/>
  </r>
  <r>
    <x v="4"/>
    <n v="1189833"/>
    <d v="2020-12-29T00:00:00"/>
    <x v="3"/>
    <s v="Men's Street Footwear"/>
    <n v="450"/>
    <n v="475"/>
    <n v="213750"/>
    <n v="64125"/>
  </r>
  <r>
    <x v="4"/>
    <n v="1189833"/>
    <d v="2020-12-30T00:00:00"/>
    <x v="3"/>
    <s v="Men's Street Footwear"/>
    <n v="450"/>
    <n v="475"/>
    <n v="213750"/>
    <n v="96187.5"/>
  </r>
  <r>
    <x v="4"/>
    <n v="1189833"/>
    <d v="2020-12-31T00:00:00"/>
    <x v="3"/>
    <s v="Men's Athletic Footwear"/>
    <n v="450"/>
    <n v="325"/>
    <n v="146250"/>
    <n v="58500"/>
  </r>
  <r>
    <x v="4"/>
    <n v="1189833"/>
    <d v="2021-01-01T00:00:00"/>
    <x v="3"/>
    <s v="Men's Street Footwear"/>
    <n v="500"/>
    <n v="275"/>
    <n v="137500"/>
    <n v="82500"/>
  </r>
  <r>
    <x v="4"/>
    <n v="1189833"/>
    <d v="2021-01-02T00:00:00"/>
    <x v="3"/>
    <s v="Men's Athletic Footwear"/>
    <n v="450"/>
    <n v="475"/>
    <n v="213750"/>
    <n v="53437.5"/>
  </r>
  <r>
    <x v="4"/>
    <n v="1189833"/>
    <d v="2021-01-03T00:00:00"/>
    <x v="3"/>
    <s v="Men's Athletic Footwear"/>
    <n v="350"/>
    <n v="525"/>
    <n v="183750"/>
    <n v="82687.5"/>
  </r>
  <r>
    <x v="4"/>
    <n v="1189833"/>
    <d v="2021-01-04T00:00:00"/>
    <x v="3"/>
    <s v="Men's Street Footwear"/>
    <n v="450"/>
    <n v="425"/>
    <n v="191250"/>
    <n v="57375"/>
  </r>
  <r>
    <x v="4"/>
    <n v="1189833"/>
    <d v="2021-01-05T00:00:00"/>
    <x v="3"/>
    <s v="Men's Athletic Footwear"/>
    <n v="450"/>
    <n v="450"/>
    <n v="202500"/>
    <n v="91125"/>
  </r>
  <r>
    <x v="4"/>
    <n v="1189833"/>
    <d v="2021-01-06T00:00:00"/>
    <x v="3"/>
    <s v="Men's Athletic Footwear"/>
    <n v="450"/>
    <n v="300"/>
    <n v="135000"/>
    <n v="54000"/>
  </r>
  <r>
    <x v="4"/>
    <n v="1189833"/>
    <d v="2021-01-07T00:00:00"/>
    <x v="3"/>
    <s v="Men's Street Footwear"/>
    <n v="500"/>
    <n v="225"/>
    <n v="112500"/>
    <n v="67500"/>
  </r>
  <r>
    <x v="4"/>
    <n v="1189833"/>
    <d v="2021-01-08T00:00:00"/>
    <x v="3"/>
    <s v="Men's Street Footwear"/>
    <n v="450"/>
    <n v="425"/>
    <n v="191250"/>
    <n v="47812.5"/>
  </r>
  <r>
    <x v="4"/>
    <n v="1189833"/>
    <d v="2021-01-09T00:00:00"/>
    <x v="3"/>
    <s v="Men's Athletic Footwear"/>
    <n v="350"/>
    <n v="575"/>
    <n v="201250"/>
    <n v="90562.5"/>
  </r>
  <r>
    <x v="4"/>
    <n v="1189833"/>
    <d v="2021-01-10T00:00:00"/>
    <x v="3"/>
    <s v="Men's Athletic Footwear"/>
    <n v="450"/>
    <n v="425"/>
    <n v="191250"/>
    <n v="57375"/>
  </r>
  <r>
    <x v="4"/>
    <n v="1189833"/>
    <d v="2021-01-11T00:00:00"/>
    <x v="3"/>
    <s v="Men's Athletic Footwear"/>
    <n v="450"/>
    <n v="425"/>
    <n v="191250"/>
    <n v="86062.5"/>
  </r>
  <r>
    <x v="4"/>
    <n v="1189833"/>
    <d v="2021-01-12T00:00:00"/>
    <x v="3"/>
    <s v="Women's Street Footwear"/>
    <n v="450"/>
    <n v="325"/>
    <n v="146250"/>
    <n v="58500"/>
  </r>
  <r>
    <x v="4"/>
    <n v="1189833"/>
    <d v="2021-01-13T00:00:00"/>
    <x v="3"/>
    <s v="Men's Athletic Footwear"/>
    <n v="500"/>
    <n v="200"/>
    <n v="100000"/>
    <n v="60000"/>
  </r>
  <r>
    <x v="4"/>
    <n v="1189833"/>
    <d v="2021-01-14T00:00:00"/>
    <x v="3"/>
    <s v="Women's Street Footwear"/>
    <n v="450"/>
    <n v="400"/>
    <n v="180000"/>
    <n v="45000"/>
  </r>
  <r>
    <x v="4"/>
    <n v="1189833"/>
    <d v="2021-01-15T00:00:00"/>
    <x v="3"/>
    <s v="Men's Athletic Footwear"/>
    <n v="450"/>
    <n v="575"/>
    <n v="258750"/>
    <n v="116437.5"/>
  </r>
  <r>
    <x v="4"/>
    <n v="1189833"/>
    <d v="2021-01-16T00:00:00"/>
    <x v="3"/>
    <s v="Men's Athletic Footwear"/>
    <n v="450"/>
    <n v="375"/>
    <n v="168750"/>
    <n v="50625"/>
  </r>
  <r>
    <x v="4"/>
    <n v="1189833"/>
    <d v="2021-01-17T00:00:00"/>
    <x v="3"/>
    <s v="Men's Athletic Footwear"/>
    <n v="450"/>
    <n v="400"/>
    <n v="180000"/>
    <n v="81000"/>
  </r>
  <r>
    <x v="4"/>
    <n v="1189833"/>
    <d v="2021-01-18T00:00:00"/>
    <x v="3"/>
    <s v="Men's Athletic Footwear"/>
    <n v="400"/>
    <n v="300"/>
    <n v="120000"/>
    <n v="48000"/>
  </r>
  <r>
    <x v="4"/>
    <n v="1189833"/>
    <d v="2021-01-19T00:00:00"/>
    <x v="3"/>
    <s v="Men's Athletic Footwear"/>
    <n v="450"/>
    <n v="200"/>
    <n v="90000"/>
    <n v="54000"/>
  </r>
  <r>
    <x v="4"/>
    <n v="1189833"/>
    <d v="2021-01-20T00:00:00"/>
    <x v="3"/>
    <s v="Men's Athletic Footwear"/>
    <n v="600"/>
    <n v="375"/>
    <n v="225000"/>
    <n v="56250"/>
  </r>
  <r>
    <x v="4"/>
    <n v="1189833"/>
    <d v="2021-01-21T00:00:00"/>
    <x v="3"/>
    <s v="Men's Street Footwear"/>
    <n v="400"/>
    <n v="575"/>
    <n v="230000"/>
    <n v="103500"/>
  </r>
  <r>
    <x v="4"/>
    <n v="1189833"/>
    <d v="2021-01-22T00:00:00"/>
    <x v="3"/>
    <s v="Women's Street Footwear"/>
    <n v="450"/>
    <n v="425"/>
    <n v="191250"/>
    <n v="57375"/>
  </r>
  <r>
    <x v="4"/>
    <n v="1189833"/>
    <d v="2021-01-23T00:00:00"/>
    <x v="3"/>
    <s v="Men's Athletic Footwear"/>
    <n v="450"/>
    <n v="425"/>
    <n v="191250"/>
    <n v="86062.5"/>
  </r>
  <r>
    <x v="4"/>
    <n v="1189833"/>
    <d v="2021-01-24T00:00:00"/>
    <x v="3"/>
    <s v="Men's Athletic Footwear"/>
    <n v="400"/>
    <n v="325"/>
    <n v="130000"/>
    <n v="52000"/>
  </r>
  <r>
    <x v="4"/>
    <n v="1189833"/>
    <d v="2021-01-25T00:00:00"/>
    <x v="3"/>
    <s v="Men's Athletic Footwear"/>
    <n v="450"/>
    <n v="225"/>
    <n v="101250"/>
    <n v="60750"/>
  </r>
  <r>
    <x v="4"/>
    <n v="1189833"/>
    <d v="2021-01-26T00:00:00"/>
    <x v="3"/>
    <s v="Men's Street Footwear"/>
    <n v="600"/>
    <n v="400"/>
    <n v="240000"/>
    <n v="60000"/>
  </r>
  <r>
    <x v="4"/>
    <n v="1189833"/>
    <d v="2021-01-27T00:00:00"/>
    <x v="3"/>
    <s v="Men's Athletic Footwear"/>
    <n v="400"/>
    <n v="675"/>
    <n v="270000"/>
    <n v="121500"/>
  </r>
  <r>
    <x v="4"/>
    <n v="1189833"/>
    <d v="2021-01-28T00:00:00"/>
    <x v="3"/>
    <s v="Men's Street Footwear"/>
    <n v="450"/>
    <n v="525"/>
    <n v="236250"/>
    <n v="70875"/>
  </r>
  <r>
    <x v="4"/>
    <n v="1189833"/>
    <d v="2021-01-29T00:00:00"/>
    <x v="3"/>
    <s v="Men's Athletic Footwear"/>
    <n v="450"/>
    <n v="550"/>
    <n v="247500"/>
    <n v="111375"/>
  </r>
  <r>
    <x v="4"/>
    <n v="1189833"/>
    <d v="2021-01-30T00:00:00"/>
    <x v="3"/>
    <s v="Men's Athletic Footwear"/>
    <n v="400"/>
    <n v="425"/>
    <n v="170000"/>
    <n v="68000"/>
  </r>
  <r>
    <x v="4"/>
    <n v="1189833"/>
    <d v="2021-01-31T00:00:00"/>
    <x v="3"/>
    <s v="Men's Athletic Footwear"/>
    <n v="450"/>
    <n v="300"/>
    <n v="135000"/>
    <n v="81000"/>
  </r>
  <r>
    <x v="4"/>
    <n v="1189833"/>
    <d v="2021-02-01T00:00:00"/>
    <x v="3"/>
    <s v="Men's Athletic Footwear"/>
    <n v="600"/>
    <n v="600"/>
    <n v="360000"/>
    <n v="90000"/>
  </r>
  <r>
    <x v="4"/>
    <n v="1189833"/>
    <d v="2021-02-02T00:00:00"/>
    <x v="3"/>
    <s v="Men's Athletic Footwear"/>
    <n v="400"/>
    <n v="750"/>
    <n v="300000"/>
    <n v="135000"/>
  </r>
  <r>
    <x v="4"/>
    <n v="1189833"/>
    <d v="2021-02-03T00:00:00"/>
    <x v="3"/>
    <s v="Men's Athletic Footwear"/>
    <n v="450"/>
    <n v="600"/>
    <n v="270000"/>
    <n v="81000"/>
  </r>
  <r>
    <x v="4"/>
    <n v="1189833"/>
    <d v="2021-02-04T00:00:00"/>
    <x v="3"/>
    <s v="Men's Athletic Footwear"/>
    <n v="450"/>
    <n v="550"/>
    <n v="247500"/>
    <n v="111375"/>
  </r>
  <r>
    <x v="4"/>
    <n v="1189833"/>
    <d v="2021-02-05T00:00:00"/>
    <x v="3"/>
    <s v="Men's Athletic Footwear"/>
    <n v="400"/>
    <n v="450"/>
    <n v="180000"/>
    <n v="72000"/>
  </r>
  <r>
    <x v="4"/>
    <n v="1189833"/>
    <d v="2021-02-06T00:00:00"/>
    <x v="3"/>
    <s v="Men's Street Footwear"/>
    <n v="450"/>
    <n v="475"/>
    <n v="213750"/>
    <n v="128250"/>
  </r>
  <r>
    <x v="4"/>
    <n v="1189833"/>
    <d v="2021-02-07T00:00:00"/>
    <x v="3"/>
    <s v="Men's Street Footwear"/>
    <n v="600"/>
    <n v="475"/>
    <n v="285000"/>
    <n v="71250"/>
  </r>
  <r>
    <x v="4"/>
    <n v="1189833"/>
    <d v="2021-02-08T00:00:00"/>
    <x v="3"/>
    <s v="Men's Athletic Footwear"/>
    <n v="450"/>
    <n v="675"/>
    <n v="303750"/>
    <n v="136687.5"/>
  </r>
  <r>
    <x v="4"/>
    <n v="1189833"/>
    <d v="2021-02-09T00:00:00"/>
    <x v="3"/>
    <s v="Men's Athletic Footwear"/>
    <n v="550"/>
    <n v="625"/>
    <n v="343750"/>
    <n v="103125"/>
  </r>
  <r>
    <x v="4"/>
    <n v="1189833"/>
    <d v="2021-02-10T00:00:00"/>
    <x v="3"/>
    <s v="Men's Athletic Footwear"/>
    <n v="500"/>
    <n v="500"/>
    <n v="250000"/>
    <n v="112500"/>
  </r>
  <r>
    <x v="4"/>
    <n v="1189833"/>
    <d v="2021-02-11T00:00:00"/>
    <x v="3"/>
    <s v="Men's Athletic Footwear"/>
    <n v="450"/>
    <n v="425"/>
    <n v="191250"/>
    <n v="76500"/>
  </r>
  <r>
    <x v="4"/>
    <n v="1189833"/>
    <d v="2021-02-12T00:00:00"/>
    <x v="3"/>
    <s v="Men's Athletic Footwear"/>
    <n v="550"/>
    <n v="425"/>
    <n v="233750"/>
    <n v="140250"/>
  </r>
  <r>
    <x v="4"/>
    <n v="1189833"/>
    <d v="2021-02-13T00:00:00"/>
    <x v="3"/>
    <s v="Men's Athletic Footwear"/>
    <n v="600"/>
    <n v="400"/>
    <n v="240000"/>
    <n v="60000"/>
  </r>
  <r>
    <x v="4"/>
    <n v="1189833"/>
    <d v="2021-02-14T00:00:00"/>
    <x v="3"/>
    <s v="Men's Athletic Footwear"/>
    <n v="450"/>
    <n v="600"/>
    <n v="270000"/>
    <n v="121500"/>
  </r>
  <r>
    <x v="4"/>
    <n v="1189833"/>
    <d v="2021-02-15T00:00:00"/>
    <x v="3"/>
    <s v="Men's Athletic Footwear"/>
    <n v="500"/>
    <n v="600"/>
    <n v="300000"/>
    <n v="90000"/>
  </r>
  <r>
    <x v="4"/>
    <n v="1189833"/>
    <d v="2021-02-16T00:00:00"/>
    <x v="3"/>
    <s v="Men's Street Footwear"/>
    <n v="450"/>
    <n v="450"/>
    <n v="202500"/>
    <n v="91125"/>
  </r>
  <r>
    <x v="4"/>
    <n v="1189833"/>
    <d v="2021-02-17T00:00:00"/>
    <x v="3"/>
    <s v="Men's Athletic Footwear"/>
    <n v="450"/>
    <n v="400"/>
    <n v="180000"/>
    <n v="72000"/>
  </r>
  <r>
    <x v="4"/>
    <n v="1189833"/>
    <d v="2021-02-18T00:00:00"/>
    <x v="3"/>
    <s v="Men's Athletic Footwear"/>
    <n v="550"/>
    <n v="400"/>
    <n v="220000"/>
    <n v="132000"/>
  </r>
  <r>
    <x v="4"/>
    <n v="1189833"/>
    <d v="2021-02-19T00:00:00"/>
    <x v="3"/>
    <s v="Men's Athletic Footwear"/>
    <n v="600"/>
    <n v="450"/>
    <n v="270000"/>
    <n v="67500"/>
  </r>
  <r>
    <x v="4"/>
    <n v="1189833"/>
    <d v="2021-02-20T00:00:00"/>
    <x v="3"/>
    <s v="Men's Athletic Footwear"/>
    <n v="450"/>
    <n v="550"/>
    <n v="247500"/>
    <n v="111375"/>
  </r>
  <r>
    <x v="4"/>
    <n v="1189833"/>
    <d v="2021-02-21T00:00:00"/>
    <x v="3"/>
    <s v="Men's Athletic Footwear"/>
    <n v="500"/>
    <n v="550"/>
    <n v="275000"/>
    <n v="82500"/>
  </r>
  <r>
    <x v="4"/>
    <n v="1189833"/>
    <d v="2021-02-22T00:00:00"/>
    <x v="3"/>
    <s v="Men's Street Footwear"/>
    <n v="450"/>
    <n v="400"/>
    <n v="180000"/>
    <n v="81000"/>
  </r>
  <r>
    <x v="4"/>
    <n v="1189833"/>
    <d v="2021-02-23T00:00:00"/>
    <x v="3"/>
    <s v="Men's Street Footwear"/>
    <n v="450"/>
    <n v="375"/>
    <n v="168750"/>
    <n v="67500"/>
  </r>
  <r>
    <x v="4"/>
    <n v="1189833"/>
    <d v="2021-02-24T00:00:00"/>
    <x v="3"/>
    <s v="Men's Athletic Footwear"/>
    <n v="550"/>
    <n v="350"/>
    <n v="192500"/>
    <n v="115500"/>
  </r>
  <r>
    <x v="4"/>
    <n v="1189833"/>
    <d v="2021-02-25T00:00:00"/>
    <x v="3"/>
    <s v="Men's Athletic Footwear"/>
    <n v="600"/>
    <n v="400"/>
    <n v="240000"/>
    <n v="60000"/>
  </r>
  <r>
    <x v="4"/>
    <n v="1189833"/>
    <d v="2021-02-26T00:00:00"/>
    <x v="3"/>
    <s v="Men's Street Footwear"/>
    <n v="400"/>
    <n v="575"/>
    <n v="230000"/>
    <n v="103500"/>
  </r>
  <r>
    <x v="4"/>
    <n v="1189833"/>
    <d v="2021-02-27T00:00:00"/>
    <x v="3"/>
    <s v="Men's Athletic Footwear"/>
    <n v="450"/>
    <n v="575"/>
    <n v="258750"/>
    <n v="77625"/>
  </r>
  <r>
    <x v="4"/>
    <n v="1189833"/>
    <d v="2021-02-28T00:00:00"/>
    <x v="3"/>
    <s v="Men's Street Footwear"/>
    <n v="400"/>
    <n v="425"/>
    <n v="170000"/>
    <n v="76500"/>
  </r>
  <r>
    <x v="4"/>
    <n v="1189833"/>
    <d v="2021-03-01T00:00:00"/>
    <x v="3"/>
    <s v="Men's Street Footwear"/>
    <n v="400"/>
    <n v="425"/>
    <n v="170000"/>
    <n v="68000"/>
  </r>
  <r>
    <x v="4"/>
    <n v="1189833"/>
    <d v="2021-03-02T00:00:00"/>
    <x v="3"/>
    <s v="Men's Athletic Footwear"/>
    <n v="550"/>
    <n v="375"/>
    <n v="206250"/>
    <n v="123750"/>
  </r>
  <r>
    <x v="4"/>
    <n v="1189833"/>
    <d v="2021-03-03T00:00:00"/>
    <x v="3"/>
    <s v="Men's Athletic Footwear"/>
    <n v="600"/>
    <n v="475"/>
    <n v="285000"/>
    <n v="71250"/>
  </r>
  <r>
    <x v="4"/>
    <n v="1189833"/>
    <d v="2021-03-04T00:00:00"/>
    <x v="3"/>
    <s v="Men's Street Footwear"/>
    <n v="450"/>
    <n v="675"/>
    <n v="303750"/>
    <n v="136687.5"/>
  </r>
  <r>
    <x v="4"/>
    <n v="1189833"/>
    <d v="2021-03-05T00:00:00"/>
    <x v="3"/>
    <s v="Men's Athletic Footwear"/>
    <n v="500"/>
    <n v="675"/>
    <n v="337500"/>
    <n v="101250"/>
  </r>
  <r>
    <x v="4"/>
    <n v="1189833"/>
    <d v="2021-03-06T00:00:00"/>
    <x v="3"/>
    <s v="Men's Athletic Footwear"/>
    <n v="450"/>
    <n v="475"/>
    <n v="213750"/>
    <n v="96187.5"/>
  </r>
  <r>
    <x v="4"/>
    <n v="1189833"/>
    <d v="2021-03-07T00:00:00"/>
    <x v="3"/>
    <s v="Men's Athletic Footwear"/>
    <n v="450"/>
    <n v="475"/>
    <n v="213750"/>
    <n v="85500"/>
  </r>
  <r>
    <x v="4"/>
    <n v="1189833"/>
    <d v="2021-03-08T00:00:00"/>
    <x v="3"/>
    <s v="Men's Street Footwear"/>
    <n v="550"/>
    <n v="400"/>
    <n v="220000"/>
    <n v="132000"/>
  </r>
  <r>
    <x v="4"/>
    <n v="1189833"/>
    <d v="2021-03-09T00:00:00"/>
    <x v="3"/>
    <s v="Men's Athletic Footwear"/>
    <n v="600"/>
    <n v="500"/>
    <n v="300000"/>
    <n v="75000"/>
  </r>
  <r>
    <x v="2"/>
    <n v="1197831"/>
    <d v="2021-03-10T00:00:00"/>
    <x v="3"/>
    <s v="Men's Athletic Footwear"/>
    <n v="200"/>
    <n v="700"/>
    <n v="140000"/>
    <n v="49000"/>
  </r>
  <r>
    <x v="2"/>
    <n v="1197831"/>
    <d v="2021-03-11T00:00:00"/>
    <x v="3"/>
    <s v="Men's Athletic Footwear"/>
    <n v="300"/>
    <n v="700"/>
    <n v="210000"/>
    <n v="73500"/>
  </r>
  <r>
    <x v="2"/>
    <n v="1197831"/>
    <d v="2021-03-12T00:00:00"/>
    <x v="3"/>
    <s v="Men's Athletic Footwear"/>
    <n v="300"/>
    <n v="500"/>
    <n v="150000"/>
    <n v="52500"/>
  </r>
  <r>
    <x v="2"/>
    <n v="1197831"/>
    <d v="2021-03-13T00:00:00"/>
    <x v="3"/>
    <s v="Men's Athletic Footwear"/>
    <n v="350"/>
    <n v="500"/>
    <n v="175000"/>
    <n v="78750"/>
  </r>
  <r>
    <x v="2"/>
    <n v="1197831"/>
    <d v="2021-03-14T00:00:00"/>
    <x v="1"/>
    <s v="Men's Street Footwear"/>
    <n v="400"/>
    <n v="350"/>
    <n v="140000"/>
    <n v="42000"/>
  </r>
  <r>
    <x v="2"/>
    <n v="1197831"/>
    <d v="2021-03-15T00:00:00"/>
    <x v="1"/>
    <s v="Men's Athletic Footwear"/>
    <n v="350"/>
    <n v="500"/>
    <n v="175000"/>
    <n v="87500"/>
  </r>
  <r>
    <x v="2"/>
    <n v="1197831"/>
    <d v="2021-03-16T00:00:00"/>
    <x v="1"/>
    <s v="Men's Athletic Footwear"/>
    <n v="250"/>
    <n v="650"/>
    <n v="162500"/>
    <n v="56875"/>
  </r>
  <r>
    <x v="2"/>
    <n v="1197831"/>
    <d v="2021-03-17T00:00:00"/>
    <x v="1"/>
    <s v="Men's Street Footwear"/>
    <n v="350"/>
    <n v="625"/>
    <n v="218750"/>
    <n v="76562.5"/>
  </r>
  <r>
    <x v="2"/>
    <n v="1197831"/>
    <d v="2021-03-18T00:00:00"/>
    <x v="1"/>
    <s v="Men's Athletic Footwear"/>
    <n v="350"/>
    <n v="450"/>
    <n v="157500"/>
    <n v="55125"/>
  </r>
  <r>
    <x v="2"/>
    <n v="1197831"/>
    <d v="2021-03-19T00:00:00"/>
    <x v="1"/>
    <s v="Men's Athletic Footwear"/>
    <n v="350"/>
    <n v="400"/>
    <n v="140000"/>
    <n v="63000"/>
  </r>
  <r>
    <x v="2"/>
    <n v="1197831"/>
    <d v="2021-03-20T00:00:00"/>
    <x v="1"/>
    <s v="Men's Athletic Footwear"/>
    <n v="400"/>
    <n v="275"/>
    <n v="110000"/>
    <n v="33000"/>
  </r>
  <r>
    <x v="2"/>
    <n v="1197831"/>
    <d v="2021-03-21T00:00:00"/>
    <x v="1"/>
    <s v="Men's Athletic Footwear"/>
    <n v="350"/>
    <n v="475"/>
    <n v="166250"/>
    <n v="83125"/>
  </r>
  <r>
    <x v="2"/>
    <n v="1197831"/>
    <d v="2021-03-22T00:00:00"/>
    <x v="1"/>
    <s v="Men's Street Footwear"/>
    <n v="300"/>
    <n v="650"/>
    <n v="195000"/>
    <n v="78000"/>
  </r>
  <r>
    <x v="2"/>
    <n v="1197831"/>
    <d v="2021-03-23T00:00:00"/>
    <x v="1"/>
    <s v="Men's Street Footwear"/>
    <n v="400"/>
    <n v="650"/>
    <n v="260000"/>
    <n v="104000"/>
  </r>
  <r>
    <x v="2"/>
    <n v="1197831"/>
    <d v="2021-03-24T00:00:00"/>
    <x v="1"/>
    <s v="Men's Athletic Footwear"/>
    <n v="300"/>
    <n v="475"/>
    <n v="142500"/>
    <n v="57000"/>
  </r>
  <r>
    <x v="2"/>
    <n v="1197831"/>
    <d v="2021-03-25T00:00:00"/>
    <x v="1"/>
    <s v="Men's Athletic Footwear"/>
    <n v="350"/>
    <n v="375"/>
    <n v="131250"/>
    <n v="65625"/>
  </r>
  <r>
    <x v="2"/>
    <n v="1197831"/>
    <d v="2021-03-26T00:00:00"/>
    <x v="1"/>
    <s v="Men's Street Footwear"/>
    <n v="400"/>
    <n v="275"/>
    <n v="110000"/>
    <n v="38500"/>
  </r>
  <r>
    <x v="2"/>
    <n v="1197831"/>
    <d v="2021-03-27T00:00:00"/>
    <x v="1"/>
    <s v="Men's Athletic Footwear"/>
    <n v="350"/>
    <n v="425"/>
    <n v="148750"/>
    <n v="81812.5"/>
  </r>
  <r>
    <x v="2"/>
    <n v="1197831"/>
    <d v="2021-03-28T00:00:00"/>
    <x v="1"/>
    <s v="Men's Athletic Footwear"/>
    <n v="200"/>
    <n v="675"/>
    <n v="135000"/>
    <n v="54000"/>
  </r>
  <r>
    <x v="2"/>
    <n v="1197831"/>
    <d v="2021-03-29T00:00:00"/>
    <x v="1"/>
    <s v="Men's Athletic Footwear"/>
    <n v="250"/>
    <n v="675"/>
    <n v="168750"/>
    <n v="67500"/>
  </r>
  <r>
    <x v="2"/>
    <n v="1197831"/>
    <d v="2021-03-30T00:00:00"/>
    <x v="1"/>
    <s v="Men's Street Footwear"/>
    <n v="200"/>
    <n v="500"/>
    <n v="100000"/>
    <n v="40000"/>
  </r>
  <r>
    <x v="2"/>
    <n v="1197831"/>
    <d v="2021-03-31T00:00:00"/>
    <x v="1"/>
    <s v="Men's Street Footwear"/>
    <n v="250"/>
    <n v="400"/>
    <n v="100000"/>
    <n v="50000"/>
  </r>
  <r>
    <x v="2"/>
    <n v="1197831"/>
    <d v="2021-04-01T00:00:00"/>
    <x v="1"/>
    <s v="Men's Athletic Footwear"/>
    <n v="300"/>
    <n v="300"/>
    <n v="90000"/>
    <n v="31500"/>
  </r>
  <r>
    <x v="2"/>
    <n v="1197831"/>
    <d v="2021-04-02T00:00:00"/>
    <x v="1"/>
    <s v="Men's Athletic Footwear"/>
    <n v="250"/>
    <n v="575"/>
    <n v="143750"/>
    <n v="79062.5"/>
  </r>
  <r>
    <x v="2"/>
    <n v="1197831"/>
    <d v="2021-04-03T00:00:00"/>
    <x v="1"/>
    <s v="Men's Street Footwear"/>
    <n v="150"/>
    <n v="725"/>
    <n v="108750"/>
    <n v="43500"/>
  </r>
  <r>
    <x v="2"/>
    <n v="1197831"/>
    <d v="2021-04-04T00:00:00"/>
    <x v="1"/>
    <s v="Men's Athletic Footwear"/>
    <n v="250"/>
    <n v="750"/>
    <n v="187500"/>
    <n v="75000"/>
  </r>
  <r>
    <x v="2"/>
    <n v="1197831"/>
    <d v="2021-04-05T00:00:00"/>
    <x v="1"/>
    <s v="Men's Street Footwear"/>
    <n v="200"/>
    <n v="600"/>
    <n v="120000"/>
    <n v="48000"/>
  </r>
  <r>
    <x v="2"/>
    <n v="1197831"/>
    <d v="2021-04-06T00:00:00"/>
    <x v="1"/>
    <s v="Men's Street Footwear"/>
    <n v="300"/>
    <n v="525"/>
    <n v="157500"/>
    <n v="78750"/>
  </r>
  <r>
    <x v="2"/>
    <n v="1197831"/>
    <d v="2021-04-07T00:00:00"/>
    <x v="1"/>
    <s v="Men's Street Footwear"/>
    <n v="450"/>
    <n v="425"/>
    <n v="191250"/>
    <n v="66937.5"/>
  </r>
  <r>
    <x v="2"/>
    <n v="1197831"/>
    <d v="2021-04-08T00:00:00"/>
    <x v="1"/>
    <s v="Men's Athletic Footwear"/>
    <n v="400"/>
    <n v="775"/>
    <n v="310000"/>
    <n v="170500"/>
  </r>
  <r>
    <x v="2"/>
    <n v="1197831"/>
    <d v="2021-04-09T00:00:00"/>
    <x v="1"/>
    <s v="Men's Athletic Footwear"/>
    <n v="400"/>
    <n v="775"/>
    <n v="310000"/>
    <n v="124000"/>
  </r>
  <r>
    <x v="2"/>
    <n v="1197831"/>
    <d v="2021-04-10T00:00:00"/>
    <x v="1"/>
    <s v="Men's Street Footwear"/>
    <n v="450"/>
    <n v="775"/>
    <n v="348750"/>
    <n v="139500"/>
  </r>
  <r>
    <x v="2"/>
    <n v="1197831"/>
    <d v="2021-04-11T00:00:00"/>
    <x v="1"/>
    <s v="Men's Street Footwear"/>
    <n v="400"/>
    <n v="650"/>
    <n v="260000"/>
    <n v="104000"/>
  </r>
  <r>
    <x v="2"/>
    <n v="1197831"/>
    <d v="2021-04-12T00:00:00"/>
    <x v="1"/>
    <s v="Men's Street Footwear"/>
    <n v="400"/>
    <n v="600"/>
    <n v="240000"/>
    <n v="120000"/>
  </r>
  <r>
    <x v="2"/>
    <n v="1197831"/>
    <d v="2021-04-13T00:00:00"/>
    <x v="1"/>
    <s v="Men's Street Footwear"/>
    <n v="450"/>
    <n v="500"/>
    <n v="225000"/>
    <n v="78750"/>
  </r>
  <r>
    <x v="2"/>
    <n v="1197831"/>
    <d v="2021-04-14T00:00:00"/>
    <x v="1"/>
    <s v="Men's Street Footwear"/>
    <n v="499.99999999999994"/>
    <n v="875"/>
    <n v="437499.99999999994"/>
    <n v="240625"/>
  </r>
  <r>
    <x v="2"/>
    <n v="1197831"/>
    <d v="2021-04-15T00:00:00"/>
    <x v="1"/>
    <s v="Men's Street Footwear"/>
    <n v="400"/>
    <n v="825"/>
    <n v="330000"/>
    <n v="148500"/>
  </r>
  <r>
    <x v="2"/>
    <n v="1197831"/>
    <d v="2021-04-16T00:00:00"/>
    <x v="1"/>
    <s v="Men's Street Footwear"/>
    <n v="450"/>
    <n v="825"/>
    <n v="371250"/>
    <n v="167062.5"/>
  </r>
  <r>
    <x v="2"/>
    <n v="1197831"/>
    <d v="2021-04-17T00:00:00"/>
    <x v="1"/>
    <s v="Men's Athletic Footwear"/>
    <n v="400"/>
    <n v="975"/>
    <n v="390000"/>
    <n v="175500"/>
  </r>
  <r>
    <x v="2"/>
    <n v="1197831"/>
    <d v="2021-04-18T00:00:00"/>
    <x v="1"/>
    <s v="Men's Athletic Footwear"/>
    <n v="399.99999999999994"/>
    <n v="575"/>
    <n v="229999.99999999997"/>
    <n v="126500"/>
  </r>
  <r>
    <x v="2"/>
    <n v="1197831"/>
    <d v="2021-04-19T00:00:00"/>
    <x v="1"/>
    <s v="Men's Athletic Footwear"/>
    <n v="450"/>
    <n v="550"/>
    <n v="247500"/>
    <n v="99000"/>
  </r>
  <r>
    <x v="2"/>
    <n v="1197831"/>
    <d v="2021-04-20T00:00:00"/>
    <x v="1"/>
    <s v="Men's Athletic Footwear"/>
    <n v="550"/>
    <n v="825"/>
    <n v="453750"/>
    <n v="272250"/>
  </r>
  <r>
    <x v="2"/>
    <n v="1197831"/>
    <d v="2021-04-21T00:00:00"/>
    <x v="1"/>
    <s v="Men's Athletic Footwear"/>
    <n v="450"/>
    <n v="775"/>
    <n v="348750"/>
    <n v="156937.5"/>
  </r>
  <r>
    <x v="2"/>
    <n v="1197831"/>
    <d v="2021-04-22T00:00:00"/>
    <x v="1"/>
    <s v="Men's Athletic Footwear"/>
    <n v="550"/>
    <n v="775"/>
    <n v="426250"/>
    <n v="191812.5"/>
  </r>
  <r>
    <x v="2"/>
    <n v="1197831"/>
    <d v="2021-04-23T00:00:00"/>
    <x v="1"/>
    <s v="Men's Street Footwear"/>
    <n v="500"/>
    <n v="950"/>
    <n v="475000"/>
    <n v="213750"/>
  </r>
  <r>
    <x v="2"/>
    <n v="1197831"/>
    <d v="2021-04-24T00:00:00"/>
    <x v="1"/>
    <s v="Men's Athletic Footwear"/>
    <n v="449.99999999999994"/>
    <n v="475"/>
    <n v="213749.99999999997"/>
    <n v="117562.5"/>
  </r>
  <r>
    <x v="2"/>
    <n v="1197831"/>
    <d v="2021-04-25T00:00:00"/>
    <x v="1"/>
    <s v="Men's Street Footwear"/>
    <n v="500"/>
    <n v="475"/>
    <n v="237500"/>
    <n v="95000"/>
  </r>
  <r>
    <x v="2"/>
    <n v="1197831"/>
    <d v="2021-04-26T00:00:00"/>
    <x v="1"/>
    <s v="Men's Athletic Footwear"/>
    <n v="550"/>
    <n v="725"/>
    <n v="398750"/>
    <n v="239250"/>
  </r>
  <r>
    <x v="2"/>
    <n v="1197831"/>
    <d v="2021-04-27T00:00:00"/>
    <x v="1"/>
    <s v="Men's Athletic Footwear"/>
    <n v="500"/>
    <n v="675"/>
    <n v="337500"/>
    <n v="151875"/>
  </r>
  <r>
    <x v="2"/>
    <n v="1197831"/>
    <d v="2021-04-28T00:00:00"/>
    <x v="1"/>
    <s v="Men's Athletic Footwear"/>
    <n v="500"/>
    <n v="625"/>
    <n v="312500"/>
    <n v="140625"/>
  </r>
  <r>
    <x v="2"/>
    <n v="1197831"/>
    <d v="2021-04-29T00:00:00"/>
    <x v="1"/>
    <s v="Men's Athletic Footwear"/>
    <n v="550"/>
    <n v="675"/>
    <n v="371250"/>
    <n v="167062.5"/>
  </r>
  <r>
    <x v="2"/>
    <n v="1197831"/>
    <d v="2021-04-30T00:00:00"/>
    <x v="1"/>
    <s v="Men's Athletic Footwear"/>
    <n v="549.99999999999989"/>
    <n v="400"/>
    <n v="219999.99999999997"/>
    <n v="121000"/>
  </r>
  <r>
    <x v="2"/>
    <n v="1197831"/>
    <d v="2021-05-01T00:00:00"/>
    <x v="1"/>
    <s v="Men's Street Footwear"/>
    <n v="500"/>
    <n v="400"/>
    <n v="200000"/>
    <n v="80000"/>
  </r>
  <r>
    <x v="2"/>
    <n v="1197831"/>
    <d v="2021-05-02T00:00:00"/>
    <x v="1"/>
    <s v="Men's Street Footwear"/>
    <n v="450"/>
    <n v="625"/>
    <n v="281250"/>
    <n v="168750"/>
  </r>
  <r>
    <x v="2"/>
    <n v="1197831"/>
    <d v="2021-05-03T00:00:00"/>
    <x v="1"/>
    <s v="Men's Athletic Footwear"/>
    <n v="350"/>
    <n v="575"/>
    <n v="201250"/>
    <n v="90562.5"/>
  </r>
  <r>
    <x v="2"/>
    <n v="1197831"/>
    <d v="2021-05-04T00:00:00"/>
    <x v="1"/>
    <s v="Men's Street Footwear"/>
    <n v="350"/>
    <n v="575"/>
    <n v="201250"/>
    <n v="90562.5"/>
  </r>
  <r>
    <x v="2"/>
    <n v="1197831"/>
    <d v="2021-05-05T00:00:00"/>
    <x v="1"/>
    <s v="Men's Athletic Footwear"/>
    <n v="400"/>
    <n v="525"/>
    <n v="210000"/>
    <n v="94500"/>
  </r>
  <r>
    <x v="2"/>
    <n v="1197831"/>
    <d v="2021-05-06T00:00:00"/>
    <x v="1"/>
    <s v="Men's Street Footwear"/>
    <n v="400"/>
    <n v="375"/>
    <n v="150000"/>
    <n v="82500"/>
  </r>
  <r>
    <x v="2"/>
    <n v="1197831"/>
    <d v="2021-05-07T00:00:00"/>
    <x v="1"/>
    <s v="Women's Street Footwear"/>
    <n v="350"/>
    <n v="350"/>
    <n v="122500"/>
    <n v="49000"/>
  </r>
  <r>
    <x v="2"/>
    <n v="1197831"/>
    <d v="2021-05-08T00:00:00"/>
    <x v="1"/>
    <s v="Men's Athletic Footwear"/>
    <n v="450"/>
    <n v="525"/>
    <n v="236250"/>
    <n v="141750"/>
  </r>
  <r>
    <x v="2"/>
    <n v="1197831"/>
    <d v="2021-05-09T00:00:00"/>
    <x v="1"/>
    <s v="Men's Athletic Footwear"/>
    <n v="300"/>
    <n v="675"/>
    <n v="202500"/>
    <n v="91125"/>
  </r>
  <r>
    <x v="2"/>
    <n v="1197831"/>
    <d v="2021-05-10T00:00:00"/>
    <x v="1"/>
    <s v="Men's Street Footwear"/>
    <n v="300"/>
    <n v="675"/>
    <n v="202500"/>
    <n v="91125"/>
  </r>
  <r>
    <x v="2"/>
    <n v="1197831"/>
    <d v="2021-05-11T00:00:00"/>
    <x v="1"/>
    <s v="Men's Street Footwear"/>
    <n v="550"/>
    <n v="600"/>
    <n v="330000"/>
    <n v="148500"/>
  </r>
  <r>
    <x v="2"/>
    <n v="1197831"/>
    <d v="2021-05-12T00:00:00"/>
    <x v="1"/>
    <s v="Men's Athletic Footwear"/>
    <n v="549.99999999999989"/>
    <n v="475"/>
    <n v="261249.99999999997"/>
    <n v="143687.5"/>
  </r>
  <r>
    <x v="2"/>
    <n v="1197831"/>
    <d v="2021-05-13T00:00:00"/>
    <x v="1"/>
    <s v="Men's Athletic Footwear"/>
    <n v="550"/>
    <n v="450"/>
    <n v="247500"/>
    <n v="99000"/>
  </r>
  <r>
    <x v="2"/>
    <n v="1197831"/>
    <d v="2021-05-14T00:00:00"/>
    <x v="1"/>
    <s v="Men's Athletic Footwear"/>
    <n v="650"/>
    <n v="650"/>
    <n v="422500"/>
    <n v="253500"/>
  </r>
  <r>
    <x v="2"/>
    <n v="1197831"/>
    <d v="2021-05-15T00:00:00"/>
    <x v="1"/>
    <s v="Men's Athletic Footwear"/>
    <n v="550"/>
    <n v="800"/>
    <n v="440000"/>
    <n v="198000"/>
  </r>
  <r>
    <x v="2"/>
    <n v="1197831"/>
    <d v="2021-05-16T00:00:00"/>
    <x v="1"/>
    <s v="Men's Athletic Footwear"/>
    <n v="550"/>
    <n v="800"/>
    <n v="440000"/>
    <n v="198000"/>
  </r>
  <r>
    <x v="2"/>
    <n v="1197831"/>
    <d v="2021-05-17T00:00:00"/>
    <x v="1"/>
    <s v="Men's Athletic Footwear"/>
    <n v="600"/>
    <n v="700"/>
    <n v="420000"/>
    <n v="189000"/>
  </r>
  <r>
    <x v="2"/>
    <n v="1197831"/>
    <d v="2021-05-18T00:00:00"/>
    <x v="1"/>
    <s v="Men's Street Footwear"/>
    <n v="600"/>
    <n v="550"/>
    <n v="330000"/>
    <n v="181500"/>
  </r>
  <r>
    <x v="2"/>
    <n v="1197831"/>
    <d v="2021-05-19T00:00:00"/>
    <x v="1"/>
    <s v="Men's Street Footwear"/>
    <n v="550"/>
    <n v="500"/>
    <n v="275000"/>
    <n v="110000"/>
  </r>
  <r>
    <x v="2"/>
    <n v="1197831"/>
    <d v="2021-05-20T00:00:00"/>
    <x v="1"/>
    <s v="Men's Street Footwear"/>
    <n v="650"/>
    <n v="750"/>
    <n v="487500"/>
    <n v="292500"/>
  </r>
  <r>
    <x v="0"/>
    <n v="1185732"/>
    <d v="2021-05-21T00:00:00"/>
    <x v="1"/>
    <s v="Men's Athletic Footwear"/>
    <n v="350"/>
    <n v="425"/>
    <n v="148750"/>
    <n v="59500"/>
  </r>
  <r>
    <x v="0"/>
    <n v="1185732"/>
    <d v="2021-05-22T00:00:00"/>
    <x v="1"/>
    <s v="Men's Street Footwear"/>
    <n v="350"/>
    <n v="225"/>
    <n v="78750"/>
    <n v="27562.5"/>
  </r>
  <r>
    <x v="0"/>
    <n v="1185732"/>
    <d v="2021-05-23T00:00:00"/>
    <x v="1"/>
    <s v="Men's Athletic Footwear"/>
    <n v="250"/>
    <n v="225"/>
    <n v="56250"/>
    <n v="19687.5"/>
  </r>
  <r>
    <x v="0"/>
    <n v="1185732"/>
    <d v="2021-05-24T00:00:00"/>
    <x v="1"/>
    <s v="Men's Street Footwear"/>
    <n v="300"/>
    <n v="75"/>
    <n v="22500"/>
    <n v="9000"/>
  </r>
  <r>
    <x v="0"/>
    <n v="1185732"/>
    <d v="2021-05-25T00:00:00"/>
    <x v="3"/>
    <s v="Men's Athletic Footwear"/>
    <n v="450"/>
    <n v="125"/>
    <n v="56250"/>
    <n v="19687.5"/>
  </r>
  <r>
    <x v="0"/>
    <n v="1185732"/>
    <d v="2021-05-26T00:00:00"/>
    <x v="3"/>
    <s v="Men's Athletic Footwear"/>
    <n v="350"/>
    <n v="225"/>
    <n v="78750"/>
    <n v="39375"/>
  </r>
  <r>
    <x v="0"/>
    <n v="1185732"/>
    <d v="2021-05-27T00:00:00"/>
    <x v="3"/>
    <s v="Men's Street Footwear"/>
    <n v="350"/>
    <n v="475"/>
    <n v="166250"/>
    <n v="66500"/>
  </r>
  <r>
    <x v="0"/>
    <n v="1185732"/>
    <d v="2021-05-28T00:00:00"/>
    <x v="3"/>
    <s v="Men's Street Footwear"/>
    <n v="350"/>
    <n v="125"/>
    <n v="43750"/>
    <n v="15312.5"/>
  </r>
  <r>
    <x v="0"/>
    <n v="1185732"/>
    <d v="2021-05-29T00:00:00"/>
    <x v="3"/>
    <s v="Men's Street Footwear"/>
    <n v="250"/>
    <n v="175"/>
    <n v="43750"/>
    <n v="15312.5"/>
  </r>
  <r>
    <x v="0"/>
    <n v="1185732"/>
    <d v="2021-05-30T00:00:00"/>
    <x v="3"/>
    <s v="Men's Athletic Footwear"/>
    <n v="300"/>
    <n v="50"/>
    <n v="15000"/>
    <n v="6000"/>
  </r>
  <r>
    <x v="0"/>
    <n v="1185732"/>
    <d v="2021-05-31T00:00:00"/>
    <x v="3"/>
    <s v="Men's Street Footwear"/>
    <n v="450"/>
    <n v="125"/>
    <n v="56250"/>
    <n v="19687.5"/>
  </r>
  <r>
    <x v="0"/>
    <n v="1185732"/>
    <d v="2021-06-01T00:00:00"/>
    <x v="3"/>
    <s v="Men's Street Footwear"/>
    <n v="350"/>
    <n v="200"/>
    <n v="70000"/>
    <n v="35000"/>
  </r>
  <r>
    <x v="0"/>
    <n v="1185732"/>
    <d v="2021-06-02T00:00:00"/>
    <x v="3"/>
    <s v="Men's Athletic Footwear"/>
    <n v="400"/>
    <n v="420"/>
    <n v="168000"/>
    <n v="67200"/>
  </r>
  <r>
    <x v="0"/>
    <n v="1185732"/>
    <d v="2021-06-03T00:00:00"/>
    <x v="3"/>
    <s v="Men's Street Footwear"/>
    <n v="400"/>
    <n v="100"/>
    <n v="40000"/>
    <n v="14000"/>
  </r>
  <r>
    <x v="0"/>
    <n v="1185732"/>
    <d v="2021-06-04T00:00:00"/>
    <x v="3"/>
    <s v="Men's Street Footwear"/>
    <n v="300"/>
    <n v="150"/>
    <n v="45000"/>
    <n v="15750"/>
  </r>
  <r>
    <x v="0"/>
    <n v="1185732"/>
    <d v="2021-06-05T00:00:00"/>
    <x v="3"/>
    <s v="Men's Athletic Footwear"/>
    <n v="0"/>
    <n v="0"/>
    <n v="0"/>
    <n v="0"/>
  </r>
  <r>
    <x v="0"/>
    <n v="1185732"/>
    <d v="2021-06-06T00:00:00"/>
    <x v="3"/>
    <s v="Men's Athletic Footwear"/>
    <n v="500"/>
    <n v="50"/>
    <n v="25000"/>
    <n v="8750"/>
  </r>
  <r>
    <x v="0"/>
    <n v="1185732"/>
    <d v="2021-06-07T00:00:00"/>
    <x v="3"/>
    <s v="Men's Athletic Footwear"/>
    <n v="400"/>
    <n v="150"/>
    <n v="60000"/>
    <n v="30000"/>
  </r>
  <r>
    <x v="0"/>
    <n v="1185732"/>
    <d v="2021-06-08T00:00:00"/>
    <x v="3"/>
    <s v="Men's Athletic Footwear"/>
    <n v="400"/>
    <n v="375"/>
    <n v="150000"/>
    <n v="60000"/>
  </r>
  <r>
    <x v="0"/>
    <n v="1185732"/>
    <d v="2021-06-09T00:00:00"/>
    <x v="3"/>
    <s v="Women's Athletic Footwear"/>
    <n v="350"/>
    <n v="75"/>
    <n v="26250"/>
    <n v="9187.5"/>
  </r>
  <r>
    <x v="0"/>
    <n v="1185732"/>
    <d v="2021-06-10T00:00:00"/>
    <x v="3"/>
    <s v="Men's Athletic Footwear"/>
    <n v="250"/>
    <n v="75"/>
    <n v="18750"/>
    <n v="6562.5"/>
  </r>
  <r>
    <x v="0"/>
    <n v="1185732"/>
    <d v="2021-06-11T00:00:00"/>
    <x v="3"/>
    <s v="Men's Athletic Footwear"/>
    <n v="0"/>
    <n v="0"/>
    <n v="0"/>
    <n v="0"/>
  </r>
  <r>
    <x v="0"/>
    <n v="1185732"/>
    <d v="2021-06-12T00:00:00"/>
    <x v="3"/>
    <s v="Men's Athletic Footwear"/>
    <n v="450"/>
    <n v="25"/>
    <n v="11250"/>
    <n v="3937.5"/>
  </r>
  <r>
    <x v="0"/>
    <n v="1185732"/>
    <d v="2021-06-13T00:00:00"/>
    <x v="3"/>
    <s v="Men's Street Footwear"/>
    <n v="350"/>
    <n v="150"/>
    <n v="52500"/>
    <n v="26250"/>
  </r>
  <r>
    <x v="0"/>
    <n v="1185732"/>
    <d v="2021-06-14T00:00:00"/>
    <x v="3"/>
    <s v="Men's Street Footwear"/>
    <n v="450"/>
    <n v="420"/>
    <n v="189000"/>
    <n v="75600"/>
  </r>
  <r>
    <x v="0"/>
    <n v="1185732"/>
    <d v="2021-06-15T00:00:00"/>
    <x v="3"/>
    <s v="Women's Street Footwear"/>
    <n v="400"/>
    <n v="125"/>
    <n v="50000"/>
    <n v="17500"/>
  </r>
  <r>
    <x v="0"/>
    <n v="1185732"/>
    <d v="2021-06-16T00:00:00"/>
    <x v="3"/>
    <s v="Men's Street Footwear"/>
    <n v="350"/>
    <n v="100"/>
    <n v="35000"/>
    <n v="12250"/>
  </r>
  <r>
    <x v="0"/>
    <n v="1185732"/>
    <d v="2021-06-17T00:00:00"/>
    <x v="3"/>
    <s v="Men's Street Footwear"/>
    <n v="350"/>
    <n v="25"/>
    <n v="8750"/>
    <n v="3500"/>
  </r>
  <r>
    <x v="0"/>
    <n v="1185732"/>
    <d v="2021-06-18T00:00:00"/>
    <x v="3"/>
    <s v="Women's Street Footwear"/>
    <n v="500"/>
    <n v="50"/>
    <n v="25000"/>
    <n v="8750"/>
  </r>
  <r>
    <x v="0"/>
    <n v="1185732"/>
    <d v="2021-06-19T00:00:00"/>
    <x v="3"/>
    <s v="Men's Street Footwear"/>
    <n v="550"/>
    <n v="150"/>
    <n v="82500"/>
    <n v="41250"/>
  </r>
  <r>
    <x v="0"/>
    <n v="1185732"/>
    <d v="2021-06-20T00:00:00"/>
    <x v="3"/>
    <s v="Men's Athletic Footwear"/>
    <n v="400"/>
    <n v="400"/>
    <n v="160000"/>
    <n v="64000"/>
  </r>
  <r>
    <x v="0"/>
    <n v="1185732"/>
    <d v="2021-06-21T00:00:00"/>
    <x v="3"/>
    <s v="Men's Athletic Footwear"/>
    <n v="350"/>
    <n v="150"/>
    <n v="52500"/>
    <n v="18375"/>
  </r>
  <r>
    <x v="0"/>
    <n v="1185732"/>
    <d v="2021-06-22T00:00:00"/>
    <x v="3"/>
    <s v="Men's Athletic Footwear"/>
    <n v="300"/>
    <n v="175"/>
    <n v="52500"/>
    <n v="18375"/>
  </r>
  <r>
    <x v="0"/>
    <n v="1185732"/>
    <d v="2021-06-23T00:00:00"/>
    <x v="3"/>
    <s v="Men's Street Footwear"/>
    <n v="300"/>
    <n v="150"/>
    <n v="45000"/>
    <n v="18000"/>
  </r>
  <r>
    <x v="0"/>
    <n v="1185732"/>
    <d v="2021-06-24T00:00:00"/>
    <x v="3"/>
    <s v="Men's Athletic Footwear"/>
    <n v="450"/>
    <n v="150"/>
    <n v="67500"/>
    <n v="23625"/>
  </r>
  <r>
    <x v="0"/>
    <n v="1185732"/>
    <d v="2021-06-25T00:00:00"/>
    <x v="3"/>
    <s v="Men's Street Footwear"/>
    <n v="500"/>
    <n v="325"/>
    <n v="162500"/>
    <n v="81250"/>
  </r>
  <r>
    <x v="0"/>
    <n v="1185732"/>
    <d v="2021-06-26T00:00:00"/>
    <x v="3"/>
    <s v="Men's Street Footwear"/>
    <n v="450"/>
    <n v="550"/>
    <n v="247500"/>
    <n v="99000"/>
  </r>
  <r>
    <x v="0"/>
    <n v="1185732"/>
    <d v="2021-06-27T00:00:00"/>
    <x v="3"/>
    <s v="Women's Street Footwear"/>
    <n v="400.00000000000006"/>
    <n v="300"/>
    <n v="120000.00000000001"/>
    <n v="42000"/>
  </r>
  <r>
    <x v="0"/>
    <n v="1185732"/>
    <d v="2021-06-28T00:00:00"/>
    <x v="3"/>
    <s v="Men's Athletic Footwear"/>
    <n v="350"/>
    <n v="225"/>
    <n v="78750"/>
    <n v="27562.5"/>
  </r>
  <r>
    <x v="0"/>
    <n v="1185732"/>
    <d v="2021-06-29T00:00:00"/>
    <x v="3"/>
    <s v="Men's Athletic Footwear"/>
    <n v="350"/>
    <n v="175"/>
    <n v="61250"/>
    <n v="24500"/>
  </r>
  <r>
    <x v="0"/>
    <n v="1185732"/>
    <d v="2021-06-30T00:00:00"/>
    <x v="3"/>
    <s v="Men's Athletic Footwear"/>
    <n v="450"/>
    <n v="175"/>
    <n v="78750"/>
    <n v="27562.5"/>
  </r>
  <r>
    <x v="0"/>
    <n v="1185732"/>
    <d v="2021-07-01T00:00:00"/>
    <x v="3"/>
    <s v="Men's Street Footwear"/>
    <n v="500"/>
    <n v="350"/>
    <n v="175000"/>
    <n v="87500"/>
  </r>
  <r>
    <x v="0"/>
    <n v="1185732"/>
    <d v="2021-07-02T00:00:00"/>
    <x v="3"/>
    <s v="Men's Athletic Footwear"/>
    <n v="450"/>
    <n v="500"/>
    <n v="225000"/>
    <n v="90000"/>
  </r>
  <r>
    <x v="0"/>
    <n v="1185732"/>
    <d v="2021-07-03T00:00:00"/>
    <x v="3"/>
    <s v="Men's Street Footwear"/>
    <n v="450.00000000000006"/>
    <n v="275"/>
    <n v="123750.00000000001"/>
    <n v="43312.5"/>
  </r>
  <r>
    <x v="0"/>
    <n v="1185732"/>
    <d v="2021-07-04T00:00:00"/>
    <x v="3"/>
    <s v="Men's Athletic Footwear"/>
    <n v="400"/>
    <n v="200"/>
    <n v="80000"/>
    <n v="28000"/>
  </r>
  <r>
    <x v="0"/>
    <n v="1185732"/>
    <d v="2021-07-05T00:00:00"/>
    <x v="3"/>
    <s v="Women's Street Footwear"/>
    <n v="300"/>
    <n v="125"/>
    <n v="37500"/>
    <n v="15000"/>
  </r>
  <r>
    <x v="0"/>
    <n v="1185732"/>
    <d v="2021-07-06T00:00:00"/>
    <x v="3"/>
    <s v="Men's Athletic Footwear"/>
    <n v="400"/>
    <n v="100"/>
    <n v="40000"/>
    <n v="14000"/>
  </r>
  <r>
    <x v="0"/>
    <n v="1185732"/>
    <d v="2021-07-07T00:00:00"/>
    <x v="3"/>
    <s v="Men's Athletic Footwear"/>
    <n v="450"/>
    <n v="275"/>
    <n v="123750"/>
    <n v="61875"/>
  </r>
  <r>
    <x v="0"/>
    <n v="1185732"/>
    <d v="2021-07-08T00:00:00"/>
    <x v="3"/>
    <s v="Men's Athletic Footwear"/>
    <n v="400"/>
    <n v="400"/>
    <n v="160000"/>
    <n v="64000"/>
  </r>
  <r>
    <x v="0"/>
    <n v="1185732"/>
    <d v="2021-07-09T00:00:00"/>
    <x v="3"/>
    <s v="Women's Athletic Footwear"/>
    <n v="350"/>
    <n v="200"/>
    <n v="70000"/>
    <n v="24500"/>
  </r>
  <r>
    <x v="0"/>
    <n v="1185732"/>
    <d v="2021-07-10T00:00:00"/>
    <x v="3"/>
    <s v="Men's Athletic Footwear"/>
    <n v="200"/>
    <n v="100"/>
    <n v="20000"/>
    <n v="7000"/>
  </r>
  <r>
    <x v="0"/>
    <n v="1185732"/>
    <d v="2021-07-11T00:00:00"/>
    <x v="3"/>
    <s v="Women's Street Footwear"/>
    <n v="200"/>
    <n v="75"/>
    <n v="15000"/>
    <n v="6000"/>
  </r>
  <r>
    <x v="0"/>
    <n v="1185732"/>
    <d v="2021-07-12T00:00:00"/>
    <x v="3"/>
    <s v="Men's Athletic Footwear"/>
    <n v="300"/>
    <n v="75"/>
    <n v="22500"/>
    <n v="7875"/>
  </r>
  <r>
    <x v="0"/>
    <n v="1185732"/>
    <d v="2021-07-13T00:00:00"/>
    <x v="3"/>
    <s v="Men's Street Footwear"/>
    <n v="350"/>
    <n v="150"/>
    <n v="52500"/>
    <n v="26250"/>
  </r>
  <r>
    <x v="0"/>
    <n v="1185732"/>
    <d v="2021-07-14T00:00:00"/>
    <x v="3"/>
    <s v="Men's Athletic Footwear"/>
    <n v="400"/>
    <n v="325"/>
    <n v="130000"/>
    <n v="52000"/>
  </r>
  <r>
    <x v="0"/>
    <n v="1185732"/>
    <d v="2021-07-15T00:00:00"/>
    <x v="3"/>
    <s v="Men's Athletic Footwear"/>
    <n v="300"/>
    <n v="150"/>
    <n v="45000"/>
    <n v="15750"/>
  </r>
  <r>
    <x v="0"/>
    <n v="1185732"/>
    <d v="2021-07-16T00:00:00"/>
    <x v="3"/>
    <s v="Men's Street Footwear"/>
    <n v="300.00000000000006"/>
    <n v="50"/>
    <n v="15000.000000000002"/>
    <n v="5250"/>
  </r>
  <r>
    <x v="0"/>
    <n v="1185732"/>
    <d v="2021-07-17T00:00:00"/>
    <x v="3"/>
    <s v="Men's Athletic Footwear"/>
    <n v="300"/>
    <n v="25"/>
    <n v="7500"/>
    <n v="3000"/>
  </r>
  <r>
    <x v="0"/>
    <n v="1185732"/>
    <d v="2021-07-18T00:00:00"/>
    <x v="3"/>
    <s v="Men's Street Footwear"/>
    <n v="400"/>
    <n v="25"/>
    <n v="10000"/>
    <n v="3500"/>
  </r>
  <r>
    <x v="0"/>
    <n v="1185732"/>
    <d v="2021-07-19T00:00:00"/>
    <x v="3"/>
    <s v="Men's Athletic Footwear"/>
    <n v="450"/>
    <n v="150"/>
    <n v="67500"/>
    <n v="33750"/>
  </r>
  <r>
    <x v="0"/>
    <n v="1185732"/>
    <d v="2021-07-20T00:00:00"/>
    <x v="3"/>
    <s v="Men's Athletic Footwear"/>
    <n v="400"/>
    <n v="300"/>
    <n v="120000"/>
    <n v="48000"/>
  </r>
  <r>
    <x v="0"/>
    <n v="1185732"/>
    <d v="2021-07-21T00:00:00"/>
    <x v="3"/>
    <s v="Women's Street Footwear"/>
    <n v="300"/>
    <n v="150"/>
    <n v="45000"/>
    <n v="15750"/>
  </r>
  <r>
    <x v="0"/>
    <n v="1185732"/>
    <d v="2021-07-22T00:00:00"/>
    <x v="3"/>
    <s v="Men's Street Footwear"/>
    <n v="300"/>
    <n v="95"/>
    <n v="28500"/>
    <n v="9975"/>
  </r>
  <r>
    <x v="0"/>
    <n v="1185732"/>
    <d v="2021-07-23T00:00:00"/>
    <x v="3"/>
    <s v="Men's Athletic Footwear"/>
    <n v="300"/>
    <n v="125"/>
    <n v="37500"/>
    <n v="15000"/>
  </r>
  <r>
    <x v="0"/>
    <n v="1185732"/>
    <d v="2021-07-24T00:00:00"/>
    <x v="3"/>
    <s v="Men's Athletic Footwear"/>
    <n v="500"/>
    <n v="100"/>
    <n v="50000"/>
    <n v="17500"/>
  </r>
  <r>
    <x v="0"/>
    <n v="1185732"/>
    <d v="2021-07-25T00:00:00"/>
    <x v="3"/>
    <s v="Women's Street Footwear"/>
    <n v="550"/>
    <n v="200"/>
    <n v="110000"/>
    <n v="55000"/>
  </r>
  <r>
    <x v="0"/>
    <n v="1185732"/>
    <d v="2021-07-26T00:00:00"/>
    <x v="3"/>
    <s v="Men's Street Footwear"/>
    <n v="500"/>
    <n v="450"/>
    <n v="225000"/>
    <n v="90000"/>
  </r>
  <r>
    <x v="0"/>
    <n v="1185732"/>
    <d v="2021-07-27T00:00:00"/>
    <x v="3"/>
    <s v="Men's Street Footwear"/>
    <n v="400"/>
    <n v="250"/>
    <n v="100000"/>
    <n v="35000"/>
  </r>
  <r>
    <x v="0"/>
    <n v="1185732"/>
    <d v="2021-07-28T00:00:00"/>
    <x v="3"/>
    <s v="Men's Athletic Footwear"/>
    <n v="400"/>
    <n v="200"/>
    <n v="80000"/>
    <n v="28000"/>
  </r>
  <r>
    <x v="0"/>
    <n v="1185732"/>
    <d v="2021-07-29T00:00:00"/>
    <x v="3"/>
    <s v="Men's Athletic Footwear"/>
    <n v="400"/>
    <n v="150"/>
    <n v="60000"/>
    <n v="24000"/>
  </r>
  <r>
    <x v="0"/>
    <n v="1185732"/>
    <d v="2021-07-30T00:00:00"/>
    <x v="3"/>
    <s v="Men's Athletic Footwear"/>
    <n v="500"/>
    <n v="150"/>
    <n v="75000"/>
    <n v="26250"/>
  </r>
  <r>
    <x v="0"/>
    <n v="1185732"/>
    <d v="2021-07-31T00:00:00"/>
    <x v="3"/>
    <s v="Men's Athletic Footwear"/>
    <n v="550"/>
    <n v="250"/>
    <n v="137500"/>
    <n v="68750"/>
  </r>
  <r>
    <x v="2"/>
    <n v="1197831"/>
    <d v="2021-08-01T00:00:00"/>
    <x v="3"/>
    <s v="Men's Street Footwear"/>
    <n v="200"/>
    <n v="675"/>
    <n v="135000"/>
    <n v="54000"/>
  </r>
  <r>
    <x v="2"/>
    <n v="1197831"/>
    <d v="2021-08-02T00:00:00"/>
    <x v="3"/>
    <s v="Men's Athletic Footwear"/>
    <n v="300"/>
    <n v="675"/>
    <n v="202500"/>
    <n v="81000"/>
  </r>
  <r>
    <x v="2"/>
    <n v="1197831"/>
    <d v="2021-08-03T00:00:00"/>
    <x v="3"/>
    <s v="Men's Athletic Footwear"/>
    <n v="300"/>
    <n v="475"/>
    <n v="142500"/>
    <n v="57000"/>
  </r>
  <r>
    <x v="2"/>
    <n v="1197831"/>
    <d v="2021-08-04T00:00:00"/>
    <x v="3"/>
    <s v="Men's Street Footwear"/>
    <n v="350"/>
    <n v="475"/>
    <n v="166250"/>
    <n v="83125"/>
  </r>
  <r>
    <x v="2"/>
    <n v="1197831"/>
    <d v="2021-08-05T00:00:00"/>
    <x v="1"/>
    <s v="Men's Street Footwear"/>
    <n v="400.00000000000006"/>
    <n v="325"/>
    <n v="130000.00000000001"/>
    <n v="45500"/>
  </r>
  <r>
    <x v="2"/>
    <n v="1197831"/>
    <d v="2021-08-06T00:00:00"/>
    <x v="1"/>
    <s v="Men's Street Footwear"/>
    <n v="350"/>
    <n v="475"/>
    <n v="166250"/>
    <n v="91437.5"/>
  </r>
  <r>
    <x v="2"/>
    <n v="1197831"/>
    <d v="2021-08-07T00:00:00"/>
    <x v="1"/>
    <s v="Men's Athletic Footwear"/>
    <n v="250"/>
    <n v="625"/>
    <n v="156250"/>
    <n v="62500"/>
  </r>
  <r>
    <x v="2"/>
    <n v="1197831"/>
    <d v="2021-08-08T00:00:00"/>
    <x v="1"/>
    <s v="Men's Athletic Footwear"/>
    <n v="350"/>
    <n v="600"/>
    <n v="210000"/>
    <n v="84000"/>
  </r>
  <r>
    <x v="2"/>
    <n v="1197831"/>
    <d v="2021-08-09T00:00:00"/>
    <x v="1"/>
    <s v="Men's Athletic Footwear"/>
    <n v="350"/>
    <n v="425"/>
    <n v="148750"/>
    <n v="59500"/>
  </r>
  <r>
    <x v="2"/>
    <n v="1197831"/>
    <d v="2021-08-10T00:00:00"/>
    <x v="1"/>
    <s v="Men's Athletic Footwear"/>
    <n v="350"/>
    <n v="375"/>
    <n v="131250"/>
    <n v="65625"/>
  </r>
  <r>
    <x v="2"/>
    <n v="1197831"/>
    <d v="2021-08-11T00:00:00"/>
    <x v="1"/>
    <s v="Men's Athletic Footwear"/>
    <n v="400"/>
    <n v="250"/>
    <n v="100000"/>
    <n v="35000"/>
  </r>
  <r>
    <x v="2"/>
    <n v="1197831"/>
    <d v="2021-08-12T00:00:00"/>
    <x v="1"/>
    <s v="Men's Athletic Footwear"/>
    <n v="350"/>
    <n v="450"/>
    <n v="157500"/>
    <n v="86625"/>
  </r>
  <r>
    <x v="2"/>
    <n v="1197831"/>
    <d v="2021-08-13T00:00:00"/>
    <x v="1"/>
    <s v="Men's Athletic Footwear"/>
    <n v="300"/>
    <n v="625"/>
    <n v="187500"/>
    <n v="84375"/>
  </r>
  <r>
    <x v="2"/>
    <n v="1197831"/>
    <d v="2021-08-14T00:00:00"/>
    <x v="1"/>
    <s v="Men's Athletic Footwear"/>
    <n v="400"/>
    <n v="625"/>
    <n v="250000"/>
    <n v="112500"/>
  </r>
  <r>
    <x v="2"/>
    <n v="1197831"/>
    <d v="2021-08-15T00:00:00"/>
    <x v="1"/>
    <s v="Men's Athletic Footwear"/>
    <n v="300"/>
    <n v="450"/>
    <n v="135000"/>
    <n v="60750"/>
  </r>
  <r>
    <x v="2"/>
    <n v="1197831"/>
    <d v="2021-08-16T00:00:00"/>
    <x v="1"/>
    <s v="Men's Athletic Footwear"/>
    <n v="349.99999999999994"/>
    <n v="350"/>
    <n v="122499.99999999999"/>
    <n v="67375"/>
  </r>
  <r>
    <x v="2"/>
    <n v="1197831"/>
    <d v="2021-08-17T00:00:00"/>
    <x v="1"/>
    <s v="Women's Street Footwear"/>
    <n v="400"/>
    <n v="250"/>
    <n v="100000"/>
    <n v="40000"/>
  </r>
  <r>
    <x v="2"/>
    <n v="1197831"/>
    <d v="2021-08-18T00:00:00"/>
    <x v="1"/>
    <s v="Men's Street Footwear"/>
    <n v="350"/>
    <n v="400"/>
    <n v="140000"/>
    <n v="84000"/>
  </r>
  <r>
    <x v="2"/>
    <n v="1197831"/>
    <d v="2021-08-19T00:00:00"/>
    <x v="1"/>
    <s v="Men's Street Footwear"/>
    <n v="200"/>
    <n v="650"/>
    <n v="130000"/>
    <n v="58500"/>
  </r>
  <r>
    <x v="2"/>
    <n v="1197831"/>
    <d v="2021-08-20T00:00:00"/>
    <x v="1"/>
    <s v="Men's Athletic Footwear"/>
    <n v="200"/>
    <n v="650"/>
    <n v="130000"/>
    <n v="58500"/>
  </r>
  <r>
    <x v="2"/>
    <n v="1197831"/>
    <d v="2021-08-21T00:00:00"/>
    <x v="1"/>
    <s v="Men's Athletic Footwear"/>
    <n v="150"/>
    <n v="475"/>
    <n v="71250"/>
    <n v="32062.5"/>
  </r>
  <r>
    <x v="2"/>
    <n v="1197831"/>
    <d v="2021-08-22T00:00:00"/>
    <x v="1"/>
    <s v="Men's Athletic Footwear"/>
    <n v="200"/>
    <n v="375"/>
    <n v="75000"/>
    <n v="41250"/>
  </r>
  <r>
    <x v="2"/>
    <n v="1197831"/>
    <d v="2021-08-23T00:00:00"/>
    <x v="1"/>
    <s v="Men's Athletic Footwear"/>
    <n v="250"/>
    <n v="275"/>
    <n v="68750"/>
    <n v="27500"/>
  </r>
  <r>
    <x v="2"/>
    <n v="1197831"/>
    <d v="2021-08-24T00:00:00"/>
    <x v="1"/>
    <s v="Men's Street Footwear"/>
    <n v="200"/>
    <n v="550"/>
    <n v="110000"/>
    <n v="66000"/>
  </r>
  <r>
    <x v="2"/>
    <n v="1197831"/>
    <d v="2021-08-25T00:00:00"/>
    <x v="1"/>
    <s v="Women's Street Footwear"/>
    <n v="100"/>
    <n v="700"/>
    <n v="70000"/>
    <n v="31500"/>
  </r>
  <r>
    <x v="2"/>
    <n v="1197831"/>
    <d v="2021-08-26T00:00:00"/>
    <x v="1"/>
    <s v="Men's Athletic Footwear"/>
    <n v="200"/>
    <n v="725"/>
    <n v="145000"/>
    <n v="65250"/>
  </r>
  <r>
    <x v="2"/>
    <n v="1197831"/>
    <d v="2021-08-27T00:00:00"/>
    <x v="1"/>
    <s v="Men's Street Footwear"/>
    <n v="150"/>
    <n v="575"/>
    <n v="86250"/>
    <n v="38812.5"/>
  </r>
  <r>
    <x v="2"/>
    <n v="1197831"/>
    <d v="2021-08-28T00:00:00"/>
    <x v="1"/>
    <s v="Men's Street Footwear"/>
    <n v="350"/>
    <n v="500"/>
    <n v="175000"/>
    <n v="96250"/>
  </r>
  <r>
    <x v="2"/>
    <n v="1197831"/>
    <d v="2021-08-29T00:00:00"/>
    <x v="1"/>
    <s v="Men's Athletic Footwear"/>
    <n v="500"/>
    <n v="400"/>
    <n v="200000"/>
    <n v="80000"/>
  </r>
  <r>
    <x v="2"/>
    <n v="1197831"/>
    <d v="2021-08-30T00:00:00"/>
    <x v="1"/>
    <s v="Men's Athletic Footwear"/>
    <n v="450"/>
    <n v="750"/>
    <n v="337500"/>
    <n v="202500"/>
  </r>
  <r>
    <x v="2"/>
    <n v="1197831"/>
    <d v="2021-08-31T00:00:00"/>
    <x v="1"/>
    <s v="Men's Street Footwear"/>
    <n v="450"/>
    <n v="750"/>
    <n v="337500"/>
    <n v="151875"/>
  </r>
  <r>
    <x v="2"/>
    <n v="1197831"/>
    <d v="2021-09-01T00:00:00"/>
    <x v="1"/>
    <s v="Men's Athletic Footwear"/>
    <n v="500"/>
    <n v="750"/>
    <n v="375000"/>
    <n v="168750"/>
  </r>
  <r>
    <x v="2"/>
    <n v="1197831"/>
    <d v="2021-09-02T00:00:00"/>
    <x v="1"/>
    <s v="Men's Street Footwear"/>
    <n v="450"/>
    <n v="650"/>
    <n v="292500"/>
    <n v="131625"/>
  </r>
  <r>
    <x v="2"/>
    <n v="1197831"/>
    <d v="2021-09-03T00:00:00"/>
    <x v="1"/>
    <s v="Men's Athletic Footwear"/>
    <n v="450"/>
    <n v="600"/>
    <n v="270000"/>
    <n v="148500"/>
  </r>
  <r>
    <x v="2"/>
    <n v="1197831"/>
    <d v="2021-09-04T00:00:00"/>
    <x v="1"/>
    <s v="Men's Street Footwear"/>
    <n v="500"/>
    <n v="500"/>
    <n v="250000"/>
    <n v="100000"/>
  </r>
  <r>
    <x v="2"/>
    <n v="1197831"/>
    <d v="2021-09-05T00:00:00"/>
    <x v="1"/>
    <s v="Men's Athletic Footwear"/>
    <n v="550"/>
    <n v="875"/>
    <n v="481250"/>
    <n v="288750"/>
  </r>
  <r>
    <x v="2"/>
    <n v="1197831"/>
    <d v="2021-09-06T00:00:00"/>
    <x v="1"/>
    <s v="Men's Athletic Footwear"/>
    <n v="450"/>
    <n v="825"/>
    <n v="371250"/>
    <n v="185625"/>
  </r>
  <r>
    <x v="2"/>
    <n v="1197831"/>
    <d v="2021-09-07T00:00:00"/>
    <x v="1"/>
    <s v="Men's Street Footwear"/>
    <n v="500"/>
    <n v="825"/>
    <n v="412500"/>
    <n v="206250"/>
  </r>
  <r>
    <x v="2"/>
    <n v="1197831"/>
    <d v="2021-09-08T00:00:00"/>
    <x v="1"/>
    <s v="Men's Street Footwear"/>
    <n v="450"/>
    <n v="975"/>
    <n v="438750"/>
    <n v="219375"/>
  </r>
  <r>
    <x v="2"/>
    <n v="1197831"/>
    <d v="2021-09-09T00:00:00"/>
    <x v="1"/>
    <s v="Men's Athletic Footwear"/>
    <n v="450"/>
    <n v="575"/>
    <n v="258750"/>
    <n v="155250"/>
  </r>
  <r>
    <x v="2"/>
    <n v="1197831"/>
    <d v="2021-09-10T00:00:00"/>
    <x v="1"/>
    <s v="Men's Street Footwear"/>
    <n v="500"/>
    <n v="525"/>
    <n v="262500"/>
    <n v="118125"/>
  </r>
  <r>
    <x v="2"/>
    <n v="1197831"/>
    <d v="2021-09-11T00:00:00"/>
    <x v="1"/>
    <s v="Men's Athletic Footwear"/>
    <n v="600"/>
    <n v="800"/>
    <n v="480000"/>
    <n v="312000"/>
  </r>
  <r>
    <x v="2"/>
    <n v="1197831"/>
    <d v="2021-09-12T00:00:00"/>
    <x v="1"/>
    <s v="Men's Athletic Footwear"/>
    <n v="400"/>
    <n v="750"/>
    <n v="300000"/>
    <n v="150000"/>
  </r>
  <r>
    <x v="2"/>
    <n v="1197831"/>
    <d v="2021-09-13T00:00:00"/>
    <x v="1"/>
    <s v="Men's Street Footwear"/>
    <n v="550"/>
    <n v="750"/>
    <n v="412500"/>
    <n v="206250"/>
  </r>
  <r>
    <x v="2"/>
    <n v="1197831"/>
    <d v="2021-09-14T00:00:00"/>
    <x v="1"/>
    <s v="Men's Street Footwear"/>
    <n v="550"/>
    <n v="925"/>
    <n v="508750"/>
    <n v="254375"/>
  </r>
  <r>
    <x v="2"/>
    <n v="1197831"/>
    <d v="2021-09-15T00:00:00"/>
    <x v="1"/>
    <s v="Men's Athletic Footwear"/>
    <n v="500"/>
    <n v="425"/>
    <n v="212500"/>
    <n v="127500"/>
  </r>
  <r>
    <x v="2"/>
    <n v="1197831"/>
    <d v="2021-09-16T00:00:00"/>
    <x v="1"/>
    <s v="Men's Street Footwear"/>
    <n v="550"/>
    <n v="425"/>
    <n v="233750"/>
    <n v="105187.5"/>
  </r>
  <r>
    <x v="2"/>
    <n v="1197831"/>
    <d v="2021-09-17T00:00:00"/>
    <x v="1"/>
    <s v="Men's Street Footwear"/>
    <n v="600"/>
    <n v="675"/>
    <n v="405000"/>
    <n v="263250"/>
  </r>
  <r>
    <x v="2"/>
    <n v="1197831"/>
    <d v="2021-09-18T00:00:00"/>
    <x v="1"/>
    <s v="Men's Athletic Footwear"/>
    <n v="550"/>
    <n v="625"/>
    <n v="343750"/>
    <n v="171875"/>
  </r>
  <r>
    <x v="2"/>
    <n v="1197831"/>
    <d v="2021-09-19T00:00:00"/>
    <x v="1"/>
    <s v="Men's Street Footwear"/>
    <n v="550"/>
    <n v="575"/>
    <n v="316250"/>
    <n v="158125"/>
  </r>
  <r>
    <x v="2"/>
    <n v="1197831"/>
    <d v="2021-09-20T00:00:00"/>
    <x v="1"/>
    <s v="Men's Athletic Footwear"/>
    <n v="600"/>
    <n v="625"/>
    <n v="375000"/>
    <n v="187500"/>
  </r>
  <r>
    <x v="2"/>
    <n v="1197831"/>
    <d v="2021-09-21T00:00:00"/>
    <x v="1"/>
    <s v="Men's Street Footwear"/>
    <n v="600"/>
    <n v="350"/>
    <n v="210000"/>
    <n v="126000"/>
  </r>
  <r>
    <x v="2"/>
    <n v="1197831"/>
    <d v="2021-09-22T00:00:00"/>
    <x v="1"/>
    <s v="Men's Street Footwear"/>
    <n v="450"/>
    <n v="350"/>
    <n v="157500"/>
    <n v="70875"/>
  </r>
  <r>
    <x v="2"/>
    <n v="1197831"/>
    <d v="2021-09-23T00:00:00"/>
    <x v="1"/>
    <s v="Men's Athletic Footwear"/>
    <n v="400"/>
    <n v="575"/>
    <n v="230000"/>
    <n v="149500"/>
  </r>
  <r>
    <x v="2"/>
    <n v="1197831"/>
    <d v="2021-09-24T00:00:00"/>
    <x v="1"/>
    <s v="Men's Tactical Footwear"/>
    <n v="300"/>
    <n v="525"/>
    <n v="157500"/>
    <n v="78750"/>
  </r>
  <r>
    <x v="2"/>
    <n v="1197831"/>
    <d v="2021-09-25T00:00:00"/>
    <x v="1"/>
    <s v="Women's Street Footwear"/>
    <n v="300"/>
    <n v="525"/>
    <n v="157500"/>
    <n v="78750"/>
  </r>
  <r>
    <x v="2"/>
    <n v="1197831"/>
    <d v="2021-09-26T00:00:00"/>
    <x v="1"/>
    <s v="Men's Athletic Footwear"/>
    <n v="350"/>
    <n v="475"/>
    <n v="166250"/>
    <n v="83125"/>
  </r>
  <r>
    <x v="2"/>
    <n v="1197831"/>
    <d v="2021-09-27T00:00:00"/>
    <x v="1"/>
    <s v="Men's Athletic Footwear"/>
    <n v="350"/>
    <n v="325"/>
    <n v="113750"/>
    <n v="68250"/>
  </r>
  <r>
    <x v="2"/>
    <n v="1197831"/>
    <d v="2021-09-28T00:00:00"/>
    <x v="1"/>
    <s v="Men's Athletic Footwear"/>
    <n v="300"/>
    <n v="300"/>
    <n v="90000"/>
    <n v="40500"/>
  </r>
  <r>
    <x v="2"/>
    <n v="1197831"/>
    <d v="2021-09-29T00:00:00"/>
    <x v="1"/>
    <s v="Men's Street Footwear"/>
    <n v="400"/>
    <n v="475"/>
    <n v="190000"/>
    <n v="123500"/>
  </r>
  <r>
    <x v="2"/>
    <n v="1197831"/>
    <d v="2021-09-30T00:00:00"/>
    <x v="1"/>
    <s v="Women's Athletic Footwear"/>
    <n v="200"/>
    <n v="625"/>
    <n v="125000"/>
    <n v="62500"/>
  </r>
  <r>
    <x v="2"/>
    <n v="1197831"/>
    <d v="2021-10-01T00:00:00"/>
    <x v="1"/>
    <s v="Men's Athletic Footwear"/>
    <n v="200"/>
    <n v="625"/>
    <n v="125000"/>
    <n v="62500"/>
  </r>
  <r>
    <x v="2"/>
    <n v="1197831"/>
    <d v="2021-10-02T00:00:00"/>
    <x v="1"/>
    <s v="Men's Athletic Footwear"/>
    <n v="450"/>
    <n v="575"/>
    <n v="258750"/>
    <n v="129375"/>
  </r>
  <r>
    <x v="2"/>
    <n v="1197831"/>
    <d v="2021-10-03T00:00:00"/>
    <x v="1"/>
    <s v="Men's Street Footwear"/>
    <n v="450"/>
    <n v="450"/>
    <n v="202500"/>
    <n v="121500"/>
  </r>
  <r>
    <x v="2"/>
    <n v="1197831"/>
    <d v="2021-10-04T00:00:00"/>
    <x v="1"/>
    <s v="Men's Athletic Footwear"/>
    <n v="500"/>
    <n v="425"/>
    <n v="212500"/>
    <n v="95625"/>
  </r>
  <r>
    <x v="2"/>
    <n v="1197831"/>
    <d v="2021-10-05T00:00:00"/>
    <x v="1"/>
    <s v="Men's Athletic Footwear"/>
    <n v="600"/>
    <n v="625"/>
    <n v="375000"/>
    <n v="243750"/>
  </r>
  <r>
    <x v="2"/>
    <n v="1197831"/>
    <d v="2021-10-06T00:00:00"/>
    <x v="1"/>
    <s v="Women's Street Footwear"/>
    <n v="600"/>
    <n v="775"/>
    <n v="465000"/>
    <n v="232500"/>
  </r>
  <r>
    <x v="2"/>
    <n v="1197831"/>
    <d v="2021-10-07T00:00:00"/>
    <x v="1"/>
    <s v="Men's Athletic Footwear"/>
    <n v="600"/>
    <n v="775"/>
    <n v="465000"/>
    <n v="232500"/>
  </r>
  <r>
    <x v="2"/>
    <n v="1197831"/>
    <d v="2021-10-08T00:00:00"/>
    <x v="1"/>
    <s v="Men's Street Footwear"/>
    <n v="650"/>
    <n v="700"/>
    <n v="455000"/>
    <n v="227500"/>
  </r>
  <r>
    <x v="2"/>
    <n v="1197831"/>
    <d v="2021-10-09T00:00:00"/>
    <x v="1"/>
    <s v="Men's Athletic Footwear"/>
    <n v="650"/>
    <n v="550"/>
    <n v="357500"/>
    <n v="214500"/>
  </r>
  <r>
    <x v="2"/>
    <n v="1197831"/>
    <d v="2021-10-10T00:00:00"/>
    <x v="1"/>
    <s v="Men's Athletic Footwear"/>
    <n v="600"/>
    <n v="500"/>
    <n v="300000"/>
    <n v="135000"/>
  </r>
  <r>
    <x v="2"/>
    <n v="1197831"/>
    <d v="2021-10-11T00:00:00"/>
    <x v="1"/>
    <s v="Women's Street Footwear"/>
    <n v="700"/>
    <n v="750"/>
    <n v="525000"/>
    <n v="341250"/>
  </r>
  <r>
    <x v="5"/>
    <n v="1185732"/>
    <d v="2021-10-12T00:00:00"/>
    <x v="1"/>
    <s v="Men's Street Footwear"/>
    <n v="400"/>
    <n v="450"/>
    <n v="180000"/>
    <n v="63000"/>
  </r>
  <r>
    <x v="5"/>
    <n v="1185732"/>
    <d v="2021-10-13T00:00:00"/>
    <x v="1"/>
    <s v="Men's Athletic Footwear"/>
    <n v="400"/>
    <n v="250"/>
    <n v="100000"/>
    <n v="35000"/>
  </r>
  <r>
    <x v="5"/>
    <n v="1185732"/>
    <d v="2021-10-14T00:00:00"/>
    <x v="1"/>
    <s v="Men's Athletic Footwear"/>
    <n v="300"/>
    <n v="250"/>
    <n v="75000"/>
    <n v="30000"/>
  </r>
  <r>
    <x v="5"/>
    <n v="1185732"/>
    <d v="2021-10-15T00:00:00"/>
    <x v="1"/>
    <s v="Men's Athletic Footwear"/>
    <n v="350"/>
    <n v="100"/>
    <n v="35000"/>
    <n v="10500"/>
  </r>
  <r>
    <x v="5"/>
    <n v="1185732"/>
    <d v="2021-10-16T00:00:00"/>
    <x v="0"/>
    <s v="Men's Athletic Footwear"/>
    <n v="500"/>
    <n v="150"/>
    <n v="75000"/>
    <n v="18750"/>
  </r>
  <r>
    <x v="5"/>
    <n v="1185732"/>
    <d v="2021-10-17T00:00:00"/>
    <x v="0"/>
    <s v="Men's Athletic Footwear"/>
    <n v="400"/>
    <n v="250"/>
    <n v="100000"/>
    <n v="40000"/>
  </r>
  <r>
    <x v="5"/>
    <n v="1185732"/>
    <d v="2021-10-18T00:00:00"/>
    <x v="0"/>
    <s v="Men's Street Footwear"/>
    <n v="400"/>
    <n v="500"/>
    <n v="200000"/>
    <n v="70000"/>
  </r>
  <r>
    <x v="5"/>
    <n v="1185732"/>
    <d v="2021-10-19T00:00:00"/>
    <x v="0"/>
    <s v="Men's Street Footwear"/>
    <n v="400.00000000000006"/>
    <n v="150"/>
    <n v="60000.000000000007"/>
    <n v="21000"/>
  </r>
  <r>
    <x v="5"/>
    <n v="1185732"/>
    <d v="2021-10-20T00:00:00"/>
    <x v="0"/>
    <s v="Men's Athletic Footwear"/>
    <n v="300"/>
    <n v="200"/>
    <n v="60000"/>
    <n v="24000"/>
  </r>
  <r>
    <x v="5"/>
    <n v="1185732"/>
    <d v="2021-10-21T00:00:00"/>
    <x v="0"/>
    <s v="Men's Street Footwear"/>
    <n v="350"/>
    <n v="75"/>
    <n v="26250"/>
    <n v="7875"/>
  </r>
  <r>
    <x v="5"/>
    <n v="1185732"/>
    <d v="2021-10-22T00:00:00"/>
    <x v="0"/>
    <s v="Men's Athletic Footwear"/>
    <n v="500"/>
    <n v="150"/>
    <n v="75000"/>
    <n v="18750"/>
  </r>
  <r>
    <x v="5"/>
    <n v="1185732"/>
    <d v="2021-10-23T00:00:00"/>
    <x v="0"/>
    <s v="Women's Street Footwear"/>
    <n v="400"/>
    <n v="250"/>
    <n v="100000"/>
    <n v="40000"/>
  </r>
  <r>
    <x v="5"/>
    <n v="1185732"/>
    <d v="2021-10-24T00:00:00"/>
    <x v="0"/>
    <s v="Men's Street Footwear"/>
    <n v="400"/>
    <n v="470"/>
    <n v="188000"/>
    <n v="65800"/>
  </r>
  <r>
    <x v="5"/>
    <n v="1185732"/>
    <d v="2021-10-25T00:00:00"/>
    <x v="0"/>
    <s v="Men's Athletic Footwear"/>
    <n v="400"/>
    <n v="175"/>
    <n v="70000"/>
    <n v="24500"/>
  </r>
  <r>
    <x v="5"/>
    <n v="1185732"/>
    <d v="2021-10-26T00:00:00"/>
    <x v="0"/>
    <s v="Men's Athletic Footwear"/>
    <n v="300"/>
    <n v="200"/>
    <n v="60000"/>
    <n v="24000"/>
  </r>
  <r>
    <x v="5"/>
    <n v="1185732"/>
    <d v="2021-10-27T00:00:00"/>
    <x v="0"/>
    <s v="Men's Athletic Footwear"/>
    <n v="350"/>
    <n v="50"/>
    <n v="17500"/>
    <n v="5250"/>
  </r>
  <r>
    <x v="5"/>
    <n v="1185732"/>
    <d v="2021-10-28T00:00:00"/>
    <x v="0"/>
    <s v="Men's Athletic Footwear"/>
    <n v="500"/>
    <n v="100"/>
    <n v="50000"/>
    <n v="12500"/>
  </r>
  <r>
    <x v="5"/>
    <n v="1185732"/>
    <d v="2021-10-29T00:00:00"/>
    <x v="0"/>
    <s v="Men's Street Footwear"/>
    <n v="400"/>
    <n v="200"/>
    <n v="80000"/>
    <n v="32000"/>
  </r>
  <r>
    <x v="5"/>
    <n v="1185732"/>
    <d v="2021-10-30T00:00:00"/>
    <x v="0"/>
    <s v="Men's Athletic Footwear"/>
    <n v="400"/>
    <n v="450"/>
    <n v="180000"/>
    <n v="63000"/>
  </r>
  <r>
    <x v="5"/>
    <n v="1185732"/>
    <d v="2021-10-31T00:00:00"/>
    <x v="0"/>
    <s v="Men's Athletic Footwear"/>
    <n v="400.00000000000006"/>
    <n v="150"/>
    <n v="60000.000000000007"/>
    <n v="21000"/>
  </r>
  <r>
    <x v="5"/>
    <n v="1185732"/>
    <d v="2021-11-01T00:00:00"/>
    <x v="0"/>
    <s v="Men's Athletic Footwear"/>
    <n v="300"/>
    <n v="150"/>
    <n v="45000"/>
    <n v="18000"/>
  </r>
  <r>
    <x v="5"/>
    <n v="1185732"/>
    <d v="2021-11-02T00:00:00"/>
    <x v="0"/>
    <s v="Women's Street Footwear"/>
    <n v="350"/>
    <n v="75"/>
    <n v="26250"/>
    <n v="7875"/>
  </r>
  <r>
    <x v="5"/>
    <n v="1185732"/>
    <d v="2021-11-03T00:00:00"/>
    <x v="0"/>
    <s v="Men's Athletic Footwear"/>
    <n v="500"/>
    <n v="75"/>
    <n v="37500"/>
    <n v="9375"/>
  </r>
  <r>
    <x v="5"/>
    <n v="1185732"/>
    <d v="2021-11-04T00:00:00"/>
    <x v="0"/>
    <s v="Men's Athletic Footwear"/>
    <n v="400"/>
    <n v="225"/>
    <n v="90000"/>
    <n v="36000"/>
  </r>
  <r>
    <x v="5"/>
    <n v="1185732"/>
    <d v="2021-11-05T00:00:00"/>
    <x v="0"/>
    <s v="Men's Athletic Footwear"/>
    <n v="550"/>
    <n v="495"/>
    <n v="272250"/>
    <n v="95287.5"/>
  </r>
  <r>
    <x v="5"/>
    <n v="1185732"/>
    <d v="2021-11-06T00:00:00"/>
    <x v="0"/>
    <s v="Men's Athletic Footwear"/>
    <n v="500"/>
    <n v="200"/>
    <n v="100000"/>
    <n v="35000"/>
  </r>
  <r>
    <x v="5"/>
    <n v="1185732"/>
    <d v="2021-11-07T00:00:00"/>
    <x v="0"/>
    <s v="Men's Athletic Footwear"/>
    <n v="450"/>
    <n v="175"/>
    <n v="78750"/>
    <n v="31500"/>
  </r>
  <r>
    <x v="5"/>
    <n v="1185732"/>
    <d v="2021-11-08T00:00:00"/>
    <x v="0"/>
    <s v="Men's Athletic Footwear"/>
    <n v="450"/>
    <n v="125"/>
    <n v="56250"/>
    <n v="16875"/>
  </r>
  <r>
    <x v="5"/>
    <n v="1185732"/>
    <d v="2021-11-09T00:00:00"/>
    <x v="0"/>
    <s v="Men's Athletic Footwear"/>
    <n v="550"/>
    <n v="150"/>
    <n v="82500"/>
    <n v="20625"/>
  </r>
  <r>
    <x v="5"/>
    <n v="1185732"/>
    <d v="2021-11-10T00:00:00"/>
    <x v="0"/>
    <s v="Women's Athletic Footwear"/>
    <n v="600"/>
    <n v="275"/>
    <n v="165000"/>
    <n v="66000"/>
  </r>
  <r>
    <x v="5"/>
    <n v="1185732"/>
    <d v="2021-11-11T00:00:00"/>
    <x v="0"/>
    <s v="Men's Athletic Footwear"/>
    <n v="550"/>
    <n v="525"/>
    <n v="288750"/>
    <n v="101062.5"/>
  </r>
  <r>
    <x v="5"/>
    <n v="1185732"/>
    <d v="2021-11-12T00:00:00"/>
    <x v="0"/>
    <s v="Men's Street Footwear"/>
    <n v="500"/>
    <n v="275"/>
    <n v="137500"/>
    <n v="48125"/>
  </r>
  <r>
    <x v="5"/>
    <n v="1185732"/>
    <d v="2021-11-13T00:00:00"/>
    <x v="0"/>
    <s v="Men's Street Footwear"/>
    <n v="450"/>
    <n v="200"/>
    <n v="90000"/>
    <n v="36000"/>
  </r>
  <r>
    <x v="5"/>
    <n v="1185732"/>
    <d v="2021-11-14T00:00:00"/>
    <x v="0"/>
    <s v="Men's Tactical Footwear"/>
    <n v="450"/>
    <n v="175"/>
    <n v="78750"/>
    <n v="23625"/>
  </r>
  <r>
    <x v="5"/>
    <n v="1185732"/>
    <d v="2021-11-15T00:00:00"/>
    <x v="0"/>
    <s v="Men's Athletic Footwear"/>
    <n v="550"/>
    <n v="175"/>
    <n v="96250"/>
    <n v="24062.5"/>
  </r>
  <r>
    <x v="5"/>
    <n v="1185732"/>
    <d v="2021-11-16T00:00:00"/>
    <x v="0"/>
    <s v="Men's Athletic Footwear"/>
    <n v="600"/>
    <n v="325"/>
    <n v="195000"/>
    <n v="78000"/>
  </r>
  <r>
    <x v="5"/>
    <n v="1185732"/>
    <d v="2021-11-17T00:00:00"/>
    <x v="0"/>
    <s v="Men's Street Footwear"/>
    <n v="550"/>
    <n v="550"/>
    <n v="302500"/>
    <n v="105875"/>
  </r>
  <r>
    <x v="5"/>
    <n v="1185732"/>
    <d v="2021-11-18T00:00:00"/>
    <x v="0"/>
    <s v="Men's Street Footwear"/>
    <n v="500"/>
    <n v="300"/>
    <n v="150000"/>
    <n v="52500"/>
  </r>
  <r>
    <x v="5"/>
    <n v="1185732"/>
    <d v="2021-11-19T00:00:00"/>
    <x v="0"/>
    <s v="Men's Athletic Footwear"/>
    <n v="450"/>
    <n v="225"/>
    <n v="101250"/>
    <n v="40500"/>
  </r>
  <r>
    <x v="5"/>
    <n v="1185732"/>
    <d v="2021-11-20T00:00:00"/>
    <x v="0"/>
    <s v="Men's Street Footwear"/>
    <n v="450"/>
    <n v="175"/>
    <n v="78750"/>
    <n v="23625"/>
  </r>
  <r>
    <x v="5"/>
    <n v="1185732"/>
    <d v="2021-11-21T00:00:00"/>
    <x v="0"/>
    <s v="Men's Street Footwear"/>
    <n v="550"/>
    <n v="200"/>
    <n v="110000"/>
    <n v="27500"/>
  </r>
  <r>
    <x v="5"/>
    <n v="1185732"/>
    <d v="2021-12-20T00:00:00"/>
    <x v="0"/>
    <s v="Men's Athletic Footwear"/>
    <n v="600"/>
    <n v="375"/>
    <n v="225000"/>
    <n v="90000"/>
  </r>
  <r>
    <x v="5"/>
    <n v="1185732"/>
    <d v="2021-12-21T00:00:00"/>
    <x v="0"/>
    <s v="Men's Athletic Footwear"/>
    <n v="550"/>
    <n v="525"/>
    <n v="288750"/>
    <n v="101062.5"/>
  </r>
  <r>
    <x v="5"/>
    <n v="1185732"/>
    <d v="2021-12-22T00:00:00"/>
    <x v="0"/>
    <s v="Men's Street Footwear"/>
    <n v="500"/>
    <n v="300"/>
    <n v="150000"/>
    <n v="52500"/>
  </r>
  <r>
    <x v="5"/>
    <n v="1185732"/>
    <d v="2021-12-23T00:00:00"/>
    <x v="0"/>
    <s v="Men's Athletic Footwear"/>
    <n v="450"/>
    <n v="225"/>
    <n v="101250"/>
    <n v="40500"/>
  </r>
  <r>
    <x v="5"/>
    <n v="1185732"/>
    <d v="2021-12-24T00:00:00"/>
    <x v="0"/>
    <s v="Men's Athletic Footwear"/>
    <n v="450"/>
    <n v="175"/>
    <n v="78750"/>
    <n v="23625"/>
  </r>
  <r>
    <x v="5"/>
    <n v="1185732"/>
    <d v="2021-12-25T00:00:00"/>
    <x v="0"/>
    <s v="Women's Street Footwear"/>
    <n v="550"/>
    <n v="150"/>
    <n v="82500"/>
    <n v="20625"/>
  </r>
  <r>
    <x v="5"/>
    <n v="1185732"/>
    <d v="2021-12-26T00:00:00"/>
    <x v="0"/>
    <s v="Men's Athletic Footwear"/>
    <n v="600"/>
    <n v="325"/>
    <n v="195000"/>
    <n v="78000"/>
  </r>
  <r>
    <x v="5"/>
    <n v="1185732"/>
    <d v="2021-12-27T00:00:00"/>
    <x v="0"/>
    <s v="Women's Street Footwear"/>
    <n v="550.00000000000011"/>
    <n v="450"/>
    <n v="247500.00000000003"/>
    <n v="86625"/>
  </r>
  <r>
    <x v="5"/>
    <n v="1185732"/>
    <d v="2021-12-28T00:00:00"/>
    <x v="0"/>
    <s v="Men's Athletic Footwear"/>
    <n v="500.00000000000006"/>
    <n v="250"/>
    <n v="125000.00000000001"/>
    <n v="43750"/>
  </r>
  <r>
    <x v="5"/>
    <n v="1185732"/>
    <d v="2021-12-29T00:00:00"/>
    <x v="0"/>
    <s v="Men's Athletic Footwear"/>
    <n v="450"/>
    <n v="150"/>
    <n v="67500"/>
    <n v="27000"/>
  </r>
  <r>
    <x v="5"/>
    <n v="1185732"/>
    <d v="2021-12-30T00:00:00"/>
    <x v="0"/>
    <s v="Men's Athletic Footwear"/>
    <n v="450"/>
    <n v="125"/>
    <n v="56250"/>
    <n v="16875"/>
  </r>
  <r>
    <x v="5"/>
    <n v="1185732"/>
    <d v="2021-12-31T00:00:00"/>
    <x v="0"/>
    <s v="Men's Athletic Footwear"/>
    <n v="550"/>
    <n v="125"/>
    <n v="68750"/>
    <n v="17187.5"/>
  </r>
  <r>
    <x v="5"/>
    <n v="1185732"/>
    <d v="2021-09-17T00:00:00"/>
    <x v="0"/>
    <s v="Men's Athletic Footwear"/>
    <n v="600"/>
    <n v="225"/>
    <n v="135000"/>
    <n v="54000"/>
  </r>
  <r>
    <x v="5"/>
    <n v="1185732"/>
    <d v="2021-10-19T00:00:00"/>
    <x v="0"/>
    <s v="Men's Athletic Footwear"/>
    <n v="600.00000000000011"/>
    <n v="400"/>
    <n v="240000.00000000003"/>
    <n v="84000"/>
  </r>
  <r>
    <x v="5"/>
    <n v="1185732"/>
    <d v="2021-10-19T00:00:00"/>
    <x v="0"/>
    <s v="Men's Athletic Footwear"/>
    <n v="550.00000000000011"/>
    <n v="225"/>
    <n v="123750.00000000001"/>
    <n v="43312.5"/>
  </r>
  <r>
    <x v="5"/>
    <n v="1185732"/>
    <d v="2021-10-19T00:00:00"/>
    <x v="0"/>
    <s v="Men's Street Footwear"/>
    <n v="550"/>
    <n v="125"/>
    <n v="68750"/>
    <n v="27500"/>
  </r>
  <r>
    <x v="5"/>
    <n v="1185732"/>
    <d v="2021-10-19T00:00:00"/>
    <x v="0"/>
    <s v="Men's Street Footwear"/>
    <n v="550"/>
    <n v="100"/>
    <n v="55000"/>
    <n v="16500"/>
  </r>
  <r>
    <x v="5"/>
    <n v="1185732"/>
    <d v="2021-10-19T00:00:00"/>
    <x v="0"/>
    <s v="Men's Athletic Footwear"/>
    <n v="650"/>
    <n v="100"/>
    <n v="65000"/>
    <n v="16250"/>
  </r>
  <r>
    <x v="5"/>
    <n v="1185732"/>
    <d v="2021-10-19T00:00:00"/>
    <x v="0"/>
    <s v="Men's Street Footwear"/>
    <n v="700"/>
    <n v="225"/>
    <n v="157500"/>
    <n v="63000"/>
  </r>
  <r>
    <x v="5"/>
    <n v="1185732"/>
    <d v="2021-11-18T00:00:00"/>
    <x v="0"/>
    <s v="Men's Athletic Footwear"/>
    <n v="650.00000000000011"/>
    <n v="375"/>
    <n v="243750.00000000003"/>
    <n v="85312.5"/>
  </r>
  <r>
    <x v="5"/>
    <n v="1185732"/>
    <d v="2021-11-18T00:00:00"/>
    <x v="0"/>
    <s v="Men's Street Footwear"/>
    <n v="550"/>
    <n v="200"/>
    <n v="110000"/>
    <n v="38500"/>
  </r>
  <r>
    <x v="5"/>
    <n v="1185732"/>
    <d v="2021-11-18T00:00:00"/>
    <x v="0"/>
    <s v="Men's Athletic Footwear"/>
    <n v="550"/>
    <n v="195"/>
    <n v="107250"/>
    <n v="42900"/>
  </r>
  <r>
    <x v="5"/>
    <n v="1185732"/>
    <d v="2021-11-18T00:00:00"/>
    <x v="0"/>
    <s v="Men's Athletic Footwear"/>
    <n v="550"/>
    <n v="175"/>
    <n v="96250"/>
    <n v="28875"/>
  </r>
  <r>
    <x v="5"/>
    <n v="1185732"/>
    <d v="2021-11-18T00:00:00"/>
    <x v="0"/>
    <s v="Men's Athletic Footwear"/>
    <n v="650"/>
    <n v="150"/>
    <n v="97500"/>
    <n v="24375"/>
  </r>
  <r>
    <x v="5"/>
    <n v="1185732"/>
    <d v="2021-11-18T00:00:00"/>
    <x v="0"/>
    <s v="Men's Athletic Footwear"/>
    <n v="700"/>
    <n v="250"/>
    <n v="175000"/>
    <n v="70000"/>
  </r>
  <r>
    <x v="5"/>
    <n v="1185732"/>
    <d v="2021-12-17T00:00:00"/>
    <x v="0"/>
    <s v="Men's Athletic Footwear"/>
    <n v="650"/>
    <n v="475"/>
    <n v="308750"/>
    <n v="108062.5"/>
  </r>
  <r>
    <x v="5"/>
    <n v="1185732"/>
    <d v="2021-12-17T00:00:00"/>
    <x v="0"/>
    <s v="Men's Athletic Footwear"/>
    <n v="550"/>
    <n v="275"/>
    <n v="151250"/>
    <n v="52937.5"/>
  </r>
  <r>
    <x v="5"/>
    <n v="1185732"/>
    <d v="2021-12-17T00:00:00"/>
    <x v="0"/>
    <s v="Men's Athletic Footwear"/>
    <n v="550"/>
    <n v="250"/>
    <n v="137500"/>
    <n v="55000"/>
  </r>
  <r>
    <x v="5"/>
    <n v="1185732"/>
    <d v="2021-12-17T00:00:00"/>
    <x v="0"/>
    <s v="Women's Street Footwear"/>
    <n v="550"/>
    <n v="200"/>
    <n v="110000"/>
    <n v="33000"/>
  </r>
  <r>
    <x v="5"/>
    <n v="1185732"/>
    <d v="2021-12-17T00:00:00"/>
    <x v="0"/>
    <s v="Men's Street Footwear"/>
    <n v="650"/>
    <n v="200"/>
    <n v="130000"/>
    <n v="32500"/>
  </r>
  <r>
    <x v="5"/>
    <n v="1185732"/>
    <d v="2021-12-17T00:00:00"/>
    <x v="0"/>
    <s v="Men's Athletic Footwear"/>
    <n v="700"/>
    <n v="300"/>
    <n v="210000"/>
    <n v="84000"/>
  </r>
  <r>
    <x v="3"/>
    <n v="1128299"/>
    <d v="2021-01-10T00:00:00"/>
    <x v="0"/>
    <s v="Men's Athletic Footwear"/>
    <n v="350"/>
    <n v="375"/>
    <n v="131250"/>
    <n v="32812.5"/>
  </r>
  <r>
    <x v="3"/>
    <n v="1128299"/>
    <d v="2021-01-10T00:00:00"/>
    <x v="0"/>
    <s v="Men's Street Footwear"/>
    <n v="450"/>
    <n v="375"/>
    <n v="168750"/>
    <n v="33750"/>
  </r>
  <r>
    <x v="3"/>
    <n v="1128299"/>
    <d v="2021-01-10T00:00:00"/>
    <x v="0"/>
    <s v="Men's Street Footwear"/>
    <n v="450"/>
    <n v="375"/>
    <n v="168750"/>
    <n v="42187.5"/>
  </r>
  <r>
    <x v="3"/>
    <n v="1128299"/>
    <d v="2021-01-10T00:00:00"/>
    <x v="0"/>
    <s v="Men's Athletic Footwear"/>
    <n v="450"/>
    <n v="225"/>
    <n v="101250"/>
    <n v="25312.5"/>
  </r>
  <r>
    <x v="5"/>
    <n v="1185732"/>
    <d v="2021-01-24T00:00:00"/>
    <x v="2"/>
    <s v="Men's Street Footwear"/>
    <n v="550"/>
    <n v="300"/>
    <n v="165000"/>
    <n v="49500"/>
  </r>
  <r>
    <x v="5"/>
    <n v="1185732"/>
    <d v="2021-02-22T00:00:00"/>
    <x v="2"/>
    <s v="Women's Street Footwear"/>
    <n v="550"/>
    <n v="575"/>
    <n v="316250"/>
    <n v="110687.5"/>
  </r>
  <r>
    <x v="5"/>
    <n v="1185732"/>
    <d v="2021-02-22T00:00:00"/>
    <x v="2"/>
    <s v="Men's Athletic Footwear"/>
    <n v="550.00000000000011"/>
    <n v="225"/>
    <n v="123750.00000000001"/>
    <n v="43312.5"/>
  </r>
  <r>
    <x v="5"/>
    <n v="1185732"/>
    <d v="2021-02-22T00:00:00"/>
    <x v="2"/>
    <s v="Men's Street Footwear"/>
    <n v="450"/>
    <n v="275"/>
    <n v="123750"/>
    <n v="30937.5"/>
  </r>
  <r>
    <x v="5"/>
    <n v="1185732"/>
    <d v="2021-02-22T00:00:00"/>
    <x v="2"/>
    <s v="Women's Street Footwear"/>
    <n v="500"/>
    <n v="175"/>
    <n v="87500"/>
    <n v="21875"/>
  </r>
  <r>
    <x v="5"/>
    <n v="1185732"/>
    <d v="2021-02-22T00:00:00"/>
    <x v="2"/>
    <s v="Men's Athletic Footwear"/>
    <n v="650"/>
    <n v="250"/>
    <n v="162500"/>
    <n v="40625"/>
  </r>
  <r>
    <x v="5"/>
    <n v="1185732"/>
    <d v="2021-02-22T00:00:00"/>
    <x v="2"/>
    <s v="Men's Street Footwear"/>
    <n v="550"/>
    <n v="350"/>
    <n v="192500"/>
    <n v="57750"/>
  </r>
  <r>
    <x v="5"/>
    <n v="1185732"/>
    <d v="2021-03-20T00:00:00"/>
    <x v="2"/>
    <s v="Men's Street Footwear"/>
    <n v="550"/>
    <n v="545"/>
    <n v="299750"/>
    <n v="104912.5"/>
  </r>
  <r>
    <x v="5"/>
    <n v="1185732"/>
    <d v="2021-03-20T00:00:00"/>
    <x v="2"/>
    <s v="Men's Street Footwear"/>
    <n v="550"/>
    <n v="250"/>
    <n v="137500"/>
    <n v="48125"/>
  </r>
  <r>
    <x v="5"/>
    <n v="1185732"/>
    <d v="2021-03-20T00:00:00"/>
    <x v="2"/>
    <s v="Men's Athletic Footwear"/>
    <n v="450"/>
    <n v="275"/>
    <n v="123750"/>
    <n v="30937.5"/>
  </r>
  <r>
    <x v="5"/>
    <n v="1185732"/>
    <d v="2021-03-20T00:00:00"/>
    <x v="2"/>
    <s v="Men's Athletic Footwear"/>
    <n v="500"/>
    <n v="125"/>
    <n v="62500"/>
    <n v="15625"/>
  </r>
  <r>
    <x v="5"/>
    <n v="1185732"/>
    <d v="2021-03-20T00:00:00"/>
    <x v="2"/>
    <s v="Men's Athletic Footwear"/>
    <n v="650"/>
    <n v="175"/>
    <n v="113750"/>
    <n v="28437.5"/>
  </r>
  <r>
    <x v="5"/>
    <n v="1185732"/>
    <d v="2021-03-20T00:00:00"/>
    <x v="2"/>
    <s v="Men's Athletic Footwear"/>
    <n v="550"/>
    <n v="275"/>
    <n v="151250"/>
    <n v="45375"/>
  </r>
  <r>
    <x v="5"/>
    <n v="1185732"/>
    <d v="2021-04-21T00:00:00"/>
    <x v="2"/>
    <s v="Men's Athletic Footwear"/>
    <n v="550"/>
    <n v="525"/>
    <n v="288750"/>
    <n v="101062.5"/>
  </r>
  <r>
    <x v="5"/>
    <n v="1185732"/>
    <d v="2021-04-21T00:00:00"/>
    <x v="2"/>
    <s v="Men's Athletic Footwear"/>
    <n v="550.00000000000011"/>
    <n v="225"/>
    <n v="123750.00000000001"/>
    <n v="43312.5"/>
  </r>
  <r>
    <x v="5"/>
    <n v="1185732"/>
    <d v="2021-04-21T00:00:00"/>
    <x v="2"/>
    <s v="Men's Athletic Footwear"/>
    <n v="450"/>
    <n v="225"/>
    <n v="101250"/>
    <n v="25312.5"/>
  </r>
  <r>
    <x v="5"/>
    <n v="1185732"/>
    <d v="2021-04-21T00:00:00"/>
    <x v="2"/>
    <s v="Men's Street Footwear"/>
    <n v="500"/>
    <n v="150"/>
    <n v="75000"/>
    <n v="18750"/>
  </r>
  <r>
    <x v="5"/>
    <n v="1185732"/>
    <d v="2021-04-21T00:00:00"/>
    <x v="2"/>
    <s v="Men's Athletic Footwear"/>
    <n v="600"/>
    <n v="150"/>
    <n v="90000"/>
    <n v="22500"/>
  </r>
  <r>
    <x v="5"/>
    <n v="1185732"/>
    <d v="2021-04-21T00:00:00"/>
    <x v="2"/>
    <s v="Men's Athletic Footwear"/>
    <n v="500"/>
    <n v="300"/>
    <n v="150000"/>
    <n v="45000"/>
  </r>
  <r>
    <x v="5"/>
    <n v="1185732"/>
    <d v="2021-05-20T00:00:00"/>
    <x v="2"/>
    <s v="Men's Street Footwear"/>
    <n v="650"/>
    <n v="570"/>
    <n v="370500"/>
    <n v="129675"/>
  </r>
  <r>
    <x v="5"/>
    <n v="1185732"/>
    <d v="2021-05-20T00:00:00"/>
    <x v="2"/>
    <s v="Men's Street Footwear"/>
    <n v="600"/>
    <n v="275"/>
    <n v="165000"/>
    <n v="57750"/>
  </r>
  <r>
    <x v="5"/>
    <n v="1185732"/>
    <d v="2021-05-20T00:00:00"/>
    <x v="2"/>
    <s v="Men's Athletic Footwear"/>
    <n v="550"/>
    <n v="300"/>
    <n v="165000"/>
    <n v="41250"/>
  </r>
  <r>
    <x v="5"/>
    <n v="1185732"/>
    <d v="2021-05-20T00:00:00"/>
    <x v="2"/>
    <s v="Men's Street Footwear"/>
    <n v="550"/>
    <n v="250"/>
    <n v="137500"/>
    <n v="34375"/>
  </r>
  <r>
    <x v="5"/>
    <n v="1185732"/>
    <d v="2021-05-20T00:00:00"/>
    <x v="2"/>
    <s v="Women's Street Footwear"/>
    <n v="650"/>
    <n v="275"/>
    <n v="178750"/>
    <n v="44687.5"/>
  </r>
  <r>
    <x v="5"/>
    <n v="1185732"/>
    <d v="2021-05-20T00:00:00"/>
    <x v="2"/>
    <s v="Men's Athletic Footwear"/>
    <n v="700"/>
    <n v="400"/>
    <n v="280000"/>
    <n v="84000"/>
  </r>
  <r>
    <x v="5"/>
    <n v="1185732"/>
    <d v="2021-06-22T00:00:00"/>
    <x v="2"/>
    <s v="Men's Street Footwear"/>
    <n v="650"/>
    <n v="650"/>
    <n v="422500"/>
    <n v="147875"/>
  </r>
  <r>
    <x v="5"/>
    <n v="1185732"/>
    <d v="2021-06-22T00:00:00"/>
    <x v="2"/>
    <s v="Men's Athletic Footwear"/>
    <n v="600.00000000000011"/>
    <n v="400"/>
    <n v="240000.00000000003"/>
    <n v="84000"/>
  </r>
  <r>
    <x v="5"/>
    <n v="1185732"/>
    <d v="2021-06-22T00:00:00"/>
    <x v="2"/>
    <s v="Men's Street Footwear"/>
    <n v="550"/>
    <n v="325"/>
    <n v="178750"/>
    <n v="44687.5"/>
  </r>
  <r>
    <x v="5"/>
    <n v="1185732"/>
    <d v="2021-06-22T00:00:00"/>
    <x v="2"/>
    <s v="Men's Athletic Footwear"/>
    <n v="550"/>
    <n v="300"/>
    <n v="165000"/>
    <n v="41250"/>
  </r>
  <r>
    <x v="5"/>
    <n v="1185732"/>
    <d v="2021-06-22T00:00:00"/>
    <x v="2"/>
    <s v="Men's Athletic Footwear"/>
    <n v="650"/>
    <n v="300"/>
    <n v="195000"/>
    <n v="48750"/>
  </r>
  <r>
    <x v="5"/>
    <n v="1185732"/>
    <d v="2021-06-22T00:00:00"/>
    <x v="2"/>
    <s v="Men's Street Footwear"/>
    <n v="700"/>
    <n v="450"/>
    <n v="315000"/>
    <n v="94500"/>
  </r>
  <r>
    <x v="5"/>
    <n v="1185732"/>
    <d v="2021-07-20T00:00:00"/>
    <x v="2"/>
    <s v="Men's Street Footwear"/>
    <n v="650"/>
    <n v="675"/>
    <n v="438750"/>
    <n v="153562.5"/>
  </r>
  <r>
    <x v="5"/>
    <n v="1185732"/>
    <d v="2021-07-20T00:00:00"/>
    <x v="2"/>
    <s v="Men's Athletic Footwear"/>
    <n v="600.00000000000011"/>
    <n v="425"/>
    <n v="255000.00000000003"/>
    <n v="89250"/>
  </r>
  <r>
    <x v="5"/>
    <n v="1185732"/>
    <d v="2021-07-20T00:00:00"/>
    <x v="2"/>
    <s v="Men's Athletic Footwear"/>
    <n v="550"/>
    <n v="350"/>
    <n v="192500"/>
    <n v="48125"/>
  </r>
  <r>
    <x v="5"/>
    <n v="1185732"/>
    <d v="2021-07-20T00:00:00"/>
    <x v="2"/>
    <s v="Men's Athletic Footwear"/>
    <n v="550"/>
    <n v="300"/>
    <n v="165000"/>
    <n v="41250"/>
  </r>
  <r>
    <x v="5"/>
    <n v="1185732"/>
    <d v="2021-07-20T00:00:00"/>
    <x v="2"/>
    <s v="Women's Athletic Footwear"/>
    <n v="650"/>
    <n v="325"/>
    <n v="211250"/>
    <n v="52812.5"/>
  </r>
  <r>
    <x v="5"/>
    <n v="1185732"/>
    <d v="2021-07-20T00:00:00"/>
    <x v="2"/>
    <s v="Men's Street Footwear"/>
    <n v="700"/>
    <n v="500"/>
    <n v="350000"/>
    <n v="105000"/>
  </r>
  <r>
    <x v="5"/>
    <n v="1185732"/>
    <d v="2021-08-21T00:00:00"/>
    <x v="2"/>
    <s v="Men's Street Footwear"/>
    <n v="650"/>
    <n v="650"/>
    <n v="422500"/>
    <n v="147875"/>
  </r>
  <r>
    <x v="5"/>
    <n v="1185732"/>
    <d v="2021-08-21T00:00:00"/>
    <x v="2"/>
    <s v="Men's Street Footwear"/>
    <n v="600.00000000000011"/>
    <n v="425"/>
    <n v="255000.00000000003"/>
    <n v="89250"/>
  </r>
  <r>
    <x v="5"/>
    <n v="1185732"/>
    <d v="2021-08-21T00:00:00"/>
    <x v="2"/>
    <s v="Men's Athletic Footwear"/>
    <n v="550"/>
    <n v="350"/>
    <n v="192500"/>
    <n v="48125"/>
  </r>
  <r>
    <x v="5"/>
    <n v="1185732"/>
    <d v="2021-08-21T00:00:00"/>
    <x v="2"/>
    <s v="Men's Athletic Footwear"/>
    <n v="550"/>
    <n v="250"/>
    <n v="137500"/>
    <n v="34375"/>
  </r>
  <r>
    <x v="5"/>
    <n v="1185732"/>
    <d v="2021-08-21T00:00:00"/>
    <x v="2"/>
    <s v="Women's Street Footwear"/>
    <n v="650"/>
    <n v="225"/>
    <n v="146250"/>
    <n v="36562.5"/>
  </r>
  <r>
    <x v="5"/>
    <n v="1185732"/>
    <d v="2021-08-21T00:00:00"/>
    <x v="2"/>
    <s v="Men's Athletic Footwear"/>
    <n v="700"/>
    <n v="400"/>
    <n v="280000"/>
    <n v="84000"/>
  </r>
  <r>
    <x v="5"/>
    <n v="1185732"/>
    <d v="2021-09-20T00:00:00"/>
    <x v="2"/>
    <s v="Men's Athletic Footwear"/>
    <n v="650"/>
    <n v="525"/>
    <n v="341250"/>
    <n v="119437.5"/>
  </r>
  <r>
    <x v="5"/>
    <n v="1185732"/>
    <d v="2021-09-20T00:00:00"/>
    <x v="2"/>
    <s v="Men's Street Footwear"/>
    <n v="600"/>
    <n v="325"/>
    <n v="195000"/>
    <n v="68250"/>
  </r>
  <r>
    <x v="5"/>
    <n v="1185732"/>
    <d v="2021-09-20T00:00:00"/>
    <x v="2"/>
    <s v="Men's Athletic Footwear"/>
    <n v="550"/>
    <n v="225"/>
    <n v="123750"/>
    <n v="30937.5"/>
  </r>
  <r>
    <x v="5"/>
    <n v="1185732"/>
    <d v="2021-09-20T00:00:00"/>
    <x v="2"/>
    <s v="Men's Athletic Footwear"/>
    <n v="550"/>
    <n v="200"/>
    <n v="110000"/>
    <n v="27500"/>
  </r>
  <r>
    <x v="5"/>
    <n v="1185732"/>
    <d v="2021-09-20T00:00:00"/>
    <x v="2"/>
    <s v="Women's Street Footwear"/>
    <n v="650"/>
    <n v="200"/>
    <n v="130000"/>
    <n v="32500"/>
  </r>
  <r>
    <x v="5"/>
    <n v="1185732"/>
    <d v="2021-09-20T00:00:00"/>
    <x v="2"/>
    <s v="Men's Athletic Footwear"/>
    <n v="700"/>
    <n v="300"/>
    <n v="210000"/>
    <n v="63000"/>
  </r>
  <r>
    <x v="5"/>
    <n v="1185732"/>
    <d v="2021-10-22T00:00:00"/>
    <x v="2"/>
    <s v="Men's Athletic Footwear"/>
    <n v="700"/>
    <n v="450"/>
    <n v="315000"/>
    <n v="110250"/>
  </r>
  <r>
    <x v="5"/>
    <n v="1185732"/>
    <d v="2021-10-22T00:00:00"/>
    <x v="2"/>
    <s v="Men's Athletic Footwear"/>
    <n v="650"/>
    <n v="275"/>
    <n v="178750"/>
    <n v="62562.5"/>
  </r>
  <r>
    <x v="5"/>
    <n v="1185732"/>
    <d v="2021-10-22T00:00:00"/>
    <x v="2"/>
    <s v="Men's Street Footwear"/>
    <n v="650"/>
    <n v="175"/>
    <n v="113750"/>
    <n v="28437.5"/>
  </r>
  <r>
    <x v="5"/>
    <n v="1185732"/>
    <d v="2021-10-22T00:00:00"/>
    <x v="2"/>
    <s v="Men's Athletic Footwear"/>
    <n v="650"/>
    <n v="150"/>
    <n v="97500"/>
    <n v="24375"/>
  </r>
  <r>
    <x v="5"/>
    <n v="1185732"/>
    <d v="2021-10-22T00:00:00"/>
    <x v="2"/>
    <s v="Men's Athletic Footwear"/>
    <n v="750"/>
    <n v="150"/>
    <n v="112500"/>
    <n v="28125"/>
  </r>
  <r>
    <x v="5"/>
    <n v="1185732"/>
    <d v="2021-10-22T00:00:00"/>
    <x v="2"/>
    <s v="Men's Athletic Footwear"/>
    <n v="800"/>
    <n v="275"/>
    <n v="220000"/>
    <n v="66000"/>
  </r>
  <r>
    <x v="5"/>
    <n v="1185732"/>
    <d v="2021-11-21T00:00:00"/>
    <x v="2"/>
    <s v="Men's Athletic Footwear"/>
    <n v="750"/>
    <n v="425"/>
    <n v="318750"/>
    <n v="111562.5"/>
  </r>
  <r>
    <x v="5"/>
    <n v="1185732"/>
    <d v="2021-11-21T00:00:00"/>
    <x v="2"/>
    <s v="Men's Athletic Footwear"/>
    <n v="650"/>
    <n v="300"/>
    <n v="195000"/>
    <n v="68250"/>
  </r>
  <r>
    <x v="5"/>
    <n v="1185732"/>
    <d v="2021-11-21T00:00:00"/>
    <x v="2"/>
    <s v="Men's Street Footwear"/>
    <n v="650"/>
    <n v="320"/>
    <n v="208000"/>
    <n v="52000"/>
  </r>
  <r>
    <x v="5"/>
    <n v="1185732"/>
    <d v="2021-11-21T00:00:00"/>
    <x v="2"/>
    <s v="Men's Athletic Footwear"/>
    <n v="650"/>
    <n v="300"/>
    <n v="195000"/>
    <n v="48750"/>
  </r>
  <r>
    <x v="5"/>
    <n v="1185732"/>
    <d v="2021-11-21T00:00:00"/>
    <x v="2"/>
    <s v="Men's Athletic Footwear"/>
    <n v="750"/>
    <n v="275"/>
    <n v="206250"/>
    <n v="51562.5"/>
  </r>
  <r>
    <x v="5"/>
    <n v="1185732"/>
    <d v="2021-11-21T00:00:00"/>
    <x v="2"/>
    <s v="Men's Street Footwear"/>
    <n v="800"/>
    <n v="375"/>
    <n v="300000"/>
    <n v="90000"/>
  </r>
  <r>
    <x v="5"/>
    <n v="1185732"/>
    <d v="2021-12-20T00:00:00"/>
    <x v="2"/>
    <s v="Men's Street Footwear"/>
    <n v="750"/>
    <n v="600"/>
    <n v="450000"/>
    <n v="157500"/>
  </r>
  <r>
    <x v="5"/>
    <n v="1185732"/>
    <d v="2021-12-20T00:00:00"/>
    <x v="2"/>
    <s v="Men's Street Footwear"/>
    <n v="650.00000000000011"/>
    <n v="400"/>
    <n v="260000.00000000003"/>
    <n v="91000"/>
  </r>
  <r>
    <x v="0"/>
    <n v="1128299"/>
    <d v="2021-01-10T00:00:00"/>
    <x v="2"/>
    <s v="Men's Street Footwear"/>
    <n v="350"/>
    <n v="375"/>
    <n v="131250"/>
    <n v="32812.5"/>
  </r>
  <r>
    <x v="0"/>
    <n v="1128299"/>
    <d v="2021-01-10T00:00:00"/>
    <x v="2"/>
    <s v="Women's Street Footwear"/>
    <n v="450"/>
    <n v="375"/>
    <n v="168750"/>
    <n v="33750"/>
  </r>
  <r>
    <x v="0"/>
    <n v="1128299"/>
    <d v="2021-01-10T00:00:00"/>
    <x v="2"/>
    <s v="Women's Street Footwear"/>
    <n v="450"/>
    <n v="375"/>
    <n v="168750"/>
    <n v="42187.5"/>
  </r>
  <r>
    <x v="0"/>
    <n v="1128299"/>
    <d v="2021-01-10T00:00:00"/>
    <x v="2"/>
    <s v="Women's Street Footwear"/>
    <n v="450"/>
    <n v="225"/>
    <n v="101250"/>
    <n v="25312.5"/>
  </r>
  <r>
    <x v="0"/>
    <n v="1128299"/>
    <d v="2021-01-10T00:00:00"/>
    <x v="2"/>
    <s v="Men's Athletic Footwear"/>
    <n v="500"/>
    <n v="175"/>
    <n v="87500"/>
    <n v="13125"/>
  </r>
  <r>
    <x v="0"/>
    <n v="1128299"/>
    <d v="2021-01-10T00:00:00"/>
    <x v="2"/>
    <s v="Men's Athletic Footwear"/>
    <n v="450"/>
    <n v="425"/>
    <n v="191250"/>
    <n v="76500"/>
  </r>
  <r>
    <x v="0"/>
    <n v="1128299"/>
    <d v="2021-02-10T00:00:00"/>
    <x v="2"/>
    <s v="Men's Athletic Footwear"/>
    <n v="350"/>
    <n v="475"/>
    <n v="166250"/>
    <n v="41562.5"/>
  </r>
  <r>
    <x v="0"/>
    <n v="1128299"/>
    <d v="2021-02-10T00:00:00"/>
    <x v="2"/>
    <s v="Men's Athletic Footwear"/>
    <n v="450"/>
    <n v="375"/>
    <n v="168750"/>
    <n v="33750"/>
  </r>
  <r>
    <x v="0"/>
    <n v="1128299"/>
    <d v="2021-02-10T00:00:00"/>
    <x v="2"/>
    <s v="Men's Athletic Footwear"/>
    <n v="450"/>
    <n v="375"/>
    <n v="168750"/>
    <n v="42187.5"/>
  </r>
  <r>
    <x v="0"/>
    <n v="1128299"/>
    <d v="2021-02-10T00:00:00"/>
    <x v="2"/>
    <s v="Men's Street Footwear"/>
    <n v="450"/>
    <n v="225"/>
    <n v="101250"/>
    <n v="25312.5"/>
  </r>
  <r>
    <x v="0"/>
    <n v="1128299"/>
    <d v="2021-02-10T00:00:00"/>
    <x v="2"/>
    <s v="Men's Street Footwear"/>
    <n v="500"/>
    <n v="150"/>
    <n v="75000"/>
    <n v="11250"/>
  </r>
  <r>
    <x v="0"/>
    <n v="1128299"/>
    <d v="2021-02-10T00:00:00"/>
    <x v="2"/>
    <s v="Men's Street Footwear"/>
    <n v="450"/>
    <n v="350"/>
    <n v="157500"/>
    <n v="63000"/>
  </r>
  <r>
    <x v="0"/>
    <n v="1128299"/>
    <d v="2021-03-09T00:00:00"/>
    <x v="2"/>
    <s v="Men's Athletic Footwear"/>
    <n v="450"/>
    <n v="500"/>
    <n v="225000"/>
    <n v="56250"/>
  </r>
  <r>
    <x v="0"/>
    <n v="1128299"/>
    <d v="2021-03-09T00:00:00"/>
    <x v="2"/>
    <s v="Men's Athletic Footwear"/>
    <n v="550"/>
    <n v="350"/>
    <n v="192500"/>
    <n v="38500"/>
  </r>
  <r>
    <x v="0"/>
    <n v="1128299"/>
    <d v="2021-03-09T00:00:00"/>
    <x v="2"/>
    <s v="Men's Athletic Footwear"/>
    <n v="600"/>
    <n v="375"/>
    <n v="225000"/>
    <n v="56250"/>
  </r>
  <r>
    <x v="0"/>
    <n v="1128299"/>
    <d v="2021-03-09T00:00:00"/>
    <x v="2"/>
    <s v="Men's Athletic Footwear"/>
    <n v="550"/>
    <n v="275"/>
    <n v="151250"/>
    <n v="37812.5"/>
  </r>
  <r>
    <x v="0"/>
    <n v="1128299"/>
    <d v="2021-03-09T00:00:00"/>
    <x v="2"/>
    <s v="Men's Street Footwear"/>
    <n v="600"/>
    <n v="125"/>
    <n v="75000"/>
    <n v="11250"/>
  </r>
  <r>
    <x v="0"/>
    <n v="1128299"/>
    <d v="2021-03-09T00:00:00"/>
    <x v="2"/>
    <s v="Men's Street Footwear"/>
    <n v="550"/>
    <n v="325"/>
    <n v="178750"/>
    <n v="71500"/>
  </r>
  <r>
    <x v="0"/>
    <n v="1128299"/>
    <d v="2021-04-10T00:00:00"/>
    <x v="2"/>
    <s v="Men's Street Footwear"/>
    <n v="600"/>
    <n v="500"/>
    <n v="300000"/>
    <n v="75000"/>
  </r>
  <r>
    <x v="0"/>
    <n v="1128299"/>
    <d v="2021-04-10T00:00:00"/>
    <x v="2"/>
    <s v="Men's Street Footwear"/>
    <n v="650"/>
    <n v="300"/>
    <n v="195000"/>
    <n v="39000"/>
  </r>
  <r>
    <x v="0"/>
    <n v="1128299"/>
    <d v="2021-04-10T00:00:00"/>
    <x v="2"/>
    <s v="Men's Athletic Footwear"/>
    <n v="650"/>
    <n v="350"/>
    <n v="227500"/>
    <n v="56875"/>
  </r>
  <r>
    <x v="0"/>
    <n v="1128299"/>
    <d v="2021-04-10T00:00:00"/>
    <x v="2"/>
    <s v="Men's Athletic Footwear"/>
    <n v="500"/>
    <n v="250"/>
    <n v="125000"/>
    <n v="31250"/>
  </r>
  <r>
    <x v="0"/>
    <n v="1128299"/>
    <d v="2021-04-10T00:00:00"/>
    <x v="2"/>
    <s v="Men's Athletic Footwear"/>
    <n v="550"/>
    <n v="150"/>
    <n v="82500"/>
    <n v="12375"/>
  </r>
  <r>
    <x v="0"/>
    <n v="1128299"/>
    <d v="2021-04-10T00:00:00"/>
    <x v="2"/>
    <s v="Men's Athletic Footwear"/>
    <n v="700"/>
    <n v="325"/>
    <n v="227500"/>
    <n v="91000"/>
  </r>
  <r>
    <x v="0"/>
    <n v="1128299"/>
    <d v="2021-05-11T00:00:00"/>
    <x v="2"/>
    <s v="Men's Athletic Footwear"/>
    <n v="550"/>
    <n v="525"/>
    <n v="288750"/>
    <n v="72187.5"/>
  </r>
  <r>
    <x v="0"/>
    <n v="1128299"/>
    <d v="2021-05-11T00:00:00"/>
    <x v="2"/>
    <s v="Men's Street Footwear"/>
    <n v="600"/>
    <n v="375"/>
    <n v="225000"/>
    <n v="45000"/>
  </r>
  <r>
    <x v="0"/>
    <n v="1128299"/>
    <d v="2021-05-11T00:00:00"/>
    <x v="2"/>
    <s v="Men's Athletic Footwear"/>
    <n v="600"/>
    <n v="375"/>
    <n v="225000"/>
    <n v="56250"/>
  </r>
  <r>
    <x v="0"/>
    <n v="1128299"/>
    <d v="2021-05-11T00:00:00"/>
    <x v="2"/>
    <s v="Men's Street Footwear"/>
    <n v="550"/>
    <n v="275"/>
    <n v="151250"/>
    <n v="37812.5"/>
  </r>
  <r>
    <x v="0"/>
    <n v="1128299"/>
    <d v="2021-05-11T00:00:00"/>
    <x v="2"/>
    <s v="Men's Athletic Footwear"/>
    <n v="600"/>
    <n v="175"/>
    <n v="105000"/>
    <n v="15750"/>
  </r>
  <r>
    <x v="0"/>
    <n v="1128299"/>
    <d v="2021-05-11T00:00:00"/>
    <x v="2"/>
    <s v="Men's Street Footwear"/>
    <n v="750"/>
    <n v="475"/>
    <n v="356250"/>
    <n v="142500"/>
  </r>
  <r>
    <x v="0"/>
    <n v="1128299"/>
    <d v="2021-06-10T00:00:00"/>
    <x v="2"/>
    <s v="Men's Athletic Footwear"/>
    <n v="700"/>
    <n v="725"/>
    <n v="507500"/>
    <n v="126875"/>
  </r>
  <r>
    <x v="0"/>
    <n v="1128299"/>
    <d v="2021-06-10T00:00:00"/>
    <x v="2"/>
    <s v="Women's Athletic Footwear"/>
    <n v="750"/>
    <n v="600"/>
    <n v="450000"/>
    <n v="90000"/>
  </r>
  <r>
    <x v="0"/>
    <n v="1128299"/>
    <d v="2021-06-10T00:00:00"/>
    <x v="2"/>
    <s v="Men's Athletic Footwear"/>
    <n v="750"/>
    <n v="600"/>
    <n v="450000"/>
    <n v="112500"/>
  </r>
  <r>
    <x v="0"/>
    <n v="1128299"/>
    <d v="2021-06-10T00:00:00"/>
    <x v="2"/>
    <s v="Women's Street Footwear"/>
    <n v="750"/>
    <n v="475"/>
    <n v="356250"/>
    <n v="89062.5"/>
  </r>
  <r>
    <x v="0"/>
    <n v="1128299"/>
    <d v="2021-06-10T00:00:00"/>
    <x v="2"/>
    <s v="Women's Street Footwear"/>
    <n v="850"/>
    <n v="350"/>
    <n v="297500"/>
    <n v="44625"/>
  </r>
  <r>
    <x v="0"/>
    <n v="1128299"/>
    <d v="2021-06-10T00:00:00"/>
    <x v="2"/>
    <s v="Men's Street Footwear"/>
    <n v="1000"/>
    <n v="650"/>
    <n v="650000"/>
    <n v="260000"/>
  </r>
  <r>
    <x v="0"/>
    <n v="1128299"/>
    <d v="2021-07-09T00:00:00"/>
    <x v="2"/>
    <s v="Men's Street Footwear"/>
    <n v="800"/>
    <n v="800"/>
    <n v="640000"/>
    <n v="160000"/>
  </r>
  <r>
    <x v="0"/>
    <n v="1128299"/>
    <d v="2021-07-09T00:00:00"/>
    <x v="2"/>
    <s v="Women's Street Footwear"/>
    <n v="850"/>
    <n v="650"/>
    <n v="552500"/>
    <n v="110500"/>
  </r>
  <r>
    <x v="0"/>
    <n v="1128299"/>
    <d v="2021-07-09T00:00:00"/>
    <x v="2"/>
    <s v="Men's Street Footwear"/>
    <n v="850"/>
    <n v="600"/>
    <n v="510000"/>
    <n v="127500"/>
  </r>
  <r>
    <x v="0"/>
    <n v="1128299"/>
    <d v="2021-07-09T00:00:00"/>
    <x v="2"/>
    <s v="Men's Street Footwear"/>
    <n v="800"/>
    <n v="500"/>
    <n v="400000"/>
    <n v="100000"/>
  </r>
  <r>
    <x v="0"/>
    <n v="1128299"/>
    <d v="2021-07-09T00:00:00"/>
    <x v="2"/>
    <s v="Men's Athletic Footwear"/>
    <n v="850"/>
    <n v="550"/>
    <n v="467500"/>
    <n v="70125"/>
  </r>
  <r>
    <x v="0"/>
    <n v="1128299"/>
    <d v="2021-07-09T00:00:00"/>
    <x v="2"/>
    <s v="Men's Athletic Footwear"/>
    <n v="1000"/>
    <n v="550"/>
    <n v="550000"/>
    <n v="220000"/>
  </r>
  <r>
    <x v="0"/>
    <n v="1128299"/>
    <d v="2021-08-10T00:00:00"/>
    <x v="2"/>
    <s v="Men's Street Footwear"/>
    <n v="850"/>
    <n v="750"/>
    <n v="637500"/>
    <n v="159375"/>
  </r>
  <r>
    <x v="0"/>
    <n v="1128299"/>
    <d v="2021-08-10T00:00:00"/>
    <x v="2"/>
    <s v="Men's Athletic Footwear"/>
    <n v="750"/>
    <n v="725"/>
    <n v="543750"/>
    <n v="108750"/>
  </r>
  <r>
    <x v="0"/>
    <n v="1128299"/>
    <d v="2021-08-10T00:00:00"/>
    <x v="2"/>
    <s v="Men's Street Footwear"/>
    <n v="700"/>
    <n v="600"/>
    <n v="420000"/>
    <n v="105000"/>
  </r>
  <r>
    <x v="0"/>
    <n v="1128299"/>
    <d v="2021-08-10T00:00:00"/>
    <x v="2"/>
    <s v="Men's Athletic Footwear"/>
    <n v="700"/>
    <n v="525"/>
    <n v="367500"/>
    <n v="91875"/>
  </r>
  <r>
    <x v="1"/>
    <n v="1128299"/>
    <d v="2021-08-10T00:00:00"/>
    <x v="2"/>
    <s v="Men's Athletic Footwear"/>
    <n v="700"/>
    <n v="525"/>
    <n v="367500"/>
    <n v="55125"/>
  </r>
  <r>
    <x v="1"/>
    <n v="1128299"/>
    <d v="2021-08-10T00:00:00"/>
    <x v="2"/>
    <s v="Men's Athletic Footwear"/>
    <n v="750"/>
    <n v="350"/>
    <n v="262500"/>
    <n v="105000"/>
  </r>
  <r>
    <x v="1"/>
    <n v="1128299"/>
    <d v="2021-09-11T00:00:00"/>
    <x v="2"/>
    <s v="Men's Athletic Footwear"/>
    <n v="650"/>
    <n v="550"/>
    <n v="357500"/>
    <n v="89375"/>
  </r>
  <r>
    <x v="1"/>
    <n v="1128299"/>
    <d v="2021-09-11T00:00:00"/>
    <x v="2"/>
    <s v="Men's Athletic Footwear"/>
    <n v="700"/>
    <n v="550"/>
    <n v="385000"/>
    <n v="77000"/>
  </r>
  <r>
    <x v="1"/>
    <n v="1128299"/>
    <d v="2021-09-11T00:00:00"/>
    <x v="2"/>
    <s v="Men's Street Footwear"/>
    <n v="650"/>
    <n v="375"/>
    <n v="243750"/>
    <n v="60937.5"/>
  </r>
  <r>
    <x v="1"/>
    <n v="1128299"/>
    <d v="2021-09-11T00:00:00"/>
    <x v="2"/>
    <s v="Men's Street Footwear"/>
    <n v="650"/>
    <n v="325"/>
    <n v="211250"/>
    <n v="52812.5"/>
  </r>
  <r>
    <x v="1"/>
    <n v="1128299"/>
    <d v="2021-09-11T00:00:00"/>
    <x v="2"/>
    <s v="Men's Athletic Footwear"/>
    <n v="750"/>
    <n v="350"/>
    <n v="262500"/>
    <n v="39375"/>
  </r>
  <r>
    <x v="1"/>
    <n v="1128299"/>
    <d v="2021-09-11T00:00:00"/>
    <x v="2"/>
    <s v="Men's Athletic Footwear"/>
    <n v="600"/>
    <n v="375"/>
    <n v="225000"/>
    <n v="90000"/>
  </r>
  <r>
    <x v="1"/>
    <n v="1128299"/>
    <d v="2021-10-10T00:00:00"/>
    <x v="2"/>
    <s v="Men's Athletic Footwear"/>
    <n v="550"/>
    <n v="475"/>
    <n v="261250"/>
    <n v="65312.5"/>
  </r>
  <r>
    <x v="1"/>
    <n v="1128299"/>
    <d v="2021-10-10T00:00:00"/>
    <x v="2"/>
    <s v="Men's Street Footwear"/>
    <n v="650"/>
    <n v="475"/>
    <n v="308750"/>
    <n v="61750"/>
  </r>
  <r>
    <x v="1"/>
    <n v="1128299"/>
    <d v="2021-10-10T00:00:00"/>
    <x v="2"/>
    <s v="Men's Athletic Footwear"/>
    <n v="600"/>
    <n v="300"/>
    <n v="180000"/>
    <n v="45000"/>
  </r>
  <r>
    <x v="1"/>
    <n v="1128299"/>
    <d v="2021-10-10T00:00:00"/>
    <x v="2"/>
    <s v="Men's Street Footwear"/>
    <n v="550"/>
    <n v="275"/>
    <n v="151250"/>
    <n v="37812.5"/>
  </r>
  <r>
    <x v="1"/>
    <n v="1128299"/>
    <d v="2021-10-10T00:00:00"/>
    <x v="2"/>
    <s v="Men's Street Footwear"/>
    <n v="650"/>
    <n v="250"/>
    <n v="162500"/>
    <n v="24375"/>
  </r>
  <r>
    <x v="1"/>
    <n v="1128299"/>
    <d v="2021-10-10T00:00:00"/>
    <x v="2"/>
    <s v="Men's Athletic Footwear"/>
    <n v="700"/>
    <n v="300"/>
    <n v="210000"/>
    <n v="84000"/>
  </r>
  <r>
    <x v="1"/>
    <n v="1128299"/>
    <d v="2021-11-10T00:00:00"/>
    <x v="2"/>
    <s v="Men's Athletic Footwear"/>
    <n v="550"/>
    <n v="525"/>
    <n v="288750"/>
    <n v="72187.5"/>
  </r>
  <r>
    <x v="1"/>
    <n v="1128299"/>
    <d v="2021-11-10T00:00:00"/>
    <x v="2"/>
    <s v="Men's Street Footwear"/>
    <n v="600"/>
    <n v="600"/>
    <n v="360000"/>
    <n v="72000"/>
  </r>
  <r>
    <x v="1"/>
    <n v="1128299"/>
    <d v="2021-11-10T00:00:00"/>
    <x v="2"/>
    <s v="Men's Athletic Footwear"/>
    <n v="550"/>
    <n v="425"/>
    <n v="233750"/>
    <n v="58437.5"/>
  </r>
  <r>
    <x v="1"/>
    <n v="1128299"/>
    <d v="2021-11-10T00:00:00"/>
    <x v="2"/>
    <s v="Men's Athletic Footwear"/>
    <n v="650"/>
    <n v="400"/>
    <n v="260000"/>
    <n v="65000"/>
  </r>
  <r>
    <x v="1"/>
    <n v="1128299"/>
    <d v="2021-11-10T00:00:00"/>
    <x v="2"/>
    <s v="Men's Street Footwear"/>
    <n v="850"/>
    <n v="375"/>
    <n v="318750"/>
    <n v="47812.5"/>
  </r>
  <r>
    <x v="1"/>
    <n v="1128299"/>
    <d v="2021-11-10T00:00:00"/>
    <x v="2"/>
    <s v="Men's Athletic Footwear"/>
    <n v="900"/>
    <n v="500"/>
    <n v="450000"/>
    <n v="180000"/>
  </r>
  <r>
    <x v="1"/>
    <n v="1128299"/>
    <d v="2021-12-09T00:00:00"/>
    <x v="2"/>
    <s v="Men's Street Footwear"/>
    <n v="750"/>
    <n v="700"/>
    <n v="525000"/>
    <n v="131250"/>
  </r>
  <r>
    <x v="1"/>
    <n v="1128299"/>
    <d v="2021-12-09T00:00:00"/>
    <x v="2"/>
    <s v="Men's Athletic Footwear"/>
    <n v="850"/>
    <n v="700"/>
    <n v="595000"/>
    <n v="119000"/>
  </r>
  <r>
    <x v="2"/>
    <n v="1128299"/>
    <d v="2021-12-09T00:00:00"/>
    <x v="2"/>
    <s v="Men's Athletic Footwear"/>
    <n v="800"/>
    <n v="500"/>
    <n v="400000"/>
    <n v="100000"/>
  </r>
  <r>
    <x v="2"/>
    <n v="1128299"/>
    <d v="2021-12-09T00:00:00"/>
    <x v="2"/>
    <s v="Men's Street Footwear"/>
    <n v="800"/>
    <n v="500"/>
    <n v="400000"/>
    <n v="100000"/>
  </r>
  <r>
    <x v="2"/>
    <n v="1128299"/>
    <d v="2021-12-09T00:00:00"/>
    <x v="2"/>
    <s v="Men's Athletic Footwear"/>
    <n v="900"/>
    <n v="425"/>
    <n v="382500"/>
    <n v="57375"/>
  </r>
  <r>
    <x v="2"/>
    <n v="1128299"/>
    <d v="2021-12-09T00:00:00"/>
    <x v="2"/>
    <s v="Men's Athletic Footwear"/>
    <n v="950"/>
    <n v="525"/>
    <n v="498750"/>
    <n v="199500"/>
  </r>
  <r>
    <x v="2"/>
    <n v="1128299"/>
    <d v="2021-01-17T00:00:00"/>
    <x v="2"/>
    <s v="Men's Athletic Footwear"/>
    <n v="400"/>
    <n v="425"/>
    <n v="170000"/>
    <n v="51000"/>
  </r>
  <r>
    <x v="2"/>
    <n v="1128299"/>
    <d v="2021-01-17T00:00:00"/>
    <x v="2"/>
    <s v="Men's Street Footwear"/>
    <n v="500"/>
    <n v="425"/>
    <n v="212500"/>
    <n v="53125"/>
  </r>
  <r>
    <x v="2"/>
    <n v="1128299"/>
    <d v="2021-01-17T00:00:00"/>
    <x v="2"/>
    <s v="Men's Athletic Footwear"/>
    <n v="500"/>
    <n v="425"/>
    <n v="212500"/>
    <n v="63750"/>
  </r>
  <r>
    <x v="2"/>
    <n v="1128299"/>
    <d v="2021-01-17T00:00:00"/>
    <x v="2"/>
    <s v="Men's Street Footwear"/>
    <n v="500"/>
    <n v="275"/>
    <n v="137500"/>
    <n v="41250"/>
  </r>
  <r>
    <x v="2"/>
    <n v="1128299"/>
    <d v="2021-01-17T00:00:00"/>
    <x v="2"/>
    <s v="Men's Athletic Footwear"/>
    <n v="550"/>
    <n v="225"/>
    <n v="123750"/>
    <n v="24750"/>
  </r>
  <r>
    <x v="2"/>
    <n v="1128299"/>
    <d v="2021-01-17T00:00:00"/>
    <x v="2"/>
    <s v="Men's Street Footwear"/>
    <n v="500"/>
    <n v="475"/>
    <n v="237500"/>
    <n v="106875"/>
  </r>
  <r>
    <x v="2"/>
    <n v="1128299"/>
    <d v="2021-02-17T00:00:00"/>
    <x v="2"/>
    <s v="Men's Athletic Footwear"/>
    <n v="400"/>
    <n v="525"/>
    <n v="210000"/>
    <n v="63000"/>
  </r>
  <r>
    <x v="2"/>
    <n v="1128299"/>
    <d v="2021-02-17T00:00:00"/>
    <x v="2"/>
    <s v="Men's Street Footwear"/>
    <n v="500"/>
    <n v="425"/>
    <n v="212500"/>
    <n v="53125"/>
  </r>
  <r>
    <x v="2"/>
    <n v="1128299"/>
    <d v="2021-02-17T00:00:00"/>
    <x v="2"/>
    <s v="Men's Athletic Footwear"/>
    <n v="500"/>
    <n v="425"/>
    <n v="212500"/>
    <n v="63750"/>
  </r>
  <r>
    <x v="2"/>
    <n v="1128299"/>
    <d v="2021-02-17T00:00:00"/>
    <x v="4"/>
    <s v="Men's Athletic Footwear"/>
    <n v="500"/>
    <n v="275"/>
    <n v="137500"/>
    <n v="41250"/>
  </r>
  <r>
    <x v="2"/>
    <n v="1128299"/>
    <d v="2021-02-17T00:00:00"/>
    <x v="4"/>
    <s v="Men's Athletic Footwear"/>
    <n v="550"/>
    <n v="200"/>
    <n v="110000"/>
    <n v="22000"/>
  </r>
  <r>
    <x v="2"/>
    <n v="1128299"/>
    <d v="2021-02-17T00:00:00"/>
    <x v="4"/>
    <s v="Men's Athletic Footwear"/>
    <n v="500"/>
    <n v="400"/>
    <n v="200000"/>
    <n v="90000"/>
  </r>
  <r>
    <x v="2"/>
    <n v="1128299"/>
    <d v="2021-03-16T00:00:00"/>
    <x v="4"/>
    <s v="Men's Athletic Footwear"/>
    <n v="500"/>
    <n v="550"/>
    <n v="275000"/>
    <n v="82500"/>
  </r>
  <r>
    <x v="2"/>
    <n v="1128299"/>
    <d v="2021-03-16T00:00:00"/>
    <x v="4"/>
    <s v="Men's Athletic Footwear"/>
    <n v="600"/>
    <n v="400"/>
    <n v="240000"/>
    <n v="60000"/>
  </r>
  <r>
    <x v="2"/>
    <n v="1128299"/>
    <d v="2021-03-16T00:00:00"/>
    <x v="4"/>
    <s v="Men's Athletic Footwear"/>
    <n v="650"/>
    <n v="425"/>
    <n v="276250"/>
    <n v="82875"/>
  </r>
  <r>
    <x v="2"/>
    <n v="1128299"/>
    <d v="2021-03-16T00:00:00"/>
    <x v="4"/>
    <s v="Men's Athletic Footwear"/>
    <n v="600"/>
    <n v="325"/>
    <n v="195000"/>
    <n v="58500"/>
  </r>
  <r>
    <x v="2"/>
    <n v="1128299"/>
    <d v="2021-03-16T00:00:00"/>
    <x v="4"/>
    <s v="Men's Athletic Footwear"/>
    <n v="650"/>
    <n v="175"/>
    <n v="113750"/>
    <n v="22750"/>
  </r>
  <r>
    <x v="2"/>
    <n v="1128299"/>
    <d v="2021-03-16T00:00:00"/>
    <x v="4"/>
    <s v="Men's Athletic Footwear"/>
    <n v="600"/>
    <n v="375"/>
    <n v="225000"/>
    <n v="101250"/>
  </r>
  <r>
    <x v="1"/>
    <n v="1128299"/>
    <d v="2021-04-17T00:00:00"/>
    <x v="4"/>
    <s v="Men's Street Footwear"/>
    <n v="650"/>
    <n v="550"/>
    <n v="357500"/>
    <n v="107250"/>
  </r>
  <r>
    <x v="1"/>
    <n v="1128299"/>
    <d v="2021-04-17T00:00:00"/>
    <x v="4"/>
    <s v="Men's Athletic Footwear"/>
    <n v="700"/>
    <n v="350"/>
    <n v="245000"/>
    <n v="61250"/>
  </r>
  <r>
    <x v="1"/>
    <n v="1128299"/>
    <d v="2021-04-17T00:00:00"/>
    <x v="4"/>
    <s v="Men's Street Footwear"/>
    <n v="700"/>
    <n v="400"/>
    <n v="280000"/>
    <n v="84000"/>
  </r>
  <r>
    <x v="1"/>
    <n v="1128299"/>
    <d v="2021-04-17T00:00:00"/>
    <x v="4"/>
    <s v="Men's Athletic Footwear"/>
    <n v="550"/>
    <n v="300"/>
    <n v="165000"/>
    <n v="49500"/>
  </r>
  <r>
    <x v="1"/>
    <n v="1128299"/>
    <d v="2021-04-17T00:00:00"/>
    <x v="4"/>
    <s v="Men's Athletic Footwear"/>
    <n v="600"/>
    <n v="200"/>
    <n v="120000"/>
    <n v="24000"/>
  </r>
  <r>
    <x v="1"/>
    <n v="1128299"/>
    <d v="2021-04-17T00:00:00"/>
    <x v="4"/>
    <s v="Men's Street Footwear"/>
    <n v="750"/>
    <n v="375"/>
    <n v="281250"/>
    <n v="126562.5"/>
  </r>
  <r>
    <x v="1"/>
    <n v="1128299"/>
    <d v="2021-05-18T00:00:00"/>
    <x v="4"/>
    <s v="Men's Athletic Footwear"/>
    <n v="600"/>
    <n v="575"/>
    <n v="345000"/>
    <n v="103500"/>
  </r>
  <r>
    <x v="1"/>
    <n v="1128299"/>
    <d v="2021-05-18T00:00:00"/>
    <x v="4"/>
    <s v="Men's Street Footwear"/>
    <n v="650"/>
    <n v="425"/>
    <n v="276250"/>
    <n v="69062.5"/>
  </r>
  <r>
    <x v="1"/>
    <n v="1128299"/>
    <d v="2021-05-18T00:00:00"/>
    <x v="4"/>
    <s v="Men's Athletic Footwear"/>
    <n v="650"/>
    <n v="425"/>
    <n v="276250"/>
    <n v="82875"/>
  </r>
  <r>
    <x v="1"/>
    <n v="1128299"/>
    <d v="2021-05-18T00:00:00"/>
    <x v="4"/>
    <s v="Men's Athletic Footwear"/>
    <n v="600"/>
    <n v="325"/>
    <n v="195000"/>
    <n v="58500"/>
  </r>
  <r>
    <x v="1"/>
    <n v="1128299"/>
    <d v="2021-05-18T00:00:00"/>
    <x v="4"/>
    <s v="Men's Athletic Footwear"/>
    <n v="550"/>
    <n v="225"/>
    <n v="123750"/>
    <n v="24750"/>
  </r>
  <r>
    <x v="1"/>
    <n v="1128299"/>
    <d v="2021-05-18T00:00:00"/>
    <x v="4"/>
    <s v="Men's Athletic Footwear"/>
    <n v="700"/>
    <n v="575"/>
    <n v="402500"/>
    <n v="181125"/>
  </r>
  <r>
    <x v="1"/>
    <n v="1128299"/>
    <d v="2021-06-17T00:00:00"/>
    <x v="4"/>
    <s v="Men's Street Footwear"/>
    <n v="650"/>
    <n v="825"/>
    <n v="536250"/>
    <n v="160875"/>
  </r>
  <r>
    <x v="1"/>
    <n v="1128299"/>
    <d v="2021-06-17T00:00:00"/>
    <x v="4"/>
    <s v="Men's Athletic Footwear"/>
    <n v="700"/>
    <n v="700"/>
    <n v="490000"/>
    <n v="122500"/>
  </r>
  <r>
    <x v="1"/>
    <n v="1128299"/>
    <d v="2021-06-17T00:00:00"/>
    <x v="4"/>
    <s v="Men's Athletic Footwear"/>
    <n v="850"/>
    <n v="700"/>
    <n v="595000"/>
    <n v="178500"/>
  </r>
  <r>
    <x v="1"/>
    <n v="1128299"/>
    <d v="2021-06-17T00:00:00"/>
    <x v="4"/>
    <s v="Men's Athletic Footwear"/>
    <n v="850"/>
    <n v="575"/>
    <n v="488750"/>
    <n v="146625"/>
  </r>
  <r>
    <x v="1"/>
    <n v="1128299"/>
    <d v="2021-06-17T00:00:00"/>
    <x v="4"/>
    <s v="Men's Athletic Footwear"/>
    <n v="950"/>
    <n v="450"/>
    <n v="427500"/>
    <n v="85500"/>
  </r>
  <r>
    <x v="1"/>
    <n v="1128299"/>
    <d v="2021-06-17T00:00:00"/>
    <x v="4"/>
    <s v="Men's Street Footwear"/>
    <n v="1100"/>
    <n v="750"/>
    <n v="825000"/>
    <n v="371250"/>
  </r>
  <r>
    <x v="1"/>
    <n v="1128299"/>
    <d v="2021-07-16T00:00:00"/>
    <x v="4"/>
    <s v="Men's Street Footwear"/>
    <n v="900"/>
    <n v="900"/>
    <n v="810000"/>
    <n v="243000"/>
  </r>
  <r>
    <x v="1"/>
    <n v="1128299"/>
    <d v="2021-07-16T00:00:00"/>
    <x v="4"/>
    <s v="Men's Athletic Footwear"/>
    <n v="950"/>
    <n v="750"/>
    <n v="712500"/>
    <n v="178125"/>
  </r>
  <r>
    <x v="1"/>
    <n v="1128299"/>
    <d v="2021-07-16T00:00:00"/>
    <x v="4"/>
    <s v="Men's Street Footwear"/>
    <n v="950"/>
    <n v="700"/>
    <n v="665000"/>
    <n v="199500"/>
  </r>
  <r>
    <x v="1"/>
    <n v="1128299"/>
    <d v="2021-07-16T00:00:00"/>
    <x v="4"/>
    <s v="Men's Street Footwear"/>
    <n v="900"/>
    <n v="600"/>
    <n v="540000"/>
    <n v="162000"/>
  </r>
  <r>
    <x v="1"/>
    <n v="1128299"/>
    <d v="2021-07-16T00:00:00"/>
    <x v="4"/>
    <s v="Men's Athletic Footwear"/>
    <n v="950"/>
    <n v="650"/>
    <n v="617500"/>
    <n v="123500"/>
  </r>
  <r>
    <x v="1"/>
    <n v="1128299"/>
    <d v="2021-07-16T00:00:00"/>
    <x v="4"/>
    <s v="Men's Athletic Footwear"/>
    <n v="1100"/>
    <n v="650"/>
    <n v="715000"/>
    <n v="321750"/>
  </r>
  <r>
    <x v="1"/>
    <n v="1128299"/>
    <d v="2021-08-17T00:00:00"/>
    <x v="4"/>
    <s v="Men's Athletic Footwear"/>
    <n v="950"/>
    <n v="850"/>
    <n v="807500"/>
    <n v="242250"/>
  </r>
  <r>
    <x v="1"/>
    <n v="1128299"/>
    <d v="2021-08-17T00:00:00"/>
    <x v="4"/>
    <s v="Men's Athletic Footwear"/>
    <n v="850"/>
    <n v="825"/>
    <n v="701250"/>
    <n v="175312.5"/>
  </r>
  <r>
    <x v="1"/>
    <n v="1128299"/>
    <d v="2021-08-17T00:00:00"/>
    <x v="4"/>
    <s v="Men's Athletic Footwear"/>
    <n v="800"/>
    <n v="700"/>
    <n v="560000"/>
    <n v="168000"/>
  </r>
  <r>
    <x v="1"/>
    <n v="1128299"/>
    <d v="2021-08-17T00:00:00"/>
    <x v="4"/>
    <s v="Men's Street Footwear"/>
    <n v="800"/>
    <n v="475"/>
    <n v="380000"/>
    <n v="114000"/>
  </r>
  <r>
    <x v="1"/>
    <n v="1128299"/>
    <d v="2021-08-17T00:00:00"/>
    <x v="4"/>
    <s v="Men's Athletic Footwear"/>
    <n v="800"/>
    <n v="475"/>
    <n v="380000"/>
    <n v="76000"/>
  </r>
  <r>
    <x v="1"/>
    <n v="1128299"/>
    <d v="2021-08-17T00:00:00"/>
    <x v="4"/>
    <s v="Men's Athletic Footwear"/>
    <n v="850"/>
    <n v="300"/>
    <n v="255000"/>
    <n v="114750"/>
  </r>
  <r>
    <x v="1"/>
    <n v="1128299"/>
    <d v="2021-09-18T00:00:00"/>
    <x v="4"/>
    <s v="Men's Athletic Footwear"/>
    <n v="600"/>
    <n v="500"/>
    <n v="300000"/>
    <n v="90000"/>
  </r>
  <r>
    <x v="1"/>
    <n v="1128299"/>
    <d v="2021-09-18T00:00:00"/>
    <x v="4"/>
    <s v="Men's Athletic Footwear"/>
    <n v="650"/>
    <n v="500"/>
    <n v="325000"/>
    <n v="81250"/>
  </r>
  <r>
    <x v="1"/>
    <n v="1128299"/>
    <d v="2021-09-18T00:00:00"/>
    <x v="4"/>
    <s v="Men's Athletic Footwear"/>
    <n v="600"/>
    <n v="300"/>
    <n v="180000"/>
    <n v="54000"/>
  </r>
  <r>
    <x v="1"/>
    <n v="1128299"/>
    <d v="2021-09-18T00:00:00"/>
    <x v="4"/>
    <s v="Men's Street Footwear"/>
    <n v="600"/>
    <n v="250"/>
    <n v="150000"/>
    <n v="45000"/>
  </r>
  <r>
    <x v="1"/>
    <n v="1128299"/>
    <d v="2021-09-18T00:00:00"/>
    <x v="4"/>
    <s v="Men's Street Footwear"/>
    <n v="700"/>
    <n v="275"/>
    <n v="192500"/>
    <n v="38500"/>
  </r>
  <r>
    <x v="1"/>
    <n v="1128299"/>
    <d v="2021-09-18T00:00:00"/>
    <x v="4"/>
    <s v="Men's Street Footwear"/>
    <n v="550"/>
    <n v="300"/>
    <n v="165000"/>
    <n v="74250"/>
  </r>
  <r>
    <x v="1"/>
    <n v="1128299"/>
    <d v="2021-10-17T00:00:00"/>
    <x v="4"/>
    <s v="Men's Athletic Footwear"/>
    <n v="500"/>
    <n v="400"/>
    <n v="200000"/>
    <n v="60000"/>
  </r>
  <r>
    <x v="1"/>
    <n v="1128299"/>
    <d v="2021-10-17T00:00:00"/>
    <x v="4"/>
    <s v="Men's Street Footwear"/>
    <n v="650"/>
    <n v="575"/>
    <n v="373750"/>
    <n v="93437.5"/>
  </r>
  <r>
    <x v="1"/>
    <n v="1128299"/>
    <d v="2021-10-17T00:00:00"/>
    <x v="4"/>
    <s v="Men's Athletic Footwear"/>
    <n v="600"/>
    <n v="400"/>
    <n v="240000"/>
    <n v="72000"/>
  </r>
  <r>
    <x v="1"/>
    <n v="1128299"/>
    <d v="2021-10-17T00:00:00"/>
    <x v="4"/>
    <s v="Men's Athletic Footwear"/>
    <n v="550"/>
    <n v="375"/>
    <n v="206250"/>
    <n v="61875"/>
  </r>
  <r>
    <x v="1"/>
    <n v="1128299"/>
    <d v="2021-10-17T00:00:00"/>
    <x v="4"/>
    <s v="Men's Street Footwear"/>
    <n v="650"/>
    <n v="350"/>
    <n v="227500"/>
    <n v="45500"/>
  </r>
  <r>
    <x v="1"/>
    <n v="1128299"/>
    <d v="2021-10-17T00:00:00"/>
    <x v="4"/>
    <s v="Men's Athletic Footwear"/>
    <n v="700"/>
    <n v="400"/>
    <n v="280000"/>
    <n v="126000"/>
  </r>
  <r>
    <x v="1"/>
    <n v="1128299"/>
    <d v="2021-11-17T00:00:00"/>
    <x v="4"/>
    <s v="Men's Athletic Footwear"/>
    <n v="550"/>
    <n v="625"/>
    <n v="343750"/>
    <n v="103125"/>
  </r>
  <r>
    <x v="1"/>
    <n v="1128299"/>
    <d v="2021-11-17T00:00:00"/>
    <x v="4"/>
    <s v="Men's Street Footwear"/>
    <n v="600"/>
    <n v="700"/>
    <n v="420000"/>
    <n v="105000"/>
  </r>
  <r>
    <x v="1"/>
    <n v="1128299"/>
    <d v="2021-11-17T00:00:00"/>
    <x v="4"/>
    <s v="Men's Street Footwear"/>
    <n v="550"/>
    <n v="525"/>
    <n v="288750"/>
    <n v="86625"/>
  </r>
  <r>
    <x v="1"/>
    <n v="1128299"/>
    <d v="2021-11-17T00:00:00"/>
    <x v="4"/>
    <s v="Men's Athletic Footwear"/>
    <n v="650"/>
    <n v="500"/>
    <n v="325000"/>
    <n v="97500"/>
  </r>
  <r>
    <x v="1"/>
    <n v="1128299"/>
    <d v="2021-11-17T00:00:00"/>
    <x v="4"/>
    <s v="Men's Athletic Footwear"/>
    <n v="850"/>
    <n v="475"/>
    <n v="403750"/>
    <n v="80750"/>
  </r>
  <r>
    <x v="1"/>
    <n v="1128299"/>
    <d v="2021-11-17T00:00:00"/>
    <x v="4"/>
    <s v="Women's Street Footwear"/>
    <n v="900"/>
    <n v="600"/>
    <n v="540000"/>
    <n v="243000"/>
  </r>
  <r>
    <x v="1"/>
    <n v="1128299"/>
    <d v="2021-12-16T00:00:00"/>
    <x v="4"/>
    <s v="Men's Athletic Footwear"/>
    <n v="750"/>
    <n v="800"/>
    <n v="600000"/>
    <n v="180000"/>
  </r>
  <r>
    <x v="1"/>
    <n v="1128299"/>
    <d v="2021-12-16T00:00:00"/>
    <x v="4"/>
    <s v="Men's Athletic Footwear"/>
    <n v="850"/>
    <n v="800"/>
    <n v="680000"/>
    <n v="170000"/>
  </r>
  <r>
    <x v="3"/>
    <n v="1128299"/>
    <d v="2021-12-16T00:00:00"/>
    <x v="4"/>
    <s v="Men's Athletic Footwear"/>
    <n v="800"/>
    <n v="600"/>
    <n v="480000"/>
    <n v="144000"/>
  </r>
  <r>
    <x v="3"/>
    <n v="1128299"/>
    <d v="2021-12-16T00:00:00"/>
    <x v="4"/>
    <s v="Men's Street Footwear"/>
    <n v="800"/>
    <n v="600"/>
    <n v="480000"/>
    <n v="144000"/>
  </r>
  <r>
    <x v="3"/>
    <n v="1128299"/>
    <d v="2021-12-16T00:00:00"/>
    <x v="4"/>
    <s v="Men's Street Footwear"/>
    <n v="900"/>
    <n v="525"/>
    <n v="472500"/>
    <n v="94500"/>
  </r>
  <r>
    <x v="3"/>
    <n v="1128299"/>
    <d v="2021-12-16T00:00:00"/>
    <x v="4"/>
    <s v="Men's Athletic Footwear"/>
    <n v="950"/>
    <n v="625"/>
    <n v="593750"/>
    <n v="267187.5"/>
  </r>
  <r>
    <x v="3"/>
    <n v="1185732"/>
    <d v="2021-01-12T00:00:00"/>
    <x v="4"/>
    <s v="Men's Athletic Footwear"/>
    <n v="450"/>
    <n v="850"/>
    <n v="382500"/>
    <n v="172125"/>
  </r>
  <r>
    <x v="3"/>
    <n v="1185732"/>
    <d v="2021-01-12T00:00:00"/>
    <x v="4"/>
    <s v="Women's Street Footwear"/>
    <n v="450"/>
    <n v="650"/>
    <n v="292500"/>
    <n v="102375"/>
  </r>
  <r>
    <x v="3"/>
    <n v="1185732"/>
    <d v="2021-01-12T00:00:00"/>
    <x v="4"/>
    <s v="Women's Street Footwear"/>
    <n v="350"/>
    <n v="650"/>
    <n v="227500"/>
    <n v="56875"/>
  </r>
  <r>
    <x v="3"/>
    <n v="1185732"/>
    <d v="2021-01-12T00:00:00"/>
    <x v="4"/>
    <s v="Women's Street Footwear"/>
    <n v="400"/>
    <n v="500"/>
    <n v="200000"/>
    <n v="60000"/>
  </r>
  <r>
    <x v="3"/>
    <n v="1185732"/>
    <d v="2021-01-12T00:00:00"/>
    <x v="4"/>
    <s v="Men's Street Footwear"/>
    <n v="550"/>
    <n v="550"/>
    <n v="302500"/>
    <n v="105875"/>
  </r>
  <r>
    <x v="3"/>
    <n v="1185732"/>
    <d v="2021-01-12T00:00:00"/>
    <x v="4"/>
    <s v="Men's Athletic Footwear"/>
    <n v="450"/>
    <n v="650"/>
    <n v="292500"/>
    <n v="146250"/>
  </r>
  <r>
    <x v="3"/>
    <n v="1185732"/>
    <d v="2021-02-10T00:00:00"/>
    <x v="4"/>
    <s v="Men's Street Footwear"/>
    <n v="450"/>
    <n v="900"/>
    <n v="405000"/>
    <n v="182250"/>
  </r>
  <r>
    <x v="3"/>
    <n v="1185732"/>
    <d v="2021-02-10T00:00:00"/>
    <x v="4"/>
    <s v="Men's Street Footwear"/>
    <n v="450.00000000000006"/>
    <n v="550"/>
    <n v="247500.00000000003"/>
    <n v="86625"/>
  </r>
  <r>
    <x v="3"/>
    <n v="1185732"/>
    <d v="2021-02-10T00:00:00"/>
    <x v="4"/>
    <s v="Men's Athletic Footwear"/>
    <n v="350"/>
    <n v="600"/>
    <n v="210000"/>
    <n v="52500"/>
  </r>
  <r>
    <x v="3"/>
    <n v="1185732"/>
    <d v="2021-02-10T00:00:00"/>
    <x v="0"/>
    <s v="Men's Street Footwear"/>
    <n v="400"/>
    <n v="475"/>
    <n v="190000"/>
    <n v="57000"/>
  </r>
  <r>
    <x v="3"/>
    <n v="1185732"/>
    <d v="2021-02-10T00:00:00"/>
    <x v="0"/>
    <s v="Men's Athletic Footwear"/>
    <n v="550"/>
    <n v="550"/>
    <n v="302500"/>
    <n v="105875"/>
  </r>
  <r>
    <x v="3"/>
    <n v="1185732"/>
    <d v="2021-02-10T00:00:00"/>
    <x v="0"/>
    <s v="Men's Athletic Footwear"/>
    <n v="450"/>
    <n v="650"/>
    <n v="292500"/>
    <n v="146250"/>
  </r>
  <r>
    <x v="3"/>
    <n v="1185732"/>
    <d v="2021-03-08T00:00:00"/>
    <x v="0"/>
    <s v="Men's Athletic Footwear"/>
    <n v="450"/>
    <n v="870"/>
    <n v="391500"/>
    <n v="176175"/>
  </r>
  <r>
    <x v="3"/>
    <n v="1185732"/>
    <d v="2021-03-08T00:00:00"/>
    <x v="0"/>
    <s v="Men's Athletic Footwear"/>
    <n v="450.00000000000006"/>
    <n v="550"/>
    <n v="247500.00000000003"/>
    <n v="86625"/>
  </r>
  <r>
    <x v="3"/>
    <n v="1185732"/>
    <d v="2021-03-08T00:00:00"/>
    <x v="0"/>
    <s v="Men's Athletic Footwear"/>
    <n v="350"/>
    <n v="575"/>
    <n v="201250"/>
    <n v="50312.5"/>
  </r>
  <r>
    <x v="3"/>
    <n v="1185732"/>
    <d v="2021-03-08T00:00:00"/>
    <x v="0"/>
    <s v="Men's Athletic Footwear"/>
    <n v="400"/>
    <n v="425"/>
    <n v="170000"/>
    <n v="51000"/>
  </r>
  <r>
    <x v="3"/>
    <n v="1185732"/>
    <d v="2021-03-08T00:00:00"/>
    <x v="0"/>
    <s v="Men's Athletic Footwear"/>
    <n v="550.00000000000011"/>
    <n v="475"/>
    <n v="261250.00000000003"/>
    <n v="91437.5"/>
  </r>
  <r>
    <x v="3"/>
    <n v="1185732"/>
    <d v="2021-03-08T00:00:00"/>
    <x v="0"/>
    <s v="Men's Athletic Footwear"/>
    <n v="450"/>
    <n v="575"/>
    <n v="258750"/>
    <n v="129375"/>
  </r>
  <r>
    <x v="3"/>
    <n v="1185732"/>
    <d v="2021-04-09T00:00:00"/>
    <x v="0"/>
    <s v="Men's Athletic Footwear"/>
    <n v="450"/>
    <n v="825"/>
    <n v="371250"/>
    <n v="167062.5"/>
  </r>
  <r>
    <x v="3"/>
    <n v="1185732"/>
    <d v="2021-04-09T00:00:00"/>
    <x v="0"/>
    <s v="Men's Street Footwear"/>
    <n v="450.00000000000006"/>
    <n v="525"/>
    <n v="236250.00000000003"/>
    <n v="82687.5"/>
  </r>
  <r>
    <x v="3"/>
    <n v="1185732"/>
    <d v="2021-04-09T00:00:00"/>
    <x v="0"/>
    <s v="Men's Athletic Footwear"/>
    <n v="350"/>
    <n v="525"/>
    <n v="183750"/>
    <n v="45937.5"/>
  </r>
  <r>
    <x v="3"/>
    <n v="1185732"/>
    <d v="2021-04-09T00:00:00"/>
    <x v="0"/>
    <s v="Men's Street Footwear"/>
    <n v="400"/>
    <n v="450"/>
    <n v="180000"/>
    <n v="54000"/>
  </r>
  <r>
    <x v="3"/>
    <n v="1185732"/>
    <d v="2021-04-09T00:00:00"/>
    <x v="0"/>
    <s v="Men's Athletic Footwear"/>
    <n v="550.00000000000011"/>
    <n v="475"/>
    <n v="261250.00000000003"/>
    <n v="91437.5"/>
  </r>
  <r>
    <x v="3"/>
    <n v="1185732"/>
    <d v="2021-04-09T00:00:00"/>
    <x v="0"/>
    <s v="Men's Street Footwear"/>
    <n v="450"/>
    <n v="600"/>
    <n v="270000"/>
    <n v="135000"/>
  </r>
  <r>
    <x v="3"/>
    <n v="1185732"/>
    <d v="2021-05-08T00:00:00"/>
    <x v="0"/>
    <s v="Men's Street Footwear"/>
    <n v="550"/>
    <n v="870"/>
    <n v="478500"/>
    <n v="215325"/>
  </r>
  <r>
    <x v="3"/>
    <n v="1185732"/>
    <d v="2021-05-08T00:00:00"/>
    <x v="0"/>
    <s v="Men's Athletic Footwear"/>
    <n v="550"/>
    <n v="575"/>
    <n v="316250"/>
    <n v="110687.5"/>
  </r>
  <r>
    <x v="3"/>
    <n v="1185732"/>
    <d v="2021-05-08T00:00:00"/>
    <x v="0"/>
    <s v="Men's Street Footwear"/>
    <n v="500"/>
    <n v="550"/>
    <n v="275000"/>
    <n v="68750"/>
  </r>
  <r>
    <x v="3"/>
    <n v="1185732"/>
    <d v="2021-05-08T00:00:00"/>
    <x v="0"/>
    <s v="Men's Street Footwear"/>
    <n v="500"/>
    <n v="500"/>
    <n v="250000"/>
    <n v="75000"/>
  </r>
  <r>
    <x v="3"/>
    <n v="1185732"/>
    <d v="2021-05-08T00:00:00"/>
    <x v="0"/>
    <s v="Men's Athletic Footwear"/>
    <n v="600"/>
    <n v="525"/>
    <n v="315000"/>
    <n v="110250"/>
  </r>
  <r>
    <x v="3"/>
    <n v="1185732"/>
    <d v="2021-05-08T00:00:00"/>
    <x v="0"/>
    <s v="Men's Street Footwear"/>
    <n v="650"/>
    <n v="625"/>
    <n v="406250"/>
    <n v="203125"/>
  </r>
  <r>
    <x v="3"/>
    <n v="1185732"/>
    <d v="2021-06-10T00:00:00"/>
    <x v="0"/>
    <s v="Men's Athletic Footwear"/>
    <n v="600"/>
    <n v="875"/>
    <n v="525000"/>
    <n v="236250"/>
  </r>
  <r>
    <x v="3"/>
    <n v="1185732"/>
    <d v="2021-06-10T00:00:00"/>
    <x v="0"/>
    <s v="Men's Street Footwear"/>
    <n v="550"/>
    <n v="625"/>
    <n v="343750"/>
    <n v="120312.5"/>
  </r>
  <r>
    <x v="3"/>
    <n v="1185732"/>
    <d v="2021-06-10T00:00:00"/>
    <x v="0"/>
    <s v="Men's Athletic Footwear"/>
    <n v="500"/>
    <n v="600"/>
    <n v="300000"/>
    <n v="75000"/>
  </r>
  <r>
    <x v="3"/>
    <n v="1185732"/>
    <d v="2021-06-10T00:00:00"/>
    <x v="0"/>
    <s v="Men's Street Footwear"/>
    <n v="500"/>
    <n v="575"/>
    <n v="287500"/>
    <n v="86250"/>
  </r>
  <r>
    <x v="3"/>
    <n v="1185732"/>
    <d v="2021-06-10T00:00:00"/>
    <x v="0"/>
    <s v="Men's Athletic Footwear"/>
    <n v="650"/>
    <n v="575"/>
    <n v="373750"/>
    <n v="130812.5"/>
  </r>
  <r>
    <x v="3"/>
    <n v="1185732"/>
    <d v="2021-06-10T00:00:00"/>
    <x v="0"/>
    <s v="Men's Athletic Footwear"/>
    <n v="700"/>
    <n v="725"/>
    <n v="507500"/>
    <n v="253750"/>
  </r>
  <r>
    <x v="3"/>
    <n v="1185732"/>
    <d v="2021-07-08T00:00:00"/>
    <x v="0"/>
    <s v="Men's Athletic Footwear"/>
    <n v="650"/>
    <n v="950"/>
    <n v="617500"/>
    <n v="277875"/>
  </r>
  <r>
    <x v="3"/>
    <n v="1185732"/>
    <d v="2021-07-08T00:00:00"/>
    <x v="0"/>
    <s v="Men's Athletic Footwear"/>
    <n v="600"/>
    <n v="700"/>
    <n v="420000"/>
    <n v="147000"/>
  </r>
  <r>
    <x v="3"/>
    <n v="1185732"/>
    <d v="2021-07-08T00:00:00"/>
    <x v="0"/>
    <s v="Men's Athletic Footwear"/>
    <n v="550"/>
    <n v="625"/>
    <n v="343750"/>
    <n v="85937.5"/>
  </r>
  <r>
    <x v="3"/>
    <n v="1185732"/>
    <d v="2021-07-08T00:00:00"/>
    <x v="0"/>
    <s v="Men's Athletic Footwear"/>
    <n v="550"/>
    <n v="575"/>
    <n v="316250"/>
    <n v="94875"/>
  </r>
  <r>
    <x v="3"/>
    <n v="1185732"/>
    <d v="2021-07-08T00:00:00"/>
    <x v="0"/>
    <s v="Men's Athletic Footwear"/>
    <n v="650"/>
    <n v="600"/>
    <n v="390000"/>
    <n v="136500"/>
  </r>
  <r>
    <x v="3"/>
    <n v="1185732"/>
    <d v="2021-07-08T00:00:00"/>
    <x v="0"/>
    <s v="Men's Street Footwear"/>
    <n v="700"/>
    <n v="775"/>
    <n v="542500"/>
    <n v="271250"/>
  </r>
  <r>
    <x v="3"/>
    <n v="1185732"/>
    <d v="2021-08-09T00:00:00"/>
    <x v="0"/>
    <s v="Men's Athletic Footwear"/>
    <n v="650"/>
    <n v="925"/>
    <n v="601250"/>
    <n v="270562.5"/>
  </r>
  <r>
    <x v="3"/>
    <n v="1185732"/>
    <d v="2021-08-09T00:00:00"/>
    <x v="0"/>
    <s v="Men's Athletic Footwear"/>
    <n v="600"/>
    <n v="700"/>
    <n v="420000"/>
    <n v="147000"/>
  </r>
  <r>
    <x v="3"/>
    <n v="1185732"/>
    <d v="2021-08-09T00:00:00"/>
    <x v="0"/>
    <s v="Men's Street Footwear"/>
    <n v="550"/>
    <n v="625"/>
    <n v="343750"/>
    <n v="85937.5"/>
  </r>
  <r>
    <x v="3"/>
    <n v="1185732"/>
    <d v="2021-08-09T00:00:00"/>
    <x v="0"/>
    <s v="Men's Street Footwear"/>
    <n v="450"/>
    <n v="575"/>
    <n v="258750"/>
    <n v="77625"/>
  </r>
  <r>
    <x v="3"/>
    <n v="1185732"/>
    <d v="2021-08-09T00:00:00"/>
    <x v="0"/>
    <s v="Men's Street Footwear"/>
    <n v="550"/>
    <n v="550"/>
    <n v="302500"/>
    <n v="105875"/>
  </r>
  <r>
    <x v="3"/>
    <n v="1185732"/>
    <d v="2021-08-09T00:00:00"/>
    <x v="0"/>
    <s v="Men's Athletic Footwear"/>
    <n v="600"/>
    <n v="725"/>
    <n v="435000"/>
    <n v="217500"/>
  </r>
  <r>
    <x v="3"/>
    <n v="1185732"/>
    <d v="2021-09-08T00:00:00"/>
    <x v="0"/>
    <s v="Men's Athletic Footwear"/>
    <n v="550"/>
    <n v="850"/>
    <n v="467500"/>
    <n v="210375"/>
  </r>
  <r>
    <x v="3"/>
    <n v="1185732"/>
    <d v="2021-09-08T00:00:00"/>
    <x v="0"/>
    <s v="Men's Athletic Footwear"/>
    <n v="500"/>
    <n v="650"/>
    <n v="325000"/>
    <n v="113750"/>
  </r>
  <r>
    <x v="3"/>
    <n v="1185732"/>
    <d v="2021-09-08T00:00:00"/>
    <x v="0"/>
    <s v="Men's Street Footwear"/>
    <n v="450"/>
    <n v="550"/>
    <n v="247500"/>
    <n v="61875"/>
  </r>
  <r>
    <x v="3"/>
    <n v="1185732"/>
    <d v="2021-09-08T00:00:00"/>
    <x v="0"/>
    <s v="Men's Athletic Footwear"/>
    <n v="450"/>
    <n v="525"/>
    <n v="236250"/>
    <n v="70875"/>
  </r>
  <r>
    <x v="3"/>
    <n v="1185732"/>
    <d v="2021-09-08T00:00:00"/>
    <x v="0"/>
    <s v="Men's Athletic Footwear"/>
    <n v="550"/>
    <n v="525"/>
    <n v="288750"/>
    <n v="101062.5"/>
  </r>
  <r>
    <x v="3"/>
    <n v="1185732"/>
    <d v="2021-09-08T00:00:00"/>
    <x v="0"/>
    <s v="Men's Street Footwear"/>
    <n v="600"/>
    <n v="625"/>
    <n v="375000"/>
    <n v="187500"/>
  </r>
  <r>
    <x v="3"/>
    <n v="1185732"/>
    <d v="2021-10-10T00:00:00"/>
    <x v="0"/>
    <s v="Men's Street Footwear"/>
    <n v="600"/>
    <n v="800"/>
    <n v="480000"/>
    <n v="216000"/>
  </r>
  <r>
    <x v="3"/>
    <n v="1185732"/>
    <d v="2021-10-10T00:00:00"/>
    <x v="0"/>
    <s v="Men's Street Footwear"/>
    <n v="500"/>
    <n v="625"/>
    <n v="312500"/>
    <n v="109375"/>
  </r>
  <r>
    <x v="3"/>
    <n v="1185732"/>
    <d v="2021-10-10T00:00:00"/>
    <x v="0"/>
    <s v="Men's Athletic Footwear"/>
    <n v="500"/>
    <n v="525"/>
    <n v="262500"/>
    <n v="65625"/>
  </r>
  <r>
    <x v="3"/>
    <n v="1185732"/>
    <d v="2021-10-10T00:00:00"/>
    <x v="0"/>
    <s v="Men's Athletic Footwear"/>
    <n v="500"/>
    <n v="500"/>
    <n v="250000"/>
    <n v="75000"/>
  </r>
  <r>
    <x v="3"/>
    <n v="1185732"/>
    <d v="2021-10-10T00:00:00"/>
    <x v="0"/>
    <s v="Men's Athletic Footwear"/>
    <n v="600"/>
    <n v="500"/>
    <n v="300000"/>
    <n v="105000"/>
  </r>
  <r>
    <x v="3"/>
    <n v="1185732"/>
    <d v="2021-10-10T00:00:00"/>
    <x v="0"/>
    <s v="Men's Athletic Footwear"/>
    <n v="650"/>
    <n v="625"/>
    <n v="406250"/>
    <n v="203125"/>
  </r>
  <r>
    <x v="3"/>
    <n v="1185732"/>
    <d v="2021-11-09T00:00:00"/>
    <x v="0"/>
    <s v="Men's Athletic Footwear"/>
    <n v="600"/>
    <n v="775"/>
    <n v="465000"/>
    <n v="209250"/>
  </r>
  <r>
    <x v="3"/>
    <n v="1185732"/>
    <d v="2021-11-09T00:00:00"/>
    <x v="0"/>
    <s v="Men's Athletic Footwear"/>
    <n v="500"/>
    <n v="600"/>
    <n v="300000"/>
    <n v="105000"/>
  </r>
  <r>
    <x v="3"/>
    <n v="1185732"/>
    <d v="2021-11-09T00:00:00"/>
    <x v="0"/>
    <s v="Men's Street Footwear"/>
    <n v="500"/>
    <n v="545"/>
    <n v="272500"/>
    <n v="68125"/>
  </r>
  <r>
    <x v="3"/>
    <n v="1185732"/>
    <d v="2021-11-09T00:00:00"/>
    <x v="0"/>
    <s v="Women's Street Footwear"/>
    <n v="500"/>
    <n v="575"/>
    <n v="287500"/>
    <n v="86250"/>
  </r>
  <r>
    <x v="1"/>
    <n v="1185732"/>
    <d v="2021-11-09T00:00:00"/>
    <x v="0"/>
    <s v="Men's Athletic Footwear"/>
    <n v="650"/>
    <n v="550"/>
    <n v="357500"/>
    <n v="125125"/>
  </r>
  <r>
    <x v="1"/>
    <n v="1185732"/>
    <d v="2021-11-09T00:00:00"/>
    <x v="0"/>
    <s v="Men's Athletic Footwear"/>
    <n v="700"/>
    <n v="650"/>
    <n v="455000"/>
    <n v="227500"/>
  </r>
  <r>
    <x v="1"/>
    <n v="1185732"/>
    <d v="2021-12-08T00:00:00"/>
    <x v="0"/>
    <s v="Men's Athletic Footwear"/>
    <n v="650"/>
    <n v="875"/>
    <n v="568750"/>
    <n v="255937.5"/>
  </r>
  <r>
    <x v="1"/>
    <n v="1185732"/>
    <d v="2021-12-08T00:00:00"/>
    <x v="0"/>
    <s v="Men's Street Footwear"/>
    <n v="550"/>
    <n v="675"/>
    <n v="371250"/>
    <n v="129937.5"/>
  </r>
  <r>
    <x v="1"/>
    <n v="1185732"/>
    <d v="2021-12-08T00:00:00"/>
    <x v="0"/>
    <s v="Men's Street Footwear"/>
    <n v="550"/>
    <n v="625"/>
    <n v="343750"/>
    <n v="85937.5"/>
  </r>
  <r>
    <x v="1"/>
    <n v="1185732"/>
    <d v="2021-12-08T00:00:00"/>
    <x v="0"/>
    <s v="Men's Street Footwear"/>
    <n v="550"/>
    <n v="575"/>
    <n v="316250"/>
    <n v="94875"/>
  </r>
  <r>
    <x v="1"/>
    <n v="1185732"/>
    <d v="2021-12-08T00:00:00"/>
    <x v="0"/>
    <s v="Men's Athletic Footwear"/>
    <n v="650"/>
    <n v="575"/>
    <n v="373750"/>
    <n v="130812.5"/>
  </r>
  <r>
    <x v="1"/>
    <n v="1185732"/>
    <d v="2021-12-08T00:00:00"/>
    <x v="0"/>
    <s v="Men's Street Footwear"/>
    <n v="700"/>
    <n v="675"/>
    <n v="472500"/>
    <n v="236250"/>
  </r>
  <r>
    <x v="1"/>
    <n v="1185732"/>
    <d v="2021-01-14T00:00:00"/>
    <x v="0"/>
    <s v="Men's Street Footwear"/>
    <n v="400"/>
    <n v="800"/>
    <n v="320000"/>
    <n v="160000"/>
  </r>
  <r>
    <x v="1"/>
    <n v="1185732"/>
    <d v="2021-01-14T00:00:00"/>
    <x v="0"/>
    <s v="Men's Street Footwear"/>
    <n v="400"/>
    <n v="600"/>
    <n v="240000"/>
    <n v="72000"/>
  </r>
  <r>
    <x v="1"/>
    <n v="1185732"/>
    <d v="2021-01-14T00:00:00"/>
    <x v="0"/>
    <s v="Men's Street Footwear"/>
    <n v="300"/>
    <n v="600"/>
    <n v="180000"/>
    <n v="63000"/>
  </r>
  <r>
    <x v="1"/>
    <n v="1185732"/>
    <d v="2021-01-14T00:00:00"/>
    <x v="0"/>
    <s v="Men's Athletic Footwear"/>
    <n v="350"/>
    <n v="450"/>
    <n v="157500"/>
    <n v="55125"/>
  </r>
  <r>
    <x v="1"/>
    <n v="1185732"/>
    <d v="2021-01-14T00:00:00"/>
    <x v="0"/>
    <s v="Men's Street Footwear"/>
    <n v="500"/>
    <n v="500"/>
    <n v="250000"/>
    <n v="75000"/>
  </r>
  <r>
    <x v="1"/>
    <n v="1185732"/>
    <d v="2021-01-14T00:00:00"/>
    <x v="0"/>
    <s v="Men's Athletic Footwear"/>
    <n v="400"/>
    <n v="600"/>
    <n v="240000"/>
    <n v="60000"/>
  </r>
  <r>
    <x v="1"/>
    <n v="1185732"/>
    <d v="2021-02-12T00:00:00"/>
    <x v="0"/>
    <s v="Men's Athletic Footwear"/>
    <n v="400"/>
    <n v="850"/>
    <n v="340000"/>
    <n v="170000"/>
  </r>
  <r>
    <x v="1"/>
    <n v="1185732"/>
    <d v="2021-02-12T00:00:00"/>
    <x v="0"/>
    <s v="Men's Street Footwear"/>
    <n v="400"/>
    <n v="500"/>
    <n v="200000"/>
    <n v="60000"/>
  </r>
  <r>
    <x v="1"/>
    <n v="1185732"/>
    <d v="2021-02-12T00:00:00"/>
    <x v="0"/>
    <s v="Men's Athletic Footwear"/>
    <n v="300"/>
    <n v="550"/>
    <n v="165000"/>
    <n v="57750"/>
  </r>
  <r>
    <x v="1"/>
    <n v="1185732"/>
    <d v="2021-02-12T00:00:00"/>
    <x v="2"/>
    <s v="Men's Athletic Footwear"/>
    <n v="350"/>
    <n v="425"/>
    <n v="148750"/>
    <n v="52062.5"/>
  </r>
  <r>
    <x v="1"/>
    <n v="1185732"/>
    <d v="2021-02-12T00:00:00"/>
    <x v="2"/>
    <s v="Men's Street Footwear"/>
    <n v="500"/>
    <n v="500"/>
    <n v="250000"/>
    <n v="75000"/>
  </r>
  <r>
    <x v="1"/>
    <n v="1185732"/>
    <d v="2021-02-12T00:00:00"/>
    <x v="2"/>
    <s v="Men's Street Footwear"/>
    <n v="400"/>
    <n v="600"/>
    <n v="240000"/>
    <n v="60000"/>
  </r>
  <r>
    <x v="1"/>
    <n v="1185732"/>
    <d v="2021-03-10T00:00:00"/>
    <x v="2"/>
    <s v="Men's Athletic Footwear"/>
    <n v="400"/>
    <n v="820"/>
    <n v="328000"/>
    <n v="164000"/>
  </r>
  <r>
    <x v="1"/>
    <n v="1185732"/>
    <d v="2021-03-10T00:00:00"/>
    <x v="2"/>
    <s v="Men's Athletic Footwear"/>
    <n v="400"/>
    <n v="525"/>
    <n v="210000"/>
    <n v="63000"/>
  </r>
  <r>
    <x v="1"/>
    <n v="1185732"/>
    <d v="2021-03-10T00:00:00"/>
    <x v="2"/>
    <s v="Men's Athletic Footwear"/>
    <n v="300"/>
    <n v="550"/>
    <n v="165000"/>
    <n v="57750"/>
  </r>
  <r>
    <x v="1"/>
    <n v="1185732"/>
    <d v="2021-03-10T00:00:00"/>
    <x v="2"/>
    <s v="Women's Street Footwear"/>
    <n v="350"/>
    <n v="400"/>
    <n v="140000"/>
    <n v="49000"/>
  </r>
  <r>
    <x v="1"/>
    <n v="1185732"/>
    <d v="2021-03-10T00:00:00"/>
    <x v="2"/>
    <s v="Men's Athletic Footwear"/>
    <n v="500"/>
    <n v="450"/>
    <n v="225000"/>
    <n v="67500"/>
  </r>
  <r>
    <x v="1"/>
    <n v="1185732"/>
    <d v="2021-03-10T00:00:00"/>
    <x v="2"/>
    <s v="Women's Street Footwear"/>
    <n v="400"/>
    <n v="550"/>
    <n v="220000"/>
    <n v="55000"/>
  </r>
  <r>
    <x v="1"/>
    <n v="1185732"/>
    <d v="2021-04-11T00:00:00"/>
    <x v="2"/>
    <s v="Men's Athletic Footwear"/>
    <n v="400"/>
    <n v="800"/>
    <n v="320000"/>
    <n v="160000"/>
  </r>
  <r>
    <x v="1"/>
    <n v="1185732"/>
    <d v="2021-04-11T00:00:00"/>
    <x v="2"/>
    <s v="Men's Athletic Footwear"/>
    <n v="400"/>
    <n v="500"/>
    <n v="200000"/>
    <n v="60000"/>
  </r>
  <r>
    <x v="1"/>
    <n v="1185732"/>
    <d v="2021-04-11T00:00:00"/>
    <x v="2"/>
    <s v="Men's Athletic Footwear"/>
    <n v="300"/>
    <n v="500"/>
    <n v="150000"/>
    <n v="52500"/>
  </r>
  <r>
    <x v="1"/>
    <n v="1185732"/>
    <d v="2021-04-11T00:00:00"/>
    <x v="2"/>
    <s v="Men's Athletic Footwear"/>
    <n v="350"/>
    <n v="425"/>
    <n v="148750"/>
    <n v="52062.5"/>
  </r>
  <r>
    <x v="1"/>
    <n v="1185732"/>
    <d v="2021-04-11T00:00:00"/>
    <x v="2"/>
    <s v="Men's Athletic Footwear"/>
    <n v="500"/>
    <n v="425"/>
    <n v="212500"/>
    <n v="63750"/>
  </r>
  <r>
    <x v="1"/>
    <n v="1185732"/>
    <d v="2021-04-11T00:00:00"/>
    <x v="2"/>
    <s v="Men's Athletic Footwear"/>
    <n v="400"/>
    <n v="550"/>
    <n v="220000"/>
    <n v="55000"/>
  </r>
  <r>
    <x v="1"/>
    <n v="1185732"/>
    <d v="2021-05-10T00:00:00"/>
    <x v="2"/>
    <s v="Men's Street Footwear"/>
    <n v="500"/>
    <n v="820"/>
    <n v="410000"/>
    <n v="205000"/>
  </r>
  <r>
    <x v="1"/>
    <n v="1185732"/>
    <d v="2021-05-10T00:00:00"/>
    <x v="2"/>
    <s v="Women's Street Footwear"/>
    <n v="450"/>
    <n v="525"/>
    <n v="236250"/>
    <n v="70875"/>
  </r>
  <r>
    <x v="1"/>
    <n v="1185732"/>
    <d v="2021-05-10T00:00:00"/>
    <x v="2"/>
    <s v="Men's Athletic Footwear"/>
    <n v="400"/>
    <n v="500"/>
    <n v="200000"/>
    <n v="70000"/>
  </r>
  <r>
    <x v="1"/>
    <n v="1185732"/>
    <d v="2021-05-10T00:00:00"/>
    <x v="2"/>
    <s v="Men's Athletic Footwear"/>
    <n v="400"/>
    <n v="450"/>
    <n v="180000"/>
    <n v="63000"/>
  </r>
  <r>
    <x v="1"/>
    <n v="1185732"/>
    <d v="2021-05-10T00:00:00"/>
    <x v="2"/>
    <s v="Men's Athletic Footwear"/>
    <n v="500"/>
    <n v="475"/>
    <n v="237500"/>
    <n v="71250"/>
  </r>
  <r>
    <x v="1"/>
    <n v="1185732"/>
    <d v="2021-05-10T00:00:00"/>
    <x v="2"/>
    <s v="Men's Street Footwear"/>
    <n v="550"/>
    <n v="600"/>
    <n v="330000"/>
    <n v="82500"/>
  </r>
  <r>
    <x v="1"/>
    <n v="1185732"/>
    <d v="2021-06-12T00:00:00"/>
    <x v="2"/>
    <s v="Men's Athletic Footwear"/>
    <n v="500"/>
    <n v="850"/>
    <n v="425000"/>
    <n v="212500"/>
  </r>
  <r>
    <x v="1"/>
    <n v="1185732"/>
    <d v="2021-06-12T00:00:00"/>
    <x v="2"/>
    <s v="Men's Street Footwear"/>
    <n v="450"/>
    <n v="600"/>
    <n v="270000"/>
    <n v="81000"/>
  </r>
  <r>
    <x v="1"/>
    <n v="1185732"/>
    <d v="2021-06-12T00:00:00"/>
    <x v="2"/>
    <s v="Men's Athletic Footwear"/>
    <n v="400"/>
    <n v="525"/>
    <n v="210000"/>
    <n v="73500"/>
  </r>
  <r>
    <x v="1"/>
    <n v="1185732"/>
    <d v="2021-06-12T00:00:00"/>
    <x v="2"/>
    <s v="Men's Athletic Footwear"/>
    <n v="400"/>
    <n v="500"/>
    <n v="200000"/>
    <n v="70000"/>
  </r>
  <r>
    <x v="1"/>
    <n v="1185732"/>
    <d v="2021-06-12T00:00:00"/>
    <x v="2"/>
    <s v="Men's Athletic Footwear"/>
    <n v="500"/>
    <n v="500"/>
    <n v="250000"/>
    <n v="75000"/>
  </r>
  <r>
    <x v="1"/>
    <n v="1185732"/>
    <d v="2021-06-12T00:00:00"/>
    <x v="2"/>
    <s v="Men's Athletic Footwear"/>
    <n v="550"/>
    <n v="650"/>
    <n v="357500"/>
    <n v="89375"/>
  </r>
  <r>
    <x v="1"/>
    <n v="1185732"/>
    <d v="2021-07-10T00:00:00"/>
    <x v="2"/>
    <s v="Men's Athletic Footwear"/>
    <n v="500"/>
    <n v="875"/>
    <n v="437500"/>
    <n v="218750"/>
  </r>
  <r>
    <x v="1"/>
    <n v="1185732"/>
    <d v="2021-07-10T00:00:00"/>
    <x v="2"/>
    <s v="Men's Athletic Footwear"/>
    <n v="450"/>
    <n v="625"/>
    <n v="281250"/>
    <n v="84375"/>
  </r>
  <r>
    <x v="1"/>
    <n v="1185732"/>
    <d v="2021-07-10T00:00:00"/>
    <x v="2"/>
    <s v="Men's Athletic Footwear"/>
    <n v="400"/>
    <n v="550"/>
    <n v="220000"/>
    <n v="77000"/>
  </r>
  <r>
    <x v="1"/>
    <n v="1185732"/>
    <d v="2021-07-10T00:00:00"/>
    <x v="2"/>
    <s v="Men's Athletic Footwear"/>
    <n v="400"/>
    <n v="500"/>
    <n v="200000"/>
    <n v="70000"/>
  </r>
  <r>
    <x v="1"/>
    <n v="1185732"/>
    <d v="2021-07-10T00:00:00"/>
    <x v="2"/>
    <s v="Men's Street Footwear"/>
    <n v="500"/>
    <n v="525"/>
    <n v="262500"/>
    <n v="78750"/>
  </r>
  <r>
    <x v="1"/>
    <n v="1185732"/>
    <d v="2021-07-10T00:00:00"/>
    <x v="2"/>
    <s v="Men's Street Footwear"/>
    <n v="550"/>
    <n v="700"/>
    <n v="385000"/>
    <n v="96250"/>
  </r>
  <r>
    <x v="1"/>
    <n v="1185732"/>
    <d v="2021-08-11T00:00:00"/>
    <x v="2"/>
    <s v="Men's Athletic Footwear"/>
    <n v="500"/>
    <n v="850"/>
    <n v="425000"/>
    <n v="212500"/>
  </r>
  <r>
    <x v="1"/>
    <n v="1185732"/>
    <d v="2021-08-11T00:00:00"/>
    <x v="2"/>
    <s v="Men's Athletic Footwear"/>
    <n v="450"/>
    <n v="625"/>
    <n v="281250"/>
    <n v="84375"/>
  </r>
  <r>
    <x v="1"/>
    <n v="1185732"/>
    <d v="2021-08-11T00:00:00"/>
    <x v="2"/>
    <s v="Men's Athletic Footwear"/>
    <n v="400"/>
    <n v="550"/>
    <n v="220000"/>
    <n v="77000"/>
  </r>
  <r>
    <x v="1"/>
    <n v="1185732"/>
    <d v="2021-08-11T00:00:00"/>
    <x v="2"/>
    <s v="Men's Athletic Footwear"/>
    <n v="400"/>
    <n v="525"/>
    <n v="210000"/>
    <n v="73500"/>
  </r>
  <r>
    <x v="1"/>
    <n v="1185732"/>
    <d v="2021-08-11T00:00:00"/>
    <x v="2"/>
    <s v="Men's Athletic Footwear"/>
    <n v="500"/>
    <n v="500"/>
    <n v="250000"/>
    <n v="75000"/>
  </r>
  <r>
    <x v="1"/>
    <n v="1185732"/>
    <d v="2021-08-11T00:00:00"/>
    <x v="2"/>
    <s v="Men's Athletic Footwear"/>
    <n v="550"/>
    <n v="675"/>
    <n v="371250"/>
    <n v="92812.5"/>
  </r>
  <r>
    <x v="1"/>
    <n v="1185732"/>
    <d v="2021-09-10T00:00:00"/>
    <x v="2"/>
    <s v="Men's Athletic Footwear"/>
    <n v="500"/>
    <n v="800"/>
    <n v="400000"/>
    <n v="200000"/>
  </r>
  <r>
    <x v="1"/>
    <n v="1185732"/>
    <d v="2021-09-10T00:00:00"/>
    <x v="2"/>
    <s v="Men's Athletic Footwear"/>
    <n v="450"/>
    <n v="600"/>
    <n v="270000"/>
    <n v="81000"/>
  </r>
  <r>
    <x v="1"/>
    <n v="1185732"/>
    <d v="2021-09-10T00:00:00"/>
    <x v="2"/>
    <s v="Men's Street Footwear"/>
    <n v="400"/>
    <n v="525"/>
    <n v="210000"/>
    <n v="73500"/>
  </r>
  <r>
    <x v="1"/>
    <n v="1185732"/>
    <d v="2021-09-10T00:00:00"/>
    <x v="2"/>
    <s v="Men's Athletic Footwear"/>
    <n v="400"/>
    <n v="500"/>
    <n v="200000"/>
    <n v="70000"/>
  </r>
  <r>
    <x v="1"/>
    <n v="1185732"/>
    <d v="2021-09-10T00:00:00"/>
    <x v="2"/>
    <s v="Men's Athletic Footwear"/>
    <n v="500"/>
    <n v="500"/>
    <n v="250000"/>
    <n v="75000"/>
  </r>
  <r>
    <x v="1"/>
    <n v="1185732"/>
    <d v="2021-09-10T00:00:00"/>
    <x v="2"/>
    <s v="Men's Athletic Footwear"/>
    <n v="550"/>
    <n v="600"/>
    <n v="330000"/>
    <n v="82500"/>
  </r>
  <r>
    <x v="1"/>
    <n v="1185732"/>
    <d v="2021-10-12T00:00:00"/>
    <x v="2"/>
    <s v="Men's Athletic Footwear"/>
    <n v="550"/>
    <n v="775"/>
    <n v="426250"/>
    <n v="213125"/>
  </r>
  <r>
    <x v="1"/>
    <n v="1185732"/>
    <d v="2021-10-12T00:00:00"/>
    <x v="2"/>
    <s v="Men's Athletic Footwear"/>
    <n v="450"/>
    <n v="600"/>
    <n v="270000"/>
    <n v="81000"/>
  </r>
  <r>
    <x v="1"/>
    <n v="1185732"/>
    <d v="2021-10-12T00:00:00"/>
    <x v="2"/>
    <s v="Men's Street Footwear"/>
    <n v="450"/>
    <n v="500"/>
    <n v="225000"/>
    <n v="78750"/>
  </r>
  <r>
    <x v="1"/>
    <n v="1185732"/>
    <d v="2021-10-12T00:00:00"/>
    <x v="2"/>
    <s v="Men's Street Footwear"/>
    <n v="450"/>
    <n v="475"/>
    <n v="213750"/>
    <n v="74812.5"/>
  </r>
  <r>
    <x v="1"/>
    <n v="1185732"/>
    <d v="2021-10-12T00:00:00"/>
    <x v="2"/>
    <s v="Men's Athletic Footwear"/>
    <n v="550"/>
    <n v="475"/>
    <n v="261250"/>
    <n v="78375"/>
  </r>
  <r>
    <x v="1"/>
    <n v="1185732"/>
    <d v="2021-10-12T00:00:00"/>
    <x v="2"/>
    <s v="Men's Athletic Footwear"/>
    <n v="600"/>
    <n v="600"/>
    <n v="360000"/>
    <n v="90000"/>
  </r>
  <r>
    <x v="1"/>
    <n v="1185732"/>
    <d v="2021-11-11T00:00:00"/>
    <x v="2"/>
    <s v="Men's Street Footwear"/>
    <n v="550"/>
    <n v="750"/>
    <n v="412500"/>
    <n v="206250"/>
  </r>
  <r>
    <x v="1"/>
    <n v="1185732"/>
    <d v="2021-11-11T00:00:00"/>
    <x v="2"/>
    <s v="Men's Athletic Footwear"/>
    <n v="450"/>
    <n v="575"/>
    <n v="258750"/>
    <n v="77625"/>
  </r>
  <r>
    <x v="1"/>
    <n v="1185732"/>
    <d v="2021-11-11T00:00:00"/>
    <x v="2"/>
    <s v="Men's Street Footwear"/>
    <n v="450.00000000000006"/>
    <n v="520"/>
    <n v="234000.00000000003"/>
    <n v="81900"/>
  </r>
  <r>
    <x v="1"/>
    <n v="1185732"/>
    <d v="2021-11-11T00:00:00"/>
    <x v="2"/>
    <s v="Men's Street Footwear"/>
    <n v="450"/>
    <n v="500"/>
    <n v="225000"/>
    <n v="78750"/>
  </r>
  <r>
    <x v="1"/>
    <n v="1185732"/>
    <d v="2021-11-11T00:00:00"/>
    <x v="2"/>
    <s v="Men's Athletic Footwear"/>
    <n v="550"/>
    <n v="475"/>
    <n v="261250"/>
    <n v="78375"/>
  </r>
  <r>
    <x v="1"/>
    <n v="1185732"/>
    <d v="2021-11-11T00:00:00"/>
    <x v="2"/>
    <s v="Men's Athletic Footwear"/>
    <n v="600"/>
    <n v="575"/>
    <n v="345000"/>
    <n v="86250"/>
  </r>
  <r>
    <x v="1"/>
    <n v="1185732"/>
    <d v="2021-12-10T00:00:00"/>
    <x v="2"/>
    <s v="Men's Street Footwear"/>
    <n v="550"/>
    <n v="800"/>
    <n v="440000"/>
    <n v="220000"/>
  </r>
  <r>
    <x v="1"/>
    <n v="1185732"/>
    <d v="2021-12-10T00:00:00"/>
    <x v="2"/>
    <s v="Men's Athletic Footwear"/>
    <n v="450"/>
    <n v="600"/>
    <n v="270000"/>
    <n v="81000"/>
  </r>
  <r>
    <x v="1"/>
    <n v="1185732"/>
    <d v="2021-12-10T00:00:00"/>
    <x v="2"/>
    <s v="Men's Athletic Footwear"/>
    <n v="450.00000000000006"/>
    <n v="550"/>
    <n v="247500.00000000003"/>
    <n v="86625"/>
  </r>
  <r>
    <x v="1"/>
    <n v="1185732"/>
    <d v="2021-12-10T00:00:00"/>
    <x v="2"/>
    <s v="Men's Athletic Footwear"/>
    <n v="450"/>
    <n v="500"/>
    <n v="225000"/>
    <n v="78750"/>
  </r>
  <r>
    <x v="1"/>
    <n v="1185732"/>
    <d v="2021-12-10T00:00:00"/>
    <x v="2"/>
    <s v="Men's Street Footwear"/>
    <n v="550"/>
    <n v="500"/>
    <n v="275000"/>
    <n v="82500"/>
  </r>
  <r>
    <x v="1"/>
    <n v="1185732"/>
    <d v="2021-12-10T00:00:00"/>
    <x v="2"/>
    <s v="Men's Athletic Footwear"/>
    <n v="600"/>
    <n v="600"/>
    <n v="360000"/>
    <n v="90000"/>
  </r>
  <r>
    <x v="1"/>
    <n v="1128299"/>
    <d v="2021-01-24T00:00:00"/>
    <x v="2"/>
    <s v="Men's Athletic Footwear"/>
    <n v="300"/>
    <n v="350"/>
    <n v="105000"/>
    <n v="36750"/>
  </r>
  <r>
    <x v="1"/>
    <n v="1128299"/>
    <d v="2021-01-24T00:00:00"/>
    <x v="2"/>
    <s v="Men's Athletic Footwear"/>
    <n v="400"/>
    <n v="350"/>
    <n v="140000"/>
    <n v="49000"/>
  </r>
  <r>
    <x v="1"/>
    <n v="1128299"/>
    <d v="2021-01-24T00:00:00"/>
    <x v="2"/>
    <s v="Men's Athletic Footwear"/>
    <n v="400"/>
    <n v="350"/>
    <n v="140000"/>
    <n v="49000"/>
  </r>
  <r>
    <x v="1"/>
    <n v="1128299"/>
    <d v="2021-01-24T00:00:00"/>
    <x v="2"/>
    <s v="Men's Athletic Footwear"/>
    <n v="400"/>
    <n v="200"/>
    <n v="80000"/>
    <n v="28000"/>
  </r>
  <r>
    <x v="1"/>
    <n v="1128299"/>
    <d v="2021-01-24T00:00:00"/>
    <x v="2"/>
    <s v="Men's Street Footwear"/>
    <n v="450"/>
    <n v="150"/>
    <n v="67500"/>
    <n v="27000"/>
  </r>
  <r>
    <x v="1"/>
    <n v="1128299"/>
    <d v="2021-01-24T00:00:00"/>
    <x v="2"/>
    <s v="Men's Athletic Footwear"/>
    <n v="400"/>
    <n v="400"/>
    <n v="160000"/>
    <n v="48000"/>
  </r>
  <r>
    <x v="1"/>
    <n v="1128299"/>
    <d v="2021-02-24T00:00:00"/>
    <x v="2"/>
    <s v="Men's Athletic Footwear"/>
    <n v="300"/>
    <n v="450"/>
    <n v="135000"/>
    <n v="47250"/>
  </r>
  <r>
    <x v="1"/>
    <n v="1128299"/>
    <d v="2021-02-24T00:00:00"/>
    <x v="2"/>
    <s v="Men's Street Footwear"/>
    <n v="400"/>
    <n v="350"/>
    <n v="140000"/>
    <n v="49000"/>
  </r>
  <r>
    <x v="1"/>
    <n v="1128299"/>
    <d v="2021-02-24T00:00:00"/>
    <x v="2"/>
    <s v="Men's Athletic Footwear"/>
    <n v="400"/>
    <n v="350"/>
    <n v="140000"/>
    <n v="49000"/>
  </r>
  <r>
    <x v="1"/>
    <n v="1128299"/>
    <d v="2021-02-24T00:00:00"/>
    <x v="4"/>
    <s v="Men's Athletic Footwear"/>
    <n v="400"/>
    <n v="200"/>
    <n v="80000"/>
    <n v="28000"/>
  </r>
  <r>
    <x v="1"/>
    <n v="1128299"/>
    <d v="2021-02-24T00:00:00"/>
    <x v="4"/>
    <s v="Men's Athletic Footwear"/>
    <n v="450"/>
    <n v="125"/>
    <n v="56250"/>
    <n v="22500"/>
  </r>
  <r>
    <x v="1"/>
    <n v="1128299"/>
    <d v="2021-02-24T00:00:00"/>
    <x v="4"/>
    <s v="Men's Athletic Footwear"/>
    <n v="400"/>
    <n v="325"/>
    <n v="130000"/>
    <n v="39000"/>
  </r>
  <r>
    <x v="1"/>
    <n v="1128299"/>
    <d v="2021-03-23T00:00:00"/>
    <x v="4"/>
    <s v="Men's Street Footwear"/>
    <n v="400"/>
    <n v="475"/>
    <n v="190000"/>
    <n v="66500"/>
  </r>
  <r>
    <x v="1"/>
    <n v="1128299"/>
    <d v="2021-03-23T00:00:00"/>
    <x v="4"/>
    <s v="Men's Street Footwear"/>
    <n v="500"/>
    <n v="325"/>
    <n v="162500"/>
    <n v="56875"/>
  </r>
  <r>
    <x v="1"/>
    <n v="1128299"/>
    <d v="2021-03-23T00:00:00"/>
    <x v="4"/>
    <s v="Men's Athletic Footwear"/>
    <n v="550"/>
    <n v="350"/>
    <n v="192500"/>
    <n v="67375"/>
  </r>
  <r>
    <x v="1"/>
    <n v="1128299"/>
    <d v="2021-03-23T00:00:00"/>
    <x v="4"/>
    <s v="Men's Athletic Footwear"/>
    <n v="500.00000000000006"/>
    <n v="250"/>
    <n v="125000.00000000001"/>
    <n v="43750"/>
  </r>
  <r>
    <x v="1"/>
    <n v="1128299"/>
    <d v="2021-03-23T00:00:00"/>
    <x v="4"/>
    <s v="Men's Street Footwear"/>
    <n v="550"/>
    <n v="100"/>
    <n v="55000"/>
    <n v="22000"/>
  </r>
  <r>
    <x v="1"/>
    <n v="1128299"/>
    <d v="2021-03-23T00:00:00"/>
    <x v="4"/>
    <s v="Men's Athletic Footwear"/>
    <n v="500"/>
    <n v="300"/>
    <n v="150000"/>
    <n v="45000"/>
  </r>
  <r>
    <x v="1"/>
    <n v="1128299"/>
    <d v="2021-04-24T00:00:00"/>
    <x v="4"/>
    <s v="Men's Athletic Footwear"/>
    <n v="550.00000000000011"/>
    <n v="475"/>
    <n v="261250.00000000003"/>
    <n v="91437.5"/>
  </r>
  <r>
    <x v="1"/>
    <n v="1128299"/>
    <d v="2021-04-24T00:00:00"/>
    <x v="4"/>
    <s v="Men's Athletic Footwear"/>
    <n v="600"/>
    <n v="275"/>
    <n v="165000"/>
    <n v="57750"/>
  </r>
  <r>
    <x v="1"/>
    <n v="1128299"/>
    <d v="2021-04-24T00:00:00"/>
    <x v="4"/>
    <s v="Men's Street Footwear"/>
    <n v="600"/>
    <n v="325"/>
    <n v="195000"/>
    <n v="68250"/>
  </r>
  <r>
    <x v="1"/>
    <n v="1128299"/>
    <d v="2021-04-24T00:00:00"/>
    <x v="4"/>
    <s v="Men's Street Footwear"/>
    <n v="450"/>
    <n v="225"/>
    <n v="101250"/>
    <n v="35437.5"/>
  </r>
  <r>
    <x v="1"/>
    <n v="1128299"/>
    <d v="2021-04-24T00:00:00"/>
    <x v="4"/>
    <s v="Men's Athletic Footwear"/>
    <n v="500"/>
    <n v="125"/>
    <n v="62500"/>
    <n v="25000"/>
  </r>
  <r>
    <x v="1"/>
    <n v="1128299"/>
    <d v="2021-04-24T00:00:00"/>
    <x v="4"/>
    <s v="Men's Athletic Footwear"/>
    <n v="650"/>
    <n v="300"/>
    <n v="195000"/>
    <n v="58500"/>
  </r>
  <r>
    <x v="1"/>
    <n v="1128299"/>
    <d v="2021-05-25T00:00:00"/>
    <x v="4"/>
    <s v="Men's Street Footwear"/>
    <n v="500.00000000000006"/>
    <n v="500"/>
    <n v="250000.00000000003"/>
    <n v="87500"/>
  </r>
  <r>
    <x v="1"/>
    <n v="1128299"/>
    <d v="2021-05-25T00:00:00"/>
    <x v="4"/>
    <s v="Men's Athletic Footwear"/>
    <n v="550"/>
    <n v="350"/>
    <n v="192500"/>
    <n v="67375"/>
  </r>
  <r>
    <x v="1"/>
    <n v="1128299"/>
    <d v="2021-05-25T00:00:00"/>
    <x v="4"/>
    <s v="Men's Street Footwear"/>
    <n v="550"/>
    <n v="350"/>
    <n v="192500"/>
    <n v="67375"/>
  </r>
  <r>
    <x v="1"/>
    <n v="1128299"/>
    <d v="2021-05-25T00:00:00"/>
    <x v="4"/>
    <s v="Men's Street Footwear"/>
    <n v="500"/>
    <n v="275"/>
    <n v="137500"/>
    <n v="48125"/>
  </r>
  <r>
    <x v="1"/>
    <n v="1128299"/>
    <d v="2021-05-25T00:00:00"/>
    <x v="4"/>
    <s v="Men's Street Footwear"/>
    <n v="450"/>
    <n v="175"/>
    <n v="78750"/>
    <n v="31500"/>
  </r>
  <r>
    <x v="1"/>
    <n v="1128299"/>
    <d v="2021-05-25T00:00:00"/>
    <x v="4"/>
    <s v="Men's Athletic Footwear"/>
    <n v="600"/>
    <n v="525"/>
    <n v="315000"/>
    <n v="94500"/>
  </r>
  <r>
    <x v="1"/>
    <n v="1128299"/>
    <d v="2021-06-24T00:00:00"/>
    <x v="4"/>
    <s v="Men's Athletic Footwear"/>
    <n v="550"/>
    <n v="775"/>
    <n v="426250"/>
    <n v="149187.5"/>
  </r>
  <r>
    <x v="1"/>
    <n v="1128299"/>
    <d v="2021-06-24T00:00:00"/>
    <x v="4"/>
    <s v="Men's Street Footwear"/>
    <n v="650"/>
    <n v="650"/>
    <n v="422500"/>
    <n v="147875"/>
  </r>
  <r>
    <x v="1"/>
    <n v="1128299"/>
    <d v="2021-06-24T00:00:00"/>
    <x v="4"/>
    <s v="Men's Street Footwear"/>
    <n v="800.00000000000011"/>
    <n v="650"/>
    <n v="520000.00000000006"/>
    <n v="182000"/>
  </r>
  <r>
    <x v="1"/>
    <n v="1128299"/>
    <d v="2021-06-24T00:00:00"/>
    <x v="4"/>
    <s v="Men's Street Footwear"/>
    <n v="800"/>
    <n v="525"/>
    <n v="420000"/>
    <n v="147000"/>
  </r>
  <r>
    <x v="1"/>
    <n v="1128299"/>
    <d v="2021-06-24T00:00:00"/>
    <x v="4"/>
    <s v="Men's Street Footwear"/>
    <n v="900"/>
    <n v="400"/>
    <n v="360000"/>
    <n v="144000"/>
  </r>
  <r>
    <x v="1"/>
    <n v="1128299"/>
    <d v="2021-06-24T00:00:00"/>
    <x v="4"/>
    <s v="Men's Street Footwear"/>
    <n v="1050"/>
    <n v="700"/>
    <n v="735000"/>
    <n v="220500"/>
  </r>
  <r>
    <x v="1"/>
    <n v="1128299"/>
    <d v="2021-07-23T00:00:00"/>
    <x v="4"/>
    <s v="Men's Street Footwear"/>
    <n v="850"/>
    <n v="850"/>
    <n v="722500"/>
    <n v="252875"/>
  </r>
  <r>
    <x v="1"/>
    <n v="1128299"/>
    <d v="2021-07-23T00:00:00"/>
    <x v="4"/>
    <s v="Men's Street Footwear"/>
    <n v="900"/>
    <n v="700"/>
    <n v="630000"/>
    <n v="220500"/>
  </r>
  <r>
    <x v="1"/>
    <n v="1128299"/>
    <d v="2021-07-23T00:00:00"/>
    <x v="4"/>
    <s v="Men's Athletic Footwear"/>
    <n v="900"/>
    <n v="650"/>
    <n v="585000"/>
    <n v="204750"/>
  </r>
  <r>
    <x v="1"/>
    <n v="1128299"/>
    <d v="2021-07-23T00:00:00"/>
    <x v="4"/>
    <s v="Men's Athletic Footwear"/>
    <n v="850.00000000000011"/>
    <n v="550"/>
    <n v="467500.00000000006"/>
    <n v="163625"/>
  </r>
  <r>
    <x v="1"/>
    <n v="1128299"/>
    <d v="2021-07-23T00:00:00"/>
    <x v="4"/>
    <s v="Men's Athletic Footwear"/>
    <n v="900"/>
    <n v="600"/>
    <n v="540000"/>
    <n v="216000"/>
  </r>
  <r>
    <x v="1"/>
    <n v="1128299"/>
    <d v="2021-07-23T00:00:00"/>
    <x v="4"/>
    <s v="Men's Athletic Footwear"/>
    <n v="1050"/>
    <n v="600"/>
    <n v="630000"/>
    <n v="189000"/>
  </r>
  <r>
    <x v="1"/>
    <n v="1128299"/>
    <d v="2021-08-24T00:00:00"/>
    <x v="4"/>
    <s v="Men's Athletic Footwear"/>
    <n v="900"/>
    <n v="800"/>
    <n v="720000"/>
    <n v="252000"/>
  </r>
  <r>
    <x v="1"/>
    <n v="1128299"/>
    <d v="2021-08-24T00:00:00"/>
    <x v="4"/>
    <s v="Men's Athletic Footwear"/>
    <n v="800"/>
    <n v="775"/>
    <n v="620000"/>
    <n v="217000"/>
  </r>
  <r>
    <x v="1"/>
    <n v="1128299"/>
    <d v="2021-08-24T00:00:00"/>
    <x v="4"/>
    <s v="Men's Street Footwear"/>
    <n v="700"/>
    <n v="650"/>
    <n v="455000"/>
    <n v="159250"/>
  </r>
  <r>
    <x v="1"/>
    <n v="1128299"/>
    <d v="2021-08-24T00:00:00"/>
    <x v="4"/>
    <s v="Men's Athletic Footwear"/>
    <n v="700"/>
    <n v="425"/>
    <n v="297500"/>
    <n v="104125"/>
  </r>
  <r>
    <x v="1"/>
    <n v="1128299"/>
    <d v="2021-08-24T00:00:00"/>
    <x v="4"/>
    <s v="Men's Street Footwear"/>
    <n v="700"/>
    <n v="425"/>
    <n v="297500"/>
    <n v="119000"/>
  </r>
  <r>
    <x v="1"/>
    <n v="1128299"/>
    <d v="2021-08-24T00:00:00"/>
    <x v="4"/>
    <s v="Men's Athletic Footwear"/>
    <n v="750"/>
    <n v="250"/>
    <n v="187500"/>
    <n v="56250"/>
  </r>
  <r>
    <x v="1"/>
    <n v="1128299"/>
    <d v="2021-09-25T00:00:00"/>
    <x v="4"/>
    <s v="Men's Athletic Footwear"/>
    <n v="500"/>
    <n v="450"/>
    <n v="225000"/>
    <n v="78750"/>
  </r>
  <r>
    <x v="1"/>
    <n v="1128299"/>
    <d v="2021-09-25T00:00:00"/>
    <x v="4"/>
    <s v="Men's Athletic Footwear"/>
    <n v="550.00000000000011"/>
    <n v="450"/>
    <n v="247500.00000000003"/>
    <n v="86625"/>
  </r>
  <r>
    <x v="1"/>
    <n v="1128299"/>
    <d v="2021-09-25T00:00:00"/>
    <x v="4"/>
    <s v="Men's Athletic Footwear"/>
    <n v="500.00000000000006"/>
    <n v="250"/>
    <n v="125000.00000000001"/>
    <n v="43750"/>
  </r>
  <r>
    <x v="1"/>
    <n v="1128299"/>
    <d v="2021-09-25T00:00:00"/>
    <x v="4"/>
    <s v="Men's Athletic Footwear"/>
    <n v="500"/>
    <n v="200"/>
    <n v="100000"/>
    <n v="35000"/>
  </r>
  <r>
    <x v="1"/>
    <n v="1128299"/>
    <d v="2021-09-25T00:00:00"/>
    <x v="4"/>
    <s v="Men's Street Footwear"/>
    <n v="600"/>
    <n v="225"/>
    <n v="135000"/>
    <n v="54000"/>
  </r>
  <r>
    <x v="1"/>
    <n v="1128299"/>
    <d v="2021-09-25T00:00:00"/>
    <x v="4"/>
    <s v="Men's Street Footwear"/>
    <n v="450"/>
    <n v="250"/>
    <n v="112500"/>
    <n v="33750"/>
  </r>
  <r>
    <x v="1"/>
    <n v="1128299"/>
    <d v="2021-10-24T00:00:00"/>
    <x v="4"/>
    <s v="Men's Athletic Footwear"/>
    <n v="400"/>
    <n v="350"/>
    <n v="140000"/>
    <n v="49000"/>
  </r>
  <r>
    <x v="1"/>
    <n v="1128299"/>
    <d v="2021-10-24T00:00:00"/>
    <x v="4"/>
    <s v="Men's Street Footwear"/>
    <n v="550"/>
    <n v="525"/>
    <n v="288750"/>
    <n v="101062.5"/>
  </r>
  <r>
    <x v="1"/>
    <n v="1128299"/>
    <d v="2021-10-24T00:00:00"/>
    <x v="4"/>
    <s v="Men's Athletic Footwear"/>
    <n v="500"/>
    <n v="350"/>
    <n v="175000"/>
    <n v="61250"/>
  </r>
  <r>
    <x v="1"/>
    <n v="1128299"/>
    <d v="2021-10-24T00:00:00"/>
    <x v="4"/>
    <s v="Men's Street Footwear"/>
    <n v="450"/>
    <n v="325"/>
    <n v="146250"/>
    <n v="51187.5"/>
  </r>
  <r>
    <x v="1"/>
    <n v="1128299"/>
    <d v="2021-10-24T00:00:00"/>
    <x v="4"/>
    <s v="Women's Street Footwear"/>
    <n v="550"/>
    <n v="300"/>
    <n v="165000"/>
    <n v="66000"/>
  </r>
  <r>
    <x v="1"/>
    <n v="1128299"/>
    <d v="2021-10-24T00:00:00"/>
    <x v="4"/>
    <s v="Men's Athletic Footwear"/>
    <n v="600"/>
    <n v="350"/>
    <n v="210000"/>
    <n v="63000"/>
  </r>
  <r>
    <x v="1"/>
    <n v="1128299"/>
    <d v="2021-11-24T00:00:00"/>
    <x v="4"/>
    <s v="Men's Athletic Footwear"/>
    <n v="450.00000000000006"/>
    <n v="575"/>
    <n v="258750.00000000003"/>
    <n v="90562.5"/>
  </r>
  <r>
    <x v="1"/>
    <n v="1128299"/>
    <d v="2021-11-24T00:00:00"/>
    <x v="4"/>
    <s v="Men's Street Footwear"/>
    <n v="500"/>
    <n v="650"/>
    <n v="325000"/>
    <n v="113750"/>
  </r>
  <r>
    <x v="1"/>
    <n v="1128299"/>
    <d v="2021-11-24T00:00:00"/>
    <x v="4"/>
    <s v="Men's Street Footwear"/>
    <n v="450"/>
    <n v="475"/>
    <n v="213750"/>
    <n v="74812.5"/>
  </r>
  <r>
    <x v="1"/>
    <n v="1128299"/>
    <d v="2021-11-24T00:00:00"/>
    <x v="4"/>
    <s v="Men's Athletic Footwear"/>
    <n v="550.00000000000011"/>
    <n v="450"/>
    <n v="247500.00000000003"/>
    <n v="86625"/>
  </r>
  <r>
    <x v="1"/>
    <n v="1128299"/>
    <d v="2021-11-24T00:00:00"/>
    <x v="4"/>
    <s v="Men's Athletic Footwear"/>
    <n v="750"/>
    <n v="425"/>
    <n v="318750"/>
    <n v="127500"/>
  </r>
  <r>
    <x v="1"/>
    <n v="1128299"/>
    <d v="2021-11-24T00:00:00"/>
    <x v="4"/>
    <s v="Men's Athletic Footwear"/>
    <n v="800"/>
    <n v="550"/>
    <n v="440000"/>
    <n v="132000"/>
  </r>
  <r>
    <x v="1"/>
    <n v="1128299"/>
    <d v="2021-12-23T00:00:00"/>
    <x v="4"/>
    <s v="Men's Athletic Footwear"/>
    <n v="650.00000000000011"/>
    <n v="750"/>
    <n v="487500.00000000006"/>
    <n v="170625"/>
  </r>
  <r>
    <x v="1"/>
    <n v="1128299"/>
    <d v="2021-12-23T00:00:00"/>
    <x v="4"/>
    <s v="Men's Athletic Footwear"/>
    <n v="750"/>
    <n v="750"/>
    <n v="562500"/>
    <n v="196875"/>
  </r>
  <r>
    <x v="1"/>
    <n v="1128299"/>
    <d v="2021-12-23T00:00:00"/>
    <x v="4"/>
    <s v="Men's Athletic Footwear"/>
    <n v="700"/>
    <n v="550"/>
    <n v="385000"/>
    <n v="134750"/>
  </r>
  <r>
    <x v="1"/>
    <n v="1128299"/>
    <d v="2021-12-23T00:00:00"/>
    <x v="4"/>
    <s v="Men's Street Footwear"/>
    <n v="700"/>
    <n v="550"/>
    <n v="385000"/>
    <n v="134750"/>
  </r>
  <r>
    <x v="1"/>
    <n v="1128299"/>
    <d v="2021-12-23T00:00:00"/>
    <x v="4"/>
    <s v="Men's Street Footwear"/>
    <n v="800"/>
    <n v="475"/>
    <n v="380000"/>
    <n v="152000"/>
  </r>
  <r>
    <x v="1"/>
    <n v="1128299"/>
    <d v="2021-12-23T00:00:00"/>
    <x v="4"/>
    <s v="Men's Street Footwear"/>
    <n v="850"/>
    <n v="575"/>
    <n v="488750"/>
    <n v="146625"/>
  </r>
  <r>
    <x v="1"/>
    <n v="1185732"/>
    <d v="2021-01-19T00:00:00"/>
    <x v="4"/>
    <s v="Men's Athletic Footwear"/>
    <n v="350"/>
    <n v="750"/>
    <n v="262500"/>
    <n v="131250"/>
  </r>
  <r>
    <x v="1"/>
    <n v="1185732"/>
    <d v="2021-01-19T00:00:00"/>
    <x v="4"/>
    <s v="Men's Street Footwear"/>
    <n v="350"/>
    <n v="550"/>
    <n v="192500"/>
    <n v="77000"/>
  </r>
  <r>
    <x v="1"/>
    <n v="1185732"/>
    <d v="2021-01-19T00:00:00"/>
    <x v="4"/>
    <s v="Men's Athletic Footwear"/>
    <n v="250"/>
    <n v="550"/>
    <n v="137500"/>
    <n v="41250"/>
  </r>
  <r>
    <x v="1"/>
    <n v="1185732"/>
    <d v="2021-01-19T00:00:00"/>
    <x v="4"/>
    <s v="Men's Street Footwear"/>
    <n v="300.00000000000006"/>
    <n v="400"/>
    <n v="120000.00000000001"/>
    <n v="42000"/>
  </r>
  <r>
    <x v="1"/>
    <n v="1185732"/>
    <d v="2021-01-19T00:00:00"/>
    <x v="4"/>
    <s v="Men's Athletic Footwear"/>
    <n v="450"/>
    <n v="450"/>
    <n v="202500"/>
    <n v="81000"/>
  </r>
  <r>
    <x v="1"/>
    <n v="1185732"/>
    <d v="2021-01-19T00:00:00"/>
    <x v="4"/>
    <s v="Men's Athletic Footwear"/>
    <n v="349.99999999999994"/>
    <n v="550"/>
    <n v="192499.99999999997"/>
    <n v="105875"/>
  </r>
  <r>
    <x v="1"/>
    <n v="1185732"/>
    <d v="2021-02-17T00:00:00"/>
    <x v="4"/>
    <s v="Men's Street Footwear"/>
    <n v="350"/>
    <n v="800"/>
    <n v="280000"/>
    <n v="140000"/>
  </r>
  <r>
    <x v="1"/>
    <n v="1185732"/>
    <d v="2021-02-17T00:00:00"/>
    <x v="4"/>
    <s v="Men's Street Footwear"/>
    <n v="350"/>
    <n v="450"/>
    <n v="157500"/>
    <n v="63000"/>
  </r>
  <r>
    <x v="0"/>
    <n v="1185732"/>
    <d v="2021-02-17T00:00:00"/>
    <x v="4"/>
    <s v="Men's Street Footwear"/>
    <n v="250"/>
    <n v="500"/>
    <n v="125000"/>
    <n v="37500"/>
  </r>
  <r>
    <x v="0"/>
    <n v="1185732"/>
    <d v="2021-02-17T00:00:00"/>
    <x v="3"/>
    <s v="Men's Athletic Footwear"/>
    <n v="300"/>
    <n v="375"/>
    <n v="112500"/>
    <n v="39375"/>
  </r>
  <r>
    <x v="0"/>
    <n v="1185732"/>
    <d v="2021-02-17T00:00:00"/>
    <x v="3"/>
    <s v="Men's Street Footwear"/>
    <n v="450"/>
    <n v="450"/>
    <n v="202500"/>
    <n v="81000"/>
  </r>
  <r>
    <x v="0"/>
    <n v="1185732"/>
    <d v="2021-02-17T00:00:00"/>
    <x v="3"/>
    <s v="Men's Street Footwear"/>
    <n v="349.99999999999994"/>
    <n v="550"/>
    <n v="192499.99999999997"/>
    <n v="105875"/>
  </r>
  <r>
    <x v="0"/>
    <n v="1185732"/>
    <d v="2021-03-15T00:00:00"/>
    <x v="3"/>
    <s v="Men's Athletic Footwear"/>
    <n v="350"/>
    <n v="770"/>
    <n v="269500"/>
    <n v="134750"/>
  </r>
  <r>
    <x v="0"/>
    <n v="1185732"/>
    <d v="2021-03-15T00:00:00"/>
    <x v="3"/>
    <s v="Men's Street Footwear"/>
    <n v="350"/>
    <n v="450"/>
    <n v="157500"/>
    <n v="63000"/>
  </r>
  <r>
    <x v="0"/>
    <n v="1185732"/>
    <d v="2021-03-15T00:00:00"/>
    <x v="3"/>
    <s v="Men's Street Footwear"/>
    <n v="250"/>
    <n v="475"/>
    <n v="118750"/>
    <n v="35625"/>
  </r>
  <r>
    <x v="0"/>
    <n v="1185732"/>
    <d v="2021-03-15T00:00:00"/>
    <x v="3"/>
    <s v="Men's Athletic Footwear"/>
    <n v="300"/>
    <n v="325"/>
    <n v="97500"/>
    <n v="34125"/>
  </r>
  <r>
    <x v="0"/>
    <n v="1185732"/>
    <d v="2021-03-15T00:00:00"/>
    <x v="3"/>
    <s v="Men's Athletic Footwear"/>
    <n v="450"/>
    <n v="375"/>
    <n v="168750"/>
    <n v="67500"/>
  </r>
  <r>
    <x v="0"/>
    <n v="1185732"/>
    <d v="2021-03-15T00:00:00"/>
    <x v="3"/>
    <s v="Men's Athletic Footwear"/>
    <n v="350"/>
    <n v="475"/>
    <n v="166250"/>
    <n v="91437.5"/>
  </r>
  <r>
    <x v="0"/>
    <n v="1185732"/>
    <d v="2021-04-16T00:00:00"/>
    <x v="3"/>
    <s v="Men's Athletic Footwear"/>
    <n v="350"/>
    <n v="725"/>
    <n v="253750"/>
    <n v="126875"/>
  </r>
  <r>
    <x v="0"/>
    <n v="1185732"/>
    <d v="2021-04-16T00:00:00"/>
    <x v="3"/>
    <s v="Women's Athletic Footwear"/>
    <n v="400"/>
    <n v="425"/>
    <n v="170000"/>
    <n v="68000"/>
  </r>
  <r>
    <x v="0"/>
    <n v="1185732"/>
    <d v="2021-04-16T00:00:00"/>
    <x v="3"/>
    <s v="Men's Athletic Footwear"/>
    <n v="300"/>
    <n v="450"/>
    <n v="135000"/>
    <n v="40500"/>
  </r>
  <r>
    <x v="0"/>
    <n v="1185732"/>
    <d v="2021-04-16T00:00:00"/>
    <x v="3"/>
    <s v="Men's Athletic Footwear"/>
    <n v="350"/>
    <n v="375"/>
    <n v="131250"/>
    <n v="45937.5"/>
  </r>
  <r>
    <x v="0"/>
    <n v="1185732"/>
    <d v="2021-04-16T00:00:00"/>
    <x v="3"/>
    <s v="Men's Athletic Footwear"/>
    <n v="500"/>
    <n v="400"/>
    <n v="200000"/>
    <n v="80000"/>
  </r>
  <r>
    <x v="0"/>
    <n v="1185732"/>
    <d v="2021-04-16T00:00:00"/>
    <x v="3"/>
    <s v="Men's Street Footwear"/>
    <n v="399.99999999999994"/>
    <n v="525"/>
    <n v="209999.99999999997"/>
    <n v="115500"/>
  </r>
  <r>
    <x v="0"/>
    <n v="1185732"/>
    <d v="2021-05-15T00:00:00"/>
    <x v="3"/>
    <s v="Men's Street Footwear"/>
    <n v="500"/>
    <n v="795"/>
    <n v="397500"/>
    <n v="198750"/>
  </r>
  <r>
    <x v="0"/>
    <n v="1185732"/>
    <d v="2021-05-15T00:00:00"/>
    <x v="3"/>
    <s v="Women's Street Footwear"/>
    <n v="500"/>
    <n v="500"/>
    <n v="250000"/>
    <n v="100000"/>
  </r>
  <r>
    <x v="0"/>
    <n v="1185732"/>
    <d v="2021-05-15T00:00:00"/>
    <x v="3"/>
    <s v="Men's Street Footwear"/>
    <n v="450"/>
    <n v="475"/>
    <n v="213750"/>
    <n v="64125"/>
  </r>
  <r>
    <x v="0"/>
    <n v="1185732"/>
    <d v="2021-05-15T00:00:00"/>
    <x v="3"/>
    <s v="Men's Street Footwear"/>
    <n v="450"/>
    <n v="450"/>
    <n v="202500"/>
    <n v="70875"/>
  </r>
  <r>
    <x v="0"/>
    <n v="1185732"/>
    <d v="2021-05-15T00:00:00"/>
    <x v="3"/>
    <s v="Women's Street Footwear"/>
    <n v="550"/>
    <n v="475"/>
    <n v="261250"/>
    <n v="104500"/>
  </r>
  <r>
    <x v="0"/>
    <n v="1185732"/>
    <d v="2021-05-15T00:00:00"/>
    <x v="3"/>
    <s v="Men's Street Footwear"/>
    <n v="600"/>
    <n v="575"/>
    <n v="345000"/>
    <n v="189750"/>
  </r>
  <r>
    <x v="0"/>
    <n v="1185732"/>
    <d v="2021-06-17T00:00:00"/>
    <x v="3"/>
    <s v="Men's Athletic Footwear"/>
    <n v="550"/>
    <n v="825"/>
    <n v="453750"/>
    <n v="226875"/>
  </r>
  <r>
    <x v="0"/>
    <n v="1185732"/>
    <d v="2021-06-17T00:00:00"/>
    <x v="3"/>
    <s v="Men's Athletic Footwear"/>
    <n v="500"/>
    <n v="575"/>
    <n v="287500"/>
    <n v="115000"/>
  </r>
  <r>
    <x v="0"/>
    <n v="1185732"/>
    <d v="2021-06-17T00:00:00"/>
    <x v="3"/>
    <s v="Men's Athletic Footwear"/>
    <n v="450"/>
    <n v="550"/>
    <n v="247500"/>
    <n v="74250"/>
  </r>
  <r>
    <x v="0"/>
    <n v="1185732"/>
    <d v="2021-06-17T00:00:00"/>
    <x v="3"/>
    <s v="Men's Street Footwear"/>
    <n v="450.00000000000006"/>
    <n v="525"/>
    <n v="236250.00000000003"/>
    <n v="82687.5"/>
  </r>
  <r>
    <x v="0"/>
    <n v="1185732"/>
    <d v="2021-06-17T00:00:00"/>
    <x v="3"/>
    <s v="Men's Athletic Footwear"/>
    <n v="600"/>
    <n v="525"/>
    <n v="315000"/>
    <n v="126000"/>
  </r>
  <r>
    <x v="0"/>
    <n v="1185732"/>
    <d v="2021-06-17T00:00:00"/>
    <x v="3"/>
    <s v="Men's Street Footwear"/>
    <n v="649.99999999999989"/>
    <n v="675"/>
    <n v="438749.99999999994"/>
    <n v="241312.5"/>
  </r>
  <r>
    <x v="0"/>
    <n v="1185732"/>
    <d v="2021-07-15T00:00:00"/>
    <x v="3"/>
    <s v="Men's Street Footwear"/>
    <n v="600"/>
    <n v="900"/>
    <n v="540000"/>
    <n v="270000"/>
  </r>
  <r>
    <x v="0"/>
    <n v="1185732"/>
    <d v="2021-07-15T00:00:00"/>
    <x v="3"/>
    <s v="Women's Street Footwear"/>
    <n v="550"/>
    <n v="650"/>
    <n v="357500"/>
    <n v="143000"/>
  </r>
  <r>
    <x v="0"/>
    <n v="1185732"/>
    <d v="2021-07-15T00:00:00"/>
    <x v="3"/>
    <s v="Men's Athletic Footwear"/>
    <n v="500"/>
    <n v="575"/>
    <n v="287500"/>
    <n v="86250"/>
  </r>
  <r>
    <x v="0"/>
    <n v="1185732"/>
    <d v="2021-07-15T00:00:00"/>
    <x v="3"/>
    <s v="Men's Athletic Footwear"/>
    <n v="500"/>
    <n v="525"/>
    <n v="262500"/>
    <n v="91875"/>
  </r>
  <r>
    <x v="0"/>
    <n v="1185732"/>
    <d v="2021-07-15T00:00:00"/>
    <x v="3"/>
    <s v="Men's Athletic Footwear"/>
    <n v="600"/>
    <n v="550"/>
    <n v="330000"/>
    <n v="132000"/>
  </r>
  <r>
    <x v="0"/>
    <n v="1185732"/>
    <d v="2021-07-15T00:00:00"/>
    <x v="3"/>
    <s v="Men's Street Footwear"/>
    <n v="649.99999999999989"/>
    <n v="725"/>
    <n v="471249.99999999994"/>
    <n v="259187.5"/>
  </r>
  <r>
    <x v="0"/>
    <n v="1185732"/>
    <d v="2021-08-16T00:00:00"/>
    <x v="3"/>
    <s v="Men's Athletic Footwear"/>
    <n v="600"/>
    <n v="875"/>
    <n v="525000"/>
    <n v="262500"/>
  </r>
  <r>
    <x v="0"/>
    <n v="1185732"/>
    <d v="2021-08-16T00:00:00"/>
    <x v="3"/>
    <s v="Men's Street Footwear"/>
    <n v="550"/>
    <n v="650"/>
    <n v="357500"/>
    <n v="143000"/>
  </r>
  <r>
    <x v="0"/>
    <n v="1185732"/>
    <d v="2021-08-16T00:00:00"/>
    <x v="3"/>
    <s v="Men's Athletic Footwear"/>
    <n v="450"/>
    <n v="575"/>
    <n v="258750"/>
    <n v="77625"/>
  </r>
  <r>
    <x v="0"/>
    <n v="1185732"/>
    <d v="2021-08-16T00:00:00"/>
    <x v="3"/>
    <s v="Women's Street Footwear"/>
    <n v="350"/>
    <n v="525"/>
    <n v="183750"/>
    <n v="64312.5"/>
  </r>
  <r>
    <x v="0"/>
    <n v="1185732"/>
    <d v="2021-08-16T00:00:00"/>
    <x v="3"/>
    <s v="Men's Athletic Footwear"/>
    <n v="450"/>
    <n v="500"/>
    <n v="225000"/>
    <n v="90000"/>
  </r>
  <r>
    <x v="0"/>
    <n v="1185732"/>
    <d v="2021-08-16T00:00:00"/>
    <x v="3"/>
    <s v="Men's Athletic Footwear"/>
    <n v="500"/>
    <n v="675"/>
    <n v="337500"/>
    <n v="185625"/>
  </r>
  <r>
    <x v="0"/>
    <n v="1185732"/>
    <d v="2021-09-15T00:00:00"/>
    <x v="3"/>
    <s v="Men's Athletic Footwear"/>
    <n v="450"/>
    <n v="800"/>
    <n v="360000"/>
    <n v="180000"/>
  </r>
  <r>
    <x v="0"/>
    <n v="1185732"/>
    <d v="2021-09-15T00:00:00"/>
    <x v="3"/>
    <s v="Women's Athletic Footwear"/>
    <n v="400"/>
    <n v="600"/>
    <n v="240000"/>
    <n v="96000"/>
  </r>
  <r>
    <x v="0"/>
    <n v="1185732"/>
    <d v="2021-09-15T00:00:00"/>
    <x v="3"/>
    <s v="Men's Athletic Footwear"/>
    <n v="350"/>
    <n v="500"/>
    <n v="175000"/>
    <n v="52500"/>
  </r>
  <r>
    <x v="0"/>
    <n v="1185732"/>
    <d v="2021-09-15T00:00:00"/>
    <x v="3"/>
    <s v="Women's Street Footwear"/>
    <n v="350"/>
    <n v="475"/>
    <n v="166250"/>
    <n v="58187.5"/>
  </r>
  <r>
    <x v="0"/>
    <n v="1185732"/>
    <d v="2021-09-15T00:00:00"/>
    <x v="3"/>
    <s v="Men's Athletic Footwear"/>
    <n v="450"/>
    <n v="475"/>
    <n v="213750"/>
    <n v="85500"/>
  </r>
  <r>
    <x v="0"/>
    <n v="1185732"/>
    <d v="2021-09-15T00:00:00"/>
    <x v="3"/>
    <s v="Men's Street Footwear"/>
    <n v="500"/>
    <n v="575"/>
    <n v="287500"/>
    <n v="158125"/>
  </r>
  <r>
    <x v="0"/>
    <n v="1185732"/>
    <d v="2021-10-17T00:00:00"/>
    <x v="3"/>
    <s v="Men's Athletic Footwear"/>
    <n v="500"/>
    <n v="750"/>
    <n v="375000"/>
    <n v="187500"/>
  </r>
  <r>
    <x v="0"/>
    <n v="1185732"/>
    <d v="2021-10-17T00:00:00"/>
    <x v="3"/>
    <s v="Men's Athletic Footwear"/>
    <n v="400"/>
    <n v="575"/>
    <n v="230000"/>
    <n v="92000"/>
  </r>
  <r>
    <x v="0"/>
    <n v="1185732"/>
    <d v="2021-10-17T00:00:00"/>
    <x v="3"/>
    <s v="Men's Street Footwear"/>
    <n v="400"/>
    <n v="425"/>
    <n v="170000"/>
    <n v="51000"/>
  </r>
  <r>
    <x v="0"/>
    <n v="1185732"/>
    <d v="2021-10-17T00:00:00"/>
    <x v="3"/>
    <s v="Men's Athletic Footwear"/>
    <n v="400"/>
    <n v="400"/>
    <n v="160000"/>
    <n v="56000"/>
  </r>
  <r>
    <x v="0"/>
    <n v="1185732"/>
    <d v="2021-10-17T00:00:00"/>
    <x v="3"/>
    <s v="Men's Street Footwear"/>
    <n v="500"/>
    <n v="400"/>
    <n v="200000"/>
    <n v="80000"/>
  </r>
  <r>
    <x v="0"/>
    <n v="1185732"/>
    <d v="2021-10-17T00:00:00"/>
    <x v="3"/>
    <s v="Men's Athletic Footwear"/>
    <n v="550"/>
    <n v="525"/>
    <n v="288750"/>
    <n v="158812.5"/>
  </r>
  <r>
    <x v="0"/>
    <n v="1185732"/>
    <d v="2021-11-16T00:00:00"/>
    <x v="3"/>
    <s v="Men's Athletic Footwear"/>
    <n v="500"/>
    <n v="675"/>
    <n v="337500"/>
    <n v="168750"/>
  </r>
  <r>
    <x v="0"/>
    <n v="1185732"/>
    <d v="2021-11-16T00:00:00"/>
    <x v="3"/>
    <s v="Women's Street Footwear"/>
    <n v="450"/>
    <n v="500"/>
    <n v="225000"/>
    <n v="90000"/>
  </r>
  <r>
    <x v="0"/>
    <n v="1185732"/>
    <d v="2021-11-16T00:00:00"/>
    <x v="3"/>
    <s v="Men's Street Footwear"/>
    <n v="450"/>
    <n v="445"/>
    <n v="200250"/>
    <n v="60075"/>
  </r>
  <r>
    <x v="0"/>
    <n v="1185732"/>
    <d v="2021-11-16T00:00:00"/>
    <x v="3"/>
    <s v="Men's Athletic Footwear"/>
    <n v="450"/>
    <n v="475"/>
    <n v="213750"/>
    <n v="74812.5"/>
  </r>
  <r>
    <x v="0"/>
    <n v="1185732"/>
    <d v="2021-11-16T00:00:00"/>
    <x v="3"/>
    <s v="Men's Athletic Footwear"/>
    <n v="600"/>
    <n v="450"/>
    <n v="270000"/>
    <n v="108000"/>
  </r>
  <r>
    <x v="0"/>
    <n v="1185732"/>
    <d v="2021-11-16T00:00:00"/>
    <x v="3"/>
    <s v="Women's Street Footwear"/>
    <n v="649.99999999999989"/>
    <n v="625"/>
    <n v="406249.99999999994"/>
    <n v="223437.5"/>
  </r>
  <r>
    <x v="0"/>
    <n v="1185732"/>
    <d v="2021-12-15T00:00:00"/>
    <x v="3"/>
    <s v="Men's Street Footwear"/>
    <n v="600"/>
    <n v="850"/>
    <n v="510000"/>
    <n v="255000"/>
  </r>
  <r>
    <x v="0"/>
    <n v="1185732"/>
    <d v="2021-12-15T00:00:00"/>
    <x v="3"/>
    <s v="Men's Street Footwear"/>
    <n v="500"/>
    <n v="650"/>
    <n v="325000"/>
    <n v="130000"/>
  </r>
  <r>
    <x v="0"/>
    <n v="1185732"/>
    <d v="2021-12-15T00:00:00"/>
    <x v="3"/>
    <s v="Men's Athletic Footwear"/>
    <n v="500"/>
    <n v="600"/>
    <n v="300000"/>
    <n v="90000"/>
  </r>
  <r>
    <x v="0"/>
    <n v="1185732"/>
    <d v="2021-12-15T00:00:00"/>
    <x v="3"/>
    <s v="Men's Athletic Footwear"/>
    <n v="500"/>
    <n v="550"/>
    <n v="275000"/>
    <n v="96250"/>
  </r>
  <r>
    <x v="0"/>
    <n v="1185732"/>
    <d v="2021-12-15T00:00:00"/>
    <x v="3"/>
    <s v="Men's Athletic Footwear"/>
    <n v="600"/>
    <n v="550"/>
    <n v="330000"/>
    <n v="132000"/>
  </r>
  <r>
    <x v="0"/>
    <n v="1185732"/>
    <d v="2021-12-15T00:00:00"/>
    <x v="3"/>
    <s v="Men's Athletic Footwear"/>
    <n v="649.99999999999989"/>
    <n v="650"/>
    <n v="422499.99999999994"/>
    <n v="232375"/>
  </r>
  <r>
    <x v="0"/>
    <n v="1185732"/>
    <d v="2021-01-18T00:00:00"/>
    <x v="3"/>
    <s v="Men's Street Footwear"/>
    <n v="300"/>
    <n v="625"/>
    <n v="187500"/>
    <n v="75000"/>
  </r>
  <r>
    <x v="0"/>
    <n v="1185732"/>
    <d v="2021-01-18T00:00:00"/>
    <x v="3"/>
    <s v="Men's Athletic Footwear"/>
    <n v="300.00000000000006"/>
    <n v="425"/>
    <n v="127500.00000000001"/>
    <n v="44625"/>
  </r>
  <r>
    <x v="0"/>
    <n v="1185732"/>
    <d v="2021-01-18T00:00:00"/>
    <x v="3"/>
    <s v="Men's Athletic Footwear"/>
    <n v="200"/>
    <n v="425"/>
    <n v="85000"/>
    <n v="29750"/>
  </r>
  <r>
    <x v="0"/>
    <n v="1185732"/>
    <d v="2021-01-18T00:00:00"/>
    <x v="3"/>
    <s v="Men's Street Footwear"/>
    <n v="250"/>
    <n v="275"/>
    <n v="68750"/>
    <n v="27500"/>
  </r>
  <r>
    <x v="0"/>
    <n v="1185732"/>
    <d v="2021-01-18T00:00:00"/>
    <x v="3"/>
    <s v="Men's Street Footwear"/>
    <n v="400.00000000000006"/>
    <n v="325"/>
    <n v="130000.00000000001"/>
    <n v="45500"/>
  </r>
  <r>
    <x v="0"/>
    <n v="1185732"/>
    <d v="2021-01-18T00:00:00"/>
    <x v="3"/>
    <s v="Men's Street Footwear"/>
    <n v="300"/>
    <n v="425"/>
    <n v="127500"/>
    <n v="63750"/>
  </r>
  <r>
    <x v="0"/>
    <n v="1185732"/>
    <d v="2021-02-18T00:00:00"/>
    <x v="3"/>
    <s v="Men's Athletic Footwear"/>
    <n v="300"/>
    <n v="675"/>
    <n v="202500"/>
    <n v="81000"/>
  </r>
  <r>
    <x v="0"/>
    <n v="1185732"/>
    <d v="2021-02-18T00:00:00"/>
    <x v="3"/>
    <s v="Men's Athletic Footwear"/>
    <n v="300"/>
    <n v="325"/>
    <n v="97500"/>
    <n v="34125"/>
  </r>
  <r>
    <x v="0"/>
    <n v="1185732"/>
    <d v="2021-02-18T00:00:00"/>
    <x v="3"/>
    <s v="Men's Athletic Footwear"/>
    <n v="200"/>
    <n v="375"/>
    <n v="75000"/>
    <n v="26250"/>
  </r>
  <r>
    <x v="0"/>
    <n v="1185732"/>
    <d v="2021-02-18T00:00:00"/>
    <x v="3"/>
    <s v="Men's Athletic Footwear"/>
    <n v="250"/>
    <n v="250"/>
    <n v="62500"/>
    <n v="25000"/>
  </r>
  <r>
    <x v="0"/>
    <n v="1185732"/>
    <d v="2021-02-18T00:00:00"/>
    <x v="3"/>
    <s v="Men's Athletic Footwear"/>
    <n v="400.00000000000006"/>
    <n v="325"/>
    <n v="130000.00000000001"/>
    <n v="45500"/>
  </r>
  <r>
    <x v="0"/>
    <n v="1185732"/>
    <d v="2021-02-18T00:00:00"/>
    <x v="3"/>
    <s v="Men's Athletic Footwear"/>
    <n v="300"/>
    <n v="400"/>
    <n v="120000"/>
    <n v="60000"/>
  </r>
  <r>
    <x v="0"/>
    <n v="1185732"/>
    <d v="2021-03-17T00:00:00"/>
    <x v="3"/>
    <s v="Men's Athletic Footwear"/>
    <n v="350"/>
    <n v="620"/>
    <n v="217000"/>
    <n v="86800"/>
  </r>
  <r>
    <x v="0"/>
    <n v="1185732"/>
    <d v="2021-03-17T00:00:00"/>
    <x v="3"/>
    <s v="Men's Athletic Footwear"/>
    <n v="350"/>
    <n v="300"/>
    <n v="105000"/>
    <n v="36750"/>
  </r>
  <r>
    <x v="0"/>
    <n v="1185732"/>
    <d v="2021-03-17T00:00:00"/>
    <x v="3"/>
    <s v="Men's Athletic Footwear"/>
    <n v="250"/>
    <n v="350"/>
    <n v="87500"/>
    <n v="30625"/>
  </r>
  <r>
    <x v="0"/>
    <n v="1185732"/>
    <d v="2021-03-17T00:00:00"/>
    <x v="3"/>
    <s v="Men's Athletic Footwear"/>
    <n v="300"/>
    <n v="200"/>
    <n v="60000"/>
    <n v="24000"/>
  </r>
  <r>
    <x v="0"/>
    <n v="1185732"/>
    <d v="2021-03-17T00:00:00"/>
    <x v="3"/>
    <s v="Women's Street Footwear"/>
    <n v="450"/>
    <n v="250"/>
    <n v="112500"/>
    <n v="39375"/>
  </r>
  <r>
    <x v="0"/>
    <n v="1185732"/>
    <d v="2021-03-17T00:00:00"/>
    <x v="3"/>
    <s v="Men's Street Footwear"/>
    <n v="350"/>
    <n v="350"/>
    <n v="122500"/>
    <n v="61250"/>
  </r>
  <r>
    <x v="0"/>
    <n v="1185732"/>
    <d v="2021-04-18T00:00:00"/>
    <x v="3"/>
    <s v="Men's Street Footwear"/>
    <n v="350"/>
    <n v="575"/>
    <n v="201250"/>
    <n v="80500"/>
  </r>
  <r>
    <x v="0"/>
    <n v="1185732"/>
    <d v="2021-04-18T00:00:00"/>
    <x v="3"/>
    <s v="Men's Athletic Footwear"/>
    <n v="300"/>
    <n v="275"/>
    <n v="82500"/>
    <n v="28875"/>
  </r>
  <r>
    <x v="0"/>
    <n v="1185732"/>
    <d v="2021-04-18T00:00:00"/>
    <x v="3"/>
    <s v="Men's Athletic Footwear"/>
    <n v="200"/>
    <n v="275"/>
    <n v="55000"/>
    <n v="19250"/>
  </r>
  <r>
    <x v="0"/>
    <n v="1185732"/>
    <d v="2021-04-18T00:00:00"/>
    <x v="3"/>
    <s v="Men's Athletic Footwear"/>
    <n v="250"/>
    <n v="200"/>
    <n v="50000"/>
    <n v="20000"/>
  </r>
  <r>
    <x v="0"/>
    <n v="1185732"/>
    <d v="2021-04-18T00:00:00"/>
    <x v="3"/>
    <s v="Men's Athletic Footwear"/>
    <n v="400"/>
    <n v="225"/>
    <n v="90000"/>
    <n v="31500"/>
  </r>
  <r>
    <x v="0"/>
    <n v="1185732"/>
    <d v="2021-04-18T00:00:00"/>
    <x v="3"/>
    <s v="Men's Street Footwear"/>
    <n v="300"/>
    <n v="350"/>
    <n v="105000"/>
    <n v="52500"/>
  </r>
  <r>
    <x v="0"/>
    <n v="1185732"/>
    <d v="2021-05-19T00:00:00"/>
    <x v="3"/>
    <s v="Women's Street Footwear"/>
    <n v="400"/>
    <n v="620"/>
    <n v="248000"/>
    <n v="99200"/>
  </r>
  <r>
    <x v="0"/>
    <n v="1185732"/>
    <d v="2021-05-19T00:00:00"/>
    <x v="3"/>
    <s v="Men's Athletic Footwear"/>
    <n v="350"/>
    <n v="325"/>
    <n v="113750"/>
    <n v="39812.5"/>
  </r>
  <r>
    <x v="0"/>
    <n v="1185732"/>
    <d v="2021-05-19T00:00:00"/>
    <x v="3"/>
    <s v="Men's Street Footwear"/>
    <n v="300"/>
    <n v="300"/>
    <n v="90000"/>
    <n v="31500"/>
  </r>
  <r>
    <x v="0"/>
    <n v="1185732"/>
    <d v="2021-05-19T00:00:00"/>
    <x v="3"/>
    <s v="Men's Street Footwear"/>
    <n v="300"/>
    <n v="225"/>
    <n v="67500"/>
    <n v="27000"/>
  </r>
  <r>
    <x v="0"/>
    <n v="1185732"/>
    <d v="2021-05-19T00:00:00"/>
    <x v="3"/>
    <s v="Men's Athletic Footwear"/>
    <n v="450"/>
    <n v="250"/>
    <n v="112500"/>
    <n v="39375"/>
  </r>
  <r>
    <x v="0"/>
    <n v="1185732"/>
    <d v="2021-05-19T00:00:00"/>
    <x v="3"/>
    <s v="Men's Athletic Footwear"/>
    <n v="500"/>
    <n v="350"/>
    <n v="175000"/>
    <n v="87500"/>
  </r>
  <r>
    <x v="0"/>
    <n v="1185732"/>
    <d v="2021-06-18T00:00:00"/>
    <x v="3"/>
    <s v="Men's Street Footwear"/>
    <n v="350"/>
    <n v="600"/>
    <n v="210000"/>
    <n v="84000"/>
  </r>
  <r>
    <x v="0"/>
    <n v="1185732"/>
    <d v="2021-06-18T00:00:00"/>
    <x v="3"/>
    <s v="Men's Athletic Footwear"/>
    <n v="300"/>
    <n v="350"/>
    <n v="105000"/>
    <n v="36750"/>
  </r>
  <r>
    <x v="0"/>
    <n v="1185732"/>
    <d v="2021-06-18T00:00:00"/>
    <x v="3"/>
    <s v="Men's Street Footwear"/>
    <n v="250"/>
    <n v="375"/>
    <n v="93750"/>
    <n v="32812.5"/>
  </r>
  <r>
    <x v="0"/>
    <n v="1185732"/>
    <d v="2021-06-18T00:00:00"/>
    <x v="3"/>
    <s v="Men's Athletic Footwear"/>
    <n v="250"/>
    <n v="350"/>
    <n v="87500"/>
    <n v="35000"/>
  </r>
  <r>
    <x v="0"/>
    <n v="1185732"/>
    <d v="2021-06-18T00:00:00"/>
    <x v="3"/>
    <s v="Men's Street Footwear"/>
    <n v="400"/>
    <n v="350"/>
    <n v="140000"/>
    <n v="49000"/>
  </r>
  <r>
    <x v="0"/>
    <n v="1185732"/>
    <d v="2021-06-18T00:00:00"/>
    <x v="3"/>
    <s v="Men's Athletic Footwear"/>
    <n v="450"/>
    <n v="525"/>
    <n v="236250"/>
    <n v="118125"/>
  </r>
  <r>
    <x v="0"/>
    <n v="1185732"/>
    <d v="2021-07-17T00:00:00"/>
    <x v="3"/>
    <s v="Men's Athletic Footwear"/>
    <n v="400"/>
    <n v="750"/>
    <n v="300000"/>
    <n v="120000"/>
  </r>
  <r>
    <x v="0"/>
    <n v="1185732"/>
    <d v="2021-07-17T00:00:00"/>
    <x v="3"/>
    <s v="Men's Street Footwear"/>
    <n v="350"/>
    <n v="500"/>
    <n v="175000"/>
    <n v="61250"/>
  </r>
  <r>
    <x v="0"/>
    <n v="1185732"/>
    <d v="2021-07-17T00:00:00"/>
    <x v="3"/>
    <s v="Men's Street Footwear"/>
    <n v="300.00000000000006"/>
    <n v="425"/>
    <n v="127500.00000000001"/>
    <n v="44625"/>
  </r>
  <r>
    <x v="0"/>
    <n v="1185732"/>
    <d v="2021-07-17T00:00:00"/>
    <x v="3"/>
    <s v="Men's Athletic Footwear"/>
    <n v="300"/>
    <n v="375"/>
    <n v="112500"/>
    <n v="45000"/>
  </r>
  <r>
    <x v="0"/>
    <n v="1185732"/>
    <d v="2021-07-17T00:00:00"/>
    <x v="3"/>
    <s v="Men's Street Footwear"/>
    <n v="400"/>
    <n v="375"/>
    <n v="150000"/>
    <n v="52500"/>
  </r>
  <r>
    <x v="0"/>
    <n v="1185732"/>
    <d v="2021-07-17T00:00:00"/>
    <x v="3"/>
    <s v="Men's Athletic Footwear"/>
    <n v="450"/>
    <n v="550"/>
    <n v="247500"/>
    <n v="123750"/>
  </r>
  <r>
    <x v="0"/>
    <n v="1185732"/>
    <d v="2021-08-18T00:00:00"/>
    <x v="3"/>
    <s v="Men's Athletic Footwear"/>
    <n v="400"/>
    <n v="700"/>
    <n v="280000"/>
    <n v="112000"/>
  </r>
  <r>
    <x v="0"/>
    <n v="1185732"/>
    <d v="2021-08-18T00:00:00"/>
    <x v="3"/>
    <s v="Men's Street Footwear"/>
    <n v="400"/>
    <n v="475"/>
    <n v="190000"/>
    <n v="66500"/>
  </r>
  <r>
    <x v="0"/>
    <n v="1185732"/>
    <d v="2021-08-18T00:00:00"/>
    <x v="3"/>
    <s v="Men's Street Footwear"/>
    <n v="350"/>
    <n v="400"/>
    <n v="140000"/>
    <n v="49000"/>
  </r>
  <r>
    <x v="0"/>
    <n v="1185732"/>
    <d v="2021-08-18T00:00:00"/>
    <x v="3"/>
    <s v="Men's Athletic Footwear"/>
    <n v="250"/>
    <n v="325"/>
    <n v="81250"/>
    <n v="32500"/>
  </r>
  <r>
    <x v="0"/>
    <n v="1185732"/>
    <d v="2021-08-18T00:00:00"/>
    <x v="3"/>
    <s v="Men's Street Footwear"/>
    <n v="350"/>
    <n v="300"/>
    <n v="105000"/>
    <n v="36750"/>
  </r>
  <r>
    <x v="0"/>
    <n v="1185732"/>
    <d v="2021-08-18T00:00:00"/>
    <x v="3"/>
    <s v="Men's Street Footwear"/>
    <n v="400"/>
    <n v="475"/>
    <n v="190000"/>
    <n v="95000"/>
  </r>
  <r>
    <x v="0"/>
    <n v="1185732"/>
    <d v="2021-09-19T00:00:00"/>
    <x v="3"/>
    <s v="Men's Athletic Footwear"/>
    <n v="350"/>
    <n v="600"/>
    <n v="210000"/>
    <n v="84000"/>
  </r>
  <r>
    <x v="0"/>
    <n v="1185732"/>
    <d v="2021-09-19T00:00:00"/>
    <x v="3"/>
    <s v="Men's Street Footwear"/>
    <n v="300.00000000000006"/>
    <n v="400"/>
    <n v="120000.00000000001"/>
    <n v="42000"/>
  </r>
  <r>
    <x v="0"/>
    <n v="1185732"/>
    <d v="2021-09-19T00:00:00"/>
    <x v="3"/>
    <s v="Men's Athletic Footwear"/>
    <n v="150"/>
    <n v="300"/>
    <n v="45000"/>
    <n v="15750"/>
  </r>
  <r>
    <x v="0"/>
    <n v="1185732"/>
    <d v="2021-09-19T00:00:00"/>
    <x v="3"/>
    <s v="Men's Street Footwear"/>
    <n v="150"/>
    <n v="275"/>
    <n v="41250"/>
    <n v="16500"/>
  </r>
  <r>
    <x v="0"/>
    <n v="1185732"/>
    <d v="2021-09-19T00:00:00"/>
    <x v="3"/>
    <s v="Men's Street Footwear"/>
    <n v="250"/>
    <n v="275"/>
    <n v="68750"/>
    <n v="24062.5"/>
  </r>
  <r>
    <x v="0"/>
    <n v="1185732"/>
    <d v="2021-09-19T00:00:00"/>
    <x v="3"/>
    <s v="Men's Athletic Footwear"/>
    <n v="300"/>
    <n v="350"/>
    <n v="105000"/>
    <n v="52500"/>
  </r>
  <r>
    <x v="0"/>
    <n v="1185732"/>
    <d v="2021-10-18T00:00:00"/>
    <x v="3"/>
    <s v="Men's Tactical Footwear"/>
    <n v="350"/>
    <n v="525"/>
    <n v="183750"/>
    <n v="73500"/>
  </r>
  <r>
    <x v="0"/>
    <n v="1185732"/>
    <d v="2021-10-18T00:00:00"/>
    <x v="3"/>
    <s v="Women's Street Footwear"/>
    <n v="250"/>
    <n v="350"/>
    <n v="87500"/>
    <n v="30625"/>
  </r>
  <r>
    <x v="0"/>
    <n v="1185732"/>
    <d v="2021-10-18T00:00:00"/>
    <x v="3"/>
    <s v="Men's Athletic Footwear"/>
    <n v="250.00000000000003"/>
    <n v="250"/>
    <n v="62500.000000000007"/>
    <n v="21875"/>
  </r>
  <r>
    <x v="0"/>
    <n v="1185732"/>
    <d v="2021-10-18T00:00:00"/>
    <x v="3"/>
    <s v="Men's Athletic Footwear"/>
    <n v="250"/>
    <n v="225"/>
    <n v="56250"/>
    <n v="22500"/>
  </r>
  <r>
    <x v="0"/>
    <n v="1185732"/>
    <d v="2021-10-18T00:00:00"/>
    <x v="3"/>
    <s v="Men's Athletic Footwear"/>
    <n v="350"/>
    <n v="225"/>
    <n v="78750"/>
    <n v="27562.5"/>
  </r>
  <r>
    <x v="0"/>
    <n v="1185732"/>
    <d v="2021-10-18T00:00:00"/>
    <x v="3"/>
    <s v="Men's Street Footwear"/>
    <n v="400"/>
    <n v="350"/>
    <n v="140000"/>
    <n v="70000"/>
  </r>
  <r>
    <x v="0"/>
    <n v="1185732"/>
    <d v="2021-11-18T00:00:00"/>
    <x v="3"/>
    <s v="Women's Athletic Footwear"/>
    <n v="350"/>
    <n v="500"/>
    <n v="175000"/>
    <n v="70000"/>
  </r>
  <r>
    <x v="0"/>
    <n v="1185732"/>
    <d v="2021-11-18T00:00:00"/>
    <x v="3"/>
    <s v="Men's Athletic Footwear"/>
    <n v="250"/>
    <n v="350"/>
    <n v="87500"/>
    <n v="30625"/>
  </r>
  <r>
    <x v="0"/>
    <n v="1185732"/>
    <d v="2021-11-18T00:00:00"/>
    <x v="3"/>
    <s v="Men's Athletic Footwear"/>
    <n v="250"/>
    <n v="295"/>
    <n v="73750"/>
    <n v="25812.5"/>
  </r>
  <r>
    <x v="0"/>
    <n v="1185732"/>
    <d v="2021-11-18T00:00:00"/>
    <x v="3"/>
    <s v="Men's Street Footwear"/>
    <n v="250"/>
    <n v="325"/>
    <n v="81250"/>
    <n v="32500"/>
  </r>
  <r>
    <x v="0"/>
    <n v="1185732"/>
    <d v="2021-11-18T00:00:00"/>
    <x v="3"/>
    <s v="Men's Athletic Footwear"/>
    <n v="450"/>
    <n v="300"/>
    <n v="135000"/>
    <n v="47250"/>
  </r>
  <r>
    <x v="0"/>
    <n v="1185732"/>
    <d v="2021-11-18T00:00:00"/>
    <x v="3"/>
    <s v="Men's Athletic Footwear"/>
    <n v="500"/>
    <n v="400"/>
    <n v="200000"/>
    <n v="100000"/>
  </r>
  <r>
    <x v="0"/>
    <n v="1185732"/>
    <d v="2021-12-17T00:00:00"/>
    <x v="3"/>
    <s v="Women's Street Footwear"/>
    <n v="450"/>
    <n v="650"/>
    <n v="292500"/>
    <n v="117000"/>
  </r>
  <r>
    <x v="0"/>
    <n v="1185732"/>
    <d v="2021-12-17T00:00:00"/>
    <x v="3"/>
    <s v="Men's Athletic Footwear"/>
    <n v="350"/>
    <n v="450"/>
    <n v="157500"/>
    <n v="55125"/>
  </r>
  <r>
    <x v="0"/>
    <n v="1185732"/>
    <d v="2021-12-17T00:00:00"/>
    <x v="3"/>
    <s v="Men's Street Footwear"/>
    <n v="350"/>
    <n v="400"/>
    <n v="140000"/>
    <n v="49000"/>
  </r>
  <r>
    <x v="0"/>
    <n v="1185732"/>
    <d v="2021-12-17T00:00:00"/>
    <x v="3"/>
    <s v="Men's Athletic Footwear"/>
    <n v="350"/>
    <n v="350"/>
    <n v="122500"/>
    <n v="49000"/>
  </r>
  <r>
    <x v="0"/>
    <n v="1185732"/>
    <d v="2021-12-17T00:00:00"/>
    <x v="3"/>
    <s v="Men's Athletic Footwear"/>
    <n v="450"/>
    <n v="350"/>
    <n v="157500"/>
    <n v="55125"/>
  </r>
  <r>
    <x v="0"/>
    <n v="1185732"/>
    <d v="2021-12-17T00:00:00"/>
    <x v="3"/>
    <s v="Women's Street Footwear"/>
    <n v="500"/>
    <n v="450"/>
    <n v="225000"/>
    <n v="112500"/>
  </r>
  <r>
    <x v="0"/>
    <n v="1185732"/>
    <d v="2021-01-11T00:00:00"/>
    <x v="3"/>
    <s v="Men's Street Footwear"/>
    <n v="250"/>
    <n v="675"/>
    <n v="168750"/>
    <n v="67500"/>
  </r>
  <r>
    <x v="0"/>
    <n v="1185732"/>
    <d v="2021-01-11T00:00:00"/>
    <x v="3"/>
    <s v="Men's Athletic Footwear"/>
    <n v="250.00000000000003"/>
    <n v="475"/>
    <n v="118750.00000000001"/>
    <n v="41562.5"/>
  </r>
  <r>
    <x v="0"/>
    <n v="1185732"/>
    <d v="2021-01-11T00:00:00"/>
    <x v="3"/>
    <s v="Men's Athletic Footwear"/>
    <n v="150"/>
    <n v="475"/>
    <n v="71250"/>
    <n v="24937.5"/>
  </r>
  <r>
    <x v="0"/>
    <n v="1185732"/>
    <d v="2021-01-11T00:00:00"/>
    <x v="3"/>
    <s v="Men's Athletic Footwear"/>
    <n v="200"/>
    <n v="325"/>
    <n v="65000"/>
    <n v="26000"/>
  </r>
  <r>
    <x v="0"/>
    <n v="1185732"/>
    <d v="2021-01-11T00:00:00"/>
    <x v="3"/>
    <s v="Men's Athletic Footwear"/>
    <n v="350"/>
    <n v="375"/>
    <n v="131250"/>
    <n v="45937.5"/>
  </r>
  <r>
    <x v="0"/>
    <n v="1185732"/>
    <d v="2021-01-11T00:00:00"/>
    <x v="3"/>
    <s v="Men's Athletic Footwear"/>
    <n v="250"/>
    <n v="475"/>
    <n v="118750"/>
    <n v="59375"/>
  </r>
  <r>
    <x v="0"/>
    <n v="1185732"/>
    <d v="2021-02-11T00:00:00"/>
    <x v="3"/>
    <s v="Men's Street Footwear"/>
    <n v="250"/>
    <n v="725"/>
    <n v="181250"/>
    <n v="72500"/>
  </r>
  <r>
    <x v="0"/>
    <n v="1185732"/>
    <d v="2021-02-11T00:00:00"/>
    <x v="3"/>
    <s v="Men's Street Footwear"/>
    <n v="250"/>
    <n v="375"/>
    <n v="93750"/>
    <n v="32812.5"/>
  </r>
  <r>
    <x v="0"/>
    <n v="1185732"/>
    <d v="2021-02-11T00:00:00"/>
    <x v="3"/>
    <s v="Men's Athletic Footwear"/>
    <n v="150.00000000000003"/>
    <n v="425"/>
    <n v="63750.000000000007"/>
    <n v="22312.5"/>
  </r>
  <r>
    <x v="0"/>
    <n v="1185732"/>
    <d v="2021-02-11T00:00:00"/>
    <x v="2"/>
    <s v="Men's Street Footwear"/>
    <n v="200"/>
    <n v="300"/>
    <n v="60000"/>
    <n v="24000"/>
  </r>
  <r>
    <x v="0"/>
    <n v="1185732"/>
    <d v="2021-02-11T00:00:00"/>
    <x v="2"/>
    <s v="Men's Athletic Footwear"/>
    <n v="350"/>
    <n v="375"/>
    <n v="131250"/>
    <n v="45937.5"/>
  </r>
  <r>
    <x v="0"/>
    <n v="1185732"/>
    <d v="2021-02-11T00:00:00"/>
    <x v="2"/>
    <s v="Women's Street Footwear"/>
    <n v="250"/>
    <n v="450"/>
    <n v="112500"/>
    <n v="56250"/>
  </r>
  <r>
    <x v="0"/>
    <n v="1185732"/>
    <d v="2021-03-10T00:00:00"/>
    <x v="2"/>
    <s v="Men's Street Footwear"/>
    <n v="300"/>
    <n v="670"/>
    <n v="201000"/>
    <n v="80400"/>
  </r>
  <r>
    <x v="0"/>
    <n v="1185732"/>
    <d v="2021-03-10T00:00:00"/>
    <x v="2"/>
    <s v="Men's Athletic Footwear"/>
    <n v="300"/>
    <n v="350"/>
    <n v="105000"/>
    <n v="36750"/>
  </r>
  <r>
    <x v="0"/>
    <n v="1185732"/>
    <d v="2021-03-10T00:00:00"/>
    <x v="2"/>
    <s v="Men's Athletic Footwear"/>
    <n v="200"/>
    <n v="400"/>
    <n v="80000"/>
    <n v="28000"/>
  </r>
  <r>
    <x v="0"/>
    <n v="1185732"/>
    <d v="2021-03-10T00:00:00"/>
    <x v="2"/>
    <s v="Men's Athletic Footwear"/>
    <n v="250"/>
    <n v="250"/>
    <n v="62500"/>
    <n v="25000"/>
  </r>
  <r>
    <x v="0"/>
    <n v="1185732"/>
    <d v="2021-03-10T00:00:00"/>
    <x v="2"/>
    <s v="Men's Athletic Footwear"/>
    <n v="400.00000000000006"/>
    <n v="300"/>
    <n v="120000.00000000001"/>
    <n v="42000"/>
  </r>
  <r>
    <x v="0"/>
    <n v="1185732"/>
    <d v="2021-03-10T00:00:00"/>
    <x v="2"/>
    <s v="Men's Street Footwear"/>
    <n v="300"/>
    <n v="400"/>
    <n v="120000"/>
    <n v="60000"/>
  </r>
  <r>
    <x v="0"/>
    <n v="1185732"/>
    <d v="2021-04-11T00:00:00"/>
    <x v="2"/>
    <s v="Men's Athletic Footwear"/>
    <n v="300"/>
    <n v="625"/>
    <n v="187500"/>
    <n v="75000"/>
  </r>
  <r>
    <x v="0"/>
    <n v="1185732"/>
    <d v="2021-04-11T00:00:00"/>
    <x v="2"/>
    <s v="Men's Athletic Footwear"/>
    <n v="250"/>
    <n v="325"/>
    <n v="81250"/>
    <n v="28437.5"/>
  </r>
  <r>
    <x v="0"/>
    <n v="1185732"/>
    <d v="2021-04-11T00:00:00"/>
    <x v="2"/>
    <s v="Men's Athletic Footwear"/>
    <n v="150"/>
    <n v="325"/>
    <n v="48750"/>
    <n v="17062.5"/>
  </r>
  <r>
    <x v="0"/>
    <n v="1185732"/>
    <d v="2021-04-11T00:00:00"/>
    <x v="2"/>
    <s v="Women's Street Footwear"/>
    <n v="200"/>
    <n v="250"/>
    <n v="50000"/>
    <n v="20000"/>
  </r>
  <r>
    <x v="0"/>
    <n v="1185732"/>
    <d v="2021-04-11T00:00:00"/>
    <x v="2"/>
    <s v="Men's Athletic Footwear"/>
    <n v="350"/>
    <n v="275"/>
    <n v="96250"/>
    <n v="33687.5"/>
  </r>
  <r>
    <x v="0"/>
    <n v="1185732"/>
    <d v="2021-04-11T00:00:00"/>
    <x v="2"/>
    <s v="Men's Athletic Footwear"/>
    <n v="250"/>
    <n v="400"/>
    <n v="100000"/>
    <n v="50000"/>
  </r>
  <r>
    <x v="0"/>
    <n v="1185732"/>
    <d v="2021-05-12T00:00:00"/>
    <x v="2"/>
    <s v="Men's Athletic Footwear"/>
    <n v="350"/>
    <n v="670"/>
    <n v="234500"/>
    <n v="93800"/>
  </r>
  <r>
    <x v="0"/>
    <n v="1185732"/>
    <d v="2021-05-12T00:00:00"/>
    <x v="2"/>
    <s v="Men's Athletic Footwear"/>
    <n v="300"/>
    <n v="375"/>
    <n v="112500"/>
    <n v="39375"/>
  </r>
  <r>
    <x v="0"/>
    <n v="1185732"/>
    <d v="2021-05-12T00:00:00"/>
    <x v="2"/>
    <s v="Men's Athletic Footwear"/>
    <n v="250"/>
    <n v="350"/>
    <n v="87500"/>
    <n v="30625"/>
  </r>
  <r>
    <x v="0"/>
    <n v="1185732"/>
    <d v="2021-05-12T00:00:00"/>
    <x v="2"/>
    <s v="Men's Athletic Footwear"/>
    <n v="250"/>
    <n v="275"/>
    <n v="68750"/>
    <n v="27500"/>
  </r>
  <r>
    <x v="0"/>
    <n v="1185732"/>
    <d v="2021-05-12T00:00:00"/>
    <x v="2"/>
    <s v="Men's Athletic Footwear"/>
    <n v="400.00000000000006"/>
    <n v="300"/>
    <n v="120000.00000000001"/>
    <n v="42000"/>
  </r>
  <r>
    <x v="0"/>
    <n v="1185732"/>
    <d v="2021-05-12T00:00:00"/>
    <x v="2"/>
    <s v="Women's Athletic Footwear"/>
    <n v="450"/>
    <n v="400"/>
    <n v="180000"/>
    <n v="90000"/>
  </r>
  <r>
    <x v="0"/>
    <n v="1185732"/>
    <d v="2021-06-11T00:00:00"/>
    <x v="2"/>
    <s v="Men's Athletic Footwear"/>
    <n v="300"/>
    <n v="650"/>
    <n v="195000"/>
    <n v="78000"/>
  </r>
  <r>
    <x v="0"/>
    <n v="1185732"/>
    <d v="2021-06-11T00:00:00"/>
    <x v="2"/>
    <s v="Men's Street Footwear"/>
    <n v="250"/>
    <n v="400"/>
    <n v="100000"/>
    <n v="35000"/>
  </r>
  <r>
    <x v="0"/>
    <n v="1185732"/>
    <d v="2021-06-11T00:00:00"/>
    <x v="2"/>
    <s v="Men's Street Footwear"/>
    <n v="200"/>
    <n v="425"/>
    <n v="85000"/>
    <n v="29750"/>
  </r>
  <r>
    <x v="0"/>
    <n v="1185732"/>
    <d v="2021-06-11T00:00:00"/>
    <x v="2"/>
    <s v="Men's Tactical Footwear"/>
    <n v="200"/>
    <n v="400"/>
    <n v="80000"/>
    <n v="32000"/>
  </r>
  <r>
    <x v="0"/>
    <n v="1185732"/>
    <d v="2021-06-11T00:00:00"/>
    <x v="2"/>
    <s v="Men's Athletic Footwear"/>
    <n v="350"/>
    <n v="400"/>
    <n v="140000"/>
    <n v="49000"/>
  </r>
  <r>
    <x v="0"/>
    <n v="1185732"/>
    <d v="2021-06-11T00:00:00"/>
    <x v="2"/>
    <s v="Men's Athletic Footwear"/>
    <n v="400"/>
    <n v="575"/>
    <n v="230000"/>
    <n v="115000"/>
  </r>
  <r>
    <x v="0"/>
    <n v="1185732"/>
    <d v="2021-07-10T00:00:00"/>
    <x v="2"/>
    <s v="Men's Street Footwear"/>
    <n v="350"/>
    <n v="800"/>
    <n v="280000"/>
    <n v="112000"/>
  </r>
  <r>
    <x v="0"/>
    <n v="1185732"/>
    <d v="2021-07-10T00:00:00"/>
    <x v="2"/>
    <s v="Men's Street Footwear"/>
    <n v="300"/>
    <n v="550"/>
    <n v="165000"/>
    <n v="57750"/>
  </r>
  <r>
    <x v="0"/>
    <n v="1185732"/>
    <d v="2021-07-10T00:00:00"/>
    <x v="2"/>
    <s v="Men's Athletic Footwear"/>
    <n v="250.00000000000003"/>
    <n v="475"/>
    <n v="118750.00000000001"/>
    <n v="41562.5"/>
  </r>
  <r>
    <x v="0"/>
    <n v="1185732"/>
    <d v="2021-07-10T00:00:00"/>
    <x v="2"/>
    <s v="Men's Street Footwear"/>
    <n v="250"/>
    <n v="425"/>
    <n v="106250"/>
    <n v="42500"/>
  </r>
  <r>
    <x v="0"/>
    <n v="1185732"/>
    <d v="2021-07-10T00:00:00"/>
    <x v="2"/>
    <s v="Men's Street Footwear"/>
    <n v="350"/>
    <n v="425"/>
    <n v="148750"/>
    <n v="52062.5"/>
  </r>
  <r>
    <x v="0"/>
    <n v="1185732"/>
    <d v="2021-07-10T00:00:00"/>
    <x v="2"/>
    <s v="Men's Athletic Footwear"/>
    <n v="400"/>
    <n v="600"/>
    <n v="240000"/>
    <n v="120000"/>
  </r>
  <r>
    <x v="0"/>
    <n v="1185732"/>
    <d v="2021-08-11T00:00:00"/>
    <x v="2"/>
    <s v="Men's Athletic Footwear"/>
    <n v="350"/>
    <n v="750"/>
    <n v="262500"/>
    <n v="105000"/>
  </r>
  <r>
    <x v="0"/>
    <n v="1185732"/>
    <d v="2021-08-11T00:00:00"/>
    <x v="2"/>
    <s v="Men's Street Footwear"/>
    <n v="350"/>
    <n v="525"/>
    <n v="183750"/>
    <n v="64312.5"/>
  </r>
  <r>
    <x v="0"/>
    <n v="1185732"/>
    <d v="2021-08-11T00:00:00"/>
    <x v="2"/>
    <s v="Men's Athletic Footwear"/>
    <n v="300"/>
    <n v="450"/>
    <n v="135000"/>
    <n v="47250"/>
  </r>
  <r>
    <x v="0"/>
    <n v="1185732"/>
    <d v="2021-08-11T00:00:00"/>
    <x v="2"/>
    <s v="Men's Athletic Footwear"/>
    <n v="200"/>
    <n v="375"/>
    <n v="75000"/>
    <n v="30000"/>
  </r>
  <r>
    <x v="0"/>
    <n v="1185732"/>
    <d v="2021-08-11T00:00:00"/>
    <x v="2"/>
    <s v="Women's Street Footwear"/>
    <n v="300"/>
    <n v="350"/>
    <n v="105000"/>
    <n v="36750"/>
  </r>
  <r>
    <x v="0"/>
    <n v="1185732"/>
    <d v="2021-08-11T00:00:00"/>
    <x v="2"/>
    <s v="Men's Athletic Footwear"/>
    <n v="350"/>
    <n v="525"/>
    <n v="183750"/>
    <n v="91875"/>
  </r>
  <r>
    <x v="0"/>
    <n v="1185732"/>
    <d v="2021-09-12T00:00:00"/>
    <x v="2"/>
    <s v="Women's Street Footwear"/>
    <n v="300"/>
    <n v="650"/>
    <n v="195000"/>
    <n v="78000"/>
  </r>
  <r>
    <x v="0"/>
    <n v="1185732"/>
    <d v="2021-09-12T00:00:00"/>
    <x v="2"/>
    <s v="Men's Athletic Footwear"/>
    <n v="250"/>
    <n v="450"/>
    <n v="112500"/>
    <n v="39375"/>
  </r>
  <r>
    <x v="0"/>
    <n v="1185732"/>
    <d v="2021-09-12T00:00:00"/>
    <x v="2"/>
    <s v="Men's Athletic Footwear"/>
    <n v="100"/>
    <n v="350"/>
    <n v="35000"/>
    <n v="12250"/>
  </r>
  <r>
    <x v="0"/>
    <n v="1185732"/>
    <d v="2021-09-12T00:00:00"/>
    <x v="2"/>
    <s v="Men's Athletic Footwear"/>
    <n v="100"/>
    <n v="325"/>
    <n v="32500"/>
    <n v="13000"/>
  </r>
  <r>
    <x v="0"/>
    <n v="1185732"/>
    <d v="2021-09-12T00:00:00"/>
    <x v="2"/>
    <s v="Men's Athletic Footwear"/>
    <n v="200.00000000000003"/>
    <n v="325"/>
    <n v="65000.000000000007"/>
    <n v="22750"/>
  </r>
  <r>
    <x v="0"/>
    <n v="1185732"/>
    <d v="2021-09-12T00:00:00"/>
    <x v="2"/>
    <s v="Men's Athletic Footwear"/>
    <n v="250"/>
    <n v="400"/>
    <n v="100000"/>
    <n v="50000"/>
  </r>
  <r>
    <x v="0"/>
    <n v="1185732"/>
    <d v="2021-10-11T00:00:00"/>
    <x v="2"/>
    <s v="Men's Athletic Footwear"/>
    <n v="300"/>
    <n v="575"/>
    <n v="172500"/>
    <n v="69000"/>
  </r>
  <r>
    <x v="0"/>
    <n v="1185732"/>
    <d v="2021-10-11T00:00:00"/>
    <x v="2"/>
    <s v="Men's Athletic Footwear"/>
    <n v="200"/>
    <n v="400"/>
    <n v="80000"/>
    <n v="28000"/>
  </r>
  <r>
    <x v="0"/>
    <n v="1185732"/>
    <d v="2021-10-11T00:00:00"/>
    <x v="2"/>
    <s v="Men's Street Footwear"/>
    <n v="200.00000000000003"/>
    <n v="300"/>
    <n v="60000.000000000007"/>
    <n v="21000"/>
  </r>
  <r>
    <x v="0"/>
    <n v="1185732"/>
    <d v="2021-10-11T00:00:00"/>
    <x v="2"/>
    <s v="Men's Street Footwear"/>
    <n v="200"/>
    <n v="275"/>
    <n v="55000"/>
    <n v="22000"/>
  </r>
  <r>
    <x v="0"/>
    <n v="1185732"/>
    <d v="2021-10-11T00:00:00"/>
    <x v="2"/>
    <s v="Men's Athletic Footwear"/>
    <n v="300"/>
    <n v="275"/>
    <n v="82500"/>
    <n v="28875"/>
  </r>
  <r>
    <x v="0"/>
    <n v="1185732"/>
    <d v="2021-10-11T00:00:00"/>
    <x v="2"/>
    <s v="Men's Street Footwear"/>
    <n v="350"/>
    <n v="400"/>
    <n v="140000"/>
    <n v="70000"/>
  </r>
  <r>
    <x v="0"/>
    <n v="1185732"/>
    <d v="2021-11-11T00:00:00"/>
    <x v="2"/>
    <s v="Men's Athletic Footwear"/>
    <n v="300"/>
    <n v="550"/>
    <n v="165000"/>
    <n v="66000"/>
  </r>
  <r>
    <x v="0"/>
    <n v="1185732"/>
    <d v="2021-11-11T00:00:00"/>
    <x v="2"/>
    <s v="Men's Street Footwear"/>
    <n v="200"/>
    <n v="400"/>
    <n v="80000"/>
    <n v="28000"/>
  </r>
  <r>
    <x v="0"/>
    <n v="1185732"/>
    <d v="2021-11-11T00:00:00"/>
    <x v="2"/>
    <s v="Men's Athletic Footwear"/>
    <n v="200"/>
    <n v="345"/>
    <n v="69000"/>
    <n v="24150"/>
  </r>
  <r>
    <x v="0"/>
    <n v="1185732"/>
    <d v="2021-11-11T00:00:00"/>
    <x v="2"/>
    <s v="Men's Athletic Footwear"/>
    <n v="200"/>
    <n v="375"/>
    <n v="75000"/>
    <n v="30000"/>
  </r>
  <r>
    <x v="0"/>
    <n v="1185732"/>
    <d v="2021-11-11T00:00:00"/>
    <x v="2"/>
    <s v="Men's Athletic Footwear"/>
    <n v="400"/>
    <n v="350"/>
    <n v="140000"/>
    <n v="49000"/>
  </r>
  <r>
    <x v="0"/>
    <n v="1185732"/>
    <d v="2021-11-11T00:00:00"/>
    <x v="2"/>
    <s v="Men's Athletic Footwear"/>
    <n v="450"/>
    <n v="450"/>
    <n v="202500"/>
    <n v="101250"/>
  </r>
  <r>
    <x v="0"/>
    <n v="1185732"/>
    <d v="2021-12-10T00:00:00"/>
    <x v="2"/>
    <s v="Men's Athletic Footwear"/>
    <n v="400"/>
    <n v="700"/>
    <n v="280000"/>
    <n v="112000"/>
  </r>
  <r>
    <x v="0"/>
    <n v="1185732"/>
    <d v="2021-12-10T00:00:00"/>
    <x v="2"/>
    <s v="Men's Athletic Footwear"/>
    <n v="300"/>
    <n v="500"/>
    <n v="150000"/>
    <n v="52500"/>
  </r>
  <r>
    <x v="0"/>
    <n v="1185732"/>
    <d v="2021-12-10T00:00:00"/>
    <x v="2"/>
    <s v="Men's Athletic Footwear"/>
    <n v="300"/>
    <n v="450"/>
    <n v="135000"/>
    <n v="47250"/>
  </r>
  <r>
    <x v="0"/>
    <n v="1185732"/>
    <d v="2021-12-10T00:00:00"/>
    <x v="2"/>
    <s v="Women's Street Footwear"/>
    <n v="300"/>
    <n v="400"/>
    <n v="120000"/>
    <n v="48000"/>
  </r>
  <r>
    <x v="0"/>
    <n v="1185732"/>
    <d v="2021-12-10T00:00:00"/>
    <x v="2"/>
    <s v="Men's Street Footwear"/>
    <n v="400"/>
    <n v="400"/>
    <n v="160000"/>
    <n v="56000"/>
  </r>
  <r>
    <x v="0"/>
    <n v="1185732"/>
    <d v="2021-12-10T00:00:00"/>
    <x v="2"/>
    <s v="Men's Athletic Footwear"/>
    <n v="450"/>
    <n v="500"/>
    <n v="225000"/>
    <n v="112500"/>
  </r>
  <r>
    <x v="0"/>
    <n v="1128299"/>
    <d v="2021-01-24T00:00:00"/>
    <x v="2"/>
    <s v="Men's Athletic Footwear"/>
    <n v="300"/>
    <n v="350"/>
    <n v="105000"/>
    <n v="36750"/>
  </r>
  <r>
    <x v="0"/>
    <n v="1128299"/>
    <d v="2021-01-24T00:00:00"/>
    <x v="2"/>
    <s v="Men's Street Footwear"/>
    <n v="400"/>
    <n v="350"/>
    <n v="140000"/>
    <n v="49000"/>
  </r>
  <r>
    <x v="0"/>
    <n v="1128299"/>
    <d v="2021-01-24T00:00:00"/>
    <x v="2"/>
    <s v="Men's Street Footwear"/>
    <n v="400"/>
    <n v="350"/>
    <n v="140000"/>
    <n v="49000"/>
  </r>
  <r>
    <x v="0"/>
    <n v="1128299"/>
    <d v="2021-01-24T00:00:00"/>
    <x v="2"/>
    <s v="Men's Athletic Footwear"/>
    <n v="400"/>
    <n v="200"/>
    <n v="80000"/>
    <n v="28000"/>
  </r>
  <r>
    <x v="0"/>
    <n v="1128299"/>
    <d v="2021-01-24T00:00:00"/>
    <x v="2"/>
    <s v="Men's Street Footwear"/>
    <n v="450"/>
    <n v="150"/>
    <n v="67500"/>
    <n v="27000"/>
  </r>
  <r>
    <x v="0"/>
    <n v="1128299"/>
    <d v="2021-01-24T00:00:00"/>
    <x v="2"/>
    <s v="Women's Street Footwear"/>
    <n v="400"/>
    <n v="400"/>
    <n v="160000"/>
    <n v="48000"/>
  </r>
  <r>
    <x v="0"/>
    <n v="1128299"/>
    <d v="2021-02-24T00:00:00"/>
    <x v="2"/>
    <s v="Men's Athletic Footwear"/>
    <n v="300"/>
    <n v="450"/>
    <n v="135000"/>
    <n v="47250"/>
  </r>
  <r>
    <x v="0"/>
    <n v="1128299"/>
    <d v="2021-02-24T00:00:00"/>
    <x v="2"/>
    <s v="Men's Street Footwear"/>
    <n v="400"/>
    <n v="350"/>
    <n v="140000"/>
    <n v="49000"/>
  </r>
  <r>
    <x v="0"/>
    <n v="1128299"/>
    <d v="2021-02-24T00:00:00"/>
    <x v="2"/>
    <s v="Women's Street Footwear"/>
    <n v="400"/>
    <n v="350"/>
    <n v="140000"/>
    <n v="49000"/>
  </r>
  <r>
    <x v="0"/>
    <n v="1128299"/>
    <d v="2021-02-24T00:00:00"/>
    <x v="2"/>
    <s v="Men's Athletic Footwear"/>
    <n v="400"/>
    <n v="200"/>
    <n v="80000"/>
    <n v="28000"/>
  </r>
  <r>
    <x v="0"/>
    <n v="1128299"/>
    <d v="2021-02-24T00:00:00"/>
    <x v="2"/>
    <s v="Men's Street Footwear"/>
    <n v="450"/>
    <n v="125"/>
    <n v="56250"/>
    <n v="22500"/>
  </r>
  <r>
    <x v="0"/>
    <n v="1128299"/>
    <d v="2021-02-24T00:00:00"/>
    <x v="2"/>
    <s v="Men's Street Footwear"/>
    <n v="400"/>
    <n v="325"/>
    <n v="130000"/>
    <n v="39000"/>
  </r>
  <r>
    <x v="0"/>
    <n v="1128299"/>
    <d v="2021-03-23T00:00:00"/>
    <x v="2"/>
    <s v="Men's Street Footwear"/>
    <n v="400"/>
    <n v="475"/>
    <n v="190000"/>
    <n v="66500"/>
  </r>
  <r>
    <x v="0"/>
    <n v="1128299"/>
    <d v="2021-03-23T00:00:00"/>
    <x v="2"/>
    <s v="Men's Athletic Footwear"/>
    <n v="500"/>
    <n v="325"/>
    <n v="162500"/>
    <n v="56875"/>
  </r>
  <r>
    <x v="0"/>
    <n v="1128299"/>
    <d v="2021-03-23T00:00:00"/>
    <x v="2"/>
    <s v="Men's Athletic Footwear"/>
    <n v="550"/>
    <n v="350"/>
    <n v="192500"/>
    <n v="67375"/>
  </r>
  <r>
    <x v="0"/>
    <n v="1128299"/>
    <d v="2021-03-23T00:00:00"/>
    <x v="2"/>
    <s v="Men's Athletic Footwear"/>
    <n v="500.00000000000006"/>
    <n v="250"/>
    <n v="125000.00000000001"/>
    <n v="43750"/>
  </r>
  <r>
    <x v="0"/>
    <n v="1128299"/>
    <d v="2021-03-23T00:00:00"/>
    <x v="2"/>
    <s v="Men's Athletic Footwear"/>
    <n v="550"/>
    <n v="100"/>
    <n v="55000"/>
    <n v="22000"/>
  </r>
  <r>
    <x v="0"/>
    <n v="1128299"/>
    <d v="2021-03-23T00:00:00"/>
    <x v="2"/>
    <s v="Men's Athletic Footwear"/>
    <n v="500"/>
    <n v="300"/>
    <n v="150000"/>
    <n v="45000"/>
  </r>
  <r>
    <x v="0"/>
    <n v="1128299"/>
    <d v="2021-04-24T00:00:00"/>
    <x v="2"/>
    <s v="Men's Athletic Footwear"/>
    <n v="550.00000000000011"/>
    <n v="475"/>
    <n v="261250.00000000003"/>
    <n v="91437.5"/>
  </r>
  <r>
    <x v="0"/>
    <n v="1128299"/>
    <d v="2021-04-24T00:00:00"/>
    <x v="2"/>
    <s v="Men's Athletic Footwear"/>
    <n v="600"/>
    <n v="275"/>
    <n v="165000"/>
    <n v="57750"/>
  </r>
  <r>
    <x v="0"/>
    <n v="1128299"/>
    <d v="2021-04-24T00:00:00"/>
    <x v="2"/>
    <s v="Men's Street Footwear"/>
    <n v="600"/>
    <n v="325"/>
    <n v="195000"/>
    <n v="68250"/>
  </r>
  <r>
    <x v="0"/>
    <n v="1128299"/>
    <d v="2021-04-24T00:00:00"/>
    <x v="2"/>
    <s v="Men's Athletic Footwear"/>
    <n v="450"/>
    <n v="225"/>
    <n v="101250"/>
    <n v="35437.5"/>
  </r>
  <r>
    <x v="0"/>
    <n v="1128299"/>
    <d v="2021-04-24T00:00:00"/>
    <x v="2"/>
    <s v="Men's Athletic Footwear"/>
    <n v="500"/>
    <n v="125"/>
    <n v="62500"/>
    <n v="25000"/>
  </r>
  <r>
    <x v="0"/>
    <n v="1128299"/>
    <d v="2021-04-24T00:00:00"/>
    <x v="2"/>
    <s v="Men's Street Footwear"/>
    <n v="650"/>
    <n v="300"/>
    <n v="195000"/>
    <n v="58500"/>
  </r>
  <r>
    <x v="0"/>
    <n v="1128299"/>
    <d v="2021-05-25T00:00:00"/>
    <x v="2"/>
    <s v="Men's Street Footwear"/>
    <n v="500.00000000000006"/>
    <n v="500"/>
    <n v="250000.00000000003"/>
    <n v="87500"/>
  </r>
  <r>
    <x v="0"/>
    <n v="1128299"/>
    <d v="2021-05-25T00:00:00"/>
    <x v="2"/>
    <s v="Men's Athletic Footwear"/>
    <n v="550"/>
    <n v="350"/>
    <n v="192500"/>
    <n v="67375"/>
  </r>
  <r>
    <x v="0"/>
    <n v="1128299"/>
    <d v="2021-05-25T00:00:00"/>
    <x v="2"/>
    <s v="Men's Street Footwear"/>
    <n v="550"/>
    <n v="350"/>
    <n v="192500"/>
    <n v="67375"/>
  </r>
  <r>
    <x v="0"/>
    <n v="1128299"/>
    <d v="2021-05-25T00:00:00"/>
    <x v="2"/>
    <s v="Women's Street Footwear"/>
    <n v="500"/>
    <n v="275"/>
    <n v="137500"/>
    <n v="48125"/>
  </r>
  <r>
    <x v="0"/>
    <n v="1128299"/>
    <d v="2021-05-25T00:00:00"/>
    <x v="2"/>
    <s v="Men's Athletic Footwear"/>
    <n v="450"/>
    <n v="175"/>
    <n v="78750"/>
    <n v="31500"/>
  </r>
  <r>
    <x v="0"/>
    <n v="1128299"/>
    <d v="2021-05-25T00:00:00"/>
    <x v="2"/>
    <s v="Men's Street Footwear"/>
    <n v="600"/>
    <n v="525"/>
    <n v="315000"/>
    <n v="94500"/>
  </r>
  <r>
    <x v="0"/>
    <n v="1128299"/>
    <d v="2021-06-24T00:00:00"/>
    <x v="2"/>
    <s v="Men's Athletic Footwear"/>
    <n v="550"/>
    <n v="775"/>
    <n v="426250"/>
    <n v="149187.5"/>
  </r>
  <r>
    <x v="0"/>
    <n v="1128299"/>
    <d v="2021-06-24T00:00:00"/>
    <x v="2"/>
    <s v="Men's Street Footwear"/>
    <n v="650"/>
    <n v="650"/>
    <n v="422500"/>
    <n v="147875"/>
  </r>
  <r>
    <x v="0"/>
    <n v="1128299"/>
    <d v="2021-06-24T00:00:00"/>
    <x v="2"/>
    <s v="Men's Athletic Footwear"/>
    <n v="800.00000000000011"/>
    <n v="650"/>
    <n v="520000.00000000006"/>
    <n v="182000"/>
  </r>
  <r>
    <x v="0"/>
    <n v="1128299"/>
    <d v="2021-06-24T00:00:00"/>
    <x v="2"/>
    <s v="Men's Athletic Footwear"/>
    <n v="800"/>
    <n v="525"/>
    <n v="420000"/>
    <n v="147000"/>
  </r>
  <r>
    <x v="0"/>
    <n v="1128299"/>
    <d v="2021-06-24T00:00:00"/>
    <x v="2"/>
    <s v="Men's Street Footwear"/>
    <n v="900"/>
    <n v="400"/>
    <n v="360000"/>
    <n v="144000"/>
  </r>
  <r>
    <x v="0"/>
    <n v="1128299"/>
    <d v="2021-06-24T00:00:00"/>
    <x v="2"/>
    <s v="Men's Street Footwear"/>
    <n v="1050"/>
    <n v="700"/>
    <n v="735000"/>
    <n v="220500"/>
  </r>
  <r>
    <x v="0"/>
    <n v="1128299"/>
    <d v="2021-07-23T00:00:00"/>
    <x v="2"/>
    <s v="Men's Athletic Footwear"/>
    <n v="850"/>
    <n v="850"/>
    <n v="722500"/>
    <n v="252875"/>
  </r>
  <r>
    <x v="0"/>
    <n v="1128299"/>
    <d v="2021-07-23T00:00:00"/>
    <x v="2"/>
    <s v="Men's Athletic Footwear"/>
    <n v="900"/>
    <n v="700"/>
    <n v="630000"/>
    <n v="220500"/>
  </r>
  <r>
    <x v="0"/>
    <n v="1128299"/>
    <d v="2021-07-23T00:00:00"/>
    <x v="2"/>
    <s v="Men's Athletic Footwear"/>
    <n v="900"/>
    <n v="650"/>
    <n v="585000"/>
    <n v="204750"/>
  </r>
  <r>
    <x v="0"/>
    <n v="1128299"/>
    <d v="2021-07-23T00:00:00"/>
    <x v="2"/>
    <s v="Women's Athletic Footwear"/>
    <n v="850.00000000000011"/>
    <n v="550"/>
    <n v="467500.00000000006"/>
    <n v="163625"/>
  </r>
  <r>
    <x v="0"/>
    <n v="1128299"/>
    <d v="2021-07-23T00:00:00"/>
    <x v="2"/>
    <s v="Men's Street Footwear"/>
    <n v="900"/>
    <n v="600"/>
    <n v="540000"/>
    <n v="216000"/>
  </r>
  <r>
    <x v="0"/>
    <n v="1128299"/>
    <d v="2021-07-23T00:00:00"/>
    <x v="2"/>
    <s v="Men's Street Footwear"/>
    <n v="1050"/>
    <n v="600"/>
    <n v="630000"/>
    <n v="189000"/>
  </r>
  <r>
    <x v="0"/>
    <n v="1128299"/>
    <d v="2021-08-24T00:00:00"/>
    <x v="2"/>
    <s v="Men's Street Footwear"/>
    <n v="900"/>
    <n v="800"/>
    <n v="720000"/>
    <n v="252000"/>
  </r>
  <r>
    <x v="0"/>
    <n v="1128299"/>
    <d v="2021-08-24T00:00:00"/>
    <x v="2"/>
    <s v="Men's Athletic Footwear"/>
    <n v="800"/>
    <n v="775"/>
    <n v="620000"/>
    <n v="217000"/>
  </r>
  <r>
    <x v="0"/>
    <n v="1128299"/>
    <d v="2021-08-24T00:00:00"/>
    <x v="2"/>
    <s v="Men's Athletic Footwear"/>
    <n v="700"/>
    <n v="650"/>
    <n v="455000"/>
    <n v="159250"/>
  </r>
  <r>
    <x v="0"/>
    <n v="1128299"/>
    <d v="2021-08-24T00:00:00"/>
    <x v="2"/>
    <s v="Women's Street Footwear"/>
    <n v="700"/>
    <n v="425"/>
    <n v="297500"/>
    <n v="104125"/>
  </r>
  <r>
    <x v="0"/>
    <n v="1128299"/>
    <d v="2021-08-24T00:00:00"/>
    <x v="2"/>
    <s v="Men's Athletic Footwear"/>
    <n v="700"/>
    <n v="425"/>
    <n v="297500"/>
    <n v="119000"/>
  </r>
  <r>
    <x v="0"/>
    <n v="1128299"/>
    <d v="2021-08-24T00:00:00"/>
    <x v="2"/>
    <s v="Men's Athletic Footwear"/>
    <n v="750"/>
    <n v="250"/>
    <n v="187500"/>
    <n v="56250"/>
  </r>
  <r>
    <x v="0"/>
    <n v="1128299"/>
    <d v="2021-09-25T00:00:00"/>
    <x v="2"/>
    <s v="Men's Street Footwear"/>
    <n v="500"/>
    <n v="450"/>
    <n v="225000"/>
    <n v="78750"/>
  </r>
  <r>
    <x v="0"/>
    <n v="1128299"/>
    <d v="2021-09-25T00:00:00"/>
    <x v="2"/>
    <s v="Men's Athletic Footwear"/>
    <n v="550.00000000000011"/>
    <n v="450"/>
    <n v="247500.00000000003"/>
    <n v="86625"/>
  </r>
  <r>
    <x v="0"/>
    <n v="1128299"/>
    <d v="2021-09-25T00:00:00"/>
    <x v="2"/>
    <s v="Men's Athletic Footwear"/>
    <n v="500.00000000000006"/>
    <n v="250"/>
    <n v="125000.00000000001"/>
    <n v="43750"/>
  </r>
  <r>
    <x v="0"/>
    <n v="1128299"/>
    <d v="2021-09-25T00:00:00"/>
    <x v="2"/>
    <s v="Women's Street Footwear"/>
    <n v="500"/>
    <n v="200"/>
    <n v="100000"/>
    <n v="35000"/>
  </r>
  <r>
    <x v="0"/>
    <n v="1128299"/>
    <d v="2021-09-25T00:00:00"/>
    <x v="2"/>
    <s v="Men's Athletic Footwear"/>
    <n v="600"/>
    <n v="225"/>
    <n v="135000"/>
    <n v="54000"/>
  </r>
  <r>
    <x v="0"/>
    <n v="1128299"/>
    <d v="2021-09-25T00:00:00"/>
    <x v="2"/>
    <s v="Men's Athletic Footwear"/>
    <n v="450"/>
    <n v="250"/>
    <n v="112500"/>
    <n v="33750"/>
  </r>
  <r>
    <x v="0"/>
    <n v="1128299"/>
    <d v="2021-10-24T00:00:00"/>
    <x v="2"/>
    <s v="Men's Athletic Footwear"/>
    <n v="400"/>
    <n v="350"/>
    <n v="140000"/>
    <n v="49000"/>
  </r>
  <r>
    <x v="0"/>
    <n v="1128299"/>
    <d v="2021-10-24T00:00:00"/>
    <x v="2"/>
    <s v="Men's Street Footwear"/>
    <n v="550"/>
    <n v="525"/>
    <n v="288750"/>
    <n v="101062.5"/>
  </r>
  <r>
    <x v="0"/>
    <n v="1128299"/>
    <d v="2021-10-24T00:00:00"/>
    <x v="2"/>
    <s v="Men's Athletic Footwear"/>
    <n v="500"/>
    <n v="350"/>
    <n v="175000"/>
    <n v="61250"/>
  </r>
  <r>
    <x v="0"/>
    <n v="1128299"/>
    <d v="2021-10-24T00:00:00"/>
    <x v="2"/>
    <s v="Men's Athletic Footwear"/>
    <n v="450"/>
    <n v="325"/>
    <n v="146250"/>
    <n v="51187.5"/>
  </r>
  <r>
    <x v="0"/>
    <n v="1128299"/>
    <d v="2021-10-24T00:00:00"/>
    <x v="2"/>
    <s v="Men's Athletic Footwear"/>
    <n v="550"/>
    <n v="300"/>
    <n v="165000"/>
    <n v="66000"/>
  </r>
  <r>
    <x v="0"/>
    <n v="1128299"/>
    <d v="2021-10-24T00:00:00"/>
    <x v="2"/>
    <s v="Men's Athletic Footwear"/>
    <n v="600"/>
    <n v="350"/>
    <n v="210000"/>
    <n v="63000"/>
  </r>
  <r>
    <x v="0"/>
    <n v="1128299"/>
    <d v="2021-11-24T00:00:00"/>
    <x v="2"/>
    <s v="Men's Athletic Footwear"/>
    <n v="450.00000000000006"/>
    <n v="575"/>
    <n v="258750.00000000003"/>
    <n v="90562.5"/>
  </r>
  <r>
    <x v="0"/>
    <n v="1128299"/>
    <d v="2021-11-24T00:00:00"/>
    <x v="2"/>
    <s v="Men's Street Footwear"/>
    <n v="500"/>
    <n v="650"/>
    <n v="325000"/>
    <n v="113750"/>
  </r>
  <r>
    <x v="0"/>
    <n v="1128299"/>
    <d v="2021-11-24T00:00:00"/>
    <x v="2"/>
    <s v="Men's Athletic Footwear"/>
    <n v="450"/>
    <n v="475"/>
    <n v="213750"/>
    <n v="74812.5"/>
  </r>
  <r>
    <x v="0"/>
    <n v="1128299"/>
    <d v="2021-11-24T00:00:00"/>
    <x v="2"/>
    <s v="Men's Athletic Footwear"/>
    <n v="550.00000000000011"/>
    <n v="450"/>
    <n v="247500.00000000003"/>
    <n v="86625"/>
  </r>
  <r>
    <x v="0"/>
    <n v="1128299"/>
    <d v="2021-11-24T00:00:00"/>
    <x v="2"/>
    <s v="Men's Street Footwear"/>
    <n v="750"/>
    <n v="425"/>
    <n v="318750"/>
    <n v="127500"/>
  </r>
  <r>
    <x v="0"/>
    <n v="1128299"/>
    <d v="2021-11-24T00:00:00"/>
    <x v="2"/>
    <s v="Men's Street Footwear"/>
    <n v="800"/>
    <n v="550"/>
    <n v="440000"/>
    <n v="132000"/>
  </r>
  <r>
    <x v="0"/>
    <n v="1128299"/>
    <d v="2021-12-23T00:00:00"/>
    <x v="2"/>
    <s v="Men's Street Footwear"/>
    <n v="650.00000000000011"/>
    <n v="750"/>
    <n v="487500.00000000006"/>
    <n v="170625"/>
  </r>
  <r>
    <x v="0"/>
    <n v="1128299"/>
    <d v="2021-12-23T00:00:00"/>
    <x v="2"/>
    <s v="Men's Street Footwear"/>
    <n v="750"/>
    <n v="750"/>
    <n v="562500"/>
    <n v="196875"/>
  </r>
  <r>
    <x v="0"/>
    <n v="1128299"/>
    <d v="2021-12-23T00:00:00"/>
    <x v="2"/>
    <s v="Women's Street Footwear"/>
    <n v="700"/>
    <n v="550"/>
    <n v="385000"/>
    <n v="134750"/>
  </r>
  <r>
    <x v="0"/>
    <n v="1128299"/>
    <d v="2021-12-23T00:00:00"/>
    <x v="2"/>
    <s v="Women's Street Footwear"/>
    <n v="700"/>
    <n v="550"/>
    <n v="385000"/>
    <n v="134750"/>
  </r>
  <r>
    <x v="0"/>
    <n v="1128299"/>
    <d v="2021-12-23T00:00:00"/>
    <x v="2"/>
    <s v="Women's Street Footwear"/>
    <n v="800"/>
    <n v="475"/>
    <n v="380000"/>
    <n v="152000"/>
  </r>
  <r>
    <x v="0"/>
    <n v="1128299"/>
    <d v="2021-12-23T00:00:00"/>
    <x v="2"/>
    <s v="Men's Athletic Footwear"/>
    <n v="850"/>
    <n v="575"/>
    <n v="488750"/>
    <n v="146625"/>
  </r>
  <r>
    <x v="0"/>
    <n v="1128299"/>
    <d v="2021-01-17T00:00:00"/>
    <x v="2"/>
    <s v="Men's Athletic Footwear"/>
    <n v="350"/>
    <n v="400"/>
    <n v="140000"/>
    <n v="56000"/>
  </r>
  <r>
    <x v="0"/>
    <n v="1128299"/>
    <d v="2021-01-17T00:00:00"/>
    <x v="2"/>
    <s v="Men's Athletic Footwear"/>
    <n v="450"/>
    <n v="400"/>
    <n v="180000"/>
    <n v="72000"/>
  </r>
  <r>
    <x v="0"/>
    <n v="1128299"/>
    <d v="2021-01-17T00:00:00"/>
    <x v="2"/>
    <s v="Men's Athletic Footwear"/>
    <n v="450"/>
    <n v="400"/>
    <n v="180000"/>
    <n v="72000"/>
  </r>
  <r>
    <x v="0"/>
    <n v="1128299"/>
    <d v="2021-01-17T00:00:00"/>
    <x v="2"/>
    <s v="Men's Athletic Footwear"/>
    <n v="450"/>
    <n v="250"/>
    <n v="112500"/>
    <n v="45000"/>
  </r>
  <r>
    <x v="0"/>
    <n v="1128299"/>
    <d v="2021-01-17T00:00:00"/>
    <x v="2"/>
    <s v="Men's Street Footwear"/>
    <n v="500"/>
    <n v="200"/>
    <n v="100000"/>
    <n v="45000"/>
  </r>
  <r>
    <x v="0"/>
    <n v="1128299"/>
    <d v="2021-01-17T00:00:00"/>
    <x v="2"/>
    <s v="Men's Street Footwear"/>
    <n v="450"/>
    <n v="450"/>
    <n v="202500"/>
    <n v="70875"/>
  </r>
  <r>
    <x v="0"/>
    <n v="1128299"/>
    <d v="2021-02-17T00:00:00"/>
    <x v="2"/>
    <s v="Men's Street Footwear"/>
    <n v="350"/>
    <n v="500"/>
    <n v="175000"/>
    <n v="70000"/>
  </r>
  <r>
    <x v="0"/>
    <n v="1128299"/>
    <d v="2021-02-17T00:00:00"/>
    <x v="2"/>
    <s v="Men's Athletic Footwear"/>
    <n v="450"/>
    <n v="400"/>
    <n v="180000"/>
    <n v="72000"/>
  </r>
  <r>
    <x v="0"/>
    <n v="1128299"/>
    <d v="2021-02-17T00:00:00"/>
    <x v="2"/>
    <s v="Men's Athletic Footwear"/>
    <n v="450"/>
    <n v="400"/>
    <n v="180000"/>
    <n v="72000"/>
  </r>
  <r>
    <x v="0"/>
    <n v="1128299"/>
    <d v="2021-02-17T00:00:00"/>
    <x v="1"/>
    <s v="Men's Athletic Footwear"/>
    <n v="450"/>
    <n v="250"/>
    <n v="112500"/>
    <n v="45000"/>
  </r>
  <r>
    <x v="0"/>
    <n v="1128299"/>
    <d v="2021-02-17T00:00:00"/>
    <x v="1"/>
    <s v="Men's Athletic Footwear"/>
    <n v="500"/>
    <n v="175"/>
    <n v="87500"/>
    <n v="39375"/>
  </r>
  <r>
    <x v="0"/>
    <n v="1128299"/>
    <d v="2021-02-17T00:00:00"/>
    <x v="1"/>
    <s v="Men's Street Footwear"/>
    <n v="450"/>
    <n v="375"/>
    <n v="168750"/>
    <n v="59062.5"/>
  </r>
  <r>
    <x v="0"/>
    <n v="1128299"/>
    <d v="2021-03-16T00:00:00"/>
    <x v="1"/>
    <s v="Men's Street Footwear"/>
    <n v="450"/>
    <n v="525"/>
    <n v="236250"/>
    <n v="94500"/>
  </r>
  <r>
    <x v="0"/>
    <n v="1128299"/>
    <d v="2021-03-16T00:00:00"/>
    <x v="1"/>
    <s v="Men's Street Footwear"/>
    <n v="550"/>
    <n v="375"/>
    <n v="206250"/>
    <n v="82500"/>
  </r>
  <r>
    <x v="0"/>
    <n v="1128299"/>
    <d v="2021-03-16T00:00:00"/>
    <x v="1"/>
    <s v="Men's Street Footwear"/>
    <n v="600"/>
    <n v="400"/>
    <n v="240000"/>
    <n v="96000"/>
  </r>
  <r>
    <x v="0"/>
    <n v="1128299"/>
    <d v="2021-03-16T00:00:00"/>
    <x v="1"/>
    <s v="Men's Athletic Footwear"/>
    <n v="550"/>
    <n v="300"/>
    <n v="165000"/>
    <n v="66000"/>
  </r>
  <r>
    <x v="0"/>
    <n v="1128299"/>
    <d v="2021-03-16T00:00:00"/>
    <x v="1"/>
    <s v="Men's Athletic Footwear"/>
    <n v="600"/>
    <n v="150"/>
    <n v="90000"/>
    <n v="40500"/>
  </r>
  <r>
    <x v="0"/>
    <n v="1128299"/>
    <d v="2021-03-16T00:00:00"/>
    <x v="1"/>
    <s v="Men's Athletic Footwear"/>
    <n v="450"/>
    <n v="350"/>
    <n v="157500"/>
    <n v="55125"/>
  </r>
  <r>
    <x v="0"/>
    <n v="1128299"/>
    <d v="2021-04-17T00:00:00"/>
    <x v="1"/>
    <s v="Men's Athletic Footwear"/>
    <n v="500"/>
    <n v="525"/>
    <n v="262500"/>
    <n v="105000"/>
  </r>
  <r>
    <x v="0"/>
    <n v="1128299"/>
    <d v="2021-04-17T00:00:00"/>
    <x v="1"/>
    <s v="Men's Athletic Footwear"/>
    <n v="550"/>
    <n v="325"/>
    <n v="178750"/>
    <n v="71500"/>
  </r>
  <r>
    <x v="0"/>
    <n v="1128299"/>
    <d v="2021-04-17T00:00:00"/>
    <x v="1"/>
    <s v="Men's Street Footwear"/>
    <n v="550"/>
    <n v="375"/>
    <n v="206250"/>
    <n v="82500"/>
  </r>
  <r>
    <x v="0"/>
    <n v="1128299"/>
    <d v="2021-04-17T00:00:00"/>
    <x v="1"/>
    <s v="Men's Athletic Footwear"/>
    <n v="400"/>
    <n v="275"/>
    <n v="110000"/>
    <n v="44000"/>
  </r>
  <r>
    <x v="0"/>
    <n v="1128299"/>
    <d v="2021-04-17T00:00:00"/>
    <x v="1"/>
    <s v="Men's Street Footwear"/>
    <n v="450"/>
    <n v="175"/>
    <n v="78750"/>
    <n v="35437.5"/>
  </r>
  <r>
    <x v="0"/>
    <n v="1128299"/>
    <d v="2021-04-17T00:00:00"/>
    <x v="1"/>
    <s v="Men's Athletic Footwear"/>
    <n v="600"/>
    <n v="350"/>
    <n v="210000"/>
    <n v="73500"/>
  </r>
  <r>
    <x v="0"/>
    <n v="1128299"/>
    <d v="2021-05-18T00:00:00"/>
    <x v="1"/>
    <s v="Men's Street Footwear"/>
    <n v="450"/>
    <n v="550"/>
    <n v="247500"/>
    <n v="99000"/>
  </r>
  <r>
    <x v="0"/>
    <n v="1128299"/>
    <d v="2021-05-18T00:00:00"/>
    <x v="1"/>
    <s v="Men's Athletic Footwear"/>
    <n v="500"/>
    <n v="400"/>
    <n v="200000"/>
    <n v="80000"/>
  </r>
  <r>
    <x v="0"/>
    <n v="1128299"/>
    <d v="2021-05-18T00:00:00"/>
    <x v="1"/>
    <s v="Women's Athletic Footwear"/>
    <n v="500"/>
    <n v="400"/>
    <n v="200000"/>
    <n v="80000"/>
  </r>
  <r>
    <x v="0"/>
    <n v="1128299"/>
    <d v="2021-05-18T00:00:00"/>
    <x v="1"/>
    <s v="Men's Athletic Footwear"/>
    <n v="450"/>
    <n v="325"/>
    <n v="146250"/>
    <n v="58500"/>
  </r>
  <r>
    <x v="0"/>
    <n v="1128299"/>
    <d v="2021-05-18T00:00:00"/>
    <x v="1"/>
    <s v="Women's Street Footwear"/>
    <n v="400"/>
    <n v="225"/>
    <n v="90000"/>
    <n v="40500"/>
  </r>
  <r>
    <x v="0"/>
    <n v="1128299"/>
    <d v="2021-05-18T00:00:00"/>
    <x v="1"/>
    <s v="Women's Street Footwear"/>
    <n v="650"/>
    <n v="575"/>
    <n v="373750"/>
    <n v="130812.5"/>
  </r>
  <r>
    <x v="0"/>
    <n v="1128299"/>
    <d v="2021-06-17T00:00:00"/>
    <x v="1"/>
    <s v="Men's Street Footwear"/>
    <n v="600"/>
    <n v="825"/>
    <n v="495000"/>
    <n v="198000"/>
  </r>
  <r>
    <x v="0"/>
    <n v="1128299"/>
    <d v="2021-06-17T00:00:00"/>
    <x v="1"/>
    <s v="Men's Street Footwear"/>
    <n v="700"/>
    <n v="700"/>
    <n v="490000"/>
    <n v="196000"/>
  </r>
  <r>
    <x v="0"/>
    <n v="1128299"/>
    <d v="2021-06-17T00:00:00"/>
    <x v="1"/>
    <s v="Women's Street Footwear"/>
    <n v="850"/>
    <n v="700"/>
    <n v="595000"/>
    <n v="238000"/>
  </r>
  <r>
    <x v="0"/>
    <n v="1128299"/>
    <d v="2021-06-17T00:00:00"/>
    <x v="1"/>
    <s v="Men's Street Footwear"/>
    <n v="850"/>
    <n v="575"/>
    <n v="488750"/>
    <n v="195500"/>
  </r>
  <r>
    <x v="0"/>
    <n v="1128299"/>
    <d v="2021-06-17T00:00:00"/>
    <x v="1"/>
    <s v="Men's Street Footwear"/>
    <n v="950"/>
    <n v="450"/>
    <n v="427500"/>
    <n v="192375"/>
  </r>
  <r>
    <x v="0"/>
    <n v="1128299"/>
    <d v="2021-06-17T00:00:00"/>
    <x v="1"/>
    <s v="Men's Athletic Footwear"/>
    <n v="1100"/>
    <n v="750"/>
    <n v="825000"/>
    <n v="288750"/>
  </r>
  <r>
    <x v="0"/>
    <n v="1128299"/>
    <d v="2021-07-16T00:00:00"/>
    <x v="1"/>
    <s v="Men's Athletic Footwear"/>
    <n v="900"/>
    <n v="900"/>
    <n v="810000"/>
    <n v="324000"/>
  </r>
  <r>
    <x v="0"/>
    <n v="1128299"/>
    <d v="2021-07-16T00:00:00"/>
    <x v="1"/>
    <s v="Men's Street Footwear"/>
    <n v="950"/>
    <n v="750"/>
    <n v="712500"/>
    <n v="285000"/>
  </r>
  <r>
    <x v="0"/>
    <n v="1128299"/>
    <d v="2021-07-16T00:00:00"/>
    <x v="1"/>
    <s v="Men's Athletic Footwear"/>
    <n v="950"/>
    <n v="700"/>
    <n v="665000"/>
    <n v="266000"/>
  </r>
  <r>
    <x v="0"/>
    <n v="1128299"/>
    <d v="2021-07-16T00:00:00"/>
    <x v="1"/>
    <s v="Men's Street Footwear"/>
    <n v="900"/>
    <n v="600"/>
    <n v="540000"/>
    <n v="216000"/>
  </r>
  <r>
    <x v="0"/>
    <n v="1128299"/>
    <d v="2021-07-16T00:00:00"/>
    <x v="1"/>
    <s v="Men's Athletic Footwear"/>
    <n v="950"/>
    <n v="650"/>
    <n v="617500"/>
    <n v="277875"/>
  </r>
  <r>
    <x v="0"/>
    <n v="1128299"/>
    <d v="2021-07-16T00:00:00"/>
    <x v="1"/>
    <s v="Men's Athletic Footwear"/>
    <n v="1100"/>
    <n v="650"/>
    <n v="715000"/>
    <n v="250250"/>
  </r>
  <r>
    <x v="0"/>
    <n v="1128299"/>
    <d v="2021-08-17T00:00:00"/>
    <x v="1"/>
    <s v="Men's Athletic Footwear"/>
    <n v="950"/>
    <n v="850"/>
    <n v="807500"/>
    <n v="323000"/>
  </r>
  <r>
    <x v="0"/>
    <n v="1128299"/>
    <d v="2021-08-17T00:00:00"/>
    <x v="1"/>
    <s v="Men's Athletic Footwear"/>
    <n v="850"/>
    <n v="825"/>
    <n v="701250"/>
    <n v="280500"/>
  </r>
  <r>
    <x v="0"/>
    <n v="1128299"/>
    <d v="2021-08-17T00:00:00"/>
    <x v="1"/>
    <s v="Men's Athletic Footwear"/>
    <n v="750"/>
    <n v="700"/>
    <n v="525000"/>
    <n v="210000"/>
  </r>
  <r>
    <x v="0"/>
    <n v="1128299"/>
    <d v="2021-08-17T00:00:00"/>
    <x v="1"/>
    <s v="Men's Street Footwear"/>
    <n v="750"/>
    <n v="475"/>
    <n v="356250"/>
    <n v="142500"/>
  </r>
  <r>
    <x v="0"/>
    <n v="1128299"/>
    <d v="2021-08-17T00:00:00"/>
    <x v="1"/>
    <s v="Men's Street Footwear"/>
    <n v="650"/>
    <n v="475"/>
    <n v="308750"/>
    <n v="138937.5"/>
  </r>
  <r>
    <x v="0"/>
    <n v="1128299"/>
    <d v="2021-08-17T00:00:00"/>
    <x v="1"/>
    <s v="Men's Athletic Footwear"/>
    <n v="700"/>
    <n v="300"/>
    <n v="210000"/>
    <n v="73500"/>
  </r>
  <r>
    <x v="0"/>
    <n v="1128299"/>
    <d v="2021-09-18T00:00:00"/>
    <x v="1"/>
    <s v="Men's Athletic Footwear"/>
    <n v="450"/>
    <n v="500"/>
    <n v="225000"/>
    <n v="90000"/>
  </r>
  <r>
    <x v="0"/>
    <n v="1128299"/>
    <d v="2021-09-18T00:00:00"/>
    <x v="1"/>
    <s v="Men's Athletic Footwear"/>
    <n v="500"/>
    <n v="500"/>
    <n v="250000"/>
    <n v="100000"/>
  </r>
  <r>
    <x v="0"/>
    <n v="1128299"/>
    <d v="2021-09-18T00:00:00"/>
    <x v="1"/>
    <s v="Men's Street Footwear"/>
    <n v="450"/>
    <n v="300"/>
    <n v="135000"/>
    <n v="54000"/>
  </r>
  <r>
    <x v="0"/>
    <n v="1128299"/>
    <d v="2021-09-18T00:00:00"/>
    <x v="1"/>
    <s v="Men's Athletic Footwear"/>
    <n v="450"/>
    <n v="250"/>
    <n v="112500"/>
    <n v="45000"/>
  </r>
  <r>
    <x v="0"/>
    <n v="1128299"/>
    <d v="2021-09-18T00:00:00"/>
    <x v="1"/>
    <s v="Men's Street Footwear"/>
    <n v="550"/>
    <n v="275"/>
    <n v="151250"/>
    <n v="68062.5"/>
  </r>
  <r>
    <x v="0"/>
    <n v="1128299"/>
    <d v="2021-09-18T00:00:00"/>
    <x v="1"/>
    <s v="Men's Street Footwear"/>
    <n v="400.00000000000006"/>
    <n v="300"/>
    <n v="120000.00000000001"/>
    <n v="42000"/>
  </r>
  <r>
    <x v="0"/>
    <n v="1128299"/>
    <d v="2021-10-17T00:00:00"/>
    <x v="1"/>
    <s v="Men's Athletic Footwear"/>
    <n v="350"/>
    <n v="400"/>
    <n v="140000"/>
    <n v="56000"/>
  </r>
  <r>
    <x v="0"/>
    <n v="1128299"/>
    <d v="2021-10-17T00:00:00"/>
    <x v="1"/>
    <s v="Men's Athletic Footwear"/>
    <n v="500"/>
    <n v="575"/>
    <n v="287500"/>
    <n v="115000"/>
  </r>
  <r>
    <x v="0"/>
    <n v="1128299"/>
    <d v="2021-10-17T00:00:00"/>
    <x v="1"/>
    <s v="Men's Street Footwear"/>
    <n v="450"/>
    <n v="400"/>
    <n v="180000"/>
    <n v="72000"/>
  </r>
  <r>
    <x v="0"/>
    <n v="1128299"/>
    <d v="2021-10-17T00:00:00"/>
    <x v="1"/>
    <s v="Men's Athletic Footwear"/>
    <n v="400"/>
    <n v="375"/>
    <n v="150000"/>
    <n v="60000"/>
  </r>
  <r>
    <x v="0"/>
    <n v="1128299"/>
    <d v="2021-10-17T00:00:00"/>
    <x v="1"/>
    <s v="Men's Athletic Footwear"/>
    <n v="500"/>
    <n v="350"/>
    <n v="175000"/>
    <n v="78750"/>
  </r>
  <r>
    <x v="0"/>
    <n v="1128299"/>
    <d v="2021-10-17T00:00:00"/>
    <x v="1"/>
    <s v="Men's Street Footwear"/>
    <n v="550"/>
    <n v="400"/>
    <n v="220000"/>
    <n v="77000"/>
  </r>
  <r>
    <x v="4"/>
    <n v="1128299"/>
    <d v="2021-11-17T00:00:00"/>
    <x v="1"/>
    <s v="Men's Athletic Footwear"/>
    <n v="400"/>
    <n v="625"/>
    <n v="250000"/>
    <n v="100000"/>
  </r>
  <r>
    <x v="4"/>
    <n v="1128299"/>
    <d v="2021-11-17T00:00:00"/>
    <x v="1"/>
    <s v="Men's Street Footwear"/>
    <n v="450"/>
    <n v="700"/>
    <n v="315000"/>
    <n v="126000"/>
  </r>
  <r>
    <x v="4"/>
    <n v="1128299"/>
    <d v="2021-11-17T00:00:00"/>
    <x v="1"/>
    <s v="Men's Athletic Footwear"/>
    <n v="400"/>
    <n v="525"/>
    <n v="210000"/>
    <n v="84000"/>
  </r>
  <r>
    <x v="4"/>
    <n v="1128299"/>
    <d v="2021-11-17T00:00:00"/>
    <x v="1"/>
    <s v="Men's Athletic Footwear"/>
    <n v="500"/>
    <n v="500"/>
    <n v="250000"/>
    <n v="100000"/>
  </r>
  <r>
    <x v="4"/>
    <n v="1128299"/>
    <d v="2021-11-17T00:00:00"/>
    <x v="1"/>
    <s v="Men's Street Footwear"/>
    <n v="700"/>
    <n v="475"/>
    <n v="332500"/>
    <n v="149625"/>
  </r>
  <r>
    <x v="4"/>
    <n v="1128299"/>
    <d v="2021-11-17T00:00:00"/>
    <x v="1"/>
    <s v="Men's Athletic Footwear"/>
    <n v="850.00000000000011"/>
    <n v="600"/>
    <n v="510000.00000000006"/>
    <n v="178500"/>
  </r>
  <r>
    <x v="4"/>
    <n v="1128299"/>
    <d v="2021-12-16T00:00:00"/>
    <x v="1"/>
    <s v="Men's Athletic Footwear"/>
    <n v="700"/>
    <n v="800"/>
    <n v="560000"/>
    <n v="224000"/>
  </r>
  <r>
    <x v="4"/>
    <n v="1128299"/>
    <d v="2021-12-16T00:00:00"/>
    <x v="1"/>
    <s v="Men's Athletic Footwear"/>
    <n v="800"/>
    <n v="800"/>
    <n v="640000"/>
    <n v="256000"/>
  </r>
  <r>
    <x v="4"/>
    <n v="1128299"/>
    <d v="2021-12-16T00:00:00"/>
    <x v="1"/>
    <s v="Men's Street Footwear"/>
    <n v="750"/>
    <n v="600"/>
    <n v="450000"/>
    <n v="180000"/>
  </r>
  <r>
    <x v="4"/>
    <n v="1128299"/>
    <d v="2021-12-16T00:00:00"/>
    <x v="1"/>
    <s v="Men's Athletic Footwear"/>
    <n v="750"/>
    <n v="600"/>
    <n v="450000"/>
    <n v="180000"/>
  </r>
  <r>
    <x v="4"/>
    <n v="1128299"/>
    <d v="2021-12-16T00:00:00"/>
    <x v="1"/>
    <s v="Men's Street Footwear"/>
    <n v="850"/>
    <n v="525"/>
    <n v="446250"/>
    <n v="200812.5"/>
  </r>
  <r>
    <x v="4"/>
    <n v="1128299"/>
    <d v="2021-12-16T00:00:00"/>
    <x v="1"/>
    <s v="Men's Athletic Footwear"/>
    <n v="900"/>
    <n v="625"/>
    <n v="562500"/>
    <n v="196875"/>
  </r>
  <r>
    <x v="4"/>
    <n v="1197831"/>
    <d v="2021-01-05T00:00:00"/>
    <x v="1"/>
    <s v="Men's Street Footwear"/>
    <n v="200"/>
    <n v="675"/>
    <n v="135000"/>
    <n v="40500"/>
  </r>
  <r>
    <x v="4"/>
    <n v="1197831"/>
    <d v="2021-01-05T00:00:00"/>
    <x v="1"/>
    <s v="Men's Athletic Footwear"/>
    <n v="300"/>
    <n v="675"/>
    <n v="202500"/>
    <n v="60750"/>
  </r>
  <r>
    <x v="4"/>
    <n v="1197831"/>
    <d v="2021-01-05T00:00:00"/>
    <x v="1"/>
    <s v="Men's Street Footwear"/>
    <n v="300"/>
    <n v="475"/>
    <n v="142500"/>
    <n v="42750"/>
  </r>
  <r>
    <x v="4"/>
    <n v="1197831"/>
    <d v="2021-01-05T00:00:00"/>
    <x v="1"/>
    <s v="Men's Athletic Footwear"/>
    <n v="350"/>
    <n v="475"/>
    <n v="166250"/>
    <n v="66500"/>
  </r>
  <r>
    <x v="4"/>
    <n v="1197831"/>
    <d v="2021-01-05T00:00:00"/>
    <x v="1"/>
    <s v="Men's Athletic Footwear"/>
    <n v="400"/>
    <n v="325"/>
    <n v="130000"/>
    <n v="32500"/>
  </r>
  <r>
    <x v="4"/>
    <n v="1197831"/>
    <d v="2021-01-05T00:00:00"/>
    <x v="1"/>
    <s v="Men's Athletic Footwear"/>
    <n v="350"/>
    <n v="475"/>
    <n v="166250"/>
    <n v="74812.5"/>
  </r>
  <r>
    <x v="4"/>
    <n v="1197831"/>
    <d v="2021-02-04T00:00:00"/>
    <x v="1"/>
    <s v="Men's Athletic Footwear"/>
    <n v="250"/>
    <n v="625"/>
    <n v="156250"/>
    <n v="46875"/>
  </r>
  <r>
    <x v="4"/>
    <n v="1197831"/>
    <d v="2021-02-04T00:00:00"/>
    <x v="1"/>
    <s v="Men's Athletic Footwear"/>
    <n v="350"/>
    <n v="600"/>
    <n v="210000"/>
    <n v="63000"/>
  </r>
  <r>
    <x v="4"/>
    <n v="1197831"/>
    <d v="2021-02-04T00:00:00"/>
    <x v="1"/>
    <s v="Men's Athletic Footwear"/>
    <n v="350"/>
    <n v="425"/>
    <n v="148750"/>
    <n v="44625"/>
  </r>
  <r>
    <x v="4"/>
    <n v="1197831"/>
    <d v="2021-02-04T00:00:00"/>
    <x v="2"/>
    <s v="Men's Athletic Footwear"/>
    <n v="350"/>
    <n v="375"/>
    <n v="131250"/>
    <n v="52500"/>
  </r>
  <r>
    <x v="4"/>
    <n v="1197831"/>
    <d v="2021-02-04T00:00:00"/>
    <x v="2"/>
    <s v="Men's Athletic Footwear"/>
    <n v="400"/>
    <n v="250"/>
    <n v="100000"/>
    <n v="25000"/>
  </r>
  <r>
    <x v="4"/>
    <n v="1197831"/>
    <d v="2021-02-04T00:00:00"/>
    <x v="2"/>
    <s v="Men's Athletic Footwear"/>
    <n v="350"/>
    <n v="450"/>
    <n v="157500"/>
    <n v="70875"/>
  </r>
  <r>
    <x v="4"/>
    <n v="1197831"/>
    <d v="2021-03-06T00:00:00"/>
    <x v="2"/>
    <s v="Men's Athletic Footwear"/>
    <n v="300"/>
    <n v="625"/>
    <n v="187500"/>
    <n v="65625"/>
  </r>
  <r>
    <x v="4"/>
    <n v="1197831"/>
    <d v="2021-03-06T00:00:00"/>
    <x v="2"/>
    <s v="Men's Street Footwear"/>
    <n v="400.00000000000006"/>
    <n v="625"/>
    <n v="250000.00000000003"/>
    <n v="87500"/>
  </r>
  <r>
    <x v="4"/>
    <n v="1197831"/>
    <d v="2021-03-06T00:00:00"/>
    <x v="2"/>
    <s v="Men's Athletic Footwear"/>
    <n v="300"/>
    <n v="450"/>
    <n v="135000"/>
    <n v="47250"/>
  </r>
  <r>
    <x v="4"/>
    <n v="1197831"/>
    <d v="2021-03-06T00:00:00"/>
    <x v="2"/>
    <s v="Men's Street Footwear"/>
    <n v="350"/>
    <n v="350"/>
    <n v="122500"/>
    <n v="55125"/>
  </r>
  <r>
    <x v="4"/>
    <n v="1197831"/>
    <d v="2021-03-06T00:00:00"/>
    <x v="2"/>
    <s v="Men's Athletic Footwear"/>
    <n v="400"/>
    <n v="250"/>
    <n v="100000"/>
    <n v="30000"/>
  </r>
  <r>
    <x v="4"/>
    <n v="1197831"/>
    <d v="2021-03-06T00:00:00"/>
    <x v="2"/>
    <s v="Men's Athletic Footwear"/>
    <n v="350"/>
    <n v="400"/>
    <n v="140000"/>
    <n v="70000"/>
  </r>
  <r>
    <x v="4"/>
    <n v="1197831"/>
    <d v="2021-04-05T00:00:00"/>
    <x v="2"/>
    <s v="Men's Street Footwear"/>
    <n v="200.00000000000003"/>
    <n v="650"/>
    <n v="130000.00000000001"/>
    <n v="45500"/>
  </r>
  <r>
    <x v="4"/>
    <n v="1197831"/>
    <d v="2021-04-05T00:00:00"/>
    <x v="2"/>
    <s v="Men's Athletic Footwear"/>
    <n v="300"/>
    <n v="650"/>
    <n v="195000"/>
    <n v="68250"/>
  </r>
  <r>
    <x v="4"/>
    <n v="1197831"/>
    <d v="2021-04-05T00:00:00"/>
    <x v="2"/>
    <s v="Men's Street Footwear"/>
    <n v="250.00000000000003"/>
    <n v="475"/>
    <n v="118750.00000000001"/>
    <n v="41562.5"/>
  </r>
  <r>
    <x v="4"/>
    <n v="1197831"/>
    <d v="2021-04-05T00:00:00"/>
    <x v="2"/>
    <s v="Men's Athletic Footwear"/>
    <n v="300"/>
    <n v="375"/>
    <n v="112500"/>
    <n v="50625"/>
  </r>
  <r>
    <x v="4"/>
    <n v="1197831"/>
    <d v="2021-04-05T00:00:00"/>
    <x v="2"/>
    <s v="Men's Athletic Footwear"/>
    <n v="350"/>
    <n v="275"/>
    <n v="96250"/>
    <n v="28875"/>
  </r>
  <r>
    <x v="4"/>
    <n v="1197831"/>
    <d v="2021-04-05T00:00:00"/>
    <x v="2"/>
    <s v="Men's Athletic Footwear"/>
    <n v="300"/>
    <n v="550"/>
    <n v="165000"/>
    <n v="82500"/>
  </r>
  <r>
    <x v="4"/>
    <n v="1197831"/>
    <d v="2021-05-05T00:00:00"/>
    <x v="2"/>
    <s v="Men's Athletic Footwear"/>
    <n v="200"/>
    <n v="700"/>
    <n v="140000"/>
    <n v="49000"/>
  </r>
  <r>
    <x v="4"/>
    <n v="1197831"/>
    <d v="2021-05-05T00:00:00"/>
    <x v="2"/>
    <s v="Men's Street Footwear"/>
    <n v="300"/>
    <n v="725"/>
    <n v="217500"/>
    <n v="76125"/>
  </r>
  <r>
    <x v="4"/>
    <n v="1197831"/>
    <d v="2021-05-05T00:00:00"/>
    <x v="2"/>
    <s v="Men's Athletic Footwear"/>
    <n v="250"/>
    <n v="575"/>
    <n v="143750"/>
    <n v="50312.5"/>
  </r>
  <r>
    <x v="4"/>
    <n v="1197831"/>
    <d v="2021-05-05T00:00:00"/>
    <x v="2"/>
    <s v="Men's Athletic Footwear"/>
    <n v="350"/>
    <n v="500"/>
    <n v="175000"/>
    <n v="78750"/>
  </r>
  <r>
    <x v="4"/>
    <n v="1197831"/>
    <d v="2021-05-05T00:00:00"/>
    <x v="2"/>
    <s v="Men's Athletic Footwear"/>
    <n v="500"/>
    <n v="400"/>
    <n v="200000"/>
    <n v="60000"/>
  </r>
  <r>
    <x v="4"/>
    <n v="1197831"/>
    <d v="2021-05-05T00:00:00"/>
    <x v="2"/>
    <s v="Men's Athletic Footwear"/>
    <n v="450"/>
    <n v="750"/>
    <n v="337500"/>
    <n v="168750"/>
  </r>
  <r>
    <x v="4"/>
    <n v="1197831"/>
    <d v="2021-06-04T00:00:00"/>
    <x v="2"/>
    <s v="Men's Street Footwear"/>
    <n v="450"/>
    <n v="750"/>
    <n v="337500"/>
    <n v="118125"/>
  </r>
  <r>
    <x v="4"/>
    <n v="1197831"/>
    <d v="2021-06-04T00:00:00"/>
    <x v="2"/>
    <s v="Men's Street Footwear"/>
    <n v="500"/>
    <n v="750"/>
    <n v="375000"/>
    <n v="131250"/>
  </r>
  <r>
    <x v="4"/>
    <n v="1197831"/>
    <d v="2021-06-04T00:00:00"/>
    <x v="2"/>
    <s v="Men's Athletic Footwear"/>
    <n v="500"/>
    <n v="600"/>
    <n v="300000"/>
    <n v="105000"/>
  </r>
  <r>
    <x v="4"/>
    <n v="1197831"/>
    <d v="2021-06-04T00:00:00"/>
    <x v="2"/>
    <s v="Men's Street Footwear"/>
    <n v="500"/>
    <n v="550"/>
    <n v="275000"/>
    <n v="123750"/>
  </r>
  <r>
    <x v="4"/>
    <n v="1197831"/>
    <d v="2021-06-04T00:00:00"/>
    <x v="2"/>
    <s v="Men's Street Footwear"/>
    <n v="550"/>
    <n v="450"/>
    <n v="247500"/>
    <n v="74250"/>
  </r>
  <r>
    <x v="4"/>
    <n v="1197831"/>
    <d v="2021-06-04T00:00:00"/>
    <x v="2"/>
    <s v="Men's Athletic Footwear"/>
    <n v="600"/>
    <n v="825"/>
    <n v="495000"/>
    <n v="247500"/>
  </r>
  <r>
    <x v="4"/>
    <n v="1197831"/>
    <d v="2021-07-06T00:00:00"/>
    <x v="2"/>
    <s v="Men's Athletic Footwear"/>
    <n v="500"/>
    <n v="775"/>
    <n v="387500"/>
    <n v="155000"/>
  </r>
  <r>
    <x v="4"/>
    <n v="1197831"/>
    <d v="2021-07-06T00:00:00"/>
    <x v="2"/>
    <s v="Men's Athletic Footwear"/>
    <n v="550"/>
    <n v="775"/>
    <n v="426250"/>
    <n v="170500"/>
  </r>
  <r>
    <x v="4"/>
    <n v="1197831"/>
    <d v="2021-07-06T00:00:00"/>
    <x v="2"/>
    <s v="Men's Athletic Footwear"/>
    <n v="500"/>
    <n v="925"/>
    <n v="462500"/>
    <n v="185000"/>
  </r>
  <r>
    <x v="4"/>
    <n v="1197831"/>
    <d v="2021-07-06T00:00:00"/>
    <x v="2"/>
    <s v="Men's Athletic Footwear"/>
    <n v="500"/>
    <n v="525"/>
    <n v="262500"/>
    <n v="131250"/>
  </r>
  <r>
    <x v="4"/>
    <n v="1197831"/>
    <d v="2021-07-06T00:00:00"/>
    <x v="2"/>
    <s v="Men's Street Footwear"/>
    <n v="550"/>
    <n v="525"/>
    <n v="288750"/>
    <n v="101062.5"/>
  </r>
  <r>
    <x v="4"/>
    <n v="1197831"/>
    <d v="2021-07-06T00:00:00"/>
    <x v="2"/>
    <s v="Men's Athletic Footwear"/>
    <n v="649.99999999999989"/>
    <n v="800"/>
    <n v="519999.99999999994"/>
    <n v="286000"/>
  </r>
  <r>
    <x v="4"/>
    <n v="1197831"/>
    <d v="2021-08-08T00:00:00"/>
    <x v="2"/>
    <s v="Men's Athletic Footwear"/>
    <n v="500"/>
    <n v="750"/>
    <n v="375000"/>
    <n v="150000"/>
  </r>
  <r>
    <x v="4"/>
    <n v="1197831"/>
    <d v="2021-08-08T00:00:00"/>
    <x v="2"/>
    <s v="Men's Athletic Footwear"/>
    <n v="550"/>
    <n v="750"/>
    <n v="412500"/>
    <n v="165000"/>
  </r>
  <r>
    <x v="4"/>
    <n v="1197831"/>
    <d v="2021-08-08T00:00:00"/>
    <x v="2"/>
    <s v="Men's Athletic Footwear"/>
    <n v="500"/>
    <n v="925"/>
    <n v="462500"/>
    <n v="185000"/>
  </r>
  <r>
    <x v="4"/>
    <n v="1197831"/>
    <d v="2021-08-08T00:00:00"/>
    <x v="2"/>
    <s v="Men's Athletic Footwear"/>
    <n v="500"/>
    <n v="475"/>
    <n v="237500"/>
    <n v="118750"/>
  </r>
  <r>
    <x v="4"/>
    <n v="1197831"/>
    <d v="2021-08-08T00:00:00"/>
    <x v="2"/>
    <s v="Men's Street Footwear"/>
    <n v="550.00000000000011"/>
    <n v="475"/>
    <n v="261250.00000000003"/>
    <n v="91437.5"/>
  </r>
  <r>
    <x v="4"/>
    <n v="1197831"/>
    <d v="2021-08-08T00:00:00"/>
    <x v="2"/>
    <s v="Men's Street Footwear"/>
    <n v="599.99999999999989"/>
    <n v="725"/>
    <n v="434999.99999999994"/>
    <n v="239250"/>
  </r>
  <r>
    <x v="4"/>
    <n v="1197831"/>
    <d v="2021-09-05T00:00:00"/>
    <x v="2"/>
    <s v="Men's Street Footwear"/>
    <n v="550"/>
    <n v="675"/>
    <n v="371250"/>
    <n v="148500"/>
  </r>
  <r>
    <x v="4"/>
    <n v="1197831"/>
    <d v="2021-09-05T00:00:00"/>
    <x v="2"/>
    <s v="Men's Athletic Footwear"/>
    <n v="550"/>
    <n v="625"/>
    <n v="343750"/>
    <n v="137500"/>
  </r>
  <r>
    <x v="4"/>
    <n v="1197831"/>
    <d v="2021-09-05T00:00:00"/>
    <x v="2"/>
    <s v="Men's Street Footwear"/>
    <n v="600"/>
    <n v="675"/>
    <n v="405000"/>
    <n v="162000"/>
  </r>
  <r>
    <x v="4"/>
    <n v="1197831"/>
    <d v="2021-09-05T00:00:00"/>
    <x v="2"/>
    <s v="Men's Athletic Footwear"/>
    <n v="600"/>
    <n v="400"/>
    <n v="240000"/>
    <n v="120000"/>
  </r>
  <r>
    <x v="4"/>
    <n v="1197831"/>
    <d v="2021-09-05T00:00:00"/>
    <x v="2"/>
    <s v="Men's Athletic Footwear"/>
    <n v="550"/>
    <n v="400"/>
    <n v="220000"/>
    <n v="77000"/>
  </r>
  <r>
    <x v="4"/>
    <n v="1197831"/>
    <d v="2021-09-05T00:00:00"/>
    <x v="2"/>
    <s v="Men's Street Footwear"/>
    <n v="500"/>
    <n v="625"/>
    <n v="312500"/>
    <n v="171875"/>
  </r>
  <r>
    <x v="4"/>
    <n v="1197831"/>
    <d v="2021-10-04T00:00:00"/>
    <x v="2"/>
    <s v="Men's Athletic Footwear"/>
    <n v="400"/>
    <n v="575"/>
    <n v="230000"/>
    <n v="92000"/>
  </r>
  <r>
    <x v="4"/>
    <n v="1197831"/>
    <d v="2021-10-04T00:00:00"/>
    <x v="2"/>
    <s v="Men's Athletic Footwear"/>
    <n v="400"/>
    <n v="575"/>
    <n v="230000"/>
    <n v="92000"/>
  </r>
  <r>
    <x v="4"/>
    <n v="1197831"/>
    <d v="2021-10-04T00:00:00"/>
    <x v="2"/>
    <s v="Men's Street Footwear"/>
    <n v="450"/>
    <n v="525"/>
    <n v="236250"/>
    <n v="94500"/>
  </r>
  <r>
    <x v="4"/>
    <n v="1197831"/>
    <d v="2021-10-04T00:00:00"/>
    <x v="2"/>
    <s v="Men's Street Footwear"/>
    <n v="450"/>
    <n v="375"/>
    <n v="168750"/>
    <n v="84375"/>
  </r>
  <r>
    <x v="4"/>
    <n v="1197831"/>
    <d v="2021-10-04T00:00:00"/>
    <x v="2"/>
    <s v="Men's Athletic Footwear"/>
    <n v="350.00000000000006"/>
    <n v="350"/>
    <n v="122500.00000000001"/>
    <n v="42875"/>
  </r>
  <r>
    <x v="4"/>
    <n v="1197831"/>
    <d v="2021-10-04T00:00:00"/>
    <x v="2"/>
    <s v="Men's Athletic Footwear"/>
    <n v="449.99999999999994"/>
    <n v="525"/>
    <n v="236249.99999999997"/>
    <n v="129937.5"/>
  </r>
  <r>
    <x v="4"/>
    <n v="1197831"/>
    <d v="2021-11-05T00:00:00"/>
    <x v="2"/>
    <s v="Women's Street Footwear"/>
    <n v="350"/>
    <n v="675"/>
    <n v="236250"/>
    <n v="94500"/>
  </r>
  <r>
    <x v="4"/>
    <n v="1197831"/>
    <d v="2021-11-05T00:00:00"/>
    <x v="2"/>
    <s v="Men's Athletic Footwear"/>
    <n v="350"/>
    <n v="675"/>
    <n v="236250"/>
    <n v="94500"/>
  </r>
  <r>
    <x v="4"/>
    <n v="1197831"/>
    <d v="2021-11-05T00:00:00"/>
    <x v="2"/>
    <s v="Men's Athletic Footwear"/>
    <n v="600"/>
    <n v="600"/>
    <n v="360000"/>
    <n v="144000"/>
  </r>
  <r>
    <x v="4"/>
    <n v="1197831"/>
    <d v="2021-11-05T00:00:00"/>
    <x v="2"/>
    <s v="Men's Athletic Footwear"/>
    <n v="600"/>
    <n v="450"/>
    <n v="270000"/>
    <n v="135000"/>
  </r>
  <r>
    <x v="4"/>
    <n v="1197831"/>
    <d v="2021-11-05T00:00:00"/>
    <x v="2"/>
    <s v="Men's Street Footwear"/>
    <n v="550.00000000000011"/>
    <n v="425"/>
    <n v="233750.00000000003"/>
    <n v="81812.5"/>
  </r>
  <r>
    <x v="4"/>
    <n v="1197831"/>
    <d v="2021-11-05T00:00:00"/>
    <x v="2"/>
    <s v="Men's Street Footwear"/>
    <n v="649.99999999999989"/>
    <n v="625"/>
    <n v="406249.99999999994"/>
    <n v="223437.5"/>
  </r>
  <r>
    <x v="4"/>
    <n v="1197831"/>
    <d v="2021-12-04T00:00:00"/>
    <x v="2"/>
    <s v="Men's Athletic Footwear"/>
    <n v="550"/>
    <n v="775"/>
    <n v="426250"/>
    <n v="170500"/>
  </r>
  <r>
    <x v="4"/>
    <n v="1197831"/>
    <d v="2021-12-04T00:00:00"/>
    <x v="2"/>
    <s v="Men's Athletic Footwear"/>
    <n v="550"/>
    <n v="775"/>
    <n v="426250"/>
    <n v="170500"/>
  </r>
  <r>
    <x v="4"/>
    <n v="1197831"/>
    <d v="2021-12-04T00:00:00"/>
    <x v="2"/>
    <s v="Women's Street Footwear"/>
    <n v="600"/>
    <n v="675"/>
    <n v="405000"/>
    <n v="162000"/>
  </r>
  <r>
    <x v="4"/>
    <n v="1197831"/>
    <d v="2021-12-04T00:00:00"/>
    <x v="2"/>
    <s v="Women's Street Footwear"/>
    <n v="600"/>
    <n v="525"/>
    <n v="315000"/>
    <n v="157500"/>
  </r>
  <r>
    <x v="4"/>
    <n v="1197831"/>
    <d v="2021-12-04T00:00:00"/>
    <x v="2"/>
    <s v="Women's Street Footwear"/>
    <n v="550.00000000000011"/>
    <n v="475"/>
    <n v="261250.00000000003"/>
    <n v="91437.5"/>
  </r>
  <r>
    <x v="4"/>
    <n v="1197831"/>
    <d v="2021-12-04T00:00:00"/>
    <x v="2"/>
    <s v="Men's Street Footwear"/>
    <n v="649.99999999999989"/>
    <n v="725"/>
    <n v="471249.99999999994"/>
    <n v="259187.5"/>
  </r>
  <r>
    <x v="4"/>
    <n v="1128299"/>
    <d v="2021-01-23T00:00:00"/>
    <x v="2"/>
    <s v="Men's Athletic Footwear"/>
    <n v="300.00000000000006"/>
    <n v="425"/>
    <n v="127500.00000000001"/>
    <n v="44625"/>
  </r>
  <r>
    <x v="4"/>
    <n v="1128299"/>
    <d v="2021-01-23T00:00:00"/>
    <x v="2"/>
    <s v="Men's Street Footwear"/>
    <n v="400"/>
    <n v="425"/>
    <n v="170000"/>
    <n v="68000"/>
  </r>
  <r>
    <x v="4"/>
    <n v="1128299"/>
    <d v="2021-01-23T00:00:00"/>
    <x v="2"/>
    <s v="Men's Street Footwear"/>
    <n v="400"/>
    <n v="425"/>
    <n v="170000"/>
    <n v="59500"/>
  </r>
  <r>
    <x v="4"/>
    <n v="1128299"/>
    <d v="2021-01-23T00:00:00"/>
    <x v="2"/>
    <s v="Men's Athletic Footwear"/>
    <n v="400"/>
    <n v="275"/>
    <n v="110000"/>
    <n v="38500"/>
  </r>
  <r>
    <x v="4"/>
    <n v="1128299"/>
    <d v="2021-01-23T00:00:00"/>
    <x v="2"/>
    <s v="Men's Street Footwear"/>
    <n v="450"/>
    <n v="225"/>
    <n v="101250"/>
    <n v="30375"/>
  </r>
  <r>
    <x v="4"/>
    <n v="1128299"/>
    <d v="2021-01-23T00:00:00"/>
    <x v="2"/>
    <s v="Men's Athletic Footwear"/>
    <n v="400"/>
    <n v="425"/>
    <n v="170000"/>
    <n v="42500"/>
  </r>
  <r>
    <x v="4"/>
    <n v="1128299"/>
    <d v="2021-02-23T00:00:00"/>
    <x v="2"/>
    <s v="Men's Athletic Footwear"/>
    <n v="300"/>
    <n v="475"/>
    <n v="142500"/>
    <n v="49875"/>
  </r>
  <r>
    <x v="4"/>
    <n v="1128299"/>
    <d v="2021-02-23T00:00:00"/>
    <x v="2"/>
    <s v="Men's Athletic Footwear"/>
    <n v="400"/>
    <n v="375"/>
    <n v="150000"/>
    <n v="60000"/>
  </r>
  <r>
    <x v="4"/>
    <n v="1128299"/>
    <d v="2021-02-23T00:00:00"/>
    <x v="2"/>
    <s v="Men's Athletic Footwear"/>
    <n v="400"/>
    <n v="375"/>
    <n v="150000"/>
    <n v="52500"/>
  </r>
  <r>
    <x v="4"/>
    <n v="1128299"/>
    <d v="2021-02-23T00:00:00"/>
    <x v="2"/>
    <s v="Men's Athletic Footwear"/>
    <n v="400"/>
    <n v="225"/>
    <n v="90000"/>
    <n v="31500"/>
  </r>
  <r>
    <x v="4"/>
    <n v="1128299"/>
    <d v="2021-02-23T00:00:00"/>
    <x v="2"/>
    <s v="Men's Athletic Footwear"/>
    <n v="450"/>
    <n v="150"/>
    <n v="67500"/>
    <n v="20250"/>
  </r>
  <r>
    <x v="4"/>
    <n v="1128299"/>
    <d v="2021-02-23T00:00:00"/>
    <x v="2"/>
    <s v="Men's Athletic Footwear"/>
    <n v="400"/>
    <n v="350"/>
    <n v="140000"/>
    <n v="35000"/>
  </r>
  <r>
    <x v="4"/>
    <n v="1128299"/>
    <d v="2021-03-22T00:00:00"/>
    <x v="2"/>
    <s v="Men's Athletic Footwear"/>
    <n v="400"/>
    <n v="500"/>
    <n v="200000"/>
    <n v="70000"/>
  </r>
  <r>
    <x v="4"/>
    <n v="1128299"/>
    <d v="2021-03-22T00:00:00"/>
    <x v="2"/>
    <s v="Men's Athletic Footwear"/>
    <n v="500"/>
    <n v="350"/>
    <n v="175000"/>
    <n v="70000"/>
  </r>
  <r>
    <x v="4"/>
    <n v="1128299"/>
    <d v="2021-03-22T00:00:00"/>
    <x v="2"/>
    <s v="Men's Street Footwear"/>
    <n v="500"/>
    <n v="350"/>
    <n v="175000"/>
    <n v="61250"/>
  </r>
  <r>
    <x v="4"/>
    <n v="1128299"/>
    <d v="2021-03-22T00:00:00"/>
    <x v="2"/>
    <s v="Men's Athletic Footwear"/>
    <n v="500"/>
    <n v="225"/>
    <n v="112500"/>
    <n v="39375"/>
  </r>
  <r>
    <x v="4"/>
    <n v="1128299"/>
    <d v="2021-03-22T00:00:00"/>
    <x v="2"/>
    <s v="Men's Street Footwear"/>
    <n v="550"/>
    <n v="125"/>
    <n v="68750"/>
    <n v="20625"/>
  </r>
  <r>
    <x v="4"/>
    <n v="1128299"/>
    <d v="2021-03-22T00:00:00"/>
    <x v="2"/>
    <s v="Men's Athletic Footwear"/>
    <n v="500"/>
    <n v="325"/>
    <n v="162500"/>
    <n v="40625"/>
  </r>
  <r>
    <x v="4"/>
    <n v="1128299"/>
    <d v="2021-04-23T00:00:00"/>
    <x v="2"/>
    <s v="Men's Street Footwear"/>
    <n v="500.00000000000006"/>
    <n v="500"/>
    <n v="250000.00000000003"/>
    <n v="87500"/>
  </r>
  <r>
    <x v="4"/>
    <n v="1128299"/>
    <d v="2021-04-23T00:00:00"/>
    <x v="2"/>
    <s v="Men's Street Footwear"/>
    <n v="550"/>
    <n v="300"/>
    <n v="165000"/>
    <n v="66000"/>
  </r>
  <r>
    <x v="4"/>
    <n v="1128299"/>
    <d v="2021-04-23T00:00:00"/>
    <x v="2"/>
    <s v="Men's Athletic Footwear"/>
    <n v="550"/>
    <n v="350"/>
    <n v="192500"/>
    <n v="67375"/>
  </r>
  <r>
    <x v="4"/>
    <n v="1128299"/>
    <d v="2021-04-23T00:00:00"/>
    <x v="2"/>
    <s v="Men's Street Footwear"/>
    <n v="500.00000000000006"/>
    <n v="250"/>
    <n v="125000.00000000001"/>
    <n v="43750"/>
  </r>
  <r>
    <x v="4"/>
    <n v="1128299"/>
    <d v="2021-04-23T00:00:00"/>
    <x v="2"/>
    <s v="Men's Street Footwear"/>
    <n v="550"/>
    <n v="150"/>
    <n v="82500"/>
    <n v="24750"/>
  </r>
  <r>
    <x v="4"/>
    <n v="1128299"/>
    <d v="2021-04-23T00:00:00"/>
    <x v="2"/>
    <s v="Men's Athletic Footwear"/>
    <n v="700"/>
    <n v="325"/>
    <n v="227500"/>
    <n v="56875"/>
  </r>
  <r>
    <x v="4"/>
    <n v="1128299"/>
    <d v="2021-05-24T00:00:00"/>
    <x v="2"/>
    <s v="Men's Street Footwear"/>
    <n v="500"/>
    <n v="525"/>
    <n v="262500"/>
    <n v="91875"/>
  </r>
  <r>
    <x v="4"/>
    <n v="1128299"/>
    <d v="2021-05-24T00:00:00"/>
    <x v="2"/>
    <s v="Men's Athletic Footwear"/>
    <n v="550"/>
    <n v="375"/>
    <n v="206250"/>
    <n v="82500"/>
  </r>
  <r>
    <x v="4"/>
    <n v="1128299"/>
    <d v="2021-05-24T00:00:00"/>
    <x v="2"/>
    <s v="Men's Street Footwear"/>
    <n v="550"/>
    <n v="400"/>
    <n v="220000"/>
    <n v="77000"/>
  </r>
  <r>
    <x v="4"/>
    <n v="1128299"/>
    <d v="2021-05-24T00:00:00"/>
    <x v="2"/>
    <s v="Men's Athletic Footwear"/>
    <n v="500"/>
    <n v="300"/>
    <n v="150000"/>
    <n v="52500"/>
  </r>
  <r>
    <x v="4"/>
    <n v="1128299"/>
    <d v="2021-05-24T00:00:00"/>
    <x v="2"/>
    <s v="Men's Street Footwear"/>
    <n v="550"/>
    <n v="200"/>
    <n v="110000"/>
    <n v="33000"/>
  </r>
  <r>
    <x v="4"/>
    <n v="1128299"/>
    <d v="2021-05-24T00:00:00"/>
    <x v="2"/>
    <s v="Men's Athletic Footwear"/>
    <n v="700"/>
    <n v="375"/>
    <n v="262500"/>
    <n v="65625"/>
  </r>
  <r>
    <x v="4"/>
    <n v="1128299"/>
    <d v="2021-06-23T00:00:00"/>
    <x v="2"/>
    <s v="Men's Athletic Footwear"/>
    <n v="500"/>
    <n v="625"/>
    <n v="312500"/>
    <n v="109375"/>
  </r>
  <r>
    <x v="4"/>
    <n v="1128299"/>
    <d v="2021-06-23T00:00:00"/>
    <x v="2"/>
    <s v="Men's Athletic Footwear"/>
    <n v="550"/>
    <n v="475"/>
    <n v="261250"/>
    <n v="104500"/>
  </r>
  <r>
    <x v="4"/>
    <n v="1128299"/>
    <d v="2021-06-23T00:00:00"/>
    <x v="2"/>
    <s v="Men's Athletic Footwear"/>
    <n v="550.00000000000011"/>
    <n v="475"/>
    <n v="261250.00000000003"/>
    <n v="91437.5"/>
  </r>
  <r>
    <x v="4"/>
    <n v="1128299"/>
    <d v="2021-06-23T00:00:00"/>
    <x v="2"/>
    <s v="Men's Athletic Footwear"/>
    <n v="500"/>
    <n v="350"/>
    <n v="175000"/>
    <n v="61250"/>
  </r>
  <r>
    <x v="4"/>
    <n v="1128299"/>
    <d v="2021-06-23T00:00:00"/>
    <x v="2"/>
    <s v="Men's Athletic Footwear"/>
    <n v="550"/>
    <n v="225"/>
    <n v="123750"/>
    <n v="37125"/>
  </r>
  <r>
    <x v="4"/>
    <n v="1128299"/>
    <d v="2021-06-23T00:00:00"/>
    <x v="2"/>
    <s v="Men's Athletic Footwear"/>
    <n v="700"/>
    <n v="525"/>
    <n v="367500"/>
    <n v="91875"/>
  </r>
  <r>
    <x v="4"/>
    <n v="1128299"/>
    <d v="2021-07-22T00:00:00"/>
    <x v="2"/>
    <s v="Men's Street Footwear"/>
    <n v="500"/>
    <n v="675"/>
    <n v="337500"/>
    <n v="118125"/>
  </r>
  <r>
    <x v="4"/>
    <n v="1128299"/>
    <d v="2021-07-22T00:00:00"/>
    <x v="2"/>
    <s v="Men's Athletic Footwear"/>
    <n v="550"/>
    <n v="525"/>
    <n v="288750"/>
    <n v="115500"/>
  </r>
  <r>
    <x v="4"/>
    <n v="1128299"/>
    <d v="2021-07-22T00:00:00"/>
    <x v="2"/>
    <s v="Men's Athletic Footwear"/>
    <n v="550.00000000000011"/>
    <n v="475"/>
    <n v="261250.00000000003"/>
    <n v="91437.5"/>
  </r>
  <r>
    <x v="4"/>
    <n v="1128299"/>
    <d v="2021-07-22T00:00:00"/>
    <x v="2"/>
    <s v="Men's Street Footwear"/>
    <n v="500"/>
    <n v="375"/>
    <n v="187500"/>
    <n v="65625"/>
  </r>
  <r>
    <x v="4"/>
    <n v="1128299"/>
    <d v="2021-07-22T00:00:00"/>
    <x v="2"/>
    <s v="Men's Street Footwear"/>
    <n v="550"/>
    <n v="425"/>
    <n v="233750"/>
    <n v="70125"/>
  </r>
  <r>
    <x v="4"/>
    <n v="1128299"/>
    <d v="2021-07-22T00:00:00"/>
    <x v="2"/>
    <s v="Men's Street Footwear"/>
    <n v="700"/>
    <n v="425"/>
    <n v="297500"/>
    <n v="74375"/>
  </r>
  <r>
    <x v="4"/>
    <n v="1128299"/>
    <d v="2021-08-23T00:00:00"/>
    <x v="2"/>
    <s v="Men's Athletic Footwear"/>
    <n v="550"/>
    <n v="625"/>
    <n v="343750"/>
    <n v="120312.5"/>
  </r>
  <r>
    <x v="4"/>
    <n v="1128299"/>
    <d v="2021-08-23T00:00:00"/>
    <x v="2"/>
    <s v="Men's Athletic Footwear"/>
    <n v="600"/>
    <n v="575"/>
    <n v="345000"/>
    <n v="138000"/>
  </r>
  <r>
    <x v="4"/>
    <n v="1128299"/>
    <d v="2021-08-23T00:00:00"/>
    <x v="2"/>
    <s v="Men's Athletic Footwear"/>
    <n v="550.00000000000011"/>
    <n v="450"/>
    <n v="247500.00000000003"/>
    <n v="86625"/>
  </r>
  <r>
    <x v="4"/>
    <n v="1128299"/>
    <d v="2021-08-23T00:00:00"/>
    <x v="2"/>
    <s v="Men's Street Footwear"/>
    <n v="550"/>
    <n v="400"/>
    <n v="220000"/>
    <n v="77000"/>
  </r>
  <r>
    <x v="4"/>
    <n v="1128299"/>
    <d v="2021-08-23T00:00:00"/>
    <x v="2"/>
    <s v="Men's Athletic Footwear"/>
    <n v="650"/>
    <n v="400"/>
    <n v="260000"/>
    <n v="78000"/>
  </r>
  <r>
    <x v="4"/>
    <n v="1128299"/>
    <d v="2021-08-23T00:00:00"/>
    <x v="2"/>
    <s v="Men's Athletic Footwear"/>
    <n v="700"/>
    <n v="375"/>
    <n v="262500"/>
    <n v="65625"/>
  </r>
  <r>
    <x v="4"/>
    <n v="1128299"/>
    <d v="2021-09-24T00:00:00"/>
    <x v="2"/>
    <s v="Men's Street Footwear"/>
    <n v="450.00000000000006"/>
    <n v="575"/>
    <n v="258750.00000000003"/>
    <n v="90562.5"/>
  </r>
  <r>
    <x v="4"/>
    <n v="1128299"/>
    <d v="2021-09-24T00:00:00"/>
    <x v="2"/>
    <s v="Men's Street Footwear"/>
    <n v="500"/>
    <n v="575"/>
    <n v="287500"/>
    <n v="115000"/>
  </r>
  <r>
    <x v="4"/>
    <n v="1128299"/>
    <d v="2021-09-24T00:00:00"/>
    <x v="2"/>
    <s v="Men's Street Footwear"/>
    <n v="450"/>
    <n v="425"/>
    <n v="191250"/>
    <n v="66937.5"/>
  </r>
  <r>
    <x v="4"/>
    <n v="1128299"/>
    <d v="2021-09-24T00:00:00"/>
    <x v="2"/>
    <s v="Men's Athletic Footwear"/>
    <n v="450"/>
    <n v="375"/>
    <n v="168750"/>
    <n v="59062.5"/>
  </r>
  <r>
    <x v="4"/>
    <n v="1128299"/>
    <d v="2021-09-24T00:00:00"/>
    <x v="2"/>
    <s v="Men's Athletic Footwear"/>
    <n v="550"/>
    <n v="375"/>
    <n v="206250"/>
    <n v="61875"/>
  </r>
  <r>
    <x v="4"/>
    <n v="1128299"/>
    <d v="2021-09-24T00:00:00"/>
    <x v="2"/>
    <s v="Men's Athletic Footwear"/>
    <n v="600"/>
    <n v="425"/>
    <n v="255000"/>
    <n v="63750"/>
  </r>
  <r>
    <x v="4"/>
    <n v="1128299"/>
    <d v="2021-10-23T00:00:00"/>
    <x v="2"/>
    <s v="Men's Athletic Footwear"/>
    <n v="450"/>
    <n v="500"/>
    <n v="225000"/>
    <n v="78750"/>
  </r>
  <r>
    <x v="4"/>
    <n v="1128299"/>
    <d v="2021-10-23T00:00:00"/>
    <x v="2"/>
    <s v="Men's Athletic Footwear"/>
    <n v="500"/>
    <n v="500"/>
    <n v="250000"/>
    <n v="100000"/>
  </r>
  <r>
    <x v="4"/>
    <n v="1128299"/>
    <d v="2021-10-23T00:00:00"/>
    <x v="2"/>
    <s v="Men's Athletic Footwear"/>
    <n v="450"/>
    <n v="325"/>
    <n v="146250"/>
    <n v="51187.5"/>
  </r>
  <r>
    <x v="4"/>
    <n v="1128299"/>
    <d v="2021-10-23T00:00:00"/>
    <x v="2"/>
    <s v="Men's Street Footwear"/>
    <n v="450"/>
    <n v="300"/>
    <n v="135000"/>
    <n v="47250"/>
  </r>
  <r>
    <x v="4"/>
    <n v="1128299"/>
    <d v="2021-10-23T00:00:00"/>
    <x v="2"/>
    <s v="Women's Street Footwear"/>
    <n v="550"/>
    <n v="275"/>
    <n v="151250"/>
    <n v="45375"/>
  </r>
  <r>
    <x v="4"/>
    <n v="1128299"/>
    <d v="2021-10-23T00:00:00"/>
    <x v="2"/>
    <s v="Men's Athletic Footwear"/>
    <n v="600"/>
    <n v="325"/>
    <n v="195000"/>
    <n v="48750"/>
  </r>
  <r>
    <x v="4"/>
    <n v="1128299"/>
    <d v="2021-11-23T00:00:00"/>
    <x v="2"/>
    <s v="Men's Athletic Footwear"/>
    <n v="450"/>
    <n v="500"/>
    <n v="225000"/>
    <n v="78750"/>
  </r>
  <r>
    <x v="4"/>
    <n v="1128299"/>
    <d v="2021-11-23T00:00:00"/>
    <x v="2"/>
    <s v="Men's Athletic Footwear"/>
    <n v="500"/>
    <n v="525"/>
    <n v="262500"/>
    <n v="105000"/>
  </r>
  <r>
    <x v="4"/>
    <n v="1128299"/>
    <d v="2021-11-23T00:00:00"/>
    <x v="2"/>
    <s v="Men's Street Footwear"/>
    <n v="450"/>
    <n v="375"/>
    <n v="168750"/>
    <n v="59062.5"/>
  </r>
  <r>
    <x v="4"/>
    <n v="1128299"/>
    <d v="2021-11-23T00:00:00"/>
    <x v="2"/>
    <s v="Men's Street Footwear"/>
    <n v="450"/>
    <n v="350"/>
    <n v="157500"/>
    <n v="55125"/>
  </r>
  <r>
    <x v="4"/>
    <n v="1128299"/>
    <d v="2021-11-23T00:00:00"/>
    <x v="2"/>
    <s v="Men's Street Footwear"/>
    <n v="550"/>
    <n v="300"/>
    <n v="165000"/>
    <n v="49500"/>
  </r>
  <r>
    <x v="4"/>
    <n v="1128299"/>
    <d v="2021-11-23T00:00:00"/>
    <x v="2"/>
    <s v="Men's Athletic Footwear"/>
    <n v="600"/>
    <n v="425"/>
    <n v="255000"/>
    <n v="63750"/>
  </r>
  <r>
    <x v="4"/>
    <n v="1128299"/>
    <d v="2021-12-22T00:00:00"/>
    <x v="2"/>
    <s v="Men's Street Footwear"/>
    <n v="450"/>
    <n v="625"/>
    <n v="281250"/>
    <n v="98437.5"/>
  </r>
  <r>
    <x v="4"/>
    <n v="1128299"/>
    <d v="2021-12-22T00:00:00"/>
    <x v="2"/>
    <s v="Men's Street Footwear"/>
    <n v="500"/>
    <n v="625"/>
    <n v="312500"/>
    <n v="125000"/>
  </r>
  <r>
    <x v="4"/>
    <n v="1128299"/>
    <d v="2021-12-22T00:00:00"/>
    <x v="2"/>
    <s v="Men's Street Footwear"/>
    <n v="450"/>
    <n v="425"/>
    <n v="191250"/>
    <n v="66937.5"/>
  </r>
  <r>
    <x v="4"/>
    <n v="1128299"/>
    <d v="2021-12-22T00:00:00"/>
    <x v="2"/>
    <s v="Men's Street Footwear"/>
    <n v="450"/>
    <n v="425"/>
    <n v="191250"/>
    <n v="66937.5"/>
  </r>
  <r>
    <x v="4"/>
    <n v="1128299"/>
    <d v="2021-12-22T00:00:00"/>
    <x v="2"/>
    <s v="Men's Athletic Footwear"/>
    <n v="550"/>
    <n v="350"/>
    <n v="192500"/>
    <n v="57750"/>
  </r>
  <r>
    <x v="4"/>
    <n v="1128299"/>
    <d v="2021-12-22T00:00:00"/>
    <x v="2"/>
    <s v="Men's Street Footwear"/>
    <n v="600"/>
    <n v="450"/>
    <n v="270000"/>
    <n v="67500"/>
  </r>
  <r>
    <x v="4"/>
    <n v="1128299"/>
    <d v="2021-01-26T00:00:00"/>
    <x v="2"/>
    <s v="Men's Athletic Footwear"/>
    <n v="350"/>
    <n v="475"/>
    <n v="166250"/>
    <n v="58187.5"/>
  </r>
  <r>
    <x v="4"/>
    <n v="1128299"/>
    <d v="2021-01-26T00:00:00"/>
    <x v="2"/>
    <s v="Men's Athletic Footwear"/>
    <n v="450"/>
    <n v="475"/>
    <n v="213750"/>
    <n v="85500"/>
  </r>
  <r>
    <x v="4"/>
    <n v="1128299"/>
    <d v="2021-01-26T00:00:00"/>
    <x v="2"/>
    <s v="Men's Street Footwear"/>
    <n v="450"/>
    <n v="475"/>
    <n v="213750"/>
    <n v="74812.5"/>
  </r>
  <r>
    <x v="4"/>
    <n v="1128299"/>
    <d v="2021-01-26T00:00:00"/>
    <x v="2"/>
    <s v="Men's Athletic Footwear"/>
    <n v="450"/>
    <n v="325"/>
    <n v="146250"/>
    <n v="51187.5"/>
  </r>
  <r>
    <x v="4"/>
    <n v="1128299"/>
    <d v="2021-01-26T00:00:00"/>
    <x v="2"/>
    <s v="Men's Athletic Footwear"/>
    <n v="500"/>
    <n v="275"/>
    <n v="137500"/>
    <n v="41250"/>
  </r>
  <r>
    <x v="4"/>
    <n v="1128299"/>
    <d v="2021-01-26T00:00:00"/>
    <x v="2"/>
    <s v="Men's Street Footwear"/>
    <n v="450"/>
    <n v="475"/>
    <n v="213750"/>
    <n v="53437.5"/>
  </r>
  <r>
    <x v="4"/>
    <n v="1128299"/>
    <d v="2021-02-26T00:00:00"/>
    <x v="2"/>
    <s v="Men's Street Footwear"/>
    <n v="350"/>
    <n v="525"/>
    <n v="183750"/>
    <n v="64312.5"/>
  </r>
  <r>
    <x v="4"/>
    <n v="1128299"/>
    <d v="2021-02-26T00:00:00"/>
    <x v="2"/>
    <s v="Men's Athletic Footwear"/>
    <n v="450"/>
    <n v="425"/>
    <n v="191250"/>
    <n v="76500"/>
  </r>
  <r>
    <x v="4"/>
    <n v="1128299"/>
    <d v="2021-02-26T00:00:00"/>
    <x v="2"/>
    <s v="Men's Athletic Footwear"/>
    <n v="450"/>
    <n v="425"/>
    <n v="191250"/>
    <n v="66937.5"/>
  </r>
  <r>
    <x v="4"/>
    <n v="1128299"/>
    <d v="2021-02-26T00:00:00"/>
    <x v="2"/>
    <s v="Men's Athletic Footwear"/>
    <n v="450.00000000000006"/>
    <n v="275"/>
    <n v="123750.00000000001"/>
    <n v="43312.5"/>
  </r>
  <r>
    <x v="4"/>
    <n v="1128299"/>
    <d v="2021-02-26T00:00:00"/>
    <x v="2"/>
    <s v="Women's Street Footwear"/>
    <n v="500"/>
    <n v="200"/>
    <n v="100000"/>
    <n v="30000"/>
  </r>
  <r>
    <x v="4"/>
    <n v="1128299"/>
    <d v="2021-02-26T00:00:00"/>
    <x v="2"/>
    <s v="Men's Athletic Footwear"/>
    <n v="450"/>
    <n v="400"/>
    <n v="180000"/>
    <n v="45000"/>
  </r>
  <r>
    <x v="4"/>
    <n v="1128299"/>
    <d v="2021-03-25T00:00:00"/>
    <x v="2"/>
    <s v="Women's Street Footwear"/>
    <n v="450.00000000000006"/>
    <n v="550"/>
    <n v="247500.00000000003"/>
    <n v="86625"/>
  </r>
  <r>
    <x v="4"/>
    <n v="1128299"/>
    <d v="2021-03-25T00:00:00"/>
    <x v="2"/>
    <s v="Men's Athletic Footwear"/>
    <n v="550"/>
    <n v="400"/>
    <n v="220000"/>
    <n v="88000"/>
  </r>
  <r>
    <x v="4"/>
    <n v="1128299"/>
    <d v="2021-03-25T00:00:00"/>
    <x v="2"/>
    <s v="Men's Athletic Footwear"/>
    <n v="550"/>
    <n v="400"/>
    <n v="220000"/>
    <n v="77000"/>
  </r>
  <r>
    <x v="4"/>
    <n v="1128299"/>
    <d v="2021-03-25T00:00:00"/>
    <x v="2"/>
    <s v="Men's Athletic Footwear"/>
    <n v="550"/>
    <n v="275"/>
    <n v="151250"/>
    <n v="52937.5"/>
  </r>
  <r>
    <x v="4"/>
    <n v="1128299"/>
    <d v="2021-03-25T00:00:00"/>
    <x v="2"/>
    <s v="Men's Athletic Footwear"/>
    <n v="600"/>
    <n v="175"/>
    <n v="105000"/>
    <n v="31500"/>
  </r>
  <r>
    <x v="4"/>
    <n v="1128299"/>
    <d v="2021-03-25T00:00:00"/>
    <x v="2"/>
    <s v="Men's Athletic Footwear"/>
    <n v="550"/>
    <n v="375"/>
    <n v="206250"/>
    <n v="51562.5"/>
  </r>
  <r>
    <x v="4"/>
    <n v="1128299"/>
    <d v="2021-04-26T00:00:00"/>
    <x v="2"/>
    <s v="Men's Athletic Footwear"/>
    <n v="550"/>
    <n v="550"/>
    <n v="302500"/>
    <n v="105875"/>
  </r>
  <r>
    <x v="4"/>
    <n v="1128299"/>
    <d v="2021-04-26T00:00:00"/>
    <x v="2"/>
    <s v="Men's Street Footwear"/>
    <n v="600"/>
    <n v="350"/>
    <n v="210000"/>
    <n v="84000"/>
  </r>
  <r>
    <x v="4"/>
    <n v="1128299"/>
    <d v="2021-04-26T00:00:00"/>
    <x v="2"/>
    <s v="Women's Street Footwear"/>
    <n v="600.00000000000011"/>
    <n v="400"/>
    <n v="240000.00000000003"/>
    <n v="84000"/>
  </r>
  <r>
    <x v="4"/>
    <n v="1128299"/>
    <d v="2021-04-26T00:00:00"/>
    <x v="2"/>
    <s v="Men's Athletic Footwear"/>
    <n v="550"/>
    <n v="300"/>
    <n v="165000"/>
    <n v="57750"/>
  </r>
  <r>
    <x v="4"/>
    <n v="1128299"/>
    <d v="2021-04-26T00:00:00"/>
    <x v="2"/>
    <s v="Men's Athletic Footwear"/>
    <n v="600"/>
    <n v="200"/>
    <n v="120000"/>
    <n v="36000"/>
  </r>
  <r>
    <x v="4"/>
    <n v="1128299"/>
    <d v="2021-04-26T00:00:00"/>
    <x v="2"/>
    <s v="Men's Athletic Footwear"/>
    <n v="750"/>
    <n v="375"/>
    <n v="281250"/>
    <n v="70312.5"/>
  </r>
  <r>
    <x v="4"/>
    <n v="1128299"/>
    <d v="2021-05-27T00:00:00"/>
    <x v="2"/>
    <s v="Men's Street Footwear"/>
    <n v="550"/>
    <n v="575"/>
    <n v="316250"/>
    <n v="110687.5"/>
  </r>
  <r>
    <x v="4"/>
    <n v="1128299"/>
    <d v="2021-05-27T00:00:00"/>
    <x v="2"/>
    <s v="Men's Athletic Footwear"/>
    <n v="600"/>
    <n v="425"/>
    <n v="255000"/>
    <n v="102000"/>
  </r>
  <r>
    <x v="4"/>
    <n v="1128299"/>
    <d v="2021-05-27T00:00:00"/>
    <x v="2"/>
    <s v="Men's Street Footwear"/>
    <n v="600"/>
    <n v="450"/>
    <n v="270000"/>
    <n v="94500"/>
  </r>
  <r>
    <x v="4"/>
    <n v="1128299"/>
    <d v="2021-05-27T00:00:00"/>
    <x v="2"/>
    <s v="Men's Athletic Footwear"/>
    <n v="550"/>
    <n v="350"/>
    <n v="192500"/>
    <n v="67375"/>
  </r>
  <r>
    <x v="4"/>
    <n v="1128299"/>
    <d v="2021-05-27T00:00:00"/>
    <x v="2"/>
    <s v="Men's Athletic Footwear"/>
    <n v="600"/>
    <n v="250"/>
    <n v="150000"/>
    <n v="45000"/>
  </r>
  <r>
    <x v="4"/>
    <n v="1128299"/>
    <d v="2021-05-27T00:00:00"/>
    <x v="2"/>
    <s v="Men's Athletic Footwear"/>
    <n v="750"/>
    <n v="425"/>
    <n v="318750"/>
    <n v="79687.5"/>
  </r>
  <r>
    <x v="4"/>
    <n v="1128299"/>
    <d v="2021-06-26T00:00:00"/>
    <x v="2"/>
    <s v="Men's Athletic Footwear"/>
    <n v="550"/>
    <n v="700"/>
    <n v="385000"/>
    <n v="134750"/>
  </r>
  <r>
    <x v="4"/>
    <n v="1128299"/>
    <d v="2021-06-26T00:00:00"/>
    <x v="2"/>
    <s v="Men's Athletic Footwear"/>
    <n v="600"/>
    <n v="550"/>
    <n v="330000"/>
    <n v="132000"/>
  </r>
  <r>
    <x v="4"/>
    <n v="1128299"/>
    <d v="2021-06-26T00:00:00"/>
    <x v="2"/>
    <s v="Men's Athletic Footwear"/>
    <n v="600"/>
    <n v="550"/>
    <n v="330000"/>
    <n v="115500"/>
  </r>
  <r>
    <x v="4"/>
    <n v="1128299"/>
    <d v="2021-06-26T00:00:00"/>
    <x v="2"/>
    <s v="Men's Athletic Footwear"/>
    <n v="550.00000000000011"/>
    <n v="425"/>
    <n v="233750.00000000003"/>
    <n v="81812.5"/>
  </r>
  <r>
    <x v="4"/>
    <n v="1128299"/>
    <d v="2021-06-26T00:00:00"/>
    <x v="2"/>
    <s v="Men's Athletic Footwear"/>
    <n v="600"/>
    <n v="300"/>
    <n v="180000"/>
    <n v="54000"/>
  </r>
  <r>
    <x v="4"/>
    <n v="1128299"/>
    <d v="2021-06-26T00:00:00"/>
    <x v="2"/>
    <s v="Men's Street Footwear"/>
    <n v="750"/>
    <n v="600"/>
    <n v="450000"/>
    <n v="112500"/>
  </r>
  <r>
    <x v="4"/>
    <n v="1128299"/>
    <d v="2021-07-25T00:00:00"/>
    <x v="2"/>
    <s v="Men's Street Footwear"/>
    <n v="550"/>
    <n v="750"/>
    <n v="412500"/>
    <n v="144375"/>
  </r>
  <r>
    <x v="4"/>
    <n v="1128299"/>
    <d v="2021-07-25T00:00:00"/>
    <x v="2"/>
    <s v="Men's Athletic Footwear"/>
    <n v="600"/>
    <n v="600"/>
    <n v="360000"/>
    <n v="144000"/>
  </r>
  <r>
    <x v="4"/>
    <n v="1128299"/>
    <d v="2021-07-25T00:00:00"/>
    <x v="2"/>
    <s v="Men's Athletic Footwear"/>
    <n v="600"/>
    <n v="550"/>
    <n v="330000"/>
    <n v="115500"/>
  </r>
  <r>
    <x v="4"/>
    <n v="1128299"/>
    <d v="2021-07-25T00:00:00"/>
    <x v="2"/>
    <s v="Men's Athletic Footwear"/>
    <n v="550.00000000000011"/>
    <n v="450"/>
    <n v="247500.00000000003"/>
    <n v="86625"/>
  </r>
  <r>
    <x v="4"/>
    <n v="1128299"/>
    <d v="2021-07-25T00:00:00"/>
    <x v="2"/>
    <s v="Men's Athletic Footwear"/>
    <n v="600"/>
    <n v="500"/>
    <n v="300000"/>
    <n v="90000"/>
  </r>
  <r>
    <x v="4"/>
    <n v="1128299"/>
    <d v="2021-07-25T00:00:00"/>
    <x v="2"/>
    <s v="Men's Athletic Footwear"/>
    <n v="750"/>
    <n v="500"/>
    <n v="375000"/>
    <n v="93750"/>
  </r>
  <r>
    <x v="4"/>
    <n v="1128299"/>
    <d v="2021-08-26T00:00:00"/>
    <x v="2"/>
    <s v="Men's Athletic Footwear"/>
    <n v="600"/>
    <n v="700"/>
    <n v="420000"/>
    <n v="147000"/>
  </r>
  <r>
    <x v="4"/>
    <n v="1128299"/>
    <d v="2021-08-26T00:00:00"/>
    <x v="2"/>
    <s v="Men's Athletic Footwear"/>
    <n v="650"/>
    <n v="650"/>
    <n v="422500"/>
    <n v="169000"/>
  </r>
  <r>
    <x v="4"/>
    <n v="1128299"/>
    <d v="2021-08-26T00:00:00"/>
    <x v="2"/>
    <s v="Men's Athletic Footwear"/>
    <n v="600"/>
    <n v="525"/>
    <n v="315000"/>
    <n v="110250"/>
  </r>
  <r>
    <x v="4"/>
    <n v="1128299"/>
    <d v="2021-08-26T00:00:00"/>
    <x v="2"/>
    <s v="Men's Street Footwear"/>
    <n v="600"/>
    <n v="475"/>
    <n v="285000"/>
    <n v="99750"/>
  </r>
  <r>
    <x v="4"/>
    <n v="1128299"/>
    <d v="2021-08-26T00:00:00"/>
    <x v="2"/>
    <s v="Men's Athletic Footwear"/>
    <n v="700"/>
    <n v="475"/>
    <n v="332500"/>
    <n v="99750"/>
  </r>
  <r>
    <x v="4"/>
    <n v="1128299"/>
    <d v="2021-08-26T00:00:00"/>
    <x v="2"/>
    <s v="Men's Athletic Footwear"/>
    <n v="750"/>
    <n v="450"/>
    <n v="337500"/>
    <n v="84375"/>
  </r>
  <r>
    <x v="4"/>
    <n v="1128299"/>
    <d v="2021-09-27T00:00:00"/>
    <x v="2"/>
    <s v="Men's Athletic Footwear"/>
    <n v="500"/>
    <n v="625"/>
    <n v="312500"/>
    <n v="109375"/>
  </r>
  <r>
    <x v="4"/>
    <n v="1128299"/>
    <d v="2021-09-27T00:00:00"/>
    <x v="2"/>
    <s v="Men's Athletic Footwear"/>
    <n v="550"/>
    <n v="625"/>
    <n v="343750"/>
    <n v="137500"/>
  </r>
  <r>
    <x v="4"/>
    <n v="1128299"/>
    <d v="2021-09-27T00:00:00"/>
    <x v="2"/>
    <s v="Men's Athletic Footwear"/>
    <n v="500.00000000000006"/>
    <n v="475"/>
    <n v="237500.00000000003"/>
    <n v="83125"/>
  </r>
  <r>
    <x v="4"/>
    <n v="1128299"/>
    <d v="2021-09-27T00:00:00"/>
    <x v="2"/>
    <s v="Men's Street Footwear"/>
    <n v="500"/>
    <n v="425"/>
    <n v="212500"/>
    <n v="74375"/>
  </r>
  <r>
    <x v="4"/>
    <n v="1128299"/>
    <d v="2021-09-27T00:00:00"/>
    <x v="2"/>
    <s v="Men's Street Footwear"/>
    <n v="600"/>
    <n v="425"/>
    <n v="255000"/>
    <n v="76500"/>
  </r>
  <r>
    <x v="4"/>
    <n v="1128299"/>
    <d v="2021-09-27T00:00:00"/>
    <x v="2"/>
    <s v="Men's Athletic Footwear"/>
    <n v="650"/>
    <n v="475"/>
    <n v="308750"/>
    <n v="77187.5"/>
  </r>
  <r>
    <x v="4"/>
    <n v="1128299"/>
    <d v="2021-10-26T00:00:00"/>
    <x v="2"/>
    <s v="Men's Athletic Footwear"/>
    <n v="500"/>
    <n v="550"/>
    <n v="275000"/>
    <n v="96250"/>
  </r>
  <r>
    <x v="4"/>
    <n v="1128299"/>
    <d v="2021-10-26T00:00:00"/>
    <x v="2"/>
    <s v="Men's Street Footwear"/>
    <n v="550"/>
    <n v="550"/>
    <n v="302500"/>
    <n v="121000"/>
  </r>
  <r>
    <x v="4"/>
    <n v="1128299"/>
    <d v="2021-10-26T00:00:00"/>
    <x v="2"/>
    <s v="Men's Athletic Footwear"/>
    <n v="500"/>
    <n v="375"/>
    <n v="187500"/>
    <n v="65625"/>
  </r>
  <r>
    <x v="4"/>
    <n v="1128299"/>
    <d v="2021-10-26T00:00:00"/>
    <x v="2"/>
    <s v="Men's Street Footwear"/>
    <n v="500"/>
    <n v="350"/>
    <n v="175000"/>
    <n v="61250"/>
  </r>
  <r>
    <x v="4"/>
    <n v="1128299"/>
    <d v="2021-10-26T00:00:00"/>
    <x v="2"/>
    <s v="Men's Street Footwear"/>
    <n v="600"/>
    <n v="325"/>
    <n v="195000"/>
    <n v="58500"/>
  </r>
  <r>
    <x v="4"/>
    <n v="1128299"/>
    <d v="2021-10-26T00:00:00"/>
    <x v="2"/>
    <s v="Men's Athletic Footwear"/>
    <n v="750"/>
    <n v="375"/>
    <n v="281250"/>
    <n v="70312.5"/>
  </r>
  <r>
    <x v="4"/>
    <n v="1128299"/>
    <d v="2021-11-26T00:00:00"/>
    <x v="2"/>
    <s v="Men's Athletic Footwear"/>
    <n v="600"/>
    <n v="550"/>
    <n v="330000"/>
    <n v="115500"/>
  </r>
  <r>
    <x v="4"/>
    <n v="1128299"/>
    <d v="2021-11-26T00:00:00"/>
    <x v="2"/>
    <s v="Men's Street Footwear"/>
    <n v="650"/>
    <n v="600"/>
    <n v="390000"/>
    <n v="156000"/>
  </r>
  <r>
    <x v="4"/>
    <n v="1128299"/>
    <d v="2021-11-26T00:00:00"/>
    <x v="2"/>
    <s v="Men's Athletic Footwear"/>
    <n v="600"/>
    <n v="450"/>
    <n v="270000"/>
    <n v="94500"/>
  </r>
  <r>
    <x v="4"/>
    <n v="1128299"/>
    <d v="2021-11-26T00:00:00"/>
    <x v="2"/>
    <s v="Men's Athletic Footwear"/>
    <n v="600.00000000000011"/>
    <n v="425"/>
    <n v="255000.00000000003"/>
    <n v="89250"/>
  </r>
  <r>
    <x v="4"/>
    <n v="1128299"/>
    <d v="2021-11-26T00:00:00"/>
    <x v="2"/>
    <s v="Men's Athletic Footwear"/>
    <n v="700"/>
    <n v="375"/>
    <n v="262500"/>
    <n v="78750"/>
  </r>
  <r>
    <x v="4"/>
    <n v="1128299"/>
    <d v="2021-11-26T00:00:00"/>
    <x v="2"/>
    <s v="Men's Street Footwear"/>
    <n v="750"/>
    <n v="500"/>
    <n v="375000"/>
    <n v="93750"/>
  </r>
  <r>
    <x v="4"/>
    <n v="1128299"/>
    <d v="2021-12-25T00:00:00"/>
    <x v="2"/>
    <s v="Men's Athletic Footwear"/>
    <n v="600"/>
    <n v="700"/>
    <n v="420000"/>
    <n v="147000"/>
  </r>
  <r>
    <x v="4"/>
    <n v="1128299"/>
    <d v="2021-12-25T00:00:00"/>
    <x v="2"/>
    <s v="Men's Athletic Footwear"/>
    <n v="650"/>
    <n v="700"/>
    <n v="455000"/>
    <n v="182000"/>
  </r>
  <r>
    <x v="4"/>
    <n v="1128299"/>
    <d v="2021-12-25T00:00:00"/>
    <x v="2"/>
    <s v="Men's Athletic Footwear"/>
    <n v="600"/>
    <n v="500"/>
    <n v="300000"/>
    <n v="105000"/>
  </r>
  <r>
    <x v="4"/>
    <n v="1128299"/>
    <d v="2021-12-25T00:00:00"/>
    <x v="2"/>
    <s v="Men's Athletic Footwear"/>
    <n v="600"/>
    <n v="500"/>
    <n v="300000"/>
    <n v="105000"/>
  </r>
  <r>
    <x v="4"/>
    <n v="1128299"/>
    <d v="2021-12-25T00:00:00"/>
    <x v="2"/>
    <s v="Men's Athletic Footwear"/>
    <n v="700"/>
    <n v="425"/>
    <n v="297500"/>
    <n v="89250"/>
  </r>
  <r>
    <x v="4"/>
    <n v="1128299"/>
    <d v="2021-12-25T00:00:00"/>
    <x v="2"/>
    <s v="Men's Street Footwear"/>
    <n v="750"/>
    <n v="525"/>
    <n v="393750"/>
    <n v="98437.5"/>
  </r>
  <r>
    <x v="4"/>
    <n v="1128299"/>
    <d v="2021-01-13T00:00:00"/>
    <x v="2"/>
    <s v="Men's Athletic Footwear"/>
    <n v="300"/>
    <n v="450"/>
    <n v="135000"/>
    <n v="54000"/>
  </r>
  <r>
    <x v="4"/>
    <n v="1128299"/>
    <d v="2021-01-13T00:00:00"/>
    <x v="2"/>
    <s v="Men's Athletic Footwear"/>
    <n v="400"/>
    <n v="450"/>
    <n v="180000"/>
    <n v="72000"/>
  </r>
  <r>
    <x v="4"/>
    <n v="1128299"/>
    <d v="2021-01-13T00:00:00"/>
    <x v="2"/>
    <s v="Men's Street Footwear"/>
    <n v="400"/>
    <n v="450"/>
    <n v="180000"/>
    <n v="63000"/>
  </r>
  <r>
    <x v="4"/>
    <n v="1128299"/>
    <d v="2021-01-13T00:00:00"/>
    <x v="2"/>
    <s v="Men's Athletic Footwear"/>
    <n v="400"/>
    <n v="300"/>
    <n v="120000"/>
    <n v="48000"/>
  </r>
  <r>
    <x v="4"/>
    <n v="1128299"/>
    <d v="2021-01-13T00:00:00"/>
    <x v="2"/>
    <s v="Men's Athletic Footwear"/>
    <n v="450"/>
    <n v="250"/>
    <n v="112500"/>
    <n v="39375"/>
  </r>
  <r>
    <x v="4"/>
    <n v="1128299"/>
    <d v="2021-01-13T00:00:00"/>
    <x v="2"/>
    <s v="Men's Athletic Footwear"/>
    <n v="400"/>
    <n v="450"/>
    <n v="180000"/>
    <n v="45000"/>
  </r>
  <r>
    <x v="4"/>
    <n v="1128299"/>
    <d v="2021-02-13T00:00:00"/>
    <x v="2"/>
    <s v="Men's Athletic Footwear"/>
    <n v="300"/>
    <n v="500"/>
    <n v="150000"/>
    <n v="60000"/>
  </r>
  <r>
    <x v="4"/>
    <n v="1128299"/>
    <d v="2021-02-13T00:00:00"/>
    <x v="2"/>
    <s v="Men's Street Footwear"/>
    <n v="400"/>
    <n v="400"/>
    <n v="160000"/>
    <n v="64000"/>
  </r>
  <r>
    <x v="4"/>
    <n v="1128299"/>
    <d v="2021-02-13T00:00:00"/>
    <x v="2"/>
    <s v="Men's Street Footwear"/>
    <n v="400"/>
    <n v="400"/>
    <n v="160000"/>
    <n v="56000"/>
  </r>
  <r>
    <x v="4"/>
    <n v="1128299"/>
    <d v="2021-02-13T00:00:00"/>
    <x v="4"/>
    <s v="Men's Athletic Footwear"/>
    <n v="400"/>
    <n v="250"/>
    <n v="100000"/>
    <n v="40000"/>
  </r>
  <r>
    <x v="4"/>
    <n v="1128299"/>
    <d v="2021-02-13T00:00:00"/>
    <x v="4"/>
    <s v="Men's Athletic Footwear"/>
    <n v="450"/>
    <n v="175"/>
    <n v="78750"/>
    <n v="27562.5"/>
  </r>
  <r>
    <x v="4"/>
    <n v="1128299"/>
    <d v="2021-02-13T00:00:00"/>
    <x v="4"/>
    <s v="Men's Street Footwear"/>
    <n v="400"/>
    <n v="375"/>
    <n v="150000"/>
    <n v="37500"/>
  </r>
  <r>
    <x v="4"/>
    <n v="1128299"/>
    <d v="2021-03-12T00:00:00"/>
    <x v="4"/>
    <s v="Men's Athletic Footwear"/>
    <n v="400"/>
    <n v="525"/>
    <n v="210000"/>
    <n v="84000"/>
  </r>
  <r>
    <x v="4"/>
    <n v="1128299"/>
    <d v="2021-03-12T00:00:00"/>
    <x v="4"/>
    <s v="Men's Athletic Footwear"/>
    <n v="500"/>
    <n v="375"/>
    <n v="187500"/>
    <n v="75000"/>
  </r>
  <r>
    <x v="4"/>
    <n v="1128299"/>
    <d v="2021-03-12T00:00:00"/>
    <x v="4"/>
    <s v="Men's Athletic Footwear"/>
    <n v="500"/>
    <n v="375"/>
    <n v="187500"/>
    <n v="65625"/>
  </r>
  <r>
    <x v="4"/>
    <n v="1128299"/>
    <d v="2021-03-12T00:00:00"/>
    <x v="4"/>
    <s v="Men's Street Footwear"/>
    <n v="500"/>
    <n v="250"/>
    <n v="125000"/>
    <n v="50000"/>
  </r>
  <r>
    <x v="4"/>
    <n v="1128299"/>
    <d v="2021-03-12T00:00:00"/>
    <x v="4"/>
    <s v="Men's Street Footwear"/>
    <n v="550"/>
    <n v="150"/>
    <n v="82500"/>
    <n v="28875"/>
  </r>
  <r>
    <x v="4"/>
    <n v="1128299"/>
    <d v="2021-03-12T00:00:00"/>
    <x v="4"/>
    <s v="Men's Athletic Footwear"/>
    <n v="500"/>
    <n v="350"/>
    <n v="175000"/>
    <n v="43750"/>
  </r>
  <r>
    <x v="4"/>
    <n v="1128299"/>
    <d v="2021-04-13T00:00:00"/>
    <x v="4"/>
    <s v="Men's Athletic Footwear"/>
    <n v="500"/>
    <n v="525"/>
    <n v="262500"/>
    <n v="105000"/>
  </r>
  <r>
    <x v="4"/>
    <n v="1128299"/>
    <d v="2021-04-13T00:00:00"/>
    <x v="4"/>
    <s v="Men's Street Footwear"/>
    <n v="550"/>
    <n v="325"/>
    <n v="178750"/>
    <n v="71500"/>
  </r>
  <r>
    <x v="4"/>
    <n v="1128299"/>
    <d v="2021-04-13T00:00:00"/>
    <x v="4"/>
    <s v="Men's Athletic Footwear"/>
    <n v="550"/>
    <n v="375"/>
    <n v="206250"/>
    <n v="72187.5"/>
  </r>
  <r>
    <x v="4"/>
    <n v="1128299"/>
    <d v="2021-04-13T00:00:00"/>
    <x v="4"/>
    <s v="Men's Street Footwear"/>
    <n v="500"/>
    <n v="275"/>
    <n v="137500"/>
    <n v="55000"/>
  </r>
  <r>
    <x v="4"/>
    <n v="1128299"/>
    <d v="2021-04-13T00:00:00"/>
    <x v="4"/>
    <s v="Men's Street Footwear"/>
    <n v="550"/>
    <n v="175"/>
    <n v="96250"/>
    <n v="33687.5"/>
  </r>
  <r>
    <x v="4"/>
    <n v="1128299"/>
    <d v="2021-04-13T00:00:00"/>
    <x v="4"/>
    <s v="Men's Street Footwear"/>
    <n v="700"/>
    <n v="350"/>
    <n v="245000"/>
    <n v="61250"/>
  </r>
  <r>
    <x v="4"/>
    <n v="1128299"/>
    <d v="2021-05-14T00:00:00"/>
    <x v="4"/>
    <s v="Men's Athletic Footwear"/>
    <n v="500"/>
    <n v="550"/>
    <n v="275000"/>
    <n v="110000"/>
  </r>
  <r>
    <x v="4"/>
    <n v="1128299"/>
    <d v="2021-05-14T00:00:00"/>
    <x v="4"/>
    <s v="Men's Athletic Footwear"/>
    <n v="550"/>
    <n v="400"/>
    <n v="220000"/>
    <n v="88000"/>
  </r>
  <r>
    <x v="4"/>
    <n v="1128299"/>
    <d v="2021-05-14T00:00:00"/>
    <x v="4"/>
    <s v="Men's Street Footwear"/>
    <n v="550.00000000000011"/>
    <n v="425"/>
    <n v="233750.00000000003"/>
    <n v="81812.5"/>
  </r>
  <r>
    <x v="4"/>
    <n v="1128299"/>
    <d v="2021-05-14T00:00:00"/>
    <x v="4"/>
    <s v="Men's Street Footwear"/>
    <n v="500"/>
    <n v="325"/>
    <n v="162500"/>
    <n v="65000"/>
  </r>
  <r>
    <x v="4"/>
    <n v="1128299"/>
    <d v="2021-05-14T00:00:00"/>
    <x v="4"/>
    <s v="Men's Street Footwear"/>
    <n v="550.00000000000011"/>
    <n v="225"/>
    <n v="123750.00000000001"/>
    <n v="43312.5"/>
  </r>
  <r>
    <x v="4"/>
    <n v="1128299"/>
    <d v="2021-05-14T00:00:00"/>
    <x v="4"/>
    <s v="Men's Street Footwear"/>
    <n v="700"/>
    <n v="400"/>
    <n v="280000"/>
    <n v="70000"/>
  </r>
  <r>
    <x v="4"/>
    <n v="1128299"/>
    <d v="2021-06-13T00:00:00"/>
    <x v="4"/>
    <s v="Men's Street Footwear"/>
    <n v="500"/>
    <n v="675"/>
    <n v="337500"/>
    <n v="135000"/>
  </r>
  <r>
    <x v="4"/>
    <n v="1128299"/>
    <d v="2021-06-13T00:00:00"/>
    <x v="4"/>
    <s v="Men's Street Footwear"/>
    <n v="550"/>
    <n v="525"/>
    <n v="288750"/>
    <n v="115500"/>
  </r>
  <r>
    <x v="4"/>
    <n v="1128299"/>
    <d v="2021-06-13T00:00:00"/>
    <x v="4"/>
    <s v="Men's Street Footwear"/>
    <n v="550"/>
    <n v="525"/>
    <n v="288750"/>
    <n v="101062.5"/>
  </r>
  <r>
    <x v="4"/>
    <n v="1128299"/>
    <d v="2021-06-13T00:00:00"/>
    <x v="4"/>
    <s v="Men's Athletic Footwear"/>
    <n v="500"/>
    <n v="400"/>
    <n v="200000"/>
    <n v="80000"/>
  </r>
  <r>
    <x v="4"/>
    <n v="1128299"/>
    <d v="2021-06-13T00:00:00"/>
    <x v="4"/>
    <s v="Men's Athletic Footwear"/>
    <n v="550"/>
    <n v="275"/>
    <n v="151250"/>
    <n v="52937.5"/>
  </r>
  <r>
    <x v="4"/>
    <n v="1128299"/>
    <d v="2021-06-13T00:00:00"/>
    <x v="4"/>
    <s v="Men's Athletic Footwear"/>
    <n v="700"/>
    <n v="575"/>
    <n v="402500"/>
    <n v="100625"/>
  </r>
  <r>
    <x v="4"/>
    <n v="1128299"/>
    <d v="2021-07-12T00:00:00"/>
    <x v="4"/>
    <s v="Men's Athletic Footwear"/>
    <n v="500"/>
    <n v="725"/>
    <n v="362500"/>
    <n v="145000"/>
  </r>
  <r>
    <x v="4"/>
    <n v="1128299"/>
    <d v="2021-07-12T00:00:00"/>
    <x v="4"/>
    <s v="Men's Athletic Footwear"/>
    <n v="550"/>
    <n v="575"/>
    <n v="316250"/>
    <n v="126500"/>
  </r>
  <r>
    <x v="4"/>
    <n v="1128299"/>
    <d v="2021-07-12T00:00:00"/>
    <x v="4"/>
    <s v="Men's Athletic Footwear"/>
    <n v="550"/>
    <n v="525"/>
    <n v="288750"/>
    <n v="101062.5"/>
  </r>
  <r>
    <x v="4"/>
    <n v="1128299"/>
    <d v="2021-07-12T00:00:00"/>
    <x v="4"/>
    <s v="Men's Street Footwear"/>
    <n v="500"/>
    <n v="425"/>
    <n v="212500"/>
    <n v="85000"/>
  </r>
  <r>
    <x v="4"/>
    <n v="1128299"/>
    <d v="2021-07-12T00:00:00"/>
    <x v="4"/>
    <s v="Men's Athletic Footwear"/>
    <n v="550.00000000000011"/>
    <n v="475"/>
    <n v="261250.00000000003"/>
    <n v="91437.5"/>
  </r>
  <r>
    <x v="4"/>
    <n v="1128299"/>
    <d v="2021-07-12T00:00:00"/>
    <x v="4"/>
    <s v="Men's Street Footwear"/>
    <n v="700"/>
    <n v="475"/>
    <n v="332500"/>
    <n v="83125"/>
  </r>
  <r>
    <x v="4"/>
    <n v="1128299"/>
    <d v="2021-08-13T00:00:00"/>
    <x v="4"/>
    <s v="Men's Athletic Footwear"/>
    <n v="550"/>
    <n v="675"/>
    <n v="371250"/>
    <n v="148500"/>
  </r>
  <r>
    <x v="4"/>
    <n v="1128299"/>
    <d v="2021-08-13T00:00:00"/>
    <x v="4"/>
    <s v="Men's Athletic Footwear"/>
    <n v="600"/>
    <n v="625"/>
    <n v="375000"/>
    <n v="150000"/>
  </r>
  <r>
    <x v="4"/>
    <n v="1128299"/>
    <d v="2021-08-13T00:00:00"/>
    <x v="4"/>
    <s v="Men's Athletic Footwear"/>
    <n v="550"/>
    <n v="500"/>
    <n v="275000"/>
    <n v="96250"/>
  </r>
  <r>
    <x v="4"/>
    <n v="1128299"/>
    <d v="2021-08-13T00:00:00"/>
    <x v="4"/>
    <s v="Men's Athletic Footwear"/>
    <n v="550"/>
    <n v="450"/>
    <n v="247500"/>
    <n v="99000"/>
  </r>
  <r>
    <x v="4"/>
    <n v="1128299"/>
    <d v="2021-08-13T00:00:00"/>
    <x v="4"/>
    <s v="Men's Athletic Footwear"/>
    <n v="650"/>
    <n v="450"/>
    <n v="292500"/>
    <n v="102375"/>
  </r>
  <r>
    <x v="4"/>
    <n v="1128299"/>
    <d v="2021-08-13T00:00:00"/>
    <x v="4"/>
    <s v="Men's Street Footwear"/>
    <n v="700"/>
    <n v="425"/>
    <n v="297500"/>
    <n v="74375"/>
  </r>
  <r>
    <x v="4"/>
    <n v="1128299"/>
    <d v="2021-09-14T00:00:00"/>
    <x v="4"/>
    <s v="Men's Street Footwear"/>
    <n v="450"/>
    <n v="600"/>
    <n v="270000"/>
    <n v="108000"/>
  </r>
  <r>
    <x v="4"/>
    <n v="1128299"/>
    <d v="2021-09-14T00:00:00"/>
    <x v="4"/>
    <s v="Men's Athletic Footwear"/>
    <n v="500"/>
    <n v="600"/>
    <n v="300000"/>
    <n v="120000"/>
  </r>
  <r>
    <x v="4"/>
    <n v="1128299"/>
    <d v="2021-09-14T00:00:00"/>
    <x v="4"/>
    <s v="Men's Street Footwear"/>
    <n v="450"/>
    <n v="450"/>
    <n v="202500"/>
    <n v="70875"/>
  </r>
  <r>
    <x v="4"/>
    <n v="1128299"/>
    <d v="2021-09-14T00:00:00"/>
    <x v="4"/>
    <s v="Men's Athletic Footwear"/>
    <n v="450"/>
    <n v="400"/>
    <n v="180000"/>
    <n v="72000"/>
  </r>
  <r>
    <x v="4"/>
    <n v="1128299"/>
    <d v="2021-09-14T00:00:00"/>
    <x v="4"/>
    <s v="Men's Street Footwear"/>
    <n v="550"/>
    <n v="400"/>
    <n v="220000"/>
    <n v="77000"/>
  </r>
  <r>
    <x v="4"/>
    <n v="1128299"/>
    <d v="2021-09-14T00:00:00"/>
    <x v="4"/>
    <s v="Women's Street Footwear"/>
    <n v="600"/>
    <n v="450"/>
    <n v="270000"/>
    <n v="67500"/>
  </r>
  <r>
    <x v="4"/>
    <n v="1128299"/>
    <d v="2021-10-13T00:00:00"/>
    <x v="4"/>
    <s v="Men's Athletic Footwear"/>
    <n v="450"/>
    <n v="525"/>
    <n v="236250"/>
    <n v="94500"/>
  </r>
  <r>
    <x v="4"/>
    <n v="1128299"/>
    <d v="2021-10-13T00:00:00"/>
    <x v="4"/>
    <s v="Men's Athletic Footwear"/>
    <n v="500"/>
    <n v="525"/>
    <n v="262500"/>
    <n v="105000"/>
  </r>
  <r>
    <x v="4"/>
    <n v="1128299"/>
    <d v="2021-10-13T00:00:00"/>
    <x v="4"/>
    <s v="Men's Street Footwear"/>
    <n v="450"/>
    <n v="350"/>
    <n v="157500"/>
    <n v="55125"/>
  </r>
  <r>
    <x v="4"/>
    <n v="1128299"/>
    <d v="2021-10-13T00:00:00"/>
    <x v="4"/>
    <s v="Men's Street Footwear"/>
    <n v="450"/>
    <n v="325"/>
    <n v="146250"/>
    <n v="58500"/>
  </r>
  <r>
    <x v="4"/>
    <n v="1128299"/>
    <d v="2021-10-13T00:00:00"/>
    <x v="4"/>
    <s v="Men's Athletic Footwear"/>
    <n v="550"/>
    <n v="300"/>
    <n v="165000"/>
    <n v="57750"/>
  </r>
  <r>
    <x v="4"/>
    <n v="1128299"/>
    <d v="2021-10-13T00:00:00"/>
    <x v="4"/>
    <s v="Men's Athletic Footwear"/>
    <n v="700"/>
    <n v="350"/>
    <n v="245000"/>
    <n v="61250"/>
  </r>
  <r>
    <x v="4"/>
    <n v="1128299"/>
    <d v="2021-11-13T00:00:00"/>
    <x v="4"/>
    <s v="Men's Athletic Footwear"/>
    <n v="550"/>
    <n v="525"/>
    <n v="288750"/>
    <n v="115500"/>
  </r>
  <r>
    <x v="4"/>
    <n v="1128299"/>
    <d v="2021-11-13T00:00:00"/>
    <x v="4"/>
    <s v="Men's Athletic Footwear"/>
    <n v="600"/>
    <n v="575"/>
    <n v="345000"/>
    <n v="138000"/>
  </r>
  <r>
    <x v="4"/>
    <n v="1128299"/>
    <d v="2021-11-13T00:00:00"/>
    <x v="4"/>
    <s v="Men's Athletic Footwear"/>
    <n v="550.00000000000011"/>
    <n v="425"/>
    <n v="233750.00000000003"/>
    <n v="81812.5"/>
  </r>
  <r>
    <x v="4"/>
    <n v="1128299"/>
    <d v="2021-11-13T00:00:00"/>
    <x v="4"/>
    <s v="Men's Athletic Footwear"/>
    <n v="550"/>
    <n v="400"/>
    <n v="220000"/>
    <n v="88000"/>
  </r>
  <r>
    <x v="4"/>
    <n v="1128299"/>
    <d v="2021-11-13T00:00:00"/>
    <x v="4"/>
    <s v="Men's Street Footwear"/>
    <n v="650"/>
    <n v="350"/>
    <n v="227500"/>
    <n v="79625"/>
  </r>
  <r>
    <x v="4"/>
    <n v="1128299"/>
    <d v="2021-11-13T00:00:00"/>
    <x v="4"/>
    <s v="Men's Street Footwear"/>
    <n v="700"/>
    <n v="475"/>
    <n v="332500"/>
    <n v="83125"/>
  </r>
  <r>
    <x v="4"/>
    <n v="1128299"/>
    <d v="2021-12-12T00:00:00"/>
    <x v="4"/>
    <s v="Men's Street Footwear"/>
    <n v="550"/>
    <n v="675"/>
    <n v="371250"/>
    <n v="148500"/>
  </r>
  <r>
    <x v="4"/>
    <n v="1128299"/>
    <d v="2021-12-12T00:00:00"/>
    <x v="4"/>
    <s v="Men's Athletic Footwear"/>
    <n v="600"/>
    <n v="675"/>
    <n v="405000"/>
    <n v="162000"/>
  </r>
  <r>
    <x v="4"/>
    <n v="1128299"/>
    <d v="2021-12-12T00:00:00"/>
    <x v="4"/>
    <s v="Men's Street Footwear"/>
    <n v="550.00000000000011"/>
    <n v="475"/>
    <n v="261250.00000000003"/>
    <n v="91437.5"/>
  </r>
  <r>
    <x v="4"/>
    <n v="1128299"/>
    <d v="2021-12-12T00:00:00"/>
    <x v="4"/>
    <s v="Men's Athletic Footwear"/>
    <n v="550"/>
    <n v="475"/>
    <n v="261250"/>
    <n v="104500"/>
  </r>
  <r>
    <x v="4"/>
    <n v="1128299"/>
    <d v="2021-12-12T00:00:00"/>
    <x v="4"/>
    <s v="Men's Street Footwear"/>
    <n v="650.00000000000011"/>
    <n v="400"/>
    <n v="260000.00000000003"/>
    <n v="91000"/>
  </r>
  <r>
    <x v="4"/>
    <n v="1128299"/>
    <d v="2021-12-12T00:00:00"/>
    <x v="4"/>
    <s v="Men's Athletic Footwear"/>
    <n v="700"/>
    <n v="500"/>
    <n v="350000"/>
    <n v="87500"/>
  </r>
  <r>
    <x v="4"/>
    <n v="1185732"/>
    <d v="2021-01-09T00:00:00"/>
    <x v="4"/>
    <s v="Men's Athletic Footwear"/>
    <n v="400"/>
    <n v="1025"/>
    <n v="410000"/>
    <n v="184500"/>
  </r>
  <r>
    <x v="4"/>
    <n v="1185732"/>
    <d v="2021-01-09T00:00:00"/>
    <x v="4"/>
    <s v="Men's Street Footwear"/>
    <n v="400"/>
    <n v="825"/>
    <n v="330000"/>
    <n v="115500"/>
  </r>
  <r>
    <x v="4"/>
    <n v="1185732"/>
    <d v="2021-01-09T00:00:00"/>
    <x v="4"/>
    <s v="Men's Street Footwear"/>
    <n v="300"/>
    <n v="825"/>
    <n v="247500"/>
    <n v="61875"/>
  </r>
  <r>
    <x v="4"/>
    <n v="1185732"/>
    <d v="2021-01-09T00:00:00"/>
    <x v="4"/>
    <s v="Men's Street Footwear"/>
    <n v="350"/>
    <n v="675"/>
    <n v="236250"/>
    <n v="70875"/>
  </r>
  <r>
    <x v="4"/>
    <n v="1185732"/>
    <d v="2021-01-09T00:00:00"/>
    <x v="4"/>
    <s v="Men's Athletic Footwear"/>
    <n v="500"/>
    <n v="725"/>
    <n v="362500"/>
    <n v="126875"/>
  </r>
  <r>
    <x v="4"/>
    <n v="1185732"/>
    <d v="2021-01-09T00:00:00"/>
    <x v="4"/>
    <s v="Men's Street Footwear"/>
    <n v="400"/>
    <n v="825"/>
    <n v="330000"/>
    <n v="165000"/>
  </r>
  <r>
    <x v="4"/>
    <n v="1185732"/>
    <d v="2021-02-07T00:00:00"/>
    <x v="4"/>
    <s v="Men's Street Footwear"/>
    <n v="400"/>
    <n v="1075"/>
    <n v="430000"/>
    <n v="193500"/>
  </r>
  <r>
    <x v="4"/>
    <n v="1185732"/>
    <d v="2021-02-07T00:00:00"/>
    <x v="4"/>
    <s v="Men's Athletic Footwear"/>
    <n v="400"/>
    <n v="725"/>
    <n v="290000"/>
    <n v="101500"/>
  </r>
  <r>
    <x v="4"/>
    <n v="1185732"/>
    <d v="2021-02-07T00:00:00"/>
    <x v="4"/>
    <s v="Men's Street Footwear"/>
    <n v="300"/>
    <n v="775"/>
    <n v="232500"/>
    <n v="58125"/>
  </r>
  <r>
    <x v="4"/>
    <n v="1185732"/>
    <d v="2021-02-07T00:00:00"/>
    <x v="4"/>
    <s v="Men's Street Footwear"/>
    <n v="350"/>
    <n v="625"/>
    <n v="218750"/>
    <n v="65625"/>
  </r>
  <r>
    <x v="4"/>
    <n v="1185732"/>
    <d v="2021-02-07T00:00:00"/>
    <x v="4"/>
    <s v="Men's Athletic Footwear"/>
    <n v="500"/>
    <n v="700"/>
    <n v="350000"/>
    <n v="122500"/>
  </r>
  <r>
    <x v="4"/>
    <n v="1185732"/>
    <d v="2021-02-07T00:00:00"/>
    <x v="4"/>
    <s v="Men's Athletic Footwear"/>
    <n v="350"/>
    <n v="800"/>
    <n v="280000"/>
    <n v="140000"/>
  </r>
  <r>
    <x v="4"/>
    <n v="1185732"/>
    <d v="2021-03-05T00:00:00"/>
    <x v="4"/>
    <s v="Men's Athletic Footwear"/>
    <n v="350"/>
    <n v="1020"/>
    <n v="357000"/>
    <n v="160650"/>
  </r>
  <r>
    <x v="4"/>
    <n v="1185732"/>
    <d v="2021-03-05T00:00:00"/>
    <x v="4"/>
    <s v="Men's Athletic Footwear"/>
    <n v="350.00000000000006"/>
    <n v="700"/>
    <n v="245000.00000000003"/>
    <n v="85750"/>
  </r>
  <r>
    <x v="4"/>
    <n v="1185732"/>
    <d v="2021-03-05T00:00:00"/>
    <x v="4"/>
    <s v="Women's Athletic Footwear"/>
    <n v="250"/>
    <n v="725"/>
    <n v="181250"/>
    <n v="45312.5"/>
  </r>
  <r>
    <x v="4"/>
    <n v="1185732"/>
    <d v="2021-03-05T00:00:00"/>
    <x v="4"/>
    <s v="Men's Athletic Footwear"/>
    <n v="300"/>
    <n v="575"/>
    <n v="172500"/>
    <n v="51750"/>
  </r>
  <r>
    <x v="4"/>
    <n v="1185732"/>
    <d v="2021-03-05T00:00:00"/>
    <x v="4"/>
    <s v="Men's Athletic Footwear"/>
    <n v="450"/>
    <n v="625"/>
    <n v="281250"/>
    <n v="98437.5"/>
  </r>
  <r>
    <x v="4"/>
    <n v="1185732"/>
    <d v="2021-03-05T00:00:00"/>
    <x v="4"/>
    <s v="Men's Athletic Footwear"/>
    <n v="350"/>
    <n v="725"/>
    <n v="253750"/>
    <n v="126875"/>
  </r>
  <r>
    <x v="4"/>
    <n v="1185732"/>
    <d v="2021-04-06T00:00:00"/>
    <x v="4"/>
    <s v="Men's Street Footwear"/>
    <n v="350"/>
    <n v="975"/>
    <n v="341250"/>
    <n v="153562.5"/>
  </r>
  <r>
    <x v="4"/>
    <n v="1185732"/>
    <d v="2021-04-06T00:00:00"/>
    <x v="4"/>
    <s v="Men's Street Footwear"/>
    <n v="350.00000000000006"/>
    <n v="675"/>
    <n v="236250.00000000003"/>
    <n v="82687.5"/>
  </r>
  <r>
    <x v="4"/>
    <n v="1185732"/>
    <d v="2021-04-06T00:00:00"/>
    <x v="4"/>
    <s v="Women's Street Footwear"/>
    <n v="250"/>
    <n v="675"/>
    <n v="168750"/>
    <n v="42187.5"/>
  </r>
  <r>
    <x v="4"/>
    <n v="1185732"/>
    <d v="2021-04-06T00:00:00"/>
    <x v="4"/>
    <s v="Men's Street Footwear"/>
    <n v="300"/>
    <n v="600"/>
    <n v="180000"/>
    <n v="54000"/>
  </r>
  <r>
    <x v="4"/>
    <n v="1185732"/>
    <d v="2021-04-06T00:00:00"/>
    <x v="4"/>
    <s v="Men's Street Footwear"/>
    <n v="500"/>
    <n v="625"/>
    <n v="312500"/>
    <n v="109375"/>
  </r>
  <r>
    <x v="4"/>
    <n v="1185732"/>
    <d v="2021-04-06T00:00:00"/>
    <x v="4"/>
    <s v="Women's Street Footwear"/>
    <n v="400"/>
    <n v="775"/>
    <n v="310000"/>
    <n v="155000"/>
  </r>
  <r>
    <x v="4"/>
    <n v="1185732"/>
    <d v="2021-05-05T00:00:00"/>
    <x v="4"/>
    <s v="Men's Street Footwear"/>
    <n v="500"/>
    <n v="1045"/>
    <n v="522500"/>
    <n v="235125"/>
  </r>
  <r>
    <x v="4"/>
    <n v="1185732"/>
    <d v="2021-05-05T00:00:00"/>
    <x v="4"/>
    <s v="Men's Athletic Footwear"/>
    <n v="500"/>
    <n v="750"/>
    <n v="375000"/>
    <n v="131250"/>
  </r>
  <r>
    <x v="4"/>
    <n v="1185732"/>
    <d v="2021-05-05T00:00:00"/>
    <x v="4"/>
    <s v="Men's Athletic Footwear"/>
    <n v="450"/>
    <n v="725"/>
    <n v="326250"/>
    <n v="81562.5"/>
  </r>
  <r>
    <x v="4"/>
    <n v="1185732"/>
    <d v="2021-05-05T00:00:00"/>
    <x v="4"/>
    <s v="Men's Athletic Footwear"/>
    <n v="450"/>
    <n v="675"/>
    <n v="303750"/>
    <n v="91125"/>
  </r>
  <r>
    <x v="4"/>
    <n v="1185732"/>
    <d v="2021-05-05T00:00:00"/>
    <x v="4"/>
    <s v="Men's Street Footwear"/>
    <n v="550"/>
    <n v="700"/>
    <n v="385000"/>
    <n v="134750"/>
  </r>
  <r>
    <x v="4"/>
    <n v="1185732"/>
    <d v="2021-05-05T00:00:00"/>
    <x v="4"/>
    <s v="Men's Athletic Footwear"/>
    <n v="600"/>
    <n v="800"/>
    <n v="480000"/>
    <n v="240000"/>
  </r>
  <r>
    <x v="4"/>
    <n v="1185732"/>
    <d v="2021-06-07T00:00:00"/>
    <x v="4"/>
    <s v="Men's Street Footwear"/>
    <n v="550"/>
    <n v="1050"/>
    <n v="577500"/>
    <n v="259875"/>
  </r>
  <r>
    <x v="4"/>
    <n v="1185732"/>
    <d v="2021-06-07T00:00:00"/>
    <x v="4"/>
    <s v="Men's Street Footwear"/>
    <n v="500"/>
    <n v="800"/>
    <n v="400000"/>
    <n v="140000"/>
  </r>
  <r>
    <x v="4"/>
    <n v="1185732"/>
    <d v="2021-06-07T00:00:00"/>
    <x v="4"/>
    <s v="Women's Street Footwear"/>
    <n v="500"/>
    <n v="775"/>
    <n v="387500"/>
    <n v="96875"/>
  </r>
  <r>
    <x v="4"/>
    <n v="1185732"/>
    <d v="2021-06-07T00:00:00"/>
    <x v="4"/>
    <s v="Men's Athletic Footwear"/>
    <n v="500"/>
    <n v="750"/>
    <n v="375000"/>
    <n v="112500"/>
  </r>
  <r>
    <x v="4"/>
    <n v="1185732"/>
    <d v="2021-06-07T00:00:00"/>
    <x v="4"/>
    <s v="Men's Athletic Footwear"/>
    <n v="650.00000000000011"/>
    <n v="750"/>
    <n v="487500.00000000006"/>
    <n v="170625"/>
  </r>
  <r>
    <x v="4"/>
    <n v="1185732"/>
    <d v="2021-06-07T00:00:00"/>
    <x v="4"/>
    <s v="Men's Athletic Footwear"/>
    <n v="700"/>
    <n v="925"/>
    <n v="647500"/>
    <n v="323750"/>
  </r>
  <r>
    <x v="4"/>
    <n v="1185732"/>
    <d v="2021-07-05T00:00:00"/>
    <x v="4"/>
    <s v="Men's Street Footwear"/>
    <n v="650"/>
    <n v="1150"/>
    <n v="747500"/>
    <n v="336375"/>
  </r>
  <r>
    <x v="4"/>
    <n v="1185732"/>
    <d v="2021-07-05T00:00:00"/>
    <x v="4"/>
    <s v="Men's Athletic Footwear"/>
    <n v="600"/>
    <n v="900"/>
    <n v="540000"/>
    <n v="189000"/>
  </r>
  <r>
    <x v="4"/>
    <n v="1185732"/>
    <d v="2021-07-05T00:00:00"/>
    <x v="4"/>
    <s v="Men's Street Footwear"/>
    <n v="550"/>
    <n v="825"/>
    <n v="453750"/>
    <n v="113437.5"/>
  </r>
  <r>
    <x v="4"/>
    <n v="1185732"/>
    <d v="2021-07-05T00:00:00"/>
    <x v="4"/>
    <s v="Men's Athletic Footwear"/>
    <n v="550"/>
    <n v="775"/>
    <n v="426250"/>
    <n v="127875"/>
  </r>
  <r>
    <x v="4"/>
    <n v="1185732"/>
    <d v="2021-07-05T00:00:00"/>
    <x v="4"/>
    <s v="Women's Street Footwear"/>
    <n v="650.00000000000011"/>
    <n v="800"/>
    <n v="520000.00000000006"/>
    <n v="182000"/>
  </r>
  <r>
    <x v="4"/>
    <n v="1185732"/>
    <d v="2021-07-05T00:00:00"/>
    <x v="4"/>
    <s v="Men's Athletic Footwear"/>
    <n v="700"/>
    <n v="975"/>
    <n v="682500"/>
    <n v="341250"/>
  </r>
  <r>
    <x v="4"/>
    <n v="1185732"/>
    <d v="2021-08-06T00:00:00"/>
    <x v="4"/>
    <s v="Men's Athletic Footwear"/>
    <n v="650"/>
    <n v="1125"/>
    <n v="731250"/>
    <n v="329062.5"/>
  </r>
  <r>
    <x v="4"/>
    <n v="1185732"/>
    <d v="2021-08-06T00:00:00"/>
    <x v="4"/>
    <s v="Men's Athletic Footwear"/>
    <n v="600"/>
    <n v="900"/>
    <n v="540000"/>
    <n v="189000"/>
  </r>
  <r>
    <x v="4"/>
    <n v="1185732"/>
    <d v="2021-08-06T00:00:00"/>
    <x v="4"/>
    <s v="Women's Athletic Footwear"/>
    <n v="550"/>
    <n v="825"/>
    <n v="453750"/>
    <n v="113437.5"/>
  </r>
  <r>
    <x v="4"/>
    <n v="1185732"/>
    <d v="2021-08-06T00:00:00"/>
    <x v="4"/>
    <s v="Men's Athletic Footwear"/>
    <n v="450"/>
    <n v="775"/>
    <n v="348750"/>
    <n v="104625"/>
  </r>
  <r>
    <x v="4"/>
    <n v="1185732"/>
    <d v="2021-08-06T00:00:00"/>
    <x v="4"/>
    <s v="Women's Street Footwear"/>
    <n v="550"/>
    <n v="750"/>
    <n v="412500"/>
    <n v="144375"/>
  </r>
  <r>
    <x v="4"/>
    <n v="1185732"/>
    <d v="2021-08-06T00:00:00"/>
    <x v="4"/>
    <s v="Men's Athletic Footwear"/>
    <n v="600"/>
    <n v="925"/>
    <n v="555000"/>
    <n v="277500"/>
  </r>
  <r>
    <x v="4"/>
    <n v="1185732"/>
    <d v="2021-09-05T00:00:00"/>
    <x v="4"/>
    <s v="Men's Street Footwear"/>
    <n v="550"/>
    <n v="1025"/>
    <n v="563750"/>
    <n v="253687.5"/>
  </r>
  <r>
    <x v="4"/>
    <n v="1185732"/>
    <d v="2021-09-05T00:00:00"/>
    <x v="4"/>
    <s v="Men's Athletic Footwear"/>
    <n v="500"/>
    <n v="825"/>
    <n v="412500"/>
    <n v="144375"/>
  </r>
  <r>
    <x v="4"/>
    <n v="1185732"/>
    <d v="2021-09-05T00:00:00"/>
    <x v="4"/>
    <s v="Men's Athletic Footwear"/>
    <n v="400"/>
    <n v="725"/>
    <n v="290000"/>
    <n v="72500"/>
  </r>
  <r>
    <x v="4"/>
    <n v="1185732"/>
    <d v="2021-09-05T00:00:00"/>
    <x v="4"/>
    <s v="Men's Street Footwear"/>
    <n v="400"/>
    <n v="700"/>
    <n v="280000"/>
    <n v="84000"/>
  </r>
  <r>
    <x v="4"/>
    <n v="1185732"/>
    <d v="2021-09-05T00:00:00"/>
    <x v="4"/>
    <s v="Men's Athletic Footwear"/>
    <n v="500"/>
    <n v="700"/>
    <n v="350000"/>
    <n v="122500"/>
  </r>
  <r>
    <x v="4"/>
    <n v="1185732"/>
    <d v="2021-09-05T00:00:00"/>
    <x v="4"/>
    <s v="Men's Street Footwear"/>
    <n v="550"/>
    <n v="800"/>
    <n v="440000"/>
    <n v="220000"/>
  </r>
  <r>
    <x v="4"/>
    <n v="1185732"/>
    <d v="2021-10-07T00:00:00"/>
    <x v="4"/>
    <s v="Men's Athletic Footwear"/>
    <n v="550"/>
    <n v="975"/>
    <n v="536250"/>
    <n v="241312.5"/>
  </r>
  <r>
    <x v="4"/>
    <n v="1185732"/>
    <d v="2021-10-07T00:00:00"/>
    <x v="4"/>
    <s v="Men's Athletic Footwear"/>
    <n v="450"/>
    <n v="800"/>
    <n v="360000"/>
    <n v="126000"/>
  </r>
  <r>
    <x v="4"/>
    <n v="1185732"/>
    <d v="2021-10-07T00:00:00"/>
    <x v="4"/>
    <s v="Women's Street Footwear"/>
    <n v="450"/>
    <n v="675"/>
    <n v="303750"/>
    <n v="75937.5"/>
  </r>
  <r>
    <x v="4"/>
    <n v="1185732"/>
    <d v="2021-10-07T00:00:00"/>
    <x v="4"/>
    <s v="Men's Street Footwear"/>
    <n v="450"/>
    <n v="650"/>
    <n v="292500"/>
    <n v="87750"/>
  </r>
  <r>
    <x v="4"/>
    <n v="1185732"/>
    <d v="2021-10-07T00:00:00"/>
    <x v="4"/>
    <s v="Men's Athletic Footwear"/>
    <n v="550"/>
    <n v="650"/>
    <n v="357500"/>
    <n v="125125"/>
  </r>
  <r>
    <x v="4"/>
    <n v="1185732"/>
    <d v="2021-10-07T00:00:00"/>
    <x v="4"/>
    <s v="Men's Athletic Footwear"/>
    <n v="600"/>
    <n v="775"/>
    <n v="465000"/>
    <n v="232500"/>
  </r>
  <r>
    <x v="4"/>
    <n v="1185732"/>
    <d v="2021-11-06T00:00:00"/>
    <x v="4"/>
    <s v="Women's Street Footwear"/>
    <n v="550"/>
    <n v="925"/>
    <n v="508750"/>
    <n v="228937.5"/>
  </r>
  <r>
    <x v="4"/>
    <n v="1185732"/>
    <d v="2021-11-06T00:00:00"/>
    <x v="4"/>
    <s v="Men's Street Footwear"/>
    <n v="450"/>
    <n v="750"/>
    <n v="337500"/>
    <n v="118125"/>
  </r>
  <r>
    <x v="4"/>
    <n v="1185732"/>
    <d v="2021-11-06T00:00:00"/>
    <x v="4"/>
    <s v="Men's Street Footwear"/>
    <n v="450"/>
    <n v="695"/>
    <n v="312750"/>
    <n v="78187.5"/>
  </r>
  <r>
    <x v="4"/>
    <n v="1185732"/>
    <d v="2021-11-06T00:00:00"/>
    <x v="4"/>
    <s v="Men's Athletic Footwear"/>
    <n v="550"/>
    <n v="750"/>
    <n v="412500"/>
    <n v="123750"/>
  </r>
  <r>
    <x v="4"/>
    <n v="1185732"/>
    <d v="2021-11-06T00:00:00"/>
    <x v="4"/>
    <s v="Men's Athletic Footwear"/>
    <n v="700.00000000000011"/>
    <n v="725"/>
    <n v="507500.00000000006"/>
    <n v="177625"/>
  </r>
  <r>
    <x v="4"/>
    <n v="1185732"/>
    <d v="2021-11-06T00:00:00"/>
    <x v="4"/>
    <s v="Men's Athletic Footwear"/>
    <n v="750"/>
    <n v="825"/>
    <n v="618750"/>
    <n v="309375"/>
  </r>
  <r>
    <x v="4"/>
    <n v="1185732"/>
    <d v="2021-12-05T00:00:00"/>
    <x v="4"/>
    <s v="Men's Athletic Footwear"/>
    <n v="700"/>
    <n v="1075"/>
    <n v="752500"/>
    <n v="338625"/>
  </r>
  <r>
    <x v="4"/>
    <n v="1185732"/>
    <d v="2021-12-05T00:00:00"/>
    <x v="4"/>
    <s v="Men's Street Footwear"/>
    <n v="600"/>
    <n v="875"/>
    <n v="525000"/>
    <n v="183750"/>
  </r>
  <r>
    <x v="4"/>
    <n v="1185732"/>
    <d v="2021-12-05T00:00:00"/>
    <x v="4"/>
    <s v="Men's Athletic Footwear"/>
    <n v="600"/>
    <n v="825"/>
    <n v="495000"/>
    <n v="123750"/>
  </r>
  <r>
    <x v="4"/>
    <n v="1185732"/>
    <d v="2021-12-05T00:00:00"/>
    <x v="4"/>
    <s v="Men's Athletic Footwear"/>
    <n v="600"/>
    <n v="775"/>
    <n v="465000"/>
    <n v="139500"/>
  </r>
  <r>
    <x v="4"/>
    <n v="1185732"/>
    <d v="2021-12-05T00:00:00"/>
    <x v="4"/>
    <s v="Men's Street Footwear"/>
    <n v="700"/>
    <n v="775"/>
    <n v="542500"/>
    <n v="189875"/>
  </r>
  <r>
    <x v="4"/>
    <n v="1185732"/>
    <d v="2021-12-05T00:00:00"/>
    <x v="4"/>
    <s v="Men's Street Footwear"/>
    <n v="750"/>
    <n v="875"/>
    <n v="656250"/>
    <n v="328125"/>
  </r>
  <r>
    <x v="4"/>
    <n v="1185732"/>
    <d v="2021-01-06T00:00:00"/>
    <x v="4"/>
    <s v="Men's Street Footwear"/>
    <n v="350"/>
    <n v="925"/>
    <n v="323750"/>
    <n v="129500"/>
  </r>
  <r>
    <x v="4"/>
    <n v="1185732"/>
    <d v="2021-01-06T00:00:00"/>
    <x v="4"/>
    <s v="Men's Athletic Footwear"/>
    <n v="350.00000000000006"/>
    <n v="725"/>
    <n v="253750.00000000003"/>
    <n v="88812.5"/>
  </r>
  <r>
    <x v="4"/>
    <n v="1185732"/>
    <d v="2021-01-06T00:00:00"/>
    <x v="4"/>
    <s v="Men's Athletic Footwear"/>
    <n v="250"/>
    <n v="725"/>
    <n v="181250"/>
    <n v="72500"/>
  </r>
  <r>
    <x v="4"/>
    <n v="1185732"/>
    <d v="2021-01-06T00:00:00"/>
    <x v="4"/>
    <s v="Men's Athletic Footwear"/>
    <n v="300"/>
    <n v="575"/>
    <n v="172500"/>
    <n v="69000"/>
  </r>
  <r>
    <x v="4"/>
    <n v="1185732"/>
    <d v="2021-01-06T00:00:00"/>
    <x v="4"/>
    <s v="Men's Athletic Footwear"/>
    <n v="450"/>
    <n v="625"/>
    <n v="281250"/>
    <n v="98437.5"/>
  </r>
  <r>
    <x v="4"/>
    <n v="1185732"/>
    <d v="2021-01-06T00:00:00"/>
    <x v="4"/>
    <s v="Men's Athletic Footwear"/>
    <n v="350"/>
    <n v="725"/>
    <n v="253750"/>
    <n v="126875"/>
  </r>
  <r>
    <x v="4"/>
    <n v="1185732"/>
    <d v="2021-02-04T00:00:00"/>
    <x v="4"/>
    <s v="Men's Athletic Footwear"/>
    <n v="350"/>
    <n v="975"/>
    <n v="341250"/>
    <n v="136500"/>
  </r>
  <r>
    <x v="4"/>
    <n v="1185732"/>
    <d v="2021-02-04T00:00:00"/>
    <x v="4"/>
    <s v="Men's Athletic Footwear"/>
    <n v="350"/>
    <n v="625"/>
    <n v="218750"/>
    <n v="76562.5"/>
  </r>
  <r>
    <x v="4"/>
    <n v="1185732"/>
    <d v="2021-02-04T00:00:00"/>
    <x v="4"/>
    <s v="Men's Athletic Footwear"/>
    <n v="250"/>
    <n v="675"/>
    <n v="168750"/>
    <n v="67500"/>
  </r>
  <r>
    <x v="4"/>
    <n v="1185732"/>
    <d v="2021-02-04T00:00:00"/>
    <x v="4"/>
    <s v="Men's Athletic Footwear"/>
    <n v="300"/>
    <n v="525"/>
    <n v="157500"/>
    <n v="63000"/>
  </r>
  <r>
    <x v="4"/>
    <n v="1185732"/>
    <d v="2021-02-04T00:00:00"/>
    <x v="4"/>
    <s v="Men's Athletic Footwear"/>
    <n v="450"/>
    <n v="600"/>
    <n v="270000"/>
    <n v="94500"/>
  </r>
  <r>
    <x v="4"/>
    <n v="1185732"/>
    <d v="2021-02-04T00:00:00"/>
    <x v="4"/>
    <s v="Women's Street Footwear"/>
    <n v="300"/>
    <n v="700"/>
    <n v="210000"/>
    <n v="105000"/>
  </r>
  <r>
    <x v="4"/>
    <n v="1185732"/>
    <d v="2021-03-02T00:00:00"/>
    <x v="4"/>
    <s v="Men's Street Footwear"/>
    <n v="300"/>
    <n v="920"/>
    <n v="276000"/>
    <n v="110400"/>
  </r>
  <r>
    <x v="4"/>
    <n v="1185732"/>
    <d v="2021-03-02T00:00:00"/>
    <x v="4"/>
    <s v="Men's Street Footwear"/>
    <n v="300"/>
    <n v="600"/>
    <n v="180000"/>
    <n v="63000"/>
  </r>
  <r>
    <x v="4"/>
    <n v="1185732"/>
    <d v="2021-03-02T00:00:00"/>
    <x v="4"/>
    <s v="Men's Athletic Footwear"/>
    <n v="200"/>
    <n v="625"/>
    <n v="125000"/>
    <n v="50000"/>
  </r>
  <r>
    <x v="4"/>
    <n v="1185732"/>
    <d v="2021-03-02T00:00:00"/>
    <x v="4"/>
    <s v="Men's Athletic Footwear"/>
    <n v="250"/>
    <n v="475"/>
    <n v="118750"/>
    <n v="47500"/>
  </r>
  <r>
    <x v="4"/>
    <n v="1185732"/>
    <d v="2021-03-02T00:00:00"/>
    <x v="4"/>
    <s v="Men's Athletic Footwear"/>
    <n v="400"/>
    <n v="525"/>
    <n v="210000"/>
    <n v="73500"/>
  </r>
  <r>
    <x v="4"/>
    <n v="1185732"/>
    <d v="2021-03-02T00:00:00"/>
    <x v="4"/>
    <s v="Men's Athletic Footwear"/>
    <n v="300"/>
    <n v="625"/>
    <n v="187500"/>
    <n v="93750"/>
  </r>
  <r>
    <x v="4"/>
    <n v="1185732"/>
    <d v="2021-04-03T00:00:00"/>
    <x v="4"/>
    <s v="Men's Street Footwear"/>
    <n v="300"/>
    <n v="875"/>
    <n v="262500"/>
    <n v="105000"/>
  </r>
  <r>
    <x v="4"/>
    <n v="1185732"/>
    <d v="2021-04-03T00:00:00"/>
    <x v="4"/>
    <s v="Women's Street Footwear"/>
    <n v="300"/>
    <n v="575"/>
    <n v="172500"/>
    <n v="60375"/>
  </r>
  <r>
    <x v="4"/>
    <n v="1185732"/>
    <d v="2021-04-03T00:00:00"/>
    <x v="4"/>
    <s v="Men's Athletic Footwear"/>
    <n v="200"/>
    <n v="575"/>
    <n v="115000"/>
    <n v="46000"/>
  </r>
  <r>
    <x v="4"/>
    <n v="1185732"/>
    <d v="2021-04-03T00:00:00"/>
    <x v="4"/>
    <s v="Men's Street Footwear"/>
    <n v="250"/>
    <n v="500"/>
    <n v="125000"/>
    <n v="50000"/>
  </r>
  <r>
    <x v="4"/>
    <n v="1185732"/>
    <d v="2021-04-03T00:00:00"/>
    <x v="4"/>
    <s v="Men's Street Footwear"/>
    <n v="450.00000000000006"/>
    <n v="525"/>
    <n v="236250.00000000003"/>
    <n v="82687.5"/>
  </r>
  <r>
    <x v="4"/>
    <n v="1185732"/>
    <d v="2021-04-03T00:00:00"/>
    <x v="4"/>
    <s v="Men's Athletic Footwear"/>
    <n v="350"/>
    <n v="675"/>
    <n v="236250"/>
    <n v="118125"/>
  </r>
  <r>
    <x v="4"/>
    <n v="1185732"/>
    <d v="2021-05-02T00:00:00"/>
    <x v="4"/>
    <s v="Men's Athletic Footwear"/>
    <n v="450"/>
    <n v="945"/>
    <n v="425250"/>
    <n v="170100"/>
  </r>
  <r>
    <x v="4"/>
    <n v="1185732"/>
    <d v="2021-05-02T00:00:00"/>
    <x v="4"/>
    <s v="Men's Street Footwear"/>
    <n v="450"/>
    <n v="650"/>
    <n v="292500"/>
    <n v="102375"/>
  </r>
  <r>
    <x v="4"/>
    <n v="1185732"/>
    <d v="2021-05-02T00:00:00"/>
    <x v="4"/>
    <s v="Men's Athletic Footwear"/>
    <n v="400"/>
    <n v="625"/>
    <n v="250000"/>
    <n v="100000"/>
  </r>
  <r>
    <x v="4"/>
    <n v="1185732"/>
    <d v="2021-05-02T00:00:00"/>
    <x v="4"/>
    <s v="Men's Street Footwear"/>
    <n v="400"/>
    <n v="575"/>
    <n v="230000"/>
    <n v="92000"/>
  </r>
  <r>
    <x v="4"/>
    <n v="1185732"/>
    <d v="2021-05-02T00:00:00"/>
    <x v="4"/>
    <s v="Men's Athletic Footwear"/>
    <n v="500"/>
    <n v="600"/>
    <n v="300000"/>
    <n v="105000"/>
  </r>
  <r>
    <x v="4"/>
    <n v="1185732"/>
    <d v="2021-05-02T00:00:00"/>
    <x v="4"/>
    <s v="Men's Street Footwear"/>
    <n v="550"/>
    <n v="700"/>
    <n v="385000"/>
    <n v="192500"/>
  </r>
  <r>
    <x v="4"/>
    <n v="1185732"/>
    <d v="2021-06-04T00:00:00"/>
    <x v="4"/>
    <s v="Men's Athletic Footwear"/>
    <n v="500"/>
    <n v="950"/>
    <n v="475000"/>
    <n v="190000"/>
  </r>
  <r>
    <x v="4"/>
    <n v="1185732"/>
    <d v="2021-06-04T00:00:00"/>
    <x v="4"/>
    <s v="Men's Athletic Footwear"/>
    <n v="450"/>
    <n v="700"/>
    <n v="315000"/>
    <n v="110250"/>
  </r>
  <r>
    <x v="4"/>
    <n v="1185732"/>
    <d v="2021-06-04T00:00:00"/>
    <x v="4"/>
    <s v="Men's Street Footwear"/>
    <n v="500"/>
    <n v="675"/>
    <n v="337500"/>
    <n v="135000"/>
  </r>
  <r>
    <x v="4"/>
    <n v="1185732"/>
    <d v="2021-06-04T00:00:00"/>
    <x v="4"/>
    <s v="Men's Street Footwear"/>
    <n v="500"/>
    <n v="650"/>
    <n v="325000"/>
    <n v="130000"/>
  </r>
  <r>
    <x v="4"/>
    <n v="1185732"/>
    <d v="2021-06-04T00:00:00"/>
    <x v="4"/>
    <s v="Men's Athletic Footwear"/>
    <n v="650"/>
    <n v="650"/>
    <n v="422500"/>
    <n v="147875"/>
  </r>
  <r>
    <x v="4"/>
    <n v="1185732"/>
    <d v="2021-06-04T00:00:00"/>
    <x v="4"/>
    <s v="Men's Street Footwear"/>
    <n v="700"/>
    <n v="825"/>
    <n v="577500"/>
    <n v="288750"/>
  </r>
  <r>
    <x v="4"/>
    <n v="1185732"/>
    <d v="2021-07-02T00:00:00"/>
    <x v="4"/>
    <s v="Men's Athletic Footwear"/>
    <n v="650"/>
    <n v="1050"/>
    <n v="682500"/>
    <n v="273000"/>
  </r>
  <r>
    <x v="4"/>
    <n v="1185732"/>
    <d v="2021-07-02T00:00:00"/>
    <x v="4"/>
    <s v="Men's Athletic Footwear"/>
    <n v="600.00000000000011"/>
    <n v="800"/>
    <n v="480000.00000000006"/>
    <n v="168000"/>
  </r>
  <r>
    <x v="4"/>
    <n v="1185732"/>
    <d v="2021-07-02T00:00:00"/>
    <x v="4"/>
    <s v="Men's Street Footwear"/>
    <n v="550"/>
    <n v="725"/>
    <n v="398750"/>
    <n v="159500"/>
  </r>
  <r>
    <x v="4"/>
    <n v="1185732"/>
    <d v="2021-07-02T00:00:00"/>
    <x v="4"/>
    <s v="Men's Street Footwear"/>
    <n v="550"/>
    <n v="675"/>
    <n v="371250"/>
    <n v="148500"/>
  </r>
  <r>
    <x v="4"/>
    <n v="1185732"/>
    <d v="2021-07-02T00:00:00"/>
    <x v="4"/>
    <s v="Men's Athletic Footwear"/>
    <n v="650"/>
    <n v="700"/>
    <n v="455000"/>
    <n v="159250"/>
  </r>
  <r>
    <x v="4"/>
    <n v="1185732"/>
    <d v="2021-07-02T00:00:00"/>
    <x v="4"/>
    <s v="Men's Street Footwear"/>
    <n v="700"/>
    <n v="875"/>
    <n v="612500"/>
    <n v="306250"/>
  </r>
  <r>
    <x v="3"/>
    <n v="1185732"/>
    <d v="2021-08-03T00:00:00"/>
    <x v="4"/>
    <s v="Men's Street Footwear"/>
    <n v="650"/>
    <n v="1025"/>
    <n v="666250"/>
    <n v="266500"/>
  </r>
  <r>
    <x v="3"/>
    <n v="1185732"/>
    <d v="2021-08-03T00:00:00"/>
    <x v="4"/>
    <s v="Men's Athletic Footwear"/>
    <n v="600.00000000000011"/>
    <n v="800"/>
    <n v="480000.00000000006"/>
    <n v="168000"/>
  </r>
  <r>
    <x v="3"/>
    <n v="1185732"/>
    <d v="2021-08-03T00:00:00"/>
    <x v="4"/>
    <s v="Men's Street Footwear"/>
    <n v="550"/>
    <n v="725"/>
    <n v="398750"/>
    <n v="159500"/>
  </r>
  <r>
    <x v="3"/>
    <n v="1185732"/>
    <d v="2021-08-03T00:00:00"/>
    <x v="4"/>
    <s v="Men's Athletic Footwear"/>
    <n v="450"/>
    <n v="675"/>
    <n v="303750"/>
    <n v="121500"/>
  </r>
  <r>
    <x v="3"/>
    <n v="1185732"/>
    <d v="2021-08-03T00:00:00"/>
    <x v="4"/>
    <s v="Men's Street Footwear"/>
    <n v="550"/>
    <n v="650"/>
    <n v="357500"/>
    <n v="125125"/>
  </r>
  <r>
    <x v="3"/>
    <n v="1185732"/>
    <d v="2021-08-03T00:00:00"/>
    <x v="4"/>
    <s v="Men's Street Footwear"/>
    <n v="600"/>
    <n v="825"/>
    <n v="495000"/>
    <n v="247500"/>
  </r>
  <r>
    <x v="3"/>
    <n v="1185732"/>
    <d v="2021-09-02T00:00:00"/>
    <x v="4"/>
    <s v="Men's Athletic Footwear"/>
    <n v="550"/>
    <n v="925"/>
    <n v="508750"/>
    <n v="203500"/>
  </r>
  <r>
    <x v="3"/>
    <n v="1185732"/>
    <d v="2021-09-02T00:00:00"/>
    <x v="4"/>
    <s v="Men's Tactical Footwear"/>
    <n v="500"/>
    <n v="725"/>
    <n v="362500"/>
    <n v="126875"/>
  </r>
  <r>
    <x v="3"/>
    <n v="1185732"/>
    <d v="2021-09-02T00:00:00"/>
    <x v="4"/>
    <s v="Women's Street Footwear"/>
    <n v="300"/>
    <n v="625"/>
    <n v="187500"/>
    <n v="75000"/>
  </r>
  <r>
    <x v="3"/>
    <n v="1185732"/>
    <d v="2021-09-02T00:00:00"/>
    <x v="4"/>
    <s v="Men's Athletic Footwear"/>
    <n v="300"/>
    <n v="600"/>
    <n v="180000"/>
    <n v="72000"/>
  </r>
  <r>
    <x v="3"/>
    <n v="1185732"/>
    <d v="2021-09-02T00:00:00"/>
    <x v="4"/>
    <s v="Men's Athletic Footwear"/>
    <n v="400.00000000000006"/>
    <n v="600"/>
    <n v="240000.00000000003"/>
    <n v="84000"/>
  </r>
  <r>
    <x v="3"/>
    <n v="1185732"/>
    <d v="2021-09-02T00:00:00"/>
    <x v="4"/>
    <s v="Men's Athletic Footwear"/>
    <n v="450"/>
    <n v="700"/>
    <n v="315000"/>
    <n v="157500"/>
  </r>
  <r>
    <x v="3"/>
    <n v="1185732"/>
    <d v="2021-10-04T00:00:00"/>
    <x v="4"/>
    <s v="Men's Street Footwear"/>
    <n v="450"/>
    <n v="875"/>
    <n v="393750"/>
    <n v="157500"/>
  </r>
  <r>
    <x v="3"/>
    <n v="1185732"/>
    <d v="2021-10-04T00:00:00"/>
    <x v="4"/>
    <s v="Women's Athletic Footwear"/>
    <n v="350.00000000000006"/>
    <n v="700"/>
    <n v="245000.00000000003"/>
    <n v="85750"/>
  </r>
  <r>
    <x v="3"/>
    <n v="1185732"/>
    <d v="2021-10-04T00:00:00"/>
    <x v="4"/>
    <s v="Men's Athletic Footwear"/>
    <n v="350"/>
    <n v="575"/>
    <n v="201250"/>
    <n v="80500"/>
  </r>
  <r>
    <x v="3"/>
    <n v="1185732"/>
    <d v="2021-10-04T00:00:00"/>
    <x v="4"/>
    <s v="Men's Athletic Footwear"/>
    <n v="350"/>
    <n v="550"/>
    <n v="192500"/>
    <n v="77000"/>
  </r>
  <r>
    <x v="3"/>
    <n v="1185732"/>
    <d v="2021-10-04T00:00:00"/>
    <x v="4"/>
    <s v="Men's Street Footwear"/>
    <n v="450.00000000000006"/>
    <n v="550"/>
    <n v="247500.00000000003"/>
    <n v="86625"/>
  </r>
  <r>
    <x v="3"/>
    <n v="1185732"/>
    <d v="2021-10-04T00:00:00"/>
    <x v="4"/>
    <s v="Men's Athletic Footwear"/>
    <n v="500"/>
    <n v="675"/>
    <n v="337500"/>
    <n v="168750"/>
  </r>
  <r>
    <x v="3"/>
    <n v="1185732"/>
    <d v="2021-11-03T00:00:00"/>
    <x v="4"/>
    <s v="Men's Athletic Footwear"/>
    <n v="450"/>
    <n v="825"/>
    <n v="371250"/>
    <n v="148500"/>
  </r>
  <r>
    <x v="3"/>
    <n v="1185732"/>
    <d v="2021-11-03T00:00:00"/>
    <x v="4"/>
    <s v="Women's Street Footwear"/>
    <n v="350"/>
    <n v="650"/>
    <n v="227500"/>
    <n v="79625"/>
  </r>
  <r>
    <x v="3"/>
    <n v="1185732"/>
    <d v="2021-11-03T00:00:00"/>
    <x v="4"/>
    <s v="Men's Athletic Footwear"/>
    <n v="400"/>
    <n v="595"/>
    <n v="238000"/>
    <n v="95200"/>
  </r>
  <r>
    <x v="3"/>
    <n v="1185732"/>
    <d v="2021-11-03T00:00:00"/>
    <x v="4"/>
    <s v="Men's Street Footwear"/>
    <n v="600"/>
    <n v="650"/>
    <n v="390000"/>
    <n v="156000"/>
  </r>
  <r>
    <x v="3"/>
    <n v="1185732"/>
    <d v="2021-11-03T00:00:00"/>
    <x v="4"/>
    <s v="Men's Athletic Footwear"/>
    <n v="750.00000000000011"/>
    <n v="625"/>
    <n v="468750.00000000006"/>
    <n v="164062.5"/>
  </r>
  <r>
    <x v="3"/>
    <n v="1185732"/>
    <d v="2021-11-03T00:00:00"/>
    <x v="4"/>
    <s v="Men's Athletic Footwear"/>
    <n v="750"/>
    <n v="725"/>
    <n v="543750"/>
    <n v="271875"/>
  </r>
  <r>
    <x v="3"/>
    <n v="1185732"/>
    <d v="2021-12-02T00:00:00"/>
    <x v="4"/>
    <s v="Women's Street Footwear"/>
    <n v="700"/>
    <n v="975"/>
    <n v="682500"/>
    <n v="273000"/>
  </r>
  <r>
    <x v="3"/>
    <n v="1185732"/>
    <d v="2021-12-02T00:00:00"/>
    <x v="4"/>
    <s v="Men's Street Footwear"/>
    <n v="600.00000000000011"/>
    <n v="775"/>
    <n v="465000.00000000006"/>
    <n v="162750"/>
  </r>
  <r>
    <x v="3"/>
    <n v="1185732"/>
    <d v="2021-12-02T00:00:00"/>
    <x v="4"/>
    <s v="Men's Athletic Footwear"/>
    <n v="600"/>
    <n v="725"/>
    <n v="435000"/>
    <n v="174000"/>
  </r>
  <r>
    <x v="3"/>
    <n v="1185732"/>
    <d v="2021-12-02T00:00:00"/>
    <x v="4"/>
    <s v="Men's Athletic Footwear"/>
    <n v="600"/>
    <n v="675"/>
    <n v="405000"/>
    <n v="162000"/>
  </r>
  <r>
    <x v="3"/>
    <n v="1185732"/>
    <d v="2021-12-02T00:00:00"/>
    <x v="4"/>
    <s v="Men's Athletic Footwear"/>
    <n v="700.00000000000011"/>
    <n v="675"/>
    <n v="472500.00000000006"/>
    <n v="165375"/>
  </r>
  <r>
    <x v="3"/>
    <n v="1185732"/>
    <d v="2021-12-02T00:00:00"/>
    <x v="4"/>
    <s v="Men's Athletic Footwear"/>
    <n v="750"/>
    <n v="775"/>
    <n v="581250"/>
    <n v="290625"/>
  </r>
  <r>
    <x v="3"/>
    <n v="1185732"/>
    <d v="2021-01-13T00:00:00"/>
    <x v="4"/>
    <s v="Men's Athletic Footwear"/>
    <n v="350"/>
    <n v="775"/>
    <n v="271250"/>
    <n v="108500"/>
  </r>
  <r>
    <x v="3"/>
    <n v="1185732"/>
    <d v="2021-01-13T00:00:00"/>
    <x v="4"/>
    <s v="Men's Street Footwear"/>
    <n v="350"/>
    <n v="575"/>
    <n v="201250"/>
    <n v="70437.5"/>
  </r>
  <r>
    <x v="3"/>
    <n v="1185732"/>
    <d v="2021-01-13T00:00:00"/>
    <x v="4"/>
    <s v="Men's Street Footwear"/>
    <n v="250"/>
    <n v="575"/>
    <n v="143750"/>
    <n v="57500"/>
  </r>
  <r>
    <x v="3"/>
    <n v="1185732"/>
    <d v="2021-01-13T00:00:00"/>
    <x v="4"/>
    <s v="Men's Athletic Footwear"/>
    <n v="300"/>
    <n v="425"/>
    <n v="127500"/>
    <n v="51000"/>
  </r>
  <r>
    <x v="3"/>
    <n v="1185732"/>
    <d v="2021-01-13T00:00:00"/>
    <x v="4"/>
    <s v="Men's Street Footwear"/>
    <n v="450"/>
    <n v="475"/>
    <n v="213750"/>
    <n v="74812.5"/>
  </r>
  <r>
    <x v="3"/>
    <n v="1185732"/>
    <d v="2021-01-13T00:00:00"/>
    <x v="4"/>
    <s v="Men's Athletic Footwear"/>
    <n v="350"/>
    <n v="575"/>
    <n v="201250"/>
    <n v="100625"/>
  </r>
  <r>
    <x v="3"/>
    <n v="1185732"/>
    <d v="2021-02-11T00:00:00"/>
    <x v="4"/>
    <s v="Women's Street Footwear"/>
    <n v="350"/>
    <n v="825"/>
    <n v="288750"/>
    <n v="115500"/>
  </r>
  <r>
    <x v="3"/>
    <n v="1185732"/>
    <d v="2021-02-11T00:00:00"/>
    <x v="4"/>
    <s v="Men's Street Footwear"/>
    <n v="350"/>
    <n v="475"/>
    <n v="166250"/>
    <n v="58187.5"/>
  </r>
  <r>
    <x v="3"/>
    <n v="1185732"/>
    <d v="2021-02-11T00:00:00"/>
    <x v="4"/>
    <s v="Men's Athletic Footwear"/>
    <n v="250"/>
    <n v="525"/>
    <n v="131250"/>
    <n v="52500"/>
  </r>
  <r>
    <x v="3"/>
    <n v="1185732"/>
    <d v="2021-02-11T00:00:00"/>
    <x v="3"/>
    <s v="Men's Athletic Footwear"/>
    <n v="300"/>
    <n v="375"/>
    <n v="112500"/>
    <n v="45000"/>
  </r>
  <r>
    <x v="3"/>
    <n v="1185732"/>
    <d v="2021-02-11T00:00:00"/>
    <x v="3"/>
    <s v="Men's Athletic Footwear"/>
    <n v="450"/>
    <n v="450"/>
    <n v="202500"/>
    <n v="70875"/>
  </r>
  <r>
    <x v="3"/>
    <n v="1185732"/>
    <d v="2021-02-11T00:00:00"/>
    <x v="3"/>
    <s v="Men's Athletic Footwear"/>
    <n v="300"/>
    <n v="550"/>
    <n v="165000"/>
    <n v="82500"/>
  </r>
  <r>
    <x v="3"/>
    <n v="1185732"/>
    <d v="2021-03-09T00:00:00"/>
    <x v="3"/>
    <s v="Men's Street Footwear"/>
    <n v="300"/>
    <n v="770"/>
    <n v="231000"/>
    <n v="92400"/>
  </r>
  <r>
    <x v="3"/>
    <n v="1185732"/>
    <d v="2021-03-09T00:00:00"/>
    <x v="3"/>
    <s v="Men's Athletic Footwear"/>
    <n v="300"/>
    <n v="450"/>
    <n v="135000"/>
    <n v="47250"/>
  </r>
  <r>
    <x v="3"/>
    <n v="1185732"/>
    <d v="2021-03-09T00:00:00"/>
    <x v="3"/>
    <s v="Men's Athletic Footwear"/>
    <n v="200"/>
    <n v="475"/>
    <n v="95000"/>
    <n v="38000"/>
  </r>
  <r>
    <x v="3"/>
    <n v="1185732"/>
    <d v="2021-03-09T00:00:00"/>
    <x v="3"/>
    <s v="Men's Athletic Footwear"/>
    <n v="250"/>
    <n v="325"/>
    <n v="81250"/>
    <n v="32500"/>
  </r>
  <r>
    <x v="3"/>
    <n v="1185732"/>
    <d v="2021-03-09T00:00:00"/>
    <x v="3"/>
    <s v="Women's Street Footwear"/>
    <n v="400"/>
    <n v="375"/>
    <n v="150000"/>
    <n v="52500"/>
  </r>
  <r>
    <x v="3"/>
    <n v="1185732"/>
    <d v="2021-03-09T00:00:00"/>
    <x v="3"/>
    <s v="Men's Athletic Footwear"/>
    <n v="300"/>
    <n v="475"/>
    <n v="142500"/>
    <n v="71250"/>
  </r>
  <r>
    <x v="3"/>
    <n v="1185732"/>
    <d v="2021-04-10T00:00:00"/>
    <x v="3"/>
    <s v="Men's Athletic Footwear"/>
    <n v="300"/>
    <n v="725"/>
    <n v="217500"/>
    <n v="87000"/>
  </r>
  <r>
    <x v="3"/>
    <n v="1185732"/>
    <d v="2021-04-10T00:00:00"/>
    <x v="3"/>
    <s v="Men's Athletic Footwear"/>
    <n v="300.00000000000006"/>
    <n v="425"/>
    <n v="127500.00000000001"/>
    <n v="44625"/>
  </r>
  <r>
    <x v="3"/>
    <n v="1185732"/>
    <d v="2021-04-10T00:00:00"/>
    <x v="3"/>
    <s v="Men's Athletic Footwear"/>
    <n v="200"/>
    <n v="425"/>
    <n v="85000"/>
    <n v="34000"/>
  </r>
  <r>
    <x v="3"/>
    <n v="1185732"/>
    <d v="2021-04-10T00:00:00"/>
    <x v="3"/>
    <s v="Men's Athletic Footwear"/>
    <n v="250"/>
    <n v="350"/>
    <n v="87500"/>
    <n v="35000"/>
  </r>
  <r>
    <x v="3"/>
    <n v="1185732"/>
    <d v="2021-04-10T00:00:00"/>
    <x v="3"/>
    <s v="Men's Athletic Footwear"/>
    <n v="450"/>
    <n v="375"/>
    <n v="168750"/>
    <n v="59062.5"/>
  </r>
  <r>
    <x v="3"/>
    <n v="1185732"/>
    <d v="2021-04-10T00:00:00"/>
    <x v="3"/>
    <s v="Men's Athletic Footwear"/>
    <n v="350"/>
    <n v="525"/>
    <n v="183750"/>
    <n v="91875"/>
  </r>
  <r>
    <x v="3"/>
    <n v="1185732"/>
    <d v="2021-05-09T00:00:00"/>
    <x v="3"/>
    <s v="Women's Athletic Footwear"/>
    <n v="450"/>
    <n v="795"/>
    <n v="357750"/>
    <n v="143100"/>
  </r>
  <r>
    <x v="3"/>
    <n v="1185732"/>
    <d v="2021-05-09T00:00:00"/>
    <x v="3"/>
    <s v="Men's Athletic Footwear"/>
    <n v="450"/>
    <n v="500"/>
    <n v="225000"/>
    <n v="78750"/>
  </r>
  <r>
    <x v="3"/>
    <n v="1185732"/>
    <d v="2021-05-09T00:00:00"/>
    <x v="3"/>
    <s v="Men's Street Footwear"/>
    <n v="400"/>
    <n v="475"/>
    <n v="190000"/>
    <n v="76000"/>
  </r>
  <r>
    <x v="3"/>
    <n v="1185732"/>
    <d v="2021-05-09T00:00:00"/>
    <x v="3"/>
    <s v="Men's Street Footwear"/>
    <n v="400"/>
    <n v="425"/>
    <n v="170000"/>
    <n v="68000"/>
  </r>
  <r>
    <x v="3"/>
    <n v="1185732"/>
    <d v="2021-05-09T00:00:00"/>
    <x v="3"/>
    <s v="Men's Tactical Footwear"/>
    <n v="500"/>
    <n v="450"/>
    <n v="225000"/>
    <n v="78750"/>
  </r>
  <r>
    <x v="3"/>
    <n v="1185732"/>
    <d v="2021-05-09T00:00:00"/>
    <x v="3"/>
    <s v="Men's Athletic Footwear"/>
    <n v="550"/>
    <n v="550"/>
    <n v="302500"/>
    <n v="151250"/>
  </r>
  <r>
    <x v="3"/>
    <n v="1185732"/>
    <d v="2021-06-11T00:00:00"/>
    <x v="3"/>
    <s v="Men's Athletic Footwear"/>
    <n v="500"/>
    <n v="800"/>
    <n v="400000"/>
    <n v="160000"/>
  </r>
  <r>
    <x v="3"/>
    <n v="1185732"/>
    <d v="2021-06-11T00:00:00"/>
    <x v="3"/>
    <s v="Men's Street Footwear"/>
    <n v="450.00000000000006"/>
    <n v="550"/>
    <n v="247500.00000000003"/>
    <n v="86625"/>
  </r>
  <r>
    <x v="3"/>
    <n v="1185732"/>
    <d v="2021-06-11T00:00:00"/>
    <x v="3"/>
    <s v="Men's Street Footwear"/>
    <n v="500"/>
    <n v="525"/>
    <n v="262500"/>
    <n v="105000"/>
  </r>
  <r>
    <x v="3"/>
    <n v="1185732"/>
    <d v="2021-06-11T00:00:00"/>
    <x v="3"/>
    <s v="Men's Athletic Footwear"/>
    <n v="500"/>
    <n v="500"/>
    <n v="250000"/>
    <n v="100000"/>
  </r>
  <r>
    <x v="3"/>
    <n v="1185732"/>
    <d v="2021-06-11T00:00:00"/>
    <x v="3"/>
    <s v="Men's Street Footwear"/>
    <n v="650"/>
    <n v="500"/>
    <n v="325000"/>
    <n v="113750"/>
  </r>
  <r>
    <x v="3"/>
    <n v="1185732"/>
    <d v="2021-06-11T00:00:00"/>
    <x v="3"/>
    <s v="Men's Street Footwear"/>
    <n v="700"/>
    <n v="675"/>
    <n v="472500"/>
    <n v="236250"/>
  </r>
  <r>
    <x v="3"/>
    <n v="1185732"/>
    <d v="2021-07-09T00:00:00"/>
    <x v="3"/>
    <s v="Men's Athletic Footwear"/>
    <n v="650"/>
    <n v="900"/>
    <n v="585000"/>
    <n v="234000"/>
  </r>
  <r>
    <x v="3"/>
    <n v="1185732"/>
    <d v="2021-07-09T00:00:00"/>
    <x v="3"/>
    <s v="Men's Athletic Footwear"/>
    <n v="600"/>
    <n v="650"/>
    <n v="390000"/>
    <n v="136500"/>
  </r>
  <r>
    <x v="3"/>
    <n v="1185732"/>
    <d v="2021-07-09T00:00:00"/>
    <x v="3"/>
    <s v="Men's Street Footwear"/>
    <n v="550"/>
    <n v="575"/>
    <n v="316250"/>
    <n v="126500"/>
  </r>
  <r>
    <x v="3"/>
    <n v="1185732"/>
    <d v="2021-07-09T00:00:00"/>
    <x v="3"/>
    <s v="Men's Athletic Footwear"/>
    <n v="550"/>
    <n v="525"/>
    <n v="288750"/>
    <n v="115500"/>
  </r>
  <r>
    <x v="3"/>
    <n v="1185732"/>
    <d v="2021-07-09T00:00:00"/>
    <x v="3"/>
    <s v="Men's Athletic Footwear"/>
    <n v="650"/>
    <n v="550"/>
    <n v="357500"/>
    <n v="125125"/>
  </r>
  <r>
    <x v="3"/>
    <n v="1185732"/>
    <d v="2021-07-09T00:00:00"/>
    <x v="3"/>
    <s v="Women's Street Footwear"/>
    <n v="700"/>
    <n v="725"/>
    <n v="507500"/>
    <n v="253750"/>
  </r>
  <r>
    <x v="3"/>
    <n v="1185732"/>
    <d v="2021-08-10T00:00:00"/>
    <x v="3"/>
    <s v="Men's Athletic Footwear"/>
    <n v="650"/>
    <n v="875"/>
    <n v="568750"/>
    <n v="227500"/>
  </r>
  <r>
    <x v="3"/>
    <n v="1185732"/>
    <d v="2021-08-10T00:00:00"/>
    <x v="3"/>
    <s v="Women's Street Footwear"/>
    <n v="600"/>
    <n v="650"/>
    <n v="390000"/>
    <n v="136500"/>
  </r>
  <r>
    <x v="3"/>
    <n v="1185732"/>
    <d v="2021-08-10T00:00:00"/>
    <x v="3"/>
    <s v="Men's Athletic Footwear"/>
    <n v="550"/>
    <n v="575"/>
    <n v="316250"/>
    <n v="126500"/>
  </r>
  <r>
    <x v="3"/>
    <n v="1185732"/>
    <d v="2021-08-10T00:00:00"/>
    <x v="3"/>
    <s v="Men's Athletic Footwear"/>
    <n v="450"/>
    <n v="525"/>
    <n v="236250"/>
    <n v="94500"/>
  </r>
  <r>
    <x v="3"/>
    <n v="1185732"/>
    <d v="2021-08-10T00:00:00"/>
    <x v="3"/>
    <s v="Men's Athletic Footwear"/>
    <n v="550"/>
    <n v="500"/>
    <n v="275000"/>
    <n v="96250"/>
  </r>
  <r>
    <x v="3"/>
    <n v="1185732"/>
    <d v="2021-08-10T00:00:00"/>
    <x v="3"/>
    <s v="Men's Athletic Footwear"/>
    <n v="600"/>
    <n v="675"/>
    <n v="405000"/>
    <n v="202500"/>
  </r>
  <r>
    <x v="3"/>
    <n v="1185732"/>
    <d v="2021-09-09T00:00:00"/>
    <x v="3"/>
    <s v="Men's Athletic Footwear"/>
    <n v="550"/>
    <n v="775"/>
    <n v="426250"/>
    <n v="170500"/>
  </r>
  <r>
    <x v="3"/>
    <n v="1185732"/>
    <d v="2021-09-09T00:00:00"/>
    <x v="3"/>
    <s v="Men's Athletic Footwear"/>
    <n v="500"/>
    <n v="575"/>
    <n v="287500"/>
    <n v="100625"/>
  </r>
  <r>
    <x v="3"/>
    <n v="1185732"/>
    <d v="2021-09-09T00:00:00"/>
    <x v="3"/>
    <s v="Men's Athletic Footwear"/>
    <n v="250"/>
    <n v="475"/>
    <n v="118750"/>
    <n v="47500"/>
  </r>
  <r>
    <x v="3"/>
    <n v="1185732"/>
    <d v="2021-09-09T00:00:00"/>
    <x v="3"/>
    <s v="Men's Street Footwear"/>
    <n v="250"/>
    <n v="450"/>
    <n v="112500"/>
    <n v="45000"/>
  </r>
  <r>
    <x v="3"/>
    <n v="1185732"/>
    <d v="2021-09-09T00:00:00"/>
    <x v="3"/>
    <s v="Men's Street Footwear"/>
    <n v="350"/>
    <n v="450"/>
    <n v="157500"/>
    <n v="55125"/>
  </r>
  <r>
    <x v="3"/>
    <n v="1185732"/>
    <d v="2021-09-09T00:00:00"/>
    <x v="3"/>
    <s v="Men's Athletic Footwear"/>
    <n v="400"/>
    <n v="550"/>
    <n v="220000"/>
    <n v="110000"/>
  </r>
  <r>
    <x v="3"/>
    <n v="1185732"/>
    <d v="2021-10-11T00:00:00"/>
    <x v="3"/>
    <s v="Men's Street Footwear"/>
    <n v="400"/>
    <n v="725"/>
    <n v="290000"/>
    <n v="116000"/>
  </r>
  <r>
    <x v="3"/>
    <n v="1185732"/>
    <d v="2021-10-11T00:00:00"/>
    <x v="3"/>
    <s v="Men's Athletic Footwear"/>
    <n v="300"/>
    <n v="550"/>
    <n v="165000"/>
    <n v="5775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5">
  <r>
    <x v="0"/>
    <n v="1185732"/>
    <s v="Northeast"/>
    <x v="0"/>
    <s v="New York"/>
    <x v="0"/>
    <n v="500"/>
    <x v="0"/>
    <x v="0"/>
    <n v="300000"/>
    <n v="0.5"/>
    <s v="In-store"/>
  </r>
  <r>
    <x v="0"/>
    <n v="1185732"/>
    <s v="Northeast"/>
    <x v="0"/>
    <s v="New York"/>
    <x v="0"/>
    <n v="500"/>
    <x v="1"/>
    <x v="1"/>
    <n v="150000"/>
    <n v="0.3"/>
    <s v="In-store"/>
  </r>
  <r>
    <x v="0"/>
    <n v="1185732"/>
    <s v="Northeast"/>
    <x v="0"/>
    <s v="New York"/>
    <x v="1"/>
    <n v="400"/>
    <x v="1"/>
    <x v="2"/>
    <n v="140000"/>
    <n v="0.35"/>
    <s v="In-store"/>
  </r>
  <r>
    <x v="0"/>
    <n v="1185732"/>
    <s v="Northeast"/>
    <x v="0"/>
    <s v="New York"/>
    <x v="1"/>
    <n v="450"/>
    <x v="2"/>
    <x v="3"/>
    <n v="133875"/>
    <n v="0.35"/>
    <s v="In-store"/>
  </r>
  <r>
    <x v="0"/>
    <n v="1185732"/>
    <s v="Northeast"/>
    <x v="0"/>
    <s v="New York"/>
    <x v="1"/>
    <n v="600"/>
    <x v="3"/>
    <x v="4"/>
    <n v="162000"/>
    <n v="0.3"/>
    <s v="In-store"/>
  </r>
  <r>
    <x v="0"/>
    <n v="1185732"/>
    <s v="Northeast"/>
    <x v="0"/>
    <s v="New York"/>
    <x v="2"/>
    <n v="500"/>
    <x v="1"/>
    <x v="1"/>
    <n v="125000"/>
    <n v="0.25"/>
    <s v="In-store"/>
  </r>
  <r>
    <x v="0"/>
    <n v="1185732"/>
    <s v="Northeast"/>
    <x v="0"/>
    <s v="New York"/>
    <x v="2"/>
    <n v="500"/>
    <x v="4"/>
    <x v="5"/>
    <n v="312500"/>
    <n v="0.5"/>
    <s v="In-store"/>
  </r>
  <r>
    <x v="0"/>
    <n v="1185732"/>
    <s v="Northeast"/>
    <x v="0"/>
    <s v="New York"/>
    <x v="2"/>
    <n v="500"/>
    <x v="3"/>
    <x v="6"/>
    <n v="135000"/>
    <n v="0.3"/>
    <s v="Outlet"/>
  </r>
  <r>
    <x v="0"/>
    <n v="1185732"/>
    <s v="Northeast"/>
    <x v="0"/>
    <s v="New York"/>
    <x v="2"/>
    <n v="400"/>
    <x v="5"/>
    <x v="7"/>
    <n v="133000"/>
    <n v="0.35"/>
    <s v="Outlet"/>
  </r>
  <r>
    <x v="0"/>
    <n v="1185732"/>
    <s v="Northeast"/>
    <x v="0"/>
    <s v="New York"/>
    <x v="2"/>
    <n v="450"/>
    <x v="6"/>
    <x v="8"/>
    <n v="129937.5"/>
    <n v="0.35"/>
    <s v="Outlet"/>
  </r>
  <r>
    <x v="0"/>
    <n v="1185732"/>
    <s v="Northeast"/>
    <x v="0"/>
    <s v="New York"/>
    <x v="0"/>
    <n v="600"/>
    <x v="3"/>
    <x v="4"/>
    <n v="162000"/>
    <n v="0.3"/>
    <s v="Outlet"/>
  </r>
  <r>
    <x v="0"/>
    <n v="1185732"/>
    <s v="Northeast"/>
    <x v="0"/>
    <s v="New York"/>
    <x v="0"/>
    <n v="500"/>
    <x v="1"/>
    <x v="1"/>
    <n v="125000"/>
    <n v="0.25"/>
    <s v="Outlet"/>
  </r>
  <r>
    <x v="0"/>
    <n v="1185732"/>
    <s v="Northeast"/>
    <x v="0"/>
    <s v="New York"/>
    <x v="0"/>
    <n v="500"/>
    <x v="7"/>
    <x v="9"/>
    <n v="305000"/>
    <n v="0.5"/>
    <s v="Outlet"/>
  </r>
  <r>
    <x v="0"/>
    <n v="1185732"/>
    <s v="Northeast"/>
    <x v="0"/>
    <s v="New York"/>
    <x v="2"/>
    <n v="500"/>
    <x v="8"/>
    <x v="10"/>
    <n v="138750"/>
    <n v="0.3"/>
    <s v="Outlet"/>
  </r>
  <r>
    <x v="0"/>
    <n v="1185732"/>
    <s v="Northeast"/>
    <x v="0"/>
    <s v="New York"/>
    <x v="2"/>
    <n v="400"/>
    <x v="5"/>
    <x v="7"/>
    <n v="133000"/>
    <n v="0.35"/>
    <s v="Outlet"/>
  </r>
  <r>
    <x v="0"/>
    <n v="1185732"/>
    <s v="Northeast"/>
    <x v="0"/>
    <s v="New York"/>
    <x v="2"/>
    <n v="450"/>
    <x v="9"/>
    <x v="11"/>
    <n v="126000"/>
    <n v="0.35"/>
    <s v="Outlet"/>
  </r>
  <r>
    <x v="0"/>
    <n v="1185732"/>
    <s v="Northeast"/>
    <x v="0"/>
    <s v="New York"/>
    <x v="2"/>
    <n v="600"/>
    <x v="2"/>
    <x v="12"/>
    <n v="153000"/>
    <n v="0.3"/>
    <s v="Outlet"/>
  </r>
  <r>
    <x v="0"/>
    <n v="1185732"/>
    <s v="Northeast"/>
    <x v="0"/>
    <s v="New York"/>
    <x v="0"/>
    <n v="500"/>
    <x v="5"/>
    <x v="13"/>
    <n v="118750"/>
    <n v="0.25"/>
    <s v="Outlet"/>
  </r>
  <r>
    <x v="0"/>
    <n v="1185732"/>
    <s v="Northeast"/>
    <x v="0"/>
    <s v="New York"/>
    <x v="0"/>
    <n v="500"/>
    <x v="0"/>
    <x v="0"/>
    <n v="300000"/>
    <n v="0.5"/>
    <s v="Outlet"/>
  </r>
  <r>
    <x v="0"/>
    <n v="1185732"/>
    <s v="Northeast"/>
    <x v="0"/>
    <s v="New York"/>
    <x v="0"/>
    <n v="500"/>
    <x v="3"/>
    <x v="6"/>
    <n v="135000"/>
    <n v="0.3"/>
    <s v="Outlet"/>
  </r>
  <r>
    <x v="0"/>
    <n v="1185732"/>
    <s v="Northeast"/>
    <x v="0"/>
    <s v="New York"/>
    <x v="0"/>
    <n v="400"/>
    <x v="3"/>
    <x v="11"/>
    <n v="126000"/>
    <n v="0.35"/>
    <s v="Outlet"/>
  </r>
  <r>
    <x v="0"/>
    <n v="1185732"/>
    <s v="Northeast"/>
    <x v="0"/>
    <s v="New York"/>
    <x v="2"/>
    <n v="450"/>
    <x v="6"/>
    <x v="8"/>
    <n v="129937.5"/>
    <n v="0.35"/>
    <s v="Outlet"/>
  </r>
  <r>
    <x v="0"/>
    <n v="1185732"/>
    <s v="Northeast"/>
    <x v="0"/>
    <s v="New York"/>
    <x v="2"/>
    <n v="600"/>
    <x v="6"/>
    <x v="14"/>
    <n v="148500"/>
    <n v="0.3"/>
    <s v="Outlet"/>
  </r>
  <r>
    <x v="0"/>
    <n v="1185732"/>
    <s v="Northeast"/>
    <x v="0"/>
    <s v="New York"/>
    <x v="2"/>
    <n v="500"/>
    <x v="5"/>
    <x v="13"/>
    <n v="118750"/>
    <n v="0.25"/>
    <s v="Outlet"/>
  </r>
  <r>
    <x v="0"/>
    <n v="1185732"/>
    <s v="Northeast"/>
    <x v="0"/>
    <s v="New York"/>
    <x v="2"/>
    <n v="600"/>
    <x v="7"/>
    <x v="15"/>
    <n v="366000"/>
    <n v="0.5"/>
    <s v="Outlet"/>
  </r>
  <r>
    <x v="0"/>
    <n v="1185732"/>
    <s v="Northeast"/>
    <x v="0"/>
    <s v="New York"/>
    <x v="2"/>
    <n v="550"/>
    <x v="8"/>
    <x v="16"/>
    <n v="152625"/>
    <n v="0.3"/>
    <s v="Outlet"/>
  </r>
  <r>
    <x v="0"/>
    <n v="1185732"/>
    <s v="Northeast"/>
    <x v="0"/>
    <s v="New York"/>
    <x v="0"/>
    <n v="500"/>
    <x v="3"/>
    <x v="6"/>
    <n v="157500"/>
    <n v="0.35"/>
    <s v="Outlet"/>
  </r>
  <r>
    <x v="0"/>
    <n v="1185732"/>
    <s v="Northeast"/>
    <x v="0"/>
    <s v="New York"/>
    <x v="2"/>
    <n v="500"/>
    <x v="2"/>
    <x v="17"/>
    <n v="148750"/>
    <n v="0.35"/>
    <s v="Outlet"/>
  </r>
  <r>
    <x v="0"/>
    <n v="1185732"/>
    <s v="Northeast"/>
    <x v="0"/>
    <s v="New York"/>
    <x v="0"/>
    <n v="600"/>
    <x v="10"/>
    <x v="18"/>
    <n v="157500"/>
    <n v="0.3"/>
    <s v="Outlet"/>
  </r>
  <r>
    <x v="0"/>
    <n v="1185732"/>
    <s v="Northeast"/>
    <x v="0"/>
    <s v="New York"/>
    <x v="2"/>
    <n v="650"/>
    <x v="1"/>
    <x v="19"/>
    <n v="162500"/>
    <n v="0.25"/>
    <s v="Outlet"/>
  </r>
  <r>
    <x v="0"/>
    <n v="1185732"/>
    <s v="Northeast"/>
    <x v="0"/>
    <s v="New York"/>
    <x v="0"/>
    <n v="600"/>
    <x v="4"/>
    <x v="20"/>
    <n v="375000"/>
    <n v="0.5"/>
    <s v="Outlet"/>
  </r>
  <r>
    <x v="0"/>
    <n v="1185732"/>
    <s v="Northeast"/>
    <x v="0"/>
    <s v="New York"/>
    <x v="2"/>
    <n v="550"/>
    <x v="1"/>
    <x v="21"/>
    <n v="165000"/>
    <n v="0.3"/>
    <s v="Outlet"/>
  </r>
  <r>
    <x v="0"/>
    <n v="1185732"/>
    <s v="Northeast"/>
    <x v="0"/>
    <s v="New York"/>
    <x v="3"/>
    <n v="500.00000000000006"/>
    <x v="8"/>
    <x v="22"/>
    <n v="161875"/>
    <n v="0.35"/>
    <s v="Outlet"/>
  </r>
  <r>
    <x v="0"/>
    <n v="1185732"/>
    <s v="Northeast"/>
    <x v="0"/>
    <s v="New York"/>
    <x v="2"/>
    <n v="500"/>
    <x v="3"/>
    <x v="6"/>
    <n v="157500"/>
    <n v="0.35"/>
    <s v="Outlet"/>
  </r>
  <r>
    <x v="0"/>
    <n v="1185732"/>
    <s v="Northeast"/>
    <x v="0"/>
    <s v="New York"/>
    <x v="1"/>
    <n v="600"/>
    <x v="3"/>
    <x v="4"/>
    <n v="162000"/>
    <n v="0.3"/>
    <s v="Outlet"/>
  </r>
  <r>
    <x v="0"/>
    <n v="1185732"/>
    <s v="Northeast"/>
    <x v="0"/>
    <s v="New York"/>
    <x v="1"/>
    <n v="650"/>
    <x v="11"/>
    <x v="23"/>
    <n v="170625"/>
    <n v="0.25"/>
    <s v="Outlet"/>
  </r>
  <r>
    <x v="0"/>
    <n v="1185732"/>
    <s v="Northeast"/>
    <x v="0"/>
    <s v="New York"/>
    <x v="0"/>
    <n v="600"/>
    <x v="12"/>
    <x v="24"/>
    <n v="382500"/>
    <n v="0.5"/>
    <s v="Outlet"/>
  </r>
  <r>
    <x v="0"/>
    <n v="1185732"/>
    <s v="Northeast"/>
    <x v="0"/>
    <s v="New York"/>
    <x v="0"/>
    <n v="550"/>
    <x v="13"/>
    <x v="25"/>
    <n v="169125"/>
    <n v="0.3"/>
    <s v="Outlet"/>
  </r>
  <r>
    <x v="0"/>
    <n v="1185732"/>
    <s v="Northeast"/>
    <x v="0"/>
    <s v="New York"/>
    <x v="1"/>
    <n v="500.00000000000006"/>
    <x v="5"/>
    <x v="26"/>
    <n v="166250"/>
    <n v="0.35"/>
    <s v="Outlet"/>
  </r>
  <r>
    <x v="0"/>
    <n v="1185732"/>
    <s v="Northeast"/>
    <x v="0"/>
    <s v="New York"/>
    <x v="0"/>
    <n v="500"/>
    <x v="3"/>
    <x v="6"/>
    <n v="157500"/>
    <n v="0.35"/>
    <s v="Outlet"/>
  </r>
  <r>
    <x v="0"/>
    <n v="1185732"/>
    <s v="Northeast"/>
    <x v="0"/>
    <s v="New York"/>
    <x v="0"/>
    <n v="600"/>
    <x v="8"/>
    <x v="27"/>
    <n v="166500"/>
    <n v="0.3"/>
    <s v="Outlet"/>
  </r>
  <r>
    <x v="0"/>
    <n v="1185732"/>
    <s v="Northeast"/>
    <x v="0"/>
    <s v="New York"/>
    <x v="2"/>
    <n v="650"/>
    <x v="14"/>
    <x v="28"/>
    <n v="178750"/>
    <n v="0.25"/>
    <s v="Outlet"/>
  </r>
  <r>
    <x v="0"/>
    <n v="1185732"/>
    <s v="Northeast"/>
    <x v="0"/>
    <s v="New York"/>
    <x v="2"/>
    <n v="600"/>
    <x v="4"/>
    <x v="20"/>
    <n v="375000"/>
    <n v="0.5"/>
    <s v="Outlet"/>
  </r>
  <r>
    <x v="0"/>
    <n v="1185732"/>
    <s v="Northeast"/>
    <x v="0"/>
    <s v="New York"/>
    <x v="0"/>
    <n v="550"/>
    <x v="13"/>
    <x v="25"/>
    <n v="169125"/>
    <n v="0.3"/>
    <s v="Outlet"/>
  </r>
  <r>
    <x v="0"/>
    <n v="1185732"/>
    <s v="Northeast"/>
    <x v="0"/>
    <s v="New York"/>
    <x v="2"/>
    <n v="500.00000000000006"/>
    <x v="5"/>
    <x v="26"/>
    <n v="166250"/>
    <n v="0.35"/>
    <s v="Outlet"/>
  </r>
  <r>
    <x v="0"/>
    <n v="1185732"/>
    <s v="Northeast"/>
    <x v="0"/>
    <s v="New York"/>
    <x v="0"/>
    <n v="500.00000000000006"/>
    <x v="8"/>
    <x v="22"/>
    <n v="161875"/>
    <n v="0.35"/>
    <s v="Outlet"/>
  </r>
  <r>
    <x v="1"/>
    <n v="1185732"/>
    <s v="Northeast"/>
    <x v="0"/>
    <s v="New York"/>
    <x v="2"/>
    <n v="600"/>
    <x v="3"/>
    <x v="4"/>
    <n v="162000"/>
    <n v="0.3"/>
    <s v="Outlet"/>
  </r>
  <r>
    <x v="1"/>
    <n v="1185732"/>
    <s v="Northeast"/>
    <x v="0"/>
    <s v="New York"/>
    <x v="2"/>
    <n v="650"/>
    <x v="15"/>
    <x v="29"/>
    <n v="174687.5"/>
    <n v="0.25"/>
    <s v="Outlet"/>
  </r>
  <r>
    <x v="1"/>
    <n v="1185732"/>
    <s v="Northeast"/>
    <x v="0"/>
    <s v="New York"/>
    <x v="2"/>
    <n v="600"/>
    <x v="0"/>
    <x v="30"/>
    <n v="360000"/>
    <n v="0.5"/>
    <s v="Outlet"/>
  </r>
  <r>
    <x v="1"/>
    <n v="1185732"/>
    <s v="Northeast"/>
    <x v="0"/>
    <s v="New York"/>
    <x v="2"/>
    <n v="550"/>
    <x v="1"/>
    <x v="21"/>
    <n v="165000"/>
    <n v="0.3"/>
    <s v="Outlet"/>
  </r>
  <r>
    <x v="1"/>
    <n v="1185732"/>
    <s v="Northeast"/>
    <x v="0"/>
    <s v="New York"/>
    <x v="2"/>
    <n v="500.00000000000006"/>
    <x v="8"/>
    <x v="22"/>
    <n v="161875"/>
    <n v="0.35"/>
    <s v="Outlet"/>
  </r>
  <r>
    <x v="1"/>
    <n v="1185732"/>
    <s v="Northeast"/>
    <x v="0"/>
    <s v="New York"/>
    <x v="0"/>
    <n v="500"/>
    <x v="3"/>
    <x v="6"/>
    <n v="157500"/>
    <n v="0.35"/>
    <s v="Outlet"/>
  </r>
  <r>
    <x v="1"/>
    <n v="1185732"/>
    <s v="Northeast"/>
    <x v="0"/>
    <s v="New York"/>
    <x v="0"/>
    <n v="600"/>
    <x v="3"/>
    <x v="4"/>
    <n v="162000"/>
    <n v="0.3"/>
    <s v="Outlet"/>
  </r>
  <r>
    <x v="1"/>
    <n v="1185732"/>
    <s v="Northeast"/>
    <x v="0"/>
    <s v="New York"/>
    <x v="2"/>
    <n v="650"/>
    <x v="1"/>
    <x v="19"/>
    <n v="162500"/>
    <n v="0.25"/>
    <s v="Outlet"/>
  </r>
  <r>
    <x v="1"/>
    <n v="1185732"/>
    <s v="Northeast"/>
    <x v="0"/>
    <s v="New York"/>
    <x v="2"/>
    <n v="650"/>
    <x v="10"/>
    <x v="31"/>
    <n v="170625"/>
    <n v="0.3"/>
    <s v="Outlet"/>
  </r>
  <r>
    <x v="1"/>
    <n v="1185732"/>
    <s v="Northeast"/>
    <x v="0"/>
    <s v="New York"/>
    <x v="2"/>
    <n v="700"/>
    <x v="1"/>
    <x v="32"/>
    <n v="175000"/>
    <n v="0.25"/>
    <s v="Outlet"/>
  </r>
  <r>
    <x v="1"/>
    <n v="1185732"/>
    <s v="Northeast"/>
    <x v="0"/>
    <s v="New York"/>
    <x v="0"/>
    <n v="650"/>
    <x v="16"/>
    <x v="33"/>
    <n v="373750"/>
    <n v="0.5"/>
    <s v="Outlet"/>
  </r>
  <r>
    <x v="1"/>
    <n v="1185732"/>
    <s v="Northeast"/>
    <x v="0"/>
    <s v="New York"/>
    <x v="2"/>
    <n v="550"/>
    <x v="17"/>
    <x v="34"/>
    <n v="160875"/>
    <n v="0.3"/>
    <s v="Outlet"/>
  </r>
  <r>
    <x v="1"/>
    <n v="1185732"/>
    <s v="Northeast"/>
    <x v="0"/>
    <s v="New York"/>
    <x v="0"/>
    <n v="550.00000000000011"/>
    <x v="18"/>
    <x v="35"/>
    <n v="177100"/>
    <n v="0.35"/>
    <s v="Outlet"/>
  </r>
  <r>
    <x v="1"/>
    <n v="1185732"/>
    <s v="Northeast"/>
    <x v="0"/>
    <s v="New York"/>
    <x v="0"/>
    <n v="550.00000000000011"/>
    <x v="3"/>
    <x v="36"/>
    <n v="173250"/>
    <n v="0.35"/>
    <s v="Outlet"/>
  </r>
  <r>
    <x v="1"/>
    <n v="1185732"/>
    <s v="Northeast"/>
    <x v="0"/>
    <s v="New York"/>
    <x v="2"/>
    <n v="650"/>
    <x v="10"/>
    <x v="31"/>
    <n v="170625"/>
    <n v="0.3"/>
    <s v="Outlet"/>
  </r>
  <r>
    <x v="1"/>
    <n v="1185732"/>
    <s v="Northeast"/>
    <x v="0"/>
    <s v="New York"/>
    <x v="2"/>
    <n v="700"/>
    <x v="17"/>
    <x v="23"/>
    <n v="170625"/>
    <n v="0.25"/>
    <s v="Outlet"/>
  </r>
  <r>
    <x v="1"/>
    <n v="1185732"/>
    <s v="Northeast"/>
    <x v="0"/>
    <s v="New York"/>
    <x v="0"/>
    <n v="650"/>
    <x v="0"/>
    <x v="37"/>
    <n v="390000"/>
    <n v="0.5"/>
    <s v="Outlet"/>
  </r>
  <r>
    <x v="1"/>
    <n v="1185732"/>
    <s v="Northeast"/>
    <x v="0"/>
    <s v="New York"/>
    <x v="2"/>
    <n v="550"/>
    <x v="1"/>
    <x v="21"/>
    <n v="165000"/>
    <n v="0.3"/>
    <s v="Outlet"/>
  </r>
  <r>
    <x v="1"/>
    <n v="1185732"/>
    <s v="Northeast"/>
    <x v="0"/>
    <s v="New York"/>
    <x v="2"/>
    <n v="550.00000000000011"/>
    <x v="5"/>
    <x v="38"/>
    <n v="182875"/>
    <n v="0.35"/>
    <s v="Outlet"/>
  </r>
  <r>
    <x v="1"/>
    <n v="1185732"/>
    <s v="Northeast"/>
    <x v="0"/>
    <s v="New York"/>
    <x v="0"/>
    <n v="550.00000000000011"/>
    <x v="3"/>
    <x v="36"/>
    <n v="173250"/>
    <n v="0.35"/>
    <s v="Outlet"/>
  </r>
  <r>
    <x v="1"/>
    <n v="1185732"/>
    <s v="Northeast"/>
    <x v="0"/>
    <s v="New York"/>
    <x v="2"/>
    <n v="650"/>
    <x v="3"/>
    <x v="39"/>
    <n v="175500"/>
    <n v="0.3"/>
    <s v="Outlet"/>
  </r>
  <r>
    <x v="1"/>
    <n v="1185732"/>
    <s v="Northeast"/>
    <x v="0"/>
    <s v="New York"/>
    <x v="0"/>
    <n v="700"/>
    <x v="1"/>
    <x v="32"/>
    <n v="175000"/>
    <n v="0.25"/>
    <s v="Outlet"/>
  </r>
  <r>
    <x v="2"/>
    <n v="1197831"/>
    <s v="Northeast"/>
    <x v="0"/>
    <s v="New York"/>
    <x v="2"/>
    <n v="250"/>
    <x v="3"/>
    <x v="40"/>
    <n v="78750"/>
    <n v="0.35"/>
    <s v="Outlet"/>
  </r>
  <r>
    <x v="2"/>
    <n v="1197831"/>
    <s v="Northeast"/>
    <x v="0"/>
    <s v="New York"/>
    <x v="2"/>
    <n v="350"/>
    <x v="3"/>
    <x v="41"/>
    <n v="110250"/>
    <n v="0.35"/>
    <s v="Outlet"/>
  </r>
  <r>
    <x v="2"/>
    <n v="1197831"/>
    <s v="Northeast"/>
    <x v="0"/>
    <s v="New York"/>
    <x v="0"/>
    <n v="350.00000000000006"/>
    <x v="19"/>
    <x v="42"/>
    <n v="85750"/>
    <n v="0.35"/>
    <s v="Outlet"/>
  </r>
  <r>
    <x v="2"/>
    <n v="1197831"/>
    <s v="Northeast"/>
    <x v="0"/>
    <s v="New York"/>
    <x v="2"/>
    <n v="350"/>
    <x v="19"/>
    <x v="43"/>
    <n v="110250"/>
    <n v="0.45"/>
    <s v="Outlet"/>
  </r>
  <r>
    <x v="2"/>
    <n v="1197831"/>
    <s v="South"/>
    <x v="1"/>
    <s v="Houston"/>
    <x v="2"/>
    <n v="400"/>
    <x v="20"/>
    <x v="44"/>
    <n v="66000"/>
    <n v="0.3"/>
    <s v="Outlet"/>
  </r>
  <r>
    <x v="2"/>
    <n v="1197831"/>
    <s v="South"/>
    <x v="1"/>
    <s v="Houston"/>
    <x v="2"/>
    <n v="350"/>
    <x v="19"/>
    <x v="43"/>
    <n v="122500"/>
    <n v="0.5"/>
    <s v="Outlet"/>
  </r>
  <r>
    <x v="2"/>
    <n v="1197831"/>
    <s v="South"/>
    <x v="1"/>
    <s v="Houston"/>
    <x v="0"/>
    <n v="250"/>
    <x v="2"/>
    <x v="45"/>
    <n v="74375"/>
    <n v="0.35"/>
    <s v="Outlet"/>
  </r>
  <r>
    <x v="2"/>
    <n v="1197831"/>
    <s v="South"/>
    <x v="1"/>
    <s v="Houston"/>
    <x v="2"/>
    <n v="350"/>
    <x v="2"/>
    <x v="46"/>
    <n v="104125"/>
    <n v="0.35"/>
    <s v="Outlet"/>
  </r>
  <r>
    <x v="2"/>
    <n v="1197831"/>
    <s v="South"/>
    <x v="1"/>
    <s v="Houston"/>
    <x v="0"/>
    <n v="350.00000000000006"/>
    <x v="21"/>
    <x v="47"/>
    <n v="82687.5"/>
    <n v="0.35"/>
    <s v="Outlet"/>
  </r>
  <r>
    <x v="2"/>
    <n v="1197831"/>
    <s v="South"/>
    <x v="1"/>
    <s v="Houston"/>
    <x v="2"/>
    <n v="350"/>
    <x v="22"/>
    <x v="48"/>
    <n v="98437.5"/>
    <n v="0.45"/>
    <s v="Outlet"/>
  </r>
  <r>
    <x v="2"/>
    <n v="1197831"/>
    <s v="South"/>
    <x v="1"/>
    <s v="Houston"/>
    <x v="0"/>
    <n v="400"/>
    <x v="23"/>
    <x v="49"/>
    <n v="60000"/>
    <n v="0.3"/>
    <s v="Outlet"/>
  </r>
  <r>
    <x v="2"/>
    <n v="1197831"/>
    <s v="South"/>
    <x v="1"/>
    <s v="Houston"/>
    <x v="2"/>
    <n v="350"/>
    <x v="19"/>
    <x v="43"/>
    <n v="122500"/>
    <n v="0.5"/>
    <s v="Outlet"/>
  </r>
  <r>
    <x v="2"/>
    <n v="1197831"/>
    <s v="South"/>
    <x v="1"/>
    <s v="Houston"/>
    <x v="0"/>
    <n v="300"/>
    <x v="10"/>
    <x v="50"/>
    <n v="91875"/>
    <n v="0.35"/>
    <s v="Outlet"/>
  </r>
  <r>
    <x v="2"/>
    <n v="1197831"/>
    <s v="South"/>
    <x v="1"/>
    <s v="Houston"/>
    <x v="2"/>
    <n v="400"/>
    <x v="10"/>
    <x v="51"/>
    <n v="122500"/>
    <n v="0.35"/>
    <s v="Outlet"/>
  </r>
  <r>
    <x v="2"/>
    <n v="1197831"/>
    <s v="South"/>
    <x v="1"/>
    <s v="Houston"/>
    <x v="2"/>
    <n v="350.00000000000006"/>
    <x v="19"/>
    <x v="42"/>
    <n v="85750"/>
    <n v="0.35"/>
    <s v="Outlet"/>
  </r>
  <r>
    <x v="2"/>
    <n v="1197831"/>
    <s v="South"/>
    <x v="1"/>
    <s v="Houston"/>
    <x v="2"/>
    <n v="400"/>
    <x v="24"/>
    <x v="52"/>
    <n v="108000"/>
    <n v="0.45"/>
    <s v="Outlet"/>
  </r>
  <r>
    <x v="2"/>
    <n v="1197831"/>
    <s v="South"/>
    <x v="1"/>
    <s v="Houston"/>
    <x v="2"/>
    <n v="450"/>
    <x v="23"/>
    <x v="40"/>
    <n v="67500"/>
    <n v="0.3"/>
    <s v="Outlet"/>
  </r>
  <r>
    <x v="2"/>
    <n v="1197831"/>
    <s v="South"/>
    <x v="1"/>
    <s v="Houston"/>
    <x v="2"/>
    <n v="400"/>
    <x v="25"/>
    <x v="53"/>
    <n v="130000"/>
    <n v="0.5"/>
    <s v="Outlet"/>
  </r>
  <r>
    <x v="2"/>
    <n v="1197831"/>
    <s v="South"/>
    <x v="1"/>
    <s v="Houston"/>
    <x v="2"/>
    <n v="300"/>
    <x v="3"/>
    <x v="54"/>
    <n v="94500"/>
    <n v="0.35"/>
    <s v="Outlet"/>
  </r>
  <r>
    <x v="2"/>
    <n v="1197831"/>
    <s v="South"/>
    <x v="1"/>
    <s v="Houston"/>
    <x v="2"/>
    <n v="400"/>
    <x v="3"/>
    <x v="11"/>
    <n v="126000"/>
    <n v="0.35"/>
    <s v="Outlet"/>
  </r>
  <r>
    <x v="2"/>
    <n v="1197831"/>
    <s v="South"/>
    <x v="1"/>
    <s v="Houston"/>
    <x v="2"/>
    <n v="350.00000000000006"/>
    <x v="26"/>
    <x v="55"/>
    <n v="88812.5"/>
    <n v="0.35"/>
    <s v="Outlet"/>
  </r>
  <r>
    <x v="2"/>
    <n v="1197831"/>
    <s v="South"/>
    <x v="1"/>
    <s v="Houston"/>
    <x v="2"/>
    <n v="400"/>
    <x v="22"/>
    <x v="56"/>
    <n v="112500"/>
    <n v="0.45"/>
    <s v="Outlet"/>
  </r>
  <r>
    <x v="1"/>
    <n v="1197831"/>
    <s v="South"/>
    <x v="1"/>
    <s v="Houston"/>
    <x v="2"/>
    <n v="450"/>
    <x v="27"/>
    <x v="57"/>
    <n v="70875"/>
    <n v="0.3"/>
    <s v="Outlet"/>
  </r>
  <r>
    <x v="1"/>
    <n v="1197831"/>
    <s v="South"/>
    <x v="1"/>
    <s v="Houston"/>
    <x v="0"/>
    <n v="400"/>
    <x v="9"/>
    <x v="58"/>
    <n v="160000"/>
    <n v="0.5"/>
    <s v="Outlet"/>
  </r>
  <r>
    <x v="1"/>
    <n v="1197831"/>
    <s v="South"/>
    <x v="1"/>
    <s v="Houston"/>
    <x v="2"/>
    <n v="300"/>
    <x v="8"/>
    <x v="59"/>
    <n v="97125"/>
    <n v="0.35"/>
    <s v="Outlet"/>
  </r>
  <r>
    <x v="1"/>
    <n v="1197831"/>
    <s v="South"/>
    <x v="1"/>
    <s v="Houston"/>
    <x v="0"/>
    <n v="400"/>
    <x v="8"/>
    <x v="60"/>
    <n v="129500"/>
    <n v="0.35"/>
    <s v="Outlet"/>
  </r>
  <r>
    <x v="1"/>
    <n v="1197831"/>
    <s v="South"/>
    <x v="1"/>
    <s v="Houston"/>
    <x v="2"/>
    <n v="350"/>
    <x v="28"/>
    <x v="61"/>
    <n v="94937.5"/>
    <n v="0.35"/>
    <s v="Outlet"/>
  </r>
  <r>
    <x v="1"/>
    <n v="1197831"/>
    <s v="South"/>
    <x v="1"/>
    <s v="Houston"/>
    <x v="2"/>
    <n v="400"/>
    <x v="19"/>
    <x v="62"/>
    <n v="126000"/>
    <n v="0.45"/>
    <s v="Outlet"/>
  </r>
  <r>
    <x v="1"/>
    <n v="1197831"/>
    <s v="South"/>
    <x v="1"/>
    <s v="Houston"/>
    <x v="0"/>
    <n v="450"/>
    <x v="24"/>
    <x v="54"/>
    <n v="81000"/>
    <n v="0.3"/>
    <s v="Outlet"/>
  </r>
  <r>
    <x v="1"/>
    <n v="1197831"/>
    <s v="South"/>
    <x v="1"/>
    <s v="Houston"/>
    <x v="2"/>
    <n v="400"/>
    <x v="5"/>
    <x v="7"/>
    <n v="190000"/>
    <n v="0.5"/>
    <s v="Outlet"/>
  </r>
  <r>
    <x v="1"/>
    <n v="1197831"/>
    <s v="South"/>
    <x v="1"/>
    <s v="Houston"/>
    <x v="0"/>
    <n v="400"/>
    <x v="5"/>
    <x v="7"/>
    <n v="133000"/>
    <n v="0.35"/>
    <s v="Outlet"/>
  </r>
  <r>
    <x v="1"/>
    <n v="1197831"/>
    <s v="South"/>
    <x v="1"/>
    <s v="Houston"/>
    <x v="2"/>
    <n v="450"/>
    <x v="5"/>
    <x v="63"/>
    <n v="149625"/>
    <n v="0.35"/>
    <s v="Outlet"/>
  </r>
  <r>
    <x v="1"/>
    <n v="1197831"/>
    <s v="South"/>
    <x v="1"/>
    <s v="Houston"/>
    <x v="2"/>
    <n v="400"/>
    <x v="9"/>
    <x v="58"/>
    <n v="112000"/>
    <n v="0.35"/>
    <s v="Outlet"/>
  </r>
  <r>
    <x v="1"/>
    <n v="1197831"/>
    <s v="South"/>
    <x v="1"/>
    <s v="Houston"/>
    <x v="2"/>
    <n v="400"/>
    <x v="29"/>
    <x v="64"/>
    <n v="135000"/>
    <n v="0.45"/>
    <s v="Outlet"/>
  </r>
  <r>
    <x v="1"/>
    <n v="1197831"/>
    <s v="South"/>
    <x v="1"/>
    <s v="Houston"/>
    <x v="2"/>
    <n v="450"/>
    <x v="25"/>
    <x v="65"/>
    <n v="87750"/>
    <n v="0.3"/>
    <s v="Outlet"/>
  </r>
  <r>
    <x v="1"/>
    <n v="1197831"/>
    <s v="South"/>
    <x v="1"/>
    <s v="Houston"/>
    <x v="0"/>
    <n v="500"/>
    <x v="1"/>
    <x v="1"/>
    <n v="250000"/>
    <n v="0.5"/>
    <s v="Outlet"/>
  </r>
  <r>
    <x v="1"/>
    <n v="1197831"/>
    <s v="South"/>
    <x v="1"/>
    <s v="Houston"/>
    <x v="2"/>
    <n v="400"/>
    <x v="5"/>
    <x v="7"/>
    <n v="133000"/>
    <n v="0.35"/>
    <s v="Outlet"/>
  </r>
  <r>
    <x v="1"/>
    <n v="1197831"/>
    <s v="South"/>
    <x v="1"/>
    <s v="Houston"/>
    <x v="2"/>
    <n v="450"/>
    <x v="5"/>
    <x v="63"/>
    <n v="149625"/>
    <n v="0.35"/>
    <s v="Outlet"/>
  </r>
  <r>
    <x v="1"/>
    <n v="1197831"/>
    <s v="South"/>
    <x v="1"/>
    <s v="Houston"/>
    <x v="2"/>
    <n v="400"/>
    <x v="14"/>
    <x v="66"/>
    <n v="154000"/>
    <n v="0.35"/>
    <s v="Outlet"/>
  </r>
  <r>
    <x v="1"/>
    <n v="1197831"/>
    <s v="South"/>
    <x v="1"/>
    <s v="Houston"/>
    <x v="2"/>
    <n v="400"/>
    <x v="19"/>
    <x v="62"/>
    <n v="126000"/>
    <n v="0.45"/>
    <s v="Outlet"/>
  </r>
  <r>
    <x v="1"/>
    <n v="1197831"/>
    <s v="South"/>
    <x v="1"/>
    <s v="Houston"/>
    <x v="0"/>
    <n v="450"/>
    <x v="19"/>
    <x v="41"/>
    <n v="94500"/>
    <n v="0.3"/>
    <s v="Outlet"/>
  </r>
  <r>
    <x v="1"/>
    <n v="1197831"/>
    <s v="South"/>
    <x v="1"/>
    <s v="Houston"/>
    <x v="0"/>
    <n v="500"/>
    <x v="17"/>
    <x v="67"/>
    <n v="243750"/>
    <n v="0.5"/>
    <s v="Outlet"/>
  </r>
  <r>
    <x v="1"/>
    <n v="1197831"/>
    <s v="South"/>
    <x v="1"/>
    <s v="Houston"/>
    <x v="2"/>
    <n v="400"/>
    <x v="8"/>
    <x v="60"/>
    <n v="129500"/>
    <n v="0.35"/>
    <s v="Outlet"/>
  </r>
  <r>
    <x v="1"/>
    <n v="1197831"/>
    <s v="South"/>
    <x v="1"/>
    <s v="Houston"/>
    <x v="0"/>
    <n v="450"/>
    <x v="8"/>
    <x v="68"/>
    <n v="145687.5"/>
    <n v="0.35"/>
    <s v="Outlet"/>
  </r>
  <r>
    <x v="1"/>
    <n v="1197831"/>
    <s v="South"/>
    <x v="1"/>
    <s v="Houston"/>
    <x v="0"/>
    <n v="400"/>
    <x v="14"/>
    <x v="66"/>
    <n v="154000"/>
    <n v="0.35"/>
    <s v="Outlet"/>
  </r>
  <r>
    <x v="1"/>
    <n v="1197831"/>
    <s v="South"/>
    <x v="1"/>
    <s v="Houston"/>
    <x v="2"/>
    <n v="400"/>
    <x v="25"/>
    <x v="53"/>
    <n v="117000"/>
    <n v="0.45"/>
    <s v="Outlet"/>
  </r>
  <r>
    <x v="1"/>
    <n v="1197831"/>
    <s v="South"/>
    <x v="1"/>
    <s v="Houston"/>
    <x v="2"/>
    <n v="450"/>
    <x v="25"/>
    <x v="65"/>
    <n v="87750"/>
    <n v="0.3"/>
    <s v="Outlet"/>
  </r>
  <r>
    <x v="1"/>
    <n v="1197831"/>
    <s v="South"/>
    <x v="1"/>
    <s v="Houston"/>
    <x v="2"/>
    <n v="500"/>
    <x v="3"/>
    <x v="6"/>
    <n v="225000"/>
    <n v="0.5"/>
    <s v="Outlet"/>
  </r>
  <r>
    <x v="1"/>
    <n v="1197831"/>
    <s v="South"/>
    <x v="1"/>
    <s v="Houston"/>
    <x v="2"/>
    <n v="450"/>
    <x v="2"/>
    <x v="3"/>
    <n v="133875"/>
    <n v="0.35"/>
    <s v="Outlet"/>
  </r>
  <r>
    <x v="1"/>
    <n v="1197831"/>
    <s v="South"/>
    <x v="1"/>
    <s v="Houston"/>
    <x v="2"/>
    <n v="450"/>
    <x v="2"/>
    <x v="3"/>
    <n v="133875"/>
    <n v="0.35"/>
    <s v="Outlet"/>
  </r>
  <r>
    <x v="1"/>
    <n v="1197831"/>
    <s v="South"/>
    <x v="1"/>
    <s v="Houston"/>
    <x v="0"/>
    <n v="500"/>
    <x v="3"/>
    <x v="6"/>
    <n v="157500"/>
    <n v="0.35"/>
    <s v="Outlet"/>
  </r>
  <r>
    <x v="1"/>
    <n v="1197831"/>
    <s v="South"/>
    <x v="1"/>
    <s v="Houston"/>
    <x v="2"/>
    <n v="500"/>
    <x v="22"/>
    <x v="69"/>
    <n v="140625"/>
    <n v="0.45"/>
    <s v="Outlet"/>
  </r>
  <r>
    <x v="1"/>
    <n v="1197831"/>
    <s v="South"/>
    <x v="1"/>
    <s v="Houston"/>
    <x v="2"/>
    <n v="450"/>
    <x v="22"/>
    <x v="70"/>
    <n v="84375"/>
    <n v="0.3"/>
    <s v="Outlet"/>
  </r>
  <r>
    <x v="1"/>
    <n v="1197831"/>
    <s v="South"/>
    <x v="1"/>
    <s v="Houston"/>
    <x v="2"/>
    <n v="550"/>
    <x v="2"/>
    <x v="71"/>
    <n v="233750"/>
    <n v="0.5"/>
    <s v="Outlet"/>
  </r>
  <r>
    <x v="1"/>
    <n v="1197831"/>
    <s v="South"/>
    <x v="1"/>
    <s v="Houston"/>
    <x v="2"/>
    <n v="450"/>
    <x v="9"/>
    <x v="11"/>
    <n v="126000"/>
    <n v="0.35"/>
    <s v="Outlet"/>
  </r>
  <r>
    <x v="1"/>
    <n v="1197831"/>
    <s v="South"/>
    <x v="1"/>
    <s v="Houston"/>
    <x v="2"/>
    <n v="450"/>
    <x v="9"/>
    <x v="11"/>
    <n v="126000"/>
    <n v="0.35"/>
    <s v="Outlet"/>
  </r>
  <r>
    <x v="1"/>
    <n v="1197831"/>
    <s v="South"/>
    <x v="1"/>
    <s v="Houston"/>
    <x v="0"/>
    <n v="500"/>
    <x v="29"/>
    <x v="72"/>
    <n v="131250"/>
    <n v="0.35"/>
    <s v="Outlet"/>
  </r>
  <r>
    <x v="1"/>
    <n v="1197831"/>
    <s v="South"/>
    <x v="1"/>
    <s v="Houston"/>
    <x v="0"/>
    <n v="500"/>
    <x v="24"/>
    <x v="64"/>
    <n v="135000"/>
    <n v="0.45"/>
    <s v="Outlet"/>
  </r>
  <r>
    <x v="1"/>
    <n v="1197831"/>
    <s v="South"/>
    <x v="1"/>
    <s v="Houston"/>
    <x v="0"/>
    <n v="450"/>
    <x v="30"/>
    <x v="73"/>
    <n v="77625"/>
    <n v="0.3"/>
    <s v="Outlet"/>
  </r>
  <r>
    <x v="1"/>
    <n v="1197831"/>
    <s v="South"/>
    <x v="1"/>
    <s v="Houston"/>
    <x v="2"/>
    <n v="550"/>
    <x v="29"/>
    <x v="74"/>
    <n v="206250"/>
    <n v="0.5"/>
    <s v="Outlet"/>
  </r>
  <r>
    <x v="1"/>
    <n v="1197831"/>
    <s v="South"/>
    <x v="1"/>
    <s v="Houston"/>
    <x v="0"/>
    <n v="450"/>
    <x v="3"/>
    <x v="75"/>
    <n v="141750"/>
    <n v="0.35"/>
    <s v="Outlet"/>
  </r>
  <r>
    <x v="1"/>
    <n v="1197831"/>
    <s v="South"/>
    <x v="1"/>
    <s v="Houston"/>
    <x v="2"/>
    <n v="450"/>
    <x v="3"/>
    <x v="75"/>
    <n v="141750"/>
    <n v="0.35"/>
    <s v="Outlet"/>
  </r>
  <r>
    <x v="1"/>
    <n v="1197831"/>
    <s v="South"/>
    <x v="1"/>
    <s v="Houston"/>
    <x v="2"/>
    <n v="500"/>
    <x v="6"/>
    <x v="74"/>
    <n v="144375"/>
    <n v="0.35"/>
    <s v="Outlet"/>
  </r>
  <r>
    <x v="1"/>
    <n v="1197831"/>
    <s v="South"/>
    <x v="1"/>
    <s v="Houston"/>
    <x v="0"/>
    <n v="500"/>
    <x v="21"/>
    <x v="76"/>
    <n v="151875"/>
    <n v="0.45"/>
    <s v="Outlet"/>
  </r>
  <r>
    <x v="1"/>
    <n v="1197831"/>
    <s v="South"/>
    <x v="1"/>
    <s v="Houston"/>
    <x v="2"/>
    <n v="450"/>
    <x v="25"/>
    <x v="65"/>
    <n v="87750"/>
    <n v="0.3"/>
    <s v="Outlet"/>
  </r>
  <r>
    <x v="1"/>
    <n v="1197831"/>
    <s v="South"/>
    <x v="1"/>
    <s v="Houston"/>
    <x v="2"/>
    <n v="550"/>
    <x v="2"/>
    <x v="71"/>
    <n v="233750"/>
    <n v="0.5"/>
    <s v="Outlet"/>
  </r>
  <r>
    <x v="1"/>
    <n v="1197831"/>
    <s v="South"/>
    <x v="1"/>
    <s v="Houston"/>
    <x v="0"/>
    <n v="450"/>
    <x v="5"/>
    <x v="63"/>
    <n v="149625"/>
    <n v="0.35"/>
    <s v="Outlet"/>
  </r>
  <r>
    <x v="1"/>
    <n v="1197831"/>
    <s v="South"/>
    <x v="1"/>
    <s v="Houston"/>
    <x v="0"/>
    <n v="450"/>
    <x v="5"/>
    <x v="63"/>
    <n v="149625"/>
    <n v="0.35"/>
    <s v="Outlet"/>
  </r>
  <r>
    <x v="1"/>
    <n v="1197831"/>
    <s v="South"/>
    <x v="1"/>
    <s v="Houston"/>
    <x v="2"/>
    <n v="500"/>
    <x v="2"/>
    <x v="17"/>
    <n v="148750"/>
    <n v="0.35"/>
    <s v="Outlet"/>
  </r>
  <r>
    <x v="1"/>
    <n v="1197831"/>
    <s v="South"/>
    <x v="1"/>
    <s v="Houston"/>
    <x v="2"/>
    <n v="500"/>
    <x v="19"/>
    <x v="51"/>
    <n v="157500"/>
    <n v="0.45"/>
    <s v="Outlet"/>
  </r>
  <r>
    <x v="1"/>
    <n v="1197831"/>
    <s v="South"/>
    <x v="1"/>
    <s v="Houston"/>
    <x v="1"/>
    <n v="450"/>
    <x v="25"/>
    <x v="65"/>
    <n v="87750"/>
    <n v="0.3"/>
    <s v="Outlet"/>
  </r>
  <r>
    <x v="1"/>
    <n v="1197831"/>
    <s v="South"/>
    <x v="1"/>
    <s v="Houston"/>
    <x v="2"/>
    <n v="550"/>
    <x v="3"/>
    <x v="14"/>
    <n v="247500"/>
    <n v="0.5"/>
    <s v="Outlet"/>
  </r>
  <r>
    <x v="3"/>
    <n v="1128299"/>
    <s v="South"/>
    <x v="1"/>
    <s v="Houston"/>
    <x v="2"/>
    <n v="400"/>
    <x v="28"/>
    <x v="77"/>
    <n v="108500"/>
    <n v="0.35"/>
    <s v="Outlet"/>
  </r>
  <r>
    <x v="3"/>
    <n v="1128299"/>
    <s v="South"/>
    <x v="1"/>
    <s v="Houston"/>
    <x v="2"/>
    <n v="500"/>
    <x v="28"/>
    <x v="78"/>
    <n v="77500"/>
    <n v="0.2"/>
    <s v="Outlet"/>
  </r>
  <r>
    <x v="3"/>
    <n v="1128299"/>
    <s v="South"/>
    <x v="1"/>
    <s v="Houston"/>
    <x v="0"/>
    <n v="500"/>
    <x v="28"/>
    <x v="78"/>
    <n v="135625"/>
    <n v="0.35"/>
    <s v="Outlet"/>
  </r>
  <r>
    <x v="3"/>
    <n v="1128299"/>
    <s v="South"/>
    <x v="1"/>
    <s v="Houston"/>
    <x v="0"/>
    <n v="500"/>
    <x v="22"/>
    <x v="69"/>
    <n v="93750"/>
    <n v="0.3"/>
    <s v="Outlet"/>
  </r>
  <r>
    <x v="3"/>
    <n v="1128299"/>
    <s v="West"/>
    <x v="2"/>
    <s v="San Francisco"/>
    <x v="2"/>
    <n v="550"/>
    <x v="30"/>
    <x v="79"/>
    <n v="158125"/>
    <n v="0.5"/>
    <s v="Outlet"/>
  </r>
  <r>
    <x v="3"/>
    <n v="1128299"/>
    <s v="West"/>
    <x v="2"/>
    <s v="San Francisco"/>
    <x v="2"/>
    <n v="500"/>
    <x v="28"/>
    <x v="78"/>
    <n v="58125"/>
    <n v="0.15"/>
    <s v="Outlet"/>
  </r>
  <r>
    <x v="3"/>
    <n v="1128299"/>
    <s v="West"/>
    <x v="2"/>
    <s v="San Francisco"/>
    <x v="1"/>
    <n v="400"/>
    <x v="6"/>
    <x v="80"/>
    <n v="115500"/>
    <n v="0.35"/>
    <s v="Outlet"/>
  </r>
  <r>
    <x v="3"/>
    <n v="1128299"/>
    <s v="West"/>
    <x v="2"/>
    <s v="San Francisco"/>
    <x v="1"/>
    <n v="500"/>
    <x v="26"/>
    <x v="81"/>
    <n v="72500"/>
    <n v="0.2"/>
    <s v="Outlet"/>
  </r>
  <r>
    <x v="3"/>
    <n v="1128299"/>
    <s v="West"/>
    <x v="2"/>
    <s v="San Francisco"/>
    <x v="1"/>
    <n v="500"/>
    <x v="26"/>
    <x v="81"/>
    <n v="126875"/>
    <n v="0.35"/>
    <s v="Outlet"/>
  </r>
  <r>
    <x v="3"/>
    <n v="1128299"/>
    <s v="West"/>
    <x v="2"/>
    <s v="San Francisco"/>
    <x v="0"/>
    <n v="500"/>
    <x v="30"/>
    <x v="82"/>
    <n v="86250"/>
    <n v="0.3"/>
    <s v="Outlet"/>
  </r>
  <r>
    <x v="3"/>
    <n v="1128299"/>
    <s v="West"/>
    <x v="2"/>
    <s v="San Francisco"/>
    <x v="2"/>
    <n v="550"/>
    <x v="23"/>
    <x v="83"/>
    <n v="137500"/>
    <n v="0.5"/>
    <s v="Outlet"/>
  </r>
  <r>
    <x v="3"/>
    <n v="1128299"/>
    <s v="West"/>
    <x v="2"/>
    <s v="San Francisco"/>
    <x v="0"/>
    <n v="500"/>
    <x v="19"/>
    <x v="51"/>
    <n v="52500"/>
    <n v="0.15"/>
    <s v="Outlet"/>
  </r>
  <r>
    <x v="3"/>
    <n v="1128299"/>
    <s v="West"/>
    <x v="2"/>
    <s v="San Francisco"/>
    <x v="0"/>
    <n v="500"/>
    <x v="2"/>
    <x v="17"/>
    <n v="148750"/>
    <n v="0.35"/>
    <s v="Outlet"/>
  </r>
  <r>
    <x v="3"/>
    <n v="1128299"/>
    <s v="West"/>
    <x v="2"/>
    <s v="San Francisco"/>
    <x v="2"/>
    <n v="600"/>
    <x v="19"/>
    <x v="84"/>
    <n v="84000"/>
    <n v="0.2"/>
    <s v="Outlet"/>
  </r>
  <r>
    <x v="3"/>
    <n v="1128299"/>
    <s v="West"/>
    <x v="2"/>
    <s v="San Francisco"/>
    <x v="0"/>
    <n v="600"/>
    <x v="19"/>
    <x v="84"/>
    <n v="147000"/>
    <n v="0.35"/>
    <s v="Outlet"/>
  </r>
  <r>
    <x v="3"/>
    <n v="1128299"/>
    <s v="West"/>
    <x v="2"/>
    <s v="San Francisco"/>
    <x v="2"/>
    <n v="600"/>
    <x v="24"/>
    <x v="11"/>
    <n v="108000"/>
    <n v="0.3"/>
    <s v="Outlet"/>
  </r>
  <r>
    <x v="3"/>
    <n v="1128299"/>
    <s v="West"/>
    <x v="2"/>
    <s v="San Francisco"/>
    <x v="2"/>
    <n v="650"/>
    <x v="23"/>
    <x v="85"/>
    <n v="162500"/>
    <n v="0.5"/>
    <s v="Outlet"/>
  </r>
  <r>
    <x v="3"/>
    <n v="1128299"/>
    <s v="West"/>
    <x v="2"/>
    <s v="San Francisco"/>
    <x v="2"/>
    <n v="600"/>
    <x v="19"/>
    <x v="84"/>
    <n v="63000"/>
    <n v="0.15"/>
    <s v="Outlet"/>
  </r>
  <r>
    <x v="3"/>
    <n v="1128299"/>
    <s v="West"/>
    <x v="2"/>
    <s v="San Francisco"/>
    <x v="2"/>
    <n v="600"/>
    <x v="10"/>
    <x v="18"/>
    <n v="183750"/>
    <n v="0.35"/>
    <s v="Outlet"/>
  </r>
  <r>
    <x v="3"/>
    <n v="1128299"/>
    <s v="West"/>
    <x v="2"/>
    <s v="San Francisco"/>
    <x v="2"/>
    <n v="650"/>
    <x v="21"/>
    <x v="86"/>
    <n v="87750"/>
    <n v="0.2"/>
    <s v="Outlet"/>
  </r>
  <r>
    <x v="3"/>
    <n v="1128299"/>
    <s v="West"/>
    <x v="2"/>
    <s v="San Francisco"/>
    <x v="2"/>
    <n v="650.00000000000011"/>
    <x v="26"/>
    <x v="87"/>
    <n v="164937.5"/>
    <n v="0.35"/>
    <s v="Outlet"/>
  </r>
  <r>
    <x v="3"/>
    <n v="1128299"/>
    <s v="West"/>
    <x v="2"/>
    <s v="San Francisco"/>
    <x v="2"/>
    <n v="600"/>
    <x v="22"/>
    <x v="72"/>
    <n v="112500"/>
    <n v="0.3"/>
    <s v="Outlet"/>
  </r>
  <r>
    <x v="3"/>
    <n v="1128299"/>
    <s v="West"/>
    <x v="2"/>
    <s v="San Francisco"/>
    <x v="2"/>
    <n v="650"/>
    <x v="27"/>
    <x v="88"/>
    <n v="170625"/>
    <n v="0.5"/>
    <s v="Outlet"/>
  </r>
  <r>
    <x v="3"/>
    <n v="1128299"/>
    <s v="West"/>
    <x v="2"/>
    <s v="San Francisco"/>
    <x v="2"/>
    <n v="800"/>
    <x v="19"/>
    <x v="89"/>
    <n v="84000"/>
    <n v="0.15"/>
    <s v="Outlet"/>
  </r>
  <r>
    <x v="3"/>
    <n v="1128299"/>
    <s v="West"/>
    <x v="2"/>
    <s v="San Francisco"/>
    <x v="0"/>
    <n v="600"/>
    <x v="3"/>
    <x v="4"/>
    <n v="216000"/>
    <n v="0.4"/>
    <s v="Outlet"/>
  </r>
  <r>
    <x v="3"/>
    <n v="1128299"/>
    <s v="West"/>
    <x v="2"/>
    <s v="San Francisco"/>
    <x v="2"/>
    <n v="650"/>
    <x v="29"/>
    <x v="67"/>
    <n v="121875"/>
    <n v="0.25"/>
    <s v="Outlet"/>
  </r>
  <r>
    <x v="3"/>
    <n v="1128299"/>
    <s v="West"/>
    <x v="2"/>
    <s v="San Francisco"/>
    <x v="0"/>
    <n v="650"/>
    <x v="29"/>
    <x v="67"/>
    <n v="195000"/>
    <n v="0.4"/>
    <s v="Outlet"/>
  </r>
  <r>
    <x v="3"/>
    <n v="1128299"/>
    <s v="West"/>
    <x v="2"/>
    <s v="San Francisco"/>
    <x v="2"/>
    <n v="600"/>
    <x v="25"/>
    <x v="90"/>
    <n v="136500"/>
    <n v="0.35"/>
    <s v="Outlet"/>
  </r>
  <r>
    <x v="3"/>
    <n v="1128299"/>
    <s v="West"/>
    <x v="2"/>
    <s v="San Francisco"/>
    <x v="0"/>
    <n v="650"/>
    <x v="20"/>
    <x v="91"/>
    <n v="196625"/>
    <n v="0.55000000000000004"/>
    <s v="Outlet"/>
  </r>
  <r>
    <x v="3"/>
    <n v="1128299"/>
    <s v="West"/>
    <x v="2"/>
    <s v="San Francisco"/>
    <x v="0"/>
    <n v="800"/>
    <x v="26"/>
    <x v="92"/>
    <n v="116000"/>
    <n v="0.2"/>
    <s v="Outlet"/>
  </r>
  <r>
    <x v="3"/>
    <n v="1128299"/>
    <s v="West"/>
    <x v="2"/>
    <s v="San Francisco"/>
    <x v="2"/>
    <n v="600"/>
    <x v="17"/>
    <x v="39"/>
    <n v="234000"/>
    <n v="0.4"/>
    <s v="Outlet"/>
  </r>
  <r>
    <x v="3"/>
    <n v="1128299"/>
    <s v="West"/>
    <x v="2"/>
    <s v="San Francisco"/>
    <x v="0"/>
    <n v="650"/>
    <x v="6"/>
    <x v="34"/>
    <n v="134062.5"/>
    <n v="0.25"/>
    <s v="Outlet"/>
  </r>
  <r>
    <x v="3"/>
    <n v="1128299"/>
    <s v="West"/>
    <x v="2"/>
    <s v="San Francisco"/>
    <x v="0"/>
    <n v="650"/>
    <x v="6"/>
    <x v="34"/>
    <n v="214500"/>
    <n v="0.4"/>
    <s v="Outlet"/>
  </r>
  <r>
    <x v="3"/>
    <n v="1128299"/>
    <s v="West"/>
    <x v="2"/>
    <s v="San Francisco"/>
    <x v="2"/>
    <n v="600"/>
    <x v="19"/>
    <x v="84"/>
    <n v="147000"/>
    <n v="0.35"/>
    <s v="Outlet"/>
  </r>
  <r>
    <x v="3"/>
    <n v="1128299"/>
    <s v="West"/>
    <x v="2"/>
    <s v="San Francisco"/>
    <x v="0"/>
    <n v="649.99999999999989"/>
    <x v="30"/>
    <x v="93"/>
    <n v="205562.5"/>
    <n v="0.55000000000000004"/>
    <s v="Outlet"/>
  </r>
  <r>
    <x v="3"/>
    <n v="1128299"/>
    <s v="West"/>
    <x v="2"/>
    <s v="San Francisco"/>
    <x v="2"/>
    <n v="800"/>
    <x v="10"/>
    <x v="32"/>
    <n v="140000"/>
    <n v="0.2"/>
    <s v="Outlet"/>
  </r>
  <r>
    <x v="3"/>
    <n v="1128299"/>
    <s v="West"/>
    <x v="2"/>
    <s v="San Francisco"/>
    <x v="0"/>
    <n v="600"/>
    <x v="13"/>
    <x v="94"/>
    <n v="215250"/>
    <n v="0.35"/>
    <s v="Outlet"/>
  </r>
  <r>
    <x v="3"/>
    <n v="1128299"/>
    <s v="West"/>
    <x v="2"/>
    <s v="San Francisco"/>
    <x v="2"/>
    <n v="650"/>
    <x v="10"/>
    <x v="31"/>
    <n v="113750"/>
    <n v="0.2"/>
    <s v="Outlet"/>
  </r>
  <r>
    <x v="3"/>
    <n v="1128299"/>
    <s v="West"/>
    <x v="2"/>
    <s v="San Francisco"/>
    <x v="0"/>
    <n v="650"/>
    <x v="6"/>
    <x v="34"/>
    <n v="187687.5"/>
    <n v="0.35"/>
    <s v="Outlet"/>
  </r>
  <r>
    <x v="3"/>
    <n v="1128299"/>
    <s v="West"/>
    <x v="2"/>
    <s v="San Francisco"/>
    <x v="2"/>
    <n v="600"/>
    <x v="26"/>
    <x v="95"/>
    <n v="130500"/>
    <n v="0.3"/>
    <s v="Outlet"/>
  </r>
  <r>
    <x v="3"/>
    <n v="1128299"/>
    <s v="West"/>
    <x v="2"/>
    <s v="San Francisco"/>
    <x v="2"/>
    <n v="650"/>
    <x v="28"/>
    <x v="96"/>
    <n v="251875"/>
    <n v="0.5"/>
    <s v="Outlet"/>
  </r>
  <r>
    <x v="3"/>
    <n v="1128299"/>
    <s v="West"/>
    <x v="2"/>
    <s v="San Francisco"/>
    <x v="2"/>
    <n v="800"/>
    <x v="28"/>
    <x v="97"/>
    <n v="93000"/>
    <n v="0.15"/>
    <s v="Outlet"/>
  </r>
  <r>
    <x v="3"/>
    <n v="1128299"/>
    <s v="West"/>
    <x v="2"/>
    <s v="San Francisco"/>
    <x v="2"/>
    <n v="650"/>
    <x v="17"/>
    <x v="98"/>
    <n v="221812.5"/>
    <n v="0.35"/>
    <s v="Outlet"/>
  </r>
  <r>
    <x v="3"/>
    <n v="1128299"/>
    <s v="West"/>
    <x v="2"/>
    <s v="San Francisco"/>
    <x v="2"/>
    <n v="700"/>
    <x v="8"/>
    <x v="99"/>
    <n v="129500"/>
    <n v="0.2"/>
    <s v="Outlet"/>
  </r>
  <r>
    <x v="3"/>
    <n v="1128299"/>
    <s v="West"/>
    <x v="2"/>
    <s v="San Francisco"/>
    <x v="2"/>
    <n v="650.00000000000011"/>
    <x v="9"/>
    <x v="100"/>
    <n v="182000"/>
    <n v="0.35"/>
    <s v="Outlet"/>
  </r>
  <r>
    <x v="3"/>
    <n v="1128299"/>
    <s v="West"/>
    <x v="2"/>
    <s v="San Francisco"/>
    <x v="2"/>
    <n v="650"/>
    <x v="29"/>
    <x v="67"/>
    <n v="146250"/>
    <n v="0.3"/>
    <s v="Outlet"/>
  </r>
  <r>
    <x v="3"/>
    <n v="1128299"/>
    <s v="West"/>
    <x v="2"/>
    <s v="San Francisco"/>
    <x v="0"/>
    <n v="750"/>
    <x v="29"/>
    <x v="101"/>
    <n v="281250"/>
    <n v="0.5"/>
    <s v="Outlet"/>
  </r>
  <r>
    <x v="3"/>
    <n v="1128299"/>
    <s v="West"/>
    <x v="2"/>
    <s v="San Francisco"/>
    <x v="2"/>
    <n v="800"/>
    <x v="26"/>
    <x v="92"/>
    <n v="87000"/>
    <n v="0.15"/>
    <s v="Outlet"/>
  </r>
  <r>
    <x v="3"/>
    <n v="1128299"/>
    <s v="West"/>
    <x v="2"/>
    <s v="San Francisco"/>
    <x v="2"/>
    <n v="550"/>
    <x v="8"/>
    <x v="16"/>
    <n v="152625"/>
    <n v="0.3"/>
    <s v="Outlet"/>
  </r>
  <r>
    <x v="3"/>
    <n v="1128299"/>
    <s v="West"/>
    <x v="2"/>
    <s v="San Francisco"/>
    <x v="0"/>
    <n v="600"/>
    <x v="8"/>
    <x v="27"/>
    <n v="83250"/>
    <n v="0.15"/>
    <s v="Outlet"/>
  </r>
  <r>
    <x v="3"/>
    <n v="1128299"/>
    <s v="West"/>
    <x v="2"/>
    <s v="San Francisco"/>
    <x v="0"/>
    <n v="550"/>
    <x v="28"/>
    <x v="102"/>
    <n v="127875"/>
    <n v="0.3"/>
    <s v="Outlet"/>
  </r>
  <r>
    <x v="3"/>
    <n v="1128299"/>
    <s v="West"/>
    <x v="2"/>
    <s v="San Francisco"/>
    <x v="0"/>
    <n v="550"/>
    <x v="26"/>
    <x v="103"/>
    <n v="99687.5"/>
    <n v="0.25"/>
    <s v="Outlet"/>
  </r>
  <r>
    <x v="3"/>
    <n v="1128299"/>
    <s v="West"/>
    <x v="2"/>
    <s v="San Francisco"/>
    <x v="2"/>
    <n v="650"/>
    <x v="26"/>
    <x v="104"/>
    <n v="212062.5"/>
    <n v="0.45"/>
    <s v="Outlet"/>
  </r>
  <r>
    <x v="3"/>
    <n v="1128299"/>
    <s v="West"/>
    <x v="2"/>
    <s v="San Francisco"/>
    <x v="2"/>
    <n v="700"/>
    <x v="28"/>
    <x v="105"/>
    <n v="54250"/>
    <n v="0.1"/>
    <s v="Outlet"/>
  </r>
  <r>
    <x v="3"/>
    <n v="1128299"/>
    <s v="West"/>
    <x v="2"/>
    <s v="San Francisco"/>
    <x v="2"/>
    <n v="550"/>
    <x v="10"/>
    <x v="106"/>
    <n v="144375"/>
    <n v="0.3"/>
    <s v="Outlet"/>
  </r>
  <r>
    <x v="3"/>
    <n v="1128299"/>
    <s v="West"/>
    <x v="2"/>
    <s v="San Francisco"/>
    <x v="0"/>
    <n v="600"/>
    <x v="10"/>
    <x v="18"/>
    <n v="78750"/>
    <n v="0.15"/>
    <s v="Outlet"/>
  </r>
  <r>
    <x v="3"/>
    <n v="1128299"/>
    <s v="West"/>
    <x v="2"/>
    <s v="San Francisco"/>
    <x v="2"/>
    <n v="550"/>
    <x v="19"/>
    <x v="107"/>
    <n v="115500"/>
    <n v="0.3"/>
    <s v="Outlet"/>
  </r>
  <r>
    <x v="3"/>
    <n v="1128299"/>
    <s v="West"/>
    <x v="2"/>
    <s v="San Francisco"/>
    <x v="2"/>
    <n v="550"/>
    <x v="21"/>
    <x v="8"/>
    <n v="92812.5"/>
    <n v="0.25"/>
    <s v="Outlet"/>
  </r>
  <r>
    <x v="3"/>
    <n v="1128299"/>
    <s v="West"/>
    <x v="2"/>
    <s v="San Francisco"/>
    <x v="0"/>
    <n v="650"/>
    <x v="25"/>
    <x v="108"/>
    <n v="190125"/>
    <n v="0.45"/>
    <s v="Outlet"/>
  </r>
  <r>
    <x v="3"/>
    <n v="1128299"/>
    <s v="West"/>
    <x v="2"/>
    <s v="San Francisco"/>
    <x v="0"/>
    <n v="700"/>
    <x v="19"/>
    <x v="109"/>
    <n v="49000"/>
    <n v="0.1"/>
    <s v="Outlet"/>
  </r>
  <r>
    <x v="3"/>
    <n v="1128299"/>
    <s v="West"/>
    <x v="2"/>
    <s v="San Francisco"/>
    <x v="0"/>
    <n v="550"/>
    <x v="10"/>
    <x v="106"/>
    <n v="144375"/>
    <n v="0.3"/>
    <s v="Outlet"/>
  </r>
  <r>
    <x v="3"/>
    <n v="1128299"/>
    <s v="West"/>
    <x v="2"/>
    <s v="San Francisco"/>
    <x v="2"/>
    <n v="600"/>
    <x v="10"/>
    <x v="18"/>
    <n v="78750"/>
    <n v="0.15"/>
    <s v="Outlet"/>
  </r>
  <r>
    <x v="3"/>
    <n v="1128299"/>
    <s v="West"/>
    <x v="2"/>
    <s v="San Francisco"/>
    <x v="2"/>
    <n v="550"/>
    <x v="26"/>
    <x v="103"/>
    <n v="119625"/>
    <n v="0.3"/>
    <s v="Outlet"/>
  </r>
  <r>
    <x v="3"/>
    <n v="1128299"/>
    <s v="West"/>
    <x v="2"/>
    <s v="San Francisco"/>
    <x v="2"/>
    <n v="550"/>
    <x v="19"/>
    <x v="107"/>
    <n v="96250"/>
    <n v="0.25"/>
    <s v="Outlet"/>
  </r>
  <r>
    <x v="3"/>
    <n v="1128299"/>
    <s v="West"/>
    <x v="2"/>
    <s v="San Francisco"/>
    <x v="2"/>
    <n v="650"/>
    <x v="25"/>
    <x v="108"/>
    <n v="190125"/>
    <n v="0.45"/>
    <s v="Outlet"/>
  </r>
  <r>
    <x v="3"/>
    <n v="1128299"/>
    <s v="West"/>
    <x v="2"/>
    <s v="San Francisco"/>
    <x v="2"/>
    <n v="700"/>
    <x v="28"/>
    <x v="105"/>
    <n v="54250"/>
    <n v="0.1"/>
    <s v="Outlet"/>
  </r>
  <r>
    <x v="3"/>
    <n v="1128299"/>
    <s v="West"/>
    <x v="2"/>
    <s v="San Francisco"/>
    <x v="2"/>
    <n v="550"/>
    <x v="17"/>
    <x v="34"/>
    <n v="160875"/>
    <n v="0.3"/>
    <s v="Outlet"/>
  </r>
  <r>
    <x v="3"/>
    <n v="1128299"/>
    <s v="West"/>
    <x v="2"/>
    <s v="San Francisco"/>
    <x v="0"/>
    <n v="600"/>
    <x v="17"/>
    <x v="39"/>
    <n v="87750"/>
    <n v="0.15"/>
    <s v="Outlet"/>
  </r>
  <r>
    <x v="3"/>
    <n v="1128299"/>
    <s v="West"/>
    <x v="2"/>
    <s v="San Francisco"/>
    <x v="1"/>
    <n v="550"/>
    <x v="28"/>
    <x v="102"/>
    <n v="127875"/>
    <n v="0.3"/>
    <s v="Outlet"/>
  </r>
  <r>
    <x v="3"/>
    <n v="1128299"/>
    <s v="West"/>
    <x v="2"/>
    <s v="San Francisco"/>
    <x v="2"/>
    <n v="550"/>
    <x v="28"/>
    <x v="102"/>
    <n v="106562.5"/>
    <n v="0.25"/>
    <s v="Outlet"/>
  </r>
  <r>
    <x v="3"/>
    <n v="1128299"/>
    <s v="West"/>
    <x v="2"/>
    <s v="San Francisco"/>
    <x v="2"/>
    <n v="650"/>
    <x v="19"/>
    <x v="110"/>
    <n v="204750"/>
    <n v="0.45"/>
    <s v="Outlet"/>
  </r>
  <r>
    <x v="3"/>
    <n v="1128299"/>
    <s v="West"/>
    <x v="2"/>
    <s v="San Francisco"/>
    <x v="2"/>
    <n v="700"/>
    <x v="9"/>
    <x v="89"/>
    <n v="56000"/>
    <n v="0.1"/>
    <s v="Outlet"/>
  </r>
  <r>
    <x v="4"/>
    <n v="1189833"/>
    <s v="West"/>
    <x v="2"/>
    <s v="San Francisco"/>
    <x v="0"/>
    <n v="350"/>
    <x v="19"/>
    <x v="43"/>
    <n v="98000"/>
    <n v="0.4"/>
    <s v="Outlet"/>
  </r>
  <r>
    <x v="4"/>
    <n v="1189833"/>
    <s v="West"/>
    <x v="2"/>
    <s v="San Francisco"/>
    <x v="0"/>
    <n v="450"/>
    <x v="19"/>
    <x v="41"/>
    <n v="78750"/>
    <n v="0.25"/>
    <s v="Outlet"/>
  </r>
  <r>
    <x v="4"/>
    <n v="1189833"/>
    <s v="West"/>
    <x v="2"/>
    <s v="San Francisco"/>
    <x v="0"/>
    <n v="450"/>
    <x v="19"/>
    <x v="41"/>
    <n v="126000"/>
    <n v="0.4"/>
    <s v="Outlet"/>
  </r>
  <r>
    <x v="4"/>
    <n v="1189833"/>
    <s v="West"/>
    <x v="2"/>
    <s v="San Francisco"/>
    <x v="2"/>
    <n v="450.00000000000006"/>
    <x v="20"/>
    <x v="111"/>
    <n v="86625"/>
    <n v="0.35"/>
    <s v="Outlet"/>
  </r>
  <r>
    <x v="4"/>
    <n v="1189833"/>
    <s v="West"/>
    <x v="2"/>
    <s v="Los Angeles"/>
    <x v="0"/>
    <n v="499.99999999999994"/>
    <x v="23"/>
    <x v="112"/>
    <n v="137500"/>
    <n v="0.55000000000000004"/>
    <s v="Outlet"/>
  </r>
  <r>
    <x v="4"/>
    <n v="1189833"/>
    <s v="West"/>
    <x v="2"/>
    <s v="Los Angeles"/>
    <x v="0"/>
    <n v="450"/>
    <x v="19"/>
    <x v="41"/>
    <n v="63000"/>
    <n v="0.2"/>
    <s v="Outlet"/>
  </r>
  <r>
    <x v="4"/>
    <n v="1189833"/>
    <s v="West"/>
    <x v="2"/>
    <s v="Los Angeles"/>
    <x v="0"/>
    <n v="350"/>
    <x v="29"/>
    <x v="50"/>
    <n v="105000"/>
    <n v="0.4"/>
    <s v="Outlet"/>
  </r>
  <r>
    <x v="4"/>
    <n v="1189833"/>
    <s v="West"/>
    <x v="2"/>
    <s v="Los Angeles"/>
    <x v="0"/>
    <n v="450"/>
    <x v="25"/>
    <x v="65"/>
    <n v="73125"/>
    <n v="0.25"/>
    <s v="Outlet"/>
  </r>
  <r>
    <x v="4"/>
    <n v="1189833"/>
    <s v="West"/>
    <x v="2"/>
    <s v="Los Angeles"/>
    <x v="2"/>
    <n v="450"/>
    <x v="21"/>
    <x v="113"/>
    <n v="121500"/>
    <n v="0.4"/>
    <s v="Outlet"/>
  </r>
  <r>
    <x v="4"/>
    <n v="1189833"/>
    <s v="West"/>
    <x v="2"/>
    <s v="Los Angeles"/>
    <x v="0"/>
    <n v="450.00000000000006"/>
    <x v="27"/>
    <x v="47"/>
    <n v="82687.5"/>
    <n v="0.35"/>
    <s v="Outlet"/>
  </r>
  <r>
    <x v="4"/>
    <n v="1189833"/>
    <s v="West"/>
    <x v="2"/>
    <s v="Los Angeles"/>
    <x v="2"/>
    <n v="499.99999999999994"/>
    <x v="31"/>
    <x v="114"/>
    <n v="123750"/>
    <n v="0.55000000000000004"/>
    <s v="Outlet"/>
  </r>
  <r>
    <x v="4"/>
    <n v="1189833"/>
    <s v="West"/>
    <x v="2"/>
    <s v="Los Angeles"/>
    <x v="2"/>
    <n v="450"/>
    <x v="25"/>
    <x v="65"/>
    <n v="58500"/>
    <n v="0.2"/>
    <s v="Outlet"/>
  </r>
  <r>
    <x v="4"/>
    <n v="1189833"/>
    <s v="West"/>
    <x v="2"/>
    <s v="Los Angeles"/>
    <x v="0"/>
    <n v="350"/>
    <x v="9"/>
    <x v="62"/>
    <n v="112000"/>
    <n v="0.4"/>
    <s v="Outlet"/>
  </r>
  <r>
    <x v="4"/>
    <n v="1189833"/>
    <s v="West"/>
    <x v="2"/>
    <s v="Los Angeles"/>
    <x v="2"/>
    <n v="450"/>
    <x v="25"/>
    <x v="65"/>
    <n v="73125"/>
    <n v="0.25"/>
    <s v="Outlet"/>
  </r>
  <r>
    <x v="4"/>
    <n v="1189833"/>
    <s v="West"/>
    <x v="2"/>
    <s v="Los Angeles"/>
    <x v="2"/>
    <n v="450"/>
    <x v="25"/>
    <x v="65"/>
    <n v="117000"/>
    <n v="0.4"/>
    <s v="Outlet"/>
  </r>
  <r>
    <x v="4"/>
    <n v="1189833"/>
    <s v="West"/>
    <x v="2"/>
    <s v="Los Angeles"/>
    <x v="0"/>
    <n v="450.00000000000006"/>
    <x v="20"/>
    <x v="111"/>
    <n v="86625"/>
    <n v="0.35"/>
    <s v="Outlet"/>
  </r>
  <r>
    <x v="4"/>
    <n v="1189833"/>
    <s v="West"/>
    <x v="2"/>
    <s v="Los Angeles"/>
    <x v="0"/>
    <n v="499.99999999999994"/>
    <x v="32"/>
    <x v="115"/>
    <n v="116875"/>
    <n v="0.55000000000000004"/>
    <s v="Outlet"/>
  </r>
  <r>
    <x v="4"/>
    <n v="1189833"/>
    <s v="West"/>
    <x v="2"/>
    <s v="Los Angeles"/>
    <x v="2"/>
    <n v="450"/>
    <x v="22"/>
    <x v="70"/>
    <n v="56250"/>
    <n v="0.2"/>
    <s v="Outlet"/>
  </r>
  <r>
    <x v="4"/>
    <n v="1189833"/>
    <s v="West"/>
    <x v="2"/>
    <s v="Los Angeles"/>
    <x v="2"/>
    <n v="450"/>
    <x v="9"/>
    <x v="11"/>
    <n v="144000"/>
    <n v="0.4"/>
    <s v="Outlet"/>
  </r>
  <r>
    <x v="4"/>
    <n v="1189833"/>
    <s v="West"/>
    <x v="2"/>
    <s v="Los Angeles"/>
    <x v="2"/>
    <n v="500"/>
    <x v="24"/>
    <x v="64"/>
    <n v="75000"/>
    <n v="0.25"/>
    <s v="Outlet"/>
  </r>
  <r>
    <x v="4"/>
    <n v="1189833"/>
    <s v="West"/>
    <x v="2"/>
    <s v="Los Angeles"/>
    <x v="1"/>
    <n v="500"/>
    <x v="22"/>
    <x v="69"/>
    <n v="125000"/>
    <n v="0.4"/>
    <s v="Outlet"/>
  </r>
  <r>
    <x v="4"/>
    <n v="1189833"/>
    <s v="West"/>
    <x v="2"/>
    <s v="Los Angeles"/>
    <x v="2"/>
    <n v="450.00000000000006"/>
    <x v="27"/>
    <x v="47"/>
    <n v="82687.5"/>
    <n v="0.35"/>
    <s v="Outlet"/>
  </r>
  <r>
    <x v="4"/>
    <n v="1189833"/>
    <s v="West"/>
    <x v="2"/>
    <s v="Los Angeles"/>
    <x v="1"/>
    <n v="499.99999999999994"/>
    <x v="32"/>
    <x v="115"/>
    <n v="116875"/>
    <n v="0.55000000000000004"/>
    <s v="Outlet"/>
  </r>
  <r>
    <x v="4"/>
    <n v="1189833"/>
    <s v="West"/>
    <x v="2"/>
    <s v="Los Angeles"/>
    <x v="2"/>
    <n v="650"/>
    <x v="24"/>
    <x v="90"/>
    <n v="78000"/>
    <n v="0.2"/>
    <s v="Outlet"/>
  </r>
  <r>
    <x v="4"/>
    <n v="1189833"/>
    <s v="West"/>
    <x v="2"/>
    <s v="Los Angeles"/>
    <x v="2"/>
    <n v="450"/>
    <x v="9"/>
    <x v="11"/>
    <n v="144000"/>
    <n v="0.4"/>
    <s v="Outlet"/>
  </r>
  <r>
    <x v="4"/>
    <n v="1189833"/>
    <s v="West"/>
    <x v="2"/>
    <s v="Los Angeles"/>
    <x v="2"/>
    <n v="500"/>
    <x v="25"/>
    <x v="85"/>
    <n v="81250"/>
    <n v="0.25"/>
    <s v="Outlet"/>
  </r>
  <r>
    <x v="4"/>
    <n v="1189833"/>
    <s v="West"/>
    <x v="2"/>
    <s v="Los Angeles"/>
    <x v="2"/>
    <n v="500"/>
    <x v="25"/>
    <x v="85"/>
    <n v="130000"/>
    <n v="0.4"/>
    <s v="Outlet"/>
  </r>
  <r>
    <x v="4"/>
    <n v="1189833"/>
    <s v="West"/>
    <x v="2"/>
    <s v="Los Angeles"/>
    <x v="2"/>
    <n v="450.00000000000006"/>
    <x v="20"/>
    <x v="111"/>
    <n v="86625"/>
    <n v="0.35"/>
    <s v="Outlet"/>
  </r>
  <r>
    <x v="4"/>
    <n v="1189833"/>
    <s v="West"/>
    <x v="2"/>
    <s v="Los Angeles"/>
    <x v="2"/>
    <n v="499.99999999999994"/>
    <x v="31"/>
    <x v="114"/>
    <n v="123750"/>
    <n v="0.55000000000000004"/>
    <s v="Outlet"/>
  </r>
  <r>
    <x v="4"/>
    <n v="1189833"/>
    <s v="West"/>
    <x v="2"/>
    <s v="Los Angeles"/>
    <x v="0"/>
    <n v="650"/>
    <x v="22"/>
    <x v="116"/>
    <n v="81250"/>
    <n v="0.2"/>
    <s v="Outlet"/>
  </r>
  <r>
    <x v="4"/>
    <n v="1189833"/>
    <s v="West"/>
    <x v="2"/>
    <s v="Los Angeles"/>
    <x v="1"/>
    <n v="450"/>
    <x v="3"/>
    <x v="75"/>
    <n v="162000"/>
    <n v="0.4"/>
    <s v="Outlet"/>
  </r>
  <r>
    <x v="4"/>
    <n v="1189833"/>
    <s v="West"/>
    <x v="2"/>
    <s v="Los Angeles"/>
    <x v="2"/>
    <n v="500"/>
    <x v="29"/>
    <x v="72"/>
    <n v="93750"/>
    <n v="0.25"/>
    <s v="Outlet"/>
  </r>
  <r>
    <x v="4"/>
    <n v="1189833"/>
    <s v="West"/>
    <x v="2"/>
    <s v="Los Angeles"/>
    <x v="2"/>
    <n v="500"/>
    <x v="29"/>
    <x v="72"/>
    <n v="150000"/>
    <n v="0.4"/>
    <s v="Outlet"/>
  </r>
  <r>
    <x v="4"/>
    <n v="1189833"/>
    <s v="West"/>
    <x v="2"/>
    <s v="Los Angeles"/>
    <x v="2"/>
    <n v="450"/>
    <x v="22"/>
    <x v="70"/>
    <n v="98437.5"/>
    <n v="0.35"/>
    <s v="Outlet"/>
  </r>
  <r>
    <x v="4"/>
    <n v="1189833"/>
    <s v="West"/>
    <x v="2"/>
    <s v="Los Angeles"/>
    <x v="0"/>
    <n v="499.99999999999994"/>
    <x v="23"/>
    <x v="112"/>
    <n v="137500"/>
    <n v="0.55000000000000004"/>
    <s v="Outlet"/>
  </r>
  <r>
    <x v="4"/>
    <n v="1189833"/>
    <s v="West"/>
    <x v="2"/>
    <s v="Los Angeles"/>
    <x v="2"/>
    <n v="650"/>
    <x v="9"/>
    <x v="117"/>
    <n v="104000"/>
    <n v="0.2"/>
    <s v="Outlet"/>
  </r>
  <r>
    <x v="4"/>
    <n v="1189833"/>
    <s v="West"/>
    <x v="2"/>
    <s v="Los Angeles"/>
    <x v="0"/>
    <n v="450"/>
    <x v="5"/>
    <x v="63"/>
    <n v="171000"/>
    <n v="0.4"/>
    <s v="Outlet"/>
  </r>
  <r>
    <x v="4"/>
    <n v="1189833"/>
    <s v="West"/>
    <x v="2"/>
    <s v="Los Angeles"/>
    <x v="2"/>
    <n v="500"/>
    <x v="9"/>
    <x v="2"/>
    <n v="100000"/>
    <n v="0.25"/>
    <s v="Outlet"/>
  </r>
  <r>
    <x v="4"/>
    <n v="1189833"/>
    <s v="West"/>
    <x v="2"/>
    <s v="Los Angeles"/>
    <x v="2"/>
    <n v="500"/>
    <x v="29"/>
    <x v="72"/>
    <n v="150000"/>
    <n v="0.4"/>
    <s v="Outlet"/>
  </r>
  <r>
    <x v="4"/>
    <n v="1189833"/>
    <s v="West"/>
    <x v="2"/>
    <s v="Los Angeles"/>
    <x v="2"/>
    <n v="450"/>
    <x v="25"/>
    <x v="65"/>
    <n v="102375"/>
    <n v="0.35"/>
    <s v="Outlet"/>
  </r>
  <r>
    <x v="4"/>
    <n v="1189833"/>
    <s v="West"/>
    <x v="2"/>
    <s v="Los Angeles"/>
    <x v="2"/>
    <n v="500"/>
    <x v="19"/>
    <x v="51"/>
    <n v="192500"/>
    <n v="0.55000000000000004"/>
    <s v="Outlet"/>
  </r>
  <r>
    <x v="4"/>
    <n v="1189833"/>
    <s v="West"/>
    <x v="2"/>
    <s v="Los Angeles"/>
    <x v="2"/>
    <n v="650"/>
    <x v="19"/>
    <x v="110"/>
    <n v="91000"/>
    <n v="0.2"/>
    <s v="Outlet"/>
  </r>
  <r>
    <x v="4"/>
    <n v="1189833"/>
    <s v="West"/>
    <x v="2"/>
    <s v="Los Angeles"/>
    <x v="2"/>
    <n v="500"/>
    <x v="3"/>
    <x v="6"/>
    <n v="180000"/>
    <n v="0.4"/>
    <s v="Outlet"/>
  </r>
  <r>
    <x v="4"/>
    <n v="1189833"/>
    <s v="West"/>
    <x v="2"/>
    <s v="Los Angeles"/>
    <x v="2"/>
    <n v="550"/>
    <x v="2"/>
    <x v="71"/>
    <n v="116875"/>
    <n v="0.25"/>
    <s v="Outlet"/>
  </r>
  <r>
    <x v="4"/>
    <n v="1189833"/>
    <s v="West"/>
    <x v="2"/>
    <s v="Los Angeles"/>
    <x v="2"/>
    <n v="500"/>
    <x v="26"/>
    <x v="81"/>
    <n v="145000"/>
    <n v="0.4"/>
    <s v="Outlet"/>
  </r>
  <r>
    <x v="4"/>
    <n v="1189833"/>
    <s v="West"/>
    <x v="2"/>
    <s v="Los Angeles"/>
    <x v="0"/>
    <n v="500"/>
    <x v="21"/>
    <x v="76"/>
    <n v="118125"/>
    <n v="0.35"/>
    <s v="Outlet"/>
  </r>
  <r>
    <x v="4"/>
    <n v="1189833"/>
    <s v="West"/>
    <x v="2"/>
    <s v="Los Angeles"/>
    <x v="0"/>
    <n v="599.99999999999989"/>
    <x v="21"/>
    <x v="118"/>
    <n v="222750"/>
    <n v="0.55000000000000004"/>
    <s v="Outlet"/>
  </r>
  <r>
    <x v="4"/>
    <n v="1189833"/>
    <s v="West"/>
    <x v="2"/>
    <s v="Los Angeles"/>
    <x v="2"/>
    <n v="650"/>
    <x v="25"/>
    <x v="108"/>
    <n v="84500"/>
    <n v="0.2"/>
    <s v="Outlet"/>
  </r>
  <r>
    <x v="4"/>
    <n v="1189833"/>
    <s v="West"/>
    <x v="2"/>
    <s v="Los Angeles"/>
    <x v="2"/>
    <n v="500"/>
    <x v="2"/>
    <x v="17"/>
    <n v="170000"/>
    <n v="0.4"/>
    <s v="Outlet"/>
  </r>
  <r>
    <x v="4"/>
    <n v="1189833"/>
    <s v="West"/>
    <x v="2"/>
    <s v="Los Angeles"/>
    <x v="2"/>
    <n v="550"/>
    <x v="2"/>
    <x v="71"/>
    <n v="116875"/>
    <n v="0.25"/>
    <s v="Outlet"/>
  </r>
  <r>
    <x v="4"/>
    <n v="1189833"/>
    <s v="West"/>
    <x v="2"/>
    <s v="Los Angeles"/>
    <x v="2"/>
    <n v="500"/>
    <x v="19"/>
    <x v="51"/>
    <n v="140000"/>
    <n v="0.4"/>
    <s v="Outlet"/>
  </r>
  <r>
    <x v="4"/>
    <n v="1189833"/>
    <s v="West"/>
    <x v="2"/>
    <s v="Los Angeles"/>
    <x v="2"/>
    <n v="500"/>
    <x v="25"/>
    <x v="85"/>
    <n v="113750"/>
    <n v="0.35"/>
    <s v="Outlet"/>
  </r>
  <r>
    <x v="4"/>
    <n v="1189833"/>
    <s v="West"/>
    <x v="2"/>
    <s v="Los Angeles"/>
    <x v="2"/>
    <n v="599.99999999999989"/>
    <x v="25"/>
    <x v="119"/>
    <n v="214500"/>
    <n v="0.55000000000000004"/>
    <s v="Outlet"/>
  </r>
  <r>
    <x v="4"/>
    <n v="1189833"/>
    <s v="West"/>
    <x v="2"/>
    <s v="Los Angeles"/>
    <x v="2"/>
    <n v="650"/>
    <x v="19"/>
    <x v="110"/>
    <n v="91000"/>
    <n v="0.2"/>
    <s v="Outlet"/>
  </r>
  <r>
    <x v="4"/>
    <n v="1189833"/>
    <s v="West"/>
    <x v="2"/>
    <s v="Los Angeles"/>
    <x v="2"/>
    <n v="500"/>
    <x v="9"/>
    <x v="2"/>
    <n v="160000"/>
    <n v="0.4"/>
    <s v="Outlet"/>
  </r>
  <r>
    <x v="4"/>
    <n v="1189833"/>
    <s v="West"/>
    <x v="2"/>
    <s v="Los Angeles"/>
    <x v="0"/>
    <n v="550"/>
    <x v="9"/>
    <x v="66"/>
    <n v="110000"/>
    <n v="0.25"/>
    <s v="Outlet"/>
  </r>
  <r>
    <x v="4"/>
    <n v="1189833"/>
    <s v="West"/>
    <x v="2"/>
    <s v="Los Angeles"/>
    <x v="2"/>
    <n v="500"/>
    <x v="25"/>
    <x v="85"/>
    <n v="130000"/>
    <n v="0.4"/>
    <s v="Outlet"/>
  </r>
  <r>
    <x v="4"/>
    <n v="1189833"/>
    <s v="West"/>
    <x v="2"/>
    <s v="Los Angeles"/>
    <x v="2"/>
    <n v="500"/>
    <x v="22"/>
    <x v="69"/>
    <n v="109375"/>
    <n v="0.35"/>
    <s v="Outlet"/>
  </r>
  <r>
    <x v="4"/>
    <n v="1189833"/>
    <s v="West"/>
    <x v="2"/>
    <s v="Los Angeles"/>
    <x v="2"/>
    <n v="600"/>
    <x v="24"/>
    <x v="11"/>
    <n v="198000"/>
    <n v="0.55000000000000004"/>
    <s v="Outlet"/>
  </r>
  <r>
    <x v="4"/>
    <n v="1189833"/>
    <s v="West"/>
    <x v="2"/>
    <s v="Los Angeles"/>
    <x v="2"/>
    <n v="650"/>
    <x v="25"/>
    <x v="108"/>
    <n v="84500"/>
    <n v="0.2"/>
    <s v="Outlet"/>
  </r>
  <r>
    <x v="4"/>
    <n v="1189833"/>
    <s v="West"/>
    <x v="2"/>
    <s v="Los Angeles"/>
    <x v="2"/>
    <n v="500"/>
    <x v="6"/>
    <x v="74"/>
    <n v="165000"/>
    <n v="0.4"/>
    <s v="Outlet"/>
  </r>
  <r>
    <x v="4"/>
    <n v="1189833"/>
    <s v="West"/>
    <x v="2"/>
    <s v="Los Angeles"/>
    <x v="0"/>
    <n v="550"/>
    <x v="6"/>
    <x v="120"/>
    <n v="113437.5"/>
    <n v="0.25"/>
    <s v="Outlet"/>
  </r>
  <r>
    <x v="4"/>
    <n v="1189833"/>
    <s v="West"/>
    <x v="2"/>
    <s v="Los Angeles"/>
    <x v="0"/>
    <n v="500"/>
    <x v="21"/>
    <x v="76"/>
    <n v="135000"/>
    <n v="0.4"/>
    <s v="Outlet"/>
  </r>
  <r>
    <x v="4"/>
    <n v="1189833"/>
    <s v="West"/>
    <x v="2"/>
    <s v="Los Angeles"/>
    <x v="2"/>
    <n v="500"/>
    <x v="25"/>
    <x v="85"/>
    <n v="113750"/>
    <n v="0.35"/>
    <s v="Outlet"/>
  </r>
  <r>
    <x v="4"/>
    <n v="1189833"/>
    <s v="West"/>
    <x v="2"/>
    <s v="Los Angeles"/>
    <x v="2"/>
    <n v="600"/>
    <x v="24"/>
    <x v="11"/>
    <n v="198000"/>
    <n v="0.55000000000000004"/>
    <s v="Outlet"/>
  </r>
  <r>
    <x v="4"/>
    <n v="1189833"/>
    <s v="West"/>
    <x v="2"/>
    <s v="Los Angeles"/>
    <x v="0"/>
    <n v="650"/>
    <x v="19"/>
    <x v="110"/>
    <n v="91000"/>
    <n v="0.2"/>
    <s v="Outlet"/>
  </r>
  <r>
    <x v="4"/>
    <n v="1189833"/>
    <s v="West"/>
    <x v="2"/>
    <s v="Los Angeles"/>
    <x v="2"/>
    <n v="500"/>
    <x v="3"/>
    <x v="6"/>
    <n v="180000"/>
    <n v="0.4"/>
    <s v="Outlet"/>
  </r>
  <r>
    <x v="4"/>
    <n v="1189833"/>
    <s v="West"/>
    <x v="2"/>
    <s v="Los Angeles"/>
    <x v="0"/>
    <n v="550"/>
    <x v="3"/>
    <x v="14"/>
    <n v="123750"/>
    <n v="0.25"/>
    <s v="Outlet"/>
  </r>
  <r>
    <x v="4"/>
    <n v="1189833"/>
    <s v="West"/>
    <x v="2"/>
    <s v="Los Angeles"/>
    <x v="0"/>
    <n v="500"/>
    <x v="19"/>
    <x v="51"/>
    <n v="140000"/>
    <n v="0.4"/>
    <s v="Outlet"/>
  </r>
  <r>
    <x v="4"/>
    <n v="1189833"/>
    <s v="West"/>
    <x v="2"/>
    <s v="Los Angeles"/>
    <x v="2"/>
    <n v="500"/>
    <x v="19"/>
    <x v="51"/>
    <n v="122500"/>
    <n v="0.35"/>
    <s v="Outlet"/>
  </r>
  <r>
    <x v="4"/>
    <n v="1189833"/>
    <s v="West"/>
    <x v="2"/>
    <s v="Los Angeles"/>
    <x v="2"/>
    <n v="599.99999999999989"/>
    <x v="22"/>
    <x v="121"/>
    <n v="206250"/>
    <n v="0.55000000000000004"/>
    <s v="Outlet"/>
  </r>
  <r>
    <x v="4"/>
    <n v="1189833"/>
    <s v="West"/>
    <x v="2"/>
    <s v="Los Angeles"/>
    <x v="0"/>
    <n v="650"/>
    <x v="26"/>
    <x v="104"/>
    <n v="94250"/>
    <n v="0.2"/>
    <s v="Outlet"/>
  </r>
  <r>
    <x v="0"/>
    <n v="1185732"/>
    <s v="West"/>
    <x v="2"/>
    <s v="Los Angeles"/>
    <x v="2"/>
    <n v="450"/>
    <x v="33"/>
    <x v="122"/>
    <n v="85500"/>
    <n v="0.4"/>
    <s v="Outlet"/>
  </r>
  <r>
    <x v="0"/>
    <n v="1185732"/>
    <s v="West"/>
    <x v="2"/>
    <s v="Los Angeles"/>
    <x v="2"/>
    <n v="450.00000000000006"/>
    <x v="34"/>
    <x v="123"/>
    <n v="43312.5"/>
    <n v="0.35"/>
    <s v="Outlet"/>
  </r>
  <r>
    <x v="0"/>
    <n v="1185732"/>
    <s v="West"/>
    <x v="2"/>
    <s v="Los Angeles"/>
    <x v="2"/>
    <n v="350"/>
    <x v="34"/>
    <x v="124"/>
    <n v="33687.5"/>
    <n v="0.35"/>
    <s v="Outlet"/>
  </r>
  <r>
    <x v="0"/>
    <n v="1185732"/>
    <s v="West"/>
    <x v="2"/>
    <s v="Los Angeles"/>
    <x v="0"/>
    <n v="400"/>
    <x v="35"/>
    <x v="125"/>
    <n v="20000"/>
    <n v="0.4"/>
    <s v="Outlet"/>
  </r>
  <r>
    <x v="0"/>
    <n v="1185732"/>
    <s v="Midwest"/>
    <x v="3"/>
    <s v="Chicago"/>
    <x v="2"/>
    <n v="550"/>
    <x v="36"/>
    <x v="124"/>
    <n v="33687.5"/>
    <n v="0.35"/>
    <s v="Outlet"/>
  </r>
  <r>
    <x v="0"/>
    <n v="1185732"/>
    <s v="Midwest"/>
    <x v="3"/>
    <s v="Chicago"/>
    <x v="2"/>
    <n v="450"/>
    <x v="34"/>
    <x v="126"/>
    <n v="61875"/>
    <n v="0.5"/>
    <s v="Outlet"/>
  </r>
  <r>
    <x v="0"/>
    <n v="1185732"/>
    <s v="Midwest"/>
    <x v="3"/>
    <s v="Chicago"/>
    <x v="2"/>
    <n v="450"/>
    <x v="27"/>
    <x v="57"/>
    <n v="94500"/>
    <n v="0.4"/>
    <s v="Outlet"/>
  </r>
  <r>
    <x v="0"/>
    <n v="1185732"/>
    <s v="Midwest"/>
    <x v="3"/>
    <s v="Chicago"/>
    <x v="2"/>
    <n v="450"/>
    <x v="36"/>
    <x v="127"/>
    <n v="27562.5"/>
    <n v="0.35"/>
    <s v="Outlet"/>
  </r>
  <r>
    <x v="0"/>
    <n v="1185732"/>
    <s v="Midwest"/>
    <x v="3"/>
    <s v="Chicago"/>
    <x v="2"/>
    <n v="350"/>
    <x v="37"/>
    <x v="127"/>
    <n v="27562.5"/>
    <n v="0.35"/>
    <s v="Outlet"/>
  </r>
  <r>
    <x v="0"/>
    <n v="1185732"/>
    <s v="Midwest"/>
    <x v="3"/>
    <s v="Chicago"/>
    <x v="0"/>
    <n v="400"/>
    <x v="38"/>
    <x v="128"/>
    <n v="16000"/>
    <n v="0.4"/>
    <s v="Outlet"/>
  </r>
  <r>
    <x v="0"/>
    <n v="1185732"/>
    <s v="Midwest"/>
    <x v="3"/>
    <s v="Chicago"/>
    <x v="2"/>
    <n v="550"/>
    <x v="36"/>
    <x v="124"/>
    <n v="33687.5"/>
    <n v="0.35"/>
    <s v="Outlet"/>
  </r>
  <r>
    <x v="0"/>
    <n v="1185732"/>
    <s v="Midwest"/>
    <x v="3"/>
    <s v="Chicago"/>
    <x v="2"/>
    <n v="450"/>
    <x v="34"/>
    <x v="126"/>
    <n v="61875"/>
    <n v="0.5"/>
    <s v="Outlet"/>
  </r>
  <r>
    <x v="0"/>
    <n v="1185732"/>
    <s v="Midwest"/>
    <x v="3"/>
    <s v="Chicago"/>
    <x v="0"/>
    <n v="500"/>
    <x v="39"/>
    <x v="129"/>
    <n v="99000"/>
    <n v="0.4"/>
    <s v="Outlet"/>
  </r>
  <r>
    <x v="0"/>
    <n v="1185732"/>
    <s v="Midwest"/>
    <x v="3"/>
    <s v="Chicago"/>
    <x v="2"/>
    <n v="500"/>
    <x v="40"/>
    <x v="130"/>
    <n v="35000"/>
    <n v="0.35"/>
    <s v="Outlet"/>
  </r>
  <r>
    <x v="0"/>
    <n v="1185732"/>
    <s v="Midwest"/>
    <x v="3"/>
    <s v="Chicago"/>
    <x v="2"/>
    <n v="400"/>
    <x v="37"/>
    <x v="131"/>
    <n v="31500"/>
    <n v="0.35"/>
    <s v="Outlet"/>
  </r>
  <r>
    <x v="0"/>
    <n v="1185732"/>
    <s v="Midwest"/>
    <x v="3"/>
    <s v="Chicago"/>
    <x v="2"/>
    <n v="450"/>
    <x v="41"/>
    <x v="132"/>
    <n v="13500"/>
    <n v="0.4"/>
    <s v="Outlet"/>
  </r>
  <r>
    <x v="0"/>
    <n v="1185732"/>
    <s v="Midwest"/>
    <x v="3"/>
    <s v="Chicago"/>
    <x v="2"/>
    <n v="600"/>
    <x v="35"/>
    <x v="133"/>
    <n v="26250"/>
    <n v="0.35"/>
    <s v="Outlet"/>
  </r>
  <r>
    <x v="0"/>
    <n v="1185732"/>
    <s v="Midwest"/>
    <x v="3"/>
    <s v="Chicago"/>
    <x v="0"/>
    <n v="500"/>
    <x v="37"/>
    <x v="134"/>
    <n v="56250"/>
    <n v="0.5"/>
    <s v="Outlet"/>
  </r>
  <r>
    <x v="0"/>
    <n v="1185732"/>
    <s v="Midwest"/>
    <x v="3"/>
    <s v="Chicago"/>
    <x v="0"/>
    <n v="500"/>
    <x v="31"/>
    <x v="40"/>
    <n v="90000"/>
    <n v="0.4"/>
    <s v="Outlet"/>
  </r>
  <r>
    <x v="0"/>
    <n v="1185732"/>
    <s v="Midwest"/>
    <x v="3"/>
    <s v="Chicago"/>
    <x v="2"/>
    <n v="500"/>
    <x v="42"/>
    <x v="133"/>
    <n v="26250"/>
    <n v="0.35"/>
    <s v="Outlet"/>
  </r>
  <r>
    <x v="0"/>
    <n v="1185732"/>
    <s v="Midwest"/>
    <x v="3"/>
    <s v="Chicago"/>
    <x v="2"/>
    <n v="400.00000000000006"/>
    <x v="42"/>
    <x v="135"/>
    <n v="21000"/>
    <n v="0.35"/>
    <s v="Outlet"/>
  </r>
  <r>
    <x v="0"/>
    <n v="1185732"/>
    <s v="Midwest"/>
    <x v="3"/>
    <s v="Chicago"/>
    <x v="0"/>
    <n v="450"/>
    <x v="41"/>
    <x v="132"/>
    <n v="13500"/>
    <n v="0.4"/>
    <s v="Outlet"/>
  </r>
  <r>
    <x v="0"/>
    <n v="1185732"/>
    <s v="Midwest"/>
    <x v="3"/>
    <s v="Chicago"/>
    <x v="2"/>
    <n v="600.00000000000011"/>
    <x v="38"/>
    <x v="135"/>
    <n v="21000"/>
    <n v="0.35"/>
    <s v="Outlet"/>
  </r>
  <r>
    <x v="0"/>
    <n v="1185732"/>
    <s v="Midwest"/>
    <x v="3"/>
    <s v="Chicago"/>
    <x v="2"/>
    <n v="500"/>
    <x v="37"/>
    <x v="134"/>
    <n v="56250"/>
    <n v="0.5"/>
    <s v="Outlet"/>
  </r>
  <r>
    <x v="0"/>
    <n v="1185732"/>
    <s v="Midwest"/>
    <x v="3"/>
    <s v="Chicago"/>
    <x v="2"/>
    <n v="600"/>
    <x v="39"/>
    <x v="136"/>
    <n v="118800"/>
    <n v="0.4"/>
    <s v="Outlet"/>
  </r>
  <r>
    <x v="0"/>
    <n v="1185732"/>
    <s v="Midwest"/>
    <x v="3"/>
    <s v="Chicago"/>
    <x v="0"/>
    <n v="550"/>
    <x v="40"/>
    <x v="137"/>
    <n v="38500"/>
    <n v="0.35"/>
    <s v="Outlet"/>
  </r>
  <r>
    <x v="0"/>
    <n v="1185732"/>
    <s v="Midwest"/>
    <x v="3"/>
    <s v="Chicago"/>
    <x v="0"/>
    <n v="500"/>
    <x v="36"/>
    <x v="138"/>
    <n v="30625"/>
    <n v="0.35"/>
    <s v="Outlet"/>
  </r>
  <r>
    <x v="0"/>
    <n v="1185732"/>
    <s v="Midwest"/>
    <x v="3"/>
    <s v="Chicago"/>
    <x v="2"/>
    <n v="500"/>
    <x v="38"/>
    <x v="125"/>
    <n v="20000"/>
    <n v="0.4"/>
    <s v="Outlet"/>
  </r>
  <r>
    <x v="0"/>
    <n v="1185732"/>
    <s v="Midwest"/>
    <x v="3"/>
    <s v="Chicago"/>
    <x v="2"/>
    <n v="600"/>
    <x v="35"/>
    <x v="133"/>
    <n v="26250"/>
    <n v="0.35"/>
    <s v="Outlet"/>
  </r>
  <r>
    <x v="0"/>
    <n v="1185732"/>
    <s v="Midwest"/>
    <x v="3"/>
    <s v="Chicago"/>
    <x v="0"/>
    <n v="650"/>
    <x v="43"/>
    <x v="139"/>
    <n v="81250"/>
    <n v="0.5"/>
    <s v="Outlet"/>
  </r>
  <r>
    <x v="0"/>
    <n v="1185732"/>
    <s v="Midwest"/>
    <x v="3"/>
    <s v="Chicago"/>
    <x v="2"/>
    <n v="500"/>
    <x v="23"/>
    <x v="56"/>
    <n v="100000"/>
    <n v="0.4"/>
    <s v="Outlet"/>
  </r>
  <r>
    <x v="0"/>
    <n v="1185732"/>
    <s v="Midwest"/>
    <x v="3"/>
    <s v="Chicago"/>
    <x v="0"/>
    <n v="450"/>
    <x v="43"/>
    <x v="134"/>
    <n v="39375"/>
    <n v="0.35"/>
    <s v="Outlet"/>
  </r>
  <r>
    <x v="0"/>
    <n v="1185732"/>
    <s v="Midwest"/>
    <x v="3"/>
    <s v="Chicago"/>
    <x v="0"/>
    <n v="400"/>
    <x v="40"/>
    <x v="140"/>
    <n v="28000"/>
    <n v="0.35"/>
    <s v="Outlet"/>
  </r>
  <r>
    <x v="0"/>
    <n v="1185732"/>
    <s v="Midwest"/>
    <x v="3"/>
    <s v="Chicago"/>
    <x v="0"/>
    <n v="400"/>
    <x v="36"/>
    <x v="141"/>
    <n v="28000"/>
    <n v="0.4"/>
    <s v="Outlet"/>
  </r>
  <r>
    <x v="0"/>
    <n v="1185732"/>
    <s v="Midwest"/>
    <x v="3"/>
    <s v="Chicago"/>
    <x v="2"/>
    <n v="500"/>
    <x v="36"/>
    <x v="138"/>
    <n v="30625"/>
    <n v="0.35"/>
    <s v="Outlet"/>
  </r>
  <r>
    <x v="0"/>
    <n v="1185732"/>
    <s v="Midwest"/>
    <x v="3"/>
    <s v="Chicago"/>
    <x v="2"/>
    <n v="550"/>
    <x v="44"/>
    <x v="142"/>
    <n v="96250"/>
    <n v="0.5"/>
    <s v="Outlet"/>
  </r>
  <r>
    <x v="0"/>
    <n v="1185732"/>
    <s v="Midwest"/>
    <x v="3"/>
    <s v="Chicago"/>
    <x v="0"/>
    <n v="500"/>
    <x v="30"/>
    <x v="82"/>
    <n v="115000"/>
    <n v="0.4"/>
    <s v="Outlet"/>
  </r>
  <r>
    <x v="0"/>
    <n v="1185732"/>
    <s v="Midwest"/>
    <x v="3"/>
    <s v="Chicago"/>
    <x v="0"/>
    <n v="450"/>
    <x v="45"/>
    <x v="143"/>
    <n v="51187.5"/>
    <n v="0.35"/>
    <s v="Outlet"/>
  </r>
  <r>
    <x v="0"/>
    <n v="1185732"/>
    <s v="Midwest"/>
    <x v="3"/>
    <s v="Chicago"/>
    <x v="0"/>
    <n v="400"/>
    <x v="43"/>
    <x v="130"/>
    <n v="35000"/>
    <n v="0.35"/>
    <s v="Outlet"/>
  </r>
  <r>
    <x v="0"/>
    <n v="1185732"/>
    <s v="Midwest"/>
    <x v="3"/>
    <s v="Chicago"/>
    <x v="0"/>
    <n v="400"/>
    <x v="40"/>
    <x v="140"/>
    <n v="32000"/>
    <n v="0.4"/>
    <s v="Outlet"/>
  </r>
  <r>
    <x v="0"/>
    <n v="1185732"/>
    <s v="Midwest"/>
    <x v="3"/>
    <s v="Chicago"/>
    <x v="0"/>
    <n v="500"/>
    <x v="37"/>
    <x v="134"/>
    <n v="39375"/>
    <n v="0.35"/>
    <s v="Outlet"/>
  </r>
  <r>
    <x v="0"/>
    <n v="1185732"/>
    <s v="Midwest"/>
    <x v="3"/>
    <s v="Chicago"/>
    <x v="0"/>
    <n v="550"/>
    <x v="46"/>
    <x v="44"/>
    <n v="110000"/>
    <n v="0.5"/>
    <s v="Outlet"/>
  </r>
  <r>
    <x v="0"/>
    <n v="1185732"/>
    <s v="Midwest"/>
    <x v="3"/>
    <s v="Chicago"/>
    <x v="0"/>
    <n v="500"/>
    <x v="20"/>
    <x v="83"/>
    <n v="110000"/>
    <n v="0.4"/>
    <s v="Outlet"/>
  </r>
  <r>
    <x v="0"/>
    <n v="1185732"/>
    <s v="Midwest"/>
    <x v="3"/>
    <s v="Chicago"/>
    <x v="2"/>
    <n v="450"/>
    <x v="45"/>
    <x v="143"/>
    <n v="51187.5"/>
    <n v="0.35"/>
    <s v="Outlet"/>
  </r>
  <r>
    <x v="0"/>
    <n v="1185732"/>
    <s v="Midwest"/>
    <x v="3"/>
    <s v="Chicago"/>
    <x v="2"/>
    <n v="400"/>
    <x v="43"/>
    <x v="130"/>
    <n v="35000"/>
    <n v="0.35"/>
    <s v="Outlet"/>
  </r>
  <r>
    <x v="0"/>
    <n v="1185732"/>
    <s v="Midwest"/>
    <x v="3"/>
    <s v="Chicago"/>
    <x v="2"/>
    <n v="400"/>
    <x v="37"/>
    <x v="131"/>
    <n v="36000"/>
    <n v="0.4"/>
    <s v="Outlet"/>
  </r>
  <r>
    <x v="0"/>
    <n v="1185732"/>
    <s v="Midwest"/>
    <x v="3"/>
    <s v="Chicago"/>
    <x v="2"/>
    <n v="500"/>
    <x v="40"/>
    <x v="130"/>
    <n v="35000"/>
    <n v="0.35"/>
    <s v="Outlet"/>
  </r>
  <r>
    <x v="0"/>
    <n v="1185732"/>
    <s v="Midwest"/>
    <x v="3"/>
    <s v="Chicago"/>
    <x v="2"/>
    <n v="550"/>
    <x v="47"/>
    <x v="144"/>
    <n v="103125"/>
    <n v="0.5"/>
    <s v="Outlet"/>
  </r>
  <r>
    <x v="0"/>
    <n v="1185732"/>
    <s v="Midwest"/>
    <x v="3"/>
    <s v="Chicago"/>
    <x v="2"/>
    <n v="500"/>
    <x v="23"/>
    <x v="56"/>
    <n v="100000"/>
    <n v="0.4"/>
    <s v="Outlet"/>
  </r>
  <r>
    <x v="0"/>
    <n v="1185732"/>
    <s v="Midwest"/>
    <x v="3"/>
    <s v="Chicago"/>
    <x v="0"/>
    <n v="450"/>
    <x v="48"/>
    <x v="145"/>
    <n v="47250"/>
    <n v="0.35"/>
    <s v="Outlet"/>
  </r>
  <r>
    <x v="0"/>
    <n v="1185732"/>
    <s v="Midwest"/>
    <x v="3"/>
    <s v="Chicago"/>
    <x v="2"/>
    <n v="400"/>
    <x v="40"/>
    <x v="140"/>
    <n v="28000"/>
    <n v="0.35"/>
    <s v="Outlet"/>
  </r>
  <r>
    <x v="0"/>
    <n v="1185732"/>
    <s v="Midwest"/>
    <x v="3"/>
    <s v="Chicago"/>
    <x v="0"/>
    <n v="400"/>
    <x v="36"/>
    <x v="141"/>
    <n v="28000"/>
    <n v="0.4"/>
    <s v="Outlet"/>
  </r>
  <r>
    <x v="0"/>
    <n v="1185732"/>
    <s v="Midwest"/>
    <x v="3"/>
    <s v="Chicago"/>
    <x v="2"/>
    <n v="500"/>
    <x v="36"/>
    <x v="138"/>
    <n v="30625"/>
    <n v="0.35"/>
    <s v="Outlet"/>
  </r>
  <r>
    <x v="0"/>
    <n v="1185732"/>
    <s v="Midwest"/>
    <x v="3"/>
    <s v="Chicago"/>
    <x v="2"/>
    <n v="550"/>
    <x v="43"/>
    <x v="146"/>
    <n v="68750"/>
    <n v="0.5"/>
    <s v="Outlet"/>
  </r>
  <r>
    <x v="0"/>
    <n v="1185732"/>
    <s v="Midwest"/>
    <x v="3"/>
    <s v="Chicago"/>
    <x v="2"/>
    <n v="600"/>
    <x v="32"/>
    <x v="147"/>
    <n v="102000"/>
    <n v="0.4"/>
    <s v="Outlet"/>
  </r>
  <r>
    <x v="0"/>
    <n v="1185732"/>
    <s v="Midwest"/>
    <x v="3"/>
    <s v="Chicago"/>
    <x v="2"/>
    <n v="500.00000000000006"/>
    <x v="43"/>
    <x v="148"/>
    <n v="43750"/>
    <n v="0.35"/>
    <s v="Outlet"/>
  </r>
  <r>
    <x v="0"/>
    <n v="1185732"/>
    <s v="Midwest"/>
    <x v="3"/>
    <s v="Chicago"/>
    <x v="2"/>
    <n v="500"/>
    <x v="42"/>
    <x v="133"/>
    <n v="26250"/>
    <n v="0.35"/>
    <s v="Outlet"/>
  </r>
  <r>
    <x v="0"/>
    <n v="1185732"/>
    <s v="Midwest"/>
    <x v="3"/>
    <s v="Chicago"/>
    <x v="0"/>
    <n v="500"/>
    <x v="35"/>
    <x v="149"/>
    <n v="25000"/>
    <n v="0.4"/>
    <s v="Outlet"/>
  </r>
  <r>
    <x v="0"/>
    <n v="1185732"/>
    <s v="Midwest"/>
    <x v="3"/>
    <s v="Chicago"/>
    <x v="0"/>
    <n v="600"/>
    <x v="35"/>
    <x v="133"/>
    <n v="26250"/>
    <n v="0.35"/>
    <s v="Outlet"/>
  </r>
  <r>
    <x v="0"/>
    <n v="1185732"/>
    <s v="Midwest"/>
    <x v="3"/>
    <s v="Chicago"/>
    <x v="2"/>
    <n v="650"/>
    <x v="43"/>
    <x v="139"/>
    <n v="81250"/>
    <n v="0.5"/>
    <s v="Outlet"/>
  </r>
  <r>
    <x v="0"/>
    <n v="1185732"/>
    <s v="Midwest"/>
    <x v="3"/>
    <s v="Chicago"/>
    <x v="0"/>
    <n v="600"/>
    <x v="46"/>
    <x v="52"/>
    <n v="96000"/>
    <n v="0.4"/>
    <s v="Outlet"/>
  </r>
  <r>
    <x v="0"/>
    <n v="1185732"/>
    <s v="Midwest"/>
    <x v="3"/>
    <s v="Chicago"/>
    <x v="2"/>
    <n v="500.00000000000006"/>
    <x v="43"/>
    <x v="148"/>
    <n v="43750"/>
    <n v="0.35"/>
    <s v="Outlet"/>
  </r>
  <r>
    <x v="0"/>
    <n v="1185732"/>
    <s v="Midwest"/>
    <x v="3"/>
    <s v="Chicago"/>
    <x v="0"/>
    <n v="500"/>
    <x v="49"/>
    <x v="150"/>
    <n v="34125"/>
    <n v="0.35"/>
    <s v="Outlet"/>
  </r>
  <r>
    <x v="0"/>
    <n v="1185732"/>
    <s v="Midwest"/>
    <x v="3"/>
    <s v="Chicago"/>
    <x v="1"/>
    <n v="500"/>
    <x v="36"/>
    <x v="138"/>
    <n v="35000"/>
    <n v="0.4"/>
    <s v="Outlet"/>
  </r>
  <r>
    <x v="0"/>
    <n v="1185732"/>
    <s v="Midwest"/>
    <x v="3"/>
    <s v="Chicago"/>
    <x v="2"/>
    <n v="600"/>
    <x v="42"/>
    <x v="131"/>
    <n v="31500"/>
    <n v="0.35"/>
    <s v="Outlet"/>
  </r>
  <r>
    <x v="0"/>
    <n v="1185732"/>
    <s v="Midwest"/>
    <x v="3"/>
    <s v="Chicago"/>
    <x v="2"/>
    <n v="650"/>
    <x v="43"/>
    <x v="139"/>
    <n v="81250"/>
    <n v="0.5"/>
    <s v="Outlet"/>
  </r>
  <r>
    <x v="0"/>
    <n v="1185732"/>
    <s v="Midwest"/>
    <x v="3"/>
    <s v="Chicago"/>
    <x v="0"/>
    <n v="600"/>
    <x v="23"/>
    <x v="64"/>
    <n v="120000"/>
    <n v="0.4"/>
    <s v="Outlet"/>
  </r>
  <r>
    <x v="0"/>
    <n v="1185732"/>
    <s v="Midwest"/>
    <x v="3"/>
    <s v="Chicago"/>
    <x v="0"/>
    <n v="500"/>
    <x v="48"/>
    <x v="151"/>
    <n v="52500"/>
    <n v="0.35"/>
    <s v="Outlet"/>
  </r>
  <r>
    <x v="0"/>
    <n v="1185732"/>
    <s v="Midwest"/>
    <x v="3"/>
    <s v="Chicago"/>
    <x v="2"/>
    <n v="500.00000000000006"/>
    <x v="43"/>
    <x v="148"/>
    <n v="43750"/>
    <n v="0.35"/>
    <s v="Outlet"/>
  </r>
  <r>
    <x v="0"/>
    <n v="1185732"/>
    <s v="Midwest"/>
    <x v="3"/>
    <s v="Chicago"/>
    <x v="2"/>
    <n v="500"/>
    <x v="40"/>
    <x v="130"/>
    <n v="40000"/>
    <n v="0.4"/>
    <s v="Outlet"/>
  </r>
  <r>
    <x v="0"/>
    <n v="1185732"/>
    <s v="Midwest"/>
    <x v="3"/>
    <s v="Chicago"/>
    <x v="2"/>
    <n v="600.00000000000011"/>
    <x v="40"/>
    <x v="152"/>
    <n v="42000"/>
    <n v="0.35"/>
    <s v="Outlet"/>
  </r>
  <r>
    <x v="0"/>
    <n v="1185732"/>
    <s v="Midwest"/>
    <x v="3"/>
    <s v="Chicago"/>
    <x v="2"/>
    <n v="650"/>
    <x v="48"/>
    <x v="153"/>
    <n v="97500"/>
    <n v="0.5"/>
    <s v="Outlet"/>
  </r>
  <r>
    <x v="2"/>
    <n v="1197831"/>
    <s v="Midwest"/>
    <x v="3"/>
    <s v="Chicago"/>
    <x v="2"/>
    <n v="200"/>
    <x v="26"/>
    <x v="154"/>
    <n v="43500"/>
    <n v="0.3"/>
    <s v="Outlet"/>
  </r>
  <r>
    <x v="2"/>
    <n v="1197831"/>
    <s v="Midwest"/>
    <x v="3"/>
    <s v="Chicago"/>
    <x v="2"/>
    <n v="300"/>
    <x v="26"/>
    <x v="155"/>
    <n v="65250"/>
    <n v="0.3"/>
    <s v="Outlet"/>
  </r>
  <r>
    <x v="2"/>
    <n v="1197831"/>
    <s v="Midwest"/>
    <x v="3"/>
    <s v="Chicago"/>
    <x v="0"/>
    <n v="300"/>
    <x v="27"/>
    <x v="156"/>
    <n v="47250"/>
    <n v="0.3"/>
    <s v="Outlet"/>
  </r>
  <r>
    <x v="2"/>
    <n v="1197831"/>
    <s v="Midwest"/>
    <x v="3"/>
    <s v="Chicago"/>
    <x v="0"/>
    <n v="350"/>
    <x v="27"/>
    <x v="157"/>
    <n v="73500"/>
    <n v="0.4"/>
    <s v="Outlet"/>
  </r>
  <r>
    <x v="2"/>
    <n v="1197831"/>
    <s v="South"/>
    <x v="1"/>
    <s v="Dallas"/>
    <x v="0"/>
    <n v="400"/>
    <x v="47"/>
    <x v="151"/>
    <n v="37500"/>
    <n v="0.25"/>
    <s v="Outlet"/>
  </r>
  <r>
    <x v="2"/>
    <n v="1197831"/>
    <s v="South"/>
    <x v="1"/>
    <s v="Dallas"/>
    <x v="2"/>
    <n v="350"/>
    <x v="27"/>
    <x v="157"/>
    <n v="82687.5"/>
    <n v="0.45"/>
    <s v="Outlet"/>
  </r>
  <r>
    <x v="2"/>
    <n v="1197831"/>
    <s v="South"/>
    <x v="1"/>
    <s v="Dallas"/>
    <x v="0"/>
    <n v="250"/>
    <x v="21"/>
    <x v="158"/>
    <n v="50625"/>
    <n v="0.3"/>
    <s v="Outlet"/>
  </r>
  <r>
    <x v="2"/>
    <n v="1197831"/>
    <s v="South"/>
    <x v="1"/>
    <s v="Dallas"/>
    <x v="2"/>
    <n v="350"/>
    <x v="25"/>
    <x v="159"/>
    <n v="68250"/>
    <n v="0.3"/>
    <s v="Outlet"/>
  </r>
  <r>
    <x v="2"/>
    <n v="1197831"/>
    <s v="South"/>
    <x v="1"/>
    <s v="Dallas"/>
    <x v="0"/>
    <n v="350"/>
    <x v="33"/>
    <x v="160"/>
    <n v="49875"/>
    <n v="0.3"/>
    <s v="Outlet"/>
  </r>
  <r>
    <x v="2"/>
    <n v="1197831"/>
    <s v="South"/>
    <x v="1"/>
    <s v="Dallas"/>
    <x v="2"/>
    <n v="350"/>
    <x v="32"/>
    <x v="161"/>
    <n v="59500"/>
    <n v="0.4"/>
    <s v="Outlet"/>
  </r>
  <r>
    <x v="2"/>
    <n v="1197831"/>
    <s v="South"/>
    <x v="1"/>
    <s v="Dallas"/>
    <x v="2"/>
    <n v="400"/>
    <x v="48"/>
    <x v="162"/>
    <n v="30000"/>
    <n v="0.25"/>
    <s v="Outlet"/>
  </r>
  <r>
    <x v="2"/>
    <n v="1197831"/>
    <s v="South"/>
    <x v="1"/>
    <s v="Dallas"/>
    <x v="0"/>
    <n v="350"/>
    <x v="23"/>
    <x v="163"/>
    <n v="78750"/>
    <n v="0.45"/>
    <s v="Outlet"/>
  </r>
  <r>
    <x v="2"/>
    <n v="1197831"/>
    <s v="South"/>
    <x v="1"/>
    <s v="Dallas"/>
    <x v="0"/>
    <n v="300"/>
    <x v="21"/>
    <x v="164"/>
    <n v="70875"/>
    <n v="0.35"/>
    <s v="Outlet"/>
  </r>
  <r>
    <x v="2"/>
    <n v="1197831"/>
    <s v="South"/>
    <x v="1"/>
    <s v="Dallas"/>
    <x v="0"/>
    <n v="400"/>
    <x v="21"/>
    <x v="54"/>
    <n v="94500"/>
    <n v="0.35"/>
    <s v="Outlet"/>
  </r>
  <r>
    <x v="2"/>
    <n v="1197831"/>
    <s v="South"/>
    <x v="1"/>
    <s v="Dallas"/>
    <x v="2"/>
    <n v="300"/>
    <x v="23"/>
    <x v="151"/>
    <n v="52500"/>
    <n v="0.35"/>
    <s v="Outlet"/>
  </r>
  <r>
    <x v="2"/>
    <n v="1197831"/>
    <s v="South"/>
    <x v="1"/>
    <s v="Dallas"/>
    <x v="0"/>
    <n v="350"/>
    <x v="46"/>
    <x v="165"/>
    <n v="63000"/>
    <n v="0.45"/>
    <s v="Outlet"/>
  </r>
  <r>
    <x v="2"/>
    <n v="1197831"/>
    <s v="South"/>
    <x v="1"/>
    <s v="Dallas"/>
    <x v="0"/>
    <n v="400"/>
    <x v="48"/>
    <x v="162"/>
    <n v="36000"/>
    <n v="0.3"/>
    <s v="Outlet"/>
  </r>
  <r>
    <x v="2"/>
    <n v="1197831"/>
    <s v="South"/>
    <x v="1"/>
    <s v="Dallas"/>
    <x v="2"/>
    <n v="350"/>
    <x v="31"/>
    <x v="156"/>
    <n v="78750"/>
    <n v="0.5"/>
    <s v="Outlet"/>
  </r>
  <r>
    <x v="2"/>
    <n v="1197831"/>
    <s v="South"/>
    <x v="1"/>
    <s v="Dallas"/>
    <x v="0"/>
    <n v="200"/>
    <x v="19"/>
    <x v="165"/>
    <n v="49000"/>
    <n v="0.35"/>
    <s v="Outlet"/>
  </r>
  <r>
    <x v="2"/>
    <n v="1197831"/>
    <s v="South"/>
    <x v="1"/>
    <s v="Dallas"/>
    <x v="0"/>
    <n v="300"/>
    <x v="19"/>
    <x v="166"/>
    <n v="73500"/>
    <n v="0.35"/>
    <s v="Outlet"/>
  </r>
  <r>
    <x v="2"/>
    <n v="1197831"/>
    <s v="South"/>
    <x v="1"/>
    <s v="Dallas"/>
    <x v="2"/>
    <n v="250"/>
    <x v="27"/>
    <x v="167"/>
    <n v="45937.5"/>
    <n v="0.35"/>
    <s v="Outlet"/>
  </r>
  <r>
    <x v="2"/>
    <n v="1197831"/>
    <s v="South"/>
    <x v="1"/>
    <s v="Dallas"/>
    <x v="2"/>
    <n v="300"/>
    <x v="32"/>
    <x v="168"/>
    <n v="57375"/>
    <n v="0.45"/>
    <s v="Outlet"/>
  </r>
  <r>
    <x v="2"/>
    <n v="1197831"/>
    <s v="South"/>
    <x v="1"/>
    <s v="Dallas"/>
    <x v="2"/>
    <n v="350"/>
    <x v="45"/>
    <x v="169"/>
    <n v="34125"/>
    <n v="0.3"/>
    <s v="Outlet"/>
  </r>
  <r>
    <x v="2"/>
    <n v="1197831"/>
    <s v="South"/>
    <x v="1"/>
    <s v="Dallas"/>
    <x v="2"/>
    <n v="300"/>
    <x v="24"/>
    <x v="170"/>
    <n v="90000"/>
    <n v="0.5"/>
    <s v="Outlet"/>
  </r>
  <r>
    <x v="2"/>
    <n v="1197831"/>
    <s v="South"/>
    <x v="1"/>
    <s v="Dallas"/>
    <x v="3"/>
    <n v="200"/>
    <x v="29"/>
    <x v="151"/>
    <n v="52500"/>
    <n v="0.35"/>
    <s v="Outlet"/>
  </r>
  <r>
    <x v="2"/>
    <n v="1197831"/>
    <s v="South"/>
    <x v="1"/>
    <s v="Dallas"/>
    <x v="2"/>
    <n v="300.00000000000006"/>
    <x v="28"/>
    <x v="171"/>
    <n v="81375"/>
    <n v="0.35"/>
    <s v="Outlet"/>
  </r>
  <r>
    <x v="2"/>
    <n v="1197831"/>
    <s v="South"/>
    <x v="1"/>
    <s v="Dallas"/>
    <x v="2"/>
    <n v="250"/>
    <x v="22"/>
    <x v="172"/>
    <n v="54687.5"/>
    <n v="0.35"/>
    <s v="Outlet"/>
  </r>
  <r>
    <x v="2"/>
    <n v="1197831"/>
    <s v="South"/>
    <x v="1"/>
    <s v="Dallas"/>
    <x v="2"/>
    <n v="350"/>
    <x v="20"/>
    <x v="142"/>
    <n v="86625"/>
    <n v="0.45"/>
    <s v="Outlet"/>
  </r>
  <r>
    <x v="2"/>
    <n v="1197831"/>
    <s v="South"/>
    <x v="1"/>
    <s v="Dallas"/>
    <x v="0"/>
    <n v="500"/>
    <x v="31"/>
    <x v="40"/>
    <n v="67500"/>
    <n v="0.3"/>
    <s v="Outlet"/>
  </r>
  <r>
    <x v="2"/>
    <n v="1197831"/>
    <s v="South"/>
    <x v="1"/>
    <s v="Dallas"/>
    <x v="0"/>
    <n v="450"/>
    <x v="9"/>
    <x v="11"/>
    <n v="180000"/>
    <n v="0.5"/>
    <s v="Outlet"/>
  </r>
  <r>
    <x v="2"/>
    <n v="1197831"/>
    <s v="South"/>
    <x v="1"/>
    <s v="Dallas"/>
    <x v="1"/>
    <n v="450"/>
    <x v="9"/>
    <x v="11"/>
    <n v="126000"/>
    <n v="0.35"/>
    <s v="Outlet"/>
  </r>
  <r>
    <x v="2"/>
    <n v="1197831"/>
    <s v="South"/>
    <x v="1"/>
    <s v="Dallas"/>
    <x v="0"/>
    <n v="500"/>
    <x v="9"/>
    <x v="2"/>
    <n v="140000"/>
    <n v="0.35"/>
    <s v="Outlet"/>
  </r>
  <r>
    <x v="2"/>
    <n v="1197831"/>
    <s v="South"/>
    <x v="1"/>
    <s v="Dallas"/>
    <x v="0"/>
    <n v="450"/>
    <x v="25"/>
    <x v="65"/>
    <n v="102375"/>
    <n v="0.35"/>
    <s v="Outlet"/>
  </r>
  <r>
    <x v="2"/>
    <n v="1197831"/>
    <s v="South"/>
    <x v="1"/>
    <s v="Dallas"/>
    <x v="1"/>
    <n v="450"/>
    <x v="24"/>
    <x v="54"/>
    <n v="121500"/>
    <n v="0.45"/>
    <s v="Outlet"/>
  </r>
  <r>
    <x v="2"/>
    <n v="1197831"/>
    <s v="South"/>
    <x v="1"/>
    <s v="Dallas"/>
    <x v="0"/>
    <n v="500"/>
    <x v="23"/>
    <x v="56"/>
    <n v="75000"/>
    <n v="0.3"/>
    <s v="Outlet"/>
  </r>
  <r>
    <x v="2"/>
    <n v="1197831"/>
    <s v="South"/>
    <x v="1"/>
    <s v="Dallas"/>
    <x v="2"/>
    <n v="550"/>
    <x v="10"/>
    <x v="106"/>
    <n v="240625"/>
    <n v="0.5"/>
    <s v="Outlet"/>
  </r>
  <r>
    <x v="2"/>
    <n v="1197831"/>
    <s v="South"/>
    <x v="1"/>
    <s v="Dallas"/>
    <x v="2"/>
    <n v="450"/>
    <x v="6"/>
    <x v="8"/>
    <n v="148500"/>
    <n v="0.4"/>
    <s v="Outlet"/>
  </r>
  <r>
    <x v="2"/>
    <n v="1197831"/>
    <s v="South"/>
    <x v="1"/>
    <s v="Dallas"/>
    <x v="2"/>
    <n v="500"/>
    <x v="6"/>
    <x v="74"/>
    <n v="165000"/>
    <n v="0.4"/>
    <s v="Outlet"/>
  </r>
  <r>
    <x v="2"/>
    <n v="1197831"/>
    <s v="South"/>
    <x v="1"/>
    <s v="Dallas"/>
    <x v="0"/>
    <n v="450"/>
    <x v="17"/>
    <x v="86"/>
    <n v="175500"/>
    <n v="0.4"/>
    <s v="Outlet"/>
  </r>
  <r>
    <x v="2"/>
    <n v="1197831"/>
    <s v="South"/>
    <x v="1"/>
    <s v="Dallas"/>
    <x v="2"/>
    <n v="450"/>
    <x v="30"/>
    <x v="73"/>
    <n v="129375"/>
    <n v="0.5"/>
    <s v="Outlet"/>
  </r>
  <r>
    <x v="2"/>
    <n v="1197831"/>
    <s v="South"/>
    <x v="1"/>
    <s v="Dallas"/>
    <x v="0"/>
    <n v="500"/>
    <x v="30"/>
    <x v="82"/>
    <n v="100625"/>
    <n v="0.35"/>
    <s v="Outlet"/>
  </r>
  <r>
    <x v="2"/>
    <n v="1197831"/>
    <s v="South"/>
    <x v="1"/>
    <s v="Dallas"/>
    <x v="0"/>
    <n v="599.99999999999989"/>
    <x v="2"/>
    <x v="173"/>
    <n v="280500"/>
    <n v="0.55000000000000004"/>
    <s v="Outlet"/>
  </r>
  <r>
    <x v="2"/>
    <n v="1197831"/>
    <s v="South"/>
    <x v="1"/>
    <s v="Dallas"/>
    <x v="1"/>
    <n v="500"/>
    <x v="9"/>
    <x v="2"/>
    <n v="160000"/>
    <n v="0.4"/>
    <s v="Outlet"/>
  </r>
  <r>
    <x v="2"/>
    <n v="1197831"/>
    <s v="South"/>
    <x v="1"/>
    <s v="Dallas"/>
    <x v="2"/>
    <n v="550"/>
    <x v="9"/>
    <x v="66"/>
    <n v="176000"/>
    <n v="0.4"/>
    <s v="Outlet"/>
  </r>
  <r>
    <x v="2"/>
    <n v="1197831"/>
    <s v="South"/>
    <x v="1"/>
    <s v="Dallas"/>
    <x v="2"/>
    <n v="500"/>
    <x v="17"/>
    <x v="67"/>
    <n v="195000"/>
    <n v="0.4"/>
    <s v="Outlet"/>
  </r>
  <r>
    <x v="2"/>
    <n v="1197831"/>
    <s v="South"/>
    <x v="1"/>
    <s v="Dallas"/>
    <x v="2"/>
    <n v="500"/>
    <x v="27"/>
    <x v="50"/>
    <n v="131250"/>
    <n v="0.5"/>
    <s v="Outlet"/>
  </r>
  <r>
    <x v="2"/>
    <n v="1197831"/>
    <s v="South"/>
    <x v="1"/>
    <s v="Dallas"/>
    <x v="0"/>
    <n v="550"/>
    <x v="27"/>
    <x v="174"/>
    <n v="101062.5"/>
    <n v="0.35"/>
    <s v="Outlet"/>
  </r>
  <r>
    <x v="2"/>
    <n v="1197831"/>
    <s v="South"/>
    <x v="1"/>
    <s v="Dallas"/>
    <x v="2"/>
    <n v="599.99999999999989"/>
    <x v="28"/>
    <x v="175"/>
    <n v="255750"/>
    <n v="0.55000000000000004"/>
    <s v="Outlet"/>
  </r>
  <r>
    <x v="2"/>
    <n v="1197831"/>
    <s v="South"/>
    <x v="1"/>
    <s v="Dallas"/>
    <x v="0"/>
    <n v="550"/>
    <x v="26"/>
    <x v="103"/>
    <n v="159500"/>
    <n v="0.4"/>
    <s v="Outlet"/>
  </r>
  <r>
    <x v="2"/>
    <n v="1197831"/>
    <s v="South"/>
    <x v="1"/>
    <s v="Dallas"/>
    <x v="2"/>
    <n v="550"/>
    <x v="21"/>
    <x v="8"/>
    <n v="148500"/>
    <n v="0.4"/>
    <s v="Outlet"/>
  </r>
  <r>
    <x v="2"/>
    <n v="1197831"/>
    <s v="South"/>
    <x v="1"/>
    <s v="Dallas"/>
    <x v="1"/>
    <n v="600"/>
    <x v="26"/>
    <x v="95"/>
    <n v="174000"/>
    <n v="0.4"/>
    <s v="Outlet"/>
  </r>
  <r>
    <x v="2"/>
    <n v="1197831"/>
    <s v="South"/>
    <x v="1"/>
    <s v="Dallas"/>
    <x v="2"/>
    <n v="600"/>
    <x v="31"/>
    <x v="54"/>
    <n v="135000"/>
    <n v="0.5"/>
    <s v="Outlet"/>
  </r>
  <r>
    <x v="2"/>
    <n v="1197831"/>
    <s v="South"/>
    <x v="1"/>
    <s v="Dallas"/>
    <x v="2"/>
    <n v="550.00000000000011"/>
    <x v="31"/>
    <x v="111"/>
    <n v="86625"/>
    <n v="0.35"/>
    <s v="Outlet"/>
  </r>
  <r>
    <x v="2"/>
    <n v="1197831"/>
    <s v="South"/>
    <x v="1"/>
    <s v="Dallas"/>
    <x v="2"/>
    <n v="500"/>
    <x v="21"/>
    <x v="76"/>
    <n v="185625"/>
    <n v="0.55000000000000004"/>
    <s v="Outlet"/>
  </r>
  <r>
    <x v="2"/>
    <n v="1197831"/>
    <s v="South"/>
    <x v="1"/>
    <s v="Dallas"/>
    <x v="3"/>
    <n v="400"/>
    <x v="22"/>
    <x v="56"/>
    <n v="100000"/>
    <n v="0.4"/>
    <s v="Outlet"/>
  </r>
  <r>
    <x v="2"/>
    <n v="1197831"/>
    <s v="South"/>
    <x v="1"/>
    <s v="Dallas"/>
    <x v="2"/>
    <n v="400"/>
    <x v="22"/>
    <x v="56"/>
    <n v="100000"/>
    <n v="0.4"/>
    <s v="Outlet"/>
  </r>
  <r>
    <x v="2"/>
    <n v="1197831"/>
    <s v="South"/>
    <x v="1"/>
    <s v="Dallas"/>
    <x v="1"/>
    <n v="450"/>
    <x v="30"/>
    <x v="73"/>
    <n v="103500"/>
    <n v="0.4"/>
    <s v="Outlet"/>
  </r>
  <r>
    <x v="2"/>
    <n v="1197831"/>
    <s v="South"/>
    <x v="1"/>
    <s v="Dallas"/>
    <x v="2"/>
    <n v="450"/>
    <x v="32"/>
    <x v="176"/>
    <n v="95625"/>
    <n v="0.5"/>
    <s v="Outlet"/>
  </r>
  <r>
    <x v="2"/>
    <n v="1197831"/>
    <s v="South"/>
    <x v="1"/>
    <s v="Dallas"/>
    <x v="0"/>
    <n v="400"/>
    <x v="46"/>
    <x v="177"/>
    <n v="56000"/>
    <n v="0.35"/>
    <s v="Outlet"/>
  </r>
  <r>
    <x v="2"/>
    <n v="1197831"/>
    <s v="South"/>
    <x v="1"/>
    <s v="Dallas"/>
    <x v="2"/>
    <n v="500"/>
    <x v="30"/>
    <x v="82"/>
    <n v="158125"/>
    <n v="0.55000000000000004"/>
    <s v="Outlet"/>
  </r>
  <r>
    <x v="2"/>
    <n v="1197831"/>
    <s v="South"/>
    <x v="1"/>
    <s v="Dallas"/>
    <x v="2"/>
    <n v="400"/>
    <x v="26"/>
    <x v="178"/>
    <n v="116000"/>
    <n v="0.4"/>
    <s v="Outlet"/>
  </r>
  <r>
    <x v="2"/>
    <n v="1197831"/>
    <s v="South"/>
    <x v="1"/>
    <s v="Dallas"/>
    <x v="0"/>
    <n v="400"/>
    <x v="26"/>
    <x v="178"/>
    <n v="116000"/>
    <n v="0.4"/>
    <s v="Outlet"/>
  </r>
  <r>
    <x v="2"/>
    <n v="1197831"/>
    <s v="South"/>
    <x v="1"/>
    <s v="Dallas"/>
    <x v="2"/>
    <n v="650"/>
    <x v="25"/>
    <x v="108"/>
    <n v="169000"/>
    <n v="0.4"/>
    <s v="Outlet"/>
  </r>
  <r>
    <x v="2"/>
    <n v="1197831"/>
    <s v="South"/>
    <x v="1"/>
    <s v="Dallas"/>
    <x v="0"/>
    <n v="650"/>
    <x v="23"/>
    <x v="85"/>
    <n v="162500"/>
    <n v="0.5"/>
    <s v="Outlet"/>
  </r>
  <r>
    <x v="2"/>
    <n v="1197831"/>
    <s v="South"/>
    <x v="1"/>
    <s v="Dallas"/>
    <x v="2"/>
    <n v="600"/>
    <x v="33"/>
    <x v="179"/>
    <n v="99750"/>
    <n v="0.35"/>
    <s v="Outlet"/>
  </r>
  <r>
    <x v="2"/>
    <n v="1197831"/>
    <s v="South"/>
    <x v="1"/>
    <s v="Dallas"/>
    <x v="2"/>
    <n v="699.99999999999989"/>
    <x v="21"/>
    <x v="180"/>
    <n v="259875"/>
    <n v="0.55000000000000004"/>
    <s v="Outlet"/>
  </r>
  <r>
    <x v="2"/>
    <n v="1197831"/>
    <s v="South"/>
    <x v="1"/>
    <s v="Dallas"/>
    <x v="1"/>
    <n v="600"/>
    <x v="6"/>
    <x v="14"/>
    <n v="198000"/>
    <n v="0.4"/>
    <s v="Outlet"/>
  </r>
  <r>
    <x v="2"/>
    <n v="1197831"/>
    <s v="South"/>
    <x v="1"/>
    <s v="Dallas"/>
    <x v="0"/>
    <n v="600"/>
    <x v="6"/>
    <x v="14"/>
    <n v="198000"/>
    <n v="0.4"/>
    <s v="Outlet"/>
  </r>
  <r>
    <x v="2"/>
    <n v="1197831"/>
    <s v="South"/>
    <x v="1"/>
    <s v="Dallas"/>
    <x v="2"/>
    <n v="650"/>
    <x v="26"/>
    <x v="104"/>
    <n v="188500"/>
    <n v="0.4"/>
    <s v="Outlet"/>
  </r>
  <r>
    <x v="2"/>
    <n v="1197831"/>
    <s v="South"/>
    <x v="1"/>
    <s v="Dallas"/>
    <x v="2"/>
    <n v="650"/>
    <x v="30"/>
    <x v="181"/>
    <n v="186875"/>
    <n v="0.5"/>
    <s v="Outlet"/>
  </r>
  <r>
    <x v="2"/>
    <n v="1197831"/>
    <s v="South"/>
    <x v="1"/>
    <s v="Dallas"/>
    <x v="1"/>
    <n v="600"/>
    <x v="27"/>
    <x v="41"/>
    <n v="110250"/>
    <n v="0.35"/>
    <s v="Outlet"/>
  </r>
  <r>
    <x v="2"/>
    <n v="1197831"/>
    <s v="South"/>
    <x v="1"/>
    <s v="Dallas"/>
    <x v="0"/>
    <n v="700"/>
    <x v="28"/>
    <x v="105"/>
    <n v="298375"/>
    <n v="0.55000000000000004"/>
    <s v="Outlet"/>
  </r>
  <r>
    <x v="0"/>
    <n v="1185732"/>
    <s v="South"/>
    <x v="1"/>
    <s v="Dallas"/>
    <x v="0"/>
    <n v="449.99999999999994"/>
    <x v="32"/>
    <x v="182"/>
    <n v="105187.5"/>
    <n v="0.55000000000000004"/>
    <s v="Outlet"/>
  </r>
  <r>
    <x v="0"/>
    <n v="1185732"/>
    <s v="South"/>
    <x v="1"/>
    <s v="Dallas"/>
    <x v="2"/>
    <n v="450"/>
    <x v="37"/>
    <x v="183"/>
    <n v="35437.5"/>
    <n v="0.35"/>
    <s v="Outlet"/>
  </r>
  <r>
    <x v="0"/>
    <n v="1185732"/>
    <s v="South"/>
    <x v="1"/>
    <s v="Dallas"/>
    <x v="2"/>
    <n v="350"/>
    <x v="37"/>
    <x v="127"/>
    <n v="31500"/>
    <n v="0.4"/>
    <s v="Outlet"/>
  </r>
  <r>
    <x v="0"/>
    <n v="1185732"/>
    <s v="South"/>
    <x v="1"/>
    <s v="Dallas"/>
    <x v="2"/>
    <n v="400"/>
    <x v="41"/>
    <x v="184"/>
    <n v="12000"/>
    <n v="0.4"/>
    <s v="Outlet"/>
  </r>
  <r>
    <x v="0"/>
    <n v="1185732"/>
    <s v="Northeast"/>
    <x v="4"/>
    <s v="Philadelphia"/>
    <x v="2"/>
    <n v="550"/>
    <x v="35"/>
    <x v="185"/>
    <n v="24062.5"/>
    <n v="0.35"/>
    <s v="Outlet"/>
  </r>
  <r>
    <x v="0"/>
    <n v="1185732"/>
    <s v="Northeast"/>
    <x v="4"/>
    <s v="Philadelphia"/>
    <x v="0"/>
    <n v="450"/>
    <x v="37"/>
    <x v="183"/>
    <n v="30375"/>
    <n v="0.3"/>
    <s v="Outlet"/>
  </r>
  <r>
    <x v="0"/>
    <n v="1185732"/>
    <s v="Northeast"/>
    <x v="4"/>
    <s v="Philadelphia"/>
    <x v="2"/>
    <n v="449.99999999999994"/>
    <x v="33"/>
    <x v="186"/>
    <n v="117562.5"/>
    <n v="0.55000000000000004"/>
    <s v="Outlet"/>
  </r>
  <r>
    <x v="0"/>
    <n v="1185732"/>
    <s v="Northeast"/>
    <x v="4"/>
    <s v="Philadelphia"/>
    <x v="2"/>
    <n v="450"/>
    <x v="35"/>
    <x v="187"/>
    <n v="19687.5"/>
    <n v="0.35"/>
    <s v="Outlet"/>
  </r>
  <r>
    <x v="0"/>
    <n v="1185732"/>
    <s v="Northeast"/>
    <x v="4"/>
    <s v="Philadelphia"/>
    <x v="0"/>
    <n v="350"/>
    <x v="36"/>
    <x v="188"/>
    <n v="24500"/>
    <n v="0.4"/>
    <s v="Outlet"/>
  </r>
  <r>
    <x v="0"/>
    <n v="1185732"/>
    <s v="Northeast"/>
    <x v="4"/>
    <s v="Philadelphia"/>
    <x v="0"/>
    <n v="400"/>
    <x v="50"/>
    <x v="189"/>
    <n v="8000"/>
    <n v="0.4"/>
    <s v="Outlet"/>
  </r>
  <r>
    <x v="0"/>
    <n v="1185732"/>
    <s v="Northeast"/>
    <x v="4"/>
    <s v="Philadelphia"/>
    <x v="0"/>
    <n v="550"/>
    <x v="35"/>
    <x v="185"/>
    <n v="24062.5"/>
    <n v="0.35"/>
    <s v="Outlet"/>
  </r>
  <r>
    <x v="0"/>
    <n v="1185732"/>
    <s v="Northeast"/>
    <x v="4"/>
    <s v="Philadelphia"/>
    <x v="2"/>
    <n v="450"/>
    <x v="37"/>
    <x v="183"/>
    <n v="30375"/>
    <n v="0.3"/>
    <s v="Outlet"/>
  </r>
  <r>
    <x v="0"/>
    <n v="1185732"/>
    <s v="Northeast"/>
    <x v="4"/>
    <s v="Philadelphia"/>
    <x v="2"/>
    <n v="499.99999999999994"/>
    <x v="51"/>
    <x v="190"/>
    <n v="122375"/>
    <n v="0.55000000000000004"/>
    <s v="Outlet"/>
  </r>
  <r>
    <x v="0"/>
    <n v="1185732"/>
    <s v="Northeast"/>
    <x v="4"/>
    <s v="Philadelphia"/>
    <x v="2"/>
    <n v="500"/>
    <x v="42"/>
    <x v="133"/>
    <n v="26250"/>
    <n v="0.35"/>
    <s v="Outlet"/>
  </r>
  <r>
    <x v="0"/>
    <n v="1185732"/>
    <s v="Northeast"/>
    <x v="4"/>
    <s v="Philadelphia"/>
    <x v="2"/>
    <n v="400"/>
    <x v="36"/>
    <x v="141"/>
    <n v="28000"/>
    <n v="0.4"/>
    <s v="Outlet"/>
  </r>
  <r>
    <x v="0"/>
    <n v="1185732"/>
    <s v="Northeast"/>
    <x v="4"/>
    <s v="Philadelphia"/>
    <x v="2"/>
    <n v="450"/>
    <x v="52"/>
    <x v="191"/>
    <n v="4500"/>
    <n v="0.4"/>
    <s v="Outlet"/>
  </r>
  <r>
    <x v="0"/>
    <n v="1185732"/>
    <s v="Northeast"/>
    <x v="4"/>
    <s v="Philadelphia"/>
    <x v="2"/>
    <n v="600"/>
    <x v="41"/>
    <x v="192"/>
    <n v="13500"/>
    <n v="0.3"/>
    <s v="Outlet"/>
  </r>
  <r>
    <x v="0"/>
    <n v="1185732"/>
    <s v="Northeast"/>
    <x v="4"/>
    <s v="Philadelphia"/>
    <x v="2"/>
    <n v="500"/>
    <x v="36"/>
    <x v="138"/>
    <n v="21875"/>
    <n v="0.25"/>
    <s v="Outlet"/>
  </r>
  <r>
    <x v="0"/>
    <n v="1185732"/>
    <s v="Northeast"/>
    <x v="4"/>
    <s v="Philadelphia"/>
    <x v="2"/>
    <n v="500"/>
    <x v="31"/>
    <x v="40"/>
    <n v="112500"/>
    <n v="0.5"/>
    <s v="Outlet"/>
  </r>
  <r>
    <x v="0"/>
    <n v="1185732"/>
    <s v="Northeast"/>
    <x v="4"/>
    <s v="Philadelphia"/>
    <x v="2"/>
    <n v="500"/>
    <x v="42"/>
    <x v="133"/>
    <n v="22500"/>
    <n v="0.3"/>
    <s v="Outlet"/>
  </r>
  <r>
    <x v="0"/>
    <n v="1185732"/>
    <s v="Northeast"/>
    <x v="4"/>
    <s v="Philadelphia"/>
    <x v="2"/>
    <n v="400.00000000000006"/>
    <x v="42"/>
    <x v="135"/>
    <n v="21000"/>
    <n v="0.35"/>
    <s v="Outlet"/>
  </r>
  <r>
    <x v="0"/>
    <n v="1185732"/>
    <s v="Northeast"/>
    <x v="4"/>
    <s v="Philadelphia"/>
    <x v="1"/>
    <n v="450"/>
    <x v="41"/>
    <x v="132"/>
    <n v="11812.5"/>
    <n v="0.35"/>
    <s v="Outlet"/>
  </r>
  <r>
    <x v="0"/>
    <n v="1185732"/>
    <s v="Northeast"/>
    <x v="4"/>
    <s v="Philadelphia"/>
    <x v="0"/>
    <n v="600"/>
    <x v="41"/>
    <x v="192"/>
    <n v="13500"/>
    <n v="0.3"/>
    <s v="Outlet"/>
  </r>
  <r>
    <x v="0"/>
    <n v="1185732"/>
    <s v="Northeast"/>
    <x v="4"/>
    <s v="Philadelphia"/>
    <x v="0"/>
    <n v="500"/>
    <x v="40"/>
    <x v="130"/>
    <n v="25000"/>
    <n v="0.25"/>
    <s v="Outlet"/>
  </r>
  <r>
    <x v="0"/>
    <n v="1185732"/>
    <s v="Northeast"/>
    <x v="4"/>
    <s v="Philadelphia"/>
    <x v="2"/>
    <n v="600"/>
    <x v="53"/>
    <x v="193"/>
    <n v="141000"/>
    <n v="0.5"/>
    <s v="Outlet"/>
  </r>
  <r>
    <x v="0"/>
    <n v="1185732"/>
    <s v="Northeast"/>
    <x v="4"/>
    <s v="Philadelphia"/>
    <x v="2"/>
    <n v="600"/>
    <x v="36"/>
    <x v="194"/>
    <n v="31500"/>
    <n v="0.3"/>
    <s v="Outlet"/>
  </r>
  <r>
    <x v="0"/>
    <n v="1185732"/>
    <s v="Northeast"/>
    <x v="4"/>
    <s v="Philadelphia"/>
    <x v="2"/>
    <n v="550"/>
    <x v="42"/>
    <x v="195"/>
    <n v="28875"/>
    <n v="0.35"/>
    <s v="Outlet"/>
  </r>
  <r>
    <x v="0"/>
    <n v="1185732"/>
    <s v="Northeast"/>
    <x v="4"/>
    <s v="Philadelphia"/>
    <x v="2"/>
    <n v="550"/>
    <x v="38"/>
    <x v="196"/>
    <n v="19250"/>
    <n v="0.35"/>
    <s v="Outlet"/>
  </r>
  <r>
    <x v="0"/>
    <n v="1185732"/>
    <s v="Northeast"/>
    <x v="4"/>
    <s v="Philadelphia"/>
    <x v="0"/>
    <n v="650"/>
    <x v="35"/>
    <x v="197"/>
    <n v="24375"/>
    <n v="0.3"/>
    <s v="Outlet"/>
  </r>
  <r>
    <x v="0"/>
    <n v="1185732"/>
    <s v="Northeast"/>
    <x v="4"/>
    <s v="Philadelphia"/>
    <x v="1"/>
    <n v="700"/>
    <x v="43"/>
    <x v="163"/>
    <n v="52500"/>
    <n v="0.3"/>
    <s v="Outlet"/>
  </r>
  <r>
    <x v="0"/>
    <n v="1185732"/>
    <s v="Northeast"/>
    <x v="4"/>
    <s v="Philadelphia"/>
    <x v="2"/>
    <n v="650"/>
    <x v="23"/>
    <x v="85"/>
    <n v="178750"/>
    <n v="0.55000000000000004"/>
    <s v="Outlet"/>
  </r>
  <r>
    <x v="0"/>
    <n v="1185732"/>
    <s v="Northeast"/>
    <x v="4"/>
    <s v="Philadelphia"/>
    <x v="0"/>
    <n v="600"/>
    <x v="43"/>
    <x v="151"/>
    <n v="52500"/>
    <n v="0.35"/>
    <s v="Outlet"/>
  </r>
  <r>
    <x v="0"/>
    <n v="1185732"/>
    <s v="Northeast"/>
    <x v="4"/>
    <s v="Philadelphia"/>
    <x v="0"/>
    <n v="550"/>
    <x v="36"/>
    <x v="124"/>
    <n v="38500"/>
    <n v="0.4"/>
    <s v="Outlet"/>
  </r>
  <r>
    <x v="0"/>
    <n v="1185732"/>
    <s v="Northeast"/>
    <x v="4"/>
    <s v="Philadelphia"/>
    <x v="2"/>
    <n v="550"/>
    <x v="42"/>
    <x v="195"/>
    <n v="33000"/>
    <n v="0.4"/>
    <s v="Outlet"/>
  </r>
  <r>
    <x v="0"/>
    <n v="1185732"/>
    <s v="Northeast"/>
    <x v="4"/>
    <s v="Philadelphia"/>
    <x v="2"/>
    <n v="650"/>
    <x v="42"/>
    <x v="150"/>
    <n v="34125"/>
    <n v="0.35"/>
    <s v="Outlet"/>
  </r>
  <r>
    <x v="0"/>
    <n v="1185732"/>
    <s v="Northeast"/>
    <x v="4"/>
    <s v="Philadelphia"/>
    <x v="0"/>
    <n v="700"/>
    <x v="48"/>
    <x v="166"/>
    <n v="63000"/>
    <n v="0.3"/>
    <s v="Outlet"/>
  </r>
  <r>
    <x v="0"/>
    <n v="1185732"/>
    <s v="Northeast"/>
    <x v="4"/>
    <s v="Philadelphia"/>
    <x v="2"/>
    <n v="650"/>
    <x v="23"/>
    <x v="85"/>
    <n v="178750"/>
    <n v="0.55000000000000004"/>
    <s v="Outlet"/>
  </r>
  <r>
    <x v="0"/>
    <n v="1185732"/>
    <s v="Northeast"/>
    <x v="4"/>
    <s v="Philadelphia"/>
    <x v="0"/>
    <n v="600"/>
    <x v="48"/>
    <x v="170"/>
    <n v="63000"/>
    <n v="0.35"/>
    <s v="Outlet"/>
  </r>
  <r>
    <x v="0"/>
    <n v="1185732"/>
    <s v="Northeast"/>
    <x v="4"/>
    <s v="Philadelphia"/>
    <x v="2"/>
    <n v="550"/>
    <x v="37"/>
    <x v="126"/>
    <n v="49500"/>
    <n v="0.4"/>
    <s v="Outlet"/>
  </r>
  <r>
    <x v="0"/>
    <n v="1185732"/>
    <s v="Northeast"/>
    <x v="4"/>
    <s v="Philadelphia"/>
    <x v="0"/>
    <n v="550"/>
    <x v="36"/>
    <x v="124"/>
    <n v="38500"/>
    <n v="0.4"/>
    <s v="Outlet"/>
  </r>
  <r>
    <x v="0"/>
    <n v="1185732"/>
    <s v="Northeast"/>
    <x v="4"/>
    <s v="Philadelphia"/>
    <x v="2"/>
    <n v="650.00000000000011"/>
    <x v="40"/>
    <x v="198"/>
    <n v="45500"/>
    <n v="0.35"/>
    <s v="Outlet"/>
  </r>
  <r>
    <x v="0"/>
    <n v="1185732"/>
    <s v="Northeast"/>
    <x v="4"/>
    <s v="Philadelphia"/>
    <x v="2"/>
    <n v="700"/>
    <x v="47"/>
    <x v="50"/>
    <n v="78750"/>
    <n v="0.3"/>
    <s v="Outlet"/>
  </r>
  <r>
    <x v="0"/>
    <n v="1185732"/>
    <s v="Northeast"/>
    <x v="4"/>
    <s v="Philadelphia"/>
    <x v="0"/>
    <n v="650"/>
    <x v="27"/>
    <x v="88"/>
    <n v="187687.5"/>
    <n v="0.55000000000000004"/>
    <s v="Outlet"/>
  </r>
  <r>
    <x v="0"/>
    <n v="1185732"/>
    <s v="Northeast"/>
    <x v="4"/>
    <s v="Philadelphia"/>
    <x v="0"/>
    <n v="600"/>
    <x v="48"/>
    <x v="170"/>
    <n v="63000"/>
    <n v="0.35"/>
    <s v="Outlet"/>
  </r>
  <r>
    <x v="0"/>
    <n v="1185732"/>
    <s v="Northeast"/>
    <x v="4"/>
    <s v="Philadelphia"/>
    <x v="2"/>
    <n v="550"/>
    <x v="37"/>
    <x v="126"/>
    <n v="49500"/>
    <n v="0.4"/>
    <s v="Outlet"/>
  </r>
  <r>
    <x v="0"/>
    <n v="1185732"/>
    <s v="Northeast"/>
    <x v="4"/>
    <s v="Philadelphia"/>
    <x v="0"/>
    <n v="550"/>
    <x v="40"/>
    <x v="137"/>
    <n v="44000"/>
    <n v="0.4"/>
    <s v="Outlet"/>
  </r>
  <r>
    <x v="0"/>
    <n v="1185732"/>
    <s v="Northeast"/>
    <x v="4"/>
    <s v="Philadelphia"/>
    <x v="2"/>
    <n v="650"/>
    <x v="36"/>
    <x v="169"/>
    <n v="39812.5"/>
    <n v="0.35"/>
    <s v="Outlet"/>
  </r>
  <r>
    <x v="0"/>
    <n v="1185732"/>
    <s v="Northeast"/>
    <x v="4"/>
    <s v="Philadelphia"/>
    <x v="2"/>
    <n v="700"/>
    <x v="44"/>
    <x v="43"/>
    <n v="73500"/>
    <n v="0.3"/>
    <s v="Outlet"/>
  </r>
  <r>
    <x v="0"/>
    <n v="1185732"/>
    <s v="Northeast"/>
    <x v="4"/>
    <s v="Philadelphia"/>
    <x v="0"/>
    <n v="650"/>
    <x v="33"/>
    <x v="199"/>
    <n v="154375"/>
    <n v="0.5"/>
    <s v="Outlet"/>
  </r>
  <r>
    <x v="0"/>
    <n v="1185732"/>
    <s v="Northeast"/>
    <x v="4"/>
    <s v="Philadelphia"/>
    <x v="0"/>
    <n v="500"/>
    <x v="34"/>
    <x v="146"/>
    <n v="41250"/>
    <n v="0.3"/>
    <s v="Outlet"/>
  </r>
  <r>
    <x v="0"/>
    <n v="1185732"/>
    <s v="Northeast"/>
    <x v="4"/>
    <s v="Philadelphia"/>
    <x v="2"/>
    <n v="450"/>
    <x v="40"/>
    <x v="131"/>
    <n v="31500"/>
    <n v="0.35"/>
    <s v="Outlet"/>
  </r>
  <r>
    <x v="0"/>
    <n v="1185732"/>
    <s v="Northeast"/>
    <x v="4"/>
    <s v="Philadelphia"/>
    <x v="0"/>
    <n v="450"/>
    <x v="36"/>
    <x v="127"/>
    <n v="27562.5"/>
    <n v="0.35"/>
    <s v="Outlet"/>
  </r>
  <r>
    <x v="0"/>
    <n v="1185732"/>
    <s v="Northeast"/>
    <x v="4"/>
    <s v="Philadelphia"/>
    <x v="0"/>
    <n v="550"/>
    <x v="35"/>
    <x v="185"/>
    <n v="20625"/>
    <n v="0.3"/>
    <s v="Outlet"/>
  </r>
  <r>
    <x v="0"/>
    <n v="1185732"/>
    <s v="Northeast"/>
    <x v="4"/>
    <s v="Philadelphia"/>
    <x v="2"/>
    <n v="600"/>
    <x v="37"/>
    <x v="145"/>
    <n v="33750"/>
    <n v="0.25"/>
    <s v="Outlet"/>
  </r>
  <r>
    <x v="0"/>
    <n v="1185732"/>
    <s v="Northeast"/>
    <x v="4"/>
    <s v="Philadelphia"/>
    <x v="0"/>
    <n v="600"/>
    <x v="46"/>
    <x v="52"/>
    <n v="120000"/>
    <n v="0.5"/>
    <s v="Outlet"/>
  </r>
  <r>
    <x v="0"/>
    <n v="1185732"/>
    <s v="Northeast"/>
    <x v="4"/>
    <s v="Philadelphia"/>
    <x v="2"/>
    <n v="500"/>
    <x v="37"/>
    <x v="134"/>
    <n v="33750"/>
    <n v="0.3"/>
    <s v="Outlet"/>
  </r>
  <r>
    <x v="0"/>
    <n v="1185732"/>
    <s v="Northeast"/>
    <x v="4"/>
    <s v="Philadelphia"/>
    <x v="0"/>
    <n v="500.00000000000006"/>
    <x v="35"/>
    <x v="200"/>
    <n v="21875"/>
    <n v="0.35"/>
    <s v="Outlet"/>
  </r>
  <r>
    <x v="0"/>
    <n v="1185732"/>
    <s v="Northeast"/>
    <x v="4"/>
    <s v="Philadelphia"/>
    <x v="0"/>
    <n v="500"/>
    <x v="38"/>
    <x v="125"/>
    <n v="17500"/>
    <n v="0.35"/>
    <s v="Outlet"/>
  </r>
  <r>
    <x v="0"/>
    <n v="1185732"/>
    <s v="Northeast"/>
    <x v="4"/>
    <s v="Philadelphia"/>
    <x v="2"/>
    <n v="600"/>
    <x v="38"/>
    <x v="201"/>
    <n v="18000"/>
    <n v="0.3"/>
    <s v="Outlet"/>
  </r>
  <r>
    <x v="0"/>
    <n v="1185732"/>
    <s v="Northeast"/>
    <x v="4"/>
    <s v="Philadelphia"/>
    <x v="4"/>
    <n v="650"/>
    <x v="37"/>
    <x v="143"/>
    <n v="36562.5"/>
    <n v="0.25"/>
    <s v="Outlet"/>
  </r>
  <r>
    <x v="0"/>
    <n v="1185732"/>
    <s v="Northeast"/>
    <x v="4"/>
    <s v="Philadelphia"/>
    <x v="1"/>
    <n v="700"/>
    <x v="47"/>
    <x v="50"/>
    <n v="144375"/>
    <n v="0.55000000000000004"/>
    <s v="Outlet"/>
  </r>
  <r>
    <x v="0"/>
    <n v="1185732"/>
    <s v="Northeast"/>
    <x v="4"/>
    <s v="Philadelphia"/>
    <x v="2"/>
    <n v="600.00000000000011"/>
    <x v="40"/>
    <x v="152"/>
    <n v="42000"/>
    <n v="0.35"/>
    <s v="Outlet"/>
  </r>
  <r>
    <x v="0"/>
    <n v="1185732"/>
    <s v="Northeast"/>
    <x v="4"/>
    <s v="Philadelphia"/>
    <x v="2"/>
    <n v="600"/>
    <x v="49"/>
    <x v="202"/>
    <n v="46800"/>
    <n v="0.4"/>
    <s v="Outlet"/>
  </r>
  <r>
    <x v="0"/>
    <n v="1185732"/>
    <s v="Northeast"/>
    <x v="4"/>
    <s v="Philadelphia"/>
    <x v="2"/>
    <n v="600"/>
    <x v="36"/>
    <x v="194"/>
    <n v="42000"/>
    <n v="0.4"/>
    <s v="Outlet"/>
  </r>
  <r>
    <x v="0"/>
    <n v="1185732"/>
    <s v="Northeast"/>
    <x v="4"/>
    <s v="Philadelphia"/>
    <x v="0"/>
    <n v="700"/>
    <x v="42"/>
    <x v="194"/>
    <n v="36750"/>
    <n v="0.35"/>
    <s v="Outlet"/>
  </r>
  <r>
    <x v="0"/>
    <n v="1185732"/>
    <s v="Northeast"/>
    <x v="4"/>
    <s v="Philadelphia"/>
    <x v="3"/>
    <n v="750"/>
    <x v="43"/>
    <x v="203"/>
    <n v="56250"/>
    <n v="0.3"/>
    <s v="Outlet"/>
  </r>
  <r>
    <x v="0"/>
    <n v="1185732"/>
    <s v="Northeast"/>
    <x v="4"/>
    <s v="Philadelphia"/>
    <x v="2"/>
    <n v="700"/>
    <x v="33"/>
    <x v="204"/>
    <n v="182875"/>
    <n v="0.55000000000000004"/>
    <s v="Outlet"/>
  </r>
  <r>
    <x v="0"/>
    <n v="1185732"/>
    <s v="Northeast"/>
    <x v="4"/>
    <s v="Philadelphia"/>
    <x v="2"/>
    <n v="600"/>
    <x v="34"/>
    <x v="205"/>
    <n v="57750"/>
    <n v="0.35"/>
    <s v="Outlet"/>
  </r>
  <r>
    <x v="0"/>
    <n v="1185732"/>
    <s v="Northeast"/>
    <x v="4"/>
    <s v="Philadelphia"/>
    <x v="0"/>
    <n v="600"/>
    <x v="37"/>
    <x v="145"/>
    <n v="54000"/>
    <n v="0.4"/>
    <s v="Outlet"/>
  </r>
  <r>
    <x v="0"/>
    <n v="1185732"/>
    <s v="Northeast"/>
    <x v="4"/>
    <s v="Philadelphia"/>
    <x v="2"/>
    <n v="600"/>
    <x v="36"/>
    <x v="194"/>
    <n v="42000"/>
    <n v="0.4"/>
    <s v="Outlet"/>
  </r>
  <r>
    <x v="0"/>
    <n v="1185732"/>
    <s v="Northeast"/>
    <x v="4"/>
    <s v="Philadelphia"/>
    <x v="2"/>
    <n v="700.00000000000011"/>
    <x v="36"/>
    <x v="206"/>
    <n v="42875"/>
    <n v="0.35"/>
    <s v="Outlet"/>
  </r>
  <r>
    <x v="0"/>
    <n v="1185732"/>
    <s v="Northeast"/>
    <x v="4"/>
    <s v="Philadelphia"/>
    <x v="1"/>
    <n v="750"/>
    <x v="34"/>
    <x v="144"/>
    <n v="61875"/>
    <n v="0.3"/>
    <s v="Outlet"/>
  </r>
  <r>
    <x v="3"/>
    <n v="1128299"/>
    <s v="Northeast"/>
    <x v="4"/>
    <s v="Philadelphia"/>
    <x v="2"/>
    <n v="350"/>
    <x v="31"/>
    <x v="156"/>
    <n v="63000"/>
    <n v="0.4"/>
    <s v="Outlet"/>
  </r>
  <r>
    <x v="3"/>
    <n v="1128299"/>
    <s v="Northeast"/>
    <x v="4"/>
    <s v="Philadelphia"/>
    <x v="0"/>
    <n v="450"/>
    <x v="31"/>
    <x v="164"/>
    <n v="50625"/>
    <n v="0.25"/>
    <s v="Outlet"/>
  </r>
  <r>
    <x v="3"/>
    <n v="1128299"/>
    <s v="Northeast"/>
    <x v="4"/>
    <s v="Philadelphia"/>
    <x v="2"/>
    <n v="450"/>
    <x v="31"/>
    <x v="164"/>
    <n v="81000"/>
    <n v="0.4"/>
    <s v="Outlet"/>
  </r>
  <r>
    <x v="3"/>
    <n v="1128299"/>
    <s v="Northeast"/>
    <x v="4"/>
    <s v="Philadelphia"/>
    <x v="2"/>
    <n v="450"/>
    <x v="48"/>
    <x v="145"/>
    <n v="47250"/>
    <n v="0.35"/>
    <s v="Outlet"/>
  </r>
  <r>
    <x v="3"/>
    <n v="1128299"/>
    <s v="West"/>
    <x v="5"/>
    <s v="Las Vegas"/>
    <x v="1"/>
    <n v="499.99999999999994"/>
    <x v="43"/>
    <x v="207"/>
    <n v="68750"/>
    <n v="0.55000000000000004"/>
    <s v="Outlet"/>
  </r>
  <r>
    <x v="3"/>
    <n v="1128299"/>
    <s v="West"/>
    <x v="5"/>
    <s v="Las Vegas"/>
    <x v="0"/>
    <n v="450"/>
    <x v="33"/>
    <x v="122"/>
    <n v="42750"/>
    <n v="0.2"/>
    <s v="Outlet"/>
  </r>
  <r>
    <x v="3"/>
    <n v="1128299"/>
    <s v="West"/>
    <x v="5"/>
    <s v="Las Vegas"/>
    <x v="2"/>
    <n v="350"/>
    <x v="27"/>
    <x v="157"/>
    <n v="73500"/>
    <n v="0.4"/>
    <s v="Outlet"/>
  </r>
  <r>
    <x v="3"/>
    <n v="1128299"/>
    <s v="West"/>
    <x v="5"/>
    <s v="Las Vegas"/>
    <x v="2"/>
    <n v="450"/>
    <x v="32"/>
    <x v="176"/>
    <n v="47812.5"/>
    <n v="0.25"/>
    <s v="Outlet"/>
  </r>
  <r>
    <x v="3"/>
    <n v="1128299"/>
    <s v="West"/>
    <x v="5"/>
    <s v="Las Vegas"/>
    <x v="2"/>
    <n v="450"/>
    <x v="32"/>
    <x v="176"/>
    <n v="76500"/>
    <n v="0.4"/>
    <s v="Outlet"/>
  </r>
  <r>
    <x v="3"/>
    <n v="1128299"/>
    <s v="West"/>
    <x v="5"/>
    <s v="Las Vegas"/>
    <x v="2"/>
    <n v="450.00000000000006"/>
    <x v="34"/>
    <x v="123"/>
    <n v="43312.5"/>
    <n v="0.35"/>
    <s v="Outlet"/>
  </r>
  <r>
    <x v="3"/>
    <n v="1128299"/>
    <s v="West"/>
    <x v="5"/>
    <s v="Las Vegas"/>
    <x v="2"/>
    <n v="499.99999999999994"/>
    <x v="40"/>
    <x v="208"/>
    <n v="55000"/>
    <n v="0.55000000000000004"/>
    <s v="Outlet"/>
  </r>
  <r>
    <x v="3"/>
    <n v="1128299"/>
    <s v="West"/>
    <x v="5"/>
    <s v="Las Vegas"/>
    <x v="0"/>
    <n v="450"/>
    <x v="46"/>
    <x v="170"/>
    <n v="36000"/>
    <n v="0.2"/>
    <s v="Outlet"/>
  </r>
  <r>
    <x v="3"/>
    <n v="1128299"/>
    <s v="West"/>
    <x v="5"/>
    <s v="Las Vegas"/>
    <x v="0"/>
    <n v="450"/>
    <x v="20"/>
    <x v="129"/>
    <n v="99000"/>
    <n v="0.4"/>
    <s v="Outlet"/>
  </r>
  <r>
    <x v="3"/>
    <n v="1128299"/>
    <s v="West"/>
    <x v="5"/>
    <s v="Las Vegas"/>
    <x v="2"/>
    <n v="550"/>
    <x v="46"/>
    <x v="44"/>
    <n v="55000"/>
    <n v="0.25"/>
    <s v="Outlet"/>
  </r>
  <r>
    <x v="3"/>
    <n v="1128299"/>
    <s v="West"/>
    <x v="5"/>
    <s v="Las Vegas"/>
    <x v="0"/>
    <n v="550"/>
    <x v="46"/>
    <x v="44"/>
    <n v="88000"/>
    <n v="0.4"/>
    <s v="Outlet"/>
  </r>
  <r>
    <x v="3"/>
    <n v="1128299"/>
    <s v="West"/>
    <x v="5"/>
    <s v="Las Vegas"/>
    <x v="2"/>
    <n v="550"/>
    <x v="48"/>
    <x v="205"/>
    <n v="57750"/>
    <n v="0.35"/>
    <s v="Outlet"/>
  </r>
  <r>
    <x v="3"/>
    <n v="1128299"/>
    <s v="West"/>
    <x v="5"/>
    <s v="Las Vegas"/>
    <x v="1"/>
    <n v="599.99999999999989"/>
    <x v="36"/>
    <x v="209"/>
    <n v="57750"/>
    <n v="0.55000000000000004"/>
    <s v="Outlet"/>
  </r>
  <r>
    <x v="3"/>
    <n v="1128299"/>
    <s v="West"/>
    <x v="5"/>
    <s v="Las Vegas"/>
    <x v="0"/>
    <n v="550"/>
    <x v="47"/>
    <x v="144"/>
    <n v="41250"/>
    <n v="0.2"/>
    <s v="Outlet"/>
  </r>
  <r>
    <x v="3"/>
    <n v="1128299"/>
    <s v="West"/>
    <x v="5"/>
    <s v="Las Vegas"/>
    <x v="2"/>
    <n v="600"/>
    <x v="20"/>
    <x v="80"/>
    <n v="132000"/>
    <n v="0.4"/>
    <s v="Outlet"/>
  </r>
  <r>
    <x v="3"/>
    <n v="1128299"/>
    <s v="West"/>
    <x v="5"/>
    <s v="Las Vegas"/>
    <x v="2"/>
    <n v="650"/>
    <x v="44"/>
    <x v="159"/>
    <n v="56875"/>
    <n v="0.25"/>
    <s v="Outlet"/>
  </r>
  <r>
    <x v="3"/>
    <n v="1128299"/>
    <s v="West"/>
    <x v="5"/>
    <s v="Las Vegas"/>
    <x v="2"/>
    <n v="650"/>
    <x v="46"/>
    <x v="53"/>
    <n v="104000"/>
    <n v="0.4"/>
    <s v="Outlet"/>
  </r>
  <r>
    <x v="3"/>
    <n v="1128299"/>
    <s v="West"/>
    <x v="5"/>
    <s v="Las Vegas"/>
    <x v="2"/>
    <n v="600"/>
    <x v="48"/>
    <x v="170"/>
    <n v="63000"/>
    <n v="0.35"/>
    <s v="Outlet"/>
  </r>
  <r>
    <x v="3"/>
    <n v="1128299"/>
    <s v="West"/>
    <x v="5"/>
    <s v="Las Vegas"/>
    <x v="0"/>
    <n v="649.99999999999989"/>
    <x v="40"/>
    <x v="210"/>
    <n v="71500"/>
    <n v="0.55000000000000004"/>
    <s v="Outlet"/>
  </r>
  <r>
    <x v="3"/>
    <n v="1128299"/>
    <s v="West"/>
    <x v="5"/>
    <s v="Las Vegas"/>
    <x v="2"/>
    <n v="800"/>
    <x v="44"/>
    <x v="62"/>
    <n v="56000"/>
    <n v="0.2"/>
    <s v="Outlet"/>
  </r>
  <r>
    <x v="3"/>
    <n v="1128299"/>
    <s v="West"/>
    <x v="5"/>
    <s v="Las Vegas"/>
    <x v="2"/>
    <n v="600"/>
    <x v="20"/>
    <x v="80"/>
    <n v="148500"/>
    <n v="0.45"/>
    <s v="Outlet"/>
  </r>
  <r>
    <x v="3"/>
    <n v="1128299"/>
    <s v="West"/>
    <x v="5"/>
    <s v="Las Vegas"/>
    <x v="2"/>
    <n v="650"/>
    <x v="46"/>
    <x v="53"/>
    <n v="78000"/>
    <n v="0.3"/>
    <s v="Outlet"/>
  </r>
  <r>
    <x v="3"/>
    <n v="1128299"/>
    <s v="West"/>
    <x v="5"/>
    <s v="Las Vegas"/>
    <x v="1"/>
    <n v="650"/>
    <x v="46"/>
    <x v="53"/>
    <n v="117000"/>
    <n v="0.45"/>
    <s v="Outlet"/>
  </r>
  <r>
    <x v="3"/>
    <n v="1128299"/>
    <s v="West"/>
    <x v="5"/>
    <s v="Las Vegas"/>
    <x v="2"/>
    <n v="600"/>
    <x v="48"/>
    <x v="170"/>
    <n v="72000"/>
    <n v="0.4"/>
    <s v="Outlet"/>
  </r>
  <r>
    <x v="3"/>
    <n v="1128299"/>
    <s v="West"/>
    <x v="5"/>
    <s v="Las Vegas"/>
    <x v="2"/>
    <n v="650"/>
    <x v="40"/>
    <x v="211"/>
    <n v="78000"/>
    <n v="0.6"/>
    <s v="Outlet"/>
  </r>
  <r>
    <x v="3"/>
    <n v="1128299"/>
    <s v="West"/>
    <x v="5"/>
    <s v="Las Vegas"/>
    <x v="2"/>
    <n v="800"/>
    <x v="31"/>
    <x v="11"/>
    <n v="90000"/>
    <n v="0.25"/>
    <s v="Outlet"/>
  </r>
  <r>
    <x v="3"/>
    <n v="1128299"/>
    <s v="West"/>
    <x v="5"/>
    <s v="Las Vegas"/>
    <x v="2"/>
    <n v="600"/>
    <x v="19"/>
    <x v="84"/>
    <n v="189000"/>
    <n v="0.45"/>
    <s v="Outlet"/>
  </r>
  <r>
    <x v="3"/>
    <n v="1128299"/>
    <s v="West"/>
    <x v="5"/>
    <s v="Las Vegas"/>
    <x v="2"/>
    <n v="650"/>
    <x v="20"/>
    <x v="91"/>
    <n v="107250"/>
    <n v="0.3"/>
    <s v="Outlet"/>
  </r>
  <r>
    <x v="3"/>
    <n v="1128299"/>
    <s v="West"/>
    <x v="5"/>
    <s v="Las Vegas"/>
    <x v="2"/>
    <n v="650"/>
    <x v="20"/>
    <x v="91"/>
    <n v="160875"/>
    <n v="0.45"/>
    <s v="Outlet"/>
  </r>
  <r>
    <x v="3"/>
    <n v="1128299"/>
    <s v="West"/>
    <x v="5"/>
    <s v="Las Vegas"/>
    <x v="2"/>
    <n v="600"/>
    <x v="32"/>
    <x v="147"/>
    <n v="102000"/>
    <n v="0.4"/>
    <s v="Outlet"/>
  </r>
  <r>
    <x v="3"/>
    <n v="1128299"/>
    <s v="West"/>
    <x v="5"/>
    <s v="Las Vegas"/>
    <x v="3"/>
    <n v="650"/>
    <x v="48"/>
    <x v="153"/>
    <n v="117000"/>
    <n v="0.6"/>
    <s v="Outlet"/>
  </r>
  <r>
    <x v="3"/>
    <n v="1128299"/>
    <s v="West"/>
    <x v="5"/>
    <s v="Las Vegas"/>
    <x v="2"/>
    <n v="800"/>
    <x v="24"/>
    <x v="212"/>
    <n v="120000"/>
    <n v="0.25"/>
    <s v="Outlet"/>
  </r>
  <r>
    <x v="3"/>
    <n v="1128299"/>
    <s v="West"/>
    <x v="5"/>
    <s v="Las Vegas"/>
    <x v="0"/>
    <n v="600"/>
    <x v="29"/>
    <x v="6"/>
    <n v="180000"/>
    <n v="0.4"/>
    <s v="Outlet"/>
  </r>
  <r>
    <x v="3"/>
    <n v="1128299"/>
    <s v="West"/>
    <x v="5"/>
    <s v="Las Vegas"/>
    <x v="0"/>
    <n v="650"/>
    <x v="24"/>
    <x v="90"/>
    <n v="97500"/>
    <n v="0.25"/>
    <s v="Outlet"/>
  </r>
  <r>
    <x v="3"/>
    <n v="1128299"/>
    <s v="West"/>
    <x v="5"/>
    <s v="Las Vegas"/>
    <x v="4"/>
    <n v="650"/>
    <x v="20"/>
    <x v="91"/>
    <n v="143000"/>
    <n v="0.4"/>
    <s v="In-store"/>
  </r>
  <r>
    <x v="3"/>
    <n v="1128299"/>
    <s v="West"/>
    <x v="5"/>
    <s v="Las Vegas"/>
    <x v="2"/>
    <n v="600"/>
    <x v="31"/>
    <x v="54"/>
    <n v="94500"/>
    <n v="0.35"/>
    <s v="In-store"/>
  </r>
  <r>
    <x v="3"/>
    <n v="1128299"/>
    <s v="West"/>
    <x v="5"/>
    <s v="Las Vegas"/>
    <x v="2"/>
    <n v="650"/>
    <x v="23"/>
    <x v="85"/>
    <n v="178750"/>
    <n v="0.55000000000000004"/>
    <s v="In-store"/>
  </r>
  <r>
    <x v="3"/>
    <n v="1128299"/>
    <s v="West"/>
    <x v="5"/>
    <s v="Las Vegas"/>
    <x v="0"/>
    <n v="800"/>
    <x v="23"/>
    <x v="2"/>
    <n v="80000"/>
    <n v="0.2"/>
    <s v="In-store"/>
  </r>
  <r>
    <x v="3"/>
    <n v="1128299"/>
    <s v="West"/>
    <x v="5"/>
    <s v="Las Vegas"/>
    <x v="0"/>
    <n v="650"/>
    <x v="19"/>
    <x v="110"/>
    <n v="182000"/>
    <n v="0.4"/>
    <s v="In-store"/>
  </r>
  <r>
    <x v="3"/>
    <n v="1128299"/>
    <s v="West"/>
    <x v="5"/>
    <s v="Las Vegas"/>
    <x v="2"/>
    <n v="700"/>
    <x v="25"/>
    <x v="110"/>
    <n v="113750"/>
    <n v="0.25"/>
    <s v="In-store"/>
  </r>
  <r>
    <x v="3"/>
    <n v="1128299"/>
    <s v="West"/>
    <x v="5"/>
    <s v="Las Vegas"/>
    <x v="0"/>
    <n v="650"/>
    <x v="27"/>
    <x v="88"/>
    <n v="136500"/>
    <n v="0.4"/>
    <s v="In-store"/>
  </r>
  <r>
    <x v="3"/>
    <n v="1128299"/>
    <s v="West"/>
    <x v="5"/>
    <s v="Las Vegas"/>
    <x v="0"/>
    <n v="650"/>
    <x v="33"/>
    <x v="199"/>
    <n v="108062.5"/>
    <n v="0.35"/>
    <s v="In-store"/>
  </r>
  <r>
    <x v="3"/>
    <n v="1128299"/>
    <s v="West"/>
    <x v="5"/>
    <s v="Las Vegas"/>
    <x v="2"/>
    <n v="750"/>
    <x v="33"/>
    <x v="213"/>
    <n v="195937.5"/>
    <n v="0.55000000000000004"/>
    <s v="In-store"/>
  </r>
  <r>
    <x v="3"/>
    <n v="1128299"/>
    <s v="West"/>
    <x v="5"/>
    <s v="Las Vegas"/>
    <x v="2"/>
    <n v="800"/>
    <x v="46"/>
    <x v="58"/>
    <n v="64000"/>
    <n v="0.2"/>
    <s v="In-store"/>
  </r>
  <r>
    <x v="3"/>
    <n v="1128299"/>
    <s v="West"/>
    <x v="5"/>
    <s v="Las Vegas"/>
    <x v="0"/>
    <n v="600"/>
    <x v="24"/>
    <x v="11"/>
    <n v="126000"/>
    <n v="0.35"/>
    <s v="In-store"/>
  </r>
  <r>
    <x v="3"/>
    <n v="1128299"/>
    <s v="West"/>
    <x v="5"/>
    <s v="Las Vegas"/>
    <x v="2"/>
    <n v="650"/>
    <x v="24"/>
    <x v="90"/>
    <n v="78000"/>
    <n v="0.2"/>
    <s v="In-store"/>
  </r>
  <r>
    <x v="3"/>
    <n v="1128299"/>
    <s v="West"/>
    <x v="5"/>
    <s v="Las Vegas"/>
    <x v="2"/>
    <n v="600"/>
    <x v="31"/>
    <x v="54"/>
    <n v="94500"/>
    <n v="0.35"/>
    <s v="In-store"/>
  </r>
  <r>
    <x v="3"/>
    <n v="1128299"/>
    <s v="West"/>
    <x v="5"/>
    <s v="Las Vegas"/>
    <x v="1"/>
    <n v="600"/>
    <x v="46"/>
    <x v="52"/>
    <n v="72000"/>
    <n v="0.3"/>
    <s v="In-store"/>
  </r>
  <r>
    <x v="3"/>
    <n v="1128299"/>
    <s v="West"/>
    <x v="5"/>
    <s v="Las Vegas"/>
    <x v="2"/>
    <n v="700"/>
    <x v="46"/>
    <x v="62"/>
    <n v="140000"/>
    <n v="0.5"/>
    <s v="In-store"/>
  </r>
  <r>
    <x v="3"/>
    <n v="1128299"/>
    <s v="West"/>
    <x v="5"/>
    <s v="Las Vegas"/>
    <x v="1"/>
    <n v="750"/>
    <x v="31"/>
    <x v="76"/>
    <n v="50625"/>
    <n v="0.15"/>
    <s v="In-store"/>
  </r>
  <r>
    <x v="3"/>
    <n v="1128299"/>
    <s v="West"/>
    <x v="5"/>
    <s v="Las Vegas"/>
    <x v="2"/>
    <n v="600"/>
    <x v="20"/>
    <x v="80"/>
    <n v="115500"/>
    <n v="0.35"/>
    <s v="In-store"/>
  </r>
  <r>
    <x v="3"/>
    <n v="1128299"/>
    <s v="West"/>
    <x v="5"/>
    <s v="Las Vegas"/>
    <x v="2"/>
    <n v="650"/>
    <x v="20"/>
    <x v="91"/>
    <n v="71500"/>
    <n v="0.2"/>
    <s v="In-store"/>
  </r>
  <r>
    <x v="3"/>
    <n v="1128299"/>
    <s v="West"/>
    <x v="5"/>
    <s v="Las Vegas"/>
    <x v="2"/>
    <n v="600"/>
    <x v="47"/>
    <x v="40"/>
    <n v="78750"/>
    <n v="0.35"/>
    <s v="In-store"/>
  </r>
  <r>
    <x v="3"/>
    <n v="1128299"/>
    <s v="West"/>
    <x v="5"/>
    <s v="Las Vegas"/>
    <x v="2"/>
    <n v="600"/>
    <x v="44"/>
    <x v="166"/>
    <n v="63000"/>
    <n v="0.3"/>
    <s v="In-store"/>
  </r>
  <r>
    <x v="3"/>
    <n v="1128299"/>
    <s v="West"/>
    <x v="5"/>
    <s v="Las Vegas"/>
    <x v="2"/>
    <n v="700"/>
    <x v="45"/>
    <x v="159"/>
    <n v="113750"/>
    <n v="0.5"/>
    <s v="In-store"/>
  </r>
  <r>
    <x v="3"/>
    <n v="1128299"/>
    <s v="West"/>
    <x v="5"/>
    <s v="Las Vegas"/>
    <x v="2"/>
    <n v="750"/>
    <x v="47"/>
    <x v="70"/>
    <n v="42187.5"/>
    <n v="0.15"/>
    <s v="In-store"/>
  </r>
  <r>
    <x v="3"/>
    <n v="1128299"/>
    <s v="West"/>
    <x v="5"/>
    <s v="Las Vegas"/>
    <x v="2"/>
    <n v="600"/>
    <x v="30"/>
    <x v="214"/>
    <n v="120750"/>
    <n v="0.35"/>
    <s v="In-store"/>
  </r>
  <r>
    <x v="3"/>
    <n v="1128299"/>
    <s v="West"/>
    <x v="5"/>
    <s v="Las Vegas"/>
    <x v="0"/>
    <n v="650"/>
    <x v="30"/>
    <x v="181"/>
    <n v="74750"/>
    <n v="0.2"/>
    <s v="In-store"/>
  </r>
  <r>
    <x v="3"/>
    <n v="1128299"/>
    <s v="West"/>
    <x v="5"/>
    <s v="Las Vegas"/>
    <x v="0"/>
    <n v="600.00000000000011"/>
    <x v="32"/>
    <x v="215"/>
    <n v="89250"/>
    <n v="0.35"/>
    <s v="In-store"/>
  </r>
  <r>
    <x v="3"/>
    <n v="1128299"/>
    <s v="West"/>
    <x v="5"/>
    <s v="Las Vegas"/>
    <x v="2"/>
    <n v="600"/>
    <x v="46"/>
    <x v="52"/>
    <n v="72000"/>
    <n v="0.3"/>
    <s v="In-store"/>
  </r>
  <r>
    <x v="3"/>
    <n v="1128299"/>
    <s v="West"/>
    <x v="5"/>
    <s v="Las Vegas"/>
    <x v="0"/>
    <n v="700"/>
    <x v="44"/>
    <x v="43"/>
    <n v="122500"/>
    <n v="0.5"/>
    <s v="In-store"/>
  </r>
  <r>
    <x v="3"/>
    <n v="1128299"/>
    <s v="West"/>
    <x v="5"/>
    <s v="Las Vegas"/>
    <x v="2"/>
    <n v="750"/>
    <x v="33"/>
    <x v="213"/>
    <n v="53437.5"/>
    <n v="0.15"/>
    <s v="In-store"/>
  </r>
  <r>
    <x v="3"/>
    <n v="1128299"/>
    <s v="West"/>
    <x v="5"/>
    <s v="Las Vegas"/>
    <x v="0"/>
    <n v="600"/>
    <x v="21"/>
    <x v="75"/>
    <n v="141750"/>
    <n v="0.35"/>
    <s v="In-store"/>
  </r>
  <r>
    <x v="3"/>
    <n v="1128299"/>
    <s v="West"/>
    <x v="5"/>
    <s v="Las Vegas"/>
    <x v="2"/>
    <n v="650"/>
    <x v="21"/>
    <x v="86"/>
    <n v="87750"/>
    <n v="0.2"/>
    <s v="In-store"/>
  </r>
  <r>
    <x v="3"/>
    <n v="1128299"/>
    <s v="West"/>
    <x v="5"/>
    <s v="Las Vegas"/>
    <x v="2"/>
    <n v="600"/>
    <x v="33"/>
    <x v="179"/>
    <n v="99750"/>
    <n v="0.35"/>
    <s v="In-store"/>
  </r>
  <r>
    <x v="3"/>
    <n v="1128299"/>
    <s v="West"/>
    <x v="5"/>
    <s v="Las Vegas"/>
    <x v="2"/>
    <n v="600"/>
    <x v="33"/>
    <x v="179"/>
    <n v="85500"/>
    <n v="0.3"/>
    <s v="In-store"/>
  </r>
  <r>
    <x v="3"/>
    <n v="1128299"/>
    <s v="West"/>
    <x v="5"/>
    <s v="Las Vegas"/>
    <x v="2"/>
    <n v="700"/>
    <x v="46"/>
    <x v="62"/>
    <n v="140000"/>
    <n v="0.5"/>
    <s v="In-store"/>
  </r>
  <r>
    <x v="3"/>
    <n v="1128299"/>
    <s v="West"/>
    <x v="5"/>
    <s v="Las Vegas"/>
    <x v="2"/>
    <n v="750"/>
    <x v="23"/>
    <x v="72"/>
    <n v="56250"/>
    <n v="0.15"/>
    <s v="In-store"/>
  </r>
  <r>
    <x v="3"/>
    <n v="1128299"/>
    <s v="West"/>
    <x v="5"/>
    <s v="Las Vegas"/>
    <x v="2"/>
    <n v="300.00000000000006"/>
    <x v="32"/>
    <x v="216"/>
    <n v="44625"/>
    <n v="0.35"/>
    <s v="In-store"/>
  </r>
  <r>
    <x v="3"/>
    <n v="1128299"/>
    <s v="West"/>
    <x v="5"/>
    <s v="Las Vegas"/>
    <x v="2"/>
    <n v="400"/>
    <x v="32"/>
    <x v="217"/>
    <n v="34000"/>
    <n v="0.2"/>
    <s v="In-store"/>
  </r>
  <r>
    <x v="3"/>
    <n v="1128299"/>
    <s v="West"/>
    <x v="5"/>
    <s v="Las Vegas"/>
    <x v="1"/>
    <n v="400"/>
    <x v="32"/>
    <x v="217"/>
    <n v="59500"/>
    <n v="0.35"/>
    <s v="In-store"/>
  </r>
  <r>
    <x v="3"/>
    <n v="1128299"/>
    <s v="West"/>
    <x v="5"/>
    <s v="Las Vegas"/>
    <x v="0"/>
    <n v="400"/>
    <x v="34"/>
    <x v="137"/>
    <n v="33000"/>
    <n v="0.3"/>
    <s v="In-store"/>
  </r>
  <r>
    <x v="3"/>
    <n v="1128299"/>
    <s v="West"/>
    <x v="6"/>
    <s v="Denver"/>
    <x v="2"/>
    <n v="450"/>
    <x v="37"/>
    <x v="183"/>
    <n v="50625"/>
    <n v="0.5"/>
    <s v="In-store"/>
  </r>
  <r>
    <x v="3"/>
    <n v="1128299"/>
    <s v="West"/>
    <x v="6"/>
    <s v="Denver"/>
    <x v="2"/>
    <n v="400"/>
    <x v="33"/>
    <x v="218"/>
    <n v="28500"/>
    <n v="0.15"/>
    <s v="In-store"/>
  </r>
  <r>
    <x v="3"/>
    <n v="1128299"/>
    <s v="West"/>
    <x v="6"/>
    <s v="Denver"/>
    <x v="0"/>
    <n v="300"/>
    <x v="27"/>
    <x v="156"/>
    <n v="55125"/>
    <n v="0.35"/>
    <s v="In-store"/>
  </r>
  <r>
    <x v="3"/>
    <n v="1128299"/>
    <s v="West"/>
    <x v="6"/>
    <s v="Denver"/>
    <x v="0"/>
    <n v="400"/>
    <x v="32"/>
    <x v="217"/>
    <n v="34000"/>
    <n v="0.2"/>
    <s v="In-store"/>
  </r>
  <r>
    <x v="3"/>
    <n v="1128299"/>
    <s v="West"/>
    <x v="6"/>
    <s v="Denver"/>
    <x v="2"/>
    <n v="400"/>
    <x v="32"/>
    <x v="217"/>
    <n v="59500"/>
    <n v="0.35"/>
    <s v="In-store"/>
  </r>
  <r>
    <x v="3"/>
    <n v="1128299"/>
    <s v="West"/>
    <x v="6"/>
    <s v="Denver"/>
    <x v="0"/>
    <n v="400"/>
    <x v="34"/>
    <x v="137"/>
    <n v="33000"/>
    <n v="0.3"/>
    <s v="In-store"/>
  </r>
  <r>
    <x v="3"/>
    <n v="1128299"/>
    <s v="West"/>
    <x v="6"/>
    <s v="Denver"/>
    <x v="1"/>
    <n v="450"/>
    <x v="40"/>
    <x v="131"/>
    <n v="45000"/>
    <n v="0.5"/>
    <s v="In-store"/>
  </r>
  <r>
    <x v="3"/>
    <n v="1128299"/>
    <s v="West"/>
    <x v="6"/>
    <s v="Denver"/>
    <x v="2"/>
    <n v="400"/>
    <x v="46"/>
    <x v="177"/>
    <n v="24000"/>
    <n v="0.15"/>
    <s v="In-store"/>
  </r>
  <r>
    <x v="3"/>
    <n v="1128299"/>
    <s v="West"/>
    <x v="6"/>
    <s v="Denver"/>
    <x v="0"/>
    <n v="400"/>
    <x v="20"/>
    <x v="44"/>
    <n v="77000"/>
    <n v="0.35"/>
    <s v="In-store"/>
  </r>
  <r>
    <x v="3"/>
    <n v="1128299"/>
    <s v="West"/>
    <x v="6"/>
    <s v="Denver"/>
    <x v="1"/>
    <n v="500"/>
    <x v="46"/>
    <x v="49"/>
    <n v="40000"/>
    <n v="0.2"/>
    <s v="In-store"/>
  </r>
  <r>
    <x v="3"/>
    <n v="1128299"/>
    <s v="West"/>
    <x v="6"/>
    <s v="Denver"/>
    <x v="2"/>
    <n v="550"/>
    <x v="46"/>
    <x v="44"/>
    <n v="77000"/>
    <n v="0.35"/>
    <s v="In-store"/>
  </r>
  <r>
    <x v="3"/>
    <n v="1128299"/>
    <s v="West"/>
    <x v="6"/>
    <s v="Denver"/>
    <x v="0"/>
    <n v="550"/>
    <x v="48"/>
    <x v="205"/>
    <n v="49500"/>
    <n v="0.3"/>
    <s v="In-store"/>
  </r>
  <r>
    <x v="3"/>
    <n v="1128299"/>
    <s v="West"/>
    <x v="6"/>
    <s v="Denver"/>
    <x v="0"/>
    <n v="600"/>
    <x v="42"/>
    <x v="131"/>
    <n v="45000"/>
    <n v="0.5"/>
    <s v="In-store"/>
  </r>
  <r>
    <x v="3"/>
    <n v="1128299"/>
    <s v="West"/>
    <x v="6"/>
    <s v="Denver"/>
    <x v="0"/>
    <n v="550"/>
    <x v="44"/>
    <x v="142"/>
    <n v="28875"/>
    <n v="0.15"/>
    <s v="In-store"/>
  </r>
  <r>
    <x v="3"/>
    <n v="1128299"/>
    <s v="West"/>
    <x v="6"/>
    <s v="Denver"/>
    <x v="2"/>
    <n v="600"/>
    <x v="27"/>
    <x v="41"/>
    <n v="110250"/>
    <n v="0.35"/>
    <s v="In-store"/>
  </r>
  <r>
    <x v="3"/>
    <n v="1128299"/>
    <s v="West"/>
    <x v="6"/>
    <s v="Denver"/>
    <x v="2"/>
    <n v="650"/>
    <x v="45"/>
    <x v="219"/>
    <n v="42250"/>
    <n v="0.2"/>
    <s v="In-store"/>
  </r>
  <r>
    <x v="3"/>
    <n v="1128299"/>
    <s v="West"/>
    <x v="6"/>
    <s v="Denver"/>
    <x v="2"/>
    <n v="650.00000000000011"/>
    <x v="47"/>
    <x v="220"/>
    <n v="85312.5"/>
    <n v="0.35"/>
    <s v="In-store"/>
  </r>
  <r>
    <x v="3"/>
    <n v="1128299"/>
    <s v="West"/>
    <x v="6"/>
    <s v="Denver"/>
    <x v="2"/>
    <n v="600"/>
    <x v="34"/>
    <x v="205"/>
    <n v="49500"/>
    <n v="0.3"/>
    <s v="In-store"/>
  </r>
  <r>
    <x v="3"/>
    <n v="1128299"/>
    <s v="West"/>
    <x v="6"/>
    <s v="Denver"/>
    <x v="2"/>
    <n v="650"/>
    <x v="36"/>
    <x v="169"/>
    <n v="56875"/>
    <n v="0.5"/>
    <s v="In-store"/>
  </r>
  <r>
    <x v="3"/>
    <n v="1128299"/>
    <s v="West"/>
    <x v="6"/>
    <s v="Denver"/>
    <x v="2"/>
    <n v="800"/>
    <x v="45"/>
    <x v="53"/>
    <n v="39000"/>
    <n v="0.15"/>
    <s v="In-store"/>
  </r>
  <r>
    <x v="3"/>
    <n v="1128299"/>
    <s v="West"/>
    <x v="6"/>
    <s v="Denver"/>
    <x v="2"/>
    <n v="600"/>
    <x v="27"/>
    <x v="41"/>
    <n v="157500"/>
    <n v="0.5"/>
    <s v="In-store"/>
  </r>
  <r>
    <x v="3"/>
    <n v="1128299"/>
    <s v="West"/>
    <x v="6"/>
    <s v="Denver"/>
    <x v="0"/>
    <n v="650.00000000000011"/>
    <x v="47"/>
    <x v="220"/>
    <n v="85312.5"/>
    <n v="0.35"/>
    <s v="In-store"/>
  </r>
  <r>
    <x v="3"/>
    <n v="1128299"/>
    <s v="West"/>
    <x v="6"/>
    <s v="Denver"/>
    <x v="2"/>
    <n v="650"/>
    <x v="47"/>
    <x v="221"/>
    <n v="121875"/>
    <n v="0.5"/>
    <s v="In-store"/>
  </r>
  <r>
    <x v="3"/>
    <n v="1128299"/>
    <s v="West"/>
    <x v="6"/>
    <s v="Denver"/>
    <x v="2"/>
    <n v="600"/>
    <x v="34"/>
    <x v="205"/>
    <n v="74250"/>
    <n v="0.45"/>
    <s v="In-store"/>
  </r>
  <r>
    <x v="3"/>
    <n v="1128299"/>
    <s v="West"/>
    <x v="6"/>
    <s v="Denver"/>
    <x v="0"/>
    <n v="650"/>
    <x v="36"/>
    <x v="169"/>
    <n v="73937.5"/>
    <n v="0.65"/>
    <s v="In-store"/>
  </r>
  <r>
    <x v="3"/>
    <n v="1128299"/>
    <s v="West"/>
    <x v="6"/>
    <s v="Denver"/>
    <x v="0"/>
    <n v="800"/>
    <x v="33"/>
    <x v="7"/>
    <n v="114000"/>
    <n v="0.3"/>
    <s v="In-store"/>
  </r>
  <r>
    <x v="3"/>
    <n v="1128299"/>
    <s v="West"/>
    <x v="6"/>
    <s v="Denver"/>
    <x v="2"/>
    <n v="600"/>
    <x v="26"/>
    <x v="95"/>
    <n v="217500"/>
    <n v="0.5"/>
    <s v="In-store"/>
  </r>
  <r>
    <x v="3"/>
    <n v="1128299"/>
    <s v="West"/>
    <x v="6"/>
    <s v="Denver"/>
    <x v="0"/>
    <n v="650"/>
    <x v="30"/>
    <x v="181"/>
    <n v="130812.5"/>
    <n v="0.35"/>
    <s v="In-store"/>
  </r>
  <r>
    <x v="3"/>
    <n v="1128299"/>
    <s v="West"/>
    <x v="6"/>
    <s v="Denver"/>
    <x v="1"/>
    <n v="650"/>
    <x v="30"/>
    <x v="181"/>
    <n v="186875"/>
    <n v="0.5"/>
    <s v="In-store"/>
  </r>
  <r>
    <x v="3"/>
    <n v="1128299"/>
    <s v="West"/>
    <x v="6"/>
    <s v="Denver"/>
    <x v="2"/>
    <n v="650"/>
    <x v="31"/>
    <x v="65"/>
    <n v="131625"/>
    <n v="0.45"/>
    <s v="In-store"/>
  </r>
  <r>
    <x v="3"/>
    <n v="1128299"/>
    <s v="West"/>
    <x v="6"/>
    <s v="Denver"/>
    <x v="0"/>
    <n v="700"/>
    <x v="45"/>
    <x v="159"/>
    <n v="147875"/>
    <n v="0.65"/>
    <s v="In-store"/>
  </r>
  <r>
    <x v="3"/>
    <n v="1128299"/>
    <s v="West"/>
    <x v="6"/>
    <s v="Denver"/>
    <x v="2"/>
    <n v="850"/>
    <x v="22"/>
    <x v="222"/>
    <n v="159375"/>
    <n v="0.3"/>
    <s v="In-store"/>
  </r>
  <r>
    <x v="3"/>
    <n v="1128299"/>
    <s v="West"/>
    <x v="6"/>
    <s v="Denver"/>
    <x v="0"/>
    <n v="650"/>
    <x v="28"/>
    <x v="96"/>
    <n v="226687.5"/>
    <n v="0.45"/>
    <s v="In-store"/>
  </r>
  <r>
    <x v="3"/>
    <n v="1128299"/>
    <s v="West"/>
    <x v="6"/>
    <s v="Denver"/>
    <x v="2"/>
    <n v="700"/>
    <x v="22"/>
    <x v="223"/>
    <n v="131250"/>
    <n v="0.3"/>
    <s v="In-store"/>
  </r>
  <r>
    <x v="3"/>
    <n v="1128299"/>
    <s v="West"/>
    <x v="6"/>
    <s v="Denver"/>
    <x v="2"/>
    <n v="700"/>
    <x v="30"/>
    <x v="224"/>
    <n v="181125"/>
    <n v="0.45"/>
    <s v="In-store"/>
  </r>
  <r>
    <x v="3"/>
    <n v="1128299"/>
    <s v="West"/>
    <x v="6"/>
    <s v="Denver"/>
    <x v="0"/>
    <n v="650"/>
    <x v="33"/>
    <x v="199"/>
    <n v="123500"/>
    <n v="0.4"/>
    <s v="In-store"/>
  </r>
  <r>
    <x v="3"/>
    <n v="1128299"/>
    <s v="West"/>
    <x v="6"/>
    <s v="Denver"/>
    <x v="0"/>
    <n v="700"/>
    <x v="27"/>
    <x v="225"/>
    <n v="220500"/>
    <n v="0.6"/>
    <s v="In-store"/>
  </r>
  <r>
    <x v="3"/>
    <n v="1128299"/>
    <s v="West"/>
    <x v="6"/>
    <s v="Denver"/>
    <x v="2"/>
    <n v="850"/>
    <x v="27"/>
    <x v="226"/>
    <n v="111562.5"/>
    <n v="0.25"/>
    <s v="In-store"/>
  </r>
  <r>
    <x v="3"/>
    <n v="1128299"/>
    <s v="West"/>
    <x v="6"/>
    <s v="Denver"/>
    <x v="2"/>
    <n v="700"/>
    <x v="26"/>
    <x v="227"/>
    <n v="228375"/>
    <n v="0.45"/>
    <s v="In-store"/>
  </r>
  <r>
    <x v="3"/>
    <n v="1128299"/>
    <s v="West"/>
    <x v="6"/>
    <s v="Denver"/>
    <x v="2"/>
    <n v="750"/>
    <x v="21"/>
    <x v="228"/>
    <n v="151875"/>
    <n v="0.3"/>
    <s v="In-store"/>
  </r>
  <r>
    <x v="3"/>
    <n v="1128299"/>
    <s v="West"/>
    <x v="6"/>
    <s v="Denver"/>
    <x v="3"/>
    <n v="700"/>
    <x v="20"/>
    <x v="107"/>
    <n v="173250"/>
    <n v="0.45"/>
    <s v="In-store"/>
  </r>
  <r>
    <x v="3"/>
    <n v="1128299"/>
    <s v="West"/>
    <x v="6"/>
    <s v="Denver"/>
    <x v="0"/>
    <n v="700"/>
    <x v="23"/>
    <x v="51"/>
    <n v="140000"/>
    <n v="0.4"/>
    <s v="In-store"/>
  </r>
  <r>
    <x v="3"/>
    <n v="1128299"/>
    <s v="West"/>
    <x v="6"/>
    <s v="Denver"/>
    <x v="0"/>
    <n v="750"/>
    <x v="23"/>
    <x v="72"/>
    <n v="225000"/>
    <n v="0.6"/>
    <s v="In-store"/>
  </r>
  <r>
    <x v="3"/>
    <n v="1128299"/>
    <s v="West"/>
    <x v="6"/>
    <s v="Denver"/>
    <x v="0"/>
    <n v="800"/>
    <x v="46"/>
    <x v="58"/>
    <n v="80000"/>
    <n v="0.25"/>
    <s v="In-store"/>
  </r>
  <r>
    <x v="3"/>
    <n v="1128299"/>
    <s v="West"/>
    <x v="6"/>
    <s v="Denver"/>
    <x v="2"/>
    <n v="650"/>
    <x v="24"/>
    <x v="90"/>
    <n v="156000"/>
    <n v="0.4"/>
    <s v="In-store"/>
  </r>
  <r>
    <x v="3"/>
    <n v="1128299"/>
    <s v="West"/>
    <x v="6"/>
    <s v="Denver"/>
    <x v="2"/>
    <n v="700"/>
    <x v="24"/>
    <x v="84"/>
    <n v="105000"/>
    <n v="0.25"/>
    <s v="In-store"/>
  </r>
  <r>
    <x v="3"/>
    <n v="1128299"/>
    <s v="West"/>
    <x v="6"/>
    <s v="Denver"/>
    <x v="1"/>
    <n v="650"/>
    <x v="31"/>
    <x v="65"/>
    <n v="117000"/>
    <n v="0.4"/>
    <s v="In-store"/>
  </r>
  <r>
    <x v="3"/>
    <n v="1128299"/>
    <s v="West"/>
    <x v="6"/>
    <s v="Denver"/>
    <x v="2"/>
    <n v="650.00000000000011"/>
    <x v="46"/>
    <x v="229"/>
    <n v="91000"/>
    <n v="0.35"/>
    <s v="In-store"/>
  </r>
  <r>
    <x v="3"/>
    <n v="1128299"/>
    <s v="West"/>
    <x v="6"/>
    <s v="Denver"/>
    <x v="2"/>
    <n v="750"/>
    <x v="46"/>
    <x v="64"/>
    <n v="165000"/>
    <n v="0.55000000000000004"/>
    <s v="In-store"/>
  </r>
  <r>
    <x v="3"/>
    <n v="1128299"/>
    <s v="West"/>
    <x v="6"/>
    <s v="Denver"/>
    <x v="0"/>
    <n v="700"/>
    <x v="32"/>
    <x v="46"/>
    <n v="59500"/>
    <n v="0.2"/>
    <s v="In-store"/>
  </r>
  <r>
    <x v="3"/>
    <n v="1128299"/>
    <s v="West"/>
    <x v="6"/>
    <s v="Denver"/>
    <x v="2"/>
    <n v="550"/>
    <x v="27"/>
    <x v="174"/>
    <n v="115500"/>
    <n v="0.4"/>
    <s v="In-store"/>
  </r>
  <r>
    <x v="3"/>
    <n v="1128299"/>
    <s v="West"/>
    <x v="6"/>
    <s v="Denver"/>
    <x v="2"/>
    <n v="600"/>
    <x v="27"/>
    <x v="41"/>
    <n v="78750"/>
    <n v="0.25"/>
    <s v="In-store"/>
  </r>
  <r>
    <x v="3"/>
    <n v="1128299"/>
    <s v="West"/>
    <x v="6"/>
    <s v="Denver"/>
    <x v="1"/>
    <n v="550"/>
    <x v="44"/>
    <x v="142"/>
    <n v="77000"/>
    <n v="0.4"/>
    <s v="In-store"/>
  </r>
  <r>
    <x v="3"/>
    <n v="1128299"/>
    <s v="West"/>
    <x v="6"/>
    <s v="Denver"/>
    <x v="2"/>
    <n v="550"/>
    <x v="45"/>
    <x v="230"/>
    <n v="62562.5"/>
    <n v="0.35"/>
    <s v="In-store"/>
  </r>
  <r>
    <x v="3"/>
    <n v="1128299"/>
    <s v="West"/>
    <x v="6"/>
    <s v="Denver"/>
    <x v="2"/>
    <n v="649.99999999999989"/>
    <x v="48"/>
    <x v="231"/>
    <n v="107250"/>
    <n v="0.55000000000000004"/>
    <s v="In-store"/>
  </r>
  <r>
    <x v="3"/>
    <n v="1128299"/>
    <s v="West"/>
    <x v="6"/>
    <s v="Denver"/>
    <x v="2"/>
    <n v="700"/>
    <x v="44"/>
    <x v="43"/>
    <n v="49000"/>
    <n v="0.2"/>
    <s v="In-store"/>
  </r>
  <r>
    <x v="3"/>
    <n v="1128299"/>
    <s v="West"/>
    <x v="6"/>
    <s v="Denver"/>
    <x v="0"/>
    <n v="550"/>
    <x v="30"/>
    <x v="79"/>
    <n v="126500"/>
    <n v="0.4"/>
    <s v="In-store"/>
  </r>
  <r>
    <x v="3"/>
    <n v="1128299"/>
    <s v="West"/>
    <x v="6"/>
    <s v="Denver"/>
    <x v="2"/>
    <n v="600"/>
    <x v="30"/>
    <x v="214"/>
    <n v="86250"/>
    <n v="0.25"/>
    <s v="In-store"/>
  </r>
  <r>
    <x v="3"/>
    <n v="1128299"/>
    <s v="West"/>
    <x v="6"/>
    <s v="Denver"/>
    <x v="2"/>
    <n v="550"/>
    <x v="32"/>
    <x v="232"/>
    <n v="93500"/>
    <n v="0.4"/>
    <s v="In-store"/>
  </r>
  <r>
    <x v="3"/>
    <n v="1128299"/>
    <s v="West"/>
    <x v="6"/>
    <s v="Denver"/>
    <x v="2"/>
    <n v="650.00000000000011"/>
    <x v="46"/>
    <x v="229"/>
    <n v="91000"/>
    <n v="0.35"/>
    <s v="In-store"/>
  </r>
  <r>
    <x v="3"/>
    <n v="1128299"/>
    <s v="West"/>
    <x v="6"/>
    <s v="Denver"/>
    <x v="2"/>
    <n v="750"/>
    <x v="47"/>
    <x v="70"/>
    <n v="154687.5"/>
    <n v="0.55000000000000004"/>
    <s v="In-store"/>
  </r>
  <r>
    <x v="3"/>
    <n v="1128299"/>
    <s v="West"/>
    <x v="6"/>
    <s v="Denver"/>
    <x v="2"/>
    <n v="800"/>
    <x v="23"/>
    <x v="2"/>
    <n v="80000"/>
    <n v="0.2"/>
    <s v="In-store"/>
  </r>
  <r>
    <x v="3"/>
    <n v="1128299"/>
    <s v="West"/>
    <x v="6"/>
    <s v="Denver"/>
    <x v="0"/>
    <n v="650"/>
    <x v="19"/>
    <x v="110"/>
    <n v="182000"/>
    <n v="0.4"/>
    <s v="In-store"/>
  </r>
  <r>
    <x v="3"/>
    <n v="1128299"/>
    <s v="West"/>
    <x v="6"/>
    <s v="Denver"/>
    <x v="2"/>
    <n v="700"/>
    <x v="19"/>
    <x v="109"/>
    <n v="122500"/>
    <n v="0.25"/>
    <s v="In-store"/>
  </r>
  <r>
    <x v="3"/>
    <n v="1128299"/>
    <s v="West"/>
    <x v="6"/>
    <s v="Denver"/>
    <x v="2"/>
    <n v="650"/>
    <x v="23"/>
    <x v="85"/>
    <n v="130000"/>
    <n v="0.4"/>
    <s v="In-store"/>
  </r>
  <r>
    <x v="3"/>
    <n v="1128299"/>
    <s v="West"/>
    <x v="6"/>
    <s v="Denver"/>
    <x v="0"/>
    <n v="650"/>
    <x v="23"/>
    <x v="85"/>
    <n v="113750"/>
    <n v="0.35"/>
    <s v="In-store"/>
  </r>
  <r>
    <x v="3"/>
    <n v="1128299"/>
    <s v="West"/>
    <x v="6"/>
    <s v="Denver"/>
    <x v="0"/>
    <n v="750"/>
    <x v="32"/>
    <x v="233"/>
    <n v="175312.5"/>
    <n v="0.55000000000000004"/>
    <s v="In-store"/>
  </r>
  <r>
    <x v="3"/>
    <n v="1128299"/>
    <s v="West"/>
    <x v="6"/>
    <s v="Denver"/>
    <x v="0"/>
    <n v="800"/>
    <x v="27"/>
    <x v="84"/>
    <n v="84000"/>
    <n v="0.2"/>
    <s v="In-store"/>
  </r>
  <r>
    <x v="3"/>
    <n v="1128299"/>
    <s v="West"/>
    <x v="6"/>
    <s v="Denver"/>
    <x v="0"/>
    <n v="400"/>
    <x v="31"/>
    <x v="170"/>
    <n v="54000"/>
    <n v="0.3"/>
    <s v="In-store"/>
  </r>
  <r>
    <x v="3"/>
    <n v="1128299"/>
    <s v="West"/>
    <x v="6"/>
    <s v="Denver"/>
    <x v="1"/>
    <n v="500"/>
    <x v="31"/>
    <x v="40"/>
    <n v="56250"/>
    <n v="0.25"/>
    <s v="In-store"/>
  </r>
  <r>
    <x v="3"/>
    <n v="1128299"/>
    <s v="West"/>
    <x v="6"/>
    <s v="Denver"/>
    <x v="1"/>
    <n v="500"/>
    <x v="31"/>
    <x v="40"/>
    <n v="56250"/>
    <n v="0.25"/>
    <s v="In-store"/>
  </r>
  <r>
    <x v="3"/>
    <n v="1128299"/>
    <s v="West"/>
    <x v="6"/>
    <s v="Denver"/>
    <x v="1"/>
    <n v="500"/>
    <x v="48"/>
    <x v="151"/>
    <n v="45000"/>
    <n v="0.3"/>
    <s v="In-store"/>
  </r>
  <r>
    <x v="3"/>
    <n v="1128299"/>
    <s v="West"/>
    <x v="7"/>
    <s v="Seattle"/>
    <x v="2"/>
    <n v="550"/>
    <x v="43"/>
    <x v="146"/>
    <n v="34375"/>
    <n v="0.25"/>
    <s v="In-store"/>
  </r>
  <r>
    <x v="3"/>
    <n v="1128299"/>
    <s v="West"/>
    <x v="7"/>
    <s v="Seattle"/>
    <x v="2"/>
    <n v="500"/>
    <x v="23"/>
    <x v="56"/>
    <n v="50000"/>
    <n v="0.2"/>
    <s v="In-store"/>
  </r>
  <r>
    <x v="3"/>
    <n v="1128299"/>
    <s v="West"/>
    <x v="7"/>
    <s v="Seattle"/>
    <x v="2"/>
    <n v="400"/>
    <x v="20"/>
    <x v="44"/>
    <n v="66000"/>
    <n v="0.3"/>
    <s v="In-store"/>
  </r>
  <r>
    <x v="3"/>
    <n v="1128299"/>
    <s v="West"/>
    <x v="7"/>
    <s v="Seattle"/>
    <x v="2"/>
    <n v="500"/>
    <x v="31"/>
    <x v="40"/>
    <n v="56250"/>
    <n v="0.25"/>
    <s v="In-store"/>
  </r>
  <r>
    <x v="3"/>
    <n v="1128299"/>
    <s v="West"/>
    <x v="7"/>
    <s v="Seattle"/>
    <x v="2"/>
    <n v="500"/>
    <x v="31"/>
    <x v="40"/>
    <n v="56250"/>
    <n v="0.25"/>
    <s v="In-store"/>
  </r>
  <r>
    <x v="3"/>
    <n v="1128299"/>
    <s v="West"/>
    <x v="7"/>
    <s v="Seattle"/>
    <x v="0"/>
    <n v="500"/>
    <x v="48"/>
    <x v="151"/>
    <n v="45000"/>
    <n v="0.3"/>
    <s v="In-store"/>
  </r>
  <r>
    <x v="3"/>
    <n v="1128299"/>
    <s v="West"/>
    <x v="7"/>
    <s v="Seattle"/>
    <x v="0"/>
    <n v="550"/>
    <x v="37"/>
    <x v="126"/>
    <n v="30937.5"/>
    <n v="0.25"/>
    <s v="In-store"/>
  </r>
  <r>
    <x v="3"/>
    <n v="1128299"/>
    <s v="West"/>
    <x v="7"/>
    <s v="Seattle"/>
    <x v="0"/>
    <n v="500"/>
    <x v="32"/>
    <x v="45"/>
    <n v="42500"/>
    <n v="0.2"/>
    <s v="In-store"/>
  </r>
  <r>
    <x v="3"/>
    <n v="1128299"/>
    <s v="West"/>
    <x v="7"/>
    <s v="Seattle"/>
    <x v="2"/>
    <n v="500"/>
    <x v="30"/>
    <x v="82"/>
    <n v="86250"/>
    <n v="0.3"/>
    <s v="In-store"/>
  </r>
  <r>
    <x v="3"/>
    <n v="1128299"/>
    <s v="West"/>
    <x v="7"/>
    <s v="Seattle"/>
    <x v="2"/>
    <n v="600"/>
    <x v="32"/>
    <x v="147"/>
    <n v="63750"/>
    <n v="0.25"/>
    <s v="In-store"/>
  </r>
  <r>
    <x v="3"/>
    <n v="1128299"/>
    <s v="West"/>
    <x v="7"/>
    <s v="Seattle"/>
    <x v="2"/>
    <n v="650"/>
    <x v="32"/>
    <x v="234"/>
    <n v="69062.5"/>
    <n v="0.25"/>
    <s v="In-store"/>
  </r>
  <r>
    <x v="3"/>
    <n v="1128299"/>
    <s v="West"/>
    <x v="7"/>
    <s v="Seattle"/>
    <x v="2"/>
    <n v="650"/>
    <x v="45"/>
    <x v="219"/>
    <n v="63375"/>
    <n v="0.3"/>
    <s v="In-store"/>
  </r>
  <r>
    <x v="3"/>
    <n v="1128299"/>
    <s v="West"/>
    <x v="7"/>
    <s v="Seattle"/>
    <x v="0"/>
    <n v="700"/>
    <x v="36"/>
    <x v="235"/>
    <n v="30625"/>
    <n v="0.25"/>
    <s v="In-store"/>
  </r>
  <r>
    <x v="3"/>
    <n v="1128299"/>
    <s v="West"/>
    <x v="7"/>
    <s v="Seattle"/>
    <x v="0"/>
    <n v="650"/>
    <x v="47"/>
    <x v="221"/>
    <n v="48750"/>
    <n v="0.2"/>
    <s v="In-store"/>
  </r>
  <r>
    <x v="3"/>
    <n v="1128299"/>
    <s v="West"/>
    <x v="7"/>
    <s v="Seattle"/>
    <x v="0"/>
    <n v="700"/>
    <x v="20"/>
    <x v="107"/>
    <n v="115500"/>
    <n v="0.3"/>
    <s v="In-store"/>
  </r>
  <r>
    <x v="3"/>
    <n v="1128299"/>
    <s v="West"/>
    <x v="7"/>
    <s v="Seattle"/>
    <x v="0"/>
    <n v="750"/>
    <x v="44"/>
    <x v="50"/>
    <n v="65625"/>
    <n v="0.25"/>
    <s v="In-store"/>
  </r>
  <r>
    <x v="3"/>
    <n v="1128299"/>
    <s v="West"/>
    <x v="7"/>
    <s v="Seattle"/>
    <x v="2"/>
    <n v="750"/>
    <x v="46"/>
    <x v="64"/>
    <n v="75000"/>
    <n v="0.25"/>
    <s v="In-store"/>
  </r>
  <r>
    <x v="3"/>
    <n v="1128299"/>
    <s v="West"/>
    <x v="7"/>
    <s v="Seattle"/>
    <x v="2"/>
    <n v="600"/>
    <x v="48"/>
    <x v="170"/>
    <n v="54000"/>
    <n v="0.3"/>
    <s v="In-store"/>
  </r>
  <r>
    <x v="3"/>
    <n v="1128299"/>
    <s v="West"/>
    <x v="7"/>
    <s v="Seattle"/>
    <x v="2"/>
    <n v="650"/>
    <x v="40"/>
    <x v="211"/>
    <n v="32500"/>
    <n v="0.25"/>
    <s v="In-store"/>
  </r>
  <r>
    <x v="3"/>
    <n v="1128299"/>
    <s v="West"/>
    <x v="7"/>
    <s v="Seattle"/>
    <x v="2"/>
    <n v="800"/>
    <x v="44"/>
    <x v="62"/>
    <n v="56000"/>
    <n v="0.2"/>
    <s v="In-store"/>
  </r>
  <r>
    <x v="3"/>
    <n v="1128299"/>
    <s v="West"/>
    <x v="7"/>
    <s v="Seattle"/>
    <x v="2"/>
    <n v="600"/>
    <x v="20"/>
    <x v="80"/>
    <n v="99000"/>
    <n v="0.3"/>
    <s v="In-store"/>
  </r>
  <r>
    <x v="3"/>
    <n v="1128299"/>
    <s v="West"/>
    <x v="7"/>
    <s v="Seattle"/>
    <x v="0"/>
    <n v="650"/>
    <x v="46"/>
    <x v="53"/>
    <n v="65000"/>
    <n v="0.25"/>
    <s v="In-store"/>
  </r>
  <r>
    <x v="3"/>
    <n v="1128299"/>
    <s v="West"/>
    <x v="7"/>
    <s v="Seattle"/>
    <x v="2"/>
    <n v="650"/>
    <x v="46"/>
    <x v="53"/>
    <n v="65000"/>
    <n v="0.25"/>
    <s v="In-store"/>
  </r>
  <r>
    <x v="3"/>
    <n v="1128299"/>
    <s v="West"/>
    <x v="7"/>
    <s v="Seattle"/>
    <x v="0"/>
    <n v="600"/>
    <x v="48"/>
    <x v="170"/>
    <n v="54000"/>
    <n v="0.3"/>
    <s v="In-store"/>
  </r>
  <r>
    <x v="3"/>
    <n v="1128299"/>
    <s v="West"/>
    <x v="7"/>
    <s v="Seattle"/>
    <x v="2"/>
    <n v="650"/>
    <x v="40"/>
    <x v="211"/>
    <n v="32500"/>
    <n v="0.25"/>
    <s v="In-store"/>
  </r>
  <r>
    <x v="3"/>
    <n v="1128299"/>
    <s v="West"/>
    <x v="7"/>
    <s v="Seattle"/>
    <x v="0"/>
    <n v="800"/>
    <x v="23"/>
    <x v="2"/>
    <n v="80000"/>
    <n v="0.2"/>
    <s v="In-store"/>
  </r>
  <r>
    <x v="3"/>
    <n v="1128299"/>
    <s v="West"/>
    <x v="7"/>
    <s v="Seattle"/>
    <x v="2"/>
    <n v="750"/>
    <x v="29"/>
    <x v="101"/>
    <n v="168750"/>
    <n v="0.3"/>
    <s v="In-store"/>
  </r>
  <r>
    <x v="3"/>
    <n v="1128299"/>
    <s v="West"/>
    <x v="7"/>
    <s v="Seattle"/>
    <x v="3"/>
    <n v="800"/>
    <x v="22"/>
    <x v="1"/>
    <n v="125000"/>
    <n v="0.25"/>
    <s v="In-store"/>
  </r>
  <r>
    <x v="3"/>
    <n v="1128299"/>
    <s v="West"/>
    <x v="7"/>
    <s v="Seattle"/>
    <x v="2"/>
    <n v="800"/>
    <x v="22"/>
    <x v="1"/>
    <n v="125000"/>
    <n v="0.25"/>
    <s v="In-store"/>
  </r>
  <r>
    <x v="3"/>
    <n v="1128299"/>
    <s v="West"/>
    <x v="7"/>
    <s v="Seattle"/>
    <x v="1"/>
    <n v="800"/>
    <x v="23"/>
    <x v="2"/>
    <n v="120000"/>
    <n v="0.3"/>
    <s v="In-store"/>
  </r>
  <r>
    <x v="3"/>
    <n v="1128299"/>
    <s v="West"/>
    <x v="7"/>
    <s v="Seattle"/>
    <x v="1"/>
    <n v="850"/>
    <x v="47"/>
    <x v="233"/>
    <n v="79687.5"/>
    <n v="0.25"/>
    <s v="In-store"/>
  </r>
  <r>
    <x v="3"/>
    <n v="1128299"/>
    <s v="West"/>
    <x v="7"/>
    <s v="Seattle"/>
    <x v="0"/>
    <n v="1000"/>
    <x v="21"/>
    <x v="236"/>
    <n v="135000"/>
    <n v="0.2"/>
    <s v="In-store"/>
  </r>
  <r>
    <x v="3"/>
    <n v="1128299"/>
    <s v="West"/>
    <x v="7"/>
    <s v="Seattle"/>
    <x v="0"/>
    <n v="800"/>
    <x v="6"/>
    <x v="237"/>
    <n v="198000"/>
    <n v="0.3"/>
    <s v="In-store"/>
  </r>
  <r>
    <x v="3"/>
    <n v="1128299"/>
    <s v="West"/>
    <x v="7"/>
    <s v="Seattle"/>
    <x v="1"/>
    <n v="850"/>
    <x v="21"/>
    <x v="238"/>
    <n v="143437.5"/>
    <n v="0.25"/>
    <s v="In-store"/>
  </r>
  <r>
    <x v="3"/>
    <n v="1128299"/>
    <s v="West"/>
    <x v="7"/>
    <s v="Seattle"/>
    <x v="0"/>
    <n v="850"/>
    <x v="22"/>
    <x v="222"/>
    <n v="132812.5"/>
    <n v="0.25"/>
    <s v="In-store"/>
  </r>
  <r>
    <x v="3"/>
    <n v="1128299"/>
    <s v="West"/>
    <x v="7"/>
    <s v="Seattle"/>
    <x v="0"/>
    <n v="800"/>
    <x v="27"/>
    <x v="84"/>
    <n v="126000"/>
    <n v="0.3"/>
    <s v="In-store"/>
  </r>
  <r>
    <x v="3"/>
    <n v="1128299"/>
    <s v="West"/>
    <x v="7"/>
    <s v="Seattle"/>
    <x v="2"/>
    <n v="850"/>
    <x v="30"/>
    <x v="239"/>
    <n v="122187.5"/>
    <n v="0.25"/>
    <s v="In-store"/>
  </r>
  <r>
    <x v="3"/>
    <n v="1128299"/>
    <s v="West"/>
    <x v="7"/>
    <s v="Seattle"/>
    <x v="2"/>
    <n v="1000"/>
    <x v="30"/>
    <x v="240"/>
    <n v="115000"/>
    <n v="0.2"/>
    <s v="In-store"/>
  </r>
  <r>
    <x v="3"/>
    <n v="1128299"/>
    <s v="West"/>
    <x v="7"/>
    <s v="Seattle"/>
    <x v="0"/>
    <n v="850"/>
    <x v="28"/>
    <x v="241"/>
    <n v="197625"/>
    <n v="0.3"/>
    <s v="In-store"/>
  </r>
  <r>
    <x v="3"/>
    <n v="1128299"/>
    <s v="West"/>
    <x v="7"/>
    <s v="Seattle"/>
    <x v="2"/>
    <n v="800"/>
    <x v="29"/>
    <x v="0"/>
    <n v="150000"/>
    <n v="0.25"/>
    <s v="In-store"/>
  </r>
  <r>
    <x v="3"/>
    <n v="1128299"/>
    <s v="West"/>
    <x v="7"/>
    <s v="Seattle"/>
    <x v="0"/>
    <n v="750"/>
    <x v="22"/>
    <x v="242"/>
    <n v="117187.5"/>
    <n v="0.25"/>
    <s v="In-store"/>
  </r>
  <r>
    <x v="3"/>
    <n v="1128299"/>
    <s v="West"/>
    <x v="7"/>
    <s v="Seattle"/>
    <x v="2"/>
    <n v="750"/>
    <x v="30"/>
    <x v="243"/>
    <n v="129375"/>
    <n v="0.3"/>
    <s v="In-store"/>
  </r>
  <r>
    <x v="3"/>
    <n v="1128299"/>
    <s v="West"/>
    <x v="7"/>
    <s v="Seattle"/>
    <x v="2"/>
    <n v="750"/>
    <x v="30"/>
    <x v="243"/>
    <n v="107812.5"/>
    <n v="0.25"/>
    <s v="In-store"/>
  </r>
  <r>
    <x v="3"/>
    <n v="1128299"/>
    <s v="West"/>
    <x v="7"/>
    <s v="Seattle"/>
    <x v="2"/>
    <n v="800"/>
    <x v="46"/>
    <x v="58"/>
    <n v="64000"/>
    <n v="0.2"/>
    <s v="In-store"/>
  </r>
  <r>
    <x v="3"/>
    <n v="1128299"/>
    <s v="West"/>
    <x v="7"/>
    <s v="Seattle"/>
    <x v="2"/>
    <n v="700"/>
    <x v="24"/>
    <x v="84"/>
    <n v="126000"/>
    <n v="0.3"/>
    <s v="In-store"/>
  </r>
  <r>
    <x v="3"/>
    <n v="1128299"/>
    <s v="West"/>
    <x v="7"/>
    <s v="Seattle"/>
    <x v="2"/>
    <n v="750"/>
    <x v="24"/>
    <x v="6"/>
    <n v="112500"/>
    <n v="0.25"/>
    <s v="In-store"/>
  </r>
  <r>
    <x v="3"/>
    <n v="1128299"/>
    <s v="West"/>
    <x v="7"/>
    <s v="Seattle"/>
    <x v="0"/>
    <n v="700"/>
    <x v="31"/>
    <x v="41"/>
    <n v="78750"/>
    <n v="0.25"/>
    <s v="In-store"/>
  </r>
  <r>
    <x v="3"/>
    <n v="1128299"/>
    <s v="West"/>
    <x v="7"/>
    <s v="Seattle"/>
    <x v="0"/>
    <n v="700"/>
    <x v="46"/>
    <x v="62"/>
    <n v="84000"/>
    <n v="0.3"/>
    <s v="In-store"/>
  </r>
  <r>
    <x v="3"/>
    <n v="1128299"/>
    <s v="West"/>
    <x v="7"/>
    <s v="Seattle"/>
    <x v="2"/>
    <n v="800"/>
    <x v="32"/>
    <x v="244"/>
    <n v="85000"/>
    <n v="0.25"/>
    <s v="In-store"/>
  </r>
  <r>
    <x v="3"/>
    <n v="1128299"/>
    <s v="West"/>
    <x v="7"/>
    <s v="Seattle"/>
    <x v="2"/>
    <n v="650"/>
    <x v="31"/>
    <x v="65"/>
    <n v="58500"/>
    <n v="0.2"/>
    <s v="In-store"/>
  </r>
  <r>
    <x v="3"/>
    <n v="1128299"/>
    <s v="West"/>
    <x v="7"/>
    <s v="Seattle"/>
    <x v="2"/>
    <n v="600"/>
    <x v="20"/>
    <x v="80"/>
    <n v="99000"/>
    <n v="0.3"/>
    <s v="In-store"/>
  </r>
  <r>
    <x v="3"/>
    <n v="1128299"/>
    <s v="West"/>
    <x v="7"/>
    <s v="Seattle"/>
    <x v="0"/>
    <n v="650"/>
    <x v="20"/>
    <x v="91"/>
    <n v="89375"/>
    <n v="0.25"/>
    <s v="In-store"/>
  </r>
  <r>
    <x v="3"/>
    <n v="1128299"/>
    <s v="West"/>
    <x v="7"/>
    <s v="Seattle"/>
    <x v="2"/>
    <n v="600"/>
    <x v="47"/>
    <x v="40"/>
    <n v="56250"/>
    <n v="0.25"/>
    <s v="In-store"/>
  </r>
  <r>
    <x v="3"/>
    <n v="1128299"/>
    <s v="West"/>
    <x v="7"/>
    <s v="Seattle"/>
    <x v="0"/>
    <n v="600"/>
    <x v="44"/>
    <x v="166"/>
    <n v="63000"/>
    <n v="0.3"/>
    <s v="In-store"/>
  </r>
  <r>
    <x v="3"/>
    <n v="1128299"/>
    <s v="West"/>
    <x v="7"/>
    <s v="Seattle"/>
    <x v="0"/>
    <n v="700"/>
    <x v="45"/>
    <x v="159"/>
    <n v="56875"/>
    <n v="0.25"/>
    <s v="In-store"/>
  </r>
  <r>
    <x v="3"/>
    <n v="1128299"/>
    <s v="West"/>
    <x v="7"/>
    <s v="Seattle"/>
    <x v="2"/>
    <n v="750"/>
    <x v="47"/>
    <x v="70"/>
    <n v="56250"/>
    <n v="0.2"/>
    <s v="In-store"/>
  </r>
  <r>
    <x v="3"/>
    <n v="1128299"/>
    <s v="West"/>
    <x v="7"/>
    <s v="Seattle"/>
    <x v="2"/>
    <n v="600"/>
    <x v="24"/>
    <x v="11"/>
    <n v="108000"/>
    <n v="0.3"/>
    <s v="In-store"/>
  </r>
  <r>
    <x v="3"/>
    <n v="1128299"/>
    <s v="West"/>
    <x v="7"/>
    <s v="Seattle"/>
    <x v="0"/>
    <n v="650"/>
    <x v="22"/>
    <x v="116"/>
    <n v="101562.5"/>
    <n v="0.25"/>
    <s v="In-store"/>
  </r>
  <r>
    <x v="3"/>
    <n v="1128299"/>
    <s v="West"/>
    <x v="7"/>
    <s v="Seattle"/>
    <x v="2"/>
    <n v="600"/>
    <x v="33"/>
    <x v="179"/>
    <n v="71250"/>
    <n v="0.25"/>
    <s v="In-store"/>
  </r>
  <r>
    <x v="3"/>
    <n v="1128299"/>
    <s v="West"/>
    <x v="7"/>
    <s v="Seattle"/>
    <x v="2"/>
    <n v="700"/>
    <x v="31"/>
    <x v="41"/>
    <n v="94500"/>
    <n v="0.3"/>
    <s v="In-store"/>
  </r>
  <r>
    <x v="3"/>
    <n v="1128299"/>
    <s v="West"/>
    <x v="7"/>
    <s v="Seattle"/>
    <x v="0"/>
    <n v="900"/>
    <x v="32"/>
    <x v="3"/>
    <n v="95625"/>
    <n v="0.25"/>
    <s v="In-store"/>
  </r>
  <r>
    <x v="3"/>
    <n v="1128299"/>
    <s v="West"/>
    <x v="7"/>
    <s v="Seattle"/>
    <x v="2"/>
    <n v="950"/>
    <x v="20"/>
    <x v="245"/>
    <n v="104500"/>
    <n v="0.2"/>
    <s v="In-store"/>
  </r>
  <r>
    <x v="3"/>
    <n v="1128299"/>
    <s v="West"/>
    <x v="7"/>
    <s v="Seattle"/>
    <x v="0"/>
    <n v="800"/>
    <x v="29"/>
    <x v="0"/>
    <n v="180000"/>
    <n v="0.3"/>
    <s v="In-store"/>
  </r>
  <r>
    <x v="3"/>
    <n v="1128299"/>
    <s v="West"/>
    <x v="7"/>
    <s v="Seattle"/>
    <x v="2"/>
    <n v="850"/>
    <x v="29"/>
    <x v="246"/>
    <n v="159375"/>
    <n v="0.25"/>
    <s v="In-store"/>
  </r>
  <r>
    <x v="3"/>
    <n v="1128299"/>
    <s v="West"/>
    <x v="7"/>
    <s v="Seattle"/>
    <x v="2"/>
    <n v="800"/>
    <x v="20"/>
    <x v="66"/>
    <n v="110000"/>
    <n v="0.25"/>
    <s v="In-store"/>
  </r>
  <r>
    <x v="3"/>
    <n v="1128299"/>
    <s v="West"/>
    <x v="7"/>
    <s v="Seattle"/>
    <x v="0"/>
    <n v="800"/>
    <x v="20"/>
    <x v="66"/>
    <n v="132000"/>
    <n v="0.3"/>
    <s v="In-store"/>
  </r>
  <r>
    <x v="3"/>
    <n v="1128299"/>
    <s v="West"/>
    <x v="7"/>
    <s v="Seattle"/>
    <x v="2"/>
    <n v="900"/>
    <x v="33"/>
    <x v="63"/>
    <n v="106875"/>
    <n v="0.25"/>
    <s v="In-store"/>
  </r>
  <r>
    <x v="3"/>
    <n v="1128299"/>
    <s v="West"/>
    <x v="7"/>
    <s v="Seattle"/>
    <x v="2"/>
    <n v="950"/>
    <x v="30"/>
    <x v="247"/>
    <n v="109250"/>
    <n v="0.2"/>
    <s v="In-store"/>
  </r>
  <r>
    <x v="0"/>
    <n v="1185732"/>
    <s v="West"/>
    <x v="7"/>
    <s v="Seattle"/>
    <x v="2"/>
    <n v="450"/>
    <x v="11"/>
    <x v="248"/>
    <n v="212625"/>
    <n v="0.45"/>
    <s v="In-store"/>
  </r>
  <r>
    <x v="0"/>
    <n v="1185732"/>
    <s v="West"/>
    <x v="7"/>
    <s v="Seattle"/>
    <x v="0"/>
    <n v="450"/>
    <x v="2"/>
    <x v="3"/>
    <n v="133875"/>
    <n v="0.35"/>
    <s v="In-store"/>
  </r>
  <r>
    <x v="0"/>
    <n v="1185732"/>
    <s v="West"/>
    <x v="7"/>
    <s v="Seattle"/>
    <x v="2"/>
    <n v="350"/>
    <x v="2"/>
    <x v="46"/>
    <n v="74375"/>
    <n v="0.25"/>
    <s v="In-store"/>
  </r>
  <r>
    <x v="0"/>
    <n v="1185732"/>
    <s v="West"/>
    <x v="7"/>
    <s v="Seattle"/>
    <x v="0"/>
    <n v="400"/>
    <x v="19"/>
    <x v="62"/>
    <n v="84000"/>
    <n v="0.3"/>
    <s v="In-store"/>
  </r>
  <r>
    <x v="0"/>
    <n v="1185732"/>
    <s v="Southeast"/>
    <x v="8"/>
    <s v="Miami"/>
    <x v="2"/>
    <n v="550"/>
    <x v="29"/>
    <x v="74"/>
    <n v="144375"/>
    <n v="0.35"/>
    <s v="In-store"/>
  </r>
  <r>
    <x v="0"/>
    <n v="1185732"/>
    <s v="Southeast"/>
    <x v="8"/>
    <s v="Miami"/>
    <x v="0"/>
    <n v="450"/>
    <x v="2"/>
    <x v="3"/>
    <n v="191250"/>
    <n v="0.5"/>
    <s v="In-store"/>
  </r>
  <r>
    <x v="0"/>
    <n v="1185732"/>
    <s v="Southeast"/>
    <x v="8"/>
    <s v="Miami"/>
    <x v="2"/>
    <n v="450"/>
    <x v="14"/>
    <x v="14"/>
    <n v="222750"/>
    <n v="0.45"/>
    <s v="In-store"/>
  </r>
  <r>
    <x v="0"/>
    <n v="1185732"/>
    <s v="Southeast"/>
    <x v="8"/>
    <s v="Miami"/>
    <x v="0"/>
    <n v="450"/>
    <x v="29"/>
    <x v="76"/>
    <n v="118125"/>
    <n v="0.35"/>
    <s v="In-store"/>
  </r>
  <r>
    <x v="0"/>
    <n v="1185732"/>
    <s v="Southeast"/>
    <x v="8"/>
    <s v="Miami"/>
    <x v="2"/>
    <n v="350"/>
    <x v="9"/>
    <x v="62"/>
    <n v="70000"/>
    <n v="0.25"/>
    <s v="In-store"/>
  </r>
  <r>
    <x v="3"/>
    <n v="1185732"/>
    <s v="Southeast"/>
    <x v="8"/>
    <s v="Miami"/>
    <x v="2"/>
    <n v="400"/>
    <x v="21"/>
    <x v="54"/>
    <n v="81000"/>
    <n v="0.3"/>
    <s v="In-store"/>
  </r>
  <r>
    <x v="0"/>
    <n v="1185732"/>
    <s v="Southeast"/>
    <x v="8"/>
    <s v="Miami"/>
    <x v="2"/>
    <n v="550"/>
    <x v="29"/>
    <x v="74"/>
    <n v="144375"/>
    <n v="0.35"/>
    <s v="In-store"/>
  </r>
  <r>
    <x v="0"/>
    <n v="1185732"/>
    <s v="Southeast"/>
    <x v="8"/>
    <s v="Miami"/>
    <x v="2"/>
    <n v="450"/>
    <x v="2"/>
    <x v="3"/>
    <n v="191250"/>
    <n v="0.5"/>
    <s v="In-store"/>
  </r>
  <r>
    <x v="0"/>
    <n v="1185732"/>
    <s v="Southeast"/>
    <x v="8"/>
    <s v="Miami"/>
    <x v="2"/>
    <n v="450"/>
    <x v="54"/>
    <x v="249"/>
    <n v="216675"/>
    <n v="0.45"/>
    <s v="In-store"/>
  </r>
  <r>
    <x v="0"/>
    <n v="1185732"/>
    <s v="Southeast"/>
    <x v="8"/>
    <s v="Miami"/>
    <x v="2"/>
    <n v="450"/>
    <x v="29"/>
    <x v="76"/>
    <n v="118125"/>
    <n v="0.35"/>
    <s v="In-store"/>
  </r>
  <r>
    <x v="0"/>
    <n v="1185732"/>
    <s v="Southeast"/>
    <x v="8"/>
    <s v="Miami"/>
    <x v="2"/>
    <n v="350"/>
    <x v="28"/>
    <x v="61"/>
    <n v="67812.5"/>
    <n v="0.25"/>
    <s v="In-store"/>
  </r>
  <r>
    <x v="0"/>
    <n v="1185732"/>
    <s v="Southeast"/>
    <x v="8"/>
    <s v="Miami"/>
    <x v="2"/>
    <n v="400"/>
    <x v="22"/>
    <x v="56"/>
    <n v="75000"/>
    <n v="0.3"/>
    <s v="In-store"/>
  </r>
  <r>
    <x v="0"/>
    <n v="1185732"/>
    <s v="Southeast"/>
    <x v="8"/>
    <s v="Miami"/>
    <x v="2"/>
    <n v="550"/>
    <x v="21"/>
    <x v="8"/>
    <n v="129937.5"/>
    <n v="0.35"/>
    <s v="In-store"/>
  </r>
  <r>
    <x v="0"/>
    <n v="1185732"/>
    <s v="Southeast"/>
    <x v="8"/>
    <s v="Miami"/>
    <x v="2"/>
    <n v="450"/>
    <x v="28"/>
    <x v="250"/>
    <n v="174375"/>
    <n v="0.5"/>
    <s v="In-store"/>
  </r>
  <r>
    <x v="0"/>
    <n v="1185732"/>
    <s v="Southeast"/>
    <x v="8"/>
    <s v="Miami"/>
    <x v="0"/>
    <n v="450"/>
    <x v="13"/>
    <x v="251"/>
    <n v="207562.5"/>
    <n v="0.45"/>
    <s v="In-store"/>
  </r>
  <r>
    <x v="0"/>
    <n v="1185732"/>
    <s v="Southeast"/>
    <x v="8"/>
    <s v="Miami"/>
    <x v="2"/>
    <n v="450"/>
    <x v="26"/>
    <x v="252"/>
    <n v="114187.5"/>
    <n v="0.35"/>
    <s v="In-store"/>
  </r>
  <r>
    <x v="3"/>
    <n v="1185732"/>
    <s v="Southeast"/>
    <x v="8"/>
    <s v="Miami"/>
    <x v="0"/>
    <n v="350"/>
    <x v="26"/>
    <x v="253"/>
    <n v="63437.5"/>
    <n v="0.25"/>
    <s v="In-store"/>
  </r>
  <r>
    <x v="3"/>
    <n v="1185732"/>
    <s v="Southeast"/>
    <x v="8"/>
    <s v="Miami"/>
    <x v="2"/>
    <n v="400"/>
    <x v="25"/>
    <x v="53"/>
    <n v="78000"/>
    <n v="0.3"/>
    <s v="In-store"/>
  </r>
  <r>
    <x v="3"/>
    <n v="1185732"/>
    <s v="Southeast"/>
    <x v="8"/>
    <s v="Miami"/>
    <x v="2"/>
    <n v="550"/>
    <x v="21"/>
    <x v="8"/>
    <n v="129937.5"/>
    <n v="0.35"/>
    <s v="In-store"/>
  </r>
  <r>
    <x v="3"/>
    <n v="1185732"/>
    <s v="Southeast"/>
    <x v="8"/>
    <s v="Miami"/>
    <x v="0"/>
    <n v="450"/>
    <x v="9"/>
    <x v="11"/>
    <n v="180000"/>
    <n v="0.5"/>
    <s v="In-store"/>
  </r>
  <r>
    <x v="3"/>
    <n v="1185732"/>
    <s v="Southeast"/>
    <x v="8"/>
    <s v="Miami"/>
    <x v="2"/>
    <n v="550"/>
    <x v="54"/>
    <x v="254"/>
    <n v="264825"/>
    <n v="0.45"/>
    <s v="In-store"/>
  </r>
  <r>
    <x v="3"/>
    <n v="1185732"/>
    <s v="Southeast"/>
    <x v="8"/>
    <s v="Miami"/>
    <x v="0"/>
    <n v="550"/>
    <x v="28"/>
    <x v="102"/>
    <n v="149187.5"/>
    <n v="0.35"/>
    <s v="In-store"/>
  </r>
  <r>
    <x v="3"/>
    <n v="1185732"/>
    <s v="Southeast"/>
    <x v="8"/>
    <s v="Miami"/>
    <x v="2"/>
    <n v="500"/>
    <x v="29"/>
    <x v="72"/>
    <n v="93750"/>
    <n v="0.25"/>
    <s v="In-store"/>
  </r>
  <r>
    <x v="3"/>
    <n v="1185732"/>
    <s v="Southeast"/>
    <x v="8"/>
    <s v="Miami"/>
    <x v="2"/>
    <n v="500"/>
    <x v="19"/>
    <x v="51"/>
    <n v="105000"/>
    <n v="0.3"/>
    <s v="In-store"/>
  </r>
  <r>
    <x v="3"/>
    <n v="1185732"/>
    <s v="Southeast"/>
    <x v="8"/>
    <s v="Miami"/>
    <x v="2"/>
    <n v="600"/>
    <x v="26"/>
    <x v="95"/>
    <n v="152250"/>
    <n v="0.35"/>
    <s v="In-store"/>
  </r>
  <r>
    <x v="3"/>
    <n v="1185732"/>
    <s v="Southeast"/>
    <x v="8"/>
    <s v="Miami"/>
    <x v="2"/>
    <n v="650"/>
    <x v="6"/>
    <x v="34"/>
    <n v="268125"/>
    <n v="0.5"/>
    <s v="In-store"/>
  </r>
  <r>
    <x v="3"/>
    <n v="1185732"/>
    <s v="Southeast"/>
    <x v="8"/>
    <s v="Miami"/>
    <x v="0"/>
    <n v="600"/>
    <x v="15"/>
    <x v="255"/>
    <n v="290250"/>
    <n v="0.45"/>
    <s v="In-store"/>
  </r>
  <r>
    <x v="3"/>
    <n v="1185732"/>
    <s v="Southeast"/>
    <x v="8"/>
    <s v="Miami"/>
    <x v="2"/>
    <n v="550"/>
    <x v="6"/>
    <x v="120"/>
    <n v="158812.5"/>
    <n v="0.35"/>
    <s v="In-store"/>
  </r>
  <r>
    <x v="3"/>
    <n v="1185732"/>
    <s v="Southeast"/>
    <x v="8"/>
    <s v="Miami"/>
    <x v="2"/>
    <n v="500"/>
    <x v="9"/>
    <x v="2"/>
    <n v="100000"/>
    <n v="0.25"/>
    <s v="In-store"/>
  </r>
  <r>
    <x v="3"/>
    <n v="1185732"/>
    <s v="Southeast"/>
    <x v="8"/>
    <s v="Miami"/>
    <x v="2"/>
    <n v="500"/>
    <x v="28"/>
    <x v="78"/>
    <n v="116250"/>
    <n v="0.3"/>
    <s v="In-store"/>
  </r>
  <r>
    <x v="3"/>
    <n v="1185732"/>
    <s v="Southeast"/>
    <x v="8"/>
    <s v="Miami"/>
    <x v="2"/>
    <n v="650.00000000000011"/>
    <x v="28"/>
    <x v="256"/>
    <n v="176312.5"/>
    <n v="0.35"/>
    <s v="In-store"/>
  </r>
  <r>
    <x v="3"/>
    <n v="1185732"/>
    <s v="Southeast"/>
    <x v="8"/>
    <s v="Miami"/>
    <x v="0"/>
    <n v="700"/>
    <x v="8"/>
    <x v="99"/>
    <n v="323750"/>
    <n v="0.5"/>
    <s v="In-store"/>
  </r>
  <r>
    <x v="3"/>
    <n v="1185732"/>
    <s v="Southeast"/>
    <x v="8"/>
    <s v="Miami"/>
    <x v="0"/>
    <n v="650"/>
    <x v="16"/>
    <x v="33"/>
    <n v="336375"/>
    <n v="0.45"/>
    <s v="In-store"/>
  </r>
  <r>
    <x v="3"/>
    <n v="1185732"/>
    <s v="Southeast"/>
    <x v="8"/>
    <s v="Miami"/>
    <x v="2"/>
    <n v="600"/>
    <x v="3"/>
    <x v="4"/>
    <n v="189000"/>
    <n v="0.35"/>
    <s v="In-store"/>
  </r>
  <r>
    <x v="3"/>
    <n v="1185732"/>
    <s v="Southeast"/>
    <x v="8"/>
    <s v="Miami"/>
    <x v="0"/>
    <n v="550"/>
    <x v="6"/>
    <x v="120"/>
    <n v="113437.5"/>
    <n v="0.25"/>
    <s v="In-store"/>
  </r>
  <r>
    <x v="3"/>
    <n v="1185732"/>
    <s v="Southeast"/>
    <x v="8"/>
    <s v="Miami"/>
    <x v="0"/>
    <n v="550"/>
    <x v="28"/>
    <x v="102"/>
    <n v="127875"/>
    <n v="0.3"/>
    <s v="In-store"/>
  </r>
  <r>
    <x v="3"/>
    <n v="1185732"/>
    <s v="Southeast"/>
    <x v="8"/>
    <s v="Miami"/>
    <x v="2"/>
    <n v="650.00000000000011"/>
    <x v="9"/>
    <x v="100"/>
    <n v="182000"/>
    <n v="0.35"/>
    <s v="In-store"/>
  </r>
  <r>
    <x v="3"/>
    <n v="1185732"/>
    <s v="Southeast"/>
    <x v="8"/>
    <s v="Miami"/>
    <x v="2"/>
    <n v="700"/>
    <x v="17"/>
    <x v="23"/>
    <n v="341250"/>
    <n v="0.5"/>
    <s v="In-store"/>
  </r>
  <r>
    <x v="3"/>
    <n v="1185732"/>
    <s v="Southeast"/>
    <x v="8"/>
    <s v="Miami"/>
    <x v="2"/>
    <n v="650"/>
    <x v="55"/>
    <x v="257"/>
    <n v="329062.5"/>
    <n v="0.45"/>
    <s v="In-store"/>
  </r>
  <r>
    <x v="3"/>
    <n v="1185732"/>
    <s v="Southeast"/>
    <x v="8"/>
    <s v="Miami"/>
    <x v="2"/>
    <n v="600"/>
    <x v="3"/>
    <x v="4"/>
    <n v="189000"/>
    <n v="0.35"/>
    <s v="In-store"/>
  </r>
  <r>
    <x v="3"/>
    <n v="1185732"/>
    <s v="Southeast"/>
    <x v="8"/>
    <s v="Miami"/>
    <x v="2"/>
    <n v="550"/>
    <x v="6"/>
    <x v="120"/>
    <n v="113437.5"/>
    <n v="0.25"/>
    <s v="In-store"/>
  </r>
  <r>
    <x v="0"/>
    <n v="1185732"/>
    <s v="Southeast"/>
    <x v="8"/>
    <s v="Miami"/>
    <x v="0"/>
    <n v="450"/>
    <x v="28"/>
    <x v="250"/>
    <n v="104625"/>
    <n v="0.3"/>
    <s v="In-store"/>
  </r>
  <r>
    <x v="0"/>
    <n v="1185732"/>
    <s v="Southeast"/>
    <x v="8"/>
    <s v="Miami"/>
    <x v="2"/>
    <n v="550"/>
    <x v="29"/>
    <x v="74"/>
    <n v="144375"/>
    <n v="0.35"/>
    <s v="In-store"/>
  </r>
  <r>
    <x v="0"/>
    <n v="1185732"/>
    <s v="Southeast"/>
    <x v="8"/>
    <s v="Miami"/>
    <x v="2"/>
    <n v="600"/>
    <x v="8"/>
    <x v="27"/>
    <n v="277500"/>
    <n v="0.5"/>
    <s v="In-store"/>
  </r>
  <r>
    <x v="0"/>
    <n v="1185732"/>
    <s v="Southeast"/>
    <x v="8"/>
    <s v="Miami"/>
    <x v="2"/>
    <n v="550"/>
    <x v="11"/>
    <x v="258"/>
    <n v="259875"/>
    <n v="0.45"/>
    <s v="In-store"/>
  </r>
  <r>
    <x v="0"/>
    <n v="1185732"/>
    <s v="Southeast"/>
    <x v="8"/>
    <s v="Miami"/>
    <x v="2"/>
    <n v="500"/>
    <x v="2"/>
    <x v="17"/>
    <n v="148750"/>
    <n v="0.35"/>
    <s v="In-store"/>
  </r>
  <r>
    <x v="2"/>
    <n v="1185732"/>
    <s v="Southeast"/>
    <x v="8"/>
    <s v="Miami"/>
    <x v="2"/>
    <n v="450"/>
    <x v="29"/>
    <x v="76"/>
    <n v="84375"/>
    <n v="0.25"/>
    <s v="In-store"/>
  </r>
  <r>
    <x v="2"/>
    <n v="1185732"/>
    <s v="Southeast"/>
    <x v="8"/>
    <s v="Miami"/>
    <x v="0"/>
    <n v="450"/>
    <x v="26"/>
    <x v="252"/>
    <n v="97875"/>
    <n v="0.3"/>
    <s v="In-store"/>
  </r>
  <r>
    <x v="2"/>
    <n v="1185732"/>
    <s v="Southeast"/>
    <x v="8"/>
    <s v="Miami"/>
    <x v="0"/>
    <n v="550"/>
    <x v="26"/>
    <x v="103"/>
    <n v="139562.5"/>
    <n v="0.35"/>
    <s v="In-store"/>
  </r>
  <r>
    <x v="2"/>
    <n v="1185732"/>
    <s v="Southeast"/>
    <x v="8"/>
    <s v="Miami"/>
    <x v="0"/>
    <n v="600"/>
    <x v="6"/>
    <x v="14"/>
    <n v="247500"/>
    <n v="0.5"/>
    <s v="In-store"/>
  </r>
  <r>
    <x v="2"/>
    <n v="1185732"/>
    <s v="Southeast"/>
    <x v="8"/>
    <s v="Miami"/>
    <x v="2"/>
    <n v="600"/>
    <x v="1"/>
    <x v="0"/>
    <n v="270000"/>
    <n v="0.45"/>
    <s v="In-store"/>
  </r>
  <r>
    <x v="2"/>
    <n v="1185732"/>
    <s v="Southeast"/>
    <x v="8"/>
    <s v="Miami"/>
    <x v="0"/>
    <n v="500"/>
    <x v="6"/>
    <x v="74"/>
    <n v="144375"/>
    <n v="0.35"/>
    <s v="In-store"/>
  </r>
  <r>
    <x v="2"/>
    <n v="1185732"/>
    <s v="Southeast"/>
    <x v="8"/>
    <s v="Miami"/>
    <x v="2"/>
    <n v="500"/>
    <x v="26"/>
    <x v="81"/>
    <n v="90625"/>
    <n v="0.25"/>
    <s v="In-store"/>
  </r>
  <r>
    <x v="2"/>
    <n v="1185732"/>
    <s v="Southeast"/>
    <x v="8"/>
    <s v="Miami"/>
    <x v="2"/>
    <n v="500"/>
    <x v="19"/>
    <x v="51"/>
    <n v="105000"/>
    <n v="0.3"/>
    <s v="In-store"/>
  </r>
  <r>
    <x v="2"/>
    <n v="1185732"/>
    <s v="Southeast"/>
    <x v="8"/>
    <s v="Miami"/>
    <x v="0"/>
    <n v="600"/>
    <x v="19"/>
    <x v="84"/>
    <n v="147000"/>
    <n v="0.35"/>
    <s v="In-store"/>
  </r>
  <r>
    <x v="2"/>
    <n v="1185732"/>
    <s v="Southeast"/>
    <x v="8"/>
    <s v="Miami"/>
    <x v="2"/>
    <n v="650"/>
    <x v="6"/>
    <x v="34"/>
    <n v="268125"/>
    <n v="0.5"/>
    <s v="In-store"/>
  </r>
  <r>
    <x v="2"/>
    <n v="1185732"/>
    <s v="Southeast"/>
    <x v="8"/>
    <s v="Miami"/>
    <x v="2"/>
    <n v="600"/>
    <x v="17"/>
    <x v="39"/>
    <n v="263250"/>
    <n v="0.45"/>
    <s v="In-store"/>
  </r>
  <r>
    <x v="2"/>
    <n v="1185732"/>
    <s v="Southeast"/>
    <x v="8"/>
    <s v="Miami"/>
    <x v="0"/>
    <n v="500"/>
    <x v="9"/>
    <x v="2"/>
    <n v="140000"/>
    <n v="0.35"/>
    <s v="In-store"/>
  </r>
  <r>
    <x v="2"/>
    <n v="1185732"/>
    <s v="Southeast"/>
    <x v="8"/>
    <s v="Miami"/>
    <x v="0"/>
    <n v="500"/>
    <x v="56"/>
    <x v="259"/>
    <n v="93125"/>
    <n v="0.25"/>
    <s v="In-store"/>
  </r>
  <r>
    <x v="2"/>
    <n v="1185732"/>
    <s v="Southeast"/>
    <x v="8"/>
    <s v="Miami"/>
    <x v="2"/>
    <n v="500"/>
    <x v="28"/>
    <x v="78"/>
    <n v="116250"/>
    <n v="0.3"/>
    <s v="In-store"/>
  </r>
  <r>
    <x v="2"/>
    <n v="1185732"/>
    <s v="Southeast"/>
    <x v="8"/>
    <s v="Miami"/>
    <x v="2"/>
    <n v="650.00000000000011"/>
    <x v="29"/>
    <x v="260"/>
    <n v="170625"/>
    <n v="0.35"/>
    <s v="In-store"/>
  </r>
  <r>
    <x v="2"/>
    <n v="1185732"/>
    <s v="Southeast"/>
    <x v="8"/>
    <s v="Miami"/>
    <x v="1"/>
    <n v="700"/>
    <x v="2"/>
    <x v="261"/>
    <n v="297500"/>
    <n v="0.5"/>
    <s v="In-store"/>
  </r>
  <r>
    <x v="2"/>
    <n v="1185732"/>
    <s v="Southeast"/>
    <x v="8"/>
    <s v="Miami"/>
    <x v="2"/>
    <n v="650"/>
    <x v="15"/>
    <x v="29"/>
    <n v="314437.5"/>
    <n v="0.45"/>
    <s v="In-store"/>
  </r>
  <r>
    <x v="2"/>
    <n v="1185732"/>
    <s v="Southeast"/>
    <x v="8"/>
    <s v="Miami"/>
    <x v="2"/>
    <n v="550.00000000000011"/>
    <x v="10"/>
    <x v="262"/>
    <n v="168437.5"/>
    <n v="0.35"/>
    <s v="In-store"/>
  </r>
  <r>
    <x v="2"/>
    <n v="1185732"/>
    <s v="Southeast"/>
    <x v="8"/>
    <s v="Miami"/>
    <x v="2"/>
    <n v="550"/>
    <x v="6"/>
    <x v="120"/>
    <n v="113437.5"/>
    <n v="0.25"/>
    <s v="In-store"/>
  </r>
  <r>
    <x v="2"/>
    <n v="1185732"/>
    <s v="Southeast"/>
    <x v="8"/>
    <s v="Miami"/>
    <x v="0"/>
    <n v="550"/>
    <x v="28"/>
    <x v="102"/>
    <n v="127875"/>
    <n v="0.3"/>
    <s v="In-store"/>
  </r>
  <r>
    <x v="0"/>
    <n v="1185732"/>
    <s v="Southeast"/>
    <x v="8"/>
    <s v="Miami"/>
    <x v="0"/>
    <n v="650.00000000000011"/>
    <x v="28"/>
    <x v="256"/>
    <n v="176312.5"/>
    <n v="0.35"/>
    <s v="In-store"/>
  </r>
  <r>
    <x v="0"/>
    <n v="1185732"/>
    <s v="Southeast"/>
    <x v="8"/>
    <s v="Miami"/>
    <x v="2"/>
    <n v="700"/>
    <x v="10"/>
    <x v="263"/>
    <n v="306250"/>
    <n v="0.5"/>
    <s v="In-store"/>
  </r>
  <r>
    <x v="0"/>
    <n v="1185732"/>
    <s v="Southeast"/>
    <x v="8"/>
    <s v="Miami"/>
    <x v="2"/>
    <n v="350"/>
    <x v="31"/>
    <x v="156"/>
    <n v="55125"/>
    <n v="0.35"/>
    <s v="In-store"/>
  </r>
  <r>
    <x v="0"/>
    <n v="1185732"/>
    <s v="Southeast"/>
    <x v="8"/>
    <s v="Miami"/>
    <x v="1"/>
    <n v="350"/>
    <x v="43"/>
    <x v="138"/>
    <n v="26250"/>
    <n v="0.3"/>
    <s v="In-store"/>
  </r>
  <r>
    <x v="0"/>
    <n v="1185732"/>
    <s v="Southeast"/>
    <x v="8"/>
    <s v="Miami"/>
    <x v="1"/>
    <n v="250"/>
    <x v="43"/>
    <x v="149"/>
    <n v="18750"/>
    <n v="0.3"/>
    <s v="In-store"/>
  </r>
  <r>
    <x v="0"/>
    <n v="1185732"/>
    <s v="Southeast"/>
    <x v="8"/>
    <s v="Miami"/>
    <x v="1"/>
    <n v="300.00000000000006"/>
    <x v="38"/>
    <x v="264"/>
    <n v="10500"/>
    <n v="0.35"/>
    <s v="In-store"/>
  </r>
  <r>
    <x v="0"/>
    <n v="1185732"/>
    <s v="Midwest"/>
    <x v="9"/>
    <s v="Minneapolis"/>
    <x v="0"/>
    <n v="450"/>
    <x v="42"/>
    <x v="265"/>
    <n v="20250"/>
    <n v="0.3"/>
    <s v="In-store"/>
  </r>
  <r>
    <x v="0"/>
    <n v="1185732"/>
    <s v="Midwest"/>
    <x v="9"/>
    <s v="Minneapolis"/>
    <x v="2"/>
    <n v="350"/>
    <x v="43"/>
    <x v="138"/>
    <n v="39375"/>
    <n v="0.45"/>
    <s v="In-store"/>
  </r>
  <r>
    <x v="0"/>
    <n v="1185732"/>
    <s v="Midwest"/>
    <x v="9"/>
    <s v="Minneapolis"/>
    <x v="0"/>
    <n v="350"/>
    <x v="23"/>
    <x v="163"/>
    <n v="61250"/>
    <n v="0.35"/>
    <s v="In-store"/>
  </r>
  <r>
    <x v="0"/>
    <n v="1185732"/>
    <s v="Midwest"/>
    <x v="9"/>
    <s v="Minneapolis"/>
    <x v="0"/>
    <n v="350"/>
    <x v="42"/>
    <x v="266"/>
    <n v="15750"/>
    <n v="0.3"/>
    <s v="In-store"/>
  </r>
  <r>
    <x v="0"/>
    <n v="1185732"/>
    <s v="Midwest"/>
    <x v="9"/>
    <s v="Minneapolis"/>
    <x v="2"/>
    <n v="250"/>
    <x v="40"/>
    <x v="125"/>
    <n v="15000"/>
    <n v="0.3"/>
    <s v="In-store"/>
  </r>
  <r>
    <x v="0"/>
    <n v="1185732"/>
    <s v="Midwest"/>
    <x v="9"/>
    <s v="Minneapolis"/>
    <x v="0"/>
    <n v="300"/>
    <x v="41"/>
    <x v="267"/>
    <n v="7875"/>
    <n v="0.35"/>
    <s v="In-store"/>
  </r>
  <r>
    <x v="0"/>
    <n v="1185732"/>
    <s v="Midwest"/>
    <x v="9"/>
    <s v="Minneapolis"/>
    <x v="2"/>
    <n v="450"/>
    <x v="42"/>
    <x v="265"/>
    <n v="20250"/>
    <n v="0.3"/>
    <s v="In-store"/>
  </r>
  <r>
    <x v="0"/>
    <n v="1185732"/>
    <s v="Midwest"/>
    <x v="9"/>
    <s v="Minneapolis"/>
    <x v="2"/>
    <n v="350"/>
    <x v="37"/>
    <x v="127"/>
    <n v="35437.5"/>
    <n v="0.45"/>
    <s v="In-store"/>
  </r>
  <r>
    <x v="0"/>
    <n v="1185732"/>
    <s v="Midwest"/>
    <x v="9"/>
    <s v="Minneapolis"/>
    <x v="2"/>
    <n v="400"/>
    <x v="51"/>
    <x v="268"/>
    <n v="62300"/>
    <n v="0.35"/>
    <s v="In-store"/>
  </r>
  <r>
    <x v="0"/>
    <n v="1185732"/>
    <s v="Midwest"/>
    <x v="9"/>
    <s v="Minneapolis"/>
    <x v="2"/>
    <n v="400"/>
    <x v="35"/>
    <x v="125"/>
    <n v="15000"/>
    <n v="0.3"/>
    <s v="In-store"/>
  </r>
  <r>
    <x v="0"/>
    <n v="1185732"/>
    <s v="Midwest"/>
    <x v="9"/>
    <s v="Minneapolis"/>
    <x v="2"/>
    <n v="300"/>
    <x v="36"/>
    <x v="266"/>
    <n v="15750"/>
    <n v="0.3"/>
    <s v="In-store"/>
  </r>
  <r>
    <x v="0"/>
    <n v="1185732"/>
    <s v="Midwest"/>
    <x v="9"/>
    <s v="Minneapolis"/>
    <x v="2"/>
    <n v="350"/>
    <x v="52"/>
    <x v="269"/>
    <n v="3062.5"/>
    <n v="0.35"/>
    <s v="In-store"/>
  </r>
  <r>
    <x v="0"/>
    <n v="1185732"/>
    <s v="Midwest"/>
    <x v="9"/>
    <s v="Minneapolis"/>
    <x v="2"/>
    <n v="500"/>
    <x v="41"/>
    <x v="270"/>
    <n v="11250"/>
    <n v="0.3"/>
    <s v="In-store"/>
  </r>
  <r>
    <x v="0"/>
    <n v="1185732"/>
    <s v="Midwest"/>
    <x v="9"/>
    <s v="Minneapolis"/>
    <x v="2"/>
    <n v="400"/>
    <x v="36"/>
    <x v="141"/>
    <n v="31500"/>
    <n v="0.45"/>
    <s v="In-store"/>
  </r>
  <r>
    <x v="0"/>
    <n v="1185732"/>
    <s v="Midwest"/>
    <x v="9"/>
    <s v="Minneapolis"/>
    <x v="2"/>
    <n v="400"/>
    <x v="46"/>
    <x v="177"/>
    <n v="56000"/>
    <n v="0.35"/>
    <s v="In-store"/>
  </r>
  <r>
    <x v="0"/>
    <n v="1185732"/>
    <s v="Midwest"/>
    <x v="9"/>
    <s v="Minneapolis"/>
    <x v="0"/>
    <n v="400"/>
    <x v="38"/>
    <x v="128"/>
    <n v="12000"/>
    <n v="0.3"/>
    <s v="In-store"/>
  </r>
  <r>
    <x v="0"/>
    <n v="1185732"/>
    <s v="Midwest"/>
    <x v="9"/>
    <s v="Minneapolis"/>
    <x v="2"/>
    <n v="300"/>
    <x v="38"/>
    <x v="184"/>
    <n v="9000"/>
    <n v="0.3"/>
    <s v="In-store"/>
  </r>
  <r>
    <x v="0"/>
    <n v="1185732"/>
    <s v="Midwest"/>
    <x v="9"/>
    <s v="Minneapolis"/>
    <x v="0"/>
    <n v="350"/>
    <x v="52"/>
    <x v="269"/>
    <n v="3062.5"/>
    <n v="0.35"/>
    <s v="In-store"/>
  </r>
  <r>
    <x v="0"/>
    <n v="1185732"/>
    <s v="Midwest"/>
    <x v="9"/>
    <s v="Minneapolis"/>
    <x v="2"/>
    <n v="500"/>
    <x v="50"/>
    <x v="271"/>
    <n v="7500"/>
    <n v="0.3"/>
    <s v="In-store"/>
  </r>
  <r>
    <x v="0"/>
    <n v="1185732"/>
    <s v="Midwest"/>
    <x v="9"/>
    <s v="Minneapolis"/>
    <x v="0"/>
    <n v="400"/>
    <x v="36"/>
    <x v="141"/>
    <n v="31500"/>
    <n v="0.45"/>
    <s v="In-store"/>
  </r>
  <r>
    <x v="0"/>
    <n v="1185732"/>
    <s v="Midwest"/>
    <x v="9"/>
    <s v="Minneapolis"/>
    <x v="0"/>
    <n v="500"/>
    <x v="51"/>
    <x v="272"/>
    <n v="77875"/>
    <n v="0.35"/>
    <s v="In-store"/>
  </r>
  <r>
    <x v="0"/>
    <n v="1185732"/>
    <s v="Midwest"/>
    <x v="9"/>
    <s v="Minneapolis"/>
    <x v="2"/>
    <n v="450"/>
    <x v="42"/>
    <x v="265"/>
    <n v="20250"/>
    <n v="0.3"/>
    <s v="In-store"/>
  </r>
  <r>
    <x v="0"/>
    <n v="1185732"/>
    <s v="Midwest"/>
    <x v="9"/>
    <s v="Minneapolis"/>
    <x v="0"/>
    <n v="400"/>
    <x v="35"/>
    <x v="125"/>
    <n v="15000"/>
    <n v="0.3"/>
    <s v="In-store"/>
  </r>
  <r>
    <x v="0"/>
    <n v="1185732"/>
    <s v="Midwest"/>
    <x v="9"/>
    <s v="Minneapolis"/>
    <x v="0"/>
    <n v="400"/>
    <x v="50"/>
    <x v="189"/>
    <n v="7000"/>
    <n v="0.35"/>
    <s v="In-store"/>
  </r>
  <r>
    <x v="0"/>
    <n v="1185732"/>
    <s v="Midwest"/>
    <x v="9"/>
    <s v="Minneapolis"/>
    <x v="2"/>
    <n v="550"/>
    <x v="41"/>
    <x v="273"/>
    <n v="12375"/>
    <n v="0.3"/>
    <s v="In-store"/>
  </r>
  <r>
    <x v="0"/>
    <n v="1185732"/>
    <s v="Midwest"/>
    <x v="9"/>
    <s v="Minneapolis"/>
    <x v="0"/>
    <n v="600"/>
    <x v="36"/>
    <x v="194"/>
    <n v="47250"/>
    <n v="0.45"/>
    <s v="In-store"/>
  </r>
  <r>
    <x v="0"/>
    <n v="1185732"/>
    <s v="Midwest"/>
    <x v="9"/>
    <s v="Minneapolis"/>
    <x v="2"/>
    <n v="450"/>
    <x v="32"/>
    <x v="176"/>
    <n v="66937.5"/>
    <n v="0.35"/>
    <s v="Outlet"/>
  </r>
  <r>
    <x v="0"/>
    <n v="1185732"/>
    <s v="Midwest"/>
    <x v="9"/>
    <s v="Minneapolis"/>
    <x v="0"/>
    <n v="400"/>
    <x v="36"/>
    <x v="141"/>
    <n v="21000"/>
    <n v="0.3"/>
    <s v="Outlet"/>
  </r>
  <r>
    <x v="0"/>
    <n v="1185732"/>
    <s v="Midwest"/>
    <x v="9"/>
    <s v="Minneapolis"/>
    <x v="2"/>
    <n v="350"/>
    <x v="36"/>
    <x v="188"/>
    <n v="18375"/>
    <n v="0.3"/>
    <s v="Outlet"/>
  </r>
  <r>
    <x v="0"/>
    <n v="1185732"/>
    <s v="Midwest"/>
    <x v="9"/>
    <s v="Minneapolis"/>
    <x v="0"/>
    <n v="350"/>
    <x v="42"/>
    <x v="266"/>
    <n v="18375"/>
    <n v="0.35"/>
    <s v="Outlet"/>
  </r>
  <r>
    <x v="0"/>
    <n v="1185732"/>
    <s v="Midwest"/>
    <x v="9"/>
    <s v="Minneapolis"/>
    <x v="2"/>
    <n v="500"/>
    <x v="42"/>
    <x v="133"/>
    <n v="22500"/>
    <n v="0.3"/>
    <s v="Outlet"/>
  </r>
  <r>
    <x v="0"/>
    <n v="1185732"/>
    <s v="Midwest"/>
    <x v="9"/>
    <s v="Minneapolis"/>
    <x v="2"/>
    <n v="550"/>
    <x v="45"/>
    <x v="230"/>
    <n v="80437.5"/>
    <n v="0.45"/>
    <s v="Outlet"/>
  </r>
  <r>
    <x v="0"/>
    <n v="1185732"/>
    <s v="Midwest"/>
    <x v="9"/>
    <s v="Minneapolis"/>
    <x v="2"/>
    <n v="500"/>
    <x v="20"/>
    <x v="83"/>
    <n v="96250"/>
    <n v="0.35"/>
    <s v="Outlet"/>
  </r>
  <r>
    <x v="0"/>
    <n v="1185732"/>
    <s v="Midwest"/>
    <x v="9"/>
    <s v="Minneapolis"/>
    <x v="2"/>
    <n v="450"/>
    <x v="48"/>
    <x v="145"/>
    <n v="40500"/>
    <n v="0.3"/>
    <s v="Outlet"/>
  </r>
  <r>
    <x v="0"/>
    <n v="1185732"/>
    <s v="Midwest"/>
    <x v="9"/>
    <s v="Minneapolis"/>
    <x v="2"/>
    <n v="400"/>
    <x v="37"/>
    <x v="131"/>
    <n v="27000"/>
    <n v="0.3"/>
    <s v="Outlet"/>
  </r>
  <r>
    <x v="0"/>
    <n v="1185732"/>
    <s v="Midwest"/>
    <x v="9"/>
    <s v="Minneapolis"/>
    <x v="2"/>
    <n v="400"/>
    <x v="36"/>
    <x v="141"/>
    <n v="24500"/>
    <n v="0.35"/>
    <s v="Outlet"/>
  </r>
  <r>
    <x v="0"/>
    <n v="1185732"/>
    <s v="Midwest"/>
    <x v="9"/>
    <s v="Minneapolis"/>
    <x v="2"/>
    <n v="500"/>
    <x v="40"/>
    <x v="130"/>
    <n v="30000"/>
    <n v="0.3"/>
    <s v="Outlet"/>
  </r>
  <r>
    <x v="0"/>
    <n v="1185732"/>
    <s v="Midwest"/>
    <x v="9"/>
    <s v="Minneapolis"/>
    <x v="0"/>
    <n v="550"/>
    <x v="47"/>
    <x v="144"/>
    <n v="92812.5"/>
    <n v="0.45"/>
    <s v="Outlet"/>
  </r>
  <r>
    <x v="0"/>
    <n v="1185732"/>
    <s v="Midwest"/>
    <x v="9"/>
    <s v="Minneapolis"/>
    <x v="2"/>
    <n v="500"/>
    <x v="27"/>
    <x v="50"/>
    <n v="91875"/>
    <n v="0.35"/>
    <s v="Outlet"/>
  </r>
  <r>
    <x v="0"/>
    <n v="1185732"/>
    <s v="Midwest"/>
    <x v="9"/>
    <s v="Minneapolis"/>
    <x v="2"/>
    <n v="450"/>
    <x v="48"/>
    <x v="145"/>
    <n v="40500"/>
    <n v="0.3"/>
    <s v="Outlet"/>
  </r>
  <r>
    <x v="0"/>
    <n v="1185732"/>
    <s v="Midwest"/>
    <x v="9"/>
    <s v="Minneapolis"/>
    <x v="0"/>
    <n v="400"/>
    <x v="37"/>
    <x v="131"/>
    <n v="27000"/>
    <n v="0.3"/>
    <s v="Outlet"/>
  </r>
  <r>
    <x v="0"/>
    <n v="1185732"/>
    <s v="Midwest"/>
    <x v="9"/>
    <s v="Minneapolis"/>
    <x v="0"/>
    <n v="350.00000000000006"/>
    <x v="36"/>
    <x v="274"/>
    <n v="21437.5"/>
    <n v="0.35"/>
    <s v="Outlet"/>
  </r>
  <r>
    <x v="0"/>
    <n v="1185732"/>
    <s v="Midwest"/>
    <x v="9"/>
    <s v="Minneapolis"/>
    <x v="0"/>
    <n v="450"/>
    <x v="42"/>
    <x v="265"/>
    <n v="20250"/>
    <n v="0.3"/>
    <s v="Outlet"/>
  </r>
  <r>
    <x v="0"/>
    <n v="1185732"/>
    <s v="Midwest"/>
    <x v="9"/>
    <s v="Minneapolis"/>
    <x v="2"/>
    <n v="500"/>
    <x v="45"/>
    <x v="139"/>
    <n v="73125"/>
    <n v="0.45"/>
    <s v="Outlet"/>
  </r>
  <r>
    <x v="0"/>
    <n v="1185732"/>
    <s v="Midwest"/>
    <x v="9"/>
    <s v="Minneapolis"/>
    <x v="2"/>
    <n v="450"/>
    <x v="31"/>
    <x v="164"/>
    <n v="70875"/>
    <n v="0.35"/>
    <s v="Outlet"/>
  </r>
  <r>
    <x v="0"/>
    <n v="1185732"/>
    <s v="Midwest"/>
    <x v="9"/>
    <s v="Minneapolis"/>
    <x v="2"/>
    <n v="400"/>
    <x v="43"/>
    <x v="130"/>
    <n v="30000"/>
    <n v="0.3"/>
    <s v="Outlet"/>
  </r>
  <r>
    <x v="0"/>
    <n v="1185732"/>
    <s v="Midwest"/>
    <x v="9"/>
    <s v="Minneapolis"/>
    <x v="0"/>
    <n v="250"/>
    <x v="42"/>
    <x v="270"/>
    <n v="11250"/>
    <n v="0.3"/>
    <s v="Outlet"/>
  </r>
  <r>
    <x v="0"/>
    <n v="1185732"/>
    <s v="Midwest"/>
    <x v="9"/>
    <s v="Minneapolis"/>
    <x v="2"/>
    <n v="250.00000000000003"/>
    <x v="35"/>
    <x v="275"/>
    <n v="10937.5"/>
    <n v="0.35"/>
    <s v="Outlet"/>
  </r>
  <r>
    <x v="0"/>
    <n v="1185732"/>
    <s v="Midwest"/>
    <x v="9"/>
    <s v="Minneapolis"/>
    <x v="2"/>
    <n v="350"/>
    <x v="35"/>
    <x v="276"/>
    <n v="13125"/>
    <n v="0.3"/>
    <s v="Outlet"/>
  </r>
  <r>
    <x v="0"/>
    <n v="1185732"/>
    <s v="Midwest"/>
    <x v="9"/>
    <s v="Minneapolis"/>
    <x v="0"/>
    <n v="400"/>
    <x v="40"/>
    <x v="140"/>
    <n v="36000"/>
    <n v="0.45"/>
    <s v="Outlet"/>
  </r>
  <r>
    <x v="0"/>
    <n v="1185732"/>
    <s v="Midwest"/>
    <x v="9"/>
    <s v="Minneapolis"/>
    <x v="0"/>
    <n v="450"/>
    <x v="47"/>
    <x v="158"/>
    <n v="59062.5"/>
    <n v="0.35"/>
    <s v="Outlet"/>
  </r>
  <r>
    <x v="0"/>
    <n v="1185732"/>
    <s v="Midwest"/>
    <x v="9"/>
    <s v="Minneapolis"/>
    <x v="0"/>
    <n v="350"/>
    <x v="40"/>
    <x v="141"/>
    <n v="21000"/>
    <n v="0.3"/>
    <s v="Outlet"/>
  </r>
  <r>
    <x v="0"/>
    <n v="1185732"/>
    <s v="Midwest"/>
    <x v="9"/>
    <s v="Minneapolis"/>
    <x v="2"/>
    <n v="350"/>
    <x v="38"/>
    <x v="277"/>
    <n v="10500"/>
    <n v="0.3"/>
    <s v="Outlet"/>
  </r>
  <r>
    <x v="0"/>
    <n v="1185732"/>
    <s v="Midwest"/>
    <x v="9"/>
    <s v="Minneapolis"/>
    <x v="2"/>
    <n v="350"/>
    <x v="41"/>
    <x v="278"/>
    <n v="9187.5"/>
    <n v="0.35"/>
    <s v="Outlet"/>
  </r>
  <r>
    <x v="0"/>
    <n v="1185732"/>
    <s v="Midwest"/>
    <x v="9"/>
    <s v="Minneapolis"/>
    <x v="2"/>
    <n v="450"/>
    <x v="41"/>
    <x v="132"/>
    <n v="10125"/>
    <n v="0.3"/>
    <s v="Outlet"/>
  </r>
  <r>
    <x v="0"/>
    <n v="1185732"/>
    <s v="Midwest"/>
    <x v="9"/>
    <s v="Minneapolis"/>
    <x v="2"/>
    <n v="500"/>
    <x v="40"/>
    <x v="130"/>
    <n v="45000"/>
    <n v="0.45"/>
    <s v="Outlet"/>
  </r>
  <r>
    <x v="0"/>
    <n v="1185732"/>
    <s v="Midwest"/>
    <x v="9"/>
    <s v="Minneapolis"/>
    <x v="2"/>
    <n v="500"/>
    <x v="44"/>
    <x v="163"/>
    <n v="61250"/>
    <n v="0.35"/>
    <s v="Outlet"/>
  </r>
  <r>
    <x v="0"/>
    <n v="1185732"/>
    <s v="Midwest"/>
    <x v="9"/>
    <s v="Minneapolis"/>
    <x v="2"/>
    <n v="400"/>
    <x v="40"/>
    <x v="140"/>
    <n v="24000"/>
    <n v="0.3"/>
    <s v="Outlet"/>
  </r>
  <r>
    <x v="0"/>
    <n v="1185732"/>
    <s v="Midwest"/>
    <x v="9"/>
    <s v="Minneapolis"/>
    <x v="0"/>
    <n v="400"/>
    <x v="57"/>
    <x v="279"/>
    <n v="17400"/>
    <n v="0.3"/>
    <s v="Outlet"/>
  </r>
  <r>
    <x v="0"/>
    <n v="1185732"/>
    <s v="Midwest"/>
    <x v="9"/>
    <s v="Minneapolis"/>
    <x v="1"/>
    <n v="400.00000000000006"/>
    <x v="42"/>
    <x v="135"/>
    <n v="21000"/>
    <n v="0.35"/>
    <s v="Outlet"/>
  </r>
  <r>
    <x v="0"/>
    <n v="1185732"/>
    <s v="Midwest"/>
    <x v="9"/>
    <s v="Minneapolis"/>
    <x v="2"/>
    <n v="550"/>
    <x v="35"/>
    <x v="185"/>
    <n v="20625"/>
    <n v="0.3"/>
    <s v="Outlet"/>
  </r>
  <r>
    <x v="0"/>
    <n v="1185732"/>
    <s v="Midwest"/>
    <x v="9"/>
    <s v="Minneapolis"/>
    <x v="2"/>
    <n v="600"/>
    <x v="37"/>
    <x v="145"/>
    <n v="60750"/>
    <n v="0.45"/>
    <s v="Outlet"/>
  </r>
  <r>
    <x v="0"/>
    <n v="1185732"/>
    <s v="Midwest"/>
    <x v="9"/>
    <s v="Minneapolis"/>
    <x v="2"/>
    <n v="550.00000000000011"/>
    <x v="33"/>
    <x v="280"/>
    <n v="91437.5"/>
    <n v="0.35"/>
    <s v="Outlet"/>
  </r>
  <r>
    <x v="0"/>
    <n v="1185732"/>
    <s v="Midwest"/>
    <x v="9"/>
    <s v="Minneapolis"/>
    <x v="0"/>
    <n v="450"/>
    <x v="34"/>
    <x v="126"/>
    <n v="37125"/>
    <n v="0.3"/>
    <s v="Outlet"/>
  </r>
  <r>
    <x v="0"/>
    <n v="1185732"/>
    <s v="Midwest"/>
    <x v="9"/>
    <s v="Minneapolis"/>
    <x v="0"/>
    <n v="450"/>
    <x v="37"/>
    <x v="183"/>
    <n v="30375"/>
    <n v="0.3"/>
    <s v="Outlet"/>
  </r>
  <r>
    <x v="0"/>
    <n v="1185732"/>
    <s v="Midwest"/>
    <x v="9"/>
    <s v="Minneapolis"/>
    <x v="0"/>
    <n v="450"/>
    <x v="36"/>
    <x v="127"/>
    <n v="27562.5"/>
    <n v="0.35"/>
    <s v="Outlet"/>
  </r>
  <r>
    <x v="0"/>
    <n v="1185732"/>
    <s v="Midwest"/>
    <x v="9"/>
    <s v="Minneapolis"/>
    <x v="2"/>
    <n v="550"/>
    <x v="36"/>
    <x v="124"/>
    <n v="28875"/>
    <n v="0.3"/>
    <s v="Outlet"/>
  </r>
  <r>
    <x v="0"/>
    <n v="1185732"/>
    <s v="Midwest"/>
    <x v="9"/>
    <s v="Minneapolis"/>
    <x v="0"/>
    <n v="600"/>
    <x v="34"/>
    <x v="205"/>
    <n v="74250"/>
    <n v="0.45"/>
    <s v="Outlet"/>
  </r>
  <r>
    <x v="4"/>
    <n v="1189833"/>
    <s v="Midwest"/>
    <x v="9"/>
    <s v="Minneapolis"/>
    <x v="0"/>
    <n v="350"/>
    <x v="33"/>
    <x v="160"/>
    <n v="74812.5"/>
    <n v="0.45"/>
    <s v="Outlet"/>
  </r>
  <r>
    <x v="4"/>
    <n v="1189833"/>
    <s v="Midwest"/>
    <x v="9"/>
    <s v="Minneapolis"/>
    <x v="0"/>
    <n v="450"/>
    <x v="33"/>
    <x v="122"/>
    <n v="64125"/>
    <n v="0.3"/>
    <s v="Outlet"/>
  </r>
  <r>
    <x v="4"/>
    <n v="1189833"/>
    <s v="Midwest"/>
    <x v="9"/>
    <s v="Minneapolis"/>
    <x v="0"/>
    <n v="450"/>
    <x v="33"/>
    <x v="122"/>
    <n v="96187.5"/>
    <n v="0.45"/>
    <s v="Outlet"/>
  </r>
  <r>
    <x v="4"/>
    <n v="1189833"/>
    <s v="Midwest"/>
    <x v="9"/>
    <s v="Minneapolis"/>
    <x v="2"/>
    <n v="450"/>
    <x v="45"/>
    <x v="143"/>
    <n v="58500"/>
    <n v="0.4"/>
    <s v="Outlet"/>
  </r>
  <r>
    <x v="4"/>
    <n v="1189833"/>
    <s v="Midwest"/>
    <x v="10"/>
    <s v="Billings"/>
    <x v="0"/>
    <n v="500"/>
    <x v="34"/>
    <x v="146"/>
    <n v="82500"/>
    <n v="0.6"/>
    <s v="Outlet"/>
  </r>
  <r>
    <x v="4"/>
    <n v="1189833"/>
    <s v="Midwest"/>
    <x v="10"/>
    <s v="Billings"/>
    <x v="2"/>
    <n v="450"/>
    <x v="33"/>
    <x v="122"/>
    <n v="53437.5"/>
    <n v="0.25"/>
    <s v="Outlet"/>
  </r>
  <r>
    <x v="4"/>
    <n v="1189833"/>
    <s v="Midwest"/>
    <x v="10"/>
    <s v="Billings"/>
    <x v="2"/>
    <n v="350"/>
    <x v="27"/>
    <x v="157"/>
    <n v="82687.5"/>
    <n v="0.45"/>
    <s v="Outlet"/>
  </r>
  <r>
    <x v="4"/>
    <n v="1189833"/>
    <s v="Midwest"/>
    <x v="10"/>
    <s v="Billings"/>
    <x v="0"/>
    <n v="450"/>
    <x v="32"/>
    <x v="176"/>
    <n v="57375"/>
    <n v="0.3"/>
    <s v="Outlet"/>
  </r>
  <r>
    <x v="4"/>
    <n v="1189833"/>
    <s v="Midwest"/>
    <x v="10"/>
    <s v="Billings"/>
    <x v="2"/>
    <n v="450"/>
    <x v="31"/>
    <x v="164"/>
    <n v="91125"/>
    <n v="0.45"/>
    <s v="Outlet"/>
  </r>
  <r>
    <x v="4"/>
    <n v="1189833"/>
    <s v="Midwest"/>
    <x v="10"/>
    <s v="Billings"/>
    <x v="2"/>
    <n v="450"/>
    <x v="48"/>
    <x v="145"/>
    <n v="54000"/>
    <n v="0.4"/>
    <s v="Outlet"/>
  </r>
  <r>
    <x v="4"/>
    <n v="1189833"/>
    <s v="Midwest"/>
    <x v="10"/>
    <s v="Billings"/>
    <x v="0"/>
    <n v="500"/>
    <x v="37"/>
    <x v="134"/>
    <n v="67500"/>
    <n v="0.6"/>
    <s v="Outlet"/>
  </r>
  <r>
    <x v="4"/>
    <n v="1189833"/>
    <s v="Midwest"/>
    <x v="10"/>
    <s v="Billings"/>
    <x v="0"/>
    <n v="450"/>
    <x v="32"/>
    <x v="176"/>
    <n v="47812.5"/>
    <n v="0.25"/>
    <s v="Outlet"/>
  </r>
  <r>
    <x v="4"/>
    <n v="1189833"/>
    <s v="Midwest"/>
    <x v="10"/>
    <s v="Billings"/>
    <x v="2"/>
    <n v="350"/>
    <x v="30"/>
    <x v="281"/>
    <n v="90562.5"/>
    <n v="0.45"/>
    <s v="Outlet"/>
  </r>
  <r>
    <x v="4"/>
    <n v="1189833"/>
    <s v="Midwest"/>
    <x v="10"/>
    <s v="Billings"/>
    <x v="2"/>
    <n v="450"/>
    <x v="32"/>
    <x v="176"/>
    <n v="57375"/>
    <n v="0.3"/>
    <s v="Outlet"/>
  </r>
  <r>
    <x v="4"/>
    <n v="1189833"/>
    <s v="Midwest"/>
    <x v="10"/>
    <s v="Billings"/>
    <x v="2"/>
    <n v="450"/>
    <x v="32"/>
    <x v="176"/>
    <n v="86062.5"/>
    <n v="0.45"/>
    <s v="Outlet"/>
  </r>
  <r>
    <x v="4"/>
    <n v="1189833"/>
    <s v="Midwest"/>
    <x v="10"/>
    <s v="Billings"/>
    <x v="1"/>
    <n v="450"/>
    <x v="45"/>
    <x v="143"/>
    <n v="58500"/>
    <n v="0.4"/>
    <s v="Outlet"/>
  </r>
  <r>
    <x v="4"/>
    <n v="1189833"/>
    <s v="Midwest"/>
    <x v="10"/>
    <s v="Billings"/>
    <x v="2"/>
    <n v="500"/>
    <x v="40"/>
    <x v="130"/>
    <n v="60000"/>
    <n v="0.6"/>
    <s v="Outlet"/>
  </r>
  <r>
    <x v="4"/>
    <n v="1189833"/>
    <s v="Midwest"/>
    <x v="10"/>
    <s v="Billings"/>
    <x v="1"/>
    <n v="450"/>
    <x v="46"/>
    <x v="170"/>
    <n v="45000"/>
    <n v="0.25"/>
    <s v="Outlet"/>
  </r>
  <r>
    <x v="4"/>
    <n v="1189833"/>
    <s v="Midwest"/>
    <x v="10"/>
    <s v="Billings"/>
    <x v="2"/>
    <n v="450"/>
    <x v="30"/>
    <x v="73"/>
    <n v="116437.5"/>
    <n v="0.45"/>
    <s v="Outlet"/>
  </r>
  <r>
    <x v="4"/>
    <n v="1189833"/>
    <s v="Midwest"/>
    <x v="10"/>
    <s v="Billings"/>
    <x v="2"/>
    <n v="450"/>
    <x v="47"/>
    <x v="158"/>
    <n v="50625"/>
    <n v="0.3"/>
    <s v="Outlet"/>
  </r>
  <r>
    <x v="4"/>
    <n v="1189833"/>
    <s v="Midwest"/>
    <x v="10"/>
    <s v="Billings"/>
    <x v="2"/>
    <n v="450"/>
    <x v="46"/>
    <x v="170"/>
    <n v="81000"/>
    <n v="0.45"/>
    <s v="Outlet"/>
  </r>
  <r>
    <x v="4"/>
    <n v="1189833"/>
    <s v="Midwest"/>
    <x v="10"/>
    <s v="Billings"/>
    <x v="2"/>
    <n v="400"/>
    <x v="48"/>
    <x v="162"/>
    <n v="48000"/>
    <n v="0.4"/>
    <s v="Outlet"/>
  </r>
  <r>
    <x v="4"/>
    <n v="1189833"/>
    <s v="Midwest"/>
    <x v="10"/>
    <s v="Billings"/>
    <x v="2"/>
    <n v="450"/>
    <x v="40"/>
    <x v="131"/>
    <n v="54000"/>
    <n v="0.6"/>
    <s v="Outlet"/>
  </r>
  <r>
    <x v="4"/>
    <n v="1189833"/>
    <s v="Midwest"/>
    <x v="10"/>
    <s v="Billings"/>
    <x v="2"/>
    <n v="600"/>
    <x v="47"/>
    <x v="40"/>
    <n v="56250"/>
    <n v="0.25"/>
    <s v="Outlet"/>
  </r>
  <r>
    <x v="4"/>
    <n v="1189833"/>
    <s v="Midwest"/>
    <x v="10"/>
    <s v="Billings"/>
    <x v="0"/>
    <n v="400"/>
    <x v="30"/>
    <x v="282"/>
    <n v="103500"/>
    <n v="0.45"/>
    <s v="Outlet"/>
  </r>
  <r>
    <x v="4"/>
    <n v="1189833"/>
    <s v="Midwest"/>
    <x v="10"/>
    <s v="Billings"/>
    <x v="1"/>
    <n v="450"/>
    <x v="32"/>
    <x v="176"/>
    <n v="57375"/>
    <n v="0.3"/>
    <s v="Outlet"/>
  </r>
  <r>
    <x v="4"/>
    <n v="1189833"/>
    <s v="Midwest"/>
    <x v="10"/>
    <s v="Billings"/>
    <x v="2"/>
    <n v="450"/>
    <x v="32"/>
    <x v="176"/>
    <n v="86062.5"/>
    <n v="0.45"/>
    <s v="Outlet"/>
  </r>
  <r>
    <x v="4"/>
    <n v="1189833"/>
    <s v="Midwest"/>
    <x v="10"/>
    <s v="Billings"/>
    <x v="2"/>
    <n v="400"/>
    <x v="45"/>
    <x v="211"/>
    <n v="52000"/>
    <n v="0.4"/>
    <s v="Outlet"/>
  </r>
  <r>
    <x v="4"/>
    <n v="1189833"/>
    <s v="Midwest"/>
    <x v="10"/>
    <s v="Billings"/>
    <x v="2"/>
    <n v="450"/>
    <x v="37"/>
    <x v="183"/>
    <n v="60750"/>
    <n v="0.6"/>
    <s v="Outlet"/>
  </r>
  <r>
    <x v="4"/>
    <n v="1189833"/>
    <s v="Midwest"/>
    <x v="10"/>
    <s v="Billings"/>
    <x v="0"/>
    <n v="600"/>
    <x v="46"/>
    <x v="52"/>
    <n v="60000"/>
    <n v="0.25"/>
    <s v="Outlet"/>
  </r>
  <r>
    <x v="4"/>
    <n v="1189833"/>
    <s v="Midwest"/>
    <x v="10"/>
    <s v="Billings"/>
    <x v="2"/>
    <n v="400"/>
    <x v="21"/>
    <x v="54"/>
    <n v="121500"/>
    <n v="0.45"/>
    <s v="Outlet"/>
  </r>
  <r>
    <x v="4"/>
    <n v="1189833"/>
    <s v="Midwest"/>
    <x v="10"/>
    <s v="Billings"/>
    <x v="0"/>
    <n v="450"/>
    <x v="27"/>
    <x v="57"/>
    <n v="70875"/>
    <n v="0.3"/>
    <s v="Outlet"/>
  </r>
  <r>
    <x v="4"/>
    <n v="1189833"/>
    <s v="Midwest"/>
    <x v="10"/>
    <s v="Billings"/>
    <x v="2"/>
    <n v="450"/>
    <x v="20"/>
    <x v="129"/>
    <n v="111375"/>
    <n v="0.45"/>
    <s v="Outlet"/>
  </r>
  <r>
    <x v="4"/>
    <n v="1189833"/>
    <s v="Midwest"/>
    <x v="10"/>
    <s v="Billings"/>
    <x v="2"/>
    <n v="400"/>
    <x v="32"/>
    <x v="217"/>
    <n v="68000"/>
    <n v="0.4"/>
    <s v="Outlet"/>
  </r>
  <r>
    <x v="4"/>
    <n v="1189833"/>
    <s v="Midwest"/>
    <x v="10"/>
    <s v="Billings"/>
    <x v="2"/>
    <n v="450"/>
    <x v="48"/>
    <x v="145"/>
    <n v="81000"/>
    <n v="0.6"/>
    <s v="Outlet"/>
  </r>
  <r>
    <x v="4"/>
    <n v="1189833"/>
    <s v="Midwest"/>
    <x v="10"/>
    <s v="Billings"/>
    <x v="2"/>
    <n v="600"/>
    <x v="24"/>
    <x v="11"/>
    <n v="90000"/>
    <n v="0.25"/>
    <s v="Outlet"/>
  </r>
  <r>
    <x v="4"/>
    <n v="1189833"/>
    <s v="Midwest"/>
    <x v="10"/>
    <s v="Billings"/>
    <x v="2"/>
    <n v="400"/>
    <x v="29"/>
    <x v="64"/>
    <n v="135000"/>
    <n v="0.45"/>
    <s v="Outlet"/>
  </r>
  <r>
    <x v="4"/>
    <n v="1189833"/>
    <s v="Midwest"/>
    <x v="10"/>
    <s v="Billings"/>
    <x v="2"/>
    <n v="450"/>
    <x v="24"/>
    <x v="54"/>
    <n v="81000"/>
    <n v="0.3"/>
    <s v="Outlet"/>
  </r>
  <r>
    <x v="4"/>
    <n v="1189833"/>
    <s v="Midwest"/>
    <x v="10"/>
    <s v="Billings"/>
    <x v="2"/>
    <n v="450"/>
    <x v="20"/>
    <x v="129"/>
    <n v="111375"/>
    <n v="0.45"/>
    <s v="Outlet"/>
  </r>
  <r>
    <x v="4"/>
    <n v="1189833"/>
    <s v="Midwest"/>
    <x v="10"/>
    <s v="Billings"/>
    <x v="2"/>
    <n v="400"/>
    <x v="31"/>
    <x v="170"/>
    <n v="72000"/>
    <n v="0.4"/>
    <s v="Outlet"/>
  </r>
  <r>
    <x v="4"/>
    <n v="1189833"/>
    <s v="Midwest"/>
    <x v="10"/>
    <s v="Billings"/>
    <x v="0"/>
    <n v="450"/>
    <x v="33"/>
    <x v="122"/>
    <n v="128250"/>
    <n v="0.6"/>
    <s v="Outlet"/>
  </r>
  <r>
    <x v="4"/>
    <n v="1189833"/>
    <s v="Midwest"/>
    <x v="10"/>
    <s v="Billings"/>
    <x v="0"/>
    <n v="600"/>
    <x v="33"/>
    <x v="179"/>
    <n v="71250"/>
    <n v="0.25"/>
    <s v="Outlet"/>
  </r>
  <r>
    <x v="4"/>
    <n v="1189833"/>
    <s v="Midwest"/>
    <x v="10"/>
    <s v="Billings"/>
    <x v="2"/>
    <n v="450"/>
    <x v="21"/>
    <x v="113"/>
    <n v="136687.5"/>
    <n v="0.45"/>
    <s v="Outlet"/>
  </r>
  <r>
    <x v="4"/>
    <n v="1189833"/>
    <s v="Midwest"/>
    <x v="10"/>
    <s v="Billings"/>
    <x v="2"/>
    <n v="550"/>
    <x v="22"/>
    <x v="283"/>
    <n v="103125"/>
    <n v="0.3"/>
    <s v="Outlet"/>
  </r>
  <r>
    <x v="4"/>
    <n v="1189833"/>
    <s v="Midwest"/>
    <x v="10"/>
    <s v="Billings"/>
    <x v="2"/>
    <n v="500"/>
    <x v="23"/>
    <x v="56"/>
    <n v="112500"/>
    <n v="0.45"/>
    <s v="Outlet"/>
  </r>
  <r>
    <x v="4"/>
    <n v="1189833"/>
    <s v="Midwest"/>
    <x v="10"/>
    <s v="Billings"/>
    <x v="2"/>
    <n v="450"/>
    <x v="32"/>
    <x v="176"/>
    <n v="76500"/>
    <n v="0.4"/>
    <s v="Outlet"/>
  </r>
  <r>
    <x v="4"/>
    <n v="1189833"/>
    <s v="Midwest"/>
    <x v="10"/>
    <s v="Billings"/>
    <x v="2"/>
    <n v="550"/>
    <x v="32"/>
    <x v="232"/>
    <n v="140250"/>
    <n v="0.6"/>
    <s v="Outlet"/>
  </r>
  <r>
    <x v="4"/>
    <n v="1189833"/>
    <s v="Midwest"/>
    <x v="10"/>
    <s v="Billings"/>
    <x v="2"/>
    <n v="600"/>
    <x v="46"/>
    <x v="52"/>
    <n v="60000"/>
    <n v="0.25"/>
    <s v="Outlet"/>
  </r>
  <r>
    <x v="4"/>
    <n v="1189833"/>
    <s v="Midwest"/>
    <x v="10"/>
    <s v="Billings"/>
    <x v="2"/>
    <n v="450"/>
    <x v="24"/>
    <x v="54"/>
    <n v="121500"/>
    <n v="0.45"/>
    <s v="Outlet"/>
  </r>
  <r>
    <x v="4"/>
    <n v="1189833"/>
    <s v="Midwest"/>
    <x v="10"/>
    <s v="Billings"/>
    <x v="2"/>
    <n v="500"/>
    <x v="24"/>
    <x v="64"/>
    <n v="90000"/>
    <n v="0.3"/>
    <s v="Outlet"/>
  </r>
  <r>
    <x v="4"/>
    <n v="1189833"/>
    <s v="Midwest"/>
    <x v="10"/>
    <s v="Billings"/>
    <x v="0"/>
    <n v="450"/>
    <x v="31"/>
    <x v="164"/>
    <n v="91125"/>
    <n v="0.45"/>
    <s v="Outlet"/>
  </r>
  <r>
    <x v="4"/>
    <n v="1189833"/>
    <s v="Midwest"/>
    <x v="10"/>
    <s v="Billings"/>
    <x v="2"/>
    <n v="450"/>
    <x v="46"/>
    <x v="170"/>
    <n v="72000"/>
    <n v="0.4"/>
    <s v="Outlet"/>
  </r>
  <r>
    <x v="4"/>
    <n v="1189833"/>
    <s v="Midwest"/>
    <x v="10"/>
    <s v="Billings"/>
    <x v="2"/>
    <n v="550"/>
    <x v="46"/>
    <x v="44"/>
    <n v="132000"/>
    <n v="0.6"/>
    <s v="Outlet"/>
  </r>
  <r>
    <x v="4"/>
    <n v="1189833"/>
    <s v="Midwest"/>
    <x v="10"/>
    <s v="Billings"/>
    <x v="2"/>
    <n v="600"/>
    <x v="31"/>
    <x v="54"/>
    <n v="67500"/>
    <n v="0.25"/>
    <s v="Outlet"/>
  </r>
  <r>
    <x v="4"/>
    <n v="1189833"/>
    <s v="Midwest"/>
    <x v="10"/>
    <s v="Billings"/>
    <x v="2"/>
    <n v="450"/>
    <x v="20"/>
    <x v="129"/>
    <n v="111375"/>
    <n v="0.45"/>
    <s v="Outlet"/>
  </r>
  <r>
    <x v="4"/>
    <n v="1189833"/>
    <s v="Midwest"/>
    <x v="10"/>
    <s v="Billings"/>
    <x v="2"/>
    <n v="500"/>
    <x v="20"/>
    <x v="83"/>
    <n v="82500"/>
    <n v="0.3"/>
    <s v="Outlet"/>
  </r>
  <r>
    <x v="4"/>
    <n v="1189833"/>
    <s v="Midwest"/>
    <x v="10"/>
    <s v="Billings"/>
    <x v="0"/>
    <n v="450"/>
    <x v="46"/>
    <x v="170"/>
    <n v="81000"/>
    <n v="0.45"/>
    <s v="Outlet"/>
  </r>
  <r>
    <x v="4"/>
    <n v="1189833"/>
    <s v="Midwest"/>
    <x v="10"/>
    <s v="Billings"/>
    <x v="0"/>
    <n v="450"/>
    <x v="47"/>
    <x v="158"/>
    <n v="67500"/>
    <n v="0.4"/>
    <s v="Outlet"/>
  </r>
  <r>
    <x v="4"/>
    <n v="1189833"/>
    <s v="Midwest"/>
    <x v="10"/>
    <s v="Billings"/>
    <x v="2"/>
    <n v="550"/>
    <x v="44"/>
    <x v="142"/>
    <n v="115500"/>
    <n v="0.6"/>
    <s v="Outlet"/>
  </r>
  <r>
    <x v="4"/>
    <n v="1189833"/>
    <s v="Midwest"/>
    <x v="10"/>
    <s v="Billings"/>
    <x v="2"/>
    <n v="600"/>
    <x v="46"/>
    <x v="52"/>
    <n v="60000"/>
    <n v="0.25"/>
    <s v="Outlet"/>
  </r>
  <r>
    <x v="4"/>
    <n v="1189833"/>
    <s v="Midwest"/>
    <x v="10"/>
    <s v="Billings"/>
    <x v="0"/>
    <n v="400"/>
    <x v="30"/>
    <x v="282"/>
    <n v="103500"/>
    <n v="0.45"/>
    <s v="Outlet"/>
  </r>
  <r>
    <x v="4"/>
    <n v="1189833"/>
    <s v="Midwest"/>
    <x v="10"/>
    <s v="Billings"/>
    <x v="2"/>
    <n v="450"/>
    <x v="30"/>
    <x v="73"/>
    <n v="77625"/>
    <n v="0.3"/>
    <s v="Outlet"/>
  </r>
  <r>
    <x v="4"/>
    <n v="1189833"/>
    <s v="Midwest"/>
    <x v="10"/>
    <s v="Billings"/>
    <x v="0"/>
    <n v="400"/>
    <x v="32"/>
    <x v="217"/>
    <n v="76500"/>
    <n v="0.45"/>
    <s v="Outlet"/>
  </r>
  <r>
    <x v="4"/>
    <n v="1189833"/>
    <s v="Midwest"/>
    <x v="10"/>
    <s v="Billings"/>
    <x v="0"/>
    <n v="400"/>
    <x v="32"/>
    <x v="217"/>
    <n v="68000"/>
    <n v="0.4"/>
    <s v="Outlet"/>
  </r>
  <r>
    <x v="4"/>
    <n v="1189833"/>
    <s v="Midwest"/>
    <x v="10"/>
    <s v="Billings"/>
    <x v="2"/>
    <n v="550"/>
    <x v="47"/>
    <x v="144"/>
    <n v="123750"/>
    <n v="0.6"/>
    <s v="Outlet"/>
  </r>
  <r>
    <x v="4"/>
    <n v="1189833"/>
    <s v="Midwest"/>
    <x v="10"/>
    <s v="Billings"/>
    <x v="2"/>
    <n v="600"/>
    <x v="33"/>
    <x v="179"/>
    <n v="71250"/>
    <n v="0.25"/>
    <s v="Outlet"/>
  </r>
  <r>
    <x v="4"/>
    <n v="1189833"/>
    <s v="Midwest"/>
    <x v="10"/>
    <s v="Billings"/>
    <x v="0"/>
    <n v="450"/>
    <x v="21"/>
    <x v="113"/>
    <n v="136687.5"/>
    <n v="0.45"/>
    <s v="Outlet"/>
  </r>
  <r>
    <x v="4"/>
    <n v="1189833"/>
    <s v="Midwest"/>
    <x v="10"/>
    <s v="Billings"/>
    <x v="2"/>
    <n v="500"/>
    <x v="21"/>
    <x v="76"/>
    <n v="101250"/>
    <n v="0.3"/>
    <s v="Outlet"/>
  </r>
  <r>
    <x v="4"/>
    <n v="1189833"/>
    <s v="Midwest"/>
    <x v="10"/>
    <s v="Billings"/>
    <x v="2"/>
    <n v="450"/>
    <x v="33"/>
    <x v="122"/>
    <n v="96187.5"/>
    <n v="0.45"/>
    <s v="Outlet"/>
  </r>
  <r>
    <x v="4"/>
    <n v="1189833"/>
    <s v="Midwest"/>
    <x v="10"/>
    <s v="Billings"/>
    <x v="2"/>
    <n v="450"/>
    <x v="33"/>
    <x v="122"/>
    <n v="85500"/>
    <n v="0.4"/>
    <s v="Outlet"/>
  </r>
  <r>
    <x v="4"/>
    <n v="1189833"/>
    <s v="Midwest"/>
    <x v="10"/>
    <s v="Billings"/>
    <x v="0"/>
    <n v="550"/>
    <x v="46"/>
    <x v="44"/>
    <n v="132000"/>
    <n v="0.6"/>
    <s v="Outlet"/>
  </r>
  <r>
    <x v="4"/>
    <n v="1189833"/>
    <s v="Midwest"/>
    <x v="10"/>
    <s v="Billings"/>
    <x v="2"/>
    <n v="600"/>
    <x v="23"/>
    <x v="64"/>
    <n v="75000"/>
    <n v="0.25"/>
    <s v="Outlet"/>
  </r>
  <r>
    <x v="2"/>
    <n v="1197831"/>
    <s v="Midwest"/>
    <x v="10"/>
    <s v="Billings"/>
    <x v="2"/>
    <n v="200"/>
    <x v="19"/>
    <x v="165"/>
    <n v="49000"/>
    <n v="0.35"/>
    <s v="Outlet"/>
  </r>
  <r>
    <x v="2"/>
    <n v="1197831"/>
    <s v="Midwest"/>
    <x v="10"/>
    <s v="Billings"/>
    <x v="2"/>
    <n v="300"/>
    <x v="19"/>
    <x v="166"/>
    <n v="73500"/>
    <n v="0.35"/>
    <s v="Outlet"/>
  </r>
  <r>
    <x v="2"/>
    <n v="1197831"/>
    <s v="Midwest"/>
    <x v="10"/>
    <s v="Billings"/>
    <x v="2"/>
    <n v="300"/>
    <x v="23"/>
    <x v="151"/>
    <n v="52500"/>
    <n v="0.35"/>
    <s v="Outlet"/>
  </r>
  <r>
    <x v="2"/>
    <n v="1197831"/>
    <s v="Midwest"/>
    <x v="10"/>
    <s v="Billings"/>
    <x v="2"/>
    <n v="350"/>
    <x v="23"/>
    <x v="163"/>
    <n v="78750"/>
    <n v="0.45"/>
    <s v="Outlet"/>
  </r>
  <r>
    <x v="2"/>
    <n v="1197831"/>
    <s v="South"/>
    <x v="11"/>
    <s v="Knoxville"/>
    <x v="0"/>
    <n v="400"/>
    <x v="44"/>
    <x v="165"/>
    <n v="42000"/>
    <n v="0.3"/>
    <s v="Outlet"/>
  </r>
  <r>
    <x v="2"/>
    <n v="1197831"/>
    <s v="South"/>
    <x v="11"/>
    <s v="Knoxville"/>
    <x v="2"/>
    <n v="350"/>
    <x v="23"/>
    <x v="163"/>
    <n v="87500"/>
    <n v="0.5"/>
    <s v="Outlet"/>
  </r>
  <r>
    <x v="2"/>
    <n v="1197831"/>
    <s v="South"/>
    <x v="11"/>
    <s v="Knoxville"/>
    <x v="2"/>
    <n v="250"/>
    <x v="25"/>
    <x v="139"/>
    <n v="56875"/>
    <n v="0.35"/>
    <s v="Outlet"/>
  </r>
  <r>
    <x v="2"/>
    <n v="1197831"/>
    <s v="South"/>
    <x v="11"/>
    <s v="Knoxville"/>
    <x v="0"/>
    <n v="350"/>
    <x v="22"/>
    <x v="48"/>
    <n v="76562.5"/>
    <n v="0.35"/>
    <s v="Outlet"/>
  </r>
  <r>
    <x v="2"/>
    <n v="1197831"/>
    <s v="South"/>
    <x v="11"/>
    <s v="Knoxville"/>
    <x v="2"/>
    <n v="350"/>
    <x v="31"/>
    <x v="156"/>
    <n v="55125"/>
    <n v="0.35"/>
    <s v="Outlet"/>
  </r>
  <r>
    <x v="2"/>
    <n v="1197831"/>
    <s v="South"/>
    <x v="11"/>
    <s v="Knoxville"/>
    <x v="2"/>
    <n v="350"/>
    <x v="46"/>
    <x v="165"/>
    <n v="63000"/>
    <n v="0.45"/>
    <s v="Outlet"/>
  </r>
  <r>
    <x v="2"/>
    <n v="1197831"/>
    <s v="South"/>
    <x v="11"/>
    <s v="Knoxville"/>
    <x v="2"/>
    <n v="400"/>
    <x v="34"/>
    <x v="137"/>
    <n v="33000"/>
    <n v="0.3"/>
    <s v="Outlet"/>
  </r>
  <r>
    <x v="2"/>
    <n v="1197831"/>
    <s v="South"/>
    <x v="11"/>
    <s v="Knoxville"/>
    <x v="2"/>
    <n v="350"/>
    <x v="33"/>
    <x v="160"/>
    <n v="83125"/>
    <n v="0.5"/>
    <s v="Outlet"/>
  </r>
  <r>
    <x v="2"/>
    <n v="1197831"/>
    <s v="South"/>
    <x v="11"/>
    <s v="Knoxville"/>
    <x v="0"/>
    <n v="300"/>
    <x v="25"/>
    <x v="153"/>
    <n v="78000"/>
    <n v="0.4"/>
    <s v="Outlet"/>
  </r>
  <r>
    <x v="2"/>
    <n v="1197831"/>
    <s v="South"/>
    <x v="11"/>
    <s v="Knoxville"/>
    <x v="0"/>
    <n v="400"/>
    <x v="25"/>
    <x v="53"/>
    <n v="104000"/>
    <n v="0.4"/>
    <s v="Outlet"/>
  </r>
  <r>
    <x v="2"/>
    <n v="1197831"/>
    <s v="South"/>
    <x v="11"/>
    <s v="Knoxville"/>
    <x v="2"/>
    <n v="300"/>
    <x v="33"/>
    <x v="284"/>
    <n v="57000"/>
    <n v="0.4"/>
    <s v="Outlet"/>
  </r>
  <r>
    <x v="2"/>
    <n v="1197831"/>
    <s v="South"/>
    <x v="11"/>
    <s v="Knoxville"/>
    <x v="2"/>
    <n v="350"/>
    <x v="47"/>
    <x v="167"/>
    <n v="65625"/>
    <n v="0.5"/>
    <s v="Outlet"/>
  </r>
  <r>
    <x v="2"/>
    <n v="1197831"/>
    <s v="South"/>
    <x v="11"/>
    <s v="Knoxville"/>
    <x v="0"/>
    <n v="400"/>
    <x v="34"/>
    <x v="137"/>
    <n v="38500"/>
    <n v="0.35"/>
    <s v="Outlet"/>
  </r>
  <r>
    <x v="2"/>
    <n v="1197831"/>
    <s v="South"/>
    <x v="11"/>
    <s v="Knoxville"/>
    <x v="2"/>
    <n v="350"/>
    <x v="32"/>
    <x v="161"/>
    <n v="81812.5"/>
    <n v="0.55000000000000004"/>
    <s v="Outlet"/>
  </r>
  <r>
    <x v="2"/>
    <n v="1197831"/>
    <s v="South"/>
    <x v="11"/>
    <s v="Knoxville"/>
    <x v="2"/>
    <n v="200"/>
    <x v="21"/>
    <x v="145"/>
    <n v="54000"/>
    <n v="0.4"/>
    <s v="Outlet"/>
  </r>
  <r>
    <x v="2"/>
    <n v="1197831"/>
    <s v="South"/>
    <x v="11"/>
    <s v="Knoxville"/>
    <x v="2"/>
    <n v="250"/>
    <x v="21"/>
    <x v="158"/>
    <n v="67500"/>
    <n v="0.4"/>
    <s v="Outlet"/>
  </r>
  <r>
    <x v="2"/>
    <n v="1197831"/>
    <s v="South"/>
    <x v="11"/>
    <s v="Knoxville"/>
    <x v="0"/>
    <n v="200"/>
    <x v="23"/>
    <x v="130"/>
    <n v="40000"/>
    <n v="0.4"/>
    <s v="Outlet"/>
  </r>
  <r>
    <x v="2"/>
    <n v="1197831"/>
    <s v="South"/>
    <x v="11"/>
    <s v="Knoxville"/>
    <x v="0"/>
    <n v="250"/>
    <x v="46"/>
    <x v="130"/>
    <n v="50000"/>
    <n v="0.5"/>
    <s v="Outlet"/>
  </r>
  <r>
    <x v="2"/>
    <n v="1197831"/>
    <s v="South"/>
    <x v="11"/>
    <s v="Knoxville"/>
    <x v="2"/>
    <n v="300"/>
    <x v="48"/>
    <x v="131"/>
    <n v="31500"/>
    <n v="0.35"/>
    <s v="Outlet"/>
  </r>
  <r>
    <x v="2"/>
    <n v="1197831"/>
    <s v="South"/>
    <x v="11"/>
    <s v="Knoxville"/>
    <x v="2"/>
    <n v="250"/>
    <x v="30"/>
    <x v="285"/>
    <n v="79062.5"/>
    <n v="0.55000000000000004"/>
    <s v="Outlet"/>
  </r>
  <r>
    <x v="2"/>
    <n v="1197831"/>
    <s v="South"/>
    <x v="11"/>
    <s v="Knoxville"/>
    <x v="0"/>
    <n v="150"/>
    <x v="26"/>
    <x v="286"/>
    <n v="43500"/>
    <n v="0.4"/>
    <s v="Outlet"/>
  </r>
  <r>
    <x v="2"/>
    <n v="1197831"/>
    <s v="South"/>
    <x v="11"/>
    <s v="Knoxville"/>
    <x v="2"/>
    <n v="250"/>
    <x v="29"/>
    <x v="203"/>
    <n v="75000"/>
    <n v="0.4"/>
    <s v="Outlet"/>
  </r>
  <r>
    <x v="2"/>
    <n v="1197831"/>
    <s v="South"/>
    <x v="11"/>
    <s v="Knoxville"/>
    <x v="0"/>
    <n v="200"/>
    <x v="24"/>
    <x v="162"/>
    <n v="48000"/>
    <n v="0.4"/>
    <s v="Outlet"/>
  </r>
  <r>
    <x v="2"/>
    <n v="1197831"/>
    <s v="South"/>
    <x v="11"/>
    <s v="Knoxville"/>
    <x v="0"/>
    <n v="300"/>
    <x v="27"/>
    <x v="156"/>
    <n v="78750"/>
    <n v="0.5"/>
    <s v="Outlet"/>
  </r>
  <r>
    <x v="2"/>
    <n v="1197831"/>
    <s v="South"/>
    <x v="11"/>
    <s v="Knoxville"/>
    <x v="0"/>
    <n v="450"/>
    <x v="32"/>
    <x v="176"/>
    <n v="66937.5"/>
    <n v="0.35"/>
    <s v="Outlet"/>
  </r>
  <r>
    <x v="2"/>
    <n v="1197831"/>
    <s v="South"/>
    <x v="11"/>
    <s v="Knoxville"/>
    <x v="2"/>
    <n v="400"/>
    <x v="28"/>
    <x v="77"/>
    <n v="170500"/>
    <n v="0.55000000000000004"/>
    <s v="Outlet"/>
  </r>
  <r>
    <x v="2"/>
    <n v="1197831"/>
    <s v="South"/>
    <x v="11"/>
    <s v="Knoxville"/>
    <x v="2"/>
    <n v="400"/>
    <x v="28"/>
    <x v="77"/>
    <n v="124000"/>
    <n v="0.4"/>
    <s v="Outlet"/>
  </r>
  <r>
    <x v="2"/>
    <n v="1197831"/>
    <s v="South"/>
    <x v="11"/>
    <s v="Knoxville"/>
    <x v="0"/>
    <n v="450"/>
    <x v="28"/>
    <x v="250"/>
    <n v="139500"/>
    <n v="0.4"/>
    <s v="Outlet"/>
  </r>
  <r>
    <x v="2"/>
    <n v="1197831"/>
    <s v="South"/>
    <x v="11"/>
    <s v="Knoxville"/>
    <x v="0"/>
    <n v="400"/>
    <x v="25"/>
    <x v="53"/>
    <n v="104000"/>
    <n v="0.4"/>
    <s v="Outlet"/>
  </r>
  <r>
    <x v="2"/>
    <n v="1197831"/>
    <s v="South"/>
    <x v="11"/>
    <s v="Knoxville"/>
    <x v="0"/>
    <n v="400"/>
    <x v="24"/>
    <x v="52"/>
    <n v="120000"/>
    <n v="0.5"/>
    <s v="Outlet"/>
  </r>
  <r>
    <x v="2"/>
    <n v="1197831"/>
    <s v="South"/>
    <x v="11"/>
    <s v="Knoxville"/>
    <x v="0"/>
    <n v="450"/>
    <x v="23"/>
    <x v="40"/>
    <n v="78750"/>
    <n v="0.35"/>
    <s v="Outlet"/>
  </r>
  <r>
    <x v="2"/>
    <n v="1197831"/>
    <s v="South"/>
    <x v="11"/>
    <s v="Knoxville"/>
    <x v="0"/>
    <n v="499.99999999999994"/>
    <x v="10"/>
    <x v="287"/>
    <n v="240625"/>
    <n v="0.55000000000000004"/>
    <s v="Outlet"/>
  </r>
  <r>
    <x v="2"/>
    <n v="1197831"/>
    <s v="South"/>
    <x v="11"/>
    <s v="Knoxville"/>
    <x v="0"/>
    <n v="400"/>
    <x v="6"/>
    <x v="80"/>
    <n v="148500"/>
    <n v="0.45"/>
    <s v="Outlet"/>
  </r>
  <r>
    <x v="2"/>
    <n v="1197831"/>
    <s v="South"/>
    <x v="11"/>
    <s v="Knoxville"/>
    <x v="0"/>
    <n v="450"/>
    <x v="6"/>
    <x v="8"/>
    <n v="167062.5"/>
    <n v="0.45"/>
    <s v="Outlet"/>
  </r>
  <r>
    <x v="2"/>
    <n v="1197831"/>
    <s v="South"/>
    <x v="11"/>
    <s v="Knoxville"/>
    <x v="2"/>
    <n v="400"/>
    <x v="17"/>
    <x v="90"/>
    <n v="175500"/>
    <n v="0.45"/>
    <s v="Outlet"/>
  </r>
  <r>
    <x v="2"/>
    <n v="1197831"/>
    <s v="South"/>
    <x v="11"/>
    <s v="Knoxville"/>
    <x v="2"/>
    <n v="399.99999999999994"/>
    <x v="30"/>
    <x v="288"/>
    <n v="126500"/>
    <n v="0.55000000000000004"/>
    <s v="Outlet"/>
  </r>
  <r>
    <x v="2"/>
    <n v="1197831"/>
    <s v="South"/>
    <x v="11"/>
    <s v="Knoxville"/>
    <x v="2"/>
    <n v="450"/>
    <x v="20"/>
    <x v="129"/>
    <n v="99000"/>
    <n v="0.4"/>
    <s v="Outlet"/>
  </r>
  <r>
    <x v="2"/>
    <n v="1197831"/>
    <s v="South"/>
    <x v="11"/>
    <s v="Knoxville"/>
    <x v="2"/>
    <n v="550"/>
    <x v="6"/>
    <x v="120"/>
    <n v="272250"/>
    <n v="0.6"/>
    <s v="Outlet"/>
  </r>
  <r>
    <x v="2"/>
    <n v="1197831"/>
    <s v="South"/>
    <x v="11"/>
    <s v="Knoxville"/>
    <x v="2"/>
    <n v="450"/>
    <x v="28"/>
    <x v="250"/>
    <n v="156937.5"/>
    <n v="0.45"/>
    <s v="Outlet"/>
  </r>
  <r>
    <x v="2"/>
    <n v="1197831"/>
    <s v="South"/>
    <x v="11"/>
    <s v="Knoxville"/>
    <x v="2"/>
    <n v="550"/>
    <x v="28"/>
    <x v="102"/>
    <n v="191812.5"/>
    <n v="0.45"/>
    <s v="Outlet"/>
  </r>
  <r>
    <x v="2"/>
    <n v="1197831"/>
    <s v="South"/>
    <x v="11"/>
    <s v="Knoxville"/>
    <x v="0"/>
    <n v="500"/>
    <x v="5"/>
    <x v="13"/>
    <n v="213750"/>
    <n v="0.45"/>
    <s v="Outlet"/>
  </r>
  <r>
    <x v="2"/>
    <n v="1197831"/>
    <s v="South"/>
    <x v="11"/>
    <s v="Knoxville"/>
    <x v="2"/>
    <n v="449.99999999999994"/>
    <x v="33"/>
    <x v="186"/>
    <n v="117562.5"/>
    <n v="0.55000000000000004"/>
    <s v="Outlet"/>
  </r>
  <r>
    <x v="2"/>
    <n v="1197831"/>
    <s v="South"/>
    <x v="11"/>
    <s v="Knoxville"/>
    <x v="0"/>
    <n v="500"/>
    <x v="33"/>
    <x v="289"/>
    <n v="95000"/>
    <n v="0.4"/>
    <s v="Outlet"/>
  </r>
  <r>
    <x v="2"/>
    <n v="1197831"/>
    <s v="South"/>
    <x v="11"/>
    <s v="Knoxville"/>
    <x v="2"/>
    <n v="550"/>
    <x v="26"/>
    <x v="103"/>
    <n v="239250"/>
    <n v="0.6"/>
    <s v="Outlet"/>
  </r>
  <r>
    <x v="2"/>
    <n v="1197831"/>
    <s v="South"/>
    <x v="11"/>
    <s v="Knoxville"/>
    <x v="2"/>
    <n v="500"/>
    <x v="21"/>
    <x v="76"/>
    <n v="151875"/>
    <n v="0.45"/>
    <s v="Outlet"/>
  </r>
  <r>
    <x v="2"/>
    <n v="1197831"/>
    <s v="South"/>
    <x v="11"/>
    <s v="Knoxville"/>
    <x v="2"/>
    <n v="500"/>
    <x v="22"/>
    <x v="69"/>
    <n v="140625"/>
    <n v="0.45"/>
    <s v="Outlet"/>
  </r>
  <r>
    <x v="2"/>
    <n v="1197831"/>
    <s v="South"/>
    <x v="11"/>
    <s v="Knoxville"/>
    <x v="2"/>
    <n v="550"/>
    <x v="21"/>
    <x v="8"/>
    <n v="167062.5"/>
    <n v="0.45"/>
    <s v="Outlet"/>
  </r>
  <r>
    <x v="2"/>
    <n v="1197831"/>
    <s v="South"/>
    <x v="11"/>
    <s v="Knoxville"/>
    <x v="2"/>
    <n v="549.99999999999989"/>
    <x v="46"/>
    <x v="290"/>
    <n v="121000"/>
    <n v="0.55000000000000004"/>
    <s v="Outlet"/>
  </r>
  <r>
    <x v="2"/>
    <n v="1197831"/>
    <s v="South"/>
    <x v="11"/>
    <s v="Knoxville"/>
    <x v="0"/>
    <n v="500"/>
    <x v="46"/>
    <x v="49"/>
    <n v="80000"/>
    <n v="0.4"/>
    <s v="Outlet"/>
  </r>
  <r>
    <x v="2"/>
    <n v="1197831"/>
    <s v="South"/>
    <x v="11"/>
    <s v="Knoxville"/>
    <x v="0"/>
    <n v="450"/>
    <x v="22"/>
    <x v="70"/>
    <n v="168750"/>
    <n v="0.6"/>
    <s v="Outlet"/>
  </r>
  <r>
    <x v="2"/>
    <n v="1197831"/>
    <s v="South"/>
    <x v="11"/>
    <s v="Knoxville"/>
    <x v="2"/>
    <n v="350"/>
    <x v="30"/>
    <x v="281"/>
    <n v="90562.5"/>
    <n v="0.45"/>
    <s v="Outlet"/>
  </r>
  <r>
    <x v="2"/>
    <n v="1197831"/>
    <s v="South"/>
    <x v="11"/>
    <s v="Knoxville"/>
    <x v="0"/>
    <n v="350"/>
    <x v="30"/>
    <x v="281"/>
    <n v="90562.5"/>
    <n v="0.45"/>
    <s v="Outlet"/>
  </r>
  <r>
    <x v="2"/>
    <n v="1197831"/>
    <s v="South"/>
    <x v="11"/>
    <s v="Knoxville"/>
    <x v="2"/>
    <n v="400"/>
    <x v="27"/>
    <x v="166"/>
    <n v="94500"/>
    <n v="0.45"/>
    <s v="Outlet"/>
  </r>
  <r>
    <x v="2"/>
    <n v="1197831"/>
    <s v="South"/>
    <x v="11"/>
    <s v="Knoxville"/>
    <x v="0"/>
    <n v="400"/>
    <x v="47"/>
    <x v="151"/>
    <n v="82500"/>
    <n v="0.55000000000000004"/>
    <s v="Outlet"/>
  </r>
  <r>
    <x v="2"/>
    <n v="1197831"/>
    <s v="South"/>
    <x v="11"/>
    <s v="Knoxville"/>
    <x v="1"/>
    <n v="350"/>
    <x v="44"/>
    <x v="235"/>
    <n v="49000"/>
    <n v="0.4"/>
    <s v="Outlet"/>
  </r>
  <r>
    <x v="2"/>
    <n v="1197831"/>
    <s v="South"/>
    <x v="11"/>
    <s v="Knoxville"/>
    <x v="2"/>
    <n v="450"/>
    <x v="27"/>
    <x v="57"/>
    <n v="141750"/>
    <n v="0.6"/>
    <s v="Outlet"/>
  </r>
  <r>
    <x v="2"/>
    <n v="1197831"/>
    <s v="South"/>
    <x v="11"/>
    <s v="Knoxville"/>
    <x v="2"/>
    <n v="300"/>
    <x v="21"/>
    <x v="164"/>
    <n v="91125"/>
    <n v="0.45"/>
    <s v="Outlet"/>
  </r>
  <r>
    <x v="2"/>
    <n v="1197831"/>
    <s v="South"/>
    <x v="11"/>
    <s v="Knoxville"/>
    <x v="0"/>
    <n v="300"/>
    <x v="21"/>
    <x v="164"/>
    <n v="91125"/>
    <n v="0.45"/>
    <s v="Outlet"/>
  </r>
  <r>
    <x v="2"/>
    <n v="1197831"/>
    <s v="South"/>
    <x v="11"/>
    <s v="Knoxville"/>
    <x v="0"/>
    <n v="550"/>
    <x v="24"/>
    <x v="80"/>
    <n v="148500"/>
    <n v="0.45"/>
    <s v="Outlet"/>
  </r>
  <r>
    <x v="2"/>
    <n v="1197831"/>
    <s v="South"/>
    <x v="11"/>
    <s v="Knoxville"/>
    <x v="2"/>
    <n v="549.99999999999989"/>
    <x v="33"/>
    <x v="291"/>
    <n v="143687.5"/>
    <n v="0.55000000000000004"/>
    <s v="Outlet"/>
  </r>
  <r>
    <x v="2"/>
    <n v="1197831"/>
    <s v="South"/>
    <x v="11"/>
    <s v="Knoxville"/>
    <x v="2"/>
    <n v="550"/>
    <x v="31"/>
    <x v="129"/>
    <n v="99000"/>
    <n v="0.4"/>
    <s v="Outlet"/>
  </r>
  <r>
    <x v="2"/>
    <n v="1197831"/>
    <s v="South"/>
    <x v="11"/>
    <s v="Knoxville"/>
    <x v="2"/>
    <n v="650"/>
    <x v="25"/>
    <x v="108"/>
    <n v="253500"/>
    <n v="0.6"/>
    <s v="Outlet"/>
  </r>
  <r>
    <x v="2"/>
    <n v="1197831"/>
    <s v="South"/>
    <x v="11"/>
    <s v="Knoxville"/>
    <x v="2"/>
    <n v="550"/>
    <x v="9"/>
    <x v="66"/>
    <n v="198000"/>
    <n v="0.45"/>
    <s v="Outlet"/>
  </r>
  <r>
    <x v="2"/>
    <n v="1197831"/>
    <s v="South"/>
    <x v="11"/>
    <s v="Knoxville"/>
    <x v="2"/>
    <n v="550"/>
    <x v="9"/>
    <x v="66"/>
    <n v="198000"/>
    <n v="0.45"/>
    <s v="Outlet"/>
  </r>
  <r>
    <x v="2"/>
    <n v="1197831"/>
    <s v="South"/>
    <x v="11"/>
    <s v="Knoxville"/>
    <x v="2"/>
    <n v="600"/>
    <x v="19"/>
    <x v="84"/>
    <n v="189000"/>
    <n v="0.45"/>
    <s v="Outlet"/>
  </r>
  <r>
    <x v="2"/>
    <n v="1197831"/>
    <s v="South"/>
    <x v="11"/>
    <s v="Knoxville"/>
    <x v="0"/>
    <n v="600"/>
    <x v="20"/>
    <x v="80"/>
    <n v="181500"/>
    <n v="0.55000000000000004"/>
    <s v="Outlet"/>
  </r>
  <r>
    <x v="2"/>
    <n v="1197831"/>
    <s v="South"/>
    <x v="11"/>
    <s v="Knoxville"/>
    <x v="0"/>
    <n v="550"/>
    <x v="23"/>
    <x v="83"/>
    <n v="110000"/>
    <n v="0.4"/>
    <s v="Outlet"/>
  </r>
  <r>
    <x v="2"/>
    <n v="1197831"/>
    <s v="South"/>
    <x v="11"/>
    <s v="Knoxville"/>
    <x v="0"/>
    <n v="650"/>
    <x v="29"/>
    <x v="67"/>
    <n v="292500"/>
    <n v="0.6"/>
    <s v="Outlet"/>
  </r>
  <r>
    <x v="0"/>
    <n v="1185732"/>
    <s v="South"/>
    <x v="11"/>
    <s v="Knoxville"/>
    <x v="2"/>
    <n v="350"/>
    <x v="32"/>
    <x v="161"/>
    <n v="59500"/>
    <n v="0.4"/>
    <s v="Outlet"/>
  </r>
  <r>
    <x v="0"/>
    <n v="1185732"/>
    <s v="South"/>
    <x v="11"/>
    <s v="Knoxville"/>
    <x v="0"/>
    <n v="350"/>
    <x v="37"/>
    <x v="127"/>
    <n v="27562.5"/>
    <n v="0.35"/>
    <s v="Outlet"/>
  </r>
  <r>
    <x v="0"/>
    <n v="1185732"/>
    <s v="South"/>
    <x v="11"/>
    <s v="Knoxville"/>
    <x v="2"/>
    <n v="250"/>
    <x v="37"/>
    <x v="187"/>
    <n v="19687.5"/>
    <n v="0.35"/>
    <s v="Outlet"/>
  </r>
  <r>
    <x v="0"/>
    <n v="1185732"/>
    <s v="South"/>
    <x v="11"/>
    <s v="Knoxville"/>
    <x v="0"/>
    <n v="300"/>
    <x v="41"/>
    <x v="267"/>
    <n v="9000"/>
    <n v="0.4"/>
    <s v="Outlet"/>
  </r>
  <r>
    <x v="0"/>
    <n v="1185732"/>
    <s v="Midwest"/>
    <x v="12"/>
    <s v="Omaha"/>
    <x v="2"/>
    <n v="450"/>
    <x v="35"/>
    <x v="187"/>
    <n v="19687.5"/>
    <n v="0.35"/>
    <s v="Outlet"/>
  </r>
  <r>
    <x v="0"/>
    <n v="1185732"/>
    <s v="Midwest"/>
    <x v="12"/>
    <s v="Omaha"/>
    <x v="2"/>
    <n v="350"/>
    <x v="37"/>
    <x v="127"/>
    <n v="39375"/>
    <n v="0.5"/>
    <s v="Outlet"/>
  </r>
  <r>
    <x v="0"/>
    <n v="1185732"/>
    <s v="Midwest"/>
    <x v="12"/>
    <s v="Omaha"/>
    <x v="0"/>
    <n v="350"/>
    <x v="33"/>
    <x v="160"/>
    <n v="66500"/>
    <n v="0.4"/>
    <s v="Outlet"/>
  </r>
  <r>
    <x v="0"/>
    <n v="1185732"/>
    <s v="Midwest"/>
    <x v="12"/>
    <s v="Omaha"/>
    <x v="0"/>
    <n v="350"/>
    <x v="35"/>
    <x v="276"/>
    <n v="15312.5"/>
    <n v="0.35"/>
    <s v="Outlet"/>
  </r>
  <r>
    <x v="0"/>
    <n v="1185732"/>
    <s v="Midwest"/>
    <x v="12"/>
    <s v="Omaha"/>
    <x v="0"/>
    <n v="250"/>
    <x v="36"/>
    <x v="276"/>
    <n v="15312.5"/>
    <n v="0.35"/>
    <s v="Outlet"/>
  </r>
  <r>
    <x v="0"/>
    <n v="1185732"/>
    <s v="Midwest"/>
    <x v="12"/>
    <s v="Omaha"/>
    <x v="2"/>
    <n v="300"/>
    <x v="50"/>
    <x v="292"/>
    <n v="6000"/>
    <n v="0.4"/>
    <s v="Outlet"/>
  </r>
  <r>
    <x v="0"/>
    <n v="1185732"/>
    <s v="Midwest"/>
    <x v="12"/>
    <s v="Omaha"/>
    <x v="0"/>
    <n v="450"/>
    <x v="35"/>
    <x v="187"/>
    <n v="19687.5"/>
    <n v="0.35"/>
    <s v="Outlet"/>
  </r>
  <r>
    <x v="0"/>
    <n v="1185732"/>
    <s v="Midwest"/>
    <x v="12"/>
    <s v="Omaha"/>
    <x v="0"/>
    <n v="350"/>
    <x v="40"/>
    <x v="141"/>
    <n v="35000"/>
    <n v="0.5"/>
    <s v="Outlet"/>
  </r>
  <r>
    <x v="0"/>
    <n v="1185732"/>
    <s v="Midwest"/>
    <x v="12"/>
    <s v="Omaha"/>
    <x v="2"/>
    <n v="400"/>
    <x v="58"/>
    <x v="293"/>
    <n v="67200"/>
    <n v="0.4"/>
    <s v="Outlet"/>
  </r>
  <r>
    <x v="0"/>
    <n v="1185732"/>
    <s v="Midwest"/>
    <x v="12"/>
    <s v="Omaha"/>
    <x v="0"/>
    <n v="400"/>
    <x v="38"/>
    <x v="128"/>
    <n v="14000"/>
    <n v="0.35"/>
    <s v="Outlet"/>
  </r>
  <r>
    <x v="0"/>
    <n v="1185732"/>
    <s v="Midwest"/>
    <x v="12"/>
    <s v="Omaha"/>
    <x v="0"/>
    <n v="300"/>
    <x v="42"/>
    <x v="192"/>
    <n v="15750"/>
    <n v="0.35"/>
    <s v="Outlet"/>
  </r>
  <r>
    <x v="0"/>
    <n v="1185732"/>
    <s v="Midwest"/>
    <x v="12"/>
    <s v="Omaha"/>
    <x v="2"/>
    <n v="0"/>
    <x v="59"/>
    <x v="294"/>
    <n v="0"/>
    <n v="0.4"/>
    <s v="Outlet"/>
  </r>
  <r>
    <x v="0"/>
    <n v="1185732"/>
    <s v="Midwest"/>
    <x v="12"/>
    <s v="Omaha"/>
    <x v="2"/>
    <n v="500"/>
    <x v="50"/>
    <x v="271"/>
    <n v="8750"/>
    <n v="0.35"/>
    <s v="Outlet"/>
  </r>
  <r>
    <x v="0"/>
    <n v="1185732"/>
    <s v="Midwest"/>
    <x v="12"/>
    <s v="Omaha"/>
    <x v="2"/>
    <n v="400"/>
    <x v="42"/>
    <x v="201"/>
    <n v="30000"/>
    <n v="0.5"/>
    <s v="Outlet"/>
  </r>
  <r>
    <x v="0"/>
    <n v="1185732"/>
    <s v="Midwest"/>
    <x v="12"/>
    <s v="Omaha"/>
    <x v="2"/>
    <n v="400"/>
    <x v="47"/>
    <x v="151"/>
    <n v="60000"/>
    <n v="0.4"/>
    <s v="Outlet"/>
  </r>
  <r>
    <x v="0"/>
    <n v="1185732"/>
    <s v="Midwest"/>
    <x v="12"/>
    <s v="Omaha"/>
    <x v="3"/>
    <n v="350"/>
    <x v="41"/>
    <x v="278"/>
    <n v="9187.5"/>
    <n v="0.35"/>
    <s v="Outlet"/>
  </r>
  <r>
    <x v="0"/>
    <n v="1185732"/>
    <s v="Midwest"/>
    <x v="12"/>
    <s v="Omaha"/>
    <x v="2"/>
    <n v="250"/>
    <x v="41"/>
    <x v="295"/>
    <n v="6562.5"/>
    <n v="0.35"/>
    <s v="Outlet"/>
  </r>
  <r>
    <x v="0"/>
    <n v="1185732"/>
    <s v="Midwest"/>
    <x v="12"/>
    <s v="Omaha"/>
    <x v="2"/>
    <n v="0"/>
    <x v="59"/>
    <x v="294"/>
    <n v="0"/>
    <n v="0.4"/>
    <s v="Outlet"/>
  </r>
  <r>
    <x v="0"/>
    <n v="1185732"/>
    <s v="Midwest"/>
    <x v="12"/>
    <s v="Omaha"/>
    <x v="2"/>
    <n v="450"/>
    <x v="52"/>
    <x v="191"/>
    <n v="3937.5"/>
    <n v="0.35"/>
    <s v="Outlet"/>
  </r>
  <r>
    <x v="0"/>
    <n v="1185732"/>
    <s v="Midwest"/>
    <x v="12"/>
    <s v="Omaha"/>
    <x v="0"/>
    <n v="350"/>
    <x v="42"/>
    <x v="266"/>
    <n v="26250"/>
    <n v="0.5"/>
    <s v="Outlet"/>
  </r>
  <r>
    <x v="0"/>
    <n v="1185732"/>
    <s v="Midwest"/>
    <x v="12"/>
    <s v="Omaha"/>
    <x v="0"/>
    <n v="450"/>
    <x v="58"/>
    <x v="296"/>
    <n v="75600"/>
    <n v="0.4"/>
    <s v="Outlet"/>
  </r>
  <r>
    <x v="0"/>
    <n v="1185732"/>
    <s v="Midwest"/>
    <x v="12"/>
    <s v="Omaha"/>
    <x v="1"/>
    <n v="400"/>
    <x v="35"/>
    <x v="125"/>
    <n v="17500"/>
    <n v="0.35"/>
    <s v="Outlet"/>
  </r>
  <r>
    <x v="0"/>
    <n v="1185732"/>
    <s v="Midwest"/>
    <x v="12"/>
    <s v="Omaha"/>
    <x v="0"/>
    <n v="350"/>
    <x v="38"/>
    <x v="277"/>
    <n v="12250"/>
    <n v="0.35"/>
    <s v="Outlet"/>
  </r>
  <r>
    <x v="0"/>
    <n v="1185732"/>
    <s v="Midwest"/>
    <x v="12"/>
    <s v="Omaha"/>
    <x v="0"/>
    <n v="350"/>
    <x v="52"/>
    <x v="269"/>
    <n v="3500"/>
    <n v="0.4"/>
    <s v="Outlet"/>
  </r>
  <r>
    <x v="0"/>
    <n v="1185732"/>
    <s v="Midwest"/>
    <x v="12"/>
    <s v="Omaha"/>
    <x v="1"/>
    <n v="500"/>
    <x v="50"/>
    <x v="271"/>
    <n v="8750"/>
    <n v="0.35"/>
    <s v="Outlet"/>
  </r>
  <r>
    <x v="0"/>
    <n v="1185732"/>
    <s v="Midwest"/>
    <x v="12"/>
    <s v="Omaha"/>
    <x v="0"/>
    <n v="550"/>
    <x v="42"/>
    <x v="195"/>
    <n v="41250"/>
    <n v="0.5"/>
    <s v="Outlet"/>
  </r>
  <r>
    <x v="0"/>
    <n v="1185732"/>
    <s v="Midwest"/>
    <x v="12"/>
    <s v="Omaha"/>
    <x v="2"/>
    <n v="400"/>
    <x v="46"/>
    <x v="177"/>
    <n v="64000"/>
    <n v="0.4"/>
    <s v="Outlet"/>
  </r>
  <r>
    <x v="0"/>
    <n v="1185732"/>
    <s v="Midwest"/>
    <x v="12"/>
    <s v="Omaha"/>
    <x v="2"/>
    <n v="350"/>
    <x v="42"/>
    <x v="266"/>
    <n v="18375"/>
    <n v="0.35"/>
    <s v="Outlet"/>
  </r>
  <r>
    <x v="0"/>
    <n v="1185732"/>
    <s v="Midwest"/>
    <x v="12"/>
    <s v="Omaha"/>
    <x v="2"/>
    <n v="300"/>
    <x v="36"/>
    <x v="266"/>
    <n v="18375"/>
    <n v="0.35"/>
    <s v="Outlet"/>
  </r>
  <r>
    <x v="0"/>
    <n v="1185732"/>
    <s v="Midwest"/>
    <x v="12"/>
    <s v="Omaha"/>
    <x v="0"/>
    <n v="300"/>
    <x v="42"/>
    <x v="192"/>
    <n v="18000"/>
    <n v="0.4"/>
    <s v="Outlet"/>
  </r>
  <r>
    <x v="0"/>
    <n v="1185732"/>
    <s v="Midwest"/>
    <x v="12"/>
    <s v="Omaha"/>
    <x v="2"/>
    <n v="450"/>
    <x v="42"/>
    <x v="265"/>
    <n v="23625"/>
    <n v="0.35"/>
    <s v="Outlet"/>
  </r>
  <r>
    <x v="0"/>
    <n v="1185732"/>
    <s v="Midwest"/>
    <x v="12"/>
    <s v="Omaha"/>
    <x v="0"/>
    <n v="500"/>
    <x v="45"/>
    <x v="139"/>
    <n v="81250"/>
    <n v="0.5"/>
    <s v="Outlet"/>
  </r>
  <r>
    <x v="0"/>
    <n v="1185732"/>
    <s v="Midwest"/>
    <x v="12"/>
    <s v="Omaha"/>
    <x v="0"/>
    <n v="450"/>
    <x v="20"/>
    <x v="129"/>
    <n v="99000"/>
    <n v="0.4"/>
    <s v="Outlet"/>
  </r>
  <r>
    <x v="0"/>
    <n v="1185732"/>
    <s v="Midwest"/>
    <x v="12"/>
    <s v="Omaha"/>
    <x v="1"/>
    <n v="400.00000000000006"/>
    <x v="48"/>
    <x v="152"/>
    <n v="42000"/>
    <n v="0.35"/>
    <s v="Outlet"/>
  </r>
  <r>
    <x v="0"/>
    <n v="1185732"/>
    <s v="Midwest"/>
    <x v="12"/>
    <s v="Omaha"/>
    <x v="2"/>
    <n v="350"/>
    <x v="37"/>
    <x v="127"/>
    <n v="27562.5"/>
    <n v="0.35"/>
    <s v="Outlet"/>
  </r>
  <r>
    <x v="0"/>
    <n v="1185732"/>
    <s v="Midwest"/>
    <x v="12"/>
    <s v="Omaha"/>
    <x v="2"/>
    <n v="350"/>
    <x v="36"/>
    <x v="188"/>
    <n v="24500"/>
    <n v="0.4"/>
    <s v="Outlet"/>
  </r>
  <r>
    <x v="0"/>
    <n v="1185732"/>
    <s v="Midwest"/>
    <x v="12"/>
    <s v="Omaha"/>
    <x v="2"/>
    <n v="450"/>
    <x v="36"/>
    <x v="127"/>
    <n v="27562.5"/>
    <n v="0.35"/>
    <s v="Outlet"/>
  </r>
  <r>
    <x v="0"/>
    <n v="1185732"/>
    <s v="Midwest"/>
    <x v="12"/>
    <s v="Omaha"/>
    <x v="0"/>
    <n v="500"/>
    <x v="44"/>
    <x v="163"/>
    <n v="87500"/>
    <n v="0.5"/>
    <s v="Outlet"/>
  </r>
  <r>
    <x v="0"/>
    <n v="1185732"/>
    <s v="Midwest"/>
    <x v="12"/>
    <s v="Omaha"/>
    <x v="2"/>
    <n v="450"/>
    <x v="23"/>
    <x v="40"/>
    <n v="90000"/>
    <n v="0.4"/>
    <s v="Outlet"/>
  </r>
  <r>
    <x v="0"/>
    <n v="1185732"/>
    <s v="Midwest"/>
    <x v="12"/>
    <s v="Omaha"/>
    <x v="0"/>
    <n v="450.00000000000006"/>
    <x v="34"/>
    <x v="123"/>
    <n v="43312.5"/>
    <n v="0.35"/>
    <s v="Outlet"/>
  </r>
  <r>
    <x v="0"/>
    <n v="1185732"/>
    <s v="Midwest"/>
    <x v="12"/>
    <s v="Omaha"/>
    <x v="2"/>
    <n v="400"/>
    <x v="40"/>
    <x v="140"/>
    <n v="28000"/>
    <n v="0.35"/>
    <s v="Outlet"/>
  </r>
  <r>
    <x v="0"/>
    <n v="1185732"/>
    <s v="Midwest"/>
    <x v="12"/>
    <s v="Omaha"/>
    <x v="1"/>
    <n v="300"/>
    <x v="35"/>
    <x v="270"/>
    <n v="15000"/>
    <n v="0.4"/>
    <s v="Outlet"/>
  </r>
  <r>
    <x v="0"/>
    <n v="1185732"/>
    <s v="Midwest"/>
    <x v="12"/>
    <s v="Omaha"/>
    <x v="2"/>
    <n v="400"/>
    <x v="38"/>
    <x v="128"/>
    <n v="14000"/>
    <n v="0.35"/>
    <s v="Outlet"/>
  </r>
  <r>
    <x v="0"/>
    <n v="1185732"/>
    <s v="Midwest"/>
    <x v="12"/>
    <s v="Omaha"/>
    <x v="2"/>
    <n v="450"/>
    <x v="34"/>
    <x v="126"/>
    <n v="61875"/>
    <n v="0.5"/>
    <s v="Outlet"/>
  </r>
  <r>
    <x v="0"/>
    <n v="1185732"/>
    <s v="Midwest"/>
    <x v="12"/>
    <s v="Omaha"/>
    <x v="2"/>
    <n v="400"/>
    <x v="46"/>
    <x v="177"/>
    <n v="64000"/>
    <n v="0.4"/>
    <s v="Outlet"/>
  </r>
  <r>
    <x v="0"/>
    <n v="1185732"/>
    <s v="Midwest"/>
    <x v="12"/>
    <s v="Omaha"/>
    <x v="3"/>
    <n v="350"/>
    <x v="40"/>
    <x v="141"/>
    <n v="24500"/>
    <n v="0.35"/>
    <s v="Outlet"/>
  </r>
  <r>
    <x v="0"/>
    <n v="1185732"/>
    <s v="Midwest"/>
    <x v="12"/>
    <s v="Omaha"/>
    <x v="2"/>
    <n v="200"/>
    <x v="38"/>
    <x v="189"/>
    <n v="7000"/>
    <n v="0.35"/>
    <s v="Outlet"/>
  </r>
  <r>
    <x v="0"/>
    <n v="1185732"/>
    <s v="Midwest"/>
    <x v="12"/>
    <s v="Omaha"/>
    <x v="1"/>
    <n v="200"/>
    <x v="41"/>
    <x v="292"/>
    <n v="6000"/>
    <n v="0.4"/>
    <s v="Outlet"/>
  </r>
  <r>
    <x v="0"/>
    <n v="1185732"/>
    <s v="Midwest"/>
    <x v="12"/>
    <s v="Omaha"/>
    <x v="2"/>
    <n v="300"/>
    <x v="41"/>
    <x v="267"/>
    <n v="7875"/>
    <n v="0.35"/>
    <s v="Outlet"/>
  </r>
  <r>
    <x v="0"/>
    <n v="1185732"/>
    <s v="Midwest"/>
    <x v="12"/>
    <s v="Omaha"/>
    <x v="0"/>
    <n v="350"/>
    <x v="42"/>
    <x v="266"/>
    <n v="26250"/>
    <n v="0.5"/>
    <s v="Outlet"/>
  </r>
  <r>
    <x v="0"/>
    <n v="1185732"/>
    <s v="Midwest"/>
    <x v="12"/>
    <s v="Omaha"/>
    <x v="2"/>
    <n v="400"/>
    <x v="45"/>
    <x v="211"/>
    <n v="52000"/>
    <n v="0.4"/>
    <s v="Outlet"/>
  </r>
  <r>
    <x v="0"/>
    <n v="1185732"/>
    <s v="Midwest"/>
    <x v="12"/>
    <s v="Omaha"/>
    <x v="2"/>
    <n v="300"/>
    <x v="42"/>
    <x v="192"/>
    <n v="15750"/>
    <n v="0.35"/>
    <s v="Outlet"/>
  </r>
  <r>
    <x v="0"/>
    <n v="1185732"/>
    <s v="Midwest"/>
    <x v="12"/>
    <s v="Omaha"/>
    <x v="0"/>
    <n v="300.00000000000006"/>
    <x v="50"/>
    <x v="297"/>
    <n v="5250"/>
    <n v="0.35"/>
    <s v="Outlet"/>
  </r>
  <r>
    <x v="0"/>
    <n v="1185732"/>
    <s v="Midwest"/>
    <x v="12"/>
    <s v="Omaha"/>
    <x v="2"/>
    <n v="300"/>
    <x v="52"/>
    <x v="298"/>
    <n v="3000"/>
    <n v="0.4"/>
    <s v="Outlet"/>
  </r>
  <r>
    <x v="0"/>
    <n v="1185732"/>
    <s v="Midwest"/>
    <x v="12"/>
    <s v="Omaha"/>
    <x v="0"/>
    <n v="400"/>
    <x v="52"/>
    <x v="299"/>
    <n v="3500"/>
    <n v="0.35"/>
    <s v="Outlet"/>
  </r>
  <r>
    <x v="0"/>
    <n v="1185732"/>
    <s v="Midwest"/>
    <x v="12"/>
    <s v="Omaha"/>
    <x v="2"/>
    <n v="450"/>
    <x v="42"/>
    <x v="265"/>
    <n v="33750"/>
    <n v="0.5"/>
    <s v="Outlet"/>
  </r>
  <r>
    <x v="0"/>
    <n v="1185732"/>
    <s v="Midwest"/>
    <x v="12"/>
    <s v="Omaha"/>
    <x v="2"/>
    <n v="400"/>
    <x v="48"/>
    <x v="162"/>
    <n v="48000"/>
    <n v="0.4"/>
    <s v="Outlet"/>
  </r>
  <r>
    <x v="0"/>
    <n v="1185732"/>
    <s v="Midwest"/>
    <x v="12"/>
    <s v="Omaha"/>
    <x v="1"/>
    <n v="300"/>
    <x v="42"/>
    <x v="192"/>
    <n v="15750"/>
    <n v="0.35"/>
    <s v="Outlet"/>
  </r>
  <r>
    <x v="0"/>
    <n v="1185732"/>
    <s v="Midwest"/>
    <x v="12"/>
    <s v="Omaha"/>
    <x v="0"/>
    <n v="300"/>
    <x v="60"/>
    <x v="300"/>
    <n v="9975"/>
    <n v="0.35"/>
    <s v="Outlet"/>
  </r>
  <r>
    <x v="0"/>
    <n v="1185732"/>
    <s v="Midwest"/>
    <x v="12"/>
    <s v="Omaha"/>
    <x v="2"/>
    <n v="300"/>
    <x v="35"/>
    <x v="270"/>
    <n v="15000"/>
    <n v="0.4"/>
    <s v="Outlet"/>
  </r>
  <r>
    <x v="0"/>
    <n v="1185732"/>
    <s v="Midwest"/>
    <x v="12"/>
    <s v="Omaha"/>
    <x v="2"/>
    <n v="500"/>
    <x v="38"/>
    <x v="125"/>
    <n v="17500"/>
    <n v="0.35"/>
    <s v="Outlet"/>
  </r>
  <r>
    <x v="0"/>
    <n v="1185732"/>
    <s v="Midwest"/>
    <x v="12"/>
    <s v="Omaha"/>
    <x v="1"/>
    <n v="550"/>
    <x v="40"/>
    <x v="137"/>
    <n v="55000"/>
    <n v="0.5"/>
    <s v="Outlet"/>
  </r>
  <r>
    <x v="0"/>
    <n v="1185732"/>
    <s v="Midwest"/>
    <x v="12"/>
    <s v="Omaha"/>
    <x v="0"/>
    <n v="500"/>
    <x v="31"/>
    <x v="40"/>
    <n v="90000"/>
    <n v="0.4"/>
    <s v="Outlet"/>
  </r>
  <r>
    <x v="0"/>
    <n v="1185732"/>
    <s v="Midwest"/>
    <x v="12"/>
    <s v="Omaha"/>
    <x v="0"/>
    <n v="400"/>
    <x v="43"/>
    <x v="130"/>
    <n v="35000"/>
    <n v="0.35"/>
    <s v="Outlet"/>
  </r>
  <r>
    <x v="0"/>
    <n v="1185732"/>
    <s v="Midwest"/>
    <x v="12"/>
    <s v="Omaha"/>
    <x v="2"/>
    <n v="400"/>
    <x v="40"/>
    <x v="140"/>
    <n v="28000"/>
    <n v="0.35"/>
    <s v="Outlet"/>
  </r>
  <r>
    <x v="0"/>
    <n v="1185732"/>
    <s v="Midwest"/>
    <x v="12"/>
    <s v="Omaha"/>
    <x v="2"/>
    <n v="400"/>
    <x v="42"/>
    <x v="201"/>
    <n v="24000"/>
    <n v="0.4"/>
    <s v="Outlet"/>
  </r>
  <r>
    <x v="0"/>
    <n v="1185732"/>
    <s v="Midwest"/>
    <x v="12"/>
    <s v="Omaha"/>
    <x v="2"/>
    <n v="500"/>
    <x v="42"/>
    <x v="133"/>
    <n v="26250"/>
    <n v="0.35"/>
    <s v="Outlet"/>
  </r>
  <r>
    <x v="0"/>
    <n v="1185732"/>
    <s v="Midwest"/>
    <x v="12"/>
    <s v="Omaha"/>
    <x v="2"/>
    <n v="550"/>
    <x v="43"/>
    <x v="146"/>
    <n v="68750"/>
    <n v="0.5"/>
    <s v="Outlet"/>
  </r>
  <r>
    <x v="2"/>
    <n v="1197831"/>
    <s v="Midwest"/>
    <x v="12"/>
    <s v="Omaha"/>
    <x v="0"/>
    <n v="200"/>
    <x v="21"/>
    <x v="145"/>
    <n v="54000"/>
    <n v="0.4"/>
    <s v="Outlet"/>
  </r>
  <r>
    <x v="2"/>
    <n v="1197831"/>
    <s v="Midwest"/>
    <x v="12"/>
    <s v="Omaha"/>
    <x v="2"/>
    <n v="300"/>
    <x v="21"/>
    <x v="164"/>
    <n v="81000"/>
    <n v="0.4"/>
    <s v="Outlet"/>
  </r>
  <r>
    <x v="2"/>
    <n v="1197831"/>
    <s v="Midwest"/>
    <x v="12"/>
    <s v="Omaha"/>
    <x v="2"/>
    <n v="300"/>
    <x v="33"/>
    <x v="284"/>
    <n v="57000"/>
    <n v="0.4"/>
    <s v="Outlet"/>
  </r>
  <r>
    <x v="2"/>
    <n v="1197831"/>
    <s v="Midwest"/>
    <x v="12"/>
    <s v="Omaha"/>
    <x v="0"/>
    <n v="350"/>
    <x v="33"/>
    <x v="160"/>
    <n v="83125"/>
    <n v="0.5"/>
    <s v="Outlet"/>
  </r>
  <r>
    <x v="2"/>
    <n v="1197831"/>
    <s v="South"/>
    <x v="13"/>
    <s v="Birmingham"/>
    <x v="0"/>
    <n v="400.00000000000006"/>
    <x v="45"/>
    <x v="198"/>
    <n v="45500"/>
    <n v="0.35"/>
    <s v="Outlet"/>
  </r>
  <r>
    <x v="2"/>
    <n v="1197831"/>
    <s v="South"/>
    <x v="13"/>
    <s v="Birmingham"/>
    <x v="0"/>
    <n v="350"/>
    <x v="33"/>
    <x v="160"/>
    <n v="91437.5"/>
    <n v="0.55000000000000004"/>
    <s v="Outlet"/>
  </r>
  <r>
    <x v="2"/>
    <n v="1197831"/>
    <s v="South"/>
    <x v="13"/>
    <s v="Birmingham"/>
    <x v="2"/>
    <n v="250"/>
    <x v="22"/>
    <x v="172"/>
    <n v="62500"/>
    <n v="0.4"/>
    <s v="Outlet"/>
  </r>
  <r>
    <x v="2"/>
    <n v="1197831"/>
    <s v="South"/>
    <x v="13"/>
    <s v="Birmingham"/>
    <x v="2"/>
    <n v="350"/>
    <x v="24"/>
    <x v="166"/>
    <n v="84000"/>
    <n v="0.4"/>
    <s v="Outlet"/>
  </r>
  <r>
    <x v="2"/>
    <n v="1197831"/>
    <s v="South"/>
    <x v="13"/>
    <s v="Birmingham"/>
    <x v="2"/>
    <n v="350"/>
    <x v="32"/>
    <x v="161"/>
    <n v="59500"/>
    <n v="0.4"/>
    <s v="Outlet"/>
  </r>
  <r>
    <x v="2"/>
    <n v="1197831"/>
    <s v="South"/>
    <x v="13"/>
    <s v="Birmingham"/>
    <x v="2"/>
    <n v="350"/>
    <x v="47"/>
    <x v="167"/>
    <n v="65625"/>
    <n v="0.5"/>
    <s v="Outlet"/>
  </r>
  <r>
    <x v="2"/>
    <n v="1197831"/>
    <s v="South"/>
    <x v="13"/>
    <s v="Birmingham"/>
    <x v="2"/>
    <n v="400"/>
    <x v="43"/>
    <x v="130"/>
    <n v="35000"/>
    <n v="0.35"/>
    <s v="Outlet"/>
  </r>
  <r>
    <x v="2"/>
    <n v="1197831"/>
    <s v="South"/>
    <x v="13"/>
    <s v="Birmingham"/>
    <x v="2"/>
    <n v="350"/>
    <x v="31"/>
    <x v="156"/>
    <n v="86625"/>
    <n v="0.55000000000000004"/>
    <s v="Outlet"/>
  </r>
  <r>
    <x v="2"/>
    <n v="1197831"/>
    <s v="South"/>
    <x v="13"/>
    <s v="Birmingham"/>
    <x v="2"/>
    <n v="300"/>
    <x v="22"/>
    <x v="203"/>
    <n v="84375"/>
    <n v="0.45"/>
    <s v="Outlet"/>
  </r>
  <r>
    <x v="2"/>
    <n v="1197831"/>
    <s v="South"/>
    <x v="13"/>
    <s v="Birmingham"/>
    <x v="2"/>
    <n v="400"/>
    <x v="22"/>
    <x v="56"/>
    <n v="112500"/>
    <n v="0.45"/>
    <s v="Outlet"/>
  </r>
  <r>
    <x v="2"/>
    <n v="1197831"/>
    <s v="South"/>
    <x v="13"/>
    <s v="Birmingham"/>
    <x v="2"/>
    <n v="300"/>
    <x v="31"/>
    <x v="145"/>
    <n v="60750"/>
    <n v="0.45"/>
    <s v="Outlet"/>
  </r>
  <r>
    <x v="2"/>
    <n v="1197831"/>
    <s v="South"/>
    <x v="13"/>
    <s v="Birmingham"/>
    <x v="2"/>
    <n v="349.99999999999994"/>
    <x v="44"/>
    <x v="301"/>
    <n v="67375"/>
    <n v="0.55000000000000004"/>
    <s v="Outlet"/>
  </r>
  <r>
    <x v="2"/>
    <n v="1197831"/>
    <s v="South"/>
    <x v="13"/>
    <s v="Birmingham"/>
    <x v="1"/>
    <n v="400"/>
    <x v="43"/>
    <x v="130"/>
    <n v="40000"/>
    <n v="0.4"/>
    <s v="Outlet"/>
  </r>
  <r>
    <x v="2"/>
    <n v="1197831"/>
    <s v="South"/>
    <x v="13"/>
    <s v="Birmingham"/>
    <x v="0"/>
    <n v="350"/>
    <x v="46"/>
    <x v="165"/>
    <n v="84000"/>
    <n v="0.6"/>
    <s v="Outlet"/>
  </r>
  <r>
    <x v="2"/>
    <n v="1197831"/>
    <s v="South"/>
    <x v="13"/>
    <s v="Birmingham"/>
    <x v="0"/>
    <n v="200"/>
    <x v="25"/>
    <x v="211"/>
    <n v="58500"/>
    <n v="0.45"/>
    <s v="Outlet"/>
  </r>
  <r>
    <x v="2"/>
    <n v="1197831"/>
    <s v="South"/>
    <x v="13"/>
    <s v="Birmingham"/>
    <x v="2"/>
    <n v="200"/>
    <x v="25"/>
    <x v="211"/>
    <n v="58500"/>
    <n v="0.45"/>
    <s v="Outlet"/>
  </r>
  <r>
    <x v="2"/>
    <n v="1197831"/>
    <s v="South"/>
    <x v="13"/>
    <s v="Birmingham"/>
    <x v="2"/>
    <n v="150"/>
    <x v="33"/>
    <x v="302"/>
    <n v="32062.5"/>
    <n v="0.45"/>
    <s v="Outlet"/>
  </r>
  <r>
    <x v="2"/>
    <n v="1197831"/>
    <s v="South"/>
    <x v="13"/>
    <s v="Birmingham"/>
    <x v="2"/>
    <n v="200"/>
    <x v="47"/>
    <x v="133"/>
    <n v="41250"/>
    <n v="0.55000000000000004"/>
    <s v="Outlet"/>
  </r>
  <r>
    <x v="2"/>
    <n v="1197831"/>
    <s v="South"/>
    <x v="13"/>
    <s v="Birmingham"/>
    <x v="2"/>
    <n v="250"/>
    <x v="34"/>
    <x v="185"/>
    <n v="27500"/>
    <n v="0.4"/>
    <s v="Outlet"/>
  </r>
  <r>
    <x v="2"/>
    <n v="1197831"/>
    <s v="South"/>
    <x v="13"/>
    <s v="Birmingham"/>
    <x v="0"/>
    <n v="200"/>
    <x v="20"/>
    <x v="137"/>
    <n v="66000"/>
    <n v="0.6"/>
    <s v="Outlet"/>
  </r>
  <r>
    <x v="2"/>
    <n v="1197831"/>
    <s v="South"/>
    <x v="13"/>
    <s v="Birmingham"/>
    <x v="1"/>
    <n v="100"/>
    <x v="19"/>
    <x v="141"/>
    <n v="31500"/>
    <n v="0.45"/>
    <s v="Outlet"/>
  </r>
  <r>
    <x v="2"/>
    <n v="1197831"/>
    <s v="South"/>
    <x v="13"/>
    <s v="Birmingham"/>
    <x v="2"/>
    <n v="200"/>
    <x v="26"/>
    <x v="154"/>
    <n v="65250"/>
    <n v="0.45"/>
    <s v="Outlet"/>
  </r>
  <r>
    <x v="2"/>
    <n v="1197831"/>
    <s v="South"/>
    <x v="13"/>
    <s v="Birmingham"/>
    <x v="0"/>
    <n v="150"/>
    <x v="30"/>
    <x v="303"/>
    <n v="38812.5"/>
    <n v="0.45"/>
    <s v="Outlet"/>
  </r>
  <r>
    <x v="2"/>
    <n v="1197831"/>
    <s v="South"/>
    <x v="13"/>
    <s v="Birmingham"/>
    <x v="0"/>
    <n v="350"/>
    <x v="23"/>
    <x v="163"/>
    <n v="96250"/>
    <n v="0.55000000000000004"/>
    <s v="Outlet"/>
  </r>
  <r>
    <x v="2"/>
    <n v="1197831"/>
    <s v="South"/>
    <x v="13"/>
    <s v="Birmingham"/>
    <x v="2"/>
    <n v="500"/>
    <x v="46"/>
    <x v="49"/>
    <n v="80000"/>
    <n v="0.4"/>
    <s v="Outlet"/>
  </r>
  <r>
    <x v="2"/>
    <n v="1197831"/>
    <s v="South"/>
    <x v="13"/>
    <s v="Birmingham"/>
    <x v="2"/>
    <n v="450"/>
    <x v="29"/>
    <x v="76"/>
    <n v="202500"/>
    <n v="0.6"/>
    <s v="Outlet"/>
  </r>
  <r>
    <x v="2"/>
    <n v="1197831"/>
    <s v="South"/>
    <x v="13"/>
    <s v="Birmingham"/>
    <x v="0"/>
    <n v="450"/>
    <x v="29"/>
    <x v="76"/>
    <n v="151875"/>
    <n v="0.45"/>
    <s v="Outlet"/>
  </r>
  <r>
    <x v="2"/>
    <n v="1197831"/>
    <s v="South"/>
    <x v="13"/>
    <s v="Birmingham"/>
    <x v="2"/>
    <n v="500"/>
    <x v="29"/>
    <x v="72"/>
    <n v="168750"/>
    <n v="0.45"/>
    <s v="Outlet"/>
  </r>
  <r>
    <x v="2"/>
    <n v="1197831"/>
    <s v="South"/>
    <x v="13"/>
    <s v="Birmingham"/>
    <x v="0"/>
    <n v="450"/>
    <x v="25"/>
    <x v="65"/>
    <n v="131625"/>
    <n v="0.45"/>
    <s v="Outlet"/>
  </r>
  <r>
    <x v="2"/>
    <n v="1197831"/>
    <s v="South"/>
    <x v="13"/>
    <s v="Birmingham"/>
    <x v="2"/>
    <n v="450"/>
    <x v="24"/>
    <x v="54"/>
    <n v="148500"/>
    <n v="0.55000000000000004"/>
    <s v="Outlet"/>
  </r>
  <r>
    <x v="2"/>
    <n v="1197831"/>
    <s v="South"/>
    <x v="13"/>
    <s v="Birmingham"/>
    <x v="0"/>
    <n v="500"/>
    <x v="23"/>
    <x v="56"/>
    <n v="100000"/>
    <n v="0.4"/>
    <s v="Outlet"/>
  </r>
  <r>
    <x v="2"/>
    <n v="1197831"/>
    <s v="South"/>
    <x v="13"/>
    <s v="Birmingham"/>
    <x v="2"/>
    <n v="550"/>
    <x v="10"/>
    <x v="106"/>
    <n v="288750"/>
    <n v="0.6"/>
    <s v="Outlet"/>
  </r>
  <r>
    <x v="2"/>
    <n v="1197831"/>
    <s v="South"/>
    <x v="13"/>
    <s v="Birmingham"/>
    <x v="2"/>
    <n v="450"/>
    <x v="6"/>
    <x v="8"/>
    <n v="185625"/>
    <n v="0.5"/>
    <s v="Outlet"/>
  </r>
  <r>
    <x v="2"/>
    <n v="1197831"/>
    <s v="South"/>
    <x v="13"/>
    <s v="Birmingham"/>
    <x v="0"/>
    <n v="500"/>
    <x v="6"/>
    <x v="74"/>
    <n v="206250"/>
    <n v="0.5"/>
    <s v="Outlet"/>
  </r>
  <r>
    <x v="2"/>
    <n v="1197831"/>
    <s v="South"/>
    <x v="13"/>
    <s v="Birmingham"/>
    <x v="0"/>
    <n v="450"/>
    <x v="17"/>
    <x v="86"/>
    <n v="219375"/>
    <n v="0.5"/>
    <s v="Outlet"/>
  </r>
  <r>
    <x v="2"/>
    <n v="1197831"/>
    <s v="South"/>
    <x v="13"/>
    <s v="Birmingham"/>
    <x v="2"/>
    <n v="450"/>
    <x v="30"/>
    <x v="73"/>
    <n v="155250"/>
    <n v="0.6"/>
    <s v="Outlet"/>
  </r>
  <r>
    <x v="2"/>
    <n v="1197831"/>
    <s v="South"/>
    <x v="13"/>
    <s v="Birmingham"/>
    <x v="0"/>
    <n v="500"/>
    <x v="27"/>
    <x v="50"/>
    <n v="118125"/>
    <n v="0.45"/>
    <s v="Outlet"/>
  </r>
  <r>
    <x v="2"/>
    <n v="1197831"/>
    <s v="South"/>
    <x v="13"/>
    <s v="Birmingham"/>
    <x v="2"/>
    <n v="600"/>
    <x v="9"/>
    <x v="212"/>
    <n v="312000"/>
    <n v="0.65"/>
    <s v="Outlet"/>
  </r>
  <r>
    <x v="2"/>
    <n v="1197831"/>
    <s v="South"/>
    <x v="13"/>
    <s v="Birmingham"/>
    <x v="2"/>
    <n v="400"/>
    <x v="29"/>
    <x v="64"/>
    <n v="150000"/>
    <n v="0.5"/>
    <s v="Outlet"/>
  </r>
  <r>
    <x v="2"/>
    <n v="1197831"/>
    <s v="South"/>
    <x v="13"/>
    <s v="Birmingham"/>
    <x v="0"/>
    <n v="550"/>
    <x v="29"/>
    <x v="74"/>
    <n v="206250"/>
    <n v="0.5"/>
    <s v="Outlet"/>
  </r>
  <r>
    <x v="2"/>
    <n v="1197831"/>
    <s v="South"/>
    <x v="13"/>
    <s v="Birmingham"/>
    <x v="0"/>
    <n v="550"/>
    <x v="8"/>
    <x v="16"/>
    <n v="254375"/>
    <n v="0.5"/>
    <s v="Outlet"/>
  </r>
  <r>
    <x v="2"/>
    <n v="1197831"/>
    <s v="South"/>
    <x v="13"/>
    <s v="Birmingham"/>
    <x v="2"/>
    <n v="500"/>
    <x v="32"/>
    <x v="45"/>
    <n v="127500"/>
    <n v="0.6"/>
    <s v="Outlet"/>
  </r>
  <r>
    <x v="2"/>
    <n v="1197831"/>
    <s v="South"/>
    <x v="13"/>
    <s v="Birmingham"/>
    <x v="0"/>
    <n v="550"/>
    <x v="32"/>
    <x v="232"/>
    <n v="105187.5"/>
    <n v="0.45"/>
    <s v="Outlet"/>
  </r>
  <r>
    <x v="2"/>
    <n v="1197831"/>
    <s v="South"/>
    <x v="13"/>
    <s v="Birmingham"/>
    <x v="0"/>
    <n v="600"/>
    <x v="21"/>
    <x v="75"/>
    <n v="263250"/>
    <n v="0.65"/>
    <s v="Outlet"/>
  </r>
  <r>
    <x v="2"/>
    <n v="1197831"/>
    <s v="South"/>
    <x v="13"/>
    <s v="Birmingham"/>
    <x v="2"/>
    <n v="550"/>
    <x v="22"/>
    <x v="283"/>
    <n v="171875"/>
    <n v="0.5"/>
    <s v="Outlet"/>
  </r>
  <r>
    <x v="2"/>
    <n v="1197831"/>
    <s v="South"/>
    <x v="13"/>
    <s v="Birmingham"/>
    <x v="0"/>
    <n v="550"/>
    <x v="30"/>
    <x v="79"/>
    <n v="158125"/>
    <n v="0.5"/>
    <s v="Outlet"/>
  </r>
  <r>
    <x v="2"/>
    <n v="1197831"/>
    <s v="South"/>
    <x v="13"/>
    <s v="Birmingham"/>
    <x v="2"/>
    <n v="600"/>
    <x v="22"/>
    <x v="72"/>
    <n v="187500"/>
    <n v="0.5"/>
    <s v="Outlet"/>
  </r>
  <r>
    <x v="2"/>
    <n v="1197831"/>
    <s v="South"/>
    <x v="13"/>
    <s v="Birmingham"/>
    <x v="0"/>
    <n v="600"/>
    <x v="44"/>
    <x v="166"/>
    <n v="126000"/>
    <n v="0.6"/>
    <s v="Outlet"/>
  </r>
  <r>
    <x v="2"/>
    <n v="1197831"/>
    <s v="South"/>
    <x v="13"/>
    <s v="Birmingham"/>
    <x v="0"/>
    <n v="450"/>
    <x v="44"/>
    <x v="156"/>
    <n v="70875"/>
    <n v="0.45"/>
    <s v="Outlet"/>
  </r>
  <r>
    <x v="2"/>
    <n v="1197831"/>
    <s v="South"/>
    <x v="13"/>
    <s v="Birmingham"/>
    <x v="2"/>
    <n v="400"/>
    <x v="30"/>
    <x v="282"/>
    <n v="149500"/>
    <n v="0.65"/>
    <s v="Outlet"/>
  </r>
  <r>
    <x v="2"/>
    <n v="1197831"/>
    <s v="South"/>
    <x v="13"/>
    <s v="Birmingham"/>
    <x v="4"/>
    <n v="300"/>
    <x v="27"/>
    <x v="156"/>
    <n v="78750"/>
    <n v="0.5"/>
    <s v="Outlet"/>
  </r>
  <r>
    <x v="2"/>
    <n v="1197831"/>
    <s v="South"/>
    <x v="13"/>
    <s v="Birmingham"/>
    <x v="1"/>
    <n v="300"/>
    <x v="27"/>
    <x v="156"/>
    <n v="78750"/>
    <n v="0.5"/>
    <s v="Outlet"/>
  </r>
  <r>
    <x v="2"/>
    <n v="1197831"/>
    <s v="South"/>
    <x v="13"/>
    <s v="Birmingham"/>
    <x v="2"/>
    <n v="350"/>
    <x v="33"/>
    <x v="160"/>
    <n v="83125"/>
    <n v="0.5"/>
    <s v="Outlet"/>
  </r>
  <r>
    <x v="2"/>
    <n v="1197831"/>
    <s v="South"/>
    <x v="13"/>
    <s v="Birmingham"/>
    <x v="2"/>
    <n v="350"/>
    <x v="45"/>
    <x v="169"/>
    <n v="68250"/>
    <n v="0.6"/>
    <s v="Outlet"/>
  </r>
  <r>
    <x v="2"/>
    <n v="1197831"/>
    <s v="South"/>
    <x v="13"/>
    <s v="Birmingham"/>
    <x v="2"/>
    <n v="300"/>
    <x v="48"/>
    <x v="131"/>
    <n v="40500"/>
    <n v="0.45"/>
    <s v="Outlet"/>
  </r>
  <r>
    <x v="2"/>
    <n v="1197831"/>
    <s v="South"/>
    <x v="13"/>
    <s v="Birmingham"/>
    <x v="0"/>
    <n v="400"/>
    <x v="33"/>
    <x v="218"/>
    <n v="123500"/>
    <n v="0.65"/>
    <s v="Outlet"/>
  </r>
  <r>
    <x v="2"/>
    <n v="1197831"/>
    <s v="South"/>
    <x v="13"/>
    <s v="Birmingham"/>
    <x v="3"/>
    <n v="200"/>
    <x v="22"/>
    <x v="304"/>
    <n v="62500"/>
    <n v="0.5"/>
    <s v="Outlet"/>
  </r>
  <r>
    <x v="2"/>
    <n v="1197831"/>
    <s v="South"/>
    <x v="13"/>
    <s v="Birmingham"/>
    <x v="2"/>
    <n v="200"/>
    <x v="22"/>
    <x v="304"/>
    <n v="62500"/>
    <n v="0.5"/>
    <s v="Outlet"/>
  </r>
  <r>
    <x v="2"/>
    <n v="1197831"/>
    <s v="South"/>
    <x v="13"/>
    <s v="Birmingham"/>
    <x v="2"/>
    <n v="450"/>
    <x v="30"/>
    <x v="73"/>
    <n v="129375"/>
    <n v="0.5"/>
    <s v="Outlet"/>
  </r>
  <r>
    <x v="2"/>
    <n v="1197831"/>
    <s v="South"/>
    <x v="13"/>
    <s v="Birmingham"/>
    <x v="0"/>
    <n v="450"/>
    <x v="31"/>
    <x v="164"/>
    <n v="121500"/>
    <n v="0.6"/>
    <s v="Outlet"/>
  </r>
  <r>
    <x v="2"/>
    <n v="1197831"/>
    <s v="South"/>
    <x v="13"/>
    <s v="Birmingham"/>
    <x v="2"/>
    <n v="500"/>
    <x v="32"/>
    <x v="45"/>
    <n v="95625"/>
    <n v="0.45"/>
    <s v="Outlet"/>
  </r>
  <r>
    <x v="2"/>
    <n v="1197831"/>
    <s v="South"/>
    <x v="13"/>
    <s v="Birmingham"/>
    <x v="2"/>
    <n v="600"/>
    <x v="22"/>
    <x v="72"/>
    <n v="243750"/>
    <n v="0.65"/>
    <s v="Outlet"/>
  </r>
  <r>
    <x v="2"/>
    <n v="1197831"/>
    <s v="South"/>
    <x v="13"/>
    <s v="Birmingham"/>
    <x v="1"/>
    <n v="600"/>
    <x v="28"/>
    <x v="305"/>
    <n v="232500"/>
    <n v="0.5"/>
    <s v="Outlet"/>
  </r>
  <r>
    <x v="2"/>
    <n v="1197831"/>
    <s v="South"/>
    <x v="13"/>
    <s v="Birmingham"/>
    <x v="2"/>
    <n v="600"/>
    <x v="28"/>
    <x v="305"/>
    <n v="232500"/>
    <n v="0.5"/>
    <s v="Outlet"/>
  </r>
  <r>
    <x v="2"/>
    <n v="1197831"/>
    <s v="South"/>
    <x v="13"/>
    <s v="Birmingham"/>
    <x v="0"/>
    <n v="650"/>
    <x v="19"/>
    <x v="110"/>
    <n v="227500"/>
    <n v="0.5"/>
    <s v="Outlet"/>
  </r>
  <r>
    <x v="2"/>
    <n v="1197831"/>
    <s v="South"/>
    <x v="13"/>
    <s v="Birmingham"/>
    <x v="2"/>
    <n v="650"/>
    <x v="20"/>
    <x v="91"/>
    <n v="214500"/>
    <n v="0.6"/>
    <s v="Outlet"/>
  </r>
  <r>
    <x v="2"/>
    <n v="1197831"/>
    <s v="South"/>
    <x v="13"/>
    <s v="Birmingham"/>
    <x v="2"/>
    <n v="600"/>
    <x v="23"/>
    <x v="64"/>
    <n v="135000"/>
    <n v="0.45"/>
    <s v="Outlet"/>
  </r>
  <r>
    <x v="2"/>
    <n v="1197831"/>
    <s v="South"/>
    <x v="13"/>
    <s v="Birmingham"/>
    <x v="1"/>
    <n v="700"/>
    <x v="29"/>
    <x v="18"/>
    <n v="341250"/>
    <n v="0.65"/>
    <s v="Outlet"/>
  </r>
  <r>
    <x v="5"/>
    <n v="1185732"/>
    <s v="South"/>
    <x v="13"/>
    <s v="Birmingham"/>
    <x v="0"/>
    <n v="400"/>
    <x v="31"/>
    <x v="170"/>
    <n v="63000"/>
    <n v="0.35"/>
    <s v="Outlet"/>
  </r>
  <r>
    <x v="5"/>
    <n v="1185732"/>
    <s v="South"/>
    <x v="13"/>
    <s v="Birmingham"/>
    <x v="2"/>
    <n v="400"/>
    <x v="43"/>
    <x v="130"/>
    <n v="35000"/>
    <n v="0.35"/>
    <s v="Outlet"/>
  </r>
  <r>
    <x v="5"/>
    <n v="1185732"/>
    <s v="South"/>
    <x v="13"/>
    <s v="Birmingham"/>
    <x v="2"/>
    <n v="300"/>
    <x v="43"/>
    <x v="133"/>
    <n v="30000"/>
    <n v="0.4"/>
    <s v="Outlet"/>
  </r>
  <r>
    <x v="5"/>
    <n v="1185732"/>
    <s v="South"/>
    <x v="13"/>
    <s v="Birmingham"/>
    <x v="2"/>
    <n v="350"/>
    <x v="38"/>
    <x v="277"/>
    <n v="10500"/>
    <n v="0.3"/>
    <s v="Outlet"/>
  </r>
  <r>
    <x v="5"/>
    <n v="1185732"/>
    <s v="Northeast"/>
    <x v="14"/>
    <s v="Portland"/>
    <x v="2"/>
    <n v="500"/>
    <x v="42"/>
    <x v="133"/>
    <n v="18750"/>
    <n v="0.25"/>
    <s v="Outlet"/>
  </r>
  <r>
    <x v="5"/>
    <n v="1185732"/>
    <s v="Northeast"/>
    <x v="14"/>
    <s v="Portland"/>
    <x v="2"/>
    <n v="400"/>
    <x v="43"/>
    <x v="130"/>
    <n v="40000"/>
    <n v="0.4"/>
    <s v="Outlet"/>
  </r>
  <r>
    <x v="5"/>
    <n v="1185732"/>
    <s v="Northeast"/>
    <x v="14"/>
    <s v="Portland"/>
    <x v="0"/>
    <n v="400"/>
    <x v="23"/>
    <x v="49"/>
    <n v="70000"/>
    <n v="0.35"/>
    <s v="Outlet"/>
  </r>
  <r>
    <x v="5"/>
    <n v="1185732"/>
    <s v="Northeast"/>
    <x v="14"/>
    <s v="Portland"/>
    <x v="0"/>
    <n v="400.00000000000006"/>
    <x v="42"/>
    <x v="135"/>
    <n v="21000"/>
    <n v="0.35"/>
    <s v="Outlet"/>
  </r>
  <r>
    <x v="5"/>
    <n v="1185732"/>
    <s v="Northeast"/>
    <x v="14"/>
    <s v="Portland"/>
    <x v="2"/>
    <n v="300"/>
    <x v="40"/>
    <x v="201"/>
    <n v="24000"/>
    <n v="0.4"/>
    <s v="Outlet"/>
  </r>
  <r>
    <x v="5"/>
    <n v="1185732"/>
    <s v="Northeast"/>
    <x v="14"/>
    <s v="Portland"/>
    <x v="0"/>
    <n v="350"/>
    <x v="41"/>
    <x v="278"/>
    <n v="7875"/>
    <n v="0.3"/>
    <s v="Outlet"/>
  </r>
  <r>
    <x v="5"/>
    <n v="1185732"/>
    <s v="Northeast"/>
    <x v="14"/>
    <s v="Portland"/>
    <x v="2"/>
    <n v="500"/>
    <x v="42"/>
    <x v="133"/>
    <n v="18750"/>
    <n v="0.25"/>
    <s v="Outlet"/>
  </r>
  <r>
    <x v="5"/>
    <n v="1185732"/>
    <s v="Northeast"/>
    <x v="14"/>
    <s v="Portland"/>
    <x v="1"/>
    <n v="400"/>
    <x v="43"/>
    <x v="130"/>
    <n v="40000"/>
    <n v="0.4"/>
    <s v="Outlet"/>
  </r>
  <r>
    <x v="5"/>
    <n v="1185732"/>
    <s v="Northeast"/>
    <x v="14"/>
    <s v="Portland"/>
    <x v="0"/>
    <n v="400"/>
    <x v="53"/>
    <x v="306"/>
    <n v="65800"/>
    <n v="0.35"/>
    <s v="Outlet"/>
  </r>
  <r>
    <x v="5"/>
    <n v="1185732"/>
    <s v="Northeast"/>
    <x v="14"/>
    <s v="Portland"/>
    <x v="2"/>
    <n v="400"/>
    <x v="36"/>
    <x v="141"/>
    <n v="24500"/>
    <n v="0.35"/>
    <s v="Outlet"/>
  </r>
  <r>
    <x v="5"/>
    <n v="1185732"/>
    <s v="Northeast"/>
    <x v="14"/>
    <s v="Portland"/>
    <x v="2"/>
    <n v="300"/>
    <x v="40"/>
    <x v="201"/>
    <n v="24000"/>
    <n v="0.4"/>
    <s v="Outlet"/>
  </r>
  <r>
    <x v="5"/>
    <n v="1185732"/>
    <s v="Northeast"/>
    <x v="14"/>
    <s v="Portland"/>
    <x v="2"/>
    <n v="350"/>
    <x v="50"/>
    <x v="307"/>
    <n v="5250"/>
    <n v="0.3"/>
    <s v="Outlet"/>
  </r>
  <r>
    <x v="5"/>
    <n v="1185732"/>
    <s v="Northeast"/>
    <x v="14"/>
    <s v="Portland"/>
    <x v="2"/>
    <n v="500"/>
    <x v="38"/>
    <x v="125"/>
    <n v="12500"/>
    <n v="0.25"/>
    <s v="Outlet"/>
  </r>
  <r>
    <x v="5"/>
    <n v="1185732"/>
    <s v="Northeast"/>
    <x v="14"/>
    <s v="Portland"/>
    <x v="0"/>
    <n v="400"/>
    <x v="40"/>
    <x v="140"/>
    <n v="32000"/>
    <n v="0.4"/>
    <s v="Outlet"/>
  </r>
  <r>
    <x v="5"/>
    <n v="1185732"/>
    <s v="Northeast"/>
    <x v="14"/>
    <s v="Portland"/>
    <x v="2"/>
    <n v="400"/>
    <x v="31"/>
    <x v="170"/>
    <n v="63000"/>
    <n v="0.35"/>
    <s v="Outlet"/>
  </r>
  <r>
    <x v="5"/>
    <n v="1185732"/>
    <s v="Northeast"/>
    <x v="14"/>
    <s v="Portland"/>
    <x v="2"/>
    <n v="400.00000000000006"/>
    <x v="42"/>
    <x v="135"/>
    <n v="21000"/>
    <n v="0.35"/>
    <s v="Outlet"/>
  </r>
  <r>
    <x v="5"/>
    <n v="1185732"/>
    <s v="Northeast"/>
    <x v="14"/>
    <s v="Portland"/>
    <x v="2"/>
    <n v="300"/>
    <x v="42"/>
    <x v="192"/>
    <n v="18000"/>
    <n v="0.4"/>
    <s v="Outlet"/>
  </r>
  <r>
    <x v="5"/>
    <n v="1185732"/>
    <s v="Northeast"/>
    <x v="14"/>
    <s v="Portland"/>
    <x v="1"/>
    <n v="350"/>
    <x v="41"/>
    <x v="278"/>
    <n v="7875"/>
    <n v="0.3"/>
    <s v="Outlet"/>
  </r>
  <r>
    <x v="5"/>
    <n v="1185732"/>
    <s v="Northeast"/>
    <x v="14"/>
    <s v="Portland"/>
    <x v="2"/>
    <n v="500"/>
    <x v="41"/>
    <x v="270"/>
    <n v="9375"/>
    <n v="0.25"/>
    <s v="Outlet"/>
  </r>
  <r>
    <x v="5"/>
    <n v="1185732"/>
    <s v="Northeast"/>
    <x v="14"/>
    <s v="Portland"/>
    <x v="2"/>
    <n v="400"/>
    <x v="37"/>
    <x v="131"/>
    <n v="36000"/>
    <n v="0.4"/>
    <s v="Outlet"/>
  </r>
  <r>
    <x v="5"/>
    <n v="1185732"/>
    <s v="Northeast"/>
    <x v="14"/>
    <s v="Portland"/>
    <x v="2"/>
    <n v="550"/>
    <x v="39"/>
    <x v="308"/>
    <n v="95287.5"/>
    <n v="0.35"/>
    <s v="Outlet"/>
  </r>
  <r>
    <x v="5"/>
    <n v="1185732"/>
    <s v="Northeast"/>
    <x v="14"/>
    <s v="Portland"/>
    <x v="2"/>
    <n v="500"/>
    <x v="40"/>
    <x v="130"/>
    <n v="35000"/>
    <n v="0.35"/>
    <s v="Outlet"/>
  </r>
  <r>
    <x v="5"/>
    <n v="1185732"/>
    <s v="Northeast"/>
    <x v="14"/>
    <s v="Portland"/>
    <x v="2"/>
    <n v="450"/>
    <x v="36"/>
    <x v="127"/>
    <n v="31500"/>
    <n v="0.4"/>
    <s v="Outlet"/>
  </r>
  <r>
    <x v="5"/>
    <n v="1185732"/>
    <s v="Northeast"/>
    <x v="14"/>
    <s v="Portland"/>
    <x v="2"/>
    <n v="450"/>
    <x v="35"/>
    <x v="187"/>
    <n v="16875"/>
    <n v="0.3"/>
    <s v="Outlet"/>
  </r>
  <r>
    <x v="5"/>
    <n v="1185732"/>
    <s v="Northeast"/>
    <x v="14"/>
    <s v="Portland"/>
    <x v="2"/>
    <n v="550"/>
    <x v="42"/>
    <x v="195"/>
    <n v="20625"/>
    <n v="0.25"/>
    <s v="Outlet"/>
  </r>
  <r>
    <x v="5"/>
    <n v="1185732"/>
    <s v="Northeast"/>
    <x v="14"/>
    <s v="Portland"/>
    <x v="3"/>
    <n v="600"/>
    <x v="34"/>
    <x v="205"/>
    <n v="66000"/>
    <n v="0.4"/>
    <s v="Outlet"/>
  </r>
  <r>
    <x v="5"/>
    <n v="1185732"/>
    <s v="Northeast"/>
    <x v="14"/>
    <s v="Portland"/>
    <x v="2"/>
    <n v="550"/>
    <x v="27"/>
    <x v="174"/>
    <n v="101062.5"/>
    <n v="0.35"/>
    <s v="Outlet"/>
  </r>
  <r>
    <x v="5"/>
    <n v="1185732"/>
    <s v="Northeast"/>
    <x v="14"/>
    <s v="Portland"/>
    <x v="0"/>
    <n v="500"/>
    <x v="34"/>
    <x v="146"/>
    <n v="48125"/>
    <n v="0.35"/>
    <s v="Outlet"/>
  </r>
  <r>
    <x v="5"/>
    <n v="1185732"/>
    <s v="Northeast"/>
    <x v="14"/>
    <s v="Portland"/>
    <x v="0"/>
    <n v="450"/>
    <x v="40"/>
    <x v="131"/>
    <n v="36000"/>
    <n v="0.4"/>
    <s v="Outlet"/>
  </r>
  <r>
    <x v="5"/>
    <n v="1185732"/>
    <s v="Northeast"/>
    <x v="14"/>
    <s v="Portland"/>
    <x v="4"/>
    <n v="450"/>
    <x v="36"/>
    <x v="127"/>
    <n v="23625"/>
    <n v="0.3"/>
    <s v="Outlet"/>
  </r>
  <r>
    <x v="5"/>
    <n v="1185732"/>
    <s v="Northeast"/>
    <x v="14"/>
    <s v="Portland"/>
    <x v="2"/>
    <n v="550"/>
    <x v="36"/>
    <x v="124"/>
    <n v="24062.5"/>
    <n v="0.25"/>
    <s v="Outlet"/>
  </r>
  <r>
    <x v="5"/>
    <n v="1185732"/>
    <s v="Northeast"/>
    <x v="14"/>
    <s v="Portland"/>
    <x v="2"/>
    <n v="600"/>
    <x v="45"/>
    <x v="153"/>
    <n v="78000"/>
    <n v="0.4"/>
    <s v="Outlet"/>
  </r>
  <r>
    <x v="5"/>
    <n v="1185732"/>
    <s v="Northeast"/>
    <x v="14"/>
    <s v="Portland"/>
    <x v="0"/>
    <n v="550"/>
    <x v="20"/>
    <x v="309"/>
    <n v="105875"/>
    <n v="0.35"/>
    <s v="Outlet"/>
  </r>
  <r>
    <x v="5"/>
    <n v="1185732"/>
    <s v="Northeast"/>
    <x v="14"/>
    <s v="Portland"/>
    <x v="0"/>
    <n v="500"/>
    <x v="48"/>
    <x v="151"/>
    <n v="52500"/>
    <n v="0.35"/>
    <s v="Outlet"/>
  </r>
  <r>
    <x v="5"/>
    <n v="1185732"/>
    <s v="Northeast"/>
    <x v="14"/>
    <s v="Portland"/>
    <x v="2"/>
    <n v="450"/>
    <x v="37"/>
    <x v="183"/>
    <n v="40500"/>
    <n v="0.4"/>
    <s v="Outlet"/>
  </r>
  <r>
    <x v="5"/>
    <n v="1185732"/>
    <s v="Northeast"/>
    <x v="14"/>
    <s v="Portland"/>
    <x v="0"/>
    <n v="450"/>
    <x v="36"/>
    <x v="127"/>
    <n v="23625"/>
    <n v="0.3"/>
    <s v="Outlet"/>
  </r>
  <r>
    <x v="5"/>
    <n v="1185732"/>
    <s v="Northeast"/>
    <x v="14"/>
    <s v="Portland"/>
    <x v="0"/>
    <n v="550"/>
    <x v="40"/>
    <x v="137"/>
    <n v="27500"/>
    <n v="0.25"/>
    <s v="Outlet"/>
  </r>
  <r>
    <x v="5"/>
    <n v="1185732"/>
    <s v="Northeast"/>
    <x v="14"/>
    <s v="Portland"/>
    <x v="2"/>
    <n v="600"/>
    <x v="47"/>
    <x v="40"/>
    <n v="90000"/>
    <n v="0.4"/>
    <s v="Outlet"/>
  </r>
  <r>
    <x v="5"/>
    <n v="1185732"/>
    <s v="Northeast"/>
    <x v="14"/>
    <s v="Portland"/>
    <x v="2"/>
    <n v="550"/>
    <x v="27"/>
    <x v="174"/>
    <n v="101062.5"/>
    <n v="0.35"/>
    <s v="Outlet"/>
  </r>
  <r>
    <x v="5"/>
    <n v="1185732"/>
    <s v="Northeast"/>
    <x v="14"/>
    <s v="Portland"/>
    <x v="0"/>
    <n v="500"/>
    <x v="48"/>
    <x v="151"/>
    <n v="52500"/>
    <n v="0.35"/>
    <s v="Outlet"/>
  </r>
  <r>
    <x v="5"/>
    <n v="1185732"/>
    <s v="Northeast"/>
    <x v="14"/>
    <s v="Portland"/>
    <x v="2"/>
    <n v="450"/>
    <x v="37"/>
    <x v="183"/>
    <n v="40500"/>
    <n v="0.4"/>
    <s v="Outlet"/>
  </r>
  <r>
    <x v="5"/>
    <n v="1185732"/>
    <s v="Northeast"/>
    <x v="14"/>
    <s v="Portland"/>
    <x v="2"/>
    <n v="450"/>
    <x v="36"/>
    <x v="127"/>
    <n v="23625"/>
    <n v="0.3"/>
    <s v="Outlet"/>
  </r>
  <r>
    <x v="5"/>
    <n v="1185732"/>
    <s v="Northeast"/>
    <x v="14"/>
    <s v="Portland"/>
    <x v="1"/>
    <n v="550"/>
    <x v="42"/>
    <x v="195"/>
    <n v="20625"/>
    <n v="0.25"/>
    <s v="Outlet"/>
  </r>
  <r>
    <x v="5"/>
    <n v="1185732"/>
    <s v="Northeast"/>
    <x v="14"/>
    <s v="Portland"/>
    <x v="2"/>
    <n v="600"/>
    <x v="45"/>
    <x v="153"/>
    <n v="78000"/>
    <n v="0.4"/>
    <s v="Outlet"/>
  </r>
  <r>
    <x v="5"/>
    <n v="1185732"/>
    <s v="Northeast"/>
    <x v="14"/>
    <s v="Portland"/>
    <x v="1"/>
    <n v="550.00000000000011"/>
    <x v="31"/>
    <x v="111"/>
    <n v="86625"/>
    <n v="0.35"/>
    <s v="Outlet"/>
  </r>
  <r>
    <x v="5"/>
    <n v="1185732"/>
    <s v="Northeast"/>
    <x v="14"/>
    <s v="Portland"/>
    <x v="2"/>
    <n v="500.00000000000006"/>
    <x v="43"/>
    <x v="148"/>
    <n v="43750"/>
    <n v="0.35"/>
    <s v="Outlet"/>
  </r>
  <r>
    <x v="5"/>
    <n v="1185732"/>
    <s v="Northeast"/>
    <x v="14"/>
    <s v="Portland"/>
    <x v="2"/>
    <n v="450"/>
    <x v="42"/>
    <x v="265"/>
    <n v="27000"/>
    <n v="0.4"/>
    <s v="Outlet"/>
  </r>
  <r>
    <x v="5"/>
    <n v="1185732"/>
    <s v="Northeast"/>
    <x v="14"/>
    <s v="Portland"/>
    <x v="2"/>
    <n v="450"/>
    <x v="35"/>
    <x v="187"/>
    <n v="16875"/>
    <n v="0.3"/>
    <s v="Outlet"/>
  </r>
  <r>
    <x v="5"/>
    <n v="1185732"/>
    <s v="Northeast"/>
    <x v="14"/>
    <s v="Portland"/>
    <x v="2"/>
    <n v="550"/>
    <x v="35"/>
    <x v="185"/>
    <n v="17187.5"/>
    <n v="0.25"/>
    <s v="Outlet"/>
  </r>
  <r>
    <x v="5"/>
    <n v="1185732"/>
    <s v="Northeast"/>
    <x v="14"/>
    <s v="Portland"/>
    <x v="2"/>
    <n v="600"/>
    <x v="37"/>
    <x v="145"/>
    <n v="54000"/>
    <n v="0.4"/>
    <s v="Outlet"/>
  </r>
  <r>
    <x v="5"/>
    <n v="1185732"/>
    <s v="Northeast"/>
    <x v="14"/>
    <s v="Portland"/>
    <x v="2"/>
    <n v="600.00000000000011"/>
    <x v="46"/>
    <x v="310"/>
    <n v="84000"/>
    <n v="0.35"/>
    <s v="Outlet"/>
  </r>
  <r>
    <x v="5"/>
    <n v="1185732"/>
    <s v="Northeast"/>
    <x v="14"/>
    <s v="Portland"/>
    <x v="2"/>
    <n v="550.00000000000011"/>
    <x v="37"/>
    <x v="123"/>
    <n v="43312.5"/>
    <n v="0.35"/>
    <s v="Outlet"/>
  </r>
  <r>
    <x v="5"/>
    <n v="1185732"/>
    <s v="Northeast"/>
    <x v="14"/>
    <s v="Portland"/>
    <x v="0"/>
    <n v="550"/>
    <x v="35"/>
    <x v="185"/>
    <n v="27500"/>
    <n v="0.4"/>
    <s v="Outlet"/>
  </r>
  <r>
    <x v="5"/>
    <n v="1185732"/>
    <s v="Northeast"/>
    <x v="14"/>
    <s v="Portland"/>
    <x v="0"/>
    <n v="550"/>
    <x v="38"/>
    <x v="196"/>
    <n v="16500"/>
    <n v="0.3"/>
    <s v="Outlet"/>
  </r>
  <r>
    <x v="5"/>
    <n v="1185732"/>
    <s v="Northeast"/>
    <x v="14"/>
    <s v="Portland"/>
    <x v="2"/>
    <n v="650"/>
    <x v="38"/>
    <x v="311"/>
    <n v="16250"/>
    <n v="0.25"/>
    <s v="Outlet"/>
  </r>
  <r>
    <x v="5"/>
    <n v="1185732"/>
    <s v="Northeast"/>
    <x v="14"/>
    <s v="Portland"/>
    <x v="0"/>
    <n v="700"/>
    <x v="37"/>
    <x v="156"/>
    <n v="63000"/>
    <n v="0.4"/>
    <s v="Outlet"/>
  </r>
  <r>
    <x v="5"/>
    <n v="1185732"/>
    <s v="Northeast"/>
    <x v="14"/>
    <s v="Portland"/>
    <x v="2"/>
    <n v="650.00000000000011"/>
    <x v="47"/>
    <x v="220"/>
    <n v="85312.5"/>
    <n v="0.35"/>
    <s v="Outlet"/>
  </r>
  <r>
    <x v="5"/>
    <n v="1185732"/>
    <s v="Northeast"/>
    <x v="14"/>
    <s v="Portland"/>
    <x v="0"/>
    <n v="550"/>
    <x v="40"/>
    <x v="137"/>
    <n v="38500"/>
    <n v="0.35"/>
    <s v="Outlet"/>
  </r>
  <r>
    <x v="5"/>
    <n v="1185732"/>
    <s v="Northeast"/>
    <x v="14"/>
    <s v="Portland"/>
    <x v="2"/>
    <n v="550"/>
    <x v="49"/>
    <x v="312"/>
    <n v="42900"/>
    <n v="0.4"/>
    <s v="Outlet"/>
  </r>
  <r>
    <x v="5"/>
    <n v="1185732"/>
    <s v="Northeast"/>
    <x v="14"/>
    <s v="Portland"/>
    <x v="2"/>
    <n v="550"/>
    <x v="36"/>
    <x v="124"/>
    <n v="28875"/>
    <n v="0.3"/>
    <s v="Outlet"/>
  </r>
  <r>
    <x v="5"/>
    <n v="1185732"/>
    <s v="Northeast"/>
    <x v="14"/>
    <s v="Portland"/>
    <x v="2"/>
    <n v="650"/>
    <x v="42"/>
    <x v="150"/>
    <n v="24375"/>
    <n v="0.25"/>
    <s v="Outlet"/>
  </r>
  <r>
    <x v="5"/>
    <n v="1185732"/>
    <s v="Northeast"/>
    <x v="14"/>
    <s v="Portland"/>
    <x v="2"/>
    <n v="700"/>
    <x v="43"/>
    <x v="163"/>
    <n v="70000"/>
    <n v="0.4"/>
    <s v="Outlet"/>
  </r>
  <r>
    <x v="5"/>
    <n v="1185732"/>
    <s v="Northeast"/>
    <x v="14"/>
    <s v="Portland"/>
    <x v="2"/>
    <n v="650"/>
    <x v="33"/>
    <x v="199"/>
    <n v="108062.5"/>
    <n v="0.35"/>
    <s v="Outlet"/>
  </r>
  <r>
    <x v="5"/>
    <n v="1185732"/>
    <s v="Northeast"/>
    <x v="14"/>
    <s v="Portland"/>
    <x v="2"/>
    <n v="550"/>
    <x v="34"/>
    <x v="313"/>
    <n v="52937.5"/>
    <n v="0.35"/>
    <s v="Outlet"/>
  </r>
  <r>
    <x v="5"/>
    <n v="1185732"/>
    <s v="Northeast"/>
    <x v="14"/>
    <s v="Portland"/>
    <x v="2"/>
    <n v="550"/>
    <x v="43"/>
    <x v="146"/>
    <n v="55000"/>
    <n v="0.4"/>
    <s v="Outlet"/>
  </r>
  <r>
    <x v="5"/>
    <n v="1185732"/>
    <s v="Northeast"/>
    <x v="14"/>
    <s v="Portland"/>
    <x v="1"/>
    <n v="550"/>
    <x v="40"/>
    <x v="137"/>
    <n v="33000"/>
    <n v="0.3"/>
    <s v="Outlet"/>
  </r>
  <r>
    <x v="5"/>
    <n v="1185732"/>
    <s v="Northeast"/>
    <x v="14"/>
    <s v="Portland"/>
    <x v="0"/>
    <n v="650"/>
    <x v="40"/>
    <x v="211"/>
    <n v="32500"/>
    <n v="0.25"/>
    <s v="Outlet"/>
  </r>
  <r>
    <x v="5"/>
    <n v="1185732"/>
    <s v="Northeast"/>
    <x v="14"/>
    <s v="Portland"/>
    <x v="2"/>
    <n v="700"/>
    <x v="48"/>
    <x v="166"/>
    <n v="84000"/>
    <n v="0.4"/>
    <s v="Outlet"/>
  </r>
  <r>
    <x v="3"/>
    <n v="1128299"/>
    <s v="Northeast"/>
    <x v="14"/>
    <s v="Portland"/>
    <x v="2"/>
    <n v="350"/>
    <x v="47"/>
    <x v="167"/>
    <n v="32812.5"/>
    <n v="0.25"/>
    <s v="Outlet"/>
  </r>
  <r>
    <x v="3"/>
    <n v="1128299"/>
    <s v="Northeast"/>
    <x v="14"/>
    <s v="Portland"/>
    <x v="0"/>
    <n v="450"/>
    <x v="47"/>
    <x v="158"/>
    <n v="33750"/>
    <n v="0.2"/>
    <s v="Outlet"/>
  </r>
  <r>
    <x v="3"/>
    <n v="1128299"/>
    <s v="Northeast"/>
    <x v="14"/>
    <s v="Portland"/>
    <x v="0"/>
    <n v="450"/>
    <x v="47"/>
    <x v="158"/>
    <n v="42187.5"/>
    <n v="0.25"/>
    <s v="Outlet"/>
  </r>
  <r>
    <x v="3"/>
    <n v="1128299"/>
    <s v="Northeast"/>
    <x v="14"/>
    <s v="Portland"/>
    <x v="2"/>
    <n v="450"/>
    <x v="37"/>
    <x v="183"/>
    <n v="25312.5"/>
    <n v="0.25"/>
    <s v="Outlet"/>
  </r>
  <r>
    <x v="5"/>
    <n v="1185732"/>
    <s v="West"/>
    <x v="15"/>
    <s v="Anchorage"/>
    <x v="0"/>
    <n v="550"/>
    <x v="48"/>
    <x v="205"/>
    <n v="49500"/>
    <n v="0.3"/>
    <s v="Outlet"/>
  </r>
  <r>
    <x v="5"/>
    <n v="1185732"/>
    <s v="West"/>
    <x v="15"/>
    <s v="Anchorage"/>
    <x v="1"/>
    <n v="550"/>
    <x v="30"/>
    <x v="79"/>
    <n v="110687.5"/>
    <n v="0.35"/>
    <s v="Outlet"/>
  </r>
  <r>
    <x v="5"/>
    <n v="1185732"/>
    <s v="West"/>
    <x v="15"/>
    <s v="Anchorage"/>
    <x v="2"/>
    <n v="550.00000000000011"/>
    <x v="37"/>
    <x v="123"/>
    <n v="43312.5"/>
    <n v="0.35"/>
    <s v="Outlet"/>
  </r>
  <r>
    <x v="5"/>
    <n v="1185732"/>
    <s v="West"/>
    <x v="15"/>
    <s v="Anchorage"/>
    <x v="0"/>
    <n v="450"/>
    <x v="34"/>
    <x v="126"/>
    <n v="30937.5"/>
    <n v="0.25"/>
    <s v="Outlet"/>
  </r>
  <r>
    <x v="5"/>
    <n v="1185732"/>
    <s v="West"/>
    <x v="15"/>
    <s v="Anchorage"/>
    <x v="1"/>
    <n v="500"/>
    <x v="36"/>
    <x v="138"/>
    <n v="21875"/>
    <n v="0.25"/>
    <s v="Outlet"/>
  </r>
  <r>
    <x v="5"/>
    <n v="1185732"/>
    <s v="West"/>
    <x v="15"/>
    <s v="Anchorage"/>
    <x v="2"/>
    <n v="650"/>
    <x v="43"/>
    <x v="139"/>
    <n v="40625"/>
    <n v="0.25"/>
    <s v="Outlet"/>
  </r>
  <r>
    <x v="5"/>
    <n v="1185732"/>
    <s v="West"/>
    <x v="15"/>
    <s v="Anchorage"/>
    <x v="0"/>
    <n v="550"/>
    <x v="44"/>
    <x v="142"/>
    <n v="57750"/>
    <n v="0.3"/>
    <s v="Outlet"/>
  </r>
  <r>
    <x v="5"/>
    <n v="1185732"/>
    <s v="West"/>
    <x v="15"/>
    <s v="Anchorage"/>
    <x v="0"/>
    <n v="550"/>
    <x v="61"/>
    <x v="314"/>
    <n v="104912.5"/>
    <n v="0.35"/>
    <s v="Outlet"/>
  </r>
  <r>
    <x v="5"/>
    <n v="1185732"/>
    <s v="West"/>
    <x v="15"/>
    <s v="Anchorage"/>
    <x v="0"/>
    <n v="550"/>
    <x v="43"/>
    <x v="146"/>
    <n v="48125"/>
    <n v="0.35"/>
    <s v="Outlet"/>
  </r>
  <r>
    <x v="5"/>
    <n v="1185732"/>
    <s v="West"/>
    <x v="15"/>
    <s v="Anchorage"/>
    <x v="2"/>
    <n v="450"/>
    <x v="34"/>
    <x v="126"/>
    <n v="30937.5"/>
    <n v="0.25"/>
    <s v="Outlet"/>
  </r>
  <r>
    <x v="5"/>
    <n v="1185732"/>
    <s v="West"/>
    <x v="15"/>
    <s v="Anchorage"/>
    <x v="2"/>
    <n v="500"/>
    <x v="35"/>
    <x v="149"/>
    <n v="15625"/>
    <n v="0.25"/>
    <s v="Outlet"/>
  </r>
  <r>
    <x v="5"/>
    <n v="1185732"/>
    <s v="West"/>
    <x v="15"/>
    <s v="Anchorage"/>
    <x v="2"/>
    <n v="650"/>
    <x v="36"/>
    <x v="169"/>
    <n v="28437.5"/>
    <n v="0.25"/>
    <s v="Outlet"/>
  </r>
  <r>
    <x v="5"/>
    <n v="1185732"/>
    <s v="West"/>
    <x v="15"/>
    <s v="Anchorage"/>
    <x v="2"/>
    <n v="550"/>
    <x v="34"/>
    <x v="313"/>
    <n v="45375"/>
    <n v="0.3"/>
    <s v="Outlet"/>
  </r>
  <r>
    <x v="5"/>
    <n v="1185732"/>
    <s v="West"/>
    <x v="15"/>
    <s v="Anchorage"/>
    <x v="2"/>
    <n v="550"/>
    <x v="27"/>
    <x v="174"/>
    <n v="101062.5"/>
    <n v="0.35"/>
    <s v="Outlet"/>
  </r>
  <r>
    <x v="5"/>
    <n v="1185732"/>
    <s v="West"/>
    <x v="15"/>
    <s v="Anchorage"/>
    <x v="2"/>
    <n v="550.00000000000011"/>
    <x v="37"/>
    <x v="123"/>
    <n v="43312.5"/>
    <n v="0.35"/>
    <s v="Outlet"/>
  </r>
  <r>
    <x v="5"/>
    <n v="1185732"/>
    <s v="West"/>
    <x v="15"/>
    <s v="Anchorage"/>
    <x v="2"/>
    <n v="450"/>
    <x v="37"/>
    <x v="183"/>
    <n v="25312.5"/>
    <n v="0.25"/>
    <s v="Outlet"/>
  </r>
  <r>
    <x v="5"/>
    <n v="1185732"/>
    <s v="West"/>
    <x v="15"/>
    <s v="Anchorage"/>
    <x v="0"/>
    <n v="500"/>
    <x v="42"/>
    <x v="133"/>
    <n v="18750"/>
    <n v="0.25"/>
    <s v="Outlet"/>
  </r>
  <r>
    <x v="5"/>
    <n v="1185732"/>
    <s v="West"/>
    <x v="15"/>
    <s v="Anchorage"/>
    <x v="2"/>
    <n v="600"/>
    <x v="42"/>
    <x v="131"/>
    <n v="22500"/>
    <n v="0.25"/>
    <s v="Outlet"/>
  </r>
  <r>
    <x v="5"/>
    <n v="1185732"/>
    <s v="West"/>
    <x v="15"/>
    <s v="Anchorage"/>
    <x v="2"/>
    <n v="500"/>
    <x v="48"/>
    <x v="151"/>
    <n v="45000"/>
    <n v="0.3"/>
    <s v="Outlet"/>
  </r>
  <r>
    <x v="5"/>
    <n v="1185732"/>
    <s v="West"/>
    <x v="15"/>
    <s v="Anchorage"/>
    <x v="0"/>
    <n v="650"/>
    <x v="62"/>
    <x v="315"/>
    <n v="129675"/>
    <n v="0.35"/>
    <s v="Outlet"/>
  </r>
  <r>
    <x v="5"/>
    <n v="1185732"/>
    <s v="West"/>
    <x v="15"/>
    <s v="Anchorage"/>
    <x v="0"/>
    <n v="600"/>
    <x v="34"/>
    <x v="205"/>
    <n v="57750"/>
    <n v="0.35"/>
    <s v="Outlet"/>
  </r>
  <r>
    <x v="5"/>
    <n v="1185732"/>
    <s v="West"/>
    <x v="15"/>
    <s v="Anchorage"/>
    <x v="2"/>
    <n v="550"/>
    <x v="48"/>
    <x v="205"/>
    <n v="41250"/>
    <n v="0.25"/>
    <s v="Outlet"/>
  </r>
  <r>
    <x v="5"/>
    <n v="1185732"/>
    <s v="West"/>
    <x v="15"/>
    <s v="Anchorage"/>
    <x v="0"/>
    <n v="550"/>
    <x v="43"/>
    <x v="146"/>
    <n v="34375"/>
    <n v="0.25"/>
    <s v="Outlet"/>
  </r>
  <r>
    <x v="5"/>
    <n v="1185732"/>
    <s v="West"/>
    <x v="15"/>
    <s v="Anchorage"/>
    <x v="1"/>
    <n v="650"/>
    <x v="34"/>
    <x v="230"/>
    <n v="44687.5"/>
    <n v="0.25"/>
    <s v="Outlet"/>
  </r>
  <r>
    <x v="5"/>
    <n v="1185732"/>
    <s v="West"/>
    <x v="15"/>
    <s v="Anchorage"/>
    <x v="2"/>
    <n v="700"/>
    <x v="46"/>
    <x v="62"/>
    <n v="84000"/>
    <n v="0.3"/>
    <s v="Outlet"/>
  </r>
  <r>
    <x v="5"/>
    <n v="1185732"/>
    <s v="West"/>
    <x v="15"/>
    <s v="Anchorage"/>
    <x v="0"/>
    <n v="650"/>
    <x v="25"/>
    <x v="108"/>
    <n v="147875"/>
    <n v="0.35"/>
    <s v="Outlet"/>
  </r>
  <r>
    <x v="5"/>
    <n v="1185732"/>
    <s v="West"/>
    <x v="15"/>
    <s v="Anchorage"/>
    <x v="2"/>
    <n v="600.00000000000011"/>
    <x v="46"/>
    <x v="310"/>
    <n v="84000"/>
    <n v="0.35"/>
    <s v="Outlet"/>
  </r>
  <r>
    <x v="5"/>
    <n v="1185732"/>
    <s v="West"/>
    <x v="15"/>
    <s v="Anchorage"/>
    <x v="0"/>
    <n v="550"/>
    <x v="45"/>
    <x v="230"/>
    <n v="44687.5"/>
    <n v="0.25"/>
    <s v="Outlet"/>
  </r>
  <r>
    <x v="5"/>
    <n v="1185732"/>
    <s v="West"/>
    <x v="15"/>
    <s v="Anchorage"/>
    <x v="2"/>
    <n v="550"/>
    <x v="48"/>
    <x v="205"/>
    <n v="41250"/>
    <n v="0.25"/>
    <s v="Outlet"/>
  </r>
  <r>
    <x v="5"/>
    <n v="1185732"/>
    <s v="West"/>
    <x v="15"/>
    <s v="Anchorage"/>
    <x v="2"/>
    <n v="650"/>
    <x v="48"/>
    <x v="153"/>
    <n v="48750"/>
    <n v="0.25"/>
    <s v="Outlet"/>
  </r>
  <r>
    <x v="5"/>
    <n v="1185732"/>
    <s v="West"/>
    <x v="15"/>
    <s v="Anchorage"/>
    <x v="0"/>
    <n v="700"/>
    <x v="31"/>
    <x v="41"/>
    <n v="94500"/>
    <n v="0.3"/>
    <s v="Outlet"/>
  </r>
  <r>
    <x v="5"/>
    <n v="1185732"/>
    <s v="West"/>
    <x v="15"/>
    <s v="Anchorage"/>
    <x v="0"/>
    <n v="650"/>
    <x v="21"/>
    <x v="86"/>
    <n v="153562.5"/>
    <n v="0.35"/>
    <s v="Outlet"/>
  </r>
  <r>
    <x v="5"/>
    <n v="1185732"/>
    <s v="West"/>
    <x v="15"/>
    <s v="Anchorage"/>
    <x v="2"/>
    <n v="600.00000000000011"/>
    <x v="32"/>
    <x v="215"/>
    <n v="89250"/>
    <n v="0.35"/>
    <s v="Outlet"/>
  </r>
  <r>
    <x v="5"/>
    <n v="1185732"/>
    <s v="West"/>
    <x v="15"/>
    <s v="Anchorage"/>
    <x v="2"/>
    <n v="550"/>
    <x v="44"/>
    <x v="142"/>
    <n v="48125"/>
    <n v="0.25"/>
    <s v="Outlet"/>
  </r>
  <r>
    <x v="5"/>
    <n v="1185732"/>
    <s v="West"/>
    <x v="15"/>
    <s v="Anchorage"/>
    <x v="2"/>
    <n v="550"/>
    <x v="48"/>
    <x v="205"/>
    <n v="41250"/>
    <n v="0.25"/>
    <s v="Outlet"/>
  </r>
  <r>
    <x v="5"/>
    <n v="1185732"/>
    <s v="West"/>
    <x v="15"/>
    <s v="Anchorage"/>
    <x v="3"/>
    <n v="650"/>
    <x v="45"/>
    <x v="219"/>
    <n v="52812.5"/>
    <n v="0.25"/>
    <s v="Outlet"/>
  </r>
  <r>
    <x v="5"/>
    <n v="1185732"/>
    <s v="West"/>
    <x v="15"/>
    <s v="Anchorage"/>
    <x v="0"/>
    <n v="700"/>
    <x v="23"/>
    <x v="51"/>
    <n v="105000"/>
    <n v="0.3"/>
    <s v="Outlet"/>
  </r>
  <r>
    <x v="5"/>
    <n v="1185732"/>
    <s v="West"/>
    <x v="15"/>
    <s v="Anchorage"/>
    <x v="0"/>
    <n v="650"/>
    <x v="25"/>
    <x v="108"/>
    <n v="147875"/>
    <n v="0.35"/>
    <s v="Outlet"/>
  </r>
  <r>
    <x v="5"/>
    <n v="1185732"/>
    <s v="West"/>
    <x v="15"/>
    <s v="Anchorage"/>
    <x v="0"/>
    <n v="600.00000000000011"/>
    <x v="32"/>
    <x v="215"/>
    <n v="89250"/>
    <n v="0.35"/>
    <s v="Outlet"/>
  </r>
  <r>
    <x v="5"/>
    <n v="1185732"/>
    <s v="West"/>
    <x v="15"/>
    <s v="Anchorage"/>
    <x v="2"/>
    <n v="550"/>
    <x v="44"/>
    <x v="142"/>
    <n v="48125"/>
    <n v="0.25"/>
    <s v="Outlet"/>
  </r>
  <r>
    <x v="5"/>
    <n v="1185732"/>
    <s v="West"/>
    <x v="15"/>
    <s v="Anchorage"/>
    <x v="2"/>
    <n v="550"/>
    <x v="43"/>
    <x v="146"/>
    <n v="34375"/>
    <n v="0.25"/>
    <s v="Outlet"/>
  </r>
  <r>
    <x v="5"/>
    <n v="1185732"/>
    <s v="West"/>
    <x v="15"/>
    <s v="Anchorage"/>
    <x v="1"/>
    <n v="650"/>
    <x v="37"/>
    <x v="143"/>
    <n v="36562.5"/>
    <n v="0.25"/>
    <s v="Outlet"/>
  </r>
  <r>
    <x v="5"/>
    <n v="1185732"/>
    <s v="West"/>
    <x v="15"/>
    <s v="Anchorage"/>
    <x v="2"/>
    <n v="700"/>
    <x v="46"/>
    <x v="62"/>
    <n v="84000"/>
    <n v="0.3"/>
    <s v="Outlet"/>
  </r>
  <r>
    <x v="5"/>
    <n v="1185732"/>
    <s v="West"/>
    <x v="15"/>
    <s v="Anchorage"/>
    <x v="2"/>
    <n v="650"/>
    <x v="27"/>
    <x v="88"/>
    <n v="119437.5"/>
    <n v="0.35"/>
    <s v="Outlet"/>
  </r>
  <r>
    <x v="5"/>
    <n v="1185732"/>
    <s v="West"/>
    <x v="15"/>
    <s v="Anchorage"/>
    <x v="0"/>
    <n v="600"/>
    <x v="45"/>
    <x v="153"/>
    <n v="68250"/>
    <n v="0.35"/>
    <s v="Outlet"/>
  </r>
  <r>
    <x v="5"/>
    <n v="1185732"/>
    <s v="West"/>
    <x v="15"/>
    <s v="Anchorage"/>
    <x v="2"/>
    <n v="550"/>
    <x v="37"/>
    <x v="126"/>
    <n v="30937.5"/>
    <n v="0.25"/>
    <s v="Outlet"/>
  </r>
  <r>
    <x v="5"/>
    <n v="1185732"/>
    <s v="West"/>
    <x v="15"/>
    <s v="Anchorage"/>
    <x v="2"/>
    <n v="550"/>
    <x v="40"/>
    <x v="137"/>
    <n v="27500"/>
    <n v="0.25"/>
    <s v="Outlet"/>
  </r>
  <r>
    <x v="5"/>
    <n v="1185732"/>
    <s v="West"/>
    <x v="15"/>
    <s v="Anchorage"/>
    <x v="1"/>
    <n v="650"/>
    <x v="40"/>
    <x v="211"/>
    <n v="32500"/>
    <n v="0.25"/>
    <s v="Outlet"/>
  </r>
  <r>
    <x v="5"/>
    <n v="1185732"/>
    <s v="West"/>
    <x v="15"/>
    <s v="Anchorage"/>
    <x v="2"/>
    <n v="700"/>
    <x v="48"/>
    <x v="166"/>
    <n v="63000"/>
    <n v="0.3"/>
    <s v="Outlet"/>
  </r>
  <r>
    <x v="5"/>
    <n v="1185732"/>
    <s v="West"/>
    <x v="15"/>
    <s v="Anchorage"/>
    <x v="2"/>
    <n v="700"/>
    <x v="31"/>
    <x v="41"/>
    <n v="110250"/>
    <n v="0.35"/>
    <s v="Outlet"/>
  </r>
  <r>
    <x v="5"/>
    <n v="1185732"/>
    <s v="West"/>
    <x v="15"/>
    <s v="Anchorage"/>
    <x v="2"/>
    <n v="650"/>
    <x v="34"/>
    <x v="230"/>
    <n v="62562.5"/>
    <n v="0.35"/>
    <s v="Outlet"/>
  </r>
  <r>
    <x v="5"/>
    <n v="1185732"/>
    <s v="West"/>
    <x v="15"/>
    <s v="Anchorage"/>
    <x v="0"/>
    <n v="650"/>
    <x v="36"/>
    <x v="169"/>
    <n v="28437.5"/>
    <n v="0.25"/>
    <s v="Outlet"/>
  </r>
  <r>
    <x v="5"/>
    <n v="1185732"/>
    <s v="West"/>
    <x v="15"/>
    <s v="Anchorage"/>
    <x v="2"/>
    <n v="650"/>
    <x v="42"/>
    <x v="150"/>
    <n v="24375"/>
    <n v="0.25"/>
    <s v="Outlet"/>
  </r>
  <r>
    <x v="5"/>
    <n v="1185732"/>
    <s v="West"/>
    <x v="15"/>
    <s v="Anchorage"/>
    <x v="2"/>
    <n v="750"/>
    <x v="42"/>
    <x v="134"/>
    <n v="28125"/>
    <n v="0.25"/>
    <s v="Outlet"/>
  </r>
  <r>
    <x v="5"/>
    <n v="1185732"/>
    <s v="West"/>
    <x v="15"/>
    <s v="Anchorage"/>
    <x v="2"/>
    <n v="800"/>
    <x v="34"/>
    <x v="44"/>
    <n v="66000"/>
    <n v="0.3"/>
    <s v="Outlet"/>
  </r>
  <r>
    <x v="5"/>
    <n v="1185732"/>
    <s v="West"/>
    <x v="15"/>
    <s v="Anchorage"/>
    <x v="2"/>
    <n v="750"/>
    <x v="32"/>
    <x v="233"/>
    <n v="111562.5"/>
    <n v="0.35"/>
    <s v="Outlet"/>
  </r>
  <r>
    <x v="5"/>
    <n v="1185732"/>
    <s v="West"/>
    <x v="15"/>
    <s v="Anchorage"/>
    <x v="2"/>
    <n v="650"/>
    <x v="48"/>
    <x v="153"/>
    <n v="68250"/>
    <n v="0.35"/>
    <s v="Outlet"/>
  </r>
  <r>
    <x v="5"/>
    <n v="1185732"/>
    <s v="West"/>
    <x v="15"/>
    <s v="Anchorage"/>
    <x v="0"/>
    <n v="650"/>
    <x v="63"/>
    <x v="316"/>
    <n v="52000"/>
    <n v="0.25"/>
    <s v="Outlet"/>
  </r>
  <r>
    <x v="5"/>
    <n v="1185732"/>
    <s v="West"/>
    <x v="15"/>
    <s v="Anchorage"/>
    <x v="2"/>
    <n v="650"/>
    <x v="48"/>
    <x v="153"/>
    <n v="48750"/>
    <n v="0.25"/>
    <s v="Outlet"/>
  </r>
  <r>
    <x v="5"/>
    <n v="1185732"/>
    <s v="West"/>
    <x v="15"/>
    <s v="Anchorage"/>
    <x v="2"/>
    <n v="750"/>
    <x v="34"/>
    <x v="144"/>
    <n v="51562.5"/>
    <n v="0.25"/>
    <s v="Outlet"/>
  </r>
  <r>
    <x v="5"/>
    <n v="1185732"/>
    <s v="West"/>
    <x v="15"/>
    <s v="Anchorage"/>
    <x v="0"/>
    <n v="800"/>
    <x v="47"/>
    <x v="64"/>
    <n v="90000"/>
    <n v="0.3"/>
    <s v="Outlet"/>
  </r>
  <r>
    <x v="5"/>
    <n v="1185732"/>
    <s v="West"/>
    <x v="15"/>
    <s v="Anchorage"/>
    <x v="0"/>
    <n v="750"/>
    <x v="24"/>
    <x v="6"/>
    <n v="157500"/>
    <n v="0.35"/>
    <s v="Outlet"/>
  </r>
  <r>
    <x v="5"/>
    <n v="1185732"/>
    <s v="West"/>
    <x v="15"/>
    <s v="Anchorage"/>
    <x v="0"/>
    <n v="650.00000000000011"/>
    <x v="46"/>
    <x v="229"/>
    <n v="91000"/>
    <n v="0.35"/>
    <s v="Outlet"/>
  </r>
  <r>
    <x v="0"/>
    <n v="1128299"/>
    <s v="West"/>
    <x v="15"/>
    <s v="Anchorage"/>
    <x v="0"/>
    <n v="350"/>
    <x v="47"/>
    <x v="167"/>
    <n v="32812.5"/>
    <n v="0.25"/>
    <s v="Outlet"/>
  </r>
  <r>
    <x v="0"/>
    <n v="1128299"/>
    <s v="West"/>
    <x v="15"/>
    <s v="Anchorage"/>
    <x v="1"/>
    <n v="450"/>
    <x v="47"/>
    <x v="158"/>
    <n v="33750"/>
    <n v="0.2"/>
    <s v="Outlet"/>
  </r>
  <r>
    <x v="0"/>
    <n v="1128299"/>
    <s v="West"/>
    <x v="15"/>
    <s v="Anchorage"/>
    <x v="1"/>
    <n v="450"/>
    <x v="47"/>
    <x v="158"/>
    <n v="42187.5"/>
    <n v="0.25"/>
    <s v="Outlet"/>
  </r>
  <r>
    <x v="0"/>
    <n v="1128299"/>
    <s v="West"/>
    <x v="15"/>
    <s v="Anchorage"/>
    <x v="1"/>
    <n v="450"/>
    <x v="37"/>
    <x v="183"/>
    <n v="25312.5"/>
    <n v="0.25"/>
    <s v="Outlet"/>
  </r>
  <r>
    <x v="0"/>
    <n v="1128299"/>
    <s v="West"/>
    <x v="15"/>
    <s v="Anchorage"/>
    <x v="2"/>
    <n v="500"/>
    <x v="36"/>
    <x v="138"/>
    <n v="13125"/>
    <n v="0.15"/>
    <s v="Outlet"/>
  </r>
  <r>
    <x v="0"/>
    <n v="1128299"/>
    <s v="West"/>
    <x v="15"/>
    <s v="Anchorage"/>
    <x v="2"/>
    <n v="450"/>
    <x v="32"/>
    <x v="176"/>
    <n v="76500"/>
    <n v="0.4"/>
    <s v="Outlet"/>
  </r>
  <r>
    <x v="0"/>
    <n v="1128299"/>
    <s v="West"/>
    <x v="15"/>
    <s v="Anchorage"/>
    <x v="2"/>
    <n v="350"/>
    <x v="33"/>
    <x v="160"/>
    <n v="41562.5"/>
    <n v="0.25"/>
    <s v="Outlet"/>
  </r>
  <r>
    <x v="0"/>
    <n v="1128299"/>
    <s v="West"/>
    <x v="15"/>
    <s v="Anchorage"/>
    <x v="2"/>
    <n v="450"/>
    <x v="47"/>
    <x v="158"/>
    <n v="33750"/>
    <n v="0.2"/>
    <s v="Outlet"/>
  </r>
  <r>
    <x v="0"/>
    <n v="1128299"/>
    <s v="West"/>
    <x v="15"/>
    <s v="Anchorage"/>
    <x v="2"/>
    <n v="450"/>
    <x v="47"/>
    <x v="158"/>
    <n v="42187.5"/>
    <n v="0.25"/>
    <s v="Outlet"/>
  </r>
  <r>
    <x v="0"/>
    <n v="1128299"/>
    <s v="West"/>
    <x v="16"/>
    <s v="Honolulu"/>
    <x v="0"/>
    <n v="450"/>
    <x v="37"/>
    <x v="183"/>
    <n v="25312.5"/>
    <n v="0.25"/>
    <s v="Outlet"/>
  </r>
  <r>
    <x v="0"/>
    <n v="1128299"/>
    <s v="West"/>
    <x v="16"/>
    <s v="Honolulu"/>
    <x v="0"/>
    <n v="500"/>
    <x v="42"/>
    <x v="133"/>
    <n v="11250"/>
    <n v="0.15"/>
    <s v="Outlet"/>
  </r>
  <r>
    <x v="0"/>
    <n v="1128299"/>
    <s v="West"/>
    <x v="16"/>
    <s v="Honolulu"/>
    <x v="0"/>
    <n v="450"/>
    <x v="44"/>
    <x v="156"/>
    <n v="63000"/>
    <n v="0.4"/>
    <s v="Outlet"/>
  </r>
  <r>
    <x v="0"/>
    <n v="1128299"/>
    <s v="West"/>
    <x v="16"/>
    <s v="Honolulu"/>
    <x v="2"/>
    <n v="450"/>
    <x v="23"/>
    <x v="40"/>
    <n v="56250"/>
    <n v="0.25"/>
    <s v="Outlet"/>
  </r>
  <r>
    <x v="0"/>
    <n v="1128299"/>
    <s v="West"/>
    <x v="16"/>
    <s v="Honolulu"/>
    <x v="2"/>
    <n v="550"/>
    <x v="44"/>
    <x v="142"/>
    <n v="38500"/>
    <n v="0.2"/>
    <s v="Outlet"/>
  </r>
  <r>
    <x v="0"/>
    <n v="1128299"/>
    <s v="West"/>
    <x v="16"/>
    <s v="Honolulu"/>
    <x v="2"/>
    <n v="600"/>
    <x v="47"/>
    <x v="40"/>
    <n v="56250"/>
    <n v="0.25"/>
    <s v="Outlet"/>
  </r>
  <r>
    <x v="0"/>
    <n v="1128299"/>
    <s v="West"/>
    <x v="16"/>
    <s v="Honolulu"/>
    <x v="2"/>
    <n v="550"/>
    <x v="34"/>
    <x v="313"/>
    <n v="37812.5"/>
    <n v="0.25"/>
    <s v="Outlet"/>
  </r>
  <r>
    <x v="0"/>
    <n v="1128299"/>
    <s v="West"/>
    <x v="16"/>
    <s v="Honolulu"/>
    <x v="0"/>
    <n v="600"/>
    <x v="35"/>
    <x v="133"/>
    <n v="11250"/>
    <n v="0.15"/>
    <s v="Outlet"/>
  </r>
  <r>
    <x v="0"/>
    <n v="1128299"/>
    <s v="West"/>
    <x v="16"/>
    <s v="Honolulu"/>
    <x v="0"/>
    <n v="550"/>
    <x v="45"/>
    <x v="230"/>
    <n v="71500"/>
    <n v="0.4"/>
    <s v="Outlet"/>
  </r>
  <r>
    <x v="0"/>
    <n v="1128299"/>
    <s v="West"/>
    <x v="16"/>
    <s v="Honolulu"/>
    <x v="0"/>
    <n v="600"/>
    <x v="23"/>
    <x v="64"/>
    <n v="75000"/>
    <n v="0.25"/>
    <s v="Outlet"/>
  </r>
  <r>
    <x v="0"/>
    <n v="1128299"/>
    <s v="West"/>
    <x v="16"/>
    <s v="Honolulu"/>
    <x v="0"/>
    <n v="650"/>
    <x v="48"/>
    <x v="153"/>
    <n v="39000"/>
    <n v="0.2"/>
    <s v="Outlet"/>
  </r>
  <r>
    <x v="0"/>
    <n v="1128299"/>
    <s v="West"/>
    <x v="16"/>
    <s v="Honolulu"/>
    <x v="2"/>
    <n v="650"/>
    <x v="44"/>
    <x v="159"/>
    <n v="56875"/>
    <n v="0.25"/>
    <s v="Outlet"/>
  </r>
  <r>
    <x v="0"/>
    <n v="1128299"/>
    <s v="West"/>
    <x v="16"/>
    <s v="Honolulu"/>
    <x v="2"/>
    <n v="500"/>
    <x v="43"/>
    <x v="304"/>
    <n v="31250"/>
    <n v="0.25"/>
    <s v="Outlet"/>
  </r>
  <r>
    <x v="0"/>
    <n v="1128299"/>
    <s v="West"/>
    <x v="16"/>
    <s v="Honolulu"/>
    <x v="2"/>
    <n v="550"/>
    <x v="42"/>
    <x v="195"/>
    <n v="12375"/>
    <n v="0.15"/>
    <s v="Outlet"/>
  </r>
  <r>
    <x v="0"/>
    <n v="1128299"/>
    <s v="West"/>
    <x v="16"/>
    <s v="Honolulu"/>
    <x v="2"/>
    <n v="700"/>
    <x v="45"/>
    <x v="159"/>
    <n v="91000"/>
    <n v="0.4"/>
    <s v="Outlet"/>
  </r>
  <r>
    <x v="0"/>
    <n v="1128299"/>
    <s v="West"/>
    <x v="16"/>
    <s v="Honolulu"/>
    <x v="2"/>
    <n v="550"/>
    <x v="27"/>
    <x v="174"/>
    <n v="72187.5"/>
    <n v="0.25"/>
    <s v="Outlet"/>
  </r>
  <r>
    <x v="0"/>
    <n v="1128299"/>
    <s v="West"/>
    <x v="16"/>
    <s v="Honolulu"/>
    <x v="0"/>
    <n v="600"/>
    <x v="47"/>
    <x v="40"/>
    <n v="45000"/>
    <n v="0.2"/>
    <s v="Outlet"/>
  </r>
  <r>
    <x v="0"/>
    <n v="1128299"/>
    <s v="West"/>
    <x v="16"/>
    <s v="Honolulu"/>
    <x v="2"/>
    <n v="600"/>
    <x v="47"/>
    <x v="40"/>
    <n v="56250"/>
    <n v="0.25"/>
    <s v="Outlet"/>
  </r>
  <r>
    <x v="0"/>
    <n v="1128299"/>
    <s v="West"/>
    <x v="16"/>
    <s v="Honolulu"/>
    <x v="0"/>
    <n v="550"/>
    <x v="34"/>
    <x v="313"/>
    <n v="37812.5"/>
    <n v="0.25"/>
    <s v="Outlet"/>
  </r>
  <r>
    <x v="0"/>
    <n v="1128299"/>
    <s v="West"/>
    <x v="16"/>
    <s v="Honolulu"/>
    <x v="2"/>
    <n v="600"/>
    <x v="36"/>
    <x v="194"/>
    <n v="15750"/>
    <n v="0.15"/>
    <s v="Outlet"/>
  </r>
  <r>
    <x v="0"/>
    <n v="1128299"/>
    <s v="West"/>
    <x v="16"/>
    <s v="Honolulu"/>
    <x v="0"/>
    <n v="750"/>
    <x v="33"/>
    <x v="213"/>
    <n v="142500"/>
    <n v="0.4"/>
    <s v="Outlet"/>
  </r>
  <r>
    <x v="0"/>
    <n v="1128299"/>
    <s v="West"/>
    <x v="16"/>
    <s v="Honolulu"/>
    <x v="2"/>
    <n v="700"/>
    <x v="26"/>
    <x v="227"/>
    <n v="126875"/>
    <n v="0.25"/>
    <s v="Outlet"/>
  </r>
  <r>
    <x v="0"/>
    <n v="1128299"/>
    <s v="West"/>
    <x v="16"/>
    <s v="Honolulu"/>
    <x v="3"/>
    <n v="750"/>
    <x v="24"/>
    <x v="6"/>
    <n v="90000"/>
    <n v="0.2"/>
    <s v="Outlet"/>
  </r>
  <r>
    <x v="0"/>
    <n v="1128299"/>
    <s v="West"/>
    <x v="16"/>
    <s v="Honolulu"/>
    <x v="2"/>
    <n v="750"/>
    <x v="24"/>
    <x v="6"/>
    <n v="112500"/>
    <n v="0.25"/>
    <s v="Outlet"/>
  </r>
  <r>
    <x v="0"/>
    <n v="1128299"/>
    <s v="West"/>
    <x v="16"/>
    <s v="Honolulu"/>
    <x v="1"/>
    <n v="750"/>
    <x v="33"/>
    <x v="213"/>
    <n v="89062.5"/>
    <n v="0.25"/>
    <s v="Outlet"/>
  </r>
  <r>
    <x v="0"/>
    <n v="1128299"/>
    <s v="West"/>
    <x v="16"/>
    <s v="Honolulu"/>
    <x v="1"/>
    <n v="850"/>
    <x v="44"/>
    <x v="46"/>
    <n v="44625"/>
    <n v="0.15"/>
    <s v="Outlet"/>
  </r>
  <r>
    <x v="0"/>
    <n v="1128299"/>
    <s v="West"/>
    <x v="16"/>
    <s v="Honolulu"/>
    <x v="0"/>
    <n v="1000"/>
    <x v="25"/>
    <x v="19"/>
    <n v="260000"/>
    <n v="0.4"/>
    <s v="Outlet"/>
  </r>
  <r>
    <x v="0"/>
    <n v="1128299"/>
    <s v="West"/>
    <x v="16"/>
    <s v="Honolulu"/>
    <x v="0"/>
    <n v="800"/>
    <x v="9"/>
    <x v="317"/>
    <n v="160000"/>
    <n v="0.25"/>
    <s v="Outlet"/>
  </r>
  <r>
    <x v="0"/>
    <n v="1128299"/>
    <s v="West"/>
    <x v="16"/>
    <s v="Honolulu"/>
    <x v="1"/>
    <n v="850"/>
    <x v="25"/>
    <x v="318"/>
    <n v="110500"/>
    <n v="0.2"/>
    <s v="Outlet"/>
  </r>
  <r>
    <x v="0"/>
    <n v="1128299"/>
    <s v="West"/>
    <x v="16"/>
    <s v="Honolulu"/>
    <x v="0"/>
    <n v="850"/>
    <x v="24"/>
    <x v="12"/>
    <n v="127500"/>
    <n v="0.25"/>
    <s v="Outlet"/>
  </r>
  <r>
    <x v="0"/>
    <n v="1128299"/>
    <s v="West"/>
    <x v="16"/>
    <s v="Honolulu"/>
    <x v="0"/>
    <n v="800"/>
    <x v="23"/>
    <x v="2"/>
    <n v="100000"/>
    <n v="0.25"/>
    <s v="Outlet"/>
  </r>
  <r>
    <x v="0"/>
    <n v="1128299"/>
    <s v="West"/>
    <x v="16"/>
    <s v="Honolulu"/>
    <x v="2"/>
    <n v="850"/>
    <x v="20"/>
    <x v="71"/>
    <n v="70125"/>
    <n v="0.15"/>
    <s v="Outlet"/>
  </r>
  <r>
    <x v="0"/>
    <n v="1128299"/>
    <s v="West"/>
    <x v="16"/>
    <s v="Honolulu"/>
    <x v="2"/>
    <n v="1000"/>
    <x v="20"/>
    <x v="21"/>
    <n v="220000"/>
    <n v="0.4"/>
    <s v="Outlet"/>
  </r>
  <r>
    <x v="0"/>
    <n v="1128299"/>
    <s v="West"/>
    <x v="16"/>
    <s v="Honolulu"/>
    <x v="0"/>
    <n v="850"/>
    <x v="29"/>
    <x v="246"/>
    <n v="159375"/>
    <n v="0.25"/>
    <s v="Outlet"/>
  </r>
  <r>
    <x v="0"/>
    <n v="1128299"/>
    <s v="West"/>
    <x v="16"/>
    <s v="Honolulu"/>
    <x v="2"/>
    <n v="750"/>
    <x v="26"/>
    <x v="319"/>
    <n v="108750"/>
    <n v="0.2"/>
    <s v="Outlet"/>
  </r>
  <r>
    <x v="0"/>
    <n v="1128299"/>
    <s v="West"/>
    <x v="16"/>
    <s v="Honolulu"/>
    <x v="0"/>
    <n v="700"/>
    <x v="24"/>
    <x v="84"/>
    <n v="105000"/>
    <n v="0.25"/>
    <s v="Outlet"/>
  </r>
  <r>
    <x v="0"/>
    <n v="1128299"/>
    <s v="West"/>
    <x v="16"/>
    <s v="Honolulu"/>
    <x v="2"/>
    <n v="700"/>
    <x v="27"/>
    <x v="225"/>
    <n v="91875"/>
    <n v="0.25"/>
    <s v="Outlet"/>
  </r>
  <r>
    <x v="1"/>
    <n v="1128299"/>
    <s v="West"/>
    <x v="16"/>
    <s v="Honolulu"/>
    <x v="2"/>
    <n v="700"/>
    <x v="27"/>
    <x v="225"/>
    <n v="55125"/>
    <n v="0.15"/>
    <s v="Outlet"/>
  </r>
  <r>
    <x v="1"/>
    <n v="1128299"/>
    <s v="West"/>
    <x v="16"/>
    <s v="Honolulu"/>
    <x v="2"/>
    <n v="750"/>
    <x v="44"/>
    <x v="50"/>
    <n v="105000"/>
    <n v="0.4"/>
    <s v="Outlet"/>
  </r>
  <r>
    <x v="1"/>
    <n v="1128299"/>
    <s v="West"/>
    <x v="16"/>
    <s v="Honolulu"/>
    <x v="2"/>
    <n v="650"/>
    <x v="20"/>
    <x v="91"/>
    <n v="89375"/>
    <n v="0.25"/>
    <s v="Outlet"/>
  </r>
  <r>
    <x v="1"/>
    <n v="1128299"/>
    <s v="West"/>
    <x v="16"/>
    <s v="Honolulu"/>
    <x v="2"/>
    <n v="700"/>
    <x v="20"/>
    <x v="107"/>
    <n v="77000"/>
    <n v="0.2"/>
    <s v="Outlet"/>
  </r>
  <r>
    <x v="1"/>
    <n v="1128299"/>
    <s v="West"/>
    <x v="16"/>
    <s v="Honolulu"/>
    <x v="0"/>
    <n v="650"/>
    <x v="47"/>
    <x v="221"/>
    <n v="60937.5"/>
    <n v="0.25"/>
    <s v="Outlet"/>
  </r>
  <r>
    <x v="1"/>
    <n v="1128299"/>
    <s v="West"/>
    <x v="16"/>
    <s v="Honolulu"/>
    <x v="0"/>
    <n v="650"/>
    <x v="45"/>
    <x v="219"/>
    <n v="52812.5"/>
    <n v="0.25"/>
    <s v="Outlet"/>
  </r>
  <r>
    <x v="1"/>
    <n v="1128299"/>
    <s v="West"/>
    <x v="16"/>
    <s v="Honolulu"/>
    <x v="2"/>
    <n v="750"/>
    <x v="44"/>
    <x v="50"/>
    <n v="39375"/>
    <n v="0.15"/>
    <s v="Outlet"/>
  </r>
  <r>
    <x v="1"/>
    <n v="1128299"/>
    <s v="West"/>
    <x v="16"/>
    <s v="Honolulu"/>
    <x v="2"/>
    <n v="600"/>
    <x v="47"/>
    <x v="40"/>
    <n v="90000"/>
    <n v="0.4"/>
    <s v="Outlet"/>
  </r>
  <r>
    <x v="1"/>
    <n v="1128299"/>
    <s v="West"/>
    <x v="16"/>
    <s v="Honolulu"/>
    <x v="2"/>
    <n v="550"/>
    <x v="33"/>
    <x v="320"/>
    <n v="65312.5"/>
    <n v="0.25"/>
    <s v="Outlet"/>
  </r>
  <r>
    <x v="1"/>
    <n v="1128299"/>
    <s v="West"/>
    <x v="16"/>
    <s v="Honolulu"/>
    <x v="0"/>
    <n v="650"/>
    <x v="33"/>
    <x v="199"/>
    <n v="61750"/>
    <n v="0.2"/>
    <s v="Outlet"/>
  </r>
  <r>
    <x v="1"/>
    <n v="1128299"/>
    <s v="West"/>
    <x v="16"/>
    <s v="Honolulu"/>
    <x v="2"/>
    <n v="600"/>
    <x v="48"/>
    <x v="170"/>
    <n v="45000"/>
    <n v="0.25"/>
    <s v="Outlet"/>
  </r>
  <r>
    <x v="1"/>
    <n v="1128299"/>
    <s v="West"/>
    <x v="16"/>
    <s v="Honolulu"/>
    <x v="0"/>
    <n v="550"/>
    <x v="34"/>
    <x v="313"/>
    <n v="37812.5"/>
    <n v="0.25"/>
    <s v="Outlet"/>
  </r>
  <r>
    <x v="1"/>
    <n v="1128299"/>
    <s v="West"/>
    <x v="16"/>
    <s v="Honolulu"/>
    <x v="0"/>
    <n v="650"/>
    <x v="43"/>
    <x v="139"/>
    <n v="24375"/>
    <n v="0.15"/>
    <s v="Outlet"/>
  </r>
  <r>
    <x v="1"/>
    <n v="1128299"/>
    <s v="West"/>
    <x v="16"/>
    <s v="Honolulu"/>
    <x v="2"/>
    <n v="700"/>
    <x v="48"/>
    <x v="166"/>
    <n v="84000"/>
    <n v="0.4"/>
    <s v="Outlet"/>
  </r>
  <r>
    <x v="1"/>
    <n v="1128299"/>
    <s v="West"/>
    <x v="16"/>
    <s v="Honolulu"/>
    <x v="2"/>
    <n v="550"/>
    <x v="27"/>
    <x v="174"/>
    <n v="72187.5"/>
    <n v="0.25"/>
    <s v="Outlet"/>
  </r>
  <r>
    <x v="1"/>
    <n v="1128299"/>
    <s v="West"/>
    <x v="16"/>
    <s v="Honolulu"/>
    <x v="0"/>
    <n v="600"/>
    <x v="24"/>
    <x v="11"/>
    <n v="72000"/>
    <n v="0.2"/>
    <s v="Outlet"/>
  </r>
  <r>
    <x v="1"/>
    <n v="1128299"/>
    <s v="West"/>
    <x v="16"/>
    <s v="Honolulu"/>
    <x v="2"/>
    <n v="550"/>
    <x v="32"/>
    <x v="232"/>
    <n v="58437.5"/>
    <n v="0.25"/>
    <s v="Outlet"/>
  </r>
  <r>
    <x v="1"/>
    <n v="1128299"/>
    <s v="West"/>
    <x v="16"/>
    <s v="Honolulu"/>
    <x v="2"/>
    <n v="650"/>
    <x v="46"/>
    <x v="53"/>
    <n v="65000"/>
    <n v="0.25"/>
    <s v="Outlet"/>
  </r>
  <r>
    <x v="1"/>
    <n v="1128299"/>
    <s v="West"/>
    <x v="16"/>
    <s v="Honolulu"/>
    <x v="0"/>
    <n v="850"/>
    <x v="47"/>
    <x v="233"/>
    <n v="47812.5"/>
    <n v="0.15"/>
    <s v="Outlet"/>
  </r>
  <r>
    <x v="1"/>
    <n v="1128299"/>
    <s v="West"/>
    <x v="16"/>
    <s v="Honolulu"/>
    <x v="2"/>
    <n v="900"/>
    <x v="23"/>
    <x v="6"/>
    <n v="180000"/>
    <n v="0.4"/>
    <s v="Outlet"/>
  </r>
  <r>
    <x v="1"/>
    <n v="1128299"/>
    <s v="West"/>
    <x v="16"/>
    <s v="Honolulu"/>
    <x v="0"/>
    <n v="750"/>
    <x v="19"/>
    <x v="18"/>
    <n v="131250"/>
    <n v="0.25"/>
    <s v="Outlet"/>
  </r>
  <r>
    <x v="1"/>
    <n v="1128299"/>
    <s v="West"/>
    <x v="16"/>
    <s v="Honolulu"/>
    <x v="2"/>
    <n v="850"/>
    <x v="19"/>
    <x v="261"/>
    <n v="119000"/>
    <n v="0.2"/>
    <s v="Outlet"/>
  </r>
  <r>
    <x v="2"/>
    <n v="1128299"/>
    <s v="West"/>
    <x v="16"/>
    <s v="Honolulu"/>
    <x v="2"/>
    <n v="800"/>
    <x v="23"/>
    <x v="2"/>
    <n v="100000"/>
    <n v="0.25"/>
    <s v="Outlet"/>
  </r>
  <r>
    <x v="2"/>
    <n v="1128299"/>
    <s v="West"/>
    <x v="16"/>
    <s v="Honolulu"/>
    <x v="0"/>
    <n v="800"/>
    <x v="23"/>
    <x v="2"/>
    <n v="100000"/>
    <n v="0.25"/>
    <s v="Outlet"/>
  </r>
  <r>
    <x v="2"/>
    <n v="1128299"/>
    <s v="West"/>
    <x v="16"/>
    <s v="Honolulu"/>
    <x v="2"/>
    <n v="900"/>
    <x v="32"/>
    <x v="3"/>
    <n v="57375"/>
    <n v="0.15"/>
    <s v="Outlet"/>
  </r>
  <r>
    <x v="2"/>
    <n v="1128299"/>
    <s v="West"/>
    <x v="16"/>
    <s v="Honolulu"/>
    <x v="2"/>
    <n v="950"/>
    <x v="27"/>
    <x v="321"/>
    <n v="199500"/>
    <n v="0.4"/>
    <s v="Outlet"/>
  </r>
  <r>
    <x v="2"/>
    <n v="1128299"/>
    <s v="West"/>
    <x v="16"/>
    <s v="Honolulu"/>
    <x v="2"/>
    <n v="400"/>
    <x v="32"/>
    <x v="217"/>
    <n v="51000"/>
    <n v="0.3"/>
    <s v="Outlet"/>
  </r>
  <r>
    <x v="2"/>
    <n v="1128299"/>
    <s v="West"/>
    <x v="16"/>
    <s v="Honolulu"/>
    <x v="0"/>
    <n v="500"/>
    <x v="32"/>
    <x v="45"/>
    <n v="53125"/>
    <n v="0.25"/>
    <s v="Outlet"/>
  </r>
  <r>
    <x v="2"/>
    <n v="1128299"/>
    <s v="West"/>
    <x v="16"/>
    <s v="Honolulu"/>
    <x v="2"/>
    <n v="500"/>
    <x v="32"/>
    <x v="45"/>
    <n v="63750"/>
    <n v="0.3"/>
    <s v="Outlet"/>
  </r>
  <r>
    <x v="2"/>
    <n v="1128299"/>
    <s v="West"/>
    <x v="16"/>
    <s v="Honolulu"/>
    <x v="0"/>
    <n v="500"/>
    <x v="34"/>
    <x v="146"/>
    <n v="41250"/>
    <n v="0.3"/>
    <s v="Outlet"/>
  </r>
  <r>
    <x v="2"/>
    <n v="1128299"/>
    <s v="West"/>
    <x v="16"/>
    <s v="Honolulu"/>
    <x v="2"/>
    <n v="550"/>
    <x v="37"/>
    <x v="126"/>
    <n v="24750"/>
    <n v="0.2"/>
    <s v="Outlet"/>
  </r>
  <r>
    <x v="2"/>
    <n v="1128299"/>
    <s v="West"/>
    <x v="16"/>
    <s v="Honolulu"/>
    <x v="0"/>
    <n v="500"/>
    <x v="33"/>
    <x v="289"/>
    <n v="106875"/>
    <n v="0.45"/>
    <s v="Outlet"/>
  </r>
  <r>
    <x v="2"/>
    <n v="1128299"/>
    <s v="West"/>
    <x v="16"/>
    <s v="Honolulu"/>
    <x v="2"/>
    <n v="400"/>
    <x v="27"/>
    <x v="166"/>
    <n v="63000"/>
    <n v="0.3"/>
    <s v="Outlet"/>
  </r>
  <r>
    <x v="2"/>
    <n v="1128299"/>
    <s v="West"/>
    <x v="16"/>
    <s v="Honolulu"/>
    <x v="0"/>
    <n v="500"/>
    <x v="32"/>
    <x v="45"/>
    <n v="53125"/>
    <n v="0.25"/>
    <s v="Outlet"/>
  </r>
  <r>
    <x v="2"/>
    <n v="1128299"/>
    <s v="West"/>
    <x v="16"/>
    <s v="Honolulu"/>
    <x v="2"/>
    <n v="500"/>
    <x v="32"/>
    <x v="45"/>
    <n v="63750"/>
    <n v="0.3"/>
    <s v="Outlet"/>
  </r>
  <r>
    <x v="2"/>
    <n v="1128299"/>
    <s v="Southeast"/>
    <x v="8"/>
    <s v="Orlando"/>
    <x v="2"/>
    <n v="500"/>
    <x v="34"/>
    <x v="146"/>
    <n v="41250"/>
    <n v="0.3"/>
    <s v="Outlet"/>
  </r>
  <r>
    <x v="2"/>
    <n v="1128299"/>
    <s v="Southeast"/>
    <x v="8"/>
    <s v="Orlando"/>
    <x v="2"/>
    <n v="550"/>
    <x v="40"/>
    <x v="137"/>
    <n v="22000"/>
    <n v="0.2"/>
    <s v="Outlet"/>
  </r>
  <r>
    <x v="2"/>
    <n v="1128299"/>
    <s v="Southeast"/>
    <x v="8"/>
    <s v="Orlando"/>
    <x v="2"/>
    <n v="500"/>
    <x v="46"/>
    <x v="49"/>
    <n v="90000"/>
    <n v="0.45"/>
    <s v="Outlet"/>
  </r>
  <r>
    <x v="2"/>
    <n v="1128299"/>
    <s v="Southeast"/>
    <x v="8"/>
    <s v="Orlando"/>
    <x v="2"/>
    <n v="500"/>
    <x v="20"/>
    <x v="83"/>
    <n v="82500"/>
    <n v="0.3"/>
    <s v="Outlet"/>
  </r>
  <r>
    <x v="2"/>
    <n v="1128299"/>
    <s v="Southeast"/>
    <x v="8"/>
    <s v="Orlando"/>
    <x v="2"/>
    <n v="600"/>
    <x v="46"/>
    <x v="52"/>
    <n v="60000"/>
    <n v="0.25"/>
    <s v="Outlet"/>
  </r>
  <r>
    <x v="2"/>
    <n v="1128299"/>
    <s v="Southeast"/>
    <x v="8"/>
    <s v="Orlando"/>
    <x v="2"/>
    <n v="650"/>
    <x v="32"/>
    <x v="234"/>
    <n v="82875"/>
    <n v="0.3"/>
    <s v="Outlet"/>
  </r>
  <r>
    <x v="2"/>
    <n v="1128299"/>
    <s v="Southeast"/>
    <x v="8"/>
    <s v="Orlando"/>
    <x v="2"/>
    <n v="600"/>
    <x v="45"/>
    <x v="153"/>
    <n v="58500"/>
    <n v="0.3"/>
    <s v="Outlet"/>
  </r>
  <r>
    <x v="2"/>
    <n v="1128299"/>
    <s v="Southeast"/>
    <x v="8"/>
    <s v="Orlando"/>
    <x v="2"/>
    <n v="650"/>
    <x v="36"/>
    <x v="169"/>
    <n v="22750"/>
    <n v="0.2"/>
    <s v="Outlet"/>
  </r>
  <r>
    <x v="2"/>
    <n v="1128299"/>
    <s v="Southeast"/>
    <x v="8"/>
    <s v="Orlando"/>
    <x v="2"/>
    <n v="600"/>
    <x v="47"/>
    <x v="40"/>
    <n v="101250"/>
    <n v="0.45"/>
    <s v="Outlet"/>
  </r>
  <r>
    <x v="1"/>
    <n v="1128299"/>
    <s v="Southeast"/>
    <x v="8"/>
    <s v="Orlando"/>
    <x v="0"/>
    <n v="650"/>
    <x v="20"/>
    <x v="91"/>
    <n v="107250"/>
    <n v="0.3"/>
    <s v="Outlet"/>
  </r>
  <r>
    <x v="1"/>
    <n v="1128299"/>
    <s v="Southeast"/>
    <x v="8"/>
    <s v="Orlando"/>
    <x v="2"/>
    <n v="700"/>
    <x v="44"/>
    <x v="43"/>
    <n v="61250"/>
    <n v="0.25"/>
    <s v="Outlet"/>
  </r>
  <r>
    <x v="1"/>
    <n v="1128299"/>
    <s v="Southeast"/>
    <x v="8"/>
    <s v="Orlando"/>
    <x v="0"/>
    <n v="700"/>
    <x v="46"/>
    <x v="62"/>
    <n v="84000"/>
    <n v="0.3"/>
    <s v="Outlet"/>
  </r>
  <r>
    <x v="1"/>
    <n v="1128299"/>
    <s v="Southeast"/>
    <x v="8"/>
    <s v="Orlando"/>
    <x v="2"/>
    <n v="550"/>
    <x v="48"/>
    <x v="205"/>
    <n v="49500"/>
    <n v="0.3"/>
    <s v="Outlet"/>
  </r>
  <r>
    <x v="1"/>
    <n v="1128299"/>
    <s v="Southeast"/>
    <x v="8"/>
    <s v="Orlando"/>
    <x v="2"/>
    <n v="600"/>
    <x v="40"/>
    <x v="162"/>
    <n v="24000"/>
    <n v="0.2"/>
    <s v="Outlet"/>
  </r>
  <r>
    <x v="1"/>
    <n v="1128299"/>
    <s v="Southeast"/>
    <x v="8"/>
    <s v="Orlando"/>
    <x v="0"/>
    <n v="750"/>
    <x v="47"/>
    <x v="70"/>
    <n v="126562.5"/>
    <n v="0.45"/>
    <s v="Outlet"/>
  </r>
  <r>
    <x v="1"/>
    <n v="1128299"/>
    <s v="Southeast"/>
    <x v="8"/>
    <s v="Orlando"/>
    <x v="2"/>
    <n v="600"/>
    <x v="30"/>
    <x v="214"/>
    <n v="103500"/>
    <n v="0.3"/>
    <s v="Outlet"/>
  </r>
  <r>
    <x v="1"/>
    <n v="1128299"/>
    <s v="Southeast"/>
    <x v="8"/>
    <s v="Orlando"/>
    <x v="0"/>
    <n v="650"/>
    <x v="32"/>
    <x v="234"/>
    <n v="69062.5"/>
    <n v="0.25"/>
    <s v="Outlet"/>
  </r>
  <r>
    <x v="1"/>
    <n v="1128299"/>
    <s v="Southeast"/>
    <x v="8"/>
    <s v="Orlando"/>
    <x v="2"/>
    <n v="650"/>
    <x v="32"/>
    <x v="234"/>
    <n v="82875"/>
    <n v="0.3"/>
    <s v="Outlet"/>
  </r>
  <r>
    <x v="1"/>
    <n v="1128299"/>
    <s v="Southeast"/>
    <x v="8"/>
    <s v="Orlando"/>
    <x v="2"/>
    <n v="600"/>
    <x v="45"/>
    <x v="153"/>
    <n v="58500"/>
    <n v="0.3"/>
    <s v="Outlet"/>
  </r>
  <r>
    <x v="1"/>
    <n v="1128299"/>
    <s v="Southeast"/>
    <x v="8"/>
    <s v="Orlando"/>
    <x v="2"/>
    <n v="550"/>
    <x v="37"/>
    <x v="126"/>
    <n v="24750"/>
    <n v="0.2"/>
    <s v="Outlet"/>
  </r>
  <r>
    <x v="1"/>
    <n v="1128299"/>
    <s v="Southeast"/>
    <x v="8"/>
    <s v="Orlando"/>
    <x v="2"/>
    <n v="700"/>
    <x v="30"/>
    <x v="224"/>
    <n v="181125"/>
    <n v="0.45"/>
    <s v="Outlet"/>
  </r>
  <r>
    <x v="1"/>
    <n v="1128299"/>
    <s v="Southeast"/>
    <x v="8"/>
    <s v="Orlando"/>
    <x v="0"/>
    <n v="650"/>
    <x v="6"/>
    <x v="34"/>
    <n v="160875"/>
    <n v="0.3"/>
    <s v="Outlet"/>
  </r>
  <r>
    <x v="1"/>
    <n v="1128299"/>
    <s v="Southeast"/>
    <x v="8"/>
    <s v="Orlando"/>
    <x v="2"/>
    <n v="700"/>
    <x v="19"/>
    <x v="109"/>
    <n v="122500"/>
    <n v="0.25"/>
    <s v="In-store"/>
  </r>
  <r>
    <x v="1"/>
    <n v="1128299"/>
    <s v="Southeast"/>
    <x v="8"/>
    <s v="Orlando"/>
    <x v="2"/>
    <n v="850"/>
    <x v="19"/>
    <x v="261"/>
    <n v="178500"/>
    <n v="0.3"/>
    <s v="In-store"/>
  </r>
  <r>
    <x v="1"/>
    <n v="1128299"/>
    <s v="Southeast"/>
    <x v="8"/>
    <s v="Orlando"/>
    <x v="2"/>
    <n v="850"/>
    <x v="30"/>
    <x v="239"/>
    <n v="146625"/>
    <n v="0.3"/>
    <s v="In-store"/>
  </r>
  <r>
    <x v="1"/>
    <n v="1128299"/>
    <s v="Southeast"/>
    <x v="8"/>
    <s v="Orlando"/>
    <x v="2"/>
    <n v="950"/>
    <x v="31"/>
    <x v="63"/>
    <n v="85500"/>
    <n v="0.2"/>
    <s v="In-store"/>
  </r>
  <r>
    <x v="1"/>
    <n v="1128299"/>
    <s v="Southeast"/>
    <x v="8"/>
    <s v="Orlando"/>
    <x v="0"/>
    <n v="1100"/>
    <x v="29"/>
    <x v="322"/>
    <n v="371250"/>
    <n v="0.45"/>
    <s v="In-store"/>
  </r>
  <r>
    <x v="1"/>
    <n v="1128299"/>
    <s v="Southeast"/>
    <x v="8"/>
    <s v="Orlando"/>
    <x v="0"/>
    <n v="900"/>
    <x v="3"/>
    <x v="323"/>
    <n v="243000"/>
    <n v="0.3"/>
    <s v="In-store"/>
  </r>
  <r>
    <x v="1"/>
    <n v="1128299"/>
    <s v="Southeast"/>
    <x v="8"/>
    <s v="Orlando"/>
    <x v="2"/>
    <n v="950"/>
    <x v="29"/>
    <x v="324"/>
    <n v="178125"/>
    <n v="0.25"/>
    <s v="In-store"/>
  </r>
  <r>
    <x v="1"/>
    <n v="1128299"/>
    <s v="Southeast"/>
    <x v="8"/>
    <s v="Orlando"/>
    <x v="0"/>
    <n v="950"/>
    <x v="19"/>
    <x v="325"/>
    <n v="199500"/>
    <n v="0.3"/>
    <s v="In-store"/>
  </r>
  <r>
    <x v="1"/>
    <n v="1128299"/>
    <s v="Southeast"/>
    <x v="8"/>
    <s v="Orlando"/>
    <x v="0"/>
    <n v="900"/>
    <x v="24"/>
    <x v="4"/>
    <n v="162000"/>
    <n v="0.3"/>
    <s v="In-store"/>
  </r>
  <r>
    <x v="1"/>
    <n v="1128299"/>
    <s v="Southeast"/>
    <x v="8"/>
    <s v="Orlando"/>
    <x v="2"/>
    <n v="950"/>
    <x v="25"/>
    <x v="326"/>
    <n v="123500"/>
    <n v="0.2"/>
    <s v="In-store"/>
  </r>
  <r>
    <x v="1"/>
    <n v="1128299"/>
    <s v="Southeast"/>
    <x v="8"/>
    <s v="Orlando"/>
    <x v="2"/>
    <n v="1100"/>
    <x v="25"/>
    <x v="28"/>
    <n v="321750"/>
    <n v="0.45"/>
    <s v="In-store"/>
  </r>
  <r>
    <x v="1"/>
    <n v="1128299"/>
    <s v="Southeast"/>
    <x v="8"/>
    <s v="Orlando"/>
    <x v="2"/>
    <n v="950"/>
    <x v="2"/>
    <x v="327"/>
    <n v="242250"/>
    <n v="0.3"/>
    <s v="In-store"/>
  </r>
  <r>
    <x v="1"/>
    <n v="1128299"/>
    <s v="Southeast"/>
    <x v="8"/>
    <s v="Orlando"/>
    <x v="2"/>
    <n v="850"/>
    <x v="6"/>
    <x v="328"/>
    <n v="175312.5"/>
    <n v="0.25"/>
    <s v="In-store"/>
  </r>
  <r>
    <x v="1"/>
    <n v="1128299"/>
    <s v="Southeast"/>
    <x v="8"/>
    <s v="Orlando"/>
    <x v="2"/>
    <n v="800"/>
    <x v="19"/>
    <x v="89"/>
    <n v="168000"/>
    <n v="0.3"/>
    <s v="In-store"/>
  </r>
  <r>
    <x v="1"/>
    <n v="1128299"/>
    <s v="Southeast"/>
    <x v="8"/>
    <s v="Orlando"/>
    <x v="0"/>
    <n v="800"/>
    <x v="33"/>
    <x v="7"/>
    <n v="114000"/>
    <n v="0.3"/>
    <s v="In-store"/>
  </r>
  <r>
    <x v="1"/>
    <n v="1128299"/>
    <s v="Southeast"/>
    <x v="8"/>
    <s v="Orlando"/>
    <x v="2"/>
    <n v="800"/>
    <x v="33"/>
    <x v="7"/>
    <n v="76000"/>
    <n v="0.2"/>
    <s v="In-store"/>
  </r>
  <r>
    <x v="1"/>
    <n v="1128299"/>
    <s v="Southeast"/>
    <x v="8"/>
    <s v="Orlando"/>
    <x v="2"/>
    <n v="850"/>
    <x v="48"/>
    <x v="147"/>
    <n v="114750"/>
    <n v="0.45"/>
    <s v="In-store"/>
  </r>
  <r>
    <x v="1"/>
    <n v="1128299"/>
    <s v="Southeast"/>
    <x v="8"/>
    <s v="Orlando"/>
    <x v="2"/>
    <n v="600"/>
    <x v="23"/>
    <x v="64"/>
    <n v="90000"/>
    <n v="0.3"/>
    <s v="In-store"/>
  </r>
  <r>
    <x v="1"/>
    <n v="1128299"/>
    <s v="Southeast"/>
    <x v="8"/>
    <s v="Orlando"/>
    <x v="2"/>
    <n v="650"/>
    <x v="23"/>
    <x v="85"/>
    <n v="81250"/>
    <n v="0.25"/>
    <s v="In-store"/>
  </r>
  <r>
    <x v="1"/>
    <n v="1128299"/>
    <s v="Southeast"/>
    <x v="8"/>
    <s v="Orlando"/>
    <x v="2"/>
    <n v="600"/>
    <x v="48"/>
    <x v="170"/>
    <n v="54000"/>
    <n v="0.3"/>
    <s v="In-store"/>
  </r>
  <r>
    <x v="1"/>
    <n v="1128299"/>
    <s v="Southeast"/>
    <x v="8"/>
    <s v="Orlando"/>
    <x v="0"/>
    <n v="600"/>
    <x v="43"/>
    <x v="151"/>
    <n v="45000"/>
    <n v="0.3"/>
    <s v="In-store"/>
  </r>
  <r>
    <x v="1"/>
    <n v="1128299"/>
    <s v="Southeast"/>
    <x v="8"/>
    <s v="Orlando"/>
    <x v="0"/>
    <n v="700"/>
    <x v="34"/>
    <x v="142"/>
    <n v="38500"/>
    <n v="0.2"/>
    <s v="In-store"/>
  </r>
  <r>
    <x v="1"/>
    <n v="1128299"/>
    <s v="Southeast"/>
    <x v="8"/>
    <s v="Orlando"/>
    <x v="0"/>
    <n v="550"/>
    <x v="48"/>
    <x v="205"/>
    <n v="74250"/>
    <n v="0.45"/>
    <s v="In-store"/>
  </r>
  <r>
    <x v="1"/>
    <n v="1128299"/>
    <s v="Southeast"/>
    <x v="8"/>
    <s v="Orlando"/>
    <x v="2"/>
    <n v="500"/>
    <x v="46"/>
    <x v="49"/>
    <n v="60000"/>
    <n v="0.3"/>
    <s v="In-store"/>
  </r>
  <r>
    <x v="1"/>
    <n v="1128299"/>
    <s v="Southeast"/>
    <x v="8"/>
    <s v="Orlando"/>
    <x v="0"/>
    <n v="650"/>
    <x v="30"/>
    <x v="181"/>
    <n v="93437.5"/>
    <n v="0.25"/>
    <s v="In-store"/>
  </r>
  <r>
    <x v="1"/>
    <n v="1128299"/>
    <s v="Southeast"/>
    <x v="8"/>
    <s v="Orlando"/>
    <x v="2"/>
    <n v="600"/>
    <x v="46"/>
    <x v="52"/>
    <n v="72000"/>
    <n v="0.3"/>
    <s v="In-store"/>
  </r>
  <r>
    <x v="1"/>
    <n v="1128299"/>
    <s v="Southeast"/>
    <x v="8"/>
    <s v="Orlando"/>
    <x v="2"/>
    <n v="550"/>
    <x v="47"/>
    <x v="144"/>
    <n v="61875"/>
    <n v="0.3"/>
    <s v="In-store"/>
  </r>
  <r>
    <x v="1"/>
    <n v="1128299"/>
    <s v="Southeast"/>
    <x v="8"/>
    <s v="Orlando"/>
    <x v="0"/>
    <n v="650"/>
    <x v="44"/>
    <x v="159"/>
    <n v="45500"/>
    <n v="0.2"/>
    <s v="In-store"/>
  </r>
  <r>
    <x v="1"/>
    <n v="1128299"/>
    <s v="Southeast"/>
    <x v="8"/>
    <s v="Orlando"/>
    <x v="2"/>
    <n v="700"/>
    <x v="46"/>
    <x v="62"/>
    <n v="126000"/>
    <n v="0.45"/>
    <s v="In-store"/>
  </r>
  <r>
    <x v="1"/>
    <n v="1128299"/>
    <s v="Southeast"/>
    <x v="8"/>
    <s v="Orlando"/>
    <x v="2"/>
    <n v="550"/>
    <x v="22"/>
    <x v="283"/>
    <n v="103125"/>
    <n v="0.3"/>
    <s v="In-store"/>
  </r>
  <r>
    <x v="1"/>
    <n v="1128299"/>
    <s v="Southeast"/>
    <x v="8"/>
    <s v="Orlando"/>
    <x v="0"/>
    <n v="600"/>
    <x v="19"/>
    <x v="84"/>
    <n v="105000"/>
    <n v="0.25"/>
    <s v="In-store"/>
  </r>
  <r>
    <x v="1"/>
    <n v="1128299"/>
    <s v="Southeast"/>
    <x v="8"/>
    <s v="Orlando"/>
    <x v="0"/>
    <n v="550"/>
    <x v="27"/>
    <x v="174"/>
    <n v="86625"/>
    <n v="0.3"/>
    <s v="In-store"/>
  </r>
  <r>
    <x v="1"/>
    <n v="1128299"/>
    <s v="Southeast"/>
    <x v="8"/>
    <s v="Orlando"/>
    <x v="2"/>
    <n v="650"/>
    <x v="23"/>
    <x v="85"/>
    <n v="97500"/>
    <n v="0.3"/>
    <s v="In-store"/>
  </r>
  <r>
    <x v="1"/>
    <n v="1128299"/>
    <s v="Southeast"/>
    <x v="8"/>
    <s v="Orlando"/>
    <x v="2"/>
    <n v="850"/>
    <x v="33"/>
    <x v="329"/>
    <n v="80750"/>
    <n v="0.2"/>
    <s v="In-store"/>
  </r>
  <r>
    <x v="1"/>
    <n v="1128299"/>
    <s v="Southeast"/>
    <x v="8"/>
    <s v="Orlando"/>
    <x v="1"/>
    <n v="900"/>
    <x v="24"/>
    <x v="4"/>
    <n v="243000"/>
    <n v="0.45"/>
    <s v="In-store"/>
  </r>
  <r>
    <x v="1"/>
    <n v="1128299"/>
    <s v="Southeast"/>
    <x v="8"/>
    <s v="Orlando"/>
    <x v="2"/>
    <n v="750"/>
    <x v="9"/>
    <x v="0"/>
    <n v="180000"/>
    <n v="0.3"/>
    <s v="In-store"/>
  </r>
  <r>
    <x v="1"/>
    <n v="1128299"/>
    <s v="Southeast"/>
    <x v="8"/>
    <s v="Orlando"/>
    <x v="2"/>
    <n v="850"/>
    <x v="9"/>
    <x v="330"/>
    <n v="170000"/>
    <n v="0.25"/>
    <s v="In-store"/>
  </r>
  <r>
    <x v="3"/>
    <n v="1128299"/>
    <s v="Southeast"/>
    <x v="8"/>
    <s v="Orlando"/>
    <x v="2"/>
    <n v="800"/>
    <x v="24"/>
    <x v="212"/>
    <n v="144000"/>
    <n v="0.3"/>
    <s v="In-store"/>
  </r>
  <r>
    <x v="3"/>
    <n v="1128299"/>
    <s v="Southeast"/>
    <x v="8"/>
    <s v="Orlando"/>
    <x v="0"/>
    <n v="800"/>
    <x v="24"/>
    <x v="212"/>
    <n v="144000"/>
    <n v="0.3"/>
    <s v="In-store"/>
  </r>
  <r>
    <x v="3"/>
    <n v="1128299"/>
    <s v="Southeast"/>
    <x v="8"/>
    <s v="Orlando"/>
    <x v="0"/>
    <n v="900"/>
    <x v="27"/>
    <x v="248"/>
    <n v="94500"/>
    <n v="0.2"/>
    <s v="In-store"/>
  </r>
  <r>
    <x v="3"/>
    <n v="1128299"/>
    <s v="Southeast"/>
    <x v="8"/>
    <s v="Orlando"/>
    <x v="2"/>
    <n v="950"/>
    <x v="22"/>
    <x v="331"/>
    <n v="267187.5"/>
    <n v="0.45"/>
    <s v="In-store"/>
  </r>
  <r>
    <x v="3"/>
    <n v="1185732"/>
    <s v="Southeast"/>
    <x v="8"/>
    <s v="Orlando"/>
    <x v="2"/>
    <n v="450"/>
    <x v="2"/>
    <x v="3"/>
    <n v="172125"/>
    <n v="0.45"/>
    <s v="In-store"/>
  </r>
  <r>
    <x v="3"/>
    <n v="1185732"/>
    <s v="Southeast"/>
    <x v="8"/>
    <s v="Orlando"/>
    <x v="1"/>
    <n v="450"/>
    <x v="25"/>
    <x v="65"/>
    <n v="102375"/>
    <n v="0.35"/>
    <s v="In-store"/>
  </r>
  <r>
    <x v="3"/>
    <n v="1185732"/>
    <s v="Southeast"/>
    <x v="8"/>
    <s v="Orlando"/>
    <x v="1"/>
    <n v="350"/>
    <x v="25"/>
    <x v="159"/>
    <n v="56875"/>
    <n v="0.25"/>
    <s v="In-store"/>
  </r>
  <r>
    <x v="3"/>
    <n v="1185732"/>
    <s v="Southeast"/>
    <x v="8"/>
    <s v="Orlando"/>
    <x v="1"/>
    <n v="400"/>
    <x v="23"/>
    <x v="49"/>
    <n v="60000"/>
    <n v="0.3"/>
    <s v="In-store"/>
  </r>
  <r>
    <x v="3"/>
    <n v="1185732"/>
    <s v="Southeast"/>
    <x v="8"/>
    <s v="Orlando"/>
    <x v="0"/>
    <n v="550"/>
    <x v="20"/>
    <x v="309"/>
    <n v="105875"/>
    <n v="0.35"/>
    <s v="In-store"/>
  </r>
  <r>
    <x v="3"/>
    <n v="1185732"/>
    <s v="Southeast"/>
    <x v="8"/>
    <s v="Orlando"/>
    <x v="2"/>
    <n v="450"/>
    <x v="25"/>
    <x v="65"/>
    <n v="146250"/>
    <n v="0.5"/>
    <s v="In-store"/>
  </r>
  <r>
    <x v="3"/>
    <n v="1185732"/>
    <s v="Southeast"/>
    <x v="8"/>
    <s v="Orlando"/>
    <x v="0"/>
    <n v="450"/>
    <x v="3"/>
    <x v="75"/>
    <n v="182250"/>
    <n v="0.45"/>
    <s v="In-store"/>
  </r>
  <r>
    <x v="3"/>
    <n v="1185732"/>
    <s v="Southeast"/>
    <x v="8"/>
    <s v="Orlando"/>
    <x v="0"/>
    <n v="450.00000000000006"/>
    <x v="20"/>
    <x v="111"/>
    <n v="86625"/>
    <n v="0.35"/>
    <s v="In-store"/>
  </r>
  <r>
    <x v="3"/>
    <n v="1185732"/>
    <s v="Southeast"/>
    <x v="8"/>
    <s v="Orlando"/>
    <x v="2"/>
    <n v="350"/>
    <x v="24"/>
    <x v="166"/>
    <n v="52500"/>
    <n v="0.25"/>
    <s v="In-store"/>
  </r>
  <r>
    <x v="3"/>
    <n v="1185732"/>
    <s v="Northeast"/>
    <x v="0"/>
    <s v="Albany"/>
    <x v="0"/>
    <n v="400"/>
    <x v="33"/>
    <x v="218"/>
    <n v="57000"/>
    <n v="0.3"/>
    <s v="In-store"/>
  </r>
  <r>
    <x v="3"/>
    <n v="1185732"/>
    <s v="Northeast"/>
    <x v="0"/>
    <s v="Albany"/>
    <x v="2"/>
    <n v="550"/>
    <x v="20"/>
    <x v="309"/>
    <n v="105875"/>
    <n v="0.35"/>
    <s v="In-store"/>
  </r>
  <r>
    <x v="3"/>
    <n v="1185732"/>
    <s v="Northeast"/>
    <x v="0"/>
    <s v="Albany"/>
    <x v="2"/>
    <n v="450"/>
    <x v="25"/>
    <x v="65"/>
    <n v="146250"/>
    <n v="0.5"/>
    <s v="In-store"/>
  </r>
  <r>
    <x v="3"/>
    <n v="1185732"/>
    <s v="Northeast"/>
    <x v="0"/>
    <s v="Albany"/>
    <x v="2"/>
    <n v="450"/>
    <x v="64"/>
    <x v="332"/>
    <n v="176175"/>
    <n v="0.45"/>
    <s v="In-store"/>
  </r>
  <r>
    <x v="3"/>
    <n v="1185732"/>
    <s v="Northeast"/>
    <x v="0"/>
    <s v="Albany"/>
    <x v="2"/>
    <n v="450.00000000000006"/>
    <x v="20"/>
    <x v="111"/>
    <n v="86625"/>
    <n v="0.35"/>
    <s v="In-store"/>
  </r>
  <r>
    <x v="3"/>
    <n v="1185732"/>
    <s v="Northeast"/>
    <x v="0"/>
    <s v="Albany"/>
    <x v="2"/>
    <n v="350"/>
    <x v="30"/>
    <x v="281"/>
    <n v="50312.5"/>
    <n v="0.25"/>
    <s v="In-store"/>
  </r>
  <r>
    <x v="3"/>
    <n v="1185732"/>
    <s v="Northeast"/>
    <x v="0"/>
    <s v="Albany"/>
    <x v="2"/>
    <n v="400"/>
    <x v="32"/>
    <x v="217"/>
    <n v="51000"/>
    <n v="0.3"/>
    <s v="In-store"/>
  </r>
  <r>
    <x v="3"/>
    <n v="1185732"/>
    <s v="Northeast"/>
    <x v="0"/>
    <s v="Albany"/>
    <x v="2"/>
    <n v="550.00000000000011"/>
    <x v="33"/>
    <x v="280"/>
    <n v="91437.5"/>
    <n v="0.35"/>
    <s v="In-store"/>
  </r>
  <r>
    <x v="3"/>
    <n v="1185732"/>
    <s v="Northeast"/>
    <x v="0"/>
    <s v="Albany"/>
    <x v="2"/>
    <n v="450"/>
    <x v="30"/>
    <x v="73"/>
    <n v="129375"/>
    <n v="0.5"/>
    <s v="In-store"/>
  </r>
  <r>
    <x v="3"/>
    <n v="1185732"/>
    <s v="Northeast"/>
    <x v="0"/>
    <s v="Albany"/>
    <x v="2"/>
    <n v="450"/>
    <x v="6"/>
    <x v="8"/>
    <n v="167062.5"/>
    <n v="0.45"/>
    <s v="In-store"/>
  </r>
  <r>
    <x v="3"/>
    <n v="1185732"/>
    <s v="Northeast"/>
    <x v="0"/>
    <s v="Albany"/>
    <x v="0"/>
    <n v="450.00000000000006"/>
    <x v="27"/>
    <x v="47"/>
    <n v="82687.5"/>
    <n v="0.35"/>
    <s v="In-store"/>
  </r>
  <r>
    <x v="3"/>
    <n v="1185732"/>
    <s v="Northeast"/>
    <x v="0"/>
    <s v="Albany"/>
    <x v="2"/>
    <n v="350"/>
    <x v="27"/>
    <x v="157"/>
    <n v="45937.5"/>
    <n v="0.25"/>
    <s v="In-store"/>
  </r>
  <r>
    <x v="3"/>
    <n v="1185732"/>
    <s v="Northeast"/>
    <x v="0"/>
    <s v="Albany"/>
    <x v="0"/>
    <n v="400"/>
    <x v="31"/>
    <x v="170"/>
    <n v="54000"/>
    <n v="0.3"/>
    <s v="In-store"/>
  </r>
  <r>
    <x v="3"/>
    <n v="1185732"/>
    <s v="Northeast"/>
    <x v="0"/>
    <s v="Albany"/>
    <x v="2"/>
    <n v="550.00000000000011"/>
    <x v="33"/>
    <x v="280"/>
    <n v="91437.5"/>
    <n v="0.35"/>
    <s v="In-store"/>
  </r>
  <r>
    <x v="3"/>
    <n v="1185732"/>
    <s v="Northeast"/>
    <x v="0"/>
    <s v="Albany"/>
    <x v="0"/>
    <n v="450"/>
    <x v="24"/>
    <x v="54"/>
    <n v="135000"/>
    <n v="0.5"/>
    <s v="In-store"/>
  </r>
  <r>
    <x v="3"/>
    <n v="1185732"/>
    <s v="Northeast"/>
    <x v="0"/>
    <s v="Albany"/>
    <x v="0"/>
    <n v="550"/>
    <x v="64"/>
    <x v="333"/>
    <n v="215325"/>
    <n v="0.45"/>
    <s v="In-store"/>
  </r>
  <r>
    <x v="3"/>
    <n v="1185732"/>
    <s v="Northeast"/>
    <x v="0"/>
    <s v="Albany"/>
    <x v="2"/>
    <n v="550"/>
    <x v="30"/>
    <x v="79"/>
    <n v="110687.5"/>
    <n v="0.35"/>
    <s v="In-store"/>
  </r>
  <r>
    <x v="3"/>
    <n v="1185732"/>
    <s v="Northeast"/>
    <x v="0"/>
    <s v="Albany"/>
    <x v="0"/>
    <n v="500"/>
    <x v="20"/>
    <x v="83"/>
    <n v="68750"/>
    <n v="0.25"/>
    <s v="In-store"/>
  </r>
  <r>
    <x v="3"/>
    <n v="1185732"/>
    <s v="Northeast"/>
    <x v="0"/>
    <s v="Albany"/>
    <x v="0"/>
    <n v="500"/>
    <x v="23"/>
    <x v="56"/>
    <n v="75000"/>
    <n v="0.3"/>
    <s v="In-store"/>
  </r>
  <r>
    <x v="3"/>
    <n v="1185732"/>
    <s v="Northeast"/>
    <x v="0"/>
    <s v="Albany"/>
    <x v="2"/>
    <n v="600"/>
    <x v="27"/>
    <x v="41"/>
    <n v="110250"/>
    <n v="0.35"/>
    <s v="In-store"/>
  </r>
  <r>
    <x v="3"/>
    <n v="1185732"/>
    <s v="Northeast"/>
    <x v="0"/>
    <s v="Albany"/>
    <x v="0"/>
    <n v="650"/>
    <x v="22"/>
    <x v="116"/>
    <n v="203125"/>
    <n v="0.5"/>
    <s v="In-store"/>
  </r>
  <r>
    <x v="3"/>
    <n v="1185732"/>
    <s v="Northeast"/>
    <x v="0"/>
    <s v="Albany"/>
    <x v="2"/>
    <n v="600"/>
    <x v="10"/>
    <x v="18"/>
    <n v="236250"/>
    <n v="0.45"/>
    <s v="In-store"/>
  </r>
  <r>
    <x v="3"/>
    <n v="1185732"/>
    <s v="Northeast"/>
    <x v="0"/>
    <s v="Albany"/>
    <x v="0"/>
    <n v="550"/>
    <x v="22"/>
    <x v="283"/>
    <n v="120312.5"/>
    <n v="0.35"/>
    <s v="In-store"/>
  </r>
  <r>
    <x v="3"/>
    <n v="1185732"/>
    <s v="Northeast"/>
    <x v="0"/>
    <s v="Albany"/>
    <x v="2"/>
    <n v="500"/>
    <x v="24"/>
    <x v="64"/>
    <n v="75000"/>
    <n v="0.25"/>
    <s v="In-store"/>
  </r>
  <r>
    <x v="3"/>
    <n v="1185732"/>
    <s v="Northeast"/>
    <x v="0"/>
    <s v="Albany"/>
    <x v="0"/>
    <n v="500"/>
    <x v="30"/>
    <x v="82"/>
    <n v="86250"/>
    <n v="0.3"/>
    <s v="In-store"/>
  </r>
  <r>
    <x v="3"/>
    <n v="1185732"/>
    <s v="Northeast"/>
    <x v="0"/>
    <s v="Albany"/>
    <x v="2"/>
    <n v="650"/>
    <x v="30"/>
    <x v="181"/>
    <n v="130812.5"/>
    <n v="0.35"/>
    <s v="In-store"/>
  </r>
  <r>
    <x v="3"/>
    <n v="1185732"/>
    <s v="Northeast"/>
    <x v="0"/>
    <s v="Albany"/>
    <x v="2"/>
    <n v="700"/>
    <x v="26"/>
    <x v="227"/>
    <n v="253750"/>
    <n v="0.5"/>
    <s v="In-store"/>
  </r>
  <r>
    <x v="3"/>
    <n v="1185732"/>
    <s v="Northeast"/>
    <x v="0"/>
    <s v="Albany"/>
    <x v="2"/>
    <n v="650"/>
    <x v="5"/>
    <x v="326"/>
    <n v="277875"/>
    <n v="0.45"/>
    <s v="In-store"/>
  </r>
  <r>
    <x v="3"/>
    <n v="1185732"/>
    <s v="Northeast"/>
    <x v="0"/>
    <s v="Albany"/>
    <x v="2"/>
    <n v="600"/>
    <x v="19"/>
    <x v="84"/>
    <n v="147000"/>
    <n v="0.35"/>
    <s v="In-store"/>
  </r>
  <r>
    <x v="3"/>
    <n v="1185732"/>
    <s v="Northeast"/>
    <x v="0"/>
    <s v="Albany"/>
    <x v="2"/>
    <n v="550"/>
    <x v="22"/>
    <x v="283"/>
    <n v="85937.5"/>
    <n v="0.25"/>
    <s v="In-store"/>
  </r>
  <r>
    <x v="3"/>
    <n v="1185732"/>
    <s v="Northeast"/>
    <x v="0"/>
    <s v="Albany"/>
    <x v="2"/>
    <n v="550"/>
    <x v="30"/>
    <x v="79"/>
    <n v="94875"/>
    <n v="0.3"/>
    <s v="In-store"/>
  </r>
  <r>
    <x v="3"/>
    <n v="1185732"/>
    <s v="Northeast"/>
    <x v="0"/>
    <s v="Albany"/>
    <x v="2"/>
    <n v="650"/>
    <x v="24"/>
    <x v="90"/>
    <n v="136500"/>
    <n v="0.35"/>
    <s v="In-store"/>
  </r>
  <r>
    <x v="3"/>
    <n v="1185732"/>
    <s v="Northeast"/>
    <x v="0"/>
    <s v="Albany"/>
    <x v="0"/>
    <n v="700"/>
    <x v="28"/>
    <x v="105"/>
    <n v="271250"/>
    <n v="0.5"/>
    <s v="In-store"/>
  </r>
  <r>
    <x v="3"/>
    <n v="1185732"/>
    <s v="Northeast"/>
    <x v="0"/>
    <s v="Albany"/>
    <x v="2"/>
    <n v="650"/>
    <x v="8"/>
    <x v="334"/>
    <n v="270562.5"/>
    <n v="0.45"/>
    <s v="In-store"/>
  </r>
  <r>
    <x v="3"/>
    <n v="1185732"/>
    <s v="Northeast"/>
    <x v="0"/>
    <s v="Albany"/>
    <x v="2"/>
    <n v="600"/>
    <x v="19"/>
    <x v="84"/>
    <n v="147000"/>
    <n v="0.35"/>
    <s v="In-store"/>
  </r>
  <r>
    <x v="3"/>
    <n v="1185732"/>
    <s v="Northeast"/>
    <x v="0"/>
    <s v="Albany"/>
    <x v="0"/>
    <n v="550"/>
    <x v="22"/>
    <x v="283"/>
    <n v="85937.5"/>
    <n v="0.25"/>
    <s v="In-store"/>
  </r>
  <r>
    <x v="3"/>
    <n v="1185732"/>
    <s v="Northeast"/>
    <x v="0"/>
    <s v="Albany"/>
    <x v="0"/>
    <n v="450"/>
    <x v="30"/>
    <x v="73"/>
    <n v="77625"/>
    <n v="0.3"/>
    <s v="In-store"/>
  </r>
  <r>
    <x v="3"/>
    <n v="1185732"/>
    <s v="Northeast"/>
    <x v="0"/>
    <s v="Albany"/>
    <x v="0"/>
    <n v="550"/>
    <x v="20"/>
    <x v="309"/>
    <n v="105875"/>
    <n v="0.35"/>
    <s v="In-store"/>
  </r>
  <r>
    <x v="3"/>
    <n v="1185732"/>
    <s v="Northeast"/>
    <x v="0"/>
    <s v="Albany"/>
    <x v="2"/>
    <n v="600"/>
    <x v="26"/>
    <x v="95"/>
    <n v="217500"/>
    <n v="0.5"/>
    <s v="In-store"/>
  </r>
  <r>
    <x v="3"/>
    <n v="1185732"/>
    <s v="Northeast"/>
    <x v="0"/>
    <s v="Albany"/>
    <x v="2"/>
    <n v="550"/>
    <x v="2"/>
    <x v="71"/>
    <n v="210375"/>
    <n v="0.45"/>
    <s v="In-store"/>
  </r>
  <r>
    <x v="3"/>
    <n v="1185732"/>
    <s v="Northeast"/>
    <x v="0"/>
    <s v="Albany"/>
    <x v="2"/>
    <n v="500"/>
    <x v="25"/>
    <x v="85"/>
    <n v="113750"/>
    <n v="0.35"/>
    <s v="In-store"/>
  </r>
  <r>
    <x v="3"/>
    <n v="1185732"/>
    <s v="Northeast"/>
    <x v="0"/>
    <s v="Albany"/>
    <x v="0"/>
    <n v="450"/>
    <x v="20"/>
    <x v="129"/>
    <n v="61875"/>
    <n v="0.25"/>
    <s v="In-store"/>
  </r>
  <r>
    <x v="3"/>
    <n v="1185732"/>
    <s v="Northeast"/>
    <x v="0"/>
    <s v="Albany"/>
    <x v="2"/>
    <n v="450"/>
    <x v="27"/>
    <x v="57"/>
    <n v="70875"/>
    <n v="0.3"/>
    <s v="In-store"/>
  </r>
  <r>
    <x v="3"/>
    <n v="1185732"/>
    <s v="Northeast"/>
    <x v="0"/>
    <s v="Albany"/>
    <x v="2"/>
    <n v="550"/>
    <x v="27"/>
    <x v="174"/>
    <n v="101062.5"/>
    <n v="0.35"/>
    <s v="In-store"/>
  </r>
  <r>
    <x v="3"/>
    <n v="1185732"/>
    <s v="Northeast"/>
    <x v="0"/>
    <s v="Albany"/>
    <x v="0"/>
    <n v="600"/>
    <x v="22"/>
    <x v="72"/>
    <n v="187500"/>
    <n v="0.5"/>
    <s v="In-store"/>
  </r>
  <r>
    <x v="3"/>
    <n v="1185732"/>
    <s v="Northeast"/>
    <x v="0"/>
    <s v="Albany"/>
    <x v="0"/>
    <n v="600"/>
    <x v="9"/>
    <x v="212"/>
    <n v="216000"/>
    <n v="0.45"/>
    <s v="In-store"/>
  </r>
  <r>
    <x v="3"/>
    <n v="1185732"/>
    <s v="Northeast"/>
    <x v="0"/>
    <s v="Albany"/>
    <x v="0"/>
    <n v="500"/>
    <x v="22"/>
    <x v="69"/>
    <n v="109375"/>
    <n v="0.35"/>
    <s v="In-store"/>
  </r>
  <r>
    <x v="3"/>
    <n v="1185732"/>
    <s v="Northeast"/>
    <x v="0"/>
    <s v="Albany"/>
    <x v="2"/>
    <n v="500"/>
    <x v="27"/>
    <x v="50"/>
    <n v="65625"/>
    <n v="0.25"/>
    <s v="In-store"/>
  </r>
  <r>
    <x v="3"/>
    <n v="1185732"/>
    <s v="Northeast"/>
    <x v="0"/>
    <s v="Albany"/>
    <x v="2"/>
    <n v="500"/>
    <x v="23"/>
    <x v="56"/>
    <n v="75000"/>
    <n v="0.3"/>
    <s v="In-store"/>
  </r>
  <r>
    <x v="3"/>
    <n v="1185732"/>
    <s v="Northeast"/>
    <x v="0"/>
    <s v="Albany"/>
    <x v="2"/>
    <n v="600"/>
    <x v="23"/>
    <x v="64"/>
    <n v="105000"/>
    <n v="0.35"/>
    <s v="In-store"/>
  </r>
  <r>
    <x v="3"/>
    <n v="1185732"/>
    <s v="Northeast"/>
    <x v="0"/>
    <s v="Albany"/>
    <x v="2"/>
    <n v="650"/>
    <x v="22"/>
    <x v="116"/>
    <n v="203125"/>
    <n v="0.5"/>
    <s v="In-store"/>
  </r>
  <r>
    <x v="3"/>
    <n v="1185732"/>
    <s v="Northeast"/>
    <x v="0"/>
    <s v="Albany"/>
    <x v="2"/>
    <n v="600"/>
    <x v="28"/>
    <x v="305"/>
    <n v="209250"/>
    <n v="0.45"/>
    <s v="In-store"/>
  </r>
  <r>
    <x v="3"/>
    <n v="1185732"/>
    <s v="Northeast"/>
    <x v="0"/>
    <s v="Albany"/>
    <x v="2"/>
    <n v="500"/>
    <x v="24"/>
    <x v="64"/>
    <n v="105000"/>
    <n v="0.35"/>
    <s v="In-store"/>
  </r>
  <r>
    <x v="3"/>
    <n v="1185732"/>
    <s v="Northeast"/>
    <x v="0"/>
    <s v="Albany"/>
    <x v="0"/>
    <n v="500"/>
    <x v="61"/>
    <x v="335"/>
    <n v="68125"/>
    <n v="0.25"/>
    <s v="In-store"/>
  </r>
  <r>
    <x v="3"/>
    <n v="1185732"/>
    <s v="Northeast"/>
    <x v="0"/>
    <s v="Albany"/>
    <x v="1"/>
    <n v="500"/>
    <x v="30"/>
    <x v="82"/>
    <n v="86250"/>
    <n v="0.3"/>
    <s v="In-store"/>
  </r>
  <r>
    <x v="1"/>
    <n v="1185732"/>
    <s v="Northeast"/>
    <x v="0"/>
    <s v="Albany"/>
    <x v="2"/>
    <n v="650"/>
    <x v="20"/>
    <x v="91"/>
    <n v="125125"/>
    <n v="0.35"/>
    <s v="In-store"/>
  </r>
  <r>
    <x v="1"/>
    <n v="1185732"/>
    <s v="Northeast"/>
    <x v="0"/>
    <s v="Albany"/>
    <x v="2"/>
    <n v="700"/>
    <x v="25"/>
    <x v="110"/>
    <n v="227500"/>
    <n v="0.5"/>
    <s v="In-store"/>
  </r>
  <r>
    <x v="1"/>
    <n v="1185732"/>
    <s v="Northeast"/>
    <x v="0"/>
    <s v="Albany"/>
    <x v="2"/>
    <n v="650"/>
    <x v="10"/>
    <x v="31"/>
    <n v="255937.5"/>
    <n v="0.45"/>
    <s v="In-store"/>
  </r>
  <r>
    <x v="1"/>
    <n v="1185732"/>
    <s v="Northeast"/>
    <x v="0"/>
    <s v="Albany"/>
    <x v="0"/>
    <n v="550"/>
    <x v="21"/>
    <x v="8"/>
    <n v="129937.5"/>
    <n v="0.35"/>
    <s v="In-store"/>
  </r>
  <r>
    <x v="1"/>
    <n v="1185732"/>
    <s v="Northeast"/>
    <x v="0"/>
    <s v="Albany"/>
    <x v="0"/>
    <n v="550"/>
    <x v="22"/>
    <x v="283"/>
    <n v="85937.5"/>
    <n v="0.25"/>
    <s v="In-store"/>
  </r>
  <r>
    <x v="1"/>
    <n v="1185732"/>
    <s v="Northeast"/>
    <x v="0"/>
    <s v="Albany"/>
    <x v="0"/>
    <n v="550"/>
    <x v="30"/>
    <x v="79"/>
    <n v="94875"/>
    <n v="0.3"/>
    <s v="In-store"/>
  </r>
  <r>
    <x v="1"/>
    <n v="1185732"/>
    <s v="Northeast"/>
    <x v="0"/>
    <s v="Albany"/>
    <x v="2"/>
    <n v="650"/>
    <x v="30"/>
    <x v="181"/>
    <n v="130812.5"/>
    <n v="0.35"/>
    <s v="In-store"/>
  </r>
  <r>
    <x v="1"/>
    <n v="1185732"/>
    <s v="Northeast"/>
    <x v="0"/>
    <s v="Albany"/>
    <x v="0"/>
    <n v="700"/>
    <x v="21"/>
    <x v="248"/>
    <n v="236250"/>
    <n v="0.5"/>
    <s v="In-store"/>
  </r>
  <r>
    <x v="1"/>
    <n v="1185732"/>
    <s v="Northeast"/>
    <x v="0"/>
    <s v="Albany"/>
    <x v="0"/>
    <n v="400"/>
    <x v="9"/>
    <x v="58"/>
    <n v="160000"/>
    <n v="0.5"/>
    <s v="In-store"/>
  </r>
  <r>
    <x v="1"/>
    <n v="1185732"/>
    <s v="Northeast"/>
    <x v="0"/>
    <s v="Albany"/>
    <x v="0"/>
    <n v="400"/>
    <x v="24"/>
    <x v="52"/>
    <n v="72000"/>
    <n v="0.3"/>
    <s v="In-store"/>
  </r>
  <r>
    <x v="1"/>
    <n v="1185732"/>
    <s v="Northeast"/>
    <x v="0"/>
    <s v="Albany"/>
    <x v="0"/>
    <n v="300"/>
    <x v="24"/>
    <x v="170"/>
    <n v="63000"/>
    <n v="0.35"/>
    <s v="In-store"/>
  </r>
  <r>
    <x v="1"/>
    <n v="1185732"/>
    <s v="Northeast"/>
    <x v="0"/>
    <s v="Albany"/>
    <x v="2"/>
    <n v="350"/>
    <x v="31"/>
    <x v="156"/>
    <n v="55125"/>
    <n v="0.35"/>
    <s v="In-store"/>
  </r>
  <r>
    <x v="1"/>
    <n v="1185732"/>
    <s v="Northeast"/>
    <x v="0"/>
    <s v="Albany"/>
    <x v="0"/>
    <n v="500"/>
    <x v="23"/>
    <x v="56"/>
    <n v="75000"/>
    <n v="0.3"/>
    <s v="In-store"/>
  </r>
  <r>
    <x v="1"/>
    <n v="1185732"/>
    <s v="Northeast"/>
    <x v="0"/>
    <s v="Albany"/>
    <x v="2"/>
    <n v="400"/>
    <x v="24"/>
    <x v="52"/>
    <n v="60000"/>
    <n v="0.25"/>
    <s v="In-store"/>
  </r>
  <r>
    <x v="1"/>
    <n v="1185732"/>
    <s v="Northeast"/>
    <x v="0"/>
    <s v="Albany"/>
    <x v="2"/>
    <n v="400"/>
    <x v="2"/>
    <x v="244"/>
    <n v="170000"/>
    <n v="0.5"/>
    <s v="In-store"/>
  </r>
  <r>
    <x v="1"/>
    <n v="1185732"/>
    <s v="Northeast"/>
    <x v="0"/>
    <s v="Albany"/>
    <x v="0"/>
    <n v="400"/>
    <x v="23"/>
    <x v="49"/>
    <n v="60000"/>
    <n v="0.3"/>
    <s v="In-store"/>
  </r>
  <r>
    <x v="1"/>
    <n v="1185732"/>
    <s v="Northeast"/>
    <x v="0"/>
    <s v="Albany"/>
    <x v="2"/>
    <n v="300"/>
    <x v="20"/>
    <x v="205"/>
    <n v="57750"/>
    <n v="0.35"/>
    <s v="In-store"/>
  </r>
  <r>
    <x v="1"/>
    <n v="1185732"/>
    <s v="West"/>
    <x v="17"/>
    <s v="Cheyenne"/>
    <x v="2"/>
    <n v="350"/>
    <x v="32"/>
    <x v="161"/>
    <n v="52062.5"/>
    <n v="0.35"/>
    <s v="In-store"/>
  </r>
  <r>
    <x v="1"/>
    <n v="1185732"/>
    <s v="West"/>
    <x v="17"/>
    <s v="Cheyenne"/>
    <x v="0"/>
    <n v="500"/>
    <x v="23"/>
    <x v="56"/>
    <n v="75000"/>
    <n v="0.3"/>
    <s v="In-store"/>
  </r>
  <r>
    <x v="1"/>
    <n v="1185732"/>
    <s v="West"/>
    <x v="17"/>
    <s v="Cheyenne"/>
    <x v="0"/>
    <n v="400"/>
    <x v="24"/>
    <x v="52"/>
    <n v="60000"/>
    <n v="0.25"/>
    <s v="In-store"/>
  </r>
  <r>
    <x v="1"/>
    <n v="1185732"/>
    <s v="West"/>
    <x v="17"/>
    <s v="Cheyenne"/>
    <x v="2"/>
    <n v="400"/>
    <x v="65"/>
    <x v="336"/>
    <n v="164000"/>
    <n v="0.5"/>
    <s v="In-store"/>
  </r>
  <r>
    <x v="1"/>
    <n v="1185732"/>
    <s v="West"/>
    <x v="17"/>
    <s v="Cheyenne"/>
    <x v="2"/>
    <n v="400"/>
    <x v="27"/>
    <x v="166"/>
    <n v="63000"/>
    <n v="0.3"/>
    <s v="In-store"/>
  </r>
  <r>
    <x v="1"/>
    <n v="1185732"/>
    <s v="West"/>
    <x v="17"/>
    <s v="Cheyenne"/>
    <x v="2"/>
    <n v="300"/>
    <x v="20"/>
    <x v="205"/>
    <n v="57750"/>
    <n v="0.35"/>
    <s v="In-store"/>
  </r>
  <r>
    <x v="1"/>
    <n v="1185732"/>
    <s v="West"/>
    <x v="17"/>
    <s v="Cheyenne"/>
    <x v="1"/>
    <n v="350"/>
    <x v="46"/>
    <x v="165"/>
    <n v="49000"/>
    <n v="0.35"/>
    <s v="In-store"/>
  </r>
  <r>
    <x v="1"/>
    <n v="1185732"/>
    <s v="West"/>
    <x v="17"/>
    <s v="Cheyenne"/>
    <x v="2"/>
    <n v="500"/>
    <x v="31"/>
    <x v="40"/>
    <n v="67500"/>
    <n v="0.3"/>
    <s v="In-store"/>
  </r>
  <r>
    <x v="1"/>
    <n v="1185732"/>
    <s v="West"/>
    <x v="17"/>
    <s v="Cheyenne"/>
    <x v="1"/>
    <n v="400"/>
    <x v="20"/>
    <x v="44"/>
    <n v="55000"/>
    <n v="0.25"/>
    <s v="In-store"/>
  </r>
  <r>
    <x v="1"/>
    <n v="1185732"/>
    <s v="West"/>
    <x v="17"/>
    <s v="Cheyenne"/>
    <x v="2"/>
    <n v="400"/>
    <x v="9"/>
    <x v="58"/>
    <n v="160000"/>
    <n v="0.5"/>
    <s v="In-store"/>
  </r>
  <r>
    <x v="1"/>
    <n v="1185732"/>
    <s v="West"/>
    <x v="17"/>
    <s v="Cheyenne"/>
    <x v="2"/>
    <n v="400"/>
    <x v="23"/>
    <x v="49"/>
    <n v="60000"/>
    <n v="0.3"/>
    <s v="In-store"/>
  </r>
  <r>
    <x v="1"/>
    <n v="1185732"/>
    <s v="West"/>
    <x v="17"/>
    <s v="Cheyenne"/>
    <x v="2"/>
    <n v="300"/>
    <x v="23"/>
    <x v="151"/>
    <n v="52500"/>
    <n v="0.35"/>
    <s v="In-store"/>
  </r>
  <r>
    <x v="1"/>
    <n v="1185732"/>
    <s v="West"/>
    <x v="17"/>
    <s v="Cheyenne"/>
    <x v="2"/>
    <n v="350"/>
    <x v="32"/>
    <x v="161"/>
    <n v="52062.5"/>
    <n v="0.35"/>
    <s v="In-store"/>
  </r>
  <r>
    <x v="1"/>
    <n v="1185732"/>
    <s v="West"/>
    <x v="17"/>
    <s v="Cheyenne"/>
    <x v="2"/>
    <n v="500"/>
    <x v="32"/>
    <x v="45"/>
    <n v="63750"/>
    <n v="0.3"/>
    <s v="In-store"/>
  </r>
  <r>
    <x v="1"/>
    <n v="1185732"/>
    <s v="West"/>
    <x v="17"/>
    <s v="Cheyenne"/>
    <x v="2"/>
    <n v="400"/>
    <x v="20"/>
    <x v="44"/>
    <n v="55000"/>
    <n v="0.25"/>
    <s v="In-store"/>
  </r>
  <r>
    <x v="1"/>
    <n v="1185732"/>
    <s v="West"/>
    <x v="17"/>
    <s v="Cheyenne"/>
    <x v="0"/>
    <n v="500"/>
    <x v="65"/>
    <x v="337"/>
    <n v="205000"/>
    <n v="0.5"/>
    <s v="In-store"/>
  </r>
  <r>
    <x v="1"/>
    <n v="1185732"/>
    <s v="West"/>
    <x v="17"/>
    <s v="Cheyenne"/>
    <x v="1"/>
    <n v="450"/>
    <x v="27"/>
    <x v="57"/>
    <n v="70875"/>
    <n v="0.3"/>
    <s v="In-store"/>
  </r>
  <r>
    <x v="1"/>
    <n v="1185732"/>
    <s v="West"/>
    <x v="17"/>
    <s v="Cheyenne"/>
    <x v="2"/>
    <n v="400"/>
    <x v="23"/>
    <x v="49"/>
    <n v="70000"/>
    <n v="0.35"/>
    <s v="In-store"/>
  </r>
  <r>
    <x v="1"/>
    <n v="1185732"/>
    <s v="West"/>
    <x v="17"/>
    <s v="Cheyenne"/>
    <x v="2"/>
    <n v="400"/>
    <x v="31"/>
    <x v="170"/>
    <n v="63000"/>
    <n v="0.35"/>
    <s v="In-store"/>
  </r>
  <r>
    <x v="1"/>
    <n v="1185732"/>
    <s v="West"/>
    <x v="17"/>
    <s v="Cheyenne"/>
    <x v="2"/>
    <n v="500"/>
    <x v="33"/>
    <x v="289"/>
    <n v="71250"/>
    <n v="0.3"/>
    <s v="In-store"/>
  </r>
  <r>
    <x v="1"/>
    <n v="1185732"/>
    <s v="West"/>
    <x v="17"/>
    <s v="Cheyenne"/>
    <x v="0"/>
    <n v="550"/>
    <x v="24"/>
    <x v="80"/>
    <n v="82500"/>
    <n v="0.25"/>
    <s v="In-store"/>
  </r>
  <r>
    <x v="1"/>
    <n v="1185732"/>
    <s v="West"/>
    <x v="17"/>
    <s v="Cheyenne"/>
    <x v="2"/>
    <n v="500"/>
    <x v="2"/>
    <x v="17"/>
    <n v="212500"/>
    <n v="0.5"/>
    <s v="In-store"/>
  </r>
  <r>
    <x v="1"/>
    <n v="1185732"/>
    <s v="West"/>
    <x v="17"/>
    <s v="Cheyenne"/>
    <x v="0"/>
    <n v="450"/>
    <x v="24"/>
    <x v="54"/>
    <n v="81000"/>
    <n v="0.3"/>
    <s v="In-store"/>
  </r>
  <r>
    <x v="1"/>
    <n v="1185732"/>
    <s v="West"/>
    <x v="17"/>
    <s v="Cheyenne"/>
    <x v="2"/>
    <n v="400"/>
    <x v="27"/>
    <x v="166"/>
    <n v="73500"/>
    <n v="0.35"/>
    <s v="In-store"/>
  </r>
  <r>
    <x v="1"/>
    <n v="1185732"/>
    <s v="West"/>
    <x v="17"/>
    <s v="Cheyenne"/>
    <x v="2"/>
    <n v="400"/>
    <x v="23"/>
    <x v="49"/>
    <n v="70000"/>
    <n v="0.35"/>
    <s v="In-store"/>
  </r>
  <r>
    <x v="1"/>
    <n v="1185732"/>
    <s v="West"/>
    <x v="17"/>
    <s v="Cheyenne"/>
    <x v="2"/>
    <n v="500"/>
    <x v="23"/>
    <x v="56"/>
    <n v="75000"/>
    <n v="0.3"/>
    <s v="In-store"/>
  </r>
  <r>
    <x v="1"/>
    <n v="1185732"/>
    <s v="West"/>
    <x v="17"/>
    <s v="Cheyenne"/>
    <x v="2"/>
    <n v="550"/>
    <x v="25"/>
    <x v="91"/>
    <n v="89375"/>
    <n v="0.25"/>
    <s v="In-store"/>
  </r>
  <r>
    <x v="1"/>
    <n v="1185732"/>
    <s v="West"/>
    <x v="17"/>
    <s v="Cheyenne"/>
    <x v="2"/>
    <n v="500"/>
    <x v="10"/>
    <x v="223"/>
    <n v="218750"/>
    <n v="0.5"/>
    <s v="In-store"/>
  </r>
  <r>
    <x v="1"/>
    <n v="1185732"/>
    <s v="West"/>
    <x v="17"/>
    <s v="Cheyenne"/>
    <x v="2"/>
    <n v="450"/>
    <x v="22"/>
    <x v="70"/>
    <n v="84375"/>
    <n v="0.3"/>
    <s v="In-store"/>
  </r>
  <r>
    <x v="1"/>
    <n v="1185732"/>
    <s v="West"/>
    <x v="17"/>
    <s v="Cheyenne"/>
    <x v="2"/>
    <n v="400"/>
    <x v="20"/>
    <x v="44"/>
    <n v="77000"/>
    <n v="0.35"/>
    <s v="In-store"/>
  </r>
  <r>
    <x v="1"/>
    <n v="1185732"/>
    <s v="West"/>
    <x v="17"/>
    <s v="Cheyenne"/>
    <x v="2"/>
    <n v="400"/>
    <x v="23"/>
    <x v="49"/>
    <n v="70000"/>
    <n v="0.35"/>
    <s v="In-store"/>
  </r>
  <r>
    <x v="1"/>
    <n v="1185732"/>
    <s v="West"/>
    <x v="17"/>
    <s v="Cheyenne"/>
    <x v="0"/>
    <n v="500"/>
    <x v="27"/>
    <x v="50"/>
    <n v="78750"/>
    <n v="0.3"/>
    <s v="In-store"/>
  </r>
  <r>
    <x v="1"/>
    <n v="1185732"/>
    <s v="West"/>
    <x v="17"/>
    <s v="Cheyenne"/>
    <x v="0"/>
    <n v="550"/>
    <x v="19"/>
    <x v="107"/>
    <n v="96250"/>
    <n v="0.25"/>
    <s v="In-store"/>
  </r>
  <r>
    <x v="1"/>
    <n v="1185732"/>
    <s v="West"/>
    <x v="17"/>
    <s v="Cheyenne"/>
    <x v="2"/>
    <n v="500"/>
    <x v="2"/>
    <x v="17"/>
    <n v="212500"/>
    <n v="0.5"/>
    <s v="In-store"/>
  </r>
  <r>
    <x v="1"/>
    <n v="1185732"/>
    <s v="West"/>
    <x v="17"/>
    <s v="Cheyenne"/>
    <x v="2"/>
    <n v="450"/>
    <x v="22"/>
    <x v="70"/>
    <n v="84375"/>
    <n v="0.3"/>
    <s v="In-store"/>
  </r>
  <r>
    <x v="1"/>
    <n v="1185732"/>
    <s v="West"/>
    <x v="17"/>
    <s v="Cheyenne"/>
    <x v="2"/>
    <n v="400"/>
    <x v="20"/>
    <x v="44"/>
    <n v="77000"/>
    <n v="0.35"/>
    <s v="In-store"/>
  </r>
  <r>
    <x v="1"/>
    <n v="1185732"/>
    <s v="West"/>
    <x v="17"/>
    <s v="Cheyenne"/>
    <x v="2"/>
    <n v="400"/>
    <x v="27"/>
    <x v="166"/>
    <n v="73500"/>
    <n v="0.35"/>
    <s v="In-store"/>
  </r>
  <r>
    <x v="1"/>
    <n v="1185732"/>
    <s v="West"/>
    <x v="17"/>
    <s v="Cheyenne"/>
    <x v="2"/>
    <n v="500"/>
    <x v="23"/>
    <x v="56"/>
    <n v="75000"/>
    <n v="0.3"/>
    <s v="In-store"/>
  </r>
  <r>
    <x v="1"/>
    <n v="1185732"/>
    <s v="West"/>
    <x v="17"/>
    <s v="Cheyenne"/>
    <x v="2"/>
    <n v="550"/>
    <x v="21"/>
    <x v="8"/>
    <n v="92812.5"/>
    <n v="0.25"/>
    <s v="In-store"/>
  </r>
  <r>
    <x v="1"/>
    <n v="1185732"/>
    <s v="West"/>
    <x v="17"/>
    <s v="Cheyenne"/>
    <x v="2"/>
    <n v="500"/>
    <x v="9"/>
    <x v="2"/>
    <n v="200000"/>
    <n v="0.5"/>
    <s v="In-store"/>
  </r>
  <r>
    <x v="1"/>
    <n v="1185732"/>
    <s v="West"/>
    <x v="17"/>
    <s v="Cheyenne"/>
    <x v="2"/>
    <n v="450"/>
    <x v="24"/>
    <x v="54"/>
    <n v="81000"/>
    <n v="0.3"/>
    <s v="In-store"/>
  </r>
  <r>
    <x v="1"/>
    <n v="1185732"/>
    <s v="West"/>
    <x v="17"/>
    <s v="Cheyenne"/>
    <x v="0"/>
    <n v="400"/>
    <x v="27"/>
    <x v="166"/>
    <n v="73500"/>
    <n v="0.35"/>
    <s v="In-store"/>
  </r>
  <r>
    <x v="1"/>
    <n v="1185732"/>
    <s v="West"/>
    <x v="17"/>
    <s v="Cheyenne"/>
    <x v="2"/>
    <n v="400"/>
    <x v="23"/>
    <x v="49"/>
    <n v="70000"/>
    <n v="0.35"/>
    <s v="In-store"/>
  </r>
  <r>
    <x v="1"/>
    <n v="1185732"/>
    <s v="West"/>
    <x v="17"/>
    <s v="Cheyenne"/>
    <x v="2"/>
    <n v="500"/>
    <x v="23"/>
    <x v="56"/>
    <n v="75000"/>
    <n v="0.3"/>
    <s v="In-store"/>
  </r>
  <r>
    <x v="1"/>
    <n v="1185732"/>
    <s v="West"/>
    <x v="17"/>
    <s v="Cheyenne"/>
    <x v="2"/>
    <n v="550"/>
    <x v="24"/>
    <x v="80"/>
    <n v="82500"/>
    <n v="0.25"/>
    <s v="In-store"/>
  </r>
  <r>
    <x v="1"/>
    <n v="1185732"/>
    <s v="West"/>
    <x v="17"/>
    <s v="Cheyenne"/>
    <x v="2"/>
    <n v="550"/>
    <x v="28"/>
    <x v="102"/>
    <n v="213125"/>
    <n v="0.5"/>
    <s v="In-store"/>
  </r>
  <r>
    <x v="1"/>
    <n v="1185732"/>
    <s v="West"/>
    <x v="17"/>
    <s v="Cheyenne"/>
    <x v="2"/>
    <n v="450"/>
    <x v="24"/>
    <x v="54"/>
    <n v="81000"/>
    <n v="0.3"/>
    <s v="In-store"/>
  </r>
  <r>
    <x v="1"/>
    <n v="1185732"/>
    <s v="West"/>
    <x v="17"/>
    <s v="Cheyenne"/>
    <x v="0"/>
    <n v="450"/>
    <x v="23"/>
    <x v="40"/>
    <n v="78750"/>
    <n v="0.35"/>
    <s v="In-store"/>
  </r>
  <r>
    <x v="1"/>
    <n v="1185732"/>
    <s v="West"/>
    <x v="17"/>
    <s v="Cheyenne"/>
    <x v="0"/>
    <n v="450"/>
    <x v="33"/>
    <x v="122"/>
    <n v="74812.5"/>
    <n v="0.35"/>
    <s v="In-store"/>
  </r>
  <r>
    <x v="1"/>
    <n v="1185732"/>
    <s v="West"/>
    <x v="17"/>
    <s v="Cheyenne"/>
    <x v="2"/>
    <n v="550"/>
    <x v="33"/>
    <x v="320"/>
    <n v="78375"/>
    <n v="0.3"/>
    <s v="In-store"/>
  </r>
  <r>
    <x v="1"/>
    <n v="1185732"/>
    <s v="West"/>
    <x v="17"/>
    <s v="Cheyenne"/>
    <x v="2"/>
    <n v="600"/>
    <x v="24"/>
    <x v="11"/>
    <n v="90000"/>
    <n v="0.25"/>
    <s v="In-store"/>
  </r>
  <r>
    <x v="1"/>
    <n v="1185732"/>
    <s v="West"/>
    <x v="17"/>
    <s v="Cheyenne"/>
    <x v="0"/>
    <n v="550"/>
    <x v="29"/>
    <x v="74"/>
    <n v="206250"/>
    <n v="0.5"/>
    <s v="In-store"/>
  </r>
  <r>
    <x v="1"/>
    <n v="1185732"/>
    <s v="West"/>
    <x v="17"/>
    <s v="Cheyenne"/>
    <x v="2"/>
    <n v="450"/>
    <x v="30"/>
    <x v="73"/>
    <n v="77625"/>
    <n v="0.3"/>
    <s v="In-store"/>
  </r>
  <r>
    <x v="1"/>
    <n v="1185732"/>
    <s v="West"/>
    <x v="17"/>
    <s v="Cheyenne"/>
    <x v="0"/>
    <n v="450.00000000000006"/>
    <x v="66"/>
    <x v="338"/>
    <n v="81900"/>
    <n v="0.35"/>
    <s v="In-store"/>
  </r>
  <r>
    <x v="1"/>
    <n v="1185732"/>
    <s v="West"/>
    <x v="17"/>
    <s v="Cheyenne"/>
    <x v="0"/>
    <n v="450"/>
    <x v="23"/>
    <x v="40"/>
    <n v="78750"/>
    <n v="0.35"/>
    <s v="In-store"/>
  </r>
  <r>
    <x v="1"/>
    <n v="1185732"/>
    <s v="West"/>
    <x v="17"/>
    <s v="Cheyenne"/>
    <x v="2"/>
    <n v="550"/>
    <x v="33"/>
    <x v="320"/>
    <n v="78375"/>
    <n v="0.3"/>
    <s v="In-store"/>
  </r>
  <r>
    <x v="1"/>
    <n v="1185732"/>
    <s v="West"/>
    <x v="17"/>
    <s v="Cheyenne"/>
    <x v="2"/>
    <n v="600"/>
    <x v="30"/>
    <x v="214"/>
    <n v="86250"/>
    <n v="0.25"/>
    <s v="In-store"/>
  </r>
  <r>
    <x v="1"/>
    <n v="1185732"/>
    <s v="West"/>
    <x v="17"/>
    <s v="Cheyenne"/>
    <x v="0"/>
    <n v="550"/>
    <x v="9"/>
    <x v="66"/>
    <n v="220000"/>
    <n v="0.5"/>
    <s v="In-store"/>
  </r>
  <r>
    <x v="1"/>
    <n v="1185732"/>
    <s v="West"/>
    <x v="17"/>
    <s v="Cheyenne"/>
    <x v="2"/>
    <n v="450"/>
    <x v="24"/>
    <x v="54"/>
    <n v="81000"/>
    <n v="0.3"/>
    <s v="In-store"/>
  </r>
  <r>
    <x v="1"/>
    <n v="1185732"/>
    <s v="West"/>
    <x v="17"/>
    <s v="Cheyenne"/>
    <x v="2"/>
    <n v="450.00000000000006"/>
    <x v="20"/>
    <x v="111"/>
    <n v="86625"/>
    <n v="0.35"/>
    <s v="In-store"/>
  </r>
  <r>
    <x v="1"/>
    <n v="1185732"/>
    <s v="West"/>
    <x v="17"/>
    <s v="Cheyenne"/>
    <x v="2"/>
    <n v="450"/>
    <x v="23"/>
    <x v="40"/>
    <n v="78750"/>
    <n v="0.35"/>
    <s v="In-store"/>
  </r>
  <r>
    <x v="1"/>
    <n v="1185732"/>
    <s v="West"/>
    <x v="17"/>
    <s v="Cheyenne"/>
    <x v="0"/>
    <n v="550"/>
    <x v="23"/>
    <x v="83"/>
    <n v="82500"/>
    <n v="0.3"/>
    <s v="In-store"/>
  </r>
  <r>
    <x v="1"/>
    <n v="1185732"/>
    <s v="West"/>
    <x v="17"/>
    <s v="Cheyenne"/>
    <x v="2"/>
    <n v="600"/>
    <x v="24"/>
    <x v="11"/>
    <n v="90000"/>
    <n v="0.25"/>
    <s v="In-store"/>
  </r>
  <r>
    <x v="1"/>
    <n v="1128299"/>
    <s v="West"/>
    <x v="17"/>
    <s v="Cheyenne"/>
    <x v="2"/>
    <n v="300"/>
    <x v="44"/>
    <x v="194"/>
    <n v="36750"/>
    <n v="0.35"/>
    <s v="In-store"/>
  </r>
  <r>
    <x v="1"/>
    <n v="1128299"/>
    <s v="West"/>
    <x v="17"/>
    <s v="Cheyenne"/>
    <x v="2"/>
    <n v="400"/>
    <x v="44"/>
    <x v="165"/>
    <n v="49000"/>
    <n v="0.35"/>
    <s v="In-store"/>
  </r>
  <r>
    <x v="1"/>
    <n v="1128299"/>
    <s v="West"/>
    <x v="17"/>
    <s v="Cheyenne"/>
    <x v="2"/>
    <n v="400"/>
    <x v="44"/>
    <x v="165"/>
    <n v="49000"/>
    <n v="0.35"/>
    <s v="In-store"/>
  </r>
  <r>
    <x v="1"/>
    <n v="1128299"/>
    <s v="West"/>
    <x v="17"/>
    <s v="Cheyenne"/>
    <x v="2"/>
    <n v="400"/>
    <x v="40"/>
    <x v="140"/>
    <n v="28000"/>
    <n v="0.35"/>
    <s v="In-store"/>
  </r>
  <r>
    <x v="1"/>
    <n v="1128299"/>
    <s v="West"/>
    <x v="17"/>
    <s v="Cheyenne"/>
    <x v="0"/>
    <n v="450"/>
    <x v="42"/>
    <x v="265"/>
    <n v="27000"/>
    <n v="0.4"/>
    <s v="In-store"/>
  </r>
  <r>
    <x v="1"/>
    <n v="1128299"/>
    <s v="West"/>
    <x v="17"/>
    <s v="Cheyenne"/>
    <x v="2"/>
    <n v="400"/>
    <x v="46"/>
    <x v="177"/>
    <n v="48000"/>
    <n v="0.3"/>
    <s v="In-store"/>
  </r>
  <r>
    <x v="1"/>
    <n v="1128299"/>
    <s v="West"/>
    <x v="17"/>
    <s v="Cheyenne"/>
    <x v="2"/>
    <n v="300"/>
    <x v="31"/>
    <x v="145"/>
    <n v="47250"/>
    <n v="0.35"/>
    <s v="In-store"/>
  </r>
  <r>
    <x v="1"/>
    <n v="1128299"/>
    <s v="West"/>
    <x v="17"/>
    <s v="Cheyenne"/>
    <x v="0"/>
    <n v="400"/>
    <x v="44"/>
    <x v="165"/>
    <n v="49000"/>
    <n v="0.35"/>
    <s v="In-store"/>
  </r>
  <r>
    <x v="1"/>
    <n v="1128299"/>
    <s v="West"/>
    <x v="17"/>
    <s v="Cheyenne"/>
    <x v="2"/>
    <n v="400"/>
    <x v="44"/>
    <x v="165"/>
    <n v="49000"/>
    <n v="0.35"/>
    <s v="In-store"/>
  </r>
  <r>
    <x v="1"/>
    <n v="1128299"/>
    <s v="Southeast"/>
    <x v="18"/>
    <s v="Richmond"/>
    <x v="2"/>
    <n v="400"/>
    <x v="40"/>
    <x v="140"/>
    <n v="28000"/>
    <n v="0.35"/>
    <s v="In-store"/>
  </r>
  <r>
    <x v="1"/>
    <n v="1128299"/>
    <s v="Southeast"/>
    <x v="18"/>
    <s v="Richmond"/>
    <x v="2"/>
    <n v="450"/>
    <x v="35"/>
    <x v="187"/>
    <n v="22500"/>
    <n v="0.4"/>
    <s v="In-store"/>
  </r>
  <r>
    <x v="1"/>
    <n v="1128299"/>
    <s v="Southeast"/>
    <x v="18"/>
    <s v="Richmond"/>
    <x v="2"/>
    <n v="400"/>
    <x v="45"/>
    <x v="211"/>
    <n v="39000"/>
    <n v="0.3"/>
    <s v="In-store"/>
  </r>
  <r>
    <x v="1"/>
    <n v="1128299"/>
    <s v="Southeast"/>
    <x v="18"/>
    <s v="Richmond"/>
    <x v="0"/>
    <n v="400"/>
    <x v="33"/>
    <x v="218"/>
    <n v="66500"/>
    <n v="0.35"/>
    <s v="In-store"/>
  </r>
  <r>
    <x v="1"/>
    <n v="1128299"/>
    <s v="Southeast"/>
    <x v="18"/>
    <s v="Richmond"/>
    <x v="0"/>
    <n v="500"/>
    <x v="45"/>
    <x v="139"/>
    <n v="56875"/>
    <n v="0.35"/>
    <s v="In-store"/>
  </r>
  <r>
    <x v="1"/>
    <n v="1128299"/>
    <s v="Southeast"/>
    <x v="18"/>
    <s v="Richmond"/>
    <x v="2"/>
    <n v="550"/>
    <x v="44"/>
    <x v="142"/>
    <n v="67375"/>
    <n v="0.35"/>
    <s v="In-store"/>
  </r>
  <r>
    <x v="1"/>
    <n v="1128299"/>
    <s v="Southeast"/>
    <x v="18"/>
    <s v="Richmond"/>
    <x v="2"/>
    <n v="500.00000000000006"/>
    <x v="43"/>
    <x v="148"/>
    <n v="43750"/>
    <n v="0.35"/>
    <s v="In-store"/>
  </r>
  <r>
    <x v="1"/>
    <n v="1128299"/>
    <s v="Southeast"/>
    <x v="18"/>
    <s v="Richmond"/>
    <x v="0"/>
    <n v="550"/>
    <x v="38"/>
    <x v="196"/>
    <n v="22000"/>
    <n v="0.4"/>
    <s v="In-store"/>
  </r>
  <r>
    <x v="1"/>
    <n v="1128299"/>
    <s v="Southeast"/>
    <x v="18"/>
    <s v="Richmond"/>
    <x v="2"/>
    <n v="500"/>
    <x v="48"/>
    <x v="151"/>
    <n v="45000"/>
    <n v="0.3"/>
    <s v="In-store"/>
  </r>
  <r>
    <x v="1"/>
    <n v="1128299"/>
    <s v="Southeast"/>
    <x v="18"/>
    <s v="Richmond"/>
    <x v="2"/>
    <n v="550.00000000000011"/>
    <x v="33"/>
    <x v="280"/>
    <n v="91437.5"/>
    <n v="0.35"/>
    <s v="In-store"/>
  </r>
  <r>
    <x v="1"/>
    <n v="1128299"/>
    <s v="Southeast"/>
    <x v="18"/>
    <s v="Richmond"/>
    <x v="2"/>
    <n v="600"/>
    <x v="34"/>
    <x v="205"/>
    <n v="57750"/>
    <n v="0.35"/>
    <s v="In-store"/>
  </r>
  <r>
    <x v="1"/>
    <n v="1128299"/>
    <s v="Southeast"/>
    <x v="18"/>
    <s v="Richmond"/>
    <x v="0"/>
    <n v="600"/>
    <x v="45"/>
    <x v="153"/>
    <n v="68250"/>
    <n v="0.35"/>
    <s v="In-store"/>
  </r>
  <r>
    <x v="1"/>
    <n v="1128299"/>
    <s v="Southeast"/>
    <x v="18"/>
    <s v="Richmond"/>
    <x v="0"/>
    <n v="450"/>
    <x v="37"/>
    <x v="183"/>
    <n v="35437.5"/>
    <n v="0.35"/>
    <s v="In-store"/>
  </r>
  <r>
    <x v="1"/>
    <n v="1128299"/>
    <s v="Southeast"/>
    <x v="18"/>
    <s v="Richmond"/>
    <x v="2"/>
    <n v="500"/>
    <x v="35"/>
    <x v="149"/>
    <n v="25000"/>
    <n v="0.4"/>
    <s v="In-store"/>
  </r>
  <r>
    <x v="1"/>
    <n v="1128299"/>
    <s v="Southeast"/>
    <x v="18"/>
    <s v="Richmond"/>
    <x v="2"/>
    <n v="650"/>
    <x v="48"/>
    <x v="153"/>
    <n v="58500"/>
    <n v="0.3"/>
    <s v="In-store"/>
  </r>
  <r>
    <x v="1"/>
    <n v="1128299"/>
    <s v="Southeast"/>
    <x v="18"/>
    <s v="Richmond"/>
    <x v="0"/>
    <n v="500.00000000000006"/>
    <x v="23"/>
    <x v="339"/>
    <n v="87500"/>
    <n v="0.35"/>
    <s v="In-store"/>
  </r>
  <r>
    <x v="1"/>
    <n v="1128299"/>
    <s v="Southeast"/>
    <x v="18"/>
    <s v="Richmond"/>
    <x v="2"/>
    <n v="550"/>
    <x v="44"/>
    <x v="142"/>
    <n v="67375"/>
    <n v="0.35"/>
    <s v="In-store"/>
  </r>
  <r>
    <x v="1"/>
    <n v="1128299"/>
    <s v="Southeast"/>
    <x v="18"/>
    <s v="Richmond"/>
    <x v="0"/>
    <n v="550"/>
    <x v="44"/>
    <x v="142"/>
    <n v="67375"/>
    <n v="0.35"/>
    <s v="In-store"/>
  </r>
  <r>
    <x v="1"/>
    <n v="1128299"/>
    <s v="Southeast"/>
    <x v="18"/>
    <s v="Richmond"/>
    <x v="0"/>
    <n v="500"/>
    <x v="34"/>
    <x v="146"/>
    <n v="48125"/>
    <n v="0.35"/>
    <s v="In-store"/>
  </r>
  <r>
    <x v="1"/>
    <n v="1128299"/>
    <s v="Southeast"/>
    <x v="18"/>
    <s v="Richmond"/>
    <x v="0"/>
    <n v="450"/>
    <x v="36"/>
    <x v="127"/>
    <n v="31500"/>
    <n v="0.4"/>
    <s v="In-store"/>
  </r>
  <r>
    <x v="1"/>
    <n v="1128299"/>
    <s v="Southeast"/>
    <x v="18"/>
    <s v="Richmond"/>
    <x v="2"/>
    <n v="600"/>
    <x v="27"/>
    <x v="41"/>
    <n v="94500"/>
    <n v="0.3"/>
    <s v="In-store"/>
  </r>
  <r>
    <x v="1"/>
    <n v="1128299"/>
    <s v="Southeast"/>
    <x v="18"/>
    <s v="Richmond"/>
    <x v="2"/>
    <n v="550"/>
    <x v="28"/>
    <x v="102"/>
    <n v="149187.5"/>
    <n v="0.35"/>
    <s v="In-store"/>
  </r>
  <r>
    <x v="1"/>
    <n v="1128299"/>
    <s v="Southeast"/>
    <x v="18"/>
    <s v="Richmond"/>
    <x v="0"/>
    <n v="650"/>
    <x v="25"/>
    <x v="108"/>
    <n v="147875"/>
    <n v="0.35"/>
    <s v="In-store"/>
  </r>
  <r>
    <x v="1"/>
    <n v="1128299"/>
    <s v="Southeast"/>
    <x v="18"/>
    <s v="Richmond"/>
    <x v="0"/>
    <n v="800.00000000000011"/>
    <x v="25"/>
    <x v="100"/>
    <n v="182000"/>
    <n v="0.35"/>
    <s v="In-store"/>
  </r>
  <r>
    <x v="1"/>
    <n v="1128299"/>
    <s v="Southeast"/>
    <x v="18"/>
    <s v="Richmond"/>
    <x v="0"/>
    <n v="800"/>
    <x v="27"/>
    <x v="84"/>
    <n v="147000"/>
    <n v="0.35"/>
    <s v="In-store"/>
  </r>
  <r>
    <x v="1"/>
    <n v="1128299"/>
    <s v="Southeast"/>
    <x v="18"/>
    <s v="Richmond"/>
    <x v="0"/>
    <n v="900"/>
    <x v="46"/>
    <x v="11"/>
    <n v="144000"/>
    <n v="0.4"/>
    <s v="In-store"/>
  </r>
  <r>
    <x v="1"/>
    <n v="1128299"/>
    <s v="Southeast"/>
    <x v="18"/>
    <s v="Richmond"/>
    <x v="0"/>
    <n v="1050"/>
    <x v="19"/>
    <x v="340"/>
    <n v="220500"/>
    <n v="0.3"/>
    <s v="In-store"/>
  </r>
  <r>
    <x v="1"/>
    <n v="1128299"/>
    <s v="Southeast"/>
    <x v="18"/>
    <s v="Richmond"/>
    <x v="0"/>
    <n v="850"/>
    <x v="2"/>
    <x v="341"/>
    <n v="252875"/>
    <n v="0.35"/>
    <s v="In-store"/>
  </r>
  <r>
    <x v="1"/>
    <n v="1128299"/>
    <s v="Southeast"/>
    <x v="18"/>
    <s v="Richmond"/>
    <x v="0"/>
    <n v="900"/>
    <x v="19"/>
    <x v="342"/>
    <n v="220500"/>
    <n v="0.35"/>
    <s v="In-store"/>
  </r>
  <r>
    <x v="1"/>
    <n v="1128299"/>
    <s v="Southeast"/>
    <x v="18"/>
    <s v="Richmond"/>
    <x v="2"/>
    <n v="900"/>
    <x v="25"/>
    <x v="39"/>
    <n v="204750"/>
    <n v="0.35"/>
    <s v="In-store"/>
  </r>
  <r>
    <x v="1"/>
    <n v="1128299"/>
    <s v="Southeast"/>
    <x v="18"/>
    <s v="Richmond"/>
    <x v="2"/>
    <n v="850.00000000000011"/>
    <x v="20"/>
    <x v="343"/>
    <n v="163625"/>
    <n v="0.35"/>
    <s v="In-store"/>
  </r>
  <r>
    <x v="1"/>
    <n v="1128299"/>
    <s v="Southeast"/>
    <x v="18"/>
    <s v="Richmond"/>
    <x v="2"/>
    <n v="900"/>
    <x v="24"/>
    <x v="4"/>
    <n v="216000"/>
    <n v="0.4"/>
    <s v="In-store"/>
  </r>
  <r>
    <x v="1"/>
    <n v="1128299"/>
    <s v="Southeast"/>
    <x v="18"/>
    <s v="Richmond"/>
    <x v="2"/>
    <n v="1050"/>
    <x v="24"/>
    <x v="342"/>
    <n v="189000"/>
    <n v="0.3"/>
    <s v="In-store"/>
  </r>
  <r>
    <x v="1"/>
    <n v="1128299"/>
    <s v="Southeast"/>
    <x v="18"/>
    <s v="Richmond"/>
    <x v="2"/>
    <n v="900"/>
    <x v="9"/>
    <x v="30"/>
    <n v="252000"/>
    <n v="0.35"/>
    <s v="In-store"/>
  </r>
  <r>
    <x v="1"/>
    <n v="1128299"/>
    <s v="Southeast"/>
    <x v="18"/>
    <s v="Richmond"/>
    <x v="2"/>
    <n v="800"/>
    <x v="28"/>
    <x v="97"/>
    <n v="217000"/>
    <n v="0.35"/>
    <s v="In-store"/>
  </r>
  <r>
    <x v="1"/>
    <n v="1128299"/>
    <s v="Southeast"/>
    <x v="18"/>
    <s v="Richmond"/>
    <x v="0"/>
    <n v="700"/>
    <x v="25"/>
    <x v="110"/>
    <n v="159250"/>
    <n v="0.35"/>
    <s v="In-store"/>
  </r>
  <r>
    <x v="1"/>
    <n v="1128299"/>
    <s v="Southeast"/>
    <x v="18"/>
    <s v="Richmond"/>
    <x v="2"/>
    <n v="700"/>
    <x v="32"/>
    <x v="46"/>
    <n v="104125"/>
    <n v="0.35"/>
    <s v="In-store"/>
  </r>
  <r>
    <x v="1"/>
    <n v="1128299"/>
    <s v="Southeast"/>
    <x v="18"/>
    <s v="Richmond"/>
    <x v="0"/>
    <n v="700"/>
    <x v="32"/>
    <x v="46"/>
    <n v="119000"/>
    <n v="0.4"/>
    <s v="In-store"/>
  </r>
  <r>
    <x v="1"/>
    <n v="1128299"/>
    <s v="Southeast"/>
    <x v="18"/>
    <s v="Richmond"/>
    <x v="2"/>
    <n v="750"/>
    <x v="43"/>
    <x v="203"/>
    <n v="56250"/>
    <n v="0.3"/>
    <s v="In-store"/>
  </r>
  <r>
    <x v="1"/>
    <n v="1128299"/>
    <s v="Southeast"/>
    <x v="18"/>
    <s v="Richmond"/>
    <x v="2"/>
    <n v="500"/>
    <x v="31"/>
    <x v="40"/>
    <n v="78750"/>
    <n v="0.35"/>
    <s v="In-store"/>
  </r>
  <r>
    <x v="1"/>
    <n v="1128299"/>
    <s v="Southeast"/>
    <x v="18"/>
    <s v="Richmond"/>
    <x v="2"/>
    <n v="550.00000000000011"/>
    <x v="31"/>
    <x v="111"/>
    <n v="86625"/>
    <n v="0.35"/>
    <s v="In-store"/>
  </r>
  <r>
    <x v="1"/>
    <n v="1128299"/>
    <s v="Southeast"/>
    <x v="18"/>
    <s v="Richmond"/>
    <x v="2"/>
    <n v="500.00000000000006"/>
    <x v="43"/>
    <x v="148"/>
    <n v="43750"/>
    <n v="0.35"/>
    <s v="In-store"/>
  </r>
  <r>
    <x v="1"/>
    <n v="1128299"/>
    <s v="Southeast"/>
    <x v="18"/>
    <s v="Richmond"/>
    <x v="2"/>
    <n v="500"/>
    <x v="40"/>
    <x v="130"/>
    <n v="35000"/>
    <n v="0.35"/>
    <s v="In-store"/>
  </r>
  <r>
    <x v="1"/>
    <n v="1128299"/>
    <s v="Southeast"/>
    <x v="18"/>
    <s v="Richmond"/>
    <x v="0"/>
    <n v="600"/>
    <x v="37"/>
    <x v="145"/>
    <n v="54000"/>
    <n v="0.4"/>
    <s v="In-store"/>
  </r>
  <r>
    <x v="1"/>
    <n v="1128299"/>
    <s v="Southeast"/>
    <x v="18"/>
    <s v="Richmond"/>
    <x v="0"/>
    <n v="450"/>
    <x v="43"/>
    <x v="134"/>
    <n v="33750"/>
    <n v="0.3"/>
    <s v="In-store"/>
  </r>
  <r>
    <x v="1"/>
    <n v="1128299"/>
    <s v="Southeast"/>
    <x v="18"/>
    <s v="Richmond"/>
    <x v="2"/>
    <n v="400"/>
    <x v="44"/>
    <x v="165"/>
    <n v="49000"/>
    <n v="0.35"/>
    <s v="In-store"/>
  </r>
  <r>
    <x v="1"/>
    <n v="1128299"/>
    <s v="Southeast"/>
    <x v="18"/>
    <s v="Richmond"/>
    <x v="0"/>
    <n v="550"/>
    <x v="27"/>
    <x v="174"/>
    <n v="101062.5"/>
    <n v="0.35"/>
    <s v="In-store"/>
  </r>
  <r>
    <x v="1"/>
    <n v="1128299"/>
    <s v="Southeast"/>
    <x v="18"/>
    <s v="Richmond"/>
    <x v="2"/>
    <n v="500"/>
    <x v="44"/>
    <x v="163"/>
    <n v="61250"/>
    <n v="0.35"/>
    <s v="In-store"/>
  </r>
  <r>
    <x v="1"/>
    <n v="1128299"/>
    <s v="Southeast"/>
    <x v="18"/>
    <s v="Richmond"/>
    <x v="0"/>
    <n v="450"/>
    <x v="45"/>
    <x v="143"/>
    <n v="51187.5"/>
    <n v="0.35"/>
    <s v="In-store"/>
  </r>
  <r>
    <x v="1"/>
    <n v="1128299"/>
    <s v="Southeast"/>
    <x v="18"/>
    <s v="Richmond"/>
    <x v="1"/>
    <n v="550"/>
    <x v="48"/>
    <x v="205"/>
    <n v="66000"/>
    <n v="0.4"/>
    <s v="In-store"/>
  </r>
  <r>
    <x v="1"/>
    <n v="1128299"/>
    <s v="Southeast"/>
    <x v="18"/>
    <s v="Richmond"/>
    <x v="2"/>
    <n v="600"/>
    <x v="44"/>
    <x v="166"/>
    <n v="63000"/>
    <n v="0.3"/>
    <s v="In-store"/>
  </r>
  <r>
    <x v="1"/>
    <n v="1128299"/>
    <s v="Southeast"/>
    <x v="18"/>
    <s v="Richmond"/>
    <x v="2"/>
    <n v="450.00000000000006"/>
    <x v="30"/>
    <x v="344"/>
    <n v="90562.5"/>
    <n v="0.35"/>
    <s v="In-store"/>
  </r>
  <r>
    <x v="1"/>
    <n v="1128299"/>
    <s v="Southeast"/>
    <x v="18"/>
    <s v="Richmond"/>
    <x v="0"/>
    <n v="500"/>
    <x v="25"/>
    <x v="85"/>
    <n v="113750"/>
    <n v="0.35"/>
    <s v="In-store"/>
  </r>
  <r>
    <x v="1"/>
    <n v="1128299"/>
    <s v="Southeast"/>
    <x v="18"/>
    <s v="Richmond"/>
    <x v="0"/>
    <n v="450"/>
    <x v="33"/>
    <x v="122"/>
    <n v="74812.5"/>
    <n v="0.35"/>
    <s v="In-store"/>
  </r>
  <r>
    <x v="1"/>
    <n v="1128299"/>
    <s v="Southeast"/>
    <x v="18"/>
    <s v="Richmond"/>
    <x v="2"/>
    <n v="550.00000000000011"/>
    <x v="31"/>
    <x v="111"/>
    <n v="86625"/>
    <n v="0.35"/>
    <s v="In-store"/>
  </r>
  <r>
    <x v="1"/>
    <n v="1128299"/>
    <s v="Southeast"/>
    <x v="18"/>
    <s v="Richmond"/>
    <x v="2"/>
    <n v="750"/>
    <x v="32"/>
    <x v="233"/>
    <n v="127500"/>
    <n v="0.4"/>
    <s v="In-store"/>
  </r>
  <r>
    <x v="1"/>
    <n v="1128299"/>
    <s v="Southeast"/>
    <x v="18"/>
    <s v="Richmond"/>
    <x v="2"/>
    <n v="800"/>
    <x v="20"/>
    <x v="66"/>
    <n v="132000"/>
    <n v="0.3"/>
    <s v="In-store"/>
  </r>
  <r>
    <x v="1"/>
    <n v="1128299"/>
    <s v="Southeast"/>
    <x v="18"/>
    <s v="Richmond"/>
    <x v="2"/>
    <n v="650.00000000000011"/>
    <x v="29"/>
    <x v="260"/>
    <n v="170625"/>
    <n v="0.35"/>
    <s v="In-store"/>
  </r>
  <r>
    <x v="1"/>
    <n v="1128299"/>
    <s v="Southeast"/>
    <x v="18"/>
    <s v="Richmond"/>
    <x v="2"/>
    <n v="750"/>
    <x v="29"/>
    <x v="101"/>
    <n v="196875"/>
    <n v="0.35"/>
    <s v="In-store"/>
  </r>
  <r>
    <x v="1"/>
    <n v="1128299"/>
    <s v="Southeast"/>
    <x v="18"/>
    <s v="Richmond"/>
    <x v="2"/>
    <n v="700"/>
    <x v="20"/>
    <x v="107"/>
    <n v="134750"/>
    <n v="0.35"/>
    <s v="In-store"/>
  </r>
  <r>
    <x v="1"/>
    <n v="1128299"/>
    <s v="Southeast"/>
    <x v="18"/>
    <s v="Richmond"/>
    <x v="0"/>
    <n v="700"/>
    <x v="20"/>
    <x v="107"/>
    <n v="134750"/>
    <n v="0.35"/>
    <s v="In-store"/>
  </r>
  <r>
    <x v="1"/>
    <n v="1128299"/>
    <s v="Southeast"/>
    <x v="18"/>
    <s v="Richmond"/>
    <x v="0"/>
    <n v="800"/>
    <x v="33"/>
    <x v="7"/>
    <n v="152000"/>
    <n v="0.4"/>
    <s v="In-store"/>
  </r>
  <r>
    <x v="1"/>
    <n v="1128299"/>
    <s v="Southeast"/>
    <x v="18"/>
    <s v="Richmond"/>
    <x v="0"/>
    <n v="850"/>
    <x v="30"/>
    <x v="239"/>
    <n v="146625"/>
    <n v="0.3"/>
    <s v="In-store"/>
  </r>
  <r>
    <x v="1"/>
    <n v="1185732"/>
    <s v="Southeast"/>
    <x v="18"/>
    <s v="Richmond"/>
    <x v="2"/>
    <n v="350"/>
    <x v="29"/>
    <x v="50"/>
    <n v="131250"/>
    <n v="0.5"/>
    <s v="In-store"/>
  </r>
  <r>
    <x v="1"/>
    <n v="1185732"/>
    <s v="Southeast"/>
    <x v="18"/>
    <s v="Richmond"/>
    <x v="0"/>
    <n v="350"/>
    <x v="20"/>
    <x v="142"/>
    <n v="77000"/>
    <n v="0.4"/>
    <s v="In-store"/>
  </r>
  <r>
    <x v="1"/>
    <n v="1185732"/>
    <s v="Southeast"/>
    <x v="18"/>
    <s v="Richmond"/>
    <x v="2"/>
    <n v="250"/>
    <x v="20"/>
    <x v="146"/>
    <n v="41250"/>
    <n v="0.3"/>
    <s v="In-store"/>
  </r>
  <r>
    <x v="1"/>
    <n v="1185732"/>
    <s v="Southeast"/>
    <x v="18"/>
    <s v="Richmond"/>
    <x v="0"/>
    <n v="300.00000000000006"/>
    <x v="46"/>
    <x v="152"/>
    <n v="42000"/>
    <n v="0.35"/>
    <s v="In-store"/>
  </r>
  <r>
    <x v="1"/>
    <n v="1185732"/>
    <s v="Southeast"/>
    <x v="18"/>
    <s v="Richmond"/>
    <x v="2"/>
    <n v="450"/>
    <x v="31"/>
    <x v="164"/>
    <n v="81000"/>
    <n v="0.4"/>
    <s v="In-store"/>
  </r>
  <r>
    <x v="1"/>
    <n v="1185732"/>
    <s v="Southeast"/>
    <x v="18"/>
    <s v="Richmond"/>
    <x v="2"/>
    <n v="349.99999999999994"/>
    <x v="20"/>
    <x v="345"/>
    <n v="105875"/>
    <n v="0.55000000000000004"/>
    <s v="In-store"/>
  </r>
  <r>
    <x v="1"/>
    <n v="1185732"/>
    <s v="Southeast"/>
    <x v="18"/>
    <s v="Richmond"/>
    <x v="0"/>
    <n v="350"/>
    <x v="9"/>
    <x v="62"/>
    <n v="140000"/>
    <n v="0.5"/>
    <s v="In-store"/>
  </r>
  <r>
    <x v="1"/>
    <n v="1185732"/>
    <s v="Southeast"/>
    <x v="18"/>
    <s v="Richmond"/>
    <x v="0"/>
    <n v="350"/>
    <x v="31"/>
    <x v="156"/>
    <n v="63000"/>
    <n v="0.4"/>
    <s v="In-store"/>
  </r>
  <r>
    <x v="0"/>
    <n v="1185732"/>
    <s v="Southeast"/>
    <x v="18"/>
    <s v="Richmond"/>
    <x v="0"/>
    <n v="250"/>
    <x v="23"/>
    <x v="304"/>
    <n v="37500"/>
    <n v="0.3"/>
    <s v="In-store"/>
  </r>
  <r>
    <x v="0"/>
    <n v="1185732"/>
    <s v="Midwest"/>
    <x v="19"/>
    <s v="Detroit"/>
    <x v="2"/>
    <n v="300"/>
    <x v="47"/>
    <x v="134"/>
    <n v="39375"/>
    <n v="0.35"/>
    <s v="In-store"/>
  </r>
  <r>
    <x v="0"/>
    <n v="1185732"/>
    <s v="Midwest"/>
    <x v="19"/>
    <s v="Detroit"/>
    <x v="0"/>
    <n v="450"/>
    <x v="31"/>
    <x v="164"/>
    <n v="81000"/>
    <n v="0.4"/>
    <s v="In-store"/>
  </r>
  <r>
    <x v="0"/>
    <n v="1185732"/>
    <s v="Midwest"/>
    <x v="19"/>
    <s v="Detroit"/>
    <x v="0"/>
    <n v="349.99999999999994"/>
    <x v="20"/>
    <x v="345"/>
    <n v="105875"/>
    <n v="0.55000000000000004"/>
    <s v="In-store"/>
  </r>
  <r>
    <x v="0"/>
    <n v="1185732"/>
    <s v="Midwest"/>
    <x v="19"/>
    <s v="Detroit"/>
    <x v="2"/>
    <n v="350"/>
    <x v="67"/>
    <x v="346"/>
    <n v="134750"/>
    <n v="0.5"/>
    <s v="In-store"/>
  </r>
  <r>
    <x v="0"/>
    <n v="1185732"/>
    <s v="Midwest"/>
    <x v="19"/>
    <s v="Detroit"/>
    <x v="0"/>
    <n v="350"/>
    <x v="31"/>
    <x v="156"/>
    <n v="63000"/>
    <n v="0.4"/>
    <s v="In-store"/>
  </r>
  <r>
    <x v="0"/>
    <n v="1185732"/>
    <s v="Midwest"/>
    <x v="19"/>
    <s v="Detroit"/>
    <x v="0"/>
    <n v="250"/>
    <x v="33"/>
    <x v="347"/>
    <n v="35625"/>
    <n v="0.3"/>
    <s v="In-store"/>
  </r>
  <r>
    <x v="0"/>
    <n v="1185732"/>
    <s v="Midwest"/>
    <x v="19"/>
    <s v="Detroit"/>
    <x v="2"/>
    <n v="300"/>
    <x v="45"/>
    <x v="150"/>
    <n v="34125"/>
    <n v="0.35"/>
    <s v="In-store"/>
  </r>
  <r>
    <x v="0"/>
    <n v="1185732"/>
    <s v="Midwest"/>
    <x v="19"/>
    <s v="Detroit"/>
    <x v="2"/>
    <n v="450"/>
    <x v="47"/>
    <x v="158"/>
    <n v="67500"/>
    <n v="0.4"/>
    <s v="In-store"/>
  </r>
  <r>
    <x v="0"/>
    <n v="1185732"/>
    <s v="Midwest"/>
    <x v="19"/>
    <s v="Detroit"/>
    <x v="2"/>
    <n v="350"/>
    <x v="33"/>
    <x v="160"/>
    <n v="91437.5"/>
    <n v="0.55000000000000004"/>
    <s v="In-store"/>
  </r>
  <r>
    <x v="0"/>
    <n v="1185732"/>
    <s v="Midwest"/>
    <x v="19"/>
    <s v="Detroit"/>
    <x v="2"/>
    <n v="350"/>
    <x v="26"/>
    <x v="253"/>
    <n v="126875"/>
    <n v="0.5"/>
    <s v="In-store"/>
  </r>
  <r>
    <x v="0"/>
    <n v="1185732"/>
    <s v="Midwest"/>
    <x v="19"/>
    <s v="Detroit"/>
    <x v="3"/>
    <n v="400"/>
    <x v="32"/>
    <x v="217"/>
    <n v="68000"/>
    <n v="0.4"/>
    <s v="In-store"/>
  </r>
  <r>
    <x v="0"/>
    <n v="1185732"/>
    <s v="Midwest"/>
    <x v="19"/>
    <s v="Detroit"/>
    <x v="2"/>
    <n v="300"/>
    <x v="31"/>
    <x v="145"/>
    <n v="40500"/>
    <n v="0.3"/>
    <s v="In-store"/>
  </r>
  <r>
    <x v="0"/>
    <n v="1185732"/>
    <s v="Midwest"/>
    <x v="19"/>
    <s v="Detroit"/>
    <x v="2"/>
    <n v="350"/>
    <x v="47"/>
    <x v="167"/>
    <n v="45937.5"/>
    <n v="0.35"/>
    <s v="In-store"/>
  </r>
  <r>
    <x v="0"/>
    <n v="1185732"/>
    <s v="Midwest"/>
    <x v="19"/>
    <s v="Detroit"/>
    <x v="2"/>
    <n v="500"/>
    <x v="46"/>
    <x v="49"/>
    <n v="80000"/>
    <n v="0.4"/>
    <s v="In-store"/>
  </r>
  <r>
    <x v="0"/>
    <n v="1185732"/>
    <s v="Midwest"/>
    <x v="19"/>
    <s v="Detroit"/>
    <x v="0"/>
    <n v="399.99999999999994"/>
    <x v="27"/>
    <x v="348"/>
    <n v="115500"/>
    <n v="0.55000000000000004"/>
    <s v="In-store"/>
  </r>
  <r>
    <x v="0"/>
    <n v="1185732"/>
    <s v="Midwest"/>
    <x v="19"/>
    <s v="Detroit"/>
    <x v="0"/>
    <n v="500"/>
    <x v="68"/>
    <x v="349"/>
    <n v="198750"/>
    <n v="0.5"/>
    <s v="In-store"/>
  </r>
  <r>
    <x v="0"/>
    <n v="1185732"/>
    <s v="Midwest"/>
    <x v="19"/>
    <s v="Detroit"/>
    <x v="1"/>
    <n v="500"/>
    <x v="23"/>
    <x v="56"/>
    <n v="100000"/>
    <n v="0.4"/>
    <s v="In-store"/>
  </r>
  <r>
    <x v="0"/>
    <n v="1185732"/>
    <s v="Midwest"/>
    <x v="19"/>
    <s v="Detroit"/>
    <x v="0"/>
    <n v="450"/>
    <x v="33"/>
    <x v="122"/>
    <n v="64125"/>
    <n v="0.3"/>
    <s v="In-store"/>
  </r>
  <r>
    <x v="0"/>
    <n v="1185732"/>
    <s v="Midwest"/>
    <x v="19"/>
    <s v="Detroit"/>
    <x v="0"/>
    <n v="450"/>
    <x v="31"/>
    <x v="164"/>
    <n v="70875"/>
    <n v="0.35"/>
    <s v="In-store"/>
  </r>
  <r>
    <x v="0"/>
    <n v="1185732"/>
    <s v="Midwest"/>
    <x v="19"/>
    <s v="Detroit"/>
    <x v="1"/>
    <n v="550"/>
    <x v="33"/>
    <x v="320"/>
    <n v="104500"/>
    <n v="0.4"/>
    <s v="In-store"/>
  </r>
  <r>
    <x v="0"/>
    <n v="1185732"/>
    <s v="Midwest"/>
    <x v="19"/>
    <s v="Detroit"/>
    <x v="0"/>
    <n v="600"/>
    <x v="30"/>
    <x v="214"/>
    <n v="189750"/>
    <n v="0.55000000000000004"/>
    <s v="In-store"/>
  </r>
  <r>
    <x v="0"/>
    <n v="1185732"/>
    <s v="Midwest"/>
    <x v="19"/>
    <s v="Detroit"/>
    <x v="2"/>
    <n v="550"/>
    <x v="6"/>
    <x v="120"/>
    <n v="226875"/>
    <n v="0.5"/>
    <s v="In-store"/>
  </r>
  <r>
    <x v="0"/>
    <n v="1185732"/>
    <s v="Midwest"/>
    <x v="19"/>
    <s v="Detroit"/>
    <x v="2"/>
    <n v="500"/>
    <x v="30"/>
    <x v="82"/>
    <n v="115000"/>
    <n v="0.4"/>
    <s v="In-store"/>
  </r>
  <r>
    <x v="0"/>
    <n v="1185732"/>
    <s v="Midwest"/>
    <x v="19"/>
    <s v="Detroit"/>
    <x v="2"/>
    <n v="450"/>
    <x v="20"/>
    <x v="129"/>
    <n v="74250"/>
    <n v="0.3"/>
    <s v="In-store"/>
  </r>
  <r>
    <x v="0"/>
    <n v="1185732"/>
    <s v="Midwest"/>
    <x v="19"/>
    <s v="Detroit"/>
    <x v="0"/>
    <n v="450.00000000000006"/>
    <x v="27"/>
    <x v="47"/>
    <n v="82687.5"/>
    <n v="0.35"/>
    <s v="In-store"/>
  </r>
  <r>
    <x v="0"/>
    <n v="1185732"/>
    <s v="Midwest"/>
    <x v="19"/>
    <s v="Detroit"/>
    <x v="2"/>
    <n v="600"/>
    <x v="27"/>
    <x v="41"/>
    <n v="126000"/>
    <n v="0.4"/>
    <s v="In-store"/>
  </r>
  <r>
    <x v="0"/>
    <n v="1185732"/>
    <s v="Midwest"/>
    <x v="19"/>
    <s v="Detroit"/>
    <x v="0"/>
    <n v="649.99999999999989"/>
    <x v="21"/>
    <x v="350"/>
    <n v="241312.5"/>
    <n v="0.55000000000000004"/>
    <s v="In-store"/>
  </r>
  <r>
    <x v="0"/>
    <n v="1185732"/>
    <s v="Midwest"/>
    <x v="19"/>
    <s v="Detroit"/>
    <x v="0"/>
    <n v="600"/>
    <x v="3"/>
    <x v="4"/>
    <n v="270000"/>
    <n v="0.5"/>
    <s v="In-store"/>
  </r>
  <r>
    <x v="0"/>
    <n v="1185732"/>
    <s v="Midwest"/>
    <x v="19"/>
    <s v="Detroit"/>
    <x v="1"/>
    <n v="550"/>
    <x v="25"/>
    <x v="91"/>
    <n v="143000"/>
    <n v="0.4"/>
    <s v="In-store"/>
  </r>
  <r>
    <x v="0"/>
    <n v="1185732"/>
    <s v="Midwest"/>
    <x v="19"/>
    <s v="Detroit"/>
    <x v="2"/>
    <n v="500"/>
    <x v="30"/>
    <x v="82"/>
    <n v="86250"/>
    <n v="0.3"/>
    <s v="In-store"/>
  </r>
  <r>
    <x v="0"/>
    <n v="1185732"/>
    <s v="Midwest"/>
    <x v="19"/>
    <s v="Detroit"/>
    <x v="2"/>
    <n v="500"/>
    <x v="27"/>
    <x v="50"/>
    <n v="91875"/>
    <n v="0.35"/>
    <s v="In-store"/>
  </r>
  <r>
    <x v="0"/>
    <n v="1185732"/>
    <s v="Midwest"/>
    <x v="19"/>
    <s v="Detroit"/>
    <x v="2"/>
    <n v="600"/>
    <x v="20"/>
    <x v="80"/>
    <n v="132000"/>
    <n v="0.4"/>
    <s v="In-store"/>
  </r>
  <r>
    <x v="0"/>
    <n v="1185732"/>
    <s v="Midwest"/>
    <x v="19"/>
    <s v="Detroit"/>
    <x v="0"/>
    <n v="649.99999999999989"/>
    <x v="26"/>
    <x v="351"/>
    <n v="259187.5"/>
    <n v="0.55000000000000004"/>
    <s v="In-store"/>
  </r>
  <r>
    <x v="0"/>
    <n v="1185732"/>
    <s v="Midwest"/>
    <x v="19"/>
    <s v="Detroit"/>
    <x v="2"/>
    <n v="600"/>
    <x v="10"/>
    <x v="18"/>
    <n v="262500"/>
    <n v="0.5"/>
    <s v="In-store"/>
  </r>
  <r>
    <x v="0"/>
    <n v="1185732"/>
    <s v="Midwest"/>
    <x v="19"/>
    <s v="Detroit"/>
    <x v="0"/>
    <n v="550"/>
    <x v="25"/>
    <x v="91"/>
    <n v="143000"/>
    <n v="0.4"/>
    <s v="In-store"/>
  </r>
  <r>
    <x v="0"/>
    <n v="1185732"/>
    <s v="Midwest"/>
    <x v="19"/>
    <s v="Detroit"/>
    <x v="2"/>
    <n v="450"/>
    <x v="30"/>
    <x v="73"/>
    <n v="77625"/>
    <n v="0.3"/>
    <s v="In-store"/>
  </r>
  <r>
    <x v="0"/>
    <n v="1185732"/>
    <s v="Midwest"/>
    <x v="19"/>
    <s v="Detroit"/>
    <x v="1"/>
    <n v="350"/>
    <x v="27"/>
    <x v="157"/>
    <n v="64312.5"/>
    <n v="0.35"/>
    <s v="In-store"/>
  </r>
  <r>
    <x v="0"/>
    <n v="1185732"/>
    <s v="Midwest"/>
    <x v="19"/>
    <s v="Detroit"/>
    <x v="2"/>
    <n v="450"/>
    <x v="23"/>
    <x v="40"/>
    <n v="90000"/>
    <n v="0.4"/>
    <s v="In-store"/>
  </r>
  <r>
    <x v="0"/>
    <n v="1185732"/>
    <s v="Midwest"/>
    <x v="19"/>
    <s v="Detroit"/>
    <x v="2"/>
    <n v="500"/>
    <x v="21"/>
    <x v="76"/>
    <n v="185625"/>
    <n v="0.55000000000000004"/>
    <s v="In-store"/>
  </r>
  <r>
    <x v="0"/>
    <n v="1185732"/>
    <s v="Midwest"/>
    <x v="19"/>
    <s v="Detroit"/>
    <x v="2"/>
    <n v="450"/>
    <x v="9"/>
    <x v="11"/>
    <n v="180000"/>
    <n v="0.5"/>
    <s v="In-store"/>
  </r>
  <r>
    <x v="0"/>
    <n v="1185732"/>
    <s v="Midwest"/>
    <x v="19"/>
    <s v="Detroit"/>
    <x v="3"/>
    <n v="400"/>
    <x v="24"/>
    <x v="52"/>
    <n v="96000"/>
    <n v="0.4"/>
    <s v="In-store"/>
  </r>
  <r>
    <x v="0"/>
    <n v="1185732"/>
    <s v="Midwest"/>
    <x v="19"/>
    <s v="Detroit"/>
    <x v="2"/>
    <n v="350"/>
    <x v="23"/>
    <x v="163"/>
    <n v="52500"/>
    <n v="0.3"/>
    <s v="In-store"/>
  </r>
  <r>
    <x v="0"/>
    <n v="1185732"/>
    <s v="Midwest"/>
    <x v="19"/>
    <s v="Detroit"/>
    <x v="1"/>
    <n v="350"/>
    <x v="33"/>
    <x v="160"/>
    <n v="58187.5"/>
    <n v="0.35"/>
    <s v="In-store"/>
  </r>
  <r>
    <x v="0"/>
    <n v="1185732"/>
    <s v="Midwest"/>
    <x v="19"/>
    <s v="Detroit"/>
    <x v="2"/>
    <n v="450"/>
    <x v="33"/>
    <x v="122"/>
    <n v="85500"/>
    <n v="0.4"/>
    <s v="In-store"/>
  </r>
  <r>
    <x v="0"/>
    <n v="1185732"/>
    <s v="Midwest"/>
    <x v="19"/>
    <s v="Detroit"/>
    <x v="0"/>
    <n v="500"/>
    <x v="30"/>
    <x v="82"/>
    <n v="158125"/>
    <n v="0.55000000000000004"/>
    <s v="In-store"/>
  </r>
  <r>
    <x v="0"/>
    <n v="1185732"/>
    <s v="Midwest"/>
    <x v="19"/>
    <s v="Detroit"/>
    <x v="2"/>
    <n v="500"/>
    <x v="29"/>
    <x v="72"/>
    <n v="187500"/>
    <n v="0.5"/>
    <s v="In-store"/>
  </r>
  <r>
    <x v="0"/>
    <n v="1185732"/>
    <s v="Midwest"/>
    <x v="19"/>
    <s v="Detroit"/>
    <x v="2"/>
    <n v="400"/>
    <x v="30"/>
    <x v="282"/>
    <n v="92000"/>
    <n v="0.4"/>
    <s v="In-store"/>
  </r>
  <r>
    <x v="0"/>
    <n v="1185732"/>
    <s v="Midwest"/>
    <x v="19"/>
    <s v="Detroit"/>
    <x v="0"/>
    <n v="400"/>
    <x v="32"/>
    <x v="217"/>
    <n v="51000"/>
    <n v="0.3"/>
    <s v="In-store"/>
  </r>
  <r>
    <x v="0"/>
    <n v="1185732"/>
    <s v="Midwest"/>
    <x v="19"/>
    <s v="Detroit"/>
    <x v="2"/>
    <n v="400"/>
    <x v="46"/>
    <x v="177"/>
    <n v="56000"/>
    <n v="0.35"/>
    <s v="In-store"/>
  </r>
  <r>
    <x v="0"/>
    <n v="1185732"/>
    <s v="Midwest"/>
    <x v="19"/>
    <s v="Detroit"/>
    <x v="0"/>
    <n v="500"/>
    <x v="46"/>
    <x v="49"/>
    <n v="80000"/>
    <n v="0.4"/>
    <s v="In-store"/>
  </r>
  <r>
    <x v="0"/>
    <n v="1185732"/>
    <s v="Midwest"/>
    <x v="19"/>
    <s v="Detroit"/>
    <x v="2"/>
    <n v="550"/>
    <x v="27"/>
    <x v="174"/>
    <n v="158812.5"/>
    <n v="0.55000000000000004"/>
    <s v="In-store"/>
  </r>
  <r>
    <x v="0"/>
    <n v="1185732"/>
    <s v="Midwest"/>
    <x v="19"/>
    <s v="Detroit"/>
    <x v="2"/>
    <n v="500"/>
    <x v="21"/>
    <x v="76"/>
    <n v="168750"/>
    <n v="0.5"/>
    <s v="In-store"/>
  </r>
  <r>
    <x v="0"/>
    <n v="1185732"/>
    <s v="Midwest"/>
    <x v="19"/>
    <s v="Detroit"/>
    <x v="1"/>
    <n v="450"/>
    <x v="23"/>
    <x v="40"/>
    <n v="90000"/>
    <n v="0.4"/>
    <s v="In-store"/>
  </r>
  <r>
    <x v="0"/>
    <n v="1185732"/>
    <s v="Midwest"/>
    <x v="19"/>
    <s v="Detroit"/>
    <x v="0"/>
    <n v="450"/>
    <x v="51"/>
    <x v="352"/>
    <n v="60075"/>
    <n v="0.3"/>
    <s v="In-store"/>
  </r>
  <r>
    <x v="0"/>
    <n v="1185732"/>
    <s v="Midwest"/>
    <x v="19"/>
    <s v="Detroit"/>
    <x v="2"/>
    <n v="450"/>
    <x v="33"/>
    <x v="122"/>
    <n v="74812.5"/>
    <n v="0.35"/>
    <s v="In-store"/>
  </r>
  <r>
    <x v="0"/>
    <n v="1185732"/>
    <s v="Midwest"/>
    <x v="19"/>
    <s v="Detroit"/>
    <x v="2"/>
    <n v="600"/>
    <x v="31"/>
    <x v="54"/>
    <n v="108000"/>
    <n v="0.4"/>
    <s v="In-store"/>
  </r>
  <r>
    <x v="0"/>
    <n v="1185732"/>
    <s v="Midwest"/>
    <x v="19"/>
    <s v="Detroit"/>
    <x v="1"/>
    <n v="649.99999999999989"/>
    <x v="22"/>
    <x v="353"/>
    <n v="223437.5"/>
    <n v="0.55000000000000004"/>
    <s v="In-store"/>
  </r>
  <r>
    <x v="0"/>
    <n v="1185732"/>
    <s v="Midwest"/>
    <x v="19"/>
    <s v="Detroit"/>
    <x v="0"/>
    <n v="600"/>
    <x v="2"/>
    <x v="12"/>
    <n v="255000"/>
    <n v="0.5"/>
    <s v="In-store"/>
  </r>
  <r>
    <x v="0"/>
    <n v="1185732"/>
    <s v="Midwest"/>
    <x v="19"/>
    <s v="Detroit"/>
    <x v="0"/>
    <n v="500"/>
    <x v="25"/>
    <x v="85"/>
    <n v="130000"/>
    <n v="0.4"/>
    <s v="In-store"/>
  </r>
  <r>
    <x v="0"/>
    <n v="1185732"/>
    <s v="Midwest"/>
    <x v="19"/>
    <s v="Detroit"/>
    <x v="2"/>
    <n v="500"/>
    <x v="24"/>
    <x v="64"/>
    <n v="90000"/>
    <n v="0.3"/>
    <s v="In-store"/>
  </r>
  <r>
    <x v="0"/>
    <n v="1185732"/>
    <s v="Midwest"/>
    <x v="19"/>
    <s v="Detroit"/>
    <x v="2"/>
    <n v="500"/>
    <x v="20"/>
    <x v="83"/>
    <n v="96250"/>
    <n v="0.35"/>
    <s v="In-store"/>
  </r>
  <r>
    <x v="0"/>
    <n v="1185732"/>
    <s v="Midwest"/>
    <x v="19"/>
    <s v="Detroit"/>
    <x v="2"/>
    <n v="600"/>
    <x v="20"/>
    <x v="80"/>
    <n v="132000"/>
    <n v="0.4"/>
    <s v="In-store"/>
  </r>
  <r>
    <x v="0"/>
    <n v="1185732"/>
    <s v="Midwest"/>
    <x v="19"/>
    <s v="Detroit"/>
    <x v="2"/>
    <n v="649.99999999999989"/>
    <x v="25"/>
    <x v="354"/>
    <n v="232375"/>
    <n v="0.55000000000000004"/>
    <s v="In-store"/>
  </r>
  <r>
    <x v="0"/>
    <n v="1185732"/>
    <s v="Midwest"/>
    <x v="19"/>
    <s v="Detroit"/>
    <x v="0"/>
    <n v="300"/>
    <x v="22"/>
    <x v="203"/>
    <n v="75000"/>
    <n v="0.4"/>
    <s v="In-store"/>
  </r>
  <r>
    <x v="0"/>
    <n v="1185732"/>
    <s v="Midwest"/>
    <x v="19"/>
    <s v="Detroit"/>
    <x v="2"/>
    <n v="300.00000000000006"/>
    <x v="32"/>
    <x v="216"/>
    <n v="44625"/>
    <n v="0.35"/>
    <s v="In-store"/>
  </r>
  <r>
    <x v="0"/>
    <n v="1185732"/>
    <s v="Midwest"/>
    <x v="19"/>
    <s v="Detroit"/>
    <x v="2"/>
    <n v="200"/>
    <x v="32"/>
    <x v="355"/>
    <n v="29750"/>
    <n v="0.35"/>
    <s v="In-store"/>
  </r>
  <r>
    <x v="0"/>
    <n v="1185732"/>
    <s v="Midwest"/>
    <x v="19"/>
    <s v="Detroit"/>
    <x v="0"/>
    <n v="250"/>
    <x v="34"/>
    <x v="185"/>
    <n v="27500"/>
    <n v="0.4"/>
    <s v="In-store"/>
  </r>
  <r>
    <x v="0"/>
    <n v="1185732"/>
    <s v="Midwest"/>
    <x v="19"/>
    <s v="Detroit"/>
    <x v="0"/>
    <n v="400.00000000000006"/>
    <x v="45"/>
    <x v="198"/>
    <n v="45500"/>
    <n v="0.35"/>
    <s v="In-store"/>
  </r>
  <r>
    <x v="0"/>
    <n v="1185732"/>
    <s v="Midwest"/>
    <x v="19"/>
    <s v="Detroit"/>
    <x v="0"/>
    <n v="300"/>
    <x v="32"/>
    <x v="168"/>
    <n v="63750"/>
    <n v="0.5"/>
    <s v="In-store"/>
  </r>
  <r>
    <x v="0"/>
    <n v="1185732"/>
    <s v="Midwest"/>
    <x v="19"/>
    <s v="Detroit"/>
    <x v="2"/>
    <n v="300"/>
    <x v="21"/>
    <x v="164"/>
    <n v="81000"/>
    <n v="0.4"/>
    <s v="In-store"/>
  </r>
  <r>
    <x v="0"/>
    <n v="1185732"/>
    <s v="Midwest"/>
    <x v="19"/>
    <s v="Detroit"/>
    <x v="2"/>
    <n v="300"/>
    <x v="45"/>
    <x v="150"/>
    <n v="34125"/>
    <n v="0.35"/>
    <s v="In-store"/>
  </r>
  <r>
    <x v="0"/>
    <n v="1185732"/>
    <s v="Midwest"/>
    <x v="19"/>
    <s v="Detroit"/>
    <x v="2"/>
    <n v="200"/>
    <x v="47"/>
    <x v="133"/>
    <n v="26250"/>
    <n v="0.35"/>
    <s v="In-store"/>
  </r>
  <r>
    <x v="0"/>
    <n v="1185732"/>
    <s v="Midwest"/>
    <x v="20"/>
    <s v="St. Louis"/>
    <x v="2"/>
    <n v="250"/>
    <x v="43"/>
    <x v="149"/>
    <n v="25000"/>
    <n v="0.4"/>
    <s v="In-store"/>
  </r>
  <r>
    <x v="0"/>
    <n v="1185732"/>
    <s v="Midwest"/>
    <x v="20"/>
    <s v="St. Louis"/>
    <x v="2"/>
    <n v="400.00000000000006"/>
    <x v="45"/>
    <x v="198"/>
    <n v="45500"/>
    <n v="0.35"/>
    <s v="In-store"/>
  </r>
  <r>
    <x v="0"/>
    <n v="1185732"/>
    <s v="Midwest"/>
    <x v="20"/>
    <s v="St. Louis"/>
    <x v="2"/>
    <n v="300"/>
    <x v="46"/>
    <x v="162"/>
    <n v="60000"/>
    <n v="0.5"/>
    <s v="In-store"/>
  </r>
  <r>
    <x v="0"/>
    <n v="1185732"/>
    <s v="Midwest"/>
    <x v="20"/>
    <s v="St. Louis"/>
    <x v="2"/>
    <n v="350"/>
    <x v="69"/>
    <x v="356"/>
    <n v="86800"/>
    <n v="0.4"/>
    <s v="In-store"/>
  </r>
  <r>
    <x v="0"/>
    <n v="1185732"/>
    <s v="Midwest"/>
    <x v="20"/>
    <s v="St. Louis"/>
    <x v="2"/>
    <n v="350"/>
    <x v="48"/>
    <x v="194"/>
    <n v="36750"/>
    <n v="0.35"/>
    <s v="In-store"/>
  </r>
  <r>
    <x v="0"/>
    <n v="1185732"/>
    <s v="Midwest"/>
    <x v="20"/>
    <s v="St. Louis"/>
    <x v="2"/>
    <n v="250"/>
    <x v="44"/>
    <x v="138"/>
    <n v="30625"/>
    <n v="0.35"/>
    <s v="In-store"/>
  </r>
  <r>
    <x v="0"/>
    <n v="1185732"/>
    <s v="Midwest"/>
    <x v="20"/>
    <s v="St. Louis"/>
    <x v="2"/>
    <n v="300"/>
    <x v="40"/>
    <x v="201"/>
    <n v="24000"/>
    <n v="0.4"/>
    <s v="In-store"/>
  </r>
  <r>
    <x v="0"/>
    <n v="1185732"/>
    <s v="Midwest"/>
    <x v="20"/>
    <s v="St. Louis"/>
    <x v="1"/>
    <n v="450"/>
    <x v="43"/>
    <x v="134"/>
    <n v="39375"/>
    <n v="0.35"/>
    <s v="In-store"/>
  </r>
  <r>
    <x v="0"/>
    <n v="1185732"/>
    <s v="Midwest"/>
    <x v="20"/>
    <s v="St. Louis"/>
    <x v="0"/>
    <n v="350"/>
    <x v="44"/>
    <x v="235"/>
    <n v="61250"/>
    <n v="0.5"/>
    <s v="In-store"/>
  </r>
  <r>
    <x v="0"/>
    <n v="1185732"/>
    <s v="Midwest"/>
    <x v="20"/>
    <s v="St. Louis"/>
    <x v="0"/>
    <n v="350"/>
    <x v="30"/>
    <x v="281"/>
    <n v="80500"/>
    <n v="0.4"/>
    <s v="In-store"/>
  </r>
  <r>
    <x v="0"/>
    <n v="1185732"/>
    <s v="Midwest"/>
    <x v="20"/>
    <s v="St. Louis"/>
    <x v="2"/>
    <n v="300"/>
    <x v="34"/>
    <x v="195"/>
    <n v="28875"/>
    <n v="0.35"/>
    <s v="In-store"/>
  </r>
  <r>
    <x v="0"/>
    <n v="1185732"/>
    <s v="Midwest"/>
    <x v="20"/>
    <s v="St. Louis"/>
    <x v="2"/>
    <n v="200"/>
    <x v="34"/>
    <x v="196"/>
    <n v="19250"/>
    <n v="0.35"/>
    <s v="In-store"/>
  </r>
  <r>
    <x v="0"/>
    <n v="1185732"/>
    <s v="Midwest"/>
    <x v="20"/>
    <s v="St. Louis"/>
    <x v="2"/>
    <n v="250"/>
    <x v="40"/>
    <x v="125"/>
    <n v="20000"/>
    <n v="0.4"/>
    <s v="In-store"/>
  </r>
  <r>
    <x v="0"/>
    <n v="1185732"/>
    <s v="Midwest"/>
    <x v="20"/>
    <s v="St. Louis"/>
    <x v="2"/>
    <n v="400"/>
    <x v="37"/>
    <x v="131"/>
    <n v="31500"/>
    <n v="0.35"/>
    <s v="In-store"/>
  </r>
  <r>
    <x v="0"/>
    <n v="1185732"/>
    <s v="Midwest"/>
    <x v="20"/>
    <s v="St. Louis"/>
    <x v="0"/>
    <n v="300"/>
    <x v="44"/>
    <x v="194"/>
    <n v="52500"/>
    <n v="0.5"/>
    <s v="In-store"/>
  </r>
  <r>
    <x v="0"/>
    <n v="1185732"/>
    <s v="Midwest"/>
    <x v="20"/>
    <s v="St. Louis"/>
    <x v="1"/>
    <n v="400"/>
    <x v="69"/>
    <x v="357"/>
    <n v="99200"/>
    <n v="0.4"/>
    <s v="In-store"/>
  </r>
  <r>
    <x v="0"/>
    <n v="1185732"/>
    <s v="Midwest"/>
    <x v="20"/>
    <s v="St. Louis"/>
    <x v="2"/>
    <n v="350"/>
    <x v="45"/>
    <x v="169"/>
    <n v="39812.5"/>
    <n v="0.35"/>
    <s v="In-store"/>
  </r>
  <r>
    <x v="0"/>
    <n v="1185732"/>
    <s v="Midwest"/>
    <x v="20"/>
    <s v="St. Louis"/>
    <x v="0"/>
    <n v="300"/>
    <x v="48"/>
    <x v="131"/>
    <n v="31500"/>
    <n v="0.35"/>
    <s v="In-store"/>
  </r>
  <r>
    <x v="0"/>
    <n v="1185732"/>
    <s v="Midwest"/>
    <x v="20"/>
    <s v="St. Louis"/>
    <x v="0"/>
    <n v="300"/>
    <x v="37"/>
    <x v="265"/>
    <n v="27000"/>
    <n v="0.4"/>
    <s v="In-store"/>
  </r>
  <r>
    <x v="0"/>
    <n v="1185732"/>
    <s v="Midwest"/>
    <x v="20"/>
    <s v="St. Louis"/>
    <x v="2"/>
    <n v="450"/>
    <x v="43"/>
    <x v="134"/>
    <n v="39375"/>
    <n v="0.35"/>
    <s v="In-store"/>
  </r>
  <r>
    <x v="0"/>
    <n v="1185732"/>
    <s v="Midwest"/>
    <x v="20"/>
    <s v="St. Louis"/>
    <x v="2"/>
    <n v="500"/>
    <x v="44"/>
    <x v="163"/>
    <n v="87500"/>
    <n v="0.5"/>
    <s v="In-store"/>
  </r>
  <r>
    <x v="0"/>
    <n v="1185732"/>
    <s v="Midwest"/>
    <x v="20"/>
    <s v="St. Louis"/>
    <x v="0"/>
    <n v="350"/>
    <x v="24"/>
    <x v="166"/>
    <n v="84000"/>
    <n v="0.4"/>
    <s v="In-store"/>
  </r>
  <r>
    <x v="0"/>
    <n v="1185732"/>
    <s v="Midwest"/>
    <x v="20"/>
    <s v="St. Louis"/>
    <x v="2"/>
    <n v="300"/>
    <x v="44"/>
    <x v="194"/>
    <n v="36750"/>
    <n v="0.35"/>
    <s v="In-store"/>
  </r>
  <r>
    <x v="0"/>
    <n v="1185732"/>
    <s v="Midwest"/>
    <x v="20"/>
    <s v="St. Louis"/>
    <x v="0"/>
    <n v="250"/>
    <x v="47"/>
    <x v="358"/>
    <n v="32812.5"/>
    <n v="0.35"/>
    <s v="In-store"/>
  </r>
  <r>
    <x v="0"/>
    <n v="1185732"/>
    <s v="Midwest"/>
    <x v="20"/>
    <s v="St. Louis"/>
    <x v="2"/>
    <n v="250"/>
    <x v="44"/>
    <x v="138"/>
    <n v="35000"/>
    <n v="0.4"/>
    <s v="In-store"/>
  </r>
  <r>
    <x v="0"/>
    <n v="1185732"/>
    <s v="Midwest"/>
    <x v="20"/>
    <s v="St. Louis"/>
    <x v="0"/>
    <n v="400"/>
    <x v="44"/>
    <x v="165"/>
    <n v="49000"/>
    <n v="0.35"/>
    <s v="In-store"/>
  </r>
  <r>
    <x v="0"/>
    <n v="1185732"/>
    <s v="Midwest"/>
    <x v="20"/>
    <s v="St. Louis"/>
    <x v="2"/>
    <n v="450"/>
    <x v="27"/>
    <x v="57"/>
    <n v="118125"/>
    <n v="0.5"/>
    <s v="In-store"/>
  </r>
  <r>
    <x v="0"/>
    <n v="1185732"/>
    <s v="Midwest"/>
    <x v="20"/>
    <s v="St. Louis"/>
    <x v="2"/>
    <n v="400"/>
    <x v="29"/>
    <x v="64"/>
    <n v="120000"/>
    <n v="0.4"/>
    <s v="In-store"/>
  </r>
  <r>
    <x v="0"/>
    <n v="1185732"/>
    <s v="Midwest"/>
    <x v="20"/>
    <s v="St. Louis"/>
    <x v="0"/>
    <n v="350"/>
    <x v="23"/>
    <x v="163"/>
    <n v="61250"/>
    <n v="0.35"/>
    <s v="In-store"/>
  </r>
  <r>
    <x v="0"/>
    <n v="1185732"/>
    <s v="Midwest"/>
    <x v="20"/>
    <s v="St. Louis"/>
    <x v="0"/>
    <n v="300.00000000000006"/>
    <x v="32"/>
    <x v="216"/>
    <n v="44625"/>
    <n v="0.35"/>
    <s v="In-store"/>
  </r>
  <r>
    <x v="0"/>
    <n v="1185732"/>
    <s v="Midwest"/>
    <x v="20"/>
    <s v="St. Louis"/>
    <x v="2"/>
    <n v="300"/>
    <x v="47"/>
    <x v="134"/>
    <n v="45000"/>
    <n v="0.4"/>
    <s v="In-store"/>
  </r>
  <r>
    <x v="0"/>
    <n v="1185732"/>
    <s v="Midwest"/>
    <x v="20"/>
    <s v="St. Louis"/>
    <x v="0"/>
    <n v="400"/>
    <x v="47"/>
    <x v="151"/>
    <n v="52500"/>
    <n v="0.35"/>
    <s v="In-store"/>
  </r>
  <r>
    <x v="0"/>
    <n v="1185732"/>
    <s v="Midwest"/>
    <x v="20"/>
    <s v="St. Louis"/>
    <x v="2"/>
    <n v="450"/>
    <x v="20"/>
    <x v="129"/>
    <n v="123750"/>
    <n v="0.5"/>
    <s v="In-store"/>
  </r>
  <r>
    <x v="0"/>
    <n v="1185732"/>
    <s v="Midwest"/>
    <x v="20"/>
    <s v="St. Louis"/>
    <x v="2"/>
    <n v="400"/>
    <x v="19"/>
    <x v="62"/>
    <n v="112000"/>
    <n v="0.4"/>
    <s v="In-store"/>
  </r>
  <r>
    <x v="0"/>
    <n v="1185732"/>
    <s v="Midwest"/>
    <x v="20"/>
    <s v="St. Louis"/>
    <x v="0"/>
    <n v="400"/>
    <x v="33"/>
    <x v="218"/>
    <n v="66500"/>
    <n v="0.35"/>
    <s v="In-store"/>
  </r>
  <r>
    <x v="0"/>
    <n v="1185732"/>
    <s v="Midwest"/>
    <x v="20"/>
    <s v="St. Louis"/>
    <x v="0"/>
    <n v="350"/>
    <x v="46"/>
    <x v="165"/>
    <n v="49000"/>
    <n v="0.35"/>
    <s v="In-store"/>
  </r>
  <r>
    <x v="0"/>
    <n v="1185732"/>
    <s v="Midwest"/>
    <x v="20"/>
    <s v="St. Louis"/>
    <x v="2"/>
    <n v="250"/>
    <x v="45"/>
    <x v="197"/>
    <n v="32500"/>
    <n v="0.4"/>
    <s v="In-store"/>
  </r>
  <r>
    <x v="0"/>
    <n v="1185732"/>
    <s v="Midwest"/>
    <x v="20"/>
    <s v="St. Louis"/>
    <x v="0"/>
    <n v="350"/>
    <x v="48"/>
    <x v="194"/>
    <n v="36750"/>
    <n v="0.35"/>
    <s v="In-store"/>
  </r>
  <r>
    <x v="0"/>
    <n v="1185732"/>
    <s v="Midwest"/>
    <x v="20"/>
    <s v="St. Louis"/>
    <x v="0"/>
    <n v="400"/>
    <x v="33"/>
    <x v="218"/>
    <n v="95000"/>
    <n v="0.5"/>
    <s v="In-store"/>
  </r>
  <r>
    <x v="0"/>
    <n v="1185732"/>
    <s v="Midwest"/>
    <x v="20"/>
    <s v="St. Louis"/>
    <x v="2"/>
    <n v="350"/>
    <x v="24"/>
    <x v="166"/>
    <n v="84000"/>
    <n v="0.4"/>
    <s v="In-store"/>
  </r>
  <r>
    <x v="0"/>
    <n v="1185732"/>
    <s v="Midwest"/>
    <x v="20"/>
    <s v="St. Louis"/>
    <x v="0"/>
    <n v="300.00000000000006"/>
    <x v="46"/>
    <x v="152"/>
    <n v="42000"/>
    <n v="0.35"/>
    <s v="In-store"/>
  </r>
  <r>
    <x v="0"/>
    <n v="1185732"/>
    <s v="Midwest"/>
    <x v="20"/>
    <s v="St. Louis"/>
    <x v="2"/>
    <n v="150"/>
    <x v="48"/>
    <x v="192"/>
    <n v="15750"/>
    <n v="0.35"/>
    <s v="In-store"/>
  </r>
  <r>
    <x v="0"/>
    <n v="1185732"/>
    <s v="Midwest"/>
    <x v="20"/>
    <s v="St. Louis"/>
    <x v="0"/>
    <n v="150"/>
    <x v="34"/>
    <x v="273"/>
    <n v="16500"/>
    <n v="0.4"/>
    <s v="In-store"/>
  </r>
  <r>
    <x v="0"/>
    <n v="1185732"/>
    <s v="Midwest"/>
    <x v="20"/>
    <s v="St. Louis"/>
    <x v="0"/>
    <n v="250"/>
    <x v="34"/>
    <x v="185"/>
    <n v="24062.5"/>
    <n v="0.35"/>
    <s v="In-store"/>
  </r>
  <r>
    <x v="0"/>
    <n v="1185732"/>
    <s v="Midwest"/>
    <x v="20"/>
    <s v="St. Louis"/>
    <x v="2"/>
    <n v="300"/>
    <x v="44"/>
    <x v="194"/>
    <n v="52500"/>
    <n v="0.5"/>
    <s v="In-store"/>
  </r>
  <r>
    <x v="0"/>
    <n v="1185732"/>
    <s v="Midwest"/>
    <x v="20"/>
    <s v="St. Louis"/>
    <x v="4"/>
    <n v="350"/>
    <x v="27"/>
    <x v="157"/>
    <n v="73500"/>
    <n v="0.4"/>
    <s v="In-store"/>
  </r>
  <r>
    <x v="0"/>
    <n v="1185732"/>
    <s v="Midwest"/>
    <x v="20"/>
    <s v="St. Louis"/>
    <x v="1"/>
    <n v="250"/>
    <x v="44"/>
    <x v="138"/>
    <n v="30625"/>
    <n v="0.35"/>
    <s v="In-store"/>
  </r>
  <r>
    <x v="0"/>
    <n v="1185732"/>
    <s v="Midwest"/>
    <x v="20"/>
    <s v="St. Louis"/>
    <x v="2"/>
    <n v="250.00000000000003"/>
    <x v="43"/>
    <x v="200"/>
    <n v="21875"/>
    <n v="0.35"/>
    <s v="In-store"/>
  </r>
  <r>
    <x v="0"/>
    <n v="1185732"/>
    <s v="Midwest"/>
    <x v="20"/>
    <s v="St. Louis"/>
    <x v="2"/>
    <n v="250"/>
    <x v="37"/>
    <x v="187"/>
    <n v="22500"/>
    <n v="0.4"/>
    <s v="In-store"/>
  </r>
  <r>
    <x v="0"/>
    <n v="1185732"/>
    <s v="Midwest"/>
    <x v="20"/>
    <s v="St. Louis"/>
    <x v="2"/>
    <n v="350"/>
    <x v="37"/>
    <x v="127"/>
    <n v="27562.5"/>
    <n v="0.35"/>
    <s v="In-store"/>
  </r>
  <r>
    <x v="0"/>
    <n v="1185732"/>
    <s v="Midwest"/>
    <x v="20"/>
    <s v="St. Louis"/>
    <x v="0"/>
    <n v="400"/>
    <x v="44"/>
    <x v="165"/>
    <n v="70000"/>
    <n v="0.5"/>
    <s v="In-store"/>
  </r>
  <r>
    <x v="0"/>
    <n v="1185732"/>
    <s v="Midwest"/>
    <x v="20"/>
    <s v="St. Louis"/>
    <x v="3"/>
    <n v="350"/>
    <x v="23"/>
    <x v="163"/>
    <n v="70000"/>
    <n v="0.4"/>
    <s v="In-store"/>
  </r>
  <r>
    <x v="0"/>
    <n v="1185732"/>
    <s v="Midwest"/>
    <x v="20"/>
    <s v="St. Louis"/>
    <x v="2"/>
    <n v="250"/>
    <x v="44"/>
    <x v="138"/>
    <n v="30625"/>
    <n v="0.35"/>
    <s v="In-store"/>
  </r>
  <r>
    <x v="0"/>
    <n v="1185732"/>
    <s v="Midwest"/>
    <x v="20"/>
    <s v="St. Louis"/>
    <x v="2"/>
    <n v="250"/>
    <x v="70"/>
    <x v="359"/>
    <n v="25812.5"/>
    <n v="0.35"/>
    <s v="In-store"/>
  </r>
  <r>
    <x v="0"/>
    <n v="1185732"/>
    <s v="Midwest"/>
    <x v="20"/>
    <s v="St. Louis"/>
    <x v="0"/>
    <n v="250"/>
    <x v="45"/>
    <x v="197"/>
    <n v="32500"/>
    <n v="0.4"/>
    <s v="In-store"/>
  </r>
  <r>
    <x v="0"/>
    <n v="1185732"/>
    <s v="Midwest"/>
    <x v="20"/>
    <s v="St. Louis"/>
    <x v="2"/>
    <n v="450"/>
    <x v="48"/>
    <x v="145"/>
    <n v="47250"/>
    <n v="0.35"/>
    <s v="In-store"/>
  </r>
  <r>
    <x v="0"/>
    <n v="1185732"/>
    <s v="Midwest"/>
    <x v="20"/>
    <s v="St. Louis"/>
    <x v="2"/>
    <n v="500"/>
    <x v="46"/>
    <x v="49"/>
    <n v="100000"/>
    <n v="0.5"/>
    <s v="In-store"/>
  </r>
  <r>
    <x v="0"/>
    <n v="1185732"/>
    <s v="Midwest"/>
    <x v="20"/>
    <s v="St. Louis"/>
    <x v="1"/>
    <n v="450"/>
    <x v="25"/>
    <x v="65"/>
    <n v="117000"/>
    <n v="0.4"/>
    <s v="In-store"/>
  </r>
  <r>
    <x v="0"/>
    <n v="1185732"/>
    <s v="Midwest"/>
    <x v="20"/>
    <s v="St. Louis"/>
    <x v="2"/>
    <n v="350"/>
    <x v="31"/>
    <x v="156"/>
    <n v="55125"/>
    <n v="0.35"/>
    <s v="In-store"/>
  </r>
  <r>
    <x v="0"/>
    <n v="1185732"/>
    <s v="Midwest"/>
    <x v="20"/>
    <s v="St. Louis"/>
    <x v="0"/>
    <n v="350"/>
    <x v="46"/>
    <x v="165"/>
    <n v="49000"/>
    <n v="0.35"/>
    <s v="In-store"/>
  </r>
  <r>
    <x v="0"/>
    <n v="1185732"/>
    <s v="Midwest"/>
    <x v="20"/>
    <s v="St. Louis"/>
    <x v="2"/>
    <n v="350"/>
    <x v="44"/>
    <x v="235"/>
    <n v="49000"/>
    <n v="0.4"/>
    <s v="In-store"/>
  </r>
  <r>
    <x v="0"/>
    <n v="1185732"/>
    <s v="Midwest"/>
    <x v="20"/>
    <s v="St. Louis"/>
    <x v="2"/>
    <n v="450"/>
    <x v="44"/>
    <x v="156"/>
    <n v="55125"/>
    <n v="0.35"/>
    <s v="In-store"/>
  </r>
  <r>
    <x v="0"/>
    <n v="1185732"/>
    <s v="Midwest"/>
    <x v="20"/>
    <s v="St. Louis"/>
    <x v="1"/>
    <n v="500"/>
    <x v="31"/>
    <x v="40"/>
    <n v="112500"/>
    <n v="0.5"/>
    <s v="In-store"/>
  </r>
  <r>
    <x v="0"/>
    <n v="1185732"/>
    <s v="Midwest"/>
    <x v="20"/>
    <s v="St. Louis"/>
    <x v="0"/>
    <n v="250"/>
    <x v="21"/>
    <x v="158"/>
    <n v="67500"/>
    <n v="0.4"/>
    <s v="In-store"/>
  </r>
  <r>
    <x v="0"/>
    <n v="1185732"/>
    <s v="Midwest"/>
    <x v="20"/>
    <s v="St. Louis"/>
    <x v="2"/>
    <n v="250.00000000000003"/>
    <x v="33"/>
    <x v="360"/>
    <n v="41562.5"/>
    <n v="0.35"/>
    <s v="In-store"/>
  </r>
  <r>
    <x v="0"/>
    <n v="1185732"/>
    <s v="Midwest"/>
    <x v="20"/>
    <s v="St. Louis"/>
    <x v="2"/>
    <n v="150"/>
    <x v="33"/>
    <x v="302"/>
    <n v="24937.5"/>
    <n v="0.35"/>
    <s v="In-store"/>
  </r>
  <r>
    <x v="0"/>
    <n v="1185732"/>
    <s v="Midwest"/>
    <x v="20"/>
    <s v="St. Louis"/>
    <x v="2"/>
    <n v="200"/>
    <x v="45"/>
    <x v="311"/>
    <n v="26000"/>
    <n v="0.4"/>
    <s v="In-store"/>
  </r>
  <r>
    <x v="0"/>
    <n v="1185732"/>
    <s v="Midwest"/>
    <x v="20"/>
    <s v="St. Louis"/>
    <x v="2"/>
    <n v="350"/>
    <x v="47"/>
    <x v="167"/>
    <n v="45937.5"/>
    <n v="0.35"/>
    <s v="In-store"/>
  </r>
  <r>
    <x v="0"/>
    <n v="1185732"/>
    <s v="Midwest"/>
    <x v="20"/>
    <s v="St. Louis"/>
    <x v="2"/>
    <n v="250"/>
    <x v="33"/>
    <x v="347"/>
    <n v="59375"/>
    <n v="0.5"/>
    <s v="In-store"/>
  </r>
  <r>
    <x v="0"/>
    <n v="1185732"/>
    <s v="Midwest"/>
    <x v="20"/>
    <s v="St. Louis"/>
    <x v="0"/>
    <n v="250"/>
    <x v="26"/>
    <x v="361"/>
    <n v="72500"/>
    <n v="0.4"/>
    <s v="In-store"/>
  </r>
  <r>
    <x v="0"/>
    <n v="1185732"/>
    <s v="Midwest"/>
    <x v="20"/>
    <s v="St. Louis"/>
    <x v="0"/>
    <n v="250"/>
    <x v="47"/>
    <x v="358"/>
    <n v="32812.5"/>
    <n v="0.35"/>
    <s v="In-store"/>
  </r>
  <r>
    <x v="0"/>
    <n v="1185732"/>
    <s v="Midwest"/>
    <x v="20"/>
    <s v="St. Louis"/>
    <x v="2"/>
    <n v="150.00000000000003"/>
    <x v="32"/>
    <x v="362"/>
    <n v="22312.5"/>
    <n v="0.35"/>
    <s v="In-store"/>
  </r>
  <r>
    <x v="0"/>
    <n v="1185732"/>
    <s v="West"/>
    <x v="21"/>
    <s v="Salt Lake City"/>
    <x v="0"/>
    <n v="200"/>
    <x v="48"/>
    <x v="201"/>
    <n v="24000"/>
    <n v="0.4"/>
    <s v="In-store"/>
  </r>
  <r>
    <x v="0"/>
    <n v="1185732"/>
    <s v="West"/>
    <x v="21"/>
    <s v="Salt Lake City"/>
    <x v="2"/>
    <n v="350"/>
    <x v="47"/>
    <x v="167"/>
    <n v="45937.5"/>
    <n v="0.35"/>
    <s v="In-store"/>
  </r>
  <r>
    <x v="0"/>
    <n v="1185732"/>
    <s v="West"/>
    <x v="21"/>
    <s v="Salt Lake City"/>
    <x v="1"/>
    <n v="250"/>
    <x v="31"/>
    <x v="134"/>
    <n v="56250"/>
    <n v="0.5"/>
    <s v="In-store"/>
  </r>
  <r>
    <x v="0"/>
    <n v="1185732"/>
    <s v="West"/>
    <x v="21"/>
    <s v="Salt Lake City"/>
    <x v="0"/>
    <n v="300"/>
    <x v="71"/>
    <x v="363"/>
    <n v="80400"/>
    <n v="0.4"/>
    <s v="In-store"/>
  </r>
  <r>
    <x v="0"/>
    <n v="1185732"/>
    <s v="West"/>
    <x v="21"/>
    <s v="Salt Lake City"/>
    <x v="2"/>
    <n v="300"/>
    <x v="44"/>
    <x v="194"/>
    <n v="36750"/>
    <n v="0.35"/>
    <s v="In-store"/>
  </r>
  <r>
    <x v="0"/>
    <n v="1185732"/>
    <s v="West"/>
    <x v="21"/>
    <s v="Salt Lake City"/>
    <x v="2"/>
    <n v="200"/>
    <x v="46"/>
    <x v="140"/>
    <n v="28000"/>
    <n v="0.35"/>
    <s v="In-store"/>
  </r>
  <r>
    <x v="0"/>
    <n v="1185732"/>
    <s v="West"/>
    <x v="21"/>
    <s v="Salt Lake City"/>
    <x v="2"/>
    <n v="250"/>
    <x v="43"/>
    <x v="149"/>
    <n v="25000"/>
    <n v="0.4"/>
    <s v="In-store"/>
  </r>
  <r>
    <x v="0"/>
    <n v="1185732"/>
    <s v="West"/>
    <x v="21"/>
    <s v="Salt Lake City"/>
    <x v="2"/>
    <n v="400.00000000000006"/>
    <x v="48"/>
    <x v="152"/>
    <n v="42000"/>
    <n v="0.35"/>
    <s v="In-store"/>
  </r>
  <r>
    <x v="0"/>
    <n v="1185732"/>
    <s v="West"/>
    <x v="21"/>
    <s v="Salt Lake City"/>
    <x v="0"/>
    <n v="300"/>
    <x v="46"/>
    <x v="162"/>
    <n v="60000"/>
    <n v="0.5"/>
    <s v="In-store"/>
  </r>
  <r>
    <x v="0"/>
    <n v="1185732"/>
    <s v="West"/>
    <x v="21"/>
    <s v="Salt Lake City"/>
    <x v="2"/>
    <n v="300"/>
    <x v="22"/>
    <x v="203"/>
    <n v="75000"/>
    <n v="0.4"/>
    <s v="In-store"/>
  </r>
  <r>
    <x v="0"/>
    <n v="1185732"/>
    <s v="West"/>
    <x v="21"/>
    <s v="Salt Lake City"/>
    <x v="2"/>
    <n v="250"/>
    <x v="45"/>
    <x v="197"/>
    <n v="28437.5"/>
    <n v="0.35"/>
    <s v="In-store"/>
  </r>
  <r>
    <x v="0"/>
    <n v="1185732"/>
    <s v="West"/>
    <x v="21"/>
    <s v="Salt Lake City"/>
    <x v="2"/>
    <n v="150"/>
    <x v="45"/>
    <x v="364"/>
    <n v="17062.5"/>
    <n v="0.35"/>
    <s v="In-store"/>
  </r>
  <r>
    <x v="0"/>
    <n v="1185732"/>
    <s v="West"/>
    <x v="21"/>
    <s v="Salt Lake City"/>
    <x v="1"/>
    <n v="200"/>
    <x v="43"/>
    <x v="125"/>
    <n v="20000"/>
    <n v="0.4"/>
    <s v="In-store"/>
  </r>
  <r>
    <x v="0"/>
    <n v="1185732"/>
    <s v="West"/>
    <x v="21"/>
    <s v="Salt Lake City"/>
    <x v="2"/>
    <n v="350"/>
    <x v="34"/>
    <x v="124"/>
    <n v="33687.5"/>
    <n v="0.35"/>
    <s v="In-store"/>
  </r>
  <r>
    <x v="0"/>
    <n v="1185732"/>
    <s v="West"/>
    <x v="21"/>
    <s v="Salt Lake City"/>
    <x v="2"/>
    <n v="250"/>
    <x v="46"/>
    <x v="130"/>
    <n v="50000"/>
    <n v="0.5"/>
    <s v="In-store"/>
  </r>
  <r>
    <x v="0"/>
    <n v="1185732"/>
    <s v="West"/>
    <x v="21"/>
    <s v="Salt Lake City"/>
    <x v="2"/>
    <n v="350"/>
    <x v="71"/>
    <x v="365"/>
    <n v="93800"/>
    <n v="0.4"/>
    <s v="In-store"/>
  </r>
  <r>
    <x v="0"/>
    <n v="1185732"/>
    <s v="West"/>
    <x v="21"/>
    <s v="Salt Lake City"/>
    <x v="2"/>
    <n v="300"/>
    <x v="47"/>
    <x v="134"/>
    <n v="39375"/>
    <n v="0.35"/>
    <s v="In-store"/>
  </r>
  <r>
    <x v="0"/>
    <n v="1185732"/>
    <s v="West"/>
    <x v="21"/>
    <s v="Salt Lake City"/>
    <x v="2"/>
    <n v="250"/>
    <x v="44"/>
    <x v="138"/>
    <n v="30625"/>
    <n v="0.35"/>
    <s v="In-store"/>
  </r>
  <r>
    <x v="0"/>
    <n v="1185732"/>
    <s v="West"/>
    <x v="21"/>
    <s v="Salt Lake City"/>
    <x v="2"/>
    <n v="250"/>
    <x v="34"/>
    <x v="185"/>
    <n v="27500"/>
    <n v="0.4"/>
    <s v="In-store"/>
  </r>
  <r>
    <x v="0"/>
    <n v="1185732"/>
    <s v="West"/>
    <x v="21"/>
    <s v="Salt Lake City"/>
    <x v="2"/>
    <n v="400.00000000000006"/>
    <x v="48"/>
    <x v="152"/>
    <n v="42000"/>
    <n v="0.35"/>
    <s v="In-store"/>
  </r>
  <r>
    <x v="0"/>
    <n v="1185732"/>
    <s v="West"/>
    <x v="21"/>
    <s v="Salt Lake City"/>
    <x v="3"/>
    <n v="450"/>
    <x v="46"/>
    <x v="170"/>
    <n v="90000"/>
    <n v="0.5"/>
    <s v="In-store"/>
  </r>
  <r>
    <x v="0"/>
    <n v="1185732"/>
    <s v="West"/>
    <x v="21"/>
    <s v="Salt Lake City"/>
    <x v="2"/>
    <n v="300"/>
    <x v="25"/>
    <x v="153"/>
    <n v="78000"/>
    <n v="0.4"/>
    <s v="In-store"/>
  </r>
  <r>
    <x v="0"/>
    <n v="1185732"/>
    <s v="West"/>
    <x v="21"/>
    <s v="Salt Lake City"/>
    <x v="0"/>
    <n v="250"/>
    <x v="46"/>
    <x v="130"/>
    <n v="35000"/>
    <n v="0.35"/>
    <s v="In-store"/>
  </r>
  <r>
    <x v="0"/>
    <n v="1185732"/>
    <s v="West"/>
    <x v="21"/>
    <s v="Salt Lake City"/>
    <x v="0"/>
    <n v="200"/>
    <x v="32"/>
    <x v="355"/>
    <n v="29750"/>
    <n v="0.35"/>
    <s v="In-store"/>
  </r>
  <r>
    <x v="0"/>
    <n v="1185732"/>
    <s v="West"/>
    <x v="21"/>
    <s v="Salt Lake City"/>
    <x v="4"/>
    <n v="200"/>
    <x v="46"/>
    <x v="140"/>
    <n v="32000"/>
    <n v="0.4"/>
    <s v="In-store"/>
  </r>
  <r>
    <x v="0"/>
    <n v="1185732"/>
    <s v="West"/>
    <x v="21"/>
    <s v="Salt Lake City"/>
    <x v="2"/>
    <n v="350"/>
    <x v="46"/>
    <x v="165"/>
    <n v="49000"/>
    <n v="0.35"/>
    <s v="In-store"/>
  </r>
  <r>
    <x v="0"/>
    <n v="1185732"/>
    <s v="West"/>
    <x v="21"/>
    <s v="Salt Lake City"/>
    <x v="2"/>
    <n v="400"/>
    <x v="30"/>
    <x v="282"/>
    <n v="115000"/>
    <n v="0.5"/>
    <s v="In-store"/>
  </r>
  <r>
    <x v="0"/>
    <n v="1185732"/>
    <s v="West"/>
    <x v="21"/>
    <s v="Salt Lake City"/>
    <x v="0"/>
    <n v="350"/>
    <x v="9"/>
    <x v="62"/>
    <n v="112000"/>
    <n v="0.4"/>
    <s v="In-store"/>
  </r>
  <r>
    <x v="0"/>
    <n v="1185732"/>
    <s v="West"/>
    <x v="21"/>
    <s v="Salt Lake City"/>
    <x v="0"/>
    <n v="300"/>
    <x v="20"/>
    <x v="205"/>
    <n v="57750"/>
    <n v="0.35"/>
    <s v="In-store"/>
  </r>
  <r>
    <x v="0"/>
    <n v="1185732"/>
    <s v="West"/>
    <x v="21"/>
    <s v="Salt Lake City"/>
    <x v="2"/>
    <n v="250.00000000000003"/>
    <x v="33"/>
    <x v="360"/>
    <n v="41562.5"/>
    <n v="0.35"/>
    <s v="In-store"/>
  </r>
  <r>
    <x v="0"/>
    <n v="1185732"/>
    <s v="West"/>
    <x v="21"/>
    <s v="Salt Lake City"/>
    <x v="0"/>
    <n v="250"/>
    <x v="32"/>
    <x v="366"/>
    <n v="42500"/>
    <n v="0.4"/>
    <s v="In-store"/>
  </r>
  <r>
    <x v="0"/>
    <n v="1185732"/>
    <s v="West"/>
    <x v="21"/>
    <s v="Salt Lake City"/>
    <x v="0"/>
    <n v="350"/>
    <x v="32"/>
    <x v="161"/>
    <n v="52062.5"/>
    <n v="0.35"/>
    <s v="In-store"/>
  </r>
  <r>
    <x v="0"/>
    <n v="1185732"/>
    <s v="West"/>
    <x v="21"/>
    <s v="Salt Lake City"/>
    <x v="2"/>
    <n v="400"/>
    <x v="24"/>
    <x v="52"/>
    <n v="120000"/>
    <n v="0.5"/>
    <s v="In-store"/>
  </r>
  <r>
    <x v="0"/>
    <n v="1185732"/>
    <s v="West"/>
    <x v="21"/>
    <s v="Salt Lake City"/>
    <x v="2"/>
    <n v="350"/>
    <x v="29"/>
    <x v="50"/>
    <n v="105000"/>
    <n v="0.4"/>
    <s v="In-store"/>
  </r>
  <r>
    <x v="0"/>
    <n v="1185732"/>
    <s v="West"/>
    <x v="21"/>
    <s v="Salt Lake City"/>
    <x v="0"/>
    <n v="350"/>
    <x v="27"/>
    <x v="157"/>
    <n v="64312.5"/>
    <n v="0.35"/>
    <s v="In-store"/>
  </r>
  <r>
    <x v="0"/>
    <n v="1185732"/>
    <s v="West"/>
    <x v="21"/>
    <s v="Salt Lake City"/>
    <x v="2"/>
    <n v="300"/>
    <x v="31"/>
    <x v="145"/>
    <n v="47250"/>
    <n v="0.35"/>
    <s v="In-store"/>
  </r>
  <r>
    <x v="0"/>
    <n v="1185732"/>
    <s v="West"/>
    <x v="21"/>
    <s v="Salt Lake City"/>
    <x v="2"/>
    <n v="200"/>
    <x v="47"/>
    <x v="133"/>
    <n v="30000"/>
    <n v="0.4"/>
    <s v="In-store"/>
  </r>
  <r>
    <x v="0"/>
    <n v="1185732"/>
    <s v="West"/>
    <x v="21"/>
    <s v="Salt Lake City"/>
    <x v="1"/>
    <n v="300"/>
    <x v="44"/>
    <x v="194"/>
    <n v="36750"/>
    <n v="0.35"/>
    <s v="In-store"/>
  </r>
  <r>
    <x v="0"/>
    <n v="1185732"/>
    <s v="West"/>
    <x v="21"/>
    <s v="Salt Lake City"/>
    <x v="2"/>
    <n v="350"/>
    <x v="27"/>
    <x v="157"/>
    <n v="91875"/>
    <n v="0.5"/>
    <s v="In-store"/>
  </r>
  <r>
    <x v="0"/>
    <n v="1185732"/>
    <s v="West"/>
    <x v="21"/>
    <s v="Salt Lake City"/>
    <x v="1"/>
    <n v="300"/>
    <x v="25"/>
    <x v="153"/>
    <n v="78000"/>
    <n v="0.4"/>
    <s v="In-store"/>
  </r>
  <r>
    <x v="0"/>
    <n v="1185732"/>
    <s v="West"/>
    <x v="21"/>
    <s v="Salt Lake City"/>
    <x v="2"/>
    <n v="250"/>
    <x v="31"/>
    <x v="134"/>
    <n v="39375"/>
    <n v="0.35"/>
    <s v="In-store"/>
  </r>
  <r>
    <x v="0"/>
    <n v="1185732"/>
    <s v="West"/>
    <x v="21"/>
    <s v="Salt Lake City"/>
    <x v="2"/>
    <n v="100"/>
    <x v="44"/>
    <x v="277"/>
    <n v="12250"/>
    <n v="0.35"/>
    <s v="In-store"/>
  </r>
  <r>
    <x v="0"/>
    <n v="1185732"/>
    <s v="West"/>
    <x v="21"/>
    <s v="Salt Lake City"/>
    <x v="2"/>
    <n v="100"/>
    <x v="45"/>
    <x v="367"/>
    <n v="13000"/>
    <n v="0.4"/>
    <s v="In-store"/>
  </r>
  <r>
    <x v="0"/>
    <n v="1185732"/>
    <s v="West"/>
    <x v="21"/>
    <s v="Salt Lake City"/>
    <x v="2"/>
    <n v="200.00000000000003"/>
    <x v="45"/>
    <x v="368"/>
    <n v="22750"/>
    <n v="0.35"/>
    <s v="In-store"/>
  </r>
  <r>
    <x v="0"/>
    <n v="1185732"/>
    <s v="West"/>
    <x v="21"/>
    <s v="Salt Lake City"/>
    <x v="2"/>
    <n v="250"/>
    <x v="46"/>
    <x v="130"/>
    <n v="50000"/>
    <n v="0.5"/>
    <s v="In-store"/>
  </r>
  <r>
    <x v="0"/>
    <n v="1185732"/>
    <s v="West"/>
    <x v="21"/>
    <s v="Salt Lake City"/>
    <x v="2"/>
    <n v="300"/>
    <x v="30"/>
    <x v="369"/>
    <n v="69000"/>
    <n v="0.4"/>
    <s v="In-store"/>
  </r>
  <r>
    <x v="0"/>
    <n v="1185732"/>
    <s v="West"/>
    <x v="21"/>
    <s v="Salt Lake City"/>
    <x v="2"/>
    <n v="200"/>
    <x v="46"/>
    <x v="140"/>
    <n v="28000"/>
    <n v="0.35"/>
    <s v="In-store"/>
  </r>
  <r>
    <x v="0"/>
    <n v="1185732"/>
    <s v="West"/>
    <x v="21"/>
    <s v="Salt Lake City"/>
    <x v="0"/>
    <n v="200.00000000000003"/>
    <x v="48"/>
    <x v="135"/>
    <n v="21000"/>
    <n v="0.35"/>
    <s v="In-store"/>
  </r>
  <r>
    <x v="0"/>
    <n v="1185732"/>
    <s v="West"/>
    <x v="21"/>
    <s v="Salt Lake City"/>
    <x v="0"/>
    <n v="200"/>
    <x v="34"/>
    <x v="196"/>
    <n v="22000"/>
    <n v="0.4"/>
    <s v="In-store"/>
  </r>
  <r>
    <x v="0"/>
    <n v="1185732"/>
    <s v="West"/>
    <x v="21"/>
    <s v="Salt Lake City"/>
    <x v="2"/>
    <n v="300"/>
    <x v="34"/>
    <x v="195"/>
    <n v="28875"/>
    <n v="0.35"/>
    <s v="In-store"/>
  </r>
  <r>
    <x v="0"/>
    <n v="1185732"/>
    <s v="West"/>
    <x v="21"/>
    <s v="Salt Lake City"/>
    <x v="0"/>
    <n v="350"/>
    <x v="46"/>
    <x v="165"/>
    <n v="70000"/>
    <n v="0.5"/>
    <s v="In-store"/>
  </r>
  <r>
    <x v="0"/>
    <n v="1185732"/>
    <s v="West"/>
    <x v="21"/>
    <s v="Salt Lake City"/>
    <x v="2"/>
    <n v="300"/>
    <x v="20"/>
    <x v="205"/>
    <n v="66000"/>
    <n v="0.4"/>
    <s v="In-store"/>
  </r>
  <r>
    <x v="0"/>
    <n v="1185732"/>
    <s v="West"/>
    <x v="21"/>
    <s v="Salt Lake City"/>
    <x v="0"/>
    <n v="200"/>
    <x v="46"/>
    <x v="140"/>
    <n v="28000"/>
    <n v="0.35"/>
    <s v="In-store"/>
  </r>
  <r>
    <x v="0"/>
    <n v="1185732"/>
    <s v="West"/>
    <x v="21"/>
    <s v="Salt Lake City"/>
    <x v="2"/>
    <n v="200"/>
    <x v="72"/>
    <x v="370"/>
    <n v="24150"/>
    <n v="0.35"/>
    <s v="In-store"/>
  </r>
  <r>
    <x v="0"/>
    <n v="1185732"/>
    <s v="West"/>
    <x v="21"/>
    <s v="Salt Lake City"/>
    <x v="2"/>
    <n v="200"/>
    <x v="47"/>
    <x v="133"/>
    <n v="30000"/>
    <n v="0.4"/>
    <s v="In-store"/>
  </r>
  <r>
    <x v="0"/>
    <n v="1185732"/>
    <s v="West"/>
    <x v="21"/>
    <s v="Salt Lake City"/>
    <x v="2"/>
    <n v="400"/>
    <x v="44"/>
    <x v="165"/>
    <n v="49000"/>
    <n v="0.35"/>
    <s v="In-store"/>
  </r>
  <r>
    <x v="0"/>
    <n v="1185732"/>
    <s v="West"/>
    <x v="21"/>
    <s v="Salt Lake City"/>
    <x v="2"/>
    <n v="450"/>
    <x v="31"/>
    <x v="164"/>
    <n v="101250"/>
    <n v="0.5"/>
    <s v="In-store"/>
  </r>
  <r>
    <x v="0"/>
    <n v="1185732"/>
    <s v="West"/>
    <x v="21"/>
    <s v="Salt Lake City"/>
    <x v="2"/>
    <n v="400"/>
    <x v="19"/>
    <x v="62"/>
    <n v="112000"/>
    <n v="0.4"/>
    <s v="In-store"/>
  </r>
  <r>
    <x v="0"/>
    <n v="1185732"/>
    <s v="West"/>
    <x v="21"/>
    <s v="Salt Lake City"/>
    <x v="2"/>
    <n v="300"/>
    <x v="23"/>
    <x v="151"/>
    <n v="52500"/>
    <n v="0.35"/>
    <s v="In-store"/>
  </r>
  <r>
    <x v="0"/>
    <n v="1185732"/>
    <s v="West"/>
    <x v="21"/>
    <s v="Salt Lake City"/>
    <x v="2"/>
    <n v="300"/>
    <x v="31"/>
    <x v="145"/>
    <n v="47250"/>
    <n v="0.35"/>
    <s v="In-store"/>
  </r>
  <r>
    <x v="0"/>
    <n v="1185732"/>
    <s v="West"/>
    <x v="21"/>
    <s v="Salt Lake City"/>
    <x v="1"/>
    <n v="300"/>
    <x v="46"/>
    <x v="162"/>
    <n v="48000"/>
    <n v="0.4"/>
    <s v="In-store"/>
  </r>
  <r>
    <x v="0"/>
    <n v="1185732"/>
    <s v="West"/>
    <x v="21"/>
    <s v="Salt Lake City"/>
    <x v="0"/>
    <n v="400"/>
    <x v="46"/>
    <x v="177"/>
    <n v="56000"/>
    <n v="0.35"/>
    <s v="In-store"/>
  </r>
  <r>
    <x v="0"/>
    <n v="1185732"/>
    <s v="West"/>
    <x v="21"/>
    <s v="Salt Lake City"/>
    <x v="2"/>
    <n v="450"/>
    <x v="23"/>
    <x v="40"/>
    <n v="112500"/>
    <n v="0.5"/>
    <s v="In-store"/>
  </r>
  <r>
    <x v="0"/>
    <n v="1128299"/>
    <s v="West"/>
    <x v="21"/>
    <s v="Salt Lake City"/>
    <x v="2"/>
    <n v="300"/>
    <x v="44"/>
    <x v="194"/>
    <n v="36750"/>
    <n v="0.35"/>
    <s v="In-store"/>
  </r>
  <r>
    <x v="0"/>
    <n v="1128299"/>
    <s v="West"/>
    <x v="21"/>
    <s v="Salt Lake City"/>
    <x v="0"/>
    <n v="400"/>
    <x v="44"/>
    <x v="165"/>
    <n v="49000"/>
    <n v="0.35"/>
    <s v="In-store"/>
  </r>
  <r>
    <x v="0"/>
    <n v="1128299"/>
    <s v="West"/>
    <x v="21"/>
    <s v="Salt Lake City"/>
    <x v="0"/>
    <n v="400"/>
    <x v="44"/>
    <x v="165"/>
    <n v="49000"/>
    <n v="0.35"/>
    <s v="In-store"/>
  </r>
  <r>
    <x v="0"/>
    <n v="1128299"/>
    <s v="West"/>
    <x v="21"/>
    <s v="Salt Lake City"/>
    <x v="2"/>
    <n v="400"/>
    <x v="40"/>
    <x v="140"/>
    <n v="28000"/>
    <n v="0.35"/>
    <s v="In-store"/>
  </r>
  <r>
    <x v="0"/>
    <n v="1128299"/>
    <s v="West"/>
    <x v="21"/>
    <s v="Salt Lake City"/>
    <x v="0"/>
    <n v="450"/>
    <x v="42"/>
    <x v="265"/>
    <n v="27000"/>
    <n v="0.4"/>
    <s v="In-store"/>
  </r>
  <r>
    <x v="0"/>
    <n v="1128299"/>
    <s v="West"/>
    <x v="21"/>
    <s v="Salt Lake City"/>
    <x v="1"/>
    <n v="400"/>
    <x v="46"/>
    <x v="177"/>
    <n v="48000"/>
    <n v="0.3"/>
    <s v="In-store"/>
  </r>
  <r>
    <x v="0"/>
    <n v="1128299"/>
    <s v="West"/>
    <x v="21"/>
    <s v="Salt Lake City"/>
    <x v="2"/>
    <n v="300"/>
    <x v="31"/>
    <x v="145"/>
    <n v="47250"/>
    <n v="0.35"/>
    <s v="In-store"/>
  </r>
  <r>
    <x v="0"/>
    <n v="1128299"/>
    <s v="West"/>
    <x v="21"/>
    <s v="Salt Lake City"/>
    <x v="0"/>
    <n v="400"/>
    <x v="44"/>
    <x v="165"/>
    <n v="49000"/>
    <n v="0.35"/>
    <s v="In-store"/>
  </r>
  <r>
    <x v="0"/>
    <n v="1128299"/>
    <s v="West"/>
    <x v="21"/>
    <s v="Salt Lake City"/>
    <x v="1"/>
    <n v="400"/>
    <x v="44"/>
    <x v="165"/>
    <n v="49000"/>
    <n v="0.35"/>
    <s v="In-store"/>
  </r>
  <r>
    <x v="0"/>
    <n v="1128299"/>
    <s v="West"/>
    <x v="22"/>
    <s v="Portland"/>
    <x v="2"/>
    <n v="400"/>
    <x v="40"/>
    <x v="140"/>
    <n v="28000"/>
    <n v="0.35"/>
    <s v="In-store"/>
  </r>
  <r>
    <x v="0"/>
    <n v="1128299"/>
    <s v="West"/>
    <x v="22"/>
    <s v="Portland"/>
    <x v="0"/>
    <n v="450"/>
    <x v="35"/>
    <x v="187"/>
    <n v="22500"/>
    <n v="0.4"/>
    <s v="In-store"/>
  </r>
  <r>
    <x v="0"/>
    <n v="1128299"/>
    <s v="West"/>
    <x v="22"/>
    <s v="Portland"/>
    <x v="0"/>
    <n v="400"/>
    <x v="45"/>
    <x v="211"/>
    <n v="39000"/>
    <n v="0.3"/>
    <s v="In-store"/>
  </r>
  <r>
    <x v="0"/>
    <n v="1128299"/>
    <s v="West"/>
    <x v="22"/>
    <s v="Portland"/>
    <x v="0"/>
    <n v="400"/>
    <x v="33"/>
    <x v="218"/>
    <n v="66500"/>
    <n v="0.35"/>
    <s v="In-store"/>
  </r>
  <r>
    <x v="0"/>
    <n v="1128299"/>
    <s v="West"/>
    <x v="22"/>
    <s v="Portland"/>
    <x v="2"/>
    <n v="500"/>
    <x v="45"/>
    <x v="139"/>
    <n v="56875"/>
    <n v="0.35"/>
    <s v="In-store"/>
  </r>
  <r>
    <x v="0"/>
    <n v="1128299"/>
    <s v="West"/>
    <x v="22"/>
    <s v="Portland"/>
    <x v="2"/>
    <n v="550"/>
    <x v="44"/>
    <x v="142"/>
    <n v="67375"/>
    <n v="0.35"/>
    <s v="In-store"/>
  </r>
  <r>
    <x v="0"/>
    <n v="1128299"/>
    <s v="West"/>
    <x v="22"/>
    <s v="Portland"/>
    <x v="2"/>
    <n v="500.00000000000006"/>
    <x v="43"/>
    <x v="148"/>
    <n v="43750"/>
    <n v="0.35"/>
    <s v="In-store"/>
  </r>
  <r>
    <x v="0"/>
    <n v="1128299"/>
    <s v="West"/>
    <x v="22"/>
    <s v="Portland"/>
    <x v="2"/>
    <n v="550"/>
    <x v="38"/>
    <x v="196"/>
    <n v="22000"/>
    <n v="0.4"/>
    <s v="In-store"/>
  </r>
  <r>
    <x v="0"/>
    <n v="1128299"/>
    <s v="West"/>
    <x v="22"/>
    <s v="Portland"/>
    <x v="2"/>
    <n v="500"/>
    <x v="48"/>
    <x v="151"/>
    <n v="45000"/>
    <n v="0.3"/>
    <s v="In-store"/>
  </r>
  <r>
    <x v="0"/>
    <n v="1128299"/>
    <s v="West"/>
    <x v="22"/>
    <s v="Portland"/>
    <x v="2"/>
    <n v="550.00000000000011"/>
    <x v="33"/>
    <x v="280"/>
    <n v="91437.5"/>
    <n v="0.35"/>
    <s v="In-store"/>
  </r>
  <r>
    <x v="0"/>
    <n v="1128299"/>
    <s v="West"/>
    <x v="22"/>
    <s v="Portland"/>
    <x v="2"/>
    <n v="600"/>
    <x v="34"/>
    <x v="205"/>
    <n v="57750"/>
    <n v="0.35"/>
    <s v="In-store"/>
  </r>
  <r>
    <x v="0"/>
    <n v="1128299"/>
    <s v="West"/>
    <x v="22"/>
    <s v="Portland"/>
    <x v="0"/>
    <n v="600"/>
    <x v="45"/>
    <x v="153"/>
    <n v="68250"/>
    <n v="0.35"/>
    <s v="In-store"/>
  </r>
  <r>
    <x v="0"/>
    <n v="1128299"/>
    <s v="West"/>
    <x v="22"/>
    <s v="Portland"/>
    <x v="2"/>
    <n v="450"/>
    <x v="37"/>
    <x v="183"/>
    <n v="35437.5"/>
    <n v="0.35"/>
    <s v="In-store"/>
  </r>
  <r>
    <x v="0"/>
    <n v="1128299"/>
    <s v="West"/>
    <x v="22"/>
    <s v="Portland"/>
    <x v="2"/>
    <n v="500"/>
    <x v="35"/>
    <x v="149"/>
    <n v="25000"/>
    <n v="0.4"/>
    <s v="In-store"/>
  </r>
  <r>
    <x v="0"/>
    <n v="1128299"/>
    <s v="West"/>
    <x v="22"/>
    <s v="Portland"/>
    <x v="0"/>
    <n v="650"/>
    <x v="48"/>
    <x v="153"/>
    <n v="58500"/>
    <n v="0.3"/>
    <s v="In-store"/>
  </r>
  <r>
    <x v="0"/>
    <n v="1128299"/>
    <s v="West"/>
    <x v="22"/>
    <s v="Portland"/>
    <x v="0"/>
    <n v="500.00000000000006"/>
    <x v="23"/>
    <x v="339"/>
    <n v="87500"/>
    <n v="0.35"/>
    <s v="In-store"/>
  </r>
  <r>
    <x v="0"/>
    <n v="1128299"/>
    <s v="West"/>
    <x v="22"/>
    <s v="Portland"/>
    <x v="2"/>
    <n v="550"/>
    <x v="44"/>
    <x v="142"/>
    <n v="67375"/>
    <n v="0.35"/>
    <s v="In-store"/>
  </r>
  <r>
    <x v="0"/>
    <n v="1128299"/>
    <s v="West"/>
    <x v="22"/>
    <s v="Portland"/>
    <x v="0"/>
    <n v="550"/>
    <x v="44"/>
    <x v="142"/>
    <n v="67375"/>
    <n v="0.35"/>
    <s v="In-store"/>
  </r>
  <r>
    <x v="0"/>
    <n v="1128299"/>
    <s v="West"/>
    <x v="22"/>
    <s v="Portland"/>
    <x v="1"/>
    <n v="500"/>
    <x v="34"/>
    <x v="146"/>
    <n v="48125"/>
    <n v="0.35"/>
    <s v="In-store"/>
  </r>
  <r>
    <x v="0"/>
    <n v="1128299"/>
    <s v="West"/>
    <x v="22"/>
    <s v="Portland"/>
    <x v="2"/>
    <n v="450"/>
    <x v="36"/>
    <x v="127"/>
    <n v="31500"/>
    <n v="0.4"/>
    <s v="In-store"/>
  </r>
  <r>
    <x v="0"/>
    <n v="1128299"/>
    <s v="West"/>
    <x v="22"/>
    <s v="Portland"/>
    <x v="0"/>
    <n v="600"/>
    <x v="27"/>
    <x v="41"/>
    <n v="94500"/>
    <n v="0.3"/>
    <s v="In-store"/>
  </r>
  <r>
    <x v="0"/>
    <n v="1128299"/>
    <s v="West"/>
    <x v="22"/>
    <s v="Portland"/>
    <x v="2"/>
    <n v="550"/>
    <x v="28"/>
    <x v="102"/>
    <n v="149187.5"/>
    <n v="0.35"/>
    <s v="In-store"/>
  </r>
  <r>
    <x v="0"/>
    <n v="1128299"/>
    <s v="West"/>
    <x v="22"/>
    <s v="Portland"/>
    <x v="0"/>
    <n v="650"/>
    <x v="25"/>
    <x v="108"/>
    <n v="147875"/>
    <n v="0.35"/>
    <s v="In-store"/>
  </r>
  <r>
    <x v="0"/>
    <n v="1128299"/>
    <s v="West"/>
    <x v="22"/>
    <s v="Portland"/>
    <x v="2"/>
    <n v="800.00000000000011"/>
    <x v="25"/>
    <x v="100"/>
    <n v="182000"/>
    <n v="0.35"/>
    <s v="In-store"/>
  </r>
  <r>
    <x v="0"/>
    <n v="1128299"/>
    <s v="West"/>
    <x v="22"/>
    <s v="Portland"/>
    <x v="2"/>
    <n v="800"/>
    <x v="27"/>
    <x v="84"/>
    <n v="147000"/>
    <n v="0.35"/>
    <s v="In-store"/>
  </r>
  <r>
    <x v="0"/>
    <n v="1128299"/>
    <s v="West"/>
    <x v="22"/>
    <s v="Portland"/>
    <x v="0"/>
    <n v="900"/>
    <x v="46"/>
    <x v="11"/>
    <n v="144000"/>
    <n v="0.4"/>
    <s v="In-store"/>
  </r>
  <r>
    <x v="0"/>
    <n v="1128299"/>
    <s v="West"/>
    <x v="22"/>
    <s v="Portland"/>
    <x v="0"/>
    <n v="1050"/>
    <x v="19"/>
    <x v="340"/>
    <n v="220500"/>
    <n v="0.3"/>
    <s v="In-store"/>
  </r>
  <r>
    <x v="0"/>
    <n v="1128299"/>
    <s v="West"/>
    <x v="22"/>
    <s v="Portland"/>
    <x v="2"/>
    <n v="850"/>
    <x v="2"/>
    <x v="341"/>
    <n v="252875"/>
    <n v="0.35"/>
    <s v="In-store"/>
  </r>
  <r>
    <x v="0"/>
    <n v="1128299"/>
    <s v="West"/>
    <x v="22"/>
    <s v="Portland"/>
    <x v="2"/>
    <n v="900"/>
    <x v="19"/>
    <x v="342"/>
    <n v="220500"/>
    <n v="0.35"/>
    <s v="In-store"/>
  </r>
  <r>
    <x v="0"/>
    <n v="1128299"/>
    <s v="West"/>
    <x v="22"/>
    <s v="Portland"/>
    <x v="2"/>
    <n v="900"/>
    <x v="25"/>
    <x v="39"/>
    <n v="204750"/>
    <n v="0.35"/>
    <s v="In-store"/>
  </r>
  <r>
    <x v="0"/>
    <n v="1128299"/>
    <s v="West"/>
    <x v="22"/>
    <s v="Portland"/>
    <x v="3"/>
    <n v="850.00000000000011"/>
    <x v="20"/>
    <x v="343"/>
    <n v="163625"/>
    <n v="0.35"/>
    <s v="In-store"/>
  </r>
  <r>
    <x v="0"/>
    <n v="1128299"/>
    <s v="West"/>
    <x v="22"/>
    <s v="Portland"/>
    <x v="0"/>
    <n v="900"/>
    <x v="24"/>
    <x v="4"/>
    <n v="216000"/>
    <n v="0.4"/>
    <s v="In-store"/>
  </r>
  <r>
    <x v="0"/>
    <n v="1128299"/>
    <s v="West"/>
    <x v="22"/>
    <s v="Portland"/>
    <x v="0"/>
    <n v="1050"/>
    <x v="24"/>
    <x v="342"/>
    <n v="189000"/>
    <n v="0.3"/>
    <s v="In-store"/>
  </r>
  <r>
    <x v="0"/>
    <n v="1128299"/>
    <s v="West"/>
    <x v="22"/>
    <s v="Portland"/>
    <x v="0"/>
    <n v="900"/>
    <x v="9"/>
    <x v="30"/>
    <n v="252000"/>
    <n v="0.35"/>
    <s v="In-store"/>
  </r>
  <r>
    <x v="0"/>
    <n v="1128299"/>
    <s v="West"/>
    <x v="22"/>
    <s v="Portland"/>
    <x v="2"/>
    <n v="800"/>
    <x v="28"/>
    <x v="97"/>
    <n v="217000"/>
    <n v="0.35"/>
    <s v="In-store"/>
  </r>
  <r>
    <x v="0"/>
    <n v="1128299"/>
    <s v="West"/>
    <x v="22"/>
    <s v="Portland"/>
    <x v="2"/>
    <n v="700"/>
    <x v="25"/>
    <x v="110"/>
    <n v="159250"/>
    <n v="0.35"/>
    <s v="In-store"/>
  </r>
  <r>
    <x v="0"/>
    <n v="1128299"/>
    <s v="West"/>
    <x v="22"/>
    <s v="Portland"/>
    <x v="1"/>
    <n v="700"/>
    <x v="32"/>
    <x v="46"/>
    <n v="104125"/>
    <n v="0.35"/>
    <s v="In-store"/>
  </r>
  <r>
    <x v="0"/>
    <n v="1128299"/>
    <s v="West"/>
    <x v="22"/>
    <s v="Portland"/>
    <x v="2"/>
    <n v="700"/>
    <x v="32"/>
    <x v="46"/>
    <n v="119000"/>
    <n v="0.4"/>
    <s v="In-store"/>
  </r>
  <r>
    <x v="0"/>
    <n v="1128299"/>
    <s v="West"/>
    <x v="22"/>
    <s v="Portland"/>
    <x v="2"/>
    <n v="750"/>
    <x v="43"/>
    <x v="203"/>
    <n v="56250"/>
    <n v="0.3"/>
    <s v="In-store"/>
  </r>
  <r>
    <x v="0"/>
    <n v="1128299"/>
    <s v="West"/>
    <x v="22"/>
    <s v="Portland"/>
    <x v="0"/>
    <n v="500"/>
    <x v="31"/>
    <x v="40"/>
    <n v="78750"/>
    <n v="0.35"/>
    <s v="In-store"/>
  </r>
  <r>
    <x v="0"/>
    <n v="1128299"/>
    <s v="West"/>
    <x v="22"/>
    <s v="Portland"/>
    <x v="2"/>
    <n v="550.00000000000011"/>
    <x v="31"/>
    <x v="111"/>
    <n v="86625"/>
    <n v="0.35"/>
    <s v="In-store"/>
  </r>
  <r>
    <x v="0"/>
    <n v="1128299"/>
    <s v="West"/>
    <x v="22"/>
    <s v="Portland"/>
    <x v="2"/>
    <n v="500.00000000000006"/>
    <x v="43"/>
    <x v="148"/>
    <n v="43750"/>
    <n v="0.35"/>
    <s v="In-store"/>
  </r>
  <r>
    <x v="0"/>
    <n v="1128299"/>
    <s v="West"/>
    <x v="22"/>
    <s v="Portland"/>
    <x v="1"/>
    <n v="500"/>
    <x v="40"/>
    <x v="130"/>
    <n v="35000"/>
    <n v="0.35"/>
    <s v="In-store"/>
  </r>
  <r>
    <x v="0"/>
    <n v="1128299"/>
    <s v="West"/>
    <x v="22"/>
    <s v="Portland"/>
    <x v="2"/>
    <n v="600"/>
    <x v="37"/>
    <x v="145"/>
    <n v="54000"/>
    <n v="0.4"/>
    <s v="In-store"/>
  </r>
  <r>
    <x v="0"/>
    <n v="1128299"/>
    <s v="West"/>
    <x v="22"/>
    <s v="Portland"/>
    <x v="2"/>
    <n v="450"/>
    <x v="43"/>
    <x v="134"/>
    <n v="33750"/>
    <n v="0.3"/>
    <s v="In-store"/>
  </r>
  <r>
    <x v="0"/>
    <n v="1128299"/>
    <s v="West"/>
    <x v="22"/>
    <s v="Portland"/>
    <x v="2"/>
    <n v="400"/>
    <x v="44"/>
    <x v="165"/>
    <n v="49000"/>
    <n v="0.35"/>
    <s v="In-store"/>
  </r>
  <r>
    <x v="0"/>
    <n v="1128299"/>
    <s v="West"/>
    <x v="22"/>
    <s v="Portland"/>
    <x v="0"/>
    <n v="550"/>
    <x v="27"/>
    <x v="174"/>
    <n v="101062.5"/>
    <n v="0.35"/>
    <s v="In-store"/>
  </r>
  <r>
    <x v="0"/>
    <n v="1128299"/>
    <s v="West"/>
    <x v="22"/>
    <s v="Portland"/>
    <x v="2"/>
    <n v="500"/>
    <x v="44"/>
    <x v="163"/>
    <n v="61250"/>
    <n v="0.35"/>
    <s v="In-store"/>
  </r>
  <r>
    <x v="0"/>
    <n v="1128299"/>
    <s v="West"/>
    <x v="22"/>
    <s v="Portland"/>
    <x v="2"/>
    <n v="450"/>
    <x v="45"/>
    <x v="143"/>
    <n v="51187.5"/>
    <n v="0.35"/>
    <s v="In-store"/>
  </r>
  <r>
    <x v="0"/>
    <n v="1128299"/>
    <s v="West"/>
    <x v="22"/>
    <s v="Portland"/>
    <x v="2"/>
    <n v="550"/>
    <x v="48"/>
    <x v="205"/>
    <n v="66000"/>
    <n v="0.4"/>
    <s v="In-store"/>
  </r>
  <r>
    <x v="0"/>
    <n v="1128299"/>
    <s v="West"/>
    <x v="22"/>
    <s v="Portland"/>
    <x v="2"/>
    <n v="600"/>
    <x v="44"/>
    <x v="166"/>
    <n v="63000"/>
    <n v="0.3"/>
    <s v="In-store"/>
  </r>
  <r>
    <x v="0"/>
    <n v="1128299"/>
    <s v="West"/>
    <x v="22"/>
    <s v="Portland"/>
    <x v="2"/>
    <n v="450.00000000000006"/>
    <x v="30"/>
    <x v="344"/>
    <n v="90562.5"/>
    <n v="0.35"/>
    <s v="In-store"/>
  </r>
  <r>
    <x v="0"/>
    <n v="1128299"/>
    <s v="West"/>
    <x v="22"/>
    <s v="Portland"/>
    <x v="0"/>
    <n v="500"/>
    <x v="25"/>
    <x v="85"/>
    <n v="113750"/>
    <n v="0.35"/>
    <s v="In-store"/>
  </r>
  <r>
    <x v="0"/>
    <n v="1128299"/>
    <s v="West"/>
    <x v="22"/>
    <s v="Portland"/>
    <x v="2"/>
    <n v="450"/>
    <x v="33"/>
    <x v="122"/>
    <n v="74812.5"/>
    <n v="0.35"/>
    <s v="In-store"/>
  </r>
  <r>
    <x v="0"/>
    <n v="1128299"/>
    <s v="West"/>
    <x v="22"/>
    <s v="Portland"/>
    <x v="2"/>
    <n v="550.00000000000011"/>
    <x v="31"/>
    <x v="111"/>
    <n v="86625"/>
    <n v="0.35"/>
    <s v="In-store"/>
  </r>
  <r>
    <x v="0"/>
    <n v="1128299"/>
    <s v="West"/>
    <x v="22"/>
    <s v="Portland"/>
    <x v="0"/>
    <n v="750"/>
    <x v="32"/>
    <x v="233"/>
    <n v="127500"/>
    <n v="0.4"/>
    <s v="In-store"/>
  </r>
  <r>
    <x v="0"/>
    <n v="1128299"/>
    <s v="West"/>
    <x v="22"/>
    <s v="Portland"/>
    <x v="0"/>
    <n v="800"/>
    <x v="20"/>
    <x v="66"/>
    <n v="132000"/>
    <n v="0.3"/>
    <s v="In-store"/>
  </r>
  <r>
    <x v="0"/>
    <n v="1128299"/>
    <s v="West"/>
    <x v="22"/>
    <s v="Portland"/>
    <x v="0"/>
    <n v="650.00000000000011"/>
    <x v="29"/>
    <x v="260"/>
    <n v="170625"/>
    <n v="0.35"/>
    <s v="In-store"/>
  </r>
  <r>
    <x v="0"/>
    <n v="1128299"/>
    <s v="West"/>
    <x v="22"/>
    <s v="Portland"/>
    <x v="0"/>
    <n v="750"/>
    <x v="29"/>
    <x v="101"/>
    <n v="196875"/>
    <n v="0.35"/>
    <s v="In-store"/>
  </r>
  <r>
    <x v="0"/>
    <n v="1128299"/>
    <s v="West"/>
    <x v="22"/>
    <s v="Portland"/>
    <x v="1"/>
    <n v="700"/>
    <x v="20"/>
    <x v="107"/>
    <n v="134750"/>
    <n v="0.35"/>
    <s v="In-store"/>
  </r>
  <r>
    <x v="0"/>
    <n v="1128299"/>
    <s v="West"/>
    <x v="22"/>
    <s v="Portland"/>
    <x v="1"/>
    <n v="700"/>
    <x v="20"/>
    <x v="107"/>
    <n v="134750"/>
    <n v="0.35"/>
    <s v="In-store"/>
  </r>
  <r>
    <x v="0"/>
    <n v="1128299"/>
    <s v="West"/>
    <x v="22"/>
    <s v="Portland"/>
    <x v="1"/>
    <n v="800"/>
    <x v="33"/>
    <x v="7"/>
    <n v="152000"/>
    <n v="0.4"/>
    <s v="In-store"/>
  </r>
  <r>
    <x v="0"/>
    <n v="1128299"/>
    <s v="West"/>
    <x v="22"/>
    <s v="Portland"/>
    <x v="2"/>
    <n v="850"/>
    <x v="30"/>
    <x v="239"/>
    <n v="146625"/>
    <n v="0.3"/>
    <s v="In-store"/>
  </r>
  <r>
    <x v="0"/>
    <n v="1128299"/>
    <s v="West"/>
    <x v="22"/>
    <s v="Portland"/>
    <x v="2"/>
    <n v="350"/>
    <x v="46"/>
    <x v="165"/>
    <n v="56000"/>
    <n v="0.4"/>
    <s v="In-store"/>
  </r>
  <r>
    <x v="0"/>
    <n v="1128299"/>
    <s v="West"/>
    <x v="22"/>
    <s v="Portland"/>
    <x v="2"/>
    <n v="450"/>
    <x v="46"/>
    <x v="170"/>
    <n v="72000"/>
    <n v="0.4"/>
    <s v="In-store"/>
  </r>
  <r>
    <x v="0"/>
    <n v="1128299"/>
    <s v="West"/>
    <x v="22"/>
    <s v="Portland"/>
    <x v="2"/>
    <n v="450"/>
    <x v="46"/>
    <x v="170"/>
    <n v="72000"/>
    <n v="0.4"/>
    <s v="In-store"/>
  </r>
  <r>
    <x v="0"/>
    <n v="1128299"/>
    <s v="West"/>
    <x v="22"/>
    <s v="Portland"/>
    <x v="2"/>
    <n v="450"/>
    <x v="43"/>
    <x v="134"/>
    <n v="45000"/>
    <n v="0.4"/>
    <s v="In-store"/>
  </r>
  <r>
    <x v="0"/>
    <n v="1128299"/>
    <s v="West"/>
    <x v="22"/>
    <s v="Portland"/>
    <x v="0"/>
    <n v="500"/>
    <x v="40"/>
    <x v="130"/>
    <n v="45000"/>
    <n v="0.45"/>
    <s v="In-store"/>
  </r>
  <r>
    <x v="0"/>
    <n v="1128299"/>
    <s v="West"/>
    <x v="22"/>
    <s v="Portland"/>
    <x v="0"/>
    <n v="450"/>
    <x v="31"/>
    <x v="164"/>
    <n v="70875"/>
    <n v="0.35"/>
    <s v="In-store"/>
  </r>
  <r>
    <x v="0"/>
    <n v="1128299"/>
    <s v="West"/>
    <x v="22"/>
    <s v="Portland"/>
    <x v="0"/>
    <n v="350"/>
    <x v="23"/>
    <x v="163"/>
    <n v="70000"/>
    <n v="0.4"/>
    <s v="In-store"/>
  </r>
  <r>
    <x v="0"/>
    <n v="1128299"/>
    <s v="West"/>
    <x v="22"/>
    <s v="Portland"/>
    <x v="2"/>
    <n v="450"/>
    <x v="46"/>
    <x v="170"/>
    <n v="72000"/>
    <n v="0.4"/>
    <s v="In-store"/>
  </r>
  <r>
    <x v="0"/>
    <n v="1128299"/>
    <s v="West"/>
    <x v="22"/>
    <s v="Portland"/>
    <x v="2"/>
    <n v="450"/>
    <x v="46"/>
    <x v="170"/>
    <n v="72000"/>
    <n v="0.4"/>
    <s v="In-store"/>
  </r>
  <r>
    <x v="0"/>
    <n v="1128299"/>
    <s v="South"/>
    <x v="23"/>
    <s v="New Orleans"/>
    <x v="2"/>
    <n v="450"/>
    <x v="43"/>
    <x v="134"/>
    <n v="45000"/>
    <n v="0.4"/>
    <s v="In-store"/>
  </r>
  <r>
    <x v="0"/>
    <n v="1128299"/>
    <s v="South"/>
    <x v="23"/>
    <s v="New Orleans"/>
    <x v="2"/>
    <n v="500"/>
    <x v="36"/>
    <x v="138"/>
    <n v="39375"/>
    <n v="0.45"/>
    <s v="In-store"/>
  </r>
  <r>
    <x v="0"/>
    <n v="1128299"/>
    <s v="South"/>
    <x v="23"/>
    <s v="New Orleans"/>
    <x v="0"/>
    <n v="450"/>
    <x v="47"/>
    <x v="158"/>
    <n v="59062.5"/>
    <n v="0.35"/>
    <s v="In-store"/>
  </r>
  <r>
    <x v="0"/>
    <n v="1128299"/>
    <s v="South"/>
    <x v="23"/>
    <s v="New Orleans"/>
    <x v="0"/>
    <n v="450"/>
    <x v="27"/>
    <x v="57"/>
    <n v="94500"/>
    <n v="0.4"/>
    <s v="In-store"/>
  </r>
  <r>
    <x v="0"/>
    <n v="1128299"/>
    <s v="South"/>
    <x v="23"/>
    <s v="New Orleans"/>
    <x v="0"/>
    <n v="550"/>
    <x v="47"/>
    <x v="144"/>
    <n v="82500"/>
    <n v="0.4"/>
    <s v="In-store"/>
  </r>
  <r>
    <x v="0"/>
    <n v="1128299"/>
    <s v="South"/>
    <x v="23"/>
    <s v="New Orleans"/>
    <x v="0"/>
    <n v="600"/>
    <x v="46"/>
    <x v="52"/>
    <n v="96000"/>
    <n v="0.4"/>
    <s v="In-store"/>
  </r>
  <r>
    <x v="0"/>
    <n v="1128299"/>
    <s v="South"/>
    <x v="23"/>
    <s v="New Orleans"/>
    <x v="2"/>
    <n v="550"/>
    <x v="48"/>
    <x v="205"/>
    <n v="66000"/>
    <n v="0.4"/>
    <s v="In-store"/>
  </r>
  <r>
    <x v="0"/>
    <n v="1128299"/>
    <s v="South"/>
    <x v="23"/>
    <s v="New Orleans"/>
    <x v="2"/>
    <n v="600"/>
    <x v="42"/>
    <x v="131"/>
    <n v="40500"/>
    <n v="0.45"/>
    <s v="In-store"/>
  </r>
  <r>
    <x v="0"/>
    <n v="1128299"/>
    <s v="South"/>
    <x v="23"/>
    <s v="New Orleans"/>
    <x v="2"/>
    <n v="450"/>
    <x v="44"/>
    <x v="156"/>
    <n v="55125"/>
    <n v="0.35"/>
    <s v="In-store"/>
  </r>
  <r>
    <x v="0"/>
    <n v="1128299"/>
    <s v="South"/>
    <x v="23"/>
    <s v="New Orleans"/>
    <x v="2"/>
    <n v="500"/>
    <x v="27"/>
    <x v="50"/>
    <n v="105000"/>
    <n v="0.4"/>
    <s v="In-store"/>
  </r>
  <r>
    <x v="0"/>
    <n v="1128299"/>
    <s v="South"/>
    <x v="23"/>
    <s v="New Orleans"/>
    <x v="2"/>
    <n v="550"/>
    <x v="45"/>
    <x v="230"/>
    <n v="71500"/>
    <n v="0.4"/>
    <s v="In-store"/>
  </r>
  <r>
    <x v="0"/>
    <n v="1128299"/>
    <s v="South"/>
    <x v="23"/>
    <s v="New Orleans"/>
    <x v="0"/>
    <n v="550"/>
    <x v="47"/>
    <x v="144"/>
    <n v="82500"/>
    <n v="0.4"/>
    <s v="In-store"/>
  </r>
  <r>
    <x v="0"/>
    <n v="1128299"/>
    <s v="South"/>
    <x v="23"/>
    <s v="New Orleans"/>
    <x v="2"/>
    <n v="400"/>
    <x v="34"/>
    <x v="137"/>
    <n v="44000"/>
    <n v="0.4"/>
    <s v="In-store"/>
  </r>
  <r>
    <x v="0"/>
    <n v="1128299"/>
    <s v="South"/>
    <x v="23"/>
    <s v="New Orleans"/>
    <x v="0"/>
    <n v="450"/>
    <x v="36"/>
    <x v="127"/>
    <n v="35437.5"/>
    <n v="0.45"/>
    <s v="In-store"/>
  </r>
  <r>
    <x v="0"/>
    <n v="1128299"/>
    <s v="South"/>
    <x v="23"/>
    <s v="New Orleans"/>
    <x v="2"/>
    <n v="600"/>
    <x v="44"/>
    <x v="166"/>
    <n v="73500"/>
    <n v="0.35"/>
    <s v="In-store"/>
  </r>
  <r>
    <x v="0"/>
    <n v="1128299"/>
    <s v="South"/>
    <x v="23"/>
    <s v="New Orleans"/>
    <x v="0"/>
    <n v="450"/>
    <x v="20"/>
    <x v="129"/>
    <n v="99000"/>
    <n v="0.4"/>
    <s v="In-store"/>
  </r>
  <r>
    <x v="0"/>
    <n v="1128299"/>
    <s v="South"/>
    <x v="23"/>
    <s v="New Orleans"/>
    <x v="2"/>
    <n v="500"/>
    <x v="46"/>
    <x v="49"/>
    <n v="80000"/>
    <n v="0.4"/>
    <s v="In-store"/>
  </r>
  <r>
    <x v="0"/>
    <n v="1128299"/>
    <s v="South"/>
    <x v="23"/>
    <s v="New Orleans"/>
    <x v="3"/>
    <n v="500"/>
    <x v="46"/>
    <x v="49"/>
    <n v="80000"/>
    <n v="0.4"/>
    <s v="In-store"/>
  </r>
  <r>
    <x v="0"/>
    <n v="1128299"/>
    <s v="South"/>
    <x v="23"/>
    <s v="New Orleans"/>
    <x v="2"/>
    <n v="450"/>
    <x v="45"/>
    <x v="143"/>
    <n v="58500"/>
    <n v="0.4"/>
    <s v="In-store"/>
  </r>
  <r>
    <x v="0"/>
    <n v="1128299"/>
    <s v="South"/>
    <x v="23"/>
    <s v="New Orleans"/>
    <x v="1"/>
    <n v="400"/>
    <x v="37"/>
    <x v="131"/>
    <n v="40500"/>
    <n v="0.45"/>
    <s v="In-store"/>
  </r>
  <r>
    <x v="0"/>
    <n v="1128299"/>
    <s v="South"/>
    <x v="23"/>
    <s v="New Orleans"/>
    <x v="1"/>
    <n v="650"/>
    <x v="30"/>
    <x v="181"/>
    <n v="130812.5"/>
    <n v="0.35"/>
    <s v="Online"/>
  </r>
  <r>
    <x v="0"/>
    <n v="1128299"/>
    <s v="South"/>
    <x v="23"/>
    <s v="New Orleans"/>
    <x v="0"/>
    <n v="600"/>
    <x v="6"/>
    <x v="14"/>
    <n v="198000"/>
    <n v="0.4"/>
    <s v="Online"/>
  </r>
  <r>
    <x v="0"/>
    <n v="1128299"/>
    <s v="South"/>
    <x v="23"/>
    <s v="New Orleans"/>
    <x v="0"/>
    <n v="700"/>
    <x v="19"/>
    <x v="109"/>
    <n v="196000"/>
    <n v="0.4"/>
    <s v="Online"/>
  </r>
  <r>
    <x v="0"/>
    <n v="1128299"/>
    <s v="South"/>
    <x v="23"/>
    <s v="New Orleans"/>
    <x v="1"/>
    <n v="850"/>
    <x v="19"/>
    <x v="261"/>
    <n v="238000"/>
    <n v="0.4"/>
    <s v="Online"/>
  </r>
  <r>
    <x v="0"/>
    <n v="1128299"/>
    <s v="South"/>
    <x v="23"/>
    <s v="New Orleans"/>
    <x v="0"/>
    <n v="850"/>
    <x v="30"/>
    <x v="239"/>
    <n v="195500"/>
    <n v="0.4"/>
    <s v="Online"/>
  </r>
  <r>
    <x v="0"/>
    <n v="1128299"/>
    <s v="South"/>
    <x v="23"/>
    <s v="New Orleans"/>
    <x v="0"/>
    <n v="950"/>
    <x v="31"/>
    <x v="63"/>
    <n v="192375"/>
    <n v="0.45"/>
    <s v="Online"/>
  </r>
  <r>
    <x v="0"/>
    <n v="1128299"/>
    <s v="South"/>
    <x v="23"/>
    <s v="New Orleans"/>
    <x v="2"/>
    <n v="1100"/>
    <x v="29"/>
    <x v="322"/>
    <n v="288750"/>
    <n v="0.35"/>
    <s v="Online"/>
  </r>
  <r>
    <x v="0"/>
    <n v="1128299"/>
    <s v="South"/>
    <x v="23"/>
    <s v="New Orleans"/>
    <x v="2"/>
    <n v="900"/>
    <x v="3"/>
    <x v="323"/>
    <n v="324000"/>
    <n v="0.4"/>
    <s v="Online"/>
  </r>
  <r>
    <x v="0"/>
    <n v="1128299"/>
    <s v="South"/>
    <x v="23"/>
    <s v="New Orleans"/>
    <x v="0"/>
    <n v="950"/>
    <x v="29"/>
    <x v="324"/>
    <n v="285000"/>
    <n v="0.4"/>
    <s v="Online"/>
  </r>
  <r>
    <x v="0"/>
    <n v="1128299"/>
    <s v="South"/>
    <x v="23"/>
    <s v="New Orleans"/>
    <x v="2"/>
    <n v="950"/>
    <x v="19"/>
    <x v="325"/>
    <n v="266000"/>
    <n v="0.4"/>
    <s v="Online"/>
  </r>
  <r>
    <x v="0"/>
    <n v="1128299"/>
    <s v="South"/>
    <x v="23"/>
    <s v="New Orleans"/>
    <x v="0"/>
    <n v="900"/>
    <x v="24"/>
    <x v="4"/>
    <n v="216000"/>
    <n v="0.4"/>
    <s v="Online"/>
  </r>
  <r>
    <x v="0"/>
    <n v="1128299"/>
    <s v="South"/>
    <x v="23"/>
    <s v="New Orleans"/>
    <x v="2"/>
    <n v="950"/>
    <x v="25"/>
    <x v="326"/>
    <n v="277875"/>
    <n v="0.45"/>
    <s v="Online"/>
  </r>
  <r>
    <x v="0"/>
    <n v="1128299"/>
    <s v="South"/>
    <x v="23"/>
    <s v="New Orleans"/>
    <x v="2"/>
    <n v="1100"/>
    <x v="25"/>
    <x v="28"/>
    <n v="250250"/>
    <n v="0.35"/>
    <s v="Online"/>
  </r>
  <r>
    <x v="0"/>
    <n v="1128299"/>
    <s v="South"/>
    <x v="23"/>
    <s v="New Orleans"/>
    <x v="2"/>
    <n v="950"/>
    <x v="2"/>
    <x v="327"/>
    <n v="323000"/>
    <n v="0.4"/>
    <s v="Online"/>
  </r>
  <r>
    <x v="0"/>
    <n v="1128299"/>
    <s v="South"/>
    <x v="23"/>
    <s v="New Orleans"/>
    <x v="2"/>
    <n v="850"/>
    <x v="6"/>
    <x v="328"/>
    <n v="280500"/>
    <n v="0.4"/>
    <s v="Online"/>
  </r>
  <r>
    <x v="0"/>
    <n v="1128299"/>
    <s v="South"/>
    <x v="23"/>
    <s v="New Orleans"/>
    <x v="2"/>
    <n v="750"/>
    <x v="19"/>
    <x v="18"/>
    <n v="210000"/>
    <n v="0.4"/>
    <s v="Online"/>
  </r>
  <r>
    <x v="0"/>
    <n v="1128299"/>
    <s v="South"/>
    <x v="23"/>
    <s v="New Orleans"/>
    <x v="0"/>
    <n v="750"/>
    <x v="33"/>
    <x v="213"/>
    <n v="142500"/>
    <n v="0.4"/>
    <s v="Online"/>
  </r>
  <r>
    <x v="0"/>
    <n v="1128299"/>
    <s v="South"/>
    <x v="23"/>
    <s v="New Orleans"/>
    <x v="0"/>
    <n v="650"/>
    <x v="33"/>
    <x v="199"/>
    <n v="138937.5"/>
    <n v="0.45"/>
    <s v="Online"/>
  </r>
  <r>
    <x v="0"/>
    <n v="1128299"/>
    <s v="South"/>
    <x v="23"/>
    <s v="New Orleans"/>
    <x v="2"/>
    <n v="700"/>
    <x v="48"/>
    <x v="166"/>
    <n v="73500"/>
    <n v="0.35"/>
    <s v="Online"/>
  </r>
  <r>
    <x v="0"/>
    <n v="1128299"/>
    <s v="South"/>
    <x v="23"/>
    <s v="New Orleans"/>
    <x v="2"/>
    <n v="450"/>
    <x v="23"/>
    <x v="40"/>
    <n v="90000"/>
    <n v="0.4"/>
    <s v="Online"/>
  </r>
  <r>
    <x v="0"/>
    <n v="1128299"/>
    <s v="South"/>
    <x v="23"/>
    <s v="New Orleans"/>
    <x v="2"/>
    <n v="500"/>
    <x v="23"/>
    <x v="56"/>
    <n v="100000"/>
    <n v="0.4"/>
    <s v="Online"/>
  </r>
  <r>
    <x v="0"/>
    <n v="1128299"/>
    <s v="South"/>
    <x v="23"/>
    <s v="New Orleans"/>
    <x v="0"/>
    <n v="450"/>
    <x v="48"/>
    <x v="145"/>
    <n v="54000"/>
    <n v="0.4"/>
    <s v="Online"/>
  </r>
  <r>
    <x v="0"/>
    <n v="1128299"/>
    <s v="South"/>
    <x v="23"/>
    <s v="New Orleans"/>
    <x v="2"/>
    <n v="450"/>
    <x v="43"/>
    <x v="134"/>
    <n v="45000"/>
    <n v="0.4"/>
    <s v="Online"/>
  </r>
  <r>
    <x v="0"/>
    <n v="1128299"/>
    <s v="South"/>
    <x v="23"/>
    <s v="New Orleans"/>
    <x v="0"/>
    <n v="550"/>
    <x v="34"/>
    <x v="313"/>
    <n v="68062.5"/>
    <n v="0.45"/>
    <s v="Online"/>
  </r>
  <r>
    <x v="0"/>
    <n v="1128299"/>
    <s v="South"/>
    <x v="23"/>
    <s v="New Orleans"/>
    <x v="0"/>
    <n v="400.00000000000006"/>
    <x v="48"/>
    <x v="152"/>
    <n v="42000"/>
    <n v="0.35"/>
    <s v="Online"/>
  </r>
  <r>
    <x v="0"/>
    <n v="1128299"/>
    <s v="South"/>
    <x v="23"/>
    <s v="New Orleans"/>
    <x v="2"/>
    <n v="350"/>
    <x v="46"/>
    <x v="165"/>
    <n v="56000"/>
    <n v="0.4"/>
    <s v="Online"/>
  </r>
  <r>
    <x v="0"/>
    <n v="1128299"/>
    <s v="South"/>
    <x v="23"/>
    <s v="New Orleans"/>
    <x v="2"/>
    <n v="500"/>
    <x v="30"/>
    <x v="82"/>
    <n v="115000"/>
    <n v="0.4"/>
    <s v="Online"/>
  </r>
  <r>
    <x v="0"/>
    <n v="1128299"/>
    <s v="South"/>
    <x v="23"/>
    <s v="New Orleans"/>
    <x v="0"/>
    <n v="450"/>
    <x v="46"/>
    <x v="170"/>
    <n v="72000"/>
    <n v="0.4"/>
    <s v="Online"/>
  </r>
  <r>
    <x v="0"/>
    <n v="1128299"/>
    <s v="South"/>
    <x v="23"/>
    <s v="New Orleans"/>
    <x v="2"/>
    <n v="400"/>
    <x v="47"/>
    <x v="151"/>
    <n v="60000"/>
    <n v="0.4"/>
    <s v="Online"/>
  </r>
  <r>
    <x v="0"/>
    <n v="1128299"/>
    <s v="South"/>
    <x v="23"/>
    <s v="New Orleans"/>
    <x v="2"/>
    <n v="500"/>
    <x v="44"/>
    <x v="163"/>
    <n v="78750"/>
    <n v="0.45"/>
    <s v="Online"/>
  </r>
  <r>
    <x v="0"/>
    <n v="1128299"/>
    <s v="South"/>
    <x v="23"/>
    <s v="New Orleans"/>
    <x v="0"/>
    <n v="550"/>
    <x v="46"/>
    <x v="44"/>
    <n v="77000"/>
    <n v="0.35"/>
    <s v="Online"/>
  </r>
  <r>
    <x v="4"/>
    <n v="1128299"/>
    <s v="South"/>
    <x v="23"/>
    <s v="New Orleans"/>
    <x v="2"/>
    <n v="400"/>
    <x v="22"/>
    <x v="56"/>
    <n v="100000"/>
    <n v="0.4"/>
    <s v="Online"/>
  </r>
  <r>
    <x v="4"/>
    <n v="1128299"/>
    <s v="South"/>
    <x v="23"/>
    <s v="New Orleans"/>
    <x v="0"/>
    <n v="450"/>
    <x v="19"/>
    <x v="41"/>
    <n v="126000"/>
    <n v="0.4"/>
    <s v="Online"/>
  </r>
  <r>
    <x v="4"/>
    <n v="1128299"/>
    <s v="South"/>
    <x v="23"/>
    <s v="New Orleans"/>
    <x v="2"/>
    <n v="400"/>
    <x v="27"/>
    <x v="166"/>
    <n v="84000"/>
    <n v="0.4"/>
    <s v="Online"/>
  </r>
  <r>
    <x v="4"/>
    <n v="1128299"/>
    <s v="South"/>
    <x v="23"/>
    <s v="New Orleans"/>
    <x v="2"/>
    <n v="500"/>
    <x v="23"/>
    <x v="56"/>
    <n v="100000"/>
    <n v="0.4"/>
    <s v="Online"/>
  </r>
  <r>
    <x v="4"/>
    <n v="1128299"/>
    <s v="South"/>
    <x v="23"/>
    <s v="New Orleans"/>
    <x v="0"/>
    <n v="700"/>
    <x v="33"/>
    <x v="204"/>
    <n v="149625"/>
    <n v="0.45"/>
    <s v="Online"/>
  </r>
  <r>
    <x v="4"/>
    <n v="1128299"/>
    <s v="South"/>
    <x v="23"/>
    <s v="New Orleans"/>
    <x v="2"/>
    <n v="850.00000000000011"/>
    <x v="24"/>
    <x v="371"/>
    <n v="178500"/>
    <n v="0.35"/>
    <s v="Online"/>
  </r>
  <r>
    <x v="4"/>
    <n v="1128299"/>
    <s v="South"/>
    <x v="23"/>
    <s v="New Orleans"/>
    <x v="2"/>
    <n v="700"/>
    <x v="9"/>
    <x v="89"/>
    <n v="224000"/>
    <n v="0.4"/>
    <s v="Online"/>
  </r>
  <r>
    <x v="4"/>
    <n v="1128299"/>
    <s v="South"/>
    <x v="23"/>
    <s v="New Orleans"/>
    <x v="2"/>
    <n v="800"/>
    <x v="9"/>
    <x v="317"/>
    <n v="256000"/>
    <n v="0.4"/>
    <s v="Online"/>
  </r>
  <r>
    <x v="4"/>
    <n v="1128299"/>
    <s v="South"/>
    <x v="23"/>
    <s v="New Orleans"/>
    <x v="0"/>
    <n v="750"/>
    <x v="24"/>
    <x v="6"/>
    <n v="180000"/>
    <n v="0.4"/>
    <s v="Online"/>
  </r>
  <r>
    <x v="4"/>
    <n v="1128299"/>
    <s v="South"/>
    <x v="23"/>
    <s v="New Orleans"/>
    <x v="2"/>
    <n v="750"/>
    <x v="24"/>
    <x v="6"/>
    <n v="180000"/>
    <n v="0.4"/>
    <s v="Online"/>
  </r>
  <r>
    <x v="4"/>
    <n v="1128299"/>
    <s v="South"/>
    <x v="23"/>
    <s v="New Orleans"/>
    <x v="0"/>
    <n v="850"/>
    <x v="27"/>
    <x v="226"/>
    <n v="200812.5"/>
    <n v="0.45"/>
    <s v="Online"/>
  </r>
  <r>
    <x v="4"/>
    <n v="1128299"/>
    <s v="South"/>
    <x v="23"/>
    <s v="New Orleans"/>
    <x v="2"/>
    <n v="900"/>
    <x v="22"/>
    <x v="101"/>
    <n v="196875"/>
    <n v="0.35"/>
    <s v="Online"/>
  </r>
  <r>
    <x v="4"/>
    <n v="1197831"/>
    <s v="South"/>
    <x v="23"/>
    <s v="New Orleans"/>
    <x v="0"/>
    <n v="200"/>
    <x v="21"/>
    <x v="145"/>
    <n v="40500"/>
    <n v="0.3"/>
    <s v="Online"/>
  </r>
  <r>
    <x v="4"/>
    <n v="1197831"/>
    <s v="South"/>
    <x v="23"/>
    <s v="New Orleans"/>
    <x v="2"/>
    <n v="300"/>
    <x v="21"/>
    <x v="164"/>
    <n v="60750"/>
    <n v="0.3"/>
    <s v="Online"/>
  </r>
  <r>
    <x v="4"/>
    <n v="1197831"/>
    <s v="South"/>
    <x v="23"/>
    <s v="New Orleans"/>
    <x v="0"/>
    <n v="300"/>
    <x v="33"/>
    <x v="284"/>
    <n v="42750"/>
    <n v="0.3"/>
    <s v="Online"/>
  </r>
  <r>
    <x v="4"/>
    <n v="1197831"/>
    <s v="South"/>
    <x v="23"/>
    <s v="New Orleans"/>
    <x v="2"/>
    <n v="350"/>
    <x v="33"/>
    <x v="160"/>
    <n v="66500"/>
    <n v="0.4"/>
    <s v="Online"/>
  </r>
  <r>
    <x v="4"/>
    <n v="1197831"/>
    <s v="South"/>
    <x v="23"/>
    <s v="New Orleans"/>
    <x v="2"/>
    <n v="400"/>
    <x v="45"/>
    <x v="211"/>
    <n v="32500"/>
    <n v="0.25"/>
    <s v="Online"/>
  </r>
  <r>
    <x v="4"/>
    <n v="1197831"/>
    <s v="South"/>
    <x v="23"/>
    <s v="New Orleans"/>
    <x v="2"/>
    <n v="350"/>
    <x v="33"/>
    <x v="160"/>
    <n v="74812.5"/>
    <n v="0.45"/>
    <s v="Online"/>
  </r>
  <r>
    <x v="4"/>
    <n v="1197831"/>
    <s v="South"/>
    <x v="23"/>
    <s v="New Orleans"/>
    <x v="2"/>
    <n v="250"/>
    <x v="22"/>
    <x v="172"/>
    <n v="46875"/>
    <n v="0.3"/>
    <s v="Online"/>
  </r>
  <r>
    <x v="4"/>
    <n v="1197831"/>
    <s v="South"/>
    <x v="23"/>
    <s v="New Orleans"/>
    <x v="2"/>
    <n v="350"/>
    <x v="24"/>
    <x v="166"/>
    <n v="63000"/>
    <n v="0.3"/>
    <s v="Online"/>
  </r>
  <r>
    <x v="4"/>
    <n v="1197831"/>
    <s v="South"/>
    <x v="23"/>
    <s v="New Orleans"/>
    <x v="2"/>
    <n v="350"/>
    <x v="32"/>
    <x v="161"/>
    <n v="44625"/>
    <n v="0.3"/>
    <s v="Online"/>
  </r>
  <r>
    <x v="4"/>
    <n v="1197831"/>
    <s v="West"/>
    <x v="24"/>
    <s v="Boise"/>
    <x v="2"/>
    <n v="350"/>
    <x v="47"/>
    <x v="167"/>
    <n v="52500"/>
    <n v="0.4"/>
    <s v="Online"/>
  </r>
  <r>
    <x v="4"/>
    <n v="1197831"/>
    <s v="West"/>
    <x v="24"/>
    <s v="Boise"/>
    <x v="2"/>
    <n v="400"/>
    <x v="43"/>
    <x v="130"/>
    <n v="25000"/>
    <n v="0.25"/>
    <s v="Online"/>
  </r>
  <r>
    <x v="4"/>
    <n v="1197831"/>
    <s v="West"/>
    <x v="24"/>
    <s v="Boise"/>
    <x v="2"/>
    <n v="350"/>
    <x v="31"/>
    <x v="156"/>
    <n v="70875"/>
    <n v="0.45"/>
    <s v="Online"/>
  </r>
  <r>
    <x v="4"/>
    <n v="1197831"/>
    <s v="West"/>
    <x v="24"/>
    <s v="Boise"/>
    <x v="2"/>
    <n v="300"/>
    <x v="22"/>
    <x v="203"/>
    <n v="65625"/>
    <n v="0.35"/>
    <s v="Online"/>
  </r>
  <r>
    <x v="4"/>
    <n v="1197831"/>
    <s v="West"/>
    <x v="24"/>
    <s v="Boise"/>
    <x v="0"/>
    <n v="400.00000000000006"/>
    <x v="22"/>
    <x v="339"/>
    <n v="87500"/>
    <n v="0.35"/>
    <s v="Online"/>
  </r>
  <r>
    <x v="4"/>
    <n v="1197831"/>
    <s v="West"/>
    <x v="24"/>
    <s v="Boise"/>
    <x v="2"/>
    <n v="300"/>
    <x v="31"/>
    <x v="145"/>
    <n v="47250"/>
    <n v="0.35"/>
    <s v="Online"/>
  </r>
  <r>
    <x v="4"/>
    <n v="1197831"/>
    <s v="West"/>
    <x v="24"/>
    <s v="Boise"/>
    <x v="0"/>
    <n v="350"/>
    <x v="44"/>
    <x v="235"/>
    <n v="55125"/>
    <n v="0.45"/>
    <s v="Online"/>
  </r>
  <r>
    <x v="4"/>
    <n v="1197831"/>
    <s v="West"/>
    <x v="24"/>
    <s v="Boise"/>
    <x v="2"/>
    <n v="400"/>
    <x v="43"/>
    <x v="130"/>
    <n v="30000"/>
    <n v="0.3"/>
    <s v="Online"/>
  </r>
  <r>
    <x v="4"/>
    <n v="1197831"/>
    <s v="West"/>
    <x v="24"/>
    <s v="Boise"/>
    <x v="2"/>
    <n v="350"/>
    <x v="46"/>
    <x v="165"/>
    <n v="70000"/>
    <n v="0.5"/>
    <s v="Online"/>
  </r>
  <r>
    <x v="4"/>
    <n v="1197831"/>
    <s v="West"/>
    <x v="24"/>
    <s v="Boise"/>
    <x v="0"/>
    <n v="200.00000000000003"/>
    <x v="25"/>
    <x v="198"/>
    <n v="45500"/>
    <n v="0.35"/>
    <s v="Online"/>
  </r>
  <r>
    <x v="4"/>
    <n v="1197831"/>
    <s v="West"/>
    <x v="24"/>
    <s v="Boise"/>
    <x v="2"/>
    <n v="300"/>
    <x v="25"/>
    <x v="153"/>
    <n v="68250"/>
    <n v="0.35"/>
    <s v="Online"/>
  </r>
  <r>
    <x v="4"/>
    <n v="1197831"/>
    <s v="West"/>
    <x v="24"/>
    <s v="Boise"/>
    <x v="0"/>
    <n v="250.00000000000003"/>
    <x v="33"/>
    <x v="360"/>
    <n v="41562.5"/>
    <n v="0.35"/>
    <s v="Online"/>
  </r>
  <r>
    <x v="4"/>
    <n v="1197831"/>
    <s v="West"/>
    <x v="24"/>
    <s v="Boise"/>
    <x v="2"/>
    <n v="300"/>
    <x v="47"/>
    <x v="134"/>
    <n v="50625"/>
    <n v="0.45"/>
    <s v="Online"/>
  </r>
  <r>
    <x v="4"/>
    <n v="1197831"/>
    <s v="West"/>
    <x v="24"/>
    <s v="Boise"/>
    <x v="2"/>
    <n v="350"/>
    <x v="34"/>
    <x v="124"/>
    <n v="28875"/>
    <n v="0.3"/>
    <s v="Online"/>
  </r>
  <r>
    <x v="4"/>
    <n v="1197831"/>
    <s v="West"/>
    <x v="24"/>
    <s v="Boise"/>
    <x v="2"/>
    <n v="300"/>
    <x v="20"/>
    <x v="205"/>
    <n v="82500"/>
    <n v="0.5"/>
    <s v="Online"/>
  </r>
  <r>
    <x v="4"/>
    <n v="1197831"/>
    <s v="West"/>
    <x v="24"/>
    <s v="Boise"/>
    <x v="2"/>
    <n v="200"/>
    <x v="19"/>
    <x v="165"/>
    <n v="49000"/>
    <n v="0.35"/>
    <s v="Online"/>
  </r>
  <r>
    <x v="4"/>
    <n v="1197831"/>
    <s v="West"/>
    <x v="24"/>
    <s v="Boise"/>
    <x v="0"/>
    <n v="300"/>
    <x v="26"/>
    <x v="155"/>
    <n v="76125"/>
    <n v="0.35"/>
    <s v="Online"/>
  </r>
  <r>
    <x v="4"/>
    <n v="1197831"/>
    <s v="West"/>
    <x v="24"/>
    <s v="Boise"/>
    <x v="2"/>
    <n v="250"/>
    <x v="30"/>
    <x v="285"/>
    <n v="50312.5"/>
    <n v="0.35"/>
    <s v="Online"/>
  </r>
  <r>
    <x v="4"/>
    <n v="1197831"/>
    <s v="West"/>
    <x v="24"/>
    <s v="Boise"/>
    <x v="2"/>
    <n v="350"/>
    <x v="23"/>
    <x v="163"/>
    <n v="78750"/>
    <n v="0.45"/>
    <s v="Online"/>
  </r>
  <r>
    <x v="4"/>
    <n v="1197831"/>
    <s v="West"/>
    <x v="24"/>
    <s v="Boise"/>
    <x v="2"/>
    <n v="500"/>
    <x v="46"/>
    <x v="49"/>
    <n v="60000"/>
    <n v="0.3"/>
    <s v="Online"/>
  </r>
  <r>
    <x v="4"/>
    <n v="1197831"/>
    <s v="West"/>
    <x v="24"/>
    <s v="Boise"/>
    <x v="2"/>
    <n v="450"/>
    <x v="29"/>
    <x v="76"/>
    <n v="168750"/>
    <n v="0.5"/>
    <s v="Online"/>
  </r>
  <r>
    <x v="4"/>
    <n v="1197831"/>
    <s v="West"/>
    <x v="24"/>
    <s v="Boise"/>
    <x v="0"/>
    <n v="450"/>
    <x v="29"/>
    <x v="76"/>
    <n v="118125"/>
    <n v="0.35"/>
    <s v="Online"/>
  </r>
  <r>
    <x v="4"/>
    <n v="1197831"/>
    <s v="West"/>
    <x v="24"/>
    <s v="Boise"/>
    <x v="0"/>
    <n v="500"/>
    <x v="29"/>
    <x v="72"/>
    <n v="131250"/>
    <n v="0.35"/>
    <s v="Online"/>
  </r>
  <r>
    <x v="4"/>
    <n v="1197831"/>
    <s v="West"/>
    <x v="24"/>
    <s v="Boise"/>
    <x v="2"/>
    <n v="500"/>
    <x v="24"/>
    <x v="64"/>
    <n v="105000"/>
    <n v="0.35"/>
    <s v="Online"/>
  </r>
  <r>
    <x v="4"/>
    <n v="1197831"/>
    <s v="West"/>
    <x v="24"/>
    <s v="Boise"/>
    <x v="0"/>
    <n v="500"/>
    <x v="20"/>
    <x v="83"/>
    <n v="123750"/>
    <n v="0.45"/>
    <s v="Online"/>
  </r>
  <r>
    <x v="4"/>
    <n v="1197831"/>
    <s v="West"/>
    <x v="24"/>
    <s v="Boise"/>
    <x v="0"/>
    <n v="550"/>
    <x v="31"/>
    <x v="129"/>
    <n v="74250"/>
    <n v="0.3"/>
    <s v="Online"/>
  </r>
  <r>
    <x v="4"/>
    <n v="1197831"/>
    <s v="West"/>
    <x v="24"/>
    <s v="Boise"/>
    <x v="2"/>
    <n v="600"/>
    <x v="6"/>
    <x v="14"/>
    <n v="247500"/>
    <n v="0.5"/>
    <s v="Online"/>
  </r>
  <r>
    <x v="4"/>
    <n v="1197831"/>
    <s v="West"/>
    <x v="24"/>
    <s v="Boise"/>
    <x v="2"/>
    <n v="500"/>
    <x v="28"/>
    <x v="78"/>
    <n v="155000"/>
    <n v="0.4"/>
    <s v="Online"/>
  </r>
  <r>
    <x v="4"/>
    <n v="1197831"/>
    <s v="West"/>
    <x v="24"/>
    <s v="Boise"/>
    <x v="2"/>
    <n v="550"/>
    <x v="28"/>
    <x v="102"/>
    <n v="170500"/>
    <n v="0.4"/>
    <s v="Online"/>
  </r>
  <r>
    <x v="4"/>
    <n v="1197831"/>
    <s v="West"/>
    <x v="24"/>
    <s v="Boise"/>
    <x v="2"/>
    <n v="500"/>
    <x v="8"/>
    <x v="10"/>
    <n v="185000"/>
    <n v="0.4"/>
    <s v="Online"/>
  </r>
  <r>
    <x v="4"/>
    <n v="1197831"/>
    <s v="West"/>
    <x v="24"/>
    <s v="Boise"/>
    <x v="2"/>
    <n v="500"/>
    <x v="27"/>
    <x v="50"/>
    <n v="131250"/>
    <n v="0.5"/>
    <s v="Online"/>
  </r>
  <r>
    <x v="4"/>
    <n v="1197831"/>
    <s v="West"/>
    <x v="24"/>
    <s v="Boise"/>
    <x v="0"/>
    <n v="550"/>
    <x v="27"/>
    <x v="174"/>
    <n v="101062.5"/>
    <n v="0.35"/>
    <s v="Online"/>
  </r>
  <r>
    <x v="4"/>
    <n v="1197831"/>
    <s v="West"/>
    <x v="24"/>
    <s v="Boise"/>
    <x v="2"/>
    <n v="649.99999999999989"/>
    <x v="9"/>
    <x v="372"/>
    <n v="286000"/>
    <n v="0.55000000000000004"/>
    <s v="Online"/>
  </r>
  <r>
    <x v="4"/>
    <n v="1197831"/>
    <s v="West"/>
    <x v="24"/>
    <s v="Boise"/>
    <x v="2"/>
    <n v="500"/>
    <x v="29"/>
    <x v="72"/>
    <n v="150000"/>
    <n v="0.4"/>
    <s v="Online"/>
  </r>
  <r>
    <x v="4"/>
    <n v="1197831"/>
    <s v="West"/>
    <x v="24"/>
    <s v="Boise"/>
    <x v="2"/>
    <n v="550"/>
    <x v="29"/>
    <x v="74"/>
    <n v="165000"/>
    <n v="0.4"/>
    <s v="Online"/>
  </r>
  <r>
    <x v="4"/>
    <n v="1197831"/>
    <s v="West"/>
    <x v="24"/>
    <s v="Boise"/>
    <x v="2"/>
    <n v="500"/>
    <x v="8"/>
    <x v="10"/>
    <n v="185000"/>
    <n v="0.4"/>
    <s v="Online"/>
  </r>
  <r>
    <x v="4"/>
    <n v="1197831"/>
    <s v="West"/>
    <x v="24"/>
    <s v="Boise"/>
    <x v="2"/>
    <n v="500"/>
    <x v="33"/>
    <x v="289"/>
    <n v="118750"/>
    <n v="0.5"/>
    <s v="Online"/>
  </r>
  <r>
    <x v="4"/>
    <n v="1197831"/>
    <s v="West"/>
    <x v="24"/>
    <s v="Boise"/>
    <x v="0"/>
    <n v="550.00000000000011"/>
    <x v="33"/>
    <x v="280"/>
    <n v="91437.5"/>
    <n v="0.35"/>
    <s v="Online"/>
  </r>
  <r>
    <x v="4"/>
    <n v="1197831"/>
    <s v="West"/>
    <x v="24"/>
    <s v="Boise"/>
    <x v="0"/>
    <n v="599.99999999999989"/>
    <x v="26"/>
    <x v="373"/>
    <n v="239250"/>
    <n v="0.55000000000000004"/>
    <s v="Online"/>
  </r>
  <r>
    <x v="4"/>
    <n v="1197831"/>
    <s v="West"/>
    <x v="24"/>
    <s v="Boise"/>
    <x v="0"/>
    <n v="550"/>
    <x v="21"/>
    <x v="8"/>
    <n v="148500"/>
    <n v="0.4"/>
    <s v="Online"/>
  </r>
  <r>
    <x v="4"/>
    <n v="1197831"/>
    <s v="West"/>
    <x v="24"/>
    <s v="Boise"/>
    <x v="2"/>
    <n v="550"/>
    <x v="22"/>
    <x v="283"/>
    <n v="137500"/>
    <n v="0.4"/>
    <s v="Online"/>
  </r>
  <r>
    <x v="4"/>
    <n v="1197831"/>
    <s v="West"/>
    <x v="24"/>
    <s v="Boise"/>
    <x v="0"/>
    <n v="600"/>
    <x v="21"/>
    <x v="75"/>
    <n v="162000"/>
    <n v="0.4"/>
    <s v="Online"/>
  </r>
  <r>
    <x v="4"/>
    <n v="1197831"/>
    <s v="West"/>
    <x v="24"/>
    <s v="Boise"/>
    <x v="2"/>
    <n v="600"/>
    <x v="46"/>
    <x v="52"/>
    <n v="120000"/>
    <n v="0.5"/>
    <s v="Online"/>
  </r>
  <r>
    <x v="4"/>
    <n v="1197831"/>
    <s v="West"/>
    <x v="24"/>
    <s v="Boise"/>
    <x v="2"/>
    <n v="550"/>
    <x v="46"/>
    <x v="44"/>
    <n v="77000"/>
    <n v="0.35"/>
    <s v="Online"/>
  </r>
  <r>
    <x v="4"/>
    <n v="1197831"/>
    <s v="West"/>
    <x v="24"/>
    <s v="Boise"/>
    <x v="0"/>
    <n v="500"/>
    <x v="22"/>
    <x v="69"/>
    <n v="171875"/>
    <n v="0.55000000000000004"/>
    <s v="Online"/>
  </r>
  <r>
    <x v="4"/>
    <n v="1197831"/>
    <s v="West"/>
    <x v="24"/>
    <s v="Boise"/>
    <x v="2"/>
    <n v="400"/>
    <x v="30"/>
    <x v="282"/>
    <n v="92000"/>
    <n v="0.4"/>
    <s v="Online"/>
  </r>
  <r>
    <x v="4"/>
    <n v="1197831"/>
    <s v="West"/>
    <x v="24"/>
    <s v="Boise"/>
    <x v="2"/>
    <n v="400"/>
    <x v="30"/>
    <x v="282"/>
    <n v="92000"/>
    <n v="0.4"/>
    <s v="Online"/>
  </r>
  <r>
    <x v="4"/>
    <n v="1197831"/>
    <s v="West"/>
    <x v="24"/>
    <s v="Boise"/>
    <x v="0"/>
    <n v="450"/>
    <x v="27"/>
    <x v="57"/>
    <n v="94500"/>
    <n v="0.4"/>
    <s v="Online"/>
  </r>
  <r>
    <x v="4"/>
    <n v="1197831"/>
    <s v="West"/>
    <x v="24"/>
    <s v="Boise"/>
    <x v="0"/>
    <n v="450"/>
    <x v="47"/>
    <x v="158"/>
    <n v="84375"/>
    <n v="0.5"/>
    <s v="Online"/>
  </r>
  <r>
    <x v="4"/>
    <n v="1197831"/>
    <s v="West"/>
    <x v="24"/>
    <s v="Boise"/>
    <x v="2"/>
    <n v="350.00000000000006"/>
    <x v="44"/>
    <x v="206"/>
    <n v="42875"/>
    <n v="0.35"/>
    <s v="Online"/>
  </r>
  <r>
    <x v="4"/>
    <n v="1197831"/>
    <s v="West"/>
    <x v="24"/>
    <s v="Boise"/>
    <x v="2"/>
    <n v="449.99999999999994"/>
    <x v="27"/>
    <x v="374"/>
    <n v="129937.5"/>
    <n v="0.55000000000000004"/>
    <s v="Online"/>
  </r>
  <r>
    <x v="4"/>
    <n v="1197831"/>
    <s v="West"/>
    <x v="24"/>
    <s v="Boise"/>
    <x v="1"/>
    <n v="350"/>
    <x v="21"/>
    <x v="57"/>
    <n v="94500"/>
    <n v="0.4"/>
    <s v="Online"/>
  </r>
  <r>
    <x v="4"/>
    <n v="1197831"/>
    <s v="West"/>
    <x v="24"/>
    <s v="Boise"/>
    <x v="2"/>
    <n v="350"/>
    <x v="21"/>
    <x v="57"/>
    <n v="94500"/>
    <n v="0.4"/>
    <s v="Online"/>
  </r>
  <r>
    <x v="4"/>
    <n v="1197831"/>
    <s v="West"/>
    <x v="24"/>
    <s v="Boise"/>
    <x v="2"/>
    <n v="600"/>
    <x v="24"/>
    <x v="11"/>
    <n v="144000"/>
    <n v="0.4"/>
    <s v="Online"/>
  </r>
  <r>
    <x v="4"/>
    <n v="1197831"/>
    <s v="West"/>
    <x v="24"/>
    <s v="Boise"/>
    <x v="2"/>
    <n v="600"/>
    <x v="31"/>
    <x v="54"/>
    <n v="135000"/>
    <n v="0.5"/>
    <s v="Online"/>
  </r>
  <r>
    <x v="4"/>
    <n v="1197831"/>
    <s v="West"/>
    <x v="24"/>
    <s v="Boise"/>
    <x v="0"/>
    <n v="550.00000000000011"/>
    <x v="32"/>
    <x v="375"/>
    <n v="81812.5"/>
    <n v="0.35"/>
    <s v="Online"/>
  </r>
  <r>
    <x v="4"/>
    <n v="1197831"/>
    <s v="West"/>
    <x v="24"/>
    <s v="Boise"/>
    <x v="0"/>
    <n v="649.99999999999989"/>
    <x v="22"/>
    <x v="353"/>
    <n v="223437.5"/>
    <n v="0.55000000000000004"/>
    <s v="Online"/>
  </r>
  <r>
    <x v="4"/>
    <n v="1197831"/>
    <s v="West"/>
    <x v="24"/>
    <s v="Boise"/>
    <x v="2"/>
    <n v="550"/>
    <x v="28"/>
    <x v="102"/>
    <n v="170500"/>
    <n v="0.4"/>
    <s v="Online"/>
  </r>
  <r>
    <x v="4"/>
    <n v="1197831"/>
    <s v="West"/>
    <x v="24"/>
    <s v="Boise"/>
    <x v="2"/>
    <n v="550"/>
    <x v="28"/>
    <x v="102"/>
    <n v="170500"/>
    <n v="0.4"/>
    <s v="Online"/>
  </r>
  <r>
    <x v="4"/>
    <n v="1197831"/>
    <s v="West"/>
    <x v="24"/>
    <s v="Boise"/>
    <x v="1"/>
    <n v="600"/>
    <x v="21"/>
    <x v="75"/>
    <n v="162000"/>
    <n v="0.4"/>
    <s v="Online"/>
  </r>
  <r>
    <x v="4"/>
    <n v="1197831"/>
    <s v="West"/>
    <x v="24"/>
    <s v="Boise"/>
    <x v="1"/>
    <n v="600"/>
    <x v="27"/>
    <x v="41"/>
    <n v="157500"/>
    <n v="0.5"/>
    <s v="Online"/>
  </r>
  <r>
    <x v="4"/>
    <n v="1197831"/>
    <s v="West"/>
    <x v="24"/>
    <s v="Boise"/>
    <x v="1"/>
    <n v="550.00000000000011"/>
    <x v="33"/>
    <x v="280"/>
    <n v="91437.5"/>
    <n v="0.35"/>
    <s v="Online"/>
  </r>
  <r>
    <x v="4"/>
    <n v="1197831"/>
    <s v="West"/>
    <x v="24"/>
    <s v="Boise"/>
    <x v="0"/>
    <n v="649.99999999999989"/>
    <x v="26"/>
    <x v="351"/>
    <n v="259187.5"/>
    <n v="0.55000000000000004"/>
    <s v="Online"/>
  </r>
  <r>
    <x v="4"/>
    <n v="1128299"/>
    <s v="West"/>
    <x v="24"/>
    <s v="Boise"/>
    <x v="2"/>
    <n v="300.00000000000006"/>
    <x v="32"/>
    <x v="216"/>
    <n v="44625"/>
    <n v="0.35"/>
    <s v="Online"/>
  </r>
  <r>
    <x v="4"/>
    <n v="1128299"/>
    <s v="West"/>
    <x v="24"/>
    <s v="Boise"/>
    <x v="0"/>
    <n v="400"/>
    <x v="32"/>
    <x v="217"/>
    <n v="68000"/>
    <n v="0.4"/>
    <s v="Online"/>
  </r>
  <r>
    <x v="4"/>
    <n v="1128299"/>
    <s v="West"/>
    <x v="24"/>
    <s v="Boise"/>
    <x v="0"/>
    <n v="400"/>
    <x v="32"/>
    <x v="217"/>
    <n v="59500"/>
    <n v="0.35"/>
    <s v="Online"/>
  </r>
  <r>
    <x v="4"/>
    <n v="1128299"/>
    <s v="West"/>
    <x v="24"/>
    <s v="Boise"/>
    <x v="2"/>
    <n v="400"/>
    <x v="34"/>
    <x v="137"/>
    <n v="38500"/>
    <n v="0.35"/>
    <s v="Online"/>
  </r>
  <r>
    <x v="4"/>
    <n v="1128299"/>
    <s v="West"/>
    <x v="24"/>
    <s v="Boise"/>
    <x v="0"/>
    <n v="450"/>
    <x v="37"/>
    <x v="183"/>
    <n v="30375"/>
    <n v="0.3"/>
    <s v="Online"/>
  </r>
  <r>
    <x v="4"/>
    <n v="1128299"/>
    <s v="West"/>
    <x v="24"/>
    <s v="Boise"/>
    <x v="2"/>
    <n v="400"/>
    <x v="32"/>
    <x v="217"/>
    <n v="42500"/>
    <n v="0.25"/>
    <s v="Online"/>
  </r>
  <r>
    <x v="4"/>
    <n v="1128299"/>
    <s v="West"/>
    <x v="24"/>
    <s v="Boise"/>
    <x v="2"/>
    <n v="300"/>
    <x v="33"/>
    <x v="284"/>
    <n v="49875"/>
    <n v="0.35"/>
    <s v="Online"/>
  </r>
  <r>
    <x v="4"/>
    <n v="1128299"/>
    <s v="West"/>
    <x v="24"/>
    <s v="Boise"/>
    <x v="2"/>
    <n v="400"/>
    <x v="47"/>
    <x v="151"/>
    <n v="60000"/>
    <n v="0.4"/>
    <s v="Online"/>
  </r>
  <r>
    <x v="4"/>
    <n v="1128299"/>
    <s v="West"/>
    <x v="24"/>
    <s v="Boise"/>
    <x v="2"/>
    <n v="400"/>
    <x v="47"/>
    <x v="151"/>
    <n v="52500"/>
    <n v="0.35"/>
    <s v="Online"/>
  </r>
  <r>
    <x v="4"/>
    <n v="1128299"/>
    <s v="West"/>
    <x v="25"/>
    <s v="Phoenix"/>
    <x v="2"/>
    <n v="400"/>
    <x v="37"/>
    <x v="131"/>
    <n v="31500"/>
    <n v="0.35"/>
    <s v="Online"/>
  </r>
  <r>
    <x v="4"/>
    <n v="1128299"/>
    <s v="West"/>
    <x v="25"/>
    <s v="Phoenix"/>
    <x v="2"/>
    <n v="450"/>
    <x v="42"/>
    <x v="265"/>
    <n v="20250"/>
    <n v="0.3"/>
    <s v="Online"/>
  </r>
  <r>
    <x v="4"/>
    <n v="1128299"/>
    <s v="West"/>
    <x v="25"/>
    <s v="Phoenix"/>
    <x v="2"/>
    <n v="400"/>
    <x v="44"/>
    <x v="165"/>
    <n v="35000"/>
    <n v="0.25"/>
    <s v="Online"/>
  </r>
  <r>
    <x v="4"/>
    <n v="1128299"/>
    <s v="West"/>
    <x v="25"/>
    <s v="Phoenix"/>
    <x v="2"/>
    <n v="400"/>
    <x v="23"/>
    <x v="49"/>
    <n v="70000"/>
    <n v="0.35"/>
    <s v="Online"/>
  </r>
  <r>
    <x v="4"/>
    <n v="1128299"/>
    <s v="West"/>
    <x v="25"/>
    <s v="Phoenix"/>
    <x v="2"/>
    <n v="500"/>
    <x v="44"/>
    <x v="163"/>
    <n v="70000"/>
    <n v="0.4"/>
    <s v="Online"/>
  </r>
  <r>
    <x v="4"/>
    <n v="1128299"/>
    <s v="West"/>
    <x v="25"/>
    <s v="Phoenix"/>
    <x v="0"/>
    <n v="500"/>
    <x v="44"/>
    <x v="163"/>
    <n v="61250"/>
    <n v="0.35"/>
    <s v="Online"/>
  </r>
  <r>
    <x v="4"/>
    <n v="1128299"/>
    <s v="West"/>
    <x v="25"/>
    <s v="Phoenix"/>
    <x v="2"/>
    <n v="500"/>
    <x v="37"/>
    <x v="134"/>
    <n v="39375"/>
    <n v="0.35"/>
    <s v="Online"/>
  </r>
  <r>
    <x v="4"/>
    <n v="1128299"/>
    <s v="West"/>
    <x v="25"/>
    <s v="Phoenix"/>
    <x v="0"/>
    <n v="550"/>
    <x v="35"/>
    <x v="185"/>
    <n v="20625"/>
    <n v="0.3"/>
    <s v="Online"/>
  </r>
  <r>
    <x v="4"/>
    <n v="1128299"/>
    <s v="West"/>
    <x v="25"/>
    <s v="Phoenix"/>
    <x v="2"/>
    <n v="500"/>
    <x v="45"/>
    <x v="139"/>
    <n v="40625"/>
    <n v="0.25"/>
    <s v="Online"/>
  </r>
  <r>
    <x v="4"/>
    <n v="1128299"/>
    <s v="West"/>
    <x v="25"/>
    <s v="Phoenix"/>
    <x v="0"/>
    <n v="500.00000000000006"/>
    <x v="23"/>
    <x v="339"/>
    <n v="87500"/>
    <n v="0.35"/>
    <s v="Online"/>
  </r>
  <r>
    <x v="4"/>
    <n v="1128299"/>
    <s v="West"/>
    <x v="25"/>
    <s v="Phoenix"/>
    <x v="0"/>
    <n v="550"/>
    <x v="48"/>
    <x v="205"/>
    <n v="66000"/>
    <n v="0.4"/>
    <s v="Online"/>
  </r>
  <r>
    <x v="4"/>
    <n v="1128299"/>
    <s v="West"/>
    <x v="25"/>
    <s v="Phoenix"/>
    <x v="2"/>
    <n v="550"/>
    <x v="44"/>
    <x v="142"/>
    <n v="67375"/>
    <n v="0.35"/>
    <s v="Online"/>
  </r>
  <r>
    <x v="4"/>
    <n v="1128299"/>
    <s v="West"/>
    <x v="25"/>
    <s v="Phoenix"/>
    <x v="0"/>
    <n v="500.00000000000006"/>
    <x v="43"/>
    <x v="148"/>
    <n v="43750"/>
    <n v="0.35"/>
    <s v="Online"/>
  </r>
  <r>
    <x v="4"/>
    <n v="1128299"/>
    <s v="West"/>
    <x v="25"/>
    <s v="Phoenix"/>
    <x v="0"/>
    <n v="550"/>
    <x v="42"/>
    <x v="195"/>
    <n v="24750"/>
    <n v="0.3"/>
    <s v="Online"/>
  </r>
  <r>
    <x v="4"/>
    <n v="1128299"/>
    <s v="West"/>
    <x v="25"/>
    <s v="Phoenix"/>
    <x v="2"/>
    <n v="700"/>
    <x v="45"/>
    <x v="159"/>
    <n v="56875"/>
    <n v="0.25"/>
    <s v="Online"/>
  </r>
  <r>
    <x v="4"/>
    <n v="1128299"/>
    <s v="West"/>
    <x v="25"/>
    <s v="Phoenix"/>
    <x v="0"/>
    <n v="500"/>
    <x v="27"/>
    <x v="50"/>
    <n v="91875"/>
    <n v="0.35"/>
    <s v="Online"/>
  </r>
  <r>
    <x v="4"/>
    <n v="1128299"/>
    <s v="West"/>
    <x v="25"/>
    <s v="Phoenix"/>
    <x v="2"/>
    <n v="550"/>
    <x v="47"/>
    <x v="144"/>
    <n v="82500"/>
    <n v="0.4"/>
    <s v="Online"/>
  </r>
  <r>
    <x v="4"/>
    <n v="1128299"/>
    <s v="West"/>
    <x v="25"/>
    <s v="Phoenix"/>
    <x v="0"/>
    <n v="550"/>
    <x v="46"/>
    <x v="44"/>
    <n v="77000"/>
    <n v="0.35"/>
    <s v="Online"/>
  </r>
  <r>
    <x v="4"/>
    <n v="1128299"/>
    <s v="West"/>
    <x v="25"/>
    <s v="Phoenix"/>
    <x v="2"/>
    <n v="500"/>
    <x v="48"/>
    <x v="151"/>
    <n v="52500"/>
    <n v="0.35"/>
    <s v="Online"/>
  </r>
  <r>
    <x v="4"/>
    <n v="1128299"/>
    <s v="West"/>
    <x v="25"/>
    <s v="Phoenix"/>
    <x v="0"/>
    <n v="550"/>
    <x v="40"/>
    <x v="137"/>
    <n v="33000"/>
    <n v="0.3"/>
    <s v="Online"/>
  </r>
  <r>
    <x v="4"/>
    <n v="1128299"/>
    <s v="West"/>
    <x v="25"/>
    <s v="Phoenix"/>
    <x v="2"/>
    <n v="700"/>
    <x v="47"/>
    <x v="50"/>
    <n v="65625"/>
    <n v="0.25"/>
    <s v="Online"/>
  </r>
  <r>
    <x v="4"/>
    <n v="1128299"/>
    <s v="West"/>
    <x v="25"/>
    <s v="Phoenix"/>
    <x v="2"/>
    <n v="500"/>
    <x v="22"/>
    <x v="69"/>
    <n v="109375"/>
    <n v="0.35"/>
    <s v="Online"/>
  </r>
  <r>
    <x v="4"/>
    <n v="1128299"/>
    <s v="West"/>
    <x v="25"/>
    <s v="Phoenix"/>
    <x v="2"/>
    <n v="550"/>
    <x v="33"/>
    <x v="320"/>
    <n v="104500"/>
    <n v="0.4"/>
    <s v="Online"/>
  </r>
  <r>
    <x v="4"/>
    <n v="1128299"/>
    <s v="West"/>
    <x v="25"/>
    <s v="Phoenix"/>
    <x v="2"/>
    <n v="550.00000000000011"/>
    <x v="33"/>
    <x v="280"/>
    <n v="91437.5"/>
    <n v="0.35"/>
    <s v="Online"/>
  </r>
  <r>
    <x v="4"/>
    <n v="1128299"/>
    <s v="West"/>
    <x v="25"/>
    <s v="Phoenix"/>
    <x v="2"/>
    <n v="500"/>
    <x v="44"/>
    <x v="163"/>
    <n v="61250"/>
    <n v="0.35"/>
    <s v="Online"/>
  </r>
  <r>
    <x v="4"/>
    <n v="1128299"/>
    <s v="West"/>
    <x v="25"/>
    <s v="Phoenix"/>
    <x v="2"/>
    <n v="550"/>
    <x v="37"/>
    <x v="126"/>
    <n v="37125"/>
    <n v="0.3"/>
    <s v="Online"/>
  </r>
  <r>
    <x v="4"/>
    <n v="1128299"/>
    <s v="West"/>
    <x v="25"/>
    <s v="Phoenix"/>
    <x v="2"/>
    <n v="700"/>
    <x v="27"/>
    <x v="225"/>
    <n v="91875"/>
    <n v="0.25"/>
    <s v="Online"/>
  </r>
  <r>
    <x v="4"/>
    <n v="1128299"/>
    <s v="West"/>
    <x v="25"/>
    <s v="Phoenix"/>
    <x v="0"/>
    <n v="500"/>
    <x v="21"/>
    <x v="76"/>
    <n v="118125"/>
    <n v="0.35"/>
    <s v="Online"/>
  </r>
  <r>
    <x v="4"/>
    <n v="1128299"/>
    <s v="West"/>
    <x v="25"/>
    <s v="Phoenix"/>
    <x v="2"/>
    <n v="550"/>
    <x v="27"/>
    <x v="174"/>
    <n v="115500"/>
    <n v="0.4"/>
    <s v="Online"/>
  </r>
  <r>
    <x v="4"/>
    <n v="1128299"/>
    <s v="West"/>
    <x v="25"/>
    <s v="Phoenix"/>
    <x v="2"/>
    <n v="550.00000000000011"/>
    <x v="33"/>
    <x v="280"/>
    <n v="91437.5"/>
    <n v="0.35"/>
    <s v="Online"/>
  </r>
  <r>
    <x v="4"/>
    <n v="1128299"/>
    <s v="West"/>
    <x v="25"/>
    <s v="Phoenix"/>
    <x v="0"/>
    <n v="500"/>
    <x v="47"/>
    <x v="203"/>
    <n v="65625"/>
    <n v="0.35"/>
    <s v="Online"/>
  </r>
  <r>
    <x v="4"/>
    <n v="1128299"/>
    <s v="West"/>
    <x v="25"/>
    <s v="Phoenix"/>
    <x v="0"/>
    <n v="550"/>
    <x v="32"/>
    <x v="232"/>
    <n v="70125"/>
    <n v="0.3"/>
    <s v="Online"/>
  </r>
  <r>
    <x v="4"/>
    <n v="1128299"/>
    <s v="West"/>
    <x v="25"/>
    <s v="Phoenix"/>
    <x v="0"/>
    <n v="700"/>
    <x v="32"/>
    <x v="46"/>
    <n v="74375"/>
    <n v="0.25"/>
    <s v="Online"/>
  </r>
  <r>
    <x v="4"/>
    <n v="1128299"/>
    <s v="West"/>
    <x v="25"/>
    <s v="Phoenix"/>
    <x v="2"/>
    <n v="550"/>
    <x v="22"/>
    <x v="283"/>
    <n v="120312.5"/>
    <n v="0.35"/>
    <s v="Online"/>
  </r>
  <r>
    <x v="4"/>
    <n v="1128299"/>
    <s v="West"/>
    <x v="25"/>
    <s v="Phoenix"/>
    <x v="2"/>
    <n v="600"/>
    <x v="30"/>
    <x v="214"/>
    <n v="138000"/>
    <n v="0.4"/>
    <s v="Online"/>
  </r>
  <r>
    <x v="4"/>
    <n v="1128299"/>
    <s v="West"/>
    <x v="25"/>
    <s v="Phoenix"/>
    <x v="2"/>
    <n v="550.00000000000011"/>
    <x v="31"/>
    <x v="111"/>
    <n v="86625"/>
    <n v="0.35"/>
    <s v="Online"/>
  </r>
  <r>
    <x v="4"/>
    <n v="1128299"/>
    <s v="West"/>
    <x v="25"/>
    <s v="Phoenix"/>
    <x v="0"/>
    <n v="550"/>
    <x v="46"/>
    <x v="44"/>
    <n v="77000"/>
    <n v="0.35"/>
    <s v="Online"/>
  </r>
  <r>
    <x v="4"/>
    <n v="1128299"/>
    <s v="West"/>
    <x v="25"/>
    <s v="Phoenix"/>
    <x v="2"/>
    <n v="650"/>
    <x v="46"/>
    <x v="53"/>
    <n v="78000"/>
    <n v="0.3"/>
    <s v="Online"/>
  </r>
  <r>
    <x v="4"/>
    <n v="1128299"/>
    <s v="West"/>
    <x v="25"/>
    <s v="Phoenix"/>
    <x v="2"/>
    <n v="700"/>
    <x v="47"/>
    <x v="50"/>
    <n v="65625"/>
    <n v="0.25"/>
    <s v="Online"/>
  </r>
  <r>
    <x v="4"/>
    <n v="1128299"/>
    <s v="West"/>
    <x v="25"/>
    <s v="Phoenix"/>
    <x v="0"/>
    <n v="450.00000000000006"/>
    <x v="30"/>
    <x v="344"/>
    <n v="90562.5"/>
    <n v="0.35"/>
    <s v="Online"/>
  </r>
  <r>
    <x v="4"/>
    <n v="1128299"/>
    <s v="West"/>
    <x v="25"/>
    <s v="Phoenix"/>
    <x v="0"/>
    <n v="500"/>
    <x v="30"/>
    <x v="82"/>
    <n v="115000"/>
    <n v="0.4"/>
    <s v="Online"/>
  </r>
  <r>
    <x v="4"/>
    <n v="1128299"/>
    <s v="West"/>
    <x v="25"/>
    <s v="Phoenix"/>
    <x v="0"/>
    <n v="450"/>
    <x v="32"/>
    <x v="176"/>
    <n v="66937.5"/>
    <n v="0.35"/>
    <s v="Online"/>
  </r>
  <r>
    <x v="4"/>
    <n v="1128299"/>
    <s v="West"/>
    <x v="25"/>
    <s v="Phoenix"/>
    <x v="2"/>
    <n v="450"/>
    <x v="47"/>
    <x v="158"/>
    <n v="59062.5"/>
    <n v="0.35"/>
    <s v="Online"/>
  </r>
  <r>
    <x v="4"/>
    <n v="1128299"/>
    <s v="West"/>
    <x v="25"/>
    <s v="Phoenix"/>
    <x v="2"/>
    <n v="550"/>
    <x v="47"/>
    <x v="144"/>
    <n v="61875"/>
    <n v="0.3"/>
    <s v="Online"/>
  </r>
  <r>
    <x v="4"/>
    <n v="1128299"/>
    <s v="West"/>
    <x v="25"/>
    <s v="Phoenix"/>
    <x v="2"/>
    <n v="600"/>
    <x v="32"/>
    <x v="147"/>
    <n v="63750"/>
    <n v="0.25"/>
    <s v="Online"/>
  </r>
  <r>
    <x v="4"/>
    <n v="1128299"/>
    <s v="West"/>
    <x v="25"/>
    <s v="Phoenix"/>
    <x v="2"/>
    <n v="450"/>
    <x v="23"/>
    <x v="40"/>
    <n v="78750"/>
    <n v="0.35"/>
    <s v="Online"/>
  </r>
  <r>
    <x v="4"/>
    <n v="1128299"/>
    <s v="West"/>
    <x v="25"/>
    <s v="Phoenix"/>
    <x v="2"/>
    <n v="500"/>
    <x v="23"/>
    <x v="56"/>
    <n v="100000"/>
    <n v="0.4"/>
    <s v="Online"/>
  </r>
  <r>
    <x v="4"/>
    <n v="1128299"/>
    <s v="West"/>
    <x v="25"/>
    <s v="Phoenix"/>
    <x v="2"/>
    <n v="450"/>
    <x v="45"/>
    <x v="143"/>
    <n v="51187.5"/>
    <n v="0.35"/>
    <s v="Online"/>
  </r>
  <r>
    <x v="4"/>
    <n v="1128299"/>
    <s v="West"/>
    <x v="25"/>
    <s v="Phoenix"/>
    <x v="0"/>
    <n v="450"/>
    <x v="48"/>
    <x v="145"/>
    <n v="47250"/>
    <n v="0.35"/>
    <s v="Online"/>
  </r>
  <r>
    <x v="4"/>
    <n v="1128299"/>
    <s v="West"/>
    <x v="25"/>
    <s v="Phoenix"/>
    <x v="1"/>
    <n v="550"/>
    <x v="34"/>
    <x v="313"/>
    <n v="45375"/>
    <n v="0.3"/>
    <s v="Online"/>
  </r>
  <r>
    <x v="4"/>
    <n v="1128299"/>
    <s v="West"/>
    <x v="25"/>
    <s v="Phoenix"/>
    <x v="2"/>
    <n v="600"/>
    <x v="45"/>
    <x v="153"/>
    <n v="48750"/>
    <n v="0.25"/>
    <s v="Online"/>
  </r>
  <r>
    <x v="4"/>
    <n v="1128299"/>
    <s v="West"/>
    <x v="25"/>
    <s v="Phoenix"/>
    <x v="2"/>
    <n v="450"/>
    <x v="23"/>
    <x v="40"/>
    <n v="78750"/>
    <n v="0.35"/>
    <s v="Online"/>
  </r>
  <r>
    <x v="4"/>
    <n v="1128299"/>
    <s v="West"/>
    <x v="25"/>
    <s v="Phoenix"/>
    <x v="2"/>
    <n v="500"/>
    <x v="27"/>
    <x v="50"/>
    <n v="105000"/>
    <n v="0.4"/>
    <s v="Online"/>
  </r>
  <r>
    <x v="4"/>
    <n v="1128299"/>
    <s v="West"/>
    <x v="25"/>
    <s v="Phoenix"/>
    <x v="0"/>
    <n v="450"/>
    <x v="47"/>
    <x v="158"/>
    <n v="59062.5"/>
    <n v="0.35"/>
    <s v="Online"/>
  </r>
  <r>
    <x v="4"/>
    <n v="1128299"/>
    <s v="West"/>
    <x v="25"/>
    <s v="Phoenix"/>
    <x v="0"/>
    <n v="450"/>
    <x v="44"/>
    <x v="156"/>
    <n v="55125"/>
    <n v="0.35"/>
    <s v="Online"/>
  </r>
  <r>
    <x v="4"/>
    <n v="1128299"/>
    <s v="West"/>
    <x v="25"/>
    <s v="Phoenix"/>
    <x v="0"/>
    <n v="550"/>
    <x v="48"/>
    <x v="205"/>
    <n v="49500"/>
    <n v="0.3"/>
    <s v="Online"/>
  </r>
  <r>
    <x v="4"/>
    <n v="1128299"/>
    <s v="West"/>
    <x v="25"/>
    <s v="Phoenix"/>
    <x v="2"/>
    <n v="600"/>
    <x v="32"/>
    <x v="147"/>
    <n v="63750"/>
    <n v="0.25"/>
    <s v="Online"/>
  </r>
  <r>
    <x v="4"/>
    <n v="1128299"/>
    <s v="West"/>
    <x v="25"/>
    <s v="Phoenix"/>
    <x v="0"/>
    <n v="450"/>
    <x v="22"/>
    <x v="70"/>
    <n v="98437.5"/>
    <n v="0.35"/>
    <s v="Online"/>
  </r>
  <r>
    <x v="4"/>
    <n v="1128299"/>
    <s v="West"/>
    <x v="25"/>
    <s v="Phoenix"/>
    <x v="0"/>
    <n v="500"/>
    <x v="22"/>
    <x v="69"/>
    <n v="125000"/>
    <n v="0.4"/>
    <s v="Online"/>
  </r>
  <r>
    <x v="4"/>
    <n v="1128299"/>
    <s v="West"/>
    <x v="25"/>
    <s v="Phoenix"/>
    <x v="0"/>
    <n v="450"/>
    <x v="32"/>
    <x v="176"/>
    <n v="66937.5"/>
    <n v="0.35"/>
    <s v="Online"/>
  </r>
  <r>
    <x v="4"/>
    <n v="1128299"/>
    <s v="West"/>
    <x v="25"/>
    <s v="Phoenix"/>
    <x v="0"/>
    <n v="450"/>
    <x v="32"/>
    <x v="176"/>
    <n v="66937.5"/>
    <n v="0.35"/>
    <s v="Online"/>
  </r>
  <r>
    <x v="4"/>
    <n v="1128299"/>
    <s v="West"/>
    <x v="25"/>
    <s v="Phoenix"/>
    <x v="2"/>
    <n v="550"/>
    <x v="44"/>
    <x v="142"/>
    <n v="57750"/>
    <n v="0.3"/>
    <s v="Online"/>
  </r>
  <r>
    <x v="4"/>
    <n v="1128299"/>
    <s v="West"/>
    <x v="25"/>
    <s v="Phoenix"/>
    <x v="0"/>
    <n v="600"/>
    <x v="31"/>
    <x v="54"/>
    <n v="67500"/>
    <n v="0.25"/>
    <s v="Online"/>
  </r>
  <r>
    <x v="4"/>
    <n v="1128299"/>
    <s v="West"/>
    <x v="25"/>
    <s v="Phoenix"/>
    <x v="2"/>
    <n v="350"/>
    <x v="33"/>
    <x v="160"/>
    <n v="58187.5"/>
    <n v="0.35"/>
    <s v="Online"/>
  </r>
  <r>
    <x v="4"/>
    <n v="1128299"/>
    <s v="West"/>
    <x v="25"/>
    <s v="Phoenix"/>
    <x v="2"/>
    <n v="450"/>
    <x v="33"/>
    <x v="122"/>
    <n v="85500"/>
    <n v="0.4"/>
    <s v="Online"/>
  </r>
  <r>
    <x v="4"/>
    <n v="1128299"/>
    <s v="West"/>
    <x v="25"/>
    <s v="Phoenix"/>
    <x v="0"/>
    <n v="450"/>
    <x v="33"/>
    <x v="122"/>
    <n v="74812.5"/>
    <n v="0.35"/>
    <s v="Online"/>
  </r>
  <r>
    <x v="4"/>
    <n v="1128299"/>
    <s v="West"/>
    <x v="25"/>
    <s v="Phoenix"/>
    <x v="2"/>
    <n v="450"/>
    <x v="45"/>
    <x v="143"/>
    <n v="51187.5"/>
    <n v="0.35"/>
    <s v="Online"/>
  </r>
  <r>
    <x v="4"/>
    <n v="1128299"/>
    <s v="West"/>
    <x v="25"/>
    <s v="Phoenix"/>
    <x v="2"/>
    <n v="500"/>
    <x v="34"/>
    <x v="146"/>
    <n v="41250"/>
    <n v="0.3"/>
    <s v="Online"/>
  </r>
  <r>
    <x v="4"/>
    <n v="1128299"/>
    <s v="West"/>
    <x v="25"/>
    <s v="Phoenix"/>
    <x v="0"/>
    <n v="450"/>
    <x v="33"/>
    <x v="122"/>
    <n v="53437.5"/>
    <n v="0.25"/>
    <s v="Online"/>
  </r>
  <r>
    <x v="4"/>
    <n v="1128299"/>
    <s v="West"/>
    <x v="25"/>
    <s v="Phoenix"/>
    <x v="0"/>
    <n v="350"/>
    <x v="27"/>
    <x v="157"/>
    <n v="64312.5"/>
    <n v="0.35"/>
    <s v="Online"/>
  </r>
  <r>
    <x v="4"/>
    <n v="1128299"/>
    <s v="West"/>
    <x v="25"/>
    <s v="Phoenix"/>
    <x v="2"/>
    <n v="450"/>
    <x v="32"/>
    <x v="176"/>
    <n v="76500"/>
    <n v="0.4"/>
    <s v="Online"/>
  </r>
  <r>
    <x v="4"/>
    <n v="1128299"/>
    <s v="West"/>
    <x v="25"/>
    <s v="Phoenix"/>
    <x v="2"/>
    <n v="450"/>
    <x v="32"/>
    <x v="176"/>
    <n v="66937.5"/>
    <n v="0.35"/>
    <s v="Online"/>
  </r>
  <r>
    <x v="4"/>
    <n v="1128299"/>
    <s v="West"/>
    <x v="26"/>
    <s v="Albuquerque"/>
    <x v="2"/>
    <n v="450.00000000000006"/>
    <x v="34"/>
    <x v="123"/>
    <n v="43312.5"/>
    <n v="0.35"/>
    <s v="Online"/>
  </r>
  <r>
    <x v="4"/>
    <n v="1128299"/>
    <s v="West"/>
    <x v="26"/>
    <s v="Albuquerque"/>
    <x v="1"/>
    <n v="500"/>
    <x v="40"/>
    <x v="130"/>
    <n v="30000"/>
    <n v="0.3"/>
    <s v="Online"/>
  </r>
  <r>
    <x v="4"/>
    <n v="1128299"/>
    <s v="West"/>
    <x v="26"/>
    <s v="Albuquerque"/>
    <x v="2"/>
    <n v="450"/>
    <x v="46"/>
    <x v="170"/>
    <n v="45000"/>
    <n v="0.25"/>
    <s v="Online"/>
  </r>
  <r>
    <x v="4"/>
    <n v="1128299"/>
    <s v="West"/>
    <x v="26"/>
    <s v="Albuquerque"/>
    <x v="1"/>
    <n v="450.00000000000006"/>
    <x v="20"/>
    <x v="111"/>
    <n v="86625"/>
    <n v="0.35"/>
    <s v="Online"/>
  </r>
  <r>
    <x v="4"/>
    <n v="1128299"/>
    <s v="West"/>
    <x v="26"/>
    <s v="Albuquerque"/>
    <x v="2"/>
    <n v="550"/>
    <x v="46"/>
    <x v="44"/>
    <n v="88000"/>
    <n v="0.4"/>
    <s v="Online"/>
  </r>
  <r>
    <x v="4"/>
    <n v="1128299"/>
    <s v="West"/>
    <x v="26"/>
    <s v="Albuquerque"/>
    <x v="2"/>
    <n v="550"/>
    <x v="46"/>
    <x v="44"/>
    <n v="77000"/>
    <n v="0.35"/>
    <s v="Online"/>
  </r>
  <r>
    <x v="4"/>
    <n v="1128299"/>
    <s v="West"/>
    <x v="26"/>
    <s v="Albuquerque"/>
    <x v="2"/>
    <n v="550"/>
    <x v="34"/>
    <x v="313"/>
    <n v="52937.5"/>
    <n v="0.35"/>
    <s v="Online"/>
  </r>
  <r>
    <x v="4"/>
    <n v="1128299"/>
    <s v="West"/>
    <x v="26"/>
    <s v="Albuquerque"/>
    <x v="2"/>
    <n v="600"/>
    <x v="36"/>
    <x v="194"/>
    <n v="31500"/>
    <n v="0.3"/>
    <s v="Online"/>
  </r>
  <r>
    <x v="4"/>
    <n v="1128299"/>
    <s v="West"/>
    <x v="26"/>
    <s v="Albuquerque"/>
    <x v="2"/>
    <n v="550"/>
    <x v="47"/>
    <x v="144"/>
    <n v="51562.5"/>
    <n v="0.25"/>
    <s v="Online"/>
  </r>
  <r>
    <x v="4"/>
    <n v="1128299"/>
    <s v="West"/>
    <x v="26"/>
    <s v="Albuquerque"/>
    <x v="2"/>
    <n v="550"/>
    <x v="20"/>
    <x v="309"/>
    <n v="105875"/>
    <n v="0.35"/>
    <s v="Online"/>
  </r>
  <r>
    <x v="4"/>
    <n v="1128299"/>
    <s v="West"/>
    <x v="26"/>
    <s v="Albuquerque"/>
    <x v="0"/>
    <n v="600"/>
    <x v="44"/>
    <x v="166"/>
    <n v="84000"/>
    <n v="0.4"/>
    <s v="Online"/>
  </r>
  <r>
    <x v="4"/>
    <n v="1128299"/>
    <s v="West"/>
    <x v="26"/>
    <s v="Albuquerque"/>
    <x v="1"/>
    <n v="600.00000000000011"/>
    <x v="46"/>
    <x v="310"/>
    <n v="84000"/>
    <n v="0.35"/>
    <s v="Online"/>
  </r>
  <r>
    <x v="4"/>
    <n v="1128299"/>
    <s v="West"/>
    <x v="26"/>
    <s v="Albuquerque"/>
    <x v="2"/>
    <n v="550"/>
    <x v="48"/>
    <x v="205"/>
    <n v="57750"/>
    <n v="0.35"/>
    <s v="Online"/>
  </r>
  <r>
    <x v="4"/>
    <n v="1128299"/>
    <s v="West"/>
    <x v="26"/>
    <s v="Albuquerque"/>
    <x v="2"/>
    <n v="600"/>
    <x v="40"/>
    <x v="162"/>
    <n v="36000"/>
    <n v="0.3"/>
    <s v="Online"/>
  </r>
  <r>
    <x v="4"/>
    <n v="1128299"/>
    <s v="West"/>
    <x v="26"/>
    <s v="Albuquerque"/>
    <x v="2"/>
    <n v="750"/>
    <x v="47"/>
    <x v="70"/>
    <n v="70312.5"/>
    <n v="0.25"/>
    <s v="Online"/>
  </r>
  <r>
    <x v="4"/>
    <n v="1128299"/>
    <s v="West"/>
    <x v="26"/>
    <s v="Albuquerque"/>
    <x v="0"/>
    <n v="550"/>
    <x v="30"/>
    <x v="79"/>
    <n v="110687.5"/>
    <n v="0.35"/>
    <s v="Online"/>
  </r>
  <r>
    <x v="4"/>
    <n v="1128299"/>
    <s v="West"/>
    <x v="26"/>
    <s v="Albuquerque"/>
    <x v="2"/>
    <n v="600"/>
    <x v="32"/>
    <x v="147"/>
    <n v="102000"/>
    <n v="0.4"/>
    <s v="Online"/>
  </r>
  <r>
    <x v="4"/>
    <n v="1128299"/>
    <s v="West"/>
    <x v="26"/>
    <s v="Albuquerque"/>
    <x v="0"/>
    <n v="600"/>
    <x v="31"/>
    <x v="54"/>
    <n v="94500"/>
    <n v="0.35"/>
    <s v="Online"/>
  </r>
  <r>
    <x v="4"/>
    <n v="1128299"/>
    <s v="West"/>
    <x v="26"/>
    <s v="Albuquerque"/>
    <x v="2"/>
    <n v="550"/>
    <x v="44"/>
    <x v="142"/>
    <n v="67375"/>
    <n v="0.35"/>
    <s v="Online"/>
  </r>
  <r>
    <x v="4"/>
    <n v="1128299"/>
    <s v="West"/>
    <x v="26"/>
    <s v="Albuquerque"/>
    <x v="2"/>
    <n v="600"/>
    <x v="43"/>
    <x v="151"/>
    <n v="45000"/>
    <n v="0.3"/>
    <s v="Online"/>
  </r>
  <r>
    <x v="4"/>
    <n v="1128299"/>
    <s v="West"/>
    <x v="26"/>
    <s v="Albuquerque"/>
    <x v="2"/>
    <n v="750"/>
    <x v="32"/>
    <x v="233"/>
    <n v="79687.5"/>
    <n v="0.25"/>
    <s v="Online"/>
  </r>
  <r>
    <x v="4"/>
    <n v="1128299"/>
    <s v="West"/>
    <x v="26"/>
    <s v="Albuquerque"/>
    <x v="2"/>
    <n v="550"/>
    <x v="19"/>
    <x v="107"/>
    <n v="134750"/>
    <n v="0.35"/>
    <s v="Online"/>
  </r>
  <r>
    <x v="4"/>
    <n v="1128299"/>
    <s v="West"/>
    <x v="26"/>
    <s v="Albuquerque"/>
    <x v="2"/>
    <n v="600"/>
    <x v="20"/>
    <x v="80"/>
    <n v="132000"/>
    <n v="0.4"/>
    <s v="Online"/>
  </r>
  <r>
    <x v="4"/>
    <n v="1128299"/>
    <s v="West"/>
    <x v="26"/>
    <s v="Albuquerque"/>
    <x v="2"/>
    <n v="600"/>
    <x v="20"/>
    <x v="80"/>
    <n v="115500"/>
    <n v="0.35"/>
    <s v="Online"/>
  </r>
  <r>
    <x v="4"/>
    <n v="1128299"/>
    <s v="West"/>
    <x v="26"/>
    <s v="Albuquerque"/>
    <x v="2"/>
    <n v="550.00000000000011"/>
    <x v="32"/>
    <x v="375"/>
    <n v="81812.5"/>
    <n v="0.35"/>
    <s v="Online"/>
  </r>
  <r>
    <x v="4"/>
    <n v="1128299"/>
    <s v="West"/>
    <x v="26"/>
    <s v="Albuquerque"/>
    <x v="2"/>
    <n v="600"/>
    <x v="48"/>
    <x v="170"/>
    <n v="54000"/>
    <n v="0.3"/>
    <s v="Online"/>
  </r>
  <r>
    <x v="4"/>
    <n v="1128299"/>
    <s v="West"/>
    <x v="26"/>
    <s v="Albuquerque"/>
    <x v="0"/>
    <n v="750"/>
    <x v="24"/>
    <x v="6"/>
    <n v="112500"/>
    <n v="0.25"/>
    <s v="Online"/>
  </r>
  <r>
    <x v="4"/>
    <n v="1128299"/>
    <s v="West"/>
    <x v="26"/>
    <s v="Albuquerque"/>
    <x v="0"/>
    <n v="550"/>
    <x v="29"/>
    <x v="74"/>
    <n v="144375"/>
    <n v="0.35"/>
    <s v="Online"/>
  </r>
  <r>
    <x v="4"/>
    <n v="1128299"/>
    <s v="West"/>
    <x v="26"/>
    <s v="Albuquerque"/>
    <x v="2"/>
    <n v="600"/>
    <x v="24"/>
    <x v="11"/>
    <n v="144000"/>
    <n v="0.4"/>
    <s v="Online"/>
  </r>
  <r>
    <x v="4"/>
    <n v="1128299"/>
    <s v="West"/>
    <x v="26"/>
    <s v="Albuquerque"/>
    <x v="2"/>
    <n v="600"/>
    <x v="20"/>
    <x v="80"/>
    <n v="115500"/>
    <n v="0.35"/>
    <s v="Online"/>
  </r>
  <r>
    <x v="4"/>
    <n v="1128299"/>
    <s v="West"/>
    <x v="26"/>
    <s v="Albuquerque"/>
    <x v="2"/>
    <n v="550.00000000000011"/>
    <x v="31"/>
    <x v="111"/>
    <n v="86625"/>
    <n v="0.35"/>
    <s v="Online"/>
  </r>
  <r>
    <x v="4"/>
    <n v="1128299"/>
    <s v="West"/>
    <x v="26"/>
    <s v="Albuquerque"/>
    <x v="2"/>
    <n v="600"/>
    <x v="23"/>
    <x v="64"/>
    <n v="90000"/>
    <n v="0.3"/>
    <s v="Online"/>
  </r>
  <r>
    <x v="4"/>
    <n v="1128299"/>
    <s v="West"/>
    <x v="26"/>
    <s v="Albuquerque"/>
    <x v="2"/>
    <n v="750"/>
    <x v="23"/>
    <x v="72"/>
    <n v="93750"/>
    <n v="0.25"/>
    <s v="Online"/>
  </r>
  <r>
    <x v="4"/>
    <n v="1128299"/>
    <s v="West"/>
    <x v="26"/>
    <s v="Albuquerque"/>
    <x v="2"/>
    <n v="600"/>
    <x v="19"/>
    <x v="84"/>
    <n v="147000"/>
    <n v="0.35"/>
    <s v="Online"/>
  </r>
  <r>
    <x v="4"/>
    <n v="1128299"/>
    <s v="West"/>
    <x v="26"/>
    <s v="Albuquerque"/>
    <x v="2"/>
    <n v="650"/>
    <x v="25"/>
    <x v="108"/>
    <n v="169000"/>
    <n v="0.4"/>
    <s v="Online"/>
  </r>
  <r>
    <x v="4"/>
    <n v="1128299"/>
    <s v="West"/>
    <x v="26"/>
    <s v="Albuquerque"/>
    <x v="2"/>
    <n v="600"/>
    <x v="27"/>
    <x v="41"/>
    <n v="110250"/>
    <n v="0.35"/>
    <s v="Online"/>
  </r>
  <r>
    <x v="4"/>
    <n v="1128299"/>
    <s v="West"/>
    <x v="26"/>
    <s v="Albuquerque"/>
    <x v="0"/>
    <n v="600"/>
    <x v="33"/>
    <x v="179"/>
    <n v="99750"/>
    <n v="0.35"/>
    <s v="Online"/>
  </r>
  <r>
    <x v="4"/>
    <n v="1128299"/>
    <s v="West"/>
    <x v="26"/>
    <s v="Albuquerque"/>
    <x v="2"/>
    <n v="700"/>
    <x v="33"/>
    <x v="204"/>
    <n v="99750"/>
    <n v="0.3"/>
    <s v="Online"/>
  </r>
  <r>
    <x v="4"/>
    <n v="1128299"/>
    <s v="West"/>
    <x v="26"/>
    <s v="Albuquerque"/>
    <x v="2"/>
    <n v="750"/>
    <x v="31"/>
    <x v="76"/>
    <n v="84375"/>
    <n v="0.25"/>
    <s v="Online"/>
  </r>
  <r>
    <x v="4"/>
    <n v="1128299"/>
    <s v="West"/>
    <x v="26"/>
    <s v="Albuquerque"/>
    <x v="2"/>
    <n v="500"/>
    <x v="22"/>
    <x v="69"/>
    <n v="109375"/>
    <n v="0.35"/>
    <s v="Online"/>
  </r>
  <r>
    <x v="4"/>
    <n v="1128299"/>
    <s v="West"/>
    <x v="26"/>
    <s v="Albuquerque"/>
    <x v="2"/>
    <n v="550"/>
    <x v="22"/>
    <x v="283"/>
    <n v="137500"/>
    <n v="0.4"/>
    <s v="Online"/>
  </r>
  <r>
    <x v="4"/>
    <n v="1128299"/>
    <s v="West"/>
    <x v="26"/>
    <s v="Albuquerque"/>
    <x v="2"/>
    <n v="500.00000000000006"/>
    <x v="33"/>
    <x v="376"/>
    <n v="83125"/>
    <n v="0.35"/>
    <s v="Online"/>
  </r>
  <r>
    <x v="4"/>
    <n v="1128299"/>
    <s v="West"/>
    <x v="26"/>
    <s v="Albuquerque"/>
    <x v="0"/>
    <n v="500"/>
    <x v="32"/>
    <x v="45"/>
    <n v="74375"/>
    <n v="0.35"/>
    <s v="Online"/>
  </r>
  <r>
    <x v="4"/>
    <n v="1128299"/>
    <s v="West"/>
    <x v="26"/>
    <s v="Albuquerque"/>
    <x v="0"/>
    <n v="600"/>
    <x v="32"/>
    <x v="147"/>
    <n v="76500"/>
    <n v="0.3"/>
    <s v="Online"/>
  </r>
  <r>
    <x v="4"/>
    <n v="1128299"/>
    <s v="West"/>
    <x v="26"/>
    <s v="Albuquerque"/>
    <x v="2"/>
    <n v="650"/>
    <x v="33"/>
    <x v="199"/>
    <n v="77187.5"/>
    <n v="0.25"/>
    <s v="Online"/>
  </r>
  <r>
    <x v="4"/>
    <n v="1128299"/>
    <s v="West"/>
    <x v="26"/>
    <s v="Albuquerque"/>
    <x v="2"/>
    <n v="500"/>
    <x v="20"/>
    <x v="83"/>
    <n v="96250"/>
    <n v="0.35"/>
    <s v="Online"/>
  </r>
  <r>
    <x v="4"/>
    <n v="1128299"/>
    <s v="West"/>
    <x v="26"/>
    <s v="Albuquerque"/>
    <x v="0"/>
    <n v="550"/>
    <x v="20"/>
    <x v="309"/>
    <n v="121000"/>
    <n v="0.4"/>
    <s v="Online"/>
  </r>
  <r>
    <x v="4"/>
    <n v="1128299"/>
    <s v="West"/>
    <x v="26"/>
    <s v="Albuquerque"/>
    <x v="2"/>
    <n v="500"/>
    <x v="47"/>
    <x v="203"/>
    <n v="65625"/>
    <n v="0.35"/>
    <s v="Online"/>
  </r>
  <r>
    <x v="4"/>
    <n v="1128299"/>
    <s v="West"/>
    <x v="26"/>
    <s v="Albuquerque"/>
    <x v="0"/>
    <n v="500"/>
    <x v="44"/>
    <x v="163"/>
    <n v="61250"/>
    <n v="0.35"/>
    <s v="Online"/>
  </r>
  <r>
    <x v="4"/>
    <n v="1128299"/>
    <s v="West"/>
    <x v="26"/>
    <s v="Albuquerque"/>
    <x v="0"/>
    <n v="600"/>
    <x v="45"/>
    <x v="153"/>
    <n v="58500"/>
    <n v="0.3"/>
    <s v="Online"/>
  </r>
  <r>
    <x v="4"/>
    <n v="1128299"/>
    <s v="West"/>
    <x v="26"/>
    <s v="Albuquerque"/>
    <x v="2"/>
    <n v="750"/>
    <x v="47"/>
    <x v="70"/>
    <n v="70312.5"/>
    <n v="0.25"/>
    <s v="Online"/>
  </r>
  <r>
    <x v="4"/>
    <n v="1128299"/>
    <s v="West"/>
    <x v="26"/>
    <s v="Albuquerque"/>
    <x v="2"/>
    <n v="600"/>
    <x v="20"/>
    <x v="80"/>
    <n v="115500"/>
    <n v="0.35"/>
    <s v="Online"/>
  </r>
  <r>
    <x v="4"/>
    <n v="1128299"/>
    <s v="West"/>
    <x v="26"/>
    <s v="Albuquerque"/>
    <x v="0"/>
    <n v="650"/>
    <x v="24"/>
    <x v="90"/>
    <n v="156000"/>
    <n v="0.4"/>
    <s v="Online"/>
  </r>
  <r>
    <x v="4"/>
    <n v="1128299"/>
    <s v="West"/>
    <x v="26"/>
    <s v="Albuquerque"/>
    <x v="2"/>
    <n v="600"/>
    <x v="31"/>
    <x v="54"/>
    <n v="94500"/>
    <n v="0.35"/>
    <s v="Online"/>
  </r>
  <r>
    <x v="4"/>
    <n v="1128299"/>
    <s v="West"/>
    <x v="26"/>
    <s v="Albuquerque"/>
    <x v="2"/>
    <n v="600.00000000000011"/>
    <x v="32"/>
    <x v="215"/>
    <n v="89250"/>
    <n v="0.35"/>
    <s v="Online"/>
  </r>
  <r>
    <x v="4"/>
    <n v="1128299"/>
    <s v="West"/>
    <x v="26"/>
    <s v="Albuquerque"/>
    <x v="2"/>
    <n v="700"/>
    <x v="47"/>
    <x v="50"/>
    <n v="78750"/>
    <n v="0.3"/>
    <s v="Online"/>
  </r>
  <r>
    <x v="4"/>
    <n v="1128299"/>
    <s v="West"/>
    <x v="26"/>
    <s v="Albuquerque"/>
    <x v="0"/>
    <n v="750"/>
    <x v="23"/>
    <x v="72"/>
    <n v="93750"/>
    <n v="0.25"/>
    <s v="Online"/>
  </r>
  <r>
    <x v="4"/>
    <n v="1128299"/>
    <s v="West"/>
    <x v="26"/>
    <s v="Albuquerque"/>
    <x v="2"/>
    <n v="600"/>
    <x v="19"/>
    <x v="84"/>
    <n v="147000"/>
    <n v="0.35"/>
    <s v="Online"/>
  </r>
  <r>
    <x v="4"/>
    <n v="1128299"/>
    <s v="West"/>
    <x v="26"/>
    <s v="Albuquerque"/>
    <x v="2"/>
    <n v="650"/>
    <x v="19"/>
    <x v="110"/>
    <n v="182000"/>
    <n v="0.4"/>
    <s v="Online"/>
  </r>
  <r>
    <x v="4"/>
    <n v="1128299"/>
    <s v="West"/>
    <x v="26"/>
    <s v="Albuquerque"/>
    <x v="2"/>
    <n v="600"/>
    <x v="23"/>
    <x v="64"/>
    <n v="105000"/>
    <n v="0.35"/>
    <s v="Online"/>
  </r>
  <r>
    <x v="4"/>
    <n v="1128299"/>
    <s v="West"/>
    <x v="26"/>
    <s v="Albuquerque"/>
    <x v="2"/>
    <n v="600"/>
    <x v="23"/>
    <x v="64"/>
    <n v="105000"/>
    <n v="0.35"/>
    <s v="Online"/>
  </r>
  <r>
    <x v="4"/>
    <n v="1128299"/>
    <s v="West"/>
    <x v="26"/>
    <s v="Albuquerque"/>
    <x v="2"/>
    <n v="700"/>
    <x v="32"/>
    <x v="46"/>
    <n v="89250"/>
    <n v="0.3"/>
    <s v="Online"/>
  </r>
  <r>
    <x v="4"/>
    <n v="1128299"/>
    <s v="West"/>
    <x v="26"/>
    <s v="Albuquerque"/>
    <x v="0"/>
    <n v="750"/>
    <x v="27"/>
    <x v="377"/>
    <n v="98437.5"/>
    <n v="0.25"/>
    <s v="Online"/>
  </r>
  <r>
    <x v="4"/>
    <n v="1128299"/>
    <s v="West"/>
    <x v="26"/>
    <s v="Albuquerque"/>
    <x v="2"/>
    <n v="300"/>
    <x v="31"/>
    <x v="145"/>
    <n v="54000"/>
    <n v="0.4"/>
    <s v="Online"/>
  </r>
  <r>
    <x v="4"/>
    <n v="1128299"/>
    <s v="West"/>
    <x v="26"/>
    <s v="Albuquerque"/>
    <x v="2"/>
    <n v="400"/>
    <x v="31"/>
    <x v="170"/>
    <n v="72000"/>
    <n v="0.4"/>
    <s v="Online"/>
  </r>
  <r>
    <x v="4"/>
    <n v="1128299"/>
    <s v="West"/>
    <x v="26"/>
    <s v="Albuquerque"/>
    <x v="0"/>
    <n v="400"/>
    <x v="31"/>
    <x v="170"/>
    <n v="63000"/>
    <n v="0.35"/>
    <s v="Online"/>
  </r>
  <r>
    <x v="4"/>
    <n v="1128299"/>
    <s v="West"/>
    <x v="26"/>
    <s v="Albuquerque"/>
    <x v="2"/>
    <n v="400"/>
    <x v="48"/>
    <x v="162"/>
    <n v="48000"/>
    <n v="0.4"/>
    <s v="Online"/>
  </r>
  <r>
    <x v="4"/>
    <n v="1128299"/>
    <s v="West"/>
    <x v="26"/>
    <s v="Albuquerque"/>
    <x v="2"/>
    <n v="450"/>
    <x v="43"/>
    <x v="134"/>
    <n v="39375"/>
    <n v="0.35"/>
    <s v="Online"/>
  </r>
  <r>
    <x v="4"/>
    <n v="1128299"/>
    <s v="West"/>
    <x v="26"/>
    <s v="Albuquerque"/>
    <x v="2"/>
    <n v="400"/>
    <x v="31"/>
    <x v="170"/>
    <n v="45000"/>
    <n v="0.25"/>
    <s v="Online"/>
  </r>
  <r>
    <x v="4"/>
    <n v="1128299"/>
    <s v="West"/>
    <x v="26"/>
    <s v="Albuquerque"/>
    <x v="2"/>
    <n v="300"/>
    <x v="23"/>
    <x v="151"/>
    <n v="60000"/>
    <n v="0.4"/>
    <s v="Online"/>
  </r>
  <r>
    <x v="4"/>
    <n v="1128299"/>
    <s v="West"/>
    <x v="26"/>
    <s v="Albuquerque"/>
    <x v="0"/>
    <n v="400"/>
    <x v="46"/>
    <x v="177"/>
    <n v="64000"/>
    <n v="0.4"/>
    <s v="Online"/>
  </r>
  <r>
    <x v="4"/>
    <n v="1128299"/>
    <s v="West"/>
    <x v="26"/>
    <s v="Albuquerque"/>
    <x v="0"/>
    <n v="400"/>
    <x v="46"/>
    <x v="177"/>
    <n v="56000"/>
    <n v="0.35"/>
    <s v="Online"/>
  </r>
  <r>
    <x v="4"/>
    <n v="1128299"/>
    <s v="Southeast"/>
    <x v="27"/>
    <s v="Atlanta"/>
    <x v="2"/>
    <n v="400"/>
    <x v="43"/>
    <x v="130"/>
    <n v="40000"/>
    <n v="0.4"/>
    <s v="Online"/>
  </r>
  <r>
    <x v="4"/>
    <n v="1128299"/>
    <s v="Southeast"/>
    <x v="27"/>
    <s v="Atlanta"/>
    <x v="2"/>
    <n v="450"/>
    <x v="36"/>
    <x v="127"/>
    <n v="27562.5"/>
    <n v="0.35"/>
    <s v="Online"/>
  </r>
  <r>
    <x v="4"/>
    <n v="1128299"/>
    <s v="Southeast"/>
    <x v="27"/>
    <s v="Atlanta"/>
    <x v="0"/>
    <n v="400"/>
    <x v="47"/>
    <x v="151"/>
    <n v="37500"/>
    <n v="0.25"/>
    <s v="Online"/>
  </r>
  <r>
    <x v="4"/>
    <n v="1128299"/>
    <s v="Southeast"/>
    <x v="27"/>
    <s v="Atlanta"/>
    <x v="2"/>
    <n v="400"/>
    <x v="27"/>
    <x v="166"/>
    <n v="84000"/>
    <n v="0.4"/>
    <s v="Online"/>
  </r>
  <r>
    <x v="4"/>
    <n v="1128299"/>
    <s v="Southeast"/>
    <x v="27"/>
    <s v="Atlanta"/>
    <x v="2"/>
    <n v="500"/>
    <x v="47"/>
    <x v="203"/>
    <n v="75000"/>
    <n v="0.4"/>
    <s v="Online"/>
  </r>
  <r>
    <x v="4"/>
    <n v="1128299"/>
    <s v="Southeast"/>
    <x v="27"/>
    <s v="Atlanta"/>
    <x v="2"/>
    <n v="500"/>
    <x v="47"/>
    <x v="203"/>
    <n v="65625"/>
    <n v="0.35"/>
    <s v="Online"/>
  </r>
  <r>
    <x v="4"/>
    <n v="1128299"/>
    <s v="Southeast"/>
    <x v="27"/>
    <s v="Atlanta"/>
    <x v="0"/>
    <n v="500"/>
    <x v="43"/>
    <x v="304"/>
    <n v="50000"/>
    <n v="0.4"/>
    <s v="Online"/>
  </r>
  <r>
    <x v="4"/>
    <n v="1128299"/>
    <s v="Southeast"/>
    <x v="27"/>
    <s v="Atlanta"/>
    <x v="0"/>
    <n v="550"/>
    <x v="42"/>
    <x v="195"/>
    <n v="28875"/>
    <n v="0.35"/>
    <s v="Online"/>
  </r>
  <r>
    <x v="4"/>
    <n v="1128299"/>
    <s v="Southeast"/>
    <x v="27"/>
    <s v="Atlanta"/>
    <x v="2"/>
    <n v="500"/>
    <x v="44"/>
    <x v="163"/>
    <n v="43750"/>
    <n v="0.25"/>
    <s v="Online"/>
  </r>
  <r>
    <x v="4"/>
    <n v="1128299"/>
    <s v="Southeast"/>
    <x v="27"/>
    <s v="Atlanta"/>
    <x v="2"/>
    <n v="500"/>
    <x v="27"/>
    <x v="50"/>
    <n v="105000"/>
    <n v="0.4"/>
    <s v="Online"/>
  </r>
  <r>
    <x v="4"/>
    <n v="1128299"/>
    <s v="Southeast"/>
    <x v="27"/>
    <s v="Atlanta"/>
    <x v="0"/>
    <n v="550"/>
    <x v="45"/>
    <x v="230"/>
    <n v="71500"/>
    <n v="0.4"/>
    <s v="Online"/>
  </r>
  <r>
    <x v="4"/>
    <n v="1128299"/>
    <s v="Southeast"/>
    <x v="27"/>
    <s v="Atlanta"/>
    <x v="2"/>
    <n v="550"/>
    <x v="47"/>
    <x v="144"/>
    <n v="72187.5"/>
    <n v="0.35"/>
    <s v="Online"/>
  </r>
  <r>
    <x v="4"/>
    <n v="1128299"/>
    <s v="Southeast"/>
    <x v="27"/>
    <s v="Atlanta"/>
    <x v="0"/>
    <n v="500"/>
    <x v="34"/>
    <x v="146"/>
    <n v="55000"/>
    <n v="0.4"/>
    <s v="Online"/>
  </r>
  <r>
    <x v="4"/>
    <n v="1128299"/>
    <s v="Southeast"/>
    <x v="27"/>
    <s v="Atlanta"/>
    <x v="0"/>
    <n v="550"/>
    <x v="36"/>
    <x v="124"/>
    <n v="33687.5"/>
    <n v="0.35"/>
    <s v="Online"/>
  </r>
  <r>
    <x v="4"/>
    <n v="1128299"/>
    <s v="Southeast"/>
    <x v="27"/>
    <s v="Atlanta"/>
    <x v="0"/>
    <n v="700"/>
    <x v="44"/>
    <x v="43"/>
    <n v="61250"/>
    <n v="0.25"/>
    <s v="Online"/>
  </r>
  <r>
    <x v="4"/>
    <n v="1128299"/>
    <s v="Southeast"/>
    <x v="27"/>
    <s v="Atlanta"/>
    <x v="2"/>
    <n v="500"/>
    <x v="20"/>
    <x v="83"/>
    <n v="110000"/>
    <n v="0.4"/>
    <s v="Online"/>
  </r>
  <r>
    <x v="4"/>
    <n v="1128299"/>
    <s v="Southeast"/>
    <x v="27"/>
    <s v="Atlanta"/>
    <x v="2"/>
    <n v="550"/>
    <x v="46"/>
    <x v="44"/>
    <n v="88000"/>
    <n v="0.4"/>
    <s v="Online"/>
  </r>
  <r>
    <x v="4"/>
    <n v="1128299"/>
    <s v="Southeast"/>
    <x v="27"/>
    <s v="Atlanta"/>
    <x v="0"/>
    <n v="550.00000000000011"/>
    <x v="32"/>
    <x v="375"/>
    <n v="81812.5"/>
    <n v="0.35"/>
    <s v="Online"/>
  </r>
  <r>
    <x v="4"/>
    <n v="1128299"/>
    <s v="Southeast"/>
    <x v="27"/>
    <s v="Atlanta"/>
    <x v="0"/>
    <n v="500"/>
    <x v="45"/>
    <x v="139"/>
    <n v="65000"/>
    <n v="0.4"/>
    <s v="Online"/>
  </r>
  <r>
    <x v="4"/>
    <n v="1128299"/>
    <s v="Southeast"/>
    <x v="27"/>
    <s v="Atlanta"/>
    <x v="0"/>
    <n v="550.00000000000011"/>
    <x v="37"/>
    <x v="123"/>
    <n v="43312.5"/>
    <n v="0.35"/>
    <s v="Online"/>
  </r>
  <r>
    <x v="4"/>
    <n v="1128299"/>
    <s v="Southeast"/>
    <x v="27"/>
    <s v="Atlanta"/>
    <x v="0"/>
    <n v="700"/>
    <x v="46"/>
    <x v="62"/>
    <n v="70000"/>
    <n v="0.25"/>
    <s v="Online"/>
  </r>
  <r>
    <x v="4"/>
    <n v="1128299"/>
    <s v="Southeast"/>
    <x v="27"/>
    <s v="Atlanta"/>
    <x v="0"/>
    <n v="500"/>
    <x v="21"/>
    <x v="76"/>
    <n v="135000"/>
    <n v="0.4"/>
    <s v="Online"/>
  </r>
  <r>
    <x v="4"/>
    <n v="1128299"/>
    <s v="Southeast"/>
    <x v="27"/>
    <s v="Atlanta"/>
    <x v="0"/>
    <n v="550"/>
    <x v="27"/>
    <x v="174"/>
    <n v="115500"/>
    <n v="0.4"/>
    <s v="Online"/>
  </r>
  <r>
    <x v="4"/>
    <n v="1128299"/>
    <s v="Southeast"/>
    <x v="27"/>
    <s v="Atlanta"/>
    <x v="0"/>
    <n v="550"/>
    <x v="27"/>
    <x v="174"/>
    <n v="101062.5"/>
    <n v="0.35"/>
    <s v="Online"/>
  </r>
  <r>
    <x v="4"/>
    <n v="1128299"/>
    <s v="Southeast"/>
    <x v="27"/>
    <s v="Atlanta"/>
    <x v="2"/>
    <n v="500"/>
    <x v="46"/>
    <x v="49"/>
    <n v="80000"/>
    <n v="0.4"/>
    <s v="Online"/>
  </r>
  <r>
    <x v="4"/>
    <n v="1128299"/>
    <s v="Southeast"/>
    <x v="27"/>
    <s v="Atlanta"/>
    <x v="2"/>
    <n v="550"/>
    <x v="34"/>
    <x v="313"/>
    <n v="52937.5"/>
    <n v="0.35"/>
    <s v="Online"/>
  </r>
  <r>
    <x v="4"/>
    <n v="1128299"/>
    <s v="Southeast"/>
    <x v="27"/>
    <s v="Atlanta"/>
    <x v="2"/>
    <n v="700"/>
    <x v="30"/>
    <x v="224"/>
    <n v="100625"/>
    <n v="0.25"/>
    <s v="Online"/>
  </r>
  <r>
    <x v="4"/>
    <n v="1128299"/>
    <s v="Southeast"/>
    <x v="27"/>
    <s v="Atlanta"/>
    <x v="2"/>
    <n v="500"/>
    <x v="26"/>
    <x v="81"/>
    <n v="145000"/>
    <n v="0.4"/>
    <s v="Online"/>
  </r>
  <r>
    <x v="4"/>
    <n v="1128299"/>
    <s v="Southeast"/>
    <x v="27"/>
    <s v="Atlanta"/>
    <x v="2"/>
    <n v="550"/>
    <x v="30"/>
    <x v="79"/>
    <n v="126500"/>
    <n v="0.4"/>
    <s v="Online"/>
  </r>
  <r>
    <x v="4"/>
    <n v="1128299"/>
    <s v="Southeast"/>
    <x v="27"/>
    <s v="Atlanta"/>
    <x v="2"/>
    <n v="550"/>
    <x v="27"/>
    <x v="174"/>
    <n v="101062.5"/>
    <n v="0.35"/>
    <s v="Online"/>
  </r>
  <r>
    <x v="4"/>
    <n v="1128299"/>
    <s v="Southeast"/>
    <x v="27"/>
    <s v="Atlanta"/>
    <x v="0"/>
    <n v="500"/>
    <x v="32"/>
    <x v="45"/>
    <n v="85000"/>
    <n v="0.4"/>
    <s v="Online"/>
  </r>
  <r>
    <x v="4"/>
    <n v="1128299"/>
    <s v="Southeast"/>
    <x v="27"/>
    <s v="Atlanta"/>
    <x v="2"/>
    <n v="550.00000000000011"/>
    <x v="33"/>
    <x v="280"/>
    <n v="91437.5"/>
    <n v="0.35"/>
    <s v="Online"/>
  </r>
  <r>
    <x v="4"/>
    <n v="1128299"/>
    <s v="Southeast"/>
    <x v="27"/>
    <s v="Atlanta"/>
    <x v="0"/>
    <n v="700"/>
    <x v="33"/>
    <x v="204"/>
    <n v="83125"/>
    <n v="0.25"/>
    <s v="Online"/>
  </r>
  <r>
    <x v="4"/>
    <n v="1128299"/>
    <s v="Southeast"/>
    <x v="27"/>
    <s v="Atlanta"/>
    <x v="2"/>
    <n v="550"/>
    <x v="21"/>
    <x v="8"/>
    <n v="148500"/>
    <n v="0.4"/>
    <s v="Online"/>
  </r>
  <r>
    <x v="4"/>
    <n v="1128299"/>
    <s v="Southeast"/>
    <x v="27"/>
    <s v="Atlanta"/>
    <x v="2"/>
    <n v="600"/>
    <x v="22"/>
    <x v="72"/>
    <n v="150000"/>
    <n v="0.4"/>
    <s v="Online"/>
  </r>
  <r>
    <x v="4"/>
    <n v="1128299"/>
    <s v="Southeast"/>
    <x v="27"/>
    <s v="Atlanta"/>
    <x v="2"/>
    <n v="550"/>
    <x v="23"/>
    <x v="83"/>
    <n v="96250"/>
    <n v="0.35"/>
    <s v="Online"/>
  </r>
  <r>
    <x v="4"/>
    <n v="1128299"/>
    <s v="Southeast"/>
    <x v="27"/>
    <s v="Atlanta"/>
    <x v="2"/>
    <n v="550"/>
    <x v="31"/>
    <x v="129"/>
    <n v="99000"/>
    <n v="0.4"/>
    <s v="Online"/>
  </r>
  <r>
    <x v="4"/>
    <n v="1128299"/>
    <s v="Southeast"/>
    <x v="27"/>
    <s v="Atlanta"/>
    <x v="2"/>
    <n v="650"/>
    <x v="31"/>
    <x v="65"/>
    <n v="102375"/>
    <n v="0.35"/>
    <s v="Online"/>
  </r>
  <r>
    <x v="4"/>
    <n v="1128299"/>
    <s v="Southeast"/>
    <x v="27"/>
    <s v="Atlanta"/>
    <x v="0"/>
    <n v="700"/>
    <x v="32"/>
    <x v="46"/>
    <n v="74375"/>
    <n v="0.25"/>
    <s v="Online"/>
  </r>
  <r>
    <x v="4"/>
    <n v="1128299"/>
    <s v="Southeast"/>
    <x v="27"/>
    <s v="Atlanta"/>
    <x v="0"/>
    <n v="450"/>
    <x v="24"/>
    <x v="54"/>
    <n v="108000"/>
    <n v="0.4"/>
    <s v="Online"/>
  </r>
  <r>
    <x v="4"/>
    <n v="1128299"/>
    <s v="Southeast"/>
    <x v="27"/>
    <s v="Atlanta"/>
    <x v="2"/>
    <n v="500"/>
    <x v="24"/>
    <x v="64"/>
    <n v="120000"/>
    <n v="0.4"/>
    <s v="Online"/>
  </r>
  <r>
    <x v="4"/>
    <n v="1128299"/>
    <s v="Southeast"/>
    <x v="27"/>
    <s v="Atlanta"/>
    <x v="0"/>
    <n v="450"/>
    <x v="31"/>
    <x v="164"/>
    <n v="70875"/>
    <n v="0.35"/>
    <s v="Online"/>
  </r>
  <r>
    <x v="4"/>
    <n v="1128299"/>
    <s v="Southeast"/>
    <x v="27"/>
    <s v="Atlanta"/>
    <x v="2"/>
    <n v="450"/>
    <x v="46"/>
    <x v="170"/>
    <n v="72000"/>
    <n v="0.4"/>
    <s v="Online"/>
  </r>
  <r>
    <x v="4"/>
    <n v="1128299"/>
    <s v="Southeast"/>
    <x v="27"/>
    <s v="Atlanta"/>
    <x v="0"/>
    <n v="550"/>
    <x v="46"/>
    <x v="44"/>
    <n v="77000"/>
    <n v="0.35"/>
    <s v="Online"/>
  </r>
  <r>
    <x v="4"/>
    <n v="1128299"/>
    <s v="Southeast"/>
    <x v="27"/>
    <s v="Atlanta"/>
    <x v="1"/>
    <n v="600"/>
    <x v="31"/>
    <x v="54"/>
    <n v="67500"/>
    <n v="0.25"/>
    <s v="Online"/>
  </r>
  <r>
    <x v="4"/>
    <n v="1128299"/>
    <s v="Southeast"/>
    <x v="27"/>
    <s v="Atlanta"/>
    <x v="2"/>
    <n v="450"/>
    <x v="27"/>
    <x v="57"/>
    <n v="94500"/>
    <n v="0.4"/>
    <s v="Online"/>
  </r>
  <r>
    <x v="4"/>
    <n v="1128299"/>
    <s v="Southeast"/>
    <x v="27"/>
    <s v="Atlanta"/>
    <x v="2"/>
    <n v="500"/>
    <x v="27"/>
    <x v="50"/>
    <n v="105000"/>
    <n v="0.4"/>
    <s v="Online"/>
  </r>
  <r>
    <x v="4"/>
    <n v="1128299"/>
    <s v="Southeast"/>
    <x v="27"/>
    <s v="Atlanta"/>
    <x v="0"/>
    <n v="450"/>
    <x v="44"/>
    <x v="156"/>
    <n v="55125"/>
    <n v="0.35"/>
    <s v="Online"/>
  </r>
  <r>
    <x v="4"/>
    <n v="1128299"/>
    <s v="Southeast"/>
    <x v="27"/>
    <s v="Atlanta"/>
    <x v="0"/>
    <n v="450"/>
    <x v="45"/>
    <x v="143"/>
    <n v="58500"/>
    <n v="0.4"/>
    <s v="Online"/>
  </r>
  <r>
    <x v="4"/>
    <n v="1128299"/>
    <s v="Southeast"/>
    <x v="27"/>
    <s v="Atlanta"/>
    <x v="2"/>
    <n v="550"/>
    <x v="48"/>
    <x v="205"/>
    <n v="57750"/>
    <n v="0.35"/>
    <s v="Online"/>
  </r>
  <r>
    <x v="4"/>
    <n v="1128299"/>
    <s v="Southeast"/>
    <x v="27"/>
    <s v="Atlanta"/>
    <x v="2"/>
    <n v="700"/>
    <x v="44"/>
    <x v="43"/>
    <n v="61250"/>
    <n v="0.25"/>
    <s v="Online"/>
  </r>
  <r>
    <x v="4"/>
    <n v="1128299"/>
    <s v="Southeast"/>
    <x v="27"/>
    <s v="Atlanta"/>
    <x v="2"/>
    <n v="550"/>
    <x v="27"/>
    <x v="174"/>
    <n v="115500"/>
    <n v="0.4"/>
    <s v="Online"/>
  </r>
  <r>
    <x v="4"/>
    <n v="1128299"/>
    <s v="Southeast"/>
    <x v="27"/>
    <s v="Atlanta"/>
    <x v="2"/>
    <n v="600"/>
    <x v="30"/>
    <x v="214"/>
    <n v="138000"/>
    <n v="0.4"/>
    <s v="Online"/>
  </r>
  <r>
    <x v="4"/>
    <n v="1128299"/>
    <s v="Southeast"/>
    <x v="27"/>
    <s v="Atlanta"/>
    <x v="2"/>
    <n v="550.00000000000011"/>
    <x v="32"/>
    <x v="375"/>
    <n v="81812.5"/>
    <n v="0.35"/>
    <s v="Online"/>
  </r>
  <r>
    <x v="4"/>
    <n v="1128299"/>
    <s v="Southeast"/>
    <x v="27"/>
    <s v="Atlanta"/>
    <x v="2"/>
    <n v="550"/>
    <x v="46"/>
    <x v="44"/>
    <n v="88000"/>
    <n v="0.4"/>
    <s v="Online"/>
  </r>
  <r>
    <x v="4"/>
    <n v="1128299"/>
    <s v="Southeast"/>
    <x v="27"/>
    <s v="Atlanta"/>
    <x v="0"/>
    <n v="650"/>
    <x v="44"/>
    <x v="159"/>
    <n v="79625"/>
    <n v="0.35"/>
    <s v="Online"/>
  </r>
  <r>
    <x v="4"/>
    <n v="1128299"/>
    <s v="Southeast"/>
    <x v="27"/>
    <s v="Atlanta"/>
    <x v="0"/>
    <n v="700"/>
    <x v="33"/>
    <x v="204"/>
    <n v="83125"/>
    <n v="0.25"/>
    <s v="Online"/>
  </r>
  <r>
    <x v="4"/>
    <n v="1128299"/>
    <s v="Southeast"/>
    <x v="27"/>
    <s v="Atlanta"/>
    <x v="0"/>
    <n v="550"/>
    <x v="21"/>
    <x v="8"/>
    <n v="148500"/>
    <n v="0.4"/>
    <s v="Online"/>
  </r>
  <r>
    <x v="4"/>
    <n v="1128299"/>
    <s v="Southeast"/>
    <x v="27"/>
    <s v="Atlanta"/>
    <x v="2"/>
    <n v="600"/>
    <x v="21"/>
    <x v="75"/>
    <n v="162000"/>
    <n v="0.4"/>
    <s v="Online"/>
  </r>
  <r>
    <x v="4"/>
    <n v="1128299"/>
    <s v="Southeast"/>
    <x v="27"/>
    <s v="Atlanta"/>
    <x v="0"/>
    <n v="550.00000000000011"/>
    <x v="33"/>
    <x v="280"/>
    <n v="91437.5"/>
    <n v="0.35"/>
    <s v="Online"/>
  </r>
  <r>
    <x v="4"/>
    <n v="1128299"/>
    <s v="Southeast"/>
    <x v="27"/>
    <s v="Atlanta"/>
    <x v="2"/>
    <n v="550"/>
    <x v="33"/>
    <x v="320"/>
    <n v="104500"/>
    <n v="0.4"/>
    <s v="Online"/>
  </r>
  <r>
    <x v="4"/>
    <n v="1128299"/>
    <s v="Southeast"/>
    <x v="27"/>
    <s v="Atlanta"/>
    <x v="0"/>
    <n v="650.00000000000011"/>
    <x v="46"/>
    <x v="229"/>
    <n v="91000"/>
    <n v="0.35"/>
    <s v="Online"/>
  </r>
  <r>
    <x v="4"/>
    <n v="1128299"/>
    <s v="Southeast"/>
    <x v="27"/>
    <s v="Atlanta"/>
    <x v="2"/>
    <n v="700"/>
    <x v="23"/>
    <x v="51"/>
    <n v="87500"/>
    <n v="0.25"/>
    <s v="Online"/>
  </r>
  <r>
    <x v="4"/>
    <n v="1185732"/>
    <s v="Southeast"/>
    <x v="27"/>
    <s v="Atlanta"/>
    <x v="2"/>
    <n v="400"/>
    <x v="13"/>
    <x v="337"/>
    <n v="184500"/>
    <n v="0.45"/>
    <s v="Online"/>
  </r>
  <r>
    <x v="4"/>
    <n v="1185732"/>
    <s v="Southeast"/>
    <x v="27"/>
    <s v="Atlanta"/>
    <x v="0"/>
    <n v="400"/>
    <x v="6"/>
    <x v="80"/>
    <n v="115500"/>
    <n v="0.35"/>
    <s v="Online"/>
  </r>
  <r>
    <x v="4"/>
    <n v="1185732"/>
    <s v="Southeast"/>
    <x v="27"/>
    <s v="Atlanta"/>
    <x v="0"/>
    <n v="300"/>
    <x v="6"/>
    <x v="129"/>
    <n v="61875"/>
    <n v="0.25"/>
    <s v="Online"/>
  </r>
  <r>
    <x v="4"/>
    <n v="1185732"/>
    <s v="Southeast"/>
    <x v="27"/>
    <s v="Atlanta"/>
    <x v="0"/>
    <n v="350"/>
    <x v="21"/>
    <x v="57"/>
    <n v="70875"/>
    <n v="0.3"/>
    <s v="Online"/>
  </r>
  <r>
    <x v="4"/>
    <n v="1185732"/>
    <s v="Southeast"/>
    <x v="27"/>
    <s v="Atlanta"/>
    <x v="2"/>
    <n v="500"/>
    <x v="26"/>
    <x v="81"/>
    <n v="126875"/>
    <n v="0.35"/>
    <s v="Online"/>
  </r>
  <r>
    <x v="4"/>
    <n v="1185732"/>
    <s v="Southeast"/>
    <x v="27"/>
    <s v="Atlanta"/>
    <x v="0"/>
    <n v="400"/>
    <x v="6"/>
    <x v="80"/>
    <n v="165000"/>
    <n v="0.5"/>
    <s v="Online"/>
  </r>
  <r>
    <x v="4"/>
    <n v="1185732"/>
    <s v="Southeast"/>
    <x v="27"/>
    <s v="Atlanta"/>
    <x v="0"/>
    <n v="400"/>
    <x v="15"/>
    <x v="378"/>
    <n v="193500"/>
    <n v="0.45"/>
    <s v="Online"/>
  </r>
  <r>
    <x v="4"/>
    <n v="1185732"/>
    <s v="Southeast"/>
    <x v="27"/>
    <s v="Atlanta"/>
    <x v="2"/>
    <n v="400"/>
    <x v="26"/>
    <x v="178"/>
    <n v="101500"/>
    <n v="0.35"/>
    <s v="Online"/>
  </r>
  <r>
    <x v="4"/>
    <n v="1185732"/>
    <s v="Southeast"/>
    <x v="27"/>
    <s v="Atlanta"/>
    <x v="0"/>
    <n v="300"/>
    <x v="28"/>
    <x v="379"/>
    <n v="58125"/>
    <n v="0.25"/>
    <s v="Online"/>
  </r>
  <r>
    <x v="4"/>
    <n v="1185732"/>
    <s v="Southeast"/>
    <x v="28"/>
    <s v="Charleston"/>
    <x v="0"/>
    <n v="350"/>
    <x v="22"/>
    <x v="48"/>
    <n v="65625"/>
    <n v="0.3"/>
    <s v="Online"/>
  </r>
  <r>
    <x v="4"/>
    <n v="1185732"/>
    <s v="Southeast"/>
    <x v="28"/>
    <s v="Charleston"/>
    <x v="2"/>
    <n v="500"/>
    <x v="19"/>
    <x v="51"/>
    <n v="122500"/>
    <n v="0.35"/>
    <s v="Online"/>
  </r>
  <r>
    <x v="4"/>
    <n v="1185732"/>
    <s v="Southeast"/>
    <x v="28"/>
    <s v="Charleston"/>
    <x v="2"/>
    <n v="350"/>
    <x v="9"/>
    <x v="62"/>
    <n v="140000"/>
    <n v="0.5"/>
    <s v="Online"/>
  </r>
  <r>
    <x v="4"/>
    <n v="1185732"/>
    <s v="Southeast"/>
    <x v="28"/>
    <s v="Charleston"/>
    <x v="2"/>
    <n v="350"/>
    <x v="73"/>
    <x v="380"/>
    <n v="160650"/>
    <n v="0.45"/>
    <s v="Online"/>
  </r>
  <r>
    <x v="4"/>
    <n v="1185732"/>
    <s v="Southeast"/>
    <x v="28"/>
    <s v="Charleston"/>
    <x v="2"/>
    <n v="350.00000000000006"/>
    <x v="19"/>
    <x v="42"/>
    <n v="85750"/>
    <n v="0.35"/>
    <s v="Online"/>
  </r>
  <r>
    <x v="4"/>
    <n v="1185732"/>
    <s v="Southeast"/>
    <x v="28"/>
    <s v="Charleston"/>
    <x v="3"/>
    <n v="250"/>
    <x v="26"/>
    <x v="361"/>
    <n v="45312.5"/>
    <n v="0.25"/>
    <s v="Online"/>
  </r>
  <r>
    <x v="4"/>
    <n v="1185732"/>
    <s v="Southeast"/>
    <x v="28"/>
    <s v="Charleston"/>
    <x v="2"/>
    <n v="300"/>
    <x v="30"/>
    <x v="369"/>
    <n v="51750"/>
    <n v="0.3"/>
    <s v="Online"/>
  </r>
  <r>
    <x v="4"/>
    <n v="1185732"/>
    <s v="Southeast"/>
    <x v="28"/>
    <s v="Charleston"/>
    <x v="2"/>
    <n v="450"/>
    <x v="22"/>
    <x v="70"/>
    <n v="98437.5"/>
    <n v="0.35"/>
    <s v="Online"/>
  </r>
  <r>
    <x v="4"/>
    <n v="1185732"/>
    <s v="Southeast"/>
    <x v="28"/>
    <s v="Charleston"/>
    <x v="2"/>
    <n v="350"/>
    <x v="26"/>
    <x v="253"/>
    <n v="126875"/>
    <n v="0.5"/>
    <s v="Online"/>
  </r>
  <r>
    <x v="4"/>
    <n v="1185732"/>
    <s v="Southeast"/>
    <x v="28"/>
    <s v="Charleston"/>
    <x v="0"/>
    <n v="350"/>
    <x v="17"/>
    <x v="88"/>
    <n v="153562.5"/>
    <n v="0.45"/>
    <s v="Online"/>
  </r>
  <r>
    <x v="4"/>
    <n v="1185732"/>
    <s v="Southeast"/>
    <x v="28"/>
    <s v="Charleston"/>
    <x v="0"/>
    <n v="350.00000000000006"/>
    <x v="21"/>
    <x v="47"/>
    <n v="82687.5"/>
    <n v="0.35"/>
    <s v="Online"/>
  </r>
  <r>
    <x v="4"/>
    <n v="1185732"/>
    <s v="Southeast"/>
    <x v="28"/>
    <s v="Charleston"/>
    <x v="1"/>
    <n v="250"/>
    <x v="21"/>
    <x v="158"/>
    <n v="42187.5"/>
    <n v="0.25"/>
    <s v="Online"/>
  </r>
  <r>
    <x v="4"/>
    <n v="1185732"/>
    <s v="Southeast"/>
    <x v="28"/>
    <s v="Charleston"/>
    <x v="0"/>
    <n v="300"/>
    <x v="24"/>
    <x v="170"/>
    <n v="54000"/>
    <n v="0.3"/>
    <s v="Online"/>
  </r>
  <r>
    <x v="4"/>
    <n v="1185732"/>
    <s v="Southeast"/>
    <x v="28"/>
    <s v="Charleston"/>
    <x v="0"/>
    <n v="500"/>
    <x v="22"/>
    <x v="69"/>
    <n v="109375"/>
    <n v="0.35"/>
    <s v="Online"/>
  </r>
  <r>
    <x v="4"/>
    <n v="1185732"/>
    <s v="Southeast"/>
    <x v="28"/>
    <s v="Charleston"/>
    <x v="1"/>
    <n v="400"/>
    <x v="28"/>
    <x v="77"/>
    <n v="155000"/>
    <n v="0.5"/>
    <s v="Online"/>
  </r>
  <r>
    <x v="4"/>
    <n v="1185732"/>
    <s v="Southeast"/>
    <x v="28"/>
    <s v="Charleston"/>
    <x v="0"/>
    <n v="500"/>
    <x v="74"/>
    <x v="245"/>
    <n v="235125"/>
    <n v="0.45"/>
    <s v="Online"/>
  </r>
  <r>
    <x v="4"/>
    <n v="1185732"/>
    <s v="Southeast"/>
    <x v="28"/>
    <s v="Charleston"/>
    <x v="2"/>
    <n v="500"/>
    <x v="29"/>
    <x v="72"/>
    <n v="131250"/>
    <n v="0.35"/>
    <s v="Online"/>
  </r>
  <r>
    <x v="4"/>
    <n v="1185732"/>
    <s v="Southeast"/>
    <x v="28"/>
    <s v="Charleston"/>
    <x v="2"/>
    <n v="450"/>
    <x v="26"/>
    <x v="252"/>
    <n v="81562.5"/>
    <n v="0.25"/>
    <s v="Online"/>
  </r>
  <r>
    <x v="4"/>
    <n v="1185732"/>
    <s v="Southeast"/>
    <x v="28"/>
    <s v="Charleston"/>
    <x v="2"/>
    <n v="450"/>
    <x v="21"/>
    <x v="113"/>
    <n v="91125"/>
    <n v="0.3"/>
    <s v="Online"/>
  </r>
  <r>
    <x v="4"/>
    <n v="1185732"/>
    <s v="Southeast"/>
    <x v="28"/>
    <s v="Charleston"/>
    <x v="0"/>
    <n v="550"/>
    <x v="19"/>
    <x v="107"/>
    <n v="134750"/>
    <n v="0.35"/>
    <s v="Online"/>
  </r>
  <r>
    <x v="4"/>
    <n v="1185732"/>
    <s v="Southeast"/>
    <x v="28"/>
    <s v="Charleston"/>
    <x v="2"/>
    <n v="600"/>
    <x v="9"/>
    <x v="212"/>
    <n v="240000"/>
    <n v="0.5"/>
    <s v="Online"/>
  </r>
  <r>
    <x v="4"/>
    <n v="1185732"/>
    <s v="Southeast"/>
    <x v="28"/>
    <s v="Charleston"/>
    <x v="0"/>
    <n v="550"/>
    <x v="11"/>
    <x v="258"/>
    <n v="259875"/>
    <n v="0.45"/>
    <s v="Online"/>
  </r>
  <r>
    <x v="4"/>
    <n v="1185732"/>
    <s v="Southeast"/>
    <x v="28"/>
    <s v="Charleston"/>
    <x v="0"/>
    <n v="500"/>
    <x v="9"/>
    <x v="2"/>
    <n v="140000"/>
    <n v="0.35"/>
    <s v="Online"/>
  </r>
  <r>
    <x v="4"/>
    <n v="1185732"/>
    <s v="Southeast"/>
    <x v="28"/>
    <s v="Charleston"/>
    <x v="1"/>
    <n v="500"/>
    <x v="28"/>
    <x v="78"/>
    <n v="96875"/>
    <n v="0.25"/>
    <s v="Online"/>
  </r>
  <r>
    <x v="4"/>
    <n v="1185732"/>
    <s v="Southeast"/>
    <x v="28"/>
    <s v="Charleston"/>
    <x v="2"/>
    <n v="500"/>
    <x v="29"/>
    <x v="72"/>
    <n v="112500"/>
    <n v="0.3"/>
    <s v="Online"/>
  </r>
  <r>
    <x v="4"/>
    <n v="1185732"/>
    <s v="Southeast"/>
    <x v="28"/>
    <s v="Charleston"/>
    <x v="2"/>
    <n v="650.00000000000011"/>
    <x v="29"/>
    <x v="260"/>
    <n v="170625"/>
    <n v="0.35"/>
    <s v="Online"/>
  </r>
  <r>
    <x v="4"/>
    <n v="1185732"/>
    <s v="Southeast"/>
    <x v="28"/>
    <s v="Charleston"/>
    <x v="2"/>
    <n v="700"/>
    <x v="8"/>
    <x v="99"/>
    <n v="323750"/>
    <n v="0.5"/>
    <s v="Online"/>
  </r>
  <r>
    <x v="4"/>
    <n v="1185732"/>
    <s v="Southeast"/>
    <x v="28"/>
    <s v="Charleston"/>
    <x v="0"/>
    <n v="650"/>
    <x v="16"/>
    <x v="33"/>
    <n v="336375"/>
    <n v="0.45"/>
    <s v="Online"/>
  </r>
  <r>
    <x v="4"/>
    <n v="1185732"/>
    <s v="Southeast"/>
    <x v="28"/>
    <s v="Charleston"/>
    <x v="2"/>
    <n v="600"/>
    <x v="3"/>
    <x v="4"/>
    <n v="189000"/>
    <n v="0.35"/>
    <s v="Online"/>
  </r>
  <r>
    <x v="4"/>
    <n v="1185732"/>
    <s v="Southeast"/>
    <x v="28"/>
    <s v="Charleston"/>
    <x v="0"/>
    <n v="550"/>
    <x v="6"/>
    <x v="120"/>
    <n v="113437.5"/>
    <n v="0.25"/>
    <s v="Online"/>
  </r>
  <r>
    <x v="4"/>
    <n v="1185732"/>
    <s v="Southeast"/>
    <x v="28"/>
    <s v="Charleston"/>
    <x v="2"/>
    <n v="550"/>
    <x v="28"/>
    <x v="102"/>
    <n v="127875"/>
    <n v="0.3"/>
    <s v="Online"/>
  </r>
  <r>
    <x v="4"/>
    <n v="1185732"/>
    <s v="Southeast"/>
    <x v="28"/>
    <s v="Charleston"/>
    <x v="1"/>
    <n v="650.00000000000011"/>
    <x v="9"/>
    <x v="100"/>
    <n v="182000"/>
    <n v="0.35"/>
    <s v="Online"/>
  </r>
  <r>
    <x v="4"/>
    <n v="1185732"/>
    <s v="Southeast"/>
    <x v="28"/>
    <s v="Charleston"/>
    <x v="2"/>
    <n v="700"/>
    <x v="17"/>
    <x v="23"/>
    <n v="341250"/>
    <n v="0.5"/>
    <s v="Online"/>
  </r>
  <r>
    <x v="4"/>
    <n v="1185732"/>
    <s v="Southeast"/>
    <x v="28"/>
    <s v="Charleston"/>
    <x v="2"/>
    <n v="650"/>
    <x v="55"/>
    <x v="257"/>
    <n v="329062.5"/>
    <n v="0.45"/>
    <s v="Online"/>
  </r>
  <r>
    <x v="4"/>
    <n v="1185732"/>
    <s v="Southeast"/>
    <x v="28"/>
    <s v="Charleston"/>
    <x v="2"/>
    <n v="600"/>
    <x v="3"/>
    <x v="4"/>
    <n v="189000"/>
    <n v="0.35"/>
    <s v="Online"/>
  </r>
  <r>
    <x v="4"/>
    <n v="1185732"/>
    <s v="Southeast"/>
    <x v="28"/>
    <s v="Charleston"/>
    <x v="3"/>
    <n v="550"/>
    <x v="6"/>
    <x v="120"/>
    <n v="113437.5"/>
    <n v="0.25"/>
    <s v="Online"/>
  </r>
  <r>
    <x v="4"/>
    <n v="1185732"/>
    <s v="Southeast"/>
    <x v="28"/>
    <s v="Charleston"/>
    <x v="2"/>
    <n v="450"/>
    <x v="28"/>
    <x v="250"/>
    <n v="104625"/>
    <n v="0.3"/>
    <s v="Online"/>
  </r>
  <r>
    <x v="4"/>
    <n v="1185732"/>
    <s v="Southeast"/>
    <x v="28"/>
    <s v="Charleston"/>
    <x v="1"/>
    <n v="550"/>
    <x v="29"/>
    <x v="74"/>
    <n v="144375"/>
    <n v="0.35"/>
    <s v="Online"/>
  </r>
  <r>
    <x v="4"/>
    <n v="1185732"/>
    <s v="Southeast"/>
    <x v="28"/>
    <s v="Charleston"/>
    <x v="2"/>
    <n v="600"/>
    <x v="8"/>
    <x v="27"/>
    <n v="277500"/>
    <n v="0.5"/>
    <s v="Online"/>
  </r>
  <r>
    <x v="4"/>
    <n v="1185732"/>
    <s v="Southeast"/>
    <x v="28"/>
    <s v="Charleston"/>
    <x v="0"/>
    <n v="550"/>
    <x v="13"/>
    <x v="25"/>
    <n v="253687.5"/>
    <n v="0.45"/>
    <s v="Online"/>
  </r>
  <r>
    <x v="4"/>
    <n v="1185732"/>
    <s v="Southeast"/>
    <x v="28"/>
    <s v="Charleston"/>
    <x v="2"/>
    <n v="500"/>
    <x v="6"/>
    <x v="74"/>
    <n v="144375"/>
    <n v="0.35"/>
    <s v="Online"/>
  </r>
  <r>
    <x v="4"/>
    <n v="1185732"/>
    <s v="Southeast"/>
    <x v="28"/>
    <s v="Charleston"/>
    <x v="2"/>
    <n v="400"/>
    <x v="26"/>
    <x v="178"/>
    <n v="72500"/>
    <n v="0.25"/>
    <s v="Online"/>
  </r>
  <r>
    <x v="4"/>
    <n v="1185732"/>
    <s v="Southeast"/>
    <x v="28"/>
    <s v="Charleston"/>
    <x v="0"/>
    <n v="400"/>
    <x v="19"/>
    <x v="62"/>
    <n v="84000"/>
    <n v="0.3"/>
    <s v="Online"/>
  </r>
  <r>
    <x v="4"/>
    <n v="1185732"/>
    <s v="Southeast"/>
    <x v="28"/>
    <s v="Charleston"/>
    <x v="2"/>
    <n v="500"/>
    <x v="19"/>
    <x v="51"/>
    <n v="122500"/>
    <n v="0.35"/>
    <s v="Online"/>
  </r>
  <r>
    <x v="4"/>
    <n v="1185732"/>
    <s v="Southeast"/>
    <x v="28"/>
    <s v="Charleston"/>
    <x v="0"/>
    <n v="550"/>
    <x v="9"/>
    <x v="66"/>
    <n v="220000"/>
    <n v="0.5"/>
    <s v="Online"/>
  </r>
  <r>
    <x v="4"/>
    <n v="1185732"/>
    <s v="Southeast"/>
    <x v="28"/>
    <s v="Charleston"/>
    <x v="2"/>
    <n v="550"/>
    <x v="17"/>
    <x v="34"/>
    <n v="241312.5"/>
    <n v="0.45"/>
    <s v="Online"/>
  </r>
  <r>
    <x v="4"/>
    <n v="1185732"/>
    <s v="Southeast"/>
    <x v="28"/>
    <s v="Charleston"/>
    <x v="2"/>
    <n v="450"/>
    <x v="9"/>
    <x v="11"/>
    <n v="126000"/>
    <n v="0.35"/>
    <s v="Online"/>
  </r>
  <r>
    <x v="4"/>
    <n v="1185732"/>
    <s v="Southeast"/>
    <x v="28"/>
    <s v="Charleston"/>
    <x v="1"/>
    <n v="450"/>
    <x v="21"/>
    <x v="113"/>
    <n v="75937.5"/>
    <n v="0.25"/>
    <s v="Online"/>
  </r>
  <r>
    <x v="4"/>
    <n v="1185732"/>
    <s v="Southeast"/>
    <x v="28"/>
    <s v="Charleston"/>
    <x v="0"/>
    <n v="450"/>
    <x v="25"/>
    <x v="65"/>
    <n v="87750"/>
    <n v="0.3"/>
    <s v="Online"/>
  </r>
  <r>
    <x v="4"/>
    <n v="1185732"/>
    <s v="Southeast"/>
    <x v="28"/>
    <s v="Charleston"/>
    <x v="2"/>
    <n v="550"/>
    <x v="25"/>
    <x v="91"/>
    <n v="125125"/>
    <n v="0.35"/>
    <s v="Online"/>
  </r>
  <r>
    <x v="4"/>
    <n v="1185732"/>
    <s v="Southeast"/>
    <x v="28"/>
    <s v="Charleston"/>
    <x v="2"/>
    <n v="600"/>
    <x v="28"/>
    <x v="305"/>
    <n v="232500"/>
    <n v="0.5"/>
    <s v="Online"/>
  </r>
  <r>
    <x v="4"/>
    <n v="1185732"/>
    <s v="Southeast"/>
    <x v="28"/>
    <s v="Charleston"/>
    <x v="1"/>
    <n v="550"/>
    <x v="8"/>
    <x v="16"/>
    <n v="228937.5"/>
    <n v="0.45"/>
    <s v="Online"/>
  </r>
  <r>
    <x v="4"/>
    <n v="1185732"/>
    <s v="Southeast"/>
    <x v="28"/>
    <s v="Charleston"/>
    <x v="0"/>
    <n v="450"/>
    <x v="29"/>
    <x v="76"/>
    <n v="118125"/>
    <n v="0.35"/>
    <s v="Online"/>
  </r>
  <r>
    <x v="4"/>
    <n v="1185732"/>
    <s v="Southeast"/>
    <x v="28"/>
    <s v="Charleston"/>
    <x v="0"/>
    <n v="450"/>
    <x v="75"/>
    <x v="381"/>
    <n v="78187.5"/>
    <n v="0.25"/>
    <s v="Online"/>
  </r>
  <r>
    <x v="4"/>
    <n v="1185732"/>
    <s v="Southeast"/>
    <x v="28"/>
    <s v="Charleston"/>
    <x v="2"/>
    <n v="550"/>
    <x v="29"/>
    <x v="74"/>
    <n v="123750"/>
    <n v="0.3"/>
    <s v="Online"/>
  </r>
  <r>
    <x v="4"/>
    <n v="1185732"/>
    <s v="Southeast"/>
    <x v="28"/>
    <s v="Charleston"/>
    <x v="2"/>
    <n v="700.00000000000011"/>
    <x v="26"/>
    <x v="382"/>
    <n v="177625"/>
    <n v="0.35"/>
    <s v="Online"/>
  </r>
  <r>
    <x v="4"/>
    <n v="1185732"/>
    <s v="Southeast"/>
    <x v="28"/>
    <s v="Charleston"/>
    <x v="2"/>
    <n v="750"/>
    <x v="6"/>
    <x v="383"/>
    <n v="309375"/>
    <n v="0.5"/>
    <s v="Online"/>
  </r>
  <r>
    <x v="4"/>
    <n v="1185732"/>
    <s v="Southeast"/>
    <x v="28"/>
    <s v="Charleston"/>
    <x v="2"/>
    <n v="700"/>
    <x v="15"/>
    <x v="384"/>
    <n v="338625"/>
    <n v="0.45"/>
    <s v="Online"/>
  </r>
  <r>
    <x v="4"/>
    <n v="1185732"/>
    <s v="Southeast"/>
    <x v="28"/>
    <s v="Charleston"/>
    <x v="0"/>
    <n v="600"/>
    <x v="10"/>
    <x v="18"/>
    <n v="183750"/>
    <n v="0.35"/>
    <s v="Online"/>
  </r>
  <r>
    <x v="4"/>
    <n v="1185732"/>
    <s v="Southeast"/>
    <x v="28"/>
    <s v="Charleston"/>
    <x v="2"/>
    <n v="600"/>
    <x v="6"/>
    <x v="14"/>
    <n v="123750"/>
    <n v="0.25"/>
    <s v="Online"/>
  </r>
  <r>
    <x v="4"/>
    <n v="1185732"/>
    <s v="Southeast"/>
    <x v="28"/>
    <s v="Charleston"/>
    <x v="2"/>
    <n v="600"/>
    <x v="28"/>
    <x v="305"/>
    <n v="139500"/>
    <n v="0.3"/>
    <s v="Online"/>
  </r>
  <r>
    <x v="4"/>
    <n v="1185732"/>
    <s v="Southeast"/>
    <x v="28"/>
    <s v="Charleston"/>
    <x v="0"/>
    <n v="700"/>
    <x v="28"/>
    <x v="105"/>
    <n v="189875"/>
    <n v="0.35"/>
    <s v="Online"/>
  </r>
  <r>
    <x v="4"/>
    <n v="1185732"/>
    <s v="Southeast"/>
    <x v="28"/>
    <s v="Charleston"/>
    <x v="0"/>
    <n v="750"/>
    <x v="10"/>
    <x v="385"/>
    <n v="328125"/>
    <n v="0.5"/>
    <s v="Online"/>
  </r>
  <r>
    <x v="4"/>
    <n v="1185732"/>
    <s v="Southeast"/>
    <x v="28"/>
    <s v="Charleston"/>
    <x v="0"/>
    <n v="350"/>
    <x v="8"/>
    <x v="386"/>
    <n v="129500"/>
    <n v="0.4"/>
    <s v="Online"/>
  </r>
  <r>
    <x v="4"/>
    <n v="1185732"/>
    <s v="Southeast"/>
    <x v="28"/>
    <s v="Charleston"/>
    <x v="2"/>
    <n v="350.00000000000006"/>
    <x v="26"/>
    <x v="55"/>
    <n v="88812.5"/>
    <n v="0.35"/>
    <s v="Online"/>
  </r>
  <r>
    <x v="4"/>
    <n v="1185732"/>
    <s v="Southeast"/>
    <x v="28"/>
    <s v="Charleston"/>
    <x v="2"/>
    <n v="250"/>
    <x v="26"/>
    <x v="361"/>
    <n v="72500"/>
    <n v="0.4"/>
    <s v="Online"/>
  </r>
  <r>
    <x v="4"/>
    <n v="1185732"/>
    <s v="Southeast"/>
    <x v="28"/>
    <s v="Charleston"/>
    <x v="2"/>
    <n v="300"/>
    <x v="30"/>
    <x v="369"/>
    <n v="69000"/>
    <n v="0.4"/>
    <s v="Online"/>
  </r>
  <r>
    <x v="4"/>
    <n v="1185732"/>
    <s v="Southeast"/>
    <x v="28"/>
    <s v="Charleston"/>
    <x v="2"/>
    <n v="450"/>
    <x v="22"/>
    <x v="70"/>
    <n v="98437.5"/>
    <n v="0.35"/>
    <s v="Online"/>
  </r>
  <r>
    <x v="4"/>
    <n v="1185732"/>
    <s v="Southeast"/>
    <x v="28"/>
    <s v="Charleston"/>
    <x v="2"/>
    <n v="350"/>
    <x v="26"/>
    <x v="253"/>
    <n v="126875"/>
    <n v="0.5"/>
    <s v="Online"/>
  </r>
  <r>
    <x v="4"/>
    <n v="1185732"/>
    <s v="Southeast"/>
    <x v="28"/>
    <s v="Charleston"/>
    <x v="2"/>
    <n v="350"/>
    <x v="17"/>
    <x v="88"/>
    <n v="136500"/>
    <n v="0.4"/>
    <s v="Online"/>
  </r>
  <r>
    <x v="4"/>
    <n v="1185732"/>
    <s v="Southeast"/>
    <x v="28"/>
    <s v="Charleston"/>
    <x v="2"/>
    <n v="350"/>
    <x v="22"/>
    <x v="48"/>
    <n v="76562.5"/>
    <n v="0.35"/>
    <s v="Online"/>
  </r>
  <r>
    <x v="4"/>
    <n v="1185732"/>
    <s v="Southeast"/>
    <x v="28"/>
    <s v="Charleston"/>
    <x v="2"/>
    <n v="250"/>
    <x v="21"/>
    <x v="158"/>
    <n v="67500"/>
    <n v="0.4"/>
    <s v="Online"/>
  </r>
  <r>
    <x v="4"/>
    <n v="1185732"/>
    <s v="Southeast"/>
    <x v="29"/>
    <s v="Charlotte"/>
    <x v="2"/>
    <n v="300"/>
    <x v="27"/>
    <x v="156"/>
    <n v="63000"/>
    <n v="0.4"/>
    <s v="Online"/>
  </r>
  <r>
    <x v="4"/>
    <n v="1185732"/>
    <s v="Southeast"/>
    <x v="29"/>
    <s v="Charlotte"/>
    <x v="2"/>
    <n v="450"/>
    <x v="24"/>
    <x v="54"/>
    <n v="94500"/>
    <n v="0.35"/>
    <s v="Online"/>
  </r>
  <r>
    <x v="4"/>
    <n v="1185732"/>
    <s v="Southeast"/>
    <x v="29"/>
    <s v="Charlotte"/>
    <x v="1"/>
    <n v="300"/>
    <x v="19"/>
    <x v="166"/>
    <n v="105000"/>
    <n v="0.5"/>
    <s v="Online"/>
  </r>
  <r>
    <x v="4"/>
    <n v="1185732"/>
    <s v="Southeast"/>
    <x v="29"/>
    <s v="Charlotte"/>
    <x v="0"/>
    <n v="300"/>
    <x v="18"/>
    <x v="387"/>
    <n v="110400"/>
    <n v="0.4"/>
    <s v="Online"/>
  </r>
  <r>
    <x v="4"/>
    <n v="1185732"/>
    <s v="Southeast"/>
    <x v="29"/>
    <s v="Charlotte"/>
    <x v="0"/>
    <n v="300"/>
    <x v="24"/>
    <x v="170"/>
    <n v="63000"/>
    <n v="0.35"/>
    <s v="Online"/>
  </r>
  <r>
    <x v="4"/>
    <n v="1185732"/>
    <s v="Southeast"/>
    <x v="29"/>
    <s v="Charlotte"/>
    <x v="2"/>
    <n v="200"/>
    <x v="22"/>
    <x v="304"/>
    <n v="50000"/>
    <n v="0.4"/>
    <s v="Online"/>
  </r>
  <r>
    <x v="4"/>
    <n v="1185732"/>
    <s v="Southeast"/>
    <x v="29"/>
    <s v="Charlotte"/>
    <x v="2"/>
    <n v="250"/>
    <x v="33"/>
    <x v="347"/>
    <n v="47500"/>
    <n v="0.4"/>
    <s v="Online"/>
  </r>
  <r>
    <x v="4"/>
    <n v="1185732"/>
    <s v="Southeast"/>
    <x v="29"/>
    <s v="Charlotte"/>
    <x v="2"/>
    <n v="400"/>
    <x v="27"/>
    <x v="166"/>
    <n v="73500"/>
    <n v="0.35"/>
    <s v="Online"/>
  </r>
  <r>
    <x v="4"/>
    <n v="1185732"/>
    <s v="Southeast"/>
    <x v="29"/>
    <s v="Charlotte"/>
    <x v="2"/>
    <n v="300"/>
    <x v="22"/>
    <x v="203"/>
    <n v="93750"/>
    <n v="0.5"/>
    <s v="Online"/>
  </r>
  <r>
    <x v="4"/>
    <n v="1185732"/>
    <s v="Southeast"/>
    <x v="29"/>
    <s v="Charlotte"/>
    <x v="0"/>
    <n v="300"/>
    <x v="10"/>
    <x v="50"/>
    <n v="105000"/>
    <n v="0.4"/>
    <s v="Online"/>
  </r>
  <r>
    <x v="4"/>
    <n v="1185732"/>
    <s v="Southeast"/>
    <x v="29"/>
    <s v="Charlotte"/>
    <x v="1"/>
    <n v="300"/>
    <x v="30"/>
    <x v="369"/>
    <n v="60375"/>
    <n v="0.35"/>
    <s v="Online"/>
  </r>
  <r>
    <x v="4"/>
    <n v="1185732"/>
    <s v="Southeast"/>
    <x v="29"/>
    <s v="Charlotte"/>
    <x v="2"/>
    <n v="200"/>
    <x v="30"/>
    <x v="388"/>
    <n v="46000"/>
    <n v="0.4"/>
    <s v="Online"/>
  </r>
  <r>
    <x v="4"/>
    <n v="1185732"/>
    <s v="Southeast"/>
    <x v="29"/>
    <s v="Charlotte"/>
    <x v="0"/>
    <n v="250"/>
    <x v="23"/>
    <x v="304"/>
    <n v="50000"/>
    <n v="0.4"/>
    <s v="Online"/>
  </r>
  <r>
    <x v="4"/>
    <n v="1185732"/>
    <s v="Southeast"/>
    <x v="29"/>
    <s v="Charlotte"/>
    <x v="0"/>
    <n v="450.00000000000006"/>
    <x v="27"/>
    <x v="47"/>
    <n v="82687.5"/>
    <n v="0.35"/>
    <s v="Online"/>
  </r>
  <r>
    <x v="4"/>
    <n v="1185732"/>
    <s v="Southeast"/>
    <x v="29"/>
    <s v="Charlotte"/>
    <x v="2"/>
    <n v="350"/>
    <x v="21"/>
    <x v="57"/>
    <n v="118125"/>
    <n v="0.5"/>
    <s v="Online"/>
  </r>
  <r>
    <x v="4"/>
    <n v="1185732"/>
    <s v="Southeast"/>
    <x v="29"/>
    <s v="Charlotte"/>
    <x v="2"/>
    <n v="450"/>
    <x v="76"/>
    <x v="389"/>
    <n v="170100"/>
    <n v="0.4"/>
    <s v="Online"/>
  </r>
  <r>
    <x v="4"/>
    <n v="1185732"/>
    <s v="Southeast"/>
    <x v="29"/>
    <s v="Charlotte"/>
    <x v="0"/>
    <n v="450"/>
    <x v="25"/>
    <x v="65"/>
    <n v="102375"/>
    <n v="0.35"/>
    <s v="Online"/>
  </r>
  <r>
    <x v="4"/>
    <n v="1185732"/>
    <s v="Southeast"/>
    <x v="29"/>
    <s v="Charlotte"/>
    <x v="2"/>
    <n v="400"/>
    <x v="22"/>
    <x v="56"/>
    <n v="100000"/>
    <n v="0.4"/>
    <s v="Online"/>
  </r>
  <r>
    <x v="4"/>
    <n v="1185732"/>
    <s v="Southeast"/>
    <x v="29"/>
    <s v="Charlotte"/>
    <x v="0"/>
    <n v="400"/>
    <x v="30"/>
    <x v="282"/>
    <n v="92000"/>
    <n v="0.4"/>
    <s v="Online"/>
  </r>
  <r>
    <x v="4"/>
    <n v="1185732"/>
    <s v="Southeast"/>
    <x v="29"/>
    <s v="Charlotte"/>
    <x v="2"/>
    <n v="500"/>
    <x v="24"/>
    <x v="64"/>
    <n v="105000"/>
    <n v="0.35"/>
    <s v="Online"/>
  </r>
  <r>
    <x v="4"/>
    <n v="1185732"/>
    <s v="Southeast"/>
    <x v="29"/>
    <s v="Charlotte"/>
    <x v="0"/>
    <n v="550"/>
    <x v="19"/>
    <x v="107"/>
    <n v="192500"/>
    <n v="0.5"/>
    <s v="Online"/>
  </r>
  <r>
    <x v="4"/>
    <n v="1185732"/>
    <s v="Southeast"/>
    <x v="29"/>
    <s v="Charlotte"/>
    <x v="2"/>
    <n v="500"/>
    <x v="5"/>
    <x v="13"/>
    <n v="190000"/>
    <n v="0.4"/>
    <s v="Online"/>
  </r>
  <r>
    <x v="4"/>
    <n v="1185732"/>
    <s v="Southeast"/>
    <x v="29"/>
    <s v="Charlotte"/>
    <x v="2"/>
    <n v="450"/>
    <x v="19"/>
    <x v="41"/>
    <n v="110250"/>
    <n v="0.35"/>
    <s v="Online"/>
  </r>
  <r>
    <x v="4"/>
    <n v="1185732"/>
    <s v="Southeast"/>
    <x v="29"/>
    <s v="Charlotte"/>
    <x v="0"/>
    <n v="500"/>
    <x v="21"/>
    <x v="76"/>
    <n v="135000"/>
    <n v="0.4"/>
    <s v="Online"/>
  </r>
  <r>
    <x v="4"/>
    <n v="1185732"/>
    <s v="Southeast"/>
    <x v="29"/>
    <s v="Charlotte"/>
    <x v="0"/>
    <n v="500"/>
    <x v="25"/>
    <x v="85"/>
    <n v="130000"/>
    <n v="0.4"/>
    <s v="Online"/>
  </r>
  <r>
    <x v="4"/>
    <n v="1185732"/>
    <s v="Southeast"/>
    <x v="29"/>
    <s v="Charlotte"/>
    <x v="2"/>
    <n v="650"/>
    <x v="25"/>
    <x v="108"/>
    <n v="147875"/>
    <n v="0.35"/>
    <s v="Online"/>
  </r>
  <r>
    <x v="4"/>
    <n v="1185732"/>
    <s v="Southeast"/>
    <x v="29"/>
    <s v="Charlotte"/>
    <x v="0"/>
    <n v="700"/>
    <x v="6"/>
    <x v="258"/>
    <n v="288750"/>
    <n v="0.5"/>
    <s v="Online"/>
  </r>
  <r>
    <x v="4"/>
    <n v="1185732"/>
    <s v="Southeast"/>
    <x v="29"/>
    <s v="Charlotte"/>
    <x v="2"/>
    <n v="650"/>
    <x v="11"/>
    <x v="23"/>
    <n v="273000"/>
    <n v="0.4"/>
    <s v="Online"/>
  </r>
  <r>
    <x v="4"/>
    <n v="1185732"/>
    <s v="Southeast"/>
    <x v="29"/>
    <s v="Charlotte"/>
    <x v="2"/>
    <n v="600.00000000000011"/>
    <x v="9"/>
    <x v="390"/>
    <n v="168000"/>
    <n v="0.35"/>
    <s v="Online"/>
  </r>
  <r>
    <x v="4"/>
    <n v="1185732"/>
    <s v="Southeast"/>
    <x v="29"/>
    <s v="Charlotte"/>
    <x v="0"/>
    <n v="550"/>
    <x v="26"/>
    <x v="103"/>
    <n v="159500"/>
    <n v="0.4"/>
    <s v="Online"/>
  </r>
  <r>
    <x v="4"/>
    <n v="1185732"/>
    <s v="Southeast"/>
    <x v="29"/>
    <s v="Charlotte"/>
    <x v="0"/>
    <n v="550"/>
    <x v="21"/>
    <x v="8"/>
    <n v="148500"/>
    <n v="0.4"/>
    <s v="Online"/>
  </r>
  <r>
    <x v="4"/>
    <n v="1185732"/>
    <s v="Southeast"/>
    <x v="29"/>
    <s v="Charlotte"/>
    <x v="2"/>
    <n v="650"/>
    <x v="19"/>
    <x v="110"/>
    <n v="159250"/>
    <n v="0.35"/>
    <s v="Online"/>
  </r>
  <r>
    <x v="4"/>
    <n v="1185732"/>
    <s v="Southeast"/>
    <x v="29"/>
    <s v="Charlotte"/>
    <x v="0"/>
    <n v="700"/>
    <x v="10"/>
    <x v="263"/>
    <n v="306250"/>
    <n v="0.5"/>
    <s v="Online"/>
  </r>
  <r>
    <x v="3"/>
    <n v="1185732"/>
    <s v="Southeast"/>
    <x v="29"/>
    <s v="Charlotte"/>
    <x v="0"/>
    <n v="650"/>
    <x v="13"/>
    <x v="391"/>
    <n v="266500"/>
    <n v="0.4"/>
    <s v="Online"/>
  </r>
  <r>
    <x v="3"/>
    <n v="1185732"/>
    <s v="Southeast"/>
    <x v="29"/>
    <s v="Charlotte"/>
    <x v="2"/>
    <n v="600.00000000000011"/>
    <x v="9"/>
    <x v="390"/>
    <n v="168000"/>
    <n v="0.35"/>
    <s v="Online"/>
  </r>
  <r>
    <x v="3"/>
    <n v="1185732"/>
    <s v="Southeast"/>
    <x v="29"/>
    <s v="Charlotte"/>
    <x v="0"/>
    <n v="550"/>
    <x v="26"/>
    <x v="103"/>
    <n v="159500"/>
    <n v="0.4"/>
    <s v="Online"/>
  </r>
  <r>
    <x v="3"/>
    <n v="1185732"/>
    <s v="Southeast"/>
    <x v="29"/>
    <s v="Charlotte"/>
    <x v="2"/>
    <n v="450"/>
    <x v="21"/>
    <x v="113"/>
    <n v="121500"/>
    <n v="0.4"/>
    <s v="Online"/>
  </r>
  <r>
    <x v="3"/>
    <n v="1185732"/>
    <s v="Southeast"/>
    <x v="29"/>
    <s v="Charlotte"/>
    <x v="0"/>
    <n v="550"/>
    <x v="25"/>
    <x v="91"/>
    <n v="125125"/>
    <n v="0.35"/>
    <s v="Online"/>
  </r>
  <r>
    <x v="3"/>
    <n v="1185732"/>
    <s v="Southeast"/>
    <x v="29"/>
    <s v="Charlotte"/>
    <x v="0"/>
    <n v="600"/>
    <x v="6"/>
    <x v="14"/>
    <n v="247500"/>
    <n v="0.5"/>
    <s v="Online"/>
  </r>
  <r>
    <x v="3"/>
    <n v="1185732"/>
    <s v="Southeast"/>
    <x v="29"/>
    <s v="Charlotte"/>
    <x v="2"/>
    <n v="550"/>
    <x v="8"/>
    <x v="16"/>
    <n v="203500"/>
    <n v="0.4"/>
    <s v="Online"/>
  </r>
  <r>
    <x v="3"/>
    <n v="1185732"/>
    <s v="Southeast"/>
    <x v="29"/>
    <s v="Charlotte"/>
    <x v="4"/>
    <n v="500"/>
    <x v="26"/>
    <x v="81"/>
    <n v="126875"/>
    <n v="0.35"/>
    <s v="Online"/>
  </r>
  <r>
    <x v="3"/>
    <n v="1185732"/>
    <s v="Southeast"/>
    <x v="29"/>
    <s v="Charlotte"/>
    <x v="1"/>
    <n v="300"/>
    <x v="22"/>
    <x v="203"/>
    <n v="75000"/>
    <n v="0.4"/>
    <s v="Online"/>
  </r>
  <r>
    <x v="3"/>
    <n v="1185732"/>
    <s v="Southeast"/>
    <x v="29"/>
    <s v="Charlotte"/>
    <x v="2"/>
    <n v="300"/>
    <x v="24"/>
    <x v="170"/>
    <n v="72000"/>
    <n v="0.4"/>
    <s v="Online"/>
  </r>
  <r>
    <x v="3"/>
    <n v="1185732"/>
    <s v="Southeast"/>
    <x v="29"/>
    <s v="Charlotte"/>
    <x v="2"/>
    <n v="400.00000000000006"/>
    <x v="24"/>
    <x v="310"/>
    <n v="84000"/>
    <n v="0.35"/>
    <s v="Online"/>
  </r>
  <r>
    <x v="3"/>
    <n v="1185732"/>
    <s v="Southeast"/>
    <x v="29"/>
    <s v="Charlotte"/>
    <x v="2"/>
    <n v="450"/>
    <x v="19"/>
    <x v="41"/>
    <n v="157500"/>
    <n v="0.5"/>
    <s v="Online"/>
  </r>
  <r>
    <x v="3"/>
    <n v="1185732"/>
    <s v="Southeast"/>
    <x v="29"/>
    <s v="Charlotte"/>
    <x v="0"/>
    <n v="450"/>
    <x v="10"/>
    <x v="377"/>
    <n v="157500"/>
    <n v="0.4"/>
    <s v="Online"/>
  </r>
  <r>
    <x v="3"/>
    <n v="1185732"/>
    <s v="Southeast"/>
    <x v="29"/>
    <s v="Charlotte"/>
    <x v="3"/>
    <n v="350.00000000000006"/>
    <x v="19"/>
    <x v="42"/>
    <n v="85750"/>
    <n v="0.35"/>
    <s v="Online"/>
  </r>
  <r>
    <x v="3"/>
    <n v="1185732"/>
    <s v="Southeast"/>
    <x v="29"/>
    <s v="Charlotte"/>
    <x v="2"/>
    <n v="350"/>
    <x v="30"/>
    <x v="281"/>
    <n v="80500"/>
    <n v="0.4"/>
    <s v="Online"/>
  </r>
  <r>
    <x v="3"/>
    <n v="1185732"/>
    <s v="Southeast"/>
    <x v="29"/>
    <s v="Charlotte"/>
    <x v="2"/>
    <n v="350"/>
    <x v="20"/>
    <x v="142"/>
    <n v="77000"/>
    <n v="0.4"/>
    <s v="Online"/>
  </r>
  <r>
    <x v="3"/>
    <n v="1185732"/>
    <s v="Southeast"/>
    <x v="29"/>
    <s v="Charlotte"/>
    <x v="0"/>
    <n v="450.00000000000006"/>
    <x v="20"/>
    <x v="111"/>
    <n v="86625"/>
    <n v="0.35"/>
    <s v="Online"/>
  </r>
  <r>
    <x v="3"/>
    <n v="1185732"/>
    <s v="Southeast"/>
    <x v="29"/>
    <s v="Charlotte"/>
    <x v="2"/>
    <n v="500"/>
    <x v="21"/>
    <x v="76"/>
    <n v="168750"/>
    <n v="0.5"/>
    <s v="Online"/>
  </r>
  <r>
    <x v="3"/>
    <n v="1185732"/>
    <s v="Southeast"/>
    <x v="29"/>
    <s v="Charlotte"/>
    <x v="2"/>
    <n v="450"/>
    <x v="6"/>
    <x v="8"/>
    <n v="148500"/>
    <n v="0.4"/>
    <s v="Online"/>
  </r>
  <r>
    <x v="3"/>
    <n v="1185732"/>
    <s v="Southeast"/>
    <x v="29"/>
    <s v="Charlotte"/>
    <x v="1"/>
    <n v="350"/>
    <x v="25"/>
    <x v="159"/>
    <n v="79625"/>
    <n v="0.35"/>
    <s v="Online"/>
  </r>
  <r>
    <x v="3"/>
    <n v="1185732"/>
    <s v="Southeast"/>
    <x v="29"/>
    <s v="Charlotte"/>
    <x v="2"/>
    <n v="400"/>
    <x v="77"/>
    <x v="392"/>
    <n v="95200"/>
    <n v="0.4"/>
    <s v="Online"/>
  </r>
  <r>
    <x v="3"/>
    <n v="1185732"/>
    <s v="Southeast"/>
    <x v="29"/>
    <s v="Charlotte"/>
    <x v="0"/>
    <n v="600"/>
    <x v="25"/>
    <x v="90"/>
    <n v="156000"/>
    <n v="0.4"/>
    <s v="Online"/>
  </r>
  <r>
    <x v="3"/>
    <n v="1185732"/>
    <s v="Southeast"/>
    <x v="29"/>
    <s v="Charlotte"/>
    <x v="2"/>
    <n v="750.00000000000011"/>
    <x v="22"/>
    <x v="393"/>
    <n v="164062.5"/>
    <n v="0.35"/>
    <s v="Online"/>
  </r>
  <r>
    <x v="3"/>
    <n v="1185732"/>
    <s v="Southeast"/>
    <x v="29"/>
    <s v="Charlotte"/>
    <x v="2"/>
    <n v="750"/>
    <x v="26"/>
    <x v="319"/>
    <n v="271875"/>
    <n v="0.5"/>
    <s v="Online"/>
  </r>
  <r>
    <x v="3"/>
    <n v="1185732"/>
    <s v="Southeast"/>
    <x v="29"/>
    <s v="Charlotte"/>
    <x v="1"/>
    <n v="700"/>
    <x v="17"/>
    <x v="23"/>
    <n v="273000"/>
    <n v="0.4"/>
    <s v="Online"/>
  </r>
  <r>
    <x v="3"/>
    <n v="1185732"/>
    <s v="Southeast"/>
    <x v="29"/>
    <s v="Charlotte"/>
    <x v="0"/>
    <n v="600.00000000000011"/>
    <x v="28"/>
    <x v="394"/>
    <n v="162750"/>
    <n v="0.35"/>
    <s v="Online"/>
  </r>
  <r>
    <x v="3"/>
    <n v="1185732"/>
    <s v="Southeast"/>
    <x v="29"/>
    <s v="Charlotte"/>
    <x v="2"/>
    <n v="600"/>
    <x v="26"/>
    <x v="95"/>
    <n v="174000"/>
    <n v="0.4"/>
    <s v="Online"/>
  </r>
  <r>
    <x v="3"/>
    <n v="1185732"/>
    <s v="Southeast"/>
    <x v="29"/>
    <s v="Charlotte"/>
    <x v="2"/>
    <n v="600"/>
    <x v="21"/>
    <x v="75"/>
    <n v="162000"/>
    <n v="0.4"/>
    <s v="Online"/>
  </r>
  <r>
    <x v="3"/>
    <n v="1185732"/>
    <s v="Southeast"/>
    <x v="29"/>
    <s v="Charlotte"/>
    <x v="2"/>
    <n v="700.00000000000011"/>
    <x v="21"/>
    <x v="395"/>
    <n v="165375"/>
    <n v="0.35"/>
    <s v="Online"/>
  </r>
  <r>
    <x v="3"/>
    <n v="1185732"/>
    <s v="Southeast"/>
    <x v="29"/>
    <s v="Charlotte"/>
    <x v="2"/>
    <n v="750"/>
    <x v="28"/>
    <x v="396"/>
    <n v="290625"/>
    <n v="0.5"/>
    <s v="Online"/>
  </r>
  <r>
    <x v="3"/>
    <n v="1185732"/>
    <s v="Southeast"/>
    <x v="29"/>
    <s v="Charlotte"/>
    <x v="2"/>
    <n v="350"/>
    <x v="28"/>
    <x v="61"/>
    <n v="108500"/>
    <n v="0.4"/>
    <s v="Online"/>
  </r>
  <r>
    <x v="3"/>
    <n v="1185732"/>
    <s v="Southeast"/>
    <x v="29"/>
    <s v="Charlotte"/>
    <x v="0"/>
    <n v="350"/>
    <x v="30"/>
    <x v="281"/>
    <n v="70437.5"/>
    <n v="0.35"/>
    <s v="Online"/>
  </r>
  <r>
    <x v="3"/>
    <n v="1185732"/>
    <s v="Southeast"/>
    <x v="29"/>
    <s v="Charlotte"/>
    <x v="0"/>
    <n v="250"/>
    <x v="30"/>
    <x v="285"/>
    <n v="57500"/>
    <n v="0.4"/>
    <s v="Online"/>
  </r>
  <r>
    <x v="3"/>
    <n v="1185732"/>
    <s v="Southeast"/>
    <x v="29"/>
    <s v="Charlotte"/>
    <x v="2"/>
    <n v="300"/>
    <x v="32"/>
    <x v="168"/>
    <n v="51000"/>
    <n v="0.4"/>
    <s v="Online"/>
  </r>
  <r>
    <x v="3"/>
    <n v="1185732"/>
    <s v="Southeast"/>
    <x v="29"/>
    <s v="Charlotte"/>
    <x v="0"/>
    <n v="450"/>
    <x v="33"/>
    <x v="122"/>
    <n v="74812.5"/>
    <n v="0.35"/>
    <s v="Online"/>
  </r>
  <r>
    <x v="3"/>
    <n v="1185732"/>
    <s v="Southeast"/>
    <x v="29"/>
    <s v="Charlotte"/>
    <x v="2"/>
    <n v="350"/>
    <x v="30"/>
    <x v="281"/>
    <n v="100625"/>
    <n v="0.5"/>
    <s v="Online"/>
  </r>
  <r>
    <x v="3"/>
    <n v="1185732"/>
    <s v="Southeast"/>
    <x v="29"/>
    <s v="Charlotte"/>
    <x v="1"/>
    <n v="350"/>
    <x v="6"/>
    <x v="174"/>
    <n v="115500"/>
    <n v="0.4"/>
    <s v="Online"/>
  </r>
  <r>
    <x v="3"/>
    <n v="1185732"/>
    <s v="Southeast"/>
    <x v="29"/>
    <s v="Charlotte"/>
    <x v="0"/>
    <n v="350"/>
    <x v="33"/>
    <x v="160"/>
    <n v="58187.5"/>
    <n v="0.35"/>
    <s v="Online"/>
  </r>
  <r>
    <x v="3"/>
    <n v="1185732"/>
    <s v="Southeast"/>
    <x v="29"/>
    <s v="Charlotte"/>
    <x v="2"/>
    <n v="250"/>
    <x v="27"/>
    <x v="167"/>
    <n v="52500"/>
    <n v="0.4"/>
    <s v="Online"/>
  </r>
  <r>
    <x v="3"/>
    <n v="1185732"/>
    <s v="Midwest"/>
    <x v="30"/>
    <s v="Columbus"/>
    <x v="2"/>
    <n v="300"/>
    <x v="47"/>
    <x v="134"/>
    <n v="45000"/>
    <n v="0.4"/>
    <s v="Online"/>
  </r>
  <r>
    <x v="3"/>
    <n v="1185732"/>
    <s v="Midwest"/>
    <x v="30"/>
    <s v="Columbus"/>
    <x v="2"/>
    <n v="450"/>
    <x v="31"/>
    <x v="164"/>
    <n v="70875"/>
    <n v="0.35"/>
    <s v="Online"/>
  </r>
  <r>
    <x v="3"/>
    <n v="1185732"/>
    <s v="Midwest"/>
    <x v="30"/>
    <s v="Columbus"/>
    <x v="2"/>
    <n v="300"/>
    <x v="20"/>
    <x v="205"/>
    <n v="82500"/>
    <n v="0.5"/>
    <s v="Online"/>
  </r>
  <r>
    <x v="3"/>
    <n v="1185732"/>
    <s v="Midwest"/>
    <x v="30"/>
    <s v="Columbus"/>
    <x v="0"/>
    <n v="300"/>
    <x v="67"/>
    <x v="397"/>
    <n v="92400"/>
    <n v="0.4"/>
    <s v="Online"/>
  </r>
  <r>
    <x v="3"/>
    <n v="1185732"/>
    <s v="Midwest"/>
    <x v="30"/>
    <s v="Columbus"/>
    <x v="2"/>
    <n v="300"/>
    <x v="31"/>
    <x v="145"/>
    <n v="47250"/>
    <n v="0.35"/>
    <s v="Online"/>
  </r>
  <r>
    <x v="3"/>
    <n v="1185732"/>
    <s v="Midwest"/>
    <x v="30"/>
    <s v="Columbus"/>
    <x v="2"/>
    <n v="200"/>
    <x v="33"/>
    <x v="398"/>
    <n v="38000"/>
    <n v="0.4"/>
    <s v="Online"/>
  </r>
  <r>
    <x v="3"/>
    <n v="1185732"/>
    <s v="Midwest"/>
    <x v="30"/>
    <s v="Columbus"/>
    <x v="2"/>
    <n v="250"/>
    <x v="45"/>
    <x v="197"/>
    <n v="32500"/>
    <n v="0.4"/>
    <s v="Online"/>
  </r>
  <r>
    <x v="3"/>
    <n v="1185732"/>
    <s v="Midwest"/>
    <x v="30"/>
    <s v="Columbus"/>
    <x v="1"/>
    <n v="400"/>
    <x v="47"/>
    <x v="151"/>
    <n v="52500"/>
    <n v="0.35"/>
    <s v="Online"/>
  </r>
  <r>
    <x v="3"/>
    <n v="1185732"/>
    <s v="Midwest"/>
    <x v="30"/>
    <s v="Columbus"/>
    <x v="2"/>
    <n v="300"/>
    <x v="33"/>
    <x v="284"/>
    <n v="71250"/>
    <n v="0.5"/>
    <s v="Online"/>
  </r>
  <r>
    <x v="3"/>
    <n v="1185732"/>
    <s v="Midwest"/>
    <x v="30"/>
    <s v="Columbus"/>
    <x v="2"/>
    <n v="300"/>
    <x v="26"/>
    <x v="155"/>
    <n v="87000"/>
    <n v="0.4"/>
    <s v="Online"/>
  </r>
  <r>
    <x v="3"/>
    <n v="1185732"/>
    <s v="Midwest"/>
    <x v="30"/>
    <s v="Columbus"/>
    <x v="2"/>
    <n v="300.00000000000006"/>
    <x v="32"/>
    <x v="216"/>
    <n v="44625"/>
    <n v="0.35"/>
    <s v="Online"/>
  </r>
  <r>
    <x v="3"/>
    <n v="1185732"/>
    <s v="Midwest"/>
    <x v="30"/>
    <s v="Columbus"/>
    <x v="2"/>
    <n v="200"/>
    <x v="32"/>
    <x v="355"/>
    <n v="34000"/>
    <n v="0.4"/>
    <s v="Online"/>
  </r>
  <r>
    <x v="3"/>
    <n v="1185732"/>
    <s v="Midwest"/>
    <x v="30"/>
    <s v="Columbus"/>
    <x v="2"/>
    <n v="250"/>
    <x v="44"/>
    <x v="138"/>
    <n v="35000"/>
    <n v="0.4"/>
    <s v="Online"/>
  </r>
  <r>
    <x v="3"/>
    <n v="1185732"/>
    <s v="Midwest"/>
    <x v="30"/>
    <s v="Columbus"/>
    <x v="2"/>
    <n v="450"/>
    <x v="47"/>
    <x v="158"/>
    <n v="59062.5"/>
    <n v="0.35"/>
    <s v="Online"/>
  </r>
  <r>
    <x v="3"/>
    <n v="1185732"/>
    <s v="Midwest"/>
    <x v="30"/>
    <s v="Columbus"/>
    <x v="2"/>
    <n v="350"/>
    <x v="27"/>
    <x v="157"/>
    <n v="91875"/>
    <n v="0.5"/>
    <s v="Online"/>
  </r>
  <r>
    <x v="3"/>
    <n v="1185732"/>
    <s v="Midwest"/>
    <x v="30"/>
    <s v="Columbus"/>
    <x v="3"/>
    <n v="450"/>
    <x v="68"/>
    <x v="399"/>
    <n v="143100"/>
    <n v="0.4"/>
    <s v="Online"/>
  </r>
  <r>
    <x v="3"/>
    <n v="1185732"/>
    <s v="Midwest"/>
    <x v="30"/>
    <s v="Columbus"/>
    <x v="2"/>
    <n v="450"/>
    <x v="23"/>
    <x v="40"/>
    <n v="78750"/>
    <n v="0.35"/>
    <s v="Online"/>
  </r>
  <r>
    <x v="3"/>
    <n v="1185732"/>
    <s v="Midwest"/>
    <x v="30"/>
    <s v="Columbus"/>
    <x v="0"/>
    <n v="400"/>
    <x v="33"/>
    <x v="218"/>
    <n v="76000"/>
    <n v="0.4"/>
    <s v="Online"/>
  </r>
  <r>
    <x v="3"/>
    <n v="1185732"/>
    <s v="Midwest"/>
    <x v="30"/>
    <s v="Columbus"/>
    <x v="0"/>
    <n v="400"/>
    <x v="32"/>
    <x v="217"/>
    <n v="68000"/>
    <n v="0.4"/>
    <s v="Online"/>
  </r>
  <r>
    <x v="3"/>
    <n v="1185732"/>
    <s v="Midwest"/>
    <x v="30"/>
    <s v="Columbus"/>
    <x v="4"/>
    <n v="500"/>
    <x v="31"/>
    <x v="40"/>
    <n v="78750"/>
    <n v="0.35"/>
    <s v="Online"/>
  </r>
  <r>
    <x v="3"/>
    <n v="1185732"/>
    <s v="Midwest"/>
    <x v="30"/>
    <s v="Columbus"/>
    <x v="2"/>
    <n v="550"/>
    <x v="20"/>
    <x v="309"/>
    <n v="151250"/>
    <n v="0.5"/>
    <s v="Online"/>
  </r>
  <r>
    <x v="3"/>
    <n v="1185732"/>
    <s v="Midwest"/>
    <x v="30"/>
    <s v="Columbus"/>
    <x v="2"/>
    <n v="500"/>
    <x v="9"/>
    <x v="2"/>
    <n v="160000"/>
    <n v="0.4"/>
    <s v="Online"/>
  </r>
  <r>
    <x v="3"/>
    <n v="1185732"/>
    <s v="Midwest"/>
    <x v="30"/>
    <s v="Columbus"/>
    <x v="0"/>
    <n v="450.00000000000006"/>
    <x v="20"/>
    <x v="111"/>
    <n v="86625"/>
    <n v="0.35"/>
    <s v="Online"/>
  </r>
  <r>
    <x v="3"/>
    <n v="1185732"/>
    <s v="Midwest"/>
    <x v="30"/>
    <s v="Columbus"/>
    <x v="0"/>
    <n v="500"/>
    <x v="27"/>
    <x v="50"/>
    <n v="105000"/>
    <n v="0.4"/>
    <s v="Online"/>
  </r>
  <r>
    <x v="3"/>
    <n v="1185732"/>
    <s v="Midwest"/>
    <x v="30"/>
    <s v="Columbus"/>
    <x v="2"/>
    <n v="500"/>
    <x v="23"/>
    <x v="56"/>
    <n v="100000"/>
    <n v="0.4"/>
    <s v="Online"/>
  </r>
  <r>
    <x v="3"/>
    <n v="1185732"/>
    <s v="Midwest"/>
    <x v="30"/>
    <s v="Columbus"/>
    <x v="0"/>
    <n v="650"/>
    <x v="23"/>
    <x v="85"/>
    <n v="113750"/>
    <n v="0.35"/>
    <s v="Online"/>
  </r>
  <r>
    <x v="3"/>
    <n v="1185732"/>
    <s v="Midwest"/>
    <x v="30"/>
    <s v="Columbus"/>
    <x v="0"/>
    <n v="700"/>
    <x v="21"/>
    <x v="248"/>
    <n v="236250"/>
    <n v="0.5"/>
    <s v="Online"/>
  </r>
  <r>
    <x v="3"/>
    <n v="1185732"/>
    <s v="Midwest"/>
    <x v="30"/>
    <s v="Columbus"/>
    <x v="2"/>
    <n v="650"/>
    <x v="3"/>
    <x v="39"/>
    <n v="234000"/>
    <n v="0.4"/>
    <s v="Online"/>
  </r>
  <r>
    <x v="3"/>
    <n v="1185732"/>
    <s v="Midwest"/>
    <x v="30"/>
    <s v="Columbus"/>
    <x v="2"/>
    <n v="600"/>
    <x v="25"/>
    <x v="90"/>
    <n v="136500"/>
    <n v="0.35"/>
    <s v="Online"/>
  </r>
  <r>
    <x v="3"/>
    <n v="1185732"/>
    <s v="Midwest"/>
    <x v="30"/>
    <s v="Columbus"/>
    <x v="0"/>
    <n v="550"/>
    <x v="30"/>
    <x v="79"/>
    <n v="126500"/>
    <n v="0.4"/>
    <s v="Online"/>
  </r>
  <r>
    <x v="3"/>
    <n v="1185732"/>
    <s v="Midwest"/>
    <x v="30"/>
    <s v="Columbus"/>
    <x v="2"/>
    <n v="550"/>
    <x v="27"/>
    <x v="174"/>
    <n v="115500"/>
    <n v="0.4"/>
    <s v="Online"/>
  </r>
  <r>
    <x v="3"/>
    <n v="1185732"/>
    <s v="Midwest"/>
    <x v="30"/>
    <s v="Columbus"/>
    <x v="2"/>
    <n v="650"/>
    <x v="20"/>
    <x v="91"/>
    <n v="125125"/>
    <n v="0.35"/>
    <s v="Online"/>
  </r>
  <r>
    <x v="3"/>
    <n v="1185732"/>
    <s v="Midwest"/>
    <x v="30"/>
    <s v="Columbus"/>
    <x v="1"/>
    <n v="700"/>
    <x v="26"/>
    <x v="227"/>
    <n v="253750"/>
    <n v="0.5"/>
    <s v="Online"/>
  </r>
  <r>
    <x v="3"/>
    <n v="1185732"/>
    <s v="Midwest"/>
    <x v="30"/>
    <s v="Columbus"/>
    <x v="2"/>
    <n v="650"/>
    <x v="10"/>
    <x v="31"/>
    <n v="227500"/>
    <n v="0.4"/>
    <s v="Online"/>
  </r>
  <r>
    <x v="3"/>
    <n v="1185732"/>
    <s v="Midwest"/>
    <x v="30"/>
    <s v="Columbus"/>
    <x v="1"/>
    <n v="600"/>
    <x v="25"/>
    <x v="90"/>
    <n v="136500"/>
    <n v="0.35"/>
    <s v="Online"/>
  </r>
  <r>
    <x v="3"/>
    <n v="1185732"/>
    <s v="Midwest"/>
    <x v="30"/>
    <s v="Columbus"/>
    <x v="2"/>
    <n v="550"/>
    <x v="30"/>
    <x v="79"/>
    <n v="126500"/>
    <n v="0.4"/>
    <s v="Online"/>
  </r>
  <r>
    <x v="3"/>
    <n v="1185732"/>
    <s v="Midwest"/>
    <x v="30"/>
    <s v="Columbus"/>
    <x v="2"/>
    <n v="450"/>
    <x v="27"/>
    <x v="57"/>
    <n v="94500"/>
    <n v="0.4"/>
    <s v="Online"/>
  </r>
  <r>
    <x v="3"/>
    <n v="1185732"/>
    <s v="Midwest"/>
    <x v="30"/>
    <s v="Columbus"/>
    <x v="2"/>
    <n v="550"/>
    <x v="23"/>
    <x v="83"/>
    <n v="96250"/>
    <n v="0.35"/>
    <s v="Online"/>
  </r>
  <r>
    <x v="3"/>
    <n v="1185732"/>
    <s v="Midwest"/>
    <x v="30"/>
    <s v="Columbus"/>
    <x v="2"/>
    <n v="600"/>
    <x v="21"/>
    <x v="75"/>
    <n v="202500"/>
    <n v="0.5"/>
    <s v="Online"/>
  </r>
  <r>
    <x v="3"/>
    <n v="1185732"/>
    <s v="Midwest"/>
    <x v="30"/>
    <s v="Columbus"/>
    <x v="2"/>
    <n v="550"/>
    <x v="28"/>
    <x v="102"/>
    <n v="170500"/>
    <n v="0.4"/>
    <s v="Online"/>
  </r>
  <r>
    <x v="3"/>
    <n v="1185732"/>
    <s v="Midwest"/>
    <x v="30"/>
    <s v="Columbus"/>
    <x v="2"/>
    <n v="500"/>
    <x v="30"/>
    <x v="82"/>
    <n v="100625"/>
    <n v="0.35"/>
    <s v="Online"/>
  </r>
  <r>
    <x v="3"/>
    <n v="1185732"/>
    <s v="Midwest"/>
    <x v="30"/>
    <s v="Columbus"/>
    <x v="2"/>
    <n v="250"/>
    <x v="33"/>
    <x v="347"/>
    <n v="47500"/>
    <n v="0.4"/>
    <s v="Online"/>
  </r>
  <r>
    <x v="3"/>
    <n v="1185732"/>
    <s v="Midwest"/>
    <x v="30"/>
    <s v="Columbus"/>
    <x v="0"/>
    <n v="250"/>
    <x v="31"/>
    <x v="134"/>
    <n v="45000"/>
    <n v="0.4"/>
    <s v="Online"/>
  </r>
  <r>
    <x v="3"/>
    <n v="1185732"/>
    <s v="Midwest"/>
    <x v="30"/>
    <s v="Columbus"/>
    <x v="0"/>
    <n v="350"/>
    <x v="31"/>
    <x v="156"/>
    <n v="55125"/>
    <n v="0.35"/>
    <s v="Online"/>
  </r>
  <r>
    <x v="3"/>
    <n v="1185732"/>
    <s v="Midwest"/>
    <x v="30"/>
    <s v="Columbus"/>
    <x v="2"/>
    <n v="400"/>
    <x v="20"/>
    <x v="44"/>
    <n v="110000"/>
    <n v="0.5"/>
    <s v="Online"/>
  </r>
  <r>
    <x v="3"/>
    <n v="1185732"/>
    <s v="Midwest"/>
    <x v="30"/>
    <s v="Columbus"/>
    <x v="0"/>
    <n v="400"/>
    <x v="26"/>
    <x v="178"/>
    <n v="116000"/>
    <n v="0.4"/>
    <s v="Online"/>
  </r>
  <r>
    <x v="3"/>
    <n v="1185732"/>
    <s v="Midwest"/>
    <x v="30"/>
    <s v="Columbus"/>
    <x v="2"/>
    <n v="300"/>
    <x v="20"/>
    <x v="205"/>
    <n v="57750"/>
    <n v="0.35"/>
    <s v="Onlin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3DBA53-1B41-4D14-9D4A-952209C10FB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ales Method">
  <location ref="B4:C8" firstHeaderRow="1" firstDataRow="1" firstDataCol="1"/>
  <pivotFields count="12">
    <pivotField showAll="0"/>
    <pivotField dataField="1" showAll="0"/>
    <pivotField numFmtId="165" showAll="0"/>
    <pivotField showAll="0"/>
    <pivotField showAll="0"/>
    <pivotField showAll="0"/>
    <pivotField numFmtId="3" showAll="0"/>
    <pivotField numFmtId="166" showAll="0"/>
    <pivotField numFmtId="9" showAll="0"/>
    <pivotField axis="axisRow" showAll="0">
      <items count="4">
        <item x="0"/>
        <item x="2"/>
        <item x="1"/>
        <item t="default"/>
      </items>
    </pivotField>
    <pivotField showAll="0"/>
    <pivotField showAll="0"/>
  </pivotFields>
  <rowFields count="1">
    <field x="9"/>
  </rowFields>
  <rowItems count="4">
    <i>
      <x/>
    </i>
    <i>
      <x v="1"/>
    </i>
    <i>
      <x v="2"/>
    </i>
    <i t="grand">
      <x/>
    </i>
  </rowItems>
  <colItems count="1">
    <i/>
  </colItems>
  <dataFields count="1">
    <dataField name="Count of Retailer ID" fld="1" subtotal="count" baseField="9"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F049A1C-2FEB-4AC2-B982-ACB9E898AA10}"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Month">
  <location ref="A3:B30" firstHeaderRow="1" firstDataRow="1" firstDataCol="1"/>
  <pivotFields count="8">
    <pivotField axis="axisRow" numFmtId="165"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pivotField showAll="0"/>
    <pivotField showAll="0"/>
    <pivotField dataField="1" numFmtId="3"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6">
        <item sd="0" x="0"/>
        <item x="1"/>
        <item x="2"/>
        <item sd="0" x="3"/>
        <item sd="0" x="4"/>
        <item t="default"/>
      </items>
    </pivotField>
  </pivotFields>
  <rowFields count="3">
    <field x="7"/>
    <field x="5"/>
    <field x="0"/>
  </rowFields>
  <rowItems count="27">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Items count="1">
    <i/>
  </colItems>
  <dataFields count="1">
    <dataField name="Sum of Units Sold" fld="4" baseField="0" baseItem="0"/>
  </dataFields>
  <formats count="31">
    <format dxfId="42">
      <pivotArea collapsedLevelsAreSubtotals="1" fieldPosition="0">
        <references count="1">
          <reference field="7" count="1">
            <x v="1"/>
          </reference>
        </references>
      </pivotArea>
    </format>
    <format dxfId="41">
      <pivotArea collapsedLevelsAreSubtotals="1" fieldPosition="0">
        <references count="1">
          <reference field="7" count="1">
            <x v="1"/>
          </reference>
        </references>
      </pivotArea>
    </format>
    <format dxfId="40">
      <pivotArea collapsedLevelsAreSubtotals="1" fieldPosition="0">
        <references count="1">
          <reference field="7" count="1">
            <x v="2"/>
          </reference>
        </references>
      </pivotArea>
    </format>
    <format dxfId="39">
      <pivotArea grandRow="1" outline="0" collapsedLevelsAreSubtotals="1" fieldPosition="0"/>
    </format>
    <format dxfId="38">
      <pivotArea collapsedLevelsAreSubtotals="1" fieldPosition="0">
        <references count="1">
          <reference field="7" count="1">
            <x v="1"/>
          </reference>
        </references>
      </pivotArea>
    </format>
    <format dxfId="37">
      <pivotArea collapsedLevelsAreSubtotals="1" fieldPosition="0">
        <references count="2">
          <reference field="5" count="1">
            <x v="1"/>
          </reference>
          <reference field="7" count="1" selected="0">
            <x v="1"/>
          </reference>
        </references>
      </pivotArea>
    </format>
    <format dxfId="36">
      <pivotArea collapsedLevelsAreSubtotals="1" fieldPosition="0">
        <references count="2">
          <reference field="5" count="1">
            <x v="2"/>
          </reference>
          <reference field="7" count="1" selected="0">
            <x v="1"/>
          </reference>
        </references>
      </pivotArea>
    </format>
    <format dxfId="35">
      <pivotArea collapsedLevelsAreSubtotals="1" fieldPosition="0">
        <references count="2">
          <reference field="5" count="1">
            <x v="3"/>
          </reference>
          <reference field="7" count="1" selected="0">
            <x v="1"/>
          </reference>
        </references>
      </pivotArea>
    </format>
    <format dxfId="34">
      <pivotArea collapsedLevelsAreSubtotals="1" fieldPosition="0">
        <references count="2">
          <reference field="5" count="1">
            <x v="4"/>
          </reference>
          <reference field="7" count="1" selected="0">
            <x v="1"/>
          </reference>
        </references>
      </pivotArea>
    </format>
    <format dxfId="33">
      <pivotArea collapsedLevelsAreSubtotals="1" fieldPosition="0">
        <references count="2">
          <reference field="5" count="1">
            <x v="5"/>
          </reference>
          <reference field="7" count="1" selected="0">
            <x v="1"/>
          </reference>
        </references>
      </pivotArea>
    </format>
    <format dxfId="32">
      <pivotArea collapsedLevelsAreSubtotals="1" fieldPosition="0">
        <references count="2">
          <reference field="5" count="1">
            <x v="6"/>
          </reference>
          <reference field="7" count="1" selected="0">
            <x v="1"/>
          </reference>
        </references>
      </pivotArea>
    </format>
    <format dxfId="31">
      <pivotArea collapsedLevelsAreSubtotals="1" fieldPosition="0">
        <references count="2">
          <reference field="5" count="1">
            <x v="7"/>
          </reference>
          <reference field="7" count="1" selected="0">
            <x v="1"/>
          </reference>
        </references>
      </pivotArea>
    </format>
    <format dxfId="30">
      <pivotArea collapsedLevelsAreSubtotals="1" fieldPosition="0">
        <references count="2">
          <reference field="5" count="1">
            <x v="8"/>
          </reference>
          <reference field="7" count="1" selected="0">
            <x v="1"/>
          </reference>
        </references>
      </pivotArea>
    </format>
    <format dxfId="29">
      <pivotArea collapsedLevelsAreSubtotals="1" fieldPosition="0">
        <references count="2">
          <reference field="5" count="1">
            <x v="9"/>
          </reference>
          <reference field="7" count="1" selected="0">
            <x v="1"/>
          </reference>
        </references>
      </pivotArea>
    </format>
    <format dxfId="28">
      <pivotArea collapsedLevelsAreSubtotals="1" fieldPosition="0">
        <references count="2">
          <reference field="5" count="1">
            <x v="10"/>
          </reference>
          <reference field="7" count="1" selected="0">
            <x v="1"/>
          </reference>
        </references>
      </pivotArea>
    </format>
    <format dxfId="27">
      <pivotArea collapsedLevelsAreSubtotals="1" fieldPosition="0">
        <references count="2">
          <reference field="5" count="1">
            <x v="11"/>
          </reference>
          <reference field="7" count="1" selected="0">
            <x v="1"/>
          </reference>
        </references>
      </pivotArea>
    </format>
    <format dxfId="26">
      <pivotArea collapsedLevelsAreSubtotals="1" fieldPosition="0">
        <references count="2">
          <reference field="5" count="1">
            <x v="12"/>
          </reference>
          <reference field="7" count="1" selected="0">
            <x v="1"/>
          </reference>
        </references>
      </pivotArea>
    </format>
    <format dxfId="25">
      <pivotArea collapsedLevelsAreSubtotals="1" fieldPosition="0">
        <references count="1">
          <reference field="7" count="1">
            <x v="2"/>
          </reference>
        </references>
      </pivotArea>
    </format>
    <format dxfId="24">
      <pivotArea collapsedLevelsAreSubtotals="1" fieldPosition="0">
        <references count="2">
          <reference field="5" count="1">
            <x v="1"/>
          </reference>
          <reference field="7" count="1" selected="0">
            <x v="2"/>
          </reference>
        </references>
      </pivotArea>
    </format>
    <format dxfId="23">
      <pivotArea collapsedLevelsAreSubtotals="1" fieldPosition="0">
        <references count="2">
          <reference field="5" count="1">
            <x v="2"/>
          </reference>
          <reference field="7" count="1" selected="0">
            <x v="2"/>
          </reference>
        </references>
      </pivotArea>
    </format>
    <format dxfId="22">
      <pivotArea collapsedLevelsAreSubtotals="1" fieldPosition="0">
        <references count="2">
          <reference field="5" count="1">
            <x v="3"/>
          </reference>
          <reference field="7" count="1" selected="0">
            <x v="2"/>
          </reference>
        </references>
      </pivotArea>
    </format>
    <format dxfId="21">
      <pivotArea collapsedLevelsAreSubtotals="1" fieldPosition="0">
        <references count="2">
          <reference field="5" count="1">
            <x v="4"/>
          </reference>
          <reference field="7" count="1" selected="0">
            <x v="2"/>
          </reference>
        </references>
      </pivotArea>
    </format>
    <format dxfId="20">
      <pivotArea collapsedLevelsAreSubtotals="1" fieldPosition="0">
        <references count="2">
          <reference field="5" count="1">
            <x v="5"/>
          </reference>
          <reference field="7" count="1" selected="0">
            <x v="2"/>
          </reference>
        </references>
      </pivotArea>
    </format>
    <format dxfId="19">
      <pivotArea collapsedLevelsAreSubtotals="1" fieldPosition="0">
        <references count="2">
          <reference field="5" count="1">
            <x v="6"/>
          </reference>
          <reference field="7" count="1" selected="0">
            <x v="2"/>
          </reference>
        </references>
      </pivotArea>
    </format>
    <format dxfId="18">
      <pivotArea collapsedLevelsAreSubtotals="1" fieldPosition="0">
        <references count="2">
          <reference field="5" count="1">
            <x v="7"/>
          </reference>
          <reference field="7" count="1" selected="0">
            <x v="2"/>
          </reference>
        </references>
      </pivotArea>
    </format>
    <format dxfId="17">
      <pivotArea collapsedLevelsAreSubtotals="1" fieldPosition="0">
        <references count="2">
          <reference field="5" count="1">
            <x v="8"/>
          </reference>
          <reference field="7" count="1" selected="0">
            <x v="2"/>
          </reference>
        </references>
      </pivotArea>
    </format>
    <format dxfId="16">
      <pivotArea collapsedLevelsAreSubtotals="1" fieldPosition="0">
        <references count="2">
          <reference field="5" count="1">
            <x v="9"/>
          </reference>
          <reference field="7" count="1" selected="0">
            <x v="2"/>
          </reference>
        </references>
      </pivotArea>
    </format>
    <format dxfId="15">
      <pivotArea collapsedLevelsAreSubtotals="1" fieldPosition="0">
        <references count="2">
          <reference field="5" count="1">
            <x v="10"/>
          </reference>
          <reference field="7" count="1" selected="0">
            <x v="2"/>
          </reference>
        </references>
      </pivotArea>
    </format>
    <format dxfId="14">
      <pivotArea collapsedLevelsAreSubtotals="1" fieldPosition="0">
        <references count="2">
          <reference field="5" count="1">
            <x v="11"/>
          </reference>
          <reference field="7" count="1" selected="0">
            <x v="2"/>
          </reference>
        </references>
      </pivotArea>
    </format>
    <format dxfId="13">
      <pivotArea collapsedLevelsAreSubtotals="1" fieldPosition="0">
        <references count="2">
          <reference field="5" count="1">
            <x v="12"/>
          </reference>
          <reference field="7" count="1" selected="0">
            <x v="2"/>
          </reference>
        </references>
      </pivotArea>
    </format>
    <format dxfId="12">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70D81A-B443-4454-9177-EFF85A8495D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L9:O41" firstHeaderRow="0" firstDataRow="1" firstDataCol="1"/>
  <pivotFields count="9">
    <pivotField axis="axisRow" showAll="0">
      <items count="7">
        <item x="5"/>
        <item x="0"/>
        <item x="4"/>
        <item x="2"/>
        <item x="1"/>
        <item x="3"/>
        <item t="default"/>
      </items>
    </pivotField>
    <pivotField showAll="0"/>
    <pivotField numFmtId="165" showAll="0"/>
    <pivotField axis="axisRow" showAll="0">
      <items count="6">
        <item x="3"/>
        <item x="0"/>
        <item x="1"/>
        <item x="4"/>
        <item x="2"/>
        <item t="default"/>
      </items>
    </pivotField>
    <pivotField showAll="0"/>
    <pivotField numFmtId="2" showAll="0"/>
    <pivotField dataField="1" showAll="0"/>
    <pivotField dataField="1" showAll="0"/>
    <pivotField dataField="1" numFmtId="166" showAll="0"/>
  </pivotFields>
  <rowFields count="2">
    <field x="3"/>
    <field x="0"/>
  </rowFields>
  <rowItems count="32">
    <i>
      <x/>
    </i>
    <i r="1">
      <x v="1"/>
    </i>
    <i r="1">
      <x v="2"/>
    </i>
    <i r="1">
      <x v="3"/>
    </i>
    <i r="1">
      <x v="5"/>
    </i>
    <i>
      <x v="1"/>
    </i>
    <i r="1">
      <x/>
    </i>
    <i r="1">
      <x v="1"/>
    </i>
    <i r="1">
      <x v="3"/>
    </i>
    <i r="1">
      <x v="4"/>
    </i>
    <i r="1">
      <x v="5"/>
    </i>
    <i>
      <x v="2"/>
    </i>
    <i r="1">
      <x/>
    </i>
    <i r="1">
      <x v="1"/>
    </i>
    <i r="1">
      <x v="2"/>
    </i>
    <i r="1">
      <x v="3"/>
    </i>
    <i r="1">
      <x v="4"/>
    </i>
    <i r="1">
      <x v="5"/>
    </i>
    <i>
      <x v="3"/>
    </i>
    <i r="1">
      <x v="1"/>
    </i>
    <i r="1">
      <x v="2"/>
    </i>
    <i r="1">
      <x v="3"/>
    </i>
    <i r="1">
      <x v="4"/>
    </i>
    <i r="1">
      <x v="5"/>
    </i>
    <i>
      <x v="4"/>
    </i>
    <i r="1">
      <x/>
    </i>
    <i r="1">
      <x v="1"/>
    </i>
    <i r="1">
      <x v="2"/>
    </i>
    <i r="1">
      <x v="3"/>
    </i>
    <i r="1">
      <x v="4"/>
    </i>
    <i r="1">
      <x v="5"/>
    </i>
    <i t="grand">
      <x/>
    </i>
  </rowItems>
  <colFields count="1">
    <field x="-2"/>
  </colFields>
  <colItems count="3">
    <i>
      <x/>
    </i>
    <i i="1">
      <x v="1"/>
    </i>
    <i i="2">
      <x v="2"/>
    </i>
  </colItems>
  <dataFields count="3">
    <dataField name="Sum of Units Sold" fld="6" baseField="0" baseItem="0"/>
    <dataField name="Sum of Total Sales" fld="7" baseField="0" baseItem="0"/>
    <dataField name="Sum of Operating Profit" fld="8" baseField="0" baseItem="0"/>
  </dataFields>
  <formats count="11">
    <format dxfId="11">
      <pivotArea type="all" dataOnly="0" outline="0" fieldPosition="0"/>
    </format>
    <format dxfId="10">
      <pivotArea outline="0" collapsedLevelsAreSubtotals="1" fieldPosition="0"/>
    </format>
    <format dxfId="9">
      <pivotArea field="3" type="button" dataOnly="0" labelOnly="1" outline="0" axis="axisRow" fieldPosition="0"/>
    </format>
    <format dxfId="8">
      <pivotArea dataOnly="0" labelOnly="1" fieldPosition="0">
        <references count="1">
          <reference field="3" count="0"/>
        </references>
      </pivotArea>
    </format>
    <format dxfId="7">
      <pivotArea dataOnly="0" labelOnly="1" grandRow="1" outline="0" fieldPosition="0"/>
    </format>
    <format dxfId="6">
      <pivotArea dataOnly="0" labelOnly="1" fieldPosition="0">
        <references count="2">
          <reference field="0" count="4">
            <x v="1"/>
            <x v="2"/>
            <x v="3"/>
            <x v="5"/>
          </reference>
          <reference field="3" count="1" selected="0">
            <x v="0"/>
          </reference>
        </references>
      </pivotArea>
    </format>
    <format dxfId="5">
      <pivotArea dataOnly="0" labelOnly="1" fieldPosition="0">
        <references count="2">
          <reference field="0" count="5">
            <x v="0"/>
            <x v="1"/>
            <x v="3"/>
            <x v="4"/>
            <x v="5"/>
          </reference>
          <reference field="3" count="1" selected="0">
            <x v="1"/>
          </reference>
        </references>
      </pivotArea>
    </format>
    <format dxfId="4">
      <pivotArea dataOnly="0" labelOnly="1" fieldPosition="0">
        <references count="2">
          <reference field="0" count="0"/>
          <reference field="3" count="1" selected="0">
            <x v="2"/>
          </reference>
        </references>
      </pivotArea>
    </format>
    <format dxfId="3">
      <pivotArea dataOnly="0" labelOnly="1" fieldPosition="0">
        <references count="2">
          <reference field="0" count="5">
            <x v="1"/>
            <x v="2"/>
            <x v="3"/>
            <x v="4"/>
            <x v="5"/>
          </reference>
          <reference field="3" count="1" selected="0">
            <x v="3"/>
          </reference>
        </references>
      </pivotArea>
    </format>
    <format dxfId="2">
      <pivotArea dataOnly="0" labelOnly="1" fieldPosition="0">
        <references count="2">
          <reference field="0" count="0"/>
          <reference field="3" count="1" selected="0">
            <x v="4"/>
          </reference>
        </references>
      </pivotArea>
    </format>
    <format dxfId="1">
      <pivotArea dataOnly="0" labelOnly="1" outline="0" fieldPosition="0">
        <references count="1">
          <reference field="4294967294"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DDCB4F3-3A41-48E2-8277-0EBCF528A5B6}"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2">
    <pivotField axis="axisRow" showAll="0">
      <items count="7">
        <item x="5"/>
        <item x="0"/>
        <item x="4"/>
        <item x="2"/>
        <item x="1"/>
        <item x="3"/>
        <item t="default"/>
      </items>
    </pivotField>
    <pivotField showAll="0"/>
    <pivotField showAll="0"/>
    <pivotField showAll="0">
      <items count="32">
        <item x="13"/>
        <item x="15"/>
        <item x="25"/>
        <item x="2"/>
        <item x="6"/>
        <item x="8"/>
        <item x="27"/>
        <item x="16"/>
        <item x="24"/>
        <item x="3"/>
        <item x="23"/>
        <item x="14"/>
        <item x="19"/>
        <item x="9"/>
        <item x="20"/>
        <item x="10"/>
        <item x="12"/>
        <item x="5"/>
        <item x="26"/>
        <item x="0"/>
        <item x="29"/>
        <item x="30"/>
        <item x="22"/>
        <item x="4"/>
        <item x="28"/>
        <item x="11"/>
        <item x="1"/>
        <item x="21"/>
        <item x="18"/>
        <item x="7"/>
        <item x="17"/>
        <item t="default"/>
      </items>
    </pivotField>
    <pivotField showAll="0"/>
    <pivotField axis="axisRow" showAll="0">
      <items count="6">
        <item h="1" x="2"/>
        <item h="1" x="0"/>
        <item h="1" x="4"/>
        <item h="1" x="3"/>
        <item x="1"/>
        <item t="default"/>
      </items>
    </pivotField>
    <pivotField numFmtId="2" showAll="0"/>
    <pivotField dataField="1" numFmtId="3" showAll="0">
      <items count="79">
        <item h="1" x="59"/>
        <item h="1" x="52"/>
        <item h="1" x="50"/>
        <item x="41"/>
        <item h="1" x="60"/>
        <item h="1" x="38"/>
        <item h="1" x="35"/>
        <item h="1" x="57"/>
        <item h="1" x="42"/>
        <item h="1" x="36"/>
        <item h="1" x="49"/>
        <item h="1" x="40"/>
        <item h="1" x="37"/>
        <item h="1" x="43"/>
        <item h="1" x="34"/>
        <item h="1" x="70"/>
        <item h="1" x="48"/>
        <item h="1" x="63"/>
        <item h="1" x="45"/>
        <item h="1" x="72"/>
        <item h="1" x="44"/>
        <item h="1" x="47"/>
        <item h="1" x="46"/>
        <item h="1" x="58"/>
        <item h="1" x="32"/>
        <item h="1" x="51"/>
        <item h="1" x="31"/>
        <item h="1" x="53"/>
        <item h="1" x="33"/>
        <item h="1" x="39"/>
        <item h="1" x="23"/>
        <item h="1" x="66"/>
        <item h="1" x="27"/>
        <item h="1" x="61"/>
        <item h="1" x="20"/>
        <item h="1" x="62"/>
        <item h="1" x="30"/>
        <item h="1" x="77"/>
        <item h="1" x="24"/>
        <item h="1" x="69"/>
        <item h="1" x="22"/>
        <item h="1" x="25"/>
        <item h="1" x="71"/>
        <item h="1" x="21"/>
        <item h="1" x="75"/>
        <item h="1" x="19"/>
        <item h="1" x="26"/>
        <item h="1" x="56"/>
        <item h="1" x="29"/>
        <item h="1" x="67"/>
        <item h="1" x="28"/>
        <item h="1" x="68"/>
        <item h="1" x="9"/>
        <item h="1" x="65"/>
        <item h="1" x="6"/>
        <item h="1" x="2"/>
        <item h="1" x="64"/>
        <item h="1" x="10"/>
        <item h="1" x="3"/>
        <item h="1" x="18"/>
        <item h="1" x="8"/>
        <item h="1" x="76"/>
        <item h="1" x="5"/>
        <item h="1" x="17"/>
        <item h="1" x="1"/>
        <item h="1" x="73"/>
        <item h="1" x="13"/>
        <item h="1" x="74"/>
        <item h="1" x="11"/>
        <item h="1" x="54"/>
        <item h="1" x="15"/>
        <item h="1" x="14"/>
        <item h="1" x="55"/>
        <item h="1" x="16"/>
        <item h="1" x="0"/>
        <item h="1" x="7"/>
        <item h="1" x="4"/>
        <item h="1" x="12"/>
        <item t="default"/>
      </items>
    </pivotField>
    <pivotField numFmtId="2" showAll="0">
      <items count="401">
        <item x="294"/>
        <item x="298"/>
        <item x="269"/>
        <item x="299"/>
        <item x="191"/>
        <item x="292"/>
        <item x="297"/>
        <item x="307"/>
        <item x="295"/>
        <item x="189"/>
        <item x="267"/>
        <item x="271"/>
        <item x="278"/>
        <item x="300"/>
        <item x="184"/>
        <item x="264"/>
        <item x="275"/>
        <item x="367"/>
        <item x="132"/>
        <item x="277"/>
        <item x="270"/>
        <item x="128"/>
        <item x="273"/>
        <item x="276"/>
        <item x="192"/>
        <item x="364"/>
        <item x="125"/>
        <item x="266"/>
        <item x="196"/>
        <item x="187"/>
        <item x="279"/>
        <item x="201"/>
        <item x="135"/>
        <item x="188"/>
        <item x="274"/>
        <item x="149"/>
        <item x="200"/>
        <item x="362"/>
        <item x="311"/>
        <item x="368"/>
        <item x="265"/>
        <item x="185"/>
        <item x="370"/>
        <item x="141"/>
        <item x="302"/>
        <item x="359"/>
        <item x="133"/>
        <item x="127"/>
        <item x="140"/>
        <item x="197"/>
        <item x="195"/>
        <item x="355"/>
        <item x="303"/>
        <item x="138"/>
        <item x="131"/>
        <item x="358"/>
        <item x="398"/>
        <item x="124"/>
        <item x="150"/>
        <item x="208"/>
        <item x="130"/>
        <item x="183"/>
        <item x="209"/>
        <item x="194"/>
        <item x="366"/>
        <item x="312"/>
        <item x="286"/>
        <item x="137"/>
        <item x="134"/>
        <item x="169"/>
        <item x="388"/>
        <item x="202"/>
        <item x="347"/>
        <item x="360"/>
        <item x="162"/>
        <item x="152"/>
        <item x="301"/>
        <item x="235"/>
        <item x="206"/>
        <item x="126"/>
        <item x="123"/>
        <item x="207"/>
        <item x="304"/>
        <item x="148"/>
        <item x="168"/>
        <item x="216"/>
        <item x="210"/>
        <item x="211"/>
        <item x="198"/>
        <item x="167"/>
        <item x="145"/>
        <item x="146"/>
        <item x="165"/>
        <item x="284"/>
        <item x="285"/>
        <item x="154"/>
        <item x="143"/>
        <item x="161"/>
        <item x="151"/>
        <item x="313"/>
        <item x="172"/>
        <item x="156"/>
        <item x="177"/>
        <item x="139"/>
        <item x="205"/>
        <item x="160"/>
        <item x="293"/>
        <item x="158"/>
        <item x="217"/>
        <item x="369"/>
        <item x="163"/>
        <item x="268"/>
        <item x="230"/>
        <item x="170"/>
        <item x="361"/>
        <item x="157"/>
        <item x="203"/>
        <item x="306"/>
        <item x="296"/>
        <item x="218"/>
        <item x="182"/>
        <item x="176"/>
        <item x="345"/>
        <item x="142"/>
        <item x="231"/>
        <item x="153"/>
        <item x="49"/>
        <item x="352"/>
        <item x="363"/>
        <item x="281"/>
        <item x="164"/>
        <item x="144"/>
        <item x="316"/>
        <item x="348"/>
        <item x="166"/>
        <item x="219"/>
        <item x="115"/>
        <item x="45"/>
        <item x="186"/>
        <item x="122"/>
        <item x="356"/>
        <item x="155"/>
        <item x="48"/>
        <item x="290"/>
        <item x="44"/>
        <item x="190"/>
        <item x="272"/>
        <item x="114"/>
        <item x="40"/>
        <item x="159"/>
        <item x="288"/>
        <item x="282"/>
        <item x="397"/>
        <item x="379"/>
        <item x="171"/>
        <item x="232"/>
        <item x="375"/>
        <item x="338"/>
        <item x="365"/>
        <item x="374"/>
        <item x="57"/>
        <item x="47"/>
        <item x="289"/>
        <item x="376"/>
        <item x="392"/>
        <item x="52"/>
        <item x="310"/>
        <item x="221"/>
        <item x="220"/>
        <item x="43"/>
        <item x="42"/>
        <item x="129"/>
        <item x="111"/>
        <item x="357"/>
        <item x="112"/>
        <item x="56"/>
        <item x="339"/>
        <item x="253"/>
        <item x="55"/>
        <item x="147"/>
        <item x="215"/>
        <item x="73"/>
        <item x="344"/>
        <item x="53"/>
        <item x="229"/>
        <item x="291"/>
        <item x="320"/>
        <item x="280"/>
        <item x="50"/>
        <item x="346"/>
        <item x="54"/>
        <item x="61"/>
        <item x="308"/>
        <item x="335"/>
        <item x="83"/>
        <item x="387"/>
        <item x="234"/>
        <item x="59"/>
        <item x="62"/>
        <item x="70"/>
        <item x="193"/>
        <item x="179"/>
        <item x="82"/>
        <item x="174"/>
        <item x="178"/>
        <item x="65"/>
        <item x="136"/>
        <item x="46"/>
        <item x="314"/>
        <item x="64"/>
        <item x="309"/>
        <item x="113"/>
        <item x="199"/>
        <item x="77"/>
        <item x="69"/>
        <item x="381"/>
        <item x="41"/>
        <item x="79"/>
        <item x="233"/>
        <item x="58"/>
        <item x="386"/>
        <item x="85"/>
        <item x="252"/>
        <item x="336"/>
        <item x="80"/>
        <item x="204"/>
        <item x="76"/>
        <item x="244"/>
        <item x="88"/>
        <item x="283"/>
        <item x="214"/>
        <item x="250"/>
        <item x="51"/>
        <item x="213"/>
        <item x="380"/>
        <item x="91"/>
        <item x="399"/>
        <item x="11"/>
        <item x="81"/>
        <item x="225"/>
        <item x="60"/>
        <item x="315"/>
        <item x="8"/>
        <item x="259"/>
        <item x="93"/>
        <item x="181"/>
        <item x="121"/>
        <item x="72"/>
        <item x="7"/>
        <item x="3"/>
        <item x="107"/>
        <item x="78"/>
        <item x="119"/>
        <item x="90"/>
        <item x="332"/>
        <item x="377"/>
        <item x="349"/>
        <item x="103"/>
        <item x="2"/>
        <item x="224"/>
        <item x="329"/>
        <item x="118"/>
        <item x="75"/>
        <item x="353"/>
        <item x="116"/>
        <item x="337"/>
        <item x="74"/>
        <item x="68"/>
        <item x="84"/>
        <item x="354"/>
        <item x="108"/>
        <item x="17"/>
        <item x="389"/>
        <item x="102"/>
        <item x="63"/>
        <item x="378"/>
        <item x="243"/>
        <item x="373"/>
        <item x="95"/>
        <item x="287"/>
        <item x="223"/>
        <item x="350"/>
        <item x="86"/>
        <item x="66"/>
        <item x="226"/>
        <item x="6"/>
        <item x="120"/>
        <item x="110"/>
        <item x="251"/>
        <item x="10"/>
        <item x="22"/>
        <item x="175"/>
        <item x="305"/>
        <item x="394"/>
        <item x="71"/>
        <item x="343"/>
        <item x="242"/>
        <item x="393"/>
        <item x="351"/>
        <item x="104"/>
        <item x="87"/>
        <item x="180"/>
        <item x="248"/>
        <item x="395"/>
        <item x="13"/>
        <item x="26"/>
        <item x="333"/>
        <item x="212"/>
        <item x="390"/>
        <item x="106"/>
        <item x="262"/>
        <item x="249"/>
        <item x="67"/>
        <item x="260"/>
        <item x="239"/>
        <item x="109"/>
        <item x="14"/>
        <item x="36"/>
        <item x="321"/>
        <item x="1"/>
        <item x="96"/>
        <item x="256"/>
        <item x="35"/>
        <item x="228"/>
        <item x="227"/>
        <item x="382"/>
        <item x="16"/>
        <item x="173"/>
        <item x="12"/>
        <item x="371"/>
        <item x="372"/>
        <item x="117"/>
        <item x="100"/>
        <item x="245"/>
        <item x="38"/>
        <item x="18"/>
        <item x="222"/>
        <item x="34"/>
        <item x="4"/>
        <item x="105"/>
        <item x="319"/>
        <item x="247"/>
        <item x="21"/>
        <item x="318"/>
        <item x="27"/>
        <item x="89"/>
        <item x="101"/>
        <item x="25"/>
        <item x="31"/>
        <item x="238"/>
        <item x="240"/>
        <item x="258"/>
        <item x="92"/>
        <item x="396"/>
        <item x="39"/>
        <item x="254"/>
        <item x="331"/>
        <item x="261"/>
        <item x="0"/>
        <item x="334"/>
        <item x="9"/>
        <item x="263"/>
        <item x="94"/>
        <item x="326"/>
        <item x="383"/>
        <item x="97"/>
        <item x="5"/>
        <item x="342"/>
        <item x="98"/>
        <item x="246"/>
        <item x="317"/>
        <item x="255"/>
        <item x="99"/>
        <item x="19"/>
        <item x="385"/>
        <item x="241"/>
        <item x="237"/>
        <item x="325"/>
        <item x="391"/>
        <item x="236"/>
        <item x="330"/>
        <item x="23"/>
        <item x="29"/>
        <item x="32"/>
        <item x="328"/>
        <item x="324"/>
        <item x="28"/>
        <item x="30"/>
        <item x="341"/>
        <item x="257"/>
        <item x="15"/>
        <item x="340"/>
        <item x="33"/>
        <item x="20"/>
        <item x="384"/>
        <item x="24"/>
        <item x="37"/>
        <item x="327"/>
        <item x="323"/>
        <item x="322"/>
        <item t="default"/>
      </items>
    </pivotField>
    <pivotField numFmtId="166" showAll="0"/>
    <pivotField numFmtId="9" showAll="0"/>
    <pivotField showAll="0"/>
  </pivotFields>
  <rowFields count="2">
    <field x="5"/>
    <field x="0"/>
  </rowFields>
  <rowItems count="4">
    <i>
      <x v="4"/>
    </i>
    <i r="1">
      <x/>
    </i>
    <i r="1">
      <x v="1"/>
    </i>
    <i t="grand">
      <x/>
    </i>
  </rowItems>
  <colItems count="1">
    <i/>
  </colItems>
  <dataFields count="1">
    <dataField name="Count of Units Sold" fld="7"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3662244B-8288-4A36-8FCF-50CF59293204}" sourceName="Retailer">
  <pivotTables>
    <pivotTable tabId="25" name="PivotTable2"/>
  </pivotTables>
  <data>
    <tabular pivotCacheId="78076102">
      <items count="6">
        <i x="5" s="1"/>
        <i x="0" s="1"/>
        <i x="4" s="1" nd="1"/>
        <i x="2" s="1" nd="1"/>
        <i x="1"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73DE8283-87FE-41D3-B875-8DD01E81FCCC}" sourceName="Product Category">
  <pivotTables>
    <pivotTable tabId="25" name="PivotTable2"/>
  </pivotTables>
  <data>
    <tabular pivotCacheId="78076102">
      <items count="5">
        <i x="2"/>
        <i x="0"/>
        <i x="3"/>
        <i x="1" s="1"/>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ts_Sold" xr10:uid="{2ACDD6D7-940B-4A5B-AAA3-B86A562058AD}" sourceName="Units Sold">
  <pivotTables>
    <pivotTable tabId="25" name="PivotTable2"/>
  </pivotTables>
  <data>
    <tabular pivotCacheId="78076102">
      <items count="78">
        <i x="50"/>
        <i x="41" s="1"/>
        <i x="38"/>
        <i x="35"/>
        <i x="42"/>
        <i x="36"/>
        <i x="40"/>
        <i x="37"/>
        <i x="43"/>
        <i x="34"/>
        <i x="48"/>
        <i x="45"/>
        <i x="44"/>
        <i x="47"/>
        <i x="46"/>
        <i x="32"/>
        <i x="31"/>
        <i x="33"/>
        <i x="23"/>
        <i x="27"/>
        <i x="20"/>
        <i x="30"/>
        <i x="24"/>
        <i x="69"/>
        <i x="22"/>
        <i x="25"/>
        <i x="21"/>
        <i x="19"/>
        <i x="26"/>
        <i x="29"/>
        <i x="28"/>
        <i x="9"/>
        <i x="6"/>
        <i x="2"/>
        <i x="3"/>
        <i x="8"/>
        <i x="5"/>
        <i x="17"/>
        <i x="1"/>
        <i x="11"/>
        <i x="59" nd="1"/>
        <i x="52" nd="1"/>
        <i x="60" nd="1"/>
        <i x="57" nd="1"/>
        <i x="49" nd="1"/>
        <i x="70" nd="1"/>
        <i x="63" nd="1"/>
        <i x="72" nd="1"/>
        <i x="58" nd="1"/>
        <i x="51" nd="1"/>
        <i x="53" nd="1"/>
        <i x="39" nd="1"/>
        <i x="66" nd="1"/>
        <i x="61" nd="1"/>
        <i x="62" nd="1"/>
        <i x="77" nd="1"/>
        <i x="71" nd="1"/>
        <i x="75" nd="1"/>
        <i x="56" nd="1"/>
        <i x="67" nd="1"/>
        <i x="68" nd="1"/>
        <i x="65" nd="1"/>
        <i x="64" nd="1"/>
        <i x="10" nd="1"/>
        <i x="18" nd="1"/>
        <i x="76" nd="1"/>
        <i x="73" nd="1"/>
        <i x="13" nd="1"/>
        <i x="74" nd="1"/>
        <i x="54" nd="1"/>
        <i x="15" nd="1"/>
        <i x="14" nd="1"/>
        <i x="55" nd="1"/>
        <i x="16" nd="1"/>
        <i x="0" nd="1"/>
        <i x="7" nd="1"/>
        <i x="4"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xr10:uid="{C47C4122-57DA-4930-A5E7-3E9D3CFD72D7}" cache="Slicer_Retailer" caption="Retailer" rowHeight="241300"/>
  <slicer name="Product Category" xr10:uid="{171FA528-B407-41CA-B639-E4116B2C0E35}" cache="Slicer_Product_Category" caption="Product Category" rowHeight="241300"/>
  <slicer name="Units Sold" xr10:uid="{2AC248D4-46A7-47A6-885B-1DDA09A55FB1}" cache="Slicer_Units_Sold" caption="Units Sol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8CE22DA-6EFB-4D18-B811-7939629F1F87}" name="Table1" displayName="Table1" ref="C3:D4" totalsRowShown="0" headerRowDxfId="43">
  <autoFilter ref="C3:D4" xr:uid="{28CE22DA-6EFB-4D18-B811-7939629F1F87}"/>
  <tableColumns count="2">
    <tableColumn id="1" xr3:uid="{5C6B88C0-93D2-4081-A990-101E99AA4ABE}" name="State ">
      <calculatedColumnFormula>COUNTIF('Chapter 2'!C6:C2500,"New York")</calculatedColumnFormula>
    </tableColumn>
    <tableColumn id="2" xr3:uid="{05726EC3-BC7E-429F-B592-E1E157ED4D10}" name="Total Sales">
      <calculatedColumnFormula>SUMIFS('Chapter 2'!K6:K2500,'Chapter 2'!C6:C2500,"New York")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7C143-7228-4F6B-A10C-CAB0CCBA4B3D}">
  <dimension ref="A1:P2500"/>
  <sheetViews>
    <sheetView workbookViewId="0">
      <selection activeCell="D14" sqref="D14"/>
    </sheetView>
  </sheetViews>
  <sheetFormatPr defaultColWidth="14.453125" defaultRowHeight="15" customHeight="1"/>
  <cols>
    <col min="1" max="1" width="11.453125" bestFit="1" customWidth="1"/>
    <col min="2" max="2" width="10.36328125" bestFit="1" customWidth="1"/>
    <col min="3" max="3" width="14.08984375" bestFit="1" customWidth="1"/>
    <col min="4" max="4" width="15.7265625" bestFit="1" customWidth="1"/>
    <col min="5" max="5" width="11" bestFit="1" customWidth="1"/>
    <col min="6" max="6" width="13.08984375" bestFit="1" customWidth="1"/>
    <col min="7" max="7" width="12" bestFit="1" customWidth="1"/>
    <col min="8" max="8" width="13.7265625" bestFit="1" customWidth="1"/>
    <col min="9" max="9" width="51.26953125" bestFit="1" customWidth="1"/>
    <col min="10" max="10" width="51.26953125" customWidth="1"/>
    <col min="11" max="11" width="19" bestFit="1" customWidth="1"/>
    <col min="12" max="12" width="20.1796875" bestFit="1" customWidth="1"/>
    <col min="13" max="13" width="14.26953125" bestFit="1" customWidth="1"/>
    <col min="14" max="15" width="16.7265625" bestFit="1" customWidth="1"/>
    <col min="16" max="16" width="11.36328125" bestFit="1" customWidth="1"/>
  </cols>
  <sheetData>
    <row r="1" spans="1:16" ht="6.75" customHeight="1"/>
    <row r="2" spans="1:16" ht="14.25" customHeight="1">
      <c r="C2" s="157" t="s">
        <v>0</v>
      </c>
      <c r="D2" s="158"/>
      <c r="E2" s="158"/>
      <c r="F2" s="158"/>
      <c r="G2" s="158"/>
    </row>
    <row r="3" spans="1:16" ht="17.25" customHeight="1">
      <c r="B3" s="1"/>
      <c r="C3" s="159"/>
      <c r="D3" s="159"/>
      <c r="E3" s="159"/>
      <c r="F3" s="159"/>
      <c r="G3" s="159"/>
      <c r="H3" s="2"/>
      <c r="I3" s="2"/>
      <c r="J3" s="2"/>
      <c r="K3" s="2"/>
      <c r="L3" s="2"/>
      <c r="M3" s="7"/>
      <c r="N3" s="7"/>
      <c r="O3" s="7"/>
    </row>
    <row r="4" spans="1:16" ht="14.25" customHeight="1">
      <c r="O4" s="8"/>
      <c r="P4" s="8"/>
    </row>
    <row r="5" spans="1:16" ht="14.25" customHeight="1">
      <c r="A5" s="3" t="s">
        <v>1102</v>
      </c>
      <c r="B5" s="3" t="s">
        <v>1</v>
      </c>
      <c r="C5" s="3" t="s">
        <v>2</v>
      </c>
      <c r="D5" s="3" t="s">
        <v>3</v>
      </c>
      <c r="E5" s="3" t="s">
        <v>4</v>
      </c>
      <c r="F5" s="3" t="s">
        <v>5</v>
      </c>
      <c r="G5" s="3" t="s">
        <v>6</v>
      </c>
      <c r="H5" s="3" t="s">
        <v>7</v>
      </c>
      <c r="I5" s="9" t="s">
        <v>11</v>
      </c>
      <c r="J5" s="9" t="s">
        <v>1098</v>
      </c>
      <c r="K5" s="3" t="s">
        <v>8</v>
      </c>
      <c r="L5" s="3" t="s">
        <v>9</v>
      </c>
      <c r="M5" s="3" t="s">
        <v>1040</v>
      </c>
      <c r="N5" s="3" t="s">
        <v>1041</v>
      </c>
      <c r="O5" s="3" t="s">
        <v>10</v>
      </c>
      <c r="P5" s="9" t="s">
        <v>12</v>
      </c>
    </row>
    <row r="6" spans="1:16" ht="14.25" customHeight="1">
      <c r="A6" s="4" t="s">
        <v>1103</v>
      </c>
      <c r="B6" s="4" t="s">
        <v>13</v>
      </c>
      <c r="C6" s="4">
        <v>1185732</v>
      </c>
      <c r="D6" s="5">
        <v>43831</v>
      </c>
      <c r="E6" s="4" t="s">
        <v>14</v>
      </c>
      <c r="F6" s="4" t="s">
        <v>15</v>
      </c>
      <c r="G6" s="4" t="s">
        <v>15</v>
      </c>
      <c r="H6" s="6">
        <v>1200</v>
      </c>
      <c r="I6" s="12" t="s">
        <v>17</v>
      </c>
      <c r="J6" s="12" t="s">
        <v>1086</v>
      </c>
      <c r="K6" s="10">
        <v>300000</v>
      </c>
      <c r="L6" s="11">
        <v>0.5</v>
      </c>
      <c r="M6" s="13">
        <f>K6/L6</f>
        <v>600000</v>
      </c>
      <c r="N6" s="13">
        <f>M6/H6</f>
        <v>500</v>
      </c>
      <c r="O6" s="4" t="s">
        <v>16</v>
      </c>
      <c r="P6" s="12" t="s">
        <v>18</v>
      </c>
    </row>
    <row r="7" spans="1:16" ht="14.25" customHeight="1">
      <c r="A7" s="4" t="s">
        <v>1103</v>
      </c>
      <c r="B7" s="4" t="s">
        <v>13</v>
      </c>
      <c r="C7" s="4">
        <v>1185732</v>
      </c>
      <c r="D7" s="5">
        <v>43832</v>
      </c>
      <c r="E7" s="4" t="s">
        <v>14</v>
      </c>
      <c r="F7" s="4" t="s">
        <v>15</v>
      </c>
      <c r="G7" s="4" t="s">
        <v>15</v>
      </c>
      <c r="H7" s="6">
        <v>1000</v>
      </c>
      <c r="I7" s="12" t="s">
        <v>19</v>
      </c>
      <c r="J7" s="12" t="s">
        <v>1086</v>
      </c>
      <c r="K7" s="10">
        <v>150000</v>
      </c>
      <c r="L7" s="11">
        <v>0.3</v>
      </c>
      <c r="M7" s="13">
        <f t="shared" ref="M7:M70" si="0">K7/L7</f>
        <v>500000</v>
      </c>
      <c r="N7" s="13">
        <f t="shared" ref="N7:N70" si="1">M7/H7</f>
        <v>500</v>
      </c>
      <c r="O7" s="4" t="s">
        <v>16</v>
      </c>
      <c r="P7" s="12" t="s">
        <v>20</v>
      </c>
    </row>
    <row r="8" spans="1:16" ht="14.25" customHeight="1">
      <c r="A8" s="4" t="s">
        <v>1103</v>
      </c>
      <c r="B8" s="4" t="s">
        <v>13</v>
      </c>
      <c r="C8" s="4">
        <v>1185732</v>
      </c>
      <c r="D8" s="5">
        <v>43833</v>
      </c>
      <c r="E8" s="4" t="s">
        <v>14</v>
      </c>
      <c r="F8" s="4" t="s">
        <v>15</v>
      </c>
      <c r="G8" s="4" t="s">
        <v>15</v>
      </c>
      <c r="H8" s="6">
        <v>1000</v>
      </c>
      <c r="I8" s="12" t="s">
        <v>21</v>
      </c>
      <c r="J8" s="12" t="s">
        <v>1088</v>
      </c>
      <c r="K8" s="10">
        <v>140000</v>
      </c>
      <c r="L8" s="11">
        <v>0.35</v>
      </c>
      <c r="M8" s="13">
        <f t="shared" si="0"/>
        <v>400000</v>
      </c>
      <c r="N8" s="13">
        <f t="shared" si="1"/>
        <v>400</v>
      </c>
      <c r="O8" s="4" t="s">
        <v>16</v>
      </c>
      <c r="P8" s="12" t="s">
        <v>22</v>
      </c>
    </row>
    <row r="9" spans="1:16" ht="14.25" customHeight="1">
      <c r="A9" s="4" t="s">
        <v>1103</v>
      </c>
      <c r="B9" s="4" t="s">
        <v>13</v>
      </c>
      <c r="C9" s="4">
        <v>1185732</v>
      </c>
      <c r="D9" s="5">
        <v>43834</v>
      </c>
      <c r="E9" s="4" t="s">
        <v>14</v>
      </c>
      <c r="F9" s="4" t="s">
        <v>15</v>
      </c>
      <c r="G9" s="4" t="s">
        <v>15</v>
      </c>
      <c r="H9" s="6">
        <v>850</v>
      </c>
      <c r="I9" s="12" t="s">
        <v>23</v>
      </c>
      <c r="J9" s="12" t="s">
        <v>1088</v>
      </c>
      <c r="K9" s="10">
        <v>133875</v>
      </c>
      <c r="L9" s="11">
        <v>0.35</v>
      </c>
      <c r="M9" s="13">
        <f t="shared" si="0"/>
        <v>382500</v>
      </c>
      <c r="N9" s="13">
        <f t="shared" si="1"/>
        <v>450</v>
      </c>
      <c r="O9" s="4" t="s">
        <v>16</v>
      </c>
      <c r="P9" s="12" t="s">
        <v>24</v>
      </c>
    </row>
    <row r="10" spans="1:16" ht="14.25" customHeight="1">
      <c r="A10" s="4" t="s">
        <v>1103</v>
      </c>
      <c r="B10" s="4" t="s">
        <v>13</v>
      </c>
      <c r="C10" s="4">
        <v>1185732</v>
      </c>
      <c r="D10" s="5">
        <v>43835</v>
      </c>
      <c r="E10" s="4" t="s">
        <v>14</v>
      </c>
      <c r="F10" s="4" t="s">
        <v>15</v>
      </c>
      <c r="G10" s="4" t="s">
        <v>15</v>
      </c>
      <c r="H10" s="6">
        <v>900</v>
      </c>
      <c r="I10" s="12" t="s">
        <v>25</v>
      </c>
      <c r="J10" s="12" t="s">
        <v>1088</v>
      </c>
      <c r="K10" s="10">
        <v>162000</v>
      </c>
      <c r="L10" s="11">
        <v>0.3</v>
      </c>
      <c r="M10" s="13">
        <f t="shared" si="0"/>
        <v>540000</v>
      </c>
      <c r="N10" s="13">
        <f t="shared" si="1"/>
        <v>600</v>
      </c>
      <c r="O10" s="4" t="s">
        <v>16</v>
      </c>
      <c r="P10" s="12" t="s">
        <v>26</v>
      </c>
    </row>
    <row r="11" spans="1:16" ht="14.25" customHeight="1">
      <c r="A11" s="4" t="s">
        <v>1103</v>
      </c>
      <c r="B11" s="4" t="s">
        <v>13</v>
      </c>
      <c r="C11" s="4">
        <v>1185732</v>
      </c>
      <c r="D11" s="5">
        <v>43836</v>
      </c>
      <c r="E11" s="4" t="s">
        <v>14</v>
      </c>
      <c r="F11" s="4" t="s">
        <v>15</v>
      </c>
      <c r="G11" s="4" t="s">
        <v>15</v>
      </c>
      <c r="H11" s="6">
        <v>1000</v>
      </c>
      <c r="I11" s="12" t="s">
        <v>27</v>
      </c>
      <c r="J11" s="12" t="s">
        <v>1087</v>
      </c>
      <c r="K11" s="10">
        <v>125000</v>
      </c>
      <c r="L11" s="11">
        <v>0.25</v>
      </c>
      <c r="M11" s="13">
        <f t="shared" si="0"/>
        <v>500000</v>
      </c>
      <c r="N11" s="13">
        <f t="shared" si="1"/>
        <v>500</v>
      </c>
      <c r="O11" s="4" t="s">
        <v>16</v>
      </c>
      <c r="P11" s="12" t="s">
        <v>28</v>
      </c>
    </row>
    <row r="12" spans="1:16" ht="14.25" customHeight="1">
      <c r="A12" s="4" t="s">
        <v>1103</v>
      </c>
      <c r="B12" s="4" t="s">
        <v>13</v>
      </c>
      <c r="C12" s="4">
        <v>1185732</v>
      </c>
      <c r="D12" s="5">
        <v>43837</v>
      </c>
      <c r="E12" s="4" t="s">
        <v>14</v>
      </c>
      <c r="F12" s="4" t="s">
        <v>15</v>
      </c>
      <c r="G12" s="4" t="s">
        <v>15</v>
      </c>
      <c r="H12" s="6">
        <v>1250</v>
      </c>
      <c r="I12" s="12" t="s">
        <v>29</v>
      </c>
      <c r="J12" s="12" t="s">
        <v>1087</v>
      </c>
      <c r="K12" s="10">
        <v>312500</v>
      </c>
      <c r="L12" s="11">
        <v>0.5</v>
      </c>
      <c r="M12" s="13">
        <f t="shared" si="0"/>
        <v>625000</v>
      </c>
      <c r="N12" s="13">
        <f t="shared" si="1"/>
        <v>500</v>
      </c>
      <c r="O12" s="4" t="s">
        <v>16</v>
      </c>
      <c r="P12" s="12" t="s">
        <v>30</v>
      </c>
    </row>
    <row r="13" spans="1:16" ht="14.25" customHeight="1">
      <c r="A13" s="4" t="s">
        <v>1103</v>
      </c>
      <c r="B13" s="4" t="s">
        <v>13</v>
      </c>
      <c r="C13" s="4">
        <v>1185732</v>
      </c>
      <c r="D13" s="5">
        <v>43838</v>
      </c>
      <c r="E13" s="4" t="s">
        <v>14</v>
      </c>
      <c r="F13" s="4" t="s">
        <v>15</v>
      </c>
      <c r="G13" s="4" t="s">
        <v>15</v>
      </c>
      <c r="H13" s="6">
        <v>900</v>
      </c>
      <c r="I13" s="12" t="s">
        <v>27</v>
      </c>
      <c r="J13" s="12" t="s">
        <v>1087</v>
      </c>
      <c r="K13" s="10">
        <v>135000</v>
      </c>
      <c r="L13" s="11">
        <v>0.3</v>
      </c>
      <c r="M13" s="13">
        <f t="shared" si="0"/>
        <v>450000</v>
      </c>
      <c r="N13" s="13">
        <f t="shared" si="1"/>
        <v>500</v>
      </c>
      <c r="O13" s="4" t="s">
        <v>31</v>
      </c>
      <c r="P13" s="12" t="s">
        <v>32</v>
      </c>
    </row>
    <row r="14" spans="1:16" ht="14.25" customHeight="1">
      <c r="A14" s="4" t="s">
        <v>1103</v>
      </c>
      <c r="B14" s="4" t="s">
        <v>13</v>
      </c>
      <c r="C14" s="4">
        <v>1185732</v>
      </c>
      <c r="D14" s="5">
        <v>43851</v>
      </c>
      <c r="E14" s="4" t="s">
        <v>14</v>
      </c>
      <c r="F14" s="4" t="s">
        <v>15</v>
      </c>
      <c r="G14" s="4" t="s">
        <v>15</v>
      </c>
      <c r="H14" s="6">
        <v>950</v>
      </c>
      <c r="I14" s="12" t="s">
        <v>33</v>
      </c>
      <c r="J14" s="12" t="s">
        <v>1087</v>
      </c>
      <c r="K14" s="10">
        <v>133000</v>
      </c>
      <c r="L14" s="11">
        <v>0.35</v>
      </c>
      <c r="M14" s="13">
        <f t="shared" si="0"/>
        <v>380000</v>
      </c>
      <c r="N14" s="13">
        <f t="shared" si="1"/>
        <v>400</v>
      </c>
      <c r="O14" s="4" t="s">
        <v>31</v>
      </c>
      <c r="P14" s="12" t="s">
        <v>34</v>
      </c>
    </row>
    <row r="15" spans="1:16" ht="14.25" customHeight="1">
      <c r="A15" s="4" t="s">
        <v>1103</v>
      </c>
      <c r="B15" s="4" t="s">
        <v>13</v>
      </c>
      <c r="C15" s="4">
        <v>1185732</v>
      </c>
      <c r="D15" s="5">
        <v>43852</v>
      </c>
      <c r="E15" s="4" t="s">
        <v>14</v>
      </c>
      <c r="F15" s="4" t="s">
        <v>15</v>
      </c>
      <c r="G15" s="4" t="s">
        <v>15</v>
      </c>
      <c r="H15" s="6">
        <v>825</v>
      </c>
      <c r="I15" s="12" t="s">
        <v>35</v>
      </c>
      <c r="J15" s="12" t="s">
        <v>1087</v>
      </c>
      <c r="K15" s="10">
        <v>129937.5</v>
      </c>
      <c r="L15" s="11">
        <v>0.35</v>
      </c>
      <c r="M15" s="13">
        <f t="shared" si="0"/>
        <v>371250</v>
      </c>
      <c r="N15" s="13">
        <f t="shared" si="1"/>
        <v>450</v>
      </c>
      <c r="O15" s="4" t="s">
        <v>31</v>
      </c>
      <c r="P15" s="12" t="s">
        <v>36</v>
      </c>
    </row>
    <row r="16" spans="1:16" ht="14.25" customHeight="1">
      <c r="A16" s="4" t="s">
        <v>1103</v>
      </c>
      <c r="B16" s="4" t="s">
        <v>13</v>
      </c>
      <c r="C16" s="4">
        <v>1185732</v>
      </c>
      <c r="D16" s="5">
        <v>43853</v>
      </c>
      <c r="E16" s="4" t="s">
        <v>14</v>
      </c>
      <c r="F16" s="4" t="s">
        <v>15</v>
      </c>
      <c r="G16" s="4" t="s">
        <v>15</v>
      </c>
      <c r="H16" s="6">
        <v>900</v>
      </c>
      <c r="I16" s="12" t="s">
        <v>37</v>
      </c>
      <c r="J16" s="12" t="s">
        <v>1086</v>
      </c>
      <c r="K16" s="10">
        <v>162000</v>
      </c>
      <c r="L16" s="11">
        <v>0.3</v>
      </c>
      <c r="M16" s="13">
        <f t="shared" si="0"/>
        <v>540000</v>
      </c>
      <c r="N16" s="13">
        <f t="shared" si="1"/>
        <v>600</v>
      </c>
      <c r="O16" s="4" t="s">
        <v>31</v>
      </c>
      <c r="P16" s="12" t="s">
        <v>38</v>
      </c>
    </row>
    <row r="17" spans="1:16" ht="14.25" customHeight="1">
      <c r="A17" s="4" t="s">
        <v>1103</v>
      </c>
      <c r="B17" s="4" t="s">
        <v>13</v>
      </c>
      <c r="C17" s="4">
        <v>1185732</v>
      </c>
      <c r="D17" s="5">
        <v>43854</v>
      </c>
      <c r="E17" s="4" t="s">
        <v>14</v>
      </c>
      <c r="F17" s="4" t="s">
        <v>15</v>
      </c>
      <c r="G17" s="4" t="s">
        <v>15</v>
      </c>
      <c r="H17" s="6">
        <v>1000</v>
      </c>
      <c r="I17" s="12" t="s">
        <v>19</v>
      </c>
      <c r="J17" s="12" t="s">
        <v>1086</v>
      </c>
      <c r="K17" s="10">
        <v>125000</v>
      </c>
      <c r="L17" s="11">
        <v>0.25</v>
      </c>
      <c r="M17" s="13">
        <f t="shared" si="0"/>
        <v>500000</v>
      </c>
      <c r="N17" s="13">
        <f t="shared" si="1"/>
        <v>500</v>
      </c>
      <c r="O17" s="4" t="s">
        <v>31</v>
      </c>
      <c r="P17" s="12" t="s">
        <v>39</v>
      </c>
    </row>
    <row r="18" spans="1:16" ht="14.25" customHeight="1">
      <c r="A18" s="4" t="s">
        <v>1103</v>
      </c>
      <c r="B18" s="4" t="s">
        <v>13</v>
      </c>
      <c r="C18" s="4">
        <v>1185732</v>
      </c>
      <c r="D18" s="5">
        <v>43855</v>
      </c>
      <c r="E18" s="4" t="s">
        <v>14</v>
      </c>
      <c r="F18" s="4" t="s">
        <v>15</v>
      </c>
      <c r="G18" s="4" t="s">
        <v>15</v>
      </c>
      <c r="H18" s="6">
        <v>1220</v>
      </c>
      <c r="I18" s="12" t="s">
        <v>40</v>
      </c>
      <c r="J18" s="12" t="s">
        <v>1086</v>
      </c>
      <c r="K18" s="10">
        <v>305000</v>
      </c>
      <c r="L18" s="11">
        <v>0.5</v>
      </c>
      <c r="M18" s="13">
        <f t="shared" si="0"/>
        <v>610000</v>
      </c>
      <c r="N18" s="13">
        <f t="shared" si="1"/>
        <v>500</v>
      </c>
      <c r="O18" s="4" t="s">
        <v>31</v>
      </c>
      <c r="P18" s="12" t="s">
        <v>41</v>
      </c>
    </row>
    <row r="19" spans="1:16" ht="14.25" customHeight="1">
      <c r="A19" s="4" t="s">
        <v>1103</v>
      </c>
      <c r="B19" s="4" t="s">
        <v>13</v>
      </c>
      <c r="C19" s="4">
        <v>1185732</v>
      </c>
      <c r="D19" s="5">
        <v>43856</v>
      </c>
      <c r="E19" s="4" t="s">
        <v>14</v>
      </c>
      <c r="F19" s="4" t="s">
        <v>15</v>
      </c>
      <c r="G19" s="4" t="s">
        <v>15</v>
      </c>
      <c r="H19" s="6">
        <v>925</v>
      </c>
      <c r="I19" s="12" t="s">
        <v>42</v>
      </c>
      <c r="J19" s="12" t="s">
        <v>1087</v>
      </c>
      <c r="K19" s="10">
        <v>138750</v>
      </c>
      <c r="L19" s="11">
        <v>0.3</v>
      </c>
      <c r="M19" s="13">
        <f t="shared" si="0"/>
        <v>462500</v>
      </c>
      <c r="N19" s="13">
        <f t="shared" si="1"/>
        <v>500</v>
      </c>
      <c r="O19" s="4" t="s">
        <v>31</v>
      </c>
      <c r="P19" s="12" t="s">
        <v>43</v>
      </c>
    </row>
    <row r="20" spans="1:16" ht="14.25" customHeight="1">
      <c r="A20" s="4" t="s">
        <v>1103</v>
      </c>
      <c r="B20" s="4" t="s">
        <v>13</v>
      </c>
      <c r="C20" s="4">
        <v>1185732</v>
      </c>
      <c r="D20" s="5">
        <v>43857</v>
      </c>
      <c r="E20" s="4" t="s">
        <v>14</v>
      </c>
      <c r="F20" s="4" t="s">
        <v>15</v>
      </c>
      <c r="G20" s="4" t="s">
        <v>15</v>
      </c>
      <c r="H20" s="6">
        <v>950</v>
      </c>
      <c r="I20" s="12" t="s">
        <v>44</v>
      </c>
      <c r="J20" s="12" t="s">
        <v>1087</v>
      </c>
      <c r="K20" s="10">
        <v>133000</v>
      </c>
      <c r="L20" s="11">
        <v>0.35</v>
      </c>
      <c r="M20" s="13">
        <f t="shared" si="0"/>
        <v>380000</v>
      </c>
      <c r="N20" s="13">
        <f t="shared" si="1"/>
        <v>400</v>
      </c>
      <c r="O20" s="4" t="s">
        <v>31</v>
      </c>
      <c r="P20" s="12" t="s">
        <v>45</v>
      </c>
    </row>
    <row r="21" spans="1:16" ht="14.25" customHeight="1">
      <c r="A21" s="4" t="s">
        <v>1103</v>
      </c>
      <c r="B21" s="4" t="s">
        <v>13</v>
      </c>
      <c r="C21" s="4">
        <v>1185732</v>
      </c>
      <c r="D21" s="5">
        <v>43858</v>
      </c>
      <c r="E21" s="4" t="s">
        <v>14</v>
      </c>
      <c r="F21" s="4" t="s">
        <v>15</v>
      </c>
      <c r="G21" s="4" t="s">
        <v>15</v>
      </c>
      <c r="H21" s="6">
        <v>800</v>
      </c>
      <c r="I21" s="12" t="s">
        <v>46</v>
      </c>
      <c r="J21" s="12" t="s">
        <v>1087</v>
      </c>
      <c r="K21" s="10">
        <v>126000</v>
      </c>
      <c r="L21" s="11">
        <v>0.35</v>
      </c>
      <c r="M21" s="13">
        <f t="shared" si="0"/>
        <v>360000</v>
      </c>
      <c r="N21" s="13">
        <f t="shared" si="1"/>
        <v>450</v>
      </c>
      <c r="O21" s="4" t="s">
        <v>31</v>
      </c>
      <c r="P21" s="12" t="s">
        <v>47</v>
      </c>
    </row>
    <row r="22" spans="1:16" ht="14.25" customHeight="1">
      <c r="A22" s="4" t="s">
        <v>1103</v>
      </c>
      <c r="B22" s="4" t="s">
        <v>13</v>
      </c>
      <c r="C22" s="4">
        <v>1185732</v>
      </c>
      <c r="D22" s="5">
        <v>43859</v>
      </c>
      <c r="E22" s="4" t="s">
        <v>14</v>
      </c>
      <c r="F22" s="4" t="s">
        <v>15</v>
      </c>
      <c r="G22" s="4" t="s">
        <v>15</v>
      </c>
      <c r="H22" s="6">
        <v>850</v>
      </c>
      <c r="I22" s="12" t="s">
        <v>35</v>
      </c>
      <c r="J22" s="12" t="s">
        <v>1087</v>
      </c>
      <c r="K22" s="10">
        <v>153000</v>
      </c>
      <c r="L22" s="11">
        <v>0.3</v>
      </c>
      <c r="M22" s="13">
        <f t="shared" si="0"/>
        <v>510000</v>
      </c>
      <c r="N22" s="13">
        <f t="shared" si="1"/>
        <v>600</v>
      </c>
      <c r="O22" s="4" t="s">
        <v>31</v>
      </c>
      <c r="P22" s="12" t="s">
        <v>48</v>
      </c>
    </row>
    <row r="23" spans="1:16" ht="14.25" customHeight="1">
      <c r="A23" s="4" t="s">
        <v>1103</v>
      </c>
      <c r="B23" s="4" t="s">
        <v>13</v>
      </c>
      <c r="C23" s="4">
        <v>1185732</v>
      </c>
      <c r="D23" s="5">
        <v>43860</v>
      </c>
      <c r="E23" s="4" t="s">
        <v>14</v>
      </c>
      <c r="F23" s="4" t="s">
        <v>15</v>
      </c>
      <c r="G23" s="4" t="s">
        <v>15</v>
      </c>
      <c r="H23" s="6">
        <v>950</v>
      </c>
      <c r="I23" s="12" t="s">
        <v>49</v>
      </c>
      <c r="J23" s="12" t="s">
        <v>1086</v>
      </c>
      <c r="K23" s="10">
        <v>118750</v>
      </c>
      <c r="L23" s="11">
        <v>0.25</v>
      </c>
      <c r="M23" s="13">
        <f t="shared" si="0"/>
        <v>475000</v>
      </c>
      <c r="N23" s="13">
        <f t="shared" si="1"/>
        <v>500</v>
      </c>
      <c r="O23" s="4" t="s">
        <v>31</v>
      </c>
      <c r="P23" s="12" t="s">
        <v>50</v>
      </c>
    </row>
    <row r="24" spans="1:16" ht="14.25" customHeight="1">
      <c r="A24" s="4" t="s">
        <v>1103</v>
      </c>
      <c r="B24" s="4" t="s">
        <v>13</v>
      </c>
      <c r="C24" s="4">
        <v>1185732</v>
      </c>
      <c r="D24" s="5">
        <v>43861</v>
      </c>
      <c r="E24" s="4" t="s">
        <v>14</v>
      </c>
      <c r="F24" s="4" t="s">
        <v>15</v>
      </c>
      <c r="G24" s="4" t="s">
        <v>15</v>
      </c>
      <c r="H24" s="6">
        <v>1200</v>
      </c>
      <c r="I24" s="12" t="s">
        <v>19</v>
      </c>
      <c r="J24" s="12" t="s">
        <v>1086</v>
      </c>
      <c r="K24" s="10">
        <v>300000</v>
      </c>
      <c r="L24" s="11">
        <v>0.5</v>
      </c>
      <c r="M24" s="13">
        <f t="shared" si="0"/>
        <v>600000</v>
      </c>
      <c r="N24" s="13">
        <f t="shared" si="1"/>
        <v>500</v>
      </c>
      <c r="O24" s="4" t="s">
        <v>31</v>
      </c>
      <c r="P24" s="12" t="s">
        <v>51</v>
      </c>
    </row>
    <row r="25" spans="1:16" ht="14.25" customHeight="1">
      <c r="A25" s="4" t="s">
        <v>1103</v>
      </c>
      <c r="B25" s="4" t="s">
        <v>13</v>
      </c>
      <c r="C25" s="4">
        <v>1185732</v>
      </c>
      <c r="D25" s="5">
        <v>43862</v>
      </c>
      <c r="E25" s="4" t="s">
        <v>14</v>
      </c>
      <c r="F25" s="4" t="s">
        <v>15</v>
      </c>
      <c r="G25" s="4" t="s">
        <v>15</v>
      </c>
      <c r="H25" s="6">
        <v>900</v>
      </c>
      <c r="I25" s="12" t="s">
        <v>52</v>
      </c>
      <c r="J25" s="12" t="s">
        <v>1086</v>
      </c>
      <c r="K25" s="10">
        <v>135000</v>
      </c>
      <c r="L25" s="11">
        <v>0.3</v>
      </c>
      <c r="M25" s="13">
        <f t="shared" si="0"/>
        <v>450000</v>
      </c>
      <c r="N25" s="13">
        <f t="shared" si="1"/>
        <v>500</v>
      </c>
      <c r="O25" s="4" t="s">
        <v>31</v>
      </c>
      <c r="P25" s="12" t="s">
        <v>53</v>
      </c>
    </row>
    <row r="26" spans="1:16" ht="14.25" customHeight="1">
      <c r="A26" s="4" t="s">
        <v>1103</v>
      </c>
      <c r="B26" s="4" t="s">
        <v>13</v>
      </c>
      <c r="C26" s="4">
        <v>1185732</v>
      </c>
      <c r="D26" s="5">
        <v>43863</v>
      </c>
      <c r="E26" s="4" t="s">
        <v>14</v>
      </c>
      <c r="F26" s="4" t="s">
        <v>15</v>
      </c>
      <c r="G26" s="4" t="s">
        <v>15</v>
      </c>
      <c r="H26" s="6">
        <v>900</v>
      </c>
      <c r="I26" s="12" t="s">
        <v>49</v>
      </c>
      <c r="J26" s="12" t="s">
        <v>1086</v>
      </c>
      <c r="K26" s="10">
        <v>126000</v>
      </c>
      <c r="L26" s="11">
        <v>0.35</v>
      </c>
      <c r="M26" s="13">
        <f t="shared" si="0"/>
        <v>360000</v>
      </c>
      <c r="N26" s="13">
        <f t="shared" si="1"/>
        <v>400</v>
      </c>
      <c r="O26" s="4" t="s">
        <v>31</v>
      </c>
      <c r="P26" s="12" t="s">
        <v>54</v>
      </c>
    </row>
    <row r="27" spans="1:16" ht="14.25" customHeight="1">
      <c r="A27" s="4" t="s">
        <v>1103</v>
      </c>
      <c r="B27" s="4" t="s">
        <v>13</v>
      </c>
      <c r="C27" s="4">
        <v>1185732</v>
      </c>
      <c r="D27" s="5">
        <v>43864</v>
      </c>
      <c r="E27" s="4" t="s">
        <v>14</v>
      </c>
      <c r="F27" s="4" t="s">
        <v>15</v>
      </c>
      <c r="G27" s="4" t="s">
        <v>15</v>
      </c>
      <c r="H27" s="6">
        <v>825</v>
      </c>
      <c r="I27" s="12" t="s">
        <v>55</v>
      </c>
      <c r="J27" s="12" t="s">
        <v>1087</v>
      </c>
      <c r="K27" s="10">
        <v>129937.5</v>
      </c>
      <c r="L27" s="11">
        <v>0.35</v>
      </c>
      <c r="M27" s="13">
        <f t="shared" si="0"/>
        <v>371250</v>
      </c>
      <c r="N27" s="13">
        <f t="shared" si="1"/>
        <v>450</v>
      </c>
      <c r="O27" s="4" t="s">
        <v>31</v>
      </c>
      <c r="P27" s="12" t="s">
        <v>56</v>
      </c>
    </row>
    <row r="28" spans="1:16" ht="14.25" customHeight="1">
      <c r="A28" s="4" t="s">
        <v>1103</v>
      </c>
      <c r="B28" s="4" t="s">
        <v>13</v>
      </c>
      <c r="C28" s="4">
        <v>1185732</v>
      </c>
      <c r="D28" s="5">
        <v>43865</v>
      </c>
      <c r="E28" s="4" t="s">
        <v>14</v>
      </c>
      <c r="F28" s="4" t="s">
        <v>15</v>
      </c>
      <c r="G28" s="4" t="s">
        <v>15</v>
      </c>
      <c r="H28" s="6">
        <v>825</v>
      </c>
      <c r="I28" s="12" t="s">
        <v>57</v>
      </c>
      <c r="J28" s="12" t="s">
        <v>1087</v>
      </c>
      <c r="K28" s="10">
        <v>148500</v>
      </c>
      <c r="L28" s="11">
        <v>0.3</v>
      </c>
      <c r="M28" s="13">
        <f t="shared" si="0"/>
        <v>495000</v>
      </c>
      <c r="N28" s="13">
        <f t="shared" si="1"/>
        <v>600</v>
      </c>
      <c r="O28" s="4" t="s">
        <v>31</v>
      </c>
      <c r="P28" s="12" t="s">
        <v>58</v>
      </c>
    </row>
    <row r="29" spans="1:16" ht="14.25" customHeight="1">
      <c r="A29" s="4" t="s">
        <v>1103</v>
      </c>
      <c r="B29" s="4" t="s">
        <v>13</v>
      </c>
      <c r="C29" s="4">
        <v>1185732</v>
      </c>
      <c r="D29" s="5">
        <v>43866</v>
      </c>
      <c r="E29" s="4" t="s">
        <v>14</v>
      </c>
      <c r="F29" s="4" t="s">
        <v>15</v>
      </c>
      <c r="G29" s="4" t="s">
        <v>15</v>
      </c>
      <c r="H29" s="6">
        <v>950</v>
      </c>
      <c r="I29" s="12" t="s">
        <v>59</v>
      </c>
      <c r="J29" s="12" t="s">
        <v>1087</v>
      </c>
      <c r="K29" s="10">
        <v>118750</v>
      </c>
      <c r="L29" s="11">
        <v>0.25</v>
      </c>
      <c r="M29" s="13">
        <f t="shared" si="0"/>
        <v>475000</v>
      </c>
      <c r="N29" s="13">
        <f t="shared" si="1"/>
        <v>500</v>
      </c>
      <c r="O29" s="4" t="s">
        <v>31</v>
      </c>
      <c r="P29" s="12" t="s">
        <v>60</v>
      </c>
    </row>
    <row r="30" spans="1:16" ht="14.25" customHeight="1">
      <c r="A30" s="4" t="s">
        <v>1103</v>
      </c>
      <c r="B30" s="4" t="s">
        <v>13</v>
      </c>
      <c r="C30" s="4">
        <v>1185732</v>
      </c>
      <c r="D30" s="5">
        <v>43867</v>
      </c>
      <c r="E30" s="4" t="s">
        <v>14</v>
      </c>
      <c r="F30" s="4" t="s">
        <v>15</v>
      </c>
      <c r="G30" s="4" t="s">
        <v>15</v>
      </c>
      <c r="H30" s="6">
        <v>1220</v>
      </c>
      <c r="I30" s="12" t="s">
        <v>61</v>
      </c>
      <c r="J30" s="12" t="s">
        <v>1087</v>
      </c>
      <c r="K30" s="10">
        <v>366000</v>
      </c>
      <c r="L30" s="11">
        <v>0.5</v>
      </c>
      <c r="M30" s="13">
        <f t="shared" si="0"/>
        <v>732000</v>
      </c>
      <c r="N30" s="13">
        <f t="shared" si="1"/>
        <v>600</v>
      </c>
      <c r="O30" s="4" t="s">
        <v>31</v>
      </c>
      <c r="P30" s="12" t="s">
        <v>62</v>
      </c>
    </row>
    <row r="31" spans="1:16" ht="14.25" customHeight="1">
      <c r="A31" s="4" t="s">
        <v>1103</v>
      </c>
      <c r="B31" s="4" t="s">
        <v>13</v>
      </c>
      <c r="C31" s="4">
        <v>1185732</v>
      </c>
      <c r="D31" s="5">
        <v>43868</v>
      </c>
      <c r="E31" s="4" t="s">
        <v>14</v>
      </c>
      <c r="F31" s="4" t="s">
        <v>15</v>
      </c>
      <c r="G31" s="4" t="s">
        <v>15</v>
      </c>
      <c r="H31" s="6">
        <v>925</v>
      </c>
      <c r="I31" s="12" t="s">
        <v>63</v>
      </c>
      <c r="J31" s="12" t="s">
        <v>1087</v>
      </c>
      <c r="K31" s="10">
        <v>152625</v>
      </c>
      <c r="L31" s="11">
        <v>0.3</v>
      </c>
      <c r="M31" s="13">
        <f t="shared" si="0"/>
        <v>508750</v>
      </c>
      <c r="N31" s="13">
        <f t="shared" si="1"/>
        <v>550</v>
      </c>
      <c r="O31" s="4" t="s">
        <v>31</v>
      </c>
      <c r="P31" s="12" t="s">
        <v>64</v>
      </c>
    </row>
    <row r="32" spans="1:16" ht="14.25" customHeight="1">
      <c r="A32" s="4" t="s">
        <v>1103</v>
      </c>
      <c r="B32" s="4" t="s">
        <v>13</v>
      </c>
      <c r="C32" s="4">
        <v>1185732</v>
      </c>
      <c r="D32" s="5">
        <v>43869</v>
      </c>
      <c r="E32" s="4" t="s">
        <v>14</v>
      </c>
      <c r="F32" s="4" t="s">
        <v>15</v>
      </c>
      <c r="G32" s="4" t="s">
        <v>15</v>
      </c>
      <c r="H32" s="6">
        <v>900</v>
      </c>
      <c r="I32" s="12" t="s">
        <v>37</v>
      </c>
      <c r="J32" s="12" t="s">
        <v>1086</v>
      </c>
      <c r="K32" s="10">
        <v>157500</v>
      </c>
      <c r="L32" s="11">
        <v>0.35</v>
      </c>
      <c r="M32" s="13">
        <f t="shared" si="0"/>
        <v>450000</v>
      </c>
      <c r="N32" s="13">
        <f t="shared" si="1"/>
        <v>500</v>
      </c>
      <c r="O32" s="4" t="s">
        <v>31</v>
      </c>
      <c r="P32" s="12" t="s">
        <v>65</v>
      </c>
    </row>
    <row r="33" spans="1:16" ht="14.25" customHeight="1">
      <c r="A33" s="4" t="s">
        <v>1103</v>
      </c>
      <c r="B33" s="4" t="s">
        <v>13</v>
      </c>
      <c r="C33" s="4">
        <v>1185732</v>
      </c>
      <c r="D33" s="5">
        <v>43870</v>
      </c>
      <c r="E33" s="4" t="s">
        <v>14</v>
      </c>
      <c r="F33" s="4" t="s">
        <v>15</v>
      </c>
      <c r="G33" s="4" t="s">
        <v>15</v>
      </c>
      <c r="H33" s="6">
        <v>850</v>
      </c>
      <c r="I33" s="12" t="s">
        <v>66</v>
      </c>
      <c r="J33" s="12" t="s">
        <v>1087</v>
      </c>
      <c r="K33" s="10">
        <v>148750</v>
      </c>
      <c r="L33" s="11">
        <v>0.35</v>
      </c>
      <c r="M33" s="13">
        <f t="shared" si="0"/>
        <v>425000</v>
      </c>
      <c r="N33" s="13">
        <f t="shared" si="1"/>
        <v>500</v>
      </c>
      <c r="O33" s="4" t="s">
        <v>31</v>
      </c>
      <c r="P33" s="12" t="s">
        <v>67</v>
      </c>
    </row>
    <row r="34" spans="1:16" ht="14.25" customHeight="1">
      <c r="A34" s="4" t="s">
        <v>1103</v>
      </c>
      <c r="B34" s="4" t="s">
        <v>13</v>
      </c>
      <c r="C34" s="4">
        <v>1185732</v>
      </c>
      <c r="D34" s="5">
        <v>43871</v>
      </c>
      <c r="E34" s="4" t="s">
        <v>14</v>
      </c>
      <c r="F34" s="4" t="s">
        <v>15</v>
      </c>
      <c r="G34" s="4" t="s">
        <v>15</v>
      </c>
      <c r="H34" s="6">
        <v>875</v>
      </c>
      <c r="I34" s="12" t="s">
        <v>68</v>
      </c>
      <c r="J34" s="12" t="s">
        <v>1086</v>
      </c>
      <c r="K34" s="10">
        <v>157500</v>
      </c>
      <c r="L34" s="11">
        <v>0.3</v>
      </c>
      <c r="M34" s="13">
        <f t="shared" si="0"/>
        <v>525000</v>
      </c>
      <c r="N34" s="13">
        <f t="shared" si="1"/>
        <v>600</v>
      </c>
      <c r="O34" s="4" t="s">
        <v>31</v>
      </c>
      <c r="P34" s="12" t="s">
        <v>69</v>
      </c>
    </row>
    <row r="35" spans="1:16" ht="14.25" customHeight="1">
      <c r="A35" s="4" t="s">
        <v>1103</v>
      </c>
      <c r="B35" s="4" t="s">
        <v>13</v>
      </c>
      <c r="C35" s="4">
        <v>1185732</v>
      </c>
      <c r="D35" s="5">
        <v>43893</v>
      </c>
      <c r="E35" s="4" t="s">
        <v>14</v>
      </c>
      <c r="F35" s="4" t="s">
        <v>15</v>
      </c>
      <c r="G35" s="4" t="s">
        <v>15</v>
      </c>
      <c r="H35" s="6">
        <v>1000</v>
      </c>
      <c r="I35" s="12" t="s">
        <v>61</v>
      </c>
      <c r="J35" s="12" t="s">
        <v>1087</v>
      </c>
      <c r="K35" s="10">
        <v>162500</v>
      </c>
      <c r="L35" s="11">
        <v>0.25</v>
      </c>
      <c r="M35" s="13">
        <f t="shared" si="0"/>
        <v>650000</v>
      </c>
      <c r="N35" s="13">
        <f t="shared" si="1"/>
        <v>650</v>
      </c>
      <c r="O35" s="4" t="s">
        <v>31</v>
      </c>
      <c r="P35" s="12" t="s">
        <v>70</v>
      </c>
    </row>
    <row r="36" spans="1:16" ht="14.25" customHeight="1">
      <c r="A36" s="4" t="s">
        <v>1103</v>
      </c>
      <c r="B36" s="4" t="s">
        <v>13</v>
      </c>
      <c r="C36" s="4">
        <v>1185732</v>
      </c>
      <c r="D36" s="5">
        <v>43894</v>
      </c>
      <c r="E36" s="4" t="s">
        <v>14</v>
      </c>
      <c r="F36" s="4" t="s">
        <v>15</v>
      </c>
      <c r="G36" s="4" t="s">
        <v>15</v>
      </c>
      <c r="H36" s="6">
        <v>1250</v>
      </c>
      <c r="I36" s="12" t="s">
        <v>71</v>
      </c>
      <c r="J36" s="12" t="s">
        <v>1086</v>
      </c>
      <c r="K36" s="10">
        <v>375000</v>
      </c>
      <c r="L36" s="11">
        <v>0.5</v>
      </c>
      <c r="M36" s="13">
        <f t="shared" si="0"/>
        <v>750000</v>
      </c>
      <c r="N36" s="13">
        <f t="shared" si="1"/>
        <v>600</v>
      </c>
      <c r="O36" s="4" t="s">
        <v>31</v>
      </c>
      <c r="P36" s="12" t="s">
        <v>72</v>
      </c>
    </row>
    <row r="37" spans="1:16" ht="14.25" customHeight="1">
      <c r="A37" s="4" t="s">
        <v>1103</v>
      </c>
      <c r="B37" s="4" t="s">
        <v>13</v>
      </c>
      <c r="C37" s="4">
        <v>1185732</v>
      </c>
      <c r="D37" s="5">
        <v>43895</v>
      </c>
      <c r="E37" s="4" t="s">
        <v>14</v>
      </c>
      <c r="F37" s="4" t="s">
        <v>15</v>
      </c>
      <c r="G37" s="4" t="s">
        <v>15</v>
      </c>
      <c r="H37" s="6">
        <v>1000</v>
      </c>
      <c r="I37" s="12" t="s">
        <v>73</v>
      </c>
      <c r="J37" s="12" t="s">
        <v>1087</v>
      </c>
      <c r="K37" s="10">
        <v>165000</v>
      </c>
      <c r="L37" s="11">
        <v>0.3</v>
      </c>
      <c r="M37" s="13">
        <f t="shared" si="0"/>
        <v>550000</v>
      </c>
      <c r="N37" s="13">
        <f t="shared" si="1"/>
        <v>550</v>
      </c>
      <c r="O37" s="4" t="s">
        <v>31</v>
      </c>
      <c r="P37" s="12" t="s">
        <v>74</v>
      </c>
    </row>
    <row r="38" spans="1:16" ht="14.25" customHeight="1">
      <c r="A38" s="4" t="s">
        <v>1103</v>
      </c>
      <c r="B38" s="4" t="s">
        <v>13</v>
      </c>
      <c r="C38" s="4">
        <v>1185732</v>
      </c>
      <c r="D38" s="5">
        <v>43896</v>
      </c>
      <c r="E38" s="4" t="s">
        <v>14</v>
      </c>
      <c r="F38" s="4" t="s">
        <v>15</v>
      </c>
      <c r="G38" s="4" t="s">
        <v>15</v>
      </c>
      <c r="H38" s="6">
        <v>925</v>
      </c>
      <c r="I38" s="12" t="s">
        <v>75</v>
      </c>
      <c r="J38" s="12" t="s">
        <v>1089</v>
      </c>
      <c r="K38" s="10">
        <v>161875</v>
      </c>
      <c r="L38" s="11">
        <v>0.35</v>
      </c>
      <c r="M38" s="13">
        <f t="shared" si="0"/>
        <v>462500.00000000006</v>
      </c>
      <c r="N38" s="13">
        <f t="shared" si="1"/>
        <v>500.00000000000006</v>
      </c>
      <c r="O38" s="4" t="s">
        <v>31</v>
      </c>
      <c r="P38" s="12" t="s">
        <v>76</v>
      </c>
    </row>
    <row r="39" spans="1:16" ht="14.25" customHeight="1">
      <c r="A39" s="4" t="s">
        <v>1103</v>
      </c>
      <c r="B39" s="4" t="s">
        <v>13</v>
      </c>
      <c r="C39" s="4">
        <v>1185732</v>
      </c>
      <c r="D39" s="5">
        <v>43897</v>
      </c>
      <c r="E39" s="4" t="s">
        <v>14</v>
      </c>
      <c r="F39" s="4" t="s">
        <v>15</v>
      </c>
      <c r="G39" s="4" t="s">
        <v>15</v>
      </c>
      <c r="H39" s="6">
        <v>900</v>
      </c>
      <c r="I39" s="12" t="s">
        <v>77</v>
      </c>
      <c r="J39" s="12" t="s">
        <v>1087</v>
      </c>
      <c r="K39" s="10">
        <v>157500</v>
      </c>
      <c r="L39" s="11">
        <v>0.35</v>
      </c>
      <c r="M39" s="13">
        <f t="shared" si="0"/>
        <v>450000</v>
      </c>
      <c r="N39" s="13">
        <f t="shared" si="1"/>
        <v>500</v>
      </c>
      <c r="O39" s="4" t="s">
        <v>31</v>
      </c>
      <c r="P39" s="12" t="s">
        <v>78</v>
      </c>
    </row>
    <row r="40" spans="1:16" ht="14.25" customHeight="1">
      <c r="A40" s="4" t="s">
        <v>1103</v>
      </c>
      <c r="B40" s="4" t="s">
        <v>13</v>
      </c>
      <c r="C40" s="4">
        <v>1185732</v>
      </c>
      <c r="D40" s="5">
        <v>43898</v>
      </c>
      <c r="E40" s="4" t="s">
        <v>14</v>
      </c>
      <c r="F40" s="4" t="s">
        <v>15</v>
      </c>
      <c r="G40" s="4" t="s">
        <v>15</v>
      </c>
      <c r="H40" s="6">
        <v>900</v>
      </c>
      <c r="I40" s="12" t="s">
        <v>79</v>
      </c>
      <c r="J40" s="12" t="s">
        <v>1088</v>
      </c>
      <c r="K40" s="10">
        <v>162000</v>
      </c>
      <c r="L40" s="11">
        <v>0.3</v>
      </c>
      <c r="M40" s="13">
        <f t="shared" si="0"/>
        <v>540000</v>
      </c>
      <c r="N40" s="13">
        <f t="shared" si="1"/>
        <v>600</v>
      </c>
      <c r="O40" s="4" t="s">
        <v>31</v>
      </c>
      <c r="P40" s="12" t="s">
        <v>80</v>
      </c>
    </row>
    <row r="41" spans="1:16" ht="14.25" customHeight="1">
      <c r="A41" s="4" t="s">
        <v>1103</v>
      </c>
      <c r="B41" s="4" t="s">
        <v>13</v>
      </c>
      <c r="C41" s="4">
        <v>1185732</v>
      </c>
      <c r="D41" s="5">
        <v>43899</v>
      </c>
      <c r="E41" s="4" t="s">
        <v>14</v>
      </c>
      <c r="F41" s="4" t="s">
        <v>15</v>
      </c>
      <c r="G41" s="4" t="s">
        <v>15</v>
      </c>
      <c r="H41" s="6">
        <v>1050</v>
      </c>
      <c r="I41" s="12" t="s">
        <v>81</v>
      </c>
      <c r="J41" s="12" t="s">
        <v>1088</v>
      </c>
      <c r="K41" s="10">
        <v>170625</v>
      </c>
      <c r="L41" s="11">
        <v>0.25</v>
      </c>
      <c r="M41" s="13">
        <f t="shared" si="0"/>
        <v>682500</v>
      </c>
      <c r="N41" s="13">
        <f t="shared" si="1"/>
        <v>650</v>
      </c>
      <c r="O41" s="4" t="s">
        <v>31</v>
      </c>
      <c r="P41" s="12" t="s">
        <v>82</v>
      </c>
    </row>
    <row r="42" spans="1:16" ht="14.25" customHeight="1">
      <c r="A42" s="4" t="s">
        <v>1103</v>
      </c>
      <c r="B42" s="4" t="s">
        <v>13</v>
      </c>
      <c r="C42" s="4">
        <v>1185732</v>
      </c>
      <c r="D42" s="5">
        <v>43900</v>
      </c>
      <c r="E42" s="4" t="s">
        <v>14</v>
      </c>
      <c r="F42" s="4" t="s">
        <v>15</v>
      </c>
      <c r="G42" s="4" t="s">
        <v>15</v>
      </c>
      <c r="H42" s="6">
        <v>1275</v>
      </c>
      <c r="I42" s="12" t="s">
        <v>83</v>
      </c>
      <c r="J42" s="12" t="s">
        <v>1086</v>
      </c>
      <c r="K42" s="10">
        <v>382500</v>
      </c>
      <c r="L42" s="11">
        <v>0.5</v>
      </c>
      <c r="M42" s="13">
        <f t="shared" si="0"/>
        <v>765000</v>
      </c>
      <c r="N42" s="13">
        <f t="shared" si="1"/>
        <v>600</v>
      </c>
      <c r="O42" s="4" t="s">
        <v>31</v>
      </c>
      <c r="P42" s="12" t="s">
        <v>84</v>
      </c>
    </row>
    <row r="43" spans="1:16" ht="14.25" customHeight="1">
      <c r="A43" s="4" t="s">
        <v>1103</v>
      </c>
      <c r="B43" s="4" t="s">
        <v>13</v>
      </c>
      <c r="C43" s="4">
        <v>1185732</v>
      </c>
      <c r="D43" s="5">
        <v>43901</v>
      </c>
      <c r="E43" s="4" t="s">
        <v>14</v>
      </c>
      <c r="F43" s="4" t="s">
        <v>15</v>
      </c>
      <c r="G43" s="4" t="s">
        <v>15</v>
      </c>
      <c r="H43" s="6">
        <v>1025</v>
      </c>
      <c r="I43" s="12" t="s">
        <v>85</v>
      </c>
      <c r="J43" s="12" t="s">
        <v>1086</v>
      </c>
      <c r="K43" s="10">
        <v>169125</v>
      </c>
      <c r="L43" s="11">
        <v>0.3</v>
      </c>
      <c r="M43" s="13">
        <f t="shared" si="0"/>
        <v>563750</v>
      </c>
      <c r="N43" s="13">
        <f t="shared" si="1"/>
        <v>550</v>
      </c>
      <c r="O43" s="4" t="s">
        <v>31</v>
      </c>
      <c r="P43" s="12" t="s">
        <v>86</v>
      </c>
    </row>
    <row r="44" spans="1:16" ht="14.25" customHeight="1">
      <c r="A44" s="4" t="s">
        <v>1103</v>
      </c>
      <c r="B44" s="4" t="s">
        <v>13</v>
      </c>
      <c r="C44" s="4">
        <v>1185732</v>
      </c>
      <c r="D44" s="5">
        <v>43902</v>
      </c>
      <c r="E44" s="4" t="s">
        <v>14</v>
      </c>
      <c r="F44" s="4" t="s">
        <v>15</v>
      </c>
      <c r="G44" s="4" t="s">
        <v>15</v>
      </c>
      <c r="H44" s="6">
        <v>950</v>
      </c>
      <c r="I44" s="12" t="s">
        <v>87</v>
      </c>
      <c r="J44" s="12" t="s">
        <v>1088</v>
      </c>
      <c r="K44" s="10">
        <v>166250</v>
      </c>
      <c r="L44" s="11">
        <v>0.35</v>
      </c>
      <c r="M44" s="13">
        <f t="shared" si="0"/>
        <v>475000.00000000006</v>
      </c>
      <c r="N44" s="13">
        <f t="shared" si="1"/>
        <v>500.00000000000006</v>
      </c>
      <c r="O44" s="4" t="s">
        <v>31</v>
      </c>
      <c r="P44" s="12" t="s">
        <v>88</v>
      </c>
    </row>
    <row r="45" spans="1:16" ht="14.25" customHeight="1">
      <c r="A45" s="4" t="s">
        <v>1103</v>
      </c>
      <c r="B45" s="4" t="s">
        <v>13</v>
      </c>
      <c r="C45" s="4">
        <v>1185732</v>
      </c>
      <c r="D45" s="5">
        <v>43903</v>
      </c>
      <c r="E45" s="4" t="s">
        <v>14</v>
      </c>
      <c r="F45" s="4" t="s">
        <v>15</v>
      </c>
      <c r="G45" s="4" t="s">
        <v>15</v>
      </c>
      <c r="H45" s="6">
        <v>900</v>
      </c>
      <c r="I45" s="12" t="s">
        <v>89</v>
      </c>
      <c r="J45" s="12" t="s">
        <v>1086</v>
      </c>
      <c r="K45" s="10">
        <v>157500</v>
      </c>
      <c r="L45" s="11">
        <v>0.35</v>
      </c>
      <c r="M45" s="13">
        <f t="shared" si="0"/>
        <v>450000</v>
      </c>
      <c r="N45" s="13">
        <f t="shared" si="1"/>
        <v>500</v>
      </c>
      <c r="O45" s="4" t="s">
        <v>31</v>
      </c>
      <c r="P45" s="12" t="s">
        <v>90</v>
      </c>
    </row>
    <row r="46" spans="1:16" ht="14.25" customHeight="1">
      <c r="A46" s="4" t="s">
        <v>1103</v>
      </c>
      <c r="B46" s="4" t="s">
        <v>13</v>
      </c>
      <c r="C46" s="4">
        <v>1185732</v>
      </c>
      <c r="D46" s="5">
        <v>43904</v>
      </c>
      <c r="E46" s="4" t="s">
        <v>14</v>
      </c>
      <c r="F46" s="4" t="s">
        <v>15</v>
      </c>
      <c r="G46" s="4" t="s">
        <v>15</v>
      </c>
      <c r="H46" s="6">
        <v>925</v>
      </c>
      <c r="I46" s="12" t="s">
        <v>91</v>
      </c>
      <c r="J46" s="12" t="s">
        <v>1086</v>
      </c>
      <c r="K46" s="10">
        <v>166500</v>
      </c>
      <c r="L46" s="11">
        <v>0.3</v>
      </c>
      <c r="M46" s="13">
        <f t="shared" si="0"/>
        <v>555000</v>
      </c>
      <c r="N46" s="13">
        <f t="shared" si="1"/>
        <v>600</v>
      </c>
      <c r="O46" s="4" t="s">
        <v>31</v>
      </c>
      <c r="P46" s="12" t="s">
        <v>92</v>
      </c>
    </row>
    <row r="47" spans="1:16" ht="14.25" customHeight="1">
      <c r="A47" s="4" t="s">
        <v>1103</v>
      </c>
      <c r="B47" s="4" t="s">
        <v>13</v>
      </c>
      <c r="C47" s="4">
        <v>1185732</v>
      </c>
      <c r="D47" s="5">
        <v>43905</v>
      </c>
      <c r="E47" s="4" t="s">
        <v>14</v>
      </c>
      <c r="F47" s="4" t="s">
        <v>15</v>
      </c>
      <c r="G47" s="4" t="s">
        <v>15</v>
      </c>
      <c r="H47" s="6">
        <v>1100</v>
      </c>
      <c r="I47" s="12" t="s">
        <v>93</v>
      </c>
      <c r="J47" s="12" t="s">
        <v>1087</v>
      </c>
      <c r="K47" s="10">
        <v>178750</v>
      </c>
      <c r="L47" s="11">
        <v>0.25</v>
      </c>
      <c r="M47" s="13">
        <f t="shared" si="0"/>
        <v>715000</v>
      </c>
      <c r="N47" s="13">
        <f t="shared" si="1"/>
        <v>650</v>
      </c>
      <c r="O47" s="4" t="s">
        <v>31</v>
      </c>
      <c r="P47" s="12" t="s">
        <v>94</v>
      </c>
    </row>
    <row r="48" spans="1:16" ht="14.25" customHeight="1">
      <c r="A48" s="4" t="s">
        <v>1103</v>
      </c>
      <c r="B48" s="4" t="s">
        <v>13</v>
      </c>
      <c r="C48" s="4">
        <v>1185732</v>
      </c>
      <c r="D48" s="5">
        <v>43906</v>
      </c>
      <c r="E48" s="4" t="s">
        <v>14</v>
      </c>
      <c r="F48" s="4" t="s">
        <v>15</v>
      </c>
      <c r="G48" s="4" t="s">
        <v>15</v>
      </c>
      <c r="H48" s="6">
        <v>1250</v>
      </c>
      <c r="I48" s="12" t="s">
        <v>95</v>
      </c>
      <c r="J48" s="12" t="s">
        <v>1087</v>
      </c>
      <c r="K48" s="10">
        <v>375000</v>
      </c>
      <c r="L48" s="11">
        <v>0.5</v>
      </c>
      <c r="M48" s="13">
        <f t="shared" si="0"/>
        <v>750000</v>
      </c>
      <c r="N48" s="13">
        <f t="shared" si="1"/>
        <v>600</v>
      </c>
      <c r="O48" s="4" t="s">
        <v>31</v>
      </c>
      <c r="P48" s="12" t="s">
        <v>96</v>
      </c>
    </row>
    <row r="49" spans="1:16" ht="14.25" customHeight="1">
      <c r="A49" s="4" t="s">
        <v>1103</v>
      </c>
      <c r="B49" s="4" t="s">
        <v>13</v>
      </c>
      <c r="C49" s="4">
        <v>1185732</v>
      </c>
      <c r="D49" s="5">
        <v>43907</v>
      </c>
      <c r="E49" s="4" t="s">
        <v>14</v>
      </c>
      <c r="F49" s="4" t="s">
        <v>15</v>
      </c>
      <c r="G49" s="4" t="s">
        <v>15</v>
      </c>
      <c r="H49" s="6">
        <v>1025</v>
      </c>
      <c r="I49" s="12" t="s">
        <v>97</v>
      </c>
      <c r="J49" s="12" t="s">
        <v>1086</v>
      </c>
      <c r="K49" s="10">
        <v>169125</v>
      </c>
      <c r="L49" s="11">
        <v>0.3</v>
      </c>
      <c r="M49" s="13">
        <f t="shared" si="0"/>
        <v>563750</v>
      </c>
      <c r="N49" s="13">
        <f t="shared" si="1"/>
        <v>550</v>
      </c>
      <c r="O49" s="4" t="s">
        <v>31</v>
      </c>
      <c r="P49" s="12" t="s">
        <v>98</v>
      </c>
    </row>
    <row r="50" spans="1:16" ht="14.25" customHeight="1">
      <c r="A50" s="4" t="s">
        <v>1103</v>
      </c>
      <c r="B50" s="4" t="s">
        <v>13</v>
      </c>
      <c r="C50" s="4">
        <v>1185732</v>
      </c>
      <c r="D50" s="5">
        <v>43908</v>
      </c>
      <c r="E50" s="4" t="s">
        <v>14</v>
      </c>
      <c r="F50" s="4" t="s">
        <v>15</v>
      </c>
      <c r="G50" s="4" t="s">
        <v>15</v>
      </c>
      <c r="H50" s="6">
        <v>950</v>
      </c>
      <c r="I50" s="12" t="s">
        <v>99</v>
      </c>
      <c r="J50" s="12" t="s">
        <v>1087</v>
      </c>
      <c r="K50" s="10">
        <v>166250</v>
      </c>
      <c r="L50" s="11">
        <v>0.35</v>
      </c>
      <c r="M50" s="13">
        <f t="shared" si="0"/>
        <v>475000.00000000006</v>
      </c>
      <c r="N50" s="13">
        <f t="shared" si="1"/>
        <v>500.00000000000006</v>
      </c>
      <c r="O50" s="4" t="s">
        <v>31</v>
      </c>
      <c r="P50" s="12" t="s">
        <v>100</v>
      </c>
    </row>
    <row r="51" spans="1:16" ht="14.25" customHeight="1">
      <c r="A51" s="4" t="s">
        <v>1103</v>
      </c>
      <c r="B51" s="4" t="s">
        <v>13</v>
      </c>
      <c r="C51" s="4">
        <v>1185732</v>
      </c>
      <c r="D51" s="5">
        <v>43921</v>
      </c>
      <c r="E51" s="4" t="s">
        <v>14</v>
      </c>
      <c r="F51" s="4" t="s">
        <v>15</v>
      </c>
      <c r="G51" s="4" t="s">
        <v>15</v>
      </c>
      <c r="H51" s="6">
        <v>925</v>
      </c>
      <c r="I51" s="12" t="s">
        <v>101</v>
      </c>
      <c r="J51" s="12" t="s">
        <v>1086</v>
      </c>
      <c r="K51" s="10">
        <v>161875</v>
      </c>
      <c r="L51" s="11">
        <v>0.35</v>
      </c>
      <c r="M51" s="13">
        <f t="shared" si="0"/>
        <v>462500.00000000006</v>
      </c>
      <c r="N51" s="13">
        <f t="shared" si="1"/>
        <v>500.00000000000006</v>
      </c>
      <c r="O51" s="4" t="s">
        <v>31</v>
      </c>
      <c r="P51" s="12" t="s">
        <v>102</v>
      </c>
    </row>
    <row r="52" spans="1:16" ht="14.25" customHeight="1">
      <c r="A52" s="4" t="s">
        <v>1104</v>
      </c>
      <c r="B52" s="4" t="s">
        <v>13</v>
      </c>
      <c r="C52" s="4">
        <v>1185732</v>
      </c>
      <c r="D52" s="5">
        <v>43938</v>
      </c>
      <c r="E52" s="4" t="s">
        <v>14</v>
      </c>
      <c r="F52" s="4" t="s">
        <v>15</v>
      </c>
      <c r="G52" s="4" t="s">
        <v>15</v>
      </c>
      <c r="H52" s="6">
        <v>900</v>
      </c>
      <c r="I52" s="12" t="s">
        <v>103</v>
      </c>
      <c r="J52" s="12" t="s">
        <v>1087</v>
      </c>
      <c r="K52" s="10">
        <v>162000</v>
      </c>
      <c r="L52" s="11">
        <v>0.3</v>
      </c>
      <c r="M52" s="13">
        <f t="shared" si="0"/>
        <v>540000</v>
      </c>
      <c r="N52" s="13">
        <f t="shared" si="1"/>
        <v>600</v>
      </c>
      <c r="O52" s="4" t="s">
        <v>31</v>
      </c>
      <c r="P52" s="12" t="s">
        <v>104</v>
      </c>
    </row>
    <row r="53" spans="1:16" ht="14.25" customHeight="1">
      <c r="A53" s="4" t="s">
        <v>1104</v>
      </c>
      <c r="B53" s="4" t="s">
        <v>13</v>
      </c>
      <c r="C53" s="4">
        <v>1185732</v>
      </c>
      <c r="D53" s="5">
        <v>43939</v>
      </c>
      <c r="E53" s="4" t="s">
        <v>14</v>
      </c>
      <c r="F53" s="4" t="s">
        <v>15</v>
      </c>
      <c r="G53" s="4" t="s">
        <v>15</v>
      </c>
      <c r="H53" s="6">
        <v>1075</v>
      </c>
      <c r="I53" s="12" t="s">
        <v>105</v>
      </c>
      <c r="J53" s="12" t="s">
        <v>1087</v>
      </c>
      <c r="K53" s="10">
        <v>174687.5</v>
      </c>
      <c r="L53" s="11">
        <v>0.25</v>
      </c>
      <c r="M53" s="13">
        <f t="shared" si="0"/>
        <v>698750</v>
      </c>
      <c r="N53" s="13">
        <f t="shared" si="1"/>
        <v>650</v>
      </c>
      <c r="O53" s="4" t="s">
        <v>31</v>
      </c>
      <c r="P53" s="12" t="s">
        <v>106</v>
      </c>
    </row>
    <row r="54" spans="1:16" ht="14.25" customHeight="1">
      <c r="A54" s="4" t="s">
        <v>1104</v>
      </c>
      <c r="B54" s="4" t="s">
        <v>13</v>
      </c>
      <c r="C54" s="4">
        <v>1185732</v>
      </c>
      <c r="D54" s="5">
        <v>43940</v>
      </c>
      <c r="E54" s="4" t="s">
        <v>14</v>
      </c>
      <c r="F54" s="4" t="s">
        <v>15</v>
      </c>
      <c r="G54" s="4" t="s">
        <v>15</v>
      </c>
      <c r="H54" s="6">
        <v>1200</v>
      </c>
      <c r="I54" s="12" t="s">
        <v>107</v>
      </c>
      <c r="J54" s="12" t="s">
        <v>1087</v>
      </c>
      <c r="K54" s="10">
        <v>360000</v>
      </c>
      <c r="L54" s="11">
        <v>0.5</v>
      </c>
      <c r="M54" s="13">
        <f t="shared" si="0"/>
        <v>720000</v>
      </c>
      <c r="N54" s="13">
        <f t="shared" si="1"/>
        <v>600</v>
      </c>
      <c r="O54" s="4" t="s">
        <v>31</v>
      </c>
      <c r="P54" s="12" t="s">
        <v>108</v>
      </c>
    </row>
    <row r="55" spans="1:16" ht="14.25" customHeight="1">
      <c r="A55" s="4" t="s">
        <v>1104</v>
      </c>
      <c r="B55" s="4" t="s">
        <v>13</v>
      </c>
      <c r="C55" s="4">
        <v>1185732</v>
      </c>
      <c r="D55" s="5">
        <v>43941</v>
      </c>
      <c r="E55" s="4" t="s">
        <v>14</v>
      </c>
      <c r="F55" s="4" t="s">
        <v>15</v>
      </c>
      <c r="G55" s="4" t="s">
        <v>15</v>
      </c>
      <c r="H55" s="6">
        <v>1000</v>
      </c>
      <c r="I55" s="12" t="s">
        <v>109</v>
      </c>
      <c r="J55" s="12" t="s">
        <v>1087</v>
      </c>
      <c r="K55" s="10">
        <v>165000</v>
      </c>
      <c r="L55" s="11">
        <v>0.3</v>
      </c>
      <c r="M55" s="13">
        <f t="shared" si="0"/>
        <v>550000</v>
      </c>
      <c r="N55" s="13">
        <f t="shared" si="1"/>
        <v>550</v>
      </c>
      <c r="O55" s="4" t="s">
        <v>31</v>
      </c>
      <c r="P55" s="12" t="s">
        <v>110</v>
      </c>
    </row>
    <row r="56" spans="1:16" ht="14.25" customHeight="1">
      <c r="A56" s="4" t="s">
        <v>1104</v>
      </c>
      <c r="B56" s="4" t="s">
        <v>13</v>
      </c>
      <c r="C56" s="4">
        <v>1185732</v>
      </c>
      <c r="D56" s="5">
        <v>43942</v>
      </c>
      <c r="E56" s="4" t="s">
        <v>14</v>
      </c>
      <c r="F56" s="4" t="s">
        <v>15</v>
      </c>
      <c r="G56" s="4" t="s">
        <v>15</v>
      </c>
      <c r="H56" s="6">
        <v>925</v>
      </c>
      <c r="I56" s="12" t="s">
        <v>111</v>
      </c>
      <c r="J56" s="12" t="s">
        <v>1087</v>
      </c>
      <c r="K56" s="10">
        <v>161875</v>
      </c>
      <c r="L56" s="11">
        <v>0.35</v>
      </c>
      <c r="M56" s="13">
        <f t="shared" si="0"/>
        <v>462500.00000000006</v>
      </c>
      <c r="N56" s="13">
        <f t="shared" si="1"/>
        <v>500.00000000000006</v>
      </c>
      <c r="O56" s="4" t="s">
        <v>31</v>
      </c>
      <c r="P56" s="12" t="s">
        <v>112</v>
      </c>
    </row>
    <row r="57" spans="1:16" ht="14.25" customHeight="1">
      <c r="A57" s="4" t="s">
        <v>1104</v>
      </c>
      <c r="B57" s="4" t="s">
        <v>13</v>
      </c>
      <c r="C57" s="4">
        <v>1185732</v>
      </c>
      <c r="D57" s="5">
        <v>43943</v>
      </c>
      <c r="E57" s="4" t="s">
        <v>14</v>
      </c>
      <c r="F57" s="4" t="s">
        <v>15</v>
      </c>
      <c r="G57" s="4" t="s">
        <v>15</v>
      </c>
      <c r="H57" s="6">
        <v>900</v>
      </c>
      <c r="I57" s="12" t="s">
        <v>113</v>
      </c>
      <c r="J57" s="12" t="s">
        <v>1086</v>
      </c>
      <c r="K57" s="10">
        <v>157500</v>
      </c>
      <c r="L57" s="11">
        <v>0.35</v>
      </c>
      <c r="M57" s="13">
        <f t="shared" si="0"/>
        <v>450000</v>
      </c>
      <c r="N57" s="13">
        <f t="shared" si="1"/>
        <v>500</v>
      </c>
      <c r="O57" s="4" t="s">
        <v>31</v>
      </c>
      <c r="P57" s="12" t="s">
        <v>114</v>
      </c>
    </row>
    <row r="58" spans="1:16" ht="14.25" customHeight="1">
      <c r="A58" s="4" t="s">
        <v>1104</v>
      </c>
      <c r="B58" s="4" t="s">
        <v>13</v>
      </c>
      <c r="C58" s="4">
        <v>1185732</v>
      </c>
      <c r="D58" s="5">
        <v>43944</v>
      </c>
      <c r="E58" s="4" t="s">
        <v>14</v>
      </c>
      <c r="F58" s="4" t="s">
        <v>15</v>
      </c>
      <c r="G58" s="4" t="s">
        <v>15</v>
      </c>
      <c r="H58" s="6">
        <v>900</v>
      </c>
      <c r="I58" s="12" t="s">
        <v>37</v>
      </c>
      <c r="J58" s="12" t="s">
        <v>1086</v>
      </c>
      <c r="K58" s="10">
        <v>162000</v>
      </c>
      <c r="L58" s="11">
        <v>0.3</v>
      </c>
      <c r="M58" s="13">
        <f t="shared" si="0"/>
        <v>540000</v>
      </c>
      <c r="N58" s="13">
        <f t="shared" si="1"/>
        <v>600</v>
      </c>
      <c r="O58" s="4" t="s">
        <v>31</v>
      </c>
      <c r="P58" s="12" t="s">
        <v>115</v>
      </c>
    </row>
    <row r="59" spans="1:16" ht="14.25" customHeight="1">
      <c r="A59" s="4" t="s">
        <v>1104</v>
      </c>
      <c r="B59" s="4" t="s">
        <v>13</v>
      </c>
      <c r="C59" s="4">
        <v>1185732</v>
      </c>
      <c r="D59" s="5">
        <v>43945</v>
      </c>
      <c r="E59" s="4" t="s">
        <v>14</v>
      </c>
      <c r="F59" s="4" t="s">
        <v>15</v>
      </c>
      <c r="G59" s="4" t="s">
        <v>15</v>
      </c>
      <c r="H59" s="6">
        <v>1000</v>
      </c>
      <c r="I59" s="12" t="s">
        <v>116</v>
      </c>
      <c r="J59" s="12" t="s">
        <v>1087</v>
      </c>
      <c r="K59" s="10">
        <v>162500</v>
      </c>
      <c r="L59" s="11">
        <v>0.25</v>
      </c>
      <c r="M59" s="13">
        <f t="shared" si="0"/>
        <v>650000</v>
      </c>
      <c r="N59" s="13">
        <f t="shared" si="1"/>
        <v>650</v>
      </c>
      <c r="O59" s="4" t="s">
        <v>31</v>
      </c>
      <c r="P59" s="12" t="s">
        <v>117</v>
      </c>
    </row>
    <row r="60" spans="1:16" ht="14.25" customHeight="1">
      <c r="A60" s="4" t="s">
        <v>1104</v>
      </c>
      <c r="B60" s="4" t="s">
        <v>13</v>
      </c>
      <c r="C60" s="4">
        <v>1185732</v>
      </c>
      <c r="D60" s="5">
        <v>43946</v>
      </c>
      <c r="E60" s="4" t="s">
        <v>14</v>
      </c>
      <c r="F60" s="4" t="s">
        <v>15</v>
      </c>
      <c r="G60" s="4" t="s">
        <v>15</v>
      </c>
      <c r="H60" s="6">
        <v>875</v>
      </c>
      <c r="I60" s="12" t="s">
        <v>46</v>
      </c>
      <c r="J60" s="12" t="s">
        <v>1087</v>
      </c>
      <c r="K60" s="10">
        <v>170625</v>
      </c>
      <c r="L60" s="11">
        <v>0.3</v>
      </c>
      <c r="M60" s="13">
        <f t="shared" si="0"/>
        <v>568750</v>
      </c>
      <c r="N60" s="13">
        <f t="shared" si="1"/>
        <v>650</v>
      </c>
      <c r="O60" s="4" t="s">
        <v>31</v>
      </c>
      <c r="P60" s="12" t="s">
        <v>118</v>
      </c>
    </row>
    <row r="61" spans="1:16" ht="14.25" customHeight="1">
      <c r="A61" s="4" t="s">
        <v>1104</v>
      </c>
      <c r="B61" s="4" t="s">
        <v>13</v>
      </c>
      <c r="C61" s="4">
        <v>1185732</v>
      </c>
      <c r="D61" s="5">
        <v>43947</v>
      </c>
      <c r="E61" s="4" t="s">
        <v>14</v>
      </c>
      <c r="F61" s="4" t="s">
        <v>15</v>
      </c>
      <c r="G61" s="4" t="s">
        <v>15</v>
      </c>
      <c r="H61" s="6">
        <v>1000</v>
      </c>
      <c r="I61" s="12" t="s">
        <v>119</v>
      </c>
      <c r="J61" s="12" t="s">
        <v>1087</v>
      </c>
      <c r="K61" s="10">
        <v>175000</v>
      </c>
      <c r="L61" s="11">
        <v>0.25</v>
      </c>
      <c r="M61" s="13">
        <f t="shared" si="0"/>
        <v>700000</v>
      </c>
      <c r="N61" s="13">
        <f t="shared" si="1"/>
        <v>700</v>
      </c>
      <c r="O61" s="4" t="s">
        <v>31</v>
      </c>
      <c r="P61" s="12" t="s">
        <v>120</v>
      </c>
    </row>
    <row r="62" spans="1:16" ht="14.25" customHeight="1">
      <c r="A62" s="4" t="s">
        <v>1104</v>
      </c>
      <c r="B62" s="4" t="s">
        <v>13</v>
      </c>
      <c r="C62" s="4">
        <v>1185732</v>
      </c>
      <c r="D62" s="5">
        <v>43948</v>
      </c>
      <c r="E62" s="4" t="s">
        <v>14</v>
      </c>
      <c r="F62" s="4" t="s">
        <v>15</v>
      </c>
      <c r="G62" s="4" t="s">
        <v>15</v>
      </c>
      <c r="H62" s="6">
        <v>1150</v>
      </c>
      <c r="I62" s="12" t="s">
        <v>121</v>
      </c>
      <c r="J62" s="12" t="s">
        <v>1086</v>
      </c>
      <c r="K62" s="10">
        <v>373750</v>
      </c>
      <c r="L62" s="11">
        <v>0.5</v>
      </c>
      <c r="M62" s="13">
        <f t="shared" si="0"/>
        <v>747500</v>
      </c>
      <c r="N62" s="13">
        <f t="shared" si="1"/>
        <v>650</v>
      </c>
      <c r="O62" s="4" t="s">
        <v>31</v>
      </c>
      <c r="P62" s="12" t="s">
        <v>122</v>
      </c>
    </row>
    <row r="63" spans="1:16" ht="14.25" customHeight="1">
      <c r="A63" s="4" t="s">
        <v>1104</v>
      </c>
      <c r="B63" s="4" t="s">
        <v>13</v>
      </c>
      <c r="C63" s="4">
        <v>1185732</v>
      </c>
      <c r="D63" s="5">
        <v>43949</v>
      </c>
      <c r="E63" s="4" t="s">
        <v>14</v>
      </c>
      <c r="F63" s="4" t="s">
        <v>15</v>
      </c>
      <c r="G63" s="4" t="s">
        <v>15</v>
      </c>
      <c r="H63" s="6">
        <v>975</v>
      </c>
      <c r="I63" s="12" t="s">
        <v>123</v>
      </c>
      <c r="J63" s="12" t="s">
        <v>1087</v>
      </c>
      <c r="K63" s="10">
        <v>160875</v>
      </c>
      <c r="L63" s="11">
        <v>0.3</v>
      </c>
      <c r="M63" s="13">
        <f t="shared" si="0"/>
        <v>536250</v>
      </c>
      <c r="N63" s="13">
        <f t="shared" si="1"/>
        <v>550</v>
      </c>
      <c r="O63" s="4" t="s">
        <v>31</v>
      </c>
      <c r="P63" s="12" t="s">
        <v>124</v>
      </c>
    </row>
    <row r="64" spans="1:16" ht="14.25" customHeight="1">
      <c r="A64" s="4" t="s">
        <v>1104</v>
      </c>
      <c r="B64" s="4" t="s">
        <v>13</v>
      </c>
      <c r="C64" s="4">
        <v>1185732</v>
      </c>
      <c r="D64" s="5">
        <v>43950</v>
      </c>
      <c r="E64" s="4" t="s">
        <v>14</v>
      </c>
      <c r="F64" s="4" t="s">
        <v>15</v>
      </c>
      <c r="G64" s="4" t="s">
        <v>15</v>
      </c>
      <c r="H64" s="6">
        <v>920</v>
      </c>
      <c r="I64" s="12" t="s">
        <v>49</v>
      </c>
      <c r="J64" s="12" t="s">
        <v>1086</v>
      </c>
      <c r="K64" s="10">
        <v>177100</v>
      </c>
      <c r="L64" s="11">
        <v>0.35</v>
      </c>
      <c r="M64" s="13">
        <f t="shared" si="0"/>
        <v>506000.00000000006</v>
      </c>
      <c r="N64" s="13">
        <f t="shared" si="1"/>
        <v>550.00000000000011</v>
      </c>
      <c r="O64" s="4" t="s">
        <v>31</v>
      </c>
      <c r="P64" s="12" t="s">
        <v>125</v>
      </c>
    </row>
    <row r="65" spans="1:16" ht="14.25" customHeight="1">
      <c r="A65" s="4" t="s">
        <v>1104</v>
      </c>
      <c r="B65" s="4" t="s">
        <v>13</v>
      </c>
      <c r="C65" s="4">
        <v>1185732</v>
      </c>
      <c r="D65" s="5">
        <v>43951</v>
      </c>
      <c r="E65" s="4" t="s">
        <v>14</v>
      </c>
      <c r="F65" s="4" t="s">
        <v>15</v>
      </c>
      <c r="G65" s="4" t="s">
        <v>15</v>
      </c>
      <c r="H65" s="6">
        <v>900</v>
      </c>
      <c r="I65" s="12" t="s">
        <v>126</v>
      </c>
      <c r="J65" s="12" t="s">
        <v>1086</v>
      </c>
      <c r="K65" s="10">
        <v>173250</v>
      </c>
      <c r="L65" s="11">
        <v>0.35</v>
      </c>
      <c r="M65" s="13">
        <f t="shared" si="0"/>
        <v>495000.00000000006</v>
      </c>
      <c r="N65" s="13">
        <f t="shared" si="1"/>
        <v>550.00000000000011</v>
      </c>
      <c r="O65" s="4" t="s">
        <v>31</v>
      </c>
      <c r="P65" s="12" t="s">
        <v>127</v>
      </c>
    </row>
    <row r="66" spans="1:16" ht="14.25" customHeight="1">
      <c r="A66" s="4" t="s">
        <v>1104</v>
      </c>
      <c r="B66" s="4" t="s">
        <v>13</v>
      </c>
      <c r="C66" s="4">
        <v>1185732</v>
      </c>
      <c r="D66" s="5">
        <v>43952</v>
      </c>
      <c r="E66" s="4" t="s">
        <v>14</v>
      </c>
      <c r="F66" s="4" t="s">
        <v>15</v>
      </c>
      <c r="G66" s="4" t="s">
        <v>15</v>
      </c>
      <c r="H66" s="6">
        <v>875</v>
      </c>
      <c r="I66" s="12" t="s">
        <v>128</v>
      </c>
      <c r="J66" s="12" t="s">
        <v>1087</v>
      </c>
      <c r="K66" s="10">
        <v>170625</v>
      </c>
      <c r="L66" s="11">
        <v>0.3</v>
      </c>
      <c r="M66" s="13">
        <f t="shared" si="0"/>
        <v>568750</v>
      </c>
      <c r="N66" s="13">
        <f t="shared" si="1"/>
        <v>650</v>
      </c>
      <c r="O66" s="4" t="s">
        <v>31</v>
      </c>
      <c r="P66" s="12" t="s">
        <v>129</v>
      </c>
    </row>
    <row r="67" spans="1:16" ht="14.25" customHeight="1">
      <c r="A67" s="4" t="s">
        <v>1104</v>
      </c>
      <c r="B67" s="4" t="s">
        <v>13</v>
      </c>
      <c r="C67" s="4">
        <v>1185732</v>
      </c>
      <c r="D67" s="5">
        <v>43953</v>
      </c>
      <c r="E67" s="4" t="s">
        <v>14</v>
      </c>
      <c r="F67" s="4" t="s">
        <v>15</v>
      </c>
      <c r="G67" s="4" t="s">
        <v>15</v>
      </c>
      <c r="H67" s="6">
        <v>975</v>
      </c>
      <c r="I67" s="12" t="s">
        <v>130</v>
      </c>
      <c r="J67" s="12" t="s">
        <v>1087</v>
      </c>
      <c r="K67" s="10">
        <v>170625</v>
      </c>
      <c r="L67" s="11">
        <v>0.25</v>
      </c>
      <c r="M67" s="13">
        <f t="shared" si="0"/>
        <v>682500</v>
      </c>
      <c r="N67" s="13">
        <f t="shared" si="1"/>
        <v>700</v>
      </c>
      <c r="O67" s="4" t="s">
        <v>31</v>
      </c>
      <c r="P67" s="12" t="s">
        <v>131</v>
      </c>
    </row>
    <row r="68" spans="1:16" ht="14.25" customHeight="1">
      <c r="A68" s="4" t="s">
        <v>1104</v>
      </c>
      <c r="B68" s="4" t="s">
        <v>13</v>
      </c>
      <c r="C68" s="4">
        <v>1185732</v>
      </c>
      <c r="D68" s="5">
        <v>43954</v>
      </c>
      <c r="E68" s="4" t="s">
        <v>14</v>
      </c>
      <c r="F68" s="4" t="s">
        <v>15</v>
      </c>
      <c r="G68" s="4" t="s">
        <v>15</v>
      </c>
      <c r="H68" s="6">
        <v>1200</v>
      </c>
      <c r="I68" s="12" t="s">
        <v>132</v>
      </c>
      <c r="J68" s="12" t="s">
        <v>1086</v>
      </c>
      <c r="K68" s="10">
        <v>390000</v>
      </c>
      <c r="L68" s="11">
        <v>0.5</v>
      </c>
      <c r="M68" s="13">
        <f t="shared" si="0"/>
        <v>780000</v>
      </c>
      <c r="N68" s="13">
        <f t="shared" si="1"/>
        <v>650</v>
      </c>
      <c r="O68" s="4" t="s">
        <v>31</v>
      </c>
      <c r="P68" s="12" t="s">
        <v>133</v>
      </c>
    </row>
    <row r="69" spans="1:16" ht="14.25" customHeight="1">
      <c r="A69" s="4" t="s">
        <v>1104</v>
      </c>
      <c r="B69" s="4" t="s">
        <v>13</v>
      </c>
      <c r="C69" s="4">
        <v>1185732</v>
      </c>
      <c r="D69" s="5">
        <v>43955</v>
      </c>
      <c r="E69" s="4" t="s">
        <v>14</v>
      </c>
      <c r="F69" s="4" t="s">
        <v>15</v>
      </c>
      <c r="G69" s="4" t="s">
        <v>15</v>
      </c>
      <c r="H69" s="6">
        <v>1000</v>
      </c>
      <c r="I69" s="12" t="s">
        <v>134</v>
      </c>
      <c r="J69" s="12" t="s">
        <v>1087</v>
      </c>
      <c r="K69" s="10">
        <v>165000</v>
      </c>
      <c r="L69" s="11">
        <v>0.3</v>
      </c>
      <c r="M69" s="13">
        <f t="shared" si="0"/>
        <v>550000</v>
      </c>
      <c r="N69" s="13">
        <f t="shared" si="1"/>
        <v>550</v>
      </c>
      <c r="O69" s="4" t="s">
        <v>31</v>
      </c>
      <c r="P69" s="12" t="s">
        <v>135</v>
      </c>
    </row>
    <row r="70" spans="1:16" ht="14.25" customHeight="1">
      <c r="A70" s="4" t="s">
        <v>1104</v>
      </c>
      <c r="B70" s="4" t="s">
        <v>13</v>
      </c>
      <c r="C70" s="4">
        <v>1185732</v>
      </c>
      <c r="D70" s="5">
        <v>43956</v>
      </c>
      <c r="E70" s="4" t="s">
        <v>14</v>
      </c>
      <c r="F70" s="4" t="s">
        <v>15</v>
      </c>
      <c r="G70" s="4" t="s">
        <v>15</v>
      </c>
      <c r="H70" s="6">
        <v>950</v>
      </c>
      <c r="I70" s="12" t="s">
        <v>136</v>
      </c>
      <c r="J70" s="12" t="s">
        <v>1087</v>
      </c>
      <c r="K70" s="10">
        <v>182875</v>
      </c>
      <c r="L70" s="11">
        <v>0.35</v>
      </c>
      <c r="M70" s="13">
        <f t="shared" si="0"/>
        <v>522500.00000000006</v>
      </c>
      <c r="N70" s="13">
        <f t="shared" si="1"/>
        <v>550.00000000000011</v>
      </c>
      <c r="O70" s="4" t="s">
        <v>31</v>
      </c>
      <c r="P70" s="12" t="s">
        <v>137</v>
      </c>
    </row>
    <row r="71" spans="1:16" ht="14.25" customHeight="1">
      <c r="A71" s="4" t="s">
        <v>1104</v>
      </c>
      <c r="B71" s="4" t="s">
        <v>13</v>
      </c>
      <c r="C71" s="4">
        <v>1185732</v>
      </c>
      <c r="D71" s="5">
        <v>43957</v>
      </c>
      <c r="E71" s="4" t="s">
        <v>14</v>
      </c>
      <c r="F71" s="4" t="s">
        <v>15</v>
      </c>
      <c r="G71" s="4" t="s">
        <v>15</v>
      </c>
      <c r="H71" s="6">
        <v>900</v>
      </c>
      <c r="I71" s="12" t="s">
        <v>138</v>
      </c>
      <c r="J71" s="12" t="s">
        <v>1086</v>
      </c>
      <c r="K71" s="10">
        <v>173250</v>
      </c>
      <c r="L71" s="11">
        <v>0.35</v>
      </c>
      <c r="M71" s="13">
        <f t="shared" ref="M71:M134" si="2">K71/L71</f>
        <v>495000.00000000006</v>
      </c>
      <c r="N71" s="13">
        <f t="shared" ref="N71:N134" si="3">M71/H71</f>
        <v>550.00000000000011</v>
      </c>
      <c r="O71" s="4" t="s">
        <v>31</v>
      </c>
      <c r="P71" s="12" t="s">
        <v>139</v>
      </c>
    </row>
    <row r="72" spans="1:16" ht="14.25" customHeight="1">
      <c r="A72" s="4" t="s">
        <v>1104</v>
      </c>
      <c r="B72" s="4" t="s">
        <v>13</v>
      </c>
      <c r="C72" s="4">
        <v>1185732</v>
      </c>
      <c r="D72" s="5">
        <v>43958</v>
      </c>
      <c r="E72" s="4" t="s">
        <v>14</v>
      </c>
      <c r="F72" s="4" t="s">
        <v>15</v>
      </c>
      <c r="G72" s="4" t="s">
        <v>15</v>
      </c>
      <c r="H72" s="6">
        <v>900</v>
      </c>
      <c r="I72" s="12" t="s">
        <v>42</v>
      </c>
      <c r="J72" s="12" t="s">
        <v>1087</v>
      </c>
      <c r="K72" s="10">
        <v>175500</v>
      </c>
      <c r="L72" s="11">
        <v>0.3</v>
      </c>
      <c r="M72" s="13">
        <f t="shared" si="2"/>
        <v>585000</v>
      </c>
      <c r="N72" s="13">
        <f t="shared" si="3"/>
        <v>650</v>
      </c>
      <c r="O72" s="4" t="s">
        <v>31</v>
      </c>
      <c r="P72" s="12" t="s">
        <v>140</v>
      </c>
    </row>
    <row r="73" spans="1:16" ht="14.25" customHeight="1">
      <c r="A73" s="4" t="s">
        <v>1104</v>
      </c>
      <c r="B73" s="4" t="s">
        <v>13</v>
      </c>
      <c r="C73" s="4">
        <v>1185732</v>
      </c>
      <c r="D73" s="5">
        <v>44030</v>
      </c>
      <c r="E73" s="4" t="s">
        <v>14</v>
      </c>
      <c r="F73" s="4" t="s">
        <v>15</v>
      </c>
      <c r="G73" s="4" t="s">
        <v>15</v>
      </c>
      <c r="H73" s="6">
        <v>1000</v>
      </c>
      <c r="I73" s="12" t="s">
        <v>141</v>
      </c>
      <c r="J73" s="12" t="s">
        <v>1086</v>
      </c>
      <c r="K73" s="10">
        <v>175000</v>
      </c>
      <c r="L73" s="11">
        <v>0.25</v>
      </c>
      <c r="M73" s="13">
        <f t="shared" si="2"/>
        <v>700000</v>
      </c>
      <c r="N73" s="13">
        <f t="shared" si="3"/>
        <v>700</v>
      </c>
      <c r="O73" s="4" t="s">
        <v>31</v>
      </c>
      <c r="P73" s="12" t="s">
        <v>142</v>
      </c>
    </row>
    <row r="74" spans="1:16" ht="14.25" customHeight="1">
      <c r="A74" s="4" t="s">
        <v>1105</v>
      </c>
      <c r="B74" s="4" t="s">
        <v>13</v>
      </c>
      <c r="C74" s="4">
        <v>1197831</v>
      </c>
      <c r="D74" s="5">
        <v>44031</v>
      </c>
      <c r="E74" s="4" t="s">
        <v>14</v>
      </c>
      <c r="F74" s="4" t="s">
        <v>15</v>
      </c>
      <c r="G74" s="4" t="s">
        <v>15</v>
      </c>
      <c r="H74" s="6">
        <v>900</v>
      </c>
      <c r="I74" s="12" t="s">
        <v>143</v>
      </c>
      <c r="J74" s="12" t="s">
        <v>1087</v>
      </c>
      <c r="K74" s="10">
        <v>78750</v>
      </c>
      <c r="L74" s="11">
        <v>0.35</v>
      </c>
      <c r="M74" s="13">
        <f t="shared" si="2"/>
        <v>225000</v>
      </c>
      <c r="N74" s="13">
        <f t="shared" si="3"/>
        <v>250</v>
      </c>
      <c r="O74" s="4" t="s">
        <v>31</v>
      </c>
      <c r="P74" s="12" t="s">
        <v>144</v>
      </c>
    </row>
    <row r="75" spans="1:16" ht="14.25" customHeight="1">
      <c r="A75" s="4" t="s">
        <v>1105</v>
      </c>
      <c r="B75" s="4" t="s">
        <v>13</v>
      </c>
      <c r="C75" s="4">
        <v>1197831</v>
      </c>
      <c r="D75" s="5">
        <v>44032</v>
      </c>
      <c r="E75" s="4" t="s">
        <v>14</v>
      </c>
      <c r="F75" s="4" t="s">
        <v>15</v>
      </c>
      <c r="G75" s="4" t="s">
        <v>15</v>
      </c>
      <c r="H75" s="6">
        <v>900</v>
      </c>
      <c r="I75" s="12" t="s">
        <v>145</v>
      </c>
      <c r="J75" s="12" t="s">
        <v>1087</v>
      </c>
      <c r="K75" s="10">
        <v>110250</v>
      </c>
      <c r="L75" s="11">
        <v>0.35</v>
      </c>
      <c r="M75" s="13">
        <f t="shared" si="2"/>
        <v>315000</v>
      </c>
      <c r="N75" s="13">
        <f t="shared" si="3"/>
        <v>350</v>
      </c>
      <c r="O75" s="4" t="s">
        <v>31</v>
      </c>
      <c r="P75" s="12" t="s">
        <v>146</v>
      </c>
    </row>
    <row r="76" spans="1:16" ht="14.25" customHeight="1">
      <c r="A76" s="4" t="s">
        <v>1105</v>
      </c>
      <c r="B76" s="4" t="s">
        <v>13</v>
      </c>
      <c r="C76" s="4">
        <v>1197831</v>
      </c>
      <c r="D76" s="5">
        <v>44033</v>
      </c>
      <c r="E76" s="4" t="s">
        <v>14</v>
      </c>
      <c r="F76" s="4" t="s">
        <v>15</v>
      </c>
      <c r="G76" s="4" t="s">
        <v>15</v>
      </c>
      <c r="H76" s="6">
        <v>700</v>
      </c>
      <c r="I76" s="12" t="s">
        <v>37</v>
      </c>
      <c r="J76" s="12" t="s">
        <v>1086</v>
      </c>
      <c r="K76" s="10">
        <v>85750</v>
      </c>
      <c r="L76" s="11">
        <v>0.35</v>
      </c>
      <c r="M76" s="13">
        <f t="shared" si="2"/>
        <v>245000.00000000003</v>
      </c>
      <c r="N76" s="13">
        <f t="shared" si="3"/>
        <v>350.00000000000006</v>
      </c>
      <c r="O76" s="4" t="s">
        <v>31</v>
      </c>
      <c r="P76" s="12" t="s">
        <v>147</v>
      </c>
    </row>
    <row r="77" spans="1:16" ht="14.25" customHeight="1">
      <c r="A77" s="4" t="s">
        <v>1105</v>
      </c>
      <c r="B77" s="4" t="s">
        <v>13</v>
      </c>
      <c r="C77" s="4">
        <v>1197831</v>
      </c>
      <c r="D77" s="5">
        <v>44034</v>
      </c>
      <c r="E77" s="4" t="s">
        <v>14</v>
      </c>
      <c r="F77" s="4" t="s">
        <v>15</v>
      </c>
      <c r="G77" s="4" t="s">
        <v>15</v>
      </c>
      <c r="H77" s="6">
        <v>700</v>
      </c>
      <c r="I77" s="12" t="s">
        <v>148</v>
      </c>
      <c r="J77" s="12" t="s">
        <v>1087</v>
      </c>
      <c r="K77" s="10">
        <v>110250</v>
      </c>
      <c r="L77" s="11">
        <v>0.45</v>
      </c>
      <c r="M77" s="13">
        <f t="shared" si="2"/>
        <v>245000</v>
      </c>
      <c r="N77" s="13">
        <f t="shared" si="3"/>
        <v>350</v>
      </c>
      <c r="O77" s="4" t="s">
        <v>31</v>
      </c>
      <c r="P77" s="12" t="s">
        <v>149</v>
      </c>
    </row>
    <row r="78" spans="1:16" ht="14.25" customHeight="1">
      <c r="A78" s="4" t="s">
        <v>1105</v>
      </c>
      <c r="B78" s="4" t="s">
        <v>13</v>
      </c>
      <c r="C78" s="4">
        <v>1197831</v>
      </c>
      <c r="D78" s="5">
        <v>44035</v>
      </c>
      <c r="E78" s="4" t="s">
        <v>150</v>
      </c>
      <c r="F78" s="4" t="s">
        <v>151</v>
      </c>
      <c r="G78" s="4" t="s">
        <v>152</v>
      </c>
      <c r="H78" s="6">
        <v>550</v>
      </c>
      <c r="I78" s="12" t="s">
        <v>153</v>
      </c>
      <c r="J78" s="12" t="s">
        <v>1087</v>
      </c>
      <c r="K78" s="10">
        <v>66000</v>
      </c>
      <c r="L78" s="11">
        <v>0.3</v>
      </c>
      <c r="M78" s="13">
        <f t="shared" si="2"/>
        <v>220000</v>
      </c>
      <c r="N78" s="13">
        <f t="shared" si="3"/>
        <v>400</v>
      </c>
      <c r="O78" s="4" t="s">
        <v>31</v>
      </c>
      <c r="P78" s="12" t="s">
        <v>154</v>
      </c>
    </row>
    <row r="79" spans="1:16" ht="14.25" customHeight="1">
      <c r="A79" s="4" t="s">
        <v>1105</v>
      </c>
      <c r="B79" s="4" t="s">
        <v>13</v>
      </c>
      <c r="C79" s="4">
        <v>1197831</v>
      </c>
      <c r="D79" s="5">
        <v>44036</v>
      </c>
      <c r="E79" s="4" t="s">
        <v>150</v>
      </c>
      <c r="F79" s="4" t="s">
        <v>151</v>
      </c>
      <c r="G79" s="4" t="s">
        <v>152</v>
      </c>
      <c r="H79" s="6">
        <v>700</v>
      </c>
      <c r="I79" s="12" t="s">
        <v>35</v>
      </c>
      <c r="J79" s="12" t="s">
        <v>1087</v>
      </c>
      <c r="K79" s="10">
        <v>122500</v>
      </c>
      <c r="L79" s="11">
        <v>0.5</v>
      </c>
      <c r="M79" s="13">
        <f t="shared" si="2"/>
        <v>245000</v>
      </c>
      <c r="N79" s="13">
        <f t="shared" si="3"/>
        <v>350</v>
      </c>
      <c r="O79" s="4" t="s">
        <v>31</v>
      </c>
      <c r="P79" s="12" t="s">
        <v>155</v>
      </c>
    </row>
    <row r="80" spans="1:16" ht="14.25" customHeight="1">
      <c r="A80" s="4" t="s">
        <v>1105</v>
      </c>
      <c r="B80" s="4" t="s">
        <v>13</v>
      </c>
      <c r="C80" s="4">
        <v>1197831</v>
      </c>
      <c r="D80" s="5">
        <v>44037</v>
      </c>
      <c r="E80" s="4" t="s">
        <v>150</v>
      </c>
      <c r="F80" s="4" t="s">
        <v>151</v>
      </c>
      <c r="G80" s="4" t="s">
        <v>152</v>
      </c>
      <c r="H80" s="6">
        <v>850</v>
      </c>
      <c r="I80" s="12" t="s">
        <v>156</v>
      </c>
      <c r="J80" s="12" t="s">
        <v>1086</v>
      </c>
      <c r="K80" s="10">
        <v>74375</v>
      </c>
      <c r="L80" s="11">
        <v>0.35</v>
      </c>
      <c r="M80" s="13">
        <f t="shared" si="2"/>
        <v>212500</v>
      </c>
      <c r="N80" s="13">
        <f t="shared" si="3"/>
        <v>250</v>
      </c>
      <c r="O80" s="4" t="s">
        <v>31</v>
      </c>
      <c r="P80" s="12" t="s">
        <v>157</v>
      </c>
    </row>
    <row r="81" spans="1:16" ht="14.25" customHeight="1">
      <c r="A81" s="4" t="s">
        <v>1105</v>
      </c>
      <c r="B81" s="4" t="s">
        <v>13</v>
      </c>
      <c r="C81" s="4">
        <v>1197831</v>
      </c>
      <c r="D81" s="5">
        <v>44038</v>
      </c>
      <c r="E81" s="4" t="s">
        <v>150</v>
      </c>
      <c r="F81" s="4" t="s">
        <v>151</v>
      </c>
      <c r="G81" s="4" t="s">
        <v>152</v>
      </c>
      <c r="H81" s="6">
        <v>850</v>
      </c>
      <c r="I81" s="12" t="s">
        <v>99</v>
      </c>
      <c r="J81" s="12" t="s">
        <v>1087</v>
      </c>
      <c r="K81" s="10">
        <v>104125</v>
      </c>
      <c r="L81" s="11">
        <v>0.35</v>
      </c>
      <c r="M81" s="13">
        <f t="shared" si="2"/>
        <v>297500</v>
      </c>
      <c r="N81" s="13">
        <f t="shared" si="3"/>
        <v>350</v>
      </c>
      <c r="O81" s="4" t="s">
        <v>31</v>
      </c>
      <c r="P81" s="12" t="s">
        <v>158</v>
      </c>
    </row>
    <row r="82" spans="1:16" ht="14.25" customHeight="1">
      <c r="A82" s="4" t="s">
        <v>1105</v>
      </c>
      <c r="B82" s="4" t="s">
        <v>13</v>
      </c>
      <c r="C82" s="4">
        <v>1197831</v>
      </c>
      <c r="D82" s="5">
        <v>44039</v>
      </c>
      <c r="E82" s="4" t="s">
        <v>150</v>
      </c>
      <c r="F82" s="4" t="s">
        <v>151</v>
      </c>
      <c r="G82" s="4" t="s">
        <v>152</v>
      </c>
      <c r="H82" s="6">
        <v>675</v>
      </c>
      <c r="I82" s="12" t="s">
        <v>159</v>
      </c>
      <c r="J82" s="12" t="s">
        <v>1086</v>
      </c>
      <c r="K82" s="10">
        <v>82687.5</v>
      </c>
      <c r="L82" s="11">
        <v>0.35</v>
      </c>
      <c r="M82" s="13">
        <f t="shared" si="2"/>
        <v>236250.00000000003</v>
      </c>
      <c r="N82" s="13">
        <f t="shared" si="3"/>
        <v>350.00000000000006</v>
      </c>
      <c r="O82" s="4" t="s">
        <v>31</v>
      </c>
      <c r="P82" s="12" t="s">
        <v>160</v>
      </c>
    </row>
    <row r="83" spans="1:16" ht="14.25" customHeight="1">
      <c r="A83" s="4" t="s">
        <v>1105</v>
      </c>
      <c r="B83" s="4" t="s">
        <v>13</v>
      </c>
      <c r="C83" s="4">
        <v>1197831</v>
      </c>
      <c r="D83" s="5">
        <v>44040</v>
      </c>
      <c r="E83" s="4" t="s">
        <v>150</v>
      </c>
      <c r="F83" s="4" t="s">
        <v>151</v>
      </c>
      <c r="G83" s="4" t="s">
        <v>152</v>
      </c>
      <c r="H83" s="6">
        <v>625</v>
      </c>
      <c r="I83" s="12" t="s">
        <v>161</v>
      </c>
      <c r="J83" s="12" t="s">
        <v>1087</v>
      </c>
      <c r="K83" s="10">
        <v>98437.5</v>
      </c>
      <c r="L83" s="11">
        <v>0.45</v>
      </c>
      <c r="M83" s="13">
        <f t="shared" si="2"/>
        <v>218750</v>
      </c>
      <c r="N83" s="13">
        <f t="shared" si="3"/>
        <v>350</v>
      </c>
      <c r="O83" s="4" t="s">
        <v>31</v>
      </c>
      <c r="P83" s="12" t="s">
        <v>162</v>
      </c>
    </row>
    <row r="84" spans="1:16" ht="14.25" customHeight="1">
      <c r="A84" s="4" t="s">
        <v>1105</v>
      </c>
      <c r="B84" s="4" t="s">
        <v>13</v>
      </c>
      <c r="C84" s="4">
        <v>1197831</v>
      </c>
      <c r="D84" s="5">
        <v>44041</v>
      </c>
      <c r="E84" s="4" t="s">
        <v>150</v>
      </c>
      <c r="F84" s="4" t="s">
        <v>151</v>
      </c>
      <c r="G84" s="4" t="s">
        <v>152</v>
      </c>
      <c r="H84" s="6">
        <v>500</v>
      </c>
      <c r="I84" s="12" t="s">
        <v>163</v>
      </c>
      <c r="J84" s="12" t="s">
        <v>1086</v>
      </c>
      <c r="K84" s="10">
        <v>60000</v>
      </c>
      <c r="L84" s="11">
        <v>0.3</v>
      </c>
      <c r="M84" s="13">
        <f t="shared" si="2"/>
        <v>200000</v>
      </c>
      <c r="N84" s="13">
        <f t="shared" si="3"/>
        <v>400</v>
      </c>
      <c r="O84" s="4" t="s">
        <v>31</v>
      </c>
      <c r="P84" s="12" t="s">
        <v>164</v>
      </c>
    </row>
    <row r="85" spans="1:16" ht="14.25" customHeight="1">
      <c r="A85" s="4" t="s">
        <v>1105</v>
      </c>
      <c r="B85" s="4" t="s">
        <v>13</v>
      </c>
      <c r="C85" s="4">
        <v>1197831</v>
      </c>
      <c r="D85" s="5">
        <v>44042</v>
      </c>
      <c r="E85" s="4" t="s">
        <v>150</v>
      </c>
      <c r="F85" s="4" t="s">
        <v>151</v>
      </c>
      <c r="G85" s="4" t="s">
        <v>152</v>
      </c>
      <c r="H85" s="6">
        <v>700</v>
      </c>
      <c r="I85" s="12" t="s">
        <v>165</v>
      </c>
      <c r="J85" s="12" t="s">
        <v>1087</v>
      </c>
      <c r="K85" s="10">
        <v>122500</v>
      </c>
      <c r="L85" s="11">
        <v>0.5</v>
      </c>
      <c r="M85" s="13">
        <f t="shared" si="2"/>
        <v>245000</v>
      </c>
      <c r="N85" s="13">
        <f t="shared" si="3"/>
        <v>350</v>
      </c>
      <c r="O85" s="4" t="s">
        <v>31</v>
      </c>
      <c r="P85" s="12" t="s">
        <v>166</v>
      </c>
    </row>
    <row r="86" spans="1:16" ht="14.25" customHeight="1">
      <c r="A86" s="4" t="s">
        <v>1105</v>
      </c>
      <c r="B86" s="4" t="s">
        <v>13</v>
      </c>
      <c r="C86" s="4">
        <v>1197831</v>
      </c>
      <c r="D86" s="5">
        <v>44043</v>
      </c>
      <c r="E86" s="4" t="s">
        <v>150</v>
      </c>
      <c r="F86" s="4" t="s">
        <v>151</v>
      </c>
      <c r="G86" s="4" t="s">
        <v>152</v>
      </c>
      <c r="H86" s="6">
        <v>875</v>
      </c>
      <c r="I86" s="12" t="s">
        <v>167</v>
      </c>
      <c r="J86" s="12" t="s">
        <v>1086</v>
      </c>
      <c r="K86" s="10">
        <v>91875</v>
      </c>
      <c r="L86" s="11">
        <v>0.35</v>
      </c>
      <c r="M86" s="13">
        <f t="shared" si="2"/>
        <v>262500</v>
      </c>
      <c r="N86" s="13">
        <f t="shared" si="3"/>
        <v>300</v>
      </c>
      <c r="O86" s="4" t="s">
        <v>31</v>
      </c>
      <c r="P86" s="12" t="s">
        <v>168</v>
      </c>
    </row>
    <row r="87" spans="1:16" ht="14.25" customHeight="1">
      <c r="A87" s="4" t="s">
        <v>1105</v>
      </c>
      <c r="B87" s="4" t="s">
        <v>13</v>
      </c>
      <c r="C87" s="4">
        <v>1197831</v>
      </c>
      <c r="D87" s="5">
        <v>44044</v>
      </c>
      <c r="E87" s="4" t="s">
        <v>150</v>
      </c>
      <c r="F87" s="4" t="s">
        <v>151</v>
      </c>
      <c r="G87" s="4" t="s">
        <v>152</v>
      </c>
      <c r="H87" s="6">
        <v>875</v>
      </c>
      <c r="I87" s="12" t="s">
        <v>169</v>
      </c>
      <c r="J87" s="12" t="s">
        <v>1087</v>
      </c>
      <c r="K87" s="10">
        <v>122500</v>
      </c>
      <c r="L87" s="11">
        <v>0.35</v>
      </c>
      <c r="M87" s="13">
        <f t="shared" si="2"/>
        <v>350000</v>
      </c>
      <c r="N87" s="13">
        <f t="shared" si="3"/>
        <v>400</v>
      </c>
      <c r="O87" s="4" t="s">
        <v>31</v>
      </c>
      <c r="P87" s="12" t="s">
        <v>170</v>
      </c>
    </row>
    <row r="88" spans="1:16" ht="14.25" customHeight="1">
      <c r="A88" s="4" t="s">
        <v>1105</v>
      </c>
      <c r="B88" s="4" t="s">
        <v>13</v>
      </c>
      <c r="C88" s="4">
        <v>1197831</v>
      </c>
      <c r="D88" s="5">
        <v>44045</v>
      </c>
      <c r="E88" s="4" t="s">
        <v>150</v>
      </c>
      <c r="F88" s="4" t="s">
        <v>151</v>
      </c>
      <c r="G88" s="4" t="s">
        <v>152</v>
      </c>
      <c r="H88" s="6">
        <v>700</v>
      </c>
      <c r="I88" s="12" t="s">
        <v>27</v>
      </c>
      <c r="J88" s="12" t="s">
        <v>1087</v>
      </c>
      <c r="K88" s="10">
        <v>85750</v>
      </c>
      <c r="L88" s="11">
        <v>0.35</v>
      </c>
      <c r="M88" s="13">
        <f t="shared" si="2"/>
        <v>245000.00000000003</v>
      </c>
      <c r="N88" s="13">
        <f t="shared" si="3"/>
        <v>350.00000000000006</v>
      </c>
      <c r="O88" s="4" t="s">
        <v>31</v>
      </c>
      <c r="P88" s="12" t="s">
        <v>171</v>
      </c>
    </row>
    <row r="89" spans="1:16" ht="14.25" customHeight="1">
      <c r="A89" s="4" t="s">
        <v>1105</v>
      </c>
      <c r="B89" s="4" t="s">
        <v>13</v>
      </c>
      <c r="C89" s="4">
        <v>1197831</v>
      </c>
      <c r="D89" s="5">
        <v>44046</v>
      </c>
      <c r="E89" s="4" t="s">
        <v>150</v>
      </c>
      <c r="F89" s="4" t="s">
        <v>151</v>
      </c>
      <c r="G89" s="4" t="s">
        <v>152</v>
      </c>
      <c r="H89" s="6">
        <v>600</v>
      </c>
      <c r="I89" s="12" t="s">
        <v>172</v>
      </c>
      <c r="J89" s="12" t="s">
        <v>1087</v>
      </c>
      <c r="K89" s="10">
        <v>108000</v>
      </c>
      <c r="L89" s="11">
        <v>0.45</v>
      </c>
      <c r="M89" s="13">
        <f t="shared" si="2"/>
        <v>240000</v>
      </c>
      <c r="N89" s="13">
        <f t="shared" si="3"/>
        <v>400</v>
      </c>
      <c r="O89" s="4" t="s">
        <v>31</v>
      </c>
      <c r="P89" s="12" t="s">
        <v>173</v>
      </c>
    </row>
    <row r="90" spans="1:16" ht="14.25" customHeight="1">
      <c r="A90" s="4" t="s">
        <v>1105</v>
      </c>
      <c r="B90" s="4" t="s">
        <v>13</v>
      </c>
      <c r="C90" s="4">
        <v>1197831</v>
      </c>
      <c r="D90" s="5">
        <v>44047</v>
      </c>
      <c r="E90" s="4" t="s">
        <v>150</v>
      </c>
      <c r="F90" s="4" t="s">
        <v>151</v>
      </c>
      <c r="G90" s="4" t="s">
        <v>152</v>
      </c>
      <c r="H90" s="6">
        <v>500</v>
      </c>
      <c r="I90" s="12" t="s">
        <v>174</v>
      </c>
      <c r="J90" s="12" t="s">
        <v>1087</v>
      </c>
      <c r="K90" s="10">
        <v>67500</v>
      </c>
      <c r="L90" s="11">
        <v>0.3</v>
      </c>
      <c r="M90" s="13">
        <f t="shared" si="2"/>
        <v>225000</v>
      </c>
      <c r="N90" s="13">
        <f t="shared" si="3"/>
        <v>450</v>
      </c>
      <c r="O90" s="4" t="s">
        <v>31</v>
      </c>
      <c r="P90" s="12" t="s">
        <v>175</v>
      </c>
    </row>
    <row r="91" spans="1:16" ht="14.25" customHeight="1">
      <c r="A91" s="4" t="s">
        <v>1105</v>
      </c>
      <c r="B91" s="4" t="s">
        <v>13</v>
      </c>
      <c r="C91" s="4">
        <v>1197831</v>
      </c>
      <c r="D91" s="5">
        <v>44048</v>
      </c>
      <c r="E91" s="4" t="s">
        <v>150</v>
      </c>
      <c r="F91" s="4" t="s">
        <v>151</v>
      </c>
      <c r="G91" s="4" t="s">
        <v>152</v>
      </c>
      <c r="H91" s="6">
        <v>650</v>
      </c>
      <c r="I91" s="12" t="s">
        <v>176</v>
      </c>
      <c r="J91" s="12" t="s">
        <v>1087</v>
      </c>
      <c r="K91" s="10">
        <v>130000</v>
      </c>
      <c r="L91" s="11">
        <v>0.5</v>
      </c>
      <c r="M91" s="13">
        <f t="shared" si="2"/>
        <v>260000</v>
      </c>
      <c r="N91" s="13">
        <f t="shared" si="3"/>
        <v>400</v>
      </c>
      <c r="O91" s="4" t="s">
        <v>31</v>
      </c>
      <c r="P91" s="12" t="s">
        <v>177</v>
      </c>
    </row>
    <row r="92" spans="1:16" ht="14.25" customHeight="1">
      <c r="A92" s="4" t="s">
        <v>1105</v>
      </c>
      <c r="B92" s="4" t="s">
        <v>13</v>
      </c>
      <c r="C92" s="4">
        <v>1197831</v>
      </c>
      <c r="D92" s="5">
        <v>44049</v>
      </c>
      <c r="E92" s="4" t="s">
        <v>150</v>
      </c>
      <c r="F92" s="4" t="s">
        <v>151</v>
      </c>
      <c r="G92" s="4" t="s">
        <v>152</v>
      </c>
      <c r="H92" s="6">
        <v>900</v>
      </c>
      <c r="I92" s="12" t="s">
        <v>178</v>
      </c>
      <c r="J92" s="12" t="s">
        <v>1087</v>
      </c>
      <c r="K92" s="10">
        <v>94500</v>
      </c>
      <c r="L92" s="11">
        <v>0.35</v>
      </c>
      <c r="M92" s="13">
        <f t="shared" si="2"/>
        <v>270000</v>
      </c>
      <c r="N92" s="13">
        <f t="shared" si="3"/>
        <v>300</v>
      </c>
      <c r="O92" s="4" t="s">
        <v>31</v>
      </c>
      <c r="P92" s="12" t="s">
        <v>179</v>
      </c>
    </row>
    <row r="93" spans="1:16" ht="14.25" customHeight="1">
      <c r="A93" s="4" t="s">
        <v>1105</v>
      </c>
      <c r="B93" s="4" t="s">
        <v>13</v>
      </c>
      <c r="C93" s="4">
        <v>1197831</v>
      </c>
      <c r="D93" s="5">
        <v>44050</v>
      </c>
      <c r="E93" s="4" t="s">
        <v>150</v>
      </c>
      <c r="F93" s="4" t="s">
        <v>151</v>
      </c>
      <c r="G93" s="4" t="s">
        <v>152</v>
      </c>
      <c r="H93" s="6">
        <v>900</v>
      </c>
      <c r="I93" s="12" t="s">
        <v>180</v>
      </c>
      <c r="J93" s="12" t="s">
        <v>1087</v>
      </c>
      <c r="K93" s="10">
        <v>126000</v>
      </c>
      <c r="L93" s="11">
        <v>0.35</v>
      </c>
      <c r="M93" s="13">
        <f t="shared" si="2"/>
        <v>360000</v>
      </c>
      <c r="N93" s="13">
        <f t="shared" si="3"/>
        <v>400</v>
      </c>
      <c r="O93" s="4" t="s">
        <v>31</v>
      </c>
      <c r="P93" s="12" t="s">
        <v>181</v>
      </c>
    </row>
    <row r="94" spans="1:16" ht="14.25" customHeight="1">
      <c r="A94" s="4" t="s">
        <v>1105</v>
      </c>
      <c r="B94" s="4" t="s">
        <v>13</v>
      </c>
      <c r="C94" s="4">
        <v>1197831</v>
      </c>
      <c r="D94" s="5">
        <v>44051</v>
      </c>
      <c r="E94" s="4" t="s">
        <v>150</v>
      </c>
      <c r="F94" s="4" t="s">
        <v>151</v>
      </c>
      <c r="G94" s="4" t="s">
        <v>152</v>
      </c>
      <c r="H94" s="6">
        <v>725</v>
      </c>
      <c r="I94" s="12" t="s">
        <v>182</v>
      </c>
      <c r="J94" s="12" t="s">
        <v>1087</v>
      </c>
      <c r="K94" s="10">
        <v>88812.5</v>
      </c>
      <c r="L94" s="11">
        <v>0.35</v>
      </c>
      <c r="M94" s="13">
        <f t="shared" si="2"/>
        <v>253750.00000000003</v>
      </c>
      <c r="N94" s="13">
        <f t="shared" si="3"/>
        <v>350.00000000000006</v>
      </c>
      <c r="O94" s="4" t="s">
        <v>31</v>
      </c>
      <c r="P94" s="12" t="s">
        <v>183</v>
      </c>
    </row>
    <row r="95" spans="1:16" ht="14.25" customHeight="1">
      <c r="A95" s="4" t="s">
        <v>1105</v>
      </c>
      <c r="B95" s="4" t="s">
        <v>13</v>
      </c>
      <c r="C95" s="4">
        <v>1197831</v>
      </c>
      <c r="D95" s="5">
        <v>44052</v>
      </c>
      <c r="E95" s="4" t="s">
        <v>150</v>
      </c>
      <c r="F95" s="4" t="s">
        <v>151</v>
      </c>
      <c r="G95" s="4" t="s">
        <v>152</v>
      </c>
      <c r="H95" s="6">
        <v>625</v>
      </c>
      <c r="I95" s="12" t="s">
        <v>143</v>
      </c>
      <c r="J95" s="12" t="s">
        <v>1087</v>
      </c>
      <c r="K95" s="10">
        <v>112500</v>
      </c>
      <c r="L95" s="11">
        <v>0.45</v>
      </c>
      <c r="M95" s="13">
        <f t="shared" si="2"/>
        <v>250000</v>
      </c>
      <c r="N95" s="13">
        <f t="shared" si="3"/>
        <v>400</v>
      </c>
      <c r="O95" s="4" t="s">
        <v>31</v>
      </c>
      <c r="P95" s="12" t="s">
        <v>184</v>
      </c>
    </row>
    <row r="96" spans="1:16" ht="14.25" customHeight="1">
      <c r="A96" s="4" t="s">
        <v>1104</v>
      </c>
      <c r="B96" s="4" t="s">
        <v>13</v>
      </c>
      <c r="C96" s="4">
        <v>1197831</v>
      </c>
      <c r="D96" s="5">
        <v>44053</v>
      </c>
      <c r="E96" s="4" t="s">
        <v>150</v>
      </c>
      <c r="F96" s="4" t="s">
        <v>151</v>
      </c>
      <c r="G96" s="4" t="s">
        <v>152</v>
      </c>
      <c r="H96" s="6">
        <v>525</v>
      </c>
      <c r="I96" s="12" t="s">
        <v>185</v>
      </c>
      <c r="J96" s="12" t="s">
        <v>1087</v>
      </c>
      <c r="K96" s="10">
        <v>70875</v>
      </c>
      <c r="L96" s="11">
        <v>0.3</v>
      </c>
      <c r="M96" s="13">
        <f t="shared" si="2"/>
        <v>236250</v>
      </c>
      <c r="N96" s="13">
        <f t="shared" si="3"/>
        <v>450</v>
      </c>
      <c r="O96" s="4" t="s">
        <v>31</v>
      </c>
      <c r="P96" s="12" t="s">
        <v>186</v>
      </c>
    </row>
    <row r="97" spans="1:16" ht="14.25" customHeight="1">
      <c r="A97" s="4" t="s">
        <v>1104</v>
      </c>
      <c r="B97" s="4" t="s">
        <v>13</v>
      </c>
      <c r="C97" s="4">
        <v>1197831</v>
      </c>
      <c r="D97" s="5">
        <v>44054</v>
      </c>
      <c r="E97" s="4" t="s">
        <v>150</v>
      </c>
      <c r="F97" s="4" t="s">
        <v>151</v>
      </c>
      <c r="G97" s="4" t="s">
        <v>152</v>
      </c>
      <c r="H97" s="6">
        <v>800</v>
      </c>
      <c r="I97" s="12" t="s">
        <v>187</v>
      </c>
      <c r="J97" s="12" t="s">
        <v>1086</v>
      </c>
      <c r="K97" s="10">
        <v>160000</v>
      </c>
      <c r="L97" s="11">
        <v>0.5</v>
      </c>
      <c r="M97" s="13">
        <f t="shared" si="2"/>
        <v>320000</v>
      </c>
      <c r="N97" s="13">
        <f t="shared" si="3"/>
        <v>400</v>
      </c>
      <c r="O97" s="4" t="s">
        <v>31</v>
      </c>
      <c r="P97" s="12" t="s">
        <v>188</v>
      </c>
    </row>
    <row r="98" spans="1:16" ht="14.25" customHeight="1">
      <c r="A98" s="4" t="s">
        <v>1104</v>
      </c>
      <c r="B98" s="4" t="s">
        <v>13</v>
      </c>
      <c r="C98" s="4">
        <v>1197831</v>
      </c>
      <c r="D98" s="5">
        <v>44055</v>
      </c>
      <c r="E98" s="4" t="s">
        <v>150</v>
      </c>
      <c r="F98" s="4" t="s">
        <v>151</v>
      </c>
      <c r="G98" s="4" t="s">
        <v>152</v>
      </c>
      <c r="H98" s="6">
        <v>925</v>
      </c>
      <c r="I98" s="12" t="s">
        <v>189</v>
      </c>
      <c r="J98" s="12" t="s">
        <v>1087</v>
      </c>
      <c r="K98" s="10">
        <v>97125</v>
      </c>
      <c r="L98" s="11">
        <v>0.35</v>
      </c>
      <c r="M98" s="13">
        <f t="shared" si="2"/>
        <v>277500</v>
      </c>
      <c r="N98" s="13">
        <f t="shared" si="3"/>
        <v>300</v>
      </c>
      <c r="O98" s="4" t="s">
        <v>31</v>
      </c>
      <c r="P98" s="12" t="s">
        <v>190</v>
      </c>
    </row>
    <row r="99" spans="1:16" ht="14.25" customHeight="1">
      <c r="A99" s="4" t="s">
        <v>1104</v>
      </c>
      <c r="B99" s="4" t="s">
        <v>13</v>
      </c>
      <c r="C99" s="4">
        <v>1197831</v>
      </c>
      <c r="D99" s="5">
        <v>44056</v>
      </c>
      <c r="E99" s="4" t="s">
        <v>150</v>
      </c>
      <c r="F99" s="4" t="s">
        <v>151</v>
      </c>
      <c r="G99" s="4" t="s">
        <v>152</v>
      </c>
      <c r="H99" s="6">
        <v>925</v>
      </c>
      <c r="I99" s="12" t="s">
        <v>191</v>
      </c>
      <c r="J99" s="12" t="s">
        <v>1086</v>
      </c>
      <c r="K99" s="10">
        <v>129500</v>
      </c>
      <c r="L99" s="11">
        <v>0.35</v>
      </c>
      <c r="M99" s="13">
        <f t="shared" si="2"/>
        <v>370000</v>
      </c>
      <c r="N99" s="13">
        <f t="shared" si="3"/>
        <v>400</v>
      </c>
      <c r="O99" s="4" t="s">
        <v>31</v>
      </c>
      <c r="P99" s="12" t="s">
        <v>192</v>
      </c>
    </row>
    <row r="100" spans="1:16" ht="14.25" customHeight="1">
      <c r="A100" s="4" t="s">
        <v>1104</v>
      </c>
      <c r="B100" s="4" t="s">
        <v>13</v>
      </c>
      <c r="C100" s="4">
        <v>1197831</v>
      </c>
      <c r="D100" s="5">
        <v>44057</v>
      </c>
      <c r="E100" s="4" t="s">
        <v>150</v>
      </c>
      <c r="F100" s="4" t="s">
        <v>151</v>
      </c>
      <c r="G100" s="4" t="s">
        <v>152</v>
      </c>
      <c r="H100" s="6">
        <v>775</v>
      </c>
      <c r="I100" s="12" t="s">
        <v>193</v>
      </c>
      <c r="J100" s="12" t="s">
        <v>1087</v>
      </c>
      <c r="K100" s="10">
        <v>94937.5</v>
      </c>
      <c r="L100" s="11">
        <v>0.35</v>
      </c>
      <c r="M100" s="13">
        <f t="shared" si="2"/>
        <v>271250</v>
      </c>
      <c r="N100" s="13">
        <f t="shared" si="3"/>
        <v>350</v>
      </c>
      <c r="O100" s="4" t="s">
        <v>31</v>
      </c>
      <c r="P100" s="12" t="s">
        <v>194</v>
      </c>
    </row>
    <row r="101" spans="1:16" ht="14.25" customHeight="1">
      <c r="A101" s="4" t="s">
        <v>1104</v>
      </c>
      <c r="B101" s="4" t="s">
        <v>13</v>
      </c>
      <c r="C101" s="4">
        <v>1197831</v>
      </c>
      <c r="D101" s="5">
        <v>44058</v>
      </c>
      <c r="E101" s="4" t="s">
        <v>150</v>
      </c>
      <c r="F101" s="4" t="s">
        <v>151</v>
      </c>
      <c r="G101" s="4" t="s">
        <v>152</v>
      </c>
      <c r="H101" s="6">
        <v>700</v>
      </c>
      <c r="I101" s="12" t="s">
        <v>195</v>
      </c>
      <c r="J101" s="12" t="s">
        <v>1087</v>
      </c>
      <c r="K101" s="10">
        <v>126000</v>
      </c>
      <c r="L101" s="11">
        <v>0.45</v>
      </c>
      <c r="M101" s="13">
        <f t="shared" si="2"/>
        <v>280000</v>
      </c>
      <c r="N101" s="13">
        <f t="shared" si="3"/>
        <v>400</v>
      </c>
      <c r="O101" s="4" t="s">
        <v>31</v>
      </c>
      <c r="P101" s="12" t="s">
        <v>196</v>
      </c>
    </row>
    <row r="102" spans="1:16" ht="14.25" customHeight="1">
      <c r="A102" s="4" t="s">
        <v>1104</v>
      </c>
      <c r="B102" s="4" t="s">
        <v>13</v>
      </c>
      <c r="C102" s="4">
        <v>1197831</v>
      </c>
      <c r="D102" s="5">
        <v>44059</v>
      </c>
      <c r="E102" s="4" t="s">
        <v>150</v>
      </c>
      <c r="F102" s="4" t="s">
        <v>151</v>
      </c>
      <c r="G102" s="4" t="s">
        <v>152</v>
      </c>
      <c r="H102" s="6">
        <v>600</v>
      </c>
      <c r="I102" s="12" t="s">
        <v>197</v>
      </c>
      <c r="J102" s="12" t="s">
        <v>1086</v>
      </c>
      <c r="K102" s="10">
        <v>81000</v>
      </c>
      <c r="L102" s="11">
        <v>0.3</v>
      </c>
      <c r="M102" s="13">
        <f t="shared" si="2"/>
        <v>270000</v>
      </c>
      <c r="N102" s="13">
        <f t="shared" si="3"/>
        <v>450</v>
      </c>
      <c r="O102" s="4" t="s">
        <v>31</v>
      </c>
      <c r="P102" s="12" t="s">
        <v>198</v>
      </c>
    </row>
    <row r="103" spans="1:16" ht="14.25" customHeight="1">
      <c r="A103" s="4" t="s">
        <v>1104</v>
      </c>
      <c r="B103" s="4" t="s">
        <v>13</v>
      </c>
      <c r="C103" s="4">
        <v>1197831</v>
      </c>
      <c r="D103" s="5">
        <v>44060</v>
      </c>
      <c r="E103" s="4" t="s">
        <v>150</v>
      </c>
      <c r="F103" s="4" t="s">
        <v>151</v>
      </c>
      <c r="G103" s="4" t="s">
        <v>152</v>
      </c>
      <c r="H103" s="6">
        <v>950</v>
      </c>
      <c r="I103" s="12" t="s">
        <v>199</v>
      </c>
      <c r="J103" s="12" t="s">
        <v>1087</v>
      </c>
      <c r="K103" s="10">
        <v>190000</v>
      </c>
      <c r="L103" s="11">
        <v>0.5</v>
      </c>
      <c r="M103" s="13">
        <f t="shared" si="2"/>
        <v>380000</v>
      </c>
      <c r="N103" s="13">
        <f t="shared" si="3"/>
        <v>400</v>
      </c>
      <c r="O103" s="4" t="s">
        <v>31</v>
      </c>
      <c r="P103" s="12" t="s">
        <v>200</v>
      </c>
    </row>
    <row r="104" spans="1:16" ht="14.25" customHeight="1">
      <c r="A104" s="4" t="s">
        <v>1104</v>
      </c>
      <c r="B104" s="4" t="s">
        <v>13</v>
      </c>
      <c r="C104" s="4">
        <v>1197831</v>
      </c>
      <c r="D104" s="5">
        <v>44061</v>
      </c>
      <c r="E104" s="4" t="s">
        <v>150</v>
      </c>
      <c r="F104" s="4" t="s">
        <v>151</v>
      </c>
      <c r="G104" s="4" t="s">
        <v>152</v>
      </c>
      <c r="H104" s="6">
        <v>950</v>
      </c>
      <c r="I104" s="12" t="s">
        <v>201</v>
      </c>
      <c r="J104" s="12" t="s">
        <v>1086</v>
      </c>
      <c r="K104" s="10">
        <v>133000</v>
      </c>
      <c r="L104" s="11">
        <v>0.35</v>
      </c>
      <c r="M104" s="13">
        <f t="shared" si="2"/>
        <v>380000</v>
      </c>
      <c r="N104" s="13">
        <f t="shared" si="3"/>
        <v>400</v>
      </c>
      <c r="O104" s="4" t="s">
        <v>31</v>
      </c>
      <c r="P104" s="12" t="s">
        <v>202</v>
      </c>
    </row>
    <row r="105" spans="1:16" ht="14.25" customHeight="1">
      <c r="A105" s="4" t="s">
        <v>1104</v>
      </c>
      <c r="B105" s="4" t="s">
        <v>13</v>
      </c>
      <c r="C105" s="4">
        <v>1197831</v>
      </c>
      <c r="D105" s="5">
        <v>44062</v>
      </c>
      <c r="E105" s="4" t="s">
        <v>150</v>
      </c>
      <c r="F105" s="4" t="s">
        <v>151</v>
      </c>
      <c r="G105" s="4" t="s">
        <v>152</v>
      </c>
      <c r="H105" s="6">
        <v>950</v>
      </c>
      <c r="I105" s="12" t="s">
        <v>203</v>
      </c>
      <c r="J105" s="12" t="s">
        <v>1087</v>
      </c>
      <c r="K105" s="10">
        <v>149625</v>
      </c>
      <c r="L105" s="11">
        <v>0.35</v>
      </c>
      <c r="M105" s="13">
        <f t="shared" si="2"/>
        <v>427500</v>
      </c>
      <c r="N105" s="13">
        <f t="shared" si="3"/>
        <v>450</v>
      </c>
      <c r="O105" s="4" t="s">
        <v>31</v>
      </c>
      <c r="P105" s="12" t="s">
        <v>204</v>
      </c>
    </row>
    <row r="106" spans="1:16" ht="14.25" customHeight="1">
      <c r="A106" s="4" t="s">
        <v>1104</v>
      </c>
      <c r="B106" s="4" t="s">
        <v>13</v>
      </c>
      <c r="C106" s="4">
        <v>1197831</v>
      </c>
      <c r="D106" s="5">
        <v>44063</v>
      </c>
      <c r="E106" s="4" t="s">
        <v>150</v>
      </c>
      <c r="F106" s="4" t="s">
        <v>151</v>
      </c>
      <c r="G106" s="4" t="s">
        <v>152</v>
      </c>
      <c r="H106" s="6">
        <v>800</v>
      </c>
      <c r="I106" s="12" t="s">
        <v>205</v>
      </c>
      <c r="J106" s="12" t="s">
        <v>1087</v>
      </c>
      <c r="K106" s="10">
        <v>112000</v>
      </c>
      <c r="L106" s="11">
        <v>0.35</v>
      </c>
      <c r="M106" s="13">
        <f t="shared" si="2"/>
        <v>320000</v>
      </c>
      <c r="N106" s="13">
        <f t="shared" si="3"/>
        <v>400</v>
      </c>
      <c r="O106" s="4" t="s">
        <v>31</v>
      </c>
      <c r="P106" s="12" t="s">
        <v>206</v>
      </c>
    </row>
    <row r="107" spans="1:16" ht="14.25" customHeight="1">
      <c r="A107" s="4" t="s">
        <v>1104</v>
      </c>
      <c r="B107" s="4" t="s">
        <v>13</v>
      </c>
      <c r="C107" s="4">
        <v>1197831</v>
      </c>
      <c r="D107" s="5">
        <v>44064</v>
      </c>
      <c r="E107" s="4" t="s">
        <v>150</v>
      </c>
      <c r="F107" s="4" t="s">
        <v>151</v>
      </c>
      <c r="G107" s="4" t="s">
        <v>152</v>
      </c>
      <c r="H107" s="6">
        <v>750</v>
      </c>
      <c r="I107" s="12" t="s">
        <v>207</v>
      </c>
      <c r="J107" s="12" t="s">
        <v>1087</v>
      </c>
      <c r="K107" s="10">
        <v>135000</v>
      </c>
      <c r="L107" s="11">
        <v>0.45</v>
      </c>
      <c r="M107" s="13">
        <f t="shared" si="2"/>
        <v>300000</v>
      </c>
      <c r="N107" s="13">
        <f t="shared" si="3"/>
        <v>400</v>
      </c>
      <c r="O107" s="4" t="s">
        <v>31</v>
      </c>
      <c r="P107" s="12" t="s">
        <v>208</v>
      </c>
    </row>
    <row r="108" spans="1:16" ht="14.25" customHeight="1">
      <c r="A108" s="4" t="s">
        <v>1104</v>
      </c>
      <c r="B108" s="4" t="s">
        <v>13</v>
      </c>
      <c r="C108" s="4">
        <v>1197831</v>
      </c>
      <c r="D108" s="5">
        <v>44065</v>
      </c>
      <c r="E108" s="4" t="s">
        <v>150</v>
      </c>
      <c r="F108" s="4" t="s">
        <v>151</v>
      </c>
      <c r="G108" s="4" t="s">
        <v>152</v>
      </c>
      <c r="H108" s="6">
        <v>650</v>
      </c>
      <c r="I108" s="12" t="s">
        <v>209</v>
      </c>
      <c r="J108" s="12" t="s">
        <v>1087</v>
      </c>
      <c r="K108" s="10">
        <v>87750</v>
      </c>
      <c r="L108" s="11">
        <v>0.3</v>
      </c>
      <c r="M108" s="13">
        <f t="shared" si="2"/>
        <v>292500</v>
      </c>
      <c r="N108" s="13">
        <f t="shared" si="3"/>
        <v>450</v>
      </c>
      <c r="O108" s="4" t="s">
        <v>31</v>
      </c>
      <c r="P108" s="12" t="s">
        <v>210</v>
      </c>
    </row>
    <row r="109" spans="1:16" ht="14.25" customHeight="1">
      <c r="A109" s="4" t="s">
        <v>1104</v>
      </c>
      <c r="B109" s="4" t="s">
        <v>13</v>
      </c>
      <c r="C109" s="4">
        <v>1197831</v>
      </c>
      <c r="D109" s="5">
        <v>44066</v>
      </c>
      <c r="E109" s="4" t="s">
        <v>150</v>
      </c>
      <c r="F109" s="4" t="s">
        <v>151</v>
      </c>
      <c r="G109" s="4" t="s">
        <v>152</v>
      </c>
      <c r="H109" s="6">
        <v>1000</v>
      </c>
      <c r="I109" s="12" t="s">
        <v>211</v>
      </c>
      <c r="J109" s="12" t="s">
        <v>1086</v>
      </c>
      <c r="K109" s="10">
        <v>250000</v>
      </c>
      <c r="L109" s="11">
        <v>0.5</v>
      </c>
      <c r="M109" s="13">
        <f t="shared" si="2"/>
        <v>500000</v>
      </c>
      <c r="N109" s="13">
        <f t="shared" si="3"/>
        <v>500</v>
      </c>
      <c r="O109" s="4" t="s">
        <v>31</v>
      </c>
      <c r="P109" s="12" t="s">
        <v>212</v>
      </c>
    </row>
    <row r="110" spans="1:16" ht="14.25" customHeight="1">
      <c r="A110" s="4" t="s">
        <v>1104</v>
      </c>
      <c r="B110" s="4" t="s">
        <v>13</v>
      </c>
      <c r="C110" s="4">
        <v>1197831</v>
      </c>
      <c r="D110" s="5">
        <v>44067</v>
      </c>
      <c r="E110" s="4" t="s">
        <v>150</v>
      </c>
      <c r="F110" s="4" t="s">
        <v>151</v>
      </c>
      <c r="G110" s="4" t="s">
        <v>152</v>
      </c>
      <c r="H110" s="6">
        <v>950</v>
      </c>
      <c r="I110" s="12" t="s">
        <v>213</v>
      </c>
      <c r="J110" s="12" t="s">
        <v>1087</v>
      </c>
      <c r="K110" s="10">
        <v>133000</v>
      </c>
      <c r="L110" s="11">
        <v>0.35</v>
      </c>
      <c r="M110" s="13">
        <f t="shared" si="2"/>
        <v>380000</v>
      </c>
      <c r="N110" s="13">
        <f t="shared" si="3"/>
        <v>400</v>
      </c>
      <c r="O110" s="4" t="s">
        <v>31</v>
      </c>
      <c r="P110" s="12" t="s">
        <v>214</v>
      </c>
    </row>
    <row r="111" spans="1:16" ht="14.25" customHeight="1">
      <c r="A111" s="4" t="s">
        <v>1104</v>
      </c>
      <c r="B111" s="4" t="s">
        <v>13</v>
      </c>
      <c r="C111" s="4">
        <v>1197831</v>
      </c>
      <c r="D111" s="5">
        <v>44068</v>
      </c>
      <c r="E111" s="4" t="s">
        <v>150</v>
      </c>
      <c r="F111" s="4" t="s">
        <v>151</v>
      </c>
      <c r="G111" s="4" t="s">
        <v>152</v>
      </c>
      <c r="H111" s="6">
        <v>950</v>
      </c>
      <c r="I111" s="12" t="s">
        <v>215</v>
      </c>
      <c r="J111" s="12" t="s">
        <v>1087</v>
      </c>
      <c r="K111" s="10">
        <v>149625</v>
      </c>
      <c r="L111" s="11">
        <v>0.35</v>
      </c>
      <c r="M111" s="13">
        <f t="shared" si="2"/>
        <v>427500</v>
      </c>
      <c r="N111" s="13">
        <f t="shared" si="3"/>
        <v>450</v>
      </c>
      <c r="O111" s="4" t="s">
        <v>31</v>
      </c>
      <c r="P111" s="12" t="s">
        <v>216</v>
      </c>
    </row>
    <row r="112" spans="1:16" ht="14.25" customHeight="1">
      <c r="A112" s="4" t="s">
        <v>1104</v>
      </c>
      <c r="B112" s="4" t="s">
        <v>13</v>
      </c>
      <c r="C112" s="4">
        <v>1197831</v>
      </c>
      <c r="D112" s="5">
        <v>44069</v>
      </c>
      <c r="E112" s="4" t="s">
        <v>150</v>
      </c>
      <c r="F112" s="4" t="s">
        <v>151</v>
      </c>
      <c r="G112" s="4" t="s">
        <v>152</v>
      </c>
      <c r="H112" s="6">
        <v>1100</v>
      </c>
      <c r="I112" s="12" t="s">
        <v>217</v>
      </c>
      <c r="J112" s="12" t="s">
        <v>1087</v>
      </c>
      <c r="K112" s="10">
        <v>154000</v>
      </c>
      <c r="L112" s="11">
        <v>0.35</v>
      </c>
      <c r="M112" s="13">
        <f t="shared" si="2"/>
        <v>440000</v>
      </c>
      <c r="N112" s="13">
        <f t="shared" si="3"/>
        <v>400</v>
      </c>
      <c r="O112" s="4" t="s">
        <v>31</v>
      </c>
      <c r="P112" s="12" t="s">
        <v>218</v>
      </c>
    </row>
    <row r="113" spans="1:16" ht="14.25" customHeight="1">
      <c r="A113" s="4" t="s">
        <v>1104</v>
      </c>
      <c r="B113" s="4" t="s">
        <v>13</v>
      </c>
      <c r="C113" s="4">
        <v>1197831</v>
      </c>
      <c r="D113" s="5">
        <v>44070</v>
      </c>
      <c r="E113" s="4" t="s">
        <v>150</v>
      </c>
      <c r="F113" s="4" t="s">
        <v>151</v>
      </c>
      <c r="G113" s="4" t="s">
        <v>152</v>
      </c>
      <c r="H113" s="6">
        <v>700</v>
      </c>
      <c r="I113" s="12" t="s">
        <v>213</v>
      </c>
      <c r="J113" s="12" t="s">
        <v>1087</v>
      </c>
      <c r="K113" s="10">
        <v>126000</v>
      </c>
      <c r="L113" s="11">
        <v>0.45</v>
      </c>
      <c r="M113" s="13">
        <f t="shared" si="2"/>
        <v>280000</v>
      </c>
      <c r="N113" s="13">
        <f t="shared" si="3"/>
        <v>400</v>
      </c>
      <c r="O113" s="4" t="s">
        <v>31</v>
      </c>
      <c r="P113" s="12" t="s">
        <v>219</v>
      </c>
    </row>
    <row r="114" spans="1:16" ht="14.25" customHeight="1">
      <c r="A114" s="4" t="s">
        <v>1104</v>
      </c>
      <c r="B114" s="4" t="s">
        <v>13</v>
      </c>
      <c r="C114" s="4">
        <v>1197831</v>
      </c>
      <c r="D114" s="5">
        <v>44071</v>
      </c>
      <c r="E114" s="4" t="s">
        <v>150</v>
      </c>
      <c r="F114" s="4" t="s">
        <v>151</v>
      </c>
      <c r="G114" s="4" t="s">
        <v>152</v>
      </c>
      <c r="H114" s="6">
        <v>700</v>
      </c>
      <c r="I114" s="12" t="s">
        <v>220</v>
      </c>
      <c r="J114" s="12" t="s">
        <v>1086</v>
      </c>
      <c r="K114" s="10">
        <v>94500</v>
      </c>
      <c r="L114" s="11">
        <v>0.3</v>
      </c>
      <c r="M114" s="13">
        <f t="shared" si="2"/>
        <v>315000</v>
      </c>
      <c r="N114" s="13">
        <f t="shared" si="3"/>
        <v>450</v>
      </c>
      <c r="O114" s="4" t="s">
        <v>31</v>
      </c>
      <c r="P114" s="12" t="s">
        <v>221</v>
      </c>
    </row>
    <row r="115" spans="1:16" ht="14.25" customHeight="1">
      <c r="A115" s="4" t="s">
        <v>1104</v>
      </c>
      <c r="B115" s="4" t="s">
        <v>13</v>
      </c>
      <c r="C115" s="4">
        <v>1197831</v>
      </c>
      <c r="D115" s="5">
        <v>44072</v>
      </c>
      <c r="E115" s="4" t="s">
        <v>150</v>
      </c>
      <c r="F115" s="4" t="s">
        <v>151</v>
      </c>
      <c r="G115" s="4" t="s">
        <v>152</v>
      </c>
      <c r="H115" s="6">
        <v>975</v>
      </c>
      <c r="I115" s="12" t="s">
        <v>222</v>
      </c>
      <c r="J115" s="12" t="s">
        <v>1086</v>
      </c>
      <c r="K115" s="10">
        <v>243750</v>
      </c>
      <c r="L115" s="11">
        <v>0.5</v>
      </c>
      <c r="M115" s="13">
        <f t="shared" si="2"/>
        <v>487500</v>
      </c>
      <c r="N115" s="13">
        <f t="shared" si="3"/>
        <v>500</v>
      </c>
      <c r="O115" s="4" t="s">
        <v>31</v>
      </c>
      <c r="P115" s="12" t="s">
        <v>223</v>
      </c>
    </row>
    <row r="116" spans="1:16" ht="14.25" customHeight="1">
      <c r="A116" s="4" t="s">
        <v>1104</v>
      </c>
      <c r="B116" s="4" t="s">
        <v>13</v>
      </c>
      <c r="C116" s="4">
        <v>1197831</v>
      </c>
      <c r="D116" s="5">
        <v>44073</v>
      </c>
      <c r="E116" s="4" t="s">
        <v>150</v>
      </c>
      <c r="F116" s="4" t="s">
        <v>151</v>
      </c>
      <c r="G116" s="4" t="s">
        <v>152</v>
      </c>
      <c r="H116" s="6">
        <v>925</v>
      </c>
      <c r="I116" s="12" t="s">
        <v>224</v>
      </c>
      <c r="J116" s="12" t="s">
        <v>1087</v>
      </c>
      <c r="K116" s="10">
        <v>129500</v>
      </c>
      <c r="L116" s="11">
        <v>0.35</v>
      </c>
      <c r="M116" s="13">
        <f t="shared" si="2"/>
        <v>370000</v>
      </c>
      <c r="N116" s="13">
        <f t="shared" si="3"/>
        <v>400</v>
      </c>
      <c r="O116" s="4" t="s">
        <v>31</v>
      </c>
      <c r="P116" s="12" t="s">
        <v>225</v>
      </c>
    </row>
    <row r="117" spans="1:16" ht="14.25" customHeight="1">
      <c r="A117" s="4" t="s">
        <v>1104</v>
      </c>
      <c r="B117" s="4" t="s">
        <v>13</v>
      </c>
      <c r="C117" s="4">
        <v>1197831</v>
      </c>
      <c r="D117" s="5">
        <v>44074</v>
      </c>
      <c r="E117" s="4" t="s">
        <v>150</v>
      </c>
      <c r="F117" s="4" t="s">
        <v>151</v>
      </c>
      <c r="G117" s="4" t="s">
        <v>152</v>
      </c>
      <c r="H117" s="6">
        <v>925</v>
      </c>
      <c r="I117" s="12" t="s">
        <v>83</v>
      </c>
      <c r="J117" s="12" t="s">
        <v>1086</v>
      </c>
      <c r="K117" s="10">
        <v>145687.5</v>
      </c>
      <c r="L117" s="11">
        <v>0.35</v>
      </c>
      <c r="M117" s="13">
        <f t="shared" si="2"/>
        <v>416250</v>
      </c>
      <c r="N117" s="13">
        <f t="shared" si="3"/>
        <v>450</v>
      </c>
      <c r="O117" s="4" t="s">
        <v>31</v>
      </c>
      <c r="P117" s="12" t="s">
        <v>226</v>
      </c>
    </row>
    <row r="118" spans="1:16" ht="14.25" customHeight="1">
      <c r="A118" s="4" t="s">
        <v>1104</v>
      </c>
      <c r="B118" s="4" t="s">
        <v>13</v>
      </c>
      <c r="C118" s="4">
        <v>1197831</v>
      </c>
      <c r="D118" s="5">
        <v>44075</v>
      </c>
      <c r="E118" s="4" t="s">
        <v>150</v>
      </c>
      <c r="F118" s="4" t="s">
        <v>151</v>
      </c>
      <c r="G118" s="4" t="s">
        <v>152</v>
      </c>
      <c r="H118" s="6">
        <v>1100</v>
      </c>
      <c r="I118" s="12" t="s">
        <v>37</v>
      </c>
      <c r="J118" s="12" t="s">
        <v>1086</v>
      </c>
      <c r="K118" s="10">
        <v>154000</v>
      </c>
      <c r="L118" s="11">
        <v>0.35</v>
      </c>
      <c r="M118" s="13">
        <f t="shared" si="2"/>
        <v>440000</v>
      </c>
      <c r="N118" s="13">
        <f t="shared" si="3"/>
        <v>400</v>
      </c>
      <c r="O118" s="4" t="s">
        <v>31</v>
      </c>
      <c r="P118" s="12" t="s">
        <v>227</v>
      </c>
    </row>
    <row r="119" spans="1:16" ht="14.25" customHeight="1">
      <c r="A119" s="4" t="s">
        <v>1104</v>
      </c>
      <c r="B119" s="4" t="s">
        <v>13</v>
      </c>
      <c r="C119" s="4">
        <v>1197831</v>
      </c>
      <c r="D119" s="5">
        <v>44076</v>
      </c>
      <c r="E119" s="4" t="s">
        <v>150</v>
      </c>
      <c r="F119" s="4" t="s">
        <v>151</v>
      </c>
      <c r="G119" s="4" t="s">
        <v>152</v>
      </c>
      <c r="H119" s="6">
        <v>650</v>
      </c>
      <c r="I119" s="12" t="s">
        <v>228</v>
      </c>
      <c r="J119" s="12" t="s">
        <v>1087</v>
      </c>
      <c r="K119" s="10">
        <v>117000</v>
      </c>
      <c r="L119" s="11">
        <v>0.45</v>
      </c>
      <c r="M119" s="13">
        <f t="shared" si="2"/>
        <v>260000</v>
      </c>
      <c r="N119" s="13">
        <f t="shared" si="3"/>
        <v>400</v>
      </c>
      <c r="O119" s="4" t="s">
        <v>31</v>
      </c>
      <c r="P119" s="12" t="s">
        <v>229</v>
      </c>
    </row>
    <row r="120" spans="1:16" ht="14.25" customHeight="1">
      <c r="A120" s="4" t="s">
        <v>1104</v>
      </c>
      <c r="B120" s="4" t="s">
        <v>13</v>
      </c>
      <c r="C120" s="4">
        <v>1197831</v>
      </c>
      <c r="D120" s="5">
        <v>44077</v>
      </c>
      <c r="E120" s="4" t="s">
        <v>150</v>
      </c>
      <c r="F120" s="4" t="s">
        <v>151</v>
      </c>
      <c r="G120" s="4" t="s">
        <v>152</v>
      </c>
      <c r="H120" s="6">
        <v>650</v>
      </c>
      <c r="I120" s="12" t="s">
        <v>230</v>
      </c>
      <c r="J120" s="12" t="s">
        <v>1087</v>
      </c>
      <c r="K120" s="10">
        <v>87750</v>
      </c>
      <c r="L120" s="11">
        <v>0.3</v>
      </c>
      <c r="M120" s="13">
        <f t="shared" si="2"/>
        <v>292500</v>
      </c>
      <c r="N120" s="13">
        <f t="shared" si="3"/>
        <v>450</v>
      </c>
      <c r="O120" s="4" t="s">
        <v>31</v>
      </c>
      <c r="P120" s="12" t="s">
        <v>231</v>
      </c>
    </row>
    <row r="121" spans="1:16" ht="14.25" customHeight="1">
      <c r="A121" s="4" t="s">
        <v>1104</v>
      </c>
      <c r="B121" s="4" t="s">
        <v>13</v>
      </c>
      <c r="C121" s="4">
        <v>1197831</v>
      </c>
      <c r="D121" s="5">
        <v>44078</v>
      </c>
      <c r="E121" s="4" t="s">
        <v>150</v>
      </c>
      <c r="F121" s="4" t="s">
        <v>151</v>
      </c>
      <c r="G121" s="4" t="s">
        <v>152</v>
      </c>
      <c r="H121" s="6">
        <v>900</v>
      </c>
      <c r="I121" s="12" t="s">
        <v>232</v>
      </c>
      <c r="J121" s="12" t="s">
        <v>1087</v>
      </c>
      <c r="K121" s="10">
        <v>225000</v>
      </c>
      <c r="L121" s="11">
        <v>0.5</v>
      </c>
      <c r="M121" s="13">
        <f t="shared" si="2"/>
        <v>450000</v>
      </c>
      <c r="N121" s="13">
        <f t="shared" si="3"/>
        <v>500</v>
      </c>
      <c r="O121" s="4" t="s">
        <v>31</v>
      </c>
      <c r="P121" s="12" t="s">
        <v>233</v>
      </c>
    </row>
    <row r="122" spans="1:16" ht="14.25" customHeight="1">
      <c r="A122" s="4" t="s">
        <v>1104</v>
      </c>
      <c r="B122" s="4" t="s">
        <v>13</v>
      </c>
      <c r="C122" s="4">
        <v>1197831</v>
      </c>
      <c r="D122" s="5">
        <v>44079</v>
      </c>
      <c r="E122" s="4" t="s">
        <v>150</v>
      </c>
      <c r="F122" s="4" t="s">
        <v>151</v>
      </c>
      <c r="G122" s="4" t="s">
        <v>152</v>
      </c>
      <c r="H122" s="6">
        <v>850</v>
      </c>
      <c r="I122" s="12" t="s">
        <v>234</v>
      </c>
      <c r="J122" s="12" t="s">
        <v>1087</v>
      </c>
      <c r="K122" s="10">
        <v>133875</v>
      </c>
      <c r="L122" s="11">
        <v>0.35</v>
      </c>
      <c r="M122" s="13">
        <f t="shared" si="2"/>
        <v>382500</v>
      </c>
      <c r="N122" s="13">
        <f t="shared" si="3"/>
        <v>450</v>
      </c>
      <c r="O122" s="4" t="s">
        <v>31</v>
      </c>
      <c r="P122" s="12" t="s">
        <v>235</v>
      </c>
    </row>
    <row r="123" spans="1:16" ht="14.25" customHeight="1">
      <c r="A123" s="4" t="s">
        <v>1104</v>
      </c>
      <c r="B123" s="4" t="s">
        <v>13</v>
      </c>
      <c r="C123" s="4">
        <v>1197831</v>
      </c>
      <c r="D123" s="5">
        <v>44080</v>
      </c>
      <c r="E123" s="4" t="s">
        <v>150</v>
      </c>
      <c r="F123" s="4" t="s">
        <v>151</v>
      </c>
      <c r="G123" s="4" t="s">
        <v>152</v>
      </c>
      <c r="H123" s="6">
        <v>850</v>
      </c>
      <c r="I123" s="12" t="s">
        <v>236</v>
      </c>
      <c r="J123" s="12" t="s">
        <v>1087</v>
      </c>
      <c r="K123" s="10">
        <v>133875</v>
      </c>
      <c r="L123" s="11">
        <v>0.35</v>
      </c>
      <c r="M123" s="13">
        <f t="shared" si="2"/>
        <v>382500</v>
      </c>
      <c r="N123" s="13">
        <f t="shared" si="3"/>
        <v>450</v>
      </c>
      <c r="O123" s="4" t="s">
        <v>31</v>
      </c>
      <c r="P123" s="12" t="s">
        <v>237</v>
      </c>
    </row>
    <row r="124" spans="1:16" ht="14.25" customHeight="1">
      <c r="A124" s="4" t="s">
        <v>1104</v>
      </c>
      <c r="B124" s="4" t="s">
        <v>13</v>
      </c>
      <c r="C124" s="4">
        <v>1197831</v>
      </c>
      <c r="D124" s="5">
        <v>44081</v>
      </c>
      <c r="E124" s="4" t="s">
        <v>150</v>
      </c>
      <c r="F124" s="4" t="s">
        <v>151</v>
      </c>
      <c r="G124" s="4" t="s">
        <v>152</v>
      </c>
      <c r="H124" s="6">
        <v>900</v>
      </c>
      <c r="I124" s="12" t="s">
        <v>238</v>
      </c>
      <c r="J124" s="12" t="s">
        <v>1086</v>
      </c>
      <c r="K124" s="10">
        <v>157500</v>
      </c>
      <c r="L124" s="11">
        <v>0.35</v>
      </c>
      <c r="M124" s="13">
        <f t="shared" si="2"/>
        <v>450000</v>
      </c>
      <c r="N124" s="13">
        <f t="shared" si="3"/>
        <v>500</v>
      </c>
      <c r="O124" s="4" t="s">
        <v>31</v>
      </c>
      <c r="P124" s="12" t="s">
        <v>239</v>
      </c>
    </row>
    <row r="125" spans="1:16" ht="14.25" customHeight="1">
      <c r="A125" s="4" t="s">
        <v>1104</v>
      </c>
      <c r="B125" s="4" t="s">
        <v>13</v>
      </c>
      <c r="C125" s="4">
        <v>1197831</v>
      </c>
      <c r="D125" s="5">
        <v>44082</v>
      </c>
      <c r="E125" s="4" t="s">
        <v>150</v>
      </c>
      <c r="F125" s="4" t="s">
        <v>151</v>
      </c>
      <c r="G125" s="4" t="s">
        <v>152</v>
      </c>
      <c r="H125" s="6">
        <v>625</v>
      </c>
      <c r="I125" s="12" t="s">
        <v>240</v>
      </c>
      <c r="J125" s="12" t="s">
        <v>1087</v>
      </c>
      <c r="K125" s="10">
        <v>140625</v>
      </c>
      <c r="L125" s="11">
        <v>0.45</v>
      </c>
      <c r="M125" s="13">
        <f t="shared" si="2"/>
        <v>312500</v>
      </c>
      <c r="N125" s="13">
        <f t="shared" si="3"/>
        <v>500</v>
      </c>
      <c r="O125" s="4" t="s">
        <v>31</v>
      </c>
      <c r="P125" s="12" t="s">
        <v>241</v>
      </c>
    </row>
    <row r="126" spans="1:16" ht="14.25" customHeight="1">
      <c r="A126" s="4" t="s">
        <v>1104</v>
      </c>
      <c r="B126" s="4" t="s">
        <v>13</v>
      </c>
      <c r="C126" s="4">
        <v>1197831</v>
      </c>
      <c r="D126" s="5">
        <v>44083</v>
      </c>
      <c r="E126" s="4" t="s">
        <v>150</v>
      </c>
      <c r="F126" s="4" t="s">
        <v>151</v>
      </c>
      <c r="G126" s="4" t="s">
        <v>152</v>
      </c>
      <c r="H126" s="6">
        <v>625</v>
      </c>
      <c r="I126" s="12" t="s">
        <v>242</v>
      </c>
      <c r="J126" s="12" t="s">
        <v>1087</v>
      </c>
      <c r="K126" s="10">
        <v>84375</v>
      </c>
      <c r="L126" s="11">
        <v>0.3</v>
      </c>
      <c r="M126" s="13">
        <f t="shared" si="2"/>
        <v>281250</v>
      </c>
      <c r="N126" s="13">
        <f t="shared" si="3"/>
        <v>450</v>
      </c>
      <c r="O126" s="4" t="s">
        <v>31</v>
      </c>
      <c r="P126" s="12" t="s">
        <v>243</v>
      </c>
    </row>
    <row r="127" spans="1:16" ht="14.25" customHeight="1">
      <c r="A127" s="4" t="s">
        <v>1104</v>
      </c>
      <c r="B127" s="4" t="s">
        <v>13</v>
      </c>
      <c r="C127" s="4">
        <v>1197831</v>
      </c>
      <c r="D127" s="5">
        <v>44084</v>
      </c>
      <c r="E127" s="4" t="s">
        <v>150</v>
      </c>
      <c r="F127" s="4" t="s">
        <v>151</v>
      </c>
      <c r="G127" s="4" t="s">
        <v>152</v>
      </c>
      <c r="H127" s="6">
        <v>850</v>
      </c>
      <c r="I127" s="12" t="s">
        <v>244</v>
      </c>
      <c r="J127" s="12" t="s">
        <v>1087</v>
      </c>
      <c r="K127" s="10">
        <v>233750</v>
      </c>
      <c r="L127" s="11">
        <v>0.5</v>
      </c>
      <c r="M127" s="13">
        <f t="shared" si="2"/>
        <v>467500</v>
      </c>
      <c r="N127" s="13">
        <f t="shared" si="3"/>
        <v>550</v>
      </c>
      <c r="O127" s="4" t="s">
        <v>31</v>
      </c>
      <c r="P127" s="12" t="s">
        <v>245</v>
      </c>
    </row>
    <row r="128" spans="1:16" ht="14.25" customHeight="1">
      <c r="A128" s="4" t="s">
        <v>1104</v>
      </c>
      <c r="B128" s="4" t="s">
        <v>13</v>
      </c>
      <c r="C128" s="4">
        <v>1197831</v>
      </c>
      <c r="D128" s="5">
        <v>44085</v>
      </c>
      <c r="E128" s="4" t="s">
        <v>150</v>
      </c>
      <c r="F128" s="4" t="s">
        <v>151</v>
      </c>
      <c r="G128" s="4" t="s">
        <v>152</v>
      </c>
      <c r="H128" s="6">
        <v>800</v>
      </c>
      <c r="I128" s="12" t="s">
        <v>246</v>
      </c>
      <c r="J128" s="12" t="s">
        <v>1087</v>
      </c>
      <c r="K128" s="10">
        <v>126000</v>
      </c>
      <c r="L128" s="11">
        <v>0.35</v>
      </c>
      <c r="M128" s="13">
        <f t="shared" si="2"/>
        <v>360000</v>
      </c>
      <c r="N128" s="13">
        <f t="shared" si="3"/>
        <v>450</v>
      </c>
      <c r="O128" s="4" t="s">
        <v>31</v>
      </c>
      <c r="P128" s="12" t="s">
        <v>247</v>
      </c>
    </row>
    <row r="129" spans="1:16" ht="14.25" customHeight="1">
      <c r="A129" s="4" t="s">
        <v>1104</v>
      </c>
      <c r="B129" s="4" t="s">
        <v>13</v>
      </c>
      <c r="C129" s="4">
        <v>1197831</v>
      </c>
      <c r="D129" s="5">
        <v>44086</v>
      </c>
      <c r="E129" s="4" t="s">
        <v>150</v>
      </c>
      <c r="F129" s="4" t="s">
        <v>151</v>
      </c>
      <c r="G129" s="4" t="s">
        <v>152</v>
      </c>
      <c r="H129" s="6">
        <v>800</v>
      </c>
      <c r="I129" s="12" t="s">
        <v>248</v>
      </c>
      <c r="J129" s="12" t="s">
        <v>1087</v>
      </c>
      <c r="K129" s="10">
        <v>126000</v>
      </c>
      <c r="L129" s="11">
        <v>0.35</v>
      </c>
      <c r="M129" s="13">
        <f t="shared" si="2"/>
        <v>360000</v>
      </c>
      <c r="N129" s="13">
        <f t="shared" si="3"/>
        <v>450</v>
      </c>
      <c r="O129" s="4" t="s">
        <v>31</v>
      </c>
      <c r="P129" s="12" t="s">
        <v>249</v>
      </c>
    </row>
    <row r="130" spans="1:16" ht="14.25" customHeight="1">
      <c r="A130" s="4" t="s">
        <v>1104</v>
      </c>
      <c r="B130" s="4" t="s">
        <v>13</v>
      </c>
      <c r="C130" s="4">
        <v>1197831</v>
      </c>
      <c r="D130" s="5">
        <v>44087</v>
      </c>
      <c r="E130" s="4" t="s">
        <v>150</v>
      </c>
      <c r="F130" s="4" t="s">
        <v>151</v>
      </c>
      <c r="G130" s="4" t="s">
        <v>152</v>
      </c>
      <c r="H130" s="6">
        <v>750</v>
      </c>
      <c r="I130" s="12" t="s">
        <v>250</v>
      </c>
      <c r="J130" s="12" t="s">
        <v>1086</v>
      </c>
      <c r="K130" s="10">
        <v>131250</v>
      </c>
      <c r="L130" s="11">
        <v>0.35</v>
      </c>
      <c r="M130" s="13">
        <f t="shared" si="2"/>
        <v>375000</v>
      </c>
      <c r="N130" s="13">
        <f t="shared" si="3"/>
        <v>500</v>
      </c>
      <c r="O130" s="4" t="s">
        <v>31</v>
      </c>
      <c r="P130" s="12" t="s">
        <v>251</v>
      </c>
    </row>
    <row r="131" spans="1:16" ht="14.25" customHeight="1">
      <c r="A131" s="4" t="s">
        <v>1104</v>
      </c>
      <c r="B131" s="4" t="s">
        <v>13</v>
      </c>
      <c r="C131" s="4">
        <v>1197831</v>
      </c>
      <c r="D131" s="5">
        <v>44088</v>
      </c>
      <c r="E131" s="4" t="s">
        <v>150</v>
      </c>
      <c r="F131" s="4" t="s">
        <v>151</v>
      </c>
      <c r="G131" s="4" t="s">
        <v>152</v>
      </c>
      <c r="H131" s="6">
        <v>600</v>
      </c>
      <c r="I131" s="12" t="s">
        <v>252</v>
      </c>
      <c r="J131" s="12" t="s">
        <v>1086</v>
      </c>
      <c r="K131" s="10">
        <v>135000</v>
      </c>
      <c r="L131" s="11">
        <v>0.45</v>
      </c>
      <c r="M131" s="13">
        <f t="shared" si="2"/>
        <v>300000</v>
      </c>
      <c r="N131" s="13">
        <f t="shared" si="3"/>
        <v>500</v>
      </c>
      <c r="O131" s="4" t="s">
        <v>31</v>
      </c>
      <c r="P131" s="12" t="s">
        <v>253</v>
      </c>
    </row>
    <row r="132" spans="1:16" ht="14.25" customHeight="1">
      <c r="A132" s="4" t="s">
        <v>1104</v>
      </c>
      <c r="B132" s="4" t="s">
        <v>13</v>
      </c>
      <c r="C132" s="4">
        <v>1197831</v>
      </c>
      <c r="D132" s="5">
        <v>44089</v>
      </c>
      <c r="E132" s="4" t="s">
        <v>150</v>
      </c>
      <c r="F132" s="4" t="s">
        <v>151</v>
      </c>
      <c r="G132" s="4" t="s">
        <v>152</v>
      </c>
      <c r="H132" s="6">
        <v>575</v>
      </c>
      <c r="I132" s="12" t="s">
        <v>254</v>
      </c>
      <c r="J132" s="12" t="s">
        <v>1086</v>
      </c>
      <c r="K132" s="10">
        <v>77625</v>
      </c>
      <c r="L132" s="11">
        <v>0.3</v>
      </c>
      <c r="M132" s="13">
        <f t="shared" si="2"/>
        <v>258750</v>
      </c>
      <c r="N132" s="13">
        <f t="shared" si="3"/>
        <v>450</v>
      </c>
      <c r="O132" s="4" t="s">
        <v>31</v>
      </c>
      <c r="P132" s="12" t="s">
        <v>255</v>
      </c>
    </row>
    <row r="133" spans="1:16" ht="14.25" customHeight="1">
      <c r="A133" s="4" t="s">
        <v>1104</v>
      </c>
      <c r="B133" s="4" t="s">
        <v>13</v>
      </c>
      <c r="C133" s="4">
        <v>1197831</v>
      </c>
      <c r="D133" s="5">
        <v>44090</v>
      </c>
      <c r="E133" s="4" t="s">
        <v>150</v>
      </c>
      <c r="F133" s="4" t="s">
        <v>151</v>
      </c>
      <c r="G133" s="4" t="s">
        <v>152</v>
      </c>
      <c r="H133" s="6">
        <v>750</v>
      </c>
      <c r="I133" s="12" t="s">
        <v>99</v>
      </c>
      <c r="J133" s="12" t="s">
        <v>1087</v>
      </c>
      <c r="K133" s="10">
        <v>206250</v>
      </c>
      <c r="L133" s="11">
        <v>0.5</v>
      </c>
      <c r="M133" s="13">
        <f t="shared" si="2"/>
        <v>412500</v>
      </c>
      <c r="N133" s="13">
        <f t="shared" si="3"/>
        <v>550</v>
      </c>
      <c r="O133" s="4" t="s">
        <v>31</v>
      </c>
      <c r="P133" s="12" t="s">
        <v>256</v>
      </c>
    </row>
    <row r="134" spans="1:16" ht="14.25" customHeight="1">
      <c r="A134" s="4" t="s">
        <v>1104</v>
      </c>
      <c r="B134" s="4" t="s">
        <v>13</v>
      </c>
      <c r="C134" s="4">
        <v>1197831</v>
      </c>
      <c r="D134" s="5">
        <v>44124</v>
      </c>
      <c r="E134" s="4" t="s">
        <v>150</v>
      </c>
      <c r="F134" s="4" t="s">
        <v>151</v>
      </c>
      <c r="G134" s="4" t="s">
        <v>152</v>
      </c>
      <c r="H134" s="6">
        <v>900</v>
      </c>
      <c r="I134" s="12" t="s">
        <v>257</v>
      </c>
      <c r="J134" s="12" t="s">
        <v>1086</v>
      </c>
      <c r="K134" s="10">
        <v>141750</v>
      </c>
      <c r="L134" s="11">
        <v>0.35</v>
      </c>
      <c r="M134" s="13">
        <f t="shared" si="2"/>
        <v>405000</v>
      </c>
      <c r="N134" s="13">
        <f t="shared" si="3"/>
        <v>450</v>
      </c>
      <c r="O134" s="4" t="s">
        <v>31</v>
      </c>
      <c r="P134" s="12" t="s">
        <v>258</v>
      </c>
    </row>
    <row r="135" spans="1:16" ht="14.25" customHeight="1">
      <c r="A135" s="4" t="s">
        <v>1104</v>
      </c>
      <c r="B135" s="4" t="s">
        <v>13</v>
      </c>
      <c r="C135" s="4">
        <v>1197831</v>
      </c>
      <c r="D135" s="5">
        <v>44125</v>
      </c>
      <c r="E135" s="4" t="s">
        <v>150</v>
      </c>
      <c r="F135" s="4" t="s">
        <v>151</v>
      </c>
      <c r="G135" s="4" t="s">
        <v>152</v>
      </c>
      <c r="H135" s="6">
        <v>900</v>
      </c>
      <c r="I135" s="12" t="s">
        <v>259</v>
      </c>
      <c r="J135" s="12" t="s">
        <v>1087</v>
      </c>
      <c r="K135" s="10">
        <v>141750</v>
      </c>
      <c r="L135" s="11">
        <v>0.35</v>
      </c>
      <c r="M135" s="13">
        <f t="shared" ref="M135:M198" si="4">K135/L135</f>
        <v>405000</v>
      </c>
      <c r="N135" s="13">
        <f t="shared" ref="N135:N198" si="5">M135/H135</f>
        <v>450</v>
      </c>
      <c r="O135" s="4" t="s">
        <v>31</v>
      </c>
      <c r="P135" s="12" t="s">
        <v>260</v>
      </c>
    </row>
    <row r="136" spans="1:16" ht="14.25" customHeight="1">
      <c r="A136" s="4" t="s">
        <v>1104</v>
      </c>
      <c r="B136" s="4" t="s">
        <v>13</v>
      </c>
      <c r="C136" s="4">
        <v>1197831</v>
      </c>
      <c r="D136" s="5">
        <v>44126</v>
      </c>
      <c r="E136" s="4" t="s">
        <v>150</v>
      </c>
      <c r="F136" s="4" t="s">
        <v>151</v>
      </c>
      <c r="G136" s="4" t="s">
        <v>152</v>
      </c>
      <c r="H136" s="6">
        <v>825</v>
      </c>
      <c r="I136" s="12" t="s">
        <v>261</v>
      </c>
      <c r="J136" s="12" t="s">
        <v>1087</v>
      </c>
      <c r="K136" s="10">
        <v>144375</v>
      </c>
      <c r="L136" s="11">
        <v>0.35</v>
      </c>
      <c r="M136" s="13">
        <f t="shared" si="4"/>
        <v>412500</v>
      </c>
      <c r="N136" s="13">
        <f t="shared" si="5"/>
        <v>500</v>
      </c>
      <c r="O136" s="4" t="s">
        <v>31</v>
      </c>
      <c r="P136" s="12" t="s">
        <v>262</v>
      </c>
    </row>
    <row r="137" spans="1:16" ht="14.25" customHeight="1">
      <c r="A137" s="4" t="s">
        <v>1104</v>
      </c>
      <c r="B137" s="4" t="s">
        <v>13</v>
      </c>
      <c r="C137" s="4">
        <v>1197831</v>
      </c>
      <c r="D137" s="5">
        <v>44127</v>
      </c>
      <c r="E137" s="4" t="s">
        <v>150</v>
      </c>
      <c r="F137" s="4" t="s">
        <v>151</v>
      </c>
      <c r="G137" s="4" t="s">
        <v>152</v>
      </c>
      <c r="H137" s="6">
        <v>675</v>
      </c>
      <c r="I137" s="12" t="s">
        <v>49</v>
      </c>
      <c r="J137" s="12" t="s">
        <v>1086</v>
      </c>
      <c r="K137" s="10">
        <v>151875</v>
      </c>
      <c r="L137" s="11">
        <v>0.45</v>
      </c>
      <c r="M137" s="13">
        <f t="shared" si="4"/>
        <v>337500</v>
      </c>
      <c r="N137" s="13">
        <f t="shared" si="5"/>
        <v>500</v>
      </c>
      <c r="O137" s="4" t="s">
        <v>31</v>
      </c>
      <c r="P137" s="12" t="s">
        <v>263</v>
      </c>
    </row>
    <row r="138" spans="1:16" ht="14.25" customHeight="1">
      <c r="A138" s="4" t="s">
        <v>1104</v>
      </c>
      <c r="B138" s="4" t="s">
        <v>13</v>
      </c>
      <c r="C138" s="4">
        <v>1197831</v>
      </c>
      <c r="D138" s="5">
        <v>44128</v>
      </c>
      <c r="E138" s="4" t="s">
        <v>150</v>
      </c>
      <c r="F138" s="4" t="s">
        <v>151</v>
      </c>
      <c r="G138" s="4" t="s">
        <v>152</v>
      </c>
      <c r="H138" s="6">
        <v>650</v>
      </c>
      <c r="I138" s="12" t="s">
        <v>264</v>
      </c>
      <c r="J138" s="12" t="s">
        <v>1087</v>
      </c>
      <c r="K138" s="10">
        <v>87750</v>
      </c>
      <c r="L138" s="11">
        <v>0.3</v>
      </c>
      <c r="M138" s="13">
        <f t="shared" si="4"/>
        <v>292500</v>
      </c>
      <c r="N138" s="13">
        <f t="shared" si="5"/>
        <v>450</v>
      </c>
      <c r="O138" s="4" t="s">
        <v>31</v>
      </c>
      <c r="P138" s="12" t="s">
        <v>265</v>
      </c>
    </row>
    <row r="139" spans="1:16" ht="14.25" customHeight="1">
      <c r="A139" s="4" t="s">
        <v>1104</v>
      </c>
      <c r="B139" s="4" t="s">
        <v>13</v>
      </c>
      <c r="C139" s="4">
        <v>1197831</v>
      </c>
      <c r="D139" s="5">
        <v>44129</v>
      </c>
      <c r="E139" s="4" t="s">
        <v>150</v>
      </c>
      <c r="F139" s="4" t="s">
        <v>151</v>
      </c>
      <c r="G139" s="4" t="s">
        <v>152</v>
      </c>
      <c r="H139" s="6">
        <v>850</v>
      </c>
      <c r="I139" s="12" t="s">
        <v>266</v>
      </c>
      <c r="J139" s="12" t="s">
        <v>1087</v>
      </c>
      <c r="K139" s="10">
        <v>233750</v>
      </c>
      <c r="L139" s="11">
        <v>0.5</v>
      </c>
      <c r="M139" s="13">
        <f t="shared" si="4"/>
        <v>467500</v>
      </c>
      <c r="N139" s="13">
        <f t="shared" si="5"/>
        <v>550</v>
      </c>
      <c r="O139" s="4" t="s">
        <v>31</v>
      </c>
      <c r="P139" s="12" t="s">
        <v>267</v>
      </c>
    </row>
    <row r="140" spans="1:16" ht="14.25" customHeight="1">
      <c r="A140" s="4" t="s">
        <v>1104</v>
      </c>
      <c r="B140" s="4" t="s">
        <v>13</v>
      </c>
      <c r="C140" s="4">
        <v>1197831</v>
      </c>
      <c r="D140" s="5">
        <v>44130</v>
      </c>
      <c r="E140" s="4" t="s">
        <v>150</v>
      </c>
      <c r="F140" s="4" t="s">
        <v>151</v>
      </c>
      <c r="G140" s="4" t="s">
        <v>152</v>
      </c>
      <c r="H140" s="6">
        <v>950</v>
      </c>
      <c r="I140" s="12" t="s">
        <v>268</v>
      </c>
      <c r="J140" s="12" t="s">
        <v>1086</v>
      </c>
      <c r="K140" s="10">
        <v>149625</v>
      </c>
      <c r="L140" s="11">
        <v>0.35</v>
      </c>
      <c r="M140" s="13">
        <f t="shared" si="4"/>
        <v>427500</v>
      </c>
      <c r="N140" s="13">
        <f t="shared" si="5"/>
        <v>450</v>
      </c>
      <c r="O140" s="4" t="s">
        <v>31</v>
      </c>
      <c r="P140" s="12" t="s">
        <v>269</v>
      </c>
    </row>
    <row r="141" spans="1:16" ht="14.25" customHeight="1">
      <c r="A141" s="4" t="s">
        <v>1104</v>
      </c>
      <c r="B141" s="4" t="s">
        <v>13</v>
      </c>
      <c r="C141" s="4">
        <v>1197831</v>
      </c>
      <c r="D141" s="5">
        <v>44131</v>
      </c>
      <c r="E141" s="4" t="s">
        <v>150</v>
      </c>
      <c r="F141" s="4" t="s">
        <v>151</v>
      </c>
      <c r="G141" s="4" t="s">
        <v>152</v>
      </c>
      <c r="H141" s="6">
        <v>950</v>
      </c>
      <c r="I141" s="12" t="s">
        <v>270</v>
      </c>
      <c r="J141" s="12" t="s">
        <v>1086</v>
      </c>
      <c r="K141" s="10">
        <v>149625</v>
      </c>
      <c r="L141" s="11">
        <v>0.35</v>
      </c>
      <c r="M141" s="13">
        <f t="shared" si="4"/>
        <v>427500</v>
      </c>
      <c r="N141" s="13">
        <f t="shared" si="5"/>
        <v>450</v>
      </c>
      <c r="O141" s="4" t="s">
        <v>31</v>
      </c>
      <c r="P141" s="12" t="s">
        <v>271</v>
      </c>
    </row>
    <row r="142" spans="1:16" ht="14.25" customHeight="1">
      <c r="A142" s="4" t="s">
        <v>1104</v>
      </c>
      <c r="B142" s="4" t="s">
        <v>13</v>
      </c>
      <c r="C142" s="4">
        <v>1197831</v>
      </c>
      <c r="D142" s="5">
        <v>44132</v>
      </c>
      <c r="E142" s="4" t="s">
        <v>150</v>
      </c>
      <c r="F142" s="4" t="s">
        <v>151</v>
      </c>
      <c r="G142" s="4" t="s">
        <v>152</v>
      </c>
      <c r="H142" s="6">
        <v>850</v>
      </c>
      <c r="I142" s="12" t="s">
        <v>272</v>
      </c>
      <c r="J142" s="12" t="s">
        <v>1087</v>
      </c>
      <c r="K142" s="10">
        <v>148750</v>
      </c>
      <c r="L142" s="11">
        <v>0.35</v>
      </c>
      <c r="M142" s="13">
        <f t="shared" si="4"/>
        <v>425000</v>
      </c>
      <c r="N142" s="13">
        <f t="shared" si="5"/>
        <v>500</v>
      </c>
      <c r="O142" s="4" t="s">
        <v>31</v>
      </c>
      <c r="P142" s="12" t="s">
        <v>273</v>
      </c>
    </row>
    <row r="143" spans="1:16" ht="14.25" customHeight="1">
      <c r="A143" s="4" t="s">
        <v>1104</v>
      </c>
      <c r="B143" s="4" t="s">
        <v>13</v>
      </c>
      <c r="C143" s="4">
        <v>1197831</v>
      </c>
      <c r="D143" s="5">
        <v>44133</v>
      </c>
      <c r="E143" s="4" t="s">
        <v>150</v>
      </c>
      <c r="F143" s="4" t="s">
        <v>151</v>
      </c>
      <c r="G143" s="4" t="s">
        <v>152</v>
      </c>
      <c r="H143" s="6">
        <v>700</v>
      </c>
      <c r="I143" s="12" t="s">
        <v>228</v>
      </c>
      <c r="J143" s="12" t="s">
        <v>1087</v>
      </c>
      <c r="K143" s="10">
        <v>157500</v>
      </c>
      <c r="L143" s="11">
        <v>0.45</v>
      </c>
      <c r="M143" s="13">
        <f t="shared" si="4"/>
        <v>350000</v>
      </c>
      <c r="N143" s="13">
        <f t="shared" si="5"/>
        <v>500</v>
      </c>
      <c r="O143" s="4" t="s">
        <v>31</v>
      </c>
      <c r="P143" s="12" t="s">
        <v>274</v>
      </c>
    </row>
    <row r="144" spans="1:16" ht="14.25" customHeight="1">
      <c r="A144" s="4" t="s">
        <v>1104</v>
      </c>
      <c r="B144" s="4" t="s">
        <v>13</v>
      </c>
      <c r="C144" s="4">
        <v>1197831</v>
      </c>
      <c r="D144" s="5">
        <v>44134</v>
      </c>
      <c r="E144" s="4" t="s">
        <v>150</v>
      </c>
      <c r="F144" s="4" t="s">
        <v>151</v>
      </c>
      <c r="G144" s="4" t="s">
        <v>152</v>
      </c>
      <c r="H144" s="6">
        <v>650</v>
      </c>
      <c r="I144" s="12" t="s">
        <v>79</v>
      </c>
      <c r="J144" s="12" t="s">
        <v>1088</v>
      </c>
      <c r="K144" s="10">
        <v>87750</v>
      </c>
      <c r="L144" s="11">
        <v>0.3</v>
      </c>
      <c r="M144" s="13">
        <f t="shared" si="4"/>
        <v>292500</v>
      </c>
      <c r="N144" s="13">
        <f t="shared" si="5"/>
        <v>450</v>
      </c>
      <c r="O144" s="4" t="s">
        <v>31</v>
      </c>
      <c r="P144" s="12" t="s">
        <v>275</v>
      </c>
    </row>
    <row r="145" spans="1:16" ht="14.25" customHeight="1">
      <c r="A145" s="4" t="s">
        <v>1104</v>
      </c>
      <c r="B145" s="4" t="s">
        <v>13</v>
      </c>
      <c r="C145" s="4">
        <v>1197831</v>
      </c>
      <c r="D145" s="5">
        <v>44135</v>
      </c>
      <c r="E145" s="4" t="s">
        <v>150</v>
      </c>
      <c r="F145" s="4" t="s">
        <v>151</v>
      </c>
      <c r="G145" s="4" t="s">
        <v>152</v>
      </c>
      <c r="H145" s="6">
        <v>900</v>
      </c>
      <c r="I145" s="12" t="s">
        <v>276</v>
      </c>
      <c r="J145" s="12" t="s">
        <v>1087</v>
      </c>
      <c r="K145" s="10">
        <v>247500</v>
      </c>
      <c r="L145" s="11">
        <v>0.5</v>
      </c>
      <c r="M145" s="13">
        <f t="shared" si="4"/>
        <v>495000</v>
      </c>
      <c r="N145" s="13">
        <f t="shared" si="5"/>
        <v>550</v>
      </c>
      <c r="O145" s="4" t="s">
        <v>31</v>
      </c>
      <c r="P145" s="12" t="s">
        <v>277</v>
      </c>
    </row>
    <row r="146" spans="1:16" ht="14.25" customHeight="1">
      <c r="A146" s="4" t="s">
        <v>1106</v>
      </c>
      <c r="B146" s="4" t="s">
        <v>13</v>
      </c>
      <c r="C146" s="4">
        <v>1128299</v>
      </c>
      <c r="D146" s="5">
        <v>44136</v>
      </c>
      <c r="E146" s="4" t="s">
        <v>150</v>
      </c>
      <c r="F146" s="4" t="s">
        <v>151</v>
      </c>
      <c r="G146" s="4" t="s">
        <v>152</v>
      </c>
      <c r="H146" s="6">
        <v>775</v>
      </c>
      <c r="I146" s="12" t="s">
        <v>111</v>
      </c>
      <c r="J146" s="12" t="s">
        <v>1087</v>
      </c>
      <c r="K146" s="10">
        <v>108500</v>
      </c>
      <c r="L146" s="11">
        <v>0.35</v>
      </c>
      <c r="M146" s="13">
        <f t="shared" si="4"/>
        <v>310000</v>
      </c>
      <c r="N146" s="13">
        <f t="shared" si="5"/>
        <v>400</v>
      </c>
      <c r="O146" s="4" t="s">
        <v>31</v>
      </c>
      <c r="P146" s="12" t="s">
        <v>278</v>
      </c>
    </row>
    <row r="147" spans="1:16" ht="14.25" customHeight="1">
      <c r="A147" s="4" t="s">
        <v>1106</v>
      </c>
      <c r="B147" s="4" t="s">
        <v>13</v>
      </c>
      <c r="C147" s="4">
        <v>1128299</v>
      </c>
      <c r="D147" s="5">
        <v>44137</v>
      </c>
      <c r="E147" s="4" t="s">
        <v>150</v>
      </c>
      <c r="F147" s="4" t="s">
        <v>151</v>
      </c>
      <c r="G147" s="4" t="s">
        <v>152</v>
      </c>
      <c r="H147" s="6">
        <v>775</v>
      </c>
      <c r="I147" s="12" t="s">
        <v>279</v>
      </c>
      <c r="J147" s="12" t="s">
        <v>1087</v>
      </c>
      <c r="K147" s="10">
        <v>77500</v>
      </c>
      <c r="L147" s="11">
        <v>0.2</v>
      </c>
      <c r="M147" s="13">
        <f t="shared" si="4"/>
        <v>387500</v>
      </c>
      <c r="N147" s="13">
        <f t="shared" si="5"/>
        <v>500</v>
      </c>
      <c r="O147" s="4" t="s">
        <v>31</v>
      </c>
      <c r="P147" s="12" t="s">
        <v>280</v>
      </c>
    </row>
    <row r="148" spans="1:16" ht="14.25" customHeight="1">
      <c r="A148" s="4" t="s">
        <v>1106</v>
      </c>
      <c r="B148" s="4" t="s">
        <v>13</v>
      </c>
      <c r="C148" s="4">
        <v>1128299</v>
      </c>
      <c r="D148" s="5">
        <v>44138</v>
      </c>
      <c r="E148" s="4" t="s">
        <v>150</v>
      </c>
      <c r="F148" s="4" t="s">
        <v>151</v>
      </c>
      <c r="G148" s="4" t="s">
        <v>152</v>
      </c>
      <c r="H148" s="6">
        <v>775</v>
      </c>
      <c r="I148" s="12" t="s">
        <v>132</v>
      </c>
      <c r="J148" s="12" t="s">
        <v>1086</v>
      </c>
      <c r="K148" s="10">
        <v>135625</v>
      </c>
      <c r="L148" s="11">
        <v>0.35</v>
      </c>
      <c r="M148" s="13">
        <f t="shared" si="4"/>
        <v>387500</v>
      </c>
      <c r="N148" s="13">
        <f t="shared" si="5"/>
        <v>500</v>
      </c>
      <c r="O148" s="4" t="s">
        <v>31</v>
      </c>
      <c r="P148" s="12" t="s">
        <v>281</v>
      </c>
    </row>
    <row r="149" spans="1:16" ht="14.25" customHeight="1">
      <c r="A149" s="4" t="s">
        <v>1106</v>
      </c>
      <c r="B149" s="4" t="s">
        <v>13</v>
      </c>
      <c r="C149" s="4">
        <v>1128299</v>
      </c>
      <c r="D149" s="5">
        <v>44139</v>
      </c>
      <c r="E149" s="4" t="s">
        <v>150</v>
      </c>
      <c r="F149" s="4" t="s">
        <v>151</v>
      </c>
      <c r="G149" s="4" t="s">
        <v>152</v>
      </c>
      <c r="H149" s="6">
        <v>625</v>
      </c>
      <c r="I149" s="12" t="s">
        <v>83</v>
      </c>
      <c r="J149" s="12" t="s">
        <v>1086</v>
      </c>
      <c r="K149" s="10">
        <v>93750</v>
      </c>
      <c r="L149" s="11">
        <v>0.3</v>
      </c>
      <c r="M149" s="13">
        <f t="shared" si="4"/>
        <v>312500</v>
      </c>
      <c r="N149" s="13">
        <f t="shared" si="5"/>
        <v>500</v>
      </c>
      <c r="O149" s="4" t="s">
        <v>31</v>
      </c>
      <c r="P149" s="12" t="s">
        <v>282</v>
      </c>
    </row>
    <row r="150" spans="1:16" ht="14.25" customHeight="1">
      <c r="A150" s="4" t="s">
        <v>1106</v>
      </c>
      <c r="B150" s="4" t="s">
        <v>13</v>
      </c>
      <c r="C150" s="4">
        <v>1128299</v>
      </c>
      <c r="D150" s="5">
        <v>44140</v>
      </c>
      <c r="E150" s="4" t="s">
        <v>283</v>
      </c>
      <c r="F150" s="4" t="s">
        <v>284</v>
      </c>
      <c r="G150" s="4" t="s">
        <v>285</v>
      </c>
      <c r="H150" s="6">
        <v>575</v>
      </c>
      <c r="I150" s="12" t="s">
        <v>286</v>
      </c>
      <c r="J150" s="12" t="s">
        <v>1087</v>
      </c>
      <c r="K150" s="10">
        <v>158125</v>
      </c>
      <c r="L150" s="11">
        <v>0.5</v>
      </c>
      <c r="M150" s="13">
        <f t="shared" si="4"/>
        <v>316250</v>
      </c>
      <c r="N150" s="13">
        <f t="shared" si="5"/>
        <v>550</v>
      </c>
      <c r="O150" s="4" t="s">
        <v>31</v>
      </c>
      <c r="P150" s="12" t="s">
        <v>287</v>
      </c>
    </row>
    <row r="151" spans="1:16" ht="14.25" customHeight="1">
      <c r="A151" s="4" t="s">
        <v>1106</v>
      </c>
      <c r="B151" s="4" t="s">
        <v>13</v>
      </c>
      <c r="C151" s="4">
        <v>1128299</v>
      </c>
      <c r="D151" s="5">
        <v>44141</v>
      </c>
      <c r="E151" s="4" t="s">
        <v>283</v>
      </c>
      <c r="F151" s="4" t="s">
        <v>284</v>
      </c>
      <c r="G151" s="4" t="s">
        <v>285</v>
      </c>
      <c r="H151" s="6">
        <v>775</v>
      </c>
      <c r="I151" s="12" t="s">
        <v>44</v>
      </c>
      <c r="J151" s="12" t="s">
        <v>1087</v>
      </c>
      <c r="K151" s="10">
        <v>58125</v>
      </c>
      <c r="L151" s="11">
        <v>0.15</v>
      </c>
      <c r="M151" s="13">
        <f t="shared" si="4"/>
        <v>387500</v>
      </c>
      <c r="N151" s="13">
        <f t="shared" si="5"/>
        <v>500</v>
      </c>
      <c r="O151" s="4" t="s">
        <v>31</v>
      </c>
      <c r="P151" s="12" t="s">
        <v>288</v>
      </c>
    </row>
    <row r="152" spans="1:16" ht="14.25" customHeight="1">
      <c r="A152" s="4" t="s">
        <v>1106</v>
      </c>
      <c r="B152" s="4" t="s">
        <v>13</v>
      </c>
      <c r="C152" s="4">
        <v>1128299</v>
      </c>
      <c r="D152" s="5">
        <v>44142</v>
      </c>
      <c r="E152" s="4" t="s">
        <v>283</v>
      </c>
      <c r="F152" s="4" t="s">
        <v>284</v>
      </c>
      <c r="G152" s="4" t="s">
        <v>285</v>
      </c>
      <c r="H152" s="6">
        <v>825</v>
      </c>
      <c r="I152" s="12" t="s">
        <v>25</v>
      </c>
      <c r="J152" s="12" t="s">
        <v>1088</v>
      </c>
      <c r="K152" s="10">
        <v>115500</v>
      </c>
      <c r="L152" s="11">
        <v>0.35</v>
      </c>
      <c r="M152" s="13">
        <f t="shared" si="4"/>
        <v>330000</v>
      </c>
      <c r="N152" s="13">
        <f t="shared" si="5"/>
        <v>400</v>
      </c>
      <c r="O152" s="4" t="s">
        <v>31</v>
      </c>
      <c r="P152" s="12" t="s">
        <v>289</v>
      </c>
    </row>
    <row r="153" spans="1:16" ht="14.25" customHeight="1">
      <c r="A153" s="4" t="s">
        <v>1106</v>
      </c>
      <c r="B153" s="4" t="s">
        <v>13</v>
      </c>
      <c r="C153" s="4">
        <v>1128299</v>
      </c>
      <c r="D153" s="5">
        <v>44143</v>
      </c>
      <c r="E153" s="4" t="s">
        <v>283</v>
      </c>
      <c r="F153" s="4" t="s">
        <v>284</v>
      </c>
      <c r="G153" s="4" t="s">
        <v>285</v>
      </c>
      <c r="H153" s="6">
        <v>725</v>
      </c>
      <c r="I153" s="12" t="s">
        <v>290</v>
      </c>
      <c r="J153" s="12" t="s">
        <v>1088</v>
      </c>
      <c r="K153" s="10">
        <v>72500</v>
      </c>
      <c r="L153" s="11">
        <v>0.2</v>
      </c>
      <c r="M153" s="13">
        <f t="shared" si="4"/>
        <v>362500</v>
      </c>
      <c r="N153" s="13">
        <f t="shared" si="5"/>
        <v>500</v>
      </c>
      <c r="O153" s="4" t="s">
        <v>31</v>
      </c>
      <c r="P153" s="12" t="s">
        <v>291</v>
      </c>
    </row>
    <row r="154" spans="1:16" ht="14.25" customHeight="1">
      <c r="A154" s="4" t="s">
        <v>1106</v>
      </c>
      <c r="B154" s="4" t="s">
        <v>13</v>
      </c>
      <c r="C154" s="4">
        <v>1128299</v>
      </c>
      <c r="D154" s="5">
        <v>44144</v>
      </c>
      <c r="E154" s="4" t="s">
        <v>283</v>
      </c>
      <c r="F154" s="4" t="s">
        <v>284</v>
      </c>
      <c r="G154" s="4" t="s">
        <v>285</v>
      </c>
      <c r="H154" s="6">
        <v>725</v>
      </c>
      <c r="I154" s="12" t="s">
        <v>25</v>
      </c>
      <c r="J154" s="12" t="s">
        <v>1088</v>
      </c>
      <c r="K154" s="10">
        <v>126875</v>
      </c>
      <c r="L154" s="11">
        <v>0.35</v>
      </c>
      <c r="M154" s="13">
        <f t="shared" si="4"/>
        <v>362500</v>
      </c>
      <c r="N154" s="13">
        <f t="shared" si="5"/>
        <v>500</v>
      </c>
      <c r="O154" s="4" t="s">
        <v>31</v>
      </c>
      <c r="P154" s="12" t="s">
        <v>292</v>
      </c>
    </row>
    <row r="155" spans="1:16" ht="14.25" customHeight="1">
      <c r="A155" s="4" t="s">
        <v>1106</v>
      </c>
      <c r="B155" s="4" t="s">
        <v>13</v>
      </c>
      <c r="C155" s="4">
        <v>1128299</v>
      </c>
      <c r="D155" s="5">
        <v>44145</v>
      </c>
      <c r="E155" s="4" t="s">
        <v>283</v>
      </c>
      <c r="F155" s="4" t="s">
        <v>284</v>
      </c>
      <c r="G155" s="4" t="s">
        <v>285</v>
      </c>
      <c r="H155" s="6">
        <v>575</v>
      </c>
      <c r="I155" s="12" t="s">
        <v>293</v>
      </c>
      <c r="J155" s="12" t="s">
        <v>1086</v>
      </c>
      <c r="K155" s="10">
        <v>86250</v>
      </c>
      <c r="L155" s="11">
        <v>0.3</v>
      </c>
      <c r="M155" s="13">
        <f t="shared" si="4"/>
        <v>287500</v>
      </c>
      <c r="N155" s="13">
        <f t="shared" si="5"/>
        <v>500</v>
      </c>
      <c r="O155" s="4" t="s">
        <v>31</v>
      </c>
      <c r="P155" s="12" t="s">
        <v>294</v>
      </c>
    </row>
    <row r="156" spans="1:16" ht="14.25" customHeight="1">
      <c r="A156" s="4" t="s">
        <v>1106</v>
      </c>
      <c r="B156" s="4" t="s">
        <v>13</v>
      </c>
      <c r="C156" s="4">
        <v>1128299</v>
      </c>
      <c r="D156" s="5">
        <v>44146</v>
      </c>
      <c r="E156" s="4" t="s">
        <v>283</v>
      </c>
      <c r="F156" s="4" t="s">
        <v>284</v>
      </c>
      <c r="G156" s="4" t="s">
        <v>285</v>
      </c>
      <c r="H156" s="6">
        <v>500</v>
      </c>
      <c r="I156" s="12" t="s">
        <v>295</v>
      </c>
      <c r="J156" s="12" t="s">
        <v>1087</v>
      </c>
      <c r="K156" s="10">
        <v>137500</v>
      </c>
      <c r="L156" s="11">
        <v>0.5</v>
      </c>
      <c r="M156" s="13">
        <f t="shared" si="4"/>
        <v>275000</v>
      </c>
      <c r="N156" s="13">
        <f t="shared" si="5"/>
        <v>550</v>
      </c>
      <c r="O156" s="4" t="s">
        <v>31</v>
      </c>
      <c r="P156" s="12" t="s">
        <v>296</v>
      </c>
    </row>
    <row r="157" spans="1:16" ht="14.25" customHeight="1">
      <c r="A157" s="4" t="s">
        <v>1106</v>
      </c>
      <c r="B157" s="4" t="s">
        <v>13</v>
      </c>
      <c r="C157" s="4">
        <v>1128299</v>
      </c>
      <c r="D157" s="5">
        <v>44147</v>
      </c>
      <c r="E157" s="4" t="s">
        <v>283</v>
      </c>
      <c r="F157" s="4" t="s">
        <v>284</v>
      </c>
      <c r="G157" s="4" t="s">
        <v>285</v>
      </c>
      <c r="H157" s="6">
        <v>700</v>
      </c>
      <c r="I157" s="12" t="s">
        <v>297</v>
      </c>
      <c r="J157" s="12" t="s">
        <v>1086</v>
      </c>
      <c r="K157" s="10">
        <v>52500</v>
      </c>
      <c r="L157" s="11">
        <v>0.15</v>
      </c>
      <c r="M157" s="13">
        <f t="shared" si="4"/>
        <v>350000</v>
      </c>
      <c r="N157" s="13">
        <f t="shared" si="5"/>
        <v>500</v>
      </c>
      <c r="O157" s="4" t="s">
        <v>31</v>
      </c>
      <c r="P157" s="12" t="s">
        <v>298</v>
      </c>
    </row>
    <row r="158" spans="1:16" ht="14.25" customHeight="1">
      <c r="A158" s="4" t="s">
        <v>1106</v>
      </c>
      <c r="B158" s="4" t="s">
        <v>13</v>
      </c>
      <c r="C158" s="4">
        <v>1128299</v>
      </c>
      <c r="D158" s="5">
        <v>44148</v>
      </c>
      <c r="E158" s="4" t="s">
        <v>283</v>
      </c>
      <c r="F158" s="4" t="s">
        <v>284</v>
      </c>
      <c r="G158" s="4" t="s">
        <v>285</v>
      </c>
      <c r="H158" s="6">
        <v>850</v>
      </c>
      <c r="I158" s="12" t="s">
        <v>299</v>
      </c>
      <c r="J158" s="12" t="s">
        <v>1086</v>
      </c>
      <c r="K158" s="10">
        <v>148750</v>
      </c>
      <c r="L158" s="11">
        <v>0.35</v>
      </c>
      <c r="M158" s="13">
        <f t="shared" si="4"/>
        <v>425000</v>
      </c>
      <c r="N158" s="13">
        <f t="shared" si="5"/>
        <v>500</v>
      </c>
      <c r="O158" s="4" t="s">
        <v>31</v>
      </c>
      <c r="P158" s="12" t="s">
        <v>300</v>
      </c>
    </row>
    <row r="159" spans="1:16" ht="14.25" customHeight="1">
      <c r="A159" s="4" t="s">
        <v>1106</v>
      </c>
      <c r="B159" s="4" t="s">
        <v>13</v>
      </c>
      <c r="C159" s="4">
        <v>1128299</v>
      </c>
      <c r="D159" s="5">
        <v>44149</v>
      </c>
      <c r="E159" s="4" t="s">
        <v>283</v>
      </c>
      <c r="F159" s="4" t="s">
        <v>284</v>
      </c>
      <c r="G159" s="4" t="s">
        <v>285</v>
      </c>
      <c r="H159" s="6">
        <v>700</v>
      </c>
      <c r="I159" s="12" t="s">
        <v>33</v>
      </c>
      <c r="J159" s="12" t="s">
        <v>1087</v>
      </c>
      <c r="K159" s="10">
        <v>84000</v>
      </c>
      <c r="L159" s="11">
        <v>0.2</v>
      </c>
      <c r="M159" s="13">
        <f t="shared" si="4"/>
        <v>420000</v>
      </c>
      <c r="N159" s="13">
        <f t="shared" si="5"/>
        <v>600</v>
      </c>
      <c r="O159" s="4" t="s">
        <v>31</v>
      </c>
      <c r="P159" s="12" t="s">
        <v>301</v>
      </c>
    </row>
    <row r="160" spans="1:16" ht="14.25" customHeight="1">
      <c r="A160" s="4" t="s">
        <v>1106</v>
      </c>
      <c r="B160" s="4" t="s">
        <v>13</v>
      </c>
      <c r="C160" s="4">
        <v>1128299</v>
      </c>
      <c r="D160" s="5">
        <v>44150</v>
      </c>
      <c r="E160" s="4" t="s">
        <v>283</v>
      </c>
      <c r="F160" s="4" t="s">
        <v>284</v>
      </c>
      <c r="G160" s="4" t="s">
        <v>285</v>
      </c>
      <c r="H160" s="6">
        <v>700</v>
      </c>
      <c r="I160" s="12" t="s">
        <v>302</v>
      </c>
      <c r="J160" s="12" t="s">
        <v>1086</v>
      </c>
      <c r="K160" s="10">
        <v>147000</v>
      </c>
      <c r="L160" s="11">
        <v>0.35</v>
      </c>
      <c r="M160" s="13">
        <f t="shared" si="4"/>
        <v>420000</v>
      </c>
      <c r="N160" s="13">
        <f t="shared" si="5"/>
        <v>600</v>
      </c>
      <c r="O160" s="4" t="s">
        <v>31</v>
      </c>
      <c r="P160" s="12" t="s">
        <v>303</v>
      </c>
    </row>
    <row r="161" spans="1:16" ht="14.25" customHeight="1">
      <c r="A161" s="4" t="s">
        <v>1106</v>
      </c>
      <c r="B161" s="4" t="s">
        <v>13</v>
      </c>
      <c r="C161" s="4">
        <v>1128299</v>
      </c>
      <c r="D161" s="5">
        <v>44187</v>
      </c>
      <c r="E161" s="4" t="s">
        <v>283</v>
      </c>
      <c r="F161" s="4" t="s">
        <v>284</v>
      </c>
      <c r="G161" s="4" t="s">
        <v>285</v>
      </c>
      <c r="H161" s="6">
        <v>600</v>
      </c>
      <c r="I161" s="12" t="s">
        <v>304</v>
      </c>
      <c r="J161" s="12" t="s">
        <v>1087</v>
      </c>
      <c r="K161" s="10">
        <v>108000</v>
      </c>
      <c r="L161" s="11">
        <v>0.3</v>
      </c>
      <c r="M161" s="13">
        <f t="shared" si="4"/>
        <v>360000</v>
      </c>
      <c r="N161" s="13">
        <f t="shared" si="5"/>
        <v>600</v>
      </c>
      <c r="O161" s="4" t="s">
        <v>31</v>
      </c>
      <c r="P161" s="12" t="s">
        <v>305</v>
      </c>
    </row>
    <row r="162" spans="1:16" ht="14.25" customHeight="1">
      <c r="A162" s="4" t="s">
        <v>1106</v>
      </c>
      <c r="B162" s="4" t="s">
        <v>13</v>
      </c>
      <c r="C162" s="4">
        <v>1128299</v>
      </c>
      <c r="D162" s="5">
        <v>44188</v>
      </c>
      <c r="E162" s="4" t="s">
        <v>283</v>
      </c>
      <c r="F162" s="4" t="s">
        <v>284</v>
      </c>
      <c r="G162" s="4" t="s">
        <v>285</v>
      </c>
      <c r="H162" s="6">
        <v>500</v>
      </c>
      <c r="I162" s="12" t="s">
        <v>306</v>
      </c>
      <c r="J162" s="12" t="s">
        <v>1087</v>
      </c>
      <c r="K162" s="10">
        <v>162500</v>
      </c>
      <c r="L162" s="11">
        <v>0.5</v>
      </c>
      <c r="M162" s="13">
        <f t="shared" si="4"/>
        <v>325000</v>
      </c>
      <c r="N162" s="13">
        <f t="shared" si="5"/>
        <v>650</v>
      </c>
      <c r="O162" s="4" t="s">
        <v>31</v>
      </c>
      <c r="P162" s="12" t="s">
        <v>307</v>
      </c>
    </row>
    <row r="163" spans="1:16" ht="14.25" customHeight="1">
      <c r="A163" s="4" t="s">
        <v>1106</v>
      </c>
      <c r="B163" s="4" t="s">
        <v>13</v>
      </c>
      <c r="C163" s="4">
        <v>1128299</v>
      </c>
      <c r="D163" s="5">
        <v>44189</v>
      </c>
      <c r="E163" s="4" t="s">
        <v>283</v>
      </c>
      <c r="F163" s="4" t="s">
        <v>284</v>
      </c>
      <c r="G163" s="4" t="s">
        <v>285</v>
      </c>
      <c r="H163" s="6">
        <v>700</v>
      </c>
      <c r="I163" s="12" t="s">
        <v>308</v>
      </c>
      <c r="J163" s="12" t="s">
        <v>1087</v>
      </c>
      <c r="K163" s="10">
        <v>63000</v>
      </c>
      <c r="L163" s="11">
        <v>0.15</v>
      </c>
      <c r="M163" s="13">
        <f t="shared" si="4"/>
        <v>420000</v>
      </c>
      <c r="N163" s="13">
        <f t="shared" si="5"/>
        <v>600</v>
      </c>
      <c r="O163" s="4" t="s">
        <v>31</v>
      </c>
      <c r="P163" s="12" t="s">
        <v>309</v>
      </c>
    </row>
    <row r="164" spans="1:16" ht="14.25" customHeight="1">
      <c r="A164" s="4" t="s">
        <v>1106</v>
      </c>
      <c r="B164" s="4" t="s">
        <v>13</v>
      </c>
      <c r="C164" s="4">
        <v>1128299</v>
      </c>
      <c r="D164" s="5">
        <v>44190</v>
      </c>
      <c r="E164" s="4" t="s">
        <v>283</v>
      </c>
      <c r="F164" s="4" t="s">
        <v>284</v>
      </c>
      <c r="G164" s="4" t="s">
        <v>285</v>
      </c>
      <c r="H164" s="6">
        <v>875</v>
      </c>
      <c r="I164" s="12" t="s">
        <v>310</v>
      </c>
      <c r="J164" s="12" t="s">
        <v>1087</v>
      </c>
      <c r="K164" s="10">
        <v>183750</v>
      </c>
      <c r="L164" s="11">
        <v>0.35</v>
      </c>
      <c r="M164" s="13">
        <f t="shared" si="4"/>
        <v>525000</v>
      </c>
      <c r="N164" s="13">
        <f t="shared" si="5"/>
        <v>600</v>
      </c>
      <c r="O164" s="4" t="s">
        <v>31</v>
      </c>
      <c r="P164" s="12" t="s">
        <v>311</v>
      </c>
    </row>
    <row r="165" spans="1:16" ht="14.25" customHeight="1">
      <c r="A165" s="4" t="s">
        <v>1106</v>
      </c>
      <c r="B165" s="4" t="s">
        <v>13</v>
      </c>
      <c r="C165" s="4">
        <v>1128299</v>
      </c>
      <c r="D165" s="5">
        <v>44191</v>
      </c>
      <c r="E165" s="4" t="s">
        <v>283</v>
      </c>
      <c r="F165" s="4" t="s">
        <v>284</v>
      </c>
      <c r="G165" s="4" t="s">
        <v>285</v>
      </c>
      <c r="H165" s="6">
        <v>675</v>
      </c>
      <c r="I165" s="12" t="s">
        <v>312</v>
      </c>
      <c r="J165" s="12" t="s">
        <v>1087</v>
      </c>
      <c r="K165" s="10">
        <v>87750</v>
      </c>
      <c r="L165" s="11">
        <v>0.2</v>
      </c>
      <c r="M165" s="13">
        <f t="shared" si="4"/>
        <v>438750</v>
      </c>
      <c r="N165" s="13">
        <f t="shared" si="5"/>
        <v>650</v>
      </c>
      <c r="O165" s="4" t="s">
        <v>31</v>
      </c>
      <c r="P165" s="12" t="s">
        <v>313</v>
      </c>
    </row>
    <row r="166" spans="1:16" ht="14.25" customHeight="1">
      <c r="A166" s="4" t="s">
        <v>1106</v>
      </c>
      <c r="B166" s="4" t="s">
        <v>13</v>
      </c>
      <c r="C166" s="4">
        <v>1128299</v>
      </c>
      <c r="D166" s="5">
        <v>44192</v>
      </c>
      <c r="E166" s="4" t="s">
        <v>283</v>
      </c>
      <c r="F166" s="4" t="s">
        <v>284</v>
      </c>
      <c r="G166" s="4" t="s">
        <v>285</v>
      </c>
      <c r="H166" s="6">
        <v>725</v>
      </c>
      <c r="I166" s="12" t="s">
        <v>314</v>
      </c>
      <c r="J166" s="12" t="s">
        <v>1087</v>
      </c>
      <c r="K166" s="10">
        <v>164937.5</v>
      </c>
      <c r="L166" s="11">
        <v>0.35</v>
      </c>
      <c r="M166" s="13">
        <f t="shared" si="4"/>
        <v>471250.00000000006</v>
      </c>
      <c r="N166" s="13">
        <f t="shared" si="5"/>
        <v>650.00000000000011</v>
      </c>
      <c r="O166" s="4" t="s">
        <v>31</v>
      </c>
      <c r="P166" s="12" t="s">
        <v>315</v>
      </c>
    </row>
    <row r="167" spans="1:16" ht="14.25" customHeight="1">
      <c r="A167" s="4" t="s">
        <v>1106</v>
      </c>
      <c r="B167" s="4" t="s">
        <v>13</v>
      </c>
      <c r="C167" s="4">
        <v>1128299</v>
      </c>
      <c r="D167" s="5">
        <v>44193</v>
      </c>
      <c r="E167" s="4" t="s">
        <v>283</v>
      </c>
      <c r="F167" s="4" t="s">
        <v>284</v>
      </c>
      <c r="G167" s="4" t="s">
        <v>285</v>
      </c>
      <c r="H167" s="6">
        <v>625</v>
      </c>
      <c r="I167" s="12" t="s">
        <v>59</v>
      </c>
      <c r="J167" s="12" t="s">
        <v>1087</v>
      </c>
      <c r="K167" s="10">
        <v>112500</v>
      </c>
      <c r="L167" s="11">
        <v>0.3</v>
      </c>
      <c r="M167" s="13">
        <f t="shared" si="4"/>
        <v>375000</v>
      </c>
      <c r="N167" s="13">
        <f t="shared" si="5"/>
        <v>600</v>
      </c>
      <c r="O167" s="4" t="s">
        <v>31</v>
      </c>
      <c r="P167" s="12" t="s">
        <v>316</v>
      </c>
    </row>
    <row r="168" spans="1:16" ht="14.25" customHeight="1">
      <c r="A168" s="4" t="s">
        <v>1106</v>
      </c>
      <c r="B168" s="4" t="s">
        <v>13</v>
      </c>
      <c r="C168" s="4">
        <v>1128299</v>
      </c>
      <c r="D168" s="5">
        <v>44194</v>
      </c>
      <c r="E168" s="4" t="s">
        <v>283</v>
      </c>
      <c r="F168" s="4" t="s">
        <v>284</v>
      </c>
      <c r="G168" s="4" t="s">
        <v>285</v>
      </c>
      <c r="H168" s="6">
        <v>525</v>
      </c>
      <c r="I168" s="12" t="s">
        <v>317</v>
      </c>
      <c r="J168" s="12" t="s">
        <v>1087</v>
      </c>
      <c r="K168" s="10">
        <v>170625</v>
      </c>
      <c r="L168" s="11">
        <v>0.5</v>
      </c>
      <c r="M168" s="13">
        <f t="shared" si="4"/>
        <v>341250</v>
      </c>
      <c r="N168" s="13">
        <f t="shared" si="5"/>
        <v>650</v>
      </c>
      <c r="O168" s="4" t="s">
        <v>31</v>
      </c>
      <c r="P168" s="12" t="s">
        <v>318</v>
      </c>
    </row>
    <row r="169" spans="1:16" ht="14.25" customHeight="1">
      <c r="A169" s="4" t="s">
        <v>1106</v>
      </c>
      <c r="B169" s="4" t="s">
        <v>13</v>
      </c>
      <c r="C169" s="4">
        <v>1128299</v>
      </c>
      <c r="D169" s="5">
        <v>44195</v>
      </c>
      <c r="E169" s="4" t="s">
        <v>283</v>
      </c>
      <c r="F169" s="4" t="s">
        <v>284</v>
      </c>
      <c r="G169" s="4" t="s">
        <v>285</v>
      </c>
      <c r="H169" s="6">
        <v>700</v>
      </c>
      <c r="I169" s="12" t="s">
        <v>66</v>
      </c>
      <c r="J169" s="12" t="s">
        <v>1087</v>
      </c>
      <c r="K169" s="10">
        <v>84000</v>
      </c>
      <c r="L169" s="11">
        <v>0.15</v>
      </c>
      <c r="M169" s="13">
        <f t="shared" si="4"/>
        <v>560000</v>
      </c>
      <c r="N169" s="13">
        <f t="shared" si="5"/>
        <v>800</v>
      </c>
      <c r="O169" s="4" t="s">
        <v>31</v>
      </c>
      <c r="P169" s="12" t="s">
        <v>319</v>
      </c>
    </row>
    <row r="170" spans="1:16" ht="14.25" customHeight="1">
      <c r="A170" s="4" t="s">
        <v>1106</v>
      </c>
      <c r="B170" s="4" t="s">
        <v>13</v>
      </c>
      <c r="C170" s="4">
        <v>1128299</v>
      </c>
      <c r="D170" s="5">
        <v>44196</v>
      </c>
      <c r="E170" s="4" t="s">
        <v>283</v>
      </c>
      <c r="F170" s="4" t="s">
        <v>284</v>
      </c>
      <c r="G170" s="4" t="s">
        <v>285</v>
      </c>
      <c r="H170" s="6">
        <v>900</v>
      </c>
      <c r="I170" s="12" t="s">
        <v>320</v>
      </c>
      <c r="J170" s="12" t="s">
        <v>1086</v>
      </c>
      <c r="K170" s="10">
        <v>216000</v>
      </c>
      <c r="L170" s="11">
        <v>0.4</v>
      </c>
      <c r="M170" s="13">
        <f t="shared" si="4"/>
        <v>540000</v>
      </c>
      <c r="N170" s="13">
        <f t="shared" si="5"/>
        <v>600</v>
      </c>
      <c r="O170" s="4" t="s">
        <v>31</v>
      </c>
      <c r="P170" s="12" t="s">
        <v>321</v>
      </c>
    </row>
    <row r="171" spans="1:16" ht="14.25" customHeight="1">
      <c r="A171" s="4" t="s">
        <v>1106</v>
      </c>
      <c r="B171" s="4" t="s">
        <v>13</v>
      </c>
      <c r="C171" s="4">
        <v>1128299</v>
      </c>
      <c r="D171" s="5">
        <v>44197</v>
      </c>
      <c r="E171" s="4" t="s">
        <v>283</v>
      </c>
      <c r="F171" s="4" t="s">
        <v>284</v>
      </c>
      <c r="G171" s="4" t="s">
        <v>285</v>
      </c>
      <c r="H171" s="6">
        <v>750</v>
      </c>
      <c r="I171" s="12" t="s">
        <v>322</v>
      </c>
      <c r="J171" s="12" t="s">
        <v>1087</v>
      </c>
      <c r="K171" s="10">
        <v>121875</v>
      </c>
      <c r="L171" s="11">
        <v>0.25</v>
      </c>
      <c r="M171" s="13">
        <f t="shared" si="4"/>
        <v>487500</v>
      </c>
      <c r="N171" s="13">
        <f t="shared" si="5"/>
        <v>650</v>
      </c>
      <c r="O171" s="4" t="s">
        <v>31</v>
      </c>
      <c r="P171" s="12" t="s">
        <v>323</v>
      </c>
    </row>
    <row r="172" spans="1:16" ht="14.25" customHeight="1">
      <c r="A172" s="4" t="s">
        <v>1106</v>
      </c>
      <c r="B172" s="4" t="s">
        <v>13</v>
      </c>
      <c r="C172" s="4">
        <v>1128299</v>
      </c>
      <c r="D172" s="5">
        <v>44198</v>
      </c>
      <c r="E172" s="4" t="s">
        <v>283</v>
      </c>
      <c r="F172" s="4" t="s">
        <v>284</v>
      </c>
      <c r="G172" s="4" t="s">
        <v>285</v>
      </c>
      <c r="H172" s="6">
        <v>750</v>
      </c>
      <c r="I172" s="12" t="s">
        <v>324</v>
      </c>
      <c r="J172" s="12" t="s">
        <v>1086</v>
      </c>
      <c r="K172" s="10">
        <v>195000</v>
      </c>
      <c r="L172" s="11">
        <v>0.4</v>
      </c>
      <c r="M172" s="13">
        <f t="shared" si="4"/>
        <v>487500</v>
      </c>
      <c r="N172" s="13">
        <f t="shared" si="5"/>
        <v>650</v>
      </c>
      <c r="O172" s="4" t="s">
        <v>31</v>
      </c>
      <c r="P172" s="12" t="s">
        <v>325</v>
      </c>
    </row>
    <row r="173" spans="1:16" ht="14.25" customHeight="1">
      <c r="A173" s="4" t="s">
        <v>1106</v>
      </c>
      <c r="B173" s="4" t="s">
        <v>13</v>
      </c>
      <c r="C173" s="4">
        <v>1128299</v>
      </c>
      <c r="D173" s="5">
        <v>44199</v>
      </c>
      <c r="E173" s="4" t="s">
        <v>283</v>
      </c>
      <c r="F173" s="4" t="s">
        <v>284</v>
      </c>
      <c r="G173" s="4" t="s">
        <v>285</v>
      </c>
      <c r="H173" s="6">
        <v>650</v>
      </c>
      <c r="I173" s="12" t="s">
        <v>119</v>
      </c>
      <c r="J173" s="12" t="s">
        <v>1087</v>
      </c>
      <c r="K173" s="10">
        <v>136500</v>
      </c>
      <c r="L173" s="11">
        <v>0.35</v>
      </c>
      <c r="M173" s="13">
        <f t="shared" si="4"/>
        <v>390000</v>
      </c>
      <c r="N173" s="13">
        <f t="shared" si="5"/>
        <v>600</v>
      </c>
      <c r="O173" s="4" t="s">
        <v>31</v>
      </c>
      <c r="P173" s="12" t="s">
        <v>120</v>
      </c>
    </row>
    <row r="174" spans="1:16" ht="14.25" customHeight="1">
      <c r="A174" s="4" t="s">
        <v>1106</v>
      </c>
      <c r="B174" s="4" t="s">
        <v>13</v>
      </c>
      <c r="C174" s="4">
        <v>1128299</v>
      </c>
      <c r="D174" s="5">
        <v>44200</v>
      </c>
      <c r="E174" s="4" t="s">
        <v>283</v>
      </c>
      <c r="F174" s="4" t="s">
        <v>284</v>
      </c>
      <c r="G174" s="4" t="s">
        <v>285</v>
      </c>
      <c r="H174" s="6">
        <v>550</v>
      </c>
      <c r="I174" s="12" t="s">
        <v>326</v>
      </c>
      <c r="J174" s="12" t="s">
        <v>1086</v>
      </c>
      <c r="K174" s="10">
        <v>196625</v>
      </c>
      <c r="L174" s="11">
        <v>0.55000000000000004</v>
      </c>
      <c r="M174" s="13">
        <f t="shared" si="4"/>
        <v>357500</v>
      </c>
      <c r="N174" s="13">
        <f t="shared" si="5"/>
        <v>650</v>
      </c>
      <c r="O174" s="4" t="s">
        <v>31</v>
      </c>
      <c r="P174" s="12" t="s">
        <v>327</v>
      </c>
    </row>
    <row r="175" spans="1:16" ht="14.25" customHeight="1">
      <c r="A175" s="4" t="s">
        <v>1106</v>
      </c>
      <c r="B175" s="4" t="s">
        <v>13</v>
      </c>
      <c r="C175" s="4">
        <v>1128299</v>
      </c>
      <c r="D175" s="5">
        <v>44201</v>
      </c>
      <c r="E175" s="4" t="s">
        <v>283</v>
      </c>
      <c r="F175" s="4" t="s">
        <v>284</v>
      </c>
      <c r="G175" s="4" t="s">
        <v>285</v>
      </c>
      <c r="H175" s="6">
        <v>725</v>
      </c>
      <c r="I175" s="12" t="s">
        <v>328</v>
      </c>
      <c r="J175" s="12" t="s">
        <v>1086</v>
      </c>
      <c r="K175" s="10">
        <v>116000</v>
      </c>
      <c r="L175" s="11">
        <v>0.2</v>
      </c>
      <c r="M175" s="13">
        <f t="shared" si="4"/>
        <v>580000</v>
      </c>
      <c r="N175" s="13">
        <f t="shared" si="5"/>
        <v>800</v>
      </c>
      <c r="O175" s="4" t="s">
        <v>31</v>
      </c>
      <c r="P175" s="12" t="s">
        <v>329</v>
      </c>
    </row>
    <row r="176" spans="1:16" ht="14.25" customHeight="1">
      <c r="A176" s="4" t="s">
        <v>1106</v>
      </c>
      <c r="B176" s="4" t="s">
        <v>13</v>
      </c>
      <c r="C176" s="4">
        <v>1128299</v>
      </c>
      <c r="D176" s="5">
        <v>44202</v>
      </c>
      <c r="E176" s="4" t="s">
        <v>283</v>
      </c>
      <c r="F176" s="4" t="s">
        <v>284</v>
      </c>
      <c r="G176" s="4" t="s">
        <v>285</v>
      </c>
      <c r="H176" s="6">
        <v>975</v>
      </c>
      <c r="I176" s="12" t="s">
        <v>330</v>
      </c>
      <c r="J176" s="12" t="s">
        <v>1087</v>
      </c>
      <c r="K176" s="10">
        <v>234000</v>
      </c>
      <c r="L176" s="11">
        <v>0.4</v>
      </c>
      <c r="M176" s="13">
        <f t="shared" si="4"/>
        <v>585000</v>
      </c>
      <c r="N176" s="13">
        <f t="shared" si="5"/>
        <v>600</v>
      </c>
      <c r="O176" s="4" t="s">
        <v>31</v>
      </c>
      <c r="P176" s="12" t="s">
        <v>331</v>
      </c>
    </row>
    <row r="177" spans="1:16" ht="14.25" customHeight="1">
      <c r="A177" s="4" t="s">
        <v>1106</v>
      </c>
      <c r="B177" s="4" t="s">
        <v>13</v>
      </c>
      <c r="C177" s="4">
        <v>1128299</v>
      </c>
      <c r="D177" s="5">
        <v>44203</v>
      </c>
      <c r="E177" s="4" t="s">
        <v>283</v>
      </c>
      <c r="F177" s="4" t="s">
        <v>284</v>
      </c>
      <c r="G177" s="4" t="s">
        <v>285</v>
      </c>
      <c r="H177" s="6">
        <v>825</v>
      </c>
      <c r="I177" s="12" t="s">
        <v>270</v>
      </c>
      <c r="J177" s="12" t="s">
        <v>1086</v>
      </c>
      <c r="K177" s="10">
        <v>134062.5</v>
      </c>
      <c r="L177" s="11">
        <v>0.25</v>
      </c>
      <c r="M177" s="13">
        <f t="shared" si="4"/>
        <v>536250</v>
      </c>
      <c r="N177" s="13">
        <f t="shared" si="5"/>
        <v>650</v>
      </c>
      <c r="O177" s="4" t="s">
        <v>31</v>
      </c>
      <c r="P177" s="12" t="s">
        <v>332</v>
      </c>
    </row>
    <row r="178" spans="1:16" ht="14.25" customHeight="1">
      <c r="A178" s="4" t="s">
        <v>1106</v>
      </c>
      <c r="B178" s="4" t="s">
        <v>13</v>
      </c>
      <c r="C178" s="4">
        <v>1128299</v>
      </c>
      <c r="D178" s="5">
        <v>44204</v>
      </c>
      <c r="E178" s="4" t="s">
        <v>283</v>
      </c>
      <c r="F178" s="4" t="s">
        <v>284</v>
      </c>
      <c r="G178" s="4" t="s">
        <v>285</v>
      </c>
      <c r="H178" s="6">
        <v>825</v>
      </c>
      <c r="I178" s="12" t="s">
        <v>333</v>
      </c>
      <c r="J178" s="12" t="s">
        <v>1086</v>
      </c>
      <c r="K178" s="10">
        <v>214500</v>
      </c>
      <c r="L178" s="11">
        <v>0.4</v>
      </c>
      <c r="M178" s="13">
        <f t="shared" si="4"/>
        <v>536250</v>
      </c>
      <c r="N178" s="13">
        <f t="shared" si="5"/>
        <v>650</v>
      </c>
      <c r="O178" s="4" t="s">
        <v>31</v>
      </c>
      <c r="P178" s="12" t="s">
        <v>334</v>
      </c>
    </row>
    <row r="179" spans="1:16" ht="14.25" customHeight="1">
      <c r="A179" s="4" t="s">
        <v>1106</v>
      </c>
      <c r="B179" s="4" t="s">
        <v>13</v>
      </c>
      <c r="C179" s="4">
        <v>1128299</v>
      </c>
      <c r="D179" s="5">
        <v>44205</v>
      </c>
      <c r="E179" s="4" t="s">
        <v>283</v>
      </c>
      <c r="F179" s="4" t="s">
        <v>284</v>
      </c>
      <c r="G179" s="4" t="s">
        <v>285</v>
      </c>
      <c r="H179" s="6">
        <v>700</v>
      </c>
      <c r="I179" s="12" t="s">
        <v>335</v>
      </c>
      <c r="J179" s="12" t="s">
        <v>1087</v>
      </c>
      <c r="K179" s="10">
        <v>147000</v>
      </c>
      <c r="L179" s="11">
        <v>0.35</v>
      </c>
      <c r="M179" s="13">
        <f t="shared" si="4"/>
        <v>420000</v>
      </c>
      <c r="N179" s="13">
        <f t="shared" si="5"/>
        <v>600</v>
      </c>
      <c r="O179" s="4" t="s">
        <v>31</v>
      </c>
      <c r="P179" s="12" t="s">
        <v>336</v>
      </c>
    </row>
    <row r="180" spans="1:16" ht="14.25" customHeight="1">
      <c r="A180" s="4" t="s">
        <v>1106</v>
      </c>
      <c r="B180" s="4" t="s">
        <v>13</v>
      </c>
      <c r="C180" s="4">
        <v>1128299</v>
      </c>
      <c r="D180" s="5">
        <v>44206</v>
      </c>
      <c r="E180" s="4" t="s">
        <v>283</v>
      </c>
      <c r="F180" s="4" t="s">
        <v>284</v>
      </c>
      <c r="G180" s="4" t="s">
        <v>285</v>
      </c>
      <c r="H180" s="6">
        <v>575</v>
      </c>
      <c r="I180" s="12" t="s">
        <v>337</v>
      </c>
      <c r="J180" s="12" t="s">
        <v>1086</v>
      </c>
      <c r="K180" s="10">
        <v>205562.5</v>
      </c>
      <c r="L180" s="11">
        <v>0.55000000000000004</v>
      </c>
      <c r="M180" s="13">
        <f t="shared" si="4"/>
        <v>373749.99999999994</v>
      </c>
      <c r="N180" s="13">
        <f t="shared" si="5"/>
        <v>649.99999999999989</v>
      </c>
      <c r="O180" s="4" t="s">
        <v>31</v>
      </c>
      <c r="P180" s="12" t="s">
        <v>338</v>
      </c>
    </row>
    <row r="181" spans="1:16" ht="14.25" customHeight="1">
      <c r="A181" s="4" t="s">
        <v>1106</v>
      </c>
      <c r="B181" s="4" t="s">
        <v>13</v>
      </c>
      <c r="C181" s="4">
        <v>1128299</v>
      </c>
      <c r="D181" s="5">
        <v>44207</v>
      </c>
      <c r="E181" s="4" t="s">
        <v>283</v>
      </c>
      <c r="F181" s="4" t="s">
        <v>284</v>
      </c>
      <c r="G181" s="4" t="s">
        <v>285</v>
      </c>
      <c r="H181" s="6">
        <v>875</v>
      </c>
      <c r="I181" s="12" t="s">
        <v>339</v>
      </c>
      <c r="J181" s="12" t="s">
        <v>1087</v>
      </c>
      <c r="K181" s="10">
        <v>140000</v>
      </c>
      <c r="L181" s="11">
        <v>0.2</v>
      </c>
      <c r="M181" s="13">
        <f t="shared" si="4"/>
        <v>700000</v>
      </c>
      <c r="N181" s="13">
        <f t="shared" si="5"/>
        <v>800</v>
      </c>
      <c r="O181" s="4" t="s">
        <v>31</v>
      </c>
      <c r="P181" s="12" t="s">
        <v>340</v>
      </c>
    </row>
    <row r="182" spans="1:16" ht="14.25" customHeight="1">
      <c r="A182" s="4" t="s">
        <v>1106</v>
      </c>
      <c r="B182" s="4" t="s">
        <v>13</v>
      </c>
      <c r="C182" s="4">
        <v>1128299</v>
      </c>
      <c r="D182" s="5">
        <v>44208</v>
      </c>
      <c r="E182" s="4" t="s">
        <v>283</v>
      </c>
      <c r="F182" s="4" t="s">
        <v>284</v>
      </c>
      <c r="G182" s="4" t="s">
        <v>285</v>
      </c>
      <c r="H182" s="6">
        <v>1025</v>
      </c>
      <c r="I182" s="12" t="s">
        <v>341</v>
      </c>
      <c r="J182" s="12" t="s">
        <v>1086</v>
      </c>
      <c r="K182" s="10">
        <v>215250</v>
      </c>
      <c r="L182" s="11">
        <v>0.35</v>
      </c>
      <c r="M182" s="13">
        <f t="shared" si="4"/>
        <v>615000</v>
      </c>
      <c r="N182" s="13">
        <f t="shared" si="5"/>
        <v>600</v>
      </c>
      <c r="O182" s="4" t="s">
        <v>31</v>
      </c>
      <c r="P182" s="12" t="s">
        <v>342</v>
      </c>
    </row>
    <row r="183" spans="1:16" ht="14.25" customHeight="1">
      <c r="A183" s="4" t="s">
        <v>1106</v>
      </c>
      <c r="B183" s="4" t="s">
        <v>13</v>
      </c>
      <c r="C183" s="4">
        <v>1128299</v>
      </c>
      <c r="D183" s="5">
        <v>44209</v>
      </c>
      <c r="E183" s="4" t="s">
        <v>283</v>
      </c>
      <c r="F183" s="4" t="s">
        <v>284</v>
      </c>
      <c r="G183" s="4" t="s">
        <v>285</v>
      </c>
      <c r="H183" s="6">
        <v>875</v>
      </c>
      <c r="I183" s="12" t="s">
        <v>343</v>
      </c>
      <c r="J183" s="12" t="s">
        <v>1087</v>
      </c>
      <c r="K183" s="10">
        <v>113750</v>
      </c>
      <c r="L183" s="11">
        <v>0.2</v>
      </c>
      <c r="M183" s="13">
        <f t="shared" si="4"/>
        <v>568750</v>
      </c>
      <c r="N183" s="13">
        <f t="shared" si="5"/>
        <v>650</v>
      </c>
      <c r="O183" s="4" t="s">
        <v>31</v>
      </c>
      <c r="P183" s="12" t="s">
        <v>344</v>
      </c>
    </row>
    <row r="184" spans="1:16" ht="14.25" customHeight="1">
      <c r="A184" s="4" t="s">
        <v>1106</v>
      </c>
      <c r="B184" s="4" t="s">
        <v>13</v>
      </c>
      <c r="C184" s="4">
        <v>1128299</v>
      </c>
      <c r="D184" s="5">
        <v>44210</v>
      </c>
      <c r="E184" s="4" t="s">
        <v>283</v>
      </c>
      <c r="F184" s="4" t="s">
        <v>284</v>
      </c>
      <c r="G184" s="4" t="s">
        <v>285</v>
      </c>
      <c r="H184" s="6">
        <v>825</v>
      </c>
      <c r="I184" s="12" t="s">
        <v>85</v>
      </c>
      <c r="J184" s="12" t="s">
        <v>1086</v>
      </c>
      <c r="K184" s="10">
        <v>187687.5</v>
      </c>
      <c r="L184" s="11">
        <v>0.35</v>
      </c>
      <c r="M184" s="13">
        <f t="shared" si="4"/>
        <v>536250</v>
      </c>
      <c r="N184" s="13">
        <f t="shared" si="5"/>
        <v>650</v>
      </c>
      <c r="O184" s="4" t="s">
        <v>31</v>
      </c>
      <c r="P184" s="12" t="s">
        <v>345</v>
      </c>
    </row>
    <row r="185" spans="1:16" ht="14.25" customHeight="1">
      <c r="A185" s="4" t="s">
        <v>1106</v>
      </c>
      <c r="B185" s="4" t="s">
        <v>13</v>
      </c>
      <c r="C185" s="4">
        <v>1128299</v>
      </c>
      <c r="D185" s="5">
        <v>44211</v>
      </c>
      <c r="E185" s="4" t="s">
        <v>283</v>
      </c>
      <c r="F185" s="4" t="s">
        <v>284</v>
      </c>
      <c r="G185" s="4" t="s">
        <v>285</v>
      </c>
      <c r="H185" s="6">
        <v>725</v>
      </c>
      <c r="I185" s="12" t="s">
        <v>346</v>
      </c>
      <c r="J185" s="12" t="s">
        <v>1087</v>
      </c>
      <c r="K185" s="10">
        <v>130500</v>
      </c>
      <c r="L185" s="11">
        <v>0.3</v>
      </c>
      <c r="M185" s="13">
        <f t="shared" si="4"/>
        <v>435000</v>
      </c>
      <c r="N185" s="13">
        <f t="shared" si="5"/>
        <v>600</v>
      </c>
      <c r="O185" s="4" t="s">
        <v>31</v>
      </c>
      <c r="P185" s="12" t="s">
        <v>347</v>
      </c>
    </row>
    <row r="186" spans="1:16" ht="14.25" customHeight="1">
      <c r="A186" s="4" t="s">
        <v>1106</v>
      </c>
      <c r="B186" s="4" t="s">
        <v>13</v>
      </c>
      <c r="C186" s="4">
        <v>1128299</v>
      </c>
      <c r="D186" s="5">
        <v>44212</v>
      </c>
      <c r="E186" s="4" t="s">
        <v>283</v>
      </c>
      <c r="F186" s="4" t="s">
        <v>284</v>
      </c>
      <c r="G186" s="4" t="s">
        <v>285</v>
      </c>
      <c r="H186" s="6">
        <v>775</v>
      </c>
      <c r="I186" s="12" t="s">
        <v>348</v>
      </c>
      <c r="J186" s="12" t="s">
        <v>1087</v>
      </c>
      <c r="K186" s="10">
        <v>251875</v>
      </c>
      <c r="L186" s="11">
        <v>0.5</v>
      </c>
      <c r="M186" s="13">
        <f t="shared" si="4"/>
        <v>503750</v>
      </c>
      <c r="N186" s="13">
        <f t="shared" si="5"/>
        <v>650</v>
      </c>
      <c r="O186" s="4" t="s">
        <v>31</v>
      </c>
      <c r="P186" s="12" t="s">
        <v>349</v>
      </c>
    </row>
    <row r="187" spans="1:16" ht="14.25" customHeight="1">
      <c r="A187" s="4" t="s">
        <v>1106</v>
      </c>
      <c r="B187" s="4" t="s">
        <v>13</v>
      </c>
      <c r="C187" s="4">
        <v>1128299</v>
      </c>
      <c r="D187" s="5">
        <v>44213</v>
      </c>
      <c r="E187" s="4" t="s">
        <v>283</v>
      </c>
      <c r="F187" s="4" t="s">
        <v>284</v>
      </c>
      <c r="G187" s="4" t="s">
        <v>285</v>
      </c>
      <c r="H187" s="6">
        <v>775</v>
      </c>
      <c r="I187" s="12" t="s">
        <v>350</v>
      </c>
      <c r="J187" s="12" t="s">
        <v>1087</v>
      </c>
      <c r="K187" s="10">
        <v>93000</v>
      </c>
      <c r="L187" s="11">
        <v>0.15</v>
      </c>
      <c r="M187" s="13">
        <f t="shared" si="4"/>
        <v>620000</v>
      </c>
      <c r="N187" s="13">
        <f t="shared" si="5"/>
        <v>800</v>
      </c>
      <c r="O187" s="4" t="s">
        <v>31</v>
      </c>
      <c r="P187" s="12" t="s">
        <v>351</v>
      </c>
    </row>
    <row r="188" spans="1:16" ht="14.25" customHeight="1">
      <c r="A188" s="4" t="s">
        <v>1106</v>
      </c>
      <c r="B188" s="4" t="s">
        <v>13</v>
      </c>
      <c r="C188" s="4">
        <v>1128299</v>
      </c>
      <c r="D188" s="5">
        <v>44214</v>
      </c>
      <c r="E188" s="4" t="s">
        <v>283</v>
      </c>
      <c r="F188" s="4" t="s">
        <v>284</v>
      </c>
      <c r="G188" s="4" t="s">
        <v>285</v>
      </c>
      <c r="H188" s="6">
        <v>975</v>
      </c>
      <c r="I188" s="12" t="s">
        <v>352</v>
      </c>
      <c r="J188" s="12" t="s">
        <v>1087</v>
      </c>
      <c r="K188" s="10">
        <v>221812.5</v>
      </c>
      <c r="L188" s="11">
        <v>0.35</v>
      </c>
      <c r="M188" s="13">
        <f t="shared" si="4"/>
        <v>633750</v>
      </c>
      <c r="N188" s="13">
        <f t="shared" si="5"/>
        <v>650</v>
      </c>
      <c r="O188" s="4" t="s">
        <v>31</v>
      </c>
      <c r="P188" s="12" t="s">
        <v>353</v>
      </c>
    </row>
    <row r="189" spans="1:16" ht="14.25" customHeight="1">
      <c r="A189" s="4" t="s">
        <v>1106</v>
      </c>
      <c r="B189" s="4" t="s">
        <v>13</v>
      </c>
      <c r="C189" s="4">
        <v>1128299</v>
      </c>
      <c r="D189" s="5">
        <v>44215</v>
      </c>
      <c r="E189" s="4" t="s">
        <v>283</v>
      </c>
      <c r="F189" s="4" t="s">
        <v>284</v>
      </c>
      <c r="G189" s="4" t="s">
        <v>285</v>
      </c>
      <c r="H189" s="6">
        <v>925</v>
      </c>
      <c r="I189" s="12" t="s">
        <v>354</v>
      </c>
      <c r="J189" s="12" t="s">
        <v>1087</v>
      </c>
      <c r="K189" s="10">
        <v>129500</v>
      </c>
      <c r="L189" s="11">
        <v>0.2</v>
      </c>
      <c r="M189" s="13">
        <f t="shared" si="4"/>
        <v>647500</v>
      </c>
      <c r="N189" s="13">
        <f t="shared" si="5"/>
        <v>700</v>
      </c>
      <c r="O189" s="4" t="s">
        <v>31</v>
      </c>
      <c r="P189" s="12" t="s">
        <v>355</v>
      </c>
    </row>
    <row r="190" spans="1:16" ht="14.25" customHeight="1">
      <c r="A190" s="4" t="s">
        <v>1106</v>
      </c>
      <c r="B190" s="4" t="s">
        <v>13</v>
      </c>
      <c r="C190" s="4">
        <v>1128299</v>
      </c>
      <c r="D190" s="5">
        <v>44216</v>
      </c>
      <c r="E190" s="4" t="s">
        <v>283</v>
      </c>
      <c r="F190" s="4" t="s">
        <v>284</v>
      </c>
      <c r="G190" s="4" t="s">
        <v>285</v>
      </c>
      <c r="H190" s="6">
        <v>800</v>
      </c>
      <c r="I190" s="12" t="s">
        <v>356</v>
      </c>
      <c r="J190" s="12" t="s">
        <v>1087</v>
      </c>
      <c r="K190" s="10">
        <v>182000</v>
      </c>
      <c r="L190" s="11">
        <v>0.35</v>
      </c>
      <c r="M190" s="13">
        <f t="shared" si="4"/>
        <v>520000.00000000006</v>
      </c>
      <c r="N190" s="13">
        <f t="shared" si="5"/>
        <v>650.00000000000011</v>
      </c>
      <c r="O190" s="4" t="s">
        <v>31</v>
      </c>
      <c r="P190" s="12" t="s">
        <v>357</v>
      </c>
    </row>
    <row r="191" spans="1:16" ht="14.25" customHeight="1">
      <c r="A191" s="4" t="s">
        <v>1106</v>
      </c>
      <c r="B191" s="4" t="s">
        <v>13</v>
      </c>
      <c r="C191" s="4">
        <v>1128299</v>
      </c>
      <c r="D191" s="5">
        <v>44217</v>
      </c>
      <c r="E191" s="4" t="s">
        <v>283</v>
      </c>
      <c r="F191" s="4" t="s">
        <v>284</v>
      </c>
      <c r="G191" s="4" t="s">
        <v>285</v>
      </c>
      <c r="H191" s="6">
        <v>750</v>
      </c>
      <c r="I191" s="12" t="s">
        <v>358</v>
      </c>
      <c r="J191" s="12" t="s">
        <v>1087</v>
      </c>
      <c r="K191" s="10">
        <v>146250</v>
      </c>
      <c r="L191" s="11">
        <v>0.3</v>
      </c>
      <c r="M191" s="13">
        <f t="shared" si="4"/>
        <v>487500</v>
      </c>
      <c r="N191" s="13">
        <f t="shared" si="5"/>
        <v>650</v>
      </c>
      <c r="O191" s="4" t="s">
        <v>31</v>
      </c>
      <c r="P191" s="12" t="s">
        <v>359</v>
      </c>
    </row>
    <row r="192" spans="1:16" ht="14.25" customHeight="1">
      <c r="A192" s="4" t="s">
        <v>1106</v>
      </c>
      <c r="B192" s="4" t="s">
        <v>13</v>
      </c>
      <c r="C192" s="4">
        <v>1128299</v>
      </c>
      <c r="D192" s="5">
        <v>44218</v>
      </c>
      <c r="E192" s="4" t="s">
        <v>283</v>
      </c>
      <c r="F192" s="4" t="s">
        <v>284</v>
      </c>
      <c r="G192" s="4" t="s">
        <v>285</v>
      </c>
      <c r="H192" s="6">
        <v>750</v>
      </c>
      <c r="I192" s="12" t="s">
        <v>360</v>
      </c>
      <c r="J192" s="12" t="s">
        <v>1086</v>
      </c>
      <c r="K192" s="10">
        <v>281250</v>
      </c>
      <c r="L192" s="11">
        <v>0.5</v>
      </c>
      <c r="M192" s="13">
        <f t="shared" si="4"/>
        <v>562500</v>
      </c>
      <c r="N192" s="13">
        <f t="shared" si="5"/>
        <v>750</v>
      </c>
      <c r="O192" s="4" t="s">
        <v>31</v>
      </c>
      <c r="P192" s="12" t="s">
        <v>361</v>
      </c>
    </row>
    <row r="193" spans="1:16" ht="14.25" customHeight="1">
      <c r="A193" s="4" t="s">
        <v>1106</v>
      </c>
      <c r="B193" s="4" t="s">
        <v>13</v>
      </c>
      <c r="C193" s="4">
        <v>1128299</v>
      </c>
      <c r="D193" s="5">
        <v>44219</v>
      </c>
      <c r="E193" s="4" t="s">
        <v>283</v>
      </c>
      <c r="F193" s="4" t="s">
        <v>284</v>
      </c>
      <c r="G193" s="4" t="s">
        <v>285</v>
      </c>
      <c r="H193" s="6">
        <v>725</v>
      </c>
      <c r="I193" s="12" t="s">
        <v>362</v>
      </c>
      <c r="J193" s="12" t="s">
        <v>1087</v>
      </c>
      <c r="K193" s="10">
        <v>87000</v>
      </c>
      <c r="L193" s="11">
        <v>0.15</v>
      </c>
      <c r="M193" s="13">
        <f t="shared" si="4"/>
        <v>580000</v>
      </c>
      <c r="N193" s="13">
        <f t="shared" si="5"/>
        <v>800</v>
      </c>
      <c r="O193" s="4" t="s">
        <v>31</v>
      </c>
      <c r="P193" s="12" t="s">
        <v>363</v>
      </c>
    </row>
    <row r="194" spans="1:16" ht="14.25" customHeight="1">
      <c r="A194" s="4" t="s">
        <v>1106</v>
      </c>
      <c r="B194" s="4" t="s">
        <v>13</v>
      </c>
      <c r="C194" s="4">
        <v>1128299</v>
      </c>
      <c r="D194" s="5">
        <v>44220</v>
      </c>
      <c r="E194" s="4" t="s">
        <v>283</v>
      </c>
      <c r="F194" s="4" t="s">
        <v>284</v>
      </c>
      <c r="G194" s="4" t="s">
        <v>285</v>
      </c>
      <c r="H194" s="6">
        <v>925</v>
      </c>
      <c r="I194" s="12" t="s">
        <v>364</v>
      </c>
      <c r="J194" s="12" t="s">
        <v>1087</v>
      </c>
      <c r="K194" s="10">
        <v>152625</v>
      </c>
      <c r="L194" s="11">
        <v>0.3</v>
      </c>
      <c r="M194" s="13">
        <f t="shared" si="4"/>
        <v>508750</v>
      </c>
      <c r="N194" s="13">
        <f t="shared" si="5"/>
        <v>550</v>
      </c>
      <c r="O194" s="4" t="s">
        <v>31</v>
      </c>
      <c r="P194" s="12" t="s">
        <v>365</v>
      </c>
    </row>
    <row r="195" spans="1:16" ht="14.25" customHeight="1">
      <c r="A195" s="4" t="s">
        <v>1106</v>
      </c>
      <c r="B195" s="4" t="s">
        <v>13</v>
      </c>
      <c r="C195" s="4">
        <v>1128299</v>
      </c>
      <c r="D195" s="5">
        <v>44221</v>
      </c>
      <c r="E195" s="4" t="s">
        <v>283</v>
      </c>
      <c r="F195" s="4" t="s">
        <v>284</v>
      </c>
      <c r="G195" s="4" t="s">
        <v>285</v>
      </c>
      <c r="H195" s="6">
        <v>925</v>
      </c>
      <c r="I195" s="12" t="s">
        <v>366</v>
      </c>
      <c r="J195" s="12" t="s">
        <v>1086</v>
      </c>
      <c r="K195" s="10">
        <v>83250</v>
      </c>
      <c r="L195" s="11">
        <v>0.15</v>
      </c>
      <c r="M195" s="13">
        <f t="shared" si="4"/>
        <v>555000</v>
      </c>
      <c r="N195" s="13">
        <f t="shared" si="5"/>
        <v>600</v>
      </c>
      <c r="O195" s="4" t="s">
        <v>31</v>
      </c>
      <c r="P195" s="12" t="s">
        <v>367</v>
      </c>
    </row>
    <row r="196" spans="1:16" ht="14.25" customHeight="1">
      <c r="A196" s="4" t="s">
        <v>1106</v>
      </c>
      <c r="B196" s="4" t="s">
        <v>13</v>
      </c>
      <c r="C196" s="4">
        <v>1128299</v>
      </c>
      <c r="D196" s="5">
        <v>44222</v>
      </c>
      <c r="E196" s="4" t="s">
        <v>283</v>
      </c>
      <c r="F196" s="4" t="s">
        <v>284</v>
      </c>
      <c r="G196" s="4" t="s">
        <v>285</v>
      </c>
      <c r="H196" s="6">
        <v>775</v>
      </c>
      <c r="I196" s="12" t="s">
        <v>368</v>
      </c>
      <c r="J196" s="12" t="s">
        <v>1086</v>
      </c>
      <c r="K196" s="10">
        <v>127875</v>
      </c>
      <c r="L196" s="11">
        <v>0.3</v>
      </c>
      <c r="M196" s="13">
        <f t="shared" si="4"/>
        <v>426250</v>
      </c>
      <c r="N196" s="13">
        <f t="shared" si="5"/>
        <v>550</v>
      </c>
      <c r="O196" s="4" t="s">
        <v>31</v>
      </c>
      <c r="P196" s="12" t="s">
        <v>369</v>
      </c>
    </row>
    <row r="197" spans="1:16" ht="14.25" customHeight="1">
      <c r="A197" s="4" t="s">
        <v>1106</v>
      </c>
      <c r="B197" s="4" t="s">
        <v>13</v>
      </c>
      <c r="C197" s="4">
        <v>1128299</v>
      </c>
      <c r="D197" s="5">
        <v>44223</v>
      </c>
      <c r="E197" s="4" t="s">
        <v>283</v>
      </c>
      <c r="F197" s="4" t="s">
        <v>284</v>
      </c>
      <c r="G197" s="4" t="s">
        <v>285</v>
      </c>
      <c r="H197" s="6">
        <v>725</v>
      </c>
      <c r="I197" s="12" t="s">
        <v>370</v>
      </c>
      <c r="J197" s="12" t="s">
        <v>1086</v>
      </c>
      <c r="K197" s="10">
        <v>99687.5</v>
      </c>
      <c r="L197" s="11">
        <v>0.25</v>
      </c>
      <c r="M197" s="13">
        <f t="shared" si="4"/>
        <v>398750</v>
      </c>
      <c r="N197" s="13">
        <f t="shared" si="5"/>
        <v>550</v>
      </c>
      <c r="O197" s="4" t="s">
        <v>31</v>
      </c>
      <c r="P197" s="12" t="s">
        <v>371</v>
      </c>
    </row>
    <row r="198" spans="1:16" ht="14.25" customHeight="1">
      <c r="A198" s="4" t="s">
        <v>1106</v>
      </c>
      <c r="B198" s="4" t="s">
        <v>13</v>
      </c>
      <c r="C198" s="4">
        <v>1128299</v>
      </c>
      <c r="D198" s="5">
        <v>44224</v>
      </c>
      <c r="E198" s="4" t="s">
        <v>283</v>
      </c>
      <c r="F198" s="4" t="s">
        <v>284</v>
      </c>
      <c r="G198" s="4" t="s">
        <v>285</v>
      </c>
      <c r="H198" s="6">
        <v>725</v>
      </c>
      <c r="I198" s="12" t="s">
        <v>372</v>
      </c>
      <c r="J198" s="12" t="s">
        <v>1087</v>
      </c>
      <c r="K198" s="10">
        <v>212062.5</v>
      </c>
      <c r="L198" s="11">
        <v>0.45</v>
      </c>
      <c r="M198" s="13">
        <f t="shared" si="4"/>
        <v>471250</v>
      </c>
      <c r="N198" s="13">
        <f t="shared" si="5"/>
        <v>650</v>
      </c>
      <c r="O198" s="4" t="s">
        <v>31</v>
      </c>
      <c r="P198" s="12" t="s">
        <v>373</v>
      </c>
    </row>
    <row r="199" spans="1:16" ht="14.25" customHeight="1">
      <c r="A199" s="4" t="s">
        <v>1106</v>
      </c>
      <c r="B199" s="4" t="s">
        <v>13</v>
      </c>
      <c r="C199" s="4">
        <v>1128299</v>
      </c>
      <c r="D199" s="5">
        <v>44225</v>
      </c>
      <c r="E199" s="4" t="s">
        <v>283</v>
      </c>
      <c r="F199" s="4" t="s">
        <v>284</v>
      </c>
      <c r="G199" s="4" t="s">
        <v>285</v>
      </c>
      <c r="H199" s="6">
        <v>775</v>
      </c>
      <c r="I199" s="12" t="s">
        <v>374</v>
      </c>
      <c r="J199" s="12" t="s">
        <v>1087</v>
      </c>
      <c r="K199" s="10">
        <v>54250</v>
      </c>
      <c r="L199" s="11">
        <v>0.1</v>
      </c>
      <c r="M199" s="13">
        <f t="shared" ref="M199:M262" si="6">K199/L199</f>
        <v>542500</v>
      </c>
      <c r="N199" s="13">
        <f t="shared" ref="N199:N262" si="7">M199/H199</f>
        <v>700</v>
      </c>
      <c r="O199" s="4" t="s">
        <v>31</v>
      </c>
      <c r="P199" s="12" t="s">
        <v>375</v>
      </c>
    </row>
    <row r="200" spans="1:16" ht="14.25" customHeight="1">
      <c r="A200" s="4" t="s">
        <v>1106</v>
      </c>
      <c r="B200" s="4" t="s">
        <v>13</v>
      </c>
      <c r="C200" s="4">
        <v>1128299</v>
      </c>
      <c r="D200" s="5">
        <v>44226</v>
      </c>
      <c r="E200" s="4" t="s">
        <v>283</v>
      </c>
      <c r="F200" s="4" t="s">
        <v>284</v>
      </c>
      <c r="G200" s="4" t="s">
        <v>285</v>
      </c>
      <c r="H200" s="6">
        <v>875</v>
      </c>
      <c r="I200" s="12" t="s">
        <v>66</v>
      </c>
      <c r="J200" s="12" t="s">
        <v>1087</v>
      </c>
      <c r="K200" s="10">
        <v>144375</v>
      </c>
      <c r="L200" s="11">
        <v>0.3</v>
      </c>
      <c r="M200" s="13">
        <f t="shared" si="6"/>
        <v>481250</v>
      </c>
      <c r="N200" s="13">
        <f t="shared" si="7"/>
        <v>550</v>
      </c>
      <c r="O200" s="4" t="s">
        <v>31</v>
      </c>
      <c r="P200" s="12" t="s">
        <v>376</v>
      </c>
    </row>
    <row r="201" spans="1:16" ht="14.25" customHeight="1">
      <c r="A201" s="4" t="s">
        <v>1106</v>
      </c>
      <c r="B201" s="4" t="s">
        <v>13</v>
      </c>
      <c r="C201" s="4">
        <v>1128299</v>
      </c>
      <c r="D201" s="5">
        <v>44227</v>
      </c>
      <c r="E201" s="4" t="s">
        <v>283</v>
      </c>
      <c r="F201" s="4" t="s">
        <v>284</v>
      </c>
      <c r="G201" s="4" t="s">
        <v>285</v>
      </c>
      <c r="H201" s="6">
        <v>875</v>
      </c>
      <c r="I201" s="12" t="s">
        <v>85</v>
      </c>
      <c r="J201" s="12" t="s">
        <v>1086</v>
      </c>
      <c r="K201" s="10">
        <v>78750</v>
      </c>
      <c r="L201" s="11">
        <v>0.15</v>
      </c>
      <c r="M201" s="13">
        <f t="shared" si="6"/>
        <v>525000</v>
      </c>
      <c r="N201" s="13">
        <f t="shared" si="7"/>
        <v>600</v>
      </c>
      <c r="O201" s="4" t="s">
        <v>31</v>
      </c>
      <c r="P201" s="12" t="s">
        <v>377</v>
      </c>
    </row>
    <row r="202" spans="1:16" ht="14.25" customHeight="1">
      <c r="A202" s="4" t="s">
        <v>1106</v>
      </c>
      <c r="B202" s="4" t="s">
        <v>13</v>
      </c>
      <c r="C202" s="4">
        <v>1128299</v>
      </c>
      <c r="D202" s="5">
        <v>44228</v>
      </c>
      <c r="E202" s="4" t="s">
        <v>283</v>
      </c>
      <c r="F202" s="4" t="s">
        <v>284</v>
      </c>
      <c r="G202" s="4" t="s">
        <v>285</v>
      </c>
      <c r="H202" s="6">
        <v>700</v>
      </c>
      <c r="I202" s="12" t="s">
        <v>378</v>
      </c>
      <c r="J202" s="12" t="s">
        <v>1087</v>
      </c>
      <c r="K202" s="10">
        <v>115500</v>
      </c>
      <c r="L202" s="11">
        <v>0.3</v>
      </c>
      <c r="M202" s="13">
        <f t="shared" si="6"/>
        <v>385000</v>
      </c>
      <c r="N202" s="13">
        <f t="shared" si="7"/>
        <v>550</v>
      </c>
      <c r="O202" s="4" t="s">
        <v>31</v>
      </c>
      <c r="P202" s="12" t="s">
        <v>379</v>
      </c>
    </row>
    <row r="203" spans="1:16" ht="14.25" customHeight="1">
      <c r="A203" s="4" t="s">
        <v>1106</v>
      </c>
      <c r="B203" s="4" t="s">
        <v>13</v>
      </c>
      <c r="C203" s="4">
        <v>1128299</v>
      </c>
      <c r="D203" s="5">
        <v>44229</v>
      </c>
      <c r="E203" s="4" t="s">
        <v>283</v>
      </c>
      <c r="F203" s="4" t="s">
        <v>284</v>
      </c>
      <c r="G203" s="4" t="s">
        <v>285</v>
      </c>
      <c r="H203" s="6">
        <v>675</v>
      </c>
      <c r="I203" s="12" t="s">
        <v>380</v>
      </c>
      <c r="J203" s="12" t="s">
        <v>1087</v>
      </c>
      <c r="K203" s="10">
        <v>92812.5</v>
      </c>
      <c r="L203" s="11">
        <v>0.25</v>
      </c>
      <c r="M203" s="13">
        <f t="shared" si="6"/>
        <v>371250</v>
      </c>
      <c r="N203" s="13">
        <f t="shared" si="7"/>
        <v>550</v>
      </c>
      <c r="O203" s="4" t="s">
        <v>31</v>
      </c>
      <c r="P203" s="12" t="s">
        <v>381</v>
      </c>
    </row>
    <row r="204" spans="1:16" ht="14.25" customHeight="1">
      <c r="A204" s="4" t="s">
        <v>1106</v>
      </c>
      <c r="B204" s="4" t="s">
        <v>13</v>
      </c>
      <c r="C204" s="4">
        <v>1128299</v>
      </c>
      <c r="D204" s="5">
        <v>44230</v>
      </c>
      <c r="E204" s="4" t="s">
        <v>283</v>
      </c>
      <c r="F204" s="4" t="s">
        <v>284</v>
      </c>
      <c r="G204" s="4" t="s">
        <v>285</v>
      </c>
      <c r="H204" s="6">
        <v>650</v>
      </c>
      <c r="I204" s="12" t="s">
        <v>37</v>
      </c>
      <c r="J204" s="12" t="s">
        <v>1086</v>
      </c>
      <c r="K204" s="10">
        <v>190125</v>
      </c>
      <c r="L204" s="11">
        <v>0.45</v>
      </c>
      <c r="M204" s="13">
        <f t="shared" si="6"/>
        <v>422500</v>
      </c>
      <c r="N204" s="13">
        <f t="shared" si="7"/>
        <v>650</v>
      </c>
      <c r="O204" s="4" t="s">
        <v>31</v>
      </c>
      <c r="P204" s="12" t="s">
        <v>382</v>
      </c>
    </row>
    <row r="205" spans="1:16" ht="14.25" customHeight="1">
      <c r="A205" s="4" t="s">
        <v>1106</v>
      </c>
      <c r="B205" s="4" t="s">
        <v>13</v>
      </c>
      <c r="C205" s="4">
        <v>1128299</v>
      </c>
      <c r="D205" s="5">
        <v>44231</v>
      </c>
      <c r="E205" s="4" t="s">
        <v>283</v>
      </c>
      <c r="F205" s="4" t="s">
        <v>284</v>
      </c>
      <c r="G205" s="4" t="s">
        <v>285</v>
      </c>
      <c r="H205" s="6">
        <v>700</v>
      </c>
      <c r="I205" s="12" t="s">
        <v>383</v>
      </c>
      <c r="J205" s="12" t="s">
        <v>1086</v>
      </c>
      <c r="K205" s="10">
        <v>49000</v>
      </c>
      <c r="L205" s="11">
        <v>0.1</v>
      </c>
      <c r="M205" s="13">
        <f t="shared" si="6"/>
        <v>490000</v>
      </c>
      <c r="N205" s="13">
        <f t="shared" si="7"/>
        <v>700</v>
      </c>
      <c r="O205" s="4" t="s">
        <v>31</v>
      </c>
      <c r="P205" s="12" t="s">
        <v>384</v>
      </c>
    </row>
    <row r="206" spans="1:16" ht="14.25" customHeight="1">
      <c r="A206" s="4" t="s">
        <v>1106</v>
      </c>
      <c r="B206" s="4" t="s">
        <v>13</v>
      </c>
      <c r="C206" s="4">
        <v>1128299</v>
      </c>
      <c r="D206" s="5">
        <v>44232</v>
      </c>
      <c r="E206" s="4" t="s">
        <v>283</v>
      </c>
      <c r="F206" s="4" t="s">
        <v>284</v>
      </c>
      <c r="G206" s="4" t="s">
        <v>285</v>
      </c>
      <c r="H206" s="6">
        <v>875</v>
      </c>
      <c r="I206" s="12" t="s">
        <v>385</v>
      </c>
      <c r="J206" s="12" t="s">
        <v>1086</v>
      </c>
      <c r="K206" s="10">
        <v>144375</v>
      </c>
      <c r="L206" s="11">
        <v>0.3</v>
      </c>
      <c r="M206" s="13">
        <f t="shared" si="6"/>
        <v>481250</v>
      </c>
      <c r="N206" s="13">
        <f t="shared" si="7"/>
        <v>550</v>
      </c>
      <c r="O206" s="4" t="s">
        <v>31</v>
      </c>
      <c r="P206" s="12" t="s">
        <v>386</v>
      </c>
    </row>
    <row r="207" spans="1:16" ht="14.25" customHeight="1">
      <c r="A207" s="4" t="s">
        <v>1106</v>
      </c>
      <c r="B207" s="4" t="s">
        <v>13</v>
      </c>
      <c r="C207" s="4">
        <v>1128299</v>
      </c>
      <c r="D207" s="5">
        <v>44233</v>
      </c>
      <c r="E207" s="4" t="s">
        <v>283</v>
      </c>
      <c r="F207" s="4" t="s">
        <v>284</v>
      </c>
      <c r="G207" s="4" t="s">
        <v>285</v>
      </c>
      <c r="H207" s="6">
        <v>875</v>
      </c>
      <c r="I207" s="12" t="s">
        <v>387</v>
      </c>
      <c r="J207" s="12" t="s">
        <v>1087</v>
      </c>
      <c r="K207" s="10">
        <v>78750</v>
      </c>
      <c r="L207" s="11">
        <v>0.15</v>
      </c>
      <c r="M207" s="13">
        <f t="shared" si="6"/>
        <v>525000</v>
      </c>
      <c r="N207" s="13">
        <f t="shared" si="7"/>
        <v>600</v>
      </c>
      <c r="O207" s="4" t="s">
        <v>31</v>
      </c>
      <c r="P207" s="12" t="s">
        <v>388</v>
      </c>
    </row>
    <row r="208" spans="1:16" ht="14.25" customHeight="1">
      <c r="A208" s="4" t="s">
        <v>1106</v>
      </c>
      <c r="B208" s="4" t="s">
        <v>13</v>
      </c>
      <c r="C208" s="4">
        <v>1128299</v>
      </c>
      <c r="D208" s="5">
        <v>44234</v>
      </c>
      <c r="E208" s="4" t="s">
        <v>283</v>
      </c>
      <c r="F208" s="4" t="s">
        <v>284</v>
      </c>
      <c r="G208" s="4" t="s">
        <v>285</v>
      </c>
      <c r="H208" s="6">
        <v>725</v>
      </c>
      <c r="I208" s="12" t="s">
        <v>389</v>
      </c>
      <c r="J208" s="12" t="s">
        <v>1087</v>
      </c>
      <c r="K208" s="10">
        <v>119625</v>
      </c>
      <c r="L208" s="11">
        <v>0.3</v>
      </c>
      <c r="M208" s="13">
        <f t="shared" si="6"/>
        <v>398750</v>
      </c>
      <c r="N208" s="13">
        <f t="shared" si="7"/>
        <v>550</v>
      </c>
      <c r="O208" s="4" t="s">
        <v>31</v>
      </c>
      <c r="P208" s="12" t="s">
        <v>390</v>
      </c>
    </row>
    <row r="209" spans="1:16" ht="14.25" customHeight="1">
      <c r="A209" s="4" t="s">
        <v>1106</v>
      </c>
      <c r="B209" s="4" t="s">
        <v>13</v>
      </c>
      <c r="C209" s="4">
        <v>1128299</v>
      </c>
      <c r="D209" s="5">
        <v>44235</v>
      </c>
      <c r="E209" s="4" t="s">
        <v>283</v>
      </c>
      <c r="F209" s="4" t="s">
        <v>284</v>
      </c>
      <c r="G209" s="4" t="s">
        <v>285</v>
      </c>
      <c r="H209" s="6">
        <v>700</v>
      </c>
      <c r="I209" s="12" t="s">
        <v>99</v>
      </c>
      <c r="J209" s="12" t="s">
        <v>1087</v>
      </c>
      <c r="K209" s="10">
        <v>96250</v>
      </c>
      <c r="L209" s="11">
        <v>0.25</v>
      </c>
      <c r="M209" s="13">
        <f t="shared" si="6"/>
        <v>385000</v>
      </c>
      <c r="N209" s="13">
        <f t="shared" si="7"/>
        <v>550</v>
      </c>
      <c r="O209" s="4" t="s">
        <v>31</v>
      </c>
      <c r="P209" s="12" t="s">
        <v>391</v>
      </c>
    </row>
    <row r="210" spans="1:16" ht="14.25" customHeight="1">
      <c r="A210" s="4" t="s">
        <v>1106</v>
      </c>
      <c r="B210" s="4" t="s">
        <v>13</v>
      </c>
      <c r="C210" s="4">
        <v>1128299</v>
      </c>
      <c r="D210" s="5">
        <v>44236</v>
      </c>
      <c r="E210" s="4" t="s">
        <v>283</v>
      </c>
      <c r="F210" s="4" t="s">
        <v>284</v>
      </c>
      <c r="G210" s="4" t="s">
        <v>285</v>
      </c>
      <c r="H210" s="6">
        <v>650</v>
      </c>
      <c r="I210" s="12" t="s">
        <v>392</v>
      </c>
      <c r="J210" s="12" t="s">
        <v>1087</v>
      </c>
      <c r="K210" s="10">
        <v>190125</v>
      </c>
      <c r="L210" s="11">
        <v>0.45</v>
      </c>
      <c r="M210" s="13">
        <f t="shared" si="6"/>
        <v>422500</v>
      </c>
      <c r="N210" s="13">
        <f t="shared" si="7"/>
        <v>650</v>
      </c>
      <c r="O210" s="4" t="s">
        <v>31</v>
      </c>
      <c r="P210" s="12" t="s">
        <v>393</v>
      </c>
    </row>
    <row r="211" spans="1:16" ht="14.25" customHeight="1">
      <c r="A211" s="4" t="s">
        <v>1106</v>
      </c>
      <c r="B211" s="4" t="s">
        <v>13</v>
      </c>
      <c r="C211" s="4">
        <v>1128299</v>
      </c>
      <c r="D211" s="5">
        <v>44237</v>
      </c>
      <c r="E211" s="4" t="s">
        <v>283</v>
      </c>
      <c r="F211" s="4" t="s">
        <v>284</v>
      </c>
      <c r="G211" s="4" t="s">
        <v>285</v>
      </c>
      <c r="H211" s="6">
        <v>775</v>
      </c>
      <c r="I211" s="12" t="s">
        <v>394</v>
      </c>
      <c r="J211" s="12" t="s">
        <v>1087</v>
      </c>
      <c r="K211" s="10">
        <v>54250</v>
      </c>
      <c r="L211" s="11">
        <v>0.1</v>
      </c>
      <c r="M211" s="13">
        <f t="shared" si="6"/>
        <v>542500</v>
      </c>
      <c r="N211" s="13">
        <f t="shared" si="7"/>
        <v>700</v>
      </c>
      <c r="O211" s="4" t="s">
        <v>31</v>
      </c>
      <c r="P211" s="12" t="s">
        <v>395</v>
      </c>
    </row>
    <row r="212" spans="1:16" ht="14.25" customHeight="1">
      <c r="A212" s="4" t="s">
        <v>1106</v>
      </c>
      <c r="B212" s="4" t="s">
        <v>13</v>
      </c>
      <c r="C212" s="4">
        <v>1128299</v>
      </c>
      <c r="D212" s="5">
        <v>44238</v>
      </c>
      <c r="E212" s="4" t="s">
        <v>283</v>
      </c>
      <c r="F212" s="4" t="s">
        <v>284</v>
      </c>
      <c r="G212" s="4" t="s">
        <v>285</v>
      </c>
      <c r="H212" s="6">
        <v>975</v>
      </c>
      <c r="I212" s="12" t="s">
        <v>396</v>
      </c>
      <c r="J212" s="12" t="s">
        <v>1087</v>
      </c>
      <c r="K212" s="10">
        <v>160875</v>
      </c>
      <c r="L212" s="11">
        <v>0.3</v>
      </c>
      <c r="M212" s="13">
        <f t="shared" si="6"/>
        <v>536250</v>
      </c>
      <c r="N212" s="13">
        <f t="shared" si="7"/>
        <v>550</v>
      </c>
      <c r="O212" s="4" t="s">
        <v>31</v>
      </c>
      <c r="P212" s="12" t="s">
        <v>397</v>
      </c>
    </row>
    <row r="213" spans="1:16" ht="14.25" customHeight="1">
      <c r="A213" s="4" t="s">
        <v>1106</v>
      </c>
      <c r="B213" s="4" t="s">
        <v>13</v>
      </c>
      <c r="C213" s="4">
        <v>1128299</v>
      </c>
      <c r="D213" s="5">
        <v>44239</v>
      </c>
      <c r="E213" s="4" t="s">
        <v>283</v>
      </c>
      <c r="F213" s="4" t="s">
        <v>284</v>
      </c>
      <c r="G213" s="4" t="s">
        <v>285</v>
      </c>
      <c r="H213" s="6">
        <v>975</v>
      </c>
      <c r="I213" s="12" t="s">
        <v>398</v>
      </c>
      <c r="J213" s="12" t="s">
        <v>1086</v>
      </c>
      <c r="K213" s="10">
        <v>87750</v>
      </c>
      <c r="L213" s="11">
        <v>0.15</v>
      </c>
      <c r="M213" s="13">
        <f t="shared" si="6"/>
        <v>585000</v>
      </c>
      <c r="N213" s="13">
        <f t="shared" si="7"/>
        <v>600</v>
      </c>
      <c r="O213" s="4" t="s">
        <v>31</v>
      </c>
      <c r="P213" s="12" t="s">
        <v>399</v>
      </c>
    </row>
    <row r="214" spans="1:16" ht="14.25" customHeight="1">
      <c r="A214" s="4" t="s">
        <v>1106</v>
      </c>
      <c r="B214" s="4" t="s">
        <v>13</v>
      </c>
      <c r="C214" s="4">
        <v>1128299</v>
      </c>
      <c r="D214" s="5">
        <v>44240</v>
      </c>
      <c r="E214" s="4" t="s">
        <v>283</v>
      </c>
      <c r="F214" s="4" t="s">
        <v>284</v>
      </c>
      <c r="G214" s="4" t="s">
        <v>285</v>
      </c>
      <c r="H214" s="6">
        <v>775</v>
      </c>
      <c r="I214" s="12" t="s">
        <v>400</v>
      </c>
      <c r="J214" s="12" t="s">
        <v>1088</v>
      </c>
      <c r="K214" s="10">
        <v>127875</v>
      </c>
      <c r="L214" s="11">
        <v>0.3</v>
      </c>
      <c r="M214" s="13">
        <f t="shared" si="6"/>
        <v>426250</v>
      </c>
      <c r="N214" s="13">
        <f t="shared" si="7"/>
        <v>550</v>
      </c>
      <c r="O214" s="4" t="s">
        <v>31</v>
      </c>
      <c r="P214" s="12" t="s">
        <v>401</v>
      </c>
    </row>
    <row r="215" spans="1:16" ht="14.25" customHeight="1">
      <c r="A215" s="4" t="s">
        <v>1106</v>
      </c>
      <c r="B215" s="4" t="s">
        <v>13</v>
      </c>
      <c r="C215" s="4">
        <v>1128299</v>
      </c>
      <c r="D215" s="5">
        <v>44241</v>
      </c>
      <c r="E215" s="4" t="s">
        <v>283</v>
      </c>
      <c r="F215" s="4" t="s">
        <v>284</v>
      </c>
      <c r="G215" s="4" t="s">
        <v>285</v>
      </c>
      <c r="H215" s="6">
        <v>775</v>
      </c>
      <c r="I215" s="12" t="s">
        <v>35</v>
      </c>
      <c r="J215" s="12" t="s">
        <v>1087</v>
      </c>
      <c r="K215" s="10">
        <v>106562.5</v>
      </c>
      <c r="L215" s="11">
        <v>0.25</v>
      </c>
      <c r="M215" s="13">
        <f t="shared" si="6"/>
        <v>426250</v>
      </c>
      <c r="N215" s="13">
        <f t="shared" si="7"/>
        <v>550</v>
      </c>
      <c r="O215" s="4" t="s">
        <v>31</v>
      </c>
      <c r="P215" s="12" t="s">
        <v>402</v>
      </c>
    </row>
    <row r="216" spans="1:16" ht="14.25" customHeight="1">
      <c r="A216" s="4" t="s">
        <v>1106</v>
      </c>
      <c r="B216" s="4" t="s">
        <v>13</v>
      </c>
      <c r="C216" s="4">
        <v>1128299</v>
      </c>
      <c r="D216" s="5">
        <v>44242</v>
      </c>
      <c r="E216" s="4" t="s">
        <v>283</v>
      </c>
      <c r="F216" s="4" t="s">
        <v>284</v>
      </c>
      <c r="G216" s="4" t="s">
        <v>285</v>
      </c>
      <c r="H216" s="6">
        <v>700</v>
      </c>
      <c r="I216" s="12" t="s">
        <v>403</v>
      </c>
      <c r="J216" s="12" t="s">
        <v>1087</v>
      </c>
      <c r="K216" s="10">
        <v>204750</v>
      </c>
      <c r="L216" s="11">
        <v>0.45</v>
      </c>
      <c r="M216" s="13">
        <f t="shared" si="6"/>
        <v>455000</v>
      </c>
      <c r="N216" s="13">
        <f t="shared" si="7"/>
        <v>650</v>
      </c>
      <c r="O216" s="4" t="s">
        <v>31</v>
      </c>
      <c r="P216" s="12" t="s">
        <v>404</v>
      </c>
    </row>
    <row r="217" spans="1:16" ht="14.25" customHeight="1">
      <c r="A217" s="4" t="s">
        <v>1106</v>
      </c>
      <c r="B217" s="4" t="s">
        <v>13</v>
      </c>
      <c r="C217" s="4">
        <v>1128299</v>
      </c>
      <c r="D217" s="5">
        <v>44243</v>
      </c>
      <c r="E217" s="4" t="s">
        <v>283</v>
      </c>
      <c r="F217" s="4" t="s">
        <v>284</v>
      </c>
      <c r="G217" s="4" t="s">
        <v>285</v>
      </c>
      <c r="H217" s="6">
        <v>800</v>
      </c>
      <c r="I217" s="12" t="s">
        <v>279</v>
      </c>
      <c r="J217" s="12" t="s">
        <v>1087</v>
      </c>
      <c r="K217" s="10">
        <v>56000</v>
      </c>
      <c r="L217" s="11">
        <v>0.1</v>
      </c>
      <c r="M217" s="13">
        <f t="shared" si="6"/>
        <v>560000</v>
      </c>
      <c r="N217" s="13">
        <f t="shared" si="7"/>
        <v>700</v>
      </c>
      <c r="O217" s="4" t="s">
        <v>31</v>
      </c>
      <c r="P217" s="12" t="s">
        <v>405</v>
      </c>
    </row>
    <row r="218" spans="1:16" ht="14.25" customHeight="1">
      <c r="A218" s="4" t="s">
        <v>1107</v>
      </c>
      <c r="B218" s="4" t="s">
        <v>13</v>
      </c>
      <c r="C218" s="4">
        <v>1189833</v>
      </c>
      <c r="D218" s="5">
        <v>44244</v>
      </c>
      <c r="E218" s="4" t="s">
        <v>283</v>
      </c>
      <c r="F218" s="4" t="s">
        <v>284</v>
      </c>
      <c r="G218" s="4" t="s">
        <v>285</v>
      </c>
      <c r="H218" s="6">
        <v>700</v>
      </c>
      <c r="I218" s="12" t="s">
        <v>406</v>
      </c>
      <c r="J218" s="12" t="s">
        <v>1086</v>
      </c>
      <c r="K218" s="10">
        <v>98000</v>
      </c>
      <c r="L218" s="11">
        <v>0.4</v>
      </c>
      <c r="M218" s="13">
        <f t="shared" si="6"/>
        <v>245000</v>
      </c>
      <c r="N218" s="13">
        <f t="shared" si="7"/>
        <v>350</v>
      </c>
      <c r="O218" s="4" t="s">
        <v>31</v>
      </c>
      <c r="P218" s="12" t="s">
        <v>407</v>
      </c>
    </row>
    <row r="219" spans="1:16" ht="14.25" customHeight="1">
      <c r="A219" s="4" t="s">
        <v>1107</v>
      </c>
      <c r="B219" s="4" t="s">
        <v>13</v>
      </c>
      <c r="C219" s="4">
        <v>1189833</v>
      </c>
      <c r="D219" s="5">
        <v>44245</v>
      </c>
      <c r="E219" s="4" t="s">
        <v>283</v>
      </c>
      <c r="F219" s="4" t="s">
        <v>284</v>
      </c>
      <c r="G219" s="4" t="s">
        <v>285</v>
      </c>
      <c r="H219" s="6">
        <v>700</v>
      </c>
      <c r="I219" s="12" t="s">
        <v>297</v>
      </c>
      <c r="J219" s="12" t="s">
        <v>1086</v>
      </c>
      <c r="K219" s="10">
        <v>78750</v>
      </c>
      <c r="L219" s="11">
        <v>0.25</v>
      </c>
      <c r="M219" s="13">
        <f t="shared" si="6"/>
        <v>315000</v>
      </c>
      <c r="N219" s="13">
        <f t="shared" si="7"/>
        <v>450</v>
      </c>
      <c r="O219" s="4" t="s">
        <v>31</v>
      </c>
      <c r="P219" s="12" t="s">
        <v>408</v>
      </c>
    </row>
    <row r="220" spans="1:16" ht="14.25" customHeight="1">
      <c r="A220" s="4" t="s">
        <v>1107</v>
      </c>
      <c r="B220" s="4" t="s">
        <v>13</v>
      </c>
      <c r="C220" s="4">
        <v>1189833</v>
      </c>
      <c r="D220" s="5">
        <v>44264</v>
      </c>
      <c r="E220" s="4" t="s">
        <v>283</v>
      </c>
      <c r="F220" s="4" t="s">
        <v>284</v>
      </c>
      <c r="G220" s="4" t="s">
        <v>285</v>
      </c>
      <c r="H220" s="6">
        <v>700</v>
      </c>
      <c r="I220" s="12" t="s">
        <v>409</v>
      </c>
      <c r="J220" s="12" t="s">
        <v>1086</v>
      </c>
      <c r="K220" s="10">
        <v>126000</v>
      </c>
      <c r="L220" s="11">
        <v>0.4</v>
      </c>
      <c r="M220" s="13">
        <f t="shared" si="6"/>
        <v>315000</v>
      </c>
      <c r="N220" s="13">
        <f t="shared" si="7"/>
        <v>450</v>
      </c>
      <c r="O220" s="4" t="s">
        <v>31</v>
      </c>
      <c r="P220" s="12" t="s">
        <v>410</v>
      </c>
    </row>
    <row r="221" spans="1:16" ht="14.25" customHeight="1">
      <c r="A221" s="4" t="s">
        <v>1107</v>
      </c>
      <c r="B221" s="4" t="s">
        <v>13</v>
      </c>
      <c r="C221" s="4">
        <v>1189833</v>
      </c>
      <c r="D221" s="5">
        <v>44265</v>
      </c>
      <c r="E221" s="4" t="s">
        <v>283</v>
      </c>
      <c r="F221" s="4" t="s">
        <v>284</v>
      </c>
      <c r="G221" s="4" t="s">
        <v>285</v>
      </c>
      <c r="H221" s="6">
        <v>550</v>
      </c>
      <c r="I221" s="12" t="s">
        <v>411</v>
      </c>
      <c r="J221" s="12" t="s">
        <v>1087</v>
      </c>
      <c r="K221" s="10">
        <v>86625</v>
      </c>
      <c r="L221" s="11">
        <v>0.35</v>
      </c>
      <c r="M221" s="13">
        <f t="shared" si="6"/>
        <v>247500.00000000003</v>
      </c>
      <c r="N221" s="13">
        <f t="shared" si="7"/>
        <v>450.00000000000006</v>
      </c>
      <c r="O221" s="4" t="s">
        <v>31</v>
      </c>
      <c r="P221" s="12" t="s">
        <v>412</v>
      </c>
    </row>
    <row r="222" spans="1:16" ht="14.25" customHeight="1">
      <c r="A222" s="4" t="s">
        <v>1107</v>
      </c>
      <c r="B222" s="4" t="s">
        <v>13</v>
      </c>
      <c r="C222" s="4">
        <v>1189833</v>
      </c>
      <c r="D222" s="5">
        <v>44266</v>
      </c>
      <c r="E222" s="4" t="s">
        <v>283</v>
      </c>
      <c r="F222" s="4" t="s">
        <v>284</v>
      </c>
      <c r="G222" s="4" t="s">
        <v>413</v>
      </c>
      <c r="H222" s="6">
        <v>500</v>
      </c>
      <c r="I222" s="12" t="s">
        <v>414</v>
      </c>
      <c r="J222" s="12" t="s">
        <v>1086</v>
      </c>
      <c r="K222" s="10">
        <v>137500</v>
      </c>
      <c r="L222" s="11">
        <v>0.55000000000000004</v>
      </c>
      <c r="M222" s="13">
        <f t="shared" si="6"/>
        <v>249999.99999999997</v>
      </c>
      <c r="N222" s="13">
        <f t="shared" si="7"/>
        <v>499.99999999999994</v>
      </c>
      <c r="O222" s="4" t="s">
        <v>31</v>
      </c>
      <c r="P222" s="12" t="s">
        <v>415</v>
      </c>
    </row>
    <row r="223" spans="1:16" ht="14.25" customHeight="1">
      <c r="A223" s="4" t="s">
        <v>1107</v>
      </c>
      <c r="B223" s="4" t="s">
        <v>13</v>
      </c>
      <c r="C223" s="4">
        <v>1189833</v>
      </c>
      <c r="D223" s="5">
        <v>44267</v>
      </c>
      <c r="E223" s="4" t="s">
        <v>283</v>
      </c>
      <c r="F223" s="4" t="s">
        <v>284</v>
      </c>
      <c r="G223" s="4" t="s">
        <v>413</v>
      </c>
      <c r="H223" s="6">
        <v>700</v>
      </c>
      <c r="I223" s="12" t="s">
        <v>101</v>
      </c>
      <c r="J223" s="12" t="s">
        <v>1086</v>
      </c>
      <c r="K223" s="10">
        <v>63000</v>
      </c>
      <c r="L223" s="11">
        <v>0.2</v>
      </c>
      <c r="M223" s="13">
        <f t="shared" si="6"/>
        <v>315000</v>
      </c>
      <c r="N223" s="13">
        <f t="shared" si="7"/>
        <v>450</v>
      </c>
      <c r="O223" s="4" t="s">
        <v>31</v>
      </c>
      <c r="P223" s="12" t="s">
        <v>416</v>
      </c>
    </row>
    <row r="224" spans="1:16" ht="14.25" customHeight="1">
      <c r="A224" s="4" t="s">
        <v>1107</v>
      </c>
      <c r="B224" s="4" t="s">
        <v>13</v>
      </c>
      <c r="C224" s="4">
        <v>1189833</v>
      </c>
      <c r="D224" s="5">
        <v>44268</v>
      </c>
      <c r="E224" s="4" t="s">
        <v>283</v>
      </c>
      <c r="F224" s="4" t="s">
        <v>284</v>
      </c>
      <c r="G224" s="4" t="s">
        <v>413</v>
      </c>
      <c r="H224" s="6">
        <v>750</v>
      </c>
      <c r="I224" s="12" t="s">
        <v>417</v>
      </c>
      <c r="J224" s="12" t="s">
        <v>1086</v>
      </c>
      <c r="K224" s="10">
        <v>105000</v>
      </c>
      <c r="L224" s="11">
        <v>0.4</v>
      </c>
      <c r="M224" s="13">
        <f t="shared" si="6"/>
        <v>262500</v>
      </c>
      <c r="N224" s="13">
        <f t="shared" si="7"/>
        <v>350</v>
      </c>
      <c r="O224" s="4" t="s">
        <v>31</v>
      </c>
      <c r="P224" s="12" t="s">
        <v>418</v>
      </c>
    </row>
    <row r="225" spans="1:16" ht="14.25" customHeight="1">
      <c r="A225" s="4" t="s">
        <v>1107</v>
      </c>
      <c r="B225" s="4" t="s">
        <v>13</v>
      </c>
      <c r="C225" s="4">
        <v>1189833</v>
      </c>
      <c r="D225" s="5">
        <v>44269</v>
      </c>
      <c r="E225" s="4" t="s">
        <v>283</v>
      </c>
      <c r="F225" s="4" t="s">
        <v>284</v>
      </c>
      <c r="G225" s="4" t="s">
        <v>413</v>
      </c>
      <c r="H225" s="6">
        <v>650</v>
      </c>
      <c r="I225" s="12" t="s">
        <v>37</v>
      </c>
      <c r="J225" s="12" t="s">
        <v>1086</v>
      </c>
      <c r="K225" s="10">
        <v>73125</v>
      </c>
      <c r="L225" s="11">
        <v>0.25</v>
      </c>
      <c r="M225" s="13">
        <f t="shared" si="6"/>
        <v>292500</v>
      </c>
      <c r="N225" s="13">
        <f t="shared" si="7"/>
        <v>450</v>
      </c>
      <c r="O225" s="4" t="s">
        <v>31</v>
      </c>
      <c r="P225" s="12" t="s">
        <v>419</v>
      </c>
    </row>
    <row r="226" spans="1:16" ht="14.25" customHeight="1">
      <c r="A226" s="4" t="s">
        <v>1107</v>
      </c>
      <c r="B226" s="4" t="s">
        <v>13</v>
      </c>
      <c r="C226" s="4">
        <v>1189833</v>
      </c>
      <c r="D226" s="5">
        <v>44270</v>
      </c>
      <c r="E226" s="4" t="s">
        <v>283</v>
      </c>
      <c r="F226" s="4" t="s">
        <v>284</v>
      </c>
      <c r="G226" s="4" t="s">
        <v>413</v>
      </c>
      <c r="H226" s="6">
        <v>675</v>
      </c>
      <c r="I226" s="12" t="s">
        <v>99</v>
      </c>
      <c r="J226" s="12" t="s">
        <v>1087</v>
      </c>
      <c r="K226" s="10">
        <v>121500</v>
      </c>
      <c r="L226" s="11">
        <v>0.4</v>
      </c>
      <c r="M226" s="13">
        <f t="shared" si="6"/>
        <v>303750</v>
      </c>
      <c r="N226" s="13">
        <f t="shared" si="7"/>
        <v>450</v>
      </c>
      <c r="O226" s="4" t="s">
        <v>31</v>
      </c>
      <c r="P226" s="12" t="s">
        <v>420</v>
      </c>
    </row>
    <row r="227" spans="1:16" ht="14.25" customHeight="1">
      <c r="A227" s="4" t="s">
        <v>1107</v>
      </c>
      <c r="B227" s="4" t="s">
        <v>13</v>
      </c>
      <c r="C227" s="4">
        <v>1189833</v>
      </c>
      <c r="D227" s="5">
        <v>44271</v>
      </c>
      <c r="E227" s="4" t="s">
        <v>283</v>
      </c>
      <c r="F227" s="4" t="s">
        <v>284</v>
      </c>
      <c r="G227" s="4" t="s">
        <v>413</v>
      </c>
      <c r="H227" s="6">
        <v>525</v>
      </c>
      <c r="I227" s="12" t="s">
        <v>421</v>
      </c>
      <c r="J227" s="12" t="s">
        <v>1086</v>
      </c>
      <c r="K227" s="10">
        <v>82687.5</v>
      </c>
      <c r="L227" s="11">
        <v>0.35</v>
      </c>
      <c r="M227" s="13">
        <f t="shared" si="6"/>
        <v>236250.00000000003</v>
      </c>
      <c r="N227" s="13">
        <f t="shared" si="7"/>
        <v>450.00000000000006</v>
      </c>
      <c r="O227" s="4" t="s">
        <v>31</v>
      </c>
      <c r="P227" s="12" t="s">
        <v>422</v>
      </c>
    </row>
    <row r="228" spans="1:16" ht="14.25" customHeight="1">
      <c r="A228" s="4" t="s">
        <v>1107</v>
      </c>
      <c r="B228" s="4" t="s">
        <v>13</v>
      </c>
      <c r="C228" s="4">
        <v>1189833</v>
      </c>
      <c r="D228" s="5">
        <v>44272</v>
      </c>
      <c r="E228" s="4" t="s">
        <v>283</v>
      </c>
      <c r="F228" s="4" t="s">
        <v>284</v>
      </c>
      <c r="G228" s="4" t="s">
        <v>413</v>
      </c>
      <c r="H228" s="6">
        <v>450</v>
      </c>
      <c r="I228" s="12" t="s">
        <v>423</v>
      </c>
      <c r="J228" s="12" t="s">
        <v>1087</v>
      </c>
      <c r="K228" s="10">
        <v>123750</v>
      </c>
      <c r="L228" s="11">
        <v>0.55000000000000004</v>
      </c>
      <c r="M228" s="13">
        <f t="shared" si="6"/>
        <v>224999.99999999997</v>
      </c>
      <c r="N228" s="13">
        <f t="shared" si="7"/>
        <v>499.99999999999994</v>
      </c>
      <c r="O228" s="4" t="s">
        <v>31</v>
      </c>
      <c r="P228" s="12" t="s">
        <v>424</v>
      </c>
    </row>
    <row r="229" spans="1:16" ht="14.25" customHeight="1">
      <c r="A229" s="4" t="s">
        <v>1107</v>
      </c>
      <c r="B229" s="4" t="s">
        <v>13</v>
      </c>
      <c r="C229" s="4">
        <v>1189833</v>
      </c>
      <c r="D229" s="5">
        <v>44273</v>
      </c>
      <c r="E229" s="4" t="s">
        <v>283</v>
      </c>
      <c r="F229" s="4" t="s">
        <v>284</v>
      </c>
      <c r="G229" s="4" t="s">
        <v>413</v>
      </c>
      <c r="H229" s="6">
        <v>650</v>
      </c>
      <c r="I229" s="12" t="s">
        <v>425</v>
      </c>
      <c r="J229" s="12" t="s">
        <v>1087</v>
      </c>
      <c r="K229" s="10">
        <v>58500</v>
      </c>
      <c r="L229" s="11">
        <v>0.2</v>
      </c>
      <c r="M229" s="13">
        <f t="shared" si="6"/>
        <v>292500</v>
      </c>
      <c r="N229" s="13">
        <f t="shared" si="7"/>
        <v>450</v>
      </c>
      <c r="O229" s="4" t="s">
        <v>31</v>
      </c>
      <c r="P229" s="12" t="s">
        <v>426</v>
      </c>
    </row>
    <row r="230" spans="1:16" ht="14.25" customHeight="1">
      <c r="A230" s="4" t="s">
        <v>1107</v>
      </c>
      <c r="B230" s="4" t="s">
        <v>13</v>
      </c>
      <c r="C230" s="4">
        <v>1189833</v>
      </c>
      <c r="D230" s="5">
        <v>44274</v>
      </c>
      <c r="E230" s="4" t="s">
        <v>283</v>
      </c>
      <c r="F230" s="4" t="s">
        <v>284</v>
      </c>
      <c r="G230" s="4" t="s">
        <v>413</v>
      </c>
      <c r="H230" s="6">
        <v>800</v>
      </c>
      <c r="I230" s="12" t="s">
        <v>427</v>
      </c>
      <c r="J230" s="12" t="s">
        <v>1086</v>
      </c>
      <c r="K230" s="10">
        <v>112000</v>
      </c>
      <c r="L230" s="11">
        <v>0.4</v>
      </c>
      <c r="M230" s="13">
        <f t="shared" si="6"/>
        <v>280000</v>
      </c>
      <c r="N230" s="13">
        <f t="shared" si="7"/>
        <v>350</v>
      </c>
      <c r="O230" s="4" t="s">
        <v>31</v>
      </c>
      <c r="P230" s="12" t="s">
        <v>428</v>
      </c>
    </row>
    <row r="231" spans="1:16" ht="14.25" customHeight="1">
      <c r="A231" s="4" t="s">
        <v>1107</v>
      </c>
      <c r="B231" s="4" t="s">
        <v>13</v>
      </c>
      <c r="C231" s="4">
        <v>1189833</v>
      </c>
      <c r="D231" s="5">
        <v>44275</v>
      </c>
      <c r="E231" s="4" t="s">
        <v>283</v>
      </c>
      <c r="F231" s="4" t="s">
        <v>284</v>
      </c>
      <c r="G231" s="4" t="s">
        <v>413</v>
      </c>
      <c r="H231" s="6">
        <v>650</v>
      </c>
      <c r="I231" s="12" t="s">
        <v>429</v>
      </c>
      <c r="J231" s="12" t="s">
        <v>1087</v>
      </c>
      <c r="K231" s="10">
        <v>73125</v>
      </c>
      <c r="L231" s="11">
        <v>0.25</v>
      </c>
      <c r="M231" s="13">
        <f t="shared" si="6"/>
        <v>292500</v>
      </c>
      <c r="N231" s="13">
        <f t="shared" si="7"/>
        <v>450</v>
      </c>
      <c r="O231" s="4" t="s">
        <v>31</v>
      </c>
      <c r="P231" s="12" t="s">
        <v>430</v>
      </c>
    </row>
    <row r="232" spans="1:16" ht="14.25" customHeight="1">
      <c r="A232" s="4" t="s">
        <v>1107</v>
      </c>
      <c r="B232" s="4" t="s">
        <v>13</v>
      </c>
      <c r="C232" s="4">
        <v>1189833</v>
      </c>
      <c r="D232" s="5">
        <v>44276</v>
      </c>
      <c r="E232" s="4" t="s">
        <v>283</v>
      </c>
      <c r="F232" s="4" t="s">
        <v>284</v>
      </c>
      <c r="G232" s="4" t="s">
        <v>413</v>
      </c>
      <c r="H232" s="6">
        <v>650</v>
      </c>
      <c r="I232" s="12" t="s">
        <v>431</v>
      </c>
      <c r="J232" s="12" t="s">
        <v>1087</v>
      </c>
      <c r="K232" s="10">
        <v>117000</v>
      </c>
      <c r="L232" s="11">
        <v>0.4</v>
      </c>
      <c r="M232" s="13">
        <f t="shared" si="6"/>
        <v>292500</v>
      </c>
      <c r="N232" s="13">
        <f t="shared" si="7"/>
        <v>450</v>
      </c>
      <c r="O232" s="4" t="s">
        <v>31</v>
      </c>
      <c r="P232" s="12" t="s">
        <v>432</v>
      </c>
    </row>
    <row r="233" spans="1:16" ht="14.25" customHeight="1">
      <c r="A233" s="4" t="s">
        <v>1107</v>
      </c>
      <c r="B233" s="4" t="s">
        <v>13</v>
      </c>
      <c r="C233" s="4">
        <v>1189833</v>
      </c>
      <c r="D233" s="5">
        <v>44277</v>
      </c>
      <c r="E233" s="4" t="s">
        <v>283</v>
      </c>
      <c r="F233" s="4" t="s">
        <v>284</v>
      </c>
      <c r="G233" s="4" t="s">
        <v>413</v>
      </c>
      <c r="H233" s="6">
        <v>550</v>
      </c>
      <c r="I233" s="12" t="s">
        <v>433</v>
      </c>
      <c r="J233" s="12" t="s">
        <v>1086</v>
      </c>
      <c r="K233" s="10">
        <v>86625</v>
      </c>
      <c r="L233" s="11">
        <v>0.35</v>
      </c>
      <c r="M233" s="13">
        <f t="shared" si="6"/>
        <v>247500.00000000003</v>
      </c>
      <c r="N233" s="13">
        <f t="shared" si="7"/>
        <v>450.00000000000006</v>
      </c>
      <c r="O233" s="4" t="s">
        <v>31</v>
      </c>
      <c r="P233" s="12" t="s">
        <v>434</v>
      </c>
    </row>
    <row r="234" spans="1:16" ht="14.25" customHeight="1">
      <c r="A234" s="4" t="s">
        <v>1107</v>
      </c>
      <c r="B234" s="4" t="s">
        <v>13</v>
      </c>
      <c r="C234" s="4">
        <v>1189833</v>
      </c>
      <c r="D234" s="5">
        <v>44278</v>
      </c>
      <c r="E234" s="4" t="s">
        <v>283</v>
      </c>
      <c r="F234" s="4" t="s">
        <v>284</v>
      </c>
      <c r="G234" s="4" t="s">
        <v>413</v>
      </c>
      <c r="H234" s="6">
        <v>425</v>
      </c>
      <c r="I234" s="12" t="s">
        <v>17</v>
      </c>
      <c r="J234" s="12" t="s">
        <v>1086</v>
      </c>
      <c r="K234" s="10">
        <v>116875</v>
      </c>
      <c r="L234" s="11">
        <v>0.55000000000000004</v>
      </c>
      <c r="M234" s="13">
        <f t="shared" si="6"/>
        <v>212499.99999999997</v>
      </c>
      <c r="N234" s="13">
        <f t="shared" si="7"/>
        <v>499.99999999999994</v>
      </c>
      <c r="O234" s="4" t="s">
        <v>31</v>
      </c>
      <c r="P234" s="12" t="s">
        <v>435</v>
      </c>
    </row>
    <row r="235" spans="1:16" ht="14.25" customHeight="1">
      <c r="A235" s="4" t="s">
        <v>1107</v>
      </c>
      <c r="B235" s="4" t="s">
        <v>13</v>
      </c>
      <c r="C235" s="4">
        <v>1189833</v>
      </c>
      <c r="D235" s="5">
        <v>44292</v>
      </c>
      <c r="E235" s="4" t="s">
        <v>283</v>
      </c>
      <c r="F235" s="4" t="s">
        <v>284</v>
      </c>
      <c r="G235" s="4" t="s">
        <v>413</v>
      </c>
      <c r="H235" s="6">
        <v>625</v>
      </c>
      <c r="I235" s="12" t="s">
        <v>436</v>
      </c>
      <c r="J235" s="12" t="s">
        <v>1087</v>
      </c>
      <c r="K235" s="10">
        <v>56250</v>
      </c>
      <c r="L235" s="11">
        <v>0.2</v>
      </c>
      <c r="M235" s="13">
        <f t="shared" si="6"/>
        <v>281250</v>
      </c>
      <c r="N235" s="13">
        <f t="shared" si="7"/>
        <v>450</v>
      </c>
      <c r="O235" s="4" t="s">
        <v>31</v>
      </c>
      <c r="P235" s="12" t="s">
        <v>437</v>
      </c>
    </row>
    <row r="236" spans="1:16" ht="14.25" customHeight="1">
      <c r="A236" s="4" t="s">
        <v>1107</v>
      </c>
      <c r="B236" s="4" t="s">
        <v>13</v>
      </c>
      <c r="C236" s="4">
        <v>1189833</v>
      </c>
      <c r="D236" s="5">
        <v>44293</v>
      </c>
      <c r="E236" s="4" t="s">
        <v>283</v>
      </c>
      <c r="F236" s="4" t="s">
        <v>284</v>
      </c>
      <c r="G236" s="4" t="s">
        <v>413</v>
      </c>
      <c r="H236" s="6">
        <v>800</v>
      </c>
      <c r="I236" s="12" t="s">
        <v>438</v>
      </c>
      <c r="J236" s="12" t="s">
        <v>1087</v>
      </c>
      <c r="K236" s="10">
        <v>144000</v>
      </c>
      <c r="L236" s="11">
        <v>0.4</v>
      </c>
      <c r="M236" s="13">
        <f t="shared" si="6"/>
        <v>360000</v>
      </c>
      <c r="N236" s="13">
        <f t="shared" si="7"/>
        <v>450</v>
      </c>
      <c r="O236" s="4" t="s">
        <v>31</v>
      </c>
      <c r="P236" s="12" t="s">
        <v>439</v>
      </c>
    </row>
    <row r="237" spans="1:16" ht="14.25" customHeight="1">
      <c r="A237" s="4" t="s">
        <v>1107</v>
      </c>
      <c r="B237" s="4" t="s">
        <v>13</v>
      </c>
      <c r="C237" s="4">
        <v>1189833</v>
      </c>
      <c r="D237" s="5">
        <v>44294</v>
      </c>
      <c r="E237" s="4" t="s">
        <v>283</v>
      </c>
      <c r="F237" s="4" t="s">
        <v>284</v>
      </c>
      <c r="G237" s="4" t="s">
        <v>413</v>
      </c>
      <c r="H237" s="6">
        <v>600</v>
      </c>
      <c r="I237" s="12" t="s">
        <v>440</v>
      </c>
      <c r="J237" s="12" t="s">
        <v>1087</v>
      </c>
      <c r="K237" s="10">
        <v>75000</v>
      </c>
      <c r="L237" s="11">
        <v>0.25</v>
      </c>
      <c r="M237" s="13">
        <f t="shared" si="6"/>
        <v>300000</v>
      </c>
      <c r="N237" s="13">
        <f t="shared" si="7"/>
        <v>500</v>
      </c>
      <c r="O237" s="4" t="s">
        <v>31</v>
      </c>
      <c r="P237" s="12" t="s">
        <v>441</v>
      </c>
    </row>
    <row r="238" spans="1:16" ht="14.25" customHeight="1">
      <c r="A238" s="4" t="s">
        <v>1107</v>
      </c>
      <c r="B238" s="4" t="s">
        <v>13</v>
      </c>
      <c r="C238" s="4">
        <v>1189833</v>
      </c>
      <c r="D238" s="5">
        <v>44295</v>
      </c>
      <c r="E238" s="4" t="s">
        <v>283</v>
      </c>
      <c r="F238" s="4" t="s">
        <v>284</v>
      </c>
      <c r="G238" s="4" t="s">
        <v>413</v>
      </c>
      <c r="H238" s="6">
        <v>625</v>
      </c>
      <c r="I238" s="12" t="s">
        <v>442</v>
      </c>
      <c r="J238" s="12" t="s">
        <v>1088</v>
      </c>
      <c r="K238" s="10">
        <v>125000</v>
      </c>
      <c r="L238" s="11">
        <v>0.4</v>
      </c>
      <c r="M238" s="13">
        <f t="shared" si="6"/>
        <v>312500</v>
      </c>
      <c r="N238" s="13">
        <f t="shared" si="7"/>
        <v>500</v>
      </c>
      <c r="O238" s="4" t="s">
        <v>31</v>
      </c>
      <c r="P238" s="12" t="s">
        <v>443</v>
      </c>
    </row>
    <row r="239" spans="1:16" ht="14.25" customHeight="1">
      <c r="A239" s="4" t="s">
        <v>1107</v>
      </c>
      <c r="B239" s="4" t="s">
        <v>13</v>
      </c>
      <c r="C239" s="4">
        <v>1189833</v>
      </c>
      <c r="D239" s="5">
        <v>44296</v>
      </c>
      <c r="E239" s="4" t="s">
        <v>283</v>
      </c>
      <c r="F239" s="4" t="s">
        <v>284</v>
      </c>
      <c r="G239" s="4" t="s">
        <v>413</v>
      </c>
      <c r="H239" s="6">
        <v>525</v>
      </c>
      <c r="I239" s="12" t="s">
        <v>444</v>
      </c>
      <c r="J239" s="12" t="s">
        <v>1087</v>
      </c>
      <c r="K239" s="10">
        <v>82687.5</v>
      </c>
      <c r="L239" s="11">
        <v>0.35</v>
      </c>
      <c r="M239" s="13">
        <f t="shared" si="6"/>
        <v>236250.00000000003</v>
      </c>
      <c r="N239" s="13">
        <f t="shared" si="7"/>
        <v>450.00000000000006</v>
      </c>
      <c r="O239" s="4" t="s">
        <v>31</v>
      </c>
      <c r="P239" s="12" t="s">
        <v>445</v>
      </c>
    </row>
    <row r="240" spans="1:16" ht="14.25" customHeight="1">
      <c r="A240" s="4" t="s">
        <v>1107</v>
      </c>
      <c r="B240" s="4" t="s">
        <v>13</v>
      </c>
      <c r="C240" s="4">
        <v>1189833</v>
      </c>
      <c r="D240" s="5">
        <v>44297</v>
      </c>
      <c r="E240" s="4" t="s">
        <v>283</v>
      </c>
      <c r="F240" s="4" t="s">
        <v>284</v>
      </c>
      <c r="G240" s="4" t="s">
        <v>413</v>
      </c>
      <c r="H240" s="6">
        <v>425</v>
      </c>
      <c r="I240" s="12" t="s">
        <v>446</v>
      </c>
      <c r="J240" s="12" t="s">
        <v>1088</v>
      </c>
      <c r="K240" s="10">
        <v>116875</v>
      </c>
      <c r="L240" s="11">
        <v>0.55000000000000004</v>
      </c>
      <c r="M240" s="13">
        <f t="shared" si="6"/>
        <v>212499.99999999997</v>
      </c>
      <c r="N240" s="13">
        <f t="shared" si="7"/>
        <v>499.99999999999994</v>
      </c>
      <c r="O240" s="4" t="s">
        <v>31</v>
      </c>
      <c r="P240" s="12" t="s">
        <v>447</v>
      </c>
    </row>
    <row r="241" spans="1:16" ht="14.25" customHeight="1">
      <c r="A241" s="4" t="s">
        <v>1107</v>
      </c>
      <c r="B241" s="4" t="s">
        <v>13</v>
      </c>
      <c r="C241" s="4">
        <v>1189833</v>
      </c>
      <c r="D241" s="5">
        <v>44298</v>
      </c>
      <c r="E241" s="4" t="s">
        <v>283</v>
      </c>
      <c r="F241" s="4" t="s">
        <v>284</v>
      </c>
      <c r="G241" s="4" t="s">
        <v>413</v>
      </c>
      <c r="H241" s="6">
        <v>600</v>
      </c>
      <c r="I241" s="12" t="s">
        <v>448</v>
      </c>
      <c r="J241" s="12" t="s">
        <v>1087</v>
      </c>
      <c r="K241" s="10">
        <v>78000</v>
      </c>
      <c r="L241" s="11">
        <v>0.2</v>
      </c>
      <c r="M241" s="13">
        <f t="shared" si="6"/>
        <v>390000</v>
      </c>
      <c r="N241" s="13">
        <f t="shared" si="7"/>
        <v>650</v>
      </c>
      <c r="O241" s="4" t="s">
        <v>31</v>
      </c>
      <c r="P241" s="12" t="s">
        <v>449</v>
      </c>
    </row>
    <row r="242" spans="1:16" ht="14.25" customHeight="1">
      <c r="A242" s="4" t="s">
        <v>1107</v>
      </c>
      <c r="B242" s="4" t="s">
        <v>13</v>
      </c>
      <c r="C242" s="4">
        <v>1189833</v>
      </c>
      <c r="D242" s="5">
        <v>44299</v>
      </c>
      <c r="E242" s="4" t="s">
        <v>283</v>
      </c>
      <c r="F242" s="4" t="s">
        <v>284</v>
      </c>
      <c r="G242" s="4" t="s">
        <v>413</v>
      </c>
      <c r="H242" s="6">
        <v>800</v>
      </c>
      <c r="I242" s="12" t="s">
        <v>95</v>
      </c>
      <c r="J242" s="12" t="s">
        <v>1087</v>
      </c>
      <c r="K242" s="10">
        <v>144000</v>
      </c>
      <c r="L242" s="11">
        <v>0.4</v>
      </c>
      <c r="M242" s="13">
        <f t="shared" si="6"/>
        <v>360000</v>
      </c>
      <c r="N242" s="13">
        <f t="shared" si="7"/>
        <v>450</v>
      </c>
      <c r="O242" s="4" t="s">
        <v>31</v>
      </c>
      <c r="P242" s="12" t="s">
        <v>96</v>
      </c>
    </row>
    <row r="243" spans="1:16" ht="14.25" customHeight="1">
      <c r="A243" s="4" t="s">
        <v>1107</v>
      </c>
      <c r="B243" s="4" t="s">
        <v>13</v>
      </c>
      <c r="C243" s="4">
        <v>1189833</v>
      </c>
      <c r="D243" s="5">
        <v>44300</v>
      </c>
      <c r="E243" s="4" t="s">
        <v>283</v>
      </c>
      <c r="F243" s="4" t="s">
        <v>284</v>
      </c>
      <c r="G243" s="4" t="s">
        <v>413</v>
      </c>
      <c r="H243" s="6">
        <v>650</v>
      </c>
      <c r="I243" s="12" t="s">
        <v>109</v>
      </c>
      <c r="J243" s="12" t="s">
        <v>1087</v>
      </c>
      <c r="K243" s="10">
        <v>81250</v>
      </c>
      <c r="L243" s="11">
        <v>0.25</v>
      </c>
      <c r="M243" s="13">
        <f t="shared" si="6"/>
        <v>325000</v>
      </c>
      <c r="N243" s="13">
        <f t="shared" si="7"/>
        <v>500</v>
      </c>
      <c r="O243" s="4" t="s">
        <v>31</v>
      </c>
      <c r="P243" s="12" t="s">
        <v>110</v>
      </c>
    </row>
    <row r="244" spans="1:16" ht="14.25" customHeight="1">
      <c r="A244" s="4" t="s">
        <v>1107</v>
      </c>
      <c r="B244" s="4" t="s">
        <v>13</v>
      </c>
      <c r="C244" s="4">
        <v>1189833</v>
      </c>
      <c r="D244" s="5">
        <v>44301</v>
      </c>
      <c r="E244" s="4" t="s">
        <v>283</v>
      </c>
      <c r="F244" s="4" t="s">
        <v>284</v>
      </c>
      <c r="G244" s="4" t="s">
        <v>413</v>
      </c>
      <c r="H244" s="6">
        <v>650</v>
      </c>
      <c r="I244" s="12" t="s">
        <v>130</v>
      </c>
      <c r="J244" s="12" t="s">
        <v>1087</v>
      </c>
      <c r="K244" s="10">
        <v>130000</v>
      </c>
      <c r="L244" s="11">
        <v>0.4</v>
      </c>
      <c r="M244" s="13">
        <f t="shared" si="6"/>
        <v>325000</v>
      </c>
      <c r="N244" s="13">
        <f t="shared" si="7"/>
        <v>500</v>
      </c>
      <c r="O244" s="4" t="s">
        <v>31</v>
      </c>
      <c r="P244" s="12" t="s">
        <v>131</v>
      </c>
    </row>
    <row r="245" spans="1:16" ht="14.25" customHeight="1">
      <c r="A245" s="4" t="s">
        <v>1107</v>
      </c>
      <c r="B245" s="4" t="s">
        <v>13</v>
      </c>
      <c r="C245" s="4">
        <v>1189833</v>
      </c>
      <c r="D245" s="5">
        <v>44302</v>
      </c>
      <c r="E245" s="4" t="s">
        <v>283</v>
      </c>
      <c r="F245" s="4" t="s">
        <v>284</v>
      </c>
      <c r="G245" s="4" t="s">
        <v>413</v>
      </c>
      <c r="H245" s="6">
        <v>550</v>
      </c>
      <c r="I245" s="12" t="s">
        <v>234</v>
      </c>
      <c r="J245" s="12" t="s">
        <v>1087</v>
      </c>
      <c r="K245" s="10">
        <v>86625</v>
      </c>
      <c r="L245" s="11">
        <v>0.35</v>
      </c>
      <c r="M245" s="13">
        <f t="shared" si="6"/>
        <v>247500.00000000003</v>
      </c>
      <c r="N245" s="13">
        <f t="shared" si="7"/>
        <v>450.00000000000006</v>
      </c>
      <c r="O245" s="4" t="s">
        <v>31</v>
      </c>
      <c r="P245" s="12" t="s">
        <v>235</v>
      </c>
    </row>
    <row r="246" spans="1:16" ht="14.25" customHeight="1">
      <c r="A246" s="4" t="s">
        <v>1107</v>
      </c>
      <c r="B246" s="4" t="s">
        <v>13</v>
      </c>
      <c r="C246" s="4">
        <v>1189833</v>
      </c>
      <c r="D246" s="5">
        <v>44303</v>
      </c>
      <c r="E246" s="4" t="s">
        <v>283</v>
      </c>
      <c r="F246" s="4" t="s">
        <v>284</v>
      </c>
      <c r="G246" s="4" t="s">
        <v>413</v>
      </c>
      <c r="H246" s="6">
        <v>450</v>
      </c>
      <c r="I246" s="12" t="s">
        <v>136</v>
      </c>
      <c r="J246" s="12" t="s">
        <v>1087</v>
      </c>
      <c r="K246" s="10">
        <v>123750</v>
      </c>
      <c r="L246" s="11">
        <v>0.55000000000000004</v>
      </c>
      <c r="M246" s="13">
        <f t="shared" si="6"/>
        <v>224999.99999999997</v>
      </c>
      <c r="N246" s="13">
        <f t="shared" si="7"/>
        <v>499.99999999999994</v>
      </c>
      <c r="O246" s="4" t="s">
        <v>31</v>
      </c>
      <c r="P246" s="12" t="s">
        <v>137</v>
      </c>
    </row>
    <row r="247" spans="1:16" ht="14.25" customHeight="1">
      <c r="A247" s="4" t="s">
        <v>1107</v>
      </c>
      <c r="B247" s="4" t="s">
        <v>13</v>
      </c>
      <c r="C247" s="4">
        <v>1189833</v>
      </c>
      <c r="D247" s="5">
        <v>44304</v>
      </c>
      <c r="E247" s="4" t="s">
        <v>283</v>
      </c>
      <c r="F247" s="4" t="s">
        <v>284</v>
      </c>
      <c r="G247" s="4" t="s">
        <v>413</v>
      </c>
      <c r="H247" s="6">
        <v>625</v>
      </c>
      <c r="I247" s="12" t="s">
        <v>450</v>
      </c>
      <c r="J247" s="12" t="s">
        <v>1086</v>
      </c>
      <c r="K247" s="10">
        <v>81250</v>
      </c>
      <c r="L247" s="11">
        <v>0.2</v>
      </c>
      <c r="M247" s="13">
        <f t="shared" si="6"/>
        <v>406250</v>
      </c>
      <c r="N247" s="13">
        <f t="shared" si="7"/>
        <v>650</v>
      </c>
      <c r="O247" s="4" t="s">
        <v>31</v>
      </c>
      <c r="P247" s="12" t="s">
        <v>451</v>
      </c>
    </row>
    <row r="248" spans="1:16" ht="14.25" customHeight="1">
      <c r="A248" s="4" t="s">
        <v>1107</v>
      </c>
      <c r="B248" s="4" t="s">
        <v>13</v>
      </c>
      <c r="C248" s="4">
        <v>1189833</v>
      </c>
      <c r="D248" s="5">
        <v>44305</v>
      </c>
      <c r="E248" s="4" t="s">
        <v>283</v>
      </c>
      <c r="F248" s="4" t="s">
        <v>284</v>
      </c>
      <c r="G248" s="4" t="s">
        <v>413</v>
      </c>
      <c r="H248" s="6">
        <v>900</v>
      </c>
      <c r="I248" s="12" t="s">
        <v>452</v>
      </c>
      <c r="J248" s="12" t="s">
        <v>1088</v>
      </c>
      <c r="K248" s="10">
        <v>162000</v>
      </c>
      <c r="L248" s="11">
        <v>0.4</v>
      </c>
      <c r="M248" s="13">
        <f t="shared" si="6"/>
        <v>405000</v>
      </c>
      <c r="N248" s="13">
        <f t="shared" si="7"/>
        <v>450</v>
      </c>
      <c r="O248" s="4" t="s">
        <v>31</v>
      </c>
      <c r="P248" s="12" t="s">
        <v>453</v>
      </c>
    </row>
    <row r="249" spans="1:16" ht="14.25" customHeight="1">
      <c r="A249" s="4" t="s">
        <v>1107</v>
      </c>
      <c r="B249" s="4" t="s">
        <v>13</v>
      </c>
      <c r="C249" s="4">
        <v>1189833</v>
      </c>
      <c r="D249" s="5">
        <v>44306</v>
      </c>
      <c r="E249" s="4" t="s">
        <v>283</v>
      </c>
      <c r="F249" s="4" t="s">
        <v>284</v>
      </c>
      <c r="G249" s="4" t="s">
        <v>413</v>
      </c>
      <c r="H249" s="6">
        <v>750</v>
      </c>
      <c r="I249" s="12" t="s">
        <v>57</v>
      </c>
      <c r="J249" s="12" t="s">
        <v>1087</v>
      </c>
      <c r="K249" s="10">
        <v>93750</v>
      </c>
      <c r="L249" s="11">
        <v>0.25</v>
      </c>
      <c r="M249" s="13">
        <f t="shared" si="6"/>
        <v>375000</v>
      </c>
      <c r="N249" s="13">
        <f t="shared" si="7"/>
        <v>500</v>
      </c>
      <c r="O249" s="4" t="s">
        <v>31</v>
      </c>
      <c r="P249" s="12" t="s">
        <v>58</v>
      </c>
    </row>
    <row r="250" spans="1:16" ht="14.25" customHeight="1">
      <c r="A250" s="4" t="s">
        <v>1107</v>
      </c>
      <c r="B250" s="4" t="s">
        <v>13</v>
      </c>
      <c r="C250" s="4">
        <v>1189833</v>
      </c>
      <c r="D250" s="5">
        <v>44307</v>
      </c>
      <c r="E250" s="4" t="s">
        <v>283</v>
      </c>
      <c r="F250" s="4" t="s">
        <v>284</v>
      </c>
      <c r="G250" s="4" t="s">
        <v>413</v>
      </c>
      <c r="H250" s="6">
        <v>750</v>
      </c>
      <c r="I250" s="12" t="s">
        <v>454</v>
      </c>
      <c r="J250" s="12" t="s">
        <v>1087</v>
      </c>
      <c r="K250" s="10">
        <v>150000</v>
      </c>
      <c r="L250" s="11">
        <v>0.4</v>
      </c>
      <c r="M250" s="13">
        <f t="shared" si="6"/>
        <v>375000</v>
      </c>
      <c r="N250" s="13">
        <f t="shared" si="7"/>
        <v>500</v>
      </c>
      <c r="O250" s="4" t="s">
        <v>31</v>
      </c>
      <c r="P250" s="12" t="s">
        <v>455</v>
      </c>
    </row>
    <row r="251" spans="1:16" ht="14.25" customHeight="1">
      <c r="A251" s="4" t="s">
        <v>1107</v>
      </c>
      <c r="B251" s="4" t="s">
        <v>13</v>
      </c>
      <c r="C251" s="4">
        <v>1189833</v>
      </c>
      <c r="D251" s="5">
        <v>44308</v>
      </c>
      <c r="E251" s="4" t="s">
        <v>283</v>
      </c>
      <c r="F251" s="4" t="s">
        <v>284</v>
      </c>
      <c r="G251" s="4" t="s">
        <v>413</v>
      </c>
      <c r="H251" s="6">
        <v>625</v>
      </c>
      <c r="I251" s="12" t="s">
        <v>456</v>
      </c>
      <c r="J251" s="12" t="s">
        <v>1087</v>
      </c>
      <c r="K251" s="10">
        <v>98437.5</v>
      </c>
      <c r="L251" s="11">
        <v>0.35</v>
      </c>
      <c r="M251" s="13">
        <f t="shared" si="6"/>
        <v>281250</v>
      </c>
      <c r="N251" s="13">
        <f t="shared" si="7"/>
        <v>450</v>
      </c>
      <c r="O251" s="4" t="s">
        <v>31</v>
      </c>
      <c r="P251" s="12" t="s">
        <v>457</v>
      </c>
    </row>
    <row r="252" spans="1:16" ht="14.25" customHeight="1">
      <c r="A252" s="4" t="s">
        <v>1107</v>
      </c>
      <c r="B252" s="4" t="s">
        <v>13</v>
      </c>
      <c r="C252" s="4">
        <v>1189833</v>
      </c>
      <c r="D252" s="5">
        <v>44309</v>
      </c>
      <c r="E252" s="4" t="s">
        <v>283</v>
      </c>
      <c r="F252" s="4" t="s">
        <v>284</v>
      </c>
      <c r="G252" s="4" t="s">
        <v>413</v>
      </c>
      <c r="H252" s="6">
        <v>500</v>
      </c>
      <c r="I252" s="12" t="s">
        <v>37</v>
      </c>
      <c r="J252" s="12" t="s">
        <v>1086</v>
      </c>
      <c r="K252" s="10">
        <v>137500</v>
      </c>
      <c r="L252" s="11">
        <v>0.55000000000000004</v>
      </c>
      <c r="M252" s="13">
        <f t="shared" si="6"/>
        <v>249999.99999999997</v>
      </c>
      <c r="N252" s="13">
        <f t="shared" si="7"/>
        <v>499.99999999999994</v>
      </c>
      <c r="O252" s="4" t="s">
        <v>31</v>
      </c>
      <c r="P252" s="12" t="s">
        <v>458</v>
      </c>
    </row>
    <row r="253" spans="1:16" ht="14.25" customHeight="1">
      <c r="A253" s="4" t="s">
        <v>1107</v>
      </c>
      <c r="B253" s="4" t="s">
        <v>13</v>
      </c>
      <c r="C253" s="4">
        <v>1189833</v>
      </c>
      <c r="D253" s="5">
        <v>44310</v>
      </c>
      <c r="E253" s="4" t="s">
        <v>283</v>
      </c>
      <c r="F253" s="4" t="s">
        <v>284</v>
      </c>
      <c r="G253" s="4" t="s">
        <v>413</v>
      </c>
      <c r="H253" s="6">
        <v>800</v>
      </c>
      <c r="I253" s="12" t="s">
        <v>459</v>
      </c>
      <c r="J253" s="12" t="s">
        <v>1087</v>
      </c>
      <c r="K253" s="10">
        <v>104000</v>
      </c>
      <c r="L253" s="11">
        <v>0.2</v>
      </c>
      <c r="M253" s="13">
        <f t="shared" si="6"/>
        <v>520000</v>
      </c>
      <c r="N253" s="13">
        <f t="shared" si="7"/>
        <v>650</v>
      </c>
      <c r="O253" s="4" t="s">
        <v>31</v>
      </c>
      <c r="P253" s="12" t="s">
        <v>460</v>
      </c>
    </row>
    <row r="254" spans="1:16" ht="14.25" customHeight="1">
      <c r="A254" s="4" t="s">
        <v>1107</v>
      </c>
      <c r="B254" s="4" t="s">
        <v>13</v>
      </c>
      <c r="C254" s="4">
        <v>1189833</v>
      </c>
      <c r="D254" s="5">
        <v>44311</v>
      </c>
      <c r="E254" s="4" t="s">
        <v>283</v>
      </c>
      <c r="F254" s="4" t="s">
        <v>284</v>
      </c>
      <c r="G254" s="4" t="s">
        <v>413</v>
      </c>
      <c r="H254" s="6">
        <v>950</v>
      </c>
      <c r="I254" s="12" t="s">
        <v>461</v>
      </c>
      <c r="J254" s="12" t="s">
        <v>1086</v>
      </c>
      <c r="K254" s="10">
        <v>171000</v>
      </c>
      <c r="L254" s="11">
        <v>0.4</v>
      </c>
      <c r="M254" s="13">
        <f t="shared" si="6"/>
        <v>427500</v>
      </c>
      <c r="N254" s="13">
        <f t="shared" si="7"/>
        <v>450</v>
      </c>
      <c r="O254" s="4" t="s">
        <v>31</v>
      </c>
      <c r="P254" s="12" t="s">
        <v>462</v>
      </c>
    </row>
    <row r="255" spans="1:16" ht="14.25" customHeight="1">
      <c r="A255" s="4" t="s">
        <v>1107</v>
      </c>
      <c r="B255" s="4" t="s">
        <v>13</v>
      </c>
      <c r="C255" s="4">
        <v>1189833</v>
      </c>
      <c r="D255" s="5">
        <v>44312</v>
      </c>
      <c r="E255" s="4" t="s">
        <v>283</v>
      </c>
      <c r="F255" s="4" t="s">
        <v>284</v>
      </c>
      <c r="G255" s="4" t="s">
        <v>413</v>
      </c>
      <c r="H255" s="6">
        <v>800</v>
      </c>
      <c r="I255" s="12" t="s">
        <v>213</v>
      </c>
      <c r="J255" s="12" t="s">
        <v>1087</v>
      </c>
      <c r="K255" s="10">
        <v>100000</v>
      </c>
      <c r="L255" s="11">
        <v>0.25</v>
      </c>
      <c r="M255" s="13">
        <f t="shared" si="6"/>
        <v>400000</v>
      </c>
      <c r="N255" s="13">
        <f t="shared" si="7"/>
        <v>500</v>
      </c>
      <c r="O255" s="4" t="s">
        <v>31</v>
      </c>
      <c r="P255" s="12" t="s">
        <v>463</v>
      </c>
    </row>
    <row r="256" spans="1:16" ht="14.25" customHeight="1">
      <c r="A256" s="4" t="s">
        <v>1107</v>
      </c>
      <c r="B256" s="4" t="s">
        <v>13</v>
      </c>
      <c r="C256" s="4">
        <v>1189833</v>
      </c>
      <c r="D256" s="5">
        <v>44313</v>
      </c>
      <c r="E256" s="4" t="s">
        <v>283</v>
      </c>
      <c r="F256" s="4" t="s">
        <v>284</v>
      </c>
      <c r="G256" s="4" t="s">
        <v>413</v>
      </c>
      <c r="H256" s="6">
        <v>750</v>
      </c>
      <c r="I256" s="12" t="s">
        <v>464</v>
      </c>
      <c r="J256" s="12" t="s">
        <v>1087</v>
      </c>
      <c r="K256" s="10">
        <v>150000</v>
      </c>
      <c r="L256" s="11">
        <v>0.4</v>
      </c>
      <c r="M256" s="13">
        <f t="shared" si="6"/>
        <v>375000</v>
      </c>
      <c r="N256" s="13">
        <f t="shared" si="7"/>
        <v>500</v>
      </c>
      <c r="O256" s="4" t="s">
        <v>31</v>
      </c>
      <c r="P256" s="12" t="s">
        <v>465</v>
      </c>
    </row>
    <row r="257" spans="1:16" ht="14.25" customHeight="1">
      <c r="A257" s="4" t="s">
        <v>1107</v>
      </c>
      <c r="B257" s="4" t="s">
        <v>13</v>
      </c>
      <c r="C257" s="4">
        <v>1189833</v>
      </c>
      <c r="D257" s="5">
        <v>44314</v>
      </c>
      <c r="E257" s="4" t="s">
        <v>283</v>
      </c>
      <c r="F257" s="4" t="s">
        <v>284</v>
      </c>
      <c r="G257" s="4" t="s">
        <v>413</v>
      </c>
      <c r="H257" s="6">
        <v>650</v>
      </c>
      <c r="I257" s="12" t="s">
        <v>466</v>
      </c>
      <c r="J257" s="12" t="s">
        <v>1087</v>
      </c>
      <c r="K257" s="10">
        <v>102375</v>
      </c>
      <c r="L257" s="11">
        <v>0.35</v>
      </c>
      <c r="M257" s="13">
        <f t="shared" si="6"/>
        <v>292500</v>
      </c>
      <c r="N257" s="13">
        <f t="shared" si="7"/>
        <v>450</v>
      </c>
      <c r="O257" s="4" t="s">
        <v>31</v>
      </c>
      <c r="P257" s="12" t="s">
        <v>467</v>
      </c>
    </row>
    <row r="258" spans="1:16" ht="14.25" customHeight="1">
      <c r="A258" s="4" t="s">
        <v>1107</v>
      </c>
      <c r="B258" s="4" t="s">
        <v>13</v>
      </c>
      <c r="C258" s="4">
        <v>1189833</v>
      </c>
      <c r="D258" s="5">
        <v>44315</v>
      </c>
      <c r="E258" s="4" t="s">
        <v>283</v>
      </c>
      <c r="F258" s="4" t="s">
        <v>284</v>
      </c>
      <c r="G258" s="4" t="s">
        <v>413</v>
      </c>
      <c r="H258" s="6">
        <v>700</v>
      </c>
      <c r="I258" s="12" t="s">
        <v>468</v>
      </c>
      <c r="J258" s="12" t="s">
        <v>1087</v>
      </c>
      <c r="K258" s="10">
        <v>192500</v>
      </c>
      <c r="L258" s="11">
        <v>0.55000000000000004</v>
      </c>
      <c r="M258" s="13">
        <f t="shared" si="6"/>
        <v>350000</v>
      </c>
      <c r="N258" s="13">
        <f t="shared" si="7"/>
        <v>500</v>
      </c>
      <c r="O258" s="4" t="s">
        <v>31</v>
      </c>
      <c r="P258" s="12" t="s">
        <v>469</v>
      </c>
    </row>
    <row r="259" spans="1:16" ht="14.25" customHeight="1">
      <c r="A259" s="4" t="s">
        <v>1107</v>
      </c>
      <c r="B259" s="4" t="s">
        <v>13</v>
      </c>
      <c r="C259" s="4">
        <v>1189833</v>
      </c>
      <c r="D259" s="5">
        <v>44316</v>
      </c>
      <c r="E259" s="4" t="s">
        <v>283</v>
      </c>
      <c r="F259" s="4" t="s">
        <v>284</v>
      </c>
      <c r="G259" s="4" t="s">
        <v>413</v>
      </c>
      <c r="H259" s="6">
        <v>700</v>
      </c>
      <c r="I259" s="12" t="s">
        <v>470</v>
      </c>
      <c r="J259" s="12" t="s">
        <v>1087</v>
      </c>
      <c r="K259" s="10">
        <v>91000</v>
      </c>
      <c r="L259" s="11">
        <v>0.2</v>
      </c>
      <c r="M259" s="13">
        <f t="shared" si="6"/>
        <v>455000</v>
      </c>
      <c r="N259" s="13">
        <f t="shared" si="7"/>
        <v>650</v>
      </c>
      <c r="O259" s="4" t="s">
        <v>31</v>
      </c>
      <c r="P259" s="12" t="s">
        <v>471</v>
      </c>
    </row>
    <row r="260" spans="1:16" ht="14.25" customHeight="1">
      <c r="A260" s="4" t="s">
        <v>1107</v>
      </c>
      <c r="B260" s="4" t="s">
        <v>13</v>
      </c>
      <c r="C260" s="4">
        <v>1189833</v>
      </c>
      <c r="D260" s="5">
        <v>44317</v>
      </c>
      <c r="E260" s="4" t="s">
        <v>283</v>
      </c>
      <c r="F260" s="4" t="s">
        <v>284</v>
      </c>
      <c r="G260" s="4" t="s">
        <v>413</v>
      </c>
      <c r="H260" s="6">
        <v>900</v>
      </c>
      <c r="I260" s="12" t="s">
        <v>472</v>
      </c>
      <c r="J260" s="12" t="s">
        <v>1087</v>
      </c>
      <c r="K260" s="10">
        <v>180000</v>
      </c>
      <c r="L260" s="11">
        <v>0.4</v>
      </c>
      <c r="M260" s="13">
        <f t="shared" si="6"/>
        <v>450000</v>
      </c>
      <c r="N260" s="13">
        <f t="shared" si="7"/>
        <v>500</v>
      </c>
      <c r="O260" s="4" t="s">
        <v>31</v>
      </c>
      <c r="P260" s="12" t="s">
        <v>473</v>
      </c>
    </row>
    <row r="261" spans="1:16" ht="14.25" customHeight="1">
      <c r="A261" s="4" t="s">
        <v>1107</v>
      </c>
      <c r="B261" s="4" t="s">
        <v>13</v>
      </c>
      <c r="C261" s="4">
        <v>1189833</v>
      </c>
      <c r="D261" s="5">
        <v>44318</v>
      </c>
      <c r="E261" s="4" t="s">
        <v>283</v>
      </c>
      <c r="F261" s="4" t="s">
        <v>284</v>
      </c>
      <c r="G261" s="4" t="s">
        <v>413</v>
      </c>
      <c r="H261" s="6">
        <v>850</v>
      </c>
      <c r="I261" s="12" t="s">
        <v>107</v>
      </c>
      <c r="J261" s="12" t="s">
        <v>1087</v>
      </c>
      <c r="K261" s="10">
        <v>116875</v>
      </c>
      <c r="L261" s="11">
        <v>0.25</v>
      </c>
      <c r="M261" s="13">
        <f t="shared" si="6"/>
        <v>467500</v>
      </c>
      <c r="N261" s="13">
        <f t="shared" si="7"/>
        <v>550</v>
      </c>
      <c r="O261" s="4" t="s">
        <v>31</v>
      </c>
      <c r="P261" s="12" t="s">
        <v>108</v>
      </c>
    </row>
    <row r="262" spans="1:16" ht="14.25" customHeight="1">
      <c r="A262" s="4" t="s">
        <v>1107</v>
      </c>
      <c r="B262" s="4" t="s">
        <v>13</v>
      </c>
      <c r="C262" s="4">
        <v>1189833</v>
      </c>
      <c r="D262" s="5">
        <v>44319</v>
      </c>
      <c r="E262" s="4" t="s">
        <v>283</v>
      </c>
      <c r="F262" s="4" t="s">
        <v>284</v>
      </c>
      <c r="G262" s="4" t="s">
        <v>413</v>
      </c>
      <c r="H262" s="6">
        <v>725</v>
      </c>
      <c r="I262" s="12" t="s">
        <v>474</v>
      </c>
      <c r="J262" s="12" t="s">
        <v>1087</v>
      </c>
      <c r="K262" s="10">
        <v>145000</v>
      </c>
      <c r="L262" s="11">
        <v>0.4</v>
      </c>
      <c r="M262" s="13">
        <f t="shared" si="6"/>
        <v>362500</v>
      </c>
      <c r="N262" s="13">
        <f t="shared" si="7"/>
        <v>500</v>
      </c>
      <c r="O262" s="4" t="s">
        <v>31</v>
      </c>
      <c r="P262" s="12" t="s">
        <v>475</v>
      </c>
    </row>
    <row r="263" spans="1:16" ht="14.25" customHeight="1">
      <c r="A263" s="4" t="s">
        <v>1107</v>
      </c>
      <c r="B263" s="4" t="s">
        <v>13</v>
      </c>
      <c r="C263" s="4">
        <v>1189833</v>
      </c>
      <c r="D263" s="5">
        <v>44320</v>
      </c>
      <c r="E263" s="4" t="s">
        <v>283</v>
      </c>
      <c r="F263" s="4" t="s">
        <v>284</v>
      </c>
      <c r="G263" s="4" t="s">
        <v>413</v>
      </c>
      <c r="H263" s="6">
        <v>675</v>
      </c>
      <c r="I263" s="12" t="s">
        <v>476</v>
      </c>
      <c r="J263" s="12" t="s">
        <v>1086</v>
      </c>
      <c r="K263" s="10">
        <v>118125</v>
      </c>
      <c r="L263" s="11">
        <v>0.35</v>
      </c>
      <c r="M263" s="13">
        <f t="shared" ref="M263:M326" si="8">K263/L263</f>
        <v>337500</v>
      </c>
      <c r="N263" s="13">
        <f t="shared" ref="N263:N326" si="9">M263/H263</f>
        <v>500</v>
      </c>
      <c r="O263" s="4" t="s">
        <v>31</v>
      </c>
      <c r="P263" s="12" t="s">
        <v>477</v>
      </c>
    </row>
    <row r="264" spans="1:16" ht="14.25" customHeight="1">
      <c r="A264" s="4" t="s">
        <v>1107</v>
      </c>
      <c r="B264" s="4" t="s">
        <v>13</v>
      </c>
      <c r="C264" s="4">
        <v>1189833</v>
      </c>
      <c r="D264" s="5">
        <v>44321</v>
      </c>
      <c r="E264" s="4" t="s">
        <v>283</v>
      </c>
      <c r="F264" s="4" t="s">
        <v>284</v>
      </c>
      <c r="G264" s="4" t="s">
        <v>413</v>
      </c>
      <c r="H264" s="6">
        <v>675</v>
      </c>
      <c r="I264" s="12" t="s">
        <v>478</v>
      </c>
      <c r="J264" s="12" t="s">
        <v>1086</v>
      </c>
      <c r="K264" s="10">
        <v>222750</v>
      </c>
      <c r="L264" s="11">
        <v>0.55000000000000004</v>
      </c>
      <c r="M264" s="13">
        <f t="shared" si="8"/>
        <v>404999.99999999994</v>
      </c>
      <c r="N264" s="13">
        <f t="shared" si="9"/>
        <v>599.99999999999989</v>
      </c>
      <c r="O264" s="4" t="s">
        <v>31</v>
      </c>
      <c r="P264" s="12" t="s">
        <v>479</v>
      </c>
    </row>
    <row r="265" spans="1:16" ht="14.25" customHeight="1">
      <c r="A265" s="4" t="s">
        <v>1107</v>
      </c>
      <c r="B265" s="4" t="s">
        <v>13</v>
      </c>
      <c r="C265" s="4">
        <v>1189833</v>
      </c>
      <c r="D265" s="5">
        <v>44322</v>
      </c>
      <c r="E265" s="4" t="s">
        <v>283</v>
      </c>
      <c r="F265" s="4" t="s">
        <v>284</v>
      </c>
      <c r="G265" s="4" t="s">
        <v>413</v>
      </c>
      <c r="H265" s="6">
        <v>650</v>
      </c>
      <c r="I265" s="12" t="s">
        <v>480</v>
      </c>
      <c r="J265" s="12" t="s">
        <v>1087</v>
      </c>
      <c r="K265" s="10">
        <v>84500</v>
      </c>
      <c r="L265" s="11">
        <v>0.2</v>
      </c>
      <c r="M265" s="13">
        <f t="shared" si="8"/>
        <v>422500</v>
      </c>
      <c r="N265" s="13">
        <f t="shared" si="9"/>
        <v>650</v>
      </c>
      <c r="O265" s="4" t="s">
        <v>31</v>
      </c>
      <c r="P265" s="12" t="s">
        <v>481</v>
      </c>
    </row>
    <row r="266" spans="1:16" ht="14.25" customHeight="1">
      <c r="A266" s="4" t="s">
        <v>1107</v>
      </c>
      <c r="B266" s="4" t="s">
        <v>13</v>
      </c>
      <c r="C266" s="4">
        <v>1189833</v>
      </c>
      <c r="D266" s="5">
        <v>44323</v>
      </c>
      <c r="E266" s="4" t="s">
        <v>283</v>
      </c>
      <c r="F266" s="4" t="s">
        <v>284</v>
      </c>
      <c r="G266" s="4" t="s">
        <v>413</v>
      </c>
      <c r="H266" s="6">
        <v>850</v>
      </c>
      <c r="I266" s="12" t="s">
        <v>482</v>
      </c>
      <c r="J266" s="12" t="s">
        <v>1087</v>
      </c>
      <c r="K266" s="10">
        <v>170000</v>
      </c>
      <c r="L266" s="11">
        <v>0.4</v>
      </c>
      <c r="M266" s="13">
        <f t="shared" si="8"/>
        <v>425000</v>
      </c>
      <c r="N266" s="13">
        <f t="shared" si="9"/>
        <v>500</v>
      </c>
      <c r="O266" s="4" t="s">
        <v>31</v>
      </c>
      <c r="P266" s="12" t="s">
        <v>483</v>
      </c>
    </row>
    <row r="267" spans="1:16" ht="14.25" customHeight="1">
      <c r="A267" s="4" t="s">
        <v>1107</v>
      </c>
      <c r="B267" s="4" t="s">
        <v>13</v>
      </c>
      <c r="C267" s="4">
        <v>1189833</v>
      </c>
      <c r="D267" s="5">
        <v>44324</v>
      </c>
      <c r="E267" s="4" t="s">
        <v>283</v>
      </c>
      <c r="F267" s="4" t="s">
        <v>284</v>
      </c>
      <c r="G267" s="4" t="s">
        <v>413</v>
      </c>
      <c r="H267" s="6">
        <v>850</v>
      </c>
      <c r="I267" s="12" t="s">
        <v>484</v>
      </c>
      <c r="J267" s="12" t="s">
        <v>1087</v>
      </c>
      <c r="K267" s="10">
        <v>116875</v>
      </c>
      <c r="L267" s="11">
        <v>0.25</v>
      </c>
      <c r="M267" s="13">
        <f t="shared" si="8"/>
        <v>467500</v>
      </c>
      <c r="N267" s="13">
        <f t="shared" si="9"/>
        <v>550</v>
      </c>
      <c r="O267" s="4" t="s">
        <v>31</v>
      </c>
      <c r="P267" s="12" t="s">
        <v>485</v>
      </c>
    </row>
    <row r="268" spans="1:16" ht="14.25" customHeight="1">
      <c r="A268" s="4" t="s">
        <v>1107</v>
      </c>
      <c r="B268" s="4" t="s">
        <v>13</v>
      </c>
      <c r="C268" s="4">
        <v>1189833</v>
      </c>
      <c r="D268" s="5">
        <v>44325</v>
      </c>
      <c r="E268" s="4" t="s">
        <v>283</v>
      </c>
      <c r="F268" s="4" t="s">
        <v>284</v>
      </c>
      <c r="G268" s="4" t="s">
        <v>413</v>
      </c>
      <c r="H268" s="6">
        <v>700</v>
      </c>
      <c r="I268" s="12" t="s">
        <v>33</v>
      </c>
      <c r="J268" s="12" t="s">
        <v>1087</v>
      </c>
      <c r="K268" s="10">
        <v>140000</v>
      </c>
      <c r="L268" s="11">
        <v>0.4</v>
      </c>
      <c r="M268" s="13">
        <f t="shared" si="8"/>
        <v>350000</v>
      </c>
      <c r="N268" s="13">
        <f t="shared" si="9"/>
        <v>500</v>
      </c>
      <c r="O268" s="4" t="s">
        <v>31</v>
      </c>
      <c r="P268" s="12" t="s">
        <v>486</v>
      </c>
    </row>
    <row r="269" spans="1:16" ht="14.25" customHeight="1">
      <c r="A269" s="4" t="s">
        <v>1107</v>
      </c>
      <c r="B269" s="4" t="s">
        <v>13</v>
      </c>
      <c r="C269" s="4">
        <v>1189833</v>
      </c>
      <c r="D269" s="5">
        <v>44326</v>
      </c>
      <c r="E269" s="4" t="s">
        <v>283</v>
      </c>
      <c r="F269" s="4" t="s">
        <v>284</v>
      </c>
      <c r="G269" s="4" t="s">
        <v>413</v>
      </c>
      <c r="H269" s="6">
        <v>650</v>
      </c>
      <c r="I269" s="12" t="s">
        <v>304</v>
      </c>
      <c r="J269" s="12" t="s">
        <v>1087</v>
      </c>
      <c r="K269" s="10">
        <v>113750</v>
      </c>
      <c r="L269" s="11">
        <v>0.35</v>
      </c>
      <c r="M269" s="13">
        <f t="shared" si="8"/>
        <v>325000</v>
      </c>
      <c r="N269" s="13">
        <f t="shared" si="9"/>
        <v>500</v>
      </c>
      <c r="O269" s="4" t="s">
        <v>31</v>
      </c>
      <c r="P269" s="12" t="s">
        <v>487</v>
      </c>
    </row>
    <row r="270" spans="1:16" ht="14.25" customHeight="1">
      <c r="A270" s="4" t="s">
        <v>1107</v>
      </c>
      <c r="B270" s="4" t="s">
        <v>13</v>
      </c>
      <c r="C270" s="4">
        <v>1189833</v>
      </c>
      <c r="D270" s="5">
        <v>44327</v>
      </c>
      <c r="E270" s="4" t="s">
        <v>283</v>
      </c>
      <c r="F270" s="4" t="s">
        <v>284</v>
      </c>
      <c r="G270" s="4" t="s">
        <v>413</v>
      </c>
      <c r="H270" s="6">
        <v>650</v>
      </c>
      <c r="I270" s="12" t="s">
        <v>488</v>
      </c>
      <c r="J270" s="12" t="s">
        <v>1087</v>
      </c>
      <c r="K270" s="10">
        <v>214500</v>
      </c>
      <c r="L270" s="11">
        <v>0.55000000000000004</v>
      </c>
      <c r="M270" s="13">
        <f t="shared" si="8"/>
        <v>389999.99999999994</v>
      </c>
      <c r="N270" s="13">
        <f t="shared" si="9"/>
        <v>599.99999999999989</v>
      </c>
      <c r="O270" s="4" t="s">
        <v>31</v>
      </c>
      <c r="P270" s="12" t="s">
        <v>489</v>
      </c>
    </row>
    <row r="271" spans="1:16" ht="14.25" customHeight="1">
      <c r="A271" s="4" t="s">
        <v>1107</v>
      </c>
      <c r="B271" s="4" t="s">
        <v>13</v>
      </c>
      <c r="C271" s="4">
        <v>1189833</v>
      </c>
      <c r="D271" s="5">
        <v>44328</v>
      </c>
      <c r="E271" s="4" t="s">
        <v>283</v>
      </c>
      <c r="F271" s="4" t="s">
        <v>284</v>
      </c>
      <c r="G271" s="4" t="s">
        <v>413</v>
      </c>
      <c r="H271" s="6">
        <v>700</v>
      </c>
      <c r="I271" s="12" t="s">
        <v>490</v>
      </c>
      <c r="J271" s="12" t="s">
        <v>1087</v>
      </c>
      <c r="K271" s="10">
        <v>91000</v>
      </c>
      <c r="L271" s="11">
        <v>0.2</v>
      </c>
      <c r="M271" s="13">
        <f t="shared" si="8"/>
        <v>455000</v>
      </c>
      <c r="N271" s="13">
        <f t="shared" si="9"/>
        <v>650</v>
      </c>
      <c r="O271" s="4" t="s">
        <v>31</v>
      </c>
      <c r="P271" s="12" t="s">
        <v>491</v>
      </c>
    </row>
    <row r="272" spans="1:16" ht="14.25" customHeight="1">
      <c r="A272" s="4" t="s">
        <v>1107</v>
      </c>
      <c r="B272" s="4" t="s">
        <v>13</v>
      </c>
      <c r="C272" s="4">
        <v>1189833</v>
      </c>
      <c r="D272" s="5">
        <v>44329</v>
      </c>
      <c r="E272" s="4" t="s">
        <v>283</v>
      </c>
      <c r="F272" s="4" t="s">
        <v>284</v>
      </c>
      <c r="G272" s="4" t="s">
        <v>413</v>
      </c>
      <c r="H272" s="6">
        <v>800</v>
      </c>
      <c r="I272" s="12" t="s">
        <v>492</v>
      </c>
      <c r="J272" s="12" t="s">
        <v>1087</v>
      </c>
      <c r="K272" s="10">
        <v>160000</v>
      </c>
      <c r="L272" s="11">
        <v>0.4</v>
      </c>
      <c r="M272" s="13">
        <f t="shared" si="8"/>
        <v>400000</v>
      </c>
      <c r="N272" s="13">
        <f t="shared" si="9"/>
        <v>500</v>
      </c>
      <c r="O272" s="4" t="s">
        <v>31</v>
      </c>
      <c r="P272" s="12" t="s">
        <v>493</v>
      </c>
    </row>
    <row r="273" spans="1:16" ht="14.25" customHeight="1">
      <c r="A273" s="4" t="s">
        <v>1107</v>
      </c>
      <c r="B273" s="4" t="s">
        <v>13</v>
      </c>
      <c r="C273" s="4">
        <v>1189833</v>
      </c>
      <c r="D273" s="5">
        <v>44330</v>
      </c>
      <c r="E273" s="4" t="s">
        <v>283</v>
      </c>
      <c r="F273" s="4" t="s">
        <v>284</v>
      </c>
      <c r="G273" s="4" t="s">
        <v>413</v>
      </c>
      <c r="H273" s="6">
        <v>800</v>
      </c>
      <c r="I273" s="12" t="s">
        <v>19</v>
      </c>
      <c r="J273" s="12" t="s">
        <v>1086</v>
      </c>
      <c r="K273" s="10">
        <v>110000</v>
      </c>
      <c r="L273" s="11">
        <v>0.25</v>
      </c>
      <c r="M273" s="13">
        <f t="shared" si="8"/>
        <v>440000</v>
      </c>
      <c r="N273" s="13">
        <f t="shared" si="9"/>
        <v>550</v>
      </c>
      <c r="O273" s="4" t="s">
        <v>31</v>
      </c>
      <c r="P273" s="12" t="s">
        <v>494</v>
      </c>
    </row>
    <row r="274" spans="1:16" ht="14.25" customHeight="1">
      <c r="A274" s="4" t="s">
        <v>1107</v>
      </c>
      <c r="B274" s="4" t="s">
        <v>13</v>
      </c>
      <c r="C274" s="4">
        <v>1189833</v>
      </c>
      <c r="D274" s="5">
        <v>44331</v>
      </c>
      <c r="E274" s="4" t="s">
        <v>283</v>
      </c>
      <c r="F274" s="4" t="s">
        <v>284</v>
      </c>
      <c r="G274" s="4" t="s">
        <v>413</v>
      </c>
      <c r="H274" s="6">
        <v>650</v>
      </c>
      <c r="I274" s="12" t="s">
        <v>495</v>
      </c>
      <c r="J274" s="12" t="s">
        <v>1087</v>
      </c>
      <c r="K274" s="10">
        <v>130000</v>
      </c>
      <c r="L274" s="11">
        <v>0.4</v>
      </c>
      <c r="M274" s="13">
        <f t="shared" si="8"/>
        <v>325000</v>
      </c>
      <c r="N274" s="13">
        <f t="shared" si="9"/>
        <v>500</v>
      </c>
      <c r="O274" s="4" t="s">
        <v>31</v>
      </c>
      <c r="P274" s="12" t="s">
        <v>496</v>
      </c>
    </row>
    <row r="275" spans="1:16" ht="14.25" customHeight="1">
      <c r="A275" s="4" t="s">
        <v>1107</v>
      </c>
      <c r="B275" s="4" t="s">
        <v>13</v>
      </c>
      <c r="C275" s="4">
        <v>1189833</v>
      </c>
      <c r="D275" s="5">
        <v>44332</v>
      </c>
      <c r="E275" s="4" t="s">
        <v>283</v>
      </c>
      <c r="F275" s="4" t="s">
        <v>284</v>
      </c>
      <c r="G275" s="4" t="s">
        <v>413</v>
      </c>
      <c r="H275" s="6">
        <v>625</v>
      </c>
      <c r="I275" s="12" t="s">
        <v>497</v>
      </c>
      <c r="J275" s="12" t="s">
        <v>1087</v>
      </c>
      <c r="K275" s="10">
        <v>109375</v>
      </c>
      <c r="L275" s="11">
        <v>0.35</v>
      </c>
      <c r="M275" s="13">
        <f t="shared" si="8"/>
        <v>312500</v>
      </c>
      <c r="N275" s="13">
        <f t="shared" si="9"/>
        <v>500</v>
      </c>
      <c r="O275" s="4" t="s">
        <v>31</v>
      </c>
      <c r="P275" s="12" t="s">
        <v>498</v>
      </c>
    </row>
    <row r="276" spans="1:16" ht="14.25" customHeight="1">
      <c r="A276" s="4" t="s">
        <v>1107</v>
      </c>
      <c r="B276" s="4" t="s">
        <v>13</v>
      </c>
      <c r="C276" s="4">
        <v>1189833</v>
      </c>
      <c r="D276" s="5">
        <v>44333</v>
      </c>
      <c r="E276" s="4" t="s">
        <v>283</v>
      </c>
      <c r="F276" s="4" t="s">
        <v>284</v>
      </c>
      <c r="G276" s="4" t="s">
        <v>413</v>
      </c>
      <c r="H276" s="6">
        <v>600</v>
      </c>
      <c r="I276" s="12" t="s">
        <v>499</v>
      </c>
      <c r="J276" s="12" t="s">
        <v>1087</v>
      </c>
      <c r="K276" s="10">
        <v>198000</v>
      </c>
      <c r="L276" s="11">
        <v>0.55000000000000004</v>
      </c>
      <c r="M276" s="13">
        <f t="shared" si="8"/>
        <v>360000</v>
      </c>
      <c r="N276" s="13">
        <f t="shared" si="9"/>
        <v>600</v>
      </c>
      <c r="O276" s="4" t="s">
        <v>31</v>
      </c>
      <c r="P276" s="12" t="s">
        <v>500</v>
      </c>
    </row>
    <row r="277" spans="1:16" ht="14.25" customHeight="1">
      <c r="A277" s="4" t="s">
        <v>1107</v>
      </c>
      <c r="B277" s="4" t="s">
        <v>13</v>
      </c>
      <c r="C277" s="4">
        <v>1189833</v>
      </c>
      <c r="D277" s="5">
        <v>44334</v>
      </c>
      <c r="E277" s="4" t="s">
        <v>283</v>
      </c>
      <c r="F277" s="4" t="s">
        <v>284</v>
      </c>
      <c r="G277" s="4" t="s">
        <v>413</v>
      </c>
      <c r="H277" s="6">
        <v>650</v>
      </c>
      <c r="I277" s="12" t="s">
        <v>501</v>
      </c>
      <c r="J277" s="12" t="s">
        <v>1087</v>
      </c>
      <c r="K277" s="10">
        <v>84500</v>
      </c>
      <c r="L277" s="11">
        <v>0.2</v>
      </c>
      <c r="M277" s="13">
        <f t="shared" si="8"/>
        <v>422500</v>
      </c>
      <c r="N277" s="13">
        <f t="shared" si="9"/>
        <v>650</v>
      </c>
      <c r="O277" s="4" t="s">
        <v>31</v>
      </c>
      <c r="P277" s="12" t="s">
        <v>502</v>
      </c>
    </row>
    <row r="278" spans="1:16" ht="14.25" customHeight="1">
      <c r="A278" s="4" t="s">
        <v>1107</v>
      </c>
      <c r="B278" s="4" t="s">
        <v>13</v>
      </c>
      <c r="C278" s="4">
        <v>1189833</v>
      </c>
      <c r="D278" s="5">
        <v>44335</v>
      </c>
      <c r="E278" s="4" t="s">
        <v>283</v>
      </c>
      <c r="F278" s="4" t="s">
        <v>284</v>
      </c>
      <c r="G278" s="4" t="s">
        <v>413</v>
      </c>
      <c r="H278" s="6">
        <v>825</v>
      </c>
      <c r="I278" s="12" t="s">
        <v>503</v>
      </c>
      <c r="J278" s="12" t="s">
        <v>1087</v>
      </c>
      <c r="K278" s="10">
        <v>165000</v>
      </c>
      <c r="L278" s="11">
        <v>0.4</v>
      </c>
      <c r="M278" s="13">
        <f t="shared" si="8"/>
        <v>412500</v>
      </c>
      <c r="N278" s="13">
        <f t="shared" si="9"/>
        <v>500</v>
      </c>
      <c r="O278" s="4" t="s">
        <v>31</v>
      </c>
      <c r="P278" s="12" t="s">
        <v>504</v>
      </c>
    </row>
    <row r="279" spans="1:16" ht="14.25" customHeight="1">
      <c r="A279" s="4" t="s">
        <v>1107</v>
      </c>
      <c r="B279" s="4" t="s">
        <v>13</v>
      </c>
      <c r="C279" s="4">
        <v>1189833</v>
      </c>
      <c r="D279" s="5">
        <v>44336</v>
      </c>
      <c r="E279" s="4" t="s">
        <v>283</v>
      </c>
      <c r="F279" s="4" t="s">
        <v>284</v>
      </c>
      <c r="G279" s="4" t="s">
        <v>413</v>
      </c>
      <c r="H279" s="6">
        <v>825</v>
      </c>
      <c r="I279" s="12" t="s">
        <v>505</v>
      </c>
      <c r="J279" s="12" t="s">
        <v>1086</v>
      </c>
      <c r="K279" s="10">
        <v>113437.5</v>
      </c>
      <c r="L279" s="11">
        <v>0.25</v>
      </c>
      <c r="M279" s="13">
        <f t="shared" si="8"/>
        <v>453750</v>
      </c>
      <c r="N279" s="13">
        <f t="shared" si="9"/>
        <v>550</v>
      </c>
      <c r="O279" s="4" t="s">
        <v>31</v>
      </c>
      <c r="P279" s="12" t="s">
        <v>506</v>
      </c>
    </row>
    <row r="280" spans="1:16" ht="14.25" customHeight="1">
      <c r="A280" s="4" t="s">
        <v>1107</v>
      </c>
      <c r="B280" s="4" t="s">
        <v>13</v>
      </c>
      <c r="C280" s="4">
        <v>1189833</v>
      </c>
      <c r="D280" s="5">
        <v>44337</v>
      </c>
      <c r="E280" s="4" t="s">
        <v>283</v>
      </c>
      <c r="F280" s="4" t="s">
        <v>284</v>
      </c>
      <c r="G280" s="4" t="s">
        <v>413</v>
      </c>
      <c r="H280" s="6">
        <v>675</v>
      </c>
      <c r="I280" s="12" t="s">
        <v>507</v>
      </c>
      <c r="J280" s="12" t="s">
        <v>1086</v>
      </c>
      <c r="K280" s="10">
        <v>135000</v>
      </c>
      <c r="L280" s="11">
        <v>0.4</v>
      </c>
      <c r="M280" s="13">
        <f t="shared" si="8"/>
        <v>337500</v>
      </c>
      <c r="N280" s="13">
        <f t="shared" si="9"/>
        <v>500</v>
      </c>
      <c r="O280" s="4" t="s">
        <v>31</v>
      </c>
      <c r="P280" s="12" t="s">
        <v>508</v>
      </c>
    </row>
    <row r="281" spans="1:16" ht="14.25" customHeight="1">
      <c r="A281" s="4" t="s">
        <v>1107</v>
      </c>
      <c r="B281" s="4" t="s">
        <v>13</v>
      </c>
      <c r="C281" s="4">
        <v>1189833</v>
      </c>
      <c r="D281" s="5">
        <v>44338</v>
      </c>
      <c r="E281" s="4" t="s">
        <v>283</v>
      </c>
      <c r="F281" s="4" t="s">
        <v>284</v>
      </c>
      <c r="G281" s="4" t="s">
        <v>413</v>
      </c>
      <c r="H281" s="6">
        <v>650</v>
      </c>
      <c r="I281" s="12" t="s">
        <v>509</v>
      </c>
      <c r="J281" s="12" t="s">
        <v>1087</v>
      </c>
      <c r="K281" s="10">
        <v>113750</v>
      </c>
      <c r="L281" s="11">
        <v>0.35</v>
      </c>
      <c r="M281" s="13">
        <f t="shared" si="8"/>
        <v>325000</v>
      </c>
      <c r="N281" s="13">
        <f t="shared" si="9"/>
        <v>500</v>
      </c>
      <c r="O281" s="4" t="s">
        <v>31</v>
      </c>
      <c r="P281" s="12" t="s">
        <v>510</v>
      </c>
    </row>
    <row r="282" spans="1:16" ht="14.25" customHeight="1">
      <c r="A282" s="4" t="s">
        <v>1107</v>
      </c>
      <c r="B282" s="4" t="s">
        <v>13</v>
      </c>
      <c r="C282" s="4">
        <v>1189833</v>
      </c>
      <c r="D282" s="5">
        <v>44339</v>
      </c>
      <c r="E282" s="4" t="s">
        <v>283</v>
      </c>
      <c r="F282" s="4" t="s">
        <v>284</v>
      </c>
      <c r="G282" s="4" t="s">
        <v>413</v>
      </c>
      <c r="H282" s="6">
        <v>600</v>
      </c>
      <c r="I282" s="12" t="s">
        <v>511</v>
      </c>
      <c r="J282" s="12" t="s">
        <v>1087</v>
      </c>
      <c r="K282" s="10">
        <v>198000</v>
      </c>
      <c r="L282" s="11">
        <v>0.55000000000000004</v>
      </c>
      <c r="M282" s="13">
        <f t="shared" si="8"/>
        <v>360000</v>
      </c>
      <c r="N282" s="13">
        <f t="shared" si="9"/>
        <v>600</v>
      </c>
      <c r="O282" s="4" t="s">
        <v>31</v>
      </c>
      <c r="P282" s="12" t="s">
        <v>512</v>
      </c>
    </row>
    <row r="283" spans="1:16" ht="14.25" customHeight="1">
      <c r="A283" s="4" t="s">
        <v>1107</v>
      </c>
      <c r="B283" s="4" t="s">
        <v>13</v>
      </c>
      <c r="C283" s="4">
        <v>1189833</v>
      </c>
      <c r="D283" s="5">
        <v>44340</v>
      </c>
      <c r="E283" s="4" t="s">
        <v>283</v>
      </c>
      <c r="F283" s="4" t="s">
        <v>284</v>
      </c>
      <c r="G283" s="4" t="s">
        <v>413</v>
      </c>
      <c r="H283" s="6">
        <v>700</v>
      </c>
      <c r="I283" s="12" t="s">
        <v>513</v>
      </c>
      <c r="J283" s="12" t="s">
        <v>1086</v>
      </c>
      <c r="K283" s="10">
        <v>91000</v>
      </c>
      <c r="L283" s="11">
        <v>0.2</v>
      </c>
      <c r="M283" s="13">
        <f t="shared" si="8"/>
        <v>455000</v>
      </c>
      <c r="N283" s="13">
        <f t="shared" si="9"/>
        <v>650</v>
      </c>
      <c r="O283" s="4" t="s">
        <v>31</v>
      </c>
      <c r="P283" s="12" t="s">
        <v>514</v>
      </c>
    </row>
    <row r="284" spans="1:16" ht="14.25" customHeight="1">
      <c r="A284" s="4" t="s">
        <v>1107</v>
      </c>
      <c r="B284" s="4" t="s">
        <v>13</v>
      </c>
      <c r="C284" s="4">
        <v>1189833</v>
      </c>
      <c r="D284" s="5">
        <v>44341</v>
      </c>
      <c r="E284" s="4" t="s">
        <v>283</v>
      </c>
      <c r="F284" s="4" t="s">
        <v>284</v>
      </c>
      <c r="G284" s="4" t="s">
        <v>413</v>
      </c>
      <c r="H284" s="6">
        <v>900</v>
      </c>
      <c r="I284" s="12" t="s">
        <v>515</v>
      </c>
      <c r="J284" s="12" t="s">
        <v>1087</v>
      </c>
      <c r="K284" s="10">
        <v>180000</v>
      </c>
      <c r="L284" s="11">
        <v>0.4</v>
      </c>
      <c r="M284" s="13">
        <f t="shared" si="8"/>
        <v>450000</v>
      </c>
      <c r="N284" s="13">
        <f t="shared" si="9"/>
        <v>500</v>
      </c>
      <c r="O284" s="4" t="s">
        <v>31</v>
      </c>
      <c r="P284" s="12" t="s">
        <v>516</v>
      </c>
    </row>
    <row r="285" spans="1:16" ht="14.25" customHeight="1">
      <c r="A285" s="4" t="s">
        <v>1107</v>
      </c>
      <c r="B285" s="4" t="s">
        <v>13</v>
      </c>
      <c r="C285" s="4">
        <v>1189833</v>
      </c>
      <c r="D285" s="5">
        <v>44342</v>
      </c>
      <c r="E285" s="4" t="s">
        <v>283</v>
      </c>
      <c r="F285" s="4" t="s">
        <v>284</v>
      </c>
      <c r="G285" s="4" t="s">
        <v>413</v>
      </c>
      <c r="H285" s="6">
        <v>900</v>
      </c>
      <c r="I285" s="12" t="s">
        <v>517</v>
      </c>
      <c r="J285" s="12" t="s">
        <v>1086</v>
      </c>
      <c r="K285" s="10">
        <v>123750</v>
      </c>
      <c r="L285" s="11">
        <v>0.25</v>
      </c>
      <c r="M285" s="13">
        <f t="shared" si="8"/>
        <v>495000</v>
      </c>
      <c r="N285" s="13">
        <f t="shared" si="9"/>
        <v>550</v>
      </c>
      <c r="O285" s="4" t="s">
        <v>31</v>
      </c>
      <c r="P285" s="12" t="s">
        <v>518</v>
      </c>
    </row>
    <row r="286" spans="1:16" ht="14.25" customHeight="1">
      <c r="A286" s="4" t="s">
        <v>1107</v>
      </c>
      <c r="B286" s="4" t="s">
        <v>13</v>
      </c>
      <c r="C286" s="4">
        <v>1189833</v>
      </c>
      <c r="D286" s="5">
        <v>44343</v>
      </c>
      <c r="E286" s="4" t="s">
        <v>283</v>
      </c>
      <c r="F286" s="4" t="s">
        <v>284</v>
      </c>
      <c r="G286" s="4" t="s">
        <v>413</v>
      </c>
      <c r="H286" s="6">
        <v>700</v>
      </c>
      <c r="I286" s="12" t="s">
        <v>519</v>
      </c>
      <c r="J286" s="12" t="s">
        <v>1086</v>
      </c>
      <c r="K286" s="10">
        <v>140000</v>
      </c>
      <c r="L286" s="11">
        <v>0.4</v>
      </c>
      <c r="M286" s="13">
        <f t="shared" si="8"/>
        <v>350000</v>
      </c>
      <c r="N286" s="13">
        <f t="shared" si="9"/>
        <v>500</v>
      </c>
      <c r="O286" s="4" t="s">
        <v>31</v>
      </c>
      <c r="P286" s="12" t="s">
        <v>520</v>
      </c>
    </row>
    <row r="287" spans="1:16" ht="14.25" customHeight="1">
      <c r="A287" s="4" t="s">
        <v>1107</v>
      </c>
      <c r="B287" s="4" t="s">
        <v>13</v>
      </c>
      <c r="C287" s="4">
        <v>1189833</v>
      </c>
      <c r="D287" s="5">
        <v>44344</v>
      </c>
      <c r="E287" s="4" t="s">
        <v>283</v>
      </c>
      <c r="F287" s="4" t="s">
        <v>284</v>
      </c>
      <c r="G287" s="4" t="s">
        <v>413</v>
      </c>
      <c r="H287" s="6">
        <v>700</v>
      </c>
      <c r="I287" s="12" t="s">
        <v>521</v>
      </c>
      <c r="J287" s="12" t="s">
        <v>1087</v>
      </c>
      <c r="K287" s="10">
        <v>122500</v>
      </c>
      <c r="L287" s="11">
        <v>0.35</v>
      </c>
      <c r="M287" s="13">
        <f t="shared" si="8"/>
        <v>350000</v>
      </c>
      <c r="N287" s="13">
        <f t="shared" si="9"/>
        <v>500</v>
      </c>
      <c r="O287" s="4" t="s">
        <v>31</v>
      </c>
      <c r="P287" s="12" t="s">
        <v>522</v>
      </c>
    </row>
    <row r="288" spans="1:16" ht="14.25" customHeight="1">
      <c r="A288" s="4" t="s">
        <v>1107</v>
      </c>
      <c r="B288" s="4" t="s">
        <v>13</v>
      </c>
      <c r="C288" s="4">
        <v>1189833</v>
      </c>
      <c r="D288" s="5">
        <v>44345</v>
      </c>
      <c r="E288" s="4" t="s">
        <v>283</v>
      </c>
      <c r="F288" s="4" t="s">
        <v>284</v>
      </c>
      <c r="G288" s="4" t="s">
        <v>413</v>
      </c>
      <c r="H288" s="6">
        <v>625</v>
      </c>
      <c r="I288" s="12" t="s">
        <v>523</v>
      </c>
      <c r="J288" s="12" t="s">
        <v>1087</v>
      </c>
      <c r="K288" s="10">
        <v>206250</v>
      </c>
      <c r="L288" s="11">
        <v>0.55000000000000004</v>
      </c>
      <c r="M288" s="13">
        <f t="shared" si="8"/>
        <v>374999.99999999994</v>
      </c>
      <c r="N288" s="13">
        <f t="shared" si="9"/>
        <v>599.99999999999989</v>
      </c>
      <c r="O288" s="4" t="s">
        <v>31</v>
      </c>
      <c r="P288" s="12" t="s">
        <v>524</v>
      </c>
    </row>
    <row r="289" spans="1:16" ht="14.25" customHeight="1">
      <c r="A289" s="4" t="s">
        <v>1107</v>
      </c>
      <c r="B289" s="4" t="s">
        <v>13</v>
      </c>
      <c r="C289" s="4">
        <v>1189833</v>
      </c>
      <c r="D289" s="5">
        <v>44346</v>
      </c>
      <c r="E289" s="4" t="s">
        <v>283</v>
      </c>
      <c r="F289" s="4" t="s">
        <v>284</v>
      </c>
      <c r="G289" s="4" t="s">
        <v>413</v>
      </c>
      <c r="H289" s="6">
        <v>725</v>
      </c>
      <c r="I289" s="12" t="s">
        <v>525</v>
      </c>
      <c r="J289" s="12" t="s">
        <v>1086</v>
      </c>
      <c r="K289" s="10">
        <v>94250</v>
      </c>
      <c r="L289" s="11">
        <v>0.2</v>
      </c>
      <c r="M289" s="13">
        <f t="shared" si="8"/>
        <v>471250</v>
      </c>
      <c r="N289" s="13">
        <f t="shared" si="9"/>
        <v>650</v>
      </c>
      <c r="O289" s="4" t="s">
        <v>31</v>
      </c>
      <c r="P289" s="12" t="s">
        <v>526</v>
      </c>
    </row>
    <row r="290" spans="1:16" ht="14.25" customHeight="1">
      <c r="A290" s="4" t="s">
        <v>1103</v>
      </c>
      <c r="B290" s="4" t="s">
        <v>13</v>
      </c>
      <c r="C290" s="4">
        <v>1185732</v>
      </c>
      <c r="D290" s="5">
        <v>44347</v>
      </c>
      <c r="E290" s="4" t="s">
        <v>283</v>
      </c>
      <c r="F290" s="4" t="s">
        <v>284</v>
      </c>
      <c r="G290" s="4" t="s">
        <v>413</v>
      </c>
      <c r="H290" s="6">
        <v>475</v>
      </c>
      <c r="I290" s="12" t="s">
        <v>527</v>
      </c>
      <c r="J290" s="12" t="s">
        <v>1087</v>
      </c>
      <c r="K290" s="10">
        <v>85500</v>
      </c>
      <c r="L290" s="11">
        <v>0.4</v>
      </c>
      <c r="M290" s="13">
        <f t="shared" si="8"/>
        <v>213750</v>
      </c>
      <c r="N290" s="13">
        <f t="shared" si="9"/>
        <v>450</v>
      </c>
      <c r="O290" s="4" t="s">
        <v>31</v>
      </c>
      <c r="P290" s="12" t="s">
        <v>528</v>
      </c>
    </row>
    <row r="291" spans="1:16" ht="14.25" customHeight="1">
      <c r="A291" s="4" t="s">
        <v>1103</v>
      </c>
      <c r="B291" s="4" t="s">
        <v>13</v>
      </c>
      <c r="C291" s="4">
        <v>1185732</v>
      </c>
      <c r="D291" s="5">
        <v>44348</v>
      </c>
      <c r="E291" s="4" t="s">
        <v>283</v>
      </c>
      <c r="F291" s="4" t="s">
        <v>284</v>
      </c>
      <c r="G291" s="4" t="s">
        <v>413</v>
      </c>
      <c r="H291" s="6">
        <v>275</v>
      </c>
      <c r="I291" s="12" t="s">
        <v>529</v>
      </c>
      <c r="J291" s="12" t="s">
        <v>1087</v>
      </c>
      <c r="K291" s="10">
        <v>43312.5</v>
      </c>
      <c r="L291" s="11">
        <v>0.35</v>
      </c>
      <c r="M291" s="13">
        <f t="shared" si="8"/>
        <v>123750.00000000001</v>
      </c>
      <c r="N291" s="13">
        <f t="shared" si="9"/>
        <v>450.00000000000006</v>
      </c>
      <c r="O291" s="4" t="s">
        <v>31</v>
      </c>
      <c r="P291" s="12" t="s">
        <v>530</v>
      </c>
    </row>
    <row r="292" spans="1:16" ht="14.25" customHeight="1">
      <c r="A292" s="4" t="s">
        <v>1103</v>
      </c>
      <c r="B292" s="4" t="s">
        <v>13</v>
      </c>
      <c r="C292" s="4">
        <v>1185732</v>
      </c>
      <c r="D292" s="5">
        <v>44349</v>
      </c>
      <c r="E292" s="4" t="s">
        <v>283</v>
      </c>
      <c r="F292" s="4" t="s">
        <v>284</v>
      </c>
      <c r="G292" s="4" t="s">
        <v>413</v>
      </c>
      <c r="H292" s="6">
        <v>275</v>
      </c>
      <c r="I292" s="12" t="s">
        <v>531</v>
      </c>
      <c r="J292" s="12" t="s">
        <v>1087</v>
      </c>
      <c r="K292" s="10">
        <v>33687.5</v>
      </c>
      <c r="L292" s="11">
        <v>0.35</v>
      </c>
      <c r="M292" s="13">
        <f t="shared" si="8"/>
        <v>96250</v>
      </c>
      <c r="N292" s="13">
        <f t="shared" si="9"/>
        <v>350</v>
      </c>
      <c r="O292" s="4" t="s">
        <v>31</v>
      </c>
      <c r="P292" s="12" t="s">
        <v>532</v>
      </c>
    </row>
    <row r="293" spans="1:16" ht="14.25" customHeight="1">
      <c r="A293" s="4" t="s">
        <v>1103</v>
      </c>
      <c r="B293" s="4" t="s">
        <v>13</v>
      </c>
      <c r="C293" s="4">
        <v>1185732</v>
      </c>
      <c r="D293" s="5">
        <v>44350</v>
      </c>
      <c r="E293" s="4" t="s">
        <v>283</v>
      </c>
      <c r="F293" s="4" t="s">
        <v>284</v>
      </c>
      <c r="G293" s="4" t="s">
        <v>413</v>
      </c>
      <c r="H293" s="6">
        <v>125</v>
      </c>
      <c r="I293" s="12" t="s">
        <v>533</v>
      </c>
      <c r="J293" s="12" t="s">
        <v>1086</v>
      </c>
      <c r="K293" s="10">
        <v>20000</v>
      </c>
      <c r="L293" s="11">
        <v>0.4</v>
      </c>
      <c r="M293" s="13">
        <f t="shared" si="8"/>
        <v>50000</v>
      </c>
      <c r="N293" s="13">
        <f t="shared" si="9"/>
        <v>400</v>
      </c>
      <c r="O293" s="4" t="s">
        <v>31</v>
      </c>
      <c r="P293" s="12" t="s">
        <v>534</v>
      </c>
    </row>
    <row r="294" spans="1:16" ht="14.25" customHeight="1">
      <c r="A294" s="4" t="s">
        <v>1103</v>
      </c>
      <c r="B294" s="4" t="s">
        <v>13</v>
      </c>
      <c r="C294" s="4">
        <v>1185732</v>
      </c>
      <c r="D294" s="5">
        <v>44351</v>
      </c>
      <c r="E294" s="4" t="s">
        <v>535</v>
      </c>
      <c r="F294" s="4" t="s">
        <v>536</v>
      </c>
      <c r="G294" s="4" t="s">
        <v>537</v>
      </c>
      <c r="H294" s="6">
        <v>175</v>
      </c>
      <c r="I294" s="12" t="s">
        <v>538</v>
      </c>
      <c r="J294" s="12" t="s">
        <v>1087</v>
      </c>
      <c r="K294" s="10">
        <v>33687.5</v>
      </c>
      <c r="L294" s="11">
        <v>0.35</v>
      </c>
      <c r="M294" s="13">
        <f t="shared" si="8"/>
        <v>96250</v>
      </c>
      <c r="N294" s="13">
        <f t="shared" si="9"/>
        <v>550</v>
      </c>
      <c r="O294" s="4" t="s">
        <v>31</v>
      </c>
      <c r="P294" s="12" t="s">
        <v>539</v>
      </c>
    </row>
    <row r="295" spans="1:16" ht="14.25" customHeight="1">
      <c r="A295" s="4" t="s">
        <v>1103</v>
      </c>
      <c r="B295" s="4" t="s">
        <v>13</v>
      </c>
      <c r="C295" s="4">
        <v>1185732</v>
      </c>
      <c r="D295" s="5">
        <v>44352</v>
      </c>
      <c r="E295" s="4" t="s">
        <v>535</v>
      </c>
      <c r="F295" s="4" t="s">
        <v>536</v>
      </c>
      <c r="G295" s="4" t="s">
        <v>537</v>
      </c>
      <c r="H295" s="6">
        <v>275</v>
      </c>
      <c r="I295" s="12" t="s">
        <v>540</v>
      </c>
      <c r="J295" s="12" t="s">
        <v>1087</v>
      </c>
      <c r="K295" s="10">
        <v>61875</v>
      </c>
      <c r="L295" s="11">
        <v>0.5</v>
      </c>
      <c r="M295" s="13">
        <f t="shared" si="8"/>
        <v>123750</v>
      </c>
      <c r="N295" s="13">
        <f t="shared" si="9"/>
        <v>450</v>
      </c>
      <c r="O295" s="4" t="s">
        <v>31</v>
      </c>
      <c r="P295" s="12" t="s">
        <v>541</v>
      </c>
    </row>
    <row r="296" spans="1:16" ht="14.25" customHeight="1">
      <c r="A296" s="4" t="s">
        <v>1103</v>
      </c>
      <c r="B296" s="4" t="s">
        <v>13</v>
      </c>
      <c r="C296" s="4">
        <v>1185732</v>
      </c>
      <c r="D296" s="5">
        <v>44353</v>
      </c>
      <c r="E296" s="4" t="s">
        <v>535</v>
      </c>
      <c r="F296" s="4" t="s">
        <v>536</v>
      </c>
      <c r="G296" s="4" t="s">
        <v>537</v>
      </c>
      <c r="H296" s="6">
        <v>525</v>
      </c>
      <c r="I296" s="12" t="s">
        <v>542</v>
      </c>
      <c r="J296" s="12" t="s">
        <v>1087</v>
      </c>
      <c r="K296" s="10">
        <v>94500</v>
      </c>
      <c r="L296" s="11">
        <v>0.4</v>
      </c>
      <c r="M296" s="13">
        <f t="shared" si="8"/>
        <v>236250</v>
      </c>
      <c r="N296" s="13">
        <f t="shared" si="9"/>
        <v>450</v>
      </c>
      <c r="O296" s="4" t="s">
        <v>31</v>
      </c>
      <c r="P296" s="12" t="s">
        <v>543</v>
      </c>
    </row>
    <row r="297" spans="1:16" ht="14.25" customHeight="1">
      <c r="A297" s="4" t="s">
        <v>1103</v>
      </c>
      <c r="B297" s="4" t="s">
        <v>13</v>
      </c>
      <c r="C297" s="4">
        <v>1185732</v>
      </c>
      <c r="D297" s="5">
        <v>44354</v>
      </c>
      <c r="E297" s="4" t="s">
        <v>535</v>
      </c>
      <c r="F297" s="4" t="s">
        <v>536</v>
      </c>
      <c r="G297" s="4" t="s">
        <v>537</v>
      </c>
      <c r="H297" s="6">
        <v>175</v>
      </c>
      <c r="I297" s="12" t="s">
        <v>105</v>
      </c>
      <c r="J297" s="12" t="s">
        <v>1087</v>
      </c>
      <c r="K297" s="10">
        <v>27562.5</v>
      </c>
      <c r="L297" s="11">
        <v>0.35</v>
      </c>
      <c r="M297" s="13">
        <f t="shared" si="8"/>
        <v>78750</v>
      </c>
      <c r="N297" s="13">
        <f t="shared" si="9"/>
        <v>450</v>
      </c>
      <c r="O297" s="4" t="s">
        <v>31</v>
      </c>
      <c r="P297" s="12" t="s">
        <v>544</v>
      </c>
    </row>
    <row r="298" spans="1:16" ht="14.25" customHeight="1">
      <c r="A298" s="4" t="s">
        <v>1103</v>
      </c>
      <c r="B298" s="4" t="s">
        <v>13</v>
      </c>
      <c r="C298" s="4">
        <v>1185732</v>
      </c>
      <c r="D298" s="5">
        <v>44355</v>
      </c>
      <c r="E298" s="4" t="s">
        <v>535</v>
      </c>
      <c r="F298" s="4" t="s">
        <v>536</v>
      </c>
      <c r="G298" s="4" t="s">
        <v>537</v>
      </c>
      <c r="H298" s="6">
        <v>225</v>
      </c>
      <c r="I298" s="12" t="s">
        <v>545</v>
      </c>
      <c r="J298" s="12" t="s">
        <v>1087</v>
      </c>
      <c r="K298" s="10">
        <v>27562.5</v>
      </c>
      <c r="L298" s="11">
        <v>0.35</v>
      </c>
      <c r="M298" s="13">
        <f t="shared" si="8"/>
        <v>78750</v>
      </c>
      <c r="N298" s="13">
        <f t="shared" si="9"/>
        <v>350</v>
      </c>
      <c r="O298" s="4" t="s">
        <v>31</v>
      </c>
      <c r="P298" s="12" t="s">
        <v>546</v>
      </c>
    </row>
    <row r="299" spans="1:16" ht="14.25" customHeight="1">
      <c r="A299" s="4" t="s">
        <v>1103</v>
      </c>
      <c r="B299" s="4" t="s">
        <v>13</v>
      </c>
      <c r="C299" s="4">
        <v>1185732</v>
      </c>
      <c r="D299" s="5">
        <v>44356</v>
      </c>
      <c r="E299" s="4" t="s">
        <v>535</v>
      </c>
      <c r="F299" s="4" t="s">
        <v>536</v>
      </c>
      <c r="G299" s="4" t="s">
        <v>537</v>
      </c>
      <c r="H299" s="6">
        <v>100</v>
      </c>
      <c r="I299" s="12" t="s">
        <v>547</v>
      </c>
      <c r="J299" s="12" t="s">
        <v>1086</v>
      </c>
      <c r="K299" s="10">
        <v>16000</v>
      </c>
      <c r="L299" s="11">
        <v>0.4</v>
      </c>
      <c r="M299" s="13">
        <f t="shared" si="8"/>
        <v>40000</v>
      </c>
      <c r="N299" s="13">
        <f t="shared" si="9"/>
        <v>400</v>
      </c>
      <c r="O299" s="4" t="s">
        <v>31</v>
      </c>
      <c r="P299" s="12" t="s">
        <v>548</v>
      </c>
    </row>
    <row r="300" spans="1:16" ht="14.25" customHeight="1">
      <c r="A300" s="4" t="s">
        <v>1103</v>
      </c>
      <c r="B300" s="4" t="s">
        <v>13</v>
      </c>
      <c r="C300" s="4">
        <v>1185732</v>
      </c>
      <c r="D300" s="5">
        <v>44357</v>
      </c>
      <c r="E300" s="4" t="s">
        <v>535</v>
      </c>
      <c r="F300" s="4" t="s">
        <v>536</v>
      </c>
      <c r="G300" s="4" t="s">
        <v>537</v>
      </c>
      <c r="H300" s="6">
        <v>175</v>
      </c>
      <c r="I300" s="12" t="s">
        <v>549</v>
      </c>
      <c r="J300" s="12" t="s">
        <v>1087</v>
      </c>
      <c r="K300" s="10">
        <v>33687.5</v>
      </c>
      <c r="L300" s="11">
        <v>0.35</v>
      </c>
      <c r="M300" s="13">
        <f t="shared" si="8"/>
        <v>96250</v>
      </c>
      <c r="N300" s="13">
        <f t="shared" si="9"/>
        <v>550</v>
      </c>
      <c r="O300" s="4" t="s">
        <v>31</v>
      </c>
      <c r="P300" s="12" t="s">
        <v>550</v>
      </c>
    </row>
    <row r="301" spans="1:16" ht="14.25" customHeight="1">
      <c r="A301" s="4" t="s">
        <v>1103</v>
      </c>
      <c r="B301" s="4" t="s">
        <v>13</v>
      </c>
      <c r="C301" s="4">
        <v>1185732</v>
      </c>
      <c r="D301" s="5">
        <v>44358</v>
      </c>
      <c r="E301" s="4" t="s">
        <v>535</v>
      </c>
      <c r="F301" s="4" t="s">
        <v>536</v>
      </c>
      <c r="G301" s="4" t="s">
        <v>537</v>
      </c>
      <c r="H301" s="6">
        <v>275</v>
      </c>
      <c r="I301" s="12" t="s">
        <v>551</v>
      </c>
      <c r="J301" s="12" t="s">
        <v>1087</v>
      </c>
      <c r="K301" s="10">
        <v>61875</v>
      </c>
      <c r="L301" s="11">
        <v>0.5</v>
      </c>
      <c r="M301" s="13">
        <f t="shared" si="8"/>
        <v>123750</v>
      </c>
      <c r="N301" s="13">
        <f t="shared" si="9"/>
        <v>450</v>
      </c>
      <c r="O301" s="4" t="s">
        <v>31</v>
      </c>
      <c r="P301" s="12" t="s">
        <v>552</v>
      </c>
    </row>
    <row r="302" spans="1:16" ht="14.25" customHeight="1">
      <c r="A302" s="4" t="s">
        <v>1103</v>
      </c>
      <c r="B302" s="4" t="s">
        <v>13</v>
      </c>
      <c r="C302" s="4">
        <v>1185732</v>
      </c>
      <c r="D302" s="5">
        <v>44359</v>
      </c>
      <c r="E302" s="4" t="s">
        <v>535</v>
      </c>
      <c r="F302" s="4" t="s">
        <v>536</v>
      </c>
      <c r="G302" s="4" t="s">
        <v>537</v>
      </c>
      <c r="H302" s="6">
        <v>495</v>
      </c>
      <c r="I302" s="12" t="s">
        <v>37</v>
      </c>
      <c r="J302" s="12" t="s">
        <v>1086</v>
      </c>
      <c r="K302" s="10">
        <v>99000</v>
      </c>
      <c r="L302" s="11">
        <v>0.4</v>
      </c>
      <c r="M302" s="13">
        <f t="shared" si="8"/>
        <v>247500</v>
      </c>
      <c r="N302" s="13">
        <f t="shared" si="9"/>
        <v>500</v>
      </c>
      <c r="O302" s="4" t="s">
        <v>31</v>
      </c>
      <c r="P302" s="12" t="s">
        <v>553</v>
      </c>
    </row>
    <row r="303" spans="1:16" ht="14.25" customHeight="1">
      <c r="A303" s="4" t="s">
        <v>1103</v>
      </c>
      <c r="B303" s="4" t="s">
        <v>13</v>
      </c>
      <c r="C303" s="4">
        <v>1185732</v>
      </c>
      <c r="D303" s="5">
        <v>44360</v>
      </c>
      <c r="E303" s="4" t="s">
        <v>535</v>
      </c>
      <c r="F303" s="4" t="s">
        <v>536</v>
      </c>
      <c r="G303" s="4" t="s">
        <v>537</v>
      </c>
      <c r="H303" s="6">
        <v>200</v>
      </c>
      <c r="I303" s="12" t="s">
        <v>554</v>
      </c>
      <c r="J303" s="12" t="s">
        <v>1087</v>
      </c>
      <c r="K303" s="10">
        <v>35000</v>
      </c>
      <c r="L303" s="11">
        <v>0.35</v>
      </c>
      <c r="M303" s="13">
        <f t="shared" si="8"/>
        <v>100000</v>
      </c>
      <c r="N303" s="13">
        <f t="shared" si="9"/>
        <v>500</v>
      </c>
      <c r="O303" s="4" t="s">
        <v>31</v>
      </c>
      <c r="P303" s="12" t="s">
        <v>555</v>
      </c>
    </row>
    <row r="304" spans="1:16" ht="14.25" customHeight="1">
      <c r="A304" s="4" t="s">
        <v>1103</v>
      </c>
      <c r="B304" s="4" t="s">
        <v>13</v>
      </c>
      <c r="C304" s="4">
        <v>1185732</v>
      </c>
      <c r="D304" s="5">
        <v>44361</v>
      </c>
      <c r="E304" s="4" t="s">
        <v>535</v>
      </c>
      <c r="F304" s="4" t="s">
        <v>536</v>
      </c>
      <c r="G304" s="4" t="s">
        <v>537</v>
      </c>
      <c r="H304" s="6">
        <v>225</v>
      </c>
      <c r="I304" s="12" t="s">
        <v>556</v>
      </c>
      <c r="J304" s="12" t="s">
        <v>1087</v>
      </c>
      <c r="K304" s="10">
        <v>31500</v>
      </c>
      <c r="L304" s="11">
        <v>0.35</v>
      </c>
      <c r="M304" s="13">
        <f t="shared" si="8"/>
        <v>90000</v>
      </c>
      <c r="N304" s="13">
        <f t="shared" si="9"/>
        <v>400</v>
      </c>
      <c r="O304" s="4" t="s">
        <v>31</v>
      </c>
      <c r="P304" s="12" t="s">
        <v>557</v>
      </c>
    </row>
    <row r="305" spans="1:16" ht="14.25" customHeight="1">
      <c r="A305" s="4" t="s">
        <v>1103</v>
      </c>
      <c r="B305" s="4" t="s">
        <v>13</v>
      </c>
      <c r="C305" s="4">
        <v>1185732</v>
      </c>
      <c r="D305" s="5">
        <v>44362</v>
      </c>
      <c r="E305" s="4" t="s">
        <v>535</v>
      </c>
      <c r="F305" s="4" t="s">
        <v>536</v>
      </c>
      <c r="G305" s="4" t="s">
        <v>537</v>
      </c>
      <c r="H305" s="6">
        <v>75</v>
      </c>
      <c r="I305" s="12" t="s">
        <v>99</v>
      </c>
      <c r="J305" s="12" t="s">
        <v>1087</v>
      </c>
      <c r="K305" s="10">
        <v>13500</v>
      </c>
      <c r="L305" s="11">
        <v>0.4</v>
      </c>
      <c r="M305" s="13">
        <f t="shared" si="8"/>
        <v>33750</v>
      </c>
      <c r="N305" s="13">
        <f t="shared" si="9"/>
        <v>450</v>
      </c>
      <c r="O305" s="4" t="s">
        <v>31</v>
      </c>
      <c r="P305" s="12" t="s">
        <v>558</v>
      </c>
    </row>
    <row r="306" spans="1:16" ht="14.25" customHeight="1">
      <c r="A306" s="4" t="s">
        <v>1103</v>
      </c>
      <c r="B306" s="4" t="s">
        <v>13</v>
      </c>
      <c r="C306" s="4">
        <v>1185732</v>
      </c>
      <c r="D306" s="5">
        <v>44363</v>
      </c>
      <c r="E306" s="4" t="s">
        <v>535</v>
      </c>
      <c r="F306" s="4" t="s">
        <v>536</v>
      </c>
      <c r="G306" s="4" t="s">
        <v>537</v>
      </c>
      <c r="H306" s="6">
        <v>125</v>
      </c>
      <c r="I306" s="12" t="s">
        <v>559</v>
      </c>
      <c r="J306" s="12" t="s">
        <v>1087</v>
      </c>
      <c r="K306" s="10">
        <v>26250</v>
      </c>
      <c r="L306" s="11">
        <v>0.35</v>
      </c>
      <c r="M306" s="13">
        <f t="shared" si="8"/>
        <v>75000</v>
      </c>
      <c r="N306" s="13">
        <f t="shared" si="9"/>
        <v>600</v>
      </c>
      <c r="O306" s="4" t="s">
        <v>31</v>
      </c>
      <c r="P306" s="12" t="s">
        <v>560</v>
      </c>
    </row>
    <row r="307" spans="1:16" ht="14.25" customHeight="1">
      <c r="A307" s="4" t="s">
        <v>1103</v>
      </c>
      <c r="B307" s="4" t="s">
        <v>13</v>
      </c>
      <c r="C307" s="4">
        <v>1185732</v>
      </c>
      <c r="D307" s="5">
        <v>44364</v>
      </c>
      <c r="E307" s="4" t="s">
        <v>535</v>
      </c>
      <c r="F307" s="4" t="s">
        <v>536</v>
      </c>
      <c r="G307" s="4" t="s">
        <v>537</v>
      </c>
      <c r="H307" s="6">
        <v>225</v>
      </c>
      <c r="I307" s="12" t="s">
        <v>561</v>
      </c>
      <c r="J307" s="12" t="s">
        <v>1086</v>
      </c>
      <c r="K307" s="10">
        <v>56250</v>
      </c>
      <c r="L307" s="11">
        <v>0.5</v>
      </c>
      <c r="M307" s="13">
        <f t="shared" si="8"/>
        <v>112500</v>
      </c>
      <c r="N307" s="13">
        <f t="shared" si="9"/>
        <v>500</v>
      </c>
      <c r="O307" s="4" t="s">
        <v>31</v>
      </c>
      <c r="P307" s="12" t="s">
        <v>562</v>
      </c>
    </row>
    <row r="308" spans="1:16" ht="14.25" customHeight="1">
      <c r="A308" s="4" t="s">
        <v>1103</v>
      </c>
      <c r="B308" s="4" t="s">
        <v>13</v>
      </c>
      <c r="C308" s="4">
        <v>1185732</v>
      </c>
      <c r="D308" s="5">
        <v>44365</v>
      </c>
      <c r="E308" s="4" t="s">
        <v>535</v>
      </c>
      <c r="F308" s="4" t="s">
        <v>536</v>
      </c>
      <c r="G308" s="4" t="s">
        <v>537</v>
      </c>
      <c r="H308" s="6">
        <v>450</v>
      </c>
      <c r="I308" s="12" t="s">
        <v>563</v>
      </c>
      <c r="J308" s="12" t="s">
        <v>1086</v>
      </c>
      <c r="K308" s="10">
        <v>90000</v>
      </c>
      <c r="L308" s="11">
        <v>0.4</v>
      </c>
      <c r="M308" s="13">
        <f t="shared" si="8"/>
        <v>225000</v>
      </c>
      <c r="N308" s="13">
        <f t="shared" si="9"/>
        <v>500</v>
      </c>
      <c r="O308" s="4" t="s">
        <v>31</v>
      </c>
      <c r="P308" s="12" t="s">
        <v>564</v>
      </c>
    </row>
    <row r="309" spans="1:16" ht="14.25" customHeight="1">
      <c r="A309" s="4" t="s">
        <v>1103</v>
      </c>
      <c r="B309" s="4" t="s">
        <v>13</v>
      </c>
      <c r="C309" s="4">
        <v>1185732</v>
      </c>
      <c r="D309" s="5">
        <v>44366</v>
      </c>
      <c r="E309" s="4" t="s">
        <v>535</v>
      </c>
      <c r="F309" s="4" t="s">
        <v>536</v>
      </c>
      <c r="G309" s="4" t="s">
        <v>537</v>
      </c>
      <c r="H309" s="6">
        <v>150</v>
      </c>
      <c r="I309" s="12" t="s">
        <v>565</v>
      </c>
      <c r="J309" s="12" t="s">
        <v>1087</v>
      </c>
      <c r="K309" s="10">
        <v>26250</v>
      </c>
      <c r="L309" s="11">
        <v>0.35</v>
      </c>
      <c r="M309" s="13">
        <f t="shared" si="8"/>
        <v>75000</v>
      </c>
      <c r="N309" s="13">
        <f t="shared" si="9"/>
        <v>500</v>
      </c>
      <c r="O309" s="4" t="s">
        <v>31</v>
      </c>
      <c r="P309" s="12" t="s">
        <v>566</v>
      </c>
    </row>
    <row r="310" spans="1:16" ht="14.25" customHeight="1">
      <c r="A310" s="4" t="s">
        <v>1103</v>
      </c>
      <c r="B310" s="4" t="s">
        <v>13</v>
      </c>
      <c r="C310" s="4">
        <v>1185732</v>
      </c>
      <c r="D310" s="5">
        <v>44367</v>
      </c>
      <c r="E310" s="4" t="s">
        <v>535</v>
      </c>
      <c r="F310" s="4" t="s">
        <v>536</v>
      </c>
      <c r="G310" s="4" t="s">
        <v>537</v>
      </c>
      <c r="H310" s="6">
        <v>150</v>
      </c>
      <c r="I310" s="12" t="s">
        <v>567</v>
      </c>
      <c r="J310" s="12" t="s">
        <v>1087</v>
      </c>
      <c r="K310" s="10">
        <v>21000</v>
      </c>
      <c r="L310" s="11">
        <v>0.35</v>
      </c>
      <c r="M310" s="13">
        <f t="shared" si="8"/>
        <v>60000.000000000007</v>
      </c>
      <c r="N310" s="13">
        <f t="shared" si="9"/>
        <v>400.00000000000006</v>
      </c>
      <c r="O310" s="4" t="s">
        <v>31</v>
      </c>
      <c r="P310" s="12" t="s">
        <v>568</v>
      </c>
    </row>
    <row r="311" spans="1:16" ht="14.25" customHeight="1">
      <c r="A311" s="4" t="s">
        <v>1103</v>
      </c>
      <c r="B311" s="4" t="s">
        <v>13</v>
      </c>
      <c r="C311" s="4">
        <v>1185732</v>
      </c>
      <c r="D311" s="5">
        <v>44368</v>
      </c>
      <c r="E311" s="4" t="s">
        <v>535</v>
      </c>
      <c r="F311" s="4" t="s">
        <v>536</v>
      </c>
      <c r="G311" s="4" t="s">
        <v>537</v>
      </c>
      <c r="H311" s="6">
        <v>75</v>
      </c>
      <c r="I311" s="12" t="s">
        <v>569</v>
      </c>
      <c r="J311" s="12" t="s">
        <v>1086</v>
      </c>
      <c r="K311" s="10">
        <v>13500</v>
      </c>
      <c r="L311" s="11">
        <v>0.4</v>
      </c>
      <c r="M311" s="13">
        <f t="shared" si="8"/>
        <v>33750</v>
      </c>
      <c r="N311" s="13">
        <f t="shared" si="9"/>
        <v>450</v>
      </c>
      <c r="O311" s="4" t="s">
        <v>31</v>
      </c>
      <c r="P311" s="12" t="s">
        <v>570</v>
      </c>
    </row>
    <row r="312" spans="1:16" ht="14.25" customHeight="1">
      <c r="A312" s="4" t="s">
        <v>1103</v>
      </c>
      <c r="B312" s="4" t="s">
        <v>13</v>
      </c>
      <c r="C312" s="4">
        <v>1185732</v>
      </c>
      <c r="D312" s="5">
        <v>44369</v>
      </c>
      <c r="E312" s="4" t="s">
        <v>535</v>
      </c>
      <c r="F312" s="4" t="s">
        <v>536</v>
      </c>
      <c r="G312" s="4" t="s">
        <v>537</v>
      </c>
      <c r="H312" s="6">
        <v>100</v>
      </c>
      <c r="I312" s="12" t="s">
        <v>571</v>
      </c>
      <c r="J312" s="12" t="s">
        <v>1087</v>
      </c>
      <c r="K312" s="10">
        <v>21000</v>
      </c>
      <c r="L312" s="11">
        <v>0.35</v>
      </c>
      <c r="M312" s="13">
        <f t="shared" si="8"/>
        <v>60000.000000000007</v>
      </c>
      <c r="N312" s="13">
        <f t="shared" si="9"/>
        <v>600.00000000000011</v>
      </c>
      <c r="O312" s="4" t="s">
        <v>31</v>
      </c>
      <c r="P312" s="12" t="s">
        <v>572</v>
      </c>
    </row>
    <row r="313" spans="1:16" ht="14.25" customHeight="1">
      <c r="A313" s="4" t="s">
        <v>1103</v>
      </c>
      <c r="B313" s="4" t="s">
        <v>13</v>
      </c>
      <c r="C313" s="4">
        <v>1185732</v>
      </c>
      <c r="D313" s="5">
        <v>44370</v>
      </c>
      <c r="E313" s="4" t="s">
        <v>535</v>
      </c>
      <c r="F313" s="4" t="s">
        <v>536</v>
      </c>
      <c r="G313" s="4" t="s">
        <v>537</v>
      </c>
      <c r="H313" s="6">
        <v>225</v>
      </c>
      <c r="I313" s="12" t="s">
        <v>123</v>
      </c>
      <c r="J313" s="12" t="s">
        <v>1087</v>
      </c>
      <c r="K313" s="10">
        <v>56250</v>
      </c>
      <c r="L313" s="11">
        <v>0.5</v>
      </c>
      <c r="M313" s="13">
        <f t="shared" si="8"/>
        <v>112500</v>
      </c>
      <c r="N313" s="13">
        <f t="shared" si="9"/>
        <v>500</v>
      </c>
      <c r="O313" s="4" t="s">
        <v>31</v>
      </c>
      <c r="P313" s="12" t="s">
        <v>124</v>
      </c>
    </row>
    <row r="314" spans="1:16" ht="14.25" customHeight="1">
      <c r="A314" s="4" t="s">
        <v>1103</v>
      </c>
      <c r="B314" s="4" t="s">
        <v>13</v>
      </c>
      <c r="C314" s="4">
        <v>1185732</v>
      </c>
      <c r="D314" s="5">
        <v>44371</v>
      </c>
      <c r="E314" s="4" t="s">
        <v>535</v>
      </c>
      <c r="F314" s="4" t="s">
        <v>536</v>
      </c>
      <c r="G314" s="4" t="s">
        <v>537</v>
      </c>
      <c r="H314" s="6">
        <v>495</v>
      </c>
      <c r="I314" s="12" t="s">
        <v>66</v>
      </c>
      <c r="J314" s="12" t="s">
        <v>1087</v>
      </c>
      <c r="K314" s="10">
        <v>118800</v>
      </c>
      <c r="L314" s="11">
        <v>0.4</v>
      </c>
      <c r="M314" s="13">
        <f t="shared" si="8"/>
        <v>297000</v>
      </c>
      <c r="N314" s="13">
        <f t="shared" si="9"/>
        <v>600</v>
      </c>
      <c r="O314" s="4" t="s">
        <v>31</v>
      </c>
      <c r="P314" s="12" t="s">
        <v>573</v>
      </c>
    </row>
    <row r="315" spans="1:16" ht="14.25" customHeight="1">
      <c r="A315" s="4" t="s">
        <v>1103</v>
      </c>
      <c r="B315" s="4" t="s">
        <v>13</v>
      </c>
      <c r="C315" s="4">
        <v>1185732</v>
      </c>
      <c r="D315" s="5">
        <v>44372</v>
      </c>
      <c r="E315" s="4" t="s">
        <v>535</v>
      </c>
      <c r="F315" s="4" t="s">
        <v>536</v>
      </c>
      <c r="G315" s="4" t="s">
        <v>537</v>
      </c>
      <c r="H315" s="6">
        <v>200</v>
      </c>
      <c r="I315" s="12" t="s">
        <v>574</v>
      </c>
      <c r="J315" s="12" t="s">
        <v>1086</v>
      </c>
      <c r="K315" s="10">
        <v>38500</v>
      </c>
      <c r="L315" s="11">
        <v>0.35</v>
      </c>
      <c r="M315" s="13">
        <f t="shared" si="8"/>
        <v>110000</v>
      </c>
      <c r="N315" s="13">
        <f t="shared" si="9"/>
        <v>550</v>
      </c>
      <c r="O315" s="4" t="s">
        <v>31</v>
      </c>
      <c r="P315" s="12" t="s">
        <v>575</v>
      </c>
    </row>
    <row r="316" spans="1:16" ht="14.25" customHeight="1">
      <c r="A316" s="4" t="s">
        <v>1103</v>
      </c>
      <c r="B316" s="4" t="s">
        <v>13</v>
      </c>
      <c r="C316" s="4">
        <v>1185732</v>
      </c>
      <c r="D316" s="5">
        <v>44373</v>
      </c>
      <c r="E316" s="4" t="s">
        <v>535</v>
      </c>
      <c r="F316" s="4" t="s">
        <v>536</v>
      </c>
      <c r="G316" s="4" t="s">
        <v>537</v>
      </c>
      <c r="H316" s="6">
        <v>175</v>
      </c>
      <c r="I316" s="12" t="s">
        <v>576</v>
      </c>
      <c r="J316" s="12" t="s">
        <v>1086</v>
      </c>
      <c r="K316" s="10">
        <v>30625</v>
      </c>
      <c r="L316" s="11">
        <v>0.35</v>
      </c>
      <c r="M316" s="13">
        <f t="shared" si="8"/>
        <v>87500</v>
      </c>
      <c r="N316" s="13">
        <f t="shared" si="9"/>
        <v>500</v>
      </c>
      <c r="O316" s="4" t="s">
        <v>31</v>
      </c>
      <c r="P316" s="12" t="s">
        <v>577</v>
      </c>
    </row>
    <row r="317" spans="1:16" ht="14.25" customHeight="1">
      <c r="A317" s="4" t="s">
        <v>1103</v>
      </c>
      <c r="B317" s="4" t="s">
        <v>13</v>
      </c>
      <c r="C317" s="4">
        <v>1185732</v>
      </c>
      <c r="D317" s="5">
        <v>44374</v>
      </c>
      <c r="E317" s="4" t="s">
        <v>535</v>
      </c>
      <c r="F317" s="4" t="s">
        <v>536</v>
      </c>
      <c r="G317" s="4" t="s">
        <v>537</v>
      </c>
      <c r="H317" s="6">
        <v>100</v>
      </c>
      <c r="I317" s="12" t="s">
        <v>266</v>
      </c>
      <c r="J317" s="12" t="s">
        <v>1087</v>
      </c>
      <c r="K317" s="10">
        <v>20000</v>
      </c>
      <c r="L317" s="11">
        <v>0.4</v>
      </c>
      <c r="M317" s="13">
        <f t="shared" si="8"/>
        <v>50000</v>
      </c>
      <c r="N317" s="13">
        <f t="shared" si="9"/>
        <v>500</v>
      </c>
      <c r="O317" s="4" t="s">
        <v>31</v>
      </c>
      <c r="P317" s="12" t="s">
        <v>578</v>
      </c>
    </row>
    <row r="318" spans="1:16" ht="14.25" customHeight="1">
      <c r="A318" s="4" t="s">
        <v>1103</v>
      </c>
      <c r="B318" s="4" t="s">
        <v>13</v>
      </c>
      <c r="C318" s="4">
        <v>1185732</v>
      </c>
      <c r="D318" s="5">
        <v>44375</v>
      </c>
      <c r="E318" s="4" t="s">
        <v>535</v>
      </c>
      <c r="F318" s="4" t="s">
        <v>536</v>
      </c>
      <c r="G318" s="4" t="s">
        <v>537</v>
      </c>
      <c r="H318" s="6">
        <v>125</v>
      </c>
      <c r="I318" s="12" t="s">
        <v>153</v>
      </c>
      <c r="J318" s="12" t="s">
        <v>1087</v>
      </c>
      <c r="K318" s="10">
        <v>26250</v>
      </c>
      <c r="L318" s="11">
        <v>0.35</v>
      </c>
      <c r="M318" s="13">
        <f t="shared" si="8"/>
        <v>75000</v>
      </c>
      <c r="N318" s="13">
        <f t="shared" si="9"/>
        <v>600</v>
      </c>
      <c r="O318" s="4" t="s">
        <v>31</v>
      </c>
      <c r="P318" s="12" t="s">
        <v>579</v>
      </c>
    </row>
    <row r="319" spans="1:16" ht="14.25" customHeight="1">
      <c r="A319" s="4" t="s">
        <v>1103</v>
      </c>
      <c r="B319" s="4" t="s">
        <v>13</v>
      </c>
      <c r="C319" s="4">
        <v>1185732</v>
      </c>
      <c r="D319" s="5">
        <v>44376</v>
      </c>
      <c r="E319" s="4" t="s">
        <v>535</v>
      </c>
      <c r="F319" s="4" t="s">
        <v>536</v>
      </c>
      <c r="G319" s="4" t="s">
        <v>537</v>
      </c>
      <c r="H319" s="6">
        <v>250</v>
      </c>
      <c r="I319" s="12" t="s">
        <v>268</v>
      </c>
      <c r="J319" s="12" t="s">
        <v>1086</v>
      </c>
      <c r="K319" s="10">
        <v>81250</v>
      </c>
      <c r="L319" s="11">
        <v>0.5</v>
      </c>
      <c r="M319" s="13">
        <f t="shared" si="8"/>
        <v>162500</v>
      </c>
      <c r="N319" s="13">
        <f t="shared" si="9"/>
        <v>650</v>
      </c>
      <c r="O319" s="4" t="s">
        <v>31</v>
      </c>
      <c r="P319" s="12" t="s">
        <v>580</v>
      </c>
    </row>
    <row r="320" spans="1:16" ht="14.25" customHeight="1">
      <c r="A320" s="4" t="s">
        <v>1103</v>
      </c>
      <c r="B320" s="4" t="s">
        <v>13</v>
      </c>
      <c r="C320" s="4">
        <v>1185732</v>
      </c>
      <c r="D320" s="5">
        <v>44377</v>
      </c>
      <c r="E320" s="4" t="s">
        <v>535</v>
      </c>
      <c r="F320" s="4" t="s">
        <v>536</v>
      </c>
      <c r="G320" s="4" t="s">
        <v>537</v>
      </c>
      <c r="H320" s="6">
        <v>500</v>
      </c>
      <c r="I320" s="12" t="s">
        <v>581</v>
      </c>
      <c r="J320" s="12" t="s">
        <v>1087</v>
      </c>
      <c r="K320" s="10">
        <v>100000</v>
      </c>
      <c r="L320" s="11">
        <v>0.4</v>
      </c>
      <c r="M320" s="13">
        <f t="shared" si="8"/>
        <v>250000</v>
      </c>
      <c r="N320" s="13">
        <f t="shared" si="9"/>
        <v>500</v>
      </c>
      <c r="O320" s="4" t="s">
        <v>31</v>
      </c>
      <c r="P320" s="12" t="s">
        <v>582</v>
      </c>
    </row>
    <row r="321" spans="1:16" ht="14.25" customHeight="1">
      <c r="A321" s="4" t="s">
        <v>1103</v>
      </c>
      <c r="B321" s="4" t="s">
        <v>13</v>
      </c>
      <c r="C321" s="4">
        <v>1185732</v>
      </c>
      <c r="D321" s="5">
        <v>44378</v>
      </c>
      <c r="E321" s="4" t="s">
        <v>535</v>
      </c>
      <c r="F321" s="4" t="s">
        <v>536</v>
      </c>
      <c r="G321" s="4" t="s">
        <v>537</v>
      </c>
      <c r="H321" s="6">
        <v>250</v>
      </c>
      <c r="I321" s="12" t="s">
        <v>583</v>
      </c>
      <c r="J321" s="12" t="s">
        <v>1086</v>
      </c>
      <c r="K321" s="10">
        <v>39375</v>
      </c>
      <c r="L321" s="11">
        <v>0.35</v>
      </c>
      <c r="M321" s="13">
        <f t="shared" si="8"/>
        <v>112500</v>
      </c>
      <c r="N321" s="13">
        <f t="shared" si="9"/>
        <v>450</v>
      </c>
      <c r="O321" s="4" t="s">
        <v>31</v>
      </c>
      <c r="P321" s="12" t="s">
        <v>584</v>
      </c>
    </row>
    <row r="322" spans="1:16" ht="14.25" customHeight="1">
      <c r="A322" s="4" t="s">
        <v>1103</v>
      </c>
      <c r="B322" s="4" t="s">
        <v>13</v>
      </c>
      <c r="C322" s="4">
        <v>1185732</v>
      </c>
      <c r="D322" s="5">
        <v>44379</v>
      </c>
      <c r="E322" s="4" t="s">
        <v>535</v>
      </c>
      <c r="F322" s="4" t="s">
        <v>536</v>
      </c>
      <c r="G322" s="4" t="s">
        <v>537</v>
      </c>
      <c r="H322" s="6">
        <v>200</v>
      </c>
      <c r="I322" s="12" t="s">
        <v>585</v>
      </c>
      <c r="J322" s="12" t="s">
        <v>1086</v>
      </c>
      <c r="K322" s="10">
        <v>28000</v>
      </c>
      <c r="L322" s="11">
        <v>0.35</v>
      </c>
      <c r="M322" s="13">
        <f t="shared" si="8"/>
        <v>80000</v>
      </c>
      <c r="N322" s="13">
        <f t="shared" si="9"/>
        <v>400</v>
      </c>
      <c r="O322" s="4" t="s">
        <v>31</v>
      </c>
      <c r="P322" s="12" t="s">
        <v>586</v>
      </c>
    </row>
    <row r="323" spans="1:16" ht="14.25" customHeight="1">
      <c r="A323" s="4" t="s">
        <v>1103</v>
      </c>
      <c r="B323" s="4" t="s">
        <v>13</v>
      </c>
      <c r="C323" s="4">
        <v>1185732</v>
      </c>
      <c r="D323" s="5">
        <v>44380</v>
      </c>
      <c r="E323" s="4" t="s">
        <v>535</v>
      </c>
      <c r="F323" s="4" t="s">
        <v>536</v>
      </c>
      <c r="G323" s="4" t="s">
        <v>537</v>
      </c>
      <c r="H323" s="6">
        <v>175</v>
      </c>
      <c r="I323" s="12" t="s">
        <v>587</v>
      </c>
      <c r="J323" s="12" t="s">
        <v>1086</v>
      </c>
      <c r="K323" s="10">
        <v>28000</v>
      </c>
      <c r="L323" s="11">
        <v>0.4</v>
      </c>
      <c r="M323" s="13">
        <f t="shared" si="8"/>
        <v>70000</v>
      </c>
      <c r="N323" s="13">
        <f t="shared" si="9"/>
        <v>400</v>
      </c>
      <c r="O323" s="4" t="s">
        <v>31</v>
      </c>
      <c r="P323" s="12" t="s">
        <v>588</v>
      </c>
    </row>
    <row r="324" spans="1:16" ht="14.25" customHeight="1">
      <c r="A324" s="4" t="s">
        <v>1103</v>
      </c>
      <c r="B324" s="4" t="s">
        <v>13</v>
      </c>
      <c r="C324" s="4">
        <v>1185732</v>
      </c>
      <c r="D324" s="5">
        <v>44381</v>
      </c>
      <c r="E324" s="4" t="s">
        <v>535</v>
      </c>
      <c r="F324" s="4" t="s">
        <v>536</v>
      </c>
      <c r="G324" s="4" t="s">
        <v>537</v>
      </c>
      <c r="H324" s="6">
        <v>175</v>
      </c>
      <c r="I324" s="12" t="s">
        <v>589</v>
      </c>
      <c r="J324" s="12" t="s">
        <v>1087</v>
      </c>
      <c r="K324" s="10">
        <v>30625</v>
      </c>
      <c r="L324" s="11">
        <v>0.35</v>
      </c>
      <c r="M324" s="13">
        <f t="shared" si="8"/>
        <v>87500</v>
      </c>
      <c r="N324" s="13">
        <f t="shared" si="9"/>
        <v>500</v>
      </c>
      <c r="O324" s="4" t="s">
        <v>31</v>
      </c>
      <c r="P324" s="12" t="s">
        <v>590</v>
      </c>
    </row>
    <row r="325" spans="1:16" ht="14.25" customHeight="1">
      <c r="A325" s="4" t="s">
        <v>1103</v>
      </c>
      <c r="B325" s="4" t="s">
        <v>13</v>
      </c>
      <c r="C325" s="4">
        <v>1185732</v>
      </c>
      <c r="D325" s="5">
        <v>44382</v>
      </c>
      <c r="E325" s="4" t="s">
        <v>535</v>
      </c>
      <c r="F325" s="4" t="s">
        <v>536</v>
      </c>
      <c r="G325" s="4" t="s">
        <v>537</v>
      </c>
      <c r="H325" s="6">
        <v>350</v>
      </c>
      <c r="I325" s="12" t="s">
        <v>591</v>
      </c>
      <c r="J325" s="12" t="s">
        <v>1087</v>
      </c>
      <c r="K325" s="10">
        <v>96250</v>
      </c>
      <c r="L325" s="11">
        <v>0.5</v>
      </c>
      <c r="M325" s="13">
        <f t="shared" si="8"/>
        <v>192500</v>
      </c>
      <c r="N325" s="13">
        <f t="shared" si="9"/>
        <v>550</v>
      </c>
      <c r="O325" s="4" t="s">
        <v>31</v>
      </c>
      <c r="P325" s="12" t="s">
        <v>592</v>
      </c>
    </row>
    <row r="326" spans="1:16" ht="14.25" customHeight="1">
      <c r="A326" s="4" t="s">
        <v>1103</v>
      </c>
      <c r="B326" s="4" t="s">
        <v>13</v>
      </c>
      <c r="C326" s="4">
        <v>1185732</v>
      </c>
      <c r="D326" s="5">
        <v>44383</v>
      </c>
      <c r="E326" s="4" t="s">
        <v>535</v>
      </c>
      <c r="F326" s="4" t="s">
        <v>536</v>
      </c>
      <c r="G326" s="4" t="s">
        <v>537</v>
      </c>
      <c r="H326" s="6">
        <v>575</v>
      </c>
      <c r="I326" s="12" t="s">
        <v>593</v>
      </c>
      <c r="J326" s="12" t="s">
        <v>1086</v>
      </c>
      <c r="K326" s="10">
        <v>115000</v>
      </c>
      <c r="L326" s="11">
        <v>0.4</v>
      </c>
      <c r="M326" s="13">
        <f t="shared" si="8"/>
        <v>287500</v>
      </c>
      <c r="N326" s="13">
        <f t="shared" si="9"/>
        <v>500</v>
      </c>
      <c r="O326" s="4" t="s">
        <v>31</v>
      </c>
      <c r="P326" s="12" t="s">
        <v>594</v>
      </c>
    </row>
    <row r="327" spans="1:16" ht="14.25" customHeight="1">
      <c r="A327" s="4" t="s">
        <v>1103</v>
      </c>
      <c r="B327" s="4" t="s">
        <v>13</v>
      </c>
      <c r="C327" s="4">
        <v>1185732</v>
      </c>
      <c r="D327" s="5">
        <v>44384</v>
      </c>
      <c r="E327" s="4" t="s">
        <v>535</v>
      </c>
      <c r="F327" s="4" t="s">
        <v>536</v>
      </c>
      <c r="G327" s="4" t="s">
        <v>537</v>
      </c>
      <c r="H327" s="6">
        <v>325</v>
      </c>
      <c r="I327" s="12" t="s">
        <v>595</v>
      </c>
      <c r="J327" s="12" t="s">
        <v>1086</v>
      </c>
      <c r="K327" s="10">
        <v>51187.5</v>
      </c>
      <c r="L327" s="11">
        <v>0.35</v>
      </c>
      <c r="M327" s="13">
        <f t="shared" ref="M327:M390" si="10">K327/L327</f>
        <v>146250</v>
      </c>
      <c r="N327" s="13">
        <f t="shared" ref="N327:N390" si="11">M327/H327</f>
        <v>450</v>
      </c>
      <c r="O327" s="4" t="s">
        <v>31</v>
      </c>
      <c r="P327" s="12" t="s">
        <v>596</v>
      </c>
    </row>
    <row r="328" spans="1:16" ht="14.25" customHeight="1">
      <c r="A328" s="4" t="s">
        <v>1103</v>
      </c>
      <c r="B328" s="4" t="s">
        <v>13</v>
      </c>
      <c r="C328" s="4">
        <v>1185732</v>
      </c>
      <c r="D328" s="5">
        <v>44385</v>
      </c>
      <c r="E328" s="4" t="s">
        <v>535</v>
      </c>
      <c r="F328" s="4" t="s">
        <v>536</v>
      </c>
      <c r="G328" s="4" t="s">
        <v>537</v>
      </c>
      <c r="H328" s="6">
        <v>250</v>
      </c>
      <c r="I328" s="12" t="s">
        <v>597</v>
      </c>
      <c r="J328" s="12" t="s">
        <v>1086</v>
      </c>
      <c r="K328" s="10">
        <v>35000</v>
      </c>
      <c r="L328" s="11">
        <v>0.35</v>
      </c>
      <c r="M328" s="13">
        <f t="shared" si="10"/>
        <v>100000</v>
      </c>
      <c r="N328" s="13">
        <f t="shared" si="11"/>
        <v>400</v>
      </c>
      <c r="O328" s="4" t="s">
        <v>31</v>
      </c>
      <c r="P328" s="12" t="s">
        <v>598</v>
      </c>
    </row>
    <row r="329" spans="1:16" ht="14.25" customHeight="1">
      <c r="A329" s="4" t="s">
        <v>1103</v>
      </c>
      <c r="B329" s="4" t="s">
        <v>13</v>
      </c>
      <c r="C329" s="4">
        <v>1185732</v>
      </c>
      <c r="D329" s="5">
        <v>44386</v>
      </c>
      <c r="E329" s="4" t="s">
        <v>535</v>
      </c>
      <c r="F329" s="4" t="s">
        <v>536</v>
      </c>
      <c r="G329" s="4" t="s">
        <v>537</v>
      </c>
      <c r="H329" s="6">
        <v>200</v>
      </c>
      <c r="I329" s="12" t="s">
        <v>599</v>
      </c>
      <c r="J329" s="12" t="s">
        <v>1086</v>
      </c>
      <c r="K329" s="10">
        <v>32000</v>
      </c>
      <c r="L329" s="11">
        <v>0.4</v>
      </c>
      <c r="M329" s="13">
        <f t="shared" si="10"/>
        <v>80000</v>
      </c>
      <c r="N329" s="13">
        <f t="shared" si="11"/>
        <v>400</v>
      </c>
      <c r="O329" s="4" t="s">
        <v>31</v>
      </c>
      <c r="P329" s="12" t="s">
        <v>600</v>
      </c>
    </row>
    <row r="330" spans="1:16" ht="14.25" customHeight="1">
      <c r="A330" s="4" t="s">
        <v>1103</v>
      </c>
      <c r="B330" s="4" t="s">
        <v>13</v>
      </c>
      <c r="C330" s="4">
        <v>1185732</v>
      </c>
      <c r="D330" s="5">
        <v>44387</v>
      </c>
      <c r="E330" s="4" t="s">
        <v>535</v>
      </c>
      <c r="F330" s="4" t="s">
        <v>536</v>
      </c>
      <c r="G330" s="4" t="s">
        <v>537</v>
      </c>
      <c r="H330" s="6">
        <v>225</v>
      </c>
      <c r="I330" s="12" t="s">
        <v>601</v>
      </c>
      <c r="J330" s="12" t="s">
        <v>1086</v>
      </c>
      <c r="K330" s="10">
        <v>39375</v>
      </c>
      <c r="L330" s="11">
        <v>0.35</v>
      </c>
      <c r="M330" s="13">
        <f t="shared" si="10"/>
        <v>112500</v>
      </c>
      <c r="N330" s="13">
        <f t="shared" si="11"/>
        <v>500</v>
      </c>
      <c r="O330" s="4" t="s">
        <v>31</v>
      </c>
      <c r="P330" s="12" t="s">
        <v>602</v>
      </c>
    </row>
    <row r="331" spans="1:16" ht="14.25" customHeight="1">
      <c r="A331" s="4" t="s">
        <v>1103</v>
      </c>
      <c r="B331" s="4" t="s">
        <v>13</v>
      </c>
      <c r="C331" s="4">
        <v>1185732</v>
      </c>
      <c r="D331" s="5">
        <v>44388</v>
      </c>
      <c r="E331" s="4" t="s">
        <v>535</v>
      </c>
      <c r="F331" s="4" t="s">
        <v>536</v>
      </c>
      <c r="G331" s="4" t="s">
        <v>537</v>
      </c>
      <c r="H331" s="6">
        <v>400</v>
      </c>
      <c r="I331" s="12" t="s">
        <v>603</v>
      </c>
      <c r="J331" s="12" t="s">
        <v>1086</v>
      </c>
      <c r="K331" s="10">
        <v>110000</v>
      </c>
      <c r="L331" s="11">
        <v>0.5</v>
      </c>
      <c r="M331" s="13">
        <f t="shared" si="10"/>
        <v>220000</v>
      </c>
      <c r="N331" s="13">
        <f t="shared" si="11"/>
        <v>550</v>
      </c>
      <c r="O331" s="4" t="s">
        <v>31</v>
      </c>
      <c r="P331" s="12" t="s">
        <v>604</v>
      </c>
    </row>
    <row r="332" spans="1:16" ht="14.25" customHeight="1">
      <c r="A332" s="4" t="s">
        <v>1103</v>
      </c>
      <c r="B332" s="4" t="s">
        <v>13</v>
      </c>
      <c r="C332" s="4">
        <v>1185732</v>
      </c>
      <c r="D332" s="5">
        <v>44389</v>
      </c>
      <c r="E332" s="4" t="s">
        <v>535</v>
      </c>
      <c r="F332" s="4" t="s">
        <v>536</v>
      </c>
      <c r="G332" s="4" t="s">
        <v>537</v>
      </c>
      <c r="H332" s="6">
        <v>550</v>
      </c>
      <c r="I332" s="12" t="s">
        <v>605</v>
      </c>
      <c r="J332" s="12" t="s">
        <v>1086</v>
      </c>
      <c r="K332" s="10">
        <v>110000</v>
      </c>
      <c r="L332" s="11">
        <v>0.4</v>
      </c>
      <c r="M332" s="13">
        <f t="shared" si="10"/>
        <v>275000</v>
      </c>
      <c r="N332" s="13">
        <f t="shared" si="11"/>
        <v>500</v>
      </c>
      <c r="O332" s="4" t="s">
        <v>31</v>
      </c>
      <c r="P332" s="12" t="s">
        <v>606</v>
      </c>
    </row>
    <row r="333" spans="1:16" ht="14.25" customHeight="1">
      <c r="A333" s="4" t="s">
        <v>1103</v>
      </c>
      <c r="B333" s="4" t="s">
        <v>13</v>
      </c>
      <c r="C333" s="4">
        <v>1185732</v>
      </c>
      <c r="D333" s="5">
        <v>44390</v>
      </c>
      <c r="E333" s="4" t="s">
        <v>535</v>
      </c>
      <c r="F333" s="4" t="s">
        <v>536</v>
      </c>
      <c r="G333" s="4" t="s">
        <v>537</v>
      </c>
      <c r="H333" s="6">
        <v>325</v>
      </c>
      <c r="I333" s="12" t="s">
        <v>607</v>
      </c>
      <c r="J333" s="12" t="s">
        <v>1087</v>
      </c>
      <c r="K333" s="10">
        <v>51187.5</v>
      </c>
      <c r="L333" s="11">
        <v>0.35</v>
      </c>
      <c r="M333" s="13">
        <f t="shared" si="10"/>
        <v>146250</v>
      </c>
      <c r="N333" s="13">
        <f t="shared" si="11"/>
        <v>450</v>
      </c>
      <c r="O333" s="4" t="s">
        <v>31</v>
      </c>
      <c r="P333" s="12" t="s">
        <v>608</v>
      </c>
    </row>
    <row r="334" spans="1:16" ht="14.25" customHeight="1">
      <c r="A334" s="4" t="s">
        <v>1103</v>
      </c>
      <c r="B334" s="4" t="s">
        <v>13</v>
      </c>
      <c r="C334" s="4">
        <v>1185732</v>
      </c>
      <c r="D334" s="5">
        <v>44391</v>
      </c>
      <c r="E334" s="4" t="s">
        <v>535</v>
      </c>
      <c r="F334" s="4" t="s">
        <v>536</v>
      </c>
      <c r="G334" s="4" t="s">
        <v>537</v>
      </c>
      <c r="H334" s="6">
        <v>250</v>
      </c>
      <c r="I334" s="12" t="s">
        <v>609</v>
      </c>
      <c r="J334" s="12" t="s">
        <v>1087</v>
      </c>
      <c r="K334" s="10">
        <v>35000</v>
      </c>
      <c r="L334" s="11">
        <v>0.35</v>
      </c>
      <c r="M334" s="13">
        <f t="shared" si="10"/>
        <v>100000</v>
      </c>
      <c r="N334" s="13">
        <f t="shared" si="11"/>
        <v>400</v>
      </c>
      <c r="O334" s="4" t="s">
        <v>31</v>
      </c>
      <c r="P334" s="12" t="s">
        <v>610</v>
      </c>
    </row>
    <row r="335" spans="1:16" ht="14.25" customHeight="1">
      <c r="A335" s="4" t="s">
        <v>1103</v>
      </c>
      <c r="B335" s="4" t="s">
        <v>13</v>
      </c>
      <c r="C335" s="4">
        <v>1185732</v>
      </c>
      <c r="D335" s="5">
        <v>44392</v>
      </c>
      <c r="E335" s="4" t="s">
        <v>535</v>
      </c>
      <c r="F335" s="4" t="s">
        <v>536</v>
      </c>
      <c r="G335" s="4" t="s">
        <v>537</v>
      </c>
      <c r="H335" s="6">
        <v>225</v>
      </c>
      <c r="I335" s="12" t="s">
        <v>378</v>
      </c>
      <c r="J335" s="12" t="s">
        <v>1087</v>
      </c>
      <c r="K335" s="10">
        <v>36000</v>
      </c>
      <c r="L335" s="11">
        <v>0.4</v>
      </c>
      <c r="M335" s="13">
        <f t="shared" si="10"/>
        <v>90000</v>
      </c>
      <c r="N335" s="13">
        <f t="shared" si="11"/>
        <v>400</v>
      </c>
      <c r="O335" s="4" t="s">
        <v>31</v>
      </c>
      <c r="P335" s="12" t="s">
        <v>611</v>
      </c>
    </row>
    <row r="336" spans="1:16" ht="14.25" customHeight="1">
      <c r="A336" s="4" t="s">
        <v>1103</v>
      </c>
      <c r="B336" s="4" t="s">
        <v>13</v>
      </c>
      <c r="C336" s="4">
        <v>1185732</v>
      </c>
      <c r="D336" s="5">
        <v>44393</v>
      </c>
      <c r="E336" s="4" t="s">
        <v>535</v>
      </c>
      <c r="F336" s="4" t="s">
        <v>536</v>
      </c>
      <c r="G336" s="4" t="s">
        <v>537</v>
      </c>
      <c r="H336" s="6">
        <v>200</v>
      </c>
      <c r="I336" s="12" t="s">
        <v>612</v>
      </c>
      <c r="J336" s="12" t="s">
        <v>1087</v>
      </c>
      <c r="K336" s="10">
        <v>35000</v>
      </c>
      <c r="L336" s="11">
        <v>0.35</v>
      </c>
      <c r="M336" s="13">
        <f t="shared" si="10"/>
        <v>100000</v>
      </c>
      <c r="N336" s="13">
        <f t="shared" si="11"/>
        <v>500</v>
      </c>
      <c r="O336" s="4" t="s">
        <v>31</v>
      </c>
      <c r="P336" s="12" t="s">
        <v>613</v>
      </c>
    </row>
    <row r="337" spans="1:16" ht="14.25" customHeight="1">
      <c r="A337" s="4" t="s">
        <v>1103</v>
      </c>
      <c r="B337" s="4" t="s">
        <v>13</v>
      </c>
      <c r="C337" s="4">
        <v>1185732</v>
      </c>
      <c r="D337" s="5">
        <v>44394</v>
      </c>
      <c r="E337" s="4" t="s">
        <v>535</v>
      </c>
      <c r="F337" s="4" t="s">
        <v>536</v>
      </c>
      <c r="G337" s="4" t="s">
        <v>537</v>
      </c>
      <c r="H337" s="6">
        <v>375</v>
      </c>
      <c r="I337" s="12" t="s">
        <v>581</v>
      </c>
      <c r="J337" s="12" t="s">
        <v>1087</v>
      </c>
      <c r="K337" s="10">
        <v>103125</v>
      </c>
      <c r="L337" s="11">
        <v>0.5</v>
      </c>
      <c r="M337" s="13">
        <f t="shared" si="10"/>
        <v>206250</v>
      </c>
      <c r="N337" s="13">
        <f t="shared" si="11"/>
        <v>550</v>
      </c>
      <c r="O337" s="4" t="s">
        <v>31</v>
      </c>
      <c r="P337" s="12" t="s">
        <v>582</v>
      </c>
    </row>
    <row r="338" spans="1:16" ht="14.25" customHeight="1">
      <c r="A338" s="4" t="s">
        <v>1103</v>
      </c>
      <c r="B338" s="4" t="s">
        <v>13</v>
      </c>
      <c r="C338" s="4">
        <v>1185732</v>
      </c>
      <c r="D338" s="5">
        <v>44395</v>
      </c>
      <c r="E338" s="4" t="s">
        <v>535</v>
      </c>
      <c r="F338" s="4" t="s">
        <v>536</v>
      </c>
      <c r="G338" s="4" t="s">
        <v>537</v>
      </c>
      <c r="H338" s="6">
        <v>500</v>
      </c>
      <c r="I338" s="12" t="s">
        <v>614</v>
      </c>
      <c r="J338" s="12" t="s">
        <v>1087</v>
      </c>
      <c r="K338" s="10">
        <v>100000</v>
      </c>
      <c r="L338" s="11">
        <v>0.4</v>
      </c>
      <c r="M338" s="13">
        <f t="shared" si="10"/>
        <v>250000</v>
      </c>
      <c r="N338" s="13">
        <f t="shared" si="11"/>
        <v>500</v>
      </c>
      <c r="O338" s="4" t="s">
        <v>31</v>
      </c>
      <c r="P338" s="12" t="s">
        <v>615</v>
      </c>
    </row>
    <row r="339" spans="1:16" ht="14.25" customHeight="1">
      <c r="A339" s="4" t="s">
        <v>1103</v>
      </c>
      <c r="B339" s="4" t="s">
        <v>13</v>
      </c>
      <c r="C339" s="4">
        <v>1185732</v>
      </c>
      <c r="D339" s="5">
        <v>44396</v>
      </c>
      <c r="E339" s="4" t="s">
        <v>535</v>
      </c>
      <c r="F339" s="4" t="s">
        <v>536</v>
      </c>
      <c r="G339" s="4" t="s">
        <v>537</v>
      </c>
      <c r="H339" s="6">
        <v>300</v>
      </c>
      <c r="I339" s="12" t="s">
        <v>268</v>
      </c>
      <c r="J339" s="12" t="s">
        <v>1086</v>
      </c>
      <c r="K339" s="10">
        <v>47250</v>
      </c>
      <c r="L339" s="11">
        <v>0.35</v>
      </c>
      <c r="M339" s="13">
        <f t="shared" si="10"/>
        <v>135000</v>
      </c>
      <c r="N339" s="13">
        <f t="shared" si="11"/>
        <v>450</v>
      </c>
      <c r="O339" s="4" t="s">
        <v>31</v>
      </c>
      <c r="P339" s="12" t="s">
        <v>616</v>
      </c>
    </row>
    <row r="340" spans="1:16" ht="14.25" customHeight="1">
      <c r="A340" s="4" t="s">
        <v>1103</v>
      </c>
      <c r="B340" s="4" t="s">
        <v>13</v>
      </c>
      <c r="C340" s="4">
        <v>1185732</v>
      </c>
      <c r="D340" s="5">
        <v>44397</v>
      </c>
      <c r="E340" s="4" t="s">
        <v>535</v>
      </c>
      <c r="F340" s="4" t="s">
        <v>536</v>
      </c>
      <c r="G340" s="4" t="s">
        <v>537</v>
      </c>
      <c r="H340" s="6">
        <v>200</v>
      </c>
      <c r="I340" s="12" t="s">
        <v>448</v>
      </c>
      <c r="J340" s="12" t="s">
        <v>1087</v>
      </c>
      <c r="K340" s="10">
        <v>28000</v>
      </c>
      <c r="L340" s="11">
        <v>0.35</v>
      </c>
      <c r="M340" s="13">
        <f t="shared" si="10"/>
        <v>80000</v>
      </c>
      <c r="N340" s="13">
        <f t="shared" si="11"/>
        <v>400</v>
      </c>
      <c r="O340" s="4" t="s">
        <v>31</v>
      </c>
      <c r="P340" s="12" t="s">
        <v>449</v>
      </c>
    </row>
    <row r="341" spans="1:16" ht="14.25" customHeight="1">
      <c r="A341" s="4" t="s">
        <v>1103</v>
      </c>
      <c r="B341" s="4" t="s">
        <v>13</v>
      </c>
      <c r="C341" s="4">
        <v>1185732</v>
      </c>
      <c r="D341" s="5">
        <v>44398</v>
      </c>
      <c r="E341" s="4" t="s">
        <v>535</v>
      </c>
      <c r="F341" s="4" t="s">
        <v>536</v>
      </c>
      <c r="G341" s="4" t="s">
        <v>537</v>
      </c>
      <c r="H341" s="6">
        <v>175</v>
      </c>
      <c r="I341" s="12" t="s">
        <v>617</v>
      </c>
      <c r="J341" s="12" t="s">
        <v>1086</v>
      </c>
      <c r="K341" s="10">
        <v>28000</v>
      </c>
      <c r="L341" s="11">
        <v>0.4</v>
      </c>
      <c r="M341" s="13">
        <f t="shared" si="10"/>
        <v>70000</v>
      </c>
      <c r="N341" s="13">
        <f t="shared" si="11"/>
        <v>400</v>
      </c>
      <c r="O341" s="4" t="s">
        <v>31</v>
      </c>
      <c r="P341" s="12" t="s">
        <v>618</v>
      </c>
    </row>
    <row r="342" spans="1:16" ht="14.25" customHeight="1">
      <c r="A342" s="4" t="s">
        <v>1103</v>
      </c>
      <c r="B342" s="4" t="s">
        <v>13</v>
      </c>
      <c r="C342" s="4">
        <v>1185732</v>
      </c>
      <c r="D342" s="5">
        <v>44399</v>
      </c>
      <c r="E342" s="4" t="s">
        <v>535</v>
      </c>
      <c r="F342" s="4" t="s">
        <v>536</v>
      </c>
      <c r="G342" s="4" t="s">
        <v>537</v>
      </c>
      <c r="H342" s="6">
        <v>175</v>
      </c>
      <c r="I342" s="12" t="s">
        <v>387</v>
      </c>
      <c r="J342" s="12" t="s">
        <v>1087</v>
      </c>
      <c r="K342" s="10">
        <v>30625</v>
      </c>
      <c r="L342" s="11">
        <v>0.35</v>
      </c>
      <c r="M342" s="13">
        <f t="shared" si="10"/>
        <v>87500</v>
      </c>
      <c r="N342" s="13">
        <f t="shared" si="11"/>
        <v>500</v>
      </c>
      <c r="O342" s="4" t="s">
        <v>31</v>
      </c>
      <c r="P342" s="12" t="s">
        <v>388</v>
      </c>
    </row>
    <row r="343" spans="1:16" ht="14.25" customHeight="1">
      <c r="A343" s="4" t="s">
        <v>1103</v>
      </c>
      <c r="B343" s="4" t="s">
        <v>13</v>
      </c>
      <c r="C343" s="4">
        <v>1185732</v>
      </c>
      <c r="D343" s="5">
        <v>44400</v>
      </c>
      <c r="E343" s="4" t="s">
        <v>535</v>
      </c>
      <c r="F343" s="4" t="s">
        <v>536</v>
      </c>
      <c r="G343" s="4" t="s">
        <v>537</v>
      </c>
      <c r="H343" s="6">
        <v>250</v>
      </c>
      <c r="I343" s="12" t="s">
        <v>619</v>
      </c>
      <c r="J343" s="12" t="s">
        <v>1087</v>
      </c>
      <c r="K343" s="10">
        <v>68750</v>
      </c>
      <c r="L343" s="11">
        <v>0.5</v>
      </c>
      <c r="M343" s="13">
        <f t="shared" si="10"/>
        <v>137500</v>
      </c>
      <c r="N343" s="13">
        <f t="shared" si="11"/>
        <v>550</v>
      </c>
      <c r="O343" s="4" t="s">
        <v>31</v>
      </c>
      <c r="P343" s="12" t="s">
        <v>620</v>
      </c>
    </row>
    <row r="344" spans="1:16" ht="14.25" customHeight="1">
      <c r="A344" s="4" t="s">
        <v>1103</v>
      </c>
      <c r="B344" s="4" t="s">
        <v>13</v>
      </c>
      <c r="C344" s="4">
        <v>1185732</v>
      </c>
      <c r="D344" s="5">
        <v>44401</v>
      </c>
      <c r="E344" s="4" t="s">
        <v>535</v>
      </c>
      <c r="F344" s="4" t="s">
        <v>536</v>
      </c>
      <c r="G344" s="4" t="s">
        <v>537</v>
      </c>
      <c r="H344" s="6">
        <v>425</v>
      </c>
      <c r="I344" s="12" t="s">
        <v>621</v>
      </c>
      <c r="J344" s="12" t="s">
        <v>1087</v>
      </c>
      <c r="K344" s="10">
        <v>102000</v>
      </c>
      <c r="L344" s="11">
        <v>0.4</v>
      </c>
      <c r="M344" s="13">
        <f t="shared" si="10"/>
        <v>255000</v>
      </c>
      <c r="N344" s="13">
        <f t="shared" si="11"/>
        <v>600</v>
      </c>
      <c r="O344" s="4" t="s">
        <v>31</v>
      </c>
      <c r="P344" s="12" t="s">
        <v>622</v>
      </c>
    </row>
    <row r="345" spans="1:16" ht="14.25" customHeight="1">
      <c r="A345" s="4" t="s">
        <v>1103</v>
      </c>
      <c r="B345" s="4" t="s">
        <v>13</v>
      </c>
      <c r="C345" s="4">
        <v>1185732</v>
      </c>
      <c r="D345" s="5">
        <v>44402</v>
      </c>
      <c r="E345" s="4" t="s">
        <v>535</v>
      </c>
      <c r="F345" s="4" t="s">
        <v>536</v>
      </c>
      <c r="G345" s="4" t="s">
        <v>537</v>
      </c>
      <c r="H345" s="6">
        <v>250</v>
      </c>
      <c r="I345" s="12" t="s">
        <v>279</v>
      </c>
      <c r="J345" s="12" t="s">
        <v>1087</v>
      </c>
      <c r="K345" s="10">
        <v>43750</v>
      </c>
      <c r="L345" s="11">
        <v>0.35</v>
      </c>
      <c r="M345" s="13">
        <f t="shared" si="10"/>
        <v>125000.00000000001</v>
      </c>
      <c r="N345" s="13">
        <f t="shared" si="11"/>
        <v>500.00000000000006</v>
      </c>
      <c r="O345" s="4" t="s">
        <v>31</v>
      </c>
      <c r="P345" s="12" t="s">
        <v>623</v>
      </c>
    </row>
    <row r="346" spans="1:16" ht="14.25" customHeight="1">
      <c r="A346" s="4" t="s">
        <v>1103</v>
      </c>
      <c r="B346" s="4" t="s">
        <v>13</v>
      </c>
      <c r="C346" s="4">
        <v>1185732</v>
      </c>
      <c r="D346" s="5">
        <v>44403</v>
      </c>
      <c r="E346" s="4" t="s">
        <v>535</v>
      </c>
      <c r="F346" s="4" t="s">
        <v>536</v>
      </c>
      <c r="G346" s="4" t="s">
        <v>537</v>
      </c>
      <c r="H346" s="6">
        <v>150</v>
      </c>
      <c r="I346" s="12" t="s">
        <v>624</v>
      </c>
      <c r="J346" s="12" t="s">
        <v>1087</v>
      </c>
      <c r="K346" s="10">
        <v>26250</v>
      </c>
      <c r="L346" s="11">
        <v>0.35</v>
      </c>
      <c r="M346" s="13">
        <f t="shared" si="10"/>
        <v>75000</v>
      </c>
      <c r="N346" s="13">
        <f t="shared" si="11"/>
        <v>500</v>
      </c>
      <c r="O346" s="4" t="s">
        <v>31</v>
      </c>
      <c r="P346" s="12" t="s">
        <v>625</v>
      </c>
    </row>
    <row r="347" spans="1:16" ht="14.25" customHeight="1">
      <c r="A347" s="4" t="s">
        <v>1103</v>
      </c>
      <c r="B347" s="4" t="s">
        <v>13</v>
      </c>
      <c r="C347" s="4">
        <v>1185732</v>
      </c>
      <c r="D347" s="5">
        <v>44404</v>
      </c>
      <c r="E347" s="4" t="s">
        <v>535</v>
      </c>
      <c r="F347" s="4" t="s">
        <v>536</v>
      </c>
      <c r="G347" s="4" t="s">
        <v>537</v>
      </c>
      <c r="H347" s="6">
        <v>125</v>
      </c>
      <c r="I347" s="12" t="s">
        <v>626</v>
      </c>
      <c r="J347" s="12" t="s">
        <v>1086</v>
      </c>
      <c r="K347" s="10">
        <v>25000</v>
      </c>
      <c r="L347" s="11">
        <v>0.4</v>
      </c>
      <c r="M347" s="13">
        <f t="shared" si="10"/>
        <v>62500</v>
      </c>
      <c r="N347" s="13">
        <f t="shared" si="11"/>
        <v>500</v>
      </c>
      <c r="O347" s="4" t="s">
        <v>31</v>
      </c>
      <c r="P347" s="12" t="s">
        <v>627</v>
      </c>
    </row>
    <row r="348" spans="1:16" ht="14.25" customHeight="1">
      <c r="A348" s="4" t="s">
        <v>1103</v>
      </c>
      <c r="B348" s="4" t="s">
        <v>13</v>
      </c>
      <c r="C348" s="4">
        <v>1185732</v>
      </c>
      <c r="D348" s="5">
        <v>44405</v>
      </c>
      <c r="E348" s="4" t="s">
        <v>535</v>
      </c>
      <c r="F348" s="4" t="s">
        <v>536</v>
      </c>
      <c r="G348" s="4" t="s">
        <v>537</v>
      </c>
      <c r="H348" s="6">
        <v>125</v>
      </c>
      <c r="I348" s="12" t="s">
        <v>628</v>
      </c>
      <c r="J348" s="12" t="s">
        <v>1086</v>
      </c>
      <c r="K348" s="10">
        <v>26250</v>
      </c>
      <c r="L348" s="11">
        <v>0.35</v>
      </c>
      <c r="M348" s="13">
        <f t="shared" si="10"/>
        <v>75000</v>
      </c>
      <c r="N348" s="13">
        <f t="shared" si="11"/>
        <v>600</v>
      </c>
      <c r="O348" s="4" t="s">
        <v>31</v>
      </c>
      <c r="P348" s="12" t="s">
        <v>629</v>
      </c>
    </row>
    <row r="349" spans="1:16" ht="14.25" customHeight="1">
      <c r="A349" s="4" t="s">
        <v>1103</v>
      </c>
      <c r="B349" s="4" t="s">
        <v>13</v>
      </c>
      <c r="C349" s="4">
        <v>1185732</v>
      </c>
      <c r="D349" s="5">
        <v>44406</v>
      </c>
      <c r="E349" s="4" t="s">
        <v>535</v>
      </c>
      <c r="F349" s="4" t="s">
        <v>536</v>
      </c>
      <c r="G349" s="4" t="s">
        <v>537</v>
      </c>
      <c r="H349" s="6">
        <v>250</v>
      </c>
      <c r="I349" s="12" t="s">
        <v>630</v>
      </c>
      <c r="J349" s="12" t="s">
        <v>1087</v>
      </c>
      <c r="K349" s="10">
        <v>81250</v>
      </c>
      <c r="L349" s="11">
        <v>0.5</v>
      </c>
      <c r="M349" s="13">
        <f t="shared" si="10"/>
        <v>162500</v>
      </c>
      <c r="N349" s="13">
        <f t="shared" si="11"/>
        <v>650</v>
      </c>
      <c r="O349" s="4" t="s">
        <v>31</v>
      </c>
      <c r="P349" s="12" t="s">
        <v>631</v>
      </c>
    </row>
    <row r="350" spans="1:16" ht="14.25" customHeight="1">
      <c r="A350" s="4" t="s">
        <v>1103</v>
      </c>
      <c r="B350" s="4" t="s">
        <v>13</v>
      </c>
      <c r="C350" s="4">
        <v>1185732</v>
      </c>
      <c r="D350" s="5">
        <v>44407</v>
      </c>
      <c r="E350" s="4" t="s">
        <v>535</v>
      </c>
      <c r="F350" s="4" t="s">
        <v>536</v>
      </c>
      <c r="G350" s="4" t="s">
        <v>537</v>
      </c>
      <c r="H350" s="6">
        <v>400</v>
      </c>
      <c r="I350" s="12" t="s">
        <v>632</v>
      </c>
      <c r="J350" s="12" t="s">
        <v>1086</v>
      </c>
      <c r="K350" s="10">
        <v>96000</v>
      </c>
      <c r="L350" s="11">
        <v>0.4</v>
      </c>
      <c r="M350" s="13">
        <f t="shared" si="10"/>
        <v>240000</v>
      </c>
      <c r="N350" s="13">
        <f t="shared" si="11"/>
        <v>600</v>
      </c>
      <c r="O350" s="4" t="s">
        <v>31</v>
      </c>
      <c r="P350" s="12" t="s">
        <v>633</v>
      </c>
    </row>
    <row r="351" spans="1:16" ht="14.25" customHeight="1">
      <c r="A351" s="4" t="s">
        <v>1103</v>
      </c>
      <c r="B351" s="4" t="s">
        <v>13</v>
      </c>
      <c r="C351" s="4">
        <v>1185732</v>
      </c>
      <c r="D351" s="5">
        <v>44408</v>
      </c>
      <c r="E351" s="4" t="s">
        <v>535</v>
      </c>
      <c r="F351" s="4" t="s">
        <v>536</v>
      </c>
      <c r="G351" s="4" t="s">
        <v>537</v>
      </c>
      <c r="H351" s="6">
        <v>250</v>
      </c>
      <c r="I351" s="12" t="s">
        <v>492</v>
      </c>
      <c r="J351" s="12" t="s">
        <v>1087</v>
      </c>
      <c r="K351" s="10">
        <v>43750</v>
      </c>
      <c r="L351" s="11">
        <v>0.35</v>
      </c>
      <c r="M351" s="13">
        <f t="shared" si="10"/>
        <v>125000.00000000001</v>
      </c>
      <c r="N351" s="13">
        <f t="shared" si="11"/>
        <v>500.00000000000006</v>
      </c>
      <c r="O351" s="4" t="s">
        <v>31</v>
      </c>
      <c r="P351" s="12" t="s">
        <v>634</v>
      </c>
    </row>
    <row r="352" spans="1:16" ht="14.25" customHeight="1">
      <c r="A352" s="4" t="s">
        <v>1103</v>
      </c>
      <c r="B352" s="4" t="s">
        <v>13</v>
      </c>
      <c r="C352" s="4">
        <v>1185732</v>
      </c>
      <c r="D352" s="5">
        <v>44409</v>
      </c>
      <c r="E352" s="4" t="s">
        <v>535</v>
      </c>
      <c r="F352" s="4" t="s">
        <v>536</v>
      </c>
      <c r="G352" s="4" t="s">
        <v>537</v>
      </c>
      <c r="H352" s="6">
        <v>195</v>
      </c>
      <c r="I352" s="12" t="s">
        <v>635</v>
      </c>
      <c r="J352" s="12" t="s">
        <v>1086</v>
      </c>
      <c r="K352" s="10">
        <v>34125</v>
      </c>
      <c r="L352" s="11">
        <v>0.35</v>
      </c>
      <c r="M352" s="13">
        <f t="shared" si="10"/>
        <v>97500</v>
      </c>
      <c r="N352" s="13">
        <f t="shared" si="11"/>
        <v>500</v>
      </c>
      <c r="O352" s="4" t="s">
        <v>31</v>
      </c>
      <c r="P352" s="12" t="s">
        <v>636</v>
      </c>
    </row>
    <row r="353" spans="1:16" ht="14.25" customHeight="1">
      <c r="A353" s="4" t="s">
        <v>1103</v>
      </c>
      <c r="B353" s="4" t="s">
        <v>13</v>
      </c>
      <c r="C353" s="4">
        <v>1185732</v>
      </c>
      <c r="D353" s="5">
        <v>44410</v>
      </c>
      <c r="E353" s="4" t="s">
        <v>535</v>
      </c>
      <c r="F353" s="4" t="s">
        <v>536</v>
      </c>
      <c r="G353" s="4" t="s">
        <v>537</v>
      </c>
      <c r="H353" s="6">
        <v>175</v>
      </c>
      <c r="I353" s="12" t="s">
        <v>637</v>
      </c>
      <c r="J353" s="12" t="s">
        <v>1088</v>
      </c>
      <c r="K353" s="10">
        <v>35000</v>
      </c>
      <c r="L353" s="11">
        <v>0.4</v>
      </c>
      <c r="M353" s="13">
        <f t="shared" si="10"/>
        <v>87500</v>
      </c>
      <c r="N353" s="13">
        <f t="shared" si="11"/>
        <v>500</v>
      </c>
      <c r="O353" s="4" t="s">
        <v>31</v>
      </c>
      <c r="P353" s="12" t="s">
        <v>638</v>
      </c>
    </row>
    <row r="354" spans="1:16" ht="14.25" customHeight="1">
      <c r="A354" s="4" t="s">
        <v>1103</v>
      </c>
      <c r="B354" s="4" t="s">
        <v>13</v>
      </c>
      <c r="C354" s="4">
        <v>1185732</v>
      </c>
      <c r="D354" s="5">
        <v>44411</v>
      </c>
      <c r="E354" s="4" t="s">
        <v>535</v>
      </c>
      <c r="F354" s="4" t="s">
        <v>536</v>
      </c>
      <c r="G354" s="4" t="s">
        <v>537</v>
      </c>
      <c r="H354" s="6">
        <v>150</v>
      </c>
      <c r="I354" s="12" t="s">
        <v>639</v>
      </c>
      <c r="J354" s="12" t="s">
        <v>1087</v>
      </c>
      <c r="K354" s="10">
        <v>31500</v>
      </c>
      <c r="L354" s="11">
        <v>0.35</v>
      </c>
      <c r="M354" s="13">
        <f t="shared" si="10"/>
        <v>90000</v>
      </c>
      <c r="N354" s="13">
        <f t="shared" si="11"/>
        <v>600</v>
      </c>
      <c r="O354" s="4" t="s">
        <v>31</v>
      </c>
      <c r="P354" s="12" t="s">
        <v>640</v>
      </c>
    </row>
    <row r="355" spans="1:16" ht="14.25" customHeight="1">
      <c r="A355" s="4" t="s">
        <v>1103</v>
      </c>
      <c r="B355" s="4" t="s">
        <v>13</v>
      </c>
      <c r="C355" s="4">
        <v>1185732</v>
      </c>
      <c r="D355" s="5">
        <v>44412</v>
      </c>
      <c r="E355" s="4" t="s">
        <v>535</v>
      </c>
      <c r="F355" s="4" t="s">
        <v>536</v>
      </c>
      <c r="G355" s="4" t="s">
        <v>537</v>
      </c>
      <c r="H355" s="6">
        <v>250</v>
      </c>
      <c r="I355" s="12" t="s">
        <v>436</v>
      </c>
      <c r="J355" s="12" t="s">
        <v>1087</v>
      </c>
      <c r="K355" s="10">
        <v>81250</v>
      </c>
      <c r="L355" s="11">
        <v>0.5</v>
      </c>
      <c r="M355" s="13">
        <f t="shared" si="10"/>
        <v>162500</v>
      </c>
      <c r="N355" s="13">
        <f t="shared" si="11"/>
        <v>650</v>
      </c>
      <c r="O355" s="4" t="s">
        <v>31</v>
      </c>
      <c r="P355" s="12" t="s">
        <v>641</v>
      </c>
    </row>
    <row r="356" spans="1:16" ht="14.25" customHeight="1">
      <c r="A356" s="4" t="s">
        <v>1103</v>
      </c>
      <c r="B356" s="4" t="s">
        <v>13</v>
      </c>
      <c r="C356" s="4">
        <v>1185732</v>
      </c>
      <c r="D356" s="5">
        <v>44413</v>
      </c>
      <c r="E356" s="4" t="s">
        <v>535</v>
      </c>
      <c r="F356" s="4" t="s">
        <v>536</v>
      </c>
      <c r="G356" s="4" t="s">
        <v>537</v>
      </c>
      <c r="H356" s="6">
        <v>500</v>
      </c>
      <c r="I356" s="12" t="s">
        <v>642</v>
      </c>
      <c r="J356" s="12" t="s">
        <v>1086</v>
      </c>
      <c r="K356" s="10">
        <v>120000</v>
      </c>
      <c r="L356" s="11">
        <v>0.4</v>
      </c>
      <c r="M356" s="13">
        <f t="shared" si="10"/>
        <v>300000</v>
      </c>
      <c r="N356" s="13">
        <f t="shared" si="11"/>
        <v>600</v>
      </c>
      <c r="O356" s="4" t="s">
        <v>31</v>
      </c>
      <c r="P356" s="12" t="s">
        <v>643</v>
      </c>
    </row>
    <row r="357" spans="1:16" ht="14.25" customHeight="1">
      <c r="A357" s="4" t="s">
        <v>1103</v>
      </c>
      <c r="B357" s="4" t="s">
        <v>13</v>
      </c>
      <c r="C357" s="4">
        <v>1185732</v>
      </c>
      <c r="D357" s="5">
        <v>44414</v>
      </c>
      <c r="E357" s="4" t="s">
        <v>535</v>
      </c>
      <c r="F357" s="4" t="s">
        <v>536</v>
      </c>
      <c r="G357" s="4" t="s">
        <v>537</v>
      </c>
      <c r="H357" s="6">
        <v>300</v>
      </c>
      <c r="I357" s="12" t="s">
        <v>644</v>
      </c>
      <c r="J357" s="12" t="s">
        <v>1086</v>
      </c>
      <c r="K357" s="10">
        <v>52500</v>
      </c>
      <c r="L357" s="11">
        <v>0.35</v>
      </c>
      <c r="M357" s="13">
        <f t="shared" si="10"/>
        <v>150000</v>
      </c>
      <c r="N357" s="13">
        <f t="shared" si="11"/>
        <v>500</v>
      </c>
      <c r="O357" s="4" t="s">
        <v>31</v>
      </c>
      <c r="P357" s="12" t="s">
        <v>645</v>
      </c>
    </row>
    <row r="358" spans="1:16" ht="14.25" customHeight="1">
      <c r="A358" s="4" t="s">
        <v>1103</v>
      </c>
      <c r="B358" s="4" t="s">
        <v>13</v>
      </c>
      <c r="C358" s="4">
        <v>1185732</v>
      </c>
      <c r="D358" s="5">
        <v>44415</v>
      </c>
      <c r="E358" s="4" t="s">
        <v>535</v>
      </c>
      <c r="F358" s="4" t="s">
        <v>536</v>
      </c>
      <c r="G358" s="4" t="s">
        <v>537</v>
      </c>
      <c r="H358" s="6">
        <v>250</v>
      </c>
      <c r="I358" s="12" t="s">
        <v>646</v>
      </c>
      <c r="J358" s="12" t="s">
        <v>1087</v>
      </c>
      <c r="K358" s="10">
        <v>43750</v>
      </c>
      <c r="L358" s="11">
        <v>0.35</v>
      </c>
      <c r="M358" s="13">
        <f t="shared" si="10"/>
        <v>125000.00000000001</v>
      </c>
      <c r="N358" s="13">
        <f t="shared" si="11"/>
        <v>500.00000000000006</v>
      </c>
      <c r="O358" s="4" t="s">
        <v>31</v>
      </c>
      <c r="P358" s="12" t="s">
        <v>647</v>
      </c>
    </row>
    <row r="359" spans="1:16" ht="14.25" customHeight="1">
      <c r="A359" s="4" t="s">
        <v>1103</v>
      </c>
      <c r="B359" s="4" t="s">
        <v>13</v>
      </c>
      <c r="C359" s="4">
        <v>1185732</v>
      </c>
      <c r="D359" s="5">
        <v>44416</v>
      </c>
      <c r="E359" s="4" t="s">
        <v>535</v>
      </c>
      <c r="F359" s="4" t="s">
        <v>536</v>
      </c>
      <c r="G359" s="4" t="s">
        <v>537</v>
      </c>
      <c r="H359" s="6">
        <v>200</v>
      </c>
      <c r="I359" s="12" t="s">
        <v>648</v>
      </c>
      <c r="J359" s="12" t="s">
        <v>1087</v>
      </c>
      <c r="K359" s="10">
        <v>40000</v>
      </c>
      <c r="L359" s="11">
        <v>0.4</v>
      </c>
      <c r="M359" s="13">
        <f t="shared" si="10"/>
        <v>100000</v>
      </c>
      <c r="N359" s="13">
        <f t="shared" si="11"/>
        <v>500</v>
      </c>
      <c r="O359" s="4" t="s">
        <v>31</v>
      </c>
      <c r="P359" s="12" t="s">
        <v>649</v>
      </c>
    </row>
    <row r="360" spans="1:16" ht="14.25" customHeight="1">
      <c r="A360" s="4" t="s">
        <v>1103</v>
      </c>
      <c r="B360" s="4" t="s">
        <v>13</v>
      </c>
      <c r="C360" s="4">
        <v>1185732</v>
      </c>
      <c r="D360" s="5">
        <v>44417</v>
      </c>
      <c r="E360" s="4" t="s">
        <v>535</v>
      </c>
      <c r="F360" s="4" t="s">
        <v>536</v>
      </c>
      <c r="G360" s="4" t="s">
        <v>537</v>
      </c>
      <c r="H360" s="6">
        <v>200</v>
      </c>
      <c r="I360" s="12" t="s">
        <v>650</v>
      </c>
      <c r="J360" s="12" t="s">
        <v>1087</v>
      </c>
      <c r="K360" s="10">
        <v>42000</v>
      </c>
      <c r="L360" s="11">
        <v>0.35</v>
      </c>
      <c r="M360" s="13">
        <f t="shared" si="10"/>
        <v>120000.00000000001</v>
      </c>
      <c r="N360" s="13">
        <f t="shared" si="11"/>
        <v>600.00000000000011</v>
      </c>
      <c r="O360" s="4" t="s">
        <v>31</v>
      </c>
      <c r="P360" s="12" t="s">
        <v>651</v>
      </c>
    </row>
    <row r="361" spans="1:16" ht="14.25" customHeight="1">
      <c r="A361" s="4" t="s">
        <v>1103</v>
      </c>
      <c r="B361" s="4" t="s">
        <v>13</v>
      </c>
      <c r="C361" s="4">
        <v>1185732</v>
      </c>
      <c r="D361" s="5">
        <v>44418</v>
      </c>
      <c r="E361" s="4" t="s">
        <v>535</v>
      </c>
      <c r="F361" s="4" t="s">
        <v>536</v>
      </c>
      <c r="G361" s="4" t="s">
        <v>537</v>
      </c>
      <c r="H361" s="6">
        <v>300</v>
      </c>
      <c r="I361" s="12" t="s">
        <v>652</v>
      </c>
      <c r="J361" s="12" t="s">
        <v>1087</v>
      </c>
      <c r="K361" s="10">
        <v>97500</v>
      </c>
      <c r="L361" s="11">
        <v>0.5</v>
      </c>
      <c r="M361" s="13">
        <f t="shared" si="10"/>
        <v>195000</v>
      </c>
      <c r="N361" s="13">
        <f t="shared" si="11"/>
        <v>650</v>
      </c>
      <c r="O361" s="4" t="s">
        <v>31</v>
      </c>
      <c r="P361" s="12" t="s">
        <v>653</v>
      </c>
    </row>
    <row r="362" spans="1:16" ht="14.25" customHeight="1">
      <c r="A362" s="4" t="s">
        <v>1105</v>
      </c>
      <c r="B362" s="4" t="s">
        <v>13</v>
      </c>
      <c r="C362" s="4">
        <v>1197831</v>
      </c>
      <c r="D362" s="5">
        <v>44419</v>
      </c>
      <c r="E362" s="4" t="s">
        <v>535</v>
      </c>
      <c r="F362" s="4" t="s">
        <v>536</v>
      </c>
      <c r="G362" s="4" t="s">
        <v>537</v>
      </c>
      <c r="H362" s="6">
        <v>725</v>
      </c>
      <c r="I362" s="12" t="s">
        <v>654</v>
      </c>
      <c r="J362" s="12" t="s">
        <v>1087</v>
      </c>
      <c r="K362" s="10">
        <v>43500</v>
      </c>
      <c r="L362" s="11">
        <v>0.3</v>
      </c>
      <c r="M362" s="13">
        <f t="shared" si="10"/>
        <v>145000</v>
      </c>
      <c r="N362" s="13">
        <f t="shared" si="11"/>
        <v>200</v>
      </c>
      <c r="O362" s="4" t="s">
        <v>31</v>
      </c>
      <c r="P362" s="12" t="s">
        <v>655</v>
      </c>
    </row>
    <row r="363" spans="1:16" ht="14.25" customHeight="1">
      <c r="A363" s="4" t="s">
        <v>1105</v>
      </c>
      <c r="B363" s="4" t="s">
        <v>13</v>
      </c>
      <c r="C363" s="4">
        <v>1197831</v>
      </c>
      <c r="D363" s="5">
        <v>44420</v>
      </c>
      <c r="E363" s="4" t="s">
        <v>535</v>
      </c>
      <c r="F363" s="4" t="s">
        <v>536</v>
      </c>
      <c r="G363" s="4" t="s">
        <v>537</v>
      </c>
      <c r="H363" s="6">
        <v>725</v>
      </c>
      <c r="I363" s="12" t="s">
        <v>656</v>
      </c>
      <c r="J363" s="12" t="s">
        <v>1087</v>
      </c>
      <c r="K363" s="10">
        <v>65250</v>
      </c>
      <c r="L363" s="11">
        <v>0.3</v>
      </c>
      <c r="M363" s="13">
        <f t="shared" si="10"/>
        <v>217500</v>
      </c>
      <c r="N363" s="13">
        <f t="shared" si="11"/>
        <v>300</v>
      </c>
      <c r="O363" s="4" t="s">
        <v>31</v>
      </c>
      <c r="P363" s="12" t="s">
        <v>657</v>
      </c>
    </row>
    <row r="364" spans="1:16" ht="14.25" customHeight="1">
      <c r="A364" s="4" t="s">
        <v>1105</v>
      </c>
      <c r="B364" s="4" t="s">
        <v>13</v>
      </c>
      <c r="C364" s="4">
        <v>1197831</v>
      </c>
      <c r="D364" s="5">
        <v>44421</v>
      </c>
      <c r="E364" s="4" t="s">
        <v>535</v>
      </c>
      <c r="F364" s="4" t="s">
        <v>536</v>
      </c>
      <c r="G364" s="4" t="s">
        <v>537</v>
      </c>
      <c r="H364" s="6">
        <v>525</v>
      </c>
      <c r="I364" s="12" t="s">
        <v>658</v>
      </c>
      <c r="J364" s="12" t="s">
        <v>1086</v>
      </c>
      <c r="K364" s="10">
        <v>47250</v>
      </c>
      <c r="L364" s="11">
        <v>0.3</v>
      </c>
      <c r="M364" s="13">
        <f t="shared" si="10"/>
        <v>157500</v>
      </c>
      <c r="N364" s="13">
        <f t="shared" si="11"/>
        <v>300</v>
      </c>
      <c r="O364" s="4" t="s">
        <v>31</v>
      </c>
      <c r="P364" s="12" t="s">
        <v>659</v>
      </c>
    </row>
    <row r="365" spans="1:16" ht="14.25" customHeight="1">
      <c r="A365" s="4" t="s">
        <v>1105</v>
      </c>
      <c r="B365" s="4" t="s">
        <v>13</v>
      </c>
      <c r="C365" s="4">
        <v>1197831</v>
      </c>
      <c r="D365" s="5">
        <v>44422</v>
      </c>
      <c r="E365" s="4" t="s">
        <v>535</v>
      </c>
      <c r="F365" s="4" t="s">
        <v>536</v>
      </c>
      <c r="G365" s="4" t="s">
        <v>537</v>
      </c>
      <c r="H365" s="6">
        <v>525</v>
      </c>
      <c r="I365" s="12" t="s">
        <v>660</v>
      </c>
      <c r="J365" s="12" t="s">
        <v>1086</v>
      </c>
      <c r="K365" s="10">
        <v>73500</v>
      </c>
      <c r="L365" s="11">
        <v>0.4</v>
      </c>
      <c r="M365" s="13">
        <f t="shared" si="10"/>
        <v>183750</v>
      </c>
      <c r="N365" s="13">
        <f t="shared" si="11"/>
        <v>350</v>
      </c>
      <c r="O365" s="4" t="s">
        <v>31</v>
      </c>
      <c r="P365" s="12" t="s">
        <v>661</v>
      </c>
    </row>
    <row r="366" spans="1:16" ht="14.25" customHeight="1">
      <c r="A366" s="4" t="s">
        <v>1105</v>
      </c>
      <c r="B366" s="4" t="s">
        <v>13</v>
      </c>
      <c r="C366" s="4">
        <v>1197831</v>
      </c>
      <c r="D366" s="5">
        <v>44423</v>
      </c>
      <c r="E366" s="4" t="s">
        <v>150</v>
      </c>
      <c r="F366" s="4" t="s">
        <v>151</v>
      </c>
      <c r="G366" s="4" t="s">
        <v>662</v>
      </c>
      <c r="H366" s="6">
        <v>375</v>
      </c>
      <c r="I366" s="12" t="s">
        <v>663</v>
      </c>
      <c r="J366" s="12" t="s">
        <v>1086</v>
      </c>
      <c r="K366" s="10">
        <v>37500</v>
      </c>
      <c r="L366" s="11">
        <v>0.25</v>
      </c>
      <c r="M366" s="13">
        <f t="shared" si="10"/>
        <v>150000</v>
      </c>
      <c r="N366" s="13">
        <f t="shared" si="11"/>
        <v>400</v>
      </c>
      <c r="O366" s="4" t="s">
        <v>31</v>
      </c>
      <c r="P366" s="12" t="s">
        <v>664</v>
      </c>
    </row>
    <row r="367" spans="1:16" ht="14.25" customHeight="1">
      <c r="A367" s="4" t="s">
        <v>1105</v>
      </c>
      <c r="B367" s="4" t="s">
        <v>13</v>
      </c>
      <c r="C367" s="4">
        <v>1197831</v>
      </c>
      <c r="D367" s="5">
        <v>44424</v>
      </c>
      <c r="E367" s="4" t="s">
        <v>150</v>
      </c>
      <c r="F367" s="4" t="s">
        <v>151</v>
      </c>
      <c r="G367" s="4" t="s">
        <v>662</v>
      </c>
      <c r="H367" s="6">
        <v>525</v>
      </c>
      <c r="I367" s="12" t="s">
        <v>665</v>
      </c>
      <c r="J367" s="12" t="s">
        <v>1087</v>
      </c>
      <c r="K367" s="10">
        <v>82687.5</v>
      </c>
      <c r="L367" s="11">
        <v>0.45</v>
      </c>
      <c r="M367" s="13">
        <f t="shared" si="10"/>
        <v>183750</v>
      </c>
      <c r="N367" s="13">
        <f t="shared" si="11"/>
        <v>350</v>
      </c>
      <c r="O367" s="4" t="s">
        <v>31</v>
      </c>
      <c r="P367" s="12" t="s">
        <v>666</v>
      </c>
    </row>
    <row r="368" spans="1:16" ht="14.25" customHeight="1">
      <c r="A368" s="4" t="s">
        <v>1105</v>
      </c>
      <c r="B368" s="4" t="s">
        <v>13</v>
      </c>
      <c r="C368" s="4">
        <v>1197831</v>
      </c>
      <c r="D368" s="5">
        <v>44425</v>
      </c>
      <c r="E368" s="4" t="s">
        <v>150</v>
      </c>
      <c r="F368" s="4" t="s">
        <v>151</v>
      </c>
      <c r="G368" s="4" t="s">
        <v>662</v>
      </c>
      <c r="H368" s="6">
        <v>675</v>
      </c>
      <c r="I368" s="12" t="s">
        <v>667</v>
      </c>
      <c r="J368" s="12" t="s">
        <v>1086</v>
      </c>
      <c r="K368" s="10">
        <v>50625</v>
      </c>
      <c r="L368" s="11">
        <v>0.3</v>
      </c>
      <c r="M368" s="13">
        <f t="shared" si="10"/>
        <v>168750</v>
      </c>
      <c r="N368" s="13">
        <f t="shared" si="11"/>
        <v>250</v>
      </c>
      <c r="O368" s="4" t="s">
        <v>31</v>
      </c>
      <c r="P368" s="12" t="s">
        <v>668</v>
      </c>
    </row>
    <row r="369" spans="1:16" ht="14.25" customHeight="1">
      <c r="A369" s="4" t="s">
        <v>1105</v>
      </c>
      <c r="B369" s="4" t="s">
        <v>13</v>
      </c>
      <c r="C369" s="4">
        <v>1197831</v>
      </c>
      <c r="D369" s="5">
        <v>44426</v>
      </c>
      <c r="E369" s="4" t="s">
        <v>150</v>
      </c>
      <c r="F369" s="4" t="s">
        <v>151</v>
      </c>
      <c r="G369" s="4" t="s">
        <v>662</v>
      </c>
      <c r="H369" s="6">
        <v>650</v>
      </c>
      <c r="I369" s="12" t="s">
        <v>669</v>
      </c>
      <c r="J369" s="12" t="s">
        <v>1087</v>
      </c>
      <c r="K369" s="10">
        <v>68250</v>
      </c>
      <c r="L369" s="11">
        <v>0.3</v>
      </c>
      <c r="M369" s="13">
        <f t="shared" si="10"/>
        <v>227500</v>
      </c>
      <c r="N369" s="13">
        <f t="shared" si="11"/>
        <v>350</v>
      </c>
      <c r="O369" s="4" t="s">
        <v>31</v>
      </c>
      <c r="P369" s="12" t="s">
        <v>670</v>
      </c>
    </row>
    <row r="370" spans="1:16" ht="14.25" customHeight="1">
      <c r="A370" s="4" t="s">
        <v>1105</v>
      </c>
      <c r="B370" s="4" t="s">
        <v>13</v>
      </c>
      <c r="C370" s="4">
        <v>1197831</v>
      </c>
      <c r="D370" s="5">
        <v>44427</v>
      </c>
      <c r="E370" s="4" t="s">
        <v>150</v>
      </c>
      <c r="F370" s="4" t="s">
        <v>151</v>
      </c>
      <c r="G370" s="4" t="s">
        <v>662</v>
      </c>
      <c r="H370" s="6">
        <v>475</v>
      </c>
      <c r="I370" s="12" t="s">
        <v>132</v>
      </c>
      <c r="J370" s="12" t="s">
        <v>1086</v>
      </c>
      <c r="K370" s="10">
        <v>49875</v>
      </c>
      <c r="L370" s="11">
        <v>0.3</v>
      </c>
      <c r="M370" s="13">
        <f t="shared" si="10"/>
        <v>166250</v>
      </c>
      <c r="N370" s="13">
        <f t="shared" si="11"/>
        <v>350</v>
      </c>
      <c r="O370" s="4" t="s">
        <v>31</v>
      </c>
      <c r="P370" s="12" t="s">
        <v>671</v>
      </c>
    </row>
    <row r="371" spans="1:16" ht="14.25" customHeight="1">
      <c r="A371" s="4" t="s">
        <v>1105</v>
      </c>
      <c r="B371" s="4" t="s">
        <v>13</v>
      </c>
      <c r="C371" s="4">
        <v>1197831</v>
      </c>
      <c r="D371" s="5">
        <v>44428</v>
      </c>
      <c r="E371" s="4" t="s">
        <v>150</v>
      </c>
      <c r="F371" s="4" t="s">
        <v>151</v>
      </c>
      <c r="G371" s="4" t="s">
        <v>662</v>
      </c>
      <c r="H371" s="6">
        <v>425</v>
      </c>
      <c r="I371" s="12" t="s">
        <v>672</v>
      </c>
      <c r="J371" s="12" t="s">
        <v>1087</v>
      </c>
      <c r="K371" s="10">
        <v>59500</v>
      </c>
      <c r="L371" s="11">
        <v>0.4</v>
      </c>
      <c r="M371" s="13">
        <f t="shared" si="10"/>
        <v>148750</v>
      </c>
      <c r="N371" s="13">
        <f t="shared" si="11"/>
        <v>350</v>
      </c>
      <c r="O371" s="4" t="s">
        <v>31</v>
      </c>
      <c r="P371" s="12" t="s">
        <v>673</v>
      </c>
    </row>
    <row r="372" spans="1:16" ht="14.25" customHeight="1">
      <c r="A372" s="4" t="s">
        <v>1105</v>
      </c>
      <c r="B372" s="4" t="s">
        <v>13</v>
      </c>
      <c r="C372" s="4">
        <v>1197831</v>
      </c>
      <c r="D372" s="5">
        <v>44429</v>
      </c>
      <c r="E372" s="4" t="s">
        <v>150</v>
      </c>
      <c r="F372" s="4" t="s">
        <v>151</v>
      </c>
      <c r="G372" s="4" t="s">
        <v>662</v>
      </c>
      <c r="H372" s="6">
        <v>300</v>
      </c>
      <c r="I372" s="12" t="s">
        <v>674</v>
      </c>
      <c r="J372" s="12" t="s">
        <v>1087</v>
      </c>
      <c r="K372" s="10">
        <v>30000</v>
      </c>
      <c r="L372" s="11">
        <v>0.25</v>
      </c>
      <c r="M372" s="13">
        <f t="shared" si="10"/>
        <v>120000</v>
      </c>
      <c r="N372" s="13">
        <f t="shared" si="11"/>
        <v>400</v>
      </c>
      <c r="O372" s="4" t="s">
        <v>31</v>
      </c>
      <c r="P372" s="12" t="s">
        <v>675</v>
      </c>
    </row>
    <row r="373" spans="1:16" ht="14.25" customHeight="1">
      <c r="A373" s="4" t="s">
        <v>1105</v>
      </c>
      <c r="B373" s="4" t="s">
        <v>13</v>
      </c>
      <c r="C373" s="4">
        <v>1197831</v>
      </c>
      <c r="D373" s="5">
        <v>44430</v>
      </c>
      <c r="E373" s="4" t="s">
        <v>150</v>
      </c>
      <c r="F373" s="4" t="s">
        <v>151</v>
      </c>
      <c r="G373" s="4" t="s">
        <v>662</v>
      </c>
      <c r="H373" s="6">
        <v>500</v>
      </c>
      <c r="I373" s="12" t="s">
        <v>676</v>
      </c>
      <c r="J373" s="12" t="s">
        <v>1086</v>
      </c>
      <c r="K373" s="10">
        <v>78750</v>
      </c>
      <c r="L373" s="11">
        <v>0.45</v>
      </c>
      <c r="M373" s="13">
        <f t="shared" si="10"/>
        <v>175000</v>
      </c>
      <c r="N373" s="13">
        <f t="shared" si="11"/>
        <v>350</v>
      </c>
      <c r="O373" s="4" t="s">
        <v>31</v>
      </c>
      <c r="P373" s="12" t="s">
        <v>677</v>
      </c>
    </row>
    <row r="374" spans="1:16" ht="14.25" customHeight="1">
      <c r="A374" s="4" t="s">
        <v>1105</v>
      </c>
      <c r="B374" s="4" t="s">
        <v>13</v>
      </c>
      <c r="C374" s="4">
        <v>1197831</v>
      </c>
      <c r="D374" s="5">
        <v>44431</v>
      </c>
      <c r="E374" s="4" t="s">
        <v>150</v>
      </c>
      <c r="F374" s="4" t="s">
        <v>151</v>
      </c>
      <c r="G374" s="4" t="s">
        <v>662</v>
      </c>
      <c r="H374" s="6">
        <v>675</v>
      </c>
      <c r="I374" s="12" t="s">
        <v>678</v>
      </c>
      <c r="J374" s="12" t="s">
        <v>1086</v>
      </c>
      <c r="K374" s="10">
        <v>70875</v>
      </c>
      <c r="L374" s="11">
        <v>0.35</v>
      </c>
      <c r="M374" s="13">
        <f t="shared" si="10"/>
        <v>202500</v>
      </c>
      <c r="N374" s="13">
        <f t="shared" si="11"/>
        <v>300</v>
      </c>
      <c r="O374" s="4" t="s">
        <v>31</v>
      </c>
      <c r="P374" s="12" t="s">
        <v>679</v>
      </c>
    </row>
    <row r="375" spans="1:16" ht="14.25" customHeight="1">
      <c r="A375" s="4" t="s">
        <v>1105</v>
      </c>
      <c r="B375" s="4" t="s">
        <v>13</v>
      </c>
      <c r="C375" s="4">
        <v>1197831</v>
      </c>
      <c r="D375" s="5">
        <v>44432</v>
      </c>
      <c r="E375" s="4" t="s">
        <v>150</v>
      </c>
      <c r="F375" s="4" t="s">
        <v>151</v>
      </c>
      <c r="G375" s="4" t="s">
        <v>662</v>
      </c>
      <c r="H375" s="6">
        <v>675</v>
      </c>
      <c r="I375" s="12" t="s">
        <v>680</v>
      </c>
      <c r="J375" s="12" t="s">
        <v>1086</v>
      </c>
      <c r="K375" s="10">
        <v>94500</v>
      </c>
      <c r="L375" s="11">
        <v>0.35</v>
      </c>
      <c r="M375" s="13">
        <f t="shared" si="10"/>
        <v>270000</v>
      </c>
      <c r="N375" s="13">
        <f t="shared" si="11"/>
        <v>400</v>
      </c>
      <c r="O375" s="4" t="s">
        <v>31</v>
      </c>
      <c r="P375" s="12" t="s">
        <v>681</v>
      </c>
    </row>
    <row r="376" spans="1:16" ht="14.25" customHeight="1">
      <c r="A376" s="4" t="s">
        <v>1105</v>
      </c>
      <c r="B376" s="4" t="s">
        <v>13</v>
      </c>
      <c r="C376" s="4">
        <v>1197831</v>
      </c>
      <c r="D376" s="5">
        <v>44433</v>
      </c>
      <c r="E376" s="4" t="s">
        <v>150</v>
      </c>
      <c r="F376" s="4" t="s">
        <v>151</v>
      </c>
      <c r="G376" s="4" t="s">
        <v>662</v>
      </c>
      <c r="H376" s="6">
        <v>500</v>
      </c>
      <c r="I376" s="12" t="s">
        <v>682</v>
      </c>
      <c r="J376" s="12" t="s">
        <v>1087</v>
      </c>
      <c r="K376" s="10">
        <v>52500</v>
      </c>
      <c r="L376" s="11">
        <v>0.35</v>
      </c>
      <c r="M376" s="13">
        <f t="shared" si="10"/>
        <v>150000</v>
      </c>
      <c r="N376" s="13">
        <f t="shared" si="11"/>
        <v>300</v>
      </c>
      <c r="O376" s="4" t="s">
        <v>31</v>
      </c>
      <c r="P376" s="12" t="s">
        <v>683</v>
      </c>
    </row>
    <row r="377" spans="1:16" ht="14.25" customHeight="1">
      <c r="A377" s="4" t="s">
        <v>1105</v>
      </c>
      <c r="B377" s="4" t="s">
        <v>13</v>
      </c>
      <c r="C377" s="4">
        <v>1197831</v>
      </c>
      <c r="D377" s="5">
        <v>44434</v>
      </c>
      <c r="E377" s="4" t="s">
        <v>150</v>
      </c>
      <c r="F377" s="4" t="s">
        <v>151</v>
      </c>
      <c r="G377" s="4" t="s">
        <v>662</v>
      </c>
      <c r="H377" s="6">
        <v>400</v>
      </c>
      <c r="I377" s="12" t="s">
        <v>684</v>
      </c>
      <c r="J377" s="12" t="s">
        <v>1086</v>
      </c>
      <c r="K377" s="10">
        <v>63000</v>
      </c>
      <c r="L377" s="11">
        <v>0.45</v>
      </c>
      <c r="M377" s="13">
        <f t="shared" si="10"/>
        <v>140000</v>
      </c>
      <c r="N377" s="13">
        <f t="shared" si="11"/>
        <v>350</v>
      </c>
      <c r="O377" s="4" t="s">
        <v>31</v>
      </c>
      <c r="P377" s="12" t="s">
        <v>685</v>
      </c>
    </row>
    <row r="378" spans="1:16" ht="14.25" customHeight="1">
      <c r="A378" s="4" t="s">
        <v>1105</v>
      </c>
      <c r="B378" s="4" t="s">
        <v>13</v>
      </c>
      <c r="C378" s="4">
        <v>1197831</v>
      </c>
      <c r="D378" s="5">
        <v>44435</v>
      </c>
      <c r="E378" s="4" t="s">
        <v>150</v>
      </c>
      <c r="F378" s="4" t="s">
        <v>151</v>
      </c>
      <c r="G378" s="4" t="s">
        <v>662</v>
      </c>
      <c r="H378" s="6">
        <v>300</v>
      </c>
      <c r="I378" s="12" t="s">
        <v>85</v>
      </c>
      <c r="J378" s="12" t="s">
        <v>1086</v>
      </c>
      <c r="K378" s="10">
        <v>36000</v>
      </c>
      <c r="L378" s="11">
        <v>0.3</v>
      </c>
      <c r="M378" s="13">
        <f t="shared" si="10"/>
        <v>120000</v>
      </c>
      <c r="N378" s="13">
        <f t="shared" si="11"/>
        <v>400</v>
      </c>
      <c r="O378" s="4" t="s">
        <v>31</v>
      </c>
      <c r="P378" s="12" t="s">
        <v>686</v>
      </c>
    </row>
    <row r="379" spans="1:16" ht="14.25" customHeight="1">
      <c r="A379" s="4" t="s">
        <v>1105</v>
      </c>
      <c r="B379" s="4" t="s">
        <v>13</v>
      </c>
      <c r="C379" s="4">
        <v>1197831</v>
      </c>
      <c r="D379" s="5">
        <v>44436</v>
      </c>
      <c r="E379" s="4" t="s">
        <v>150</v>
      </c>
      <c r="F379" s="4" t="s">
        <v>151</v>
      </c>
      <c r="G379" s="4" t="s">
        <v>662</v>
      </c>
      <c r="H379" s="6">
        <v>450</v>
      </c>
      <c r="I379" s="12" t="s">
        <v>687</v>
      </c>
      <c r="J379" s="12" t="s">
        <v>1087</v>
      </c>
      <c r="K379" s="10">
        <v>78750</v>
      </c>
      <c r="L379" s="11">
        <v>0.5</v>
      </c>
      <c r="M379" s="13">
        <f t="shared" si="10"/>
        <v>157500</v>
      </c>
      <c r="N379" s="13">
        <f t="shared" si="11"/>
        <v>350</v>
      </c>
      <c r="O379" s="4" t="s">
        <v>31</v>
      </c>
      <c r="P379" s="12" t="s">
        <v>688</v>
      </c>
    </row>
    <row r="380" spans="1:16" ht="14.25" customHeight="1">
      <c r="A380" s="4" t="s">
        <v>1105</v>
      </c>
      <c r="B380" s="4" t="s">
        <v>13</v>
      </c>
      <c r="C380" s="4">
        <v>1197831</v>
      </c>
      <c r="D380" s="5">
        <v>44437</v>
      </c>
      <c r="E380" s="4" t="s">
        <v>150</v>
      </c>
      <c r="F380" s="4" t="s">
        <v>151</v>
      </c>
      <c r="G380" s="4" t="s">
        <v>662</v>
      </c>
      <c r="H380" s="6">
        <v>700</v>
      </c>
      <c r="I380" s="12" t="s">
        <v>689</v>
      </c>
      <c r="J380" s="12" t="s">
        <v>1086</v>
      </c>
      <c r="K380" s="10">
        <v>49000</v>
      </c>
      <c r="L380" s="11">
        <v>0.35</v>
      </c>
      <c r="M380" s="13">
        <f t="shared" si="10"/>
        <v>140000</v>
      </c>
      <c r="N380" s="13">
        <f t="shared" si="11"/>
        <v>200</v>
      </c>
      <c r="O380" s="4" t="s">
        <v>31</v>
      </c>
      <c r="P380" s="12" t="s">
        <v>690</v>
      </c>
    </row>
    <row r="381" spans="1:16" ht="14.25" customHeight="1">
      <c r="A381" s="4" t="s">
        <v>1105</v>
      </c>
      <c r="B381" s="4" t="s">
        <v>13</v>
      </c>
      <c r="C381" s="4">
        <v>1197831</v>
      </c>
      <c r="D381" s="5">
        <v>44438</v>
      </c>
      <c r="E381" s="4" t="s">
        <v>150</v>
      </c>
      <c r="F381" s="4" t="s">
        <v>151</v>
      </c>
      <c r="G381" s="4" t="s">
        <v>662</v>
      </c>
      <c r="H381" s="6">
        <v>700</v>
      </c>
      <c r="I381" s="12" t="s">
        <v>691</v>
      </c>
      <c r="J381" s="12" t="s">
        <v>1086</v>
      </c>
      <c r="K381" s="10">
        <v>73500</v>
      </c>
      <c r="L381" s="11">
        <v>0.35</v>
      </c>
      <c r="M381" s="13">
        <f t="shared" si="10"/>
        <v>210000</v>
      </c>
      <c r="N381" s="13">
        <f t="shared" si="11"/>
        <v>300</v>
      </c>
      <c r="O381" s="4" t="s">
        <v>31</v>
      </c>
      <c r="P381" s="12" t="s">
        <v>692</v>
      </c>
    </row>
    <row r="382" spans="1:16" ht="14.25" customHeight="1">
      <c r="A382" s="4" t="s">
        <v>1105</v>
      </c>
      <c r="B382" s="4" t="s">
        <v>13</v>
      </c>
      <c r="C382" s="4">
        <v>1197831</v>
      </c>
      <c r="D382" s="5">
        <v>44439</v>
      </c>
      <c r="E382" s="4" t="s">
        <v>150</v>
      </c>
      <c r="F382" s="4" t="s">
        <v>151</v>
      </c>
      <c r="G382" s="4" t="s">
        <v>662</v>
      </c>
      <c r="H382" s="6">
        <v>525</v>
      </c>
      <c r="I382" s="12" t="s">
        <v>180</v>
      </c>
      <c r="J382" s="12" t="s">
        <v>1087</v>
      </c>
      <c r="K382" s="10">
        <v>45937.5</v>
      </c>
      <c r="L382" s="11">
        <v>0.35</v>
      </c>
      <c r="M382" s="13">
        <f t="shared" si="10"/>
        <v>131250</v>
      </c>
      <c r="N382" s="13">
        <f t="shared" si="11"/>
        <v>250</v>
      </c>
      <c r="O382" s="4" t="s">
        <v>31</v>
      </c>
      <c r="P382" s="12" t="s">
        <v>693</v>
      </c>
    </row>
    <row r="383" spans="1:16" ht="14.25" customHeight="1">
      <c r="A383" s="4" t="s">
        <v>1105</v>
      </c>
      <c r="B383" s="4" t="s">
        <v>13</v>
      </c>
      <c r="C383" s="4">
        <v>1197831</v>
      </c>
      <c r="D383" s="5">
        <v>44440</v>
      </c>
      <c r="E383" s="4" t="s">
        <v>150</v>
      </c>
      <c r="F383" s="4" t="s">
        <v>151</v>
      </c>
      <c r="G383" s="4" t="s">
        <v>662</v>
      </c>
      <c r="H383" s="6">
        <v>425</v>
      </c>
      <c r="I383" s="12" t="s">
        <v>178</v>
      </c>
      <c r="J383" s="12" t="s">
        <v>1087</v>
      </c>
      <c r="K383" s="10">
        <v>57375</v>
      </c>
      <c r="L383" s="11">
        <v>0.45</v>
      </c>
      <c r="M383" s="13">
        <f t="shared" si="10"/>
        <v>127500</v>
      </c>
      <c r="N383" s="13">
        <f t="shared" si="11"/>
        <v>300</v>
      </c>
      <c r="O383" s="4" t="s">
        <v>31</v>
      </c>
      <c r="P383" s="12" t="s">
        <v>179</v>
      </c>
    </row>
    <row r="384" spans="1:16" ht="14.25" customHeight="1">
      <c r="A384" s="4" t="s">
        <v>1105</v>
      </c>
      <c r="B384" s="4" t="s">
        <v>13</v>
      </c>
      <c r="C384" s="4">
        <v>1197831</v>
      </c>
      <c r="D384" s="5">
        <v>44441</v>
      </c>
      <c r="E384" s="4" t="s">
        <v>150</v>
      </c>
      <c r="F384" s="4" t="s">
        <v>151</v>
      </c>
      <c r="G384" s="4" t="s">
        <v>662</v>
      </c>
      <c r="H384" s="6">
        <v>325</v>
      </c>
      <c r="I384" s="12" t="s">
        <v>354</v>
      </c>
      <c r="J384" s="12" t="s">
        <v>1087</v>
      </c>
      <c r="K384" s="10">
        <v>34125</v>
      </c>
      <c r="L384" s="11">
        <v>0.3</v>
      </c>
      <c r="M384" s="13">
        <f t="shared" si="10"/>
        <v>113750</v>
      </c>
      <c r="N384" s="13">
        <f t="shared" si="11"/>
        <v>350</v>
      </c>
      <c r="O384" s="4" t="s">
        <v>31</v>
      </c>
      <c r="P384" s="12" t="s">
        <v>694</v>
      </c>
    </row>
    <row r="385" spans="1:16" ht="14.25" customHeight="1">
      <c r="A385" s="4" t="s">
        <v>1105</v>
      </c>
      <c r="B385" s="4" t="s">
        <v>13</v>
      </c>
      <c r="C385" s="4">
        <v>1197831</v>
      </c>
      <c r="D385" s="5">
        <v>44442</v>
      </c>
      <c r="E385" s="4" t="s">
        <v>150</v>
      </c>
      <c r="F385" s="4" t="s">
        <v>151</v>
      </c>
      <c r="G385" s="4" t="s">
        <v>662</v>
      </c>
      <c r="H385" s="6">
        <v>600</v>
      </c>
      <c r="I385" s="12" t="s">
        <v>695</v>
      </c>
      <c r="J385" s="12" t="s">
        <v>1087</v>
      </c>
      <c r="K385" s="10">
        <v>90000</v>
      </c>
      <c r="L385" s="11">
        <v>0.5</v>
      </c>
      <c r="M385" s="13">
        <f t="shared" si="10"/>
        <v>180000</v>
      </c>
      <c r="N385" s="13">
        <f t="shared" si="11"/>
        <v>300</v>
      </c>
      <c r="O385" s="4" t="s">
        <v>31</v>
      </c>
      <c r="P385" s="12" t="s">
        <v>696</v>
      </c>
    </row>
    <row r="386" spans="1:16" ht="14.25" customHeight="1">
      <c r="A386" s="4" t="s">
        <v>1105</v>
      </c>
      <c r="B386" s="4" t="s">
        <v>13</v>
      </c>
      <c r="C386" s="4">
        <v>1197831</v>
      </c>
      <c r="D386" s="5">
        <v>44443</v>
      </c>
      <c r="E386" s="4" t="s">
        <v>150</v>
      </c>
      <c r="F386" s="4" t="s">
        <v>151</v>
      </c>
      <c r="G386" s="4" t="s">
        <v>662</v>
      </c>
      <c r="H386" s="6">
        <v>750</v>
      </c>
      <c r="I386" s="12" t="s">
        <v>697</v>
      </c>
      <c r="J386" s="12" t="s">
        <v>1089</v>
      </c>
      <c r="K386" s="10">
        <v>52500</v>
      </c>
      <c r="L386" s="11">
        <v>0.35</v>
      </c>
      <c r="M386" s="13">
        <f t="shared" si="10"/>
        <v>150000</v>
      </c>
      <c r="N386" s="13">
        <f t="shared" si="11"/>
        <v>200</v>
      </c>
      <c r="O386" s="4" t="s">
        <v>31</v>
      </c>
      <c r="P386" s="12" t="s">
        <v>698</v>
      </c>
    </row>
    <row r="387" spans="1:16" ht="14.25" customHeight="1">
      <c r="A387" s="4" t="s">
        <v>1105</v>
      </c>
      <c r="B387" s="4" t="s">
        <v>13</v>
      </c>
      <c r="C387" s="4">
        <v>1197831</v>
      </c>
      <c r="D387" s="5">
        <v>44444</v>
      </c>
      <c r="E387" s="4" t="s">
        <v>150</v>
      </c>
      <c r="F387" s="4" t="s">
        <v>151</v>
      </c>
      <c r="G387" s="4" t="s">
        <v>662</v>
      </c>
      <c r="H387" s="6">
        <v>775</v>
      </c>
      <c r="I387" s="12" t="s">
        <v>699</v>
      </c>
      <c r="J387" s="12" t="s">
        <v>1087</v>
      </c>
      <c r="K387" s="10">
        <v>81375</v>
      </c>
      <c r="L387" s="11">
        <v>0.35</v>
      </c>
      <c r="M387" s="13">
        <f t="shared" si="10"/>
        <v>232500.00000000003</v>
      </c>
      <c r="N387" s="13">
        <f t="shared" si="11"/>
        <v>300.00000000000006</v>
      </c>
      <c r="O387" s="4" t="s">
        <v>31</v>
      </c>
      <c r="P387" s="12" t="s">
        <v>700</v>
      </c>
    </row>
    <row r="388" spans="1:16" ht="14.25" customHeight="1">
      <c r="A388" s="4" t="s">
        <v>1105</v>
      </c>
      <c r="B388" s="4" t="s">
        <v>13</v>
      </c>
      <c r="C388" s="4">
        <v>1197831</v>
      </c>
      <c r="D388" s="5">
        <v>44445</v>
      </c>
      <c r="E388" s="4" t="s">
        <v>150</v>
      </c>
      <c r="F388" s="4" t="s">
        <v>151</v>
      </c>
      <c r="G388" s="4" t="s">
        <v>662</v>
      </c>
      <c r="H388" s="6">
        <v>625</v>
      </c>
      <c r="I388" s="12" t="s">
        <v>119</v>
      </c>
      <c r="J388" s="12" t="s">
        <v>1087</v>
      </c>
      <c r="K388" s="10">
        <v>54687.5</v>
      </c>
      <c r="L388" s="11">
        <v>0.35</v>
      </c>
      <c r="M388" s="13">
        <f t="shared" si="10"/>
        <v>156250</v>
      </c>
      <c r="N388" s="13">
        <f t="shared" si="11"/>
        <v>250</v>
      </c>
      <c r="O388" s="4" t="s">
        <v>31</v>
      </c>
      <c r="P388" s="12" t="s">
        <v>701</v>
      </c>
    </row>
    <row r="389" spans="1:16" ht="14.25" customHeight="1">
      <c r="A389" s="4" t="s">
        <v>1105</v>
      </c>
      <c r="B389" s="4" t="s">
        <v>13</v>
      </c>
      <c r="C389" s="4">
        <v>1197831</v>
      </c>
      <c r="D389" s="5">
        <v>44446</v>
      </c>
      <c r="E389" s="4" t="s">
        <v>150</v>
      </c>
      <c r="F389" s="4" t="s">
        <v>151</v>
      </c>
      <c r="G389" s="4" t="s">
        <v>662</v>
      </c>
      <c r="H389" s="6">
        <v>550</v>
      </c>
      <c r="I389" s="12" t="s">
        <v>702</v>
      </c>
      <c r="J389" s="12" t="s">
        <v>1087</v>
      </c>
      <c r="K389" s="10">
        <v>86625</v>
      </c>
      <c r="L389" s="11">
        <v>0.45</v>
      </c>
      <c r="M389" s="13">
        <f t="shared" si="10"/>
        <v>192500</v>
      </c>
      <c r="N389" s="13">
        <f t="shared" si="11"/>
        <v>350</v>
      </c>
      <c r="O389" s="4" t="s">
        <v>31</v>
      </c>
      <c r="P389" s="12" t="s">
        <v>703</v>
      </c>
    </row>
    <row r="390" spans="1:16" ht="14.25" customHeight="1">
      <c r="A390" s="4" t="s">
        <v>1105</v>
      </c>
      <c r="B390" s="4" t="s">
        <v>13</v>
      </c>
      <c r="C390" s="4">
        <v>1197831</v>
      </c>
      <c r="D390" s="5">
        <v>44447</v>
      </c>
      <c r="E390" s="4" t="s">
        <v>150</v>
      </c>
      <c r="F390" s="4" t="s">
        <v>151</v>
      </c>
      <c r="G390" s="4" t="s">
        <v>662</v>
      </c>
      <c r="H390" s="6">
        <v>450</v>
      </c>
      <c r="I390" s="12" t="s">
        <v>398</v>
      </c>
      <c r="J390" s="12" t="s">
        <v>1086</v>
      </c>
      <c r="K390" s="10">
        <v>67500</v>
      </c>
      <c r="L390" s="11">
        <v>0.3</v>
      </c>
      <c r="M390" s="13">
        <f t="shared" si="10"/>
        <v>225000</v>
      </c>
      <c r="N390" s="13">
        <f t="shared" si="11"/>
        <v>500</v>
      </c>
      <c r="O390" s="4" t="s">
        <v>31</v>
      </c>
      <c r="P390" s="12" t="s">
        <v>704</v>
      </c>
    </row>
    <row r="391" spans="1:16" ht="14.25" customHeight="1">
      <c r="A391" s="4" t="s">
        <v>1105</v>
      </c>
      <c r="B391" s="4" t="s">
        <v>13</v>
      </c>
      <c r="C391" s="4">
        <v>1197831</v>
      </c>
      <c r="D391" s="5">
        <v>44448</v>
      </c>
      <c r="E391" s="4" t="s">
        <v>150</v>
      </c>
      <c r="F391" s="4" t="s">
        <v>151</v>
      </c>
      <c r="G391" s="4" t="s">
        <v>662</v>
      </c>
      <c r="H391" s="6">
        <v>800</v>
      </c>
      <c r="I391" s="12" t="s">
        <v>705</v>
      </c>
      <c r="J391" s="12" t="s">
        <v>1086</v>
      </c>
      <c r="K391" s="10">
        <v>180000</v>
      </c>
      <c r="L391" s="11">
        <v>0.5</v>
      </c>
      <c r="M391" s="13">
        <f t="shared" ref="M391:M454" si="12">K391/L391</f>
        <v>360000</v>
      </c>
      <c r="N391" s="13">
        <f t="shared" ref="N391:N454" si="13">M391/H391</f>
        <v>450</v>
      </c>
      <c r="O391" s="4" t="s">
        <v>31</v>
      </c>
      <c r="P391" s="12" t="s">
        <v>706</v>
      </c>
    </row>
    <row r="392" spans="1:16" ht="14.25" customHeight="1">
      <c r="A392" s="4" t="s">
        <v>1105</v>
      </c>
      <c r="B392" s="4" t="s">
        <v>13</v>
      </c>
      <c r="C392" s="4">
        <v>1197831</v>
      </c>
      <c r="D392" s="5">
        <v>44449</v>
      </c>
      <c r="E392" s="4" t="s">
        <v>150</v>
      </c>
      <c r="F392" s="4" t="s">
        <v>151</v>
      </c>
      <c r="G392" s="4" t="s">
        <v>662</v>
      </c>
      <c r="H392" s="6">
        <v>800</v>
      </c>
      <c r="I392" s="12" t="s">
        <v>707</v>
      </c>
      <c r="J392" s="12" t="s">
        <v>1088</v>
      </c>
      <c r="K392" s="10">
        <v>126000</v>
      </c>
      <c r="L392" s="11">
        <v>0.35</v>
      </c>
      <c r="M392" s="13">
        <f t="shared" si="12"/>
        <v>360000</v>
      </c>
      <c r="N392" s="13">
        <f t="shared" si="13"/>
        <v>450</v>
      </c>
      <c r="O392" s="4" t="s">
        <v>31</v>
      </c>
      <c r="P392" s="12" t="s">
        <v>708</v>
      </c>
    </row>
    <row r="393" spans="1:16" ht="14.25" customHeight="1">
      <c r="A393" s="4" t="s">
        <v>1105</v>
      </c>
      <c r="B393" s="4" t="s">
        <v>13</v>
      </c>
      <c r="C393" s="4">
        <v>1197831</v>
      </c>
      <c r="D393" s="5">
        <v>44450</v>
      </c>
      <c r="E393" s="4" t="s">
        <v>150</v>
      </c>
      <c r="F393" s="4" t="s">
        <v>151</v>
      </c>
      <c r="G393" s="4" t="s">
        <v>662</v>
      </c>
      <c r="H393" s="6">
        <v>800</v>
      </c>
      <c r="I393" s="12" t="s">
        <v>709</v>
      </c>
      <c r="J393" s="12" t="s">
        <v>1086</v>
      </c>
      <c r="K393" s="10">
        <v>140000</v>
      </c>
      <c r="L393" s="11">
        <v>0.35</v>
      </c>
      <c r="M393" s="13">
        <f t="shared" si="12"/>
        <v>400000</v>
      </c>
      <c r="N393" s="13">
        <f t="shared" si="13"/>
        <v>500</v>
      </c>
      <c r="O393" s="4" t="s">
        <v>31</v>
      </c>
      <c r="P393" s="12" t="s">
        <v>710</v>
      </c>
    </row>
    <row r="394" spans="1:16" ht="14.25" customHeight="1">
      <c r="A394" s="4" t="s">
        <v>1105</v>
      </c>
      <c r="B394" s="4" t="s">
        <v>13</v>
      </c>
      <c r="C394" s="4">
        <v>1197831</v>
      </c>
      <c r="D394" s="5">
        <v>44451</v>
      </c>
      <c r="E394" s="4" t="s">
        <v>150</v>
      </c>
      <c r="F394" s="4" t="s">
        <v>151</v>
      </c>
      <c r="G394" s="4" t="s">
        <v>662</v>
      </c>
      <c r="H394" s="6">
        <v>650</v>
      </c>
      <c r="I394" s="12" t="s">
        <v>711</v>
      </c>
      <c r="J394" s="12" t="s">
        <v>1086</v>
      </c>
      <c r="K394" s="10">
        <v>102375</v>
      </c>
      <c r="L394" s="11">
        <v>0.35</v>
      </c>
      <c r="M394" s="13">
        <f t="shared" si="12"/>
        <v>292500</v>
      </c>
      <c r="N394" s="13">
        <f t="shared" si="13"/>
        <v>450</v>
      </c>
      <c r="O394" s="4" t="s">
        <v>31</v>
      </c>
      <c r="P394" s="12" t="s">
        <v>712</v>
      </c>
    </row>
    <row r="395" spans="1:16" ht="14.25" customHeight="1">
      <c r="A395" s="4" t="s">
        <v>1105</v>
      </c>
      <c r="B395" s="4" t="s">
        <v>13</v>
      </c>
      <c r="C395" s="4">
        <v>1197831</v>
      </c>
      <c r="D395" s="5">
        <v>44452</v>
      </c>
      <c r="E395" s="4" t="s">
        <v>150</v>
      </c>
      <c r="F395" s="4" t="s">
        <v>151</v>
      </c>
      <c r="G395" s="4" t="s">
        <v>662</v>
      </c>
      <c r="H395" s="6">
        <v>600</v>
      </c>
      <c r="I395" s="12" t="s">
        <v>713</v>
      </c>
      <c r="J395" s="12" t="s">
        <v>1088</v>
      </c>
      <c r="K395" s="10">
        <v>121500</v>
      </c>
      <c r="L395" s="11">
        <v>0.45</v>
      </c>
      <c r="M395" s="13">
        <f t="shared" si="12"/>
        <v>270000</v>
      </c>
      <c r="N395" s="13">
        <f t="shared" si="13"/>
        <v>450</v>
      </c>
      <c r="O395" s="4" t="s">
        <v>31</v>
      </c>
      <c r="P395" s="12" t="s">
        <v>714</v>
      </c>
    </row>
    <row r="396" spans="1:16" ht="14.25" customHeight="1">
      <c r="A396" s="4" t="s">
        <v>1105</v>
      </c>
      <c r="B396" s="4" t="s">
        <v>13</v>
      </c>
      <c r="C396" s="4">
        <v>1197831</v>
      </c>
      <c r="D396" s="5">
        <v>44453</v>
      </c>
      <c r="E396" s="4" t="s">
        <v>150</v>
      </c>
      <c r="F396" s="4" t="s">
        <v>151</v>
      </c>
      <c r="G396" s="4" t="s">
        <v>662</v>
      </c>
      <c r="H396" s="6">
        <v>500</v>
      </c>
      <c r="I396" s="12" t="s">
        <v>715</v>
      </c>
      <c r="J396" s="12" t="s">
        <v>1086</v>
      </c>
      <c r="K396" s="10">
        <v>75000</v>
      </c>
      <c r="L396" s="11">
        <v>0.3</v>
      </c>
      <c r="M396" s="13">
        <f t="shared" si="12"/>
        <v>250000</v>
      </c>
      <c r="N396" s="13">
        <f t="shared" si="13"/>
        <v>500</v>
      </c>
      <c r="O396" s="4" t="s">
        <v>31</v>
      </c>
      <c r="P396" s="12" t="s">
        <v>716</v>
      </c>
    </row>
    <row r="397" spans="1:16" ht="14.25" customHeight="1">
      <c r="A397" s="4" t="s">
        <v>1105</v>
      </c>
      <c r="B397" s="4" t="s">
        <v>13</v>
      </c>
      <c r="C397" s="4">
        <v>1197831</v>
      </c>
      <c r="D397" s="5">
        <v>44454</v>
      </c>
      <c r="E397" s="4" t="s">
        <v>150</v>
      </c>
      <c r="F397" s="4" t="s">
        <v>151</v>
      </c>
      <c r="G397" s="4" t="s">
        <v>662</v>
      </c>
      <c r="H397" s="6">
        <v>875</v>
      </c>
      <c r="I397" s="12" t="s">
        <v>717</v>
      </c>
      <c r="J397" s="12" t="s">
        <v>1087</v>
      </c>
      <c r="K397" s="10">
        <v>240625</v>
      </c>
      <c r="L397" s="11">
        <v>0.5</v>
      </c>
      <c r="M397" s="13">
        <f t="shared" si="12"/>
        <v>481250</v>
      </c>
      <c r="N397" s="13">
        <f t="shared" si="13"/>
        <v>550</v>
      </c>
      <c r="O397" s="4" t="s">
        <v>31</v>
      </c>
      <c r="P397" s="12" t="s">
        <v>718</v>
      </c>
    </row>
    <row r="398" spans="1:16" ht="14.25" customHeight="1">
      <c r="A398" s="4" t="s">
        <v>1105</v>
      </c>
      <c r="B398" s="4" t="s">
        <v>13</v>
      </c>
      <c r="C398" s="4">
        <v>1197831</v>
      </c>
      <c r="D398" s="5">
        <v>44455</v>
      </c>
      <c r="E398" s="4" t="s">
        <v>150</v>
      </c>
      <c r="F398" s="4" t="s">
        <v>151</v>
      </c>
      <c r="G398" s="4" t="s">
        <v>662</v>
      </c>
      <c r="H398" s="6">
        <v>825</v>
      </c>
      <c r="I398" s="12" t="s">
        <v>521</v>
      </c>
      <c r="J398" s="12" t="s">
        <v>1087</v>
      </c>
      <c r="K398" s="10">
        <v>148500</v>
      </c>
      <c r="L398" s="11">
        <v>0.4</v>
      </c>
      <c r="M398" s="13">
        <f t="shared" si="12"/>
        <v>371250</v>
      </c>
      <c r="N398" s="13">
        <f t="shared" si="13"/>
        <v>450</v>
      </c>
      <c r="O398" s="4" t="s">
        <v>31</v>
      </c>
      <c r="P398" s="12" t="s">
        <v>719</v>
      </c>
    </row>
    <row r="399" spans="1:16" ht="14.25" customHeight="1">
      <c r="A399" s="4" t="s">
        <v>1105</v>
      </c>
      <c r="B399" s="4" t="s">
        <v>13</v>
      </c>
      <c r="C399" s="4">
        <v>1197831</v>
      </c>
      <c r="D399" s="5">
        <v>44456</v>
      </c>
      <c r="E399" s="4" t="s">
        <v>150</v>
      </c>
      <c r="F399" s="4" t="s">
        <v>151</v>
      </c>
      <c r="G399" s="4" t="s">
        <v>662</v>
      </c>
      <c r="H399" s="6">
        <v>825</v>
      </c>
      <c r="I399" s="12" t="s">
        <v>674</v>
      </c>
      <c r="J399" s="12" t="s">
        <v>1087</v>
      </c>
      <c r="K399" s="10">
        <v>165000</v>
      </c>
      <c r="L399" s="11">
        <v>0.4</v>
      </c>
      <c r="M399" s="13">
        <f t="shared" si="12"/>
        <v>412500</v>
      </c>
      <c r="N399" s="13">
        <f t="shared" si="13"/>
        <v>500</v>
      </c>
      <c r="O399" s="4" t="s">
        <v>31</v>
      </c>
      <c r="P399" s="12" t="s">
        <v>675</v>
      </c>
    </row>
    <row r="400" spans="1:16" ht="14.25" customHeight="1">
      <c r="A400" s="4" t="s">
        <v>1105</v>
      </c>
      <c r="B400" s="4" t="s">
        <v>13</v>
      </c>
      <c r="C400" s="4">
        <v>1197831</v>
      </c>
      <c r="D400" s="5">
        <v>44457</v>
      </c>
      <c r="E400" s="4" t="s">
        <v>150</v>
      </c>
      <c r="F400" s="4" t="s">
        <v>151</v>
      </c>
      <c r="G400" s="4" t="s">
        <v>662</v>
      </c>
      <c r="H400" s="6">
        <v>975</v>
      </c>
      <c r="I400" s="12" t="s">
        <v>720</v>
      </c>
      <c r="J400" s="12" t="s">
        <v>1086</v>
      </c>
      <c r="K400" s="10">
        <v>175500</v>
      </c>
      <c r="L400" s="11">
        <v>0.4</v>
      </c>
      <c r="M400" s="13">
        <f t="shared" si="12"/>
        <v>438750</v>
      </c>
      <c r="N400" s="13">
        <f t="shared" si="13"/>
        <v>450</v>
      </c>
      <c r="O400" s="4" t="s">
        <v>31</v>
      </c>
      <c r="P400" s="12" t="s">
        <v>721</v>
      </c>
    </row>
    <row r="401" spans="1:16" ht="14.25" customHeight="1">
      <c r="A401" s="4" t="s">
        <v>1105</v>
      </c>
      <c r="B401" s="4" t="s">
        <v>13</v>
      </c>
      <c r="C401" s="4">
        <v>1197831</v>
      </c>
      <c r="D401" s="5">
        <v>44458</v>
      </c>
      <c r="E401" s="4" t="s">
        <v>150</v>
      </c>
      <c r="F401" s="4" t="s">
        <v>151</v>
      </c>
      <c r="G401" s="4" t="s">
        <v>662</v>
      </c>
      <c r="H401" s="6">
        <v>575</v>
      </c>
      <c r="I401" s="12" t="s">
        <v>501</v>
      </c>
      <c r="J401" s="12" t="s">
        <v>1087</v>
      </c>
      <c r="K401" s="10">
        <v>129375</v>
      </c>
      <c r="L401" s="11">
        <v>0.5</v>
      </c>
      <c r="M401" s="13">
        <f t="shared" si="12"/>
        <v>258750</v>
      </c>
      <c r="N401" s="13">
        <f t="shared" si="13"/>
        <v>450</v>
      </c>
      <c r="O401" s="4" t="s">
        <v>31</v>
      </c>
      <c r="P401" s="12" t="s">
        <v>502</v>
      </c>
    </row>
    <row r="402" spans="1:16" ht="14.25" customHeight="1">
      <c r="A402" s="4" t="s">
        <v>1105</v>
      </c>
      <c r="B402" s="4" t="s">
        <v>13</v>
      </c>
      <c r="C402" s="4">
        <v>1197831</v>
      </c>
      <c r="D402" s="5">
        <v>44459</v>
      </c>
      <c r="E402" s="4" t="s">
        <v>150</v>
      </c>
      <c r="F402" s="4" t="s">
        <v>151</v>
      </c>
      <c r="G402" s="4" t="s">
        <v>662</v>
      </c>
      <c r="H402" s="6">
        <v>575</v>
      </c>
      <c r="I402" s="12" t="s">
        <v>478</v>
      </c>
      <c r="J402" s="12" t="s">
        <v>1086</v>
      </c>
      <c r="K402" s="10">
        <v>100625</v>
      </c>
      <c r="L402" s="11">
        <v>0.35</v>
      </c>
      <c r="M402" s="13">
        <f t="shared" si="12"/>
        <v>287500</v>
      </c>
      <c r="N402" s="13">
        <f t="shared" si="13"/>
        <v>500</v>
      </c>
      <c r="O402" s="4" t="s">
        <v>31</v>
      </c>
      <c r="P402" s="12" t="s">
        <v>722</v>
      </c>
    </row>
    <row r="403" spans="1:16" ht="14.25" customHeight="1">
      <c r="A403" s="4" t="s">
        <v>1105</v>
      </c>
      <c r="B403" s="4" t="s">
        <v>13</v>
      </c>
      <c r="C403" s="4">
        <v>1197831</v>
      </c>
      <c r="D403" s="5">
        <v>44460</v>
      </c>
      <c r="E403" s="4" t="s">
        <v>150</v>
      </c>
      <c r="F403" s="4" t="s">
        <v>151</v>
      </c>
      <c r="G403" s="4" t="s">
        <v>662</v>
      </c>
      <c r="H403" s="6">
        <v>850</v>
      </c>
      <c r="I403" s="12" t="s">
        <v>132</v>
      </c>
      <c r="J403" s="12" t="s">
        <v>1086</v>
      </c>
      <c r="K403" s="10">
        <v>280500</v>
      </c>
      <c r="L403" s="11">
        <v>0.55000000000000004</v>
      </c>
      <c r="M403" s="13">
        <f t="shared" si="12"/>
        <v>509999.99999999994</v>
      </c>
      <c r="N403" s="13">
        <f t="shared" si="13"/>
        <v>599.99999999999989</v>
      </c>
      <c r="O403" s="4" t="s">
        <v>31</v>
      </c>
      <c r="P403" s="12" t="s">
        <v>723</v>
      </c>
    </row>
    <row r="404" spans="1:16" ht="14.25" customHeight="1">
      <c r="A404" s="4" t="s">
        <v>1105</v>
      </c>
      <c r="B404" s="4" t="s">
        <v>13</v>
      </c>
      <c r="C404" s="4">
        <v>1197831</v>
      </c>
      <c r="D404" s="5">
        <v>44461</v>
      </c>
      <c r="E404" s="4" t="s">
        <v>150</v>
      </c>
      <c r="F404" s="4" t="s">
        <v>151</v>
      </c>
      <c r="G404" s="4" t="s">
        <v>662</v>
      </c>
      <c r="H404" s="6">
        <v>800</v>
      </c>
      <c r="I404" s="12" t="s">
        <v>724</v>
      </c>
      <c r="J404" s="12" t="s">
        <v>1088</v>
      </c>
      <c r="K404" s="10">
        <v>160000</v>
      </c>
      <c r="L404" s="11">
        <v>0.4</v>
      </c>
      <c r="M404" s="13">
        <f t="shared" si="12"/>
        <v>400000</v>
      </c>
      <c r="N404" s="13">
        <f t="shared" si="13"/>
        <v>500</v>
      </c>
      <c r="O404" s="4" t="s">
        <v>31</v>
      </c>
      <c r="P404" s="12" t="s">
        <v>725</v>
      </c>
    </row>
    <row r="405" spans="1:16" ht="14.25" customHeight="1">
      <c r="A405" s="4" t="s">
        <v>1105</v>
      </c>
      <c r="B405" s="4" t="s">
        <v>13</v>
      </c>
      <c r="C405" s="4">
        <v>1197831</v>
      </c>
      <c r="D405" s="5">
        <v>44462</v>
      </c>
      <c r="E405" s="4" t="s">
        <v>150</v>
      </c>
      <c r="F405" s="4" t="s">
        <v>151</v>
      </c>
      <c r="G405" s="4" t="s">
        <v>662</v>
      </c>
      <c r="H405" s="6">
        <v>800</v>
      </c>
      <c r="I405" s="12" t="s">
        <v>143</v>
      </c>
      <c r="J405" s="12" t="s">
        <v>1087</v>
      </c>
      <c r="K405" s="10">
        <v>176000</v>
      </c>
      <c r="L405" s="11">
        <v>0.4</v>
      </c>
      <c r="M405" s="13">
        <f t="shared" si="12"/>
        <v>440000</v>
      </c>
      <c r="N405" s="13">
        <f t="shared" si="13"/>
        <v>550</v>
      </c>
      <c r="O405" s="4" t="s">
        <v>31</v>
      </c>
      <c r="P405" s="12" t="s">
        <v>184</v>
      </c>
    </row>
    <row r="406" spans="1:16" ht="14.25" customHeight="1">
      <c r="A406" s="4" t="s">
        <v>1105</v>
      </c>
      <c r="B406" s="4" t="s">
        <v>13</v>
      </c>
      <c r="C406" s="4">
        <v>1197831</v>
      </c>
      <c r="D406" s="5">
        <v>44463</v>
      </c>
      <c r="E406" s="4" t="s">
        <v>150</v>
      </c>
      <c r="F406" s="4" t="s">
        <v>151</v>
      </c>
      <c r="G406" s="4" t="s">
        <v>662</v>
      </c>
      <c r="H406" s="6">
        <v>975</v>
      </c>
      <c r="I406" s="12" t="s">
        <v>33</v>
      </c>
      <c r="J406" s="12" t="s">
        <v>1087</v>
      </c>
      <c r="K406" s="10">
        <v>195000</v>
      </c>
      <c r="L406" s="11">
        <v>0.4</v>
      </c>
      <c r="M406" s="13">
        <f t="shared" si="12"/>
        <v>487500</v>
      </c>
      <c r="N406" s="13">
        <f t="shared" si="13"/>
        <v>500</v>
      </c>
      <c r="O406" s="4" t="s">
        <v>31</v>
      </c>
      <c r="P406" s="12" t="s">
        <v>726</v>
      </c>
    </row>
    <row r="407" spans="1:16" ht="14.25" customHeight="1">
      <c r="A407" s="4" t="s">
        <v>1105</v>
      </c>
      <c r="B407" s="4" t="s">
        <v>13</v>
      </c>
      <c r="C407" s="4">
        <v>1197831</v>
      </c>
      <c r="D407" s="5">
        <v>44464</v>
      </c>
      <c r="E407" s="4" t="s">
        <v>150</v>
      </c>
      <c r="F407" s="4" t="s">
        <v>151</v>
      </c>
      <c r="G407" s="4" t="s">
        <v>662</v>
      </c>
      <c r="H407" s="6">
        <v>525</v>
      </c>
      <c r="I407" s="12" t="s">
        <v>93</v>
      </c>
      <c r="J407" s="12" t="s">
        <v>1087</v>
      </c>
      <c r="K407" s="10">
        <v>131250</v>
      </c>
      <c r="L407" s="11">
        <v>0.5</v>
      </c>
      <c r="M407" s="13">
        <f t="shared" si="12"/>
        <v>262500</v>
      </c>
      <c r="N407" s="13">
        <f t="shared" si="13"/>
        <v>500</v>
      </c>
      <c r="O407" s="4" t="s">
        <v>31</v>
      </c>
      <c r="P407" s="12" t="s">
        <v>94</v>
      </c>
    </row>
    <row r="408" spans="1:16" ht="14.25" customHeight="1">
      <c r="A408" s="4" t="s">
        <v>1105</v>
      </c>
      <c r="B408" s="4" t="s">
        <v>13</v>
      </c>
      <c r="C408" s="4">
        <v>1197831</v>
      </c>
      <c r="D408" s="5">
        <v>44465</v>
      </c>
      <c r="E408" s="4" t="s">
        <v>150</v>
      </c>
      <c r="F408" s="4" t="s">
        <v>151</v>
      </c>
      <c r="G408" s="4" t="s">
        <v>662</v>
      </c>
      <c r="H408" s="6">
        <v>525</v>
      </c>
      <c r="I408" s="12" t="s">
        <v>302</v>
      </c>
      <c r="J408" s="12" t="s">
        <v>1086</v>
      </c>
      <c r="K408" s="10">
        <v>101062.5</v>
      </c>
      <c r="L408" s="11">
        <v>0.35</v>
      </c>
      <c r="M408" s="13">
        <f t="shared" si="12"/>
        <v>288750</v>
      </c>
      <c r="N408" s="13">
        <f t="shared" si="13"/>
        <v>550</v>
      </c>
      <c r="O408" s="4" t="s">
        <v>31</v>
      </c>
      <c r="P408" s="12" t="s">
        <v>727</v>
      </c>
    </row>
    <row r="409" spans="1:16" ht="14.25" customHeight="1">
      <c r="A409" s="4" t="s">
        <v>1105</v>
      </c>
      <c r="B409" s="4" t="s">
        <v>13</v>
      </c>
      <c r="C409" s="4">
        <v>1197831</v>
      </c>
      <c r="D409" s="5">
        <v>44466</v>
      </c>
      <c r="E409" s="4" t="s">
        <v>150</v>
      </c>
      <c r="F409" s="4" t="s">
        <v>151</v>
      </c>
      <c r="G409" s="4" t="s">
        <v>662</v>
      </c>
      <c r="H409" s="6">
        <v>775</v>
      </c>
      <c r="I409" s="12" t="s">
        <v>66</v>
      </c>
      <c r="J409" s="12" t="s">
        <v>1087</v>
      </c>
      <c r="K409" s="10">
        <v>255750</v>
      </c>
      <c r="L409" s="11">
        <v>0.55000000000000004</v>
      </c>
      <c r="M409" s="13">
        <f t="shared" si="12"/>
        <v>464999.99999999994</v>
      </c>
      <c r="N409" s="13">
        <f t="shared" si="13"/>
        <v>599.99999999999989</v>
      </c>
      <c r="O409" s="4" t="s">
        <v>31</v>
      </c>
      <c r="P409" s="12" t="s">
        <v>728</v>
      </c>
    </row>
    <row r="410" spans="1:16" ht="14.25" customHeight="1">
      <c r="A410" s="4" t="s">
        <v>1105</v>
      </c>
      <c r="B410" s="4" t="s">
        <v>13</v>
      </c>
      <c r="C410" s="4">
        <v>1197831</v>
      </c>
      <c r="D410" s="5">
        <v>44467</v>
      </c>
      <c r="E410" s="4" t="s">
        <v>150</v>
      </c>
      <c r="F410" s="4" t="s">
        <v>151</v>
      </c>
      <c r="G410" s="4" t="s">
        <v>662</v>
      </c>
      <c r="H410" s="6">
        <v>725</v>
      </c>
      <c r="I410" s="12" t="s">
        <v>97</v>
      </c>
      <c r="J410" s="12" t="s">
        <v>1086</v>
      </c>
      <c r="K410" s="10">
        <v>159500</v>
      </c>
      <c r="L410" s="11">
        <v>0.4</v>
      </c>
      <c r="M410" s="13">
        <f t="shared" si="12"/>
        <v>398750</v>
      </c>
      <c r="N410" s="13">
        <f t="shared" si="13"/>
        <v>550</v>
      </c>
      <c r="O410" s="4" t="s">
        <v>31</v>
      </c>
      <c r="P410" s="12" t="s">
        <v>729</v>
      </c>
    </row>
    <row r="411" spans="1:16" ht="14.25" customHeight="1">
      <c r="A411" s="4" t="s">
        <v>1105</v>
      </c>
      <c r="B411" s="4" t="s">
        <v>13</v>
      </c>
      <c r="C411" s="4">
        <v>1197831</v>
      </c>
      <c r="D411" s="5">
        <v>44468</v>
      </c>
      <c r="E411" s="4" t="s">
        <v>150</v>
      </c>
      <c r="F411" s="4" t="s">
        <v>151</v>
      </c>
      <c r="G411" s="4" t="s">
        <v>662</v>
      </c>
      <c r="H411" s="6">
        <v>675</v>
      </c>
      <c r="I411" s="12" t="s">
        <v>217</v>
      </c>
      <c r="J411" s="12" t="s">
        <v>1087</v>
      </c>
      <c r="K411" s="10">
        <v>148500</v>
      </c>
      <c r="L411" s="11">
        <v>0.4</v>
      </c>
      <c r="M411" s="13">
        <f t="shared" si="12"/>
        <v>371250</v>
      </c>
      <c r="N411" s="13">
        <f t="shared" si="13"/>
        <v>550</v>
      </c>
      <c r="O411" s="4" t="s">
        <v>31</v>
      </c>
      <c r="P411" s="12" t="s">
        <v>218</v>
      </c>
    </row>
    <row r="412" spans="1:16" ht="14.25" customHeight="1">
      <c r="A412" s="4" t="s">
        <v>1105</v>
      </c>
      <c r="B412" s="4" t="s">
        <v>13</v>
      </c>
      <c r="C412" s="4">
        <v>1197831</v>
      </c>
      <c r="D412" s="5">
        <v>44469</v>
      </c>
      <c r="E412" s="4" t="s">
        <v>150</v>
      </c>
      <c r="F412" s="4" t="s">
        <v>151</v>
      </c>
      <c r="G412" s="4" t="s">
        <v>662</v>
      </c>
      <c r="H412" s="6">
        <v>725</v>
      </c>
      <c r="I412" s="12" t="s">
        <v>730</v>
      </c>
      <c r="J412" s="12" t="s">
        <v>1088</v>
      </c>
      <c r="K412" s="10">
        <v>174000</v>
      </c>
      <c r="L412" s="11">
        <v>0.4</v>
      </c>
      <c r="M412" s="13">
        <f t="shared" si="12"/>
        <v>435000</v>
      </c>
      <c r="N412" s="13">
        <f t="shared" si="13"/>
        <v>600</v>
      </c>
      <c r="O412" s="4" t="s">
        <v>31</v>
      </c>
      <c r="P412" s="12" t="s">
        <v>731</v>
      </c>
    </row>
    <row r="413" spans="1:16" ht="14.25" customHeight="1">
      <c r="A413" s="4" t="s">
        <v>1105</v>
      </c>
      <c r="B413" s="4" t="s">
        <v>13</v>
      </c>
      <c r="C413" s="4">
        <v>1197831</v>
      </c>
      <c r="D413" s="5">
        <v>44470</v>
      </c>
      <c r="E413" s="4" t="s">
        <v>150</v>
      </c>
      <c r="F413" s="4" t="s">
        <v>151</v>
      </c>
      <c r="G413" s="4" t="s">
        <v>662</v>
      </c>
      <c r="H413" s="6">
        <v>450</v>
      </c>
      <c r="I413" s="12" t="s">
        <v>215</v>
      </c>
      <c r="J413" s="12" t="s">
        <v>1087</v>
      </c>
      <c r="K413" s="10">
        <v>135000</v>
      </c>
      <c r="L413" s="11">
        <v>0.5</v>
      </c>
      <c r="M413" s="13">
        <f t="shared" si="12"/>
        <v>270000</v>
      </c>
      <c r="N413" s="13">
        <f t="shared" si="13"/>
        <v>600</v>
      </c>
      <c r="O413" s="4" t="s">
        <v>31</v>
      </c>
      <c r="P413" s="12" t="s">
        <v>216</v>
      </c>
    </row>
    <row r="414" spans="1:16" ht="14.25" customHeight="1">
      <c r="A414" s="4" t="s">
        <v>1105</v>
      </c>
      <c r="B414" s="4" t="s">
        <v>13</v>
      </c>
      <c r="C414" s="4">
        <v>1197831</v>
      </c>
      <c r="D414" s="5">
        <v>44471</v>
      </c>
      <c r="E414" s="4" t="s">
        <v>150</v>
      </c>
      <c r="F414" s="4" t="s">
        <v>151</v>
      </c>
      <c r="G414" s="4" t="s">
        <v>662</v>
      </c>
      <c r="H414" s="6">
        <v>450</v>
      </c>
      <c r="I414" s="12" t="s">
        <v>63</v>
      </c>
      <c r="J414" s="12" t="s">
        <v>1087</v>
      </c>
      <c r="K414" s="10">
        <v>86625</v>
      </c>
      <c r="L414" s="11">
        <v>0.35</v>
      </c>
      <c r="M414" s="13">
        <f t="shared" si="12"/>
        <v>247500.00000000003</v>
      </c>
      <c r="N414" s="13">
        <f t="shared" si="13"/>
        <v>550.00000000000011</v>
      </c>
      <c r="O414" s="4" t="s">
        <v>31</v>
      </c>
      <c r="P414" s="12" t="s">
        <v>732</v>
      </c>
    </row>
    <row r="415" spans="1:16" ht="14.25" customHeight="1">
      <c r="A415" s="4" t="s">
        <v>1105</v>
      </c>
      <c r="B415" s="4" t="s">
        <v>13</v>
      </c>
      <c r="C415" s="4">
        <v>1197831</v>
      </c>
      <c r="D415" s="5">
        <v>44472</v>
      </c>
      <c r="E415" s="4" t="s">
        <v>150</v>
      </c>
      <c r="F415" s="4" t="s">
        <v>151</v>
      </c>
      <c r="G415" s="4" t="s">
        <v>662</v>
      </c>
      <c r="H415" s="6">
        <v>675</v>
      </c>
      <c r="I415" s="12" t="s">
        <v>240</v>
      </c>
      <c r="J415" s="12" t="s">
        <v>1087</v>
      </c>
      <c r="K415" s="10">
        <v>185625</v>
      </c>
      <c r="L415" s="11">
        <v>0.55000000000000004</v>
      </c>
      <c r="M415" s="13">
        <f t="shared" si="12"/>
        <v>337500</v>
      </c>
      <c r="N415" s="13">
        <f t="shared" si="13"/>
        <v>500</v>
      </c>
      <c r="O415" s="4" t="s">
        <v>31</v>
      </c>
      <c r="P415" s="12" t="s">
        <v>733</v>
      </c>
    </row>
    <row r="416" spans="1:16" ht="14.25" customHeight="1">
      <c r="A416" s="4" t="s">
        <v>1105</v>
      </c>
      <c r="B416" s="4" t="s">
        <v>13</v>
      </c>
      <c r="C416" s="4">
        <v>1197831</v>
      </c>
      <c r="D416" s="5">
        <v>44473</v>
      </c>
      <c r="E416" s="4" t="s">
        <v>150</v>
      </c>
      <c r="F416" s="4" t="s">
        <v>151</v>
      </c>
      <c r="G416" s="4" t="s">
        <v>662</v>
      </c>
      <c r="H416" s="6">
        <v>625</v>
      </c>
      <c r="I416" s="12" t="s">
        <v>734</v>
      </c>
      <c r="J416" s="12" t="s">
        <v>1089</v>
      </c>
      <c r="K416" s="10">
        <v>100000</v>
      </c>
      <c r="L416" s="11">
        <v>0.4</v>
      </c>
      <c r="M416" s="13">
        <f t="shared" si="12"/>
        <v>250000</v>
      </c>
      <c r="N416" s="13">
        <f t="shared" si="13"/>
        <v>400</v>
      </c>
      <c r="O416" s="4" t="s">
        <v>31</v>
      </c>
      <c r="P416" s="12" t="s">
        <v>735</v>
      </c>
    </row>
    <row r="417" spans="1:16" ht="14.25" customHeight="1">
      <c r="A417" s="4" t="s">
        <v>1105</v>
      </c>
      <c r="B417" s="4" t="s">
        <v>13</v>
      </c>
      <c r="C417" s="4">
        <v>1197831</v>
      </c>
      <c r="D417" s="5">
        <v>44474</v>
      </c>
      <c r="E417" s="4" t="s">
        <v>150</v>
      </c>
      <c r="F417" s="4" t="s">
        <v>151</v>
      </c>
      <c r="G417" s="4" t="s">
        <v>662</v>
      </c>
      <c r="H417" s="6">
        <v>625</v>
      </c>
      <c r="I417" s="12" t="s">
        <v>213</v>
      </c>
      <c r="J417" s="12" t="s">
        <v>1087</v>
      </c>
      <c r="K417" s="10">
        <v>100000</v>
      </c>
      <c r="L417" s="11">
        <v>0.4</v>
      </c>
      <c r="M417" s="13">
        <f t="shared" si="12"/>
        <v>250000</v>
      </c>
      <c r="N417" s="13">
        <f t="shared" si="13"/>
        <v>400</v>
      </c>
      <c r="O417" s="4" t="s">
        <v>31</v>
      </c>
      <c r="P417" s="12" t="s">
        <v>736</v>
      </c>
    </row>
    <row r="418" spans="1:16" ht="14.25" customHeight="1">
      <c r="A418" s="4" t="s">
        <v>1105</v>
      </c>
      <c r="B418" s="4" t="s">
        <v>13</v>
      </c>
      <c r="C418" s="4">
        <v>1197831</v>
      </c>
      <c r="D418" s="5">
        <v>44475</v>
      </c>
      <c r="E418" s="4" t="s">
        <v>150</v>
      </c>
      <c r="F418" s="4" t="s">
        <v>151</v>
      </c>
      <c r="G418" s="4" t="s">
        <v>662</v>
      </c>
      <c r="H418" s="6">
        <v>575</v>
      </c>
      <c r="I418" s="12" t="s">
        <v>737</v>
      </c>
      <c r="J418" s="12" t="s">
        <v>1088</v>
      </c>
      <c r="K418" s="10">
        <v>103500</v>
      </c>
      <c r="L418" s="11">
        <v>0.4</v>
      </c>
      <c r="M418" s="13">
        <f t="shared" si="12"/>
        <v>258750</v>
      </c>
      <c r="N418" s="13">
        <f t="shared" si="13"/>
        <v>450</v>
      </c>
      <c r="O418" s="4" t="s">
        <v>31</v>
      </c>
      <c r="P418" s="12" t="s">
        <v>738</v>
      </c>
    </row>
    <row r="419" spans="1:16" ht="14.25" customHeight="1">
      <c r="A419" s="4" t="s">
        <v>1105</v>
      </c>
      <c r="B419" s="4" t="s">
        <v>13</v>
      </c>
      <c r="C419" s="4">
        <v>1197831</v>
      </c>
      <c r="D419" s="5">
        <v>44476</v>
      </c>
      <c r="E419" s="4" t="s">
        <v>150</v>
      </c>
      <c r="F419" s="4" t="s">
        <v>151</v>
      </c>
      <c r="G419" s="4" t="s">
        <v>662</v>
      </c>
      <c r="H419" s="6">
        <v>425</v>
      </c>
      <c r="I419" s="12" t="s">
        <v>59</v>
      </c>
      <c r="J419" s="12" t="s">
        <v>1087</v>
      </c>
      <c r="K419" s="10">
        <v>95625</v>
      </c>
      <c r="L419" s="11">
        <v>0.5</v>
      </c>
      <c r="M419" s="13">
        <f t="shared" si="12"/>
        <v>191250</v>
      </c>
      <c r="N419" s="13">
        <f t="shared" si="13"/>
        <v>450</v>
      </c>
      <c r="O419" s="4" t="s">
        <v>31</v>
      </c>
      <c r="P419" s="12" t="s">
        <v>316</v>
      </c>
    </row>
    <row r="420" spans="1:16" ht="14.25" customHeight="1">
      <c r="A420" s="4" t="s">
        <v>1105</v>
      </c>
      <c r="B420" s="4" t="s">
        <v>13</v>
      </c>
      <c r="C420" s="4">
        <v>1197831</v>
      </c>
      <c r="D420" s="5">
        <v>44477</v>
      </c>
      <c r="E420" s="4" t="s">
        <v>150</v>
      </c>
      <c r="F420" s="4" t="s">
        <v>151</v>
      </c>
      <c r="G420" s="4" t="s">
        <v>662</v>
      </c>
      <c r="H420" s="6">
        <v>400</v>
      </c>
      <c r="I420" s="12" t="s">
        <v>450</v>
      </c>
      <c r="J420" s="12" t="s">
        <v>1086</v>
      </c>
      <c r="K420" s="10">
        <v>56000</v>
      </c>
      <c r="L420" s="11">
        <v>0.35</v>
      </c>
      <c r="M420" s="13">
        <f t="shared" si="12"/>
        <v>160000</v>
      </c>
      <c r="N420" s="13">
        <f t="shared" si="13"/>
        <v>400</v>
      </c>
      <c r="O420" s="4" t="s">
        <v>31</v>
      </c>
      <c r="P420" s="12" t="s">
        <v>739</v>
      </c>
    </row>
    <row r="421" spans="1:16" ht="14.25" customHeight="1">
      <c r="A421" s="4" t="s">
        <v>1105</v>
      </c>
      <c r="B421" s="4" t="s">
        <v>13</v>
      </c>
      <c r="C421" s="4">
        <v>1197831</v>
      </c>
      <c r="D421" s="5">
        <v>44478</v>
      </c>
      <c r="E421" s="4" t="s">
        <v>150</v>
      </c>
      <c r="F421" s="4" t="s">
        <v>151</v>
      </c>
      <c r="G421" s="4" t="s">
        <v>662</v>
      </c>
      <c r="H421" s="6">
        <v>575</v>
      </c>
      <c r="I421" s="12" t="s">
        <v>740</v>
      </c>
      <c r="J421" s="12" t="s">
        <v>1087</v>
      </c>
      <c r="K421" s="10">
        <v>158125</v>
      </c>
      <c r="L421" s="11">
        <v>0.55000000000000004</v>
      </c>
      <c r="M421" s="13">
        <f t="shared" si="12"/>
        <v>287500</v>
      </c>
      <c r="N421" s="13">
        <f t="shared" si="13"/>
        <v>500</v>
      </c>
      <c r="O421" s="4" t="s">
        <v>31</v>
      </c>
      <c r="P421" s="12" t="s">
        <v>741</v>
      </c>
    </row>
    <row r="422" spans="1:16" ht="14.25" customHeight="1">
      <c r="A422" s="4" t="s">
        <v>1105</v>
      </c>
      <c r="B422" s="4" t="s">
        <v>13</v>
      </c>
      <c r="C422" s="4">
        <v>1197831</v>
      </c>
      <c r="D422" s="5">
        <v>44479</v>
      </c>
      <c r="E422" s="4" t="s">
        <v>150</v>
      </c>
      <c r="F422" s="4" t="s">
        <v>151</v>
      </c>
      <c r="G422" s="4" t="s">
        <v>662</v>
      </c>
      <c r="H422" s="6">
        <v>725</v>
      </c>
      <c r="I422" s="12" t="s">
        <v>276</v>
      </c>
      <c r="J422" s="12" t="s">
        <v>1087</v>
      </c>
      <c r="K422" s="10">
        <v>116000</v>
      </c>
      <c r="L422" s="11">
        <v>0.4</v>
      </c>
      <c r="M422" s="13">
        <f t="shared" si="12"/>
        <v>290000</v>
      </c>
      <c r="N422" s="13">
        <f t="shared" si="13"/>
        <v>400</v>
      </c>
      <c r="O422" s="4" t="s">
        <v>31</v>
      </c>
      <c r="P422" s="12" t="s">
        <v>742</v>
      </c>
    </row>
    <row r="423" spans="1:16" ht="14.25" customHeight="1">
      <c r="A423" s="4" t="s">
        <v>1105</v>
      </c>
      <c r="B423" s="4" t="s">
        <v>13</v>
      </c>
      <c r="C423" s="4">
        <v>1197831</v>
      </c>
      <c r="D423" s="5">
        <v>44480</v>
      </c>
      <c r="E423" s="4" t="s">
        <v>150</v>
      </c>
      <c r="F423" s="4" t="s">
        <v>151</v>
      </c>
      <c r="G423" s="4" t="s">
        <v>662</v>
      </c>
      <c r="H423" s="6">
        <v>725</v>
      </c>
      <c r="I423" s="12" t="s">
        <v>37</v>
      </c>
      <c r="J423" s="12" t="s">
        <v>1086</v>
      </c>
      <c r="K423" s="10">
        <v>116000</v>
      </c>
      <c r="L423" s="11">
        <v>0.4</v>
      </c>
      <c r="M423" s="13">
        <f t="shared" si="12"/>
        <v>290000</v>
      </c>
      <c r="N423" s="13">
        <f t="shared" si="13"/>
        <v>400</v>
      </c>
      <c r="O423" s="4" t="s">
        <v>31</v>
      </c>
      <c r="P423" s="12" t="s">
        <v>743</v>
      </c>
    </row>
    <row r="424" spans="1:16" ht="14.25" customHeight="1">
      <c r="A424" s="4" t="s">
        <v>1105</v>
      </c>
      <c r="B424" s="4" t="s">
        <v>13</v>
      </c>
      <c r="C424" s="4">
        <v>1197831</v>
      </c>
      <c r="D424" s="5">
        <v>44481</v>
      </c>
      <c r="E424" s="4" t="s">
        <v>150</v>
      </c>
      <c r="F424" s="4" t="s">
        <v>151</v>
      </c>
      <c r="G424" s="4" t="s">
        <v>662</v>
      </c>
      <c r="H424" s="6">
        <v>650</v>
      </c>
      <c r="I424" s="12" t="s">
        <v>279</v>
      </c>
      <c r="J424" s="12" t="s">
        <v>1087</v>
      </c>
      <c r="K424" s="10">
        <v>169000</v>
      </c>
      <c r="L424" s="11">
        <v>0.4</v>
      </c>
      <c r="M424" s="13">
        <f t="shared" si="12"/>
        <v>422500</v>
      </c>
      <c r="N424" s="13">
        <f t="shared" si="13"/>
        <v>650</v>
      </c>
      <c r="O424" s="4" t="s">
        <v>31</v>
      </c>
      <c r="P424" s="12" t="s">
        <v>744</v>
      </c>
    </row>
    <row r="425" spans="1:16" ht="14.25" customHeight="1">
      <c r="A425" s="4" t="s">
        <v>1105</v>
      </c>
      <c r="B425" s="4" t="s">
        <v>13</v>
      </c>
      <c r="C425" s="4">
        <v>1197831</v>
      </c>
      <c r="D425" s="5">
        <v>44482</v>
      </c>
      <c r="E425" s="4" t="s">
        <v>150</v>
      </c>
      <c r="F425" s="4" t="s">
        <v>151</v>
      </c>
      <c r="G425" s="4" t="s">
        <v>662</v>
      </c>
      <c r="H425" s="6">
        <v>500</v>
      </c>
      <c r="I425" s="12" t="s">
        <v>745</v>
      </c>
      <c r="J425" s="12" t="s">
        <v>1086</v>
      </c>
      <c r="K425" s="10">
        <v>162500</v>
      </c>
      <c r="L425" s="11">
        <v>0.5</v>
      </c>
      <c r="M425" s="13">
        <f t="shared" si="12"/>
        <v>325000</v>
      </c>
      <c r="N425" s="13">
        <f t="shared" si="13"/>
        <v>650</v>
      </c>
      <c r="O425" s="4" t="s">
        <v>31</v>
      </c>
      <c r="P425" s="12" t="s">
        <v>746</v>
      </c>
    </row>
    <row r="426" spans="1:16" ht="14.25" customHeight="1">
      <c r="A426" s="4" t="s">
        <v>1105</v>
      </c>
      <c r="B426" s="4" t="s">
        <v>13</v>
      </c>
      <c r="C426" s="4">
        <v>1197831</v>
      </c>
      <c r="D426" s="5">
        <v>44483</v>
      </c>
      <c r="E426" s="4" t="s">
        <v>150</v>
      </c>
      <c r="F426" s="4" t="s">
        <v>151</v>
      </c>
      <c r="G426" s="4" t="s">
        <v>662</v>
      </c>
      <c r="H426" s="6">
        <v>475</v>
      </c>
      <c r="I426" s="12" t="s">
        <v>350</v>
      </c>
      <c r="J426" s="12" t="s">
        <v>1087</v>
      </c>
      <c r="K426" s="10">
        <v>99750</v>
      </c>
      <c r="L426" s="11">
        <v>0.35</v>
      </c>
      <c r="M426" s="13">
        <f t="shared" si="12"/>
        <v>285000</v>
      </c>
      <c r="N426" s="13">
        <f t="shared" si="13"/>
        <v>600</v>
      </c>
      <c r="O426" s="4" t="s">
        <v>31</v>
      </c>
      <c r="P426" s="12" t="s">
        <v>747</v>
      </c>
    </row>
    <row r="427" spans="1:16" ht="14.25" customHeight="1">
      <c r="A427" s="4" t="s">
        <v>1105</v>
      </c>
      <c r="B427" s="4" t="s">
        <v>13</v>
      </c>
      <c r="C427" s="4">
        <v>1197831</v>
      </c>
      <c r="D427" s="5">
        <v>44484</v>
      </c>
      <c r="E427" s="4" t="s">
        <v>150</v>
      </c>
      <c r="F427" s="4" t="s">
        <v>151</v>
      </c>
      <c r="G427" s="4" t="s">
        <v>662</v>
      </c>
      <c r="H427" s="6">
        <v>675</v>
      </c>
      <c r="I427" s="12" t="s">
        <v>748</v>
      </c>
      <c r="J427" s="12" t="s">
        <v>1087</v>
      </c>
      <c r="K427" s="10">
        <v>259875</v>
      </c>
      <c r="L427" s="11">
        <v>0.55000000000000004</v>
      </c>
      <c r="M427" s="13">
        <f t="shared" si="12"/>
        <v>472499.99999999994</v>
      </c>
      <c r="N427" s="13">
        <f t="shared" si="13"/>
        <v>699.99999999999989</v>
      </c>
      <c r="O427" s="4" t="s">
        <v>31</v>
      </c>
      <c r="P427" s="12" t="s">
        <v>749</v>
      </c>
    </row>
    <row r="428" spans="1:16" ht="14.25" customHeight="1">
      <c r="A428" s="4" t="s">
        <v>1105</v>
      </c>
      <c r="B428" s="4" t="s">
        <v>13</v>
      </c>
      <c r="C428" s="4">
        <v>1197831</v>
      </c>
      <c r="D428" s="5">
        <v>44485</v>
      </c>
      <c r="E428" s="4" t="s">
        <v>150</v>
      </c>
      <c r="F428" s="4" t="s">
        <v>151</v>
      </c>
      <c r="G428" s="4" t="s">
        <v>662</v>
      </c>
      <c r="H428" s="6">
        <v>825</v>
      </c>
      <c r="I428" s="12" t="s">
        <v>290</v>
      </c>
      <c r="J428" s="12" t="s">
        <v>1088</v>
      </c>
      <c r="K428" s="10">
        <v>198000</v>
      </c>
      <c r="L428" s="11">
        <v>0.4</v>
      </c>
      <c r="M428" s="13">
        <f t="shared" si="12"/>
        <v>495000</v>
      </c>
      <c r="N428" s="13">
        <f t="shared" si="13"/>
        <v>600</v>
      </c>
      <c r="O428" s="4" t="s">
        <v>31</v>
      </c>
      <c r="P428" s="12" t="s">
        <v>291</v>
      </c>
    </row>
    <row r="429" spans="1:16" ht="14.25" customHeight="1">
      <c r="A429" s="4" t="s">
        <v>1105</v>
      </c>
      <c r="B429" s="4" t="s">
        <v>13</v>
      </c>
      <c r="C429" s="4">
        <v>1197831</v>
      </c>
      <c r="D429" s="5">
        <v>44486</v>
      </c>
      <c r="E429" s="4" t="s">
        <v>150</v>
      </c>
      <c r="F429" s="4" t="s">
        <v>151</v>
      </c>
      <c r="G429" s="4" t="s">
        <v>662</v>
      </c>
      <c r="H429" s="6">
        <v>825</v>
      </c>
      <c r="I429" s="12" t="s">
        <v>750</v>
      </c>
      <c r="J429" s="12" t="s">
        <v>1086</v>
      </c>
      <c r="K429" s="10">
        <v>198000</v>
      </c>
      <c r="L429" s="11">
        <v>0.4</v>
      </c>
      <c r="M429" s="13">
        <f t="shared" si="12"/>
        <v>495000</v>
      </c>
      <c r="N429" s="13">
        <f t="shared" si="13"/>
        <v>600</v>
      </c>
      <c r="O429" s="4" t="s">
        <v>31</v>
      </c>
      <c r="P429" s="12" t="s">
        <v>751</v>
      </c>
    </row>
    <row r="430" spans="1:16" ht="14.25" customHeight="1">
      <c r="A430" s="4" t="s">
        <v>1105</v>
      </c>
      <c r="B430" s="4" t="s">
        <v>13</v>
      </c>
      <c r="C430" s="4">
        <v>1197831</v>
      </c>
      <c r="D430" s="5">
        <v>44487</v>
      </c>
      <c r="E430" s="4" t="s">
        <v>150</v>
      </c>
      <c r="F430" s="4" t="s">
        <v>151</v>
      </c>
      <c r="G430" s="4" t="s">
        <v>662</v>
      </c>
      <c r="H430" s="6">
        <v>725</v>
      </c>
      <c r="I430" s="12" t="s">
        <v>752</v>
      </c>
      <c r="J430" s="12" t="s">
        <v>1087</v>
      </c>
      <c r="K430" s="10">
        <v>188500</v>
      </c>
      <c r="L430" s="11">
        <v>0.4</v>
      </c>
      <c r="M430" s="13">
        <f t="shared" si="12"/>
        <v>471250</v>
      </c>
      <c r="N430" s="13">
        <f t="shared" si="13"/>
        <v>650</v>
      </c>
      <c r="O430" s="4" t="s">
        <v>31</v>
      </c>
      <c r="P430" s="12" t="s">
        <v>753</v>
      </c>
    </row>
    <row r="431" spans="1:16" ht="14.25" customHeight="1">
      <c r="A431" s="4" t="s">
        <v>1105</v>
      </c>
      <c r="B431" s="4" t="s">
        <v>13</v>
      </c>
      <c r="C431" s="4">
        <v>1197831</v>
      </c>
      <c r="D431" s="5">
        <v>44488</v>
      </c>
      <c r="E431" s="4" t="s">
        <v>150</v>
      </c>
      <c r="F431" s="4" t="s">
        <v>151</v>
      </c>
      <c r="G431" s="4" t="s">
        <v>662</v>
      </c>
      <c r="H431" s="6">
        <v>575</v>
      </c>
      <c r="I431" s="12" t="s">
        <v>754</v>
      </c>
      <c r="J431" s="12" t="s">
        <v>1087</v>
      </c>
      <c r="K431" s="10">
        <v>186875</v>
      </c>
      <c r="L431" s="11">
        <v>0.5</v>
      </c>
      <c r="M431" s="13">
        <f t="shared" si="12"/>
        <v>373750</v>
      </c>
      <c r="N431" s="13">
        <f t="shared" si="13"/>
        <v>650</v>
      </c>
      <c r="O431" s="4" t="s">
        <v>31</v>
      </c>
      <c r="P431" s="12" t="s">
        <v>755</v>
      </c>
    </row>
    <row r="432" spans="1:16" ht="14.25" customHeight="1">
      <c r="A432" s="4" t="s">
        <v>1105</v>
      </c>
      <c r="B432" s="4" t="s">
        <v>13</v>
      </c>
      <c r="C432" s="4">
        <v>1197831</v>
      </c>
      <c r="D432" s="5">
        <v>44489</v>
      </c>
      <c r="E432" s="4" t="s">
        <v>150</v>
      </c>
      <c r="F432" s="4" t="s">
        <v>151</v>
      </c>
      <c r="G432" s="4" t="s">
        <v>662</v>
      </c>
      <c r="H432" s="6">
        <v>525</v>
      </c>
      <c r="I432" s="12" t="s">
        <v>756</v>
      </c>
      <c r="J432" s="12" t="s">
        <v>1088</v>
      </c>
      <c r="K432" s="10">
        <v>110250</v>
      </c>
      <c r="L432" s="11">
        <v>0.35</v>
      </c>
      <c r="M432" s="13">
        <f t="shared" si="12"/>
        <v>315000</v>
      </c>
      <c r="N432" s="13">
        <f t="shared" si="13"/>
        <v>600</v>
      </c>
      <c r="O432" s="4" t="s">
        <v>31</v>
      </c>
      <c r="P432" s="12" t="s">
        <v>757</v>
      </c>
    </row>
    <row r="433" spans="1:16" ht="14.25" customHeight="1">
      <c r="A433" s="4" t="s">
        <v>1105</v>
      </c>
      <c r="B433" s="4" t="s">
        <v>13</v>
      </c>
      <c r="C433" s="4">
        <v>1197831</v>
      </c>
      <c r="D433" s="5">
        <v>44490</v>
      </c>
      <c r="E433" s="4" t="s">
        <v>150</v>
      </c>
      <c r="F433" s="4" t="s">
        <v>151</v>
      </c>
      <c r="G433" s="4" t="s">
        <v>662</v>
      </c>
      <c r="H433" s="6">
        <v>775</v>
      </c>
      <c r="I433" s="12" t="s">
        <v>758</v>
      </c>
      <c r="J433" s="12" t="s">
        <v>1086</v>
      </c>
      <c r="K433" s="10">
        <v>298375</v>
      </c>
      <c r="L433" s="11">
        <v>0.55000000000000004</v>
      </c>
      <c r="M433" s="13">
        <f t="shared" si="12"/>
        <v>542500</v>
      </c>
      <c r="N433" s="13">
        <f t="shared" si="13"/>
        <v>700</v>
      </c>
      <c r="O433" s="4" t="s">
        <v>31</v>
      </c>
      <c r="P433" s="12" t="s">
        <v>759</v>
      </c>
    </row>
    <row r="434" spans="1:16" ht="14.25" customHeight="1">
      <c r="A434" s="4" t="s">
        <v>1103</v>
      </c>
      <c r="B434" s="4" t="s">
        <v>13</v>
      </c>
      <c r="C434" s="4">
        <v>1185732</v>
      </c>
      <c r="D434" s="5">
        <v>44491</v>
      </c>
      <c r="E434" s="4" t="s">
        <v>150</v>
      </c>
      <c r="F434" s="4" t="s">
        <v>151</v>
      </c>
      <c r="G434" s="4" t="s">
        <v>662</v>
      </c>
      <c r="H434" s="6">
        <v>425</v>
      </c>
      <c r="I434" s="12" t="s">
        <v>760</v>
      </c>
      <c r="J434" s="12" t="s">
        <v>1086</v>
      </c>
      <c r="K434" s="10">
        <v>105187.5</v>
      </c>
      <c r="L434" s="11">
        <v>0.55000000000000004</v>
      </c>
      <c r="M434" s="13">
        <f t="shared" si="12"/>
        <v>191249.99999999997</v>
      </c>
      <c r="N434" s="13">
        <f t="shared" si="13"/>
        <v>449.99999999999994</v>
      </c>
      <c r="O434" s="4" t="s">
        <v>31</v>
      </c>
      <c r="P434" s="12" t="s">
        <v>761</v>
      </c>
    </row>
    <row r="435" spans="1:16" ht="14.25" customHeight="1">
      <c r="A435" s="4" t="s">
        <v>1103</v>
      </c>
      <c r="B435" s="4" t="s">
        <v>13</v>
      </c>
      <c r="C435" s="4">
        <v>1185732</v>
      </c>
      <c r="D435" s="5">
        <v>44492</v>
      </c>
      <c r="E435" s="4" t="s">
        <v>150</v>
      </c>
      <c r="F435" s="4" t="s">
        <v>151</v>
      </c>
      <c r="G435" s="4" t="s">
        <v>662</v>
      </c>
      <c r="H435" s="6">
        <v>225</v>
      </c>
      <c r="I435" s="12" t="s">
        <v>172</v>
      </c>
      <c r="J435" s="12" t="s">
        <v>1087</v>
      </c>
      <c r="K435" s="10">
        <v>35437.5</v>
      </c>
      <c r="L435" s="11">
        <v>0.35</v>
      </c>
      <c r="M435" s="13">
        <f t="shared" si="12"/>
        <v>101250</v>
      </c>
      <c r="N435" s="13">
        <f t="shared" si="13"/>
        <v>450</v>
      </c>
      <c r="O435" s="4" t="s">
        <v>31</v>
      </c>
      <c r="P435" s="12" t="s">
        <v>173</v>
      </c>
    </row>
    <row r="436" spans="1:16" ht="14.25" customHeight="1">
      <c r="A436" s="4" t="s">
        <v>1103</v>
      </c>
      <c r="B436" s="4" t="s">
        <v>13</v>
      </c>
      <c r="C436" s="4">
        <v>1185732</v>
      </c>
      <c r="D436" s="5">
        <v>44493</v>
      </c>
      <c r="E436" s="4" t="s">
        <v>150</v>
      </c>
      <c r="F436" s="4" t="s">
        <v>151</v>
      </c>
      <c r="G436" s="4" t="s">
        <v>662</v>
      </c>
      <c r="H436" s="6">
        <v>225</v>
      </c>
      <c r="I436" s="12" t="s">
        <v>185</v>
      </c>
      <c r="J436" s="12" t="s">
        <v>1087</v>
      </c>
      <c r="K436" s="10">
        <v>31500</v>
      </c>
      <c r="L436" s="11">
        <v>0.4</v>
      </c>
      <c r="M436" s="13">
        <f t="shared" si="12"/>
        <v>78750</v>
      </c>
      <c r="N436" s="13">
        <f t="shared" si="13"/>
        <v>350</v>
      </c>
      <c r="O436" s="4" t="s">
        <v>31</v>
      </c>
      <c r="P436" s="12" t="s">
        <v>186</v>
      </c>
    </row>
    <row r="437" spans="1:16" ht="14.25" customHeight="1">
      <c r="A437" s="4" t="s">
        <v>1103</v>
      </c>
      <c r="B437" s="4" t="s">
        <v>13</v>
      </c>
      <c r="C437" s="4">
        <v>1185732</v>
      </c>
      <c r="D437" s="5">
        <v>44494</v>
      </c>
      <c r="E437" s="4" t="s">
        <v>150</v>
      </c>
      <c r="F437" s="4" t="s">
        <v>151</v>
      </c>
      <c r="G437" s="4" t="s">
        <v>662</v>
      </c>
      <c r="H437" s="6">
        <v>75</v>
      </c>
      <c r="I437" s="12" t="s">
        <v>264</v>
      </c>
      <c r="J437" s="12" t="s">
        <v>1087</v>
      </c>
      <c r="K437" s="10">
        <v>12000</v>
      </c>
      <c r="L437" s="11">
        <v>0.4</v>
      </c>
      <c r="M437" s="13">
        <f t="shared" si="12"/>
        <v>30000</v>
      </c>
      <c r="N437" s="13">
        <f t="shared" si="13"/>
        <v>400</v>
      </c>
      <c r="O437" s="4" t="s">
        <v>31</v>
      </c>
      <c r="P437" s="12" t="s">
        <v>265</v>
      </c>
    </row>
    <row r="438" spans="1:16" ht="14.25" customHeight="1">
      <c r="A438" s="4" t="s">
        <v>1103</v>
      </c>
      <c r="B438" s="4" t="s">
        <v>13</v>
      </c>
      <c r="C438" s="4">
        <v>1185732</v>
      </c>
      <c r="D438" s="5">
        <v>44495</v>
      </c>
      <c r="E438" s="4" t="s">
        <v>14</v>
      </c>
      <c r="F438" s="4" t="s">
        <v>762</v>
      </c>
      <c r="G438" s="4" t="s">
        <v>763</v>
      </c>
      <c r="H438" s="6">
        <v>125</v>
      </c>
      <c r="I438" s="12" t="s">
        <v>503</v>
      </c>
      <c r="J438" s="12" t="s">
        <v>1087</v>
      </c>
      <c r="K438" s="10">
        <v>24062.5</v>
      </c>
      <c r="L438" s="11">
        <v>0.35</v>
      </c>
      <c r="M438" s="13">
        <f t="shared" si="12"/>
        <v>68750</v>
      </c>
      <c r="N438" s="13">
        <f t="shared" si="13"/>
        <v>550</v>
      </c>
      <c r="O438" s="4" t="s">
        <v>31</v>
      </c>
      <c r="P438" s="12" t="s">
        <v>504</v>
      </c>
    </row>
    <row r="439" spans="1:16" ht="14.25" customHeight="1">
      <c r="A439" s="4" t="s">
        <v>1103</v>
      </c>
      <c r="B439" s="4" t="s">
        <v>13</v>
      </c>
      <c r="C439" s="4">
        <v>1185732</v>
      </c>
      <c r="D439" s="5">
        <v>44496</v>
      </c>
      <c r="E439" s="4" t="s">
        <v>14</v>
      </c>
      <c r="F439" s="4" t="s">
        <v>762</v>
      </c>
      <c r="G439" s="4" t="s">
        <v>763</v>
      </c>
      <c r="H439" s="6">
        <v>225</v>
      </c>
      <c r="I439" s="12" t="s">
        <v>585</v>
      </c>
      <c r="J439" s="12" t="s">
        <v>1086</v>
      </c>
      <c r="K439" s="10">
        <v>30375</v>
      </c>
      <c r="L439" s="11">
        <v>0.3</v>
      </c>
      <c r="M439" s="13">
        <f t="shared" si="12"/>
        <v>101250</v>
      </c>
      <c r="N439" s="13">
        <f t="shared" si="13"/>
        <v>450</v>
      </c>
      <c r="O439" s="4" t="s">
        <v>31</v>
      </c>
      <c r="P439" s="12" t="s">
        <v>764</v>
      </c>
    </row>
    <row r="440" spans="1:16" ht="14.25" customHeight="1">
      <c r="A440" s="4" t="s">
        <v>1103</v>
      </c>
      <c r="B440" s="4" t="s">
        <v>13</v>
      </c>
      <c r="C440" s="4">
        <v>1185732</v>
      </c>
      <c r="D440" s="5">
        <v>44497</v>
      </c>
      <c r="E440" s="4" t="s">
        <v>14</v>
      </c>
      <c r="F440" s="4" t="s">
        <v>762</v>
      </c>
      <c r="G440" s="4" t="s">
        <v>763</v>
      </c>
      <c r="H440" s="6">
        <v>475</v>
      </c>
      <c r="I440" s="12" t="s">
        <v>119</v>
      </c>
      <c r="J440" s="12" t="s">
        <v>1087</v>
      </c>
      <c r="K440" s="10">
        <v>117562.5</v>
      </c>
      <c r="L440" s="11">
        <v>0.55000000000000004</v>
      </c>
      <c r="M440" s="13">
        <f t="shared" si="12"/>
        <v>213749.99999999997</v>
      </c>
      <c r="N440" s="13">
        <f t="shared" si="13"/>
        <v>449.99999999999994</v>
      </c>
      <c r="O440" s="4" t="s">
        <v>31</v>
      </c>
      <c r="P440" s="12" t="s">
        <v>765</v>
      </c>
    </row>
    <row r="441" spans="1:16" ht="14.25" customHeight="1">
      <c r="A441" s="4" t="s">
        <v>1103</v>
      </c>
      <c r="B441" s="4" t="s">
        <v>13</v>
      </c>
      <c r="C441" s="4">
        <v>1185732</v>
      </c>
      <c r="D441" s="5">
        <v>44498</v>
      </c>
      <c r="E441" s="4" t="s">
        <v>14</v>
      </c>
      <c r="F441" s="4" t="s">
        <v>762</v>
      </c>
      <c r="G441" s="4" t="s">
        <v>763</v>
      </c>
      <c r="H441" s="6">
        <v>125</v>
      </c>
      <c r="I441" s="12" t="s">
        <v>99</v>
      </c>
      <c r="J441" s="12" t="s">
        <v>1087</v>
      </c>
      <c r="K441" s="10">
        <v>19687.5</v>
      </c>
      <c r="L441" s="11">
        <v>0.35</v>
      </c>
      <c r="M441" s="13">
        <f t="shared" si="12"/>
        <v>56250</v>
      </c>
      <c r="N441" s="13">
        <f t="shared" si="13"/>
        <v>450</v>
      </c>
      <c r="O441" s="4" t="s">
        <v>31</v>
      </c>
      <c r="P441" s="12" t="s">
        <v>766</v>
      </c>
    </row>
    <row r="442" spans="1:16" ht="14.25" customHeight="1">
      <c r="A442" s="4" t="s">
        <v>1103</v>
      </c>
      <c r="B442" s="4" t="s">
        <v>13</v>
      </c>
      <c r="C442" s="4">
        <v>1185732</v>
      </c>
      <c r="D442" s="5">
        <v>44499</v>
      </c>
      <c r="E442" s="4" t="s">
        <v>14</v>
      </c>
      <c r="F442" s="4" t="s">
        <v>762</v>
      </c>
      <c r="G442" s="4" t="s">
        <v>763</v>
      </c>
      <c r="H442" s="6">
        <v>175</v>
      </c>
      <c r="I442" s="12" t="s">
        <v>767</v>
      </c>
      <c r="J442" s="12" t="s">
        <v>1086</v>
      </c>
      <c r="K442" s="10">
        <v>24500</v>
      </c>
      <c r="L442" s="11">
        <v>0.4</v>
      </c>
      <c r="M442" s="13">
        <f t="shared" si="12"/>
        <v>61250</v>
      </c>
      <c r="N442" s="13">
        <f t="shared" si="13"/>
        <v>350</v>
      </c>
      <c r="O442" s="4" t="s">
        <v>31</v>
      </c>
      <c r="P442" s="12" t="s">
        <v>768</v>
      </c>
    </row>
    <row r="443" spans="1:16" ht="14.25" customHeight="1">
      <c r="A443" s="4" t="s">
        <v>1103</v>
      </c>
      <c r="B443" s="4" t="s">
        <v>13</v>
      </c>
      <c r="C443" s="4">
        <v>1185732</v>
      </c>
      <c r="D443" s="5">
        <v>44500</v>
      </c>
      <c r="E443" s="4" t="s">
        <v>14</v>
      </c>
      <c r="F443" s="4" t="s">
        <v>762</v>
      </c>
      <c r="G443" s="4" t="s">
        <v>763</v>
      </c>
      <c r="H443" s="6">
        <v>50</v>
      </c>
      <c r="I443" s="12" t="s">
        <v>254</v>
      </c>
      <c r="J443" s="12" t="s">
        <v>1086</v>
      </c>
      <c r="K443" s="10">
        <v>8000</v>
      </c>
      <c r="L443" s="11">
        <v>0.4</v>
      </c>
      <c r="M443" s="13">
        <f t="shared" si="12"/>
        <v>20000</v>
      </c>
      <c r="N443" s="13">
        <f t="shared" si="13"/>
        <v>400</v>
      </c>
      <c r="O443" s="4" t="s">
        <v>31</v>
      </c>
      <c r="P443" s="12" t="s">
        <v>255</v>
      </c>
    </row>
    <row r="444" spans="1:16" ht="14.25" customHeight="1">
      <c r="A444" s="4" t="s">
        <v>1103</v>
      </c>
      <c r="B444" s="4" t="s">
        <v>13</v>
      </c>
      <c r="C444" s="4">
        <v>1185732</v>
      </c>
      <c r="D444" s="5">
        <v>44501</v>
      </c>
      <c r="E444" s="4" t="s">
        <v>14</v>
      </c>
      <c r="F444" s="4" t="s">
        <v>762</v>
      </c>
      <c r="G444" s="4" t="s">
        <v>763</v>
      </c>
      <c r="H444" s="6">
        <v>125</v>
      </c>
      <c r="I444" s="12" t="s">
        <v>769</v>
      </c>
      <c r="J444" s="12" t="s">
        <v>1086</v>
      </c>
      <c r="K444" s="10">
        <v>24062.5</v>
      </c>
      <c r="L444" s="11">
        <v>0.35</v>
      </c>
      <c r="M444" s="13">
        <f t="shared" si="12"/>
        <v>68750</v>
      </c>
      <c r="N444" s="13">
        <f t="shared" si="13"/>
        <v>550</v>
      </c>
      <c r="O444" s="4" t="s">
        <v>31</v>
      </c>
      <c r="P444" s="12" t="s">
        <v>770</v>
      </c>
    </row>
    <row r="445" spans="1:16" ht="14.25" customHeight="1">
      <c r="A445" s="4" t="s">
        <v>1103</v>
      </c>
      <c r="B445" s="4" t="s">
        <v>13</v>
      </c>
      <c r="C445" s="4">
        <v>1185732</v>
      </c>
      <c r="D445" s="5">
        <v>44502</v>
      </c>
      <c r="E445" s="4" t="s">
        <v>14</v>
      </c>
      <c r="F445" s="4" t="s">
        <v>762</v>
      </c>
      <c r="G445" s="4" t="s">
        <v>763</v>
      </c>
      <c r="H445" s="6">
        <v>225</v>
      </c>
      <c r="I445" s="12" t="s">
        <v>244</v>
      </c>
      <c r="J445" s="12" t="s">
        <v>1087</v>
      </c>
      <c r="K445" s="10">
        <v>30375</v>
      </c>
      <c r="L445" s="11">
        <v>0.3</v>
      </c>
      <c r="M445" s="13">
        <f t="shared" si="12"/>
        <v>101250</v>
      </c>
      <c r="N445" s="13">
        <f t="shared" si="13"/>
        <v>450</v>
      </c>
      <c r="O445" s="4" t="s">
        <v>31</v>
      </c>
      <c r="P445" s="12" t="s">
        <v>245</v>
      </c>
    </row>
    <row r="446" spans="1:16" ht="14.25" customHeight="1">
      <c r="A446" s="4" t="s">
        <v>1103</v>
      </c>
      <c r="B446" s="4" t="s">
        <v>13</v>
      </c>
      <c r="C446" s="4">
        <v>1185732</v>
      </c>
      <c r="D446" s="5">
        <v>44503</v>
      </c>
      <c r="E446" s="4" t="s">
        <v>14</v>
      </c>
      <c r="F446" s="4" t="s">
        <v>762</v>
      </c>
      <c r="G446" s="4" t="s">
        <v>763</v>
      </c>
      <c r="H446" s="6">
        <v>445</v>
      </c>
      <c r="I446" s="12" t="s">
        <v>771</v>
      </c>
      <c r="J446" s="12" t="s">
        <v>1087</v>
      </c>
      <c r="K446" s="10">
        <v>122375</v>
      </c>
      <c r="L446" s="11">
        <v>0.55000000000000004</v>
      </c>
      <c r="M446" s="13">
        <f t="shared" si="12"/>
        <v>222499.99999999997</v>
      </c>
      <c r="N446" s="13">
        <f t="shared" si="13"/>
        <v>499.99999999999994</v>
      </c>
      <c r="O446" s="4" t="s">
        <v>31</v>
      </c>
      <c r="P446" s="12" t="s">
        <v>772</v>
      </c>
    </row>
    <row r="447" spans="1:16" ht="14.25" customHeight="1">
      <c r="A447" s="4" t="s">
        <v>1103</v>
      </c>
      <c r="B447" s="4" t="s">
        <v>13</v>
      </c>
      <c r="C447" s="4">
        <v>1185732</v>
      </c>
      <c r="D447" s="5">
        <v>44504</v>
      </c>
      <c r="E447" s="4" t="s">
        <v>14</v>
      </c>
      <c r="F447" s="4" t="s">
        <v>762</v>
      </c>
      <c r="G447" s="4" t="s">
        <v>763</v>
      </c>
      <c r="H447" s="6">
        <v>150</v>
      </c>
      <c r="I447" s="12" t="s">
        <v>259</v>
      </c>
      <c r="J447" s="12" t="s">
        <v>1087</v>
      </c>
      <c r="K447" s="10">
        <v>26250</v>
      </c>
      <c r="L447" s="11">
        <v>0.35</v>
      </c>
      <c r="M447" s="13">
        <f t="shared" si="12"/>
        <v>75000</v>
      </c>
      <c r="N447" s="13">
        <f t="shared" si="13"/>
        <v>500</v>
      </c>
      <c r="O447" s="4" t="s">
        <v>31</v>
      </c>
      <c r="P447" s="12" t="s">
        <v>260</v>
      </c>
    </row>
    <row r="448" spans="1:16" ht="14.25" customHeight="1">
      <c r="A448" s="4" t="s">
        <v>1103</v>
      </c>
      <c r="B448" s="4" t="s">
        <v>13</v>
      </c>
      <c r="C448" s="4">
        <v>1185732</v>
      </c>
      <c r="D448" s="5">
        <v>44505</v>
      </c>
      <c r="E448" s="4" t="s">
        <v>14</v>
      </c>
      <c r="F448" s="4" t="s">
        <v>762</v>
      </c>
      <c r="G448" s="4" t="s">
        <v>763</v>
      </c>
      <c r="H448" s="6">
        <v>175</v>
      </c>
      <c r="I448" s="12" t="s">
        <v>322</v>
      </c>
      <c r="J448" s="12" t="s">
        <v>1087</v>
      </c>
      <c r="K448" s="10">
        <v>28000</v>
      </c>
      <c r="L448" s="11">
        <v>0.4</v>
      </c>
      <c r="M448" s="13">
        <f t="shared" si="12"/>
        <v>70000</v>
      </c>
      <c r="N448" s="13">
        <f t="shared" si="13"/>
        <v>400</v>
      </c>
      <c r="O448" s="4" t="s">
        <v>31</v>
      </c>
      <c r="P448" s="12" t="s">
        <v>323</v>
      </c>
    </row>
    <row r="449" spans="1:16" ht="14.25" customHeight="1">
      <c r="A449" s="4" t="s">
        <v>1103</v>
      </c>
      <c r="B449" s="4" t="s">
        <v>13</v>
      </c>
      <c r="C449" s="4">
        <v>1185732</v>
      </c>
      <c r="D449" s="5">
        <v>44506</v>
      </c>
      <c r="E449" s="4" t="s">
        <v>14</v>
      </c>
      <c r="F449" s="4" t="s">
        <v>762</v>
      </c>
      <c r="G449" s="4" t="s">
        <v>763</v>
      </c>
      <c r="H449" s="6">
        <v>25</v>
      </c>
      <c r="I449" s="12" t="s">
        <v>672</v>
      </c>
      <c r="J449" s="12" t="s">
        <v>1087</v>
      </c>
      <c r="K449" s="10">
        <v>4500</v>
      </c>
      <c r="L449" s="11">
        <v>0.4</v>
      </c>
      <c r="M449" s="13">
        <f t="shared" si="12"/>
        <v>11250</v>
      </c>
      <c r="N449" s="13">
        <f t="shared" si="13"/>
        <v>450</v>
      </c>
      <c r="O449" s="4" t="s">
        <v>31</v>
      </c>
      <c r="P449" s="12" t="s">
        <v>673</v>
      </c>
    </row>
    <row r="450" spans="1:16" ht="14.25" customHeight="1">
      <c r="A450" s="4" t="s">
        <v>1103</v>
      </c>
      <c r="B450" s="4" t="s">
        <v>13</v>
      </c>
      <c r="C450" s="4">
        <v>1185732</v>
      </c>
      <c r="D450" s="5">
        <v>44507</v>
      </c>
      <c r="E450" s="4" t="s">
        <v>14</v>
      </c>
      <c r="F450" s="4" t="s">
        <v>762</v>
      </c>
      <c r="G450" s="4" t="s">
        <v>763</v>
      </c>
      <c r="H450" s="6">
        <v>75</v>
      </c>
      <c r="I450" s="12" t="s">
        <v>99</v>
      </c>
      <c r="J450" s="12" t="s">
        <v>1087</v>
      </c>
      <c r="K450" s="10">
        <v>13500</v>
      </c>
      <c r="L450" s="11">
        <v>0.3</v>
      </c>
      <c r="M450" s="13">
        <f t="shared" si="12"/>
        <v>45000</v>
      </c>
      <c r="N450" s="13">
        <f t="shared" si="13"/>
        <v>600</v>
      </c>
      <c r="O450" s="4" t="s">
        <v>31</v>
      </c>
      <c r="P450" s="12" t="s">
        <v>773</v>
      </c>
    </row>
    <row r="451" spans="1:16" ht="14.25" customHeight="1">
      <c r="A451" s="4" t="s">
        <v>1103</v>
      </c>
      <c r="B451" s="4" t="s">
        <v>13</v>
      </c>
      <c r="C451" s="4">
        <v>1185732</v>
      </c>
      <c r="D451" s="5">
        <v>44508</v>
      </c>
      <c r="E451" s="4" t="s">
        <v>14</v>
      </c>
      <c r="F451" s="4" t="s">
        <v>762</v>
      </c>
      <c r="G451" s="4" t="s">
        <v>763</v>
      </c>
      <c r="H451" s="6">
        <v>175</v>
      </c>
      <c r="I451" s="12" t="s">
        <v>242</v>
      </c>
      <c r="J451" s="12" t="s">
        <v>1087</v>
      </c>
      <c r="K451" s="10">
        <v>21875</v>
      </c>
      <c r="L451" s="11">
        <v>0.25</v>
      </c>
      <c r="M451" s="13">
        <f t="shared" si="12"/>
        <v>87500</v>
      </c>
      <c r="N451" s="13">
        <f t="shared" si="13"/>
        <v>500</v>
      </c>
      <c r="O451" s="4" t="s">
        <v>31</v>
      </c>
      <c r="P451" s="12" t="s">
        <v>243</v>
      </c>
    </row>
    <row r="452" spans="1:16" ht="14.25" customHeight="1">
      <c r="A452" s="4" t="s">
        <v>1103</v>
      </c>
      <c r="B452" s="4" t="s">
        <v>13</v>
      </c>
      <c r="C452" s="4">
        <v>1185732</v>
      </c>
      <c r="D452" s="5">
        <v>44509</v>
      </c>
      <c r="E452" s="4" t="s">
        <v>14</v>
      </c>
      <c r="F452" s="4" t="s">
        <v>762</v>
      </c>
      <c r="G452" s="4" t="s">
        <v>763</v>
      </c>
      <c r="H452" s="6">
        <v>450</v>
      </c>
      <c r="I452" s="12" t="s">
        <v>774</v>
      </c>
      <c r="J452" s="12" t="s">
        <v>1087</v>
      </c>
      <c r="K452" s="10">
        <v>112500</v>
      </c>
      <c r="L452" s="11">
        <v>0.5</v>
      </c>
      <c r="M452" s="13">
        <f t="shared" si="12"/>
        <v>225000</v>
      </c>
      <c r="N452" s="13">
        <f t="shared" si="13"/>
        <v>500</v>
      </c>
      <c r="O452" s="4" t="s">
        <v>31</v>
      </c>
      <c r="P452" s="12" t="s">
        <v>775</v>
      </c>
    </row>
    <row r="453" spans="1:16" ht="14.25" customHeight="1">
      <c r="A453" s="4" t="s">
        <v>1103</v>
      </c>
      <c r="B453" s="4" t="s">
        <v>13</v>
      </c>
      <c r="C453" s="4">
        <v>1185732</v>
      </c>
      <c r="D453" s="5">
        <v>44510</v>
      </c>
      <c r="E453" s="4" t="s">
        <v>14</v>
      </c>
      <c r="F453" s="4" t="s">
        <v>762</v>
      </c>
      <c r="G453" s="4" t="s">
        <v>763</v>
      </c>
      <c r="H453" s="6">
        <v>150</v>
      </c>
      <c r="I453" s="12" t="s">
        <v>776</v>
      </c>
      <c r="J453" s="12" t="s">
        <v>1087</v>
      </c>
      <c r="K453" s="10">
        <v>22500</v>
      </c>
      <c r="L453" s="11">
        <v>0.3</v>
      </c>
      <c r="M453" s="13">
        <f t="shared" si="12"/>
        <v>75000</v>
      </c>
      <c r="N453" s="13">
        <f t="shared" si="13"/>
        <v>500</v>
      </c>
      <c r="O453" s="4" t="s">
        <v>31</v>
      </c>
      <c r="P453" s="12" t="s">
        <v>777</v>
      </c>
    </row>
    <row r="454" spans="1:16" ht="14.25" customHeight="1">
      <c r="A454" s="4" t="s">
        <v>1103</v>
      </c>
      <c r="B454" s="4" t="s">
        <v>13</v>
      </c>
      <c r="C454" s="4">
        <v>1185732</v>
      </c>
      <c r="D454" s="5">
        <v>44511</v>
      </c>
      <c r="E454" s="4" t="s">
        <v>14</v>
      </c>
      <c r="F454" s="4" t="s">
        <v>762</v>
      </c>
      <c r="G454" s="4" t="s">
        <v>763</v>
      </c>
      <c r="H454" s="6">
        <v>150</v>
      </c>
      <c r="I454" s="12" t="s">
        <v>778</v>
      </c>
      <c r="J454" s="12" t="s">
        <v>1087</v>
      </c>
      <c r="K454" s="10">
        <v>21000</v>
      </c>
      <c r="L454" s="11">
        <v>0.35</v>
      </c>
      <c r="M454" s="13">
        <f t="shared" si="12"/>
        <v>60000.000000000007</v>
      </c>
      <c r="N454" s="13">
        <f t="shared" si="13"/>
        <v>400.00000000000006</v>
      </c>
      <c r="O454" s="4" t="s">
        <v>31</v>
      </c>
      <c r="P454" s="12" t="s">
        <v>779</v>
      </c>
    </row>
    <row r="455" spans="1:16" ht="14.25" customHeight="1">
      <c r="A455" s="4" t="s">
        <v>1103</v>
      </c>
      <c r="B455" s="4" t="s">
        <v>13</v>
      </c>
      <c r="C455" s="4">
        <v>1185732</v>
      </c>
      <c r="D455" s="5">
        <v>44512</v>
      </c>
      <c r="E455" s="4" t="s">
        <v>14</v>
      </c>
      <c r="F455" s="4" t="s">
        <v>762</v>
      </c>
      <c r="G455" s="4" t="s">
        <v>763</v>
      </c>
      <c r="H455" s="6">
        <v>75</v>
      </c>
      <c r="I455" s="12" t="s">
        <v>780</v>
      </c>
      <c r="J455" s="12" t="s">
        <v>1088</v>
      </c>
      <c r="K455" s="10">
        <v>11812.5</v>
      </c>
      <c r="L455" s="11">
        <v>0.35</v>
      </c>
      <c r="M455" s="13">
        <f t="shared" ref="M455:M518" si="14">K455/L455</f>
        <v>33750</v>
      </c>
      <c r="N455" s="13">
        <f t="shared" ref="N455:N518" si="15">M455/H455</f>
        <v>450</v>
      </c>
      <c r="O455" s="4" t="s">
        <v>31</v>
      </c>
      <c r="P455" s="12" t="s">
        <v>781</v>
      </c>
    </row>
    <row r="456" spans="1:16" ht="14.25" customHeight="1">
      <c r="A456" s="4" t="s">
        <v>1103</v>
      </c>
      <c r="B456" s="4" t="s">
        <v>13</v>
      </c>
      <c r="C456" s="4">
        <v>1185732</v>
      </c>
      <c r="D456" s="5">
        <v>44513</v>
      </c>
      <c r="E456" s="4" t="s">
        <v>14</v>
      </c>
      <c r="F456" s="4" t="s">
        <v>762</v>
      </c>
      <c r="G456" s="4" t="s">
        <v>763</v>
      </c>
      <c r="H456" s="6">
        <v>75</v>
      </c>
      <c r="I456" s="12" t="s">
        <v>37</v>
      </c>
      <c r="J456" s="12" t="s">
        <v>1086</v>
      </c>
      <c r="K456" s="10">
        <v>13500</v>
      </c>
      <c r="L456" s="11">
        <v>0.3</v>
      </c>
      <c r="M456" s="13">
        <f t="shared" si="14"/>
        <v>45000</v>
      </c>
      <c r="N456" s="13">
        <f t="shared" si="15"/>
        <v>600</v>
      </c>
      <c r="O456" s="4" t="s">
        <v>31</v>
      </c>
      <c r="P456" s="12" t="s">
        <v>782</v>
      </c>
    </row>
    <row r="457" spans="1:16" ht="14.25" customHeight="1">
      <c r="A457" s="4" t="s">
        <v>1103</v>
      </c>
      <c r="B457" s="4" t="s">
        <v>13</v>
      </c>
      <c r="C457" s="4">
        <v>1185732</v>
      </c>
      <c r="D457" s="5">
        <v>44514</v>
      </c>
      <c r="E457" s="4" t="s">
        <v>14</v>
      </c>
      <c r="F457" s="4" t="s">
        <v>762</v>
      </c>
      <c r="G457" s="4" t="s">
        <v>763</v>
      </c>
      <c r="H457" s="6">
        <v>200</v>
      </c>
      <c r="I457" s="12" t="s">
        <v>783</v>
      </c>
      <c r="J457" s="12" t="s">
        <v>1086</v>
      </c>
      <c r="K457" s="10">
        <v>25000</v>
      </c>
      <c r="L457" s="11">
        <v>0.25</v>
      </c>
      <c r="M457" s="13">
        <f t="shared" si="14"/>
        <v>100000</v>
      </c>
      <c r="N457" s="13">
        <f t="shared" si="15"/>
        <v>500</v>
      </c>
      <c r="O457" s="4" t="s">
        <v>31</v>
      </c>
      <c r="P457" s="12" t="s">
        <v>784</v>
      </c>
    </row>
    <row r="458" spans="1:16" ht="14.25" customHeight="1">
      <c r="A458" s="4" t="s">
        <v>1103</v>
      </c>
      <c r="B458" s="4" t="s">
        <v>13</v>
      </c>
      <c r="C458" s="4">
        <v>1185732</v>
      </c>
      <c r="D458" s="5">
        <v>44515</v>
      </c>
      <c r="E458" s="4" t="s">
        <v>14</v>
      </c>
      <c r="F458" s="4" t="s">
        <v>762</v>
      </c>
      <c r="G458" s="4" t="s">
        <v>763</v>
      </c>
      <c r="H458" s="6">
        <v>470</v>
      </c>
      <c r="I458" s="12" t="s">
        <v>224</v>
      </c>
      <c r="J458" s="12" t="s">
        <v>1087</v>
      </c>
      <c r="K458" s="10">
        <v>141000</v>
      </c>
      <c r="L458" s="11">
        <v>0.5</v>
      </c>
      <c r="M458" s="13">
        <f t="shared" si="14"/>
        <v>282000</v>
      </c>
      <c r="N458" s="13">
        <f t="shared" si="15"/>
        <v>600</v>
      </c>
      <c r="O458" s="4" t="s">
        <v>31</v>
      </c>
      <c r="P458" s="12" t="s">
        <v>225</v>
      </c>
    </row>
    <row r="459" spans="1:16" ht="14.25" customHeight="1">
      <c r="A459" s="4" t="s">
        <v>1103</v>
      </c>
      <c r="B459" s="4" t="s">
        <v>13</v>
      </c>
      <c r="C459" s="4">
        <v>1185732</v>
      </c>
      <c r="D459" s="5">
        <v>44516</v>
      </c>
      <c r="E459" s="4" t="s">
        <v>14</v>
      </c>
      <c r="F459" s="4" t="s">
        <v>762</v>
      </c>
      <c r="G459" s="4" t="s">
        <v>763</v>
      </c>
      <c r="H459" s="6">
        <v>175</v>
      </c>
      <c r="I459" s="12" t="s">
        <v>752</v>
      </c>
      <c r="J459" s="12" t="s">
        <v>1087</v>
      </c>
      <c r="K459" s="10">
        <v>31500</v>
      </c>
      <c r="L459" s="11">
        <v>0.3</v>
      </c>
      <c r="M459" s="13">
        <f t="shared" si="14"/>
        <v>105000</v>
      </c>
      <c r="N459" s="13">
        <f t="shared" si="15"/>
        <v>600</v>
      </c>
      <c r="O459" s="4" t="s">
        <v>31</v>
      </c>
      <c r="P459" s="12" t="s">
        <v>753</v>
      </c>
    </row>
    <row r="460" spans="1:16" ht="14.25" customHeight="1">
      <c r="A460" s="4" t="s">
        <v>1103</v>
      </c>
      <c r="B460" s="4" t="s">
        <v>13</v>
      </c>
      <c r="C460" s="4">
        <v>1185732</v>
      </c>
      <c r="D460" s="5">
        <v>44517</v>
      </c>
      <c r="E460" s="4" t="s">
        <v>14</v>
      </c>
      <c r="F460" s="4" t="s">
        <v>762</v>
      </c>
      <c r="G460" s="4" t="s">
        <v>763</v>
      </c>
      <c r="H460" s="6">
        <v>150</v>
      </c>
      <c r="I460" s="12" t="s">
        <v>614</v>
      </c>
      <c r="J460" s="12" t="s">
        <v>1087</v>
      </c>
      <c r="K460" s="10">
        <v>28875</v>
      </c>
      <c r="L460" s="11">
        <v>0.35</v>
      </c>
      <c r="M460" s="13">
        <f t="shared" si="14"/>
        <v>82500</v>
      </c>
      <c r="N460" s="13">
        <f t="shared" si="15"/>
        <v>550</v>
      </c>
      <c r="O460" s="4" t="s">
        <v>31</v>
      </c>
      <c r="P460" s="12" t="s">
        <v>785</v>
      </c>
    </row>
    <row r="461" spans="1:16" ht="14.25" customHeight="1">
      <c r="A461" s="4" t="s">
        <v>1103</v>
      </c>
      <c r="B461" s="4" t="s">
        <v>13</v>
      </c>
      <c r="C461" s="4">
        <v>1185732</v>
      </c>
      <c r="D461" s="5">
        <v>44518</v>
      </c>
      <c r="E461" s="4" t="s">
        <v>14</v>
      </c>
      <c r="F461" s="4" t="s">
        <v>762</v>
      </c>
      <c r="G461" s="4" t="s">
        <v>763</v>
      </c>
      <c r="H461" s="6">
        <v>100</v>
      </c>
      <c r="I461" s="12" t="s">
        <v>358</v>
      </c>
      <c r="J461" s="12" t="s">
        <v>1087</v>
      </c>
      <c r="K461" s="10">
        <v>19250</v>
      </c>
      <c r="L461" s="11">
        <v>0.35</v>
      </c>
      <c r="M461" s="13">
        <f t="shared" si="14"/>
        <v>55000</v>
      </c>
      <c r="N461" s="13">
        <f t="shared" si="15"/>
        <v>550</v>
      </c>
      <c r="O461" s="4" t="s">
        <v>31</v>
      </c>
      <c r="P461" s="12" t="s">
        <v>359</v>
      </c>
    </row>
    <row r="462" spans="1:16" ht="14.25" customHeight="1">
      <c r="A462" s="4" t="s">
        <v>1103</v>
      </c>
      <c r="B462" s="4" t="s">
        <v>13</v>
      </c>
      <c r="C462" s="4">
        <v>1185732</v>
      </c>
      <c r="D462" s="5">
        <v>44519</v>
      </c>
      <c r="E462" s="4" t="s">
        <v>14</v>
      </c>
      <c r="F462" s="4" t="s">
        <v>762</v>
      </c>
      <c r="G462" s="4" t="s">
        <v>763</v>
      </c>
      <c r="H462" s="6">
        <v>125</v>
      </c>
      <c r="I462" s="12" t="s">
        <v>49</v>
      </c>
      <c r="J462" s="12" t="s">
        <v>1086</v>
      </c>
      <c r="K462" s="10">
        <v>24375</v>
      </c>
      <c r="L462" s="11">
        <v>0.3</v>
      </c>
      <c r="M462" s="13">
        <f t="shared" si="14"/>
        <v>81250</v>
      </c>
      <c r="N462" s="13">
        <f t="shared" si="15"/>
        <v>650</v>
      </c>
      <c r="O462" s="4" t="s">
        <v>31</v>
      </c>
      <c r="P462" s="12" t="s">
        <v>786</v>
      </c>
    </row>
    <row r="463" spans="1:16" ht="14.25" customHeight="1">
      <c r="A463" s="4" t="s">
        <v>1103</v>
      </c>
      <c r="B463" s="4" t="s">
        <v>13</v>
      </c>
      <c r="C463" s="4">
        <v>1185732</v>
      </c>
      <c r="D463" s="5">
        <v>44520</v>
      </c>
      <c r="E463" s="4" t="s">
        <v>14</v>
      </c>
      <c r="F463" s="4" t="s">
        <v>762</v>
      </c>
      <c r="G463" s="4" t="s">
        <v>763</v>
      </c>
      <c r="H463" s="6">
        <v>250</v>
      </c>
      <c r="I463" s="12" t="s">
        <v>787</v>
      </c>
      <c r="J463" s="12" t="s">
        <v>1088</v>
      </c>
      <c r="K463" s="10">
        <v>52500</v>
      </c>
      <c r="L463" s="11">
        <v>0.3</v>
      </c>
      <c r="M463" s="13">
        <f t="shared" si="14"/>
        <v>175000</v>
      </c>
      <c r="N463" s="13">
        <f t="shared" si="15"/>
        <v>700</v>
      </c>
      <c r="O463" s="4" t="s">
        <v>31</v>
      </c>
      <c r="P463" s="12" t="s">
        <v>788</v>
      </c>
    </row>
    <row r="464" spans="1:16" ht="14.25" customHeight="1">
      <c r="A464" s="4" t="s">
        <v>1103</v>
      </c>
      <c r="B464" s="4" t="s">
        <v>13</v>
      </c>
      <c r="C464" s="4">
        <v>1185732</v>
      </c>
      <c r="D464" s="5">
        <v>44521</v>
      </c>
      <c r="E464" s="4" t="s">
        <v>14</v>
      </c>
      <c r="F464" s="4" t="s">
        <v>762</v>
      </c>
      <c r="G464" s="4" t="s">
        <v>763</v>
      </c>
      <c r="H464" s="6">
        <v>500</v>
      </c>
      <c r="I464" s="12" t="s">
        <v>295</v>
      </c>
      <c r="J464" s="12" t="s">
        <v>1087</v>
      </c>
      <c r="K464" s="10">
        <v>178750</v>
      </c>
      <c r="L464" s="11">
        <v>0.55000000000000004</v>
      </c>
      <c r="M464" s="13">
        <f t="shared" si="14"/>
        <v>325000</v>
      </c>
      <c r="N464" s="13">
        <f t="shared" si="15"/>
        <v>650</v>
      </c>
      <c r="O464" s="4" t="s">
        <v>31</v>
      </c>
      <c r="P464" s="12" t="s">
        <v>296</v>
      </c>
    </row>
    <row r="465" spans="1:16" ht="14.25" customHeight="1">
      <c r="A465" s="4" t="s">
        <v>1103</v>
      </c>
      <c r="B465" s="4" t="s">
        <v>13</v>
      </c>
      <c r="C465" s="4">
        <v>1185732</v>
      </c>
      <c r="D465" s="5">
        <v>44522</v>
      </c>
      <c r="E465" s="4" t="s">
        <v>14</v>
      </c>
      <c r="F465" s="4" t="s">
        <v>762</v>
      </c>
      <c r="G465" s="4" t="s">
        <v>763</v>
      </c>
      <c r="H465" s="6">
        <v>250</v>
      </c>
      <c r="I465" s="12" t="s">
        <v>326</v>
      </c>
      <c r="J465" s="12" t="s">
        <v>1086</v>
      </c>
      <c r="K465" s="10">
        <v>52500</v>
      </c>
      <c r="L465" s="11">
        <v>0.35</v>
      </c>
      <c r="M465" s="13">
        <f t="shared" si="14"/>
        <v>150000</v>
      </c>
      <c r="N465" s="13">
        <f t="shared" si="15"/>
        <v>600</v>
      </c>
      <c r="O465" s="4" t="s">
        <v>31</v>
      </c>
      <c r="P465" s="12" t="s">
        <v>789</v>
      </c>
    </row>
    <row r="466" spans="1:16" ht="14.25" customHeight="1">
      <c r="A466" s="4" t="s">
        <v>1103</v>
      </c>
      <c r="B466" s="4" t="s">
        <v>13</v>
      </c>
      <c r="C466" s="4">
        <v>1185732</v>
      </c>
      <c r="D466" s="5">
        <v>44523</v>
      </c>
      <c r="E466" s="4" t="s">
        <v>14</v>
      </c>
      <c r="F466" s="4" t="s">
        <v>762</v>
      </c>
      <c r="G466" s="4" t="s">
        <v>763</v>
      </c>
      <c r="H466" s="6">
        <v>175</v>
      </c>
      <c r="I466" s="12" t="s">
        <v>790</v>
      </c>
      <c r="J466" s="12" t="s">
        <v>1086</v>
      </c>
      <c r="K466" s="10">
        <v>38500</v>
      </c>
      <c r="L466" s="11">
        <v>0.4</v>
      </c>
      <c r="M466" s="13">
        <f t="shared" si="14"/>
        <v>96250</v>
      </c>
      <c r="N466" s="13">
        <f t="shared" si="15"/>
        <v>550</v>
      </c>
      <c r="O466" s="4" t="s">
        <v>31</v>
      </c>
      <c r="P466" s="12" t="s">
        <v>791</v>
      </c>
    </row>
    <row r="467" spans="1:16" ht="14.25" customHeight="1">
      <c r="A467" s="4" t="s">
        <v>1103</v>
      </c>
      <c r="B467" s="4" t="s">
        <v>13</v>
      </c>
      <c r="C467" s="4">
        <v>1185732</v>
      </c>
      <c r="D467" s="5">
        <v>44524</v>
      </c>
      <c r="E467" s="4" t="s">
        <v>14</v>
      </c>
      <c r="F467" s="4" t="s">
        <v>762</v>
      </c>
      <c r="G467" s="4" t="s">
        <v>763</v>
      </c>
      <c r="H467" s="6">
        <v>150</v>
      </c>
      <c r="I467" s="12" t="s">
        <v>403</v>
      </c>
      <c r="J467" s="12" t="s">
        <v>1087</v>
      </c>
      <c r="K467" s="10">
        <v>33000</v>
      </c>
      <c r="L467" s="11">
        <v>0.4</v>
      </c>
      <c r="M467" s="13">
        <f t="shared" si="14"/>
        <v>82500</v>
      </c>
      <c r="N467" s="13">
        <f t="shared" si="15"/>
        <v>550</v>
      </c>
      <c r="O467" s="4" t="s">
        <v>31</v>
      </c>
      <c r="P467" s="12" t="s">
        <v>792</v>
      </c>
    </row>
    <row r="468" spans="1:16" ht="14.25" customHeight="1">
      <c r="A468" s="4" t="s">
        <v>1103</v>
      </c>
      <c r="B468" s="4" t="s">
        <v>13</v>
      </c>
      <c r="C468" s="4">
        <v>1185732</v>
      </c>
      <c r="D468" s="5">
        <v>44525</v>
      </c>
      <c r="E468" s="4" t="s">
        <v>14</v>
      </c>
      <c r="F468" s="4" t="s">
        <v>762</v>
      </c>
      <c r="G468" s="4" t="s">
        <v>763</v>
      </c>
      <c r="H468" s="6">
        <v>150</v>
      </c>
      <c r="I468" s="12" t="s">
        <v>374</v>
      </c>
      <c r="J468" s="12" t="s">
        <v>1087</v>
      </c>
      <c r="K468" s="10">
        <v>34125</v>
      </c>
      <c r="L468" s="11">
        <v>0.35</v>
      </c>
      <c r="M468" s="13">
        <f t="shared" si="14"/>
        <v>97500</v>
      </c>
      <c r="N468" s="13">
        <f t="shared" si="15"/>
        <v>650</v>
      </c>
      <c r="O468" s="4" t="s">
        <v>31</v>
      </c>
      <c r="P468" s="12" t="s">
        <v>375</v>
      </c>
    </row>
    <row r="469" spans="1:16" ht="14.25" customHeight="1">
      <c r="A469" s="4" t="s">
        <v>1103</v>
      </c>
      <c r="B469" s="4" t="s">
        <v>13</v>
      </c>
      <c r="C469" s="4">
        <v>1185732</v>
      </c>
      <c r="D469" s="5">
        <v>44526</v>
      </c>
      <c r="E469" s="4" t="s">
        <v>14</v>
      </c>
      <c r="F469" s="4" t="s">
        <v>762</v>
      </c>
      <c r="G469" s="4" t="s">
        <v>763</v>
      </c>
      <c r="H469" s="6">
        <v>300</v>
      </c>
      <c r="I469" s="12" t="s">
        <v>793</v>
      </c>
      <c r="J469" s="12" t="s">
        <v>1086</v>
      </c>
      <c r="K469" s="10">
        <v>63000</v>
      </c>
      <c r="L469" s="11">
        <v>0.3</v>
      </c>
      <c r="M469" s="13">
        <f t="shared" si="14"/>
        <v>210000</v>
      </c>
      <c r="N469" s="13">
        <f t="shared" si="15"/>
        <v>700</v>
      </c>
      <c r="O469" s="4" t="s">
        <v>31</v>
      </c>
      <c r="P469" s="12" t="s">
        <v>794</v>
      </c>
    </row>
    <row r="470" spans="1:16" ht="14.25" customHeight="1">
      <c r="A470" s="4" t="s">
        <v>1103</v>
      </c>
      <c r="B470" s="4" t="s">
        <v>13</v>
      </c>
      <c r="C470" s="4">
        <v>1185732</v>
      </c>
      <c r="D470" s="5">
        <v>44527</v>
      </c>
      <c r="E470" s="4" t="s">
        <v>14</v>
      </c>
      <c r="F470" s="4" t="s">
        <v>762</v>
      </c>
      <c r="G470" s="4" t="s">
        <v>763</v>
      </c>
      <c r="H470" s="6">
        <v>500</v>
      </c>
      <c r="I470" s="12" t="s">
        <v>702</v>
      </c>
      <c r="J470" s="12" t="s">
        <v>1087</v>
      </c>
      <c r="K470" s="10">
        <v>178750</v>
      </c>
      <c r="L470" s="11">
        <v>0.55000000000000004</v>
      </c>
      <c r="M470" s="13">
        <f t="shared" si="14"/>
        <v>325000</v>
      </c>
      <c r="N470" s="13">
        <f t="shared" si="15"/>
        <v>650</v>
      </c>
      <c r="O470" s="4" t="s">
        <v>31</v>
      </c>
      <c r="P470" s="12" t="s">
        <v>703</v>
      </c>
    </row>
    <row r="471" spans="1:16" ht="14.25" customHeight="1">
      <c r="A471" s="4" t="s">
        <v>1103</v>
      </c>
      <c r="B471" s="4" t="s">
        <v>13</v>
      </c>
      <c r="C471" s="4">
        <v>1185732</v>
      </c>
      <c r="D471" s="5">
        <v>44528</v>
      </c>
      <c r="E471" s="4" t="s">
        <v>14</v>
      </c>
      <c r="F471" s="4" t="s">
        <v>762</v>
      </c>
      <c r="G471" s="4" t="s">
        <v>763</v>
      </c>
      <c r="H471" s="6">
        <v>300</v>
      </c>
      <c r="I471" s="12" t="s">
        <v>91</v>
      </c>
      <c r="J471" s="12" t="s">
        <v>1086</v>
      </c>
      <c r="K471" s="10">
        <v>63000</v>
      </c>
      <c r="L471" s="11">
        <v>0.35</v>
      </c>
      <c r="M471" s="13">
        <f t="shared" si="14"/>
        <v>180000</v>
      </c>
      <c r="N471" s="13">
        <f t="shared" si="15"/>
        <v>600</v>
      </c>
      <c r="O471" s="4" t="s">
        <v>31</v>
      </c>
      <c r="P471" s="12" t="s">
        <v>795</v>
      </c>
    </row>
    <row r="472" spans="1:16" ht="14.25" customHeight="1">
      <c r="A472" s="4" t="s">
        <v>1103</v>
      </c>
      <c r="B472" s="4" t="s">
        <v>13</v>
      </c>
      <c r="C472" s="4">
        <v>1185732</v>
      </c>
      <c r="D472" s="5">
        <v>44529</v>
      </c>
      <c r="E472" s="4" t="s">
        <v>14</v>
      </c>
      <c r="F472" s="4" t="s">
        <v>762</v>
      </c>
      <c r="G472" s="4" t="s">
        <v>763</v>
      </c>
      <c r="H472" s="6">
        <v>225</v>
      </c>
      <c r="I472" s="12" t="s">
        <v>796</v>
      </c>
      <c r="J472" s="12" t="s">
        <v>1087</v>
      </c>
      <c r="K472" s="10">
        <v>49500</v>
      </c>
      <c r="L472" s="11">
        <v>0.4</v>
      </c>
      <c r="M472" s="13">
        <f t="shared" si="14"/>
        <v>123750</v>
      </c>
      <c r="N472" s="13">
        <f t="shared" si="15"/>
        <v>550</v>
      </c>
      <c r="O472" s="4" t="s">
        <v>31</v>
      </c>
      <c r="P472" s="12" t="s">
        <v>797</v>
      </c>
    </row>
    <row r="473" spans="1:16" ht="14.25" customHeight="1">
      <c r="A473" s="4" t="s">
        <v>1103</v>
      </c>
      <c r="B473" s="4" t="s">
        <v>13</v>
      </c>
      <c r="C473" s="4">
        <v>1185732</v>
      </c>
      <c r="D473" s="5">
        <v>44530</v>
      </c>
      <c r="E473" s="4" t="s">
        <v>14</v>
      </c>
      <c r="F473" s="4" t="s">
        <v>762</v>
      </c>
      <c r="G473" s="4" t="s">
        <v>763</v>
      </c>
      <c r="H473" s="6">
        <v>175</v>
      </c>
      <c r="I473" s="12" t="s">
        <v>798</v>
      </c>
      <c r="J473" s="12" t="s">
        <v>1086</v>
      </c>
      <c r="K473" s="10">
        <v>38500</v>
      </c>
      <c r="L473" s="11">
        <v>0.4</v>
      </c>
      <c r="M473" s="13">
        <f t="shared" si="14"/>
        <v>96250</v>
      </c>
      <c r="N473" s="13">
        <f t="shared" si="15"/>
        <v>550</v>
      </c>
      <c r="O473" s="4" t="s">
        <v>31</v>
      </c>
      <c r="P473" s="12" t="s">
        <v>799</v>
      </c>
    </row>
    <row r="474" spans="1:16" ht="14.25" customHeight="1">
      <c r="A474" s="4" t="s">
        <v>1103</v>
      </c>
      <c r="B474" s="4" t="s">
        <v>13</v>
      </c>
      <c r="C474" s="4">
        <v>1185732</v>
      </c>
      <c r="D474" s="5">
        <v>44531</v>
      </c>
      <c r="E474" s="4" t="s">
        <v>14</v>
      </c>
      <c r="F474" s="4" t="s">
        <v>762</v>
      </c>
      <c r="G474" s="4" t="s">
        <v>763</v>
      </c>
      <c r="H474" s="6">
        <v>200</v>
      </c>
      <c r="I474" s="12" t="s">
        <v>800</v>
      </c>
      <c r="J474" s="12" t="s">
        <v>1087</v>
      </c>
      <c r="K474" s="10">
        <v>45500</v>
      </c>
      <c r="L474" s="11">
        <v>0.35</v>
      </c>
      <c r="M474" s="13">
        <f t="shared" si="14"/>
        <v>130000.00000000001</v>
      </c>
      <c r="N474" s="13">
        <f t="shared" si="15"/>
        <v>650.00000000000011</v>
      </c>
      <c r="O474" s="4" t="s">
        <v>31</v>
      </c>
      <c r="P474" s="12" t="s">
        <v>801</v>
      </c>
    </row>
    <row r="475" spans="1:16" ht="14.25" customHeight="1">
      <c r="A475" s="4" t="s">
        <v>1103</v>
      </c>
      <c r="B475" s="4" t="s">
        <v>13</v>
      </c>
      <c r="C475" s="4">
        <v>1185732</v>
      </c>
      <c r="D475" s="5">
        <v>44532</v>
      </c>
      <c r="E475" s="4" t="s">
        <v>14</v>
      </c>
      <c r="F475" s="4" t="s">
        <v>762</v>
      </c>
      <c r="G475" s="4" t="s">
        <v>763</v>
      </c>
      <c r="H475" s="6">
        <v>375</v>
      </c>
      <c r="I475" s="12" t="s">
        <v>488</v>
      </c>
      <c r="J475" s="12" t="s">
        <v>1087</v>
      </c>
      <c r="K475" s="10">
        <v>78750</v>
      </c>
      <c r="L475" s="11">
        <v>0.3</v>
      </c>
      <c r="M475" s="13">
        <f t="shared" si="14"/>
        <v>262500</v>
      </c>
      <c r="N475" s="13">
        <f t="shared" si="15"/>
        <v>700</v>
      </c>
      <c r="O475" s="4" t="s">
        <v>31</v>
      </c>
      <c r="P475" s="12" t="s">
        <v>802</v>
      </c>
    </row>
    <row r="476" spans="1:16" ht="14.25" customHeight="1">
      <c r="A476" s="4" t="s">
        <v>1103</v>
      </c>
      <c r="B476" s="4" t="s">
        <v>13</v>
      </c>
      <c r="C476" s="4">
        <v>1185732</v>
      </c>
      <c r="D476" s="5">
        <v>44533</v>
      </c>
      <c r="E476" s="4" t="s">
        <v>14</v>
      </c>
      <c r="F476" s="4" t="s">
        <v>762</v>
      </c>
      <c r="G476" s="4" t="s">
        <v>763</v>
      </c>
      <c r="H476" s="6">
        <v>525</v>
      </c>
      <c r="I476" s="12" t="s">
        <v>803</v>
      </c>
      <c r="J476" s="12" t="s">
        <v>1086</v>
      </c>
      <c r="K476" s="10">
        <v>187687.5</v>
      </c>
      <c r="L476" s="11">
        <v>0.55000000000000004</v>
      </c>
      <c r="M476" s="13">
        <f t="shared" si="14"/>
        <v>341250</v>
      </c>
      <c r="N476" s="13">
        <f t="shared" si="15"/>
        <v>650</v>
      </c>
      <c r="O476" s="4" t="s">
        <v>31</v>
      </c>
      <c r="P476" s="12" t="s">
        <v>804</v>
      </c>
    </row>
    <row r="477" spans="1:16" ht="14.25" customHeight="1">
      <c r="A477" s="4" t="s">
        <v>1103</v>
      </c>
      <c r="B477" s="4" t="s">
        <v>13</v>
      </c>
      <c r="C477" s="4">
        <v>1185732</v>
      </c>
      <c r="D477" s="5">
        <v>44534</v>
      </c>
      <c r="E477" s="4" t="s">
        <v>14</v>
      </c>
      <c r="F477" s="4" t="s">
        <v>762</v>
      </c>
      <c r="G477" s="4" t="s">
        <v>763</v>
      </c>
      <c r="H477" s="6">
        <v>300</v>
      </c>
      <c r="I477" s="12" t="s">
        <v>805</v>
      </c>
      <c r="J477" s="12" t="s">
        <v>1086</v>
      </c>
      <c r="K477" s="10">
        <v>63000</v>
      </c>
      <c r="L477" s="11">
        <v>0.35</v>
      </c>
      <c r="M477" s="13">
        <f t="shared" si="14"/>
        <v>180000</v>
      </c>
      <c r="N477" s="13">
        <f t="shared" si="15"/>
        <v>600</v>
      </c>
      <c r="O477" s="4" t="s">
        <v>31</v>
      </c>
      <c r="P477" s="12" t="s">
        <v>806</v>
      </c>
    </row>
    <row r="478" spans="1:16" ht="14.25" customHeight="1">
      <c r="A478" s="4" t="s">
        <v>1103</v>
      </c>
      <c r="B478" s="4" t="s">
        <v>13</v>
      </c>
      <c r="C478" s="4">
        <v>1185732</v>
      </c>
      <c r="D478" s="5">
        <v>44535</v>
      </c>
      <c r="E478" s="4" t="s">
        <v>14</v>
      </c>
      <c r="F478" s="4" t="s">
        <v>762</v>
      </c>
      <c r="G478" s="4" t="s">
        <v>763</v>
      </c>
      <c r="H478" s="6">
        <v>225</v>
      </c>
      <c r="I478" s="12" t="s">
        <v>272</v>
      </c>
      <c r="J478" s="12" t="s">
        <v>1087</v>
      </c>
      <c r="K478" s="10">
        <v>49500</v>
      </c>
      <c r="L478" s="11">
        <v>0.4</v>
      </c>
      <c r="M478" s="13">
        <f t="shared" si="14"/>
        <v>123750</v>
      </c>
      <c r="N478" s="13">
        <f t="shared" si="15"/>
        <v>550</v>
      </c>
      <c r="O478" s="4" t="s">
        <v>31</v>
      </c>
      <c r="P478" s="12" t="s">
        <v>273</v>
      </c>
    </row>
    <row r="479" spans="1:16" ht="14.25" customHeight="1">
      <c r="A479" s="4" t="s">
        <v>1103</v>
      </c>
      <c r="B479" s="4" t="s">
        <v>13</v>
      </c>
      <c r="C479" s="4">
        <v>1185732</v>
      </c>
      <c r="D479" s="5">
        <v>44536</v>
      </c>
      <c r="E479" s="4" t="s">
        <v>14</v>
      </c>
      <c r="F479" s="4" t="s">
        <v>762</v>
      </c>
      <c r="G479" s="4" t="s">
        <v>763</v>
      </c>
      <c r="H479" s="6">
        <v>200</v>
      </c>
      <c r="I479" s="12" t="s">
        <v>132</v>
      </c>
      <c r="J479" s="12" t="s">
        <v>1086</v>
      </c>
      <c r="K479" s="10">
        <v>44000</v>
      </c>
      <c r="L479" s="11">
        <v>0.4</v>
      </c>
      <c r="M479" s="13">
        <f t="shared" si="14"/>
        <v>110000</v>
      </c>
      <c r="N479" s="13">
        <f t="shared" si="15"/>
        <v>550</v>
      </c>
      <c r="O479" s="4" t="s">
        <v>31</v>
      </c>
      <c r="P479" s="12" t="s">
        <v>807</v>
      </c>
    </row>
    <row r="480" spans="1:16" ht="14.25" customHeight="1">
      <c r="A480" s="4" t="s">
        <v>1103</v>
      </c>
      <c r="B480" s="4" t="s">
        <v>13</v>
      </c>
      <c r="C480" s="4">
        <v>1185732</v>
      </c>
      <c r="D480" s="5">
        <v>44537</v>
      </c>
      <c r="E480" s="4" t="s">
        <v>14</v>
      </c>
      <c r="F480" s="4" t="s">
        <v>762</v>
      </c>
      <c r="G480" s="4" t="s">
        <v>763</v>
      </c>
      <c r="H480" s="6">
        <v>175</v>
      </c>
      <c r="I480" s="12" t="s">
        <v>687</v>
      </c>
      <c r="J480" s="12" t="s">
        <v>1087</v>
      </c>
      <c r="K480" s="10">
        <v>39812.5</v>
      </c>
      <c r="L480" s="11">
        <v>0.35</v>
      </c>
      <c r="M480" s="13">
        <f t="shared" si="14"/>
        <v>113750</v>
      </c>
      <c r="N480" s="13">
        <f t="shared" si="15"/>
        <v>650</v>
      </c>
      <c r="O480" s="4" t="s">
        <v>31</v>
      </c>
      <c r="P480" s="12" t="s">
        <v>688</v>
      </c>
    </row>
    <row r="481" spans="1:16" ht="14.25" customHeight="1">
      <c r="A481" s="4" t="s">
        <v>1103</v>
      </c>
      <c r="B481" s="4" t="s">
        <v>13</v>
      </c>
      <c r="C481" s="4">
        <v>1185732</v>
      </c>
      <c r="D481" s="5">
        <v>44538</v>
      </c>
      <c r="E481" s="4" t="s">
        <v>14</v>
      </c>
      <c r="F481" s="4" t="s">
        <v>762</v>
      </c>
      <c r="G481" s="4" t="s">
        <v>763</v>
      </c>
      <c r="H481" s="6">
        <v>350</v>
      </c>
      <c r="I481" s="12" t="s">
        <v>466</v>
      </c>
      <c r="J481" s="12" t="s">
        <v>1087</v>
      </c>
      <c r="K481" s="10">
        <v>73500</v>
      </c>
      <c r="L481" s="11">
        <v>0.3</v>
      </c>
      <c r="M481" s="13">
        <f t="shared" si="14"/>
        <v>245000</v>
      </c>
      <c r="N481" s="13">
        <f t="shared" si="15"/>
        <v>700</v>
      </c>
      <c r="O481" s="4" t="s">
        <v>31</v>
      </c>
      <c r="P481" s="12" t="s">
        <v>808</v>
      </c>
    </row>
    <row r="482" spans="1:16" ht="14.25" customHeight="1">
      <c r="A482" s="4" t="s">
        <v>1103</v>
      </c>
      <c r="B482" s="4" t="s">
        <v>13</v>
      </c>
      <c r="C482" s="4">
        <v>1185732</v>
      </c>
      <c r="D482" s="5">
        <v>44539</v>
      </c>
      <c r="E482" s="4" t="s">
        <v>14</v>
      </c>
      <c r="F482" s="4" t="s">
        <v>762</v>
      </c>
      <c r="G482" s="4" t="s">
        <v>763</v>
      </c>
      <c r="H482" s="6">
        <v>475</v>
      </c>
      <c r="I482" s="12" t="s">
        <v>809</v>
      </c>
      <c r="J482" s="12" t="s">
        <v>1086</v>
      </c>
      <c r="K482" s="10">
        <v>154375</v>
      </c>
      <c r="L482" s="11">
        <v>0.5</v>
      </c>
      <c r="M482" s="13">
        <f t="shared" si="14"/>
        <v>308750</v>
      </c>
      <c r="N482" s="13">
        <f t="shared" si="15"/>
        <v>650</v>
      </c>
      <c r="O482" s="4" t="s">
        <v>31</v>
      </c>
      <c r="P482" s="12" t="s">
        <v>810</v>
      </c>
    </row>
    <row r="483" spans="1:16" ht="14.25" customHeight="1">
      <c r="A483" s="4" t="s">
        <v>1103</v>
      </c>
      <c r="B483" s="4" t="s">
        <v>13</v>
      </c>
      <c r="C483" s="4">
        <v>1185732</v>
      </c>
      <c r="D483" s="5">
        <v>44540</v>
      </c>
      <c r="E483" s="4" t="s">
        <v>14</v>
      </c>
      <c r="F483" s="4" t="s">
        <v>762</v>
      </c>
      <c r="G483" s="4" t="s">
        <v>763</v>
      </c>
      <c r="H483" s="6">
        <v>275</v>
      </c>
      <c r="I483" s="12" t="s">
        <v>811</v>
      </c>
      <c r="J483" s="12" t="s">
        <v>1086</v>
      </c>
      <c r="K483" s="10">
        <v>41250</v>
      </c>
      <c r="L483" s="11">
        <v>0.3</v>
      </c>
      <c r="M483" s="13">
        <f t="shared" si="14"/>
        <v>137500</v>
      </c>
      <c r="N483" s="13">
        <f t="shared" si="15"/>
        <v>500</v>
      </c>
      <c r="O483" s="4" t="s">
        <v>31</v>
      </c>
      <c r="P483" s="12" t="s">
        <v>812</v>
      </c>
    </row>
    <row r="484" spans="1:16" ht="14.25" customHeight="1">
      <c r="A484" s="4" t="s">
        <v>1103</v>
      </c>
      <c r="B484" s="4" t="s">
        <v>13</v>
      </c>
      <c r="C484" s="4">
        <v>1185732</v>
      </c>
      <c r="D484" s="5">
        <v>44541</v>
      </c>
      <c r="E484" s="4" t="s">
        <v>14</v>
      </c>
      <c r="F484" s="4" t="s">
        <v>762</v>
      </c>
      <c r="G484" s="4" t="s">
        <v>763</v>
      </c>
      <c r="H484" s="6">
        <v>200</v>
      </c>
      <c r="I484" s="12" t="s">
        <v>682</v>
      </c>
      <c r="J484" s="12" t="s">
        <v>1087</v>
      </c>
      <c r="K484" s="10">
        <v>31500</v>
      </c>
      <c r="L484" s="11">
        <v>0.35</v>
      </c>
      <c r="M484" s="13">
        <f t="shared" si="14"/>
        <v>90000</v>
      </c>
      <c r="N484" s="13">
        <f t="shared" si="15"/>
        <v>450</v>
      </c>
      <c r="O484" s="4" t="s">
        <v>31</v>
      </c>
      <c r="P484" s="12" t="s">
        <v>813</v>
      </c>
    </row>
    <row r="485" spans="1:16" ht="14.25" customHeight="1">
      <c r="A485" s="4" t="s">
        <v>1103</v>
      </c>
      <c r="B485" s="4" t="s">
        <v>13</v>
      </c>
      <c r="C485" s="4">
        <v>1185732</v>
      </c>
      <c r="D485" s="5">
        <v>44542</v>
      </c>
      <c r="E485" s="4" t="s">
        <v>14</v>
      </c>
      <c r="F485" s="4" t="s">
        <v>762</v>
      </c>
      <c r="G485" s="4" t="s">
        <v>763</v>
      </c>
      <c r="H485" s="6">
        <v>175</v>
      </c>
      <c r="I485" s="12" t="s">
        <v>49</v>
      </c>
      <c r="J485" s="12" t="s">
        <v>1086</v>
      </c>
      <c r="K485" s="10">
        <v>27562.5</v>
      </c>
      <c r="L485" s="11">
        <v>0.35</v>
      </c>
      <c r="M485" s="13">
        <f t="shared" si="14"/>
        <v>78750</v>
      </c>
      <c r="N485" s="13">
        <f t="shared" si="15"/>
        <v>450</v>
      </c>
      <c r="O485" s="4" t="s">
        <v>31</v>
      </c>
      <c r="P485" s="12" t="s">
        <v>814</v>
      </c>
    </row>
    <row r="486" spans="1:16" ht="14.25" customHeight="1">
      <c r="A486" s="4" t="s">
        <v>1103</v>
      </c>
      <c r="B486" s="4" t="s">
        <v>13</v>
      </c>
      <c r="C486" s="4">
        <v>1185732</v>
      </c>
      <c r="D486" s="5">
        <v>44543</v>
      </c>
      <c r="E486" s="4" t="s">
        <v>14</v>
      </c>
      <c r="F486" s="4" t="s">
        <v>762</v>
      </c>
      <c r="G486" s="4" t="s">
        <v>763</v>
      </c>
      <c r="H486" s="6">
        <v>125</v>
      </c>
      <c r="I486" s="12" t="s">
        <v>815</v>
      </c>
      <c r="J486" s="12" t="s">
        <v>1086</v>
      </c>
      <c r="K486" s="10">
        <v>20625</v>
      </c>
      <c r="L486" s="11">
        <v>0.3</v>
      </c>
      <c r="M486" s="13">
        <f t="shared" si="14"/>
        <v>68750</v>
      </c>
      <c r="N486" s="13">
        <f t="shared" si="15"/>
        <v>550</v>
      </c>
      <c r="O486" s="4" t="s">
        <v>31</v>
      </c>
      <c r="P486" s="12" t="s">
        <v>816</v>
      </c>
    </row>
    <row r="487" spans="1:16" ht="14.25" customHeight="1">
      <c r="A487" s="4" t="s">
        <v>1103</v>
      </c>
      <c r="B487" s="4" t="s">
        <v>13</v>
      </c>
      <c r="C487" s="4">
        <v>1185732</v>
      </c>
      <c r="D487" s="5">
        <v>44544</v>
      </c>
      <c r="E487" s="4" t="s">
        <v>14</v>
      </c>
      <c r="F487" s="4" t="s">
        <v>762</v>
      </c>
      <c r="G487" s="4" t="s">
        <v>763</v>
      </c>
      <c r="H487" s="6">
        <v>225</v>
      </c>
      <c r="I487" s="12" t="s">
        <v>817</v>
      </c>
      <c r="J487" s="12" t="s">
        <v>1087</v>
      </c>
      <c r="K487" s="10">
        <v>33750</v>
      </c>
      <c r="L487" s="11">
        <v>0.25</v>
      </c>
      <c r="M487" s="13">
        <f t="shared" si="14"/>
        <v>135000</v>
      </c>
      <c r="N487" s="13">
        <f t="shared" si="15"/>
        <v>600</v>
      </c>
      <c r="O487" s="4" t="s">
        <v>31</v>
      </c>
      <c r="P487" s="12" t="s">
        <v>818</v>
      </c>
    </row>
    <row r="488" spans="1:16" ht="14.25" customHeight="1">
      <c r="A488" s="4" t="s">
        <v>1103</v>
      </c>
      <c r="B488" s="4" t="s">
        <v>13</v>
      </c>
      <c r="C488" s="4">
        <v>1185732</v>
      </c>
      <c r="D488" s="5">
        <v>44545</v>
      </c>
      <c r="E488" s="4" t="s">
        <v>14</v>
      </c>
      <c r="F488" s="4" t="s">
        <v>762</v>
      </c>
      <c r="G488" s="4" t="s">
        <v>763</v>
      </c>
      <c r="H488" s="6">
        <v>400</v>
      </c>
      <c r="I488" s="12" t="s">
        <v>642</v>
      </c>
      <c r="J488" s="12" t="s">
        <v>1086</v>
      </c>
      <c r="K488" s="10">
        <v>120000</v>
      </c>
      <c r="L488" s="11">
        <v>0.5</v>
      </c>
      <c r="M488" s="13">
        <f t="shared" si="14"/>
        <v>240000</v>
      </c>
      <c r="N488" s="13">
        <f t="shared" si="15"/>
        <v>600</v>
      </c>
      <c r="O488" s="4" t="s">
        <v>31</v>
      </c>
      <c r="P488" s="12" t="s">
        <v>819</v>
      </c>
    </row>
    <row r="489" spans="1:16" ht="14.25" customHeight="1">
      <c r="A489" s="4" t="s">
        <v>1103</v>
      </c>
      <c r="B489" s="4" t="s">
        <v>13</v>
      </c>
      <c r="C489" s="4">
        <v>1185732</v>
      </c>
      <c r="D489" s="5">
        <v>44546</v>
      </c>
      <c r="E489" s="4" t="s">
        <v>14</v>
      </c>
      <c r="F489" s="4" t="s">
        <v>762</v>
      </c>
      <c r="G489" s="4" t="s">
        <v>763</v>
      </c>
      <c r="H489" s="6">
        <v>225</v>
      </c>
      <c r="I489" s="12" t="s">
        <v>468</v>
      </c>
      <c r="J489" s="12" t="s">
        <v>1087</v>
      </c>
      <c r="K489" s="10">
        <v>33750</v>
      </c>
      <c r="L489" s="11">
        <v>0.3</v>
      </c>
      <c r="M489" s="13">
        <f t="shared" si="14"/>
        <v>112500</v>
      </c>
      <c r="N489" s="13">
        <f t="shared" si="15"/>
        <v>500</v>
      </c>
      <c r="O489" s="4" t="s">
        <v>31</v>
      </c>
      <c r="P489" s="12" t="s">
        <v>469</v>
      </c>
    </row>
    <row r="490" spans="1:16" ht="14.25" customHeight="1">
      <c r="A490" s="4" t="s">
        <v>1103</v>
      </c>
      <c r="B490" s="4" t="s">
        <v>13</v>
      </c>
      <c r="C490" s="4">
        <v>1185732</v>
      </c>
      <c r="D490" s="5">
        <v>44547</v>
      </c>
      <c r="E490" s="4" t="s">
        <v>14</v>
      </c>
      <c r="F490" s="4" t="s">
        <v>762</v>
      </c>
      <c r="G490" s="4" t="s">
        <v>763</v>
      </c>
      <c r="H490" s="6">
        <v>125</v>
      </c>
      <c r="I490" s="12" t="s">
        <v>417</v>
      </c>
      <c r="J490" s="12" t="s">
        <v>1086</v>
      </c>
      <c r="K490" s="10">
        <v>21875</v>
      </c>
      <c r="L490" s="11">
        <v>0.35</v>
      </c>
      <c r="M490" s="13">
        <f t="shared" si="14"/>
        <v>62500.000000000007</v>
      </c>
      <c r="N490" s="13">
        <f t="shared" si="15"/>
        <v>500.00000000000006</v>
      </c>
      <c r="O490" s="4" t="s">
        <v>31</v>
      </c>
      <c r="P490" s="12" t="s">
        <v>820</v>
      </c>
    </row>
    <row r="491" spans="1:16" ht="14.25" customHeight="1">
      <c r="A491" s="4" t="s">
        <v>1103</v>
      </c>
      <c r="B491" s="4" t="s">
        <v>13</v>
      </c>
      <c r="C491" s="4">
        <v>1185732</v>
      </c>
      <c r="D491" s="5">
        <v>44548</v>
      </c>
      <c r="E491" s="4" t="s">
        <v>14</v>
      </c>
      <c r="F491" s="4" t="s">
        <v>762</v>
      </c>
      <c r="G491" s="4" t="s">
        <v>763</v>
      </c>
      <c r="H491" s="6">
        <v>100</v>
      </c>
      <c r="I491" s="12" t="s">
        <v>222</v>
      </c>
      <c r="J491" s="12" t="s">
        <v>1086</v>
      </c>
      <c r="K491" s="10">
        <v>17500</v>
      </c>
      <c r="L491" s="11">
        <v>0.35</v>
      </c>
      <c r="M491" s="13">
        <f t="shared" si="14"/>
        <v>50000</v>
      </c>
      <c r="N491" s="13">
        <f t="shared" si="15"/>
        <v>500</v>
      </c>
      <c r="O491" s="4" t="s">
        <v>31</v>
      </c>
      <c r="P491" s="12" t="s">
        <v>821</v>
      </c>
    </row>
    <row r="492" spans="1:16" ht="14.25" customHeight="1">
      <c r="A492" s="4" t="s">
        <v>1103</v>
      </c>
      <c r="B492" s="4" t="s">
        <v>13</v>
      </c>
      <c r="C492" s="4">
        <v>1185732</v>
      </c>
      <c r="D492" s="5">
        <v>44549</v>
      </c>
      <c r="E492" s="4" t="s">
        <v>14</v>
      </c>
      <c r="F492" s="4" t="s">
        <v>762</v>
      </c>
      <c r="G492" s="4" t="s">
        <v>763</v>
      </c>
      <c r="H492" s="6">
        <v>100</v>
      </c>
      <c r="I492" s="12" t="s">
        <v>174</v>
      </c>
      <c r="J492" s="12" t="s">
        <v>1087</v>
      </c>
      <c r="K492" s="10">
        <v>18000</v>
      </c>
      <c r="L492" s="11">
        <v>0.3</v>
      </c>
      <c r="M492" s="13">
        <f t="shared" si="14"/>
        <v>60000</v>
      </c>
      <c r="N492" s="13">
        <f t="shared" si="15"/>
        <v>600</v>
      </c>
      <c r="O492" s="4" t="s">
        <v>31</v>
      </c>
      <c r="P492" s="12" t="s">
        <v>822</v>
      </c>
    </row>
    <row r="493" spans="1:16" ht="14.25" customHeight="1">
      <c r="A493" s="4" t="s">
        <v>1103</v>
      </c>
      <c r="B493" s="4" t="s">
        <v>13</v>
      </c>
      <c r="C493" s="4">
        <v>1185732</v>
      </c>
      <c r="D493" s="5">
        <v>44550</v>
      </c>
      <c r="E493" s="4" t="s">
        <v>14</v>
      </c>
      <c r="F493" s="4" t="s">
        <v>762</v>
      </c>
      <c r="G493" s="4" t="s">
        <v>763</v>
      </c>
      <c r="H493" s="6">
        <v>225</v>
      </c>
      <c r="I493" s="12" t="s">
        <v>823</v>
      </c>
      <c r="J493" s="12" t="s">
        <v>1090</v>
      </c>
      <c r="K493" s="10">
        <v>36562.5</v>
      </c>
      <c r="L493" s="11">
        <v>0.25</v>
      </c>
      <c r="M493" s="13">
        <f t="shared" si="14"/>
        <v>146250</v>
      </c>
      <c r="N493" s="13">
        <f t="shared" si="15"/>
        <v>650</v>
      </c>
      <c r="O493" s="4" t="s">
        <v>31</v>
      </c>
      <c r="P493" s="12" t="s">
        <v>824</v>
      </c>
    </row>
    <row r="494" spans="1:16" ht="14.25" customHeight="1">
      <c r="A494" s="4" t="s">
        <v>1103</v>
      </c>
      <c r="B494" s="4" t="s">
        <v>13</v>
      </c>
      <c r="C494" s="4">
        <v>1185732</v>
      </c>
      <c r="D494" s="5">
        <v>44551</v>
      </c>
      <c r="E494" s="4" t="s">
        <v>14</v>
      </c>
      <c r="F494" s="4" t="s">
        <v>762</v>
      </c>
      <c r="G494" s="4" t="s">
        <v>763</v>
      </c>
      <c r="H494" s="6">
        <v>375</v>
      </c>
      <c r="I494" s="12" t="s">
        <v>87</v>
      </c>
      <c r="J494" s="12" t="s">
        <v>1088</v>
      </c>
      <c r="K494" s="10">
        <v>144375</v>
      </c>
      <c r="L494" s="11">
        <v>0.55000000000000004</v>
      </c>
      <c r="M494" s="13">
        <f t="shared" si="14"/>
        <v>262500</v>
      </c>
      <c r="N494" s="13">
        <f t="shared" si="15"/>
        <v>700</v>
      </c>
      <c r="O494" s="4" t="s">
        <v>31</v>
      </c>
      <c r="P494" s="12" t="s">
        <v>825</v>
      </c>
    </row>
    <row r="495" spans="1:16" ht="14.25" customHeight="1">
      <c r="A495" s="4" t="s">
        <v>1103</v>
      </c>
      <c r="B495" s="4" t="s">
        <v>13</v>
      </c>
      <c r="C495" s="4">
        <v>1185732</v>
      </c>
      <c r="D495" s="5">
        <v>44552</v>
      </c>
      <c r="E495" s="4" t="s">
        <v>14</v>
      </c>
      <c r="F495" s="4" t="s">
        <v>762</v>
      </c>
      <c r="G495" s="4" t="s">
        <v>763</v>
      </c>
      <c r="H495" s="6">
        <v>200</v>
      </c>
      <c r="I495" s="12" t="s">
        <v>826</v>
      </c>
      <c r="J495" s="12" t="s">
        <v>1087</v>
      </c>
      <c r="K495" s="10">
        <v>42000</v>
      </c>
      <c r="L495" s="11">
        <v>0.35</v>
      </c>
      <c r="M495" s="13">
        <f t="shared" si="14"/>
        <v>120000.00000000001</v>
      </c>
      <c r="N495" s="13">
        <f t="shared" si="15"/>
        <v>600.00000000000011</v>
      </c>
      <c r="O495" s="4" t="s">
        <v>31</v>
      </c>
      <c r="P495" s="12" t="s">
        <v>827</v>
      </c>
    </row>
    <row r="496" spans="1:16" ht="14.25" customHeight="1">
      <c r="A496" s="4" t="s">
        <v>1103</v>
      </c>
      <c r="B496" s="4" t="s">
        <v>13</v>
      </c>
      <c r="C496" s="4">
        <v>1185732</v>
      </c>
      <c r="D496" s="5">
        <v>44553</v>
      </c>
      <c r="E496" s="4" t="s">
        <v>14</v>
      </c>
      <c r="F496" s="4" t="s">
        <v>762</v>
      </c>
      <c r="G496" s="4" t="s">
        <v>763</v>
      </c>
      <c r="H496" s="6">
        <v>195</v>
      </c>
      <c r="I496" s="12" t="s">
        <v>828</v>
      </c>
      <c r="J496" s="12" t="s">
        <v>1087</v>
      </c>
      <c r="K496" s="10">
        <v>46800</v>
      </c>
      <c r="L496" s="11">
        <v>0.4</v>
      </c>
      <c r="M496" s="13">
        <f t="shared" si="14"/>
        <v>117000</v>
      </c>
      <c r="N496" s="13">
        <f t="shared" si="15"/>
        <v>600</v>
      </c>
      <c r="O496" s="4" t="s">
        <v>31</v>
      </c>
      <c r="P496" s="12" t="s">
        <v>829</v>
      </c>
    </row>
    <row r="497" spans="1:16" ht="14.25" customHeight="1">
      <c r="A497" s="4" t="s">
        <v>1103</v>
      </c>
      <c r="B497" s="4" t="s">
        <v>13</v>
      </c>
      <c r="C497" s="4">
        <v>1185732</v>
      </c>
      <c r="D497" s="5">
        <v>44554</v>
      </c>
      <c r="E497" s="4" t="s">
        <v>14</v>
      </c>
      <c r="F497" s="4" t="s">
        <v>762</v>
      </c>
      <c r="G497" s="4" t="s">
        <v>763</v>
      </c>
      <c r="H497" s="6">
        <v>175</v>
      </c>
      <c r="I497" s="12" t="s">
        <v>830</v>
      </c>
      <c r="J497" s="12" t="s">
        <v>1087</v>
      </c>
      <c r="K497" s="10">
        <v>42000</v>
      </c>
      <c r="L497" s="11">
        <v>0.4</v>
      </c>
      <c r="M497" s="13">
        <f t="shared" si="14"/>
        <v>105000</v>
      </c>
      <c r="N497" s="13">
        <f t="shared" si="15"/>
        <v>600</v>
      </c>
      <c r="O497" s="4" t="s">
        <v>31</v>
      </c>
      <c r="P497" s="12" t="s">
        <v>831</v>
      </c>
    </row>
    <row r="498" spans="1:16" ht="14.25" customHeight="1">
      <c r="A498" s="4" t="s">
        <v>1103</v>
      </c>
      <c r="B498" s="4" t="s">
        <v>13</v>
      </c>
      <c r="C498" s="4">
        <v>1185732</v>
      </c>
      <c r="D498" s="5">
        <v>44555</v>
      </c>
      <c r="E498" s="4" t="s">
        <v>14</v>
      </c>
      <c r="F498" s="4" t="s">
        <v>762</v>
      </c>
      <c r="G498" s="4" t="s">
        <v>763</v>
      </c>
      <c r="H498" s="6">
        <v>150</v>
      </c>
      <c r="I498" s="12" t="s">
        <v>366</v>
      </c>
      <c r="J498" s="12" t="s">
        <v>1086</v>
      </c>
      <c r="K498" s="10">
        <v>36750</v>
      </c>
      <c r="L498" s="11">
        <v>0.35</v>
      </c>
      <c r="M498" s="13">
        <f t="shared" si="14"/>
        <v>105000</v>
      </c>
      <c r="N498" s="13">
        <f t="shared" si="15"/>
        <v>700</v>
      </c>
      <c r="O498" s="4" t="s">
        <v>31</v>
      </c>
      <c r="P498" s="12" t="s">
        <v>367</v>
      </c>
    </row>
    <row r="499" spans="1:16" ht="14.25" customHeight="1">
      <c r="A499" s="4" t="s">
        <v>1103</v>
      </c>
      <c r="B499" s="4" t="s">
        <v>13</v>
      </c>
      <c r="C499" s="4">
        <v>1185732</v>
      </c>
      <c r="D499" s="5">
        <v>44556</v>
      </c>
      <c r="E499" s="4" t="s">
        <v>14</v>
      </c>
      <c r="F499" s="4" t="s">
        <v>762</v>
      </c>
      <c r="G499" s="4" t="s">
        <v>763</v>
      </c>
      <c r="H499" s="6">
        <v>250</v>
      </c>
      <c r="I499" s="12" t="s">
        <v>832</v>
      </c>
      <c r="J499" s="12" t="s">
        <v>1089</v>
      </c>
      <c r="K499" s="10">
        <v>56250</v>
      </c>
      <c r="L499" s="11">
        <v>0.3</v>
      </c>
      <c r="M499" s="13">
        <f t="shared" si="14"/>
        <v>187500</v>
      </c>
      <c r="N499" s="13">
        <f t="shared" si="15"/>
        <v>750</v>
      </c>
      <c r="O499" s="4" t="s">
        <v>31</v>
      </c>
      <c r="P499" s="12" t="s">
        <v>833</v>
      </c>
    </row>
    <row r="500" spans="1:16" ht="14.25" customHeight="1">
      <c r="A500" s="4" t="s">
        <v>1103</v>
      </c>
      <c r="B500" s="4" t="s">
        <v>13</v>
      </c>
      <c r="C500" s="4">
        <v>1185732</v>
      </c>
      <c r="D500" s="5">
        <v>44557</v>
      </c>
      <c r="E500" s="4" t="s">
        <v>14</v>
      </c>
      <c r="F500" s="4" t="s">
        <v>762</v>
      </c>
      <c r="G500" s="4" t="s">
        <v>763</v>
      </c>
      <c r="H500" s="6">
        <v>475</v>
      </c>
      <c r="I500" s="12" t="s">
        <v>425</v>
      </c>
      <c r="J500" s="12" t="s">
        <v>1087</v>
      </c>
      <c r="K500" s="10">
        <v>182875</v>
      </c>
      <c r="L500" s="11">
        <v>0.55000000000000004</v>
      </c>
      <c r="M500" s="13">
        <f t="shared" si="14"/>
        <v>332500</v>
      </c>
      <c r="N500" s="13">
        <f t="shared" si="15"/>
        <v>700</v>
      </c>
      <c r="O500" s="4" t="s">
        <v>31</v>
      </c>
      <c r="P500" s="12" t="s">
        <v>834</v>
      </c>
    </row>
    <row r="501" spans="1:16" ht="14.25" customHeight="1">
      <c r="A501" s="4" t="s">
        <v>1103</v>
      </c>
      <c r="B501" s="4" t="s">
        <v>13</v>
      </c>
      <c r="C501" s="4">
        <v>1185732</v>
      </c>
      <c r="D501" s="5">
        <v>44558</v>
      </c>
      <c r="E501" s="4" t="s">
        <v>14</v>
      </c>
      <c r="F501" s="4" t="s">
        <v>762</v>
      </c>
      <c r="G501" s="4" t="s">
        <v>763</v>
      </c>
      <c r="H501" s="6">
        <v>275</v>
      </c>
      <c r="I501" s="12" t="s">
        <v>438</v>
      </c>
      <c r="J501" s="12" t="s">
        <v>1087</v>
      </c>
      <c r="K501" s="10">
        <v>57750</v>
      </c>
      <c r="L501" s="11">
        <v>0.35</v>
      </c>
      <c r="M501" s="13">
        <f t="shared" si="14"/>
        <v>165000</v>
      </c>
      <c r="N501" s="13">
        <f t="shared" si="15"/>
        <v>600</v>
      </c>
      <c r="O501" s="4" t="s">
        <v>31</v>
      </c>
      <c r="P501" s="12" t="s">
        <v>439</v>
      </c>
    </row>
    <row r="502" spans="1:16" ht="14.25" customHeight="1">
      <c r="A502" s="4" t="s">
        <v>1103</v>
      </c>
      <c r="B502" s="4" t="s">
        <v>13</v>
      </c>
      <c r="C502" s="4">
        <v>1185732</v>
      </c>
      <c r="D502" s="5">
        <v>44559</v>
      </c>
      <c r="E502" s="4" t="s">
        <v>14</v>
      </c>
      <c r="F502" s="4" t="s">
        <v>762</v>
      </c>
      <c r="G502" s="4" t="s">
        <v>763</v>
      </c>
      <c r="H502" s="6">
        <v>225</v>
      </c>
      <c r="I502" s="12" t="s">
        <v>835</v>
      </c>
      <c r="J502" s="12" t="s">
        <v>1086</v>
      </c>
      <c r="K502" s="10">
        <v>54000</v>
      </c>
      <c r="L502" s="11">
        <v>0.4</v>
      </c>
      <c r="M502" s="13">
        <f t="shared" si="14"/>
        <v>135000</v>
      </c>
      <c r="N502" s="13">
        <f t="shared" si="15"/>
        <v>600</v>
      </c>
      <c r="O502" s="4" t="s">
        <v>31</v>
      </c>
      <c r="P502" s="12" t="s">
        <v>836</v>
      </c>
    </row>
    <row r="503" spans="1:16" ht="14.25" customHeight="1">
      <c r="A503" s="4" t="s">
        <v>1103</v>
      </c>
      <c r="B503" s="4" t="s">
        <v>13</v>
      </c>
      <c r="C503" s="4">
        <v>1185732</v>
      </c>
      <c r="D503" s="5">
        <v>44560</v>
      </c>
      <c r="E503" s="4" t="s">
        <v>14</v>
      </c>
      <c r="F503" s="4" t="s">
        <v>762</v>
      </c>
      <c r="G503" s="4" t="s">
        <v>763</v>
      </c>
      <c r="H503" s="6">
        <v>175</v>
      </c>
      <c r="I503" s="12" t="s">
        <v>837</v>
      </c>
      <c r="J503" s="12" t="s">
        <v>1087</v>
      </c>
      <c r="K503" s="10">
        <v>42000</v>
      </c>
      <c r="L503" s="11">
        <v>0.4</v>
      </c>
      <c r="M503" s="13">
        <f t="shared" si="14"/>
        <v>105000</v>
      </c>
      <c r="N503" s="13">
        <f t="shared" si="15"/>
        <v>600</v>
      </c>
      <c r="O503" s="4" t="s">
        <v>31</v>
      </c>
      <c r="P503" s="12" t="s">
        <v>838</v>
      </c>
    </row>
    <row r="504" spans="1:16" ht="14.25" customHeight="1">
      <c r="A504" s="4" t="s">
        <v>1103</v>
      </c>
      <c r="B504" s="4" t="s">
        <v>13</v>
      </c>
      <c r="C504" s="4">
        <v>1185732</v>
      </c>
      <c r="D504" s="5">
        <v>44561</v>
      </c>
      <c r="E504" s="4" t="s">
        <v>14</v>
      </c>
      <c r="F504" s="4" t="s">
        <v>762</v>
      </c>
      <c r="G504" s="4" t="s">
        <v>763</v>
      </c>
      <c r="H504" s="6">
        <v>175</v>
      </c>
      <c r="I504" s="12" t="s">
        <v>521</v>
      </c>
      <c r="J504" s="12" t="s">
        <v>1087</v>
      </c>
      <c r="K504" s="10">
        <v>42875</v>
      </c>
      <c r="L504" s="11">
        <v>0.35</v>
      </c>
      <c r="M504" s="13">
        <f t="shared" si="14"/>
        <v>122500.00000000001</v>
      </c>
      <c r="N504" s="13">
        <f t="shared" si="15"/>
        <v>700.00000000000011</v>
      </c>
      <c r="O504" s="4" t="s">
        <v>31</v>
      </c>
      <c r="P504" s="12" t="s">
        <v>839</v>
      </c>
    </row>
    <row r="505" spans="1:16" ht="14.25" customHeight="1">
      <c r="A505" s="4" t="s">
        <v>1103</v>
      </c>
      <c r="B505" s="4" t="s">
        <v>13</v>
      </c>
      <c r="C505" s="4">
        <v>1185732</v>
      </c>
      <c r="D505" s="5">
        <v>43831</v>
      </c>
      <c r="E505" s="4" t="s">
        <v>14</v>
      </c>
      <c r="F505" s="4" t="s">
        <v>762</v>
      </c>
      <c r="G505" s="4" t="s">
        <v>763</v>
      </c>
      <c r="H505" s="6">
        <v>275</v>
      </c>
      <c r="I505" s="12" t="s">
        <v>400</v>
      </c>
      <c r="J505" s="12" t="s">
        <v>1088</v>
      </c>
      <c r="K505" s="10">
        <v>61875</v>
      </c>
      <c r="L505" s="11">
        <v>0.3</v>
      </c>
      <c r="M505" s="13">
        <f t="shared" si="14"/>
        <v>206250</v>
      </c>
      <c r="N505" s="13">
        <f t="shared" si="15"/>
        <v>750</v>
      </c>
      <c r="O505" s="4" t="s">
        <v>31</v>
      </c>
      <c r="P505" s="12" t="s">
        <v>401</v>
      </c>
    </row>
    <row r="506" spans="1:16" ht="14.25" customHeight="1">
      <c r="A506" s="4" t="s">
        <v>1106</v>
      </c>
      <c r="B506" s="4" t="s">
        <v>13</v>
      </c>
      <c r="C506" s="4">
        <v>1128299</v>
      </c>
      <c r="D506" s="5">
        <v>43832</v>
      </c>
      <c r="E506" s="4" t="s">
        <v>14</v>
      </c>
      <c r="F506" s="4" t="s">
        <v>762</v>
      </c>
      <c r="G506" s="4" t="s">
        <v>763</v>
      </c>
      <c r="H506" s="6">
        <v>450</v>
      </c>
      <c r="I506" s="12" t="s">
        <v>279</v>
      </c>
      <c r="J506" s="12" t="s">
        <v>1087</v>
      </c>
      <c r="K506" s="10">
        <v>63000</v>
      </c>
      <c r="L506" s="11">
        <v>0.4</v>
      </c>
      <c r="M506" s="13">
        <f t="shared" si="14"/>
        <v>157500</v>
      </c>
      <c r="N506" s="13">
        <f t="shared" si="15"/>
        <v>350</v>
      </c>
      <c r="O506" s="4" t="s">
        <v>31</v>
      </c>
      <c r="P506" s="12" t="s">
        <v>840</v>
      </c>
    </row>
    <row r="507" spans="1:16" ht="14.25" customHeight="1">
      <c r="A507" s="4" t="s">
        <v>1106</v>
      </c>
      <c r="B507" s="4" t="s">
        <v>13</v>
      </c>
      <c r="C507" s="4">
        <v>1128299</v>
      </c>
      <c r="D507" s="5">
        <v>43833</v>
      </c>
      <c r="E507" s="4" t="s">
        <v>14</v>
      </c>
      <c r="F507" s="4" t="s">
        <v>762</v>
      </c>
      <c r="G507" s="4" t="s">
        <v>763</v>
      </c>
      <c r="H507" s="6">
        <v>450</v>
      </c>
      <c r="I507" s="12" t="s">
        <v>841</v>
      </c>
      <c r="J507" s="12" t="s">
        <v>1086</v>
      </c>
      <c r="K507" s="10">
        <v>50625</v>
      </c>
      <c r="L507" s="11">
        <v>0.25</v>
      </c>
      <c r="M507" s="13">
        <f t="shared" si="14"/>
        <v>202500</v>
      </c>
      <c r="N507" s="13">
        <f t="shared" si="15"/>
        <v>450</v>
      </c>
      <c r="O507" s="4" t="s">
        <v>31</v>
      </c>
      <c r="P507" s="12" t="s">
        <v>842</v>
      </c>
    </row>
    <row r="508" spans="1:16" ht="14.25" customHeight="1">
      <c r="A508" s="4" t="s">
        <v>1106</v>
      </c>
      <c r="B508" s="4" t="s">
        <v>13</v>
      </c>
      <c r="C508" s="4">
        <v>1128299</v>
      </c>
      <c r="D508" s="5">
        <v>43834</v>
      </c>
      <c r="E508" s="4" t="s">
        <v>14</v>
      </c>
      <c r="F508" s="4" t="s">
        <v>762</v>
      </c>
      <c r="G508" s="4" t="s">
        <v>763</v>
      </c>
      <c r="H508" s="6">
        <v>450</v>
      </c>
      <c r="I508" s="12" t="s">
        <v>843</v>
      </c>
      <c r="J508" s="12" t="s">
        <v>1087</v>
      </c>
      <c r="K508" s="10">
        <v>81000</v>
      </c>
      <c r="L508" s="11">
        <v>0.4</v>
      </c>
      <c r="M508" s="13">
        <f t="shared" si="14"/>
        <v>202500</v>
      </c>
      <c r="N508" s="13">
        <f t="shared" si="15"/>
        <v>450</v>
      </c>
      <c r="O508" s="4" t="s">
        <v>31</v>
      </c>
      <c r="P508" s="12" t="s">
        <v>844</v>
      </c>
    </row>
    <row r="509" spans="1:16" ht="14.25" customHeight="1">
      <c r="A509" s="4" t="s">
        <v>1106</v>
      </c>
      <c r="B509" s="4" t="s">
        <v>13</v>
      </c>
      <c r="C509" s="4">
        <v>1128299</v>
      </c>
      <c r="D509" s="5">
        <v>43835</v>
      </c>
      <c r="E509" s="4" t="s">
        <v>14</v>
      </c>
      <c r="F509" s="4" t="s">
        <v>762</v>
      </c>
      <c r="G509" s="4" t="s">
        <v>763</v>
      </c>
      <c r="H509" s="6">
        <v>300</v>
      </c>
      <c r="I509" s="12" t="s">
        <v>845</v>
      </c>
      <c r="J509" s="12" t="s">
        <v>1087</v>
      </c>
      <c r="K509" s="10">
        <v>47250</v>
      </c>
      <c r="L509" s="11">
        <v>0.35</v>
      </c>
      <c r="M509" s="13">
        <f t="shared" si="14"/>
        <v>135000</v>
      </c>
      <c r="N509" s="13">
        <f t="shared" si="15"/>
        <v>450</v>
      </c>
      <c r="O509" s="4" t="s">
        <v>31</v>
      </c>
      <c r="P509" s="12" t="s">
        <v>846</v>
      </c>
    </row>
    <row r="510" spans="1:16" ht="14.25" customHeight="1">
      <c r="A510" s="4" t="s">
        <v>1106</v>
      </c>
      <c r="B510" s="4" t="s">
        <v>13</v>
      </c>
      <c r="C510" s="4">
        <v>1128299</v>
      </c>
      <c r="D510" s="5">
        <v>43836</v>
      </c>
      <c r="E510" s="4" t="s">
        <v>283</v>
      </c>
      <c r="F510" s="4" t="s">
        <v>847</v>
      </c>
      <c r="G510" s="4" t="s">
        <v>848</v>
      </c>
      <c r="H510" s="6">
        <v>250</v>
      </c>
      <c r="I510" s="12" t="s">
        <v>849</v>
      </c>
      <c r="J510" s="12" t="s">
        <v>1088</v>
      </c>
      <c r="K510" s="10">
        <v>68750</v>
      </c>
      <c r="L510" s="11">
        <v>0.55000000000000004</v>
      </c>
      <c r="M510" s="13">
        <f t="shared" si="14"/>
        <v>124999.99999999999</v>
      </c>
      <c r="N510" s="13">
        <f t="shared" si="15"/>
        <v>499.99999999999994</v>
      </c>
      <c r="O510" s="4" t="s">
        <v>31</v>
      </c>
      <c r="P510" s="12" t="s">
        <v>850</v>
      </c>
    </row>
    <row r="511" spans="1:16" ht="14.25" customHeight="1">
      <c r="A511" s="4" t="s">
        <v>1106</v>
      </c>
      <c r="B511" s="4" t="s">
        <v>13</v>
      </c>
      <c r="C511" s="4">
        <v>1128299</v>
      </c>
      <c r="D511" s="5">
        <v>43837</v>
      </c>
      <c r="E511" s="4" t="s">
        <v>283</v>
      </c>
      <c r="F511" s="4" t="s">
        <v>847</v>
      </c>
      <c r="G511" s="4" t="s">
        <v>848</v>
      </c>
      <c r="H511" s="6">
        <v>475</v>
      </c>
      <c r="I511" s="12" t="s">
        <v>750</v>
      </c>
      <c r="J511" s="12" t="s">
        <v>1086</v>
      </c>
      <c r="K511" s="10">
        <v>42750</v>
      </c>
      <c r="L511" s="11">
        <v>0.2</v>
      </c>
      <c r="M511" s="13">
        <f t="shared" si="14"/>
        <v>213750</v>
      </c>
      <c r="N511" s="13">
        <f t="shared" si="15"/>
        <v>450</v>
      </c>
      <c r="O511" s="4" t="s">
        <v>31</v>
      </c>
      <c r="P511" s="12" t="s">
        <v>851</v>
      </c>
    </row>
    <row r="512" spans="1:16" ht="14.25" customHeight="1">
      <c r="A512" s="4" t="s">
        <v>1106</v>
      </c>
      <c r="B512" s="4" t="s">
        <v>13</v>
      </c>
      <c r="C512" s="4">
        <v>1128299</v>
      </c>
      <c r="D512" s="5">
        <v>43838</v>
      </c>
      <c r="E512" s="4" t="s">
        <v>283</v>
      </c>
      <c r="F512" s="4" t="s">
        <v>847</v>
      </c>
      <c r="G512" s="4" t="s">
        <v>848</v>
      </c>
      <c r="H512" s="6">
        <v>525</v>
      </c>
      <c r="I512" s="12" t="s">
        <v>717</v>
      </c>
      <c r="J512" s="12" t="s">
        <v>1087</v>
      </c>
      <c r="K512" s="10">
        <v>73500</v>
      </c>
      <c r="L512" s="11">
        <v>0.4</v>
      </c>
      <c r="M512" s="13">
        <f t="shared" si="14"/>
        <v>183750</v>
      </c>
      <c r="N512" s="13">
        <f t="shared" si="15"/>
        <v>350</v>
      </c>
      <c r="O512" s="4" t="s">
        <v>31</v>
      </c>
      <c r="P512" s="12" t="s">
        <v>852</v>
      </c>
    </row>
    <row r="513" spans="1:16" ht="14.25" customHeight="1">
      <c r="A513" s="4" t="s">
        <v>1106</v>
      </c>
      <c r="B513" s="4" t="s">
        <v>13</v>
      </c>
      <c r="C513" s="4">
        <v>1128299</v>
      </c>
      <c r="D513" s="5">
        <v>43839</v>
      </c>
      <c r="E513" s="4" t="s">
        <v>283</v>
      </c>
      <c r="F513" s="4" t="s">
        <v>847</v>
      </c>
      <c r="G513" s="4" t="s">
        <v>848</v>
      </c>
      <c r="H513" s="6">
        <v>425</v>
      </c>
      <c r="I513" s="12" t="s">
        <v>148</v>
      </c>
      <c r="J513" s="12" t="s">
        <v>1087</v>
      </c>
      <c r="K513" s="10">
        <v>47812.5</v>
      </c>
      <c r="L513" s="11">
        <v>0.25</v>
      </c>
      <c r="M513" s="13">
        <f t="shared" si="14"/>
        <v>191250</v>
      </c>
      <c r="N513" s="13">
        <f t="shared" si="15"/>
        <v>450</v>
      </c>
      <c r="O513" s="4" t="s">
        <v>31</v>
      </c>
      <c r="P513" s="12" t="s">
        <v>149</v>
      </c>
    </row>
    <row r="514" spans="1:16" ht="14.25" customHeight="1">
      <c r="A514" s="4" t="s">
        <v>1106</v>
      </c>
      <c r="B514" s="4" t="s">
        <v>13</v>
      </c>
      <c r="C514" s="4">
        <v>1128299</v>
      </c>
      <c r="D514" s="5">
        <v>43840</v>
      </c>
      <c r="E514" s="4" t="s">
        <v>283</v>
      </c>
      <c r="F514" s="4" t="s">
        <v>847</v>
      </c>
      <c r="G514" s="4" t="s">
        <v>848</v>
      </c>
      <c r="H514" s="6">
        <v>425</v>
      </c>
      <c r="I514" s="12" t="s">
        <v>380</v>
      </c>
      <c r="J514" s="12" t="s">
        <v>1087</v>
      </c>
      <c r="K514" s="10">
        <v>76500</v>
      </c>
      <c r="L514" s="11">
        <v>0.4</v>
      </c>
      <c r="M514" s="13">
        <f t="shared" si="14"/>
        <v>191250</v>
      </c>
      <c r="N514" s="13">
        <f t="shared" si="15"/>
        <v>450</v>
      </c>
      <c r="O514" s="4" t="s">
        <v>31</v>
      </c>
      <c r="P514" s="12" t="s">
        <v>853</v>
      </c>
    </row>
    <row r="515" spans="1:16" ht="14.25" customHeight="1">
      <c r="A515" s="4" t="s">
        <v>1106</v>
      </c>
      <c r="B515" s="4" t="s">
        <v>13</v>
      </c>
      <c r="C515" s="4">
        <v>1128299</v>
      </c>
      <c r="D515" s="5">
        <v>43841</v>
      </c>
      <c r="E515" s="4" t="s">
        <v>283</v>
      </c>
      <c r="F515" s="4" t="s">
        <v>847</v>
      </c>
      <c r="G515" s="4" t="s">
        <v>848</v>
      </c>
      <c r="H515" s="6">
        <v>275</v>
      </c>
      <c r="I515" s="12" t="s">
        <v>612</v>
      </c>
      <c r="J515" s="12" t="s">
        <v>1087</v>
      </c>
      <c r="K515" s="10">
        <v>43312.5</v>
      </c>
      <c r="L515" s="11">
        <v>0.35</v>
      </c>
      <c r="M515" s="13">
        <f t="shared" si="14"/>
        <v>123750.00000000001</v>
      </c>
      <c r="N515" s="13">
        <f t="shared" si="15"/>
        <v>450.00000000000006</v>
      </c>
      <c r="O515" s="4" t="s">
        <v>31</v>
      </c>
      <c r="P515" s="12" t="s">
        <v>854</v>
      </c>
    </row>
    <row r="516" spans="1:16" ht="14.25" customHeight="1">
      <c r="A516" s="4" t="s">
        <v>1106</v>
      </c>
      <c r="B516" s="4" t="s">
        <v>13</v>
      </c>
      <c r="C516" s="4">
        <v>1128299</v>
      </c>
      <c r="D516" s="5">
        <v>43842</v>
      </c>
      <c r="E516" s="4" t="s">
        <v>283</v>
      </c>
      <c r="F516" s="4" t="s">
        <v>847</v>
      </c>
      <c r="G516" s="4" t="s">
        <v>848</v>
      </c>
      <c r="H516" s="6">
        <v>200</v>
      </c>
      <c r="I516" s="12" t="s">
        <v>209</v>
      </c>
      <c r="J516" s="12" t="s">
        <v>1087</v>
      </c>
      <c r="K516" s="10">
        <v>55000</v>
      </c>
      <c r="L516" s="11">
        <v>0.55000000000000004</v>
      </c>
      <c r="M516" s="13">
        <f t="shared" si="14"/>
        <v>99999.999999999985</v>
      </c>
      <c r="N516" s="13">
        <f t="shared" si="15"/>
        <v>499.99999999999994</v>
      </c>
      <c r="O516" s="4" t="s">
        <v>31</v>
      </c>
      <c r="P516" s="12" t="s">
        <v>855</v>
      </c>
    </row>
    <row r="517" spans="1:16" ht="14.25" customHeight="1">
      <c r="A517" s="4" t="s">
        <v>1106</v>
      </c>
      <c r="B517" s="4" t="s">
        <v>13</v>
      </c>
      <c r="C517" s="4">
        <v>1128299</v>
      </c>
      <c r="D517" s="5">
        <v>43843</v>
      </c>
      <c r="E517" s="4" t="s">
        <v>283</v>
      </c>
      <c r="F517" s="4" t="s">
        <v>847</v>
      </c>
      <c r="G517" s="4" t="s">
        <v>848</v>
      </c>
      <c r="H517" s="6">
        <v>400</v>
      </c>
      <c r="I517" s="12" t="s">
        <v>642</v>
      </c>
      <c r="J517" s="12" t="s">
        <v>1086</v>
      </c>
      <c r="K517" s="10">
        <v>36000</v>
      </c>
      <c r="L517" s="11">
        <v>0.2</v>
      </c>
      <c r="M517" s="13">
        <f t="shared" si="14"/>
        <v>180000</v>
      </c>
      <c r="N517" s="13">
        <f t="shared" si="15"/>
        <v>450</v>
      </c>
      <c r="O517" s="4" t="s">
        <v>31</v>
      </c>
      <c r="P517" s="12" t="s">
        <v>856</v>
      </c>
    </row>
    <row r="518" spans="1:16" ht="14.25" customHeight="1">
      <c r="A518" s="4" t="s">
        <v>1106</v>
      </c>
      <c r="B518" s="4" t="s">
        <v>13</v>
      </c>
      <c r="C518" s="4">
        <v>1128299</v>
      </c>
      <c r="D518" s="5">
        <v>43844</v>
      </c>
      <c r="E518" s="4" t="s">
        <v>283</v>
      </c>
      <c r="F518" s="4" t="s">
        <v>847</v>
      </c>
      <c r="G518" s="4" t="s">
        <v>848</v>
      </c>
      <c r="H518" s="6">
        <v>550</v>
      </c>
      <c r="I518" s="12" t="s">
        <v>141</v>
      </c>
      <c r="J518" s="12" t="s">
        <v>1086</v>
      </c>
      <c r="K518" s="10">
        <v>99000</v>
      </c>
      <c r="L518" s="11">
        <v>0.4</v>
      </c>
      <c r="M518" s="13">
        <f t="shared" si="14"/>
        <v>247500</v>
      </c>
      <c r="N518" s="13">
        <f t="shared" si="15"/>
        <v>450</v>
      </c>
      <c r="O518" s="4" t="s">
        <v>31</v>
      </c>
      <c r="P518" s="12" t="s">
        <v>857</v>
      </c>
    </row>
    <row r="519" spans="1:16" ht="14.25" customHeight="1">
      <c r="A519" s="4" t="s">
        <v>1106</v>
      </c>
      <c r="B519" s="4" t="s">
        <v>13</v>
      </c>
      <c r="C519" s="4">
        <v>1128299</v>
      </c>
      <c r="D519" s="5">
        <v>43845</v>
      </c>
      <c r="E519" s="4" t="s">
        <v>283</v>
      </c>
      <c r="F519" s="4" t="s">
        <v>847</v>
      </c>
      <c r="G519" s="4" t="s">
        <v>848</v>
      </c>
      <c r="H519" s="6">
        <v>400</v>
      </c>
      <c r="I519" s="12" t="s">
        <v>248</v>
      </c>
      <c r="J519" s="12" t="s">
        <v>1087</v>
      </c>
      <c r="K519" s="10">
        <v>55000</v>
      </c>
      <c r="L519" s="11">
        <v>0.25</v>
      </c>
      <c r="M519" s="13">
        <f t="shared" ref="M519:M582" si="16">K519/L519</f>
        <v>220000</v>
      </c>
      <c r="N519" s="13">
        <f t="shared" ref="N519:N582" si="17">M519/H519</f>
        <v>550</v>
      </c>
      <c r="O519" s="4" t="s">
        <v>31</v>
      </c>
      <c r="P519" s="12" t="s">
        <v>858</v>
      </c>
    </row>
    <row r="520" spans="1:16" ht="14.25" customHeight="1">
      <c r="A520" s="4" t="s">
        <v>1106</v>
      </c>
      <c r="B520" s="4" t="s">
        <v>13</v>
      </c>
      <c r="C520" s="4">
        <v>1128299</v>
      </c>
      <c r="D520" s="5">
        <v>43846</v>
      </c>
      <c r="E520" s="4" t="s">
        <v>283</v>
      </c>
      <c r="F520" s="4" t="s">
        <v>847</v>
      </c>
      <c r="G520" s="4" t="s">
        <v>848</v>
      </c>
      <c r="H520" s="6">
        <v>400</v>
      </c>
      <c r="I520" s="12" t="s">
        <v>859</v>
      </c>
      <c r="J520" s="12" t="s">
        <v>1086</v>
      </c>
      <c r="K520" s="10">
        <v>88000</v>
      </c>
      <c r="L520" s="11">
        <v>0.4</v>
      </c>
      <c r="M520" s="13">
        <f t="shared" si="16"/>
        <v>220000</v>
      </c>
      <c r="N520" s="13">
        <f t="shared" si="17"/>
        <v>550</v>
      </c>
      <c r="O520" s="4" t="s">
        <v>31</v>
      </c>
      <c r="P520" s="12" t="s">
        <v>860</v>
      </c>
    </row>
    <row r="521" spans="1:16" ht="14.25" customHeight="1">
      <c r="A521" s="4" t="s">
        <v>1106</v>
      </c>
      <c r="B521" s="4" t="s">
        <v>13</v>
      </c>
      <c r="C521" s="4">
        <v>1128299</v>
      </c>
      <c r="D521" s="5">
        <v>43847</v>
      </c>
      <c r="E521" s="4" t="s">
        <v>283</v>
      </c>
      <c r="F521" s="4" t="s">
        <v>847</v>
      </c>
      <c r="G521" s="4" t="s">
        <v>848</v>
      </c>
      <c r="H521" s="6">
        <v>300</v>
      </c>
      <c r="I521" s="12" t="s">
        <v>515</v>
      </c>
      <c r="J521" s="12" t="s">
        <v>1087</v>
      </c>
      <c r="K521" s="10">
        <v>57750</v>
      </c>
      <c r="L521" s="11">
        <v>0.35</v>
      </c>
      <c r="M521" s="13">
        <f t="shared" si="16"/>
        <v>165000</v>
      </c>
      <c r="N521" s="13">
        <f t="shared" si="17"/>
        <v>550</v>
      </c>
      <c r="O521" s="4" t="s">
        <v>31</v>
      </c>
      <c r="P521" s="12" t="s">
        <v>516</v>
      </c>
    </row>
    <row r="522" spans="1:16" ht="14.25" customHeight="1">
      <c r="A522" s="4" t="s">
        <v>1106</v>
      </c>
      <c r="B522" s="4" t="s">
        <v>13</v>
      </c>
      <c r="C522" s="4">
        <v>1128299</v>
      </c>
      <c r="D522" s="5">
        <v>43848</v>
      </c>
      <c r="E522" s="4" t="s">
        <v>283</v>
      </c>
      <c r="F522" s="4" t="s">
        <v>847</v>
      </c>
      <c r="G522" s="4" t="s">
        <v>848</v>
      </c>
      <c r="H522" s="6">
        <v>175</v>
      </c>
      <c r="I522" s="12" t="s">
        <v>81</v>
      </c>
      <c r="J522" s="12" t="s">
        <v>1088</v>
      </c>
      <c r="K522" s="10">
        <v>57750</v>
      </c>
      <c r="L522" s="11">
        <v>0.55000000000000004</v>
      </c>
      <c r="M522" s="13">
        <f t="shared" si="16"/>
        <v>104999.99999999999</v>
      </c>
      <c r="N522" s="13">
        <f t="shared" si="17"/>
        <v>599.99999999999989</v>
      </c>
      <c r="O522" s="4" t="s">
        <v>31</v>
      </c>
      <c r="P522" s="12" t="s">
        <v>861</v>
      </c>
    </row>
    <row r="523" spans="1:16" ht="14.25" customHeight="1">
      <c r="A523" s="4" t="s">
        <v>1106</v>
      </c>
      <c r="B523" s="4" t="s">
        <v>13</v>
      </c>
      <c r="C523" s="4">
        <v>1128299</v>
      </c>
      <c r="D523" s="5">
        <v>43849</v>
      </c>
      <c r="E523" s="4" t="s">
        <v>283</v>
      </c>
      <c r="F523" s="4" t="s">
        <v>847</v>
      </c>
      <c r="G523" s="4" t="s">
        <v>848</v>
      </c>
      <c r="H523" s="6">
        <v>375</v>
      </c>
      <c r="I523" s="12" t="s">
        <v>862</v>
      </c>
      <c r="J523" s="12" t="s">
        <v>1086</v>
      </c>
      <c r="K523" s="10">
        <v>41250</v>
      </c>
      <c r="L523" s="11">
        <v>0.2</v>
      </c>
      <c r="M523" s="13">
        <f t="shared" si="16"/>
        <v>206250</v>
      </c>
      <c r="N523" s="13">
        <f t="shared" si="17"/>
        <v>550</v>
      </c>
      <c r="O523" s="4" t="s">
        <v>31</v>
      </c>
      <c r="P523" s="12" t="s">
        <v>863</v>
      </c>
    </row>
    <row r="524" spans="1:16" ht="14.25" customHeight="1">
      <c r="A524" s="4" t="s">
        <v>1106</v>
      </c>
      <c r="B524" s="4" t="s">
        <v>13</v>
      </c>
      <c r="C524" s="4">
        <v>1128299</v>
      </c>
      <c r="D524" s="5">
        <v>43850</v>
      </c>
      <c r="E524" s="4" t="s">
        <v>283</v>
      </c>
      <c r="F524" s="4" t="s">
        <v>847</v>
      </c>
      <c r="G524" s="4" t="s">
        <v>848</v>
      </c>
      <c r="H524" s="6">
        <v>550</v>
      </c>
      <c r="I524" s="12" t="s">
        <v>646</v>
      </c>
      <c r="J524" s="12" t="s">
        <v>1087</v>
      </c>
      <c r="K524" s="10">
        <v>132000</v>
      </c>
      <c r="L524" s="11">
        <v>0.4</v>
      </c>
      <c r="M524" s="13">
        <f t="shared" si="16"/>
        <v>330000</v>
      </c>
      <c r="N524" s="13">
        <f t="shared" si="17"/>
        <v>600</v>
      </c>
      <c r="O524" s="4" t="s">
        <v>31</v>
      </c>
      <c r="P524" s="12" t="s">
        <v>647</v>
      </c>
    </row>
    <row r="525" spans="1:16" ht="14.25" customHeight="1">
      <c r="A525" s="4" t="s">
        <v>1106</v>
      </c>
      <c r="B525" s="4" t="s">
        <v>13</v>
      </c>
      <c r="C525" s="4">
        <v>1128299</v>
      </c>
      <c r="D525" s="5">
        <v>43851</v>
      </c>
      <c r="E525" s="4" t="s">
        <v>283</v>
      </c>
      <c r="F525" s="4" t="s">
        <v>847</v>
      </c>
      <c r="G525" s="4" t="s">
        <v>848</v>
      </c>
      <c r="H525" s="6">
        <v>350</v>
      </c>
      <c r="I525" s="12" t="s">
        <v>459</v>
      </c>
      <c r="J525" s="12" t="s">
        <v>1087</v>
      </c>
      <c r="K525" s="10">
        <v>56875</v>
      </c>
      <c r="L525" s="11">
        <v>0.25</v>
      </c>
      <c r="M525" s="13">
        <f t="shared" si="16"/>
        <v>227500</v>
      </c>
      <c r="N525" s="13">
        <f t="shared" si="17"/>
        <v>650</v>
      </c>
      <c r="O525" s="4" t="s">
        <v>31</v>
      </c>
      <c r="P525" s="12" t="s">
        <v>460</v>
      </c>
    </row>
    <row r="526" spans="1:16" ht="14.25" customHeight="1">
      <c r="A526" s="4" t="s">
        <v>1106</v>
      </c>
      <c r="B526" s="4" t="s">
        <v>13</v>
      </c>
      <c r="C526" s="4">
        <v>1128299</v>
      </c>
      <c r="D526" s="5">
        <v>43852</v>
      </c>
      <c r="E526" s="4" t="s">
        <v>283</v>
      </c>
      <c r="F526" s="4" t="s">
        <v>847</v>
      </c>
      <c r="G526" s="4" t="s">
        <v>848</v>
      </c>
      <c r="H526" s="6">
        <v>400</v>
      </c>
      <c r="I526" s="12" t="s">
        <v>346</v>
      </c>
      <c r="J526" s="12" t="s">
        <v>1087</v>
      </c>
      <c r="K526" s="10">
        <v>104000</v>
      </c>
      <c r="L526" s="11">
        <v>0.4</v>
      </c>
      <c r="M526" s="13">
        <f t="shared" si="16"/>
        <v>260000</v>
      </c>
      <c r="N526" s="13">
        <f t="shared" si="17"/>
        <v>650</v>
      </c>
      <c r="O526" s="4" t="s">
        <v>31</v>
      </c>
      <c r="P526" s="12" t="s">
        <v>347</v>
      </c>
    </row>
    <row r="527" spans="1:16" ht="14.25" customHeight="1">
      <c r="A527" s="4" t="s">
        <v>1106</v>
      </c>
      <c r="B527" s="4" t="s">
        <v>13</v>
      </c>
      <c r="C527" s="4">
        <v>1128299</v>
      </c>
      <c r="D527" s="5">
        <v>43853</v>
      </c>
      <c r="E527" s="4" t="s">
        <v>283</v>
      </c>
      <c r="F527" s="4" t="s">
        <v>847</v>
      </c>
      <c r="G527" s="4" t="s">
        <v>848</v>
      </c>
      <c r="H527" s="6">
        <v>300</v>
      </c>
      <c r="I527" s="12" t="s">
        <v>423</v>
      </c>
      <c r="J527" s="12" t="s">
        <v>1087</v>
      </c>
      <c r="K527" s="10">
        <v>63000</v>
      </c>
      <c r="L527" s="11">
        <v>0.35</v>
      </c>
      <c r="M527" s="13">
        <f t="shared" si="16"/>
        <v>180000</v>
      </c>
      <c r="N527" s="13">
        <f t="shared" si="17"/>
        <v>600</v>
      </c>
      <c r="O527" s="4" t="s">
        <v>31</v>
      </c>
      <c r="P527" s="12" t="s">
        <v>424</v>
      </c>
    </row>
    <row r="528" spans="1:16" ht="14.25" customHeight="1">
      <c r="A528" s="4" t="s">
        <v>1106</v>
      </c>
      <c r="B528" s="4" t="s">
        <v>13</v>
      </c>
      <c r="C528" s="4">
        <v>1128299</v>
      </c>
      <c r="D528" s="5">
        <v>43854</v>
      </c>
      <c r="E528" s="4" t="s">
        <v>283</v>
      </c>
      <c r="F528" s="4" t="s">
        <v>847</v>
      </c>
      <c r="G528" s="4" t="s">
        <v>848</v>
      </c>
      <c r="H528" s="6">
        <v>200</v>
      </c>
      <c r="I528" s="12" t="s">
        <v>37</v>
      </c>
      <c r="J528" s="12" t="s">
        <v>1086</v>
      </c>
      <c r="K528" s="10">
        <v>71500</v>
      </c>
      <c r="L528" s="11">
        <v>0.55000000000000004</v>
      </c>
      <c r="M528" s="13">
        <f t="shared" si="16"/>
        <v>129999.99999999999</v>
      </c>
      <c r="N528" s="13">
        <f t="shared" si="17"/>
        <v>649.99999999999989</v>
      </c>
      <c r="O528" s="4" t="s">
        <v>31</v>
      </c>
      <c r="P528" s="12" t="s">
        <v>864</v>
      </c>
    </row>
    <row r="529" spans="1:16" ht="14.25" customHeight="1">
      <c r="A529" s="4" t="s">
        <v>1106</v>
      </c>
      <c r="B529" s="4" t="s">
        <v>13</v>
      </c>
      <c r="C529" s="4">
        <v>1128299</v>
      </c>
      <c r="D529" s="5">
        <v>43855</v>
      </c>
      <c r="E529" s="4" t="s">
        <v>283</v>
      </c>
      <c r="F529" s="4" t="s">
        <v>847</v>
      </c>
      <c r="G529" s="4" t="s">
        <v>848</v>
      </c>
      <c r="H529" s="6">
        <v>350</v>
      </c>
      <c r="I529" s="12" t="s">
        <v>865</v>
      </c>
      <c r="J529" s="12" t="s">
        <v>1087</v>
      </c>
      <c r="K529" s="10">
        <v>56000</v>
      </c>
      <c r="L529" s="11">
        <v>0.2</v>
      </c>
      <c r="M529" s="13">
        <f t="shared" si="16"/>
        <v>280000</v>
      </c>
      <c r="N529" s="13">
        <f t="shared" si="17"/>
        <v>800</v>
      </c>
      <c r="O529" s="4" t="s">
        <v>31</v>
      </c>
      <c r="P529" s="12" t="s">
        <v>866</v>
      </c>
    </row>
    <row r="530" spans="1:16" ht="14.25" customHeight="1">
      <c r="A530" s="4" t="s">
        <v>1106</v>
      </c>
      <c r="B530" s="4" t="s">
        <v>13</v>
      </c>
      <c r="C530" s="4">
        <v>1128299</v>
      </c>
      <c r="D530" s="5">
        <v>43856</v>
      </c>
      <c r="E530" s="4" t="s">
        <v>283</v>
      </c>
      <c r="F530" s="4" t="s">
        <v>847</v>
      </c>
      <c r="G530" s="4" t="s">
        <v>848</v>
      </c>
      <c r="H530" s="6">
        <v>550</v>
      </c>
      <c r="I530" s="12" t="s">
        <v>143</v>
      </c>
      <c r="J530" s="12" t="s">
        <v>1087</v>
      </c>
      <c r="K530" s="10">
        <v>148500</v>
      </c>
      <c r="L530" s="11">
        <v>0.45</v>
      </c>
      <c r="M530" s="13">
        <f t="shared" si="16"/>
        <v>330000</v>
      </c>
      <c r="N530" s="13">
        <f t="shared" si="17"/>
        <v>600</v>
      </c>
      <c r="O530" s="4" t="s">
        <v>31</v>
      </c>
      <c r="P530" s="12" t="s">
        <v>144</v>
      </c>
    </row>
    <row r="531" spans="1:16" ht="14.25" customHeight="1">
      <c r="A531" s="4" t="s">
        <v>1106</v>
      </c>
      <c r="B531" s="4" t="s">
        <v>13</v>
      </c>
      <c r="C531" s="4">
        <v>1128299</v>
      </c>
      <c r="D531" s="5">
        <v>43857</v>
      </c>
      <c r="E531" s="4" t="s">
        <v>283</v>
      </c>
      <c r="F531" s="4" t="s">
        <v>847</v>
      </c>
      <c r="G531" s="4" t="s">
        <v>848</v>
      </c>
      <c r="H531" s="6">
        <v>400</v>
      </c>
      <c r="I531" s="12" t="s">
        <v>867</v>
      </c>
      <c r="J531" s="12" t="s">
        <v>1087</v>
      </c>
      <c r="K531" s="10">
        <v>78000</v>
      </c>
      <c r="L531" s="11">
        <v>0.3</v>
      </c>
      <c r="M531" s="13">
        <f t="shared" si="16"/>
        <v>260000</v>
      </c>
      <c r="N531" s="13">
        <f t="shared" si="17"/>
        <v>650</v>
      </c>
      <c r="O531" s="4" t="s">
        <v>31</v>
      </c>
      <c r="P531" s="12" t="s">
        <v>868</v>
      </c>
    </row>
    <row r="532" spans="1:16" ht="14.25" customHeight="1">
      <c r="A532" s="4" t="s">
        <v>1106</v>
      </c>
      <c r="B532" s="4" t="s">
        <v>13</v>
      </c>
      <c r="C532" s="4">
        <v>1128299</v>
      </c>
      <c r="D532" s="5">
        <v>43858</v>
      </c>
      <c r="E532" s="4" t="s">
        <v>283</v>
      </c>
      <c r="F532" s="4" t="s">
        <v>847</v>
      </c>
      <c r="G532" s="4" t="s">
        <v>848</v>
      </c>
      <c r="H532" s="6">
        <v>400</v>
      </c>
      <c r="I532" s="12" t="s">
        <v>869</v>
      </c>
      <c r="J532" s="12" t="s">
        <v>1088</v>
      </c>
      <c r="K532" s="10">
        <v>117000</v>
      </c>
      <c r="L532" s="11">
        <v>0.45</v>
      </c>
      <c r="M532" s="13">
        <f t="shared" si="16"/>
        <v>260000</v>
      </c>
      <c r="N532" s="13">
        <f t="shared" si="17"/>
        <v>650</v>
      </c>
      <c r="O532" s="4" t="s">
        <v>31</v>
      </c>
      <c r="P532" s="12" t="s">
        <v>870</v>
      </c>
    </row>
    <row r="533" spans="1:16" ht="14.25" customHeight="1">
      <c r="A533" s="4" t="s">
        <v>1106</v>
      </c>
      <c r="B533" s="4" t="s">
        <v>13</v>
      </c>
      <c r="C533" s="4">
        <v>1128299</v>
      </c>
      <c r="D533" s="5">
        <v>43859</v>
      </c>
      <c r="E533" s="4" t="s">
        <v>283</v>
      </c>
      <c r="F533" s="4" t="s">
        <v>847</v>
      </c>
      <c r="G533" s="4" t="s">
        <v>848</v>
      </c>
      <c r="H533" s="6">
        <v>300</v>
      </c>
      <c r="I533" s="12" t="s">
        <v>871</v>
      </c>
      <c r="J533" s="12" t="s">
        <v>1087</v>
      </c>
      <c r="K533" s="10">
        <v>72000</v>
      </c>
      <c r="L533" s="11">
        <v>0.4</v>
      </c>
      <c r="M533" s="13">
        <f t="shared" si="16"/>
        <v>180000</v>
      </c>
      <c r="N533" s="13">
        <f t="shared" si="17"/>
        <v>600</v>
      </c>
      <c r="O533" s="4" t="s">
        <v>31</v>
      </c>
      <c r="P533" s="12" t="s">
        <v>872</v>
      </c>
    </row>
    <row r="534" spans="1:16" ht="14.25" customHeight="1">
      <c r="A534" s="4" t="s">
        <v>1106</v>
      </c>
      <c r="B534" s="4" t="s">
        <v>13</v>
      </c>
      <c r="C534" s="4">
        <v>1128299</v>
      </c>
      <c r="D534" s="5">
        <v>43860</v>
      </c>
      <c r="E534" s="4" t="s">
        <v>283</v>
      </c>
      <c r="F534" s="4" t="s">
        <v>847</v>
      </c>
      <c r="G534" s="4" t="s">
        <v>848</v>
      </c>
      <c r="H534" s="6">
        <v>200</v>
      </c>
      <c r="I534" s="12" t="s">
        <v>521</v>
      </c>
      <c r="J534" s="12" t="s">
        <v>1087</v>
      </c>
      <c r="K534" s="10">
        <v>78000</v>
      </c>
      <c r="L534" s="11">
        <v>0.6</v>
      </c>
      <c r="M534" s="13">
        <f t="shared" si="16"/>
        <v>130000</v>
      </c>
      <c r="N534" s="13">
        <f t="shared" si="17"/>
        <v>650</v>
      </c>
      <c r="O534" s="4" t="s">
        <v>31</v>
      </c>
      <c r="P534" s="12" t="s">
        <v>873</v>
      </c>
    </row>
    <row r="535" spans="1:16" ht="14.25" customHeight="1">
      <c r="A535" s="4" t="s">
        <v>1106</v>
      </c>
      <c r="B535" s="4" t="s">
        <v>13</v>
      </c>
      <c r="C535" s="4">
        <v>1128299</v>
      </c>
      <c r="D535" s="5">
        <v>43861</v>
      </c>
      <c r="E535" s="4" t="s">
        <v>283</v>
      </c>
      <c r="F535" s="4" t="s">
        <v>847</v>
      </c>
      <c r="G535" s="4" t="s">
        <v>848</v>
      </c>
      <c r="H535" s="6">
        <v>450</v>
      </c>
      <c r="I535" s="12" t="s">
        <v>392</v>
      </c>
      <c r="J535" s="12" t="s">
        <v>1087</v>
      </c>
      <c r="K535" s="10">
        <v>90000</v>
      </c>
      <c r="L535" s="11">
        <v>0.25</v>
      </c>
      <c r="M535" s="13">
        <f t="shared" si="16"/>
        <v>360000</v>
      </c>
      <c r="N535" s="13">
        <f t="shared" si="17"/>
        <v>800</v>
      </c>
      <c r="O535" s="4" t="s">
        <v>31</v>
      </c>
      <c r="P535" s="12" t="s">
        <v>874</v>
      </c>
    </row>
    <row r="536" spans="1:16" ht="14.25" customHeight="1">
      <c r="A536" s="4" t="s">
        <v>1106</v>
      </c>
      <c r="B536" s="4" t="s">
        <v>13</v>
      </c>
      <c r="C536" s="4">
        <v>1128299</v>
      </c>
      <c r="D536" s="5">
        <v>43862</v>
      </c>
      <c r="E536" s="4" t="s">
        <v>283</v>
      </c>
      <c r="F536" s="4" t="s">
        <v>847</v>
      </c>
      <c r="G536" s="4" t="s">
        <v>848</v>
      </c>
      <c r="H536" s="6">
        <v>700</v>
      </c>
      <c r="I536" s="12" t="s">
        <v>774</v>
      </c>
      <c r="J536" s="12" t="s">
        <v>1087</v>
      </c>
      <c r="K536" s="10">
        <v>189000</v>
      </c>
      <c r="L536" s="11">
        <v>0.45</v>
      </c>
      <c r="M536" s="13">
        <f t="shared" si="16"/>
        <v>420000</v>
      </c>
      <c r="N536" s="13">
        <f t="shared" si="17"/>
        <v>600</v>
      </c>
      <c r="O536" s="4" t="s">
        <v>31</v>
      </c>
      <c r="P536" s="12" t="s">
        <v>775</v>
      </c>
    </row>
    <row r="537" spans="1:16" ht="14.25" customHeight="1">
      <c r="A537" s="4" t="s">
        <v>1106</v>
      </c>
      <c r="B537" s="4" t="s">
        <v>13</v>
      </c>
      <c r="C537" s="4">
        <v>1128299</v>
      </c>
      <c r="D537" s="5">
        <v>43863</v>
      </c>
      <c r="E537" s="4" t="s">
        <v>283</v>
      </c>
      <c r="F537" s="4" t="s">
        <v>847</v>
      </c>
      <c r="G537" s="4" t="s">
        <v>848</v>
      </c>
      <c r="H537" s="6">
        <v>550</v>
      </c>
      <c r="I537" s="12" t="s">
        <v>529</v>
      </c>
      <c r="J537" s="12" t="s">
        <v>1087</v>
      </c>
      <c r="K537" s="10">
        <v>107250</v>
      </c>
      <c r="L537" s="11">
        <v>0.3</v>
      </c>
      <c r="M537" s="13">
        <f t="shared" si="16"/>
        <v>357500</v>
      </c>
      <c r="N537" s="13">
        <f t="shared" si="17"/>
        <v>650</v>
      </c>
      <c r="O537" s="4" t="s">
        <v>31</v>
      </c>
      <c r="P537" s="12" t="s">
        <v>530</v>
      </c>
    </row>
    <row r="538" spans="1:16" ht="14.25" customHeight="1">
      <c r="A538" s="4" t="s">
        <v>1106</v>
      </c>
      <c r="B538" s="4" t="s">
        <v>13</v>
      </c>
      <c r="C538" s="4">
        <v>1128299</v>
      </c>
      <c r="D538" s="5">
        <v>43864</v>
      </c>
      <c r="E538" s="4" t="s">
        <v>283</v>
      </c>
      <c r="F538" s="4" t="s">
        <v>847</v>
      </c>
      <c r="G538" s="4" t="s">
        <v>848</v>
      </c>
      <c r="H538" s="6">
        <v>550</v>
      </c>
      <c r="I538" s="12" t="s">
        <v>55</v>
      </c>
      <c r="J538" s="12" t="s">
        <v>1087</v>
      </c>
      <c r="K538" s="10">
        <v>160875</v>
      </c>
      <c r="L538" s="11">
        <v>0.45</v>
      </c>
      <c r="M538" s="13">
        <f t="shared" si="16"/>
        <v>357500</v>
      </c>
      <c r="N538" s="13">
        <f t="shared" si="17"/>
        <v>650</v>
      </c>
      <c r="O538" s="4" t="s">
        <v>31</v>
      </c>
      <c r="P538" s="12" t="s">
        <v>56</v>
      </c>
    </row>
    <row r="539" spans="1:16" ht="14.25" customHeight="1">
      <c r="A539" s="4" t="s">
        <v>1106</v>
      </c>
      <c r="B539" s="4" t="s">
        <v>13</v>
      </c>
      <c r="C539" s="4">
        <v>1128299</v>
      </c>
      <c r="D539" s="5">
        <v>43865</v>
      </c>
      <c r="E539" s="4" t="s">
        <v>283</v>
      </c>
      <c r="F539" s="4" t="s">
        <v>847</v>
      </c>
      <c r="G539" s="4" t="s">
        <v>848</v>
      </c>
      <c r="H539" s="6">
        <v>425</v>
      </c>
      <c r="I539" s="12" t="s">
        <v>875</v>
      </c>
      <c r="J539" s="12" t="s">
        <v>1087</v>
      </c>
      <c r="K539" s="10">
        <v>102000</v>
      </c>
      <c r="L539" s="11">
        <v>0.4</v>
      </c>
      <c r="M539" s="13">
        <f t="shared" si="16"/>
        <v>255000</v>
      </c>
      <c r="N539" s="13">
        <f t="shared" si="17"/>
        <v>600</v>
      </c>
      <c r="O539" s="4" t="s">
        <v>31</v>
      </c>
      <c r="P539" s="12" t="s">
        <v>876</v>
      </c>
    </row>
    <row r="540" spans="1:16" ht="14.25" customHeight="1">
      <c r="A540" s="4" t="s">
        <v>1106</v>
      </c>
      <c r="B540" s="4" t="s">
        <v>13</v>
      </c>
      <c r="C540" s="4">
        <v>1128299</v>
      </c>
      <c r="D540" s="5">
        <v>43866</v>
      </c>
      <c r="E540" s="4" t="s">
        <v>283</v>
      </c>
      <c r="F540" s="4" t="s">
        <v>847</v>
      </c>
      <c r="G540" s="4" t="s">
        <v>848</v>
      </c>
      <c r="H540" s="6">
        <v>300</v>
      </c>
      <c r="I540" s="12" t="s">
        <v>877</v>
      </c>
      <c r="J540" s="12" t="s">
        <v>1089</v>
      </c>
      <c r="K540" s="10">
        <v>117000</v>
      </c>
      <c r="L540" s="11">
        <v>0.6</v>
      </c>
      <c r="M540" s="13">
        <f t="shared" si="16"/>
        <v>195000</v>
      </c>
      <c r="N540" s="13">
        <f t="shared" si="17"/>
        <v>650</v>
      </c>
      <c r="O540" s="4" t="s">
        <v>31</v>
      </c>
      <c r="P540" s="12" t="s">
        <v>878</v>
      </c>
    </row>
    <row r="541" spans="1:16" ht="14.25" customHeight="1">
      <c r="A541" s="4" t="s">
        <v>1106</v>
      </c>
      <c r="B541" s="4" t="s">
        <v>13</v>
      </c>
      <c r="C541" s="4">
        <v>1128299</v>
      </c>
      <c r="D541" s="5">
        <v>43867</v>
      </c>
      <c r="E541" s="4" t="s">
        <v>283</v>
      </c>
      <c r="F541" s="4" t="s">
        <v>847</v>
      </c>
      <c r="G541" s="4" t="s">
        <v>848</v>
      </c>
      <c r="H541" s="6">
        <v>600</v>
      </c>
      <c r="I541" s="12" t="s">
        <v>551</v>
      </c>
      <c r="J541" s="12" t="s">
        <v>1087</v>
      </c>
      <c r="K541" s="10">
        <v>120000</v>
      </c>
      <c r="L541" s="11">
        <v>0.25</v>
      </c>
      <c r="M541" s="13">
        <f t="shared" si="16"/>
        <v>480000</v>
      </c>
      <c r="N541" s="13">
        <f t="shared" si="17"/>
        <v>800</v>
      </c>
      <c r="O541" s="4" t="s">
        <v>31</v>
      </c>
      <c r="P541" s="12" t="s">
        <v>552</v>
      </c>
    </row>
    <row r="542" spans="1:16" ht="14.25" customHeight="1">
      <c r="A542" s="4" t="s">
        <v>1106</v>
      </c>
      <c r="B542" s="4" t="s">
        <v>13</v>
      </c>
      <c r="C542" s="4">
        <v>1128299</v>
      </c>
      <c r="D542" s="5">
        <v>43868</v>
      </c>
      <c r="E542" s="4" t="s">
        <v>283</v>
      </c>
      <c r="F542" s="4" t="s">
        <v>847</v>
      </c>
      <c r="G542" s="4" t="s">
        <v>848</v>
      </c>
      <c r="H542" s="6">
        <v>750</v>
      </c>
      <c r="I542" s="12" t="s">
        <v>268</v>
      </c>
      <c r="J542" s="12" t="s">
        <v>1086</v>
      </c>
      <c r="K542" s="10">
        <v>180000</v>
      </c>
      <c r="L542" s="11">
        <v>0.4</v>
      </c>
      <c r="M542" s="13">
        <f t="shared" si="16"/>
        <v>450000</v>
      </c>
      <c r="N542" s="13">
        <f t="shared" si="17"/>
        <v>600</v>
      </c>
      <c r="O542" s="4" t="s">
        <v>31</v>
      </c>
      <c r="P542" s="12" t="s">
        <v>879</v>
      </c>
    </row>
    <row r="543" spans="1:16" ht="14.25" customHeight="1">
      <c r="A543" s="4" t="s">
        <v>1106</v>
      </c>
      <c r="B543" s="4" t="s">
        <v>13</v>
      </c>
      <c r="C543" s="4">
        <v>1128299</v>
      </c>
      <c r="D543" s="5">
        <v>43869</v>
      </c>
      <c r="E543" s="4" t="s">
        <v>283</v>
      </c>
      <c r="F543" s="4" t="s">
        <v>847</v>
      </c>
      <c r="G543" s="4" t="s">
        <v>848</v>
      </c>
      <c r="H543" s="6">
        <v>600</v>
      </c>
      <c r="I543" s="12" t="s">
        <v>880</v>
      </c>
      <c r="J543" s="12" t="s">
        <v>1086</v>
      </c>
      <c r="K543" s="10">
        <v>97500</v>
      </c>
      <c r="L543" s="11">
        <v>0.25</v>
      </c>
      <c r="M543" s="13">
        <f t="shared" si="16"/>
        <v>390000</v>
      </c>
      <c r="N543" s="13">
        <f t="shared" si="17"/>
        <v>650</v>
      </c>
      <c r="O543" s="4" t="s">
        <v>31</v>
      </c>
      <c r="P543" s="12" t="s">
        <v>881</v>
      </c>
    </row>
    <row r="544" spans="1:16" ht="14.25" customHeight="1">
      <c r="A544" s="4" t="s">
        <v>1106</v>
      </c>
      <c r="B544" s="4" t="s">
        <v>13</v>
      </c>
      <c r="C544" s="4">
        <v>1128299</v>
      </c>
      <c r="D544" s="5">
        <v>43870</v>
      </c>
      <c r="E544" s="4" t="s">
        <v>283</v>
      </c>
      <c r="F544" s="4" t="s">
        <v>847</v>
      </c>
      <c r="G544" s="4" t="s">
        <v>848</v>
      </c>
      <c r="H544" s="6">
        <v>550</v>
      </c>
      <c r="I544" s="12" t="s">
        <v>823</v>
      </c>
      <c r="J544" s="12" t="s">
        <v>1090</v>
      </c>
      <c r="K544" s="10">
        <v>143000</v>
      </c>
      <c r="L544" s="11">
        <v>0.4</v>
      </c>
      <c r="M544" s="13">
        <f t="shared" si="16"/>
        <v>357500</v>
      </c>
      <c r="N544" s="13">
        <f t="shared" si="17"/>
        <v>650</v>
      </c>
      <c r="O544" s="4" t="s">
        <v>16</v>
      </c>
      <c r="P544" s="12" t="s">
        <v>824</v>
      </c>
    </row>
    <row r="545" spans="1:16" ht="14.25" customHeight="1">
      <c r="A545" s="4" t="s">
        <v>1106</v>
      </c>
      <c r="B545" s="4" t="s">
        <v>13</v>
      </c>
      <c r="C545" s="4">
        <v>1128299</v>
      </c>
      <c r="D545" s="5">
        <v>43871</v>
      </c>
      <c r="E545" s="4" t="s">
        <v>283</v>
      </c>
      <c r="F545" s="4" t="s">
        <v>847</v>
      </c>
      <c r="G545" s="4" t="s">
        <v>848</v>
      </c>
      <c r="H545" s="6">
        <v>450</v>
      </c>
      <c r="I545" s="12" t="s">
        <v>571</v>
      </c>
      <c r="J545" s="12" t="s">
        <v>1087</v>
      </c>
      <c r="K545" s="10">
        <v>94500</v>
      </c>
      <c r="L545" s="11">
        <v>0.35</v>
      </c>
      <c r="M545" s="13">
        <f t="shared" si="16"/>
        <v>270000</v>
      </c>
      <c r="N545" s="13">
        <f t="shared" si="17"/>
        <v>600</v>
      </c>
      <c r="O545" s="4" t="s">
        <v>16</v>
      </c>
      <c r="P545" s="12" t="s">
        <v>572</v>
      </c>
    </row>
    <row r="546" spans="1:16" ht="14.25" customHeight="1">
      <c r="A546" s="4" t="s">
        <v>1106</v>
      </c>
      <c r="B546" s="4" t="s">
        <v>13</v>
      </c>
      <c r="C546" s="4">
        <v>1128299</v>
      </c>
      <c r="D546" s="5">
        <v>43872</v>
      </c>
      <c r="E546" s="4" t="s">
        <v>283</v>
      </c>
      <c r="F546" s="4" t="s">
        <v>847</v>
      </c>
      <c r="G546" s="4" t="s">
        <v>848</v>
      </c>
      <c r="H546" s="6">
        <v>500</v>
      </c>
      <c r="I546" s="12" t="s">
        <v>699</v>
      </c>
      <c r="J546" s="12" t="s">
        <v>1087</v>
      </c>
      <c r="K546" s="10">
        <v>178750</v>
      </c>
      <c r="L546" s="11">
        <v>0.55000000000000004</v>
      </c>
      <c r="M546" s="13">
        <f t="shared" si="16"/>
        <v>325000</v>
      </c>
      <c r="N546" s="13">
        <f t="shared" si="17"/>
        <v>650</v>
      </c>
      <c r="O546" s="4" t="s">
        <v>16</v>
      </c>
      <c r="P546" s="12" t="s">
        <v>882</v>
      </c>
    </row>
    <row r="547" spans="1:16" ht="14.25" customHeight="1">
      <c r="A547" s="4" t="s">
        <v>1106</v>
      </c>
      <c r="B547" s="4" t="s">
        <v>13</v>
      </c>
      <c r="C547" s="4">
        <v>1128299</v>
      </c>
      <c r="D547" s="5">
        <v>43873</v>
      </c>
      <c r="E547" s="4" t="s">
        <v>283</v>
      </c>
      <c r="F547" s="4" t="s">
        <v>847</v>
      </c>
      <c r="G547" s="4" t="s">
        <v>848</v>
      </c>
      <c r="H547" s="6">
        <v>500</v>
      </c>
      <c r="I547" s="12" t="s">
        <v>815</v>
      </c>
      <c r="J547" s="12" t="s">
        <v>1086</v>
      </c>
      <c r="K547" s="10">
        <v>80000</v>
      </c>
      <c r="L547" s="11">
        <v>0.2</v>
      </c>
      <c r="M547" s="13">
        <f t="shared" si="16"/>
        <v>400000</v>
      </c>
      <c r="N547" s="13">
        <f t="shared" si="17"/>
        <v>800</v>
      </c>
      <c r="O547" s="4" t="s">
        <v>16</v>
      </c>
      <c r="P547" s="12" t="s">
        <v>883</v>
      </c>
    </row>
    <row r="548" spans="1:16" ht="14.25" customHeight="1">
      <c r="A548" s="4" t="s">
        <v>1106</v>
      </c>
      <c r="B548" s="4" t="s">
        <v>13</v>
      </c>
      <c r="C548" s="4">
        <v>1128299</v>
      </c>
      <c r="D548" s="5">
        <v>43874</v>
      </c>
      <c r="E548" s="4" t="s">
        <v>283</v>
      </c>
      <c r="F548" s="4" t="s">
        <v>847</v>
      </c>
      <c r="G548" s="4" t="s">
        <v>848</v>
      </c>
      <c r="H548" s="6">
        <v>700</v>
      </c>
      <c r="I548" s="12" t="s">
        <v>884</v>
      </c>
      <c r="J548" s="12" t="s">
        <v>1086</v>
      </c>
      <c r="K548" s="10">
        <v>182000</v>
      </c>
      <c r="L548" s="11">
        <v>0.4</v>
      </c>
      <c r="M548" s="13">
        <f t="shared" si="16"/>
        <v>455000</v>
      </c>
      <c r="N548" s="13">
        <f t="shared" si="17"/>
        <v>650</v>
      </c>
      <c r="O548" s="4" t="s">
        <v>16</v>
      </c>
      <c r="P548" s="12" t="s">
        <v>885</v>
      </c>
    </row>
    <row r="549" spans="1:16" ht="14.25" customHeight="1">
      <c r="A549" s="4" t="s">
        <v>1106</v>
      </c>
      <c r="B549" s="4" t="s">
        <v>13</v>
      </c>
      <c r="C549" s="4">
        <v>1128299</v>
      </c>
      <c r="D549" s="5">
        <v>43875</v>
      </c>
      <c r="E549" s="4" t="s">
        <v>283</v>
      </c>
      <c r="F549" s="4" t="s">
        <v>847</v>
      </c>
      <c r="G549" s="4" t="s">
        <v>848</v>
      </c>
      <c r="H549" s="6">
        <v>650</v>
      </c>
      <c r="I549" s="12" t="s">
        <v>621</v>
      </c>
      <c r="J549" s="12" t="s">
        <v>1087</v>
      </c>
      <c r="K549" s="10">
        <v>113750</v>
      </c>
      <c r="L549" s="11">
        <v>0.25</v>
      </c>
      <c r="M549" s="13">
        <f t="shared" si="16"/>
        <v>455000</v>
      </c>
      <c r="N549" s="13">
        <f t="shared" si="17"/>
        <v>700</v>
      </c>
      <c r="O549" s="4" t="s">
        <v>16</v>
      </c>
      <c r="P549" s="12" t="s">
        <v>886</v>
      </c>
    </row>
    <row r="550" spans="1:16" ht="14.25" customHeight="1">
      <c r="A550" s="4" t="s">
        <v>1106</v>
      </c>
      <c r="B550" s="4" t="s">
        <v>13</v>
      </c>
      <c r="C550" s="4">
        <v>1128299</v>
      </c>
      <c r="D550" s="5">
        <v>43876</v>
      </c>
      <c r="E550" s="4" t="s">
        <v>283</v>
      </c>
      <c r="F550" s="4" t="s">
        <v>847</v>
      </c>
      <c r="G550" s="4" t="s">
        <v>848</v>
      </c>
      <c r="H550" s="6">
        <v>525</v>
      </c>
      <c r="I550" s="12" t="s">
        <v>887</v>
      </c>
      <c r="J550" s="12" t="s">
        <v>1086</v>
      </c>
      <c r="K550" s="10">
        <v>136500</v>
      </c>
      <c r="L550" s="11">
        <v>0.4</v>
      </c>
      <c r="M550" s="13">
        <f t="shared" si="16"/>
        <v>341250</v>
      </c>
      <c r="N550" s="13">
        <f t="shared" si="17"/>
        <v>650</v>
      </c>
      <c r="O550" s="4" t="s">
        <v>16</v>
      </c>
      <c r="P550" s="12" t="s">
        <v>888</v>
      </c>
    </row>
    <row r="551" spans="1:16" ht="14.25" customHeight="1">
      <c r="A551" s="4" t="s">
        <v>1106</v>
      </c>
      <c r="B551" s="4" t="s">
        <v>13</v>
      </c>
      <c r="C551" s="4">
        <v>1128299</v>
      </c>
      <c r="D551" s="5">
        <v>43877</v>
      </c>
      <c r="E551" s="4" t="s">
        <v>283</v>
      </c>
      <c r="F551" s="4" t="s">
        <v>847</v>
      </c>
      <c r="G551" s="4" t="s">
        <v>848</v>
      </c>
      <c r="H551" s="6">
        <v>475</v>
      </c>
      <c r="I551" s="12" t="s">
        <v>628</v>
      </c>
      <c r="J551" s="12" t="s">
        <v>1086</v>
      </c>
      <c r="K551" s="10">
        <v>108062.5</v>
      </c>
      <c r="L551" s="11">
        <v>0.35</v>
      </c>
      <c r="M551" s="13">
        <f t="shared" si="16"/>
        <v>308750</v>
      </c>
      <c r="N551" s="13">
        <f t="shared" si="17"/>
        <v>650</v>
      </c>
      <c r="O551" s="4" t="s">
        <v>16</v>
      </c>
      <c r="P551" s="12" t="s">
        <v>629</v>
      </c>
    </row>
    <row r="552" spans="1:16" ht="14.25" customHeight="1">
      <c r="A552" s="4" t="s">
        <v>1106</v>
      </c>
      <c r="B552" s="4" t="s">
        <v>13</v>
      </c>
      <c r="C552" s="4">
        <v>1128299</v>
      </c>
      <c r="D552" s="5">
        <v>43878</v>
      </c>
      <c r="E552" s="4" t="s">
        <v>283</v>
      </c>
      <c r="F552" s="4" t="s">
        <v>847</v>
      </c>
      <c r="G552" s="4" t="s">
        <v>848</v>
      </c>
      <c r="H552" s="6">
        <v>475</v>
      </c>
      <c r="I552" s="12" t="s">
        <v>828</v>
      </c>
      <c r="J552" s="12" t="s">
        <v>1087</v>
      </c>
      <c r="K552" s="10">
        <v>195937.5</v>
      </c>
      <c r="L552" s="11">
        <v>0.55000000000000004</v>
      </c>
      <c r="M552" s="13">
        <f t="shared" si="16"/>
        <v>356250</v>
      </c>
      <c r="N552" s="13">
        <f t="shared" si="17"/>
        <v>750</v>
      </c>
      <c r="O552" s="4" t="s">
        <v>16</v>
      </c>
      <c r="P552" s="12" t="s">
        <v>829</v>
      </c>
    </row>
    <row r="553" spans="1:16" ht="14.25" customHeight="1">
      <c r="A553" s="4" t="s">
        <v>1106</v>
      </c>
      <c r="B553" s="4" t="s">
        <v>13</v>
      </c>
      <c r="C553" s="4">
        <v>1128299</v>
      </c>
      <c r="D553" s="5">
        <v>43879</v>
      </c>
      <c r="E553" s="4" t="s">
        <v>283</v>
      </c>
      <c r="F553" s="4" t="s">
        <v>847</v>
      </c>
      <c r="G553" s="4" t="s">
        <v>848</v>
      </c>
      <c r="H553" s="6">
        <v>400</v>
      </c>
      <c r="I553" s="12" t="s">
        <v>695</v>
      </c>
      <c r="J553" s="12" t="s">
        <v>1087</v>
      </c>
      <c r="K553" s="10">
        <v>64000</v>
      </c>
      <c r="L553" s="11">
        <v>0.2</v>
      </c>
      <c r="M553" s="13">
        <f t="shared" si="16"/>
        <v>320000</v>
      </c>
      <c r="N553" s="13">
        <f t="shared" si="17"/>
        <v>800</v>
      </c>
      <c r="O553" s="4" t="s">
        <v>16</v>
      </c>
      <c r="P553" s="12" t="s">
        <v>696</v>
      </c>
    </row>
    <row r="554" spans="1:16" ht="14.25" customHeight="1">
      <c r="A554" s="4" t="s">
        <v>1106</v>
      </c>
      <c r="B554" s="4" t="s">
        <v>13</v>
      </c>
      <c r="C554" s="4">
        <v>1128299</v>
      </c>
      <c r="D554" s="5">
        <v>43880</v>
      </c>
      <c r="E554" s="4" t="s">
        <v>283</v>
      </c>
      <c r="F554" s="4" t="s">
        <v>847</v>
      </c>
      <c r="G554" s="4" t="s">
        <v>848</v>
      </c>
      <c r="H554" s="6">
        <v>600</v>
      </c>
      <c r="I554" s="12" t="s">
        <v>587</v>
      </c>
      <c r="J554" s="12" t="s">
        <v>1086</v>
      </c>
      <c r="K554" s="10">
        <v>126000</v>
      </c>
      <c r="L554" s="11">
        <v>0.35</v>
      </c>
      <c r="M554" s="13">
        <f t="shared" si="16"/>
        <v>360000</v>
      </c>
      <c r="N554" s="13">
        <f t="shared" si="17"/>
        <v>600</v>
      </c>
      <c r="O554" s="4" t="s">
        <v>16</v>
      </c>
      <c r="P554" s="12" t="s">
        <v>889</v>
      </c>
    </row>
    <row r="555" spans="1:16" ht="14.25" customHeight="1">
      <c r="A555" s="4" t="s">
        <v>1106</v>
      </c>
      <c r="B555" s="4" t="s">
        <v>13</v>
      </c>
      <c r="C555" s="4">
        <v>1128299</v>
      </c>
      <c r="D555" s="5">
        <v>43881</v>
      </c>
      <c r="E555" s="4" t="s">
        <v>283</v>
      </c>
      <c r="F555" s="4" t="s">
        <v>847</v>
      </c>
      <c r="G555" s="4" t="s">
        <v>848</v>
      </c>
      <c r="H555" s="6">
        <v>600</v>
      </c>
      <c r="I555" s="12" t="s">
        <v>890</v>
      </c>
      <c r="J555" s="12" t="s">
        <v>1087</v>
      </c>
      <c r="K555" s="10">
        <v>78000</v>
      </c>
      <c r="L555" s="11">
        <v>0.2</v>
      </c>
      <c r="M555" s="13">
        <f t="shared" si="16"/>
        <v>390000</v>
      </c>
      <c r="N555" s="13">
        <f t="shared" si="17"/>
        <v>650</v>
      </c>
      <c r="O555" s="4" t="s">
        <v>16</v>
      </c>
      <c r="P555" s="12" t="s">
        <v>891</v>
      </c>
    </row>
    <row r="556" spans="1:16" ht="14.25" customHeight="1">
      <c r="A556" s="4" t="s">
        <v>1106</v>
      </c>
      <c r="B556" s="4" t="s">
        <v>13</v>
      </c>
      <c r="C556" s="4">
        <v>1128299</v>
      </c>
      <c r="D556" s="5">
        <v>43882</v>
      </c>
      <c r="E556" s="4" t="s">
        <v>283</v>
      </c>
      <c r="F556" s="4" t="s">
        <v>847</v>
      </c>
      <c r="G556" s="4" t="s">
        <v>848</v>
      </c>
      <c r="H556" s="6">
        <v>450</v>
      </c>
      <c r="I556" s="12" t="s">
        <v>892</v>
      </c>
      <c r="J556" s="12" t="s">
        <v>1087</v>
      </c>
      <c r="K556" s="10">
        <v>94500</v>
      </c>
      <c r="L556" s="11">
        <v>0.35</v>
      </c>
      <c r="M556" s="13">
        <f t="shared" si="16"/>
        <v>270000</v>
      </c>
      <c r="N556" s="13">
        <f t="shared" si="17"/>
        <v>600</v>
      </c>
      <c r="O556" s="4" t="s">
        <v>16</v>
      </c>
      <c r="P556" s="12" t="s">
        <v>893</v>
      </c>
    </row>
    <row r="557" spans="1:16" ht="14.25" customHeight="1">
      <c r="A557" s="4" t="s">
        <v>1106</v>
      </c>
      <c r="B557" s="4" t="s">
        <v>13</v>
      </c>
      <c r="C557" s="4">
        <v>1128299</v>
      </c>
      <c r="D557" s="5">
        <v>43883</v>
      </c>
      <c r="E557" s="4" t="s">
        <v>283</v>
      </c>
      <c r="F557" s="4" t="s">
        <v>847</v>
      </c>
      <c r="G557" s="4" t="s">
        <v>848</v>
      </c>
      <c r="H557" s="6">
        <v>400</v>
      </c>
      <c r="I557" s="12" t="s">
        <v>894</v>
      </c>
      <c r="J557" s="12" t="s">
        <v>1088</v>
      </c>
      <c r="K557" s="10">
        <v>72000</v>
      </c>
      <c r="L557" s="11">
        <v>0.3</v>
      </c>
      <c r="M557" s="13">
        <f t="shared" si="16"/>
        <v>240000</v>
      </c>
      <c r="N557" s="13">
        <f t="shared" si="17"/>
        <v>600</v>
      </c>
      <c r="O557" s="4" t="s">
        <v>16</v>
      </c>
      <c r="P557" s="12" t="s">
        <v>895</v>
      </c>
    </row>
    <row r="558" spans="1:16" ht="14.25" customHeight="1">
      <c r="A558" s="4" t="s">
        <v>1106</v>
      </c>
      <c r="B558" s="4" t="s">
        <v>13</v>
      </c>
      <c r="C558" s="4">
        <v>1128299</v>
      </c>
      <c r="D558" s="5">
        <v>43884</v>
      </c>
      <c r="E558" s="4" t="s">
        <v>283</v>
      </c>
      <c r="F558" s="4" t="s">
        <v>847</v>
      </c>
      <c r="G558" s="4" t="s">
        <v>848</v>
      </c>
      <c r="H558" s="6">
        <v>400</v>
      </c>
      <c r="I558" s="12" t="s">
        <v>480</v>
      </c>
      <c r="J558" s="12" t="s">
        <v>1087</v>
      </c>
      <c r="K558" s="10">
        <v>140000</v>
      </c>
      <c r="L558" s="11">
        <v>0.5</v>
      </c>
      <c r="M558" s="13">
        <f t="shared" si="16"/>
        <v>280000</v>
      </c>
      <c r="N558" s="13">
        <f t="shared" si="17"/>
        <v>700</v>
      </c>
      <c r="O558" s="4" t="s">
        <v>16</v>
      </c>
      <c r="P558" s="12" t="s">
        <v>481</v>
      </c>
    </row>
    <row r="559" spans="1:16" ht="14.25" customHeight="1">
      <c r="A559" s="4" t="s">
        <v>1106</v>
      </c>
      <c r="B559" s="4" t="s">
        <v>13</v>
      </c>
      <c r="C559" s="4">
        <v>1128299</v>
      </c>
      <c r="D559" s="5">
        <v>43885</v>
      </c>
      <c r="E559" s="4" t="s">
        <v>283</v>
      </c>
      <c r="F559" s="4" t="s">
        <v>847</v>
      </c>
      <c r="G559" s="4" t="s">
        <v>848</v>
      </c>
      <c r="H559" s="6">
        <v>450</v>
      </c>
      <c r="I559" s="12" t="s">
        <v>896</v>
      </c>
      <c r="J559" s="12" t="s">
        <v>1088</v>
      </c>
      <c r="K559" s="10">
        <v>50625</v>
      </c>
      <c r="L559" s="11">
        <v>0.15</v>
      </c>
      <c r="M559" s="13">
        <f t="shared" si="16"/>
        <v>337500</v>
      </c>
      <c r="N559" s="13">
        <f t="shared" si="17"/>
        <v>750</v>
      </c>
      <c r="O559" s="4" t="s">
        <v>16</v>
      </c>
      <c r="P559" s="12" t="s">
        <v>897</v>
      </c>
    </row>
    <row r="560" spans="1:16" ht="14.25" customHeight="1">
      <c r="A560" s="4" t="s">
        <v>1106</v>
      </c>
      <c r="B560" s="4" t="s">
        <v>13</v>
      </c>
      <c r="C560" s="4">
        <v>1128299</v>
      </c>
      <c r="D560" s="5">
        <v>43886</v>
      </c>
      <c r="E560" s="4" t="s">
        <v>283</v>
      </c>
      <c r="F560" s="4" t="s">
        <v>847</v>
      </c>
      <c r="G560" s="4" t="s">
        <v>848</v>
      </c>
      <c r="H560" s="6">
        <v>550</v>
      </c>
      <c r="I560" s="12" t="s">
        <v>266</v>
      </c>
      <c r="J560" s="12" t="s">
        <v>1087</v>
      </c>
      <c r="K560" s="10">
        <v>115500</v>
      </c>
      <c r="L560" s="11">
        <v>0.35</v>
      </c>
      <c r="M560" s="13">
        <f t="shared" si="16"/>
        <v>330000</v>
      </c>
      <c r="N560" s="13">
        <f t="shared" si="17"/>
        <v>600</v>
      </c>
      <c r="O560" s="4" t="s">
        <v>16</v>
      </c>
      <c r="P560" s="12" t="s">
        <v>898</v>
      </c>
    </row>
    <row r="561" spans="1:16" ht="14.25" customHeight="1">
      <c r="A561" s="4" t="s">
        <v>1106</v>
      </c>
      <c r="B561" s="4" t="s">
        <v>13</v>
      </c>
      <c r="C561" s="4">
        <v>1128299</v>
      </c>
      <c r="D561" s="5">
        <v>43887</v>
      </c>
      <c r="E561" s="4" t="s">
        <v>283</v>
      </c>
      <c r="F561" s="4" t="s">
        <v>847</v>
      </c>
      <c r="G561" s="4" t="s">
        <v>848</v>
      </c>
      <c r="H561" s="6">
        <v>550</v>
      </c>
      <c r="I561" s="12" t="s">
        <v>826</v>
      </c>
      <c r="J561" s="12" t="s">
        <v>1087</v>
      </c>
      <c r="K561" s="10">
        <v>71500</v>
      </c>
      <c r="L561" s="11">
        <v>0.2</v>
      </c>
      <c r="M561" s="13">
        <f t="shared" si="16"/>
        <v>357500</v>
      </c>
      <c r="N561" s="13">
        <f t="shared" si="17"/>
        <v>650</v>
      </c>
      <c r="O561" s="4" t="s">
        <v>16</v>
      </c>
      <c r="P561" s="12" t="s">
        <v>827</v>
      </c>
    </row>
    <row r="562" spans="1:16" ht="14.25" customHeight="1">
      <c r="A562" s="4" t="s">
        <v>1106</v>
      </c>
      <c r="B562" s="4" t="s">
        <v>13</v>
      </c>
      <c r="C562" s="4">
        <v>1128299</v>
      </c>
      <c r="D562" s="5">
        <v>43888</v>
      </c>
      <c r="E562" s="4" t="s">
        <v>283</v>
      </c>
      <c r="F562" s="4" t="s">
        <v>847</v>
      </c>
      <c r="G562" s="4" t="s">
        <v>848</v>
      </c>
      <c r="H562" s="6">
        <v>375</v>
      </c>
      <c r="I562" s="12" t="s">
        <v>581</v>
      </c>
      <c r="J562" s="12" t="s">
        <v>1087</v>
      </c>
      <c r="K562" s="10">
        <v>78750</v>
      </c>
      <c r="L562" s="11">
        <v>0.35</v>
      </c>
      <c r="M562" s="13">
        <f t="shared" si="16"/>
        <v>225000</v>
      </c>
      <c r="N562" s="13">
        <f t="shared" si="17"/>
        <v>600</v>
      </c>
      <c r="O562" s="4" t="s">
        <v>16</v>
      </c>
      <c r="P562" s="12" t="s">
        <v>582</v>
      </c>
    </row>
    <row r="563" spans="1:16" ht="14.25" customHeight="1">
      <c r="A563" s="4" t="s">
        <v>1106</v>
      </c>
      <c r="B563" s="4" t="s">
        <v>13</v>
      </c>
      <c r="C563" s="4">
        <v>1128299</v>
      </c>
      <c r="D563" s="5">
        <v>43889</v>
      </c>
      <c r="E563" s="4" t="s">
        <v>283</v>
      </c>
      <c r="F563" s="4" t="s">
        <v>847</v>
      </c>
      <c r="G563" s="4" t="s">
        <v>848</v>
      </c>
      <c r="H563" s="6">
        <v>350</v>
      </c>
      <c r="I563" s="12" t="s">
        <v>330</v>
      </c>
      <c r="J563" s="12" t="s">
        <v>1087</v>
      </c>
      <c r="K563" s="10">
        <v>63000</v>
      </c>
      <c r="L563" s="11">
        <v>0.3</v>
      </c>
      <c r="M563" s="13">
        <f t="shared" si="16"/>
        <v>210000</v>
      </c>
      <c r="N563" s="13">
        <f t="shared" si="17"/>
        <v>600</v>
      </c>
      <c r="O563" s="4" t="s">
        <v>16</v>
      </c>
      <c r="P563" s="12" t="s">
        <v>899</v>
      </c>
    </row>
    <row r="564" spans="1:16" ht="14.25" customHeight="1">
      <c r="A564" s="4" t="s">
        <v>1106</v>
      </c>
      <c r="B564" s="4" t="s">
        <v>13</v>
      </c>
      <c r="C564" s="4">
        <v>1128299</v>
      </c>
      <c r="D564" s="5">
        <v>43891</v>
      </c>
      <c r="E564" s="4" t="s">
        <v>283</v>
      </c>
      <c r="F564" s="4" t="s">
        <v>847</v>
      </c>
      <c r="G564" s="4" t="s">
        <v>848</v>
      </c>
      <c r="H564" s="6">
        <v>325</v>
      </c>
      <c r="I564" s="12" t="s">
        <v>545</v>
      </c>
      <c r="J564" s="12" t="s">
        <v>1087</v>
      </c>
      <c r="K564" s="10">
        <v>113750</v>
      </c>
      <c r="L564" s="11">
        <v>0.5</v>
      </c>
      <c r="M564" s="13">
        <f t="shared" si="16"/>
        <v>227500</v>
      </c>
      <c r="N564" s="13">
        <f t="shared" si="17"/>
        <v>700</v>
      </c>
      <c r="O564" s="4" t="s">
        <v>16</v>
      </c>
      <c r="P564" s="12" t="s">
        <v>900</v>
      </c>
    </row>
    <row r="565" spans="1:16" ht="14.25" customHeight="1">
      <c r="A565" s="4" t="s">
        <v>1106</v>
      </c>
      <c r="B565" s="4" t="s">
        <v>13</v>
      </c>
      <c r="C565" s="4">
        <v>1128299</v>
      </c>
      <c r="D565" s="5">
        <v>43892</v>
      </c>
      <c r="E565" s="4" t="s">
        <v>283</v>
      </c>
      <c r="F565" s="4" t="s">
        <v>847</v>
      </c>
      <c r="G565" s="4" t="s">
        <v>848</v>
      </c>
      <c r="H565" s="6">
        <v>375</v>
      </c>
      <c r="I565" s="12" t="s">
        <v>444</v>
      </c>
      <c r="J565" s="12" t="s">
        <v>1087</v>
      </c>
      <c r="K565" s="10">
        <v>42187.5</v>
      </c>
      <c r="L565" s="11">
        <v>0.15</v>
      </c>
      <c r="M565" s="13">
        <f t="shared" si="16"/>
        <v>281250</v>
      </c>
      <c r="N565" s="13">
        <f t="shared" si="17"/>
        <v>750</v>
      </c>
      <c r="O565" s="4" t="s">
        <v>16</v>
      </c>
      <c r="P565" s="12" t="s">
        <v>901</v>
      </c>
    </row>
    <row r="566" spans="1:16" ht="14.25" customHeight="1">
      <c r="A566" s="4" t="s">
        <v>1106</v>
      </c>
      <c r="B566" s="4" t="s">
        <v>13</v>
      </c>
      <c r="C566" s="4">
        <v>1128299</v>
      </c>
      <c r="D566" s="5">
        <v>43893</v>
      </c>
      <c r="E566" s="4" t="s">
        <v>283</v>
      </c>
      <c r="F566" s="4" t="s">
        <v>847</v>
      </c>
      <c r="G566" s="4" t="s">
        <v>848</v>
      </c>
      <c r="H566" s="6">
        <v>575</v>
      </c>
      <c r="I566" s="12" t="s">
        <v>497</v>
      </c>
      <c r="J566" s="12" t="s">
        <v>1087</v>
      </c>
      <c r="K566" s="10">
        <v>120750</v>
      </c>
      <c r="L566" s="11">
        <v>0.35</v>
      </c>
      <c r="M566" s="13">
        <f t="shared" si="16"/>
        <v>345000</v>
      </c>
      <c r="N566" s="13">
        <f t="shared" si="17"/>
        <v>600</v>
      </c>
      <c r="O566" s="4" t="s">
        <v>16</v>
      </c>
      <c r="P566" s="12" t="s">
        <v>902</v>
      </c>
    </row>
    <row r="567" spans="1:16" ht="14.25" customHeight="1">
      <c r="A567" s="4" t="s">
        <v>1106</v>
      </c>
      <c r="B567" s="4" t="s">
        <v>13</v>
      </c>
      <c r="C567" s="4">
        <v>1128299</v>
      </c>
      <c r="D567" s="5">
        <v>43894</v>
      </c>
      <c r="E567" s="4" t="s">
        <v>283</v>
      </c>
      <c r="F567" s="4" t="s">
        <v>847</v>
      </c>
      <c r="G567" s="4" t="s">
        <v>848</v>
      </c>
      <c r="H567" s="6">
        <v>575</v>
      </c>
      <c r="I567" s="12" t="s">
        <v>597</v>
      </c>
      <c r="J567" s="12" t="s">
        <v>1086</v>
      </c>
      <c r="K567" s="10">
        <v>74750</v>
      </c>
      <c r="L567" s="11">
        <v>0.2</v>
      </c>
      <c r="M567" s="13">
        <f t="shared" si="16"/>
        <v>373750</v>
      </c>
      <c r="N567" s="13">
        <f t="shared" si="17"/>
        <v>650</v>
      </c>
      <c r="O567" s="4" t="s">
        <v>16</v>
      </c>
      <c r="P567" s="12" t="s">
        <v>598</v>
      </c>
    </row>
    <row r="568" spans="1:16" ht="14.25" customHeight="1">
      <c r="A568" s="4" t="s">
        <v>1106</v>
      </c>
      <c r="B568" s="4" t="s">
        <v>13</v>
      </c>
      <c r="C568" s="4">
        <v>1128299</v>
      </c>
      <c r="D568" s="5">
        <v>43895</v>
      </c>
      <c r="E568" s="4" t="s">
        <v>283</v>
      </c>
      <c r="F568" s="4" t="s">
        <v>847</v>
      </c>
      <c r="G568" s="4" t="s">
        <v>848</v>
      </c>
      <c r="H568" s="6">
        <v>425</v>
      </c>
      <c r="I568" s="12" t="s">
        <v>644</v>
      </c>
      <c r="J568" s="12" t="s">
        <v>1086</v>
      </c>
      <c r="K568" s="10">
        <v>89250</v>
      </c>
      <c r="L568" s="11">
        <v>0.35</v>
      </c>
      <c r="M568" s="13">
        <f t="shared" si="16"/>
        <v>255000.00000000003</v>
      </c>
      <c r="N568" s="13">
        <f t="shared" si="17"/>
        <v>600.00000000000011</v>
      </c>
      <c r="O568" s="4" t="s">
        <v>16</v>
      </c>
      <c r="P568" s="12" t="s">
        <v>903</v>
      </c>
    </row>
    <row r="569" spans="1:16" ht="14.25" customHeight="1">
      <c r="A569" s="4" t="s">
        <v>1106</v>
      </c>
      <c r="B569" s="4" t="s">
        <v>13</v>
      </c>
      <c r="C569" s="4">
        <v>1128299</v>
      </c>
      <c r="D569" s="5">
        <v>43896</v>
      </c>
      <c r="E569" s="4" t="s">
        <v>283</v>
      </c>
      <c r="F569" s="4" t="s">
        <v>847</v>
      </c>
      <c r="G569" s="4" t="s">
        <v>848</v>
      </c>
      <c r="H569" s="6">
        <v>400</v>
      </c>
      <c r="I569" s="12" t="s">
        <v>33</v>
      </c>
      <c r="J569" s="12" t="s">
        <v>1087</v>
      </c>
      <c r="K569" s="10">
        <v>72000</v>
      </c>
      <c r="L569" s="11">
        <v>0.3</v>
      </c>
      <c r="M569" s="13">
        <f t="shared" si="16"/>
        <v>240000</v>
      </c>
      <c r="N569" s="13">
        <f t="shared" si="17"/>
        <v>600</v>
      </c>
      <c r="O569" s="4" t="s">
        <v>16</v>
      </c>
      <c r="P569" s="12" t="s">
        <v>904</v>
      </c>
    </row>
    <row r="570" spans="1:16" ht="14.25" customHeight="1">
      <c r="A570" s="4" t="s">
        <v>1106</v>
      </c>
      <c r="B570" s="4" t="s">
        <v>13</v>
      </c>
      <c r="C570" s="4">
        <v>1128299</v>
      </c>
      <c r="D570" s="5">
        <v>43897</v>
      </c>
      <c r="E570" s="4" t="s">
        <v>283</v>
      </c>
      <c r="F570" s="4" t="s">
        <v>847</v>
      </c>
      <c r="G570" s="4" t="s">
        <v>848</v>
      </c>
      <c r="H570" s="6">
        <v>350</v>
      </c>
      <c r="I570" s="12" t="s">
        <v>49</v>
      </c>
      <c r="J570" s="12" t="s">
        <v>1086</v>
      </c>
      <c r="K570" s="10">
        <v>122500</v>
      </c>
      <c r="L570" s="11">
        <v>0.5</v>
      </c>
      <c r="M570" s="13">
        <f t="shared" si="16"/>
        <v>245000</v>
      </c>
      <c r="N570" s="13">
        <f t="shared" si="17"/>
        <v>700</v>
      </c>
      <c r="O570" s="4" t="s">
        <v>16</v>
      </c>
      <c r="P570" s="12" t="s">
        <v>905</v>
      </c>
    </row>
    <row r="571" spans="1:16" ht="14.25" customHeight="1">
      <c r="A571" s="4" t="s">
        <v>1106</v>
      </c>
      <c r="B571" s="4" t="s">
        <v>13</v>
      </c>
      <c r="C571" s="4">
        <v>1128299</v>
      </c>
      <c r="D571" s="5">
        <v>43898</v>
      </c>
      <c r="E571" s="4" t="s">
        <v>283</v>
      </c>
      <c r="F571" s="4" t="s">
        <v>847</v>
      </c>
      <c r="G571" s="4" t="s">
        <v>848</v>
      </c>
      <c r="H571" s="6">
        <v>475</v>
      </c>
      <c r="I571" s="12" t="s">
        <v>180</v>
      </c>
      <c r="J571" s="12" t="s">
        <v>1087</v>
      </c>
      <c r="K571" s="10">
        <v>53437.5</v>
      </c>
      <c r="L571" s="11">
        <v>0.15</v>
      </c>
      <c r="M571" s="13">
        <f t="shared" si="16"/>
        <v>356250</v>
      </c>
      <c r="N571" s="13">
        <f t="shared" si="17"/>
        <v>750</v>
      </c>
      <c r="O571" s="4" t="s">
        <v>16</v>
      </c>
      <c r="P571" s="12" t="s">
        <v>906</v>
      </c>
    </row>
    <row r="572" spans="1:16" ht="14.25" customHeight="1">
      <c r="A572" s="4" t="s">
        <v>1106</v>
      </c>
      <c r="B572" s="4" t="s">
        <v>13</v>
      </c>
      <c r="C572" s="4">
        <v>1128299</v>
      </c>
      <c r="D572" s="5">
        <v>43899</v>
      </c>
      <c r="E572" s="4" t="s">
        <v>283</v>
      </c>
      <c r="F572" s="4" t="s">
        <v>847</v>
      </c>
      <c r="G572" s="4" t="s">
        <v>848</v>
      </c>
      <c r="H572" s="6">
        <v>675</v>
      </c>
      <c r="I572" s="12" t="s">
        <v>605</v>
      </c>
      <c r="J572" s="12" t="s">
        <v>1086</v>
      </c>
      <c r="K572" s="10">
        <v>141750</v>
      </c>
      <c r="L572" s="11">
        <v>0.35</v>
      </c>
      <c r="M572" s="13">
        <f t="shared" si="16"/>
        <v>405000</v>
      </c>
      <c r="N572" s="13">
        <f t="shared" si="17"/>
        <v>600</v>
      </c>
      <c r="O572" s="4" t="s">
        <v>16</v>
      </c>
      <c r="P572" s="12" t="s">
        <v>907</v>
      </c>
    </row>
    <row r="573" spans="1:16" ht="14.25" customHeight="1">
      <c r="A573" s="4" t="s">
        <v>1106</v>
      </c>
      <c r="B573" s="4" t="s">
        <v>13</v>
      </c>
      <c r="C573" s="4">
        <v>1128299</v>
      </c>
      <c r="D573" s="5">
        <v>43900</v>
      </c>
      <c r="E573" s="4" t="s">
        <v>283</v>
      </c>
      <c r="F573" s="4" t="s">
        <v>847</v>
      </c>
      <c r="G573" s="4" t="s">
        <v>848</v>
      </c>
      <c r="H573" s="6">
        <v>675</v>
      </c>
      <c r="I573" s="12" t="s">
        <v>279</v>
      </c>
      <c r="J573" s="12" t="s">
        <v>1087</v>
      </c>
      <c r="K573" s="10">
        <v>87750</v>
      </c>
      <c r="L573" s="11">
        <v>0.2</v>
      </c>
      <c r="M573" s="13">
        <f t="shared" si="16"/>
        <v>438750</v>
      </c>
      <c r="N573" s="13">
        <f t="shared" si="17"/>
        <v>650</v>
      </c>
      <c r="O573" s="4" t="s">
        <v>16</v>
      </c>
      <c r="P573" s="12" t="s">
        <v>908</v>
      </c>
    </row>
    <row r="574" spans="1:16" ht="14.25" customHeight="1">
      <c r="A574" s="4" t="s">
        <v>1106</v>
      </c>
      <c r="B574" s="4" t="s">
        <v>13</v>
      </c>
      <c r="C574" s="4">
        <v>1128299</v>
      </c>
      <c r="D574" s="5">
        <v>43901</v>
      </c>
      <c r="E574" s="4" t="s">
        <v>283</v>
      </c>
      <c r="F574" s="4" t="s">
        <v>847</v>
      </c>
      <c r="G574" s="4" t="s">
        <v>848</v>
      </c>
      <c r="H574" s="6">
        <v>475</v>
      </c>
      <c r="I574" s="12" t="s">
        <v>771</v>
      </c>
      <c r="J574" s="12" t="s">
        <v>1087</v>
      </c>
      <c r="K574" s="10">
        <v>99750</v>
      </c>
      <c r="L574" s="11">
        <v>0.35</v>
      </c>
      <c r="M574" s="13">
        <f t="shared" si="16"/>
        <v>285000</v>
      </c>
      <c r="N574" s="13">
        <f t="shared" si="17"/>
        <v>600</v>
      </c>
      <c r="O574" s="4" t="s">
        <v>16</v>
      </c>
      <c r="P574" s="12" t="s">
        <v>772</v>
      </c>
    </row>
    <row r="575" spans="1:16" ht="14.25" customHeight="1">
      <c r="A575" s="4" t="s">
        <v>1106</v>
      </c>
      <c r="B575" s="4" t="s">
        <v>13</v>
      </c>
      <c r="C575" s="4">
        <v>1128299</v>
      </c>
      <c r="D575" s="5">
        <v>43902</v>
      </c>
      <c r="E575" s="4" t="s">
        <v>283</v>
      </c>
      <c r="F575" s="4" t="s">
        <v>847</v>
      </c>
      <c r="G575" s="4" t="s">
        <v>848</v>
      </c>
      <c r="H575" s="6">
        <v>475</v>
      </c>
      <c r="I575" s="12" t="s">
        <v>630</v>
      </c>
      <c r="J575" s="12" t="s">
        <v>1087</v>
      </c>
      <c r="K575" s="10">
        <v>85500</v>
      </c>
      <c r="L575" s="11">
        <v>0.3</v>
      </c>
      <c r="M575" s="13">
        <f t="shared" si="16"/>
        <v>285000</v>
      </c>
      <c r="N575" s="13">
        <f t="shared" si="17"/>
        <v>600</v>
      </c>
      <c r="O575" s="4" t="s">
        <v>16</v>
      </c>
      <c r="P575" s="12" t="s">
        <v>631</v>
      </c>
    </row>
    <row r="576" spans="1:16" ht="14.25" customHeight="1">
      <c r="A576" s="4" t="s">
        <v>1106</v>
      </c>
      <c r="B576" s="4" t="s">
        <v>13</v>
      </c>
      <c r="C576" s="4">
        <v>1128299</v>
      </c>
      <c r="D576" s="5">
        <v>43903</v>
      </c>
      <c r="E576" s="4" t="s">
        <v>283</v>
      </c>
      <c r="F576" s="4" t="s">
        <v>847</v>
      </c>
      <c r="G576" s="4" t="s">
        <v>848</v>
      </c>
      <c r="H576" s="6">
        <v>400</v>
      </c>
      <c r="I576" s="12" t="s">
        <v>909</v>
      </c>
      <c r="J576" s="12" t="s">
        <v>1087</v>
      </c>
      <c r="K576" s="10">
        <v>140000</v>
      </c>
      <c r="L576" s="11">
        <v>0.5</v>
      </c>
      <c r="M576" s="13">
        <f t="shared" si="16"/>
        <v>280000</v>
      </c>
      <c r="N576" s="13">
        <f t="shared" si="17"/>
        <v>700</v>
      </c>
      <c r="O576" s="4" t="s">
        <v>16</v>
      </c>
      <c r="P576" s="12" t="s">
        <v>910</v>
      </c>
    </row>
    <row r="577" spans="1:16" ht="14.25" customHeight="1">
      <c r="A577" s="4" t="s">
        <v>1106</v>
      </c>
      <c r="B577" s="4" t="s">
        <v>13</v>
      </c>
      <c r="C577" s="4">
        <v>1128299</v>
      </c>
      <c r="D577" s="5">
        <v>43904</v>
      </c>
      <c r="E577" s="4" t="s">
        <v>283</v>
      </c>
      <c r="F577" s="4" t="s">
        <v>847</v>
      </c>
      <c r="G577" s="4" t="s">
        <v>848</v>
      </c>
      <c r="H577" s="6">
        <v>500</v>
      </c>
      <c r="I577" s="12" t="s">
        <v>911</v>
      </c>
      <c r="J577" s="12" t="s">
        <v>1087</v>
      </c>
      <c r="K577" s="10">
        <v>56250</v>
      </c>
      <c r="L577" s="11">
        <v>0.15</v>
      </c>
      <c r="M577" s="13">
        <f t="shared" si="16"/>
        <v>375000</v>
      </c>
      <c r="N577" s="13">
        <f t="shared" si="17"/>
        <v>750</v>
      </c>
      <c r="O577" s="4" t="s">
        <v>16</v>
      </c>
      <c r="P577" s="12" t="s">
        <v>912</v>
      </c>
    </row>
    <row r="578" spans="1:16" ht="14.25" customHeight="1">
      <c r="A578" s="4" t="s">
        <v>1106</v>
      </c>
      <c r="B578" s="4" t="s">
        <v>13</v>
      </c>
      <c r="C578" s="4">
        <v>1128299</v>
      </c>
      <c r="D578" s="5">
        <v>43905</v>
      </c>
      <c r="E578" s="4" t="s">
        <v>283</v>
      </c>
      <c r="F578" s="4" t="s">
        <v>847</v>
      </c>
      <c r="G578" s="4" t="s">
        <v>848</v>
      </c>
      <c r="H578" s="6">
        <v>425</v>
      </c>
      <c r="I578" s="12" t="s">
        <v>639</v>
      </c>
      <c r="J578" s="12" t="s">
        <v>1087</v>
      </c>
      <c r="K578" s="10">
        <v>44625</v>
      </c>
      <c r="L578" s="11">
        <v>0.35</v>
      </c>
      <c r="M578" s="13">
        <f t="shared" si="16"/>
        <v>127500.00000000001</v>
      </c>
      <c r="N578" s="13">
        <f t="shared" si="17"/>
        <v>300.00000000000006</v>
      </c>
      <c r="O578" s="4" t="s">
        <v>16</v>
      </c>
      <c r="P578" s="12" t="s">
        <v>913</v>
      </c>
    </row>
    <row r="579" spans="1:16" ht="14.25" customHeight="1">
      <c r="A579" s="4" t="s">
        <v>1106</v>
      </c>
      <c r="B579" s="4" t="s">
        <v>13</v>
      </c>
      <c r="C579" s="4">
        <v>1128299</v>
      </c>
      <c r="D579" s="5">
        <v>43906</v>
      </c>
      <c r="E579" s="4" t="s">
        <v>283</v>
      </c>
      <c r="F579" s="4" t="s">
        <v>847</v>
      </c>
      <c r="G579" s="4" t="s">
        <v>848</v>
      </c>
      <c r="H579" s="6">
        <v>425</v>
      </c>
      <c r="I579" s="12" t="s">
        <v>654</v>
      </c>
      <c r="J579" s="12" t="s">
        <v>1087</v>
      </c>
      <c r="K579" s="10">
        <v>34000</v>
      </c>
      <c r="L579" s="11">
        <v>0.2</v>
      </c>
      <c r="M579" s="13">
        <f t="shared" si="16"/>
        <v>170000</v>
      </c>
      <c r="N579" s="13">
        <f t="shared" si="17"/>
        <v>400</v>
      </c>
      <c r="O579" s="4" t="s">
        <v>16</v>
      </c>
      <c r="P579" s="12" t="s">
        <v>655</v>
      </c>
    </row>
    <row r="580" spans="1:16" ht="14.25" customHeight="1">
      <c r="A580" s="4" t="s">
        <v>1106</v>
      </c>
      <c r="B580" s="4" t="s">
        <v>13</v>
      </c>
      <c r="C580" s="4">
        <v>1128299</v>
      </c>
      <c r="D580" s="5">
        <v>43907</v>
      </c>
      <c r="E580" s="4" t="s">
        <v>283</v>
      </c>
      <c r="F580" s="4" t="s">
        <v>847</v>
      </c>
      <c r="G580" s="4" t="s">
        <v>848</v>
      </c>
      <c r="H580" s="6">
        <v>425</v>
      </c>
      <c r="I580" s="12" t="s">
        <v>914</v>
      </c>
      <c r="J580" s="12" t="s">
        <v>1088</v>
      </c>
      <c r="K580" s="10">
        <v>59500</v>
      </c>
      <c r="L580" s="11">
        <v>0.35</v>
      </c>
      <c r="M580" s="13">
        <f t="shared" si="16"/>
        <v>170000</v>
      </c>
      <c r="N580" s="13">
        <f t="shared" si="17"/>
        <v>400</v>
      </c>
      <c r="O580" s="4" t="s">
        <v>16</v>
      </c>
      <c r="P580" s="12" t="s">
        <v>915</v>
      </c>
    </row>
    <row r="581" spans="1:16" ht="14.25" customHeight="1">
      <c r="A581" s="4" t="s">
        <v>1106</v>
      </c>
      <c r="B581" s="4" t="s">
        <v>13</v>
      </c>
      <c r="C581" s="4">
        <v>1128299</v>
      </c>
      <c r="D581" s="5">
        <v>43908</v>
      </c>
      <c r="E581" s="4" t="s">
        <v>283</v>
      </c>
      <c r="F581" s="4" t="s">
        <v>847</v>
      </c>
      <c r="G581" s="4" t="s">
        <v>848</v>
      </c>
      <c r="H581" s="6">
        <v>275</v>
      </c>
      <c r="I581" s="12" t="s">
        <v>37</v>
      </c>
      <c r="J581" s="12" t="s">
        <v>1086</v>
      </c>
      <c r="K581" s="10">
        <v>33000</v>
      </c>
      <c r="L581" s="11">
        <v>0.3</v>
      </c>
      <c r="M581" s="13">
        <f t="shared" si="16"/>
        <v>110000</v>
      </c>
      <c r="N581" s="13">
        <f t="shared" si="17"/>
        <v>400</v>
      </c>
      <c r="O581" s="4" t="s">
        <v>16</v>
      </c>
      <c r="P581" s="12" t="s">
        <v>916</v>
      </c>
    </row>
    <row r="582" spans="1:16" ht="14.25" customHeight="1">
      <c r="A582" s="4" t="s">
        <v>1106</v>
      </c>
      <c r="B582" s="4" t="s">
        <v>13</v>
      </c>
      <c r="C582" s="4">
        <v>1128299</v>
      </c>
      <c r="D582" s="5">
        <v>43909</v>
      </c>
      <c r="E582" s="4" t="s">
        <v>283</v>
      </c>
      <c r="F582" s="4" t="s">
        <v>917</v>
      </c>
      <c r="G582" s="4" t="s">
        <v>918</v>
      </c>
      <c r="H582" s="6">
        <v>225</v>
      </c>
      <c r="I582" s="12" t="s">
        <v>99</v>
      </c>
      <c r="J582" s="12" t="s">
        <v>1087</v>
      </c>
      <c r="K582" s="10">
        <v>50625</v>
      </c>
      <c r="L582" s="11">
        <v>0.5</v>
      </c>
      <c r="M582" s="13">
        <f t="shared" si="16"/>
        <v>101250</v>
      </c>
      <c r="N582" s="13">
        <f t="shared" si="17"/>
        <v>450</v>
      </c>
      <c r="O582" s="4" t="s">
        <v>16</v>
      </c>
      <c r="P582" s="12" t="s">
        <v>919</v>
      </c>
    </row>
    <row r="583" spans="1:16" ht="14.25" customHeight="1">
      <c r="A583" s="4" t="s">
        <v>1106</v>
      </c>
      <c r="B583" s="4" t="s">
        <v>13</v>
      </c>
      <c r="C583" s="4">
        <v>1128299</v>
      </c>
      <c r="D583" s="5">
        <v>43910</v>
      </c>
      <c r="E583" s="4" t="s">
        <v>283</v>
      </c>
      <c r="F583" s="4" t="s">
        <v>917</v>
      </c>
      <c r="G583" s="4" t="s">
        <v>918</v>
      </c>
      <c r="H583" s="6">
        <v>475</v>
      </c>
      <c r="I583" s="12" t="s">
        <v>920</v>
      </c>
      <c r="J583" s="12" t="s">
        <v>1087</v>
      </c>
      <c r="K583" s="10">
        <v>28500</v>
      </c>
      <c r="L583" s="11">
        <v>0.15</v>
      </c>
      <c r="M583" s="13">
        <f t="shared" ref="M583:M646" si="18">K583/L583</f>
        <v>190000</v>
      </c>
      <c r="N583" s="13">
        <f t="shared" ref="N583:N646" si="19">M583/H583</f>
        <v>400</v>
      </c>
      <c r="O583" s="4" t="s">
        <v>16</v>
      </c>
      <c r="P583" s="12" t="s">
        <v>921</v>
      </c>
    </row>
    <row r="584" spans="1:16" ht="14.25" customHeight="1">
      <c r="A584" s="4" t="s">
        <v>1106</v>
      </c>
      <c r="B584" s="4" t="s">
        <v>13</v>
      </c>
      <c r="C584" s="4">
        <v>1128299</v>
      </c>
      <c r="D584" s="5">
        <v>43911</v>
      </c>
      <c r="E584" s="4" t="s">
        <v>283</v>
      </c>
      <c r="F584" s="4" t="s">
        <v>917</v>
      </c>
      <c r="G584" s="4" t="s">
        <v>918</v>
      </c>
      <c r="H584" s="6">
        <v>525</v>
      </c>
      <c r="I584" s="12" t="s">
        <v>922</v>
      </c>
      <c r="J584" s="12" t="s">
        <v>1086</v>
      </c>
      <c r="K584" s="10">
        <v>55125</v>
      </c>
      <c r="L584" s="11">
        <v>0.35</v>
      </c>
      <c r="M584" s="13">
        <f t="shared" si="18"/>
        <v>157500</v>
      </c>
      <c r="N584" s="13">
        <f t="shared" si="19"/>
        <v>300</v>
      </c>
      <c r="O584" s="4" t="s">
        <v>16</v>
      </c>
      <c r="P584" s="12" t="s">
        <v>923</v>
      </c>
    </row>
    <row r="585" spans="1:16" ht="14.25" customHeight="1">
      <c r="A585" s="4" t="s">
        <v>1106</v>
      </c>
      <c r="B585" s="4" t="s">
        <v>13</v>
      </c>
      <c r="C585" s="4">
        <v>1128299</v>
      </c>
      <c r="D585" s="5">
        <v>43912</v>
      </c>
      <c r="E585" s="4" t="s">
        <v>283</v>
      </c>
      <c r="F585" s="4" t="s">
        <v>917</v>
      </c>
      <c r="G585" s="4" t="s">
        <v>918</v>
      </c>
      <c r="H585" s="6">
        <v>425</v>
      </c>
      <c r="I585" s="12" t="s">
        <v>658</v>
      </c>
      <c r="J585" s="12" t="s">
        <v>1086</v>
      </c>
      <c r="K585" s="10">
        <v>34000</v>
      </c>
      <c r="L585" s="11">
        <v>0.2</v>
      </c>
      <c r="M585" s="13">
        <f t="shared" si="18"/>
        <v>170000</v>
      </c>
      <c r="N585" s="13">
        <f t="shared" si="19"/>
        <v>400</v>
      </c>
      <c r="O585" s="4" t="s">
        <v>16</v>
      </c>
      <c r="P585" s="12" t="s">
        <v>924</v>
      </c>
    </row>
    <row r="586" spans="1:16" ht="14.25" customHeight="1">
      <c r="A586" s="4" t="s">
        <v>1106</v>
      </c>
      <c r="B586" s="4" t="s">
        <v>13</v>
      </c>
      <c r="C586" s="4">
        <v>1128299</v>
      </c>
      <c r="D586" s="5">
        <v>43913</v>
      </c>
      <c r="E586" s="4" t="s">
        <v>283</v>
      </c>
      <c r="F586" s="4" t="s">
        <v>917</v>
      </c>
      <c r="G586" s="4" t="s">
        <v>918</v>
      </c>
      <c r="H586" s="6">
        <v>425</v>
      </c>
      <c r="I586" s="12" t="s">
        <v>466</v>
      </c>
      <c r="J586" s="12" t="s">
        <v>1087</v>
      </c>
      <c r="K586" s="10">
        <v>59500</v>
      </c>
      <c r="L586" s="11">
        <v>0.35</v>
      </c>
      <c r="M586" s="13">
        <f t="shared" si="18"/>
        <v>170000</v>
      </c>
      <c r="N586" s="13">
        <f t="shared" si="19"/>
        <v>400</v>
      </c>
      <c r="O586" s="4" t="s">
        <v>16</v>
      </c>
      <c r="P586" s="12" t="s">
        <v>925</v>
      </c>
    </row>
    <row r="587" spans="1:16" ht="14.25" customHeight="1">
      <c r="A587" s="4" t="s">
        <v>1106</v>
      </c>
      <c r="B587" s="4" t="s">
        <v>13</v>
      </c>
      <c r="C587" s="4">
        <v>1128299</v>
      </c>
      <c r="D587" s="5">
        <v>43914</v>
      </c>
      <c r="E587" s="4" t="s">
        <v>283</v>
      </c>
      <c r="F587" s="4" t="s">
        <v>917</v>
      </c>
      <c r="G587" s="4" t="s">
        <v>918</v>
      </c>
      <c r="H587" s="6">
        <v>275</v>
      </c>
      <c r="I587" s="12" t="s">
        <v>268</v>
      </c>
      <c r="J587" s="12" t="s">
        <v>1086</v>
      </c>
      <c r="K587" s="10">
        <v>33000</v>
      </c>
      <c r="L587" s="11">
        <v>0.3</v>
      </c>
      <c r="M587" s="13">
        <f t="shared" si="18"/>
        <v>110000</v>
      </c>
      <c r="N587" s="13">
        <f t="shared" si="19"/>
        <v>400</v>
      </c>
      <c r="O587" s="4" t="s">
        <v>16</v>
      </c>
      <c r="P587" s="12" t="s">
        <v>926</v>
      </c>
    </row>
    <row r="588" spans="1:16" ht="14.25" customHeight="1">
      <c r="A588" s="4" t="s">
        <v>1106</v>
      </c>
      <c r="B588" s="4" t="s">
        <v>13</v>
      </c>
      <c r="C588" s="4">
        <v>1128299</v>
      </c>
      <c r="D588" s="5">
        <v>43915</v>
      </c>
      <c r="E588" s="4" t="s">
        <v>283</v>
      </c>
      <c r="F588" s="4" t="s">
        <v>917</v>
      </c>
      <c r="G588" s="4" t="s">
        <v>918</v>
      </c>
      <c r="H588" s="6">
        <v>200</v>
      </c>
      <c r="I588" s="12" t="s">
        <v>927</v>
      </c>
      <c r="J588" s="12" t="s">
        <v>1088</v>
      </c>
      <c r="K588" s="10">
        <v>45000</v>
      </c>
      <c r="L588" s="11">
        <v>0.5</v>
      </c>
      <c r="M588" s="13">
        <f t="shared" si="18"/>
        <v>90000</v>
      </c>
      <c r="N588" s="13">
        <f t="shared" si="19"/>
        <v>450</v>
      </c>
      <c r="O588" s="4" t="s">
        <v>16</v>
      </c>
      <c r="P588" s="12" t="s">
        <v>928</v>
      </c>
    </row>
    <row r="589" spans="1:16" ht="14.25" customHeight="1">
      <c r="A589" s="4" t="s">
        <v>1106</v>
      </c>
      <c r="B589" s="4" t="s">
        <v>13</v>
      </c>
      <c r="C589" s="4">
        <v>1128299</v>
      </c>
      <c r="D589" s="5">
        <v>43916</v>
      </c>
      <c r="E589" s="4" t="s">
        <v>283</v>
      </c>
      <c r="F589" s="4" t="s">
        <v>917</v>
      </c>
      <c r="G589" s="4" t="s">
        <v>918</v>
      </c>
      <c r="H589" s="6">
        <v>400</v>
      </c>
      <c r="I589" s="12" t="s">
        <v>929</v>
      </c>
      <c r="J589" s="12" t="s">
        <v>1087</v>
      </c>
      <c r="K589" s="10">
        <v>24000</v>
      </c>
      <c r="L589" s="11">
        <v>0.15</v>
      </c>
      <c r="M589" s="13">
        <f t="shared" si="18"/>
        <v>160000</v>
      </c>
      <c r="N589" s="13">
        <f t="shared" si="19"/>
        <v>400</v>
      </c>
      <c r="O589" s="4" t="s">
        <v>16</v>
      </c>
      <c r="P589" s="12" t="s">
        <v>930</v>
      </c>
    </row>
    <row r="590" spans="1:16" ht="14.25" customHeight="1">
      <c r="A590" s="4" t="s">
        <v>1106</v>
      </c>
      <c r="B590" s="4" t="s">
        <v>13</v>
      </c>
      <c r="C590" s="4">
        <v>1128299</v>
      </c>
      <c r="D590" s="5">
        <v>43917</v>
      </c>
      <c r="E590" s="4" t="s">
        <v>283</v>
      </c>
      <c r="F590" s="4" t="s">
        <v>917</v>
      </c>
      <c r="G590" s="4" t="s">
        <v>918</v>
      </c>
      <c r="H590" s="6">
        <v>550</v>
      </c>
      <c r="I590" s="12" t="s">
        <v>101</v>
      </c>
      <c r="J590" s="12" t="s">
        <v>1086</v>
      </c>
      <c r="K590" s="10">
        <v>77000</v>
      </c>
      <c r="L590" s="11">
        <v>0.35</v>
      </c>
      <c r="M590" s="13">
        <f t="shared" si="18"/>
        <v>220000</v>
      </c>
      <c r="N590" s="13">
        <f t="shared" si="19"/>
        <v>400</v>
      </c>
      <c r="O590" s="4" t="s">
        <v>16</v>
      </c>
      <c r="P590" s="12" t="s">
        <v>931</v>
      </c>
    </row>
    <row r="591" spans="1:16" ht="14.25" customHeight="1">
      <c r="A591" s="4" t="s">
        <v>1106</v>
      </c>
      <c r="B591" s="4" t="s">
        <v>13</v>
      </c>
      <c r="C591" s="4">
        <v>1128299</v>
      </c>
      <c r="D591" s="5">
        <v>43918</v>
      </c>
      <c r="E591" s="4" t="s">
        <v>283</v>
      </c>
      <c r="F591" s="4" t="s">
        <v>917</v>
      </c>
      <c r="G591" s="4" t="s">
        <v>918</v>
      </c>
      <c r="H591" s="6">
        <v>400</v>
      </c>
      <c r="I591" s="12" t="s">
        <v>23</v>
      </c>
      <c r="J591" s="12" t="s">
        <v>1088</v>
      </c>
      <c r="K591" s="10">
        <v>40000</v>
      </c>
      <c r="L591" s="11">
        <v>0.2</v>
      </c>
      <c r="M591" s="13">
        <f t="shared" si="18"/>
        <v>200000</v>
      </c>
      <c r="N591" s="13">
        <f t="shared" si="19"/>
        <v>500</v>
      </c>
      <c r="O591" s="4" t="s">
        <v>16</v>
      </c>
      <c r="P591" s="12" t="s">
        <v>932</v>
      </c>
    </row>
    <row r="592" spans="1:16" ht="14.25" customHeight="1">
      <c r="A592" s="4" t="s">
        <v>1106</v>
      </c>
      <c r="B592" s="4" t="s">
        <v>13</v>
      </c>
      <c r="C592" s="4">
        <v>1128299</v>
      </c>
      <c r="D592" s="5">
        <v>43919</v>
      </c>
      <c r="E592" s="4" t="s">
        <v>283</v>
      </c>
      <c r="F592" s="4" t="s">
        <v>917</v>
      </c>
      <c r="G592" s="4" t="s">
        <v>918</v>
      </c>
      <c r="H592" s="6">
        <v>400</v>
      </c>
      <c r="I592" s="12" t="s">
        <v>394</v>
      </c>
      <c r="J592" s="12" t="s">
        <v>1087</v>
      </c>
      <c r="K592" s="10">
        <v>77000</v>
      </c>
      <c r="L592" s="11">
        <v>0.35</v>
      </c>
      <c r="M592" s="13">
        <f t="shared" si="18"/>
        <v>220000</v>
      </c>
      <c r="N592" s="13">
        <f t="shared" si="19"/>
        <v>550</v>
      </c>
      <c r="O592" s="4" t="s">
        <v>16</v>
      </c>
      <c r="P592" s="12" t="s">
        <v>933</v>
      </c>
    </row>
    <row r="593" spans="1:16" ht="14.25" customHeight="1">
      <c r="A593" s="4" t="s">
        <v>1106</v>
      </c>
      <c r="B593" s="4" t="s">
        <v>13</v>
      </c>
      <c r="C593" s="4">
        <v>1128299</v>
      </c>
      <c r="D593" s="5">
        <v>43920</v>
      </c>
      <c r="E593" s="4" t="s">
        <v>283</v>
      </c>
      <c r="F593" s="4" t="s">
        <v>917</v>
      </c>
      <c r="G593" s="4" t="s">
        <v>918</v>
      </c>
      <c r="H593" s="6">
        <v>300</v>
      </c>
      <c r="I593" s="12" t="s">
        <v>803</v>
      </c>
      <c r="J593" s="12" t="s">
        <v>1086</v>
      </c>
      <c r="K593" s="10">
        <v>49500</v>
      </c>
      <c r="L593" s="11">
        <v>0.3</v>
      </c>
      <c r="M593" s="13">
        <f t="shared" si="18"/>
        <v>165000</v>
      </c>
      <c r="N593" s="13">
        <f t="shared" si="19"/>
        <v>550</v>
      </c>
      <c r="O593" s="4" t="s">
        <v>16</v>
      </c>
      <c r="P593" s="12" t="s">
        <v>934</v>
      </c>
    </row>
    <row r="594" spans="1:16" ht="14.25" customHeight="1">
      <c r="A594" s="4" t="s">
        <v>1106</v>
      </c>
      <c r="B594" s="4" t="s">
        <v>13</v>
      </c>
      <c r="C594" s="4">
        <v>1128299</v>
      </c>
      <c r="D594" s="5">
        <v>43921</v>
      </c>
      <c r="E594" s="4" t="s">
        <v>283</v>
      </c>
      <c r="F594" s="4" t="s">
        <v>917</v>
      </c>
      <c r="G594" s="4" t="s">
        <v>918</v>
      </c>
      <c r="H594" s="6">
        <v>150</v>
      </c>
      <c r="I594" s="12" t="s">
        <v>37</v>
      </c>
      <c r="J594" s="12" t="s">
        <v>1086</v>
      </c>
      <c r="K594" s="10">
        <v>45000</v>
      </c>
      <c r="L594" s="11">
        <v>0.5</v>
      </c>
      <c r="M594" s="13">
        <f t="shared" si="18"/>
        <v>90000</v>
      </c>
      <c r="N594" s="13">
        <f t="shared" si="19"/>
        <v>600</v>
      </c>
      <c r="O594" s="4" t="s">
        <v>16</v>
      </c>
      <c r="P594" s="12" t="s">
        <v>935</v>
      </c>
    </row>
    <row r="595" spans="1:16" ht="14.25" customHeight="1">
      <c r="A595" s="4" t="s">
        <v>1106</v>
      </c>
      <c r="B595" s="4" t="s">
        <v>13</v>
      </c>
      <c r="C595" s="4">
        <v>1128299</v>
      </c>
      <c r="D595" s="5">
        <v>43922</v>
      </c>
      <c r="E595" s="4" t="s">
        <v>283</v>
      </c>
      <c r="F595" s="4" t="s">
        <v>917</v>
      </c>
      <c r="G595" s="4" t="s">
        <v>918</v>
      </c>
      <c r="H595" s="6">
        <v>350</v>
      </c>
      <c r="I595" s="12" t="s">
        <v>583</v>
      </c>
      <c r="J595" s="12" t="s">
        <v>1086</v>
      </c>
      <c r="K595" s="10">
        <v>28875</v>
      </c>
      <c r="L595" s="11">
        <v>0.15</v>
      </c>
      <c r="M595" s="13">
        <f t="shared" si="18"/>
        <v>192500</v>
      </c>
      <c r="N595" s="13">
        <f t="shared" si="19"/>
        <v>550</v>
      </c>
      <c r="O595" s="4" t="s">
        <v>16</v>
      </c>
      <c r="P595" s="12" t="s">
        <v>584</v>
      </c>
    </row>
    <row r="596" spans="1:16" ht="14.25" customHeight="1">
      <c r="A596" s="4" t="s">
        <v>1106</v>
      </c>
      <c r="B596" s="4" t="s">
        <v>13</v>
      </c>
      <c r="C596" s="4">
        <v>1128299</v>
      </c>
      <c r="D596" s="5">
        <v>43923</v>
      </c>
      <c r="E596" s="4" t="s">
        <v>283</v>
      </c>
      <c r="F596" s="4" t="s">
        <v>917</v>
      </c>
      <c r="G596" s="4" t="s">
        <v>918</v>
      </c>
      <c r="H596" s="6">
        <v>525</v>
      </c>
      <c r="I596" s="12" t="s">
        <v>308</v>
      </c>
      <c r="J596" s="12" t="s">
        <v>1087</v>
      </c>
      <c r="K596" s="10">
        <v>110250</v>
      </c>
      <c r="L596" s="11">
        <v>0.35</v>
      </c>
      <c r="M596" s="13">
        <f t="shared" si="18"/>
        <v>315000</v>
      </c>
      <c r="N596" s="13">
        <f t="shared" si="19"/>
        <v>600</v>
      </c>
      <c r="O596" s="4" t="s">
        <v>16</v>
      </c>
      <c r="P596" s="12" t="s">
        <v>936</v>
      </c>
    </row>
    <row r="597" spans="1:16" ht="14.25" customHeight="1">
      <c r="A597" s="4" t="s">
        <v>1106</v>
      </c>
      <c r="B597" s="4" t="s">
        <v>13</v>
      </c>
      <c r="C597" s="4">
        <v>1128299</v>
      </c>
      <c r="D597" s="5">
        <v>43924</v>
      </c>
      <c r="E597" s="4" t="s">
        <v>283</v>
      </c>
      <c r="F597" s="4" t="s">
        <v>917</v>
      </c>
      <c r="G597" s="4" t="s">
        <v>918</v>
      </c>
      <c r="H597" s="6">
        <v>325</v>
      </c>
      <c r="I597" s="12" t="s">
        <v>161</v>
      </c>
      <c r="J597" s="12" t="s">
        <v>1087</v>
      </c>
      <c r="K597" s="10">
        <v>42250</v>
      </c>
      <c r="L597" s="11">
        <v>0.2</v>
      </c>
      <c r="M597" s="13">
        <f t="shared" si="18"/>
        <v>211250</v>
      </c>
      <c r="N597" s="13">
        <f t="shared" si="19"/>
        <v>650</v>
      </c>
      <c r="O597" s="4" t="s">
        <v>16</v>
      </c>
      <c r="P597" s="12" t="s">
        <v>937</v>
      </c>
    </row>
    <row r="598" spans="1:16" ht="14.25" customHeight="1">
      <c r="A598" s="4" t="s">
        <v>1106</v>
      </c>
      <c r="B598" s="4" t="s">
        <v>13</v>
      </c>
      <c r="C598" s="4">
        <v>1128299</v>
      </c>
      <c r="D598" s="5">
        <v>43925</v>
      </c>
      <c r="E598" s="4" t="s">
        <v>283</v>
      </c>
      <c r="F598" s="4" t="s">
        <v>917</v>
      </c>
      <c r="G598" s="4" t="s">
        <v>918</v>
      </c>
      <c r="H598" s="6">
        <v>375</v>
      </c>
      <c r="I598" s="12" t="s">
        <v>261</v>
      </c>
      <c r="J598" s="12" t="s">
        <v>1087</v>
      </c>
      <c r="K598" s="10">
        <v>85312.5</v>
      </c>
      <c r="L598" s="11">
        <v>0.35</v>
      </c>
      <c r="M598" s="13">
        <f t="shared" si="18"/>
        <v>243750.00000000003</v>
      </c>
      <c r="N598" s="13">
        <f t="shared" si="19"/>
        <v>650.00000000000011</v>
      </c>
      <c r="O598" s="4" t="s">
        <v>16</v>
      </c>
      <c r="P598" s="12" t="s">
        <v>938</v>
      </c>
    </row>
    <row r="599" spans="1:16" ht="14.25" customHeight="1">
      <c r="A599" s="4" t="s">
        <v>1106</v>
      </c>
      <c r="B599" s="4" t="s">
        <v>13</v>
      </c>
      <c r="C599" s="4">
        <v>1128299</v>
      </c>
      <c r="D599" s="5">
        <v>43926</v>
      </c>
      <c r="E599" s="4" t="s">
        <v>283</v>
      </c>
      <c r="F599" s="4" t="s">
        <v>917</v>
      </c>
      <c r="G599" s="4" t="s">
        <v>918</v>
      </c>
      <c r="H599" s="6">
        <v>275</v>
      </c>
      <c r="I599" s="12" t="s">
        <v>343</v>
      </c>
      <c r="J599" s="12" t="s">
        <v>1087</v>
      </c>
      <c r="K599" s="10">
        <v>49500</v>
      </c>
      <c r="L599" s="11">
        <v>0.3</v>
      </c>
      <c r="M599" s="13">
        <f t="shared" si="18"/>
        <v>165000</v>
      </c>
      <c r="N599" s="13">
        <f t="shared" si="19"/>
        <v>600</v>
      </c>
      <c r="O599" s="4" t="s">
        <v>16</v>
      </c>
      <c r="P599" s="12" t="s">
        <v>939</v>
      </c>
    </row>
    <row r="600" spans="1:16" ht="14.25" customHeight="1">
      <c r="A600" s="4" t="s">
        <v>1106</v>
      </c>
      <c r="B600" s="4" t="s">
        <v>13</v>
      </c>
      <c r="C600" s="4">
        <v>1128299</v>
      </c>
      <c r="D600" s="5">
        <v>43927</v>
      </c>
      <c r="E600" s="4" t="s">
        <v>283</v>
      </c>
      <c r="F600" s="4" t="s">
        <v>917</v>
      </c>
      <c r="G600" s="4" t="s">
        <v>918</v>
      </c>
      <c r="H600" s="6">
        <v>175</v>
      </c>
      <c r="I600" s="12" t="s">
        <v>940</v>
      </c>
      <c r="J600" s="12" t="s">
        <v>1087</v>
      </c>
      <c r="K600" s="10">
        <v>56875</v>
      </c>
      <c r="L600" s="11">
        <v>0.5</v>
      </c>
      <c r="M600" s="13">
        <f t="shared" si="18"/>
        <v>113750</v>
      </c>
      <c r="N600" s="13">
        <f t="shared" si="19"/>
        <v>650</v>
      </c>
      <c r="O600" s="4" t="s">
        <v>16</v>
      </c>
      <c r="P600" s="12" t="s">
        <v>941</v>
      </c>
    </row>
    <row r="601" spans="1:16" ht="14.25" customHeight="1">
      <c r="A601" s="4" t="s">
        <v>1106</v>
      </c>
      <c r="B601" s="4" t="s">
        <v>13</v>
      </c>
      <c r="C601" s="4">
        <v>1128299</v>
      </c>
      <c r="D601" s="5">
        <v>43928</v>
      </c>
      <c r="E601" s="4" t="s">
        <v>283</v>
      </c>
      <c r="F601" s="4" t="s">
        <v>917</v>
      </c>
      <c r="G601" s="4" t="s">
        <v>918</v>
      </c>
      <c r="H601" s="6">
        <v>325</v>
      </c>
      <c r="I601" s="12" t="s">
        <v>559</v>
      </c>
      <c r="J601" s="12" t="s">
        <v>1087</v>
      </c>
      <c r="K601" s="10">
        <v>39000</v>
      </c>
      <c r="L601" s="11">
        <v>0.15</v>
      </c>
      <c r="M601" s="13">
        <f t="shared" si="18"/>
        <v>260000</v>
      </c>
      <c r="N601" s="13">
        <f t="shared" si="19"/>
        <v>800</v>
      </c>
      <c r="O601" s="4" t="s">
        <v>16</v>
      </c>
      <c r="P601" s="12" t="s">
        <v>560</v>
      </c>
    </row>
    <row r="602" spans="1:16" ht="14.25" customHeight="1">
      <c r="A602" s="4" t="s">
        <v>1106</v>
      </c>
      <c r="B602" s="4" t="s">
        <v>13</v>
      </c>
      <c r="C602" s="4">
        <v>1128299</v>
      </c>
      <c r="D602" s="5">
        <v>43929</v>
      </c>
      <c r="E602" s="4" t="s">
        <v>283</v>
      </c>
      <c r="F602" s="4" t="s">
        <v>917</v>
      </c>
      <c r="G602" s="4" t="s">
        <v>918</v>
      </c>
      <c r="H602" s="6">
        <v>525</v>
      </c>
      <c r="I602" s="12" t="s">
        <v>165</v>
      </c>
      <c r="J602" s="12" t="s">
        <v>1087</v>
      </c>
      <c r="K602" s="10">
        <v>157500</v>
      </c>
      <c r="L602" s="11">
        <v>0.5</v>
      </c>
      <c r="M602" s="13">
        <f t="shared" si="18"/>
        <v>315000</v>
      </c>
      <c r="N602" s="13">
        <f t="shared" si="19"/>
        <v>600</v>
      </c>
      <c r="O602" s="4" t="s">
        <v>16</v>
      </c>
      <c r="P602" s="12" t="s">
        <v>942</v>
      </c>
    </row>
    <row r="603" spans="1:16" ht="14.25" customHeight="1">
      <c r="A603" s="4" t="s">
        <v>1106</v>
      </c>
      <c r="B603" s="4" t="s">
        <v>13</v>
      </c>
      <c r="C603" s="4">
        <v>1128299</v>
      </c>
      <c r="D603" s="5">
        <v>43930</v>
      </c>
      <c r="E603" s="4" t="s">
        <v>283</v>
      </c>
      <c r="F603" s="4" t="s">
        <v>917</v>
      </c>
      <c r="G603" s="4" t="s">
        <v>918</v>
      </c>
      <c r="H603" s="6">
        <v>375</v>
      </c>
      <c r="I603" s="12" t="s">
        <v>101</v>
      </c>
      <c r="J603" s="12" t="s">
        <v>1086</v>
      </c>
      <c r="K603" s="10">
        <v>85312.5</v>
      </c>
      <c r="L603" s="11">
        <v>0.35</v>
      </c>
      <c r="M603" s="13">
        <f t="shared" si="18"/>
        <v>243750.00000000003</v>
      </c>
      <c r="N603" s="13">
        <f t="shared" si="19"/>
        <v>650.00000000000011</v>
      </c>
      <c r="O603" s="4" t="s">
        <v>16</v>
      </c>
      <c r="P603" s="12" t="s">
        <v>943</v>
      </c>
    </row>
    <row r="604" spans="1:16" ht="14.25" customHeight="1">
      <c r="A604" s="4" t="s">
        <v>1106</v>
      </c>
      <c r="B604" s="4" t="s">
        <v>13</v>
      </c>
      <c r="C604" s="4">
        <v>1128299</v>
      </c>
      <c r="D604" s="5">
        <v>43931</v>
      </c>
      <c r="E604" s="4" t="s">
        <v>283</v>
      </c>
      <c r="F604" s="4" t="s">
        <v>917</v>
      </c>
      <c r="G604" s="4" t="s">
        <v>918</v>
      </c>
      <c r="H604" s="6">
        <v>375</v>
      </c>
      <c r="I604" s="12" t="s">
        <v>464</v>
      </c>
      <c r="J604" s="12" t="s">
        <v>1087</v>
      </c>
      <c r="K604" s="10">
        <v>121875</v>
      </c>
      <c r="L604" s="11">
        <v>0.5</v>
      </c>
      <c r="M604" s="13">
        <f t="shared" si="18"/>
        <v>243750</v>
      </c>
      <c r="N604" s="13">
        <f t="shared" si="19"/>
        <v>650</v>
      </c>
      <c r="O604" s="4" t="s">
        <v>16</v>
      </c>
      <c r="P604" s="12" t="s">
        <v>465</v>
      </c>
    </row>
    <row r="605" spans="1:16" ht="14.25" customHeight="1">
      <c r="A605" s="4" t="s">
        <v>1106</v>
      </c>
      <c r="B605" s="4" t="s">
        <v>13</v>
      </c>
      <c r="C605" s="4">
        <v>1128299</v>
      </c>
      <c r="D605" s="5">
        <v>43932</v>
      </c>
      <c r="E605" s="4" t="s">
        <v>283</v>
      </c>
      <c r="F605" s="4" t="s">
        <v>917</v>
      </c>
      <c r="G605" s="4" t="s">
        <v>918</v>
      </c>
      <c r="H605" s="6">
        <v>275</v>
      </c>
      <c r="I605" s="12" t="s">
        <v>554</v>
      </c>
      <c r="J605" s="12" t="s">
        <v>1087</v>
      </c>
      <c r="K605" s="10">
        <v>74250</v>
      </c>
      <c r="L605" s="11">
        <v>0.45</v>
      </c>
      <c r="M605" s="13">
        <f t="shared" si="18"/>
        <v>165000</v>
      </c>
      <c r="N605" s="13">
        <f t="shared" si="19"/>
        <v>600</v>
      </c>
      <c r="O605" s="4" t="s">
        <v>16</v>
      </c>
      <c r="P605" s="12" t="s">
        <v>944</v>
      </c>
    </row>
    <row r="606" spans="1:16" ht="14.25" customHeight="1">
      <c r="A606" s="4" t="s">
        <v>1106</v>
      </c>
      <c r="B606" s="4" t="s">
        <v>13</v>
      </c>
      <c r="C606" s="4">
        <v>1128299</v>
      </c>
      <c r="D606" s="5">
        <v>43933</v>
      </c>
      <c r="E606" s="4" t="s">
        <v>283</v>
      </c>
      <c r="F606" s="4" t="s">
        <v>917</v>
      </c>
      <c r="G606" s="4" t="s">
        <v>918</v>
      </c>
      <c r="H606" s="6">
        <v>175</v>
      </c>
      <c r="I606" s="12" t="s">
        <v>945</v>
      </c>
      <c r="J606" s="12" t="s">
        <v>1086</v>
      </c>
      <c r="K606" s="10">
        <v>73937.5</v>
      </c>
      <c r="L606" s="11">
        <v>0.65</v>
      </c>
      <c r="M606" s="13">
        <f t="shared" si="18"/>
        <v>113750</v>
      </c>
      <c r="N606" s="13">
        <f t="shared" si="19"/>
        <v>650</v>
      </c>
      <c r="O606" s="4" t="s">
        <v>16</v>
      </c>
      <c r="P606" s="12" t="s">
        <v>946</v>
      </c>
    </row>
    <row r="607" spans="1:16" ht="14.25" customHeight="1">
      <c r="A607" s="4" t="s">
        <v>1106</v>
      </c>
      <c r="B607" s="4" t="s">
        <v>13</v>
      </c>
      <c r="C607" s="4">
        <v>1128299</v>
      </c>
      <c r="D607" s="5">
        <v>43934</v>
      </c>
      <c r="E607" s="4" t="s">
        <v>283</v>
      </c>
      <c r="F607" s="4" t="s">
        <v>917</v>
      </c>
      <c r="G607" s="4" t="s">
        <v>918</v>
      </c>
      <c r="H607" s="6">
        <v>475</v>
      </c>
      <c r="I607" s="12" t="s">
        <v>326</v>
      </c>
      <c r="J607" s="12" t="s">
        <v>1086</v>
      </c>
      <c r="K607" s="10">
        <v>114000</v>
      </c>
      <c r="L607" s="11">
        <v>0.3</v>
      </c>
      <c r="M607" s="13">
        <f t="shared" si="18"/>
        <v>380000</v>
      </c>
      <c r="N607" s="13">
        <f t="shared" si="19"/>
        <v>800</v>
      </c>
      <c r="O607" s="4" t="s">
        <v>16</v>
      </c>
      <c r="P607" s="12" t="s">
        <v>947</v>
      </c>
    </row>
    <row r="608" spans="1:16" ht="14.25" customHeight="1">
      <c r="A608" s="4" t="s">
        <v>1106</v>
      </c>
      <c r="B608" s="4" t="s">
        <v>13</v>
      </c>
      <c r="C608" s="4">
        <v>1128299</v>
      </c>
      <c r="D608" s="5">
        <v>43935</v>
      </c>
      <c r="E608" s="4" t="s">
        <v>283</v>
      </c>
      <c r="F608" s="4" t="s">
        <v>917</v>
      </c>
      <c r="G608" s="4" t="s">
        <v>918</v>
      </c>
      <c r="H608" s="6">
        <v>725</v>
      </c>
      <c r="I608" s="12" t="s">
        <v>875</v>
      </c>
      <c r="J608" s="12" t="s">
        <v>1087</v>
      </c>
      <c r="K608" s="10">
        <v>217500</v>
      </c>
      <c r="L608" s="11">
        <v>0.5</v>
      </c>
      <c r="M608" s="13">
        <f t="shared" si="18"/>
        <v>435000</v>
      </c>
      <c r="N608" s="13">
        <f t="shared" si="19"/>
        <v>600</v>
      </c>
      <c r="O608" s="4" t="s">
        <v>16</v>
      </c>
      <c r="P608" s="12" t="s">
        <v>876</v>
      </c>
    </row>
    <row r="609" spans="1:16" ht="14.25" customHeight="1">
      <c r="A609" s="4" t="s">
        <v>1106</v>
      </c>
      <c r="B609" s="4" t="s">
        <v>13</v>
      </c>
      <c r="C609" s="4">
        <v>1128299</v>
      </c>
      <c r="D609" s="5">
        <v>43936</v>
      </c>
      <c r="E609" s="4" t="s">
        <v>283</v>
      </c>
      <c r="F609" s="4" t="s">
        <v>917</v>
      </c>
      <c r="G609" s="4" t="s">
        <v>918</v>
      </c>
      <c r="H609" s="6">
        <v>575</v>
      </c>
      <c r="I609" s="12" t="s">
        <v>632</v>
      </c>
      <c r="J609" s="12" t="s">
        <v>1086</v>
      </c>
      <c r="K609" s="10">
        <v>130812.5</v>
      </c>
      <c r="L609" s="11">
        <v>0.35</v>
      </c>
      <c r="M609" s="13">
        <f t="shared" si="18"/>
        <v>373750</v>
      </c>
      <c r="N609" s="13">
        <f t="shared" si="19"/>
        <v>650</v>
      </c>
      <c r="O609" s="4" t="s">
        <v>16</v>
      </c>
      <c r="P609" s="12" t="s">
        <v>633</v>
      </c>
    </row>
    <row r="610" spans="1:16" ht="14.25" customHeight="1">
      <c r="A610" s="4" t="s">
        <v>1106</v>
      </c>
      <c r="B610" s="4" t="s">
        <v>13</v>
      </c>
      <c r="C610" s="4">
        <v>1128299</v>
      </c>
      <c r="D610" s="5">
        <v>43937</v>
      </c>
      <c r="E610" s="4" t="s">
        <v>283</v>
      </c>
      <c r="F610" s="4" t="s">
        <v>917</v>
      </c>
      <c r="G610" s="4" t="s">
        <v>918</v>
      </c>
      <c r="H610" s="6">
        <v>575</v>
      </c>
      <c r="I610" s="12" t="s">
        <v>948</v>
      </c>
      <c r="J610" s="12" t="s">
        <v>1088</v>
      </c>
      <c r="K610" s="10">
        <v>186875</v>
      </c>
      <c r="L610" s="11">
        <v>0.5</v>
      </c>
      <c r="M610" s="13">
        <f t="shared" si="18"/>
        <v>373750</v>
      </c>
      <c r="N610" s="13">
        <f t="shared" si="19"/>
        <v>650</v>
      </c>
      <c r="O610" s="4" t="s">
        <v>16</v>
      </c>
      <c r="P610" s="12" t="s">
        <v>949</v>
      </c>
    </row>
    <row r="611" spans="1:16" ht="14.25" customHeight="1">
      <c r="A611" s="4" t="s">
        <v>1106</v>
      </c>
      <c r="B611" s="4" t="s">
        <v>13</v>
      </c>
      <c r="C611" s="4">
        <v>1128299</v>
      </c>
      <c r="D611" s="5">
        <v>43938</v>
      </c>
      <c r="E611" s="4" t="s">
        <v>283</v>
      </c>
      <c r="F611" s="4" t="s">
        <v>917</v>
      </c>
      <c r="G611" s="4" t="s">
        <v>918</v>
      </c>
      <c r="H611" s="6">
        <v>450</v>
      </c>
      <c r="I611" s="12" t="s">
        <v>372</v>
      </c>
      <c r="J611" s="12" t="s">
        <v>1087</v>
      </c>
      <c r="K611" s="10">
        <v>131625</v>
      </c>
      <c r="L611" s="11">
        <v>0.45</v>
      </c>
      <c r="M611" s="13">
        <f t="shared" si="18"/>
        <v>292500</v>
      </c>
      <c r="N611" s="13">
        <f t="shared" si="19"/>
        <v>650</v>
      </c>
      <c r="O611" s="4" t="s">
        <v>16</v>
      </c>
      <c r="P611" s="12" t="s">
        <v>373</v>
      </c>
    </row>
    <row r="612" spans="1:16" ht="14.25" customHeight="1">
      <c r="A612" s="4" t="s">
        <v>1106</v>
      </c>
      <c r="B612" s="4" t="s">
        <v>13</v>
      </c>
      <c r="C612" s="4">
        <v>1128299</v>
      </c>
      <c r="D612" s="5">
        <v>43939</v>
      </c>
      <c r="E612" s="4" t="s">
        <v>283</v>
      </c>
      <c r="F612" s="4" t="s">
        <v>917</v>
      </c>
      <c r="G612" s="4" t="s">
        <v>918</v>
      </c>
      <c r="H612" s="6">
        <v>325</v>
      </c>
      <c r="I612" s="12" t="s">
        <v>85</v>
      </c>
      <c r="J612" s="12" t="s">
        <v>1086</v>
      </c>
      <c r="K612" s="10">
        <v>147875</v>
      </c>
      <c r="L612" s="11">
        <v>0.65</v>
      </c>
      <c r="M612" s="13">
        <f t="shared" si="18"/>
        <v>227500</v>
      </c>
      <c r="N612" s="13">
        <f t="shared" si="19"/>
        <v>700</v>
      </c>
      <c r="O612" s="4" t="s">
        <v>16</v>
      </c>
      <c r="P612" s="12" t="s">
        <v>950</v>
      </c>
    </row>
    <row r="613" spans="1:16" ht="14.25" customHeight="1">
      <c r="A613" s="4" t="s">
        <v>1106</v>
      </c>
      <c r="B613" s="4" t="s">
        <v>13</v>
      </c>
      <c r="C613" s="4">
        <v>1128299</v>
      </c>
      <c r="D613" s="5">
        <v>43940</v>
      </c>
      <c r="E613" s="4" t="s">
        <v>283</v>
      </c>
      <c r="F613" s="4" t="s">
        <v>917</v>
      </c>
      <c r="G613" s="4" t="s">
        <v>918</v>
      </c>
      <c r="H613" s="6">
        <v>625</v>
      </c>
      <c r="I613" s="12" t="s">
        <v>378</v>
      </c>
      <c r="J613" s="12" t="s">
        <v>1087</v>
      </c>
      <c r="K613" s="10">
        <v>159375</v>
      </c>
      <c r="L613" s="11">
        <v>0.3</v>
      </c>
      <c r="M613" s="13">
        <f t="shared" si="18"/>
        <v>531250</v>
      </c>
      <c r="N613" s="13">
        <f t="shared" si="19"/>
        <v>850</v>
      </c>
      <c r="O613" s="4" t="s">
        <v>16</v>
      </c>
      <c r="P613" s="12" t="s">
        <v>379</v>
      </c>
    </row>
    <row r="614" spans="1:16" ht="14.25" customHeight="1">
      <c r="A614" s="4" t="s">
        <v>1106</v>
      </c>
      <c r="B614" s="4" t="s">
        <v>13</v>
      </c>
      <c r="C614" s="4">
        <v>1128299</v>
      </c>
      <c r="D614" s="5">
        <v>43941</v>
      </c>
      <c r="E614" s="4" t="s">
        <v>283</v>
      </c>
      <c r="F614" s="4" t="s">
        <v>917</v>
      </c>
      <c r="G614" s="4" t="s">
        <v>918</v>
      </c>
      <c r="H614" s="6">
        <v>775</v>
      </c>
      <c r="I614" s="12" t="s">
        <v>880</v>
      </c>
      <c r="J614" s="12" t="s">
        <v>1086</v>
      </c>
      <c r="K614" s="10">
        <v>226687.5</v>
      </c>
      <c r="L614" s="11">
        <v>0.45</v>
      </c>
      <c r="M614" s="13">
        <f t="shared" si="18"/>
        <v>503750</v>
      </c>
      <c r="N614" s="13">
        <f t="shared" si="19"/>
        <v>650</v>
      </c>
      <c r="O614" s="4" t="s">
        <v>16</v>
      </c>
      <c r="P614" s="12" t="s">
        <v>881</v>
      </c>
    </row>
    <row r="615" spans="1:16" ht="14.25" customHeight="1">
      <c r="A615" s="4" t="s">
        <v>1106</v>
      </c>
      <c r="B615" s="4" t="s">
        <v>13</v>
      </c>
      <c r="C615" s="4">
        <v>1128299</v>
      </c>
      <c r="D615" s="5">
        <v>43942</v>
      </c>
      <c r="E615" s="4" t="s">
        <v>283</v>
      </c>
      <c r="F615" s="4" t="s">
        <v>917</v>
      </c>
      <c r="G615" s="4" t="s">
        <v>918</v>
      </c>
      <c r="H615" s="6">
        <v>625</v>
      </c>
      <c r="I615" s="12" t="s">
        <v>364</v>
      </c>
      <c r="J615" s="12" t="s">
        <v>1087</v>
      </c>
      <c r="K615" s="10">
        <v>131250</v>
      </c>
      <c r="L615" s="11">
        <v>0.3</v>
      </c>
      <c r="M615" s="13">
        <f t="shared" si="18"/>
        <v>437500</v>
      </c>
      <c r="N615" s="13">
        <f t="shared" si="19"/>
        <v>700</v>
      </c>
      <c r="O615" s="4" t="s">
        <v>16</v>
      </c>
      <c r="P615" s="12" t="s">
        <v>365</v>
      </c>
    </row>
    <row r="616" spans="1:16" ht="14.25" customHeight="1">
      <c r="A616" s="4" t="s">
        <v>1106</v>
      </c>
      <c r="B616" s="4" t="s">
        <v>13</v>
      </c>
      <c r="C616" s="4">
        <v>1128299</v>
      </c>
      <c r="D616" s="5">
        <v>43943</v>
      </c>
      <c r="E616" s="4" t="s">
        <v>283</v>
      </c>
      <c r="F616" s="4" t="s">
        <v>917</v>
      </c>
      <c r="G616" s="4" t="s">
        <v>918</v>
      </c>
      <c r="H616" s="6">
        <v>575</v>
      </c>
      <c r="I616" s="12" t="s">
        <v>951</v>
      </c>
      <c r="J616" s="12" t="s">
        <v>1087</v>
      </c>
      <c r="K616" s="10">
        <v>181125</v>
      </c>
      <c r="L616" s="11">
        <v>0.45</v>
      </c>
      <c r="M616" s="13">
        <f t="shared" si="18"/>
        <v>402500</v>
      </c>
      <c r="N616" s="13">
        <f t="shared" si="19"/>
        <v>700</v>
      </c>
      <c r="O616" s="4" t="s">
        <v>16</v>
      </c>
      <c r="P616" s="12" t="s">
        <v>952</v>
      </c>
    </row>
    <row r="617" spans="1:16" ht="14.25" customHeight="1">
      <c r="A617" s="4" t="s">
        <v>1106</v>
      </c>
      <c r="B617" s="4" t="s">
        <v>13</v>
      </c>
      <c r="C617" s="4">
        <v>1128299</v>
      </c>
      <c r="D617" s="5">
        <v>43944</v>
      </c>
      <c r="E617" s="4" t="s">
        <v>283</v>
      </c>
      <c r="F617" s="4" t="s">
        <v>917</v>
      </c>
      <c r="G617" s="4" t="s">
        <v>918</v>
      </c>
      <c r="H617" s="6">
        <v>475</v>
      </c>
      <c r="I617" s="12" t="s">
        <v>91</v>
      </c>
      <c r="J617" s="12" t="s">
        <v>1086</v>
      </c>
      <c r="K617" s="10">
        <v>123500</v>
      </c>
      <c r="L617" s="11">
        <v>0.4</v>
      </c>
      <c r="M617" s="13">
        <f t="shared" si="18"/>
        <v>308750</v>
      </c>
      <c r="N617" s="13">
        <f t="shared" si="19"/>
        <v>650</v>
      </c>
      <c r="O617" s="4" t="s">
        <v>16</v>
      </c>
      <c r="P617" s="12" t="s">
        <v>953</v>
      </c>
    </row>
    <row r="618" spans="1:16" ht="14.25" customHeight="1">
      <c r="A618" s="4" t="s">
        <v>1106</v>
      </c>
      <c r="B618" s="4" t="s">
        <v>13</v>
      </c>
      <c r="C618" s="4">
        <v>1128299</v>
      </c>
      <c r="D618" s="5">
        <v>43945</v>
      </c>
      <c r="E618" s="4" t="s">
        <v>283</v>
      </c>
      <c r="F618" s="4" t="s">
        <v>917</v>
      </c>
      <c r="G618" s="4" t="s">
        <v>918</v>
      </c>
      <c r="H618" s="6">
        <v>525</v>
      </c>
      <c r="I618" s="12" t="s">
        <v>954</v>
      </c>
      <c r="J618" s="12" t="s">
        <v>1086</v>
      </c>
      <c r="K618" s="10">
        <v>220500</v>
      </c>
      <c r="L618" s="11">
        <v>0.6</v>
      </c>
      <c r="M618" s="13">
        <f t="shared" si="18"/>
        <v>367500</v>
      </c>
      <c r="N618" s="13">
        <f t="shared" si="19"/>
        <v>700</v>
      </c>
      <c r="O618" s="4" t="s">
        <v>16</v>
      </c>
      <c r="P618" s="12" t="s">
        <v>955</v>
      </c>
    </row>
    <row r="619" spans="1:16" ht="14.25" customHeight="1">
      <c r="A619" s="4" t="s">
        <v>1106</v>
      </c>
      <c r="B619" s="4" t="s">
        <v>13</v>
      </c>
      <c r="C619" s="4">
        <v>1128299</v>
      </c>
      <c r="D619" s="5">
        <v>43946</v>
      </c>
      <c r="E619" s="4" t="s">
        <v>283</v>
      </c>
      <c r="F619" s="4" t="s">
        <v>917</v>
      </c>
      <c r="G619" s="4" t="s">
        <v>918</v>
      </c>
      <c r="H619" s="6">
        <v>525</v>
      </c>
      <c r="I619" s="12" t="s">
        <v>796</v>
      </c>
      <c r="J619" s="12" t="s">
        <v>1087</v>
      </c>
      <c r="K619" s="10">
        <v>111562.5</v>
      </c>
      <c r="L619" s="11">
        <v>0.25</v>
      </c>
      <c r="M619" s="13">
        <f t="shared" si="18"/>
        <v>446250</v>
      </c>
      <c r="N619" s="13">
        <f t="shared" si="19"/>
        <v>850</v>
      </c>
      <c r="O619" s="4" t="s">
        <v>16</v>
      </c>
      <c r="P619" s="12" t="s">
        <v>797</v>
      </c>
    </row>
    <row r="620" spans="1:16" ht="14.25" customHeight="1">
      <c r="A620" s="4" t="s">
        <v>1106</v>
      </c>
      <c r="B620" s="4" t="s">
        <v>13</v>
      </c>
      <c r="C620" s="4">
        <v>1128299</v>
      </c>
      <c r="D620" s="5">
        <v>43947</v>
      </c>
      <c r="E620" s="4" t="s">
        <v>283</v>
      </c>
      <c r="F620" s="4" t="s">
        <v>917</v>
      </c>
      <c r="G620" s="4" t="s">
        <v>918</v>
      </c>
      <c r="H620" s="6">
        <v>725</v>
      </c>
      <c r="I620" s="12" t="s">
        <v>495</v>
      </c>
      <c r="J620" s="12" t="s">
        <v>1087</v>
      </c>
      <c r="K620" s="10">
        <v>228375</v>
      </c>
      <c r="L620" s="11">
        <v>0.45</v>
      </c>
      <c r="M620" s="13">
        <f t="shared" si="18"/>
        <v>507500</v>
      </c>
      <c r="N620" s="13">
        <f t="shared" si="19"/>
        <v>700</v>
      </c>
      <c r="O620" s="4" t="s">
        <v>16</v>
      </c>
      <c r="P620" s="12" t="s">
        <v>496</v>
      </c>
    </row>
    <row r="621" spans="1:16" ht="14.25" customHeight="1">
      <c r="A621" s="4" t="s">
        <v>1106</v>
      </c>
      <c r="B621" s="4" t="s">
        <v>13</v>
      </c>
      <c r="C621" s="4">
        <v>1128299</v>
      </c>
      <c r="D621" s="5">
        <v>43948</v>
      </c>
      <c r="E621" s="4" t="s">
        <v>283</v>
      </c>
      <c r="F621" s="4" t="s">
        <v>917</v>
      </c>
      <c r="G621" s="4" t="s">
        <v>918</v>
      </c>
      <c r="H621" s="6">
        <v>675</v>
      </c>
      <c r="I621" s="12" t="s">
        <v>652</v>
      </c>
      <c r="J621" s="12" t="s">
        <v>1087</v>
      </c>
      <c r="K621" s="10">
        <v>151875</v>
      </c>
      <c r="L621" s="11">
        <v>0.3</v>
      </c>
      <c r="M621" s="13">
        <f t="shared" si="18"/>
        <v>506250</v>
      </c>
      <c r="N621" s="13">
        <f t="shared" si="19"/>
        <v>750</v>
      </c>
      <c r="O621" s="4" t="s">
        <v>16</v>
      </c>
      <c r="P621" s="12" t="s">
        <v>653</v>
      </c>
    </row>
    <row r="622" spans="1:16" ht="14.25" customHeight="1">
      <c r="A622" s="4" t="s">
        <v>1106</v>
      </c>
      <c r="B622" s="4" t="s">
        <v>13</v>
      </c>
      <c r="C622" s="4">
        <v>1128299</v>
      </c>
      <c r="D622" s="5">
        <v>43949</v>
      </c>
      <c r="E622" s="4" t="s">
        <v>283</v>
      </c>
      <c r="F622" s="4" t="s">
        <v>917</v>
      </c>
      <c r="G622" s="4" t="s">
        <v>918</v>
      </c>
      <c r="H622" s="6">
        <v>550</v>
      </c>
      <c r="I622" s="12" t="s">
        <v>956</v>
      </c>
      <c r="J622" s="12" t="s">
        <v>1089</v>
      </c>
      <c r="K622" s="10">
        <v>173250</v>
      </c>
      <c r="L622" s="11">
        <v>0.45</v>
      </c>
      <c r="M622" s="13">
        <f t="shared" si="18"/>
        <v>385000</v>
      </c>
      <c r="N622" s="13">
        <f t="shared" si="19"/>
        <v>700</v>
      </c>
      <c r="O622" s="4" t="s">
        <v>16</v>
      </c>
      <c r="P622" s="12" t="s">
        <v>957</v>
      </c>
    </row>
    <row r="623" spans="1:16" ht="14.25" customHeight="1">
      <c r="A623" s="4" t="s">
        <v>1106</v>
      </c>
      <c r="B623" s="4" t="s">
        <v>13</v>
      </c>
      <c r="C623" s="4">
        <v>1128299</v>
      </c>
      <c r="D623" s="5">
        <v>43950</v>
      </c>
      <c r="E623" s="4" t="s">
        <v>283</v>
      </c>
      <c r="F623" s="4" t="s">
        <v>917</v>
      </c>
      <c r="G623" s="4" t="s">
        <v>918</v>
      </c>
      <c r="H623" s="6">
        <v>500</v>
      </c>
      <c r="I623" s="12" t="s">
        <v>958</v>
      </c>
      <c r="J623" s="12" t="s">
        <v>1086</v>
      </c>
      <c r="K623" s="10">
        <v>140000</v>
      </c>
      <c r="L623" s="11">
        <v>0.4</v>
      </c>
      <c r="M623" s="13">
        <f t="shared" si="18"/>
        <v>350000</v>
      </c>
      <c r="N623" s="13">
        <f t="shared" si="19"/>
        <v>700</v>
      </c>
      <c r="O623" s="4" t="s">
        <v>16</v>
      </c>
      <c r="P623" s="12" t="s">
        <v>959</v>
      </c>
    </row>
    <row r="624" spans="1:16" ht="14.25" customHeight="1">
      <c r="A624" s="4" t="s">
        <v>1106</v>
      </c>
      <c r="B624" s="4" t="s">
        <v>13</v>
      </c>
      <c r="C624" s="4">
        <v>1128299</v>
      </c>
      <c r="D624" s="5">
        <v>43951</v>
      </c>
      <c r="E624" s="4" t="s">
        <v>283</v>
      </c>
      <c r="F624" s="4" t="s">
        <v>917</v>
      </c>
      <c r="G624" s="4" t="s">
        <v>918</v>
      </c>
      <c r="H624" s="6">
        <v>500</v>
      </c>
      <c r="I624" s="12" t="s">
        <v>519</v>
      </c>
      <c r="J624" s="12" t="s">
        <v>1086</v>
      </c>
      <c r="K624" s="10">
        <v>225000</v>
      </c>
      <c r="L624" s="11">
        <v>0.6</v>
      </c>
      <c r="M624" s="13">
        <f t="shared" si="18"/>
        <v>375000</v>
      </c>
      <c r="N624" s="13">
        <f t="shared" si="19"/>
        <v>750</v>
      </c>
      <c r="O624" s="4" t="s">
        <v>16</v>
      </c>
      <c r="P624" s="12" t="s">
        <v>960</v>
      </c>
    </row>
    <row r="625" spans="1:16" ht="14.25" customHeight="1">
      <c r="A625" s="4" t="s">
        <v>1106</v>
      </c>
      <c r="B625" s="4" t="s">
        <v>13</v>
      </c>
      <c r="C625" s="4">
        <v>1128299</v>
      </c>
      <c r="D625" s="5">
        <v>43952</v>
      </c>
      <c r="E625" s="4" t="s">
        <v>283</v>
      </c>
      <c r="F625" s="4" t="s">
        <v>917</v>
      </c>
      <c r="G625" s="4" t="s">
        <v>918</v>
      </c>
      <c r="H625" s="6">
        <v>400</v>
      </c>
      <c r="I625" s="12" t="s">
        <v>961</v>
      </c>
      <c r="J625" s="12" t="s">
        <v>1086</v>
      </c>
      <c r="K625" s="10">
        <v>80000</v>
      </c>
      <c r="L625" s="11">
        <v>0.25</v>
      </c>
      <c r="M625" s="13">
        <f t="shared" si="18"/>
        <v>320000</v>
      </c>
      <c r="N625" s="13">
        <f t="shared" si="19"/>
        <v>800</v>
      </c>
      <c r="O625" s="4" t="s">
        <v>16</v>
      </c>
      <c r="P625" s="12" t="s">
        <v>962</v>
      </c>
    </row>
    <row r="626" spans="1:16" ht="14.25" customHeight="1">
      <c r="A626" s="4" t="s">
        <v>1106</v>
      </c>
      <c r="B626" s="4" t="s">
        <v>13</v>
      </c>
      <c r="C626" s="4">
        <v>1128299</v>
      </c>
      <c r="D626" s="5">
        <v>43953</v>
      </c>
      <c r="E626" s="4" t="s">
        <v>283</v>
      </c>
      <c r="F626" s="4" t="s">
        <v>917</v>
      </c>
      <c r="G626" s="4" t="s">
        <v>918</v>
      </c>
      <c r="H626" s="6">
        <v>600</v>
      </c>
      <c r="I626" s="12" t="s">
        <v>531</v>
      </c>
      <c r="J626" s="12" t="s">
        <v>1087</v>
      </c>
      <c r="K626" s="10">
        <v>156000</v>
      </c>
      <c r="L626" s="11">
        <v>0.4</v>
      </c>
      <c r="M626" s="13">
        <f t="shared" si="18"/>
        <v>390000</v>
      </c>
      <c r="N626" s="13">
        <f t="shared" si="19"/>
        <v>650</v>
      </c>
      <c r="O626" s="4" t="s">
        <v>16</v>
      </c>
      <c r="P626" s="12" t="s">
        <v>532</v>
      </c>
    </row>
    <row r="627" spans="1:16" ht="14.25" customHeight="1">
      <c r="A627" s="4" t="s">
        <v>1106</v>
      </c>
      <c r="B627" s="4" t="s">
        <v>13</v>
      </c>
      <c r="C627" s="4">
        <v>1128299</v>
      </c>
      <c r="D627" s="5">
        <v>43954</v>
      </c>
      <c r="E627" s="4" t="s">
        <v>283</v>
      </c>
      <c r="F627" s="4" t="s">
        <v>917</v>
      </c>
      <c r="G627" s="4" t="s">
        <v>918</v>
      </c>
      <c r="H627" s="6">
        <v>600</v>
      </c>
      <c r="I627" s="12" t="s">
        <v>193</v>
      </c>
      <c r="J627" s="12" t="s">
        <v>1087</v>
      </c>
      <c r="K627" s="10">
        <v>105000</v>
      </c>
      <c r="L627" s="11">
        <v>0.25</v>
      </c>
      <c r="M627" s="13">
        <f t="shared" si="18"/>
        <v>420000</v>
      </c>
      <c r="N627" s="13">
        <f t="shared" si="19"/>
        <v>700</v>
      </c>
      <c r="O627" s="4" t="s">
        <v>16</v>
      </c>
      <c r="P627" s="12" t="s">
        <v>194</v>
      </c>
    </row>
    <row r="628" spans="1:16" ht="14.25" customHeight="1">
      <c r="A628" s="4" t="s">
        <v>1106</v>
      </c>
      <c r="B628" s="4" t="s">
        <v>13</v>
      </c>
      <c r="C628" s="4">
        <v>1128299</v>
      </c>
      <c r="D628" s="5">
        <v>43955</v>
      </c>
      <c r="E628" s="4" t="s">
        <v>283</v>
      </c>
      <c r="F628" s="4" t="s">
        <v>917</v>
      </c>
      <c r="G628" s="4" t="s">
        <v>918</v>
      </c>
      <c r="H628" s="6">
        <v>450</v>
      </c>
      <c r="I628" s="12" t="s">
        <v>896</v>
      </c>
      <c r="J628" s="12" t="s">
        <v>1088</v>
      </c>
      <c r="K628" s="10">
        <v>117000</v>
      </c>
      <c r="L628" s="11">
        <v>0.4</v>
      </c>
      <c r="M628" s="13">
        <f t="shared" si="18"/>
        <v>292500</v>
      </c>
      <c r="N628" s="13">
        <f t="shared" si="19"/>
        <v>650</v>
      </c>
      <c r="O628" s="4" t="s">
        <v>16</v>
      </c>
      <c r="P628" s="12" t="s">
        <v>963</v>
      </c>
    </row>
    <row r="629" spans="1:16" ht="14.25" customHeight="1">
      <c r="A629" s="4" t="s">
        <v>1106</v>
      </c>
      <c r="B629" s="4" t="s">
        <v>13</v>
      </c>
      <c r="C629" s="4">
        <v>1128299</v>
      </c>
      <c r="D629" s="5">
        <v>43956</v>
      </c>
      <c r="E629" s="4" t="s">
        <v>283</v>
      </c>
      <c r="F629" s="4" t="s">
        <v>917</v>
      </c>
      <c r="G629" s="4" t="s">
        <v>918</v>
      </c>
      <c r="H629" s="6">
        <v>400</v>
      </c>
      <c r="I629" s="12" t="s">
        <v>964</v>
      </c>
      <c r="J629" s="12" t="s">
        <v>1087</v>
      </c>
      <c r="K629" s="10">
        <v>91000</v>
      </c>
      <c r="L629" s="11">
        <v>0.35</v>
      </c>
      <c r="M629" s="13">
        <f t="shared" si="18"/>
        <v>260000.00000000003</v>
      </c>
      <c r="N629" s="13">
        <f t="shared" si="19"/>
        <v>650.00000000000011</v>
      </c>
      <c r="O629" s="4" t="s">
        <v>16</v>
      </c>
      <c r="P629" s="12" t="s">
        <v>965</v>
      </c>
    </row>
    <row r="630" spans="1:16" ht="14.25" customHeight="1">
      <c r="A630" s="4" t="s">
        <v>1106</v>
      </c>
      <c r="B630" s="4" t="s">
        <v>13</v>
      </c>
      <c r="C630" s="4">
        <v>1128299</v>
      </c>
      <c r="D630" s="5">
        <v>43957</v>
      </c>
      <c r="E630" s="4" t="s">
        <v>283</v>
      </c>
      <c r="F630" s="4" t="s">
        <v>917</v>
      </c>
      <c r="G630" s="4" t="s">
        <v>918</v>
      </c>
      <c r="H630" s="6">
        <v>400</v>
      </c>
      <c r="I630" s="12" t="s">
        <v>639</v>
      </c>
      <c r="J630" s="12" t="s">
        <v>1087</v>
      </c>
      <c r="K630" s="10">
        <v>165000</v>
      </c>
      <c r="L630" s="11">
        <v>0.55000000000000004</v>
      </c>
      <c r="M630" s="13">
        <f t="shared" si="18"/>
        <v>300000</v>
      </c>
      <c r="N630" s="13">
        <f t="shared" si="19"/>
        <v>750</v>
      </c>
      <c r="O630" s="4" t="s">
        <v>16</v>
      </c>
      <c r="P630" s="12" t="s">
        <v>640</v>
      </c>
    </row>
    <row r="631" spans="1:16" ht="14.25" customHeight="1">
      <c r="A631" s="4" t="s">
        <v>1106</v>
      </c>
      <c r="B631" s="4" t="s">
        <v>13</v>
      </c>
      <c r="C631" s="4">
        <v>1128299</v>
      </c>
      <c r="D631" s="5">
        <v>43958</v>
      </c>
      <c r="E631" s="4" t="s">
        <v>283</v>
      </c>
      <c r="F631" s="4" t="s">
        <v>917</v>
      </c>
      <c r="G631" s="4" t="s">
        <v>918</v>
      </c>
      <c r="H631" s="6">
        <v>425</v>
      </c>
      <c r="I631" s="12" t="s">
        <v>417</v>
      </c>
      <c r="J631" s="12" t="s">
        <v>1086</v>
      </c>
      <c r="K631" s="10">
        <v>59500</v>
      </c>
      <c r="L631" s="11">
        <v>0.2</v>
      </c>
      <c r="M631" s="13">
        <f t="shared" si="18"/>
        <v>297500</v>
      </c>
      <c r="N631" s="13">
        <f t="shared" si="19"/>
        <v>700</v>
      </c>
      <c r="O631" s="4" t="s">
        <v>16</v>
      </c>
      <c r="P631" s="12" t="s">
        <v>966</v>
      </c>
    </row>
    <row r="632" spans="1:16" ht="14.25" customHeight="1">
      <c r="A632" s="4" t="s">
        <v>1106</v>
      </c>
      <c r="B632" s="4" t="s">
        <v>13</v>
      </c>
      <c r="C632" s="4">
        <v>1128299</v>
      </c>
      <c r="D632" s="5">
        <v>43959</v>
      </c>
      <c r="E632" s="4" t="s">
        <v>283</v>
      </c>
      <c r="F632" s="4" t="s">
        <v>917</v>
      </c>
      <c r="G632" s="4" t="s">
        <v>918</v>
      </c>
      <c r="H632" s="6">
        <v>525</v>
      </c>
      <c r="I632" s="12" t="s">
        <v>389</v>
      </c>
      <c r="J632" s="12" t="s">
        <v>1087</v>
      </c>
      <c r="K632" s="10">
        <v>115500</v>
      </c>
      <c r="L632" s="11">
        <v>0.4</v>
      </c>
      <c r="M632" s="13">
        <f t="shared" si="18"/>
        <v>288750</v>
      </c>
      <c r="N632" s="13">
        <f t="shared" si="19"/>
        <v>550</v>
      </c>
      <c r="O632" s="4" t="s">
        <v>16</v>
      </c>
      <c r="P632" s="12" t="s">
        <v>390</v>
      </c>
    </row>
    <row r="633" spans="1:16" ht="14.25" customHeight="1">
      <c r="A633" s="4" t="s">
        <v>1106</v>
      </c>
      <c r="B633" s="4" t="s">
        <v>13</v>
      </c>
      <c r="C633" s="4">
        <v>1128299</v>
      </c>
      <c r="D633" s="5">
        <v>43960</v>
      </c>
      <c r="E633" s="4" t="s">
        <v>283</v>
      </c>
      <c r="F633" s="4" t="s">
        <v>917</v>
      </c>
      <c r="G633" s="4" t="s">
        <v>918</v>
      </c>
      <c r="H633" s="6">
        <v>525</v>
      </c>
      <c r="I633" s="12" t="s">
        <v>830</v>
      </c>
      <c r="J633" s="12" t="s">
        <v>1087</v>
      </c>
      <c r="K633" s="10">
        <v>78750</v>
      </c>
      <c r="L633" s="11">
        <v>0.25</v>
      </c>
      <c r="M633" s="13">
        <f t="shared" si="18"/>
        <v>315000</v>
      </c>
      <c r="N633" s="13">
        <f t="shared" si="19"/>
        <v>600</v>
      </c>
      <c r="O633" s="4" t="s">
        <v>16</v>
      </c>
      <c r="P633" s="12" t="s">
        <v>831</v>
      </c>
    </row>
    <row r="634" spans="1:16" ht="14.25" customHeight="1">
      <c r="A634" s="4" t="s">
        <v>1106</v>
      </c>
      <c r="B634" s="4" t="s">
        <v>13</v>
      </c>
      <c r="C634" s="4">
        <v>1128299</v>
      </c>
      <c r="D634" s="5">
        <v>43961</v>
      </c>
      <c r="E634" s="4" t="s">
        <v>283</v>
      </c>
      <c r="F634" s="4" t="s">
        <v>917</v>
      </c>
      <c r="G634" s="4" t="s">
        <v>918</v>
      </c>
      <c r="H634" s="6">
        <v>350</v>
      </c>
      <c r="I634" s="12" t="s">
        <v>967</v>
      </c>
      <c r="J634" s="12" t="s">
        <v>1088</v>
      </c>
      <c r="K634" s="10">
        <v>77000</v>
      </c>
      <c r="L634" s="11">
        <v>0.4</v>
      </c>
      <c r="M634" s="13">
        <f t="shared" si="18"/>
        <v>192500</v>
      </c>
      <c r="N634" s="13">
        <f t="shared" si="19"/>
        <v>550</v>
      </c>
      <c r="O634" s="4" t="s">
        <v>16</v>
      </c>
      <c r="P634" s="12" t="s">
        <v>968</v>
      </c>
    </row>
    <row r="635" spans="1:16" ht="14.25" customHeight="1">
      <c r="A635" s="4" t="s">
        <v>1106</v>
      </c>
      <c r="B635" s="4" t="s">
        <v>13</v>
      </c>
      <c r="C635" s="4">
        <v>1128299</v>
      </c>
      <c r="D635" s="5">
        <v>43962</v>
      </c>
      <c r="E635" s="4" t="s">
        <v>283</v>
      </c>
      <c r="F635" s="4" t="s">
        <v>917</v>
      </c>
      <c r="G635" s="4" t="s">
        <v>918</v>
      </c>
      <c r="H635" s="6">
        <v>325</v>
      </c>
      <c r="I635" s="12" t="s">
        <v>969</v>
      </c>
      <c r="J635" s="12" t="s">
        <v>1087</v>
      </c>
      <c r="K635" s="10">
        <v>62562.5</v>
      </c>
      <c r="L635" s="11">
        <v>0.35</v>
      </c>
      <c r="M635" s="13">
        <f t="shared" si="18"/>
        <v>178750</v>
      </c>
      <c r="N635" s="13">
        <f t="shared" si="19"/>
        <v>550</v>
      </c>
      <c r="O635" s="4" t="s">
        <v>16</v>
      </c>
      <c r="P635" s="12" t="s">
        <v>970</v>
      </c>
    </row>
    <row r="636" spans="1:16" ht="14.25" customHeight="1">
      <c r="A636" s="4" t="s">
        <v>1106</v>
      </c>
      <c r="B636" s="4" t="s">
        <v>13</v>
      </c>
      <c r="C636" s="4">
        <v>1128299</v>
      </c>
      <c r="D636" s="5">
        <v>43963</v>
      </c>
      <c r="E636" s="4" t="s">
        <v>283</v>
      </c>
      <c r="F636" s="4" t="s">
        <v>917</v>
      </c>
      <c r="G636" s="4" t="s">
        <v>918</v>
      </c>
      <c r="H636" s="6">
        <v>300</v>
      </c>
      <c r="I636" s="12" t="s">
        <v>971</v>
      </c>
      <c r="J636" s="12" t="s">
        <v>1087</v>
      </c>
      <c r="K636" s="10">
        <v>107250</v>
      </c>
      <c r="L636" s="11">
        <v>0.55000000000000004</v>
      </c>
      <c r="M636" s="13">
        <f t="shared" si="18"/>
        <v>194999.99999999997</v>
      </c>
      <c r="N636" s="13">
        <f t="shared" si="19"/>
        <v>649.99999999999989</v>
      </c>
      <c r="O636" s="4" t="s">
        <v>16</v>
      </c>
      <c r="P636" s="12" t="s">
        <v>972</v>
      </c>
    </row>
    <row r="637" spans="1:16" ht="14.25" customHeight="1">
      <c r="A637" s="4" t="s">
        <v>1106</v>
      </c>
      <c r="B637" s="4" t="s">
        <v>13</v>
      </c>
      <c r="C637" s="4">
        <v>1128299</v>
      </c>
      <c r="D637" s="5">
        <v>43964</v>
      </c>
      <c r="E637" s="4" t="s">
        <v>283</v>
      </c>
      <c r="F637" s="4" t="s">
        <v>917</v>
      </c>
      <c r="G637" s="4" t="s">
        <v>918</v>
      </c>
      <c r="H637" s="6">
        <v>350</v>
      </c>
      <c r="I637" s="12" t="s">
        <v>119</v>
      </c>
      <c r="J637" s="12" t="s">
        <v>1087</v>
      </c>
      <c r="K637" s="10">
        <v>49000</v>
      </c>
      <c r="L637" s="11">
        <v>0.2</v>
      </c>
      <c r="M637" s="13">
        <f t="shared" si="18"/>
        <v>245000</v>
      </c>
      <c r="N637" s="13">
        <f t="shared" si="19"/>
        <v>700</v>
      </c>
      <c r="O637" s="4" t="s">
        <v>16</v>
      </c>
      <c r="P637" s="12" t="s">
        <v>701</v>
      </c>
    </row>
    <row r="638" spans="1:16" ht="14.25" customHeight="1">
      <c r="A638" s="4" t="s">
        <v>1106</v>
      </c>
      <c r="B638" s="4" t="s">
        <v>13</v>
      </c>
      <c r="C638" s="4">
        <v>1128299</v>
      </c>
      <c r="D638" s="5">
        <v>43965</v>
      </c>
      <c r="E638" s="4" t="s">
        <v>283</v>
      </c>
      <c r="F638" s="4" t="s">
        <v>917</v>
      </c>
      <c r="G638" s="4" t="s">
        <v>918</v>
      </c>
      <c r="H638" s="6">
        <v>575</v>
      </c>
      <c r="I638" s="12" t="s">
        <v>632</v>
      </c>
      <c r="J638" s="12" t="s">
        <v>1086</v>
      </c>
      <c r="K638" s="10">
        <v>126500</v>
      </c>
      <c r="L638" s="11">
        <v>0.4</v>
      </c>
      <c r="M638" s="13">
        <f t="shared" si="18"/>
        <v>316250</v>
      </c>
      <c r="N638" s="13">
        <f t="shared" si="19"/>
        <v>550</v>
      </c>
      <c r="O638" s="4" t="s">
        <v>16</v>
      </c>
      <c r="P638" s="12" t="s">
        <v>973</v>
      </c>
    </row>
    <row r="639" spans="1:16" ht="14.25" customHeight="1">
      <c r="A639" s="4" t="s">
        <v>1106</v>
      </c>
      <c r="B639" s="4" t="s">
        <v>13</v>
      </c>
      <c r="C639" s="4">
        <v>1128299</v>
      </c>
      <c r="D639" s="5">
        <v>43966</v>
      </c>
      <c r="E639" s="4" t="s">
        <v>283</v>
      </c>
      <c r="F639" s="4" t="s">
        <v>917</v>
      </c>
      <c r="G639" s="4" t="s">
        <v>918</v>
      </c>
      <c r="H639" s="6">
        <v>575</v>
      </c>
      <c r="I639" s="12" t="s">
        <v>540</v>
      </c>
      <c r="J639" s="12" t="s">
        <v>1087</v>
      </c>
      <c r="K639" s="10">
        <v>86250</v>
      </c>
      <c r="L639" s="11">
        <v>0.25</v>
      </c>
      <c r="M639" s="13">
        <f t="shared" si="18"/>
        <v>345000</v>
      </c>
      <c r="N639" s="13">
        <f t="shared" si="19"/>
        <v>600</v>
      </c>
      <c r="O639" s="4" t="s">
        <v>16</v>
      </c>
      <c r="P639" s="12" t="s">
        <v>541</v>
      </c>
    </row>
    <row r="640" spans="1:16" ht="14.25" customHeight="1">
      <c r="A640" s="4" t="s">
        <v>1106</v>
      </c>
      <c r="B640" s="4" t="s">
        <v>13</v>
      </c>
      <c r="C640" s="4">
        <v>1128299</v>
      </c>
      <c r="D640" s="5">
        <v>43967</v>
      </c>
      <c r="E640" s="4" t="s">
        <v>283</v>
      </c>
      <c r="F640" s="4" t="s">
        <v>917</v>
      </c>
      <c r="G640" s="4" t="s">
        <v>918</v>
      </c>
      <c r="H640" s="6">
        <v>425</v>
      </c>
      <c r="I640" s="12" t="s">
        <v>754</v>
      </c>
      <c r="J640" s="12" t="s">
        <v>1087</v>
      </c>
      <c r="K640" s="10">
        <v>93500</v>
      </c>
      <c r="L640" s="11">
        <v>0.4</v>
      </c>
      <c r="M640" s="13">
        <f t="shared" si="18"/>
        <v>233750</v>
      </c>
      <c r="N640" s="13">
        <f t="shared" si="19"/>
        <v>550</v>
      </c>
      <c r="O640" s="4" t="s">
        <v>16</v>
      </c>
      <c r="P640" s="12" t="s">
        <v>755</v>
      </c>
    </row>
    <row r="641" spans="1:16" ht="14.25" customHeight="1">
      <c r="A641" s="4" t="s">
        <v>1106</v>
      </c>
      <c r="B641" s="4" t="s">
        <v>13</v>
      </c>
      <c r="C641" s="4">
        <v>1128299</v>
      </c>
      <c r="D641" s="5">
        <v>43968</v>
      </c>
      <c r="E641" s="4" t="s">
        <v>283</v>
      </c>
      <c r="F641" s="4" t="s">
        <v>917</v>
      </c>
      <c r="G641" s="4" t="s">
        <v>918</v>
      </c>
      <c r="H641" s="6">
        <v>400</v>
      </c>
      <c r="I641" s="12" t="s">
        <v>974</v>
      </c>
      <c r="J641" s="12" t="s">
        <v>1087</v>
      </c>
      <c r="K641" s="10">
        <v>91000</v>
      </c>
      <c r="L641" s="11">
        <v>0.35</v>
      </c>
      <c r="M641" s="13">
        <f t="shared" si="18"/>
        <v>260000.00000000003</v>
      </c>
      <c r="N641" s="13">
        <f t="shared" si="19"/>
        <v>650.00000000000011</v>
      </c>
      <c r="O641" s="4" t="s">
        <v>16</v>
      </c>
      <c r="P641" s="12" t="s">
        <v>975</v>
      </c>
    </row>
    <row r="642" spans="1:16" ht="14.25" customHeight="1">
      <c r="A642" s="4" t="s">
        <v>1106</v>
      </c>
      <c r="B642" s="4" t="s">
        <v>13</v>
      </c>
      <c r="C642" s="4">
        <v>1128299</v>
      </c>
      <c r="D642" s="5">
        <v>43969</v>
      </c>
      <c r="E642" s="4" t="s">
        <v>283</v>
      </c>
      <c r="F642" s="4" t="s">
        <v>917</v>
      </c>
      <c r="G642" s="4" t="s">
        <v>918</v>
      </c>
      <c r="H642" s="6">
        <v>375</v>
      </c>
      <c r="I642" s="12" t="s">
        <v>527</v>
      </c>
      <c r="J642" s="12" t="s">
        <v>1087</v>
      </c>
      <c r="K642" s="10">
        <v>154687.5</v>
      </c>
      <c r="L642" s="11">
        <v>0.55000000000000004</v>
      </c>
      <c r="M642" s="13">
        <f t="shared" si="18"/>
        <v>281250</v>
      </c>
      <c r="N642" s="13">
        <f t="shared" si="19"/>
        <v>750</v>
      </c>
      <c r="O642" s="4" t="s">
        <v>16</v>
      </c>
      <c r="P642" s="12" t="s">
        <v>528</v>
      </c>
    </row>
    <row r="643" spans="1:16" ht="14.25" customHeight="1">
      <c r="A643" s="4" t="s">
        <v>1106</v>
      </c>
      <c r="B643" s="4" t="s">
        <v>13</v>
      </c>
      <c r="C643" s="4">
        <v>1128299</v>
      </c>
      <c r="D643" s="5">
        <v>43970</v>
      </c>
      <c r="E643" s="4" t="s">
        <v>283</v>
      </c>
      <c r="F643" s="4" t="s">
        <v>917</v>
      </c>
      <c r="G643" s="4" t="s">
        <v>918</v>
      </c>
      <c r="H643" s="6">
        <v>500</v>
      </c>
      <c r="I643" s="12" t="s">
        <v>515</v>
      </c>
      <c r="J643" s="12" t="s">
        <v>1087</v>
      </c>
      <c r="K643" s="10">
        <v>80000</v>
      </c>
      <c r="L643" s="11">
        <v>0.2</v>
      </c>
      <c r="M643" s="13">
        <f t="shared" si="18"/>
        <v>400000</v>
      </c>
      <c r="N643" s="13">
        <f t="shared" si="19"/>
        <v>800</v>
      </c>
      <c r="O643" s="4" t="s">
        <v>16</v>
      </c>
      <c r="P643" s="12" t="s">
        <v>976</v>
      </c>
    </row>
    <row r="644" spans="1:16" ht="14.25" customHeight="1">
      <c r="A644" s="4" t="s">
        <v>1106</v>
      </c>
      <c r="B644" s="4" t="s">
        <v>13</v>
      </c>
      <c r="C644" s="4">
        <v>1128299</v>
      </c>
      <c r="D644" s="5">
        <v>43971</v>
      </c>
      <c r="E644" s="4" t="s">
        <v>283</v>
      </c>
      <c r="F644" s="4" t="s">
        <v>917</v>
      </c>
      <c r="G644" s="4" t="s">
        <v>918</v>
      </c>
      <c r="H644" s="6">
        <v>700</v>
      </c>
      <c r="I644" s="12" t="s">
        <v>977</v>
      </c>
      <c r="J644" s="12" t="s">
        <v>1086</v>
      </c>
      <c r="K644" s="10">
        <v>182000</v>
      </c>
      <c r="L644" s="11">
        <v>0.4</v>
      </c>
      <c r="M644" s="13">
        <f t="shared" si="18"/>
        <v>455000</v>
      </c>
      <c r="N644" s="13">
        <f t="shared" si="19"/>
        <v>650</v>
      </c>
      <c r="O644" s="4" t="s">
        <v>16</v>
      </c>
      <c r="P644" s="12" t="s">
        <v>978</v>
      </c>
    </row>
    <row r="645" spans="1:16" ht="14.25" customHeight="1">
      <c r="A645" s="4" t="s">
        <v>1106</v>
      </c>
      <c r="B645" s="4" t="s">
        <v>13</v>
      </c>
      <c r="C645" s="4">
        <v>1128299</v>
      </c>
      <c r="D645" s="5">
        <v>43972</v>
      </c>
      <c r="E645" s="4" t="s">
        <v>283</v>
      </c>
      <c r="F645" s="4" t="s">
        <v>917</v>
      </c>
      <c r="G645" s="4" t="s">
        <v>918</v>
      </c>
      <c r="H645" s="6">
        <v>700</v>
      </c>
      <c r="I645" s="12" t="s">
        <v>567</v>
      </c>
      <c r="J645" s="12" t="s">
        <v>1087</v>
      </c>
      <c r="K645" s="10">
        <v>122500</v>
      </c>
      <c r="L645" s="11">
        <v>0.25</v>
      </c>
      <c r="M645" s="13">
        <f t="shared" si="18"/>
        <v>490000</v>
      </c>
      <c r="N645" s="13">
        <f t="shared" si="19"/>
        <v>700</v>
      </c>
      <c r="O645" s="4" t="s">
        <v>16</v>
      </c>
      <c r="P645" s="12" t="s">
        <v>568</v>
      </c>
    </row>
    <row r="646" spans="1:16" ht="14.25" customHeight="1">
      <c r="A646" s="4" t="s">
        <v>1106</v>
      </c>
      <c r="B646" s="4" t="s">
        <v>13</v>
      </c>
      <c r="C646" s="4">
        <v>1128299</v>
      </c>
      <c r="D646" s="5">
        <v>43973</v>
      </c>
      <c r="E646" s="4" t="s">
        <v>283</v>
      </c>
      <c r="F646" s="4" t="s">
        <v>917</v>
      </c>
      <c r="G646" s="4" t="s">
        <v>918</v>
      </c>
      <c r="H646" s="6">
        <v>500</v>
      </c>
      <c r="I646" s="12" t="s">
        <v>665</v>
      </c>
      <c r="J646" s="12" t="s">
        <v>1087</v>
      </c>
      <c r="K646" s="10">
        <v>130000</v>
      </c>
      <c r="L646" s="11">
        <v>0.4</v>
      </c>
      <c r="M646" s="13">
        <f t="shared" si="18"/>
        <v>325000</v>
      </c>
      <c r="N646" s="13">
        <f t="shared" si="19"/>
        <v>650</v>
      </c>
      <c r="O646" s="4" t="s">
        <v>16</v>
      </c>
      <c r="P646" s="12" t="s">
        <v>666</v>
      </c>
    </row>
    <row r="647" spans="1:16" ht="14.25" customHeight="1">
      <c r="A647" s="4" t="s">
        <v>1106</v>
      </c>
      <c r="B647" s="4" t="s">
        <v>13</v>
      </c>
      <c r="C647" s="4">
        <v>1128299</v>
      </c>
      <c r="D647" s="5">
        <v>43974</v>
      </c>
      <c r="E647" s="4" t="s">
        <v>283</v>
      </c>
      <c r="F647" s="4" t="s">
        <v>917</v>
      </c>
      <c r="G647" s="4" t="s">
        <v>918</v>
      </c>
      <c r="H647" s="6">
        <v>500</v>
      </c>
      <c r="I647" s="12" t="s">
        <v>101</v>
      </c>
      <c r="J647" s="12" t="s">
        <v>1086</v>
      </c>
      <c r="K647" s="10">
        <v>113750</v>
      </c>
      <c r="L647" s="11">
        <v>0.35</v>
      </c>
      <c r="M647" s="13">
        <f t="shared" ref="M647:M710" si="20">K647/L647</f>
        <v>325000</v>
      </c>
      <c r="N647" s="13">
        <f t="shared" ref="N647:N710" si="21">M647/H647</f>
        <v>650</v>
      </c>
      <c r="O647" s="4" t="s">
        <v>16</v>
      </c>
      <c r="P647" s="12" t="s">
        <v>979</v>
      </c>
    </row>
    <row r="648" spans="1:16" ht="14.25" customHeight="1">
      <c r="A648" s="4" t="s">
        <v>1106</v>
      </c>
      <c r="B648" s="4" t="s">
        <v>13</v>
      </c>
      <c r="C648" s="4">
        <v>1128299</v>
      </c>
      <c r="D648" s="5">
        <v>43975</v>
      </c>
      <c r="E648" s="4" t="s">
        <v>283</v>
      </c>
      <c r="F648" s="4" t="s">
        <v>917</v>
      </c>
      <c r="G648" s="4" t="s">
        <v>918</v>
      </c>
      <c r="H648" s="6">
        <v>425</v>
      </c>
      <c r="I648" s="12" t="s">
        <v>980</v>
      </c>
      <c r="J648" s="12" t="s">
        <v>1086</v>
      </c>
      <c r="K648" s="10">
        <v>175312.5</v>
      </c>
      <c r="L648" s="11">
        <v>0.55000000000000004</v>
      </c>
      <c r="M648" s="13">
        <f t="shared" si="20"/>
        <v>318750</v>
      </c>
      <c r="N648" s="13">
        <f t="shared" si="21"/>
        <v>750</v>
      </c>
      <c r="O648" s="4" t="s">
        <v>16</v>
      </c>
      <c r="P648" s="12" t="s">
        <v>981</v>
      </c>
    </row>
    <row r="649" spans="1:16" ht="14.25" customHeight="1">
      <c r="A649" s="4" t="s">
        <v>1106</v>
      </c>
      <c r="B649" s="4" t="s">
        <v>13</v>
      </c>
      <c r="C649" s="4">
        <v>1128299</v>
      </c>
      <c r="D649" s="5">
        <v>43976</v>
      </c>
      <c r="E649" s="4" t="s">
        <v>283</v>
      </c>
      <c r="F649" s="4" t="s">
        <v>917</v>
      </c>
      <c r="G649" s="4" t="s">
        <v>918</v>
      </c>
      <c r="H649" s="6">
        <v>525</v>
      </c>
      <c r="I649" s="12" t="s">
        <v>17</v>
      </c>
      <c r="J649" s="12" t="s">
        <v>1086</v>
      </c>
      <c r="K649" s="10">
        <v>84000</v>
      </c>
      <c r="L649" s="11">
        <v>0.2</v>
      </c>
      <c r="M649" s="13">
        <f t="shared" si="20"/>
        <v>420000</v>
      </c>
      <c r="N649" s="13">
        <f t="shared" si="21"/>
        <v>800</v>
      </c>
      <c r="O649" s="4" t="s">
        <v>16</v>
      </c>
      <c r="P649" s="12" t="s">
        <v>18</v>
      </c>
    </row>
    <row r="650" spans="1:16" ht="14.25" customHeight="1">
      <c r="A650" s="4" t="s">
        <v>1106</v>
      </c>
      <c r="B650" s="4" t="s">
        <v>13</v>
      </c>
      <c r="C650" s="4">
        <v>1128299</v>
      </c>
      <c r="D650" s="5">
        <v>43977</v>
      </c>
      <c r="E650" s="4" t="s">
        <v>283</v>
      </c>
      <c r="F650" s="4" t="s">
        <v>917</v>
      </c>
      <c r="G650" s="4" t="s">
        <v>918</v>
      </c>
      <c r="H650" s="6">
        <v>450</v>
      </c>
      <c r="I650" s="12" t="s">
        <v>19</v>
      </c>
      <c r="J650" s="12" t="s">
        <v>1086</v>
      </c>
      <c r="K650" s="10">
        <v>54000</v>
      </c>
      <c r="L650" s="11">
        <v>0.3</v>
      </c>
      <c r="M650" s="13">
        <f t="shared" si="20"/>
        <v>180000</v>
      </c>
      <c r="N650" s="13">
        <f t="shared" si="21"/>
        <v>400</v>
      </c>
      <c r="O650" s="4" t="s">
        <v>16</v>
      </c>
      <c r="P650" s="12" t="s">
        <v>20</v>
      </c>
    </row>
    <row r="651" spans="1:16" ht="14.25" customHeight="1">
      <c r="A651" s="4" t="s">
        <v>1106</v>
      </c>
      <c r="B651" s="4" t="s">
        <v>13</v>
      </c>
      <c r="C651" s="4">
        <v>1128299</v>
      </c>
      <c r="D651" s="5">
        <v>43978</v>
      </c>
      <c r="E651" s="4" t="s">
        <v>283</v>
      </c>
      <c r="F651" s="4" t="s">
        <v>917</v>
      </c>
      <c r="G651" s="4" t="s">
        <v>918</v>
      </c>
      <c r="H651" s="6">
        <v>450</v>
      </c>
      <c r="I651" s="12" t="s">
        <v>21</v>
      </c>
      <c r="J651" s="12" t="s">
        <v>1088</v>
      </c>
      <c r="K651" s="10">
        <v>56250</v>
      </c>
      <c r="L651" s="11">
        <v>0.25</v>
      </c>
      <c r="M651" s="13">
        <f t="shared" si="20"/>
        <v>225000</v>
      </c>
      <c r="N651" s="13">
        <f t="shared" si="21"/>
        <v>500</v>
      </c>
      <c r="O651" s="4" t="s">
        <v>16</v>
      </c>
      <c r="P651" s="12" t="s">
        <v>22</v>
      </c>
    </row>
    <row r="652" spans="1:16" ht="14.25" customHeight="1">
      <c r="A652" s="4" t="s">
        <v>1106</v>
      </c>
      <c r="B652" s="4" t="s">
        <v>13</v>
      </c>
      <c r="C652" s="4">
        <v>1128299</v>
      </c>
      <c r="D652" s="5">
        <v>43979</v>
      </c>
      <c r="E652" s="4" t="s">
        <v>283</v>
      </c>
      <c r="F652" s="4" t="s">
        <v>917</v>
      </c>
      <c r="G652" s="4" t="s">
        <v>918</v>
      </c>
      <c r="H652" s="6">
        <v>450</v>
      </c>
      <c r="I652" s="12" t="s">
        <v>23</v>
      </c>
      <c r="J652" s="12" t="s">
        <v>1088</v>
      </c>
      <c r="K652" s="10">
        <v>56250</v>
      </c>
      <c r="L652" s="11">
        <v>0.25</v>
      </c>
      <c r="M652" s="13">
        <f t="shared" si="20"/>
        <v>225000</v>
      </c>
      <c r="N652" s="13">
        <f t="shared" si="21"/>
        <v>500</v>
      </c>
      <c r="O652" s="4" t="s">
        <v>16</v>
      </c>
      <c r="P652" s="12" t="s">
        <v>24</v>
      </c>
    </row>
    <row r="653" spans="1:16" ht="14.25" customHeight="1">
      <c r="A653" s="4" t="s">
        <v>1106</v>
      </c>
      <c r="B653" s="4" t="s">
        <v>13</v>
      </c>
      <c r="C653" s="4">
        <v>1128299</v>
      </c>
      <c r="D653" s="5">
        <v>43980</v>
      </c>
      <c r="E653" s="4" t="s">
        <v>283</v>
      </c>
      <c r="F653" s="4" t="s">
        <v>917</v>
      </c>
      <c r="G653" s="4" t="s">
        <v>918</v>
      </c>
      <c r="H653" s="6">
        <v>300</v>
      </c>
      <c r="I653" s="12" t="s">
        <v>25</v>
      </c>
      <c r="J653" s="12" t="s">
        <v>1088</v>
      </c>
      <c r="K653" s="10">
        <v>45000</v>
      </c>
      <c r="L653" s="11">
        <v>0.3</v>
      </c>
      <c r="M653" s="13">
        <f t="shared" si="20"/>
        <v>150000</v>
      </c>
      <c r="N653" s="13">
        <f t="shared" si="21"/>
        <v>500</v>
      </c>
      <c r="O653" s="4" t="s">
        <v>16</v>
      </c>
      <c r="P653" s="12" t="s">
        <v>26</v>
      </c>
    </row>
    <row r="654" spans="1:16" ht="14.25" customHeight="1">
      <c r="A654" s="4" t="s">
        <v>1106</v>
      </c>
      <c r="B654" s="4" t="s">
        <v>13</v>
      </c>
      <c r="C654" s="4">
        <v>1128299</v>
      </c>
      <c r="D654" s="5">
        <v>43981</v>
      </c>
      <c r="E654" s="4" t="s">
        <v>283</v>
      </c>
      <c r="F654" s="4" t="s">
        <v>982</v>
      </c>
      <c r="G654" s="4" t="s">
        <v>983</v>
      </c>
      <c r="H654" s="6">
        <v>250</v>
      </c>
      <c r="I654" s="12" t="s">
        <v>27</v>
      </c>
      <c r="J654" s="12" t="s">
        <v>1087</v>
      </c>
      <c r="K654" s="10">
        <v>34375</v>
      </c>
      <c r="L654" s="11">
        <v>0.25</v>
      </c>
      <c r="M654" s="13">
        <f t="shared" si="20"/>
        <v>137500</v>
      </c>
      <c r="N654" s="13">
        <f t="shared" si="21"/>
        <v>550</v>
      </c>
      <c r="O654" s="4" t="s">
        <v>16</v>
      </c>
      <c r="P654" s="12" t="s">
        <v>28</v>
      </c>
    </row>
    <row r="655" spans="1:16" ht="14.25" customHeight="1">
      <c r="A655" s="4" t="s">
        <v>1106</v>
      </c>
      <c r="B655" s="4" t="s">
        <v>13</v>
      </c>
      <c r="C655" s="4">
        <v>1128299</v>
      </c>
      <c r="D655" s="5">
        <v>43982</v>
      </c>
      <c r="E655" s="4" t="s">
        <v>283</v>
      </c>
      <c r="F655" s="4" t="s">
        <v>982</v>
      </c>
      <c r="G655" s="4" t="s">
        <v>983</v>
      </c>
      <c r="H655" s="6">
        <v>500</v>
      </c>
      <c r="I655" s="12" t="s">
        <v>29</v>
      </c>
      <c r="J655" s="12" t="s">
        <v>1087</v>
      </c>
      <c r="K655" s="10">
        <v>50000</v>
      </c>
      <c r="L655" s="11">
        <v>0.2</v>
      </c>
      <c r="M655" s="13">
        <f t="shared" si="20"/>
        <v>250000</v>
      </c>
      <c r="N655" s="13">
        <f t="shared" si="21"/>
        <v>500</v>
      </c>
      <c r="O655" s="4" t="s">
        <v>16</v>
      </c>
      <c r="P655" s="12" t="s">
        <v>30</v>
      </c>
    </row>
    <row r="656" spans="1:16" ht="14.25" customHeight="1">
      <c r="A656" s="4" t="s">
        <v>1106</v>
      </c>
      <c r="B656" s="4" t="s">
        <v>13</v>
      </c>
      <c r="C656" s="4">
        <v>1128299</v>
      </c>
      <c r="D656" s="5">
        <v>43983</v>
      </c>
      <c r="E656" s="4" t="s">
        <v>283</v>
      </c>
      <c r="F656" s="4" t="s">
        <v>982</v>
      </c>
      <c r="G656" s="4" t="s">
        <v>983</v>
      </c>
      <c r="H656" s="6">
        <v>550</v>
      </c>
      <c r="I656" s="12" t="s">
        <v>27</v>
      </c>
      <c r="J656" s="12" t="s">
        <v>1087</v>
      </c>
      <c r="K656" s="10">
        <v>66000</v>
      </c>
      <c r="L656" s="11">
        <v>0.3</v>
      </c>
      <c r="M656" s="13">
        <f t="shared" si="20"/>
        <v>220000</v>
      </c>
      <c r="N656" s="13">
        <f t="shared" si="21"/>
        <v>400</v>
      </c>
      <c r="O656" s="4" t="s">
        <v>16</v>
      </c>
      <c r="P656" s="12" t="s">
        <v>32</v>
      </c>
    </row>
    <row r="657" spans="1:16" ht="14.25" customHeight="1">
      <c r="A657" s="4" t="s">
        <v>1106</v>
      </c>
      <c r="B657" s="4" t="s">
        <v>13</v>
      </c>
      <c r="C657" s="4">
        <v>1128299</v>
      </c>
      <c r="D657" s="5">
        <v>43984</v>
      </c>
      <c r="E657" s="4" t="s">
        <v>283</v>
      </c>
      <c r="F657" s="4" t="s">
        <v>982</v>
      </c>
      <c r="G657" s="4" t="s">
        <v>983</v>
      </c>
      <c r="H657" s="6">
        <v>450</v>
      </c>
      <c r="I657" s="12" t="s">
        <v>33</v>
      </c>
      <c r="J657" s="12" t="s">
        <v>1087</v>
      </c>
      <c r="K657" s="10">
        <v>56250</v>
      </c>
      <c r="L657" s="11">
        <v>0.25</v>
      </c>
      <c r="M657" s="13">
        <f t="shared" si="20"/>
        <v>225000</v>
      </c>
      <c r="N657" s="13">
        <f t="shared" si="21"/>
        <v>500</v>
      </c>
      <c r="O657" s="4" t="s">
        <v>16</v>
      </c>
      <c r="P657" s="12" t="s">
        <v>34</v>
      </c>
    </row>
    <row r="658" spans="1:16" ht="14.25" customHeight="1">
      <c r="A658" s="4" t="s">
        <v>1106</v>
      </c>
      <c r="B658" s="4" t="s">
        <v>13</v>
      </c>
      <c r="C658" s="4">
        <v>1128299</v>
      </c>
      <c r="D658" s="5">
        <v>43985</v>
      </c>
      <c r="E658" s="4" t="s">
        <v>283</v>
      </c>
      <c r="F658" s="4" t="s">
        <v>982</v>
      </c>
      <c r="G658" s="4" t="s">
        <v>983</v>
      </c>
      <c r="H658" s="6">
        <v>450</v>
      </c>
      <c r="I658" s="12" t="s">
        <v>35</v>
      </c>
      <c r="J658" s="12" t="s">
        <v>1087</v>
      </c>
      <c r="K658" s="10">
        <v>56250</v>
      </c>
      <c r="L658" s="11">
        <v>0.25</v>
      </c>
      <c r="M658" s="13">
        <f t="shared" si="20"/>
        <v>225000</v>
      </c>
      <c r="N658" s="13">
        <f t="shared" si="21"/>
        <v>500</v>
      </c>
      <c r="O658" s="4" t="s">
        <v>16</v>
      </c>
      <c r="P658" s="12" t="s">
        <v>36</v>
      </c>
    </row>
    <row r="659" spans="1:16" ht="14.25" customHeight="1">
      <c r="A659" s="4" t="s">
        <v>1106</v>
      </c>
      <c r="B659" s="4" t="s">
        <v>13</v>
      </c>
      <c r="C659" s="4">
        <v>1128299</v>
      </c>
      <c r="D659" s="5">
        <v>43986</v>
      </c>
      <c r="E659" s="4" t="s">
        <v>283</v>
      </c>
      <c r="F659" s="4" t="s">
        <v>982</v>
      </c>
      <c r="G659" s="4" t="s">
        <v>983</v>
      </c>
      <c r="H659" s="6">
        <v>300</v>
      </c>
      <c r="I659" s="12" t="s">
        <v>37</v>
      </c>
      <c r="J659" s="12" t="s">
        <v>1086</v>
      </c>
      <c r="K659" s="10">
        <v>45000</v>
      </c>
      <c r="L659" s="11">
        <v>0.3</v>
      </c>
      <c r="M659" s="13">
        <f t="shared" si="20"/>
        <v>150000</v>
      </c>
      <c r="N659" s="13">
        <f t="shared" si="21"/>
        <v>500</v>
      </c>
      <c r="O659" s="4" t="s">
        <v>16</v>
      </c>
      <c r="P659" s="12" t="s">
        <v>38</v>
      </c>
    </row>
    <row r="660" spans="1:16" ht="14.25" customHeight="1">
      <c r="A660" s="4" t="s">
        <v>1106</v>
      </c>
      <c r="B660" s="4" t="s">
        <v>13</v>
      </c>
      <c r="C660" s="4">
        <v>1128299</v>
      </c>
      <c r="D660" s="5">
        <v>43987</v>
      </c>
      <c r="E660" s="4" t="s">
        <v>283</v>
      </c>
      <c r="F660" s="4" t="s">
        <v>982</v>
      </c>
      <c r="G660" s="4" t="s">
        <v>983</v>
      </c>
      <c r="H660" s="6">
        <v>225</v>
      </c>
      <c r="I660" s="12" t="s">
        <v>19</v>
      </c>
      <c r="J660" s="12" t="s">
        <v>1086</v>
      </c>
      <c r="K660" s="10">
        <v>30937.5</v>
      </c>
      <c r="L660" s="11">
        <v>0.25</v>
      </c>
      <c r="M660" s="13">
        <f t="shared" si="20"/>
        <v>123750</v>
      </c>
      <c r="N660" s="13">
        <f t="shared" si="21"/>
        <v>550</v>
      </c>
      <c r="O660" s="4" t="s">
        <v>16</v>
      </c>
      <c r="P660" s="12" t="s">
        <v>39</v>
      </c>
    </row>
    <row r="661" spans="1:16" ht="14.25" customHeight="1">
      <c r="A661" s="4" t="s">
        <v>1106</v>
      </c>
      <c r="B661" s="4" t="s">
        <v>13</v>
      </c>
      <c r="C661" s="4">
        <v>1128299</v>
      </c>
      <c r="D661" s="5">
        <v>43988</v>
      </c>
      <c r="E661" s="4" t="s">
        <v>283</v>
      </c>
      <c r="F661" s="4" t="s">
        <v>982</v>
      </c>
      <c r="G661" s="4" t="s">
        <v>983</v>
      </c>
      <c r="H661" s="6">
        <v>425</v>
      </c>
      <c r="I661" s="12" t="s">
        <v>40</v>
      </c>
      <c r="J661" s="12" t="s">
        <v>1086</v>
      </c>
      <c r="K661" s="10">
        <v>42500</v>
      </c>
      <c r="L661" s="11">
        <v>0.2</v>
      </c>
      <c r="M661" s="13">
        <f t="shared" si="20"/>
        <v>212500</v>
      </c>
      <c r="N661" s="13">
        <f t="shared" si="21"/>
        <v>500</v>
      </c>
      <c r="O661" s="4" t="s">
        <v>16</v>
      </c>
      <c r="P661" s="12" t="s">
        <v>41</v>
      </c>
    </row>
    <row r="662" spans="1:16" ht="14.25" customHeight="1">
      <c r="A662" s="4" t="s">
        <v>1106</v>
      </c>
      <c r="B662" s="4" t="s">
        <v>13</v>
      </c>
      <c r="C662" s="4">
        <v>1128299</v>
      </c>
      <c r="D662" s="5">
        <v>43989</v>
      </c>
      <c r="E662" s="4" t="s">
        <v>283</v>
      </c>
      <c r="F662" s="4" t="s">
        <v>982</v>
      </c>
      <c r="G662" s="4" t="s">
        <v>983</v>
      </c>
      <c r="H662" s="6">
        <v>575</v>
      </c>
      <c r="I662" s="12" t="s">
        <v>42</v>
      </c>
      <c r="J662" s="12" t="s">
        <v>1087</v>
      </c>
      <c r="K662" s="10">
        <v>86250</v>
      </c>
      <c r="L662" s="11">
        <v>0.3</v>
      </c>
      <c r="M662" s="13">
        <f t="shared" si="20"/>
        <v>287500</v>
      </c>
      <c r="N662" s="13">
        <f t="shared" si="21"/>
        <v>500</v>
      </c>
      <c r="O662" s="4" t="s">
        <v>16</v>
      </c>
      <c r="P662" s="12" t="s">
        <v>43</v>
      </c>
    </row>
    <row r="663" spans="1:16" ht="14.25" customHeight="1">
      <c r="A663" s="4" t="s">
        <v>1106</v>
      </c>
      <c r="B663" s="4" t="s">
        <v>13</v>
      </c>
      <c r="C663" s="4">
        <v>1128299</v>
      </c>
      <c r="D663" s="5">
        <v>43990</v>
      </c>
      <c r="E663" s="4" t="s">
        <v>283</v>
      </c>
      <c r="F663" s="4" t="s">
        <v>982</v>
      </c>
      <c r="G663" s="4" t="s">
        <v>983</v>
      </c>
      <c r="H663" s="6">
        <v>425</v>
      </c>
      <c r="I663" s="12" t="s">
        <v>44</v>
      </c>
      <c r="J663" s="12" t="s">
        <v>1087</v>
      </c>
      <c r="K663" s="10">
        <v>63750</v>
      </c>
      <c r="L663" s="11">
        <v>0.25</v>
      </c>
      <c r="M663" s="13">
        <f t="shared" si="20"/>
        <v>255000</v>
      </c>
      <c r="N663" s="13">
        <f t="shared" si="21"/>
        <v>600</v>
      </c>
      <c r="O663" s="4" t="s">
        <v>16</v>
      </c>
      <c r="P663" s="12" t="s">
        <v>45</v>
      </c>
    </row>
    <row r="664" spans="1:16" ht="14.25" customHeight="1">
      <c r="A664" s="4" t="s">
        <v>1106</v>
      </c>
      <c r="B664" s="4" t="s">
        <v>13</v>
      </c>
      <c r="C664" s="4">
        <v>1128299</v>
      </c>
      <c r="D664" s="5">
        <v>43991</v>
      </c>
      <c r="E664" s="4" t="s">
        <v>283</v>
      </c>
      <c r="F664" s="4" t="s">
        <v>982</v>
      </c>
      <c r="G664" s="4" t="s">
        <v>983</v>
      </c>
      <c r="H664" s="6">
        <v>425</v>
      </c>
      <c r="I664" s="12" t="s">
        <v>46</v>
      </c>
      <c r="J664" s="12" t="s">
        <v>1087</v>
      </c>
      <c r="K664" s="10">
        <v>69062.5</v>
      </c>
      <c r="L664" s="11">
        <v>0.25</v>
      </c>
      <c r="M664" s="13">
        <f t="shared" si="20"/>
        <v>276250</v>
      </c>
      <c r="N664" s="13">
        <f t="shared" si="21"/>
        <v>650</v>
      </c>
      <c r="O664" s="4" t="s">
        <v>16</v>
      </c>
      <c r="P664" s="12" t="s">
        <v>47</v>
      </c>
    </row>
    <row r="665" spans="1:16" ht="14.25" customHeight="1">
      <c r="A665" s="4" t="s">
        <v>1106</v>
      </c>
      <c r="B665" s="4" t="s">
        <v>13</v>
      </c>
      <c r="C665" s="4">
        <v>1128299</v>
      </c>
      <c r="D665" s="5">
        <v>43992</v>
      </c>
      <c r="E665" s="4" t="s">
        <v>283</v>
      </c>
      <c r="F665" s="4" t="s">
        <v>982</v>
      </c>
      <c r="G665" s="4" t="s">
        <v>983</v>
      </c>
      <c r="H665" s="6">
        <v>325</v>
      </c>
      <c r="I665" s="12" t="s">
        <v>35</v>
      </c>
      <c r="J665" s="12" t="s">
        <v>1087</v>
      </c>
      <c r="K665" s="10">
        <v>63375</v>
      </c>
      <c r="L665" s="11">
        <v>0.3</v>
      </c>
      <c r="M665" s="13">
        <f t="shared" si="20"/>
        <v>211250</v>
      </c>
      <c r="N665" s="13">
        <f t="shared" si="21"/>
        <v>650</v>
      </c>
      <c r="O665" s="4" t="s">
        <v>16</v>
      </c>
      <c r="P665" s="12" t="s">
        <v>48</v>
      </c>
    </row>
    <row r="666" spans="1:16" ht="14.25" customHeight="1">
      <c r="A666" s="4" t="s">
        <v>1106</v>
      </c>
      <c r="B666" s="4" t="s">
        <v>13</v>
      </c>
      <c r="C666" s="4">
        <v>1128299</v>
      </c>
      <c r="D666" s="5">
        <v>43993</v>
      </c>
      <c r="E666" s="4" t="s">
        <v>283</v>
      </c>
      <c r="F666" s="4" t="s">
        <v>982</v>
      </c>
      <c r="G666" s="4" t="s">
        <v>983</v>
      </c>
      <c r="H666" s="6">
        <v>175</v>
      </c>
      <c r="I666" s="12" t="s">
        <v>49</v>
      </c>
      <c r="J666" s="12" t="s">
        <v>1086</v>
      </c>
      <c r="K666" s="10">
        <v>30625</v>
      </c>
      <c r="L666" s="11">
        <v>0.25</v>
      </c>
      <c r="M666" s="13">
        <f t="shared" si="20"/>
        <v>122500</v>
      </c>
      <c r="N666" s="13">
        <f t="shared" si="21"/>
        <v>700</v>
      </c>
      <c r="O666" s="4" t="s">
        <v>16</v>
      </c>
      <c r="P666" s="12" t="s">
        <v>50</v>
      </c>
    </row>
    <row r="667" spans="1:16" ht="14.25" customHeight="1">
      <c r="A667" s="4" t="s">
        <v>1106</v>
      </c>
      <c r="B667" s="4" t="s">
        <v>13</v>
      </c>
      <c r="C667" s="4">
        <v>1128299</v>
      </c>
      <c r="D667" s="5">
        <v>43994</v>
      </c>
      <c r="E667" s="4" t="s">
        <v>283</v>
      </c>
      <c r="F667" s="4" t="s">
        <v>982</v>
      </c>
      <c r="G667" s="4" t="s">
        <v>983</v>
      </c>
      <c r="H667" s="6">
        <v>375</v>
      </c>
      <c r="I667" s="12" t="s">
        <v>19</v>
      </c>
      <c r="J667" s="12" t="s">
        <v>1086</v>
      </c>
      <c r="K667" s="10">
        <v>48750</v>
      </c>
      <c r="L667" s="11">
        <v>0.2</v>
      </c>
      <c r="M667" s="13">
        <f t="shared" si="20"/>
        <v>243750</v>
      </c>
      <c r="N667" s="13">
        <f t="shared" si="21"/>
        <v>650</v>
      </c>
      <c r="O667" s="4" t="s">
        <v>16</v>
      </c>
      <c r="P667" s="12" t="s">
        <v>51</v>
      </c>
    </row>
    <row r="668" spans="1:16" ht="14.25" customHeight="1">
      <c r="A668" s="4" t="s">
        <v>1106</v>
      </c>
      <c r="B668" s="4" t="s">
        <v>13</v>
      </c>
      <c r="C668" s="4">
        <v>1128299</v>
      </c>
      <c r="D668" s="5">
        <v>43995</v>
      </c>
      <c r="E668" s="4" t="s">
        <v>283</v>
      </c>
      <c r="F668" s="4" t="s">
        <v>982</v>
      </c>
      <c r="G668" s="4" t="s">
        <v>983</v>
      </c>
      <c r="H668" s="6">
        <v>550</v>
      </c>
      <c r="I668" s="12" t="s">
        <v>52</v>
      </c>
      <c r="J668" s="12" t="s">
        <v>1086</v>
      </c>
      <c r="K668" s="10">
        <v>115500</v>
      </c>
      <c r="L668" s="11">
        <v>0.3</v>
      </c>
      <c r="M668" s="13">
        <f t="shared" si="20"/>
        <v>385000</v>
      </c>
      <c r="N668" s="13">
        <f t="shared" si="21"/>
        <v>700</v>
      </c>
      <c r="O668" s="4" t="s">
        <v>16</v>
      </c>
      <c r="P668" s="12" t="s">
        <v>53</v>
      </c>
    </row>
    <row r="669" spans="1:16" ht="14.25" customHeight="1">
      <c r="A669" s="4" t="s">
        <v>1106</v>
      </c>
      <c r="B669" s="4" t="s">
        <v>13</v>
      </c>
      <c r="C669" s="4">
        <v>1128299</v>
      </c>
      <c r="D669" s="5">
        <v>43996</v>
      </c>
      <c r="E669" s="4" t="s">
        <v>283</v>
      </c>
      <c r="F669" s="4" t="s">
        <v>982</v>
      </c>
      <c r="G669" s="4" t="s">
        <v>983</v>
      </c>
      <c r="H669" s="6">
        <v>350</v>
      </c>
      <c r="I669" s="12" t="s">
        <v>49</v>
      </c>
      <c r="J669" s="12" t="s">
        <v>1086</v>
      </c>
      <c r="K669" s="10">
        <v>65625</v>
      </c>
      <c r="L669" s="11">
        <v>0.25</v>
      </c>
      <c r="M669" s="13">
        <f t="shared" si="20"/>
        <v>262500</v>
      </c>
      <c r="N669" s="13">
        <f t="shared" si="21"/>
        <v>750</v>
      </c>
      <c r="O669" s="4" t="s">
        <v>16</v>
      </c>
      <c r="P669" s="12" t="s">
        <v>54</v>
      </c>
    </row>
    <row r="670" spans="1:16" ht="14.25" customHeight="1">
      <c r="A670" s="4" t="s">
        <v>1106</v>
      </c>
      <c r="B670" s="4" t="s">
        <v>13</v>
      </c>
      <c r="C670" s="4">
        <v>1128299</v>
      </c>
      <c r="D670" s="5">
        <v>43997</v>
      </c>
      <c r="E670" s="4" t="s">
        <v>283</v>
      </c>
      <c r="F670" s="4" t="s">
        <v>982</v>
      </c>
      <c r="G670" s="4" t="s">
        <v>983</v>
      </c>
      <c r="H670" s="6">
        <v>400</v>
      </c>
      <c r="I670" s="12" t="s">
        <v>55</v>
      </c>
      <c r="J670" s="12" t="s">
        <v>1087</v>
      </c>
      <c r="K670" s="10">
        <v>75000</v>
      </c>
      <c r="L670" s="11">
        <v>0.25</v>
      </c>
      <c r="M670" s="13">
        <f t="shared" si="20"/>
        <v>300000</v>
      </c>
      <c r="N670" s="13">
        <f t="shared" si="21"/>
        <v>750</v>
      </c>
      <c r="O670" s="4" t="s">
        <v>16</v>
      </c>
      <c r="P670" s="12" t="s">
        <v>56</v>
      </c>
    </row>
    <row r="671" spans="1:16" ht="14.25" customHeight="1">
      <c r="A671" s="4" t="s">
        <v>1106</v>
      </c>
      <c r="B671" s="4" t="s">
        <v>13</v>
      </c>
      <c r="C671" s="4">
        <v>1128299</v>
      </c>
      <c r="D671" s="5">
        <v>43998</v>
      </c>
      <c r="E671" s="4" t="s">
        <v>283</v>
      </c>
      <c r="F671" s="4" t="s">
        <v>982</v>
      </c>
      <c r="G671" s="4" t="s">
        <v>983</v>
      </c>
      <c r="H671" s="6">
        <v>300</v>
      </c>
      <c r="I671" s="12" t="s">
        <v>57</v>
      </c>
      <c r="J671" s="12" t="s">
        <v>1087</v>
      </c>
      <c r="K671" s="10">
        <v>54000</v>
      </c>
      <c r="L671" s="11">
        <v>0.3</v>
      </c>
      <c r="M671" s="13">
        <f t="shared" si="20"/>
        <v>180000</v>
      </c>
      <c r="N671" s="13">
        <f t="shared" si="21"/>
        <v>600</v>
      </c>
      <c r="O671" s="4" t="s">
        <v>16</v>
      </c>
      <c r="P671" s="12" t="s">
        <v>58</v>
      </c>
    </row>
    <row r="672" spans="1:16" ht="14.25" customHeight="1">
      <c r="A672" s="4" t="s">
        <v>1106</v>
      </c>
      <c r="B672" s="4" t="s">
        <v>13</v>
      </c>
      <c r="C672" s="4">
        <v>1128299</v>
      </c>
      <c r="D672" s="5">
        <v>43999</v>
      </c>
      <c r="E672" s="4" t="s">
        <v>283</v>
      </c>
      <c r="F672" s="4" t="s">
        <v>982</v>
      </c>
      <c r="G672" s="4" t="s">
        <v>983</v>
      </c>
      <c r="H672" s="6">
        <v>200</v>
      </c>
      <c r="I672" s="12" t="s">
        <v>59</v>
      </c>
      <c r="J672" s="12" t="s">
        <v>1087</v>
      </c>
      <c r="K672" s="10">
        <v>32500</v>
      </c>
      <c r="L672" s="11">
        <v>0.25</v>
      </c>
      <c r="M672" s="13">
        <f t="shared" si="20"/>
        <v>130000</v>
      </c>
      <c r="N672" s="13">
        <f t="shared" si="21"/>
        <v>650</v>
      </c>
      <c r="O672" s="4" t="s">
        <v>16</v>
      </c>
      <c r="P672" s="12" t="s">
        <v>60</v>
      </c>
    </row>
    <row r="673" spans="1:16" ht="14.25" customHeight="1">
      <c r="A673" s="4" t="s">
        <v>1106</v>
      </c>
      <c r="B673" s="4" t="s">
        <v>13</v>
      </c>
      <c r="C673" s="4">
        <v>1128299</v>
      </c>
      <c r="D673" s="5">
        <v>44000</v>
      </c>
      <c r="E673" s="4" t="s">
        <v>283</v>
      </c>
      <c r="F673" s="4" t="s">
        <v>982</v>
      </c>
      <c r="G673" s="4" t="s">
        <v>983</v>
      </c>
      <c r="H673" s="6">
        <v>350</v>
      </c>
      <c r="I673" s="12" t="s">
        <v>61</v>
      </c>
      <c r="J673" s="12" t="s">
        <v>1087</v>
      </c>
      <c r="K673" s="10">
        <v>56000</v>
      </c>
      <c r="L673" s="11">
        <v>0.2</v>
      </c>
      <c r="M673" s="13">
        <f t="shared" si="20"/>
        <v>280000</v>
      </c>
      <c r="N673" s="13">
        <f t="shared" si="21"/>
        <v>800</v>
      </c>
      <c r="O673" s="4" t="s">
        <v>16</v>
      </c>
      <c r="P673" s="12" t="s">
        <v>62</v>
      </c>
    </row>
    <row r="674" spans="1:16" ht="14.25" customHeight="1">
      <c r="A674" s="4" t="s">
        <v>1106</v>
      </c>
      <c r="B674" s="4" t="s">
        <v>13</v>
      </c>
      <c r="C674" s="4">
        <v>1128299</v>
      </c>
      <c r="D674" s="5">
        <v>44001</v>
      </c>
      <c r="E674" s="4" t="s">
        <v>283</v>
      </c>
      <c r="F674" s="4" t="s">
        <v>982</v>
      </c>
      <c r="G674" s="4" t="s">
        <v>983</v>
      </c>
      <c r="H674" s="6">
        <v>550</v>
      </c>
      <c r="I674" s="12" t="s">
        <v>63</v>
      </c>
      <c r="J674" s="12" t="s">
        <v>1087</v>
      </c>
      <c r="K674" s="10">
        <v>99000</v>
      </c>
      <c r="L674" s="11">
        <v>0.3</v>
      </c>
      <c r="M674" s="13">
        <f t="shared" si="20"/>
        <v>330000</v>
      </c>
      <c r="N674" s="13">
        <f t="shared" si="21"/>
        <v>600</v>
      </c>
      <c r="O674" s="4" t="s">
        <v>16</v>
      </c>
      <c r="P674" s="12" t="s">
        <v>64</v>
      </c>
    </row>
    <row r="675" spans="1:16" ht="14.25" customHeight="1">
      <c r="A675" s="4" t="s">
        <v>1106</v>
      </c>
      <c r="B675" s="4" t="s">
        <v>13</v>
      </c>
      <c r="C675" s="4">
        <v>1128299</v>
      </c>
      <c r="D675" s="5">
        <v>44002</v>
      </c>
      <c r="E675" s="4" t="s">
        <v>283</v>
      </c>
      <c r="F675" s="4" t="s">
        <v>982</v>
      </c>
      <c r="G675" s="4" t="s">
        <v>983</v>
      </c>
      <c r="H675" s="6">
        <v>400</v>
      </c>
      <c r="I675" s="12" t="s">
        <v>37</v>
      </c>
      <c r="J675" s="12" t="s">
        <v>1086</v>
      </c>
      <c r="K675" s="10">
        <v>65000</v>
      </c>
      <c r="L675" s="11">
        <v>0.25</v>
      </c>
      <c r="M675" s="13">
        <f t="shared" si="20"/>
        <v>260000</v>
      </c>
      <c r="N675" s="13">
        <f t="shared" si="21"/>
        <v>650</v>
      </c>
      <c r="O675" s="4" t="s">
        <v>16</v>
      </c>
      <c r="P675" s="12" t="s">
        <v>65</v>
      </c>
    </row>
    <row r="676" spans="1:16" ht="14.25" customHeight="1">
      <c r="A676" s="4" t="s">
        <v>1106</v>
      </c>
      <c r="B676" s="4" t="s">
        <v>13</v>
      </c>
      <c r="C676" s="4">
        <v>1128299</v>
      </c>
      <c r="D676" s="5">
        <v>44003</v>
      </c>
      <c r="E676" s="4" t="s">
        <v>283</v>
      </c>
      <c r="F676" s="4" t="s">
        <v>982</v>
      </c>
      <c r="G676" s="4" t="s">
        <v>983</v>
      </c>
      <c r="H676" s="6">
        <v>400</v>
      </c>
      <c r="I676" s="12" t="s">
        <v>66</v>
      </c>
      <c r="J676" s="12" t="s">
        <v>1087</v>
      </c>
      <c r="K676" s="10">
        <v>65000</v>
      </c>
      <c r="L676" s="11">
        <v>0.25</v>
      </c>
      <c r="M676" s="13">
        <f t="shared" si="20"/>
        <v>260000</v>
      </c>
      <c r="N676" s="13">
        <f t="shared" si="21"/>
        <v>650</v>
      </c>
      <c r="O676" s="4" t="s">
        <v>16</v>
      </c>
      <c r="P676" s="12" t="s">
        <v>67</v>
      </c>
    </row>
    <row r="677" spans="1:16" ht="14.25" customHeight="1">
      <c r="A677" s="4" t="s">
        <v>1106</v>
      </c>
      <c r="B677" s="4" t="s">
        <v>13</v>
      </c>
      <c r="C677" s="4">
        <v>1128299</v>
      </c>
      <c r="D677" s="5">
        <v>44004</v>
      </c>
      <c r="E677" s="4" t="s">
        <v>283</v>
      </c>
      <c r="F677" s="4" t="s">
        <v>982</v>
      </c>
      <c r="G677" s="4" t="s">
        <v>983</v>
      </c>
      <c r="H677" s="6">
        <v>300</v>
      </c>
      <c r="I677" s="12" t="s">
        <v>68</v>
      </c>
      <c r="J677" s="12" t="s">
        <v>1086</v>
      </c>
      <c r="K677" s="10">
        <v>54000</v>
      </c>
      <c r="L677" s="11">
        <v>0.3</v>
      </c>
      <c r="M677" s="13">
        <f t="shared" si="20"/>
        <v>180000</v>
      </c>
      <c r="N677" s="13">
        <f t="shared" si="21"/>
        <v>600</v>
      </c>
      <c r="O677" s="4" t="s">
        <v>16</v>
      </c>
      <c r="P677" s="12" t="s">
        <v>69</v>
      </c>
    </row>
    <row r="678" spans="1:16" ht="14.25" customHeight="1">
      <c r="A678" s="4" t="s">
        <v>1106</v>
      </c>
      <c r="B678" s="4" t="s">
        <v>13</v>
      </c>
      <c r="C678" s="4">
        <v>1128299</v>
      </c>
      <c r="D678" s="5">
        <v>44005</v>
      </c>
      <c r="E678" s="4" t="s">
        <v>283</v>
      </c>
      <c r="F678" s="4" t="s">
        <v>982</v>
      </c>
      <c r="G678" s="4" t="s">
        <v>983</v>
      </c>
      <c r="H678" s="6">
        <v>200</v>
      </c>
      <c r="I678" s="12" t="s">
        <v>61</v>
      </c>
      <c r="J678" s="12" t="s">
        <v>1087</v>
      </c>
      <c r="K678" s="10">
        <v>32500</v>
      </c>
      <c r="L678" s="11">
        <v>0.25</v>
      </c>
      <c r="M678" s="13">
        <f t="shared" si="20"/>
        <v>130000</v>
      </c>
      <c r="N678" s="13">
        <f t="shared" si="21"/>
        <v>650</v>
      </c>
      <c r="O678" s="4" t="s">
        <v>16</v>
      </c>
      <c r="P678" s="12" t="s">
        <v>70</v>
      </c>
    </row>
    <row r="679" spans="1:16" ht="14.25" customHeight="1">
      <c r="A679" s="4" t="s">
        <v>1106</v>
      </c>
      <c r="B679" s="4" t="s">
        <v>13</v>
      </c>
      <c r="C679" s="4">
        <v>1128299</v>
      </c>
      <c r="D679" s="5">
        <v>44006</v>
      </c>
      <c r="E679" s="4" t="s">
        <v>283</v>
      </c>
      <c r="F679" s="4" t="s">
        <v>982</v>
      </c>
      <c r="G679" s="4" t="s">
        <v>983</v>
      </c>
      <c r="H679" s="6">
        <v>500</v>
      </c>
      <c r="I679" s="12" t="s">
        <v>71</v>
      </c>
      <c r="J679" s="12" t="s">
        <v>1086</v>
      </c>
      <c r="K679" s="10">
        <v>80000</v>
      </c>
      <c r="L679" s="11">
        <v>0.2</v>
      </c>
      <c r="M679" s="13">
        <f t="shared" si="20"/>
        <v>400000</v>
      </c>
      <c r="N679" s="13">
        <f t="shared" si="21"/>
        <v>800</v>
      </c>
      <c r="O679" s="4" t="s">
        <v>16</v>
      </c>
      <c r="P679" s="12" t="s">
        <v>72</v>
      </c>
    </row>
    <row r="680" spans="1:16" ht="14.25" customHeight="1">
      <c r="A680" s="4" t="s">
        <v>1106</v>
      </c>
      <c r="B680" s="4" t="s">
        <v>13</v>
      </c>
      <c r="C680" s="4">
        <v>1128299</v>
      </c>
      <c r="D680" s="5">
        <v>44007</v>
      </c>
      <c r="E680" s="4" t="s">
        <v>283</v>
      </c>
      <c r="F680" s="4" t="s">
        <v>982</v>
      </c>
      <c r="G680" s="4" t="s">
        <v>983</v>
      </c>
      <c r="H680" s="6">
        <v>750</v>
      </c>
      <c r="I680" s="12" t="s">
        <v>73</v>
      </c>
      <c r="J680" s="12" t="s">
        <v>1087</v>
      </c>
      <c r="K680" s="10">
        <v>168750</v>
      </c>
      <c r="L680" s="11">
        <v>0.3</v>
      </c>
      <c r="M680" s="13">
        <f t="shared" si="20"/>
        <v>562500</v>
      </c>
      <c r="N680" s="13">
        <f t="shared" si="21"/>
        <v>750</v>
      </c>
      <c r="O680" s="4" t="s">
        <v>16</v>
      </c>
      <c r="P680" s="12" t="s">
        <v>74</v>
      </c>
    </row>
    <row r="681" spans="1:16" ht="14.25" customHeight="1">
      <c r="A681" s="4" t="s">
        <v>1106</v>
      </c>
      <c r="B681" s="4" t="s">
        <v>13</v>
      </c>
      <c r="C681" s="4">
        <v>1128299</v>
      </c>
      <c r="D681" s="5">
        <v>44008</v>
      </c>
      <c r="E681" s="4" t="s">
        <v>283</v>
      </c>
      <c r="F681" s="4" t="s">
        <v>982</v>
      </c>
      <c r="G681" s="4" t="s">
        <v>983</v>
      </c>
      <c r="H681" s="6">
        <v>625</v>
      </c>
      <c r="I681" s="12" t="s">
        <v>75</v>
      </c>
      <c r="J681" s="12" t="s">
        <v>1089</v>
      </c>
      <c r="K681" s="10">
        <v>125000</v>
      </c>
      <c r="L681" s="11">
        <v>0.25</v>
      </c>
      <c r="M681" s="13">
        <f t="shared" si="20"/>
        <v>500000</v>
      </c>
      <c r="N681" s="13">
        <f t="shared" si="21"/>
        <v>800</v>
      </c>
      <c r="O681" s="4" t="s">
        <v>16</v>
      </c>
      <c r="P681" s="12" t="s">
        <v>76</v>
      </c>
    </row>
    <row r="682" spans="1:16" ht="14.25" customHeight="1">
      <c r="A682" s="4" t="s">
        <v>1106</v>
      </c>
      <c r="B682" s="4" t="s">
        <v>13</v>
      </c>
      <c r="C682" s="4">
        <v>1128299</v>
      </c>
      <c r="D682" s="5">
        <v>44009</v>
      </c>
      <c r="E682" s="4" t="s">
        <v>283</v>
      </c>
      <c r="F682" s="4" t="s">
        <v>982</v>
      </c>
      <c r="G682" s="4" t="s">
        <v>983</v>
      </c>
      <c r="H682" s="6">
        <v>625</v>
      </c>
      <c r="I682" s="12" t="s">
        <v>77</v>
      </c>
      <c r="J682" s="12" t="s">
        <v>1087</v>
      </c>
      <c r="K682" s="10">
        <v>125000</v>
      </c>
      <c r="L682" s="11">
        <v>0.25</v>
      </c>
      <c r="M682" s="13">
        <f t="shared" si="20"/>
        <v>500000</v>
      </c>
      <c r="N682" s="13">
        <f t="shared" si="21"/>
        <v>800</v>
      </c>
      <c r="O682" s="4" t="s">
        <v>16</v>
      </c>
      <c r="P682" s="12" t="s">
        <v>78</v>
      </c>
    </row>
    <row r="683" spans="1:16" ht="14.25" customHeight="1">
      <c r="A683" s="4" t="s">
        <v>1106</v>
      </c>
      <c r="B683" s="4" t="s">
        <v>13</v>
      </c>
      <c r="C683" s="4">
        <v>1128299</v>
      </c>
      <c r="D683" s="5">
        <v>44010</v>
      </c>
      <c r="E683" s="4" t="s">
        <v>283</v>
      </c>
      <c r="F683" s="4" t="s">
        <v>982</v>
      </c>
      <c r="G683" s="4" t="s">
        <v>983</v>
      </c>
      <c r="H683" s="6">
        <v>500</v>
      </c>
      <c r="I683" s="12" t="s">
        <v>79</v>
      </c>
      <c r="J683" s="12" t="s">
        <v>1088</v>
      </c>
      <c r="K683" s="10">
        <v>120000</v>
      </c>
      <c r="L683" s="11">
        <v>0.3</v>
      </c>
      <c r="M683" s="13">
        <f t="shared" si="20"/>
        <v>400000</v>
      </c>
      <c r="N683" s="13">
        <f t="shared" si="21"/>
        <v>800</v>
      </c>
      <c r="O683" s="4" t="s">
        <v>16</v>
      </c>
      <c r="P683" s="12" t="s">
        <v>80</v>
      </c>
    </row>
    <row r="684" spans="1:16" ht="14.25" customHeight="1">
      <c r="A684" s="4" t="s">
        <v>1106</v>
      </c>
      <c r="B684" s="4" t="s">
        <v>13</v>
      </c>
      <c r="C684" s="4">
        <v>1128299</v>
      </c>
      <c r="D684" s="5">
        <v>44011</v>
      </c>
      <c r="E684" s="4" t="s">
        <v>283</v>
      </c>
      <c r="F684" s="4" t="s">
        <v>982</v>
      </c>
      <c r="G684" s="4" t="s">
        <v>983</v>
      </c>
      <c r="H684" s="6">
        <v>375</v>
      </c>
      <c r="I684" s="12" t="s">
        <v>81</v>
      </c>
      <c r="J684" s="12" t="s">
        <v>1088</v>
      </c>
      <c r="K684" s="10">
        <v>79687.5</v>
      </c>
      <c r="L684" s="11">
        <v>0.25</v>
      </c>
      <c r="M684" s="13">
        <f t="shared" si="20"/>
        <v>318750</v>
      </c>
      <c r="N684" s="13">
        <f t="shared" si="21"/>
        <v>850</v>
      </c>
      <c r="O684" s="4" t="s">
        <v>16</v>
      </c>
      <c r="P684" s="12" t="s">
        <v>82</v>
      </c>
    </row>
    <row r="685" spans="1:16" ht="14.25" customHeight="1">
      <c r="A685" s="4" t="s">
        <v>1106</v>
      </c>
      <c r="B685" s="4" t="s">
        <v>13</v>
      </c>
      <c r="C685" s="4">
        <v>1128299</v>
      </c>
      <c r="D685" s="5">
        <v>44012</v>
      </c>
      <c r="E685" s="4" t="s">
        <v>283</v>
      </c>
      <c r="F685" s="4" t="s">
        <v>982</v>
      </c>
      <c r="G685" s="4" t="s">
        <v>983</v>
      </c>
      <c r="H685" s="6">
        <v>675</v>
      </c>
      <c r="I685" s="12" t="s">
        <v>83</v>
      </c>
      <c r="J685" s="12" t="s">
        <v>1086</v>
      </c>
      <c r="K685" s="10">
        <v>135000</v>
      </c>
      <c r="L685" s="11">
        <v>0.2</v>
      </c>
      <c r="M685" s="13">
        <f t="shared" si="20"/>
        <v>675000</v>
      </c>
      <c r="N685" s="13">
        <f t="shared" si="21"/>
        <v>1000</v>
      </c>
      <c r="O685" s="4" t="s">
        <v>16</v>
      </c>
      <c r="P685" s="12" t="s">
        <v>84</v>
      </c>
    </row>
    <row r="686" spans="1:16" ht="14.25" customHeight="1">
      <c r="A686" s="4" t="s">
        <v>1106</v>
      </c>
      <c r="B686" s="4" t="s">
        <v>13</v>
      </c>
      <c r="C686" s="4">
        <v>1128299</v>
      </c>
      <c r="D686" s="5">
        <v>44013</v>
      </c>
      <c r="E686" s="4" t="s">
        <v>283</v>
      </c>
      <c r="F686" s="4" t="s">
        <v>982</v>
      </c>
      <c r="G686" s="4" t="s">
        <v>983</v>
      </c>
      <c r="H686" s="6">
        <v>825</v>
      </c>
      <c r="I686" s="12" t="s">
        <v>85</v>
      </c>
      <c r="J686" s="12" t="s">
        <v>1086</v>
      </c>
      <c r="K686" s="10">
        <v>198000</v>
      </c>
      <c r="L686" s="11">
        <v>0.3</v>
      </c>
      <c r="M686" s="13">
        <f t="shared" si="20"/>
        <v>660000</v>
      </c>
      <c r="N686" s="13">
        <f t="shared" si="21"/>
        <v>800</v>
      </c>
      <c r="O686" s="4" t="s">
        <v>16</v>
      </c>
      <c r="P686" s="12" t="s">
        <v>86</v>
      </c>
    </row>
    <row r="687" spans="1:16" ht="14.25" customHeight="1">
      <c r="A687" s="4" t="s">
        <v>1106</v>
      </c>
      <c r="B687" s="4" t="s">
        <v>13</v>
      </c>
      <c r="C687" s="4">
        <v>1128299</v>
      </c>
      <c r="D687" s="5">
        <v>44014</v>
      </c>
      <c r="E687" s="4" t="s">
        <v>283</v>
      </c>
      <c r="F687" s="4" t="s">
        <v>982</v>
      </c>
      <c r="G687" s="4" t="s">
        <v>983</v>
      </c>
      <c r="H687" s="6">
        <v>675</v>
      </c>
      <c r="I687" s="12" t="s">
        <v>87</v>
      </c>
      <c r="J687" s="12" t="s">
        <v>1088</v>
      </c>
      <c r="K687" s="10">
        <v>143437.5</v>
      </c>
      <c r="L687" s="11">
        <v>0.25</v>
      </c>
      <c r="M687" s="13">
        <f t="shared" si="20"/>
        <v>573750</v>
      </c>
      <c r="N687" s="13">
        <f t="shared" si="21"/>
        <v>850</v>
      </c>
      <c r="O687" s="4" t="s">
        <v>16</v>
      </c>
      <c r="P687" s="12" t="s">
        <v>88</v>
      </c>
    </row>
    <row r="688" spans="1:16" ht="14.25" customHeight="1">
      <c r="A688" s="4" t="s">
        <v>1106</v>
      </c>
      <c r="B688" s="4" t="s">
        <v>13</v>
      </c>
      <c r="C688" s="4">
        <v>1128299</v>
      </c>
      <c r="D688" s="5">
        <v>44015</v>
      </c>
      <c r="E688" s="4" t="s">
        <v>283</v>
      </c>
      <c r="F688" s="4" t="s">
        <v>982</v>
      </c>
      <c r="G688" s="4" t="s">
        <v>983</v>
      </c>
      <c r="H688" s="6">
        <v>625</v>
      </c>
      <c r="I688" s="12" t="s">
        <v>89</v>
      </c>
      <c r="J688" s="12" t="s">
        <v>1086</v>
      </c>
      <c r="K688" s="10">
        <v>132812.5</v>
      </c>
      <c r="L688" s="11">
        <v>0.25</v>
      </c>
      <c r="M688" s="13">
        <f t="shared" si="20"/>
        <v>531250</v>
      </c>
      <c r="N688" s="13">
        <f t="shared" si="21"/>
        <v>850</v>
      </c>
      <c r="O688" s="4" t="s">
        <v>16</v>
      </c>
      <c r="P688" s="12" t="s">
        <v>90</v>
      </c>
    </row>
    <row r="689" spans="1:16" ht="14.25" customHeight="1">
      <c r="A689" s="4" t="s">
        <v>1106</v>
      </c>
      <c r="B689" s="4" t="s">
        <v>13</v>
      </c>
      <c r="C689" s="4">
        <v>1128299</v>
      </c>
      <c r="D689" s="5">
        <v>44016</v>
      </c>
      <c r="E689" s="4" t="s">
        <v>283</v>
      </c>
      <c r="F689" s="4" t="s">
        <v>982</v>
      </c>
      <c r="G689" s="4" t="s">
        <v>983</v>
      </c>
      <c r="H689" s="6">
        <v>525</v>
      </c>
      <c r="I689" s="12" t="s">
        <v>91</v>
      </c>
      <c r="J689" s="12" t="s">
        <v>1086</v>
      </c>
      <c r="K689" s="10">
        <v>126000</v>
      </c>
      <c r="L689" s="11">
        <v>0.3</v>
      </c>
      <c r="M689" s="13">
        <f t="shared" si="20"/>
        <v>420000</v>
      </c>
      <c r="N689" s="13">
        <f t="shared" si="21"/>
        <v>800</v>
      </c>
      <c r="O689" s="4" t="s">
        <v>16</v>
      </c>
      <c r="P689" s="12" t="s">
        <v>92</v>
      </c>
    </row>
    <row r="690" spans="1:16" ht="14.25" customHeight="1">
      <c r="A690" s="4" t="s">
        <v>1106</v>
      </c>
      <c r="B690" s="4" t="s">
        <v>13</v>
      </c>
      <c r="C690" s="4">
        <v>1128299</v>
      </c>
      <c r="D690" s="5">
        <v>44017</v>
      </c>
      <c r="E690" s="4" t="s">
        <v>283</v>
      </c>
      <c r="F690" s="4" t="s">
        <v>982</v>
      </c>
      <c r="G690" s="4" t="s">
        <v>983</v>
      </c>
      <c r="H690" s="6">
        <v>575</v>
      </c>
      <c r="I690" s="12" t="s">
        <v>93</v>
      </c>
      <c r="J690" s="12" t="s">
        <v>1087</v>
      </c>
      <c r="K690" s="10">
        <v>122187.5</v>
      </c>
      <c r="L690" s="11">
        <v>0.25</v>
      </c>
      <c r="M690" s="13">
        <f t="shared" si="20"/>
        <v>488750</v>
      </c>
      <c r="N690" s="13">
        <f t="shared" si="21"/>
        <v>850</v>
      </c>
      <c r="O690" s="4" t="s">
        <v>16</v>
      </c>
      <c r="P690" s="12" t="s">
        <v>94</v>
      </c>
    </row>
    <row r="691" spans="1:16" ht="14.25" customHeight="1">
      <c r="A691" s="4" t="s">
        <v>1106</v>
      </c>
      <c r="B691" s="4" t="s">
        <v>13</v>
      </c>
      <c r="C691" s="4">
        <v>1128299</v>
      </c>
      <c r="D691" s="5">
        <v>44018</v>
      </c>
      <c r="E691" s="4" t="s">
        <v>283</v>
      </c>
      <c r="F691" s="4" t="s">
        <v>982</v>
      </c>
      <c r="G691" s="4" t="s">
        <v>983</v>
      </c>
      <c r="H691" s="6">
        <v>575</v>
      </c>
      <c r="I691" s="12" t="s">
        <v>95</v>
      </c>
      <c r="J691" s="12" t="s">
        <v>1087</v>
      </c>
      <c r="K691" s="10">
        <v>115000</v>
      </c>
      <c r="L691" s="11">
        <v>0.2</v>
      </c>
      <c r="M691" s="13">
        <f t="shared" si="20"/>
        <v>575000</v>
      </c>
      <c r="N691" s="13">
        <f t="shared" si="21"/>
        <v>1000</v>
      </c>
      <c r="O691" s="4" t="s">
        <v>16</v>
      </c>
      <c r="P691" s="12" t="s">
        <v>96</v>
      </c>
    </row>
    <row r="692" spans="1:16" ht="14.25" customHeight="1">
      <c r="A692" s="4" t="s">
        <v>1106</v>
      </c>
      <c r="B692" s="4" t="s">
        <v>13</v>
      </c>
      <c r="C692" s="4">
        <v>1128299</v>
      </c>
      <c r="D692" s="5">
        <v>44019</v>
      </c>
      <c r="E692" s="4" t="s">
        <v>283</v>
      </c>
      <c r="F692" s="4" t="s">
        <v>982</v>
      </c>
      <c r="G692" s="4" t="s">
        <v>983</v>
      </c>
      <c r="H692" s="6">
        <v>775</v>
      </c>
      <c r="I692" s="12" t="s">
        <v>97</v>
      </c>
      <c r="J692" s="12" t="s">
        <v>1086</v>
      </c>
      <c r="K692" s="10">
        <v>197625</v>
      </c>
      <c r="L692" s="11">
        <v>0.3</v>
      </c>
      <c r="M692" s="13">
        <f t="shared" si="20"/>
        <v>658750</v>
      </c>
      <c r="N692" s="13">
        <f t="shared" si="21"/>
        <v>850</v>
      </c>
      <c r="O692" s="4" t="s">
        <v>16</v>
      </c>
      <c r="P692" s="12" t="s">
        <v>98</v>
      </c>
    </row>
    <row r="693" spans="1:16" ht="14.25" customHeight="1">
      <c r="A693" s="4" t="s">
        <v>1106</v>
      </c>
      <c r="B693" s="4" t="s">
        <v>13</v>
      </c>
      <c r="C693" s="4">
        <v>1128299</v>
      </c>
      <c r="D693" s="5">
        <v>44020</v>
      </c>
      <c r="E693" s="4" t="s">
        <v>283</v>
      </c>
      <c r="F693" s="4" t="s">
        <v>982</v>
      </c>
      <c r="G693" s="4" t="s">
        <v>983</v>
      </c>
      <c r="H693" s="6">
        <v>750</v>
      </c>
      <c r="I693" s="12" t="s">
        <v>99</v>
      </c>
      <c r="J693" s="12" t="s">
        <v>1087</v>
      </c>
      <c r="K693" s="10">
        <v>150000</v>
      </c>
      <c r="L693" s="11">
        <v>0.25</v>
      </c>
      <c r="M693" s="13">
        <f t="shared" si="20"/>
        <v>600000</v>
      </c>
      <c r="N693" s="13">
        <f t="shared" si="21"/>
        <v>800</v>
      </c>
      <c r="O693" s="4" t="s">
        <v>16</v>
      </c>
      <c r="P693" s="12" t="s">
        <v>100</v>
      </c>
    </row>
    <row r="694" spans="1:16" ht="14.25" customHeight="1">
      <c r="A694" s="4" t="s">
        <v>1106</v>
      </c>
      <c r="B694" s="4" t="s">
        <v>13</v>
      </c>
      <c r="C694" s="4">
        <v>1128299</v>
      </c>
      <c r="D694" s="5">
        <v>44021</v>
      </c>
      <c r="E694" s="4" t="s">
        <v>283</v>
      </c>
      <c r="F694" s="4" t="s">
        <v>982</v>
      </c>
      <c r="G694" s="4" t="s">
        <v>983</v>
      </c>
      <c r="H694" s="6">
        <v>625</v>
      </c>
      <c r="I694" s="12" t="s">
        <v>101</v>
      </c>
      <c r="J694" s="12" t="s">
        <v>1086</v>
      </c>
      <c r="K694" s="10">
        <v>117187.5</v>
      </c>
      <c r="L694" s="11">
        <v>0.25</v>
      </c>
      <c r="M694" s="13">
        <f t="shared" si="20"/>
        <v>468750</v>
      </c>
      <c r="N694" s="13">
        <f t="shared" si="21"/>
        <v>750</v>
      </c>
      <c r="O694" s="4" t="s">
        <v>16</v>
      </c>
      <c r="P694" s="12" t="s">
        <v>102</v>
      </c>
    </row>
    <row r="695" spans="1:16" ht="14.25" customHeight="1">
      <c r="A695" s="4" t="s">
        <v>1106</v>
      </c>
      <c r="B695" s="4" t="s">
        <v>13</v>
      </c>
      <c r="C695" s="4">
        <v>1128299</v>
      </c>
      <c r="D695" s="5">
        <v>44022</v>
      </c>
      <c r="E695" s="4" t="s">
        <v>283</v>
      </c>
      <c r="F695" s="4" t="s">
        <v>982</v>
      </c>
      <c r="G695" s="4" t="s">
        <v>983</v>
      </c>
      <c r="H695" s="6">
        <v>575</v>
      </c>
      <c r="I695" s="12" t="s">
        <v>103</v>
      </c>
      <c r="J695" s="12" t="s">
        <v>1087</v>
      </c>
      <c r="K695" s="10">
        <v>129375</v>
      </c>
      <c r="L695" s="11">
        <v>0.3</v>
      </c>
      <c r="M695" s="13">
        <f t="shared" si="20"/>
        <v>431250</v>
      </c>
      <c r="N695" s="13">
        <f t="shared" si="21"/>
        <v>750</v>
      </c>
      <c r="O695" s="4" t="s">
        <v>16</v>
      </c>
      <c r="P695" s="12" t="s">
        <v>104</v>
      </c>
    </row>
    <row r="696" spans="1:16" ht="14.25" customHeight="1">
      <c r="A696" s="4" t="s">
        <v>1106</v>
      </c>
      <c r="B696" s="4" t="s">
        <v>13</v>
      </c>
      <c r="C696" s="4">
        <v>1128299</v>
      </c>
      <c r="D696" s="5">
        <v>44023</v>
      </c>
      <c r="E696" s="4" t="s">
        <v>283</v>
      </c>
      <c r="F696" s="4" t="s">
        <v>982</v>
      </c>
      <c r="G696" s="4" t="s">
        <v>983</v>
      </c>
      <c r="H696" s="6">
        <v>575</v>
      </c>
      <c r="I696" s="12" t="s">
        <v>105</v>
      </c>
      <c r="J696" s="12" t="s">
        <v>1087</v>
      </c>
      <c r="K696" s="10">
        <v>107812.5</v>
      </c>
      <c r="L696" s="11">
        <v>0.25</v>
      </c>
      <c r="M696" s="13">
        <f t="shared" si="20"/>
        <v>431250</v>
      </c>
      <c r="N696" s="13">
        <f t="shared" si="21"/>
        <v>750</v>
      </c>
      <c r="O696" s="4" t="s">
        <v>16</v>
      </c>
      <c r="P696" s="12" t="s">
        <v>106</v>
      </c>
    </row>
    <row r="697" spans="1:16" ht="14.25" customHeight="1">
      <c r="A697" s="4" t="s">
        <v>1106</v>
      </c>
      <c r="B697" s="4" t="s">
        <v>13</v>
      </c>
      <c r="C697" s="4">
        <v>1128299</v>
      </c>
      <c r="D697" s="5">
        <v>44024</v>
      </c>
      <c r="E697" s="4" t="s">
        <v>283</v>
      </c>
      <c r="F697" s="4" t="s">
        <v>982</v>
      </c>
      <c r="G697" s="4" t="s">
        <v>983</v>
      </c>
      <c r="H697" s="6">
        <v>400</v>
      </c>
      <c r="I697" s="12" t="s">
        <v>107</v>
      </c>
      <c r="J697" s="12" t="s">
        <v>1087</v>
      </c>
      <c r="K697" s="10">
        <v>64000</v>
      </c>
      <c r="L697" s="11">
        <v>0.2</v>
      </c>
      <c r="M697" s="13">
        <f t="shared" si="20"/>
        <v>320000</v>
      </c>
      <c r="N697" s="13">
        <f t="shared" si="21"/>
        <v>800</v>
      </c>
      <c r="O697" s="4" t="s">
        <v>16</v>
      </c>
      <c r="P697" s="12" t="s">
        <v>108</v>
      </c>
    </row>
    <row r="698" spans="1:16" ht="14.25" customHeight="1">
      <c r="A698" s="4" t="s">
        <v>1106</v>
      </c>
      <c r="B698" s="4" t="s">
        <v>13</v>
      </c>
      <c r="C698" s="4">
        <v>1128299</v>
      </c>
      <c r="D698" s="5">
        <v>44025</v>
      </c>
      <c r="E698" s="4" t="s">
        <v>283</v>
      </c>
      <c r="F698" s="4" t="s">
        <v>982</v>
      </c>
      <c r="G698" s="4" t="s">
        <v>983</v>
      </c>
      <c r="H698" s="6">
        <v>600</v>
      </c>
      <c r="I698" s="12" t="s">
        <v>109</v>
      </c>
      <c r="J698" s="12" t="s">
        <v>1087</v>
      </c>
      <c r="K698" s="10">
        <v>126000</v>
      </c>
      <c r="L698" s="11">
        <v>0.3</v>
      </c>
      <c r="M698" s="13">
        <f t="shared" si="20"/>
        <v>420000</v>
      </c>
      <c r="N698" s="13">
        <f t="shared" si="21"/>
        <v>700</v>
      </c>
      <c r="O698" s="4" t="s">
        <v>16</v>
      </c>
      <c r="P698" s="12" t="s">
        <v>110</v>
      </c>
    </row>
    <row r="699" spans="1:16" ht="14.25" customHeight="1">
      <c r="A699" s="4" t="s">
        <v>1106</v>
      </c>
      <c r="B699" s="4" t="s">
        <v>13</v>
      </c>
      <c r="C699" s="4">
        <v>1128299</v>
      </c>
      <c r="D699" s="5">
        <v>44026</v>
      </c>
      <c r="E699" s="4" t="s">
        <v>283</v>
      </c>
      <c r="F699" s="4" t="s">
        <v>982</v>
      </c>
      <c r="G699" s="4" t="s">
        <v>983</v>
      </c>
      <c r="H699" s="6">
        <v>600</v>
      </c>
      <c r="I699" s="12" t="s">
        <v>111</v>
      </c>
      <c r="J699" s="12" t="s">
        <v>1087</v>
      </c>
      <c r="K699" s="10">
        <v>112500</v>
      </c>
      <c r="L699" s="11">
        <v>0.25</v>
      </c>
      <c r="M699" s="13">
        <f t="shared" si="20"/>
        <v>450000</v>
      </c>
      <c r="N699" s="13">
        <f t="shared" si="21"/>
        <v>750</v>
      </c>
      <c r="O699" s="4" t="s">
        <v>16</v>
      </c>
      <c r="P699" s="12" t="s">
        <v>112</v>
      </c>
    </row>
    <row r="700" spans="1:16" ht="14.25" customHeight="1">
      <c r="A700" s="4" t="s">
        <v>1106</v>
      </c>
      <c r="B700" s="4" t="s">
        <v>13</v>
      </c>
      <c r="C700" s="4">
        <v>1128299</v>
      </c>
      <c r="D700" s="5">
        <v>44027</v>
      </c>
      <c r="E700" s="4" t="s">
        <v>283</v>
      </c>
      <c r="F700" s="4" t="s">
        <v>982</v>
      </c>
      <c r="G700" s="4" t="s">
        <v>983</v>
      </c>
      <c r="H700" s="6">
        <v>450</v>
      </c>
      <c r="I700" s="12" t="s">
        <v>113</v>
      </c>
      <c r="J700" s="12" t="s">
        <v>1086</v>
      </c>
      <c r="K700" s="10">
        <v>78750</v>
      </c>
      <c r="L700" s="11">
        <v>0.25</v>
      </c>
      <c r="M700" s="13">
        <f t="shared" si="20"/>
        <v>315000</v>
      </c>
      <c r="N700" s="13">
        <f t="shared" si="21"/>
        <v>700</v>
      </c>
      <c r="O700" s="4" t="s">
        <v>16</v>
      </c>
      <c r="P700" s="12" t="s">
        <v>114</v>
      </c>
    </row>
    <row r="701" spans="1:16" ht="14.25" customHeight="1">
      <c r="A701" s="4" t="s">
        <v>1106</v>
      </c>
      <c r="B701" s="4" t="s">
        <v>13</v>
      </c>
      <c r="C701" s="4">
        <v>1128299</v>
      </c>
      <c r="D701" s="5">
        <v>44028</v>
      </c>
      <c r="E701" s="4" t="s">
        <v>283</v>
      </c>
      <c r="F701" s="4" t="s">
        <v>982</v>
      </c>
      <c r="G701" s="4" t="s">
        <v>983</v>
      </c>
      <c r="H701" s="6">
        <v>400</v>
      </c>
      <c r="I701" s="12" t="s">
        <v>37</v>
      </c>
      <c r="J701" s="12" t="s">
        <v>1086</v>
      </c>
      <c r="K701" s="10">
        <v>84000</v>
      </c>
      <c r="L701" s="11">
        <v>0.3</v>
      </c>
      <c r="M701" s="13">
        <f t="shared" si="20"/>
        <v>280000</v>
      </c>
      <c r="N701" s="13">
        <f t="shared" si="21"/>
        <v>700</v>
      </c>
      <c r="O701" s="4" t="s">
        <v>16</v>
      </c>
      <c r="P701" s="12" t="s">
        <v>115</v>
      </c>
    </row>
    <row r="702" spans="1:16" ht="14.25" customHeight="1">
      <c r="A702" s="4" t="s">
        <v>1106</v>
      </c>
      <c r="B702" s="4" t="s">
        <v>13</v>
      </c>
      <c r="C702" s="4">
        <v>1128299</v>
      </c>
      <c r="D702" s="5">
        <v>44029</v>
      </c>
      <c r="E702" s="4" t="s">
        <v>283</v>
      </c>
      <c r="F702" s="4" t="s">
        <v>982</v>
      </c>
      <c r="G702" s="4" t="s">
        <v>983</v>
      </c>
      <c r="H702" s="6">
        <v>425</v>
      </c>
      <c r="I702" s="12" t="s">
        <v>116</v>
      </c>
      <c r="J702" s="12" t="s">
        <v>1087</v>
      </c>
      <c r="K702" s="10">
        <v>85000</v>
      </c>
      <c r="L702" s="11">
        <v>0.25</v>
      </c>
      <c r="M702" s="13">
        <f t="shared" si="20"/>
        <v>340000</v>
      </c>
      <c r="N702" s="13">
        <f t="shared" si="21"/>
        <v>800</v>
      </c>
      <c r="O702" s="4" t="s">
        <v>16</v>
      </c>
      <c r="P702" s="12" t="s">
        <v>117</v>
      </c>
    </row>
    <row r="703" spans="1:16" ht="14.25" customHeight="1">
      <c r="A703" s="4" t="s">
        <v>1106</v>
      </c>
      <c r="B703" s="4" t="s">
        <v>13</v>
      </c>
      <c r="C703" s="4">
        <v>1128299</v>
      </c>
      <c r="D703" s="5">
        <v>44030</v>
      </c>
      <c r="E703" s="4" t="s">
        <v>283</v>
      </c>
      <c r="F703" s="4" t="s">
        <v>982</v>
      </c>
      <c r="G703" s="4" t="s">
        <v>983</v>
      </c>
      <c r="H703" s="6">
        <v>450</v>
      </c>
      <c r="I703" s="12" t="s">
        <v>46</v>
      </c>
      <c r="J703" s="12" t="s">
        <v>1087</v>
      </c>
      <c r="K703" s="10">
        <v>58500</v>
      </c>
      <c r="L703" s="11">
        <v>0.2</v>
      </c>
      <c r="M703" s="13">
        <f t="shared" si="20"/>
        <v>292500</v>
      </c>
      <c r="N703" s="13">
        <f t="shared" si="21"/>
        <v>650</v>
      </c>
      <c r="O703" s="4" t="s">
        <v>16</v>
      </c>
      <c r="P703" s="12" t="s">
        <v>118</v>
      </c>
    </row>
    <row r="704" spans="1:16" ht="14.25" customHeight="1">
      <c r="A704" s="4" t="s">
        <v>1106</v>
      </c>
      <c r="B704" s="4" t="s">
        <v>13</v>
      </c>
      <c r="C704" s="4">
        <v>1128299</v>
      </c>
      <c r="D704" s="5">
        <v>44031</v>
      </c>
      <c r="E704" s="4" t="s">
        <v>283</v>
      </c>
      <c r="F704" s="4" t="s">
        <v>982</v>
      </c>
      <c r="G704" s="4" t="s">
        <v>983</v>
      </c>
      <c r="H704" s="6">
        <v>550</v>
      </c>
      <c r="I704" s="12" t="s">
        <v>119</v>
      </c>
      <c r="J704" s="12" t="s">
        <v>1087</v>
      </c>
      <c r="K704" s="10">
        <v>99000</v>
      </c>
      <c r="L704" s="11">
        <v>0.3</v>
      </c>
      <c r="M704" s="13">
        <f t="shared" si="20"/>
        <v>330000</v>
      </c>
      <c r="N704" s="13">
        <f t="shared" si="21"/>
        <v>600</v>
      </c>
      <c r="O704" s="4" t="s">
        <v>16</v>
      </c>
      <c r="P704" s="12" t="s">
        <v>120</v>
      </c>
    </row>
    <row r="705" spans="1:16" ht="14.25" customHeight="1">
      <c r="A705" s="4" t="s">
        <v>1106</v>
      </c>
      <c r="B705" s="4" t="s">
        <v>13</v>
      </c>
      <c r="C705" s="4">
        <v>1128299</v>
      </c>
      <c r="D705" s="5">
        <v>44032</v>
      </c>
      <c r="E705" s="4" t="s">
        <v>283</v>
      </c>
      <c r="F705" s="4" t="s">
        <v>982</v>
      </c>
      <c r="G705" s="4" t="s">
        <v>983</v>
      </c>
      <c r="H705" s="6">
        <v>550</v>
      </c>
      <c r="I705" s="12" t="s">
        <v>121</v>
      </c>
      <c r="J705" s="12" t="s">
        <v>1086</v>
      </c>
      <c r="K705" s="10">
        <v>89375</v>
      </c>
      <c r="L705" s="11">
        <v>0.25</v>
      </c>
      <c r="M705" s="13">
        <f t="shared" si="20"/>
        <v>357500</v>
      </c>
      <c r="N705" s="13">
        <f t="shared" si="21"/>
        <v>650</v>
      </c>
      <c r="O705" s="4" t="s">
        <v>16</v>
      </c>
      <c r="P705" s="12" t="s">
        <v>122</v>
      </c>
    </row>
    <row r="706" spans="1:16" ht="14.25" customHeight="1">
      <c r="A706" s="4" t="s">
        <v>1106</v>
      </c>
      <c r="B706" s="4" t="s">
        <v>13</v>
      </c>
      <c r="C706" s="4">
        <v>1128299</v>
      </c>
      <c r="D706" s="5">
        <v>44033</v>
      </c>
      <c r="E706" s="4" t="s">
        <v>283</v>
      </c>
      <c r="F706" s="4" t="s">
        <v>982</v>
      </c>
      <c r="G706" s="4" t="s">
        <v>983</v>
      </c>
      <c r="H706" s="6">
        <v>375</v>
      </c>
      <c r="I706" s="12" t="s">
        <v>123</v>
      </c>
      <c r="J706" s="12" t="s">
        <v>1087</v>
      </c>
      <c r="K706" s="10">
        <v>56250</v>
      </c>
      <c r="L706" s="11">
        <v>0.25</v>
      </c>
      <c r="M706" s="13">
        <f t="shared" si="20"/>
        <v>225000</v>
      </c>
      <c r="N706" s="13">
        <f t="shared" si="21"/>
        <v>600</v>
      </c>
      <c r="O706" s="4" t="s">
        <v>16</v>
      </c>
      <c r="P706" s="12" t="s">
        <v>124</v>
      </c>
    </row>
    <row r="707" spans="1:16" ht="14.25" customHeight="1">
      <c r="A707" s="4" t="s">
        <v>1106</v>
      </c>
      <c r="B707" s="4" t="s">
        <v>13</v>
      </c>
      <c r="C707" s="4">
        <v>1128299</v>
      </c>
      <c r="D707" s="5">
        <v>44034</v>
      </c>
      <c r="E707" s="4" t="s">
        <v>283</v>
      </c>
      <c r="F707" s="4" t="s">
        <v>982</v>
      </c>
      <c r="G707" s="4" t="s">
        <v>983</v>
      </c>
      <c r="H707" s="6">
        <v>350</v>
      </c>
      <c r="I707" s="12" t="s">
        <v>49</v>
      </c>
      <c r="J707" s="12" t="s">
        <v>1086</v>
      </c>
      <c r="K707" s="10">
        <v>63000</v>
      </c>
      <c r="L707" s="11">
        <v>0.3</v>
      </c>
      <c r="M707" s="13">
        <f t="shared" si="20"/>
        <v>210000</v>
      </c>
      <c r="N707" s="13">
        <f t="shared" si="21"/>
        <v>600</v>
      </c>
      <c r="O707" s="4" t="s">
        <v>16</v>
      </c>
      <c r="P707" s="12" t="s">
        <v>125</v>
      </c>
    </row>
    <row r="708" spans="1:16" ht="14.25" customHeight="1">
      <c r="A708" s="4" t="s">
        <v>1106</v>
      </c>
      <c r="B708" s="4" t="s">
        <v>13</v>
      </c>
      <c r="C708" s="4">
        <v>1128299</v>
      </c>
      <c r="D708" s="5">
        <v>44035</v>
      </c>
      <c r="E708" s="4" t="s">
        <v>283</v>
      </c>
      <c r="F708" s="4" t="s">
        <v>982</v>
      </c>
      <c r="G708" s="4" t="s">
        <v>983</v>
      </c>
      <c r="H708" s="6">
        <v>325</v>
      </c>
      <c r="I708" s="12" t="s">
        <v>126</v>
      </c>
      <c r="J708" s="12" t="s">
        <v>1086</v>
      </c>
      <c r="K708" s="10">
        <v>56875</v>
      </c>
      <c r="L708" s="11">
        <v>0.25</v>
      </c>
      <c r="M708" s="13">
        <f t="shared" si="20"/>
        <v>227500</v>
      </c>
      <c r="N708" s="13">
        <f t="shared" si="21"/>
        <v>700</v>
      </c>
      <c r="O708" s="4" t="s">
        <v>16</v>
      </c>
      <c r="P708" s="12" t="s">
        <v>127</v>
      </c>
    </row>
    <row r="709" spans="1:16" ht="14.25" customHeight="1">
      <c r="A709" s="4" t="s">
        <v>1106</v>
      </c>
      <c r="B709" s="4" t="s">
        <v>13</v>
      </c>
      <c r="C709" s="4">
        <v>1128299</v>
      </c>
      <c r="D709" s="5">
        <v>44036</v>
      </c>
      <c r="E709" s="4" t="s">
        <v>283</v>
      </c>
      <c r="F709" s="4" t="s">
        <v>982</v>
      </c>
      <c r="G709" s="4" t="s">
        <v>983</v>
      </c>
      <c r="H709" s="6">
        <v>375</v>
      </c>
      <c r="I709" s="12" t="s">
        <v>128</v>
      </c>
      <c r="J709" s="12" t="s">
        <v>1087</v>
      </c>
      <c r="K709" s="10">
        <v>56250</v>
      </c>
      <c r="L709" s="11">
        <v>0.2</v>
      </c>
      <c r="M709" s="13">
        <f t="shared" si="20"/>
        <v>281250</v>
      </c>
      <c r="N709" s="13">
        <f t="shared" si="21"/>
        <v>750</v>
      </c>
      <c r="O709" s="4" t="s">
        <v>16</v>
      </c>
      <c r="P709" s="12" t="s">
        <v>129</v>
      </c>
    </row>
    <row r="710" spans="1:16" ht="14.25" customHeight="1">
      <c r="A710" s="4" t="s">
        <v>1106</v>
      </c>
      <c r="B710" s="4" t="s">
        <v>13</v>
      </c>
      <c r="C710" s="4">
        <v>1128299</v>
      </c>
      <c r="D710" s="5">
        <v>44037</v>
      </c>
      <c r="E710" s="4" t="s">
        <v>283</v>
      </c>
      <c r="F710" s="4" t="s">
        <v>982</v>
      </c>
      <c r="G710" s="4" t="s">
        <v>983</v>
      </c>
      <c r="H710" s="6">
        <v>600</v>
      </c>
      <c r="I710" s="12" t="s">
        <v>130</v>
      </c>
      <c r="J710" s="12" t="s">
        <v>1087</v>
      </c>
      <c r="K710" s="10">
        <v>108000</v>
      </c>
      <c r="L710" s="11">
        <v>0.3</v>
      </c>
      <c r="M710" s="13">
        <f t="shared" si="20"/>
        <v>360000</v>
      </c>
      <c r="N710" s="13">
        <f t="shared" si="21"/>
        <v>600</v>
      </c>
      <c r="O710" s="4" t="s">
        <v>16</v>
      </c>
      <c r="P710" s="12" t="s">
        <v>131</v>
      </c>
    </row>
    <row r="711" spans="1:16" ht="14.25" customHeight="1">
      <c r="A711" s="4" t="s">
        <v>1106</v>
      </c>
      <c r="B711" s="4" t="s">
        <v>13</v>
      </c>
      <c r="C711" s="4">
        <v>1128299</v>
      </c>
      <c r="D711" s="5">
        <v>44038</v>
      </c>
      <c r="E711" s="4" t="s">
        <v>283</v>
      </c>
      <c r="F711" s="4" t="s">
        <v>982</v>
      </c>
      <c r="G711" s="4" t="s">
        <v>983</v>
      </c>
      <c r="H711" s="6">
        <v>625</v>
      </c>
      <c r="I711" s="12" t="s">
        <v>132</v>
      </c>
      <c r="J711" s="12" t="s">
        <v>1086</v>
      </c>
      <c r="K711" s="10">
        <v>101562.5</v>
      </c>
      <c r="L711" s="11">
        <v>0.25</v>
      </c>
      <c r="M711" s="13">
        <f t="shared" ref="M711:M774" si="22">K711/L711</f>
        <v>406250</v>
      </c>
      <c r="N711" s="13">
        <f t="shared" ref="N711:N774" si="23">M711/H711</f>
        <v>650</v>
      </c>
      <c r="O711" s="4" t="s">
        <v>16</v>
      </c>
      <c r="P711" s="12" t="s">
        <v>133</v>
      </c>
    </row>
    <row r="712" spans="1:16" ht="14.25" customHeight="1">
      <c r="A712" s="4" t="s">
        <v>1106</v>
      </c>
      <c r="B712" s="4" t="s">
        <v>13</v>
      </c>
      <c r="C712" s="4">
        <v>1128299</v>
      </c>
      <c r="D712" s="5">
        <v>44039</v>
      </c>
      <c r="E712" s="4" t="s">
        <v>283</v>
      </c>
      <c r="F712" s="4" t="s">
        <v>982</v>
      </c>
      <c r="G712" s="4" t="s">
        <v>983</v>
      </c>
      <c r="H712" s="6">
        <v>475</v>
      </c>
      <c r="I712" s="12" t="s">
        <v>134</v>
      </c>
      <c r="J712" s="12" t="s">
        <v>1087</v>
      </c>
      <c r="K712" s="10">
        <v>71250</v>
      </c>
      <c r="L712" s="11">
        <v>0.25</v>
      </c>
      <c r="M712" s="13">
        <f t="shared" si="22"/>
        <v>285000</v>
      </c>
      <c r="N712" s="13">
        <f t="shared" si="23"/>
        <v>600</v>
      </c>
      <c r="O712" s="4" t="s">
        <v>16</v>
      </c>
      <c r="P712" s="12" t="s">
        <v>135</v>
      </c>
    </row>
    <row r="713" spans="1:16" ht="14.25" customHeight="1">
      <c r="A713" s="4" t="s">
        <v>1106</v>
      </c>
      <c r="B713" s="4" t="s">
        <v>13</v>
      </c>
      <c r="C713" s="4">
        <v>1128299</v>
      </c>
      <c r="D713" s="5">
        <v>44040</v>
      </c>
      <c r="E713" s="4" t="s">
        <v>283</v>
      </c>
      <c r="F713" s="4" t="s">
        <v>982</v>
      </c>
      <c r="G713" s="4" t="s">
        <v>983</v>
      </c>
      <c r="H713" s="6">
        <v>450</v>
      </c>
      <c r="I713" s="12" t="s">
        <v>136</v>
      </c>
      <c r="J713" s="12" t="s">
        <v>1087</v>
      </c>
      <c r="K713" s="10">
        <v>94500</v>
      </c>
      <c r="L713" s="11">
        <v>0.3</v>
      </c>
      <c r="M713" s="13">
        <f t="shared" si="22"/>
        <v>315000</v>
      </c>
      <c r="N713" s="13">
        <f t="shared" si="23"/>
        <v>700</v>
      </c>
      <c r="O713" s="4" t="s">
        <v>16</v>
      </c>
      <c r="P713" s="12" t="s">
        <v>137</v>
      </c>
    </row>
    <row r="714" spans="1:16" ht="14.25" customHeight="1">
      <c r="A714" s="4" t="s">
        <v>1106</v>
      </c>
      <c r="B714" s="4" t="s">
        <v>13</v>
      </c>
      <c r="C714" s="4">
        <v>1128299</v>
      </c>
      <c r="D714" s="5">
        <v>44041</v>
      </c>
      <c r="E714" s="4" t="s">
        <v>283</v>
      </c>
      <c r="F714" s="4" t="s">
        <v>982</v>
      </c>
      <c r="G714" s="4" t="s">
        <v>983</v>
      </c>
      <c r="H714" s="6">
        <v>425</v>
      </c>
      <c r="I714" s="12" t="s">
        <v>138</v>
      </c>
      <c r="J714" s="12" t="s">
        <v>1086</v>
      </c>
      <c r="K714" s="10">
        <v>95625</v>
      </c>
      <c r="L714" s="11">
        <v>0.25</v>
      </c>
      <c r="M714" s="13">
        <f t="shared" si="22"/>
        <v>382500</v>
      </c>
      <c r="N714" s="13">
        <f t="shared" si="23"/>
        <v>900</v>
      </c>
      <c r="O714" s="4" t="s">
        <v>16</v>
      </c>
      <c r="P714" s="12" t="s">
        <v>139</v>
      </c>
    </row>
    <row r="715" spans="1:16" ht="14.25" customHeight="1">
      <c r="A715" s="4" t="s">
        <v>1106</v>
      </c>
      <c r="B715" s="4" t="s">
        <v>13</v>
      </c>
      <c r="C715" s="4">
        <v>1128299</v>
      </c>
      <c r="D715" s="5">
        <v>44042</v>
      </c>
      <c r="E715" s="4" t="s">
        <v>283</v>
      </c>
      <c r="F715" s="4" t="s">
        <v>982</v>
      </c>
      <c r="G715" s="4" t="s">
        <v>983</v>
      </c>
      <c r="H715" s="6">
        <v>550</v>
      </c>
      <c r="I715" s="12" t="s">
        <v>42</v>
      </c>
      <c r="J715" s="12" t="s">
        <v>1087</v>
      </c>
      <c r="K715" s="10">
        <v>104500</v>
      </c>
      <c r="L715" s="11">
        <v>0.2</v>
      </c>
      <c r="M715" s="13">
        <f t="shared" si="22"/>
        <v>522500</v>
      </c>
      <c r="N715" s="13">
        <f t="shared" si="23"/>
        <v>950</v>
      </c>
      <c r="O715" s="4" t="s">
        <v>16</v>
      </c>
      <c r="P715" s="12" t="s">
        <v>140</v>
      </c>
    </row>
    <row r="716" spans="1:16" ht="14.25" customHeight="1">
      <c r="A716" s="4" t="s">
        <v>1106</v>
      </c>
      <c r="B716" s="4" t="s">
        <v>13</v>
      </c>
      <c r="C716" s="4">
        <v>1128299</v>
      </c>
      <c r="D716" s="5">
        <v>44043</v>
      </c>
      <c r="E716" s="4" t="s">
        <v>283</v>
      </c>
      <c r="F716" s="4" t="s">
        <v>982</v>
      </c>
      <c r="G716" s="4" t="s">
        <v>983</v>
      </c>
      <c r="H716" s="6">
        <v>750</v>
      </c>
      <c r="I716" s="12" t="s">
        <v>141</v>
      </c>
      <c r="J716" s="12" t="s">
        <v>1086</v>
      </c>
      <c r="K716" s="10">
        <v>180000</v>
      </c>
      <c r="L716" s="11">
        <v>0.3</v>
      </c>
      <c r="M716" s="13">
        <f t="shared" si="22"/>
        <v>600000</v>
      </c>
      <c r="N716" s="13">
        <f t="shared" si="23"/>
        <v>800</v>
      </c>
      <c r="O716" s="4" t="s">
        <v>16</v>
      </c>
      <c r="P716" s="12" t="s">
        <v>142</v>
      </c>
    </row>
    <row r="717" spans="1:16" ht="14.25" customHeight="1">
      <c r="A717" s="4" t="s">
        <v>1106</v>
      </c>
      <c r="B717" s="4" t="s">
        <v>13</v>
      </c>
      <c r="C717" s="4">
        <v>1128299</v>
      </c>
      <c r="D717" s="5">
        <v>44044</v>
      </c>
      <c r="E717" s="4" t="s">
        <v>283</v>
      </c>
      <c r="F717" s="4" t="s">
        <v>982</v>
      </c>
      <c r="G717" s="4" t="s">
        <v>983</v>
      </c>
      <c r="H717" s="6">
        <v>750</v>
      </c>
      <c r="I717" s="12" t="s">
        <v>143</v>
      </c>
      <c r="J717" s="12" t="s">
        <v>1087</v>
      </c>
      <c r="K717" s="10">
        <v>159375</v>
      </c>
      <c r="L717" s="11">
        <v>0.25</v>
      </c>
      <c r="M717" s="13">
        <f t="shared" si="22"/>
        <v>637500</v>
      </c>
      <c r="N717" s="13">
        <f t="shared" si="23"/>
        <v>850</v>
      </c>
      <c r="O717" s="4" t="s">
        <v>16</v>
      </c>
      <c r="P717" s="12" t="s">
        <v>144</v>
      </c>
    </row>
    <row r="718" spans="1:16" ht="14.25" customHeight="1">
      <c r="A718" s="4" t="s">
        <v>1106</v>
      </c>
      <c r="B718" s="4" t="s">
        <v>13</v>
      </c>
      <c r="C718" s="4">
        <v>1128299</v>
      </c>
      <c r="D718" s="5">
        <v>44045</v>
      </c>
      <c r="E718" s="4" t="s">
        <v>283</v>
      </c>
      <c r="F718" s="4" t="s">
        <v>982</v>
      </c>
      <c r="G718" s="4" t="s">
        <v>983</v>
      </c>
      <c r="H718" s="6">
        <v>550</v>
      </c>
      <c r="I718" s="12" t="s">
        <v>145</v>
      </c>
      <c r="J718" s="12" t="s">
        <v>1087</v>
      </c>
      <c r="K718" s="10">
        <v>110000</v>
      </c>
      <c r="L718" s="11">
        <v>0.25</v>
      </c>
      <c r="M718" s="13">
        <f t="shared" si="22"/>
        <v>440000</v>
      </c>
      <c r="N718" s="13">
        <f t="shared" si="23"/>
        <v>800</v>
      </c>
      <c r="O718" s="4" t="s">
        <v>16</v>
      </c>
      <c r="P718" s="12" t="s">
        <v>146</v>
      </c>
    </row>
    <row r="719" spans="1:16" ht="14.25" customHeight="1">
      <c r="A719" s="4" t="s">
        <v>1106</v>
      </c>
      <c r="B719" s="4" t="s">
        <v>13</v>
      </c>
      <c r="C719" s="4">
        <v>1128299</v>
      </c>
      <c r="D719" s="5">
        <v>44046</v>
      </c>
      <c r="E719" s="4" t="s">
        <v>283</v>
      </c>
      <c r="F719" s="4" t="s">
        <v>982</v>
      </c>
      <c r="G719" s="4" t="s">
        <v>983</v>
      </c>
      <c r="H719" s="6">
        <v>550</v>
      </c>
      <c r="I719" s="12" t="s">
        <v>37</v>
      </c>
      <c r="J719" s="12" t="s">
        <v>1086</v>
      </c>
      <c r="K719" s="10">
        <v>132000</v>
      </c>
      <c r="L719" s="11">
        <v>0.3</v>
      </c>
      <c r="M719" s="13">
        <f t="shared" si="22"/>
        <v>440000</v>
      </c>
      <c r="N719" s="13">
        <f t="shared" si="23"/>
        <v>800</v>
      </c>
      <c r="O719" s="4" t="s">
        <v>16</v>
      </c>
      <c r="P719" s="12" t="s">
        <v>147</v>
      </c>
    </row>
    <row r="720" spans="1:16" ht="14.25" customHeight="1">
      <c r="A720" s="4" t="s">
        <v>1106</v>
      </c>
      <c r="B720" s="4" t="s">
        <v>13</v>
      </c>
      <c r="C720" s="4">
        <v>1128299</v>
      </c>
      <c r="D720" s="5">
        <v>44047</v>
      </c>
      <c r="E720" s="4" t="s">
        <v>283</v>
      </c>
      <c r="F720" s="4" t="s">
        <v>982</v>
      </c>
      <c r="G720" s="4" t="s">
        <v>983</v>
      </c>
      <c r="H720" s="6">
        <v>475</v>
      </c>
      <c r="I720" s="12" t="s">
        <v>148</v>
      </c>
      <c r="J720" s="12" t="s">
        <v>1087</v>
      </c>
      <c r="K720" s="10">
        <v>106875</v>
      </c>
      <c r="L720" s="11">
        <v>0.25</v>
      </c>
      <c r="M720" s="13">
        <f t="shared" si="22"/>
        <v>427500</v>
      </c>
      <c r="N720" s="13">
        <f t="shared" si="23"/>
        <v>900</v>
      </c>
      <c r="O720" s="4" t="s">
        <v>16</v>
      </c>
      <c r="P720" s="12" t="s">
        <v>149</v>
      </c>
    </row>
    <row r="721" spans="1:16" ht="14.25" customHeight="1">
      <c r="A721" s="4" t="s">
        <v>1106</v>
      </c>
      <c r="B721" s="4" t="s">
        <v>13</v>
      </c>
      <c r="C721" s="4">
        <v>1128299</v>
      </c>
      <c r="D721" s="5">
        <v>44048</v>
      </c>
      <c r="E721" s="4" t="s">
        <v>283</v>
      </c>
      <c r="F721" s="4" t="s">
        <v>982</v>
      </c>
      <c r="G721" s="4" t="s">
        <v>983</v>
      </c>
      <c r="H721" s="6">
        <v>575</v>
      </c>
      <c r="I721" s="12" t="s">
        <v>153</v>
      </c>
      <c r="J721" s="12" t="s">
        <v>1087</v>
      </c>
      <c r="K721" s="10">
        <v>109250</v>
      </c>
      <c r="L721" s="11">
        <v>0.2</v>
      </c>
      <c r="M721" s="13">
        <f t="shared" si="22"/>
        <v>546250</v>
      </c>
      <c r="N721" s="13">
        <f t="shared" si="23"/>
        <v>950</v>
      </c>
      <c r="O721" s="4" t="s">
        <v>16</v>
      </c>
      <c r="P721" s="12" t="s">
        <v>154</v>
      </c>
    </row>
    <row r="722" spans="1:16" ht="14.25" customHeight="1">
      <c r="A722" s="4" t="s">
        <v>1103</v>
      </c>
      <c r="B722" s="4" t="s">
        <v>13</v>
      </c>
      <c r="C722" s="4">
        <v>1185732</v>
      </c>
      <c r="D722" s="5">
        <v>44049</v>
      </c>
      <c r="E722" s="4" t="s">
        <v>283</v>
      </c>
      <c r="F722" s="4" t="s">
        <v>982</v>
      </c>
      <c r="G722" s="4" t="s">
        <v>983</v>
      </c>
      <c r="H722" s="6">
        <v>1050</v>
      </c>
      <c r="I722" s="12" t="s">
        <v>35</v>
      </c>
      <c r="J722" s="12" t="s">
        <v>1087</v>
      </c>
      <c r="K722" s="10">
        <v>212625</v>
      </c>
      <c r="L722" s="11">
        <v>0.45</v>
      </c>
      <c r="M722" s="13">
        <f t="shared" si="22"/>
        <v>472500</v>
      </c>
      <c r="N722" s="13">
        <f t="shared" si="23"/>
        <v>450</v>
      </c>
      <c r="O722" s="4" t="s">
        <v>16</v>
      </c>
      <c r="P722" s="12" t="s">
        <v>155</v>
      </c>
    </row>
    <row r="723" spans="1:16" ht="14.25" customHeight="1">
      <c r="A723" s="4" t="s">
        <v>1103</v>
      </c>
      <c r="B723" s="4" t="s">
        <v>13</v>
      </c>
      <c r="C723" s="4">
        <v>1185732</v>
      </c>
      <c r="D723" s="5">
        <v>44050</v>
      </c>
      <c r="E723" s="4" t="s">
        <v>283</v>
      </c>
      <c r="F723" s="4" t="s">
        <v>982</v>
      </c>
      <c r="G723" s="4" t="s">
        <v>983</v>
      </c>
      <c r="H723" s="6">
        <v>850</v>
      </c>
      <c r="I723" s="12" t="s">
        <v>156</v>
      </c>
      <c r="J723" s="12" t="s">
        <v>1086</v>
      </c>
      <c r="K723" s="10">
        <v>133875</v>
      </c>
      <c r="L723" s="11">
        <v>0.35</v>
      </c>
      <c r="M723" s="13">
        <f t="shared" si="22"/>
        <v>382500</v>
      </c>
      <c r="N723" s="13">
        <f t="shared" si="23"/>
        <v>450</v>
      </c>
      <c r="O723" s="4" t="s">
        <v>16</v>
      </c>
      <c r="P723" s="12" t="s">
        <v>157</v>
      </c>
    </row>
    <row r="724" spans="1:16" ht="14.25" customHeight="1">
      <c r="A724" s="4" t="s">
        <v>1103</v>
      </c>
      <c r="B724" s="4" t="s">
        <v>13</v>
      </c>
      <c r="C724" s="4">
        <v>1185732</v>
      </c>
      <c r="D724" s="5">
        <v>44051</v>
      </c>
      <c r="E724" s="4" t="s">
        <v>283</v>
      </c>
      <c r="F724" s="4" t="s">
        <v>982</v>
      </c>
      <c r="G724" s="4" t="s">
        <v>983</v>
      </c>
      <c r="H724" s="6">
        <v>850</v>
      </c>
      <c r="I724" s="12" t="s">
        <v>99</v>
      </c>
      <c r="J724" s="12" t="s">
        <v>1087</v>
      </c>
      <c r="K724" s="10">
        <v>74375</v>
      </c>
      <c r="L724" s="11">
        <v>0.25</v>
      </c>
      <c r="M724" s="13">
        <f t="shared" si="22"/>
        <v>297500</v>
      </c>
      <c r="N724" s="13">
        <f t="shared" si="23"/>
        <v>350</v>
      </c>
      <c r="O724" s="4" t="s">
        <v>16</v>
      </c>
      <c r="P724" s="12" t="s">
        <v>158</v>
      </c>
    </row>
    <row r="725" spans="1:16" ht="14.25" customHeight="1">
      <c r="A725" s="4" t="s">
        <v>1103</v>
      </c>
      <c r="B725" s="4" t="s">
        <v>13</v>
      </c>
      <c r="C725" s="4">
        <v>1185732</v>
      </c>
      <c r="D725" s="5">
        <v>44052</v>
      </c>
      <c r="E725" s="4" t="s">
        <v>283</v>
      </c>
      <c r="F725" s="4" t="s">
        <v>982</v>
      </c>
      <c r="G725" s="4" t="s">
        <v>983</v>
      </c>
      <c r="H725" s="6">
        <v>700</v>
      </c>
      <c r="I725" s="12" t="s">
        <v>159</v>
      </c>
      <c r="J725" s="12" t="s">
        <v>1086</v>
      </c>
      <c r="K725" s="10">
        <v>84000</v>
      </c>
      <c r="L725" s="11">
        <v>0.3</v>
      </c>
      <c r="M725" s="13">
        <f t="shared" si="22"/>
        <v>280000</v>
      </c>
      <c r="N725" s="13">
        <f t="shared" si="23"/>
        <v>400</v>
      </c>
      <c r="O725" s="4" t="s">
        <v>16</v>
      </c>
      <c r="P725" s="12" t="s">
        <v>160</v>
      </c>
    </row>
    <row r="726" spans="1:16" ht="14.25" customHeight="1">
      <c r="A726" s="4" t="s">
        <v>1103</v>
      </c>
      <c r="B726" s="4" t="s">
        <v>13</v>
      </c>
      <c r="C726" s="4">
        <v>1185732</v>
      </c>
      <c r="D726" s="5">
        <v>44053</v>
      </c>
      <c r="E726" s="4" t="s">
        <v>984</v>
      </c>
      <c r="F726" s="4" t="s">
        <v>985</v>
      </c>
      <c r="G726" s="4" t="s">
        <v>986</v>
      </c>
      <c r="H726" s="6">
        <v>750</v>
      </c>
      <c r="I726" s="12" t="s">
        <v>161</v>
      </c>
      <c r="J726" s="12" t="s">
        <v>1087</v>
      </c>
      <c r="K726" s="10">
        <v>144375</v>
      </c>
      <c r="L726" s="11">
        <v>0.35</v>
      </c>
      <c r="M726" s="13">
        <f t="shared" si="22"/>
        <v>412500</v>
      </c>
      <c r="N726" s="13">
        <f t="shared" si="23"/>
        <v>550</v>
      </c>
      <c r="O726" s="4" t="s">
        <v>16</v>
      </c>
      <c r="P726" s="12" t="s">
        <v>162</v>
      </c>
    </row>
    <row r="727" spans="1:16" ht="14.25" customHeight="1">
      <c r="A727" s="4" t="s">
        <v>1103</v>
      </c>
      <c r="B727" s="4" t="s">
        <v>13</v>
      </c>
      <c r="C727" s="4">
        <v>1185732</v>
      </c>
      <c r="D727" s="5">
        <v>44054</v>
      </c>
      <c r="E727" s="4" t="s">
        <v>984</v>
      </c>
      <c r="F727" s="4" t="s">
        <v>985</v>
      </c>
      <c r="G727" s="4" t="s">
        <v>986</v>
      </c>
      <c r="H727" s="6">
        <v>850</v>
      </c>
      <c r="I727" s="12" t="s">
        <v>163</v>
      </c>
      <c r="J727" s="12" t="s">
        <v>1086</v>
      </c>
      <c r="K727" s="10">
        <v>191250</v>
      </c>
      <c r="L727" s="11">
        <v>0.5</v>
      </c>
      <c r="M727" s="13">
        <f t="shared" si="22"/>
        <v>382500</v>
      </c>
      <c r="N727" s="13">
        <f t="shared" si="23"/>
        <v>450</v>
      </c>
      <c r="O727" s="4" t="s">
        <v>16</v>
      </c>
      <c r="P727" s="12" t="s">
        <v>164</v>
      </c>
    </row>
    <row r="728" spans="1:16" ht="14.25" customHeight="1">
      <c r="A728" s="4" t="s">
        <v>1103</v>
      </c>
      <c r="B728" s="4" t="s">
        <v>13</v>
      </c>
      <c r="C728" s="4">
        <v>1185732</v>
      </c>
      <c r="D728" s="5">
        <v>44055</v>
      </c>
      <c r="E728" s="4" t="s">
        <v>984</v>
      </c>
      <c r="F728" s="4" t="s">
        <v>985</v>
      </c>
      <c r="G728" s="4" t="s">
        <v>986</v>
      </c>
      <c r="H728" s="6">
        <v>1100</v>
      </c>
      <c r="I728" s="12" t="s">
        <v>165</v>
      </c>
      <c r="J728" s="12" t="s">
        <v>1087</v>
      </c>
      <c r="K728" s="10">
        <v>222750</v>
      </c>
      <c r="L728" s="11">
        <v>0.45</v>
      </c>
      <c r="M728" s="13">
        <f t="shared" si="22"/>
        <v>495000</v>
      </c>
      <c r="N728" s="13">
        <f t="shared" si="23"/>
        <v>450</v>
      </c>
      <c r="O728" s="4" t="s">
        <v>16</v>
      </c>
      <c r="P728" s="12" t="s">
        <v>166</v>
      </c>
    </row>
    <row r="729" spans="1:16" ht="14.25" customHeight="1">
      <c r="A729" s="4" t="s">
        <v>1103</v>
      </c>
      <c r="B729" s="4" t="s">
        <v>13</v>
      </c>
      <c r="C729" s="4">
        <v>1185732</v>
      </c>
      <c r="D729" s="5">
        <v>44056</v>
      </c>
      <c r="E729" s="4" t="s">
        <v>984</v>
      </c>
      <c r="F729" s="4" t="s">
        <v>985</v>
      </c>
      <c r="G729" s="4" t="s">
        <v>986</v>
      </c>
      <c r="H729" s="6">
        <v>750</v>
      </c>
      <c r="I729" s="12" t="s">
        <v>167</v>
      </c>
      <c r="J729" s="12" t="s">
        <v>1086</v>
      </c>
      <c r="K729" s="10">
        <v>118125</v>
      </c>
      <c r="L729" s="11">
        <v>0.35</v>
      </c>
      <c r="M729" s="13">
        <f t="shared" si="22"/>
        <v>337500</v>
      </c>
      <c r="N729" s="13">
        <f t="shared" si="23"/>
        <v>450</v>
      </c>
      <c r="O729" s="4" t="s">
        <v>16</v>
      </c>
      <c r="P729" s="12" t="s">
        <v>168</v>
      </c>
    </row>
    <row r="730" spans="1:16" ht="14.25" customHeight="1">
      <c r="A730" s="4" t="s">
        <v>1103</v>
      </c>
      <c r="B730" s="4" t="s">
        <v>13</v>
      </c>
      <c r="C730" s="4">
        <v>1185732</v>
      </c>
      <c r="D730" s="5">
        <v>44057</v>
      </c>
      <c r="E730" s="4" t="s">
        <v>984</v>
      </c>
      <c r="F730" s="4" t="s">
        <v>985</v>
      </c>
      <c r="G730" s="4" t="s">
        <v>986</v>
      </c>
      <c r="H730" s="6">
        <v>800</v>
      </c>
      <c r="I730" s="12" t="s">
        <v>169</v>
      </c>
      <c r="J730" s="12" t="s">
        <v>1087</v>
      </c>
      <c r="K730" s="10">
        <v>70000</v>
      </c>
      <c r="L730" s="11">
        <v>0.25</v>
      </c>
      <c r="M730" s="13">
        <f t="shared" si="22"/>
        <v>280000</v>
      </c>
      <c r="N730" s="13">
        <f t="shared" si="23"/>
        <v>350</v>
      </c>
      <c r="O730" s="4" t="s">
        <v>16</v>
      </c>
      <c r="P730" s="12" t="s">
        <v>170</v>
      </c>
    </row>
    <row r="731" spans="1:16" ht="14.25" customHeight="1">
      <c r="A731" s="4" t="s">
        <v>1106</v>
      </c>
      <c r="B731" s="4" t="s">
        <v>13</v>
      </c>
      <c r="C731" s="4">
        <v>1185732</v>
      </c>
      <c r="D731" s="5">
        <v>44058</v>
      </c>
      <c r="E731" s="4" t="s">
        <v>984</v>
      </c>
      <c r="F731" s="4" t="s">
        <v>985</v>
      </c>
      <c r="G731" s="4" t="s">
        <v>986</v>
      </c>
      <c r="H731" s="6">
        <v>675</v>
      </c>
      <c r="I731" s="12" t="s">
        <v>27</v>
      </c>
      <c r="J731" s="12" t="s">
        <v>1087</v>
      </c>
      <c r="K731" s="10">
        <v>81000</v>
      </c>
      <c r="L731" s="11">
        <v>0.3</v>
      </c>
      <c r="M731" s="13">
        <f t="shared" si="22"/>
        <v>270000</v>
      </c>
      <c r="N731" s="13">
        <f t="shared" si="23"/>
        <v>400</v>
      </c>
      <c r="O731" s="4" t="s">
        <v>16</v>
      </c>
      <c r="P731" s="12" t="s">
        <v>171</v>
      </c>
    </row>
    <row r="732" spans="1:16" ht="14.25" customHeight="1">
      <c r="A732" s="4" t="s">
        <v>1103</v>
      </c>
      <c r="B732" s="4" t="s">
        <v>13</v>
      </c>
      <c r="C732" s="4">
        <v>1185732</v>
      </c>
      <c r="D732" s="5">
        <v>44059</v>
      </c>
      <c r="E732" s="4" t="s">
        <v>984</v>
      </c>
      <c r="F732" s="4" t="s">
        <v>985</v>
      </c>
      <c r="G732" s="4" t="s">
        <v>986</v>
      </c>
      <c r="H732" s="6">
        <v>750</v>
      </c>
      <c r="I732" s="12" t="s">
        <v>172</v>
      </c>
      <c r="J732" s="12" t="s">
        <v>1087</v>
      </c>
      <c r="K732" s="10">
        <v>144375</v>
      </c>
      <c r="L732" s="11">
        <v>0.35</v>
      </c>
      <c r="M732" s="13">
        <f t="shared" si="22"/>
        <v>412500</v>
      </c>
      <c r="N732" s="13">
        <f t="shared" si="23"/>
        <v>550</v>
      </c>
      <c r="O732" s="4" t="s">
        <v>16</v>
      </c>
      <c r="P732" s="12" t="s">
        <v>173</v>
      </c>
    </row>
    <row r="733" spans="1:16" ht="14.25" customHeight="1">
      <c r="A733" s="4" t="s">
        <v>1103</v>
      </c>
      <c r="B733" s="4" t="s">
        <v>13</v>
      </c>
      <c r="C733" s="4">
        <v>1185732</v>
      </c>
      <c r="D733" s="5">
        <v>44060</v>
      </c>
      <c r="E733" s="4" t="s">
        <v>984</v>
      </c>
      <c r="F733" s="4" t="s">
        <v>985</v>
      </c>
      <c r="G733" s="4" t="s">
        <v>986</v>
      </c>
      <c r="H733" s="6">
        <v>850</v>
      </c>
      <c r="I733" s="12" t="s">
        <v>174</v>
      </c>
      <c r="J733" s="12" t="s">
        <v>1087</v>
      </c>
      <c r="K733" s="10">
        <v>191250</v>
      </c>
      <c r="L733" s="11">
        <v>0.5</v>
      </c>
      <c r="M733" s="13">
        <f t="shared" si="22"/>
        <v>382500</v>
      </c>
      <c r="N733" s="13">
        <f t="shared" si="23"/>
        <v>450</v>
      </c>
      <c r="O733" s="4" t="s">
        <v>16</v>
      </c>
      <c r="P733" s="12" t="s">
        <v>175</v>
      </c>
    </row>
    <row r="734" spans="1:16" ht="14.25" customHeight="1">
      <c r="A734" s="4" t="s">
        <v>1103</v>
      </c>
      <c r="B734" s="4" t="s">
        <v>13</v>
      </c>
      <c r="C734" s="4">
        <v>1185732</v>
      </c>
      <c r="D734" s="5">
        <v>44061</v>
      </c>
      <c r="E734" s="4" t="s">
        <v>984</v>
      </c>
      <c r="F734" s="4" t="s">
        <v>985</v>
      </c>
      <c r="G734" s="4" t="s">
        <v>986</v>
      </c>
      <c r="H734" s="6">
        <v>1070</v>
      </c>
      <c r="I734" s="12" t="s">
        <v>176</v>
      </c>
      <c r="J734" s="12" t="s">
        <v>1087</v>
      </c>
      <c r="K734" s="10">
        <v>216675</v>
      </c>
      <c r="L734" s="11">
        <v>0.45</v>
      </c>
      <c r="M734" s="13">
        <f t="shared" si="22"/>
        <v>481500</v>
      </c>
      <c r="N734" s="13">
        <f t="shared" si="23"/>
        <v>450</v>
      </c>
      <c r="O734" s="4" t="s">
        <v>16</v>
      </c>
      <c r="P734" s="12" t="s">
        <v>177</v>
      </c>
    </row>
    <row r="735" spans="1:16" ht="14.25" customHeight="1">
      <c r="A735" s="4" t="s">
        <v>1103</v>
      </c>
      <c r="B735" s="4" t="s">
        <v>13</v>
      </c>
      <c r="C735" s="4">
        <v>1185732</v>
      </c>
      <c r="D735" s="5">
        <v>44062</v>
      </c>
      <c r="E735" s="4" t="s">
        <v>984</v>
      </c>
      <c r="F735" s="4" t="s">
        <v>985</v>
      </c>
      <c r="G735" s="4" t="s">
        <v>986</v>
      </c>
      <c r="H735" s="6">
        <v>750</v>
      </c>
      <c r="I735" s="12" t="s">
        <v>178</v>
      </c>
      <c r="J735" s="12" t="s">
        <v>1087</v>
      </c>
      <c r="K735" s="10">
        <v>118125</v>
      </c>
      <c r="L735" s="11">
        <v>0.35</v>
      </c>
      <c r="M735" s="13">
        <f t="shared" si="22"/>
        <v>337500</v>
      </c>
      <c r="N735" s="13">
        <f t="shared" si="23"/>
        <v>450</v>
      </c>
      <c r="O735" s="4" t="s">
        <v>16</v>
      </c>
      <c r="P735" s="12" t="s">
        <v>179</v>
      </c>
    </row>
    <row r="736" spans="1:16" ht="14.25" customHeight="1">
      <c r="A736" s="4" t="s">
        <v>1103</v>
      </c>
      <c r="B736" s="4" t="s">
        <v>13</v>
      </c>
      <c r="C736" s="4">
        <v>1185732</v>
      </c>
      <c r="D736" s="5">
        <v>44063</v>
      </c>
      <c r="E736" s="4" t="s">
        <v>984</v>
      </c>
      <c r="F736" s="4" t="s">
        <v>985</v>
      </c>
      <c r="G736" s="4" t="s">
        <v>986</v>
      </c>
      <c r="H736" s="6">
        <v>775</v>
      </c>
      <c r="I736" s="12" t="s">
        <v>180</v>
      </c>
      <c r="J736" s="12" t="s">
        <v>1087</v>
      </c>
      <c r="K736" s="10">
        <v>67812.5</v>
      </c>
      <c r="L736" s="11">
        <v>0.25</v>
      </c>
      <c r="M736" s="13">
        <f t="shared" si="22"/>
        <v>271250</v>
      </c>
      <c r="N736" s="13">
        <f t="shared" si="23"/>
        <v>350</v>
      </c>
      <c r="O736" s="4" t="s">
        <v>16</v>
      </c>
      <c r="P736" s="12" t="s">
        <v>181</v>
      </c>
    </row>
    <row r="737" spans="1:16" ht="14.25" customHeight="1">
      <c r="A737" s="4" t="s">
        <v>1103</v>
      </c>
      <c r="B737" s="4" t="s">
        <v>13</v>
      </c>
      <c r="C737" s="4">
        <v>1185732</v>
      </c>
      <c r="D737" s="5">
        <v>44064</v>
      </c>
      <c r="E737" s="4" t="s">
        <v>984</v>
      </c>
      <c r="F737" s="4" t="s">
        <v>985</v>
      </c>
      <c r="G737" s="4" t="s">
        <v>986</v>
      </c>
      <c r="H737" s="6">
        <v>625</v>
      </c>
      <c r="I737" s="12" t="s">
        <v>182</v>
      </c>
      <c r="J737" s="12" t="s">
        <v>1087</v>
      </c>
      <c r="K737" s="10">
        <v>75000</v>
      </c>
      <c r="L737" s="11">
        <v>0.3</v>
      </c>
      <c r="M737" s="13">
        <f t="shared" si="22"/>
        <v>250000</v>
      </c>
      <c r="N737" s="13">
        <f t="shared" si="23"/>
        <v>400</v>
      </c>
      <c r="O737" s="4" t="s">
        <v>16</v>
      </c>
      <c r="P737" s="12" t="s">
        <v>183</v>
      </c>
    </row>
    <row r="738" spans="1:16" ht="14.25" customHeight="1">
      <c r="A738" s="4" t="s">
        <v>1103</v>
      </c>
      <c r="B738" s="4" t="s">
        <v>13</v>
      </c>
      <c r="C738" s="4">
        <v>1185732</v>
      </c>
      <c r="D738" s="5">
        <v>44065</v>
      </c>
      <c r="E738" s="4" t="s">
        <v>984</v>
      </c>
      <c r="F738" s="4" t="s">
        <v>985</v>
      </c>
      <c r="G738" s="4" t="s">
        <v>986</v>
      </c>
      <c r="H738" s="6">
        <v>675</v>
      </c>
      <c r="I738" s="12" t="s">
        <v>143</v>
      </c>
      <c r="J738" s="12" t="s">
        <v>1087</v>
      </c>
      <c r="K738" s="10">
        <v>129937.5</v>
      </c>
      <c r="L738" s="11">
        <v>0.35</v>
      </c>
      <c r="M738" s="13">
        <f t="shared" si="22"/>
        <v>371250</v>
      </c>
      <c r="N738" s="13">
        <f t="shared" si="23"/>
        <v>550</v>
      </c>
      <c r="O738" s="4" t="s">
        <v>16</v>
      </c>
      <c r="P738" s="12" t="s">
        <v>184</v>
      </c>
    </row>
    <row r="739" spans="1:16" ht="14.25" customHeight="1">
      <c r="A739" s="4" t="s">
        <v>1103</v>
      </c>
      <c r="B739" s="4" t="s">
        <v>13</v>
      </c>
      <c r="C739" s="4">
        <v>1185732</v>
      </c>
      <c r="D739" s="5">
        <v>44066</v>
      </c>
      <c r="E739" s="4" t="s">
        <v>984</v>
      </c>
      <c r="F739" s="4" t="s">
        <v>985</v>
      </c>
      <c r="G739" s="4" t="s">
        <v>986</v>
      </c>
      <c r="H739" s="6">
        <v>775</v>
      </c>
      <c r="I739" s="12" t="s">
        <v>185</v>
      </c>
      <c r="J739" s="12" t="s">
        <v>1087</v>
      </c>
      <c r="K739" s="10">
        <v>174375</v>
      </c>
      <c r="L739" s="11">
        <v>0.5</v>
      </c>
      <c r="M739" s="13">
        <f t="shared" si="22"/>
        <v>348750</v>
      </c>
      <c r="N739" s="13">
        <f t="shared" si="23"/>
        <v>450</v>
      </c>
      <c r="O739" s="4" t="s">
        <v>16</v>
      </c>
      <c r="P739" s="12" t="s">
        <v>186</v>
      </c>
    </row>
    <row r="740" spans="1:16" ht="14.25" customHeight="1">
      <c r="A740" s="4" t="s">
        <v>1103</v>
      </c>
      <c r="B740" s="4" t="s">
        <v>13</v>
      </c>
      <c r="C740" s="4">
        <v>1185732</v>
      </c>
      <c r="D740" s="5">
        <v>43945</v>
      </c>
      <c r="E740" s="4" t="s">
        <v>984</v>
      </c>
      <c r="F740" s="4" t="s">
        <v>985</v>
      </c>
      <c r="G740" s="4" t="s">
        <v>986</v>
      </c>
      <c r="H740" s="6">
        <v>1025</v>
      </c>
      <c r="I740" s="12" t="s">
        <v>187</v>
      </c>
      <c r="J740" s="12" t="s">
        <v>1086</v>
      </c>
      <c r="K740" s="10">
        <v>207562.5</v>
      </c>
      <c r="L740" s="11">
        <v>0.45</v>
      </c>
      <c r="M740" s="13">
        <f t="shared" si="22"/>
        <v>461250</v>
      </c>
      <c r="N740" s="13">
        <f t="shared" si="23"/>
        <v>450</v>
      </c>
      <c r="O740" s="4" t="s">
        <v>16</v>
      </c>
      <c r="P740" s="12" t="s">
        <v>188</v>
      </c>
    </row>
    <row r="741" spans="1:16" ht="14.25" customHeight="1">
      <c r="A741" s="4" t="s">
        <v>1103</v>
      </c>
      <c r="B741" s="4" t="s">
        <v>13</v>
      </c>
      <c r="C741" s="4">
        <v>1185732</v>
      </c>
      <c r="D741" s="5">
        <v>43945</v>
      </c>
      <c r="E741" s="4" t="s">
        <v>984</v>
      </c>
      <c r="F741" s="4" t="s">
        <v>985</v>
      </c>
      <c r="G741" s="4" t="s">
        <v>986</v>
      </c>
      <c r="H741" s="6">
        <v>725</v>
      </c>
      <c r="I741" s="12" t="s">
        <v>189</v>
      </c>
      <c r="J741" s="12" t="s">
        <v>1087</v>
      </c>
      <c r="K741" s="10">
        <v>114187.5</v>
      </c>
      <c r="L741" s="11">
        <v>0.35</v>
      </c>
      <c r="M741" s="13">
        <f t="shared" si="22"/>
        <v>326250</v>
      </c>
      <c r="N741" s="13">
        <f t="shared" si="23"/>
        <v>450</v>
      </c>
      <c r="O741" s="4" t="s">
        <v>16</v>
      </c>
      <c r="P741" s="12" t="s">
        <v>190</v>
      </c>
    </row>
    <row r="742" spans="1:16" ht="14.25" customHeight="1">
      <c r="A742" s="4" t="s">
        <v>1106</v>
      </c>
      <c r="B742" s="4" t="s">
        <v>13</v>
      </c>
      <c r="C742" s="4">
        <v>1185732</v>
      </c>
      <c r="D742" s="5">
        <v>43945</v>
      </c>
      <c r="E742" s="4" t="s">
        <v>984</v>
      </c>
      <c r="F742" s="4" t="s">
        <v>985</v>
      </c>
      <c r="G742" s="4" t="s">
        <v>986</v>
      </c>
      <c r="H742" s="6">
        <v>725</v>
      </c>
      <c r="I742" s="12" t="s">
        <v>191</v>
      </c>
      <c r="J742" s="12" t="s">
        <v>1086</v>
      </c>
      <c r="K742" s="10">
        <v>63437.5</v>
      </c>
      <c r="L742" s="11">
        <v>0.25</v>
      </c>
      <c r="M742" s="13">
        <f t="shared" si="22"/>
        <v>253750</v>
      </c>
      <c r="N742" s="13">
        <f t="shared" si="23"/>
        <v>350</v>
      </c>
      <c r="O742" s="4" t="s">
        <v>16</v>
      </c>
      <c r="P742" s="12" t="s">
        <v>192</v>
      </c>
    </row>
    <row r="743" spans="1:16" ht="14.25" customHeight="1">
      <c r="A743" s="4" t="s">
        <v>1106</v>
      </c>
      <c r="B743" s="4" t="s">
        <v>13</v>
      </c>
      <c r="C743" s="4">
        <v>1185732</v>
      </c>
      <c r="D743" s="5">
        <v>43945</v>
      </c>
      <c r="E743" s="4" t="s">
        <v>984</v>
      </c>
      <c r="F743" s="4" t="s">
        <v>985</v>
      </c>
      <c r="G743" s="4" t="s">
        <v>986</v>
      </c>
      <c r="H743" s="6">
        <v>650</v>
      </c>
      <c r="I743" s="12" t="s">
        <v>193</v>
      </c>
      <c r="J743" s="12" t="s">
        <v>1087</v>
      </c>
      <c r="K743" s="10">
        <v>78000</v>
      </c>
      <c r="L743" s="11">
        <v>0.3</v>
      </c>
      <c r="M743" s="13">
        <f t="shared" si="22"/>
        <v>260000</v>
      </c>
      <c r="N743" s="13">
        <f t="shared" si="23"/>
        <v>400</v>
      </c>
      <c r="O743" s="4" t="s">
        <v>16</v>
      </c>
      <c r="P743" s="12" t="s">
        <v>194</v>
      </c>
    </row>
    <row r="744" spans="1:16" ht="14.25" customHeight="1">
      <c r="A744" s="4" t="s">
        <v>1106</v>
      </c>
      <c r="B744" s="4" t="s">
        <v>13</v>
      </c>
      <c r="C744" s="4">
        <v>1185732</v>
      </c>
      <c r="D744" s="5">
        <v>43945</v>
      </c>
      <c r="E744" s="4" t="s">
        <v>984</v>
      </c>
      <c r="F744" s="4" t="s">
        <v>985</v>
      </c>
      <c r="G744" s="4" t="s">
        <v>986</v>
      </c>
      <c r="H744" s="6">
        <v>675</v>
      </c>
      <c r="I744" s="12" t="s">
        <v>195</v>
      </c>
      <c r="J744" s="12" t="s">
        <v>1087</v>
      </c>
      <c r="K744" s="10">
        <v>129937.5</v>
      </c>
      <c r="L744" s="11">
        <v>0.35</v>
      </c>
      <c r="M744" s="13">
        <f t="shared" si="22"/>
        <v>371250</v>
      </c>
      <c r="N744" s="13">
        <f t="shared" si="23"/>
        <v>550</v>
      </c>
      <c r="O744" s="4" t="s">
        <v>16</v>
      </c>
      <c r="P744" s="12" t="s">
        <v>196</v>
      </c>
    </row>
    <row r="745" spans="1:16" ht="14.25" customHeight="1">
      <c r="A745" s="4" t="s">
        <v>1106</v>
      </c>
      <c r="B745" s="4" t="s">
        <v>13</v>
      </c>
      <c r="C745" s="4">
        <v>1185732</v>
      </c>
      <c r="D745" s="5">
        <v>43945</v>
      </c>
      <c r="E745" s="4" t="s">
        <v>984</v>
      </c>
      <c r="F745" s="4" t="s">
        <v>985</v>
      </c>
      <c r="G745" s="4" t="s">
        <v>986</v>
      </c>
      <c r="H745" s="6">
        <v>800</v>
      </c>
      <c r="I745" s="12" t="s">
        <v>197</v>
      </c>
      <c r="J745" s="12" t="s">
        <v>1086</v>
      </c>
      <c r="K745" s="10">
        <v>180000</v>
      </c>
      <c r="L745" s="11">
        <v>0.5</v>
      </c>
      <c r="M745" s="13">
        <f t="shared" si="22"/>
        <v>360000</v>
      </c>
      <c r="N745" s="13">
        <f t="shared" si="23"/>
        <v>450</v>
      </c>
      <c r="O745" s="4" t="s">
        <v>16</v>
      </c>
      <c r="P745" s="12" t="s">
        <v>198</v>
      </c>
    </row>
    <row r="746" spans="1:16" ht="14.25" customHeight="1">
      <c r="A746" s="4" t="s">
        <v>1106</v>
      </c>
      <c r="B746" s="4" t="s">
        <v>13</v>
      </c>
      <c r="C746" s="4">
        <v>1185732</v>
      </c>
      <c r="D746" s="5">
        <v>43945</v>
      </c>
      <c r="E746" s="4" t="s">
        <v>984</v>
      </c>
      <c r="F746" s="4" t="s">
        <v>985</v>
      </c>
      <c r="G746" s="4" t="s">
        <v>986</v>
      </c>
      <c r="H746" s="6">
        <v>1070</v>
      </c>
      <c r="I746" s="12" t="s">
        <v>199</v>
      </c>
      <c r="J746" s="12" t="s">
        <v>1087</v>
      </c>
      <c r="K746" s="10">
        <v>264825</v>
      </c>
      <c r="L746" s="11">
        <v>0.45</v>
      </c>
      <c r="M746" s="13">
        <f t="shared" si="22"/>
        <v>588500</v>
      </c>
      <c r="N746" s="13">
        <f t="shared" si="23"/>
        <v>550</v>
      </c>
      <c r="O746" s="4" t="s">
        <v>16</v>
      </c>
      <c r="P746" s="12" t="s">
        <v>200</v>
      </c>
    </row>
    <row r="747" spans="1:16" ht="14.25" customHeight="1">
      <c r="A747" s="4" t="s">
        <v>1106</v>
      </c>
      <c r="B747" s="4" t="s">
        <v>13</v>
      </c>
      <c r="C747" s="4">
        <v>1185732</v>
      </c>
      <c r="D747" s="5">
        <v>43945</v>
      </c>
      <c r="E747" s="4" t="s">
        <v>984</v>
      </c>
      <c r="F747" s="4" t="s">
        <v>985</v>
      </c>
      <c r="G747" s="4" t="s">
        <v>986</v>
      </c>
      <c r="H747" s="6">
        <v>775</v>
      </c>
      <c r="I747" s="12" t="s">
        <v>201</v>
      </c>
      <c r="J747" s="12" t="s">
        <v>1086</v>
      </c>
      <c r="K747" s="10">
        <v>149187.5</v>
      </c>
      <c r="L747" s="11">
        <v>0.35</v>
      </c>
      <c r="M747" s="13">
        <f t="shared" si="22"/>
        <v>426250</v>
      </c>
      <c r="N747" s="13">
        <f t="shared" si="23"/>
        <v>550</v>
      </c>
      <c r="O747" s="4" t="s">
        <v>16</v>
      </c>
      <c r="P747" s="12" t="s">
        <v>202</v>
      </c>
    </row>
    <row r="748" spans="1:16" ht="14.25" customHeight="1">
      <c r="A748" s="4" t="s">
        <v>1106</v>
      </c>
      <c r="B748" s="4" t="s">
        <v>13</v>
      </c>
      <c r="C748" s="4">
        <v>1185732</v>
      </c>
      <c r="D748" s="5">
        <v>43945</v>
      </c>
      <c r="E748" s="4" t="s">
        <v>984</v>
      </c>
      <c r="F748" s="4" t="s">
        <v>985</v>
      </c>
      <c r="G748" s="4" t="s">
        <v>986</v>
      </c>
      <c r="H748" s="6">
        <v>750</v>
      </c>
      <c r="I748" s="12" t="s">
        <v>203</v>
      </c>
      <c r="J748" s="12" t="s">
        <v>1087</v>
      </c>
      <c r="K748" s="10">
        <v>93750</v>
      </c>
      <c r="L748" s="11">
        <v>0.25</v>
      </c>
      <c r="M748" s="13">
        <f t="shared" si="22"/>
        <v>375000</v>
      </c>
      <c r="N748" s="13">
        <f t="shared" si="23"/>
        <v>500</v>
      </c>
      <c r="O748" s="4" t="s">
        <v>16</v>
      </c>
      <c r="P748" s="12" t="s">
        <v>204</v>
      </c>
    </row>
    <row r="749" spans="1:16" ht="14.25" customHeight="1">
      <c r="A749" s="4" t="s">
        <v>1106</v>
      </c>
      <c r="B749" s="4" t="s">
        <v>13</v>
      </c>
      <c r="C749" s="4">
        <v>1185732</v>
      </c>
      <c r="D749" s="5">
        <v>43945</v>
      </c>
      <c r="E749" s="4" t="s">
        <v>984</v>
      </c>
      <c r="F749" s="4" t="s">
        <v>985</v>
      </c>
      <c r="G749" s="4" t="s">
        <v>986</v>
      </c>
      <c r="H749" s="6">
        <v>700</v>
      </c>
      <c r="I749" s="12" t="s">
        <v>205</v>
      </c>
      <c r="J749" s="12" t="s">
        <v>1087</v>
      </c>
      <c r="K749" s="10">
        <v>105000</v>
      </c>
      <c r="L749" s="11">
        <v>0.3</v>
      </c>
      <c r="M749" s="13">
        <f t="shared" si="22"/>
        <v>350000</v>
      </c>
      <c r="N749" s="13">
        <f t="shared" si="23"/>
        <v>500</v>
      </c>
      <c r="O749" s="4" t="s">
        <v>16</v>
      </c>
      <c r="P749" s="12" t="s">
        <v>206</v>
      </c>
    </row>
    <row r="750" spans="1:16" ht="14.25" customHeight="1">
      <c r="A750" s="4" t="s">
        <v>1106</v>
      </c>
      <c r="B750" s="4" t="s">
        <v>13</v>
      </c>
      <c r="C750" s="4">
        <v>1185732</v>
      </c>
      <c r="D750" s="5">
        <v>43945</v>
      </c>
      <c r="E750" s="4" t="s">
        <v>984</v>
      </c>
      <c r="F750" s="4" t="s">
        <v>985</v>
      </c>
      <c r="G750" s="4" t="s">
        <v>986</v>
      </c>
      <c r="H750" s="6">
        <v>725</v>
      </c>
      <c r="I750" s="12" t="s">
        <v>207</v>
      </c>
      <c r="J750" s="12" t="s">
        <v>1087</v>
      </c>
      <c r="K750" s="10">
        <v>152250</v>
      </c>
      <c r="L750" s="11">
        <v>0.35</v>
      </c>
      <c r="M750" s="13">
        <f t="shared" si="22"/>
        <v>435000</v>
      </c>
      <c r="N750" s="13">
        <f t="shared" si="23"/>
        <v>600</v>
      </c>
      <c r="O750" s="4" t="s">
        <v>16</v>
      </c>
      <c r="P750" s="12" t="s">
        <v>208</v>
      </c>
    </row>
    <row r="751" spans="1:16" ht="14.25" customHeight="1">
      <c r="A751" s="4" t="s">
        <v>1106</v>
      </c>
      <c r="B751" s="4" t="s">
        <v>13</v>
      </c>
      <c r="C751" s="4">
        <v>1185732</v>
      </c>
      <c r="D751" s="5">
        <v>43945</v>
      </c>
      <c r="E751" s="4" t="s">
        <v>984</v>
      </c>
      <c r="F751" s="4" t="s">
        <v>985</v>
      </c>
      <c r="G751" s="4" t="s">
        <v>986</v>
      </c>
      <c r="H751" s="6">
        <v>825</v>
      </c>
      <c r="I751" s="12" t="s">
        <v>209</v>
      </c>
      <c r="J751" s="12" t="s">
        <v>1087</v>
      </c>
      <c r="K751" s="10">
        <v>268125</v>
      </c>
      <c r="L751" s="11">
        <v>0.5</v>
      </c>
      <c r="M751" s="13">
        <f t="shared" si="22"/>
        <v>536250</v>
      </c>
      <c r="N751" s="13">
        <f t="shared" si="23"/>
        <v>650</v>
      </c>
      <c r="O751" s="4" t="s">
        <v>16</v>
      </c>
      <c r="P751" s="12" t="s">
        <v>210</v>
      </c>
    </row>
    <row r="752" spans="1:16" ht="14.25" customHeight="1">
      <c r="A752" s="4" t="s">
        <v>1106</v>
      </c>
      <c r="B752" s="4" t="s">
        <v>13</v>
      </c>
      <c r="C752" s="4">
        <v>1185732</v>
      </c>
      <c r="D752" s="5">
        <v>43945</v>
      </c>
      <c r="E752" s="4" t="s">
        <v>984</v>
      </c>
      <c r="F752" s="4" t="s">
        <v>985</v>
      </c>
      <c r="G752" s="4" t="s">
        <v>986</v>
      </c>
      <c r="H752" s="6">
        <v>1075</v>
      </c>
      <c r="I752" s="12" t="s">
        <v>211</v>
      </c>
      <c r="J752" s="12" t="s">
        <v>1086</v>
      </c>
      <c r="K752" s="10">
        <v>290250</v>
      </c>
      <c r="L752" s="11">
        <v>0.45</v>
      </c>
      <c r="M752" s="13">
        <f t="shared" si="22"/>
        <v>645000</v>
      </c>
      <c r="N752" s="13">
        <f t="shared" si="23"/>
        <v>600</v>
      </c>
      <c r="O752" s="4" t="s">
        <v>16</v>
      </c>
      <c r="P752" s="12" t="s">
        <v>212</v>
      </c>
    </row>
    <row r="753" spans="1:16" ht="14.25" customHeight="1">
      <c r="A753" s="4" t="s">
        <v>1106</v>
      </c>
      <c r="B753" s="4" t="s">
        <v>13</v>
      </c>
      <c r="C753" s="4">
        <v>1185732</v>
      </c>
      <c r="D753" s="5">
        <v>43945</v>
      </c>
      <c r="E753" s="4" t="s">
        <v>984</v>
      </c>
      <c r="F753" s="4" t="s">
        <v>985</v>
      </c>
      <c r="G753" s="4" t="s">
        <v>986</v>
      </c>
      <c r="H753" s="6">
        <v>825</v>
      </c>
      <c r="I753" s="12" t="s">
        <v>213</v>
      </c>
      <c r="J753" s="12" t="s">
        <v>1087</v>
      </c>
      <c r="K753" s="10">
        <v>158812.5</v>
      </c>
      <c r="L753" s="11">
        <v>0.35</v>
      </c>
      <c r="M753" s="13">
        <f t="shared" si="22"/>
        <v>453750</v>
      </c>
      <c r="N753" s="13">
        <f t="shared" si="23"/>
        <v>550</v>
      </c>
      <c r="O753" s="4" t="s">
        <v>16</v>
      </c>
      <c r="P753" s="12" t="s">
        <v>214</v>
      </c>
    </row>
    <row r="754" spans="1:16" ht="14.25" customHeight="1">
      <c r="A754" s="4" t="s">
        <v>1106</v>
      </c>
      <c r="B754" s="4" t="s">
        <v>13</v>
      </c>
      <c r="C754" s="4">
        <v>1185732</v>
      </c>
      <c r="D754" s="5">
        <v>44081</v>
      </c>
      <c r="E754" s="4" t="s">
        <v>984</v>
      </c>
      <c r="F754" s="4" t="s">
        <v>985</v>
      </c>
      <c r="G754" s="4" t="s">
        <v>986</v>
      </c>
      <c r="H754" s="6">
        <v>800</v>
      </c>
      <c r="I754" s="12" t="s">
        <v>215</v>
      </c>
      <c r="J754" s="12" t="s">
        <v>1087</v>
      </c>
      <c r="K754" s="10">
        <v>100000</v>
      </c>
      <c r="L754" s="11">
        <v>0.25</v>
      </c>
      <c r="M754" s="13">
        <f t="shared" si="22"/>
        <v>400000</v>
      </c>
      <c r="N754" s="13">
        <f t="shared" si="23"/>
        <v>500</v>
      </c>
      <c r="O754" s="4" t="s">
        <v>16</v>
      </c>
      <c r="P754" s="12" t="s">
        <v>216</v>
      </c>
    </row>
    <row r="755" spans="1:16" ht="14.25" customHeight="1">
      <c r="A755" s="4" t="s">
        <v>1106</v>
      </c>
      <c r="B755" s="4" t="s">
        <v>13</v>
      </c>
      <c r="C755" s="4">
        <v>1185732</v>
      </c>
      <c r="D755" s="5">
        <v>44082</v>
      </c>
      <c r="E755" s="4" t="s">
        <v>984</v>
      </c>
      <c r="F755" s="4" t="s">
        <v>985</v>
      </c>
      <c r="G755" s="4" t="s">
        <v>986</v>
      </c>
      <c r="H755" s="6">
        <v>775</v>
      </c>
      <c r="I755" s="12" t="s">
        <v>217</v>
      </c>
      <c r="J755" s="12" t="s">
        <v>1087</v>
      </c>
      <c r="K755" s="10">
        <v>116250</v>
      </c>
      <c r="L755" s="11">
        <v>0.3</v>
      </c>
      <c r="M755" s="13">
        <f t="shared" si="22"/>
        <v>387500</v>
      </c>
      <c r="N755" s="13">
        <f t="shared" si="23"/>
        <v>500</v>
      </c>
      <c r="O755" s="4" t="s">
        <v>16</v>
      </c>
      <c r="P755" s="12" t="s">
        <v>218</v>
      </c>
    </row>
    <row r="756" spans="1:16" ht="14.25" customHeight="1">
      <c r="A756" s="4" t="s">
        <v>1106</v>
      </c>
      <c r="B756" s="4" t="s">
        <v>13</v>
      </c>
      <c r="C756" s="4">
        <v>1185732</v>
      </c>
      <c r="D756" s="5">
        <v>44083</v>
      </c>
      <c r="E756" s="4" t="s">
        <v>984</v>
      </c>
      <c r="F756" s="4" t="s">
        <v>985</v>
      </c>
      <c r="G756" s="4" t="s">
        <v>986</v>
      </c>
      <c r="H756" s="6">
        <v>775</v>
      </c>
      <c r="I756" s="12" t="s">
        <v>213</v>
      </c>
      <c r="J756" s="12" t="s">
        <v>1087</v>
      </c>
      <c r="K756" s="10">
        <v>176312.5</v>
      </c>
      <c r="L756" s="11">
        <v>0.35</v>
      </c>
      <c r="M756" s="13">
        <f t="shared" si="22"/>
        <v>503750.00000000006</v>
      </c>
      <c r="N756" s="13">
        <f t="shared" si="23"/>
        <v>650.00000000000011</v>
      </c>
      <c r="O756" s="4" t="s">
        <v>16</v>
      </c>
      <c r="P756" s="12" t="s">
        <v>219</v>
      </c>
    </row>
    <row r="757" spans="1:16" ht="14.25" customHeight="1">
      <c r="A757" s="4" t="s">
        <v>1106</v>
      </c>
      <c r="B757" s="4" t="s">
        <v>13</v>
      </c>
      <c r="C757" s="4">
        <v>1185732</v>
      </c>
      <c r="D757" s="5">
        <v>44084</v>
      </c>
      <c r="E757" s="4" t="s">
        <v>984</v>
      </c>
      <c r="F757" s="4" t="s">
        <v>985</v>
      </c>
      <c r="G757" s="4" t="s">
        <v>986</v>
      </c>
      <c r="H757" s="6">
        <v>925</v>
      </c>
      <c r="I757" s="12" t="s">
        <v>220</v>
      </c>
      <c r="J757" s="12" t="s">
        <v>1086</v>
      </c>
      <c r="K757" s="10">
        <v>323750</v>
      </c>
      <c r="L757" s="11">
        <v>0.5</v>
      </c>
      <c r="M757" s="13">
        <f t="shared" si="22"/>
        <v>647500</v>
      </c>
      <c r="N757" s="13">
        <f t="shared" si="23"/>
        <v>700</v>
      </c>
      <c r="O757" s="4" t="s">
        <v>16</v>
      </c>
      <c r="P757" s="12" t="s">
        <v>221</v>
      </c>
    </row>
    <row r="758" spans="1:16" ht="14.25" customHeight="1">
      <c r="A758" s="4" t="s">
        <v>1106</v>
      </c>
      <c r="B758" s="4" t="s">
        <v>13</v>
      </c>
      <c r="C758" s="4">
        <v>1185732</v>
      </c>
      <c r="D758" s="5">
        <v>44085</v>
      </c>
      <c r="E758" s="4" t="s">
        <v>984</v>
      </c>
      <c r="F758" s="4" t="s">
        <v>985</v>
      </c>
      <c r="G758" s="4" t="s">
        <v>986</v>
      </c>
      <c r="H758" s="6">
        <v>1150</v>
      </c>
      <c r="I758" s="12" t="s">
        <v>222</v>
      </c>
      <c r="J758" s="12" t="s">
        <v>1086</v>
      </c>
      <c r="K758" s="10">
        <v>336375</v>
      </c>
      <c r="L758" s="11">
        <v>0.45</v>
      </c>
      <c r="M758" s="13">
        <f t="shared" si="22"/>
        <v>747500</v>
      </c>
      <c r="N758" s="13">
        <f t="shared" si="23"/>
        <v>650</v>
      </c>
      <c r="O758" s="4" t="s">
        <v>16</v>
      </c>
      <c r="P758" s="12" t="s">
        <v>223</v>
      </c>
    </row>
    <row r="759" spans="1:16" ht="14.25" customHeight="1">
      <c r="A759" s="4" t="s">
        <v>1106</v>
      </c>
      <c r="B759" s="4" t="s">
        <v>13</v>
      </c>
      <c r="C759" s="4">
        <v>1185732</v>
      </c>
      <c r="D759" s="5">
        <v>44086</v>
      </c>
      <c r="E759" s="4" t="s">
        <v>984</v>
      </c>
      <c r="F759" s="4" t="s">
        <v>985</v>
      </c>
      <c r="G759" s="4" t="s">
        <v>986</v>
      </c>
      <c r="H759" s="6">
        <v>900</v>
      </c>
      <c r="I759" s="12" t="s">
        <v>224</v>
      </c>
      <c r="J759" s="12" t="s">
        <v>1087</v>
      </c>
      <c r="K759" s="10">
        <v>189000</v>
      </c>
      <c r="L759" s="11">
        <v>0.35</v>
      </c>
      <c r="M759" s="13">
        <f t="shared" si="22"/>
        <v>540000</v>
      </c>
      <c r="N759" s="13">
        <f t="shared" si="23"/>
        <v>600</v>
      </c>
      <c r="O759" s="4" t="s">
        <v>16</v>
      </c>
      <c r="P759" s="12" t="s">
        <v>225</v>
      </c>
    </row>
    <row r="760" spans="1:16" ht="14.25" customHeight="1">
      <c r="A760" s="4" t="s">
        <v>1106</v>
      </c>
      <c r="B760" s="4" t="s">
        <v>13</v>
      </c>
      <c r="C760" s="4">
        <v>1185732</v>
      </c>
      <c r="D760" s="5">
        <v>44087</v>
      </c>
      <c r="E760" s="4" t="s">
        <v>984</v>
      </c>
      <c r="F760" s="4" t="s">
        <v>985</v>
      </c>
      <c r="G760" s="4" t="s">
        <v>986</v>
      </c>
      <c r="H760" s="6">
        <v>825</v>
      </c>
      <c r="I760" s="12" t="s">
        <v>83</v>
      </c>
      <c r="J760" s="12" t="s">
        <v>1086</v>
      </c>
      <c r="K760" s="10">
        <v>113437.5</v>
      </c>
      <c r="L760" s="11">
        <v>0.25</v>
      </c>
      <c r="M760" s="13">
        <f t="shared" si="22"/>
        <v>453750</v>
      </c>
      <c r="N760" s="13">
        <f t="shared" si="23"/>
        <v>550</v>
      </c>
      <c r="O760" s="4" t="s">
        <v>16</v>
      </c>
      <c r="P760" s="12" t="s">
        <v>226</v>
      </c>
    </row>
    <row r="761" spans="1:16" ht="14.25" customHeight="1">
      <c r="A761" s="4" t="s">
        <v>1106</v>
      </c>
      <c r="B761" s="4" t="s">
        <v>13</v>
      </c>
      <c r="C761" s="4">
        <v>1185732</v>
      </c>
      <c r="D761" s="5">
        <v>44088</v>
      </c>
      <c r="E761" s="4" t="s">
        <v>984</v>
      </c>
      <c r="F761" s="4" t="s">
        <v>985</v>
      </c>
      <c r="G761" s="4" t="s">
        <v>986</v>
      </c>
      <c r="H761" s="6">
        <v>775</v>
      </c>
      <c r="I761" s="12" t="s">
        <v>37</v>
      </c>
      <c r="J761" s="12" t="s">
        <v>1086</v>
      </c>
      <c r="K761" s="10">
        <v>127875</v>
      </c>
      <c r="L761" s="11">
        <v>0.3</v>
      </c>
      <c r="M761" s="13">
        <f t="shared" si="22"/>
        <v>426250</v>
      </c>
      <c r="N761" s="13">
        <f t="shared" si="23"/>
        <v>550</v>
      </c>
      <c r="O761" s="4" t="s">
        <v>16</v>
      </c>
      <c r="P761" s="12" t="s">
        <v>227</v>
      </c>
    </row>
    <row r="762" spans="1:16" ht="14.25" customHeight="1">
      <c r="A762" s="4" t="s">
        <v>1106</v>
      </c>
      <c r="B762" s="4" t="s">
        <v>13</v>
      </c>
      <c r="C762" s="4">
        <v>1185732</v>
      </c>
      <c r="D762" s="5">
        <v>44089</v>
      </c>
      <c r="E762" s="4" t="s">
        <v>984</v>
      </c>
      <c r="F762" s="4" t="s">
        <v>985</v>
      </c>
      <c r="G762" s="4" t="s">
        <v>986</v>
      </c>
      <c r="H762" s="6">
        <v>800</v>
      </c>
      <c r="I762" s="12" t="s">
        <v>228</v>
      </c>
      <c r="J762" s="12" t="s">
        <v>1087</v>
      </c>
      <c r="K762" s="10">
        <v>182000</v>
      </c>
      <c r="L762" s="11">
        <v>0.35</v>
      </c>
      <c r="M762" s="13">
        <f t="shared" si="22"/>
        <v>520000.00000000006</v>
      </c>
      <c r="N762" s="13">
        <f t="shared" si="23"/>
        <v>650.00000000000011</v>
      </c>
      <c r="O762" s="4" t="s">
        <v>16</v>
      </c>
      <c r="P762" s="12" t="s">
        <v>229</v>
      </c>
    </row>
    <row r="763" spans="1:16" ht="14.25" customHeight="1">
      <c r="A763" s="4" t="s">
        <v>1106</v>
      </c>
      <c r="B763" s="4" t="s">
        <v>13</v>
      </c>
      <c r="C763" s="4">
        <v>1185732</v>
      </c>
      <c r="D763" s="5">
        <v>44090</v>
      </c>
      <c r="E763" s="4" t="s">
        <v>984</v>
      </c>
      <c r="F763" s="4" t="s">
        <v>985</v>
      </c>
      <c r="G763" s="4" t="s">
        <v>986</v>
      </c>
      <c r="H763" s="6">
        <v>975</v>
      </c>
      <c r="I763" s="12" t="s">
        <v>230</v>
      </c>
      <c r="J763" s="12" t="s">
        <v>1087</v>
      </c>
      <c r="K763" s="10">
        <v>341250</v>
      </c>
      <c r="L763" s="11">
        <v>0.5</v>
      </c>
      <c r="M763" s="13">
        <f t="shared" si="22"/>
        <v>682500</v>
      </c>
      <c r="N763" s="13">
        <f t="shared" si="23"/>
        <v>700</v>
      </c>
      <c r="O763" s="4" t="s">
        <v>16</v>
      </c>
      <c r="P763" s="12" t="s">
        <v>231</v>
      </c>
    </row>
    <row r="764" spans="1:16" ht="14.25" customHeight="1">
      <c r="A764" s="4" t="s">
        <v>1106</v>
      </c>
      <c r="B764" s="4" t="s">
        <v>13</v>
      </c>
      <c r="C764" s="4">
        <v>1185732</v>
      </c>
      <c r="D764" s="5">
        <v>44091</v>
      </c>
      <c r="E764" s="4" t="s">
        <v>984</v>
      </c>
      <c r="F764" s="4" t="s">
        <v>985</v>
      </c>
      <c r="G764" s="4" t="s">
        <v>986</v>
      </c>
      <c r="H764" s="6">
        <v>1125</v>
      </c>
      <c r="I764" s="12" t="s">
        <v>232</v>
      </c>
      <c r="J764" s="12" t="s">
        <v>1087</v>
      </c>
      <c r="K764" s="10">
        <v>329062.5</v>
      </c>
      <c r="L764" s="11">
        <v>0.45</v>
      </c>
      <c r="M764" s="13">
        <f t="shared" si="22"/>
        <v>731250</v>
      </c>
      <c r="N764" s="13">
        <f t="shared" si="23"/>
        <v>650</v>
      </c>
      <c r="O764" s="4" t="s">
        <v>16</v>
      </c>
      <c r="P764" s="12" t="s">
        <v>233</v>
      </c>
    </row>
    <row r="765" spans="1:16" ht="14.25" customHeight="1">
      <c r="A765" s="4" t="s">
        <v>1106</v>
      </c>
      <c r="B765" s="4" t="s">
        <v>13</v>
      </c>
      <c r="C765" s="4">
        <v>1185732</v>
      </c>
      <c r="D765" s="5">
        <v>44092</v>
      </c>
      <c r="E765" s="4" t="s">
        <v>984</v>
      </c>
      <c r="F765" s="4" t="s">
        <v>985</v>
      </c>
      <c r="G765" s="4" t="s">
        <v>986</v>
      </c>
      <c r="H765" s="6">
        <v>900</v>
      </c>
      <c r="I765" s="12" t="s">
        <v>234</v>
      </c>
      <c r="J765" s="12" t="s">
        <v>1087</v>
      </c>
      <c r="K765" s="10">
        <v>189000</v>
      </c>
      <c r="L765" s="11">
        <v>0.35</v>
      </c>
      <c r="M765" s="13">
        <f t="shared" si="22"/>
        <v>540000</v>
      </c>
      <c r="N765" s="13">
        <f t="shared" si="23"/>
        <v>600</v>
      </c>
      <c r="O765" s="4" t="s">
        <v>16</v>
      </c>
      <c r="P765" s="12" t="s">
        <v>235</v>
      </c>
    </row>
    <row r="766" spans="1:16" ht="14.25" customHeight="1">
      <c r="A766" s="4" t="s">
        <v>1106</v>
      </c>
      <c r="B766" s="4" t="s">
        <v>13</v>
      </c>
      <c r="C766" s="4">
        <v>1185732</v>
      </c>
      <c r="D766" s="5">
        <v>44093</v>
      </c>
      <c r="E766" s="4" t="s">
        <v>984</v>
      </c>
      <c r="F766" s="4" t="s">
        <v>985</v>
      </c>
      <c r="G766" s="4" t="s">
        <v>986</v>
      </c>
      <c r="H766" s="6">
        <v>825</v>
      </c>
      <c r="I766" s="12" t="s">
        <v>236</v>
      </c>
      <c r="J766" s="12" t="s">
        <v>1087</v>
      </c>
      <c r="K766" s="10">
        <v>113437.5</v>
      </c>
      <c r="L766" s="11">
        <v>0.25</v>
      </c>
      <c r="M766" s="13">
        <f t="shared" si="22"/>
        <v>453750</v>
      </c>
      <c r="N766" s="13">
        <f t="shared" si="23"/>
        <v>550</v>
      </c>
      <c r="O766" s="4" t="s">
        <v>16</v>
      </c>
      <c r="P766" s="12" t="s">
        <v>237</v>
      </c>
    </row>
    <row r="767" spans="1:16" ht="14.25" customHeight="1">
      <c r="A767" s="4" t="s">
        <v>1103</v>
      </c>
      <c r="B767" s="4" t="s">
        <v>13</v>
      </c>
      <c r="C767" s="4">
        <v>1185732</v>
      </c>
      <c r="D767" s="5">
        <v>44094</v>
      </c>
      <c r="E767" s="4" t="s">
        <v>984</v>
      </c>
      <c r="F767" s="4" t="s">
        <v>985</v>
      </c>
      <c r="G767" s="4" t="s">
        <v>986</v>
      </c>
      <c r="H767" s="6">
        <v>775</v>
      </c>
      <c r="I767" s="12" t="s">
        <v>238</v>
      </c>
      <c r="J767" s="12" t="s">
        <v>1086</v>
      </c>
      <c r="K767" s="10">
        <v>104625</v>
      </c>
      <c r="L767" s="11">
        <v>0.3</v>
      </c>
      <c r="M767" s="13">
        <f t="shared" si="22"/>
        <v>348750</v>
      </c>
      <c r="N767" s="13">
        <f t="shared" si="23"/>
        <v>450</v>
      </c>
      <c r="O767" s="4" t="s">
        <v>16</v>
      </c>
      <c r="P767" s="12" t="s">
        <v>239</v>
      </c>
    </row>
    <row r="768" spans="1:16" ht="14.25" customHeight="1">
      <c r="A768" s="4" t="s">
        <v>1103</v>
      </c>
      <c r="B768" s="4" t="s">
        <v>13</v>
      </c>
      <c r="C768" s="4">
        <v>1185732</v>
      </c>
      <c r="D768" s="5">
        <v>44095</v>
      </c>
      <c r="E768" s="4" t="s">
        <v>984</v>
      </c>
      <c r="F768" s="4" t="s">
        <v>985</v>
      </c>
      <c r="G768" s="4" t="s">
        <v>986</v>
      </c>
      <c r="H768" s="6">
        <v>750</v>
      </c>
      <c r="I768" s="12" t="s">
        <v>240</v>
      </c>
      <c r="J768" s="12" t="s">
        <v>1087</v>
      </c>
      <c r="K768" s="10">
        <v>144375</v>
      </c>
      <c r="L768" s="11">
        <v>0.35</v>
      </c>
      <c r="M768" s="13">
        <f t="shared" si="22"/>
        <v>412500</v>
      </c>
      <c r="N768" s="13">
        <f t="shared" si="23"/>
        <v>550</v>
      </c>
      <c r="O768" s="4" t="s">
        <v>16</v>
      </c>
      <c r="P768" s="12" t="s">
        <v>241</v>
      </c>
    </row>
    <row r="769" spans="1:16" ht="14.25" customHeight="1">
      <c r="A769" s="4" t="s">
        <v>1103</v>
      </c>
      <c r="B769" s="4" t="s">
        <v>13</v>
      </c>
      <c r="C769" s="4">
        <v>1185732</v>
      </c>
      <c r="D769" s="5">
        <v>44096</v>
      </c>
      <c r="E769" s="4" t="s">
        <v>984</v>
      </c>
      <c r="F769" s="4" t="s">
        <v>985</v>
      </c>
      <c r="G769" s="4" t="s">
        <v>986</v>
      </c>
      <c r="H769" s="6">
        <v>925</v>
      </c>
      <c r="I769" s="12" t="s">
        <v>242</v>
      </c>
      <c r="J769" s="12" t="s">
        <v>1087</v>
      </c>
      <c r="K769" s="10">
        <v>277500</v>
      </c>
      <c r="L769" s="11">
        <v>0.5</v>
      </c>
      <c r="M769" s="13">
        <f t="shared" si="22"/>
        <v>555000</v>
      </c>
      <c r="N769" s="13">
        <f t="shared" si="23"/>
        <v>600</v>
      </c>
      <c r="O769" s="4" t="s">
        <v>16</v>
      </c>
      <c r="P769" s="12" t="s">
        <v>243</v>
      </c>
    </row>
    <row r="770" spans="1:16" ht="14.25" customHeight="1">
      <c r="A770" s="4" t="s">
        <v>1103</v>
      </c>
      <c r="B770" s="4" t="s">
        <v>13</v>
      </c>
      <c r="C770" s="4">
        <v>1185732</v>
      </c>
      <c r="D770" s="5">
        <v>44097</v>
      </c>
      <c r="E770" s="4" t="s">
        <v>984</v>
      </c>
      <c r="F770" s="4" t="s">
        <v>985</v>
      </c>
      <c r="G770" s="4" t="s">
        <v>986</v>
      </c>
      <c r="H770" s="6">
        <v>1050</v>
      </c>
      <c r="I770" s="12" t="s">
        <v>244</v>
      </c>
      <c r="J770" s="12" t="s">
        <v>1087</v>
      </c>
      <c r="K770" s="10">
        <v>259875</v>
      </c>
      <c r="L770" s="11">
        <v>0.45</v>
      </c>
      <c r="M770" s="13">
        <f t="shared" si="22"/>
        <v>577500</v>
      </c>
      <c r="N770" s="13">
        <f t="shared" si="23"/>
        <v>550</v>
      </c>
      <c r="O770" s="4" t="s">
        <v>16</v>
      </c>
      <c r="P770" s="12" t="s">
        <v>245</v>
      </c>
    </row>
    <row r="771" spans="1:16" ht="14.25" customHeight="1">
      <c r="A771" s="4" t="s">
        <v>1103</v>
      </c>
      <c r="B771" s="4" t="s">
        <v>13</v>
      </c>
      <c r="C771" s="4">
        <v>1185732</v>
      </c>
      <c r="D771" s="5">
        <v>44098</v>
      </c>
      <c r="E771" s="4" t="s">
        <v>984</v>
      </c>
      <c r="F771" s="4" t="s">
        <v>985</v>
      </c>
      <c r="G771" s="4" t="s">
        <v>986</v>
      </c>
      <c r="H771" s="6">
        <v>850</v>
      </c>
      <c r="I771" s="12" t="s">
        <v>246</v>
      </c>
      <c r="J771" s="12" t="s">
        <v>1087</v>
      </c>
      <c r="K771" s="10">
        <v>148750</v>
      </c>
      <c r="L771" s="11">
        <v>0.35</v>
      </c>
      <c r="M771" s="13">
        <f t="shared" si="22"/>
        <v>425000</v>
      </c>
      <c r="N771" s="13">
        <f t="shared" si="23"/>
        <v>500</v>
      </c>
      <c r="O771" s="4" t="s">
        <v>16</v>
      </c>
      <c r="P771" s="12" t="s">
        <v>247</v>
      </c>
    </row>
    <row r="772" spans="1:16" ht="14.25" customHeight="1">
      <c r="A772" s="4" t="s">
        <v>1105</v>
      </c>
      <c r="B772" s="4" t="s">
        <v>13</v>
      </c>
      <c r="C772" s="4">
        <v>1185732</v>
      </c>
      <c r="D772" s="5">
        <v>44099</v>
      </c>
      <c r="E772" s="4" t="s">
        <v>984</v>
      </c>
      <c r="F772" s="4" t="s">
        <v>985</v>
      </c>
      <c r="G772" s="4" t="s">
        <v>986</v>
      </c>
      <c r="H772" s="6">
        <v>750</v>
      </c>
      <c r="I772" s="12" t="s">
        <v>248</v>
      </c>
      <c r="J772" s="12" t="s">
        <v>1087</v>
      </c>
      <c r="K772" s="10">
        <v>84375</v>
      </c>
      <c r="L772" s="11">
        <v>0.25</v>
      </c>
      <c r="M772" s="13">
        <f t="shared" si="22"/>
        <v>337500</v>
      </c>
      <c r="N772" s="13">
        <f t="shared" si="23"/>
        <v>450</v>
      </c>
      <c r="O772" s="4" t="s">
        <v>16</v>
      </c>
      <c r="P772" s="12" t="s">
        <v>249</v>
      </c>
    </row>
    <row r="773" spans="1:16" ht="14.25" customHeight="1">
      <c r="A773" s="4" t="s">
        <v>1105</v>
      </c>
      <c r="B773" s="4" t="s">
        <v>13</v>
      </c>
      <c r="C773" s="4">
        <v>1185732</v>
      </c>
      <c r="D773" s="5">
        <v>44100</v>
      </c>
      <c r="E773" s="4" t="s">
        <v>984</v>
      </c>
      <c r="F773" s="4" t="s">
        <v>985</v>
      </c>
      <c r="G773" s="4" t="s">
        <v>986</v>
      </c>
      <c r="H773" s="6">
        <v>725</v>
      </c>
      <c r="I773" s="12" t="s">
        <v>250</v>
      </c>
      <c r="J773" s="12" t="s">
        <v>1086</v>
      </c>
      <c r="K773" s="10">
        <v>97875</v>
      </c>
      <c r="L773" s="11">
        <v>0.3</v>
      </c>
      <c r="M773" s="13">
        <f t="shared" si="22"/>
        <v>326250</v>
      </c>
      <c r="N773" s="13">
        <f t="shared" si="23"/>
        <v>450</v>
      </c>
      <c r="O773" s="4" t="s">
        <v>16</v>
      </c>
      <c r="P773" s="12" t="s">
        <v>251</v>
      </c>
    </row>
    <row r="774" spans="1:16" ht="14.25" customHeight="1">
      <c r="A774" s="4" t="s">
        <v>1105</v>
      </c>
      <c r="B774" s="4" t="s">
        <v>13</v>
      </c>
      <c r="C774" s="4">
        <v>1185732</v>
      </c>
      <c r="D774" s="5">
        <v>44101</v>
      </c>
      <c r="E774" s="4" t="s">
        <v>984</v>
      </c>
      <c r="F774" s="4" t="s">
        <v>985</v>
      </c>
      <c r="G774" s="4" t="s">
        <v>986</v>
      </c>
      <c r="H774" s="6">
        <v>725</v>
      </c>
      <c r="I774" s="12" t="s">
        <v>252</v>
      </c>
      <c r="J774" s="12" t="s">
        <v>1086</v>
      </c>
      <c r="K774" s="10">
        <v>139562.5</v>
      </c>
      <c r="L774" s="11">
        <v>0.35</v>
      </c>
      <c r="M774" s="13">
        <f t="shared" si="22"/>
        <v>398750</v>
      </c>
      <c r="N774" s="13">
        <f t="shared" si="23"/>
        <v>550</v>
      </c>
      <c r="O774" s="4" t="s">
        <v>16</v>
      </c>
      <c r="P774" s="12" t="s">
        <v>253</v>
      </c>
    </row>
    <row r="775" spans="1:16" ht="14.25" customHeight="1">
      <c r="A775" s="4" t="s">
        <v>1105</v>
      </c>
      <c r="B775" s="4" t="s">
        <v>13</v>
      </c>
      <c r="C775" s="4">
        <v>1185732</v>
      </c>
      <c r="D775" s="5">
        <v>44102</v>
      </c>
      <c r="E775" s="4" t="s">
        <v>984</v>
      </c>
      <c r="F775" s="4" t="s">
        <v>985</v>
      </c>
      <c r="G775" s="4" t="s">
        <v>986</v>
      </c>
      <c r="H775" s="6">
        <v>825</v>
      </c>
      <c r="I775" s="12" t="s">
        <v>254</v>
      </c>
      <c r="J775" s="12" t="s">
        <v>1086</v>
      </c>
      <c r="K775" s="10">
        <v>247500</v>
      </c>
      <c r="L775" s="11">
        <v>0.5</v>
      </c>
      <c r="M775" s="13">
        <f t="shared" ref="M775:M838" si="24">K775/L775</f>
        <v>495000</v>
      </c>
      <c r="N775" s="13">
        <f t="shared" ref="N775:N838" si="25">M775/H775</f>
        <v>600</v>
      </c>
      <c r="O775" s="4" t="s">
        <v>16</v>
      </c>
      <c r="P775" s="12" t="s">
        <v>255</v>
      </c>
    </row>
    <row r="776" spans="1:16" ht="14.25" customHeight="1">
      <c r="A776" s="4" t="s">
        <v>1105</v>
      </c>
      <c r="B776" s="4" t="s">
        <v>13</v>
      </c>
      <c r="C776" s="4">
        <v>1185732</v>
      </c>
      <c r="D776" s="5">
        <v>44103</v>
      </c>
      <c r="E776" s="4" t="s">
        <v>984</v>
      </c>
      <c r="F776" s="4" t="s">
        <v>985</v>
      </c>
      <c r="G776" s="4" t="s">
        <v>986</v>
      </c>
      <c r="H776" s="6">
        <v>1000</v>
      </c>
      <c r="I776" s="12" t="s">
        <v>99</v>
      </c>
      <c r="J776" s="12" t="s">
        <v>1087</v>
      </c>
      <c r="K776" s="10">
        <v>270000</v>
      </c>
      <c r="L776" s="11">
        <v>0.45</v>
      </c>
      <c r="M776" s="13">
        <f t="shared" si="24"/>
        <v>600000</v>
      </c>
      <c r="N776" s="13">
        <f t="shared" si="25"/>
        <v>600</v>
      </c>
      <c r="O776" s="4" t="s">
        <v>16</v>
      </c>
      <c r="P776" s="12" t="s">
        <v>256</v>
      </c>
    </row>
    <row r="777" spans="1:16" ht="14.25" customHeight="1">
      <c r="A777" s="4" t="s">
        <v>1105</v>
      </c>
      <c r="B777" s="4" t="s">
        <v>13</v>
      </c>
      <c r="C777" s="4">
        <v>1185732</v>
      </c>
      <c r="D777" s="5">
        <v>44104</v>
      </c>
      <c r="E777" s="4" t="s">
        <v>984</v>
      </c>
      <c r="F777" s="4" t="s">
        <v>985</v>
      </c>
      <c r="G777" s="4" t="s">
        <v>986</v>
      </c>
      <c r="H777" s="6">
        <v>825</v>
      </c>
      <c r="I777" s="12" t="s">
        <v>257</v>
      </c>
      <c r="J777" s="12" t="s">
        <v>1086</v>
      </c>
      <c r="K777" s="10">
        <v>144375</v>
      </c>
      <c r="L777" s="11">
        <v>0.35</v>
      </c>
      <c r="M777" s="13">
        <f t="shared" si="24"/>
        <v>412500</v>
      </c>
      <c r="N777" s="13">
        <f t="shared" si="25"/>
        <v>500</v>
      </c>
      <c r="O777" s="4" t="s">
        <v>16</v>
      </c>
      <c r="P777" s="12" t="s">
        <v>258</v>
      </c>
    </row>
    <row r="778" spans="1:16" ht="14.25" customHeight="1">
      <c r="A778" s="4" t="s">
        <v>1105</v>
      </c>
      <c r="B778" s="4" t="s">
        <v>13</v>
      </c>
      <c r="C778" s="4">
        <v>1185732</v>
      </c>
      <c r="D778" s="5">
        <v>44105</v>
      </c>
      <c r="E778" s="4" t="s">
        <v>984</v>
      </c>
      <c r="F778" s="4" t="s">
        <v>985</v>
      </c>
      <c r="G778" s="4" t="s">
        <v>986</v>
      </c>
      <c r="H778" s="6">
        <v>725</v>
      </c>
      <c r="I778" s="12" t="s">
        <v>259</v>
      </c>
      <c r="J778" s="12" t="s">
        <v>1087</v>
      </c>
      <c r="K778" s="10">
        <v>90625</v>
      </c>
      <c r="L778" s="11">
        <v>0.25</v>
      </c>
      <c r="M778" s="13">
        <f t="shared" si="24"/>
        <v>362500</v>
      </c>
      <c r="N778" s="13">
        <f t="shared" si="25"/>
        <v>500</v>
      </c>
      <c r="O778" s="4" t="s">
        <v>16</v>
      </c>
      <c r="P778" s="12" t="s">
        <v>260</v>
      </c>
    </row>
    <row r="779" spans="1:16" ht="14.25" customHeight="1">
      <c r="A779" s="4" t="s">
        <v>1105</v>
      </c>
      <c r="B779" s="4" t="s">
        <v>13</v>
      </c>
      <c r="C779" s="4">
        <v>1185732</v>
      </c>
      <c r="D779" s="5">
        <v>44106</v>
      </c>
      <c r="E779" s="4" t="s">
        <v>984</v>
      </c>
      <c r="F779" s="4" t="s">
        <v>985</v>
      </c>
      <c r="G779" s="4" t="s">
        <v>986</v>
      </c>
      <c r="H779" s="6">
        <v>700</v>
      </c>
      <c r="I779" s="12" t="s">
        <v>261</v>
      </c>
      <c r="J779" s="12" t="s">
        <v>1087</v>
      </c>
      <c r="K779" s="10">
        <v>105000</v>
      </c>
      <c r="L779" s="11">
        <v>0.3</v>
      </c>
      <c r="M779" s="13">
        <f t="shared" si="24"/>
        <v>350000</v>
      </c>
      <c r="N779" s="13">
        <f t="shared" si="25"/>
        <v>500</v>
      </c>
      <c r="O779" s="4" t="s">
        <v>16</v>
      </c>
      <c r="P779" s="12" t="s">
        <v>262</v>
      </c>
    </row>
    <row r="780" spans="1:16" ht="14.25" customHeight="1">
      <c r="A780" s="4" t="s">
        <v>1105</v>
      </c>
      <c r="B780" s="4" t="s">
        <v>13</v>
      </c>
      <c r="C780" s="4">
        <v>1185732</v>
      </c>
      <c r="D780" s="5">
        <v>44107</v>
      </c>
      <c r="E780" s="4" t="s">
        <v>984</v>
      </c>
      <c r="F780" s="4" t="s">
        <v>985</v>
      </c>
      <c r="G780" s="4" t="s">
        <v>986</v>
      </c>
      <c r="H780" s="6">
        <v>700</v>
      </c>
      <c r="I780" s="12" t="s">
        <v>49</v>
      </c>
      <c r="J780" s="12" t="s">
        <v>1086</v>
      </c>
      <c r="K780" s="10">
        <v>147000</v>
      </c>
      <c r="L780" s="11">
        <v>0.35</v>
      </c>
      <c r="M780" s="13">
        <f t="shared" si="24"/>
        <v>420000</v>
      </c>
      <c r="N780" s="13">
        <f t="shared" si="25"/>
        <v>600</v>
      </c>
      <c r="O780" s="4" t="s">
        <v>16</v>
      </c>
      <c r="P780" s="12" t="s">
        <v>263</v>
      </c>
    </row>
    <row r="781" spans="1:16" ht="14.25" customHeight="1">
      <c r="A781" s="4" t="s">
        <v>1105</v>
      </c>
      <c r="B781" s="4" t="s">
        <v>13</v>
      </c>
      <c r="C781" s="4">
        <v>1185732</v>
      </c>
      <c r="D781" s="5">
        <v>44108</v>
      </c>
      <c r="E781" s="4" t="s">
        <v>984</v>
      </c>
      <c r="F781" s="4" t="s">
        <v>985</v>
      </c>
      <c r="G781" s="4" t="s">
        <v>986</v>
      </c>
      <c r="H781" s="6">
        <v>825</v>
      </c>
      <c r="I781" s="12" t="s">
        <v>264</v>
      </c>
      <c r="J781" s="12" t="s">
        <v>1087</v>
      </c>
      <c r="K781" s="10">
        <v>268125</v>
      </c>
      <c r="L781" s="11">
        <v>0.5</v>
      </c>
      <c r="M781" s="13">
        <f t="shared" si="24"/>
        <v>536250</v>
      </c>
      <c r="N781" s="13">
        <f t="shared" si="25"/>
        <v>650</v>
      </c>
      <c r="O781" s="4" t="s">
        <v>16</v>
      </c>
      <c r="P781" s="12" t="s">
        <v>265</v>
      </c>
    </row>
    <row r="782" spans="1:16" ht="14.25" customHeight="1">
      <c r="A782" s="4" t="s">
        <v>1105</v>
      </c>
      <c r="B782" s="4" t="s">
        <v>13</v>
      </c>
      <c r="C782" s="4">
        <v>1185732</v>
      </c>
      <c r="D782" s="5">
        <v>44109</v>
      </c>
      <c r="E782" s="4" t="s">
        <v>984</v>
      </c>
      <c r="F782" s="4" t="s">
        <v>985</v>
      </c>
      <c r="G782" s="4" t="s">
        <v>986</v>
      </c>
      <c r="H782" s="6">
        <v>975</v>
      </c>
      <c r="I782" s="12" t="s">
        <v>266</v>
      </c>
      <c r="J782" s="12" t="s">
        <v>1087</v>
      </c>
      <c r="K782" s="10">
        <v>263250</v>
      </c>
      <c r="L782" s="11">
        <v>0.45</v>
      </c>
      <c r="M782" s="13">
        <f t="shared" si="24"/>
        <v>585000</v>
      </c>
      <c r="N782" s="13">
        <f t="shared" si="25"/>
        <v>600</v>
      </c>
      <c r="O782" s="4" t="s">
        <v>16</v>
      </c>
      <c r="P782" s="12" t="s">
        <v>267</v>
      </c>
    </row>
    <row r="783" spans="1:16" ht="14.25" customHeight="1">
      <c r="A783" s="4" t="s">
        <v>1105</v>
      </c>
      <c r="B783" s="4" t="s">
        <v>13</v>
      </c>
      <c r="C783" s="4">
        <v>1185732</v>
      </c>
      <c r="D783" s="5">
        <v>44110</v>
      </c>
      <c r="E783" s="4" t="s">
        <v>984</v>
      </c>
      <c r="F783" s="4" t="s">
        <v>985</v>
      </c>
      <c r="G783" s="4" t="s">
        <v>986</v>
      </c>
      <c r="H783" s="6">
        <v>800</v>
      </c>
      <c r="I783" s="12" t="s">
        <v>268</v>
      </c>
      <c r="J783" s="12" t="s">
        <v>1086</v>
      </c>
      <c r="K783" s="10">
        <v>140000</v>
      </c>
      <c r="L783" s="11">
        <v>0.35</v>
      </c>
      <c r="M783" s="13">
        <f t="shared" si="24"/>
        <v>400000</v>
      </c>
      <c r="N783" s="13">
        <f t="shared" si="25"/>
        <v>500</v>
      </c>
      <c r="O783" s="4" t="s">
        <v>16</v>
      </c>
      <c r="P783" s="12" t="s">
        <v>269</v>
      </c>
    </row>
    <row r="784" spans="1:16" ht="14.25" customHeight="1">
      <c r="A784" s="4" t="s">
        <v>1105</v>
      </c>
      <c r="B784" s="4" t="s">
        <v>13</v>
      </c>
      <c r="C784" s="4">
        <v>1185732</v>
      </c>
      <c r="D784" s="5">
        <v>44111</v>
      </c>
      <c r="E784" s="4" t="s">
        <v>984</v>
      </c>
      <c r="F784" s="4" t="s">
        <v>985</v>
      </c>
      <c r="G784" s="4" t="s">
        <v>986</v>
      </c>
      <c r="H784" s="6">
        <v>745</v>
      </c>
      <c r="I784" s="12" t="s">
        <v>270</v>
      </c>
      <c r="J784" s="12" t="s">
        <v>1086</v>
      </c>
      <c r="K784" s="10">
        <v>93125</v>
      </c>
      <c r="L784" s="11">
        <v>0.25</v>
      </c>
      <c r="M784" s="13">
        <f t="shared" si="24"/>
        <v>372500</v>
      </c>
      <c r="N784" s="13">
        <f t="shared" si="25"/>
        <v>500</v>
      </c>
      <c r="O784" s="4" t="s">
        <v>16</v>
      </c>
      <c r="P784" s="12" t="s">
        <v>271</v>
      </c>
    </row>
    <row r="785" spans="1:16" ht="14.25" customHeight="1">
      <c r="A785" s="4" t="s">
        <v>1105</v>
      </c>
      <c r="B785" s="4" t="s">
        <v>13</v>
      </c>
      <c r="C785" s="4">
        <v>1185732</v>
      </c>
      <c r="D785" s="5">
        <v>44112</v>
      </c>
      <c r="E785" s="4" t="s">
        <v>984</v>
      </c>
      <c r="F785" s="4" t="s">
        <v>985</v>
      </c>
      <c r="G785" s="4" t="s">
        <v>986</v>
      </c>
      <c r="H785" s="6">
        <v>775</v>
      </c>
      <c r="I785" s="12" t="s">
        <v>272</v>
      </c>
      <c r="J785" s="12" t="s">
        <v>1087</v>
      </c>
      <c r="K785" s="10">
        <v>116250</v>
      </c>
      <c r="L785" s="11">
        <v>0.3</v>
      </c>
      <c r="M785" s="13">
        <f t="shared" si="24"/>
        <v>387500</v>
      </c>
      <c r="N785" s="13">
        <f t="shared" si="25"/>
        <v>500</v>
      </c>
      <c r="O785" s="4" t="s">
        <v>16</v>
      </c>
      <c r="P785" s="12" t="s">
        <v>273</v>
      </c>
    </row>
    <row r="786" spans="1:16" ht="14.25" customHeight="1">
      <c r="A786" s="4" t="s">
        <v>1105</v>
      </c>
      <c r="B786" s="4" t="s">
        <v>13</v>
      </c>
      <c r="C786" s="4">
        <v>1185732</v>
      </c>
      <c r="D786" s="5">
        <v>44113</v>
      </c>
      <c r="E786" s="4" t="s">
        <v>984</v>
      </c>
      <c r="F786" s="4" t="s">
        <v>985</v>
      </c>
      <c r="G786" s="4" t="s">
        <v>986</v>
      </c>
      <c r="H786" s="6">
        <v>750</v>
      </c>
      <c r="I786" s="12" t="s">
        <v>228</v>
      </c>
      <c r="J786" s="12" t="s">
        <v>1087</v>
      </c>
      <c r="K786" s="10">
        <v>170625</v>
      </c>
      <c r="L786" s="11">
        <v>0.35</v>
      </c>
      <c r="M786" s="13">
        <f t="shared" si="24"/>
        <v>487500.00000000006</v>
      </c>
      <c r="N786" s="13">
        <f t="shared" si="25"/>
        <v>650.00000000000011</v>
      </c>
      <c r="O786" s="4" t="s">
        <v>16</v>
      </c>
      <c r="P786" s="12" t="s">
        <v>274</v>
      </c>
    </row>
    <row r="787" spans="1:16" ht="14.25" customHeight="1">
      <c r="A787" s="4" t="s">
        <v>1105</v>
      </c>
      <c r="B787" s="4" t="s">
        <v>13</v>
      </c>
      <c r="C787" s="4">
        <v>1185732</v>
      </c>
      <c r="D787" s="5">
        <v>44114</v>
      </c>
      <c r="E787" s="4" t="s">
        <v>984</v>
      </c>
      <c r="F787" s="4" t="s">
        <v>985</v>
      </c>
      <c r="G787" s="4" t="s">
        <v>986</v>
      </c>
      <c r="H787" s="6">
        <v>850</v>
      </c>
      <c r="I787" s="12" t="s">
        <v>79</v>
      </c>
      <c r="J787" s="12" t="s">
        <v>1088</v>
      </c>
      <c r="K787" s="10">
        <v>297500</v>
      </c>
      <c r="L787" s="11">
        <v>0.5</v>
      </c>
      <c r="M787" s="13">
        <f t="shared" si="24"/>
        <v>595000</v>
      </c>
      <c r="N787" s="13">
        <f t="shared" si="25"/>
        <v>700</v>
      </c>
      <c r="O787" s="4" t="s">
        <v>16</v>
      </c>
      <c r="P787" s="12" t="s">
        <v>275</v>
      </c>
    </row>
    <row r="788" spans="1:16" ht="14.25" customHeight="1">
      <c r="A788" s="4" t="s">
        <v>1105</v>
      </c>
      <c r="B788" s="4" t="s">
        <v>13</v>
      </c>
      <c r="C788" s="4">
        <v>1185732</v>
      </c>
      <c r="D788" s="5">
        <v>43975</v>
      </c>
      <c r="E788" s="4" t="s">
        <v>984</v>
      </c>
      <c r="F788" s="4" t="s">
        <v>985</v>
      </c>
      <c r="G788" s="4" t="s">
        <v>986</v>
      </c>
      <c r="H788" s="6">
        <v>1075</v>
      </c>
      <c r="I788" s="12" t="s">
        <v>276</v>
      </c>
      <c r="J788" s="12" t="s">
        <v>1087</v>
      </c>
      <c r="K788" s="10">
        <v>314437.5</v>
      </c>
      <c r="L788" s="11">
        <v>0.45</v>
      </c>
      <c r="M788" s="13">
        <f t="shared" si="24"/>
        <v>698750</v>
      </c>
      <c r="N788" s="13">
        <f t="shared" si="25"/>
        <v>650</v>
      </c>
      <c r="O788" s="4" t="s">
        <v>16</v>
      </c>
      <c r="P788" s="12" t="s">
        <v>277</v>
      </c>
    </row>
    <row r="789" spans="1:16" ht="14.25" customHeight="1">
      <c r="A789" s="4" t="s">
        <v>1105</v>
      </c>
      <c r="B789" s="4" t="s">
        <v>13</v>
      </c>
      <c r="C789" s="4">
        <v>1185732</v>
      </c>
      <c r="D789" s="5">
        <v>43975</v>
      </c>
      <c r="E789" s="4" t="s">
        <v>984</v>
      </c>
      <c r="F789" s="4" t="s">
        <v>985</v>
      </c>
      <c r="G789" s="4" t="s">
        <v>986</v>
      </c>
      <c r="H789" s="6">
        <v>875</v>
      </c>
      <c r="I789" s="12" t="s">
        <v>111</v>
      </c>
      <c r="J789" s="12" t="s">
        <v>1087</v>
      </c>
      <c r="K789" s="10">
        <v>168437.5</v>
      </c>
      <c r="L789" s="11">
        <v>0.35</v>
      </c>
      <c r="M789" s="13">
        <f t="shared" si="24"/>
        <v>481250.00000000006</v>
      </c>
      <c r="N789" s="13">
        <f t="shared" si="25"/>
        <v>550.00000000000011</v>
      </c>
      <c r="O789" s="4" t="s">
        <v>16</v>
      </c>
      <c r="P789" s="12" t="s">
        <v>278</v>
      </c>
    </row>
    <row r="790" spans="1:16" ht="14.25" customHeight="1">
      <c r="A790" s="4" t="s">
        <v>1105</v>
      </c>
      <c r="B790" s="4" t="s">
        <v>13</v>
      </c>
      <c r="C790" s="4">
        <v>1185732</v>
      </c>
      <c r="D790" s="5">
        <v>43975</v>
      </c>
      <c r="E790" s="4" t="s">
        <v>984</v>
      </c>
      <c r="F790" s="4" t="s">
        <v>985</v>
      </c>
      <c r="G790" s="4" t="s">
        <v>986</v>
      </c>
      <c r="H790" s="6">
        <v>825</v>
      </c>
      <c r="I790" s="12" t="s">
        <v>279</v>
      </c>
      <c r="J790" s="12" t="s">
        <v>1087</v>
      </c>
      <c r="K790" s="10">
        <v>113437.5</v>
      </c>
      <c r="L790" s="11">
        <v>0.25</v>
      </c>
      <c r="M790" s="13">
        <f t="shared" si="24"/>
        <v>453750</v>
      </c>
      <c r="N790" s="13">
        <f t="shared" si="25"/>
        <v>550</v>
      </c>
      <c r="O790" s="4" t="s">
        <v>16</v>
      </c>
      <c r="P790" s="12" t="s">
        <v>280</v>
      </c>
    </row>
    <row r="791" spans="1:16" ht="14.25" customHeight="1">
      <c r="A791" s="4" t="s">
        <v>1105</v>
      </c>
      <c r="B791" s="4" t="s">
        <v>13</v>
      </c>
      <c r="C791" s="4">
        <v>1185732</v>
      </c>
      <c r="D791" s="5">
        <v>43975</v>
      </c>
      <c r="E791" s="4" t="s">
        <v>984</v>
      </c>
      <c r="F791" s="4" t="s">
        <v>985</v>
      </c>
      <c r="G791" s="4" t="s">
        <v>986</v>
      </c>
      <c r="H791" s="6">
        <v>775</v>
      </c>
      <c r="I791" s="12" t="s">
        <v>132</v>
      </c>
      <c r="J791" s="12" t="s">
        <v>1086</v>
      </c>
      <c r="K791" s="10">
        <v>127875</v>
      </c>
      <c r="L791" s="11">
        <v>0.3</v>
      </c>
      <c r="M791" s="13">
        <f t="shared" si="24"/>
        <v>426250</v>
      </c>
      <c r="N791" s="13">
        <f t="shared" si="25"/>
        <v>550</v>
      </c>
      <c r="O791" s="4" t="s">
        <v>16</v>
      </c>
      <c r="P791" s="12" t="s">
        <v>281</v>
      </c>
    </row>
    <row r="792" spans="1:16" ht="14.25" customHeight="1">
      <c r="A792" s="4" t="s">
        <v>1103</v>
      </c>
      <c r="B792" s="4" t="s">
        <v>13</v>
      </c>
      <c r="C792" s="4">
        <v>1185732</v>
      </c>
      <c r="D792" s="5">
        <v>43975</v>
      </c>
      <c r="E792" s="4" t="s">
        <v>984</v>
      </c>
      <c r="F792" s="4" t="s">
        <v>985</v>
      </c>
      <c r="G792" s="4" t="s">
        <v>986</v>
      </c>
      <c r="H792" s="6">
        <v>775</v>
      </c>
      <c r="I792" s="12" t="s">
        <v>83</v>
      </c>
      <c r="J792" s="12" t="s">
        <v>1086</v>
      </c>
      <c r="K792" s="10">
        <v>176312.5</v>
      </c>
      <c r="L792" s="11">
        <v>0.35</v>
      </c>
      <c r="M792" s="13">
        <f t="shared" si="24"/>
        <v>503750.00000000006</v>
      </c>
      <c r="N792" s="13">
        <f t="shared" si="25"/>
        <v>650.00000000000011</v>
      </c>
      <c r="O792" s="4" t="s">
        <v>16</v>
      </c>
      <c r="P792" s="12" t="s">
        <v>282</v>
      </c>
    </row>
    <row r="793" spans="1:16" ht="14.25" customHeight="1">
      <c r="A793" s="4" t="s">
        <v>1103</v>
      </c>
      <c r="B793" s="4" t="s">
        <v>13</v>
      </c>
      <c r="C793" s="4">
        <v>1185732</v>
      </c>
      <c r="D793" s="5">
        <v>43975</v>
      </c>
      <c r="E793" s="4" t="s">
        <v>984</v>
      </c>
      <c r="F793" s="4" t="s">
        <v>985</v>
      </c>
      <c r="G793" s="4" t="s">
        <v>986</v>
      </c>
      <c r="H793" s="6">
        <v>875</v>
      </c>
      <c r="I793" s="12" t="s">
        <v>286</v>
      </c>
      <c r="J793" s="12" t="s">
        <v>1087</v>
      </c>
      <c r="K793" s="10">
        <v>306250</v>
      </c>
      <c r="L793" s="11">
        <v>0.5</v>
      </c>
      <c r="M793" s="13">
        <f t="shared" si="24"/>
        <v>612500</v>
      </c>
      <c r="N793" s="13">
        <f t="shared" si="25"/>
        <v>700</v>
      </c>
      <c r="O793" s="4" t="s">
        <v>16</v>
      </c>
      <c r="P793" s="12" t="s">
        <v>287</v>
      </c>
    </row>
    <row r="794" spans="1:16" ht="14.25" customHeight="1">
      <c r="A794" s="4" t="s">
        <v>1103</v>
      </c>
      <c r="B794" s="4" t="s">
        <v>13</v>
      </c>
      <c r="C794" s="4">
        <v>1185732</v>
      </c>
      <c r="D794" s="5">
        <v>44121</v>
      </c>
      <c r="E794" s="4" t="s">
        <v>984</v>
      </c>
      <c r="F794" s="4" t="s">
        <v>985</v>
      </c>
      <c r="G794" s="4" t="s">
        <v>986</v>
      </c>
      <c r="H794" s="6">
        <v>450</v>
      </c>
      <c r="I794" s="12" t="s">
        <v>44</v>
      </c>
      <c r="J794" s="12" t="s">
        <v>1087</v>
      </c>
      <c r="K794" s="10">
        <v>55125</v>
      </c>
      <c r="L794" s="11">
        <v>0.35</v>
      </c>
      <c r="M794" s="13">
        <f t="shared" si="24"/>
        <v>157500</v>
      </c>
      <c r="N794" s="13">
        <f t="shared" si="25"/>
        <v>350</v>
      </c>
      <c r="O794" s="4" t="s">
        <v>16</v>
      </c>
      <c r="P794" s="12" t="s">
        <v>288</v>
      </c>
    </row>
    <row r="795" spans="1:16" ht="14.25" customHeight="1">
      <c r="A795" s="4" t="s">
        <v>1103</v>
      </c>
      <c r="B795" s="4" t="s">
        <v>13</v>
      </c>
      <c r="C795" s="4">
        <v>1185732</v>
      </c>
      <c r="D795" s="5">
        <v>44122</v>
      </c>
      <c r="E795" s="4" t="s">
        <v>984</v>
      </c>
      <c r="F795" s="4" t="s">
        <v>985</v>
      </c>
      <c r="G795" s="4" t="s">
        <v>986</v>
      </c>
      <c r="H795" s="6">
        <v>250</v>
      </c>
      <c r="I795" s="12" t="s">
        <v>25</v>
      </c>
      <c r="J795" s="12" t="s">
        <v>1088</v>
      </c>
      <c r="K795" s="10">
        <v>26250</v>
      </c>
      <c r="L795" s="11">
        <v>0.3</v>
      </c>
      <c r="M795" s="13">
        <f t="shared" si="24"/>
        <v>87500</v>
      </c>
      <c r="N795" s="13">
        <f t="shared" si="25"/>
        <v>350</v>
      </c>
      <c r="O795" s="4" t="s">
        <v>16</v>
      </c>
      <c r="P795" s="12" t="s">
        <v>289</v>
      </c>
    </row>
    <row r="796" spans="1:16" ht="14.25" customHeight="1">
      <c r="A796" s="4" t="s">
        <v>1103</v>
      </c>
      <c r="B796" s="4" t="s">
        <v>13</v>
      </c>
      <c r="C796" s="4">
        <v>1185732</v>
      </c>
      <c r="D796" s="5">
        <v>44123</v>
      </c>
      <c r="E796" s="4" t="s">
        <v>984</v>
      </c>
      <c r="F796" s="4" t="s">
        <v>985</v>
      </c>
      <c r="G796" s="4" t="s">
        <v>986</v>
      </c>
      <c r="H796" s="6">
        <v>250</v>
      </c>
      <c r="I796" s="12" t="s">
        <v>290</v>
      </c>
      <c r="J796" s="12" t="s">
        <v>1088</v>
      </c>
      <c r="K796" s="10">
        <v>18750</v>
      </c>
      <c r="L796" s="11">
        <v>0.3</v>
      </c>
      <c r="M796" s="13">
        <f t="shared" si="24"/>
        <v>62500</v>
      </c>
      <c r="N796" s="13">
        <f t="shared" si="25"/>
        <v>250</v>
      </c>
      <c r="O796" s="4" t="s">
        <v>16</v>
      </c>
      <c r="P796" s="12" t="s">
        <v>291</v>
      </c>
    </row>
    <row r="797" spans="1:16" ht="14.25" customHeight="1">
      <c r="A797" s="4" t="s">
        <v>1103</v>
      </c>
      <c r="B797" s="4" t="s">
        <v>13</v>
      </c>
      <c r="C797" s="4">
        <v>1185732</v>
      </c>
      <c r="D797" s="5">
        <v>44124</v>
      </c>
      <c r="E797" s="4" t="s">
        <v>984</v>
      </c>
      <c r="F797" s="4" t="s">
        <v>985</v>
      </c>
      <c r="G797" s="4" t="s">
        <v>986</v>
      </c>
      <c r="H797" s="6">
        <v>100</v>
      </c>
      <c r="I797" s="12" t="s">
        <v>25</v>
      </c>
      <c r="J797" s="12" t="s">
        <v>1088</v>
      </c>
      <c r="K797" s="10">
        <v>10500</v>
      </c>
      <c r="L797" s="11">
        <v>0.35</v>
      </c>
      <c r="M797" s="13">
        <f t="shared" si="24"/>
        <v>30000.000000000004</v>
      </c>
      <c r="N797" s="13">
        <f t="shared" si="25"/>
        <v>300.00000000000006</v>
      </c>
      <c r="O797" s="4" t="s">
        <v>16</v>
      </c>
      <c r="P797" s="12" t="s">
        <v>292</v>
      </c>
    </row>
    <row r="798" spans="1:16" ht="14.25" customHeight="1">
      <c r="A798" s="4" t="s">
        <v>1103</v>
      </c>
      <c r="B798" s="4" t="s">
        <v>13</v>
      </c>
      <c r="C798" s="4">
        <v>1185732</v>
      </c>
      <c r="D798" s="5">
        <v>44125</v>
      </c>
      <c r="E798" s="4" t="s">
        <v>535</v>
      </c>
      <c r="F798" s="4" t="s">
        <v>987</v>
      </c>
      <c r="G798" s="4" t="s">
        <v>988</v>
      </c>
      <c r="H798" s="6">
        <v>150</v>
      </c>
      <c r="I798" s="12" t="s">
        <v>293</v>
      </c>
      <c r="J798" s="12" t="s">
        <v>1086</v>
      </c>
      <c r="K798" s="10">
        <v>20250</v>
      </c>
      <c r="L798" s="11">
        <v>0.3</v>
      </c>
      <c r="M798" s="13">
        <f t="shared" si="24"/>
        <v>67500</v>
      </c>
      <c r="N798" s="13">
        <f t="shared" si="25"/>
        <v>450</v>
      </c>
      <c r="O798" s="4" t="s">
        <v>16</v>
      </c>
      <c r="P798" s="12" t="s">
        <v>294</v>
      </c>
    </row>
    <row r="799" spans="1:16" ht="14.25" customHeight="1">
      <c r="A799" s="4" t="s">
        <v>1103</v>
      </c>
      <c r="B799" s="4" t="s">
        <v>13</v>
      </c>
      <c r="C799" s="4">
        <v>1185732</v>
      </c>
      <c r="D799" s="5">
        <v>44126</v>
      </c>
      <c r="E799" s="4" t="s">
        <v>535</v>
      </c>
      <c r="F799" s="4" t="s">
        <v>987</v>
      </c>
      <c r="G799" s="4" t="s">
        <v>988</v>
      </c>
      <c r="H799" s="6">
        <v>250</v>
      </c>
      <c r="I799" s="12" t="s">
        <v>295</v>
      </c>
      <c r="J799" s="12" t="s">
        <v>1087</v>
      </c>
      <c r="K799" s="10">
        <v>39375</v>
      </c>
      <c r="L799" s="11">
        <v>0.45</v>
      </c>
      <c r="M799" s="13">
        <f t="shared" si="24"/>
        <v>87500</v>
      </c>
      <c r="N799" s="13">
        <f t="shared" si="25"/>
        <v>350</v>
      </c>
      <c r="O799" s="4" t="s">
        <v>16</v>
      </c>
      <c r="P799" s="12" t="s">
        <v>296</v>
      </c>
    </row>
    <row r="800" spans="1:16" ht="14.25" customHeight="1">
      <c r="A800" s="4" t="s">
        <v>1103</v>
      </c>
      <c r="B800" s="4" t="s">
        <v>13</v>
      </c>
      <c r="C800" s="4">
        <v>1185732</v>
      </c>
      <c r="D800" s="5">
        <v>44127</v>
      </c>
      <c r="E800" s="4" t="s">
        <v>535</v>
      </c>
      <c r="F800" s="4" t="s">
        <v>987</v>
      </c>
      <c r="G800" s="4" t="s">
        <v>988</v>
      </c>
      <c r="H800" s="6">
        <v>500</v>
      </c>
      <c r="I800" s="12" t="s">
        <v>297</v>
      </c>
      <c r="J800" s="12" t="s">
        <v>1086</v>
      </c>
      <c r="K800" s="10">
        <v>61250</v>
      </c>
      <c r="L800" s="11">
        <v>0.35</v>
      </c>
      <c r="M800" s="13">
        <f t="shared" si="24"/>
        <v>175000</v>
      </c>
      <c r="N800" s="13">
        <f t="shared" si="25"/>
        <v>350</v>
      </c>
      <c r="O800" s="4" t="s">
        <v>16</v>
      </c>
      <c r="P800" s="12" t="s">
        <v>298</v>
      </c>
    </row>
    <row r="801" spans="1:16" ht="14.25" customHeight="1">
      <c r="A801" s="4" t="s">
        <v>1103</v>
      </c>
      <c r="B801" s="4" t="s">
        <v>13</v>
      </c>
      <c r="C801" s="4">
        <v>1185732</v>
      </c>
      <c r="D801" s="5">
        <v>44128</v>
      </c>
      <c r="E801" s="4" t="s">
        <v>535</v>
      </c>
      <c r="F801" s="4" t="s">
        <v>987</v>
      </c>
      <c r="G801" s="4" t="s">
        <v>988</v>
      </c>
      <c r="H801" s="6">
        <v>150</v>
      </c>
      <c r="I801" s="12" t="s">
        <v>299</v>
      </c>
      <c r="J801" s="12" t="s">
        <v>1086</v>
      </c>
      <c r="K801" s="10">
        <v>15750</v>
      </c>
      <c r="L801" s="11">
        <v>0.3</v>
      </c>
      <c r="M801" s="13">
        <f t="shared" si="24"/>
        <v>52500</v>
      </c>
      <c r="N801" s="13">
        <f t="shared" si="25"/>
        <v>350</v>
      </c>
      <c r="O801" s="4" t="s">
        <v>16</v>
      </c>
      <c r="P801" s="12" t="s">
        <v>300</v>
      </c>
    </row>
    <row r="802" spans="1:16" ht="14.25" customHeight="1">
      <c r="A802" s="4" t="s">
        <v>1103</v>
      </c>
      <c r="B802" s="4" t="s">
        <v>13</v>
      </c>
      <c r="C802" s="4">
        <v>1185732</v>
      </c>
      <c r="D802" s="5">
        <v>44129</v>
      </c>
      <c r="E802" s="4" t="s">
        <v>535</v>
      </c>
      <c r="F802" s="4" t="s">
        <v>987</v>
      </c>
      <c r="G802" s="4" t="s">
        <v>988</v>
      </c>
      <c r="H802" s="6">
        <v>200</v>
      </c>
      <c r="I802" s="12" t="s">
        <v>33</v>
      </c>
      <c r="J802" s="12" t="s">
        <v>1087</v>
      </c>
      <c r="K802" s="10">
        <v>15000</v>
      </c>
      <c r="L802" s="11">
        <v>0.3</v>
      </c>
      <c r="M802" s="13">
        <f t="shared" si="24"/>
        <v>50000</v>
      </c>
      <c r="N802" s="13">
        <f t="shared" si="25"/>
        <v>250</v>
      </c>
      <c r="O802" s="4" t="s">
        <v>16</v>
      </c>
      <c r="P802" s="12" t="s">
        <v>301</v>
      </c>
    </row>
    <row r="803" spans="1:16" ht="14.25" customHeight="1">
      <c r="A803" s="4" t="s">
        <v>1103</v>
      </c>
      <c r="B803" s="4" t="s">
        <v>13</v>
      </c>
      <c r="C803" s="4">
        <v>1185732</v>
      </c>
      <c r="D803" s="5">
        <v>44130</v>
      </c>
      <c r="E803" s="4" t="s">
        <v>535</v>
      </c>
      <c r="F803" s="4" t="s">
        <v>987</v>
      </c>
      <c r="G803" s="4" t="s">
        <v>988</v>
      </c>
      <c r="H803" s="6">
        <v>75</v>
      </c>
      <c r="I803" s="12" t="s">
        <v>302</v>
      </c>
      <c r="J803" s="12" t="s">
        <v>1086</v>
      </c>
      <c r="K803" s="10">
        <v>7875</v>
      </c>
      <c r="L803" s="11">
        <v>0.35</v>
      </c>
      <c r="M803" s="13">
        <f t="shared" si="24"/>
        <v>22500</v>
      </c>
      <c r="N803" s="13">
        <f t="shared" si="25"/>
        <v>300</v>
      </c>
      <c r="O803" s="4" t="s">
        <v>16</v>
      </c>
      <c r="P803" s="12" t="s">
        <v>303</v>
      </c>
    </row>
    <row r="804" spans="1:16" ht="14.25" customHeight="1">
      <c r="A804" s="4" t="s">
        <v>1103</v>
      </c>
      <c r="B804" s="4" t="s">
        <v>13</v>
      </c>
      <c r="C804" s="4">
        <v>1185732</v>
      </c>
      <c r="D804" s="5">
        <v>44131</v>
      </c>
      <c r="E804" s="4" t="s">
        <v>535</v>
      </c>
      <c r="F804" s="4" t="s">
        <v>987</v>
      </c>
      <c r="G804" s="4" t="s">
        <v>988</v>
      </c>
      <c r="H804" s="6">
        <v>150</v>
      </c>
      <c r="I804" s="12" t="s">
        <v>304</v>
      </c>
      <c r="J804" s="12" t="s">
        <v>1087</v>
      </c>
      <c r="K804" s="10">
        <v>20250</v>
      </c>
      <c r="L804" s="11">
        <v>0.3</v>
      </c>
      <c r="M804" s="13">
        <f t="shared" si="24"/>
        <v>67500</v>
      </c>
      <c r="N804" s="13">
        <f t="shared" si="25"/>
        <v>450</v>
      </c>
      <c r="O804" s="4" t="s">
        <v>16</v>
      </c>
      <c r="P804" s="12" t="s">
        <v>305</v>
      </c>
    </row>
    <row r="805" spans="1:16" ht="14.25" customHeight="1">
      <c r="A805" s="4" t="s">
        <v>1103</v>
      </c>
      <c r="B805" s="4" t="s">
        <v>13</v>
      </c>
      <c r="C805" s="4">
        <v>1185732</v>
      </c>
      <c r="D805" s="5">
        <v>44132</v>
      </c>
      <c r="E805" s="4" t="s">
        <v>535</v>
      </c>
      <c r="F805" s="4" t="s">
        <v>987</v>
      </c>
      <c r="G805" s="4" t="s">
        <v>988</v>
      </c>
      <c r="H805" s="6">
        <v>225</v>
      </c>
      <c r="I805" s="12" t="s">
        <v>306</v>
      </c>
      <c r="J805" s="12" t="s">
        <v>1087</v>
      </c>
      <c r="K805" s="10">
        <v>35437.5</v>
      </c>
      <c r="L805" s="11">
        <v>0.45</v>
      </c>
      <c r="M805" s="13">
        <f t="shared" si="24"/>
        <v>78750</v>
      </c>
      <c r="N805" s="13">
        <f t="shared" si="25"/>
        <v>350</v>
      </c>
      <c r="O805" s="4" t="s">
        <v>16</v>
      </c>
      <c r="P805" s="12" t="s">
        <v>307</v>
      </c>
    </row>
    <row r="806" spans="1:16" ht="14.25" customHeight="1">
      <c r="A806" s="4" t="s">
        <v>1103</v>
      </c>
      <c r="B806" s="4" t="s">
        <v>13</v>
      </c>
      <c r="C806" s="4">
        <v>1185732</v>
      </c>
      <c r="D806" s="5">
        <v>44133</v>
      </c>
      <c r="E806" s="4" t="s">
        <v>535</v>
      </c>
      <c r="F806" s="4" t="s">
        <v>987</v>
      </c>
      <c r="G806" s="4" t="s">
        <v>988</v>
      </c>
      <c r="H806" s="6">
        <v>445</v>
      </c>
      <c r="I806" s="12" t="s">
        <v>308</v>
      </c>
      <c r="J806" s="12" t="s">
        <v>1087</v>
      </c>
      <c r="K806" s="10">
        <v>62300</v>
      </c>
      <c r="L806" s="11">
        <v>0.35</v>
      </c>
      <c r="M806" s="13">
        <f t="shared" si="24"/>
        <v>178000</v>
      </c>
      <c r="N806" s="13">
        <f t="shared" si="25"/>
        <v>400</v>
      </c>
      <c r="O806" s="4" t="s">
        <v>16</v>
      </c>
      <c r="P806" s="12" t="s">
        <v>309</v>
      </c>
    </row>
    <row r="807" spans="1:16" ht="14.25" customHeight="1">
      <c r="A807" s="4" t="s">
        <v>1103</v>
      </c>
      <c r="B807" s="4" t="s">
        <v>13</v>
      </c>
      <c r="C807" s="4">
        <v>1185732</v>
      </c>
      <c r="D807" s="5">
        <v>44134</v>
      </c>
      <c r="E807" s="4" t="s">
        <v>535</v>
      </c>
      <c r="F807" s="4" t="s">
        <v>987</v>
      </c>
      <c r="G807" s="4" t="s">
        <v>988</v>
      </c>
      <c r="H807" s="6">
        <v>125</v>
      </c>
      <c r="I807" s="12" t="s">
        <v>310</v>
      </c>
      <c r="J807" s="12" t="s">
        <v>1087</v>
      </c>
      <c r="K807" s="10">
        <v>15000</v>
      </c>
      <c r="L807" s="11">
        <v>0.3</v>
      </c>
      <c r="M807" s="13">
        <f t="shared" si="24"/>
        <v>50000</v>
      </c>
      <c r="N807" s="13">
        <f t="shared" si="25"/>
        <v>400</v>
      </c>
      <c r="O807" s="4" t="s">
        <v>16</v>
      </c>
      <c r="P807" s="12" t="s">
        <v>311</v>
      </c>
    </row>
    <row r="808" spans="1:16" ht="14.25" customHeight="1">
      <c r="A808" s="4" t="s">
        <v>1103</v>
      </c>
      <c r="B808" s="4" t="s">
        <v>13</v>
      </c>
      <c r="C808" s="4">
        <v>1185732</v>
      </c>
      <c r="D808" s="5">
        <v>44135</v>
      </c>
      <c r="E808" s="4" t="s">
        <v>535</v>
      </c>
      <c r="F808" s="4" t="s">
        <v>987</v>
      </c>
      <c r="G808" s="4" t="s">
        <v>988</v>
      </c>
      <c r="H808" s="6">
        <v>175</v>
      </c>
      <c r="I808" s="12" t="s">
        <v>312</v>
      </c>
      <c r="J808" s="12" t="s">
        <v>1087</v>
      </c>
      <c r="K808" s="10">
        <v>15750</v>
      </c>
      <c r="L808" s="11">
        <v>0.3</v>
      </c>
      <c r="M808" s="13">
        <f t="shared" si="24"/>
        <v>52500</v>
      </c>
      <c r="N808" s="13">
        <f t="shared" si="25"/>
        <v>300</v>
      </c>
      <c r="O808" s="4" t="s">
        <v>16</v>
      </c>
      <c r="P808" s="12" t="s">
        <v>313</v>
      </c>
    </row>
    <row r="809" spans="1:16" ht="14.25" customHeight="1">
      <c r="A809" s="4" t="s">
        <v>1103</v>
      </c>
      <c r="B809" s="4" t="s">
        <v>13</v>
      </c>
      <c r="C809" s="4">
        <v>1185732</v>
      </c>
      <c r="D809" s="5">
        <v>44136</v>
      </c>
      <c r="E809" s="4" t="s">
        <v>535</v>
      </c>
      <c r="F809" s="4" t="s">
        <v>987</v>
      </c>
      <c r="G809" s="4" t="s">
        <v>988</v>
      </c>
      <c r="H809" s="6">
        <v>25</v>
      </c>
      <c r="I809" s="12" t="s">
        <v>314</v>
      </c>
      <c r="J809" s="12" t="s">
        <v>1087</v>
      </c>
      <c r="K809" s="10">
        <v>3062.5</v>
      </c>
      <c r="L809" s="11">
        <v>0.35</v>
      </c>
      <c r="M809" s="13">
        <f t="shared" si="24"/>
        <v>8750</v>
      </c>
      <c r="N809" s="13">
        <f t="shared" si="25"/>
        <v>350</v>
      </c>
      <c r="O809" s="4" t="s">
        <v>16</v>
      </c>
      <c r="P809" s="12" t="s">
        <v>315</v>
      </c>
    </row>
    <row r="810" spans="1:16" ht="14.25" customHeight="1">
      <c r="A810" s="4" t="s">
        <v>1103</v>
      </c>
      <c r="B810" s="4" t="s">
        <v>13</v>
      </c>
      <c r="C810" s="4">
        <v>1185732</v>
      </c>
      <c r="D810" s="5">
        <v>44137</v>
      </c>
      <c r="E810" s="4" t="s">
        <v>535</v>
      </c>
      <c r="F810" s="4" t="s">
        <v>987</v>
      </c>
      <c r="G810" s="4" t="s">
        <v>988</v>
      </c>
      <c r="H810" s="6">
        <v>75</v>
      </c>
      <c r="I810" s="12" t="s">
        <v>59</v>
      </c>
      <c r="J810" s="12" t="s">
        <v>1087</v>
      </c>
      <c r="K810" s="10">
        <v>11250</v>
      </c>
      <c r="L810" s="11">
        <v>0.3</v>
      </c>
      <c r="M810" s="13">
        <f t="shared" si="24"/>
        <v>37500</v>
      </c>
      <c r="N810" s="13">
        <f t="shared" si="25"/>
        <v>500</v>
      </c>
      <c r="O810" s="4" t="s">
        <v>16</v>
      </c>
      <c r="P810" s="12" t="s">
        <v>316</v>
      </c>
    </row>
    <row r="811" spans="1:16" ht="14.25" customHeight="1">
      <c r="A811" s="4" t="s">
        <v>1103</v>
      </c>
      <c r="B811" s="4" t="s">
        <v>13</v>
      </c>
      <c r="C811" s="4">
        <v>1185732</v>
      </c>
      <c r="D811" s="5">
        <v>44138</v>
      </c>
      <c r="E811" s="4" t="s">
        <v>535</v>
      </c>
      <c r="F811" s="4" t="s">
        <v>987</v>
      </c>
      <c r="G811" s="4" t="s">
        <v>988</v>
      </c>
      <c r="H811" s="6">
        <v>175</v>
      </c>
      <c r="I811" s="12" t="s">
        <v>317</v>
      </c>
      <c r="J811" s="12" t="s">
        <v>1087</v>
      </c>
      <c r="K811" s="10">
        <v>31500</v>
      </c>
      <c r="L811" s="11">
        <v>0.45</v>
      </c>
      <c r="M811" s="13">
        <f t="shared" si="24"/>
        <v>70000</v>
      </c>
      <c r="N811" s="13">
        <f t="shared" si="25"/>
        <v>400</v>
      </c>
      <c r="O811" s="4" t="s">
        <v>16</v>
      </c>
      <c r="P811" s="12" t="s">
        <v>318</v>
      </c>
    </row>
    <row r="812" spans="1:16" ht="14.25" customHeight="1">
      <c r="A812" s="4" t="s">
        <v>1103</v>
      </c>
      <c r="B812" s="4" t="s">
        <v>13</v>
      </c>
      <c r="C812" s="4">
        <v>1185732</v>
      </c>
      <c r="D812" s="5">
        <v>44139</v>
      </c>
      <c r="E812" s="4" t="s">
        <v>535</v>
      </c>
      <c r="F812" s="4" t="s">
        <v>987</v>
      </c>
      <c r="G812" s="4" t="s">
        <v>988</v>
      </c>
      <c r="H812" s="6">
        <v>400</v>
      </c>
      <c r="I812" s="12" t="s">
        <v>66</v>
      </c>
      <c r="J812" s="12" t="s">
        <v>1087</v>
      </c>
      <c r="K812" s="10">
        <v>56000</v>
      </c>
      <c r="L812" s="11">
        <v>0.35</v>
      </c>
      <c r="M812" s="13">
        <f t="shared" si="24"/>
        <v>160000</v>
      </c>
      <c r="N812" s="13">
        <f t="shared" si="25"/>
        <v>400</v>
      </c>
      <c r="O812" s="4" t="s">
        <v>16</v>
      </c>
      <c r="P812" s="12" t="s">
        <v>319</v>
      </c>
    </row>
    <row r="813" spans="1:16" ht="14.25" customHeight="1">
      <c r="A813" s="4" t="s">
        <v>1103</v>
      </c>
      <c r="B813" s="4" t="s">
        <v>13</v>
      </c>
      <c r="C813" s="4">
        <v>1185732</v>
      </c>
      <c r="D813" s="5">
        <v>44140</v>
      </c>
      <c r="E813" s="4" t="s">
        <v>535</v>
      </c>
      <c r="F813" s="4" t="s">
        <v>987</v>
      </c>
      <c r="G813" s="4" t="s">
        <v>988</v>
      </c>
      <c r="H813" s="6">
        <v>100</v>
      </c>
      <c r="I813" s="12" t="s">
        <v>320</v>
      </c>
      <c r="J813" s="12" t="s">
        <v>1086</v>
      </c>
      <c r="K813" s="10">
        <v>12000</v>
      </c>
      <c r="L813" s="11">
        <v>0.3</v>
      </c>
      <c r="M813" s="13">
        <f t="shared" si="24"/>
        <v>40000</v>
      </c>
      <c r="N813" s="13">
        <f t="shared" si="25"/>
        <v>400</v>
      </c>
      <c r="O813" s="4" t="s">
        <v>16</v>
      </c>
      <c r="P813" s="12" t="s">
        <v>321</v>
      </c>
    </row>
    <row r="814" spans="1:16" ht="14.25" customHeight="1">
      <c r="A814" s="4" t="s">
        <v>1103</v>
      </c>
      <c r="B814" s="4" t="s">
        <v>13</v>
      </c>
      <c r="C814" s="4">
        <v>1185732</v>
      </c>
      <c r="D814" s="5">
        <v>44141</v>
      </c>
      <c r="E814" s="4" t="s">
        <v>535</v>
      </c>
      <c r="F814" s="4" t="s">
        <v>987</v>
      </c>
      <c r="G814" s="4" t="s">
        <v>988</v>
      </c>
      <c r="H814" s="6">
        <v>100</v>
      </c>
      <c r="I814" s="12" t="s">
        <v>322</v>
      </c>
      <c r="J814" s="12" t="s">
        <v>1087</v>
      </c>
      <c r="K814" s="10">
        <v>9000</v>
      </c>
      <c r="L814" s="11">
        <v>0.3</v>
      </c>
      <c r="M814" s="13">
        <f t="shared" si="24"/>
        <v>30000</v>
      </c>
      <c r="N814" s="13">
        <f t="shared" si="25"/>
        <v>300</v>
      </c>
      <c r="O814" s="4" t="s">
        <v>16</v>
      </c>
      <c r="P814" s="12" t="s">
        <v>323</v>
      </c>
    </row>
    <row r="815" spans="1:16" ht="14.25" customHeight="1">
      <c r="A815" s="4" t="s">
        <v>1103</v>
      </c>
      <c r="B815" s="4" t="s">
        <v>13</v>
      </c>
      <c r="C815" s="4">
        <v>1185732</v>
      </c>
      <c r="D815" s="5">
        <v>44142</v>
      </c>
      <c r="E815" s="4" t="s">
        <v>535</v>
      </c>
      <c r="F815" s="4" t="s">
        <v>987</v>
      </c>
      <c r="G815" s="4" t="s">
        <v>988</v>
      </c>
      <c r="H815" s="6">
        <v>25</v>
      </c>
      <c r="I815" s="12" t="s">
        <v>324</v>
      </c>
      <c r="J815" s="12" t="s">
        <v>1086</v>
      </c>
      <c r="K815" s="10">
        <v>3062.5</v>
      </c>
      <c r="L815" s="11">
        <v>0.35</v>
      </c>
      <c r="M815" s="13">
        <f t="shared" si="24"/>
        <v>8750</v>
      </c>
      <c r="N815" s="13">
        <f t="shared" si="25"/>
        <v>350</v>
      </c>
      <c r="O815" s="4" t="s">
        <v>16</v>
      </c>
      <c r="P815" s="12" t="s">
        <v>325</v>
      </c>
    </row>
    <row r="816" spans="1:16" ht="14.25" customHeight="1">
      <c r="A816" s="4" t="s">
        <v>1103</v>
      </c>
      <c r="B816" s="4" t="s">
        <v>13</v>
      </c>
      <c r="C816" s="4">
        <v>1185732</v>
      </c>
      <c r="D816" s="5">
        <v>44143</v>
      </c>
      <c r="E816" s="4" t="s">
        <v>535</v>
      </c>
      <c r="F816" s="4" t="s">
        <v>987</v>
      </c>
      <c r="G816" s="4" t="s">
        <v>988</v>
      </c>
      <c r="H816" s="6">
        <v>50</v>
      </c>
      <c r="I816" s="12" t="s">
        <v>119</v>
      </c>
      <c r="J816" s="12" t="s">
        <v>1087</v>
      </c>
      <c r="K816" s="10">
        <v>7500</v>
      </c>
      <c r="L816" s="11">
        <v>0.3</v>
      </c>
      <c r="M816" s="13">
        <f t="shared" si="24"/>
        <v>25000</v>
      </c>
      <c r="N816" s="13">
        <f t="shared" si="25"/>
        <v>500</v>
      </c>
      <c r="O816" s="4" t="s">
        <v>16</v>
      </c>
      <c r="P816" s="12" t="s">
        <v>120</v>
      </c>
    </row>
    <row r="817" spans="1:16" ht="14.25" customHeight="1">
      <c r="A817" s="4" t="s">
        <v>1103</v>
      </c>
      <c r="B817" s="4" t="s">
        <v>13</v>
      </c>
      <c r="C817" s="4">
        <v>1185732</v>
      </c>
      <c r="D817" s="5">
        <v>44144</v>
      </c>
      <c r="E817" s="4" t="s">
        <v>535</v>
      </c>
      <c r="F817" s="4" t="s">
        <v>987</v>
      </c>
      <c r="G817" s="4" t="s">
        <v>988</v>
      </c>
      <c r="H817" s="6">
        <v>175</v>
      </c>
      <c r="I817" s="12" t="s">
        <v>326</v>
      </c>
      <c r="J817" s="12" t="s">
        <v>1086</v>
      </c>
      <c r="K817" s="10">
        <v>31500</v>
      </c>
      <c r="L817" s="11">
        <v>0.45</v>
      </c>
      <c r="M817" s="13">
        <f t="shared" si="24"/>
        <v>70000</v>
      </c>
      <c r="N817" s="13">
        <f t="shared" si="25"/>
        <v>400</v>
      </c>
      <c r="O817" s="4" t="s">
        <v>16</v>
      </c>
      <c r="P817" s="12" t="s">
        <v>327</v>
      </c>
    </row>
    <row r="818" spans="1:16" ht="14.25" customHeight="1">
      <c r="A818" s="4" t="s">
        <v>1103</v>
      </c>
      <c r="B818" s="4" t="s">
        <v>13</v>
      </c>
      <c r="C818" s="4">
        <v>1185732</v>
      </c>
      <c r="D818" s="5">
        <v>44145</v>
      </c>
      <c r="E818" s="4" t="s">
        <v>535</v>
      </c>
      <c r="F818" s="4" t="s">
        <v>987</v>
      </c>
      <c r="G818" s="4" t="s">
        <v>988</v>
      </c>
      <c r="H818" s="6">
        <v>445</v>
      </c>
      <c r="I818" s="12" t="s">
        <v>328</v>
      </c>
      <c r="J818" s="12" t="s">
        <v>1086</v>
      </c>
      <c r="K818" s="10">
        <v>77875</v>
      </c>
      <c r="L818" s="11">
        <v>0.35</v>
      </c>
      <c r="M818" s="13">
        <f t="shared" si="24"/>
        <v>222500</v>
      </c>
      <c r="N818" s="13">
        <f t="shared" si="25"/>
        <v>500</v>
      </c>
      <c r="O818" s="4" t="s">
        <v>16</v>
      </c>
      <c r="P818" s="12" t="s">
        <v>329</v>
      </c>
    </row>
    <row r="819" spans="1:16" ht="14.25" customHeight="1">
      <c r="A819" s="4" t="s">
        <v>1103</v>
      </c>
      <c r="B819" s="4" t="s">
        <v>13</v>
      </c>
      <c r="C819" s="4">
        <v>1185732</v>
      </c>
      <c r="D819" s="5">
        <v>44146</v>
      </c>
      <c r="E819" s="4" t="s">
        <v>535</v>
      </c>
      <c r="F819" s="4" t="s">
        <v>987</v>
      </c>
      <c r="G819" s="4" t="s">
        <v>988</v>
      </c>
      <c r="H819" s="6">
        <v>150</v>
      </c>
      <c r="I819" s="12" t="s">
        <v>330</v>
      </c>
      <c r="J819" s="12" t="s">
        <v>1087</v>
      </c>
      <c r="K819" s="10">
        <v>20250</v>
      </c>
      <c r="L819" s="11">
        <v>0.3</v>
      </c>
      <c r="M819" s="13">
        <f t="shared" si="24"/>
        <v>67500</v>
      </c>
      <c r="N819" s="13">
        <f t="shared" si="25"/>
        <v>450</v>
      </c>
      <c r="O819" s="4" t="s">
        <v>16</v>
      </c>
      <c r="P819" s="12" t="s">
        <v>331</v>
      </c>
    </row>
    <row r="820" spans="1:16" ht="14.25" customHeight="1">
      <c r="A820" s="4" t="s">
        <v>1103</v>
      </c>
      <c r="B820" s="4" t="s">
        <v>13</v>
      </c>
      <c r="C820" s="4">
        <v>1185732</v>
      </c>
      <c r="D820" s="5">
        <v>44147</v>
      </c>
      <c r="E820" s="4" t="s">
        <v>535</v>
      </c>
      <c r="F820" s="4" t="s">
        <v>987</v>
      </c>
      <c r="G820" s="4" t="s">
        <v>988</v>
      </c>
      <c r="H820" s="6">
        <v>125</v>
      </c>
      <c r="I820" s="12" t="s">
        <v>270</v>
      </c>
      <c r="J820" s="12" t="s">
        <v>1086</v>
      </c>
      <c r="K820" s="10">
        <v>15000</v>
      </c>
      <c r="L820" s="11">
        <v>0.3</v>
      </c>
      <c r="M820" s="13">
        <f t="shared" si="24"/>
        <v>50000</v>
      </c>
      <c r="N820" s="13">
        <f t="shared" si="25"/>
        <v>400</v>
      </c>
      <c r="O820" s="4" t="s">
        <v>16</v>
      </c>
      <c r="P820" s="12" t="s">
        <v>332</v>
      </c>
    </row>
    <row r="821" spans="1:16" ht="14.25" customHeight="1">
      <c r="A821" s="4" t="s">
        <v>1103</v>
      </c>
      <c r="B821" s="4" t="s">
        <v>13</v>
      </c>
      <c r="C821" s="4">
        <v>1185732</v>
      </c>
      <c r="D821" s="5">
        <v>44148</v>
      </c>
      <c r="E821" s="4" t="s">
        <v>535</v>
      </c>
      <c r="F821" s="4" t="s">
        <v>987</v>
      </c>
      <c r="G821" s="4" t="s">
        <v>988</v>
      </c>
      <c r="H821" s="6">
        <v>50</v>
      </c>
      <c r="I821" s="12" t="s">
        <v>333</v>
      </c>
      <c r="J821" s="12" t="s">
        <v>1086</v>
      </c>
      <c r="K821" s="10">
        <v>7000</v>
      </c>
      <c r="L821" s="11">
        <v>0.35</v>
      </c>
      <c r="M821" s="13">
        <f t="shared" si="24"/>
        <v>20000</v>
      </c>
      <c r="N821" s="13">
        <f t="shared" si="25"/>
        <v>400</v>
      </c>
      <c r="O821" s="4" t="s">
        <v>16</v>
      </c>
      <c r="P821" s="12" t="s">
        <v>334</v>
      </c>
    </row>
    <row r="822" spans="1:16" ht="14.25" customHeight="1">
      <c r="A822" s="4" t="s">
        <v>1103</v>
      </c>
      <c r="B822" s="4" t="s">
        <v>13</v>
      </c>
      <c r="C822" s="4">
        <v>1185732</v>
      </c>
      <c r="D822" s="5">
        <v>44149</v>
      </c>
      <c r="E822" s="4" t="s">
        <v>535</v>
      </c>
      <c r="F822" s="4" t="s">
        <v>987</v>
      </c>
      <c r="G822" s="4" t="s">
        <v>988</v>
      </c>
      <c r="H822" s="6">
        <v>75</v>
      </c>
      <c r="I822" s="12" t="s">
        <v>335</v>
      </c>
      <c r="J822" s="12" t="s">
        <v>1087</v>
      </c>
      <c r="K822" s="10">
        <v>12375</v>
      </c>
      <c r="L822" s="11">
        <v>0.3</v>
      </c>
      <c r="M822" s="13">
        <f t="shared" si="24"/>
        <v>41250</v>
      </c>
      <c r="N822" s="13">
        <f t="shared" si="25"/>
        <v>550</v>
      </c>
      <c r="O822" s="4" t="s">
        <v>16</v>
      </c>
      <c r="P822" s="12" t="s">
        <v>336</v>
      </c>
    </row>
    <row r="823" spans="1:16" ht="14.25" customHeight="1">
      <c r="A823" s="4" t="s">
        <v>1103</v>
      </c>
      <c r="B823" s="4" t="s">
        <v>13</v>
      </c>
      <c r="C823" s="4">
        <v>1185732</v>
      </c>
      <c r="D823" s="5">
        <v>44150</v>
      </c>
      <c r="E823" s="4" t="s">
        <v>535</v>
      </c>
      <c r="F823" s="4" t="s">
        <v>987</v>
      </c>
      <c r="G823" s="4" t="s">
        <v>988</v>
      </c>
      <c r="H823" s="6">
        <v>175</v>
      </c>
      <c r="I823" s="12" t="s">
        <v>337</v>
      </c>
      <c r="J823" s="12" t="s">
        <v>1086</v>
      </c>
      <c r="K823" s="10">
        <v>47250</v>
      </c>
      <c r="L823" s="11">
        <v>0.45</v>
      </c>
      <c r="M823" s="13">
        <f t="shared" si="24"/>
        <v>105000</v>
      </c>
      <c r="N823" s="13">
        <f t="shared" si="25"/>
        <v>600</v>
      </c>
      <c r="O823" s="4" t="s">
        <v>16</v>
      </c>
      <c r="P823" s="12" t="s">
        <v>338</v>
      </c>
    </row>
    <row r="824" spans="1:16" ht="14.25" customHeight="1">
      <c r="A824" s="4" t="s">
        <v>1103</v>
      </c>
      <c r="B824" s="4" t="s">
        <v>13</v>
      </c>
      <c r="C824" s="4">
        <v>1185732</v>
      </c>
      <c r="D824" s="5">
        <v>44151</v>
      </c>
      <c r="E824" s="4" t="s">
        <v>535</v>
      </c>
      <c r="F824" s="4" t="s">
        <v>987</v>
      </c>
      <c r="G824" s="4" t="s">
        <v>988</v>
      </c>
      <c r="H824" s="6">
        <v>425</v>
      </c>
      <c r="I824" s="12" t="s">
        <v>339</v>
      </c>
      <c r="J824" s="12" t="s">
        <v>1087</v>
      </c>
      <c r="K824" s="10">
        <v>66937.5</v>
      </c>
      <c r="L824" s="11">
        <v>0.35</v>
      </c>
      <c r="M824" s="13">
        <f t="shared" si="24"/>
        <v>191250</v>
      </c>
      <c r="N824" s="13">
        <f t="shared" si="25"/>
        <v>450</v>
      </c>
      <c r="O824" s="4" t="s">
        <v>31</v>
      </c>
      <c r="P824" s="12" t="s">
        <v>340</v>
      </c>
    </row>
    <row r="825" spans="1:16" ht="14.25" customHeight="1">
      <c r="A825" s="4" t="s">
        <v>1103</v>
      </c>
      <c r="B825" s="4" t="s">
        <v>13</v>
      </c>
      <c r="C825" s="4">
        <v>1185732</v>
      </c>
      <c r="D825" s="5">
        <v>44152</v>
      </c>
      <c r="E825" s="4" t="s">
        <v>535</v>
      </c>
      <c r="F825" s="4" t="s">
        <v>987</v>
      </c>
      <c r="G825" s="4" t="s">
        <v>988</v>
      </c>
      <c r="H825" s="6">
        <v>175</v>
      </c>
      <c r="I825" s="12" t="s">
        <v>341</v>
      </c>
      <c r="J825" s="12" t="s">
        <v>1086</v>
      </c>
      <c r="K825" s="10">
        <v>21000</v>
      </c>
      <c r="L825" s="11">
        <v>0.3</v>
      </c>
      <c r="M825" s="13">
        <f t="shared" si="24"/>
        <v>70000</v>
      </c>
      <c r="N825" s="13">
        <f t="shared" si="25"/>
        <v>400</v>
      </c>
      <c r="O825" s="4" t="s">
        <v>31</v>
      </c>
      <c r="P825" s="12" t="s">
        <v>342</v>
      </c>
    </row>
    <row r="826" spans="1:16" ht="14.25" customHeight="1">
      <c r="A826" s="4" t="s">
        <v>1103</v>
      </c>
      <c r="B826" s="4" t="s">
        <v>13</v>
      </c>
      <c r="C826" s="4">
        <v>1185732</v>
      </c>
      <c r="D826" s="5">
        <v>44153</v>
      </c>
      <c r="E826" s="4" t="s">
        <v>535</v>
      </c>
      <c r="F826" s="4" t="s">
        <v>987</v>
      </c>
      <c r="G826" s="4" t="s">
        <v>988</v>
      </c>
      <c r="H826" s="6">
        <v>175</v>
      </c>
      <c r="I826" s="12" t="s">
        <v>343</v>
      </c>
      <c r="J826" s="12" t="s">
        <v>1087</v>
      </c>
      <c r="K826" s="10">
        <v>18375</v>
      </c>
      <c r="L826" s="11">
        <v>0.3</v>
      </c>
      <c r="M826" s="13">
        <f t="shared" si="24"/>
        <v>61250</v>
      </c>
      <c r="N826" s="13">
        <f t="shared" si="25"/>
        <v>350</v>
      </c>
      <c r="O826" s="4" t="s">
        <v>31</v>
      </c>
      <c r="P826" s="12" t="s">
        <v>344</v>
      </c>
    </row>
    <row r="827" spans="1:16" ht="14.25" customHeight="1">
      <c r="A827" s="4" t="s">
        <v>1103</v>
      </c>
      <c r="B827" s="4" t="s">
        <v>13</v>
      </c>
      <c r="C827" s="4">
        <v>1185732</v>
      </c>
      <c r="D827" s="5">
        <v>44154</v>
      </c>
      <c r="E827" s="4" t="s">
        <v>535</v>
      </c>
      <c r="F827" s="4" t="s">
        <v>987</v>
      </c>
      <c r="G827" s="4" t="s">
        <v>988</v>
      </c>
      <c r="H827" s="6">
        <v>150</v>
      </c>
      <c r="I827" s="12" t="s">
        <v>85</v>
      </c>
      <c r="J827" s="12" t="s">
        <v>1086</v>
      </c>
      <c r="K827" s="10">
        <v>18375</v>
      </c>
      <c r="L827" s="11">
        <v>0.35</v>
      </c>
      <c r="M827" s="13">
        <f t="shared" si="24"/>
        <v>52500</v>
      </c>
      <c r="N827" s="13">
        <f t="shared" si="25"/>
        <v>350</v>
      </c>
      <c r="O827" s="4" t="s">
        <v>31</v>
      </c>
      <c r="P827" s="12" t="s">
        <v>345</v>
      </c>
    </row>
    <row r="828" spans="1:16" ht="14.25" customHeight="1">
      <c r="A828" s="4" t="s">
        <v>1103</v>
      </c>
      <c r="B828" s="4" t="s">
        <v>13</v>
      </c>
      <c r="C828" s="4">
        <v>1185732</v>
      </c>
      <c r="D828" s="5">
        <v>44155</v>
      </c>
      <c r="E828" s="4" t="s">
        <v>535</v>
      </c>
      <c r="F828" s="4" t="s">
        <v>987</v>
      </c>
      <c r="G828" s="4" t="s">
        <v>988</v>
      </c>
      <c r="H828" s="6">
        <v>150</v>
      </c>
      <c r="I828" s="12" t="s">
        <v>346</v>
      </c>
      <c r="J828" s="12" t="s">
        <v>1087</v>
      </c>
      <c r="K828" s="10">
        <v>22500</v>
      </c>
      <c r="L828" s="11">
        <v>0.3</v>
      </c>
      <c r="M828" s="13">
        <f t="shared" si="24"/>
        <v>75000</v>
      </c>
      <c r="N828" s="13">
        <f t="shared" si="25"/>
        <v>500</v>
      </c>
      <c r="O828" s="4" t="s">
        <v>31</v>
      </c>
      <c r="P828" s="12" t="s">
        <v>347</v>
      </c>
    </row>
    <row r="829" spans="1:16" ht="14.25" customHeight="1">
      <c r="A829" s="4" t="s">
        <v>1103</v>
      </c>
      <c r="B829" s="4" t="s">
        <v>13</v>
      </c>
      <c r="C829" s="4">
        <v>1185732</v>
      </c>
      <c r="D829" s="5">
        <v>44156</v>
      </c>
      <c r="E829" s="4" t="s">
        <v>535</v>
      </c>
      <c r="F829" s="4" t="s">
        <v>987</v>
      </c>
      <c r="G829" s="4" t="s">
        <v>988</v>
      </c>
      <c r="H829" s="6">
        <v>325</v>
      </c>
      <c r="I829" s="12" t="s">
        <v>348</v>
      </c>
      <c r="J829" s="12" t="s">
        <v>1087</v>
      </c>
      <c r="K829" s="10">
        <v>80437.5</v>
      </c>
      <c r="L829" s="11">
        <v>0.45</v>
      </c>
      <c r="M829" s="13">
        <f t="shared" si="24"/>
        <v>178750</v>
      </c>
      <c r="N829" s="13">
        <f t="shared" si="25"/>
        <v>550</v>
      </c>
      <c r="O829" s="4" t="s">
        <v>31</v>
      </c>
      <c r="P829" s="12" t="s">
        <v>349</v>
      </c>
    </row>
    <row r="830" spans="1:16" ht="14.25" customHeight="1">
      <c r="A830" s="4" t="s">
        <v>1103</v>
      </c>
      <c r="B830" s="4" t="s">
        <v>13</v>
      </c>
      <c r="C830" s="4">
        <v>1185732</v>
      </c>
      <c r="D830" s="5">
        <v>44157</v>
      </c>
      <c r="E830" s="4" t="s">
        <v>535</v>
      </c>
      <c r="F830" s="4" t="s">
        <v>987</v>
      </c>
      <c r="G830" s="4" t="s">
        <v>988</v>
      </c>
      <c r="H830" s="6">
        <v>550</v>
      </c>
      <c r="I830" s="12" t="s">
        <v>350</v>
      </c>
      <c r="J830" s="12" t="s">
        <v>1087</v>
      </c>
      <c r="K830" s="10">
        <v>96250</v>
      </c>
      <c r="L830" s="11">
        <v>0.35</v>
      </c>
      <c r="M830" s="13">
        <f t="shared" si="24"/>
        <v>275000</v>
      </c>
      <c r="N830" s="13">
        <f t="shared" si="25"/>
        <v>500</v>
      </c>
      <c r="O830" s="4" t="s">
        <v>31</v>
      </c>
      <c r="P830" s="12" t="s">
        <v>351</v>
      </c>
    </row>
    <row r="831" spans="1:16" ht="14.25" customHeight="1">
      <c r="A831" s="4" t="s">
        <v>1103</v>
      </c>
      <c r="B831" s="4" t="s">
        <v>13</v>
      </c>
      <c r="C831" s="4">
        <v>1185732</v>
      </c>
      <c r="D831" s="5">
        <v>44158</v>
      </c>
      <c r="E831" s="4" t="s">
        <v>535</v>
      </c>
      <c r="F831" s="4" t="s">
        <v>987</v>
      </c>
      <c r="G831" s="4" t="s">
        <v>988</v>
      </c>
      <c r="H831" s="6">
        <v>300</v>
      </c>
      <c r="I831" s="12" t="s">
        <v>352</v>
      </c>
      <c r="J831" s="12" t="s">
        <v>1087</v>
      </c>
      <c r="K831" s="10">
        <v>40500</v>
      </c>
      <c r="L831" s="11">
        <v>0.3</v>
      </c>
      <c r="M831" s="13">
        <f t="shared" si="24"/>
        <v>135000</v>
      </c>
      <c r="N831" s="13">
        <f t="shared" si="25"/>
        <v>450</v>
      </c>
      <c r="O831" s="4" t="s">
        <v>31</v>
      </c>
      <c r="P831" s="12" t="s">
        <v>353</v>
      </c>
    </row>
    <row r="832" spans="1:16" ht="14.25" customHeight="1">
      <c r="A832" s="4" t="s">
        <v>1103</v>
      </c>
      <c r="B832" s="4" t="s">
        <v>13</v>
      </c>
      <c r="C832" s="4">
        <v>1185732</v>
      </c>
      <c r="D832" s="5">
        <v>44159</v>
      </c>
      <c r="E832" s="4" t="s">
        <v>535</v>
      </c>
      <c r="F832" s="4" t="s">
        <v>987</v>
      </c>
      <c r="G832" s="4" t="s">
        <v>988</v>
      </c>
      <c r="H832" s="6">
        <v>225</v>
      </c>
      <c r="I832" s="12" t="s">
        <v>354</v>
      </c>
      <c r="J832" s="12" t="s">
        <v>1087</v>
      </c>
      <c r="K832" s="10">
        <v>27000</v>
      </c>
      <c r="L832" s="11">
        <v>0.3</v>
      </c>
      <c r="M832" s="13">
        <f t="shared" si="24"/>
        <v>90000</v>
      </c>
      <c r="N832" s="13">
        <f t="shared" si="25"/>
        <v>400</v>
      </c>
      <c r="O832" s="4" t="s">
        <v>31</v>
      </c>
      <c r="P832" s="12" t="s">
        <v>355</v>
      </c>
    </row>
    <row r="833" spans="1:16" ht="14.25" customHeight="1">
      <c r="A833" s="4" t="s">
        <v>1103</v>
      </c>
      <c r="B833" s="4" t="s">
        <v>13</v>
      </c>
      <c r="C833" s="4">
        <v>1185732</v>
      </c>
      <c r="D833" s="5">
        <v>44160</v>
      </c>
      <c r="E833" s="4" t="s">
        <v>535</v>
      </c>
      <c r="F833" s="4" t="s">
        <v>987</v>
      </c>
      <c r="G833" s="4" t="s">
        <v>988</v>
      </c>
      <c r="H833" s="6">
        <v>175</v>
      </c>
      <c r="I833" s="12" t="s">
        <v>356</v>
      </c>
      <c r="J833" s="12" t="s">
        <v>1087</v>
      </c>
      <c r="K833" s="10">
        <v>24500</v>
      </c>
      <c r="L833" s="11">
        <v>0.35</v>
      </c>
      <c r="M833" s="13">
        <f t="shared" si="24"/>
        <v>70000</v>
      </c>
      <c r="N833" s="13">
        <f t="shared" si="25"/>
        <v>400</v>
      </c>
      <c r="O833" s="4" t="s">
        <v>31</v>
      </c>
      <c r="P833" s="12" t="s">
        <v>357</v>
      </c>
    </row>
    <row r="834" spans="1:16" ht="14.25" customHeight="1">
      <c r="A834" s="4" t="s">
        <v>1103</v>
      </c>
      <c r="B834" s="4" t="s">
        <v>13</v>
      </c>
      <c r="C834" s="4">
        <v>1185732</v>
      </c>
      <c r="D834" s="5">
        <v>44161</v>
      </c>
      <c r="E834" s="4" t="s">
        <v>535</v>
      </c>
      <c r="F834" s="4" t="s">
        <v>987</v>
      </c>
      <c r="G834" s="4" t="s">
        <v>988</v>
      </c>
      <c r="H834" s="6">
        <v>200</v>
      </c>
      <c r="I834" s="12" t="s">
        <v>358</v>
      </c>
      <c r="J834" s="12" t="s">
        <v>1087</v>
      </c>
      <c r="K834" s="10">
        <v>30000</v>
      </c>
      <c r="L834" s="11">
        <v>0.3</v>
      </c>
      <c r="M834" s="13">
        <f t="shared" si="24"/>
        <v>100000</v>
      </c>
      <c r="N834" s="13">
        <f t="shared" si="25"/>
        <v>500</v>
      </c>
      <c r="O834" s="4" t="s">
        <v>31</v>
      </c>
      <c r="P834" s="12" t="s">
        <v>359</v>
      </c>
    </row>
    <row r="835" spans="1:16" ht="14.25" customHeight="1">
      <c r="A835" s="4" t="s">
        <v>1103</v>
      </c>
      <c r="B835" s="4" t="s">
        <v>13</v>
      </c>
      <c r="C835" s="4">
        <v>1185732</v>
      </c>
      <c r="D835" s="5">
        <v>44162</v>
      </c>
      <c r="E835" s="4" t="s">
        <v>535</v>
      </c>
      <c r="F835" s="4" t="s">
        <v>987</v>
      </c>
      <c r="G835" s="4" t="s">
        <v>988</v>
      </c>
      <c r="H835" s="6">
        <v>375</v>
      </c>
      <c r="I835" s="12" t="s">
        <v>360</v>
      </c>
      <c r="J835" s="12" t="s">
        <v>1086</v>
      </c>
      <c r="K835" s="10">
        <v>92812.5</v>
      </c>
      <c r="L835" s="11">
        <v>0.45</v>
      </c>
      <c r="M835" s="13">
        <f t="shared" si="24"/>
        <v>206250</v>
      </c>
      <c r="N835" s="13">
        <f t="shared" si="25"/>
        <v>550</v>
      </c>
      <c r="O835" s="4" t="s">
        <v>31</v>
      </c>
      <c r="P835" s="12" t="s">
        <v>361</v>
      </c>
    </row>
    <row r="836" spans="1:16" ht="14.25" customHeight="1">
      <c r="A836" s="4" t="s">
        <v>1103</v>
      </c>
      <c r="B836" s="4" t="s">
        <v>13</v>
      </c>
      <c r="C836" s="4">
        <v>1185732</v>
      </c>
      <c r="D836" s="5">
        <v>44163</v>
      </c>
      <c r="E836" s="4" t="s">
        <v>535</v>
      </c>
      <c r="F836" s="4" t="s">
        <v>987</v>
      </c>
      <c r="G836" s="4" t="s">
        <v>988</v>
      </c>
      <c r="H836" s="6">
        <v>525</v>
      </c>
      <c r="I836" s="12" t="s">
        <v>362</v>
      </c>
      <c r="J836" s="12" t="s">
        <v>1087</v>
      </c>
      <c r="K836" s="10">
        <v>91875</v>
      </c>
      <c r="L836" s="11">
        <v>0.35</v>
      </c>
      <c r="M836" s="13">
        <f t="shared" si="24"/>
        <v>262500</v>
      </c>
      <c r="N836" s="13">
        <f t="shared" si="25"/>
        <v>500</v>
      </c>
      <c r="O836" s="4" t="s">
        <v>31</v>
      </c>
      <c r="P836" s="12" t="s">
        <v>363</v>
      </c>
    </row>
    <row r="837" spans="1:16" ht="14.25" customHeight="1">
      <c r="A837" s="4" t="s">
        <v>1103</v>
      </c>
      <c r="B837" s="4" t="s">
        <v>13</v>
      </c>
      <c r="C837" s="4">
        <v>1185732</v>
      </c>
      <c r="D837" s="5">
        <v>44164</v>
      </c>
      <c r="E837" s="4" t="s">
        <v>535</v>
      </c>
      <c r="F837" s="4" t="s">
        <v>987</v>
      </c>
      <c r="G837" s="4" t="s">
        <v>988</v>
      </c>
      <c r="H837" s="6">
        <v>300</v>
      </c>
      <c r="I837" s="12" t="s">
        <v>364</v>
      </c>
      <c r="J837" s="12" t="s">
        <v>1087</v>
      </c>
      <c r="K837" s="10">
        <v>40500</v>
      </c>
      <c r="L837" s="11">
        <v>0.3</v>
      </c>
      <c r="M837" s="13">
        <f t="shared" si="24"/>
        <v>135000</v>
      </c>
      <c r="N837" s="13">
        <f t="shared" si="25"/>
        <v>450</v>
      </c>
      <c r="O837" s="4" t="s">
        <v>31</v>
      </c>
      <c r="P837" s="12" t="s">
        <v>365</v>
      </c>
    </row>
    <row r="838" spans="1:16" ht="14.25" customHeight="1">
      <c r="A838" s="4" t="s">
        <v>1103</v>
      </c>
      <c r="B838" s="4" t="s">
        <v>13</v>
      </c>
      <c r="C838" s="4">
        <v>1185732</v>
      </c>
      <c r="D838" s="5">
        <v>44165</v>
      </c>
      <c r="E838" s="4" t="s">
        <v>535</v>
      </c>
      <c r="F838" s="4" t="s">
        <v>987</v>
      </c>
      <c r="G838" s="4" t="s">
        <v>988</v>
      </c>
      <c r="H838" s="6">
        <v>225</v>
      </c>
      <c r="I838" s="12" t="s">
        <v>366</v>
      </c>
      <c r="J838" s="12" t="s">
        <v>1086</v>
      </c>
      <c r="K838" s="10">
        <v>27000</v>
      </c>
      <c r="L838" s="11">
        <v>0.3</v>
      </c>
      <c r="M838" s="13">
        <f t="shared" si="24"/>
        <v>90000</v>
      </c>
      <c r="N838" s="13">
        <f t="shared" si="25"/>
        <v>400</v>
      </c>
      <c r="O838" s="4" t="s">
        <v>31</v>
      </c>
      <c r="P838" s="12" t="s">
        <v>367</v>
      </c>
    </row>
    <row r="839" spans="1:16" ht="14.25" customHeight="1">
      <c r="A839" s="4" t="s">
        <v>1103</v>
      </c>
      <c r="B839" s="4" t="s">
        <v>13</v>
      </c>
      <c r="C839" s="4">
        <v>1185732</v>
      </c>
      <c r="D839" s="5">
        <v>44166</v>
      </c>
      <c r="E839" s="4" t="s">
        <v>535</v>
      </c>
      <c r="F839" s="4" t="s">
        <v>987</v>
      </c>
      <c r="G839" s="4" t="s">
        <v>988</v>
      </c>
      <c r="H839" s="6">
        <v>175</v>
      </c>
      <c r="I839" s="12" t="s">
        <v>368</v>
      </c>
      <c r="J839" s="12" t="s">
        <v>1086</v>
      </c>
      <c r="K839" s="10">
        <v>21437.5</v>
      </c>
      <c r="L839" s="11">
        <v>0.35</v>
      </c>
      <c r="M839" s="13">
        <f t="shared" ref="M839:M902" si="26">K839/L839</f>
        <v>61250.000000000007</v>
      </c>
      <c r="N839" s="13">
        <f t="shared" ref="N839:N902" si="27">M839/H839</f>
        <v>350.00000000000006</v>
      </c>
      <c r="O839" s="4" t="s">
        <v>31</v>
      </c>
      <c r="P839" s="12" t="s">
        <v>369</v>
      </c>
    </row>
    <row r="840" spans="1:16" ht="14.25" customHeight="1">
      <c r="A840" s="4" t="s">
        <v>1103</v>
      </c>
      <c r="B840" s="4" t="s">
        <v>13</v>
      </c>
      <c r="C840" s="4">
        <v>1185732</v>
      </c>
      <c r="D840" s="5">
        <v>44167</v>
      </c>
      <c r="E840" s="4" t="s">
        <v>535</v>
      </c>
      <c r="F840" s="4" t="s">
        <v>987</v>
      </c>
      <c r="G840" s="4" t="s">
        <v>988</v>
      </c>
      <c r="H840" s="6">
        <v>150</v>
      </c>
      <c r="I840" s="12" t="s">
        <v>370</v>
      </c>
      <c r="J840" s="12" t="s">
        <v>1086</v>
      </c>
      <c r="K840" s="10">
        <v>20250</v>
      </c>
      <c r="L840" s="11">
        <v>0.3</v>
      </c>
      <c r="M840" s="13">
        <f t="shared" si="26"/>
        <v>67500</v>
      </c>
      <c r="N840" s="13">
        <f t="shared" si="27"/>
        <v>450</v>
      </c>
      <c r="O840" s="4" t="s">
        <v>31</v>
      </c>
      <c r="P840" s="12" t="s">
        <v>371</v>
      </c>
    </row>
    <row r="841" spans="1:16" ht="14.25" customHeight="1">
      <c r="A841" s="4" t="s">
        <v>1103</v>
      </c>
      <c r="B841" s="4" t="s">
        <v>13</v>
      </c>
      <c r="C841" s="4">
        <v>1185732</v>
      </c>
      <c r="D841" s="5">
        <v>44168</v>
      </c>
      <c r="E841" s="4" t="s">
        <v>535</v>
      </c>
      <c r="F841" s="4" t="s">
        <v>987</v>
      </c>
      <c r="G841" s="4" t="s">
        <v>988</v>
      </c>
      <c r="H841" s="6">
        <v>325</v>
      </c>
      <c r="I841" s="12" t="s">
        <v>372</v>
      </c>
      <c r="J841" s="12" t="s">
        <v>1087</v>
      </c>
      <c r="K841" s="10">
        <v>73125</v>
      </c>
      <c r="L841" s="11">
        <v>0.45</v>
      </c>
      <c r="M841" s="13">
        <f t="shared" si="26"/>
        <v>162500</v>
      </c>
      <c r="N841" s="13">
        <f t="shared" si="27"/>
        <v>500</v>
      </c>
      <c r="O841" s="4" t="s">
        <v>31</v>
      </c>
      <c r="P841" s="12" t="s">
        <v>373</v>
      </c>
    </row>
    <row r="842" spans="1:16" ht="14.25" customHeight="1">
      <c r="A842" s="4" t="s">
        <v>1103</v>
      </c>
      <c r="B842" s="4" t="s">
        <v>13</v>
      </c>
      <c r="C842" s="4">
        <v>1185732</v>
      </c>
      <c r="D842" s="5">
        <v>44169</v>
      </c>
      <c r="E842" s="4" t="s">
        <v>535</v>
      </c>
      <c r="F842" s="4" t="s">
        <v>987</v>
      </c>
      <c r="G842" s="4" t="s">
        <v>988</v>
      </c>
      <c r="H842" s="6">
        <v>450</v>
      </c>
      <c r="I842" s="12" t="s">
        <v>374</v>
      </c>
      <c r="J842" s="12" t="s">
        <v>1087</v>
      </c>
      <c r="K842" s="10">
        <v>70875</v>
      </c>
      <c r="L842" s="11">
        <v>0.35</v>
      </c>
      <c r="M842" s="13">
        <f t="shared" si="26"/>
        <v>202500</v>
      </c>
      <c r="N842" s="13">
        <f t="shared" si="27"/>
        <v>450</v>
      </c>
      <c r="O842" s="4" t="s">
        <v>31</v>
      </c>
      <c r="P842" s="12" t="s">
        <v>375</v>
      </c>
    </row>
    <row r="843" spans="1:16" ht="14.25" customHeight="1">
      <c r="A843" s="4" t="s">
        <v>1103</v>
      </c>
      <c r="B843" s="4" t="s">
        <v>13</v>
      </c>
      <c r="C843" s="4">
        <v>1185732</v>
      </c>
      <c r="D843" s="5">
        <v>44170</v>
      </c>
      <c r="E843" s="4" t="s">
        <v>535</v>
      </c>
      <c r="F843" s="4" t="s">
        <v>987</v>
      </c>
      <c r="G843" s="4" t="s">
        <v>988</v>
      </c>
      <c r="H843" s="6">
        <v>250</v>
      </c>
      <c r="I843" s="12" t="s">
        <v>66</v>
      </c>
      <c r="J843" s="12" t="s">
        <v>1087</v>
      </c>
      <c r="K843" s="10">
        <v>30000</v>
      </c>
      <c r="L843" s="11">
        <v>0.3</v>
      </c>
      <c r="M843" s="13">
        <f t="shared" si="26"/>
        <v>100000</v>
      </c>
      <c r="N843" s="13">
        <f t="shared" si="27"/>
        <v>400</v>
      </c>
      <c r="O843" s="4" t="s">
        <v>31</v>
      </c>
      <c r="P843" s="12" t="s">
        <v>376</v>
      </c>
    </row>
    <row r="844" spans="1:16" ht="14.25" customHeight="1">
      <c r="A844" s="4" t="s">
        <v>1103</v>
      </c>
      <c r="B844" s="4" t="s">
        <v>13</v>
      </c>
      <c r="C844" s="4">
        <v>1185732</v>
      </c>
      <c r="D844" s="5">
        <v>44171</v>
      </c>
      <c r="E844" s="4" t="s">
        <v>535</v>
      </c>
      <c r="F844" s="4" t="s">
        <v>987</v>
      </c>
      <c r="G844" s="4" t="s">
        <v>988</v>
      </c>
      <c r="H844" s="6">
        <v>150</v>
      </c>
      <c r="I844" s="12" t="s">
        <v>85</v>
      </c>
      <c r="J844" s="12" t="s">
        <v>1086</v>
      </c>
      <c r="K844" s="10">
        <v>11250</v>
      </c>
      <c r="L844" s="11">
        <v>0.3</v>
      </c>
      <c r="M844" s="13">
        <f t="shared" si="26"/>
        <v>37500</v>
      </c>
      <c r="N844" s="13">
        <f t="shared" si="27"/>
        <v>250</v>
      </c>
      <c r="O844" s="4" t="s">
        <v>31</v>
      </c>
      <c r="P844" s="12" t="s">
        <v>377</v>
      </c>
    </row>
    <row r="845" spans="1:16" ht="14.25" customHeight="1">
      <c r="A845" s="4" t="s">
        <v>1103</v>
      </c>
      <c r="B845" s="4" t="s">
        <v>13</v>
      </c>
      <c r="C845" s="4">
        <v>1185732</v>
      </c>
      <c r="D845" s="5">
        <v>44172</v>
      </c>
      <c r="E845" s="4" t="s">
        <v>535</v>
      </c>
      <c r="F845" s="4" t="s">
        <v>987</v>
      </c>
      <c r="G845" s="4" t="s">
        <v>988</v>
      </c>
      <c r="H845" s="6">
        <v>125</v>
      </c>
      <c r="I845" s="12" t="s">
        <v>378</v>
      </c>
      <c r="J845" s="12" t="s">
        <v>1087</v>
      </c>
      <c r="K845" s="10">
        <v>10937.5</v>
      </c>
      <c r="L845" s="11">
        <v>0.35</v>
      </c>
      <c r="M845" s="13">
        <f t="shared" si="26"/>
        <v>31250.000000000004</v>
      </c>
      <c r="N845" s="13">
        <f t="shared" si="27"/>
        <v>250.00000000000003</v>
      </c>
      <c r="O845" s="4" t="s">
        <v>31</v>
      </c>
      <c r="P845" s="12" t="s">
        <v>379</v>
      </c>
    </row>
    <row r="846" spans="1:16" ht="14.25" customHeight="1">
      <c r="A846" s="4" t="s">
        <v>1103</v>
      </c>
      <c r="B846" s="4" t="s">
        <v>13</v>
      </c>
      <c r="C846" s="4">
        <v>1185732</v>
      </c>
      <c r="D846" s="5">
        <v>44173</v>
      </c>
      <c r="E846" s="4" t="s">
        <v>535</v>
      </c>
      <c r="F846" s="4" t="s">
        <v>987</v>
      </c>
      <c r="G846" s="4" t="s">
        <v>988</v>
      </c>
      <c r="H846" s="6">
        <v>125</v>
      </c>
      <c r="I846" s="12" t="s">
        <v>380</v>
      </c>
      <c r="J846" s="12" t="s">
        <v>1087</v>
      </c>
      <c r="K846" s="10">
        <v>13125</v>
      </c>
      <c r="L846" s="11">
        <v>0.3</v>
      </c>
      <c r="M846" s="13">
        <f t="shared" si="26"/>
        <v>43750</v>
      </c>
      <c r="N846" s="13">
        <f t="shared" si="27"/>
        <v>350</v>
      </c>
      <c r="O846" s="4" t="s">
        <v>31</v>
      </c>
      <c r="P846" s="12" t="s">
        <v>381</v>
      </c>
    </row>
    <row r="847" spans="1:16" ht="14.25" customHeight="1">
      <c r="A847" s="4" t="s">
        <v>1103</v>
      </c>
      <c r="B847" s="4" t="s">
        <v>13</v>
      </c>
      <c r="C847" s="4">
        <v>1185732</v>
      </c>
      <c r="D847" s="5">
        <v>44174</v>
      </c>
      <c r="E847" s="4" t="s">
        <v>535</v>
      </c>
      <c r="F847" s="4" t="s">
        <v>987</v>
      </c>
      <c r="G847" s="4" t="s">
        <v>988</v>
      </c>
      <c r="H847" s="6">
        <v>200</v>
      </c>
      <c r="I847" s="12" t="s">
        <v>37</v>
      </c>
      <c r="J847" s="12" t="s">
        <v>1086</v>
      </c>
      <c r="K847" s="10">
        <v>36000</v>
      </c>
      <c r="L847" s="11">
        <v>0.45</v>
      </c>
      <c r="M847" s="13">
        <f t="shared" si="26"/>
        <v>80000</v>
      </c>
      <c r="N847" s="13">
        <f t="shared" si="27"/>
        <v>400</v>
      </c>
      <c r="O847" s="4" t="s">
        <v>31</v>
      </c>
      <c r="P847" s="12" t="s">
        <v>382</v>
      </c>
    </row>
    <row r="848" spans="1:16" ht="14.25" customHeight="1">
      <c r="A848" s="4" t="s">
        <v>1103</v>
      </c>
      <c r="B848" s="4" t="s">
        <v>13</v>
      </c>
      <c r="C848" s="4">
        <v>1185732</v>
      </c>
      <c r="D848" s="5">
        <v>44175</v>
      </c>
      <c r="E848" s="4" t="s">
        <v>535</v>
      </c>
      <c r="F848" s="4" t="s">
        <v>987</v>
      </c>
      <c r="G848" s="4" t="s">
        <v>988</v>
      </c>
      <c r="H848" s="6">
        <v>375</v>
      </c>
      <c r="I848" s="12" t="s">
        <v>383</v>
      </c>
      <c r="J848" s="12" t="s">
        <v>1086</v>
      </c>
      <c r="K848" s="10">
        <v>59062.5</v>
      </c>
      <c r="L848" s="11">
        <v>0.35</v>
      </c>
      <c r="M848" s="13">
        <f t="shared" si="26"/>
        <v>168750</v>
      </c>
      <c r="N848" s="13">
        <f t="shared" si="27"/>
        <v>450</v>
      </c>
      <c r="O848" s="4" t="s">
        <v>31</v>
      </c>
      <c r="P848" s="12" t="s">
        <v>384</v>
      </c>
    </row>
    <row r="849" spans="1:16" ht="14.25" customHeight="1">
      <c r="A849" s="4" t="s">
        <v>1103</v>
      </c>
      <c r="B849" s="4" t="s">
        <v>13</v>
      </c>
      <c r="C849" s="4">
        <v>1185732</v>
      </c>
      <c r="D849" s="5">
        <v>44176</v>
      </c>
      <c r="E849" s="4" t="s">
        <v>535</v>
      </c>
      <c r="F849" s="4" t="s">
        <v>987</v>
      </c>
      <c r="G849" s="4" t="s">
        <v>988</v>
      </c>
      <c r="H849" s="6">
        <v>200</v>
      </c>
      <c r="I849" s="12" t="s">
        <v>385</v>
      </c>
      <c r="J849" s="12" t="s">
        <v>1086</v>
      </c>
      <c r="K849" s="10">
        <v>21000</v>
      </c>
      <c r="L849" s="11">
        <v>0.3</v>
      </c>
      <c r="M849" s="13">
        <f t="shared" si="26"/>
        <v>70000</v>
      </c>
      <c r="N849" s="13">
        <f t="shared" si="27"/>
        <v>350</v>
      </c>
      <c r="O849" s="4" t="s">
        <v>31</v>
      </c>
      <c r="P849" s="12" t="s">
        <v>386</v>
      </c>
    </row>
    <row r="850" spans="1:16" ht="14.25" customHeight="1">
      <c r="A850" s="4" t="s">
        <v>1103</v>
      </c>
      <c r="B850" s="4" t="s">
        <v>13</v>
      </c>
      <c r="C850" s="4">
        <v>1185732</v>
      </c>
      <c r="D850" s="5">
        <v>44177</v>
      </c>
      <c r="E850" s="4" t="s">
        <v>535</v>
      </c>
      <c r="F850" s="4" t="s">
        <v>987</v>
      </c>
      <c r="G850" s="4" t="s">
        <v>988</v>
      </c>
      <c r="H850" s="6">
        <v>100</v>
      </c>
      <c r="I850" s="12" t="s">
        <v>387</v>
      </c>
      <c r="J850" s="12" t="s">
        <v>1087</v>
      </c>
      <c r="K850" s="10">
        <v>10500</v>
      </c>
      <c r="L850" s="11">
        <v>0.3</v>
      </c>
      <c r="M850" s="13">
        <f t="shared" si="26"/>
        <v>35000</v>
      </c>
      <c r="N850" s="13">
        <f t="shared" si="27"/>
        <v>350</v>
      </c>
      <c r="O850" s="4" t="s">
        <v>31</v>
      </c>
      <c r="P850" s="12" t="s">
        <v>388</v>
      </c>
    </row>
    <row r="851" spans="1:16" ht="14.25" customHeight="1">
      <c r="A851" s="4" t="s">
        <v>1103</v>
      </c>
      <c r="B851" s="4" t="s">
        <v>13</v>
      </c>
      <c r="C851" s="4">
        <v>1185732</v>
      </c>
      <c r="D851" s="5">
        <v>44178</v>
      </c>
      <c r="E851" s="4" t="s">
        <v>535</v>
      </c>
      <c r="F851" s="4" t="s">
        <v>987</v>
      </c>
      <c r="G851" s="4" t="s">
        <v>988</v>
      </c>
      <c r="H851" s="6">
        <v>75</v>
      </c>
      <c r="I851" s="12" t="s">
        <v>389</v>
      </c>
      <c r="J851" s="12" t="s">
        <v>1087</v>
      </c>
      <c r="K851" s="10">
        <v>9187.5</v>
      </c>
      <c r="L851" s="11">
        <v>0.35</v>
      </c>
      <c r="M851" s="13">
        <f t="shared" si="26"/>
        <v>26250</v>
      </c>
      <c r="N851" s="13">
        <f t="shared" si="27"/>
        <v>350</v>
      </c>
      <c r="O851" s="4" t="s">
        <v>31</v>
      </c>
      <c r="P851" s="12" t="s">
        <v>390</v>
      </c>
    </row>
    <row r="852" spans="1:16" ht="14.25" customHeight="1">
      <c r="A852" s="4" t="s">
        <v>1103</v>
      </c>
      <c r="B852" s="4" t="s">
        <v>13</v>
      </c>
      <c r="C852" s="4">
        <v>1185732</v>
      </c>
      <c r="D852" s="5">
        <v>44179</v>
      </c>
      <c r="E852" s="4" t="s">
        <v>535</v>
      </c>
      <c r="F852" s="4" t="s">
        <v>987</v>
      </c>
      <c r="G852" s="4" t="s">
        <v>988</v>
      </c>
      <c r="H852" s="6">
        <v>75</v>
      </c>
      <c r="I852" s="12" t="s">
        <v>99</v>
      </c>
      <c r="J852" s="12" t="s">
        <v>1087</v>
      </c>
      <c r="K852" s="10">
        <v>10125</v>
      </c>
      <c r="L852" s="11">
        <v>0.3</v>
      </c>
      <c r="M852" s="13">
        <f t="shared" si="26"/>
        <v>33750</v>
      </c>
      <c r="N852" s="13">
        <f t="shared" si="27"/>
        <v>450</v>
      </c>
      <c r="O852" s="4" t="s">
        <v>31</v>
      </c>
      <c r="P852" s="12" t="s">
        <v>391</v>
      </c>
    </row>
    <row r="853" spans="1:16" ht="14.25" customHeight="1">
      <c r="A853" s="4" t="s">
        <v>1103</v>
      </c>
      <c r="B853" s="4" t="s">
        <v>13</v>
      </c>
      <c r="C853" s="4">
        <v>1185732</v>
      </c>
      <c r="D853" s="5">
        <v>44180</v>
      </c>
      <c r="E853" s="4" t="s">
        <v>535</v>
      </c>
      <c r="F853" s="4" t="s">
        <v>987</v>
      </c>
      <c r="G853" s="4" t="s">
        <v>988</v>
      </c>
      <c r="H853" s="6">
        <v>200</v>
      </c>
      <c r="I853" s="12" t="s">
        <v>392</v>
      </c>
      <c r="J853" s="12" t="s">
        <v>1087</v>
      </c>
      <c r="K853" s="10">
        <v>45000</v>
      </c>
      <c r="L853" s="11">
        <v>0.45</v>
      </c>
      <c r="M853" s="13">
        <f t="shared" si="26"/>
        <v>100000</v>
      </c>
      <c r="N853" s="13">
        <f t="shared" si="27"/>
        <v>500</v>
      </c>
      <c r="O853" s="4" t="s">
        <v>31</v>
      </c>
      <c r="P853" s="12" t="s">
        <v>393</v>
      </c>
    </row>
    <row r="854" spans="1:16" ht="14.25" customHeight="1">
      <c r="A854" s="4" t="s">
        <v>1103</v>
      </c>
      <c r="B854" s="4" t="s">
        <v>13</v>
      </c>
      <c r="C854" s="4">
        <v>1185732</v>
      </c>
      <c r="D854" s="5">
        <v>44181</v>
      </c>
      <c r="E854" s="4" t="s">
        <v>535</v>
      </c>
      <c r="F854" s="4" t="s">
        <v>987</v>
      </c>
      <c r="G854" s="4" t="s">
        <v>988</v>
      </c>
      <c r="H854" s="6">
        <v>350</v>
      </c>
      <c r="I854" s="12" t="s">
        <v>394</v>
      </c>
      <c r="J854" s="12" t="s">
        <v>1087</v>
      </c>
      <c r="K854" s="10">
        <v>61250</v>
      </c>
      <c r="L854" s="11">
        <v>0.35</v>
      </c>
      <c r="M854" s="13">
        <f t="shared" si="26"/>
        <v>175000</v>
      </c>
      <c r="N854" s="13">
        <f t="shared" si="27"/>
        <v>500</v>
      </c>
      <c r="O854" s="4" t="s">
        <v>31</v>
      </c>
      <c r="P854" s="12" t="s">
        <v>395</v>
      </c>
    </row>
    <row r="855" spans="1:16" ht="14.25" customHeight="1">
      <c r="A855" s="4" t="s">
        <v>1103</v>
      </c>
      <c r="B855" s="4" t="s">
        <v>13</v>
      </c>
      <c r="C855" s="4">
        <v>1185732</v>
      </c>
      <c r="D855" s="5">
        <v>44182</v>
      </c>
      <c r="E855" s="4" t="s">
        <v>535</v>
      </c>
      <c r="F855" s="4" t="s">
        <v>987</v>
      </c>
      <c r="G855" s="4" t="s">
        <v>988</v>
      </c>
      <c r="H855" s="6">
        <v>200</v>
      </c>
      <c r="I855" s="12" t="s">
        <v>396</v>
      </c>
      <c r="J855" s="12" t="s">
        <v>1087</v>
      </c>
      <c r="K855" s="10">
        <v>24000</v>
      </c>
      <c r="L855" s="11">
        <v>0.3</v>
      </c>
      <c r="M855" s="13">
        <f t="shared" si="26"/>
        <v>80000</v>
      </c>
      <c r="N855" s="13">
        <f t="shared" si="27"/>
        <v>400</v>
      </c>
      <c r="O855" s="4" t="s">
        <v>31</v>
      </c>
      <c r="P855" s="12" t="s">
        <v>397</v>
      </c>
    </row>
    <row r="856" spans="1:16" ht="14.25" customHeight="1">
      <c r="A856" s="4" t="s">
        <v>1103</v>
      </c>
      <c r="B856" s="4" t="s">
        <v>13</v>
      </c>
      <c r="C856" s="4">
        <v>1185732</v>
      </c>
      <c r="D856" s="5">
        <v>44183</v>
      </c>
      <c r="E856" s="4" t="s">
        <v>535</v>
      </c>
      <c r="F856" s="4" t="s">
        <v>987</v>
      </c>
      <c r="G856" s="4" t="s">
        <v>988</v>
      </c>
      <c r="H856" s="6">
        <v>145</v>
      </c>
      <c r="I856" s="12" t="s">
        <v>398</v>
      </c>
      <c r="J856" s="12" t="s">
        <v>1086</v>
      </c>
      <c r="K856" s="10">
        <v>17400</v>
      </c>
      <c r="L856" s="11">
        <v>0.3</v>
      </c>
      <c r="M856" s="13">
        <f t="shared" si="26"/>
        <v>58000</v>
      </c>
      <c r="N856" s="13">
        <f t="shared" si="27"/>
        <v>400</v>
      </c>
      <c r="O856" s="4" t="s">
        <v>31</v>
      </c>
      <c r="P856" s="12" t="s">
        <v>399</v>
      </c>
    </row>
    <row r="857" spans="1:16" ht="14.25" customHeight="1">
      <c r="A857" s="4" t="s">
        <v>1103</v>
      </c>
      <c r="B857" s="4" t="s">
        <v>13</v>
      </c>
      <c r="C857" s="4">
        <v>1185732</v>
      </c>
      <c r="D857" s="5">
        <v>44184</v>
      </c>
      <c r="E857" s="4" t="s">
        <v>535</v>
      </c>
      <c r="F857" s="4" t="s">
        <v>987</v>
      </c>
      <c r="G857" s="4" t="s">
        <v>988</v>
      </c>
      <c r="H857" s="6">
        <v>150</v>
      </c>
      <c r="I857" s="12" t="s">
        <v>400</v>
      </c>
      <c r="J857" s="12" t="s">
        <v>1088</v>
      </c>
      <c r="K857" s="10">
        <v>21000</v>
      </c>
      <c r="L857" s="11">
        <v>0.35</v>
      </c>
      <c r="M857" s="13">
        <f t="shared" si="26"/>
        <v>60000.000000000007</v>
      </c>
      <c r="N857" s="13">
        <f t="shared" si="27"/>
        <v>400.00000000000006</v>
      </c>
      <c r="O857" s="4" t="s">
        <v>31</v>
      </c>
      <c r="P857" s="12" t="s">
        <v>401</v>
      </c>
    </row>
    <row r="858" spans="1:16" ht="14.25" customHeight="1">
      <c r="A858" s="4" t="s">
        <v>1103</v>
      </c>
      <c r="B858" s="4" t="s">
        <v>13</v>
      </c>
      <c r="C858" s="4">
        <v>1185732</v>
      </c>
      <c r="D858" s="5">
        <v>44185</v>
      </c>
      <c r="E858" s="4" t="s">
        <v>535</v>
      </c>
      <c r="F858" s="4" t="s">
        <v>987</v>
      </c>
      <c r="G858" s="4" t="s">
        <v>988</v>
      </c>
      <c r="H858" s="6">
        <v>125</v>
      </c>
      <c r="I858" s="12" t="s">
        <v>35</v>
      </c>
      <c r="J858" s="12" t="s">
        <v>1087</v>
      </c>
      <c r="K858" s="10">
        <v>20625</v>
      </c>
      <c r="L858" s="11">
        <v>0.3</v>
      </c>
      <c r="M858" s="13">
        <f t="shared" si="26"/>
        <v>68750</v>
      </c>
      <c r="N858" s="13">
        <f t="shared" si="27"/>
        <v>550</v>
      </c>
      <c r="O858" s="4" t="s">
        <v>31</v>
      </c>
      <c r="P858" s="12" t="s">
        <v>402</v>
      </c>
    </row>
    <row r="859" spans="1:16" ht="14.25" customHeight="1">
      <c r="A859" s="4" t="s">
        <v>1103</v>
      </c>
      <c r="B859" s="4" t="s">
        <v>13</v>
      </c>
      <c r="C859" s="4">
        <v>1185732</v>
      </c>
      <c r="D859" s="5">
        <v>44186</v>
      </c>
      <c r="E859" s="4" t="s">
        <v>535</v>
      </c>
      <c r="F859" s="4" t="s">
        <v>987</v>
      </c>
      <c r="G859" s="4" t="s">
        <v>988</v>
      </c>
      <c r="H859" s="6">
        <v>225</v>
      </c>
      <c r="I859" s="12" t="s">
        <v>403</v>
      </c>
      <c r="J859" s="12" t="s">
        <v>1087</v>
      </c>
      <c r="K859" s="10">
        <v>60750</v>
      </c>
      <c r="L859" s="11">
        <v>0.45</v>
      </c>
      <c r="M859" s="13">
        <f t="shared" si="26"/>
        <v>135000</v>
      </c>
      <c r="N859" s="13">
        <f t="shared" si="27"/>
        <v>600</v>
      </c>
      <c r="O859" s="4" t="s">
        <v>31</v>
      </c>
      <c r="P859" s="12" t="s">
        <v>404</v>
      </c>
    </row>
    <row r="860" spans="1:16" ht="14.25" customHeight="1">
      <c r="A860" s="4" t="s">
        <v>1103</v>
      </c>
      <c r="B860" s="4" t="s">
        <v>13</v>
      </c>
      <c r="C860" s="4">
        <v>1185732</v>
      </c>
      <c r="D860" s="5">
        <v>44187</v>
      </c>
      <c r="E860" s="4" t="s">
        <v>535</v>
      </c>
      <c r="F860" s="4" t="s">
        <v>987</v>
      </c>
      <c r="G860" s="4" t="s">
        <v>988</v>
      </c>
      <c r="H860" s="6">
        <v>475</v>
      </c>
      <c r="I860" s="12" t="s">
        <v>279</v>
      </c>
      <c r="J860" s="12" t="s">
        <v>1087</v>
      </c>
      <c r="K860" s="10">
        <v>91437.5</v>
      </c>
      <c r="L860" s="11">
        <v>0.35</v>
      </c>
      <c r="M860" s="13">
        <f t="shared" si="26"/>
        <v>261250.00000000003</v>
      </c>
      <c r="N860" s="13">
        <f t="shared" si="27"/>
        <v>550.00000000000011</v>
      </c>
      <c r="O860" s="4" t="s">
        <v>31</v>
      </c>
      <c r="P860" s="12" t="s">
        <v>405</v>
      </c>
    </row>
    <row r="861" spans="1:16" ht="14.25" customHeight="1">
      <c r="A861" s="4" t="s">
        <v>1103</v>
      </c>
      <c r="B861" s="4" t="s">
        <v>13</v>
      </c>
      <c r="C861" s="4">
        <v>1185732</v>
      </c>
      <c r="D861" s="5">
        <v>44188</v>
      </c>
      <c r="E861" s="4" t="s">
        <v>535</v>
      </c>
      <c r="F861" s="4" t="s">
        <v>987</v>
      </c>
      <c r="G861" s="4" t="s">
        <v>988</v>
      </c>
      <c r="H861" s="6">
        <v>275</v>
      </c>
      <c r="I861" s="12" t="s">
        <v>406</v>
      </c>
      <c r="J861" s="12" t="s">
        <v>1086</v>
      </c>
      <c r="K861" s="10">
        <v>37125</v>
      </c>
      <c r="L861" s="11">
        <v>0.3</v>
      </c>
      <c r="M861" s="13">
        <f t="shared" si="26"/>
        <v>123750</v>
      </c>
      <c r="N861" s="13">
        <f t="shared" si="27"/>
        <v>450</v>
      </c>
      <c r="O861" s="4" t="s">
        <v>31</v>
      </c>
      <c r="P861" s="12" t="s">
        <v>407</v>
      </c>
    </row>
    <row r="862" spans="1:16" ht="14.25" customHeight="1">
      <c r="A862" s="4" t="s">
        <v>1103</v>
      </c>
      <c r="B862" s="4" t="s">
        <v>13</v>
      </c>
      <c r="C862" s="4">
        <v>1185732</v>
      </c>
      <c r="D862" s="5">
        <v>44189</v>
      </c>
      <c r="E862" s="4" t="s">
        <v>535</v>
      </c>
      <c r="F862" s="4" t="s">
        <v>987</v>
      </c>
      <c r="G862" s="4" t="s">
        <v>988</v>
      </c>
      <c r="H862" s="6">
        <v>225</v>
      </c>
      <c r="I862" s="12" t="s">
        <v>297</v>
      </c>
      <c r="J862" s="12" t="s">
        <v>1086</v>
      </c>
      <c r="K862" s="10">
        <v>30375</v>
      </c>
      <c r="L862" s="11">
        <v>0.3</v>
      </c>
      <c r="M862" s="13">
        <f t="shared" si="26"/>
        <v>101250</v>
      </c>
      <c r="N862" s="13">
        <f t="shared" si="27"/>
        <v>450</v>
      </c>
      <c r="O862" s="4" t="s">
        <v>31</v>
      </c>
      <c r="P862" s="12" t="s">
        <v>408</v>
      </c>
    </row>
    <row r="863" spans="1:16" ht="14.25" customHeight="1">
      <c r="A863" s="4" t="s">
        <v>1103</v>
      </c>
      <c r="B863" s="4" t="s">
        <v>13</v>
      </c>
      <c r="C863" s="4">
        <v>1185732</v>
      </c>
      <c r="D863" s="5">
        <v>44190</v>
      </c>
      <c r="E863" s="4" t="s">
        <v>535</v>
      </c>
      <c r="F863" s="4" t="s">
        <v>987</v>
      </c>
      <c r="G863" s="4" t="s">
        <v>988</v>
      </c>
      <c r="H863" s="6">
        <v>175</v>
      </c>
      <c r="I863" s="12" t="s">
        <v>409</v>
      </c>
      <c r="J863" s="12" t="s">
        <v>1086</v>
      </c>
      <c r="K863" s="10">
        <v>27562.5</v>
      </c>
      <c r="L863" s="11">
        <v>0.35</v>
      </c>
      <c r="M863" s="13">
        <f t="shared" si="26"/>
        <v>78750</v>
      </c>
      <c r="N863" s="13">
        <f t="shared" si="27"/>
        <v>450</v>
      </c>
      <c r="O863" s="4" t="s">
        <v>31</v>
      </c>
      <c r="P863" s="12" t="s">
        <v>410</v>
      </c>
    </row>
    <row r="864" spans="1:16" ht="14.25" customHeight="1">
      <c r="A864" s="4" t="s">
        <v>1103</v>
      </c>
      <c r="B864" s="4" t="s">
        <v>13</v>
      </c>
      <c r="C864" s="4">
        <v>1185732</v>
      </c>
      <c r="D864" s="5">
        <v>44191</v>
      </c>
      <c r="E864" s="4" t="s">
        <v>535</v>
      </c>
      <c r="F864" s="4" t="s">
        <v>987</v>
      </c>
      <c r="G864" s="4" t="s">
        <v>988</v>
      </c>
      <c r="H864" s="6">
        <v>175</v>
      </c>
      <c r="I864" s="12" t="s">
        <v>411</v>
      </c>
      <c r="J864" s="12" t="s">
        <v>1087</v>
      </c>
      <c r="K864" s="10">
        <v>28875</v>
      </c>
      <c r="L864" s="11">
        <v>0.3</v>
      </c>
      <c r="M864" s="13">
        <f t="shared" si="26"/>
        <v>96250</v>
      </c>
      <c r="N864" s="13">
        <f t="shared" si="27"/>
        <v>550</v>
      </c>
      <c r="O864" s="4" t="s">
        <v>31</v>
      </c>
      <c r="P864" s="12" t="s">
        <v>412</v>
      </c>
    </row>
    <row r="865" spans="1:16" ht="14.25" customHeight="1">
      <c r="A865" s="4" t="s">
        <v>1103</v>
      </c>
      <c r="B865" s="4" t="s">
        <v>13</v>
      </c>
      <c r="C865" s="4">
        <v>1185732</v>
      </c>
      <c r="D865" s="5">
        <v>44192</v>
      </c>
      <c r="E865" s="4" t="s">
        <v>535</v>
      </c>
      <c r="F865" s="4" t="s">
        <v>987</v>
      </c>
      <c r="G865" s="4" t="s">
        <v>988</v>
      </c>
      <c r="H865" s="6">
        <v>275</v>
      </c>
      <c r="I865" s="12" t="s">
        <v>414</v>
      </c>
      <c r="J865" s="12" t="s">
        <v>1086</v>
      </c>
      <c r="K865" s="10">
        <v>74250</v>
      </c>
      <c r="L865" s="11">
        <v>0.45</v>
      </c>
      <c r="M865" s="13">
        <f t="shared" si="26"/>
        <v>165000</v>
      </c>
      <c r="N865" s="13">
        <f t="shared" si="27"/>
        <v>600</v>
      </c>
      <c r="O865" s="4" t="s">
        <v>31</v>
      </c>
      <c r="P865" s="12" t="s">
        <v>415</v>
      </c>
    </row>
    <row r="866" spans="1:16" ht="14.25" customHeight="1">
      <c r="A866" s="4" t="s">
        <v>1107</v>
      </c>
      <c r="B866" s="4" t="s">
        <v>13</v>
      </c>
      <c r="C866" s="4">
        <v>1189833</v>
      </c>
      <c r="D866" s="5">
        <v>44193</v>
      </c>
      <c r="E866" s="4" t="s">
        <v>535</v>
      </c>
      <c r="F866" s="4" t="s">
        <v>987</v>
      </c>
      <c r="G866" s="4" t="s">
        <v>988</v>
      </c>
      <c r="H866" s="6">
        <v>475</v>
      </c>
      <c r="I866" s="12" t="s">
        <v>101</v>
      </c>
      <c r="J866" s="12" t="s">
        <v>1086</v>
      </c>
      <c r="K866" s="10">
        <v>74812.5</v>
      </c>
      <c r="L866" s="11">
        <v>0.45</v>
      </c>
      <c r="M866" s="13">
        <f t="shared" si="26"/>
        <v>166250</v>
      </c>
      <c r="N866" s="13">
        <f t="shared" si="27"/>
        <v>350</v>
      </c>
      <c r="O866" s="4" t="s">
        <v>31</v>
      </c>
      <c r="P866" s="12" t="s">
        <v>416</v>
      </c>
    </row>
    <row r="867" spans="1:16" ht="14.25" customHeight="1">
      <c r="A867" s="4" t="s">
        <v>1107</v>
      </c>
      <c r="B867" s="4" t="s">
        <v>13</v>
      </c>
      <c r="C867" s="4">
        <v>1189833</v>
      </c>
      <c r="D867" s="5">
        <v>44194</v>
      </c>
      <c r="E867" s="4" t="s">
        <v>535</v>
      </c>
      <c r="F867" s="4" t="s">
        <v>987</v>
      </c>
      <c r="G867" s="4" t="s">
        <v>988</v>
      </c>
      <c r="H867" s="6">
        <v>475</v>
      </c>
      <c r="I867" s="12" t="s">
        <v>417</v>
      </c>
      <c r="J867" s="12" t="s">
        <v>1086</v>
      </c>
      <c r="K867" s="10">
        <v>64125</v>
      </c>
      <c r="L867" s="11">
        <v>0.3</v>
      </c>
      <c r="M867" s="13">
        <f t="shared" si="26"/>
        <v>213750</v>
      </c>
      <c r="N867" s="13">
        <f t="shared" si="27"/>
        <v>450</v>
      </c>
      <c r="O867" s="4" t="s">
        <v>31</v>
      </c>
      <c r="P867" s="12" t="s">
        <v>418</v>
      </c>
    </row>
    <row r="868" spans="1:16" ht="14.25" customHeight="1">
      <c r="A868" s="4" t="s">
        <v>1107</v>
      </c>
      <c r="B868" s="4" t="s">
        <v>13</v>
      </c>
      <c r="C868" s="4">
        <v>1189833</v>
      </c>
      <c r="D868" s="5">
        <v>44195</v>
      </c>
      <c r="E868" s="4" t="s">
        <v>535</v>
      </c>
      <c r="F868" s="4" t="s">
        <v>987</v>
      </c>
      <c r="G868" s="4" t="s">
        <v>988</v>
      </c>
      <c r="H868" s="6">
        <v>475</v>
      </c>
      <c r="I868" s="12" t="s">
        <v>37</v>
      </c>
      <c r="J868" s="12" t="s">
        <v>1086</v>
      </c>
      <c r="K868" s="10">
        <v>96187.5</v>
      </c>
      <c r="L868" s="11">
        <v>0.45</v>
      </c>
      <c r="M868" s="13">
        <f t="shared" si="26"/>
        <v>213750</v>
      </c>
      <c r="N868" s="13">
        <f t="shared" si="27"/>
        <v>450</v>
      </c>
      <c r="O868" s="4" t="s">
        <v>31</v>
      </c>
      <c r="P868" s="12" t="s">
        <v>419</v>
      </c>
    </row>
    <row r="869" spans="1:16" ht="14.25" customHeight="1">
      <c r="A869" s="4" t="s">
        <v>1107</v>
      </c>
      <c r="B869" s="4" t="s">
        <v>13</v>
      </c>
      <c r="C869" s="4">
        <v>1189833</v>
      </c>
      <c r="D869" s="5">
        <v>44196</v>
      </c>
      <c r="E869" s="4" t="s">
        <v>535</v>
      </c>
      <c r="F869" s="4" t="s">
        <v>987</v>
      </c>
      <c r="G869" s="4" t="s">
        <v>988</v>
      </c>
      <c r="H869" s="6">
        <v>325</v>
      </c>
      <c r="I869" s="12" t="s">
        <v>99</v>
      </c>
      <c r="J869" s="12" t="s">
        <v>1087</v>
      </c>
      <c r="K869" s="10">
        <v>58500</v>
      </c>
      <c r="L869" s="11">
        <v>0.4</v>
      </c>
      <c r="M869" s="13">
        <f t="shared" si="26"/>
        <v>146250</v>
      </c>
      <c r="N869" s="13">
        <f t="shared" si="27"/>
        <v>450</v>
      </c>
      <c r="O869" s="4" t="s">
        <v>31</v>
      </c>
      <c r="P869" s="12" t="s">
        <v>420</v>
      </c>
    </row>
    <row r="870" spans="1:16" ht="14.25" customHeight="1">
      <c r="A870" s="4" t="s">
        <v>1107</v>
      </c>
      <c r="B870" s="4" t="s">
        <v>13</v>
      </c>
      <c r="C870" s="4">
        <v>1189833</v>
      </c>
      <c r="D870" s="5">
        <v>44197</v>
      </c>
      <c r="E870" s="4" t="s">
        <v>535</v>
      </c>
      <c r="F870" s="4" t="s">
        <v>989</v>
      </c>
      <c r="G870" s="4" t="s">
        <v>990</v>
      </c>
      <c r="H870" s="6">
        <v>275</v>
      </c>
      <c r="I870" s="12" t="s">
        <v>421</v>
      </c>
      <c r="J870" s="12" t="s">
        <v>1086</v>
      </c>
      <c r="K870" s="10">
        <v>82500</v>
      </c>
      <c r="L870" s="11">
        <v>0.6</v>
      </c>
      <c r="M870" s="13">
        <f t="shared" si="26"/>
        <v>137500</v>
      </c>
      <c r="N870" s="13">
        <f t="shared" si="27"/>
        <v>500</v>
      </c>
      <c r="O870" s="4" t="s">
        <v>31</v>
      </c>
      <c r="P870" s="12" t="s">
        <v>422</v>
      </c>
    </row>
    <row r="871" spans="1:16" ht="14.25" customHeight="1">
      <c r="A871" s="4" t="s">
        <v>1107</v>
      </c>
      <c r="B871" s="4" t="s">
        <v>13</v>
      </c>
      <c r="C871" s="4">
        <v>1189833</v>
      </c>
      <c r="D871" s="5">
        <v>44198</v>
      </c>
      <c r="E871" s="4" t="s">
        <v>535</v>
      </c>
      <c r="F871" s="4" t="s">
        <v>989</v>
      </c>
      <c r="G871" s="4" t="s">
        <v>990</v>
      </c>
      <c r="H871" s="6">
        <v>475</v>
      </c>
      <c r="I871" s="12" t="s">
        <v>423</v>
      </c>
      <c r="J871" s="12" t="s">
        <v>1087</v>
      </c>
      <c r="K871" s="10">
        <v>53437.5</v>
      </c>
      <c r="L871" s="11">
        <v>0.25</v>
      </c>
      <c r="M871" s="13">
        <f t="shared" si="26"/>
        <v>213750</v>
      </c>
      <c r="N871" s="13">
        <f t="shared" si="27"/>
        <v>450</v>
      </c>
      <c r="O871" s="4" t="s">
        <v>31</v>
      </c>
      <c r="P871" s="12" t="s">
        <v>424</v>
      </c>
    </row>
    <row r="872" spans="1:16" ht="14.25" customHeight="1">
      <c r="A872" s="4" t="s">
        <v>1107</v>
      </c>
      <c r="B872" s="4" t="s">
        <v>13</v>
      </c>
      <c r="C872" s="4">
        <v>1189833</v>
      </c>
      <c r="D872" s="5">
        <v>44199</v>
      </c>
      <c r="E872" s="4" t="s">
        <v>535</v>
      </c>
      <c r="F872" s="4" t="s">
        <v>989</v>
      </c>
      <c r="G872" s="4" t="s">
        <v>990</v>
      </c>
      <c r="H872" s="6">
        <v>525</v>
      </c>
      <c r="I872" s="12" t="s">
        <v>425</v>
      </c>
      <c r="J872" s="12" t="s">
        <v>1087</v>
      </c>
      <c r="K872" s="10">
        <v>82687.5</v>
      </c>
      <c r="L872" s="11">
        <v>0.45</v>
      </c>
      <c r="M872" s="13">
        <f t="shared" si="26"/>
        <v>183750</v>
      </c>
      <c r="N872" s="13">
        <f t="shared" si="27"/>
        <v>350</v>
      </c>
      <c r="O872" s="4" t="s">
        <v>31</v>
      </c>
      <c r="P872" s="12" t="s">
        <v>426</v>
      </c>
    </row>
    <row r="873" spans="1:16" ht="14.25" customHeight="1">
      <c r="A873" s="4" t="s">
        <v>1107</v>
      </c>
      <c r="B873" s="4" t="s">
        <v>13</v>
      </c>
      <c r="C873" s="4">
        <v>1189833</v>
      </c>
      <c r="D873" s="5">
        <v>44200</v>
      </c>
      <c r="E873" s="4" t="s">
        <v>535</v>
      </c>
      <c r="F873" s="4" t="s">
        <v>989</v>
      </c>
      <c r="G873" s="4" t="s">
        <v>990</v>
      </c>
      <c r="H873" s="6">
        <v>425</v>
      </c>
      <c r="I873" s="12" t="s">
        <v>427</v>
      </c>
      <c r="J873" s="12" t="s">
        <v>1086</v>
      </c>
      <c r="K873" s="10">
        <v>57375</v>
      </c>
      <c r="L873" s="11">
        <v>0.3</v>
      </c>
      <c r="M873" s="13">
        <f t="shared" si="26"/>
        <v>191250</v>
      </c>
      <c r="N873" s="13">
        <f t="shared" si="27"/>
        <v>450</v>
      </c>
      <c r="O873" s="4" t="s">
        <v>31</v>
      </c>
      <c r="P873" s="12" t="s">
        <v>428</v>
      </c>
    </row>
    <row r="874" spans="1:16" ht="14.25" customHeight="1">
      <c r="A874" s="4" t="s">
        <v>1107</v>
      </c>
      <c r="B874" s="4" t="s">
        <v>13</v>
      </c>
      <c r="C874" s="4">
        <v>1189833</v>
      </c>
      <c r="D874" s="5">
        <v>44201</v>
      </c>
      <c r="E874" s="4" t="s">
        <v>535</v>
      </c>
      <c r="F874" s="4" t="s">
        <v>989</v>
      </c>
      <c r="G874" s="4" t="s">
        <v>990</v>
      </c>
      <c r="H874" s="6">
        <v>450</v>
      </c>
      <c r="I874" s="12" t="s">
        <v>429</v>
      </c>
      <c r="J874" s="12" t="s">
        <v>1087</v>
      </c>
      <c r="K874" s="10">
        <v>91125</v>
      </c>
      <c r="L874" s="11">
        <v>0.45</v>
      </c>
      <c r="M874" s="13">
        <f t="shared" si="26"/>
        <v>202500</v>
      </c>
      <c r="N874" s="13">
        <f t="shared" si="27"/>
        <v>450</v>
      </c>
      <c r="O874" s="4" t="s">
        <v>31</v>
      </c>
      <c r="P874" s="12" t="s">
        <v>430</v>
      </c>
    </row>
    <row r="875" spans="1:16" ht="14.25" customHeight="1">
      <c r="A875" s="4" t="s">
        <v>1107</v>
      </c>
      <c r="B875" s="4" t="s">
        <v>13</v>
      </c>
      <c r="C875" s="4">
        <v>1189833</v>
      </c>
      <c r="D875" s="5">
        <v>44202</v>
      </c>
      <c r="E875" s="4" t="s">
        <v>535</v>
      </c>
      <c r="F875" s="4" t="s">
        <v>989</v>
      </c>
      <c r="G875" s="4" t="s">
        <v>990</v>
      </c>
      <c r="H875" s="6">
        <v>300</v>
      </c>
      <c r="I875" s="12" t="s">
        <v>431</v>
      </c>
      <c r="J875" s="12" t="s">
        <v>1087</v>
      </c>
      <c r="K875" s="10">
        <v>54000</v>
      </c>
      <c r="L875" s="11">
        <v>0.4</v>
      </c>
      <c r="M875" s="13">
        <f t="shared" si="26"/>
        <v>135000</v>
      </c>
      <c r="N875" s="13">
        <f t="shared" si="27"/>
        <v>450</v>
      </c>
      <c r="O875" s="4" t="s">
        <v>31</v>
      </c>
      <c r="P875" s="12" t="s">
        <v>432</v>
      </c>
    </row>
    <row r="876" spans="1:16" ht="14.25" customHeight="1">
      <c r="A876" s="4" t="s">
        <v>1107</v>
      </c>
      <c r="B876" s="4" t="s">
        <v>13</v>
      </c>
      <c r="C876" s="4">
        <v>1189833</v>
      </c>
      <c r="D876" s="5">
        <v>44203</v>
      </c>
      <c r="E876" s="4" t="s">
        <v>535</v>
      </c>
      <c r="F876" s="4" t="s">
        <v>989</v>
      </c>
      <c r="G876" s="4" t="s">
        <v>990</v>
      </c>
      <c r="H876" s="6">
        <v>225</v>
      </c>
      <c r="I876" s="12" t="s">
        <v>433</v>
      </c>
      <c r="J876" s="12" t="s">
        <v>1086</v>
      </c>
      <c r="K876" s="10">
        <v>67500</v>
      </c>
      <c r="L876" s="11">
        <v>0.6</v>
      </c>
      <c r="M876" s="13">
        <f t="shared" si="26"/>
        <v>112500</v>
      </c>
      <c r="N876" s="13">
        <f t="shared" si="27"/>
        <v>500</v>
      </c>
      <c r="O876" s="4" t="s">
        <v>31</v>
      </c>
      <c r="P876" s="12" t="s">
        <v>434</v>
      </c>
    </row>
    <row r="877" spans="1:16" ht="14.25" customHeight="1">
      <c r="A877" s="4" t="s">
        <v>1107</v>
      </c>
      <c r="B877" s="4" t="s">
        <v>13</v>
      </c>
      <c r="C877" s="4">
        <v>1189833</v>
      </c>
      <c r="D877" s="5">
        <v>44204</v>
      </c>
      <c r="E877" s="4" t="s">
        <v>535</v>
      </c>
      <c r="F877" s="4" t="s">
        <v>989</v>
      </c>
      <c r="G877" s="4" t="s">
        <v>990</v>
      </c>
      <c r="H877" s="6">
        <v>425</v>
      </c>
      <c r="I877" s="12" t="s">
        <v>17</v>
      </c>
      <c r="J877" s="12" t="s">
        <v>1086</v>
      </c>
      <c r="K877" s="10">
        <v>47812.5</v>
      </c>
      <c r="L877" s="11">
        <v>0.25</v>
      </c>
      <c r="M877" s="13">
        <f t="shared" si="26"/>
        <v>191250</v>
      </c>
      <c r="N877" s="13">
        <f t="shared" si="27"/>
        <v>450</v>
      </c>
      <c r="O877" s="4" t="s">
        <v>31</v>
      </c>
      <c r="P877" s="12" t="s">
        <v>435</v>
      </c>
    </row>
    <row r="878" spans="1:16" ht="14.25" customHeight="1">
      <c r="A878" s="4" t="s">
        <v>1107</v>
      </c>
      <c r="B878" s="4" t="s">
        <v>13</v>
      </c>
      <c r="C878" s="4">
        <v>1189833</v>
      </c>
      <c r="D878" s="5">
        <v>44205</v>
      </c>
      <c r="E878" s="4" t="s">
        <v>535</v>
      </c>
      <c r="F878" s="4" t="s">
        <v>989</v>
      </c>
      <c r="G878" s="4" t="s">
        <v>990</v>
      </c>
      <c r="H878" s="6">
        <v>575</v>
      </c>
      <c r="I878" s="12" t="s">
        <v>436</v>
      </c>
      <c r="J878" s="12" t="s">
        <v>1087</v>
      </c>
      <c r="K878" s="10">
        <v>90562.5</v>
      </c>
      <c r="L878" s="11">
        <v>0.45</v>
      </c>
      <c r="M878" s="13">
        <f t="shared" si="26"/>
        <v>201250</v>
      </c>
      <c r="N878" s="13">
        <f t="shared" si="27"/>
        <v>350</v>
      </c>
      <c r="O878" s="4" t="s">
        <v>31</v>
      </c>
      <c r="P878" s="12" t="s">
        <v>437</v>
      </c>
    </row>
    <row r="879" spans="1:16" ht="14.25" customHeight="1">
      <c r="A879" s="4" t="s">
        <v>1107</v>
      </c>
      <c r="B879" s="4" t="s">
        <v>13</v>
      </c>
      <c r="C879" s="4">
        <v>1189833</v>
      </c>
      <c r="D879" s="5">
        <v>44206</v>
      </c>
      <c r="E879" s="4" t="s">
        <v>535</v>
      </c>
      <c r="F879" s="4" t="s">
        <v>989</v>
      </c>
      <c r="G879" s="4" t="s">
        <v>990</v>
      </c>
      <c r="H879" s="6">
        <v>425</v>
      </c>
      <c r="I879" s="12" t="s">
        <v>438</v>
      </c>
      <c r="J879" s="12" t="s">
        <v>1087</v>
      </c>
      <c r="K879" s="10">
        <v>57375</v>
      </c>
      <c r="L879" s="11">
        <v>0.3</v>
      </c>
      <c r="M879" s="13">
        <f t="shared" si="26"/>
        <v>191250</v>
      </c>
      <c r="N879" s="13">
        <f t="shared" si="27"/>
        <v>450</v>
      </c>
      <c r="O879" s="4" t="s">
        <v>31</v>
      </c>
      <c r="P879" s="12" t="s">
        <v>439</v>
      </c>
    </row>
    <row r="880" spans="1:16" ht="14.25" customHeight="1">
      <c r="A880" s="4" t="s">
        <v>1107</v>
      </c>
      <c r="B880" s="4" t="s">
        <v>13</v>
      </c>
      <c r="C880" s="4">
        <v>1189833</v>
      </c>
      <c r="D880" s="5">
        <v>44207</v>
      </c>
      <c r="E880" s="4" t="s">
        <v>535</v>
      </c>
      <c r="F880" s="4" t="s">
        <v>989</v>
      </c>
      <c r="G880" s="4" t="s">
        <v>990</v>
      </c>
      <c r="H880" s="6">
        <v>425</v>
      </c>
      <c r="I880" s="12" t="s">
        <v>440</v>
      </c>
      <c r="J880" s="12" t="s">
        <v>1087</v>
      </c>
      <c r="K880" s="10">
        <v>86062.5</v>
      </c>
      <c r="L880" s="11">
        <v>0.45</v>
      </c>
      <c r="M880" s="13">
        <f t="shared" si="26"/>
        <v>191250</v>
      </c>
      <c r="N880" s="13">
        <f t="shared" si="27"/>
        <v>450</v>
      </c>
      <c r="O880" s="4" t="s">
        <v>31</v>
      </c>
      <c r="P880" s="12" t="s">
        <v>441</v>
      </c>
    </row>
    <row r="881" spans="1:16" ht="14.25" customHeight="1">
      <c r="A881" s="4" t="s">
        <v>1107</v>
      </c>
      <c r="B881" s="4" t="s">
        <v>13</v>
      </c>
      <c r="C881" s="4">
        <v>1189833</v>
      </c>
      <c r="D881" s="5">
        <v>44208</v>
      </c>
      <c r="E881" s="4" t="s">
        <v>535</v>
      </c>
      <c r="F881" s="4" t="s">
        <v>989</v>
      </c>
      <c r="G881" s="4" t="s">
        <v>990</v>
      </c>
      <c r="H881" s="6">
        <v>325</v>
      </c>
      <c r="I881" s="12" t="s">
        <v>442</v>
      </c>
      <c r="J881" s="12" t="s">
        <v>1088</v>
      </c>
      <c r="K881" s="10">
        <v>58500</v>
      </c>
      <c r="L881" s="11">
        <v>0.4</v>
      </c>
      <c r="M881" s="13">
        <f t="shared" si="26"/>
        <v>146250</v>
      </c>
      <c r="N881" s="13">
        <f t="shared" si="27"/>
        <v>450</v>
      </c>
      <c r="O881" s="4" t="s">
        <v>31</v>
      </c>
      <c r="P881" s="12" t="s">
        <v>443</v>
      </c>
    </row>
    <row r="882" spans="1:16" ht="14.25" customHeight="1">
      <c r="A882" s="4" t="s">
        <v>1107</v>
      </c>
      <c r="B882" s="4" t="s">
        <v>13</v>
      </c>
      <c r="C882" s="4">
        <v>1189833</v>
      </c>
      <c r="D882" s="5">
        <v>44209</v>
      </c>
      <c r="E882" s="4" t="s">
        <v>535</v>
      </c>
      <c r="F882" s="4" t="s">
        <v>989</v>
      </c>
      <c r="G882" s="4" t="s">
        <v>990</v>
      </c>
      <c r="H882" s="6">
        <v>200</v>
      </c>
      <c r="I882" s="12" t="s">
        <v>444</v>
      </c>
      <c r="J882" s="12" t="s">
        <v>1087</v>
      </c>
      <c r="K882" s="10">
        <v>60000</v>
      </c>
      <c r="L882" s="11">
        <v>0.6</v>
      </c>
      <c r="M882" s="13">
        <f t="shared" si="26"/>
        <v>100000</v>
      </c>
      <c r="N882" s="13">
        <f t="shared" si="27"/>
        <v>500</v>
      </c>
      <c r="O882" s="4" t="s">
        <v>31</v>
      </c>
      <c r="P882" s="12" t="s">
        <v>445</v>
      </c>
    </row>
    <row r="883" spans="1:16" ht="14.25" customHeight="1">
      <c r="A883" s="4" t="s">
        <v>1107</v>
      </c>
      <c r="B883" s="4" t="s">
        <v>13</v>
      </c>
      <c r="C883" s="4">
        <v>1189833</v>
      </c>
      <c r="D883" s="5">
        <v>44210</v>
      </c>
      <c r="E883" s="4" t="s">
        <v>535</v>
      </c>
      <c r="F883" s="4" t="s">
        <v>989</v>
      </c>
      <c r="G883" s="4" t="s">
        <v>990</v>
      </c>
      <c r="H883" s="6">
        <v>400</v>
      </c>
      <c r="I883" s="12" t="s">
        <v>446</v>
      </c>
      <c r="J883" s="12" t="s">
        <v>1088</v>
      </c>
      <c r="K883" s="10">
        <v>45000</v>
      </c>
      <c r="L883" s="11">
        <v>0.25</v>
      </c>
      <c r="M883" s="13">
        <f t="shared" si="26"/>
        <v>180000</v>
      </c>
      <c r="N883" s="13">
        <f t="shared" si="27"/>
        <v>450</v>
      </c>
      <c r="O883" s="4" t="s">
        <v>31</v>
      </c>
      <c r="P883" s="12" t="s">
        <v>447</v>
      </c>
    </row>
    <row r="884" spans="1:16" ht="14.25" customHeight="1">
      <c r="A884" s="4" t="s">
        <v>1107</v>
      </c>
      <c r="B884" s="4" t="s">
        <v>13</v>
      </c>
      <c r="C884" s="4">
        <v>1189833</v>
      </c>
      <c r="D884" s="5">
        <v>44211</v>
      </c>
      <c r="E884" s="4" t="s">
        <v>535</v>
      </c>
      <c r="F884" s="4" t="s">
        <v>989</v>
      </c>
      <c r="G884" s="4" t="s">
        <v>990</v>
      </c>
      <c r="H884" s="6">
        <v>575</v>
      </c>
      <c r="I884" s="12" t="s">
        <v>448</v>
      </c>
      <c r="J884" s="12" t="s">
        <v>1087</v>
      </c>
      <c r="K884" s="10">
        <v>116437.5</v>
      </c>
      <c r="L884" s="11">
        <v>0.45</v>
      </c>
      <c r="M884" s="13">
        <f t="shared" si="26"/>
        <v>258750</v>
      </c>
      <c r="N884" s="13">
        <f t="shared" si="27"/>
        <v>450</v>
      </c>
      <c r="O884" s="4" t="s">
        <v>31</v>
      </c>
      <c r="P884" s="12" t="s">
        <v>449</v>
      </c>
    </row>
    <row r="885" spans="1:16" ht="14.25" customHeight="1">
      <c r="A885" s="4" t="s">
        <v>1107</v>
      </c>
      <c r="B885" s="4" t="s">
        <v>13</v>
      </c>
      <c r="C885" s="4">
        <v>1189833</v>
      </c>
      <c r="D885" s="5">
        <v>44212</v>
      </c>
      <c r="E885" s="4" t="s">
        <v>535</v>
      </c>
      <c r="F885" s="4" t="s">
        <v>989</v>
      </c>
      <c r="G885" s="4" t="s">
        <v>990</v>
      </c>
      <c r="H885" s="6">
        <v>375</v>
      </c>
      <c r="I885" s="12" t="s">
        <v>95</v>
      </c>
      <c r="J885" s="12" t="s">
        <v>1087</v>
      </c>
      <c r="K885" s="10">
        <v>50625</v>
      </c>
      <c r="L885" s="11">
        <v>0.3</v>
      </c>
      <c r="M885" s="13">
        <f t="shared" si="26"/>
        <v>168750</v>
      </c>
      <c r="N885" s="13">
        <f t="shared" si="27"/>
        <v>450</v>
      </c>
      <c r="O885" s="4" t="s">
        <v>31</v>
      </c>
      <c r="P885" s="12" t="s">
        <v>96</v>
      </c>
    </row>
    <row r="886" spans="1:16" ht="14.25" customHeight="1">
      <c r="A886" s="4" t="s">
        <v>1107</v>
      </c>
      <c r="B886" s="4" t="s">
        <v>13</v>
      </c>
      <c r="C886" s="4">
        <v>1189833</v>
      </c>
      <c r="D886" s="5">
        <v>44213</v>
      </c>
      <c r="E886" s="4" t="s">
        <v>535</v>
      </c>
      <c r="F886" s="4" t="s">
        <v>989</v>
      </c>
      <c r="G886" s="4" t="s">
        <v>990</v>
      </c>
      <c r="H886" s="6">
        <v>400</v>
      </c>
      <c r="I886" s="12" t="s">
        <v>109</v>
      </c>
      <c r="J886" s="12" t="s">
        <v>1087</v>
      </c>
      <c r="K886" s="10">
        <v>81000</v>
      </c>
      <c r="L886" s="11">
        <v>0.45</v>
      </c>
      <c r="M886" s="13">
        <f t="shared" si="26"/>
        <v>180000</v>
      </c>
      <c r="N886" s="13">
        <f t="shared" si="27"/>
        <v>450</v>
      </c>
      <c r="O886" s="4" t="s">
        <v>31</v>
      </c>
      <c r="P886" s="12" t="s">
        <v>110</v>
      </c>
    </row>
    <row r="887" spans="1:16" ht="14.25" customHeight="1">
      <c r="A887" s="4" t="s">
        <v>1107</v>
      </c>
      <c r="B887" s="4" t="s">
        <v>13</v>
      </c>
      <c r="C887" s="4">
        <v>1189833</v>
      </c>
      <c r="D887" s="5">
        <v>44214</v>
      </c>
      <c r="E887" s="4" t="s">
        <v>535</v>
      </c>
      <c r="F887" s="4" t="s">
        <v>989</v>
      </c>
      <c r="G887" s="4" t="s">
        <v>990</v>
      </c>
      <c r="H887" s="6">
        <v>300</v>
      </c>
      <c r="I887" s="12" t="s">
        <v>130</v>
      </c>
      <c r="J887" s="12" t="s">
        <v>1087</v>
      </c>
      <c r="K887" s="10">
        <v>48000</v>
      </c>
      <c r="L887" s="11">
        <v>0.4</v>
      </c>
      <c r="M887" s="13">
        <f t="shared" si="26"/>
        <v>120000</v>
      </c>
      <c r="N887" s="13">
        <f t="shared" si="27"/>
        <v>400</v>
      </c>
      <c r="O887" s="4" t="s">
        <v>31</v>
      </c>
      <c r="P887" s="12" t="s">
        <v>131</v>
      </c>
    </row>
    <row r="888" spans="1:16" ht="14.25" customHeight="1">
      <c r="A888" s="4" t="s">
        <v>1107</v>
      </c>
      <c r="B888" s="4" t="s">
        <v>13</v>
      </c>
      <c r="C888" s="4">
        <v>1189833</v>
      </c>
      <c r="D888" s="5">
        <v>44215</v>
      </c>
      <c r="E888" s="4" t="s">
        <v>535</v>
      </c>
      <c r="F888" s="4" t="s">
        <v>989</v>
      </c>
      <c r="G888" s="4" t="s">
        <v>990</v>
      </c>
      <c r="H888" s="6">
        <v>200</v>
      </c>
      <c r="I888" s="12" t="s">
        <v>234</v>
      </c>
      <c r="J888" s="12" t="s">
        <v>1087</v>
      </c>
      <c r="K888" s="10">
        <v>54000</v>
      </c>
      <c r="L888" s="11">
        <v>0.6</v>
      </c>
      <c r="M888" s="13">
        <f t="shared" si="26"/>
        <v>90000</v>
      </c>
      <c r="N888" s="13">
        <f t="shared" si="27"/>
        <v>450</v>
      </c>
      <c r="O888" s="4" t="s">
        <v>31</v>
      </c>
      <c r="P888" s="12" t="s">
        <v>235</v>
      </c>
    </row>
    <row r="889" spans="1:16" ht="14.25" customHeight="1">
      <c r="A889" s="4" t="s">
        <v>1107</v>
      </c>
      <c r="B889" s="4" t="s">
        <v>13</v>
      </c>
      <c r="C889" s="4">
        <v>1189833</v>
      </c>
      <c r="D889" s="5">
        <v>44216</v>
      </c>
      <c r="E889" s="4" t="s">
        <v>535</v>
      </c>
      <c r="F889" s="4" t="s">
        <v>989</v>
      </c>
      <c r="G889" s="4" t="s">
        <v>990</v>
      </c>
      <c r="H889" s="6">
        <v>375</v>
      </c>
      <c r="I889" s="12" t="s">
        <v>136</v>
      </c>
      <c r="J889" s="12" t="s">
        <v>1087</v>
      </c>
      <c r="K889" s="10">
        <v>56250</v>
      </c>
      <c r="L889" s="11">
        <v>0.25</v>
      </c>
      <c r="M889" s="13">
        <f t="shared" si="26"/>
        <v>225000</v>
      </c>
      <c r="N889" s="13">
        <f t="shared" si="27"/>
        <v>600</v>
      </c>
      <c r="O889" s="4" t="s">
        <v>31</v>
      </c>
      <c r="P889" s="12" t="s">
        <v>137</v>
      </c>
    </row>
    <row r="890" spans="1:16" ht="14.25" customHeight="1">
      <c r="A890" s="4" t="s">
        <v>1107</v>
      </c>
      <c r="B890" s="4" t="s">
        <v>13</v>
      </c>
      <c r="C890" s="4">
        <v>1189833</v>
      </c>
      <c r="D890" s="5">
        <v>44217</v>
      </c>
      <c r="E890" s="4" t="s">
        <v>535</v>
      </c>
      <c r="F890" s="4" t="s">
        <v>989</v>
      </c>
      <c r="G890" s="4" t="s">
        <v>990</v>
      </c>
      <c r="H890" s="6">
        <v>575</v>
      </c>
      <c r="I890" s="12" t="s">
        <v>450</v>
      </c>
      <c r="J890" s="12" t="s">
        <v>1086</v>
      </c>
      <c r="K890" s="10">
        <v>103500</v>
      </c>
      <c r="L890" s="11">
        <v>0.45</v>
      </c>
      <c r="M890" s="13">
        <f t="shared" si="26"/>
        <v>230000</v>
      </c>
      <c r="N890" s="13">
        <f t="shared" si="27"/>
        <v>400</v>
      </c>
      <c r="O890" s="4" t="s">
        <v>31</v>
      </c>
      <c r="P890" s="12" t="s">
        <v>451</v>
      </c>
    </row>
    <row r="891" spans="1:16" ht="14.25" customHeight="1">
      <c r="A891" s="4" t="s">
        <v>1107</v>
      </c>
      <c r="B891" s="4" t="s">
        <v>13</v>
      </c>
      <c r="C891" s="4">
        <v>1189833</v>
      </c>
      <c r="D891" s="5">
        <v>44218</v>
      </c>
      <c r="E891" s="4" t="s">
        <v>535</v>
      </c>
      <c r="F891" s="4" t="s">
        <v>989</v>
      </c>
      <c r="G891" s="4" t="s">
        <v>990</v>
      </c>
      <c r="H891" s="6">
        <v>425</v>
      </c>
      <c r="I891" s="12" t="s">
        <v>452</v>
      </c>
      <c r="J891" s="12" t="s">
        <v>1088</v>
      </c>
      <c r="K891" s="10">
        <v>57375</v>
      </c>
      <c r="L891" s="11">
        <v>0.3</v>
      </c>
      <c r="M891" s="13">
        <f t="shared" si="26"/>
        <v>191250</v>
      </c>
      <c r="N891" s="13">
        <f t="shared" si="27"/>
        <v>450</v>
      </c>
      <c r="O891" s="4" t="s">
        <v>31</v>
      </c>
      <c r="P891" s="12" t="s">
        <v>453</v>
      </c>
    </row>
    <row r="892" spans="1:16" ht="14.25" customHeight="1">
      <c r="A892" s="4" t="s">
        <v>1107</v>
      </c>
      <c r="B892" s="4" t="s">
        <v>13</v>
      </c>
      <c r="C892" s="4">
        <v>1189833</v>
      </c>
      <c r="D892" s="5">
        <v>44219</v>
      </c>
      <c r="E892" s="4" t="s">
        <v>535</v>
      </c>
      <c r="F892" s="4" t="s">
        <v>989</v>
      </c>
      <c r="G892" s="4" t="s">
        <v>990</v>
      </c>
      <c r="H892" s="6">
        <v>425</v>
      </c>
      <c r="I892" s="12" t="s">
        <v>57</v>
      </c>
      <c r="J892" s="12" t="s">
        <v>1087</v>
      </c>
      <c r="K892" s="10">
        <v>86062.5</v>
      </c>
      <c r="L892" s="11">
        <v>0.45</v>
      </c>
      <c r="M892" s="13">
        <f t="shared" si="26"/>
        <v>191250</v>
      </c>
      <c r="N892" s="13">
        <f t="shared" si="27"/>
        <v>450</v>
      </c>
      <c r="O892" s="4" t="s">
        <v>31</v>
      </c>
      <c r="P892" s="12" t="s">
        <v>58</v>
      </c>
    </row>
    <row r="893" spans="1:16" ht="14.25" customHeight="1">
      <c r="A893" s="4" t="s">
        <v>1107</v>
      </c>
      <c r="B893" s="4" t="s">
        <v>13</v>
      </c>
      <c r="C893" s="4">
        <v>1189833</v>
      </c>
      <c r="D893" s="5">
        <v>44220</v>
      </c>
      <c r="E893" s="4" t="s">
        <v>535</v>
      </c>
      <c r="F893" s="4" t="s">
        <v>989</v>
      </c>
      <c r="G893" s="4" t="s">
        <v>990</v>
      </c>
      <c r="H893" s="6">
        <v>325</v>
      </c>
      <c r="I893" s="12" t="s">
        <v>454</v>
      </c>
      <c r="J893" s="12" t="s">
        <v>1087</v>
      </c>
      <c r="K893" s="10">
        <v>52000</v>
      </c>
      <c r="L893" s="11">
        <v>0.4</v>
      </c>
      <c r="M893" s="13">
        <f t="shared" si="26"/>
        <v>130000</v>
      </c>
      <c r="N893" s="13">
        <f t="shared" si="27"/>
        <v>400</v>
      </c>
      <c r="O893" s="4" t="s">
        <v>31</v>
      </c>
      <c r="P893" s="12" t="s">
        <v>455</v>
      </c>
    </row>
    <row r="894" spans="1:16" ht="14.25" customHeight="1">
      <c r="A894" s="4" t="s">
        <v>1107</v>
      </c>
      <c r="B894" s="4" t="s">
        <v>13</v>
      </c>
      <c r="C894" s="4">
        <v>1189833</v>
      </c>
      <c r="D894" s="5">
        <v>44221</v>
      </c>
      <c r="E894" s="4" t="s">
        <v>535</v>
      </c>
      <c r="F894" s="4" t="s">
        <v>989</v>
      </c>
      <c r="G894" s="4" t="s">
        <v>990</v>
      </c>
      <c r="H894" s="6">
        <v>225</v>
      </c>
      <c r="I894" s="12" t="s">
        <v>456</v>
      </c>
      <c r="J894" s="12" t="s">
        <v>1087</v>
      </c>
      <c r="K894" s="10">
        <v>60750</v>
      </c>
      <c r="L894" s="11">
        <v>0.6</v>
      </c>
      <c r="M894" s="13">
        <f t="shared" si="26"/>
        <v>101250</v>
      </c>
      <c r="N894" s="13">
        <f t="shared" si="27"/>
        <v>450</v>
      </c>
      <c r="O894" s="4" t="s">
        <v>31</v>
      </c>
      <c r="P894" s="12" t="s">
        <v>457</v>
      </c>
    </row>
    <row r="895" spans="1:16" ht="14.25" customHeight="1">
      <c r="A895" s="4" t="s">
        <v>1107</v>
      </c>
      <c r="B895" s="4" t="s">
        <v>13</v>
      </c>
      <c r="C895" s="4">
        <v>1189833</v>
      </c>
      <c r="D895" s="5">
        <v>44222</v>
      </c>
      <c r="E895" s="4" t="s">
        <v>535</v>
      </c>
      <c r="F895" s="4" t="s">
        <v>989</v>
      </c>
      <c r="G895" s="4" t="s">
        <v>990</v>
      </c>
      <c r="H895" s="6">
        <v>400</v>
      </c>
      <c r="I895" s="12" t="s">
        <v>37</v>
      </c>
      <c r="J895" s="12" t="s">
        <v>1086</v>
      </c>
      <c r="K895" s="10">
        <v>60000</v>
      </c>
      <c r="L895" s="11">
        <v>0.25</v>
      </c>
      <c r="M895" s="13">
        <f t="shared" si="26"/>
        <v>240000</v>
      </c>
      <c r="N895" s="13">
        <f t="shared" si="27"/>
        <v>600</v>
      </c>
      <c r="O895" s="4" t="s">
        <v>31</v>
      </c>
      <c r="P895" s="12" t="s">
        <v>458</v>
      </c>
    </row>
    <row r="896" spans="1:16" ht="14.25" customHeight="1">
      <c r="A896" s="4" t="s">
        <v>1107</v>
      </c>
      <c r="B896" s="4" t="s">
        <v>13</v>
      </c>
      <c r="C896" s="4">
        <v>1189833</v>
      </c>
      <c r="D896" s="5">
        <v>44223</v>
      </c>
      <c r="E896" s="4" t="s">
        <v>535</v>
      </c>
      <c r="F896" s="4" t="s">
        <v>989</v>
      </c>
      <c r="G896" s="4" t="s">
        <v>990</v>
      </c>
      <c r="H896" s="6">
        <v>675</v>
      </c>
      <c r="I896" s="12" t="s">
        <v>459</v>
      </c>
      <c r="J896" s="12" t="s">
        <v>1087</v>
      </c>
      <c r="K896" s="10">
        <v>121500</v>
      </c>
      <c r="L896" s="11">
        <v>0.45</v>
      </c>
      <c r="M896" s="13">
        <f t="shared" si="26"/>
        <v>270000</v>
      </c>
      <c r="N896" s="13">
        <f t="shared" si="27"/>
        <v>400</v>
      </c>
      <c r="O896" s="4" t="s">
        <v>31</v>
      </c>
      <c r="P896" s="12" t="s">
        <v>460</v>
      </c>
    </row>
    <row r="897" spans="1:16" ht="14.25" customHeight="1">
      <c r="A897" s="4" t="s">
        <v>1107</v>
      </c>
      <c r="B897" s="4" t="s">
        <v>13</v>
      </c>
      <c r="C897" s="4">
        <v>1189833</v>
      </c>
      <c r="D897" s="5">
        <v>44224</v>
      </c>
      <c r="E897" s="4" t="s">
        <v>535</v>
      </c>
      <c r="F897" s="4" t="s">
        <v>989</v>
      </c>
      <c r="G897" s="4" t="s">
        <v>990</v>
      </c>
      <c r="H897" s="6">
        <v>525</v>
      </c>
      <c r="I897" s="12" t="s">
        <v>461</v>
      </c>
      <c r="J897" s="12" t="s">
        <v>1086</v>
      </c>
      <c r="K897" s="10">
        <v>70875</v>
      </c>
      <c r="L897" s="11">
        <v>0.3</v>
      </c>
      <c r="M897" s="13">
        <f t="shared" si="26"/>
        <v>236250</v>
      </c>
      <c r="N897" s="13">
        <f t="shared" si="27"/>
        <v>450</v>
      </c>
      <c r="O897" s="4" t="s">
        <v>31</v>
      </c>
      <c r="P897" s="12" t="s">
        <v>462</v>
      </c>
    </row>
    <row r="898" spans="1:16" ht="14.25" customHeight="1">
      <c r="A898" s="4" t="s">
        <v>1107</v>
      </c>
      <c r="B898" s="4" t="s">
        <v>13</v>
      </c>
      <c r="C898" s="4">
        <v>1189833</v>
      </c>
      <c r="D898" s="5">
        <v>44225</v>
      </c>
      <c r="E898" s="4" t="s">
        <v>535</v>
      </c>
      <c r="F898" s="4" t="s">
        <v>989</v>
      </c>
      <c r="G898" s="4" t="s">
        <v>990</v>
      </c>
      <c r="H898" s="6">
        <v>550</v>
      </c>
      <c r="I898" s="12" t="s">
        <v>213</v>
      </c>
      <c r="J898" s="12" t="s">
        <v>1087</v>
      </c>
      <c r="K898" s="10">
        <v>111375</v>
      </c>
      <c r="L898" s="11">
        <v>0.45</v>
      </c>
      <c r="M898" s="13">
        <f t="shared" si="26"/>
        <v>247500</v>
      </c>
      <c r="N898" s="13">
        <f t="shared" si="27"/>
        <v>450</v>
      </c>
      <c r="O898" s="4" t="s">
        <v>31</v>
      </c>
      <c r="P898" s="12" t="s">
        <v>463</v>
      </c>
    </row>
    <row r="899" spans="1:16" ht="14.25" customHeight="1">
      <c r="A899" s="4" t="s">
        <v>1107</v>
      </c>
      <c r="B899" s="4" t="s">
        <v>13</v>
      </c>
      <c r="C899" s="4">
        <v>1189833</v>
      </c>
      <c r="D899" s="5">
        <v>44226</v>
      </c>
      <c r="E899" s="4" t="s">
        <v>535</v>
      </c>
      <c r="F899" s="4" t="s">
        <v>989</v>
      </c>
      <c r="G899" s="4" t="s">
        <v>990</v>
      </c>
      <c r="H899" s="6">
        <v>425</v>
      </c>
      <c r="I899" s="12" t="s">
        <v>464</v>
      </c>
      <c r="J899" s="12" t="s">
        <v>1087</v>
      </c>
      <c r="K899" s="10">
        <v>68000</v>
      </c>
      <c r="L899" s="11">
        <v>0.4</v>
      </c>
      <c r="M899" s="13">
        <f t="shared" si="26"/>
        <v>170000</v>
      </c>
      <c r="N899" s="13">
        <f t="shared" si="27"/>
        <v>400</v>
      </c>
      <c r="O899" s="4" t="s">
        <v>31</v>
      </c>
      <c r="P899" s="12" t="s">
        <v>465</v>
      </c>
    </row>
    <row r="900" spans="1:16" ht="14.25" customHeight="1">
      <c r="A900" s="4" t="s">
        <v>1107</v>
      </c>
      <c r="B900" s="4" t="s">
        <v>13</v>
      </c>
      <c r="C900" s="4">
        <v>1189833</v>
      </c>
      <c r="D900" s="5">
        <v>44227</v>
      </c>
      <c r="E900" s="4" t="s">
        <v>535</v>
      </c>
      <c r="F900" s="4" t="s">
        <v>989</v>
      </c>
      <c r="G900" s="4" t="s">
        <v>990</v>
      </c>
      <c r="H900" s="6">
        <v>300</v>
      </c>
      <c r="I900" s="12" t="s">
        <v>466</v>
      </c>
      <c r="J900" s="12" t="s">
        <v>1087</v>
      </c>
      <c r="K900" s="10">
        <v>81000</v>
      </c>
      <c r="L900" s="11">
        <v>0.6</v>
      </c>
      <c r="M900" s="13">
        <f t="shared" si="26"/>
        <v>135000</v>
      </c>
      <c r="N900" s="13">
        <f t="shared" si="27"/>
        <v>450</v>
      </c>
      <c r="O900" s="4" t="s">
        <v>31</v>
      </c>
      <c r="P900" s="12" t="s">
        <v>467</v>
      </c>
    </row>
    <row r="901" spans="1:16" ht="14.25" customHeight="1">
      <c r="A901" s="4" t="s">
        <v>1107</v>
      </c>
      <c r="B901" s="4" t="s">
        <v>13</v>
      </c>
      <c r="C901" s="4">
        <v>1189833</v>
      </c>
      <c r="D901" s="5">
        <v>44228</v>
      </c>
      <c r="E901" s="4" t="s">
        <v>535</v>
      </c>
      <c r="F901" s="4" t="s">
        <v>989</v>
      </c>
      <c r="G901" s="4" t="s">
        <v>990</v>
      </c>
      <c r="H901" s="6">
        <v>600</v>
      </c>
      <c r="I901" s="12" t="s">
        <v>468</v>
      </c>
      <c r="J901" s="12" t="s">
        <v>1087</v>
      </c>
      <c r="K901" s="10">
        <v>90000</v>
      </c>
      <c r="L901" s="11">
        <v>0.25</v>
      </c>
      <c r="M901" s="13">
        <f t="shared" si="26"/>
        <v>360000</v>
      </c>
      <c r="N901" s="13">
        <f t="shared" si="27"/>
        <v>600</v>
      </c>
      <c r="O901" s="4" t="s">
        <v>31</v>
      </c>
      <c r="P901" s="12" t="s">
        <v>469</v>
      </c>
    </row>
    <row r="902" spans="1:16" ht="14.25" customHeight="1">
      <c r="A902" s="4" t="s">
        <v>1107</v>
      </c>
      <c r="B902" s="4" t="s">
        <v>13</v>
      </c>
      <c r="C902" s="4">
        <v>1189833</v>
      </c>
      <c r="D902" s="5">
        <v>44229</v>
      </c>
      <c r="E902" s="4" t="s">
        <v>535</v>
      </c>
      <c r="F902" s="4" t="s">
        <v>989</v>
      </c>
      <c r="G902" s="4" t="s">
        <v>990</v>
      </c>
      <c r="H902" s="6">
        <v>750</v>
      </c>
      <c r="I902" s="12" t="s">
        <v>470</v>
      </c>
      <c r="J902" s="12" t="s">
        <v>1087</v>
      </c>
      <c r="K902" s="10">
        <v>135000</v>
      </c>
      <c r="L902" s="11">
        <v>0.45</v>
      </c>
      <c r="M902" s="13">
        <f t="shared" si="26"/>
        <v>300000</v>
      </c>
      <c r="N902" s="13">
        <f t="shared" si="27"/>
        <v>400</v>
      </c>
      <c r="O902" s="4" t="s">
        <v>31</v>
      </c>
      <c r="P902" s="12" t="s">
        <v>471</v>
      </c>
    </row>
    <row r="903" spans="1:16" ht="14.25" customHeight="1">
      <c r="A903" s="4" t="s">
        <v>1107</v>
      </c>
      <c r="B903" s="4" t="s">
        <v>13</v>
      </c>
      <c r="C903" s="4">
        <v>1189833</v>
      </c>
      <c r="D903" s="5">
        <v>44230</v>
      </c>
      <c r="E903" s="4" t="s">
        <v>535</v>
      </c>
      <c r="F903" s="4" t="s">
        <v>989</v>
      </c>
      <c r="G903" s="4" t="s">
        <v>990</v>
      </c>
      <c r="H903" s="6">
        <v>600</v>
      </c>
      <c r="I903" s="12" t="s">
        <v>472</v>
      </c>
      <c r="J903" s="12" t="s">
        <v>1087</v>
      </c>
      <c r="K903" s="10">
        <v>81000</v>
      </c>
      <c r="L903" s="11">
        <v>0.3</v>
      </c>
      <c r="M903" s="13">
        <f t="shared" ref="M903:M966" si="28">K903/L903</f>
        <v>270000</v>
      </c>
      <c r="N903" s="13">
        <f t="shared" ref="N903:N966" si="29">M903/H903</f>
        <v>450</v>
      </c>
      <c r="O903" s="4" t="s">
        <v>31</v>
      </c>
      <c r="P903" s="12" t="s">
        <v>473</v>
      </c>
    </row>
    <row r="904" spans="1:16" ht="14.25" customHeight="1">
      <c r="A904" s="4" t="s">
        <v>1107</v>
      </c>
      <c r="B904" s="4" t="s">
        <v>13</v>
      </c>
      <c r="C904" s="4">
        <v>1189833</v>
      </c>
      <c r="D904" s="5">
        <v>44231</v>
      </c>
      <c r="E904" s="4" t="s">
        <v>535</v>
      </c>
      <c r="F904" s="4" t="s">
        <v>989</v>
      </c>
      <c r="G904" s="4" t="s">
        <v>990</v>
      </c>
      <c r="H904" s="6">
        <v>550</v>
      </c>
      <c r="I904" s="12" t="s">
        <v>107</v>
      </c>
      <c r="J904" s="12" t="s">
        <v>1087</v>
      </c>
      <c r="K904" s="10">
        <v>111375</v>
      </c>
      <c r="L904" s="11">
        <v>0.45</v>
      </c>
      <c r="M904" s="13">
        <f t="shared" si="28"/>
        <v>247500</v>
      </c>
      <c r="N904" s="13">
        <f t="shared" si="29"/>
        <v>450</v>
      </c>
      <c r="O904" s="4" t="s">
        <v>31</v>
      </c>
      <c r="P904" s="12" t="s">
        <v>108</v>
      </c>
    </row>
    <row r="905" spans="1:16" ht="14.25" customHeight="1">
      <c r="A905" s="4" t="s">
        <v>1107</v>
      </c>
      <c r="B905" s="4" t="s">
        <v>13</v>
      </c>
      <c r="C905" s="4">
        <v>1189833</v>
      </c>
      <c r="D905" s="5">
        <v>44232</v>
      </c>
      <c r="E905" s="4" t="s">
        <v>535</v>
      </c>
      <c r="F905" s="4" t="s">
        <v>989</v>
      </c>
      <c r="G905" s="4" t="s">
        <v>990</v>
      </c>
      <c r="H905" s="6">
        <v>450</v>
      </c>
      <c r="I905" s="12" t="s">
        <v>474</v>
      </c>
      <c r="J905" s="12" t="s">
        <v>1087</v>
      </c>
      <c r="K905" s="10">
        <v>72000</v>
      </c>
      <c r="L905" s="11">
        <v>0.4</v>
      </c>
      <c r="M905" s="13">
        <f t="shared" si="28"/>
        <v>180000</v>
      </c>
      <c r="N905" s="13">
        <f t="shared" si="29"/>
        <v>400</v>
      </c>
      <c r="O905" s="4" t="s">
        <v>31</v>
      </c>
      <c r="P905" s="12" t="s">
        <v>475</v>
      </c>
    </row>
    <row r="906" spans="1:16" ht="14.25" customHeight="1">
      <c r="A906" s="4" t="s">
        <v>1107</v>
      </c>
      <c r="B906" s="4" t="s">
        <v>13</v>
      </c>
      <c r="C906" s="4">
        <v>1189833</v>
      </c>
      <c r="D906" s="5">
        <v>44233</v>
      </c>
      <c r="E906" s="4" t="s">
        <v>535</v>
      </c>
      <c r="F906" s="4" t="s">
        <v>989</v>
      </c>
      <c r="G906" s="4" t="s">
        <v>990</v>
      </c>
      <c r="H906" s="6">
        <v>475</v>
      </c>
      <c r="I906" s="12" t="s">
        <v>476</v>
      </c>
      <c r="J906" s="12" t="s">
        <v>1086</v>
      </c>
      <c r="K906" s="10">
        <v>128250</v>
      </c>
      <c r="L906" s="11">
        <v>0.6</v>
      </c>
      <c r="M906" s="13">
        <f t="shared" si="28"/>
        <v>213750</v>
      </c>
      <c r="N906" s="13">
        <f t="shared" si="29"/>
        <v>450</v>
      </c>
      <c r="O906" s="4" t="s">
        <v>31</v>
      </c>
      <c r="P906" s="12" t="s">
        <v>477</v>
      </c>
    </row>
    <row r="907" spans="1:16" ht="14.25" customHeight="1">
      <c r="A907" s="4" t="s">
        <v>1107</v>
      </c>
      <c r="B907" s="4" t="s">
        <v>13</v>
      </c>
      <c r="C907" s="4">
        <v>1189833</v>
      </c>
      <c r="D907" s="5">
        <v>44234</v>
      </c>
      <c r="E907" s="4" t="s">
        <v>535</v>
      </c>
      <c r="F907" s="4" t="s">
        <v>989</v>
      </c>
      <c r="G907" s="4" t="s">
        <v>990</v>
      </c>
      <c r="H907" s="6">
        <v>475</v>
      </c>
      <c r="I907" s="12" t="s">
        <v>478</v>
      </c>
      <c r="J907" s="12" t="s">
        <v>1086</v>
      </c>
      <c r="K907" s="10">
        <v>71250</v>
      </c>
      <c r="L907" s="11">
        <v>0.25</v>
      </c>
      <c r="M907" s="13">
        <f t="shared" si="28"/>
        <v>285000</v>
      </c>
      <c r="N907" s="13">
        <f t="shared" si="29"/>
        <v>600</v>
      </c>
      <c r="O907" s="4" t="s">
        <v>31</v>
      </c>
      <c r="P907" s="12" t="s">
        <v>479</v>
      </c>
    </row>
    <row r="908" spans="1:16" ht="14.25" customHeight="1">
      <c r="A908" s="4" t="s">
        <v>1107</v>
      </c>
      <c r="B908" s="4" t="s">
        <v>13</v>
      </c>
      <c r="C908" s="4">
        <v>1189833</v>
      </c>
      <c r="D908" s="5">
        <v>44235</v>
      </c>
      <c r="E908" s="4" t="s">
        <v>535</v>
      </c>
      <c r="F908" s="4" t="s">
        <v>989</v>
      </c>
      <c r="G908" s="4" t="s">
        <v>990</v>
      </c>
      <c r="H908" s="6">
        <v>675</v>
      </c>
      <c r="I908" s="12" t="s">
        <v>480</v>
      </c>
      <c r="J908" s="12" t="s">
        <v>1087</v>
      </c>
      <c r="K908" s="10">
        <v>136687.5</v>
      </c>
      <c r="L908" s="11">
        <v>0.45</v>
      </c>
      <c r="M908" s="13">
        <f t="shared" si="28"/>
        <v>303750</v>
      </c>
      <c r="N908" s="13">
        <f t="shared" si="29"/>
        <v>450</v>
      </c>
      <c r="O908" s="4" t="s">
        <v>31</v>
      </c>
      <c r="P908" s="12" t="s">
        <v>481</v>
      </c>
    </row>
    <row r="909" spans="1:16" ht="14.25" customHeight="1">
      <c r="A909" s="4" t="s">
        <v>1107</v>
      </c>
      <c r="B909" s="4" t="s">
        <v>13</v>
      </c>
      <c r="C909" s="4">
        <v>1189833</v>
      </c>
      <c r="D909" s="5">
        <v>44236</v>
      </c>
      <c r="E909" s="4" t="s">
        <v>535</v>
      </c>
      <c r="F909" s="4" t="s">
        <v>989</v>
      </c>
      <c r="G909" s="4" t="s">
        <v>990</v>
      </c>
      <c r="H909" s="6">
        <v>625</v>
      </c>
      <c r="I909" s="12" t="s">
        <v>482</v>
      </c>
      <c r="J909" s="12" t="s">
        <v>1087</v>
      </c>
      <c r="K909" s="10">
        <v>103125</v>
      </c>
      <c r="L909" s="11">
        <v>0.3</v>
      </c>
      <c r="M909" s="13">
        <f t="shared" si="28"/>
        <v>343750</v>
      </c>
      <c r="N909" s="13">
        <f t="shared" si="29"/>
        <v>550</v>
      </c>
      <c r="O909" s="4" t="s">
        <v>31</v>
      </c>
      <c r="P909" s="12" t="s">
        <v>483</v>
      </c>
    </row>
    <row r="910" spans="1:16" ht="14.25" customHeight="1">
      <c r="A910" s="4" t="s">
        <v>1107</v>
      </c>
      <c r="B910" s="4" t="s">
        <v>13</v>
      </c>
      <c r="C910" s="4">
        <v>1189833</v>
      </c>
      <c r="D910" s="5">
        <v>44237</v>
      </c>
      <c r="E910" s="4" t="s">
        <v>535</v>
      </c>
      <c r="F910" s="4" t="s">
        <v>989</v>
      </c>
      <c r="G910" s="4" t="s">
        <v>990</v>
      </c>
      <c r="H910" s="6">
        <v>500</v>
      </c>
      <c r="I910" s="12" t="s">
        <v>484</v>
      </c>
      <c r="J910" s="12" t="s">
        <v>1087</v>
      </c>
      <c r="K910" s="10">
        <v>112500</v>
      </c>
      <c r="L910" s="11">
        <v>0.45</v>
      </c>
      <c r="M910" s="13">
        <f t="shared" si="28"/>
        <v>250000</v>
      </c>
      <c r="N910" s="13">
        <f t="shared" si="29"/>
        <v>500</v>
      </c>
      <c r="O910" s="4" t="s">
        <v>31</v>
      </c>
      <c r="P910" s="12" t="s">
        <v>485</v>
      </c>
    </row>
    <row r="911" spans="1:16" ht="14.25" customHeight="1">
      <c r="A911" s="4" t="s">
        <v>1107</v>
      </c>
      <c r="B911" s="4" t="s">
        <v>13</v>
      </c>
      <c r="C911" s="4">
        <v>1189833</v>
      </c>
      <c r="D911" s="5">
        <v>44238</v>
      </c>
      <c r="E911" s="4" t="s">
        <v>535</v>
      </c>
      <c r="F911" s="4" t="s">
        <v>989</v>
      </c>
      <c r="G911" s="4" t="s">
        <v>990</v>
      </c>
      <c r="H911" s="6">
        <v>425</v>
      </c>
      <c r="I911" s="12" t="s">
        <v>33</v>
      </c>
      <c r="J911" s="12" t="s">
        <v>1087</v>
      </c>
      <c r="K911" s="10">
        <v>76500</v>
      </c>
      <c r="L911" s="11">
        <v>0.4</v>
      </c>
      <c r="M911" s="13">
        <f t="shared" si="28"/>
        <v>191250</v>
      </c>
      <c r="N911" s="13">
        <f t="shared" si="29"/>
        <v>450</v>
      </c>
      <c r="O911" s="4" t="s">
        <v>31</v>
      </c>
      <c r="P911" s="12" t="s">
        <v>486</v>
      </c>
    </row>
    <row r="912" spans="1:16" ht="14.25" customHeight="1">
      <c r="A912" s="4" t="s">
        <v>1107</v>
      </c>
      <c r="B912" s="4" t="s">
        <v>13</v>
      </c>
      <c r="C912" s="4">
        <v>1189833</v>
      </c>
      <c r="D912" s="5">
        <v>44239</v>
      </c>
      <c r="E912" s="4" t="s">
        <v>535</v>
      </c>
      <c r="F912" s="4" t="s">
        <v>989</v>
      </c>
      <c r="G912" s="4" t="s">
        <v>990</v>
      </c>
      <c r="H912" s="6">
        <v>425</v>
      </c>
      <c r="I912" s="12" t="s">
        <v>304</v>
      </c>
      <c r="J912" s="12" t="s">
        <v>1087</v>
      </c>
      <c r="K912" s="10">
        <v>140250</v>
      </c>
      <c r="L912" s="11">
        <v>0.6</v>
      </c>
      <c r="M912" s="13">
        <f t="shared" si="28"/>
        <v>233750</v>
      </c>
      <c r="N912" s="13">
        <f t="shared" si="29"/>
        <v>550</v>
      </c>
      <c r="O912" s="4" t="s">
        <v>31</v>
      </c>
      <c r="P912" s="12" t="s">
        <v>487</v>
      </c>
    </row>
    <row r="913" spans="1:16" ht="14.25" customHeight="1">
      <c r="A913" s="4" t="s">
        <v>1107</v>
      </c>
      <c r="B913" s="4" t="s">
        <v>13</v>
      </c>
      <c r="C913" s="4">
        <v>1189833</v>
      </c>
      <c r="D913" s="5">
        <v>44240</v>
      </c>
      <c r="E913" s="4" t="s">
        <v>535</v>
      </c>
      <c r="F913" s="4" t="s">
        <v>989</v>
      </c>
      <c r="G913" s="4" t="s">
        <v>990</v>
      </c>
      <c r="H913" s="6">
        <v>400</v>
      </c>
      <c r="I913" s="12" t="s">
        <v>488</v>
      </c>
      <c r="J913" s="12" t="s">
        <v>1087</v>
      </c>
      <c r="K913" s="10">
        <v>60000</v>
      </c>
      <c r="L913" s="11">
        <v>0.25</v>
      </c>
      <c r="M913" s="13">
        <f t="shared" si="28"/>
        <v>240000</v>
      </c>
      <c r="N913" s="13">
        <f t="shared" si="29"/>
        <v>600</v>
      </c>
      <c r="O913" s="4" t="s">
        <v>31</v>
      </c>
      <c r="P913" s="12" t="s">
        <v>489</v>
      </c>
    </row>
    <row r="914" spans="1:16" ht="14.25" customHeight="1">
      <c r="A914" s="4" t="s">
        <v>1107</v>
      </c>
      <c r="B914" s="4" t="s">
        <v>13</v>
      </c>
      <c r="C914" s="4">
        <v>1189833</v>
      </c>
      <c r="D914" s="5">
        <v>44241</v>
      </c>
      <c r="E914" s="4" t="s">
        <v>535</v>
      </c>
      <c r="F914" s="4" t="s">
        <v>989</v>
      </c>
      <c r="G914" s="4" t="s">
        <v>990</v>
      </c>
      <c r="H914" s="6">
        <v>600</v>
      </c>
      <c r="I914" s="12" t="s">
        <v>490</v>
      </c>
      <c r="J914" s="12" t="s">
        <v>1087</v>
      </c>
      <c r="K914" s="10">
        <v>121500</v>
      </c>
      <c r="L914" s="11">
        <v>0.45</v>
      </c>
      <c r="M914" s="13">
        <f t="shared" si="28"/>
        <v>270000</v>
      </c>
      <c r="N914" s="13">
        <f t="shared" si="29"/>
        <v>450</v>
      </c>
      <c r="O914" s="4" t="s">
        <v>31</v>
      </c>
      <c r="P914" s="12" t="s">
        <v>491</v>
      </c>
    </row>
    <row r="915" spans="1:16" ht="14.25" customHeight="1">
      <c r="A915" s="4" t="s">
        <v>1107</v>
      </c>
      <c r="B915" s="4" t="s">
        <v>13</v>
      </c>
      <c r="C915" s="4">
        <v>1189833</v>
      </c>
      <c r="D915" s="5">
        <v>44242</v>
      </c>
      <c r="E915" s="4" t="s">
        <v>535</v>
      </c>
      <c r="F915" s="4" t="s">
        <v>989</v>
      </c>
      <c r="G915" s="4" t="s">
        <v>990</v>
      </c>
      <c r="H915" s="6">
        <v>600</v>
      </c>
      <c r="I915" s="12" t="s">
        <v>492</v>
      </c>
      <c r="J915" s="12" t="s">
        <v>1087</v>
      </c>
      <c r="K915" s="10">
        <v>90000</v>
      </c>
      <c r="L915" s="11">
        <v>0.3</v>
      </c>
      <c r="M915" s="13">
        <f t="shared" si="28"/>
        <v>300000</v>
      </c>
      <c r="N915" s="13">
        <f t="shared" si="29"/>
        <v>500</v>
      </c>
      <c r="O915" s="4" t="s">
        <v>31</v>
      </c>
      <c r="P915" s="12" t="s">
        <v>493</v>
      </c>
    </row>
    <row r="916" spans="1:16" ht="14.25" customHeight="1">
      <c r="A916" s="4" t="s">
        <v>1107</v>
      </c>
      <c r="B916" s="4" t="s">
        <v>13</v>
      </c>
      <c r="C916" s="4">
        <v>1189833</v>
      </c>
      <c r="D916" s="5">
        <v>44243</v>
      </c>
      <c r="E916" s="4" t="s">
        <v>535</v>
      </c>
      <c r="F916" s="4" t="s">
        <v>989</v>
      </c>
      <c r="G916" s="4" t="s">
        <v>990</v>
      </c>
      <c r="H916" s="6">
        <v>450</v>
      </c>
      <c r="I916" s="12" t="s">
        <v>19</v>
      </c>
      <c r="J916" s="12" t="s">
        <v>1086</v>
      </c>
      <c r="K916" s="10">
        <v>91125</v>
      </c>
      <c r="L916" s="11">
        <v>0.45</v>
      </c>
      <c r="M916" s="13">
        <f t="shared" si="28"/>
        <v>202500</v>
      </c>
      <c r="N916" s="13">
        <f t="shared" si="29"/>
        <v>450</v>
      </c>
      <c r="O916" s="4" t="s">
        <v>31</v>
      </c>
      <c r="P916" s="12" t="s">
        <v>494</v>
      </c>
    </row>
    <row r="917" spans="1:16" ht="14.25" customHeight="1">
      <c r="A917" s="4" t="s">
        <v>1107</v>
      </c>
      <c r="B917" s="4" t="s">
        <v>13</v>
      </c>
      <c r="C917" s="4">
        <v>1189833</v>
      </c>
      <c r="D917" s="5">
        <v>44244</v>
      </c>
      <c r="E917" s="4" t="s">
        <v>535</v>
      </c>
      <c r="F917" s="4" t="s">
        <v>989</v>
      </c>
      <c r="G917" s="4" t="s">
        <v>990</v>
      </c>
      <c r="H917" s="6">
        <v>400</v>
      </c>
      <c r="I917" s="12" t="s">
        <v>495</v>
      </c>
      <c r="J917" s="12" t="s">
        <v>1087</v>
      </c>
      <c r="K917" s="10">
        <v>72000</v>
      </c>
      <c r="L917" s="11">
        <v>0.4</v>
      </c>
      <c r="M917" s="13">
        <f t="shared" si="28"/>
        <v>180000</v>
      </c>
      <c r="N917" s="13">
        <f t="shared" si="29"/>
        <v>450</v>
      </c>
      <c r="O917" s="4" t="s">
        <v>31</v>
      </c>
      <c r="P917" s="12" t="s">
        <v>496</v>
      </c>
    </row>
    <row r="918" spans="1:16" ht="14.25" customHeight="1">
      <c r="A918" s="4" t="s">
        <v>1107</v>
      </c>
      <c r="B918" s="4" t="s">
        <v>13</v>
      </c>
      <c r="C918" s="4">
        <v>1189833</v>
      </c>
      <c r="D918" s="5">
        <v>44245</v>
      </c>
      <c r="E918" s="4" t="s">
        <v>535</v>
      </c>
      <c r="F918" s="4" t="s">
        <v>989</v>
      </c>
      <c r="G918" s="4" t="s">
        <v>990</v>
      </c>
      <c r="H918" s="6">
        <v>400</v>
      </c>
      <c r="I918" s="12" t="s">
        <v>497</v>
      </c>
      <c r="J918" s="12" t="s">
        <v>1087</v>
      </c>
      <c r="K918" s="10">
        <v>132000</v>
      </c>
      <c r="L918" s="11">
        <v>0.6</v>
      </c>
      <c r="M918" s="13">
        <f t="shared" si="28"/>
        <v>220000</v>
      </c>
      <c r="N918" s="13">
        <f t="shared" si="29"/>
        <v>550</v>
      </c>
      <c r="O918" s="4" t="s">
        <v>31</v>
      </c>
      <c r="P918" s="12" t="s">
        <v>498</v>
      </c>
    </row>
    <row r="919" spans="1:16" ht="14.25" customHeight="1">
      <c r="A919" s="4" t="s">
        <v>1107</v>
      </c>
      <c r="B919" s="4" t="s">
        <v>13</v>
      </c>
      <c r="C919" s="4">
        <v>1189833</v>
      </c>
      <c r="D919" s="5">
        <v>44246</v>
      </c>
      <c r="E919" s="4" t="s">
        <v>535</v>
      </c>
      <c r="F919" s="4" t="s">
        <v>989</v>
      </c>
      <c r="G919" s="4" t="s">
        <v>990</v>
      </c>
      <c r="H919" s="6">
        <v>450</v>
      </c>
      <c r="I919" s="12" t="s">
        <v>499</v>
      </c>
      <c r="J919" s="12" t="s">
        <v>1087</v>
      </c>
      <c r="K919" s="10">
        <v>67500</v>
      </c>
      <c r="L919" s="11">
        <v>0.25</v>
      </c>
      <c r="M919" s="13">
        <f t="shared" si="28"/>
        <v>270000</v>
      </c>
      <c r="N919" s="13">
        <f t="shared" si="29"/>
        <v>600</v>
      </c>
      <c r="O919" s="4" t="s">
        <v>31</v>
      </c>
      <c r="P919" s="12" t="s">
        <v>500</v>
      </c>
    </row>
    <row r="920" spans="1:16" ht="14.25" customHeight="1">
      <c r="A920" s="4" t="s">
        <v>1107</v>
      </c>
      <c r="B920" s="4" t="s">
        <v>13</v>
      </c>
      <c r="C920" s="4">
        <v>1189833</v>
      </c>
      <c r="D920" s="5">
        <v>44247</v>
      </c>
      <c r="E920" s="4" t="s">
        <v>535</v>
      </c>
      <c r="F920" s="4" t="s">
        <v>989</v>
      </c>
      <c r="G920" s="4" t="s">
        <v>990</v>
      </c>
      <c r="H920" s="6">
        <v>550</v>
      </c>
      <c r="I920" s="12" t="s">
        <v>501</v>
      </c>
      <c r="J920" s="12" t="s">
        <v>1087</v>
      </c>
      <c r="K920" s="10">
        <v>111375</v>
      </c>
      <c r="L920" s="11">
        <v>0.45</v>
      </c>
      <c r="M920" s="13">
        <f t="shared" si="28"/>
        <v>247500</v>
      </c>
      <c r="N920" s="13">
        <f t="shared" si="29"/>
        <v>450</v>
      </c>
      <c r="O920" s="4" t="s">
        <v>31</v>
      </c>
      <c r="P920" s="12" t="s">
        <v>502</v>
      </c>
    </row>
    <row r="921" spans="1:16" ht="14.25" customHeight="1">
      <c r="A921" s="4" t="s">
        <v>1107</v>
      </c>
      <c r="B921" s="4" t="s">
        <v>13</v>
      </c>
      <c r="C921" s="4">
        <v>1189833</v>
      </c>
      <c r="D921" s="5">
        <v>44248</v>
      </c>
      <c r="E921" s="4" t="s">
        <v>535</v>
      </c>
      <c r="F921" s="4" t="s">
        <v>989</v>
      </c>
      <c r="G921" s="4" t="s">
        <v>990</v>
      </c>
      <c r="H921" s="6">
        <v>550</v>
      </c>
      <c r="I921" s="12" t="s">
        <v>503</v>
      </c>
      <c r="J921" s="12" t="s">
        <v>1087</v>
      </c>
      <c r="K921" s="10">
        <v>82500</v>
      </c>
      <c r="L921" s="11">
        <v>0.3</v>
      </c>
      <c r="M921" s="13">
        <f t="shared" si="28"/>
        <v>275000</v>
      </c>
      <c r="N921" s="13">
        <f t="shared" si="29"/>
        <v>500</v>
      </c>
      <c r="O921" s="4" t="s">
        <v>31</v>
      </c>
      <c r="P921" s="12" t="s">
        <v>504</v>
      </c>
    </row>
    <row r="922" spans="1:16" ht="14.25" customHeight="1">
      <c r="A922" s="4" t="s">
        <v>1107</v>
      </c>
      <c r="B922" s="4" t="s">
        <v>13</v>
      </c>
      <c r="C922" s="4">
        <v>1189833</v>
      </c>
      <c r="D922" s="5">
        <v>44249</v>
      </c>
      <c r="E922" s="4" t="s">
        <v>535</v>
      </c>
      <c r="F922" s="4" t="s">
        <v>989</v>
      </c>
      <c r="G922" s="4" t="s">
        <v>990</v>
      </c>
      <c r="H922" s="6">
        <v>400</v>
      </c>
      <c r="I922" s="12" t="s">
        <v>505</v>
      </c>
      <c r="J922" s="12" t="s">
        <v>1086</v>
      </c>
      <c r="K922" s="10">
        <v>81000</v>
      </c>
      <c r="L922" s="11">
        <v>0.45</v>
      </c>
      <c r="M922" s="13">
        <f t="shared" si="28"/>
        <v>180000</v>
      </c>
      <c r="N922" s="13">
        <f t="shared" si="29"/>
        <v>450</v>
      </c>
      <c r="O922" s="4" t="s">
        <v>31</v>
      </c>
      <c r="P922" s="12" t="s">
        <v>506</v>
      </c>
    </row>
    <row r="923" spans="1:16" ht="14.25" customHeight="1">
      <c r="A923" s="4" t="s">
        <v>1107</v>
      </c>
      <c r="B923" s="4" t="s">
        <v>13</v>
      </c>
      <c r="C923" s="4">
        <v>1189833</v>
      </c>
      <c r="D923" s="5">
        <v>44250</v>
      </c>
      <c r="E923" s="4" t="s">
        <v>535</v>
      </c>
      <c r="F923" s="4" t="s">
        <v>989</v>
      </c>
      <c r="G923" s="4" t="s">
        <v>990</v>
      </c>
      <c r="H923" s="6">
        <v>375</v>
      </c>
      <c r="I923" s="12" t="s">
        <v>507</v>
      </c>
      <c r="J923" s="12" t="s">
        <v>1086</v>
      </c>
      <c r="K923" s="10">
        <v>67500</v>
      </c>
      <c r="L923" s="11">
        <v>0.4</v>
      </c>
      <c r="M923" s="13">
        <f t="shared" si="28"/>
        <v>168750</v>
      </c>
      <c r="N923" s="13">
        <f t="shared" si="29"/>
        <v>450</v>
      </c>
      <c r="O923" s="4" t="s">
        <v>31</v>
      </c>
      <c r="P923" s="12" t="s">
        <v>508</v>
      </c>
    </row>
    <row r="924" spans="1:16" ht="14.25" customHeight="1">
      <c r="A924" s="4" t="s">
        <v>1107</v>
      </c>
      <c r="B924" s="4" t="s">
        <v>13</v>
      </c>
      <c r="C924" s="4">
        <v>1189833</v>
      </c>
      <c r="D924" s="5">
        <v>44251</v>
      </c>
      <c r="E924" s="4" t="s">
        <v>535</v>
      </c>
      <c r="F924" s="4" t="s">
        <v>989</v>
      </c>
      <c r="G924" s="4" t="s">
        <v>990</v>
      </c>
      <c r="H924" s="6">
        <v>350</v>
      </c>
      <c r="I924" s="12" t="s">
        <v>509</v>
      </c>
      <c r="J924" s="12" t="s">
        <v>1087</v>
      </c>
      <c r="K924" s="10">
        <v>115500</v>
      </c>
      <c r="L924" s="11">
        <v>0.6</v>
      </c>
      <c r="M924" s="13">
        <f t="shared" si="28"/>
        <v>192500</v>
      </c>
      <c r="N924" s="13">
        <f t="shared" si="29"/>
        <v>550</v>
      </c>
      <c r="O924" s="4" t="s">
        <v>31</v>
      </c>
      <c r="P924" s="12" t="s">
        <v>510</v>
      </c>
    </row>
    <row r="925" spans="1:16" ht="14.25" customHeight="1">
      <c r="A925" s="4" t="s">
        <v>1107</v>
      </c>
      <c r="B925" s="4" t="s">
        <v>13</v>
      </c>
      <c r="C925" s="4">
        <v>1189833</v>
      </c>
      <c r="D925" s="5">
        <v>44252</v>
      </c>
      <c r="E925" s="4" t="s">
        <v>535</v>
      </c>
      <c r="F925" s="4" t="s">
        <v>989</v>
      </c>
      <c r="G925" s="4" t="s">
        <v>990</v>
      </c>
      <c r="H925" s="6">
        <v>400</v>
      </c>
      <c r="I925" s="12" t="s">
        <v>511</v>
      </c>
      <c r="J925" s="12" t="s">
        <v>1087</v>
      </c>
      <c r="K925" s="10">
        <v>60000</v>
      </c>
      <c r="L925" s="11">
        <v>0.25</v>
      </c>
      <c r="M925" s="13">
        <f t="shared" si="28"/>
        <v>240000</v>
      </c>
      <c r="N925" s="13">
        <f t="shared" si="29"/>
        <v>600</v>
      </c>
      <c r="O925" s="4" t="s">
        <v>31</v>
      </c>
      <c r="P925" s="12" t="s">
        <v>512</v>
      </c>
    </row>
    <row r="926" spans="1:16" ht="14.25" customHeight="1">
      <c r="A926" s="4" t="s">
        <v>1107</v>
      </c>
      <c r="B926" s="4" t="s">
        <v>13</v>
      </c>
      <c r="C926" s="4">
        <v>1189833</v>
      </c>
      <c r="D926" s="5">
        <v>44253</v>
      </c>
      <c r="E926" s="4" t="s">
        <v>535</v>
      </c>
      <c r="F926" s="4" t="s">
        <v>989</v>
      </c>
      <c r="G926" s="4" t="s">
        <v>990</v>
      </c>
      <c r="H926" s="6">
        <v>575</v>
      </c>
      <c r="I926" s="12" t="s">
        <v>513</v>
      </c>
      <c r="J926" s="12" t="s">
        <v>1086</v>
      </c>
      <c r="K926" s="10">
        <v>103500</v>
      </c>
      <c r="L926" s="11">
        <v>0.45</v>
      </c>
      <c r="M926" s="13">
        <f t="shared" si="28"/>
        <v>230000</v>
      </c>
      <c r="N926" s="13">
        <f t="shared" si="29"/>
        <v>400</v>
      </c>
      <c r="O926" s="4" t="s">
        <v>31</v>
      </c>
      <c r="P926" s="12" t="s">
        <v>514</v>
      </c>
    </row>
    <row r="927" spans="1:16" ht="14.25" customHeight="1">
      <c r="A927" s="4" t="s">
        <v>1107</v>
      </c>
      <c r="B927" s="4" t="s">
        <v>13</v>
      </c>
      <c r="C927" s="4">
        <v>1189833</v>
      </c>
      <c r="D927" s="5">
        <v>44254</v>
      </c>
      <c r="E927" s="4" t="s">
        <v>535</v>
      </c>
      <c r="F927" s="4" t="s">
        <v>989</v>
      </c>
      <c r="G927" s="4" t="s">
        <v>990</v>
      </c>
      <c r="H927" s="6">
        <v>575</v>
      </c>
      <c r="I927" s="12" t="s">
        <v>515</v>
      </c>
      <c r="J927" s="12" t="s">
        <v>1087</v>
      </c>
      <c r="K927" s="10">
        <v>77625</v>
      </c>
      <c r="L927" s="11">
        <v>0.3</v>
      </c>
      <c r="M927" s="13">
        <f t="shared" si="28"/>
        <v>258750</v>
      </c>
      <c r="N927" s="13">
        <f t="shared" si="29"/>
        <v>450</v>
      </c>
      <c r="O927" s="4" t="s">
        <v>31</v>
      </c>
      <c r="P927" s="12" t="s">
        <v>516</v>
      </c>
    </row>
    <row r="928" spans="1:16" ht="14.25" customHeight="1">
      <c r="A928" s="4" t="s">
        <v>1107</v>
      </c>
      <c r="B928" s="4" t="s">
        <v>13</v>
      </c>
      <c r="C928" s="4">
        <v>1189833</v>
      </c>
      <c r="D928" s="5">
        <v>44255</v>
      </c>
      <c r="E928" s="4" t="s">
        <v>535</v>
      </c>
      <c r="F928" s="4" t="s">
        <v>989</v>
      </c>
      <c r="G928" s="4" t="s">
        <v>990</v>
      </c>
      <c r="H928" s="6">
        <v>425</v>
      </c>
      <c r="I928" s="12" t="s">
        <v>517</v>
      </c>
      <c r="J928" s="12" t="s">
        <v>1086</v>
      </c>
      <c r="K928" s="10">
        <v>76500</v>
      </c>
      <c r="L928" s="11">
        <v>0.45</v>
      </c>
      <c r="M928" s="13">
        <f t="shared" si="28"/>
        <v>170000</v>
      </c>
      <c r="N928" s="13">
        <f t="shared" si="29"/>
        <v>400</v>
      </c>
      <c r="O928" s="4" t="s">
        <v>31</v>
      </c>
      <c r="P928" s="12" t="s">
        <v>518</v>
      </c>
    </row>
    <row r="929" spans="1:16" ht="14.25" customHeight="1">
      <c r="A929" s="4" t="s">
        <v>1107</v>
      </c>
      <c r="B929" s="4" t="s">
        <v>13</v>
      </c>
      <c r="C929" s="4">
        <v>1189833</v>
      </c>
      <c r="D929" s="5">
        <v>44256</v>
      </c>
      <c r="E929" s="4" t="s">
        <v>535</v>
      </c>
      <c r="F929" s="4" t="s">
        <v>989</v>
      </c>
      <c r="G929" s="4" t="s">
        <v>990</v>
      </c>
      <c r="H929" s="6">
        <v>425</v>
      </c>
      <c r="I929" s="12" t="s">
        <v>519</v>
      </c>
      <c r="J929" s="12" t="s">
        <v>1086</v>
      </c>
      <c r="K929" s="10">
        <v>68000</v>
      </c>
      <c r="L929" s="11">
        <v>0.4</v>
      </c>
      <c r="M929" s="13">
        <f t="shared" si="28"/>
        <v>170000</v>
      </c>
      <c r="N929" s="13">
        <f t="shared" si="29"/>
        <v>400</v>
      </c>
      <c r="O929" s="4" t="s">
        <v>31</v>
      </c>
      <c r="P929" s="12" t="s">
        <v>520</v>
      </c>
    </row>
    <row r="930" spans="1:16" ht="14.25" customHeight="1">
      <c r="A930" s="4" t="s">
        <v>1107</v>
      </c>
      <c r="B930" s="4" t="s">
        <v>13</v>
      </c>
      <c r="C930" s="4">
        <v>1189833</v>
      </c>
      <c r="D930" s="5">
        <v>44257</v>
      </c>
      <c r="E930" s="4" t="s">
        <v>535</v>
      </c>
      <c r="F930" s="4" t="s">
        <v>989</v>
      </c>
      <c r="G930" s="4" t="s">
        <v>990</v>
      </c>
      <c r="H930" s="6">
        <v>375</v>
      </c>
      <c r="I930" s="12" t="s">
        <v>521</v>
      </c>
      <c r="J930" s="12" t="s">
        <v>1087</v>
      </c>
      <c r="K930" s="10">
        <v>123750</v>
      </c>
      <c r="L930" s="11">
        <v>0.6</v>
      </c>
      <c r="M930" s="13">
        <f t="shared" si="28"/>
        <v>206250</v>
      </c>
      <c r="N930" s="13">
        <f t="shared" si="29"/>
        <v>550</v>
      </c>
      <c r="O930" s="4" t="s">
        <v>31</v>
      </c>
      <c r="P930" s="12" t="s">
        <v>522</v>
      </c>
    </row>
    <row r="931" spans="1:16" ht="14.25" customHeight="1">
      <c r="A931" s="4" t="s">
        <v>1107</v>
      </c>
      <c r="B931" s="4" t="s">
        <v>13</v>
      </c>
      <c r="C931" s="4">
        <v>1189833</v>
      </c>
      <c r="D931" s="5">
        <v>44258</v>
      </c>
      <c r="E931" s="4" t="s">
        <v>535</v>
      </c>
      <c r="F931" s="4" t="s">
        <v>989</v>
      </c>
      <c r="G931" s="4" t="s">
        <v>990</v>
      </c>
      <c r="H931" s="6">
        <v>475</v>
      </c>
      <c r="I931" s="12" t="s">
        <v>523</v>
      </c>
      <c r="J931" s="12" t="s">
        <v>1087</v>
      </c>
      <c r="K931" s="10">
        <v>71250</v>
      </c>
      <c r="L931" s="11">
        <v>0.25</v>
      </c>
      <c r="M931" s="13">
        <f t="shared" si="28"/>
        <v>285000</v>
      </c>
      <c r="N931" s="13">
        <f t="shared" si="29"/>
        <v>600</v>
      </c>
      <c r="O931" s="4" t="s">
        <v>31</v>
      </c>
      <c r="P931" s="12" t="s">
        <v>524</v>
      </c>
    </row>
    <row r="932" spans="1:16" ht="14.25" customHeight="1">
      <c r="A932" s="4" t="s">
        <v>1107</v>
      </c>
      <c r="B932" s="4" t="s">
        <v>13</v>
      </c>
      <c r="C932" s="4">
        <v>1189833</v>
      </c>
      <c r="D932" s="5">
        <v>44259</v>
      </c>
      <c r="E932" s="4" t="s">
        <v>535</v>
      </c>
      <c r="F932" s="4" t="s">
        <v>989</v>
      </c>
      <c r="G932" s="4" t="s">
        <v>990</v>
      </c>
      <c r="H932" s="6">
        <v>675</v>
      </c>
      <c r="I932" s="12" t="s">
        <v>525</v>
      </c>
      <c r="J932" s="12" t="s">
        <v>1086</v>
      </c>
      <c r="K932" s="10">
        <v>136687.5</v>
      </c>
      <c r="L932" s="11">
        <v>0.45</v>
      </c>
      <c r="M932" s="13">
        <f t="shared" si="28"/>
        <v>303750</v>
      </c>
      <c r="N932" s="13">
        <f t="shared" si="29"/>
        <v>450</v>
      </c>
      <c r="O932" s="4" t="s">
        <v>31</v>
      </c>
      <c r="P932" s="12" t="s">
        <v>526</v>
      </c>
    </row>
    <row r="933" spans="1:16" ht="14.25" customHeight="1">
      <c r="A933" s="4" t="s">
        <v>1107</v>
      </c>
      <c r="B933" s="4" t="s">
        <v>13</v>
      </c>
      <c r="C933" s="4">
        <v>1189833</v>
      </c>
      <c r="D933" s="5">
        <v>44260</v>
      </c>
      <c r="E933" s="4" t="s">
        <v>535</v>
      </c>
      <c r="F933" s="4" t="s">
        <v>989</v>
      </c>
      <c r="G933" s="4" t="s">
        <v>990</v>
      </c>
      <c r="H933" s="6">
        <v>675</v>
      </c>
      <c r="I933" s="12" t="s">
        <v>527</v>
      </c>
      <c r="J933" s="12" t="s">
        <v>1087</v>
      </c>
      <c r="K933" s="10">
        <v>101250</v>
      </c>
      <c r="L933" s="11">
        <v>0.3</v>
      </c>
      <c r="M933" s="13">
        <f t="shared" si="28"/>
        <v>337500</v>
      </c>
      <c r="N933" s="13">
        <f t="shared" si="29"/>
        <v>500</v>
      </c>
      <c r="O933" s="4" t="s">
        <v>31</v>
      </c>
      <c r="P933" s="12" t="s">
        <v>528</v>
      </c>
    </row>
    <row r="934" spans="1:16" ht="14.25" customHeight="1">
      <c r="A934" s="4" t="s">
        <v>1107</v>
      </c>
      <c r="B934" s="4" t="s">
        <v>13</v>
      </c>
      <c r="C934" s="4">
        <v>1189833</v>
      </c>
      <c r="D934" s="5">
        <v>44261</v>
      </c>
      <c r="E934" s="4" t="s">
        <v>535</v>
      </c>
      <c r="F934" s="4" t="s">
        <v>989</v>
      </c>
      <c r="G934" s="4" t="s">
        <v>990</v>
      </c>
      <c r="H934" s="6">
        <v>475</v>
      </c>
      <c r="I934" s="12" t="s">
        <v>529</v>
      </c>
      <c r="J934" s="12" t="s">
        <v>1087</v>
      </c>
      <c r="K934" s="10">
        <v>96187.5</v>
      </c>
      <c r="L934" s="11">
        <v>0.45</v>
      </c>
      <c r="M934" s="13">
        <f t="shared" si="28"/>
        <v>213750</v>
      </c>
      <c r="N934" s="13">
        <f t="shared" si="29"/>
        <v>450</v>
      </c>
      <c r="O934" s="4" t="s">
        <v>31</v>
      </c>
      <c r="P934" s="12" t="s">
        <v>530</v>
      </c>
    </row>
    <row r="935" spans="1:16" ht="14.25" customHeight="1">
      <c r="A935" s="4" t="s">
        <v>1107</v>
      </c>
      <c r="B935" s="4" t="s">
        <v>13</v>
      </c>
      <c r="C935" s="4">
        <v>1189833</v>
      </c>
      <c r="D935" s="5">
        <v>44262</v>
      </c>
      <c r="E935" s="4" t="s">
        <v>535</v>
      </c>
      <c r="F935" s="4" t="s">
        <v>989</v>
      </c>
      <c r="G935" s="4" t="s">
        <v>990</v>
      </c>
      <c r="H935" s="6">
        <v>475</v>
      </c>
      <c r="I935" s="12" t="s">
        <v>531</v>
      </c>
      <c r="J935" s="12" t="s">
        <v>1087</v>
      </c>
      <c r="K935" s="10">
        <v>85500</v>
      </c>
      <c r="L935" s="11">
        <v>0.4</v>
      </c>
      <c r="M935" s="13">
        <f t="shared" si="28"/>
        <v>213750</v>
      </c>
      <c r="N935" s="13">
        <f t="shared" si="29"/>
        <v>450</v>
      </c>
      <c r="O935" s="4" t="s">
        <v>31</v>
      </c>
      <c r="P935" s="12" t="s">
        <v>532</v>
      </c>
    </row>
    <row r="936" spans="1:16" ht="14.25" customHeight="1">
      <c r="A936" s="4" t="s">
        <v>1107</v>
      </c>
      <c r="B936" s="4" t="s">
        <v>13</v>
      </c>
      <c r="C936" s="4">
        <v>1189833</v>
      </c>
      <c r="D936" s="5">
        <v>44263</v>
      </c>
      <c r="E936" s="4" t="s">
        <v>535</v>
      </c>
      <c r="F936" s="4" t="s">
        <v>989</v>
      </c>
      <c r="G936" s="4" t="s">
        <v>990</v>
      </c>
      <c r="H936" s="6">
        <v>400</v>
      </c>
      <c r="I936" s="12" t="s">
        <v>533</v>
      </c>
      <c r="J936" s="12" t="s">
        <v>1086</v>
      </c>
      <c r="K936" s="10">
        <v>132000</v>
      </c>
      <c r="L936" s="11">
        <v>0.6</v>
      </c>
      <c r="M936" s="13">
        <f t="shared" si="28"/>
        <v>220000</v>
      </c>
      <c r="N936" s="13">
        <f t="shared" si="29"/>
        <v>550</v>
      </c>
      <c r="O936" s="4" t="s">
        <v>31</v>
      </c>
      <c r="P936" s="12" t="s">
        <v>534</v>
      </c>
    </row>
    <row r="937" spans="1:16" ht="14.25" customHeight="1">
      <c r="A937" s="4" t="s">
        <v>1107</v>
      </c>
      <c r="B937" s="4" t="s">
        <v>13</v>
      </c>
      <c r="C937" s="4">
        <v>1189833</v>
      </c>
      <c r="D937" s="5">
        <v>44264</v>
      </c>
      <c r="E937" s="4" t="s">
        <v>535</v>
      </c>
      <c r="F937" s="4" t="s">
        <v>989</v>
      </c>
      <c r="G937" s="4" t="s">
        <v>990</v>
      </c>
      <c r="H937" s="6">
        <v>500</v>
      </c>
      <c r="I937" s="12" t="s">
        <v>538</v>
      </c>
      <c r="J937" s="12" t="s">
        <v>1087</v>
      </c>
      <c r="K937" s="10">
        <v>75000</v>
      </c>
      <c r="L937" s="11">
        <v>0.25</v>
      </c>
      <c r="M937" s="13">
        <f t="shared" si="28"/>
        <v>300000</v>
      </c>
      <c r="N937" s="13">
        <f t="shared" si="29"/>
        <v>600</v>
      </c>
      <c r="O937" s="4" t="s">
        <v>31</v>
      </c>
      <c r="P937" s="12" t="s">
        <v>539</v>
      </c>
    </row>
    <row r="938" spans="1:16" ht="14.25" customHeight="1">
      <c r="A938" s="4" t="s">
        <v>1105</v>
      </c>
      <c r="B938" s="4" t="s">
        <v>13</v>
      </c>
      <c r="C938" s="4">
        <v>1197831</v>
      </c>
      <c r="D938" s="5">
        <v>44265</v>
      </c>
      <c r="E938" s="4" t="s">
        <v>535</v>
      </c>
      <c r="F938" s="4" t="s">
        <v>989</v>
      </c>
      <c r="G938" s="4" t="s">
        <v>990</v>
      </c>
      <c r="H938" s="6">
        <v>700</v>
      </c>
      <c r="I938" s="12" t="s">
        <v>540</v>
      </c>
      <c r="J938" s="12" t="s">
        <v>1087</v>
      </c>
      <c r="K938" s="10">
        <v>49000</v>
      </c>
      <c r="L938" s="11">
        <v>0.35</v>
      </c>
      <c r="M938" s="13">
        <f t="shared" si="28"/>
        <v>140000</v>
      </c>
      <c r="N938" s="13">
        <f t="shared" si="29"/>
        <v>200</v>
      </c>
      <c r="O938" s="4" t="s">
        <v>31</v>
      </c>
      <c r="P938" s="12" t="s">
        <v>541</v>
      </c>
    </row>
    <row r="939" spans="1:16" ht="14.25" customHeight="1">
      <c r="A939" s="4" t="s">
        <v>1105</v>
      </c>
      <c r="B939" s="4" t="s">
        <v>13</v>
      </c>
      <c r="C939" s="4">
        <v>1197831</v>
      </c>
      <c r="D939" s="5">
        <v>44266</v>
      </c>
      <c r="E939" s="4" t="s">
        <v>535</v>
      </c>
      <c r="F939" s="4" t="s">
        <v>989</v>
      </c>
      <c r="G939" s="4" t="s">
        <v>990</v>
      </c>
      <c r="H939" s="6">
        <v>700</v>
      </c>
      <c r="I939" s="12" t="s">
        <v>542</v>
      </c>
      <c r="J939" s="12" t="s">
        <v>1087</v>
      </c>
      <c r="K939" s="10">
        <v>73500</v>
      </c>
      <c r="L939" s="11">
        <v>0.35</v>
      </c>
      <c r="M939" s="13">
        <f t="shared" si="28"/>
        <v>210000</v>
      </c>
      <c r="N939" s="13">
        <f t="shared" si="29"/>
        <v>300</v>
      </c>
      <c r="O939" s="4" t="s">
        <v>31</v>
      </c>
      <c r="P939" s="12" t="s">
        <v>543</v>
      </c>
    </row>
    <row r="940" spans="1:16" ht="14.25" customHeight="1">
      <c r="A940" s="4" t="s">
        <v>1105</v>
      </c>
      <c r="B940" s="4" t="s">
        <v>13</v>
      </c>
      <c r="C940" s="4">
        <v>1197831</v>
      </c>
      <c r="D940" s="5">
        <v>44267</v>
      </c>
      <c r="E940" s="4" t="s">
        <v>535</v>
      </c>
      <c r="F940" s="4" t="s">
        <v>989</v>
      </c>
      <c r="G940" s="4" t="s">
        <v>990</v>
      </c>
      <c r="H940" s="6">
        <v>500</v>
      </c>
      <c r="I940" s="12" t="s">
        <v>105</v>
      </c>
      <c r="J940" s="12" t="s">
        <v>1087</v>
      </c>
      <c r="K940" s="10">
        <v>52500</v>
      </c>
      <c r="L940" s="11">
        <v>0.35</v>
      </c>
      <c r="M940" s="13">
        <f t="shared" si="28"/>
        <v>150000</v>
      </c>
      <c r="N940" s="13">
        <f t="shared" si="29"/>
        <v>300</v>
      </c>
      <c r="O940" s="4" t="s">
        <v>31</v>
      </c>
      <c r="P940" s="12" t="s">
        <v>544</v>
      </c>
    </row>
    <row r="941" spans="1:16" ht="14.25" customHeight="1">
      <c r="A941" s="4" t="s">
        <v>1105</v>
      </c>
      <c r="B941" s="4" t="s">
        <v>13</v>
      </c>
      <c r="C941" s="4">
        <v>1197831</v>
      </c>
      <c r="D941" s="5">
        <v>44268</v>
      </c>
      <c r="E941" s="4" t="s">
        <v>535</v>
      </c>
      <c r="F941" s="4" t="s">
        <v>989</v>
      </c>
      <c r="G941" s="4" t="s">
        <v>990</v>
      </c>
      <c r="H941" s="6">
        <v>500</v>
      </c>
      <c r="I941" s="12" t="s">
        <v>545</v>
      </c>
      <c r="J941" s="12" t="s">
        <v>1087</v>
      </c>
      <c r="K941" s="10">
        <v>78750</v>
      </c>
      <c r="L941" s="11">
        <v>0.45</v>
      </c>
      <c r="M941" s="13">
        <f t="shared" si="28"/>
        <v>175000</v>
      </c>
      <c r="N941" s="13">
        <f t="shared" si="29"/>
        <v>350</v>
      </c>
      <c r="O941" s="4" t="s">
        <v>31</v>
      </c>
      <c r="P941" s="12" t="s">
        <v>546</v>
      </c>
    </row>
    <row r="942" spans="1:16" ht="14.25" customHeight="1">
      <c r="A942" s="4" t="s">
        <v>1105</v>
      </c>
      <c r="B942" s="4" t="s">
        <v>13</v>
      </c>
      <c r="C942" s="4">
        <v>1197831</v>
      </c>
      <c r="D942" s="5">
        <v>44269</v>
      </c>
      <c r="E942" s="4" t="s">
        <v>150</v>
      </c>
      <c r="F942" s="4" t="s">
        <v>991</v>
      </c>
      <c r="G942" s="4" t="s">
        <v>992</v>
      </c>
      <c r="H942" s="6">
        <v>350</v>
      </c>
      <c r="I942" s="12" t="s">
        <v>547</v>
      </c>
      <c r="J942" s="12" t="s">
        <v>1086</v>
      </c>
      <c r="K942" s="10">
        <v>42000</v>
      </c>
      <c r="L942" s="11">
        <v>0.3</v>
      </c>
      <c r="M942" s="13">
        <f t="shared" si="28"/>
        <v>140000</v>
      </c>
      <c r="N942" s="13">
        <f t="shared" si="29"/>
        <v>400</v>
      </c>
      <c r="O942" s="4" t="s">
        <v>31</v>
      </c>
      <c r="P942" s="12" t="s">
        <v>548</v>
      </c>
    </row>
    <row r="943" spans="1:16" ht="14.25" customHeight="1">
      <c r="A943" s="4" t="s">
        <v>1105</v>
      </c>
      <c r="B943" s="4" t="s">
        <v>13</v>
      </c>
      <c r="C943" s="4">
        <v>1197831</v>
      </c>
      <c r="D943" s="5">
        <v>44270</v>
      </c>
      <c r="E943" s="4" t="s">
        <v>150</v>
      </c>
      <c r="F943" s="4" t="s">
        <v>991</v>
      </c>
      <c r="G943" s="4" t="s">
        <v>992</v>
      </c>
      <c r="H943" s="6">
        <v>500</v>
      </c>
      <c r="I943" s="12" t="s">
        <v>549</v>
      </c>
      <c r="J943" s="12" t="s">
        <v>1087</v>
      </c>
      <c r="K943" s="10">
        <v>87500</v>
      </c>
      <c r="L943" s="11">
        <v>0.5</v>
      </c>
      <c r="M943" s="13">
        <f t="shared" si="28"/>
        <v>175000</v>
      </c>
      <c r="N943" s="13">
        <f t="shared" si="29"/>
        <v>350</v>
      </c>
      <c r="O943" s="4" t="s">
        <v>31</v>
      </c>
      <c r="P943" s="12" t="s">
        <v>550</v>
      </c>
    </row>
    <row r="944" spans="1:16" ht="14.25" customHeight="1">
      <c r="A944" s="4" t="s">
        <v>1105</v>
      </c>
      <c r="B944" s="4" t="s">
        <v>13</v>
      </c>
      <c r="C944" s="4">
        <v>1197831</v>
      </c>
      <c r="D944" s="5">
        <v>44271</v>
      </c>
      <c r="E944" s="4" t="s">
        <v>150</v>
      </c>
      <c r="F944" s="4" t="s">
        <v>991</v>
      </c>
      <c r="G944" s="4" t="s">
        <v>992</v>
      </c>
      <c r="H944" s="6">
        <v>650</v>
      </c>
      <c r="I944" s="12" t="s">
        <v>551</v>
      </c>
      <c r="J944" s="12" t="s">
        <v>1087</v>
      </c>
      <c r="K944" s="10">
        <v>56875</v>
      </c>
      <c r="L944" s="11">
        <v>0.35</v>
      </c>
      <c r="M944" s="13">
        <f t="shared" si="28"/>
        <v>162500</v>
      </c>
      <c r="N944" s="13">
        <f t="shared" si="29"/>
        <v>250</v>
      </c>
      <c r="O944" s="4" t="s">
        <v>31</v>
      </c>
      <c r="P944" s="12" t="s">
        <v>552</v>
      </c>
    </row>
    <row r="945" spans="1:16" ht="14.25" customHeight="1">
      <c r="A945" s="4" t="s">
        <v>1105</v>
      </c>
      <c r="B945" s="4" t="s">
        <v>13</v>
      </c>
      <c r="C945" s="4">
        <v>1197831</v>
      </c>
      <c r="D945" s="5">
        <v>44272</v>
      </c>
      <c r="E945" s="4" t="s">
        <v>150</v>
      </c>
      <c r="F945" s="4" t="s">
        <v>991</v>
      </c>
      <c r="G945" s="4" t="s">
        <v>992</v>
      </c>
      <c r="H945" s="6">
        <v>625</v>
      </c>
      <c r="I945" s="12" t="s">
        <v>37</v>
      </c>
      <c r="J945" s="12" t="s">
        <v>1086</v>
      </c>
      <c r="K945" s="10">
        <v>76562.5</v>
      </c>
      <c r="L945" s="11">
        <v>0.35</v>
      </c>
      <c r="M945" s="13">
        <f t="shared" si="28"/>
        <v>218750</v>
      </c>
      <c r="N945" s="13">
        <f t="shared" si="29"/>
        <v>350</v>
      </c>
      <c r="O945" s="4" t="s">
        <v>31</v>
      </c>
      <c r="P945" s="12" t="s">
        <v>553</v>
      </c>
    </row>
    <row r="946" spans="1:16" ht="14.25" customHeight="1">
      <c r="A946" s="4" t="s">
        <v>1105</v>
      </c>
      <c r="B946" s="4" t="s">
        <v>13</v>
      </c>
      <c r="C946" s="4">
        <v>1197831</v>
      </c>
      <c r="D946" s="5">
        <v>44273</v>
      </c>
      <c r="E946" s="4" t="s">
        <v>150</v>
      </c>
      <c r="F946" s="4" t="s">
        <v>991</v>
      </c>
      <c r="G946" s="4" t="s">
        <v>992</v>
      </c>
      <c r="H946" s="6">
        <v>450</v>
      </c>
      <c r="I946" s="12" t="s">
        <v>554</v>
      </c>
      <c r="J946" s="12" t="s">
        <v>1087</v>
      </c>
      <c r="K946" s="10">
        <v>55125</v>
      </c>
      <c r="L946" s="11">
        <v>0.35</v>
      </c>
      <c r="M946" s="13">
        <f t="shared" si="28"/>
        <v>157500</v>
      </c>
      <c r="N946" s="13">
        <f t="shared" si="29"/>
        <v>350</v>
      </c>
      <c r="O946" s="4" t="s">
        <v>31</v>
      </c>
      <c r="P946" s="12" t="s">
        <v>555</v>
      </c>
    </row>
    <row r="947" spans="1:16" ht="14.25" customHeight="1">
      <c r="A947" s="4" t="s">
        <v>1105</v>
      </c>
      <c r="B947" s="4" t="s">
        <v>13</v>
      </c>
      <c r="C947" s="4">
        <v>1197831</v>
      </c>
      <c r="D947" s="5">
        <v>44274</v>
      </c>
      <c r="E947" s="4" t="s">
        <v>150</v>
      </c>
      <c r="F947" s="4" t="s">
        <v>991</v>
      </c>
      <c r="G947" s="4" t="s">
        <v>992</v>
      </c>
      <c r="H947" s="6">
        <v>400</v>
      </c>
      <c r="I947" s="12" t="s">
        <v>556</v>
      </c>
      <c r="J947" s="12" t="s">
        <v>1087</v>
      </c>
      <c r="K947" s="10">
        <v>63000</v>
      </c>
      <c r="L947" s="11">
        <v>0.45</v>
      </c>
      <c r="M947" s="13">
        <f t="shared" si="28"/>
        <v>140000</v>
      </c>
      <c r="N947" s="13">
        <f t="shared" si="29"/>
        <v>350</v>
      </c>
      <c r="O947" s="4" t="s">
        <v>31</v>
      </c>
      <c r="P947" s="12" t="s">
        <v>557</v>
      </c>
    </row>
    <row r="948" spans="1:16" ht="14.25" customHeight="1">
      <c r="A948" s="4" t="s">
        <v>1105</v>
      </c>
      <c r="B948" s="4" t="s">
        <v>13</v>
      </c>
      <c r="C948" s="4">
        <v>1197831</v>
      </c>
      <c r="D948" s="5">
        <v>44275</v>
      </c>
      <c r="E948" s="4" t="s">
        <v>150</v>
      </c>
      <c r="F948" s="4" t="s">
        <v>991</v>
      </c>
      <c r="G948" s="4" t="s">
        <v>992</v>
      </c>
      <c r="H948" s="6">
        <v>275</v>
      </c>
      <c r="I948" s="12" t="s">
        <v>99</v>
      </c>
      <c r="J948" s="12" t="s">
        <v>1087</v>
      </c>
      <c r="K948" s="10">
        <v>33000</v>
      </c>
      <c r="L948" s="11">
        <v>0.3</v>
      </c>
      <c r="M948" s="13">
        <f t="shared" si="28"/>
        <v>110000</v>
      </c>
      <c r="N948" s="13">
        <f t="shared" si="29"/>
        <v>400</v>
      </c>
      <c r="O948" s="4" t="s">
        <v>31</v>
      </c>
      <c r="P948" s="12" t="s">
        <v>558</v>
      </c>
    </row>
    <row r="949" spans="1:16" ht="14.25" customHeight="1">
      <c r="A949" s="4" t="s">
        <v>1105</v>
      </c>
      <c r="B949" s="4" t="s">
        <v>13</v>
      </c>
      <c r="C949" s="4">
        <v>1197831</v>
      </c>
      <c r="D949" s="5">
        <v>44276</v>
      </c>
      <c r="E949" s="4" t="s">
        <v>150</v>
      </c>
      <c r="F949" s="4" t="s">
        <v>991</v>
      </c>
      <c r="G949" s="4" t="s">
        <v>992</v>
      </c>
      <c r="H949" s="6">
        <v>475</v>
      </c>
      <c r="I949" s="12" t="s">
        <v>559</v>
      </c>
      <c r="J949" s="12" t="s">
        <v>1087</v>
      </c>
      <c r="K949" s="10">
        <v>83125</v>
      </c>
      <c r="L949" s="11">
        <v>0.5</v>
      </c>
      <c r="M949" s="13">
        <f t="shared" si="28"/>
        <v>166250</v>
      </c>
      <c r="N949" s="13">
        <f t="shared" si="29"/>
        <v>350</v>
      </c>
      <c r="O949" s="4" t="s">
        <v>31</v>
      </c>
      <c r="P949" s="12" t="s">
        <v>560</v>
      </c>
    </row>
    <row r="950" spans="1:16" ht="14.25" customHeight="1">
      <c r="A950" s="4" t="s">
        <v>1105</v>
      </c>
      <c r="B950" s="4" t="s">
        <v>13</v>
      </c>
      <c r="C950" s="4">
        <v>1197831</v>
      </c>
      <c r="D950" s="5">
        <v>44277</v>
      </c>
      <c r="E950" s="4" t="s">
        <v>150</v>
      </c>
      <c r="F950" s="4" t="s">
        <v>991</v>
      </c>
      <c r="G950" s="4" t="s">
        <v>992</v>
      </c>
      <c r="H950" s="6">
        <v>650</v>
      </c>
      <c r="I950" s="12" t="s">
        <v>561</v>
      </c>
      <c r="J950" s="12" t="s">
        <v>1086</v>
      </c>
      <c r="K950" s="10">
        <v>78000</v>
      </c>
      <c r="L950" s="11">
        <v>0.4</v>
      </c>
      <c r="M950" s="13">
        <f t="shared" si="28"/>
        <v>195000</v>
      </c>
      <c r="N950" s="13">
        <f t="shared" si="29"/>
        <v>300</v>
      </c>
      <c r="O950" s="4" t="s">
        <v>31</v>
      </c>
      <c r="P950" s="12" t="s">
        <v>562</v>
      </c>
    </row>
    <row r="951" spans="1:16" ht="14.25" customHeight="1">
      <c r="A951" s="4" t="s">
        <v>1105</v>
      </c>
      <c r="B951" s="4" t="s">
        <v>13</v>
      </c>
      <c r="C951" s="4">
        <v>1197831</v>
      </c>
      <c r="D951" s="5">
        <v>44278</v>
      </c>
      <c r="E951" s="4" t="s">
        <v>150</v>
      </c>
      <c r="F951" s="4" t="s">
        <v>991</v>
      </c>
      <c r="G951" s="4" t="s">
        <v>992</v>
      </c>
      <c r="H951" s="6">
        <v>650</v>
      </c>
      <c r="I951" s="12" t="s">
        <v>563</v>
      </c>
      <c r="J951" s="12" t="s">
        <v>1086</v>
      </c>
      <c r="K951" s="10">
        <v>104000</v>
      </c>
      <c r="L951" s="11">
        <v>0.4</v>
      </c>
      <c r="M951" s="13">
        <f t="shared" si="28"/>
        <v>260000</v>
      </c>
      <c r="N951" s="13">
        <f t="shared" si="29"/>
        <v>400</v>
      </c>
      <c r="O951" s="4" t="s">
        <v>31</v>
      </c>
      <c r="P951" s="12" t="s">
        <v>564</v>
      </c>
    </row>
    <row r="952" spans="1:16" ht="14.25" customHeight="1">
      <c r="A952" s="4" t="s">
        <v>1105</v>
      </c>
      <c r="B952" s="4" t="s">
        <v>13</v>
      </c>
      <c r="C952" s="4">
        <v>1197831</v>
      </c>
      <c r="D952" s="5">
        <v>44279</v>
      </c>
      <c r="E952" s="4" t="s">
        <v>150</v>
      </c>
      <c r="F952" s="4" t="s">
        <v>991</v>
      </c>
      <c r="G952" s="4" t="s">
        <v>992</v>
      </c>
      <c r="H952" s="6">
        <v>475</v>
      </c>
      <c r="I952" s="12" t="s">
        <v>565</v>
      </c>
      <c r="J952" s="12" t="s">
        <v>1087</v>
      </c>
      <c r="K952" s="10">
        <v>57000</v>
      </c>
      <c r="L952" s="11">
        <v>0.4</v>
      </c>
      <c r="M952" s="13">
        <f t="shared" si="28"/>
        <v>142500</v>
      </c>
      <c r="N952" s="13">
        <f t="shared" si="29"/>
        <v>300</v>
      </c>
      <c r="O952" s="4" t="s">
        <v>31</v>
      </c>
      <c r="P952" s="12" t="s">
        <v>566</v>
      </c>
    </row>
    <row r="953" spans="1:16" ht="14.25" customHeight="1">
      <c r="A953" s="4" t="s">
        <v>1105</v>
      </c>
      <c r="B953" s="4" t="s">
        <v>13</v>
      </c>
      <c r="C953" s="4">
        <v>1197831</v>
      </c>
      <c r="D953" s="5">
        <v>44280</v>
      </c>
      <c r="E953" s="4" t="s">
        <v>150</v>
      </c>
      <c r="F953" s="4" t="s">
        <v>991</v>
      </c>
      <c r="G953" s="4" t="s">
        <v>992</v>
      </c>
      <c r="H953" s="6">
        <v>375</v>
      </c>
      <c r="I953" s="12" t="s">
        <v>567</v>
      </c>
      <c r="J953" s="12" t="s">
        <v>1087</v>
      </c>
      <c r="K953" s="10">
        <v>65625</v>
      </c>
      <c r="L953" s="11">
        <v>0.5</v>
      </c>
      <c r="M953" s="13">
        <f t="shared" si="28"/>
        <v>131250</v>
      </c>
      <c r="N953" s="13">
        <f t="shared" si="29"/>
        <v>350</v>
      </c>
      <c r="O953" s="4" t="s">
        <v>31</v>
      </c>
      <c r="P953" s="12" t="s">
        <v>568</v>
      </c>
    </row>
    <row r="954" spans="1:16" ht="14.25" customHeight="1">
      <c r="A954" s="4" t="s">
        <v>1105</v>
      </c>
      <c r="B954" s="4" t="s">
        <v>13</v>
      </c>
      <c r="C954" s="4">
        <v>1197831</v>
      </c>
      <c r="D954" s="5">
        <v>44281</v>
      </c>
      <c r="E954" s="4" t="s">
        <v>150</v>
      </c>
      <c r="F954" s="4" t="s">
        <v>991</v>
      </c>
      <c r="G954" s="4" t="s">
        <v>992</v>
      </c>
      <c r="H954" s="6">
        <v>275</v>
      </c>
      <c r="I954" s="12" t="s">
        <v>569</v>
      </c>
      <c r="J954" s="12" t="s">
        <v>1086</v>
      </c>
      <c r="K954" s="10">
        <v>38500</v>
      </c>
      <c r="L954" s="11">
        <v>0.35</v>
      </c>
      <c r="M954" s="13">
        <f t="shared" si="28"/>
        <v>110000</v>
      </c>
      <c r="N954" s="13">
        <f t="shared" si="29"/>
        <v>400</v>
      </c>
      <c r="O954" s="4" t="s">
        <v>31</v>
      </c>
      <c r="P954" s="12" t="s">
        <v>570</v>
      </c>
    </row>
    <row r="955" spans="1:16" ht="14.25" customHeight="1">
      <c r="A955" s="4" t="s">
        <v>1105</v>
      </c>
      <c r="B955" s="4" t="s">
        <v>13</v>
      </c>
      <c r="C955" s="4">
        <v>1197831</v>
      </c>
      <c r="D955" s="5">
        <v>44282</v>
      </c>
      <c r="E955" s="4" t="s">
        <v>150</v>
      </c>
      <c r="F955" s="4" t="s">
        <v>991</v>
      </c>
      <c r="G955" s="4" t="s">
        <v>992</v>
      </c>
      <c r="H955" s="6">
        <v>425</v>
      </c>
      <c r="I955" s="12" t="s">
        <v>571</v>
      </c>
      <c r="J955" s="12" t="s">
        <v>1087</v>
      </c>
      <c r="K955" s="10">
        <v>81812.5</v>
      </c>
      <c r="L955" s="11">
        <v>0.55000000000000004</v>
      </c>
      <c r="M955" s="13">
        <f t="shared" si="28"/>
        <v>148750</v>
      </c>
      <c r="N955" s="13">
        <f t="shared" si="29"/>
        <v>350</v>
      </c>
      <c r="O955" s="4" t="s">
        <v>31</v>
      </c>
      <c r="P955" s="12" t="s">
        <v>572</v>
      </c>
    </row>
    <row r="956" spans="1:16" ht="14.25" customHeight="1">
      <c r="A956" s="4" t="s">
        <v>1105</v>
      </c>
      <c r="B956" s="4" t="s">
        <v>13</v>
      </c>
      <c r="C956" s="4">
        <v>1197831</v>
      </c>
      <c r="D956" s="5">
        <v>44283</v>
      </c>
      <c r="E956" s="4" t="s">
        <v>150</v>
      </c>
      <c r="F956" s="4" t="s">
        <v>991</v>
      </c>
      <c r="G956" s="4" t="s">
        <v>992</v>
      </c>
      <c r="H956" s="6">
        <v>675</v>
      </c>
      <c r="I956" s="12" t="s">
        <v>123</v>
      </c>
      <c r="J956" s="12" t="s">
        <v>1087</v>
      </c>
      <c r="K956" s="10">
        <v>54000</v>
      </c>
      <c r="L956" s="11">
        <v>0.4</v>
      </c>
      <c r="M956" s="13">
        <f t="shared" si="28"/>
        <v>135000</v>
      </c>
      <c r="N956" s="13">
        <f t="shared" si="29"/>
        <v>200</v>
      </c>
      <c r="O956" s="4" t="s">
        <v>31</v>
      </c>
      <c r="P956" s="12" t="s">
        <v>124</v>
      </c>
    </row>
    <row r="957" spans="1:16" ht="14.25" customHeight="1">
      <c r="A957" s="4" t="s">
        <v>1105</v>
      </c>
      <c r="B957" s="4" t="s">
        <v>13</v>
      </c>
      <c r="C957" s="4">
        <v>1197831</v>
      </c>
      <c r="D957" s="5">
        <v>44284</v>
      </c>
      <c r="E957" s="4" t="s">
        <v>150</v>
      </c>
      <c r="F957" s="4" t="s">
        <v>991</v>
      </c>
      <c r="G957" s="4" t="s">
        <v>992</v>
      </c>
      <c r="H957" s="6">
        <v>675</v>
      </c>
      <c r="I957" s="12" t="s">
        <v>66</v>
      </c>
      <c r="J957" s="12" t="s">
        <v>1087</v>
      </c>
      <c r="K957" s="10">
        <v>67500</v>
      </c>
      <c r="L957" s="11">
        <v>0.4</v>
      </c>
      <c r="M957" s="13">
        <f t="shared" si="28"/>
        <v>168750</v>
      </c>
      <c r="N957" s="13">
        <f t="shared" si="29"/>
        <v>250</v>
      </c>
      <c r="O957" s="4" t="s">
        <v>31</v>
      </c>
      <c r="P957" s="12" t="s">
        <v>573</v>
      </c>
    </row>
    <row r="958" spans="1:16" ht="14.25" customHeight="1">
      <c r="A958" s="4" t="s">
        <v>1105</v>
      </c>
      <c r="B958" s="4" t="s">
        <v>13</v>
      </c>
      <c r="C958" s="4">
        <v>1197831</v>
      </c>
      <c r="D958" s="5">
        <v>44285</v>
      </c>
      <c r="E958" s="4" t="s">
        <v>150</v>
      </c>
      <c r="F958" s="4" t="s">
        <v>991</v>
      </c>
      <c r="G958" s="4" t="s">
        <v>992</v>
      </c>
      <c r="H958" s="6">
        <v>500</v>
      </c>
      <c r="I958" s="12" t="s">
        <v>574</v>
      </c>
      <c r="J958" s="12" t="s">
        <v>1086</v>
      </c>
      <c r="K958" s="10">
        <v>40000</v>
      </c>
      <c r="L958" s="11">
        <v>0.4</v>
      </c>
      <c r="M958" s="13">
        <f t="shared" si="28"/>
        <v>100000</v>
      </c>
      <c r="N958" s="13">
        <f t="shared" si="29"/>
        <v>200</v>
      </c>
      <c r="O958" s="4" t="s">
        <v>31</v>
      </c>
      <c r="P958" s="12" t="s">
        <v>575</v>
      </c>
    </row>
    <row r="959" spans="1:16" ht="14.25" customHeight="1">
      <c r="A959" s="4" t="s">
        <v>1105</v>
      </c>
      <c r="B959" s="4" t="s">
        <v>13</v>
      </c>
      <c r="C959" s="4">
        <v>1197831</v>
      </c>
      <c r="D959" s="5">
        <v>44286</v>
      </c>
      <c r="E959" s="4" t="s">
        <v>150</v>
      </c>
      <c r="F959" s="4" t="s">
        <v>991</v>
      </c>
      <c r="G959" s="4" t="s">
        <v>992</v>
      </c>
      <c r="H959" s="6">
        <v>400</v>
      </c>
      <c r="I959" s="12" t="s">
        <v>576</v>
      </c>
      <c r="J959" s="12" t="s">
        <v>1086</v>
      </c>
      <c r="K959" s="10">
        <v>50000</v>
      </c>
      <c r="L959" s="11">
        <v>0.5</v>
      </c>
      <c r="M959" s="13">
        <f t="shared" si="28"/>
        <v>100000</v>
      </c>
      <c r="N959" s="13">
        <f t="shared" si="29"/>
        <v>250</v>
      </c>
      <c r="O959" s="4" t="s">
        <v>31</v>
      </c>
      <c r="P959" s="12" t="s">
        <v>577</v>
      </c>
    </row>
    <row r="960" spans="1:16" ht="14.25" customHeight="1">
      <c r="A960" s="4" t="s">
        <v>1105</v>
      </c>
      <c r="B960" s="4" t="s">
        <v>13</v>
      </c>
      <c r="C960" s="4">
        <v>1197831</v>
      </c>
      <c r="D960" s="5">
        <v>44287</v>
      </c>
      <c r="E960" s="4" t="s">
        <v>150</v>
      </c>
      <c r="F960" s="4" t="s">
        <v>991</v>
      </c>
      <c r="G960" s="4" t="s">
        <v>992</v>
      </c>
      <c r="H960" s="6">
        <v>300</v>
      </c>
      <c r="I960" s="12" t="s">
        <v>266</v>
      </c>
      <c r="J960" s="12" t="s">
        <v>1087</v>
      </c>
      <c r="K960" s="10">
        <v>31500</v>
      </c>
      <c r="L960" s="11">
        <v>0.35</v>
      </c>
      <c r="M960" s="13">
        <f t="shared" si="28"/>
        <v>90000</v>
      </c>
      <c r="N960" s="13">
        <f t="shared" si="29"/>
        <v>300</v>
      </c>
      <c r="O960" s="4" t="s">
        <v>31</v>
      </c>
      <c r="P960" s="12" t="s">
        <v>578</v>
      </c>
    </row>
    <row r="961" spans="1:16" ht="14.25" customHeight="1">
      <c r="A961" s="4" t="s">
        <v>1105</v>
      </c>
      <c r="B961" s="4" t="s">
        <v>13</v>
      </c>
      <c r="C961" s="4">
        <v>1197831</v>
      </c>
      <c r="D961" s="5">
        <v>44288</v>
      </c>
      <c r="E961" s="4" t="s">
        <v>150</v>
      </c>
      <c r="F961" s="4" t="s">
        <v>991</v>
      </c>
      <c r="G961" s="4" t="s">
        <v>992</v>
      </c>
      <c r="H961" s="6">
        <v>575</v>
      </c>
      <c r="I961" s="12" t="s">
        <v>153</v>
      </c>
      <c r="J961" s="12" t="s">
        <v>1087</v>
      </c>
      <c r="K961" s="10">
        <v>79062.5</v>
      </c>
      <c r="L961" s="11">
        <v>0.55000000000000004</v>
      </c>
      <c r="M961" s="13">
        <f t="shared" si="28"/>
        <v>143750</v>
      </c>
      <c r="N961" s="13">
        <f t="shared" si="29"/>
        <v>250</v>
      </c>
      <c r="O961" s="4" t="s">
        <v>31</v>
      </c>
      <c r="P961" s="12" t="s">
        <v>579</v>
      </c>
    </row>
    <row r="962" spans="1:16" ht="14.25" customHeight="1">
      <c r="A962" s="4" t="s">
        <v>1105</v>
      </c>
      <c r="B962" s="4" t="s">
        <v>13</v>
      </c>
      <c r="C962" s="4">
        <v>1197831</v>
      </c>
      <c r="D962" s="5">
        <v>44289</v>
      </c>
      <c r="E962" s="4" t="s">
        <v>150</v>
      </c>
      <c r="F962" s="4" t="s">
        <v>991</v>
      </c>
      <c r="G962" s="4" t="s">
        <v>992</v>
      </c>
      <c r="H962" s="6">
        <v>725</v>
      </c>
      <c r="I962" s="12" t="s">
        <v>268</v>
      </c>
      <c r="J962" s="12" t="s">
        <v>1086</v>
      </c>
      <c r="K962" s="10">
        <v>43500</v>
      </c>
      <c r="L962" s="11">
        <v>0.4</v>
      </c>
      <c r="M962" s="13">
        <f t="shared" si="28"/>
        <v>108750</v>
      </c>
      <c r="N962" s="13">
        <f t="shared" si="29"/>
        <v>150</v>
      </c>
      <c r="O962" s="4" t="s">
        <v>31</v>
      </c>
      <c r="P962" s="12" t="s">
        <v>580</v>
      </c>
    </row>
    <row r="963" spans="1:16" ht="14.25" customHeight="1">
      <c r="A963" s="4" t="s">
        <v>1105</v>
      </c>
      <c r="B963" s="4" t="s">
        <v>13</v>
      </c>
      <c r="C963" s="4">
        <v>1197831</v>
      </c>
      <c r="D963" s="5">
        <v>44290</v>
      </c>
      <c r="E963" s="4" t="s">
        <v>150</v>
      </c>
      <c r="F963" s="4" t="s">
        <v>991</v>
      </c>
      <c r="G963" s="4" t="s">
        <v>992</v>
      </c>
      <c r="H963" s="6">
        <v>750</v>
      </c>
      <c r="I963" s="12" t="s">
        <v>581</v>
      </c>
      <c r="J963" s="12" t="s">
        <v>1087</v>
      </c>
      <c r="K963" s="10">
        <v>75000</v>
      </c>
      <c r="L963" s="11">
        <v>0.4</v>
      </c>
      <c r="M963" s="13">
        <f t="shared" si="28"/>
        <v>187500</v>
      </c>
      <c r="N963" s="13">
        <f t="shared" si="29"/>
        <v>250</v>
      </c>
      <c r="O963" s="4" t="s">
        <v>31</v>
      </c>
      <c r="P963" s="12" t="s">
        <v>582</v>
      </c>
    </row>
    <row r="964" spans="1:16" ht="14.25" customHeight="1">
      <c r="A964" s="4" t="s">
        <v>1105</v>
      </c>
      <c r="B964" s="4" t="s">
        <v>13</v>
      </c>
      <c r="C964" s="4">
        <v>1197831</v>
      </c>
      <c r="D964" s="5">
        <v>44291</v>
      </c>
      <c r="E964" s="4" t="s">
        <v>150</v>
      </c>
      <c r="F964" s="4" t="s">
        <v>991</v>
      </c>
      <c r="G964" s="4" t="s">
        <v>992</v>
      </c>
      <c r="H964" s="6">
        <v>600</v>
      </c>
      <c r="I964" s="12" t="s">
        <v>583</v>
      </c>
      <c r="J964" s="12" t="s">
        <v>1086</v>
      </c>
      <c r="K964" s="10">
        <v>48000</v>
      </c>
      <c r="L964" s="11">
        <v>0.4</v>
      </c>
      <c r="M964" s="13">
        <f t="shared" si="28"/>
        <v>120000</v>
      </c>
      <c r="N964" s="13">
        <f t="shared" si="29"/>
        <v>200</v>
      </c>
      <c r="O964" s="4" t="s">
        <v>31</v>
      </c>
      <c r="P964" s="12" t="s">
        <v>584</v>
      </c>
    </row>
    <row r="965" spans="1:16" ht="14.25" customHeight="1">
      <c r="A965" s="4" t="s">
        <v>1105</v>
      </c>
      <c r="B965" s="4" t="s">
        <v>13</v>
      </c>
      <c r="C965" s="4">
        <v>1197831</v>
      </c>
      <c r="D965" s="5">
        <v>44292</v>
      </c>
      <c r="E965" s="4" t="s">
        <v>150</v>
      </c>
      <c r="F965" s="4" t="s">
        <v>991</v>
      </c>
      <c r="G965" s="4" t="s">
        <v>992</v>
      </c>
      <c r="H965" s="6">
        <v>525</v>
      </c>
      <c r="I965" s="12" t="s">
        <v>585</v>
      </c>
      <c r="J965" s="12" t="s">
        <v>1086</v>
      </c>
      <c r="K965" s="10">
        <v>78750</v>
      </c>
      <c r="L965" s="11">
        <v>0.5</v>
      </c>
      <c r="M965" s="13">
        <f t="shared" si="28"/>
        <v>157500</v>
      </c>
      <c r="N965" s="13">
        <f t="shared" si="29"/>
        <v>300</v>
      </c>
      <c r="O965" s="4" t="s">
        <v>31</v>
      </c>
      <c r="P965" s="12" t="s">
        <v>586</v>
      </c>
    </row>
    <row r="966" spans="1:16" ht="14.25" customHeight="1">
      <c r="A966" s="4" t="s">
        <v>1105</v>
      </c>
      <c r="B966" s="4" t="s">
        <v>13</v>
      </c>
      <c r="C966" s="4">
        <v>1197831</v>
      </c>
      <c r="D966" s="5">
        <v>44293</v>
      </c>
      <c r="E966" s="4" t="s">
        <v>150</v>
      </c>
      <c r="F966" s="4" t="s">
        <v>991</v>
      </c>
      <c r="G966" s="4" t="s">
        <v>992</v>
      </c>
      <c r="H966" s="6">
        <v>425</v>
      </c>
      <c r="I966" s="12" t="s">
        <v>587</v>
      </c>
      <c r="J966" s="12" t="s">
        <v>1086</v>
      </c>
      <c r="K966" s="10">
        <v>66937.5</v>
      </c>
      <c r="L966" s="11">
        <v>0.35</v>
      </c>
      <c r="M966" s="13">
        <f t="shared" si="28"/>
        <v>191250</v>
      </c>
      <c r="N966" s="13">
        <f t="shared" si="29"/>
        <v>450</v>
      </c>
      <c r="O966" s="4" t="s">
        <v>31</v>
      </c>
      <c r="P966" s="12" t="s">
        <v>588</v>
      </c>
    </row>
    <row r="967" spans="1:16" ht="14.25" customHeight="1">
      <c r="A967" s="4" t="s">
        <v>1105</v>
      </c>
      <c r="B967" s="4" t="s">
        <v>13</v>
      </c>
      <c r="C967" s="4">
        <v>1197831</v>
      </c>
      <c r="D967" s="5">
        <v>44294</v>
      </c>
      <c r="E967" s="4" t="s">
        <v>150</v>
      </c>
      <c r="F967" s="4" t="s">
        <v>991</v>
      </c>
      <c r="G967" s="4" t="s">
        <v>992</v>
      </c>
      <c r="H967" s="6">
        <v>775</v>
      </c>
      <c r="I967" s="12" t="s">
        <v>589</v>
      </c>
      <c r="J967" s="12" t="s">
        <v>1087</v>
      </c>
      <c r="K967" s="10">
        <v>170500</v>
      </c>
      <c r="L967" s="11">
        <v>0.55000000000000004</v>
      </c>
      <c r="M967" s="13">
        <f t="shared" ref="M967:M1030" si="30">K967/L967</f>
        <v>310000</v>
      </c>
      <c r="N967" s="13">
        <f t="shared" ref="N967:N1030" si="31">M967/H967</f>
        <v>400</v>
      </c>
      <c r="O967" s="4" t="s">
        <v>31</v>
      </c>
      <c r="P967" s="12" t="s">
        <v>590</v>
      </c>
    </row>
    <row r="968" spans="1:16" ht="14.25" customHeight="1">
      <c r="A968" s="4" t="s">
        <v>1105</v>
      </c>
      <c r="B968" s="4" t="s">
        <v>13</v>
      </c>
      <c r="C968" s="4">
        <v>1197831</v>
      </c>
      <c r="D968" s="5">
        <v>44295</v>
      </c>
      <c r="E968" s="4" t="s">
        <v>150</v>
      </c>
      <c r="F968" s="4" t="s">
        <v>991</v>
      </c>
      <c r="G968" s="4" t="s">
        <v>992</v>
      </c>
      <c r="H968" s="6">
        <v>775</v>
      </c>
      <c r="I968" s="12" t="s">
        <v>591</v>
      </c>
      <c r="J968" s="12" t="s">
        <v>1087</v>
      </c>
      <c r="K968" s="10">
        <v>124000</v>
      </c>
      <c r="L968" s="11">
        <v>0.4</v>
      </c>
      <c r="M968" s="13">
        <f t="shared" si="30"/>
        <v>310000</v>
      </c>
      <c r="N968" s="13">
        <f t="shared" si="31"/>
        <v>400</v>
      </c>
      <c r="O968" s="4" t="s">
        <v>31</v>
      </c>
      <c r="P968" s="12" t="s">
        <v>592</v>
      </c>
    </row>
    <row r="969" spans="1:16" ht="14.25" customHeight="1">
      <c r="A969" s="4" t="s">
        <v>1105</v>
      </c>
      <c r="B969" s="4" t="s">
        <v>13</v>
      </c>
      <c r="C969" s="4">
        <v>1197831</v>
      </c>
      <c r="D969" s="5">
        <v>44296</v>
      </c>
      <c r="E969" s="4" t="s">
        <v>150</v>
      </c>
      <c r="F969" s="4" t="s">
        <v>991</v>
      </c>
      <c r="G969" s="4" t="s">
        <v>992</v>
      </c>
      <c r="H969" s="6">
        <v>775</v>
      </c>
      <c r="I969" s="12" t="s">
        <v>593</v>
      </c>
      <c r="J969" s="12" t="s">
        <v>1086</v>
      </c>
      <c r="K969" s="10">
        <v>139500</v>
      </c>
      <c r="L969" s="11">
        <v>0.4</v>
      </c>
      <c r="M969" s="13">
        <f t="shared" si="30"/>
        <v>348750</v>
      </c>
      <c r="N969" s="13">
        <f t="shared" si="31"/>
        <v>450</v>
      </c>
      <c r="O969" s="4" t="s">
        <v>31</v>
      </c>
      <c r="P969" s="12" t="s">
        <v>594</v>
      </c>
    </row>
    <row r="970" spans="1:16" ht="14.25" customHeight="1">
      <c r="A970" s="4" t="s">
        <v>1105</v>
      </c>
      <c r="B970" s="4" t="s">
        <v>13</v>
      </c>
      <c r="C970" s="4">
        <v>1197831</v>
      </c>
      <c r="D970" s="5">
        <v>44297</v>
      </c>
      <c r="E970" s="4" t="s">
        <v>150</v>
      </c>
      <c r="F970" s="4" t="s">
        <v>991</v>
      </c>
      <c r="G970" s="4" t="s">
        <v>992</v>
      </c>
      <c r="H970" s="6">
        <v>650</v>
      </c>
      <c r="I970" s="12" t="s">
        <v>595</v>
      </c>
      <c r="J970" s="12" t="s">
        <v>1086</v>
      </c>
      <c r="K970" s="10">
        <v>104000</v>
      </c>
      <c r="L970" s="11">
        <v>0.4</v>
      </c>
      <c r="M970" s="13">
        <f t="shared" si="30"/>
        <v>260000</v>
      </c>
      <c r="N970" s="13">
        <f t="shared" si="31"/>
        <v>400</v>
      </c>
      <c r="O970" s="4" t="s">
        <v>31</v>
      </c>
      <c r="P970" s="12" t="s">
        <v>596</v>
      </c>
    </row>
    <row r="971" spans="1:16" ht="14.25" customHeight="1">
      <c r="A971" s="4" t="s">
        <v>1105</v>
      </c>
      <c r="B971" s="4" t="s">
        <v>13</v>
      </c>
      <c r="C971" s="4">
        <v>1197831</v>
      </c>
      <c r="D971" s="5">
        <v>44298</v>
      </c>
      <c r="E971" s="4" t="s">
        <v>150</v>
      </c>
      <c r="F971" s="4" t="s">
        <v>991</v>
      </c>
      <c r="G971" s="4" t="s">
        <v>992</v>
      </c>
      <c r="H971" s="6">
        <v>600</v>
      </c>
      <c r="I971" s="12" t="s">
        <v>597</v>
      </c>
      <c r="J971" s="12" t="s">
        <v>1086</v>
      </c>
      <c r="K971" s="10">
        <v>120000</v>
      </c>
      <c r="L971" s="11">
        <v>0.5</v>
      </c>
      <c r="M971" s="13">
        <f t="shared" si="30"/>
        <v>240000</v>
      </c>
      <c r="N971" s="13">
        <f t="shared" si="31"/>
        <v>400</v>
      </c>
      <c r="O971" s="4" t="s">
        <v>31</v>
      </c>
      <c r="P971" s="12" t="s">
        <v>598</v>
      </c>
    </row>
    <row r="972" spans="1:16" ht="14.25" customHeight="1">
      <c r="A972" s="4" t="s">
        <v>1105</v>
      </c>
      <c r="B972" s="4" t="s">
        <v>13</v>
      </c>
      <c r="C972" s="4">
        <v>1197831</v>
      </c>
      <c r="D972" s="5">
        <v>44299</v>
      </c>
      <c r="E972" s="4" t="s">
        <v>150</v>
      </c>
      <c r="F972" s="4" t="s">
        <v>991</v>
      </c>
      <c r="G972" s="4" t="s">
        <v>992</v>
      </c>
      <c r="H972" s="6">
        <v>500</v>
      </c>
      <c r="I972" s="12" t="s">
        <v>599</v>
      </c>
      <c r="J972" s="12" t="s">
        <v>1086</v>
      </c>
      <c r="K972" s="10">
        <v>78750</v>
      </c>
      <c r="L972" s="11">
        <v>0.35</v>
      </c>
      <c r="M972" s="13">
        <f t="shared" si="30"/>
        <v>225000</v>
      </c>
      <c r="N972" s="13">
        <f t="shared" si="31"/>
        <v>450</v>
      </c>
      <c r="O972" s="4" t="s">
        <v>31</v>
      </c>
      <c r="P972" s="12" t="s">
        <v>600</v>
      </c>
    </row>
    <row r="973" spans="1:16" ht="14.25" customHeight="1">
      <c r="A973" s="4" t="s">
        <v>1105</v>
      </c>
      <c r="B973" s="4" t="s">
        <v>13</v>
      </c>
      <c r="C973" s="4">
        <v>1197831</v>
      </c>
      <c r="D973" s="5">
        <v>44300</v>
      </c>
      <c r="E973" s="4" t="s">
        <v>150</v>
      </c>
      <c r="F973" s="4" t="s">
        <v>991</v>
      </c>
      <c r="G973" s="4" t="s">
        <v>992</v>
      </c>
      <c r="H973" s="6">
        <v>875</v>
      </c>
      <c r="I973" s="12" t="s">
        <v>601</v>
      </c>
      <c r="J973" s="12" t="s">
        <v>1086</v>
      </c>
      <c r="K973" s="10">
        <v>240625</v>
      </c>
      <c r="L973" s="11">
        <v>0.55000000000000004</v>
      </c>
      <c r="M973" s="13">
        <f t="shared" si="30"/>
        <v>437499.99999999994</v>
      </c>
      <c r="N973" s="13">
        <f t="shared" si="31"/>
        <v>499.99999999999994</v>
      </c>
      <c r="O973" s="4" t="s">
        <v>31</v>
      </c>
      <c r="P973" s="12" t="s">
        <v>602</v>
      </c>
    </row>
    <row r="974" spans="1:16" ht="14.25" customHeight="1">
      <c r="A974" s="4" t="s">
        <v>1105</v>
      </c>
      <c r="B974" s="4" t="s">
        <v>13</v>
      </c>
      <c r="C974" s="4">
        <v>1197831</v>
      </c>
      <c r="D974" s="5">
        <v>44301</v>
      </c>
      <c r="E974" s="4" t="s">
        <v>150</v>
      </c>
      <c r="F974" s="4" t="s">
        <v>991</v>
      </c>
      <c r="G974" s="4" t="s">
        <v>992</v>
      </c>
      <c r="H974" s="6">
        <v>825</v>
      </c>
      <c r="I974" s="12" t="s">
        <v>603</v>
      </c>
      <c r="J974" s="12" t="s">
        <v>1086</v>
      </c>
      <c r="K974" s="10">
        <v>148500</v>
      </c>
      <c r="L974" s="11">
        <v>0.45</v>
      </c>
      <c r="M974" s="13">
        <f t="shared" si="30"/>
        <v>330000</v>
      </c>
      <c r="N974" s="13">
        <f t="shared" si="31"/>
        <v>400</v>
      </c>
      <c r="O974" s="4" t="s">
        <v>31</v>
      </c>
      <c r="P974" s="12" t="s">
        <v>604</v>
      </c>
    </row>
    <row r="975" spans="1:16" ht="14.25" customHeight="1">
      <c r="A975" s="4" t="s">
        <v>1105</v>
      </c>
      <c r="B975" s="4" t="s">
        <v>13</v>
      </c>
      <c r="C975" s="4">
        <v>1197831</v>
      </c>
      <c r="D975" s="5">
        <v>44302</v>
      </c>
      <c r="E975" s="4" t="s">
        <v>150</v>
      </c>
      <c r="F975" s="4" t="s">
        <v>991</v>
      </c>
      <c r="G975" s="4" t="s">
        <v>992</v>
      </c>
      <c r="H975" s="6">
        <v>825</v>
      </c>
      <c r="I975" s="12" t="s">
        <v>605</v>
      </c>
      <c r="J975" s="12" t="s">
        <v>1086</v>
      </c>
      <c r="K975" s="10">
        <v>167062.5</v>
      </c>
      <c r="L975" s="11">
        <v>0.45</v>
      </c>
      <c r="M975" s="13">
        <f t="shared" si="30"/>
        <v>371250</v>
      </c>
      <c r="N975" s="13">
        <f t="shared" si="31"/>
        <v>450</v>
      </c>
      <c r="O975" s="4" t="s">
        <v>31</v>
      </c>
      <c r="P975" s="12" t="s">
        <v>606</v>
      </c>
    </row>
    <row r="976" spans="1:16" ht="14.25" customHeight="1">
      <c r="A976" s="4" t="s">
        <v>1105</v>
      </c>
      <c r="B976" s="4" t="s">
        <v>13</v>
      </c>
      <c r="C976" s="4">
        <v>1197831</v>
      </c>
      <c r="D976" s="5">
        <v>44303</v>
      </c>
      <c r="E976" s="4" t="s">
        <v>150</v>
      </c>
      <c r="F976" s="4" t="s">
        <v>991</v>
      </c>
      <c r="G976" s="4" t="s">
        <v>992</v>
      </c>
      <c r="H976" s="6">
        <v>975</v>
      </c>
      <c r="I976" s="12" t="s">
        <v>607</v>
      </c>
      <c r="J976" s="12" t="s">
        <v>1087</v>
      </c>
      <c r="K976" s="10">
        <v>175500</v>
      </c>
      <c r="L976" s="11">
        <v>0.45</v>
      </c>
      <c r="M976" s="13">
        <f t="shared" si="30"/>
        <v>390000</v>
      </c>
      <c r="N976" s="13">
        <f t="shared" si="31"/>
        <v>400</v>
      </c>
      <c r="O976" s="4" t="s">
        <v>31</v>
      </c>
      <c r="P976" s="12" t="s">
        <v>608</v>
      </c>
    </row>
    <row r="977" spans="1:16" ht="14.25" customHeight="1">
      <c r="A977" s="4" t="s">
        <v>1105</v>
      </c>
      <c r="B977" s="4" t="s">
        <v>13</v>
      </c>
      <c r="C977" s="4">
        <v>1197831</v>
      </c>
      <c r="D977" s="5">
        <v>44304</v>
      </c>
      <c r="E977" s="4" t="s">
        <v>150</v>
      </c>
      <c r="F977" s="4" t="s">
        <v>991</v>
      </c>
      <c r="G977" s="4" t="s">
        <v>992</v>
      </c>
      <c r="H977" s="6">
        <v>575</v>
      </c>
      <c r="I977" s="12" t="s">
        <v>609</v>
      </c>
      <c r="J977" s="12" t="s">
        <v>1087</v>
      </c>
      <c r="K977" s="10">
        <v>126500</v>
      </c>
      <c r="L977" s="11">
        <v>0.55000000000000004</v>
      </c>
      <c r="M977" s="13">
        <f t="shared" si="30"/>
        <v>229999.99999999997</v>
      </c>
      <c r="N977" s="13">
        <f t="shared" si="31"/>
        <v>399.99999999999994</v>
      </c>
      <c r="O977" s="4" t="s">
        <v>31</v>
      </c>
      <c r="P977" s="12" t="s">
        <v>610</v>
      </c>
    </row>
    <row r="978" spans="1:16" ht="14.25" customHeight="1">
      <c r="A978" s="4" t="s">
        <v>1105</v>
      </c>
      <c r="B978" s="4" t="s">
        <v>13</v>
      </c>
      <c r="C978" s="4">
        <v>1197831</v>
      </c>
      <c r="D978" s="5">
        <v>44305</v>
      </c>
      <c r="E978" s="4" t="s">
        <v>150</v>
      </c>
      <c r="F978" s="4" t="s">
        <v>991</v>
      </c>
      <c r="G978" s="4" t="s">
        <v>992</v>
      </c>
      <c r="H978" s="6">
        <v>550</v>
      </c>
      <c r="I978" s="12" t="s">
        <v>378</v>
      </c>
      <c r="J978" s="12" t="s">
        <v>1087</v>
      </c>
      <c r="K978" s="10">
        <v>99000</v>
      </c>
      <c r="L978" s="11">
        <v>0.4</v>
      </c>
      <c r="M978" s="13">
        <f t="shared" si="30"/>
        <v>247500</v>
      </c>
      <c r="N978" s="13">
        <f t="shared" si="31"/>
        <v>450</v>
      </c>
      <c r="O978" s="4" t="s">
        <v>31</v>
      </c>
      <c r="P978" s="12" t="s">
        <v>611</v>
      </c>
    </row>
    <row r="979" spans="1:16" ht="14.25" customHeight="1">
      <c r="A979" s="4" t="s">
        <v>1105</v>
      </c>
      <c r="B979" s="4" t="s">
        <v>13</v>
      </c>
      <c r="C979" s="4">
        <v>1197831</v>
      </c>
      <c r="D979" s="5">
        <v>44306</v>
      </c>
      <c r="E979" s="4" t="s">
        <v>150</v>
      </c>
      <c r="F979" s="4" t="s">
        <v>991</v>
      </c>
      <c r="G979" s="4" t="s">
        <v>992</v>
      </c>
      <c r="H979" s="6">
        <v>825</v>
      </c>
      <c r="I979" s="12" t="s">
        <v>612</v>
      </c>
      <c r="J979" s="12" t="s">
        <v>1087</v>
      </c>
      <c r="K979" s="10">
        <v>272250</v>
      </c>
      <c r="L979" s="11">
        <v>0.6</v>
      </c>
      <c r="M979" s="13">
        <f t="shared" si="30"/>
        <v>453750</v>
      </c>
      <c r="N979" s="13">
        <f t="shared" si="31"/>
        <v>550</v>
      </c>
      <c r="O979" s="4" t="s">
        <v>31</v>
      </c>
      <c r="P979" s="12" t="s">
        <v>613</v>
      </c>
    </row>
    <row r="980" spans="1:16" ht="14.25" customHeight="1">
      <c r="A980" s="4" t="s">
        <v>1105</v>
      </c>
      <c r="B980" s="4" t="s">
        <v>13</v>
      </c>
      <c r="C980" s="4">
        <v>1197831</v>
      </c>
      <c r="D980" s="5">
        <v>44307</v>
      </c>
      <c r="E980" s="4" t="s">
        <v>150</v>
      </c>
      <c r="F980" s="4" t="s">
        <v>991</v>
      </c>
      <c r="G980" s="4" t="s">
        <v>992</v>
      </c>
      <c r="H980" s="6">
        <v>775</v>
      </c>
      <c r="I980" s="12" t="s">
        <v>581</v>
      </c>
      <c r="J980" s="12" t="s">
        <v>1087</v>
      </c>
      <c r="K980" s="10">
        <v>156937.5</v>
      </c>
      <c r="L980" s="11">
        <v>0.45</v>
      </c>
      <c r="M980" s="13">
        <f t="shared" si="30"/>
        <v>348750</v>
      </c>
      <c r="N980" s="13">
        <f t="shared" si="31"/>
        <v>450</v>
      </c>
      <c r="O980" s="4" t="s">
        <v>31</v>
      </c>
      <c r="P980" s="12" t="s">
        <v>582</v>
      </c>
    </row>
    <row r="981" spans="1:16" ht="14.25" customHeight="1">
      <c r="A981" s="4" t="s">
        <v>1105</v>
      </c>
      <c r="B981" s="4" t="s">
        <v>13</v>
      </c>
      <c r="C981" s="4">
        <v>1197831</v>
      </c>
      <c r="D981" s="5">
        <v>44308</v>
      </c>
      <c r="E981" s="4" t="s">
        <v>150</v>
      </c>
      <c r="F981" s="4" t="s">
        <v>991</v>
      </c>
      <c r="G981" s="4" t="s">
        <v>992</v>
      </c>
      <c r="H981" s="6">
        <v>775</v>
      </c>
      <c r="I981" s="12" t="s">
        <v>614</v>
      </c>
      <c r="J981" s="12" t="s">
        <v>1087</v>
      </c>
      <c r="K981" s="10">
        <v>191812.5</v>
      </c>
      <c r="L981" s="11">
        <v>0.45</v>
      </c>
      <c r="M981" s="13">
        <f t="shared" si="30"/>
        <v>426250</v>
      </c>
      <c r="N981" s="13">
        <f t="shared" si="31"/>
        <v>550</v>
      </c>
      <c r="O981" s="4" t="s">
        <v>31</v>
      </c>
      <c r="P981" s="12" t="s">
        <v>615</v>
      </c>
    </row>
    <row r="982" spans="1:16" ht="14.25" customHeight="1">
      <c r="A982" s="4" t="s">
        <v>1105</v>
      </c>
      <c r="B982" s="4" t="s">
        <v>13</v>
      </c>
      <c r="C982" s="4">
        <v>1197831</v>
      </c>
      <c r="D982" s="5">
        <v>44309</v>
      </c>
      <c r="E982" s="4" t="s">
        <v>150</v>
      </c>
      <c r="F982" s="4" t="s">
        <v>991</v>
      </c>
      <c r="G982" s="4" t="s">
        <v>992</v>
      </c>
      <c r="H982" s="6">
        <v>950</v>
      </c>
      <c r="I982" s="12" t="s">
        <v>268</v>
      </c>
      <c r="J982" s="12" t="s">
        <v>1086</v>
      </c>
      <c r="K982" s="10">
        <v>213750</v>
      </c>
      <c r="L982" s="11">
        <v>0.45</v>
      </c>
      <c r="M982" s="13">
        <f t="shared" si="30"/>
        <v>475000</v>
      </c>
      <c r="N982" s="13">
        <f t="shared" si="31"/>
        <v>500</v>
      </c>
      <c r="O982" s="4" t="s">
        <v>31</v>
      </c>
      <c r="P982" s="12" t="s">
        <v>616</v>
      </c>
    </row>
    <row r="983" spans="1:16" ht="14.25" customHeight="1">
      <c r="A983" s="4" t="s">
        <v>1105</v>
      </c>
      <c r="B983" s="4" t="s">
        <v>13</v>
      </c>
      <c r="C983" s="4">
        <v>1197831</v>
      </c>
      <c r="D983" s="5">
        <v>44310</v>
      </c>
      <c r="E983" s="4" t="s">
        <v>150</v>
      </c>
      <c r="F983" s="4" t="s">
        <v>991</v>
      </c>
      <c r="G983" s="4" t="s">
        <v>992</v>
      </c>
      <c r="H983" s="6">
        <v>475</v>
      </c>
      <c r="I983" s="12" t="s">
        <v>448</v>
      </c>
      <c r="J983" s="12" t="s">
        <v>1087</v>
      </c>
      <c r="K983" s="10">
        <v>117562.5</v>
      </c>
      <c r="L983" s="11">
        <v>0.55000000000000004</v>
      </c>
      <c r="M983" s="13">
        <f t="shared" si="30"/>
        <v>213749.99999999997</v>
      </c>
      <c r="N983" s="13">
        <f t="shared" si="31"/>
        <v>449.99999999999994</v>
      </c>
      <c r="O983" s="4" t="s">
        <v>31</v>
      </c>
      <c r="P983" s="12" t="s">
        <v>449</v>
      </c>
    </row>
    <row r="984" spans="1:16" ht="14.25" customHeight="1">
      <c r="A984" s="4" t="s">
        <v>1105</v>
      </c>
      <c r="B984" s="4" t="s">
        <v>13</v>
      </c>
      <c r="C984" s="4">
        <v>1197831</v>
      </c>
      <c r="D984" s="5">
        <v>44311</v>
      </c>
      <c r="E984" s="4" t="s">
        <v>150</v>
      </c>
      <c r="F984" s="4" t="s">
        <v>991</v>
      </c>
      <c r="G984" s="4" t="s">
        <v>992</v>
      </c>
      <c r="H984" s="6">
        <v>475</v>
      </c>
      <c r="I984" s="12" t="s">
        <v>617</v>
      </c>
      <c r="J984" s="12" t="s">
        <v>1086</v>
      </c>
      <c r="K984" s="10">
        <v>95000</v>
      </c>
      <c r="L984" s="11">
        <v>0.4</v>
      </c>
      <c r="M984" s="13">
        <f t="shared" si="30"/>
        <v>237500</v>
      </c>
      <c r="N984" s="13">
        <f t="shared" si="31"/>
        <v>500</v>
      </c>
      <c r="O984" s="4" t="s">
        <v>31</v>
      </c>
      <c r="P984" s="12" t="s">
        <v>618</v>
      </c>
    </row>
    <row r="985" spans="1:16" ht="14.25" customHeight="1">
      <c r="A985" s="4" t="s">
        <v>1105</v>
      </c>
      <c r="B985" s="4" t="s">
        <v>13</v>
      </c>
      <c r="C985" s="4">
        <v>1197831</v>
      </c>
      <c r="D985" s="5">
        <v>44312</v>
      </c>
      <c r="E985" s="4" t="s">
        <v>150</v>
      </c>
      <c r="F985" s="4" t="s">
        <v>991</v>
      </c>
      <c r="G985" s="4" t="s">
        <v>992</v>
      </c>
      <c r="H985" s="6">
        <v>725</v>
      </c>
      <c r="I985" s="12" t="s">
        <v>387</v>
      </c>
      <c r="J985" s="12" t="s">
        <v>1087</v>
      </c>
      <c r="K985" s="10">
        <v>239250</v>
      </c>
      <c r="L985" s="11">
        <v>0.6</v>
      </c>
      <c r="M985" s="13">
        <f t="shared" si="30"/>
        <v>398750</v>
      </c>
      <c r="N985" s="13">
        <f t="shared" si="31"/>
        <v>550</v>
      </c>
      <c r="O985" s="4" t="s">
        <v>31</v>
      </c>
      <c r="P985" s="12" t="s">
        <v>388</v>
      </c>
    </row>
    <row r="986" spans="1:16" ht="14.25" customHeight="1">
      <c r="A986" s="4" t="s">
        <v>1105</v>
      </c>
      <c r="B986" s="4" t="s">
        <v>13</v>
      </c>
      <c r="C986" s="4">
        <v>1197831</v>
      </c>
      <c r="D986" s="5">
        <v>44313</v>
      </c>
      <c r="E986" s="4" t="s">
        <v>150</v>
      </c>
      <c r="F986" s="4" t="s">
        <v>991</v>
      </c>
      <c r="G986" s="4" t="s">
        <v>992</v>
      </c>
      <c r="H986" s="6">
        <v>675</v>
      </c>
      <c r="I986" s="12" t="s">
        <v>619</v>
      </c>
      <c r="J986" s="12" t="s">
        <v>1087</v>
      </c>
      <c r="K986" s="10">
        <v>151875</v>
      </c>
      <c r="L986" s="11">
        <v>0.45</v>
      </c>
      <c r="M986" s="13">
        <f t="shared" si="30"/>
        <v>337500</v>
      </c>
      <c r="N986" s="13">
        <f t="shared" si="31"/>
        <v>500</v>
      </c>
      <c r="O986" s="4" t="s">
        <v>31</v>
      </c>
      <c r="P986" s="12" t="s">
        <v>620</v>
      </c>
    </row>
    <row r="987" spans="1:16" ht="14.25" customHeight="1">
      <c r="A987" s="4" t="s">
        <v>1105</v>
      </c>
      <c r="B987" s="4" t="s">
        <v>13</v>
      </c>
      <c r="C987" s="4">
        <v>1197831</v>
      </c>
      <c r="D987" s="5">
        <v>44314</v>
      </c>
      <c r="E987" s="4" t="s">
        <v>150</v>
      </c>
      <c r="F987" s="4" t="s">
        <v>991</v>
      </c>
      <c r="G987" s="4" t="s">
        <v>992</v>
      </c>
      <c r="H987" s="6">
        <v>625</v>
      </c>
      <c r="I987" s="12" t="s">
        <v>621</v>
      </c>
      <c r="J987" s="12" t="s">
        <v>1087</v>
      </c>
      <c r="K987" s="10">
        <v>140625</v>
      </c>
      <c r="L987" s="11">
        <v>0.45</v>
      </c>
      <c r="M987" s="13">
        <f t="shared" si="30"/>
        <v>312500</v>
      </c>
      <c r="N987" s="13">
        <f t="shared" si="31"/>
        <v>500</v>
      </c>
      <c r="O987" s="4" t="s">
        <v>31</v>
      </c>
      <c r="P987" s="12" t="s">
        <v>622</v>
      </c>
    </row>
    <row r="988" spans="1:16" ht="14.25" customHeight="1">
      <c r="A988" s="4" t="s">
        <v>1105</v>
      </c>
      <c r="B988" s="4" t="s">
        <v>13</v>
      </c>
      <c r="C988" s="4">
        <v>1197831</v>
      </c>
      <c r="D988" s="5">
        <v>44315</v>
      </c>
      <c r="E988" s="4" t="s">
        <v>150</v>
      </c>
      <c r="F988" s="4" t="s">
        <v>991</v>
      </c>
      <c r="G988" s="4" t="s">
        <v>992</v>
      </c>
      <c r="H988" s="6">
        <v>675</v>
      </c>
      <c r="I988" s="12" t="s">
        <v>279</v>
      </c>
      <c r="J988" s="12" t="s">
        <v>1087</v>
      </c>
      <c r="K988" s="10">
        <v>167062.5</v>
      </c>
      <c r="L988" s="11">
        <v>0.45</v>
      </c>
      <c r="M988" s="13">
        <f t="shared" si="30"/>
        <v>371250</v>
      </c>
      <c r="N988" s="13">
        <f t="shared" si="31"/>
        <v>550</v>
      </c>
      <c r="O988" s="4" t="s">
        <v>31</v>
      </c>
      <c r="P988" s="12" t="s">
        <v>623</v>
      </c>
    </row>
    <row r="989" spans="1:16" ht="14.25" customHeight="1">
      <c r="A989" s="4" t="s">
        <v>1105</v>
      </c>
      <c r="B989" s="4" t="s">
        <v>13</v>
      </c>
      <c r="C989" s="4">
        <v>1197831</v>
      </c>
      <c r="D989" s="5">
        <v>44316</v>
      </c>
      <c r="E989" s="4" t="s">
        <v>150</v>
      </c>
      <c r="F989" s="4" t="s">
        <v>991</v>
      </c>
      <c r="G989" s="4" t="s">
        <v>992</v>
      </c>
      <c r="H989" s="6">
        <v>400</v>
      </c>
      <c r="I989" s="12" t="s">
        <v>624</v>
      </c>
      <c r="J989" s="12" t="s">
        <v>1087</v>
      </c>
      <c r="K989" s="10">
        <v>121000</v>
      </c>
      <c r="L989" s="11">
        <v>0.55000000000000004</v>
      </c>
      <c r="M989" s="13">
        <f t="shared" si="30"/>
        <v>219999.99999999997</v>
      </c>
      <c r="N989" s="13">
        <f t="shared" si="31"/>
        <v>549.99999999999989</v>
      </c>
      <c r="O989" s="4" t="s">
        <v>31</v>
      </c>
      <c r="P989" s="12" t="s">
        <v>625</v>
      </c>
    </row>
    <row r="990" spans="1:16" ht="14.25" customHeight="1">
      <c r="A990" s="4" t="s">
        <v>1105</v>
      </c>
      <c r="B990" s="4" t="s">
        <v>13</v>
      </c>
      <c r="C990" s="4">
        <v>1197831</v>
      </c>
      <c r="D990" s="5">
        <v>44317</v>
      </c>
      <c r="E990" s="4" t="s">
        <v>150</v>
      </c>
      <c r="F990" s="4" t="s">
        <v>991</v>
      </c>
      <c r="G990" s="4" t="s">
        <v>992</v>
      </c>
      <c r="H990" s="6">
        <v>400</v>
      </c>
      <c r="I990" s="12" t="s">
        <v>626</v>
      </c>
      <c r="J990" s="12" t="s">
        <v>1086</v>
      </c>
      <c r="K990" s="10">
        <v>80000</v>
      </c>
      <c r="L990" s="11">
        <v>0.4</v>
      </c>
      <c r="M990" s="13">
        <f t="shared" si="30"/>
        <v>200000</v>
      </c>
      <c r="N990" s="13">
        <f t="shared" si="31"/>
        <v>500</v>
      </c>
      <c r="O990" s="4" t="s">
        <v>31</v>
      </c>
      <c r="P990" s="12" t="s">
        <v>627</v>
      </c>
    </row>
    <row r="991" spans="1:16" ht="14.25" customHeight="1">
      <c r="A991" s="4" t="s">
        <v>1105</v>
      </c>
      <c r="B991" s="4" t="s">
        <v>13</v>
      </c>
      <c r="C991" s="4">
        <v>1197831</v>
      </c>
      <c r="D991" s="5">
        <v>44318</v>
      </c>
      <c r="E991" s="4" t="s">
        <v>150</v>
      </c>
      <c r="F991" s="4" t="s">
        <v>991</v>
      </c>
      <c r="G991" s="4" t="s">
        <v>992</v>
      </c>
      <c r="H991" s="6">
        <v>625</v>
      </c>
      <c r="I991" s="12" t="s">
        <v>628</v>
      </c>
      <c r="J991" s="12" t="s">
        <v>1086</v>
      </c>
      <c r="K991" s="10">
        <v>168750</v>
      </c>
      <c r="L991" s="11">
        <v>0.6</v>
      </c>
      <c r="M991" s="13">
        <f t="shared" si="30"/>
        <v>281250</v>
      </c>
      <c r="N991" s="13">
        <f t="shared" si="31"/>
        <v>450</v>
      </c>
      <c r="O991" s="4" t="s">
        <v>31</v>
      </c>
      <c r="P991" s="12" t="s">
        <v>629</v>
      </c>
    </row>
    <row r="992" spans="1:16" ht="14.25" customHeight="1">
      <c r="A992" s="4" t="s">
        <v>1105</v>
      </c>
      <c r="B992" s="4" t="s">
        <v>13</v>
      </c>
      <c r="C992" s="4">
        <v>1197831</v>
      </c>
      <c r="D992" s="5">
        <v>44319</v>
      </c>
      <c r="E992" s="4" t="s">
        <v>150</v>
      </c>
      <c r="F992" s="4" t="s">
        <v>991</v>
      </c>
      <c r="G992" s="4" t="s">
        <v>992</v>
      </c>
      <c r="H992" s="6">
        <v>575</v>
      </c>
      <c r="I992" s="12" t="s">
        <v>630</v>
      </c>
      <c r="J992" s="12" t="s">
        <v>1087</v>
      </c>
      <c r="K992" s="10">
        <v>90562.5</v>
      </c>
      <c r="L992" s="11">
        <v>0.45</v>
      </c>
      <c r="M992" s="13">
        <f t="shared" si="30"/>
        <v>201250</v>
      </c>
      <c r="N992" s="13">
        <f t="shared" si="31"/>
        <v>350</v>
      </c>
      <c r="O992" s="4" t="s">
        <v>31</v>
      </c>
      <c r="P992" s="12" t="s">
        <v>631</v>
      </c>
    </row>
    <row r="993" spans="1:16" ht="14.25" customHeight="1">
      <c r="A993" s="4" t="s">
        <v>1105</v>
      </c>
      <c r="B993" s="4" t="s">
        <v>13</v>
      </c>
      <c r="C993" s="4">
        <v>1197831</v>
      </c>
      <c r="D993" s="5">
        <v>44320</v>
      </c>
      <c r="E993" s="4" t="s">
        <v>150</v>
      </c>
      <c r="F993" s="4" t="s">
        <v>991</v>
      </c>
      <c r="G993" s="4" t="s">
        <v>992</v>
      </c>
      <c r="H993" s="6">
        <v>575</v>
      </c>
      <c r="I993" s="12" t="s">
        <v>632</v>
      </c>
      <c r="J993" s="12" t="s">
        <v>1086</v>
      </c>
      <c r="K993" s="10">
        <v>90562.5</v>
      </c>
      <c r="L993" s="11">
        <v>0.45</v>
      </c>
      <c r="M993" s="13">
        <f t="shared" si="30"/>
        <v>201250</v>
      </c>
      <c r="N993" s="13">
        <f t="shared" si="31"/>
        <v>350</v>
      </c>
      <c r="O993" s="4" t="s">
        <v>31</v>
      </c>
      <c r="P993" s="12" t="s">
        <v>633</v>
      </c>
    </row>
    <row r="994" spans="1:16" ht="14.25" customHeight="1">
      <c r="A994" s="4" t="s">
        <v>1105</v>
      </c>
      <c r="B994" s="4" t="s">
        <v>13</v>
      </c>
      <c r="C994" s="4">
        <v>1197831</v>
      </c>
      <c r="D994" s="5">
        <v>44321</v>
      </c>
      <c r="E994" s="4" t="s">
        <v>150</v>
      </c>
      <c r="F994" s="4" t="s">
        <v>991</v>
      </c>
      <c r="G994" s="4" t="s">
        <v>992</v>
      </c>
      <c r="H994" s="6">
        <v>525</v>
      </c>
      <c r="I994" s="12" t="s">
        <v>492</v>
      </c>
      <c r="J994" s="12" t="s">
        <v>1087</v>
      </c>
      <c r="K994" s="10">
        <v>94500</v>
      </c>
      <c r="L994" s="11">
        <v>0.45</v>
      </c>
      <c r="M994" s="13">
        <f t="shared" si="30"/>
        <v>210000</v>
      </c>
      <c r="N994" s="13">
        <f t="shared" si="31"/>
        <v>400</v>
      </c>
      <c r="O994" s="4" t="s">
        <v>31</v>
      </c>
      <c r="P994" s="12" t="s">
        <v>634</v>
      </c>
    </row>
    <row r="995" spans="1:16" ht="14.25" customHeight="1">
      <c r="A995" s="4" t="s">
        <v>1105</v>
      </c>
      <c r="B995" s="4" t="s">
        <v>13</v>
      </c>
      <c r="C995" s="4">
        <v>1197831</v>
      </c>
      <c r="D995" s="5">
        <v>44322</v>
      </c>
      <c r="E995" s="4" t="s">
        <v>150</v>
      </c>
      <c r="F995" s="4" t="s">
        <v>991</v>
      </c>
      <c r="G995" s="4" t="s">
        <v>992</v>
      </c>
      <c r="H995" s="6">
        <v>375</v>
      </c>
      <c r="I995" s="12" t="s">
        <v>635</v>
      </c>
      <c r="J995" s="12" t="s">
        <v>1086</v>
      </c>
      <c r="K995" s="10">
        <v>82500</v>
      </c>
      <c r="L995" s="11">
        <v>0.55000000000000004</v>
      </c>
      <c r="M995" s="13">
        <f t="shared" si="30"/>
        <v>150000</v>
      </c>
      <c r="N995" s="13">
        <f t="shared" si="31"/>
        <v>400</v>
      </c>
      <c r="O995" s="4" t="s">
        <v>31</v>
      </c>
      <c r="P995" s="12" t="s">
        <v>636</v>
      </c>
    </row>
    <row r="996" spans="1:16" ht="14.25" customHeight="1">
      <c r="A996" s="4" t="s">
        <v>1105</v>
      </c>
      <c r="B996" s="4" t="s">
        <v>13</v>
      </c>
      <c r="C996" s="4">
        <v>1197831</v>
      </c>
      <c r="D996" s="5">
        <v>44323</v>
      </c>
      <c r="E996" s="4" t="s">
        <v>150</v>
      </c>
      <c r="F996" s="4" t="s">
        <v>991</v>
      </c>
      <c r="G996" s="4" t="s">
        <v>992</v>
      </c>
      <c r="H996" s="6">
        <v>350</v>
      </c>
      <c r="I996" s="12" t="s">
        <v>637</v>
      </c>
      <c r="J996" s="12" t="s">
        <v>1088</v>
      </c>
      <c r="K996" s="10">
        <v>49000</v>
      </c>
      <c r="L996" s="11">
        <v>0.4</v>
      </c>
      <c r="M996" s="13">
        <f t="shared" si="30"/>
        <v>122500</v>
      </c>
      <c r="N996" s="13">
        <f t="shared" si="31"/>
        <v>350</v>
      </c>
      <c r="O996" s="4" t="s">
        <v>31</v>
      </c>
      <c r="P996" s="12" t="s">
        <v>638</v>
      </c>
    </row>
    <row r="997" spans="1:16" ht="14.25" customHeight="1">
      <c r="A997" s="4" t="s">
        <v>1105</v>
      </c>
      <c r="B997" s="4" t="s">
        <v>13</v>
      </c>
      <c r="C997" s="4">
        <v>1197831</v>
      </c>
      <c r="D997" s="5">
        <v>44324</v>
      </c>
      <c r="E997" s="4" t="s">
        <v>150</v>
      </c>
      <c r="F997" s="4" t="s">
        <v>991</v>
      </c>
      <c r="G997" s="4" t="s">
        <v>992</v>
      </c>
      <c r="H997" s="6">
        <v>525</v>
      </c>
      <c r="I997" s="12" t="s">
        <v>639</v>
      </c>
      <c r="J997" s="12" t="s">
        <v>1087</v>
      </c>
      <c r="K997" s="10">
        <v>141750</v>
      </c>
      <c r="L997" s="11">
        <v>0.6</v>
      </c>
      <c r="M997" s="13">
        <f t="shared" si="30"/>
        <v>236250</v>
      </c>
      <c r="N997" s="13">
        <f t="shared" si="31"/>
        <v>450</v>
      </c>
      <c r="O997" s="4" t="s">
        <v>31</v>
      </c>
      <c r="P997" s="12" t="s">
        <v>640</v>
      </c>
    </row>
    <row r="998" spans="1:16" ht="14.25" customHeight="1">
      <c r="A998" s="4" t="s">
        <v>1105</v>
      </c>
      <c r="B998" s="4" t="s">
        <v>13</v>
      </c>
      <c r="C998" s="4">
        <v>1197831</v>
      </c>
      <c r="D998" s="5">
        <v>44325</v>
      </c>
      <c r="E998" s="4" t="s">
        <v>150</v>
      </c>
      <c r="F998" s="4" t="s">
        <v>991</v>
      </c>
      <c r="G998" s="4" t="s">
        <v>992</v>
      </c>
      <c r="H998" s="6">
        <v>675</v>
      </c>
      <c r="I998" s="12" t="s">
        <v>436</v>
      </c>
      <c r="J998" s="12" t="s">
        <v>1087</v>
      </c>
      <c r="K998" s="10">
        <v>91125</v>
      </c>
      <c r="L998" s="11">
        <v>0.45</v>
      </c>
      <c r="M998" s="13">
        <f t="shared" si="30"/>
        <v>202500</v>
      </c>
      <c r="N998" s="13">
        <f t="shared" si="31"/>
        <v>300</v>
      </c>
      <c r="O998" s="4" t="s">
        <v>31</v>
      </c>
      <c r="P998" s="12" t="s">
        <v>641</v>
      </c>
    </row>
    <row r="999" spans="1:16" ht="14.25" customHeight="1">
      <c r="A999" s="4" t="s">
        <v>1105</v>
      </c>
      <c r="B999" s="4" t="s">
        <v>13</v>
      </c>
      <c r="C999" s="4">
        <v>1197831</v>
      </c>
      <c r="D999" s="5">
        <v>44326</v>
      </c>
      <c r="E999" s="4" t="s">
        <v>150</v>
      </c>
      <c r="F999" s="4" t="s">
        <v>991</v>
      </c>
      <c r="G999" s="4" t="s">
        <v>992</v>
      </c>
      <c r="H999" s="6">
        <v>675</v>
      </c>
      <c r="I999" s="12" t="s">
        <v>642</v>
      </c>
      <c r="J999" s="12" t="s">
        <v>1086</v>
      </c>
      <c r="K999" s="10">
        <v>91125</v>
      </c>
      <c r="L999" s="11">
        <v>0.45</v>
      </c>
      <c r="M999" s="13">
        <f t="shared" si="30"/>
        <v>202500</v>
      </c>
      <c r="N999" s="13">
        <f t="shared" si="31"/>
        <v>300</v>
      </c>
      <c r="O999" s="4" t="s">
        <v>31</v>
      </c>
      <c r="P999" s="12" t="s">
        <v>643</v>
      </c>
    </row>
    <row r="1000" spans="1:16" ht="14.25" customHeight="1">
      <c r="A1000" s="4" t="s">
        <v>1105</v>
      </c>
      <c r="B1000" s="4" t="s">
        <v>13</v>
      </c>
      <c r="C1000" s="4">
        <v>1197831</v>
      </c>
      <c r="D1000" s="5">
        <v>44327</v>
      </c>
      <c r="E1000" s="4" t="s">
        <v>150</v>
      </c>
      <c r="F1000" s="4" t="s">
        <v>991</v>
      </c>
      <c r="G1000" s="4" t="s">
        <v>992</v>
      </c>
      <c r="H1000" s="6">
        <v>600</v>
      </c>
      <c r="I1000" s="12" t="s">
        <v>644</v>
      </c>
      <c r="J1000" s="12" t="s">
        <v>1086</v>
      </c>
      <c r="K1000" s="10">
        <v>148500</v>
      </c>
      <c r="L1000" s="11">
        <v>0.45</v>
      </c>
      <c r="M1000" s="13">
        <f t="shared" si="30"/>
        <v>330000</v>
      </c>
      <c r="N1000" s="13">
        <f t="shared" si="31"/>
        <v>550</v>
      </c>
      <c r="O1000" s="4" t="s">
        <v>31</v>
      </c>
      <c r="P1000" s="12" t="s">
        <v>645</v>
      </c>
    </row>
    <row r="1001" spans="1:16" ht="14.25" customHeight="1">
      <c r="A1001" s="4" t="s">
        <v>1105</v>
      </c>
      <c r="B1001" s="4" t="s">
        <v>13</v>
      </c>
      <c r="C1001" s="4">
        <v>1197831</v>
      </c>
      <c r="D1001" s="5">
        <v>44328</v>
      </c>
      <c r="E1001" s="4" t="s">
        <v>150</v>
      </c>
      <c r="F1001" s="4" t="s">
        <v>991</v>
      </c>
      <c r="G1001" s="4" t="s">
        <v>992</v>
      </c>
      <c r="H1001" s="6">
        <v>475</v>
      </c>
      <c r="I1001" s="12" t="s">
        <v>646</v>
      </c>
      <c r="J1001" s="12" t="s">
        <v>1087</v>
      </c>
      <c r="K1001" s="10">
        <v>143687.5</v>
      </c>
      <c r="L1001" s="11">
        <v>0.55000000000000004</v>
      </c>
      <c r="M1001" s="13">
        <f t="shared" si="30"/>
        <v>261249.99999999997</v>
      </c>
      <c r="N1001" s="13">
        <f t="shared" si="31"/>
        <v>549.99999999999989</v>
      </c>
      <c r="O1001" s="4" t="s">
        <v>31</v>
      </c>
      <c r="P1001" s="12" t="s">
        <v>647</v>
      </c>
    </row>
    <row r="1002" spans="1:16" ht="14.25" customHeight="1">
      <c r="A1002" s="4" t="s">
        <v>1105</v>
      </c>
      <c r="B1002" s="4" t="s">
        <v>13</v>
      </c>
      <c r="C1002" s="4">
        <v>1197831</v>
      </c>
      <c r="D1002" s="5">
        <v>44329</v>
      </c>
      <c r="E1002" s="4" t="s">
        <v>150</v>
      </c>
      <c r="F1002" s="4" t="s">
        <v>991</v>
      </c>
      <c r="G1002" s="4" t="s">
        <v>992</v>
      </c>
      <c r="H1002" s="6">
        <v>450</v>
      </c>
      <c r="I1002" s="12" t="s">
        <v>648</v>
      </c>
      <c r="J1002" s="12" t="s">
        <v>1087</v>
      </c>
      <c r="K1002" s="10">
        <v>99000</v>
      </c>
      <c r="L1002" s="11">
        <v>0.4</v>
      </c>
      <c r="M1002" s="13">
        <f t="shared" si="30"/>
        <v>247500</v>
      </c>
      <c r="N1002" s="13">
        <f t="shared" si="31"/>
        <v>550</v>
      </c>
      <c r="O1002" s="4" t="s">
        <v>31</v>
      </c>
      <c r="P1002" s="12" t="s">
        <v>649</v>
      </c>
    </row>
    <row r="1003" spans="1:16" ht="14.25" customHeight="1">
      <c r="A1003" s="4" t="s">
        <v>1105</v>
      </c>
      <c r="B1003" s="4" t="s">
        <v>13</v>
      </c>
      <c r="C1003" s="4">
        <v>1197831</v>
      </c>
      <c r="D1003" s="5">
        <v>44330</v>
      </c>
      <c r="E1003" s="4" t="s">
        <v>150</v>
      </c>
      <c r="F1003" s="4" t="s">
        <v>991</v>
      </c>
      <c r="G1003" s="4" t="s">
        <v>992</v>
      </c>
      <c r="H1003" s="6">
        <v>650</v>
      </c>
      <c r="I1003" s="12" t="s">
        <v>650</v>
      </c>
      <c r="J1003" s="12" t="s">
        <v>1087</v>
      </c>
      <c r="K1003" s="10">
        <v>253500</v>
      </c>
      <c r="L1003" s="11">
        <v>0.6</v>
      </c>
      <c r="M1003" s="13">
        <f t="shared" si="30"/>
        <v>422500</v>
      </c>
      <c r="N1003" s="13">
        <f t="shared" si="31"/>
        <v>650</v>
      </c>
      <c r="O1003" s="4" t="s">
        <v>31</v>
      </c>
      <c r="P1003" s="12" t="s">
        <v>651</v>
      </c>
    </row>
    <row r="1004" spans="1:16" ht="14.25" customHeight="1">
      <c r="A1004" s="4" t="s">
        <v>1105</v>
      </c>
      <c r="B1004" s="4" t="s">
        <v>13</v>
      </c>
      <c r="C1004" s="4">
        <v>1197831</v>
      </c>
      <c r="D1004" s="5">
        <v>44331</v>
      </c>
      <c r="E1004" s="4" t="s">
        <v>150</v>
      </c>
      <c r="F1004" s="4" t="s">
        <v>991</v>
      </c>
      <c r="G1004" s="4" t="s">
        <v>992</v>
      </c>
      <c r="H1004" s="6">
        <v>800</v>
      </c>
      <c r="I1004" s="12" t="s">
        <v>652</v>
      </c>
      <c r="J1004" s="12" t="s">
        <v>1087</v>
      </c>
      <c r="K1004" s="10">
        <v>198000</v>
      </c>
      <c r="L1004" s="11">
        <v>0.45</v>
      </c>
      <c r="M1004" s="13">
        <f t="shared" si="30"/>
        <v>440000</v>
      </c>
      <c r="N1004" s="13">
        <f t="shared" si="31"/>
        <v>550</v>
      </c>
      <c r="O1004" s="4" t="s">
        <v>31</v>
      </c>
      <c r="P1004" s="12" t="s">
        <v>653</v>
      </c>
    </row>
    <row r="1005" spans="1:16" ht="14.25" customHeight="1">
      <c r="A1005" s="4" t="s">
        <v>1105</v>
      </c>
      <c r="B1005" s="4" t="s">
        <v>13</v>
      </c>
      <c r="C1005" s="4">
        <v>1197831</v>
      </c>
      <c r="D1005" s="5">
        <v>44332</v>
      </c>
      <c r="E1005" s="4" t="s">
        <v>150</v>
      </c>
      <c r="F1005" s="4" t="s">
        <v>991</v>
      </c>
      <c r="G1005" s="4" t="s">
        <v>992</v>
      </c>
      <c r="H1005" s="6">
        <v>800</v>
      </c>
      <c r="I1005" s="12" t="s">
        <v>654</v>
      </c>
      <c r="J1005" s="12" t="s">
        <v>1087</v>
      </c>
      <c r="K1005" s="10">
        <v>198000</v>
      </c>
      <c r="L1005" s="11">
        <v>0.45</v>
      </c>
      <c r="M1005" s="13">
        <f t="shared" si="30"/>
        <v>440000</v>
      </c>
      <c r="N1005" s="13">
        <f t="shared" si="31"/>
        <v>550</v>
      </c>
      <c r="O1005" s="4" t="s">
        <v>31</v>
      </c>
      <c r="P1005" s="12" t="s">
        <v>655</v>
      </c>
    </row>
    <row r="1006" spans="1:16" ht="14.25" customHeight="1">
      <c r="A1006" s="4" t="s">
        <v>1105</v>
      </c>
      <c r="B1006" s="4" t="s">
        <v>13</v>
      </c>
      <c r="C1006" s="4">
        <v>1197831</v>
      </c>
      <c r="D1006" s="5">
        <v>44333</v>
      </c>
      <c r="E1006" s="4" t="s">
        <v>150</v>
      </c>
      <c r="F1006" s="4" t="s">
        <v>991</v>
      </c>
      <c r="G1006" s="4" t="s">
        <v>992</v>
      </c>
      <c r="H1006" s="6">
        <v>700</v>
      </c>
      <c r="I1006" s="12" t="s">
        <v>656</v>
      </c>
      <c r="J1006" s="12" t="s">
        <v>1087</v>
      </c>
      <c r="K1006" s="10">
        <v>189000</v>
      </c>
      <c r="L1006" s="11">
        <v>0.45</v>
      </c>
      <c r="M1006" s="13">
        <f t="shared" si="30"/>
        <v>420000</v>
      </c>
      <c r="N1006" s="13">
        <f t="shared" si="31"/>
        <v>600</v>
      </c>
      <c r="O1006" s="4" t="s">
        <v>31</v>
      </c>
      <c r="P1006" s="12" t="s">
        <v>657</v>
      </c>
    </row>
    <row r="1007" spans="1:16" ht="14.25" customHeight="1">
      <c r="A1007" s="4" t="s">
        <v>1105</v>
      </c>
      <c r="B1007" s="4" t="s">
        <v>13</v>
      </c>
      <c r="C1007" s="4">
        <v>1197831</v>
      </c>
      <c r="D1007" s="5">
        <v>44334</v>
      </c>
      <c r="E1007" s="4" t="s">
        <v>150</v>
      </c>
      <c r="F1007" s="4" t="s">
        <v>991</v>
      </c>
      <c r="G1007" s="4" t="s">
        <v>992</v>
      </c>
      <c r="H1007" s="6">
        <v>550</v>
      </c>
      <c r="I1007" s="12" t="s">
        <v>658</v>
      </c>
      <c r="J1007" s="12" t="s">
        <v>1086</v>
      </c>
      <c r="K1007" s="10">
        <v>181500</v>
      </c>
      <c r="L1007" s="11">
        <v>0.55000000000000004</v>
      </c>
      <c r="M1007" s="13">
        <f t="shared" si="30"/>
        <v>330000</v>
      </c>
      <c r="N1007" s="13">
        <f t="shared" si="31"/>
        <v>600</v>
      </c>
      <c r="O1007" s="4" t="s">
        <v>31</v>
      </c>
      <c r="P1007" s="12" t="s">
        <v>659</v>
      </c>
    </row>
    <row r="1008" spans="1:16" ht="14.25" customHeight="1">
      <c r="A1008" s="4" t="s">
        <v>1105</v>
      </c>
      <c r="B1008" s="4" t="s">
        <v>13</v>
      </c>
      <c r="C1008" s="4">
        <v>1197831</v>
      </c>
      <c r="D1008" s="5">
        <v>44335</v>
      </c>
      <c r="E1008" s="4" t="s">
        <v>150</v>
      </c>
      <c r="F1008" s="4" t="s">
        <v>991</v>
      </c>
      <c r="G1008" s="4" t="s">
        <v>992</v>
      </c>
      <c r="H1008" s="6">
        <v>500</v>
      </c>
      <c r="I1008" s="12" t="s">
        <v>660</v>
      </c>
      <c r="J1008" s="12" t="s">
        <v>1086</v>
      </c>
      <c r="K1008" s="10">
        <v>110000</v>
      </c>
      <c r="L1008" s="11">
        <v>0.4</v>
      </c>
      <c r="M1008" s="13">
        <f t="shared" si="30"/>
        <v>275000</v>
      </c>
      <c r="N1008" s="13">
        <f t="shared" si="31"/>
        <v>550</v>
      </c>
      <c r="O1008" s="4" t="s">
        <v>31</v>
      </c>
      <c r="P1008" s="12" t="s">
        <v>661</v>
      </c>
    </row>
    <row r="1009" spans="1:16" ht="14.25" customHeight="1">
      <c r="A1009" s="4" t="s">
        <v>1105</v>
      </c>
      <c r="B1009" s="4" t="s">
        <v>13</v>
      </c>
      <c r="C1009" s="4">
        <v>1197831</v>
      </c>
      <c r="D1009" s="5">
        <v>44336</v>
      </c>
      <c r="E1009" s="4" t="s">
        <v>150</v>
      </c>
      <c r="F1009" s="4" t="s">
        <v>991</v>
      </c>
      <c r="G1009" s="4" t="s">
        <v>992</v>
      </c>
      <c r="H1009" s="6">
        <v>750</v>
      </c>
      <c r="I1009" s="12" t="s">
        <v>663</v>
      </c>
      <c r="J1009" s="12" t="s">
        <v>1086</v>
      </c>
      <c r="K1009" s="10">
        <v>292500</v>
      </c>
      <c r="L1009" s="11">
        <v>0.6</v>
      </c>
      <c r="M1009" s="13">
        <f t="shared" si="30"/>
        <v>487500</v>
      </c>
      <c r="N1009" s="13">
        <f t="shared" si="31"/>
        <v>650</v>
      </c>
      <c r="O1009" s="4" t="s">
        <v>31</v>
      </c>
      <c r="P1009" s="12" t="s">
        <v>664</v>
      </c>
    </row>
    <row r="1010" spans="1:16" ht="14.25" customHeight="1">
      <c r="A1010" s="4" t="s">
        <v>1103</v>
      </c>
      <c r="B1010" s="4" t="s">
        <v>13</v>
      </c>
      <c r="C1010" s="4">
        <v>1185732</v>
      </c>
      <c r="D1010" s="5">
        <v>44337</v>
      </c>
      <c r="E1010" s="4" t="s">
        <v>150</v>
      </c>
      <c r="F1010" s="4" t="s">
        <v>991</v>
      </c>
      <c r="G1010" s="4" t="s">
        <v>992</v>
      </c>
      <c r="H1010" s="6">
        <v>425</v>
      </c>
      <c r="I1010" s="12" t="s">
        <v>665</v>
      </c>
      <c r="J1010" s="12" t="s">
        <v>1087</v>
      </c>
      <c r="K1010" s="10">
        <v>59500</v>
      </c>
      <c r="L1010" s="11">
        <v>0.4</v>
      </c>
      <c r="M1010" s="13">
        <f t="shared" si="30"/>
        <v>148750</v>
      </c>
      <c r="N1010" s="13">
        <f t="shared" si="31"/>
        <v>350</v>
      </c>
      <c r="O1010" s="4" t="s">
        <v>31</v>
      </c>
      <c r="P1010" s="12" t="s">
        <v>666</v>
      </c>
    </row>
    <row r="1011" spans="1:16" ht="14.25" customHeight="1">
      <c r="A1011" s="4" t="s">
        <v>1103</v>
      </c>
      <c r="B1011" s="4" t="s">
        <v>13</v>
      </c>
      <c r="C1011" s="4">
        <v>1185732</v>
      </c>
      <c r="D1011" s="5">
        <v>44338</v>
      </c>
      <c r="E1011" s="4" t="s">
        <v>150</v>
      </c>
      <c r="F1011" s="4" t="s">
        <v>991</v>
      </c>
      <c r="G1011" s="4" t="s">
        <v>992</v>
      </c>
      <c r="H1011" s="6">
        <v>225</v>
      </c>
      <c r="I1011" s="12" t="s">
        <v>667</v>
      </c>
      <c r="J1011" s="12" t="s">
        <v>1086</v>
      </c>
      <c r="K1011" s="10">
        <v>27562.5</v>
      </c>
      <c r="L1011" s="11">
        <v>0.35</v>
      </c>
      <c r="M1011" s="13">
        <f t="shared" si="30"/>
        <v>78750</v>
      </c>
      <c r="N1011" s="13">
        <f t="shared" si="31"/>
        <v>350</v>
      </c>
      <c r="O1011" s="4" t="s">
        <v>31</v>
      </c>
      <c r="P1011" s="12" t="s">
        <v>668</v>
      </c>
    </row>
    <row r="1012" spans="1:16" ht="14.25" customHeight="1">
      <c r="A1012" s="4" t="s">
        <v>1103</v>
      </c>
      <c r="B1012" s="4" t="s">
        <v>13</v>
      </c>
      <c r="C1012" s="4">
        <v>1185732</v>
      </c>
      <c r="D1012" s="5">
        <v>44339</v>
      </c>
      <c r="E1012" s="4" t="s">
        <v>150</v>
      </c>
      <c r="F1012" s="4" t="s">
        <v>991</v>
      </c>
      <c r="G1012" s="4" t="s">
        <v>992</v>
      </c>
      <c r="H1012" s="6">
        <v>225</v>
      </c>
      <c r="I1012" s="12" t="s">
        <v>669</v>
      </c>
      <c r="J1012" s="12" t="s">
        <v>1087</v>
      </c>
      <c r="K1012" s="10">
        <v>19687.5</v>
      </c>
      <c r="L1012" s="11">
        <v>0.35</v>
      </c>
      <c r="M1012" s="13">
        <f t="shared" si="30"/>
        <v>56250</v>
      </c>
      <c r="N1012" s="13">
        <f t="shared" si="31"/>
        <v>250</v>
      </c>
      <c r="O1012" s="4" t="s">
        <v>31</v>
      </c>
      <c r="P1012" s="12" t="s">
        <v>670</v>
      </c>
    </row>
    <row r="1013" spans="1:16" ht="14.25" customHeight="1">
      <c r="A1013" s="4" t="s">
        <v>1103</v>
      </c>
      <c r="B1013" s="4" t="s">
        <v>13</v>
      </c>
      <c r="C1013" s="4">
        <v>1185732</v>
      </c>
      <c r="D1013" s="5">
        <v>44340</v>
      </c>
      <c r="E1013" s="4" t="s">
        <v>150</v>
      </c>
      <c r="F1013" s="4" t="s">
        <v>991</v>
      </c>
      <c r="G1013" s="4" t="s">
        <v>992</v>
      </c>
      <c r="H1013" s="6">
        <v>75</v>
      </c>
      <c r="I1013" s="12" t="s">
        <v>132</v>
      </c>
      <c r="J1013" s="12" t="s">
        <v>1086</v>
      </c>
      <c r="K1013" s="10">
        <v>9000</v>
      </c>
      <c r="L1013" s="11">
        <v>0.4</v>
      </c>
      <c r="M1013" s="13">
        <f t="shared" si="30"/>
        <v>22500</v>
      </c>
      <c r="N1013" s="13">
        <f t="shared" si="31"/>
        <v>300</v>
      </c>
      <c r="O1013" s="4" t="s">
        <v>31</v>
      </c>
      <c r="P1013" s="12" t="s">
        <v>671</v>
      </c>
    </row>
    <row r="1014" spans="1:16" ht="14.25" customHeight="1">
      <c r="A1014" s="4" t="s">
        <v>1103</v>
      </c>
      <c r="B1014" s="4" t="s">
        <v>13</v>
      </c>
      <c r="C1014" s="4">
        <v>1185732</v>
      </c>
      <c r="D1014" s="5">
        <v>44341</v>
      </c>
      <c r="E1014" s="4" t="s">
        <v>535</v>
      </c>
      <c r="F1014" s="4" t="s">
        <v>993</v>
      </c>
      <c r="G1014" s="4" t="s">
        <v>994</v>
      </c>
      <c r="H1014" s="6">
        <v>125</v>
      </c>
      <c r="I1014" s="12" t="s">
        <v>672</v>
      </c>
      <c r="J1014" s="12" t="s">
        <v>1087</v>
      </c>
      <c r="K1014" s="10">
        <v>19687.5</v>
      </c>
      <c r="L1014" s="11">
        <v>0.35</v>
      </c>
      <c r="M1014" s="13">
        <f t="shared" si="30"/>
        <v>56250</v>
      </c>
      <c r="N1014" s="13">
        <f t="shared" si="31"/>
        <v>450</v>
      </c>
      <c r="O1014" s="4" t="s">
        <v>31</v>
      </c>
      <c r="P1014" s="12" t="s">
        <v>673</v>
      </c>
    </row>
    <row r="1015" spans="1:16" ht="14.25" customHeight="1">
      <c r="A1015" s="4" t="s">
        <v>1103</v>
      </c>
      <c r="B1015" s="4" t="s">
        <v>13</v>
      </c>
      <c r="C1015" s="4">
        <v>1185732</v>
      </c>
      <c r="D1015" s="5">
        <v>44342</v>
      </c>
      <c r="E1015" s="4" t="s">
        <v>535</v>
      </c>
      <c r="F1015" s="4" t="s">
        <v>993</v>
      </c>
      <c r="G1015" s="4" t="s">
        <v>994</v>
      </c>
      <c r="H1015" s="6">
        <v>225</v>
      </c>
      <c r="I1015" s="12" t="s">
        <v>674</v>
      </c>
      <c r="J1015" s="12" t="s">
        <v>1087</v>
      </c>
      <c r="K1015" s="10">
        <v>39375</v>
      </c>
      <c r="L1015" s="11">
        <v>0.5</v>
      </c>
      <c r="M1015" s="13">
        <f t="shared" si="30"/>
        <v>78750</v>
      </c>
      <c r="N1015" s="13">
        <f t="shared" si="31"/>
        <v>350</v>
      </c>
      <c r="O1015" s="4" t="s">
        <v>31</v>
      </c>
      <c r="P1015" s="12" t="s">
        <v>675</v>
      </c>
    </row>
    <row r="1016" spans="1:16" ht="14.25" customHeight="1">
      <c r="A1016" s="4" t="s">
        <v>1103</v>
      </c>
      <c r="B1016" s="4" t="s">
        <v>13</v>
      </c>
      <c r="C1016" s="4">
        <v>1185732</v>
      </c>
      <c r="D1016" s="5">
        <v>44343</v>
      </c>
      <c r="E1016" s="4" t="s">
        <v>535</v>
      </c>
      <c r="F1016" s="4" t="s">
        <v>993</v>
      </c>
      <c r="G1016" s="4" t="s">
        <v>994</v>
      </c>
      <c r="H1016" s="6">
        <v>475</v>
      </c>
      <c r="I1016" s="12" t="s">
        <v>676</v>
      </c>
      <c r="J1016" s="12" t="s">
        <v>1086</v>
      </c>
      <c r="K1016" s="10">
        <v>66500</v>
      </c>
      <c r="L1016" s="11">
        <v>0.4</v>
      </c>
      <c r="M1016" s="13">
        <f t="shared" si="30"/>
        <v>166250</v>
      </c>
      <c r="N1016" s="13">
        <f t="shared" si="31"/>
        <v>350</v>
      </c>
      <c r="O1016" s="4" t="s">
        <v>31</v>
      </c>
      <c r="P1016" s="12" t="s">
        <v>677</v>
      </c>
    </row>
    <row r="1017" spans="1:16" ht="14.25" customHeight="1">
      <c r="A1017" s="4" t="s">
        <v>1103</v>
      </c>
      <c r="B1017" s="4" t="s">
        <v>13</v>
      </c>
      <c r="C1017" s="4">
        <v>1185732</v>
      </c>
      <c r="D1017" s="5">
        <v>44344</v>
      </c>
      <c r="E1017" s="4" t="s">
        <v>535</v>
      </c>
      <c r="F1017" s="4" t="s">
        <v>993</v>
      </c>
      <c r="G1017" s="4" t="s">
        <v>994</v>
      </c>
      <c r="H1017" s="6">
        <v>125</v>
      </c>
      <c r="I1017" s="12" t="s">
        <v>678</v>
      </c>
      <c r="J1017" s="12" t="s">
        <v>1086</v>
      </c>
      <c r="K1017" s="10">
        <v>15312.5</v>
      </c>
      <c r="L1017" s="11">
        <v>0.35</v>
      </c>
      <c r="M1017" s="13">
        <f t="shared" si="30"/>
        <v>43750</v>
      </c>
      <c r="N1017" s="13">
        <f t="shared" si="31"/>
        <v>350</v>
      </c>
      <c r="O1017" s="4" t="s">
        <v>31</v>
      </c>
      <c r="P1017" s="12" t="s">
        <v>679</v>
      </c>
    </row>
    <row r="1018" spans="1:16" ht="14.25" customHeight="1">
      <c r="A1018" s="4" t="s">
        <v>1103</v>
      </c>
      <c r="B1018" s="4" t="s">
        <v>13</v>
      </c>
      <c r="C1018" s="4">
        <v>1185732</v>
      </c>
      <c r="D1018" s="5">
        <v>44345</v>
      </c>
      <c r="E1018" s="4" t="s">
        <v>535</v>
      </c>
      <c r="F1018" s="4" t="s">
        <v>993</v>
      </c>
      <c r="G1018" s="4" t="s">
        <v>994</v>
      </c>
      <c r="H1018" s="6">
        <v>175</v>
      </c>
      <c r="I1018" s="12" t="s">
        <v>680</v>
      </c>
      <c r="J1018" s="12" t="s">
        <v>1086</v>
      </c>
      <c r="K1018" s="10">
        <v>15312.5</v>
      </c>
      <c r="L1018" s="11">
        <v>0.35</v>
      </c>
      <c r="M1018" s="13">
        <f t="shared" si="30"/>
        <v>43750</v>
      </c>
      <c r="N1018" s="13">
        <f t="shared" si="31"/>
        <v>250</v>
      </c>
      <c r="O1018" s="4" t="s">
        <v>31</v>
      </c>
      <c r="P1018" s="12" t="s">
        <v>681</v>
      </c>
    </row>
    <row r="1019" spans="1:16" ht="14.25" customHeight="1">
      <c r="A1019" s="4" t="s">
        <v>1103</v>
      </c>
      <c r="B1019" s="4" t="s">
        <v>13</v>
      </c>
      <c r="C1019" s="4">
        <v>1185732</v>
      </c>
      <c r="D1019" s="5">
        <v>44346</v>
      </c>
      <c r="E1019" s="4" t="s">
        <v>535</v>
      </c>
      <c r="F1019" s="4" t="s">
        <v>993</v>
      </c>
      <c r="G1019" s="4" t="s">
        <v>994</v>
      </c>
      <c r="H1019" s="6">
        <v>50</v>
      </c>
      <c r="I1019" s="12" t="s">
        <v>682</v>
      </c>
      <c r="J1019" s="12" t="s">
        <v>1087</v>
      </c>
      <c r="K1019" s="10">
        <v>6000</v>
      </c>
      <c r="L1019" s="11">
        <v>0.4</v>
      </c>
      <c r="M1019" s="13">
        <f t="shared" si="30"/>
        <v>15000</v>
      </c>
      <c r="N1019" s="13">
        <f t="shared" si="31"/>
        <v>300</v>
      </c>
      <c r="O1019" s="4" t="s">
        <v>31</v>
      </c>
      <c r="P1019" s="12" t="s">
        <v>683</v>
      </c>
    </row>
    <row r="1020" spans="1:16" ht="14.25" customHeight="1">
      <c r="A1020" s="4" t="s">
        <v>1103</v>
      </c>
      <c r="B1020" s="4" t="s">
        <v>13</v>
      </c>
      <c r="C1020" s="4">
        <v>1185732</v>
      </c>
      <c r="D1020" s="5">
        <v>44347</v>
      </c>
      <c r="E1020" s="4" t="s">
        <v>535</v>
      </c>
      <c r="F1020" s="4" t="s">
        <v>993</v>
      </c>
      <c r="G1020" s="4" t="s">
        <v>994</v>
      </c>
      <c r="H1020" s="6">
        <v>125</v>
      </c>
      <c r="I1020" s="12" t="s">
        <v>684</v>
      </c>
      <c r="J1020" s="12" t="s">
        <v>1086</v>
      </c>
      <c r="K1020" s="10">
        <v>19687.5</v>
      </c>
      <c r="L1020" s="11">
        <v>0.35</v>
      </c>
      <c r="M1020" s="13">
        <f t="shared" si="30"/>
        <v>56250</v>
      </c>
      <c r="N1020" s="13">
        <f t="shared" si="31"/>
        <v>450</v>
      </c>
      <c r="O1020" s="4" t="s">
        <v>31</v>
      </c>
      <c r="P1020" s="12" t="s">
        <v>685</v>
      </c>
    </row>
    <row r="1021" spans="1:16" ht="14.25" customHeight="1">
      <c r="A1021" s="4" t="s">
        <v>1103</v>
      </c>
      <c r="B1021" s="4" t="s">
        <v>13</v>
      </c>
      <c r="C1021" s="4">
        <v>1185732</v>
      </c>
      <c r="D1021" s="5">
        <v>44348</v>
      </c>
      <c r="E1021" s="4" t="s">
        <v>535</v>
      </c>
      <c r="F1021" s="4" t="s">
        <v>993</v>
      </c>
      <c r="G1021" s="4" t="s">
        <v>994</v>
      </c>
      <c r="H1021" s="6">
        <v>200</v>
      </c>
      <c r="I1021" s="12" t="s">
        <v>85</v>
      </c>
      <c r="J1021" s="12" t="s">
        <v>1086</v>
      </c>
      <c r="K1021" s="10">
        <v>35000</v>
      </c>
      <c r="L1021" s="11">
        <v>0.5</v>
      </c>
      <c r="M1021" s="13">
        <f t="shared" si="30"/>
        <v>70000</v>
      </c>
      <c r="N1021" s="13">
        <f t="shared" si="31"/>
        <v>350</v>
      </c>
      <c r="O1021" s="4" t="s">
        <v>31</v>
      </c>
      <c r="P1021" s="12" t="s">
        <v>686</v>
      </c>
    </row>
    <row r="1022" spans="1:16" ht="14.25" customHeight="1">
      <c r="A1022" s="4" t="s">
        <v>1103</v>
      </c>
      <c r="B1022" s="4" t="s">
        <v>13</v>
      </c>
      <c r="C1022" s="4">
        <v>1185732</v>
      </c>
      <c r="D1022" s="5">
        <v>44349</v>
      </c>
      <c r="E1022" s="4" t="s">
        <v>535</v>
      </c>
      <c r="F1022" s="4" t="s">
        <v>993</v>
      </c>
      <c r="G1022" s="4" t="s">
        <v>994</v>
      </c>
      <c r="H1022" s="6">
        <v>420</v>
      </c>
      <c r="I1022" s="12" t="s">
        <v>687</v>
      </c>
      <c r="J1022" s="12" t="s">
        <v>1087</v>
      </c>
      <c r="K1022" s="10">
        <v>67200</v>
      </c>
      <c r="L1022" s="11">
        <v>0.4</v>
      </c>
      <c r="M1022" s="13">
        <f t="shared" si="30"/>
        <v>168000</v>
      </c>
      <c r="N1022" s="13">
        <f t="shared" si="31"/>
        <v>400</v>
      </c>
      <c r="O1022" s="4" t="s">
        <v>31</v>
      </c>
      <c r="P1022" s="12" t="s">
        <v>688</v>
      </c>
    </row>
    <row r="1023" spans="1:16" ht="14.25" customHeight="1">
      <c r="A1023" s="4" t="s">
        <v>1103</v>
      </c>
      <c r="B1023" s="4" t="s">
        <v>13</v>
      </c>
      <c r="C1023" s="4">
        <v>1185732</v>
      </c>
      <c r="D1023" s="5">
        <v>44350</v>
      </c>
      <c r="E1023" s="4" t="s">
        <v>535</v>
      </c>
      <c r="F1023" s="4" t="s">
        <v>993</v>
      </c>
      <c r="G1023" s="4" t="s">
        <v>994</v>
      </c>
      <c r="H1023" s="6">
        <v>100</v>
      </c>
      <c r="I1023" s="12" t="s">
        <v>689</v>
      </c>
      <c r="J1023" s="12" t="s">
        <v>1086</v>
      </c>
      <c r="K1023" s="10">
        <v>14000</v>
      </c>
      <c r="L1023" s="11">
        <v>0.35</v>
      </c>
      <c r="M1023" s="13">
        <f t="shared" si="30"/>
        <v>40000</v>
      </c>
      <c r="N1023" s="13">
        <f t="shared" si="31"/>
        <v>400</v>
      </c>
      <c r="O1023" s="4" t="s">
        <v>31</v>
      </c>
      <c r="P1023" s="12" t="s">
        <v>690</v>
      </c>
    </row>
    <row r="1024" spans="1:16" ht="14.25" customHeight="1">
      <c r="A1024" s="4" t="s">
        <v>1103</v>
      </c>
      <c r="B1024" s="4" t="s">
        <v>13</v>
      </c>
      <c r="C1024" s="4">
        <v>1185732</v>
      </c>
      <c r="D1024" s="5">
        <v>44351</v>
      </c>
      <c r="E1024" s="4" t="s">
        <v>535</v>
      </c>
      <c r="F1024" s="4" t="s">
        <v>993</v>
      </c>
      <c r="G1024" s="4" t="s">
        <v>994</v>
      </c>
      <c r="H1024" s="6">
        <v>150</v>
      </c>
      <c r="I1024" s="12" t="s">
        <v>691</v>
      </c>
      <c r="J1024" s="12" t="s">
        <v>1086</v>
      </c>
      <c r="K1024" s="10">
        <v>15750</v>
      </c>
      <c r="L1024" s="11">
        <v>0.35</v>
      </c>
      <c r="M1024" s="13">
        <f t="shared" si="30"/>
        <v>45000</v>
      </c>
      <c r="N1024" s="13">
        <f t="shared" si="31"/>
        <v>300</v>
      </c>
      <c r="O1024" s="4" t="s">
        <v>31</v>
      </c>
      <c r="P1024" s="12" t="s">
        <v>692</v>
      </c>
    </row>
    <row r="1025" spans="1:16" ht="14.25" customHeight="1">
      <c r="A1025" s="4" t="s">
        <v>1103</v>
      </c>
      <c r="B1025" s="4" t="s">
        <v>13</v>
      </c>
      <c r="C1025" s="4">
        <v>1185732</v>
      </c>
      <c r="D1025" s="5">
        <v>44352</v>
      </c>
      <c r="E1025" s="4" t="s">
        <v>535</v>
      </c>
      <c r="F1025" s="4" t="s">
        <v>993</v>
      </c>
      <c r="G1025" s="4" t="s">
        <v>994</v>
      </c>
      <c r="H1025" s="6">
        <v>0</v>
      </c>
      <c r="I1025" s="12" t="s">
        <v>180</v>
      </c>
      <c r="J1025" s="12" t="s">
        <v>1087</v>
      </c>
      <c r="K1025" s="10">
        <v>0</v>
      </c>
      <c r="L1025" s="11">
        <v>0.4</v>
      </c>
      <c r="M1025" s="13">
        <f t="shared" si="30"/>
        <v>0</v>
      </c>
      <c r="N1025" s="13">
        <v>0</v>
      </c>
      <c r="O1025" s="4" t="s">
        <v>31</v>
      </c>
      <c r="P1025" s="12" t="s">
        <v>693</v>
      </c>
    </row>
    <row r="1026" spans="1:16" ht="14.25" customHeight="1">
      <c r="A1026" s="4" t="s">
        <v>1103</v>
      </c>
      <c r="B1026" s="4" t="s">
        <v>13</v>
      </c>
      <c r="C1026" s="4">
        <v>1185732</v>
      </c>
      <c r="D1026" s="5">
        <v>44353</v>
      </c>
      <c r="E1026" s="4" t="s">
        <v>535</v>
      </c>
      <c r="F1026" s="4" t="s">
        <v>993</v>
      </c>
      <c r="G1026" s="4" t="s">
        <v>994</v>
      </c>
      <c r="H1026" s="6">
        <v>50</v>
      </c>
      <c r="I1026" s="12" t="s">
        <v>178</v>
      </c>
      <c r="J1026" s="12" t="s">
        <v>1087</v>
      </c>
      <c r="K1026" s="10">
        <v>8750</v>
      </c>
      <c r="L1026" s="11">
        <v>0.35</v>
      </c>
      <c r="M1026" s="13">
        <f t="shared" si="30"/>
        <v>25000</v>
      </c>
      <c r="N1026" s="13">
        <f t="shared" si="31"/>
        <v>500</v>
      </c>
      <c r="O1026" s="4" t="s">
        <v>31</v>
      </c>
      <c r="P1026" s="12" t="s">
        <v>179</v>
      </c>
    </row>
    <row r="1027" spans="1:16" ht="14.25" customHeight="1">
      <c r="A1027" s="4" t="s">
        <v>1103</v>
      </c>
      <c r="B1027" s="4" t="s">
        <v>13</v>
      </c>
      <c r="C1027" s="4">
        <v>1185732</v>
      </c>
      <c r="D1027" s="5">
        <v>44354</v>
      </c>
      <c r="E1027" s="4" t="s">
        <v>535</v>
      </c>
      <c r="F1027" s="4" t="s">
        <v>993</v>
      </c>
      <c r="G1027" s="4" t="s">
        <v>994</v>
      </c>
      <c r="H1027" s="6">
        <v>150</v>
      </c>
      <c r="I1027" s="12" t="s">
        <v>354</v>
      </c>
      <c r="J1027" s="12" t="s">
        <v>1087</v>
      </c>
      <c r="K1027" s="10">
        <v>30000</v>
      </c>
      <c r="L1027" s="11">
        <v>0.5</v>
      </c>
      <c r="M1027" s="13">
        <f t="shared" si="30"/>
        <v>60000</v>
      </c>
      <c r="N1027" s="13">
        <f t="shared" si="31"/>
        <v>400</v>
      </c>
      <c r="O1027" s="4" t="s">
        <v>31</v>
      </c>
      <c r="P1027" s="12" t="s">
        <v>694</v>
      </c>
    </row>
    <row r="1028" spans="1:16" ht="14.25" customHeight="1">
      <c r="A1028" s="4" t="s">
        <v>1103</v>
      </c>
      <c r="B1028" s="4" t="s">
        <v>13</v>
      </c>
      <c r="C1028" s="4">
        <v>1185732</v>
      </c>
      <c r="D1028" s="5">
        <v>44355</v>
      </c>
      <c r="E1028" s="4" t="s">
        <v>535</v>
      </c>
      <c r="F1028" s="4" t="s">
        <v>993</v>
      </c>
      <c r="G1028" s="4" t="s">
        <v>994</v>
      </c>
      <c r="H1028" s="6">
        <v>375</v>
      </c>
      <c r="I1028" s="12" t="s">
        <v>695</v>
      </c>
      <c r="J1028" s="12" t="s">
        <v>1087</v>
      </c>
      <c r="K1028" s="10">
        <v>60000</v>
      </c>
      <c r="L1028" s="11">
        <v>0.4</v>
      </c>
      <c r="M1028" s="13">
        <f t="shared" si="30"/>
        <v>150000</v>
      </c>
      <c r="N1028" s="13">
        <f t="shared" si="31"/>
        <v>400</v>
      </c>
      <c r="O1028" s="4" t="s">
        <v>31</v>
      </c>
      <c r="P1028" s="12" t="s">
        <v>696</v>
      </c>
    </row>
    <row r="1029" spans="1:16" ht="14.25" customHeight="1">
      <c r="A1029" s="4" t="s">
        <v>1103</v>
      </c>
      <c r="B1029" s="4" t="s">
        <v>13</v>
      </c>
      <c r="C1029" s="4">
        <v>1185732</v>
      </c>
      <c r="D1029" s="5">
        <v>44356</v>
      </c>
      <c r="E1029" s="4" t="s">
        <v>535</v>
      </c>
      <c r="F1029" s="4" t="s">
        <v>993</v>
      </c>
      <c r="G1029" s="4" t="s">
        <v>994</v>
      </c>
      <c r="H1029" s="6">
        <v>75</v>
      </c>
      <c r="I1029" s="12" t="s">
        <v>697</v>
      </c>
      <c r="J1029" s="12" t="s">
        <v>1089</v>
      </c>
      <c r="K1029" s="10">
        <v>9187.5</v>
      </c>
      <c r="L1029" s="11">
        <v>0.35</v>
      </c>
      <c r="M1029" s="13">
        <f t="shared" si="30"/>
        <v>26250</v>
      </c>
      <c r="N1029" s="13">
        <f t="shared" si="31"/>
        <v>350</v>
      </c>
      <c r="O1029" s="4" t="s">
        <v>31</v>
      </c>
      <c r="P1029" s="12" t="s">
        <v>698</v>
      </c>
    </row>
    <row r="1030" spans="1:16" ht="14.25" customHeight="1">
      <c r="A1030" s="4" t="s">
        <v>1103</v>
      </c>
      <c r="B1030" s="4" t="s">
        <v>13</v>
      </c>
      <c r="C1030" s="4">
        <v>1185732</v>
      </c>
      <c r="D1030" s="5">
        <v>44357</v>
      </c>
      <c r="E1030" s="4" t="s">
        <v>535</v>
      </c>
      <c r="F1030" s="4" t="s">
        <v>993</v>
      </c>
      <c r="G1030" s="4" t="s">
        <v>994</v>
      </c>
      <c r="H1030" s="6">
        <v>75</v>
      </c>
      <c r="I1030" s="12" t="s">
        <v>699</v>
      </c>
      <c r="J1030" s="12" t="s">
        <v>1087</v>
      </c>
      <c r="K1030" s="10">
        <v>6562.5</v>
      </c>
      <c r="L1030" s="11">
        <v>0.35</v>
      </c>
      <c r="M1030" s="13">
        <f t="shared" si="30"/>
        <v>18750</v>
      </c>
      <c r="N1030" s="13">
        <f t="shared" si="31"/>
        <v>250</v>
      </c>
      <c r="O1030" s="4" t="s">
        <v>31</v>
      </c>
      <c r="P1030" s="12" t="s">
        <v>700</v>
      </c>
    </row>
    <row r="1031" spans="1:16" ht="14.25" customHeight="1">
      <c r="A1031" s="4" t="s">
        <v>1103</v>
      </c>
      <c r="B1031" s="4" t="s">
        <v>13</v>
      </c>
      <c r="C1031" s="4">
        <v>1185732</v>
      </c>
      <c r="D1031" s="5">
        <v>44358</v>
      </c>
      <c r="E1031" s="4" t="s">
        <v>535</v>
      </c>
      <c r="F1031" s="4" t="s">
        <v>993</v>
      </c>
      <c r="G1031" s="4" t="s">
        <v>994</v>
      </c>
      <c r="H1031" s="6">
        <v>0</v>
      </c>
      <c r="I1031" s="12" t="s">
        <v>119</v>
      </c>
      <c r="J1031" s="12" t="s">
        <v>1087</v>
      </c>
      <c r="K1031" s="10">
        <v>0</v>
      </c>
      <c r="L1031" s="11">
        <v>0.4</v>
      </c>
      <c r="M1031" s="13">
        <f t="shared" ref="M1031:M1094" si="32">K1031/L1031</f>
        <v>0</v>
      </c>
      <c r="N1031" s="13">
        <v>0</v>
      </c>
      <c r="O1031" s="4" t="s">
        <v>31</v>
      </c>
      <c r="P1031" s="12" t="s">
        <v>701</v>
      </c>
    </row>
    <row r="1032" spans="1:16" ht="14.25" customHeight="1">
      <c r="A1032" s="4" t="s">
        <v>1103</v>
      </c>
      <c r="B1032" s="4" t="s">
        <v>13</v>
      </c>
      <c r="C1032" s="4">
        <v>1185732</v>
      </c>
      <c r="D1032" s="5">
        <v>44359</v>
      </c>
      <c r="E1032" s="4" t="s">
        <v>535</v>
      </c>
      <c r="F1032" s="4" t="s">
        <v>993</v>
      </c>
      <c r="G1032" s="4" t="s">
        <v>994</v>
      </c>
      <c r="H1032" s="6">
        <v>25</v>
      </c>
      <c r="I1032" s="12" t="s">
        <v>702</v>
      </c>
      <c r="J1032" s="12" t="s">
        <v>1087</v>
      </c>
      <c r="K1032" s="10">
        <v>3937.5</v>
      </c>
      <c r="L1032" s="11">
        <v>0.35</v>
      </c>
      <c r="M1032" s="13">
        <f t="shared" si="32"/>
        <v>11250</v>
      </c>
      <c r="N1032" s="13">
        <f t="shared" ref="N1032:N1094" si="33">M1032/H1032</f>
        <v>450</v>
      </c>
      <c r="O1032" s="4" t="s">
        <v>31</v>
      </c>
      <c r="P1032" s="12" t="s">
        <v>703</v>
      </c>
    </row>
    <row r="1033" spans="1:16" ht="14.25" customHeight="1">
      <c r="A1033" s="4" t="s">
        <v>1103</v>
      </c>
      <c r="B1033" s="4" t="s">
        <v>13</v>
      </c>
      <c r="C1033" s="4">
        <v>1185732</v>
      </c>
      <c r="D1033" s="5">
        <v>44360</v>
      </c>
      <c r="E1033" s="4" t="s">
        <v>535</v>
      </c>
      <c r="F1033" s="4" t="s">
        <v>993</v>
      </c>
      <c r="G1033" s="4" t="s">
        <v>994</v>
      </c>
      <c r="H1033" s="6">
        <v>150</v>
      </c>
      <c r="I1033" s="12" t="s">
        <v>398</v>
      </c>
      <c r="J1033" s="12" t="s">
        <v>1086</v>
      </c>
      <c r="K1033" s="10">
        <v>26250</v>
      </c>
      <c r="L1033" s="11">
        <v>0.5</v>
      </c>
      <c r="M1033" s="13">
        <f t="shared" si="32"/>
        <v>52500</v>
      </c>
      <c r="N1033" s="13">
        <f t="shared" si="33"/>
        <v>350</v>
      </c>
      <c r="O1033" s="4" t="s">
        <v>31</v>
      </c>
      <c r="P1033" s="12" t="s">
        <v>704</v>
      </c>
    </row>
    <row r="1034" spans="1:16" ht="14.25" customHeight="1">
      <c r="A1034" s="4" t="s">
        <v>1103</v>
      </c>
      <c r="B1034" s="4" t="s">
        <v>13</v>
      </c>
      <c r="C1034" s="4">
        <v>1185732</v>
      </c>
      <c r="D1034" s="5">
        <v>44361</v>
      </c>
      <c r="E1034" s="4" t="s">
        <v>535</v>
      </c>
      <c r="F1034" s="4" t="s">
        <v>993</v>
      </c>
      <c r="G1034" s="4" t="s">
        <v>994</v>
      </c>
      <c r="H1034" s="6">
        <v>420</v>
      </c>
      <c r="I1034" s="12" t="s">
        <v>705</v>
      </c>
      <c r="J1034" s="12" t="s">
        <v>1086</v>
      </c>
      <c r="K1034" s="10">
        <v>75600</v>
      </c>
      <c r="L1034" s="11">
        <v>0.4</v>
      </c>
      <c r="M1034" s="13">
        <f t="shared" si="32"/>
        <v>189000</v>
      </c>
      <c r="N1034" s="13">
        <f t="shared" si="33"/>
        <v>450</v>
      </c>
      <c r="O1034" s="4" t="s">
        <v>31</v>
      </c>
      <c r="P1034" s="12" t="s">
        <v>706</v>
      </c>
    </row>
    <row r="1035" spans="1:16" ht="14.25" customHeight="1">
      <c r="A1035" s="4" t="s">
        <v>1103</v>
      </c>
      <c r="B1035" s="4" t="s">
        <v>13</v>
      </c>
      <c r="C1035" s="4">
        <v>1185732</v>
      </c>
      <c r="D1035" s="5">
        <v>44362</v>
      </c>
      <c r="E1035" s="4" t="s">
        <v>535</v>
      </c>
      <c r="F1035" s="4" t="s">
        <v>993</v>
      </c>
      <c r="G1035" s="4" t="s">
        <v>994</v>
      </c>
      <c r="H1035" s="6">
        <v>125</v>
      </c>
      <c r="I1035" s="12" t="s">
        <v>707</v>
      </c>
      <c r="J1035" s="12" t="s">
        <v>1088</v>
      </c>
      <c r="K1035" s="10">
        <v>17500</v>
      </c>
      <c r="L1035" s="11">
        <v>0.35</v>
      </c>
      <c r="M1035" s="13">
        <f t="shared" si="32"/>
        <v>50000</v>
      </c>
      <c r="N1035" s="13">
        <f t="shared" si="33"/>
        <v>400</v>
      </c>
      <c r="O1035" s="4" t="s">
        <v>31</v>
      </c>
      <c r="P1035" s="12" t="s">
        <v>708</v>
      </c>
    </row>
    <row r="1036" spans="1:16" ht="14.25" customHeight="1">
      <c r="A1036" s="4" t="s">
        <v>1103</v>
      </c>
      <c r="B1036" s="4" t="s">
        <v>13</v>
      </c>
      <c r="C1036" s="4">
        <v>1185732</v>
      </c>
      <c r="D1036" s="5">
        <v>44363</v>
      </c>
      <c r="E1036" s="4" t="s">
        <v>535</v>
      </c>
      <c r="F1036" s="4" t="s">
        <v>993</v>
      </c>
      <c r="G1036" s="4" t="s">
        <v>994</v>
      </c>
      <c r="H1036" s="6">
        <v>100</v>
      </c>
      <c r="I1036" s="12" t="s">
        <v>709</v>
      </c>
      <c r="J1036" s="12" t="s">
        <v>1086</v>
      </c>
      <c r="K1036" s="10">
        <v>12250</v>
      </c>
      <c r="L1036" s="11">
        <v>0.35</v>
      </c>
      <c r="M1036" s="13">
        <f t="shared" si="32"/>
        <v>35000</v>
      </c>
      <c r="N1036" s="13">
        <f t="shared" si="33"/>
        <v>350</v>
      </c>
      <c r="O1036" s="4" t="s">
        <v>31</v>
      </c>
      <c r="P1036" s="12" t="s">
        <v>710</v>
      </c>
    </row>
    <row r="1037" spans="1:16" ht="14.25" customHeight="1">
      <c r="A1037" s="4" t="s">
        <v>1103</v>
      </c>
      <c r="B1037" s="4" t="s">
        <v>13</v>
      </c>
      <c r="C1037" s="4">
        <v>1185732</v>
      </c>
      <c r="D1037" s="5">
        <v>44364</v>
      </c>
      <c r="E1037" s="4" t="s">
        <v>535</v>
      </c>
      <c r="F1037" s="4" t="s">
        <v>993</v>
      </c>
      <c r="G1037" s="4" t="s">
        <v>994</v>
      </c>
      <c r="H1037" s="6">
        <v>25</v>
      </c>
      <c r="I1037" s="12" t="s">
        <v>711</v>
      </c>
      <c r="J1037" s="12" t="s">
        <v>1086</v>
      </c>
      <c r="K1037" s="10">
        <v>3500</v>
      </c>
      <c r="L1037" s="11">
        <v>0.4</v>
      </c>
      <c r="M1037" s="13">
        <f t="shared" si="32"/>
        <v>8750</v>
      </c>
      <c r="N1037" s="13">
        <f t="shared" si="33"/>
        <v>350</v>
      </c>
      <c r="O1037" s="4" t="s">
        <v>31</v>
      </c>
      <c r="P1037" s="12" t="s">
        <v>712</v>
      </c>
    </row>
    <row r="1038" spans="1:16" ht="14.25" customHeight="1">
      <c r="A1038" s="4" t="s">
        <v>1103</v>
      </c>
      <c r="B1038" s="4" t="s">
        <v>13</v>
      </c>
      <c r="C1038" s="4">
        <v>1185732</v>
      </c>
      <c r="D1038" s="5">
        <v>44365</v>
      </c>
      <c r="E1038" s="4" t="s">
        <v>535</v>
      </c>
      <c r="F1038" s="4" t="s">
        <v>993</v>
      </c>
      <c r="G1038" s="4" t="s">
        <v>994</v>
      </c>
      <c r="H1038" s="6">
        <v>50</v>
      </c>
      <c r="I1038" s="12" t="s">
        <v>713</v>
      </c>
      <c r="J1038" s="12" t="s">
        <v>1088</v>
      </c>
      <c r="K1038" s="10">
        <v>8750</v>
      </c>
      <c r="L1038" s="11">
        <v>0.35</v>
      </c>
      <c r="M1038" s="13">
        <f t="shared" si="32"/>
        <v>25000</v>
      </c>
      <c r="N1038" s="13">
        <f t="shared" si="33"/>
        <v>500</v>
      </c>
      <c r="O1038" s="4" t="s">
        <v>31</v>
      </c>
      <c r="P1038" s="12" t="s">
        <v>714</v>
      </c>
    </row>
    <row r="1039" spans="1:16" ht="14.25" customHeight="1">
      <c r="A1039" s="4" t="s">
        <v>1103</v>
      </c>
      <c r="B1039" s="4" t="s">
        <v>13</v>
      </c>
      <c r="C1039" s="4">
        <v>1185732</v>
      </c>
      <c r="D1039" s="5">
        <v>44366</v>
      </c>
      <c r="E1039" s="4" t="s">
        <v>535</v>
      </c>
      <c r="F1039" s="4" t="s">
        <v>993</v>
      </c>
      <c r="G1039" s="4" t="s">
        <v>994</v>
      </c>
      <c r="H1039" s="6">
        <v>150</v>
      </c>
      <c r="I1039" s="12" t="s">
        <v>715</v>
      </c>
      <c r="J1039" s="12" t="s">
        <v>1086</v>
      </c>
      <c r="K1039" s="10">
        <v>41250</v>
      </c>
      <c r="L1039" s="11">
        <v>0.5</v>
      </c>
      <c r="M1039" s="13">
        <f t="shared" si="32"/>
        <v>82500</v>
      </c>
      <c r="N1039" s="13">
        <f t="shared" si="33"/>
        <v>550</v>
      </c>
      <c r="O1039" s="4" t="s">
        <v>31</v>
      </c>
      <c r="P1039" s="12" t="s">
        <v>716</v>
      </c>
    </row>
    <row r="1040" spans="1:16" ht="14.25" customHeight="1">
      <c r="A1040" s="4" t="s">
        <v>1103</v>
      </c>
      <c r="B1040" s="4" t="s">
        <v>13</v>
      </c>
      <c r="C1040" s="4">
        <v>1185732</v>
      </c>
      <c r="D1040" s="5">
        <v>44367</v>
      </c>
      <c r="E1040" s="4" t="s">
        <v>535</v>
      </c>
      <c r="F1040" s="4" t="s">
        <v>993</v>
      </c>
      <c r="G1040" s="4" t="s">
        <v>994</v>
      </c>
      <c r="H1040" s="6">
        <v>400</v>
      </c>
      <c r="I1040" s="12" t="s">
        <v>717</v>
      </c>
      <c r="J1040" s="12" t="s">
        <v>1087</v>
      </c>
      <c r="K1040" s="10">
        <v>64000</v>
      </c>
      <c r="L1040" s="11">
        <v>0.4</v>
      </c>
      <c r="M1040" s="13">
        <f t="shared" si="32"/>
        <v>160000</v>
      </c>
      <c r="N1040" s="13">
        <f t="shared" si="33"/>
        <v>400</v>
      </c>
      <c r="O1040" s="4" t="s">
        <v>31</v>
      </c>
      <c r="P1040" s="12" t="s">
        <v>718</v>
      </c>
    </row>
    <row r="1041" spans="1:16" ht="14.25" customHeight="1">
      <c r="A1041" s="4" t="s">
        <v>1103</v>
      </c>
      <c r="B1041" s="4" t="s">
        <v>13</v>
      </c>
      <c r="C1041" s="4">
        <v>1185732</v>
      </c>
      <c r="D1041" s="5">
        <v>44368</v>
      </c>
      <c r="E1041" s="4" t="s">
        <v>535</v>
      </c>
      <c r="F1041" s="4" t="s">
        <v>993</v>
      </c>
      <c r="G1041" s="4" t="s">
        <v>994</v>
      </c>
      <c r="H1041" s="6">
        <v>150</v>
      </c>
      <c r="I1041" s="12" t="s">
        <v>521</v>
      </c>
      <c r="J1041" s="12" t="s">
        <v>1087</v>
      </c>
      <c r="K1041" s="10">
        <v>18375</v>
      </c>
      <c r="L1041" s="11">
        <v>0.35</v>
      </c>
      <c r="M1041" s="13">
        <f t="shared" si="32"/>
        <v>52500</v>
      </c>
      <c r="N1041" s="13">
        <f t="shared" si="33"/>
        <v>350</v>
      </c>
      <c r="O1041" s="4" t="s">
        <v>31</v>
      </c>
      <c r="P1041" s="12" t="s">
        <v>719</v>
      </c>
    </row>
    <row r="1042" spans="1:16" ht="14.25" customHeight="1">
      <c r="A1042" s="4" t="s">
        <v>1103</v>
      </c>
      <c r="B1042" s="4" t="s">
        <v>13</v>
      </c>
      <c r="C1042" s="4">
        <v>1185732</v>
      </c>
      <c r="D1042" s="5">
        <v>44369</v>
      </c>
      <c r="E1042" s="4" t="s">
        <v>535</v>
      </c>
      <c r="F1042" s="4" t="s">
        <v>993</v>
      </c>
      <c r="G1042" s="4" t="s">
        <v>994</v>
      </c>
      <c r="H1042" s="6">
        <v>175</v>
      </c>
      <c r="I1042" s="12" t="s">
        <v>674</v>
      </c>
      <c r="J1042" s="12" t="s">
        <v>1087</v>
      </c>
      <c r="K1042" s="10">
        <v>18375</v>
      </c>
      <c r="L1042" s="11">
        <v>0.35</v>
      </c>
      <c r="M1042" s="13">
        <f t="shared" si="32"/>
        <v>52500</v>
      </c>
      <c r="N1042" s="13">
        <f t="shared" si="33"/>
        <v>300</v>
      </c>
      <c r="O1042" s="4" t="s">
        <v>31</v>
      </c>
      <c r="P1042" s="12" t="s">
        <v>675</v>
      </c>
    </row>
    <row r="1043" spans="1:16" ht="14.25" customHeight="1">
      <c r="A1043" s="4" t="s">
        <v>1103</v>
      </c>
      <c r="B1043" s="4" t="s">
        <v>13</v>
      </c>
      <c r="C1043" s="4">
        <v>1185732</v>
      </c>
      <c r="D1043" s="5">
        <v>44370</v>
      </c>
      <c r="E1043" s="4" t="s">
        <v>535</v>
      </c>
      <c r="F1043" s="4" t="s">
        <v>993</v>
      </c>
      <c r="G1043" s="4" t="s">
        <v>994</v>
      </c>
      <c r="H1043" s="6">
        <v>150</v>
      </c>
      <c r="I1043" s="12" t="s">
        <v>720</v>
      </c>
      <c r="J1043" s="12" t="s">
        <v>1086</v>
      </c>
      <c r="K1043" s="10">
        <v>18000</v>
      </c>
      <c r="L1043" s="11">
        <v>0.4</v>
      </c>
      <c r="M1043" s="13">
        <f t="shared" si="32"/>
        <v>45000</v>
      </c>
      <c r="N1043" s="13">
        <f t="shared" si="33"/>
        <v>300</v>
      </c>
      <c r="O1043" s="4" t="s">
        <v>31</v>
      </c>
      <c r="P1043" s="12" t="s">
        <v>721</v>
      </c>
    </row>
    <row r="1044" spans="1:16" ht="14.25" customHeight="1">
      <c r="A1044" s="4" t="s">
        <v>1103</v>
      </c>
      <c r="B1044" s="4" t="s">
        <v>13</v>
      </c>
      <c r="C1044" s="4">
        <v>1185732</v>
      </c>
      <c r="D1044" s="5">
        <v>44371</v>
      </c>
      <c r="E1044" s="4" t="s">
        <v>535</v>
      </c>
      <c r="F1044" s="4" t="s">
        <v>993</v>
      </c>
      <c r="G1044" s="4" t="s">
        <v>994</v>
      </c>
      <c r="H1044" s="6">
        <v>150</v>
      </c>
      <c r="I1044" s="12" t="s">
        <v>501</v>
      </c>
      <c r="J1044" s="12" t="s">
        <v>1087</v>
      </c>
      <c r="K1044" s="10">
        <v>23625</v>
      </c>
      <c r="L1044" s="11">
        <v>0.35</v>
      </c>
      <c r="M1044" s="13">
        <f t="shared" si="32"/>
        <v>67500</v>
      </c>
      <c r="N1044" s="13">
        <f t="shared" si="33"/>
        <v>450</v>
      </c>
      <c r="O1044" s="4" t="s">
        <v>31</v>
      </c>
      <c r="P1044" s="12" t="s">
        <v>502</v>
      </c>
    </row>
    <row r="1045" spans="1:16" ht="14.25" customHeight="1">
      <c r="A1045" s="4" t="s">
        <v>1103</v>
      </c>
      <c r="B1045" s="4" t="s">
        <v>13</v>
      </c>
      <c r="C1045" s="4">
        <v>1185732</v>
      </c>
      <c r="D1045" s="5">
        <v>44372</v>
      </c>
      <c r="E1045" s="4" t="s">
        <v>535</v>
      </c>
      <c r="F1045" s="4" t="s">
        <v>993</v>
      </c>
      <c r="G1045" s="4" t="s">
        <v>994</v>
      </c>
      <c r="H1045" s="6">
        <v>325</v>
      </c>
      <c r="I1045" s="12" t="s">
        <v>478</v>
      </c>
      <c r="J1045" s="12" t="s">
        <v>1086</v>
      </c>
      <c r="K1045" s="10">
        <v>81250</v>
      </c>
      <c r="L1045" s="11">
        <v>0.5</v>
      </c>
      <c r="M1045" s="13">
        <f t="shared" si="32"/>
        <v>162500</v>
      </c>
      <c r="N1045" s="13">
        <f t="shared" si="33"/>
        <v>500</v>
      </c>
      <c r="O1045" s="4" t="s">
        <v>31</v>
      </c>
      <c r="P1045" s="12" t="s">
        <v>722</v>
      </c>
    </row>
    <row r="1046" spans="1:16" ht="14.25" customHeight="1">
      <c r="A1046" s="4" t="s">
        <v>1103</v>
      </c>
      <c r="B1046" s="4" t="s">
        <v>13</v>
      </c>
      <c r="C1046" s="4">
        <v>1185732</v>
      </c>
      <c r="D1046" s="5">
        <v>44373</v>
      </c>
      <c r="E1046" s="4" t="s">
        <v>535</v>
      </c>
      <c r="F1046" s="4" t="s">
        <v>993</v>
      </c>
      <c r="G1046" s="4" t="s">
        <v>994</v>
      </c>
      <c r="H1046" s="6">
        <v>550</v>
      </c>
      <c r="I1046" s="12" t="s">
        <v>132</v>
      </c>
      <c r="J1046" s="12" t="s">
        <v>1086</v>
      </c>
      <c r="K1046" s="10">
        <v>99000</v>
      </c>
      <c r="L1046" s="11">
        <v>0.4</v>
      </c>
      <c r="M1046" s="13">
        <f t="shared" si="32"/>
        <v>247500</v>
      </c>
      <c r="N1046" s="13">
        <f t="shared" si="33"/>
        <v>450</v>
      </c>
      <c r="O1046" s="4" t="s">
        <v>31</v>
      </c>
      <c r="P1046" s="12" t="s">
        <v>723</v>
      </c>
    </row>
    <row r="1047" spans="1:16" ht="14.25" customHeight="1">
      <c r="A1047" s="4" t="s">
        <v>1103</v>
      </c>
      <c r="B1047" s="4" t="s">
        <v>13</v>
      </c>
      <c r="C1047" s="4">
        <v>1185732</v>
      </c>
      <c r="D1047" s="5">
        <v>44374</v>
      </c>
      <c r="E1047" s="4" t="s">
        <v>535</v>
      </c>
      <c r="F1047" s="4" t="s">
        <v>993</v>
      </c>
      <c r="G1047" s="4" t="s">
        <v>994</v>
      </c>
      <c r="H1047" s="6">
        <v>300</v>
      </c>
      <c r="I1047" s="12" t="s">
        <v>724</v>
      </c>
      <c r="J1047" s="12" t="s">
        <v>1088</v>
      </c>
      <c r="K1047" s="10">
        <v>42000</v>
      </c>
      <c r="L1047" s="11">
        <v>0.35</v>
      </c>
      <c r="M1047" s="13">
        <f t="shared" si="32"/>
        <v>120000.00000000001</v>
      </c>
      <c r="N1047" s="13">
        <f t="shared" si="33"/>
        <v>400.00000000000006</v>
      </c>
      <c r="O1047" s="4" t="s">
        <v>31</v>
      </c>
      <c r="P1047" s="12" t="s">
        <v>725</v>
      </c>
    </row>
    <row r="1048" spans="1:16" ht="14.25" customHeight="1">
      <c r="A1048" s="4" t="s">
        <v>1103</v>
      </c>
      <c r="B1048" s="4" t="s">
        <v>13</v>
      </c>
      <c r="C1048" s="4">
        <v>1185732</v>
      </c>
      <c r="D1048" s="5">
        <v>44375</v>
      </c>
      <c r="E1048" s="4" t="s">
        <v>535</v>
      </c>
      <c r="F1048" s="4" t="s">
        <v>993</v>
      </c>
      <c r="G1048" s="4" t="s">
        <v>994</v>
      </c>
      <c r="H1048" s="6">
        <v>225</v>
      </c>
      <c r="I1048" s="12" t="s">
        <v>143</v>
      </c>
      <c r="J1048" s="12" t="s">
        <v>1087</v>
      </c>
      <c r="K1048" s="10">
        <v>27562.5</v>
      </c>
      <c r="L1048" s="11">
        <v>0.35</v>
      </c>
      <c r="M1048" s="13">
        <f t="shared" si="32"/>
        <v>78750</v>
      </c>
      <c r="N1048" s="13">
        <f t="shared" si="33"/>
        <v>350</v>
      </c>
      <c r="O1048" s="4" t="s">
        <v>31</v>
      </c>
      <c r="P1048" s="12" t="s">
        <v>184</v>
      </c>
    </row>
    <row r="1049" spans="1:16" ht="14.25" customHeight="1">
      <c r="A1049" s="4" t="s">
        <v>1103</v>
      </c>
      <c r="B1049" s="4" t="s">
        <v>13</v>
      </c>
      <c r="C1049" s="4">
        <v>1185732</v>
      </c>
      <c r="D1049" s="5">
        <v>44376</v>
      </c>
      <c r="E1049" s="4" t="s">
        <v>535</v>
      </c>
      <c r="F1049" s="4" t="s">
        <v>993</v>
      </c>
      <c r="G1049" s="4" t="s">
        <v>994</v>
      </c>
      <c r="H1049" s="6">
        <v>175</v>
      </c>
      <c r="I1049" s="12" t="s">
        <v>33</v>
      </c>
      <c r="J1049" s="12" t="s">
        <v>1087</v>
      </c>
      <c r="K1049" s="10">
        <v>24500</v>
      </c>
      <c r="L1049" s="11">
        <v>0.4</v>
      </c>
      <c r="M1049" s="13">
        <f t="shared" si="32"/>
        <v>61250</v>
      </c>
      <c r="N1049" s="13">
        <f t="shared" si="33"/>
        <v>350</v>
      </c>
      <c r="O1049" s="4" t="s">
        <v>31</v>
      </c>
      <c r="P1049" s="12" t="s">
        <v>726</v>
      </c>
    </row>
    <row r="1050" spans="1:16" ht="14.25" customHeight="1">
      <c r="A1050" s="4" t="s">
        <v>1103</v>
      </c>
      <c r="B1050" s="4" t="s">
        <v>13</v>
      </c>
      <c r="C1050" s="4">
        <v>1185732</v>
      </c>
      <c r="D1050" s="5">
        <v>44377</v>
      </c>
      <c r="E1050" s="4" t="s">
        <v>535</v>
      </c>
      <c r="F1050" s="4" t="s">
        <v>993</v>
      </c>
      <c r="G1050" s="4" t="s">
        <v>994</v>
      </c>
      <c r="H1050" s="6">
        <v>175</v>
      </c>
      <c r="I1050" s="12" t="s">
        <v>93</v>
      </c>
      <c r="J1050" s="12" t="s">
        <v>1087</v>
      </c>
      <c r="K1050" s="10">
        <v>27562.5</v>
      </c>
      <c r="L1050" s="11">
        <v>0.35</v>
      </c>
      <c r="M1050" s="13">
        <f t="shared" si="32"/>
        <v>78750</v>
      </c>
      <c r="N1050" s="13">
        <f t="shared" si="33"/>
        <v>450</v>
      </c>
      <c r="O1050" s="4" t="s">
        <v>31</v>
      </c>
      <c r="P1050" s="12" t="s">
        <v>94</v>
      </c>
    </row>
    <row r="1051" spans="1:16" ht="14.25" customHeight="1">
      <c r="A1051" s="4" t="s">
        <v>1103</v>
      </c>
      <c r="B1051" s="4" t="s">
        <v>13</v>
      </c>
      <c r="C1051" s="4">
        <v>1185732</v>
      </c>
      <c r="D1051" s="5">
        <v>44378</v>
      </c>
      <c r="E1051" s="4" t="s">
        <v>535</v>
      </c>
      <c r="F1051" s="4" t="s">
        <v>993</v>
      </c>
      <c r="G1051" s="4" t="s">
        <v>994</v>
      </c>
      <c r="H1051" s="6">
        <v>350</v>
      </c>
      <c r="I1051" s="12" t="s">
        <v>302</v>
      </c>
      <c r="J1051" s="12" t="s">
        <v>1086</v>
      </c>
      <c r="K1051" s="10">
        <v>87500</v>
      </c>
      <c r="L1051" s="11">
        <v>0.5</v>
      </c>
      <c r="M1051" s="13">
        <f t="shared" si="32"/>
        <v>175000</v>
      </c>
      <c r="N1051" s="13">
        <f t="shared" si="33"/>
        <v>500</v>
      </c>
      <c r="O1051" s="4" t="s">
        <v>31</v>
      </c>
      <c r="P1051" s="12" t="s">
        <v>727</v>
      </c>
    </row>
    <row r="1052" spans="1:16" ht="14.25" customHeight="1">
      <c r="A1052" s="4" t="s">
        <v>1103</v>
      </c>
      <c r="B1052" s="4" t="s">
        <v>13</v>
      </c>
      <c r="C1052" s="4">
        <v>1185732</v>
      </c>
      <c r="D1052" s="5">
        <v>44379</v>
      </c>
      <c r="E1052" s="4" t="s">
        <v>535</v>
      </c>
      <c r="F1052" s="4" t="s">
        <v>993</v>
      </c>
      <c r="G1052" s="4" t="s">
        <v>994</v>
      </c>
      <c r="H1052" s="6">
        <v>500</v>
      </c>
      <c r="I1052" s="12" t="s">
        <v>66</v>
      </c>
      <c r="J1052" s="12" t="s">
        <v>1087</v>
      </c>
      <c r="K1052" s="10">
        <v>90000</v>
      </c>
      <c r="L1052" s="11">
        <v>0.4</v>
      </c>
      <c r="M1052" s="13">
        <f t="shared" si="32"/>
        <v>225000</v>
      </c>
      <c r="N1052" s="13">
        <f t="shared" si="33"/>
        <v>450</v>
      </c>
      <c r="O1052" s="4" t="s">
        <v>31</v>
      </c>
      <c r="P1052" s="12" t="s">
        <v>728</v>
      </c>
    </row>
    <row r="1053" spans="1:16" ht="14.25" customHeight="1">
      <c r="A1053" s="4" t="s">
        <v>1103</v>
      </c>
      <c r="B1053" s="4" t="s">
        <v>13</v>
      </c>
      <c r="C1053" s="4">
        <v>1185732</v>
      </c>
      <c r="D1053" s="5">
        <v>44380</v>
      </c>
      <c r="E1053" s="4" t="s">
        <v>535</v>
      </c>
      <c r="F1053" s="4" t="s">
        <v>993</v>
      </c>
      <c r="G1053" s="4" t="s">
        <v>994</v>
      </c>
      <c r="H1053" s="6">
        <v>275</v>
      </c>
      <c r="I1053" s="12" t="s">
        <v>97</v>
      </c>
      <c r="J1053" s="12" t="s">
        <v>1086</v>
      </c>
      <c r="K1053" s="10">
        <v>43312.5</v>
      </c>
      <c r="L1053" s="11">
        <v>0.35</v>
      </c>
      <c r="M1053" s="13">
        <f t="shared" si="32"/>
        <v>123750.00000000001</v>
      </c>
      <c r="N1053" s="13">
        <f t="shared" si="33"/>
        <v>450.00000000000006</v>
      </c>
      <c r="O1053" s="4" t="s">
        <v>31</v>
      </c>
      <c r="P1053" s="12" t="s">
        <v>729</v>
      </c>
    </row>
    <row r="1054" spans="1:16" ht="14.25" customHeight="1">
      <c r="A1054" s="4" t="s">
        <v>1103</v>
      </c>
      <c r="B1054" s="4" t="s">
        <v>13</v>
      </c>
      <c r="C1054" s="4">
        <v>1185732</v>
      </c>
      <c r="D1054" s="5">
        <v>44381</v>
      </c>
      <c r="E1054" s="4" t="s">
        <v>535</v>
      </c>
      <c r="F1054" s="4" t="s">
        <v>993</v>
      </c>
      <c r="G1054" s="4" t="s">
        <v>994</v>
      </c>
      <c r="H1054" s="6">
        <v>200</v>
      </c>
      <c r="I1054" s="12" t="s">
        <v>217</v>
      </c>
      <c r="J1054" s="12" t="s">
        <v>1087</v>
      </c>
      <c r="K1054" s="10">
        <v>28000</v>
      </c>
      <c r="L1054" s="11">
        <v>0.35</v>
      </c>
      <c r="M1054" s="13">
        <f t="shared" si="32"/>
        <v>80000</v>
      </c>
      <c r="N1054" s="13">
        <f t="shared" si="33"/>
        <v>400</v>
      </c>
      <c r="O1054" s="4" t="s">
        <v>31</v>
      </c>
      <c r="P1054" s="12" t="s">
        <v>218</v>
      </c>
    </row>
    <row r="1055" spans="1:16" ht="14.25" customHeight="1">
      <c r="A1055" s="4" t="s">
        <v>1103</v>
      </c>
      <c r="B1055" s="4" t="s">
        <v>13</v>
      </c>
      <c r="C1055" s="4">
        <v>1185732</v>
      </c>
      <c r="D1055" s="5">
        <v>44382</v>
      </c>
      <c r="E1055" s="4" t="s">
        <v>535</v>
      </c>
      <c r="F1055" s="4" t="s">
        <v>993</v>
      </c>
      <c r="G1055" s="4" t="s">
        <v>994</v>
      </c>
      <c r="H1055" s="6">
        <v>125</v>
      </c>
      <c r="I1055" s="12" t="s">
        <v>730</v>
      </c>
      <c r="J1055" s="12" t="s">
        <v>1088</v>
      </c>
      <c r="K1055" s="10">
        <v>15000</v>
      </c>
      <c r="L1055" s="11">
        <v>0.4</v>
      </c>
      <c r="M1055" s="13">
        <f t="shared" si="32"/>
        <v>37500</v>
      </c>
      <c r="N1055" s="13">
        <f t="shared" si="33"/>
        <v>300</v>
      </c>
      <c r="O1055" s="4" t="s">
        <v>31</v>
      </c>
      <c r="P1055" s="12" t="s">
        <v>731</v>
      </c>
    </row>
    <row r="1056" spans="1:16" ht="14.25" customHeight="1">
      <c r="A1056" s="4" t="s">
        <v>1103</v>
      </c>
      <c r="B1056" s="4" t="s">
        <v>13</v>
      </c>
      <c r="C1056" s="4">
        <v>1185732</v>
      </c>
      <c r="D1056" s="5">
        <v>44383</v>
      </c>
      <c r="E1056" s="4" t="s">
        <v>535</v>
      </c>
      <c r="F1056" s="4" t="s">
        <v>993</v>
      </c>
      <c r="G1056" s="4" t="s">
        <v>994</v>
      </c>
      <c r="H1056" s="6">
        <v>100</v>
      </c>
      <c r="I1056" s="12" t="s">
        <v>215</v>
      </c>
      <c r="J1056" s="12" t="s">
        <v>1087</v>
      </c>
      <c r="K1056" s="10">
        <v>14000</v>
      </c>
      <c r="L1056" s="11">
        <v>0.35</v>
      </c>
      <c r="M1056" s="13">
        <f t="shared" si="32"/>
        <v>40000</v>
      </c>
      <c r="N1056" s="13">
        <f t="shared" si="33"/>
        <v>400</v>
      </c>
      <c r="O1056" s="4" t="s">
        <v>31</v>
      </c>
      <c r="P1056" s="12" t="s">
        <v>216</v>
      </c>
    </row>
    <row r="1057" spans="1:16" ht="14.25" customHeight="1">
      <c r="A1057" s="4" t="s">
        <v>1103</v>
      </c>
      <c r="B1057" s="4" t="s">
        <v>13</v>
      </c>
      <c r="C1057" s="4">
        <v>1185732</v>
      </c>
      <c r="D1057" s="5">
        <v>44384</v>
      </c>
      <c r="E1057" s="4" t="s">
        <v>535</v>
      </c>
      <c r="F1057" s="4" t="s">
        <v>993</v>
      </c>
      <c r="G1057" s="4" t="s">
        <v>994</v>
      </c>
      <c r="H1057" s="6">
        <v>275</v>
      </c>
      <c r="I1057" s="12" t="s">
        <v>63</v>
      </c>
      <c r="J1057" s="12" t="s">
        <v>1087</v>
      </c>
      <c r="K1057" s="10">
        <v>61875</v>
      </c>
      <c r="L1057" s="11">
        <v>0.5</v>
      </c>
      <c r="M1057" s="13">
        <f t="shared" si="32"/>
        <v>123750</v>
      </c>
      <c r="N1057" s="13">
        <f t="shared" si="33"/>
        <v>450</v>
      </c>
      <c r="O1057" s="4" t="s">
        <v>31</v>
      </c>
      <c r="P1057" s="12" t="s">
        <v>732</v>
      </c>
    </row>
    <row r="1058" spans="1:16" ht="14.25" customHeight="1">
      <c r="A1058" s="4" t="s">
        <v>1103</v>
      </c>
      <c r="B1058" s="4" t="s">
        <v>13</v>
      </c>
      <c r="C1058" s="4">
        <v>1185732</v>
      </c>
      <c r="D1058" s="5">
        <v>44385</v>
      </c>
      <c r="E1058" s="4" t="s">
        <v>535</v>
      </c>
      <c r="F1058" s="4" t="s">
        <v>993</v>
      </c>
      <c r="G1058" s="4" t="s">
        <v>994</v>
      </c>
      <c r="H1058" s="6">
        <v>400</v>
      </c>
      <c r="I1058" s="12" t="s">
        <v>240</v>
      </c>
      <c r="J1058" s="12" t="s">
        <v>1087</v>
      </c>
      <c r="K1058" s="10">
        <v>64000</v>
      </c>
      <c r="L1058" s="11">
        <v>0.4</v>
      </c>
      <c r="M1058" s="13">
        <f t="shared" si="32"/>
        <v>160000</v>
      </c>
      <c r="N1058" s="13">
        <f t="shared" si="33"/>
        <v>400</v>
      </c>
      <c r="O1058" s="4" t="s">
        <v>31</v>
      </c>
      <c r="P1058" s="12" t="s">
        <v>733</v>
      </c>
    </row>
    <row r="1059" spans="1:16" ht="14.25" customHeight="1">
      <c r="A1059" s="4" t="s">
        <v>1103</v>
      </c>
      <c r="B1059" s="4" t="s">
        <v>13</v>
      </c>
      <c r="C1059" s="4">
        <v>1185732</v>
      </c>
      <c r="D1059" s="5">
        <v>44386</v>
      </c>
      <c r="E1059" s="4" t="s">
        <v>535</v>
      </c>
      <c r="F1059" s="4" t="s">
        <v>993</v>
      </c>
      <c r="G1059" s="4" t="s">
        <v>994</v>
      </c>
      <c r="H1059" s="6">
        <v>200</v>
      </c>
      <c r="I1059" s="12" t="s">
        <v>734</v>
      </c>
      <c r="J1059" s="12" t="s">
        <v>1089</v>
      </c>
      <c r="K1059" s="10">
        <v>24500</v>
      </c>
      <c r="L1059" s="11">
        <v>0.35</v>
      </c>
      <c r="M1059" s="13">
        <f t="shared" si="32"/>
        <v>70000</v>
      </c>
      <c r="N1059" s="13">
        <f t="shared" si="33"/>
        <v>350</v>
      </c>
      <c r="O1059" s="4" t="s">
        <v>31</v>
      </c>
      <c r="P1059" s="12" t="s">
        <v>735</v>
      </c>
    </row>
    <row r="1060" spans="1:16" ht="14.25" customHeight="1">
      <c r="A1060" s="4" t="s">
        <v>1103</v>
      </c>
      <c r="B1060" s="4" t="s">
        <v>13</v>
      </c>
      <c r="C1060" s="4">
        <v>1185732</v>
      </c>
      <c r="D1060" s="5">
        <v>44387</v>
      </c>
      <c r="E1060" s="4" t="s">
        <v>535</v>
      </c>
      <c r="F1060" s="4" t="s">
        <v>993</v>
      </c>
      <c r="G1060" s="4" t="s">
        <v>994</v>
      </c>
      <c r="H1060" s="6">
        <v>100</v>
      </c>
      <c r="I1060" s="12" t="s">
        <v>213</v>
      </c>
      <c r="J1060" s="12" t="s">
        <v>1087</v>
      </c>
      <c r="K1060" s="10">
        <v>7000</v>
      </c>
      <c r="L1060" s="11">
        <v>0.35</v>
      </c>
      <c r="M1060" s="13">
        <f t="shared" si="32"/>
        <v>20000</v>
      </c>
      <c r="N1060" s="13">
        <f t="shared" si="33"/>
        <v>200</v>
      </c>
      <c r="O1060" s="4" t="s">
        <v>31</v>
      </c>
      <c r="P1060" s="12" t="s">
        <v>736</v>
      </c>
    </row>
    <row r="1061" spans="1:16" ht="14.25" customHeight="1">
      <c r="A1061" s="4" t="s">
        <v>1103</v>
      </c>
      <c r="B1061" s="4" t="s">
        <v>13</v>
      </c>
      <c r="C1061" s="4">
        <v>1185732</v>
      </c>
      <c r="D1061" s="5">
        <v>44388</v>
      </c>
      <c r="E1061" s="4" t="s">
        <v>535</v>
      </c>
      <c r="F1061" s="4" t="s">
        <v>993</v>
      </c>
      <c r="G1061" s="4" t="s">
        <v>994</v>
      </c>
      <c r="H1061" s="6">
        <v>75</v>
      </c>
      <c r="I1061" s="12" t="s">
        <v>737</v>
      </c>
      <c r="J1061" s="12" t="s">
        <v>1088</v>
      </c>
      <c r="K1061" s="10">
        <v>6000</v>
      </c>
      <c r="L1061" s="11">
        <v>0.4</v>
      </c>
      <c r="M1061" s="13">
        <f t="shared" si="32"/>
        <v>15000</v>
      </c>
      <c r="N1061" s="13">
        <f t="shared" si="33"/>
        <v>200</v>
      </c>
      <c r="O1061" s="4" t="s">
        <v>31</v>
      </c>
      <c r="P1061" s="12" t="s">
        <v>738</v>
      </c>
    </row>
    <row r="1062" spans="1:16" ht="14.25" customHeight="1">
      <c r="A1062" s="4" t="s">
        <v>1103</v>
      </c>
      <c r="B1062" s="4" t="s">
        <v>13</v>
      </c>
      <c r="C1062" s="4">
        <v>1185732</v>
      </c>
      <c r="D1062" s="5">
        <v>44389</v>
      </c>
      <c r="E1062" s="4" t="s">
        <v>535</v>
      </c>
      <c r="F1062" s="4" t="s">
        <v>993</v>
      </c>
      <c r="G1062" s="4" t="s">
        <v>994</v>
      </c>
      <c r="H1062" s="6">
        <v>75</v>
      </c>
      <c r="I1062" s="12" t="s">
        <v>59</v>
      </c>
      <c r="J1062" s="12" t="s">
        <v>1087</v>
      </c>
      <c r="K1062" s="10">
        <v>7875</v>
      </c>
      <c r="L1062" s="11">
        <v>0.35</v>
      </c>
      <c r="M1062" s="13">
        <f t="shared" si="32"/>
        <v>22500</v>
      </c>
      <c r="N1062" s="13">
        <f t="shared" si="33"/>
        <v>300</v>
      </c>
      <c r="O1062" s="4" t="s">
        <v>31</v>
      </c>
      <c r="P1062" s="12" t="s">
        <v>316</v>
      </c>
    </row>
    <row r="1063" spans="1:16" ht="14.25" customHeight="1">
      <c r="A1063" s="4" t="s">
        <v>1103</v>
      </c>
      <c r="B1063" s="4" t="s">
        <v>13</v>
      </c>
      <c r="C1063" s="4">
        <v>1185732</v>
      </c>
      <c r="D1063" s="5">
        <v>44390</v>
      </c>
      <c r="E1063" s="4" t="s">
        <v>535</v>
      </c>
      <c r="F1063" s="4" t="s">
        <v>993</v>
      </c>
      <c r="G1063" s="4" t="s">
        <v>994</v>
      </c>
      <c r="H1063" s="6">
        <v>150</v>
      </c>
      <c r="I1063" s="12" t="s">
        <v>450</v>
      </c>
      <c r="J1063" s="12" t="s">
        <v>1086</v>
      </c>
      <c r="K1063" s="10">
        <v>26250</v>
      </c>
      <c r="L1063" s="11">
        <v>0.5</v>
      </c>
      <c r="M1063" s="13">
        <f t="shared" si="32"/>
        <v>52500</v>
      </c>
      <c r="N1063" s="13">
        <f t="shared" si="33"/>
        <v>350</v>
      </c>
      <c r="O1063" s="4" t="s">
        <v>31</v>
      </c>
      <c r="P1063" s="12" t="s">
        <v>739</v>
      </c>
    </row>
    <row r="1064" spans="1:16" ht="14.25" customHeight="1">
      <c r="A1064" s="4" t="s">
        <v>1103</v>
      </c>
      <c r="B1064" s="4" t="s">
        <v>13</v>
      </c>
      <c r="C1064" s="4">
        <v>1185732</v>
      </c>
      <c r="D1064" s="5">
        <v>44391</v>
      </c>
      <c r="E1064" s="4" t="s">
        <v>535</v>
      </c>
      <c r="F1064" s="4" t="s">
        <v>993</v>
      </c>
      <c r="G1064" s="4" t="s">
        <v>994</v>
      </c>
      <c r="H1064" s="6">
        <v>325</v>
      </c>
      <c r="I1064" s="12" t="s">
        <v>740</v>
      </c>
      <c r="J1064" s="12" t="s">
        <v>1087</v>
      </c>
      <c r="K1064" s="10">
        <v>52000</v>
      </c>
      <c r="L1064" s="11">
        <v>0.4</v>
      </c>
      <c r="M1064" s="13">
        <f t="shared" si="32"/>
        <v>130000</v>
      </c>
      <c r="N1064" s="13">
        <f t="shared" si="33"/>
        <v>400</v>
      </c>
      <c r="O1064" s="4" t="s">
        <v>31</v>
      </c>
      <c r="P1064" s="12" t="s">
        <v>741</v>
      </c>
    </row>
    <row r="1065" spans="1:16" ht="14.25" customHeight="1">
      <c r="A1065" s="4" t="s">
        <v>1103</v>
      </c>
      <c r="B1065" s="4" t="s">
        <v>13</v>
      </c>
      <c r="C1065" s="4">
        <v>1185732</v>
      </c>
      <c r="D1065" s="5">
        <v>44392</v>
      </c>
      <c r="E1065" s="4" t="s">
        <v>535</v>
      </c>
      <c r="F1065" s="4" t="s">
        <v>993</v>
      </c>
      <c r="G1065" s="4" t="s">
        <v>994</v>
      </c>
      <c r="H1065" s="6">
        <v>150</v>
      </c>
      <c r="I1065" s="12" t="s">
        <v>276</v>
      </c>
      <c r="J1065" s="12" t="s">
        <v>1087</v>
      </c>
      <c r="K1065" s="10">
        <v>15750</v>
      </c>
      <c r="L1065" s="11">
        <v>0.35</v>
      </c>
      <c r="M1065" s="13">
        <f t="shared" si="32"/>
        <v>45000</v>
      </c>
      <c r="N1065" s="13">
        <f t="shared" si="33"/>
        <v>300</v>
      </c>
      <c r="O1065" s="4" t="s">
        <v>31</v>
      </c>
      <c r="P1065" s="12" t="s">
        <v>742</v>
      </c>
    </row>
    <row r="1066" spans="1:16" ht="14.25" customHeight="1">
      <c r="A1066" s="4" t="s">
        <v>1103</v>
      </c>
      <c r="B1066" s="4" t="s">
        <v>13</v>
      </c>
      <c r="C1066" s="4">
        <v>1185732</v>
      </c>
      <c r="D1066" s="5">
        <v>44393</v>
      </c>
      <c r="E1066" s="4" t="s">
        <v>535</v>
      </c>
      <c r="F1066" s="4" t="s">
        <v>993</v>
      </c>
      <c r="G1066" s="4" t="s">
        <v>994</v>
      </c>
      <c r="H1066" s="6">
        <v>50</v>
      </c>
      <c r="I1066" s="12" t="s">
        <v>37</v>
      </c>
      <c r="J1066" s="12" t="s">
        <v>1086</v>
      </c>
      <c r="K1066" s="10">
        <v>5250</v>
      </c>
      <c r="L1066" s="11">
        <v>0.35</v>
      </c>
      <c r="M1066" s="13">
        <f t="shared" si="32"/>
        <v>15000.000000000002</v>
      </c>
      <c r="N1066" s="13">
        <f t="shared" si="33"/>
        <v>300.00000000000006</v>
      </c>
      <c r="O1066" s="4" t="s">
        <v>31</v>
      </c>
      <c r="P1066" s="12" t="s">
        <v>743</v>
      </c>
    </row>
    <row r="1067" spans="1:16" ht="14.25" customHeight="1">
      <c r="A1067" s="4" t="s">
        <v>1103</v>
      </c>
      <c r="B1067" s="4" t="s">
        <v>13</v>
      </c>
      <c r="C1067" s="4">
        <v>1185732</v>
      </c>
      <c r="D1067" s="5">
        <v>44394</v>
      </c>
      <c r="E1067" s="4" t="s">
        <v>535</v>
      </c>
      <c r="F1067" s="4" t="s">
        <v>993</v>
      </c>
      <c r="G1067" s="4" t="s">
        <v>994</v>
      </c>
      <c r="H1067" s="6">
        <v>25</v>
      </c>
      <c r="I1067" s="12" t="s">
        <v>279</v>
      </c>
      <c r="J1067" s="12" t="s">
        <v>1087</v>
      </c>
      <c r="K1067" s="10">
        <v>3000</v>
      </c>
      <c r="L1067" s="11">
        <v>0.4</v>
      </c>
      <c r="M1067" s="13">
        <f t="shared" si="32"/>
        <v>7500</v>
      </c>
      <c r="N1067" s="13">
        <f t="shared" si="33"/>
        <v>300</v>
      </c>
      <c r="O1067" s="4" t="s">
        <v>31</v>
      </c>
      <c r="P1067" s="12" t="s">
        <v>744</v>
      </c>
    </row>
    <row r="1068" spans="1:16" ht="14.25" customHeight="1">
      <c r="A1068" s="4" t="s">
        <v>1103</v>
      </c>
      <c r="B1068" s="4" t="s">
        <v>13</v>
      </c>
      <c r="C1068" s="4">
        <v>1185732</v>
      </c>
      <c r="D1068" s="5">
        <v>44395</v>
      </c>
      <c r="E1068" s="4" t="s">
        <v>535</v>
      </c>
      <c r="F1068" s="4" t="s">
        <v>993</v>
      </c>
      <c r="G1068" s="4" t="s">
        <v>994</v>
      </c>
      <c r="H1068" s="6">
        <v>25</v>
      </c>
      <c r="I1068" s="12" t="s">
        <v>745</v>
      </c>
      <c r="J1068" s="12" t="s">
        <v>1086</v>
      </c>
      <c r="K1068" s="10">
        <v>3500</v>
      </c>
      <c r="L1068" s="11">
        <v>0.35</v>
      </c>
      <c r="M1068" s="13">
        <f t="shared" si="32"/>
        <v>10000</v>
      </c>
      <c r="N1068" s="13">
        <f t="shared" si="33"/>
        <v>400</v>
      </c>
      <c r="O1068" s="4" t="s">
        <v>31</v>
      </c>
      <c r="P1068" s="12" t="s">
        <v>746</v>
      </c>
    </row>
    <row r="1069" spans="1:16" ht="14.25" customHeight="1">
      <c r="A1069" s="4" t="s">
        <v>1103</v>
      </c>
      <c r="B1069" s="4" t="s">
        <v>13</v>
      </c>
      <c r="C1069" s="4">
        <v>1185732</v>
      </c>
      <c r="D1069" s="5">
        <v>44396</v>
      </c>
      <c r="E1069" s="4" t="s">
        <v>535</v>
      </c>
      <c r="F1069" s="4" t="s">
        <v>993</v>
      </c>
      <c r="G1069" s="4" t="s">
        <v>994</v>
      </c>
      <c r="H1069" s="6">
        <v>150</v>
      </c>
      <c r="I1069" s="12" t="s">
        <v>350</v>
      </c>
      <c r="J1069" s="12" t="s">
        <v>1087</v>
      </c>
      <c r="K1069" s="10">
        <v>33750</v>
      </c>
      <c r="L1069" s="11">
        <v>0.5</v>
      </c>
      <c r="M1069" s="13">
        <f t="shared" si="32"/>
        <v>67500</v>
      </c>
      <c r="N1069" s="13">
        <f t="shared" si="33"/>
        <v>450</v>
      </c>
      <c r="O1069" s="4" t="s">
        <v>31</v>
      </c>
      <c r="P1069" s="12" t="s">
        <v>747</v>
      </c>
    </row>
    <row r="1070" spans="1:16" ht="14.25" customHeight="1">
      <c r="A1070" s="4" t="s">
        <v>1103</v>
      </c>
      <c r="B1070" s="4" t="s">
        <v>13</v>
      </c>
      <c r="C1070" s="4">
        <v>1185732</v>
      </c>
      <c r="D1070" s="5">
        <v>44397</v>
      </c>
      <c r="E1070" s="4" t="s">
        <v>535</v>
      </c>
      <c r="F1070" s="4" t="s">
        <v>993</v>
      </c>
      <c r="G1070" s="4" t="s">
        <v>994</v>
      </c>
      <c r="H1070" s="6">
        <v>300</v>
      </c>
      <c r="I1070" s="12" t="s">
        <v>748</v>
      </c>
      <c r="J1070" s="12" t="s">
        <v>1087</v>
      </c>
      <c r="K1070" s="10">
        <v>48000</v>
      </c>
      <c r="L1070" s="11">
        <v>0.4</v>
      </c>
      <c r="M1070" s="13">
        <f t="shared" si="32"/>
        <v>120000</v>
      </c>
      <c r="N1070" s="13">
        <f t="shared" si="33"/>
        <v>400</v>
      </c>
      <c r="O1070" s="4" t="s">
        <v>31</v>
      </c>
      <c r="P1070" s="12" t="s">
        <v>749</v>
      </c>
    </row>
    <row r="1071" spans="1:16" ht="14.25" customHeight="1">
      <c r="A1071" s="4" t="s">
        <v>1103</v>
      </c>
      <c r="B1071" s="4" t="s">
        <v>13</v>
      </c>
      <c r="C1071" s="4">
        <v>1185732</v>
      </c>
      <c r="D1071" s="5">
        <v>44398</v>
      </c>
      <c r="E1071" s="4" t="s">
        <v>535</v>
      </c>
      <c r="F1071" s="4" t="s">
        <v>993</v>
      </c>
      <c r="G1071" s="4" t="s">
        <v>994</v>
      </c>
      <c r="H1071" s="6">
        <v>150</v>
      </c>
      <c r="I1071" s="12" t="s">
        <v>290</v>
      </c>
      <c r="J1071" s="12" t="s">
        <v>1088</v>
      </c>
      <c r="K1071" s="10">
        <v>15750</v>
      </c>
      <c r="L1071" s="11">
        <v>0.35</v>
      </c>
      <c r="M1071" s="13">
        <f t="shared" si="32"/>
        <v>45000</v>
      </c>
      <c r="N1071" s="13">
        <f t="shared" si="33"/>
        <v>300</v>
      </c>
      <c r="O1071" s="4" t="s">
        <v>31</v>
      </c>
      <c r="P1071" s="12" t="s">
        <v>291</v>
      </c>
    </row>
    <row r="1072" spans="1:16" ht="14.25" customHeight="1">
      <c r="A1072" s="4" t="s">
        <v>1103</v>
      </c>
      <c r="B1072" s="4" t="s">
        <v>13</v>
      </c>
      <c r="C1072" s="4">
        <v>1185732</v>
      </c>
      <c r="D1072" s="5">
        <v>44399</v>
      </c>
      <c r="E1072" s="4" t="s">
        <v>535</v>
      </c>
      <c r="F1072" s="4" t="s">
        <v>993</v>
      </c>
      <c r="G1072" s="4" t="s">
        <v>994</v>
      </c>
      <c r="H1072" s="6">
        <v>95</v>
      </c>
      <c r="I1072" s="12" t="s">
        <v>750</v>
      </c>
      <c r="J1072" s="12" t="s">
        <v>1086</v>
      </c>
      <c r="K1072" s="10">
        <v>9975</v>
      </c>
      <c r="L1072" s="11">
        <v>0.35</v>
      </c>
      <c r="M1072" s="13">
        <f t="shared" si="32"/>
        <v>28500</v>
      </c>
      <c r="N1072" s="13">
        <f t="shared" si="33"/>
        <v>300</v>
      </c>
      <c r="O1072" s="4" t="s">
        <v>31</v>
      </c>
      <c r="P1072" s="12" t="s">
        <v>751</v>
      </c>
    </row>
    <row r="1073" spans="1:16" ht="14.25" customHeight="1">
      <c r="A1073" s="4" t="s">
        <v>1103</v>
      </c>
      <c r="B1073" s="4" t="s">
        <v>13</v>
      </c>
      <c r="C1073" s="4">
        <v>1185732</v>
      </c>
      <c r="D1073" s="5">
        <v>44400</v>
      </c>
      <c r="E1073" s="4" t="s">
        <v>535</v>
      </c>
      <c r="F1073" s="4" t="s">
        <v>993</v>
      </c>
      <c r="G1073" s="4" t="s">
        <v>994</v>
      </c>
      <c r="H1073" s="6">
        <v>125</v>
      </c>
      <c r="I1073" s="12" t="s">
        <v>752</v>
      </c>
      <c r="J1073" s="12" t="s">
        <v>1087</v>
      </c>
      <c r="K1073" s="10">
        <v>15000</v>
      </c>
      <c r="L1073" s="11">
        <v>0.4</v>
      </c>
      <c r="M1073" s="13">
        <f t="shared" si="32"/>
        <v>37500</v>
      </c>
      <c r="N1073" s="13">
        <f t="shared" si="33"/>
        <v>300</v>
      </c>
      <c r="O1073" s="4" t="s">
        <v>31</v>
      </c>
      <c r="P1073" s="12" t="s">
        <v>753</v>
      </c>
    </row>
    <row r="1074" spans="1:16" ht="14.25" customHeight="1">
      <c r="A1074" s="4" t="s">
        <v>1103</v>
      </c>
      <c r="B1074" s="4" t="s">
        <v>13</v>
      </c>
      <c r="C1074" s="4">
        <v>1185732</v>
      </c>
      <c r="D1074" s="5">
        <v>44401</v>
      </c>
      <c r="E1074" s="4" t="s">
        <v>535</v>
      </c>
      <c r="F1074" s="4" t="s">
        <v>993</v>
      </c>
      <c r="G1074" s="4" t="s">
        <v>994</v>
      </c>
      <c r="H1074" s="6">
        <v>100</v>
      </c>
      <c r="I1074" s="12" t="s">
        <v>754</v>
      </c>
      <c r="J1074" s="12" t="s">
        <v>1087</v>
      </c>
      <c r="K1074" s="10">
        <v>17500</v>
      </c>
      <c r="L1074" s="11">
        <v>0.35</v>
      </c>
      <c r="M1074" s="13">
        <f t="shared" si="32"/>
        <v>50000</v>
      </c>
      <c r="N1074" s="13">
        <f t="shared" si="33"/>
        <v>500</v>
      </c>
      <c r="O1074" s="4" t="s">
        <v>31</v>
      </c>
      <c r="P1074" s="12" t="s">
        <v>755</v>
      </c>
    </row>
    <row r="1075" spans="1:16" ht="14.25" customHeight="1">
      <c r="A1075" s="4" t="s">
        <v>1103</v>
      </c>
      <c r="B1075" s="4" t="s">
        <v>13</v>
      </c>
      <c r="C1075" s="4">
        <v>1185732</v>
      </c>
      <c r="D1075" s="5">
        <v>44402</v>
      </c>
      <c r="E1075" s="4" t="s">
        <v>535</v>
      </c>
      <c r="F1075" s="4" t="s">
        <v>993</v>
      </c>
      <c r="G1075" s="4" t="s">
        <v>994</v>
      </c>
      <c r="H1075" s="6">
        <v>200</v>
      </c>
      <c r="I1075" s="12" t="s">
        <v>756</v>
      </c>
      <c r="J1075" s="12" t="s">
        <v>1088</v>
      </c>
      <c r="K1075" s="10">
        <v>55000</v>
      </c>
      <c r="L1075" s="11">
        <v>0.5</v>
      </c>
      <c r="M1075" s="13">
        <f t="shared" si="32"/>
        <v>110000</v>
      </c>
      <c r="N1075" s="13">
        <f t="shared" si="33"/>
        <v>550</v>
      </c>
      <c r="O1075" s="4" t="s">
        <v>31</v>
      </c>
      <c r="P1075" s="12" t="s">
        <v>757</v>
      </c>
    </row>
    <row r="1076" spans="1:16" ht="14.25" customHeight="1">
      <c r="A1076" s="4" t="s">
        <v>1103</v>
      </c>
      <c r="B1076" s="4" t="s">
        <v>13</v>
      </c>
      <c r="C1076" s="4">
        <v>1185732</v>
      </c>
      <c r="D1076" s="5">
        <v>44403</v>
      </c>
      <c r="E1076" s="4" t="s">
        <v>535</v>
      </c>
      <c r="F1076" s="4" t="s">
        <v>993</v>
      </c>
      <c r="G1076" s="4" t="s">
        <v>994</v>
      </c>
      <c r="H1076" s="6">
        <v>450</v>
      </c>
      <c r="I1076" s="12" t="s">
        <v>758</v>
      </c>
      <c r="J1076" s="12" t="s">
        <v>1086</v>
      </c>
      <c r="K1076" s="10">
        <v>90000</v>
      </c>
      <c r="L1076" s="11">
        <v>0.4</v>
      </c>
      <c r="M1076" s="13">
        <f t="shared" si="32"/>
        <v>225000</v>
      </c>
      <c r="N1076" s="13">
        <f t="shared" si="33"/>
        <v>500</v>
      </c>
      <c r="O1076" s="4" t="s">
        <v>31</v>
      </c>
      <c r="P1076" s="12" t="s">
        <v>759</v>
      </c>
    </row>
    <row r="1077" spans="1:16" ht="14.25" customHeight="1">
      <c r="A1077" s="4" t="s">
        <v>1103</v>
      </c>
      <c r="B1077" s="4" t="s">
        <v>13</v>
      </c>
      <c r="C1077" s="4">
        <v>1185732</v>
      </c>
      <c r="D1077" s="5">
        <v>44404</v>
      </c>
      <c r="E1077" s="4" t="s">
        <v>535</v>
      </c>
      <c r="F1077" s="4" t="s">
        <v>993</v>
      </c>
      <c r="G1077" s="4" t="s">
        <v>994</v>
      </c>
      <c r="H1077" s="6">
        <v>250</v>
      </c>
      <c r="I1077" s="12" t="s">
        <v>760</v>
      </c>
      <c r="J1077" s="12" t="s">
        <v>1086</v>
      </c>
      <c r="K1077" s="10">
        <v>35000</v>
      </c>
      <c r="L1077" s="11">
        <v>0.35</v>
      </c>
      <c r="M1077" s="13">
        <f t="shared" si="32"/>
        <v>100000</v>
      </c>
      <c r="N1077" s="13">
        <f t="shared" si="33"/>
        <v>400</v>
      </c>
      <c r="O1077" s="4" t="s">
        <v>31</v>
      </c>
      <c r="P1077" s="12" t="s">
        <v>761</v>
      </c>
    </row>
    <row r="1078" spans="1:16" ht="14.25" customHeight="1">
      <c r="A1078" s="4" t="s">
        <v>1103</v>
      </c>
      <c r="B1078" s="4" t="s">
        <v>13</v>
      </c>
      <c r="C1078" s="4">
        <v>1185732</v>
      </c>
      <c r="D1078" s="5">
        <v>44405</v>
      </c>
      <c r="E1078" s="4" t="s">
        <v>535</v>
      </c>
      <c r="F1078" s="4" t="s">
        <v>993</v>
      </c>
      <c r="G1078" s="4" t="s">
        <v>994</v>
      </c>
      <c r="H1078" s="6">
        <v>200</v>
      </c>
      <c r="I1078" s="12" t="s">
        <v>172</v>
      </c>
      <c r="J1078" s="12" t="s">
        <v>1087</v>
      </c>
      <c r="K1078" s="10">
        <v>28000</v>
      </c>
      <c r="L1078" s="11">
        <v>0.35</v>
      </c>
      <c r="M1078" s="13">
        <f t="shared" si="32"/>
        <v>80000</v>
      </c>
      <c r="N1078" s="13">
        <f t="shared" si="33"/>
        <v>400</v>
      </c>
      <c r="O1078" s="4" t="s">
        <v>31</v>
      </c>
      <c r="P1078" s="12" t="s">
        <v>173</v>
      </c>
    </row>
    <row r="1079" spans="1:16" ht="14.25" customHeight="1">
      <c r="A1079" s="4" t="s">
        <v>1103</v>
      </c>
      <c r="B1079" s="4" t="s">
        <v>13</v>
      </c>
      <c r="C1079" s="4">
        <v>1185732</v>
      </c>
      <c r="D1079" s="5">
        <v>44406</v>
      </c>
      <c r="E1079" s="4" t="s">
        <v>535</v>
      </c>
      <c r="F1079" s="4" t="s">
        <v>993</v>
      </c>
      <c r="G1079" s="4" t="s">
        <v>994</v>
      </c>
      <c r="H1079" s="6">
        <v>150</v>
      </c>
      <c r="I1079" s="12" t="s">
        <v>185</v>
      </c>
      <c r="J1079" s="12" t="s">
        <v>1087</v>
      </c>
      <c r="K1079" s="10">
        <v>24000</v>
      </c>
      <c r="L1079" s="11">
        <v>0.4</v>
      </c>
      <c r="M1079" s="13">
        <f t="shared" si="32"/>
        <v>60000</v>
      </c>
      <c r="N1079" s="13">
        <f t="shared" si="33"/>
        <v>400</v>
      </c>
      <c r="O1079" s="4" t="s">
        <v>31</v>
      </c>
      <c r="P1079" s="12" t="s">
        <v>186</v>
      </c>
    </row>
    <row r="1080" spans="1:16" ht="14.25" customHeight="1">
      <c r="A1080" s="4" t="s">
        <v>1103</v>
      </c>
      <c r="B1080" s="4" t="s">
        <v>13</v>
      </c>
      <c r="C1080" s="4">
        <v>1185732</v>
      </c>
      <c r="D1080" s="5">
        <v>44407</v>
      </c>
      <c r="E1080" s="4" t="s">
        <v>535</v>
      </c>
      <c r="F1080" s="4" t="s">
        <v>993</v>
      </c>
      <c r="G1080" s="4" t="s">
        <v>994</v>
      </c>
      <c r="H1080" s="6">
        <v>150</v>
      </c>
      <c r="I1080" s="12" t="s">
        <v>264</v>
      </c>
      <c r="J1080" s="12" t="s">
        <v>1087</v>
      </c>
      <c r="K1080" s="10">
        <v>26250</v>
      </c>
      <c r="L1080" s="11">
        <v>0.35</v>
      </c>
      <c r="M1080" s="13">
        <f t="shared" si="32"/>
        <v>75000</v>
      </c>
      <c r="N1080" s="13">
        <f t="shared" si="33"/>
        <v>500</v>
      </c>
      <c r="O1080" s="4" t="s">
        <v>31</v>
      </c>
      <c r="P1080" s="12" t="s">
        <v>265</v>
      </c>
    </row>
    <row r="1081" spans="1:16" ht="14.25" customHeight="1">
      <c r="A1081" s="4" t="s">
        <v>1103</v>
      </c>
      <c r="B1081" s="4" t="s">
        <v>13</v>
      </c>
      <c r="C1081" s="4">
        <v>1185732</v>
      </c>
      <c r="D1081" s="5">
        <v>44408</v>
      </c>
      <c r="E1081" s="4" t="s">
        <v>535</v>
      </c>
      <c r="F1081" s="4" t="s">
        <v>993</v>
      </c>
      <c r="G1081" s="4" t="s">
        <v>994</v>
      </c>
      <c r="H1081" s="6">
        <v>250</v>
      </c>
      <c r="I1081" s="12" t="s">
        <v>503</v>
      </c>
      <c r="J1081" s="12" t="s">
        <v>1087</v>
      </c>
      <c r="K1081" s="10">
        <v>68750</v>
      </c>
      <c r="L1081" s="11">
        <v>0.5</v>
      </c>
      <c r="M1081" s="13">
        <f t="shared" si="32"/>
        <v>137500</v>
      </c>
      <c r="N1081" s="13">
        <f t="shared" si="33"/>
        <v>550</v>
      </c>
      <c r="O1081" s="4" t="s">
        <v>31</v>
      </c>
      <c r="P1081" s="12" t="s">
        <v>504</v>
      </c>
    </row>
    <row r="1082" spans="1:16" ht="14.25" customHeight="1">
      <c r="A1082" s="4" t="s">
        <v>1105</v>
      </c>
      <c r="B1082" s="4" t="s">
        <v>13</v>
      </c>
      <c r="C1082" s="4">
        <v>1197831</v>
      </c>
      <c r="D1082" s="5">
        <v>44409</v>
      </c>
      <c r="E1082" s="4" t="s">
        <v>535</v>
      </c>
      <c r="F1082" s="4" t="s">
        <v>993</v>
      </c>
      <c r="G1082" s="4" t="s">
        <v>994</v>
      </c>
      <c r="H1082" s="6">
        <v>675</v>
      </c>
      <c r="I1082" s="12" t="s">
        <v>585</v>
      </c>
      <c r="J1082" s="12" t="s">
        <v>1086</v>
      </c>
      <c r="K1082" s="10">
        <v>54000</v>
      </c>
      <c r="L1082" s="11">
        <v>0.4</v>
      </c>
      <c r="M1082" s="13">
        <f t="shared" si="32"/>
        <v>135000</v>
      </c>
      <c r="N1082" s="13">
        <f t="shared" si="33"/>
        <v>200</v>
      </c>
      <c r="O1082" s="4" t="s">
        <v>31</v>
      </c>
      <c r="P1082" s="12" t="s">
        <v>764</v>
      </c>
    </row>
    <row r="1083" spans="1:16" ht="14.25" customHeight="1">
      <c r="A1083" s="4" t="s">
        <v>1105</v>
      </c>
      <c r="B1083" s="4" t="s">
        <v>13</v>
      </c>
      <c r="C1083" s="4">
        <v>1197831</v>
      </c>
      <c r="D1083" s="5">
        <v>44410</v>
      </c>
      <c r="E1083" s="4" t="s">
        <v>535</v>
      </c>
      <c r="F1083" s="4" t="s">
        <v>993</v>
      </c>
      <c r="G1083" s="4" t="s">
        <v>994</v>
      </c>
      <c r="H1083" s="6">
        <v>675</v>
      </c>
      <c r="I1083" s="12" t="s">
        <v>119</v>
      </c>
      <c r="J1083" s="12" t="s">
        <v>1087</v>
      </c>
      <c r="K1083" s="10">
        <v>81000</v>
      </c>
      <c r="L1083" s="11">
        <v>0.4</v>
      </c>
      <c r="M1083" s="13">
        <f t="shared" si="32"/>
        <v>202500</v>
      </c>
      <c r="N1083" s="13">
        <f t="shared" si="33"/>
        <v>300</v>
      </c>
      <c r="O1083" s="4" t="s">
        <v>31</v>
      </c>
      <c r="P1083" s="12" t="s">
        <v>765</v>
      </c>
    </row>
    <row r="1084" spans="1:16" ht="14.25" customHeight="1">
      <c r="A1084" s="4" t="s">
        <v>1105</v>
      </c>
      <c r="B1084" s="4" t="s">
        <v>13</v>
      </c>
      <c r="C1084" s="4">
        <v>1197831</v>
      </c>
      <c r="D1084" s="5">
        <v>44411</v>
      </c>
      <c r="E1084" s="4" t="s">
        <v>535</v>
      </c>
      <c r="F1084" s="4" t="s">
        <v>993</v>
      </c>
      <c r="G1084" s="4" t="s">
        <v>994</v>
      </c>
      <c r="H1084" s="6">
        <v>475</v>
      </c>
      <c r="I1084" s="12" t="s">
        <v>99</v>
      </c>
      <c r="J1084" s="12" t="s">
        <v>1087</v>
      </c>
      <c r="K1084" s="10">
        <v>57000</v>
      </c>
      <c r="L1084" s="11">
        <v>0.4</v>
      </c>
      <c r="M1084" s="13">
        <f t="shared" si="32"/>
        <v>142500</v>
      </c>
      <c r="N1084" s="13">
        <f t="shared" si="33"/>
        <v>300</v>
      </c>
      <c r="O1084" s="4" t="s">
        <v>31</v>
      </c>
      <c r="P1084" s="12" t="s">
        <v>766</v>
      </c>
    </row>
    <row r="1085" spans="1:16" ht="14.25" customHeight="1">
      <c r="A1085" s="4" t="s">
        <v>1105</v>
      </c>
      <c r="B1085" s="4" t="s">
        <v>13</v>
      </c>
      <c r="C1085" s="4">
        <v>1197831</v>
      </c>
      <c r="D1085" s="5">
        <v>44412</v>
      </c>
      <c r="E1085" s="4" t="s">
        <v>535</v>
      </c>
      <c r="F1085" s="4" t="s">
        <v>993</v>
      </c>
      <c r="G1085" s="4" t="s">
        <v>994</v>
      </c>
      <c r="H1085" s="6">
        <v>475</v>
      </c>
      <c r="I1085" s="12" t="s">
        <v>767</v>
      </c>
      <c r="J1085" s="12" t="s">
        <v>1086</v>
      </c>
      <c r="K1085" s="10">
        <v>83125</v>
      </c>
      <c r="L1085" s="11">
        <v>0.5</v>
      </c>
      <c r="M1085" s="13">
        <f t="shared" si="32"/>
        <v>166250</v>
      </c>
      <c r="N1085" s="13">
        <f t="shared" si="33"/>
        <v>350</v>
      </c>
      <c r="O1085" s="4" t="s">
        <v>31</v>
      </c>
      <c r="P1085" s="12" t="s">
        <v>768</v>
      </c>
    </row>
    <row r="1086" spans="1:16" ht="14.25" customHeight="1">
      <c r="A1086" s="4" t="s">
        <v>1105</v>
      </c>
      <c r="B1086" s="4" t="s">
        <v>13</v>
      </c>
      <c r="C1086" s="4">
        <v>1197831</v>
      </c>
      <c r="D1086" s="5">
        <v>44413</v>
      </c>
      <c r="E1086" s="4" t="s">
        <v>150</v>
      </c>
      <c r="F1086" s="4" t="s">
        <v>995</v>
      </c>
      <c r="G1086" s="4" t="s">
        <v>996</v>
      </c>
      <c r="H1086" s="6">
        <v>325</v>
      </c>
      <c r="I1086" s="12" t="s">
        <v>254</v>
      </c>
      <c r="J1086" s="12" t="s">
        <v>1086</v>
      </c>
      <c r="K1086" s="10">
        <v>45500</v>
      </c>
      <c r="L1086" s="11">
        <v>0.35</v>
      </c>
      <c r="M1086" s="13">
        <f t="shared" si="32"/>
        <v>130000.00000000001</v>
      </c>
      <c r="N1086" s="13">
        <f t="shared" si="33"/>
        <v>400.00000000000006</v>
      </c>
      <c r="O1086" s="4" t="s">
        <v>31</v>
      </c>
      <c r="P1086" s="12" t="s">
        <v>255</v>
      </c>
    </row>
    <row r="1087" spans="1:16" ht="14.25" customHeight="1">
      <c r="A1087" s="4" t="s">
        <v>1105</v>
      </c>
      <c r="B1087" s="4" t="s">
        <v>13</v>
      </c>
      <c r="C1087" s="4">
        <v>1197831</v>
      </c>
      <c r="D1087" s="5">
        <v>44414</v>
      </c>
      <c r="E1087" s="4" t="s">
        <v>150</v>
      </c>
      <c r="F1087" s="4" t="s">
        <v>995</v>
      </c>
      <c r="G1087" s="4" t="s">
        <v>996</v>
      </c>
      <c r="H1087" s="6">
        <v>475</v>
      </c>
      <c r="I1087" s="12" t="s">
        <v>769</v>
      </c>
      <c r="J1087" s="12" t="s">
        <v>1086</v>
      </c>
      <c r="K1087" s="10">
        <v>91437.5</v>
      </c>
      <c r="L1087" s="11">
        <v>0.55000000000000004</v>
      </c>
      <c r="M1087" s="13">
        <f t="shared" si="32"/>
        <v>166250</v>
      </c>
      <c r="N1087" s="13">
        <f t="shared" si="33"/>
        <v>350</v>
      </c>
      <c r="O1087" s="4" t="s">
        <v>31</v>
      </c>
      <c r="P1087" s="12" t="s">
        <v>770</v>
      </c>
    </row>
    <row r="1088" spans="1:16" ht="14.25" customHeight="1">
      <c r="A1088" s="4" t="s">
        <v>1105</v>
      </c>
      <c r="B1088" s="4" t="s">
        <v>13</v>
      </c>
      <c r="C1088" s="4">
        <v>1197831</v>
      </c>
      <c r="D1088" s="5">
        <v>44415</v>
      </c>
      <c r="E1088" s="4" t="s">
        <v>150</v>
      </c>
      <c r="F1088" s="4" t="s">
        <v>995</v>
      </c>
      <c r="G1088" s="4" t="s">
        <v>996</v>
      </c>
      <c r="H1088" s="6">
        <v>625</v>
      </c>
      <c r="I1088" s="12" t="s">
        <v>244</v>
      </c>
      <c r="J1088" s="12" t="s">
        <v>1087</v>
      </c>
      <c r="K1088" s="10">
        <v>62500</v>
      </c>
      <c r="L1088" s="11">
        <v>0.4</v>
      </c>
      <c r="M1088" s="13">
        <f t="shared" si="32"/>
        <v>156250</v>
      </c>
      <c r="N1088" s="13">
        <f t="shared" si="33"/>
        <v>250</v>
      </c>
      <c r="O1088" s="4" t="s">
        <v>31</v>
      </c>
      <c r="P1088" s="12" t="s">
        <v>245</v>
      </c>
    </row>
    <row r="1089" spans="1:16" ht="14.25" customHeight="1">
      <c r="A1089" s="4" t="s">
        <v>1105</v>
      </c>
      <c r="B1089" s="4" t="s">
        <v>13</v>
      </c>
      <c r="C1089" s="4">
        <v>1197831</v>
      </c>
      <c r="D1089" s="5">
        <v>44416</v>
      </c>
      <c r="E1089" s="4" t="s">
        <v>150</v>
      </c>
      <c r="F1089" s="4" t="s">
        <v>995</v>
      </c>
      <c r="G1089" s="4" t="s">
        <v>996</v>
      </c>
      <c r="H1089" s="6">
        <v>600</v>
      </c>
      <c r="I1089" s="12" t="s">
        <v>771</v>
      </c>
      <c r="J1089" s="12" t="s">
        <v>1087</v>
      </c>
      <c r="K1089" s="10">
        <v>84000</v>
      </c>
      <c r="L1089" s="11">
        <v>0.4</v>
      </c>
      <c r="M1089" s="13">
        <f t="shared" si="32"/>
        <v>210000</v>
      </c>
      <c r="N1089" s="13">
        <f t="shared" si="33"/>
        <v>350</v>
      </c>
      <c r="O1089" s="4" t="s">
        <v>31</v>
      </c>
      <c r="P1089" s="12" t="s">
        <v>772</v>
      </c>
    </row>
    <row r="1090" spans="1:16" ht="14.25" customHeight="1">
      <c r="A1090" s="4" t="s">
        <v>1105</v>
      </c>
      <c r="B1090" s="4" t="s">
        <v>13</v>
      </c>
      <c r="C1090" s="4">
        <v>1197831</v>
      </c>
      <c r="D1090" s="5">
        <v>44417</v>
      </c>
      <c r="E1090" s="4" t="s">
        <v>150</v>
      </c>
      <c r="F1090" s="4" t="s">
        <v>995</v>
      </c>
      <c r="G1090" s="4" t="s">
        <v>996</v>
      </c>
      <c r="H1090" s="6">
        <v>425</v>
      </c>
      <c r="I1090" s="12" t="s">
        <v>259</v>
      </c>
      <c r="J1090" s="12" t="s">
        <v>1087</v>
      </c>
      <c r="K1090" s="10">
        <v>59500</v>
      </c>
      <c r="L1090" s="11">
        <v>0.4</v>
      </c>
      <c r="M1090" s="13">
        <f t="shared" si="32"/>
        <v>148750</v>
      </c>
      <c r="N1090" s="13">
        <f t="shared" si="33"/>
        <v>350</v>
      </c>
      <c r="O1090" s="4" t="s">
        <v>31</v>
      </c>
      <c r="P1090" s="12" t="s">
        <v>260</v>
      </c>
    </row>
    <row r="1091" spans="1:16" ht="14.25" customHeight="1">
      <c r="A1091" s="4" t="s">
        <v>1105</v>
      </c>
      <c r="B1091" s="4" t="s">
        <v>13</v>
      </c>
      <c r="C1091" s="4">
        <v>1197831</v>
      </c>
      <c r="D1091" s="5">
        <v>44418</v>
      </c>
      <c r="E1091" s="4" t="s">
        <v>150</v>
      </c>
      <c r="F1091" s="4" t="s">
        <v>995</v>
      </c>
      <c r="G1091" s="4" t="s">
        <v>996</v>
      </c>
      <c r="H1091" s="6">
        <v>375</v>
      </c>
      <c r="I1091" s="12" t="s">
        <v>322</v>
      </c>
      <c r="J1091" s="12" t="s">
        <v>1087</v>
      </c>
      <c r="K1091" s="10">
        <v>65625</v>
      </c>
      <c r="L1091" s="11">
        <v>0.5</v>
      </c>
      <c r="M1091" s="13">
        <f t="shared" si="32"/>
        <v>131250</v>
      </c>
      <c r="N1091" s="13">
        <f t="shared" si="33"/>
        <v>350</v>
      </c>
      <c r="O1091" s="4" t="s">
        <v>31</v>
      </c>
      <c r="P1091" s="12" t="s">
        <v>323</v>
      </c>
    </row>
    <row r="1092" spans="1:16" ht="14.25" customHeight="1">
      <c r="A1092" s="4" t="s">
        <v>1105</v>
      </c>
      <c r="B1092" s="4" t="s">
        <v>13</v>
      </c>
      <c r="C1092" s="4">
        <v>1197831</v>
      </c>
      <c r="D1092" s="5">
        <v>44419</v>
      </c>
      <c r="E1092" s="4" t="s">
        <v>150</v>
      </c>
      <c r="F1092" s="4" t="s">
        <v>995</v>
      </c>
      <c r="G1092" s="4" t="s">
        <v>996</v>
      </c>
      <c r="H1092" s="6">
        <v>250</v>
      </c>
      <c r="I1092" s="12" t="s">
        <v>672</v>
      </c>
      <c r="J1092" s="12" t="s">
        <v>1087</v>
      </c>
      <c r="K1092" s="10">
        <v>35000</v>
      </c>
      <c r="L1092" s="11">
        <v>0.35</v>
      </c>
      <c r="M1092" s="13">
        <f t="shared" si="32"/>
        <v>100000</v>
      </c>
      <c r="N1092" s="13">
        <f t="shared" si="33"/>
        <v>400</v>
      </c>
      <c r="O1092" s="4" t="s">
        <v>31</v>
      </c>
      <c r="P1092" s="12" t="s">
        <v>673</v>
      </c>
    </row>
    <row r="1093" spans="1:16" ht="14.25" customHeight="1">
      <c r="A1093" s="4" t="s">
        <v>1105</v>
      </c>
      <c r="B1093" s="4" t="s">
        <v>13</v>
      </c>
      <c r="C1093" s="4">
        <v>1197831</v>
      </c>
      <c r="D1093" s="5">
        <v>44420</v>
      </c>
      <c r="E1093" s="4" t="s">
        <v>150</v>
      </c>
      <c r="F1093" s="4" t="s">
        <v>995</v>
      </c>
      <c r="G1093" s="4" t="s">
        <v>996</v>
      </c>
      <c r="H1093" s="6">
        <v>450</v>
      </c>
      <c r="I1093" s="12" t="s">
        <v>99</v>
      </c>
      <c r="J1093" s="12" t="s">
        <v>1087</v>
      </c>
      <c r="K1093" s="10">
        <v>86625</v>
      </c>
      <c r="L1093" s="11">
        <v>0.55000000000000004</v>
      </c>
      <c r="M1093" s="13">
        <f t="shared" si="32"/>
        <v>157500</v>
      </c>
      <c r="N1093" s="13">
        <f t="shared" si="33"/>
        <v>350</v>
      </c>
      <c r="O1093" s="4" t="s">
        <v>31</v>
      </c>
      <c r="P1093" s="12" t="s">
        <v>773</v>
      </c>
    </row>
    <row r="1094" spans="1:16" ht="14.25" customHeight="1">
      <c r="A1094" s="4" t="s">
        <v>1105</v>
      </c>
      <c r="B1094" s="4" t="s">
        <v>13</v>
      </c>
      <c r="C1094" s="4">
        <v>1197831</v>
      </c>
      <c r="D1094" s="5">
        <v>44421</v>
      </c>
      <c r="E1094" s="4" t="s">
        <v>150</v>
      </c>
      <c r="F1094" s="4" t="s">
        <v>995</v>
      </c>
      <c r="G1094" s="4" t="s">
        <v>996</v>
      </c>
      <c r="H1094" s="6">
        <v>625</v>
      </c>
      <c r="I1094" s="12" t="s">
        <v>242</v>
      </c>
      <c r="J1094" s="12" t="s">
        <v>1087</v>
      </c>
      <c r="K1094" s="10">
        <v>84375</v>
      </c>
      <c r="L1094" s="11">
        <v>0.45</v>
      </c>
      <c r="M1094" s="13">
        <f t="shared" si="32"/>
        <v>187500</v>
      </c>
      <c r="N1094" s="13">
        <f t="shared" si="33"/>
        <v>300</v>
      </c>
      <c r="O1094" s="4" t="s">
        <v>31</v>
      </c>
      <c r="P1094" s="12" t="s">
        <v>243</v>
      </c>
    </row>
    <row r="1095" spans="1:16" ht="14.25" customHeight="1">
      <c r="A1095" s="4" t="s">
        <v>1105</v>
      </c>
      <c r="B1095" s="4" t="s">
        <v>13</v>
      </c>
      <c r="C1095" s="4">
        <v>1197831</v>
      </c>
      <c r="D1095" s="5">
        <v>44422</v>
      </c>
      <c r="E1095" s="4" t="s">
        <v>150</v>
      </c>
      <c r="F1095" s="4" t="s">
        <v>995</v>
      </c>
      <c r="G1095" s="4" t="s">
        <v>996</v>
      </c>
      <c r="H1095" s="6">
        <v>625</v>
      </c>
      <c r="I1095" s="12" t="s">
        <v>774</v>
      </c>
      <c r="J1095" s="12" t="s">
        <v>1087</v>
      </c>
      <c r="K1095" s="10">
        <v>112500</v>
      </c>
      <c r="L1095" s="11">
        <v>0.45</v>
      </c>
      <c r="M1095" s="13">
        <f t="shared" ref="M1095:M1158" si="34">K1095/L1095</f>
        <v>250000</v>
      </c>
      <c r="N1095" s="13">
        <f t="shared" ref="N1095:N1158" si="35">M1095/H1095</f>
        <v>400</v>
      </c>
      <c r="O1095" s="4" t="s">
        <v>31</v>
      </c>
      <c r="P1095" s="12" t="s">
        <v>775</v>
      </c>
    </row>
    <row r="1096" spans="1:16" ht="14.25" customHeight="1">
      <c r="A1096" s="4" t="s">
        <v>1105</v>
      </c>
      <c r="B1096" s="4" t="s">
        <v>13</v>
      </c>
      <c r="C1096" s="4">
        <v>1197831</v>
      </c>
      <c r="D1096" s="5">
        <v>44423</v>
      </c>
      <c r="E1096" s="4" t="s">
        <v>150</v>
      </c>
      <c r="F1096" s="4" t="s">
        <v>995</v>
      </c>
      <c r="G1096" s="4" t="s">
        <v>996</v>
      </c>
      <c r="H1096" s="6">
        <v>450</v>
      </c>
      <c r="I1096" s="12" t="s">
        <v>776</v>
      </c>
      <c r="J1096" s="12" t="s">
        <v>1087</v>
      </c>
      <c r="K1096" s="10">
        <v>60750</v>
      </c>
      <c r="L1096" s="11">
        <v>0.45</v>
      </c>
      <c r="M1096" s="13">
        <f t="shared" si="34"/>
        <v>135000</v>
      </c>
      <c r="N1096" s="13">
        <f t="shared" si="35"/>
        <v>300</v>
      </c>
      <c r="O1096" s="4" t="s">
        <v>31</v>
      </c>
      <c r="P1096" s="12" t="s">
        <v>777</v>
      </c>
    </row>
    <row r="1097" spans="1:16" ht="14.25" customHeight="1">
      <c r="A1097" s="4" t="s">
        <v>1105</v>
      </c>
      <c r="B1097" s="4" t="s">
        <v>13</v>
      </c>
      <c r="C1097" s="4">
        <v>1197831</v>
      </c>
      <c r="D1097" s="5">
        <v>44424</v>
      </c>
      <c r="E1097" s="4" t="s">
        <v>150</v>
      </c>
      <c r="F1097" s="4" t="s">
        <v>995</v>
      </c>
      <c r="G1097" s="4" t="s">
        <v>996</v>
      </c>
      <c r="H1097" s="6">
        <v>350</v>
      </c>
      <c r="I1097" s="12" t="s">
        <v>778</v>
      </c>
      <c r="J1097" s="12" t="s">
        <v>1087</v>
      </c>
      <c r="K1097" s="10">
        <v>67375</v>
      </c>
      <c r="L1097" s="11">
        <v>0.55000000000000004</v>
      </c>
      <c r="M1097" s="13">
        <f t="shared" si="34"/>
        <v>122499.99999999999</v>
      </c>
      <c r="N1097" s="13">
        <f t="shared" si="35"/>
        <v>349.99999999999994</v>
      </c>
      <c r="O1097" s="4" t="s">
        <v>31</v>
      </c>
      <c r="P1097" s="12" t="s">
        <v>779</v>
      </c>
    </row>
    <row r="1098" spans="1:16" ht="14.25" customHeight="1">
      <c r="A1098" s="4" t="s">
        <v>1105</v>
      </c>
      <c r="B1098" s="4" t="s">
        <v>13</v>
      </c>
      <c r="C1098" s="4">
        <v>1197831</v>
      </c>
      <c r="D1098" s="5">
        <v>44425</v>
      </c>
      <c r="E1098" s="4" t="s">
        <v>150</v>
      </c>
      <c r="F1098" s="4" t="s">
        <v>995</v>
      </c>
      <c r="G1098" s="4" t="s">
        <v>996</v>
      </c>
      <c r="H1098" s="6">
        <v>250</v>
      </c>
      <c r="I1098" s="12" t="s">
        <v>780</v>
      </c>
      <c r="J1098" s="12" t="s">
        <v>1088</v>
      </c>
      <c r="K1098" s="10">
        <v>40000</v>
      </c>
      <c r="L1098" s="11">
        <v>0.4</v>
      </c>
      <c r="M1098" s="13">
        <f t="shared" si="34"/>
        <v>100000</v>
      </c>
      <c r="N1098" s="13">
        <f t="shared" si="35"/>
        <v>400</v>
      </c>
      <c r="O1098" s="4" t="s">
        <v>31</v>
      </c>
      <c r="P1098" s="12" t="s">
        <v>781</v>
      </c>
    </row>
    <row r="1099" spans="1:16" ht="14.25" customHeight="1">
      <c r="A1099" s="4" t="s">
        <v>1105</v>
      </c>
      <c r="B1099" s="4" t="s">
        <v>13</v>
      </c>
      <c r="C1099" s="4">
        <v>1197831</v>
      </c>
      <c r="D1099" s="5">
        <v>44426</v>
      </c>
      <c r="E1099" s="4" t="s">
        <v>150</v>
      </c>
      <c r="F1099" s="4" t="s">
        <v>995</v>
      </c>
      <c r="G1099" s="4" t="s">
        <v>996</v>
      </c>
      <c r="H1099" s="6">
        <v>400</v>
      </c>
      <c r="I1099" s="12" t="s">
        <v>37</v>
      </c>
      <c r="J1099" s="12" t="s">
        <v>1086</v>
      </c>
      <c r="K1099" s="10">
        <v>84000</v>
      </c>
      <c r="L1099" s="11">
        <v>0.6</v>
      </c>
      <c r="M1099" s="13">
        <f t="shared" si="34"/>
        <v>140000</v>
      </c>
      <c r="N1099" s="13">
        <f t="shared" si="35"/>
        <v>350</v>
      </c>
      <c r="O1099" s="4" t="s">
        <v>31</v>
      </c>
      <c r="P1099" s="12" t="s">
        <v>782</v>
      </c>
    </row>
    <row r="1100" spans="1:16" ht="14.25" customHeight="1">
      <c r="A1100" s="4" t="s">
        <v>1105</v>
      </c>
      <c r="B1100" s="4" t="s">
        <v>13</v>
      </c>
      <c r="C1100" s="4">
        <v>1197831</v>
      </c>
      <c r="D1100" s="5">
        <v>44427</v>
      </c>
      <c r="E1100" s="4" t="s">
        <v>150</v>
      </c>
      <c r="F1100" s="4" t="s">
        <v>995</v>
      </c>
      <c r="G1100" s="4" t="s">
        <v>996</v>
      </c>
      <c r="H1100" s="6">
        <v>650</v>
      </c>
      <c r="I1100" s="12" t="s">
        <v>783</v>
      </c>
      <c r="J1100" s="12" t="s">
        <v>1086</v>
      </c>
      <c r="K1100" s="10">
        <v>58500</v>
      </c>
      <c r="L1100" s="11">
        <v>0.45</v>
      </c>
      <c r="M1100" s="13">
        <f t="shared" si="34"/>
        <v>130000</v>
      </c>
      <c r="N1100" s="13">
        <f t="shared" si="35"/>
        <v>200</v>
      </c>
      <c r="O1100" s="4" t="s">
        <v>31</v>
      </c>
      <c r="P1100" s="12" t="s">
        <v>784</v>
      </c>
    </row>
    <row r="1101" spans="1:16" ht="14.25" customHeight="1">
      <c r="A1101" s="4" t="s">
        <v>1105</v>
      </c>
      <c r="B1101" s="4" t="s">
        <v>13</v>
      </c>
      <c r="C1101" s="4">
        <v>1197831</v>
      </c>
      <c r="D1101" s="5">
        <v>44428</v>
      </c>
      <c r="E1101" s="4" t="s">
        <v>150</v>
      </c>
      <c r="F1101" s="4" t="s">
        <v>995</v>
      </c>
      <c r="G1101" s="4" t="s">
        <v>996</v>
      </c>
      <c r="H1101" s="6">
        <v>650</v>
      </c>
      <c r="I1101" s="12" t="s">
        <v>224</v>
      </c>
      <c r="J1101" s="12" t="s">
        <v>1087</v>
      </c>
      <c r="K1101" s="10">
        <v>58500</v>
      </c>
      <c r="L1101" s="11">
        <v>0.45</v>
      </c>
      <c r="M1101" s="13">
        <f t="shared" si="34"/>
        <v>130000</v>
      </c>
      <c r="N1101" s="13">
        <f t="shared" si="35"/>
        <v>200</v>
      </c>
      <c r="O1101" s="4" t="s">
        <v>31</v>
      </c>
      <c r="P1101" s="12" t="s">
        <v>225</v>
      </c>
    </row>
    <row r="1102" spans="1:16" ht="14.25" customHeight="1">
      <c r="A1102" s="4" t="s">
        <v>1105</v>
      </c>
      <c r="B1102" s="4" t="s">
        <v>13</v>
      </c>
      <c r="C1102" s="4">
        <v>1197831</v>
      </c>
      <c r="D1102" s="5">
        <v>44429</v>
      </c>
      <c r="E1102" s="4" t="s">
        <v>150</v>
      </c>
      <c r="F1102" s="4" t="s">
        <v>995</v>
      </c>
      <c r="G1102" s="4" t="s">
        <v>996</v>
      </c>
      <c r="H1102" s="6">
        <v>475</v>
      </c>
      <c r="I1102" s="12" t="s">
        <v>752</v>
      </c>
      <c r="J1102" s="12" t="s">
        <v>1087</v>
      </c>
      <c r="K1102" s="10">
        <v>32062.5</v>
      </c>
      <c r="L1102" s="11">
        <v>0.45</v>
      </c>
      <c r="M1102" s="13">
        <f t="shared" si="34"/>
        <v>71250</v>
      </c>
      <c r="N1102" s="13">
        <f t="shared" si="35"/>
        <v>150</v>
      </c>
      <c r="O1102" s="4" t="s">
        <v>31</v>
      </c>
      <c r="P1102" s="12" t="s">
        <v>753</v>
      </c>
    </row>
    <row r="1103" spans="1:16" ht="14.25" customHeight="1">
      <c r="A1103" s="4" t="s">
        <v>1105</v>
      </c>
      <c r="B1103" s="4" t="s">
        <v>13</v>
      </c>
      <c r="C1103" s="4">
        <v>1197831</v>
      </c>
      <c r="D1103" s="5">
        <v>44430</v>
      </c>
      <c r="E1103" s="4" t="s">
        <v>150</v>
      </c>
      <c r="F1103" s="4" t="s">
        <v>995</v>
      </c>
      <c r="G1103" s="4" t="s">
        <v>996</v>
      </c>
      <c r="H1103" s="6">
        <v>375</v>
      </c>
      <c r="I1103" s="12" t="s">
        <v>614</v>
      </c>
      <c r="J1103" s="12" t="s">
        <v>1087</v>
      </c>
      <c r="K1103" s="10">
        <v>41250</v>
      </c>
      <c r="L1103" s="11">
        <v>0.55000000000000004</v>
      </c>
      <c r="M1103" s="13">
        <f t="shared" si="34"/>
        <v>75000</v>
      </c>
      <c r="N1103" s="13">
        <f t="shared" si="35"/>
        <v>200</v>
      </c>
      <c r="O1103" s="4" t="s">
        <v>31</v>
      </c>
      <c r="P1103" s="12" t="s">
        <v>785</v>
      </c>
    </row>
    <row r="1104" spans="1:16" ht="14.25" customHeight="1">
      <c r="A1104" s="4" t="s">
        <v>1105</v>
      </c>
      <c r="B1104" s="4" t="s">
        <v>13</v>
      </c>
      <c r="C1104" s="4">
        <v>1197831</v>
      </c>
      <c r="D1104" s="5">
        <v>44431</v>
      </c>
      <c r="E1104" s="4" t="s">
        <v>150</v>
      </c>
      <c r="F1104" s="4" t="s">
        <v>995</v>
      </c>
      <c r="G1104" s="4" t="s">
        <v>996</v>
      </c>
      <c r="H1104" s="6">
        <v>275</v>
      </c>
      <c r="I1104" s="12" t="s">
        <v>358</v>
      </c>
      <c r="J1104" s="12" t="s">
        <v>1087</v>
      </c>
      <c r="K1104" s="10">
        <v>27500</v>
      </c>
      <c r="L1104" s="11">
        <v>0.4</v>
      </c>
      <c r="M1104" s="13">
        <f t="shared" si="34"/>
        <v>68750</v>
      </c>
      <c r="N1104" s="13">
        <f t="shared" si="35"/>
        <v>250</v>
      </c>
      <c r="O1104" s="4" t="s">
        <v>31</v>
      </c>
      <c r="P1104" s="12" t="s">
        <v>359</v>
      </c>
    </row>
    <row r="1105" spans="1:16" ht="14.25" customHeight="1">
      <c r="A1105" s="4" t="s">
        <v>1105</v>
      </c>
      <c r="B1105" s="4" t="s">
        <v>13</v>
      </c>
      <c r="C1105" s="4">
        <v>1197831</v>
      </c>
      <c r="D1105" s="5">
        <v>44432</v>
      </c>
      <c r="E1105" s="4" t="s">
        <v>150</v>
      </c>
      <c r="F1105" s="4" t="s">
        <v>995</v>
      </c>
      <c r="G1105" s="4" t="s">
        <v>996</v>
      </c>
      <c r="H1105" s="6">
        <v>550</v>
      </c>
      <c r="I1105" s="12" t="s">
        <v>49</v>
      </c>
      <c r="J1105" s="12" t="s">
        <v>1086</v>
      </c>
      <c r="K1105" s="10">
        <v>66000</v>
      </c>
      <c r="L1105" s="11">
        <v>0.6</v>
      </c>
      <c r="M1105" s="13">
        <f t="shared" si="34"/>
        <v>110000</v>
      </c>
      <c r="N1105" s="13">
        <f t="shared" si="35"/>
        <v>200</v>
      </c>
      <c r="O1105" s="4" t="s">
        <v>31</v>
      </c>
      <c r="P1105" s="12" t="s">
        <v>786</v>
      </c>
    </row>
    <row r="1106" spans="1:16" ht="14.25" customHeight="1">
      <c r="A1106" s="4" t="s">
        <v>1105</v>
      </c>
      <c r="B1106" s="4" t="s">
        <v>13</v>
      </c>
      <c r="C1106" s="4">
        <v>1197831</v>
      </c>
      <c r="D1106" s="5">
        <v>44433</v>
      </c>
      <c r="E1106" s="4" t="s">
        <v>150</v>
      </c>
      <c r="F1106" s="4" t="s">
        <v>995</v>
      </c>
      <c r="G1106" s="4" t="s">
        <v>996</v>
      </c>
      <c r="H1106" s="6">
        <v>700</v>
      </c>
      <c r="I1106" s="12" t="s">
        <v>787</v>
      </c>
      <c r="J1106" s="12" t="s">
        <v>1088</v>
      </c>
      <c r="K1106" s="10">
        <v>31500</v>
      </c>
      <c r="L1106" s="11">
        <v>0.45</v>
      </c>
      <c r="M1106" s="13">
        <f t="shared" si="34"/>
        <v>70000</v>
      </c>
      <c r="N1106" s="13">
        <f t="shared" si="35"/>
        <v>100</v>
      </c>
      <c r="O1106" s="4" t="s">
        <v>31</v>
      </c>
      <c r="P1106" s="12" t="s">
        <v>788</v>
      </c>
    </row>
    <row r="1107" spans="1:16" ht="14.25" customHeight="1">
      <c r="A1107" s="4" t="s">
        <v>1105</v>
      </c>
      <c r="B1107" s="4" t="s">
        <v>13</v>
      </c>
      <c r="C1107" s="4">
        <v>1197831</v>
      </c>
      <c r="D1107" s="5">
        <v>44434</v>
      </c>
      <c r="E1107" s="4" t="s">
        <v>150</v>
      </c>
      <c r="F1107" s="4" t="s">
        <v>995</v>
      </c>
      <c r="G1107" s="4" t="s">
        <v>996</v>
      </c>
      <c r="H1107" s="6">
        <v>725</v>
      </c>
      <c r="I1107" s="12" t="s">
        <v>295</v>
      </c>
      <c r="J1107" s="12" t="s">
        <v>1087</v>
      </c>
      <c r="K1107" s="10">
        <v>65250</v>
      </c>
      <c r="L1107" s="11">
        <v>0.45</v>
      </c>
      <c r="M1107" s="13">
        <f t="shared" si="34"/>
        <v>145000</v>
      </c>
      <c r="N1107" s="13">
        <f t="shared" si="35"/>
        <v>200</v>
      </c>
      <c r="O1107" s="4" t="s">
        <v>31</v>
      </c>
      <c r="P1107" s="12" t="s">
        <v>296</v>
      </c>
    </row>
    <row r="1108" spans="1:16" ht="14.25" customHeight="1">
      <c r="A1108" s="4" t="s">
        <v>1105</v>
      </c>
      <c r="B1108" s="4" t="s">
        <v>13</v>
      </c>
      <c r="C1108" s="4">
        <v>1197831</v>
      </c>
      <c r="D1108" s="5">
        <v>44435</v>
      </c>
      <c r="E1108" s="4" t="s">
        <v>150</v>
      </c>
      <c r="F1108" s="4" t="s">
        <v>995</v>
      </c>
      <c r="G1108" s="4" t="s">
        <v>996</v>
      </c>
      <c r="H1108" s="6">
        <v>575</v>
      </c>
      <c r="I1108" s="12" t="s">
        <v>326</v>
      </c>
      <c r="J1108" s="12" t="s">
        <v>1086</v>
      </c>
      <c r="K1108" s="10">
        <v>38812.5</v>
      </c>
      <c r="L1108" s="11">
        <v>0.45</v>
      </c>
      <c r="M1108" s="13">
        <f t="shared" si="34"/>
        <v>86250</v>
      </c>
      <c r="N1108" s="13">
        <f t="shared" si="35"/>
        <v>150</v>
      </c>
      <c r="O1108" s="4" t="s">
        <v>31</v>
      </c>
      <c r="P1108" s="12" t="s">
        <v>789</v>
      </c>
    </row>
    <row r="1109" spans="1:16" ht="14.25" customHeight="1">
      <c r="A1109" s="4" t="s">
        <v>1105</v>
      </c>
      <c r="B1109" s="4" t="s">
        <v>13</v>
      </c>
      <c r="C1109" s="4">
        <v>1197831</v>
      </c>
      <c r="D1109" s="5">
        <v>44436</v>
      </c>
      <c r="E1109" s="4" t="s">
        <v>150</v>
      </c>
      <c r="F1109" s="4" t="s">
        <v>995</v>
      </c>
      <c r="G1109" s="4" t="s">
        <v>996</v>
      </c>
      <c r="H1109" s="6">
        <v>500</v>
      </c>
      <c r="I1109" s="12" t="s">
        <v>790</v>
      </c>
      <c r="J1109" s="12" t="s">
        <v>1086</v>
      </c>
      <c r="K1109" s="10">
        <v>96250</v>
      </c>
      <c r="L1109" s="11">
        <v>0.55000000000000004</v>
      </c>
      <c r="M1109" s="13">
        <f t="shared" si="34"/>
        <v>175000</v>
      </c>
      <c r="N1109" s="13">
        <f t="shared" si="35"/>
        <v>350</v>
      </c>
      <c r="O1109" s="4" t="s">
        <v>31</v>
      </c>
      <c r="P1109" s="12" t="s">
        <v>791</v>
      </c>
    </row>
    <row r="1110" spans="1:16" ht="14.25" customHeight="1">
      <c r="A1110" s="4" t="s">
        <v>1105</v>
      </c>
      <c r="B1110" s="4" t="s">
        <v>13</v>
      </c>
      <c r="C1110" s="4">
        <v>1197831</v>
      </c>
      <c r="D1110" s="5">
        <v>44437</v>
      </c>
      <c r="E1110" s="4" t="s">
        <v>150</v>
      </c>
      <c r="F1110" s="4" t="s">
        <v>995</v>
      </c>
      <c r="G1110" s="4" t="s">
        <v>996</v>
      </c>
      <c r="H1110" s="6">
        <v>400</v>
      </c>
      <c r="I1110" s="12" t="s">
        <v>403</v>
      </c>
      <c r="J1110" s="12" t="s">
        <v>1087</v>
      </c>
      <c r="K1110" s="10">
        <v>80000</v>
      </c>
      <c r="L1110" s="11">
        <v>0.4</v>
      </c>
      <c r="M1110" s="13">
        <f t="shared" si="34"/>
        <v>200000</v>
      </c>
      <c r="N1110" s="13">
        <f t="shared" si="35"/>
        <v>500</v>
      </c>
      <c r="O1110" s="4" t="s">
        <v>31</v>
      </c>
      <c r="P1110" s="12" t="s">
        <v>792</v>
      </c>
    </row>
    <row r="1111" spans="1:16" ht="14.25" customHeight="1">
      <c r="A1111" s="4" t="s">
        <v>1105</v>
      </c>
      <c r="B1111" s="4" t="s">
        <v>13</v>
      </c>
      <c r="C1111" s="4">
        <v>1197831</v>
      </c>
      <c r="D1111" s="5">
        <v>44438</v>
      </c>
      <c r="E1111" s="4" t="s">
        <v>150</v>
      </c>
      <c r="F1111" s="4" t="s">
        <v>995</v>
      </c>
      <c r="G1111" s="4" t="s">
        <v>996</v>
      </c>
      <c r="H1111" s="6">
        <v>750</v>
      </c>
      <c r="I1111" s="12" t="s">
        <v>374</v>
      </c>
      <c r="J1111" s="12" t="s">
        <v>1087</v>
      </c>
      <c r="K1111" s="10">
        <v>202500</v>
      </c>
      <c r="L1111" s="11">
        <v>0.6</v>
      </c>
      <c r="M1111" s="13">
        <f t="shared" si="34"/>
        <v>337500</v>
      </c>
      <c r="N1111" s="13">
        <f t="shared" si="35"/>
        <v>450</v>
      </c>
      <c r="O1111" s="4" t="s">
        <v>31</v>
      </c>
      <c r="P1111" s="12" t="s">
        <v>375</v>
      </c>
    </row>
    <row r="1112" spans="1:16" ht="14.25" customHeight="1">
      <c r="A1112" s="4" t="s">
        <v>1105</v>
      </c>
      <c r="B1112" s="4" t="s">
        <v>13</v>
      </c>
      <c r="C1112" s="4">
        <v>1197831</v>
      </c>
      <c r="D1112" s="5">
        <v>44439</v>
      </c>
      <c r="E1112" s="4" t="s">
        <v>150</v>
      </c>
      <c r="F1112" s="4" t="s">
        <v>995</v>
      </c>
      <c r="G1112" s="4" t="s">
        <v>996</v>
      </c>
      <c r="H1112" s="6">
        <v>750</v>
      </c>
      <c r="I1112" s="12" t="s">
        <v>793</v>
      </c>
      <c r="J1112" s="12" t="s">
        <v>1086</v>
      </c>
      <c r="K1112" s="10">
        <v>151875</v>
      </c>
      <c r="L1112" s="11">
        <v>0.45</v>
      </c>
      <c r="M1112" s="13">
        <f t="shared" si="34"/>
        <v>337500</v>
      </c>
      <c r="N1112" s="13">
        <f t="shared" si="35"/>
        <v>450</v>
      </c>
      <c r="O1112" s="4" t="s">
        <v>31</v>
      </c>
      <c r="P1112" s="12" t="s">
        <v>794</v>
      </c>
    </row>
    <row r="1113" spans="1:16" ht="14.25" customHeight="1">
      <c r="A1113" s="4" t="s">
        <v>1105</v>
      </c>
      <c r="B1113" s="4" t="s">
        <v>13</v>
      </c>
      <c r="C1113" s="4">
        <v>1197831</v>
      </c>
      <c r="D1113" s="5">
        <v>44440</v>
      </c>
      <c r="E1113" s="4" t="s">
        <v>150</v>
      </c>
      <c r="F1113" s="4" t="s">
        <v>995</v>
      </c>
      <c r="G1113" s="4" t="s">
        <v>996</v>
      </c>
      <c r="H1113" s="6">
        <v>750</v>
      </c>
      <c r="I1113" s="12" t="s">
        <v>702</v>
      </c>
      <c r="J1113" s="12" t="s">
        <v>1087</v>
      </c>
      <c r="K1113" s="10">
        <v>168750</v>
      </c>
      <c r="L1113" s="11">
        <v>0.45</v>
      </c>
      <c r="M1113" s="13">
        <f t="shared" si="34"/>
        <v>375000</v>
      </c>
      <c r="N1113" s="13">
        <f t="shared" si="35"/>
        <v>500</v>
      </c>
      <c r="O1113" s="4" t="s">
        <v>31</v>
      </c>
      <c r="P1113" s="12" t="s">
        <v>703</v>
      </c>
    </row>
    <row r="1114" spans="1:16" ht="14.25" customHeight="1">
      <c r="A1114" s="4" t="s">
        <v>1105</v>
      </c>
      <c r="B1114" s="4" t="s">
        <v>13</v>
      </c>
      <c r="C1114" s="4">
        <v>1197831</v>
      </c>
      <c r="D1114" s="5">
        <v>44441</v>
      </c>
      <c r="E1114" s="4" t="s">
        <v>150</v>
      </c>
      <c r="F1114" s="4" t="s">
        <v>995</v>
      </c>
      <c r="G1114" s="4" t="s">
        <v>996</v>
      </c>
      <c r="H1114" s="6">
        <v>650</v>
      </c>
      <c r="I1114" s="12" t="s">
        <v>91</v>
      </c>
      <c r="J1114" s="12" t="s">
        <v>1086</v>
      </c>
      <c r="K1114" s="10">
        <v>131625</v>
      </c>
      <c r="L1114" s="11">
        <v>0.45</v>
      </c>
      <c r="M1114" s="13">
        <f t="shared" si="34"/>
        <v>292500</v>
      </c>
      <c r="N1114" s="13">
        <f t="shared" si="35"/>
        <v>450</v>
      </c>
      <c r="O1114" s="4" t="s">
        <v>31</v>
      </c>
      <c r="P1114" s="12" t="s">
        <v>795</v>
      </c>
    </row>
    <row r="1115" spans="1:16" ht="14.25" customHeight="1">
      <c r="A1115" s="4" t="s">
        <v>1105</v>
      </c>
      <c r="B1115" s="4" t="s">
        <v>13</v>
      </c>
      <c r="C1115" s="4">
        <v>1197831</v>
      </c>
      <c r="D1115" s="5">
        <v>44442</v>
      </c>
      <c r="E1115" s="4" t="s">
        <v>150</v>
      </c>
      <c r="F1115" s="4" t="s">
        <v>995</v>
      </c>
      <c r="G1115" s="4" t="s">
        <v>996</v>
      </c>
      <c r="H1115" s="6">
        <v>600</v>
      </c>
      <c r="I1115" s="12" t="s">
        <v>796</v>
      </c>
      <c r="J1115" s="12" t="s">
        <v>1087</v>
      </c>
      <c r="K1115" s="10">
        <v>148500</v>
      </c>
      <c r="L1115" s="11">
        <v>0.55000000000000004</v>
      </c>
      <c r="M1115" s="13">
        <f t="shared" si="34"/>
        <v>270000</v>
      </c>
      <c r="N1115" s="13">
        <f t="shared" si="35"/>
        <v>450</v>
      </c>
      <c r="O1115" s="4" t="s">
        <v>31</v>
      </c>
      <c r="P1115" s="12" t="s">
        <v>797</v>
      </c>
    </row>
    <row r="1116" spans="1:16" ht="14.25" customHeight="1">
      <c r="A1116" s="4" t="s">
        <v>1105</v>
      </c>
      <c r="B1116" s="4" t="s">
        <v>13</v>
      </c>
      <c r="C1116" s="4">
        <v>1197831</v>
      </c>
      <c r="D1116" s="5">
        <v>44443</v>
      </c>
      <c r="E1116" s="4" t="s">
        <v>150</v>
      </c>
      <c r="F1116" s="4" t="s">
        <v>995</v>
      </c>
      <c r="G1116" s="4" t="s">
        <v>996</v>
      </c>
      <c r="H1116" s="6">
        <v>500</v>
      </c>
      <c r="I1116" s="12" t="s">
        <v>798</v>
      </c>
      <c r="J1116" s="12" t="s">
        <v>1086</v>
      </c>
      <c r="K1116" s="10">
        <v>100000</v>
      </c>
      <c r="L1116" s="11">
        <v>0.4</v>
      </c>
      <c r="M1116" s="13">
        <f t="shared" si="34"/>
        <v>250000</v>
      </c>
      <c r="N1116" s="13">
        <f t="shared" si="35"/>
        <v>500</v>
      </c>
      <c r="O1116" s="4" t="s">
        <v>31</v>
      </c>
      <c r="P1116" s="12" t="s">
        <v>799</v>
      </c>
    </row>
    <row r="1117" spans="1:16" ht="14.25" customHeight="1">
      <c r="A1117" s="4" t="s">
        <v>1105</v>
      </c>
      <c r="B1117" s="4" t="s">
        <v>13</v>
      </c>
      <c r="C1117" s="4">
        <v>1197831</v>
      </c>
      <c r="D1117" s="5">
        <v>44444</v>
      </c>
      <c r="E1117" s="4" t="s">
        <v>150</v>
      </c>
      <c r="F1117" s="4" t="s">
        <v>995</v>
      </c>
      <c r="G1117" s="4" t="s">
        <v>996</v>
      </c>
      <c r="H1117" s="6">
        <v>875</v>
      </c>
      <c r="I1117" s="12" t="s">
        <v>800</v>
      </c>
      <c r="J1117" s="12" t="s">
        <v>1087</v>
      </c>
      <c r="K1117" s="10">
        <v>288750</v>
      </c>
      <c r="L1117" s="11">
        <v>0.6</v>
      </c>
      <c r="M1117" s="13">
        <f t="shared" si="34"/>
        <v>481250</v>
      </c>
      <c r="N1117" s="13">
        <f t="shared" si="35"/>
        <v>550</v>
      </c>
      <c r="O1117" s="4" t="s">
        <v>31</v>
      </c>
      <c r="P1117" s="12" t="s">
        <v>801</v>
      </c>
    </row>
    <row r="1118" spans="1:16" ht="14.25" customHeight="1">
      <c r="A1118" s="4" t="s">
        <v>1105</v>
      </c>
      <c r="B1118" s="4" t="s">
        <v>13</v>
      </c>
      <c r="C1118" s="4">
        <v>1197831</v>
      </c>
      <c r="D1118" s="5">
        <v>44445</v>
      </c>
      <c r="E1118" s="4" t="s">
        <v>150</v>
      </c>
      <c r="F1118" s="4" t="s">
        <v>995</v>
      </c>
      <c r="G1118" s="4" t="s">
        <v>996</v>
      </c>
      <c r="H1118" s="6">
        <v>825</v>
      </c>
      <c r="I1118" s="12" t="s">
        <v>488</v>
      </c>
      <c r="J1118" s="12" t="s">
        <v>1087</v>
      </c>
      <c r="K1118" s="10">
        <v>185625</v>
      </c>
      <c r="L1118" s="11">
        <v>0.5</v>
      </c>
      <c r="M1118" s="13">
        <f t="shared" si="34"/>
        <v>371250</v>
      </c>
      <c r="N1118" s="13">
        <f t="shared" si="35"/>
        <v>450</v>
      </c>
      <c r="O1118" s="4" t="s">
        <v>31</v>
      </c>
      <c r="P1118" s="12" t="s">
        <v>802</v>
      </c>
    </row>
    <row r="1119" spans="1:16" ht="14.25" customHeight="1">
      <c r="A1119" s="4" t="s">
        <v>1105</v>
      </c>
      <c r="B1119" s="4" t="s">
        <v>13</v>
      </c>
      <c r="C1119" s="4">
        <v>1197831</v>
      </c>
      <c r="D1119" s="5">
        <v>44446</v>
      </c>
      <c r="E1119" s="4" t="s">
        <v>150</v>
      </c>
      <c r="F1119" s="4" t="s">
        <v>995</v>
      </c>
      <c r="G1119" s="4" t="s">
        <v>996</v>
      </c>
      <c r="H1119" s="6">
        <v>825</v>
      </c>
      <c r="I1119" s="12" t="s">
        <v>803</v>
      </c>
      <c r="J1119" s="12" t="s">
        <v>1086</v>
      </c>
      <c r="K1119" s="10">
        <v>206250</v>
      </c>
      <c r="L1119" s="11">
        <v>0.5</v>
      </c>
      <c r="M1119" s="13">
        <f t="shared" si="34"/>
        <v>412500</v>
      </c>
      <c r="N1119" s="13">
        <f t="shared" si="35"/>
        <v>500</v>
      </c>
      <c r="O1119" s="4" t="s">
        <v>31</v>
      </c>
      <c r="P1119" s="12" t="s">
        <v>804</v>
      </c>
    </row>
    <row r="1120" spans="1:16" ht="14.25" customHeight="1">
      <c r="A1120" s="4" t="s">
        <v>1105</v>
      </c>
      <c r="B1120" s="4" t="s">
        <v>13</v>
      </c>
      <c r="C1120" s="4">
        <v>1197831</v>
      </c>
      <c r="D1120" s="5">
        <v>44447</v>
      </c>
      <c r="E1120" s="4" t="s">
        <v>150</v>
      </c>
      <c r="F1120" s="4" t="s">
        <v>995</v>
      </c>
      <c r="G1120" s="4" t="s">
        <v>996</v>
      </c>
      <c r="H1120" s="6">
        <v>975</v>
      </c>
      <c r="I1120" s="12" t="s">
        <v>805</v>
      </c>
      <c r="J1120" s="12" t="s">
        <v>1086</v>
      </c>
      <c r="K1120" s="10">
        <v>219375</v>
      </c>
      <c r="L1120" s="11">
        <v>0.5</v>
      </c>
      <c r="M1120" s="13">
        <f t="shared" si="34"/>
        <v>438750</v>
      </c>
      <c r="N1120" s="13">
        <f t="shared" si="35"/>
        <v>450</v>
      </c>
      <c r="O1120" s="4" t="s">
        <v>31</v>
      </c>
      <c r="P1120" s="12" t="s">
        <v>806</v>
      </c>
    </row>
    <row r="1121" spans="1:16" ht="14.25" customHeight="1">
      <c r="A1121" s="4" t="s">
        <v>1105</v>
      </c>
      <c r="B1121" s="4" t="s">
        <v>13</v>
      </c>
      <c r="C1121" s="4">
        <v>1197831</v>
      </c>
      <c r="D1121" s="5">
        <v>44448</v>
      </c>
      <c r="E1121" s="4" t="s">
        <v>150</v>
      </c>
      <c r="F1121" s="4" t="s">
        <v>995</v>
      </c>
      <c r="G1121" s="4" t="s">
        <v>996</v>
      </c>
      <c r="H1121" s="6">
        <v>575</v>
      </c>
      <c r="I1121" s="12" t="s">
        <v>272</v>
      </c>
      <c r="J1121" s="12" t="s">
        <v>1087</v>
      </c>
      <c r="K1121" s="10">
        <v>155250</v>
      </c>
      <c r="L1121" s="11">
        <v>0.6</v>
      </c>
      <c r="M1121" s="13">
        <f t="shared" si="34"/>
        <v>258750</v>
      </c>
      <c r="N1121" s="13">
        <f t="shared" si="35"/>
        <v>450</v>
      </c>
      <c r="O1121" s="4" t="s">
        <v>31</v>
      </c>
      <c r="P1121" s="12" t="s">
        <v>273</v>
      </c>
    </row>
    <row r="1122" spans="1:16" ht="14.25" customHeight="1">
      <c r="A1122" s="4" t="s">
        <v>1105</v>
      </c>
      <c r="B1122" s="4" t="s">
        <v>13</v>
      </c>
      <c r="C1122" s="4">
        <v>1197831</v>
      </c>
      <c r="D1122" s="5">
        <v>44449</v>
      </c>
      <c r="E1122" s="4" t="s">
        <v>150</v>
      </c>
      <c r="F1122" s="4" t="s">
        <v>995</v>
      </c>
      <c r="G1122" s="4" t="s">
        <v>996</v>
      </c>
      <c r="H1122" s="6">
        <v>525</v>
      </c>
      <c r="I1122" s="12" t="s">
        <v>132</v>
      </c>
      <c r="J1122" s="12" t="s">
        <v>1086</v>
      </c>
      <c r="K1122" s="10">
        <v>118125</v>
      </c>
      <c r="L1122" s="11">
        <v>0.45</v>
      </c>
      <c r="M1122" s="13">
        <f t="shared" si="34"/>
        <v>262500</v>
      </c>
      <c r="N1122" s="13">
        <f t="shared" si="35"/>
        <v>500</v>
      </c>
      <c r="O1122" s="4" t="s">
        <v>31</v>
      </c>
      <c r="P1122" s="12" t="s">
        <v>807</v>
      </c>
    </row>
    <row r="1123" spans="1:16" ht="14.25" customHeight="1">
      <c r="A1123" s="4" t="s">
        <v>1105</v>
      </c>
      <c r="B1123" s="4" t="s">
        <v>13</v>
      </c>
      <c r="C1123" s="4">
        <v>1197831</v>
      </c>
      <c r="D1123" s="5">
        <v>44450</v>
      </c>
      <c r="E1123" s="4" t="s">
        <v>150</v>
      </c>
      <c r="F1123" s="4" t="s">
        <v>995</v>
      </c>
      <c r="G1123" s="4" t="s">
        <v>996</v>
      </c>
      <c r="H1123" s="6">
        <v>800</v>
      </c>
      <c r="I1123" s="12" t="s">
        <v>687</v>
      </c>
      <c r="J1123" s="12" t="s">
        <v>1087</v>
      </c>
      <c r="K1123" s="10">
        <v>312000</v>
      </c>
      <c r="L1123" s="11">
        <v>0.65</v>
      </c>
      <c r="M1123" s="13">
        <f t="shared" si="34"/>
        <v>480000</v>
      </c>
      <c r="N1123" s="13">
        <f t="shared" si="35"/>
        <v>600</v>
      </c>
      <c r="O1123" s="4" t="s">
        <v>31</v>
      </c>
      <c r="P1123" s="12" t="s">
        <v>688</v>
      </c>
    </row>
    <row r="1124" spans="1:16" ht="14.25" customHeight="1">
      <c r="A1124" s="4" t="s">
        <v>1105</v>
      </c>
      <c r="B1124" s="4" t="s">
        <v>13</v>
      </c>
      <c r="C1124" s="4">
        <v>1197831</v>
      </c>
      <c r="D1124" s="5">
        <v>44451</v>
      </c>
      <c r="E1124" s="4" t="s">
        <v>150</v>
      </c>
      <c r="F1124" s="4" t="s">
        <v>995</v>
      </c>
      <c r="G1124" s="4" t="s">
        <v>996</v>
      </c>
      <c r="H1124" s="6">
        <v>750</v>
      </c>
      <c r="I1124" s="12" t="s">
        <v>466</v>
      </c>
      <c r="J1124" s="12" t="s">
        <v>1087</v>
      </c>
      <c r="K1124" s="10">
        <v>150000</v>
      </c>
      <c r="L1124" s="11">
        <v>0.5</v>
      </c>
      <c r="M1124" s="13">
        <f t="shared" si="34"/>
        <v>300000</v>
      </c>
      <c r="N1124" s="13">
        <f t="shared" si="35"/>
        <v>400</v>
      </c>
      <c r="O1124" s="4" t="s">
        <v>31</v>
      </c>
      <c r="P1124" s="12" t="s">
        <v>808</v>
      </c>
    </row>
    <row r="1125" spans="1:16" ht="14.25" customHeight="1">
      <c r="A1125" s="4" t="s">
        <v>1105</v>
      </c>
      <c r="B1125" s="4" t="s">
        <v>13</v>
      </c>
      <c r="C1125" s="4">
        <v>1197831</v>
      </c>
      <c r="D1125" s="5">
        <v>44452</v>
      </c>
      <c r="E1125" s="4" t="s">
        <v>150</v>
      </c>
      <c r="F1125" s="4" t="s">
        <v>995</v>
      </c>
      <c r="G1125" s="4" t="s">
        <v>996</v>
      </c>
      <c r="H1125" s="6">
        <v>750</v>
      </c>
      <c r="I1125" s="12" t="s">
        <v>809</v>
      </c>
      <c r="J1125" s="12" t="s">
        <v>1086</v>
      </c>
      <c r="K1125" s="10">
        <v>206250</v>
      </c>
      <c r="L1125" s="11">
        <v>0.5</v>
      </c>
      <c r="M1125" s="13">
        <f t="shared" si="34"/>
        <v>412500</v>
      </c>
      <c r="N1125" s="13">
        <f t="shared" si="35"/>
        <v>550</v>
      </c>
      <c r="O1125" s="4" t="s">
        <v>31</v>
      </c>
      <c r="P1125" s="12" t="s">
        <v>810</v>
      </c>
    </row>
    <row r="1126" spans="1:16" ht="14.25" customHeight="1">
      <c r="A1126" s="4" t="s">
        <v>1105</v>
      </c>
      <c r="B1126" s="4" t="s">
        <v>13</v>
      </c>
      <c r="C1126" s="4">
        <v>1197831</v>
      </c>
      <c r="D1126" s="5">
        <v>44453</v>
      </c>
      <c r="E1126" s="4" t="s">
        <v>150</v>
      </c>
      <c r="F1126" s="4" t="s">
        <v>995</v>
      </c>
      <c r="G1126" s="4" t="s">
        <v>996</v>
      </c>
      <c r="H1126" s="6">
        <v>925</v>
      </c>
      <c r="I1126" s="12" t="s">
        <v>811</v>
      </c>
      <c r="J1126" s="12" t="s">
        <v>1086</v>
      </c>
      <c r="K1126" s="10">
        <v>254375</v>
      </c>
      <c r="L1126" s="11">
        <v>0.5</v>
      </c>
      <c r="M1126" s="13">
        <f t="shared" si="34"/>
        <v>508750</v>
      </c>
      <c r="N1126" s="13">
        <f t="shared" si="35"/>
        <v>550</v>
      </c>
      <c r="O1126" s="4" t="s">
        <v>31</v>
      </c>
      <c r="P1126" s="12" t="s">
        <v>812</v>
      </c>
    </row>
    <row r="1127" spans="1:16" ht="14.25" customHeight="1">
      <c r="A1127" s="4" t="s">
        <v>1105</v>
      </c>
      <c r="B1127" s="4" t="s">
        <v>13</v>
      </c>
      <c r="C1127" s="4">
        <v>1197831</v>
      </c>
      <c r="D1127" s="5">
        <v>44454</v>
      </c>
      <c r="E1127" s="4" t="s">
        <v>150</v>
      </c>
      <c r="F1127" s="4" t="s">
        <v>995</v>
      </c>
      <c r="G1127" s="4" t="s">
        <v>996</v>
      </c>
      <c r="H1127" s="6">
        <v>425</v>
      </c>
      <c r="I1127" s="12" t="s">
        <v>682</v>
      </c>
      <c r="J1127" s="12" t="s">
        <v>1087</v>
      </c>
      <c r="K1127" s="10">
        <v>127500</v>
      </c>
      <c r="L1127" s="11">
        <v>0.6</v>
      </c>
      <c r="M1127" s="13">
        <f t="shared" si="34"/>
        <v>212500</v>
      </c>
      <c r="N1127" s="13">
        <f t="shared" si="35"/>
        <v>500</v>
      </c>
      <c r="O1127" s="4" t="s">
        <v>31</v>
      </c>
      <c r="P1127" s="12" t="s">
        <v>813</v>
      </c>
    </row>
    <row r="1128" spans="1:16" ht="14.25" customHeight="1">
      <c r="A1128" s="4" t="s">
        <v>1105</v>
      </c>
      <c r="B1128" s="4" t="s">
        <v>13</v>
      </c>
      <c r="C1128" s="4">
        <v>1197831</v>
      </c>
      <c r="D1128" s="5">
        <v>44455</v>
      </c>
      <c r="E1128" s="4" t="s">
        <v>150</v>
      </c>
      <c r="F1128" s="4" t="s">
        <v>995</v>
      </c>
      <c r="G1128" s="4" t="s">
        <v>996</v>
      </c>
      <c r="H1128" s="6">
        <v>425</v>
      </c>
      <c r="I1128" s="12" t="s">
        <v>49</v>
      </c>
      <c r="J1128" s="12" t="s">
        <v>1086</v>
      </c>
      <c r="K1128" s="10">
        <v>105187.5</v>
      </c>
      <c r="L1128" s="11">
        <v>0.45</v>
      </c>
      <c r="M1128" s="13">
        <f t="shared" si="34"/>
        <v>233750</v>
      </c>
      <c r="N1128" s="13">
        <f t="shared" si="35"/>
        <v>550</v>
      </c>
      <c r="O1128" s="4" t="s">
        <v>31</v>
      </c>
      <c r="P1128" s="12" t="s">
        <v>814</v>
      </c>
    </row>
    <row r="1129" spans="1:16" ht="14.25" customHeight="1">
      <c r="A1129" s="4" t="s">
        <v>1105</v>
      </c>
      <c r="B1129" s="4" t="s">
        <v>13</v>
      </c>
      <c r="C1129" s="4">
        <v>1197831</v>
      </c>
      <c r="D1129" s="5">
        <v>44456</v>
      </c>
      <c r="E1129" s="4" t="s">
        <v>150</v>
      </c>
      <c r="F1129" s="4" t="s">
        <v>995</v>
      </c>
      <c r="G1129" s="4" t="s">
        <v>996</v>
      </c>
      <c r="H1129" s="6">
        <v>675</v>
      </c>
      <c r="I1129" s="12" t="s">
        <v>815</v>
      </c>
      <c r="J1129" s="12" t="s">
        <v>1086</v>
      </c>
      <c r="K1129" s="10">
        <v>263250</v>
      </c>
      <c r="L1129" s="11">
        <v>0.65</v>
      </c>
      <c r="M1129" s="13">
        <f t="shared" si="34"/>
        <v>405000</v>
      </c>
      <c r="N1129" s="13">
        <f t="shared" si="35"/>
        <v>600</v>
      </c>
      <c r="O1129" s="4" t="s">
        <v>31</v>
      </c>
      <c r="P1129" s="12" t="s">
        <v>816</v>
      </c>
    </row>
    <row r="1130" spans="1:16" ht="14.25" customHeight="1">
      <c r="A1130" s="4" t="s">
        <v>1105</v>
      </c>
      <c r="B1130" s="4" t="s">
        <v>13</v>
      </c>
      <c r="C1130" s="4">
        <v>1197831</v>
      </c>
      <c r="D1130" s="5">
        <v>44457</v>
      </c>
      <c r="E1130" s="4" t="s">
        <v>150</v>
      </c>
      <c r="F1130" s="4" t="s">
        <v>995</v>
      </c>
      <c r="G1130" s="4" t="s">
        <v>996</v>
      </c>
      <c r="H1130" s="6">
        <v>625</v>
      </c>
      <c r="I1130" s="12" t="s">
        <v>817</v>
      </c>
      <c r="J1130" s="12" t="s">
        <v>1087</v>
      </c>
      <c r="K1130" s="10">
        <v>171875</v>
      </c>
      <c r="L1130" s="11">
        <v>0.5</v>
      </c>
      <c r="M1130" s="13">
        <f t="shared" si="34"/>
        <v>343750</v>
      </c>
      <c r="N1130" s="13">
        <f t="shared" si="35"/>
        <v>550</v>
      </c>
      <c r="O1130" s="4" t="s">
        <v>31</v>
      </c>
      <c r="P1130" s="12" t="s">
        <v>818</v>
      </c>
    </row>
    <row r="1131" spans="1:16" ht="14.25" customHeight="1">
      <c r="A1131" s="4" t="s">
        <v>1105</v>
      </c>
      <c r="B1131" s="4" t="s">
        <v>13</v>
      </c>
      <c r="C1131" s="4">
        <v>1197831</v>
      </c>
      <c r="D1131" s="5">
        <v>44458</v>
      </c>
      <c r="E1131" s="4" t="s">
        <v>150</v>
      </c>
      <c r="F1131" s="4" t="s">
        <v>995</v>
      </c>
      <c r="G1131" s="4" t="s">
        <v>996</v>
      </c>
      <c r="H1131" s="6">
        <v>575</v>
      </c>
      <c r="I1131" s="12" t="s">
        <v>642</v>
      </c>
      <c r="J1131" s="12" t="s">
        <v>1086</v>
      </c>
      <c r="K1131" s="10">
        <v>158125</v>
      </c>
      <c r="L1131" s="11">
        <v>0.5</v>
      </c>
      <c r="M1131" s="13">
        <f t="shared" si="34"/>
        <v>316250</v>
      </c>
      <c r="N1131" s="13">
        <f t="shared" si="35"/>
        <v>550</v>
      </c>
      <c r="O1131" s="4" t="s">
        <v>31</v>
      </c>
      <c r="P1131" s="12" t="s">
        <v>819</v>
      </c>
    </row>
    <row r="1132" spans="1:16" ht="14.25" customHeight="1">
      <c r="A1132" s="4" t="s">
        <v>1105</v>
      </c>
      <c r="B1132" s="4" t="s">
        <v>13</v>
      </c>
      <c r="C1132" s="4">
        <v>1197831</v>
      </c>
      <c r="D1132" s="5">
        <v>44459</v>
      </c>
      <c r="E1132" s="4" t="s">
        <v>150</v>
      </c>
      <c r="F1132" s="4" t="s">
        <v>995</v>
      </c>
      <c r="G1132" s="4" t="s">
        <v>996</v>
      </c>
      <c r="H1132" s="6">
        <v>625</v>
      </c>
      <c r="I1132" s="12" t="s">
        <v>468</v>
      </c>
      <c r="J1132" s="12" t="s">
        <v>1087</v>
      </c>
      <c r="K1132" s="10">
        <v>187500</v>
      </c>
      <c r="L1132" s="11">
        <v>0.5</v>
      </c>
      <c r="M1132" s="13">
        <f t="shared" si="34"/>
        <v>375000</v>
      </c>
      <c r="N1132" s="13">
        <f t="shared" si="35"/>
        <v>600</v>
      </c>
      <c r="O1132" s="4" t="s">
        <v>31</v>
      </c>
      <c r="P1132" s="12" t="s">
        <v>469</v>
      </c>
    </row>
    <row r="1133" spans="1:16" ht="14.25" customHeight="1">
      <c r="A1133" s="4" t="s">
        <v>1105</v>
      </c>
      <c r="B1133" s="4" t="s">
        <v>13</v>
      </c>
      <c r="C1133" s="4">
        <v>1197831</v>
      </c>
      <c r="D1133" s="5">
        <v>44460</v>
      </c>
      <c r="E1133" s="4" t="s">
        <v>150</v>
      </c>
      <c r="F1133" s="4" t="s">
        <v>995</v>
      </c>
      <c r="G1133" s="4" t="s">
        <v>996</v>
      </c>
      <c r="H1133" s="6">
        <v>350</v>
      </c>
      <c r="I1133" s="12" t="s">
        <v>417</v>
      </c>
      <c r="J1133" s="12" t="s">
        <v>1086</v>
      </c>
      <c r="K1133" s="10">
        <v>126000</v>
      </c>
      <c r="L1133" s="11">
        <v>0.6</v>
      </c>
      <c r="M1133" s="13">
        <f t="shared" si="34"/>
        <v>210000</v>
      </c>
      <c r="N1133" s="13">
        <f t="shared" si="35"/>
        <v>600</v>
      </c>
      <c r="O1133" s="4" t="s">
        <v>31</v>
      </c>
      <c r="P1133" s="12" t="s">
        <v>820</v>
      </c>
    </row>
    <row r="1134" spans="1:16" ht="14.25" customHeight="1">
      <c r="A1134" s="4" t="s">
        <v>1105</v>
      </c>
      <c r="B1134" s="4" t="s">
        <v>13</v>
      </c>
      <c r="C1134" s="4">
        <v>1197831</v>
      </c>
      <c r="D1134" s="5">
        <v>44461</v>
      </c>
      <c r="E1134" s="4" t="s">
        <v>150</v>
      </c>
      <c r="F1134" s="4" t="s">
        <v>995</v>
      </c>
      <c r="G1134" s="4" t="s">
        <v>996</v>
      </c>
      <c r="H1134" s="6">
        <v>350</v>
      </c>
      <c r="I1134" s="12" t="s">
        <v>222</v>
      </c>
      <c r="J1134" s="12" t="s">
        <v>1086</v>
      </c>
      <c r="K1134" s="10">
        <v>70875</v>
      </c>
      <c r="L1134" s="11">
        <v>0.45</v>
      </c>
      <c r="M1134" s="13">
        <f t="shared" si="34"/>
        <v>157500</v>
      </c>
      <c r="N1134" s="13">
        <f t="shared" si="35"/>
        <v>450</v>
      </c>
      <c r="O1134" s="4" t="s">
        <v>31</v>
      </c>
      <c r="P1134" s="12" t="s">
        <v>821</v>
      </c>
    </row>
    <row r="1135" spans="1:16" ht="14.25" customHeight="1">
      <c r="A1135" s="4" t="s">
        <v>1105</v>
      </c>
      <c r="B1135" s="4" t="s">
        <v>13</v>
      </c>
      <c r="C1135" s="4">
        <v>1197831</v>
      </c>
      <c r="D1135" s="5">
        <v>44462</v>
      </c>
      <c r="E1135" s="4" t="s">
        <v>150</v>
      </c>
      <c r="F1135" s="4" t="s">
        <v>995</v>
      </c>
      <c r="G1135" s="4" t="s">
        <v>996</v>
      </c>
      <c r="H1135" s="6">
        <v>575</v>
      </c>
      <c r="I1135" s="12" t="s">
        <v>174</v>
      </c>
      <c r="J1135" s="12" t="s">
        <v>1087</v>
      </c>
      <c r="K1135" s="10">
        <v>149500</v>
      </c>
      <c r="L1135" s="11">
        <v>0.65</v>
      </c>
      <c r="M1135" s="13">
        <f t="shared" si="34"/>
        <v>230000</v>
      </c>
      <c r="N1135" s="13">
        <f t="shared" si="35"/>
        <v>400</v>
      </c>
      <c r="O1135" s="4" t="s">
        <v>31</v>
      </c>
      <c r="P1135" s="12" t="s">
        <v>822</v>
      </c>
    </row>
    <row r="1136" spans="1:16" ht="14.25" customHeight="1">
      <c r="A1136" s="4" t="s">
        <v>1105</v>
      </c>
      <c r="B1136" s="4" t="s">
        <v>13</v>
      </c>
      <c r="C1136" s="4">
        <v>1197831</v>
      </c>
      <c r="D1136" s="5">
        <v>44463</v>
      </c>
      <c r="E1136" s="4" t="s">
        <v>150</v>
      </c>
      <c r="F1136" s="4" t="s">
        <v>995</v>
      </c>
      <c r="G1136" s="4" t="s">
        <v>996</v>
      </c>
      <c r="H1136" s="6">
        <v>525</v>
      </c>
      <c r="I1136" s="12" t="s">
        <v>823</v>
      </c>
      <c r="J1136" s="12" t="s">
        <v>1090</v>
      </c>
      <c r="K1136" s="10">
        <v>78750</v>
      </c>
      <c r="L1136" s="11">
        <v>0.5</v>
      </c>
      <c r="M1136" s="13">
        <f t="shared" si="34"/>
        <v>157500</v>
      </c>
      <c r="N1136" s="13">
        <f t="shared" si="35"/>
        <v>300</v>
      </c>
      <c r="O1136" s="4" t="s">
        <v>31</v>
      </c>
      <c r="P1136" s="12" t="s">
        <v>824</v>
      </c>
    </row>
    <row r="1137" spans="1:16" ht="14.25" customHeight="1">
      <c r="A1137" s="4" t="s">
        <v>1105</v>
      </c>
      <c r="B1137" s="4" t="s">
        <v>13</v>
      </c>
      <c r="C1137" s="4">
        <v>1197831</v>
      </c>
      <c r="D1137" s="5">
        <v>44464</v>
      </c>
      <c r="E1137" s="4" t="s">
        <v>150</v>
      </c>
      <c r="F1137" s="4" t="s">
        <v>995</v>
      </c>
      <c r="G1137" s="4" t="s">
        <v>996</v>
      </c>
      <c r="H1137" s="6">
        <v>525</v>
      </c>
      <c r="I1137" s="12" t="s">
        <v>87</v>
      </c>
      <c r="J1137" s="12" t="s">
        <v>1088</v>
      </c>
      <c r="K1137" s="10">
        <v>78750</v>
      </c>
      <c r="L1137" s="11">
        <v>0.5</v>
      </c>
      <c r="M1137" s="13">
        <f t="shared" si="34"/>
        <v>157500</v>
      </c>
      <c r="N1137" s="13">
        <f t="shared" si="35"/>
        <v>300</v>
      </c>
      <c r="O1137" s="4" t="s">
        <v>31</v>
      </c>
      <c r="P1137" s="12" t="s">
        <v>825</v>
      </c>
    </row>
    <row r="1138" spans="1:16" ht="14.25" customHeight="1">
      <c r="A1138" s="4" t="s">
        <v>1105</v>
      </c>
      <c r="B1138" s="4" t="s">
        <v>13</v>
      </c>
      <c r="C1138" s="4">
        <v>1197831</v>
      </c>
      <c r="D1138" s="5">
        <v>44465</v>
      </c>
      <c r="E1138" s="4" t="s">
        <v>150</v>
      </c>
      <c r="F1138" s="4" t="s">
        <v>995</v>
      </c>
      <c r="G1138" s="4" t="s">
        <v>996</v>
      </c>
      <c r="H1138" s="6">
        <v>475</v>
      </c>
      <c r="I1138" s="12" t="s">
        <v>826</v>
      </c>
      <c r="J1138" s="12" t="s">
        <v>1087</v>
      </c>
      <c r="K1138" s="10">
        <v>83125</v>
      </c>
      <c r="L1138" s="11">
        <v>0.5</v>
      </c>
      <c r="M1138" s="13">
        <f t="shared" si="34"/>
        <v>166250</v>
      </c>
      <c r="N1138" s="13">
        <f t="shared" si="35"/>
        <v>350</v>
      </c>
      <c r="O1138" s="4" t="s">
        <v>31</v>
      </c>
      <c r="P1138" s="12" t="s">
        <v>827</v>
      </c>
    </row>
    <row r="1139" spans="1:16" ht="14.25" customHeight="1">
      <c r="A1139" s="4" t="s">
        <v>1105</v>
      </c>
      <c r="B1139" s="4" t="s">
        <v>13</v>
      </c>
      <c r="C1139" s="4">
        <v>1197831</v>
      </c>
      <c r="D1139" s="5">
        <v>44466</v>
      </c>
      <c r="E1139" s="4" t="s">
        <v>150</v>
      </c>
      <c r="F1139" s="4" t="s">
        <v>995</v>
      </c>
      <c r="G1139" s="4" t="s">
        <v>996</v>
      </c>
      <c r="H1139" s="6">
        <v>325</v>
      </c>
      <c r="I1139" s="12" t="s">
        <v>828</v>
      </c>
      <c r="J1139" s="12" t="s">
        <v>1087</v>
      </c>
      <c r="K1139" s="10">
        <v>68250</v>
      </c>
      <c r="L1139" s="11">
        <v>0.6</v>
      </c>
      <c r="M1139" s="13">
        <f t="shared" si="34"/>
        <v>113750</v>
      </c>
      <c r="N1139" s="13">
        <f t="shared" si="35"/>
        <v>350</v>
      </c>
      <c r="O1139" s="4" t="s">
        <v>31</v>
      </c>
      <c r="P1139" s="12" t="s">
        <v>829</v>
      </c>
    </row>
    <row r="1140" spans="1:16" ht="14.25" customHeight="1">
      <c r="A1140" s="4" t="s">
        <v>1105</v>
      </c>
      <c r="B1140" s="4" t="s">
        <v>13</v>
      </c>
      <c r="C1140" s="4">
        <v>1197831</v>
      </c>
      <c r="D1140" s="5">
        <v>44467</v>
      </c>
      <c r="E1140" s="4" t="s">
        <v>150</v>
      </c>
      <c r="F1140" s="4" t="s">
        <v>995</v>
      </c>
      <c r="G1140" s="4" t="s">
        <v>996</v>
      </c>
      <c r="H1140" s="6">
        <v>300</v>
      </c>
      <c r="I1140" s="12" t="s">
        <v>830</v>
      </c>
      <c r="J1140" s="12" t="s">
        <v>1087</v>
      </c>
      <c r="K1140" s="10">
        <v>40500</v>
      </c>
      <c r="L1140" s="11">
        <v>0.45</v>
      </c>
      <c r="M1140" s="13">
        <f t="shared" si="34"/>
        <v>90000</v>
      </c>
      <c r="N1140" s="13">
        <f t="shared" si="35"/>
        <v>300</v>
      </c>
      <c r="O1140" s="4" t="s">
        <v>31</v>
      </c>
      <c r="P1140" s="12" t="s">
        <v>831</v>
      </c>
    </row>
    <row r="1141" spans="1:16" ht="14.25" customHeight="1">
      <c r="A1141" s="4" t="s">
        <v>1105</v>
      </c>
      <c r="B1141" s="4" t="s">
        <v>13</v>
      </c>
      <c r="C1141" s="4">
        <v>1197831</v>
      </c>
      <c r="D1141" s="5">
        <v>44468</v>
      </c>
      <c r="E1141" s="4" t="s">
        <v>150</v>
      </c>
      <c r="F1141" s="4" t="s">
        <v>995</v>
      </c>
      <c r="G1141" s="4" t="s">
        <v>996</v>
      </c>
      <c r="H1141" s="6">
        <v>475</v>
      </c>
      <c r="I1141" s="12" t="s">
        <v>366</v>
      </c>
      <c r="J1141" s="12" t="s">
        <v>1086</v>
      </c>
      <c r="K1141" s="10">
        <v>123500</v>
      </c>
      <c r="L1141" s="11">
        <v>0.65</v>
      </c>
      <c r="M1141" s="13">
        <f t="shared" si="34"/>
        <v>190000</v>
      </c>
      <c r="N1141" s="13">
        <f t="shared" si="35"/>
        <v>400</v>
      </c>
      <c r="O1141" s="4" t="s">
        <v>31</v>
      </c>
      <c r="P1141" s="12" t="s">
        <v>367</v>
      </c>
    </row>
    <row r="1142" spans="1:16" ht="14.25" customHeight="1">
      <c r="A1142" s="4" t="s">
        <v>1105</v>
      </c>
      <c r="B1142" s="4" t="s">
        <v>13</v>
      </c>
      <c r="C1142" s="4">
        <v>1197831</v>
      </c>
      <c r="D1142" s="5">
        <v>44469</v>
      </c>
      <c r="E1142" s="4" t="s">
        <v>150</v>
      </c>
      <c r="F1142" s="4" t="s">
        <v>995</v>
      </c>
      <c r="G1142" s="4" t="s">
        <v>996</v>
      </c>
      <c r="H1142" s="6">
        <v>625</v>
      </c>
      <c r="I1142" s="12" t="s">
        <v>832</v>
      </c>
      <c r="J1142" s="12" t="s">
        <v>1089</v>
      </c>
      <c r="K1142" s="10">
        <v>62500</v>
      </c>
      <c r="L1142" s="11">
        <v>0.5</v>
      </c>
      <c r="M1142" s="13">
        <f t="shared" si="34"/>
        <v>125000</v>
      </c>
      <c r="N1142" s="13">
        <f t="shared" si="35"/>
        <v>200</v>
      </c>
      <c r="O1142" s="4" t="s">
        <v>31</v>
      </c>
      <c r="P1142" s="12" t="s">
        <v>833</v>
      </c>
    </row>
    <row r="1143" spans="1:16" ht="14.25" customHeight="1">
      <c r="A1143" s="4" t="s">
        <v>1105</v>
      </c>
      <c r="B1143" s="4" t="s">
        <v>13</v>
      </c>
      <c r="C1143" s="4">
        <v>1197831</v>
      </c>
      <c r="D1143" s="5">
        <v>44470</v>
      </c>
      <c r="E1143" s="4" t="s">
        <v>150</v>
      </c>
      <c r="F1143" s="4" t="s">
        <v>995</v>
      </c>
      <c r="G1143" s="4" t="s">
        <v>996</v>
      </c>
      <c r="H1143" s="6">
        <v>625</v>
      </c>
      <c r="I1143" s="12" t="s">
        <v>425</v>
      </c>
      <c r="J1143" s="12" t="s">
        <v>1087</v>
      </c>
      <c r="K1143" s="10">
        <v>62500</v>
      </c>
      <c r="L1143" s="11">
        <v>0.5</v>
      </c>
      <c r="M1143" s="13">
        <f t="shared" si="34"/>
        <v>125000</v>
      </c>
      <c r="N1143" s="13">
        <f t="shared" si="35"/>
        <v>200</v>
      </c>
      <c r="O1143" s="4" t="s">
        <v>31</v>
      </c>
      <c r="P1143" s="12" t="s">
        <v>834</v>
      </c>
    </row>
    <row r="1144" spans="1:16" ht="14.25" customHeight="1">
      <c r="A1144" s="4" t="s">
        <v>1105</v>
      </c>
      <c r="B1144" s="4" t="s">
        <v>13</v>
      </c>
      <c r="C1144" s="4">
        <v>1197831</v>
      </c>
      <c r="D1144" s="5">
        <v>44471</v>
      </c>
      <c r="E1144" s="4" t="s">
        <v>150</v>
      </c>
      <c r="F1144" s="4" t="s">
        <v>995</v>
      </c>
      <c r="G1144" s="4" t="s">
        <v>996</v>
      </c>
      <c r="H1144" s="6">
        <v>575</v>
      </c>
      <c r="I1144" s="12" t="s">
        <v>438</v>
      </c>
      <c r="J1144" s="12" t="s">
        <v>1087</v>
      </c>
      <c r="K1144" s="10">
        <v>129375</v>
      </c>
      <c r="L1144" s="11">
        <v>0.5</v>
      </c>
      <c r="M1144" s="13">
        <f t="shared" si="34"/>
        <v>258750</v>
      </c>
      <c r="N1144" s="13">
        <f t="shared" si="35"/>
        <v>450</v>
      </c>
      <c r="O1144" s="4" t="s">
        <v>31</v>
      </c>
      <c r="P1144" s="12" t="s">
        <v>439</v>
      </c>
    </row>
    <row r="1145" spans="1:16" ht="14.25" customHeight="1">
      <c r="A1145" s="4" t="s">
        <v>1105</v>
      </c>
      <c r="B1145" s="4" t="s">
        <v>13</v>
      </c>
      <c r="C1145" s="4">
        <v>1197831</v>
      </c>
      <c r="D1145" s="5">
        <v>44472</v>
      </c>
      <c r="E1145" s="4" t="s">
        <v>150</v>
      </c>
      <c r="F1145" s="4" t="s">
        <v>995</v>
      </c>
      <c r="G1145" s="4" t="s">
        <v>996</v>
      </c>
      <c r="H1145" s="6">
        <v>450</v>
      </c>
      <c r="I1145" s="12" t="s">
        <v>835</v>
      </c>
      <c r="J1145" s="12" t="s">
        <v>1086</v>
      </c>
      <c r="K1145" s="10">
        <v>121500</v>
      </c>
      <c r="L1145" s="11">
        <v>0.6</v>
      </c>
      <c r="M1145" s="13">
        <f t="shared" si="34"/>
        <v>202500</v>
      </c>
      <c r="N1145" s="13">
        <f t="shared" si="35"/>
        <v>450</v>
      </c>
      <c r="O1145" s="4" t="s">
        <v>31</v>
      </c>
      <c r="P1145" s="12" t="s">
        <v>836</v>
      </c>
    </row>
    <row r="1146" spans="1:16" ht="14.25" customHeight="1">
      <c r="A1146" s="4" t="s">
        <v>1105</v>
      </c>
      <c r="B1146" s="4" t="s">
        <v>13</v>
      </c>
      <c r="C1146" s="4">
        <v>1197831</v>
      </c>
      <c r="D1146" s="5">
        <v>44473</v>
      </c>
      <c r="E1146" s="4" t="s">
        <v>150</v>
      </c>
      <c r="F1146" s="4" t="s">
        <v>995</v>
      </c>
      <c r="G1146" s="4" t="s">
        <v>996</v>
      </c>
      <c r="H1146" s="6">
        <v>425</v>
      </c>
      <c r="I1146" s="12" t="s">
        <v>837</v>
      </c>
      <c r="J1146" s="12" t="s">
        <v>1087</v>
      </c>
      <c r="K1146" s="10">
        <v>95625</v>
      </c>
      <c r="L1146" s="11">
        <v>0.45</v>
      </c>
      <c r="M1146" s="13">
        <f t="shared" si="34"/>
        <v>212500</v>
      </c>
      <c r="N1146" s="13">
        <f t="shared" si="35"/>
        <v>500</v>
      </c>
      <c r="O1146" s="4" t="s">
        <v>31</v>
      </c>
      <c r="P1146" s="12" t="s">
        <v>838</v>
      </c>
    </row>
    <row r="1147" spans="1:16" ht="14.25" customHeight="1">
      <c r="A1147" s="4" t="s">
        <v>1105</v>
      </c>
      <c r="B1147" s="4" t="s">
        <v>13</v>
      </c>
      <c r="C1147" s="4">
        <v>1197831</v>
      </c>
      <c r="D1147" s="5">
        <v>44474</v>
      </c>
      <c r="E1147" s="4" t="s">
        <v>150</v>
      </c>
      <c r="F1147" s="4" t="s">
        <v>995</v>
      </c>
      <c r="G1147" s="4" t="s">
        <v>996</v>
      </c>
      <c r="H1147" s="6">
        <v>625</v>
      </c>
      <c r="I1147" s="12" t="s">
        <v>521</v>
      </c>
      <c r="J1147" s="12" t="s">
        <v>1087</v>
      </c>
      <c r="K1147" s="10">
        <v>243750</v>
      </c>
      <c r="L1147" s="11">
        <v>0.65</v>
      </c>
      <c r="M1147" s="13">
        <f t="shared" si="34"/>
        <v>375000</v>
      </c>
      <c r="N1147" s="13">
        <f t="shared" si="35"/>
        <v>600</v>
      </c>
      <c r="O1147" s="4" t="s">
        <v>31</v>
      </c>
      <c r="P1147" s="12" t="s">
        <v>839</v>
      </c>
    </row>
    <row r="1148" spans="1:16" ht="14.25" customHeight="1">
      <c r="A1148" s="4" t="s">
        <v>1105</v>
      </c>
      <c r="B1148" s="4" t="s">
        <v>13</v>
      </c>
      <c r="C1148" s="4">
        <v>1197831</v>
      </c>
      <c r="D1148" s="5">
        <v>44475</v>
      </c>
      <c r="E1148" s="4" t="s">
        <v>150</v>
      </c>
      <c r="F1148" s="4" t="s">
        <v>995</v>
      </c>
      <c r="G1148" s="4" t="s">
        <v>996</v>
      </c>
      <c r="H1148" s="6">
        <v>775</v>
      </c>
      <c r="I1148" s="12" t="s">
        <v>400</v>
      </c>
      <c r="J1148" s="12" t="s">
        <v>1088</v>
      </c>
      <c r="K1148" s="10">
        <v>232500</v>
      </c>
      <c r="L1148" s="11">
        <v>0.5</v>
      </c>
      <c r="M1148" s="13">
        <f t="shared" si="34"/>
        <v>465000</v>
      </c>
      <c r="N1148" s="13">
        <f t="shared" si="35"/>
        <v>600</v>
      </c>
      <c r="O1148" s="4" t="s">
        <v>31</v>
      </c>
      <c r="P1148" s="12" t="s">
        <v>401</v>
      </c>
    </row>
    <row r="1149" spans="1:16" ht="14.25" customHeight="1">
      <c r="A1149" s="4" t="s">
        <v>1105</v>
      </c>
      <c r="B1149" s="4" t="s">
        <v>13</v>
      </c>
      <c r="C1149" s="4">
        <v>1197831</v>
      </c>
      <c r="D1149" s="5">
        <v>44476</v>
      </c>
      <c r="E1149" s="4" t="s">
        <v>150</v>
      </c>
      <c r="F1149" s="4" t="s">
        <v>995</v>
      </c>
      <c r="G1149" s="4" t="s">
        <v>996</v>
      </c>
      <c r="H1149" s="6">
        <v>775</v>
      </c>
      <c r="I1149" s="12" t="s">
        <v>279</v>
      </c>
      <c r="J1149" s="12" t="s">
        <v>1087</v>
      </c>
      <c r="K1149" s="10">
        <v>232500</v>
      </c>
      <c r="L1149" s="11">
        <v>0.5</v>
      </c>
      <c r="M1149" s="13">
        <f t="shared" si="34"/>
        <v>465000</v>
      </c>
      <c r="N1149" s="13">
        <f t="shared" si="35"/>
        <v>600</v>
      </c>
      <c r="O1149" s="4" t="s">
        <v>31</v>
      </c>
      <c r="P1149" s="12" t="s">
        <v>840</v>
      </c>
    </row>
    <row r="1150" spans="1:16" ht="14.25" customHeight="1">
      <c r="A1150" s="4" t="s">
        <v>1105</v>
      </c>
      <c r="B1150" s="4" t="s">
        <v>13</v>
      </c>
      <c r="C1150" s="4">
        <v>1197831</v>
      </c>
      <c r="D1150" s="5">
        <v>44477</v>
      </c>
      <c r="E1150" s="4" t="s">
        <v>150</v>
      </c>
      <c r="F1150" s="4" t="s">
        <v>995</v>
      </c>
      <c r="G1150" s="4" t="s">
        <v>996</v>
      </c>
      <c r="H1150" s="6">
        <v>700</v>
      </c>
      <c r="I1150" s="12" t="s">
        <v>841</v>
      </c>
      <c r="J1150" s="12" t="s">
        <v>1086</v>
      </c>
      <c r="K1150" s="10">
        <v>227500</v>
      </c>
      <c r="L1150" s="11">
        <v>0.5</v>
      </c>
      <c r="M1150" s="13">
        <f t="shared" si="34"/>
        <v>455000</v>
      </c>
      <c r="N1150" s="13">
        <f t="shared" si="35"/>
        <v>650</v>
      </c>
      <c r="O1150" s="4" t="s">
        <v>31</v>
      </c>
      <c r="P1150" s="12" t="s">
        <v>842</v>
      </c>
    </row>
    <row r="1151" spans="1:16" ht="14.25" customHeight="1">
      <c r="A1151" s="4" t="s">
        <v>1105</v>
      </c>
      <c r="B1151" s="4" t="s">
        <v>13</v>
      </c>
      <c r="C1151" s="4">
        <v>1197831</v>
      </c>
      <c r="D1151" s="5">
        <v>44478</v>
      </c>
      <c r="E1151" s="4" t="s">
        <v>150</v>
      </c>
      <c r="F1151" s="4" t="s">
        <v>995</v>
      </c>
      <c r="G1151" s="4" t="s">
        <v>996</v>
      </c>
      <c r="H1151" s="6">
        <v>550</v>
      </c>
      <c r="I1151" s="12" t="s">
        <v>843</v>
      </c>
      <c r="J1151" s="12" t="s">
        <v>1087</v>
      </c>
      <c r="K1151" s="10">
        <v>214500</v>
      </c>
      <c r="L1151" s="11">
        <v>0.6</v>
      </c>
      <c r="M1151" s="13">
        <f t="shared" si="34"/>
        <v>357500</v>
      </c>
      <c r="N1151" s="13">
        <f t="shared" si="35"/>
        <v>650</v>
      </c>
      <c r="O1151" s="4" t="s">
        <v>31</v>
      </c>
      <c r="P1151" s="12" t="s">
        <v>844</v>
      </c>
    </row>
    <row r="1152" spans="1:16" ht="14.25" customHeight="1">
      <c r="A1152" s="4" t="s">
        <v>1105</v>
      </c>
      <c r="B1152" s="4" t="s">
        <v>13</v>
      </c>
      <c r="C1152" s="4">
        <v>1197831</v>
      </c>
      <c r="D1152" s="5">
        <v>44479</v>
      </c>
      <c r="E1152" s="4" t="s">
        <v>150</v>
      </c>
      <c r="F1152" s="4" t="s">
        <v>995</v>
      </c>
      <c r="G1152" s="4" t="s">
        <v>996</v>
      </c>
      <c r="H1152" s="6">
        <v>500</v>
      </c>
      <c r="I1152" s="12" t="s">
        <v>845</v>
      </c>
      <c r="J1152" s="12" t="s">
        <v>1087</v>
      </c>
      <c r="K1152" s="10">
        <v>135000</v>
      </c>
      <c r="L1152" s="11">
        <v>0.45</v>
      </c>
      <c r="M1152" s="13">
        <f t="shared" si="34"/>
        <v>300000</v>
      </c>
      <c r="N1152" s="13">
        <f t="shared" si="35"/>
        <v>600</v>
      </c>
      <c r="O1152" s="4" t="s">
        <v>31</v>
      </c>
      <c r="P1152" s="12" t="s">
        <v>846</v>
      </c>
    </row>
    <row r="1153" spans="1:16" ht="14.25" customHeight="1">
      <c r="A1153" s="4" t="s">
        <v>1105</v>
      </c>
      <c r="B1153" s="4" t="s">
        <v>13</v>
      </c>
      <c r="C1153" s="4">
        <v>1197831</v>
      </c>
      <c r="D1153" s="5">
        <v>44480</v>
      </c>
      <c r="E1153" s="4" t="s">
        <v>150</v>
      </c>
      <c r="F1153" s="4" t="s">
        <v>995</v>
      </c>
      <c r="G1153" s="4" t="s">
        <v>996</v>
      </c>
      <c r="H1153" s="6">
        <v>750</v>
      </c>
      <c r="I1153" s="12" t="s">
        <v>849</v>
      </c>
      <c r="J1153" s="12" t="s">
        <v>1088</v>
      </c>
      <c r="K1153" s="10">
        <v>341250</v>
      </c>
      <c r="L1153" s="11">
        <v>0.65</v>
      </c>
      <c r="M1153" s="13">
        <f t="shared" si="34"/>
        <v>525000</v>
      </c>
      <c r="N1153" s="13">
        <f t="shared" si="35"/>
        <v>700</v>
      </c>
      <c r="O1153" s="4" t="s">
        <v>31</v>
      </c>
      <c r="P1153" s="12" t="s">
        <v>850</v>
      </c>
    </row>
    <row r="1154" spans="1:16" ht="14.25" customHeight="1">
      <c r="A1154" s="4" t="s">
        <v>1108</v>
      </c>
      <c r="B1154" s="4" t="s">
        <v>13</v>
      </c>
      <c r="C1154" s="4">
        <v>1185732</v>
      </c>
      <c r="D1154" s="5">
        <v>44481</v>
      </c>
      <c r="E1154" s="4" t="s">
        <v>150</v>
      </c>
      <c r="F1154" s="4" t="s">
        <v>995</v>
      </c>
      <c r="G1154" s="4" t="s">
        <v>996</v>
      </c>
      <c r="H1154" s="6">
        <v>450</v>
      </c>
      <c r="I1154" s="12" t="s">
        <v>750</v>
      </c>
      <c r="J1154" s="12" t="s">
        <v>1086</v>
      </c>
      <c r="K1154" s="10">
        <v>63000</v>
      </c>
      <c r="L1154" s="11">
        <v>0.35</v>
      </c>
      <c r="M1154" s="13">
        <f t="shared" si="34"/>
        <v>180000</v>
      </c>
      <c r="N1154" s="13">
        <f t="shared" si="35"/>
        <v>400</v>
      </c>
      <c r="O1154" s="4" t="s">
        <v>31</v>
      </c>
      <c r="P1154" s="12" t="s">
        <v>851</v>
      </c>
    </row>
    <row r="1155" spans="1:16" ht="14.25" customHeight="1">
      <c r="A1155" s="4" t="s">
        <v>1108</v>
      </c>
      <c r="B1155" s="4" t="s">
        <v>13</v>
      </c>
      <c r="C1155" s="4">
        <v>1185732</v>
      </c>
      <c r="D1155" s="5">
        <v>44482</v>
      </c>
      <c r="E1155" s="4" t="s">
        <v>150</v>
      </c>
      <c r="F1155" s="4" t="s">
        <v>995</v>
      </c>
      <c r="G1155" s="4" t="s">
        <v>996</v>
      </c>
      <c r="H1155" s="6">
        <v>250</v>
      </c>
      <c r="I1155" s="12" t="s">
        <v>717</v>
      </c>
      <c r="J1155" s="12" t="s">
        <v>1087</v>
      </c>
      <c r="K1155" s="10">
        <v>35000</v>
      </c>
      <c r="L1155" s="11">
        <v>0.35</v>
      </c>
      <c r="M1155" s="13">
        <f t="shared" si="34"/>
        <v>100000</v>
      </c>
      <c r="N1155" s="13">
        <f t="shared" si="35"/>
        <v>400</v>
      </c>
      <c r="O1155" s="4" t="s">
        <v>31</v>
      </c>
      <c r="P1155" s="12" t="s">
        <v>852</v>
      </c>
    </row>
    <row r="1156" spans="1:16" ht="14.25" customHeight="1">
      <c r="A1156" s="4" t="s">
        <v>1108</v>
      </c>
      <c r="B1156" s="4" t="s">
        <v>13</v>
      </c>
      <c r="C1156" s="4">
        <v>1185732</v>
      </c>
      <c r="D1156" s="5">
        <v>44483</v>
      </c>
      <c r="E1156" s="4" t="s">
        <v>150</v>
      </c>
      <c r="F1156" s="4" t="s">
        <v>995</v>
      </c>
      <c r="G1156" s="4" t="s">
        <v>996</v>
      </c>
      <c r="H1156" s="6">
        <v>250</v>
      </c>
      <c r="I1156" s="12" t="s">
        <v>148</v>
      </c>
      <c r="J1156" s="12" t="s">
        <v>1087</v>
      </c>
      <c r="K1156" s="10">
        <v>30000</v>
      </c>
      <c r="L1156" s="11">
        <v>0.4</v>
      </c>
      <c r="M1156" s="13">
        <f t="shared" si="34"/>
        <v>75000</v>
      </c>
      <c r="N1156" s="13">
        <f t="shared" si="35"/>
        <v>300</v>
      </c>
      <c r="O1156" s="4" t="s">
        <v>31</v>
      </c>
      <c r="P1156" s="12" t="s">
        <v>149</v>
      </c>
    </row>
    <row r="1157" spans="1:16" ht="14.25" customHeight="1">
      <c r="A1157" s="4" t="s">
        <v>1108</v>
      </c>
      <c r="B1157" s="4" t="s">
        <v>13</v>
      </c>
      <c r="C1157" s="4">
        <v>1185732</v>
      </c>
      <c r="D1157" s="5">
        <v>44484</v>
      </c>
      <c r="E1157" s="4" t="s">
        <v>150</v>
      </c>
      <c r="F1157" s="4" t="s">
        <v>995</v>
      </c>
      <c r="G1157" s="4" t="s">
        <v>996</v>
      </c>
      <c r="H1157" s="6">
        <v>100</v>
      </c>
      <c r="I1157" s="12" t="s">
        <v>380</v>
      </c>
      <c r="J1157" s="12" t="s">
        <v>1087</v>
      </c>
      <c r="K1157" s="10">
        <v>10500</v>
      </c>
      <c r="L1157" s="11">
        <v>0.3</v>
      </c>
      <c r="M1157" s="13">
        <f t="shared" si="34"/>
        <v>35000</v>
      </c>
      <c r="N1157" s="13">
        <f t="shared" si="35"/>
        <v>350</v>
      </c>
      <c r="O1157" s="4" t="s">
        <v>31</v>
      </c>
      <c r="P1157" s="12" t="s">
        <v>853</v>
      </c>
    </row>
    <row r="1158" spans="1:16" ht="14.25" customHeight="1">
      <c r="A1158" s="4" t="s">
        <v>1108</v>
      </c>
      <c r="B1158" s="4" t="s">
        <v>13</v>
      </c>
      <c r="C1158" s="4">
        <v>1185732</v>
      </c>
      <c r="D1158" s="5">
        <v>44485</v>
      </c>
      <c r="E1158" s="4" t="s">
        <v>14</v>
      </c>
      <c r="F1158" s="4" t="s">
        <v>997</v>
      </c>
      <c r="G1158" s="4" t="s">
        <v>998</v>
      </c>
      <c r="H1158" s="6">
        <v>150</v>
      </c>
      <c r="I1158" s="12" t="s">
        <v>612</v>
      </c>
      <c r="J1158" s="12" t="s">
        <v>1087</v>
      </c>
      <c r="K1158" s="10">
        <v>18750</v>
      </c>
      <c r="L1158" s="11">
        <v>0.25</v>
      </c>
      <c r="M1158" s="13">
        <f t="shared" si="34"/>
        <v>75000</v>
      </c>
      <c r="N1158" s="13">
        <f t="shared" si="35"/>
        <v>500</v>
      </c>
      <c r="O1158" s="4" t="s">
        <v>31</v>
      </c>
      <c r="P1158" s="12" t="s">
        <v>854</v>
      </c>
    </row>
    <row r="1159" spans="1:16" ht="14.25" customHeight="1">
      <c r="A1159" s="4" t="s">
        <v>1108</v>
      </c>
      <c r="B1159" s="4" t="s">
        <v>13</v>
      </c>
      <c r="C1159" s="4">
        <v>1185732</v>
      </c>
      <c r="D1159" s="5">
        <v>44486</v>
      </c>
      <c r="E1159" s="4" t="s">
        <v>14</v>
      </c>
      <c r="F1159" s="4" t="s">
        <v>997</v>
      </c>
      <c r="G1159" s="4" t="s">
        <v>998</v>
      </c>
      <c r="H1159" s="6">
        <v>250</v>
      </c>
      <c r="I1159" s="12" t="s">
        <v>209</v>
      </c>
      <c r="J1159" s="12" t="s">
        <v>1087</v>
      </c>
      <c r="K1159" s="10">
        <v>40000</v>
      </c>
      <c r="L1159" s="11">
        <v>0.4</v>
      </c>
      <c r="M1159" s="13">
        <f t="shared" ref="M1159:M1222" si="36">K1159/L1159</f>
        <v>100000</v>
      </c>
      <c r="N1159" s="13">
        <f t="shared" ref="N1159:N1222" si="37">M1159/H1159</f>
        <v>400</v>
      </c>
      <c r="O1159" s="4" t="s">
        <v>31</v>
      </c>
      <c r="P1159" s="12" t="s">
        <v>855</v>
      </c>
    </row>
    <row r="1160" spans="1:16" ht="14.25" customHeight="1">
      <c r="A1160" s="4" t="s">
        <v>1108</v>
      </c>
      <c r="B1160" s="4" t="s">
        <v>13</v>
      </c>
      <c r="C1160" s="4">
        <v>1185732</v>
      </c>
      <c r="D1160" s="5">
        <v>44487</v>
      </c>
      <c r="E1160" s="4" t="s">
        <v>14</v>
      </c>
      <c r="F1160" s="4" t="s">
        <v>997</v>
      </c>
      <c r="G1160" s="4" t="s">
        <v>998</v>
      </c>
      <c r="H1160" s="6">
        <v>500</v>
      </c>
      <c r="I1160" s="12" t="s">
        <v>642</v>
      </c>
      <c r="J1160" s="12" t="s">
        <v>1086</v>
      </c>
      <c r="K1160" s="10">
        <v>70000</v>
      </c>
      <c r="L1160" s="11">
        <v>0.35</v>
      </c>
      <c r="M1160" s="13">
        <f t="shared" si="36"/>
        <v>200000</v>
      </c>
      <c r="N1160" s="13">
        <f t="shared" si="37"/>
        <v>400</v>
      </c>
      <c r="O1160" s="4" t="s">
        <v>31</v>
      </c>
      <c r="P1160" s="12" t="s">
        <v>856</v>
      </c>
    </row>
    <row r="1161" spans="1:16" ht="14.25" customHeight="1">
      <c r="A1161" s="4" t="s">
        <v>1108</v>
      </c>
      <c r="B1161" s="4" t="s">
        <v>13</v>
      </c>
      <c r="C1161" s="4">
        <v>1185732</v>
      </c>
      <c r="D1161" s="5">
        <v>44488</v>
      </c>
      <c r="E1161" s="4" t="s">
        <v>14</v>
      </c>
      <c r="F1161" s="4" t="s">
        <v>997</v>
      </c>
      <c r="G1161" s="4" t="s">
        <v>998</v>
      </c>
      <c r="H1161" s="6">
        <v>150</v>
      </c>
      <c r="I1161" s="12" t="s">
        <v>141</v>
      </c>
      <c r="J1161" s="12" t="s">
        <v>1086</v>
      </c>
      <c r="K1161" s="10">
        <v>21000</v>
      </c>
      <c r="L1161" s="11">
        <v>0.35</v>
      </c>
      <c r="M1161" s="13">
        <f t="shared" si="36"/>
        <v>60000.000000000007</v>
      </c>
      <c r="N1161" s="13">
        <f t="shared" si="37"/>
        <v>400.00000000000006</v>
      </c>
      <c r="O1161" s="4" t="s">
        <v>31</v>
      </c>
      <c r="P1161" s="12" t="s">
        <v>857</v>
      </c>
    </row>
    <row r="1162" spans="1:16" ht="14.25" customHeight="1">
      <c r="A1162" s="4" t="s">
        <v>1108</v>
      </c>
      <c r="B1162" s="4" t="s">
        <v>13</v>
      </c>
      <c r="C1162" s="4">
        <v>1185732</v>
      </c>
      <c r="D1162" s="5">
        <v>44489</v>
      </c>
      <c r="E1162" s="4" t="s">
        <v>14</v>
      </c>
      <c r="F1162" s="4" t="s">
        <v>997</v>
      </c>
      <c r="G1162" s="4" t="s">
        <v>998</v>
      </c>
      <c r="H1162" s="6">
        <v>200</v>
      </c>
      <c r="I1162" s="12" t="s">
        <v>248</v>
      </c>
      <c r="J1162" s="12" t="s">
        <v>1087</v>
      </c>
      <c r="K1162" s="10">
        <v>24000</v>
      </c>
      <c r="L1162" s="11">
        <v>0.4</v>
      </c>
      <c r="M1162" s="13">
        <f t="shared" si="36"/>
        <v>60000</v>
      </c>
      <c r="N1162" s="13">
        <f t="shared" si="37"/>
        <v>300</v>
      </c>
      <c r="O1162" s="4" t="s">
        <v>31</v>
      </c>
      <c r="P1162" s="12" t="s">
        <v>858</v>
      </c>
    </row>
    <row r="1163" spans="1:16" ht="14.25" customHeight="1">
      <c r="A1163" s="4" t="s">
        <v>1108</v>
      </c>
      <c r="B1163" s="4" t="s">
        <v>13</v>
      </c>
      <c r="C1163" s="4">
        <v>1185732</v>
      </c>
      <c r="D1163" s="5">
        <v>44490</v>
      </c>
      <c r="E1163" s="4" t="s">
        <v>14</v>
      </c>
      <c r="F1163" s="4" t="s">
        <v>997</v>
      </c>
      <c r="G1163" s="4" t="s">
        <v>998</v>
      </c>
      <c r="H1163" s="6">
        <v>75</v>
      </c>
      <c r="I1163" s="12" t="s">
        <v>859</v>
      </c>
      <c r="J1163" s="12" t="s">
        <v>1086</v>
      </c>
      <c r="K1163" s="10">
        <v>7875</v>
      </c>
      <c r="L1163" s="11">
        <v>0.3</v>
      </c>
      <c r="M1163" s="13">
        <f t="shared" si="36"/>
        <v>26250</v>
      </c>
      <c r="N1163" s="13">
        <f t="shared" si="37"/>
        <v>350</v>
      </c>
      <c r="O1163" s="4" t="s">
        <v>31</v>
      </c>
      <c r="P1163" s="12" t="s">
        <v>860</v>
      </c>
    </row>
    <row r="1164" spans="1:16" ht="14.25" customHeight="1">
      <c r="A1164" s="4" t="s">
        <v>1108</v>
      </c>
      <c r="B1164" s="4" t="s">
        <v>13</v>
      </c>
      <c r="C1164" s="4">
        <v>1185732</v>
      </c>
      <c r="D1164" s="5">
        <v>44491</v>
      </c>
      <c r="E1164" s="4" t="s">
        <v>14</v>
      </c>
      <c r="F1164" s="4" t="s">
        <v>997</v>
      </c>
      <c r="G1164" s="4" t="s">
        <v>998</v>
      </c>
      <c r="H1164" s="6">
        <v>150</v>
      </c>
      <c r="I1164" s="12" t="s">
        <v>515</v>
      </c>
      <c r="J1164" s="12" t="s">
        <v>1087</v>
      </c>
      <c r="K1164" s="10">
        <v>18750</v>
      </c>
      <c r="L1164" s="11">
        <v>0.25</v>
      </c>
      <c r="M1164" s="13">
        <f t="shared" si="36"/>
        <v>75000</v>
      </c>
      <c r="N1164" s="13">
        <f t="shared" si="37"/>
        <v>500</v>
      </c>
      <c r="O1164" s="4" t="s">
        <v>31</v>
      </c>
      <c r="P1164" s="12" t="s">
        <v>516</v>
      </c>
    </row>
    <row r="1165" spans="1:16" ht="14.25" customHeight="1">
      <c r="A1165" s="4" t="s">
        <v>1108</v>
      </c>
      <c r="B1165" s="4" t="s">
        <v>13</v>
      </c>
      <c r="C1165" s="4">
        <v>1185732</v>
      </c>
      <c r="D1165" s="5">
        <v>44492</v>
      </c>
      <c r="E1165" s="4" t="s">
        <v>14</v>
      </c>
      <c r="F1165" s="4" t="s">
        <v>997</v>
      </c>
      <c r="G1165" s="4" t="s">
        <v>998</v>
      </c>
      <c r="H1165" s="6">
        <v>250</v>
      </c>
      <c r="I1165" s="12" t="s">
        <v>81</v>
      </c>
      <c r="J1165" s="12" t="s">
        <v>1088</v>
      </c>
      <c r="K1165" s="10">
        <v>40000</v>
      </c>
      <c r="L1165" s="11">
        <v>0.4</v>
      </c>
      <c r="M1165" s="13">
        <f t="shared" si="36"/>
        <v>100000</v>
      </c>
      <c r="N1165" s="13">
        <f t="shared" si="37"/>
        <v>400</v>
      </c>
      <c r="O1165" s="4" t="s">
        <v>31</v>
      </c>
      <c r="P1165" s="12" t="s">
        <v>861</v>
      </c>
    </row>
    <row r="1166" spans="1:16" ht="14.25" customHeight="1">
      <c r="A1166" s="4" t="s">
        <v>1108</v>
      </c>
      <c r="B1166" s="4" t="s">
        <v>13</v>
      </c>
      <c r="C1166" s="4">
        <v>1185732</v>
      </c>
      <c r="D1166" s="5">
        <v>44493</v>
      </c>
      <c r="E1166" s="4" t="s">
        <v>14</v>
      </c>
      <c r="F1166" s="4" t="s">
        <v>997</v>
      </c>
      <c r="G1166" s="4" t="s">
        <v>998</v>
      </c>
      <c r="H1166" s="6">
        <v>470</v>
      </c>
      <c r="I1166" s="12" t="s">
        <v>862</v>
      </c>
      <c r="J1166" s="12" t="s">
        <v>1086</v>
      </c>
      <c r="K1166" s="10">
        <v>65800</v>
      </c>
      <c r="L1166" s="11">
        <v>0.35</v>
      </c>
      <c r="M1166" s="13">
        <f t="shared" si="36"/>
        <v>188000</v>
      </c>
      <c r="N1166" s="13">
        <f t="shared" si="37"/>
        <v>400</v>
      </c>
      <c r="O1166" s="4" t="s">
        <v>31</v>
      </c>
      <c r="P1166" s="12" t="s">
        <v>863</v>
      </c>
    </row>
    <row r="1167" spans="1:16" ht="14.25" customHeight="1">
      <c r="A1167" s="4" t="s">
        <v>1108</v>
      </c>
      <c r="B1167" s="4" t="s">
        <v>13</v>
      </c>
      <c r="C1167" s="4">
        <v>1185732</v>
      </c>
      <c r="D1167" s="5">
        <v>44494</v>
      </c>
      <c r="E1167" s="4" t="s">
        <v>14</v>
      </c>
      <c r="F1167" s="4" t="s">
        <v>997</v>
      </c>
      <c r="G1167" s="4" t="s">
        <v>998</v>
      </c>
      <c r="H1167" s="6">
        <v>175</v>
      </c>
      <c r="I1167" s="12" t="s">
        <v>646</v>
      </c>
      <c r="J1167" s="12" t="s">
        <v>1087</v>
      </c>
      <c r="K1167" s="10">
        <v>24500</v>
      </c>
      <c r="L1167" s="11">
        <v>0.35</v>
      </c>
      <c r="M1167" s="13">
        <f t="shared" si="36"/>
        <v>70000</v>
      </c>
      <c r="N1167" s="13">
        <f t="shared" si="37"/>
        <v>400</v>
      </c>
      <c r="O1167" s="4" t="s">
        <v>31</v>
      </c>
      <c r="P1167" s="12" t="s">
        <v>647</v>
      </c>
    </row>
    <row r="1168" spans="1:16" ht="14.25" customHeight="1">
      <c r="A1168" s="4" t="s">
        <v>1108</v>
      </c>
      <c r="B1168" s="4" t="s">
        <v>13</v>
      </c>
      <c r="C1168" s="4">
        <v>1185732</v>
      </c>
      <c r="D1168" s="5">
        <v>44495</v>
      </c>
      <c r="E1168" s="4" t="s">
        <v>14</v>
      </c>
      <c r="F1168" s="4" t="s">
        <v>997</v>
      </c>
      <c r="G1168" s="4" t="s">
        <v>998</v>
      </c>
      <c r="H1168" s="6">
        <v>200</v>
      </c>
      <c r="I1168" s="12" t="s">
        <v>459</v>
      </c>
      <c r="J1168" s="12" t="s">
        <v>1087</v>
      </c>
      <c r="K1168" s="10">
        <v>24000</v>
      </c>
      <c r="L1168" s="11">
        <v>0.4</v>
      </c>
      <c r="M1168" s="13">
        <f t="shared" si="36"/>
        <v>60000</v>
      </c>
      <c r="N1168" s="13">
        <f t="shared" si="37"/>
        <v>300</v>
      </c>
      <c r="O1168" s="4" t="s">
        <v>31</v>
      </c>
      <c r="P1168" s="12" t="s">
        <v>460</v>
      </c>
    </row>
    <row r="1169" spans="1:16" ht="14.25" customHeight="1">
      <c r="A1169" s="4" t="s">
        <v>1108</v>
      </c>
      <c r="B1169" s="4" t="s">
        <v>13</v>
      </c>
      <c r="C1169" s="4">
        <v>1185732</v>
      </c>
      <c r="D1169" s="5">
        <v>44496</v>
      </c>
      <c r="E1169" s="4" t="s">
        <v>14</v>
      </c>
      <c r="F1169" s="4" t="s">
        <v>997</v>
      </c>
      <c r="G1169" s="4" t="s">
        <v>998</v>
      </c>
      <c r="H1169" s="6">
        <v>50</v>
      </c>
      <c r="I1169" s="12" t="s">
        <v>346</v>
      </c>
      <c r="J1169" s="12" t="s">
        <v>1087</v>
      </c>
      <c r="K1169" s="10">
        <v>5250</v>
      </c>
      <c r="L1169" s="11">
        <v>0.3</v>
      </c>
      <c r="M1169" s="13">
        <f t="shared" si="36"/>
        <v>17500</v>
      </c>
      <c r="N1169" s="13">
        <f t="shared" si="37"/>
        <v>350</v>
      </c>
      <c r="O1169" s="4" t="s">
        <v>31</v>
      </c>
      <c r="P1169" s="12" t="s">
        <v>347</v>
      </c>
    </row>
    <row r="1170" spans="1:16" ht="14.25" customHeight="1">
      <c r="A1170" s="4" t="s">
        <v>1108</v>
      </c>
      <c r="B1170" s="4" t="s">
        <v>13</v>
      </c>
      <c r="C1170" s="4">
        <v>1185732</v>
      </c>
      <c r="D1170" s="5">
        <v>44497</v>
      </c>
      <c r="E1170" s="4" t="s">
        <v>14</v>
      </c>
      <c r="F1170" s="4" t="s">
        <v>997</v>
      </c>
      <c r="G1170" s="4" t="s">
        <v>998</v>
      </c>
      <c r="H1170" s="6">
        <v>100</v>
      </c>
      <c r="I1170" s="12" t="s">
        <v>423</v>
      </c>
      <c r="J1170" s="12" t="s">
        <v>1087</v>
      </c>
      <c r="K1170" s="10">
        <v>12500</v>
      </c>
      <c r="L1170" s="11">
        <v>0.25</v>
      </c>
      <c r="M1170" s="13">
        <f t="shared" si="36"/>
        <v>50000</v>
      </c>
      <c r="N1170" s="13">
        <f t="shared" si="37"/>
        <v>500</v>
      </c>
      <c r="O1170" s="4" t="s">
        <v>31</v>
      </c>
      <c r="P1170" s="12" t="s">
        <v>424</v>
      </c>
    </row>
    <row r="1171" spans="1:16" ht="14.25" customHeight="1">
      <c r="A1171" s="4" t="s">
        <v>1108</v>
      </c>
      <c r="B1171" s="4" t="s">
        <v>13</v>
      </c>
      <c r="C1171" s="4">
        <v>1185732</v>
      </c>
      <c r="D1171" s="5">
        <v>44498</v>
      </c>
      <c r="E1171" s="4" t="s">
        <v>14</v>
      </c>
      <c r="F1171" s="4" t="s">
        <v>997</v>
      </c>
      <c r="G1171" s="4" t="s">
        <v>998</v>
      </c>
      <c r="H1171" s="6">
        <v>200</v>
      </c>
      <c r="I1171" s="12" t="s">
        <v>37</v>
      </c>
      <c r="J1171" s="12" t="s">
        <v>1086</v>
      </c>
      <c r="K1171" s="10">
        <v>32000</v>
      </c>
      <c r="L1171" s="11">
        <v>0.4</v>
      </c>
      <c r="M1171" s="13">
        <f t="shared" si="36"/>
        <v>80000</v>
      </c>
      <c r="N1171" s="13">
        <f t="shared" si="37"/>
        <v>400</v>
      </c>
      <c r="O1171" s="4" t="s">
        <v>31</v>
      </c>
      <c r="P1171" s="12" t="s">
        <v>864</v>
      </c>
    </row>
    <row r="1172" spans="1:16" ht="14.25" customHeight="1">
      <c r="A1172" s="4" t="s">
        <v>1108</v>
      </c>
      <c r="B1172" s="4" t="s">
        <v>13</v>
      </c>
      <c r="C1172" s="4">
        <v>1185732</v>
      </c>
      <c r="D1172" s="5">
        <v>44499</v>
      </c>
      <c r="E1172" s="4" t="s">
        <v>14</v>
      </c>
      <c r="F1172" s="4" t="s">
        <v>997</v>
      </c>
      <c r="G1172" s="4" t="s">
        <v>998</v>
      </c>
      <c r="H1172" s="6">
        <v>450</v>
      </c>
      <c r="I1172" s="12" t="s">
        <v>865</v>
      </c>
      <c r="J1172" s="12" t="s">
        <v>1087</v>
      </c>
      <c r="K1172" s="10">
        <v>63000</v>
      </c>
      <c r="L1172" s="11">
        <v>0.35</v>
      </c>
      <c r="M1172" s="13">
        <f t="shared" si="36"/>
        <v>180000</v>
      </c>
      <c r="N1172" s="13">
        <f t="shared" si="37"/>
        <v>400</v>
      </c>
      <c r="O1172" s="4" t="s">
        <v>31</v>
      </c>
      <c r="P1172" s="12" t="s">
        <v>866</v>
      </c>
    </row>
    <row r="1173" spans="1:16" ht="14.25" customHeight="1">
      <c r="A1173" s="4" t="s">
        <v>1108</v>
      </c>
      <c r="B1173" s="4" t="s">
        <v>13</v>
      </c>
      <c r="C1173" s="4">
        <v>1185732</v>
      </c>
      <c r="D1173" s="5">
        <v>44500</v>
      </c>
      <c r="E1173" s="4" t="s">
        <v>14</v>
      </c>
      <c r="F1173" s="4" t="s">
        <v>997</v>
      </c>
      <c r="G1173" s="4" t="s">
        <v>998</v>
      </c>
      <c r="H1173" s="6">
        <v>150</v>
      </c>
      <c r="I1173" s="12" t="s">
        <v>143</v>
      </c>
      <c r="J1173" s="12" t="s">
        <v>1087</v>
      </c>
      <c r="K1173" s="10">
        <v>21000</v>
      </c>
      <c r="L1173" s="11">
        <v>0.35</v>
      </c>
      <c r="M1173" s="13">
        <f t="shared" si="36"/>
        <v>60000.000000000007</v>
      </c>
      <c r="N1173" s="13">
        <f t="shared" si="37"/>
        <v>400.00000000000006</v>
      </c>
      <c r="O1173" s="4" t="s">
        <v>31</v>
      </c>
      <c r="P1173" s="12" t="s">
        <v>144</v>
      </c>
    </row>
    <row r="1174" spans="1:16" ht="14.25" customHeight="1">
      <c r="A1174" s="4" t="s">
        <v>1108</v>
      </c>
      <c r="B1174" s="4" t="s">
        <v>13</v>
      </c>
      <c r="C1174" s="4">
        <v>1185732</v>
      </c>
      <c r="D1174" s="5">
        <v>44501</v>
      </c>
      <c r="E1174" s="4" t="s">
        <v>14</v>
      </c>
      <c r="F1174" s="4" t="s">
        <v>997</v>
      </c>
      <c r="G1174" s="4" t="s">
        <v>998</v>
      </c>
      <c r="H1174" s="6">
        <v>150</v>
      </c>
      <c r="I1174" s="12" t="s">
        <v>867</v>
      </c>
      <c r="J1174" s="12" t="s">
        <v>1087</v>
      </c>
      <c r="K1174" s="10">
        <v>18000</v>
      </c>
      <c r="L1174" s="11">
        <v>0.4</v>
      </c>
      <c r="M1174" s="13">
        <f t="shared" si="36"/>
        <v>45000</v>
      </c>
      <c r="N1174" s="13">
        <f t="shared" si="37"/>
        <v>300</v>
      </c>
      <c r="O1174" s="4" t="s">
        <v>31</v>
      </c>
      <c r="P1174" s="12" t="s">
        <v>868</v>
      </c>
    </row>
    <row r="1175" spans="1:16" ht="14.25" customHeight="1">
      <c r="A1175" s="4" t="s">
        <v>1108</v>
      </c>
      <c r="B1175" s="4" t="s">
        <v>13</v>
      </c>
      <c r="C1175" s="4">
        <v>1185732</v>
      </c>
      <c r="D1175" s="5">
        <v>44502</v>
      </c>
      <c r="E1175" s="4" t="s">
        <v>14</v>
      </c>
      <c r="F1175" s="4" t="s">
        <v>997</v>
      </c>
      <c r="G1175" s="4" t="s">
        <v>998</v>
      </c>
      <c r="H1175" s="6">
        <v>75</v>
      </c>
      <c r="I1175" s="12" t="s">
        <v>869</v>
      </c>
      <c r="J1175" s="12" t="s">
        <v>1088</v>
      </c>
      <c r="K1175" s="10">
        <v>7875</v>
      </c>
      <c r="L1175" s="11">
        <v>0.3</v>
      </c>
      <c r="M1175" s="13">
        <f t="shared" si="36"/>
        <v>26250</v>
      </c>
      <c r="N1175" s="13">
        <f t="shared" si="37"/>
        <v>350</v>
      </c>
      <c r="O1175" s="4" t="s">
        <v>31</v>
      </c>
      <c r="P1175" s="12" t="s">
        <v>870</v>
      </c>
    </row>
    <row r="1176" spans="1:16" ht="14.25" customHeight="1">
      <c r="A1176" s="4" t="s">
        <v>1108</v>
      </c>
      <c r="B1176" s="4" t="s">
        <v>13</v>
      </c>
      <c r="C1176" s="4">
        <v>1185732</v>
      </c>
      <c r="D1176" s="5">
        <v>44503</v>
      </c>
      <c r="E1176" s="4" t="s">
        <v>14</v>
      </c>
      <c r="F1176" s="4" t="s">
        <v>997</v>
      </c>
      <c r="G1176" s="4" t="s">
        <v>998</v>
      </c>
      <c r="H1176" s="6">
        <v>75</v>
      </c>
      <c r="I1176" s="12" t="s">
        <v>871</v>
      </c>
      <c r="J1176" s="12" t="s">
        <v>1087</v>
      </c>
      <c r="K1176" s="10">
        <v>9375</v>
      </c>
      <c r="L1176" s="11">
        <v>0.25</v>
      </c>
      <c r="M1176" s="13">
        <f t="shared" si="36"/>
        <v>37500</v>
      </c>
      <c r="N1176" s="13">
        <f t="shared" si="37"/>
        <v>500</v>
      </c>
      <c r="O1176" s="4" t="s">
        <v>31</v>
      </c>
      <c r="P1176" s="12" t="s">
        <v>872</v>
      </c>
    </row>
    <row r="1177" spans="1:16" ht="14.25" customHeight="1">
      <c r="A1177" s="4" t="s">
        <v>1108</v>
      </c>
      <c r="B1177" s="4" t="s">
        <v>13</v>
      </c>
      <c r="C1177" s="4">
        <v>1185732</v>
      </c>
      <c r="D1177" s="5">
        <v>44504</v>
      </c>
      <c r="E1177" s="4" t="s">
        <v>14</v>
      </c>
      <c r="F1177" s="4" t="s">
        <v>997</v>
      </c>
      <c r="G1177" s="4" t="s">
        <v>998</v>
      </c>
      <c r="H1177" s="6">
        <v>225</v>
      </c>
      <c r="I1177" s="12" t="s">
        <v>521</v>
      </c>
      <c r="J1177" s="12" t="s">
        <v>1087</v>
      </c>
      <c r="K1177" s="10">
        <v>36000</v>
      </c>
      <c r="L1177" s="11">
        <v>0.4</v>
      </c>
      <c r="M1177" s="13">
        <f t="shared" si="36"/>
        <v>90000</v>
      </c>
      <c r="N1177" s="13">
        <f t="shared" si="37"/>
        <v>400</v>
      </c>
      <c r="O1177" s="4" t="s">
        <v>31</v>
      </c>
      <c r="P1177" s="12" t="s">
        <v>873</v>
      </c>
    </row>
    <row r="1178" spans="1:16" ht="14.25" customHeight="1">
      <c r="A1178" s="4" t="s">
        <v>1108</v>
      </c>
      <c r="B1178" s="4" t="s">
        <v>13</v>
      </c>
      <c r="C1178" s="4">
        <v>1185732</v>
      </c>
      <c r="D1178" s="5">
        <v>44505</v>
      </c>
      <c r="E1178" s="4" t="s">
        <v>14</v>
      </c>
      <c r="F1178" s="4" t="s">
        <v>997</v>
      </c>
      <c r="G1178" s="4" t="s">
        <v>998</v>
      </c>
      <c r="H1178" s="6">
        <v>495</v>
      </c>
      <c r="I1178" s="12" t="s">
        <v>392</v>
      </c>
      <c r="J1178" s="12" t="s">
        <v>1087</v>
      </c>
      <c r="K1178" s="10">
        <v>95287.5</v>
      </c>
      <c r="L1178" s="11">
        <v>0.35</v>
      </c>
      <c r="M1178" s="13">
        <f t="shared" si="36"/>
        <v>272250</v>
      </c>
      <c r="N1178" s="13">
        <f t="shared" si="37"/>
        <v>550</v>
      </c>
      <c r="O1178" s="4" t="s">
        <v>31</v>
      </c>
      <c r="P1178" s="12" t="s">
        <v>874</v>
      </c>
    </row>
    <row r="1179" spans="1:16" ht="14.25" customHeight="1">
      <c r="A1179" s="4" t="s">
        <v>1108</v>
      </c>
      <c r="B1179" s="4" t="s">
        <v>13</v>
      </c>
      <c r="C1179" s="4">
        <v>1185732</v>
      </c>
      <c r="D1179" s="5">
        <v>44506</v>
      </c>
      <c r="E1179" s="4" t="s">
        <v>14</v>
      </c>
      <c r="F1179" s="4" t="s">
        <v>997</v>
      </c>
      <c r="G1179" s="4" t="s">
        <v>998</v>
      </c>
      <c r="H1179" s="6">
        <v>200</v>
      </c>
      <c r="I1179" s="12" t="s">
        <v>774</v>
      </c>
      <c r="J1179" s="12" t="s">
        <v>1087</v>
      </c>
      <c r="K1179" s="10">
        <v>35000</v>
      </c>
      <c r="L1179" s="11">
        <v>0.35</v>
      </c>
      <c r="M1179" s="13">
        <f t="shared" si="36"/>
        <v>100000</v>
      </c>
      <c r="N1179" s="13">
        <f t="shared" si="37"/>
        <v>500</v>
      </c>
      <c r="O1179" s="4" t="s">
        <v>31</v>
      </c>
      <c r="P1179" s="12" t="s">
        <v>775</v>
      </c>
    </row>
    <row r="1180" spans="1:16" ht="14.25" customHeight="1">
      <c r="A1180" s="4" t="s">
        <v>1108</v>
      </c>
      <c r="B1180" s="4" t="s">
        <v>13</v>
      </c>
      <c r="C1180" s="4">
        <v>1185732</v>
      </c>
      <c r="D1180" s="5">
        <v>44507</v>
      </c>
      <c r="E1180" s="4" t="s">
        <v>14</v>
      </c>
      <c r="F1180" s="4" t="s">
        <v>997</v>
      </c>
      <c r="G1180" s="4" t="s">
        <v>998</v>
      </c>
      <c r="H1180" s="6">
        <v>175</v>
      </c>
      <c r="I1180" s="12" t="s">
        <v>529</v>
      </c>
      <c r="J1180" s="12" t="s">
        <v>1087</v>
      </c>
      <c r="K1180" s="10">
        <v>31500</v>
      </c>
      <c r="L1180" s="11">
        <v>0.4</v>
      </c>
      <c r="M1180" s="13">
        <f t="shared" si="36"/>
        <v>78750</v>
      </c>
      <c r="N1180" s="13">
        <f t="shared" si="37"/>
        <v>450</v>
      </c>
      <c r="O1180" s="4" t="s">
        <v>31</v>
      </c>
      <c r="P1180" s="12" t="s">
        <v>530</v>
      </c>
    </row>
    <row r="1181" spans="1:16" ht="14.25" customHeight="1">
      <c r="A1181" s="4" t="s">
        <v>1108</v>
      </c>
      <c r="B1181" s="4" t="s">
        <v>13</v>
      </c>
      <c r="C1181" s="4">
        <v>1185732</v>
      </c>
      <c r="D1181" s="5">
        <v>44508</v>
      </c>
      <c r="E1181" s="4" t="s">
        <v>14</v>
      </c>
      <c r="F1181" s="4" t="s">
        <v>997</v>
      </c>
      <c r="G1181" s="4" t="s">
        <v>998</v>
      </c>
      <c r="H1181" s="6">
        <v>125</v>
      </c>
      <c r="I1181" s="12" t="s">
        <v>55</v>
      </c>
      <c r="J1181" s="12" t="s">
        <v>1087</v>
      </c>
      <c r="K1181" s="10">
        <v>16875</v>
      </c>
      <c r="L1181" s="11">
        <v>0.3</v>
      </c>
      <c r="M1181" s="13">
        <f t="shared" si="36"/>
        <v>56250</v>
      </c>
      <c r="N1181" s="13">
        <f t="shared" si="37"/>
        <v>450</v>
      </c>
      <c r="O1181" s="4" t="s">
        <v>31</v>
      </c>
      <c r="P1181" s="12" t="s">
        <v>56</v>
      </c>
    </row>
    <row r="1182" spans="1:16" ht="14.25" customHeight="1">
      <c r="A1182" s="4" t="s">
        <v>1108</v>
      </c>
      <c r="B1182" s="4" t="s">
        <v>13</v>
      </c>
      <c r="C1182" s="4">
        <v>1185732</v>
      </c>
      <c r="D1182" s="5">
        <v>44509</v>
      </c>
      <c r="E1182" s="4" t="s">
        <v>14</v>
      </c>
      <c r="F1182" s="4" t="s">
        <v>997</v>
      </c>
      <c r="G1182" s="4" t="s">
        <v>998</v>
      </c>
      <c r="H1182" s="6">
        <v>150</v>
      </c>
      <c r="I1182" s="12" t="s">
        <v>875</v>
      </c>
      <c r="J1182" s="12" t="s">
        <v>1087</v>
      </c>
      <c r="K1182" s="10">
        <v>20625</v>
      </c>
      <c r="L1182" s="11">
        <v>0.25</v>
      </c>
      <c r="M1182" s="13">
        <f t="shared" si="36"/>
        <v>82500</v>
      </c>
      <c r="N1182" s="13">
        <f t="shared" si="37"/>
        <v>550</v>
      </c>
      <c r="O1182" s="4" t="s">
        <v>31</v>
      </c>
      <c r="P1182" s="12" t="s">
        <v>876</v>
      </c>
    </row>
    <row r="1183" spans="1:16" ht="14.25" customHeight="1">
      <c r="A1183" s="4" t="s">
        <v>1108</v>
      </c>
      <c r="B1183" s="4" t="s">
        <v>13</v>
      </c>
      <c r="C1183" s="4">
        <v>1185732</v>
      </c>
      <c r="D1183" s="5">
        <v>44510</v>
      </c>
      <c r="E1183" s="4" t="s">
        <v>14</v>
      </c>
      <c r="F1183" s="4" t="s">
        <v>997</v>
      </c>
      <c r="G1183" s="4" t="s">
        <v>998</v>
      </c>
      <c r="H1183" s="6">
        <v>275</v>
      </c>
      <c r="I1183" s="12" t="s">
        <v>877</v>
      </c>
      <c r="J1183" s="12" t="s">
        <v>1089</v>
      </c>
      <c r="K1183" s="10">
        <v>66000</v>
      </c>
      <c r="L1183" s="11">
        <v>0.4</v>
      </c>
      <c r="M1183" s="13">
        <f t="shared" si="36"/>
        <v>165000</v>
      </c>
      <c r="N1183" s="13">
        <f t="shared" si="37"/>
        <v>600</v>
      </c>
      <c r="O1183" s="4" t="s">
        <v>31</v>
      </c>
      <c r="P1183" s="12" t="s">
        <v>878</v>
      </c>
    </row>
    <row r="1184" spans="1:16" ht="14.25" customHeight="1">
      <c r="A1184" s="4" t="s">
        <v>1108</v>
      </c>
      <c r="B1184" s="4" t="s">
        <v>13</v>
      </c>
      <c r="C1184" s="4">
        <v>1185732</v>
      </c>
      <c r="D1184" s="5">
        <v>44511</v>
      </c>
      <c r="E1184" s="4" t="s">
        <v>14</v>
      </c>
      <c r="F1184" s="4" t="s">
        <v>997</v>
      </c>
      <c r="G1184" s="4" t="s">
        <v>998</v>
      </c>
      <c r="H1184" s="6">
        <v>525</v>
      </c>
      <c r="I1184" s="12" t="s">
        <v>551</v>
      </c>
      <c r="J1184" s="12" t="s">
        <v>1087</v>
      </c>
      <c r="K1184" s="10">
        <v>101062.5</v>
      </c>
      <c r="L1184" s="11">
        <v>0.35</v>
      </c>
      <c r="M1184" s="13">
        <f t="shared" si="36"/>
        <v>288750</v>
      </c>
      <c r="N1184" s="13">
        <f t="shared" si="37"/>
        <v>550</v>
      </c>
      <c r="O1184" s="4" t="s">
        <v>31</v>
      </c>
      <c r="P1184" s="12" t="s">
        <v>552</v>
      </c>
    </row>
    <row r="1185" spans="1:16" ht="14.25" customHeight="1">
      <c r="A1185" s="4" t="s">
        <v>1108</v>
      </c>
      <c r="B1185" s="4" t="s">
        <v>13</v>
      </c>
      <c r="C1185" s="4">
        <v>1185732</v>
      </c>
      <c r="D1185" s="5">
        <v>44512</v>
      </c>
      <c r="E1185" s="4" t="s">
        <v>14</v>
      </c>
      <c r="F1185" s="4" t="s">
        <v>997</v>
      </c>
      <c r="G1185" s="4" t="s">
        <v>998</v>
      </c>
      <c r="H1185" s="6">
        <v>275</v>
      </c>
      <c r="I1185" s="12" t="s">
        <v>268</v>
      </c>
      <c r="J1185" s="12" t="s">
        <v>1086</v>
      </c>
      <c r="K1185" s="10">
        <v>48125</v>
      </c>
      <c r="L1185" s="11">
        <v>0.35</v>
      </c>
      <c r="M1185" s="13">
        <f t="shared" si="36"/>
        <v>137500</v>
      </c>
      <c r="N1185" s="13">
        <f t="shared" si="37"/>
        <v>500</v>
      </c>
      <c r="O1185" s="4" t="s">
        <v>31</v>
      </c>
      <c r="P1185" s="12" t="s">
        <v>879</v>
      </c>
    </row>
    <row r="1186" spans="1:16" ht="14.25" customHeight="1">
      <c r="A1186" s="4" t="s">
        <v>1108</v>
      </c>
      <c r="B1186" s="4" t="s">
        <v>13</v>
      </c>
      <c r="C1186" s="4">
        <v>1185732</v>
      </c>
      <c r="D1186" s="5">
        <v>44513</v>
      </c>
      <c r="E1186" s="4" t="s">
        <v>14</v>
      </c>
      <c r="F1186" s="4" t="s">
        <v>997</v>
      </c>
      <c r="G1186" s="4" t="s">
        <v>998</v>
      </c>
      <c r="H1186" s="6">
        <v>200</v>
      </c>
      <c r="I1186" s="12" t="s">
        <v>880</v>
      </c>
      <c r="J1186" s="12" t="s">
        <v>1086</v>
      </c>
      <c r="K1186" s="10">
        <v>36000</v>
      </c>
      <c r="L1186" s="11">
        <v>0.4</v>
      </c>
      <c r="M1186" s="13">
        <f t="shared" si="36"/>
        <v>90000</v>
      </c>
      <c r="N1186" s="13">
        <f t="shared" si="37"/>
        <v>450</v>
      </c>
      <c r="O1186" s="4" t="s">
        <v>31</v>
      </c>
      <c r="P1186" s="12" t="s">
        <v>881</v>
      </c>
    </row>
    <row r="1187" spans="1:16" ht="14.25" customHeight="1">
      <c r="A1187" s="4" t="s">
        <v>1108</v>
      </c>
      <c r="B1187" s="4" t="s">
        <v>13</v>
      </c>
      <c r="C1187" s="4">
        <v>1185732</v>
      </c>
      <c r="D1187" s="5">
        <v>44514</v>
      </c>
      <c r="E1187" s="4" t="s">
        <v>14</v>
      </c>
      <c r="F1187" s="4" t="s">
        <v>997</v>
      </c>
      <c r="G1187" s="4" t="s">
        <v>998</v>
      </c>
      <c r="H1187" s="6">
        <v>175</v>
      </c>
      <c r="I1187" s="12" t="s">
        <v>823</v>
      </c>
      <c r="J1187" s="12" t="s">
        <v>1090</v>
      </c>
      <c r="K1187" s="10">
        <v>23625</v>
      </c>
      <c r="L1187" s="11">
        <v>0.3</v>
      </c>
      <c r="M1187" s="13">
        <f t="shared" si="36"/>
        <v>78750</v>
      </c>
      <c r="N1187" s="13">
        <f t="shared" si="37"/>
        <v>450</v>
      </c>
      <c r="O1187" s="4" t="s">
        <v>31</v>
      </c>
      <c r="P1187" s="12" t="s">
        <v>824</v>
      </c>
    </row>
    <row r="1188" spans="1:16" ht="14.25" customHeight="1">
      <c r="A1188" s="4" t="s">
        <v>1108</v>
      </c>
      <c r="B1188" s="4" t="s">
        <v>13</v>
      </c>
      <c r="C1188" s="4">
        <v>1185732</v>
      </c>
      <c r="D1188" s="5">
        <v>44515</v>
      </c>
      <c r="E1188" s="4" t="s">
        <v>14</v>
      </c>
      <c r="F1188" s="4" t="s">
        <v>997</v>
      </c>
      <c r="G1188" s="4" t="s">
        <v>998</v>
      </c>
      <c r="H1188" s="6">
        <v>175</v>
      </c>
      <c r="I1188" s="12" t="s">
        <v>571</v>
      </c>
      <c r="J1188" s="12" t="s">
        <v>1087</v>
      </c>
      <c r="K1188" s="10">
        <v>24062.5</v>
      </c>
      <c r="L1188" s="11">
        <v>0.25</v>
      </c>
      <c r="M1188" s="13">
        <f t="shared" si="36"/>
        <v>96250</v>
      </c>
      <c r="N1188" s="13">
        <f t="shared" si="37"/>
        <v>550</v>
      </c>
      <c r="O1188" s="4" t="s">
        <v>31</v>
      </c>
      <c r="P1188" s="12" t="s">
        <v>572</v>
      </c>
    </row>
    <row r="1189" spans="1:16" ht="14.25" customHeight="1">
      <c r="A1189" s="4" t="s">
        <v>1108</v>
      </c>
      <c r="B1189" s="4" t="s">
        <v>13</v>
      </c>
      <c r="C1189" s="4">
        <v>1185732</v>
      </c>
      <c r="D1189" s="5">
        <v>44516</v>
      </c>
      <c r="E1189" s="4" t="s">
        <v>14</v>
      </c>
      <c r="F1189" s="4" t="s">
        <v>997</v>
      </c>
      <c r="G1189" s="4" t="s">
        <v>998</v>
      </c>
      <c r="H1189" s="6">
        <v>325</v>
      </c>
      <c r="I1189" s="12" t="s">
        <v>699</v>
      </c>
      <c r="J1189" s="12" t="s">
        <v>1087</v>
      </c>
      <c r="K1189" s="10">
        <v>78000</v>
      </c>
      <c r="L1189" s="11">
        <v>0.4</v>
      </c>
      <c r="M1189" s="13">
        <f t="shared" si="36"/>
        <v>195000</v>
      </c>
      <c r="N1189" s="13">
        <f t="shared" si="37"/>
        <v>600</v>
      </c>
      <c r="O1189" s="4" t="s">
        <v>31</v>
      </c>
      <c r="P1189" s="12" t="s">
        <v>882</v>
      </c>
    </row>
    <row r="1190" spans="1:16" ht="14.25" customHeight="1">
      <c r="A1190" s="4" t="s">
        <v>1108</v>
      </c>
      <c r="B1190" s="4" t="s">
        <v>13</v>
      </c>
      <c r="C1190" s="4">
        <v>1185732</v>
      </c>
      <c r="D1190" s="5">
        <v>44517</v>
      </c>
      <c r="E1190" s="4" t="s">
        <v>14</v>
      </c>
      <c r="F1190" s="4" t="s">
        <v>997</v>
      </c>
      <c r="G1190" s="4" t="s">
        <v>998</v>
      </c>
      <c r="H1190" s="6">
        <v>550</v>
      </c>
      <c r="I1190" s="12" t="s">
        <v>815</v>
      </c>
      <c r="J1190" s="12" t="s">
        <v>1086</v>
      </c>
      <c r="K1190" s="10">
        <v>105875</v>
      </c>
      <c r="L1190" s="11">
        <v>0.35</v>
      </c>
      <c r="M1190" s="13">
        <f t="shared" si="36"/>
        <v>302500</v>
      </c>
      <c r="N1190" s="13">
        <f t="shared" si="37"/>
        <v>550</v>
      </c>
      <c r="O1190" s="4" t="s">
        <v>31</v>
      </c>
      <c r="P1190" s="12" t="s">
        <v>883</v>
      </c>
    </row>
    <row r="1191" spans="1:16" ht="14.25" customHeight="1">
      <c r="A1191" s="4" t="s">
        <v>1108</v>
      </c>
      <c r="B1191" s="4" t="s">
        <v>13</v>
      </c>
      <c r="C1191" s="4">
        <v>1185732</v>
      </c>
      <c r="D1191" s="5">
        <v>44518</v>
      </c>
      <c r="E1191" s="4" t="s">
        <v>14</v>
      </c>
      <c r="F1191" s="4" t="s">
        <v>997</v>
      </c>
      <c r="G1191" s="4" t="s">
        <v>998</v>
      </c>
      <c r="H1191" s="6">
        <v>300</v>
      </c>
      <c r="I1191" s="12" t="s">
        <v>884</v>
      </c>
      <c r="J1191" s="12" t="s">
        <v>1086</v>
      </c>
      <c r="K1191" s="10">
        <v>52500</v>
      </c>
      <c r="L1191" s="11">
        <v>0.35</v>
      </c>
      <c r="M1191" s="13">
        <f t="shared" si="36"/>
        <v>150000</v>
      </c>
      <c r="N1191" s="13">
        <f t="shared" si="37"/>
        <v>500</v>
      </c>
      <c r="O1191" s="4" t="s">
        <v>31</v>
      </c>
      <c r="P1191" s="12" t="s">
        <v>885</v>
      </c>
    </row>
    <row r="1192" spans="1:16" ht="14.25" customHeight="1">
      <c r="A1192" s="4" t="s">
        <v>1108</v>
      </c>
      <c r="B1192" s="4" t="s">
        <v>13</v>
      </c>
      <c r="C1192" s="4">
        <v>1185732</v>
      </c>
      <c r="D1192" s="5">
        <v>44519</v>
      </c>
      <c r="E1192" s="4" t="s">
        <v>14</v>
      </c>
      <c r="F1192" s="4" t="s">
        <v>997</v>
      </c>
      <c r="G1192" s="4" t="s">
        <v>998</v>
      </c>
      <c r="H1192" s="6">
        <v>225</v>
      </c>
      <c r="I1192" s="12" t="s">
        <v>621</v>
      </c>
      <c r="J1192" s="12" t="s">
        <v>1087</v>
      </c>
      <c r="K1192" s="10">
        <v>40500</v>
      </c>
      <c r="L1192" s="11">
        <v>0.4</v>
      </c>
      <c r="M1192" s="13">
        <f t="shared" si="36"/>
        <v>101250</v>
      </c>
      <c r="N1192" s="13">
        <f t="shared" si="37"/>
        <v>450</v>
      </c>
      <c r="O1192" s="4" t="s">
        <v>31</v>
      </c>
      <c r="P1192" s="12" t="s">
        <v>886</v>
      </c>
    </row>
    <row r="1193" spans="1:16" ht="14.25" customHeight="1">
      <c r="A1193" s="4" t="s">
        <v>1108</v>
      </c>
      <c r="B1193" s="4" t="s">
        <v>13</v>
      </c>
      <c r="C1193" s="4">
        <v>1185732</v>
      </c>
      <c r="D1193" s="5">
        <v>44520</v>
      </c>
      <c r="E1193" s="4" t="s">
        <v>14</v>
      </c>
      <c r="F1193" s="4" t="s">
        <v>997</v>
      </c>
      <c r="G1193" s="4" t="s">
        <v>998</v>
      </c>
      <c r="H1193" s="6">
        <v>175</v>
      </c>
      <c r="I1193" s="12" t="s">
        <v>887</v>
      </c>
      <c r="J1193" s="12" t="s">
        <v>1086</v>
      </c>
      <c r="K1193" s="10">
        <v>23625</v>
      </c>
      <c r="L1193" s="11">
        <v>0.3</v>
      </c>
      <c r="M1193" s="13">
        <f t="shared" si="36"/>
        <v>78750</v>
      </c>
      <c r="N1193" s="13">
        <f t="shared" si="37"/>
        <v>450</v>
      </c>
      <c r="O1193" s="4" t="s">
        <v>31</v>
      </c>
      <c r="P1193" s="12" t="s">
        <v>888</v>
      </c>
    </row>
    <row r="1194" spans="1:16" ht="14.25" customHeight="1">
      <c r="A1194" s="4" t="s">
        <v>1108</v>
      </c>
      <c r="B1194" s="4" t="s">
        <v>13</v>
      </c>
      <c r="C1194" s="4">
        <v>1185732</v>
      </c>
      <c r="D1194" s="5">
        <v>44521</v>
      </c>
      <c r="E1194" s="4" t="s">
        <v>14</v>
      </c>
      <c r="F1194" s="4" t="s">
        <v>997</v>
      </c>
      <c r="G1194" s="4" t="s">
        <v>998</v>
      </c>
      <c r="H1194" s="6">
        <v>200</v>
      </c>
      <c r="I1194" s="12" t="s">
        <v>628</v>
      </c>
      <c r="J1194" s="12" t="s">
        <v>1086</v>
      </c>
      <c r="K1194" s="10">
        <v>27500</v>
      </c>
      <c r="L1194" s="11">
        <v>0.25</v>
      </c>
      <c r="M1194" s="13">
        <f t="shared" si="36"/>
        <v>110000</v>
      </c>
      <c r="N1194" s="13">
        <f t="shared" si="37"/>
        <v>550</v>
      </c>
      <c r="O1194" s="4" t="s">
        <v>31</v>
      </c>
      <c r="P1194" s="12" t="s">
        <v>629</v>
      </c>
    </row>
    <row r="1195" spans="1:16" ht="14.25" customHeight="1">
      <c r="A1195" s="4" t="s">
        <v>1108</v>
      </c>
      <c r="B1195" s="4" t="s">
        <v>13</v>
      </c>
      <c r="C1195" s="4">
        <v>1185732</v>
      </c>
      <c r="D1195" s="5">
        <v>44550</v>
      </c>
      <c r="E1195" s="4" t="s">
        <v>14</v>
      </c>
      <c r="F1195" s="4" t="s">
        <v>997</v>
      </c>
      <c r="G1195" s="4" t="s">
        <v>998</v>
      </c>
      <c r="H1195" s="6">
        <v>375</v>
      </c>
      <c r="I1195" s="12" t="s">
        <v>828</v>
      </c>
      <c r="J1195" s="12" t="s">
        <v>1087</v>
      </c>
      <c r="K1195" s="10">
        <v>90000</v>
      </c>
      <c r="L1195" s="11">
        <v>0.4</v>
      </c>
      <c r="M1195" s="13">
        <f t="shared" si="36"/>
        <v>225000</v>
      </c>
      <c r="N1195" s="13">
        <f t="shared" si="37"/>
        <v>600</v>
      </c>
      <c r="O1195" s="4" t="s">
        <v>31</v>
      </c>
      <c r="P1195" s="12" t="s">
        <v>829</v>
      </c>
    </row>
    <row r="1196" spans="1:16" ht="14.25" customHeight="1">
      <c r="A1196" s="4" t="s">
        <v>1108</v>
      </c>
      <c r="B1196" s="4" t="s">
        <v>13</v>
      </c>
      <c r="C1196" s="4">
        <v>1185732</v>
      </c>
      <c r="D1196" s="5">
        <v>44551</v>
      </c>
      <c r="E1196" s="4" t="s">
        <v>14</v>
      </c>
      <c r="F1196" s="4" t="s">
        <v>997</v>
      </c>
      <c r="G1196" s="4" t="s">
        <v>998</v>
      </c>
      <c r="H1196" s="6">
        <v>525</v>
      </c>
      <c r="I1196" s="12" t="s">
        <v>695</v>
      </c>
      <c r="J1196" s="12" t="s">
        <v>1087</v>
      </c>
      <c r="K1196" s="10">
        <v>101062.5</v>
      </c>
      <c r="L1196" s="11">
        <v>0.35</v>
      </c>
      <c r="M1196" s="13">
        <f t="shared" si="36"/>
        <v>288750</v>
      </c>
      <c r="N1196" s="13">
        <f t="shared" si="37"/>
        <v>550</v>
      </c>
      <c r="O1196" s="4" t="s">
        <v>31</v>
      </c>
      <c r="P1196" s="12" t="s">
        <v>696</v>
      </c>
    </row>
    <row r="1197" spans="1:16" ht="14.25" customHeight="1">
      <c r="A1197" s="4" t="s">
        <v>1108</v>
      </c>
      <c r="B1197" s="4" t="s">
        <v>13</v>
      </c>
      <c r="C1197" s="4">
        <v>1185732</v>
      </c>
      <c r="D1197" s="5">
        <v>44552</v>
      </c>
      <c r="E1197" s="4" t="s">
        <v>14</v>
      </c>
      <c r="F1197" s="4" t="s">
        <v>997</v>
      </c>
      <c r="G1197" s="4" t="s">
        <v>998</v>
      </c>
      <c r="H1197" s="6">
        <v>300</v>
      </c>
      <c r="I1197" s="12" t="s">
        <v>587</v>
      </c>
      <c r="J1197" s="12" t="s">
        <v>1086</v>
      </c>
      <c r="K1197" s="10">
        <v>52500</v>
      </c>
      <c r="L1197" s="11">
        <v>0.35</v>
      </c>
      <c r="M1197" s="13">
        <f t="shared" si="36"/>
        <v>150000</v>
      </c>
      <c r="N1197" s="13">
        <f t="shared" si="37"/>
        <v>500</v>
      </c>
      <c r="O1197" s="4" t="s">
        <v>31</v>
      </c>
      <c r="P1197" s="12" t="s">
        <v>889</v>
      </c>
    </row>
    <row r="1198" spans="1:16" ht="14.25" customHeight="1">
      <c r="A1198" s="4" t="s">
        <v>1108</v>
      </c>
      <c r="B1198" s="4" t="s">
        <v>13</v>
      </c>
      <c r="C1198" s="4">
        <v>1185732</v>
      </c>
      <c r="D1198" s="5">
        <v>44553</v>
      </c>
      <c r="E1198" s="4" t="s">
        <v>14</v>
      </c>
      <c r="F1198" s="4" t="s">
        <v>997</v>
      </c>
      <c r="G1198" s="4" t="s">
        <v>998</v>
      </c>
      <c r="H1198" s="6">
        <v>225</v>
      </c>
      <c r="I1198" s="12" t="s">
        <v>890</v>
      </c>
      <c r="J1198" s="12" t="s">
        <v>1087</v>
      </c>
      <c r="K1198" s="10">
        <v>40500</v>
      </c>
      <c r="L1198" s="11">
        <v>0.4</v>
      </c>
      <c r="M1198" s="13">
        <f t="shared" si="36"/>
        <v>101250</v>
      </c>
      <c r="N1198" s="13">
        <f t="shared" si="37"/>
        <v>450</v>
      </c>
      <c r="O1198" s="4" t="s">
        <v>31</v>
      </c>
      <c r="P1198" s="12" t="s">
        <v>891</v>
      </c>
    </row>
    <row r="1199" spans="1:16" ht="14.25" customHeight="1">
      <c r="A1199" s="4" t="s">
        <v>1108</v>
      </c>
      <c r="B1199" s="4" t="s">
        <v>13</v>
      </c>
      <c r="C1199" s="4">
        <v>1185732</v>
      </c>
      <c r="D1199" s="5">
        <v>44554</v>
      </c>
      <c r="E1199" s="4" t="s">
        <v>14</v>
      </c>
      <c r="F1199" s="4" t="s">
        <v>997</v>
      </c>
      <c r="G1199" s="4" t="s">
        <v>998</v>
      </c>
      <c r="H1199" s="6">
        <v>175</v>
      </c>
      <c r="I1199" s="12" t="s">
        <v>892</v>
      </c>
      <c r="J1199" s="12" t="s">
        <v>1087</v>
      </c>
      <c r="K1199" s="10">
        <v>23625</v>
      </c>
      <c r="L1199" s="11">
        <v>0.3</v>
      </c>
      <c r="M1199" s="13">
        <f t="shared" si="36"/>
        <v>78750</v>
      </c>
      <c r="N1199" s="13">
        <f t="shared" si="37"/>
        <v>450</v>
      </c>
      <c r="O1199" s="4" t="s">
        <v>31</v>
      </c>
      <c r="P1199" s="12" t="s">
        <v>893</v>
      </c>
    </row>
    <row r="1200" spans="1:16" ht="14.25" customHeight="1">
      <c r="A1200" s="4" t="s">
        <v>1108</v>
      </c>
      <c r="B1200" s="4" t="s">
        <v>13</v>
      </c>
      <c r="C1200" s="4">
        <v>1185732</v>
      </c>
      <c r="D1200" s="5">
        <v>44555</v>
      </c>
      <c r="E1200" s="4" t="s">
        <v>14</v>
      </c>
      <c r="F1200" s="4" t="s">
        <v>997</v>
      </c>
      <c r="G1200" s="4" t="s">
        <v>998</v>
      </c>
      <c r="H1200" s="6">
        <v>150</v>
      </c>
      <c r="I1200" s="12" t="s">
        <v>894</v>
      </c>
      <c r="J1200" s="12" t="s">
        <v>1088</v>
      </c>
      <c r="K1200" s="10">
        <v>20625</v>
      </c>
      <c r="L1200" s="11">
        <v>0.25</v>
      </c>
      <c r="M1200" s="13">
        <f t="shared" si="36"/>
        <v>82500</v>
      </c>
      <c r="N1200" s="13">
        <f t="shared" si="37"/>
        <v>550</v>
      </c>
      <c r="O1200" s="4" t="s">
        <v>31</v>
      </c>
      <c r="P1200" s="12" t="s">
        <v>895</v>
      </c>
    </row>
    <row r="1201" spans="1:16" ht="14.25" customHeight="1">
      <c r="A1201" s="4" t="s">
        <v>1108</v>
      </c>
      <c r="B1201" s="4" t="s">
        <v>13</v>
      </c>
      <c r="C1201" s="4">
        <v>1185732</v>
      </c>
      <c r="D1201" s="5">
        <v>44556</v>
      </c>
      <c r="E1201" s="4" t="s">
        <v>14</v>
      </c>
      <c r="F1201" s="4" t="s">
        <v>997</v>
      </c>
      <c r="G1201" s="4" t="s">
        <v>998</v>
      </c>
      <c r="H1201" s="6">
        <v>325</v>
      </c>
      <c r="I1201" s="12" t="s">
        <v>480</v>
      </c>
      <c r="J1201" s="12" t="s">
        <v>1087</v>
      </c>
      <c r="K1201" s="10">
        <v>78000</v>
      </c>
      <c r="L1201" s="11">
        <v>0.4</v>
      </c>
      <c r="M1201" s="13">
        <f t="shared" si="36"/>
        <v>195000</v>
      </c>
      <c r="N1201" s="13">
        <f t="shared" si="37"/>
        <v>600</v>
      </c>
      <c r="O1201" s="4" t="s">
        <v>31</v>
      </c>
      <c r="P1201" s="12" t="s">
        <v>481</v>
      </c>
    </row>
    <row r="1202" spans="1:16" ht="14.25" customHeight="1">
      <c r="A1202" s="4" t="s">
        <v>1108</v>
      </c>
      <c r="B1202" s="4" t="s">
        <v>13</v>
      </c>
      <c r="C1202" s="4">
        <v>1185732</v>
      </c>
      <c r="D1202" s="5">
        <v>44557</v>
      </c>
      <c r="E1202" s="4" t="s">
        <v>14</v>
      </c>
      <c r="F1202" s="4" t="s">
        <v>997</v>
      </c>
      <c r="G1202" s="4" t="s">
        <v>998</v>
      </c>
      <c r="H1202" s="6">
        <v>450</v>
      </c>
      <c r="I1202" s="12" t="s">
        <v>896</v>
      </c>
      <c r="J1202" s="12" t="s">
        <v>1088</v>
      </c>
      <c r="K1202" s="10">
        <v>86625</v>
      </c>
      <c r="L1202" s="11">
        <v>0.35</v>
      </c>
      <c r="M1202" s="13">
        <f t="shared" si="36"/>
        <v>247500.00000000003</v>
      </c>
      <c r="N1202" s="13">
        <f t="shared" si="37"/>
        <v>550.00000000000011</v>
      </c>
      <c r="O1202" s="4" t="s">
        <v>31</v>
      </c>
      <c r="P1202" s="12" t="s">
        <v>897</v>
      </c>
    </row>
    <row r="1203" spans="1:16" ht="14.25" customHeight="1">
      <c r="A1203" s="4" t="s">
        <v>1108</v>
      </c>
      <c r="B1203" s="4" t="s">
        <v>13</v>
      </c>
      <c r="C1203" s="4">
        <v>1185732</v>
      </c>
      <c r="D1203" s="5">
        <v>44558</v>
      </c>
      <c r="E1203" s="4" t="s">
        <v>14</v>
      </c>
      <c r="F1203" s="4" t="s">
        <v>997</v>
      </c>
      <c r="G1203" s="4" t="s">
        <v>998</v>
      </c>
      <c r="H1203" s="6">
        <v>250</v>
      </c>
      <c r="I1203" s="12" t="s">
        <v>266</v>
      </c>
      <c r="J1203" s="12" t="s">
        <v>1087</v>
      </c>
      <c r="K1203" s="10">
        <v>43750</v>
      </c>
      <c r="L1203" s="11">
        <v>0.35</v>
      </c>
      <c r="M1203" s="13">
        <f t="shared" si="36"/>
        <v>125000.00000000001</v>
      </c>
      <c r="N1203" s="13">
        <f t="shared" si="37"/>
        <v>500.00000000000006</v>
      </c>
      <c r="O1203" s="4" t="s">
        <v>31</v>
      </c>
      <c r="P1203" s="12" t="s">
        <v>898</v>
      </c>
    </row>
    <row r="1204" spans="1:16" ht="14.25" customHeight="1">
      <c r="A1204" s="4" t="s">
        <v>1108</v>
      </c>
      <c r="B1204" s="4" t="s">
        <v>13</v>
      </c>
      <c r="C1204" s="4">
        <v>1185732</v>
      </c>
      <c r="D1204" s="5">
        <v>44559</v>
      </c>
      <c r="E1204" s="4" t="s">
        <v>14</v>
      </c>
      <c r="F1204" s="4" t="s">
        <v>997</v>
      </c>
      <c r="G1204" s="4" t="s">
        <v>998</v>
      </c>
      <c r="H1204" s="6">
        <v>150</v>
      </c>
      <c r="I1204" s="12" t="s">
        <v>826</v>
      </c>
      <c r="J1204" s="12" t="s">
        <v>1087</v>
      </c>
      <c r="K1204" s="10">
        <v>27000</v>
      </c>
      <c r="L1204" s="11">
        <v>0.4</v>
      </c>
      <c r="M1204" s="13">
        <f t="shared" si="36"/>
        <v>67500</v>
      </c>
      <c r="N1204" s="13">
        <f t="shared" si="37"/>
        <v>450</v>
      </c>
      <c r="O1204" s="4" t="s">
        <v>31</v>
      </c>
      <c r="P1204" s="12" t="s">
        <v>827</v>
      </c>
    </row>
    <row r="1205" spans="1:16" ht="14.25" customHeight="1">
      <c r="A1205" s="4" t="s">
        <v>1108</v>
      </c>
      <c r="B1205" s="4" t="s">
        <v>13</v>
      </c>
      <c r="C1205" s="4">
        <v>1185732</v>
      </c>
      <c r="D1205" s="5">
        <v>44560</v>
      </c>
      <c r="E1205" s="4" t="s">
        <v>14</v>
      </c>
      <c r="F1205" s="4" t="s">
        <v>997</v>
      </c>
      <c r="G1205" s="4" t="s">
        <v>998</v>
      </c>
      <c r="H1205" s="6">
        <v>125</v>
      </c>
      <c r="I1205" s="12" t="s">
        <v>581</v>
      </c>
      <c r="J1205" s="12" t="s">
        <v>1087</v>
      </c>
      <c r="K1205" s="10">
        <v>16875</v>
      </c>
      <c r="L1205" s="11">
        <v>0.3</v>
      </c>
      <c r="M1205" s="13">
        <f t="shared" si="36"/>
        <v>56250</v>
      </c>
      <c r="N1205" s="13">
        <f t="shared" si="37"/>
        <v>450</v>
      </c>
      <c r="O1205" s="4" t="s">
        <v>31</v>
      </c>
      <c r="P1205" s="12" t="s">
        <v>582</v>
      </c>
    </row>
    <row r="1206" spans="1:16" ht="14.25" customHeight="1">
      <c r="A1206" s="4" t="s">
        <v>1108</v>
      </c>
      <c r="B1206" s="4" t="s">
        <v>13</v>
      </c>
      <c r="C1206" s="4">
        <v>1185732</v>
      </c>
      <c r="D1206" s="5">
        <v>44561</v>
      </c>
      <c r="E1206" s="4" t="s">
        <v>14</v>
      </c>
      <c r="F1206" s="4" t="s">
        <v>997</v>
      </c>
      <c r="G1206" s="4" t="s">
        <v>998</v>
      </c>
      <c r="H1206" s="6">
        <v>125</v>
      </c>
      <c r="I1206" s="12" t="s">
        <v>330</v>
      </c>
      <c r="J1206" s="12" t="s">
        <v>1087</v>
      </c>
      <c r="K1206" s="10">
        <v>17187.5</v>
      </c>
      <c r="L1206" s="11">
        <v>0.25</v>
      </c>
      <c r="M1206" s="13">
        <f t="shared" si="36"/>
        <v>68750</v>
      </c>
      <c r="N1206" s="13">
        <f t="shared" si="37"/>
        <v>550</v>
      </c>
      <c r="O1206" s="4" t="s">
        <v>31</v>
      </c>
      <c r="P1206" s="12" t="s">
        <v>899</v>
      </c>
    </row>
    <row r="1207" spans="1:16" ht="14.25" customHeight="1">
      <c r="A1207" s="4" t="s">
        <v>1108</v>
      </c>
      <c r="B1207" s="4" t="s">
        <v>13</v>
      </c>
      <c r="C1207" s="4">
        <v>1185732</v>
      </c>
      <c r="D1207" s="5">
        <v>44456</v>
      </c>
      <c r="E1207" s="4" t="s">
        <v>14</v>
      </c>
      <c r="F1207" s="4" t="s">
        <v>997</v>
      </c>
      <c r="G1207" s="4" t="s">
        <v>998</v>
      </c>
      <c r="H1207" s="6">
        <v>225</v>
      </c>
      <c r="I1207" s="12" t="s">
        <v>545</v>
      </c>
      <c r="J1207" s="12" t="s">
        <v>1087</v>
      </c>
      <c r="K1207" s="10">
        <v>54000</v>
      </c>
      <c r="L1207" s="11">
        <v>0.4</v>
      </c>
      <c r="M1207" s="13">
        <f t="shared" si="36"/>
        <v>135000</v>
      </c>
      <c r="N1207" s="13">
        <f t="shared" si="37"/>
        <v>600</v>
      </c>
      <c r="O1207" s="4" t="s">
        <v>31</v>
      </c>
      <c r="P1207" s="12" t="s">
        <v>900</v>
      </c>
    </row>
    <row r="1208" spans="1:16" ht="14.25" customHeight="1">
      <c r="A1208" s="4" t="s">
        <v>1108</v>
      </c>
      <c r="B1208" s="4" t="s">
        <v>13</v>
      </c>
      <c r="C1208" s="4">
        <v>1185732</v>
      </c>
      <c r="D1208" s="5">
        <v>44488</v>
      </c>
      <c r="E1208" s="4" t="s">
        <v>14</v>
      </c>
      <c r="F1208" s="4" t="s">
        <v>997</v>
      </c>
      <c r="G1208" s="4" t="s">
        <v>998</v>
      </c>
      <c r="H1208" s="6">
        <v>400</v>
      </c>
      <c r="I1208" s="12" t="s">
        <v>444</v>
      </c>
      <c r="J1208" s="12" t="s">
        <v>1087</v>
      </c>
      <c r="K1208" s="10">
        <v>84000</v>
      </c>
      <c r="L1208" s="11">
        <v>0.35</v>
      </c>
      <c r="M1208" s="13">
        <f t="shared" si="36"/>
        <v>240000.00000000003</v>
      </c>
      <c r="N1208" s="13">
        <f t="shared" si="37"/>
        <v>600.00000000000011</v>
      </c>
      <c r="O1208" s="4" t="s">
        <v>31</v>
      </c>
      <c r="P1208" s="12" t="s">
        <v>901</v>
      </c>
    </row>
    <row r="1209" spans="1:16" ht="14.25" customHeight="1">
      <c r="A1209" s="4" t="s">
        <v>1108</v>
      </c>
      <c r="B1209" s="4" t="s">
        <v>13</v>
      </c>
      <c r="C1209" s="4">
        <v>1185732</v>
      </c>
      <c r="D1209" s="5">
        <v>44488</v>
      </c>
      <c r="E1209" s="4" t="s">
        <v>14</v>
      </c>
      <c r="F1209" s="4" t="s">
        <v>997</v>
      </c>
      <c r="G1209" s="4" t="s">
        <v>998</v>
      </c>
      <c r="H1209" s="6">
        <v>225</v>
      </c>
      <c r="I1209" s="12" t="s">
        <v>497</v>
      </c>
      <c r="J1209" s="12" t="s">
        <v>1087</v>
      </c>
      <c r="K1209" s="10">
        <v>43312.5</v>
      </c>
      <c r="L1209" s="11">
        <v>0.35</v>
      </c>
      <c r="M1209" s="13">
        <f t="shared" si="36"/>
        <v>123750.00000000001</v>
      </c>
      <c r="N1209" s="13">
        <f t="shared" si="37"/>
        <v>550.00000000000011</v>
      </c>
      <c r="O1209" s="4" t="s">
        <v>31</v>
      </c>
      <c r="P1209" s="12" t="s">
        <v>902</v>
      </c>
    </row>
    <row r="1210" spans="1:16" ht="14.25" customHeight="1">
      <c r="A1210" s="4" t="s">
        <v>1108</v>
      </c>
      <c r="B1210" s="4" t="s">
        <v>13</v>
      </c>
      <c r="C1210" s="4">
        <v>1185732</v>
      </c>
      <c r="D1210" s="5">
        <v>44488</v>
      </c>
      <c r="E1210" s="4" t="s">
        <v>14</v>
      </c>
      <c r="F1210" s="4" t="s">
        <v>997</v>
      </c>
      <c r="G1210" s="4" t="s">
        <v>998</v>
      </c>
      <c r="H1210" s="6">
        <v>125</v>
      </c>
      <c r="I1210" s="12" t="s">
        <v>597</v>
      </c>
      <c r="J1210" s="12" t="s">
        <v>1086</v>
      </c>
      <c r="K1210" s="10">
        <v>27500</v>
      </c>
      <c r="L1210" s="11">
        <v>0.4</v>
      </c>
      <c r="M1210" s="13">
        <f t="shared" si="36"/>
        <v>68750</v>
      </c>
      <c r="N1210" s="13">
        <f t="shared" si="37"/>
        <v>550</v>
      </c>
      <c r="O1210" s="4" t="s">
        <v>31</v>
      </c>
      <c r="P1210" s="12" t="s">
        <v>598</v>
      </c>
    </row>
    <row r="1211" spans="1:16" ht="14.25" customHeight="1">
      <c r="A1211" s="4" t="s">
        <v>1108</v>
      </c>
      <c r="B1211" s="4" t="s">
        <v>13</v>
      </c>
      <c r="C1211" s="4">
        <v>1185732</v>
      </c>
      <c r="D1211" s="5">
        <v>44488</v>
      </c>
      <c r="E1211" s="4" t="s">
        <v>14</v>
      </c>
      <c r="F1211" s="4" t="s">
        <v>997</v>
      </c>
      <c r="G1211" s="4" t="s">
        <v>998</v>
      </c>
      <c r="H1211" s="6">
        <v>100</v>
      </c>
      <c r="I1211" s="12" t="s">
        <v>644</v>
      </c>
      <c r="J1211" s="12" t="s">
        <v>1086</v>
      </c>
      <c r="K1211" s="10">
        <v>16500</v>
      </c>
      <c r="L1211" s="11">
        <v>0.3</v>
      </c>
      <c r="M1211" s="13">
        <f t="shared" si="36"/>
        <v>55000</v>
      </c>
      <c r="N1211" s="13">
        <f t="shared" si="37"/>
        <v>550</v>
      </c>
      <c r="O1211" s="4" t="s">
        <v>31</v>
      </c>
      <c r="P1211" s="12" t="s">
        <v>903</v>
      </c>
    </row>
    <row r="1212" spans="1:16" ht="14.25" customHeight="1">
      <c r="A1212" s="4" t="s">
        <v>1108</v>
      </c>
      <c r="B1212" s="4" t="s">
        <v>13</v>
      </c>
      <c r="C1212" s="4">
        <v>1185732</v>
      </c>
      <c r="D1212" s="5">
        <v>44488</v>
      </c>
      <c r="E1212" s="4" t="s">
        <v>14</v>
      </c>
      <c r="F1212" s="4" t="s">
        <v>997</v>
      </c>
      <c r="G1212" s="4" t="s">
        <v>998</v>
      </c>
      <c r="H1212" s="6">
        <v>100</v>
      </c>
      <c r="I1212" s="12" t="s">
        <v>33</v>
      </c>
      <c r="J1212" s="12" t="s">
        <v>1087</v>
      </c>
      <c r="K1212" s="10">
        <v>16250</v>
      </c>
      <c r="L1212" s="11">
        <v>0.25</v>
      </c>
      <c r="M1212" s="13">
        <f t="shared" si="36"/>
        <v>65000</v>
      </c>
      <c r="N1212" s="13">
        <f t="shared" si="37"/>
        <v>650</v>
      </c>
      <c r="O1212" s="4" t="s">
        <v>31</v>
      </c>
      <c r="P1212" s="12" t="s">
        <v>904</v>
      </c>
    </row>
    <row r="1213" spans="1:16" ht="14.25" customHeight="1">
      <c r="A1213" s="4" t="s">
        <v>1108</v>
      </c>
      <c r="B1213" s="4" t="s">
        <v>13</v>
      </c>
      <c r="C1213" s="4">
        <v>1185732</v>
      </c>
      <c r="D1213" s="5">
        <v>44488</v>
      </c>
      <c r="E1213" s="4" t="s">
        <v>14</v>
      </c>
      <c r="F1213" s="4" t="s">
        <v>997</v>
      </c>
      <c r="G1213" s="4" t="s">
        <v>998</v>
      </c>
      <c r="H1213" s="6">
        <v>225</v>
      </c>
      <c r="I1213" s="12" t="s">
        <v>49</v>
      </c>
      <c r="J1213" s="12" t="s">
        <v>1086</v>
      </c>
      <c r="K1213" s="10">
        <v>63000</v>
      </c>
      <c r="L1213" s="11">
        <v>0.4</v>
      </c>
      <c r="M1213" s="13">
        <f t="shared" si="36"/>
        <v>157500</v>
      </c>
      <c r="N1213" s="13">
        <f t="shared" si="37"/>
        <v>700</v>
      </c>
      <c r="O1213" s="4" t="s">
        <v>31</v>
      </c>
      <c r="P1213" s="12" t="s">
        <v>905</v>
      </c>
    </row>
    <row r="1214" spans="1:16" ht="14.25" customHeight="1">
      <c r="A1214" s="4" t="s">
        <v>1108</v>
      </c>
      <c r="B1214" s="4" t="s">
        <v>13</v>
      </c>
      <c r="C1214" s="4">
        <v>1185732</v>
      </c>
      <c r="D1214" s="5">
        <v>44518</v>
      </c>
      <c r="E1214" s="4" t="s">
        <v>14</v>
      </c>
      <c r="F1214" s="4" t="s">
        <v>997</v>
      </c>
      <c r="G1214" s="4" t="s">
        <v>998</v>
      </c>
      <c r="H1214" s="6">
        <v>375</v>
      </c>
      <c r="I1214" s="12" t="s">
        <v>180</v>
      </c>
      <c r="J1214" s="12" t="s">
        <v>1087</v>
      </c>
      <c r="K1214" s="10">
        <v>85312.5</v>
      </c>
      <c r="L1214" s="11">
        <v>0.35</v>
      </c>
      <c r="M1214" s="13">
        <f t="shared" si="36"/>
        <v>243750.00000000003</v>
      </c>
      <c r="N1214" s="13">
        <f t="shared" si="37"/>
        <v>650.00000000000011</v>
      </c>
      <c r="O1214" s="4" t="s">
        <v>31</v>
      </c>
      <c r="P1214" s="12" t="s">
        <v>906</v>
      </c>
    </row>
    <row r="1215" spans="1:16" ht="14.25" customHeight="1">
      <c r="A1215" s="4" t="s">
        <v>1108</v>
      </c>
      <c r="B1215" s="4" t="s">
        <v>13</v>
      </c>
      <c r="C1215" s="4">
        <v>1185732</v>
      </c>
      <c r="D1215" s="5">
        <v>44518</v>
      </c>
      <c r="E1215" s="4" t="s">
        <v>14</v>
      </c>
      <c r="F1215" s="4" t="s">
        <v>997</v>
      </c>
      <c r="G1215" s="4" t="s">
        <v>998</v>
      </c>
      <c r="H1215" s="6">
        <v>200</v>
      </c>
      <c r="I1215" s="12" t="s">
        <v>605</v>
      </c>
      <c r="J1215" s="12" t="s">
        <v>1086</v>
      </c>
      <c r="K1215" s="10">
        <v>38500</v>
      </c>
      <c r="L1215" s="11">
        <v>0.35</v>
      </c>
      <c r="M1215" s="13">
        <f t="shared" si="36"/>
        <v>110000</v>
      </c>
      <c r="N1215" s="13">
        <f t="shared" si="37"/>
        <v>550</v>
      </c>
      <c r="O1215" s="4" t="s">
        <v>31</v>
      </c>
      <c r="P1215" s="12" t="s">
        <v>907</v>
      </c>
    </row>
    <row r="1216" spans="1:16" ht="14.25" customHeight="1">
      <c r="A1216" s="4" t="s">
        <v>1108</v>
      </c>
      <c r="B1216" s="4" t="s">
        <v>13</v>
      </c>
      <c r="C1216" s="4">
        <v>1185732</v>
      </c>
      <c r="D1216" s="5">
        <v>44518</v>
      </c>
      <c r="E1216" s="4" t="s">
        <v>14</v>
      </c>
      <c r="F1216" s="4" t="s">
        <v>997</v>
      </c>
      <c r="G1216" s="4" t="s">
        <v>998</v>
      </c>
      <c r="H1216" s="6">
        <v>195</v>
      </c>
      <c r="I1216" s="12" t="s">
        <v>279</v>
      </c>
      <c r="J1216" s="12" t="s">
        <v>1087</v>
      </c>
      <c r="K1216" s="10">
        <v>42900</v>
      </c>
      <c r="L1216" s="11">
        <v>0.4</v>
      </c>
      <c r="M1216" s="13">
        <f t="shared" si="36"/>
        <v>107250</v>
      </c>
      <c r="N1216" s="13">
        <f t="shared" si="37"/>
        <v>550</v>
      </c>
      <c r="O1216" s="4" t="s">
        <v>31</v>
      </c>
      <c r="P1216" s="12" t="s">
        <v>908</v>
      </c>
    </row>
    <row r="1217" spans="1:16" ht="14.25" customHeight="1">
      <c r="A1217" s="4" t="s">
        <v>1108</v>
      </c>
      <c r="B1217" s="4" t="s">
        <v>13</v>
      </c>
      <c r="C1217" s="4">
        <v>1185732</v>
      </c>
      <c r="D1217" s="5">
        <v>44518</v>
      </c>
      <c r="E1217" s="4" t="s">
        <v>14</v>
      </c>
      <c r="F1217" s="4" t="s">
        <v>997</v>
      </c>
      <c r="G1217" s="4" t="s">
        <v>998</v>
      </c>
      <c r="H1217" s="6">
        <v>175</v>
      </c>
      <c r="I1217" s="12" t="s">
        <v>771</v>
      </c>
      <c r="J1217" s="12" t="s">
        <v>1087</v>
      </c>
      <c r="K1217" s="10">
        <v>28875</v>
      </c>
      <c r="L1217" s="11">
        <v>0.3</v>
      </c>
      <c r="M1217" s="13">
        <f t="shared" si="36"/>
        <v>96250</v>
      </c>
      <c r="N1217" s="13">
        <f t="shared" si="37"/>
        <v>550</v>
      </c>
      <c r="O1217" s="4" t="s">
        <v>31</v>
      </c>
      <c r="P1217" s="12" t="s">
        <v>772</v>
      </c>
    </row>
    <row r="1218" spans="1:16" ht="14.25" customHeight="1">
      <c r="A1218" s="4" t="s">
        <v>1108</v>
      </c>
      <c r="B1218" s="4" t="s">
        <v>13</v>
      </c>
      <c r="C1218" s="4">
        <v>1185732</v>
      </c>
      <c r="D1218" s="5">
        <v>44518</v>
      </c>
      <c r="E1218" s="4" t="s">
        <v>14</v>
      </c>
      <c r="F1218" s="4" t="s">
        <v>997</v>
      </c>
      <c r="G1218" s="4" t="s">
        <v>998</v>
      </c>
      <c r="H1218" s="6">
        <v>150</v>
      </c>
      <c r="I1218" s="12" t="s">
        <v>630</v>
      </c>
      <c r="J1218" s="12" t="s">
        <v>1087</v>
      </c>
      <c r="K1218" s="10">
        <v>24375</v>
      </c>
      <c r="L1218" s="11">
        <v>0.25</v>
      </c>
      <c r="M1218" s="13">
        <f t="shared" si="36"/>
        <v>97500</v>
      </c>
      <c r="N1218" s="13">
        <f t="shared" si="37"/>
        <v>650</v>
      </c>
      <c r="O1218" s="4" t="s">
        <v>31</v>
      </c>
      <c r="P1218" s="12" t="s">
        <v>631</v>
      </c>
    </row>
    <row r="1219" spans="1:16" ht="14.25" customHeight="1">
      <c r="A1219" s="4" t="s">
        <v>1108</v>
      </c>
      <c r="B1219" s="4" t="s">
        <v>13</v>
      </c>
      <c r="C1219" s="4">
        <v>1185732</v>
      </c>
      <c r="D1219" s="5">
        <v>44518</v>
      </c>
      <c r="E1219" s="4" t="s">
        <v>14</v>
      </c>
      <c r="F1219" s="4" t="s">
        <v>997</v>
      </c>
      <c r="G1219" s="4" t="s">
        <v>998</v>
      </c>
      <c r="H1219" s="6">
        <v>250</v>
      </c>
      <c r="I1219" s="12" t="s">
        <v>909</v>
      </c>
      <c r="J1219" s="12" t="s">
        <v>1087</v>
      </c>
      <c r="K1219" s="10">
        <v>70000</v>
      </c>
      <c r="L1219" s="11">
        <v>0.4</v>
      </c>
      <c r="M1219" s="13">
        <f t="shared" si="36"/>
        <v>175000</v>
      </c>
      <c r="N1219" s="13">
        <f t="shared" si="37"/>
        <v>700</v>
      </c>
      <c r="O1219" s="4" t="s">
        <v>31</v>
      </c>
      <c r="P1219" s="12" t="s">
        <v>910</v>
      </c>
    </row>
    <row r="1220" spans="1:16" ht="14.25" customHeight="1">
      <c r="A1220" s="4" t="s">
        <v>1108</v>
      </c>
      <c r="B1220" s="4" t="s">
        <v>13</v>
      </c>
      <c r="C1220" s="4">
        <v>1185732</v>
      </c>
      <c r="D1220" s="5">
        <v>44547</v>
      </c>
      <c r="E1220" s="4" t="s">
        <v>14</v>
      </c>
      <c r="F1220" s="4" t="s">
        <v>997</v>
      </c>
      <c r="G1220" s="4" t="s">
        <v>998</v>
      </c>
      <c r="H1220" s="6">
        <v>475</v>
      </c>
      <c r="I1220" s="12" t="s">
        <v>911</v>
      </c>
      <c r="J1220" s="12" t="s">
        <v>1087</v>
      </c>
      <c r="K1220" s="10">
        <v>108062.5</v>
      </c>
      <c r="L1220" s="11">
        <v>0.35</v>
      </c>
      <c r="M1220" s="13">
        <f t="shared" si="36"/>
        <v>308750</v>
      </c>
      <c r="N1220" s="13">
        <f t="shared" si="37"/>
        <v>650</v>
      </c>
      <c r="O1220" s="4" t="s">
        <v>31</v>
      </c>
      <c r="P1220" s="12" t="s">
        <v>912</v>
      </c>
    </row>
    <row r="1221" spans="1:16" ht="14.25" customHeight="1">
      <c r="A1221" s="4" t="s">
        <v>1108</v>
      </c>
      <c r="B1221" s="4" t="s">
        <v>13</v>
      </c>
      <c r="C1221" s="4">
        <v>1185732</v>
      </c>
      <c r="D1221" s="5">
        <v>44547</v>
      </c>
      <c r="E1221" s="4" t="s">
        <v>14</v>
      </c>
      <c r="F1221" s="4" t="s">
        <v>997</v>
      </c>
      <c r="G1221" s="4" t="s">
        <v>998</v>
      </c>
      <c r="H1221" s="6">
        <v>275</v>
      </c>
      <c r="I1221" s="12" t="s">
        <v>639</v>
      </c>
      <c r="J1221" s="12" t="s">
        <v>1087</v>
      </c>
      <c r="K1221" s="10">
        <v>52937.5</v>
      </c>
      <c r="L1221" s="11">
        <v>0.35</v>
      </c>
      <c r="M1221" s="13">
        <f t="shared" si="36"/>
        <v>151250</v>
      </c>
      <c r="N1221" s="13">
        <f t="shared" si="37"/>
        <v>550</v>
      </c>
      <c r="O1221" s="4" t="s">
        <v>31</v>
      </c>
      <c r="P1221" s="12" t="s">
        <v>913</v>
      </c>
    </row>
    <row r="1222" spans="1:16" ht="14.25" customHeight="1">
      <c r="A1222" s="4" t="s">
        <v>1108</v>
      </c>
      <c r="B1222" s="4" t="s">
        <v>13</v>
      </c>
      <c r="C1222" s="4">
        <v>1185732</v>
      </c>
      <c r="D1222" s="5">
        <v>44547</v>
      </c>
      <c r="E1222" s="4" t="s">
        <v>14</v>
      </c>
      <c r="F1222" s="4" t="s">
        <v>997</v>
      </c>
      <c r="G1222" s="4" t="s">
        <v>998</v>
      </c>
      <c r="H1222" s="6">
        <v>250</v>
      </c>
      <c r="I1222" s="12" t="s">
        <v>654</v>
      </c>
      <c r="J1222" s="12" t="s">
        <v>1087</v>
      </c>
      <c r="K1222" s="10">
        <v>55000</v>
      </c>
      <c r="L1222" s="11">
        <v>0.4</v>
      </c>
      <c r="M1222" s="13">
        <f t="shared" si="36"/>
        <v>137500</v>
      </c>
      <c r="N1222" s="13">
        <f t="shared" si="37"/>
        <v>550</v>
      </c>
      <c r="O1222" s="4" t="s">
        <v>31</v>
      </c>
      <c r="P1222" s="12" t="s">
        <v>655</v>
      </c>
    </row>
    <row r="1223" spans="1:16" ht="14.25" customHeight="1">
      <c r="A1223" s="4" t="s">
        <v>1108</v>
      </c>
      <c r="B1223" s="4" t="s">
        <v>13</v>
      </c>
      <c r="C1223" s="4">
        <v>1185732</v>
      </c>
      <c r="D1223" s="5">
        <v>44547</v>
      </c>
      <c r="E1223" s="4" t="s">
        <v>14</v>
      </c>
      <c r="F1223" s="4" t="s">
        <v>997</v>
      </c>
      <c r="G1223" s="4" t="s">
        <v>998</v>
      </c>
      <c r="H1223" s="6">
        <v>200</v>
      </c>
      <c r="I1223" s="12" t="s">
        <v>914</v>
      </c>
      <c r="J1223" s="12" t="s">
        <v>1088</v>
      </c>
      <c r="K1223" s="10">
        <v>33000</v>
      </c>
      <c r="L1223" s="11">
        <v>0.3</v>
      </c>
      <c r="M1223" s="13">
        <f t="shared" ref="M1223:M1286" si="38">K1223/L1223</f>
        <v>110000</v>
      </c>
      <c r="N1223" s="13">
        <f t="shared" ref="N1223:N1286" si="39">M1223/H1223</f>
        <v>550</v>
      </c>
      <c r="O1223" s="4" t="s">
        <v>31</v>
      </c>
      <c r="P1223" s="12" t="s">
        <v>915</v>
      </c>
    </row>
    <row r="1224" spans="1:16" ht="14.25" customHeight="1">
      <c r="A1224" s="4" t="s">
        <v>1108</v>
      </c>
      <c r="B1224" s="4" t="s">
        <v>13</v>
      </c>
      <c r="C1224" s="4">
        <v>1185732</v>
      </c>
      <c r="D1224" s="5">
        <v>44547</v>
      </c>
      <c r="E1224" s="4" t="s">
        <v>14</v>
      </c>
      <c r="F1224" s="4" t="s">
        <v>997</v>
      </c>
      <c r="G1224" s="4" t="s">
        <v>998</v>
      </c>
      <c r="H1224" s="6">
        <v>200</v>
      </c>
      <c r="I1224" s="12" t="s">
        <v>37</v>
      </c>
      <c r="J1224" s="12" t="s">
        <v>1086</v>
      </c>
      <c r="K1224" s="10">
        <v>32500</v>
      </c>
      <c r="L1224" s="11">
        <v>0.25</v>
      </c>
      <c r="M1224" s="13">
        <f t="shared" si="38"/>
        <v>130000</v>
      </c>
      <c r="N1224" s="13">
        <f t="shared" si="39"/>
        <v>650</v>
      </c>
      <c r="O1224" s="4" t="s">
        <v>31</v>
      </c>
      <c r="P1224" s="12" t="s">
        <v>916</v>
      </c>
    </row>
    <row r="1225" spans="1:16" ht="14.25" customHeight="1">
      <c r="A1225" s="4" t="s">
        <v>1108</v>
      </c>
      <c r="B1225" s="4" t="s">
        <v>13</v>
      </c>
      <c r="C1225" s="4">
        <v>1185732</v>
      </c>
      <c r="D1225" s="5">
        <v>44547</v>
      </c>
      <c r="E1225" s="4" t="s">
        <v>14</v>
      </c>
      <c r="F1225" s="4" t="s">
        <v>997</v>
      </c>
      <c r="G1225" s="4" t="s">
        <v>998</v>
      </c>
      <c r="H1225" s="6">
        <v>300</v>
      </c>
      <c r="I1225" s="12" t="s">
        <v>99</v>
      </c>
      <c r="J1225" s="12" t="s">
        <v>1087</v>
      </c>
      <c r="K1225" s="10">
        <v>84000</v>
      </c>
      <c r="L1225" s="11">
        <v>0.4</v>
      </c>
      <c r="M1225" s="13">
        <f t="shared" si="38"/>
        <v>210000</v>
      </c>
      <c r="N1225" s="13">
        <f t="shared" si="39"/>
        <v>700</v>
      </c>
      <c r="O1225" s="4" t="s">
        <v>31</v>
      </c>
      <c r="P1225" s="12" t="s">
        <v>919</v>
      </c>
    </row>
    <row r="1226" spans="1:16" ht="14.25" customHeight="1">
      <c r="A1226" s="4" t="s">
        <v>1106</v>
      </c>
      <c r="B1226" s="4" t="s">
        <v>13</v>
      </c>
      <c r="C1226" s="4">
        <v>1128299</v>
      </c>
      <c r="D1226" s="5">
        <v>44206</v>
      </c>
      <c r="E1226" s="4" t="s">
        <v>14</v>
      </c>
      <c r="F1226" s="4" t="s">
        <v>997</v>
      </c>
      <c r="G1226" s="4" t="s">
        <v>998</v>
      </c>
      <c r="H1226" s="6">
        <v>375</v>
      </c>
      <c r="I1226" s="12" t="s">
        <v>920</v>
      </c>
      <c r="J1226" s="12" t="s">
        <v>1087</v>
      </c>
      <c r="K1226" s="10">
        <v>32812.5</v>
      </c>
      <c r="L1226" s="11">
        <v>0.25</v>
      </c>
      <c r="M1226" s="13">
        <f t="shared" si="38"/>
        <v>131250</v>
      </c>
      <c r="N1226" s="13">
        <f t="shared" si="39"/>
        <v>350</v>
      </c>
      <c r="O1226" s="4" t="s">
        <v>31</v>
      </c>
      <c r="P1226" s="12" t="s">
        <v>921</v>
      </c>
    </row>
    <row r="1227" spans="1:16" ht="14.25" customHeight="1">
      <c r="A1227" s="4" t="s">
        <v>1106</v>
      </c>
      <c r="B1227" s="4" t="s">
        <v>13</v>
      </c>
      <c r="C1227" s="4">
        <v>1128299</v>
      </c>
      <c r="D1227" s="5">
        <v>44206</v>
      </c>
      <c r="E1227" s="4" t="s">
        <v>14</v>
      </c>
      <c r="F1227" s="4" t="s">
        <v>997</v>
      </c>
      <c r="G1227" s="4" t="s">
        <v>998</v>
      </c>
      <c r="H1227" s="6">
        <v>375</v>
      </c>
      <c r="I1227" s="12" t="s">
        <v>922</v>
      </c>
      <c r="J1227" s="12" t="s">
        <v>1086</v>
      </c>
      <c r="K1227" s="10">
        <v>33750</v>
      </c>
      <c r="L1227" s="11">
        <v>0.2</v>
      </c>
      <c r="M1227" s="13">
        <f t="shared" si="38"/>
        <v>168750</v>
      </c>
      <c r="N1227" s="13">
        <f t="shared" si="39"/>
        <v>450</v>
      </c>
      <c r="O1227" s="4" t="s">
        <v>31</v>
      </c>
      <c r="P1227" s="12" t="s">
        <v>923</v>
      </c>
    </row>
    <row r="1228" spans="1:16" ht="14.25" customHeight="1">
      <c r="A1228" s="4" t="s">
        <v>1106</v>
      </c>
      <c r="B1228" s="4" t="s">
        <v>13</v>
      </c>
      <c r="C1228" s="4">
        <v>1128299</v>
      </c>
      <c r="D1228" s="5">
        <v>44206</v>
      </c>
      <c r="E1228" s="4" t="s">
        <v>14</v>
      </c>
      <c r="F1228" s="4" t="s">
        <v>997</v>
      </c>
      <c r="G1228" s="4" t="s">
        <v>998</v>
      </c>
      <c r="H1228" s="6">
        <v>375</v>
      </c>
      <c r="I1228" s="12" t="s">
        <v>658</v>
      </c>
      <c r="J1228" s="12" t="s">
        <v>1086</v>
      </c>
      <c r="K1228" s="10">
        <v>42187.5</v>
      </c>
      <c r="L1228" s="11">
        <v>0.25</v>
      </c>
      <c r="M1228" s="13">
        <f t="shared" si="38"/>
        <v>168750</v>
      </c>
      <c r="N1228" s="13">
        <f t="shared" si="39"/>
        <v>450</v>
      </c>
      <c r="O1228" s="4" t="s">
        <v>31</v>
      </c>
      <c r="P1228" s="12" t="s">
        <v>924</v>
      </c>
    </row>
    <row r="1229" spans="1:16" ht="14.25" customHeight="1">
      <c r="A1229" s="4" t="s">
        <v>1106</v>
      </c>
      <c r="B1229" s="4" t="s">
        <v>13</v>
      </c>
      <c r="C1229" s="4">
        <v>1128299</v>
      </c>
      <c r="D1229" s="5">
        <v>44206</v>
      </c>
      <c r="E1229" s="4" t="s">
        <v>14</v>
      </c>
      <c r="F1229" s="4" t="s">
        <v>997</v>
      </c>
      <c r="G1229" s="4" t="s">
        <v>998</v>
      </c>
      <c r="H1229" s="6">
        <v>225</v>
      </c>
      <c r="I1229" s="12" t="s">
        <v>466</v>
      </c>
      <c r="J1229" s="12" t="s">
        <v>1087</v>
      </c>
      <c r="K1229" s="10">
        <v>25312.5</v>
      </c>
      <c r="L1229" s="11">
        <v>0.25</v>
      </c>
      <c r="M1229" s="13">
        <f t="shared" si="38"/>
        <v>101250</v>
      </c>
      <c r="N1229" s="13">
        <f t="shared" si="39"/>
        <v>450</v>
      </c>
      <c r="O1229" s="4" t="s">
        <v>31</v>
      </c>
      <c r="P1229" s="12" t="s">
        <v>925</v>
      </c>
    </row>
    <row r="1230" spans="1:16" ht="14.25" customHeight="1">
      <c r="A1230" s="4" t="s">
        <v>1108</v>
      </c>
      <c r="B1230" s="4" t="s">
        <v>13</v>
      </c>
      <c r="C1230" s="4">
        <v>1185732</v>
      </c>
      <c r="D1230" s="5">
        <v>44220</v>
      </c>
      <c r="E1230" s="4" t="s">
        <v>283</v>
      </c>
      <c r="F1230" s="4" t="s">
        <v>999</v>
      </c>
      <c r="G1230" s="4" t="s">
        <v>1000</v>
      </c>
      <c r="H1230" s="6">
        <v>300</v>
      </c>
      <c r="I1230" s="12" t="s">
        <v>268</v>
      </c>
      <c r="J1230" s="12" t="s">
        <v>1086</v>
      </c>
      <c r="K1230" s="10">
        <v>49500</v>
      </c>
      <c r="L1230" s="11">
        <v>0.3</v>
      </c>
      <c r="M1230" s="13">
        <f t="shared" si="38"/>
        <v>165000</v>
      </c>
      <c r="N1230" s="13">
        <f t="shared" si="39"/>
        <v>550</v>
      </c>
      <c r="O1230" s="4" t="s">
        <v>31</v>
      </c>
      <c r="P1230" s="12" t="s">
        <v>926</v>
      </c>
    </row>
    <row r="1231" spans="1:16" ht="14.25" customHeight="1">
      <c r="A1231" s="4" t="s">
        <v>1108</v>
      </c>
      <c r="B1231" s="4" t="s">
        <v>13</v>
      </c>
      <c r="C1231" s="4">
        <v>1185732</v>
      </c>
      <c r="D1231" s="5">
        <v>44249</v>
      </c>
      <c r="E1231" s="4" t="s">
        <v>283</v>
      </c>
      <c r="F1231" s="4" t="s">
        <v>999</v>
      </c>
      <c r="G1231" s="4" t="s">
        <v>1000</v>
      </c>
      <c r="H1231" s="6">
        <v>575</v>
      </c>
      <c r="I1231" s="12" t="s">
        <v>927</v>
      </c>
      <c r="J1231" s="12" t="s">
        <v>1088</v>
      </c>
      <c r="K1231" s="10">
        <v>110687.5</v>
      </c>
      <c r="L1231" s="11">
        <v>0.35</v>
      </c>
      <c r="M1231" s="13">
        <f t="shared" si="38"/>
        <v>316250</v>
      </c>
      <c r="N1231" s="13">
        <f t="shared" si="39"/>
        <v>550</v>
      </c>
      <c r="O1231" s="4" t="s">
        <v>31</v>
      </c>
      <c r="P1231" s="12" t="s">
        <v>928</v>
      </c>
    </row>
    <row r="1232" spans="1:16" ht="14.25" customHeight="1">
      <c r="A1232" s="4" t="s">
        <v>1108</v>
      </c>
      <c r="B1232" s="4" t="s">
        <v>13</v>
      </c>
      <c r="C1232" s="4">
        <v>1185732</v>
      </c>
      <c r="D1232" s="5">
        <v>44249</v>
      </c>
      <c r="E1232" s="4" t="s">
        <v>283</v>
      </c>
      <c r="F1232" s="4" t="s">
        <v>999</v>
      </c>
      <c r="G1232" s="4" t="s">
        <v>1000</v>
      </c>
      <c r="H1232" s="6">
        <v>225</v>
      </c>
      <c r="I1232" s="12" t="s">
        <v>929</v>
      </c>
      <c r="J1232" s="12" t="s">
        <v>1087</v>
      </c>
      <c r="K1232" s="10">
        <v>43312.5</v>
      </c>
      <c r="L1232" s="11">
        <v>0.35</v>
      </c>
      <c r="M1232" s="13">
        <f t="shared" si="38"/>
        <v>123750.00000000001</v>
      </c>
      <c r="N1232" s="13">
        <f t="shared" si="39"/>
        <v>550.00000000000011</v>
      </c>
      <c r="O1232" s="4" t="s">
        <v>31</v>
      </c>
      <c r="P1232" s="12" t="s">
        <v>930</v>
      </c>
    </row>
    <row r="1233" spans="1:16" ht="14.25" customHeight="1">
      <c r="A1233" s="4" t="s">
        <v>1108</v>
      </c>
      <c r="B1233" s="4" t="s">
        <v>13</v>
      </c>
      <c r="C1233" s="4">
        <v>1185732</v>
      </c>
      <c r="D1233" s="5">
        <v>44249</v>
      </c>
      <c r="E1233" s="4" t="s">
        <v>283</v>
      </c>
      <c r="F1233" s="4" t="s">
        <v>999</v>
      </c>
      <c r="G1233" s="4" t="s">
        <v>1000</v>
      </c>
      <c r="H1233" s="6">
        <v>275</v>
      </c>
      <c r="I1233" s="12" t="s">
        <v>101</v>
      </c>
      <c r="J1233" s="12" t="s">
        <v>1086</v>
      </c>
      <c r="K1233" s="10">
        <v>30937.5</v>
      </c>
      <c r="L1233" s="11">
        <v>0.25</v>
      </c>
      <c r="M1233" s="13">
        <f t="shared" si="38"/>
        <v>123750</v>
      </c>
      <c r="N1233" s="13">
        <f t="shared" si="39"/>
        <v>450</v>
      </c>
      <c r="O1233" s="4" t="s">
        <v>31</v>
      </c>
      <c r="P1233" s="12" t="s">
        <v>931</v>
      </c>
    </row>
    <row r="1234" spans="1:16" ht="14.25" customHeight="1">
      <c r="A1234" s="4" t="s">
        <v>1108</v>
      </c>
      <c r="B1234" s="4" t="s">
        <v>13</v>
      </c>
      <c r="C1234" s="4">
        <v>1185732</v>
      </c>
      <c r="D1234" s="5">
        <v>44249</v>
      </c>
      <c r="E1234" s="4" t="s">
        <v>283</v>
      </c>
      <c r="F1234" s="4" t="s">
        <v>999</v>
      </c>
      <c r="G1234" s="4" t="s">
        <v>1000</v>
      </c>
      <c r="H1234" s="6">
        <v>175</v>
      </c>
      <c r="I1234" s="12" t="s">
        <v>23</v>
      </c>
      <c r="J1234" s="12" t="s">
        <v>1088</v>
      </c>
      <c r="K1234" s="10">
        <v>21875</v>
      </c>
      <c r="L1234" s="11">
        <v>0.25</v>
      </c>
      <c r="M1234" s="13">
        <f t="shared" si="38"/>
        <v>87500</v>
      </c>
      <c r="N1234" s="13">
        <f t="shared" si="39"/>
        <v>500</v>
      </c>
      <c r="O1234" s="4" t="s">
        <v>31</v>
      </c>
      <c r="P1234" s="12" t="s">
        <v>932</v>
      </c>
    </row>
    <row r="1235" spans="1:16" ht="14.25" customHeight="1">
      <c r="A1235" s="4" t="s">
        <v>1108</v>
      </c>
      <c r="B1235" s="4" t="s">
        <v>13</v>
      </c>
      <c r="C1235" s="4">
        <v>1185732</v>
      </c>
      <c r="D1235" s="5">
        <v>44249</v>
      </c>
      <c r="E1235" s="4" t="s">
        <v>283</v>
      </c>
      <c r="F1235" s="4" t="s">
        <v>999</v>
      </c>
      <c r="G1235" s="4" t="s">
        <v>1000</v>
      </c>
      <c r="H1235" s="6">
        <v>250</v>
      </c>
      <c r="I1235" s="12" t="s">
        <v>394</v>
      </c>
      <c r="J1235" s="12" t="s">
        <v>1087</v>
      </c>
      <c r="K1235" s="10">
        <v>40625</v>
      </c>
      <c r="L1235" s="11">
        <v>0.25</v>
      </c>
      <c r="M1235" s="13">
        <f t="shared" si="38"/>
        <v>162500</v>
      </c>
      <c r="N1235" s="13">
        <f t="shared" si="39"/>
        <v>650</v>
      </c>
      <c r="O1235" s="4" t="s">
        <v>31</v>
      </c>
      <c r="P1235" s="12" t="s">
        <v>933</v>
      </c>
    </row>
    <row r="1236" spans="1:16" ht="14.25" customHeight="1">
      <c r="A1236" s="4" t="s">
        <v>1108</v>
      </c>
      <c r="B1236" s="4" t="s">
        <v>13</v>
      </c>
      <c r="C1236" s="4">
        <v>1185732</v>
      </c>
      <c r="D1236" s="5">
        <v>44249</v>
      </c>
      <c r="E1236" s="4" t="s">
        <v>283</v>
      </c>
      <c r="F1236" s="4" t="s">
        <v>999</v>
      </c>
      <c r="G1236" s="4" t="s">
        <v>1000</v>
      </c>
      <c r="H1236" s="6">
        <v>350</v>
      </c>
      <c r="I1236" s="12" t="s">
        <v>803</v>
      </c>
      <c r="J1236" s="12" t="s">
        <v>1086</v>
      </c>
      <c r="K1236" s="10">
        <v>57750</v>
      </c>
      <c r="L1236" s="11">
        <v>0.3</v>
      </c>
      <c r="M1236" s="13">
        <f t="shared" si="38"/>
        <v>192500</v>
      </c>
      <c r="N1236" s="13">
        <f t="shared" si="39"/>
        <v>550</v>
      </c>
      <c r="O1236" s="4" t="s">
        <v>31</v>
      </c>
      <c r="P1236" s="12" t="s">
        <v>934</v>
      </c>
    </row>
    <row r="1237" spans="1:16" ht="14.25" customHeight="1">
      <c r="A1237" s="4" t="s">
        <v>1108</v>
      </c>
      <c r="B1237" s="4" t="s">
        <v>13</v>
      </c>
      <c r="C1237" s="4">
        <v>1185732</v>
      </c>
      <c r="D1237" s="5">
        <v>44275</v>
      </c>
      <c r="E1237" s="4" t="s">
        <v>283</v>
      </c>
      <c r="F1237" s="4" t="s">
        <v>999</v>
      </c>
      <c r="G1237" s="4" t="s">
        <v>1000</v>
      </c>
      <c r="H1237" s="6">
        <v>545</v>
      </c>
      <c r="I1237" s="12" t="s">
        <v>37</v>
      </c>
      <c r="J1237" s="12" t="s">
        <v>1086</v>
      </c>
      <c r="K1237" s="10">
        <v>104912.5</v>
      </c>
      <c r="L1237" s="11">
        <v>0.35</v>
      </c>
      <c r="M1237" s="13">
        <f t="shared" si="38"/>
        <v>299750</v>
      </c>
      <c r="N1237" s="13">
        <f t="shared" si="39"/>
        <v>550</v>
      </c>
      <c r="O1237" s="4" t="s">
        <v>31</v>
      </c>
      <c r="P1237" s="12" t="s">
        <v>935</v>
      </c>
    </row>
    <row r="1238" spans="1:16" ht="14.25" customHeight="1">
      <c r="A1238" s="4" t="s">
        <v>1108</v>
      </c>
      <c r="B1238" s="4" t="s">
        <v>13</v>
      </c>
      <c r="C1238" s="4">
        <v>1185732</v>
      </c>
      <c r="D1238" s="5">
        <v>44275</v>
      </c>
      <c r="E1238" s="4" t="s">
        <v>283</v>
      </c>
      <c r="F1238" s="4" t="s">
        <v>999</v>
      </c>
      <c r="G1238" s="4" t="s">
        <v>1000</v>
      </c>
      <c r="H1238" s="6">
        <v>250</v>
      </c>
      <c r="I1238" s="12" t="s">
        <v>583</v>
      </c>
      <c r="J1238" s="12" t="s">
        <v>1086</v>
      </c>
      <c r="K1238" s="10">
        <v>48125</v>
      </c>
      <c r="L1238" s="11">
        <v>0.35</v>
      </c>
      <c r="M1238" s="13">
        <f t="shared" si="38"/>
        <v>137500</v>
      </c>
      <c r="N1238" s="13">
        <f t="shared" si="39"/>
        <v>550</v>
      </c>
      <c r="O1238" s="4" t="s">
        <v>31</v>
      </c>
      <c r="P1238" s="12" t="s">
        <v>584</v>
      </c>
    </row>
    <row r="1239" spans="1:16" ht="14.25" customHeight="1">
      <c r="A1239" s="4" t="s">
        <v>1108</v>
      </c>
      <c r="B1239" s="4" t="s">
        <v>13</v>
      </c>
      <c r="C1239" s="4">
        <v>1185732</v>
      </c>
      <c r="D1239" s="5">
        <v>44275</v>
      </c>
      <c r="E1239" s="4" t="s">
        <v>283</v>
      </c>
      <c r="F1239" s="4" t="s">
        <v>999</v>
      </c>
      <c r="G1239" s="4" t="s">
        <v>1000</v>
      </c>
      <c r="H1239" s="6">
        <v>275</v>
      </c>
      <c r="I1239" s="12" t="s">
        <v>308</v>
      </c>
      <c r="J1239" s="12" t="s">
        <v>1087</v>
      </c>
      <c r="K1239" s="10">
        <v>30937.5</v>
      </c>
      <c r="L1239" s="11">
        <v>0.25</v>
      </c>
      <c r="M1239" s="13">
        <f t="shared" si="38"/>
        <v>123750</v>
      </c>
      <c r="N1239" s="13">
        <f t="shared" si="39"/>
        <v>450</v>
      </c>
      <c r="O1239" s="4" t="s">
        <v>31</v>
      </c>
      <c r="P1239" s="12" t="s">
        <v>936</v>
      </c>
    </row>
    <row r="1240" spans="1:16" ht="14.25" customHeight="1">
      <c r="A1240" s="4" t="s">
        <v>1108</v>
      </c>
      <c r="B1240" s="4" t="s">
        <v>13</v>
      </c>
      <c r="C1240" s="4">
        <v>1185732</v>
      </c>
      <c r="D1240" s="5">
        <v>44275</v>
      </c>
      <c r="E1240" s="4" t="s">
        <v>283</v>
      </c>
      <c r="F1240" s="4" t="s">
        <v>999</v>
      </c>
      <c r="G1240" s="4" t="s">
        <v>1000</v>
      </c>
      <c r="H1240" s="6">
        <v>125</v>
      </c>
      <c r="I1240" s="12" t="s">
        <v>161</v>
      </c>
      <c r="J1240" s="12" t="s">
        <v>1087</v>
      </c>
      <c r="K1240" s="10">
        <v>15625</v>
      </c>
      <c r="L1240" s="11">
        <v>0.25</v>
      </c>
      <c r="M1240" s="13">
        <f t="shared" si="38"/>
        <v>62500</v>
      </c>
      <c r="N1240" s="13">
        <f t="shared" si="39"/>
        <v>500</v>
      </c>
      <c r="O1240" s="4" t="s">
        <v>31</v>
      </c>
      <c r="P1240" s="12" t="s">
        <v>937</v>
      </c>
    </row>
    <row r="1241" spans="1:16" ht="14.25" customHeight="1">
      <c r="A1241" s="4" t="s">
        <v>1108</v>
      </c>
      <c r="B1241" s="4" t="s">
        <v>13</v>
      </c>
      <c r="C1241" s="4">
        <v>1185732</v>
      </c>
      <c r="D1241" s="5">
        <v>44275</v>
      </c>
      <c r="E1241" s="4" t="s">
        <v>283</v>
      </c>
      <c r="F1241" s="4" t="s">
        <v>999</v>
      </c>
      <c r="G1241" s="4" t="s">
        <v>1000</v>
      </c>
      <c r="H1241" s="6">
        <v>175</v>
      </c>
      <c r="I1241" s="12" t="s">
        <v>261</v>
      </c>
      <c r="J1241" s="12" t="s">
        <v>1087</v>
      </c>
      <c r="K1241" s="10">
        <v>28437.5</v>
      </c>
      <c r="L1241" s="11">
        <v>0.25</v>
      </c>
      <c r="M1241" s="13">
        <f t="shared" si="38"/>
        <v>113750</v>
      </c>
      <c r="N1241" s="13">
        <f t="shared" si="39"/>
        <v>650</v>
      </c>
      <c r="O1241" s="4" t="s">
        <v>31</v>
      </c>
      <c r="P1241" s="12" t="s">
        <v>938</v>
      </c>
    </row>
    <row r="1242" spans="1:16" ht="14.25" customHeight="1">
      <c r="A1242" s="4" t="s">
        <v>1108</v>
      </c>
      <c r="B1242" s="4" t="s">
        <v>13</v>
      </c>
      <c r="C1242" s="4">
        <v>1185732</v>
      </c>
      <c r="D1242" s="5">
        <v>44275</v>
      </c>
      <c r="E1242" s="4" t="s">
        <v>283</v>
      </c>
      <c r="F1242" s="4" t="s">
        <v>999</v>
      </c>
      <c r="G1242" s="4" t="s">
        <v>1000</v>
      </c>
      <c r="H1242" s="6">
        <v>275</v>
      </c>
      <c r="I1242" s="12" t="s">
        <v>343</v>
      </c>
      <c r="J1242" s="12" t="s">
        <v>1087</v>
      </c>
      <c r="K1242" s="10">
        <v>45375</v>
      </c>
      <c r="L1242" s="11">
        <v>0.3</v>
      </c>
      <c r="M1242" s="13">
        <f t="shared" si="38"/>
        <v>151250</v>
      </c>
      <c r="N1242" s="13">
        <f t="shared" si="39"/>
        <v>550</v>
      </c>
      <c r="O1242" s="4" t="s">
        <v>31</v>
      </c>
      <c r="P1242" s="12" t="s">
        <v>939</v>
      </c>
    </row>
    <row r="1243" spans="1:16" ht="14.25" customHeight="1">
      <c r="A1243" s="4" t="s">
        <v>1108</v>
      </c>
      <c r="B1243" s="4" t="s">
        <v>13</v>
      </c>
      <c r="C1243" s="4">
        <v>1185732</v>
      </c>
      <c r="D1243" s="5">
        <v>44307</v>
      </c>
      <c r="E1243" s="4" t="s">
        <v>283</v>
      </c>
      <c r="F1243" s="4" t="s">
        <v>999</v>
      </c>
      <c r="G1243" s="4" t="s">
        <v>1000</v>
      </c>
      <c r="H1243" s="6">
        <v>525</v>
      </c>
      <c r="I1243" s="12" t="s">
        <v>940</v>
      </c>
      <c r="J1243" s="12" t="s">
        <v>1087</v>
      </c>
      <c r="K1243" s="10">
        <v>101062.5</v>
      </c>
      <c r="L1243" s="11">
        <v>0.35</v>
      </c>
      <c r="M1243" s="13">
        <f t="shared" si="38"/>
        <v>288750</v>
      </c>
      <c r="N1243" s="13">
        <f t="shared" si="39"/>
        <v>550</v>
      </c>
      <c r="O1243" s="4" t="s">
        <v>31</v>
      </c>
      <c r="P1243" s="12" t="s">
        <v>941</v>
      </c>
    </row>
    <row r="1244" spans="1:16" ht="14.25" customHeight="1">
      <c r="A1244" s="4" t="s">
        <v>1108</v>
      </c>
      <c r="B1244" s="4" t="s">
        <v>13</v>
      </c>
      <c r="C1244" s="4">
        <v>1185732</v>
      </c>
      <c r="D1244" s="5">
        <v>44307</v>
      </c>
      <c r="E1244" s="4" t="s">
        <v>283</v>
      </c>
      <c r="F1244" s="4" t="s">
        <v>999</v>
      </c>
      <c r="G1244" s="4" t="s">
        <v>1000</v>
      </c>
      <c r="H1244" s="6">
        <v>225</v>
      </c>
      <c r="I1244" s="12" t="s">
        <v>559</v>
      </c>
      <c r="J1244" s="12" t="s">
        <v>1087</v>
      </c>
      <c r="K1244" s="10">
        <v>43312.5</v>
      </c>
      <c r="L1244" s="11">
        <v>0.35</v>
      </c>
      <c r="M1244" s="13">
        <f t="shared" si="38"/>
        <v>123750.00000000001</v>
      </c>
      <c r="N1244" s="13">
        <f t="shared" si="39"/>
        <v>550.00000000000011</v>
      </c>
      <c r="O1244" s="4" t="s">
        <v>31</v>
      </c>
      <c r="P1244" s="12" t="s">
        <v>560</v>
      </c>
    </row>
    <row r="1245" spans="1:16" ht="14.25" customHeight="1">
      <c r="A1245" s="4" t="s">
        <v>1108</v>
      </c>
      <c r="B1245" s="4" t="s">
        <v>13</v>
      </c>
      <c r="C1245" s="4">
        <v>1185732</v>
      </c>
      <c r="D1245" s="5">
        <v>44307</v>
      </c>
      <c r="E1245" s="4" t="s">
        <v>283</v>
      </c>
      <c r="F1245" s="4" t="s">
        <v>999</v>
      </c>
      <c r="G1245" s="4" t="s">
        <v>1000</v>
      </c>
      <c r="H1245" s="6">
        <v>225</v>
      </c>
      <c r="I1245" s="12" t="s">
        <v>165</v>
      </c>
      <c r="J1245" s="12" t="s">
        <v>1087</v>
      </c>
      <c r="K1245" s="10">
        <v>25312.5</v>
      </c>
      <c r="L1245" s="11">
        <v>0.25</v>
      </c>
      <c r="M1245" s="13">
        <f t="shared" si="38"/>
        <v>101250</v>
      </c>
      <c r="N1245" s="13">
        <f t="shared" si="39"/>
        <v>450</v>
      </c>
      <c r="O1245" s="4" t="s">
        <v>31</v>
      </c>
      <c r="P1245" s="12" t="s">
        <v>942</v>
      </c>
    </row>
    <row r="1246" spans="1:16" ht="14.25" customHeight="1">
      <c r="A1246" s="4" t="s">
        <v>1108</v>
      </c>
      <c r="B1246" s="4" t="s">
        <v>13</v>
      </c>
      <c r="C1246" s="4">
        <v>1185732</v>
      </c>
      <c r="D1246" s="5">
        <v>44307</v>
      </c>
      <c r="E1246" s="4" t="s">
        <v>283</v>
      </c>
      <c r="F1246" s="4" t="s">
        <v>999</v>
      </c>
      <c r="G1246" s="4" t="s">
        <v>1000</v>
      </c>
      <c r="H1246" s="6">
        <v>150</v>
      </c>
      <c r="I1246" s="12" t="s">
        <v>101</v>
      </c>
      <c r="J1246" s="12" t="s">
        <v>1086</v>
      </c>
      <c r="K1246" s="10">
        <v>18750</v>
      </c>
      <c r="L1246" s="11">
        <v>0.25</v>
      </c>
      <c r="M1246" s="13">
        <f t="shared" si="38"/>
        <v>75000</v>
      </c>
      <c r="N1246" s="13">
        <f t="shared" si="39"/>
        <v>500</v>
      </c>
      <c r="O1246" s="4" t="s">
        <v>31</v>
      </c>
      <c r="P1246" s="12" t="s">
        <v>943</v>
      </c>
    </row>
    <row r="1247" spans="1:16" ht="14.25" customHeight="1">
      <c r="A1247" s="4" t="s">
        <v>1108</v>
      </c>
      <c r="B1247" s="4" t="s">
        <v>13</v>
      </c>
      <c r="C1247" s="4">
        <v>1185732</v>
      </c>
      <c r="D1247" s="5">
        <v>44307</v>
      </c>
      <c r="E1247" s="4" t="s">
        <v>283</v>
      </c>
      <c r="F1247" s="4" t="s">
        <v>999</v>
      </c>
      <c r="G1247" s="4" t="s">
        <v>1000</v>
      </c>
      <c r="H1247" s="6">
        <v>150</v>
      </c>
      <c r="I1247" s="12" t="s">
        <v>464</v>
      </c>
      <c r="J1247" s="12" t="s">
        <v>1087</v>
      </c>
      <c r="K1247" s="10">
        <v>22500</v>
      </c>
      <c r="L1247" s="11">
        <v>0.25</v>
      </c>
      <c r="M1247" s="13">
        <f t="shared" si="38"/>
        <v>90000</v>
      </c>
      <c r="N1247" s="13">
        <f t="shared" si="39"/>
        <v>600</v>
      </c>
      <c r="O1247" s="4" t="s">
        <v>31</v>
      </c>
      <c r="P1247" s="12" t="s">
        <v>465</v>
      </c>
    </row>
    <row r="1248" spans="1:16" ht="14.25" customHeight="1">
      <c r="A1248" s="4" t="s">
        <v>1108</v>
      </c>
      <c r="B1248" s="4" t="s">
        <v>13</v>
      </c>
      <c r="C1248" s="4">
        <v>1185732</v>
      </c>
      <c r="D1248" s="5">
        <v>44307</v>
      </c>
      <c r="E1248" s="4" t="s">
        <v>283</v>
      </c>
      <c r="F1248" s="4" t="s">
        <v>999</v>
      </c>
      <c r="G1248" s="4" t="s">
        <v>1000</v>
      </c>
      <c r="H1248" s="6">
        <v>300</v>
      </c>
      <c r="I1248" s="12" t="s">
        <v>554</v>
      </c>
      <c r="J1248" s="12" t="s">
        <v>1087</v>
      </c>
      <c r="K1248" s="10">
        <v>45000</v>
      </c>
      <c r="L1248" s="11">
        <v>0.3</v>
      </c>
      <c r="M1248" s="13">
        <f t="shared" si="38"/>
        <v>150000</v>
      </c>
      <c r="N1248" s="13">
        <f t="shared" si="39"/>
        <v>500</v>
      </c>
      <c r="O1248" s="4" t="s">
        <v>31</v>
      </c>
      <c r="P1248" s="12" t="s">
        <v>944</v>
      </c>
    </row>
    <row r="1249" spans="1:16" ht="14.25" customHeight="1">
      <c r="A1249" s="4" t="s">
        <v>1108</v>
      </c>
      <c r="B1249" s="4" t="s">
        <v>13</v>
      </c>
      <c r="C1249" s="4">
        <v>1185732</v>
      </c>
      <c r="D1249" s="5">
        <v>44336</v>
      </c>
      <c r="E1249" s="4" t="s">
        <v>283</v>
      </c>
      <c r="F1249" s="4" t="s">
        <v>999</v>
      </c>
      <c r="G1249" s="4" t="s">
        <v>1000</v>
      </c>
      <c r="H1249" s="6">
        <v>570</v>
      </c>
      <c r="I1249" s="12" t="s">
        <v>945</v>
      </c>
      <c r="J1249" s="12" t="s">
        <v>1086</v>
      </c>
      <c r="K1249" s="10">
        <v>129675</v>
      </c>
      <c r="L1249" s="11">
        <v>0.35</v>
      </c>
      <c r="M1249" s="13">
        <f t="shared" si="38"/>
        <v>370500</v>
      </c>
      <c r="N1249" s="13">
        <f t="shared" si="39"/>
        <v>650</v>
      </c>
      <c r="O1249" s="4" t="s">
        <v>31</v>
      </c>
      <c r="P1249" s="12" t="s">
        <v>946</v>
      </c>
    </row>
    <row r="1250" spans="1:16" ht="14.25" customHeight="1">
      <c r="A1250" s="4" t="s">
        <v>1108</v>
      </c>
      <c r="B1250" s="4" t="s">
        <v>13</v>
      </c>
      <c r="C1250" s="4">
        <v>1185732</v>
      </c>
      <c r="D1250" s="5">
        <v>44336</v>
      </c>
      <c r="E1250" s="4" t="s">
        <v>283</v>
      </c>
      <c r="F1250" s="4" t="s">
        <v>999</v>
      </c>
      <c r="G1250" s="4" t="s">
        <v>1000</v>
      </c>
      <c r="H1250" s="6">
        <v>275</v>
      </c>
      <c r="I1250" s="12" t="s">
        <v>326</v>
      </c>
      <c r="J1250" s="12" t="s">
        <v>1086</v>
      </c>
      <c r="K1250" s="10">
        <v>57750</v>
      </c>
      <c r="L1250" s="11">
        <v>0.35</v>
      </c>
      <c r="M1250" s="13">
        <f t="shared" si="38"/>
        <v>165000</v>
      </c>
      <c r="N1250" s="13">
        <f t="shared" si="39"/>
        <v>600</v>
      </c>
      <c r="O1250" s="4" t="s">
        <v>31</v>
      </c>
      <c r="P1250" s="12" t="s">
        <v>947</v>
      </c>
    </row>
    <row r="1251" spans="1:16" ht="14.25" customHeight="1">
      <c r="A1251" s="4" t="s">
        <v>1108</v>
      </c>
      <c r="B1251" s="4" t="s">
        <v>13</v>
      </c>
      <c r="C1251" s="4">
        <v>1185732</v>
      </c>
      <c r="D1251" s="5">
        <v>44336</v>
      </c>
      <c r="E1251" s="4" t="s">
        <v>283</v>
      </c>
      <c r="F1251" s="4" t="s">
        <v>999</v>
      </c>
      <c r="G1251" s="4" t="s">
        <v>1000</v>
      </c>
      <c r="H1251" s="6">
        <v>300</v>
      </c>
      <c r="I1251" s="12" t="s">
        <v>875</v>
      </c>
      <c r="J1251" s="12" t="s">
        <v>1087</v>
      </c>
      <c r="K1251" s="10">
        <v>41250</v>
      </c>
      <c r="L1251" s="11">
        <v>0.25</v>
      </c>
      <c r="M1251" s="13">
        <f t="shared" si="38"/>
        <v>165000</v>
      </c>
      <c r="N1251" s="13">
        <f t="shared" si="39"/>
        <v>550</v>
      </c>
      <c r="O1251" s="4" t="s">
        <v>31</v>
      </c>
      <c r="P1251" s="12" t="s">
        <v>876</v>
      </c>
    </row>
    <row r="1252" spans="1:16" ht="14.25" customHeight="1">
      <c r="A1252" s="4" t="s">
        <v>1108</v>
      </c>
      <c r="B1252" s="4" t="s">
        <v>13</v>
      </c>
      <c r="C1252" s="4">
        <v>1185732</v>
      </c>
      <c r="D1252" s="5">
        <v>44336</v>
      </c>
      <c r="E1252" s="4" t="s">
        <v>283</v>
      </c>
      <c r="F1252" s="4" t="s">
        <v>999</v>
      </c>
      <c r="G1252" s="4" t="s">
        <v>1000</v>
      </c>
      <c r="H1252" s="6">
        <v>250</v>
      </c>
      <c r="I1252" s="12" t="s">
        <v>632</v>
      </c>
      <c r="J1252" s="12" t="s">
        <v>1086</v>
      </c>
      <c r="K1252" s="10">
        <v>34375</v>
      </c>
      <c r="L1252" s="11">
        <v>0.25</v>
      </c>
      <c r="M1252" s="13">
        <f t="shared" si="38"/>
        <v>137500</v>
      </c>
      <c r="N1252" s="13">
        <f t="shared" si="39"/>
        <v>550</v>
      </c>
      <c r="O1252" s="4" t="s">
        <v>31</v>
      </c>
      <c r="P1252" s="12" t="s">
        <v>633</v>
      </c>
    </row>
    <row r="1253" spans="1:16" ht="14.25" customHeight="1">
      <c r="A1253" s="4" t="s">
        <v>1108</v>
      </c>
      <c r="B1253" s="4" t="s">
        <v>13</v>
      </c>
      <c r="C1253" s="4">
        <v>1185732</v>
      </c>
      <c r="D1253" s="5">
        <v>44336</v>
      </c>
      <c r="E1253" s="4" t="s">
        <v>283</v>
      </c>
      <c r="F1253" s="4" t="s">
        <v>999</v>
      </c>
      <c r="G1253" s="4" t="s">
        <v>1000</v>
      </c>
      <c r="H1253" s="6">
        <v>275</v>
      </c>
      <c r="I1253" s="12" t="s">
        <v>948</v>
      </c>
      <c r="J1253" s="12" t="s">
        <v>1088</v>
      </c>
      <c r="K1253" s="10">
        <v>44687.5</v>
      </c>
      <c r="L1253" s="11">
        <v>0.25</v>
      </c>
      <c r="M1253" s="13">
        <f t="shared" si="38"/>
        <v>178750</v>
      </c>
      <c r="N1253" s="13">
        <f t="shared" si="39"/>
        <v>650</v>
      </c>
      <c r="O1253" s="4" t="s">
        <v>31</v>
      </c>
      <c r="P1253" s="12" t="s">
        <v>949</v>
      </c>
    </row>
    <row r="1254" spans="1:16" ht="14.25" customHeight="1">
      <c r="A1254" s="4" t="s">
        <v>1108</v>
      </c>
      <c r="B1254" s="4" t="s">
        <v>13</v>
      </c>
      <c r="C1254" s="4">
        <v>1185732</v>
      </c>
      <c r="D1254" s="5">
        <v>44336</v>
      </c>
      <c r="E1254" s="4" t="s">
        <v>283</v>
      </c>
      <c r="F1254" s="4" t="s">
        <v>999</v>
      </c>
      <c r="G1254" s="4" t="s">
        <v>1000</v>
      </c>
      <c r="H1254" s="6">
        <v>400</v>
      </c>
      <c r="I1254" s="12" t="s">
        <v>372</v>
      </c>
      <c r="J1254" s="12" t="s">
        <v>1087</v>
      </c>
      <c r="K1254" s="10">
        <v>84000</v>
      </c>
      <c r="L1254" s="11">
        <v>0.3</v>
      </c>
      <c r="M1254" s="13">
        <f t="shared" si="38"/>
        <v>280000</v>
      </c>
      <c r="N1254" s="13">
        <f t="shared" si="39"/>
        <v>700</v>
      </c>
      <c r="O1254" s="4" t="s">
        <v>31</v>
      </c>
      <c r="P1254" s="12" t="s">
        <v>373</v>
      </c>
    </row>
    <row r="1255" spans="1:16" ht="14.25" customHeight="1">
      <c r="A1255" s="4" t="s">
        <v>1108</v>
      </c>
      <c r="B1255" s="4" t="s">
        <v>13</v>
      </c>
      <c r="C1255" s="4">
        <v>1185732</v>
      </c>
      <c r="D1255" s="5">
        <v>44369</v>
      </c>
      <c r="E1255" s="4" t="s">
        <v>283</v>
      </c>
      <c r="F1255" s="4" t="s">
        <v>999</v>
      </c>
      <c r="G1255" s="4" t="s">
        <v>1000</v>
      </c>
      <c r="H1255" s="6">
        <v>650</v>
      </c>
      <c r="I1255" s="12" t="s">
        <v>85</v>
      </c>
      <c r="J1255" s="12" t="s">
        <v>1086</v>
      </c>
      <c r="K1255" s="10">
        <v>147875</v>
      </c>
      <c r="L1255" s="11">
        <v>0.35</v>
      </c>
      <c r="M1255" s="13">
        <f t="shared" si="38"/>
        <v>422500</v>
      </c>
      <c r="N1255" s="13">
        <f t="shared" si="39"/>
        <v>650</v>
      </c>
      <c r="O1255" s="4" t="s">
        <v>31</v>
      </c>
      <c r="P1255" s="12" t="s">
        <v>950</v>
      </c>
    </row>
    <row r="1256" spans="1:16" ht="14.25" customHeight="1">
      <c r="A1256" s="4" t="s">
        <v>1108</v>
      </c>
      <c r="B1256" s="4" t="s">
        <v>13</v>
      </c>
      <c r="C1256" s="4">
        <v>1185732</v>
      </c>
      <c r="D1256" s="5">
        <v>44369</v>
      </c>
      <c r="E1256" s="4" t="s">
        <v>283</v>
      </c>
      <c r="F1256" s="4" t="s">
        <v>999</v>
      </c>
      <c r="G1256" s="4" t="s">
        <v>1000</v>
      </c>
      <c r="H1256" s="6">
        <v>400</v>
      </c>
      <c r="I1256" s="12" t="s">
        <v>378</v>
      </c>
      <c r="J1256" s="12" t="s">
        <v>1087</v>
      </c>
      <c r="K1256" s="10">
        <v>84000</v>
      </c>
      <c r="L1256" s="11">
        <v>0.35</v>
      </c>
      <c r="M1256" s="13">
        <f t="shared" si="38"/>
        <v>240000.00000000003</v>
      </c>
      <c r="N1256" s="13">
        <f t="shared" si="39"/>
        <v>600.00000000000011</v>
      </c>
      <c r="O1256" s="4" t="s">
        <v>31</v>
      </c>
      <c r="P1256" s="12" t="s">
        <v>379</v>
      </c>
    </row>
    <row r="1257" spans="1:16" ht="14.25" customHeight="1">
      <c r="A1257" s="4" t="s">
        <v>1108</v>
      </c>
      <c r="B1257" s="4" t="s">
        <v>13</v>
      </c>
      <c r="C1257" s="4">
        <v>1185732</v>
      </c>
      <c r="D1257" s="5">
        <v>44369</v>
      </c>
      <c r="E1257" s="4" t="s">
        <v>283</v>
      </c>
      <c r="F1257" s="4" t="s">
        <v>999</v>
      </c>
      <c r="G1257" s="4" t="s">
        <v>1000</v>
      </c>
      <c r="H1257" s="6">
        <v>325</v>
      </c>
      <c r="I1257" s="12" t="s">
        <v>880</v>
      </c>
      <c r="J1257" s="12" t="s">
        <v>1086</v>
      </c>
      <c r="K1257" s="10">
        <v>44687.5</v>
      </c>
      <c r="L1257" s="11">
        <v>0.25</v>
      </c>
      <c r="M1257" s="13">
        <f t="shared" si="38"/>
        <v>178750</v>
      </c>
      <c r="N1257" s="13">
        <f t="shared" si="39"/>
        <v>550</v>
      </c>
      <c r="O1257" s="4" t="s">
        <v>31</v>
      </c>
      <c r="P1257" s="12" t="s">
        <v>881</v>
      </c>
    </row>
    <row r="1258" spans="1:16" ht="14.25" customHeight="1">
      <c r="A1258" s="4" t="s">
        <v>1108</v>
      </c>
      <c r="B1258" s="4" t="s">
        <v>13</v>
      </c>
      <c r="C1258" s="4">
        <v>1185732</v>
      </c>
      <c r="D1258" s="5">
        <v>44369</v>
      </c>
      <c r="E1258" s="4" t="s">
        <v>283</v>
      </c>
      <c r="F1258" s="4" t="s">
        <v>999</v>
      </c>
      <c r="G1258" s="4" t="s">
        <v>1000</v>
      </c>
      <c r="H1258" s="6">
        <v>300</v>
      </c>
      <c r="I1258" s="12" t="s">
        <v>364</v>
      </c>
      <c r="J1258" s="12" t="s">
        <v>1087</v>
      </c>
      <c r="K1258" s="10">
        <v>41250</v>
      </c>
      <c r="L1258" s="11">
        <v>0.25</v>
      </c>
      <c r="M1258" s="13">
        <f t="shared" si="38"/>
        <v>165000</v>
      </c>
      <c r="N1258" s="13">
        <f t="shared" si="39"/>
        <v>550</v>
      </c>
      <c r="O1258" s="4" t="s">
        <v>31</v>
      </c>
      <c r="P1258" s="12" t="s">
        <v>365</v>
      </c>
    </row>
    <row r="1259" spans="1:16" ht="14.25" customHeight="1">
      <c r="A1259" s="4" t="s">
        <v>1108</v>
      </c>
      <c r="B1259" s="4" t="s">
        <v>13</v>
      </c>
      <c r="C1259" s="4">
        <v>1185732</v>
      </c>
      <c r="D1259" s="5">
        <v>44369</v>
      </c>
      <c r="E1259" s="4" t="s">
        <v>283</v>
      </c>
      <c r="F1259" s="4" t="s">
        <v>999</v>
      </c>
      <c r="G1259" s="4" t="s">
        <v>1000</v>
      </c>
      <c r="H1259" s="6">
        <v>300</v>
      </c>
      <c r="I1259" s="12" t="s">
        <v>951</v>
      </c>
      <c r="J1259" s="12" t="s">
        <v>1087</v>
      </c>
      <c r="K1259" s="10">
        <v>48750</v>
      </c>
      <c r="L1259" s="11">
        <v>0.25</v>
      </c>
      <c r="M1259" s="13">
        <f t="shared" si="38"/>
        <v>195000</v>
      </c>
      <c r="N1259" s="13">
        <f t="shared" si="39"/>
        <v>650</v>
      </c>
      <c r="O1259" s="4" t="s">
        <v>31</v>
      </c>
      <c r="P1259" s="12" t="s">
        <v>952</v>
      </c>
    </row>
    <row r="1260" spans="1:16" ht="14.25" customHeight="1">
      <c r="A1260" s="4" t="s">
        <v>1108</v>
      </c>
      <c r="B1260" s="4" t="s">
        <v>13</v>
      </c>
      <c r="C1260" s="4">
        <v>1185732</v>
      </c>
      <c r="D1260" s="5">
        <v>44369</v>
      </c>
      <c r="E1260" s="4" t="s">
        <v>283</v>
      </c>
      <c r="F1260" s="4" t="s">
        <v>999</v>
      </c>
      <c r="G1260" s="4" t="s">
        <v>1000</v>
      </c>
      <c r="H1260" s="6">
        <v>450</v>
      </c>
      <c r="I1260" s="12" t="s">
        <v>91</v>
      </c>
      <c r="J1260" s="12" t="s">
        <v>1086</v>
      </c>
      <c r="K1260" s="10">
        <v>94500</v>
      </c>
      <c r="L1260" s="11">
        <v>0.3</v>
      </c>
      <c r="M1260" s="13">
        <f t="shared" si="38"/>
        <v>315000</v>
      </c>
      <c r="N1260" s="13">
        <f t="shared" si="39"/>
        <v>700</v>
      </c>
      <c r="O1260" s="4" t="s">
        <v>31</v>
      </c>
      <c r="P1260" s="12" t="s">
        <v>953</v>
      </c>
    </row>
    <row r="1261" spans="1:16" ht="14.25" customHeight="1">
      <c r="A1261" s="4" t="s">
        <v>1108</v>
      </c>
      <c r="B1261" s="4" t="s">
        <v>13</v>
      </c>
      <c r="C1261" s="4">
        <v>1185732</v>
      </c>
      <c r="D1261" s="5">
        <v>44397</v>
      </c>
      <c r="E1261" s="4" t="s">
        <v>283</v>
      </c>
      <c r="F1261" s="4" t="s">
        <v>999</v>
      </c>
      <c r="G1261" s="4" t="s">
        <v>1000</v>
      </c>
      <c r="H1261" s="6">
        <v>675</v>
      </c>
      <c r="I1261" s="12" t="s">
        <v>954</v>
      </c>
      <c r="J1261" s="12" t="s">
        <v>1086</v>
      </c>
      <c r="K1261" s="10">
        <v>153562.5</v>
      </c>
      <c r="L1261" s="11">
        <v>0.35</v>
      </c>
      <c r="M1261" s="13">
        <f t="shared" si="38"/>
        <v>438750</v>
      </c>
      <c r="N1261" s="13">
        <f t="shared" si="39"/>
        <v>650</v>
      </c>
      <c r="O1261" s="4" t="s">
        <v>31</v>
      </c>
      <c r="P1261" s="12" t="s">
        <v>955</v>
      </c>
    </row>
    <row r="1262" spans="1:16" ht="14.25" customHeight="1">
      <c r="A1262" s="4" t="s">
        <v>1108</v>
      </c>
      <c r="B1262" s="4" t="s">
        <v>13</v>
      </c>
      <c r="C1262" s="4">
        <v>1185732</v>
      </c>
      <c r="D1262" s="5">
        <v>44397</v>
      </c>
      <c r="E1262" s="4" t="s">
        <v>283</v>
      </c>
      <c r="F1262" s="4" t="s">
        <v>999</v>
      </c>
      <c r="G1262" s="4" t="s">
        <v>1000</v>
      </c>
      <c r="H1262" s="6">
        <v>425</v>
      </c>
      <c r="I1262" s="12" t="s">
        <v>796</v>
      </c>
      <c r="J1262" s="12" t="s">
        <v>1087</v>
      </c>
      <c r="K1262" s="10">
        <v>89250</v>
      </c>
      <c r="L1262" s="11">
        <v>0.35</v>
      </c>
      <c r="M1262" s="13">
        <f t="shared" si="38"/>
        <v>255000.00000000003</v>
      </c>
      <c r="N1262" s="13">
        <f t="shared" si="39"/>
        <v>600.00000000000011</v>
      </c>
      <c r="O1262" s="4" t="s">
        <v>31</v>
      </c>
      <c r="P1262" s="12" t="s">
        <v>797</v>
      </c>
    </row>
    <row r="1263" spans="1:16" ht="14.25" customHeight="1">
      <c r="A1263" s="4" t="s">
        <v>1108</v>
      </c>
      <c r="B1263" s="4" t="s">
        <v>13</v>
      </c>
      <c r="C1263" s="4">
        <v>1185732</v>
      </c>
      <c r="D1263" s="5">
        <v>44397</v>
      </c>
      <c r="E1263" s="4" t="s">
        <v>283</v>
      </c>
      <c r="F1263" s="4" t="s">
        <v>999</v>
      </c>
      <c r="G1263" s="4" t="s">
        <v>1000</v>
      </c>
      <c r="H1263" s="6">
        <v>350</v>
      </c>
      <c r="I1263" s="12" t="s">
        <v>495</v>
      </c>
      <c r="J1263" s="12" t="s">
        <v>1087</v>
      </c>
      <c r="K1263" s="10">
        <v>48125</v>
      </c>
      <c r="L1263" s="11">
        <v>0.25</v>
      </c>
      <c r="M1263" s="13">
        <f t="shared" si="38"/>
        <v>192500</v>
      </c>
      <c r="N1263" s="13">
        <f t="shared" si="39"/>
        <v>550</v>
      </c>
      <c r="O1263" s="4" t="s">
        <v>31</v>
      </c>
      <c r="P1263" s="12" t="s">
        <v>496</v>
      </c>
    </row>
    <row r="1264" spans="1:16" ht="14.25" customHeight="1">
      <c r="A1264" s="4" t="s">
        <v>1108</v>
      </c>
      <c r="B1264" s="4" t="s">
        <v>13</v>
      </c>
      <c r="C1264" s="4">
        <v>1185732</v>
      </c>
      <c r="D1264" s="5">
        <v>44397</v>
      </c>
      <c r="E1264" s="4" t="s">
        <v>283</v>
      </c>
      <c r="F1264" s="4" t="s">
        <v>999</v>
      </c>
      <c r="G1264" s="4" t="s">
        <v>1000</v>
      </c>
      <c r="H1264" s="6">
        <v>300</v>
      </c>
      <c r="I1264" s="12" t="s">
        <v>652</v>
      </c>
      <c r="J1264" s="12" t="s">
        <v>1087</v>
      </c>
      <c r="K1264" s="10">
        <v>41250</v>
      </c>
      <c r="L1264" s="11">
        <v>0.25</v>
      </c>
      <c r="M1264" s="13">
        <f t="shared" si="38"/>
        <v>165000</v>
      </c>
      <c r="N1264" s="13">
        <f t="shared" si="39"/>
        <v>550</v>
      </c>
      <c r="O1264" s="4" t="s">
        <v>31</v>
      </c>
      <c r="P1264" s="12" t="s">
        <v>653</v>
      </c>
    </row>
    <row r="1265" spans="1:16" ht="14.25" customHeight="1">
      <c r="A1265" s="4" t="s">
        <v>1108</v>
      </c>
      <c r="B1265" s="4" t="s">
        <v>13</v>
      </c>
      <c r="C1265" s="4">
        <v>1185732</v>
      </c>
      <c r="D1265" s="5">
        <v>44397</v>
      </c>
      <c r="E1265" s="4" t="s">
        <v>283</v>
      </c>
      <c r="F1265" s="4" t="s">
        <v>999</v>
      </c>
      <c r="G1265" s="4" t="s">
        <v>1000</v>
      </c>
      <c r="H1265" s="6">
        <v>325</v>
      </c>
      <c r="I1265" s="12" t="s">
        <v>956</v>
      </c>
      <c r="J1265" s="12" t="s">
        <v>1089</v>
      </c>
      <c r="K1265" s="10">
        <v>52812.5</v>
      </c>
      <c r="L1265" s="11">
        <v>0.25</v>
      </c>
      <c r="M1265" s="13">
        <f t="shared" si="38"/>
        <v>211250</v>
      </c>
      <c r="N1265" s="13">
        <f t="shared" si="39"/>
        <v>650</v>
      </c>
      <c r="O1265" s="4" t="s">
        <v>31</v>
      </c>
      <c r="P1265" s="12" t="s">
        <v>957</v>
      </c>
    </row>
    <row r="1266" spans="1:16" ht="14.25" customHeight="1">
      <c r="A1266" s="4" t="s">
        <v>1108</v>
      </c>
      <c r="B1266" s="4" t="s">
        <v>13</v>
      </c>
      <c r="C1266" s="4">
        <v>1185732</v>
      </c>
      <c r="D1266" s="5">
        <v>44397</v>
      </c>
      <c r="E1266" s="4" t="s">
        <v>283</v>
      </c>
      <c r="F1266" s="4" t="s">
        <v>999</v>
      </c>
      <c r="G1266" s="4" t="s">
        <v>1000</v>
      </c>
      <c r="H1266" s="6">
        <v>500</v>
      </c>
      <c r="I1266" s="12" t="s">
        <v>958</v>
      </c>
      <c r="J1266" s="12" t="s">
        <v>1086</v>
      </c>
      <c r="K1266" s="10">
        <v>105000</v>
      </c>
      <c r="L1266" s="11">
        <v>0.3</v>
      </c>
      <c r="M1266" s="13">
        <f t="shared" si="38"/>
        <v>350000</v>
      </c>
      <c r="N1266" s="13">
        <f t="shared" si="39"/>
        <v>700</v>
      </c>
      <c r="O1266" s="4" t="s">
        <v>31</v>
      </c>
      <c r="P1266" s="12" t="s">
        <v>959</v>
      </c>
    </row>
    <row r="1267" spans="1:16" ht="14.25" customHeight="1">
      <c r="A1267" s="4" t="s">
        <v>1108</v>
      </c>
      <c r="B1267" s="4" t="s">
        <v>13</v>
      </c>
      <c r="C1267" s="4">
        <v>1185732</v>
      </c>
      <c r="D1267" s="5">
        <v>44429</v>
      </c>
      <c r="E1267" s="4" t="s">
        <v>283</v>
      </c>
      <c r="F1267" s="4" t="s">
        <v>999</v>
      </c>
      <c r="G1267" s="4" t="s">
        <v>1000</v>
      </c>
      <c r="H1267" s="6">
        <v>650</v>
      </c>
      <c r="I1267" s="12" t="s">
        <v>519</v>
      </c>
      <c r="J1267" s="12" t="s">
        <v>1086</v>
      </c>
      <c r="K1267" s="10">
        <v>147875</v>
      </c>
      <c r="L1267" s="11">
        <v>0.35</v>
      </c>
      <c r="M1267" s="13">
        <f t="shared" si="38"/>
        <v>422500</v>
      </c>
      <c r="N1267" s="13">
        <f t="shared" si="39"/>
        <v>650</v>
      </c>
      <c r="O1267" s="4" t="s">
        <v>31</v>
      </c>
      <c r="P1267" s="12" t="s">
        <v>960</v>
      </c>
    </row>
    <row r="1268" spans="1:16" ht="14.25" customHeight="1">
      <c r="A1268" s="4" t="s">
        <v>1108</v>
      </c>
      <c r="B1268" s="4" t="s">
        <v>13</v>
      </c>
      <c r="C1268" s="4">
        <v>1185732</v>
      </c>
      <c r="D1268" s="5">
        <v>44429</v>
      </c>
      <c r="E1268" s="4" t="s">
        <v>283</v>
      </c>
      <c r="F1268" s="4" t="s">
        <v>999</v>
      </c>
      <c r="G1268" s="4" t="s">
        <v>1000</v>
      </c>
      <c r="H1268" s="6">
        <v>425</v>
      </c>
      <c r="I1268" s="12" t="s">
        <v>961</v>
      </c>
      <c r="J1268" s="12" t="s">
        <v>1086</v>
      </c>
      <c r="K1268" s="10">
        <v>89250</v>
      </c>
      <c r="L1268" s="11">
        <v>0.35</v>
      </c>
      <c r="M1268" s="13">
        <f t="shared" si="38"/>
        <v>255000.00000000003</v>
      </c>
      <c r="N1268" s="13">
        <f t="shared" si="39"/>
        <v>600.00000000000011</v>
      </c>
      <c r="O1268" s="4" t="s">
        <v>31</v>
      </c>
      <c r="P1268" s="12" t="s">
        <v>962</v>
      </c>
    </row>
    <row r="1269" spans="1:16" ht="14.25" customHeight="1">
      <c r="A1269" s="4" t="s">
        <v>1108</v>
      </c>
      <c r="B1269" s="4" t="s">
        <v>13</v>
      </c>
      <c r="C1269" s="4">
        <v>1185732</v>
      </c>
      <c r="D1269" s="5">
        <v>44429</v>
      </c>
      <c r="E1269" s="4" t="s">
        <v>283</v>
      </c>
      <c r="F1269" s="4" t="s">
        <v>999</v>
      </c>
      <c r="G1269" s="4" t="s">
        <v>1000</v>
      </c>
      <c r="H1269" s="6">
        <v>350</v>
      </c>
      <c r="I1269" s="12" t="s">
        <v>531</v>
      </c>
      <c r="J1269" s="12" t="s">
        <v>1087</v>
      </c>
      <c r="K1269" s="10">
        <v>48125</v>
      </c>
      <c r="L1269" s="11">
        <v>0.25</v>
      </c>
      <c r="M1269" s="13">
        <f t="shared" si="38"/>
        <v>192500</v>
      </c>
      <c r="N1269" s="13">
        <f t="shared" si="39"/>
        <v>550</v>
      </c>
      <c r="O1269" s="4" t="s">
        <v>31</v>
      </c>
      <c r="P1269" s="12" t="s">
        <v>532</v>
      </c>
    </row>
    <row r="1270" spans="1:16" ht="14.25" customHeight="1">
      <c r="A1270" s="4" t="s">
        <v>1108</v>
      </c>
      <c r="B1270" s="4" t="s">
        <v>13</v>
      </c>
      <c r="C1270" s="4">
        <v>1185732</v>
      </c>
      <c r="D1270" s="5">
        <v>44429</v>
      </c>
      <c r="E1270" s="4" t="s">
        <v>283</v>
      </c>
      <c r="F1270" s="4" t="s">
        <v>999</v>
      </c>
      <c r="G1270" s="4" t="s">
        <v>1000</v>
      </c>
      <c r="H1270" s="6">
        <v>250</v>
      </c>
      <c r="I1270" s="12" t="s">
        <v>193</v>
      </c>
      <c r="J1270" s="12" t="s">
        <v>1087</v>
      </c>
      <c r="K1270" s="10">
        <v>34375</v>
      </c>
      <c r="L1270" s="11">
        <v>0.25</v>
      </c>
      <c r="M1270" s="13">
        <f t="shared" si="38"/>
        <v>137500</v>
      </c>
      <c r="N1270" s="13">
        <f t="shared" si="39"/>
        <v>550</v>
      </c>
      <c r="O1270" s="4" t="s">
        <v>31</v>
      </c>
      <c r="P1270" s="12" t="s">
        <v>194</v>
      </c>
    </row>
    <row r="1271" spans="1:16" ht="14.25" customHeight="1">
      <c r="A1271" s="4" t="s">
        <v>1108</v>
      </c>
      <c r="B1271" s="4" t="s">
        <v>13</v>
      </c>
      <c r="C1271" s="4">
        <v>1185732</v>
      </c>
      <c r="D1271" s="5">
        <v>44429</v>
      </c>
      <c r="E1271" s="4" t="s">
        <v>283</v>
      </c>
      <c r="F1271" s="4" t="s">
        <v>999</v>
      </c>
      <c r="G1271" s="4" t="s">
        <v>1000</v>
      </c>
      <c r="H1271" s="6">
        <v>225</v>
      </c>
      <c r="I1271" s="12" t="s">
        <v>896</v>
      </c>
      <c r="J1271" s="12" t="s">
        <v>1088</v>
      </c>
      <c r="K1271" s="10">
        <v>36562.5</v>
      </c>
      <c r="L1271" s="11">
        <v>0.25</v>
      </c>
      <c r="M1271" s="13">
        <f t="shared" si="38"/>
        <v>146250</v>
      </c>
      <c r="N1271" s="13">
        <f t="shared" si="39"/>
        <v>650</v>
      </c>
      <c r="O1271" s="4" t="s">
        <v>31</v>
      </c>
      <c r="P1271" s="12" t="s">
        <v>963</v>
      </c>
    </row>
    <row r="1272" spans="1:16" ht="14.25" customHeight="1">
      <c r="A1272" s="4" t="s">
        <v>1108</v>
      </c>
      <c r="B1272" s="4" t="s">
        <v>13</v>
      </c>
      <c r="C1272" s="4">
        <v>1185732</v>
      </c>
      <c r="D1272" s="5">
        <v>44429</v>
      </c>
      <c r="E1272" s="4" t="s">
        <v>283</v>
      </c>
      <c r="F1272" s="4" t="s">
        <v>999</v>
      </c>
      <c r="G1272" s="4" t="s">
        <v>1000</v>
      </c>
      <c r="H1272" s="6">
        <v>400</v>
      </c>
      <c r="I1272" s="12" t="s">
        <v>964</v>
      </c>
      <c r="J1272" s="12" t="s">
        <v>1087</v>
      </c>
      <c r="K1272" s="10">
        <v>84000</v>
      </c>
      <c r="L1272" s="11">
        <v>0.3</v>
      </c>
      <c r="M1272" s="13">
        <f t="shared" si="38"/>
        <v>280000</v>
      </c>
      <c r="N1272" s="13">
        <f t="shared" si="39"/>
        <v>700</v>
      </c>
      <c r="O1272" s="4" t="s">
        <v>31</v>
      </c>
      <c r="P1272" s="12" t="s">
        <v>965</v>
      </c>
    </row>
    <row r="1273" spans="1:16" ht="14.25" customHeight="1">
      <c r="A1273" s="4" t="s">
        <v>1108</v>
      </c>
      <c r="B1273" s="4" t="s">
        <v>13</v>
      </c>
      <c r="C1273" s="4">
        <v>1185732</v>
      </c>
      <c r="D1273" s="5">
        <v>44459</v>
      </c>
      <c r="E1273" s="4" t="s">
        <v>283</v>
      </c>
      <c r="F1273" s="4" t="s">
        <v>999</v>
      </c>
      <c r="G1273" s="4" t="s">
        <v>1000</v>
      </c>
      <c r="H1273" s="6">
        <v>525</v>
      </c>
      <c r="I1273" s="12" t="s">
        <v>639</v>
      </c>
      <c r="J1273" s="12" t="s">
        <v>1087</v>
      </c>
      <c r="K1273" s="10">
        <v>119437.5</v>
      </c>
      <c r="L1273" s="11">
        <v>0.35</v>
      </c>
      <c r="M1273" s="13">
        <f t="shared" si="38"/>
        <v>341250</v>
      </c>
      <c r="N1273" s="13">
        <f t="shared" si="39"/>
        <v>650</v>
      </c>
      <c r="O1273" s="4" t="s">
        <v>31</v>
      </c>
      <c r="P1273" s="12" t="s">
        <v>640</v>
      </c>
    </row>
    <row r="1274" spans="1:16" ht="14.25" customHeight="1">
      <c r="A1274" s="4" t="s">
        <v>1108</v>
      </c>
      <c r="B1274" s="4" t="s">
        <v>13</v>
      </c>
      <c r="C1274" s="4">
        <v>1185732</v>
      </c>
      <c r="D1274" s="5">
        <v>44459</v>
      </c>
      <c r="E1274" s="4" t="s">
        <v>283</v>
      </c>
      <c r="F1274" s="4" t="s">
        <v>999</v>
      </c>
      <c r="G1274" s="4" t="s">
        <v>1000</v>
      </c>
      <c r="H1274" s="6">
        <v>325</v>
      </c>
      <c r="I1274" s="12" t="s">
        <v>417</v>
      </c>
      <c r="J1274" s="12" t="s">
        <v>1086</v>
      </c>
      <c r="K1274" s="10">
        <v>68250</v>
      </c>
      <c r="L1274" s="11">
        <v>0.35</v>
      </c>
      <c r="M1274" s="13">
        <f t="shared" si="38"/>
        <v>195000</v>
      </c>
      <c r="N1274" s="13">
        <f t="shared" si="39"/>
        <v>600</v>
      </c>
      <c r="O1274" s="4" t="s">
        <v>31</v>
      </c>
      <c r="P1274" s="12" t="s">
        <v>966</v>
      </c>
    </row>
    <row r="1275" spans="1:16" ht="14.25" customHeight="1">
      <c r="A1275" s="4" t="s">
        <v>1108</v>
      </c>
      <c r="B1275" s="4" t="s">
        <v>13</v>
      </c>
      <c r="C1275" s="4">
        <v>1185732</v>
      </c>
      <c r="D1275" s="5">
        <v>44459</v>
      </c>
      <c r="E1275" s="4" t="s">
        <v>283</v>
      </c>
      <c r="F1275" s="4" t="s">
        <v>999</v>
      </c>
      <c r="G1275" s="4" t="s">
        <v>1000</v>
      </c>
      <c r="H1275" s="6">
        <v>225</v>
      </c>
      <c r="I1275" s="12" t="s">
        <v>389</v>
      </c>
      <c r="J1275" s="12" t="s">
        <v>1087</v>
      </c>
      <c r="K1275" s="10">
        <v>30937.5</v>
      </c>
      <c r="L1275" s="11">
        <v>0.25</v>
      </c>
      <c r="M1275" s="13">
        <f t="shared" si="38"/>
        <v>123750</v>
      </c>
      <c r="N1275" s="13">
        <f t="shared" si="39"/>
        <v>550</v>
      </c>
      <c r="O1275" s="4" t="s">
        <v>31</v>
      </c>
      <c r="P1275" s="12" t="s">
        <v>390</v>
      </c>
    </row>
    <row r="1276" spans="1:16" ht="14.25" customHeight="1">
      <c r="A1276" s="4" t="s">
        <v>1108</v>
      </c>
      <c r="B1276" s="4" t="s">
        <v>13</v>
      </c>
      <c r="C1276" s="4">
        <v>1185732</v>
      </c>
      <c r="D1276" s="5">
        <v>44459</v>
      </c>
      <c r="E1276" s="4" t="s">
        <v>283</v>
      </c>
      <c r="F1276" s="4" t="s">
        <v>999</v>
      </c>
      <c r="G1276" s="4" t="s">
        <v>1000</v>
      </c>
      <c r="H1276" s="6">
        <v>200</v>
      </c>
      <c r="I1276" s="12" t="s">
        <v>830</v>
      </c>
      <c r="J1276" s="12" t="s">
        <v>1087</v>
      </c>
      <c r="K1276" s="10">
        <v>27500</v>
      </c>
      <c r="L1276" s="11">
        <v>0.25</v>
      </c>
      <c r="M1276" s="13">
        <f t="shared" si="38"/>
        <v>110000</v>
      </c>
      <c r="N1276" s="13">
        <f t="shared" si="39"/>
        <v>550</v>
      </c>
      <c r="O1276" s="4" t="s">
        <v>31</v>
      </c>
      <c r="P1276" s="12" t="s">
        <v>831</v>
      </c>
    </row>
    <row r="1277" spans="1:16" ht="14.25" customHeight="1">
      <c r="A1277" s="4" t="s">
        <v>1108</v>
      </c>
      <c r="B1277" s="4" t="s">
        <v>13</v>
      </c>
      <c r="C1277" s="4">
        <v>1185732</v>
      </c>
      <c r="D1277" s="5">
        <v>44459</v>
      </c>
      <c r="E1277" s="4" t="s">
        <v>283</v>
      </c>
      <c r="F1277" s="4" t="s">
        <v>999</v>
      </c>
      <c r="G1277" s="4" t="s">
        <v>1000</v>
      </c>
      <c r="H1277" s="6">
        <v>200</v>
      </c>
      <c r="I1277" s="12" t="s">
        <v>967</v>
      </c>
      <c r="J1277" s="12" t="s">
        <v>1088</v>
      </c>
      <c r="K1277" s="10">
        <v>32500</v>
      </c>
      <c r="L1277" s="11">
        <v>0.25</v>
      </c>
      <c r="M1277" s="13">
        <f t="shared" si="38"/>
        <v>130000</v>
      </c>
      <c r="N1277" s="13">
        <f t="shared" si="39"/>
        <v>650</v>
      </c>
      <c r="O1277" s="4" t="s">
        <v>31</v>
      </c>
      <c r="P1277" s="12" t="s">
        <v>968</v>
      </c>
    </row>
    <row r="1278" spans="1:16" ht="14.25" customHeight="1">
      <c r="A1278" s="4" t="s">
        <v>1108</v>
      </c>
      <c r="B1278" s="4" t="s">
        <v>13</v>
      </c>
      <c r="C1278" s="4">
        <v>1185732</v>
      </c>
      <c r="D1278" s="5">
        <v>44459</v>
      </c>
      <c r="E1278" s="4" t="s">
        <v>283</v>
      </c>
      <c r="F1278" s="4" t="s">
        <v>999</v>
      </c>
      <c r="G1278" s="4" t="s">
        <v>1000</v>
      </c>
      <c r="H1278" s="6">
        <v>300</v>
      </c>
      <c r="I1278" s="12" t="s">
        <v>969</v>
      </c>
      <c r="J1278" s="12" t="s">
        <v>1087</v>
      </c>
      <c r="K1278" s="10">
        <v>63000</v>
      </c>
      <c r="L1278" s="11">
        <v>0.3</v>
      </c>
      <c r="M1278" s="13">
        <f t="shared" si="38"/>
        <v>210000</v>
      </c>
      <c r="N1278" s="13">
        <f t="shared" si="39"/>
        <v>700</v>
      </c>
      <c r="O1278" s="4" t="s">
        <v>31</v>
      </c>
      <c r="P1278" s="12" t="s">
        <v>970</v>
      </c>
    </row>
    <row r="1279" spans="1:16" ht="14.25" customHeight="1">
      <c r="A1279" s="4" t="s">
        <v>1108</v>
      </c>
      <c r="B1279" s="4" t="s">
        <v>13</v>
      </c>
      <c r="C1279" s="4">
        <v>1185732</v>
      </c>
      <c r="D1279" s="5">
        <v>44491</v>
      </c>
      <c r="E1279" s="4" t="s">
        <v>283</v>
      </c>
      <c r="F1279" s="4" t="s">
        <v>999</v>
      </c>
      <c r="G1279" s="4" t="s">
        <v>1000</v>
      </c>
      <c r="H1279" s="6">
        <v>450</v>
      </c>
      <c r="I1279" s="12" t="s">
        <v>971</v>
      </c>
      <c r="J1279" s="12" t="s">
        <v>1087</v>
      </c>
      <c r="K1279" s="10">
        <v>110250</v>
      </c>
      <c r="L1279" s="11">
        <v>0.35</v>
      </c>
      <c r="M1279" s="13">
        <f t="shared" si="38"/>
        <v>315000</v>
      </c>
      <c r="N1279" s="13">
        <f t="shared" si="39"/>
        <v>700</v>
      </c>
      <c r="O1279" s="4" t="s">
        <v>31</v>
      </c>
      <c r="P1279" s="12" t="s">
        <v>972</v>
      </c>
    </row>
    <row r="1280" spans="1:16" ht="14.25" customHeight="1">
      <c r="A1280" s="4" t="s">
        <v>1108</v>
      </c>
      <c r="B1280" s="4" t="s">
        <v>13</v>
      </c>
      <c r="C1280" s="4">
        <v>1185732</v>
      </c>
      <c r="D1280" s="5">
        <v>44491</v>
      </c>
      <c r="E1280" s="4" t="s">
        <v>283</v>
      </c>
      <c r="F1280" s="4" t="s">
        <v>999</v>
      </c>
      <c r="G1280" s="4" t="s">
        <v>1000</v>
      </c>
      <c r="H1280" s="6">
        <v>275</v>
      </c>
      <c r="I1280" s="12" t="s">
        <v>119</v>
      </c>
      <c r="J1280" s="12" t="s">
        <v>1087</v>
      </c>
      <c r="K1280" s="10">
        <v>62562.5</v>
      </c>
      <c r="L1280" s="11">
        <v>0.35</v>
      </c>
      <c r="M1280" s="13">
        <f t="shared" si="38"/>
        <v>178750</v>
      </c>
      <c r="N1280" s="13">
        <f t="shared" si="39"/>
        <v>650</v>
      </c>
      <c r="O1280" s="4" t="s">
        <v>31</v>
      </c>
      <c r="P1280" s="12" t="s">
        <v>701</v>
      </c>
    </row>
    <row r="1281" spans="1:16" ht="14.25" customHeight="1">
      <c r="A1281" s="4" t="s">
        <v>1108</v>
      </c>
      <c r="B1281" s="4" t="s">
        <v>13</v>
      </c>
      <c r="C1281" s="4">
        <v>1185732</v>
      </c>
      <c r="D1281" s="5">
        <v>44491</v>
      </c>
      <c r="E1281" s="4" t="s">
        <v>283</v>
      </c>
      <c r="F1281" s="4" t="s">
        <v>999</v>
      </c>
      <c r="G1281" s="4" t="s">
        <v>1000</v>
      </c>
      <c r="H1281" s="6">
        <v>175</v>
      </c>
      <c r="I1281" s="12" t="s">
        <v>632</v>
      </c>
      <c r="J1281" s="12" t="s">
        <v>1086</v>
      </c>
      <c r="K1281" s="10">
        <v>28437.5</v>
      </c>
      <c r="L1281" s="11">
        <v>0.25</v>
      </c>
      <c r="M1281" s="13">
        <f t="shared" si="38"/>
        <v>113750</v>
      </c>
      <c r="N1281" s="13">
        <f t="shared" si="39"/>
        <v>650</v>
      </c>
      <c r="O1281" s="4" t="s">
        <v>31</v>
      </c>
      <c r="P1281" s="12" t="s">
        <v>973</v>
      </c>
    </row>
    <row r="1282" spans="1:16" ht="14.25" customHeight="1">
      <c r="A1282" s="4" t="s">
        <v>1108</v>
      </c>
      <c r="B1282" s="4" t="s">
        <v>13</v>
      </c>
      <c r="C1282" s="4">
        <v>1185732</v>
      </c>
      <c r="D1282" s="5">
        <v>44491</v>
      </c>
      <c r="E1282" s="4" t="s">
        <v>283</v>
      </c>
      <c r="F1282" s="4" t="s">
        <v>999</v>
      </c>
      <c r="G1282" s="4" t="s">
        <v>1000</v>
      </c>
      <c r="H1282" s="6">
        <v>150</v>
      </c>
      <c r="I1282" s="12" t="s">
        <v>540</v>
      </c>
      <c r="J1282" s="12" t="s">
        <v>1087</v>
      </c>
      <c r="K1282" s="10">
        <v>24375</v>
      </c>
      <c r="L1282" s="11">
        <v>0.25</v>
      </c>
      <c r="M1282" s="13">
        <f t="shared" si="38"/>
        <v>97500</v>
      </c>
      <c r="N1282" s="13">
        <f t="shared" si="39"/>
        <v>650</v>
      </c>
      <c r="O1282" s="4" t="s">
        <v>31</v>
      </c>
      <c r="P1282" s="12" t="s">
        <v>541</v>
      </c>
    </row>
    <row r="1283" spans="1:16" ht="14.25" customHeight="1">
      <c r="A1283" s="4" t="s">
        <v>1108</v>
      </c>
      <c r="B1283" s="4" t="s">
        <v>13</v>
      </c>
      <c r="C1283" s="4">
        <v>1185732</v>
      </c>
      <c r="D1283" s="5">
        <v>44491</v>
      </c>
      <c r="E1283" s="4" t="s">
        <v>283</v>
      </c>
      <c r="F1283" s="4" t="s">
        <v>999</v>
      </c>
      <c r="G1283" s="4" t="s">
        <v>1000</v>
      </c>
      <c r="H1283" s="6">
        <v>150</v>
      </c>
      <c r="I1283" s="12" t="s">
        <v>754</v>
      </c>
      <c r="J1283" s="12" t="s">
        <v>1087</v>
      </c>
      <c r="K1283" s="10">
        <v>28125</v>
      </c>
      <c r="L1283" s="11">
        <v>0.25</v>
      </c>
      <c r="M1283" s="13">
        <f t="shared" si="38"/>
        <v>112500</v>
      </c>
      <c r="N1283" s="13">
        <f t="shared" si="39"/>
        <v>750</v>
      </c>
      <c r="O1283" s="4" t="s">
        <v>31</v>
      </c>
      <c r="P1283" s="12" t="s">
        <v>755</v>
      </c>
    </row>
    <row r="1284" spans="1:16" ht="14.25" customHeight="1">
      <c r="A1284" s="4" t="s">
        <v>1108</v>
      </c>
      <c r="B1284" s="4" t="s">
        <v>13</v>
      </c>
      <c r="C1284" s="4">
        <v>1185732</v>
      </c>
      <c r="D1284" s="5">
        <v>44491</v>
      </c>
      <c r="E1284" s="4" t="s">
        <v>283</v>
      </c>
      <c r="F1284" s="4" t="s">
        <v>999</v>
      </c>
      <c r="G1284" s="4" t="s">
        <v>1000</v>
      </c>
      <c r="H1284" s="6">
        <v>275</v>
      </c>
      <c r="I1284" s="12" t="s">
        <v>974</v>
      </c>
      <c r="J1284" s="12" t="s">
        <v>1087</v>
      </c>
      <c r="K1284" s="10">
        <v>66000</v>
      </c>
      <c r="L1284" s="11">
        <v>0.3</v>
      </c>
      <c r="M1284" s="13">
        <f t="shared" si="38"/>
        <v>220000</v>
      </c>
      <c r="N1284" s="13">
        <f t="shared" si="39"/>
        <v>800</v>
      </c>
      <c r="O1284" s="4" t="s">
        <v>31</v>
      </c>
      <c r="P1284" s="12" t="s">
        <v>975</v>
      </c>
    </row>
    <row r="1285" spans="1:16" ht="14.25" customHeight="1">
      <c r="A1285" s="4" t="s">
        <v>1108</v>
      </c>
      <c r="B1285" s="4" t="s">
        <v>13</v>
      </c>
      <c r="C1285" s="4">
        <v>1185732</v>
      </c>
      <c r="D1285" s="5">
        <v>44521</v>
      </c>
      <c r="E1285" s="4" t="s">
        <v>283</v>
      </c>
      <c r="F1285" s="4" t="s">
        <v>999</v>
      </c>
      <c r="G1285" s="4" t="s">
        <v>1000</v>
      </c>
      <c r="H1285" s="6">
        <v>425</v>
      </c>
      <c r="I1285" s="12" t="s">
        <v>527</v>
      </c>
      <c r="J1285" s="12" t="s">
        <v>1087</v>
      </c>
      <c r="K1285" s="10">
        <v>111562.5</v>
      </c>
      <c r="L1285" s="11">
        <v>0.35</v>
      </c>
      <c r="M1285" s="13">
        <f t="shared" si="38"/>
        <v>318750</v>
      </c>
      <c r="N1285" s="13">
        <f t="shared" si="39"/>
        <v>750</v>
      </c>
      <c r="O1285" s="4" t="s">
        <v>31</v>
      </c>
      <c r="P1285" s="12" t="s">
        <v>528</v>
      </c>
    </row>
    <row r="1286" spans="1:16" ht="14.25" customHeight="1">
      <c r="A1286" s="4" t="s">
        <v>1108</v>
      </c>
      <c r="B1286" s="4" t="s">
        <v>13</v>
      </c>
      <c r="C1286" s="4">
        <v>1185732</v>
      </c>
      <c r="D1286" s="5">
        <v>44521</v>
      </c>
      <c r="E1286" s="4" t="s">
        <v>283</v>
      </c>
      <c r="F1286" s="4" t="s">
        <v>999</v>
      </c>
      <c r="G1286" s="4" t="s">
        <v>1000</v>
      </c>
      <c r="H1286" s="6">
        <v>300</v>
      </c>
      <c r="I1286" s="12" t="s">
        <v>515</v>
      </c>
      <c r="J1286" s="12" t="s">
        <v>1087</v>
      </c>
      <c r="K1286" s="10">
        <v>68250</v>
      </c>
      <c r="L1286" s="11">
        <v>0.35</v>
      </c>
      <c r="M1286" s="13">
        <f t="shared" si="38"/>
        <v>195000</v>
      </c>
      <c r="N1286" s="13">
        <f t="shared" si="39"/>
        <v>650</v>
      </c>
      <c r="O1286" s="4" t="s">
        <v>31</v>
      </c>
      <c r="P1286" s="12" t="s">
        <v>976</v>
      </c>
    </row>
    <row r="1287" spans="1:16" ht="14.25" customHeight="1">
      <c r="A1287" s="4" t="s">
        <v>1108</v>
      </c>
      <c r="B1287" s="4" t="s">
        <v>13</v>
      </c>
      <c r="C1287" s="4">
        <v>1185732</v>
      </c>
      <c r="D1287" s="5">
        <v>44521</v>
      </c>
      <c r="E1287" s="4" t="s">
        <v>283</v>
      </c>
      <c r="F1287" s="4" t="s">
        <v>999</v>
      </c>
      <c r="G1287" s="4" t="s">
        <v>1000</v>
      </c>
      <c r="H1287" s="6">
        <v>320</v>
      </c>
      <c r="I1287" s="12" t="s">
        <v>977</v>
      </c>
      <c r="J1287" s="12" t="s">
        <v>1086</v>
      </c>
      <c r="K1287" s="10">
        <v>52000</v>
      </c>
      <c r="L1287" s="11">
        <v>0.25</v>
      </c>
      <c r="M1287" s="13">
        <f t="shared" ref="M1287:M1350" si="40">K1287/L1287</f>
        <v>208000</v>
      </c>
      <c r="N1287" s="13">
        <f t="shared" ref="N1287:N1350" si="41">M1287/H1287</f>
        <v>650</v>
      </c>
      <c r="O1287" s="4" t="s">
        <v>31</v>
      </c>
      <c r="P1287" s="12" t="s">
        <v>978</v>
      </c>
    </row>
    <row r="1288" spans="1:16" ht="14.25" customHeight="1">
      <c r="A1288" s="4" t="s">
        <v>1108</v>
      </c>
      <c r="B1288" s="4" t="s">
        <v>13</v>
      </c>
      <c r="C1288" s="4">
        <v>1185732</v>
      </c>
      <c r="D1288" s="5">
        <v>44521</v>
      </c>
      <c r="E1288" s="4" t="s">
        <v>283</v>
      </c>
      <c r="F1288" s="4" t="s">
        <v>999</v>
      </c>
      <c r="G1288" s="4" t="s">
        <v>1000</v>
      </c>
      <c r="H1288" s="6">
        <v>300</v>
      </c>
      <c r="I1288" s="12" t="s">
        <v>567</v>
      </c>
      <c r="J1288" s="12" t="s">
        <v>1087</v>
      </c>
      <c r="K1288" s="10">
        <v>48750</v>
      </c>
      <c r="L1288" s="11">
        <v>0.25</v>
      </c>
      <c r="M1288" s="13">
        <f t="shared" si="40"/>
        <v>195000</v>
      </c>
      <c r="N1288" s="13">
        <f t="shared" si="41"/>
        <v>650</v>
      </c>
      <c r="O1288" s="4" t="s">
        <v>31</v>
      </c>
      <c r="P1288" s="12" t="s">
        <v>568</v>
      </c>
    </row>
    <row r="1289" spans="1:16" ht="14.25" customHeight="1">
      <c r="A1289" s="4" t="s">
        <v>1108</v>
      </c>
      <c r="B1289" s="4" t="s">
        <v>13</v>
      </c>
      <c r="C1289" s="4">
        <v>1185732</v>
      </c>
      <c r="D1289" s="5">
        <v>44521</v>
      </c>
      <c r="E1289" s="4" t="s">
        <v>283</v>
      </c>
      <c r="F1289" s="4" t="s">
        <v>999</v>
      </c>
      <c r="G1289" s="4" t="s">
        <v>1000</v>
      </c>
      <c r="H1289" s="6">
        <v>275</v>
      </c>
      <c r="I1289" s="12" t="s">
        <v>665</v>
      </c>
      <c r="J1289" s="12" t="s">
        <v>1087</v>
      </c>
      <c r="K1289" s="10">
        <v>51562.5</v>
      </c>
      <c r="L1289" s="11">
        <v>0.25</v>
      </c>
      <c r="M1289" s="13">
        <f t="shared" si="40"/>
        <v>206250</v>
      </c>
      <c r="N1289" s="13">
        <f t="shared" si="41"/>
        <v>750</v>
      </c>
      <c r="O1289" s="4" t="s">
        <v>31</v>
      </c>
      <c r="P1289" s="12" t="s">
        <v>666</v>
      </c>
    </row>
    <row r="1290" spans="1:16" ht="14.25" customHeight="1">
      <c r="A1290" s="4" t="s">
        <v>1108</v>
      </c>
      <c r="B1290" s="4" t="s">
        <v>13</v>
      </c>
      <c r="C1290" s="4">
        <v>1185732</v>
      </c>
      <c r="D1290" s="5">
        <v>44521</v>
      </c>
      <c r="E1290" s="4" t="s">
        <v>283</v>
      </c>
      <c r="F1290" s="4" t="s">
        <v>999</v>
      </c>
      <c r="G1290" s="4" t="s">
        <v>1000</v>
      </c>
      <c r="H1290" s="6">
        <v>375</v>
      </c>
      <c r="I1290" s="12" t="s">
        <v>101</v>
      </c>
      <c r="J1290" s="12" t="s">
        <v>1086</v>
      </c>
      <c r="K1290" s="10">
        <v>90000</v>
      </c>
      <c r="L1290" s="11">
        <v>0.3</v>
      </c>
      <c r="M1290" s="13">
        <f t="shared" si="40"/>
        <v>300000</v>
      </c>
      <c r="N1290" s="13">
        <f t="shared" si="41"/>
        <v>800</v>
      </c>
      <c r="O1290" s="4" t="s">
        <v>31</v>
      </c>
      <c r="P1290" s="12" t="s">
        <v>979</v>
      </c>
    </row>
    <row r="1291" spans="1:16" ht="14.25" customHeight="1">
      <c r="A1291" s="4" t="s">
        <v>1108</v>
      </c>
      <c r="B1291" s="4" t="s">
        <v>13</v>
      </c>
      <c r="C1291" s="4">
        <v>1185732</v>
      </c>
      <c r="D1291" s="5">
        <v>44550</v>
      </c>
      <c r="E1291" s="4" t="s">
        <v>283</v>
      </c>
      <c r="F1291" s="4" t="s">
        <v>999</v>
      </c>
      <c r="G1291" s="4" t="s">
        <v>1000</v>
      </c>
      <c r="H1291" s="6">
        <v>600</v>
      </c>
      <c r="I1291" s="12" t="s">
        <v>980</v>
      </c>
      <c r="J1291" s="12" t="s">
        <v>1086</v>
      </c>
      <c r="K1291" s="10">
        <v>157500</v>
      </c>
      <c r="L1291" s="11">
        <v>0.35</v>
      </c>
      <c r="M1291" s="13">
        <f t="shared" si="40"/>
        <v>450000</v>
      </c>
      <c r="N1291" s="13">
        <f t="shared" si="41"/>
        <v>750</v>
      </c>
      <c r="O1291" s="4" t="s">
        <v>31</v>
      </c>
      <c r="P1291" s="12" t="s">
        <v>981</v>
      </c>
    </row>
    <row r="1292" spans="1:16" ht="14.25" customHeight="1">
      <c r="A1292" s="4" t="s">
        <v>1108</v>
      </c>
      <c r="B1292" s="4" t="s">
        <v>13</v>
      </c>
      <c r="C1292" s="4">
        <v>1185732</v>
      </c>
      <c r="D1292" s="5">
        <v>44550</v>
      </c>
      <c r="E1292" s="4" t="s">
        <v>283</v>
      </c>
      <c r="F1292" s="4" t="s">
        <v>999</v>
      </c>
      <c r="G1292" s="4" t="s">
        <v>1000</v>
      </c>
      <c r="H1292" s="6">
        <v>400</v>
      </c>
      <c r="I1292" s="12" t="s">
        <v>17</v>
      </c>
      <c r="J1292" s="12" t="s">
        <v>1086</v>
      </c>
      <c r="K1292" s="10">
        <v>91000</v>
      </c>
      <c r="L1292" s="11">
        <v>0.35</v>
      </c>
      <c r="M1292" s="13">
        <f t="shared" si="40"/>
        <v>260000.00000000003</v>
      </c>
      <c r="N1292" s="13">
        <f t="shared" si="41"/>
        <v>650.00000000000011</v>
      </c>
      <c r="O1292" s="4" t="s">
        <v>31</v>
      </c>
      <c r="P1292" s="12" t="s">
        <v>18</v>
      </c>
    </row>
    <row r="1293" spans="1:16" ht="14.25" customHeight="1">
      <c r="A1293" s="4" t="s">
        <v>1103</v>
      </c>
      <c r="B1293" s="4" t="s">
        <v>13</v>
      </c>
      <c r="C1293" s="4">
        <v>1128299</v>
      </c>
      <c r="D1293" s="5">
        <v>44206</v>
      </c>
      <c r="E1293" s="4" t="s">
        <v>283</v>
      </c>
      <c r="F1293" s="4" t="s">
        <v>999</v>
      </c>
      <c r="G1293" s="4" t="s">
        <v>1000</v>
      </c>
      <c r="H1293" s="6">
        <v>375</v>
      </c>
      <c r="I1293" s="12" t="s">
        <v>19</v>
      </c>
      <c r="J1293" s="12" t="s">
        <v>1086</v>
      </c>
      <c r="K1293" s="10">
        <v>32812.5</v>
      </c>
      <c r="L1293" s="11">
        <v>0.25</v>
      </c>
      <c r="M1293" s="13">
        <f t="shared" si="40"/>
        <v>131250</v>
      </c>
      <c r="N1293" s="13">
        <f t="shared" si="41"/>
        <v>350</v>
      </c>
      <c r="O1293" s="4" t="s">
        <v>31</v>
      </c>
      <c r="P1293" s="12" t="s">
        <v>20</v>
      </c>
    </row>
    <row r="1294" spans="1:16" ht="14.25" customHeight="1">
      <c r="A1294" s="4" t="s">
        <v>1103</v>
      </c>
      <c r="B1294" s="4" t="s">
        <v>13</v>
      </c>
      <c r="C1294" s="4">
        <v>1128299</v>
      </c>
      <c r="D1294" s="5">
        <v>44206</v>
      </c>
      <c r="E1294" s="4" t="s">
        <v>283</v>
      </c>
      <c r="F1294" s="4" t="s">
        <v>999</v>
      </c>
      <c r="G1294" s="4" t="s">
        <v>1000</v>
      </c>
      <c r="H1294" s="6">
        <v>375</v>
      </c>
      <c r="I1294" s="12" t="s">
        <v>21</v>
      </c>
      <c r="J1294" s="12" t="s">
        <v>1088</v>
      </c>
      <c r="K1294" s="10">
        <v>33750</v>
      </c>
      <c r="L1294" s="11">
        <v>0.2</v>
      </c>
      <c r="M1294" s="13">
        <f t="shared" si="40"/>
        <v>168750</v>
      </c>
      <c r="N1294" s="13">
        <f t="shared" si="41"/>
        <v>450</v>
      </c>
      <c r="O1294" s="4" t="s">
        <v>31</v>
      </c>
      <c r="P1294" s="12" t="s">
        <v>22</v>
      </c>
    </row>
    <row r="1295" spans="1:16" ht="14.25" customHeight="1">
      <c r="A1295" s="4" t="s">
        <v>1103</v>
      </c>
      <c r="B1295" s="4" t="s">
        <v>13</v>
      </c>
      <c r="C1295" s="4">
        <v>1128299</v>
      </c>
      <c r="D1295" s="5">
        <v>44206</v>
      </c>
      <c r="E1295" s="4" t="s">
        <v>283</v>
      </c>
      <c r="F1295" s="4" t="s">
        <v>999</v>
      </c>
      <c r="G1295" s="4" t="s">
        <v>1000</v>
      </c>
      <c r="H1295" s="6">
        <v>375</v>
      </c>
      <c r="I1295" s="12" t="s">
        <v>23</v>
      </c>
      <c r="J1295" s="12" t="s">
        <v>1088</v>
      </c>
      <c r="K1295" s="10">
        <v>42187.5</v>
      </c>
      <c r="L1295" s="11">
        <v>0.25</v>
      </c>
      <c r="M1295" s="13">
        <f t="shared" si="40"/>
        <v>168750</v>
      </c>
      <c r="N1295" s="13">
        <f t="shared" si="41"/>
        <v>450</v>
      </c>
      <c r="O1295" s="4" t="s">
        <v>31</v>
      </c>
      <c r="P1295" s="12" t="s">
        <v>24</v>
      </c>
    </row>
    <row r="1296" spans="1:16" ht="14.25" customHeight="1">
      <c r="A1296" s="4" t="s">
        <v>1103</v>
      </c>
      <c r="B1296" s="4" t="s">
        <v>13</v>
      </c>
      <c r="C1296" s="4">
        <v>1128299</v>
      </c>
      <c r="D1296" s="5">
        <v>44206</v>
      </c>
      <c r="E1296" s="4" t="s">
        <v>283</v>
      </c>
      <c r="F1296" s="4" t="s">
        <v>999</v>
      </c>
      <c r="G1296" s="4" t="s">
        <v>1000</v>
      </c>
      <c r="H1296" s="6">
        <v>225</v>
      </c>
      <c r="I1296" s="12" t="s">
        <v>25</v>
      </c>
      <c r="J1296" s="12" t="s">
        <v>1088</v>
      </c>
      <c r="K1296" s="10">
        <v>25312.5</v>
      </c>
      <c r="L1296" s="11">
        <v>0.25</v>
      </c>
      <c r="M1296" s="13">
        <f t="shared" si="40"/>
        <v>101250</v>
      </c>
      <c r="N1296" s="13">
        <f t="shared" si="41"/>
        <v>450</v>
      </c>
      <c r="O1296" s="4" t="s">
        <v>31</v>
      </c>
      <c r="P1296" s="12" t="s">
        <v>26</v>
      </c>
    </row>
    <row r="1297" spans="1:16" ht="14.25" customHeight="1">
      <c r="A1297" s="4" t="s">
        <v>1103</v>
      </c>
      <c r="B1297" s="4" t="s">
        <v>13</v>
      </c>
      <c r="C1297" s="4">
        <v>1128299</v>
      </c>
      <c r="D1297" s="5">
        <v>44206</v>
      </c>
      <c r="E1297" s="4" t="s">
        <v>283</v>
      </c>
      <c r="F1297" s="4" t="s">
        <v>999</v>
      </c>
      <c r="G1297" s="4" t="s">
        <v>1000</v>
      </c>
      <c r="H1297" s="6">
        <v>175</v>
      </c>
      <c r="I1297" s="12" t="s">
        <v>27</v>
      </c>
      <c r="J1297" s="12" t="s">
        <v>1087</v>
      </c>
      <c r="K1297" s="10">
        <v>13125</v>
      </c>
      <c r="L1297" s="11">
        <v>0.15</v>
      </c>
      <c r="M1297" s="13">
        <f t="shared" si="40"/>
        <v>87500</v>
      </c>
      <c r="N1297" s="13">
        <f t="shared" si="41"/>
        <v>500</v>
      </c>
      <c r="O1297" s="4" t="s">
        <v>31</v>
      </c>
      <c r="P1297" s="12" t="s">
        <v>28</v>
      </c>
    </row>
    <row r="1298" spans="1:16" ht="14.25" customHeight="1">
      <c r="A1298" s="4" t="s">
        <v>1103</v>
      </c>
      <c r="B1298" s="4" t="s">
        <v>13</v>
      </c>
      <c r="C1298" s="4">
        <v>1128299</v>
      </c>
      <c r="D1298" s="5">
        <v>44206</v>
      </c>
      <c r="E1298" s="4" t="s">
        <v>283</v>
      </c>
      <c r="F1298" s="4" t="s">
        <v>999</v>
      </c>
      <c r="G1298" s="4" t="s">
        <v>1000</v>
      </c>
      <c r="H1298" s="6">
        <v>425</v>
      </c>
      <c r="I1298" s="12" t="s">
        <v>29</v>
      </c>
      <c r="J1298" s="12" t="s">
        <v>1087</v>
      </c>
      <c r="K1298" s="10">
        <v>76500</v>
      </c>
      <c r="L1298" s="11">
        <v>0.4</v>
      </c>
      <c r="M1298" s="13">
        <f t="shared" si="40"/>
        <v>191250</v>
      </c>
      <c r="N1298" s="13">
        <f t="shared" si="41"/>
        <v>450</v>
      </c>
      <c r="O1298" s="4" t="s">
        <v>31</v>
      </c>
      <c r="P1298" s="12" t="s">
        <v>30</v>
      </c>
    </row>
    <row r="1299" spans="1:16" ht="14.25" customHeight="1">
      <c r="A1299" s="4" t="s">
        <v>1103</v>
      </c>
      <c r="B1299" s="4" t="s">
        <v>13</v>
      </c>
      <c r="C1299" s="4">
        <v>1128299</v>
      </c>
      <c r="D1299" s="5">
        <v>44237</v>
      </c>
      <c r="E1299" s="4" t="s">
        <v>283</v>
      </c>
      <c r="F1299" s="4" t="s">
        <v>999</v>
      </c>
      <c r="G1299" s="4" t="s">
        <v>1000</v>
      </c>
      <c r="H1299" s="6">
        <v>475</v>
      </c>
      <c r="I1299" s="12" t="s">
        <v>27</v>
      </c>
      <c r="J1299" s="12" t="s">
        <v>1087</v>
      </c>
      <c r="K1299" s="10">
        <v>41562.5</v>
      </c>
      <c r="L1299" s="11">
        <v>0.25</v>
      </c>
      <c r="M1299" s="13">
        <f t="shared" si="40"/>
        <v>166250</v>
      </c>
      <c r="N1299" s="13">
        <f t="shared" si="41"/>
        <v>350</v>
      </c>
      <c r="O1299" s="4" t="s">
        <v>31</v>
      </c>
      <c r="P1299" s="12" t="s">
        <v>32</v>
      </c>
    </row>
    <row r="1300" spans="1:16" ht="14.25" customHeight="1">
      <c r="A1300" s="4" t="s">
        <v>1103</v>
      </c>
      <c r="B1300" s="4" t="s">
        <v>13</v>
      </c>
      <c r="C1300" s="4">
        <v>1128299</v>
      </c>
      <c r="D1300" s="5">
        <v>44237</v>
      </c>
      <c r="E1300" s="4" t="s">
        <v>283</v>
      </c>
      <c r="F1300" s="4" t="s">
        <v>999</v>
      </c>
      <c r="G1300" s="4" t="s">
        <v>1000</v>
      </c>
      <c r="H1300" s="6">
        <v>375</v>
      </c>
      <c r="I1300" s="12" t="s">
        <v>33</v>
      </c>
      <c r="J1300" s="12" t="s">
        <v>1087</v>
      </c>
      <c r="K1300" s="10">
        <v>33750</v>
      </c>
      <c r="L1300" s="11">
        <v>0.2</v>
      </c>
      <c r="M1300" s="13">
        <f t="shared" si="40"/>
        <v>168750</v>
      </c>
      <c r="N1300" s="13">
        <f t="shared" si="41"/>
        <v>450</v>
      </c>
      <c r="O1300" s="4" t="s">
        <v>31</v>
      </c>
      <c r="P1300" s="12" t="s">
        <v>34</v>
      </c>
    </row>
    <row r="1301" spans="1:16" ht="14.25" customHeight="1">
      <c r="A1301" s="4" t="s">
        <v>1103</v>
      </c>
      <c r="B1301" s="4" t="s">
        <v>13</v>
      </c>
      <c r="C1301" s="4">
        <v>1128299</v>
      </c>
      <c r="D1301" s="5">
        <v>44237</v>
      </c>
      <c r="E1301" s="4" t="s">
        <v>283</v>
      </c>
      <c r="F1301" s="4" t="s">
        <v>999</v>
      </c>
      <c r="G1301" s="4" t="s">
        <v>1000</v>
      </c>
      <c r="H1301" s="6">
        <v>375</v>
      </c>
      <c r="I1301" s="12" t="s">
        <v>35</v>
      </c>
      <c r="J1301" s="12" t="s">
        <v>1087</v>
      </c>
      <c r="K1301" s="10">
        <v>42187.5</v>
      </c>
      <c r="L1301" s="11">
        <v>0.25</v>
      </c>
      <c r="M1301" s="13">
        <f t="shared" si="40"/>
        <v>168750</v>
      </c>
      <c r="N1301" s="13">
        <f t="shared" si="41"/>
        <v>450</v>
      </c>
      <c r="O1301" s="4" t="s">
        <v>31</v>
      </c>
      <c r="P1301" s="12" t="s">
        <v>36</v>
      </c>
    </row>
    <row r="1302" spans="1:16" ht="14.25" customHeight="1">
      <c r="A1302" s="4" t="s">
        <v>1103</v>
      </c>
      <c r="B1302" s="4" t="s">
        <v>13</v>
      </c>
      <c r="C1302" s="4">
        <v>1128299</v>
      </c>
      <c r="D1302" s="5">
        <v>44237</v>
      </c>
      <c r="E1302" s="4" t="s">
        <v>283</v>
      </c>
      <c r="F1302" s="4" t="s">
        <v>1001</v>
      </c>
      <c r="G1302" s="4" t="s">
        <v>1002</v>
      </c>
      <c r="H1302" s="6">
        <v>225</v>
      </c>
      <c r="I1302" s="12" t="s">
        <v>37</v>
      </c>
      <c r="J1302" s="12" t="s">
        <v>1086</v>
      </c>
      <c r="K1302" s="10">
        <v>25312.5</v>
      </c>
      <c r="L1302" s="11">
        <v>0.25</v>
      </c>
      <c r="M1302" s="13">
        <f t="shared" si="40"/>
        <v>101250</v>
      </c>
      <c r="N1302" s="13">
        <f t="shared" si="41"/>
        <v>450</v>
      </c>
      <c r="O1302" s="4" t="s">
        <v>31</v>
      </c>
      <c r="P1302" s="12" t="s">
        <v>38</v>
      </c>
    </row>
    <row r="1303" spans="1:16" ht="14.25" customHeight="1">
      <c r="A1303" s="4" t="s">
        <v>1103</v>
      </c>
      <c r="B1303" s="4" t="s">
        <v>13</v>
      </c>
      <c r="C1303" s="4">
        <v>1128299</v>
      </c>
      <c r="D1303" s="5">
        <v>44237</v>
      </c>
      <c r="E1303" s="4" t="s">
        <v>283</v>
      </c>
      <c r="F1303" s="4" t="s">
        <v>1001</v>
      </c>
      <c r="G1303" s="4" t="s">
        <v>1002</v>
      </c>
      <c r="H1303" s="6">
        <v>150</v>
      </c>
      <c r="I1303" s="12" t="s">
        <v>19</v>
      </c>
      <c r="J1303" s="12" t="s">
        <v>1086</v>
      </c>
      <c r="K1303" s="10">
        <v>11250</v>
      </c>
      <c r="L1303" s="11">
        <v>0.15</v>
      </c>
      <c r="M1303" s="13">
        <f t="shared" si="40"/>
        <v>75000</v>
      </c>
      <c r="N1303" s="13">
        <f t="shared" si="41"/>
        <v>500</v>
      </c>
      <c r="O1303" s="4" t="s">
        <v>31</v>
      </c>
      <c r="P1303" s="12" t="s">
        <v>39</v>
      </c>
    </row>
    <row r="1304" spans="1:16" ht="14.25" customHeight="1">
      <c r="A1304" s="4" t="s">
        <v>1103</v>
      </c>
      <c r="B1304" s="4" t="s">
        <v>13</v>
      </c>
      <c r="C1304" s="4">
        <v>1128299</v>
      </c>
      <c r="D1304" s="5">
        <v>44237</v>
      </c>
      <c r="E1304" s="4" t="s">
        <v>283</v>
      </c>
      <c r="F1304" s="4" t="s">
        <v>1001</v>
      </c>
      <c r="G1304" s="4" t="s">
        <v>1002</v>
      </c>
      <c r="H1304" s="6">
        <v>350</v>
      </c>
      <c r="I1304" s="12" t="s">
        <v>40</v>
      </c>
      <c r="J1304" s="12" t="s">
        <v>1086</v>
      </c>
      <c r="K1304" s="10">
        <v>63000</v>
      </c>
      <c r="L1304" s="11">
        <v>0.4</v>
      </c>
      <c r="M1304" s="13">
        <f t="shared" si="40"/>
        <v>157500</v>
      </c>
      <c r="N1304" s="13">
        <f t="shared" si="41"/>
        <v>450</v>
      </c>
      <c r="O1304" s="4" t="s">
        <v>31</v>
      </c>
      <c r="P1304" s="12" t="s">
        <v>41</v>
      </c>
    </row>
    <row r="1305" spans="1:16" ht="14.25" customHeight="1">
      <c r="A1305" s="4" t="s">
        <v>1103</v>
      </c>
      <c r="B1305" s="4" t="s">
        <v>13</v>
      </c>
      <c r="C1305" s="4">
        <v>1128299</v>
      </c>
      <c r="D1305" s="5">
        <v>44264</v>
      </c>
      <c r="E1305" s="4" t="s">
        <v>283</v>
      </c>
      <c r="F1305" s="4" t="s">
        <v>1001</v>
      </c>
      <c r="G1305" s="4" t="s">
        <v>1002</v>
      </c>
      <c r="H1305" s="6">
        <v>500</v>
      </c>
      <c r="I1305" s="12" t="s">
        <v>42</v>
      </c>
      <c r="J1305" s="12" t="s">
        <v>1087</v>
      </c>
      <c r="K1305" s="10">
        <v>56250</v>
      </c>
      <c r="L1305" s="11">
        <v>0.25</v>
      </c>
      <c r="M1305" s="13">
        <f t="shared" si="40"/>
        <v>225000</v>
      </c>
      <c r="N1305" s="13">
        <f t="shared" si="41"/>
        <v>450</v>
      </c>
      <c r="O1305" s="4" t="s">
        <v>31</v>
      </c>
      <c r="P1305" s="12" t="s">
        <v>43</v>
      </c>
    </row>
    <row r="1306" spans="1:16" ht="14.25" customHeight="1">
      <c r="A1306" s="4" t="s">
        <v>1103</v>
      </c>
      <c r="B1306" s="4" t="s">
        <v>13</v>
      </c>
      <c r="C1306" s="4">
        <v>1128299</v>
      </c>
      <c r="D1306" s="5">
        <v>44264</v>
      </c>
      <c r="E1306" s="4" t="s">
        <v>283</v>
      </c>
      <c r="F1306" s="4" t="s">
        <v>1001</v>
      </c>
      <c r="G1306" s="4" t="s">
        <v>1002</v>
      </c>
      <c r="H1306" s="6">
        <v>350</v>
      </c>
      <c r="I1306" s="12" t="s">
        <v>44</v>
      </c>
      <c r="J1306" s="12" t="s">
        <v>1087</v>
      </c>
      <c r="K1306" s="10">
        <v>38500</v>
      </c>
      <c r="L1306" s="11">
        <v>0.2</v>
      </c>
      <c r="M1306" s="13">
        <f t="shared" si="40"/>
        <v>192500</v>
      </c>
      <c r="N1306" s="13">
        <f t="shared" si="41"/>
        <v>550</v>
      </c>
      <c r="O1306" s="4" t="s">
        <v>31</v>
      </c>
      <c r="P1306" s="12" t="s">
        <v>45</v>
      </c>
    </row>
    <row r="1307" spans="1:16" ht="14.25" customHeight="1">
      <c r="A1307" s="4" t="s">
        <v>1103</v>
      </c>
      <c r="B1307" s="4" t="s">
        <v>13</v>
      </c>
      <c r="C1307" s="4">
        <v>1128299</v>
      </c>
      <c r="D1307" s="5">
        <v>44264</v>
      </c>
      <c r="E1307" s="4" t="s">
        <v>283</v>
      </c>
      <c r="F1307" s="4" t="s">
        <v>1001</v>
      </c>
      <c r="G1307" s="4" t="s">
        <v>1002</v>
      </c>
      <c r="H1307" s="6">
        <v>375</v>
      </c>
      <c r="I1307" s="12" t="s">
        <v>46</v>
      </c>
      <c r="J1307" s="12" t="s">
        <v>1087</v>
      </c>
      <c r="K1307" s="10">
        <v>56250</v>
      </c>
      <c r="L1307" s="11">
        <v>0.25</v>
      </c>
      <c r="M1307" s="13">
        <f t="shared" si="40"/>
        <v>225000</v>
      </c>
      <c r="N1307" s="13">
        <f t="shared" si="41"/>
        <v>600</v>
      </c>
      <c r="O1307" s="4" t="s">
        <v>31</v>
      </c>
      <c r="P1307" s="12" t="s">
        <v>47</v>
      </c>
    </row>
    <row r="1308" spans="1:16" ht="14.25" customHeight="1">
      <c r="A1308" s="4" t="s">
        <v>1103</v>
      </c>
      <c r="B1308" s="4" t="s">
        <v>13</v>
      </c>
      <c r="C1308" s="4">
        <v>1128299</v>
      </c>
      <c r="D1308" s="5">
        <v>44264</v>
      </c>
      <c r="E1308" s="4" t="s">
        <v>283</v>
      </c>
      <c r="F1308" s="4" t="s">
        <v>1001</v>
      </c>
      <c r="G1308" s="4" t="s">
        <v>1002</v>
      </c>
      <c r="H1308" s="6">
        <v>275</v>
      </c>
      <c r="I1308" s="12" t="s">
        <v>35</v>
      </c>
      <c r="J1308" s="12" t="s">
        <v>1087</v>
      </c>
      <c r="K1308" s="10">
        <v>37812.5</v>
      </c>
      <c r="L1308" s="11">
        <v>0.25</v>
      </c>
      <c r="M1308" s="13">
        <f t="shared" si="40"/>
        <v>151250</v>
      </c>
      <c r="N1308" s="13">
        <f t="shared" si="41"/>
        <v>550</v>
      </c>
      <c r="O1308" s="4" t="s">
        <v>31</v>
      </c>
      <c r="P1308" s="12" t="s">
        <v>48</v>
      </c>
    </row>
    <row r="1309" spans="1:16" ht="14.25" customHeight="1">
      <c r="A1309" s="4" t="s">
        <v>1103</v>
      </c>
      <c r="B1309" s="4" t="s">
        <v>13</v>
      </c>
      <c r="C1309" s="4">
        <v>1128299</v>
      </c>
      <c r="D1309" s="5">
        <v>44264</v>
      </c>
      <c r="E1309" s="4" t="s">
        <v>283</v>
      </c>
      <c r="F1309" s="4" t="s">
        <v>1001</v>
      </c>
      <c r="G1309" s="4" t="s">
        <v>1002</v>
      </c>
      <c r="H1309" s="6">
        <v>125</v>
      </c>
      <c r="I1309" s="12" t="s">
        <v>49</v>
      </c>
      <c r="J1309" s="12" t="s">
        <v>1086</v>
      </c>
      <c r="K1309" s="10">
        <v>11250</v>
      </c>
      <c r="L1309" s="11">
        <v>0.15</v>
      </c>
      <c r="M1309" s="13">
        <f t="shared" si="40"/>
        <v>75000</v>
      </c>
      <c r="N1309" s="13">
        <f t="shared" si="41"/>
        <v>600</v>
      </c>
      <c r="O1309" s="4" t="s">
        <v>31</v>
      </c>
      <c r="P1309" s="12" t="s">
        <v>50</v>
      </c>
    </row>
    <row r="1310" spans="1:16" ht="14.25" customHeight="1">
      <c r="A1310" s="4" t="s">
        <v>1103</v>
      </c>
      <c r="B1310" s="4" t="s">
        <v>13</v>
      </c>
      <c r="C1310" s="4">
        <v>1128299</v>
      </c>
      <c r="D1310" s="5">
        <v>44264</v>
      </c>
      <c r="E1310" s="4" t="s">
        <v>283</v>
      </c>
      <c r="F1310" s="4" t="s">
        <v>1001</v>
      </c>
      <c r="G1310" s="4" t="s">
        <v>1002</v>
      </c>
      <c r="H1310" s="6">
        <v>325</v>
      </c>
      <c r="I1310" s="12" t="s">
        <v>19</v>
      </c>
      <c r="J1310" s="12" t="s">
        <v>1086</v>
      </c>
      <c r="K1310" s="10">
        <v>71500</v>
      </c>
      <c r="L1310" s="11">
        <v>0.4</v>
      </c>
      <c r="M1310" s="13">
        <f t="shared" si="40"/>
        <v>178750</v>
      </c>
      <c r="N1310" s="13">
        <f t="shared" si="41"/>
        <v>550</v>
      </c>
      <c r="O1310" s="4" t="s">
        <v>31</v>
      </c>
      <c r="P1310" s="12" t="s">
        <v>51</v>
      </c>
    </row>
    <row r="1311" spans="1:16" ht="14.25" customHeight="1">
      <c r="A1311" s="4" t="s">
        <v>1103</v>
      </c>
      <c r="B1311" s="4" t="s">
        <v>13</v>
      </c>
      <c r="C1311" s="4">
        <v>1128299</v>
      </c>
      <c r="D1311" s="5">
        <v>44296</v>
      </c>
      <c r="E1311" s="4" t="s">
        <v>283</v>
      </c>
      <c r="F1311" s="4" t="s">
        <v>1001</v>
      </c>
      <c r="G1311" s="4" t="s">
        <v>1002</v>
      </c>
      <c r="H1311" s="6">
        <v>500</v>
      </c>
      <c r="I1311" s="12" t="s">
        <v>52</v>
      </c>
      <c r="J1311" s="12" t="s">
        <v>1086</v>
      </c>
      <c r="K1311" s="10">
        <v>75000</v>
      </c>
      <c r="L1311" s="11">
        <v>0.25</v>
      </c>
      <c r="M1311" s="13">
        <f t="shared" si="40"/>
        <v>300000</v>
      </c>
      <c r="N1311" s="13">
        <f t="shared" si="41"/>
        <v>600</v>
      </c>
      <c r="O1311" s="4" t="s">
        <v>31</v>
      </c>
      <c r="P1311" s="12" t="s">
        <v>53</v>
      </c>
    </row>
    <row r="1312" spans="1:16" ht="14.25" customHeight="1">
      <c r="A1312" s="4" t="s">
        <v>1103</v>
      </c>
      <c r="B1312" s="4" t="s">
        <v>13</v>
      </c>
      <c r="C1312" s="4">
        <v>1128299</v>
      </c>
      <c r="D1312" s="5">
        <v>44296</v>
      </c>
      <c r="E1312" s="4" t="s">
        <v>283</v>
      </c>
      <c r="F1312" s="4" t="s">
        <v>1001</v>
      </c>
      <c r="G1312" s="4" t="s">
        <v>1002</v>
      </c>
      <c r="H1312" s="6">
        <v>300</v>
      </c>
      <c r="I1312" s="12" t="s">
        <v>49</v>
      </c>
      <c r="J1312" s="12" t="s">
        <v>1086</v>
      </c>
      <c r="K1312" s="10">
        <v>39000</v>
      </c>
      <c r="L1312" s="11">
        <v>0.2</v>
      </c>
      <c r="M1312" s="13">
        <f t="shared" si="40"/>
        <v>195000</v>
      </c>
      <c r="N1312" s="13">
        <f t="shared" si="41"/>
        <v>650</v>
      </c>
      <c r="O1312" s="4" t="s">
        <v>31</v>
      </c>
      <c r="P1312" s="12" t="s">
        <v>54</v>
      </c>
    </row>
    <row r="1313" spans="1:16" ht="14.25" customHeight="1">
      <c r="A1313" s="4" t="s">
        <v>1103</v>
      </c>
      <c r="B1313" s="4" t="s">
        <v>13</v>
      </c>
      <c r="C1313" s="4">
        <v>1128299</v>
      </c>
      <c r="D1313" s="5">
        <v>44296</v>
      </c>
      <c r="E1313" s="4" t="s">
        <v>283</v>
      </c>
      <c r="F1313" s="4" t="s">
        <v>1001</v>
      </c>
      <c r="G1313" s="4" t="s">
        <v>1002</v>
      </c>
      <c r="H1313" s="6">
        <v>350</v>
      </c>
      <c r="I1313" s="12" t="s">
        <v>55</v>
      </c>
      <c r="J1313" s="12" t="s">
        <v>1087</v>
      </c>
      <c r="K1313" s="10">
        <v>56875</v>
      </c>
      <c r="L1313" s="11">
        <v>0.25</v>
      </c>
      <c r="M1313" s="13">
        <f t="shared" si="40"/>
        <v>227500</v>
      </c>
      <c r="N1313" s="13">
        <f t="shared" si="41"/>
        <v>650</v>
      </c>
      <c r="O1313" s="4" t="s">
        <v>31</v>
      </c>
      <c r="P1313" s="12" t="s">
        <v>56</v>
      </c>
    </row>
    <row r="1314" spans="1:16" ht="14.25" customHeight="1">
      <c r="A1314" s="4" t="s">
        <v>1103</v>
      </c>
      <c r="B1314" s="4" t="s">
        <v>13</v>
      </c>
      <c r="C1314" s="4">
        <v>1128299</v>
      </c>
      <c r="D1314" s="5">
        <v>44296</v>
      </c>
      <c r="E1314" s="4" t="s">
        <v>283</v>
      </c>
      <c r="F1314" s="4" t="s">
        <v>1001</v>
      </c>
      <c r="G1314" s="4" t="s">
        <v>1002</v>
      </c>
      <c r="H1314" s="6">
        <v>250</v>
      </c>
      <c r="I1314" s="12" t="s">
        <v>57</v>
      </c>
      <c r="J1314" s="12" t="s">
        <v>1087</v>
      </c>
      <c r="K1314" s="10">
        <v>31250</v>
      </c>
      <c r="L1314" s="11">
        <v>0.25</v>
      </c>
      <c r="M1314" s="13">
        <f t="shared" si="40"/>
        <v>125000</v>
      </c>
      <c r="N1314" s="13">
        <f t="shared" si="41"/>
        <v>500</v>
      </c>
      <c r="O1314" s="4" t="s">
        <v>31</v>
      </c>
      <c r="P1314" s="12" t="s">
        <v>58</v>
      </c>
    </row>
    <row r="1315" spans="1:16" ht="14.25" customHeight="1">
      <c r="A1315" s="4" t="s">
        <v>1103</v>
      </c>
      <c r="B1315" s="4" t="s">
        <v>13</v>
      </c>
      <c r="C1315" s="4">
        <v>1128299</v>
      </c>
      <c r="D1315" s="5">
        <v>44296</v>
      </c>
      <c r="E1315" s="4" t="s">
        <v>283</v>
      </c>
      <c r="F1315" s="4" t="s">
        <v>1001</v>
      </c>
      <c r="G1315" s="4" t="s">
        <v>1002</v>
      </c>
      <c r="H1315" s="6">
        <v>150</v>
      </c>
      <c r="I1315" s="12" t="s">
        <v>59</v>
      </c>
      <c r="J1315" s="12" t="s">
        <v>1087</v>
      </c>
      <c r="K1315" s="10">
        <v>12375</v>
      </c>
      <c r="L1315" s="11">
        <v>0.15</v>
      </c>
      <c r="M1315" s="13">
        <f t="shared" si="40"/>
        <v>82500</v>
      </c>
      <c r="N1315" s="13">
        <f t="shared" si="41"/>
        <v>550</v>
      </c>
      <c r="O1315" s="4" t="s">
        <v>31</v>
      </c>
      <c r="P1315" s="12" t="s">
        <v>60</v>
      </c>
    </row>
    <row r="1316" spans="1:16" ht="14.25" customHeight="1">
      <c r="A1316" s="4" t="s">
        <v>1103</v>
      </c>
      <c r="B1316" s="4" t="s">
        <v>13</v>
      </c>
      <c r="C1316" s="4">
        <v>1128299</v>
      </c>
      <c r="D1316" s="5">
        <v>44296</v>
      </c>
      <c r="E1316" s="4" t="s">
        <v>283</v>
      </c>
      <c r="F1316" s="4" t="s">
        <v>1001</v>
      </c>
      <c r="G1316" s="4" t="s">
        <v>1002</v>
      </c>
      <c r="H1316" s="6">
        <v>325</v>
      </c>
      <c r="I1316" s="12" t="s">
        <v>61</v>
      </c>
      <c r="J1316" s="12" t="s">
        <v>1087</v>
      </c>
      <c r="K1316" s="10">
        <v>91000</v>
      </c>
      <c r="L1316" s="11">
        <v>0.4</v>
      </c>
      <c r="M1316" s="13">
        <f t="shared" si="40"/>
        <v>227500</v>
      </c>
      <c r="N1316" s="13">
        <f t="shared" si="41"/>
        <v>700</v>
      </c>
      <c r="O1316" s="4" t="s">
        <v>31</v>
      </c>
      <c r="P1316" s="12" t="s">
        <v>62</v>
      </c>
    </row>
    <row r="1317" spans="1:16" ht="14.25" customHeight="1">
      <c r="A1317" s="4" t="s">
        <v>1103</v>
      </c>
      <c r="B1317" s="4" t="s">
        <v>13</v>
      </c>
      <c r="C1317" s="4">
        <v>1128299</v>
      </c>
      <c r="D1317" s="5">
        <v>44327</v>
      </c>
      <c r="E1317" s="4" t="s">
        <v>283</v>
      </c>
      <c r="F1317" s="4" t="s">
        <v>1001</v>
      </c>
      <c r="G1317" s="4" t="s">
        <v>1002</v>
      </c>
      <c r="H1317" s="6">
        <v>525</v>
      </c>
      <c r="I1317" s="12" t="s">
        <v>63</v>
      </c>
      <c r="J1317" s="12" t="s">
        <v>1087</v>
      </c>
      <c r="K1317" s="10">
        <v>72187.5</v>
      </c>
      <c r="L1317" s="11">
        <v>0.25</v>
      </c>
      <c r="M1317" s="13">
        <f t="shared" si="40"/>
        <v>288750</v>
      </c>
      <c r="N1317" s="13">
        <f t="shared" si="41"/>
        <v>550</v>
      </c>
      <c r="O1317" s="4" t="s">
        <v>31</v>
      </c>
      <c r="P1317" s="12" t="s">
        <v>64</v>
      </c>
    </row>
    <row r="1318" spans="1:16" ht="14.25" customHeight="1">
      <c r="A1318" s="4" t="s">
        <v>1103</v>
      </c>
      <c r="B1318" s="4" t="s">
        <v>13</v>
      </c>
      <c r="C1318" s="4">
        <v>1128299</v>
      </c>
      <c r="D1318" s="5">
        <v>44327</v>
      </c>
      <c r="E1318" s="4" t="s">
        <v>283</v>
      </c>
      <c r="F1318" s="4" t="s">
        <v>1001</v>
      </c>
      <c r="G1318" s="4" t="s">
        <v>1002</v>
      </c>
      <c r="H1318" s="6">
        <v>375</v>
      </c>
      <c r="I1318" s="12" t="s">
        <v>37</v>
      </c>
      <c r="J1318" s="12" t="s">
        <v>1086</v>
      </c>
      <c r="K1318" s="10">
        <v>45000</v>
      </c>
      <c r="L1318" s="11">
        <v>0.2</v>
      </c>
      <c r="M1318" s="13">
        <f t="shared" si="40"/>
        <v>225000</v>
      </c>
      <c r="N1318" s="13">
        <f t="shared" si="41"/>
        <v>600</v>
      </c>
      <c r="O1318" s="4" t="s">
        <v>31</v>
      </c>
      <c r="P1318" s="12" t="s">
        <v>65</v>
      </c>
    </row>
    <row r="1319" spans="1:16" ht="14.25" customHeight="1">
      <c r="A1319" s="4" t="s">
        <v>1103</v>
      </c>
      <c r="B1319" s="4" t="s">
        <v>13</v>
      </c>
      <c r="C1319" s="4">
        <v>1128299</v>
      </c>
      <c r="D1319" s="5">
        <v>44327</v>
      </c>
      <c r="E1319" s="4" t="s">
        <v>283</v>
      </c>
      <c r="F1319" s="4" t="s">
        <v>1001</v>
      </c>
      <c r="G1319" s="4" t="s">
        <v>1002</v>
      </c>
      <c r="H1319" s="6">
        <v>375</v>
      </c>
      <c r="I1319" s="12" t="s">
        <v>66</v>
      </c>
      <c r="J1319" s="12" t="s">
        <v>1087</v>
      </c>
      <c r="K1319" s="10">
        <v>56250</v>
      </c>
      <c r="L1319" s="11">
        <v>0.25</v>
      </c>
      <c r="M1319" s="13">
        <f t="shared" si="40"/>
        <v>225000</v>
      </c>
      <c r="N1319" s="13">
        <f t="shared" si="41"/>
        <v>600</v>
      </c>
      <c r="O1319" s="4" t="s">
        <v>31</v>
      </c>
      <c r="P1319" s="12" t="s">
        <v>67</v>
      </c>
    </row>
    <row r="1320" spans="1:16" ht="14.25" customHeight="1">
      <c r="A1320" s="4" t="s">
        <v>1103</v>
      </c>
      <c r="B1320" s="4" t="s">
        <v>13</v>
      </c>
      <c r="C1320" s="4">
        <v>1128299</v>
      </c>
      <c r="D1320" s="5">
        <v>44327</v>
      </c>
      <c r="E1320" s="4" t="s">
        <v>283</v>
      </c>
      <c r="F1320" s="4" t="s">
        <v>1001</v>
      </c>
      <c r="G1320" s="4" t="s">
        <v>1002</v>
      </c>
      <c r="H1320" s="6">
        <v>275</v>
      </c>
      <c r="I1320" s="12" t="s">
        <v>68</v>
      </c>
      <c r="J1320" s="12" t="s">
        <v>1086</v>
      </c>
      <c r="K1320" s="10">
        <v>37812.5</v>
      </c>
      <c r="L1320" s="11">
        <v>0.25</v>
      </c>
      <c r="M1320" s="13">
        <f t="shared" si="40"/>
        <v>151250</v>
      </c>
      <c r="N1320" s="13">
        <f t="shared" si="41"/>
        <v>550</v>
      </c>
      <c r="O1320" s="4" t="s">
        <v>31</v>
      </c>
      <c r="P1320" s="12" t="s">
        <v>69</v>
      </c>
    </row>
    <row r="1321" spans="1:16" ht="14.25" customHeight="1">
      <c r="A1321" s="4" t="s">
        <v>1103</v>
      </c>
      <c r="B1321" s="4" t="s">
        <v>13</v>
      </c>
      <c r="C1321" s="4">
        <v>1128299</v>
      </c>
      <c r="D1321" s="5">
        <v>44327</v>
      </c>
      <c r="E1321" s="4" t="s">
        <v>283</v>
      </c>
      <c r="F1321" s="4" t="s">
        <v>1001</v>
      </c>
      <c r="G1321" s="4" t="s">
        <v>1002</v>
      </c>
      <c r="H1321" s="6">
        <v>175</v>
      </c>
      <c r="I1321" s="12" t="s">
        <v>61</v>
      </c>
      <c r="J1321" s="12" t="s">
        <v>1087</v>
      </c>
      <c r="K1321" s="10">
        <v>15750</v>
      </c>
      <c r="L1321" s="11">
        <v>0.15</v>
      </c>
      <c r="M1321" s="13">
        <f t="shared" si="40"/>
        <v>105000</v>
      </c>
      <c r="N1321" s="13">
        <f t="shared" si="41"/>
        <v>600</v>
      </c>
      <c r="O1321" s="4" t="s">
        <v>31</v>
      </c>
      <c r="P1321" s="12" t="s">
        <v>70</v>
      </c>
    </row>
    <row r="1322" spans="1:16" ht="14.25" customHeight="1">
      <c r="A1322" s="4" t="s">
        <v>1103</v>
      </c>
      <c r="B1322" s="4" t="s">
        <v>13</v>
      </c>
      <c r="C1322" s="4">
        <v>1128299</v>
      </c>
      <c r="D1322" s="5">
        <v>44327</v>
      </c>
      <c r="E1322" s="4" t="s">
        <v>283</v>
      </c>
      <c r="F1322" s="4" t="s">
        <v>1001</v>
      </c>
      <c r="G1322" s="4" t="s">
        <v>1002</v>
      </c>
      <c r="H1322" s="6">
        <v>475</v>
      </c>
      <c r="I1322" s="12" t="s">
        <v>71</v>
      </c>
      <c r="J1322" s="12" t="s">
        <v>1086</v>
      </c>
      <c r="K1322" s="10">
        <v>142500</v>
      </c>
      <c r="L1322" s="11">
        <v>0.4</v>
      </c>
      <c r="M1322" s="13">
        <f t="shared" si="40"/>
        <v>356250</v>
      </c>
      <c r="N1322" s="13">
        <f t="shared" si="41"/>
        <v>750</v>
      </c>
      <c r="O1322" s="4" t="s">
        <v>31</v>
      </c>
      <c r="P1322" s="12" t="s">
        <v>72</v>
      </c>
    </row>
    <row r="1323" spans="1:16" ht="14.25" customHeight="1">
      <c r="A1323" s="4" t="s">
        <v>1103</v>
      </c>
      <c r="B1323" s="4" t="s">
        <v>13</v>
      </c>
      <c r="C1323" s="4">
        <v>1128299</v>
      </c>
      <c r="D1323" s="5">
        <v>44357</v>
      </c>
      <c r="E1323" s="4" t="s">
        <v>283</v>
      </c>
      <c r="F1323" s="4" t="s">
        <v>1001</v>
      </c>
      <c r="G1323" s="4" t="s">
        <v>1002</v>
      </c>
      <c r="H1323" s="6">
        <v>725</v>
      </c>
      <c r="I1323" s="12" t="s">
        <v>73</v>
      </c>
      <c r="J1323" s="12" t="s">
        <v>1087</v>
      </c>
      <c r="K1323" s="10">
        <v>126875</v>
      </c>
      <c r="L1323" s="11">
        <v>0.25</v>
      </c>
      <c r="M1323" s="13">
        <f t="shared" si="40"/>
        <v>507500</v>
      </c>
      <c r="N1323" s="13">
        <f t="shared" si="41"/>
        <v>700</v>
      </c>
      <c r="O1323" s="4" t="s">
        <v>31</v>
      </c>
      <c r="P1323" s="12" t="s">
        <v>74</v>
      </c>
    </row>
    <row r="1324" spans="1:16" ht="14.25" customHeight="1">
      <c r="A1324" s="4" t="s">
        <v>1103</v>
      </c>
      <c r="B1324" s="4" t="s">
        <v>13</v>
      </c>
      <c r="C1324" s="4">
        <v>1128299</v>
      </c>
      <c r="D1324" s="5">
        <v>44357</v>
      </c>
      <c r="E1324" s="4" t="s">
        <v>283</v>
      </c>
      <c r="F1324" s="4" t="s">
        <v>1001</v>
      </c>
      <c r="G1324" s="4" t="s">
        <v>1002</v>
      </c>
      <c r="H1324" s="6">
        <v>600</v>
      </c>
      <c r="I1324" s="12" t="s">
        <v>75</v>
      </c>
      <c r="J1324" s="12" t="s">
        <v>1089</v>
      </c>
      <c r="K1324" s="10">
        <v>90000</v>
      </c>
      <c r="L1324" s="11">
        <v>0.2</v>
      </c>
      <c r="M1324" s="13">
        <f t="shared" si="40"/>
        <v>450000</v>
      </c>
      <c r="N1324" s="13">
        <f t="shared" si="41"/>
        <v>750</v>
      </c>
      <c r="O1324" s="4" t="s">
        <v>31</v>
      </c>
      <c r="P1324" s="12" t="s">
        <v>76</v>
      </c>
    </row>
    <row r="1325" spans="1:16" ht="14.25" customHeight="1">
      <c r="A1325" s="4" t="s">
        <v>1103</v>
      </c>
      <c r="B1325" s="4" t="s">
        <v>13</v>
      </c>
      <c r="C1325" s="4">
        <v>1128299</v>
      </c>
      <c r="D1325" s="5">
        <v>44357</v>
      </c>
      <c r="E1325" s="4" t="s">
        <v>283</v>
      </c>
      <c r="F1325" s="4" t="s">
        <v>1001</v>
      </c>
      <c r="G1325" s="4" t="s">
        <v>1002</v>
      </c>
      <c r="H1325" s="6">
        <v>600</v>
      </c>
      <c r="I1325" s="12" t="s">
        <v>77</v>
      </c>
      <c r="J1325" s="12" t="s">
        <v>1087</v>
      </c>
      <c r="K1325" s="10">
        <v>112500</v>
      </c>
      <c r="L1325" s="11">
        <v>0.25</v>
      </c>
      <c r="M1325" s="13">
        <f t="shared" si="40"/>
        <v>450000</v>
      </c>
      <c r="N1325" s="13">
        <f t="shared" si="41"/>
        <v>750</v>
      </c>
      <c r="O1325" s="4" t="s">
        <v>31</v>
      </c>
      <c r="P1325" s="12" t="s">
        <v>78</v>
      </c>
    </row>
    <row r="1326" spans="1:16" ht="14.25" customHeight="1">
      <c r="A1326" s="4" t="s">
        <v>1103</v>
      </c>
      <c r="B1326" s="4" t="s">
        <v>13</v>
      </c>
      <c r="C1326" s="4">
        <v>1128299</v>
      </c>
      <c r="D1326" s="5">
        <v>44357</v>
      </c>
      <c r="E1326" s="4" t="s">
        <v>283</v>
      </c>
      <c r="F1326" s="4" t="s">
        <v>1001</v>
      </c>
      <c r="G1326" s="4" t="s">
        <v>1002</v>
      </c>
      <c r="H1326" s="6">
        <v>475</v>
      </c>
      <c r="I1326" s="12" t="s">
        <v>79</v>
      </c>
      <c r="J1326" s="12" t="s">
        <v>1088</v>
      </c>
      <c r="K1326" s="10">
        <v>89062.5</v>
      </c>
      <c r="L1326" s="11">
        <v>0.25</v>
      </c>
      <c r="M1326" s="13">
        <f t="shared" si="40"/>
        <v>356250</v>
      </c>
      <c r="N1326" s="13">
        <f t="shared" si="41"/>
        <v>750</v>
      </c>
      <c r="O1326" s="4" t="s">
        <v>31</v>
      </c>
      <c r="P1326" s="12" t="s">
        <v>80</v>
      </c>
    </row>
    <row r="1327" spans="1:16" ht="14.25" customHeight="1">
      <c r="A1327" s="4" t="s">
        <v>1103</v>
      </c>
      <c r="B1327" s="4" t="s">
        <v>13</v>
      </c>
      <c r="C1327" s="4">
        <v>1128299</v>
      </c>
      <c r="D1327" s="5">
        <v>44357</v>
      </c>
      <c r="E1327" s="4" t="s">
        <v>283</v>
      </c>
      <c r="F1327" s="4" t="s">
        <v>1001</v>
      </c>
      <c r="G1327" s="4" t="s">
        <v>1002</v>
      </c>
      <c r="H1327" s="6">
        <v>350</v>
      </c>
      <c r="I1327" s="12" t="s">
        <v>81</v>
      </c>
      <c r="J1327" s="12" t="s">
        <v>1088</v>
      </c>
      <c r="K1327" s="10">
        <v>44625</v>
      </c>
      <c r="L1327" s="11">
        <v>0.15</v>
      </c>
      <c r="M1327" s="13">
        <f t="shared" si="40"/>
        <v>297500</v>
      </c>
      <c r="N1327" s="13">
        <f t="shared" si="41"/>
        <v>850</v>
      </c>
      <c r="O1327" s="4" t="s">
        <v>31</v>
      </c>
      <c r="P1327" s="12" t="s">
        <v>82</v>
      </c>
    </row>
    <row r="1328" spans="1:16" ht="14.25" customHeight="1">
      <c r="A1328" s="4" t="s">
        <v>1103</v>
      </c>
      <c r="B1328" s="4" t="s">
        <v>13</v>
      </c>
      <c r="C1328" s="4">
        <v>1128299</v>
      </c>
      <c r="D1328" s="5">
        <v>44357</v>
      </c>
      <c r="E1328" s="4" t="s">
        <v>283</v>
      </c>
      <c r="F1328" s="4" t="s">
        <v>1001</v>
      </c>
      <c r="G1328" s="4" t="s">
        <v>1002</v>
      </c>
      <c r="H1328" s="6">
        <v>650</v>
      </c>
      <c r="I1328" s="12" t="s">
        <v>83</v>
      </c>
      <c r="J1328" s="12" t="s">
        <v>1086</v>
      </c>
      <c r="K1328" s="10">
        <v>260000</v>
      </c>
      <c r="L1328" s="11">
        <v>0.4</v>
      </c>
      <c r="M1328" s="13">
        <f t="shared" si="40"/>
        <v>650000</v>
      </c>
      <c r="N1328" s="13">
        <f t="shared" si="41"/>
        <v>1000</v>
      </c>
      <c r="O1328" s="4" t="s">
        <v>31</v>
      </c>
      <c r="P1328" s="12" t="s">
        <v>84</v>
      </c>
    </row>
    <row r="1329" spans="1:16" ht="14.25" customHeight="1">
      <c r="A1329" s="4" t="s">
        <v>1103</v>
      </c>
      <c r="B1329" s="4" t="s">
        <v>13</v>
      </c>
      <c r="C1329" s="4">
        <v>1128299</v>
      </c>
      <c r="D1329" s="5">
        <v>44386</v>
      </c>
      <c r="E1329" s="4" t="s">
        <v>283</v>
      </c>
      <c r="F1329" s="4" t="s">
        <v>1001</v>
      </c>
      <c r="G1329" s="4" t="s">
        <v>1002</v>
      </c>
      <c r="H1329" s="6">
        <v>800</v>
      </c>
      <c r="I1329" s="12" t="s">
        <v>85</v>
      </c>
      <c r="J1329" s="12" t="s">
        <v>1086</v>
      </c>
      <c r="K1329" s="10">
        <v>160000</v>
      </c>
      <c r="L1329" s="11">
        <v>0.25</v>
      </c>
      <c r="M1329" s="13">
        <f t="shared" si="40"/>
        <v>640000</v>
      </c>
      <c r="N1329" s="13">
        <f t="shared" si="41"/>
        <v>800</v>
      </c>
      <c r="O1329" s="4" t="s">
        <v>31</v>
      </c>
      <c r="P1329" s="12" t="s">
        <v>86</v>
      </c>
    </row>
    <row r="1330" spans="1:16" ht="14.25" customHeight="1">
      <c r="A1330" s="4" t="s">
        <v>1103</v>
      </c>
      <c r="B1330" s="4" t="s">
        <v>13</v>
      </c>
      <c r="C1330" s="4">
        <v>1128299</v>
      </c>
      <c r="D1330" s="5">
        <v>44386</v>
      </c>
      <c r="E1330" s="4" t="s">
        <v>283</v>
      </c>
      <c r="F1330" s="4" t="s">
        <v>1001</v>
      </c>
      <c r="G1330" s="4" t="s">
        <v>1002</v>
      </c>
      <c r="H1330" s="6">
        <v>650</v>
      </c>
      <c r="I1330" s="12" t="s">
        <v>87</v>
      </c>
      <c r="J1330" s="12" t="s">
        <v>1088</v>
      </c>
      <c r="K1330" s="10">
        <v>110500</v>
      </c>
      <c r="L1330" s="11">
        <v>0.2</v>
      </c>
      <c r="M1330" s="13">
        <f t="shared" si="40"/>
        <v>552500</v>
      </c>
      <c r="N1330" s="13">
        <f t="shared" si="41"/>
        <v>850</v>
      </c>
      <c r="O1330" s="4" t="s">
        <v>31</v>
      </c>
      <c r="P1330" s="12" t="s">
        <v>88</v>
      </c>
    </row>
    <row r="1331" spans="1:16" ht="14.25" customHeight="1">
      <c r="A1331" s="4" t="s">
        <v>1103</v>
      </c>
      <c r="B1331" s="4" t="s">
        <v>13</v>
      </c>
      <c r="C1331" s="4">
        <v>1128299</v>
      </c>
      <c r="D1331" s="5">
        <v>44386</v>
      </c>
      <c r="E1331" s="4" t="s">
        <v>283</v>
      </c>
      <c r="F1331" s="4" t="s">
        <v>1001</v>
      </c>
      <c r="G1331" s="4" t="s">
        <v>1002</v>
      </c>
      <c r="H1331" s="6">
        <v>600</v>
      </c>
      <c r="I1331" s="12" t="s">
        <v>89</v>
      </c>
      <c r="J1331" s="12" t="s">
        <v>1086</v>
      </c>
      <c r="K1331" s="10">
        <v>127500</v>
      </c>
      <c r="L1331" s="11">
        <v>0.25</v>
      </c>
      <c r="M1331" s="13">
        <f t="shared" si="40"/>
        <v>510000</v>
      </c>
      <c r="N1331" s="13">
        <f t="shared" si="41"/>
        <v>850</v>
      </c>
      <c r="O1331" s="4" t="s">
        <v>31</v>
      </c>
      <c r="P1331" s="12" t="s">
        <v>90</v>
      </c>
    </row>
    <row r="1332" spans="1:16" ht="14.25" customHeight="1">
      <c r="A1332" s="4" t="s">
        <v>1103</v>
      </c>
      <c r="B1332" s="4" t="s">
        <v>13</v>
      </c>
      <c r="C1332" s="4">
        <v>1128299</v>
      </c>
      <c r="D1332" s="5">
        <v>44386</v>
      </c>
      <c r="E1332" s="4" t="s">
        <v>283</v>
      </c>
      <c r="F1332" s="4" t="s">
        <v>1001</v>
      </c>
      <c r="G1332" s="4" t="s">
        <v>1002</v>
      </c>
      <c r="H1332" s="6">
        <v>500</v>
      </c>
      <c r="I1332" s="12" t="s">
        <v>91</v>
      </c>
      <c r="J1332" s="12" t="s">
        <v>1086</v>
      </c>
      <c r="K1332" s="10">
        <v>100000</v>
      </c>
      <c r="L1332" s="11">
        <v>0.25</v>
      </c>
      <c r="M1332" s="13">
        <f t="shared" si="40"/>
        <v>400000</v>
      </c>
      <c r="N1332" s="13">
        <f t="shared" si="41"/>
        <v>800</v>
      </c>
      <c r="O1332" s="4" t="s">
        <v>31</v>
      </c>
      <c r="P1332" s="12" t="s">
        <v>92</v>
      </c>
    </row>
    <row r="1333" spans="1:16" ht="14.25" customHeight="1">
      <c r="A1333" s="4" t="s">
        <v>1103</v>
      </c>
      <c r="B1333" s="4" t="s">
        <v>13</v>
      </c>
      <c r="C1333" s="4">
        <v>1128299</v>
      </c>
      <c r="D1333" s="5">
        <v>44386</v>
      </c>
      <c r="E1333" s="4" t="s">
        <v>283</v>
      </c>
      <c r="F1333" s="4" t="s">
        <v>1001</v>
      </c>
      <c r="G1333" s="4" t="s">
        <v>1002</v>
      </c>
      <c r="H1333" s="6">
        <v>550</v>
      </c>
      <c r="I1333" s="12" t="s">
        <v>93</v>
      </c>
      <c r="J1333" s="12" t="s">
        <v>1087</v>
      </c>
      <c r="K1333" s="10">
        <v>70125</v>
      </c>
      <c r="L1333" s="11">
        <v>0.15</v>
      </c>
      <c r="M1333" s="13">
        <f t="shared" si="40"/>
        <v>467500</v>
      </c>
      <c r="N1333" s="13">
        <f t="shared" si="41"/>
        <v>850</v>
      </c>
      <c r="O1333" s="4" t="s">
        <v>31</v>
      </c>
      <c r="P1333" s="12" t="s">
        <v>94</v>
      </c>
    </row>
    <row r="1334" spans="1:16" ht="14.25" customHeight="1">
      <c r="A1334" s="4" t="s">
        <v>1103</v>
      </c>
      <c r="B1334" s="4" t="s">
        <v>13</v>
      </c>
      <c r="C1334" s="4">
        <v>1128299</v>
      </c>
      <c r="D1334" s="5">
        <v>44386</v>
      </c>
      <c r="E1334" s="4" t="s">
        <v>283</v>
      </c>
      <c r="F1334" s="4" t="s">
        <v>1001</v>
      </c>
      <c r="G1334" s="4" t="s">
        <v>1002</v>
      </c>
      <c r="H1334" s="6">
        <v>550</v>
      </c>
      <c r="I1334" s="12" t="s">
        <v>95</v>
      </c>
      <c r="J1334" s="12" t="s">
        <v>1087</v>
      </c>
      <c r="K1334" s="10">
        <v>220000</v>
      </c>
      <c r="L1334" s="11">
        <v>0.4</v>
      </c>
      <c r="M1334" s="13">
        <f t="shared" si="40"/>
        <v>550000</v>
      </c>
      <c r="N1334" s="13">
        <f t="shared" si="41"/>
        <v>1000</v>
      </c>
      <c r="O1334" s="4" t="s">
        <v>31</v>
      </c>
      <c r="P1334" s="12" t="s">
        <v>96</v>
      </c>
    </row>
    <row r="1335" spans="1:16" ht="14.25" customHeight="1">
      <c r="A1335" s="4" t="s">
        <v>1103</v>
      </c>
      <c r="B1335" s="4" t="s">
        <v>13</v>
      </c>
      <c r="C1335" s="4">
        <v>1128299</v>
      </c>
      <c r="D1335" s="5">
        <v>44418</v>
      </c>
      <c r="E1335" s="4" t="s">
        <v>283</v>
      </c>
      <c r="F1335" s="4" t="s">
        <v>1001</v>
      </c>
      <c r="G1335" s="4" t="s">
        <v>1002</v>
      </c>
      <c r="H1335" s="6">
        <v>750</v>
      </c>
      <c r="I1335" s="12" t="s">
        <v>97</v>
      </c>
      <c r="J1335" s="12" t="s">
        <v>1086</v>
      </c>
      <c r="K1335" s="10">
        <v>159375</v>
      </c>
      <c r="L1335" s="11">
        <v>0.25</v>
      </c>
      <c r="M1335" s="13">
        <f t="shared" si="40"/>
        <v>637500</v>
      </c>
      <c r="N1335" s="13">
        <f t="shared" si="41"/>
        <v>850</v>
      </c>
      <c r="O1335" s="4" t="s">
        <v>31</v>
      </c>
      <c r="P1335" s="12" t="s">
        <v>98</v>
      </c>
    </row>
    <row r="1336" spans="1:16" ht="14.25" customHeight="1">
      <c r="A1336" s="4" t="s">
        <v>1103</v>
      </c>
      <c r="B1336" s="4" t="s">
        <v>13</v>
      </c>
      <c r="C1336" s="4">
        <v>1128299</v>
      </c>
      <c r="D1336" s="5">
        <v>44418</v>
      </c>
      <c r="E1336" s="4" t="s">
        <v>283</v>
      </c>
      <c r="F1336" s="4" t="s">
        <v>1001</v>
      </c>
      <c r="G1336" s="4" t="s">
        <v>1002</v>
      </c>
      <c r="H1336" s="6">
        <v>725</v>
      </c>
      <c r="I1336" s="12" t="s">
        <v>99</v>
      </c>
      <c r="J1336" s="12" t="s">
        <v>1087</v>
      </c>
      <c r="K1336" s="10">
        <v>108750</v>
      </c>
      <c r="L1336" s="11">
        <v>0.2</v>
      </c>
      <c r="M1336" s="13">
        <f t="shared" si="40"/>
        <v>543750</v>
      </c>
      <c r="N1336" s="13">
        <f t="shared" si="41"/>
        <v>750</v>
      </c>
      <c r="O1336" s="4" t="s">
        <v>31</v>
      </c>
      <c r="P1336" s="12" t="s">
        <v>100</v>
      </c>
    </row>
    <row r="1337" spans="1:16" ht="14.25" customHeight="1">
      <c r="A1337" s="4" t="s">
        <v>1103</v>
      </c>
      <c r="B1337" s="4" t="s">
        <v>13</v>
      </c>
      <c r="C1337" s="4">
        <v>1128299</v>
      </c>
      <c r="D1337" s="5">
        <v>44418</v>
      </c>
      <c r="E1337" s="4" t="s">
        <v>283</v>
      </c>
      <c r="F1337" s="4" t="s">
        <v>1001</v>
      </c>
      <c r="G1337" s="4" t="s">
        <v>1002</v>
      </c>
      <c r="H1337" s="6">
        <v>600</v>
      </c>
      <c r="I1337" s="12" t="s">
        <v>101</v>
      </c>
      <c r="J1337" s="12" t="s">
        <v>1086</v>
      </c>
      <c r="K1337" s="10">
        <v>105000</v>
      </c>
      <c r="L1337" s="11">
        <v>0.25</v>
      </c>
      <c r="M1337" s="13">
        <f t="shared" si="40"/>
        <v>420000</v>
      </c>
      <c r="N1337" s="13">
        <f t="shared" si="41"/>
        <v>700</v>
      </c>
      <c r="O1337" s="4" t="s">
        <v>31</v>
      </c>
      <c r="P1337" s="12" t="s">
        <v>102</v>
      </c>
    </row>
    <row r="1338" spans="1:16" ht="14.25" customHeight="1">
      <c r="A1338" s="4" t="s">
        <v>1103</v>
      </c>
      <c r="B1338" s="4" t="s">
        <v>13</v>
      </c>
      <c r="C1338" s="4">
        <v>1128299</v>
      </c>
      <c r="D1338" s="5">
        <v>44418</v>
      </c>
      <c r="E1338" s="4" t="s">
        <v>283</v>
      </c>
      <c r="F1338" s="4" t="s">
        <v>1001</v>
      </c>
      <c r="G1338" s="4" t="s">
        <v>1002</v>
      </c>
      <c r="H1338" s="6">
        <v>525</v>
      </c>
      <c r="I1338" s="12" t="s">
        <v>103</v>
      </c>
      <c r="J1338" s="12" t="s">
        <v>1087</v>
      </c>
      <c r="K1338" s="10">
        <v>91875</v>
      </c>
      <c r="L1338" s="11">
        <v>0.25</v>
      </c>
      <c r="M1338" s="13">
        <f t="shared" si="40"/>
        <v>367500</v>
      </c>
      <c r="N1338" s="13">
        <f t="shared" si="41"/>
        <v>700</v>
      </c>
      <c r="O1338" s="4" t="s">
        <v>31</v>
      </c>
      <c r="P1338" s="12" t="s">
        <v>104</v>
      </c>
    </row>
    <row r="1339" spans="1:16" ht="14.25" customHeight="1">
      <c r="A1339" s="4" t="s">
        <v>1104</v>
      </c>
      <c r="B1339" s="4" t="s">
        <v>13</v>
      </c>
      <c r="C1339" s="4">
        <v>1128299</v>
      </c>
      <c r="D1339" s="5">
        <v>44418</v>
      </c>
      <c r="E1339" s="4" t="s">
        <v>283</v>
      </c>
      <c r="F1339" s="4" t="s">
        <v>1001</v>
      </c>
      <c r="G1339" s="4" t="s">
        <v>1002</v>
      </c>
      <c r="H1339" s="6">
        <v>525</v>
      </c>
      <c r="I1339" s="12" t="s">
        <v>105</v>
      </c>
      <c r="J1339" s="12" t="s">
        <v>1087</v>
      </c>
      <c r="K1339" s="10">
        <v>55125</v>
      </c>
      <c r="L1339" s="11">
        <v>0.15</v>
      </c>
      <c r="M1339" s="13">
        <f t="shared" si="40"/>
        <v>367500</v>
      </c>
      <c r="N1339" s="13">
        <f t="shared" si="41"/>
        <v>700</v>
      </c>
      <c r="O1339" s="4" t="s">
        <v>31</v>
      </c>
      <c r="P1339" s="12" t="s">
        <v>106</v>
      </c>
    </row>
    <row r="1340" spans="1:16" ht="14.25" customHeight="1">
      <c r="A1340" s="4" t="s">
        <v>1104</v>
      </c>
      <c r="B1340" s="4" t="s">
        <v>13</v>
      </c>
      <c r="C1340" s="4">
        <v>1128299</v>
      </c>
      <c r="D1340" s="5">
        <v>44418</v>
      </c>
      <c r="E1340" s="4" t="s">
        <v>283</v>
      </c>
      <c r="F1340" s="4" t="s">
        <v>1001</v>
      </c>
      <c r="G1340" s="4" t="s">
        <v>1002</v>
      </c>
      <c r="H1340" s="6">
        <v>350</v>
      </c>
      <c r="I1340" s="12" t="s">
        <v>107</v>
      </c>
      <c r="J1340" s="12" t="s">
        <v>1087</v>
      </c>
      <c r="K1340" s="10">
        <v>105000</v>
      </c>
      <c r="L1340" s="11">
        <v>0.4</v>
      </c>
      <c r="M1340" s="13">
        <f t="shared" si="40"/>
        <v>262500</v>
      </c>
      <c r="N1340" s="13">
        <f t="shared" si="41"/>
        <v>750</v>
      </c>
      <c r="O1340" s="4" t="s">
        <v>31</v>
      </c>
      <c r="P1340" s="12" t="s">
        <v>108</v>
      </c>
    </row>
    <row r="1341" spans="1:16" ht="14.25" customHeight="1">
      <c r="A1341" s="4" t="s">
        <v>1104</v>
      </c>
      <c r="B1341" s="4" t="s">
        <v>13</v>
      </c>
      <c r="C1341" s="4">
        <v>1128299</v>
      </c>
      <c r="D1341" s="5">
        <v>44450</v>
      </c>
      <c r="E1341" s="4" t="s">
        <v>283</v>
      </c>
      <c r="F1341" s="4" t="s">
        <v>1001</v>
      </c>
      <c r="G1341" s="4" t="s">
        <v>1002</v>
      </c>
      <c r="H1341" s="6">
        <v>550</v>
      </c>
      <c r="I1341" s="12" t="s">
        <v>109</v>
      </c>
      <c r="J1341" s="12" t="s">
        <v>1087</v>
      </c>
      <c r="K1341" s="10">
        <v>89375</v>
      </c>
      <c r="L1341" s="11">
        <v>0.25</v>
      </c>
      <c r="M1341" s="13">
        <f t="shared" si="40"/>
        <v>357500</v>
      </c>
      <c r="N1341" s="13">
        <f t="shared" si="41"/>
        <v>650</v>
      </c>
      <c r="O1341" s="4" t="s">
        <v>31</v>
      </c>
      <c r="P1341" s="12" t="s">
        <v>110</v>
      </c>
    </row>
    <row r="1342" spans="1:16" ht="14.25" customHeight="1">
      <c r="A1342" s="4" t="s">
        <v>1104</v>
      </c>
      <c r="B1342" s="4" t="s">
        <v>13</v>
      </c>
      <c r="C1342" s="4">
        <v>1128299</v>
      </c>
      <c r="D1342" s="5">
        <v>44450</v>
      </c>
      <c r="E1342" s="4" t="s">
        <v>283</v>
      </c>
      <c r="F1342" s="4" t="s">
        <v>1001</v>
      </c>
      <c r="G1342" s="4" t="s">
        <v>1002</v>
      </c>
      <c r="H1342" s="6">
        <v>550</v>
      </c>
      <c r="I1342" s="12" t="s">
        <v>111</v>
      </c>
      <c r="J1342" s="12" t="s">
        <v>1087</v>
      </c>
      <c r="K1342" s="10">
        <v>77000</v>
      </c>
      <c r="L1342" s="11">
        <v>0.2</v>
      </c>
      <c r="M1342" s="13">
        <f t="shared" si="40"/>
        <v>385000</v>
      </c>
      <c r="N1342" s="13">
        <f t="shared" si="41"/>
        <v>700</v>
      </c>
      <c r="O1342" s="4" t="s">
        <v>31</v>
      </c>
      <c r="P1342" s="12" t="s">
        <v>112</v>
      </c>
    </row>
    <row r="1343" spans="1:16" ht="14.25" customHeight="1">
      <c r="A1343" s="4" t="s">
        <v>1104</v>
      </c>
      <c r="B1343" s="4" t="s">
        <v>13</v>
      </c>
      <c r="C1343" s="4">
        <v>1128299</v>
      </c>
      <c r="D1343" s="5">
        <v>44450</v>
      </c>
      <c r="E1343" s="4" t="s">
        <v>283</v>
      </c>
      <c r="F1343" s="4" t="s">
        <v>1001</v>
      </c>
      <c r="G1343" s="4" t="s">
        <v>1002</v>
      </c>
      <c r="H1343" s="6">
        <v>375</v>
      </c>
      <c r="I1343" s="12" t="s">
        <v>113</v>
      </c>
      <c r="J1343" s="12" t="s">
        <v>1086</v>
      </c>
      <c r="K1343" s="10">
        <v>60937.5</v>
      </c>
      <c r="L1343" s="11">
        <v>0.25</v>
      </c>
      <c r="M1343" s="13">
        <f t="shared" si="40"/>
        <v>243750</v>
      </c>
      <c r="N1343" s="13">
        <f t="shared" si="41"/>
        <v>650</v>
      </c>
      <c r="O1343" s="4" t="s">
        <v>31</v>
      </c>
      <c r="P1343" s="12" t="s">
        <v>114</v>
      </c>
    </row>
    <row r="1344" spans="1:16" ht="14.25" customHeight="1">
      <c r="A1344" s="4" t="s">
        <v>1104</v>
      </c>
      <c r="B1344" s="4" t="s">
        <v>13</v>
      </c>
      <c r="C1344" s="4">
        <v>1128299</v>
      </c>
      <c r="D1344" s="5">
        <v>44450</v>
      </c>
      <c r="E1344" s="4" t="s">
        <v>283</v>
      </c>
      <c r="F1344" s="4" t="s">
        <v>1001</v>
      </c>
      <c r="G1344" s="4" t="s">
        <v>1002</v>
      </c>
      <c r="H1344" s="6">
        <v>325</v>
      </c>
      <c r="I1344" s="12" t="s">
        <v>37</v>
      </c>
      <c r="J1344" s="12" t="s">
        <v>1086</v>
      </c>
      <c r="K1344" s="10">
        <v>52812.5</v>
      </c>
      <c r="L1344" s="11">
        <v>0.25</v>
      </c>
      <c r="M1344" s="13">
        <f t="shared" si="40"/>
        <v>211250</v>
      </c>
      <c r="N1344" s="13">
        <f t="shared" si="41"/>
        <v>650</v>
      </c>
      <c r="O1344" s="4" t="s">
        <v>31</v>
      </c>
      <c r="P1344" s="12" t="s">
        <v>115</v>
      </c>
    </row>
    <row r="1345" spans="1:16" ht="14.25" customHeight="1">
      <c r="A1345" s="4" t="s">
        <v>1104</v>
      </c>
      <c r="B1345" s="4" t="s">
        <v>13</v>
      </c>
      <c r="C1345" s="4">
        <v>1128299</v>
      </c>
      <c r="D1345" s="5">
        <v>44450</v>
      </c>
      <c r="E1345" s="4" t="s">
        <v>283</v>
      </c>
      <c r="F1345" s="4" t="s">
        <v>1001</v>
      </c>
      <c r="G1345" s="4" t="s">
        <v>1002</v>
      </c>
      <c r="H1345" s="6">
        <v>350</v>
      </c>
      <c r="I1345" s="12" t="s">
        <v>116</v>
      </c>
      <c r="J1345" s="12" t="s">
        <v>1087</v>
      </c>
      <c r="K1345" s="10">
        <v>39375</v>
      </c>
      <c r="L1345" s="11">
        <v>0.15</v>
      </c>
      <c r="M1345" s="13">
        <f t="shared" si="40"/>
        <v>262500</v>
      </c>
      <c r="N1345" s="13">
        <f t="shared" si="41"/>
        <v>750</v>
      </c>
      <c r="O1345" s="4" t="s">
        <v>31</v>
      </c>
      <c r="P1345" s="12" t="s">
        <v>117</v>
      </c>
    </row>
    <row r="1346" spans="1:16" ht="14.25" customHeight="1">
      <c r="A1346" s="4" t="s">
        <v>1104</v>
      </c>
      <c r="B1346" s="4" t="s">
        <v>13</v>
      </c>
      <c r="C1346" s="4">
        <v>1128299</v>
      </c>
      <c r="D1346" s="5">
        <v>44450</v>
      </c>
      <c r="E1346" s="4" t="s">
        <v>283</v>
      </c>
      <c r="F1346" s="4" t="s">
        <v>1001</v>
      </c>
      <c r="G1346" s="4" t="s">
        <v>1002</v>
      </c>
      <c r="H1346" s="6">
        <v>375</v>
      </c>
      <c r="I1346" s="12" t="s">
        <v>46</v>
      </c>
      <c r="J1346" s="12" t="s">
        <v>1087</v>
      </c>
      <c r="K1346" s="10">
        <v>90000</v>
      </c>
      <c r="L1346" s="11">
        <v>0.4</v>
      </c>
      <c r="M1346" s="13">
        <f t="shared" si="40"/>
        <v>225000</v>
      </c>
      <c r="N1346" s="13">
        <f t="shared" si="41"/>
        <v>600</v>
      </c>
      <c r="O1346" s="4" t="s">
        <v>31</v>
      </c>
      <c r="P1346" s="12" t="s">
        <v>118</v>
      </c>
    </row>
    <row r="1347" spans="1:16" ht="14.25" customHeight="1">
      <c r="A1347" s="4" t="s">
        <v>1104</v>
      </c>
      <c r="B1347" s="4" t="s">
        <v>13</v>
      </c>
      <c r="C1347" s="4">
        <v>1128299</v>
      </c>
      <c r="D1347" s="5">
        <v>44479</v>
      </c>
      <c r="E1347" s="4" t="s">
        <v>283</v>
      </c>
      <c r="F1347" s="4" t="s">
        <v>1001</v>
      </c>
      <c r="G1347" s="4" t="s">
        <v>1002</v>
      </c>
      <c r="H1347" s="6">
        <v>475</v>
      </c>
      <c r="I1347" s="12" t="s">
        <v>119</v>
      </c>
      <c r="J1347" s="12" t="s">
        <v>1087</v>
      </c>
      <c r="K1347" s="10">
        <v>65312.5</v>
      </c>
      <c r="L1347" s="11">
        <v>0.25</v>
      </c>
      <c r="M1347" s="13">
        <f t="shared" si="40"/>
        <v>261250</v>
      </c>
      <c r="N1347" s="13">
        <f t="shared" si="41"/>
        <v>550</v>
      </c>
      <c r="O1347" s="4" t="s">
        <v>31</v>
      </c>
      <c r="P1347" s="12" t="s">
        <v>120</v>
      </c>
    </row>
    <row r="1348" spans="1:16" ht="14.25" customHeight="1">
      <c r="A1348" s="4" t="s">
        <v>1104</v>
      </c>
      <c r="B1348" s="4" t="s">
        <v>13</v>
      </c>
      <c r="C1348" s="4">
        <v>1128299</v>
      </c>
      <c r="D1348" s="5">
        <v>44479</v>
      </c>
      <c r="E1348" s="4" t="s">
        <v>283</v>
      </c>
      <c r="F1348" s="4" t="s">
        <v>1001</v>
      </c>
      <c r="G1348" s="4" t="s">
        <v>1002</v>
      </c>
      <c r="H1348" s="6">
        <v>475</v>
      </c>
      <c r="I1348" s="12" t="s">
        <v>121</v>
      </c>
      <c r="J1348" s="12" t="s">
        <v>1086</v>
      </c>
      <c r="K1348" s="10">
        <v>61750</v>
      </c>
      <c r="L1348" s="11">
        <v>0.2</v>
      </c>
      <c r="M1348" s="13">
        <f t="shared" si="40"/>
        <v>308750</v>
      </c>
      <c r="N1348" s="13">
        <f t="shared" si="41"/>
        <v>650</v>
      </c>
      <c r="O1348" s="4" t="s">
        <v>31</v>
      </c>
      <c r="P1348" s="12" t="s">
        <v>122</v>
      </c>
    </row>
    <row r="1349" spans="1:16" ht="14.25" customHeight="1">
      <c r="A1349" s="4" t="s">
        <v>1104</v>
      </c>
      <c r="B1349" s="4" t="s">
        <v>13</v>
      </c>
      <c r="C1349" s="4">
        <v>1128299</v>
      </c>
      <c r="D1349" s="5">
        <v>44479</v>
      </c>
      <c r="E1349" s="4" t="s">
        <v>283</v>
      </c>
      <c r="F1349" s="4" t="s">
        <v>1001</v>
      </c>
      <c r="G1349" s="4" t="s">
        <v>1002</v>
      </c>
      <c r="H1349" s="6">
        <v>300</v>
      </c>
      <c r="I1349" s="12" t="s">
        <v>123</v>
      </c>
      <c r="J1349" s="12" t="s">
        <v>1087</v>
      </c>
      <c r="K1349" s="10">
        <v>45000</v>
      </c>
      <c r="L1349" s="11">
        <v>0.25</v>
      </c>
      <c r="M1349" s="13">
        <f t="shared" si="40"/>
        <v>180000</v>
      </c>
      <c r="N1349" s="13">
        <f t="shared" si="41"/>
        <v>600</v>
      </c>
      <c r="O1349" s="4" t="s">
        <v>31</v>
      </c>
      <c r="P1349" s="12" t="s">
        <v>124</v>
      </c>
    </row>
    <row r="1350" spans="1:16" ht="14.25" customHeight="1">
      <c r="A1350" s="4" t="s">
        <v>1104</v>
      </c>
      <c r="B1350" s="4" t="s">
        <v>13</v>
      </c>
      <c r="C1350" s="4">
        <v>1128299</v>
      </c>
      <c r="D1350" s="5">
        <v>44479</v>
      </c>
      <c r="E1350" s="4" t="s">
        <v>283</v>
      </c>
      <c r="F1350" s="4" t="s">
        <v>1001</v>
      </c>
      <c r="G1350" s="4" t="s">
        <v>1002</v>
      </c>
      <c r="H1350" s="6">
        <v>275</v>
      </c>
      <c r="I1350" s="12" t="s">
        <v>49</v>
      </c>
      <c r="J1350" s="12" t="s">
        <v>1086</v>
      </c>
      <c r="K1350" s="10">
        <v>37812.5</v>
      </c>
      <c r="L1350" s="11">
        <v>0.25</v>
      </c>
      <c r="M1350" s="13">
        <f t="shared" si="40"/>
        <v>151250</v>
      </c>
      <c r="N1350" s="13">
        <f t="shared" si="41"/>
        <v>550</v>
      </c>
      <c r="O1350" s="4" t="s">
        <v>31</v>
      </c>
      <c r="P1350" s="12" t="s">
        <v>125</v>
      </c>
    </row>
    <row r="1351" spans="1:16" ht="14.25" customHeight="1">
      <c r="A1351" s="4" t="s">
        <v>1104</v>
      </c>
      <c r="B1351" s="4" t="s">
        <v>13</v>
      </c>
      <c r="C1351" s="4">
        <v>1128299</v>
      </c>
      <c r="D1351" s="5">
        <v>44479</v>
      </c>
      <c r="E1351" s="4" t="s">
        <v>283</v>
      </c>
      <c r="F1351" s="4" t="s">
        <v>1001</v>
      </c>
      <c r="G1351" s="4" t="s">
        <v>1002</v>
      </c>
      <c r="H1351" s="6">
        <v>250</v>
      </c>
      <c r="I1351" s="12" t="s">
        <v>126</v>
      </c>
      <c r="J1351" s="12" t="s">
        <v>1086</v>
      </c>
      <c r="K1351" s="10">
        <v>24375</v>
      </c>
      <c r="L1351" s="11">
        <v>0.15</v>
      </c>
      <c r="M1351" s="13">
        <f t="shared" ref="M1351:M1414" si="42">K1351/L1351</f>
        <v>162500</v>
      </c>
      <c r="N1351" s="13">
        <f t="shared" ref="N1351:N1414" si="43">M1351/H1351</f>
        <v>650</v>
      </c>
      <c r="O1351" s="4" t="s">
        <v>31</v>
      </c>
      <c r="P1351" s="12" t="s">
        <v>127</v>
      </c>
    </row>
    <row r="1352" spans="1:16" ht="14.25" customHeight="1">
      <c r="A1352" s="4" t="s">
        <v>1104</v>
      </c>
      <c r="B1352" s="4" t="s">
        <v>13</v>
      </c>
      <c r="C1352" s="4">
        <v>1128299</v>
      </c>
      <c r="D1352" s="5">
        <v>44479</v>
      </c>
      <c r="E1352" s="4" t="s">
        <v>283</v>
      </c>
      <c r="F1352" s="4" t="s">
        <v>1001</v>
      </c>
      <c r="G1352" s="4" t="s">
        <v>1002</v>
      </c>
      <c r="H1352" s="6">
        <v>300</v>
      </c>
      <c r="I1352" s="12" t="s">
        <v>128</v>
      </c>
      <c r="J1352" s="12" t="s">
        <v>1087</v>
      </c>
      <c r="K1352" s="10">
        <v>84000</v>
      </c>
      <c r="L1352" s="11">
        <v>0.4</v>
      </c>
      <c r="M1352" s="13">
        <f t="shared" si="42"/>
        <v>210000</v>
      </c>
      <c r="N1352" s="13">
        <f t="shared" si="43"/>
        <v>700</v>
      </c>
      <c r="O1352" s="4" t="s">
        <v>31</v>
      </c>
      <c r="P1352" s="12" t="s">
        <v>129</v>
      </c>
    </row>
    <row r="1353" spans="1:16" ht="14.25" customHeight="1">
      <c r="A1353" s="4" t="s">
        <v>1104</v>
      </c>
      <c r="B1353" s="4" t="s">
        <v>13</v>
      </c>
      <c r="C1353" s="4">
        <v>1128299</v>
      </c>
      <c r="D1353" s="5">
        <v>44510</v>
      </c>
      <c r="E1353" s="4" t="s">
        <v>283</v>
      </c>
      <c r="F1353" s="4" t="s">
        <v>1001</v>
      </c>
      <c r="G1353" s="4" t="s">
        <v>1002</v>
      </c>
      <c r="H1353" s="6">
        <v>525</v>
      </c>
      <c r="I1353" s="12" t="s">
        <v>130</v>
      </c>
      <c r="J1353" s="12" t="s">
        <v>1087</v>
      </c>
      <c r="K1353" s="10">
        <v>72187.5</v>
      </c>
      <c r="L1353" s="11">
        <v>0.25</v>
      </c>
      <c r="M1353" s="13">
        <f t="shared" si="42"/>
        <v>288750</v>
      </c>
      <c r="N1353" s="13">
        <f t="shared" si="43"/>
        <v>550</v>
      </c>
      <c r="O1353" s="4" t="s">
        <v>31</v>
      </c>
      <c r="P1353" s="12" t="s">
        <v>131</v>
      </c>
    </row>
    <row r="1354" spans="1:16" ht="14.25" customHeight="1">
      <c r="A1354" s="4" t="s">
        <v>1104</v>
      </c>
      <c r="B1354" s="4" t="s">
        <v>13</v>
      </c>
      <c r="C1354" s="4">
        <v>1128299</v>
      </c>
      <c r="D1354" s="5">
        <v>44510</v>
      </c>
      <c r="E1354" s="4" t="s">
        <v>283</v>
      </c>
      <c r="F1354" s="4" t="s">
        <v>1001</v>
      </c>
      <c r="G1354" s="4" t="s">
        <v>1002</v>
      </c>
      <c r="H1354" s="6">
        <v>600</v>
      </c>
      <c r="I1354" s="12" t="s">
        <v>132</v>
      </c>
      <c r="J1354" s="12" t="s">
        <v>1086</v>
      </c>
      <c r="K1354" s="10">
        <v>72000</v>
      </c>
      <c r="L1354" s="11">
        <v>0.2</v>
      </c>
      <c r="M1354" s="13">
        <f t="shared" si="42"/>
        <v>360000</v>
      </c>
      <c r="N1354" s="13">
        <f t="shared" si="43"/>
        <v>600</v>
      </c>
      <c r="O1354" s="4" t="s">
        <v>31</v>
      </c>
      <c r="P1354" s="12" t="s">
        <v>133</v>
      </c>
    </row>
    <row r="1355" spans="1:16" ht="14.25" customHeight="1">
      <c r="A1355" s="4" t="s">
        <v>1104</v>
      </c>
      <c r="B1355" s="4" t="s">
        <v>13</v>
      </c>
      <c r="C1355" s="4">
        <v>1128299</v>
      </c>
      <c r="D1355" s="5">
        <v>44510</v>
      </c>
      <c r="E1355" s="4" t="s">
        <v>283</v>
      </c>
      <c r="F1355" s="4" t="s">
        <v>1001</v>
      </c>
      <c r="G1355" s="4" t="s">
        <v>1002</v>
      </c>
      <c r="H1355" s="6">
        <v>425</v>
      </c>
      <c r="I1355" s="12" t="s">
        <v>134</v>
      </c>
      <c r="J1355" s="12" t="s">
        <v>1087</v>
      </c>
      <c r="K1355" s="10">
        <v>58437.5</v>
      </c>
      <c r="L1355" s="11">
        <v>0.25</v>
      </c>
      <c r="M1355" s="13">
        <f t="shared" si="42"/>
        <v>233750</v>
      </c>
      <c r="N1355" s="13">
        <f t="shared" si="43"/>
        <v>550</v>
      </c>
      <c r="O1355" s="4" t="s">
        <v>31</v>
      </c>
      <c r="P1355" s="12" t="s">
        <v>135</v>
      </c>
    </row>
    <row r="1356" spans="1:16" ht="14.25" customHeight="1">
      <c r="A1356" s="4" t="s">
        <v>1104</v>
      </c>
      <c r="B1356" s="4" t="s">
        <v>13</v>
      </c>
      <c r="C1356" s="4">
        <v>1128299</v>
      </c>
      <c r="D1356" s="5">
        <v>44510</v>
      </c>
      <c r="E1356" s="4" t="s">
        <v>283</v>
      </c>
      <c r="F1356" s="4" t="s">
        <v>1001</v>
      </c>
      <c r="G1356" s="4" t="s">
        <v>1002</v>
      </c>
      <c r="H1356" s="6">
        <v>400</v>
      </c>
      <c r="I1356" s="12" t="s">
        <v>136</v>
      </c>
      <c r="J1356" s="12" t="s">
        <v>1087</v>
      </c>
      <c r="K1356" s="10">
        <v>65000</v>
      </c>
      <c r="L1356" s="11">
        <v>0.25</v>
      </c>
      <c r="M1356" s="13">
        <f t="shared" si="42"/>
        <v>260000</v>
      </c>
      <c r="N1356" s="13">
        <f t="shared" si="43"/>
        <v>650</v>
      </c>
      <c r="O1356" s="4" t="s">
        <v>31</v>
      </c>
      <c r="P1356" s="12" t="s">
        <v>137</v>
      </c>
    </row>
    <row r="1357" spans="1:16" ht="14.25" customHeight="1">
      <c r="A1357" s="4" t="s">
        <v>1104</v>
      </c>
      <c r="B1357" s="4" t="s">
        <v>13</v>
      </c>
      <c r="C1357" s="4">
        <v>1128299</v>
      </c>
      <c r="D1357" s="5">
        <v>44510</v>
      </c>
      <c r="E1357" s="4" t="s">
        <v>283</v>
      </c>
      <c r="F1357" s="4" t="s">
        <v>1001</v>
      </c>
      <c r="G1357" s="4" t="s">
        <v>1002</v>
      </c>
      <c r="H1357" s="6">
        <v>375</v>
      </c>
      <c r="I1357" s="12" t="s">
        <v>138</v>
      </c>
      <c r="J1357" s="12" t="s">
        <v>1086</v>
      </c>
      <c r="K1357" s="10">
        <v>47812.5</v>
      </c>
      <c r="L1357" s="11">
        <v>0.15</v>
      </c>
      <c r="M1357" s="13">
        <f t="shared" si="42"/>
        <v>318750</v>
      </c>
      <c r="N1357" s="13">
        <f t="shared" si="43"/>
        <v>850</v>
      </c>
      <c r="O1357" s="4" t="s">
        <v>31</v>
      </c>
      <c r="P1357" s="12" t="s">
        <v>139</v>
      </c>
    </row>
    <row r="1358" spans="1:16" ht="14.25" customHeight="1">
      <c r="A1358" s="4" t="s">
        <v>1104</v>
      </c>
      <c r="B1358" s="4" t="s">
        <v>13</v>
      </c>
      <c r="C1358" s="4">
        <v>1128299</v>
      </c>
      <c r="D1358" s="5">
        <v>44510</v>
      </c>
      <c r="E1358" s="4" t="s">
        <v>283</v>
      </c>
      <c r="F1358" s="4" t="s">
        <v>1001</v>
      </c>
      <c r="G1358" s="4" t="s">
        <v>1002</v>
      </c>
      <c r="H1358" s="6">
        <v>500</v>
      </c>
      <c r="I1358" s="12" t="s">
        <v>42</v>
      </c>
      <c r="J1358" s="12" t="s">
        <v>1087</v>
      </c>
      <c r="K1358" s="10">
        <v>180000</v>
      </c>
      <c r="L1358" s="11">
        <v>0.4</v>
      </c>
      <c r="M1358" s="13">
        <f t="shared" si="42"/>
        <v>450000</v>
      </c>
      <c r="N1358" s="13">
        <f t="shared" si="43"/>
        <v>900</v>
      </c>
      <c r="O1358" s="4" t="s">
        <v>31</v>
      </c>
      <c r="P1358" s="12" t="s">
        <v>140</v>
      </c>
    </row>
    <row r="1359" spans="1:16" ht="14.25" customHeight="1">
      <c r="A1359" s="4" t="s">
        <v>1104</v>
      </c>
      <c r="B1359" s="4" t="s">
        <v>13</v>
      </c>
      <c r="C1359" s="4">
        <v>1128299</v>
      </c>
      <c r="D1359" s="5">
        <v>44539</v>
      </c>
      <c r="E1359" s="4" t="s">
        <v>283</v>
      </c>
      <c r="F1359" s="4" t="s">
        <v>1001</v>
      </c>
      <c r="G1359" s="4" t="s">
        <v>1002</v>
      </c>
      <c r="H1359" s="6">
        <v>700</v>
      </c>
      <c r="I1359" s="12" t="s">
        <v>141</v>
      </c>
      <c r="J1359" s="12" t="s">
        <v>1086</v>
      </c>
      <c r="K1359" s="10">
        <v>131250</v>
      </c>
      <c r="L1359" s="11">
        <v>0.25</v>
      </c>
      <c r="M1359" s="13">
        <f t="shared" si="42"/>
        <v>525000</v>
      </c>
      <c r="N1359" s="13">
        <f t="shared" si="43"/>
        <v>750</v>
      </c>
      <c r="O1359" s="4" t="s">
        <v>31</v>
      </c>
      <c r="P1359" s="12" t="s">
        <v>142</v>
      </c>
    </row>
    <row r="1360" spans="1:16" ht="14.25" customHeight="1">
      <c r="A1360" s="4" t="s">
        <v>1104</v>
      </c>
      <c r="B1360" s="4" t="s">
        <v>13</v>
      </c>
      <c r="C1360" s="4">
        <v>1128299</v>
      </c>
      <c r="D1360" s="5">
        <v>44539</v>
      </c>
      <c r="E1360" s="4" t="s">
        <v>283</v>
      </c>
      <c r="F1360" s="4" t="s">
        <v>1001</v>
      </c>
      <c r="G1360" s="4" t="s">
        <v>1002</v>
      </c>
      <c r="H1360" s="6">
        <v>700</v>
      </c>
      <c r="I1360" s="12" t="s">
        <v>143</v>
      </c>
      <c r="J1360" s="12" t="s">
        <v>1087</v>
      </c>
      <c r="K1360" s="10">
        <v>119000</v>
      </c>
      <c r="L1360" s="11">
        <v>0.2</v>
      </c>
      <c r="M1360" s="13">
        <f t="shared" si="42"/>
        <v>595000</v>
      </c>
      <c r="N1360" s="13">
        <f t="shared" si="43"/>
        <v>850</v>
      </c>
      <c r="O1360" s="4" t="s">
        <v>31</v>
      </c>
      <c r="P1360" s="12" t="s">
        <v>144</v>
      </c>
    </row>
    <row r="1361" spans="1:16" ht="14.25" customHeight="1">
      <c r="A1361" s="4" t="s">
        <v>1105</v>
      </c>
      <c r="B1361" s="4" t="s">
        <v>13</v>
      </c>
      <c r="C1361" s="4">
        <v>1128299</v>
      </c>
      <c r="D1361" s="5">
        <v>44539</v>
      </c>
      <c r="E1361" s="4" t="s">
        <v>283</v>
      </c>
      <c r="F1361" s="4" t="s">
        <v>1001</v>
      </c>
      <c r="G1361" s="4" t="s">
        <v>1002</v>
      </c>
      <c r="H1361" s="6">
        <v>500</v>
      </c>
      <c r="I1361" s="12" t="s">
        <v>145</v>
      </c>
      <c r="J1361" s="12" t="s">
        <v>1087</v>
      </c>
      <c r="K1361" s="10">
        <v>100000</v>
      </c>
      <c r="L1361" s="11">
        <v>0.25</v>
      </c>
      <c r="M1361" s="13">
        <f t="shared" si="42"/>
        <v>400000</v>
      </c>
      <c r="N1361" s="13">
        <f t="shared" si="43"/>
        <v>800</v>
      </c>
      <c r="O1361" s="4" t="s">
        <v>31</v>
      </c>
      <c r="P1361" s="12" t="s">
        <v>146</v>
      </c>
    </row>
    <row r="1362" spans="1:16" ht="14.25" customHeight="1">
      <c r="A1362" s="4" t="s">
        <v>1105</v>
      </c>
      <c r="B1362" s="4" t="s">
        <v>13</v>
      </c>
      <c r="C1362" s="4">
        <v>1128299</v>
      </c>
      <c r="D1362" s="5">
        <v>44539</v>
      </c>
      <c r="E1362" s="4" t="s">
        <v>283</v>
      </c>
      <c r="F1362" s="4" t="s">
        <v>1001</v>
      </c>
      <c r="G1362" s="4" t="s">
        <v>1002</v>
      </c>
      <c r="H1362" s="6">
        <v>500</v>
      </c>
      <c r="I1362" s="12" t="s">
        <v>37</v>
      </c>
      <c r="J1362" s="12" t="s">
        <v>1086</v>
      </c>
      <c r="K1362" s="10">
        <v>100000</v>
      </c>
      <c r="L1362" s="11">
        <v>0.25</v>
      </c>
      <c r="M1362" s="13">
        <f t="shared" si="42"/>
        <v>400000</v>
      </c>
      <c r="N1362" s="13">
        <f t="shared" si="43"/>
        <v>800</v>
      </c>
      <c r="O1362" s="4" t="s">
        <v>31</v>
      </c>
      <c r="P1362" s="12" t="s">
        <v>147</v>
      </c>
    </row>
    <row r="1363" spans="1:16" ht="14.25" customHeight="1">
      <c r="A1363" s="4" t="s">
        <v>1105</v>
      </c>
      <c r="B1363" s="4" t="s">
        <v>13</v>
      </c>
      <c r="C1363" s="4">
        <v>1128299</v>
      </c>
      <c r="D1363" s="5">
        <v>44539</v>
      </c>
      <c r="E1363" s="4" t="s">
        <v>283</v>
      </c>
      <c r="F1363" s="4" t="s">
        <v>1001</v>
      </c>
      <c r="G1363" s="4" t="s">
        <v>1002</v>
      </c>
      <c r="H1363" s="6">
        <v>425</v>
      </c>
      <c r="I1363" s="12" t="s">
        <v>148</v>
      </c>
      <c r="J1363" s="12" t="s">
        <v>1087</v>
      </c>
      <c r="K1363" s="10">
        <v>57375</v>
      </c>
      <c r="L1363" s="11">
        <v>0.15</v>
      </c>
      <c r="M1363" s="13">
        <f t="shared" si="42"/>
        <v>382500</v>
      </c>
      <c r="N1363" s="13">
        <f t="shared" si="43"/>
        <v>900</v>
      </c>
      <c r="O1363" s="4" t="s">
        <v>31</v>
      </c>
      <c r="P1363" s="12" t="s">
        <v>149</v>
      </c>
    </row>
    <row r="1364" spans="1:16" ht="14.25" customHeight="1">
      <c r="A1364" s="4" t="s">
        <v>1105</v>
      </c>
      <c r="B1364" s="4" t="s">
        <v>13</v>
      </c>
      <c r="C1364" s="4">
        <v>1128299</v>
      </c>
      <c r="D1364" s="5">
        <v>44539</v>
      </c>
      <c r="E1364" s="4" t="s">
        <v>283</v>
      </c>
      <c r="F1364" s="4" t="s">
        <v>1001</v>
      </c>
      <c r="G1364" s="4" t="s">
        <v>1002</v>
      </c>
      <c r="H1364" s="6">
        <v>525</v>
      </c>
      <c r="I1364" s="12" t="s">
        <v>153</v>
      </c>
      <c r="J1364" s="12" t="s">
        <v>1087</v>
      </c>
      <c r="K1364" s="10">
        <v>199500</v>
      </c>
      <c r="L1364" s="11">
        <v>0.4</v>
      </c>
      <c r="M1364" s="13">
        <f t="shared" si="42"/>
        <v>498750</v>
      </c>
      <c r="N1364" s="13">
        <f t="shared" si="43"/>
        <v>950</v>
      </c>
      <c r="O1364" s="4" t="s">
        <v>31</v>
      </c>
      <c r="P1364" s="12" t="s">
        <v>154</v>
      </c>
    </row>
    <row r="1365" spans="1:16" ht="14.25" customHeight="1">
      <c r="A1365" s="4" t="s">
        <v>1105</v>
      </c>
      <c r="B1365" s="4" t="s">
        <v>13</v>
      </c>
      <c r="C1365" s="4">
        <v>1128299</v>
      </c>
      <c r="D1365" s="5">
        <v>44213</v>
      </c>
      <c r="E1365" s="4" t="s">
        <v>283</v>
      </c>
      <c r="F1365" s="4" t="s">
        <v>1001</v>
      </c>
      <c r="G1365" s="4" t="s">
        <v>1002</v>
      </c>
      <c r="H1365" s="6">
        <v>425</v>
      </c>
      <c r="I1365" s="12" t="s">
        <v>35</v>
      </c>
      <c r="J1365" s="12" t="s">
        <v>1087</v>
      </c>
      <c r="K1365" s="10">
        <v>51000</v>
      </c>
      <c r="L1365" s="11">
        <v>0.3</v>
      </c>
      <c r="M1365" s="13">
        <f t="shared" si="42"/>
        <v>170000</v>
      </c>
      <c r="N1365" s="13">
        <f t="shared" si="43"/>
        <v>400</v>
      </c>
      <c r="O1365" s="4" t="s">
        <v>31</v>
      </c>
      <c r="P1365" s="12" t="s">
        <v>155</v>
      </c>
    </row>
    <row r="1366" spans="1:16" ht="14.25" customHeight="1">
      <c r="A1366" s="4" t="s">
        <v>1105</v>
      </c>
      <c r="B1366" s="4" t="s">
        <v>13</v>
      </c>
      <c r="C1366" s="4">
        <v>1128299</v>
      </c>
      <c r="D1366" s="5">
        <v>44213</v>
      </c>
      <c r="E1366" s="4" t="s">
        <v>283</v>
      </c>
      <c r="F1366" s="4" t="s">
        <v>1001</v>
      </c>
      <c r="G1366" s="4" t="s">
        <v>1002</v>
      </c>
      <c r="H1366" s="6">
        <v>425</v>
      </c>
      <c r="I1366" s="12" t="s">
        <v>156</v>
      </c>
      <c r="J1366" s="12" t="s">
        <v>1086</v>
      </c>
      <c r="K1366" s="10">
        <v>53125</v>
      </c>
      <c r="L1366" s="11">
        <v>0.25</v>
      </c>
      <c r="M1366" s="13">
        <f t="shared" si="42"/>
        <v>212500</v>
      </c>
      <c r="N1366" s="13">
        <f t="shared" si="43"/>
        <v>500</v>
      </c>
      <c r="O1366" s="4" t="s">
        <v>31</v>
      </c>
      <c r="P1366" s="12" t="s">
        <v>157</v>
      </c>
    </row>
    <row r="1367" spans="1:16" ht="14.25" customHeight="1">
      <c r="A1367" s="4" t="s">
        <v>1105</v>
      </c>
      <c r="B1367" s="4" t="s">
        <v>13</v>
      </c>
      <c r="C1367" s="4">
        <v>1128299</v>
      </c>
      <c r="D1367" s="5">
        <v>44213</v>
      </c>
      <c r="E1367" s="4" t="s">
        <v>283</v>
      </c>
      <c r="F1367" s="4" t="s">
        <v>1001</v>
      </c>
      <c r="G1367" s="4" t="s">
        <v>1002</v>
      </c>
      <c r="H1367" s="6">
        <v>425</v>
      </c>
      <c r="I1367" s="12" t="s">
        <v>99</v>
      </c>
      <c r="J1367" s="12" t="s">
        <v>1087</v>
      </c>
      <c r="K1367" s="10">
        <v>63750</v>
      </c>
      <c r="L1367" s="11">
        <v>0.3</v>
      </c>
      <c r="M1367" s="13">
        <f t="shared" si="42"/>
        <v>212500</v>
      </c>
      <c r="N1367" s="13">
        <f t="shared" si="43"/>
        <v>500</v>
      </c>
      <c r="O1367" s="4" t="s">
        <v>31</v>
      </c>
      <c r="P1367" s="12" t="s">
        <v>158</v>
      </c>
    </row>
    <row r="1368" spans="1:16" ht="14.25" customHeight="1">
      <c r="A1368" s="4" t="s">
        <v>1105</v>
      </c>
      <c r="B1368" s="4" t="s">
        <v>13</v>
      </c>
      <c r="C1368" s="4">
        <v>1128299</v>
      </c>
      <c r="D1368" s="5">
        <v>44213</v>
      </c>
      <c r="E1368" s="4" t="s">
        <v>283</v>
      </c>
      <c r="F1368" s="4" t="s">
        <v>1001</v>
      </c>
      <c r="G1368" s="4" t="s">
        <v>1002</v>
      </c>
      <c r="H1368" s="6">
        <v>275</v>
      </c>
      <c r="I1368" s="12" t="s">
        <v>159</v>
      </c>
      <c r="J1368" s="12" t="s">
        <v>1086</v>
      </c>
      <c r="K1368" s="10">
        <v>41250</v>
      </c>
      <c r="L1368" s="11">
        <v>0.3</v>
      </c>
      <c r="M1368" s="13">
        <f t="shared" si="42"/>
        <v>137500</v>
      </c>
      <c r="N1368" s="13">
        <f t="shared" si="43"/>
        <v>500</v>
      </c>
      <c r="O1368" s="4" t="s">
        <v>31</v>
      </c>
      <c r="P1368" s="12" t="s">
        <v>160</v>
      </c>
    </row>
    <row r="1369" spans="1:16" ht="14.25" customHeight="1">
      <c r="A1369" s="4" t="s">
        <v>1105</v>
      </c>
      <c r="B1369" s="4" t="s">
        <v>13</v>
      </c>
      <c r="C1369" s="4">
        <v>1128299</v>
      </c>
      <c r="D1369" s="5">
        <v>44213</v>
      </c>
      <c r="E1369" s="4" t="s">
        <v>283</v>
      </c>
      <c r="F1369" s="4" t="s">
        <v>1001</v>
      </c>
      <c r="G1369" s="4" t="s">
        <v>1002</v>
      </c>
      <c r="H1369" s="6">
        <v>225</v>
      </c>
      <c r="I1369" s="12" t="s">
        <v>161</v>
      </c>
      <c r="J1369" s="12" t="s">
        <v>1087</v>
      </c>
      <c r="K1369" s="10">
        <v>24750</v>
      </c>
      <c r="L1369" s="11">
        <v>0.2</v>
      </c>
      <c r="M1369" s="13">
        <f t="shared" si="42"/>
        <v>123750</v>
      </c>
      <c r="N1369" s="13">
        <f t="shared" si="43"/>
        <v>550</v>
      </c>
      <c r="O1369" s="4" t="s">
        <v>31</v>
      </c>
      <c r="P1369" s="12" t="s">
        <v>162</v>
      </c>
    </row>
    <row r="1370" spans="1:16" ht="14.25" customHeight="1">
      <c r="A1370" s="4" t="s">
        <v>1105</v>
      </c>
      <c r="B1370" s="4" t="s">
        <v>13</v>
      </c>
      <c r="C1370" s="4">
        <v>1128299</v>
      </c>
      <c r="D1370" s="5">
        <v>44213</v>
      </c>
      <c r="E1370" s="4" t="s">
        <v>283</v>
      </c>
      <c r="F1370" s="4" t="s">
        <v>1001</v>
      </c>
      <c r="G1370" s="4" t="s">
        <v>1002</v>
      </c>
      <c r="H1370" s="6">
        <v>475</v>
      </c>
      <c r="I1370" s="12" t="s">
        <v>163</v>
      </c>
      <c r="J1370" s="12" t="s">
        <v>1086</v>
      </c>
      <c r="K1370" s="10">
        <v>106875</v>
      </c>
      <c r="L1370" s="11">
        <v>0.45</v>
      </c>
      <c r="M1370" s="13">
        <f t="shared" si="42"/>
        <v>237500</v>
      </c>
      <c r="N1370" s="13">
        <f t="shared" si="43"/>
        <v>500</v>
      </c>
      <c r="O1370" s="4" t="s">
        <v>31</v>
      </c>
      <c r="P1370" s="12" t="s">
        <v>164</v>
      </c>
    </row>
    <row r="1371" spans="1:16" ht="14.25" customHeight="1">
      <c r="A1371" s="4" t="s">
        <v>1105</v>
      </c>
      <c r="B1371" s="4" t="s">
        <v>13</v>
      </c>
      <c r="C1371" s="4">
        <v>1128299</v>
      </c>
      <c r="D1371" s="5">
        <v>44244</v>
      </c>
      <c r="E1371" s="4" t="s">
        <v>283</v>
      </c>
      <c r="F1371" s="4" t="s">
        <v>1001</v>
      </c>
      <c r="G1371" s="4" t="s">
        <v>1002</v>
      </c>
      <c r="H1371" s="6">
        <v>525</v>
      </c>
      <c r="I1371" s="12" t="s">
        <v>165</v>
      </c>
      <c r="J1371" s="12" t="s">
        <v>1087</v>
      </c>
      <c r="K1371" s="10">
        <v>63000</v>
      </c>
      <c r="L1371" s="11">
        <v>0.3</v>
      </c>
      <c r="M1371" s="13">
        <f t="shared" si="42"/>
        <v>210000</v>
      </c>
      <c r="N1371" s="13">
        <f t="shared" si="43"/>
        <v>400</v>
      </c>
      <c r="O1371" s="4" t="s">
        <v>31</v>
      </c>
      <c r="P1371" s="12" t="s">
        <v>166</v>
      </c>
    </row>
    <row r="1372" spans="1:16" ht="14.25" customHeight="1">
      <c r="A1372" s="4" t="s">
        <v>1105</v>
      </c>
      <c r="B1372" s="4" t="s">
        <v>13</v>
      </c>
      <c r="C1372" s="4">
        <v>1128299</v>
      </c>
      <c r="D1372" s="5">
        <v>44244</v>
      </c>
      <c r="E1372" s="4" t="s">
        <v>283</v>
      </c>
      <c r="F1372" s="4" t="s">
        <v>1001</v>
      </c>
      <c r="G1372" s="4" t="s">
        <v>1002</v>
      </c>
      <c r="H1372" s="6">
        <v>425</v>
      </c>
      <c r="I1372" s="12" t="s">
        <v>167</v>
      </c>
      <c r="J1372" s="12" t="s">
        <v>1086</v>
      </c>
      <c r="K1372" s="10">
        <v>53125</v>
      </c>
      <c r="L1372" s="11">
        <v>0.25</v>
      </c>
      <c r="M1372" s="13">
        <f t="shared" si="42"/>
        <v>212500</v>
      </c>
      <c r="N1372" s="13">
        <f t="shared" si="43"/>
        <v>500</v>
      </c>
      <c r="O1372" s="4" t="s">
        <v>31</v>
      </c>
      <c r="P1372" s="12" t="s">
        <v>168</v>
      </c>
    </row>
    <row r="1373" spans="1:16" ht="14.25" customHeight="1">
      <c r="A1373" s="4" t="s">
        <v>1105</v>
      </c>
      <c r="B1373" s="4" t="s">
        <v>13</v>
      </c>
      <c r="C1373" s="4">
        <v>1128299</v>
      </c>
      <c r="D1373" s="5">
        <v>44244</v>
      </c>
      <c r="E1373" s="4" t="s">
        <v>283</v>
      </c>
      <c r="F1373" s="4" t="s">
        <v>1001</v>
      </c>
      <c r="G1373" s="4" t="s">
        <v>1002</v>
      </c>
      <c r="H1373" s="6">
        <v>425</v>
      </c>
      <c r="I1373" s="12" t="s">
        <v>169</v>
      </c>
      <c r="J1373" s="12" t="s">
        <v>1087</v>
      </c>
      <c r="K1373" s="10">
        <v>63750</v>
      </c>
      <c r="L1373" s="11">
        <v>0.3</v>
      </c>
      <c r="M1373" s="13">
        <f t="shared" si="42"/>
        <v>212500</v>
      </c>
      <c r="N1373" s="13">
        <f t="shared" si="43"/>
        <v>500</v>
      </c>
      <c r="O1373" s="4" t="s">
        <v>31</v>
      </c>
      <c r="P1373" s="12" t="s">
        <v>170</v>
      </c>
    </row>
    <row r="1374" spans="1:16" ht="14.25" customHeight="1">
      <c r="A1374" s="4" t="s">
        <v>1105</v>
      </c>
      <c r="B1374" s="4" t="s">
        <v>13</v>
      </c>
      <c r="C1374" s="4">
        <v>1128299</v>
      </c>
      <c r="D1374" s="5">
        <v>44244</v>
      </c>
      <c r="E1374" s="4" t="s">
        <v>984</v>
      </c>
      <c r="F1374" s="4" t="s">
        <v>985</v>
      </c>
      <c r="G1374" s="4" t="s">
        <v>1003</v>
      </c>
      <c r="H1374" s="6">
        <v>275</v>
      </c>
      <c r="I1374" s="12" t="s">
        <v>27</v>
      </c>
      <c r="J1374" s="12" t="s">
        <v>1087</v>
      </c>
      <c r="K1374" s="10">
        <v>41250</v>
      </c>
      <c r="L1374" s="11">
        <v>0.3</v>
      </c>
      <c r="M1374" s="13">
        <f t="shared" si="42"/>
        <v>137500</v>
      </c>
      <c r="N1374" s="13">
        <f t="shared" si="43"/>
        <v>500</v>
      </c>
      <c r="O1374" s="4" t="s">
        <v>31</v>
      </c>
      <c r="P1374" s="12" t="s">
        <v>171</v>
      </c>
    </row>
    <row r="1375" spans="1:16" ht="14.25" customHeight="1">
      <c r="A1375" s="4" t="s">
        <v>1105</v>
      </c>
      <c r="B1375" s="4" t="s">
        <v>13</v>
      </c>
      <c r="C1375" s="4">
        <v>1128299</v>
      </c>
      <c r="D1375" s="5">
        <v>44244</v>
      </c>
      <c r="E1375" s="4" t="s">
        <v>984</v>
      </c>
      <c r="F1375" s="4" t="s">
        <v>985</v>
      </c>
      <c r="G1375" s="4" t="s">
        <v>1003</v>
      </c>
      <c r="H1375" s="6">
        <v>200</v>
      </c>
      <c r="I1375" s="12" t="s">
        <v>172</v>
      </c>
      <c r="J1375" s="12" t="s">
        <v>1087</v>
      </c>
      <c r="K1375" s="10">
        <v>22000</v>
      </c>
      <c r="L1375" s="11">
        <v>0.2</v>
      </c>
      <c r="M1375" s="13">
        <f t="shared" si="42"/>
        <v>110000</v>
      </c>
      <c r="N1375" s="13">
        <f t="shared" si="43"/>
        <v>550</v>
      </c>
      <c r="O1375" s="4" t="s">
        <v>31</v>
      </c>
      <c r="P1375" s="12" t="s">
        <v>173</v>
      </c>
    </row>
    <row r="1376" spans="1:16" ht="14.25" customHeight="1">
      <c r="A1376" s="4" t="s">
        <v>1105</v>
      </c>
      <c r="B1376" s="4" t="s">
        <v>13</v>
      </c>
      <c r="C1376" s="4">
        <v>1128299</v>
      </c>
      <c r="D1376" s="5">
        <v>44244</v>
      </c>
      <c r="E1376" s="4" t="s">
        <v>984</v>
      </c>
      <c r="F1376" s="4" t="s">
        <v>985</v>
      </c>
      <c r="G1376" s="4" t="s">
        <v>1003</v>
      </c>
      <c r="H1376" s="6">
        <v>400</v>
      </c>
      <c r="I1376" s="12" t="s">
        <v>174</v>
      </c>
      <c r="J1376" s="12" t="s">
        <v>1087</v>
      </c>
      <c r="K1376" s="10">
        <v>90000</v>
      </c>
      <c r="L1376" s="11">
        <v>0.45</v>
      </c>
      <c r="M1376" s="13">
        <f t="shared" si="42"/>
        <v>200000</v>
      </c>
      <c r="N1376" s="13">
        <f t="shared" si="43"/>
        <v>500</v>
      </c>
      <c r="O1376" s="4" t="s">
        <v>31</v>
      </c>
      <c r="P1376" s="12" t="s">
        <v>175</v>
      </c>
    </row>
    <row r="1377" spans="1:16" ht="14.25" customHeight="1">
      <c r="A1377" s="4" t="s">
        <v>1105</v>
      </c>
      <c r="B1377" s="4" t="s">
        <v>13</v>
      </c>
      <c r="C1377" s="4">
        <v>1128299</v>
      </c>
      <c r="D1377" s="5">
        <v>44271</v>
      </c>
      <c r="E1377" s="4" t="s">
        <v>984</v>
      </c>
      <c r="F1377" s="4" t="s">
        <v>985</v>
      </c>
      <c r="G1377" s="4" t="s">
        <v>1003</v>
      </c>
      <c r="H1377" s="6">
        <v>550</v>
      </c>
      <c r="I1377" s="12" t="s">
        <v>176</v>
      </c>
      <c r="J1377" s="12" t="s">
        <v>1087</v>
      </c>
      <c r="K1377" s="10">
        <v>82500</v>
      </c>
      <c r="L1377" s="11">
        <v>0.3</v>
      </c>
      <c r="M1377" s="13">
        <f t="shared" si="42"/>
        <v>275000</v>
      </c>
      <c r="N1377" s="13">
        <f t="shared" si="43"/>
        <v>500</v>
      </c>
      <c r="O1377" s="4" t="s">
        <v>31</v>
      </c>
      <c r="P1377" s="12" t="s">
        <v>177</v>
      </c>
    </row>
    <row r="1378" spans="1:16" ht="14.25" customHeight="1">
      <c r="A1378" s="4" t="s">
        <v>1105</v>
      </c>
      <c r="B1378" s="4" t="s">
        <v>13</v>
      </c>
      <c r="C1378" s="4">
        <v>1128299</v>
      </c>
      <c r="D1378" s="5">
        <v>44271</v>
      </c>
      <c r="E1378" s="4" t="s">
        <v>984</v>
      </c>
      <c r="F1378" s="4" t="s">
        <v>985</v>
      </c>
      <c r="G1378" s="4" t="s">
        <v>1003</v>
      </c>
      <c r="H1378" s="6">
        <v>400</v>
      </c>
      <c r="I1378" s="12" t="s">
        <v>178</v>
      </c>
      <c r="J1378" s="12" t="s">
        <v>1087</v>
      </c>
      <c r="K1378" s="10">
        <v>60000</v>
      </c>
      <c r="L1378" s="11">
        <v>0.25</v>
      </c>
      <c r="M1378" s="13">
        <f t="shared" si="42"/>
        <v>240000</v>
      </c>
      <c r="N1378" s="13">
        <f t="shared" si="43"/>
        <v>600</v>
      </c>
      <c r="O1378" s="4" t="s">
        <v>31</v>
      </c>
      <c r="P1378" s="12" t="s">
        <v>179</v>
      </c>
    </row>
    <row r="1379" spans="1:16" ht="14.25" customHeight="1">
      <c r="A1379" s="4" t="s">
        <v>1105</v>
      </c>
      <c r="B1379" s="4" t="s">
        <v>13</v>
      </c>
      <c r="C1379" s="4">
        <v>1128299</v>
      </c>
      <c r="D1379" s="5">
        <v>44271</v>
      </c>
      <c r="E1379" s="4" t="s">
        <v>984</v>
      </c>
      <c r="F1379" s="4" t="s">
        <v>985</v>
      </c>
      <c r="G1379" s="4" t="s">
        <v>1003</v>
      </c>
      <c r="H1379" s="6">
        <v>425</v>
      </c>
      <c r="I1379" s="12" t="s">
        <v>180</v>
      </c>
      <c r="J1379" s="12" t="s">
        <v>1087</v>
      </c>
      <c r="K1379" s="10">
        <v>82875</v>
      </c>
      <c r="L1379" s="11">
        <v>0.3</v>
      </c>
      <c r="M1379" s="13">
        <f t="shared" si="42"/>
        <v>276250</v>
      </c>
      <c r="N1379" s="13">
        <f t="shared" si="43"/>
        <v>650</v>
      </c>
      <c r="O1379" s="4" t="s">
        <v>31</v>
      </c>
      <c r="P1379" s="12" t="s">
        <v>181</v>
      </c>
    </row>
    <row r="1380" spans="1:16" ht="14.25" customHeight="1">
      <c r="A1380" s="4" t="s">
        <v>1105</v>
      </c>
      <c r="B1380" s="4" t="s">
        <v>13</v>
      </c>
      <c r="C1380" s="4">
        <v>1128299</v>
      </c>
      <c r="D1380" s="5">
        <v>44271</v>
      </c>
      <c r="E1380" s="4" t="s">
        <v>984</v>
      </c>
      <c r="F1380" s="4" t="s">
        <v>985</v>
      </c>
      <c r="G1380" s="4" t="s">
        <v>1003</v>
      </c>
      <c r="H1380" s="6">
        <v>325</v>
      </c>
      <c r="I1380" s="12" t="s">
        <v>182</v>
      </c>
      <c r="J1380" s="12" t="s">
        <v>1087</v>
      </c>
      <c r="K1380" s="10">
        <v>58500</v>
      </c>
      <c r="L1380" s="11">
        <v>0.3</v>
      </c>
      <c r="M1380" s="13">
        <f t="shared" si="42"/>
        <v>195000</v>
      </c>
      <c r="N1380" s="13">
        <f t="shared" si="43"/>
        <v>600</v>
      </c>
      <c r="O1380" s="4" t="s">
        <v>31</v>
      </c>
      <c r="P1380" s="12" t="s">
        <v>183</v>
      </c>
    </row>
    <row r="1381" spans="1:16" ht="14.25" customHeight="1">
      <c r="A1381" s="4" t="s">
        <v>1105</v>
      </c>
      <c r="B1381" s="4" t="s">
        <v>13</v>
      </c>
      <c r="C1381" s="4">
        <v>1128299</v>
      </c>
      <c r="D1381" s="5">
        <v>44271</v>
      </c>
      <c r="E1381" s="4" t="s">
        <v>984</v>
      </c>
      <c r="F1381" s="4" t="s">
        <v>985</v>
      </c>
      <c r="G1381" s="4" t="s">
        <v>1003</v>
      </c>
      <c r="H1381" s="6">
        <v>175</v>
      </c>
      <c r="I1381" s="12" t="s">
        <v>143</v>
      </c>
      <c r="J1381" s="12" t="s">
        <v>1087</v>
      </c>
      <c r="K1381" s="10">
        <v>22750</v>
      </c>
      <c r="L1381" s="11">
        <v>0.2</v>
      </c>
      <c r="M1381" s="13">
        <f t="shared" si="42"/>
        <v>113750</v>
      </c>
      <c r="N1381" s="13">
        <f t="shared" si="43"/>
        <v>650</v>
      </c>
      <c r="O1381" s="4" t="s">
        <v>31</v>
      </c>
      <c r="P1381" s="12" t="s">
        <v>184</v>
      </c>
    </row>
    <row r="1382" spans="1:16" ht="14.25" customHeight="1">
      <c r="A1382" s="4" t="s">
        <v>1105</v>
      </c>
      <c r="B1382" s="4" t="s">
        <v>13</v>
      </c>
      <c r="C1382" s="4">
        <v>1128299</v>
      </c>
      <c r="D1382" s="5">
        <v>44271</v>
      </c>
      <c r="E1382" s="4" t="s">
        <v>984</v>
      </c>
      <c r="F1382" s="4" t="s">
        <v>985</v>
      </c>
      <c r="G1382" s="4" t="s">
        <v>1003</v>
      </c>
      <c r="H1382" s="6">
        <v>375</v>
      </c>
      <c r="I1382" s="12" t="s">
        <v>185</v>
      </c>
      <c r="J1382" s="12" t="s">
        <v>1087</v>
      </c>
      <c r="K1382" s="10">
        <v>101250</v>
      </c>
      <c r="L1382" s="11">
        <v>0.45</v>
      </c>
      <c r="M1382" s="13">
        <f t="shared" si="42"/>
        <v>225000</v>
      </c>
      <c r="N1382" s="13">
        <f t="shared" si="43"/>
        <v>600</v>
      </c>
      <c r="O1382" s="4" t="s">
        <v>31</v>
      </c>
      <c r="P1382" s="12" t="s">
        <v>186</v>
      </c>
    </row>
    <row r="1383" spans="1:16" ht="14.25" customHeight="1">
      <c r="A1383" s="4" t="s">
        <v>1104</v>
      </c>
      <c r="B1383" s="4" t="s">
        <v>13</v>
      </c>
      <c r="C1383" s="4">
        <v>1128299</v>
      </c>
      <c r="D1383" s="5">
        <v>44303</v>
      </c>
      <c r="E1383" s="4" t="s">
        <v>984</v>
      </c>
      <c r="F1383" s="4" t="s">
        <v>985</v>
      </c>
      <c r="G1383" s="4" t="s">
        <v>1003</v>
      </c>
      <c r="H1383" s="6">
        <v>550</v>
      </c>
      <c r="I1383" s="12" t="s">
        <v>187</v>
      </c>
      <c r="J1383" s="12" t="s">
        <v>1086</v>
      </c>
      <c r="K1383" s="10">
        <v>107250</v>
      </c>
      <c r="L1383" s="11">
        <v>0.3</v>
      </c>
      <c r="M1383" s="13">
        <f t="shared" si="42"/>
        <v>357500</v>
      </c>
      <c r="N1383" s="13">
        <f t="shared" si="43"/>
        <v>650</v>
      </c>
      <c r="O1383" s="4" t="s">
        <v>31</v>
      </c>
      <c r="P1383" s="12" t="s">
        <v>188</v>
      </c>
    </row>
    <row r="1384" spans="1:16" ht="14.25" customHeight="1">
      <c r="A1384" s="4" t="s">
        <v>1104</v>
      </c>
      <c r="B1384" s="4" t="s">
        <v>13</v>
      </c>
      <c r="C1384" s="4">
        <v>1128299</v>
      </c>
      <c r="D1384" s="5">
        <v>44303</v>
      </c>
      <c r="E1384" s="4" t="s">
        <v>984</v>
      </c>
      <c r="F1384" s="4" t="s">
        <v>985</v>
      </c>
      <c r="G1384" s="4" t="s">
        <v>1003</v>
      </c>
      <c r="H1384" s="6">
        <v>350</v>
      </c>
      <c r="I1384" s="12" t="s">
        <v>189</v>
      </c>
      <c r="J1384" s="12" t="s">
        <v>1087</v>
      </c>
      <c r="K1384" s="10">
        <v>61250</v>
      </c>
      <c r="L1384" s="11">
        <v>0.25</v>
      </c>
      <c r="M1384" s="13">
        <f t="shared" si="42"/>
        <v>245000</v>
      </c>
      <c r="N1384" s="13">
        <f t="shared" si="43"/>
        <v>700</v>
      </c>
      <c r="O1384" s="4" t="s">
        <v>31</v>
      </c>
      <c r="P1384" s="12" t="s">
        <v>190</v>
      </c>
    </row>
    <row r="1385" spans="1:16" ht="14.25" customHeight="1">
      <c r="A1385" s="4" t="s">
        <v>1104</v>
      </c>
      <c r="B1385" s="4" t="s">
        <v>13</v>
      </c>
      <c r="C1385" s="4">
        <v>1128299</v>
      </c>
      <c r="D1385" s="5">
        <v>44303</v>
      </c>
      <c r="E1385" s="4" t="s">
        <v>984</v>
      </c>
      <c r="F1385" s="4" t="s">
        <v>985</v>
      </c>
      <c r="G1385" s="4" t="s">
        <v>1003</v>
      </c>
      <c r="H1385" s="6">
        <v>400</v>
      </c>
      <c r="I1385" s="12" t="s">
        <v>191</v>
      </c>
      <c r="J1385" s="12" t="s">
        <v>1086</v>
      </c>
      <c r="K1385" s="10">
        <v>84000</v>
      </c>
      <c r="L1385" s="11">
        <v>0.3</v>
      </c>
      <c r="M1385" s="13">
        <f t="shared" si="42"/>
        <v>280000</v>
      </c>
      <c r="N1385" s="13">
        <f t="shared" si="43"/>
        <v>700</v>
      </c>
      <c r="O1385" s="4" t="s">
        <v>31</v>
      </c>
      <c r="P1385" s="12" t="s">
        <v>192</v>
      </c>
    </row>
    <row r="1386" spans="1:16" ht="14.25" customHeight="1">
      <c r="A1386" s="4" t="s">
        <v>1104</v>
      </c>
      <c r="B1386" s="4" t="s">
        <v>13</v>
      </c>
      <c r="C1386" s="4">
        <v>1128299</v>
      </c>
      <c r="D1386" s="5">
        <v>44303</v>
      </c>
      <c r="E1386" s="4" t="s">
        <v>984</v>
      </c>
      <c r="F1386" s="4" t="s">
        <v>985</v>
      </c>
      <c r="G1386" s="4" t="s">
        <v>1003</v>
      </c>
      <c r="H1386" s="6">
        <v>300</v>
      </c>
      <c r="I1386" s="12" t="s">
        <v>193</v>
      </c>
      <c r="J1386" s="12" t="s">
        <v>1087</v>
      </c>
      <c r="K1386" s="10">
        <v>49500</v>
      </c>
      <c r="L1386" s="11">
        <v>0.3</v>
      </c>
      <c r="M1386" s="13">
        <f t="shared" si="42"/>
        <v>165000</v>
      </c>
      <c r="N1386" s="13">
        <f t="shared" si="43"/>
        <v>550</v>
      </c>
      <c r="O1386" s="4" t="s">
        <v>31</v>
      </c>
      <c r="P1386" s="12" t="s">
        <v>194</v>
      </c>
    </row>
    <row r="1387" spans="1:16" ht="14.25" customHeight="1">
      <c r="A1387" s="4" t="s">
        <v>1104</v>
      </c>
      <c r="B1387" s="4" t="s">
        <v>13</v>
      </c>
      <c r="C1387" s="4">
        <v>1128299</v>
      </c>
      <c r="D1387" s="5">
        <v>44303</v>
      </c>
      <c r="E1387" s="4" t="s">
        <v>984</v>
      </c>
      <c r="F1387" s="4" t="s">
        <v>985</v>
      </c>
      <c r="G1387" s="4" t="s">
        <v>1003</v>
      </c>
      <c r="H1387" s="6">
        <v>200</v>
      </c>
      <c r="I1387" s="12" t="s">
        <v>195</v>
      </c>
      <c r="J1387" s="12" t="s">
        <v>1087</v>
      </c>
      <c r="K1387" s="10">
        <v>24000</v>
      </c>
      <c r="L1387" s="11">
        <v>0.2</v>
      </c>
      <c r="M1387" s="13">
        <f t="shared" si="42"/>
        <v>120000</v>
      </c>
      <c r="N1387" s="13">
        <f t="shared" si="43"/>
        <v>600</v>
      </c>
      <c r="O1387" s="4" t="s">
        <v>31</v>
      </c>
      <c r="P1387" s="12" t="s">
        <v>196</v>
      </c>
    </row>
    <row r="1388" spans="1:16" ht="14.25" customHeight="1">
      <c r="A1388" s="4" t="s">
        <v>1104</v>
      </c>
      <c r="B1388" s="4" t="s">
        <v>13</v>
      </c>
      <c r="C1388" s="4">
        <v>1128299</v>
      </c>
      <c r="D1388" s="5">
        <v>44303</v>
      </c>
      <c r="E1388" s="4" t="s">
        <v>984</v>
      </c>
      <c r="F1388" s="4" t="s">
        <v>985</v>
      </c>
      <c r="G1388" s="4" t="s">
        <v>1003</v>
      </c>
      <c r="H1388" s="6">
        <v>375</v>
      </c>
      <c r="I1388" s="12" t="s">
        <v>197</v>
      </c>
      <c r="J1388" s="12" t="s">
        <v>1086</v>
      </c>
      <c r="K1388" s="10">
        <v>126562.5</v>
      </c>
      <c r="L1388" s="11">
        <v>0.45</v>
      </c>
      <c r="M1388" s="13">
        <f t="shared" si="42"/>
        <v>281250</v>
      </c>
      <c r="N1388" s="13">
        <f t="shared" si="43"/>
        <v>750</v>
      </c>
      <c r="O1388" s="4" t="s">
        <v>31</v>
      </c>
      <c r="P1388" s="12" t="s">
        <v>198</v>
      </c>
    </row>
    <row r="1389" spans="1:16" ht="14.25" customHeight="1">
      <c r="A1389" s="4" t="s">
        <v>1104</v>
      </c>
      <c r="B1389" s="4" t="s">
        <v>13</v>
      </c>
      <c r="C1389" s="4">
        <v>1128299</v>
      </c>
      <c r="D1389" s="5">
        <v>44334</v>
      </c>
      <c r="E1389" s="4" t="s">
        <v>984</v>
      </c>
      <c r="F1389" s="4" t="s">
        <v>985</v>
      </c>
      <c r="G1389" s="4" t="s">
        <v>1003</v>
      </c>
      <c r="H1389" s="6">
        <v>575</v>
      </c>
      <c r="I1389" s="12" t="s">
        <v>199</v>
      </c>
      <c r="J1389" s="12" t="s">
        <v>1087</v>
      </c>
      <c r="K1389" s="10">
        <v>103500</v>
      </c>
      <c r="L1389" s="11">
        <v>0.3</v>
      </c>
      <c r="M1389" s="13">
        <f t="shared" si="42"/>
        <v>345000</v>
      </c>
      <c r="N1389" s="13">
        <f t="shared" si="43"/>
        <v>600</v>
      </c>
      <c r="O1389" s="4" t="s">
        <v>31</v>
      </c>
      <c r="P1389" s="12" t="s">
        <v>200</v>
      </c>
    </row>
    <row r="1390" spans="1:16" ht="14.25" customHeight="1">
      <c r="A1390" s="4" t="s">
        <v>1104</v>
      </c>
      <c r="B1390" s="4" t="s">
        <v>13</v>
      </c>
      <c r="C1390" s="4">
        <v>1128299</v>
      </c>
      <c r="D1390" s="5">
        <v>44334</v>
      </c>
      <c r="E1390" s="4" t="s">
        <v>984</v>
      </c>
      <c r="F1390" s="4" t="s">
        <v>985</v>
      </c>
      <c r="G1390" s="4" t="s">
        <v>1003</v>
      </c>
      <c r="H1390" s="6">
        <v>425</v>
      </c>
      <c r="I1390" s="12" t="s">
        <v>201</v>
      </c>
      <c r="J1390" s="12" t="s">
        <v>1086</v>
      </c>
      <c r="K1390" s="10">
        <v>69062.5</v>
      </c>
      <c r="L1390" s="11">
        <v>0.25</v>
      </c>
      <c r="M1390" s="13">
        <f t="shared" si="42"/>
        <v>276250</v>
      </c>
      <c r="N1390" s="13">
        <f t="shared" si="43"/>
        <v>650</v>
      </c>
      <c r="O1390" s="4" t="s">
        <v>31</v>
      </c>
      <c r="P1390" s="12" t="s">
        <v>202</v>
      </c>
    </row>
    <row r="1391" spans="1:16" ht="14.25" customHeight="1">
      <c r="A1391" s="4" t="s">
        <v>1104</v>
      </c>
      <c r="B1391" s="4" t="s">
        <v>13</v>
      </c>
      <c r="C1391" s="4">
        <v>1128299</v>
      </c>
      <c r="D1391" s="5">
        <v>44334</v>
      </c>
      <c r="E1391" s="4" t="s">
        <v>984</v>
      </c>
      <c r="F1391" s="4" t="s">
        <v>985</v>
      </c>
      <c r="G1391" s="4" t="s">
        <v>1003</v>
      </c>
      <c r="H1391" s="6">
        <v>425</v>
      </c>
      <c r="I1391" s="12" t="s">
        <v>203</v>
      </c>
      <c r="J1391" s="12" t="s">
        <v>1087</v>
      </c>
      <c r="K1391" s="10">
        <v>82875</v>
      </c>
      <c r="L1391" s="11">
        <v>0.3</v>
      </c>
      <c r="M1391" s="13">
        <f t="shared" si="42"/>
        <v>276250</v>
      </c>
      <c r="N1391" s="13">
        <f t="shared" si="43"/>
        <v>650</v>
      </c>
      <c r="O1391" s="4" t="s">
        <v>31</v>
      </c>
      <c r="P1391" s="12" t="s">
        <v>204</v>
      </c>
    </row>
    <row r="1392" spans="1:16" ht="14.25" customHeight="1">
      <c r="A1392" s="4" t="s">
        <v>1104</v>
      </c>
      <c r="B1392" s="4" t="s">
        <v>13</v>
      </c>
      <c r="C1392" s="4">
        <v>1128299</v>
      </c>
      <c r="D1392" s="5">
        <v>44334</v>
      </c>
      <c r="E1392" s="4" t="s">
        <v>984</v>
      </c>
      <c r="F1392" s="4" t="s">
        <v>985</v>
      </c>
      <c r="G1392" s="4" t="s">
        <v>1003</v>
      </c>
      <c r="H1392" s="6">
        <v>325</v>
      </c>
      <c r="I1392" s="12" t="s">
        <v>205</v>
      </c>
      <c r="J1392" s="12" t="s">
        <v>1087</v>
      </c>
      <c r="K1392" s="10">
        <v>58500</v>
      </c>
      <c r="L1392" s="11">
        <v>0.3</v>
      </c>
      <c r="M1392" s="13">
        <f t="shared" si="42"/>
        <v>195000</v>
      </c>
      <c r="N1392" s="13">
        <f t="shared" si="43"/>
        <v>600</v>
      </c>
      <c r="O1392" s="4" t="s">
        <v>31</v>
      </c>
      <c r="P1392" s="12" t="s">
        <v>206</v>
      </c>
    </row>
    <row r="1393" spans="1:16" ht="14.25" customHeight="1">
      <c r="A1393" s="4" t="s">
        <v>1104</v>
      </c>
      <c r="B1393" s="4" t="s">
        <v>13</v>
      </c>
      <c r="C1393" s="4">
        <v>1128299</v>
      </c>
      <c r="D1393" s="5">
        <v>44334</v>
      </c>
      <c r="E1393" s="4" t="s">
        <v>984</v>
      </c>
      <c r="F1393" s="4" t="s">
        <v>985</v>
      </c>
      <c r="G1393" s="4" t="s">
        <v>1003</v>
      </c>
      <c r="H1393" s="6">
        <v>225</v>
      </c>
      <c r="I1393" s="12" t="s">
        <v>207</v>
      </c>
      <c r="J1393" s="12" t="s">
        <v>1087</v>
      </c>
      <c r="K1393" s="10">
        <v>24750</v>
      </c>
      <c r="L1393" s="11">
        <v>0.2</v>
      </c>
      <c r="M1393" s="13">
        <f t="shared" si="42"/>
        <v>123750</v>
      </c>
      <c r="N1393" s="13">
        <f t="shared" si="43"/>
        <v>550</v>
      </c>
      <c r="O1393" s="4" t="s">
        <v>31</v>
      </c>
      <c r="P1393" s="12" t="s">
        <v>208</v>
      </c>
    </row>
    <row r="1394" spans="1:16" ht="14.25" customHeight="1">
      <c r="A1394" s="4" t="s">
        <v>1104</v>
      </c>
      <c r="B1394" s="4" t="s">
        <v>13</v>
      </c>
      <c r="C1394" s="4">
        <v>1128299</v>
      </c>
      <c r="D1394" s="5">
        <v>44334</v>
      </c>
      <c r="E1394" s="4" t="s">
        <v>984</v>
      </c>
      <c r="F1394" s="4" t="s">
        <v>985</v>
      </c>
      <c r="G1394" s="4" t="s">
        <v>1003</v>
      </c>
      <c r="H1394" s="6">
        <v>575</v>
      </c>
      <c r="I1394" s="12" t="s">
        <v>209</v>
      </c>
      <c r="J1394" s="12" t="s">
        <v>1087</v>
      </c>
      <c r="K1394" s="10">
        <v>181125</v>
      </c>
      <c r="L1394" s="11">
        <v>0.45</v>
      </c>
      <c r="M1394" s="13">
        <f t="shared" si="42"/>
        <v>402500</v>
      </c>
      <c r="N1394" s="13">
        <f t="shared" si="43"/>
        <v>700</v>
      </c>
      <c r="O1394" s="4" t="s">
        <v>31</v>
      </c>
      <c r="P1394" s="12" t="s">
        <v>210</v>
      </c>
    </row>
    <row r="1395" spans="1:16" ht="14.25" customHeight="1">
      <c r="A1395" s="4" t="s">
        <v>1104</v>
      </c>
      <c r="B1395" s="4" t="s">
        <v>13</v>
      </c>
      <c r="C1395" s="4">
        <v>1128299</v>
      </c>
      <c r="D1395" s="5">
        <v>44364</v>
      </c>
      <c r="E1395" s="4" t="s">
        <v>984</v>
      </c>
      <c r="F1395" s="4" t="s">
        <v>985</v>
      </c>
      <c r="G1395" s="4" t="s">
        <v>1003</v>
      </c>
      <c r="H1395" s="6">
        <v>825</v>
      </c>
      <c r="I1395" s="12" t="s">
        <v>211</v>
      </c>
      <c r="J1395" s="12" t="s">
        <v>1086</v>
      </c>
      <c r="K1395" s="10">
        <v>160875</v>
      </c>
      <c r="L1395" s="11">
        <v>0.3</v>
      </c>
      <c r="M1395" s="13">
        <f t="shared" si="42"/>
        <v>536250</v>
      </c>
      <c r="N1395" s="13">
        <f t="shared" si="43"/>
        <v>650</v>
      </c>
      <c r="O1395" s="4" t="s">
        <v>31</v>
      </c>
      <c r="P1395" s="12" t="s">
        <v>212</v>
      </c>
    </row>
    <row r="1396" spans="1:16" ht="14.25" customHeight="1">
      <c r="A1396" s="4" t="s">
        <v>1104</v>
      </c>
      <c r="B1396" s="4" t="s">
        <v>13</v>
      </c>
      <c r="C1396" s="4">
        <v>1128299</v>
      </c>
      <c r="D1396" s="5">
        <v>44364</v>
      </c>
      <c r="E1396" s="4" t="s">
        <v>984</v>
      </c>
      <c r="F1396" s="4" t="s">
        <v>985</v>
      </c>
      <c r="G1396" s="4" t="s">
        <v>1003</v>
      </c>
      <c r="H1396" s="6">
        <v>700</v>
      </c>
      <c r="I1396" s="12" t="s">
        <v>213</v>
      </c>
      <c r="J1396" s="12" t="s">
        <v>1087</v>
      </c>
      <c r="K1396" s="10">
        <v>122500</v>
      </c>
      <c r="L1396" s="11">
        <v>0.25</v>
      </c>
      <c r="M1396" s="13">
        <f t="shared" si="42"/>
        <v>490000</v>
      </c>
      <c r="N1396" s="13">
        <f t="shared" si="43"/>
        <v>700</v>
      </c>
      <c r="O1396" s="4" t="s">
        <v>16</v>
      </c>
      <c r="P1396" s="12" t="s">
        <v>214</v>
      </c>
    </row>
    <row r="1397" spans="1:16" ht="14.25" customHeight="1">
      <c r="A1397" s="4" t="s">
        <v>1104</v>
      </c>
      <c r="B1397" s="4" t="s">
        <v>13</v>
      </c>
      <c r="C1397" s="4">
        <v>1128299</v>
      </c>
      <c r="D1397" s="5">
        <v>44364</v>
      </c>
      <c r="E1397" s="4" t="s">
        <v>984</v>
      </c>
      <c r="F1397" s="4" t="s">
        <v>985</v>
      </c>
      <c r="G1397" s="4" t="s">
        <v>1003</v>
      </c>
      <c r="H1397" s="6">
        <v>700</v>
      </c>
      <c r="I1397" s="12" t="s">
        <v>215</v>
      </c>
      <c r="J1397" s="12" t="s">
        <v>1087</v>
      </c>
      <c r="K1397" s="10">
        <v>178500</v>
      </c>
      <c r="L1397" s="11">
        <v>0.3</v>
      </c>
      <c r="M1397" s="13">
        <f t="shared" si="42"/>
        <v>595000</v>
      </c>
      <c r="N1397" s="13">
        <f t="shared" si="43"/>
        <v>850</v>
      </c>
      <c r="O1397" s="4" t="s">
        <v>16</v>
      </c>
      <c r="P1397" s="12" t="s">
        <v>216</v>
      </c>
    </row>
    <row r="1398" spans="1:16" ht="14.25" customHeight="1">
      <c r="A1398" s="4" t="s">
        <v>1104</v>
      </c>
      <c r="B1398" s="4" t="s">
        <v>13</v>
      </c>
      <c r="C1398" s="4">
        <v>1128299</v>
      </c>
      <c r="D1398" s="5">
        <v>44364</v>
      </c>
      <c r="E1398" s="4" t="s">
        <v>984</v>
      </c>
      <c r="F1398" s="4" t="s">
        <v>985</v>
      </c>
      <c r="G1398" s="4" t="s">
        <v>1003</v>
      </c>
      <c r="H1398" s="6">
        <v>575</v>
      </c>
      <c r="I1398" s="12" t="s">
        <v>217</v>
      </c>
      <c r="J1398" s="12" t="s">
        <v>1087</v>
      </c>
      <c r="K1398" s="10">
        <v>146625</v>
      </c>
      <c r="L1398" s="11">
        <v>0.3</v>
      </c>
      <c r="M1398" s="13">
        <f t="shared" si="42"/>
        <v>488750</v>
      </c>
      <c r="N1398" s="13">
        <f t="shared" si="43"/>
        <v>850</v>
      </c>
      <c r="O1398" s="4" t="s">
        <v>16</v>
      </c>
      <c r="P1398" s="12" t="s">
        <v>218</v>
      </c>
    </row>
    <row r="1399" spans="1:16" ht="14.25" customHeight="1">
      <c r="A1399" s="4" t="s">
        <v>1104</v>
      </c>
      <c r="B1399" s="4" t="s">
        <v>13</v>
      </c>
      <c r="C1399" s="4">
        <v>1128299</v>
      </c>
      <c r="D1399" s="5">
        <v>44364</v>
      </c>
      <c r="E1399" s="4" t="s">
        <v>984</v>
      </c>
      <c r="F1399" s="4" t="s">
        <v>985</v>
      </c>
      <c r="G1399" s="4" t="s">
        <v>1003</v>
      </c>
      <c r="H1399" s="6">
        <v>450</v>
      </c>
      <c r="I1399" s="12" t="s">
        <v>213</v>
      </c>
      <c r="J1399" s="12" t="s">
        <v>1087</v>
      </c>
      <c r="K1399" s="10">
        <v>85500</v>
      </c>
      <c r="L1399" s="11">
        <v>0.2</v>
      </c>
      <c r="M1399" s="13">
        <f t="shared" si="42"/>
        <v>427500</v>
      </c>
      <c r="N1399" s="13">
        <f t="shared" si="43"/>
        <v>950</v>
      </c>
      <c r="O1399" s="4" t="s">
        <v>16</v>
      </c>
      <c r="P1399" s="12" t="s">
        <v>219</v>
      </c>
    </row>
    <row r="1400" spans="1:16" ht="14.25" customHeight="1">
      <c r="A1400" s="4" t="s">
        <v>1104</v>
      </c>
      <c r="B1400" s="4" t="s">
        <v>13</v>
      </c>
      <c r="C1400" s="4">
        <v>1128299</v>
      </c>
      <c r="D1400" s="5">
        <v>44364</v>
      </c>
      <c r="E1400" s="4" t="s">
        <v>984</v>
      </c>
      <c r="F1400" s="4" t="s">
        <v>985</v>
      </c>
      <c r="G1400" s="4" t="s">
        <v>1003</v>
      </c>
      <c r="H1400" s="6">
        <v>750</v>
      </c>
      <c r="I1400" s="12" t="s">
        <v>220</v>
      </c>
      <c r="J1400" s="12" t="s">
        <v>1086</v>
      </c>
      <c r="K1400" s="10">
        <v>371250</v>
      </c>
      <c r="L1400" s="11">
        <v>0.45</v>
      </c>
      <c r="M1400" s="13">
        <f t="shared" si="42"/>
        <v>825000</v>
      </c>
      <c r="N1400" s="13">
        <f t="shared" si="43"/>
        <v>1100</v>
      </c>
      <c r="O1400" s="4" t="s">
        <v>16</v>
      </c>
      <c r="P1400" s="12" t="s">
        <v>221</v>
      </c>
    </row>
    <row r="1401" spans="1:16" ht="14.25" customHeight="1">
      <c r="A1401" s="4" t="s">
        <v>1104</v>
      </c>
      <c r="B1401" s="4" t="s">
        <v>13</v>
      </c>
      <c r="C1401" s="4">
        <v>1128299</v>
      </c>
      <c r="D1401" s="5">
        <v>44393</v>
      </c>
      <c r="E1401" s="4" t="s">
        <v>984</v>
      </c>
      <c r="F1401" s="4" t="s">
        <v>985</v>
      </c>
      <c r="G1401" s="4" t="s">
        <v>1003</v>
      </c>
      <c r="H1401" s="6">
        <v>900</v>
      </c>
      <c r="I1401" s="12" t="s">
        <v>222</v>
      </c>
      <c r="J1401" s="12" t="s">
        <v>1086</v>
      </c>
      <c r="K1401" s="10">
        <v>243000</v>
      </c>
      <c r="L1401" s="11">
        <v>0.3</v>
      </c>
      <c r="M1401" s="13">
        <f t="shared" si="42"/>
        <v>810000</v>
      </c>
      <c r="N1401" s="13">
        <f t="shared" si="43"/>
        <v>900</v>
      </c>
      <c r="O1401" s="4" t="s">
        <v>16</v>
      </c>
      <c r="P1401" s="12" t="s">
        <v>223</v>
      </c>
    </row>
    <row r="1402" spans="1:16" ht="14.25" customHeight="1">
      <c r="A1402" s="4" t="s">
        <v>1104</v>
      </c>
      <c r="B1402" s="4" t="s">
        <v>13</v>
      </c>
      <c r="C1402" s="4">
        <v>1128299</v>
      </c>
      <c r="D1402" s="5">
        <v>44393</v>
      </c>
      <c r="E1402" s="4" t="s">
        <v>984</v>
      </c>
      <c r="F1402" s="4" t="s">
        <v>985</v>
      </c>
      <c r="G1402" s="4" t="s">
        <v>1003</v>
      </c>
      <c r="H1402" s="6">
        <v>750</v>
      </c>
      <c r="I1402" s="12" t="s">
        <v>224</v>
      </c>
      <c r="J1402" s="12" t="s">
        <v>1087</v>
      </c>
      <c r="K1402" s="10">
        <v>178125</v>
      </c>
      <c r="L1402" s="11">
        <v>0.25</v>
      </c>
      <c r="M1402" s="13">
        <f t="shared" si="42"/>
        <v>712500</v>
      </c>
      <c r="N1402" s="13">
        <f t="shared" si="43"/>
        <v>950</v>
      </c>
      <c r="O1402" s="4" t="s">
        <v>16</v>
      </c>
      <c r="P1402" s="12" t="s">
        <v>225</v>
      </c>
    </row>
    <row r="1403" spans="1:16" ht="14.25" customHeight="1">
      <c r="A1403" s="4" t="s">
        <v>1104</v>
      </c>
      <c r="B1403" s="4" t="s">
        <v>13</v>
      </c>
      <c r="C1403" s="4">
        <v>1128299</v>
      </c>
      <c r="D1403" s="5">
        <v>44393</v>
      </c>
      <c r="E1403" s="4" t="s">
        <v>984</v>
      </c>
      <c r="F1403" s="4" t="s">
        <v>985</v>
      </c>
      <c r="G1403" s="4" t="s">
        <v>1003</v>
      </c>
      <c r="H1403" s="6">
        <v>700</v>
      </c>
      <c r="I1403" s="12" t="s">
        <v>83</v>
      </c>
      <c r="J1403" s="12" t="s">
        <v>1086</v>
      </c>
      <c r="K1403" s="10">
        <v>199500</v>
      </c>
      <c r="L1403" s="11">
        <v>0.3</v>
      </c>
      <c r="M1403" s="13">
        <f t="shared" si="42"/>
        <v>665000</v>
      </c>
      <c r="N1403" s="13">
        <f t="shared" si="43"/>
        <v>950</v>
      </c>
      <c r="O1403" s="4" t="s">
        <v>16</v>
      </c>
      <c r="P1403" s="12" t="s">
        <v>226</v>
      </c>
    </row>
    <row r="1404" spans="1:16" ht="14.25" customHeight="1">
      <c r="A1404" s="4" t="s">
        <v>1104</v>
      </c>
      <c r="B1404" s="4" t="s">
        <v>13</v>
      </c>
      <c r="C1404" s="4">
        <v>1128299</v>
      </c>
      <c r="D1404" s="5">
        <v>44393</v>
      </c>
      <c r="E1404" s="4" t="s">
        <v>984</v>
      </c>
      <c r="F1404" s="4" t="s">
        <v>985</v>
      </c>
      <c r="G1404" s="4" t="s">
        <v>1003</v>
      </c>
      <c r="H1404" s="6">
        <v>600</v>
      </c>
      <c r="I1404" s="12" t="s">
        <v>37</v>
      </c>
      <c r="J1404" s="12" t="s">
        <v>1086</v>
      </c>
      <c r="K1404" s="10">
        <v>162000</v>
      </c>
      <c r="L1404" s="11">
        <v>0.3</v>
      </c>
      <c r="M1404" s="13">
        <f t="shared" si="42"/>
        <v>540000</v>
      </c>
      <c r="N1404" s="13">
        <f t="shared" si="43"/>
        <v>900</v>
      </c>
      <c r="O1404" s="4" t="s">
        <v>16</v>
      </c>
      <c r="P1404" s="12" t="s">
        <v>227</v>
      </c>
    </row>
    <row r="1405" spans="1:16" ht="14.25" customHeight="1">
      <c r="A1405" s="4" t="s">
        <v>1104</v>
      </c>
      <c r="B1405" s="4" t="s">
        <v>13</v>
      </c>
      <c r="C1405" s="4">
        <v>1128299</v>
      </c>
      <c r="D1405" s="5">
        <v>44393</v>
      </c>
      <c r="E1405" s="4" t="s">
        <v>984</v>
      </c>
      <c r="F1405" s="4" t="s">
        <v>985</v>
      </c>
      <c r="G1405" s="4" t="s">
        <v>1003</v>
      </c>
      <c r="H1405" s="6">
        <v>650</v>
      </c>
      <c r="I1405" s="12" t="s">
        <v>228</v>
      </c>
      <c r="J1405" s="12" t="s">
        <v>1087</v>
      </c>
      <c r="K1405" s="10">
        <v>123500</v>
      </c>
      <c r="L1405" s="11">
        <v>0.2</v>
      </c>
      <c r="M1405" s="13">
        <f t="shared" si="42"/>
        <v>617500</v>
      </c>
      <c r="N1405" s="13">
        <f t="shared" si="43"/>
        <v>950</v>
      </c>
      <c r="O1405" s="4" t="s">
        <v>16</v>
      </c>
      <c r="P1405" s="12" t="s">
        <v>229</v>
      </c>
    </row>
    <row r="1406" spans="1:16" ht="14.25" customHeight="1">
      <c r="A1406" s="4" t="s">
        <v>1104</v>
      </c>
      <c r="B1406" s="4" t="s">
        <v>13</v>
      </c>
      <c r="C1406" s="4">
        <v>1128299</v>
      </c>
      <c r="D1406" s="5">
        <v>44393</v>
      </c>
      <c r="E1406" s="4" t="s">
        <v>984</v>
      </c>
      <c r="F1406" s="4" t="s">
        <v>985</v>
      </c>
      <c r="G1406" s="4" t="s">
        <v>1003</v>
      </c>
      <c r="H1406" s="6">
        <v>650</v>
      </c>
      <c r="I1406" s="12" t="s">
        <v>230</v>
      </c>
      <c r="J1406" s="12" t="s">
        <v>1087</v>
      </c>
      <c r="K1406" s="10">
        <v>321750</v>
      </c>
      <c r="L1406" s="11">
        <v>0.45</v>
      </c>
      <c r="M1406" s="13">
        <f t="shared" si="42"/>
        <v>715000</v>
      </c>
      <c r="N1406" s="13">
        <f t="shared" si="43"/>
        <v>1100</v>
      </c>
      <c r="O1406" s="4" t="s">
        <v>16</v>
      </c>
      <c r="P1406" s="12" t="s">
        <v>231</v>
      </c>
    </row>
    <row r="1407" spans="1:16" ht="14.25" customHeight="1">
      <c r="A1407" s="4" t="s">
        <v>1104</v>
      </c>
      <c r="B1407" s="4" t="s">
        <v>13</v>
      </c>
      <c r="C1407" s="4">
        <v>1128299</v>
      </c>
      <c r="D1407" s="5">
        <v>44425</v>
      </c>
      <c r="E1407" s="4" t="s">
        <v>984</v>
      </c>
      <c r="F1407" s="4" t="s">
        <v>985</v>
      </c>
      <c r="G1407" s="4" t="s">
        <v>1003</v>
      </c>
      <c r="H1407" s="6">
        <v>850</v>
      </c>
      <c r="I1407" s="12" t="s">
        <v>232</v>
      </c>
      <c r="J1407" s="12" t="s">
        <v>1087</v>
      </c>
      <c r="K1407" s="10">
        <v>242250</v>
      </c>
      <c r="L1407" s="11">
        <v>0.3</v>
      </c>
      <c r="M1407" s="13">
        <f t="shared" si="42"/>
        <v>807500</v>
      </c>
      <c r="N1407" s="13">
        <f t="shared" si="43"/>
        <v>950</v>
      </c>
      <c r="O1407" s="4" t="s">
        <v>16</v>
      </c>
      <c r="P1407" s="12" t="s">
        <v>233</v>
      </c>
    </row>
    <row r="1408" spans="1:16" ht="14.25" customHeight="1">
      <c r="A1408" s="4" t="s">
        <v>1104</v>
      </c>
      <c r="B1408" s="4" t="s">
        <v>13</v>
      </c>
      <c r="C1408" s="4">
        <v>1128299</v>
      </c>
      <c r="D1408" s="5">
        <v>44425</v>
      </c>
      <c r="E1408" s="4" t="s">
        <v>984</v>
      </c>
      <c r="F1408" s="4" t="s">
        <v>985</v>
      </c>
      <c r="G1408" s="4" t="s">
        <v>1003</v>
      </c>
      <c r="H1408" s="6">
        <v>825</v>
      </c>
      <c r="I1408" s="12" t="s">
        <v>234</v>
      </c>
      <c r="J1408" s="12" t="s">
        <v>1087</v>
      </c>
      <c r="K1408" s="10">
        <v>175312.5</v>
      </c>
      <c r="L1408" s="11">
        <v>0.25</v>
      </c>
      <c r="M1408" s="13">
        <f t="shared" si="42"/>
        <v>701250</v>
      </c>
      <c r="N1408" s="13">
        <f t="shared" si="43"/>
        <v>850</v>
      </c>
      <c r="O1408" s="4" t="s">
        <v>16</v>
      </c>
      <c r="P1408" s="12" t="s">
        <v>235</v>
      </c>
    </row>
    <row r="1409" spans="1:16" ht="14.25" customHeight="1">
      <c r="A1409" s="4" t="s">
        <v>1104</v>
      </c>
      <c r="B1409" s="4" t="s">
        <v>13</v>
      </c>
      <c r="C1409" s="4">
        <v>1128299</v>
      </c>
      <c r="D1409" s="5">
        <v>44425</v>
      </c>
      <c r="E1409" s="4" t="s">
        <v>984</v>
      </c>
      <c r="F1409" s="4" t="s">
        <v>985</v>
      </c>
      <c r="G1409" s="4" t="s">
        <v>1003</v>
      </c>
      <c r="H1409" s="6">
        <v>700</v>
      </c>
      <c r="I1409" s="12" t="s">
        <v>236</v>
      </c>
      <c r="J1409" s="12" t="s">
        <v>1087</v>
      </c>
      <c r="K1409" s="10">
        <v>168000</v>
      </c>
      <c r="L1409" s="11">
        <v>0.3</v>
      </c>
      <c r="M1409" s="13">
        <f t="shared" si="42"/>
        <v>560000</v>
      </c>
      <c r="N1409" s="13">
        <f t="shared" si="43"/>
        <v>800</v>
      </c>
      <c r="O1409" s="4" t="s">
        <v>16</v>
      </c>
      <c r="P1409" s="12" t="s">
        <v>237</v>
      </c>
    </row>
    <row r="1410" spans="1:16" ht="14.25" customHeight="1">
      <c r="A1410" s="4" t="s">
        <v>1104</v>
      </c>
      <c r="B1410" s="4" t="s">
        <v>13</v>
      </c>
      <c r="C1410" s="4">
        <v>1128299</v>
      </c>
      <c r="D1410" s="5">
        <v>44425</v>
      </c>
      <c r="E1410" s="4" t="s">
        <v>984</v>
      </c>
      <c r="F1410" s="4" t="s">
        <v>985</v>
      </c>
      <c r="G1410" s="4" t="s">
        <v>1003</v>
      </c>
      <c r="H1410" s="6">
        <v>475</v>
      </c>
      <c r="I1410" s="12" t="s">
        <v>238</v>
      </c>
      <c r="J1410" s="12" t="s">
        <v>1086</v>
      </c>
      <c r="K1410" s="10">
        <v>114000</v>
      </c>
      <c r="L1410" s="11">
        <v>0.3</v>
      </c>
      <c r="M1410" s="13">
        <f t="shared" si="42"/>
        <v>380000</v>
      </c>
      <c r="N1410" s="13">
        <f t="shared" si="43"/>
        <v>800</v>
      </c>
      <c r="O1410" s="4" t="s">
        <v>16</v>
      </c>
      <c r="P1410" s="12" t="s">
        <v>239</v>
      </c>
    </row>
    <row r="1411" spans="1:16" ht="14.25" customHeight="1">
      <c r="A1411" s="4" t="s">
        <v>1104</v>
      </c>
      <c r="B1411" s="4" t="s">
        <v>13</v>
      </c>
      <c r="C1411" s="4">
        <v>1128299</v>
      </c>
      <c r="D1411" s="5">
        <v>44425</v>
      </c>
      <c r="E1411" s="4" t="s">
        <v>984</v>
      </c>
      <c r="F1411" s="4" t="s">
        <v>985</v>
      </c>
      <c r="G1411" s="4" t="s">
        <v>1003</v>
      </c>
      <c r="H1411" s="6">
        <v>475</v>
      </c>
      <c r="I1411" s="12" t="s">
        <v>240</v>
      </c>
      <c r="J1411" s="12" t="s">
        <v>1087</v>
      </c>
      <c r="K1411" s="10">
        <v>76000</v>
      </c>
      <c r="L1411" s="11">
        <v>0.2</v>
      </c>
      <c r="M1411" s="13">
        <f t="shared" si="42"/>
        <v>380000</v>
      </c>
      <c r="N1411" s="13">
        <f t="shared" si="43"/>
        <v>800</v>
      </c>
      <c r="O1411" s="4" t="s">
        <v>16</v>
      </c>
      <c r="P1411" s="12" t="s">
        <v>241</v>
      </c>
    </row>
    <row r="1412" spans="1:16" ht="14.25" customHeight="1">
      <c r="A1412" s="4" t="s">
        <v>1104</v>
      </c>
      <c r="B1412" s="4" t="s">
        <v>13</v>
      </c>
      <c r="C1412" s="4">
        <v>1128299</v>
      </c>
      <c r="D1412" s="5">
        <v>44425</v>
      </c>
      <c r="E1412" s="4" t="s">
        <v>984</v>
      </c>
      <c r="F1412" s="4" t="s">
        <v>985</v>
      </c>
      <c r="G1412" s="4" t="s">
        <v>1003</v>
      </c>
      <c r="H1412" s="6">
        <v>300</v>
      </c>
      <c r="I1412" s="12" t="s">
        <v>242</v>
      </c>
      <c r="J1412" s="12" t="s">
        <v>1087</v>
      </c>
      <c r="K1412" s="10">
        <v>114750</v>
      </c>
      <c r="L1412" s="11">
        <v>0.45</v>
      </c>
      <c r="M1412" s="13">
        <f t="shared" si="42"/>
        <v>255000</v>
      </c>
      <c r="N1412" s="13">
        <f t="shared" si="43"/>
        <v>850</v>
      </c>
      <c r="O1412" s="4" t="s">
        <v>16</v>
      </c>
      <c r="P1412" s="12" t="s">
        <v>243</v>
      </c>
    </row>
    <row r="1413" spans="1:16" ht="14.25" customHeight="1">
      <c r="A1413" s="4" t="s">
        <v>1104</v>
      </c>
      <c r="B1413" s="4" t="s">
        <v>13</v>
      </c>
      <c r="C1413" s="4">
        <v>1128299</v>
      </c>
      <c r="D1413" s="5">
        <v>44457</v>
      </c>
      <c r="E1413" s="4" t="s">
        <v>984</v>
      </c>
      <c r="F1413" s="4" t="s">
        <v>985</v>
      </c>
      <c r="G1413" s="4" t="s">
        <v>1003</v>
      </c>
      <c r="H1413" s="6">
        <v>500</v>
      </c>
      <c r="I1413" s="12" t="s">
        <v>244</v>
      </c>
      <c r="J1413" s="12" t="s">
        <v>1087</v>
      </c>
      <c r="K1413" s="10">
        <v>90000</v>
      </c>
      <c r="L1413" s="11">
        <v>0.3</v>
      </c>
      <c r="M1413" s="13">
        <f t="shared" si="42"/>
        <v>300000</v>
      </c>
      <c r="N1413" s="13">
        <f t="shared" si="43"/>
        <v>600</v>
      </c>
      <c r="O1413" s="4" t="s">
        <v>16</v>
      </c>
      <c r="P1413" s="12" t="s">
        <v>245</v>
      </c>
    </row>
    <row r="1414" spans="1:16" ht="14.25" customHeight="1">
      <c r="A1414" s="4" t="s">
        <v>1104</v>
      </c>
      <c r="B1414" s="4" t="s">
        <v>13</v>
      </c>
      <c r="C1414" s="4">
        <v>1128299</v>
      </c>
      <c r="D1414" s="5">
        <v>44457</v>
      </c>
      <c r="E1414" s="4" t="s">
        <v>984</v>
      </c>
      <c r="F1414" s="4" t="s">
        <v>985</v>
      </c>
      <c r="G1414" s="4" t="s">
        <v>1003</v>
      </c>
      <c r="H1414" s="6">
        <v>500</v>
      </c>
      <c r="I1414" s="12" t="s">
        <v>246</v>
      </c>
      <c r="J1414" s="12" t="s">
        <v>1087</v>
      </c>
      <c r="K1414" s="10">
        <v>81250</v>
      </c>
      <c r="L1414" s="11">
        <v>0.25</v>
      </c>
      <c r="M1414" s="13">
        <f t="shared" si="42"/>
        <v>325000</v>
      </c>
      <c r="N1414" s="13">
        <f t="shared" si="43"/>
        <v>650</v>
      </c>
      <c r="O1414" s="4" t="s">
        <v>16</v>
      </c>
      <c r="P1414" s="12" t="s">
        <v>247</v>
      </c>
    </row>
    <row r="1415" spans="1:16" ht="14.25" customHeight="1">
      <c r="A1415" s="4" t="s">
        <v>1104</v>
      </c>
      <c r="B1415" s="4" t="s">
        <v>13</v>
      </c>
      <c r="C1415" s="4">
        <v>1128299</v>
      </c>
      <c r="D1415" s="5">
        <v>44457</v>
      </c>
      <c r="E1415" s="4" t="s">
        <v>984</v>
      </c>
      <c r="F1415" s="4" t="s">
        <v>985</v>
      </c>
      <c r="G1415" s="4" t="s">
        <v>1003</v>
      </c>
      <c r="H1415" s="6">
        <v>300</v>
      </c>
      <c r="I1415" s="12" t="s">
        <v>248</v>
      </c>
      <c r="J1415" s="12" t="s">
        <v>1087</v>
      </c>
      <c r="K1415" s="10">
        <v>54000</v>
      </c>
      <c r="L1415" s="11">
        <v>0.3</v>
      </c>
      <c r="M1415" s="13">
        <f t="shared" ref="M1415:M1478" si="44">K1415/L1415</f>
        <v>180000</v>
      </c>
      <c r="N1415" s="13">
        <f t="shared" ref="N1415:N1478" si="45">M1415/H1415</f>
        <v>600</v>
      </c>
      <c r="O1415" s="4" t="s">
        <v>16</v>
      </c>
      <c r="P1415" s="12" t="s">
        <v>249</v>
      </c>
    </row>
    <row r="1416" spans="1:16" ht="14.25" customHeight="1">
      <c r="A1416" s="4" t="s">
        <v>1104</v>
      </c>
      <c r="B1416" s="4" t="s">
        <v>13</v>
      </c>
      <c r="C1416" s="4">
        <v>1128299</v>
      </c>
      <c r="D1416" s="5">
        <v>44457</v>
      </c>
      <c r="E1416" s="4" t="s">
        <v>984</v>
      </c>
      <c r="F1416" s="4" t="s">
        <v>985</v>
      </c>
      <c r="G1416" s="4" t="s">
        <v>1003</v>
      </c>
      <c r="H1416" s="6">
        <v>250</v>
      </c>
      <c r="I1416" s="12" t="s">
        <v>250</v>
      </c>
      <c r="J1416" s="12" t="s">
        <v>1086</v>
      </c>
      <c r="K1416" s="10">
        <v>45000</v>
      </c>
      <c r="L1416" s="11">
        <v>0.3</v>
      </c>
      <c r="M1416" s="13">
        <f t="shared" si="44"/>
        <v>150000</v>
      </c>
      <c r="N1416" s="13">
        <f t="shared" si="45"/>
        <v>600</v>
      </c>
      <c r="O1416" s="4" t="s">
        <v>16</v>
      </c>
      <c r="P1416" s="12" t="s">
        <v>251</v>
      </c>
    </row>
    <row r="1417" spans="1:16" ht="14.25" customHeight="1">
      <c r="A1417" s="4" t="s">
        <v>1104</v>
      </c>
      <c r="B1417" s="4" t="s">
        <v>13</v>
      </c>
      <c r="C1417" s="4">
        <v>1128299</v>
      </c>
      <c r="D1417" s="5">
        <v>44457</v>
      </c>
      <c r="E1417" s="4" t="s">
        <v>984</v>
      </c>
      <c r="F1417" s="4" t="s">
        <v>985</v>
      </c>
      <c r="G1417" s="4" t="s">
        <v>1003</v>
      </c>
      <c r="H1417" s="6">
        <v>275</v>
      </c>
      <c r="I1417" s="12" t="s">
        <v>252</v>
      </c>
      <c r="J1417" s="12" t="s">
        <v>1086</v>
      </c>
      <c r="K1417" s="10">
        <v>38500</v>
      </c>
      <c r="L1417" s="11">
        <v>0.2</v>
      </c>
      <c r="M1417" s="13">
        <f t="shared" si="44"/>
        <v>192500</v>
      </c>
      <c r="N1417" s="13">
        <f t="shared" si="45"/>
        <v>700</v>
      </c>
      <c r="O1417" s="4" t="s">
        <v>16</v>
      </c>
      <c r="P1417" s="12" t="s">
        <v>253</v>
      </c>
    </row>
    <row r="1418" spans="1:16" ht="14.25" customHeight="1">
      <c r="A1418" s="4" t="s">
        <v>1104</v>
      </c>
      <c r="B1418" s="4" t="s">
        <v>13</v>
      </c>
      <c r="C1418" s="4">
        <v>1128299</v>
      </c>
      <c r="D1418" s="5">
        <v>44457</v>
      </c>
      <c r="E1418" s="4" t="s">
        <v>984</v>
      </c>
      <c r="F1418" s="4" t="s">
        <v>985</v>
      </c>
      <c r="G1418" s="4" t="s">
        <v>1003</v>
      </c>
      <c r="H1418" s="6">
        <v>300</v>
      </c>
      <c r="I1418" s="12" t="s">
        <v>254</v>
      </c>
      <c r="J1418" s="12" t="s">
        <v>1086</v>
      </c>
      <c r="K1418" s="10">
        <v>74250</v>
      </c>
      <c r="L1418" s="11">
        <v>0.45</v>
      </c>
      <c r="M1418" s="13">
        <f t="shared" si="44"/>
        <v>165000</v>
      </c>
      <c r="N1418" s="13">
        <f t="shared" si="45"/>
        <v>550</v>
      </c>
      <c r="O1418" s="4" t="s">
        <v>16</v>
      </c>
      <c r="P1418" s="12" t="s">
        <v>255</v>
      </c>
    </row>
    <row r="1419" spans="1:16" ht="14.25" customHeight="1">
      <c r="A1419" s="4" t="s">
        <v>1104</v>
      </c>
      <c r="B1419" s="4" t="s">
        <v>13</v>
      </c>
      <c r="C1419" s="4">
        <v>1128299</v>
      </c>
      <c r="D1419" s="5">
        <v>44486</v>
      </c>
      <c r="E1419" s="4" t="s">
        <v>984</v>
      </c>
      <c r="F1419" s="4" t="s">
        <v>985</v>
      </c>
      <c r="G1419" s="4" t="s">
        <v>1003</v>
      </c>
      <c r="H1419" s="6">
        <v>400</v>
      </c>
      <c r="I1419" s="12" t="s">
        <v>99</v>
      </c>
      <c r="J1419" s="12" t="s">
        <v>1087</v>
      </c>
      <c r="K1419" s="10">
        <v>60000</v>
      </c>
      <c r="L1419" s="11">
        <v>0.3</v>
      </c>
      <c r="M1419" s="13">
        <f t="shared" si="44"/>
        <v>200000</v>
      </c>
      <c r="N1419" s="13">
        <f t="shared" si="45"/>
        <v>500</v>
      </c>
      <c r="O1419" s="4" t="s">
        <v>16</v>
      </c>
      <c r="P1419" s="12" t="s">
        <v>256</v>
      </c>
    </row>
    <row r="1420" spans="1:16" ht="14.25" customHeight="1">
      <c r="A1420" s="4" t="s">
        <v>1104</v>
      </c>
      <c r="B1420" s="4" t="s">
        <v>13</v>
      </c>
      <c r="C1420" s="4">
        <v>1128299</v>
      </c>
      <c r="D1420" s="5">
        <v>44486</v>
      </c>
      <c r="E1420" s="4" t="s">
        <v>984</v>
      </c>
      <c r="F1420" s="4" t="s">
        <v>985</v>
      </c>
      <c r="G1420" s="4" t="s">
        <v>1003</v>
      </c>
      <c r="H1420" s="6">
        <v>575</v>
      </c>
      <c r="I1420" s="12" t="s">
        <v>257</v>
      </c>
      <c r="J1420" s="12" t="s">
        <v>1086</v>
      </c>
      <c r="K1420" s="10">
        <v>93437.5</v>
      </c>
      <c r="L1420" s="11">
        <v>0.25</v>
      </c>
      <c r="M1420" s="13">
        <f t="shared" si="44"/>
        <v>373750</v>
      </c>
      <c r="N1420" s="13">
        <f t="shared" si="45"/>
        <v>650</v>
      </c>
      <c r="O1420" s="4" t="s">
        <v>16</v>
      </c>
      <c r="P1420" s="12" t="s">
        <v>258</v>
      </c>
    </row>
    <row r="1421" spans="1:16" ht="14.25" customHeight="1">
      <c r="A1421" s="4" t="s">
        <v>1104</v>
      </c>
      <c r="B1421" s="4" t="s">
        <v>13</v>
      </c>
      <c r="C1421" s="4">
        <v>1128299</v>
      </c>
      <c r="D1421" s="5">
        <v>44486</v>
      </c>
      <c r="E1421" s="4" t="s">
        <v>984</v>
      </c>
      <c r="F1421" s="4" t="s">
        <v>985</v>
      </c>
      <c r="G1421" s="4" t="s">
        <v>1003</v>
      </c>
      <c r="H1421" s="6">
        <v>400</v>
      </c>
      <c r="I1421" s="12" t="s">
        <v>259</v>
      </c>
      <c r="J1421" s="12" t="s">
        <v>1087</v>
      </c>
      <c r="K1421" s="10">
        <v>72000</v>
      </c>
      <c r="L1421" s="11">
        <v>0.3</v>
      </c>
      <c r="M1421" s="13">
        <f t="shared" si="44"/>
        <v>240000</v>
      </c>
      <c r="N1421" s="13">
        <f t="shared" si="45"/>
        <v>600</v>
      </c>
      <c r="O1421" s="4" t="s">
        <v>16</v>
      </c>
      <c r="P1421" s="12" t="s">
        <v>260</v>
      </c>
    </row>
    <row r="1422" spans="1:16" ht="14.25" customHeight="1">
      <c r="A1422" s="4" t="s">
        <v>1104</v>
      </c>
      <c r="B1422" s="4" t="s">
        <v>13</v>
      </c>
      <c r="C1422" s="4">
        <v>1128299</v>
      </c>
      <c r="D1422" s="5">
        <v>44486</v>
      </c>
      <c r="E1422" s="4" t="s">
        <v>984</v>
      </c>
      <c r="F1422" s="4" t="s">
        <v>985</v>
      </c>
      <c r="G1422" s="4" t="s">
        <v>1003</v>
      </c>
      <c r="H1422" s="6">
        <v>375</v>
      </c>
      <c r="I1422" s="12" t="s">
        <v>261</v>
      </c>
      <c r="J1422" s="12" t="s">
        <v>1087</v>
      </c>
      <c r="K1422" s="10">
        <v>61875</v>
      </c>
      <c r="L1422" s="11">
        <v>0.3</v>
      </c>
      <c r="M1422" s="13">
        <f t="shared" si="44"/>
        <v>206250</v>
      </c>
      <c r="N1422" s="13">
        <f t="shared" si="45"/>
        <v>550</v>
      </c>
      <c r="O1422" s="4" t="s">
        <v>16</v>
      </c>
      <c r="P1422" s="12" t="s">
        <v>262</v>
      </c>
    </row>
    <row r="1423" spans="1:16" ht="14.25" customHeight="1">
      <c r="A1423" s="4" t="s">
        <v>1104</v>
      </c>
      <c r="B1423" s="4" t="s">
        <v>13</v>
      </c>
      <c r="C1423" s="4">
        <v>1128299</v>
      </c>
      <c r="D1423" s="5">
        <v>44486</v>
      </c>
      <c r="E1423" s="4" t="s">
        <v>984</v>
      </c>
      <c r="F1423" s="4" t="s">
        <v>985</v>
      </c>
      <c r="G1423" s="4" t="s">
        <v>1003</v>
      </c>
      <c r="H1423" s="6">
        <v>350</v>
      </c>
      <c r="I1423" s="12" t="s">
        <v>49</v>
      </c>
      <c r="J1423" s="12" t="s">
        <v>1086</v>
      </c>
      <c r="K1423" s="10">
        <v>45500</v>
      </c>
      <c r="L1423" s="11">
        <v>0.2</v>
      </c>
      <c r="M1423" s="13">
        <f t="shared" si="44"/>
        <v>227500</v>
      </c>
      <c r="N1423" s="13">
        <f t="shared" si="45"/>
        <v>650</v>
      </c>
      <c r="O1423" s="4" t="s">
        <v>16</v>
      </c>
      <c r="P1423" s="12" t="s">
        <v>263</v>
      </c>
    </row>
    <row r="1424" spans="1:16" ht="14.25" customHeight="1">
      <c r="A1424" s="4" t="s">
        <v>1104</v>
      </c>
      <c r="B1424" s="4" t="s">
        <v>13</v>
      </c>
      <c r="C1424" s="4">
        <v>1128299</v>
      </c>
      <c r="D1424" s="5">
        <v>44486</v>
      </c>
      <c r="E1424" s="4" t="s">
        <v>984</v>
      </c>
      <c r="F1424" s="4" t="s">
        <v>985</v>
      </c>
      <c r="G1424" s="4" t="s">
        <v>1003</v>
      </c>
      <c r="H1424" s="6">
        <v>400</v>
      </c>
      <c r="I1424" s="12" t="s">
        <v>264</v>
      </c>
      <c r="J1424" s="12" t="s">
        <v>1087</v>
      </c>
      <c r="K1424" s="10">
        <v>126000</v>
      </c>
      <c r="L1424" s="11">
        <v>0.45</v>
      </c>
      <c r="M1424" s="13">
        <f t="shared" si="44"/>
        <v>280000</v>
      </c>
      <c r="N1424" s="13">
        <f t="shared" si="45"/>
        <v>700</v>
      </c>
      <c r="O1424" s="4" t="s">
        <v>16</v>
      </c>
      <c r="P1424" s="12" t="s">
        <v>265</v>
      </c>
    </row>
    <row r="1425" spans="1:16" ht="14.25" customHeight="1">
      <c r="A1425" s="4" t="s">
        <v>1104</v>
      </c>
      <c r="B1425" s="4" t="s">
        <v>13</v>
      </c>
      <c r="C1425" s="4">
        <v>1128299</v>
      </c>
      <c r="D1425" s="5">
        <v>44517</v>
      </c>
      <c r="E1425" s="4" t="s">
        <v>984</v>
      </c>
      <c r="F1425" s="4" t="s">
        <v>985</v>
      </c>
      <c r="G1425" s="4" t="s">
        <v>1003</v>
      </c>
      <c r="H1425" s="6">
        <v>625</v>
      </c>
      <c r="I1425" s="12" t="s">
        <v>266</v>
      </c>
      <c r="J1425" s="12" t="s">
        <v>1087</v>
      </c>
      <c r="K1425" s="10">
        <v>103125</v>
      </c>
      <c r="L1425" s="11">
        <v>0.3</v>
      </c>
      <c r="M1425" s="13">
        <f t="shared" si="44"/>
        <v>343750</v>
      </c>
      <c r="N1425" s="13">
        <f t="shared" si="45"/>
        <v>550</v>
      </c>
      <c r="O1425" s="4" t="s">
        <v>16</v>
      </c>
      <c r="P1425" s="12" t="s">
        <v>267</v>
      </c>
    </row>
    <row r="1426" spans="1:16" ht="14.25" customHeight="1">
      <c r="A1426" s="4" t="s">
        <v>1104</v>
      </c>
      <c r="B1426" s="4" t="s">
        <v>13</v>
      </c>
      <c r="C1426" s="4">
        <v>1128299</v>
      </c>
      <c r="D1426" s="5">
        <v>44517</v>
      </c>
      <c r="E1426" s="4" t="s">
        <v>984</v>
      </c>
      <c r="F1426" s="4" t="s">
        <v>985</v>
      </c>
      <c r="G1426" s="4" t="s">
        <v>1003</v>
      </c>
      <c r="H1426" s="6">
        <v>700</v>
      </c>
      <c r="I1426" s="12" t="s">
        <v>268</v>
      </c>
      <c r="J1426" s="12" t="s">
        <v>1086</v>
      </c>
      <c r="K1426" s="10">
        <v>105000</v>
      </c>
      <c r="L1426" s="11">
        <v>0.25</v>
      </c>
      <c r="M1426" s="13">
        <f t="shared" si="44"/>
        <v>420000</v>
      </c>
      <c r="N1426" s="13">
        <f t="shared" si="45"/>
        <v>600</v>
      </c>
      <c r="O1426" s="4" t="s">
        <v>16</v>
      </c>
      <c r="P1426" s="12" t="s">
        <v>269</v>
      </c>
    </row>
    <row r="1427" spans="1:16" ht="14.25" customHeight="1">
      <c r="A1427" s="4" t="s">
        <v>1104</v>
      </c>
      <c r="B1427" s="4" t="s">
        <v>13</v>
      </c>
      <c r="C1427" s="4">
        <v>1128299</v>
      </c>
      <c r="D1427" s="5">
        <v>44517</v>
      </c>
      <c r="E1427" s="4" t="s">
        <v>984</v>
      </c>
      <c r="F1427" s="4" t="s">
        <v>985</v>
      </c>
      <c r="G1427" s="4" t="s">
        <v>1003</v>
      </c>
      <c r="H1427" s="6">
        <v>525</v>
      </c>
      <c r="I1427" s="12" t="s">
        <v>270</v>
      </c>
      <c r="J1427" s="12" t="s">
        <v>1086</v>
      </c>
      <c r="K1427" s="10">
        <v>86625</v>
      </c>
      <c r="L1427" s="11">
        <v>0.3</v>
      </c>
      <c r="M1427" s="13">
        <f t="shared" si="44"/>
        <v>288750</v>
      </c>
      <c r="N1427" s="13">
        <f t="shared" si="45"/>
        <v>550</v>
      </c>
      <c r="O1427" s="4" t="s">
        <v>16</v>
      </c>
      <c r="P1427" s="12" t="s">
        <v>271</v>
      </c>
    </row>
    <row r="1428" spans="1:16" ht="14.25" customHeight="1">
      <c r="A1428" s="4" t="s">
        <v>1104</v>
      </c>
      <c r="B1428" s="4" t="s">
        <v>13</v>
      </c>
      <c r="C1428" s="4">
        <v>1128299</v>
      </c>
      <c r="D1428" s="5">
        <v>44517</v>
      </c>
      <c r="E1428" s="4" t="s">
        <v>984</v>
      </c>
      <c r="F1428" s="4" t="s">
        <v>985</v>
      </c>
      <c r="G1428" s="4" t="s">
        <v>1003</v>
      </c>
      <c r="H1428" s="6">
        <v>500</v>
      </c>
      <c r="I1428" s="12" t="s">
        <v>272</v>
      </c>
      <c r="J1428" s="12" t="s">
        <v>1087</v>
      </c>
      <c r="K1428" s="10">
        <v>97500</v>
      </c>
      <c r="L1428" s="11">
        <v>0.3</v>
      </c>
      <c r="M1428" s="13">
        <f t="shared" si="44"/>
        <v>325000</v>
      </c>
      <c r="N1428" s="13">
        <f t="shared" si="45"/>
        <v>650</v>
      </c>
      <c r="O1428" s="4" t="s">
        <v>16</v>
      </c>
      <c r="P1428" s="12" t="s">
        <v>273</v>
      </c>
    </row>
    <row r="1429" spans="1:16" ht="14.25" customHeight="1">
      <c r="A1429" s="4" t="s">
        <v>1104</v>
      </c>
      <c r="B1429" s="4" t="s">
        <v>13</v>
      </c>
      <c r="C1429" s="4">
        <v>1128299</v>
      </c>
      <c r="D1429" s="5">
        <v>44517</v>
      </c>
      <c r="E1429" s="4" t="s">
        <v>984</v>
      </c>
      <c r="F1429" s="4" t="s">
        <v>985</v>
      </c>
      <c r="G1429" s="4" t="s">
        <v>1003</v>
      </c>
      <c r="H1429" s="6">
        <v>475</v>
      </c>
      <c r="I1429" s="12" t="s">
        <v>228</v>
      </c>
      <c r="J1429" s="12" t="s">
        <v>1087</v>
      </c>
      <c r="K1429" s="10">
        <v>80750</v>
      </c>
      <c r="L1429" s="11">
        <v>0.2</v>
      </c>
      <c r="M1429" s="13">
        <f t="shared" si="44"/>
        <v>403750</v>
      </c>
      <c r="N1429" s="13">
        <f t="shared" si="45"/>
        <v>850</v>
      </c>
      <c r="O1429" s="4" t="s">
        <v>16</v>
      </c>
      <c r="P1429" s="12" t="s">
        <v>274</v>
      </c>
    </row>
    <row r="1430" spans="1:16" ht="14.25" customHeight="1">
      <c r="A1430" s="4" t="s">
        <v>1104</v>
      </c>
      <c r="B1430" s="4" t="s">
        <v>13</v>
      </c>
      <c r="C1430" s="4">
        <v>1128299</v>
      </c>
      <c r="D1430" s="5">
        <v>44517</v>
      </c>
      <c r="E1430" s="4" t="s">
        <v>984</v>
      </c>
      <c r="F1430" s="4" t="s">
        <v>985</v>
      </c>
      <c r="G1430" s="4" t="s">
        <v>1003</v>
      </c>
      <c r="H1430" s="6">
        <v>600</v>
      </c>
      <c r="I1430" s="12" t="s">
        <v>79</v>
      </c>
      <c r="J1430" s="12" t="s">
        <v>1088</v>
      </c>
      <c r="K1430" s="10">
        <v>243000</v>
      </c>
      <c r="L1430" s="11">
        <v>0.45</v>
      </c>
      <c r="M1430" s="13">
        <f t="shared" si="44"/>
        <v>540000</v>
      </c>
      <c r="N1430" s="13">
        <f t="shared" si="45"/>
        <v>900</v>
      </c>
      <c r="O1430" s="4" t="s">
        <v>16</v>
      </c>
      <c r="P1430" s="12" t="s">
        <v>275</v>
      </c>
    </row>
    <row r="1431" spans="1:16" ht="14.25" customHeight="1">
      <c r="A1431" s="4" t="s">
        <v>1104</v>
      </c>
      <c r="B1431" s="4" t="s">
        <v>13</v>
      </c>
      <c r="C1431" s="4">
        <v>1128299</v>
      </c>
      <c r="D1431" s="5">
        <v>44546</v>
      </c>
      <c r="E1431" s="4" t="s">
        <v>984</v>
      </c>
      <c r="F1431" s="4" t="s">
        <v>985</v>
      </c>
      <c r="G1431" s="4" t="s">
        <v>1003</v>
      </c>
      <c r="H1431" s="6">
        <v>800</v>
      </c>
      <c r="I1431" s="12" t="s">
        <v>276</v>
      </c>
      <c r="J1431" s="12" t="s">
        <v>1087</v>
      </c>
      <c r="K1431" s="10">
        <v>180000</v>
      </c>
      <c r="L1431" s="11">
        <v>0.3</v>
      </c>
      <c r="M1431" s="13">
        <f t="shared" si="44"/>
        <v>600000</v>
      </c>
      <c r="N1431" s="13">
        <f t="shared" si="45"/>
        <v>750</v>
      </c>
      <c r="O1431" s="4" t="s">
        <v>16</v>
      </c>
      <c r="P1431" s="12" t="s">
        <v>277</v>
      </c>
    </row>
    <row r="1432" spans="1:16" ht="14.25" customHeight="1">
      <c r="A1432" s="4" t="s">
        <v>1104</v>
      </c>
      <c r="B1432" s="4" t="s">
        <v>13</v>
      </c>
      <c r="C1432" s="4">
        <v>1128299</v>
      </c>
      <c r="D1432" s="5">
        <v>44546</v>
      </c>
      <c r="E1432" s="4" t="s">
        <v>984</v>
      </c>
      <c r="F1432" s="4" t="s">
        <v>985</v>
      </c>
      <c r="G1432" s="4" t="s">
        <v>1003</v>
      </c>
      <c r="H1432" s="6">
        <v>800</v>
      </c>
      <c r="I1432" s="12" t="s">
        <v>111</v>
      </c>
      <c r="J1432" s="12" t="s">
        <v>1087</v>
      </c>
      <c r="K1432" s="10">
        <v>170000</v>
      </c>
      <c r="L1432" s="11">
        <v>0.25</v>
      </c>
      <c r="M1432" s="13">
        <f t="shared" si="44"/>
        <v>680000</v>
      </c>
      <c r="N1432" s="13">
        <f t="shared" si="45"/>
        <v>850</v>
      </c>
      <c r="O1432" s="4" t="s">
        <v>16</v>
      </c>
      <c r="P1432" s="12" t="s">
        <v>278</v>
      </c>
    </row>
    <row r="1433" spans="1:16" ht="14.25" customHeight="1">
      <c r="A1433" s="4" t="s">
        <v>1106</v>
      </c>
      <c r="B1433" s="4" t="s">
        <v>13</v>
      </c>
      <c r="C1433" s="4">
        <v>1128299</v>
      </c>
      <c r="D1433" s="5">
        <v>44546</v>
      </c>
      <c r="E1433" s="4" t="s">
        <v>984</v>
      </c>
      <c r="F1433" s="4" t="s">
        <v>985</v>
      </c>
      <c r="G1433" s="4" t="s">
        <v>1003</v>
      </c>
      <c r="H1433" s="6">
        <v>600</v>
      </c>
      <c r="I1433" s="12" t="s">
        <v>279</v>
      </c>
      <c r="J1433" s="12" t="s">
        <v>1087</v>
      </c>
      <c r="K1433" s="10">
        <v>144000</v>
      </c>
      <c r="L1433" s="11">
        <v>0.3</v>
      </c>
      <c r="M1433" s="13">
        <f t="shared" si="44"/>
        <v>480000</v>
      </c>
      <c r="N1433" s="13">
        <f t="shared" si="45"/>
        <v>800</v>
      </c>
      <c r="O1433" s="4" t="s">
        <v>16</v>
      </c>
      <c r="P1433" s="12" t="s">
        <v>280</v>
      </c>
    </row>
    <row r="1434" spans="1:16" ht="14.25" customHeight="1">
      <c r="A1434" s="4" t="s">
        <v>1106</v>
      </c>
      <c r="B1434" s="4" t="s">
        <v>13</v>
      </c>
      <c r="C1434" s="4">
        <v>1128299</v>
      </c>
      <c r="D1434" s="5">
        <v>44546</v>
      </c>
      <c r="E1434" s="4" t="s">
        <v>984</v>
      </c>
      <c r="F1434" s="4" t="s">
        <v>985</v>
      </c>
      <c r="G1434" s="4" t="s">
        <v>1003</v>
      </c>
      <c r="H1434" s="6">
        <v>600</v>
      </c>
      <c r="I1434" s="12" t="s">
        <v>132</v>
      </c>
      <c r="J1434" s="12" t="s">
        <v>1086</v>
      </c>
      <c r="K1434" s="10">
        <v>144000</v>
      </c>
      <c r="L1434" s="11">
        <v>0.3</v>
      </c>
      <c r="M1434" s="13">
        <f t="shared" si="44"/>
        <v>480000</v>
      </c>
      <c r="N1434" s="13">
        <f t="shared" si="45"/>
        <v>800</v>
      </c>
      <c r="O1434" s="4" t="s">
        <v>16</v>
      </c>
      <c r="P1434" s="12" t="s">
        <v>281</v>
      </c>
    </row>
    <row r="1435" spans="1:16" ht="14.25" customHeight="1">
      <c r="A1435" s="4" t="s">
        <v>1106</v>
      </c>
      <c r="B1435" s="4" t="s">
        <v>13</v>
      </c>
      <c r="C1435" s="4">
        <v>1128299</v>
      </c>
      <c r="D1435" s="5">
        <v>44546</v>
      </c>
      <c r="E1435" s="4" t="s">
        <v>984</v>
      </c>
      <c r="F1435" s="4" t="s">
        <v>985</v>
      </c>
      <c r="G1435" s="4" t="s">
        <v>1003</v>
      </c>
      <c r="H1435" s="6">
        <v>525</v>
      </c>
      <c r="I1435" s="12" t="s">
        <v>83</v>
      </c>
      <c r="J1435" s="12" t="s">
        <v>1086</v>
      </c>
      <c r="K1435" s="10">
        <v>94500</v>
      </c>
      <c r="L1435" s="11">
        <v>0.2</v>
      </c>
      <c r="M1435" s="13">
        <f t="shared" si="44"/>
        <v>472500</v>
      </c>
      <c r="N1435" s="13">
        <f t="shared" si="45"/>
        <v>900</v>
      </c>
      <c r="O1435" s="4" t="s">
        <v>16</v>
      </c>
      <c r="P1435" s="12" t="s">
        <v>282</v>
      </c>
    </row>
    <row r="1436" spans="1:16" ht="14.25" customHeight="1">
      <c r="A1436" s="4" t="s">
        <v>1106</v>
      </c>
      <c r="B1436" s="4" t="s">
        <v>13</v>
      </c>
      <c r="C1436" s="4">
        <v>1128299</v>
      </c>
      <c r="D1436" s="5">
        <v>44546</v>
      </c>
      <c r="E1436" s="4" t="s">
        <v>984</v>
      </c>
      <c r="F1436" s="4" t="s">
        <v>985</v>
      </c>
      <c r="G1436" s="4" t="s">
        <v>1003</v>
      </c>
      <c r="H1436" s="6">
        <v>625</v>
      </c>
      <c r="I1436" s="12" t="s">
        <v>286</v>
      </c>
      <c r="J1436" s="12" t="s">
        <v>1087</v>
      </c>
      <c r="K1436" s="10">
        <v>267187.5</v>
      </c>
      <c r="L1436" s="11">
        <v>0.45</v>
      </c>
      <c r="M1436" s="13">
        <f t="shared" si="44"/>
        <v>593750</v>
      </c>
      <c r="N1436" s="13">
        <f t="shared" si="45"/>
        <v>950</v>
      </c>
      <c r="O1436" s="4" t="s">
        <v>16</v>
      </c>
      <c r="P1436" s="12" t="s">
        <v>287</v>
      </c>
    </row>
    <row r="1437" spans="1:16" ht="14.25" customHeight="1">
      <c r="A1437" s="4" t="s">
        <v>1106</v>
      </c>
      <c r="B1437" s="4" t="s">
        <v>13</v>
      </c>
      <c r="C1437" s="4">
        <v>1185732</v>
      </c>
      <c r="D1437" s="5">
        <v>44208</v>
      </c>
      <c r="E1437" s="4" t="s">
        <v>984</v>
      </c>
      <c r="F1437" s="4" t="s">
        <v>985</v>
      </c>
      <c r="G1437" s="4" t="s">
        <v>1003</v>
      </c>
      <c r="H1437" s="6">
        <v>850</v>
      </c>
      <c r="I1437" s="12" t="s">
        <v>44</v>
      </c>
      <c r="J1437" s="12" t="s">
        <v>1087</v>
      </c>
      <c r="K1437" s="10">
        <v>172125</v>
      </c>
      <c r="L1437" s="11">
        <v>0.45</v>
      </c>
      <c r="M1437" s="13">
        <f t="shared" si="44"/>
        <v>382500</v>
      </c>
      <c r="N1437" s="13">
        <f t="shared" si="45"/>
        <v>450</v>
      </c>
      <c r="O1437" s="4" t="s">
        <v>16</v>
      </c>
      <c r="P1437" s="12" t="s">
        <v>288</v>
      </c>
    </row>
    <row r="1438" spans="1:16" ht="14.25" customHeight="1">
      <c r="A1438" s="4" t="s">
        <v>1106</v>
      </c>
      <c r="B1438" s="4" t="s">
        <v>13</v>
      </c>
      <c r="C1438" s="4">
        <v>1185732</v>
      </c>
      <c r="D1438" s="5">
        <v>44208</v>
      </c>
      <c r="E1438" s="4" t="s">
        <v>984</v>
      </c>
      <c r="F1438" s="4" t="s">
        <v>985</v>
      </c>
      <c r="G1438" s="4" t="s">
        <v>1003</v>
      </c>
      <c r="H1438" s="6">
        <v>650</v>
      </c>
      <c r="I1438" s="12" t="s">
        <v>25</v>
      </c>
      <c r="J1438" s="12" t="s">
        <v>1088</v>
      </c>
      <c r="K1438" s="10">
        <v>102375</v>
      </c>
      <c r="L1438" s="11">
        <v>0.35</v>
      </c>
      <c r="M1438" s="13">
        <f t="shared" si="44"/>
        <v>292500</v>
      </c>
      <c r="N1438" s="13">
        <f t="shared" si="45"/>
        <v>450</v>
      </c>
      <c r="O1438" s="4" t="s">
        <v>16</v>
      </c>
      <c r="P1438" s="12" t="s">
        <v>289</v>
      </c>
    </row>
    <row r="1439" spans="1:16" ht="14.25" customHeight="1">
      <c r="A1439" s="4" t="s">
        <v>1106</v>
      </c>
      <c r="B1439" s="4" t="s">
        <v>13</v>
      </c>
      <c r="C1439" s="4">
        <v>1185732</v>
      </c>
      <c r="D1439" s="5">
        <v>44208</v>
      </c>
      <c r="E1439" s="4" t="s">
        <v>984</v>
      </c>
      <c r="F1439" s="4" t="s">
        <v>985</v>
      </c>
      <c r="G1439" s="4" t="s">
        <v>1003</v>
      </c>
      <c r="H1439" s="6">
        <v>650</v>
      </c>
      <c r="I1439" s="12" t="s">
        <v>290</v>
      </c>
      <c r="J1439" s="12" t="s">
        <v>1088</v>
      </c>
      <c r="K1439" s="10">
        <v>56875</v>
      </c>
      <c r="L1439" s="11">
        <v>0.25</v>
      </c>
      <c r="M1439" s="13">
        <f t="shared" si="44"/>
        <v>227500</v>
      </c>
      <c r="N1439" s="13">
        <f t="shared" si="45"/>
        <v>350</v>
      </c>
      <c r="O1439" s="4" t="s">
        <v>16</v>
      </c>
      <c r="P1439" s="12" t="s">
        <v>291</v>
      </c>
    </row>
    <row r="1440" spans="1:16" ht="14.25" customHeight="1">
      <c r="A1440" s="4" t="s">
        <v>1106</v>
      </c>
      <c r="B1440" s="4" t="s">
        <v>13</v>
      </c>
      <c r="C1440" s="4">
        <v>1185732</v>
      </c>
      <c r="D1440" s="5">
        <v>44208</v>
      </c>
      <c r="E1440" s="4" t="s">
        <v>984</v>
      </c>
      <c r="F1440" s="4" t="s">
        <v>985</v>
      </c>
      <c r="G1440" s="4" t="s">
        <v>1003</v>
      </c>
      <c r="H1440" s="6">
        <v>500</v>
      </c>
      <c r="I1440" s="12" t="s">
        <v>25</v>
      </c>
      <c r="J1440" s="12" t="s">
        <v>1088</v>
      </c>
      <c r="K1440" s="10">
        <v>60000</v>
      </c>
      <c r="L1440" s="11">
        <v>0.3</v>
      </c>
      <c r="M1440" s="13">
        <f t="shared" si="44"/>
        <v>200000</v>
      </c>
      <c r="N1440" s="13">
        <f t="shared" si="45"/>
        <v>400</v>
      </c>
      <c r="O1440" s="4" t="s">
        <v>16</v>
      </c>
      <c r="P1440" s="12" t="s">
        <v>292</v>
      </c>
    </row>
    <row r="1441" spans="1:16" ht="14.25" customHeight="1">
      <c r="A1441" s="4" t="s">
        <v>1106</v>
      </c>
      <c r="B1441" s="4" t="s">
        <v>13</v>
      </c>
      <c r="C1441" s="4">
        <v>1185732</v>
      </c>
      <c r="D1441" s="5">
        <v>44208</v>
      </c>
      <c r="E1441" s="4" t="s">
        <v>984</v>
      </c>
      <c r="F1441" s="4" t="s">
        <v>985</v>
      </c>
      <c r="G1441" s="4" t="s">
        <v>1003</v>
      </c>
      <c r="H1441" s="6">
        <v>550</v>
      </c>
      <c r="I1441" s="12" t="s">
        <v>293</v>
      </c>
      <c r="J1441" s="12" t="s">
        <v>1086</v>
      </c>
      <c r="K1441" s="10">
        <v>105875</v>
      </c>
      <c r="L1441" s="11">
        <v>0.35</v>
      </c>
      <c r="M1441" s="13">
        <f t="shared" si="44"/>
        <v>302500</v>
      </c>
      <c r="N1441" s="13">
        <f t="shared" si="45"/>
        <v>550</v>
      </c>
      <c r="O1441" s="4" t="s">
        <v>16</v>
      </c>
      <c r="P1441" s="12" t="s">
        <v>294</v>
      </c>
    </row>
    <row r="1442" spans="1:16" ht="14.25" customHeight="1">
      <c r="A1442" s="4" t="s">
        <v>1106</v>
      </c>
      <c r="B1442" s="4" t="s">
        <v>13</v>
      </c>
      <c r="C1442" s="4">
        <v>1185732</v>
      </c>
      <c r="D1442" s="5">
        <v>44208</v>
      </c>
      <c r="E1442" s="4" t="s">
        <v>984</v>
      </c>
      <c r="F1442" s="4" t="s">
        <v>985</v>
      </c>
      <c r="G1442" s="4" t="s">
        <v>1003</v>
      </c>
      <c r="H1442" s="6">
        <v>650</v>
      </c>
      <c r="I1442" s="12" t="s">
        <v>295</v>
      </c>
      <c r="J1442" s="12" t="s">
        <v>1087</v>
      </c>
      <c r="K1442" s="10">
        <v>146250</v>
      </c>
      <c r="L1442" s="11">
        <v>0.5</v>
      </c>
      <c r="M1442" s="13">
        <f t="shared" si="44"/>
        <v>292500</v>
      </c>
      <c r="N1442" s="13">
        <f t="shared" si="45"/>
        <v>450</v>
      </c>
      <c r="O1442" s="4" t="s">
        <v>16</v>
      </c>
      <c r="P1442" s="12" t="s">
        <v>296</v>
      </c>
    </row>
    <row r="1443" spans="1:16" ht="14.25" customHeight="1">
      <c r="A1443" s="4" t="s">
        <v>1106</v>
      </c>
      <c r="B1443" s="4" t="s">
        <v>13</v>
      </c>
      <c r="C1443" s="4">
        <v>1185732</v>
      </c>
      <c r="D1443" s="5">
        <v>44237</v>
      </c>
      <c r="E1443" s="4" t="s">
        <v>984</v>
      </c>
      <c r="F1443" s="4" t="s">
        <v>985</v>
      </c>
      <c r="G1443" s="4" t="s">
        <v>1003</v>
      </c>
      <c r="H1443" s="6">
        <v>900</v>
      </c>
      <c r="I1443" s="12" t="s">
        <v>297</v>
      </c>
      <c r="J1443" s="12" t="s">
        <v>1086</v>
      </c>
      <c r="K1443" s="10">
        <v>182250</v>
      </c>
      <c r="L1443" s="11">
        <v>0.45</v>
      </c>
      <c r="M1443" s="13">
        <f t="shared" si="44"/>
        <v>405000</v>
      </c>
      <c r="N1443" s="13">
        <f t="shared" si="45"/>
        <v>450</v>
      </c>
      <c r="O1443" s="4" t="s">
        <v>16</v>
      </c>
      <c r="P1443" s="12" t="s">
        <v>298</v>
      </c>
    </row>
    <row r="1444" spans="1:16" ht="14.25" customHeight="1">
      <c r="A1444" s="4" t="s">
        <v>1106</v>
      </c>
      <c r="B1444" s="4" t="s">
        <v>13</v>
      </c>
      <c r="C1444" s="4">
        <v>1185732</v>
      </c>
      <c r="D1444" s="5">
        <v>44237</v>
      </c>
      <c r="E1444" s="4" t="s">
        <v>984</v>
      </c>
      <c r="F1444" s="4" t="s">
        <v>985</v>
      </c>
      <c r="G1444" s="4" t="s">
        <v>1003</v>
      </c>
      <c r="H1444" s="6">
        <v>550</v>
      </c>
      <c r="I1444" s="12" t="s">
        <v>299</v>
      </c>
      <c r="J1444" s="12" t="s">
        <v>1086</v>
      </c>
      <c r="K1444" s="10">
        <v>86625</v>
      </c>
      <c r="L1444" s="11">
        <v>0.35</v>
      </c>
      <c r="M1444" s="13">
        <f t="shared" si="44"/>
        <v>247500.00000000003</v>
      </c>
      <c r="N1444" s="13">
        <f t="shared" si="45"/>
        <v>450.00000000000006</v>
      </c>
      <c r="O1444" s="4" t="s">
        <v>16</v>
      </c>
      <c r="P1444" s="12" t="s">
        <v>300</v>
      </c>
    </row>
    <row r="1445" spans="1:16" ht="14.25" customHeight="1">
      <c r="A1445" s="4" t="s">
        <v>1106</v>
      </c>
      <c r="B1445" s="4" t="s">
        <v>13</v>
      </c>
      <c r="C1445" s="4">
        <v>1185732</v>
      </c>
      <c r="D1445" s="5">
        <v>44237</v>
      </c>
      <c r="E1445" s="4" t="s">
        <v>984</v>
      </c>
      <c r="F1445" s="4" t="s">
        <v>985</v>
      </c>
      <c r="G1445" s="4" t="s">
        <v>1003</v>
      </c>
      <c r="H1445" s="6">
        <v>600</v>
      </c>
      <c r="I1445" s="12" t="s">
        <v>33</v>
      </c>
      <c r="J1445" s="12" t="s">
        <v>1087</v>
      </c>
      <c r="K1445" s="10">
        <v>52500</v>
      </c>
      <c r="L1445" s="11">
        <v>0.25</v>
      </c>
      <c r="M1445" s="13">
        <f t="shared" si="44"/>
        <v>210000</v>
      </c>
      <c r="N1445" s="13">
        <f t="shared" si="45"/>
        <v>350</v>
      </c>
      <c r="O1445" s="4" t="s">
        <v>16</v>
      </c>
      <c r="P1445" s="12" t="s">
        <v>301</v>
      </c>
    </row>
    <row r="1446" spans="1:16" ht="14.25" customHeight="1">
      <c r="A1446" s="4" t="s">
        <v>1106</v>
      </c>
      <c r="B1446" s="4" t="s">
        <v>13</v>
      </c>
      <c r="C1446" s="4">
        <v>1185732</v>
      </c>
      <c r="D1446" s="5">
        <v>44237</v>
      </c>
      <c r="E1446" s="4" t="s">
        <v>14</v>
      </c>
      <c r="F1446" s="4" t="s">
        <v>15</v>
      </c>
      <c r="G1446" s="4" t="s">
        <v>1004</v>
      </c>
      <c r="H1446" s="6">
        <v>475</v>
      </c>
      <c r="I1446" s="12" t="s">
        <v>302</v>
      </c>
      <c r="J1446" s="12" t="s">
        <v>1086</v>
      </c>
      <c r="K1446" s="10">
        <v>57000</v>
      </c>
      <c r="L1446" s="11">
        <v>0.3</v>
      </c>
      <c r="M1446" s="13">
        <f t="shared" si="44"/>
        <v>190000</v>
      </c>
      <c r="N1446" s="13">
        <f t="shared" si="45"/>
        <v>400</v>
      </c>
      <c r="O1446" s="4" t="s">
        <v>16</v>
      </c>
      <c r="P1446" s="12" t="s">
        <v>303</v>
      </c>
    </row>
    <row r="1447" spans="1:16" ht="14.25" customHeight="1">
      <c r="A1447" s="4" t="s">
        <v>1106</v>
      </c>
      <c r="B1447" s="4" t="s">
        <v>13</v>
      </c>
      <c r="C1447" s="4">
        <v>1185732</v>
      </c>
      <c r="D1447" s="5">
        <v>44237</v>
      </c>
      <c r="E1447" s="4" t="s">
        <v>14</v>
      </c>
      <c r="F1447" s="4" t="s">
        <v>15</v>
      </c>
      <c r="G1447" s="4" t="s">
        <v>1004</v>
      </c>
      <c r="H1447" s="6">
        <v>550</v>
      </c>
      <c r="I1447" s="12" t="s">
        <v>304</v>
      </c>
      <c r="J1447" s="12" t="s">
        <v>1087</v>
      </c>
      <c r="K1447" s="10">
        <v>105875</v>
      </c>
      <c r="L1447" s="11">
        <v>0.35</v>
      </c>
      <c r="M1447" s="13">
        <f t="shared" si="44"/>
        <v>302500</v>
      </c>
      <c r="N1447" s="13">
        <f t="shared" si="45"/>
        <v>550</v>
      </c>
      <c r="O1447" s="4" t="s">
        <v>16</v>
      </c>
      <c r="P1447" s="12" t="s">
        <v>305</v>
      </c>
    </row>
    <row r="1448" spans="1:16" ht="14.25" customHeight="1">
      <c r="A1448" s="4" t="s">
        <v>1106</v>
      </c>
      <c r="B1448" s="4" t="s">
        <v>13</v>
      </c>
      <c r="C1448" s="4">
        <v>1185732</v>
      </c>
      <c r="D1448" s="5">
        <v>44237</v>
      </c>
      <c r="E1448" s="4" t="s">
        <v>14</v>
      </c>
      <c r="F1448" s="4" t="s">
        <v>15</v>
      </c>
      <c r="G1448" s="4" t="s">
        <v>1004</v>
      </c>
      <c r="H1448" s="6">
        <v>650</v>
      </c>
      <c r="I1448" s="12" t="s">
        <v>306</v>
      </c>
      <c r="J1448" s="12" t="s">
        <v>1087</v>
      </c>
      <c r="K1448" s="10">
        <v>146250</v>
      </c>
      <c r="L1448" s="11">
        <v>0.5</v>
      </c>
      <c r="M1448" s="13">
        <f t="shared" si="44"/>
        <v>292500</v>
      </c>
      <c r="N1448" s="13">
        <f t="shared" si="45"/>
        <v>450</v>
      </c>
      <c r="O1448" s="4" t="s">
        <v>16</v>
      </c>
      <c r="P1448" s="12" t="s">
        <v>307</v>
      </c>
    </row>
    <row r="1449" spans="1:16" ht="14.25" customHeight="1">
      <c r="A1449" s="4" t="s">
        <v>1106</v>
      </c>
      <c r="B1449" s="4" t="s">
        <v>13</v>
      </c>
      <c r="C1449" s="4">
        <v>1185732</v>
      </c>
      <c r="D1449" s="5">
        <v>44263</v>
      </c>
      <c r="E1449" s="4" t="s">
        <v>14</v>
      </c>
      <c r="F1449" s="4" t="s">
        <v>15</v>
      </c>
      <c r="G1449" s="4" t="s">
        <v>1004</v>
      </c>
      <c r="H1449" s="6">
        <v>870</v>
      </c>
      <c r="I1449" s="12" t="s">
        <v>308</v>
      </c>
      <c r="J1449" s="12" t="s">
        <v>1087</v>
      </c>
      <c r="K1449" s="10">
        <v>176175</v>
      </c>
      <c r="L1449" s="11">
        <v>0.45</v>
      </c>
      <c r="M1449" s="13">
        <f t="shared" si="44"/>
        <v>391500</v>
      </c>
      <c r="N1449" s="13">
        <f t="shared" si="45"/>
        <v>450</v>
      </c>
      <c r="O1449" s="4" t="s">
        <v>16</v>
      </c>
      <c r="P1449" s="12" t="s">
        <v>309</v>
      </c>
    </row>
    <row r="1450" spans="1:16" ht="14.25" customHeight="1">
      <c r="A1450" s="4" t="s">
        <v>1106</v>
      </c>
      <c r="B1450" s="4" t="s">
        <v>13</v>
      </c>
      <c r="C1450" s="4">
        <v>1185732</v>
      </c>
      <c r="D1450" s="5">
        <v>44263</v>
      </c>
      <c r="E1450" s="4" t="s">
        <v>14</v>
      </c>
      <c r="F1450" s="4" t="s">
        <v>15</v>
      </c>
      <c r="G1450" s="4" t="s">
        <v>1004</v>
      </c>
      <c r="H1450" s="6">
        <v>550</v>
      </c>
      <c r="I1450" s="12" t="s">
        <v>310</v>
      </c>
      <c r="J1450" s="12" t="s">
        <v>1087</v>
      </c>
      <c r="K1450" s="10">
        <v>86625</v>
      </c>
      <c r="L1450" s="11">
        <v>0.35</v>
      </c>
      <c r="M1450" s="13">
        <f t="shared" si="44"/>
        <v>247500.00000000003</v>
      </c>
      <c r="N1450" s="13">
        <f t="shared" si="45"/>
        <v>450.00000000000006</v>
      </c>
      <c r="O1450" s="4" t="s">
        <v>16</v>
      </c>
      <c r="P1450" s="12" t="s">
        <v>311</v>
      </c>
    </row>
    <row r="1451" spans="1:16" ht="14.25" customHeight="1">
      <c r="A1451" s="4" t="s">
        <v>1106</v>
      </c>
      <c r="B1451" s="4" t="s">
        <v>13</v>
      </c>
      <c r="C1451" s="4">
        <v>1185732</v>
      </c>
      <c r="D1451" s="5">
        <v>44263</v>
      </c>
      <c r="E1451" s="4" t="s">
        <v>14</v>
      </c>
      <c r="F1451" s="4" t="s">
        <v>15</v>
      </c>
      <c r="G1451" s="4" t="s">
        <v>1004</v>
      </c>
      <c r="H1451" s="6">
        <v>575</v>
      </c>
      <c r="I1451" s="12" t="s">
        <v>312</v>
      </c>
      <c r="J1451" s="12" t="s">
        <v>1087</v>
      </c>
      <c r="K1451" s="10">
        <v>50312.5</v>
      </c>
      <c r="L1451" s="11">
        <v>0.25</v>
      </c>
      <c r="M1451" s="13">
        <f t="shared" si="44"/>
        <v>201250</v>
      </c>
      <c r="N1451" s="13">
        <f t="shared" si="45"/>
        <v>350</v>
      </c>
      <c r="O1451" s="4" t="s">
        <v>16</v>
      </c>
      <c r="P1451" s="12" t="s">
        <v>313</v>
      </c>
    </row>
    <row r="1452" spans="1:16" ht="14.25" customHeight="1">
      <c r="A1452" s="4" t="s">
        <v>1106</v>
      </c>
      <c r="B1452" s="4" t="s">
        <v>13</v>
      </c>
      <c r="C1452" s="4">
        <v>1185732</v>
      </c>
      <c r="D1452" s="5">
        <v>44263</v>
      </c>
      <c r="E1452" s="4" t="s">
        <v>14</v>
      </c>
      <c r="F1452" s="4" t="s">
        <v>15</v>
      </c>
      <c r="G1452" s="4" t="s">
        <v>1004</v>
      </c>
      <c r="H1452" s="6">
        <v>425</v>
      </c>
      <c r="I1452" s="12" t="s">
        <v>314</v>
      </c>
      <c r="J1452" s="12" t="s">
        <v>1087</v>
      </c>
      <c r="K1452" s="10">
        <v>51000</v>
      </c>
      <c r="L1452" s="11">
        <v>0.3</v>
      </c>
      <c r="M1452" s="13">
        <f t="shared" si="44"/>
        <v>170000</v>
      </c>
      <c r="N1452" s="13">
        <f t="shared" si="45"/>
        <v>400</v>
      </c>
      <c r="O1452" s="4" t="s">
        <v>16</v>
      </c>
      <c r="P1452" s="12" t="s">
        <v>315</v>
      </c>
    </row>
    <row r="1453" spans="1:16" ht="14.25" customHeight="1">
      <c r="A1453" s="4" t="s">
        <v>1106</v>
      </c>
      <c r="B1453" s="4" t="s">
        <v>13</v>
      </c>
      <c r="C1453" s="4">
        <v>1185732</v>
      </c>
      <c r="D1453" s="5">
        <v>44263</v>
      </c>
      <c r="E1453" s="4" t="s">
        <v>14</v>
      </c>
      <c r="F1453" s="4" t="s">
        <v>15</v>
      </c>
      <c r="G1453" s="4" t="s">
        <v>1004</v>
      </c>
      <c r="H1453" s="6">
        <v>475</v>
      </c>
      <c r="I1453" s="12" t="s">
        <v>59</v>
      </c>
      <c r="J1453" s="12" t="s">
        <v>1087</v>
      </c>
      <c r="K1453" s="10">
        <v>91437.5</v>
      </c>
      <c r="L1453" s="11">
        <v>0.35</v>
      </c>
      <c r="M1453" s="13">
        <f t="shared" si="44"/>
        <v>261250.00000000003</v>
      </c>
      <c r="N1453" s="13">
        <f t="shared" si="45"/>
        <v>550.00000000000011</v>
      </c>
      <c r="O1453" s="4" t="s">
        <v>16</v>
      </c>
      <c r="P1453" s="12" t="s">
        <v>316</v>
      </c>
    </row>
    <row r="1454" spans="1:16" ht="14.25" customHeight="1">
      <c r="A1454" s="4" t="s">
        <v>1106</v>
      </c>
      <c r="B1454" s="4" t="s">
        <v>13</v>
      </c>
      <c r="C1454" s="4">
        <v>1185732</v>
      </c>
      <c r="D1454" s="5">
        <v>44263</v>
      </c>
      <c r="E1454" s="4" t="s">
        <v>14</v>
      </c>
      <c r="F1454" s="4" t="s">
        <v>15</v>
      </c>
      <c r="G1454" s="4" t="s">
        <v>1004</v>
      </c>
      <c r="H1454" s="6">
        <v>575</v>
      </c>
      <c r="I1454" s="12" t="s">
        <v>317</v>
      </c>
      <c r="J1454" s="12" t="s">
        <v>1087</v>
      </c>
      <c r="K1454" s="10">
        <v>129375</v>
      </c>
      <c r="L1454" s="11">
        <v>0.5</v>
      </c>
      <c r="M1454" s="13">
        <f t="shared" si="44"/>
        <v>258750</v>
      </c>
      <c r="N1454" s="13">
        <f t="shared" si="45"/>
        <v>450</v>
      </c>
      <c r="O1454" s="4" t="s">
        <v>16</v>
      </c>
      <c r="P1454" s="12" t="s">
        <v>318</v>
      </c>
    </row>
    <row r="1455" spans="1:16" ht="14.25" customHeight="1">
      <c r="A1455" s="4" t="s">
        <v>1106</v>
      </c>
      <c r="B1455" s="4" t="s">
        <v>13</v>
      </c>
      <c r="C1455" s="4">
        <v>1185732</v>
      </c>
      <c r="D1455" s="5">
        <v>44295</v>
      </c>
      <c r="E1455" s="4" t="s">
        <v>14</v>
      </c>
      <c r="F1455" s="4" t="s">
        <v>15</v>
      </c>
      <c r="G1455" s="4" t="s">
        <v>1004</v>
      </c>
      <c r="H1455" s="6">
        <v>825</v>
      </c>
      <c r="I1455" s="12" t="s">
        <v>66</v>
      </c>
      <c r="J1455" s="12" t="s">
        <v>1087</v>
      </c>
      <c r="K1455" s="10">
        <v>167062.5</v>
      </c>
      <c r="L1455" s="11">
        <v>0.45</v>
      </c>
      <c r="M1455" s="13">
        <f t="shared" si="44"/>
        <v>371250</v>
      </c>
      <c r="N1455" s="13">
        <f t="shared" si="45"/>
        <v>450</v>
      </c>
      <c r="O1455" s="4" t="s">
        <v>16</v>
      </c>
      <c r="P1455" s="12" t="s">
        <v>319</v>
      </c>
    </row>
    <row r="1456" spans="1:16" ht="14.25" customHeight="1">
      <c r="A1456" s="4" t="s">
        <v>1106</v>
      </c>
      <c r="B1456" s="4" t="s">
        <v>13</v>
      </c>
      <c r="C1456" s="4">
        <v>1185732</v>
      </c>
      <c r="D1456" s="5">
        <v>44295</v>
      </c>
      <c r="E1456" s="4" t="s">
        <v>14</v>
      </c>
      <c r="F1456" s="4" t="s">
        <v>15</v>
      </c>
      <c r="G1456" s="4" t="s">
        <v>1004</v>
      </c>
      <c r="H1456" s="6">
        <v>525</v>
      </c>
      <c r="I1456" s="12" t="s">
        <v>320</v>
      </c>
      <c r="J1456" s="12" t="s">
        <v>1086</v>
      </c>
      <c r="K1456" s="10">
        <v>82687.5</v>
      </c>
      <c r="L1456" s="11">
        <v>0.35</v>
      </c>
      <c r="M1456" s="13">
        <f t="shared" si="44"/>
        <v>236250.00000000003</v>
      </c>
      <c r="N1456" s="13">
        <f t="shared" si="45"/>
        <v>450.00000000000006</v>
      </c>
      <c r="O1456" s="4" t="s">
        <v>16</v>
      </c>
      <c r="P1456" s="12" t="s">
        <v>321</v>
      </c>
    </row>
    <row r="1457" spans="1:16" ht="14.25" customHeight="1">
      <c r="A1457" s="4" t="s">
        <v>1106</v>
      </c>
      <c r="B1457" s="4" t="s">
        <v>13</v>
      </c>
      <c r="C1457" s="4">
        <v>1185732</v>
      </c>
      <c r="D1457" s="5">
        <v>44295</v>
      </c>
      <c r="E1457" s="4" t="s">
        <v>14</v>
      </c>
      <c r="F1457" s="4" t="s">
        <v>15</v>
      </c>
      <c r="G1457" s="4" t="s">
        <v>1004</v>
      </c>
      <c r="H1457" s="6">
        <v>525</v>
      </c>
      <c r="I1457" s="12" t="s">
        <v>322</v>
      </c>
      <c r="J1457" s="12" t="s">
        <v>1087</v>
      </c>
      <c r="K1457" s="10">
        <v>45937.5</v>
      </c>
      <c r="L1457" s="11">
        <v>0.25</v>
      </c>
      <c r="M1457" s="13">
        <f t="shared" si="44"/>
        <v>183750</v>
      </c>
      <c r="N1457" s="13">
        <f t="shared" si="45"/>
        <v>350</v>
      </c>
      <c r="O1457" s="4" t="s">
        <v>16</v>
      </c>
      <c r="P1457" s="12" t="s">
        <v>323</v>
      </c>
    </row>
    <row r="1458" spans="1:16" ht="14.25" customHeight="1">
      <c r="A1458" s="4" t="s">
        <v>1106</v>
      </c>
      <c r="B1458" s="4" t="s">
        <v>13</v>
      </c>
      <c r="C1458" s="4">
        <v>1185732</v>
      </c>
      <c r="D1458" s="5">
        <v>44295</v>
      </c>
      <c r="E1458" s="4" t="s">
        <v>14</v>
      </c>
      <c r="F1458" s="4" t="s">
        <v>15</v>
      </c>
      <c r="G1458" s="4" t="s">
        <v>1004</v>
      </c>
      <c r="H1458" s="6">
        <v>450</v>
      </c>
      <c r="I1458" s="12" t="s">
        <v>324</v>
      </c>
      <c r="J1458" s="12" t="s">
        <v>1086</v>
      </c>
      <c r="K1458" s="10">
        <v>54000</v>
      </c>
      <c r="L1458" s="11">
        <v>0.3</v>
      </c>
      <c r="M1458" s="13">
        <f t="shared" si="44"/>
        <v>180000</v>
      </c>
      <c r="N1458" s="13">
        <f t="shared" si="45"/>
        <v>400</v>
      </c>
      <c r="O1458" s="4" t="s">
        <v>16</v>
      </c>
      <c r="P1458" s="12" t="s">
        <v>325</v>
      </c>
    </row>
    <row r="1459" spans="1:16" ht="14.25" customHeight="1">
      <c r="A1459" s="4" t="s">
        <v>1106</v>
      </c>
      <c r="B1459" s="4" t="s">
        <v>13</v>
      </c>
      <c r="C1459" s="4">
        <v>1185732</v>
      </c>
      <c r="D1459" s="5">
        <v>44295</v>
      </c>
      <c r="E1459" s="4" t="s">
        <v>14</v>
      </c>
      <c r="F1459" s="4" t="s">
        <v>15</v>
      </c>
      <c r="G1459" s="4" t="s">
        <v>1004</v>
      </c>
      <c r="H1459" s="6">
        <v>475</v>
      </c>
      <c r="I1459" s="12" t="s">
        <v>119</v>
      </c>
      <c r="J1459" s="12" t="s">
        <v>1087</v>
      </c>
      <c r="K1459" s="10">
        <v>91437.5</v>
      </c>
      <c r="L1459" s="11">
        <v>0.35</v>
      </c>
      <c r="M1459" s="13">
        <f t="shared" si="44"/>
        <v>261250.00000000003</v>
      </c>
      <c r="N1459" s="13">
        <f t="shared" si="45"/>
        <v>550.00000000000011</v>
      </c>
      <c r="O1459" s="4" t="s">
        <v>16</v>
      </c>
      <c r="P1459" s="12" t="s">
        <v>120</v>
      </c>
    </row>
    <row r="1460" spans="1:16" ht="14.25" customHeight="1">
      <c r="A1460" s="4" t="s">
        <v>1106</v>
      </c>
      <c r="B1460" s="4" t="s">
        <v>13</v>
      </c>
      <c r="C1460" s="4">
        <v>1185732</v>
      </c>
      <c r="D1460" s="5">
        <v>44295</v>
      </c>
      <c r="E1460" s="4" t="s">
        <v>14</v>
      </c>
      <c r="F1460" s="4" t="s">
        <v>15</v>
      </c>
      <c r="G1460" s="4" t="s">
        <v>1004</v>
      </c>
      <c r="H1460" s="6">
        <v>600</v>
      </c>
      <c r="I1460" s="12" t="s">
        <v>326</v>
      </c>
      <c r="J1460" s="12" t="s">
        <v>1086</v>
      </c>
      <c r="K1460" s="10">
        <v>135000</v>
      </c>
      <c r="L1460" s="11">
        <v>0.5</v>
      </c>
      <c r="M1460" s="13">
        <f t="shared" si="44"/>
        <v>270000</v>
      </c>
      <c r="N1460" s="13">
        <f t="shared" si="45"/>
        <v>450</v>
      </c>
      <c r="O1460" s="4" t="s">
        <v>16</v>
      </c>
      <c r="P1460" s="12" t="s">
        <v>327</v>
      </c>
    </row>
    <row r="1461" spans="1:16" ht="14.25" customHeight="1">
      <c r="A1461" s="4" t="s">
        <v>1106</v>
      </c>
      <c r="B1461" s="4" t="s">
        <v>13</v>
      </c>
      <c r="C1461" s="4">
        <v>1185732</v>
      </c>
      <c r="D1461" s="5">
        <v>44324</v>
      </c>
      <c r="E1461" s="4" t="s">
        <v>14</v>
      </c>
      <c r="F1461" s="4" t="s">
        <v>15</v>
      </c>
      <c r="G1461" s="4" t="s">
        <v>1004</v>
      </c>
      <c r="H1461" s="6">
        <v>870</v>
      </c>
      <c r="I1461" s="12" t="s">
        <v>328</v>
      </c>
      <c r="J1461" s="12" t="s">
        <v>1086</v>
      </c>
      <c r="K1461" s="10">
        <v>215325</v>
      </c>
      <c r="L1461" s="11">
        <v>0.45</v>
      </c>
      <c r="M1461" s="13">
        <f t="shared" si="44"/>
        <v>478500</v>
      </c>
      <c r="N1461" s="13">
        <f t="shared" si="45"/>
        <v>550</v>
      </c>
      <c r="O1461" s="4" t="s">
        <v>16</v>
      </c>
      <c r="P1461" s="12" t="s">
        <v>329</v>
      </c>
    </row>
    <row r="1462" spans="1:16" ht="14.25" customHeight="1">
      <c r="A1462" s="4" t="s">
        <v>1106</v>
      </c>
      <c r="B1462" s="4" t="s">
        <v>13</v>
      </c>
      <c r="C1462" s="4">
        <v>1185732</v>
      </c>
      <c r="D1462" s="5">
        <v>44324</v>
      </c>
      <c r="E1462" s="4" t="s">
        <v>14</v>
      </c>
      <c r="F1462" s="4" t="s">
        <v>15</v>
      </c>
      <c r="G1462" s="4" t="s">
        <v>1004</v>
      </c>
      <c r="H1462" s="6">
        <v>575</v>
      </c>
      <c r="I1462" s="12" t="s">
        <v>330</v>
      </c>
      <c r="J1462" s="12" t="s">
        <v>1087</v>
      </c>
      <c r="K1462" s="10">
        <v>110687.5</v>
      </c>
      <c r="L1462" s="11">
        <v>0.35</v>
      </c>
      <c r="M1462" s="13">
        <f t="shared" si="44"/>
        <v>316250</v>
      </c>
      <c r="N1462" s="13">
        <f t="shared" si="45"/>
        <v>550</v>
      </c>
      <c r="O1462" s="4" t="s">
        <v>16</v>
      </c>
      <c r="P1462" s="12" t="s">
        <v>331</v>
      </c>
    </row>
    <row r="1463" spans="1:16" ht="14.25" customHeight="1">
      <c r="A1463" s="4" t="s">
        <v>1106</v>
      </c>
      <c r="B1463" s="4" t="s">
        <v>13</v>
      </c>
      <c r="C1463" s="4">
        <v>1185732</v>
      </c>
      <c r="D1463" s="5">
        <v>44324</v>
      </c>
      <c r="E1463" s="4" t="s">
        <v>14</v>
      </c>
      <c r="F1463" s="4" t="s">
        <v>15</v>
      </c>
      <c r="G1463" s="4" t="s">
        <v>1004</v>
      </c>
      <c r="H1463" s="6">
        <v>550</v>
      </c>
      <c r="I1463" s="12" t="s">
        <v>270</v>
      </c>
      <c r="J1463" s="12" t="s">
        <v>1086</v>
      </c>
      <c r="K1463" s="10">
        <v>68750</v>
      </c>
      <c r="L1463" s="11">
        <v>0.25</v>
      </c>
      <c r="M1463" s="13">
        <f t="shared" si="44"/>
        <v>275000</v>
      </c>
      <c r="N1463" s="13">
        <f t="shared" si="45"/>
        <v>500</v>
      </c>
      <c r="O1463" s="4" t="s">
        <v>16</v>
      </c>
      <c r="P1463" s="12" t="s">
        <v>332</v>
      </c>
    </row>
    <row r="1464" spans="1:16" ht="14.25" customHeight="1">
      <c r="A1464" s="4" t="s">
        <v>1106</v>
      </c>
      <c r="B1464" s="4" t="s">
        <v>13</v>
      </c>
      <c r="C1464" s="4">
        <v>1185732</v>
      </c>
      <c r="D1464" s="5">
        <v>44324</v>
      </c>
      <c r="E1464" s="4" t="s">
        <v>14</v>
      </c>
      <c r="F1464" s="4" t="s">
        <v>15</v>
      </c>
      <c r="G1464" s="4" t="s">
        <v>1004</v>
      </c>
      <c r="H1464" s="6">
        <v>500</v>
      </c>
      <c r="I1464" s="12" t="s">
        <v>333</v>
      </c>
      <c r="J1464" s="12" t="s">
        <v>1086</v>
      </c>
      <c r="K1464" s="10">
        <v>75000</v>
      </c>
      <c r="L1464" s="11">
        <v>0.3</v>
      </c>
      <c r="M1464" s="13">
        <f t="shared" si="44"/>
        <v>250000</v>
      </c>
      <c r="N1464" s="13">
        <f t="shared" si="45"/>
        <v>500</v>
      </c>
      <c r="O1464" s="4" t="s">
        <v>16</v>
      </c>
      <c r="P1464" s="12" t="s">
        <v>334</v>
      </c>
    </row>
    <row r="1465" spans="1:16" ht="14.25" customHeight="1">
      <c r="A1465" s="4" t="s">
        <v>1106</v>
      </c>
      <c r="B1465" s="4" t="s">
        <v>13</v>
      </c>
      <c r="C1465" s="4">
        <v>1185732</v>
      </c>
      <c r="D1465" s="5">
        <v>44324</v>
      </c>
      <c r="E1465" s="4" t="s">
        <v>14</v>
      </c>
      <c r="F1465" s="4" t="s">
        <v>15</v>
      </c>
      <c r="G1465" s="4" t="s">
        <v>1004</v>
      </c>
      <c r="H1465" s="6">
        <v>525</v>
      </c>
      <c r="I1465" s="12" t="s">
        <v>335</v>
      </c>
      <c r="J1465" s="12" t="s">
        <v>1087</v>
      </c>
      <c r="K1465" s="10">
        <v>110250</v>
      </c>
      <c r="L1465" s="11">
        <v>0.35</v>
      </c>
      <c r="M1465" s="13">
        <f t="shared" si="44"/>
        <v>315000</v>
      </c>
      <c r="N1465" s="13">
        <f t="shared" si="45"/>
        <v>600</v>
      </c>
      <c r="O1465" s="4" t="s">
        <v>16</v>
      </c>
      <c r="P1465" s="12" t="s">
        <v>336</v>
      </c>
    </row>
    <row r="1466" spans="1:16" ht="14.25" customHeight="1">
      <c r="A1466" s="4" t="s">
        <v>1106</v>
      </c>
      <c r="B1466" s="4" t="s">
        <v>13</v>
      </c>
      <c r="C1466" s="4">
        <v>1185732</v>
      </c>
      <c r="D1466" s="5">
        <v>44324</v>
      </c>
      <c r="E1466" s="4" t="s">
        <v>14</v>
      </c>
      <c r="F1466" s="4" t="s">
        <v>15</v>
      </c>
      <c r="G1466" s="4" t="s">
        <v>1004</v>
      </c>
      <c r="H1466" s="6">
        <v>625</v>
      </c>
      <c r="I1466" s="12" t="s">
        <v>337</v>
      </c>
      <c r="J1466" s="12" t="s">
        <v>1086</v>
      </c>
      <c r="K1466" s="10">
        <v>203125</v>
      </c>
      <c r="L1466" s="11">
        <v>0.5</v>
      </c>
      <c r="M1466" s="13">
        <f t="shared" si="44"/>
        <v>406250</v>
      </c>
      <c r="N1466" s="13">
        <f t="shared" si="45"/>
        <v>650</v>
      </c>
      <c r="O1466" s="4" t="s">
        <v>16</v>
      </c>
      <c r="P1466" s="12" t="s">
        <v>338</v>
      </c>
    </row>
    <row r="1467" spans="1:16" ht="14.25" customHeight="1">
      <c r="A1467" s="4" t="s">
        <v>1106</v>
      </c>
      <c r="B1467" s="4" t="s">
        <v>13</v>
      </c>
      <c r="C1467" s="4">
        <v>1185732</v>
      </c>
      <c r="D1467" s="5">
        <v>44357</v>
      </c>
      <c r="E1467" s="4" t="s">
        <v>14</v>
      </c>
      <c r="F1467" s="4" t="s">
        <v>15</v>
      </c>
      <c r="G1467" s="4" t="s">
        <v>1004</v>
      </c>
      <c r="H1467" s="6">
        <v>875</v>
      </c>
      <c r="I1467" s="12" t="s">
        <v>339</v>
      </c>
      <c r="J1467" s="12" t="s">
        <v>1087</v>
      </c>
      <c r="K1467" s="10">
        <v>236250</v>
      </c>
      <c r="L1467" s="11">
        <v>0.45</v>
      </c>
      <c r="M1467" s="13">
        <f t="shared" si="44"/>
        <v>525000</v>
      </c>
      <c r="N1467" s="13">
        <f t="shared" si="45"/>
        <v>600</v>
      </c>
      <c r="O1467" s="4" t="s">
        <v>16</v>
      </c>
      <c r="P1467" s="12" t="s">
        <v>340</v>
      </c>
    </row>
    <row r="1468" spans="1:16" ht="14.25" customHeight="1">
      <c r="A1468" s="4" t="s">
        <v>1106</v>
      </c>
      <c r="B1468" s="4" t="s">
        <v>13</v>
      </c>
      <c r="C1468" s="4">
        <v>1185732</v>
      </c>
      <c r="D1468" s="5">
        <v>44357</v>
      </c>
      <c r="E1468" s="4" t="s">
        <v>14</v>
      </c>
      <c r="F1468" s="4" t="s">
        <v>15</v>
      </c>
      <c r="G1468" s="4" t="s">
        <v>1004</v>
      </c>
      <c r="H1468" s="6">
        <v>625</v>
      </c>
      <c r="I1468" s="12" t="s">
        <v>341</v>
      </c>
      <c r="J1468" s="12" t="s">
        <v>1086</v>
      </c>
      <c r="K1468" s="10">
        <v>120312.5</v>
      </c>
      <c r="L1468" s="11">
        <v>0.35</v>
      </c>
      <c r="M1468" s="13">
        <f t="shared" si="44"/>
        <v>343750</v>
      </c>
      <c r="N1468" s="13">
        <f t="shared" si="45"/>
        <v>550</v>
      </c>
      <c r="O1468" s="4" t="s">
        <v>16</v>
      </c>
      <c r="P1468" s="12" t="s">
        <v>342</v>
      </c>
    </row>
    <row r="1469" spans="1:16" ht="14.25" customHeight="1">
      <c r="A1469" s="4" t="s">
        <v>1106</v>
      </c>
      <c r="B1469" s="4" t="s">
        <v>13</v>
      </c>
      <c r="C1469" s="4">
        <v>1185732</v>
      </c>
      <c r="D1469" s="5">
        <v>44357</v>
      </c>
      <c r="E1469" s="4" t="s">
        <v>14</v>
      </c>
      <c r="F1469" s="4" t="s">
        <v>15</v>
      </c>
      <c r="G1469" s="4" t="s">
        <v>1004</v>
      </c>
      <c r="H1469" s="6">
        <v>600</v>
      </c>
      <c r="I1469" s="12" t="s">
        <v>343</v>
      </c>
      <c r="J1469" s="12" t="s">
        <v>1087</v>
      </c>
      <c r="K1469" s="10">
        <v>75000</v>
      </c>
      <c r="L1469" s="11">
        <v>0.25</v>
      </c>
      <c r="M1469" s="13">
        <f t="shared" si="44"/>
        <v>300000</v>
      </c>
      <c r="N1469" s="13">
        <f t="shared" si="45"/>
        <v>500</v>
      </c>
      <c r="O1469" s="4" t="s">
        <v>16</v>
      </c>
      <c r="P1469" s="12" t="s">
        <v>344</v>
      </c>
    </row>
    <row r="1470" spans="1:16" ht="14.25" customHeight="1">
      <c r="A1470" s="4" t="s">
        <v>1106</v>
      </c>
      <c r="B1470" s="4" t="s">
        <v>13</v>
      </c>
      <c r="C1470" s="4">
        <v>1185732</v>
      </c>
      <c r="D1470" s="5">
        <v>44357</v>
      </c>
      <c r="E1470" s="4" t="s">
        <v>14</v>
      </c>
      <c r="F1470" s="4" t="s">
        <v>15</v>
      </c>
      <c r="G1470" s="4" t="s">
        <v>1004</v>
      </c>
      <c r="H1470" s="6">
        <v>575</v>
      </c>
      <c r="I1470" s="12" t="s">
        <v>85</v>
      </c>
      <c r="J1470" s="12" t="s">
        <v>1086</v>
      </c>
      <c r="K1470" s="10">
        <v>86250</v>
      </c>
      <c r="L1470" s="11">
        <v>0.3</v>
      </c>
      <c r="M1470" s="13">
        <f t="shared" si="44"/>
        <v>287500</v>
      </c>
      <c r="N1470" s="13">
        <f t="shared" si="45"/>
        <v>500</v>
      </c>
      <c r="O1470" s="4" t="s">
        <v>16</v>
      </c>
      <c r="P1470" s="12" t="s">
        <v>345</v>
      </c>
    </row>
    <row r="1471" spans="1:16" ht="14.25" customHeight="1">
      <c r="A1471" s="4" t="s">
        <v>1106</v>
      </c>
      <c r="B1471" s="4" t="s">
        <v>13</v>
      </c>
      <c r="C1471" s="4">
        <v>1185732</v>
      </c>
      <c r="D1471" s="5">
        <v>44357</v>
      </c>
      <c r="E1471" s="4" t="s">
        <v>14</v>
      </c>
      <c r="F1471" s="4" t="s">
        <v>15</v>
      </c>
      <c r="G1471" s="4" t="s">
        <v>1004</v>
      </c>
      <c r="H1471" s="6">
        <v>575</v>
      </c>
      <c r="I1471" s="12" t="s">
        <v>346</v>
      </c>
      <c r="J1471" s="12" t="s">
        <v>1087</v>
      </c>
      <c r="K1471" s="10">
        <v>130812.5</v>
      </c>
      <c r="L1471" s="11">
        <v>0.35</v>
      </c>
      <c r="M1471" s="13">
        <f t="shared" si="44"/>
        <v>373750</v>
      </c>
      <c r="N1471" s="13">
        <f t="shared" si="45"/>
        <v>650</v>
      </c>
      <c r="O1471" s="4" t="s">
        <v>16</v>
      </c>
      <c r="P1471" s="12" t="s">
        <v>347</v>
      </c>
    </row>
    <row r="1472" spans="1:16" ht="14.25" customHeight="1">
      <c r="A1472" s="4" t="s">
        <v>1106</v>
      </c>
      <c r="B1472" s="4" t="s">
        <v>13</v>
      </c>
      <c r="C1472" s="4">
        <v>1185732</v>
      </c>
      <c r="D1472" s="5">
        <v>44357</v>
      </c>
      <c r="E1472" s="4" t="s">
        <v>14</v>
      </c>
      <c r="F1472" s="4" t="s">
        <v>15</v>
      </c>
      <c r="G1472" s="4" t="s">
        <v>1004</v>
      </c>
      <c r="H1472" s="6">
        <v>725</v>
      </c>
      <c r="I1472" s="12" t="s">
        <v>348</v>
      </c>
      <c r="J1472" s="12" t="s">
        <v>1087</v>
      </c>
      <c r="K1472" s="10">
        <v>253750</v>
      </c>
      <c r="L1472" s="11">
        <v>0.5</v>
      </c>
      <c r="M1472" s="13">
        <f t="shared" si="44"/>
        <v>507500</v>
      </c>
      <c r="N1472" s="13">
        <f t="shared" si="45"/>
        <v>700</v>
      </c>
      <c r="O1472" s="4" t="s">
        <v>16</v>
      </c>
      <c r="P1472" s="12" t="s">
        <v>349</v>
      </c>
    </row>
    <row r="1473" spans="1:16" ht="14.25" customHeight="1">
      <c r="A1473" s="4" t="s">
        <v>1106</v>
      </c>
      <c r="B1473" s="4" t="s">
        <v>13</v>
      </c>
      <c r="C1473" s="4">
        <v>1185732</v>
      </c>
      <c r="D1473" s="5">
        <v>44385</v>
      </c>
      <c r="E1473" s="4" t="s">
        <v>14</v>
      </c>
      <c r="F1473" s="4" t="s">
        <v>15</v>
      </c>
      <c r="G1473" s="4" t="s">
        <v>1004</v>
      </c>
      <c r="H1473" s="6">
        <v>950</v>
      </c>
      <c r="I1473" s="12" t="s">
        <v>350</v>
      </c>
      <c r="J1473" s="12" t="s">
        <v>1087</v>
      </c>
      <c r="K1473" s="10">
        <v>277875</v>
      </c>
      <c r="L1473" s="11">
        <v>0.45</v>
      </c>
      <c r="M1473" s="13">
        <f t="shared" si="44"/>
        <v>617500</v>
      </c>
      <c r="N1473" s="13">
        <f t="shared" si="45"/>
        <v>650</v>
      </c>
      <c r="O1473" s="4" t="s">
        <v>16</v>
      </c>
      <c r="P1473" s="12" t="s">
        <v>351</v>
      </c>
    </row>
    <row r="1474" spans="1:16" ht="14.25" customHeight="1">
      <c r="A1474" s="4" t="s">
        <v>1106</v>
      </c>
      <c r="B1474" s="4" t="s">
        <v>13</v>
      </c>
      <c r="C1474" s="4">
        <v>1185732</v>
      </c>
      <c r="D1474" s="5">
        <v>44385</v>
      </c>
      <c r="E1474" s="4" t="s">
        <v>14</v>
      </c>
      <c r="F1474" s="4" t="s">
        <v>15</v>
      </c>
      <c r="G1474" s="4" t="s">
        <v>1004</v>
      </c>
      <c r="H1474" s="6">
        <v>700</v>
      </c>
      <c r="I1474" s="12" t="s">
        <v>352</v>
      </c>
      <c r="J1474" s="12" t="s">
        <v>1087</v>
      </c>
      <c r="K1474" s="10">
        <v>147000</v>
      </c>
      <c r="L1474" s="11">
        <v>0.35</v>
      </c>
      <c r="M1474" s="13">
        <f t="shared" si="44"/>
        <v>420000</v>
      </c>
      <c r="N1474" s="13">
        <f t="shared" si="45"/>
        <v>600</v>
      </c>
      <c r="O1474" s="4" t="s">
        <v>16</v>
      </c>
      <c r="P1474" s="12" t="s">
        <v>353</v>
      </c>
    </row>
    <row r="1475" spans="1:16" ht="14.25" customHeight="1">
      <c r="A1475" s="4" t="s">
        <v>1106</v>
      </c>
      <c r="B1475" s="4" t="s">
        <v>13</v>
      </c>
      <c r="C1475" s="4">
        <v>1185732</v>
      </c>
      <c r="D1475" s="5">
        <v>44385</v>
      </c>
      <c r="E1475" s="4" t="s">
        <v>14</v>
      </c>
      <c r="F1475" s="4" t="s">
        <v>15</v>
      </c>
      <c r="G1475" s="4" t="s">
        <v>1004</v>
      </c>
      <c r="H1475" s="6">
        <v>625</v>
      </c>
      <c r="I1475" s="12" t="s">
        <v>354</v>
      </c>
      <c r="J1475" s="12" t="s">
        <v>1087</v>
      </c>
      <c r="K1475" s="10">
        <v>85937.5</v>
      </c>
      <c r="L1475" s="11">
        <v>0.25</v>
      </c>
      <c r="M1475" s="13">
        <f t="shared" si="44"/>
        <v>343750</v>
      </c>
      <c r="N1475" s="13">
        <f t="shared" si="45"/>
        <v>550</v>
      </c>
      <c r="O1475" s="4" t="s">
        <v>16</v>
      </c>
      <c r="P1475" s="12" t="s">
        <v>355</v>
      </c>
    </row>
    <row r="1476" spans="1:16" ht="14.25" customHeight="1">
      <c r="A1476" s="4" t="s">
        <v>1106</v>
      </c>
      <c r="B1476" s="4" t="s">
        <v>13</v>
      </c>
      <c r="C1476" s="4">
        <v>1185732</v>
      </c>
      <c r="D1476" s="5">
        <v>44385</v>
      </c>
      <c r="E1476" s="4" t="s">
        <v>14</v>
      </c>
      <c r="F1476" s="4" t="s">
        <v>15</v>
      </c>
      <c r="G1476" s="4" t="s">
        <v>1004</v>
      </c>
      <c r="H1476" s="6">
        <v>575</v>
      </c>
      <c r="I1476" s="12" t="s">
        <v>356</v>
      </c>
      <c r="J1476" s="12" t="s">
        <v>1087</v>
      </c>
      <c r="K1476" s="10">
        <v>94875</v>
      </c>
      <c r="L1476" s="11">
        <v>0.3</v>
      </c>
      <c r="M1476" s="13">
        <f t="shared" si="44"/>
        <v>316250</v>
      </c>
      <c r="N1476" s="13">
        <f t="shared" si="45"/>
        <v>550</v>
      </c>
      <c r="O1476" s="4" t="s">
        <v>16</v>
      </c>
      <c r="P1476" s="12" t="s">
        <v>357</v>
      </c>
    </row>
    <row r="1477" spans="1:16" ht="14.25" customHeight="1">
      <c r="A1477" s="4" t="s">
        <v>1106</v>
      </c>
      <c r="B1477" s="4" t="s">
        <v>13</v>
      </c>
      <c r="C1477" s="4">
        <v>1185732</v>
      </c>
      <c r="D1477" s="5">
        <v>44385</v>
      </c>
      <c r="E1477" s="4" t="s">
        <v>14</v>
      </c>
      <c r="F1477" s="4" t="s">
        <v>15</v>
      </c>
      <c r="G1477" s="4" t="s">
        <v>1004</v>
      </c>
      <c r="H1477" s="6">
        <v>600</v>
      </c>
      <c r="I1477" s="12" t="s">
        <v>358</v>
      </c>
      <c r="J1477" s="12" t="s">
        <v>1087</v>
      </c>
      <c r="K1477" s="10">
        <v>136500</v>
      </c>
      <c r="L1477" s="11">
        <v>0.35</v>
      </c>
      <c r="M1477" s="13">
        <f t="shared" si="44"/>
        <v>390000</v>
      </c>
      <c r="N1477" s="13">
        <f t="shared" si="45"/>
        <v>650</v>
      </c>
      <c r="O1477" s="4" t="s">
        <v>16</v>
      </c>
      <c r="P1477" s="12" t="s">
        <v>359</v>
      </c>
    </row>
    <row r="1478" spans="1:16" ht="14.25" customHeight="1">
      <c r="A1478" s="4" t="s">
        <v>1106</v>
      </c>
      <c r="B1478" s="4" t="s">
        <v>13</v>
      </c>
      <c r="C1478" s="4">
        <v>1185732</v>
      </c>
      <c r="D1478" s="5">
        <v>44385</v>
      </c>
      <c r="E1478" s="4" t="s">
        <v>14</v>
      </c>
      <c r="F1478" s="4" t="s">
        <v>15</v>
      </c>
      <c r="G1478" s="4" t="s">
        <v>1004</v>
      </c>
      <c r="H1478" s="6">
        <v>775</v>
      </c>
      <c r="I1478" s="12" t="s">
        <v>360</v>
      </c>
      <c r="J1478" s="12" t="s">
        <v>1086</v>
      </c>
      <c r="K1478" s="10">
        <v>271250</v>
      </c>
      <c r="L1478" s="11">
        <v>0.5</v>
      </c>
      <c r="M1478" s="13">
        <f t="shared" si="44"/>
        <v>542500</v>
      </c>
      <c r="N1478" s="13">
        <f t="shared" si="45"/>
        <v>700</v>
      </c>
      <c r="O1478" s="4" t="s">
        <v>16</v>
      </c>
      <c r="P1478" s="12" t="s">
        <v>361</v>
      </c>
    </row>
    <row r="1479" spans="1:16" ht="14.25" customHeight="1">
      <c r="A1479" s="4" t="s">
        <v>1106</v>
      </c>
      <c r="B1479" s="4" t="s">
        <v>13</v>
      </c>
      <c r="C1479" s="4">
        <v>1185732</v>
      </c>
      <c r="D1479" s="5">
        <v>44417</v>
      </c>
      <c r="E1479" s="4" t="s">
        <v>14</v>
      </c>
      <c r="F1479" s="4" t="s">
        <v>15</v>
      </c>
      <c r="G1479" s="4" t="s">
        <v>1004</v>
      </c>
      <c r="H1479" s="6">
        <v>925</v>
      </c>
      <c r="I1479" s="12" t="s">
        <v>362</v>
      </c>
      <c r="J1479" s="12" t="s">
        <v>1087</v>
      </c>
      <c r="K1479" s="10">
        <v>270562.5</v>
      </c>
      <c r="L1479" s="11">
        <v>0.45</v>
      </c>
      <c r="M1479" s="13">
        <f t="shared" ref="M1479:M1542" si="46">K1479/L1479</f>
        <v>601250</v>
      </c>
      <c r="N1479" s="13">
        <f t="shared" ref="N1479:N1542" si="47">M1479/H1479</f>
        <v>650</v>
      </c>
      <c r="O1479" s="4" t="s">
        <v>16</v>
      </c>
      <c r="P1479" s="12" t="s">
        <v>363</v>
      </c>
    </row>
    <row r="1480" spans="1:16" ht="14.25" customHeight="1">
      <c r="A1480" s="4" t="s">
        <v>1106</v>
      </c>
      <c r="B1480" s="4" t="s">
        <v>13</v>
      </c>
      <c r="C1480" s="4">
        <v>1185732</v>
      </c>
      <c r="D1480" s="5">
        <v>44417</v>
      </c>
      <c r="E1480" s="4" t="s">
        <v>14</v>
      </c>
      <c r="F1480" s="4" t="s">
        <v>15</v>
      </c>
      <c r="G1480" s="4" t="s">
        <v>1004</v>
      </c>
      <c r="H1480" s="6">
        <v>700</v>
      </c>
      <c r="I1480" s="12" t="s">
        <v>364</v>
      </c>
      <c r="J1480" s="12" t="s">
        <v>1087</v>
      </c>
      <c r="K1480" s="10">
        <v>147000</v>
      </c>
      <c r="L1480" s="11">
        <v>0.35</v>
      </c>
      <c r="M1480" s="13">
        <f t="shared" si="46"/>
        <v>420000</v>
      </c>
      <c r="N1480" s="13">
        <f t="shared" si="47"/>
        <v>600</v>
      </c>
      <c r="O1480" s="4" t="s">
        <v>16</v>
      </c>
      <c r="P1480" s="12" t="s">
        <v>365</v>
      </c>
    </row>
    <row r="1481" spans="1:16" ht="14.25" customHeight="1">
      <c r="A1481" s="4" t="s">
        <v>1106</v>
      </c>
      <c r="B1481" s="4" t="s">
        <v>13</v>
      </c>
      <c r="C1481" s="4">
        <v>1185732</v>
      </c>
      <c r="D1481" s="5">
        <v>44417</v>
      </c>
      <c r="E1481" s="4" t="s">
        <v>14</v>
      </c>
      <c r="F1481" s="4" t="s">
        <v>15</v>
      </c>
      <c r="G1481" s="4" t="s">
        <v>1004</v>
      </c>
      <c r="H1481" s="6">
        <v>625</v>
      </c>
      <c r="I1481" s="12" t="s">
        <v>366</v>
      </c>
      <c r="J1481" s="12" t="s">
        <v>1086</v>
      </c>
      <c r="K1481" s="10">
        <v>85937.5</v>
      </c>
      <c r="L1481" s="11">
        <v>0.25</v>
      </c>
      <c r="M1481" s="13">
        <f t="shared" si="46"/>
        <v>343750</v>
      </c>
      <c r="N1481" s="13">
        <f t="shared" si="47"/>
        <v>550</v>
      </c>
      <c r="O1481" s="4" t="s">
        <v>16</v>
      </c>
      <c r="P1481" s="12" t="s">
        <v>367</v>
      </c>
    </row>
    <row r="1482" spans="1:16" ht="14.25" customHeight="1">
      <c r="A1482" s="4" t="s">
        <v>1106</v>
      </c>
      <c r="B1482" s="4" t="s">
        <v>13</v>
      </c>
      <c r="C1482" s="4">
        <v>1185732</v>
      </c>
      <c r="D1482" s="5">
        <v>44417</v>
      </c>
      <c r="E1482" s="4" t="s">
        <v>14</v>
      </c>
      <c r="F1482" s="4" t="s">
        <v>15</v>
      </c>
      <c r="G1482" s="4" t="s">
        <v>1004</v>
      </c>
      <c r="H1482" s="6">
        <v>575</v>
      </c>
      <c r="I1482" s="12" t="s">
        <v>368</v>
      </c>
      <c r="J1482" s="12" t="s">
        <v>1086</v>
      </c>
      <c r="K1482" s="10">
        <v>77625</v>
      </c>
      <c r="L1482" s="11">
        <v>0.3</v>
      </c>
      <c r="M1482" s="13">
        <f t="shared" si="46"/>
        <v>258750</v>
      </c>
      <c r="N1482" s="13">
        <f t="shared" si="47"/>
        <v>450</v>
      </c>
      <c r="O1482" s="4" t="s">
        <v>16</v>
      </c>
      <c r="P1482" s="12" t="s">
        <v>369</v>
      </c>
    </row>
    <row r="1483" spans="1:16" ht="14.25" customHeight="1">
      <c r="A1483" s="4" t="s">
        <v>1106</v>
      </c>
      <c r="B1483" s="4" t="s">
        <v>13</v>
      </c>
      <c r="C1483" s="4">
        <v>1185732</v>
      </c>
      <c r="D1483" s="5">
        <v>44417</v>
      </c>
      <c r="E1483" s="4" t="s">
        <v>14</v>
      </c>
      <c r="F1483" s="4" t="s">
        <v>15</v>
      </c>
      <c r="G1483" s="4" t="s">
        <v>1004</v>
      </c>
      <c r="H1483" s="6">
        <v>550</v>
      </c>
      <c r="I1483" s="12" t="s">
        <v>370</v>
      </c>
      <c r="J1483" s="12" t="s">
        <v>1086</v>
      </c>
      <c r="K1483" s="10">
        <v>105875</v>
      </c>
      <c r="L1483" s="11">
        <v>0.35</v>
      </c>
      <c r="M1483" s="13">
        <f t="shared" si="46"/>
        <v>302500</v>
      </c>
      <c r="N1483" s="13">
        <f t="shared" si="47"/>
        <v>550</v>
      </c>
      <c r="O1483" s="4" t="s">
        <v>16</v>
      </c>
      <c r="P1483" s="12" t="s">
        <v>371</v>
      </c>
    </row>
    <row r="1484" spans="1:16" ht="14.25" customHeight="1">
      <c r="A1484" s="4" t="s">
        <v>1106</v>
      </c>
      <c r="B1484" s="4" t="s">
        <v>13</v>
      </c>
      <c r="C1484" s="4">
        <v>1185732</v>
      </c>
      <c r="D1484" s="5">
        <v>44417</v>
      </c>
      <c r="E1484" s="4" t="s">
        <v>14</v>
      </c>
      <c r="F1484" s="4" t="s">
        <v>15</v>
      </c>
      <c r="G1484" s="4" t="s">
        <v>1004</v>
      </c>
      <c r="H1484" s="6">
        <v>725</v>
      </c>
      <c r="I1484" s="12" t="s">
        <v>372</v>
      </c>
      <c r="J1484" s="12" t="s">
        <v>1087</v>
      </c>
      <c r="K1484" s="10">
        <v>217500</v>
      </c>
      <c r="L1484" s="11">
        <v>0.5</v>
      </c>
      <c r="M1484" s="13">
        <f t="shared" si="46"/>
        <v>435000</v>
      </c>
      <c r="N1484" s="13">
        <f t="shared" si="47"/>
        <v>600</v>
      </c>
      <c r="O1484" s="4" t="s">
        <v>16</v>
      </c>
      <c r="P1484" s="12" t="s">
        <v>373</v>
      </c>
    </row>
    <row r="1485" spans="1:16" ht="14.25" customHeight="1">
      <c r="A1485" s="4" t="s">
        <v>1106</v>
      </c>
      <c r="B1485" s="4" t="s">
        <v>13</v>
      </c>
      <c r="C1485" s="4">
        <v>1185732</v>
      </c>
      <c r="D1485" s="5">
        <v>44447</v>
      </c>
      <c r="E1485" s="4" t="s">
        <v>14</v>
      </c>
      <c r="F1485" s="4" t="s">
        <v>15</v>
      </c>
      <c r="G1485" s="4" t="s">
        <v>1004</v>
      </c>
      <c r="H1485" s="6">
        <v>850</v>
      </c>
      <c r="I1485" s="12" t="s">
        <v>374</v>
      </c>
      <c r="J1485" s="12" t="s">
        <v>1087</v>
      </c>
      <c r="K1485" s="10">
        <v>210375</v>
      </c>
      <c r="L1485" s="11">
        <v>0.45</v>
      </c>
      <c r="M1485" s="13">
        <f t="shared" si="46"/>
        <v>467500</v>
      </c>
      <c r="N1485" s="13">
        <f t="shared" si="47"/>
        <v>550</v>
      </c>
      <c r="O1485" s="4" t="s">
        <v>16</v>
      </c>
      <c r="P1485" s="12" t="s">
        <v>375</v>
      </c>
    </row>
    <row r="1486" spans="1:16" ht="14.25" customHeight="1">
      <c r="A1486" s="4" t="s">
        <v>1106</v>
      </c>
      <c r="B1486" s="4" t="s">
        <v>13</v>
      </c>
      <c r="C1486" s="4">
        <v>1185732</v>
      </c>
      <c r="D1486" s="5">
        <v>44447</v>
      </c>
      <c r="E1486" s="4" t="s">
        <v>14</v>
      </c>
      <c r="F1486" s="4" t="s">
        <v>15</v>
      </c>
      <c r="G1486" s="4" t="s">
        <v>1004</v>
      </c>
      <c r="H1486" s="6">
        <v>650</v>
      </c>
      <c r="I1486" s="12" t="s">
        <v>66</v>
      </c>
      <c r="J1486" s="12" t="s">
        <v>1087</v>
      </c>
      <c r="K1486" s="10">
        <v>113750</v>
      </c>
      <c r="L1486" s="11">
        <v>0.35</v>
      </c>
      <c r="M1486" s="13">
        <f t="shared" si="46"/>
        <v>325000</v>
      </c>
      <c r="N1486" s="13">
        <f t="shared" si="47"/>
        <v>500</v>
      </c>
      <c r="O1486" s="4" t="s">
        <v>16</v>
      </c>
      <c r="P1486" s="12" t="s">
        <v>376</v>
      </c>
    </row>
    <row r="1487" spans="1:16" ht="14.25" customHeight="1">
      <c r="A1487" s="4" t="s">
        <v>1106</v>
      </c>
      <c r="B1487" s="4" t="s">
        <v>13</v>
      </c>
      <c r="C1487" s="4">
        <v>1185732</v>
      </c>
      <c r="D1487" s="5">
        <v>44447</v>
      </c>
      <c r="E1487" s="4" t="s">
        <v>14</v>
      </c>
      <c r="F1487" s="4" t="s">
        <v>15</v>
      </c>
      <c r="G1487" s="4" t="s">
        <v>1004</v>
      </c>
      <c r="H1487" s="6">
        <v>550</v>
      </c>
      <c r="I1487" s="12" t="s">
        <v>85</v>
      </c>
      <c r="J1487" s="12" t="s">
        <v>1086</v>
      </c>
      <c r="K1487" s="10">
        <v>61875</v>
      </c>
      <c r="L1487" s="11">
        <v>0.25</v>
      </c>
      <c r="M1487" s="13">
        <f t="shared" si="46"/>
        <v>247500</v>
      </c>
      <c r="N1487" s="13">
        <f t="shared" si="47"/>
        <v>450</v>
      </c>
      <c r="O1487" s="4" t="s">
        <v>16</v>
      </c>
      <c r="P1487" s="12" t="s">
        <v>377</v>
      </c>
    </row>
    <row r="1488" spans="1:16" ht="14.25" customHeight="1">
      <c r="A1488" s="4" t="s">
        <v>1106</v>
      </c>
      <c r="B1488" s="4" t="s">
        <v>13</v>
      </c>
      <c r="C1488" s="4">
        <v>1185732</v>
      </c>
      <c r="D1488" s="5">
        <v>44447</v>
      </c>
      <c r="E1488" s="4" t="s">
        <v>14</v>
      </c>
      <c r="F1488" s="4" t="s">
        <v>15</v>
      </c>
      <c r="G1488" s="4" t="s">
        <v>1004</v>
      </c>
      <c r="H1488" s="6">
        <v>525</v>
      </c>
      <c r="I1488" s="12" t="s">
        <v>378</v>
      </c>
      <c r="J1488" s="12" t="s">
        <v>1087</v>
      </c>
      <c r="K1488" s="10">
        <v>70875</v>
      </c>
      <c r="L1488" s="11">
        <v>0.3</v>
      </c>
      <c r="M1488" s="13">
        <f t="shared" si="46"/>
        <v>236250</v>
      </c>
      <c r="N1488" s="13">
        <f t="shared" si="47"/>
        <v>450</v>
      </c>
      <c r="O1488" s="4" t="s">
        <v>16</v>
      </c>
      <c r="P1488" s="12" t="s">
        <v>379</v>
      </c>
    </row>
    <row r="1489" spans="1:16" ht="14.25" customHeight="1">
      <c r="A1489" s="4" t="s">
        <v>1106</v>
      </c>
      <c r="B1489" s="4" t="s">
        <v>13</v>
      </c>
      <c r="C1489" s="4">
        <v>1185732</v>
      </c>
      <c r="D1489" s="5">
        <v>44447</v>
      </c>
      <c r="E1489" s="4" t="s">
        <v>14</v>
      </c>
      <c r="F1489" s="4" t="s">
        <v>15</v>
      </c>
      <c r="G1489" s="4" t="s">
        <v>1004</v>
      </c>
      <c r="H1489" s="6">
        <v>525</v>
      </c>
      <c r="I1489" s="12" t="s">
        <v>380</v>
      </c>
      <c r="J1489" s="12" t="s">
        <v>1087</v>
      </c>
      <c r="K1489" s="10">
        <v>101062.5</v>
      </c>
      <c r="L1489" s="11">
        <v>0.35</v>
      </c>
      <c r="M1489" s="13">
        <f t="shared" si="46"/>
        <v>288750</v>
      </c>
      <c r="N1489" s="13">
        <f t="shared" si="47"/>
        <v>550</v>
      </c>
      <c r="O1489" s="4" t="s">
        <v>16</v>
      </c>
      <c r="P1489" s="12" t="s">
        <v>381</v>
      </c>
    </row>
    <row r="1490" spans="1:16" ht="14.25" customHeight="1">
      <c r="A1490" s="4" t="s">
        <v>1106</v>
      </c>
      <c r="B1490" s="4" t="s">
        <v>13</v>
      </c>
      <c r="C1490" s="4">
        <v>1185732</v>
      </c>
      <c r="D1490" s="5">
        <v>44447</v>
      </c>
      <c r="E1490" s="4" t="s">
        <v>14</v>
      </c>
      <c r="F1490" s="4" t="s">
        <v>15</v>
      </c>
      <c r="G1490" s="4" t="s">
        <v>1004</v>
      </c>
      <c r="H1490" s="6">
        <v>625</v>
      </c>
      <c r="I1490" s="12" t="s">
        <v>37</v>
      </c>
      <c r="J1490" s="12" t="s">
        <v>1086</v>
      </c>
      <c r="K1490" s="10">
        <v>187500</v>
      </c>
      <c r="L1490" s="11">
        <v>0.5</v>
      </c>
      <c r="M1490" s="13">
        <f t="shared" si="46"/>
        <v>375000</v>
      </c>
      <c r="N1490" s="13">
        <f t="shared" si="47"/>
        <v>600</v>
      </c>
      <c r="O1490" s="4" t="s">
        <v>16</v>
      </c>
      <c r="P1490" s="12" t="s">
        <v>382</v>
      </c>
    </row>
    <row r="1491" spans="1:16" ht="14.25" customHeight="1">
      <c r="A1491" s="4" t="s">
        <v>1106</v>
      </c>
      <c r="B1491" s="4" t="s">
        <v>13</v>
      </c>
      <c r="C1491" s="4">
        <v>1185732</v>
      </c>
      <c r="D1491" s="5">
        <v>44479</v>
      </c>
      <c r="E1491" s="4" t="s">
        <v>14</v>
      </c>
      <c r="F1491" s="4" t="s">
        <v>15</v>
      </c>
      <c r="G1491" s="4" t="s">
        <v>1004</v>
      </c>
      <c r="H1491" s="6">
        <v>800</v>
      </c>
      <c r="I1491" s="12" t="s">
        <v>383</v>
      </c>
      <c r="J1491" s="12" t="s">
        <v>1086</v>
      </c>
      <c r="K1491" s="10">
        <v>216000</v>
      </c>
      <c r="L1491" s="11">
        <v>0.45</v>
      </c>
      <c r="M1491" s="13">
        <f t="shared" si="46"/>
        <v>480000</v>
      </c>
      <c r="N1491" s="13">
        <f t="shared" si="47"/>
        <v>600</v>
      </c>
      <c r="O1491" s="4" t="s">
        <v>16</v>
      </c>
      <c r="P1491" s="12" t="s">
        <v>384</v>
      </c>
    </row>
    <row r="1492" spans="1:16" ht="14.25" customHeight="1">
      <c r="A1492" s="4" t="s">
        <v>1106</v>
      </c>
      <c r="B1492" s="4" t="s">
        <v>13</v>
      </c>
      <c r="C1492" s="4">
        <v>1185732</v>
      </c>
      <c r="D1492" s="5">
        <v>44479</v>
      </c>
      <c r="E1492" s="4" t="s">
        <v>14</v>
      </c>
      <c r="F1492" s="4" t="s">
        <v>15</v>
      </c>
      <c r="G1492" s="4" t="s">
        <v>1004</v>
      </c>
      <c r="H1492" s="6">
        <v>625</v>
      </c>
      <c r="I1492" s="12" t="s">
        <v>385</v>
      </c>
      <c r="J1492" s="12" t="s">
        <v>1086</v>
      </c>
      <c r="K1492" s="10">
        <v>109375</v>
      </c>
      <c r="L1492" s="11">
        <v>0.35</v>
      </c>
      <c r="M1492" s="13">
        <f t="shared" si="46"/>
        <v>312500</v>
      </c>
      <c r="N1492" s="13">
        <f t="shared" si="47"/>
        <v>500</v>
      </c>
      <c r="O1492" s="4" t="s">
        <v>16</v>
      </c>
      <c r="P1492" s="12" t="s">
        <v>386</v>
      </c>
    </row>
    <row r="1493" spans="1:16" ht="14.25" customHeight="1">
      <c r="A1493" s="4" t="s">
        <v>1106</v>
      </c>
      <c r="B1493" s="4" t="s">
        <v>13</v>
      </c>
      <c r="C1493" s="4">
        <v>1185732</v>
      </c>
      <c r="D1493" s="5">
        <v>44479</v>
      </c>
      <c r="E1493" s="4" t="s">
        <v>14</v>
      </c>
      <c r="F1493" s="4" t="s">
        <v>15</v>
      </c>
      <c r="G1493" s="4" t="s">
        <v>1004</v>
      </c>
      <c r="H1493" s="6">
        <v>525</v>
      </c>
      <c r="I1493" s="12" t="s">
        <v>387</v>
      </c>
      <c r="J1493" s="12" t="s">
        <v>1087</v>
      </c>
      <c r="K1493" s="10">
        <v>65625</v>
      </c>
      <c r="L1493" s="11">
        <v>0.25</v>
      </c>
      <c r="M1493" s="13">
        <f t="shared" si="46"/>
        <v>262500</v>
      </c>
      <c r="N1493" s="13">
        <f t="shared" si="47"/>
        <v>500</v>
      </c>
      <c r="O1493" s="4" t="s">
        <v>16</v>
      </c>
      <c r="P1493" s="12" t="s">
        <v>388</v>
      </c>
    </row>
    <row r="1494" spans="1:16" ht="14.25" customHeight="1">
      <c r="A1494" s="4" t="s">
        <v>1106</v>
      </c>
      <c r="B1494" s="4" t="s">
        <v>13</v>
      </c>
      <c r="C1494" s="4">
        <v>1185732</v>
      </c>
      <c r="D1494" s="5">
        <v>44479</v>
      </c>
      <c r="E1494" s="4" t="s">
        <v>14</v>
      </c>
      <c r="F1494" s="4" t="s">
        <v>15</v>
      </c>
      <c r="G1494" s="4" t="s">
        <v>1004</v>
      </c>
      <c r="H1494" s="6">
        <v>500</v>
      </c>
      <c r="I1494" s="12" t="s">
        <v>389</v>
      </c>
      <c r="J1494" s="12" t="s">
        <v>1087</v>
      </c>
      <c r="K1494" s="10">
        <v>75000</v>
      </c>
      <c r="L1494" s="11">
        <v>0.3</v>
      </c>
      <c r="M1494" s="13">
        <f t="shared" si="46"/>
        <v>250000</v>
      </c>
      <c r="N1494" s="13">
        <f t="shared" si="47"/>
        <v>500</v>
      </c>
      <c r="O1494" s="4" t="s">
        <v>16</v>
      </c>
      <c r="P1494" s="12" t="s">
        <v>390</v>
      </c>
    </row>
    <row r="1495" spans="1:16" ht="14.25" customHeight="1">
      <c r="A1495" s="4" t="s">
        <v>1106</v>
      </c>
      <c r="B1495" s="4" t="s">
        <v>13</v>
      </c>
      <c r="C1495" s="4">
        <v>1185732</v>
      </c>
      <c r="D1495" s="5">
        <v>44479</v>
      </c>
      <c r="E1495" s="4" t="s">
        <v>14</v>
      </c>
      <c r="F1495" s="4" t="s">
        <v>15</v>
      </c>
      <c r="G1495" s="4" t="s">
        <v>1004</v>
      </c>
      <c r="H1495" s="6">
        <v>500</v>
      </c>
      <c r="I1495" s="12" t="s">
        <v>99</v>
      </c>
      <c r="J1495" s="12" t="s">
        <v>1087</v>
      </c>
      <c r="K1495" s="10">
        <v>105000</v>
      </c>
      <c r="L1495" s="11">
        <v>0.35</v>
      </c>
      <c r="M1495" s="13">
        <f t="shared" si="46"/>
        <v>300000</v>
      </c>
      <c r="N1495" s="13">
        <f t="shared" si="47"/>
        <v>600</v>
      </c>
      <c r="O1495" s="4" t="s">
        <v>16</v>
      </c>
      <c r="P1495" s="12" t="s">
        <v>391</v>
      </c>
    </row>
    <row r="1496" spans="1:16" ht="14.25" customHeight="1">
      <c r="A1496" s="4" t="s">
        <v>1106</v>
      </c>
      <c r="B1496" s="4" t="s">
        <v>13</v>
      </c>
      <c r="C1496" s="4">
        <v>1185732</v>
      </c>
      <c r="D1496" s="5">
        <v>44479</v>
      </c>
      <c r="E1496" s="4" t="s">
        <v>14</v>
      </c>
      <c r="F1496" s="4" t="s">
        <v>15</v>
      </c>
      <c r="G1496" s="4" t="s">
        <v>1004</v>
      </c>
      <c r="H1496" s="6">
        <v>625</v>
      </c>
      <c r="I1496" s="12" t="s">
        <v>392</v>
      </c>
      <c r="J1496" s="12" t="s">
        <v>1087</v>
      </c>
      <c r="K1496" s="10">
        <v>203125</v>
      </c>
      <c r="L1496" s="11">
        <v>0.5</v>
      </c>
      <c r="M1496" s="13">
        <f t="shared" si="46"/>
        <v>406250</v>
      </c>
      <c r="N1496" s="13">
        <f t="shared" si="47"/>
        <v>650</v>
      </c>
      <c r="O1496" s="4" t="s">
        <v>16</v>
      </c>
      <c r="P1496" s="12" t="s">
        <v>393</v>
      </c>
    </row>
    <row r="1497" spans="1:16" ht="14.25" customHeight="1">
      <c r="A1497" s="4" t="s">
        <v>1106</v>
      </c>
      <c r="B1497" s="4" t="s">
        <v>13</v>
      </c>
      <c r="C1497" s="4">
        <v>1185732</v>
      </c>
      <c r="D1497" s="5">
        <v>44509</v>
      </c>
      <c r="E1497" s="4" t="s">
        <v>14</v>
      </c>
      <c r="F1497" s="4" t="s">
        <v>15</v>
      </c>
      <c r="G1497" s="4" t="s">
        <v>1004</v>
      </c>
      <c r="H1497" s="6">
        <v>775</v>
      </c>
      <c r="I1497" s="12" t="s">
        <v>394</v>
      </c>
      <c r="J1497" s="12" t="s">
        <v>1087</v>
      </c>
      <c r="K1497" s="10">
        <v>209250</v>
      </c>
      <c r="L1497" s="11">
        <v>0.45</v>
      </c>
      <c r="M1497" s="13">
        <f t="shared" si="46"/>
        <v>465000</v>
      </c>
      <c r="N1497" s="13">
        <f t="shared" si="47"/>
        <v>600</v>
      </c>
      <c r="O1497" s="4" t="s">
        <v>16</v>
      </c>
      <c r="P1497" s="12" t="s">
        <v>395</v>
      </c>
    </row>
    <row r="1498" spans="1:16" ht="14.25" customHeight="1">
      <c r="A1498" s="4" t="s">
        <v>1106</v>
      </c>
      <c r="B1498" s="4" t="s">
        <v>13</v>
      </c>
      <c r="C1498" s="4">
        <v>1185732</v>
      </c>
      <c r="D1498" s="5">
        <v>44509</v>
      </c>
      <c r="E1498" s="4" t="s">
        <v>14</v>
      </c>
      <c r="F1498" s="4" t="s">
        <v>15</v>
      </c>
      <c r="G1498" s="4" t="s">
        <v>1004</v>
      </c>
      <c r="H1498" s="6">
        <v>600</v>
      </c>
      <c r="I1498" s="12" t="s">
        <v>396</v>
      </c>
      <c r="J1498" s="12" t="s">
        <v>1087</v>
      </c>
      <c r="K1498" s="10">
        <v>105000</v>
      </c>
      <c r="L1498" s="11">
        <v>0.35</v>
      </c>
      <c r="M1498" s="13">
        <f t="shared" si="46"/>
        <v>300000</v>
      </c>
      <c r="N1498" s="13">
        <f t="shared" si="47"/>
        <v>500</v>
      </c>
      <c r="O1498" s="4" t="s">
        <v>16</v>
      </c>
      <c r="P1498" s="12" t="s">
        <v>397</v>
      </c>
    </row>
    <row r="1499" spans="1:16" ht="14.25" customHeight="1">
      <c r="A1499" s="4" t="s">
        <v>1106</v>
      </c>
      <c r="B1499" s="4" t="s">
        <v>13</v>
      </c>
      <c r="C1499" s="4">
        <v>1185732</v>
      </c>
      <c r="D1499" s="5">
        <v>44509</v>
      </c>
      <c r="E1499" s="4" t="s">
        <v>14</v>
      </c>
      <c r="F1499" s="4" t="s">
        <v>15</v>
      </c>
      <c r="G1499" s="4" t="s">
        <v>1004</v>
      </c>
      <c r="H1499" s="6">
        <v>545</v>
      </c>
      <c r="I1499" s="12" t="s">
        <v>398</v>
      </c>
      <c r="J1499" s="12" t="s">
        <v>1086</v>
      </c>
      <c r="K1499" s="10">
        <v>68125</v>
      </c>
      <c r="L1499" s="11">
        <v>0.25</v>
      </c>
      <c r="M1499" s="13">
        <f t="shared" si="46"/>
        <v>272500</v>
      </c>
      <c r="N1499" s="13">
        <f t="shared" si="47"/>
        <v>500</v>
      </c>
      <c r="O1499" s="4" t="s">
        <v>16</v>
      </c>
      <c r="P1499" s="12" t="s">
        <v>399</v>
      </c>
    </row>
    <row r="1500" spans="1:16" ht="14.25" customHeight="1">
      <c r="A1500" s="4" t="s">
        <v>1106</v>
      </c>
      <c r="B1500" s="4" t="s">
        <v>13</v>
      </c>
      <c r="C1500" s="4">
        <v>1185732</v>
      </c>
      <c r="D1500" s="5">
        <v>44509</v>
      </c>
      <c r="E1500" s="4" t="s">
        <v>14</v>
      </c>
      <c r="F1500" s="4" t="s">
        <v>15</v>
      </c>
      <c r="G1500" s="4" t="s">
        <v>1004</v>
      </c>
      <c r="H1500" s="6">
        <v>575</v>
      </c>
      <c r="I1500" s="12" t="s">
        <v>400</v>
      </c>
      <c r="J1500" s="12" t="s">
        <v>1088</v>
      </c>
      <c r="K1500" s="10">
        <v>86250</v>
      </c>
      <c r="L1500" s="11">
        <v>0.3</v>
      </c>
      <c r="M1500" s="13">
        <f t="shared" si="46"/>
        <v>287500</v>
      </c>
      <c r="N1500" s="13">
        <f t="shared" si="47"/>
        <v>500</v>
      </c>
      <c r="O1500" s="4" t="s">
        <v>16</v>
      </c>
      <c r="P1500" s="12" t="s">
        <v>401</v>
      </c>
    </row>
    <row r="1501" spans="1:16" ht="14.25" customHeight="1">
      <c r="A1501" s="4" t="s">
        <v>1104</v>
      </c>
      <c r="B1501" s="4" t="s">
        <v>13</v>
      </c>
      <c r="C1501" s="4">
        <v>1185732</v>
      </c>
      <c r="D1501" s="5">
        <v>44509</v>
      </c>
      <c r="E1501" s="4" t="s">
        <v>14</v>
      </c>
      <c r="F1501" s="4" t="s">
        <v>15</v>
      </c>
      <c r="G1501" s="4" t="s">
        <v>1004</v>
      </c>
      <c r="H1501" s="6">
        <v>550</v>
      </c>
      <c r="I1501" s="12" t="s">
        <v>35</v>
      </c>
      <c r="J1501" s="12" t="s">
        <v>1087</v>
      </c>
      <c r="K1501" s="10">
        <v>125125</v>
      </c>
      <c r="L1501" s="11">
        <v>0.35</v>
      </c>
      <c r="M1501" s="13">
        <f t="shared" si="46"/>
        <v>357500</v>
      </c>
      <c r="N1501" s="13">
        <f t="shared" si="47"/>
        <v>650</v>
      </c>
      <c r="O1501" s="4" t="s">
        <v>16</v>
      </c>
      <c r="P1501" s="12" t="s">
        <v>402</v>
      </c>
    </row>
    <row r="1502" spans="1:16" ht="14.25" customHeight="1">
      <c r="A1502" s="4" t="s">
        <v>1104</v>
      </c>
      <c r="B1502" s="4" t="s">
        <v>13</v>
      </c>
      <c r="C1502" s="4">
        <v>1185732</v>
      </c>
      <c r="D1502" s="5">
        <v>44509</v>
      </c>
      <c r="E1502" s="4" t="s">
        <v>14</v>
      </c>
      <c r="F1502" s="4" t="s">
        <v>15</v>
      </c>
      <c r="G1502" s="4" t="s">
        <v>1004</v>
      </c>
      <c r="H1502" s="6">
        <v>650</v>
      </c>
      <c r="I1502" s="12" t="s">
        <v>403</v>
      </c>
      <c r="J1502" s="12" t="s">
        <v>1087</v>
      </c>
      <c r="K1502" s="10">
        <v>227500</v>
      </c>
      <c r="L1502" s="11">
        <v>0.5</v>
      </c>
      <c r="M1502" s="13">
        <f t="shared" si="46"/>
        <v>455000</v>
      </c>
      <c r="N1502" s="13">
        <f t="shared" si="47"/>
        <v>700</v>
      </c>
      <c r="O1502" s="4" t="s">
        <v>16</v>
      </c>
      <c r="P1502" s="12" t="s">
        <v>404</v>
      </c>
    </row>
    <row r="1503" spans="1:16" ht="14.25" customHeight="1">
      <c r="A1503" s="4" t="s">
        <v>1104</v>
      </c>
      <c r="B1503" s="4" t="s">
        <v>13</v>
      </c>
      <c r="C1503" s="4">
        <v>1185732</v>
      </c>
      <c r="D1503" s="5">
        <v>44538</v>
      </c>
      <c r="E1503" s="4" t="s">
        <v>14</v>
      </c>
      <c r="F1503" s="4" t="s">
        <v>15</v>
      </c>
      <c r="G1503" s="4" t="s">
        <v>1004</v>
      </c>
      <c r="H1503" s="6">
        <v>875</v>
      </c>
      <c r="I1503" s="12" t="s">
        <v>279</v>
      </c>
      <c r="J1503" s="12" t="s">
        <v>1087</v>
      </c>
      <c r="K1503" s="10">
        <v>255937.5</v>
      </c>
      <c r="L1503" s="11">
        <v>0.45</v>
      </c>
      <c r="M1503" s="13">
        <f t="shared" si="46"/>
        <v>568750</v>
      </c>
      <c r="N1503" s="13">
        <f t="shared" si="47"/>
        <v>650</v>
      </c>
      <c r="O1503" s="4" t="s">
        <v>16</v>
      </c>
      <c r="P1503" s="12" t="s">
        <v>405</v>
      </c>
    </row>
    <row r="1504" spans="1:16" ht="14.25" customHeight="1">
      <c r="A1504" s="4" t="s">
        <v>1104</v>
      </c>
      <c r="B1504" s="4" t="s">
        <v>13</v>
      </c>
      <c r="C1504" s="4">
        <v>1185732</v>
      </c>
      <c r="D1504" s="5">
        <v>44538</v>
      </c>
      <c r="E1504" s="4" t="s">
        <v>14</v>
      </c>
      <c r="F1504" s="4" t="s">
        <v>15</v>
      </c>
      <c r="G1504" s="4" t="s">
        <v>1004</v>
      </c>
      <c r="H1504" s="6">
        <v>675</v>
      </c>
      <c r="I1504" s="12" t="s">
        <v>406</v>
      </c>
      <c r="J1504" s="12" t="s">
        <v>1086</v>
      </c>
      <c r="K1504" s="10">
        <v>129937.5</v>
      </c>
      <c r="L1504" s="11">
        <v>0.35</v>
      </c>
      <c r="M1504" s="13">
        <f t="shared" si="46"/>
        <v>371250</v>
      </c>
      <c r="N1504" s="13">
        <f t="shared" si="47"/>
        <v>550</v>
      </c>
      <c r="O1504" s="4" t="s">
        <v>16</v>
      </c>
      <c r="P1504" s="12" t="s">
        <v>407</v>
      </c>
    </row>
    <row r="1505" spans="1:16" ht="14.25" customHeight="1">
      <c r="A1505" s="4" t="s">
        <v>1104</v>
      </c>
      <c r="B1505" s="4" t="s">
        <v>13</v>
      </c>
      <c r="C1505" s="4">
        <v>1185732</v>
      </c>
      <c r="D1505" s="5">
        <v>44538</v>
      </c>
      <c r="E1505" s="4" t="s">
        <v>14</v>
      </c>
      <c r="F1505" s="4" t="s">
        <v>15</v>
      </c>
      <c r="G1505" s="4" t="s">
        <v>1004</v>
      </c>
      <c r="H1505" s="6">
        <v>625</v>
      </c>
      <c r="I1505" s="12" t="s">
        <v>297</v>
      </c>
      <c r="J1505" s="12" t="s">
        <v>1086</v>
      </c>
      <c r="K1505" s="10">
        <v>85937.5</v>
      </c>
      <c r="L1505" s="11">
        <v>0.25</v>
      </c>
      <c r="M1505" s="13">
        <f t="shared" si="46"/>
        <v>343750</v>
      </c>
      <c r="N1505" s="13">
        <f t="shared" si="47"/>
        <v>550</v>
      </c>
      <c r="O1505" s="4" t="s">
        <v>16</v>
      </c>
      <c r="P1505" s="12" t="s">
        <v>408</v>
      </c>
    </row>
    <row r="1506" spans="1:16" ht="14.25" customHeight="1">
      <c r="A1506" s="4" t="s">
        <v>1104</v>
      </c>
      <c r="B1506" s="4" t="s">
        <v>13</v>
      </c>
      <c r="C1506" s="4">
        <v>1185732</v>
      </c>
      <c r="D1506" s="5">
        <v>44538</v>
      </c>
      <c r="E1506" s="4" t="s">
        <v>14</v>
      </c>
      <c r="F1506" s="4" t="s">
        <v>15</v>
      </c>
      <c r="G1506" s="4" t="s">
        <v>1004</v>
      </c>
      <c r="H1506" s="6">
        <v>575</v>
      </c>
      <c r="I1506" s="12" t="s">
        <v>409</v>
      </c>
      <c r="J1506" s="12" t="s">
        <v>1086</v>
      </c>
      <c r="K1506" s="10">
        <v>94875</v>
      </c>
      <c r="L1506" s="11">
        <v>0.3</v>
      </c>
      <c r="M1506" s="13">
        <f t="shared" si="46"/>
        <v>316250</v>
      </c>
      <c r="N1506" s="13">
        <f t="shared" si="47"/>
        <v>550</v>
      </c>
      <c r="O1506" s="4" t="s">
        <v>16</v>
      </c>
      <c r="P1506" s="12" t="s">
        <v>410</v>
      </c>
    </row>
    <row r="1507" spans="1:16" ht="14.25" customHeight="1">
      <c r="A1507" s="4" t="s">
        <v>1104</v>
      </c>
      <c r="B1507" s="4" t="s">
        <v>13</v>
      </c>
      <c r="C1507" s="4">
        <v>1185732</v>
      </c>
      <c r="D1507" s="5">
        <v>44538</v>
      </c>
      <c r="E1507" s="4" t="s">
        <v>14</v>
      </c>
      <c r="F1507" s="4" t="s">
        <v>15</v>
      </c>
      <c r="G1507" s="4" t="s">
        <v>1004</v>
      </c>
      <c r="H1507" s="6">
        <v>575</v>
      </c>
      <c r="I1507" s="12" t="s">
        <v>411</v>
      </c>
      <c r="J1507" s="12" t="s">
        <v>1087</v>
      </c>
      <c r="K1507" s="10">
        <v>130812.5</v>
      </c>
      <c r="L1507" s="11">
        <v>0.35</v>
      </c>
      <c r="M1507" s="13">
        <f t="shared" si="46"/>
        <v>373750</v>
      </c>
      <c r="N1507" s="13">
        <f t="shared" si="47"/>
        <v>650</v>
      </c>
      <c r="O1507" s="4" t="s">
        <v>16</v>
      </c>
      <c r="P1507" s="12" t="s">
        <v>412</v>
      </c>
    </row>
    <row r="1508" spans="1:16" ht="14.25" customHeight="1">
      <c r="A1508" s="4" t="s">
        <v>1104</v>
      </c>
      <c r="B1508" s="4" t="s">
        <v>13</v>
      </c>
      <c r="C1508" s="4">
        <v>1185732</v>
      </c>
      <c r="D1508" s="5">
        <v>44538</v>
      </c>
      <c r="E1508" s="4" t="s">
        <v>14</v>
      </c>
      <c r="F1508" s="4" t="s">
        <v>15</v>
      </c>
      <c r="G1508" s="4" t="s">
        <v>1004</v>
      </c>
      <c r="H1508" s="6">
        <v>675</v>
      </c>
      <c r="I1508" s="12" t="s">
        <v>414</v>
      </c>
      <c r="J1508" s="12" t="s">
        <v>1086</v>
      </c>
      <c r="K1508" s="10">
        <v>236250</v>
      </c>
      <c r="L1508" s="11">
        <v>0.5</v>
      </c>
      <c r="M1508" s="13">
        <f t="shared" si="46"/>
        <v>472500</v>
      </c>
      <c r="N1508" s="13">
        <f t="shared" si="47"/>
        <v>700</v>
      </c>
      <c r="O1508" s="4" t="s">
        <v>16</v>
      </c>
      <c r="P1508" s="12" t="s">
        <v>415</v>
      </c>
    </row>
    <row r="1509" spans="1:16" ht="14.25" customHeight="1">
      <c r="A1509" s="4" t="s">
        <v>1104</v>
      </c>
      <c r="B1509" s="4" t="s">
        <v>13</v>
      </c>
      <c r="C1509" s="4">
        <v>1185732</v>
      </c>
      <c r="D1509" s="5">
        <v>44210</v>
      </c>
      <c r="E1509" s="4" t="s">
        <v>14</v>
      </c>
      <c r="F1509" s="4" t="s">
        <v>15</v>
      </c>
      <c r="G1509" s="4" t="s">
        <v>1004</v>
      </c>
      <c r="H1509" s="6">
        <v>800</v>
      </c>
      <c r="I1509" s="12" t="s">
        <v>101</v>
      </c>
      <c r="J1509" s="12" t="s">
        <v>1086</v>
      </c>
      <c r="K1509" s="10">
        <v>160000</v>
      </c>
      <c r="L1509" s="11">
        <v>0.5</v>
      </c>
      <c r="M1509" s="13">
        <f t="shared" si="46"/>
        <v>320000</v>
      </c>
      <c r="N1509" s="13">
        <f t="shared" si="47"/>
        <v>400</v>
      </c>
      <c r="O1509" s="4" t="s">
        <v>16</v>
      </c>
      <c r="P1509" s="12" t="s">
        <v>416</v>
      </c>
    </row>
    <row r="1510" spans="1:16" ht="14.25" customHeight="1">
      <c r="A1510" s="4" t="s">
        <v>1104</v>
      </c>
      <c r="B1510" s="4" t="s">
        <v>13</v>
      </c>
      <c r="C1510" s="4">
        <v>1185732</v>
      </c>
      <c r="D1510" s="5">
        <v>44210</v>
      </c>
      <c r="E1510" s="4" t="s">
        <v>14</v>
      </c>
      <c r="F1510" s="4" t="s">
        <v>15</v>
      </c>
      <c r="G1510" s="4" t="s">
        <v>1004</v>
      </c>
      <c r="H1510" s="6">
        <v>600</v>
      </c>
      <c r="I1510" s="12" t="s">
        <v>417</v>
      </c>
      <c r="J1510" s="12" t="s">
        <v>1086</v>
      </c>
      <c r="K1510" s="10">
        <v>72000</v>
      </c>
      <c r="L1510" s="11">
        <v>0.3</v>
      </c>
      <c r="M1510" s="13">
        <f t="shared" si="46"/>
        <v>240000</v>
      </c>
      <c r="N1510" s="13">
        <f t="shared" si="47"/>
        <v>400</v>
      </c>
      <c r="O1510" s="4" t="s">
        <v>16</v>
      </c>
      <c r="P1510" s="12" t="s">
        <v>418</v>
      </c>
    </row>
    <row r="1511" spans="1:16" ht="14.25" customHeight="1">
      <c r="A1511" s="4" t="s">
        <v>1104</v>
      </c>
      <c r="B1511" s="4" t="s">
        <v>13</v>
      </c>
      <c r="C1511" s="4">
        <v>1185732</v>
      </c>
      <c r="D1511" s="5">
        <v>44210</v>
      </c>
      <c r="E1511" s="4" t="s">
        <v>14</v>
      </c>
      <c r="F1511" s="4" t="s">
        <v>15</v>
      </c>
      <c r="G1511" s="4" t="s">
        <v>1004</v>
      </c>
      <c r="H1511" s="6">
        <v>600</v>
      </c>
      <c r="I1511" s="12" t="s">
        <v>37</v>
      </c>
      <c r="J1511" s="12" t="s">
        <v>1086</v>
      </c>
      <c r="K1511" s="10">
        <v>63000</v>
      </c>
      <c r="L1511" s="11">
        <v>0.35</v>
      </c>
      <c r="M1511" s="13">
        <f t="shared" si="46"/>
        <v>180000</v>
      </c>
      <c r="N1511" s="13">
        <f t="shared" si="47"/>
        <v>300</v>
      </c>
      <c r="O1511" s="4" t="s">
        <v>16</v>
      </c>
      <c r="P1511" s="12" t="s">
        <v>419</v>
      </c>
    </row>
    <row r="1512" spans="1:16" ht="14.25" customHeight="1">
      <c r="A1512" s="4" t="s">
        <v>1104</v>
      </c>
      <c r="B1512" s="4" t="s">
        <v>13</v>
      </c>
      <c r="C1512" s="4">
        <v>1185732</v>
      </c>
      <c r="D1512" s="5">
        <v>44210</v>
      </c>
      <c r="E1512" s="4" t="s">
        <v>14</v>
      </c>
      <c r="F1512" s="4" t="s">
        <v>15</v>
      </c>
      <c r="G1512" s="4" t="s">
        <v>1004</v>
      </c>
      <c r="H1512" s="6">
        <v>450</v>
      </c>
      <c r="I1512" s="12" t="s">
        <v>99</v>
      </c>
      <c r="J1512" s="12" t="s">
        <v>1087</v>
      </c>
      <c r="K1512" s="10">
        <v>55125</v>
      </c>
      <c r="L1512" s="11">
        <v>0.35</v>
      </c>
      <c r="M1512" s="13">
        <f t="shared" si="46"/>
        <v>157500</v>
      </c>
      <c r="N1512" s="13">
        <f t="shared" si="47"/>
        <v>350</v>
      </c>
      <c r="O1512" s="4" t="s">
        <v>16</v>
      </c>
      <c r="P1512" s="12" t="s">
        <v>420</v>
      </c>
    </row>
    <row r="1513" spans="1:16" ht="14.25" customHeight="1">
      <c r="A1513" s="4" t="s">
        <v>1104</v>
      </c>
      <c r="B1513" s="4" t="s">
        <v>13</v>
      </c>
      <c r="C1513" s="4">
        <v>1185732</v>
      </c>
      <c r="D1513" s="5">
        <v>44210</v>
      </c>
      <c r="E1513" s="4" t="s">
        <v>14</v>
      </c>
      <c r="F1513" s="4" t="s">
        <v>15</v>
      </c>
      <c r="G1513" s="4" t="s">
        <v>1004</v>
      </c>
      <c r="H1513" s="6">
        <v>500</v>
      </c>
      <c r="I1513" s="12" t="s">
        <v>421</v>
      </c>
      <c r="J1513" s="12" t="s">
        <v>1086</v>
      </c>
      <c r="K1513" s="10">
        <v>75000</v>
      </c>
      <c r="L1513" s="11">
        <v>0.3</v>
      </c>
      <c r="M1513" s="13">
        <f t="shared" si="46"/>
        <v>250000</v>
      </c>
      <c r="N1513" s="13">
        <f t="shared" si="47"/>
        <v>500</v>
      </c>
      <c r="O1513" s="4" t="s">
        <v>16</v>
      </c>
      <c r="P1513" s="12" t="s">
        <v>422</v>
      </c>
    </row>
    <row r="1514" spans="1:16" ht="14.25" customHeight="1">
      <c r="A1514" s="4" t="s">
        <v>1104</v>
      </c>
      <c r="B1514" s="4" t="s">
        <v>13</v>
      </c>
      <c r="C1514" s="4">
        <v>1185732</v>
      </c>
      <c r="D1514" s="5">
        <v>44210</v>
      </c>
      <c r="E1514" s="4" t="s">
        <v>14</v>
      </c>
      <c r="F1514" s="4" t="s">
        <v>15</v>
      </c>
      <c r="G1514" s="4" t="s">
        <v>1004</v>
      </c>
      <c r="H1514" s="6">
        <v>600</v>
      </c>
      <c r="I1514" s="12" t="s">
        <v>423</v>
      </c>
      <c r="J1514" s="12" t="s">
        <v>1087</v>
      </c>
      <c r="K1514" s="10">
        <v>60000</v>
      </c>
      <c r="L1514" s="11">
        <v>0.25</v>
      </c>
      <c r="M1514" s="13">
        <f t="shared" si="46"/>
        <v>240000</v>
      </c>
      <c r="N1514" s="13">
        <f t="shared" si="47"/>
        <v>400</v>
      </c>
      <c r="O1514" s="4" t="s">
        <v>16</v>
      </c>
      <c r="P1514" s="12" t="s">
        <v>424</v>
      </c>
    </row>
    <row r="1515" spans="1:16" ht="14.25" customHeight="1">
      <c r="A1515" s="4" t="s">
        <v>1104</v>
      </c>
      <c r="B1515" s="4" t="s">
        <v>13</v>
      </c>
      <c r="C1515" s="4">
        <v>1185732</v>
      </c>
      <c r="D1515" s="5">
        <v>44239</v>
      </c>
      <c r="E1515" s="4" t="s">
        <v>14</v>
      </c>
      <c r="F1515" s="4" t="s">
        <v>15</v>
      </c>
      <c r="G1515" s="4" t="s">
        <v>1004</v>
      </c>
      <c r="H1515" s="6">
        <v>850</v>
      </c>
      <c r="I1515" s="12" t="s">
        <v>425</v>
      </c>
      <c r="J1515" s="12" t="s">
        <v>1087</v>
      </c>
      <c r="K1515" s="10">
        <v>170000</v>
      </c>
      <c r="L1515" s="11">
        <v>0.5</v>
      </c>
      <c r="M1515" s="13">
        <f t="shared" si="46"/>
        <v>340000</v>
      </c>
      <c r="N1515" s="13">
        <f t="shared" si="47"/>
        <v>400</v>
      </c>
      <c r="O1515" s="4" t="s">
        <v>16</v>
      </c>
      <c r="P1515" s="12" t="s">
        <v>426</v>
      </c>
    </row>
    <row r="1516" spans="1:16" ht="14.25" customHeight="1">
      <c r="A1516" s="4" t="s">
        <v>1104</v>
      </c>
      <c r="B1516" s="4" t="s">
        <v>13</v>
      </c>
      <c r="C1516" s="4">
        <v>1185732</v>
      </c>
      <c r="D1516" s="5">
        <v>44239</v>
      </c>
      <c r="E1516" s="4" t="s">
        <v>14</v>
      </c>
      <c r="F1516" s="4" t="s">
        <v>15</v>
      </c>
      <c r="G1516" s="4" t="s">
        <v>1004</v>
      </c>
      <c r="H1516" s="6">
        <v>500</v>
      </c>
      <c r="I1516" s="12" t="s">
        <v>427</v>
      </c>
      <c r="J1516" s="12" t="s">
        <v>1086</v>
      </c>
      <c r="K1516" s="10">
        <v>60000</v>
      </c>
      <c r="L1516" s="11">
        <v>0.3</v>
      </c>
      <c r="M1516" s="13">
        <f t="shared" si="46"/>
        <v>200000</v>
      </c>
      <c r="N1516" s="13">
        <f t="shared" si="47"/>
        <v>400</v>
      </c>
      <c r="O1516" s="4" t="s">
        <v>16</v>
      </c>
      <c r="P1516" s="12" t="s">
        <v>428</v>
      </c>
    </row>
    <row r="1517" spans="1:16" ht="14.25" customHeight="1">
      <c r="A1517" s="4" t="s">
        <v>1104</v>
      </c>
      <c r="B1517" s="4" t="s">
        <v>13</v>
      </c>
      <c r="C1517" s="4">
        <v>1185732</v>
      </c>
      <c r="D1517" s="5">
        <v>44239</v>
      </c>
      <c r="E1517" s="4" t="s">
        <v>14</v>
      </c>
      <c r="F1517" s="4" t="s">
        <v>15</v>
      </c>
      <c r="G1517" s="4" t="s">
        <v>1004</v>
      </c>
      <c r="H1517" s="6">
        <v>550</v>
      </c>
      <c r="I1517" s="12" t="s">
        <v>429</v>
      </c>
      <c r="J1517" s="12" t="s">
        <v>1087</v>
      </c>
      <c r="K1517" s="10">
        <v>57750</v>
      </c>
      <c r="L1517" s="11">
        <v>0.35</v>
      </c>
      <c r="M1517" s="13">
        <f t="shared" si="46"/>
        <v>165000</v>
      </c>
      <c r="N1517" s="13">
        <f t="shared" si="47"/>
        <v>300</v>
      </c>
      <c r="O1517" s="4" t="s">
        <v>16</v>
      </c>
      <c r="P1517" s="12" t="s">
        <v>430</v>
      </c>
    </row>
    <row r="1518" spans="1:16" ht="14.25" customHeight="1">
      <c r="A1518" s="4" t="s">
        <v>1104</v>
      </c>
      <c r="B1518" s="4" t="s">
        <v>13</v>
      </c>
      <c r="C1518" s="4">
        <v>1185732</v>
      </c>
      <c r="D1518" s="5">
        <v>44239</v>
      </c>
      <c r="E1518" s="4" t="s">
        <v>283</v>
      </c>
      <c r="F1518" s="4" t="s">
        <v>1005</v>
      </c>
      <c r="G1518" s="4" t="s">
        <v>1006</v>
      </c>
      <c r="H1518" s="6">
        <v>425</v>
      </c>
      <c r="I1518" s="12" t="s">
        <v>431</v>
      </c>
      <c r="J1518" s="12" t="s">
        <v>1087</v>
      </c>
      <c r="K1518" s="10">
        <v>52062.5</v>
      </c>
      <c r="L1518" s="11">
        <v>0.35</v>
      </c>
      <c r="M1518" s="13">
        <f t="shared" si="46"/>
        <v>148750</v>
      </c>
      <c r="N1518" s="13">
        <f t="shared" si="47"/>
        <v>350</v>
      </c>
      <c r="O1518" s="4" t="s">
        <v>16</v>
      </c>
      <c r="P1518" s="12" t="s">
        <v>432</v>
      </c>
    </row>
    <row r="1519" spans="1:16" ht="14.25" customHeight="1">
      <c r="A1519" s="4" t="s">
        <v>1104</v>
      </c>
      <c r="B1519" s="4" t="s">
        <v>13</v>
      </c>
      <c r="C1519" s="4">
        <v>1185732</v>
      </c>
      <c r="D1519" s="5">
        <v>44239</v>
      </c>
      <c r="E1519" s="4" t="s">
        <v>283</v>
      </c>
      <c r="F1519" s="4" t="s">
        <v>1005</v>
      </c>
      <c r="G1519" s="4" t="s">
        <v>1006</v>
      </c>
      <c r="H1519" s="6">
        <v>500</v>
      </c>
      <c r="I1519" s="12" t="s">
        <v>433</v>
      </c>
      <c r="J1519" s="12" t="s">
        <v>1086</v>
      </c>
      <c r="K1519" s="10">
        <v>75000</v>
      </c>
      <c r="L1519" s="11">
        <v>0.3</v>
      </c>
      <c r="M1519" s="13">
        <f t="shared" si="46"/>
        <v>250000</v>
      </c>
      <c r="N1519" s="13">
        <f t="shared" si="47"/>
        <v>500</v>
      </c>
      <c r="O1519" s="4" t="s">
        <v>16</v>
      </c>
      <c r="P1519" s="12" t="s">
        <v>434</v>
      </c>
    </row>
    <row r="1520" spans="1:16" ht="14.25" customHeight="1">
      <c r="A1520" s="4" t="s">
        <v>1104</v>
      </c>
      <c r="B1520" s="4" t="s">
        <v>13</v>
      </c>
      <c r="C1520" s="4">
        <v>1185732</v>
      </c>
      <c r="D1520" s="5">
        <v>44239</v>
      </c>
      <c r="E1520" s="4" t="s">
        <v>283</v>
      </c>
      <c r="F1520" s="4" t="s">
        <v>1005</v>
      </c>
      <c r="G1520" s="4" t="s">
        <v>1006</v>
      </c>
      <c r="H1520" s="6">
        <v>600</v>
      </c>
      <c r="I1520" s="12" t="s">
        <v>17</v>
      </c>
      <c r="J1520" s="12" t="s">
        <v>1086</v>
      </c>
      <c r="K1520" s="10">
        <v>60000</v>
      </c>
      <c r="L1520" s="11">
        <v>0.25</v>
      </c>
      <c r="M1520" s="13">
        <f t="shared" si="46"/>
        <v>240000</v>
      </c>
      <c r="N1520" s="13">
        <f t="shared" si="47"/>
        <v>400</v>
      </c>
      <c r="O1520" s="4" t="s">
        <v>16</v>
      </c>
      <c r="P1520" s="12" t="s">
        <v>435</v>
      </c>
    </row>
    <row r="1521" spans="1:16" ht="14.25" customHeight="1">
      <c r="A1521" s="4" t="s">
        <v>1104</v>
      </c>
      <c r="B1521" s="4" t="s">
        <v>13</v>
      </c>
      <c r="C1521" s="4">
        <v>1185732</v>
      </c>
      <c r="D1521" s="5">
        <v>44265</v>
      </c>
      <c r="E1521" s="4" t="s">
        <v>283</v>
      </c>
      <c r="F1521" s="4" t="s">
        <v>1005</v>
      </c>
      <c r="G1521" s="4" t="s">
        <v>1006</v>
      </c>
      <c r="H1521" s="6">
        <v>820</v>
      </c>
      <c r="I1521" s="12" t="s">
        <v>436</v>
      </c>
      <c r="J1521" s="12" t="s">
        <v>1087</v>
      </c>
      <c r="K1521" s="10">
        <v>164000</v>
      </c>
      <c r="L1521" s="11">
        <v>0.5</v>
      </c>
      <c r="M1521" s="13">
        <f t="shared" si="46"/>
        <v>328000</v>
      </c>
      <c r="N1521" s="13">
        <f t="shared" si="47"/>
        <v>400</v>
      </c>
      <c r="O1521" s="4" t="s">
        <v>16</v>
      </c>
      <c r="P1521" s="12" t="s">
        <v>437</v>
      </c>
    </row>
    <row r="1522" spans="1:16" ht="14.25" customHeight="1">
      <c r="A1522" s="4" t="s">
        <v>1104</v>
      </c>
      <c r="B1522" s="4" t="s">
        <v>13</v>
      </c>
      <c r="C1522" s="4">
        <v>1185732</v>
      </c>
      <c r="D1522" s="5">
        <v>44265</v>
      </c>
      <c r="E1522" s="4" t="s">
        <v>283</v>
      </c>
      <c r="F1522" s="4" t="s">
        <v>1005</v>
      </c>
      <c r="G1522" s="4" t="s">
        <v>1006</v>
      </c>
      <c r="H1522" s="6">
        <v>525</v>
      </c>
      <c r="I1522" s="12" t="s">
        <v>438</v>
      </c>
      <c r="J1522" s="12" t="s">
        <v>1087</v>
      </c>
      <c r="K1522" s="10">
        <v>63000</v>
      </c>
      <c r="L1522" s="11">
        <v>0.3</v>
      </c>
      <c r="M1522" s="13">
        <f t="shared" si="46"/>
        <v>210000</v>
      </c>
      <c r="N1522" s="13">
        <f t="shared" si="47"/>
        <v>400</v>
      </c>
      <c r="O1522" s="4" t="s">
        <v>16</v>
      </c>
      <c r="P1522" s="12" t="s">
        <v>439</v>
      </c>
    </row>
    <row r="1523" spans="1:16" ht="14.25" customHeight="1">
      <c r="A1523" s="4" t="s">
        <v>1104</v>
      </c>
      <c r="B1523" s="4" t="s">
        <v>13</v>
      </c>
      <c r="C1523" s="4">
        <v>1185732</v>
      </c>
      <c r="D1523" s="5">
        <v>44265</v>
      </c>
      <c r="E1523" s="4" t="s">
        <v>283</v>
      </c>
      <c r="F1523" s="4" t="s">
        <v>1005</v>
      </c>
      <c r="G1523" s="4" t="s">
        <v>1006</v>
      </c>
      <c r="H1523" s="6">
        <v>550</v>
      </c>
      <c r="I1523" s="12" t="s">
        <v>440</v>
      </c>
      <c r="J1523" s="12" t="s">
        <v>1087</v>
      </c>
      <c r="K1523" s="10">
        <v>57750</v>
      </c>
      <c r="L1523" s="11">
        <v>0.35</v>
      </c>
      <c r="M1523" s="13">
        <f t="shared" si="46"/>
        <v>165000</v>
      </c>
      <c r="N1523" s="13">
        <f t="shared" si="47"/>
        <v>300</v>
      </c>
      <c r="O1523" s="4" t="s">
        <v>16</v>
      </c>
      <c r="P1523" s="12" t="s">
        <v>441</v>
      </c>
    </row>
    <row r="1524" spans="1:16" ht="14.25" customHeight="1">
      <c r="A1524" s="4" t="s">
        <v>1104</v>
      </c>
      <c r="B1524" s="4" t="s">
        <v>13</v>
      </c>
      <c r="C1524" s="4">
        <v>1185732</v>
      </c>
      <c r="D1524" s="5">
        <v>44265</v>
      </c>
      <c r="E1524" s="4" t="s">
        <v>283</v>
      </c>
      <c r="F1524" s="4" t="s">
        <v>1005</v>
      </c>
      <c r="G1524" s="4" t="s">
        <v>1006</v>
      </c>
      <c r="H1524" s="6">
        <v>400</v>
      </c>
      <c r="I1524" s="12" t="s">
        <v>442</v>
      </c>
      <c r="J1524" s="12" t="s">
        <v>1088</v>
      </c>
      <c r="K1524" s="10">
        <v>49000</v>
      </c>
      <c r="L1524" s="11">
        <v>0.35</v>
      </c>
      <c r="M1524" s="13">
        <f t="shared" si="46"/>
        <v>140000</v>
      </c>
      <c r="N1524" s="13">
        <f t="shared" si="47"/>
        <v>350</v>
      </c>
      <c r="O1524" s="4" t="s">
        <v>16</v>
      </c>
      <c r="P1524" s="12" t="s">
        <v>443</v>
      </c>
    </row>
    <row r="1525" spans="1:16" ht="14.25" customHeight="1">
      <c r="A1525" s="4" t="s">
        <v>1104</v>
      </c>
      <c r="B1525" s="4" t="s">
        <v>13</v>
      </c>
      <c r="C1525" s="4">
        <v>1185732</v>
      </c>
      <c r="D1525" s="5">
        <v>44265</v>
      </c>
      <c r="E1525" s="4" t="s">
        <v>283</v>
      </c>
      <c r="F1525" s="4" t="s">
        <v>1005</v>
      </c>
      <c r="G1525" s="4" t="s">
        <v>1006</v>
      </c>
      <c r="H1525" s="6">
        <v>450</v>
      </c>
      <c r="I1525" s="12" t="s">
        <v>444</v>
      </c>
      <c r="J1525" s="12" t="s">
        <v>1087</v>
      </c>
      <c r="K1525" s="10">
        <v>67500</v>
      </c>
      <c r="L1525" s="11">
        <v>0.3</v>
      </c>
      <c r="M1525" s="13">
        <f t="shared" si="46"/>
        <v>225000</v>
      </c>
      <c r="N1525" s="13">
        <f t="shared" si="47"/>
        <v>500</v>
      </c>
      <c r="O1525" s="4" t="s">
        <v>16</v>
      </c>
      <c r="P1525" s="12" t="s">
        <v>445</v>
      </c>
    </row>
    <row r="1526" spans="1:16" ht="14.25" customHeight="1">
      <c r="A1526" s="4" t="s">
        <v>1104</v>
      </c>
      <c r="B1526" s="4" t="s">
        <v>13</v>
      </c>
      <c r="C1526" s="4">
        <v>1185732</v>
      </c>
      <c r="D1526" s="5">
        <v>44265</v>
      </c>
      <c r="E1526" s="4" t="s">
        <v>283</v>
      </c>
      <c r="F1526" s="4" t="s">
        <v>1005</v>
      </c>
      <c r="G1526" s="4" t="s">
        <v>1006</v>
      </c>
      <c r="H1526" s="6">
        <v>550</v>
      </c>
      <c r="I1526" s="12" t="s">
        <v>446</v>
      </c>
      <c r="J1526" s="12" t="s">
        <v>1088</v>
      </c>
      <c r="K1526" s="10">
        <v>55000</v>
      </c>
      <c r="L1526" s="11">
        <v>0.25</v>
      </c>
      <c r="M1526" s="13">
        <f t="shared" si="46"/>
        <v>220000</v>
      </c>
      <c r="N1526" s="13">
        <f t="shared" si="47"/>
        <v>400</v>
      </c>
      <c r="O1526" s="4" t="s">
        <v>16</v>
      </c>
      <c r="P1526" s="12" t="s">
        <v>447</v>
      </c>
    </row>
    <row r="1527" spans="1:16" ht="14.25" customHeight="1">
      <c r="A1527" s="4" t="s">
        <v>1104</v>
      </c>
      <c r="B1527" s="4" t="s">
        <v>13</v>
      </c>
      <c r="C1527" s="4">
        <v>1185732</v>
      </c>
      <c r="D1527" s="5">
        <v>44297</v>
      </c>
      <c r="E1527" s="4" t="s">
        <v>283</v>
      </c>
      <c r="F1527" s="4" t="s">
        <v>1005</v>
      </c>
      <c r="G1527" s="4" t="s">
        <v>1006</v>
      </c>
      <c r="H1527" s="6">
        <v>800</v>
      </c>
      <c r="I1527" s="12" t="s">
        <v>448</v>
      </c>
      <c r="J1527" s="12" t="s">
        <v>1087</v>
      </c>
      <c r="K1527" s="10">
        <v>160000</v>
      </c>
      <c r="L1527" s="11">
        <v>0.5</v>
      </c>
      <c r="M1527" s="13">
        <f t="shared" si="46"/>
        <v>320000</v>
      </c>
      <c r="N1527" s="13">
        <f t="shared" si="47"/>
        <v>400</v>
      </c>
      <c r="O1527" s="4" t="s">
        <v>16</v>
      </c>
      <c r="P1527" s="12" t="s">
        <v>449</v>
      </c>
    </row>
    <row r="1528" spans="1:16" ht="14.25" customHeight="1">
      <c r="A1528" s="4" t="s">
        <v>1104</v>
      </c>
      <c r="B1528" s="4" t="s">
        <v>13</v>
      </c>
      <c r="C1528" s="4">
        <v>1185732</v>
      </c>
      <c r="D1528" s="5">
        <v>44297</v>
      </c>
      <c r="E1528" s="4" t="s">
        <v>283</v>
      </c>
      <c r="F1528" s="4" t="s">
        <v>1005</v>
      </c>
      <c r="G1528" s="4" t="s">
        <v>1006</v>
      </c>
      <c r="H1528" s="6">
        <v>500</v>
      </c>
      <c r="I1528" s="12" t="s">
        <v>95</v>
      </c>
      <c r="J1528" s="12" t="s">
        <v>1087</v>
      </c>
      <c r="K1528" s="10">
        <v>60000</v>
      </c>
      <c r="L1528" s="11">
        <v>0.3</v>
      </c>
      <c r="M1528" s="13">
        <f t="shared" si="46"/>
        <v>200000</v>
      </c>
      <c r="N1528" s="13">
        <f t="shared" si="47"/>
        <v>400</v>
      </c>
      <c r="O1528" s="4" t="s">
        <v>16</v>
      </c>
      <c r="P1528" s="12" t="s">
        <v>96</v>
      </c>
    </row>
    <row r="1529" spans="1:16" ht="14.25" customHeight="1">
      <c r="A1529" s="4" t="s">
        <v>1104</v>
      </c>
      <c r="B1529" s="4" t="s">
        <v>13</v>
      </c>
      <c r="C1529" s="4">
        <v>1185732</v>
      </c>
      <c r="D1529" s="5">
        <v>44297</v>
      </c>
      <c r="E1529" s="4" t="s">
        <v>283</v>
      </c>
      <c r="F1529" s="4" t="s">
        <v>1005</v>
      </c>
      <c r="G1529" s="4" t="s">
        <v>1006</v>
      </c>
      <c r="H1529" s="6">
        <v>500</v>
      </c>
      <c r="I1529" s="12" t="s">
        <v>109</v>
      </c>
      <c r="J1529" s="12" t="s">
        <v>1087</v>
      </c>
      <c r="K1529" s="10">
        <v>52500</v>
      </c>
      <c r="L1529" s="11">
        <v>0.35</v>
      </c>
      <c r="M1529" s="13">
        <f t="shared" si="46"/>
        <v>150000</v>
      </c>
      <c r="N1529" s="13">
        <f t="shared" si="47"/>
        <v>300</v>
      </c>
      <c r="O1529" s="4" t="s">
        <v>16</v>
      </c>
      <c r="P1529" s="12" t="s">
        <v>110</v>
      </c>
    </row>
    <row r="1530" spans="1:16" ht="14.25" customHeight="1">
      <c r="A1530" s="4" t="s">
        <v>1104</v>
      </c>
      <c r="B1530" s="4" t="s">
        <v>13</v>
      </c>
      <c r="C1530" s="4">
        <v>1185732</v>
      </c>
      <c r="D1530" s="5">
        <v>44297</v>
      </c>
      <c r="E1530" s="4" t="s">
        <v>283</v>
      </c>
      <c r="F1530" s="4" t="s">
        <v>1005</v>
      </c>
      <c r="G1530" s="4" t="s">
        <v>1006</v>
      </c>
      <c r="H1530" s="6">
        <v>425</v>
      </c>
      <c r="I1530" s="12" t="s">
        <v>130</v>
      </c>
      <c r="J1530" s="12" t="s">
        <v>1087</v>
      </c>
      <c r="K1530" s="10">
        <v>52062.5</v>
      </c>
      <c r="L1530" s="11">
        <v>0.35</v>
      </c>
      <c r="M1530" s="13">
        <f t="shared" si="46"/>
        <v>148750</v>
      </c>
      <c r="N1530" s="13">
        <f t="shared" si="47"/>
        <v>350</v>
      </c>
      <c r="O1530" s="4" t="s">
        <v>16</v>
      </c>
      <c r="P1530" s="12" t="s">
        <v>131</v>
      </c>
    </row>
    <row r="1531" spans="1:16" ht="14.25" customHeight="1">
      <c r="A1531" s="4" t="s">
        <v>1104</v>
      </c>
      <c r="B1531" s="4" t="s">
        <v>13</v>
      </c>
      <c r="C1531" s="4">
        <v>1185732</v>
      </c>
      <c r="D1531" s="5">
        <v>44297</v>
      </c>
      <c r="E1531" s="4" t="s">
        <v>283</v>
      </c>
      <c r="F1531" s="4" t="s">
        <v>1005</v>
      </c>
      <c r="G1531" s="4" t="s">
        <v>1006</v>
      </c>
      <c r="H1531" s="6">
        <v>425</v>
      </c>
      <c r="I1531" s="12" t="s">
        <v>234</v>
      </c>
      <c r="J1531" s="12" t="s">
        <v>1087</v>
      </c>
      <c r="K1531" s="10">
        <v>63750</v>
      </c>
      <c r="L1531" s="11">
        <v>0.3</v>
      </c>
      <c r="M1531" s="13">
        <f t="shared" si="46"/>
        <v>212500</v>
      </c>
      <c r="N1531" s="13">
        <f t="shared" si="47"/>
        <v>500</v>
      </c>
      <c r="O1531" s="4" t="s">
        <v>16</v>
      </c>
      <c r="P1531" s="12" t="s">
        <v>235</v>
      </c>
    </row>
    <row r="1532" spans="1:16" ht="14.25" customHeight="1">
      <c r="A1532" s="4" t="s">
        <v>1104</v>
      </c>
      <c r="B1532" s="4" t="s">
        <v>13</v>
      </c>
      <c r="C1532" s="4">
        <v>1185732</v>
      </c>
      <c r="D1532" s="5">
        <v>44297</v>
      </c>
      <c r="E1532" s="4" t="s">
        <v>283</v>
      </c>
      <c r="F1532" s="4" t="s">
        <v>1005</v>
      </c>
      <c r="G1532" s="4" t="s">
        <v>1006</v>
      </c>
      <c r="H1532" s="6">
        <v>550</v>
      </c>
      <c r="I1532" s="12" t="s">
        <v>136</v>
      </c>
      <c r="J1532" s="12" t="s">
        <v>1087</v>
      </c>
      <c r="K1532" s="10">
        <v>55000</v>
      </c>
      <c r="L1532" s="11">
        <v>0.25</v>
      </c>
      <c r="M1532" s="13">
        <f t="shared" si="46"/>
        <v>220000</v>
      </c>
      <c r="N1532" s="13">
        <f t="shared" si="47"/>
        <v>400</v>
      </c>
      <c r="O1532" s="4" t="s">
        <v>16</v>
      </c>
      <c r="P1532" s="12" t="s">
        <v>137</v>
      </c>
    </row>
    <row r="1533" spans="1:16" ht="14.25" customHeight="1">
      <c r="A1533" s="4" t="s">
        <v>1104</v>
      </c>
      <c r="B1533" s="4" t="s">
        <v>13</v>
      </c>
      <c r="C1533" s="4">
        <v>1185732</v>
      </c>
      <c r="D1533" s="5">
        <v>44326</v>
      </c>
      <c r="E1533" s="4" t="s">
        <v>283</v>
      </c>
      <c r="F1533" s="4" t="s">
        <v>1005</v>
      </c>
      <c r="G1533" s="4" t="s">
        <v>1006</v>
      </c>
      <c r="H1533" s="6">
        <v>820</v>
      </c>
      <c r="I1533" s="12" t="s">
        <v>450</v>
      </c>
      <c r="J1533" s="12" t="s">
        <v>1086</v>
      </c>
      <c r="K1533" s="10">
        <v>205000</v>
      </c>
      <c r="L1533" s="11">
        <v>0.5</v>
      </c>
      <c r="M1533" s="13">
        <f t="shared" si="46"/>
        <v>410000</v>
      </c>
      <c r="N1533" s="13">
        <f t="shared" si="47"/>
        <v>500</v>
      </c>
      <c r="O1533" s="4" t="s">
        <v>16</v>
      </c>
      <c r="P1533" s="12" t="s">
        <v>451</v>
      </c>
    </row>
    <row r="1534" spans="1:16" ht="14.25" customHeight="1">
      <c r="A1534" s="4" t="s">
        <v>1104</v>
      </c>
      <c r="B1534" s="4" t="s">
        <v>13</v>
      </c>
      <c r="C1534" s="4">
        <v>1185732</v>
      </c>
      <c r="D1534" s="5">
        <v>44326</v>
      </c>
      <c r="E1534" s="4" t="s">
        <v>283</v>
      </c>
      <c r="F1534" s="4" t="s">
        <v>1005</v>
      </c>
      <c r="G1534" s="4" t="s">
        <v>1006</v>
      </c>
      <c r="H1534" s="6">
        <v>525</v>
      </c>
      <c r="I1534" s="12" t="s">
        <v>452</v>
      </c>
      <c r="J1534" s="12" t="s">
        <v>1088</v>
      </c>
      <c r="K1534" s="10">
        <v>70875</v>
      </c>
      <c r="L1534" s="11">
        <v>0.3</v>
      </c>
      <c r="M1534" s="13">
        <f t="shared" si="46"/>
        <v>236250</v>
      </c>
      <c r="N1534" s="13">
        <f t="shared" si="47"/>
        <v>450</v>
      </c>
      <c r="O1534" s="4" t="s">
        <v>16</v>
      </c>
      <c r="P1534" s="12" t="s">
        <v>453</v>
      </c>
    </row>
    <row r="1535" spans="1:16" ht="14.25" customHeight="1">
      <c r="A1535" s="4" t="s">
        <v>1104</v>
      </c>
      <c r="B1535" s="4" t="s">
        <v>13</v>
      </c>
      <c r="C1535" s="4">
        <v>1185732</v>
      </c>
      <c r="D1535" s="5">
        <v>44326</v>
      </c>
      <c r="E1535" s="4" t="s">
        <v>283</v>
      </c>
      <c r="F1535" s="4" t="s">
        <v>1005</v>
      </c>
      <c r="G1535" s="4" t="s">
        <v>1006</v>
      </c>
      <c r="H1535" s="6">
        <v>500</v>
      </c>
      <c r="I1535" s="12" t="s">
        <v>57</v>
      </c>
      <c r="J1535" s="12" t="s">
        <v>1087</v>
      </c>
      <c r="K1535" s="10">
        <v>70000</v>
      </c>
      <c r="L1535" s="11">
        <v>0.35</v>
      </c>
      <c r="M1535" s="13">
        <f t="shared" si="46"/>
        <v>200000</v>
      </c>
      <c r="N1535" s="13">
        <f t="shared" si="47"/>
        <v>400</v>
      </c>
      <c r="O1535" s="4" t="s">
        <v>16</v>
      </c>
      <c r="P1535" s="12" t="s">
        <v>58</v>
      </c>
    </row>
    <row r="1536" spans="1:16" ht="14.25" customHeight="1">
      <c r="A1536" s="4" t="s">
        <v>1104</v>
      </c>
      <c r="B1536" s="4" t="s">
        <v>13</v>
      </c>
      <c r="C1536" s="4">
        <v>1185732</v>
      </c>
      <c r="D1536" s="5">
        <v>44326</v>
      </c>
      <c r="E1536" s="4" t="s">
        <v>283</v>
      </c>
      <c r="F1536" s="4" t="s">
        <v>1005</v>
      </c>
      <c r="G1536" s="4" t="s">
        <v>1006</v>
      </c>
      <c r="H1536" s="6">
        <v>450</v>
      </c>
      <c r="I1536" s="12" t="s">
        <v>454</v>
      </c>
      <c r="J1536" s="12" t="s">
        <v>1087</v>
      </c>
      <c r="K1536" s="10">
        <v>63000</v>
      </c>
      <c r="L1536" s="11">
        <v>0.35</v>
      </c>
      <c r="M1536" s="13">
        <f t="shared" si="46"/>
        <v>180000</v>
      </c>
      <c r="N1536" s="13">
        <f t="shared" si="47"/>
        <v>400</v>
      </c>
      <c r="O1536" s="4" t="s">
        <v>16</v>
      </c>
      <c r="P1536" s="12" t="s">
        <v>455</v>
      </c>
    </row>
    <row r="1537" spans="1:16" ht="14.25" customHeight="1">
      <c r="A1537" s="4" t="s">
        <v>1104</v>
      </c>
      <c r="B1537" s="4" t="s">
        <v>13</v>
      </c>
      <c r="C1537" s="4">
        <v>1185732</v>
      </c>
      <c r="D1537" s="5">
        <v>44326</v>
      </c>
      <c r="E1537" s="4" t="s">
        <v>283</v>
      </c>
      <c r="F1537" s="4" t="s">
        <v>1005</v>
      </c>
      <c r="G1537" s="4" t="s">
        <v>1006</v>
      </c>
      <c r="H1537" s="6">
        <v>475</v>
      </c>
      <c r="I1537" s="12" t="s">
        <v>456</v>
      </c>
      <c r="J1537" s="12" t="s">
        <v>1087</v>
      </c>
      <c r="K1537" s="10">
        <v>71250</v>
      </c>
      <c r="L1537" s="11">
        <v>0.3</v>
      </c>
      <c r="M1537" s="13">
        <f t="shared" si="46"/>
        <v>237500</v>
      </c>
      <c r="N1537" s="13">
        <f t="shared" si="47"/>
        <v>500</v>
      </c>
      <c r="O1537" s="4" t="s">
        <v>16</v>
      </c>
      <c r="P1537" s="12" t="s">
        <v>457</v>
      </c>
    </row>
    <row r="1538" spans="1:16" ht="14.25" customHeight="1">
      <c r="A1538" s="4" t="s">
        <v>1104</v>
      </c>
      <c r="B1538" s="4" t="s">
        <v>13</v>
      </c>
      <c r="C1538" s="4">
        <v>1185732</v>
      </c>
      <c r="D1538" s="5">
        <v>44326</v>
      </c>
      <c r="E1538" s="4" t="s">
        <v>283</v>
      </c>
      <c r="F1538" s="4" t="s">
        <v>1005</v>
      </c>
      <c r="G1538" s="4" t="s">
        <v>1006</v>
      </c>
      <c r="H1538" s="6">
        <v>600</v>
      </c>
      <c r="I1538" s="12" t="s">
        <v>37</v>
      </c>
      <c r="J1538" s="12" t="s">
        <v>1086</v>
      </c>
      <c r="K1538" s="10">
        <v>82500</v>
      </c>
      <c r="L1538" s="11">
        <v>0.25</v>
      </c>
      <c r="M1538" s="13">
        <f t="shared" si="46"/>
        <v>330000</v>
      </c>
      <c r="N1538" s="13">
        <f t="shared" si="47"/>
        <v>550</v>
      </c>
      <c r="O1538" s="4" t="s">
        <v>16</v>
      </c>
      <c r="P1538" s="12" t="s">
        <v>458</v>
      </c>
    </row>
    <row r="1539" spans="1:16" ht="14.25" customHeight="1">
      <c r="A1539" s="4" t="s">
        <v>1104</v>
      </c>
      <c r="B1539" s="4" t="s">
        <v>13</v>
      </c>
      <c r="C1539" s="4">
        <v>1185732</v>
      </c>
      <c r="D1539" s="5">
        <v>44359</v>
      </c>
      <c r="E1539" s="4" t="s">
        <v>283</v>
      </c>
      <c r="F1539" s="4" t="s">
        <v>1005</v>
      </c>
      <c r="G1539" s="4" t="s">
        <v>1006</v>
      </c>
      <c r="H1539" s="6">
        <v>850</v>
      </c>
      <c r="I1539" s="12" t="s">
        <v>459</v>
      </c>
      <c r="J1539" s="12" t="s">
        <v>1087</v>
      </c>
      <c r="K1539" s="10">
        <v>212500</v>
      </c>
      <c r="L1539" s="11">
        <v>0.5</v>
      </c>
      <c r="M1539" s="13">
        <f t="shared" si="46"/>
        <v>425000</v>
      </c>
      <c r="N1539" s="13">
        <f t="shared" si="47"/>
        <v>500</v>
      </c>
      <c r="O1539" s="4" t="s">
        <v>16</v>
      </c>
      <c r="P1539" s="12" t="s">
        <v>460</v>
      </c>
    </row>
    <row r="1540" spans="1:16" ht="14.25" customHeight="1">
      <c r="A1540" s="4" t="s">
        <v>1104</v>
      </c>
      <c r="B1540" s="4" t="s">
        <v>13</v>
      </c>
      <c r="C1540" s="4">
        <v>1185732</v>
      </c>
      <c r="D1540" s="5">
        <v>44359</v>
      </c>
      <c r="E1540" s="4" t="s">
        <v>283</v>
      </c>
      <c r="F1540" s="4" t="s">
        <v>1005</v>
      </c>
      <c r="G1540" s="4" t="s">
        <v>1006</v>
      </c>
      <c r="H1540" s="6">
        <v>600</v>
      </c>
      <c r="I1540" s="12" t="s">
        <v>461</v>
      </c>
      <c r="J1540" s="12" t="s">
        <v>1086</v>
      </c>
      <c r="K1540" s="10">
        <v>81000</v>
      </c>
      <c r="L1540" s="11">
        <v>0.3</v>
      </c>
      <c r="M1540" s="13">
        <f t="shared" si="46"/>
        <v>270000</v>
      </c>
      <c r="N1540" s="13">
        <f t="shared" si="47"/>
        <v>450</v>
      </c>
      <c r="O1540" s="4" t="s">
        <v>16</v>
      </c>
      <c r="P1540" s="12" t="s">
        <v>462</v>
      </c>
    </row>
    <row r="1541" spans="1:16" ht="14.25" customHeight="1">
      <c r="A1541" s="4" t="s">
        <v>1104</v>
      </c>
      <c r="B1541" s="4" t="s">
        <v>13</v>
      </c>
      <c r="C1541" s="4">
        <v>1185732</v>
      </c>
      <c r="D1541" s="5">
        <v>44359</v>
      </c>
      <c r="E1541" s="4" t="s">
        <v>283</v>
      </c>
      <c r="F1541" s="4" t="s">
        <v>1005</v>
      </c>
      <c r="G1541" s="4" t="s">
        <v>1006</v>
      </c>
      <c r="H1541" s="6">
        <v>525</v>
      </c>
      <c r="I1541" s="12" t="s">
        <v>213</v>
      </c>
      <c r="J1541" s="12" t="s">
        <v>1087</v>
      </c>
      <c r="K1541" s="10">
        <v>73500</v>
      </c>
      <c r="L1541" s="11">
        <v>0.35</v>
      </c>
      <c r="M1541" s="13">
        <f t="shared" si="46"/>
        <v>210000</v>
      </c>
      <c r="N1541" s="13">
        <f t="shared" si="47"/>
        <v>400</v>
      </c>
      <c r="O1541" s="4" t="s">
        <v>16</v>
      </c>
      <c r="P1541" s="12" t="s">
        <v>463</v>
      </c>
    </row>
    <row r="1542" spans="1:16" ht="14.25" customHeight="1">
      <c r="A1542" s="4" t="s">
        <v>1104</v>
      </c>
      <c r="B1542" s="4" t="s">
        <v>13</v>
      </c>
      <c r="C1542" s="4">
        <v>1185732</v>
      </c>
      <c r="D1542" s="5">
        <v>44359</v>
      </c>
      <c r="E1542" s="4" t="s">
        <v>283</v>
      </c>
      <c r="F1542" s="4" t="s">
        <v>1005</v>
      </c>
      <c r="G1542" s="4" t="s">
        <v>1006</v>
      </c>
      <c r="H1542" s="6">
        <v>500</v>
      </c>
      <c r="I1542" s="12" t="s">
        <v>464</v>
      </c>
      <c r="J1542" s="12" t="s">
        <v>1087</v>
      </c>
      <c r="K1542" s="10">
        <v>70000</v>
      </c>
      <c r="L1542" s="11">
        <v>0.35</v>
      </c>
      <c r="M1542" s="13">
        <f t="shared" si="46"/>
        <v>200000</v>
      </c>
      <c r="N1542" s="13">
        <f t="shared" si="47"/>
        <v>400</v>
      </c>
      <c r="O1542" s="4" t="s">
        <v>16</v>
      </c>
      <c r="P1542" s="12" t="s">
        <v>465</v>
      </c>
    </row>
    <row r="1543" spans="1:16" ht="14.25" customHeight="1">
      <c r="A1543" s="4" t="s">
        <v>1104</v>
      </c>
      <c r="B1543" s="4" t="s">
        <v>13</v>
      </c>
      <c r="C1543" s="4">
        <v>1185732</v>
      </c>
      <c r="D1543" s="5">
        <v>44359</v>
      </c>
      <c r="E1543" s="4" t="s">
        <v>283</v>
      </c>
      <c r="F1543" s="4" t="s">
        <v>1005</v>
      </c>
      <c r="G1543" s="4" t="s">
        <v>1006</v>
      </c>
      <c r="H1543" s="6">
        <v>500</v>
      </c>
      <c r="I1543" s="12" t="s">
        <v>466</v>
      </c>
      <c r="J1543" s="12" t="s">
        <v>1087</v>
      </c>
      <c r="K1543" s="10">
        <v>75000</v>
      </c>
      <c r="L1543" s="11">
        <v>0.3</v>
      </c>
      <c r="M1543" s="13">
        <f t="shared" ref="M1543:M1606" si="48">K1543/L1543</f>
        <v>250000</v>
      </c>
      <c r="N1543" s="13">
        <f t="shared" ref="N1543:N1606" si="49">M1543/H1543</f>
        <v>500</v>
      </c>
      <c r="O1543" s="4" t="s">
        <v>16</v>
      </c>
      <c r="P1543" s="12" t="s">
        <v>467</v>
      </c>
    </row>
    <row r="1544" spans="1:16" ht="14.25" customHeight="1">
      <c r="A1544" s="4" t="s">
        <v>1104</v>
      </c>
      <c r="B1544" s="4" t="s">
        <v>13</v>
      </c>
      <c r="C1544" s="4">
        <v>1185732</v>
      </c>
      <c r="D1544" s="5">
        <v>44359</v>
      </c>
      <c r="E1544" s="4" t="s">
        <v>283</v>
      </c>
      <c r="F1544" s="4" t="s">
        <v>1005</v>
      </c>
      <c r="G1544" s="4" t="s">
        <v>1006</v>
      </c>
      <c r="H1544" s="6">
        <v>650</v>
      </c>
      <c r="I1544" s="12" t="s">
        <v>468</v>
      </c>
      <c r="J1544" s="12" t="s">
        <v>1087</v>
      </c>
      <c r="K1544" s="10">
        <v>89375</v>
      </c>
      <c r="L1544" s="11">
        <v>0.25</v>
      </c>
      <c r="M1544" s="13">
        <f t="shared" si="48"/>
        <v>357500</v>
      </c>
      <c r="N1544" s="13">
        <f t="shared" si="49"/>
        <v>550</v>
      </c>
      <c r="O1544" s="4" t="s">
        <v>16</v>
      </c>
      <c r="P1544" s="12" t="s">
        <v>469</v>
      </c>
    </row>
    <row r="1545" spans="1:16" ht="14.25" customHeight="1">
      <c r="A1545" s="4" t="s">
        <v>1104</v>
      </c>
      <c r="B1545" s="4" t="s">
        <v>13</v>
      </c>
      <c r="C1545" s="4">
        <v>1185732</v>
      </c>
      <c r="D1545" s="5">
        <v>44387</v>
      </c>
      <c r="E1545" s="4" t="s">
        <v>283</v>
      </c>
      <c r="F1545" s="4" t="s">
        <v>1005</v>
      </c>
      <c r="G1545" s="4" t="s">
        <v>1006</v>
      </c>
      <c r="H1545" s="6">
        <v>875</v>
      </c>
      <c r="I1545" s="12" t="s">
        <v>470</v>
      </c>
      <c r="J1545" s="12" t="s">
        <v>1087</v>
      </c>
      <c r="K1545" s="10">
        <v>218750</v>
      </c>
      <c r="L1545" s="11">
        <v>0.5</v>
      </c>
      <c r="M1545" s="13">
        <f t="shared" si="48"/>
        <v>437500</v>
      </c>
      <c r="N1545" s="13">
        <f t="shared" si="49"/>
        <v>500</v>
      </c>
      <c r="O1545" s="4" t="s">
        <v>16</v>
      </c>
      <c r="P1545" s="12" t="s">
        <v>471</v>
      </c>
    </row>
    <row r="1546" spans="1:16" ht="14.25" customHeight="1">
      <c r="A1546" s="4" t="s">
        <v>1104</v>
      </c>
      <c r="B1546" s="4" t="s">
        <v>13</v>
      </c>
      <c r="C1546" s="4">
        <v>1185732</v>
      </c>
      <c r="D1546" s="5">
        <v>44387</v>
      </c>
      <c r="E1546" s="4" t="s">
        <v>283</v>
      </c>
      <c r="F1546" s="4" t="s">
        <v>1005</v>
      </c>
      <c r="G1546" s="4" t="s">
        <v>1006</v>
      </c>
      <c r="H1546" s="6">
        <v>625</v>
      </c>
      <c r="I1546" s="12" t="s">
        <v>472</v>
      </c>
      <c r="J1546" s="12" t="s">
        <v>1087</v>
      </c>
      <c r="K1546" s="10">
        <v>84375</v>
      </c>
      <c r="L1546" s="11">
        <v>0.3</v>
      </c>
      <c r="M1546" s="13">
        <f t="shared" si="48"/>
        <v>281250</v>
      </c>
      <c r="N1546" s="13">
        <f t="shared" si="49"/>
        <v>450</v>
      </c>
      <c r="O1546" s="4" t="s">
        <v>16</v>
      </c>
      <c r="P1546" s="12" t="s">
        <v>473</v>
      </c>
    </row>
    <row r="1547" spans="1:16" ht="14.25" customHeight="1">
      <c r="A1547" s="4" t="s">
        <v>1104</v>
      </c>
      <c r="B1547" s="4" t="s">
        <v>13</v>
      </c>
      <c r="C1547" s="4">
        <v>1185732</v>
      </c>
      <c r="D1547" s="5">
        <v>44387</v>
      </c>
      <c r="E1547" s="4" t="s">
        <v>283</v>
      </c>
      <c r="F1547" s="4" t="s">
        <v>1005</v>
      </c>
      <c r="G1547" s="4" t="s">
        <v>1006</v>
      </c>
      <c r="H1547" s="6">
        <v>550</v>
      </c>
      <c r="I1547" s="12" t="s">
        <v>107</v>
      </c>
      <c r="J1547" s="12" t="s">
        <v>1087</v>
      </c>
      <c r="K1547" s="10">
        <v>77000</v>
      </c>
      <c r="L1547" s="11">
        <v>0.35</v>
      </c>
      <c r="M1547" s="13">
        <f t="shared" si="48"/>
        <v>220000</v>
      </c>
      <c r="N1547" s="13">
        <f t="shared" si="49"/>
        <v>400</v>
      </c>
      <c r="O1547" s="4" t="s">
        <v>16</v>
      </c>
      <c r="P1547" s="12" t="s">
        <v>108</v>
      </c>
    </row>
    <row r="1548" spans="1:16" ht="14.25" customHeight="1">
      <c r="A1548" s="4" t="s">
        <v>1104</v>
      </c>
      <c r="B1548" s="4" t="s">
        <v>13</v>
      </c>
      <c r="C1548" s="4">
        <v>1185732</v>
      </c>
      <c r="D1548" s="5">
        <v>44387</v>
      </c>
      <c r="E1548" s="4" t="s">
        <v>283</v>
      </c>
      <c r="F1548" s="4" t="s">
        <v>1005</v>
      </c>
      <c r="G1548" s="4" t="s">
        <v>1006</v>
      </c>
      <c r="H1548" s="6">
        <v>500</v>
      </c>
      <c r="I1548" s="12" t="s">
        <v>474</v>
      </c>
      <c r="J1548" s="12" t="s">
        <v>1087</v>
      </c>
      <c r="K1548" s="10">
        <v>70000</v>
      </c>
      <c r="L1548" s="11">
        <v>0.35</v>
      </c>
      <c r="M1548" s="13">
        <f t="shared" si="48"/>
        <v>200000</v>
      </c>
      <c r="N1548" s="13">
        <f t="shared" si="49"/>
        <v>400</v>
      </c>
      <c r="O1548" s="4" t="s">
        <v>16</v>
      </c>
      <c r="P1548" s="12" t="s">
        <v>475</v>
      </c>
    </row>
    <row r="1549" spans="1:16" ht="14.25" customHeight="1">
      <c r="A1549" s="4" t="s">
        <v>1104</v>
      </c>
      <c r="B1549" s="4" t="s">
        <v>13</v>
      </c>
      <c r="C1549" s="4">
        <v>1185732</v>
      </c>
      <c r="D1549" s="5">
        <v>44387</v>
      </c>
      <c r="E1549" s="4" t="s">
        <v>283</v>
      </c>
      <c r="F1549" s="4" t="s">
        <v>1005</v>
      </c>
      <c r="G1549" s="4" t="s">
        <v>1006</v>
      </c>
      <c r="H1549" s="6">
        <v>525</v>
      </c>
      <c r="I1549" s="12" t="s">
        <v>476</v>
      </c>
      <c r="J1549" s="12" t="s">
        <v>1086</v>
      </c>
      <c r="K1549" s="10">
        <v>78750</v>
      </c>
      <c r="L1549" s="11">
        <v>0.3</v>
      </c>
      <c r="M1549" s="13">
        <f t="shared" si="48"/>
        <v>262500</v>
      </c>
      <c r="N1549" s="13">
        <f t="shared" si="49"/>
        <v>500</v>
      </c>
      <c r="O1549" s="4" t="s">
        <v>16</v>
      </c>
      <c r="P1549" s="12" t="s">
        <v>477</v>
      </c>
    </row>
    <row r="1550" spans="1:16" ht="14.25" customHeight="1">
      <c r="A1550" s="4" t="s">
        <v>1104</v>
      </c>
      <c r="B1550" s="4" t="s">
        <v>13</v>
      </c>
      <c r="C1550" s="4">
        <v>1185732</v>
      </c>
      <c r="D1550" s="5">
        <v>44387</v>
      </c>
      <c r="E1550" s="4" t="s">
        <v>283</v>
      </c>
      <c r="F1550" s="4" t="s">
        <v>1005</v>
      </c>
      <c r="G1550" s="4" t="s">
        <v>1006</v>
      </c>
      <c r="H1550" s="6">
        <v>700</v>
      </c>
      <c r="I1550" s="12" t="s">
        <v>478</v>
      </c>
      <c r="J1550" s="12" t="s">
        <v>1086</v>
      </c>
      <c r="K1550" s="10">
        <v>96250</v>
      </c>
      <c r="L1550" s="11">
        <v>0.25</v>
      </c>
      <c r="M1550" s="13">
        <f t="shared" si="48"/>
        <v>385000</v>
      </c>
      <c r="N1550" s="13">
        <f t="shared" si="49"/>
        <v>550</v>
      </c>
      <c r="O1550" s="4" t="s">
        <v>16</v>
      </c>
      <c r="P1550" s="12" t="s">
        <v>479</v>
      </c>
    </row>
    <row r="1551" spans="1:16" ht="14.25" customHeight="1">
      <c r="A1551" s="4" t="s">
        <v>1104</v>
      </c>
      <c r="B1551" s="4" t="s">
        <v>13</v>
      </c>
      <c r="C1551" s="4">
        <v>1185732</v>
      </c>
      <c r="D1551" s="5">
        <v>44419</v>
      </c>
      <c r="E1551" s="4" t="s">
        <v>283</v>
      </c>
      <c r="F1551" s="4" t="s">
        <v>1005</v>
      </c>
      <c r="G1551" s="4" t="s">
        <v>1006</v>
      </c>
      <c r="H1551" s="6">
        <v>850</v>
      </c>
      <c r="I1551" s="12" t="s">
        <v>480</v>
      </c>
      <c r="J1551" s="12" t="s">
        <v>1087</v>
      </c>
      <c r="K1551" s="10">
        <v>212500</v>
      </c>
      <c r="L1551" s="11">
        <v>0.5</v>
      </c>
      <c r="M1551" s="13">
        <f t="shared" si="48"/>
        <v>425000</v>
      </c>
      <c r="N1551" s="13">
        <f t="shared" si="49"/>
        <v>500</v>
      </c>
      <c r="O1551" s="4" t="s">
        <v>16</v>
      </c>
      <c r="P1551" s="12" t="s">
        <v>481</v>
      </c>
    </row>
    <row r="1552" spans="1:16" ht="14.25" customHeight="1">
      <c r="A1552" s="4" t="s">
        <v>1104</v>
      </c>
      <c r="B1552" s="4" t="s">
        <v>13</v>
      </c>
      <c r="C1552" s="4">
        <v>1185732</v>
      </c>
      <c r="D1552" s="5">
        <v>44419</v>
      </c>
      <c r="E1552" s="4" t="s">
        <v>283</v>
      </c>
      <c r="F1552" s="4" t="s">
        <v>1005</v>
      </c>
      <c r="G1552" s="4" t="s">
        <v>1006</v>
      </c>
      <c r="H1552" s="6">
        <v>625</v>
      </c>
      <c r="I1552" s="12" t="s">
        <v>482</v>
      </c>
      <c r="J1552" s="12" t="s">
        <v>1087</v>
      </c>
      <c r="K1552" s="10">
        <v>84375</v>
      </c>
      <c r="L1552" s="11">
        <v>0.3</v>
      </c>
      <c r="M1552" s="13">
        <f t="shared" si="48"/>
        <v>281250</v>
      </c>
      <c r="N1552" s="13">
        <f t="shared" si="49"/>
        <v>450</v>
      </c>
      <c r="O1552" s="4" t="s">
        <v>16</v>
      </c>
      <c r="P1552" s="12" t="s">
        <v>483</v>
      </c>
    </row>
    <row r="1553" spans="1:16" ht="14.25" customHeight="1">
      <c r="A1553" s="4" t="s">
        <v>1104</v>
      </c>
      <c r="B1553" s="4" t="s">
        <v>13</v>
      </c>
      <c r="C1553" s="4">
        <v>1185732</v>
      </c>
      <c r="D1553" s="5">
        <v>44419</v>
      </c>
      <c r="E1553" s="4" t="s">
        <v>283</v>
      </c>
      <c r="F1553" s="4" t="s">
        <v>1005</v>
      </c>
      <c r="G1553" s="4" t="s">
        <v>1006</v>
      </c>
      <c r="H1553" s="6">
        <v>550</v>
      </c>
      <c r="I1553" s="12" t="s">
        <v>484</v>
      </c>
      <c r="J1553" s="12" t="s">
        <v>1087</v>
      </c>
      <c r="K1553" s="10">
        <v>77000</v>
      </c>
      <c r="L1553" s="11">
        <v>0.35</v>
      </c>
      <c r="M1553" s="13">
        <f t="shared" si="48"/>
        <v>220000</v>
      </c>
      <c r="N1553" s="13">
        <f t="shared" si="49"/>
        <v>400</v>
      </c>
      <c r="O1553" s="4" t="s">
        <v>16</v>
      </c>
      <c r="P1553" s="12" t="s">
        <v>485</v>
      </c>
    </row>
    <row r="1554" spans="1:16" ht="14.25" customHeight="1">
      <c r="A1554" s="4" t="s">
        <v>1104</v>
      </c>
      <c r="B1554" s="4" t="s">
        <v>13</v>
      </c>
      <c r="C1554" s="4">
        <v>1185732</v>
      </c>
      <c r="D1554" s="5">
        <v>44419</v>
      </c>
      <c r="E1554" s="4" t="s">
        <v>283</v>
      </c>
      <c r="F1554" s="4" t="s">
        <v>1005</v>
      </c>
      <c r="G1554" s="4" t="s">
        <v>1006</v>
      </c>
      <c r="H1554" s="6">
        <v>525</v>
      </c>
      <c r="I1554" s="12" t="s">
        <v>33</v>
      </c>
      <c r="J1554" s="12" t="s">
        <v>1087</v>
      </c>
      <c r="K1554" s="10">
        <v>73500</v>
      </c>
      <c r="L1554" s="11">
        <v>0.35</v>
      </c>
      <c r="M1554" s="13">
        <f t="shared" si="48"/>
        <v>210000</v>
      </c>
      <c r="N1554" s="13">
        <f t="shared" si="49"/>
        <v>400</v>
      </c>
      <c r="O1554" s="4" t="s">
        <v>16</v>
      </c>
      <c r="P1554" s="12" t="s">
        <v>486</v>
      </c>
    </row>
    <row r="1555" spans="1:16" ht="14.25" customHeight="1">
      <c r="A1555" s="4" t="s">
        <v>1104</v>
      </c>
      <c r="B1555" s="4" t="s">
        <v>13</v>
      </c>
      <c r="C1555" s="4">
        <v>1185732</v>
      </c>
      <c r="D1555" s="5">
        <v>44419</v>
      </c>
      <c r="E1555" s="4" t="s">
        <v>283</v>
      </c>
      <c r="F1555" s="4" t="s">
        <v>1005</v>
      </c>
      <c r="G1555" s="4" t="s">
        <v>1006</v>
      </c>
      <c r="H1555" s="6">
        <v>500</v>
      </c>
      <c r="I1555" s="12" t="s">
        <v>304</v>
      </c>
      <c r="J1555" s="12" t="s">
        <v>1087</v>
      </c>
      <c r="K1555" s="10">
        <v>75000</v>
      </c>
      <c r="L1555" s="11">
        <v>0.3</v>
      </c>
      <c r="M1555" s="13">
        <f t="shared" si="48"/>
        <v>250000</v>
      </c>
      <c r="N1555" s="13">
        <f t="shared" si="49"/>
        <v>500</v>
      </c>
      <c r="O1555" s="4" t="s">
        <v>16</v>
      </c>
      <c r="P1555" s="12" t="s">
        <v>487</v>
      </c>
    </row>
    <row r="1556" spans="1:16" ht="14.25" customHeight="1">
      <c r="A1556" s="4" t="s">
        <v>1104</v>
      </c>
      <c r="B1556" s="4" t="s">
        <v>13</v>
      </c>
      <c r="C1556" s="4">
        <v>1185732</v>
      </c>
      <c r="D1556" s="5">
        <v>44419</v>
      </c>
      <c r="E1556" s="4" t="s">
        <v>283</v>
      </c>
      <c r="F1556" s="4" t="s">
        <v>1005</v>
      </c>
      <c r="G1556" s="4" t="s">
        <v>1006</v>
      </c>
      <c r="H1556" s="6">
        <v>675</v>
      </c>
      <c r="I1556" s="12" t="s">
        <v>488</v>
      </c>
      <c r="J1556" s="12" t="s">
        <v>1087</v>
      </c>
      <c r="K1556" s="10">
        <v>92812.5</v>
      </c>
      <c r="L1556" s="11">
        <v>0.25</v>
      </c>
      <c r="M1556" s="13">
        <f t="shared" si="48"/>
        <v>371250</v>
      </c>
      <c r="N1556" s="13">
        <f t="shared" si="49"/>
        <v>550</v>
      </c>
      <c r="O1556" s="4" t="s">
        <v>16</v>
      </c>
      <c r="P1556" s="12" t="s">
        <v>489</v>
      </c>
    </row>
    <row r="1557" spans="1:16" ht="14.25" customHeight="1">
      <c r="A1557" s="4" t="s">
        <v>1104</v>
      </c>
      <c r="B1557" s="4" t="s">
        <v>13</v>
      </c>
      <c r="C1557" s="4">
        <v>1185732</v>
      </c>
      <c r="D1557" s="5">
        <v>44449</v>
      </c>
      <c r="E1557" s="4" t="s">
        <v>283</v>
      </c>
      <c r="F1557" s="4" t="s">
        <v>1005</v>
      </c>
      <c r="G1557" s="4" t="s">
        <v>1006</v>
      </c>
      <c r="H1557" s="6">
        <v>800</v>
      </c>
      <c r="I1557" s="12" t="s">
        <v>490</v>
      </c>
      <c r="J1557" s="12" t="s">
        <v>1087</v>
      </c>
      <c r="K1557" s="10">
        <v>200000</v>
      </c>
      <c r="L1557" s="11">
        <v>0.5</v>
      </c>
      <c r="M1557" s="13">
        <f t="shared" si="48"/>
        <v>400000</v>
      </c>
      <c r="N1557" s="13">
        <f t="shared" si="49"/>
        <v>500</v>
      </c>
      <c r="O1557" s="4" t="s">
        <v>16</v>
      </c>
      <c r="P1557" s="12" t="s">
        <v>491</v>
      </c>
    </row>
    <row r="1558" spans="1:16" ht="14.25" customHeight="1">
      <c r="A1558" s="4" t="s">
        <v>1104</v>
      </c>
      <c r="B1558" s="4" t="s">
        <v>13</v>
      </c>
      <c r="C1558" s="4">
        <v>1185732</v>
      </c>
      <c r="D1558" s="5">
        <v>44449</v>
      </c>
      <c r="E1558" s="4" t="s">
        <v>283</v>
      </c>
      <c r="F1558" s="4" t="s">
        <v>1005</v>
      </c>
      <c r="G1558" s="4" t="s">
        <v>1006</v>
      </c>
      <c r="H1558" s="6">
        <v>600</v>
      </c>
      <c r="I1558" s="12" t="s">
        <v>492</v>
      </c>
      <c r="J1558" s="12" t="s">
        <v>1087</v>
      </c>
      <c r="K1558" s="10">
        <v>81000</v>
      </c>
      <c r="L1558" s="11">
        <v>0.3</v>
      </c>
      <c r="M1558" s="13">
        <f t="shared" si="48"/>
        <v>270000</v>
      </c>
      <c r="N1558" s="13">
        <f t="shared" si="49"/>
        <v>450</v>
      </c>
      <c r="O1558" s="4" t="s">
        <v>16</v>
      </c>
      <c r="P1558" s="12" t="s">
        <v>493</v>
      </c>
    </row>
    <row r="1559" spans="1:16" ht="14.25" customHeight="1">
      <c r="A1559" s="4" t="s">
        <v>1104</v>
      </c>
      <c r="B1559" s="4" t="s">
        <v>13</v>
      </c>
      <c r="C1559" s="4">
        <v>1185732</v>
      </c>
      <c r="D1559" s="5">
        <v>44449</v>
      </c>
      <c r="E1559" s="4" t="s">
        <v>283</v>
      </c>
      <c r="F1559" s="4" t="s">
        <v>1005</v>
      </c>
      <c r="G1559" s="4" t="s">
        <v>1006</v>
      </c>
      <c r="H1559" s="6">
        <v>525</v>
      </c>
      <c r="I1559" s="12" t="s">
        <v>19</v>
      </c>
      <c r="J1559" s="12" t="s">
        <v>1086</v>
      </c>
      <c r="K1559" s="10">
        <v>73500</v>
      </c>
      <c r="L1559" s="11">
        <v>0.35</v>
      </c>
      <c r="M1559" s="13">
        <f t="shared" si="48"/>
        <v>210000</v>
      </c>
      <c r="N1559" s="13">
        <f t="shared" si="49"/>
        <v>400</v>
      </c>
      <c r="O1559" s="4" t="s">
        <v>16</v>
      </c>
      <c r="P1559" s="12" t="s">
        <v>494</v>
      </c>
    </row>
    <row r="1560" spans="1:16" ht="14.25" customHeight="1">
      <c r="A1560" s="4" t="s">
        <v>1104</v>
      </c>
      <c r="B1560" s="4" t="s">
        <v>13</v>
      </c>
      <c r="C1560" s="4">
        <v>1185732</v>
      </c>
      <c r="D1560" s="5">
        <v>44449</v>
      </c>
      <c r="E1560" s="4" t="s">
        <v>283</v>
      </c>
      <c r="F1560" s="4" t="s">
        <v>1005</v>
      </c>
      <c r="G1560" s="4" t="s">
        <v>1006</v>
      </c>
      <c r="H1560" s="6">
        <v>500</v>
      </c>
      <c r="I1560" s="12" t="s">
        <v>495</v>
      </c>
      <c r="J1560" s="12" t="s">
        <v>1087</v>
      </c>
      <c r="K1560" s="10">
        <v>70000</v>
      </c>
      <c r="L1560" s="11">
        <v>0.35</v>
      </c>
      <c r="M1560" s="13">
        <f t="shared" si="48"/>
        <v>200000</v>
      </c>
      <c r="N1560" s="13">
        <f t="shared" si="49"/>
        <v>400</v>
      </c>
      <c r="O1560" s="4" t="s">
        <v>16</v>
      </c>
      <c r="P1560" s="12" t="s">
        <v>496</v>
      </c>
    </row>
    <row r="1561" spans="1:16" ht="14.25" customHeight="1">
      <c r="A1561" s="4" t="s">
        <v>1104</v>
      </c>
      <c r="B1561" s="4" t="s">
        <v>13</v>
      </c>
      <c r="C1561" s="4">
        <v>1185732</v>
      </c>
      <c r="D1561" s="5">
        <v>44449</v>
      </c>
      <c r="E1561" s="4" t="s">
        <v>283</v>
      </c>
      <c r="F1561" s="4" t="s">
        <v>1005</v>
      </c>
      <c r="G1561" s="4" t="s">
        <v>1006</v>
      </c>
      <c r="H1561" s="6">
        <v>500</v>
      </c>
      <c r="I1561" s="12" t="s">
        <v>497</v>
      </c>
      <c r="J1561" s="12" t="s">
        <v>1087</v>
      </c>
      <c r="K1561" s="10">
        <v>75000</v>
      </c>
      <c r="L1561" s="11">
        <v>0.3</v>
      </c>
      <c r="M1561" s="13">
        <f t="shared" si="48"/>
        <v>250000</v>
      </c>
      <c r="N1561" s="13">
        <f t="shared" si="49"/>
        <v>500</v>
      </c>
      <c r="O1561" s="4" t="s">
        <v>16</v>
      </c>
      <c r="P1561" s="12" t="s">
        <v>498</v>
      </c>
    </row>
    <row r="1562" spans="1:16" ht="14.25" customHeight="1">
      <c r="A1562" s="4" t="s">
        <v>1104</v>
      </c>
      <c r="B1562" s="4" t="s">
        <v>13</v>
      </c>
      <c r="C1562" s="4">
        <v>1185732</v>
      </c>
      <c r="D1562" s="5">
        <v>44449</v>
      </c>
      <c r="E1562" s="4" t="s">
        <v>283</v>
      </c>
      <c r="F1562" s="4" t="s">
        <v>1005</v>
      </c>
      <c r="G1562" s="4" t="s">
        <v>1006</v>
      </c>
      <c r="H1562" s="6">
        <v>600</v>
      </c>
      <c r="I1562" s="12" t="s">
        <v>499</v>
      </c>
      <c r="J1562" s="12" t="s">
        <v>1087</v>
      </c>
      <c r="K1562" s="10">
        <v>82500</v>
      </c>
      <c r="L1562" s="11">
        <v>0.25</v>
      </c>
      <c r="M1562" s="13">
        <f t="shared" si="48"/>
        <v>330000</v>
      </c>
      <c r="N1562" s="13">
        <f t="shared" si="49"/>
        <v>550</v>
      </c>
      <c r="O1562" s="4" t="s">
        <v>16</v>
      </c>
      <c r="P1562" s="12" t="s">
        <v>500</v>
      </c>
    </row>
    <row r="1563" spans="1:16" ht="14.25" customHeight="1">
      <c r="A1563" s="4" t="s">
        <v>1104</v>
      </c>
      <c r="B1563" s="4" t="s">
        <v>13</v>
      </c>
      <c r="C1563" s="4">
        <v>1185732</v>
      </c>
      <c r="D1563" s="5">
        <v>44481</v>
      </c>
      <c r="E1563" s="4" t="s">
        <v>283</v>
      </c>
      <c r="F1563" s="4" t="s">
        <v>1005</v>
      </c>
      <c r="G1563" s="4" t="s">
        <v>1006</v>
      </c>
      <c r="H1563" s="6">
        <v>775</v>
      </c>
      <c r="I1563" s="12" t="s">
        <v>501</v>
      </c>
      <c r="J1563" s="12" t="s">
        <v>1087</v>
      </c>
      <c r="K1563" s="10">
        <v>213125</v>
      </c>
      <c r="L1563" s="11">
        <v>0.5</v>
      </c>
      <c r="M1563" s="13">
        <f t="shared" si="48"/>
        <v>426250</v>
      </c>
      <c r="N1563" s="13">
        <f t="shared" si="49"/>
        <v>550</v>
      </c>
      <c r="O1563" s="4" t="s">
        <v>16</v>
      </c>
      <c r="P1563" s="12" t="s">
        <v>502</v>
      </c>
    </row>
    <row r="1564" spans="1:16" ht="14.25" customHeight="1">
      <c r="A1564" s="4" t="s">
        <v>1104</v>
      </c>
      <c r="B1564" s="4" t="s">
        <v>13</v>
      </c>
      <c r="C1564" s="4">
        <v>1185732</v>
      </c>
      <c r="D1564" s="5">
        <v>44481</v>
      </c>
      <c r="E1564" s="4" t="s">
        <v>283</v>
      </c>
      <c r="F1564" s="4" t="s">
        <v>1005</v>
      </c>
      <c r="G1564" s="4" t="s">
        <v>1006</v>
      </c>
      <c r="H1564" s="6">
        <v>600</v>
      </c>
      <c r="I1564" s="12" t="s">
        <v>503</v>
      </c>
      <c r="J1564" s="12" t="s">
        <v>1087</v>
      </c>
      <c r="K1564" s="10">
        <v>81000</v>
      </c>
      <c r="L1564" s="11">
        <v>0.3</v>
      </c>
      <c r="M1564" s="13">
        <f t="shared" si="48"/>
        <v>270000</v>
      </c>
      <c r="N1564" s="13">
        <f t="shared" si="49"/>
        <v>450</v>
      </c>
      <c r="O1564" s="4" t="s">
        <v>16</v>
      </c>
      <c r="P1564" s="12" t="s">
        <v>504</v>
      </c>
    </row>
    <row r="1565" spans="1:16" ht="14.25" customHeight="1">
      <c r="A1565" s="4" t="s">
        <v>1104</v>
      </c>
      <c r="B1565" s="4" t="s">
        <v>13</v>
      </c>
      <c r="C1565" s="4">
        <v>1185732</v>
      </c>
      <c r="D1565" s="5">
        <v>44481</v>
      </c>
      <c r="E1565" s="4" t="s">
        <v>283</v>
      </c>
      <c r="F1565" s="4" t="s">
        <v>1005</v>
      </c>
      <c r="G1565" s="4" t="s">
        <v>1006</v>
      </c>
      <c r="H1565" s="6">
        <v>500</v>
      </c>
      <c r="I1565" s="12" t="s">
        <v>505</v>
      </c>
      <c r="J1565" s="12" t="s">
        <v>1086</v>
      </c>
      <c r="K1565" s="10">
        <v>78750</v>
      </c>
      <c r="L1565" s="11">
        <v>0.35</v>
      </c>
      <c r="M1565" s="13">
        <f t="shared" si="48"/>
        <v>225000</v>
      </c>
      <c r="N1565" s="13">
        <f t="shared" si="49"/>
        <v>450</v>
      </c>
      <c r="O1565" s="4" t="s">
        <v>16</v>
      </c>
      <c r="P1565" s="12" t="s">
        <v>506</v>
      </c>
    </row>
    <row r="1566" spans="1:16" ht="14.25" customHeight="1">
      <c r="A1566" s="4" t="s">
        <v>1104</v>
      </c>
      <c r="B1566" s="4" t="s">
        <v>13</v>
      </c>
      <c r="C1566" s="4">
        <v>1185732</v>
      </c>
      <c r="D1566" s="5">
        <v>44481</v>
      </c>
      <c r="E1566" s="4" t="s">
        <v>283</v>
      </c>
      <c r="F1566" s="4" t="s">
        <v>1005</v>
      </c>
      <c r="G1566" s="4" t="s">
        <v>1006</v>
      </c>
      <c r="H1566" s="6">
        <v>475</v>
      </c>
      <c r="I1566" s="12" t="s">
        <v>507</v>
      </c>
      <c r="J1566" s="12" t="s">
        <v>1086</v>
      </c>
      <c r="K1566" s="10">
        <v>74812.5</v>
      </c>
      <c r="L1566" s="11">
        <v>0.35</v>
      </c>
      <c r="M1566" s="13">
        <f t="shared" si="48"/>
        <v>213750</v>
      </c>
      <c r="N1566" s="13">
        <f t="shared" si="49"/>
        <v>450</v>
      </c>
      <c r="O1566" s="4" t="s">
        <v>16</v>
      </c>
      <c r="P1566" s="12" t="s">
        <v>508</v>
      </c>
    </row>
    <row r="1567" spans="1:16" ht="14.25" customHeight="1">
      <c r="A1567" s="4" t="s">
        <v>1104</v>
      </c>
      <c r="B1567" s="4" t="s">
        <v>13</v>
      </c>
      <c r="C1567" s="4">
        <v>1185732</v>
      </c>
      <c r="D1567" s="5">
        <v>44481</v>
      </c>
      <c r="E1567" s="4" t="s">
        <v>283</v>
      </c>
      <c r="F1567" s="4" t="s">
        <v>1005</v>
      </c>
      <c r="G1567" s="4" t="s">
        <v>1006</v>
      </c>
      <c r="H1567" s="6">
        <v>475</v>
      </c>
      <c r="I1567" s="12" t="s">
        <v>509</v>
      </c>
      <c r="J1567" s="12" t="s">
        <v>1087</v>
      </c>
      <c r="K1567" s="10">
        <v>78375</v>
      </c>
      <c r="L1567" s="11">
        <v>0.3</v>
      </c>
      <c r="M1567" s="13">
        <f t="shared" si="48"/>
        <v>261250</v>
      </c>
      <c r="N1567" s="13">
        <f t="shared" si="49"/>
        <v>550</v>
      </c>
      <c r="O1567" s="4" t="s">
        <v>16</v>
      </c>
      <c r="P1567" s="12" t="s">
        <v>510</v>
      </c>
    </row>
    <row r="1568" spans="1:16" ht="14.25" customHeight="1">
      <c r="A1568" s="4" t="s">
        <v>1104</v>
      </c>
      <c r="B1568" s="4" t="s">
        <v>13</v>
      </c>
      <c r="C1568" s="4">
        <v>1185732</v>
      </c>
      <c r="D1568" s="5">
        <v>44481</v>
      </c>
      <c r="E1568" s="4" t="s">
        <v>283</v>
      </c>
      <c r="F1568" s="4" t="s">
        <v>1005</v>
      </c>
      <c r="G1568" s="4" t="s">
        <v>1006</v>
      </c>
      <c r="H1568" s="6">
        <v>600</v>
      </c>
      <c r="I1568" s="12" t="s">
        <v>511</v>
      </c>
      <c r="J1568" s="12" t="s">
        <v>1087</v>
      </c>
      <c r="K1568" s="10">
        <v>90000</v>
      </c>
      <c r="L1568" s="11">
        <v>0.25</v>
      </c>
      <c r="M1568" s="13">
        <f t="shared" si="48"/>
        <v>360000</v>
      </c>
      <c r="N1568" s="13">
        <f t="shared" si="49"/>
        <v>600</v>
      </c>
      <c r="O1568" s="4" t="s">
        <v>16</v>
      </c>
      <c r="P1568" s="12" t="s">
        <v>512</v>
      </c>
    </row>
    <row r="1569" spans="1:16" ht="14.25" customHeight="1">
      <c r="A1569" s="4" t="s">
        <v>1104</v>
      </c>
      <c r="B1569" s="4" t="s">
        <v>13</v>
      </c>
      <c r="C1569" s="4">
        <v>1185732</v>
      </c>
      <c r="D1569" s="5">
        <v>44511</v>
      </c>
      <c r="E1569" s="4" t="s">
        <v>283</v>
      </c>
      <c r="F1569" s="4" t="s">
        <v>1005</v>
      </c>
      <c r="G1569" s="4" t="s">
        <v>1006</v>
      </c>
      <c r="H1569" s="6">
        <v>750</v>
      </c>
      <c r="I1569" s="12" t="s">
        <v>513</v>
      </c>
      <c r="J1569" s="12" t="s">
        <v>1086</v>
      </c>
      <c r="K1569" s="10">
        <v>206250</v>
      </c>
      <c r="L1569" s="11">
        <v>0.5</v>
      </c>
      <c r="M1569" s="13">
        <f t="shared" si="48"/>
        <v>412500</v>
      </c>
      <c r="N1569" s="13">
        <f t="shared" si="49"/>
        <v>550</v>
      </c>
      <c r="O1569" s="4" t="s">
        <v>16</v>
      </c>
      <c r="P1569" s="12" t="s">
        <v>514</v>
      </c>
    </row>
    <row r="1570" spans="1:16" ht="14.25" customHeight="1">
      <c r="A1570" s="4" t="s">
        <v>1104</v>
      </c>
      <c r="B1570" s="4" t="s">
        <v>13</v>
      </c>
      <c r="C1570" s="4">
        <v>1185732</v>
      </c>
      <c r="D1570" s="5">
        <v>44511</v>
      </c>
      <c r="E1570" s="4" t="s">
        <v>283</v>
      </c>
      <c r="F1570" s="4" t="s">
        <v>1005</v>
      </c>
      <c r="G1570" s="4" t="s">
        <v>1006</v>
      </c>
      <c r="H1570" s="6">
        <v>575</v>
      </c>
      <c r="I1570" s="12" t="s">
        <v>515</v>
      </c>
      <c r="J1570" s="12" t="s">
        <v>1087</v>
      </c>
      <c r="K1570" s="10">
        <v>77625</v>
      </c>
      <c r="L1570" s="11">
        <v>0.3</v>
      </c>
      <c r="M1570" s="13">
        <f t="shared" si="48"/>
        <v>258750</v>
      </c>
      <c r="N1570" s="13">
        <f t="shared" si="49"/>
        <v>450</v>
      </c>
      <c r="O1570" s="4" t="s">
        <v>16</v>
      </c>
      <c r="P1570" s="12" t="s">
        <v>516</v>
      </c>
    </row>
    <row r="1571" spans="1:16" ht="14.25" customHeight="1">
      <c r="A1571" s="4" t="s">
        <v>1104</v>
      </c>
      <c r="B1571" s="4" t="s">
        <v>13</v>
      </c>
      <c r="C1571" s="4">
        <v>1185732</v>
      </c>
      <c r="D1571" s="5">
        <v>44511</v>
      </c>
      <c r="E1571" s="4" t="s">
        <v>283</v>
      </c>
      <c r="F1571" s="4" t="s">
        <v>1005</v>
      </c>
      <c r="G1571" s="4" t="s">
        <v>1006</v>
      </c>
      <c r="H1571" s="6">
        <v>520</v>
      </c>
      <c r="I1571" s="12" t="s">
        <v>517</v>
      </c>
      <c r="J1571" s="12" t="s">
        <v>1086</v>
      </c>
      <c r="K1571" s="10">
        <v>81900</v>
      </c>
      <c r="L1571" s="11">
        <v>0.35</v>
      </c>
      <c r="M1571" s="13">
        <f t="shared" si="48"/>
        <v>234000.00000000003</v>
      </c>
      <c r="N1571" s="13">
        <f t="shared" si="49"/>
        <v>450.00000000000006</v>
      </c>
      <c r="O1571" s="4" t="s">
        <v>16</v>
      </c>
      <c r="P1571" s="12" t="s">
        <v>518</v>
      </c>
    </row>
    <row r="1572" spans="1:16" ht="14.25" customHeight="1">
      <c r="A1572" s="4" t="s">
        <v>1104</v>
      </c>
      <c r="B1572" s="4" t="s">
        <v>13</v>
      </c>
      <c r="C1572" s="4">
        <v>1185732</v>
      </c>
      <c r="D1572" s="5">
        <v>44511</v>
      </c>
      <c r="E1572" s="4" t="s">
        <v>283</v>
      </c>
      <c r="F1572" s="4" t="s">
        <v>1005</v>
      </c>
      <c r="G1572" s="4" t="s">
        <v>1006</v>
      </c>
      <c r="H1572" s="6">
        <v>500</v>
      </c>
      <c r="I1572" s="12" t="s">
        <v>519</v>
      </c>
      <c r="J1572" s="12" t="s">
        <v>1086</v>
      </c>
      <c r="K1572" s="10">
        <v>78750</v>
      </c>
      <c r="L1572" s="11">
        <v>0.35</v>
      </c>
      <c r="M1572" s="13">
        <f t="shared" si="48"/>
        <v>225000</v>
      </c>
      <c r="N1572" s="13">
        <f t="shared" si="49"/>
        <v>450</v>
      </c>
      <c r="O1572" s="4" t="s">
        <v>16</v>
      </c>
      <c r="P1572" s="12" t="s">
        <v>520</v>
      </c>
    </row>
    <row r="1573" spans="1:16" ht="14.25" customHeight="1">
      <c r="A1573" s="4" t="s">
        <v>1104</v>
      </c>
      <c r="B1573" s="4" t="s">
        <v>13</v>
      </c>
      <c r="C1573" s="4">
        <v>1185732</v>
      </c>
      <c r="D1573" s="5">
        <v>44511</v>
      </c>
      <c r="E1573" s="4" t="s">
        <v>283</v>
      </c>
      <c r="F1573" s="4" t="s">
        <v>1005</v>
      </c>
      <c r="G1573" s="4" t="s">
        <v>1006</v>
      </c>
      <c r="H1573" s="6">
        <v>475</v>
      </c>
      <c r="I1573" s="12" t="s">
        <v>521</v>
      </c>
      <c r="J1573" s="12" t="s">
        <v>1087</v>
      </c>
      <c r="K1573" s="10">
        <v>78375</v>
      </c>
      <c r="L1573" s="11">
        <v>0.3</v>
      </c>
      <c r="M1573" s="13">
        <f t="shared" si="48"/>
        <v>261250</v>
      </c>
      <c r="N1573" s="13">
        <f t="shared" si="49"/>
        <v>550</v>
      </c>
      <c r="O1573" s="4" t="s">
        <v>16</v>
      </c>
      <c r="P1573" s="12" t="s">
        <v>522</v>
      </c>
    </row>
    <row r="1574" spans="1:16" ht="14.25" customHeight="1">
      <c r="A1574" s="4" t="s">
        <v>1104</v>
      </c>
      <c r="B1574" s="4" t="s">
        <v>13</v>
      </c>
      <c r="C1574" s="4">
        <v>1185732</v>
      </c>
      <c r="D1574" s="5">
        <v>44511</v>
      </c>
      <c r="E1574" s="4" t="s">
        <v>283</v>
      </c>
      <c r="F1574" s="4" t="s">
        <v>1005</v>
      </c>
      <c r="G1574" s="4" t="s">
        <v>1006</v>
      </c>
      <c r="H1574" s="6">
        <v>575</v>
      </c>
      <c r="I1574" s="12" t="s">
        <v>523</v>
      </c>
      <c r="J1574" s="12" t="s">
        <v>1087</v>
      </c>
      <c r="K1574" s="10">
        <v>86250</v>
      </c>
      <c r="L1574" s="11">
        <v>0.25</v>
      </c>
      <c r="M1574" s="13">
        <f t="shared" si="48"/>
        <v>345000</v>
      </c>
      <c r="N1574" s="13">
        <f t="shared" si="49"/>
        <v>600</v>
      </c>
      <c r="O1574" s="4" t="s">
        <v>16</v>
      </c>
      <c r="P1574" s="12" t="s">
        <v>524</v>
      </c>
    </row>
    <row r="1575" spans="1:16" ht="14.25" customHeight="1">
      <c r="A1575" s="4" t="s">
        <v>1104</v>
      </c>
      <c r="B1575" s="4" t="s">
        <v>13</v>
      </c>
      <c r="C1575" s="4">
        <v>1185732</v>
      </c>
      <c r="D1575" s="5">
        <v>44540</v>
      </c>
      <c r="E1575" s="4" t="s">
        <v>283</v>
      </c>
      <c r="F1575" s="4" t="s">
        <v>1005</v>
      </c>
      <c r="G1575" s="4" t="s">
        <v>1006</v>
      </c>
      <c r="H1575" s="6">
        <v>800</v>
      </c>
      <c r="I1575" s="12" t="s">
        <v>525</v>
      </c>
      <c r="J1575" s="12" t="s">
        <v>1086</v>
      </c>
      <c r="K1575" s="10">
        <v>220000</v>
      </c>
      <c r="L1575" s="11">
        <v>0.5</v>
      </c>
      <c r="M1575" s="13">
        <f t="shared" si="48"/>
        <v>440000</v>
      </c>
      <c r="N1575" s="13">
        <f t="shared" si="49"/>
        <v>550</v>
      </c>
      <c r="O1575" s="4" t="s">
        <v>16</v>
      </c>
      <c r="P1575" s="12" t="s">
        <v>526</v>
      </c>
    </row>
    <row r="1576" spans="1:16" ht="14.25" customHeight="1">
      <c r="A1576" s="4" t="s">
        <v>1104</v>
      </c>
      <c r="B1576" s="4" t="s">
        <v>13</v>
      </c>
      <c r="C1576" s="4">
        <v>1185732</v>
      </c>
      <c r="D1576" s="5">
        <v>44540</v>
      </c>
      <c r="E1576" s="4" t="s">
        <v>283</v>
      </c>
      <c r="F1576" s="4" t="s">
        <v>1005</v>
      </c>
      <c r="G1576" s="4" t="s">
        <v>1006</v>
      </c>
      <c r="H1576" s="6">
        <v>600</v>
      </c>
      <c r="I1576" s="12" t="s">
        <v>527</v>
      </c>
      <c r="J1576" s="12" t="s">
        <v>1087</v>
      </c>
      <c r="K1576" s="10">
        <v>81000</v>
      </c>
      <c r="L1576" s="11">
        <v>0.3</v>
      </c>
      <c r="M1576" s="13">
        <f t="shared" si="48"/>
        <v>270000</v>
      </c>
      <c r="N1576" s="13">
        <f t="shared" si="49"/>
        <v>450</v>
      </c>
      <c r="O1576" s="4" t="s">
        <v>16</v>
      </c>
      <c r="P1576" s="12" t="s">
        <v>528</v>
      </c>
    </row>
    <row r="1577" spans="1:16" ht="14.25" customHeight="1">
      <c r="A1577" s="4" t="s">
        <v>1104</v>
      </c>
      <c r="B1577" s="4" t="s">
        <v>13</v>
      </c>
      <c r="C1577" s="4">
        <v>1185732</v>
      </c>
      <c r="D1577" s="5">
        <v>44540</v>
      </c>
      <c r="E1577" s="4" t="s">
        <v>283</v>
      </c>
      <c r="F1577" s="4" t="s">
        <v>1005</v>
      </c>
      <c r="G1577" s="4" t="s">
        <v>1006</v>
      </c>
      <c r="H1577" s="6">
        <v>550</v>
      </c>
      <c r="I1577" s="12" t="s">
        <v>529</v>
      </c>
      <c r="J1577" s="12" t="s">
        <v>1087</v>
      </c>
      <c r="K1577" s="10">
        <v>86625</v>
      </c>
      <c r="L1577" s="11">
        <v>0.35</v>
      </c>
      <c r="M1577" s="13">
        <f t="shared" si="48"/>
        <v>247500.00000000003</v>
      </c>
      <c r="N1577" s="13">
        <f t="shared" si="49"/>
        <v>450.00000000000006</v>
      </c>
      <c r="O1577" s="4" t="s">
        <v>16</v>
      </c>
      <c r="P1577" s="12" t="s">
        <v>530</v>
      </c>
    </row>
    <row r="1578" spans="1:16" ht="14.25" customHeight="1">
      <c r="A1578" s="4" t="s">
        <v>1104</v>
      </c>
      <c r="B1578" s="4" t="s">
        <v>13</v>
      </c>
      <c r="C1578" s="4">
        <v>1185732</v>
      </c>
      <c r="D1578" s="5">
        <v>44540</v>
      </c>
      <c r="E1578" s="4" t="s">
        <v>283</v>
      </c>
      <c r="F1578" s="4" t="s">
        <v>1005</v>
      </c>
      <c r="G1578" s="4" t="s">
        <v>1006</v>
      </c>
      <c r="H1578" s="6">
        <v>500</v>
      </c>
      <c r="I1578" s="12" t="s">
        <v>531</v>
      </c>
      <c r="J1578" s="12" t="s">
        <v>1087</v>
      </c>
      <c r="K1578" s="10">
        <v>78750</v>
      </c>
      <c r="L1578" s="11">
        <v>0.35</v>
      </c>
      <c r="M1578" s="13">
        <f t="shared" si="48"/>
        <v>225000</v>
      </c>
      <c r="N1578" s="13">
        <f t="shared" si="49"/>
        <v>450</v>
      </c>
      <c r="O1578" s="4" t="s">
        <v>16</v>
      </c>
      <c r="P1578" s="12" t="s">
        <v>532</v>
      </c>
    </row>
    <row r="1579" spans="1:16" ht="14.25" customHeight="1">
      <c r="A1579" s="4" t="s">
        <v>1104</v>
      </c>
      <c r="B1579" s="4" t="s">
        <v>13</v>
      </c>
      <c r="C1579" s="4">
        <v>1185732</v>
      </c>
      <c r="D1579" s="5">
        <v>44540</v>
      </c>
      <c r="E1579" s="4" t="s">
        <v>283</v>
      </c>
      <c r="F1579" s="4" t="s">
        <v>1005</v>
      </c>
      <c r="G1579" s="4" t="s">
        <v>1006</v>
      </c>
      <c r="H1579" s="6">
        <v>500</v>
      </c>
      <c r="I1579" s="12" t="s">
        <v>533</v>
      </c>
      <c r="J1579" s="12" t="s">
        <v>1086</v>
      </c>
      <c r="K1579" s="10">
        <v>82500</v>
      </c>
      <c r="L1579" s="11">
        <v>0.3</v>
      </c>
      <c r="M1579" s="13">
        <f t="shared" si="48"/>
        <v>275000</v>
      </c>
      <c r="N1579" s="13">
        <f t="shared" si="49"/>
        <v>550</v>
      </c>
      <c r="O1579" s="4" t="s">
        <v>16</v>
      </c>
      <c r="P1579" s="12" t="s">
        <v>534</v>
      </c>
    </row>
    <row r="1580" spans="1:16" ht="14.25" customHeight="1">
      <c r="A1580" s="4" t="s">
        <v>1104</v>
      </c>
      <c r="B1580" s="4" t="s">
        <v>13</v>
      </c>
      <c r="C1580" s="4">
        <v>1185732</v>
      </c>
      <c r="D1580" s="5">
        <v>44540</v>
      </c>
      <c r="E1580" s="4" t="s">
        <v>283</v>
      </c>
      <c r="F1580" s="4" t="s">
        <v>1005</v>
      </c>
      <c r="G1580" s="4" t="s">
        <v>1006</v>
      </c>
      <c r="H1580" s="6">
        <v>600</v>
      </c>
      <c r="I1580" s="12" t="s">
        <v>538</v>
      </c>
      <c r="J1580" s="12" t="s">
        <v>1087</v>
      </c>
      <c r="K1580" s="10">
        <v>90000</v>
      </c>
      <c r="L1580" s="11">
        <v>0.25</v>
      </c>
      <c r="M1580" s="13">
        <f t="shared" si="48"/>
        <v>360000</v>
      </c>
      <c r="N1580" s="13">
        <f t="shared" si="49"/>
        <v>600</v>
      </c>
      <c r="O1580" s="4" t="s">
        <v>16</v>
      </c>
      <c r="P1580" s="12" t="s">
        <v>539</v>
      </c>
    </row>
    <row r="1581" spans="1:16" ht="14.25" customHeight="1">
      <c r="A1581" s="4" t="s">
        <v>1104</v>
      </c>
      <c r="B1581" s="4" t="s">
        <v>13</v>
      </c>
      <c r="C1581" s="4">
        <v>1128299</v>
      </c>
      <c r="D1581" s="5">
        <v>44220</v>
      </c>
      <c r="E1581" s="4" t="s">
        <v>283</v>
      </c>
      <c r="F1581" s="4" t="s">
        <v>1005</v>
      </c>
      <c r="G1581" s="4" t="s">
        <v>1006</v>
      </c>
      <c r="H1581" s="6">
        <v>350</v>
      </c>
      <c r="I1581" s="12" t="s">
        <v>540</v>
      </c>
      <c r="J1581" s="12" t="s">
        <v>1087</v>
      </c>
      <c r="K1581" s="10">
        <v>36750</v>
      </c>
      <c r="L1581" s="11">
        <v>0.35</v>
      </c>
      <c r="M1581" s="13">
        <f t="shared" si="48"/>
        <v>105000</v>
      </c>
      <c r="N1581" s="13">
        <f t="shared" si="49"/>
        <v>300</v>
      </c>
      <c r="O1581" s="4" t="s">
        <v>16</v>
      </c>
      <c r="P1581" s="12" t="s">
        <v>541</v>
      </c>
    </row>
    <row r="1582" spans="1:16" ht="14.25" customHeight="1">
      <c r="A1582" s="4" t="s">
        <v>1104</v>
      </c>
      <c r="B1582" s="4" t="s">
        <v>13</v>
      </c>
      <c r="C1582" s="4">
        <v>1128299</v>
      </c>
      <c r="D1582" s="5">
        <v>44220</v>
      </c>
      <c r="E1582" s="4" t="s">
        <v>283</v>
      </c>
      <c r="F1582" s="4" t="s">
        <v>1005</v>
      </c>
      <c r="G1582" s="4" t="s">
        <v>1006</v>
      </c>
      <c r="H1582" s="6">
        <v>350</v>
      </c>
      <c r="I1582" s="12" t="s">
        <v>542</v>
      </c>
      <c r="J1582" s="12" t="s">
        <v>1087</v>
      </c>
      <c r="K1582" s="10">
        <v>49000</v>
      </c>
      <c r="L1582" s="11">
        <v>0.35</v>
      </c>
      <c r="M1582" s="13">
        <f t="shared" si="48"/>
        <v>140000</v>
      </c>
      <c r="N1582" s="13">
        <f t="shared" si="49"/>
        <v>400</v>
      </c>
      <c r="O1582" s="4" t="s">
        <v>16</v>
      </c>
      <c r="P1582" s="12" t="s">
        <v>543</v>
      </c>
    </row>
    <row r="1583" spans="1:16" ht="14.25" customHeight="1">
      <c r="A1583" s="4" t="s">
        <v>1104</v>
      </c>
      <c r="B1583" s="4" t="s">
        <v>13</v>
      </c>
      <c r="C1583" s="4">
        <v>1128299</v>
      </c>
      <c r="D1583" s="5">
        <v>44220</v>
      </c>
      <c r="E1583" s="4" t="s">
        <v>283</v>
      </c>
      <c r="F1583" s="4" t="s">
        <v>1005</v>
      </c>
      <c r="G1583" s="4" t="s">
        <v>1006</v>
      </c>
      <c r="H1583" s="6">
        <v>350</v>
      </c>
      <c r="I1583" s="12" t="s">
        <v>105</v>
      </c>
      <c r="J1583" s="12" t="s">
        <v>1087</v>
      </c>
      <c r="K1583" s="10">
        <v>49000</v>
      </c>
      <c r="L1583" s="11">
        <v>0.35</v>
      </c>
      <c r="M1583" s="13">
        <f t="shared" si="48"/>
        <v>140000</v>
      </c>
      <c r="N1583" s="13">
        <f t="shared" si="49"/>
        <v>400</v>
      </c>
      <c r="O1583" s="4" t="s">
        <v>16</v>
      </c>
      <c r="P1583" s="12" t="s">
        <v>544</v>
      </c>
    </row>
    <row r="1584" spans="1:16" ht="14.25" customHeight="1">
      <c r="A1584" s="4" t="s">
        <v>1104</v>
      </c>
      <c r="B1584" s="4" t="s">
        <v>13</v>
      </c>
      <c r="C1584" s="4">
        <v>1128299</v>
      </c>
      <c r="D1584" s="5">
        <v>44220</v>
      </c>
      <c r="E1584" s="4" t="s">
        <v>283</v>
      </c>
      <c r="F1584" s="4" t="s">
        <v>1005</v>
      </c>
      <c r="G1584" s="4" t="s">
        <v>1006</v>
      </c>
      <c r="H1584" s="6">
        <v>200</v>
      </c>
      <c r="I1584" s="12" t="s">
        <v>545</v>
      </c>
      <c r="J1584" s="12" t="s">
        <v>1087</v>
      </c>
      <c r="K1584" s="10">
        <v>28000</v>
      </c>
      <c r="L1584" s="11">
        <v>0.35</v>
      </c>
      <c r="M1584" s="13">
        <f t="shared" si="48"/>
        <v>80000</v>
      </c>
      <c r="N1584" s="13">
        <f t="shared" si="49"/>
        <v>400</v>
      </c>
      <c r="O1584" s="4" t="s">
        <v>16</v>
      </c>
      <c r="P1584" s="12" t="s">
        <v>546</v>
      </c>
    </row>
    <row r="1585" spans="1:16" ht="14.25" customHeight="1">
      <c r="A1585" s="4" t="s">
        <v>1104</v>
      </c>
      <c r="B1585" s="4" t="s">
        <v>13</v>
      </c>
      <c r="C1585" s="4">
        <v>1128299</v>
      </c>
      <c r="D1585" s="5">
        <v>44220</v>
      </c>
      <c r="E1585" s="4" t="s">
        <v>283</v>
      </c>
      <c r="F1585" s="4" t="s">
        <v>1005</v>
      </c>
      <c r="G1585" s="4" t="s">
        <v>1006</v>
      </c>
      <c r="H1585" s="6">
        <v>150</v>
      </c>
      <c r="I1585" s="12" t="s">
        <v>547</v>
      </c>
      <c r="J1585" s="12" t="s">
        <v>1086</v>
      </c>
      <c r="K1585" s="10">
        <v>27000</v>
      </c>
      <c r="L1585" s="11">
        <v>0.4</v>
      </c>
      <c r="M1585" s="13">
        <f t="shared" si="48"/>
        <v>67500</v>
      </c>
      <c r="N1585" s="13">
        <f t="shared" si="49"/>
        <v>450</v>
      </c>
      <c r="O1585" s="4" t="s">
        <v>16</v>
      </c>
      <c r="P1585" s="12" t="s">
        <v>548</v>
      </c>
    </row>
    <row r="1586" spans="1:16" ht="14.25" customHeight="1">
      <c r="A1586" s="4" t="s">
        <v>1104</v>
      </c>
      <c r="B1586" s="4" t="s">
        <v>13</v>
      </c>
      <c r="C1586" s="4">
        <v>1128299</v>
      </c>
      <c r="D1586" s="5">
        <v>44220</v>
      </c>
      <c r="E1586" s="4" t="s">
        <v>283</v>
      </c>
      <c r="F1586" s="4" t="s">
        <v>1005</v>
      </c>
      <c r="G1586" s="4" t="s">
        <v>1006</v>
      </c>
      <c r="H1586" s="6">
        <v>400</v>
      </c>
      <c r="I1586" s="12" t="s">
        <v>549</v>
      </c>
      <c r="J1586" s="12" t="s">
        <v>1087</v>
      </c>
      <c r="K1586" s="10">
        <v>48000</v>
      </c>
      <c r="L1586" s="11">
        <v>0.3</v>
      </c>
      <c r="M1586" s="13">
        <f t="shared" si="48"/>
        <v>160000</v>
      </c>
      <c r="N1586" s="13">
        <f t="shared" si="49"/>
        <v>400</v>
      </c>
      <c r="O1586" s="4" t="s">
        <v>16</v>
      </c>
      <c r="P1586" s="12" t="s">
        <v>550</v>
      </c>
    </row>
    <row r="1587" spans="1:16" ht="14.25" customHeight="1">
      <c r="A1587" s="4" t="s">
        <v>1104</v>
      </c>
      <c r="B1587" s="4" t="s">
        <v>13</v>
      </c>
      <c r="C1587" s="4">
        <v>1128299</v>
      </c>
      <c r="D1587" s="5">
        <v>44251</v>
      </c>
      <c r="E1587" s="4" t="s">
        <v>283</v>
      </c>
      <c r="F1587" s="4" t="s">
        <v>1005</v>
      </c>
      <c r="G1587" s="4" t="s">
        <v>1006</v>
      </c>
      <c r="H1587" s="6">
        <v>450</v>
      </c>
      <c r="I1587" s="12" t="s">
        <v>551</v>
      </c>
      <c r="J1587" s="12" t="s">
        <v>1087</v>
      </c>
      <c r="K1587" s="10">
        <v>47250</v>
      </c>
      <c r="L1587" s="11">
        <v>0.35</v>
      </c>
      <c r="M1587" s="13">
        <f t="shared" si="48"/>
        <v>135000</v>
      </c>
      <c r="N1587" s="13">
        <f t="shared" si="49"/>
        <v>300</v>
      </c>
      <c r="O1587" s="4" t="s">
        <v>16</v>
      </c>
      <c r="P1587" s="12" t="s">
        <v>552</v>
      </c>
    </row>
    <row r="1588" spans="1:16" ht="14.25" customHeight="1">
      <c r="A1588" s="4" t="s">
        <v>1104</v>
      </c>
      <c r="B1588" s="4" t="s">
        <v>13</v>
      </c>
      <c r="C1588" s="4">
        <v>1128299</v>
      </c>
      <c r="D1588" s="5">
        <v>44251</v>
      </c>
      <c r="E1588" s="4" t="s">
        <v>283</v>
      </c>
      <c r="F1588" s="4" t="s">
        <v>1005</v>
      </c>
      <c r="G1588" s="4" t="s">
        <v>1006</v>
      </c>
      <c r="H1588" s="6">
        <v>350</v>
      </c>
      <c r="I1588" s="12" t="s">
        <v>37</v>
      </c>
      <c r="J1588" s="12" t="s">
        <v>1086</v>
      </c>
      <c r="K1588" s="10">
        <v>49000</v>
      </c>
      <c r="L1588" s="11">
        <v>0.35</v>
      </c>
      <c r="M1588" s="13">
        <f t="shared" si="48"/>
        <v>140000</v>
      </c>
      <c r="N1588" s="13">
        <f t="shared" si="49"/>
        <v>400</v>
      </c>
      <c r="O1588" s="4" t="s">
        <v>16</v>
      </c>
      <c r="P1588" s="12" t="s">
        <v>553</v>
      </c>
    </row>
    <row r="1589" spans="1:16" ht="14.25" customHeight="1">
      <c r="A1589" s="4" t="s">
        <v>1104</v>
      </c>
      <c r="B1589" s="4" t="s">
        <v>13</v>
      </c>
      <c r="C1589" s="4">
        <v>1128299</v>
      </c>
      <c r="D1589" s="5">
        <v>44251</v>
      </c>
      <c r="E1589" s="4" t="s">
        <v>283</v>
      </c>
      <c r="F1589" s="4" t="s">
        <v>1005</v>
      </c>
      <c r="G1589" s="4" t="s">
        <v>1006</v>
      </c>
      <c r="H1589" s="6">
        <v>350</v>
      </c>
      <c r="I1589" s="12" t="s">
        <v>554</v>
      </c>
      <c r="J1589" s="12" t="s">
        <v>1087</v>
      </c>
      <c r="K1589" s="10">
        <v>49000</v>
      </c>
      <c r="L1589" s="11">
        <v>0.35</v>
      </c>
      <c r="M1589" s="13">
        <f t="shared" si="48"/>
        <v>140000</v>
      </c>
      <c r="N1589" s="13">
        <f t="shared" si="49"/>
        <v>400</v>
      </c>
      <c r="O1589" s="4" t="s">
        <v>16</v>
      </c>
      <c r="P1589" s="12" t="s">
        <v>555</v>
      </c>
    </row>
    <row r="1590" spans="1:16" ht="14.25" customHeight="1">
      <c r="A1590" s="4" t="s">
        <v>1104</v>
      </c>
      <c r="B1590" s="4" t="s">
        <v>13</v>
      </c>
      <c r="C1590" s="4">
        <v>1128299</v>
      </c>
      <c r="D1590" s="5">
        <v>44251</v>
      </c>
      <c r="E1590" s="4" t="s">
        <v>984</v>
      </c>
      <c r="F1590" s="4" t="s">
        <v>1007</v>
      </c>
      <c r="G1590" s="4" t="s">
        <v>1008</v>
      </c>
      <c r="H1590" s="6">
        <v>200</v>
      </c>
      <c r="I1590" s="12" t="s">
        <v>556</v>
      </c>
      <c r="J1590" s="12" t="s">
        <v>1087</v>
      </c>
      <c r="K1590" s="10">
        <v>28000</v>
      </c>
      <c r="L1590" s="11">
        <v>0.35</v>
      </c>
      <c r="M1590" s="13">
        <f t="shared" si="48"/>
        <v>80000</v>
      </c>
      <c r="N1590" s="13">
        <f t="shared" si="49"/>
        <v>400</v>
      </c>
      <c r="O1590" s="4" t="s">
        <v>16</v>
      </c>
      <c r="P1590" s="12" t="s">
        <v>557</v>
      </c>
    </row>
    <row r="1591" spans="1:16" ht="14.25" customHeight="1">
      <c r="A1591" s="4" t="s">
        <v>1104</v>
      </c>
      <c r="B1591" s="4" t="s">
        <v>13</v>
      </c>
      <c r="C1591" s="4">
        <v>1128299</v>
      </c>
      <c r="D1591" s="5">
        <v>44251</v>
      </c>
      <c r="E1591" s="4" t="s">
        <v>984</v>
      </c>
      <c r="F1591" s="4" t="s">
        <v>1007</v>
      </c>
      <c r="G1591" s="4" t="s">
        <v>1008</v>
      </c>
      <c r="H1591" s="6">
        <v>125</v>
      </c>
      <c r="I1591" s="12" t="s">
        <v>99</v>
      </c>
      <c r="J1591" s="12" t="s">
        <v>1087</v>
      </c>
      <c r="K1591" s="10">
        <v>22500</v>
      </c>
      <c r="L1591" s="11">
        <v>0.4</v>
      </c>
      <c r="M1591" s="13">
        <f t="shared" si="48"/>
        <v>56250</v>
      </c>
      <c r="N1591" s="13">
        <f t="shared" si="49"/>
        <v>450</v>
      </c>
      <c r="O1591" s="4" t="s">
        <v>16</v>
      </c>
      <c r="P1591" s="12" t="s">
        <v>558</v>
      </c>
    </row>
    <row r="1592" spans="1:16" ht="14.25" customHeight="1">
      <c r="A1592" s="4" t="s">
        <v>1104</v>
      </c>
      <c r="B1592" s="4" t="s">
        <v>13</v>
      </c>
      <c r="C1592" s="4">
        <v>1128299</v>
      </c>
      <c r="D1592" s="5">
        <v>44251</v>
      </c>
      <c r="E1592" s="4" t="s">
        <v>984</v>
      </c>
      <c r="F1592" s="4" t="s">
        <v>1007</v>
      </c>
      <c r="G1592" s="4" t="s">
        <v>1008</v>
      </c>
      <c r="H1592" s="6">
        <v>325</v>
      </c>
      <c r="I1592" s="12" t="s">
        <v>559</v>
      </c>
      <c r="J1592" s="12" t="s">
        <v>1087</v>
      </c>
      <c r="K1592" s="10">
        <v>39000</v>
      </c>
      <c r="L1592" s="11">
        <v>0.3</v>
      </c>
      <c r="M1592" s="13">
        <f t="shared" si="48"/>
        <v>130000</v>
      </c>
      <c r="N1592" s="13">
        <f t="shared" si="49"/>
        <v>400</v>
      </c>
      <c r="O1592" s="4" t="s">
        <v>16</v>
      </c>
      <c r="P1592" s="12" t="s">
        <v>560</v>
      </c>
    </row>
    <row r="1593" spans="1:16" ht="14.25" customHeight="1">
      <c r="A1593" s="4" t="s">
        <v>1104</v>
      </c>
      <c r="B1593" s="4" t="s">
        <v>13</v>
      </c>
      <c r="C1593" s="4">
        <v>1128299</v>
      </c>
      <c r="D1593" s="5">
        <v>44278</v>
      </c>
      <c r="E1593" s="4" t="s">
        <v>984</v>
      </c>
      <c r="F1593" s="4" t="s">
        <v>1007</v>
      </c>
      <c r="G1593" s="4" t="s">
        <v>1008</v>
      </c>
      <c r="H1593" s="6">
        <v>475</v>
      </c>
      <c r="I1593" s="12" t="s">
        <v>561</v>
      </c>
      <c r="J1593" s="12" t="s">
        <v>1086</v>
      </c>
      <c r="K1593" s="10">
        <v>66500</v>
      </c>
      <c r="L1593" s="11">
        <v>0.35</v>
      </c>
      <c r="M1593" s="13">
        <f t="shared" si="48"/>
        <v>190000</v>
      </c>
      <c r="N1593" s="13">
        <f t="shared" si="49"/>
        <v>400</v>
      </c>
      <c r="O1593" s="4" t="s">
        <v>16</v>
      </c>
      <c r="P1593" s="12" t="s">
        <v>562</v>
      </c>
    </row>
    <row r="1594" spans="1:16" ht="14.25" customHeight="1">
      <c r="A1594" s="4" t="s">
        <v>1104</v>
      </c>
      <c r="B1594" s="4" t="s">
        <v>13</v>
      </c>
      <c r="C1594" s="4">
        <v>1128299</v>
      </c>
      <c r="D1594" s="5">
        <v>44278</v>
      </c>
      <c r="E1594" s="4" t="s">
        <v>984</v>
      </c>
      <c r="F1594" s="4" t="s">
        <v>1007</v>
      </c>
      <c r="G1594" s="4" t="s">
        <v>1008</v>
      </c>
      <c r="H1594" s="6">
        <v>325</v>
      </c>
      <c r="I1594" s="12" t="s">
        <v>563</v>
      </c>
      <c r="J1594" s="12" t="s">
        <v>1086</v>
      </c>
      <c r="K1594" s="10">
        <v>56875</v>
      </c>
      <c r="L1594" s="11">
        <v>0.35</v>
      </c>
      <c r="M1594" s="13">
        <f t="shared" si="48"/>
        <v>162500</v>
      </c>
      <c r="N1594" s="13">
        <f t="shared" si="49"/>
        <v>500</v>
      </c>
      <c r="O1594" s="4" t="s">
        <v>16</v>
      </c>
      <c r="P1594" s="12" t="s">
        <v>564</v>
      </c>
    </row>
    <row r="1595" spans="1:16" ht="14.25" customHeight="1">
      <c r="A1595" s="4" t="s">
        <v>1104</v>
      </c>
      <c r="B1595" s="4" t="s">
        <v>13</v>
      </c>
      <c r="C1595" s="4">
        <v>1128299</v>
      </c>
      <c r="D1595" s="5">
        <v>44278</v>
      </c>
      <c r="E1595" s="4" t="s">
        <v>984</v>
      </c>
      <c r="F1595" s="4" t="s">
        <v>1007</v>
      </c>
      <c r="G1595" s="4" t="s">
        <v>1008</v>
      </c>
      <c r="H1595" s="6">
        <v>350</v>
      </c>
      <c r="I1595" s="12" t="s">
        <v>565</v>
      </c>
      <c r="J1595" s="12" t="s">
        <v>1087</v>
      </c>
      <c r="K1595" s="10">
        <v>67375</v>
      </c>
      <c r="L1595" s="11">
        <v>0.35</v>
      </c>
      <c r="M1595" s="13">
        <f t="shared" si="48"/>
        <v>192500</v>
      </c>
      <c r="N1595" s="13">
        <f t="shared" si="49"/>
        <v>550</v>
      </c>
      <c r="O1595" s="4" t="s">
        <v>16</v>
      </c>
      <c r="P1595" s="12" t="s">
        <v>566</v>
      </c>
    </row>
    <row r="1596" spans="1:16" ht="14.25" customHeight="1">
      <c r="A1596" s="4" t="s">
        <v>1104</v>
      </c>
      <c r="B1596" s="4" t="s">
        <v>13</v>
      </c>
      <c r="C1596" s="4">
        <v>1128299</v>
      </c>
      <c r="D1596" s="5">
        <v>44278</v>
      </c>
      <c r="E1596" s="4" t="s">
        <v>984</v>
      </c>
      <c r="F1596" s="4" t="s">
        <v>1007</v>
      </c>
      <c r="G1596" s="4" t="s">
        <v>1008</v>
      </c>
      <c r="H1596" s="6">
        <v>250</v>
      </c>
      <c r="I1596" s="12" t="s">
        <v>567</v>
      </c>
      <c r="J1596" s="12" t="s">
        <v>1087</v>
      </c>
      <c r="K1596" s="10">
        <v>43750</v>
      </c>
      <c r="L1596" s="11">
        <v>0.35</v>
      </c>
      <c r="M1596" s="13">
        <f t="shared" si="48"/>
        <v>125000.00000000001</v>
      </c>
      <c r="N1596" s="13">
        <f t="shared" si="49"/>
        <v>500.00000000000006</v>
      </c>
      <c r="O1596" s="4" t="s">
        <v>16</v>
      </c>
      <c r="P1596" s="12" t="s">
        <v>568</v>
      </c>
    </row>
    <row r="1597" spans="1:16" ht="14.25" customHeight="1">
      <c r="A1597" s="4" t="s">
        <v>1104</v>
      </c>
      <c r="B1597" s="4" t="s">
        <v>13</v>
      </c>
      <c r="C1597" s="4">
        <v>1128299</v>
      </c>
      <c r="D1597" s="5">
        <v>44278</v>
      </c>
      <c r="E1597" s="4" t="s">
        <v>984</v>
      </c>
      <c r="F1597" s="4" t="s">
        <v>1007</v>
      </c>
      <c r="G1597" s="4" t="s">
        <v>1008</v>
      </c>
      <c r="H1597" s="6">
        <v>100</v>
      </c>
      <c r="I1597" s="12" t="s">
        <v>569</v>
      </c>
      <c r="J1597" s="12" t="s">
        <v>1086</v>
      </c>
      <c r="K1597" s="10">
        <v>22000</v>
      </c>
      <c r="L1597" s="11">
        <v>0.4</v>
      </c>
      <c r="M1597" s="13">
        <f t="shared" si="48"/>
        <v>55000</v>
      </c>
      <c r="N1597" s="13">
        <f t="shared" si="49"/>
        <v>550</v>
      </c>
      <c r="O1597" s="4" t="s">
        <v>16</v>
      </c>
      <c r="P1597" s="12" t="s">
        <v>570</v>
      </c>
    </row>
    <row r="1598" spans="1:16" ht="14.25" customHeight="1">
      <c r="A1598" s="4" t="s">
        <v>1104</v>
      </c>
      <c r="B1598" s="4" t="s">
        <v>13</v>
      </c>
      <c r="C1598" s="4">
        <v>1128299</v>
      </c>
      <c r="D1598" s="5">
        <v>44278</v>
      </c>
      <c r="E1598" s="4" t="s">
        <v>984</v>
      </c>
      <c r="F1598" s="4" t="s">
        <v>1007</v>
      </c>
      <c r="G1598" s="4" t="s">
        <v>1008</v>
      </c>
      <c r="H1598" s="6">
        <v>300</v>
      </c>
      <c r="I1598" s="12" t="s">
        <v>571</v>
      </c>
      <c r="J1598" s="12" t="s">
        <v>1087</v>
      </c>
      <c r="K1598" s="10">
        <v>45000</v>
      </c>
      <c r="L1598" s="11">
        <v>0.3</v>
      </c>
      <c r="M1598" s="13">
        <f t="shared" si="48"/>
        <v>150000</v>
      </c>
      <c r="N1598" s="13">
        <f t="shared" si="49"/>
        <v>500</v>
      </c>
      <c r="O1598" s="4" t="s">
        <v>16</v>
      </c>
      <c r="P1598" s="12" t="s">
        <v>572</v>
      </c>
    </row>
    <row r="1599" spans="1:16" ht="14.25" customHeight="1">
      <c r="A1599" s="4" t="s">
        <v>1104</v>
      </c>
      <c r="B1599" s="4" t="s">
        <v>13</v>
      </c>
      <c r="C1599" s="4">
        <v>1128299</v>
      </c>
      <c r="D1599" s="5">
        <v>44310</v>
      </c>
      <c r="E1599" s="4" t="s">
        <v>984</v>
      </c>
      <c r="F1599" s="4" t="s">
        <v>1007</v>
      </c>
      <c r="G1599" s="4" t="s">
        <v>1008</v>
      </c>
      <c r="H1599" s="6">
        <v>475</v>
      </c>
      <c r="I1599" s="12" t="s">
        <v>123</v>
      </c>
      <c r="J1599" s="12" t="s">
        <v>1087</v>
      </c>
      <c r="K1599" s="10">
        <v>91437.5</v>
      </c>
      <c r="L1599" s="11">
        <v>0.35</v>
      </c>
      <c r="M1599" s="13">
        <f t="shared" si="48"/>
        <v>261250.00000000003</v>
      </c>
      <c r="N1599" s="13">
        <f t="shared" si="49"/>
        <v>550.00000000000011</v>
      </c>
      <c r="O1599" s="4" t="s">
        <v>16</v>
      </c>
      <c r="P1599" s="12" t="s">
        <v>124</v>
      </c>
    </row>
    <row r="1600" spans="1:16" ht="14.25" customHeight="1">
      <c r="A1600" s="4" t="s">
        <v>1104</v>
      </c>
      <c r="B1600" s="4" t="s">
        <v>13</v>
      </c>
      <c r="C1600" s="4">
        <v>1128299</v>
      </c>
      <c r="D1600" s="5">
        <v>44310</v>
      </c>
      <c r="E1600" s="4" t="s">
        <v>984</v>
      </c>
      <c r="F1600" s="4" t="s">
        <v>1007</v>
      </c>
      <c r="G1600" s="4" t="s">
        <v>1008</v>
      </c>
      <c r="H1600" s="6">
        <v>275</v>
      </c>
      <c r="I1600" s="12" t="s">
        <v>66</v>
      </c>
      <c r="J1600" s="12" t="s">
        <v>1087</v>
      </c>
      <c r="K1600" s="10">
        <v>57750</v>
      </c>
      <c r="L1600" s="11">
        <v>0.35</v>
      </c>
      <c r="M1600" s="13">
        <f t="shared" si="48"/>
        <v>165000</v>
      </c>
      <c r="N1600" s="13">
        <f t="shared" si="49"/>
        <v>600</v>
      </c>
      <c r="O1600" s="4" t="s">
        <v>16</v>
      </c>
      <c r="P1600" s="12" t="s">
        <v>573</v>
      </c>
    </row>
    <row r="1601" spans="1:16" ht="14.25" customHeight="1">
      <c r="A1601" s="4" t="s">
        <v>1104</v>
      </c>
      <c r="B1601" s="4" t="s">
        <v>13</v>
      </c>
      <c r="C1601" s="4">
        <v>1128299</v>
      </c>
      <c r="D1601" s="5">
        <v>44310</v>
      </c>
      <c r="E1601" s="4" t="s">
        <v>984</v>
      </c>
      <c r="F1601" s="4" t="s">
        <v>1007</v>
      </c>
      <c r="G1601" s="4" t="s">
        <v>1008</v>
      </c>
      <c r="H1601" s="6">
        <v>325</v>
      </c>
      <c r="I1601" s="12" t="s">
        <v>574</v>
      </c>
      <c r="J1601" s="12" t="s">
        <v>1086</v>
      </c>
      <c r="K1601" s="10">
        <v>68250</v>
      </c>
      <c r="L1601" s="11">
        <v>0.35</v>
      </c>
      <c r="M1601" s="13">
        <f t="shared" si="48"/>
        <v>195000</v>
      </c>
      <c r="N1601" s="13">
        <f t="shared" si="49"/>
        <v>600</v>
      </c>
      <c r="O1601" s="4" t="s">
        <v>16</v>
      </c>
      <c r="P1601" s="12" t="s">
        <v>575</v>
      </c>
    </row>
    <row r="1602" spans="1:16" ht="14.25" customHeight="1">
      <c r="A1602" s="4" t="s">
        <v>1104</v>
      </c>
      <c r="B1602" s="4" t="s">
        <v>13</v>
      </c>
      <c r="C1602" s="4">
        <v>1128299</v>
      </c>
      <c r="D1602" s="5">
        <v>44310</v>
      </c>
      <c r="E1602" s="4" t="s">
        <v>984</v>
      </c>
      <c r="F1602" s="4" t="s">
        <v>1007</v>
      </c>
      <c r="G1602" s="4" t="s">
        <v>1008</v>
      </c>
      <c r="H1602" s="6">
        <v>225</v>
      </c>
      <c r="I1602" s="12" t="s">
        <v>576</v>
      </c>
      <c r="J1602" s="12" t="s">
        <v>1086</v>
      </c>
      <c r="K1602" s="10">
        <v>35437.5</v>
      </c>
      <c r="L1602" s="11">
        <v>0.35</v>
      </c>
      <c r="M1602" s="13">
        <f t="shared" si="48"/>
        <v>101250</v>
      </c>
      <c r="N1602" s="13">
        <f t="shared" si="49"/>
        <v>450</v>
      </c>
      <c r="O1602" s="4" t="s">
        <v>16</v>
      </c>
      <c r="P1602" s="12" t="s">
        <v>577</v>
      </c>
    </row>
    <row r="1603" spans="1:16" ht="14.25" customHeight="1">
      <c r="A1603" s="4" t="s">
        <v>1104</v>
      </c>
      <c r="B1603" s="4" t="s">
        <v>13</v>
      </c>
      <c r="C1603" s="4">
        <v>1128299</v>
      </c>
      <c r="D1603" s="5">
        <v>44310</v>
      </c>
      <c r="E1603" s="4" t="s">
        <v>984</v>
      </c>
      <c r="F1603" s="4" t="s">
        <v>1007</v>
      </c>
      <c r="G1603" s="4" t="s">
        <v>1008</v>
      </c>
      <c r="H1603" s="6">
        <v>125</v>
      </c>
      <c r="I1603" s="12" t="s">
        <v>266</v>
      </c>
      <c r="J1603" s="12" t="s">
        <v>1087</v>
      </c>
      <c r="K1603" s="10">
        <v>25000</v>
      </c>
      <c r="L1603" s="11">
        <v>0.4</v>
      </c>
      <c r="M1603" s="13">
        <f t="shared" si="48"/>
        <v>62500</v>
      </c>
      <c r="N1603" s="13">
        <f t="shared" si="49"/>
        <v>500</v>
      </c>
      <c r="O1603" s="4" t="s">
        <v>16</v>
      </c>
      <c r="P1603" s="12" t="s">
        <v>578</v>
      </c>
    </row>
    <row r="1604" spans="1:16" ht="14.25" customHeight="1">
      <c r="A1604" s="4" t="s">
        <v>1104</v>
      </c>
      <c r="B1604" s="4" t="s">
        <v>13</v>
      </c>
      <c r="C1604" s="4">
        <v>1128299</v>
      </c>
      <c r="D1604" s="5">
        <v>44310</v>
      </c>
      <c r="E1604" s="4" t="s">
        <v>984</v>
      </c>
      <c r="F1604" s="4" t="s">
        <v>1007</v>
      </c>
      <c r="G1604" s="4" t="s">
        <v>1008</v>
      </c>
      <c r="H1604" s="6">
        <v>300</v>
      </c>
      <c r="I1604" s="12" t="s">
        <v>153</v>
      </c>
      <c r="J1604" s="12" t="s">
        <v>1087</v>
      </c>
      <c r="K1604" s="10">
        <v>58500</v>
      </c>
      <c r="L1604" s="11">
        <v>0.3</v>
      </c>
      <c r="M1604" s="13">
        <f t="shared" si="48"/>
        <v>195000</v>
      </c>
      <c r="N1604" s="13">
        <f t="shared" si="49"/>
        <v>650</v>
      </c>
      <c r="O1604" s="4" t="s">
        <v>16</v>
      </c>
      <c r="P1604" s="12" t="s">
        <v>579</v>
      </c>
    </row>
    <row r="1605" spans="1:16" ht="14.25" customHeight="1">
      <c r="A1605" s="4" t="s">
        <v>1104</v>
      </c>
      <c r="B1605" s="4" t="s">
        <v>13</v>
      </c>
      <c r="C1605" s="4">
        <v>1128299</v>
      </c>
      <c r="D1605" s="5">
        <v>44341</v>
      </c>
      <c r="E1605" s="4" t="s">
        <v>984</v>
      </c>
      <c r="F1605" s="4" t="s">
        <v>1007</v>
      </c>
      <c r="G1605" s="4" t="s">
        <v>1008</v>
      </c>
      <c r="H1605" s="6">
        <v>500</v>
      </c>
      <c r="I1605" s="12" t="s">
        <v>268</v>
      </c>
      <c r="J1605" s="12" t="s">
        <v>1086</v>
      </c>
      <c r="K1605" s="10">
        <v>87500</v>
      </c>
      <c r="L1605" s="11">
        <v>0.35</v>
      </c>
      <c r="M1605" s="13">
        <f t="shared" si="48"/>
        <v>250000.00000000003</v>
      </c>
      <c r="N1605" s="13">
        <f t="shared" si="49"/>
        <v>500.00000000000006</v>
      </c>
      <c r="O1605" s="4" t="s">
        <v>16</v>
      </c>
      <c r="P1605" s="12" t="s">
        <v>580</v>
      </c>
    </row>
    <row r="1606" spans="1:16" ht="14.25" customHeight="1">
      <c r="A1606" s="4" t="s">
        <v>1104</v>
      </c>
      <c r="B1606" s="4" t="s">
        <v>13</v>
      </c>
      <c r="C1606" s="4">
        <v>1128299</v>
      </c>
      <c r="D1606" s="5">
        <v>44341</v>
      </c>
      <c r="E1606" s="4" t="s">
        <v>984</v>
      </c>
      <c r="F1606" s="4" t="s">
        <v>1007</v>
      </c>
      <c r="G1606" s="4" t="s">
        <v>1008</v>
      </c>
      <c r="H1606" s="6">
        <v>350</v>
      </c>
      <c r="I1606" s="12" t="s">
        <v>581</v>
      </c>
      <c r="J1606" s="12" t="s">
        <v>1087</v>
      </c>
      <c r="K1606" s="10">
        <v>67375</v>
      </c>
      <c r="L1606" s="11">
        <v>0.35</v>
      </c>
      <c r="M1606" s="13">
        <f t="shared" si="48"/>
        <v>192500</v>
      </c>
      <c r="N1606" s="13">
        <f t="shared" si="49"/>
        <v>550</v>
      </c>
      <c r="O1606" s="4" t="s">
        <v>16</v>
      </c>
      <c r="P1606" s="12" t="s">
        <v>582</v>
      </c>
    </row>
    <row r="1607" spans="1:16" ht="14.25" customHeight="1">
      <c r="A1607" s="4" t="s">
        <v>1104</v>
      </c>
      <c r="B1607" s="4" t="s">
        <v>13</v>
      </c>
      <c r="C1607" s="4">
        <v>1128299</v>
      </c>
      <c r="D1607" s="5">
        <v>44341</v>
      </c>
      <c r="E1607" s="4" t="s">
        <v>984</v>
      </c>
      <c r="F1607" s="4" t="s">
        <v>1007</v>
      </c>
      <c r="G1607" s="4" t="s">
        <v>1008</v>
      </c>
      <c r="H1607" s="6">
        <v>350</v>
      </c>
      <c r="I1607" s="12" t="s">
        <v>583</v>
      </c>
      <c r="J1607" s="12" t="s">
        <v>1086</v>
      </c>
      <c r="K1607" s="10">
        <v>67375</v>
      </c>
      <c r="L1607" s="11">
        <v>0.35</v>
      </c>
      <c r="M1607" s="13">
        <f t="shared" ref="M1607:M1670" si="50">K1607/L1607</f>
        <v>192500</v>
      </c>
      <c r="N1607" s="13">
        <f t="shared" ref="N1607:N1670" si="51">M1607/H1607</f>
        <v>550</v>
      </c>
      <c r="O1607" s="4" t="s">
        <v>16</v>
      </c>
      <c r="P1607" s="12" t="s">
        <v>584</v>
      </c>
    </row>
    <row r="1608" spans="1:16" ht="14.25" customHeight="1">
      <c r="A1608" s="4" t="s">
        <v>1104</v>
      </c>
      <c r="B1608" s="4" t="s">
        <v>13</v>
      </c>
      <c r="C1608" s="4">
        <v>1128299</v>
      </c>
      <c r="D1608" s="5">
        <v>44341</v>
      </c>
      <c r="E1608" s="4" t="s">
        <v>984</v>
      </c>
      <c r="F1608" s="4" t="s">
        <v>1007</v>
      </c>
      <c r="G1608" s="4" t="s">
        <v>1008</v>
      </c>
      <c r="H1608" s="6">
        <v>275</v>
      </c>
      <c r="I1608" s="12" t="s">
        <v>585</v>
      </c>
      <c r="J1608" s="12" t="s">
        <v>1086</v>
      </c>
      <c r="K1608" s="10">
        <v>48125</v>
      </c>
      <c r="L1608" s="11">
        <v>0.35</v>
      </c>
      <c r="M1608" s="13">
        <f t="shared" si="50"/>
        <v>137500</v>
      </c>
      <c r="N1608" s="13">
        <f t="shared" si="51"/>
        <v>500</v>
      </c>
      <c r="O1608" s="4" t="s">
        <v>16</v>
      </c>
      <c r="P1608" s="12" t="s">
        <v>586</v>
      </c>
    </row>
    <row r="1609" spans="1:16" ht="14.25" customHeight="1">
      <c r="A1609" s="4" t="s">
        <v>1104</v>
      </c>
      <c r="B1609" s="4" t="s">
        <v>13</v>
      </c>
      <c r="C1609" s="4">
        <v>1128299</v>
      </c>
      <c r="D1609" s="5">
        <v>44341</v>
      </c>
      <c r="E1609" s="4" t="s">
        <v>984</v>
      </c>
      <c r="F1609" s="4" t="s">
        <v>1007</v>
      </c>
      <c r="G1609" s="4" t="s">
        <v>1008</v>
      </c>
      <c r="H1609" s="6">
        <v>175</v>
      </c>
      <c r="I1609" s="12" t="s">
        <v>587</v>
      </c>
      <c r="J1609" s="12" t="s">
        <v>1086</v>
      </c>
      <c r="K1609" s="10">
        <v>31500</v>
      </c>
      <c r="L1609" s="11">
        <v>0.4</v>
      </c>
      <c r="M1609" s="13">
        <f t="shared" si="50"/>
        <v>78750</v>
      </c>
      <c r="N1609" s="13">
        <f t="shared" si="51"/>
        <v>450</v>
      </c>
      <c r="O1609" s="4" t="s">
        <v>16</v>
      </c>
      <c r="P1609" s="12" t="s">
        <v>588</v>
      </c>
    </row>
    <row r="1610" spans="1:16" ht="14.25" customHeight="1">
      <c r="A1610" s="4" t="s">
        <v>1104</v>
      </c>
      <c r="B1610" s="4" t="s">
        <v>13</v>
      </c>
      <c r="C1610" s="4">
        <v>1128299</v>
      </c>
      <c r="D1610" s="5">
        <v>44341</v>
      </c>
      <c r="E1610" s="4" t="s">
        <v>984</v>
      </c>
      <c r="F1610" s="4" t="s">
        <v>1007</v>
      </c>
      <c r="G1610" s="4" t="s">
        <v>1008</v>
      </c>
      <c r="H1610" s="6">
        <v>525</v>
      </c>
      <c r="I1610" s="12" t="s">
        <v>589</v>
      </c>
      <c r="J1610" s="12" t="s">
        <v>1087</v>
      </c>
      <c r="K1610" s="10">
        <v>94500</v>
      </c>
      <c r="L1610" s="11">
        <v>0.3</v>
      </c>
      <c r="M1610" s="13">
        <f t="shared" si="50"/>
        <v>315000</v>
      </c>
      <c r="N1610" s="13">
        <f t="shared" si="51"/>
        <v>600</v>
      </c>
      <c r="O1610" s="4" t="s">
        <v>16</v>
      </c>
      <c r="P1610" s="12" t="s">
        <v>590</v>
      </c>
    </row>
    <row r="1611" spans="1:16" ht="14.25" customHeight="1">
      <c r="A1611" s="4" t="s">
        <v>1104</v>
      </c>
      <c r="B1611" s="4" t="s">
        <v>13</v>
      </c>
      <c r="C1611" s="4">
        <v>1128299</v>
      </c>
      <c r="D1611" s="5">
        <v>44371</v>
      </c>
      <c r="E1611" s="4" t="s">
        <v>984</v>
      </c>
      <c r="F1611" s="4" t="s">
        <v>1007</v>
      </c>
      <c r="G1611" s="4" t="s">
        <v>1008</v>
      </c>
      <c r="H1611" s="6">
        <v>775</v>
      </c>
      <c r="I1611" s="12" t="s">
        <v>591</v>
      </c>
      <c r="J1611" s="12" t="s">
        <v>1087</v>
      </c>
      <c r="K1611" s="10">
        <v>149187.5</v>
      </c>
      <c r="L1611" s="11">
        <v>0.35</v>
      </c>
      <c r="M1611" s="13">
        <f t="shared" si="50"/>
        <v>426250</v>
      </c>
      <c r="N1611" s="13">
        <f t="shared" si="51"/>
        <v>550</v>
      </c>
      <c r="O1611" s="4" t="s">
        <v>16</v>
      </c>
      <c r="P1611" s="12" t="s">
        <v>592</v>
      </c>
    </row>
    <row r="1612" spans="1:16" ht="14.25" customHeight="1">
      <c r="A1612" s="4" t="s">
        <v>1104</v>
      </c>
      <c r="B1612" s="4" t="s">
        <v>13</v>
      </c>
      <c r="C1612" s="4">
        <v>1128299</v>
      </c>
      <c r="D1612" s="5">
        <v>44371</v>
      </c>
      <c r="E1612" s="4" t="s">
        <v>984</v>
      </c>
      <c r="F1612" s="4" t="s">
        <v>1007</v>
      </c>
      <c r="G1612" s="4" t="s">
        <v>1008</v>
      </c>
      <c r="H1612" s="6">
        <v>650</v>
      </c>
      <c r="I1612" s="12" t="s">
        <v>593</v>
      </c>
      <c r="J1612" s="12" t="s">
        <v>1086</v>
      </c>
      <c r="K1612" s="10">
        <v>147875</v>
      </c>
      <c r="L1612" s="11">
        <v>0.35</v>
      </c>
      <c r="M1612" s="13">
        <f t="shared" si="50"/>
        <v>422500</v>
      </c>
      <c r="N1612" s="13">
        <f t="shared" si="51"/>
        <v>650</v>
      </c>
      <c r="O1612" s="4" t="s">
        <v>16</v>
      </c>
      <c r="P1612" s="12" t="s">
        <v>594</v>
      </c>
    </row>
    <row r="1613" spans="1:16" ht="14.25" customHeight="1">
      <c r="A1613" s="4" t="s">
        <v>1104</v>
      </c>
      <c r="B1613" s="4" t="s">
        <v>13</v>
      </c>
      <c r="C1613" s="4">
        <v>1128299</v>
      </c>
      <c r="D1613" s="5">
        <v>44371</v>
      </c>
      <c r="E1613" s="4" t="s">
        <v>984</v>
      </c>
      <c r="F1613" s="4" t="s">
        <v>1007</v>
      </c>
      <c r="G1613" s="4" t="s">
        <v>1008</v>
      </c>
      <c r="H1613" s="6">
        <v>650</v>
      </c>
      <c r="I1613" s="12" t="s">
        <v>595</v>
      </c>
      <c r="J1613" s="12" t="s">
        <v>1086</v>
      </c>
      <c r="K1613" s="10">
        <v>182000</v>
      </c>
      <c r="L1613" s="11">
        <v>0.35</v>
      </c>
      <c r="M1613" s="13">
        <f t="shared" si="50"/>
        <v>520000.00000000006</v>
      </c>
      <c r="N1613" s="13">
        <f t="shared" si="51"/>
        <v>800.00000000000011</v>
      </c>
      <c r="O1613" s="4" t="s">
        <v>16</v>
      </c>
      <c r="P1613" s="12" t="s">
        <v>596</v>
      </c>
    </row>
    <row r="1614" spans="1:16" ht="14.25" customHeight="1">
      <c r="A1614" s="4" t="s">
        <v>1104</v>
      </c>
      <c r="B1614" s="4" t="s">
        <v>13</v>
      </c>
      <c r="C1614" s="4">
        <v>1128299</v>
      </c>
      <c r="D1614" s="5">
        <v>44371</v>
      </c>
      <c r="E1614" s="4" t="s">
        <v>984</v>
      </c>
      <c r="F1614" s="4" t="s">
        <v>1007</v>
      </c>
      <c r="G1614" s="4" t="s">
        <v>1008</v>
      </c>
      <c r="H1614" s="6">
        <v>525</v>
      </c>
      <c r="I1614" s="12" t="s">
        <v>597</v>
      </c>
      <c r="J1614" s="12" t="s">
        <v>1086</v>
      </c>
      <c r="K1614" s="10">
        <v>147000</v>
      </c>
      <c r="L1614" s="11">
        <v>0.35</v>
      </c>
      <c r="M1614" s="13">
        <f t="shared" si="50"/>
        <v>420000</v>
      </c>
      <c r="N1614" s="13">
        <f t="shared" si="51"/>
        <v>800</v>
      </c>
      <c r="O1614" s="4" t="s">
        <v>16</v>
      </c>
      <c r="P1614" s="12" t="s">
        <v>598</v>
      </c>
    </row>
    <row r="1615" spans="1:16" ht="14.25" customHeight="1">
      <c r="A1615" s="4" t="s">
        <v>1104</v>
      </c>
      <c r="B1615" s="4" t="s">
        <v>13</v>
      </c>
      <c r="C1615" s="4">
        <v>1128299</v>
      </c>
      <c r="D1615" s="5">
        <v>44371</v>
      </c>
      <c r="E1615" s="4" t="s">
        <v>984</v>
      </c>
      <c r="F1615" s="4" t="s">
        <v>1007</v>
      </c>
      <c r="G1615" s="4" t="s">
        <v>1008</v>
      </c>
      <c r="H1615" s="6">
        <v>400</v>
      </c>
      <c r="I1615" s="12" t="s">
        <v>599</v>
      </c>
      <c r="J1615" s="12" t="s">
        <v>1086</v>
      </c>
      <c r="K1615" s="10">
        <v>144000</v>
      </c>
      <c r="L1615" s="11">
        <v>0.4</v>
      </c>
      <c r="M1615" s="13">
        <f t="shared" si="50"/>
        <v>360000</v>
      </c>
      <c r="N1615" s="13">
        <f t="shared" si="51"/>
        <v>900</v>
      </c>
      <c r="O1615" s="4" t="s">
        <v>16</v>
      </c>
      <c r="P1615" s="12" t="s">
        <v>600</v>
      </c>
    </row>
    <row r="1616" spans="1:16" ht="14.25" customHeight="1">
      <c r="A1616" s="4" t="s">
        <v>1104</v>
      </c>
      <c r="B1616" s="4" t="s">
        <v>13</v>
      </c>
      <c r="C1616" s="4">
        <v>1128299</v>
      </c>
      <c r="D1616" s="5">
        <v>44371</v>
      </c>
      <c r="E1616" s="4" t="s">
        <v>984</v>
      </c>
      <c r="F1616" s="4" t="s">
        <v>1007</v>
      </c>
      <c r="G1616" s="4" t="s">
        <v>1008</v>
      </c>
      <c r="H1616" s="6">
        <v>700</v>
      </c>
      <c r="I1616" s="12" t="s">
        <v>601</v>
      </c>
      <c r="J1616" s="12" t="s">
        <v>1086</v>
      </c>
      <c r="K1616" s="10">
        <v>220500</v>
      </c>
      <c r="L1616" s="11">
        <v>0.3</v>
      </c>
      <c r="M1616" s="13">
        <f t="shared" si="50"/>
        <v>735000</v>
      </c>
      <c r="N1616" s="13">
        <f t="shared" si="51"/>
        <v>1050</v>
      </c>
      <c r="O1616" s="4" t="s">
        <v>16</v>
      </c>
      <c r="P1616" s="12" t="s">
        <v>602</v>
      </c>
    </row>
    <row r="1617" spans="1:16" ht="14.25" customHeight="1">
      <c r="A1617" s="4" t="s">
        <v>1104</v>
      </c>
      <c r="B1617" s="4" t="s">
        <v>13</v>
      </c>
      <c r="C1617" s="4">
        <v>1128299</v>
      </c>
      <c r="D1617" s="5">
        <v>44400</v>
      </c>
      <c r="E1617" s="4" t="s">
        <v>984</v>
      </c>
      <c r="F1617" s="4" t="s">
        <v>1007</v>
      </c>
      <c r="G1617" s="4" t="s">
        <v>1008</v>
      </c>
      <c r="H1617" s="6">
        <v>850</v>
      </c>
      <c r="I1617" s="12" t="s">
        <v>603</v>
      </c>
      <c r="J1617" s="12" t="s">
        <v>1086</v>
      </c>
      <c r="K1617" s="10">
        <v>252875</v>
      </c>
      <c r="L1617" s="11">
        <v>0.35</v>
      </c>
      <c r="M1617" s="13">
        <f t="shared" si="50"/>
        <v>722500</v>
      </c>
      <c r="N1617" s="13">
        <f t="shared" si="51"/>
        <v>850</v>
      </c>
      <c r="O1617" s="4" t="s">
        <v>16</v>
      </c>
      <c r="P1617" s="12" t="s">
        <v>604</v>
      </c>
    </row>
    <row r="1618" spans="1:16" ht="14.25" customHeight="1">
      <c r="A1618" s="4" t="s">
        <v>1104</v>
      </c>
      <c r="B1618" s="4" t="s">
        <v>13</v>
      </c>
      <c r="C1618" s="4">
        <v>1128299</v>
      </c>
      <c r="D1618" s="5">
        <v>44400</v>
      </c>
      <c r="E1618" s="4" t="s">
        <v>984</v>
      </c>
      <c r="F1618" s="4" t="s">
        <v>1007</v>
      </c>
      <c r="G1618" s="4" t="s">
        <v>1008</v>
      </c>
      <c r="H1618" s="6">
        <v>700</v>
      </c>
      <c r="I1618" s="12" t="s">
        <v>605</v>
      </c>
      <c r="J1618" s="12" t="s">
        <v>1086</v>
      </c>
      <c r="K1618" s="10">
        <v>220500</v>
      </c>
      <c r="L1618" s="11">
        <v>0.35</v>
      </c>
      <c r="M1618" s="13">
        <f t="shared" si="50"/>
        <v>630000</v>
      </c>
      <c r="N1618" s="13">
        <f t="shared" si="51"/>
        <v>900</v>
      </c>
      <c r="O1618" s="4" t="s">
        <v>16</v>
      </c>
      <c r="P1618" s="12" t="s">
        <v>606</v>
      </c>
    </row>
    <row r="1619" spans="1:16" ht="14.25" customHeight="1">
      <c r="A1619" s="4" t="s">
        <v>1104</v>
      </c>
      <c r="B1619" s="4" t="s">
        <v>13</v>
      </c>
      <c r="C1619" s="4">
        <v>1128299</v>
      </c>
      <c r="D1619" s="5">
        <v>44400</v>
      </c>
      <c r="E1619" s="4" t="s">
        <v>984</v>
      </c>
      <c r="F1619" s="4" t="s">
        <v>1007</v>
      </c>
      <c r="G1619" s="4" t="s">
        <v>1008</v>
      </c>
      <c r="H1619" s="6">
        <v>650</v>
      </c>
      <c r="I1619" s="12" t="s">
        <v>607</v>
      </c>
      <c r="J1619" s="12" t="s">
        <v>1087</v>
      </c>
      <c r="K1619" s="10">
        <v>204750</v>
      </c>
      <c r="L1619" s="11">
        <v>0.35</v>
      </c>
      <c r="M1619" s="13">
        <f t="shared" si="50"/>
        <v>585000</v>
      </c>
      <c r="N1619" s="13">
        <f t="shared" si="51"/>
        <v>900</v>
      </c>
      <c r="O1619" s="4" t="s">
        <v>16</v>
      </c>
      <c r="P1619" s="12" t="s">
        <v>608</v>
      </c>
    </row>
    <row r="1620" spans="1:16" ht="14.25" customHeight="1">
      <c r="A1620" s="4" t="s">
        <v>1104</v>
      </c>
      <c r="B1620" s="4" t="s">
        <v>13</v>
      </c>
      <c r="C1620" s="4">
        <v>1128299</v>
      </c>
      <c r="D1620" s="5">
        <v>44400</v>
      </c>
      <c r="E1620" s="4" t="s">
        <v>984</v>
      </c>
      <c r="F1620" s="4" t="s">
        <v>1007</v>
      </c>
      <c r="G1620" s="4" t="s">
        <v>1008</v>
      </c>
      <c r="H1620" s="6">
        <v>550</v>
      </c>
      <c r="I1620" s="12" t="s">
        <v>609</v>
      </c>
      <c r="J1620" s="12" t="s">
        <v>1087</v>
      </c>
      <c r="K1620" s="10">
        <v>163625</v>
      </c>
      <c r="L1620" s="11">
        <v>0.35</v>
      </c>
      <c r="M1620" s="13">
        <f t="shared" si="50"/>
        <v>467500.00000000006</v>
      </c>
      <c r="N1620" s="13">
        <f t="shared" si="51"/>
        <v>850.00000000000011</v>
      </c>
      <c r="O1620" s="4" t="s">
        <v>16</v>
      </c>
      <c r="P1620" s="12" t="s">
        <v>610</v>
      </c>
    </row>
    <row r="1621" spans="1:16" ht="14.25" customHeight="1">
      <c r="A1621" s="4" t="s">
        <v>1104</v>
      </c>
      <c r="B1621" s="4" t="s">
        <v>13</v>
      </c>
      <c r="C1621" s="4">
        <v>1128299</v>
      </c>
      <c r="D1621" s="5">
        <v>44400</v>
      </c>
      <c r="E1621" s="4" t="s">
        <v>984</v>
      </c>
      <c r="F1621" s="4" t="s">
        <v>1007</v>
      </c>
      <c r="G1621" s="4" t="s">
        <v>1008</v>
      </c>
      <c r="H1621" s="6">
        <v>600</v>
      </c>
      <c r="I1621" s="12" t="s">
        <v>378</v>
      </c>
      <c r="J1621" s="12" t="s">
        <v>1087</v>
      </c>
      <c r="K1621" s="10">
        <v>216000</v>
      </c>
      <c r="L1621" s="11">
        <v>0.4</v>
      </c>
      <c r="M1621" s="13">
        <f t="shared" si="50"/>
        <v>540000</v>
      </c>
      <c r="N1621" s="13">
        <f t="shared" si="51"/>
        <v>900</v>
      </c>
      <c r="O1621" s="4" t="s">
        <v>16</v>
      </c>
      <c r="P1621" s="12" t="s">
        <v>611</v>
      </c>
    </row>
    <row r="1622" spans="1:16" ht="14.25" customHeight="1">
      <c r="A1622" s="4" t="s">
        <v>1104</v>
      </c>
      <c r="B1622" s="4" t="s">
        <v>13</v>
      </c>
      <c r="C1622" s="4">
        <v>1128299</v>
      </c>
      <c r="D1622" s="5">
        <v>44400</v>
      </c>
      <c r="E1622" s="4" t="s">
        <v>984</v>
      </c>
      <c r="F1622" s="4" t="s">
        <v>1007</v>
      </c>
      <c r="G1622" s="4" t="s">
        <v>1008</v>
      </c>
      <c r="H1622" s="6">
        <v>600</v>
      </c>
      <c r="I1622" s="12" t="s">
        <v>612</v>
      </c>
      <c r="J1622" s="12" t="s">
        <v>1087</v>
      </c>
      <c r="K1622" s="10">
        <v>189000</v>
      </c>
      <c r="L1622" s="11">
        <v>0.3</v>
      </c>
      <c r="M1622" s="13">
        <f t="shared" si="50"/>
        <v>630000</v>
      </c>
      <c r="N1622" s="13">
        <f t="shared" si="51"/>
        <v>1050</v>
      </c>
      <c r="O1622" s="4" t="s">
        <v>16</v>
      </c>
      <c r="P1622" s="12" t="s">
        <v>613</v>
      </c>
    </row>
    <row r="1623" spans="1:16" ht="14.25" customHeight="1">
      <c r="A1623" s="4" t="s">
        <v>1104</v>
      </c>
      <c r="B1623" s="4" t="s">
        <v>13</v>
      </c>
      <c r="C1623" s="4">
        <v>1128299</v>
      </c>
      <c r="D1623" s="5">
        <v>44432</v>
      </c>
      <c r="E1623" s="4" t="s">
        <v>984</v>
      </c>
      <c r="F1623" s="4" t="s">
        <v>1007</v>
      </c>
      <c r="G1623" s="4" t="s">
        <v>1008</v>
      </c>
      <c r="H1623" s="6">
        <v>800</v>
      </c>
      <c r="I1623" s="12" t="s">
        <v>581</v>
      </c>
      <c r="J1623" s="12" t="s">
        <v>1087</v>
      </c>
      <c r="K1623" s="10">
        <v>252000</v>
      </c>
      <c r="L1623" s="11">
        <v>0.35</v>
      </c>
      <c r="M1623" s="13">
        <f t="shared" si="50"/>
        <v>720000</v>
      </c>
      <c r="N1623" s="13">
        <f t="shared" si="51"/>
        <v>900</v>
      </c>
      <c r="O1623" s="4" t="s">
        <v>16</v>
      </c>
      <c r="P1623" s="12" t="s">
        <v>582</v>
      </c>
    </row>
    <row r="1624" spans="1:16" ht="14.25" customHeight="1">
      <c r="A1624" s="4" t="s">
        <v>1104</v>
      </c>
      <c r="B1624" s="4" t="s">
        <v>13</v>
      </c>
      <c r="C1624" s="4">
        <v>1128299</v>
      </c>
      <c r="D1624" s="5">
        <v>44432</v>
      </c>
      <c r="E1624" s="4" t="s">
        <v>984</v>
      </c>
      <c r="F1624" s="4" t="s">
        <v>1007</v>
      </c>
      <c r="G1624" s="4" t="s">
        <v>1008</v>
      </c>
      <c r="H1624" s="6">
        <v>775</v>
      </c>
      <c r="I1624" s="12" t="s">
        <v>614</v>
      </c>
      <c r="J1624" s="12" t="s">
        <v>1087</v>
      </c>
      <c r="K1624" s="10">
        <v>217000</v>
      </c>
      <c r="L1624" s="11">
        <v>0.35</v>
      </c>
      <c r="M1624" s="13">
        <f t="shared" si="50"/>
        <v>620000</v>
      </c>
      <c r="N1624" s="13">
        <f t="shared" si="51"/>
        <v>800</v>
      </c>
      <c r="O1624" s="4" t="s">
        <v>16</v>
      </c>
      <c r="P1624" s="12" t="s">
        <v>615</v>
      </c>
    </row>
    <row r="1625" spans="1:16" ht="14.25" customHeight="1">
      <c r="A1625" s="4" t="s">
        <v>1104</v>
      </c>
      <c r="B1625" s="4" t="s">
        <v>13</v>
      </c>
      <c r="C1625" s="4">
        <v>1128299</v>
      </c>
      <c r="D1625" s="5">
        <v>44432</v>
      </c>
      <c r="E1625" s="4" t="s">
        <v>984</v>
      </c>
      <c r="F1625" s="4" t="s">
        <v>1007</v>
      </c>
      <c r="G1625" s="4" t="s">
        <v>1008</v>
      </c>
      <c r="H1625" s="6">
        <v>650</v>
      </c>
      <c r="I1625" s="12" t="s">
        <v>268</v>
      </c>
      <c r="J1625" s="12" t="s">
        <v>1086</v>
      </c>
      <c r="K1625" s="10">
        <v>159250</v>
      </c>
      <c r="L1625" s="11">
        <v>0.35</v>
      </c>
      <c r="M1625" s="13">
        <f t="shared" si="50"/>
        <v>455000</v>
      </c>
      <c r="N1625" s="13">
        <f t="shared" si="51"/>
        <v>700</v>
      </c>
      <c r="O1625" s="4" t="s">
        <v>16</v>
      </c>
      <c r="P1625" s="12" t="s">
        <v>616</v>
      </c>
    </row>
    <row r="1626" spans="1:16" ht="14.25" customHeight="1">
      <c r="A1626" s="4" t="s">
        <v>1104</v>
      </c>
      <c r="B1626" s="4" t="s">
        <v>13</v>
      </c>
      <c r="C1626" s="4">
        <v>1128299</v>
      </c>
      <c r="D1626" s="5">
        <v>44432</v>
      </c>
      <c r="E1626" s="4" t="s">
        <v>984</v>
      </c>
      <c r="F1626" s="4" t="s">
        <v>1007</v>
      </c>
      <c r="G1626" s="4" t="s">
        <v>1008</v>
      </c>
      <c r="H1626" s="6">
        <v>425</v>
      </c>
      <c r="I1626" s="12" t="s">
        <v>448</v>
      </c>
      <c r="J1626" s="12" t="s">
        <v>1087</v>
      </c>
      <c r="K1626" s="10">
        <v>104125</v>
      </c>
      <c r="L1626" s="11">
        <v>0.35</v>
      </c>
      <c r="M1626" s="13">
        <f t="shared" si="50"/>
        <v>297500</v>
      </c>
      <c r="N1626" s="13">
        <f t="shared" si="51"/>
        <v>700</v>
      </c>
      <c r="O1626" s="4" t="s">
        <v>16</v>
      </c>
      <c r="P1626" s="12" t="s">
        <v>449</v>
      </c>
    </row>
    <row r="1627" spans="1:16" ht="14.25" customHeight="1">
      <c r="A1627" s="4" t="s">
        <v>1104</v>
      </c>
      <c r="B1627" s="4" t="s">
        <v>13</v>
      </c>
      <c r="C1627" s="4">
        <v>1128299</v>
      </c>
      <c r="D1627" s="5">
        <v>44432</v>
      </c>
      <c r="E1627" s="4" t="s">
        <v>984</v>
      </c>
      <c r="F1627" s="4" t="s">
        <v>1007</v>
      </c>
      <c r="G1627" s="4" t="s">
        <v>1008</v>
      </c>
      <c r="H1627" s="6">
        <v>425</v>
      </c>
      <c r="I1627" s="12" t="s">
        <v>617</v>
      </c>
      <c r="J1627" s="12" t="s">
        <v>1086</v>
      </c>
      <c r="K1627" s="10">
        <v>119000</v>
      </c>
      <c r="L1627" s="11">
        <v>0.4</v>
      </c>
      <c r="M1627" s="13">
        <f t="shared" si="50"/>
        <v>297500</v>
      </c>
      <c r="N1627" s="13">
        <f t="shared" si="51"/>
        <v>700</v>
      </c>
      <c r="O1627" s="4" t="s">
        <v>16</v>
      </c>
      <c r="P1627" s="12" t="s">
        <v>618</v>
      </c>
    </row>
    <row r="1628" spans="1:16" ht="14.25" customHeight="1">
      <c r="A1628" s="4" t="s">
        <v>1104</v>
      </c>
      <c r="B1628" s="4" t="s">
        <v>13</v>
      </c>
      <c r="C1628" s="4">
        <v>1128299</v>
      </c>
      <c r="D1628" s="5">
        <v>44432</v>
      </c>
      <c r="E1628" s="4" t="s">
        <v>984</v>
      </c>
      <c r="F1628" s="4" t="s">
        <v>1007</v>
      </c>
      <c r="G1628" s="4" t="s">
        <v>1008</v>
      </c>
      <c r="H1628" s="6">
        <v>250</v>
      </c>
      <c r="I1628" s="12" t="s">
        <v>387</v>
      </c>
      <c r="J1628" s="12" t="s">
        <v>1087</v>
      </c>
      <c r="K1628" s="10">
        <v>56250</v>
      </c>
      <c r="L1628" s="11">
        <v>0.3</v>
      </c>
      <c r="M1628" s="13">
        <f t="shared" si="50"/>
        <v>187500</v>
      </c>
      <c r="N1628" s="13">
        <f t="shared" si="51"/>
        <v>750</v>
      </c>
      <c r="O1628" s="4" t="s">
        <v>16</v>
      </c>
      <c r="P1628" s="12" t="s">
        <v>388</v>
      </c>
    </row>
    <row r="1629" spans="1:16" ht="14.25" customHeight="1">
      <c r="A1629" s="4" t="s">
        <v>1104</v>
      </c>
      <c r="B1629" s="4" t="s">
        <v>13</v>
      </c>
      <c r="C1629" s="4">
        <v>1128299</v>
      </c>
      <c r="D1629" s="5">
        <v>44464</v>
      </c>
      <c r="E1629" s="4" t="s">
        <v>984</v>
      </c>
      <c r="F1629" s="4" t="s">
        <v>1007</v>
      </c>
      <c r="G1629" s="4" t="s">
        <v>1008</v>
      </c>
      <c r="H1629" s="6">
        <v>450</v>
      </c>
      <c r="I1629" s="12" t="s">
        <v>619</v>
      </c>
      <c r="J1629" s="12" t="s">
        <v>1087</v>
      </c>
      <c r="K1629" s="10">
        <v>78750</v>
      </c>
      <c r="L1629" s="11">
        <v>0.35</v>
      </c>
      <c r="M1629" s="13">
        <f t="shared" si="50"/>
        <v>225000</v>
      </c>
      <c r="N1629" s="13">
        <f t="shared" si="51"/>
        <v>500</v>
      </c>
      <c r="O1629" s="4" t="s">
        <v>16</v>
      </c>
      <c r="P1629" s="12" t="s">
        <v>620</v>
      </c>
    </row>
    <row r="1630" spans="1:16" ht="14.25" customHeight="1">
      <c r="A1630" s="4" t="s">
        <v>1104</v>
      </c>
      <c r="B1630" s="4" t="s">
        <v>13</v>
      </c>
      <c r="C1630" s="4">
        <v>1128299</v>
      </c>
      <c r="D1630" s="5">
        <v>44464</v>
      </c>
      <c r="E1630" s="4" t="s">
        <v>984</v>
      </c>
      <c r="F1630" s="4" t="s">
        <v>1007</v>
      </c>
      <c r="G1630" s="4" t="s">
        <v>1008</v>
      </c>
      <c r="H1630" s="6">
        <v>450</v>
      </c>
      <c r="I1630" s="12" t="s">
        <v>621</v>
      </c>
      <c r="J1630" s="12" t="s">
        <v>1087</v>
      </c>
      <c r="K1630" s="10">
        <v>86625</v>
      </c>
      <c r="L1630" s="11">
        <v>0.35</v>
      </c>
      <c r="M1630" s="13">
        <f t="shared" si="50"/>
        <v>247500.00000000003</v>
      </c>
      <c r="N1630" s="13">
        <f t="shared" si="51"/>
        <v>550.00000000000011</v>
      </c>
      <c r="O1630" s="4" t="s">
        <v>16</v>
      </c>
      <c r="P1630" s="12" t="s">
        <v>622</v>
      </c>
    </row>
    <row r="1631" spans="1:16" ht="14.25" customHeight="1">
      <c r="A1631" s="4" t="s">
        <v>1104</v>
      </c>
      <c r="B1631" s="4" t="s">
        <v>13</v>
      </c>
      <c r="C1631" s="4">
        <v>1128299</v>
      </c>
      <c r="D1631" s="5">
        <v>44464</v>
      </c>
      <c r="E1631" s="4" t="s">
        <v>984</v>
      </c>
      <c r="F1631" s="4" t="s">
        <v>1007</v>
      </c>
      <c r="G1631" s="4" t="s">
        <v>1008</v>
      </c>
      <c r="H1631" s="6">
        <v>250</v>
      </c>
      <c r="I1631" s="12" t="s">
        <v>279</v>
      </c>
      <c r="J1631" s="12" t="s">
        <v>1087</v>
      </c>
      <c r="K1631" s="10">
        <v>43750</v>
      </c>
      <c r="L1631" s="11">
        <v>0.35</v>
      </c>
      <c r="M1631" s="13">
        <f t="shared" si="50"/>
        <v>125000.00000000001</v>
      </c>
      <c r="N1631" s="13">
        <f t="shared" si="51"/>
        <v>500.00000000000006</v>
      </c>
      <c r="O1631" s="4" t="s">
        <v>16</v>
      </c>
      <c r="P1631" s="12" t="s">
        <v>623</v>
      </c>
    </row>
    <row r="1632" spans="1:16" ht="14.25" customHeight="1">
      <c r="A1632" s="4" t="s">
        <v>1104</v>
      </c>
      <c r="B1632" s="4" t="s">
        <v>13</v>
      </c>
      <c r="C1632" s="4">
        <v>1128299</v>
      </c>
      <c r="D1632" s="5">
        <v>44464</v>
      </c>
      <c r="E1632" s="4" t="s">
        <v>984</v>
      </c>
      <c r="F1632" s="4" t="s">
        <v>1007</v>
      </c>
      <c r="G1632" s="4" t="s">
        <v>1008</v>
      </c>
      <c r="H1632" s="6">
        <v>200</v>
      </c>
      <c r="I1632" s="12" t="s">
        <v>624</v>
      </c>
      <c r="J1632" s="12" t="s">
        <v>1087</v>
      </c>
      <c r="K1632" s="10">
        <v>35000</v>
      </c>
      <c r="L1632" s="11">
        <v>0.35</v>
      </c>
      <c r="M1632" s="13">
        <f t="shared" si="50"/>
        <v>100000</v>
      </c>
      <c r="N1632" s="13">
        <f t="shared" si="51"/>
        <v>500</v>
      </c>
      <c r="O1632" s="4" t="s">
        <v>16</v>
      </c>
      <c r="P1632" s="12" t="s">
        <v>625</v>
      </c>
    </row>
    <row r="1633" spans="1:16" ht="14.25" customHeight="1">
      <c r="A1633" s="4" t="s">
        <v>1104</v>
      </c>
      <c r="B1633" s="4" t="s">
        <v>13</v>
      </c>
      <c r="C1633" s="4">
        <v>1128299</v>
      </c>
      <c r="D1633" s="5">
        <v>44464</v>
      </c>
      <c r="E1633" s="4" t="s">
        <v>984</v>
      </c>
      <c r="F1633" s="4" t="s">
        <v>1007</v>
      </c>
      <c r="G1633" s="4" t="s">
        <v>1008</v>
      </c>
      <c r="H1633" s="6">
        <v>225</v>
      </c>
      <c r="I1633" s="12" t="s">
        <v>626</v>
      </c>
      <c r="J1633" s="12" t="s">
        <v>1086</v>
      </c>
      <c r="K1633" s="10">
        <v>54000</v>
      </c>
      <c r="L1633" s="11">
        <v>0.4</v>
      </c>
      <c r="M1633" s="13">
        <f t="shared" si="50"/>
        <v>135000</v>
      </c>
      <c r="N1633" s="13">
        <f t="shared" si="51"/>
        <v>600</v>
      </c>
      <c r="O1633" s="4" t="s">
        <v>16</v>
      </c>
      <c r="P1633" s="12" t="s">
        <v>627</v>
      </c>
    </row>
    <row r="1634" spans="1:16" ht="14.25" customHeight="1">
      <c r="A1634" s="4" t="s">
        <v>1104</v>
      </c>
      <c r="B1634" s="4" t="s">
        <v>13</v>
      </c>
      <c r="C1634" s="4">
        <v>1128299</v>
      </c>
      <c r="D1634" s="5">
        <v>44464</v>
      </c>
      <c r="E1634" s="4" t="s">
        <v>984</v>
      </c>
      <c r="F1634" s="4" t="s">
        <v>1007</v>
      </c>
      <c r="G1634" s="4" t="s">
        <v>1008</v>
      </c>
      <c r="H1634" s="6">
        <v>250</v>
      </c>
      <c r="I1634" s="12" t="s">
        <v>628</v>
      </c>
      <c r="J1634" s="12" t="s">
        <v>1086</v>
      </c>
      <c r="K1634" s="10">
        <v>33750</v>
      </c>
      <c r="L1634" s="11">
        <v>0.3</v>
      </c>
      <c r="M1634" s="13">
        <f t="shared" si="50"/>
        <v>112500</v>
      </c>
      <c r="N1634" s="13">
        <f t="shared" si="51"/>
        <v>450</v>
      </c>
      <c r="O1634" s="4" t="s">
        <v>16</v>
      </c>
      <c r="P1634" s="12" t="s">
        <v>629</v>
      </c>
    </row>
    <row r="1635" spans="1:16" ht="14.25" customHeight="1">
      <c r="A1635" s="4" t="s">
        <v>1104</v>
      </c>
      <c r="B1635" s="4" t="s">
        <v>13</v>
      </c>
      <c r="C1635" s="4">
        <v>1128299</v>
      </c>
      <c r="D1635" s="5">
        <v>44493</v>
      </c>
      <c r="E1635" s="4" t="s">
        <v>984</v>
      </c>
      <c r="F1635" s="4" t="s">
        <v>1007</v>
      </c>
      <c r="G1635" s="4" t="s">
        <v>1008</v>
      </c>
      <c r="H1635" s="6">
        <v>350</v>
      </c>
      <c r="I1635" s="12" t="s">
        <v>630</v>
      </c>
      <c r="J1635" s="12" t="s">
        <v>1087</v>
      </c>
      <c r="K1635" s="10">
        <v>49000</v>
      </c>
      <c r="L1635" s="11">
        <v>0.35</v>
      </c>
      <c r="M1635" s="13">
        <f t="shared" si="50"/>
        <v>140000</v>
      </c>
      <c r="N1635" s="13">
        <f t="shared" si="51"/>
        <v>400</v>
      </c>
      <c r="O1635" s="4" t="s">
        <v>16</v>
      </c>
      <c r="P1635" s="12" t="s">
        <v>631</v>
      </c>
    </row>
    <row r="1636" spans="1:16" ht="14.25" customHeight="1">
      <c r="A1636" s="4" t="s">
        <v>1104</v>
      </c>
      <c r="B1636" s="4" t="s">
        <v>13</v>
      </c>
      <c r="C1636" s="4">
        <v>1128299</v>
      </c>
      <c r="D1636" s="5">
        <v>44493</v>
      </c>
      <c r="E1636" s="4" t="s">
        <v>984</v>
      </c>
      <c r="F1636" s="4" t="s">
        <v>1007</v>
      </c>
      <c r="G1636" s="4" t="s">
        <v>1008</v>
      </c>
      <c r="H1636" s="6">
        <v>525</v>
      </c>
      <c r="I1636" s="12" t="s">
        <v>632</v>
      </c>
      <c r="J1636" s="12" t="s">
        <v>1086</v>
      </c>
      <c r="K1636" s="10">
        <v>101062.5</v>
      </c>
      <c r="L1636" s="11">
        <v>0.35</v>
      </c>
      <c r="M1636" s="13">
        <f t="shared" si="50"/>
        <v>288750</v>
      </c>
      <c r="N1636" s="13">
        <f t="shared" si="51"/>
        <v>550</v>
      </c>
      <c r="O1636" s="4" t="s">
        <v>16</v>
      </c>
      <c r="P1636" s="12" t="s">
        <v>633</v>
      </c>
    </row>
    <row r="1637" spans="1:16" ht="14.25" customHeight="1">
      <c r="A1637" s="4" t="s">
        <v>1104</v>
      </c>
      <c r="B1637" s="4" t="s">
        <v>13</v>
      </c>
      <c r="C1637" s="4">
        <v>1128299</v>
      </c>
      <c r="D1637" s="5">
        <v>44493</v>
      </c>
      <c r="E1637" s="4" t="s">
        <v>984</v>
      </c>
      <c r="F1637" s="4" t="s">
        <v>1007</v>
      </c>
      <c r="G1637" s="4" t="s">
        <v>1008</v>
      </c>
      <c r="H1637" s="6">
        <v>350</v>
      </c>
      <c r="I1637" s="12" t="s">
        <v>492</v>
      </c>
      <c r="J1637" s="12" t="s">
        <v>1087</v>
      </c>
      <c r="K1637" s="10">
        <v>61250</v>
      </c>
      <c r="L1637" s="11">
        <v>0.35</v>
      </c>
      <c r="M1637" s="13">
        <f t="shared" si="50"/>
        <v>175000</v>
      </c>
      <c r="N1637" s="13">
        <f t="shared" si="51"/>
        <v>500</v>
      </c>
      <c r="O1637" s="4" t="s">
        <v>16</v>
      </c>
      <c r="P1637" s="12" t="s">
        <v>634</v>
      </c>
    </row>
    <row r="1638" spans="1:16" ht="14.25" customHeight="1">
      <c r="A1638" s="4" t="s">
        <v>1104</v>
      </c>
      <c r="B1638" s="4" t="s">
        <v>13</v>
      </c>
      <c r="C1638" s="4">
        <v>1128299</v>
      </c>
      <c r="D1638" s="5">
        <v>44493</v>
      </c>
      <c r="E1638" s="4" t="s">
        <v>984</v>
      </c>
      <c r="F1638" s="4" t="s">
        <v>1007</v>
      </c>
      <c r="G1638" s="4" t="s">
        <v>1008</v>
      </c>
      <c r="H1638" s="6">
        <v>325</v>
      </c>
      <c r="I1638" s="12" t="s">
        <v>635</v>
      </c>
      <c r="J1638" s="12" t="s">
        <v>1086</v>
      </c>
      <c r="K1638" s="10">
        <v>51187.5</v>
      </c>
      <c r="L1638" s="11">
        <v>0.35</v>
      </c>
      <c r="M1638" s="13">
        <f t="shared" si="50"/>
        <v>146250</v>
      </c>
      <c r="N1638" s="13">
        <f t="shared" si="51"/>
        <v>450</v>
      </c>
      <c r="O1638" s="4" t="s">
        <v>16</v>
      </c>
      <c r="P1638" s="12" t="s">
        <v>636</v>
      </c>
    </row>
    <row r="1639" spans="1:16" ht="14.25" customHeight="1">
      <c r="A1639" s="4" t="s">
        <v>1104</v>
      </c>
      <c r="B1639" s="4" t="s">
        <v>13</v>
      </c>
      <c r="C1639" s="4">
        <v>1128299</v>
      </c>
      <c r="D1639" s="5">
        <v>44493</v>
      </c>
      <c r="E1639" s="4" t="s">
        <v>984</v>
      </c>
      <c r="F1639" s="4" t="s">
        <v>1007</v>
      </c>
      <c r="G1639" s="4" t="s">
        <v>1008</v>
      </c>
      <c r="H1639" s="6">
        <v>300</v>
      </c>
      <c r="I1639" s="12" t="s">
        <v>637</v>
      </c>
      <c r="J1639" s="12" t="s">
        <v>1088</v>
      </c>
      <c r="K1639" s="10">
        <v>66000</v>
      </c>
      <c r="L1639" s="11">
        <v>0.4</v>
      </c>
      <c r="M1639" s="13">
        <f t="shared" si="50"/>
        <v>165000</v>
      </c>
      <c r="N1639" s="13">
        <f t="shared" si="51"/>
        <v>550</v>
      </c>
      <c r="O1639" s="4" t="s">
        <v>16</v>
      </c>
      <c r="P1639" s="12" t="s">
        <v>638</v>
      </c>
    </row>
    <row r="1640" spans="1:16" ht="14.25" customHeight="1">
      <c r="A1640" s="4" t="s">
        <v>1104</v>
      </c>
      <c r="B1640" s="4" t="s">
        <v>13</v>
      </c>
      <c r="C1640" s="4">
        <v>1128299</v>
      </c>
      <c r="D1640" s="5">
        <v>44493</v>
      </c>
      <c r="E1640" s="4" t="s">
        <v>984</v>
      </c>
      <c r="F1640" s="4" t="s">
        <v>1007</v>
      </c>
      <c r="G1640" s="4" t="s">
        <v>1008</v>
      </c>
      <c r="H1640" s="6">
        <v>350</v>
      </c>
      <c r="I1640" s="12" t="s">
        <v>639</v>
      </c>
      <c r="J1640" s="12" t="s">
        <v>1087</v>
      </c>
      <c r="K1640" s="10">
        <v>63000</v>
      </c>
      <c r="L1640" s="11">
        <v>0.3</v>
      </c>
      <c r="M1640" s="13">
        <f t="shared" si="50"/>
        <v>210000</v>
      </c>
      <c r="N1640" s="13">
        <f t="shared" si="51"/>
        <v>600</v>
      </c>
      <c r="O1640" s="4" t="s">
        <v>16</v>
      </c>
      <c r="P1640" s="12" t="s">
        <v>640</v>
      </c>
    </row>
    <row r="1641" spans="1:16" ht="14.25" customHeight="1">
      <c r="A1641" s="4" t="s">
        <v>1104</v>
      </c>
      <c r="B1641" s="4" t="s">
        <v>13</v>
      </c>
      <c r="C1641" s="4">
        <v>1128299</v>
      </c>
      <c r="D1641" s="5">
        <v>44524</v>
      </c>
      <c r="E1641" s="4" t="s">
        <v>984</v>
      </c>
      <c r="F1641" s="4" t="s">
        <v>1007</v>
      </c>
      <c r="G1641" s="4" t="s">
        <v>1008</v>
      </c>
      <c r="H1641" s="6">
        <v>575</v>
      </c>
      <c r="I1641" s="12" t="s">
        <v>436</v>
      </c>
      <c r="J1641" s="12" t="s">
        <v>1087</v>
      </c>
      <c r="K1641" s="10">
        <v>90562.5</v>
      </c>
      <c r="L1641" s="11">
        <v>0.35</v>
      </c>
      <c r="M1641" s="13">
        <f t="shared" si="50"/>
        <v>258750.00000000003</v>
      </c>
      <c r="N1641" s="13">
        <f t="shared" si="51"/>
        <v>450.00000000000006</v>
      </c>
      <c r="O1641" s="4" t="s">
        <v>16</v>
      </c>
      <c r="P1641" s="12" t="s">
        <v>641</v>
      </c>
    </row>
    <row r="1642" spans="1:16" ht="14.25" customHeight="1">
      <c r="A1642" s="4" t="s">
        <v>1104</v>
      </c>
      <c r="B1642" s="4" t="s">
        <v>13</v>
      </c>
      <c r="C1642" s="4">
        <v>1128299</v>
      </c>
      <c r="D1642" s="5">
        <v>44524</v>
      </c>
      <c r="E1642" s="4" t="s">
        <v>984</v>
      </c>
      <c r="F1642" s="4" t="s">
        <v>1007</v>
      </c>
      <c r="G1642" s="4" t="s">
        <v>1008</v>
      </c>
      <c r="H1642" s="6">
        <v>650</v>
      </c>
      <c r="I1642" s="12" t="s">
        <v>642</v>
      </c>
      <c r="J1642" s="12" t="s">
        <v>1086</v>
      </c>
      <c r="K1642" s="10">
        <v>113750</v>
      </c>
      <c r="L1642" s="11">
        <v>0.35</v>
      </c>
      <c r="M1642" s="13">
        <f t="shared" si="50"/>
        <v>325000</v>
      </c>
      <c r="N1642" s="13">
        <f t="shared" si="51"/>
        <v>500</v>
      </c>
      <c r="O1642" s="4" t="s">
        <v>16</v>
      </c>
      <c r="P1642" s="12" t="s">
        <v>643</v>
      </c>
    </row>
    <row r="1643" spans="1:16" ht="14.25" customHeight="1">
      <c r="A1643" s="4" t="s">
        <v>1104</v>
      </c>
      <c r="B1643" s="4" t="s">
        <v>13</v>
      </c>
      <c r="C1643" s="4">
        <v>1128299</v>
      </c>
      <c r="D1643" s="5">
        <v>44524</v>
      </c>
      <c r="E1643" s="4" t="s">
        <v>984</v>
      </c>
      <c r="F1643" s="4" t="s">
        <v>1007</v>
      </c>
      <c r="G1643" s="4" t="s">
        <v>1008</v>
      </c>
      <c r="H1643" s="6">
        <v>475</v>
      </c>
      <c r="I1643" s="12" t="s">
        <v>644</v>
      </c>
      <c r="J1643" s="12" t="s">
        <v>1086</v>
      </c>
      <c r="K1643" s="10">
        <v>74812.5</v>
      </c>
      <c r="L1643" s="11">
        <v>0.35</v>
      </c>
      <c r="M1643" s="13">
        <f t="shared" si="50"/>
        <v>213750</v>
      </c>
      <c r="N1643" s="13">
        <f t="shared" si="51"/>
        <v>450</v>
      </c>
      <c r="O1643" s="4" t="s">
        <v>16</v>
      </c>
      <c r="P1643" s="12" t="s">
        <v>645</v>
      </c>
    </row>
    <row r="1644" spans="1:16" ht="14.25" customHeight="1">
      <c r="A1644" s="4" t="s">
        <v>1104</v>
      </c>
      <c r="B1644" s="4" t="s">
        <v>13</v>
      </c>
      <c r="C1644" s="4">
        <v>1128299</v>
      </c>
      <c r="D1644" s="5">
        <v>44524</v>
      </c>
      <c r="E1644" s="4" t="s">
        <v>984</v>
      </c>
      <c r="F1644" s="4" t="s">
        <v>1007</v>
      </c>
      <c r="G1644" s="4" t="s">
        <v>1008</v>
      </c>
      <c r="H1644" s="6">
        <v>450</v>
      </c>
      <c r="I1644" s="12" t="s">
        <v>646</v>
      </c>
      <c r="J1644" s="12" t="s">
        <v>1087</v>
      </c>
      <c r="K1644" s="10">
        <v>86625</v>
      </c>
      <c r="L1644" s="11">
        <v>0.35</v>
      </c>
      <c r="M1644" s="13">
        <f t="shared" si="50"/>
        <v>247500.00000000003</v>
      </c>
      <c r="N1644" s="13">
        <f t="shared" si="51"/>
        <v>550.00000000000011</v>
      </c>
      <c r="O1644" s="4" t="s">
        <v>16</v>
      </c>
      <c r="P1644" s="12" t="s">
        <v>647</v>
      </c>
    </row>
    <row r="1645" spans="1:16" ht="14.25" customHeight="1">
      <c r="A1645" s="4" t="s">
        <v>1104</v>
      </c>
      <c r="B1645" s="4" t="s">
        <v>13</v>
      </c>
      <c r="C1645" s="4">
        <v>1128299</v>
      </c>
      <c r="D1645" s="5">
        <v>44524</v>
      </c>
      <c r="E1645" s="4" t="s">
        <v>984</v>
      </c>
      <c r="F1645" s="4" t="s">
        <v>1007</v>
      </c>
      <c r="G1645" s="4" t="s">
        <v>1008</v>
      </c>
      <c r="H1645" s="6">
        <v>425</v>
      </c>
      <c r="I1645" s="12" t="s">
        <v>648</v>
      </c>
      <c r="J1645" s="12" t="s">
        <v>1087</v>
      </c>
      <c r="K1645" s="10">
        <v>127500</v>
      </c>
      <c r="L1645" s="11">
        <v>0.4</v>
      </c>
      <c r="M1645" s="13">
        <f t="shared" si="50"/>
        <v>318750</v>
      </c>
      <c r="N1645" s="13">
        <f t="shared" si="51"/>
        <v>750</v>
      </c>
      <c r="O1645" s="4" t="s">
        <v>16</v>
      </c>
      <c r="P1645" s="12" t="s">
        <v>649</v>
      </c>
    </row>
    <row r="1646" spans="1:16" ht="14.25" customHeight="1">
      <c r="A1646" s="4" t="s">
        <v>1104</v>
      </c>
      <c r="B1646" s="4" t="s">
        <v>13</v>
      </c>
      <c r="C1646" s="4">
        <v>1128299</v>
      </c>
      <c r="D1646" s="5">
        <v>44524</v>
      </c>
      <c r="E1646" s="4" t="s">
        <v>984</v>
      </c>
      <c r="F1646" s="4" t="s">
        <v>1007</v>
      </c>
      <c r="G1646" s="4" t="s">
        <v>1008</v>
      </c>
      <c r="H1646" s="6">
        <v>550</v>
      </c>
      <c r="I1646" s="12" t="s">
        <v>650</v>
      </c>
      <c r="J1646" s="12" t="s">
        <v>1087</v>
      </c>
      <c r="K1646" s="10">
        <v>132000</v>
      </c>
      <c r="L1646" s="11">
        <v>0.3</v>
      </c>
      <c r="M1646" s="13">
        <f t="shared" si="50"/>
        <v>440000</v>
      </c>
      <c r="N1646" s="13">
        <f t="shared" si="51"/>
        <v>800</v>
      </c>
      <c r="O1646" s="4" t="s">
        <v>16</v>
      </c>
      <c r="P1646" s="12" t="s">
        <v>651</v>
      </c>
    </row>
    <row r="1647" spans="1:16" ht="14.25" customHeight="1">
      <c r="A1647" s="4" t="s">
        <v>1104</v>
      </c>
      <c r="B1647" s="4" t="s">
        <v>13</v>
      </c>
      <c r="C1647" s="4">
        <v>1128299</v>
      </c>
      <c r="D1647" s="5">
        <v>44553</v>
      </c>
      <c r="E1647" s="4" t="s">
        <v>984</v>
      </c>
      <c r="F1647" s="4" t="s">
        <v>1007</v>
      </c>
      <c r="G1647" s="4" t="s">
        <v>1008</v>
      </c>
      <c r="H1647" s="6">
        <v>750</v>
      </c>
      <c r="I1647" s="12" t="s">
        <v>652</v>
      </c>
      <c r="J1647" s="12" t="s">
        <v>1087</v>
      </c>
      <c r="K1647" s="10">
        <v>170625</v>
      </c>
      <c r="L1647" s="11">
        <v>0.35</v>
      </c>
      <c r="M1647" s="13">
        <f t="shared" si="50"/>
        <v>487500.00000000006</v>
      </c>
      <c r="N1647" s="13">
        <f t="shared" si="51"/>
        <v>650.00000000000011</v>
      </c>
      <c r="O1647" s="4" t="s">
        <v>16</v>
      </c>
      <c r="P1647" s="12" t="s">
        <v>653</v>
      </c>
    </row>
    <row r="1648" spans="1:16" ht="14.25" customHeight="1">
      <c r="A1648" s="4" t="s">
        <v>1104</v>
      </c>
      <c r="B1648" s="4" t="s">
        <v>13</v>
      </c>
      <c r="C1648" s="4">
        <v>1128299</v>
      </c>
      <c r="D1648" s="5">
        <v>44553</v>
      </c>
      <c r="E1648" s="4" t="s">
        <v>984</v>
      </c>
      <c r="F1648" s="4" t="s">
        <v>1007</v>
      </c>
      <c r="G1648" s="4" t="s">
        <v>1008</v>
      </c>
      <c r="H1648" s="6">
        <v>750</v>
      </c>
      <c r="I1648" s="12" t="s">
        <v>654</v>
      </c>
      <c r="J1648" s="12" t="s">
        <v>1087</v>
      </c>
      <c r="K1648" s="10">
        <v>196875</v>
      </c>
      <c r="L1648" s="11">
        <v>0.35</v>
      </c>
      <c r="M1648" s="13">
        <f t="shared" si="50"/>
        <v>562500</v>
      </c>
      <c r="N1648" s="13">
        <f t="shared" si="51"/>
        <v>750</v>
      </c>
      <c r="O1648" s="4" t="s">
        <v>16</v>
      </c>
      <c r="P1648" s="12" t="s">
        <v>655</v>
      </c>
    </row>
    <row r="1649" spans="1:16" ht="14.25" customHeight="1">
      <c r="A1649" s="4" t="s">
        <v>1104</v>
      </c>
      <c r="B1649" s="4" t="s">
        <v>13</v>
      </c>
      <c r="C1649" s="4">
        <v>1128299</v>
      </c>
      <c r="D1649" s="5">
        <v>44553</v>
      </c>
      <c r="E1649" s="4" t="s">
        <v>984</v>
      </c>
      <c r="F1649" s="4" t="s">
        <v>1007</v>
      </c>
      <c r="G1649" s="4" t="s">
        <v>1008</v>
      </c>
      <c r="H1649" s="6">
        <v>550</v>
      </c>
      <c r="I1649" s="12" t="s">
        <v>656</v>
      </c>
      <c r="J1649" s="12" t="s">
        <v>1087</v>
      </c>
      <c r="K1649" s="10">
        <v>134750</v>
      </c>
      <c r="L1649" s="11">
        <v>0.35</v>
      </c>
      <c r="M1649" s="13">
        <f t="shared" si="50"/>
        <v>385000</v>
      </c>
      <c r="N1649" s="13">
        <f t="shared" si="51"/>
        <v>700</v>
      </c>
      <c r="O1649" s="4" t="s">
        <v>16</v>
      </c>
      <c r="P1649" s="12" t="s">
        <v>657</v>
      </c>
    </row>
    <row r="1650" spans="1:16" ht="14.25" customHeight="1">
      <c r="A1650" s="4" t="s">
        <v>1104</v>
      </c>
      <c r="B1650" s="4" t="s">
        <v>13</v>
      </c>
      <c r="C1650" s="4">
        <v>1128299</v>
      </c>
      <c r="D1650" s="5">
        <v>44553</v>
      </c>
      <c r="E1650" s="4" t="s">
        <v>984</v>
      </c>
      <c r="F1650" s="4" t="s">
        <v>1007</v>
      </c>
      <c r="G1650" s="4" t="s">
        <v>1008</v>
      </c>
      <c r="H1650" s="6">
        <v>550</v>
      </c>
      <c r="I1650" s="12" t="s">
        <v>658</v>
      </c>
      <c r="J1650" s="12" t="s">
        <v>1086</v>
      </c>
      <c r="K1650" s="10">
        <v>134750</v>
      </c>
      <c r="L1650" s="11">
        <v>0.35</v>
      </c>
      <c r="M1650" s="13">
        <f t="shared" si="50"/>
        <v>385000</v>
      </c>
      <c r="N1650" s="13">
        <f t="shared" si="51"/>
        <v>700</v>
      </c>
      <c r="O1650" s="4" t="s">
        <v>16</v>
      </c>
      <c r="P1650" s="12" t="s">
        <v>659</v>
      </c>
    </row>
    <row r="1651" spans="1:16" ht="14.25" customHeight="1">
      <c r="A1651" s="4" t="s">
        <v>1104</v>
      </c>
      <c r="B1651" s="4" t="s">
        <v>13</v>
      </c>
      <c r="C1651" s="4">
        <v>1128299</v>
      </c>
      <c r="D1651" s="5">
        <v>44553</v>
      </c>
      <c r="E1651" s="4" t="s">
        <v>984</v>
      </c>
      <c r="F1651" s="4" t="s">
        <v>1007</v>
      </c>
      <c r="G1651" s="4" t="s">
        <v>1008</v>
      </c>
      <c r="H1651" s="6">
        <v>475</v>
      </c>
      <c r="I1651" s="12" t="s">
        <v>660</v>
      </c>
      <c r="J1651" s="12" t="s">
        <v>1086</v>
      </c>
      <c r="K1651" s="10">
        <v>152000</v>
      </c>
      <c r="L1651" s="11">
        <v>0.4</v>
      </c>
      <c r="M1651" s="13">
        <f t="shared" si="50"/>
        <v>380000</v>
      </c>
      <c r="N1651" s="13">
        <f t="shared" si="51"/>
        <v>800</v>
      </c>
      <c r="O1651" s="4" t="s">
        <v>16</v>
      </c>
      <c r="P1651" s="12" t="s">
        <v>661</v>
      </c>
    </row>
    <row r="1652" spans="1:16" ht="14.25" customHeight="1">
      <c r="A1652" s="4" t="s">
        <v>1104</v>
      </c>
      <c r="B1652" s="4" t="s">
        <v>13</v>
      </c>
      <c r="C1652" s="4">
        <v>1128299</v>
      </c>
      <c r="D1652" s="5">
        <v>44553</v>
      </c>
      <c r="E1652" s="4" t="s">
        <v>984</v>
      </c>
      <c r="F1652" s="4" t="s">
        <v>1007</v>
      </c>
      <c r="G1652" s="4" t="s">
        <v>1008</v>
      </c>
      <c r="H1652" s="6">
        <v>575</v>
      </c>
      <c r="I1652" s="12" t="s">
        <v>663</v>
      </c>
      <c r="J1652" s="12" t="s">
        <v>1086</v>
      </c>
      <c r="K1652" s="10">
        <v>146625</v>
      </c>
      <c r="L1652" s="11">
        <v>0.3</v>
      </c>
      <c r="M1652" s="13">
        <f t="shared" si="50"/>
        <v>488750</v>
      </c>
      <c r="N1652" s="13">
        <f t="shared" si="51"/>
        <v>850</v>
      </c>
      <c r="O1652" s="4" t="s">
        <v>16</v>
      </c>
      <c r="P1652" s="12" t="s">
        <v>664</v>
      </c>
    </row>
    <row r="1653" spans="1:16" ht="14.25" customHeight="1">
      <c r="A1653" s="4" t="s">
        <v>1104</v>
      </c>
      <c r="B1653" s="4" t="s">
        <v>13</v>
      </c>
      <c r="C1653" s="4">
        <v>1185732</v>
      </c>
      <c r="D1653" s="5">
        <v>44215</v>
      </c>
      <c r="E1653" s="4" t="s">
        <v>984</v>
      </c>
      <c r="F1653" s="4" t="s">
        <v>1007</v>
      </c>
      <c r="G1653" s="4" t="s">
        <v>1008</v>
      </c>
      <c r="H1653" s="6">
        <v>750</v>
      </c>
      <c r="I1653" s="12" t="s">
        <v>665</v>
      </c>
      <c r="J1653" s="12" t="s">
        <v>1087</v>
      </c>
      <c r="K1653" s="10">
        <v>131250</v>
      </c>
      <c r="L1653" s="11">
        <v>0.5</v>
      </c>
      <c r="M1653" s="13">
        <f t="shared" si="50"/>
        <v>262500</v>
      </c>
      <c r="N1653" s="13">
        <f t="shared" si="51"/>
        <v>350</v>
      </c>
      <c r="O1653" s="4" t="s">
        <v>16</v>
      </c>
      <c r="P1653" s="12" t="s">
        <v>666</v>
      </c>
    </row>
    <row r="1654" spans="1:16" ht="14.25" customHeight="1">
      <c r="A1654" s="4" t="s">
        <v>1104</v>
      </c>
      <c r="B1654" s="4" t="s">
        <v>13</v>
      </c>
      <c r="C1654" s="4">
        <v>1185732</v>
      </c>
      <c r="D1654" s="5">
        <v>44215</v>
      </c>
      <c r="E1654" s="4" t="s">
        <v>984</v>
      </c>
      <c r="F1654" s="4" t="s">
        <v>1007</v>
      </c>
      <c r="G1654" s="4" t="s">
        <v>1008</v>
      </c>
      <c r="H1654" s="6">
        <v>550</v>
      </c>
      <c r="I1654" s="12" t="s">
        <v>667</v>
      </c>
      <c r="J1654" s="12" t="s">
        <v>1086</v>
      </c>
      <c r="K1654" s="10">
        <v>77000</v>
      </c>
      <c r="L1654" s="11">
        <v>0.4</v>
      </c>
      <c r="M1654" s="13">
        <f t="shared" si="50"/>
        <v>192500</v>
      </c>
      <c r="N1654" s="13">
        <f t="shared" si="51"/>
        <v>350</v>
      </c>
      <c r="O1654" s="4" t="s">
        <v>16</v>
      </c>
      <c r="P1654" s="12" t="s">
        <v>668</v>
      </c>
    </row>
    <row r="1655" spans="1:16" ht="14.25" customHeight="1">
      <c r="A1655" s="4" t="s">
        <v>1104</v>
      </c>
      <c r="B1655" s="4" t="s">
        <v>13</v>
      </c>
      <c r="C1655" s="4">
        <v>1185732</v>
      </c>
      <c r="D1655" s="5">
        <v>44215</v>
      </c>
      <c r="E1655" s="4" t="s">
        <v>984</v>
      </c>
      <c r="F1655" s="4" t="s">
        <v>1007</v>
      </c>
      <c r="G1655" s="4" t="s">
        <v>1008</v>
      </c>
      <c r="H1655" s="6">
        <v>550</v>
      </c>
      <c r="I1655" s="12" t="s">
        <v>669</v>
      </c>
      <c r="J1655" s="12" t="s">
        <v>1087</v>
      </c>
      <c r="K1655" s="10">
        <v>41250</v>
      </c>
      <c r="L1655" s="11">
        <v>0.3</v>
      </c>
      <c r="M1655" s="13">
        <f t="shared" si="50"/>
        <v>137500</v>
      </c>
      <c r="N1655" s="13">
        <f t="shared" si="51"/>
        <v>250</v>
      </c>
      <c r="O1655" s="4" t="s">
        <v>16</v>
      </c>
      <c r="P1655" s="12" t="s">
        <v>670</v>
      </c>
    </row>
    <row r="1656" spans="1:16" ht="14.25" customHeight="1">
      <c r="A1656" s="4" t="s">
        <v>1104</v>
      </c>
      <c r="B1656" s="4" t="s">
        <v>13</v>
      </c>
      <c r="C1656" s="4">
        <v>1185732</v>
      </c>
      <c r="D1656" s="5">
        <v>44215</v>
      </c>
      <c r="E1656" s="4" t="s">
        <v>984</v>
      </c>
      <c r="F1656" s="4" t="s">
        <v>1007</v>
      </c>
      <c r="G1656" s="4" t="s">
        <v>1008</v>
      </c>
      <c r="H1656" s="6">
        <v>400</v>
      </c>
      <c r="I1656" s="12" t="s">
        <v>132</v>
      </c>
      <c r="J1656" s="12" t="s">
        <v>1086</v>
      </c>
      <c r="K1656" s="10">
        <v>42000</v>
      </c>
      <c r="L1656" s="11">
        <v>0.35</v>
      </c>
      <c r="M1656" s="13">
        <f t="shared" si="50"/>
        <v>120000.00000000001</v>
      </c>
      <c r="N1656" s="13">
        <f t="shared" si="51"/>
        <v>300.00000000000006</v>
      </c>
      <c r="O1656" s="4" t="s">
        <v>16</v>
      </c>
      <c r="P1656" s="12" t="s">
        <v>671</v>
      </c>
    </row>
    <row r="1657" spans="1:16" ht="14.25" customHeight="1">
      <c r="A1657" s="4" t="s">
        <v>1104</v>
      </c>
      <c r="B1657" s="4" t="s">
        <v>13</v>
      </c>
      <c r="C1657" s="4">
        <v>1185732</v>
      </c>
      <c r="D1657" s="5">
        <v>44215</v>
      </c>
      <c r="E1657" s="4" t="s">
        <v>984</v>
      </c>
      <c r="F1657" s="4" t="s">
        <v>1007</v>
      </c>
      <c r="G1657" s="4" t="s">
        <v>1008</v>
      </c>
      <c r="H1657" s="6">
        <v>450</v>
      </c>
      <c r="I1657" s="12" t="s">
        <v>672</v>
      </c>
      <c r="J1657" s="12" t="s">
        <v>1087</v>
      </c>
      <c r="K1657" s="10">
        <v>81000</v>
      </c>
      <c r="L1657" s="11">
        <v>0.4</v>
      </c>
      <c r="M1657" s="13">
        <f t="shared" si="50"/>
        <v>202500</v>
      </c>
      <c r="N1657" s="13">
        <f t="shared" si="51"/>
        <v>450</v>
      </c>
      <c r="O1657" s="4" t="s">
        <v>16</v>
      </c>
      <c r="P1657" s="12" t="s">
        <v>673</v>
      </c>
    </row>
    <row r="1658" spans="1:16" ht="14.25" customHeight="1">
      <c r="A1658" s="4" t="s">
        <v>1104</v>
      </c>
      <c r="B1658" s="4" t="s">
        <v>13</v>
      </c>
      <c r="C1658" s="4">
        <v>1185732</v>
      </c>
      <c r="D1658" s="5">
        <v>44215</v>
      </c>
      <c r="E1658" s="4" t="s">
        <v>984</v>
      </c>
      <c r="F1658" s="4" t="s">
        <v>1007</v>
      </c>
      <c r="G1658" s="4" t="s">
        <v>1008</v>
      </c>
      <c r="H1658" s="6">
        <v>550</v>
      </c>
      <c r="I1658" s="12" t="s">
        <v>674</v>
      </c>
      <c r="J1658" s="12" t="s">
        <v>1087</v>
      </c>
      <c r="K1658" s="10">
        <v>105875</v>
      </c>
      <c r="L1658" s="11">
        <v>0.55000000000000004</v>
      </c>
      <c r="M1658" s="13">
        <f t="shared" si="50"/>
        <v>192499.99999999997</v>
      </c>
      <c r="N1658" s="13">
        <f t="shared" si="51"/>
        <v>349.99999999999994</v>
      </c>
      <c r="O1658" s="4" t="s">
        <v>16</v>
      </c>
      <c r="P1658" s="12" t="s">
        <v>675</v>
      </c>
    </row>
    <row r="1659" spans="1:16" ht="14.25" customHeight="1">
      <c r="A1659" s="4" t="s">
        <v>1104</v>
      </c>
      <c r="B1659" s="4" t="s">
        <v>13</v>
      </c>
      <c r="C1659" s="4">
        <v>1185732</v>
      </c>
      <c r="D1659" s="5">
        <v>44244</v>
      </c>
      <c r="E1659" s="4" t="s">
        <v>984</v>
      </c>
      <c r="F1659" s="4" t="s">
        <v>1007</v>
      </c>
      <c r="G1659" s="4" t="s">
        <v>1008</v>
      </c>
      <c r="H1659" s="6">
        <v>800</v>
      </c>
      <c r="I1659" s="12" t="s">
        <v>676</v>
      </c>
      <c r="J1659" s="12" t="s">
        <v>1086</v>
      </c>
      <c r="K1659" s="10">
        <v>140000</v>
      </c>
      <c r="L1659" s="11">
        <v>0.5</v>
      </c>
      <c r="M1659" s="13">
        <f t="shared" si="50"/>
        <v>280000</v>
      </c>
      <c r="N1659" s="13">
        <f t="shared" si="51"/>
        <v>350</v>
      </c>
      <c r="O1659" s="4" t="s">
        <v>16</v>
      </c>
      <c r="P1659" s="12" t="s">
        <v>677</v>
      </c>
    </row>
    <row r="1660" spans="1:16" ht="14.25" customHeight="1">
      <c r="A1660" s="4" t="s">
        <v>1104</v>
      </c>
      <c r="B1660" s="4" t="s">
        <v>13</v>
      </c>
      <c r="C1660" s="4">
        <v>1185732</v>
      </c>
      <c r="D1660" s="5">
        <v>44244</v>
      </c>
      <c r="E1660" s="4" t="s">
        <v>984</v>
      </c>
      <c r="F1660" s="4" t="s">
        <v>1007</v>
      </c>
      <c r="G1660" s="4" t="s">
        <v>1008</v>
      </c>
      <c r="H1660" s="6">
        <v>450</v>
      </c>
      <c r="I1660" s="12" t="s">
        <v>678</v>
      </c>
      <c r="J1660" s="12" t="s">
        <v>1086</v>
      </c>
      <c r="K1660" s="10">
        <v>63000</v>
      </c>
      <c r="L1660" s="11">
        <v>0.4</v>
      </c>
      <c r="M1660" s="13">
        <f t="shared" si="50"/>
        <v>157500</v>
      </c>
      <c r="N1660" s="13">
        <f t="shared" si="51"/>
        <v>350</v>
      </c>
      <c r="O1660" s="4" t="s">
        <v>16</v>
      </c>
      <c r="P1660" s="12" t="s">
        <v>679</v>
      </c>
    </row>
    <row r="1661" spans="1:16" ht="14.25" customHeight="1">
      <c r="A1661" s="50" t="s">
        <v>1103</v>
      </c>
      <c r="B1661" s="4" t="s">
        <v>13</v>
      </c>
      <c r="C1661" s="4">
        <v>1185732</v>
      </c>
      <c r="D1661" s="5">
        <v>44244</v>
      </c>
      <c r="E1661" s="4" t="s">
        <v>984</v>
      </c>
      <c r="F1661" s="4" t="s">
        <v>1007</v>
      </c>
      <c r="G1661" s="4" t="s">
        <v>1008</v>
      </c>
      <c r="H1661" s="6">
        <v>500</v>
      </c>
      <c r="I1661" s="12" t="s">
        <v>680</v>
      </c>
      <c r="J1661" s="12" t="s">
        <v>1086</v>
      </c>
      <c r="K1661" s="10">
        <v>37500</v>
      </c>
      <c r="L1661" s="11">
        <v>0.3</v>
      </c>
      <c r="M1661" s="13">
        <f t="shared" si="50"/>
        <v>125000</v>
      </c>
      <c r="N1661" s="13">
        <f t="shared" si="51"/>
        <v>250</v>
      </c>
      <c r="O1661" s="4" t="s">
        <v>16</v>
      </c>
      <c r="P1661" s="12" t="s">
        <v>681</v>
      </c>
    </row>
    <row r="1662" spans="1:16" ht="14.25" customHeight="1">
      <c r="A1662" s="50" t="s">
        <v>1103</v>
      </c>
      <c r="B1662" s="4" t="s">
        <v>13</v>
      </c>
      <c r="C1662" s="4">
        <v>1185732</v>
      </c>
      <c r="D1662" s="5">
        <v>44244</v>
      </c>
      <c r="E1662" s="4" t="s">
        <v>535</v>
      </c>
      <c r="F1662" s="4" t="s">
        <v>1009</v>
      </c>
      <c r="G1662" s="4" t="s">
        <v>1010</v>
      </c>
      <c r="H1662" s="6">
        <v>375</v>
      </c>
      <c r="I1662" s="12" t="s">
        <v>682</v>
      </c>
      <c r="J1662" s="12" t="s">
        <v>1087</v>
      </c>
      <c r="K1662" s="10">
        <v>39375</v>
      </c>
      <c r="L1662" s="11">
        <v>0.35</v>
      </c>
      <c r="M1662" s="13">
        <f t="shared" si="50"/>
        <v>112500</v>
      </c>
      <c r="N1662" s="13">
        <f t="shared" si="51"/>
        <v>300</v>
      </c>
      <c r="O1662" s="4" t="s">
        <v>16</v>
      </c>
      <c r="P1662" s="12" t="s">
        <v>683</v>
      </c>
    </row>
    <row r="1663" spans="1:16" ht="14.25" customHeight="1">
      <c r="A1663" s="50" t="s">
        <v>1103</v>
      </c>
      <c r="B1663" s="4" t="s">
        <v>13</v>
      </c>
      <c r="C1663" s="4">
        <v>1185732</v>
      </c>
      <c r="D1663" s="5">
        <v>44244</v>
      </c>
      <c r="E1663" s="4" t="s">
        <v>535</v>
      </c>
      <c r="F1663" s="4" t="s">
        <v>1009</v>
      </c>
      <c r="G1663" s="4" t="s">
        <v>1010</v>
      </c>
      <c r="H1663" s="6">
        <v>450</v>
      </c>
      <c r="I1663" s="12" t="s">
        <v>684</v>
      </c>
      <c r="J1663" s="12" t="s">
        <v>1086</v>
      </c>
      <c r="K1663" s="10">
        <v>81000</v>
      </c>
      <c r="L1663" s="11">
        <v>0.4</v>
      </c>
      <c r="M1663" s="13">
        <f t="shared" si="50"/>
        <v>202500</v>
      </c>
      <c r="N1663" s="13">
        <f t="shared" si="51"/>
        <v>450</v>
      </c>
      <c r="O1663" s="4" t="s">
        <v>16</v>
      </c>
      <c r="P1663" s="12" t="s">
        <v>685</v>
      </c>
    </row>
    <row r="1664" spans="1:16" ht="14.25" customHeight="1">
      <c r="A1664" s="50" t="s">
        <v>1103</v>
      </c>
      <c r="B1664" s="4" t="s">
        <v>13</v>
      </c>
      <c r="C1664" s="4">
        <v>1185732</v>
      </c>
      <c r="D1664" s="5">
        <v>44244</v>
      </c>
      <c r="E1664" s="4" t="s">
        <v>535</v>
      </c>
      <c r="F1664" s="4" t="s">
        <v>1009</v>
      </c>
      <c r="G1664" s="4" t="s">
        <v>1010</v>
      </c>
      <c r="H1664" s="6">
        <v>550</v>
      </c>
      <c r="I1664" s="12" t="s">
        <v>85</v>
      </c>
      <c r="J1664" s="12" t="s">
        <v>1086</v>
      </c>
      <c r="K1664" s="10">
        <v>105875</v>
      </c>
      <c r="L1664" s="11">
        <v>0.55000000000000004</v>
      </c>
      <c r="M1664" s="13">
        <f t="shared" si="50"/>
        <v>192499.99999999997</v>
      </c>
      <c r="N1664" s="13">
        <f t="shared" si="51"/>
        <v>349.99999999999994</v>
      </c>
      <c r="O1664" s="4" t="s">
        <v>16</v>
      </c>
      <c r="P1664" s="12" t="s">
        <v>686</v>
      </c>
    </row>
    <row r="1665" spans="1:16" ht="14.25" customHeight="1">
      <c r="A1665" s="50" t="s">
        <v>1103</v>
      </c>
      <c r="B1665" s="4" t="s">
        <v>13</v>
      </c>
      <c r="C1665" s="4">
        <v>1185732</v>
      </c>
      <c r="D1665" s="5">
        <v>44270</v>
      </c>
      <c r="E1665" s="4" t="s">
        <v>535</v>
      </c>
      <c r="F1665" s="4" t="s">
        <v>1009</v>
      </c>
      <c r="G1665" s="4" t="s">
        <v>1010</v>
      </c>
      <c r="H1665" s="6">
        <v>770</v>
      </c>
      <c r="I1665" s="12" t="s">
        <v>687</v>
      </c>
      <c r="J1665" s="12" t="s">
        <v>1087</v>
      </c>
      <c r="K1665" s="10">
        <v>134750</v>
      </c>
      <c r="L1665" s="11">
        <v>0.5</v>
      </c>
      <c r="M1665" s="13">
        <f t="shared" si="50"/>
        <v>269500</v>
      </c>
      <c r="N1665" s="13">
        <f t="shared" si="51"/>
        <v>350</v>
      </c>
      <c r="O1665" s="4" t="s">
        <v>16</v>
      </c>
      <c r="P1665" s="12" t="s">
        <v>688</v>
      </c>
    </row>
    <row r="1666" spans="1:16" ht="14.25" customHeight="1">
      <c r="A1666" s="50" t="s">
        <v>1103</v>
      </c>
      <c r="B1666" s="4" t="s">
        <v>13</v>
      </c>
      <c r="C1666" s="4">
        <v>1185732</v>
      </c>
      <c r="D1666" s="5">
        <v>44270</v>
      </c>
      <c r="E1666" s="4" t="s">
        <v>535</v>
      </c>
      <c r="F1666" s="4" t="s">
        <v>1009</v>
      </c>
      <c r="G1666" s="4" t="s">
        <v>1010</v>
      </c>
      <c r="H1666" s="6">
        <v>450</v>
      </c>
      <c r="I1666" s="12" t="s">
        <v>689</v>
      </c>
      <c r="J1666" s="12" t="s">
        <v>1086</v>
      </c>
      <c r="K1666" s="10">
        <v>63000</v>
      </c>
      <c r="L1666" s="11">
        <v>0.4</v>
      </c>
      <c r="M1666" s="13">
        <f t="shared" si="50"/>
        <v>157500</v>
      </c>
      <c r="N1666" s="13">
        <f t="shared" si="51"/>
        <v>350</v>
      </c>
      <c r="O1666" s="4" t="s">
        <v>16</v>
      </c>
      <c r="P1666" s="12" t="s">
        <v>690</v>
      </c>
    </row>
    <row r="1667" spans="1:16" ht="14.25" customHeight="1">
      <c r="A1667" s="50" t="s">
        <v>1103</v>
      </c>
      <c r="B1667" s="4" t="s">
        <v>13</v>
      </c>
      <c r="C1667" s="4">
        <v>1185732</v>
      </c>
      <c r="D1667" s="5">
        <v>44270</v>
      </c>
      <c r="E1667" s="4" t="s">
        <v>535</v>
      </c>
      <c r="F1667" s="4" t="s">
        <v>1009</v>
      </c>
      <c r="G1667" s="4" t="s">
        <v>1010</v>
      </c>
      <c r="H1667" s="6">
        <v>475</v>
      </c>
      <c r="I1667" s="12" t="s">
        <v>691</v>
      </c>
      <c r="J1667" s="12" t="s">
        <v>1086</v>
      </c>
      <c r="K1667" s="10">
        <v>35625</v>
      </c>
      <c r="L1667" s="11">
        <v>0.3</v>
      </c>
      <c r="M1667" s="13">
        <f t="shared" si="50"/>
        <v>118750</v>
      </c>
      <c r="N1667" s="13">
        <f t="shared" si="51"/>
        <v>250</v>
      </c>
      <c r="O1667" s="4" t="s">
        <v>16</v>
      </c>
      <c r="P1667" s="12" t="s">
        <v>692</v>
      </c>
    </row>
    <row r="1668" spans="1:16" ht="14.25" customHeight="1">
      <c r="A1668" s="50" t="s">
        <v>1103</v>
      </c>
      <c r="B1668" s="4" t="s">
        <v>13</v>
      </c>
      <c r="C1668" s="4">
        <v>1185732</v>
      </c>
      <c r="D1668" s="5">
        <v>44270</v>
      </c>
      <c r="E1668" s="4" t="s">
        <v>535</v>
      </c>
      <c r="F1668" s="4" t="s">
        <v>1009</v>
      </c>
      <c r="G1668" s="4" t="s">
        <v>1010</v>
      </c>
      <c r="H1668" s="6">
        <v>325</v>
      </c>
      <c r="I1668" s="12" t="s">
        <v>180</v>
      </c>
      <c r="J1668" s="12" t="s">
        <v>1087</v>
      </c>
      <c r="K1668" s="10">
        <v>34125</v>
      </c>
      <c r="L1668" s="11">
        <v>0.35</v>
      </c>
      <c r="M1668" s="13">
        <f t="shared" si="50"/>
        <v>97500</v>
      </c>
      <c r="N1668" s="13">
        <f t="shared" si="51"/>
        <v>300</v>
      </c>
      <c r="O1668" s="4" t="s">
        <v>16</v>
      </c>
      <c r="P1668" s="12" t="s">
        <v>693</v>
      </c>
    </row>
    <row r="1669" spans="1:16" ht="14.25" customHeight="1">
      <c r="A1669" s="50" t="s">
        <v>1103</v>
      </c>
      <c r="B1669" s="4" t="s">
        <v>13</v>
      </c>
      <c r="C1669" s="4">
        <v>1185732</v>
      </c>
      <c r="D1669" s="5">
        <v>44270</v>
      </c>
      <c r="E1669" s="4" t="s">
        <v>535</v>
      </c>
      <c r="F1669" s="4" t="s">
        <v>1009</v>
      </c>
      <c r="G1669" s="4" t="s">
        <v>1010</v>
      </c>
      <c r="H1669" s="6">
        <v>375</v>
      </c>
      <c r="I1669" s="12" t="s">
        <v>178</v>
      </c>
      <c r="J1669" s="12" t="s">
        <v>1087</v>
      </c>
      <c r="K1669" s="10">
        <v>67500</v>
      </c>
      <c r="L1669" s="11">
        <v>0.4</v>
      </c>
      <c r="M1669" s="13">
        <f t="shared" si="50"/>
        <v>168750</v>
      </c>
      <c r="N1669" s="13">
        <f t="shared" si="51"/>
        <v>450</v>
      </c>
      <c r="O1669" s="4" t="s">
        <v>16</v>
      </c>
      <c r="P1669" s="12" t="s">
        <v>179</v>
      </c>
    </row>
    <row r="1670" spans="1:16" ht="14.25" customHeight="1">
      <c r="A1670" s="50" t="s">
        <v>1103</v>
      </c>
      <c r="B1670" s="4" t="s">
        <v>13</v>
      </c>
      <c r="C1670" s="4">
        <v>1185732</v>
      </c>
      <c r="D1670" s="5">
        <v>44270</v>
      </c>
      <c r="E1670" s="4" t="s">
        <v>535</v>
      </c>
      <c r="F1670" s="4" t="s">
        <v>1009</v>
      </c>
      <c r="G1670" s="4" t="s">
        <v>1010</v>
      </c>
      <c r="H1670" s="6">
        <v>475</v>
      </c>
      <c r="I1670" s="12" t="s">
        <v>354</v>
      </c>
      <c r="J1670" s="12" t="s">
        <v>1087</v>
      </c>
      <c r="K1670" s="10">
        <v>91437.5</v>
      </c>
      <c r="L1670" s="11">
        <v>0.55000000000000004</v>
      </c>
      <c r="M1670" s="13">
        <f t="shared" si="50"/>
        <v>166250</v>
      </c>
      <c r="N1670" s="13">
        <f t="shared" si="51"/>
        <v>350</v>
      </c>
      <c r="O1670" s="4" t="s">
        <v>16</v>
      </c>
      <c r="P1670" s="12" t="s">
        <v>694</v>
      </c>
    </row>
    <row r="1671" spans="1:16" ht="14.25" customHeight="1">
      <c r="A1671" s="50" t="s">
        <v>1103</v>
      </c>
      <c r="B1671" s="4" t="s">
        <v>13</v>
      </c>
      <c r="C1671" s="4">
        <v>1185732</v>
      </c>
      <c r="D1671" s="5">
        <v>44302</v>
      </c>
      <c r="E1671" s="4" t="s">
        <v>535</v>
      </c>
      <c r="F1671" s="4" t="s">
        <v>1009</v>
      </c>
      <c r="G1671" s="4" t="s">
        <v>1010</v>
      </c>
      <c r="H1671" s="6">
        <v>725</v>
      </c>
      <c r="I1671" s="12" t="s">
        <v>695</v>
      </c>
      <c r="J1671" s="12" t="s">
        <v>1087</v>
      </c>
      <c r="K1671" s="10">
        <v>126875</v>
      </c>
      <c r="L1671" s="11">
        <v>0.5</v>
      </c>
      <c r="M1671" s="13">
        <f t="shared" ref="M1671:M1734" si="52">K1671/L1671</f>
        <v>253750</v>
      </c>
      <c r="N1671" s="13">
        <f t="shared" ref="N1671:N1734" si="53">M1671/H1671</f>
        <v>350</v>
      </c>
      <c r="O1671" s="4" t="s">
        <v>16</v>
      </c>
      <c r="P1671" s="12" t="s">
        <v>696</v>
      </c>
    </row>
    <row r="1672" spans="1:16" ht="14.25" customHeight="1">
      <c r="A1672" s="50" t="s">
        <v>1103</v>
      </c>
      <c r="B1672" s="4" t="s">
        <v>13</v>
      </c>
      <c r="C1672" s="4">
        <v>1185732</v>
      </c>
      <c r="D1672" s="5">
        <v>44302</v>
      </c>
      <c r="E1672" s="4" t="s">
        <v>535</v>
      </c>
      <c r="F1672" s="4" t="s">
        <v>1009</v>
      </c>
      <c r="G1672" s="4" t="s">
        <v>1010</v>
      </c>
      <c r="H1672" s="6">
        <v>425</v>
      </c>
      <c r="I1672" s="12" t="s">
        <v>697</v>
      </c>
      <c r="J1672" s="12" t="s">
        <v>1089</v>
      </c>
      <c r="K1672" s="10">
        <v>68000</v>
      </c>
      <c r="L1672" s="11">
        <v>0.4</v>
      </c>
      <c r="M1672" s="13">
        <f t="shared" si="52"/>
        <v>170000</v>
      </c>
      <c r="N1672" s="13">
        <f t="shared" si="53"/>
        <v>400</v>
      </c>
      <c r="O1672" s="4" t="s">
        <v>16</v>
      </c>
      <c r="P1672" s="12" t="s">
        <v>698</v>
      </c>
    </row>
    <row r="1673" spans="1:16" ht="14.25" customHeight="1">
      <c r="A1673" s="50" t="s">
        <v>1103</v>
      </c>
      <c r="B1673" s="4" t="s">
        <v>13</v>
      </c>
      <c r="C1673" s="4">
        <v>1185732</v>
      </c>
      <c r="D1673" s="5">
        <v>44302</v>
      </c>
      <c r="E1673" s="4" t="s">
        <v>535</v>
      </c>
      <c r="F1673" s="4" t="s">
        <v>1009</v>
      </c>
      <c r="G1673" s="4" t="s">
        <v>1010</v>
      </c>
      <c r="H1673" s="6">
        <v>450</v>
      </c>
      <c r="I1673" s="12" t="s">
        <v>699</v>
      </c>
      <c r="J1673" s="12" t="s">
        <v>1087</v>
      </c>
      <c r="K1673" s="10">
        <v>40500</v>
      </c>
      <c r="L1673" s="11">
        <v>0.3</v>
      </c>
      <c r="M1673" s="13">
        <f t="shared" si="52"/>
        <v>135000</v>
      </c>
      <c r="N1673" s="13">
        <f t="shared" si="53"/>
        <v>300</v>
      </c>
      <c r="O1673" s="4" t="s">
        <v>16</v>
      </c>
      <c r="P1673" s="12" t="s">
        <v>700</v>
      </c>
    </row>
    <row r="1674" spans="1:16" ht="14.25" customHeight="1">
      <c r="A1674" s="50" t="s">
        <v>1103</v>
      </c>
      <c r="B1674" s="4" t="s">
        <v>13</v>
      </c>
      <c r="C1674" s="4">
        <v>1185732</v>
      </c>
      <c r="D1674" s="5">
        <v>44302</v>
      </c>
      <c r="E1674" s="4" t="s">
        <v>535</v>
      </c>
      <c r="F1674" s="4" t="s">
        <v>1009</v>
      </c>
      <c r="G1674" s="4" t="s">
        <v>1010</v>
      </c>
      <c r="H1674" s="6">
        <v>375</v>
      </c>
      <c r="I1674" s="12" t="s">
        <v>119</v>
      </c>
      <c r="J1674" s="12" t="s">
        <v>1087</v>
      </c>
      <c r="K1674" s="10">
        <v>45937.5</v>
      </c>
      <c r="L1674" s="11">
        <v>0.35</v>
      </c>
      <c r="M1674" s="13">
        <f t="shared" si="52"/>
        <v>131250</v>
      </c>
      <c r="N1674" s="13">
        <f t="shared" si="53"/>
        <v>350</v>
      </c>
      <c r="O1674" s="4" t="s">
        <v>16</v>
      </c>
      <c r="P1674" s="12" t="s">
        <v>701</v>
      </c>
    </row>
    <row r="1675" spans="1:16" ht="14.25" customHeight="1">
      <c r="A1675" s="50" t="s">
        <v>1103</v>
      </c>
      <c r="B1675" s="4" t="s">
        <v>13</v>
      </c>
      <c r="C1675" s="4">
        <v>1185732</v>
      </c>
      <c r="D1675" s="5">
        <v>44302</v>
      </c>
      <c r="E1675" s="4" t="s">
        <v>535</v>
      </c>
      <c r="F1675" s="4" t="s">
        <v>1009</v>
      </c>
      <c r="G1675" s="4" t="s">
        <v>1010</v>
      </c>
      <c r="H1675" s="6">
        <v>400</v>
      </c>
      <c r="I1675" s="12" t="s">
        <v>702</v>
      </c>
      <c r="J1675" s="12" t="s">
        <v>1087</v>
      </c>
      <c r="K1675" s="10">
        <v>80000</v>
      </c>
      <c r="L1675" s="11">
        <v>0.4</v>
      </c>
      <c r="M1675" s="13">
        <f t="shared" si="52"/>
        <v>200000</v>
      </c>
      <c r="N1675" s="13">
        <f t="shared" si="53"/>
        <v>500</v>
      </c>
      <c r="O1675" s="4" t="s">
        <v>16</v>
      </c>
      <c r="P1675" s="12" t="s">
        <v>703</v>
      </c>
    </row>
    <row r="1676" spans="1:16" ht="14.25" customHeight="1">
      <c r="A1676" s="50" t="s">
        <v>1103</v>
      </c>
      <c r="B1676" s="4" t="s">
        <v>13</v>
      </c>
      <c r="C1676" s="4">
        <v>1185732</v>
      </c>
      <c r="D1676" s="5">
        <v>44302</v>
      </c>
      <c r="E1676" s="4" t="s">
        <v>535</v>
      </c>
      <c r="F1676" s="4" t="s">
        <v>1009</v>
      </c>
      <c r="G1676" s="4" t="s">
        <v>1010</v>
      </c>
      <c r="H1676" s="6">
        <v>525</v>
      </c>
      <c r="I1676" s="12" t="s">
        <v>398</v>
      </c>
      <c r="J1676" s="12" t="s">
        <v>1086</v>
      </c>
      <c r="K1676" s="10">
        <v>115500</v>
      </c>
      <c r="L1676" s="11">
        <v>0.55000000000000004</v>
      </c>
      <c r="M1676" s="13">
        <f t="shared" si="52"/>
        <v>209999.99999999997</v>
      </c>
      <c r="N1676" s="13">
        <f t="shared" si="53"/>
        <v>399.99999999999994</v>
      </c>
      <c r="O1676" s="4" t="s">
        <v>16</v>
      </c>
      <c r="P1676" s="12" t="s">
        <v>704</v>
      </c>
    </row>
    <row r="1677" spans="1:16" ht="14.25" customHeight="1">
      <c r="A1677" s="50" t="s">
        <v>1103</v>
      </c>
      <c r="B1677" s="4" t="s">
        <v>13</v>
      </c>
      <c r="C1677" s="4">
        <v>1185732</v>
      </c>
      <c r="D1677" s="5">
        <v>44331</v>
      </c>
      <c r="E1677" s="4" t="s">
        <v>535</v>
      </c>
      <c r="F1677" s="4" t="s">
        <v>1009</v>
      </c>
      <c r="G1677" s="4" t="s">
        <v>1010</v>
      </c>
      <c r="H1677" s="6">
        <v>795</v>
      </c>
      <c r="I1677" s="12" t="s">
        <v>705</v>
      </c>
      <c r="J1677" s="12" t="s">
        <v>1086</v>
      </c>
      <c r="K1677" s="10">
        <v>198750</v>
      </c>
      <c r="L1677" s="11">
        <v>0.5</v>
      </c>
      <c r="M1677" s="13">
        <f t="shared" si="52"/>
        <v>397500</v>
      </c>
      <c r="N1677" s="13">
        <f t="shared" si="53"/>
        <v>500</v>
      </c>
      <c r="O1677" s="4" t="s">
        <v>16</v>
      </c>
      <c r="P1677" s="12" t="s">
        <v>706</v>
      </c>
    </row>
    <row r="1678" spans="1:16" ht="14.25" customHeight="1">
      <c r="A1678" s="50" t="s">
        <v>1103</v>
      </c>
      <c r="B1678" s="4" t="s">
        <v>13</v>
      </c>
      <c r="C1678" s="4">
        <v>1185732</v>
      </c>
      <c r="D1678" s="5">
        <v>44331</v>
      </c>
      <c r="E1678" s="4" t="s">
        <v>535</v>
      </c>
      <c r="F1678" s="4" t="s">
        <v>1009</v>
      </c>
      <c r="G1678" s="4" t="s">
        <v>1010</v>
      </c>
      <c r="H1678" s="6">
        <v>500</v>
      </c>
      <c r="I1678" s="12" t="s">
        <v>707</v>
      </c>
      <c r="J1678" s="12" t="s">
        <v>1088</v>
      </c>
      <c r="K1678" s="10">
        <v>100000</v>
      </c>
      <c r="L1678" s="11">
        <v>0.4</v>
      </c>
      <c r="M1678" s="13">
        <f t="shared" si="52"/>
        <v>250000</v>
      </c>
      <c r="N1678" s="13">
        <f t="shared" si="53"/>
        <v>500</v>
      </c>
      <c r="O1678" s="4" t="s">
        <v>16</v>
      </c>
      <c r="P1678" s="12" t="s">
        <v>708</v>
      </c>
    </row>
    <row r="1679" spans="1:16" ht="14.25" customHeight="1">
      <c r="A1679" s="50" t="s">
        <v>1103</v>
      </c>
      <c r="B1679" s="4" t="s">
        <v>13</v>
      </c>
      <c r="C1679" s="4">
        <v>1185732</v>
      </c>
      <c r="D1679" s="5">
        <v>44331</v>
      </c>
      <c r="E1679" s="4" t="s">
        <v>535</v>
      </c>
      <c r="F1679" s="4" t="s">
        <v>1009</v>
      </c>
      <c r="G1679" s="4" t="s">
        <v>1010</v>
      </c>
      <c r="H1679" s="6">
        <v>475</v>
      </c>
      <c r="I1679" s="12" t="s">
        <v>709</v>
      </c>
      <c r="J1679" s="12" t="s">
        <v>1086</v>
      </c>
      <c r="K1679" s="10">
        <v>64125</v>
      </c>
      <c r="L1679" s="11">
        <v>0.3</v>
      </c>
      <c r="M1679" s="13">
        <f t="shared" si="52"/>
        <v>213750</v>
      </c>
      <c r="N1679" s="13">
        <f t="shared" si="53"/>
        <v>450</v>
      </c>
      <c r="O1679" s="4" t="s">
        <v>16</v>
      </c>
      <c r="P1679" s="12" t="s">
        <v>710</v>
      </c>
    </row>
    <row r="1680" spans="1:16" ht="14.25" customHeight="1">
      <c r="A1680" s="50" t="s">
        <v>1103</v>
      </c>
      <c r="B1680" s="4" t="s">
        <v>13</v>
      </c>
      <c r="C1680" s="4">
        <v>1185732</v>
      </c>
      <c r="D1680" s="5">
        <v>44331</v>
      </c>
      <c r="E1680" s="4" t="s">
        <v>535</v>
      </c>
      <c r="F1680" s="4" t="s">
        <v>1009</v>
      </c>
      <c r="G1680" s="4" t="s">
        <v>1010</v>
      </c>
      <c r="H1680" s="6">
        <v>450</v>
      </c>
      <c r="I1680" s="12" t="s">
        <v>711</v>
      </c>
      <c r="J1680" s="12" t="s">
        <v>1086</v>
      </c>
      <c r="K1680" s="10">
        <v>70875</v>
      </c>
      <c r="L1680" s="11">
        <v>0.35</v>
      </c>
      <c r="M1680" s="13">
        <f t="shared" si="52"/>
        <v>202500</v>
      </c>
      <c r="N1680" s="13">
        <f t="shared" si="53"/>
        <v>450</v>
      </c>
      <c r="O1680" s="4" t="s">
        <v>16</v>
      </c>
      <c r="P1680" s="12" t="s">
        <v>712</v>
      </c>
    </row>
    <row r="1681" spans="1:16" ht="14.25" customHeight="1">
      <c r="A1681" s="50" t="s">
        <v>1103</v>
      </c>
      <c r="B1681" s="4" t="s">
        <v>13</v>
      </c>
      <c r="C1681" s="4">
        <v>1185732</v>
      </c>
      <c r="D1681" s="5">
        <v>44331</v>
      </c>
      <c r="E1681" s="4" t="s">
        <v>535</v>
      </c>
      <c r="F1681" s="4" t="s">
        <v>1009</v>
      </c>
      <c r="G1681" s="4" t="s">
        <v>1010</v>
      </c>
      <c r="H1681" s="6">
        <v>475</v>
      </c>
      <c r="I1681" s="12" t="s">
        <v>713</v>
      </c>
      <c r="J1681" s="12" t="s">
        <v>1088</v>
      </c>
      <c r="K1681" s="10">
        <v>104500</v>
      </c>
      <c r="L1681" s="11">
        <v>0.4</v>
      </c>
      <c r="M1681" s="13">
        <f t="shared" si="52"/>
        <v>261250</v>
      </c>
      <c r="N1681" s="13">
        <f t="shared" si="53"/>
        <v>550</v>
      </c>
      <c r="O1681" s="4" t="s">
        <v>16</v>
      </c>
      <c r="P1681" s="12" t="s">
        <v>714</v>
      </c>
    </row>
    <row r="1682" spans="1:16" ht="14.25" customHeight="1">
      <c r="A1682" s="50" t="s">
        <v>1103</v>
      </c>
      <c r="B1682" s="4" t="s">
        <v>13</v>
      </c>
      <c r="C1682" s="4">
        <v>1185732</v>
      </c>
      <c r="D1682" s="5">
        <v>44331</v>
      </c>
      <c r="E1682" s="4" t="s">
        <v>535</v>
      </c>
      <c r="F1682" s="4" t="s">
        <v>1009</v>
      </c>
      <c r="G1682" s="4" t="s">
        <v>1010</v>
      </c>
      <c r="H1682" s="6">
        <v>575</v>
      </c>
      <c r="I1682" s="12" t="s">
        <v>715</v>
      </c>
      <c r="J1682" s="12" t="s">
        <v>1086</v>
      </c>
      <c r="K1682" s="10">
        <v>189750</v>
      </c>
      <c r="L1682" s="11">
        <v>0.55000000000000004</v>
      </c>
      <c r="M1682" s="13">
        <f t="shared" si="52"/>
        <v>345000</v>
      </c>
      <c r="N1682" s="13">
        <f t="shared" si="53"/>
        <v>600</v>
      </c>
      <c r="O1682" s="4" t="s">
        <v>16</v>
      </c>
      <c r="P1682" s="12" t="s">
        <v>716</v>
      </c>
    </row>
    <row r="1683" spans="1:16" ht="14.25" customHeight="1">
      <c r="A1683" s="50" t="s">
        <v>1103</v>
      </c>
      <c r="B1683" s="4" t="s">
        <v>13</v>
      </c>
      <c r="C1683" s="4">
        <v>1185732</v>
      </c>
      <c r="D1683" s="5">
        <v>44364</v>
      </c>
      <c r="E1683" s="4" t="s">
        <v>535</v>
      </c>
      <c r="F1683" s="4" t="s">
        <v>1009</v>
      </c>
      <c r="G1683" s="4" t="s">
        <v>1010</v>
      </c>
      <c r="H1683" s="6">
        <v>825</v>
      </c>
      <c r="I1683" s="12" t="s">
        <v>717</v>
      </c>
      <c r="J1683" s="12" t="s">
        <v>1087</v>
      </c>
      <c r="K1683" s="10">
        <v>226875</v>
      </c>
      <c r="L1683" s="11">
        <v>0.5</v>
      </c>
      <c r="M1683" s="13">
        <f t="shared" si="52"/>
        <v>453750</v>
      </c>
      <c r="N1683" s="13">
        <f t="shared" si="53"/>
        <v>550</v>
      </c>
      <c r="O1683" s="4" t="s">
        <v>16</v>
      </c>
      <c r="P1683" s="12" t="s">
        <v>718</v>
      </c>
    </row>
    <row r="1684" spans="1:16" ht="14.25" customHeight="1">
      <c r="A1684" s="50" t="s">
        <v>1103</v>
      </c>
      <c r="B1684" s="4" t="s">
        <v>13</v>
      </c>
      <c r="C1684" s="4">
        <v>1185732</v>
      </c>
      <c r="D1684" s="5">
        <v>44364</v>
      </c>
      <c r="E1684" s="4" t="s">
        <v>535</v>
      </c>
      <c r="F1684" s="4" t="s">
        <v>1009</v>
      </c>
      <c r="G1684" s="4" t="s">
        <v>1010</v>
      </c>
      <c r="H1684" s="6">
        <v>575</v>
      </c>
      <c r="I1684" s="12" t="s">
        <v>521</v>
      </c>
      <c r="J1684" s="12" t="s">
        <v>1087</v>
      </c>
      <c r="K1684" s="10">
        <v>115000</v>
      </c>
      <c r="L1684" s="11">
        <v>0.4</v>
      </c>
      <c r="M1684" s="13">
        <f t="shared" si="52"/>
        <v>287500</v>
      </c>
      <c r="N1684" s="13">
        <f t="shared" si="53"/>
        <v>500</v>
      </c>
      <c r="O1684" s="4" t="s">
        <v>16</v>
      </c>
      <c r="P1684" s="12" t="s">
        <v>719</v>
      </c>
    </row>
    <row r="1685" spans="1:16" ht="14.25" customHeight="1">
      <c r="A1685" s="50" t="s">
        <v>1103</v>
      </c>
      <c r="B1685" s="4" t="s">
        <v>13</v>
      </c>
      <c r="C1685" s="4">
        <v>1185732</v>
      </c>
      <c r="D1685" s="5">
        <v>44364</v>
      </c>
      <c r="E1685" s="4" t="s">
        <v>535</v>
      </c>
      <c r="F1685" s="4" t="s">
        <v>1009</v>
      </c>
      <c r="G1685" s="4" t="s">
        <v>1010</v>
      </c>
      <c r="H1685" s="6">
        <v>550</v>
      </c>
      <c r="I1685" s="12" t="s">
        <v>674</v>
      </c>
      <c r="J1685" s="12" t="s">
        <v>1087</v>
      </c>
      <c r="K1685" s="10">
        <v>74250</v>
      </c>
      <c r="L1685" s="11">
        <v>0.3</v>
      </c>
      <c r="M1685" s="13">
        <f t="shared" si="52"/>
        <v>247500</v>
      </c>
      <c r="N1685" s="13">
        <f t="shared" si="53"/>
        <v>450</v>
      </c>
      <c r="O1685" s="4" t="s">
        <v>16</v>
      </c>
      <c r="P1685" s="12" t="s">
        <v>675</v>
      </c>
    </row>
    <row r="1686" spans="1:16" ht="14.25" customHeight="1">
      <c r="A1686" s="50" t="s">
        <v>1103</v>
      </c>
      <c r="B1686" s="4" t="s">
        <v>13</v>
      </c>
      <c r="C1686" s="4">
        <v>1185732</v>
      </c>
      <c r="D1686" s="5">
        <v>44364</v>
      </c>
      <c r="E1686" s="4" t="s">
        <v>535</v>
      </c>
      <c r="F1686" s="4" t="s">
        <v>1009</v>
      </c>
      <c r="G1686" s="4" t="s">
        <v>1010</v>
      </c>
      <c r="H1686" s="6">
        <v>525</v>
      </c>
      <c r="I1686" s="12" t="s">
        <v>720</v>
      </c>
      <c r="J1686" s="12" t="s">
        <v>1086</v>
      </c>
      <c r="K1686" s="10">
        <v>82687.5</v>
      </c>
      <c r="L1686" s="11">
        <v>0.35</v>
      </c>
      <c r="M1686" s="13">
        <f t="shared" si="52"/>
        <v>236250.00000000003</v>
      </c>
      <c r="N1686" s="13">
        <f t="shared" si="53"/>
        <v>450.00000000000006</v>
      </c>
      <c r="O1686" s="4" t="s">
        <v>16</v>
      </c>
      <c r="P1686" s="12" t="s">
        <v>721</v>
      </c>
    </row>
    <row r="1687" spans="1:16" ht="14.25" customHeight="1">
      <c r="A1687" s="50" t="s">
        <v>1103</v>
      </c>
      <c r="B1687" s="4" t="s">
        <v>13</v>
      </c>
      <c r="C1687" s="4">
        <v>1185732</v>
      </c>
      <c r="D1687" s="5">
        <v>44364</v>
      </c>
      <c r="E1687" s="4" t="s">
        <v>535</v>
      </c>
      <c r="F1687" s="4" t="s">
        <v>1009</v>
      </c>
      <c r="G1687" s="4" t="s">
        <v>1010</v>
      </c>
      <c r="H1687" s="6">
        <v>525</v>
      </c>
      <c r="I1687" s="12" t="s">
        <v>501</v>
      </c>
      <c r="J1687" s="12" t="s">
        <v>1087</v>
      </c>
      <c r="K1687" s="10">
        <v>126000</v>
      </c>
      <c r="L1687" s="11">
        <v>0.4</v>
      </c>
      <c r="M1687" s="13">
        <f t="shared" si="52"/>
        <v>315000</v>
      </c>
      <c r="N1687" s="13">
        <f t="shared" si="53"/>
        <v>600</v>
      </c>
      <c r="O1687" s="4" t="s">
        <v>16</v>
      </c>
      <c r="P1687" s="12" t="s">
        <v>502</v>
      </c>
    </row>
    <row r="1688" spans="1:16" ht="14.25" customHeight="1">
      <c r="A1688" s="50" t="s">
        <v>1103</v>
      </c>
      <c r="B1688" s="4" t="s">
        <v>13</v>
      </c>
      <c r="C1688" s="4">
        <v>1185732</v>
      </c>
      <c r="D1688" s="5">
        <v>44364</v>
      </c>
      <c r="E1688" s="4" t="s">
        <v>535</v>
      </c>
      <c r="F1688" s="4" t="s">
        <v>1009</v>
      </c>
      <c r="G1688" s="4" t="s">
        <v>1010</v>
      </c>
      <c r="H1688" s="6">
        <v>675</v>
      </c>
      <c r="I1688" s="12" t="s">
        <v>478</v>
      </c>
      <c r="J1688" s="12" t="s">
        <v>1086</v>
      </c>
      <c r="K1688" s="10">
        <v>241312.5</v>
      </c>
      <c r="L1688" s="11">
        <v>0.55000000000000004</v>
      </c>
      <c r="M1688" s="13">
        <f t="shared" si="52"/>
        <v>438749.99999999994</v>
      </c>
      <c r="N1688" s="13">
        <f t="shared" si="53"/>
        <v>649.99999999999989</v>
      </c>
      <c r="O1688" s="4" t="s">
        <v>16</v>
      </c>
      <c r="P1688" s="12" t="s">
        <v>722</v>
      </c>
    </row>
    <row r="1689" spans="1:16" ht="14.25" customHeight="1">
      <c r="A1689" s="50" t="s">
        <v>1103</v>
      </c>
      <c r="B1689" s="4" t="s">
        <v>13</v>
      </c>
      <c r="C1689" s="4">
        <v>1185732</v>
      </c>
      <c r="D1689" s="5">
        <v>44392</v>
      </c>
      <c r="E1689" s="4" t="s">
        <v>535</v>
      </c>
      <c r="F1689" s="4" t="s">
        <v>1009</v>
      </c>
      <c r="G1689" s="4" t="s">
        <v>1010</v>
      </c>
      <c r="H1689" s="6">
        <v>900</v>
      </c>
      <c r="I1689" s="12" t="s">
        <v>132</v>
      </c>
      <c r="J1689" s="12" t="s">
        <v>1086</v>
      </c>
      <c r="K1689" s="10">
        <v>270000</v>
      </c>
      <c r="L1689" s="11">
        <v>0.5</v>
      </c>
      <c r="M1689" s="13">
        <f t="shared" si="52"/>
        <v>540000</v>
      </c>
      <c r="N1689" s="13">
        <f t="shared" si="53"/>
        <v>600</v>
      </c>
      <c r="O1689" s="4" t="s">
        <v>16</v>
      </c>
      <c r="P1689" s="12" t="s">
        <v>723</v>
      </c>
    </row>
    <row r="1690" spans="1:16" ht="14.25" customHeight="1">
      <c r="A1690" s="50" t="s">
        <v>1103</v>
      </c>
      <c r="B1690" s="4" t="s">
        <v>13</v>
      </c>
      <c r="C1690" s="4">
        <v>1185732</v>
      </c>
      <c r="D1690" s="5">
        <v>44392</v>
      </c>
      <c r="E1690" s="4" t="s">
        <v>535</v>
      </c>
      <c r="F1690" s="4" t="s">
        <v>1009</v>
      </c>
      <c r="G1690" s="4" t="s">
        <v>1010</v>
      </c>
      <c r="H1690" s="6">
        <v>650</v>
      </c>
      <c r="I1690" s="12" t="s">
        <v>724</v>
      </c>
      <c r="J1690" s="12" t="s">
        <v>1088</v>
      </c>
      <c r="K1690" s="10">
        <v>143000</v>
      </c>
      <c r="L1690" s="11">
        <v>0.4</v>
      </c>
      <c r="M1690" s="13">
        <f t="shared" si="52"/>
        <v>357500</v>
      </c>
      <c r="N1690" s="13">
        <f t="shared" si="53"/>
        <v>550</v>
      </c>
      <c r="O1690" s="4" t="s">
        <v>16</v>
      </c>
      <c r="P1690" s="12" t="s">
        <v>725</v>
      </c>
    </row>
    <row r="1691" spans="1:16" ht="14.25" customHeight="1">
      <c r="A1691" s="50" t="s">
        <v>1103</v>
      </c>
      <c r="B1691" s="4" t="s">
        <v>13</v>
      </c>
      <c r="C1691" s="4">
        <v>1185732</v>
      </c>
      <c r="D1691" s="5">
        <v>44392</v>
      </c>
      <c r="E1691" s="4" t="s">
        <v>535</v>
      </c>
      <c r="F1691" s="4" t="s">
        <v>1009</v>
      </c>
      <c r="G1691" s="4" t="s">
        <v>1010</v>
      </c>
      <c r="H1691" s="6">
        <v>575</v>
      </c>
      <c r="I1691" s="12" t="s">
        <v>143</v>
      </c>
      <c r="J1691" s="12" t="s">
        <v>1087</v>
      </c>
      <c r="K1691" s="10">
        <v>86250</v>
      </c>
      <c r="L1691" s="11">
        <v>0.3</v>
      </c>
      <c r="M1691" s="13">
        <f t="shared" si="52"/>
        <v>287500</v>
      </c>
      <c r="N1691" s="13">
        <f t="shared" si="53"/>
        <v>500</v>
      </c>
      <c r="O1691" s="4" t="s">
        <v>16</v>
      </c>
      <c r="P1691" s="12" t="s">
        <v>184</v>
      </c>
    </row>
    <row r="1692" spans="1:16" ht="14.25" customHeight="1">
      <c r="A1692" s="50" t="s">
        <v>1103</v>
      </c>
      <c r="B1692" s="4" t="s">
        <v>13</v>
      </c>
      <c r="C1692" s="4">
        <v>1185732</v>
      </c>
      <c r="D1692" s="5">
        <v>44392</v>
      </c>
      <c r="E1692" s="4" t="s">
        <v>535</v>
      </c>
      <c r="F1692" s="4" t="s">
        <v>1009</v>
      </c>
      <c r="G1692" s="4" t="s">
        <v>1010</v>
      </c>
      <c r="H1692" s="6">
        <v>525</v>
      </c>
      <c r="I1692" s="12" t="s">
        <v>33</v>
      </c>
      <c r="J1692" s="12" t="s">
        <v>1087</v>
      </c>
      <c r="K1692" s="10">
        <v>91875</v>
      </c>
      <c r="L1692" s="11">
        <v>0.35</v>
      </c>
      <c r="M1692" s="13">
        <f t="shared" si="52"/>
        <v>262500</v>
      </c>
      <c r="N1692" s="13">
        <f t="shared" si="53"/>
        <v>500</v>
      </c>
      <c r="O1692" s="4" t="s">
        <v>16</v>
      </c>
      <c r="P1692" s="12" t="s">
        <v>726</v>
      </c>
    </row>
    <row r="1693" spans="1:16" ht="14.25" customHeight="1">
      <c r="A1693" s="50" t="s">
        <v>1103</v>
      </c>
      <c r="B1693" s="4" t="s">
        <v>13</v>
      </c>
      <c r="C1693" s="4">
        <v>1185732</v>
      </c>
      <c r="D1693" s="5">
        <v>44392</v>
      </c>
      <c r="E1693" s="4" t="s">
        <v>535</v>
      </c>
      <c r="F1693" s="4" t="s">
        <v>1009</v>
      </c>
      <c r="G1693" s="4" t="s">
        <v>1010</v>
      </c>
      <c r="H1693" s="6">
        <v>550</v>
      </c>
      <c r="I1693" s="12" t="s">
        <v>93</v>
      </c>
      <c r="J1693" s="12" t="s">
        <v>1087</v>
      </c>
      <c r="K1693" s="10">
        <v>132000</v>
      </c>
      <c r="L1693" s="11">
        <v>0.4</v>
      </c>
      <c r="M1693" s="13">
        <f t="shared" si="52"/>
        <v>330000</v>
      </c>
      <c r="N1693" s="13">
        <f t="shared" si="53"/>
        <v>600</v>
      </c>
      <c r="O1693" s="4" t="s">
        <v>16</v>
      </c>
      <c r="P1693" s="12" t="s">
        <v>94</v>
      </c>
    </row>
    <row r="1694" spans="1:16" ht="14.25" customHeight="1">
      <c r="A1694" s="50" t="s">
        <v>1103</v>
      </c>
      <c r="B1694" s="4" t="s">
        <v>13</v>
      </c>
      <c r="C1694" s="4">
        <v>1185732</v>
      </c>
      <c r="D1694" s="5">
        <v>44392</v>
      </c>
      <c r="E1694" s="4" t="s">
        <v>535</v>
      </c>
      <c r="F1694" s="4" t="s">
        <v>1009</v>
      </c>
      <c r="G1694" s="4" t="s">
        <v>1010</v>
      </c>
      <c r="H1694" s="6">
        <v>725</v>
      </c>
      <c r="I1694" s="12" t="s">
        <v>302</v>
      </c>
      <c r="J1694" s="12" t="s">
        <v>1086</v>
      </c>
      <c r="K1694" s="10">
        <v>259187.5</v>
      </c>
      <c r="L1694" s="11">
        <v>0.55000000000000004</v>
      </c>
      <c r="M1694" s="13">
        <f t="shared" si="52"/>
        <v>471249.99999999994</v>
      </c>
      <c r="N1694" s="13">
        <f t="shared" si="53"/>
        <v>649.99999999999989</v>
      </c>
      <c r="O1694" s="4" t="s">
        <v>16</v>
      </c>
      <c r="P1694" s="12" t="s">
        <v>727</v>
      </c>
    </row>
    <row r="1695" spans="1:16" ht="14.25" customHeight="1">
      <c r="A1695" s="50" t="s">
        <v>1103</v>
      </c>
      <c r="B1695" s="4" t="s">
        <v>13</v>
      </c>
      <c r="C1695" s="4">
        <v>1185732</v>
      </c>
      <c r="D1695" s="5">
        <v>44424</v>
      </c>
      <c r="E1695" s="4" t="s">
        <v>535</v>
      </c>
      <c r="F1695" s="4" t="s">
        <v>1009</v>
      </c>
      <c r="G1695" s="4" t="s">
        <v>1010</v>
      </c>
      <c r="H1695" s="6">
        <v>875</v>
      </c>
      <c r="I1695" s="12" t="s">
        <v>66</v>
      </c>
      <c r="J1695" s="12" t="s">
        <v>1087</v>
      </c>
      <c r="K1695" s="10">
        <v>262500</v>
      </c>
      <c r="L1695" s="11">
        <v>0.5</v>
      </c>
      <c r="M1695" s="13">
        <f t="shared" si="52"/>
        <v>525000</v>
      </c>
      <c r="N1695" s="13">
        <f t="shared" si="53"/>
        <v>600</v>
      </c>
      <c r="O1695" s="4" t="s">
        <v>16</v>
      </c>
      <c r="P1695" s="12" t="s">
        <v>728</v>
      </c>
    </row>
    <row r="1696" spans="1:16" ht="14.25" customHeight="1">
      <c r="A1696" s="50" t="s">
        <v>1103</v>
      </c>
      <c r="B1696" s="4" t="s">
        <v>13</v>
      </c>
      <c r="C1696" s="4">
        <v>1185732</v>
      </c>
      <c r="D1696" s="5">
        <v>44424</v>
      </c>
      <c r="E1696" s="4" t="s">
        <v>535</v>
      </c>
      <c r="F1696" s="4" t="s">
        <v>1009</v>
      </c>
      <c r="G1696" s="4" t="s">
        <v>1010</v>
      </c>
      <c r="H1696" s="6">
        <v>650</v>
      </c>
      <c r="I1696" s="12" t="s">
        <v>97</v>
      </c>
      <c r="J1696" s="12" t="s">
        <v>1086</v>
      </c>
      <c r="K1696" s="10">
        <v>143000</v>
      </c>
      <c r="L1696" s="11">
        <v>0.4</v>
      </c>
      <c r="M1696" s="13">
        <f t="shared" si="52"/>
        <v>357500</v>
      </c>
      <c r="N1696" s="13">
        <f t="shared" si="53"/>
        <v>550</v>
      </c>
      <c r="O1696" s="4" t="s">
        <v>16</v>
      </c>
      <c r="P1696" s="12" t="s">
        <v>729</v>
      </c>
    </row>
    <row r="1697" spans="1:16" ht="14.25" customHeight="1">
      <c r="A1697" s="50" t="s">
        <v>1103</v>
      </c>
      <c r="B1697" s="4" t="s">
        <v>13</v>
      </c>
      <c r="C1697" s="4">
        <v>1185732</v>
      </c>
      <c r="D1697" s="5">
        <v>44424</v>
      </c>
      <c r="E1697" s="4" t="s">
        <v>535</v>
      </c>
      <c r="F1697" s="4" t="s">
        <v>1009</v>
      </c>
      <c r="G1697" s="4" t="s">
        <v>1010</v>
      </c>
      <c r="H1697" s="6">
        <v>575</v>
      </c>
      <c r="I1697" s="12" t="s">
        <v>217</v>
      </c>
      <c r="J1697" s="12" t="s">
        <v>1087</v>
      </c>
      <c r="K1697" s="10">
        <v>77625</v>
      </c>
      <c r="L1697" s="11">
        <v>0.3</v>
      </c>
      <c r="M1697" s="13">
        <f t="shared" si="52"/>
        <v>258750</v>
      </c>
      <c r="N1697" s="13">
        <f t="shared" si="53"/>
        <v>450</v>
      </c>
      <c r="O1697" s="4" t="s">
        <v>16</v>
      </c>
      <c r="P1697" s="12" t="s">
        <v>218</v>
      </c>
    </row>
    <row r="1698" spans="1:16" ht="14.25" customHeight="1">
      <c r="A1698" s="50" t="s">
        <v>1103</v>
      </c>
      <c r="B1698" s="4" t="s">
        <v>13</v>
      </c>
      <c r="C1698" s="4">
        <v>1185732</v>
      </c>
      <c r="D1698" s="5">
        <v>44424</v>
      </c>
      <c r="E1698" s="4" t="s">
        <v>535</v>
      </c>
      <c r="F1698" s="4" t="s">
        <v>1009</v>
      </c>
      <c r="G1698" s="4" t="s">
        <v>1010</v>
      </c>
      <c r="H1698" s="6">
        <v>525</v>
      </c>
      <c r="I1698" s="12" t="s">
        <v>730</v>
      </c>
      <c r="J1698" s="12" t="s">
        <v>1088</v>
      </c>
      <c r="K1698" s="10">
        <v>64312.5</v>
      </c>
      <c r="L1698" s="11">
        <v>0.35</v>
      </c>
      <c r="M1698" s="13">
        <f t="shared" si="52"/>
        <v>183750</v>
      </c>
      <c r="N1698" s="13">
        <f t="shared" si="53"/>
        <v>350</v>
      </c>
      <c r="O1698" s="4" t="s">
        <v>16</v>
      </c>
      <c r="P1698" s="12" t="s">
        <v>731</v>
      </c>
    </row>
    <row r="1699" spans="1:16" ht="14.25" customHeight="1">
      <c r="A1699" s="50" t="s">
        <v>1103</v>
      </c>
      <c r="B1699" s="4" t="s">
        <v>13</v>
      </c>
      <c r="C1699" s="4">
        <v>1185732</v>
      </c>
      <c r="D1699" s="5">
        <v>44424</v>
      </c>
      <c r="E1699" s="4" t="s">
        <v>535</v>
      </c>
      <c r="F1699" s="4" t="s">
        <v>1009</v>
      </c>
      <c r="G1699" s="4" t="s">
        <v>1010</v>
      </c>
      <c r="H1699" s="6">
        <v>500</v>
      </c>
      <c r="I1699" s="12" t="s">
        <v>215</v>
      </c>
      <c r="J1699" s="12" t="s">
        <v>1087</v>
      </c>
      <c r="K1699" s="10">
        <v>90000</v>
      </c>
      <c r="L1699" s="11">
        <v>0.4</v>
      </c>
      <c r="M1699" s="13">
        <f t="shared" si="52"/>
        <v>225000</v>
      </c>
      <c r="N1699" s="13">
        <f t="shared" si="53"/>
        <v>450</v>
      </c>
      <c r="O1699" s="4" t="s">
        <v>16</v>
      </c>
      <c r="P1699" s="12" t="s">
        <v>216</v>
      </c>
    </row>
    <row r="1700" spans="1:16" ht="14.25" customHeight="1">
      <c r="A1700" s="50" t="s">
        <v>1103</v>
      </c>
      <c r="B1700" s="4" t="s">
        <v>13</v>
      </c>
      <c r="C1700" s="4">
        <v>1185732</v>
      </c>
      <c r="D1700" s="5">
        <v>44424</v>
      </c>
      <c r="E1700" s="4" t="s">
        <v>535</v>
      </c>
      <c r="F1700" s="4" t="s">
        <v>1009</v>
      </c>
      <c r="G1700" s="4" t="s">
        <v>1010</v>
      </c>
      <c r="H1700" s="6">
        <v>675</v>
      </c>
      <c r="I1700" s="12" t="s">
        <v>63</v>
      </c>
      <c r="J1700" s="12" t="s">
        <v>1087</v>
      </c>
      <c r="K1700" s="10">
        <v>185625</v>
      </c>
      <c r="L1700" s="11">
        <v>0.55000000000000004</v>
      </c>
      <c r="M1700" s="13">
        <f t="shared" si="52"/>
        <v>337500</v>
      </c>
      <c r="N1700" s="13">
        <f t="shared" si="53"/>
        <v>500</v>
      </c>
      <c r="O1700" s="4" t="s">
        <v>16</v>
      </c>
      <c r="P1700" s="12" t="s">
        <v>732</v>
      </c>
    </row>
    <row r="1701" spans="1:16" ht="14.25" customHeight="1">
      <c r="A1701" s="50" t="s">
        <v>1103</v>
      </c>
      <c r="B1701" s="4" t="s">
        <v>13</v>
      </c>
      <c r="C1701" s="4">
        <v>1185732</v>
      </c>
      <c r="D1701" s="5">
        <v>44454</v>
      </c>
      <c r="E1701" s="4" t="s">
        <v>535</v>
      </c>
      <c r="F1701" s="4" t="s">
        <v>1009</v>
      </c>
      <c r="G1701" s="4" t="s">
        <v>1010</v>
      </c>
      <c r="H1701" s="6">
        <v>800</v>
      </c>
      <c r="I1701" s="12" t="s">
        <v>240</v>
      </c>
      <c r="J1701" s="12" t="s">
        <v>1087</v>
      </c>
      <c r="K1701" s="10">
        <v>180000</v>
      </c>
      <c r="L1701" s="11">
        <v>0.5</v>
      </c>
      <c r="M1701" s="13">
        <f t="shared" si="52"/>
        <v>360000</v>
      </c>
      <c r="N1701" s="13">
        <f t="shared" si="53"/>
        <v>450</v>
      </c>
      <c r="O1701" s="4" t="s">
        <v>16</v>
      </c>
      <c r="P1701" s="12" t="s">
        <v>733</v>
      </c>
    </row>
    <row r="1702" spans="1:16" ht="14.25" customHeight="1">
      <c r="A1702" s="50" t="s">
        <v>1103</v>
      </c>
      <c r="B1702" s="4" t="s">
        <v>13</v>
      </c>
      <c r="C1702" s="4">
        <v>1185732</v>
      </c>
      <c r="D1702" s="5">
        <v>44454</v>
      </c>
      <c r="E1702" s="4" t="s">
        <v>535</v>
      </c>
      <c r="F1702" s="4" t="s">
        <v>1009</v>
      </c>
      <c r="G1702" s="4" t="s">
        <v>1010</v>
      </c>
      <c r="H1702" s="6">
        <v>600</v>
      </c>
      <c r="I1702" s="12" t="s">
        <v>734</v>
      </c>
      <c r="J1702" s="12" t="s">
        <v>1089</v>
      </c>
      <c r="K1702" s="10">
        <v>96000</v>
      </c>
      <c r="L1702" s="11">
        <v>0.4</v>
      </c>
      <c r="M1702" s="13">
        <f t="shared" si="52"/>
        <v>240000</v>
      </c>
      <c r="N1702" s="13">
        <f t="shared" si="53"/>
        <v>400</v>
      </c>
      <c r="O1702" s="4" t="s">
        <v>16</v>
      </c>
      <c r="P1702" s="12" t="s">
        <v>735</v>
      </c>
    </row>
    <row r="1703" spans="1:16" ht="14.25" customHeight="1">
      <c r="A1703" s="50" t="s">
        <v>1103</v>
      </c>
      <c r="B1703" s="4" t="s">
        <v>13</v>
      </c>
      <c r="C1703" s="4">
        <v>1185732</v>
      </c>
      <c r="D1703" s="5">
        <v>44454</v>
      </c>
      <c r="E1703" s="4" t="s">
        <v>535</v>
      </c>
      <c r="F1703" s="4" t="s">
        <v>1009</v>
      </c>
      <c r="G1703" s="4" t="s">
        <v>1010</v>
      </c>
      <c r="H1703" s="6">
        <v>500</v>
      </c>
      <c r="I1703" s="12" t="s">
        <v>213</v>
      </c>
      <c r="J1703" s="12" t="s">
        <v>1087</v>
      </c>
      <c r="K1703" s="10">
        <v>52500</v>
      </c>
      <c r="L1703" s="11">
        <v>0.3</v>
      </c>
      <c r="M1703" s="13">
        <f t="shared" si="52"/>
        <v>175000</v>
      </c>
      <c r="N1703" s="13">
        <f t="shared" si="53"/>
        <v>350</v>
      </c>
      <c r="O1703" s="4" t="s">
        <v>16</v>
      </c>
      <c r="P1703" s="12" t="s">
        <v>736</v>
      </c>
    </row>
    <row r="1704" spans="1:16" ht="14.25" customHeight="1">
      <c r="A1704" s="50" t="s">
        <v>1103</v>
      </c>
      <c r="B1704" s="4" t="s">
        <v>13</v>
      </c>
      <c r="C1704" s="4">
        <v>1185732</v>
      </c>
      <c r="D1704" s="5">
        <v>44454</v>
      </c>
      <c r="E1704" s="4" t="s">
        <v>535</v>
      </c>
      <c r="F1704" s="4" t="s">
        <v>1009</v>
      </c>
      <c r="G1704" s="4" t="s">
        <v>1010</v>
      </c>
      <c r="H1704" s="6">
        <v>475</v>
      </c>
      <c r="I1704" s="12" t="s">
        <v>737</v>
      </c>
      <c r="J1704" s="12" t="s">
        <v>1088</v>
      </c>
      <c r="K1704" s="10">
        <v>58187.5</v>
      </c>
      <c r="L1704" s="11">
        <v>0.35</v>
      </c>
      <c r="M1704" s="13">
        <f t="shared" si="52"/>
        <v>166250</v>
      </c>
      <c r="N1704" s="13">
        <f t="shared" si="53"/>
        <v>350</v>
      </c>
      <c r="O1704" s="4" t="s">
        <v>16</v>
      </c>
      <c r="P1704" s="12" t="s">
        <v>738</v>
      </c>
    </row>
    <row r="1705" spans="1:16" ht="14.25" customHeight="1">
      <c r="A1705" s="50" t="s">
        <v>1103</v>
      </c>
      <c r="B1705" s="4" t="s">
        <v>13</v>
      </c>
      <c r="C1705" s="4">
        <v>1185732</v>
      </c>
      <c r="D1705" s="5">
        <v>44454</v>
      </c>
      <c r="E1705" s="4" t="s">
        <v>535</v>
      </c>
      <c r="F1705" s="4" t="s">
        <v>1009</v>
      </c>
      <c r="G1705" s="4" t="s">
        <v>1010</v>
      </c>
      <c r="H1705" s="6">
        <v>475</v>
      </c>
      <c r="I1705" s="12" t="s">
        <v>59</v>
      </c>
      <c r="J1705" s="12" t="s">
        <v>1087</v>
      </c>
      <c r="K1705" s="10">
        <v>85500</v>
      </c>
      <c r="L1705" s="11">
        <v>0.4</v>
      </c>
      <c r="M1705" s="13">
        <f t="shared" si="52"/>
        <v>213750</v>
      </c>
      <c r="N1705" s="13">
        <f t="shared" si="53"/>
        <v>450</v>
      </c>
      <c r="O1705" s="4" t="s">
        <v>16</v>
      </c>
      <c r="P1705" s="12" t="s">
        <v>316</v>
      </c>
    </row>
    <row r="1706" spans="1:16" ht="14.25" customHeight="1">
      <c r="A1706" s="50" t="s">
        <v>1103</v>
      </c>
      <c r="B1706" s="4" t="s">
        <v>13</v>
      </c>
      <c r="C1706" s="4">
        <v>1185732</v>
      </c>
      <c r="D1706" s="5">
        <v>44454</v>
      </c>
      <c r="E1706" s="4" t="s">
        <v>535</v>
      </c>
      <c r="F1706" s="4" t="s">
        <v>1009</v>
      </c>
      <c r="G1706" s="4" t="s">
        <v>1010</v>
      </c>
      <c r="H1706" s="6">
        <v>575</v>
      </c>
      <c r="I1706" s="12" t="s">
        <v>450</v>
      </c>
      <c r="J1706" s="12" t="s">
        <v>1086</v>
      </c>
      <c r="K1706" s="10">
        <v>158125</v>
      </c>
      <c r="L1706" s="11">
        <v>0.55000000000000004</v>
      </c>
      <c r="M1706" s="13">
        <f t="shared" si="52"/>
        <v>287500</v>
      </c>
      <c r="N1706" s="13">
        <f t="shared" si="53"/>
        <v>500</v>
      </c>
      <c r="O1706" s="4" t="s">
        <v>16</v>
      </c>
      <c r="P1706" s="12" t="s">
        <v>739</v>
      </c>
    </row>
    <row r="1707" spans="1:16" ht="14.25" customHeight="1">
      <c r="A1707" s="50" t="s">
        <v>1103</v>
      </c>
      <c r="B1707" s="4" t="s">
        <v>13</v>
      </c>
      <c r="C1707" s="4">
        <v>1185732</v>
      </c>
      <c r="D1707" s="5">
        <v>44486</v>
      </c>
      <c r="E1707" s="4" t="s">
        <v>535</v>
      </c>
      <c r="F1707" s="4" t="s">
        <v>1009</v>
      </c>
      <c r="G1707" s="4" t="s">
        <v>1010</v>
      </c>
      <c r="H1707" s="6">
        <v>750</v>
      </c>
      <c r="I1707" s="12" t="s">
        <v>740</v>
      </c>
      <c r="J1707" s="12" t="s">
        <v>1087</v>
      </c>
      <c r="K1707" s="10">
        <v>187500</v>
      </c>
      <c r="L1707" s="11">
        <v>0.5</v>
      </c>
      <c r="M1707" s="13">
        <f t="shared" si="52"/>
        <v>375000</v>
      </c>
      <c r="N1707" s="13">
        <f t="shared" si="53"/>
        <v>500</v>
      </c>
      <c r="O1707" s="4" t="s">
        <v>16</v>
      </c>
      <c r="P1707" s="12" t="s">
        <v>741</v>
      </c>
    </row>
    <row r="1708" spans="1:16" ht="14.25" customHeight="1">
      <c r="A1708" s="50" t="s">
        <v>1103</v>
      </c>
      <c r="B1708" s="4" t="s">
        <v>13</v>
      </c>
      <c r="C1708" s="4">
        <v>1185732</v>
      </c>
      <c r="D1708" s="5">
        <v>44486</v>
      </c>
      <c r="E1708" s="4" t="s">
        <v>535</v>
      </c>
      <c r="F1708" s="4" t="s">
        <v>1009</v>
      </c>
      <c r="G1708" s="4" t="s">
        <v>1010</v>
      </c>
      <c r="H1708" s="6">
        <v>575</v>
      </c>
      <c r="I1708" s="12" t="s">
        <v>276</v>
      </c>
      <c r="J1708" s="12" t="s">
        <v>1087</v>
      </c>
      <c r="K1708" s="10">
        <v>92000</v>
      </c>
      <c r="L1708" s="11">
        <v>0.4</v>
      </c>
      <c r="M1708" s="13">
        <f t="shared" si="52"/>
        <v>230000</v>
      </c>
      <c r="N1708" s="13">
        <f t="shared" si="53"/>
        <v>400</v>
      </c>
      <c r="O1708" s="4" t="s">
        <v>16</v>
      </c>
      <c r="P1708" s="12" t="s">
        <v>742</v>
      </c>
    </row>
    <row r="1709" spans="1:16" ht="14.25" customHeight="1">
      <c r="A1709" s="50" t="s">
        <v>1103</v>
      </c>
      <c r="B1709" s="4" t="s">
        <v>13</v>
      </c>
      <c r="C1709" s="4">
        <v>1185732</v>
      </c>
      <c r="D1709" s="5">
        <v>44486</v>
      </c>
      <c r="E1709" s="4" t="s">
        <v>535</v>
      </c>
      <c r="F1709" s="4" t="s">
        <v>1009</v>
      </c>
      <c r="G1709" s="4" t="s">
        <v>1010</v>
      </c>
      <c r="H1709" s="6">
        <v>425</v>
      </c>
      <c r="I1709" s="12" t="s">
        <v>37</v>
      </c>
      <c r="J1709" s="12" t="s">
        <v>1086</v>
      </c>
      <c r="K1709" s="10">
        <v>51000</v>
      </c>
      <c r="L1709" s="11">
        <v>0.3</v>
      </c>
      <c r="M1709" s="13">
        <f t="shared" si="52"/>
        <v>170000</v>
      </c>
      <c r="N1709" s="13">
        <f t="shared" si="53"/>
        <v>400</v>
      </c>
      <c r="O1709" s="4" t="s">
        <v>16</v>
      </c>
      <c r="P1709" s="12" t="s">
        <v>743</v>
      </c>
    </row>
    <row r="1710" spans="1:16" ht="14.25" customHeight="1">
      <c r="A1710" s="50" t="s">
        <v>1103</v>
      </c>
      <c r="B1710" s="4" t="s">
        <v>13</v>
      </c>
      <c r="C1710" s="4">
        <v>1185732</v>
      </c>
      <c r="D1710" s="5">
        <v>44486</v>
      </c>
      <c r="E1710" s="4" t="s">
        <v>535</v>
      </c>
      <c r="F1710" s="4" t="s">
        <v>1009</v>
      </c>
      <c r="G1710" s="4" t="s">
        <v>1010</v>
      </c>
      <c r="H1710" s="6">
        <v>400</v>
      </c>
      <c r="I1710" s="12" t="s">
        <v>279</v>
      </c>
      <c r="J1710" s="12" t="s">
        <v>1087</v>
      </c>
      <c r="K1710" s="10">
        <v>56000</v>
      </c>
      <c r="L1710" s="11">
        <v>0.35</v>
      </c>
      <c r="M1710" s="13">
        <f t="shared" si="52"/>
        <v>160000</v>
      </c>
      <c r="N1710" s="13">
        <f t="shared" si="53"/>
        <v>400</v>
      </c>
      <c r="O1710" s="4" t="s">
        <v>16</v>
      </c>
      <c r="P1710" s="12" t="s">
        <v>744</v>
      </c>
    </row>
    <row r="1711" spans="1:16" ht="14.25" customHeight="1">
      <c r="A1711" s="50" t="s">
        <v>1103</v>
      </c>
      <c r="B1711" s="4" t="s">
        <v>13</v>
      </c>
      <c r="C1711" s="4">
        <v>1185732</v>
      </c>
      <c r="D1711" s="5">
        <v>44486</v>
      </c>
      <c r="E1711" s="4" t="s">
        <v>535</v>
      </c>
      <c r="F1711" s="4" t="s">
        <v>1009</v>
      </c>
      <c r="G1711" s="4" t="s">
        <v>1010</v>
      </c>
      <c r="H1711" s="6">
        <v>400</v>
      </c>
      <c r="I1711" s="12" t="s">
        <v>745</v>
      </c>
      <c r="J1711" s="12" t="s">
        <v>1086</v>
      </c>
      <c r="K1711" s="10">
        <v>80000</v>
      </c>
      <c r="L1711" s="11">
        <v>0.4</v>
      </c>
      <c r="M1711" s="13">
        <f t="shared" si="52"/>
        <v>200000</v>
      </c>
      <c r="N1711" s="13">
        <f t="shared" si="53"/>
        <v>500</v>
      </c>
      <c r="O1711" s="4" t="s">
        <v>16</v>
      </c>
      <c r="P1711" s="12" t="s">
        <v>746</v>
      </c>
    </row>
    <row r="1712" spans="1:16" ht="14.25" customHeight="1">
      <c r="A1712" s="50" t="s">
        <v>1103</v>
      </c>
      <c r="B1712" s="4" t="s">
        <v>13</v>
      </c>
      <c r="C1712" s="4">
        <v>1185732</v>
      </c>
      <c r="D1712" s="5">
        <v>44486</v>
      </c>
      <c r="E1712" s="4" t="s">
        <v>535</v>
      </c>
      <c r="F1712" s="4" t="s">
        <v>1009</v>
      </c>
      <c r="G1712" s="4" t="s">
        <v>1010</v>
      </c>
      <c r="H1712" s="6">
        <v>525</v>
      </c>
      <c r="I1712" s="12" t="s">
        <v>350</v>
      </c>
      <c r="J1712" s="12" t="s">
        <v>1087</v>
      </c>
      <c r="K1712" s="10">
        <v>158812.5</v>
      </c>
      <c r="L1712" s="11">
        <v>0.55000000000000004</v>
      </c>
      <c r="M1712" s="13">
        <f t="shared" si="52"/>
        <v>288750</v>
      </c>
      <c r="N1712" s="13">
        <f t="shared" si="53"/>
        <v>550</v>
      </c>
      <c r="O1712" s="4" t="s">
        <v>16</v>
      </c>
      <c r="P1712" s="12" t="s">
        <v>747</v>
      </c>
    </row>
    <row r="1713" spans="1:16" ht="14.25" customHeight="1">
      <c r="A1713" s="50" t="s">
        <v>1103</v>
      </c>
      <c r="B1713" s="4" t="s">
        <v>13</v>
      </c>
      <c r="C1713" s="4">
        <v>1185732</v>
      </c>
      <c r="D1713" s="5">
        <v>44516</v>
      </c>
      <c r="E1713" s="4" t="s">
        <v>535</v>
      </c>
      <c r="F1713" s="4" t="s">
        <v>1009</v>
      </c>
      <c r="G1713" s="4" t="s">
        <v>1010</v>
      </c>
      <c r="H1713" s="6">
        <v>675</v>
      </c>
      <c r="I1713" s="12" t="s">
        <v>748</v>
      </c>
      <c r="J1713" s="12" t="s">
        <v>1087</v>
      </c>
      <c r="K1713" s="10">
        <v>168750</v>
      </c>
      <c r="L1713" s="11">
        <v>0.5</v>
      </c>
      <c r="M1713" s="13">
        <f t="shared" si="52"/>
        <v>337500</v>
      </c>
      <c r="N1713" s="13">
        <f t="shared" si="53"/>
        <v>500</v>
      </c>
      <c r="O1713" s="4" t="s">
        <v>16</v>
      </c>
      <c r="P1713" s="12" t="s">
        <v>749</v>
      </c>
    </row>
    <row r="1714" spans="1:16" ht="14.25" customHeight="1">
      <c r="A1714" s="50" t="s">
        <v>1103</v>
      </c>
      <c r="B1714" s="4" t="s">
        <v>13</v>
      </c>
      <c r="C1714" s="4">
        <v>1185732</v>
      </c>
      <c r="D1714" s="5">
        <v>44516</v>
      </c>
      <c r="E1714" s="4" t="s">
        <v>535</v>
      </c>
      <c r="F1714" s="4" t="s">
        <v>1009</v>
      </c>
      <c r="G1714" s="4" t="s">
        <v>1010</v>
      </c>
      <c r="H1714" s="6">
        <v>500</v>
      </c>
      <c r="I1714" s="12" t="s">
        <v>290</v>
      </c>
      <c r="J1714" s="12" t="s">
        <v>1088</v>
      </c>
      <c r="K1714" s="10">
        <v>90000</v>
      </c>
      <c r="L1714" s="11">
        <v>0.4</v>
      </c>
      <c r="M1714" s="13">
        <f t="shared" si="52"/>
        <v>225000</v>
      </c>
      <c r="N1714" s="13">
        <f t="shared" si="53"/>
        <v>450</v>
      </c>
      <c r="O1714" s="4" t="s">
        <v>16</v>
      </c>
      <c r="P1714" s="12" t="s">
        <v>291</v>
      </c>
    </row>
    <row r="1715" spans="1:16" ht="14.25" customHeight="1">
      <c r="A1715" s="50" t="s">
        <v>1103</v>
      </c>
      <c r="B1715" s="4" t="s">
        <v>13</v>
      </c>
      <c r="C1715" s="4">
        <v>1185732</v>
      </c>
      <c r="D1715" s="5">
        <v>44516</v>
      </c>
      <c r="E1715" s="4" t="s">
        <v>535</v>
      </c>
      <c r="F1715" s="4" t="s">
        <v>1009</v>
      </c>
      <c r="G1715" s="4" t="s">
        <v>1010</v>
      </c>
      <c r="H1715" s="6">
        <v>445</v>
      </c>
      <c r="I1715" s="12" t="s">
        <v>750</v>
      </c>
      <c r="J1715" s="12" t="s">
        <v>1086</v>
      </c>
      <c r="K1715" s="10">
        <v>60075</v>
      </c>
      <c r="L1715" s="11">
        <v>0.3</v>
      </c>
      <c r="M1715" s="13">
        <f t="shared" si="52"/>
        <v>200250</v>
      </c>
      <c r="N1715" s="13">
        <f t="shared" si="53"/>
        <v>450</v>
      </c>
      <c r="O1715" s="4" t="s">
        <v>16</v>
      </c>
      <c r="P1715" s="12" t="s">
        <v>751</v>
      </c>
    </row>
    <row r="1716" spans="1:16" ht="14.25" customHeight="1">
      <c r="A1716" s="50" t="s">
        <v>1103</v>
      </c>
      <c r="B1716" s="4" t="s">
        <v>13</v>
      </c>
      <c r="C1716" s="4">
        <v>1185732</v>
      </c>
      <c r="D1716" s="5">
        <v>44516</v>
      </c>
      <c r="E1716" s="4" t="s">
        <v>535</v>
      </c>
      <c r="F1716" s="4" t="s">
        <v>1009</v>
      </c>
      <c r="G1716" s="4" t="s">
        <v>1010</v>
      </c>
      <c r="H1716" s="6">
        <v>475</v>
      </c>
      <c r="I1716" s="12" t="s">
        <v>752</v>
      </c>
      <c r="J1716" s="12" t="s">
        <v>1087</v>
      </c>
      <c r="K1716" s="10">
        <v>74812.5</v>
      </c>
      <c r="L1716" s="11">
        <v>0.35</v>
      </c>
      <c r="M1716" s="13">
        <f t="shared" si="52"/>
        <v>213750</v>
      </c>
      <c r="N1716" s="13">
        <f t="shared" si="53"/>
        <v>450</v>
      </c>
      <c r="O1716" s="4" t="s">
        <v>16</v>
      </c>
      <c r="P1716" s="12" t="s">
        <v>753</v>
      </c>
    </row>
    <row r="1717" spans="1:16" ht="14.25" customHeight="1">
      <c r="A1717" s="50" t="s">
        <v>1103</v>
      </c>
      <c r="B1717" s="4" t="s">
        <v>13</v>
      </c>
      <c r="C1717" s="4">
        <v>1185732</v>
      </c>
      <c r="D1717" s="5">
        <v>44516</v>
      </c>
      <c r="E1717" s="4" t="s">
        <v>535</v>
      </c>
      <c r="F1717" s="4" t="s">
        <v>1009</v>
      </c>
      <c r="G1717" s="4" t="s">
        <v>1010</v>
      </c>
      <c r="H1717" s="6">
        <v>450</v>
      </c>
      <c r="I1717" s="12" t="s">
        <v>754</v>
      </c>
      <c r="J1717" s="12" t="s">
        <v>1087</v>
      </c>
      <c r="K1717" s="10">
        <v>108000</v>
      </c>
      <c r="L1717" s="11">
        <v>0.4</v>
      </c>
      <c r="M1717" s="13">
        <f t="shared" si="52"/>
        <v>270000</v>
      </c>
      <c r="N1717" s="13">
        <f t="shared" si="53"/>
        <v>600</v>
      </c>
      <c r="O1717" s="4" t="s">
        <v>16</v>
      </c>
      <c r="P1717" s="12" t="s">
        <v>755</v>
      </c>
    </row>
    <row r="1718" spans="1:16" ht="14.25" customHeight="1">
      <c r="A1718" s="50" t="s">
        <v>1103</v>
      </c>
      <c r="B1718" s="4" t="s">
        <v>13</v>
      </c>
      <c r="C1718" s="4">
        <v>1185732</v>
      </c>
      <c r="D1718" s="5">
        <v>44516</v>
      </c>
      <c r="E1718" s="4" t="s">
        <v>535</v>
      </c>
      <c r="F1718" s="4" t="s">
        <v>1009</v>
      </c>
      <c r="G1718" s="4" t="s">
        <v>1010</v>
      </c>
      <c r="H1718" s="6">
        <v>625</v>
      </c>
      <c r="I1718" s="12" t="s">
        <v>756</v>
      </c>
      <c r="J1718" s="12" t="s">
        <v>1088</v>
      </c>
      <c r="K1718" s="10">
        <v>223437.5</v>
      </c>
      <c r="L1718" s="11">
        <v>0.55000000000000004</v>
      </c>
      <c r="M1718" s="13">
        <f t="shared" si="52"/>
        <v>406249.99999999994</v>
      </c>
      <c r="N1718" s="13">
        <f t="shared" si="53"/>
        <v>649.99999999999989</v>
      </c>
      <c r="O1718" s="4" t="s">
        <v>16</v>
      </c>
      <c r="P1718" s="12" t="s">
        <v>757</v>
      </c>
    </row>
    <row r="1719" spans="1:16" ht="14.25" customHeight="1">
      <c r="A1719" s="50" t="s">
        <v>1103</v>
      </c>
      <c r="B1719" s="4" t="s">
        <v>13</v>
      </c>
      <c r="C1719" s="4">
        <v>1185732</v>
      </c>
      <c r="D1719" s="5">
        <v>44545</v>
      </c>
      <c r="E1719" s="4" t="s">
        <v>535</v>
      </c>
      <c r="F1719" s="4" t="s">
        <v>1009</v>
      </c>
      <c r="G1719" s="4" t="s">
        <v>1010</v>
      </c>
      <c r="H1719" s="6">
        <v>850</v>
      </c>
      <c r="I1719" s="12" t="s">
        <v>758</v>
      </c>
      <c r="J1719" s="12" t="s">
        <v>1086</v>
      </c>
      <c r="K1719" s="10">
        <v>255000</v>
      </c>
      <c r="L1719" s="11">
        <v>0.5</v>
      </c>
      <c r="M1719" s="13">
        <f t="shared" si="52"/>
        <v>510000</v>
      </c>
      <c r="N1719" s="13">
        <f t="shared" si="53"/>
        <v>600</v>
      </c>
      <c r="O1719" s="4" t="s">
        <v>16</v>
      </c>
      <c r="P1719" s="12" t="s">
        <v>759</v>
      </c>
    </row>
    <row r="1720" spans="1:16" ht="14.25" customHeight="1">
      <c r="A1720" s="50" t="s">
        <v>1103</v>
      </c>
      <c r="B1720" s="4" t="s">
        <v>13</v>
      </c>
      <c r="C1720" s="4">
        <v>1185732</v>
      </c>
      <c r="D1720" s="5">
        <v>44545</v>
      </c>
      <c r="E1720" s="4" t="s">
        <v>535</v>
      </c>
      <c r="F1720" s="4" t="s">
        <v>1009</v>
      </c>
      <c r="G1720" s="4" t="s">
        <v>1010</v>
      </c>
      <c r="H1720" s="6">
        <v>650</v>
      </c>
      <c r="I1720" s="12" t="s">
        <v>760</v>
      </c>
      <c r="J1720" s="12" t="s">
        <v>1086</v>
      </c>
      <c r="K1720" s="10">
        <v>130000</v>
      </c>
      <c r="L1720" s="11">
        <v>0.4</v>
      </c>
      <c r="M1720" s="13">
        <f t="shared" si="52"/>
        <v>325000</v>
      </c>
      <c r="N1720" s="13">
        <f t="shared" si="53"/>
        <v>500</v>
      </c>
      <c r="O1720" s="4" t="s">
        <v>16</v>
      </c>
      <c r="P1720" s="12" t="s">
        <v>761</v>
      </c>
    </row>
    <row r="1721" spans="1:16" ht="14.25" customHeight="1">
      <c r="A1721" s="50" t="s">
        <v>1103</v>
      </c>
      <c r="B1721" s="4" t="s">
        <v>13</v>
      </c>
      <c r="C1721" s="4">
        <v>1185732</v>
      </c>
      <c r="D1721" s="5">
        <v>44545</v>
      </c>
      <c r="E1721" s="4" t="s">
        <v>535</v>
      </c>
      <c r="F1721" s="4" t="s">
        <v>1009</v>
      </c>
      <c r="G1721" s="4" t="s">
        <v>1010</v>
      </c>
      <c r="H1721" s="6">
        <v>600</v>
      </c>
      <c r="I1721" s="12" t="s">
        <v>172</v>
      </c>
      <c r="J1721" s="12" t="s">
        <v>1087</v>
      </c>
      <c r="K1721" s="10">
        <v>90000</v>
      </c>
      <c r="L1721" s="11">
        <v>0.3</v>
      </c>
      <c r="M1721" s="13">
        <f t="shared" si="52"/>
        <v>300000</v>
      </c>
      <c r="N1721" s="13">
        <f t="shared" si="53"/>
        <v>500</v>
      </c>
      <c r="O1721" s="4" t="s">
        <v>16</v>
      </c>
      <c r="P1721" s="12" t="s">
        <v>173</v>
      </c>
    </row>
    <row r="1722" spans="1:16" ht="14.25" customHeight="1">
      <c r="A1722" s="50" t="s">
        <v>1103</v>
      </c>
      <c r="B1722" s="4" t="s">
        <v>13</v>
      </c>
      <c r="C1722" s="4">
        <v>1185732</v>
      </c>
      <c r="D1722" s="5">
        <v>44545</v>
      </c>
      <c r="E1722" s="4" t="s">
        <v>535</v>
      </c>
      <c r="F1722" s="4" t="s">
        <v>1009</v>
      </c>
      <c r="G1722" s="4" t="s">
        <v>1010</v>
      </c>
      <c r="H1722" s="6">
        <v>550</v>
      </c>
      <c r="I1722" s="12" t="s">
        <v>185</v>
      </c>
      <c r="J1722" s="12" t="s">
        <v>1087</v>
      </c>
      <c r="K1722" s="10">
        <v>96250</v>
      </c>
      <c r="L1722" s="11">
        <v>0.35</v>
      </c>
      <c r="M1722" s="13">
        <f t="shared" si="52"/>
        <v>275000</v>
      </c>
      <c r="N1722" s="13">
        <f t="shared" si="53"/>
        <v>500</v>
      </c>
      <c r="O1722" s="4" t="s">
        <v>16</v>
      </c>
      <c r="P1722" s="12" t="s">
        <v>186</v>
      </c>
    </row>
    <row r="1723" spans="1:16" ht="14.25" customHeight="1">
      <c r="A1723" s="50" t="s">
        <v>1103</v>
      </c>
      <c r="B1723" s="4" t="s">
        <v>13</v>
      </c>
      <c r="C1723" s="4">
        <v>1185732</v>
      </c>
      <c r="D1723" s="5">
        <v>44545</v>
      </c>
      <c r="E1723" s="4" t="s">
        <v>535</v>
      </c>
      <c r="F1723" s="4" t="s">
        <v>1009</v>
      </c>
      <c r="G1723" s="4" t="s">
        <v>1010</v>
      </c>
      <c r="H1723" s="6">
        <v>550</v>
      </c>
      <c r="I1723" s="12" t="s">
        <v>264</v>
      </c>
      <c r="J1723" s="12" t="s">
        <v>1087</v>
      </c>
      <c r="K1723" s="10">
        <v>132000</v>
      </c>
      <c r="L1723" s="11">
        <v>0.4</v>
      </c>
      <c r="M1723" s="13">
        <f t="shared" si="52"/>
        <v>330000</v>
      </c>
      <c r="N1723" s="13">
        <f t="shared" si="53"/>
        <v>600</v>
      </c>
      <c r="O1723" s="4" t="s">
        <v>16</v>
      </c>
      <c r="P1723" s="12" t="s">
        <v>265</v>
      </c>
    </row>
    <row r="1724" spans="1:16" ht="14.25" customHeight="1">
      <c r="A1724" s="50" t="s">
        <v>1103</v>
      </c>
      <c r="B1724" s="4" t="s">
        <v>13</v>
      </c>
      <c r="C1724" s="4">
        <v>1185732</v>
      </c>
      <c r="D1724" s="5">
        <v>44545</v>
      </c>
      <c r="E1724" s="4" t="s">
        <v>535</v>
      </c>
      <c r="F1724" s="4" t="s">
        <v>1009</v>
      </c>
      <c r="G1724" s="4" t="s">
        <v>1010</v>
      </c>
      <c r="H1724" s="6">
        <v>650</v>
      </c>
      <c r="I1724" s="12" t="s">
        <v>503</v>
      </c>
      <c r="J1724" s="12" t="s">
        <v>1087</v>
      </c>
      <c r="K1724" s="10">
        <v>232375</v>
      </c>
      <c r="L1724" s="11">
        <v>0.55000000000000004</v>
      </c>
      <c r="M1724" s="13">
        <f t="shared" si="52"/>
        <v>422499.99999999994</v>
      </c>
      <c r="N1724" s="13">
        <f t="shared" si="53"/>
        <v>649.99999999999989</v>
      </c>
      <c r="O1724" s="4" t="s">
        <v>16</v>
      </c>
      <c r="P1724" s="12" t="s">
        <v>504</v>
      </c>
    </row>
    <row r="1725" spans="1:16" ht="14.25" customHeight="1">
      <c r="A1725" s="50" t="s">
        <v>1103</v>
      </c>
      <c r="B1725" s="4" t="s">
        <v>13</v>
      </c>
      <c r="C1725" s="4">
        <v>1185732</v>
      </c>
      <c r="D1725" s="5">
        <v>44214</v>
      </c>
      <c r="E1725" s="4" t="s">
        <v>535</v>
      </c>
      <c r="F1725" s="4" t="s">
        <v>1009</v>
      </c>
      <c r="G1725" s="4" t="s">
        <v>1010</v>
      </c>
      <c r="H1725" s="6">
        <v>625</v>
      </c>
      <c r="I1725" s="12" t="s">
        <v>585</v>
      </c>
      <c r="J1725" s="12" t="s">
        <v>1086</v>
      </c>
      <c r="K1725" s="10">
        <v>75000</v>
      </c>
      <c r="L1725" s="11">
        <v>0.4</v>
      </c>
      <c r="M1725" s="13">
        <f t="shared" si="52"/>
        <v>187500</v>
      </c>
      <c r="N1725" s="13">
        <f t="shared" si="53"/>
        <v>300</v>
      </c>
      <c r="O1725" s="4" t="s">
        <v>16</v>
      </c>
      <c r="P1725" s="12" t="s">
        <v>764</v>
      </c>
    </row>
    <row r="1726" spans="1:16" ht="14.25" customHeight="1">
      <c r="A1726" s="50" t="s">
        <v>1103</v>
      </c>
      <c r="B1726" s="4" t="s">
        <v>13</v>
      </c>
      <c r="C1726" s="4">
        <v>1185732</v>
      </c>
      <c r="D1726" s="5">
        <v>44214</v>
      </c>
      <c r="E1726" s="4" t="s">
        <v>535</v>
      </c>
      <c r="F1726" s="4" t="s">
        <v>1009</v>
      </c>
      <c r="G1726" s="4" t="s">
        <v>1010</v>
      </c>
      <c r="H1726" s="6">
        <v>425</v>
      </c>
      <c r="I1726" s="12" t="s">
        <v>119</v>
      </c>
      <c r="J1726" s="12" t="s">
        <v>1087</v>
      </c>
      <c r="K1726" s="10">
        <v>44625</v>
      </c>
      <c r="L1726" s="11">
        <v>0.35</v>
      </c>
      <c r="M1726" s="13">
        <f t="shared" si="52"/>
        <v>127500.00000000001</v>
      </c>
      <c r="N1726" s="13">
        <f t="shared" si="53"/>
        <v>300.00000000000006</v>
      </c>
      <c r="O1726" s="4" t="s">
        <v>16</v>
      </c>
      <c r="P1726" s="12" t="s">
        <v>765</v>
      </c>
    </row>
    <row r="1727" spans="1:16" ht="14.25" customHeight="1">
      <c r="A1727" s="50" t="s">
        <v>1103</v>
      </c>
      <c r="B1727" s="4" t="s">
        <v>13</v>
      </c>
      <c r="C1727" s="4">
        <v>1185732</v>
      </c>
      <c r="D1727" s="5">
        <v>44214</v>
      </c>
      <c r="E1727" s="4" t="s">
        <v>535</v>
      </c>
      <c r="F1727" s="4" t="s">
        <v>1009</v>
      </c>
      <c r="G1727" s="4" t="s">
        <v>1010</v>
      </c>
      <c r="H1727" s="6">
        <v>425</v>
      </c>
      <c r="I1727" s="12" t="s">
        <v>99</v>
      </c>
      <c r="J1727" s="12" t="s">
        <v>1087</v>
      </c>
      <c r="K1727" s="10">
        <v>29750</v>
      </c>
      <c r="L1727" s="11">
        <v>0.35</v>
      </c>
      <c r="M1727" s="13">
        <f t="shared" si="52"/>
        <v>85000</v>
      </c>
      <c r="N1727" s="13">
        <f t="shared" si="53"/>
        <v>200</v>
      </c>
      <c r="O1727" s="4" t="s">
        <v>16</v>
      </c>
      <c r="P1727" s="12" t="s">
        <v>766</v>
      </c>
    </row>
    <row r="1728" spans="1:16" ht="14.25" customHeight="1">
      <c r="A1728" s="50" t="s">
        <v>1103</v>
      </c>
      <c r="B1728" s="4" t="s">
        <v>13</v>
      </c>
      <c r="C1728" s="4">
        <v>1185732</v>
      </c>
      <c r="D1728" s="5">
        <v>44214</v>
      </c>
      <c r="E1728" s="4" t="s">
        <v>535</v>
      </c>
      <c r="F1728" s="4" t="s">
        <v>1009</v>
      </c>
      <c r="G1728" s="4" t="s">
        <v>1010</v>
      </c>
      <c r="H1728" s="6">
        <v>275</v>
      </c>
      <c r="I1728" s="12" t="s">
        <v>767</v>
      </c>
      <c r="J1728" s="12" t="s">
        <v>1086</v>
      </c>
      <c r="K1728" s="10">
        <v>27500</v>
      </c>
      <c r="L1728" s="11">
        <v>0.4</v>
      </c>
      <c r="M1728" s="13">
        <f t="shared" si="52"/>
        <v>68750</v>
      </c>
      <c r="N1728" s="13">
        <f t="shared" si="53"/>
        <v>250</v>
      </c>
      <c r="O1728" s="4" t="s">
        <v>16</v>
      </c>
      <c r="P1728" s="12" t="s">
        <v>768</v>
      </c>
    </row>
    <row r="1729" spans="1:16" ht="14.25" customHeight="1">
      <c r="A1729" s="50" t="s">
        <v>1103</v>
      </c>
      <c r="B1729" s="4" t="s">
        <v>13</v>
      </c>
      <c r="C1729" s="4">
        <v>1185732</v>
      </c>
      <c r="D1729" s="5">
        <v>44214</v>
      </c>
      <c r="E1729" s="4" t="s">
        <v>535</v>
      </c>
      <c r="F1729" s="4" t="s">
        <v>1009</v>
      </c>
      <c r="G1729" s="4" t="s">
        <v>1010</v>
      </c>
      <c r="H1729" s="6">
        <v>325</v>
      </c>
      <c r="I1729" s="12" t="s">
        <v>254</v>
      </c>
      <c r="J1729" s="12" t="s">
        <v>1086</v>
      </c>
      <c r="K1729" s="10">
        <v>45500</v>
      </c>
      <c r="L1729" s="11">
        <v>0.35</v>
      </c>
      <c r="M1729" s="13">
        <f t="shared" si="52"/>
        <v>130000.00000000001</v>
      </c>
      <c r="N1729" s="13">
        <f t="shared" si="53"/>
        <v>400.00000000000006</v>
      </c>
      <c r="O1729" s="4" t="s">
        <v>16</v>
      </c>
      <c r="P1729" s="12" t="s">
        <v>255</v>
      </c>
    </row>
    <row r="1730" spans="1:16" ht="14.25" customHeight="1">
      <c r="A1730" s="50" t="s">
        <v>1103</v>
      </c>
      <c r="B1730" s="4" t="s">
        <v>13</v>
      </c>
      <c r="C1730" s="4">
        <v>1185732</v>
      </c>
      <c r="D1730" s="5">
        <v>44214</v>
      </c>
      <c r="E1730" s="4" t="s">
        <v>535</v>
      </c>
      <c r="F1730" s="4" t="s">
        <v>1009</v>
      </c>
      <c r="G1730" s="4" t="s">
        <v>1010</v>
      </c>
      <c r="H1730" s="6">
        <v>425</v>
      </c>
      <c r="I1730" s="12" t="s">
        <v>769</v>
      </c>
      <c r="J1730" s="12" t="s">
        <v>1086</v>
      </c>
      <c r="K1730" s="10">
        <v>63750</v>
      </c>
      <c r="L1730" s="11">
        <v>0.5</v>
      </c>
      <c r="M1730" s="13">
        <f t="shared" si="52"/>
        <v>127500</v>
      </c>
      <c r="N1730" s="13">
        <f t="shared" si="53"/>
        <v>300</v>
      </c>
      <c r="O1730" s="4" t="s">
        <v>16</v>
      </c>
      <c r="P1730" s="12" t="s">
        <v>770</v>
      </c>
    </row>
    <row r="1731" spans="1:16" ht="14.25" customHeight="1">
      <c r="A1731" s="50" t="s">
        <v>1103</v>
      </c>
      <c r="B1731" s="4" t="s">
        <v>13</v>
      </c>
      <c r="C1731" s="4">
        <v>1185732</v>
      </c>
      <c r="D1731" s="5">
        <v>44245</v>
      </c>
      <c r="E1731" s="4" t="s">
        <v>535</v>
      </c>
      <c r="F1731" s="4" t="s">
        <v>1009</v>
      </c>
      <c r="G1731" s="4" t="s">
        <v>1010</v>
      </c>
      <c r="H1731" s="6">
        <v>675</v>
      </c>
      <c r="I1731" s="12" t="s">
        <v>244</v>
      </c>
      <c r="J1731" s="12" t="s">
        <v>1087</v>
      </c>
      <c r="K1731" s="10">
        <v>81000</v>
      </c>
      <c r="L1731" s="11">
        <v>0.4</v>
      </c>
      <c r="M1731" s="13">
        <f t="shared" si="52"/>
        <v>202500</v>
      </c>
      <c r="N1731" s="13">
        <f t="shared" si="53"/>
        <v>300</v>
      </c>
      <c r="O1731" s="4" t="s">
        <v>16</v>
      </c>
      <c r="P1731" s="12" t="s">
        <v>245</v>
      </c>
    </row>
    <row r="1732" spans="1:16" ht="14.25" customHeight="1">
      <c r="A1732" s="50" t="s">
        <v>1103</v>
      </c>
      <c r="B1732" s="4" t="s">
        <v>13</v>
      </c>
      <c r="C1732" s="4">
        <v>1185732</v>
      </c>
      <c r="D1732" s="5">
        <v>44245</v>
      </c>
      <c r="E1732" s="4" t="s">
        <v>535</v>
      </c>
      <c r="F1732" s="4" t="s">
        <v>1009</v>
      </c>
      <c r="G1732" s="4" t="s">
        <v>1010</v>
      </c>
      <c r="H1732" s="6">
        <v>325</v>
      </c>
      <c r="I1732" s="12" t="s">
        <v>771</v>
      </c>
      <c r="J1732" s="12" t="s">
        <v>1087</v>
      </c>
      <c r="K1732" s="10">
        <v>34125</v>
      </c>
      <c r="L1732" s="11">
        <v>0.35</v>
      </c>
      <c r="M1732" s="13">
        <f t="shared" si="52"/>
        <v>97500</v>
      </c>
      <c r="N1732" s="13">
        <f t="shared" si="53"/>
        <v>300</v>
      </c>
      <c r="O1732" s="4" t="s">
        <v>16</v>
      </c>
      <c r="P1732" s="12" t="s">
        <v>772</v>
      </c>
    </row>
    <row r="1733" spans="1:16" ht="14.25" customHeight="1">
      <c r="A1733" s="50" t="s">
        <v>1103</v>
      </c>
      <c r="B1733" s="4" t="s">
        <v>13</v>
      </c>
      <c r="C1733" s="4">
        <v>1185732</v>
      </c>
      <c r="D1733" s="5">
        <v>44245</v>
      </c>
      <c r="E1733" s="4" t="s">
        <v>535</v>
      </c>
      <c r="F1733" s="4" t="s">
        <v>1009</v>
      </c>
      <c r="G1733" s="4" t="s">
        <v>1010</v>
      </c>
      <c r="H1733" s="6">
        <v>375</v>
      </c>
      <c r="I1733" s="12" t="s">
        <v>259</v>
      </c>
      <c r="J1733" s="12" t="s">
        <v>1087</v>
      </c>
      <c r="K1733" s="10">
        <v>26250</v>
      </c>
      <c r="L1733" s="11">
        <v>0.35</v>
      </c>
      <c r="M1733" s="13">
        <f t="shared" si="52"/>
        <v>75000</v>
      </c>
      <c r="N1733" s="13">
        <f t="shared" si="53"/>
        <v>200</v>
      </c>
      <c r="O1733" s="4" t="s">
        <v>16</v>
      </c>
      <c r="P1733" s="12" t="s">
        <v>260</v>
      </c>
    </row>
    <row r="1734" spans="1:16" ht="14.25" customHeight="1">
      <c r="A1734" s="50" t="s">
        <v>1103</v>
      </c>
      <c r="B1734" s="4" t="s">
        <v>13</v>
      </c>
      <c r="C1734" s="4">
        <v>1185732</v>
      </c>
      <c r="D1734" s="5">
        <v>44245</v>
      </c>
      <c r="E1734" s="4" t="s">
        <v>535</v>
      </c>
      <c r="F1734" s="4" t="s">
        <v>1011</v>
      </c>
      <c r="G1734" s="4" t="s">
        <v>1012</v>
      </c>
      <c r="H1734" s="6">
        <v>250</v>
      </c>
      <c r="I1734" s="12" t="s">
        <v>322</v>
      </c>
      <c r="J1734" s="12" t="s">
        <v>1087</v>
      </c>
      <c r="K1734" s="10">
        <v>25000</v>
      </c>
      <c r="L1734" s="11">
        <v>0.4</v>
      </c>
      <c r="M1734" s="13">
        <f t="shared" si="52"/>
        <v>62500</v>
      </c>
      <c r="N1734" s="13">
        <f t="shared" si="53"/>
        <v>250</v>
      </c>
      <c r="O1734" s="4" t="s">
        <v>16</v>
      </c>
      <c r="P1734" s="12" t="s">
        <v>323</v>
      </c>
    </row>
    <row r="1735" spans="1:16" ht="14.25" customHeight="1">
      <c r="A1735" s="50" t="s">
        <v>1103</v>
      </c>
      <c r="B1735" s="4" t="s">
        <v>13</v>
      </c>
      <c r="C1735" s="4">
        <v>1185732</v>
      </c>
      <c r="D1735" s="5">
        <v>44245</v>
      </c>
      <c r="E1735" s="4" t="s">
        <v>535</v>
      </c>
      <c r="F1735" s="4" t="s">
        <v>1011</v>
      </c>
      <c r="G1735" s="4" t="s">
        <v>1012</v>
      </c>
      <c r="H1735" s="6">
        <v>325</v>
      </c>
      <c r="I1735" s="12" t="s">
        <v>672</v>
      </c>
      <c r="J1735" s="12" t="s">
        <v>1087</v>
      </c>
      <c r="K1735" s="10">
        <v>45500</v>
      </c>
      <c r="L1735" s="11">
        <v>0.35</v>
      </c>
      <c r="M1735" s="13">
        <f t="shared" ref="M1735:M1798" si="54">K1735/L1735</f>
        <v>130000.00000000001</v>
      </c>
      <c r="N1735" s="13">
        <f t="shared" ref="N1735:N1798" si="55">M1735/H1735</f>
        <v>400.00000000000006</v>
      </c>
      <c r="O1735" s="4" t="s">
        <v>16</v>
      </c>
      <c r="P1735" s="12" t="s">
        <v>673</v>
      </c>
    </row>
    <row r="1736" spans="1:16" ht="14.25" customHeight="1">
      <c r="A1736" s="50" t="s">
        <v>1103</v>
      </c>
      <c r="B1736" s="4" t="s">
        <v>13</v>
      </c>
      <c r="C1736" s="4">
        <v>1185732</v>
      </c>
      <c r="D1736" s="5">
        <v>44245</v>
      </c>
      <c r="E1736" s="4" t="s">
        <v>535</v>
      </c>
      <c r="F1736" s="4" t="s">
        <v>1011</v>
      </c>
      <c r="G1736" s="4" t="s">
        <v>1012</v>
      </c>
      <c r="H1736" s="6">
        <v>400</v>
      </c>
      <c r="I1736" s="12" t="s">
        <v>99</v>
      </c>
      <c r="J1736" s="12" t="s">
        <v>1087</v>
      </c>
      <c r="K1736" s="10">
        <v>60000</v>
      </c>
      <c r="L1736" s="11">
        <v>0.5</v>
      </c>
      <c r="M1736" s="13">
        <f t="shared" si="54"/>
        <v>120000</v>
      </c>
      <c r="N1736" s="13">
        <f t="shared" si="55"/>
        <v>300</v>
      </c>
      <c r="O1736" s="4" t="s">
        <v>16</v>
      </c>
      <c r="P1736" s="12" t="s">
        <v>773</v>
      </c>
    </row>
    <row r="1737" spans="1:16" ht="14.25" customHeight="1">
      <c r="A1737" s="50" t="s">
        <v>1103</v>
      </c>
      <c r="B1737" s="4" t="s">
        <v>13</v>
      </c>
      <c r="C1737" s="4">
        <v>1185732</v>
      </c>
      <c r="D1737" s="5">
        <v>44272</v>
      </c>
      <c r="E1737" s="4" t="s">
        <v>535</v>
      </c>
      <c r="F1737" s="4" t="s">
        <v>1011</v>
      </c>
      <c r="G1737" s="4" t="s">
        <v>1012</v>
      </c>
      <c r="H1737" s="6">
        <v>620</v>
      </c>
      <c r="I1737" s="12" t="s">
        <v>242</v>
      </c>
      <c r="J1737" s="12" t="s">
        <v>1087</v>
      </c>
      <c r="K1737" s="10">
        <v>86800</v>
      </c>
      <c r="L1737" s="11">
        <v>0.4</v>
      </c>
      <c r="M1737" s="13">
        <f t="shared" si="54"/>
        <v>217000</v>
      </c>
      <c r="N1737" s="13">
        <f t="shared" si="55"/>
        <v>350</v>
      </c>
      <c r="O1737" s="4" t="s">
        <v>16</v>
      </c>
      <c r="P1737" s="12" t="s">
        <v>243</v>
      </c>
    </row>
    <row r="1738" spans="1:16" ht="14.25" customHeight="1">
      <c r="A1738" s="50" t="s">
        <v>1103</v>
      </c>
      <c r="B1738" s="4" t="s">
        <v>13</v>
      </c>
      <c r="C1738" s="4">
        <v>1185732</v>
      </c>
      <c r="D1738" s="5">
        <v>44272</v>
      </c>
      <c r="E1738" s="4" t="s">
        <v>535</v>
      </c>
      <c r="F1738" s="4" t="s">
        <v>1011</v>
      </c>
      <c r="G1738" s="4" t="s">
        <v>1012</v>
      </c>
      <c r="H1738" s="6">
        <v>300</v>
      </c>
      <c r="I1738" s="12" t="s">
        <v>774</v>
      </c>
      <c r="J1738" s="12" t="s">
        <v>1087</v>
      </c>
      <c r="K1738" s="10">
        <v>36750</v>
      </c>
      <c r="L1738" s="11">
        <v>0.35</v>
      </c>
      <c r="M1738" s="13">
        <f t="shared" si="54"/>
        <v>105000</v>
      </c>
      <c r="N1738" s="13">
        <f t="shared" si="55"/>
        <v>350</v>
      </c>
      <c r="O1738" s="4" t="s">
        <v>16</v>
      </c>
      <c r="P1738" s="12" t="s">
        <v>775</v>
      </c>
    </row>
    <row r="1739" spans="1:16" ht="14.25" customHeight="1">
      <c r="A1739" s="50" t="s">
        <v>1103</v>
      </c>
      <c r="B1739" s="4" t="s">
        <v>13</v>
      </c>
      <c r="C1739" s="4">
        <v>1185732</v>
      </c>
      <c r="D1739" s="5">
        <v>44272</v>
      </c>
      <c r="E1739" s="4" t="s">
        <v>535</v>
      </c>
      <c r="F1739" s="4" t="s">
        <v>1011</v>
      </c>
      <c r="G1739" s="4" t="s">
        <v>1012</v>
      </c>
      <c r="H1739" s="6">
        <v>350</v>
      </c>
      <c r="I1739" s="12" t="s">
        <v>776</v>
      </c>
      <c r="J1739" s="12" t="s">
        <v>1087</v>
      </c>
      <c r="K1739" s="10">
        <v>30625</v>
      </c>
      <c r="L1739" s="11">
        <v>0.35</v>
      </c>
      <c r="M1739" s="13">
        <f t="shared" si="54"/>
        <v>87500</v>
      </c>
      <c r="N1739" s="13">
        <f t="shared" si="55"/>
        <v>250</v>
      </c>
      <c r="O1739" s="4" t="s">
        <v>16</v>
      </c>
      <c r="P1739" s="12" t="s">
        <v>777</v>
      </c>
    </row>
    <row r="1740" spans="1:16" ht="14.25" customHeight="1">
      <c r="A1740" s="50" t="s">
        <v>1103</v>
      </c>
      <c r="B1740" s="4" t="s">
        <v>13</v>
      </c>
      <c r="C1740" s="4">
        <v>1185732</v>
      </c>
      <c r="D1740" s="5">
        <v>44272</v>
      </c>
      <c r="E1740" s="4" t="s">
        <v>535</v>
      </c>
      <c r="F1740" s="4" t="s">
        <v>1011</v>
      </c>
      <c r="G1740" s="4" t="s">
        <v>1012</v>
      </c>
      <c r="H1740" s="6">
        <v>200</v>
      </c>
      <c r="I1740" s="12" t="s">
        <v>778</v>
      </c>
      <c r="J1740" s="12" t="s">
        <v>1087</v>
      </c>
      <c r="K1740" s="10">
        <v>24000</v>
      </c>
      <c r="L1740" s="11">
        <v>0.4</v>
      </c>
      <c r="M1740" s="13">
        <f t="shared" si="54"/>
        <v>60000</v>
      </c>
      <c r="N1740" s="13">
        <f t="shared" si="55"/>
        <v>300</v>
      </c>
      <c r="O1740" s="4" t="s">
        <v>16</v>
      </c>
      <c r="P1740" s="12" t="s">
        <v>779</v>
      </c>
    </row>
    <row r="1741" spans="1:16" ht="14.25" customHeight="1">
      <c r="A1741" s="50" t="s">
        <v>1103</v>
      </c>
      <c r="B1741" s="4" t="s">
        <v>13</v>
      </c>
      <c r="C1741" s="4">
        <v>1185732</v>
      </c>
      <c r="D1741" s="5">
        <v>44272</v>
      </c>
      <c r="E1741" s="4" t="s">
        <v>535</v>
      </c>
      <c r="F1741" s="4" t="s">
        <v>1011</v>
      </c>
      <c r="G1741" s="4" t="s">
        <v>1012</v>
      </c>
      <c r="H1741" s="6">
        <v>250</v>
      </c>
      <c r="I1741" s="12" t="s">
        <v>780</v>
      </c>
      <c r="J1741" s="12" t="s">
        <v>1088</v>
      </c>
      <c r="K1741" s="10">
        <v>39375</v>
      </c>
      <c r="L1741" s="11">
        <v>0.35</v>
      </c>
      <c r="M1741" s="13">
        <f t="shared" si="54"/>
        <v>112500</v>
      </c>
      <c r="N1741" s="13">
        <f t="shared" si="55"/>
        <v>450</v>
      </c>
      <c r="O1741" s="4" t="s">
        <v>16</v>
      </c>
      <c r="P1741" s="12" t="s">
        <v>781</v>
      </c>
    </row>
    <row r="1742" spans="1:16" ht="14.25" customHeight="1">
      <c r="A1742" s="50" t="s">
        <v>1103</v>
      </c>
      <c r="B1742" s="4" t="s">
        <v>13</v>
      </c>
      <c r="C1742" s="4">
        <v>1185732</v>
      </c>
      <c r="D1742" s="5">
        <v>44272</v>
      </c>
      <c r="E1742" s="4" t="s">
        <v>535</v>
      </c>
      <c r="F1742" s="4" t="s">
        <v>1011</v>
      </c>
      <c r="G1742" s="4" t="s">
        <v>1012</v>
      </c>
      <c r="H1742" s="6">
        <v>350</v>
      </c>
      <c r="I1742" s="12" t="s">
        <v>37</v>
      </c>
      <c r="J1742" s="12" t="s">
        <v>1086</v>
      </c>
      <c r="K1742" s="10">
        <v>61250</v>
      </c>
      <c r="L1742" s="11">
        <v>0.5</v>
      </c>
      <c r="M1742" s="13">
        <f t="shared" si="54"/>
        <v>122500</v>
      </c>
      <c r="N1742" s="13">
        <f t="shared" si="55"/>
        <v>350</v>
      </c>
      <c r="O1742" s="4" t="s">
        <v>16</v>
      </c>
      <c r="P1742" s="12" t="s">
        <v>782</v>
      </c>
    </row>
    <row r="1743" spans="1:16" ht="14.25" customHeight="1">
      <c r="A1743" s="50" t="s">
        <v>1103</v>
      </c>
      <c r="B1743" s="4" t="s">
        <v>13</v>
      </c>
      <c r="C1743" s="4">
        <v>1185732</v>
      </c>
      <c r="D1743" s="5">
        <v>44304</v>
      </c>
      <c r="E1743" s="4" t="s">
        <v>535</v>
      </c>
      <c r="F1743" s="4" t="s">
        <v>1011</v>
      </c>
      <c r="G1743" s="4" t="s">
        <v>1012</v>
      </c>
      <c r="H1743" s="6">
        <v>575</v>
      </c>
      <c r="I1743" s="12" t="s">
        <v>783</v>
      </c>
      <c r="J1743" s="12" t="s">
        <v>1086</v>
      </c>
      <c r="K1743" s="10">
        <v>80500</v>
      </c>
      <c r="L1743" s="11">
        <v>0.4</v>
      </c>
      <c r="M1743" s="13">
        <f t="shared" si="54"/>
        <v>201250</v>
      </c>
      <c r="N1743" s="13">
        <f t="shared" si="55"/>
        <v>350</v>
      </c>
      <c r="O1743" s="4" t="s">
        <v>16</v>
      </c>
      <c r="P1743" s="12" t="s">
        <v>784</v>
      </c>
    </row>
    <row r="1744" spans="1:16" ht="14.25" customHeight="1">
      <c r="A1744" s="50" t="s">
        <v>1103</v>
      </c>
      <c r="B1744" s="4" t="s">
        <v>13</v>
      </c>
      <c r="C1744" s="4">
        <v>1185732</v>
      </c>
      <c r="D1744" s="5">
        <v>44304</v>
      </c>
      <c r="E1744" s="4" t="s">
        <v>535</v>
      </c>
      <c r="F1744" s="4" t="s">
        <v>1011</v>
      </c>
      <c r="G1744" s="4" t="s">
        <v>1012</v>
      </c>
      <c r="H1744" s="6">
        <v>275</v>
      </c>
      <c r="I1744" s="12" t="s">
        <v>224</v>
      </c>
      <c r="J1744" s="12" t="s">
        <v>1087</v>
      </c>
      <c r="K1744" s="10">
        <v>28875</v>
      </c>
      <c r="L1744" s="11">
        <v>0.35</v>
      </c>
      <c r="M1744" s="13">
        <f t="shared" si="54"/>
        <v>82500</v>
      </c>
      <c r="N1744" s="13">
        <f t="shared" si="55"/>
        <v>300</v>
      </c>
      <c r="O1744" s="4" t="s">
        <v>16</v>
      </c>
      <c r="P1744" s="12" t="s">
        <v>225</v>
      </c>
    </row>
    <row r="1745" spans="1:16" ht="14.25" customHeight="1">
      <c r="A1745" s="50" t="s">
        <v>1103</v>
      </c>
      <c r="B1745" s="4" t="s">
        <v>13</v>
      </c>
      <c r="C1745" s="4">
        <v>1185732</v>
      </c>
      <c r="D1745" s="5">
        <v>44304</v>
      </c>
      <c r="E1745" s="4" t="s">
        <v>535</v>
      </c>
      <c r="F1745" s="4" t="s">
        <v>1011</v>
      </c>
      <c r="G1745" s="4" t="s">
        <v>1012</v>
      </c>
      <c r="H1745" s="6">
        <v>275</v>
      </c>
      <c r="I1745" s="12" t="s">
        <v>752</v>
      </c>
      <c r="J1745" s="12" t="s">
        <v>1087</v>
      </c>
      <c r="K1745" s="10">
        <v>19250</v>
      </c>
      <c r="L1745" s="11">
        <v>0.35</v>
      </c>
      <c r="M1745" s="13">
        <f t="shared" si="54"/>
        <v>55000</v>
      </c>
      <c r="N1745" s="13">
        <f t="shared" si="55"/>
        <v>200</v>
      </c>
      <c r="O1745" s="4" t="s">
        <v>16</v>
      </c>
      <c r="P1745" s="12" t="s">
        <v>753</v>
      </c>
    </row>
    <row r="1746" spans="1:16" ht="14.25" customHeight="1">
      <c r="A1746" s="50" t="s">
        <v>1103</v>
      </c>
      <c r="B1746" s="4" t="s">
        <v>13</v>
      </c>
      <c r="C1746" s="4">
        <v>1185732</v>
      </c>
      <c r="D1746" s="5">
        <v>44304</v>
      </c>
      <c r="E1746" s="4" t="s">
        <v>535</v>
      </c>
      <c r="F1746" s="4" t="s">
        <v>1011</v>
      </c>
      <c r="G1746" s="4" t="s">
        <v>1012</v>
      </c>
      <c r="H1746" s="6">
        <v>200</v>
      </c>
      <c r="I1746" s="12" t="s">
        <v>614</v>
      </c>
      <c r="J1746" s="12" t="s">
        <v>1087</v>
      </c>
      <c r="K1746" s="10">
        <v>20000</v>
      </c>
      <c r="L1746" s="11">
        <v>0.4</v>
      </c>
      <c r="M1746" s="13">
        <f t="shared" si="54"/>
        <v>50000</v>
      </c>
      <c r="N1746" s="13">
        <f t="shared" si="55"/>
        <v>250</v>
      </c>
      <c r="O1746" s="4" t="s">
        <v>16</v>
      </c>
      <c r="P1746" s="12" t="s">
        <v>785</v>
      </c>
    </row>
    <row r="1747" spans="1:16" ht="14.25" customHeight="1">
      <c r="A1747" s="50" t="s">
        <v>1103</v>
      </c>
      <c r="B1747" s="4" t="s">
        <v>13</v>
      </c>
      <c r="C1747" s="4">
        <v>1185732</v>
      </c>
      <c r="D1747" s="5">
        <v>44304</v>
      </c>
      <c r="E1747" s="4" t="s">
        <v>535</v>
      </c>
      <c r="F1747" s="4" t="s">
        <v>1011</v>
      </c>
      <c r="G1747" s="4" t="s">
        <v>1012</v>
      </c>
      <c r="H1747" s="6">
        <v>225</v>
      </c>
      <c r="I1747" s="12" t="s">
        <v>358</v>
      </c>
      <c r="J1747" s="12" t="s">
        <v>1087</v>
      </c>
      <c r="K1747" s="10">
        <v>31500</v>
      </c>
      <c r="L1747" s="11">
        <v>0.35</v>
      </c>
      <c r="M1747" s="13">
        <f t="shared" si="54"/>
        <v>90000</v>
      </c>
      <c r="N1747" s="13">
        <f t="shared" si="55"/>
        <v>400</v>
      </c>
      <c r="O1747" s="4" t="s">
        <v>16</v>
      </c>
      <c r="P1747" s="12" t="s">
        <v>359</v>
      </c>
    </row>
    <row r="1748" spans="1:16" ht="14.25" customHeight="1">
      <c r="A1748" s="50" t="s">
        <v>1103</v>
      </c>
      <c r="B1748" s="4" t="s">
        <v>13</v>
      </c>
      <c r="C1748" s="4">
        <v>1185732</v>
      </c>
      <c r="D1748" s="5">
        <v>44304</v>
      </c>
      <c r="E1748" s="4" t="s">
        <v>535</v>
      </c>
      <c r="F1748" s="4" t="s">
        <v>1011</v>
      </c>
      <c r="G1748" s="4" t="s">
        <v>1012</v>
      </c>
      <c r="H1748" s="6">
        <v>350</v>
      </c>
      <c r="I1748" s="12" t="s">
        <v>49</v>
      </c>
      <c r="J1748" s="12" t="s">
        <v>1086</v>
      </c>
      <c r="K1748" s="10">
        <v>52500</v>
      </c>
      <c r="L1748" s="11">
        <v>0.5</v>
      </c>
      <c r="M1748" s="13">
        <f t="shared" si="54"/>
        <v>105000</v>
      </c>
      <c r="N1748" s="13">
        <f t="shared" si="55"/>
        <v>300</v>
      </c>
      <c r="O1748" s="4" t="s">
        <v>16</v>
      </c>
      <c r="P1748" s="12" t="s">
        <v>786</v>
      </c>
    </row>
    <row r="1749" spans="1:16" ht="14.25" customHeight="1">
      <c r="A1749" s="50" t="s">
        <v>1103</v>
      </c>
      <c r="B1749" s="4" t="s">
        <v>13</v>
      </c>
      <c r="C1749" s="4">
        <v>1185732</v>
      </c>
      <c r="D1749" s="5">
        <v>44335</v>
      </c>
      <c r="E1749" s="4" t="s">
        <v>535</v>
      </c>
      <c r="F1749" s="4" t="s">
        <v>1011</v>
      </c>
      <c r="G1749" s="4" t="s">
        <v>1012</v>
      </c>
      <c r="H1749" s="6">
        <v>620</v>
      </c>
      <c r="I1749" s="12" t="s">
        <v>787</v>
      </c>
      <c r="J1749" s="12" t="s">
        <v>1088</v>
      </c>
      <c r="K1749" s="10">
        <v>99200</v>
      </c>
      <c r="L1749" s="11">
        <v>0.4</v>
      </c>
      <c r="M1749" s="13">
        <f t="shared" si="54"/>
        <v>248000</v>
      </c>
      <c r="N1749" s="13">
        <f t="shared" si="55"/>
        <v>400</v>
      </c>
      <c r="O1749" s="4" t="s">
        <v>16</v>
      </c>
      <c r="P1749" s="12" t="s">
        <v>788</v>
      </c>
    </row>
    <row r="1750" spans="1:16" ht="14.25" customHeight="1">
      <c r="A1750" s="50" t="s">
        <v>1103</v>
      </c>
      <c r="B1750" s="4" t="s">
        <v>13</v>
      </c>
      <c r="C1750" s="4">
        <v>1185732</v>
      </c>
      <c r="D1750" s="5">
        <v>44335</v>
      </c>
      <c r="E1750" s="4" t="s">
        <v>535</v>
      </c>
      <c r="F1750" s="4" t="s">
        <v>1011</v>
      </c>
      <c r="G1750" s="4" t="s">
        <v>1012</v>
      </c>
      <c r="H1750" s="6">
        <v>325</v>
      </c>
      <c r="I1750" s="12" t="s">
        <v>295</v>
      </c>
      <c r="J1750" s="12" t="s">
        <v>1087</v>
      </c>
      <c r="K1750" s="10">
        <v>39812.5</v>
      </c>
      <c r="L1750" s="11">
        <v>0.35</v>
      </c>
      <c r="M1750" s="13">
        <f t="shared" si="54"/>
        <v>113750</v>
      </c>
      <c r="N1750" s="13">
        <f t="shared" si="55"/>
        <v>350</v>
      </c>
      <c r="O1750" s="4" t="s">
        <v>16</v>
      </c>
      <c r="P1750" s="12" t="s">
        <v>296</v>
      </c>
    </row>
    <row r="1751" spans="1:16" ht="14.25" customHeight="1">
      <c r="A1751" s="50" t="s">
        <v>1103</v>
      </c>
      <c r="B1751" s="4" t="s">
        <v>13</v>
      </c>
      <c r="C1751" s="4">
        <v>1185732</v>
      </c>
      <c r="D1751" s="5">
        <v>44335</v>
      </c>
      <c r="E1751" s="4" t="s">
        <v>535</v>
      </c>
      <c r="F1751" s="4" t="s">
        <v>1011</v>
      </c>
      <c r="G1751" s="4" t="s">
        <v>1012</v>
      </c>
      <c r="H1751" s="6">
        <v>300</v>
      </c>
      <c r="I1751" s="12" t="s">
        <v>326</v>
      </c>
      <c r="J1751" s="12" t="s">
        <v>1086</v>
      </c>
      <c r="K1751" s="10">
        <v>31500</v>
      </c>
      <c r="L1751" s="11">
        <v>0.35</v>
      </c>
      <c r="M1751" s="13">
        <f t="shared" si="54"/>
        <v>90000</v>
      </c>
      <c r="N1751" s="13">
        <f t="shared" si="55"/>
        <v>300</v>
      </c>
      <c r="O1751" s="4" t="s">
        <v>16</v>
      </c>
      <c r="P1751" s="12" t="s">
        <v>789</v>
      </c>
    </row>
    <row r="1752" spans="1:16" ht="14.25" customHeight="1">
      <c r="A1752" s="50" t="s">
        <v>1103</v>
      </c>
      <c r="B1752" s="4" t="s">
        <v>13</v>
      </c>
      <c r="C1752" s="4">
        <v>1185732</v>
      </c>
      <c r="D1752" s="5">
        <v>44335</v>
      </c>
      <c r="E1752" s="4" t="s">
        <v>535</v>
      </c>
      <c r="F1752" s="4" t="s">
        <v>1011</v>
      </c>
      <c r="G1752" s="4" t="s">
        <v>1012</v>
      </c>
      <c r="H1752" s="6">
        <v>225</v>
      </c>
      <c r="I1752" s="12" t="s">
        <v>790</v>
      </c>
      <c r="J1752" s="12" t="s">
        <v>1086</v>
      </c>
      <c r="K1752" s="10">
        <v>27000</v>
      </c>
      <c r="L1752" s="11">
        <v>0.4</v>
      </c>
      <c r="M1752" s="13">
        <f t="shared" si="54"/>
        <v>67500</v>
      </c>
      <c r="N1752" s="13">
        <f t="shared" si="55"/>
        <v>300</v>
      </c>
      <c r="O1752" s="4" t="s">
        <v>16</v>
      </c>
      <c r="P1752" s="12" t="s">
        <v>791</v>
      </c>
    </row>
    <row r="1753" spans="1:16" ht="14.25" customHeight="1">
      <c r="A1753" s="50" t="s">
        <v>1103</v>
      </c>
      <c r="B1753" s="4" t="s">
        <v>13</v>
      </c>
      <c r="C1753" s="4">
        <v>1185732</v>
      </c>
      <c r="D1753" s="5">
        <v>44335</v>
      </c>
      <c r="E1753" s="4" t="s">
        <v>535</v>
      </c>
      <c r="F1753" s="4" t="s">
        <v>1011</v>
      </c>
      <c r="G1753" s="4" t="s">
        <v>1012</v>
      </c>
      <c r="H1753" s="6">
        <v>250</v>
      </c>
      <c r="I1753" s="12" t="s">
        <v>403</v>
      </c>
      <c r="J1753" s="12" t="s">
        <v>1087</v>
      </c>
      <c r="K1753" s="10">
        <v>39375</v>
      </c>
      <c r="L1753" s="11">
        <v>0.35</v>
      </c>
      <c r="M1753" s="13">
        <f t="shared" si="54"/>
        <v>112500</v>
      </c>
      <c r="N1753" s="13">
        <f t="shared" si="55"/>
        <v>450</v>
      </c>
      <c r="O1753" s="4" t="s">
        <v>16</v>
      </c>
      <c r="P1753" s="12" t="s">
        <v>792</v>
      </c>
    </row>
    <row r="1754" spans="1:16" ht="14.25" customHeight="1">
      <c r="A1754" s="50" t="s">
        <v>1103</v>
      </c>
      <c r="B1754" s="4" t="s">
        <v>13</v>
      </c>
      <c r="C1754" s="4">
        <v>1185732</v>
      </c>
      <c r="D1754" s="5">
        <v>44335</v>
      </c>
      <c r="E1754" s="4" t="s">
        <v>535</v>
      </c>
      <c r="F1754" s="4" t="s">
        <v>1011</v>
      </c>
      <c r="G1754" s="4" t="s">
        <v>1012</v>
      </c>
      <c r="H1754" s="6">
        <v>350</v>
      </c>
      <c r="I1754" s="12" t="s">
        <v>374</v>
      </c>
      <c r="J1754" s="12" t="s">
        <v>1087</v>
      </c>
      <c r="K1754" s="10">
        <v>87500</v>
      </c>
      <c r="L1754" s="11">
        <v>0.5</v>
      </c>
      <c r="M1754" s="13">
        <f t="shared" si="54"/>
        <v>175000</v>
      </c>
      <c r="N1754" s="13">
        <f t="shared" si="55"/>
        <v>500</v>
      </c>
      <c r="O1754" s="4" t="s">
        <v>16</v>
      </c>
      <c r="P1754" s="12" t="s">
        <v>375</v>
      </c>
    </row>
    <row r="1755" spans="1:16" ht="14.25" customHeight="1">
      <c r="A1755" s="50" t="s">
        <v>1103</v>
      </c>
      <c r="B1755" s="4" t="s">
        <v>13</v>
      </c>
      <c r="C1755" s="4">
        <v>1185732</v>
      </c>
      <c r="D1755" s="5">
        <v>44365</v>
      </c>
      <c r="E1755" s="4" t="s">
        <v>535</v>
      </c>
      <c r="F1755" s="4" t="s">
        <v>1011</v>
      </c>
      <c r="G1755" s="4" t="s">
        <v>1012</v>
      </c>
      <c r="H1755" s="6">
        <v>600</v>
      </c>
      <c r="I1755" s="12" t="s">
        <v>793</v>
      </c>
      <c r="J1755" s="12" t="s">
        <v>1086</v>
      </c>
      <c r="K1755" s="10">
        <v>84000</v>
      </c>
      <c r="L1755" s="11">
        <v>0.4</v>
      </c>
      <c r="M1755" s="13">
        <f t="shared" si="54"/>
        <v>210000</v>
      </c>
      <c r="N1755" s="13">
        <f t="shared" si="55"/>
        <v>350</v>
      </c>
      <c r="O1755" s="4" t="s">
        <v>16</v>
      </c>
      <c r="P1755" s="12" t="s">
        <v>794</v>
      </c>
    </row>
    <row r="1756" spans="1:16" ht="14.25" customHeight="1">
      <c r="A1756" s="50" t="s">
        <v>1103</v>
      </c>
      <c r="B1756" s="4" t="s">
        <v>13</v>
      </c>
      <c r="C1756" s="4">
        <v>1185732</v>
      </c>
      <c r="D1756" s="5">
        <v>44365</v>
      </c>
      <c r="E1756" s="4" t="s">
        <v>535</v>
      </c>
      <c r="F1756" s="4" t="s">
        <v>1011</v>
      </c>
      <c r="G1756" s="4" t="s">
        <v>1012</v>
      </c>
      <c r="H1756" s="6">
        <v>350</v>
      </c>
      <c r="I1756" s="12" t="s">
        <v>702</v>
      </c>
      <c r="J1756" s="12" t="s">
        <v>1087</v>
      </c>
      <c r="K1756" s="10">
        <v>36750</v>
      </c>
      <c r="L1756" s="11">
        <v>0.35</v>
      </c>
      <c r="M1756" s="13">
        <f t="shared" si="54"/>
        <v>105000</v>
      </c>
      <c r="N1756" s="13">
        <f t="shared" si="55"/>
        <v>300</v>
      </c>
      <c r="O1756" s="4" t="s">
        <v>16</v>
      </c>
      <c r="P1756" s="12" t="s">
        <v>703</v>
      </c>
    </row>
    <row r="1757" spans="1:16" ht="14.25" customHeight="1">
      <c r="A1757" s="50" t="s">
        <v>1103</v>
      </c>
      <c r="B1757" s="4" t="s">
        <v>13</v>
      </c>
      <c r="C1757" s="4">
        <v>1185732</v>
      </c>
      <c r="D1757" s="5">
        <v>44365</v>
      </c>
      <c r="E1757" s="4" t="s">
        <v>535</v>
      </c>
      <c r="F1757" s="4" t="s">
        <v>1011</v>
      </c>
      <c r="G1757" s="4" t="s">
        <v>1012</v>
      </c>
      <c r="H1757" s="6">
        <v>375</v>
      </c>
      <c r="I1757" s="12" t="s">
        <v>91</v>
      </c>
      <c r="J1757" s="12" t="s">
        <v>1086</v>
      </c>
      <c r="K1757" s="10">
        <v>32812.5</v>
      </c>
      <c r="L1757" s="11">
        <v>0.35</v>
      </c>
      <c r="M1757" s="13">
        <f t="shared" si="54"/>
        <v>93750</v>
      </c>
      <c r="N1757" s="13">
        <f t="shared" si="55"/>
        <v>250</v>
      </c>
      <c r="O1757" s="4" t="s">
        <v>16</v>
      </c>
      <c r="P1757" s="12" t="s">
        <v>795</v>
      </c>
    </row>
    <row r="1758" spans="1:16" ht="14.25" customHeight="1">
      <c r="A1758" s="50" t="s">
        <v>1103</v>
      </c>
      <c r="B1758" s="4" t="s">
        <v>13</v>
      </c>
      <c r="C1758" s="4">
        <v>1185732</v>
      </c>
      <c r="D1758" s="5">
        <v>44365</v>
      </c>
      <c r="E1758" s="4" t="s">
        <v>535</v>
      </c>
      <c r="F1758" s="4" t="s">
        <v>1011</v>
      </c>
      <c r="G1758" s="4" t="s">
        <v>1012</v>
      </c>
      <c r="H1758" s="6">
        <v>350</v>
      </c>
      <c r="I1758" s="12" t="s">
        <v>796</v>
      </c>
      <c r="J1758" s="12" t="s">
        <v>1087</v>
      </c>
      <c r="K1758" s="10">
        <v>35000</v>
      </c>
      <c r="L1758" s="11">
        <v>0.4</v>
      </c>
      <c r="M1758" s="13">
        <f t="shared" si="54"/>
        <v>87500</v>
      </c>
      <c r="N1758" s="13">
        <f t="shared" si="55"/>
        <v>250</v>
      </c>
      <c r="O1758" s="4" t="s">
        <v>16</v>
      </c>
      <c r="P1758" s="12" t="s">
        <v>797</v>
      </c>
    </row>
    <row r="1759" spans="1:16" ht="14.25" customHeight="1">
      <c r="A1759" s="50" t="s">
        <v>1103</v>
      </c>
      <c r="B1759" s="4" t="s">
        <v>13</v>
      </c>
      <c r="C1759" s="4">
        <v>1185732</v>
      </c>
      <c r="D1759" s="5">
        <v>44365</v>
      </c>
      <c r="E1759" s="4" t="s">
        <v>535</v>
      </c>
      <c r="F1759" s="4" t="s">
        <v>1011</v>
      </c>
      <c r="G1759" s="4" t="s">
        <v>1012</v>
      </c>
      <c r="H1759" s="6">
        <v>350</v>
      </c>
      <c r="I1759" s="12" t="s">
        <v>798</v>
      </c>
      <c r="J1759" s="12" t="s">
        <v>1086</v>
      </c>
      <c r="K1759" s="10">
        <v>49000</v>
      </c>
      <c r="L1759" s="11">
        <v>0.35</v>
      </c>
      <c r="M1759" s="13">
        <f t="shared" si="54"/>
        <v>140000</v>
      </c>
      <c r="N1759" s="13">
        <f t="shared" si="55"/>
        <v>400</v>
      </c>
      <c r="O1759" s="4" t="s">
        <v>16</v>
      </c>
      <c r="P1759" s="12" t="s">
        <v>799</v>
      </c>
    </row>
    <row r="1760" spans="1:16" ht="14.25" customHeight="1">
      <c r="A1760" s="50" t="s">
        <v>1103</v>
      </c>
      <c r="B1760" s="4" t="s">
        <v>13</v>
      </c>
      <c r="C1760" s="4">
        <v>1185732</v>
      </c>
      <c r="D1760" s="5">
        <v>44365</v>
      </c>
      <c r="E1760" s="4" t="s">
        <v>535</v>
      </c>
      <c r="F1760" s="4" t="s">
        <v>1011</v>
      </c>
      <c r="G1760" s="4" t="s">
        <v>1012</v>
      </c>
      <c r="H1760" s="6">
        <v>525</v>
      </c>
      <c r="I1760" s="12" t="s">
        <v>800</v>
      </c>
      <c r="J1760" s="12" t="s">
        <v>1087</v>
      </c>
      <c r="K1760" s="10">
        <v>118125</v>
      </c>
      <c r="L1760" s="11">
        <v>0.5</v>
      </c>
      <c r="M1760" s="13">
        <f t="shared" si="54"/>
        <v>236250</v>
      </c>
      <c r="N1760" s="13">
        <f t="shared" si="55"/>
        <v>450</v>
      </c>
      <c r="O1760" s="4" t="s">
        <v>16</v>
      </c>
      <c r="P1760" s="12" t="s">
        <v>801</v>
      </c>
    </row>
    <row r="1761" spans="1:16" ht="14.25" customHeight="1">
      <c r="A1761" s="50" t="s">
        <v>1103</v>
      </c>
      <c r="B1761" s="4" t="s">
        <v>13</v>
      </c>
      <c r="C1761" s="4">
        <v>1185732</v>
      </c>
      <c r="D1761" s="5">
        <v>44394</v>
      </c>
      <c r="E1761" s="4" t="s">
        <v>535</v>
      </c>
      <c r="F1761" s="4" t="s">
        <v>1011</v>
      </c>
      <c r="G1761" s="4" t="s">
        <v>1012</v>
      </c>
      <c r="H1761" s="6">
        <v>750</v>
      </c>
      <c r="I1761" s="12" t="s">
        <v>488</v>
      </c>
      <c r="J1761" s="12" t="s">
        <v>1087</v>
      </c>
      <c r="K1761" s="10">
        <v>120000</v>
      </c>
      <c r="L1761" s="11">
        <v>0.4</v>
      </c>
      <c r="M1761" s="13">
        <f t="shared" si="54"/>
        <v>300000</v>
      </c>
      <c r="N1761" s="13">
        <f t="shared" si="55"/>
        <v>400</v>
      </c>
      <c r="O1761" s="4" t="s">
        <v>16</v>
      </c>
      <c r="P1761" s="12" t="s">
        <v>802</v>
      </c>
    </row>
    <row r="1762" spans="1:16" ht="14.25" customHeight="1">
      <c r="A1762" s="50" t="s">
        <v>1103</v>
      </c>
      <c r="B1762" s="4" t="s">
        <v>13</v>
      </c>
      <c r="C1762" s="4">
        <v>1185732</v>
      </c>
      <c r="D1762" s="5">
        <v>44394</v>
      </c>
      <c r="E1762" s="4" t="s">
        <v>535</v>
      </c>
      <c r="F1762" s="4" t="s">
        <v>1011</v>
      </c>
      <c r="G1762" s="4" t="s">
        <v>1012</v>
      </c>
      <c r="H1762" s="6">
        <v>500</v>
      </c>
      <c r="I1762" s="12" t="s">
        <v>803</v>
      </c>
      <c r="J1762" s="12" t="s">
        <v>1086</v>
      </c>
      <c r="K1762" s="10">
        <v>61250</v>
      </c>
      <c r="L1762" s="11">
        <v>0.35</v>
      </c>
      <c r="M1762" s="13">
        <f t="shared" si="54"/>
        <v>175000</v>
      </c>
      <c r="N1762" s="13">
        <f t="shared" si="55"/>
        <v>350</v>
      </c>
      <c r="O1762" s="4" t="s">
        <v>16</v>
      </c>
      <c r="P1762" s="12" t="s">
        <v>804</v>
      </c>
    </row>
    <row r="1763" spans="1:16" ht="14.25" customHeight="1">
      <c r="A1763" s="50" t="s">
        <v>1103</v>
      </c>
      <c r="B1763" s="4" t="s">
        <v>13</v>
      </c>
      <c r="C1763" s="4">
        <v>1185732</v>
      </c>
      <c r="D1763" s="5">
        <v>44394</v>
      </c>
      <c r="E1763" s="4" t="s">
        <v>535</v>
      </c>
      <c r="F1763" s="4" t="s">
        <v>1011</v>
      </c>
      <c r="G1763" s="4" t="s">
        <v>1012</v>
      </c>
      <c r="H1763" s="6">
        <v>425</v>
      </c>
      <c r="I1763" s="12" t="s">
        <v>805</v>
      </c>
      <c r="J1763" s="12" t="s">
        <v>1086</v>
      </c>
      <c r="K1763" s="10">
        <v>44625</v>
      </c>
      <c r="L1763" s="11">
        <v>0.35</v>
      </c>
      <c r="M1763" s="13">
        <f t="shared" si="54"/>
        <v>127500.00000000001</v>
      </c>
      <c r="N1763" s="13">
        <f t="shared" si="55"/>
        <v>300.00000000000006</v>
      </c>
      <c r="O1763" s="4" t="s">
        <v>16</v>
      </c>
      <c r="P1763" s="12" t="s">
        <v>806</v>
      </c>
    </row>
    <row r="1764" spans="1:16" ht="14.25" customHeight="1">
      <c r="A1764" s="50" t="s">
        <v>1103</v>
      </c>
      <c r="B1764" s="4" t="s">
        <v>13</v>
      </c>
      <c r="C1764" s="4">
        <v>1185732</v>
      </c>
      <c r="D1764" s="5">
        <v>44394</v>
      </c>
      <c r="E1764" s="4" t="s">
        <v>535</v>
      </c>
      <c r="F1764" s="4" t="s">
        <v>1011</v>
      </c>
      <c r="G1764" s="4" t="s">
        <v>1012</v>
      </c>
      <c r="H1764" s="6">
        <v>375</v>
      </c>
      <c r="I1764" s="12" t="s">
        <v>272</v>
      </c>
      <c r="J1764" s="12" t="s">
        <v>1087</v>
      </c>
      <c r="K1764" s="10">
        <v>45000</v>
      </c>
      <c r="L1764" s="11">
        <v>0.4</v>
      </c>
      <c r="M1764" s="13">
        <f t="shared" si="54"/>
        <v>112500</v>
      </c>
      <c r="N1764" s="13">
        <f t="shared" si="55"/>
        <v>300</v>
      </c>
      <c r="O1764" s="4" t="s">
        <v>16</v>
      </c>
      <c r="P1764" s="12" t="s">
        <v>273</v>
      </c>
    </row>
    <row r="1765" spans="1:16" ht="14.25" customHeight="1">
      <c r="A1765" s="50" t="s">
        <v>1103</v>
      </c>
      <c r="B1765" s="4" t="s">
        <v>13</v>
      </c>
      <c r="C1765" s="4">
        <v>1185732</v>
      </c>
      <c r="D1765" s="5">
        <v>44394</v>
      </c>
      <c r="E1765" s="4" t="s">
        <v>535</v>
      </c>
      <c r="F1765" s="4" t="s">
        <v>1011</v>
      </c>
      <c r="G1765" s="4" t="s">
        <v>1012</v>
      </c>
      <c r="H1765" s="6">
        <v>375</v>
      </c>
      <c r="I1765" s="12" t="s">
        <v>132</v>
      </c>
      <c r="J1765" s="12" t="s">
        <v>1086</v>
      </c>
      <c r="K1765" s="10">
        <v>52500</v>
      </c>
      <c r="L1765" s="11">
        <v>0.35</v>
      </c>
      <c r="M1765" s="13">
        <f t="shared" si="54"/>
        <v>150000</v>
      </c>
      <c r="N1765" s="13">
        <f t="shared" si="55"/>
        <v>400</v>
      </c>
      <c r="O1765" s="4" t="s">
        <v>16</v>
      </c>
      <c r="P1765" s="12" t="s">
        <v>807</v>
      </c>
    </row>
    <row r="1766" spans="1:16" ht="14.25" customHeight="1">
      <c r="A1766" s="50" t="s">
        <v>1103</v>
      </c>
      <c r="B1766" s="4" t="s">
        <v>13</v>
      </c>
      <c r="C1766" s="4">
        <v>1185732</v>
      </c>
      <c r="D1766" s="5">
        <v>44394</v>
      </c>
      <c r="E1766" s="4" t="s">
        <v>535</v>
      </c>
      <c r="F1766" s="4" t="s">
        <v>1011</v>
      </c>
      <c r="G1766" s="4" t="s">
        <v>1012</v>
      </c>
      <c r="H1766" s="6">
        <v>550</v>
      </c>
      <c r="I1766" s="12" t="s">
        <v>687</v>
      </c>
      <c r="J1766" s="12" t="s">
        <v>1087</v>
      </c>
      <c r="K1766" s="10">
        <v>123750</v>
      </c>
      <c r="L1766" s="11">
        <v>0.5</v>
      </c>
      <c r="M1766" s="13">
        <f t="shared" si="54"/>
        <v>247500</v>
      </c>
      <c r="N1766" s="13">
        <f t="shared" si="55"/>
        <v>450</v>
      </c>
      <c r="O1766" s="4" t="s">
        <v>16</v>
      </c>
      <c r="P1766" s="12" t="s">
        <v>688</v>
      </c>
    </row>
    <row r="1767" spans="1:16" ht="14.25" customHeight="1">
      <c r="A1767" s="50" t="s">
        <v>1103</v>
      </c>
      <c r="B1767" s="4" t="s">
        <v>13</v>
      </c>
      <c r="C1767" s="4">
        <v>1185732</v>
      </c>
      <c r="D1767" s="5">
        <v>44426</v>
      </c>
      <c r="E1767" s="4" t="s">
        <v>535</v>
      </c>
      <c r="F1767" s="4" t="s">
        <v>1011</v>
      </c>
      <c r="G1767" s="4" t="s">
        <v>1012</v>
      </c>
      <c r="H1767" s="6">
        <v>700</v>
      </c>
      <c r="I1767" s="12" t="s">
        <v>466</v>
      </c>
      <c r="J1767" s="12" t="s">
        <v>1087</v>
      </c>
      <c r="K1767" s="10">
        <v>112000</v>
      </c>
      <c r="L1767" s="11">
        <v>0.4</v>
      </c>
      <c r="M1767" s="13">
        <f t="shared" si="54"/>
        <v>280000</v>
      </c>
      <c r="N1767" s="13">
        <f t="shared" si="55"/>
        <v>400</v>
      </c>
      <c r="O1767" s="4" t="s">
        <v>16</v>
      </c>
      <c r="P1767" s="12" t="s">
        <v>808</v>
      </c>
    </row>
    <row r="1768" spans="1:16" ht="14.25" customHeight="1">
      <c r="A1768" s="50" t="s">
        <v>1103</v>
      </c>
      <c r="B1768" s="4" t="s">
        <v>13</v>
      </c>
      <c r="C1768" s="4">
        <v>1185732</v>
      </c>
      <c r="D1768" s="5">
        <v>44426</v>
      </c>
      <c r="E1768" s="4" t="s">
        <v>535</v>
      </c>
      <c r="F1768" s="4" t="s">
        <v>1011</v>
      </c>
      <c r="G1768" s="4" t="s">
        <v>1012</v>
      </c>
      <c r="H1768" s="6">
        <v>475</v>
      </c>
      <c r="I1768" s="12" t="s">
        <v>809</v>
      </c>
      <c r="J1768" s="12" t="s">
        <v>1086</v>
      </c>
      <c r="K1768" s="10">
        <v>66500</v>
      </c>
      <c r="L1768" s="11">
        <v>0.35</v>
      </c>
      <c r="M1768" s="13">
        <f t="shared" si="54"/>
        <v>190000</v>
      </c>
      <c r="N1768" s="13">
        <f t="shared" si="55"/>
        <v>400</v>
      </c>
      <c r="O1768" s="4" t="s">
        <v>16</v>
      </c>
      <c r="P1768" s="12" t="s">
        <v>810</v>
      </c>
    </row>
    <row r="1769" spans="1:16" ht="14.25" customHeight="1">
      <c r="A1769" s="50" t="s">
        <v>1103</v>
      </c>
      <c r="B1769" s="4" t="s">
        <v>13</v>
      </c>
      <c r="C1769" s="4">
        <v>1185732</v>
      </c>
      <c r="D1769" s="5">
        <v>44426</v>
      </c>
      <c r="E1769" s="4" t="s">
        <v>535</v>
      </c>
      <c r="F1769" s="4" t="s">
        <v>1011</v>
      </c>
      <c r="G1769" s="4" t="s">
        <v>1012</v>
      </c>
      <c r="H1769" s="6">
        <v>400</v>
      </c>
      <c r="I1769" s="12" t="s">
        <v>811</v>
      </c>
      <c r="J1769" s="12" t="s">
        <v>1086</v>
      </c>
      <c r="K1769" s="10">
        <v>49000</v>
      </c>
      <c r="L1769" s="11">
        <v>0.35</v>
      </c>
      <c r="M1769" s="13">
        <f t="shared" si="54"/>
        <v>140000</v>
      </c>
      <c r="N1769" s="13">
        <f t="shared" si="55"/>
        <v>350</v>
      </c>
      <c r="O1769" s="4" t="s">
        <v>16</v>
      </c>
      <c r="P1769" s="12" t="s">
        <v>812</v>
      </c>
    </row>
    <row r="1770" spans="1:16" ht="14.25" customHeight="1">
      <c r="A1770" s="50" t="s">
        <v>1103</v>
      </c>
      <c r="B1770" s="4" t="s">
        <v>13</v>
      </c>
      <c r="C1770" s="4">
        <v>1185732</v>
      </c>
      <c r="D1770" s="5">
        <v>44426</v>
      </c>
      <c r="E1770" s="4" t="s">
        <v>535</v>
      </c>
      <c r="F1770" s="4" t="s">
        <v>1011</v>
      </c>
      <c r="G1770" s="4" t="s">
        <v>1012</v>
      </c>
      <c r="H1770" s="6">
        <v>325</v>
      </c>
      <c r="I1770" s="12" t="s">
        <v>682</v>
      </c>
      <c r="J1770" s="12" t="s">
        <v>1087</v>
      </c>
      <c r="K1770" s="10">
        <v>32500</v>
      </c>
      <c r="L1770" s="11">
        <v>0.4</v>
      </c>
      <c r="M1770" s="13">
        <f t="shared" si="54"/>
        <v>81250</v>
      </c>
      <c r="N1770" s="13">
        <f t="shared" si="55"/>
        <v>250</v>
      </c>
      <c r="O1770" s="4" t="s">
        <v>16</v>
      </c>
      <c r="P1770" s="12" t="s">
        <v>813</v>
      </c>
    </row>
    <row r="1771" spans="1:16" ht="14.25" customHeight="1">
      <c r="A1771" s="50" t="s">
        <v>1103</v>
      </c>
      <c r="B1771" s="4" t="s">
        <v>13</v>
      </c>
      <c r="C1771" s="4">
        <v>1185732</v>
      </c>
      <c r="D1771" s="5">
        <v>44426</v>
      </c>
      <c r="E1771" s="4" t="s">
        <v>535</v>
      </c>
      <c r="F1771" s="4" t="s">
        <v>1011</v>
      </c>
      <c r="G1771" s="4" t="s">
        <v>1012</v>
      </c>
      <c r="H1771" s="6">
        <v>300</v>
      </c>
      <c r="I1771" s="12" t="s">
        <v>49</v>
      </c>
      <c r="J1771" s="12" t="s">
        <v>1086</v>
      </c>
      <c r="K1771" s="10">
        <v>36750</v>
      </c>
      <c r="L1771" s="11">
        <v>0.35</v>
      </c>
      <c r="M1771" s="13">
        <f t="shared" si="54"/>
        <v>105000</v>
      </c>
      <c r="N1771" s="13">
        <f t="shared" si="55"/>
        <v>350</v>
      </c>
      <c r="O1771" s="4" t="s">
        <v>16</v>
      </c>
      <c r="P1771" s="12" t="s">
        <v>814</v>
      </c>
    </row>
    <row r="1772" spans="1:16" ht="14.25" customHeight="1">
      <c r="A1772" s="50" t="s">
        <v>1103</v>
      </c>
      <c r="B1772" s="4" t="s">
        <v>13</v>
      </c>
      <c r="C1772" s="4">
        <v>1185732</v>
      </c>
      <c r="D1772" s="5">
        <v>44426</v>
      </c>
      <c r="E1772" s="4" t="s">
        <v>535</v>
      </c>
      <c r="F1772" s="4" t="s">
        <v>1011</v>
      </c>
      <c r="G1772" s="4" t="s">
        <v>1012</v>
      </c>
      <c r="H1772" s="6">
        <v>475</v>
      </c>
      <c r="I1772" s="12" t="s">
        <v>815</v>
      </c>
      <c r="J1772" s="12" t="s">
        <v>1086</v>
      </c>
      <c r="K1772" s="10">
        <v>95000</v>
      </c>
      <c r="L1772" s="11">
        <v>0.5</v>
      </c>
      <c r="M1772" s="13">
        <f t="shared" si="54"/>
        <v>190000</v>
      </c>
      <c r="N1772" s="13">
        <f t="shared" si="55"/>
        <v>400</v>
      </c>
      <c r="O1772" s="4" t="s">
        <v>16</v>
      </c>
      <c r="P1772" s="12" t="s">
        <v>816</v>
      </c>
    </row>
    <row r="1773" spans="1:16" ht="14.25" customHeight="1">
      <c r="A1773" s="50" t="s">
        <v>1103</v>
      </c>
      <c r="B1773" s="4" t="s">
        <v>13</v>
      </c>
      <c r="C1773" s="4">
        <v>1185732</v>
      </c>
      <c r="D1773" s="5">
        <v>44458</v>
      </c>
      <c r="E1773" s="4" t="s">
        <v>535</v>
      </c>
      <c r="F1773" s="4" t="s">
        <v>1011</v>
      </c>
      <c r="G1773" s="4" t="s">
        <v>1012</v>
      </c>
      <c r="H1773" s="6">
        <v>600</v>
      </c>
      <c r="I1773" s="12" t="s">
        <v>817</v>
      </c>
      <c r="J1773" s="12" t="s">
        <v>1087</v>
      </c>
      <c r="K1773" s="10">
        <v>84000</v>
      </c>
      <c r="L1773" s="11">
        <v>0.4</v>
      </c>
      <c r="M1773" s="13">
        <f t="shared" si="54"/>
        <v>210000</v>
      </c>
      <c r="N1773" s="13">
        <f t="shared" si="55"/>
        <v>350</v>
      </c>
      <c r="O1773" s="4" t="s">
        <v>16</v>
      </c>
      <c r="P1773" s="12" t="s">
        <v>818</v>
      </c>
    </row>
    <row r="1774" spans="1:16" ht="14.25" customHeight="1">
      <c r="A1774" s="50" t="s">
        <v>1103</v>
      </c>
      <c r="B1774" s="4" t="s">
        <v>13</v>
      </c>
      <c r="C1774" s="4">
        <v>1185732</v>
      </c>
      <c r="D1774" s="5">
        <v>44458</v>
      </c>
      <c r="E1774" s="4" t="s">
        <v>535</v>
      </c>
      <c r="F1774" s="4" t="s">
        <v>1011</v>
      </c>
      <c r="G1774" s="4" t="s">
        <v>1012</v>
      </c>
      <c r="H1774" s="6">
        <v>400</v>
      </c>
      <c r="I1774" s="12" t="s">
        <v>642</v>
      </c>
      <c r="J1774" s="12" t="s">
        <v>1086</v>
      </c>
      <c r="K1774" s="10">
        <v>42000</v>
      </c>
      <c r="L1774" s="11">
        <v>0.35</v>
      </c>
      <c r="M1774" s="13">
        <f t="shared" si="54"/>
        <v>120000.00000000001</v>
      </c>
      <c r="N1774" s="13">
        <f t="shared" si="55"/>
        <v>300.00000000000006</v>
      </c>
      <c r="O1774" s="4" t="s">
        <v>16</v>
      </c>
      <c r="P1774" s="12" t="s">
        <v>819</v>
      </c>
    </row>
    <row r="1775" spans="1:16" ht="14.25" customHeight="1">
      <c r="A1775" s="50" t="s">
        <v>1103</v>
      </c>
      <c r="B1775" s="4" t="s">
        <v>13</v>
      </c>
      <c r="C1775" s="4">
        <v>1185732</v>
      </c>
      <c r="D1775" s="5">
        <v>44458</v>
      </c>
      <c r="E1775" s="4" t="s">
        <v>535</v>
      </c>
      <c r="F1775" s="4" t="s">
        <v>1011</v>
      </c>
      <c r="G1775" s="4" t="s">
        <v>1012</v>
      </c>
      <c r="H1775" s="6">
        <v>300</v>
      </c>
      <c r="I1775" s="12" t="s">
        <v>468</v>
      </c>
      <c r="J1775" s="12" t="s">
        <v>1087</v>
      </c>
      <c r="K1775" s="10">
        <v>15750</v>
      </c>
      <c r="L1775" s="11">
        <v>0.35</v>
      </c>
      <c r="M1775" s="13">
        <f t="shared" si="54"/>
        <v>45000</v>
      </c>
      <c r="N1775" s="13">
        <f t="shared" si="55"/>
        <v>150</v>
      </c>
      <c r="O1775" s="4" t="s">
        <v>16</v>
      </c>
      <c r="P1775" s="12" t="s">
        <v>469</v>
      </c>
    </row>
    <row r="1776" spans="1:16" ht="14.25" customHeight="1">
      <c r="A1776" s="50" t="s">
        <v>1103</v>
      </c>
      <c r="B1776" s="4" t="s">
        <v>13</v>
      </c>
      <c r="C1776" s="4">
        <v>1185732</v>
      </c>
      <c r="D1776" s="5">
        <v>44458</v>
      </c>
      <c r="E1776" s="4" t="s">
        <v>535</v>
      </c>
      <c r="F1776" s="4" t="s">
        <v>1011</v>
      </c>
      <c r="G1776" s="4" t="s">
        <v>1012</v>
      </c>
      <c r="H1776" s="6">
        <v>275</v>
      </c>
      <c r="I1776" s="12" t="s">
        <v>417</v>
      </c>
      <c r="J1776" s="12" t="s">
        <v>1086</v>
      </c>
      <c r="K1776" s="10">
        <v>16500</v>
      </c>
      <c r="L1776" s="11">
        <v>0.4</v>
      </c>
      <c r="M1776" s="13">
        <f t="shared" si="54"/>
        <v>41250</v>
      </c>
      <c r="N1776" s="13">
        <f t="shared" si="55"/>
        <v>150</v>
      </c>
      <c r="O1776" s="4" t="s">
        <v>16</v>
      </c>
      <c r="P1776" s="12" t="s">
        <v>820</v>
      </c>
    </row>
    <row r="1777" spans="1:16" ht="14.25" customHeight="1">
      <c r="A1777" s="50" t="s">
        <v>1103</v>
      </c>
      <c r="B1777" s="4" t="s">
        <v>13</v>
      </c>
      <c r="C1777" s="4">
        <v>1185732</v>
      </c>
      <c r="D1777" s="5">
        <v>44458</v>
      </c>
      <c r="E1777" s="4" t="s">
        <v>535</v>
      </c>
      <c r="F1777" s="4" t="s">
        <v>1011</v>
      </c>
      <c r="G1777" s="4" t="s">
        <v>1012</v>
      </c>
      <c r="H1777" s="6">
        <v>275</v>
      </c>
      <c r="I1777" s="12" t="s">
        <v>222</v>
      </c>
      <c r="J1777" s="12" t="s">
        <v>1086</v>
      </c>
      <c r="K1777" s="10">
        <v>24062.5</v>
      </c>
      <c r="L1777" s="11">
        <v>0.35</v>
      </c>
      <c r="M1777" s="13">
        <f t="shared" si="54"/>
        <v>68750</v>
      </c>
      <c r="N1777" s="13">
        <f t="shared" si="55"/>
        <v>250</v>
      </c>
      <c r="O1777" s="4" t="s">
        <v>16</v>
      </c>
      <c r="P1777" s="12" t="s">
        <v>821</v>
      </c>
    </row>
    <row r="1778" spans="1:16" ht="14.25" customHeight="1">
      <c r="A1778" s="50" t="s">
        <v>1103</v>
      </c>
      <c r="B1778" s="4" t="s">
        <v>13</v>
      </c>
      <c r="C1778" s="4">
        <v>1185732</v>
      </c>
      <c r="D1778" s="5">
        <v>44458</v>
      </c>
      <c r="E1778" s="4" t="s">
        <v>535</v>
      </c>
      <c r="F1778" s="4" t="s">
        <v>1011</v>
      </c>
      <c r="G1778" s="4" t="s">
        <v>1012</v>
      </c>
      <c r="H1778" s="6">
        <v>350</v>
      </c>
      <c r="I1778" s="12" t="s">
        <v>174</v>
      </c>
      <c r="J1778" s="12" t="s">
        <v>1087</v>
      </c>
      <c r="K1778" s="10">
        <v>52500</v>
      </c>
      <c r="L1778" s="11">
        <v>0.5</v>
      </c>
      <c r="M1778" s="13">
        <f t="shared" si="54"/>
        <v>105000</v>
      </c>
      <c r="N1778" s="13">
        <f t="shared" si="55"/>
        <v>300</v>
      </c>
      <c r="O1778" s="4" t="s">
        <v>16</v>
      </c>
      <c r="P1778" s="12" t="s">
        <v>822</v>
      </c>
    </row>
    <row r="1779" spans="1:16" ht="14.25" customHeight="1">
      <c r="A1779" s="50" t="s">
        <v>1103</v>
      </c>
      <c r="B1779" s="4" t="s">
        <v>13</v>
      </c>
      <c r="C1779" s="4">
        <v>1185732</v>
      </c>
      <c r="D1779" s="5">
        <v>44487</v>
      </c>
      <c r="E1779" s="4" t="s">
        <v>535</v>
      </c>
      <c r="F1779" s="4" t="s">
        <v>1011</v>
      </c>
      <c r="G1779" s="4" t="s">
        <v>1012</v>
      </c>
      <c r="H1779" s="6">
        <v>525</v>
      </c>
      <c r="I1779" s="12" t="s">
        <v>823</v>
      </c>
      <c r="J1779" s="12" t="s">
        <v>1090</v>
      </c>
      <c r="K1779" s="10">
        <v>73500</v>
      </c>
      <c r="L1779" s="11">
        <v>0.4</v>
      </c>
      <c r="M1779" s="13">
        <f t="shared" si="54"/>
        <v>183750</v>
      </c>
      <c r="N1779" s="13">
        <f t="shared" si="55"/>
        <v>350</v>
      </c>
      <c r="O1779" s="4" t="s">
        <v>16</v>
      </c>
      <c r="P1779" s="12" t="s">
        <v>824</v>
      </c>
    </row>
    <row r="1780" spans="1:16" ht="14.25" customHeight="1">
      <c r="A1780" s="50" t="s">
        <v>1103</v>
      </c>
      <c r="B1780" s="4" t="s">
        <v>13</v>
      </c>
      <c r="C1780" s="4">
        <v>1185732</v>
      </c>
      <c r="D1780" s="5">
        <v>44487</v>
      </c>
      <c r="E1780" s="4" t="s">
        <v>535</v>
      </c>
      <c r="F1780" s="4" t="s">
        <v>1011</v>
      </c>
      <c r="G1780" s="4" t="s">
        <v>1012</v>
      </c>
      <c r="H1780" s="6">
        <v>350</v>
      </c>
      <c r="I1780" s="12" t="s">
        <v>87</v>
      </c>
      <c r="J1780" s="12" t="s">
        <v>1088</v>
      </c>
      <c r="K1780" s="10">
        <v>30625</v>
      </c>
      <c r="L1780" s="11">
        <v>0.35</v>
      </c>
      <c r="M1780" s="13">
        <f t="shared" si="54"/>
        <v>87500</v>
      </c>
      <c r="N1780" s="13">
        <f t="shared" si="55"/>
        <v>250</v>
      </c>
      <c r="O1780" s="4" t="s">
        <v>16</v>
      </c>
      <c r="P1780" s="12" t="s">
        <v>825</v>
      </c>
    </row>
    <row r="1781" spans="1:16" ht="14.25" customHeight="1">
      <c r="A1781" s="50" t="s">
        <v>1103</v>
      </c>
      <c r="B1781" s="4" t="s">
        <v>13</v>
      </c>
      <c r="C1781" s="4">
        <v>1185732</v>
      </c>
      <c r="D1781" s="5">
        <v>44487</v>
      </c>
      <c r="E1781" s="4" t="s">
        <v>535</v>
      </c>
      <c r="F1781" s="4" t="s">
        <v>1011</v>
      </c>
      <c r="G1781" s="4" t="s">
        <v>1012</v>
      </c>
      <c r="H1781" s="6">
        <v>250</v>
      </c>
      <c r="I1781" s="12" t="s">
        <v>826</v>
      </c>
      <c r="J1781" s="12" t="s">
        <v>1087</v>
      </c>
      <c r="K1781" s="10">
        <v>21875</v>
      </c>
      <c r="L1781" s="11">
        <v>0.35</v>
      </c>
      <c r="M1781" s="13">
        <f t="shared" si="54"/>
        <v>62500.000000000007</v>
      </c>
      <c r="N1781" s="13">
        <f t="shared" si="55"/>
        <v>250.00000000000003</v>
      </c>
      <c r="O1781" s="4" t="s">
        <v>16</v>
      </c>
      <c r="P1781" s="12" t="s">
        <v>827</v>
      </c>
    </row>
    <row r="1782" spans="1:16" ht="14.25" customHeight="1">
      <c r="A1782" s="50" t="s">
        <v>1103</v>
      </c>
      <c r="B1782" s="4" t="s">
        <v>13</v>
      </c>
      <c r="C1782" s="4">
        <v>1185732</v>
      </c>
      <c r="D1782" s="5">
        <v>44487</v>
      </c>
      <c r="E1782" s="4" t="s">
        <v>535</v>
      </c>
      <c r="F1782" s="4" t="s">
        <v>1011</v>
      </c>
      <c r="G1782" s="4" t="s">
        <v>1012</v>
      </c>
      <c r="H1782" s="6">
        <v>225</v>
      </c>
      <c r="I1782" s="12" t="s">
        <v>828</v>
      </c>
      <c r="J1782" s="12" t="s">
        <v>1087</v>
      </c>
      <c r="K1782" s="10">
        <v>22500</v>
      </c>
      <c r="L1782" s="11">
        <v>0.4</v>
      </c>
      <c r="M1782" s="13">
        <f t="shared" si="54"/>
        <v>56250</v>
      </c>
      <c r="N1782" s="13">
        <f t="shared" si="55"/>
        <v>250</v>
      </c>
      <c r="O1782" s="4" t="s">
        <v>16</v>
      </c>
      <c r="P1782" s="12" t="s">
        <v>829</v>
      </c>
    </row>
    <row r="1783" spans="1:16" ht="14.25" customHeight="1">
      <c r="A1783" s="50" t="s">
        <v>1103</v>
      </c>
      <c r="B1783" s="4" t="s">
        <v>13</v>
      </c>
      <c r="C1783" s="4">
        <v>1185732</v>
      </c>
      <c r="D1783" s="5">
        <v>44487</v>
      </c>
      <c r="E1783" s="4" t="s">
        <v>535</v>
      </c>
      <c r="F1783" s="4" t="s">
        <v>1011</v>
      </c>
      <c r="G1783" s="4" t="s">
        <v>1012</v>
      </c>
      <c r="H1783" s="6">
        <v>225</v>
      </c>
      <c r="I1783" s="12" t="s">
        <v>830</v>
      </c>
      <c r="J1783" s="12" t="s">
        <v>1087</v>
      </c>
      <c r="K1783" s="10">
        <v>27562.5</v>
      </c>
      <c r="L1783" s="11">
        <v>0.35</v>
      </c>
      <c r="M1783" s="13">
        <f t="shared" si="54"/>
        <v>78750</v>
      </c>
      <c r="N1783" s="13">
        <f t="shared" si="55"/>
        <v>350</v>
      </c>
      <c r="O1783" s="4" t="s">
        <v>16</v>
      </c>
      <c r="P1783" s="12" t="s">
        <v>831</v>
      </c>
    </row>
    <row r="1784" spans="1:16" ht="14.25" customHeight="1">
      <c r="A1784" s="50" t="s">
        <v>1103</v>
      </c>
      <c r="B1784" s="4" t="s">
        <v>13</v>
      </c>
      <c r="C1784" s="4">
        <v>1185732</v>
      </c>
      <c r="D1784" s="5">
        <v>44487</v>
      </c>
      <c r="E1784" s="4" t="s">
        <v>535</v>
      </c>
      <c r="F1784" s="4" t="s">
        <v>1011</v>
      </c>
      <c r="G1784" s="4" t="s">
        <v>1012</v>
      </c>
      <c r="H1784" s="6">
        <v>350</v>
      </c>
      <c r="I1784" s="12" t="s">
        <v>366</v>
      </c>
      <c r="J1784" s="12" t="s">
        <v>1086</v>
      </c>
      <c r="K1784" s="10">
        <v>70000</v>
      </c>
      <c r="L1784" s="11">
        <v>0.5</v>
      </c>
      <c r="M1784" s="13">
        <f t="shared" si="54"/>
        <v>140000</v>
      </c>
      <c r="N1784" s="13">
        <f t="shared" si="55"/>
        <v>400</v>
      </c>
      <c r="O1784" s="4" t="s">
        <v>16</v>
      </c>
      <c r="P1784" s="12" t="s">
        <v>367</v>
      </c>
    </row>
    <row r="1785" spans="1:16" ht="14.25" customHeight="1">
      <c r="A1785" s="50" t="s">
        <v>1103</v>
      </c>
      <c r="B1785" s="4" t="s">
        <v>13</v>
      </c>
      <c r="C1785" s="4">
        <v>1185732</v>
      </c>
      <c r="D1785" s="5">
        <v>44518</v>
      </c>
      <c r="E1785" s="4" t="s">
        <v>535</v>
      </c>
      <c r="F1785" s="4" t="s">
        <v>1011</v>
      </c>
      <c r="G1785" s="4" t="s">
        <v>1012</v>
      </c>
      <c r="H1785" s="6">
        <v>500</v>
      </c>
      <c r="I1785" s="12" t="s">
        <v>832</v>
      </c>
      <c r="J1785" s="12" t="s">
        <v>1089</v>
      </c>
      <c r="K1785" s="10">
        <v>70000</v>
      </c>
      <c r="L1785" s="11">
        <v>0.4</v>
      </c>
      <c r="M1785" s="13">
        <f t="shared" si="54"/>
        <v>175000</v>
      </c>
      <c r="N1785" s="13">
        <f t="shared" si="55"/>
        <v>350</v>
      </c>
      <c r="O1785" s="4" t="s">
        <v>16</v>
      </c>
      <c r="P1785" s="12" t="s">
        <v>833</v>
      </c>
    </row>
    <row r="1786" spans="1:16" ht="14.25" customHeight="1">
      <c r="A1786" s="50" t="s">
        <v>1103</v>
      </c>
      <c r="B1786" s="4" t="s">
        <v>13</v>
      </c>
      <c r="C1786" s="4">
        <v>1185732</v>
      </c>
      <c r="D1786" s="5">
        <v>44518</v>
      </c>
      <c r="E1786" s="4" t="s">
        <v>535</v>
      </c>
      <c r="F1786" s="4" t="s">
        <v>1011</v>
      </c>
      <c r="G1786" s="4" t="s">
        <v>1012</v>
      </c>
      <c r="H1786" s="6">
        <v>350</v>
      </c>
      <c r="I1786" s="12" t="s">
        <v>425</v>
      </c>
      <c r="J1786" s="12" t="s">
        <v>1087</v>
      </c>
      <c r="K1786" s="10">
        <v>30625</v>
      </c>
      <c r="L1786" s="11">
        <v>0.35</v>
      </c>
      <c r="M1786" s="13">
        <f t="shared" si="54"/>
        <v>87500</v>
      </c>
      <c r="N1786" s="13">
        <f t="shared" si="55"/>
        <v>250</v>
      </c>
      <c r="O1786" s="4" t="s">
        <v>16</v>
      </c>
      <c r="P1786" s="12" t="s">
        <v>834</v>
      </c>
    </row>
    <row r="1787" spans="1:16" ht="14.25" customHeight="1">
      <c r="A1787" s="50" t="s">
        <v>1103</v>
      </c>
      <c r="B1787" s="4" t="s">
        <v>13</v>
      </c>
      <c r="C1787" s="4">
        <v>1185732</v>
      </c>
      <c r="D1787" s="5">
        <v>44518</v>
      </c>
      <c r="E1787" s="4" t="s">
        <v>535</v>
      </c>
      <c r="F1787" s="4" t="s">
        <v>1011</v>
      </c>
      <c r="G1787" s="4" t="s">
        <v>1012</v>
      </c>
      <c r="H1787" s="6">
        <v>295</v>
      </c>
      <c r="I1787" s="12" t="s">
        <v>438</v>
      </c>
      <c r="J1787" s="12" t="s">
        <v>1087</v>
      </c>
      <c r="K1787" s="10">
        <v>25812.5</v>
      </c>
      <c r="L1787" s="11">
        <v>0.35</v>
      </c>
      <c r="M1787" s="13">
        <f t="shared" si="54"/>
        <v>73750</v>
      </c>
      <c r="N1787" s="13">
        <f t="shared" si="55"/>
        <v>250</v>
      </c>
      <c r="O1787" s="4" t="s">
        <v>16</v>
      </c>
      <c r="P1787" s="12" t="s">
        <v>439</v>
      </c>
    </row>
    <row r="1788" spans="1:16" ht="14.25" customHeight="1">
      <c r="A1788" s="50" t="s">
        <v>1103</v>
      </c>
      <c r="B1788" s="4" t="s">
        <v>13</v>
      </c>
      <c r="C1788" s="4">
        <v>1185732</v>
      </c>
      <c r="D1788" s="5">
        <v>44518</v>
      </c>
      <c r="E1788" s="4" t="s">
        <v>535</v>
      </c>
      <c r="F1788" s="4" t="s">
        <v>1011</v>
      </c>
      <c r="G1788" s="4" t="s">
        <v>1012</v>
      </c>
      <c r="H1788" s="6">
        <v>325</v>
      </c>
      <c r="I1788" s="12" t="s">
        <v>835</v>
      </c>
      <c r="J1788" s="12" t="s">
        <v>1086</v>
      </c>
      <c r="K1788" s="10">
        <v>32500</v>
      </c>
      <c r="L1788" s="11">
        <v>0.4</v>
      </c>
      <c r="M1788" s="13">
        <f t="shared" si="54"/>
        <v>81250</v>
      </c>
      <c r="N1788" s="13">
        <f t="shared" si="55"/>
        <v>250</v>
      </c>
      <c r="O1788" s="4" t="s">
        <v>16</v>
      </c>
      <c r="P1788" s="12" t="s">
        <v>836</v>
      </c>
    </row>
    <row r="1789" spans="1:16" ht="14.25" customHeight="1">
      <c r="A1789" s="50" t="s">
        <v>1103</v>
      </c>
      <c r="B1789" s="4" t="s">
        <v>13</v>
      </c>
      <c r="C1789" s="4">
        <v>1185732</v>
      </c>
      <c r="D1789" s="5">
        <v>44518</v>
      </c>
      <c r="E1789" s="4" t="s">
        <v>535</v>
      </c>
      <c r="F1789" s="4" t="s">
        <v>1011</v>
      </c>
      <c r="G1789" s="4" t="s">
        <v>1012</v>
      </c>
      <c r="H1789" s="6">
        <v>300</v>
      </c>
      <c r="I1789" s="12" t="s">
        <v>837</v>
      </c>
      <c r="J1789" s="12" t="s">
        <v>1087</v>
      </c>
      <c r="K1789" s="10">
        <v>47250</v>
      </c>
      <c r="L1789" s="11">
        <v>0.35</v>
      </c>
      <c r="M1789" s="13">
        <f t="shared" si="54"/>
        <v>135000</v>
      </c>
      <c r="N1789" s="13">
        <f t="shared" si="55"/>
        <v>450</v>
      </c>
      <c r="O1789" s="4" t="s">
        <v>16</v>
      </c>
      <c r="P1789" s="12" t="s">
        <v>838</v>
      </c>
    </row>
    <row r="1790" spans="1:16" ht="14.25" customHeight="1">
      <c r="A1790" s="50" t="s">
        <v>1103</v>
      </c>
      <c r="B1790" s="4" t="s">
        <v>13</v>
      </c>
      <c r="C1790" s="4">
        <v>1185732</v>
      </c>
      <c r="D1790" s="5">
        <v>44518</v>
      </c>
      <c r="E1790" s="4" t="s">
        <v>535</v>
      </c>
      <c r="F1790" s="4" t="s">
        <v>1011</v>
      </c>
      <c r="G1790" s="4" t="s">
        <v>1012</v>
      </c>
      <c r="H1790" s="6">
        <v>400</v>
      </c>
      <c r="I1790" s="12" t="s">
        <v>521</v>
      </c>
      <c r="J1790" s="12" t="s">
        <v>1087</v>
      </c>
      <c r="K1790" s="10">
        <v>100000</v>
      </c>
      <c r="L1790" s="11">
        <v>0.5</v>
      </c>
      <c r="M1790" s="13">
        <f t="shared" si="54"/>
        <v>200000</v>
      </c>
      <c r="N1790" s="13">
        <f t="shared" si="55"/>
        <v>500</v>
      </c>
      <c r="O1790" s="4" t="s">
        <v>16</v>
      </c>
      <c r="P1790" s="12" t="s">
        <v>839</v>
      </c>
    </row>
    <row r="1791" spans="1:16" ht="14.25" customHeight="1">
      <c r="A1791" s="50" t="s">
        <v>1103</v>
      </c>
      <c r="B1791" s="4" t="s">
        <v>13</v>
      </c>
      <c r="C1791" s="4">
        <v>1185732</v>
      </c>
      <c r="D1791" s="5">
        <v>44547</v>
      </c>
      <c r="E1791" s="4" t="s">
        <v>535</v>
      </c>
      <c r="F1791" s="4" t="s">
        <v>1011</v>
      </c>
      <c r="G1791" s="4" t="s">
        <v>1012</v>
      </c>
      <c r="H1791" s="6">
        <v>650</v>
      </c>
      <c r="I1791" s="12" t="s">
        <v>400</v>
      </c>
      <c r="J1791" s="12" t="s">
        <v>1088</v>
      </c>
      <c r="K1791" s="10">
        <v>117000</v>
      </c>
      <c r="L1791" s="11">
        <v>0.4</v>
      </c>
      <c r="M1791" s="13">
        <f t="shared" si="54"/>
        <v>292500</v>
      </c>
      <c r="N1791" s="13">
        <f t="shared" si="55"/>
        <v>450</v>
      </c>
      <c r="O1791" s="4" t="s">
        <v>16</v>
      </c>
      <c r="P1791" s="12" t="s">
        <v>401</v>
      </c>
    </row>
    <row r="1792" spans="1:16" ht="14.25" customHeight="1">
      <c r="A1792" s="50" t="s">
        <v>1103</v>
      </c>
      <c r="B1792" s="4" t="s">
        <v>13</v>
      </c>
      <c r="C1792" s="4">
        <v>1185732</v>
      </c>
      <c r="D1792" s="5">
        <v>44547</v>
      </c>
      <c r="E1792" s="4" t="s">
        <v>535</v>
      </c>
      <c r="F1792" s="4" t="s">
        <v>1011</v>
      </c>
      <c r="G1792" s="4" t="s">
        <v>1012</v>
      </c>
      <c r="H1792" s="6">
        <v>450</v>
      </c>
      <c r="I1792" s="12" t="s">
        <v>279</v>
      </c>
      <c r="J1792" s="12" t="s">
        <v>1087</v>
      </c>
      <c r="K1792" s="10">
        <v>55125</v>
      </c>
      <c r="L1792" s="11">
        <v>0.35</v>
      </c>
      <c r="M1792" s="13">
        <f t="shared" si="54"/>
        <v>157500</v>
      </c>
      <c r="N1792" s="13">
        <f t="shared" si="55"/>
        <v>350</v>
      </c>
      <c r="O1792" s="4" t="s">
        <v>16</v>
      </c>
      <c r="P1792" s="12" t="s">
        <v>840</v>
      </c>
    </row>
    <row r="1793" spans="1:16" ht="14.25" customHeight="1">
      <c r="A1793" s="50" t="s">
        <v>1103</v>
      </c>
      <c r="B1793" s="4" t="s">
        <v>13</v>
      </c>
      <c r="C1793" s="4">
        <v>1185732</v>
      </c>
      <c r="D1793" s="5">
        <v>44547</v>
      </c>
      <c r="E1793" s="4" t="s">
        <v>535</v>
      </c>
      <c r="F1793" s="4" t="s">
        <v>1011</v>
      </c>
      <c r="G1793" s="4" t="s">
        <v>1012</v>
      </c>
      <c r="H1793" s="6">
        <v>400</v>
      </c>
      <c r="I1793" s="12" t="s">
        <v>841</v>
      </c>
      <c r="J1793" s="12" t="s">
        <v>1086</v>
      </c>
      <c r="K1793" s="10">
        <v>49000</v>
      </c>
      <c r="L1793" s="11">
        <v>0.35</v>
      </c>
      <c r="M1793" s="13">
        <f t="shared" si="54"/>
        <v>140000</v>
      </c>
      <c r="N1793" s="13">
        <f t="shared" si="55"/>
        <v>350</v>
      </c>
      <c r="O1793" s="4" t="s">
        <v>16</v>
      </c>
      <c r="P1793" s="12" t="s">
        <v>842</v>
      </c>
    </row>
    <row r="1794" spans="1:16" ht="14.25" customHeight="1">
      <c r="A1794" s="50" t="s">
        <v>1103</v>
      </c>
      <c r="B1794" s="4" t="s">
        <v>13</v>
      </c>
      <c r="C1794" s="4">
        <v>1185732</v>
      </c>
      <c r="D1794" s="5">
        <v>44547</v>
      </c>
      <c r="E1794" s="4" t="s">
        <v>535</v>
      </c>
      <c r="F1794" s="4" t="s">
        <v>1011</v>
      </c>
      <c r="G1794" s="4" t="s">
        <v>1012</v>
      </c>
      <c r="H1794" s="6">
        <v>350</v>
      </c>
      <c r="I1794" s="12" t="s">
        <v>843</v>
      </c>
      <c r="J1794" s="12" t="s">
        <v>1087</v>
      </c>
      <c r="K1794" s="10">
        <v>49000</v>
      </c>
      <c r="L1794" s="11">
        <v>0.4</v>
      </c>
      <c r="M1794" s="13">
        <f t="shared" si="54"/>
        <v>122500</v>
      </c>
      <c r="N1794" s="13">
        <f t="shared" si="55"/>
        <v>350</v>
      </c>
      <c r="O1794" s="4" t="s">
        <v>16</v>
      </c>
      <c r="P1794" s="12" t="s">
        <v>844</v>
      </c>
    </row>
    <row r="1795" spans="1:16" ht="14.25" customHeight="1">
      <c r="A1795" s="50" t="s">
        <v>1103</v>
      </c>
      <c r="B1795" s="4" t="s">
        <v>13</v>
      </c>
      <c r="C1795" s="4">
        <v>1185732</v>
      </c>
      <c r="D1795" s="5">
        <v>44547</v>
      </c>
      <c r="E1795" s="4" t="s">
        <v>535</v>
      </c>
      <c r="F1795" s="4" t="s">
        <v>1011</v>
      </c>
      <c r="G1795" s="4" t="s">
        <v>1012</v>
      </c>
      <c r="H1795" s="6">
        <v>350</v>
      </c>
      <c r="I1795" s="12" t="s">
        <v>845</v>
      </c>
      <c r="J1795" s="12" t="s">
        <v>1087</v>
      </c>
      <c r="K1795" s="10">
        <v>55125</v>
      </c>
      <c r="L1795" s="11">
        <v>0.35</v>
      </c>
      <c r="M1795" s="13">
        <f t="shared" si="54"/>
        <v>157500</v>
      </c>
      <c r="N1795" s="13">
        <f t="shared" si="55"/>
        <v>450</v>
      </c>
      <c r="O1795" s="4" t="s">
        <v>16</v>
      </c>
      <c r="P1795" s="12" t="s">
        <v>846</v>
      </c>
    </row>
    <row r="1796" spans="1:16" ht="14.25" customHeight="1">
      <c r="A1796" s="50" t="s">
        <v>1103</v>
      </c>
      <c r="B1796" s="4" t="s">
        <v>13</v>
      </c>
      <c r="C1796" s="4">
        <v>1185732</v>
      </c>
      <c r="D1796" s="5">
        <v>44547</v>
      </c>
      <c r="E1796" s="4" t="s">
        <v>535</v>
      </c>
      <c r="F1796" s="4" t="s">
        <v>1011</v>
      </c>
      <c r="G1796" s="4" t="s">
        <v>1012</v>
      </c>
      <c r="H1796" s="6">
        <v>450</v>
      </c>
      <c r="I1796" s="12" t="s">
        <v>849</v>
      </c>
      <c r="J1796" s="12" t="s">
        <v>1088</v>
      </c>
      <c r="K1796" s="10">
        <v>112500</v>
      </c>
      <c r="L1796" s="11">
        <v>0.5</v>
      </c>
      <c r="M1796" s="13">
        <f t="shared" si="54"/>
        <v>225000</v>
      </c>
      <c r="N1796" s="13">
        <f t="shared" si="55"/>
        <v>500</v>
      </c>
      <c r="O1796" s="4" t="s">
        <v>16</v>
      </c>
      <c r="P1796" s="12" t="s">
        <v>850</v>
      </c>
    </row>
    <row r="1797" spans="1:16" ht="14.25" customHeight="1">
      <c r="A1797" s="50" t="s">
        <v>1103</v>
      </c>
      <c r="B1797" s="4" t="s">
        <v>13</v>
      </c>
      <c r="C1797" s="4">
        <v>1185732</v>
      </c>
      <c r="D1797" s="5">
        <v>44207</v>
      </c>
      <c r="E1797" s="4" t="s">
        <v>535</v>
      </c>
      <c r="F1797" s="4" t="s">
        <v>1011</v>
      </c>
      <c r="G1797" s="4" t="s">
        <v>1012</v>
      </c>
      <c r="H1797" s="6">
        <v>675</v>
      </c>
      <c r="I1797" s="12" t="s">
        <v>750</v>
      </c>
      <c r="J1797" s="12" t="s">
        <v>1086</v>
      </c>
      <c r="K1797" s="10">
        <v>67500</v>
      </c>
      <c r="L1797" s="11">
        <v>0.4</v>
      </c>
      <c r="M1797" s="13">
        <f t="shared" si="54"/>
        <v>168750</v>
      </c>
      <c r="N1797" s="13">
        <f t="shared" si="55"/>
        <v>250</v>
      </c>
      <c r="O1797" s="4" t="s">
        <v>16</v>
      </c>
      <c r="P1797" s="12" t="s">
        <v>851</v>
      </c>
    </row>
    <row r="1798" spans="1:16" ht="14.25" customHeight="1">
      <c r="A1798" s="50" t="s">
        <v>1103</v>
      </c>
      <c r="B1798" s="4" t="s">
        <v>13</v>
      </c>
      <c r="C1798" s="4">
        <v>1185732</v>
      </c>
      <c r="D1798" s="5">
        <v>44207</v>
      </c>
      <c r="E1798" s="4" t="s">
        <v>535</v>
      </c>
      <c r="F1798" s="4" t="s">
        <v>1011</v>
      </c>
      <c r="G1798" s="4" t="s">
        <v>1012</v>
      </c>
      <c r="H1798" s="6">
        <v>475</v>
      </c>
      <c r="I1798" s="12" t="s">
        <v>717</v>
      </c>
      <c r="J1798" s="12" t="s">
        <v>1087</v>
      </c>
      <c r="K1798" s="10">
        <v>41562.5</v>
      </c>
      <c r="L1798" s="11">
        <v>0.35</v>
      </c>
      <c r="M1798" s="13">
        <f t="shared" si="54"/>
        <v>118750.00000000001</v>
      </c>
      <c r="N1798" s="13">
        <f t="shared" si="55"/>
        <v>250.00000000000003</v>
      </c>
      <c r="O1798" s="4" t="s">
        <v>16</v>
      </c>
      <c r="P1798" s="12" t="s">
        <v>852</v>
      </c>
    </row>
    <row r="1799" spans="1:16" ht="14.25" customHeight="1">
      <c r="A1799" s="50" t="s">
        <v>1103</v>
      </c>
      <c r="B1799" s="4" t="s">
        <v>13</v>
      </c>
      <c r="C1799" s="4">
        <v>1185732</v>
      </c>
      <c r="D1799" s="5">
        <v>44207</v>
      </c>
      <c r="E1799" s="4" t="s">
        <v>535</v>
      </c>
      <c r="F1799" s="4" t="s">
        <v>1011</v>
      </c>
      <c r="G1799" s="4" t="s">
        <v>1012</v>
      </c>
      <c r="H1799" s="6">
        <v>475</v>
      </c>
      <c r="I1799" s="12" t="s">
        <v>148</v>
      </c>
      <c r="J1799" s="12" t="s">
        <v>1087</v>
      </c>
      <c r="K1799" s="10">
        <v>24937.5</v>
      </c>
      <c r="L1799" s="11">
        <v>0.35</v>
      </c>
      <c r="M1799" s="13">
        <f t="shared" ref="M1799:M1862" si="56">K1799/L1799</f>
        <v>71250</v>
      </c>
      <c r="N1799" s="13">
        <f t="shared" ref="N1799:N1862" si="57">M1799/H1799</f>
        <v>150</v>
      </c>
      <c r="O1799" s="4" t="s">
        <v>16</v>
      </c>
      <c r="P1799" s="12" t="s">
        <v>149</v>
      </c>
    </row>
    <row r="1800" spans="1:16" ht="14.25" customHeight="1">
      <c r="A1800" s="50" t="s">
        <v>1103</v>
      </c>
      <c r="B1800" s="4" t="s">
        <v>13</v>
      </c>
      <c r="C1800" s="4">
        <v>1185732</v>
      </c>
      <c r="D1800" s="5">
        <v>44207</v>
      </c>
      <c r="E1800" s="4" t="s">
        <v>535</v>
      </c>
      <c r="F1800" s="4" t="s">
        <v>1011</v>
      </c>
      <c r="G1800" s="4" t="s">
        <v>1012</v>
      </c>
      <c r="H1800" s="6">
        <v>325</v>
      </c>
      <c r="I1800" s="12" t="s">
        <v>380</v>
      </c>
      <c r="J1800" s="12" t="s">
        <v>1087</v>
      </c>
      <c r="K1800" s="10">
        <v>26000</v>
      </c>
      <c r="L1800" s="11">
        <v>0.4</v>
      </c>
      <c r="M1800" s="13">
        <f t="shared" si="56"/>
        <v>65000</v>
      </c>
      <c r="N1800" s="13">
        <f t="shared" si="57"/>
        <v>200</v>
      </c>
      <c r="O1800" s="4" t="s">
        <v>16</v>
      </c>
      <c r="P1800" s="12" t="s">
        <v>853</v>
      </c>
    </row>
    <row r="1801" spans="1:16" ht="14.25" customHeight="1">
      <c r="A1801" s="50" t="s">
        <v>1103</v>
      </c>
      <c r="B1801" s="4" t="s">
        <v>13</v>
      </c>
      <c r="C1801" s="4">
        <v>1185732</v>
      </c>
      <c r="D1801" s="5">
        <v>44207</v>
      </c>
      <c r="E1801" s="4" t="s">
        <v>535</v>
      </c>
      <c r="F1801" s="4" t="s">
        <v>1011</v>
      </c>
      <c r="G1801" s="4" t="s">
        <v>1012</v>
      </c>
      <c r="H1801" s="6">
        <v>375</v>
      </c>
      <c r="I1801" s="12" t="s">
        <v>612</v>
      </c>
      <c r="J1801" s="12" t="s">
        <v>1087</v>
      </c>
      <c r="K1801" s="10">
        <v>45937.5</v>
      </c>
      <c r="L1801" s="11">
        <v>0.35</v>
      </c>
      <c r="M1801" s="13">
        <f t="shared" si="56"/>
        <v>131250</v>
      </c>
      <c r="N1801" s="13">
        <f t="shared" si="57"/>
        <v>350</v>
      </c>
      <c r="O1801" s="4" t="s">
        <v>16</v>
      </c>
      <c r="P1801" s="12" t="s">
        <v>854</v>
      </c>
    </row>
    <row r="1802" spans="1:16" ht="14.25" customHeight="1">
      <c r="A1802" s="50" t="s">
        <v>1103</v>
      </c>
      <c r="B1802" s="4" t="s">
        <v>13</v>
      </c>
      <c r="C1802" s="4">
        <v>1185732</v>
      </c>
      <c r="D1802" s="5">
        <v>44207</v>
      </c>
      <c r="E1802" s="4" t="s">
        <v>535</v>
      </c>
      <c r="F1802" s="4" t="s">
        <v>1011</v>
      </c>
      <c r="G1802" s="4" t="s">
        <v>1012</v>
      </c>
      <c r="H1802" s="6">
        <v>475</v>
      </c>
      <c r="I1802" s="12" t="s">
        <v>209</v>
      </c>
      <c r="J1802" s="12" t="s">
        <v>1087</v>
      </c>
      <c r="K1802" s="10">
        <v>59375</v>
      </c>
      <c r="L1802" s="11">
        <v>0.5</v>
      </c>
      <c r="M1802" s="13">
        <f t="shared" si="56"/>
        <v>118750</v>
      </c>
      <c r="N1802" s="13">
        <f t="shared" si="57"/>
        <v>250</v>
      </c>
      <c r="O1802" s="4" t="s">
        <v>16</v>
      </c>
      <c r="P1802" s="12" t="s">
        <v>855</v>
      </c>
    </row>
    <row r="1803" spans="1:16" ht="14.25" customHeight="1">
      <c r="A1803" s="50" t="s">
        <v>1103</v>
      </c>
      <c r="B1803" s="4" t="s">
        <v>13</v>
      </c>
      <c r="C1803" s="4">
        <v>1185732</v>
      </c>
      <c r="D1803" s="5">
        <v>44238</v>
      </c>
      <c r="E1803" s="4" t="s">
        <v>535</v>
      </c>
      <c r="F1803" s="4" t="s">
        <v>1011</v>
      </c>
      <c r="G1803" s="4" t="s">
        <v>1012</v>
      </c>
      <c r="H1803" s="6">
        <v>725</v>
      </c>
      <c r="I1803" s="12" t="s">
        <v>642</v>
      </c>
      <c r="J1803" s="12" t="s">
        <v>1086</v>
      </c>
      <c r="K1803" s="10">
        <v>72500</v>
      </c>
      <c r="L1803" s="11">
        <v>0.4</v>
      </c>
      <c r="M1803" s="13">
        <f t="shared" si="56"/>
        <v>181250</v>
      </c>
      <c r="N1803" s="13">
        <f t="shared" si="57"/>
        <v>250</v>
      </c>
      <c r="O1803" s="4" t="s">
        <v>16</v>
      </c>
      <c r="P1803" s="12" t="s">
        <v>856</v>
      </c>
    </row>
    <row r="1804" spans="1:16" ht="14.25" customHeight="1">
      <c r="A1804" s="50" t="s">
        <v>1103</v>
      </c>
      <c r="B1804" s="4" t="s">
        <v>13</v>
      </c>
      <c r="C1804" s="4">
        <v>1185732</v>
      </c>
      <c r="D1804" s="5">
        <v>44238</v>
      </c>
      <c r="E1804" s="4" t="s">
        <v>535</v>
      </c>
      <c r="F1804" s="4" t="s">
        <v>1011</v>
      </c>
      <c r="G1804" s="4" t="s">
        <v>1012</v>
      </c>
      <c r="H1804" s="6">
        <v>375</v>
      </c>
      <c r="I1804" s="12" t="s">
        <v>141</v>
      </c>
      <c r="J1804" s="12" t="s">
        <v>1086</v>
      </c>
      <c r="K1804" s="10">
        <v>32812.5</v>
      </c>
      <c r="L1804" s="11">
        <v>0.35</v>
      </c>
      <c r="M1804" s="13">
        <f t="shared" si="56"/>
        <v>93750</v>
      </c>
      <c r="N1804" s="13">
        <f t="shared" si="57"/>
        <v>250</v>
      </c>
      <c r="O1804" s="4" t="s">
        <v>16</v>
      </c>
      <c r="P1804" s="12" t="s">
        <v>857</v>
      </c>
    </row>
    <row r="1805" spans="1:16" ht="14.25" customHeight="1">
      <c r="A1805" s="50" t="s">
        <v>1103</v>
      </c>
      <c r="B1805" s="4" t="s">
        <v>13</v>
      </c>
      <c r="C1805" s="4">
        <v>1185732</v>
      </c>
      <c r="D1805" s="5">
        <v>44238</v>
      </c>
      <c r="E1805" s="4" t="s">
        <v>535</v>
      </c>
      <c r="F1805" s="4" t="s">
        <v>1011</v>
      </c>
      <c r="G1805" s="4" t="s">
        <v>1012</v>
      </c>
      <c r="H1805" s="6">
        <v>425</v>
      </c>
      <c r="I1805" s="12" t="s">
        <v>248</v>
      </c>
      <c r="J1805" s="12" t="s">
        <v>1087</v>
      </c>
      <c r="K1805" s="10">
        <v>22312.5</v>
      </c>
      <c r="L1805" s="11">
        <v>0.35</v>
      </c>
      <c r="M1805" s="13">
        <f t="shared" si="56"/>
        <v>63750.000000000007</v>
      </c>
      <c r="N1805" s="13">
        <f t="shared" si="57"/>
        <v>150.00000000000003</v>
      </c>
      <c r="O1805" s="4" t="s">
        <v>16</v>
      </c>
      <c r="P1805" s="12" t="s">
        <v>858</v>
      </c>
    </row>
    <row r="1806" spans="1:16" ht="14.25" customHeight="1">
      <c r="A1806" s="50" t="s">
        <v>1103</v>
      </c>
      <c r="B1806" s="4" t="s">
        <v>13</v>
      </c>
      <c r="C1806" s="4">
        <v>1185732</v>
      </c>
      <c r="D1806" s="5">
        <v>44238</v>
      </c>
      <c r="E1806" s="4" t="s">
        <v>283</v>
      </c>
      <c r="F1806" s="4" t="s">
        <v>1013</v>
      </c>
      <c r="G1806" s="4" t="s">
        <v>1014</v>
      </c>
      <c r="H1806" s="6">
        <v>300</v>
      </c>
      <c r="I1806" s="12" t="s">
        <v>859</v>
      </c>
      <c r="J1806" s="12" t="s">
        <v>1086</v>
      </c>
      <c r="K1806" s="10">
        <v>24000</v>
      </c>
      <c r="L1806" s="11">
        <v>0.4</v>
      </c>
      <c r="M1806" s="13">
        <f t="shared" si="56"/>
        <v>60000</v>
      </c>
      <c r="N1806" s="13">
        <f t="shared" si="57"/>
        <v>200</v>
      </c>
      <c r="O1806" s="4" t="s">
        <v>16</v>
      </c>
      <c r="P1806" s="12" t="s">
        <v>860</v>
      </c>
    </row>
    <row r="1807" spans="1:16" ht="14.25" customHeight="1">
      <c r="A1807" s="50" t="s">
        <v>1103</v>
      </c>
      <c r="B1807" s="4" t="s">
        <v>13</v>
      </c>
      <c r="C1807" s="4">
        <v>1185732</v>
      </c>
      <c r="D1807" s="5">
        <v>44238</v>
      </c>
      <c r="E1807" s="4" t="s">
        <v>283</v>
      </c>
      <c r="F1807" s="4" t="s">
        <v>1013</v>
      </c>
      <c r="G1807" s="4" t="s">
        <v>1014</v>
      </c>
      <c r="H1807" s="6">
        <v>375</v>
      </c>
      <c r="I1807" s="12" t="s">
        <v>515</v>
      </c>
      <c r="J1807" s="12" t="s">
        <v>1087</v>
      </c>
      <c r="K1807" s="10">
        <v>45937.5</v>
      </c>
      <c r="L1807" s="11">
        <v>0.35</v>
      </c>
      <c r="M1807" s="13">
        <f t="shared" si="56"/>
        <v>131250</v>
      </c>
      <c r="N1807" s="13">
        <f t="shared" si="57"/>
        <v>350</v>
      </c>
      <c r="O1807" s="4" t="s">
        <v>16</v>
      </c>
      <c r="P1807" s="12" t="s">
        <v>516</v>
      </c>
    </row>
    <row r="1808" spans="1:16" ht="14.25" customHeight="1">
      <c r="A1808" s="50" t="s">
        <v>1103</v>
      </c>
      <c r="B1808" s="4" t="s">
        <v>13</v>
      </c>
      <c r="C1808" s="4">
        <v>1185732</v>
      </c>
      <c r="D1808" s="5">
        <v>44238</v>
      </c>
      <c r="E1808" s="4" t="s">
        <v>283</v>
      </c>
      <c r="F1808" s="4" t="s">
        <v>1013</v>
      </c>
      <c r="G1808" s="4" t="s">
        <v>1014</v>
      </c>
      <c r="H1808" s="6">
        <v>450</v>
      </c>
      <c r="I1808" s="12" t="s">
        <v>81</v>
      </c>
      <c r="J1808" s="12" t="s">
        <v>1088</v>
      </c>
      <c r="K1808" s="10">
        <v>56250</v>
      </c>
      <c r="L1808" s="11">
        <v>0.5</v>
      </c>
      <c r="M1808" s="13">
        <f t="shared" si="56"/>
        <v>112500</v>
      </c>
      <c r="N1808" s="13">
        <f t="shared" si="57"/>
        <v>250</v>
      </c>
      <c r="O1808" s="4" t="s">
        <v>16</v>
      </c>
      <c r="P1808" s="12" t="s">
        <v>861</v>
      </c>
    </row>
    <row r="1809" spans="1:16" ht="14.25" customHeight="1">
      <c r="A1809" s="50" t="s">
        <v>1103</v>
      </c>
      <c r="B1809" s="4" t="s">
        <v>13</v>
      </c>
      <c r="C1809" s="4">
        <v>1185732</v>
      </c>
      <c r="D1809" s="5">
        <v>44265</v>
      </c>
      <c r="E1809" s="4" t="s">
        <v>283</v>
      </c>
      <c r="F1809" s="4" t="s">
        <v>1013</v>
      </c>
      <c r="G1809" s="4" t="s">
        <v>1014</v>
      </c>
      <c r="H1809" s="6">
        <v>670</v>
      </c>
      <c r="I1809" s="12" t="s">
        <v>862</v>
      </c>
      <c r="J1809" s="12" t="s">
        <v>1086</v>
      </c>
      <c r="K1809" s="10">
        <v>80400</v>
      </c>
      <c r="L1809" s="11">
        <v>0.4</v>
      </c>
      <c r="M1809" s="13">
        <f t="shared" si="56"/>
        <v>201000</v>
      </c>
      <c r="N1809" s="13">
        <f t="shared" si="57"/>
        <v>300</v>
      </c>
      <c r="O1809" s="4" t="s">
        <v>16</v>
      </c>
      <c r="P1809" s="12" t="s">
        <v>863</v>
      </c>
    </row>
    <row r="1810" spans="1:16" ht="14.25" customHeight="1">
      <c r="A1810" s="50" t="s">
        <v>1103</v>
      </c>
      <c r="B1810" s="4" t="s">
        <v>13</v>
      </c>
      <c r="C1810" s="4">
        <v>1185732</v>
      </c>
      <c r="D1810" s="5">
        <v>44265</v>
      </c>
      <c r="E1810" s="4" t="s">
        <v>283</v>
      </c>
      <c r="F1810" s="4" t="s">
        <v>1013</v>
      </c>
      <c r="G1810" s="4" t="s">
        <v>1014</v>
      </c>
      <c r="H1810" s="6">
        <v>350</v>
      </c>
      <c r="I1810" s="12" t="s">
        <v>646</v>
      </c>
      <c r="J1810" s="12" t="s">
        <v>1087</v>
      </c>
      <c r="K1810" s="10">
        <v>36750</v>
      </c>
      <c r="L1810" s="11">
        <v>0.35</v>
      </c>
      <c r="M1810" s="13">
        <f t="shared" si="56"/>
        <v>105000</v>
      </c>
      <c r="N1810" s="13">
        <f t="shared" si="57"/>
        <v>300</v>
      </c>
      <c r="O1810" s="4" t="s">
        <v>16</v>
      </c>
      <c r="P1810" s="12" t="s">
        <v>647</v>
      </c>
    </row>
    <row r="1811" spans="1:16" ht="14.25" customHeight="1">
      <c r="A1811" s="50" t="s">
        <v>1103</v>
      </c>
      <c r="B1811" s="4" t="s">
        <v>13</v>
      </c>
      <c r="C1811" s="4">
        <v>1185732</v>
      </c>
      <c r="D1811" s="5">
        <v>44265</v>
      </c>
      <c r="E1811" s="4" t="s">
        <v>283</v>
      </c>
      <c r="F1811" s="4" t="s">
        <v>1013</v>
      </c>
      <c r="G1811" s="4" t="s">
        <v>1014</v>
      </c>
      <c r="H1811" s="6">
        <v>400</v>
      </c>
      <c r="I1811" s="12" t="s">
        <v>459</v>
      </c>
      <c r="J1811" s="12" t="s">
        <v>1087</v>
      </c>
      <c r="K1811" s="10">
        <v>28000</v>
      </c>
      <c r="L1811" s="11">
        <v>0.35</v>
      </c>
      <c r="M1811" s="13">
        <f t="shared" si="56"/>
        <v>80000</v>
      </c>
      <c r="N1811" s="13">
        <f t="shared" si="57"/>
        <v>200</v>
      </c>
      <c r="O1811" s="4" t="s">
        <v>16</v>
      </c>
      <c r="P1811" s="12" t="s">
        <v>460</v>
      </c>
    </row>
    <row r="1812" spans="1:16" ht="14.25" customHeight="1">
      <c r="A1812" s="50" t="s">
        <v>1103</v>
      </c>
      <c r="B1812" s="4" t="s">
        <v>13</v>
      </c>
      <c r="C1812" s="4">
        <v>1185732</v>
      </c>
      <c r="D1812" s="5">
        <v>44265</v>
      </c>
      <c r="E1812" s="4" t="s">
        <v>283</v>
      </c>
      <c r="F1812" s="4" t="s">
        <v>1013</v>
      </c>
      <c r="G1812" s="4" t="s">
        <v>1014</v>
      </c>
      <c r="H1812" s="6">
        <v>250</v>
      </c>
      <c r="I1812" s="12" t="s">
        <v>346</v>
      </c>
      <c r="J1812" s="12" t="s">
        <v>1087</v>
      </c>
      <c r="K1812" s="10">
        <v>25000</v>
      </c>
      <c r="L1812" s="11">
        <v>0.4</v>
      </c>
      <c r="M1812" s="13">
        <f t="shared" si="56"/>
        <v>62500</v>
      </c>
      <c r="N1812" s="13">
        <f t="shared" si="57"/>
        <v>250</v>
      </c>
      <c r="O1812" s="4" t="s">
        <v>16</v>
      </c>
      <c r="P1812" s="12" t="s">
        <v>347</v>
      </c>
    </row>
    <row r="1813" spans="1:16" ht="14.25" customHeight="1">
      <c r="A1813" s="50" t="s">
        <v>1103</v>
      </c>
      <c r="B1813" s="4" t="s">
        <v>13</v>
      </c>
      <c r="C1813" s="4">
        <v>1185732</v>
      </c>
      <c r="D1813" s="5">
        <v>44265</v>
      </c>
      <c r="E1813" s="4" t="s">
        <v>283</v>
      </c>
      <c r="F1813" s="4" t="s">
        <v>1013</v>
      </c>
      <c r="G1813" s="4" t="s">
        <v>1014</v>
      </c>
      <c r="H1813" s="6">
        <v>300</v>
      </c>
      <c r="I1813" s="12" t="s">
        <v>423</v>
      </c>
      <c r="J1813" s="12" t="s">
        <v>1087</v>
      </c>
      <c r="K1813" s="10">
        <v>42000</v>
      </c>
      <c r="L1813" s="11">
        <v>0.35</v>
      </c>
      <c r="M1813" s="13">
        <f t="shared" si="56"/>
        <v>120000.00000000001</v>
      </c>
      <c r="N1813" s="13">
        <f t="shared" si="57"/>
        <v>400.00000000000006</v>
      </c>
      <c r="O1813" s="4" t="s">
        <v>16</v>
      </c>
      <c r="P1813" s="12" t="s">
        <v>424</v>
      </c>
    </row>
    <row r="1814" spans="1:16" ht="14.25" customHeight="1">
      <c r="A1814" s="50" t="s">
        <v>1103</v>
      </c>
      <c r="B1814" s="4" t="s">
        <v>13</v>
      </c>
      <c r="C1814" s="4">
        <v>1185732</v>
      </c>
      <c r="D1814" s="5">
        <v>44265</v>
      </c>
      <c r="E1814" s="4" t="s">
        <v>283</v>
      </c>
      <c r="F1814" s="4" t="s">
        <v>1013</v>
      </c>
      <c r="G1814" s="4" t="s">
        <v>1014</v>
      </c>
      <c r="H1814" s="6">
        <v>400</v>
      </c>
      <c r="I1814" s="12" t="s">
        <v>37</v>
      </c>
      <c r="J1814" s="12" t="s">
        <v>1086</v>
      </c>
      <c r="K1814" s="10">
        <v>60000</v>
      </c>
      <c r="L1814" s="11">
        <v>0.5</v>
      </c>
      <c r="M1814" s="13">
        <f t="shared" si="56"/>
        <v>120000</v>
      </c>
      <c r="N1814" s="13">
        <f t="shared" si="57"/>
        <v>300</v>
      </c>
      <c r="O1814" s="4" t="s">
        <v>16</v>
      </c>
      <c r="P1814" s="12" t="s">
        <v>864</v>
      </c>
    </row>
    <row r="1815" spans="1:16" ht="14.25" customHeight="1">
      <c r="A1815" s="50" t="s">
        <v>1103</v>
      </c>
      <c r="B1815" s="4" t="s">
        <v>13</v>
      </c>
      <c r="C1815" s="4">
        <v>1185732</v>
      </c>
      <c r="D1815" s="5">
        <v>44297</v>
      </c>
      <c r="E1815" s="4" t="s">
        <v>283</v>
      </c>
      <c r="F1815" s="4" t="s">
        <v>1013</v>
      </c>
      <c r="G1815" s="4" t="s">
        <v>1014</v>
      </c>
      <c r="H1815" s="6">
        <v>625</v>
      </c>
      <c r="I1815" s="12" t="s">
        <v>865</v>
      </c>
      <c r="J1815" s="12" t="s">
        <v>1087</v>
      </c>
      <c r="K1815" s="10">
        <v>75000</v>
      </c>
      <c r="L1815" s="11">
        <v>0.4</v>
      </c>
      <c r="M1815" s="13">
        <f t="shared" si="56"/>
        <v>187500</v>
      </c>
      <c r="N1815" s="13">
        <f t="shared" si="57"/>
        <v>300</v>
      </c>
      <c r="O1815" s="4" t="s">
        <v>16</v>
      </c>
      <c r="P1815" s="12" t="s">
        <v>866</v>
      </c>
    </row>
    <row r="1816" spans="1:16" ht="14.25" customHeight="1">
      <c r="A1816" s="50" t="s">
        <v>1103</v>
      </c>
      <c r="B1816" s="4" t="s">
        <v>13</v>
      </c>
      <c r="C1816" s="4">
        <v>1185732</v>
      </c>
      <c r="D1816" s="5">
        <v>44297</v>
      </c>
      <c r="E1816" s="4" t="s">
        <v>283</v>
      </c>
      <c r="F1816" s="4" t="s">
        <v>1013</v>
      </c>
      <c r="G1816" s="4" t="s">
        <v>1014</v>
      </c>
      <c r="H1816" s="6">
        <v>325</v>
      </c>
      <c r="I1816" s="12" t="s">
        <v>143</v>
      </c>
      <c r="J1816" s="12" t="s">
        <v>1087</v>
      </c>
      <c r="K1816" s="10">
        <v>28437.5</v>
      </c>
      <c r="L1816" s="11">
        <v>0.35</v>
      </c>
      <c r="M1816" s="13">
        <f t="shared" si="56"/>
        <v>81250</v>
      </c>
      <c r="N1816" s="13">
        <f t="shared" si="57"/>
        <v>250</v>
      </c>
      <c r="O1816" s="4" t="s">
        <v>16</v>
      </c>
      <c r="P1816" s="12" t="s">
        <v>144</v>
      </c>
    </row>
    <row r="1817" spans="1:16" ht="14.25" customHeight="1">
      <c r="A1817" s="50" t="s">
        <v>1103</v>
      </c>
      <c r="B1817" s="4" t="s">
        <v>13</v>
      </c>
      <c r="C1817" s="4">
        <v>1185732</v>
      </c>
      <c r="D1817" s="5">
        <v>44297</v>
      </c>
      <c r="E1817" s="4" t="s">
        <v>283</v>
      </c>
      <c r="F1817" s="4" t="s">
        <v>1013</v>
      </c>
      <c r="G1817" s="4" t="s">
        <v>1014</v>
      </c>
      <c r="H1817" s="6">
        <v>325</v>
      </c>
      <c r="I1817" s="12" t="s">
        <v>867</v>
      </c>
      <c r="J1817" s="12" t="s">
        <v>1087</v>
      </c>
      <c r="K1817" s="10">
        <v>17062.5</v>
      </c>
      <c r="L1817" s="11">
        <v>0.35</v>
      </c>
      <c r="M1817" s="13">
        <f t="shared" si="56"/>
        <v>48750</v>
      </c>
      <c r="N1817" s="13">
        <f t="shared" si="57"/>
        <v>150</v>
      </c>
      <c r="O1817" s="4" t="s">
        <v>16</v>
      </c>
      <c r="P1817" s="12" t="s">
        <v>868</v>
      </c>
    </row>
    <row r="1818" spans="1:16" ht="14.25" customHeight="1">
      <c r="A1818" s="50" t="s">
        <v>1103</v>
      </c>
      <c r="B1818" s="4" t="s">
        <v>13</v>
      </c>
      <c r="C1818" s="4">
        <v>1185732</v>
      </c>
      <c r="D1818" s="5">
        <v>44297</v>
      </c>
      <c r="E1818" s="4" t="s">
        <v>283</v>
      </c>
      <c r="F1818" s="4" t="s">
        <v>1013</v>
      </c>
      <c r="G1818" s="4" t="s">
        <v>1014</v>
      </c>
      <c r="H1818" s="6">
        <v>250</v>
      </c>
      <c r="I1818" s="12" t="s">
        <v>869</v>
      </c>
      <c r="J1818" s="12" t="s">
        <v>1088</v>
      </c>
      <c r="K1818" s="10">
        <v>20000</v>
      </c>
      <c r="L1818" s="11">
        <v>0.4</v>
      </c>
      <c r="M1818" s="13">
        <f t="shared" si="56"/>
        <v>50000</v>
      </c>
      <c r="N1818" s="13">
        <f t="shared" si="57"/>
        <v>200</v>
      </c>
      <c r="O1818" s="4" t="s">
        <v>16</v>
      </c>
      <c r="P1818" s="12" t="s">
        <v>870</v>
      </c>
    </row>
    <row r="1819" spans="1:16" ht="14.25" customHeight="1">
      <c r="A1819" s="50" t="s">
        <v>1103</v>
      </c>
      <c r="B1819" s="4" t="s">
        <v>13</v>
      </c>
      <c r="C1819" s="4">
        <v>1185732</v>
      </c>
      <c r="D1819" s="5">
        <v>44297</v>
      </c>
      <c r="E1819" s="4" t="s">
        <v>283</v>
      </c>
      <c r="F1819" s="4" t="s">
        <v>1013</v>
      </c>
      <c r="G1819" s="4" t="s">
        <v>1014</v>
      </c>
      <c r="H1819" s="6">
        <v>275</v>
      </c>
      <c r="I1819" s="12" t="s">
        <v>871</v>
      </c>
      <c r="J1819" s="12" t="s">
        <v>1087</v>
      </c>
      <c r="K1819" s="10">
        <v>33687.5</v>
      </c>
      <c r="L1819" s="11">
        <v>0.35</v>
      </c>
      <c r="M1819" s="13">
        <f t="shared" si="56"/>
        <v>96250</v>
      </c>
      <c r="N1819" s="13">
        <f t="shared" si="57"/>
        <v>350</v>
      </c>
      <c r="O1819" s="4" t="s">
        <v>16</v>
      </c>
      <c r="P1819" s="12" t="s">
        <v>872</v>
      </c>
    </row>
    <row r="1820" spans="1:16" ht="14.25" customHeight="1">
      <c r="A1820" s="50" t="s">
        <v>1103</v>
      </c>
      <c r="B1820" s="4" t="s">
        <v>13</v>
      </c>
      <c r="C1820" s="4">
        <v>1185732</v>
      </c>
      <c r="D1820" s="5">
        <v>44297</v>
      </c>
      <c r="E1820" s="4" t="s">
        <v>283</v>
      </c>
      <c r="F1820" s="4" t="s">
        <v>1013</v>
      </c>
      <c r="G1820" s="4" t="s">
        <v>1014</v>
      </c>
      <c r="H1820" s="6">
        <v>400</v>
      </c>
      <c r="I1820" s="12" t="s">
        <v>521</v>
      </c>
      <c r="J1820" s="12" t="s">
        <v>1087</v>
      </c>
      <c r="K1820" s="10">
        <v>50000</v>
      </c>
      <c r="L1820" s="11">
        <v>0.5</v>
      </c>
      <c r="M1820" s="13">
        <f t="shared" si="56"/>
        <v>100000</v>
      </c>
      <c r="N1820" s="13">
        <f t="shared" si="57"/>
        <v>250</v>
      </c>
      <c r="O1820" s="4" t="s">
        <v>16</v>
      </c>
      <c r="P1820" s="12" t="s">
        <v>873</v>
      </c>
    </row>
    <row r="1821" spans="1:16" ht="14.25" customHeight="1">
      <c r="A1821" s="50" t="s">
        <v>1103</v>
      </c>
      <c r="B1821" s="4" t="s">
        <v>13</v>
      </c>
      <c r="C1821" s="4">
        <v>1185732</v>
      </c>
      <c r="D1821" s="5">
        <v>44328</v>
      </c>
      <c r="E1821" s="4" t="s">
        <v>283</v>
      </c>
      <c r="F1821" s="4" t="s">
        <v>1013</v>
      </c>
      <c r="G1821" s="4" t="s">
        <v>1014</v>
      </c>
      <c r="H1821" s="6">
        <v>670</v>
      </c>
      <c r="I1821" s="12" t="s">
        <v>392</v>
      </c>
      <c r="J1821" s="12" t="s">
        <v>1087</v>
      </c>
      <c r="K1821" s="10">
        <v>93800</v>
      </c>
      <c r="L1821" s="11">
        <v>0.4</v>
      </c>
      <c r="M1821" s="13">
        <f t="shared" si="56"/>
        <v>234500</v>
      </c>
      <c r="N1821" s="13">
        <f t="shared" si="57"/>
        <v>350</v>
      </c>
      <c r="O1821" s="4" t="s">
        <v>16</v>
      </c>
      <c r="P1821" s="12" t="s">
        <v>874</v>
      </c>
    </row>
    <row r="1822" spans="1:16" ht="14.25" customHeight="1">
      <c r="A1822" s="50" t="s">
        <v>1103</v>
      </c>
      <c r="B1822" s="4" t="s">
        <v>13</v>
      </c>
      <c r="C1822" s="4">
        <v>1185732</v>
      </c>
      <c r="D1822" s="5">
        <v>44328</v>
      </c>
      <c r="E1822" s="4" t="s">
        <v>283</v>
      </c>
      <c r="F1822" s="4" t="s">
        <v>1013</v>
      </c>
      <c r="G1822" s="4" t="s">
        <v>1014</v>
      </c>
      <c r="H1822" s="6">
        <v>375</v>
      </c>
      <c r="I1822" s="12" t="s">
        <v>774</v>
      </c>
      <c r="J1822" s="12" t="s">
        <v>1087</v>
      </c>
      <c r="K1822" s="10">
        <v>39375</v>
      </c>
      <c r="L1822" s="11">
        <v>0.35</v>
      </c>
      <c r="M1822" s="13">
        <f t="shared" si="56"/>
        <v>112500</v>
      </c>
      <c r="N1822" s="13">
        <f t="shared" si="57"/>
        <v>300</v>
      </c>
      <c r="O1822" s="4" t="s">
        <v>16</v>
      </c>
      <c r="P1822" s="12" t="s">
        <v>775</v>
      </c>
    </row>
    <row r="1823" spans="1:16" ht="14.25" customHeight="1">
      <c r="A1823" s="50" t="s">
        <v>1103</v>
      </c>
      <c r="B1823" s="4" t="s">
        <v>13</v>
      </c>
      <c r="C1823" s="4">
        <v>1185732</v>
      </c>
      <c r="D1823" s="5">
        <v>44328</v>
      </c>
      <c r="E1823" s="4" t="s">
        <v>283</v>
      </c>
      <c r="F1823" s="4" t="s">
        <v>1013</v>
      </c>
      <c r="G1823" s="4" t="s">
        <v>1014</v>
      </c>
      <c r="H1823" s="6">
        <v>350</v>
      </c>
      <c r="I1823" s="12" t="s">
        <v>529</v>
      </c>
      <c r="J1823" s="12" t="s">
        <v>1087</v>
      </c>
      <c r="K1823" s="10">
        <v>30625</v>
      </c>
      <c r="L1823" s="11">
        <v>0.35</v>
      </c>
      <c r="M1823" s="13">
        <f t="shared" si="56"/>
        <v>87500</v>
      </c>
      <c r="N1823" s="13">
        <f t="shared" si="57"/>
        <v>250</v>
      </c>
      <c r="O1823" s="4" t="s">
        <v>16</v>
      </c>
      <c r="P1823" s="12" t="s">
        <v>530</v>
      </c>
    </row>
    <row r="1824" spans="1:16" ht="14.25" customHeight="1">
      <c r="A1824" s="50" t="s">
        <v>1103</v>
      </c>
      <c r="B1824" s="4" t="s">
        <v>13</v>
      </c>
      <c r="C1824" s="4">
        <v>1185732</v>
      </c>
      <c r="D1824" s="5">
        <v>44328</v>
      </c>
      <c r="E1824" s="4" t="s">
        <v>283</v>
      </c>
      <c r="F1824" s="4" t="s">
        <v>1013</v>
      </c>
      <c r="G1824" s="4" t="s">
        <v>1014</v>
      </c>
      <c r="H1824" s="6">
        <v>275</v>
      </c>
      <c r="I1824" s="12" t="s">
        <v>55</v>
      </c>
      <c r="J1824" s="12" t="s">
        <v>1087</v>
      </c>
      <c r="K1824" s="10">
        <v>27500</v>
      </c>
      <c r="L1824" s="11">
        <v>0.4</v>
      </c>
      <c r="M1824" s="13">
        <f t="shared" si="56"/>
        <v>68750</v>
      </c>
      <c r="N1824" s="13">
        <f t="shared" si="57"/>
        <v>250</v>
      </c>
      <c r="O1824" s="4" t="s">
        <v>16</v>
      </c>
      <c r="P1824" s="12" t="s">
        <v>56</v>
      </c>
    </row>
    <row r="1825" spans="1:16" ht="14.25" customHeight="1">
      <c r="A1825" s="50" t="s">
        <v>1103</v>
      </c>
      <c r="B1825" s="4" t="s">
        <v>13</v>
      </c>
      <c r="C1825" s="4">
        <v>1185732</v>
      </c>
      <c r="D1825" s="5">
        <v>44328</v>
      </c>
      <c r="E1825" s="4" t="s">
        <v>283</v>
      </c>
      <c r="F1825" s="4" t="s">
        <v>1013</v>
      </c>
      <c r="G1825" s="4" t="s">
        <v>1014</v>
      </c>
      <c r="H1825" s="6">
        <v>300</v>
      </c>
      <c r="I1825" s="12" t="s">
        <v>875</v>
      </c>
      <c r="J1825" s="12" t="s">
        <v>1087</v>
      </c>
      <c r="K1825" s="10">
        <v>42000</v>
      </c>
      <c r="L1825" s="11">
        <v>0.35</v>
      </c>
      <c r="M1825" s="13">
        <f t="shared" si="56"/>
        <v>120000.00000000001</v>
      </c>
      <c r="N1825" s="13">
        <f t="shared" si="57"/>
        <v>400.00000000000006</v>
      </c>
      <c r="O1825" s="4" t="s">
        <v>16</v>
      </c>
      <c r="P1825" s="12" t="s">
        <v>876</v>
      </c>
    </row>
    <row r="1826" spans="1:16" ht="14.25" customHeight="1">
      <c r="A1826" s="50" t="s">
        <v>1103</v>
      </c>
      <c r="B1826" s="4" t="s">
        <v>13</v>
      </c>
      <c r="C1826" s="4">
        <v>1185732</v>
      </c>
      <c r="D1826" s="5">
        <v>44328</v>
      </c>
      <c r="E1826" s="4" t="s">
        <v>283</v>
      </c>
      <c r="F1826" s="4" t="s">
        <v>1013</v>
      </c>
      <c r="G1826" s="4" t="s">
        <v>1014</v>
      </c>
      <c r="H1826" s="6">
        <v>400</v>
      </c>
      <c r="I1826" s="12" t="s">
        <v>877</v>
      </c>
      <c r="J1826" s="12" t="s">
        <v>1089</v>
      </c>
      <c r="K1826" s="10">
        <v>90000</v>
      </c>
      <c r="L1826" s="11">
        <v>0.5</v>
      </c>
      <c r="M1826" s="13">
        <f t="shared" si="56"/>
        <v>180000</v>
      </c>
      <c r="N1826" s="13">
        <f t="shared" si="57"/>
        <v>450</v>
      </c>
      <c r="O1826" s="4" t="s">
        <v>16</v>
      </c>
      <c r="P1826" s="12" t="s">
        <v>878</v>
      </c>
    </row>
    <row r="1827" spans="1:16" ht="14.25" customHeight="1">
      <c r="A1827" s="50" t="s">
        <v>1103</v>
      </c>
      <c r="B1827" s="4" t="s">
        <v>13</v>
      </c>
      <c r="C1827" s="4">
        <v>1185732</v>
      </c>
      <c r="D1827" s="5">
        <v>44358</v>
      </c>
      <c r="E1827" s="4" t="s">
        <v>283</v>
      </c>
      <c r="F1827" s="4" t="s">
        <v>1013</v>
      </c>
      <c r="G1827" s="4" t="s">
        <v>1014</v>
      </c>
      <c r="H1827" s="6">
        <v>650</v>
      </c>
      <c r="I1827" s="12" t="s">
        <v>551</v>
      </c>
      <c r="J1827" s="12" t="s">
        <v>1087</v>
      </c>
      <c r="K1827" s="10">
        <v>78000</v>
      </c>
      <c r="L1827" s="11">
        <v>0.4</v>
      </c>
      <c r="M1827" s="13">
        <f t="shared" si="56"/>
        <v>195000</v>
      </c>
      <c r="N1827" s="13">
        <f t="shared" si="57"/>
        <v>300</v>
      </c>
      <c r="O1827" s="4" t="s">
        <v>16</v>
      </c>
      <c r="P1827" s="12" t="s">
        <v>552</v>
      </c>
    </row>
    <row r="1828" spans="1:16" ht="14.25" customHeight="1">
      <c r="A1828" s="50" t="s">
        <v>1103</v>
      </c>
      <c r="B1828" s="4" t="s">
        <v>13</v>
      </c>
      <c r="C1828" s="4">
        <v>1185732</v>
      </c>
      <c r="D1828" s="5">
        <v>44358</v>
      </c>
      <c r="E1828" s="4" t="s">
        <v>283</v>
      </c>
      <c r="F1828" s="4" t="s">
        <v>1013</v>
      </c>
      <c r="G1828" s="4" t="s">
        <v>1014</v>
      </c>
      <c r="H1828" s="6">
        <v>400</v>
      </c>
      <c r="I1828" s="12" t="s">
        <v>268</v>
      </c>
      <c r="J1828" s="12" t="s">
        <v>1086</v>
      </c>
      <c r="K1828" s="10">
        <v>35000</v>
      </c>
      <c r="L1828" s="11">
        <v>0.35</v>
      </c>
      <c r="M1828" s="13">
        <f t="shared" si="56"/>
        <v>100000</v>
      </c>
      <c r="N1828" s="13">
        <f t="shared" si="57"/>
        <v>250</v>
      </c>
      <c r="O1828" s="4" t="s">
        <v>16</v>
      </c>
      <c r="P1828" s="12" t="s">
        <v>879</v>
      </c>
    </row>
    <row r="1829" spans="1:16" ht="14.25" customHeight="1">
      <c r="A1829" s="50" t="s">
        <v>1103</v>
      </c>
      <c r="B1829" s="4" t="s">
        <v>13</v>
      </c>
      <c r="C1829" s="4">
        <v>1185732</v>
      </c>
      <c r="D1829" s="5">
        <v>44358</v>
      </c>
      <c r="E1829" s="4" t="s">
        <v>283</v>
      </c>
      <c r="F1829" s="4" t="s">
        <v>1013</v>
      </c>
      <c r="G1829" s="4" t="s">
        <v>1014</v>
      </c>
      <c r="H1829" s="6">
        <v>425</v>
      </c>
      <c r="I1829" s="12" t="s">
        <v>880</v>
      </c>
      <c r="J1829" s="12" t="s">
        <v>1086</v>
      </c>
      <c r="K1829" s="10">
        <v>29750</v>
      </c>
      <c r="L1829" s="11">
        <v>0.35</v>
      </c>
      <c r="M1829" s="13">
        <f t="shared" si="56"/>
        <v>85000</v>
      </c>
      <c r="N1829" s="13">
        <f t="shared" si="57"/>
        <v>200</v>
      </c>
      <c r="O1829" s="4" t="s">
        <v>16</v>
      </c>
      <c r="P1829" s="12" t="s">
        <v>881</v>
      </c>
    </row>
    <row r="1830" spans="1:16" ht="14.25" customHeight="1">
      <c r="A1830" s="50" t="s">
        <v>1103</v>
      </c>
      <c r="B1830" s="4" t="s">
        <v>13</v>
      </c>
      <c r="C1830" s="4">
        <v>1185732</v>
      </c>
      <c r="D1830" s="5">
        <v>44358</v>
      </c>
      <c r="E1830" s="4" t="s">
        <v>283</v>
      </c>
      <c r="F1830" s="4" t="s">
        <v>1013</v>
      </c>
      <c r="G1830" s="4" t="s">
        <v>1014</v>
      </c>
      <c r="H1830" s="6">
        <v>400</v>
      </c>
      <c r="I1830" s="12" t="s">
        <v>823</v>
      </c>
      <c r="J1830" s="12" t="s">
        <v>1090</v>
      </c>
      <c r="K1830" s="10">
        <v>32000</v>
      </c>
      <c r="L1830" s="11">
        <v>0.4</v>
      </c>
      <c r="M1830" s="13">
        <f t="shared" si="56"/>
        <v>80000</v>
      </c>
      <c r="N1830" s="13">
        <f t="shared" si="57"/>
        <v>200</v>
      </c>
      <c r="O1830" s="4" t="s">
        <v>16</v>
      </c>
      <c r="P1830" s="12" t="s">
        <v>824</v>
      </c>
    </row>
    <row r="1831" spans="1:16" ht="14.25" customHeight="1">
      <c r="A1831" s="50" t="s">
        <v>1103</v>
      </c>
      <c r="B1831" s="4" t="s">
        <v>13</v>
      </c>
      <c r="C1831" s="4">
        <v>1185732</v>
      </c>
      <c r="D1831" s="5">
        <v>44358</v>
      </c>
      <c r="E1831" s="4" t="s">
        <v>283</v>
      </c>
      <c r="F1831" s="4" t="s">
        <v>1013</v>
      </c>
      <c r="G1831" s="4" t="s">
        <v>1014</v>
      </c>
      <c r="H1831" s="6">
        <v>400</v>
      </c>
      <c r="I1831" s="12" t="s">
        <v>571</v>
      </c>
      <c r="J1831" s="12" t="s">
        <v>1087</v>
      </c>
      <c r="K1831" s="10">
        <v>49000</v>
      </c>
      <c r="L1831" s="11">
        <v>0.35</v>
      </c>
      <c r="M1831" s="13">
        <f t="shared" si="56"/>
        <v>140000</v>
      </c>
      <c r="N1831" s="13">
        <f t="shared" si="57"/>
        <v>350</v>
      </c>
      <c r="O1831" s="4" t="s">
        <v>16</v>
      </c>
      <c r="P1831" s="12" t="s">
        <v>572</v>
      </c>
    </row>
    <row r="1832" spans="1:16" ht="14.25" customHeight="1">
      <c r="A1832" s="50" t="s">
        <v>1103</v>
      </c>
      <c r="B1832" s="4" t="s">
        <v>13</v>
      </c>
      <c r="C1832" s="4">
        <v>1185732</v>
      </c>
      <c r="D1832" s="5">
        <v>44358</v>
      </c>
      <c r="E1832" s="4" t="s">
        <v>283</v>
      </c>
      <c r="F1832" s="4" t="s">
        <v>1013</v>
      </c>
      <c r="G1832" s="4" t="s">
        <v>1014</v>
      </c>
      <c r="H1832" s="6">
        <v>575</v>
      </c>
      <c r="I1832" s="12" t="s">
        <v>699</v>
      </c>
      <c r="J1832" s="12" t="s">
        <v>1087</v>
      </c>
      <c r="K1832" s="10">
        <v>115000</v>
      </c>
      <c r="L1832" s="11">
        <v>0.5</v>
      </c>
      <c r="M1832" s="13">
        <f t="shared" si="56"/>
        <v>230000</v>
      </c>
      <c r="N1832" s="13">
        <f t="shared" si="57"/>
        <v>400</v>
      </c>
      <c r="O1832" s="4" t="s">
        <v>16</v>
      </c>
      <c r="P1832" s="12" t="s">
        <v>882</v>
      </c>
    </row>
    <row r="1833" spans="1:16" ht="14.25" customHeight="1">
      <c r="A1833" s="50" t="s">
        <v>1103</v>
      </c>
      <c r="B1833" s="4" t="s">
        <v>13</v>
      </c>
      <c r="C1833" s="4">
        <v>1185732</v>
      </c>
      <c r="D1833" s="5">
        <v>44387</v>
      </c>
      <c r="E1833" s="4" t="s">
        <v>283</v>
      </c>
      <c r="F1833" s="4" t="s">
        <v>1013</v>
      </c>
      <c r="G1833" s="4" t="s">
        <v>1014</v>
      </c>
      <c r="H1833" s="6">
        <v>800</v>
      </c>
      <c r="I1833" s="12" t="s">
        <v>815</v>
      </c>
      <c r="J1833" s="12" t="s">
        <v>1086</v>
      </c>
      <c r="K1833" s="10">
        <v>112000</v>
      </c>
      <c r="L1833" s="11">
        <v>0.4</v>
      </c>
      <c r="M1833" s="13">
        <f t="shared" si="56"/>
        <v>280000</v>
      </c>
      <c r="N1833" s="13">
        <f t="shared" si="57"/>
        <v>350</v>
      </c>
      <c r="O1833" s="4" t="s">
        <v>16</v>
      </c>
      <c r="P1833" s="12" t="s">
        <v>883</v>
      </c>
    </row>
    <row r="1834" spans="1:16" ht="14.25" customHeight="1">
      <c r="A1834" s="50" t="s">
        <v>1103</v>
      </c>
      <c r="B1834" s="4" t="s">
        <v>13</v>
      </c>
      <c r="C1834" s="4">
        <v>1185732</v>
      </c>
      <c r="D1834" s="5">
        <v>44387</v>
      </c>
      <c r="E1834" s="4" t="s">
        <v>283</v>
      </c>
      <c r="F1834" s="4" t="s">
        <v>1013</v>
      </c>
      <c r="G1834" s="4" t="s">
        <v>1014</v>
      </c>
      <c r="H1834" s="6">
        <v>550</v>
      </c>
      <c r="I1834" s="12" t="s">
        <v>884</v>
      </c>
      <c r="J1834" s="12" t="s">
        <v>1086</v>
      </c>
      <c r="K1834" s="10">
        <v>57750</v>
      </c>
      <c r="L1834" s="11">
        <v>0.35</v>
      </c>
      <c r="M1834" s="13">
        <f t="shared" si="56"/>
        <v>165000</v>
      </c>
      <c r="N1834" s="13">
        <f t="shared" si="57"/>
        <v>300</v>
      </c>
      <c r="O1834" s="4" t="s">
        <v>16</v>
      </c>
      <c r="P1834" s="12" t="s">
        <v>885</v>
      </c>
    </row>
    <row r="1835" spans="1:16" ht="14.25" customHeight="1">
      <c r="A1835" s="50" t="s">
        <v>1103</v>
      </c>
      <c r="B1835" s="4" t="s">
        <v>13</v>
      </c>
      <c r="C1835" s="4">
        <v>1185732</v>
      </c>
      <c r="D1835" s="5">
        <v>44387</v>
      </c>
      <c r="E1835" s="4" t="s">
        <v>283</v>
      </c>
      <c r="F1835" s="4" t="s">
        <v>1013</v>
      </c>
      <c r="G1835" s="4" t="s">
        <v>1014</v>
      </c>
      <c r="H1835" s="6">
        <v>475</v>
      </c>
      <c r="I1835" s="12" t="s">
        <v>621</v>
      </c>
      <c r="J1835" s="12" t="s">
        <v>1087</v>
      </c>
      <c r="K1835" s="10">
        <v>41562.5</v>
      </c>
      <c r="L1835" s="11">
        <v>0.35</v>
      </c>
      <c r="M1835" s="13">
        <f t="shared" si="56"/>
        <v>118750.00000000001</v>
      </c>
      <c r="N1835" s="13">
        <f t="shared" si="57"/>
        <v>250.00000000000003</v>
      </c>
      <c r="O1835" s="4" t="s">
        <v>16</v>
      </c>
      <c r="P1835" s="12" t="s">
        <v>886</v>
      </c>
    </row>
    <row r="1836" spans="1:16" ht="14.25" customHeight="1">
      <c r="A1836" s="50" t="s">
        <v>1103</v>
      </c>
      <c r="B1836" s="4" t="s">
        <v>13</v>
      </c>
      <c r="C1836" s="4">
        <v>1185732</v>
      </c>
      <c r="D1836" s="5">
        <v>44387</v>
      </c>
      <c r="E1836" s="4" t="s">
        <v>283</v>
      </c>
      <c r="F1836" s="4" t="s">
        <v>1013</v>
      </c>
      <c r="G1836" s="4" t="s">
        <v>1014</v>
      </c>
      <c r="H1836" s="6">
        <v>425</v>
      </c>
      <c r="I1836" s="12" t="s">
        <v>887</v>
      </c>
      <c r="J1836" s="12" t="s">
        <v>1086</v>
      </c>
      <c r="K1836" s="10">
        <v>42500</v>
      </c>
      <c r="L1836" s="11">
        <v>0.4</v>
      </c>
      <c r="M1836" s="13">
        <f t="shared" si="56"/>
        <v>106250</v>
      </c>
      <c r="N1836" s="13">
        <f t="shared" si="57"/>
        <v>250</v>
      </c>
      <c r="O1836" s="4" t="s">
        <v>16</v>
      </c>
      <c r="P1836" s="12" t="s">
        <v>888</v>
      </c>
    </row>
    <row r="1837" spans="1:16" ht="14.25" customHeight="1">
      <c r="A1837" s="50" t="s">
        <v>1103</v>
      </c>
      <c r="B1837" s="4" t="s">
        <v>13</v>
      </c>
      <c r="C1837" s="4">
        <v>1185732</v>
      </c>
      <c r="D1837" s="5">
        <v>44387</v>
      </c>
      <c r="E1837" s="4" t="s">
        <v>283</v>
      </c>
      <c r="F1837" s="4" t="s">
        <v>1013</v>
      </c>
      <c r="G1837" s="4" t="s">
        <v>1014</v>
      </c>
      <c r="H1837" s="6">
        <v>425</v>
      </c>
      <c r="I1837" s="12" t="s">
        <v>628</v>
      </c>
      <c r="J1837" s="12" t="s">
        <v>1086</v>
      </c>
      <c r="K1837" s="10">
        <v>52062.5</v>
      </c>
      <c r="L1837" s="11">
        <v>0.35</v>
      </c>
      <c r="M1837" s="13">
        <f t="shared" si="56"/>
        <v>148750</v>
      </c>
      <c r="N1837" s="13">
        <f t="shared" si="57"/>
        <v>350</v>
      </c>
      <c r="O1837" s="4" t="s">
        <v>16</v>
      </c>
      <c r="P1837" s="12" t="s">
        <v>629</v>
      </c>
    </row>
    <row r="1838" spans="1:16" ht="14.25" customHeight="1">
      <c r="A1838" s="50" t="s">
        <v>1103</v>
      </c>
      <c r="B1838" s="4" t="s">
        <v>13</v>
      </c>
      <c r="C1838" s="4">
        <v>1185732</v>
      </c>
      <c r="D1838" s="5">
        <v>44387</v>
      </c>
      <c r="E1838" s="4" t="s">
        <v>283</v>
      </c>
      <c r="F1838" s="4" t="s">
        <v>1013</v>
      </c>
      <c r="G1838" s="4" t="s">
        <v>1014</v>
      </c>
      <c r="H1838" s="6">
        <v>600</v>
      </c>
      <c r="I1838" s="12" t="s">
        <v>828</v>
      </c>
      <c r="J1838" s="12" t="s">
        <v>1087</v>
      </c>
      <c r="K1838" s="10">
        <v>120000</v>
      </c>
      <c r="L1838" s="11">
        <v>0.5</v>
      </c>
      <c r="M1838" s="13">
        <f t="shared" si="56"/>
        <v>240000</v>
      </c>
      <c r="N1838" s="13">
        <f t="shared" si="57"/>
        <v>400</v>
      </c>
      <c r="O1838" s="4" t="s">
        <v>16</v>
      </c>
      <c r="P1838" s="12" t="s">
        <v>829</v>
      </c>
    </row>
    <row r="1839" spans="1:16" ht="14.25" customHeight="1">
      <c r="A1839" s="50" t="s">
        <v>1103</v>
      </c>
      <c r="B1839" s="4" t="s">
        <v>13</v>
      </c>
      <c r="C1839" s="4">
        <v>1185732</v>
      </c>
      <c r="D1839" s="5">
        <v>44419</v>
      </c>
      <c r="E1839" s="4" t="s">
        <v>283</v>
      </c>
      <c r="F1839" s="4" t="s">
        <v>1013</v>
      </c>
      <c r="G1839" s="4" t="s">
        <v>1014</v>
      </c>
      <c r="H1839" s="6">
        <v>750</v>
      </c>
      <c r="I1839" s="12" t="s">
        <v>695</v>
      </c>
      <c r="J1839" s="12" t="s">
        <v>1087</v>
      </c>
      <c r="K1839" s="10">
        <v>105000</v>
      </c>
      <c r="L1839" s="11">
        <v>0.4</v>
      </c>
      <c r="M1839" s="13">
        <f t="shared" si="56"/>
        <v>262500</v>
      </c>
      <c r="N1839" s="13">
        <f t="shared" si="57"/>
        <v>350</v>
      </c>
      <c r="O1839" s="4" t="s">
        <v>16</v>
      </c>
      <c r="P1839" s="12" t="s">
        <v>696</v>
      </c>
    </row>
    <row r="1840" spans="1:16" ht="14.25" customHeight="1">
      <c r="A1840" s="50" t="s">
        <v>1103</v>
      </c>
      <c r="B1840" s="4" t="s">
        <v>13</v>
      </c>
      <c r="C1840" s="4">
        <v>1185732</v>
      </c>
      <c r="D1840" s="5">
        <v>44419</v>
      </c>
      <c r="E1840" s="4" t="s">
        <v>283</v>
      </c>
      <c r="F1840" s="4" t="s">
        <v>1013</v>
      </c>
      <c r="G1840" s="4" t="s">
        <v>1014</v>
      </c>
      <c r="H1840" s="6">
        <v>525</v>
      </c>
      <c r="I1840" s="12" t="s">
        <v>587</v>
      </c>
      <c r="J1840" s="12" t="s">
        <v>1086</v>
      </c>
      <c r="K1840" s="10">
        <v>64312.5</v>
      </c>
      <c r="L1840" s="11">
        <v>0.35</v>
      </c>
      <c r="M1840" s="13">
        <f t="shared" si="56"/>
        <v>183750</v>
      </c>
      <c r="N1840" s="13">
        <f t="shared" si="57"/>
        <v>350</v>
      </c>
      <c r="O1840" s="4" t="s">
        <v>16</v>
      </c>
      <c r="P1840" s="12" t="s">
        <v>889</v>
      </c>
    </row>
    <row r="1841" spans="1:16" ht="14.25" customHeight="1">
      <c r="A1841" s="50" t="s">
        <v>1103</v>
      </c>
      <c r="B1841" s="4" t="s">
        <v>13</v>
      </c>
      <c r="C1841" s="4">
        <v>1185732</v>
      </c>
      <c r="D1841" s="5">
        <v>44419</v>
      </c>
      <c r="E1841" s="4" t="s">
        <v>283</v>
      </c>
      <c r="F1841" s="4" t="s">
        <v>1013</v>
      </c>
      <c r="G1841" s="4" t="s">
        <v>1014</v>
      </c>
      <c r="H1841" s="6">
        <v>450</v>
      </c>
      <c r="I1841" s="12" t="s">
        <v>890</v>
      </c>
      <c r="J1841" s="12" t="s">
        <v>1087</v>
      </c>
      <c r="K1841" s="10">
        <v>47250</v>
      </c>
      <c r="L1841" s="11">
        <v>0.35</v>
      </c>
      <c r="M1841" s="13">
        <f t="shared" si="56"/>
        <v>135000</v>
      </c>
      <c r="N1841" s="13">
        <f t="shared" si="57"/>
        <v>300</v>
      </c>
      <c r="O1841" s="4" t="s">
        <v>16</v>
      </c>
      <c r="P1841" s="12" t="s">
        <v>891</v>
      </c>
    </row>
    <row r="1842" spans="1:16" ht="14.25" customHeight="1">
      <c r="A1842" s="50" t="s">
        <v>1103</v>
      </c>
      <c r="B1842" s="4" t="s">
        <v>13</v>
      </c>
      <c r="C1842" s="4">
        <v>1185732</v>
      </c>
      <c r="D1842" s="5">
        <v>44419</v>
      </c>
      <c r="E1842" s="4" t="s">
        <v>283</v>
      </c>
      <c r="F1842" s="4" t="s">
        <v>1013</v>
      </c>
      <c r="G1842" s="4" t="s">
        <v>1014</v>
      </c>
      <c r="H1842" s="6">
        <v>375</v>
      </c>
      <c r="I1842" s="12" t="s">
        <v>892</v>
      </c>
      <c r="J1842" s="12" t="s">
        <v>1087</v>
      </c>
      <c r="K1842" s="10">
        <v>30000</v>
      </c>
      <c r="L1842" s="11">
        <v>0.4</v>
      </c>
      <c r="M1842" s="13">
        <f t="shared" si="56"/>
        <v>75000</v>
      </c>
      <c r="N1842" s="13">
        <f t="shared" si="57"/>
        <v>200</v>
      </c>
      <c r="O1842" s="4" t="s">
        <v>16</v>
      </c>
      <c r="P1842" s="12" t="s">
        <v>893</v>
      </c>
    </row>
    <row r="1843" spans="1:16" ht="14.25" customHeight="1">
      <c r="A1843" s="50" t="s">
        <v>1103</v>
      </c>
      <c r="B1843" s="4" t="s">
        <v>13</v>
      </c>
      <c r="C1843" s="4">
        <v>1185732</v>
      </c>
      <c r="D1843" s="5">
        <v>44419</v>
      </c>
      <c r="E1843" s="4" t="s">
        <v>283</v>
      </c>
      <c r="F1843" s="4" t="s">
        <v>1013</v>
      </c>
      <c r="G1843" s="4" t="s">
        <v>1014</v>
      </c>
      <c r="H1843" s="6">
        <v>350</v>
      </c>
      <c r="I1843" s="12" t="s">
        <v>894</v>
      </c>
      <c r="J1843" s="12" t="s">
        <v>1088</v>
      </c>
      <c r="K1843" s="10">
        <v>36750</v>
      </c>
      <c r="L1843" s="11">
        <v>0.35</v>
      </c>
      <c r="M1843" s="13">
        <f t="shared" si="56"/>
        <v>105000</v>
      </c>
      <c r="N1843" s="13">
        <f t="shared" si="57"/>
        <v>300</v>
      </c>
      <c r="O1843" s="4" t="s">
        <v>16</v>
      </c>
      <c r="P1843" s="12" t="s">
        <v>895</v>
      </c>
    </row>
    <row r="1844" spans="1:16" ht="14.25" customHeight="1">
      <c r="A1844" s="50" t="s">
        <v>1103</v>
      </c>
      <c r="B1844" s="4" t="s">
        <v>13</v>
      </c>
      <c r="C1844" s="4">
        <v>1185732</v>
      </c>
      <c r="D1844" s="5">
        <v>44419</v>
      </c>
      <c r="E1844" s="4" t="s">
        <v>283</v>
      </c>
      <c r="F1844" s="4" t="s">
        <v>1013</v>
      </c>
      <c r="G1844" s="4" t="s">
        <v>1014</v>
      </c>
      <c r="H1844" s="6">
        <v>525</v>
      </c>
      <c r="I1844" s="12" t="s">
        <v>480</v>
      </c>
      <c r="J1844" s="12" t="s">
        <v>1087</v>
      </c>
      <c r="K1844" s="10">
        <v>91875</v>
      </c>
      <c r="L1844" s="11">
        <v>0.5</v>
      </c>
      <c r="M1844" s="13">
        <f t="shared" si="56"/>
        <v>183750</v>
      </c>
      <c r="N1844" s="13">
        <f t="shared" si="57"/>
        <v>350</v>
      </c>
      <c r="O1844" s="4" t="s">
        <v>16</v>
      </c>
      <c r="P1844" s="12" t="s">
        <v>481</v>
      </c>
    </row>
    <row r="1845" spans="1:16" ht="14.25" customHeight="1">
      <c r="A1845" s="50" t="s">
        <v>1103</v>
      </c>
      <c r="B1845" s="4" t="s">
        <v>13</v>
      </c>
      <c r="C1845" s="4">
        <v>1185732</v>
      </c>
      <c r="D1845" s="5">
        <v>44451</v>
      </c>
      <c r="E1845" s="4" t="s">
        <v>283</v>
      </c>
      <c r="F1845" s="4" t="s">
        <v>1013</v>
      </c>
      <c r="G1845" s="4" t="s">
        <v>1014</v>
      </c>
      <c r="H1845" s="6">
        <v>650</v>
      </c>
      <c r="I1845" s="12" t="s">
        <v>896</v>
      </c>
      <c r="J1845" s="12" t="s">
        <v>1088</v>
      </c>
      <c r="K1845" s="10">
        <v>78000</v>
      </c>
      <c r="L1845" s="11">
        <v>0.4</v>
      </c>
      <c r="M1845" s="13">
        <f t="shared" si="56"/>
        <v>195000</v>
      </c>
      <c r="N1845" s="13">
        <f t="shared" si="57"/>
        <v>300</v>
      </c>
      <c r="O1845" s="4" t="s">
        <v>16</v>
      </c>
      <c r="P1845" s="12" t="s">
        <v>897</v>
      </c>
    </row>
    <row r="1846" spans="1:16" ht="14.25" customHeight="1">
      <c r="A1846" s="50" t="s">
        <v>1103</v>
      </c>
      <c r="B1846" s="4" t="s">
        <v>13</v>
      </c>
      <c r="C1846" s="4">
        <v>1185732</v>
      </c>
      <c r="D1846" s="5">
        <v>44451</v>
      </c>
      <c r="E1846" s="4" t="s">
        <v>283</v>
      </c>
      <c r="F1846" s="4" t="s">
        <v>1013</v>
      </c>
      <c r="G1846" s="4" t="s">
        <v>1014</v>
      </c>
      <c r="H1846" s="6">
        <v>450</v>
      </c>
      <c r="I1846" s="12" t="s">
        <v>266</v>
      </c>
      <c r="J1846" s="12" t="s">
        <v>1087</v>
      </c>
      <c r="K1846" s="10">
        <v>39375</v>
      </c>
      <c r="L1846" s="11">
        <v>0.35</v>
      </c>
      <c r="M1846" s="13">
        <f t="shared" si="56"/>
        <v>112500</v>
      </c>
      <c r="N1846" s="13">
        <f t="shared" si="57"/>
        <v>250</v>
      </c>
      <c r="O1846" s="4" t="s">
        <v>16</v>
      </c>
      <c r="P1846" s="12" t="s">
        <v>898</v>
      </c>
    </row>
    <row r="1847" spans="1:16" ht="14.25" customHeight="1">
      <c r="A1847" s="50" t="s">
        <v>1103</v>
      </c>
      <c r="B1847" s="4" t="s">
        <v>13</v>
      </c>
      <c r="C1847" s="4">
        <v>1185732</v>
      </c>
      <c r="D1847" s="5">
        <v>44451</v>
      </c>
      <c r="E1847" s="4" t="s">
        <v>283</v>
      </c>
      <c r="F1847" s="4" t="s">
        <v>1013</v>
      </c>
      <c r="G1847" s="4" t="s">
        <v>1014</v>
      </c>
      <c r="H1847" s="6">
        <v>350</v>
      </c>
      <c r="I1847" s="12" t="s">
        <v>826</v>
      </c>
      <c r="J1847" s="12" t="s">
        <v>1087</v>
      </c>
      <c r="K1847" s="10">
        <v>12250</v>
      </c>
      <c r="L1847" s="11">
        <v>0.35</v>
      </c>
      <c r="M1847" s="13">
        <f t="shared" si="56"/>
        <v>35000</v>
      </c>
      <c r="N1847" s="13">
        <f t="shared" si="57"/>
        <v>100</v>
      </c>
      <c r="O1847" s="4" t="s">
        <v>16</v>
      </c>
      <c r="P1847" s="12" t="s">
        <v>827</v>
      </c>
    </row>
    <row r="1848" spans="1:16" ht="14.25" customHeight="1">
      <c r="A1848" s="50" t="s">
        <v>1103</v>
      </c>
      <c r="B1848" s="4" t="s">
        <v>13</v>
      </c>
      <c r="C1848" s="4">
        <v>1185732</v>
      </c>
      <c r="D1848" s="5">
        <v>44451</v>
      </c>
      <c r="E1848" s="4" t="s">
        <v>283</v>
      </c>
      <c r="F1848" s="4" t="s">
        <v>1013</v>
      </c>
      <c r="G1848" s="4" t="s">
        <v>1014</v>
      </c>
      <c r="H1848" s="6">
        <v>325</v>
      </c>
      <c r="I1848" s="12" t="s">
        <v>581</v>
      </c>
      <c r="J1848" s="12" t="s">
        <v>1087</v>
      </c>
      <c r="K1848" s="10">
        <v>13000</v>
      </c>
      <c r="L1848" s="11">
        <v>0.4</v>
      </c>
      <c r="M1848" s="13">
        <f t="shared" si="56"/>
        <v>32500</v>
      </c>
      <c r="N1848" s="13">
        <f t="shared" si="57"/>
        <v>100</v>
      </c>
      <c r="O1848" s="4" t="s">
        <v>16</v>
      </c>
      <c r="P1848" s="12" t="s">
        <v>582</v>
      </c>
    </row>
    <row r="1849" spans="1:16" ht="14.25" customHeight="1">
      <c r="A1849" s="50" t="s">
        <v>1103</v>
      </c>
      <c r="B1849" s="4" t="s">
        <v>13</v>
      </c>
      <c r="C1849" s="4">
        <v>1185732</v>
      </c>
      <c r="D1849" s="5">
        <v>44451</v>
      </c>
      <c r="E1849" s="4" t="s">
        <v>283</v>
      </c>
      <c r="F1849" s="4" t="s">
        <v>1013</v>
      </c>
      <c r="G1849" s="4" t="s">
        <v>1014</v>
      </c>
      <c r="H1849" s="6">
        <v>325</v>
      </c>
      <c r="I1849" s="12" t="s">
        <v>330</v>
      </c>
      <c r="J1849" s="12" t="s">
        <v>1087</v>
      </c>
      <c r="K1849" s="10">
        <v>22750</v>
      </c>
      <c r="L1849" s="11">
        <v>0.35</v>
      </c>
      <c r="M1849" s="13">
        <f t="shared" si="56"/>
        <v>65000.000000000007</v>
      </c>
      <c r="N1849" s="13">
        <f t="shared" si="57"/>
        <v>200.00000000000003</v>
      </c>
      <c r="O1849" s="4" t="s">
        <v>16</v>
      </c>
      <c r="P1849" s="12" t="s">
        <v>899</v>
      </c>
    </row>
    <row r="1850" spans="1:16" ht="14.25" customHeight="1">
      <c r="A1850" s="50" t="s">
        <v>1103</v>
      </c>
      <c r="B1850" s="4" t="s">
        <v>13</v>
      </c>
      <c r="C1850" s="4">
        <v>1185732</v>
      </c>
      <c r="D1850" s="5">
        <v>44451</v>
      </c>
      <c r="E1850" s="4" t="s">
        <v>283</v>
      </c>
      <c r="F1850" s="4" t="s">
        <v>1013</v>
      </c>
      <c r="G1850" s="4" t="s">
        <v>1014</v>
      </c>
      <c r="H1850" s="6">
        <v>400</v>
      </c>
      <c r="I1850" s="12" t="s">
        <v>545</v>
      </c>
      <c r="J1850" s="12" t="s">
        <v>1087</v>
      </c>
      <c r="K1850" s="10">
        <v>50000</v>
      </c>
      <c r="L1850" s="11">
        <v>0.5</v>
      </c>
      <c r="M1850" s="13">
        <f t="shared" si="56"/>
        <v>100000</v>
      </c>
      <c r="N1850" s="13">
        <f t="shared" si="57"/>
        <v>250</v>
      </c>
      <c r="O1850" s="4" t="s">
        <v>16</v>
      </c>
      <c r="P1850" s="12" t="s">
        <v>900</v>
      </c>
    </row>
    <row r="1851" spans="1:16" ht="14.25" customHeight="1">
      <c r="A1851" s="50" t="s">
        <v>1103</v>
      </c>
      <c r="B1851" s="4" t="s">
        <v>13</v>
      </c>
      <c r="C1851" s="4">
        <v>1185732</v>
      </c>
      <c r="D1851" s="5">
        <v>44480</v>
      </c>
      <c r="E1851" s="4" t="s">
        <v>283</v>
      </c>
      <c r="F1851" s="4" t="s">
        <v>1013</v>
      </c>
      <c r="G1851" s="4" t="s">
        <v>1014</v>
      </c>
      <c r="H1851" s="6">
        <v>575</v>
      </c>
      <c r="I1851" s="12" t="s">
        <v>444</v>
      </c>
      <c r="J1851" s="12" t="s">
        <v>1087</v>
      </c>
      <c r="K1851" s="10">
        <v>69000</v>
      </c>
      <c r="L1851" s="11">
        <v>0.4</v>
      </c>
      <c r="M1851" s="13">
        <f t="shared" si="56"/>
        <v>172500</v>
      </c>
      <c r="N1851" s="13">
        <f t="shared" si="57"/>
        <v>300</v>
      </c>
      <c r="O1851" s="4" t="s">
        <v>16</v>
      </c>
      <c r="P1851" s="12" t="s">
        <v>901</v>
      </c>
    </row>
    <row r="1852" spans="1:16" ht="14.25" customHeight="1">
      <c r="A1852" s="50" t="s">
        <v>1103</v>
      </c>
      <c r="B1852" s="4" t="s">
        <v>13</v>
      </c>
      <c r="C1852" s="4">
        <v>1185732</v>
      </c>
      <c r="D1852" s="5">
        <v>44480</v>
      </c>
      <c r="E1852" s="4" t="s">
        <v>283</v>
      </c>
      <c r="F1852" s="4" t="s">
        <v>1013</v>
      </c>
      <c r="G1852" s="4" t="s">
        <v>1014</v>
      </c>
      <c r="H1852" s="6">
        <v>400</v>
      </c>
      <c r="I1852" s="12" t="s">
        <v>497</v>
      </c>
      <c r="J1852" s="12" t="s">
        <v>1087</v>
      </c>
      <c r="K1852" s="10">
        <v>28000</v>
      </c>
      <c r="L1852" s="11">
        <v>0.35</v>
      </c>
      <c r="M1852" s="13">
        <f t="shared" si="56"/>
        <v>80000</v>
      </c>
      <c r="N1852" s="13">
        <f t="shared" si="57"/>
        <v>200</v>
      </c>
      <c r="O1852" s="4" t="s">
        <v>16</v>
      </c>
      <c r="P1852" s="12" t="s">
        <v>902</v>
      </c>
    </row>
    <row r="1853" spans="1:16" ht="14.25" customHeight="1">
      <c r="A1853" s="50" t="s">
        <v>1103</v>
      </c>
      <c r="B1853" s="4" t="s">
        <v>13</v>
      </c>
      <c r="C1853" s="4">
        <v>1185732</v>
      </c>
      <c r="D1853" s="5">
        <v>44480</v>
      </c>
      <c r="E1853" s="4" t="s">
        <v>283</v>
      </c>
      <c r="F1853" s="4" t="s">
        <v>1013</v>
      </c>
      <c r="G1853" s="4" t="s">
        <v>1014</v>
      </c>
      <c r="H1853" s="6">
        <v>300</v>
      </c>
      <c r="I1853" s="12" t="s">
        <v>597</v>
      </c>
      <c r="J1853" s="12" t="s">
        <v>1086</v>
      </c>
      <c r="K1853" s="10">
        <v>21000</v>
      </c>
      <c r="L1853" s="11">
        <v>0.35</v>
      </c>
      <c r="M1853" s="13">
        <f t="shared" si="56"/>
        <v>60000.000000000007</v>
      </c>
      <c r="N1853" s="13">
        <f t="shared" si="57"/>
        <v>200.00000000000003</v>
      </c>
      <c r="O1853" s="4" t="s">
        <v>16</v>
      </c>
      <c r="P1853" s="12" t="s">
        <v>598</v>
      </c>
    </row>
    <row r="1854" spans="1:16" ht="14.25" customHeight="1">
      <c r="A1854" s="50" t="s">
        <v>1103</v>
      </c>
      <c r="B1854" s="4" t="s">
        <v>13</v>
      </c>
      <c r="C1854" s="4">
        <v>1185732</v>
      </c>
      <c r="D1854" s="5">
        <v>44480</v>
      </c>
      <c r="E1854" s="4" t="s">
        <v>283</v>
      </c>
      <c r="F1854" s="4" t="s">
        <v>1013</v>
      </c>
      <c r="G1854" s="4" t="s">
        <v>1014</v>
      </c>
      <c r="H1854" s="6">
        <v>275</v>
      </c>
      <c r="I1854" s="12" t="s">
        <v>644</v>
      </c>
      <c r="J1854" s="12" t="s">
        <v>1086</v>
      </c>
      <c r="K1854" s="10">
        <v>22000</v>
      </c>
      <c r="L1854" s="11">
        <v>0.4</v>
      </c>
      <c r="M1854" s="13">
        <f t="shared" si="56"/>
        <v>55000</v>
      </c>
      <c r="N1854" s="13">
        <f t="shared" si="57"/>
        <v>200</v>
      </c>
      <c r="O1854" s="4" t="s">
        <v>16</v>
      </c>
      <c r="P1854" s="12" t="s">
        <v>903</v>
      </c>
    </row>
    <row r="1855" spans="1:16" ht="14.25" customHeight="1">
      <c r="A1855" s="50" t="s">
        <v>1103</v>
      </c>
      <c r="B1855" s="4" t="s">
        <v>13</v>
      </c>
      <c r="C1855" s="4">
        <v>1185732</v>
      </c>
      <c r="D1855" s="5">
        <v>44480</v>
      </c>
      <c r="E1855" s="4" t="s">
        <v>283</v>
      </c>
      <c r="F1855" s="4" t="s">
        <v>1013</v>
      </c>
      <c r="G1855" s="4" t="s">
        <v>1014</v>
      </c>
      <c r="H1855" s="6">
        <v>275</v>
      </c>
      <c r="I1855" s="12" t="s">
        <v>33</v>
      </c>
      <c r="J1855" s="12" t="s">
        <v>1087</v>
      </c>
      <c r="K1855" s="10">
        <v>28875</v>
      </c>
      <c r="L1855" s="11">
        <v>0.35</v>
      </c>
      <c r="M1855" s="13">
        <f t="shared" si="56"/>
        <v>82500</v>
      </c>
      <c r="N1855" s="13">
        <f t="shared" si="57"/>
        <v>300</v>
      </c>
      <c r="O1855" s="4" t="s">
        <v>16</v>
      </c>
      <c r="P1855" s="12" t="s">
        <v>904</v>
      </c>
    </row>
    <row r="1856" spans="1:16" ht="14.25" customHeight="1">
      <c r="A1856" s="50" t="s">
        <v>1103</v>
      </c>
      <c r="B1856" s="4" t="s">
        <v>13</v>
      </c>
      <c r="C1856" s="4">
        <v>1185732</v>
      </c>
      <c r="D1856" s="5">
        <v>44480</v>
      </c>
      <c r="E1856" s="4" t="s">
        <v>283</v>
      </c>
      <c r="F1856" s="4" t="s">
        <v>1013</v>
      </c>
      <c r="G1856" s="4" t="s">
        <v>1014</v>
      </c>
      <c r="H1856" s="6">
        <v>400</v>
      </c>
      <c r="I1856" s="12" t="s">
        <v>49</v>
      </c>
      <c r="J1856" s="12" t="s">
        <v>1086</v>
      </c>
      <c r="K1856" s="10">
        <v>70000</v>
      </c>
      <c r="L1856" s="11">
        <v>0.5</v>
      </c>
      <c r="M1856" s="13">
        <f t="shared" si="56"/>
        <v>140000</v>
      </c>
      <c r="N1856" s="13">
        <f t="shared" si="57"/>
        <v>350</v>
      </c>
      <c r="O1856" s="4" t="s">
        <v>16</v>
      </c>
      <c r="P1856" s="12" t="s">
        <v>905</v>
      </c>
    </row>
    <row r="1857" spans="1:16" ht="14.25" customHeight="1">
      <c r="A1857" s="50" t="s">
        <v>1103</v>
      </c>
      <c r="B1857" s="4" t="s">
        <v>13</v>
      </c>
      <c r="C1857" s="4">
        <v>1185732</v>
      </c>
      <c r="D1857" s="5">
        <v>44511</v>
      </c>
      <c r="E1857" s="4" t="s">
        <v>283</v>
      </c>
      <c r="F1857" s="4" t="s">
        <v>1013</v>
      </c>
      <c r="G1857" s="4" t="s">
        <v>1014</v>
      </c>
      <c r="H1857" s="6">
        <v>550</v>
      </c>
      <c r="I1857" s="12" t="s">
        <v>180</v>
      </c>
      <c r="J1857" s="12" t="s">
        <v>1087</v>
      </c>
      <c r="K1857" s="10">
        <v>66000</v>
      </c>
      <c r="L1857" s="11">
        <v>0.4</v>
      </c>
      <c r="M1857" s="13">
        <f t="shared" si="56"/>
        <v>165000</v>
      </c>
      <c r="N1857" s="13">
        <f t="shared" si="57"/>
        <v>300</v>
      </c>
      <c r="O1857" s="4" t="s">
        <v>16</v>
      </c>
      <c r="P1857" s="12" t="s">
        <v>906</v>
      </c>
    </row>
    <row r="1858" spans="1:16" ht="14.25" customHeight="1">
      <c r="A1858" s="50" t="s">
        <v>1103</v>
      </c>
      <c r="B1858" s="4" t="s">
        <v>13</v>
      </c>
      <c r="C1858" s="4">
        <v>1185732</v>
      </c>
      <c r="D1858" s="5">
        <v>44511</v>
      </c>
      <c r="E1858" s="4" t="s">
        <v>283</v>
      </c>
      <c r="F1858" s="4" t="s">
        <v>1013</v>
      </c>
      <c r="G1858" s="4" t="s">
        <v>1014</v>
      </c>
      <c r="H1858" s="6">
        <v>400</v>
      </c>
      <c r="I1858" s="12" t="s">
        <v>605</v>
      </c>
      <c r="J1858" s="12" t="s">
        <v>1086</v>
      </c>
      <c r="K1858" s="10">
        <v>28000</v>
      </c>
      <c r="L1858" s="11">
        <v>0.35</v>
      </c>
      <c r="M1858" s="13">
        <f t="shared" si="56"/>
        <v>80000</v>
      </c>
      <c r="N1858" s="13">
        <f t="shared" si="57"/>
        <v>200</v>
      </c>
      <c r="O1858" s="4" t="s">
        <v>16</v>
      </c>
      <c r="P1858" s="12" t="s">
        <v>907</v>
      </c>
    </row>
    <row r="1859" spans="1:16" ht="14.25" customHeight="1">
      <c r="A1859" s="50" t="s">
        <v>1103</v>
      </c>
      <c r="B1859" s="4" t="s">
        <v>13</v>
      </c>
      <c r="C1859" s="4">
        <v>1185732</v>
      </c>
      <c r="D1859" s="5">
        <v>44511</v>
      </c>
      <c r="E1859" s="4" t="s">
        <v>283</v>
      </c>
      <c r="F1859" s="4" t="s">
        <v>1013</v>
      </c>
      <c r="G1859" s="4" t="s">
        <v>1014</v>
      </c>
      <c r="H1859" s="6">
        <v>345</v>
      </c>
      <c r="I1859" s="12" t="s">
        <v>279</v>
      </c>
      <c r="J1859" s="12" t="s">
        <v>1087</v>
      </c>
      <c r="K1859" s="10">
        <v>24150</v>
      </c>
      <c r="L1859" s="11">
        <v>0.35</v>
      </c>
      <c r="M1859" s="13">
        <f t="shared" si="56"/>
        <v>69000</v>
      </c>
      <c r="N1859" s="13">
        <f t="shared" si="57"/>
        <v>200</v>
      </c>
      <c r="O1859" s="4" t="s">
        <v>16</v>
      </c>
      <c r="P1859" s="12" t="s">
        <v>908</v>
      </c>
    </row>
    <row r="1860" spans="1:16" ht="14.25" customHeight="1">
      <c r="A1860" s="50" t="s">
        <v>1103</v>
      </c>
      <c r="B1860" s="4" t="s">
        <v>13</v>
      </c>
      <c r="C1860" s="4">
        <v>1185732</v>
      </c>
      <c r="D1860" s="5">
        <v>44511</v>
      </c>
      <c r="E1860" s="4" t="s">
        <v>283</v>
      </c>
      <c r="F1860" s="4" t="s">
        <v>1013</v>
      </c>
      <c r="G1860" s="4" t="s">
        <v>1014</v>
      </c>
      <c r="H1860" s="6">
        <v>375</v>
      </c>
      <c r="I1860" s="12" t="s">
        <v>771</v>
      </c>
      <c r="J1860" s="12" t="s">
        <v>1087</v>
      </c>
      <c r="K1860" s="10">
        <v>30000</v>
      </c>
      <c r="L1860" s="11">
        <v>0.4</v>
      </c>
      <c r="M1860" s="13">
        <f t="shared" si="56"/>
        <v>75000</v>
      </c>
      <c r="N1860" s="13">
        <f t="shared" si="57"/>
        <v>200</v>
      </c>
      <c r="O1860" s="4" t="s">
        <v>16</v>
      </c>
      <c r="P1860" s="12" t="s">
        <v>772</v>
      </c>
    </row>
    <row r="1861" spans="1:16" ht="14.25" customHeight="1">
      <c r="A1861" s="50" t="s">
        <v>1103</v>
      </c>
      <c r="B1861" s="4" t="s">
        <v>13</v>
      </c>
      <c r="C1861" s="4">
        <v>1185732</v>
      </c>
      <c r="D1861" s="5">
        <v>44511</v>
      </c>
      <c r="E1861" s="4" t="s">
        <v>283</v>
      </c>
      <c r="F1861" s="4" t="s">
        <v>1013</v>
      </c>
      <c r="G1861" s="4" t="s">
        <v>1014</v>
      </c>
      <c r="H1861" s="6">
        <v>350</v>
      </c>
      <c r="I1861" s="12" t="s">
        <v>630</v>
      </c>
      <c r="J1861" s="12" t="s">
        <v>1087</v>
      </c>
      <c r="K1861" s="10">
        <v>49000</v>
      </c>
      <c r="L1861" s="11">
        <v>0.35</v>
      </c>
      <c r="M1861" s="13">
        <f t="shared" si="56"/>
        <v>140000</v>
      </c>
      <c r="N1861" s="13">
        <f t="shared" si="57"/>
        <v>400</v>
      </c>
      <c r="O1861" s="4" t="s">
        <v>16</v>
      </c>
      <c r="P1861" s="12" t="s">
        <v>631</v>
      </c>
    </row>
    <row r="1862" spans="1:16" ht="14.25" customHeight="1">
      <c r="A1862" s="50" t="s">
        <v>1103</v>
      </c>
      <c r="B1862" s="4" t="s">
        <v>13</v>
      </c>
      <c r="C1862" s="4">
        <v>1185732</v>
      </c>
      <c r="D1862" s="5">
        <v>44511</v>
      </c>
      <c r="E1862" s="4" t="s">
        <v>283</v>
      </c>
      <c r="F1862" s="4" t="s">
        <v>1013</v>
      </c>
      <c r="G1862" s="4" t="s">
        <v>1014</v>
      </c>
      <c r="H1862" s="6">
        <v>450</v>
      </c>
      <c r="I1862" s="12" t="s">
        <v>909</v>
      </c>
      <c r="J1862" s="12" t="s">
        <v>1087</v>
      </c>
      <c r="K1862" s="10">
        <v>101250</v>
      </c>
      <c r="L1862" s="11">
        <v>0.5</v>
      </c>
      <c r="M1862" s="13">
        <f t="shared" si="56"/>
        <v>202500</v>
      </c>
      <c r="N1862" s="13">
        <f t="shared" si="57"/>
        <v>450</v>
      </c>
      <c r="O1862" s="4" t="s">
        <v>16</v>
      </c>
      <c r="P1862" s="12" t="s">
        <v>910</v>
      </c>
    </row>
    <row r="1863" spans="1:16" ht="14.25" customHeight="1">
      <c r="A1863" s="50" t="s">
        <v>1103</v>
      </c>
      <c r="B1863" s="4" t="s">
        <v>13</v>
      </c>
      <c r="C1863" s="4">
        <v>1185732</v>
      </c>
      <c r="D1863" s="5">
        <v>44540</v>
      </c>
      <c r="E1863" s="4" t="s">
        <v>283</v>
      </c>
      <c r="F1863" s="4" t="s">
        <v>1013</v>
      </c>
      <c r="G1863" s="4" t="s">
        <v>1014</v>
      </c>
      <c r="H1863" s="6">
        <v>700</v>
      </c>
      <c r="I1863" s="12" t="s">
        <v>911</v>
      </c>
      <c r="J1863" s="12" t="s">
        <v>1087</v>
      </c>
      <c r="K1863" s="10">
        <v>112000</v>
      </c>
      <c r="L1863" s="11">
        <v>0.4</v>
      </c>
      <c r="M1863" s="13">
        <f t="shared" ref="M1863:M1926" si="58">K1863/L1863</f>
        <v>280000</v>
      </c>
      <c r="N1863" s="13">
        <f t="shared" ref="N1863:N1926" si="59">M1863/H1863</f>
        <v>400</v>
      </c>
      <c r="O1863" s="4" t="s">
        <v>16</v>
      </c>
      <c r="P1863" s="12" t="s">
        <v>912</v>
      </c>
    </row>
    <row r="1864" spans="1:16" ht="14.25" customHeight="1">
      <c r="A1864" s="50" t="s">
        <v>1103</v>
      </c>
      <c r="B1864" s="4" t="s">
        <v>13</v>
      </c>
      <c r="C1864" s="4">
        <v>1185732</v>
      </c>
      <c r="D1864" s="5">
        <v>44540</v>
      </c>
      <c r="E1864" s="4" t="s">
        <v>283</v>
      </c>
      <c r="F1864" s="4" t="s">
        <v>1013</v>
      </c>
      <c r="G1864" s="4" t="s">
        <v>1014</v>
      </c>
      <c r="H1864" s="6">
        <v>500</v>
      </c>
      <c r="I1864" s="12" t="s">
        <v>639</v>
      </c>
      <c r="J1864" s="12" t="s">
        <v>1087</v>
      </c>
      <c r="K1864" s="10">
        <v>52500</v>
      </c>
      <c r="L1864" s="11">
        <v>0.35</v>
      </c>
      <c r="M1864" s="13">
        <f t="shared" si="58"/>
        <v>150000</v>
      </c>
      <c r="N1864" s="13">
        <f t="shared" si="59"/>
        <v>300</v>
      </c>
      <c r="O1864" s="4" t="s">
        <v>16</v>
      </c>
      <c r="P1864" s="12" t="s">
        <v>913</v>
      </c>
    </row>
    <row r="1865" spans="1:16" ht="14.25" customHeight="1">
      <c r="A1865" s="50" t="s">
        <v>1103</v>
      </c>
      <c r="B1865" s="4" t="s">
        <v>13</v>
      </c>
      <c r="C1865" s="4">
        <v>1185732</v>
      </c>
      <c r="D1865" s="5">
        <v>44540</v>
      </c>
      <c r="E1865" s="4" t="s">
        <v>283</v>
      </c>
      <c r="F1865" s="4" t="s">
        <v>1013</v>
      </c>
      <c r="G1865" s="4" t="s">
        <v>1014</v>
      </c>
      <c r="H1865" s="6">
        <v>450</v>
      </c>
      <c r="I1865" s="12" t="s">
        <v>654</v>
      </c>
      <c r="J1865" s="12" t="s">
        <v>1087</v>
      </c>
      <c r="K1865" s="10">
        <v>47250</v>
      </c>
      <c r="L1865" s="11">
        <v>0.35</v>
      </c>
      <c r="M1865" s="13">
        <f t="shared" si="58"/>
        <v>135000</v>
      </c>
      <c r="N1865" s="13">
        <f t="shared" si="59"/>
        <v>300</v>
      </c>
      <c r="O1865" s="4" t="s">
        <v>16</v>
      </c>
      <c r="P1865" s="12" t="s">
        <v>655</v>
      </c>
    </row>
    <row r="1866" spans="1:16" ht="14.25" customHeight="1">
      <c r="A1866" s="50" t="s">
        <v>1103</v>
      </c>
      <c r="B1866" s="4" t="s">
        <v>13</v>
      </c>
      <c r="C1866" s="4">
        <v>1185732</v>
      </c>
      <c r="D1866" s="5">
        <v>44540</v>
      </c>
      <c r="E1866" s="4" t="s">
        <v>283</v>
      </c>
      <c r="F1866" s="4" t="s">
        <v>1013</v>
      </c>
      <c r="G1866" s="4" t="s">
        <v>1014</v>
      </c>
      <c r="H1866" s="6">
        <v>400</v>
      </c>
      <c r="I1866" s="12" t="s">
        <v>914</v>
      </c>
      <c r="J1866" s="12" t="s">
        <v>1088</v>
      </c>
      <c r="K1866" s="10">
        <v>48000</v>
      </c>
      <c r="L1866" s="11">
        <v>0.4</v>
      </c>
      <c r="M1866" s="13">
        <f t="shared" si="58"/>
        <v>120000</v>
      </c>
      <c r="N1866" s="13">
        <f t="shared" si="59"/>
        <v>300</v>
      </c>
      <c r="O1866" s="4" t="s">
        <v>16</v>
      </c>
      <c r="P1866" s="12" t="s">
        <v>915</v>
      </c>
    </row>
    <row r="1867" spans="1:16" ht="14.25" customHeight="1">
      <c r="A1867" s="50" t="s">
        <v>1103</v>
      </c>
      <c r="B1867" s="4" t="s">
        <v>13</v>
      </c>
      <c r="C1867" s="4">
        <v>1185732</v>
      </c>
      <c r="D1867" s="5">
        <v>44540</v>
      </c>
      <c r="E1867" s="4" t="s">
        <v>283</v>
      </c>
      <c r="F1867" s="4" t="s">
        <v>1013</v>
      </c>
      <c r="G1867" s="4" t="s">
        <v>1014</v>
      </c>
      <c r="H1867" s="6">
        <v>400</v>
      </c>
      <c r="I1867" s="12" t="s">
        <v>37</v>
      </c>
      <c r="J1867" s="12" t="s">
        <v>1086</v>
      </c>
      <c r="K1867" s="10">
        <v>56000</v>
      </c>
      <c r="L1867" s="11">
        <v>0.35</v>
      </c>
      <c r="M1867" s="13">
        <f t="shared" si="58"/>
        <v>160000</v>
      </c>
      <c r="N1867" s="13">
        <f t="shared" si="59"/>
        <v>400</v>
      </c>
      <c r="O1867" s="4" t="s">
        <v>16</v>
      </c>
      <c r="P1867" s="12" t="s">
        <v>916</v>
      </c>
    </row>
    <row r="1868" spans="1:16" ht="14.25" customHeight="1">
      <c r="A1868" s="50" t="s">
        <v>1103</v>
      </c>
      <c r="B1868" s="4" t="s">
        <v>13</v>
      </c>
      <c r="C1868" s="4">
        <v>1185732</v>
      </c>
      <c r="D1868" s="5">
        <v>44540</v>
      </c>
      <c r="E1868" s="4" t="s">
        <v>283</v>
      </c>
      <c r="F1868" s="4" t="s">
        <v>1013</v>
      </c>
      <c r="G1868" s="4" t="s">
        <v>1014</v>
      </c>
      <c r="H1868" s="6">
        <v>500</v>
      </c>
      <c r="I1868" s="12" t="s">
        <v>99</v>
      </c>
      <c r="J1868" s="12" t="s">
        <v>1087</v>
      </c>
      <c r="K1868" s="10">
        <v>112500</v>
      </c>
      <c r="L1868" s="11">
        <v>0.5</v>
      </c>
      <c r="M1868" s="13">
        <f t="shared" si="58"/>
        <v>225000</v>
      </c>
      <c r="N1868" s="13">
        <f t="shared" si="59"/>
        <v>450</v>
      </c>
      <c r="O1868" s="4" t="s">
        <v>16</v>
      </c>
      <c r="P1868" s="12" t="s">
        <v>919</v>
      </c>
    </row>
    <row r="1869" spans="1:16" ht="14.25" customHeight="1">
      <c r="A1869" s="50" t="s">
        <v>1103</v>
      </c>
      <c r="B1869" s="4" t="s">
        <v>13</v>
      </c>
      <c r="C1869" s="4">
        <v>1128299</v>
      </c>
      <c r="D1869" s="5">
        <v>44220</v>
      </c>
      <c r="E1869" s="4" t="s">
        <v>283</v>
      </c>
      <c r="F1869" s="4" t="s">
        <v>1013</v>
      </c>
      <c r="G1869" s="4" t="s">
        <v>1014</v>
      </c>
      <c r="H1869" s="6">
        <v>350</v>
      </c>
      <c r="I1869" s="12" t="s">
        <v>920</v>
      </c>
      <c r="J1869" s="12" t="s">
        <v>1087</v>
      </c>
      <c r="K1869" s="10">
        <v>36750</v>
      </c>
      <c r="L1869" s="11">
        <v>0.35</v>
      </c>
      <c r="M1869" s="13">
        <f t="shared" si="58"/>
        <v>105000</v>
      </c>
      <c r="N1869" s="13">
        <f t="shared" si="59"/>
        <v>300</v>
      </c>
      <c r="O1869" s="4" t="s">
        <v>16</v>
      </c>
      <c r="P1869" s="12" t="s">
        <v>921</v>
      </c>
    </row>
    <row r="1870" spans="1:16" ht="14.25" customHeight="1">
      <c r="A1870" s="50" t="s">
        <v>1103</v>
      </c>
      <c r="B1870" s="4" t="s">
        <v>13</v>
      </c>
      <c r="C1870" s="4">
        <v>1128299</v>
      </c>
      <c r="D1870" s="5">
        <v>44220</v>
      </c>
      <c r="E1870" s="4" t="s">
        <v>283</v>
      </c>
      <c r="F1870" s="4" t="s">
        <v>1013</v>
      </c>
      <c r="G1870" s="4" t="s">
        <v>1014</v>
      </c>
      <c r="H1870" s="6">
        <v>350</v>
      </c>
      <c r="I1870" s="12" t="s">
        <v>922</v>
      </c>
      <c r="J1870" s="12" t="s">
        <v>1086</v>
      </c>
      <c r="K1870" s="10">
        <v>49000</v>
      </c>
      <c r="L1870" s="11">
        <v>0.35</v>
      </c>
      <c r="M1870" s="13">
        <f t="shared" si="58"/>
        <v>140000</v>
      </c>
      <c r="N1870" s="13">
        <f t="shared" si="59"/>
        <v>400</v>
      </c>
      <c r="O1870" s="4" t="s">
        <v>16</v>
      </c>
      <c r="P1870" s="12" t="s">
        <v>923</v>
      </c>
    </row>
    <row r="1871" spans="1:16" ht="14.25" customHeight="1">
      <c r="A1871" s="50" t="s">
        <v>1103</v>
      </c>
      <c r="B1871" s="4" t="s">
        <v>13</v>
      </c>
      <c r="C1871" s="4">
        <v>1128299</v>
      </c>
      <c r="D1871" s="5">
        <v>44220</v>
      </c>
      <c r="E1871" s="4" t="s">
        <v>283</v>
      </c>
      <c r="F1871" s="4" t="s">
        <v>1013</v>
      </c>
      <c r="G1871" s="4" t="s">
        <v>1014</v>
      </c>
      <c r="H1871" s="6">
        <v>350</v>
      </c>
      <c r="I1871" s="12" t="s">
        <v>658</v>
      </c>
      <c r="J1871" s="12" t="s">
        <v>1086</v>
      </c>
      <c r="K1871" s="10">
        <v>49000</v>
      </c>
      <c r="L1871" s="11">
        <v>0.35</v>
      </c>
      <c r="M1871" s="13">
        <f t="shared" si="58"/>
        <v>140000</v>
      </c>
      <c r="N1871" s="13">
        <f t="shared" si="59"/>
        <v>400</v>
      </c>
      <c r="O1871" s="4" t="s">
        <v>16</v>
      </c>
      <c r="P1871" s="12" t="s">
        <v>924</v>
      </c>
    </row>
    <row r="1872" spans="1:16" ht="14.25" customHeight="1">
      <c r="A1872" s="50" t="s">
        <v>1103</v>
      </c>
      <c r="B1872" s="4" t="s">
        <v>13</v>
      </c>
      <c r="C1872" s="4">
        <v>1128299</v>
      </c>
      <c r="D1872" s="5">
        <v>44220</v>
      </c>
      <c r="E1872" s="4" t="s">
        <v>283</v>
      </c>
      <c r="F1872" s="4" t="s">
        <v>1013</v>
      </c>
      <c r="G1872" s="4" t="s">
        <v>1014</v>
      </c>
      <c r="H1872" s="6">
        <v>200</v>
      </c>
      <c r="I1872" s="12" t="s">
        <v>466</v>
      </c>
      <c r="J1872" s="12" t="s">
        <v>1087</v>
      </c>
      <c r="K1872" s="10">
        <v>28000</v>
      </c>
      <c r="L1872" s="11">
        <v>0.35</v>
      </c>
      <c r="M1872" s="13">
        <f t="shared" si="58"/>
        <v>80000</v>
      </c>
      <c r="N1872" s="13">
        <f t="shared" si="59"/>
        <v>400</v>
      </c>
      <c r="O1872" s="4" t="s">
        <v>16</v>
      </c>
      <c r="P1872" s="12" t="s">
        <v>925</v>
      </c>
    </row>
    <row r="1873" spans="1:16" ht="14.25" customHeight="1">
      <c r="A1873" s="50" t="s">
        <v>1103</v>
      </c>
      <c r="B1873" s="4" t="s">
        <v>13</v>
      </c>
      <c r="C1873" s="4">
        <v>1128299</v>
      </c>
      <c r="D1873" s="5">
        <v>44220</v>
      </c>
      <c r="E1873" s="4" t="s">
        <v>283</v>
      </c>
      <c r="F1873" s="4" t="s">
        <v>1013</v>
      </c>
      <c r="G1873" s="4" t="s">
        <v>1014</v>
      </c>
      <c r="H1873" s="6">
        <v>150</v>
      </c>
      <c r="I1873" s="12" t="s">
        <v>268</v>
      </c>
      <c r="J1873" s="12" t="s">
        <v>1086</v>
      </c>
      <c r="K1873" s="10">
        <v>27000</v>
      </c>
      <c r="L1873" s="11">
        <v>0.4</v>
      </c>
      <c r="M1873" s="13">
        <f t="shared" si="58"/>
        <v>67500</v>
      </c>
      <c r="N1873" s="13">
        <f t="shared" si="59"/>
        <v>450</v>
      </c>
      <c r="O1873" s="4" t="s">
        <v>16</v>
      </c>
      <c r="P1873" s="12" t="s">
        <v>926</v>
      </c>
    </row>
    <row r="1874" spans="1:16" ht="14.25" customHeight="1">
      <c r="A1874" s="50" t="s">
        <v>1103</v>
      </c>
      <c r="B1874" s="4" t="s">
        <v>13</v>
      </c>
      <c r="C1874" s="4">
        <v>1128299</v>
      </c>
      <c r="D1874" s="5">
        <v>44220</v>
      </c>
      <c r="E1874" s="4" t="s">
        <v>283</v>
      </c>
      <c r="F1874" s="4" t="s">
        <v>1013</v>
      </c>
      <c r="G1874" s="4" t="s">
        <v>1014</v>
      </c>
      <c r="H1874" s="6">
        <v>400</v>
      </c>
      <c r="I1874" s="12" t="s">
        <v>927</v>
      </c>
      <c r="J1874" s="12" t="s">
        <v>1088</v>
      </c>
      <c r="K1874" s="10">
        <v>48000</v>
      </c>
      <c r="L1874" s="11">
        <v>0.3</v>
      </c>
      <c r="M1874" s="13">
        <f t="shared" si="58"/>
        <v>160000</v>
      </c>
      <c r="N1874" s="13">
        <f t="shared" si="59"/>
        <v>400</v>
      </c>
      <c r="O1874" s="4" t="s">
        <v>16</v>
      </c>
      <c r="P1874" s="12" t="s">
        <v>928</v>
      </c>
    </row>
    <row r="1875" spans="1:16" ht="14.25" customHeight="1">
      <c r="A1875" s="50" t="s">
        <v>1103</v>
      </c>
      <c r="B1875" s="4" t="s">
        <v>13</v>
      </c>
      <c r="C1875" s="4">
        <v>1128299</v>
      </c>
      <c r="D1875" s="5">
        <v>44251</v>
      </c>
      <c r="E1875" s="4" t="s">
        <v>283</v>
      </c>
      <c r="F1875" s="4" t="s">
        <v>1013</v>
      </c>
      <c r="G1875" s="4" t="s">
        <v>1014</v>
      </c>
      <c r="H1875" s="6">
        <v>450</v>
      </c>
      <c r="I1875" s="12" t="s">
        <v>929</v>
      </c>
      <c r="J1875" s="12" t="s">
        <v>1087</v>
      </c>
      <c r="K1875" s="10">
        <v>47250</v>
      </c>
      <c r="L1875" s="11">
        <v>0.35</v>
      </c>
      <c r="M1875" s="13">
        <f t="shared" si="58"/>
        <v>135000</v>
      </c>
      <c r="N1875" s="13">
        <f t="shared" si="59"/>
        <v>300</v>
      </c>
      <c r="O1875" s="4" t="s">
        <v>16</v>
      </c>
      <c r="P1875" s="12" t="s">
        <v>930</v>
      </c>
    </row>
    <row r="1876" spans="1:16" ht="14.25" customHeight="1">
      <c r="A1876" s="50" t="s">
        <v>1103</v>
      </c>
      <c r="B1876" s="4" t="s">
        <v>13</v>
      </c>
      <c r="C1876" s="4">
        <v>1128299</v>
      </c>
      <c r="D1876" s="5">
        <v>44251</v>
      </c>
      <c r="E1876" s="4" t="s">
        <v>283</v>
      </c>
      <c r="F1876" s="4" t="s">
        <v>1013</v>
      </c>
      <c r="G1876" s="4" t="s">
        <v>1014</v>
      </c>
      <c r="H1876" s="6">
        <v>350</v>
      </c>
      <c r="I1876" s="12" t="s">
        <v>101</v>
      </c>
      <c r="J1876" s="12" t="s">
        <v>1086</v>
      </c>
      <c r="K1876" s="10">
        <v>49000</v>
      </c>
      <c r="L1876" s="11">
        <v>0.35</v>
      </c>
      <c r="M1876" s="13">
        <f t="shared" si="58"/>
        <v>140000</v>
      </c>
      <c r="N1876" s="13">
        <f t="shared" si="59"/>
        <v>400</v>
      </c>
      <c r="O1876" s="4" t="s">
        <v>16</v>
      </c>
      <c r="P1876" s="12" t="s">
        <v>931</v>
      </c>
    </row>
    <row r="1877" spans="1:16" ht="14.25" customHeight="1">
      <c r="A1877" s="50" t="s">
        <v>1103</v>
      </c>
      <c r="B1877" s="4" t="s">
        <v>13</v>
      </c>
      <c r="C1877" s="4">
        <v>1128299</v>
      </c>
      <c r="D1877" s="5">
        <v>44251</v>
      </c>
      <c r="E1877" s="4" t="s">
        <v>283</v>
      </c>
      <c r="F1877" s="4" t="s">
        <v>1013</v>
      </c>
      <c r="G1877" s="4" t="s">
        <v>1014</v>
      </c>
      <c r="H1877" s="6">
        <v>350</v>
      </c>
      <c r="I1877" s="12" t="s">
        <v>23</v>
      </c>
      <c r="J1877" s="12" t="s">
        <v>1088</v>
      </c>
      <c r="K1877" s="10">
        <v>49000</v>
      </c>
      <c r="L1877" s="11">
        <v>0.35</v>
      </c>
      <c r="M1877" s="13">
        <f t="shared" si="58"/>
        <v>140000</v>
      </c>
      <c r="N1877" s="13">
        <f t="shared" si="59"/>
        <v>400</v>
      </c>
      <c r="O1877" s="4" t="s">
        <v>16</v>
      </c>
      <c r="P1877" s="12" t="s">
        <v>932</v>
      </c>
    </row>
    <row r="1878" spans="1:16" ht="14.25" customHeight="1">
      <c r="A1878" s="50" t="s">
        <v>1103</v>
      </c>
      <c r="B1878" s="4" t="s">
        <v>13</v>
      </c>
      <c r="C1878" s="4">
        <v>1128299</v>
      </c>
      <c r="D1878" s="5">
        <v>44251</v>
      </c>
      <c r="E1878" s="4" t="s">
        <v>283</v>
      </c>
      <c r="F1878" s="4" t="s">
        <v>1015</v>
      </c>
      <c r="G1878" s="4" t="s">
        <v>998</v>
      </c>
      <c r="H1878" s="6">
        <v>200</v>
      </c>
      <c r="I1878" s="12" t="s">
        <v>394</v>
      </c>
      <c r="J1878" s="12" t="s">
        <v>1087</v>
      </c>
      <c r="K1878" s="10">
        <v>28000</v>
      </c>
      <c r="L1878" s="11">
        <v>0.35</v>
      </c>
      <c r="M1878" s="13">
        <f t="shared" si="58"/>
        <v>80000</v>
      </c>
      <c r="N1878" s="13">
        <f t="shared" si="59"/>
        <v>400</v>
      </c>
      <c r="O1878" s="4" t="s">
        <v>16</v>
      </c>
      <c r="P1878" s="12" t="s">
        <v>933</v>
      </c>
    </row>
    <row r="1879" spans="1:16" ht="14.25" customHeight="1">
      <c r="A1879" s="50" t="s">
        <v>1103</v>
      </c>
      <c r="B1879" s="4" t="s">
        <v>13</v>
      </c>
      <c r="C1879" s="4">
        <v>1128299</v>
      </c>
      <c r="D1879" s="5">
        <v>44251</v>
      </c>
      <c r="E1879" s="4" t="s">
        <v>283</v>
      </c>
      <c r="F1879" s="4" t="s">
        <v>1015</v>
      </c>
      <c r="G1879" s="4" t="s">
        <v>998</v>
      </c>
      <c r="H1879" s="6">
        <v>125</v>
      </c>
      <c r="I1879" s="12" t="s">
        <v>803</v>
      </c>
      <c r="J1879" s="12" t="s">
        <v>1086</v>
      </c>
      <c r="K1879" s="10">
        <v>22500</v>
      </c>
      <c r="L1879" s="11">
        <v>0.4</v>
      </c>
      <c r="M1879" s="13">
        <f t="shared" si="58"/>
        <v>56250</v>
      </c>
      <c r="N1879" s="13">
        <f t="shared" si="59"/>
        <v>450</v>
      </c>
      <c r="O1879" s="4" t="s">
        <v>16</v>
      </c>
      <c r="P1879" s="12" t="s">
        <v>934</v>
      </c>
    </row>
    <row r="1880" spans="1:16" ht="14.25" customHeight="1">
      <c r="A1880" s="50" t="s">
        <v>1103</v>
      </c>
      <c r="B1880" s="4" t="s">
        <v>13</v>
      </c>
      <c r="C1880" s="4">
        <v>1128299</v>
      </c>
      <c r="D1880" s="5">
        <v>44251</v>
      </c>
      <c r="E1880" s="4" t="s">
        <v>283</v>
      </c>
      <c r="F1880" s="4" t="s">
        <v>1015</v>
      </c>
      <c r="G1880" s="4" t="s">
        <v>998</v>
      </c>
      <c r="H1880" s="6">
        <v>325</v>
      </c>
      <c r="I1880" s="12" t="s">
        <v>37</v>
      </c>
      <c r="J1880" s="12" t="s">
        <v>1086</v>
      </c>
      <c r="K1880" s="10">
        <v>39000</v>
      </c>
      <c r="L1880" s="11">
        <v>0.3</v>
      </c>
      <c r="M1880" s="13">
        <f t="shared" si="58"/>
        <v>130000</v>
      </c>
      <c r="N1880" s="13">
        <f t="shared" si="59"/>
        <v>400</v>
      </c>
      <c r="O1880" s="4" t="s">
        <v>16</v>
      </c>
      <c r="P1880" s="12" t="s">
        <v>935</v>
      </c>
    </row>
    <row r="1881" spans="1:16" ht="14.25" customHeight="1">
      <c r="A1881" s="50" t="s">
        <v>1103</v>
      </c>
      <c r="B1881" s="4" t="s">
        <v>13</v>
      </c>
      <c r="C1881" s="4">
        <v>1128299</v>
      </c>
      <c r="D1881" s="5">
        <v>44278</v>
      </c>
      <c r="E1881" s="4" t="s">
        <v>283</v>
      </c>
      <c r="F1881" s="4" t="s">
        <v>1015</v>
      </c>
      <c r="G1881" s="4" t="s">
        <v>998</v>
      </c>
      <c r="H1881" s="6">
        <v>475</v>
      </c>
      <c r="I1881" s="12" t="s">
        <v>583</v>
      </c>
      <c r="J1881" s="12" t="s">
        <v>1086</v>
      </c>
      <c r="K1881" s="10">
        <v>66500</v>
      </c>
      <c r="L1881" s="11">
        <v>0.35</v>
      </c>
      <c r="M1881" s="13">
        <f t="shared" si="58"/>
        <v>190000</v>
      </c>
      <c r="N1881" s="13">
        <f t="shared" si="59"/>
        <v>400</v>
      </c>
      <c r="O1881" s="4" t="s">
        <v>16</v>
      </c>
      <c r="P1881" s="12" t="s">
        <v>584</v>
      </c>
    </row>
    <row r="1882" spans="1:16" ht="14.25" customHeight="1">
      <c r="A1882" s="50" t="s">
        <v>1103</v>
      </c>
      <c r="B1882" s="4" t="s">
        <v>13</v>
      </c>
      <c r="C1882" s="4">
        <v>1128299</v>
      </c>
      <c r="D1882" s="5">
        <v>44278</v>
      </c>
      <c r="E1882" s="4" t="s">
        <v>283</v>
      </c>
      <c r="F1882" s="4" t="s">
        <v>1015</v>
      </c>
      <c r="G1882" s="4" t="s">
        <v>998</v>
      </c>
      <c r="H1882" s="6">
        <v>325</v>
      </c>
      <c r="I1882" s="12" t="s">
        <v>308</v>
      </c>
      <c r="J1882" s="12" t="s">
        <v>1087</v>
      </c>
      <c r="K1882" s="10">
        <v>56875</v>
      </c>
      <c r="L1882" s="11">
        <v>0.35</v>
      </c>
      <c r="M1882" s="13">
        <f t="shared" si="58"/>
        <v>162500</v>
      </c>
      <c r="N1882" s="13">
        <f t="shared" si="59"/>
        <v>500</v>
      </c>
      <c r="O1882" s="4" t="s">
        <v>16</v>
      </c>
      <c r="P1882" s="12" t="s">
        <v>936</v>
      </c>
    </row>
    <row r="1883" spans="1:16" ht="14.25" customHeight="1">
      <c r="A1883" s="50" t="s">
        <v>1103</v>
      </c>
      <c r="B1883" s="4" t="s">
        <v>13</v>
      </c>
      <c r="C1883" s="4">
        <v>1128299</v>
      </c>
      <c r="D1883" s="5">
        <v>44278</v>
      </c>
      <c r="E1883" s="4" t="s">
        <v>283</v>
      </c>
      <c r="F1883" s="4" t="s">
        <v>1015</v>
      </c>
      <c r="G1883" s="4" t="s">
        <v>998</v>
      </c>
      <c r="H1883" s="6">
        <v>350</v>
      </c>
      <c r="I1883" s="12" t="s">
        <v>161</v>
      </c>
      <c r="J1883" s="12" t="s">
        <v>1087</v>
      </c>
      <c r="K1883" s="10">
        <v>67375</v>
      </c>
      <c r="L1883" s="11">
        <v>0.35</v>
      </c>
      <c r="M1883" s="13">
        <f t="shared" si="58"/>
        <v>192500</v>
      </c>
      <c r="N1883" s="13">
        <f t="shared" si="59"/>
        <v>550</v>
      </c>
      <c r="O1883" s="4" t="s">
        <v>16</v>
      </c>
      <c r="P1883" s="12" t="s">
        <v>937</v>
      </c>
    </row>
    <row r="1884" spans="1:16" ht="14.25" customHeight="1">
      <c r="A1884" s="50" t="s">
        <v>1103</v>
      </c>
      <c r="B1884" s="4" t="s">
        <v>13</v>
      </c>
      <c r="C1884" s="4">
        <v>1128299</v>
      </c>
      <c r="D1884" s="5">
        <v>44278</v>
      </c>
      <c r="E1884" s="4" t="s">
        <v>283</v>
      </c>
      <c r="F1884" s="4" t="s">
        <v>1015</v>
      </c>
      <c r="G1884" s="4" t="s">
        <v>998</v>
      </c>
      <c r="H1884" s="6">
        <v>250</v>
      </c>
      <c r="I1884" s="12" t="s">
        <v>261</v>
      </c>
      <c r="J1884" s="12" t="s">
        <v>1087</v>
      </c>
      <c r="K1884" s="10">
        <v>43750</v>
      </c>
      <c r="L1884" s="11">
        <v>0.35</v>
      </c>
      <c r="M1884" s="13">
        <f t="shared" si="58"/>
        <v>125000.00000000001</v>
      </c>
      <c r="N1884" s="13">
        <f t="shared" si="59"/>
        <v>500.00000000000006</v>
      </c>
      <c r="O1884" s="4" t="s">
        <v>16</v>
      </c>
      <c r="P1884" s="12" t="s">
        <v>938</v>
      </c>
    </row>
    <row r="1885" spans="1:16" ht="14.25" customHeight="1">
      <c r="A1885" s="50" t="s">
        <v>1103</v>
      </c>
      <c r="B1885" s="4" t="s">
        <v>13</v>
      </c>
      <c r="C1885" s="4">
        <v>1128299</v>
      </c>
      <c r="D1885" s="5">
        <v>44278</v>
      </c>
      <c r="E1885" s="4" t="s">
        <v>283</v>
      </c>
      <c r="F1885" s="4" t="s">
        <v>1015</v>
      </c>
      <c r="G1885" s="4" t="s">
        <v>998</v>
      </c>
      <c r="H1885" s="6">
        <v>100</v>
      </c>
      <c r="I1885" s="12" t="s">
        <v>343</v>
      </c>
      <c r="J1885" s="12" t="s">
        <v>1087</v>
      </c>
      <c r="K1885" s="10">
        <v>22000</v>
      </c>
      <c r="L1885" s="11">
        <v>0.4</v>
      </c>
      <c r="M1885" s="13">
        <f t="shared" si="58"/>
        <v>55000</v>
      </c>
      <c r="N1885" s="13">
        <f t="shared" si="59"/>
        <v>550</v>
      </c>
      <c r="O1885" s="4" t="s">
        <v>16</v>
      </c>
      <c r="P1885" s="12" t="s">
        <v>939</v>
      </c>
    </row>
    <row r="1886" spans="1:16" ht="14.25" customHeight="1">
      <c r="A1886" s="50" t="s">
        <v>1103</v>
      </c>
      <c r="B1886" s="4" t="s">
        <v>13</v>
      </c>
      <c r="C1886" s="4">
        <v>1128299</v>
      </c>
      <c r="D1886" s="5">
        <v>44278</v>
      </c>
      <c r="E1886" s="4" t="s">
        <v>283</v>
      </c>
      <c r="F1886" s="4" t="s">
        <v>1015</v>
      </c>
      <c r="G1886" s="4" t="s">
        <v>998</v>
      </c>
      <c r="H1886" s="6">
        <v>300</v>
      </c>
      <c r="I1886" s="12" t="s">
        <v>940</v>
      </c>
      <c r="J1886" s="12" t="s">
        <v>1087</v>
      </c>
      <c r="K1886" s="10">
        <v>45000</v>
      </c>
      <c r="L1886" s="11">
        <v>0.3</v>
      </c>
      <c r="M1886" s="13">
        <f t="shared" si="58"/>
        <v>150000</v>
      </c>
      <c r="N1886" s="13">
        <f t="shared" si="59"/>
        <v>500</v>
      </c>
      <c r="O1886" s="4" t="s">
        <v>16</v>
      </c>
      <c r="P1886" s="12" t="s">
        <v>941</v>
      </c>
    </row>
    <row r="1887" spans="1:16" ht="14.25" customHeight="1">
      <c r="A1887" s="50" t="s">
        <v>1103</v>
      </c>
      <c r="B1887" s="4" t="s">
        <v>13</v>
      </c>
      <c r="C1887" s="4">
        <v>1128299</v>
      </c>
      <c r="D1887" s="5">
        <v>44310</v>
      </c>
      <c r="E1887" s="4" t="s">
        <v>283</v>
      </c>
      <c r="F1887" s="4" t="s">
        <v>1015</v>
      </c>
      <c r="G1887" s="4" t="s">
        <v>998</v>
      </c>
      <c r="H1887" s="6">
        <v>475</v>
      </c>
      <c r="I1887" s="12" t="s">
        <v>559</v>
      </c>
      <c r="J1887" s="12" t="s">
        <v>1087</v>
      </c>
      <c r="K1887" s="10">
        <v>91437.5</v>
      </c>
      <c r="L1887" s="11">
        <v>0.35</v>
      </c>
      <c r="M1887" s="13">
        <f t="shared" si="58"/>
        <v>261250.00000000003</v>
      </c>
      <c r="N1887" s="13">
        <f t="shared" si="59"/>
        <v>550.00000000000011</v>
      </c>
      <c r="O1887" s="4" t="s">
        <v>16</v>
      </c>
      <c r="P1887" s="12" t="s">
        <v>560</v>
      </c>
    </row>
    <row r="1888" spans="1:16" ht="14.25" customHeight="1">
      <c r="A1888" s="50" t="s">
        <v>1103</v>
      </c>
      <c r="B1888" s="4" t="s">
        <v>13</v>
      </c>
      <c r="C1888" s="4">
        <v>1128299</v>
      </c>
      <c r="D1888" s="5">
        <v>44310</v>
      </c>
      <c r="E1888" s="4" t="s">
        <v>283</v>
      </c>
      <c r="F1888" s="4" t="s">
        <v>1015</v>
      </c>
      <c r="G1888" s="4" t="s">
        <v>998</v>
      </c>
      <c r="H1888" s="6">
        <v>275</v>
      </c>
      <c r="I1888" s="12" t="s">
        <v>165</v>
      </c>
      <c r="J1888" s="12" t="s">
        <v>1087</v>
      </c>
      <c r="K1888" s="10">
        <v>57750</v>
      </c>
      <c r="L1888" s="11">
        <v>0.35</v>
      </c>
      <c r="M1888" s="13">
        <f t="shared" si="58"/>
        <v>165000</v>
      </c>
      <c r="N1888" s="13">
        <f t="shared" si="59"/>
        <v>600</v>
      </c>
      <c r="O1888" s="4" t="s">
        <v>16</v>
      </c>
      <c r="P1888" s="12" t="s">
        <v>942</v>
      </c>
    </row>
    <row r="1889" spans="1:16" ht="14.25" customHeight="1">
      <c r="A1889" s="50" t="s">
        <v>1103</v>
      </c>
      <c r="B1889" s="4" t="s">
        <v>13</v>
      </c>
      <c r="C1889" s="4">
        <v>1128299</v>
      </c>
      <c r="D1889" s="5">
        <v>44310</v>
      </c>
      <c r="E1889" s="4" t="s">
        <v>283</v>
      </c>
      <c r="F1889" s="4" t="s">
        <v>1015</v>
      </c>
      <c r="G1889" s="4" t="s">
        <v>998</v>
      </c>
      <c r="H1889" s="6">
        <v>325</v>
      </c>
      <c r="I1889" s="12" t="s">
        <v>101</v>
      </c>
      <c r="J1889" s="12" t="s">
        <v>1086</v>
      </c>
      <c r="K1889" s="10">
        <v>68250</v>
      </c>
      <c r="L1889" s="11">
        <v>0.35</v>
      </c>
      <c r="M1889" s="13">
        <f t="shared" si="58"/>
        <v>195000</v>
      </c>
      <c r="N1889" s="13">
        <f t="shared" si="59"/>
        <v>600</v>
      </c>
      <c r="O1889" s="4" t="s">
        <v>16</v>
      </c>
      <c r="P1889" s="12" t="s">
        <v>943</v>
      </c>
    </row>
    <row r="1890" spans="1:16" ht="14.25" customHeight="1">
      <c r="A1890" s="50" t="s">
        <v>1103</v>
      </c>
      <c r="B1890" s="4" t="s">
        <v>13</v>
      </c>
      <c r="C1890" s="4">
        <v>1128299</v>
      </c>
      <c r="D1890" s="5">
        <v>44310</v>
      </c>
      <c r="E1890" s="4" t="s">
        <v>283</v>
      </c>
      <c r="F1890" s="4" t="s">
        <v>1015</v>
      </c>
      <c r="G1890" s="4" t="s">
        <v>998</v>
      </c>
      <c r="H1890" s="6">
        <v>225</v>
      </c>
      <c r="I1890" s="12" t="s">
        <v>464</v>
      </c>
      <c r="J1890" s="12" t="s">
        <v>1087</v>
      </c>
      <c r="K1890" s="10">
        <v>35437.5</v>
      </c>
      <c r="L1890" s="11">
        <v>0.35</v>
      </c>
      <c r="M1890" s="13">
        <f t="shared" si="58"/>
        <v>101250</v>
      </c>
      <c r="N1890" s="13">
        <f t="shared" si="59"/>
        <v>450</v>
      </c>
      <c r="O1890" s="4" t="s">
        <v>16</v>
      </c>
      <c r="P1890" s="12" t="s">
        <v>465</v>
      </c>
    </row>
    <row r="1891" spans="1:16" ht="14.25" customHeight="1">
      <c r="A1891" s="50" t="s">
        <v>1103</v>
      </c>
      <c r="B1891" s="4" t="s">
        <v>13</v>
      </c>
      <c r="C1891" s="4">
        <v>1128299</v>
      </c>
      <c r="D1891" s="5">
        <v>44310</v>
      </c>
      <c r="E1891" s="4" t="s">
        <v>283</v>
      </c>
      <c r="F1891" s="4" t="s">
        <v>1015</v>
      </c>
      <c r="G1891" s="4" t="s">
        <v>998</v>
      </c>
      <c r="H1891" s="6">
        <v>125</v>
      </c>
      <c r="I1891" s="12" t="s">
        <v>554</v>
      </c>
      <c r="J1891" s="12" t="s">
        <v>1087</v>
      </c>
      <c r="K1891" s="10">
        <v>25000</v>
      </c>
      <c r="L1891" s="11">
        <v>0.4</v>
      </c>
      <c r="M1891" s="13">
        <f t="shared" si="58"/>
        <v>62500</v>
      </c>
      <c r="N1891" s="13">
        <f t="shared" si="59"/>
        <v>500</v>
      </c>
      <c r="O1891" s="4" t="s">
        <v>16</v>
      </c>
      <c r="P1891" s="12" t="s">
        <v>944</v>
      </c>
    </row>
    <row r="1892" spans="1:16" ht="14.25" customHeight="1">
      <c r="A1892" s="50" t="s">
        <v>1103</v>
      </c>
      <c r="B1892" s="4" t="s">
        <v>13</v>
      </c>
      <c r="C1892" s="4">
        <v>1128299</v>
      </c>
      <c r="D1892" s="5">
        <v>44310</v>
      </c>
      <c r="E1892" s="4" t="s">
        <v>283</v>
      </c>
      <c r="F1892" s="4" t="s">
        <v>1015</v>
      </c>
      <c r="G1892" s="4" t="s">
        <v>998</v>
      </c>
      <c r="H1892" s="6">
        <v>300</v>
      </c>
      <c r="I1892" s="12" t="s">
        <v>945</v>
      </c>
      <c r="J1892" s="12" t="s">
        <v>1086</v>
      </c>
      <c r="K1892" s="10">
        <v>58500</v>
      </c>
      <c r="L1892" s="11">
        <v>0.3</v>
      </c>
      <c r="M1892" s="13">
        <f t="shared" si="58"/>
        <v>195000</v>
      </c>
      <c r="N1892" s="13">
        <f t="shared" si="59"/>
        <v>650</v>
      </c>
      <c r="O1892" s="4" t="s">
        <v>16</v>
      </c>
      <c r="P1892" s="12" t="s">
        <v>946</v>
      </c>
    </row>
    <row r="1893" spans="1:16" ht="14.25" customHeight="1">
      <c r="A1893" s="50" t="s">
        <v>1103</v>
      </c>
      <c r="B1893" s="4" t="s">
        <v>13</v>
      </c>
      <c r="C1893" s="4">
        <v>1128299</v>
      </c>
      <c r="D1893" s="5">
        <v>44341</v>
      </c>
      <c r="E1893" s="4" t="s">
        <v>283</v>
      </c>
      <c r="F1893" s="4" t="s">
        <v>1015</v>
      </c>
      <c r="G1893" s="4" t="s">
        <v>998</v>
      </c>
      <c r="H1893" s="6">
        <v>500</v>
      </c>
      <c r="I1893" s="12" t="s">
        <v>326</v>
      </c>
      <c r="J1893" s="12" t="s">
        <v>1086</v>
      </c>
      <c r="K1893" s="10">
        <v>87500</v>
      </c>
      <c r="L1893" s="11">
        <v>0.35</v>
      </c>
      <c r="M1893" s="13">
        <f t="shared" si="58"/>
        <v>250000.00000000003</v>
      </c>
      <c r="N1893" s="13">
        <f t="shared" si="59"/>
        <v>500.00000000000006</v>
      </c>
      <c r="O1893" s="4" t="s">
        <v>16</v>
      </c>
      <c r="P1893" s="12" t="s">
        <v>947</v>
      </c>
    </row>
    <row r="1894" spans="1:16" ht="14.25" customHeight="1">
      <c r="A1894" s="50" t="s">
        <v>1103</v>
      </c>
      <c r="B1894" s="4" t="s">
        <v>13</v>
      </c>
      <c r="C1894" s="4">
        <v>1128299</v>
      </c>
      <c r="D1894" s="5">
        <v>44341</v>
      </c>
      <c r="E1894" s="4" t="s">
        <v>283</v>
      </c>
      <c r="F1894" s="4" t="s">
        <v>1015</v>
      </c>
      <c r="G1894" s="4" t="s">
        <v>998</v>
      </c>
      <c r="H1894" s="6">
        <v>350</v>
      </c>
      <c r="I1894" s="12" t="s">
        <v>875</v>
      </c>
      <c r="J1894" s="12" t="s">
        <v>1087</v>
      </c>
      <c r="K1894" s="10">
        <v>67375</v>
      </c>
      <c r="L1894" s="11">
        <v>0.35</v>
      </c>
      <c r="M1894" s="13">
        <f t="shared" si="58"/>
        <v>192500</v>
      </c>
      <c r="N1894" s="13">
        <f t="shared" si="59"/>
        <v>550</v>
      </c>
      <c r="O1894" s="4" t="s">
        <v>16</v>
      </c>
      <c r="P1894" s="12" t="s">
        <v>876</v>
      </c>
    </row>
    <row r="1895" spans="1:16" ht="14.25" customHeight="1">
      <c r="A1895" s="50" t="s">
        <v>1103</v>
      </c>
      <c r="B1895" s="4" t="s">
        <v>13</v>
      </c>
      <c r="C1895" s="4">
        <v>1128299</v>
      </c>
      <c r="D1895" s="5">
        <v>44341</v>
      </c>
      <c r="E1895" s="4" t="s">
        <v>283</v>
      </c>
      <c r="F1895" s="4" t="s">
        <v>1015</v>
      </c>
      <c r="G1895" s="4" t="s">
        <v>998</v>
      </c>
      <c r="H1895" s="6">
        <v>350</v>
      </c>
      <c r="I1895" s="12" t="s">
        <v>632</v>
      </c>
      <c r="J1895" s="12" t="s">
        <v>1086</v>
      </c>
      <c r="K1895" s="10">
        <v>67375</v>
      </c>
      <c r="L1895" s="11">
        <v>0.35</v>
      </c>
      <c r="M1895" s="13">
        <f t="shared" si="58"/>
        <v>192500</v>
      </c>
      <c r="N1895" s="13">
        <f t="shared" si="59"/>
        <v>550</v>
      </c>
      <c r="O1895" s="4" t="s">
        <v>16</v>
      </c>
      <c r="P1895" s="12" t="s">
        <v>633</v>
      </c>
    </row>
    <row r="1896" spans="1:16" ht="14.25" customHeight="1">
      <c r="A1896" s="50" t="s">
        <v>1103</v>
      </c>
      <c r="B1896" s="4" t="s">
        <v>13</v>
      </c>
      <c r="C1896" s="4">
        <v>1128299</v>
      </c>
      <c r="D1896" s="5">
        <v>44341</v>
      </c>
      <c r="E1896" s="4" t="s">
        <v>283</v>
      </c>
      <c r="F1896" s="4" t="s">
        <v>1015</v>
      </c>
      <c r="G1896" s="4" t="s">
        <v>998</v>
      </c>
      <c r="H1896" s="6">
        <v>275</v>
      </c>
      <c r="I1896" s="12" t="s">
        <v>948</v>
      </c>
      <c r="J1896" s="12" t="s">
        <v>1088</v>
      </c>
      <c r="K1896" s="10">
        <v>48125</v>
      </c>
      <c r="L1896" s="11">
        <v>0.35</v>
      </c>
      <c r="M1896" s="13">
        <f t="shared" si="58"/>
        <v>137500</v>
      </c>
      <c r="N1896" s="13">
        <f t="shared" si="59"/>
        <v>500</v>
      </c>
      <c r="O1896" s="4" t="s">
        <v>16</v>
      </c>
      <c r="P1896" s="12" t="s">
        <v>949</v>
      </c>
    </row>
    <row r="1897" spans="1:16" ht="14.25" customHeight="1">
      <c r="A1897" s="50" t="s">
        <v>1103</v>
      </c>
      <c r="B1897" s="4" t="s">
        <v>13</v>
      </c>
      <c r="C1897" s="4">
        <v>1128299</v>
      </c>
      <c r="D1897" s="5">
        <v>44341</v>
      </c>
      <c r="E1897" s="4" t="s">
        <v>283</v>
      </c>
      <c r="F1897" s="4" t="s">
        <v>1015</v>
      </c>
      <c r="G1897" s="4" t="s">
        <v>998</v>
      </c>
      <c r="H1897" s="6">
        <v>175</v>
      </c>
      <c r="I1897" s="12" t="s">
        <v>372</v>
      </c>
      <c r="J1897" s="12" t="s">
        <v>1087</v>
      </c>
      <c r="K1897" s="10">
        <v>31500</v>
      </c>
      <c r="L1897" s="11">
        <v>0.4</v>
      </c>
      <c r="M1897" s="13">
        <f t="shared" si="58"/>
        <v>78750</v>
      </c>
      <c r="N1897" s="13">
        <f t="shared" si="59"/>
        <v>450</v>
      </c>
      <c r="O1897" s="4" t="s">
        <v>16</v>
      </c>
      <c r="P1897" s="12" t="s">
        <v>373</v>
      </c>
    </row>
    <row r="1898" spans="1:16" ht="14.25" customHeight="1">
      <c r="A1898" s="50" t="s">
        <v>1103</v>
      </c>
      <c r="B1898" s="4" t="s">
        <v>13</v>
      </c>
      <c r="C1898" s="4">
        <v>1128299</v>
      </c>
      <c r="D1898" s="5">
        <v>44341</v>
      </c>
      <c r="E1898" s="4" t="s">
        <v>283</v>
      </c>
      <c r="F1898" s="4" t="s">
        <v>1015</v>
      </c>
      <c r="G1898" s="4" t="s">
        <v>998</v>
      </c>
      <c r="H1898" s="6">
        <v>525</v>
      </c>
      <c r="I1898" s="12" t="s">
        <v>85</v>
      </c>
      <c r="J1898" s="12" t="s">
        <v>1086</v>
      </c>
      <c r="K1898" s="10">
        <v>94500</v>
      </c>
      <c r="L1898" s="11">
        <v>0.3</v>
      </c>
      <c r="M1898" s="13">
        <f t="shared" si="58"/>
        <v>315000</v>
      </c>
      <c r="N1898" s="13">
        <f t="shared" si="59"/>
        <v>600</v>
      </c>
      <c r="O1898" s="4" t="s">
        <v>16</v>
      </c>
      <c r="P1898" s="12" t="s">
        <v>950</v>
      </c>
    </row>
    <row r="1899" spans="1:16" ht="14.25" customHeight="1">
      <c r="A1899" s="50" t="s">
        <v>1103</v>
      </c>
      <c r="B1899" s="4" t="s">
        <v>13</v>
      </c>
      <c r="C1899" s="4">
        <v>1128299</v>
      </c>
      <c r="D1899" s="5">
        <v>44371</v>
      </c>
      <c r="E1899" s="4" t="s">
        <v>283</v>
      </c>
      <c r="F1899" s="4" t="s">
        <v>1015</v>
      </c>
      <c r="G1899" s="4" t="s">
        <v>998</v>
      </c>
      <c r="H1899" s="6">
        <v>775</v>
      </c>
      <c r="I1899" s="12" t="s">
        <v>378</v>
      </c>
      <c r="J1899" s="12" t="s">
        <v>1087</v>
      </c>
      <c r="K1899" s="10">
        <v>149187.5</v>
      </c>
      <c r="L1899" s="11">
        <v>0.35</v>
      </c>
      <c r="M1899" s="13">
        <f t="shared" si="58"/>
        <v>426250</v>
      </c>
      <c r="N1899" s="13">
        <f t="shared" si="59"/>
        <v>550</v>
      </c>
      <c r="O1899" s="4" t="s">
        <v>16</v>
      </c>
      <c r="P1899" s="12" t="s">
        <v>379</v>
      </c>
    </row>
    <row r="1900" spans="1:16" ht="14.25" customHeight="1">
      <c r="A1900" s="50" t="s">
        <v>1103</v>
      </c>
      <c r="B1900" s="4" t="s">
        <v>13</v>
      </c>
      <c r="C1900" s="4">
        <v>1128299</v>
      </c>
      <c r="D1900" s="5">
        <v>44371</v>
      </c>
      <c r="E1900" s="4" t="s">
        <v>283</v>
      </c>
      <c r="F1900" s="4" t="s">
        <v>1015</v>
      </c>
      <c r="G1900" s="4" t="s">
        <v>998</v>
      </c>
      <c r="H1900" s="6">
        <v>650</v>
      </c>
      <c r="I1900" s="12" t="s">
        <v>880</v>
      </c>
      <c r="J1900" s="12" t="s">
        <v>1086</v>
      </c>
      <c r="K1900" s="10">
        <v>147875</v>
      </c>
      <c r="L1900" s="11">
        <v>0.35</v>
      </c>
      <c r="M1900" s="13">
        <f t="shared" si="58"/>
        <v>422500</v>
      </c>
      <c r="N1900" s="13">
        <f t="shared" si="59"/>
        <v>650</v>
      </c>
      <c r="O1900" s="4" t="s">
        <v>16</v>
      </c>
      <c r="P1900" s="12" t="s">
        <v>881</v>
      </c>
    </row>
    <row r="1901" spans="1:16" ht="14.25" customHeight="1">
      <c r="A1901" s="50" t="s">
        <v>1103</v>
      </c>
      <c r="B1901" s="4" t="s">
        <v>13</v>
      </c>
      <c r="C1901" s="4">
        <v>1128299</v>
      </c>
      <c r="D1901" s="5">
        <v>44371</v>
      </c>
      <c r="E1901" s="4" t="s">
        <v>283</v>
      </c>
      <c r="F1901" s="4" t="s">
        <v>1015</v>
      </c>
      <c r="G1901" s="4" t="s">
        <v>998</v>
      </c>
      <c r="H1901" s="6">
        <v>650</v>
      </c>
      <c r="I1901" s="12" t="s">
        <v>364</v>
      </c>
      <c r="J1901" s="12" t="s">
        <v>1087</v>
      </c>
      <c r="K1901" s="10">
        <v>182000</v>
      </c>
      <c r="L1901" s="11">
        <v>0.35</v>
      </c>
      <c r="M1901" s="13">
        <f t="shared" si="58"/>
        <v>520000.00000000006</v>
      </c>
      <c r="N1901" s="13">
        <f t="shared" si="59"/>
        <v>800.00000000000011</v>
      </c>
      <c r="O1901" s="4" t="s">
        <v>16</v>
      </c>
      <c r="P1901" s="12" t="s">
        <v>365</v>
      </c>
    </row>
    <row r="1902" spans="1:16" ht="14.25" customHeight="1">
      <c r="A1902" s="50" t="s">
        <v>1103</v>
      </c>
      <c r="B1902" s="4" t="s">
        <v>13</v>
      </c>
      <c r="C1902" s="4">
        <v>1128299</v>
      </c>
      <c r="D1902" s="5">
        <v>44371</v>
      </c>
      <c r="E1902" s="4" t="s">
        <v>283</v>
      </c>
      <c r="F1902" s="4" t="s">
        <v>1015</v>
      </c>
      <c r="G1902" s="4" t="s">
        <v>998</v>
      </c>
      <c r="H1902" s="6">
        <v>525</v>
      </c>
      <c r="I1902" s="12" t="s">
        <v>951</v>
      </c>
      <c r="J1902" s="12" t="s">
        <v>1087</v>
      </c>
      <c r="K1902" s="10">
        <v>147000</v>
      </c>
      <c r="L1902" s="11">
        <v>0.35</v>
      </c>
      <c r="M1902" s="13">
        <f t="shared" si="58"/>
        <v>420000</v>
      </c>
      <c r="N1902" s="13">
        <f t="shared" si="59"/>
        <v>800</v>
      </c>
      <c r="O1902" s="4" t="s">
        <v>16</v>
      </c>
      <c r="P1902" s="12" t="s">
        <v>952</v>
      </c>
    </row>
    <row r="1903" spans="1:16" ht="14.25" customHeight="1">
      <c r="A1903" s="50" t="s">
        <v>1103</v>
      </c>
      <c r="B1903" s="4" t="s">
        <v>13</v>
      </c>
      <c r="C1903" s="4">
        <v>1128299</v>
      </c>
      <c r="D1903" s="5">
        <v>44371</v>
      </c>
      <c r="E1903" s="4" t="s">
        <v>283</v>
      </c>
      <c r="F1903" s="4" t="s">
        <v>1015</v>
      </c>
      <c r="G1903" s="4" t="s">
        <v>998</v>
      </c>
      <c r="H1903" s="6">
        <v>400</v>
      </c>
      <c r="I1903" s="12" t="s">
        <v>91</v>
      </c>
      <c r="J1903" s="12" t="s">
        <v>1086</v>
      </c>
      <c r="K1903" s="10">
        <v>144000</v>
      </c>
      <c r="L1903" s="11">
        <v>0.4</v>
      </c>
      <c r="M1903" s="13">
        <f t="shared" si="58"/>
        <v>360000</v>
      </c>
      <c r="N1903" s="13">
        <f t="shared" si="59"/>
        <v>900</v>
      </c>
      <c r="O1903" s="4" t="s">
        <v>16</v>
      </c>
      <c r="P1903" s="12" t="s">
        <v>953</v>
      </c>
    </row>
    <row r="1904" spans="1:16" ht="14.25" customHeight="1">
      <c r="A1904" s="50" t="s">
        <v>1103</v>
      </c>
      <c r="B1904" s="4" t="s">
        <v>13</v>
      </c>
      <c r="C1904" s="4">
        <v>1128299</v>
      </c>
      <c r="D1904" s="5">
        <v>44371</v>
      </c>
      <c r="E1904" s="4" t="s">
        <v>283</v>
      </c>
      <c r="F1904" s="4" t="s">
        <v>1015</v>
      </c>
      <c r="G1904" s="4" t="s">
        <v>998</v>
      </c>
      <c r="H1904" s="6">
        <v>700</v>
      </c>
      <c r="I1904" s="12" t="s">
        <v>954</v>
      </c>
      <c r="J1904" s="12" t="s">
        <v>1086</v>
      </c>
      <c r="K1904" s="10">
        <v>220500</v>
      </c>
      <c r="L1904" s="11">
        <v>0.3</v>
      </c>
      <c r="M1904" s="13">
        <f t="shared" si="58"/>
        <v>735000</v>
      </c>
      <c r="N1904" s="13">
        <f t="shared" si="59"/>
        <v>1050</v>
      </c>
      <c r="O1904" s="4" t="s">
        <v>16</v>
      </c>
      <c r="P1904" s="12" t="s">
        <v>955</v>
      </c>
    </row>
    <row r="1905" spans="1:16" ht="14.25" customHeight="1">
      <c r="A1905" s="50" t="s">
        <v>1103</v>
      </c>
      <c r="B1905" s="4" t="s">
        <v>13</v>
      </c>
      <c r="C1905" s="4">
        <v>1128299</v>
      </c>
      <c r="D1905" s="5">
        <v>44400</v>
      </c>
      <c r="E1905" s="4" t="s">
        <v>283</v>
      </c>
      <c r="F1905" s="4" t="s">
        <v>1015</v>
      </c>
      <c r="G1905" s="4" t="s">
        <v>998</v>
      </c>
      <c r="H1905" s="6">
        <v>850</v>
      </c>
      <c r="I1905" s="12" t="s">
        <v>796</v>
      </c>
      <c r="J1905" s="12" t="s">
        <v>1087</v>
      </c>
      <c r="K1905" s="10">
        <v>252875</v>
      </c>
      <c r="L1905" s="11">
        <v>0.35</v>
      </c>
      <c r="M1905" s="13">
        <f t="shared" si="58"/>
        <v>722500</v>
      </c>
      <c r="N1905" s="13">
        <f t="shared" si="59"/>
        <v>850</v>
      </c>
      <c r="O1905" s="4" t="s">
        <v>16</v>
      </c>
      <c r="P1905" s="12" t="s">
        <v>797</v>
      </c>
    </row>
    <row r="1906" spans="1:16" ht="14.25" customHeight="1">
      <c r="A1906" s="50" t="s">
        <v>1103</v>
      </c>
      <c r="B1906" s="4" t="s">
        <v>13</v>
      </c>
      <c r="C1906" s="4">
        <v>1128299</v>
      </c>
      <c r="D1906" s="5">
        <v>44400</v>
      </c>
      <c r="E1906" s="4" t="s">
        <v>283</v>
      </c>
      <c r="F1906" s="4" t="s">
        <v>1015</v>
      </c>
      <c r="G1906" s="4" t="s">
        <v>998</v>
      </c>
      <c r="H1906" s="6">
        <v>700</v>
      </c>
      <c r="I1906" s="12" t="s">
        <v>495</v>
      </c>
      <c r="J1906" s="12" t="s">
        <v>1087</v>
      </c>
      <c r="K1906" s="10">
        <v>220500</v>
      </c>
      <c r="L1906" s="11">
        <v>0.35</v>
      </c>
      <c r="M1906" s="13">
        <f t="shared" si="58"/>
        <v>630000</v>
      </c>
      <c r="N1906" s="13">
        <f t="shared" si="59"/>
        <v>900</v>
      </c>
      <c r="O1906" s="4" t="s">
        <v>16</v>
      </c>
      <c r="P1906" s="12" t="s">
        <v>496</v>
      </c>
    </row>
    <row r="1907" spans="1:16" ht="14.25" customHeight="1">
      <c r="A1907" s="50" t="s">
        <v>1103</v>
      </c>
      <c r="B1907" s="4" t="s">
        <v>13</v>
      </c>
      <c r="C1907" s="4">
        <v>1128299</v>
      </c>
      <c r="D1907" s="5">
        <v>44400</v>
      </c>
      <c r="E1907" s="4" t="s">
        <v>283</v>
      </c>
      <c r="F1907" s="4" t="s">
        <v>1015</v>
      </c>
      <c r="G1907" s="4" t="s">
        <v>998</v>
      </c>
      <c r="H1907" s="6">
        <v>650</v>
      </c>
      <c r="I1907" s="12" t="s">
        <v>652</v>
      </c>
      <c r="J1907" s="12" t="s">
        <v>1087</v>
      </c>
      <c r="K1907" s="10">
        <v>204750</v>
      </c>
      <c r="L1907" s="11">
        <v>0.35</v>
      </c>
      <c r="M1907" s="13">
        <f t="shared" si="58"/>
        <v>585000</v>
      </c>
      <c r="N1907" s="13">
        <f t="shared" si="59"/>
        <v>900</v>
      </c>
      <c r="O1907" s="4" t="s">
        <v>16</v>
      </c>
      <c r="P1907" s="12" t="s">
        <v>653</v>
      </c>
    </row>
    <row r="1908" spans="1:16" ht="14.25" customHeight="1">
      <c r="A1908" s="50" t="s">
        <v>1103</v>
      </c>
      <c r="B1908" s="4" t="s">
        <v>13</v>
      </c>
      <c r="C1908" s="4">
        <v>1128299</v>
      </c>
      <c r="D1908" s="5">
        <v>44400</v>
      </c>
      <c r="E1908" s="4" t="s">
        <v>283</v>
      </c>
      <c r="F1908" s="4" t="s">
        <v>1015</v>
      </c>
      <c r="G1908" s="4" t="s">
        <v>998</v>
      </c>
      <c r="H1908" s="6">
        <v>550</v>
      </c>
      <c r="I1908" s="12" t="s">
        <v>956</v>
      </c>
      <c r="J1908" s="12" t="s">
        <v>1089</v>
      </c>
      <c r="K1908" s="10">
        <v>163625</v>
      </c>
      <c r="L1908" s="11">
        <v>0.35</v>
      </c>
      <c r="M1908" s="13">
        <f t="shared" si="58"/>
        <v>467500.00000000006</v>
      </c>
      <c r="N1908" s="13">
        <f t="shared" si="59"/>
        <v>850.00000000000011</v>
      </c>
      <c r="O1908" s="4" t="s">
        <v>16</v>
      </c>
      <c r="P1908" s="12" t="s">
        <v>957</v>
      </c>
    </row>
    <row r="1909" spans="1:16" ht="14.25" customHeight="1">
      <c r="A1909" s="50" t="s">
        <v>1103</v>
      </c>
      <c r="B1909" s="4" t="s">
        <v>13</v>
      </c>
      <c r="C1909" s="4">
        <v>1128299</v>
      </c>
      <c r="D1909" s="5">
        <v>44400</v>
      </c>
      <c r="E1909" s="4" t="s">
        <v>283</v>
      </c>
      <c r="F1909" s="4" t="s">
        <v>1015</v>
      </c>
      <c r="G1909" s="4" t="s">
        <v>998</v>
      </c>
      <c r="H1909" s="6">
        <v>600</v>
      </c>
      <c r="I1909" s="12" t="s">
        <v>958</v>
      </c>
      <c r="J1909" s="12" t="s">
        <v>1086</v>
      </c>
      <c r="K1909" s="10">
        <v>216000</v>
      </c>
      <c r="L1909" s="11">
        <v>0.4</v>
      </c>
      <c r="M1909" s="13">
        <f t="shared" si="58"/>
        <v>540000</v>
      </c>
      <c r="N1909" s="13">
        <f t="shared" si="59"/>
        <v>900</v>
      </c>
      <c r="O1909" s="4" t="s">
        <v>16</v>
      </c>
      <c r="P1909" s="12" t="s">
        <v>959</v>
      </c>
    </row>
    <row r="1910" spans="1:16" ht="14.25" customHeight="1">
      <c r="A1910" s="50" t="s">
        <v>1103</v>
      </c>
      <c r="B1910" s="4" t="s">
        <v>13</v>
      </c>
      <c r="C1910" s="4">
        <v>1128299</v>
      </c>
      <c r="D1910" s="5">
        <v>44400</v>
      </c>
      <c r="E1910" s="4" t="s">
        <v>283</v>
      </c>
      <c r="F1910" s="4" t="s">
        <v>1015</v>
      </c>
      <c r="G1910" s="4" t="s">
        <v>998</v>
      </c>
      <c r="H1910" s="6">
        <v>600</v>
      </c>
      <c r="I1910" s="12" t="s">
        <v>519</v>
      </c>
      <c r="J1910" s="12" t="s">
        <v>1086</v>
      </c>
      <c r="K1910" s="10">
        <v>189000</v>
      </c>
      <c r="L1910" s="11">
        <v>0.3</v>
      </c>
      <c r="M1910" s="13">
        <f t="shared" si="58"/>
        <v>630000</v>
      </c>
      <c r="N1910" s="13">
        <f t="shared" si="59"/>
        <v>1050</v>
      </c>
      <c r="O1910" s="4" t="s">
        <v>16</v>
      </c>
      <c r="P1910" s="12" t="s">
        <v>960</v>
      </c>
    </row>
    <row r="1911" spans="1:16" ht="14.25" customHeight="1">
      <c r="A1911" s="50" t="s">
        <v>1103</v>
      </c>
      <c r="B1911" s="4" t="s">
        <v>13</v>
      </c>
      <c r="C1911" s="4">
        <v>1128299</v>
      </c>
      <c r="D1911" s="5">
        <v>44432</v>
      </c>
      <c r="E1911" s="4" t="s">
        <v>283</v>
      </c>
      <c r="F1911" s="4" t="s">
        <v>1015</v>
      </c>
      <c r="G1911" s="4" t="s">
        <v>998</v>
      </c>
      <c r="H1911" s="6">
        <v>800</v>
      </c>
      <c r="I1911" s="12" t="s">
        <v>961</v>
      </c>
      <c r="J1911" s="12" t="s">
        <v>1086</v>
      </c>
      <c r="K1911" s="10">
        <v>252000</v>
      </c>
      <c r="L1911" s="11">
        <v>0.35</v>
      </c>
      <c r="M1911" s="13">
        <f t="shared" si="58"/>
        <v>720000</v>
      </c>
      <c r="N1911" s="13">
        <f t="shared" si="59"/>
        <v>900</v>
      </c>
      <c r="O1911" s="4" t="s">
        <v>16</v>
      </c>
      <c r="P1911" s="12" t="s">
        <v>962</v>
      </c>
    </row>
    <row r="1912" spans="1:16" ht="14.25" customHeight="1">
      <c r="A1912" s="50" t="s">
        <v>1103</v>
      </c>
      <c r="B1912" s="4" t="s">
        <v>13</v>
      </c>
      <c r="C1912" s="4">
        <v>1128299</v>
      </c>
      <c r="D1912" s="5">
        <v>44432</v>
      </c>
      <c r="E1912" s="4" t="s">
        <v>283</v>
      </c>
      <c r="F1912" s="4" t="s">
        <v>1015</v>
      </c>
      <c r="G1912" s="4" t="s">
        <v>998</v>
      </c>
      <c r="H1912" s="6">
        <v>775</v>
      </c>
      <c r="I1912" s="12" t="s">
        <v>531</v>
      </c>
      <c r="J1912" s="12" t="s">
        <v>1087</v>
      </c>
      <c r="K1912" s="10">
        <v>217000</v>
      </c>
      <c r="L1912" s="11">
        <v>0.35</v>
      </c>
      <c r="M1912" s="13">
        <f t="shared" si="58"/>
        <v>620000</v>
      </c>
      <c r="N1912" s="13">
        <f t="shared" si="59"/>
        <v>800</v>
      </c>
      <c r="O1912" s="4" t="s">
        <v>16</v>
      </c>
      <c r="P1912" s="12" t="s">
        <v>532</v>
      </c>
    </row>
    <row r="1913" spans="1:16" ht="14.25" customHeight="1">
      <c r="A1913" s="50" t="s">
        <v>1103</v>
      </c>
      <c r="B1913" s="4" t="s">
        <v>13</v>
      </c>
      <c r="C1913" s="4">
        <v>1128299</v>
      </c>
      <c r="D1913" s="5">
        <v>44432</v>
      </c>
      <c r="E1913" s="4" t="s">
        <v>283</v>
      </c>
      <c r="F1913" s="4" t="s">
        <v>1015</v>
      </c>
      <c r="G1913" s="4" t="s">
        <v>998</v>
      </c>
      <c r="H1913" s="6">
        <v>650</v>
      </c>
      <c r="I1913" s="12" t="s">
        <v>193</v>
      </c>
      <c r="J1913" s="12" t="s">
        <v>1087</v>
      </c>
      <c r="K1913" s="10">
        <v>159250</v>
      </c>
      <c r="L1913" s="11">
        <v>0.35</v>
      </c>
      <c r="M1913" s="13">
        <f t="shared" si="58"/>
        <v>455000</v>
      </c>
      <c r="N1913" s="13">
        <f t="shared" si="59"/>
        <v>700</v>
      </c>
      <c r="O1913" s="4" t="s">
        <v>16</v>
      </c>
      <c r="P1913" s="12" t="s">
        <v>194</v>
      </c>
    </row>
    <row r="1914" spans="1:16" ht="14.25" customHeight="1">
      <c r="A1914" s="50" t="s">
        <v>1103</v>
      </c>
      <c r="B1914" s="4" t="s">
        <v>13</v>
      </c>
      <c r="C1914" s="4">
        <v>1128299</v>
      </c>
      <c r="D1914" s="5">
        <v>44432</v>
      </c>
      <c r="E1914" s="4" t="s">
        <v>283</v>
      </c>
      <c r="F1914" s="4" t="s">
        <v>1015</v>
      </c>
      <c r="G1914" s="4" t="s">
        <v>998</v>
      </c>
      <c r="H1914" s="6">
        <v>425</v>
      </c>
      <c r="I1914" s="12" t="s">
        <v>896</v>
      </c>
      <c r="J1914" s="12" t="s">
        <v>1088</v>
      </c>
      <c r="K1914" s="10">
        <v>104125</v>
      </c>
      <c r="L1914" s="11">
        <v>0.35</v>
      </c>
      <c r="M1914" s="13">
        <f t="shared" si="58"/>
        <v>297500</v>
      </c>
      <c r="N1914" s="13">
        <f t="shared" si="59"/>
        <v>700</v>
      </c>
      <c r="O1914" s="4" t="s">
        <v>16</v>
      </c>
      <c r="P1914" s="12" t="s">
        <v>963</v>
      </c>
    </row>
    <row r="1915" spans="1:16" ht="14.25" customHeight="1">
      <c r="A1915" s="50" t="s">
        <v>1103</v>
      </c>
      <c r="B1915" s="4" t="s">
        <v>13</v>
      </c>
      <c r="C1915" s="4">
        <v>1128299</v>
      </c>
      <c r="D1915" s="5">
        <v>44432</v>
      </c>
      <c r="E1915" s="4" t="s">
        <v>283</v>
      </c>
      <c r="F1915" s="4" t="s">
        <v>1015</v>
      </c>
      <c r="G1915" s="4" t="s">
        <v>998</v>
      </c>
      <c r="H1915" s="6">
        <v>425</v>
      </c>
      <c r="I1915" s="12" t="s">
        <v>964</v>
      </c>
      <c r="J1915" s="12" t="s">
        <v>1087</v>
      </c>
      <c r="K1915" s="10">
        <v>119000</v>
      </c>
      <c r="L1915" s="11">
        <v>0.4</v>
      </c>
      <c r="M1915" s="13">
        <f t="shared" si="58"/>
        <v>297500</v>
      </c>
      <c r="N1915" s="13">
        <f t="shared" si="59"/>
        <v>700</v>
      </c>
      <c r="O1915" s="4" t="s">
        <v>16</v>
      </c>
      <c r="P1915" s="12" t="s">
        <v>965</v>
      </c>
    </row>
    <row r="1916" spans="1:16" ht="14.25" customHeight="1">
      <c r="A1916" s="50" t="s">
        <v>1103</v>
      </c>
      <c r="B1916" s="4" t="s">
        <v>13</v>
      </c>
      <c r="C1916" s="4">
        <v>1128299</v>
      </c>
      <c r="D1916" s="5">
        <v>44432</v>
      </c>
      <c r="E1916" s="4" t="s">
        <v>283</v>
      </c>
      <c r="F1916" s="4" t="s">
        <v>1015</v>
      </c>
      <c r="G1916" s="4" t="s">
        <v>998</v>
      </c>
      <c r="H1916" s="6">
        <v>250</v>
      </c>
      <c r="I1916" s="12" t="s">
        <v>639</v>
      </c>
      <c r="J1916" s="12" t="s">
        <v>1087</v>
      </c>
      <c r="K1916" s="10">
        <v>56250</v>
      </c>
      <c r="L1916" s="11">
        <v>0.3</v>
      </c>
      <c r="M1916" s="13">
        <f t="shared" si="58"/>
        <v>187500</v>
      </c>
      <c r="N1916" s="13">
        <f t="shared" si="59"/>
        <v>750</v>
      </c>
      <c r="O1916" s="4" t="s">
        <v>16</v>
      </c>
      <c r="P1916" s="12" t="s">
        <v>640</v>
      </c>
    </row>
    <row r="1917" spans="1:16" ht="14.25" customHeight="1">
      <c r="A1917" s="50" t="s">
        <v>1103</v>
      </c>
      <c r="B1917" s="4" t="s">
        <v>13</v>
      </c>
      <c r="C1917" s="4">
        <v>1128299</v>
      </c>
      <c r="D1917" s="5">
        <v>44464</v>
      </c>
      <c r="E1917" s="4" t="s">
        <v>283</v>
      </c>
      <c r="F1917" s="4" t="s">
        <v>1015</v>
      </c>
      <c r="G1917" s="4" t="s">
        <v>998</v>
      </c>
      <c r="H1917" s="6">
        <v>450</v>
      </c>
      <c r="I1917" s="12" t="s">
        <v>417</v>
      </c>
      <c r="J1917" s="12" t="s">
        <v>1086</v>
      </c>
      <c r="K1917" s="10">
        <v>78750</v>
      </c>
      <c r="L1917" s="11">
        <v>0.35</v>
      </c>
      <c r="M1917" s="13">
        <f t="shared" si="58"/>
        <v>225000</v>
      </c>
      <c r="N1917" s="13">
        <f t="shared" si="59"/>
        <v>500</v>
      </c>
      <c r="O1917" s="4" t="s">
        <v>16</v>
      </c>
      <c r="P1917" s="12" t="s">
        <v>966</v>
      </c>
    </row>
    <row r="1918" spans="1:16" ht="14.25" customHeight="1">
      <c r="A1918" s="50" t="s">
        <v>1103</v>
      </c>
      <c r="B1918" s="4" t="s">
        <v>13</v>
      </c>
      <c r="C1918" s="4">
        <v>1128299</v>
      </c>
      <c r="D1918" s="5">
        <v>44464</v>
      </c>
      <c r="E1918" s="4" t="s">
        <v>283</v>
      </c>
      <c r="F1918" s="4" t="s">
        <v>1015</v>
      </c>
      <c r="G1918" s="4" t="s">
        <v>998</v>
      </c>
      <c r="H1918" s="6">
        <v>450</v>
      </c>
      <c r="I1918" s="12" t="s">
        <v>389</v>
      </c>
      <c r="J1918" s="12" t="s">
        <v>1087</v>
      </c>
      <c r="K1918" s="10">
        <v>86625</v>
      </c>
      <c r="L1918" s="11">
        <v>0.35</v>
      </c>
      <c r="M1918" s="13">
        <f t="shared" si="58"/>
        <v>247500.00000000003</v>
      </c>
      <c r="N1918" s="13">
        <f t="shared" si="59"/>
        <v>550.00000000000011</v>
      </c>
      <c r="O1918" s="4" t="s">
        <v>16</v>
      </c>
      <c r="P1918" s="12" t="s">
        <v>390</v>
      </c>
    </row>
    <row r="1919" spans="1:16" ht="14.25" customHeight="1">
      <c r="A1919" s="50" t="s">
        <v>1103</v>
      </c>
      <c r="B1919" s="4" t="s">
        <v>13</v>
      </c>
      <c r="C1919" s="4">
        <v>1128299</v>
      </c>
      <c r="D1919" s="5">
        <v>44464</v>
      </c>
      <c r="E1919" s="4" t="s">
        <v>283</v>
      </c>
      <c r="F1919" s="4" t="s">
        <v>1015</v>
      </c>
      <c r="G1919" s="4" t="s">
        <v>998</v>
      </c>
      <c r="H1919" s="6">
        <v>250</v>
      </c>
      <c r="I1919" s="12" t="s">
        <v>830</v>
      </c>
      <c r="J1919" s="12" t="s">
        <v>1087</v>
      </c>
      <c r="K1919" s="10">
        <v>43750</v>
      </c>
      <c r="L1919" s="11">
        <v>0.35</v>
      </c>
      <c r="M1919" s="13">
        <f t="shared" si="58"/>
        <v>125000.00000000001</v>
      </c>
      <c r="N1919" s="13">
        <f t="shared" si="59"/>
        <v>500.00000000000006</v>
      </c>
      <c r="O1919" s="4" t="s">
        <v>16</v>
      </c>
      <c r="P1919" s="12" t="s">
        <v>831</v>
      </c>
    </row>
    <row r="1920" spans="1:16" ht="14.25" customHeight="1">
      <c r="A1920" s="50" t="s">
        <v>1103</v>
      </c>
      <c r="B1920" s="4" t="s">
        <v>13</v>
      </c>
      <c r="C1920" s="4">
        <v>1128299</v>
      </c>
      <c r="D1920" s="5">
        <v>44464</v>
      </c>
      <c r="E1920" s="4" t="s">
        <v>283</v>
      </c>
      <c r="F1920" s="4" t="s">
        <v>1015</v>
      </c>
      <c r="G1920" s="4" t="s">
        <v>998</v>
      </c>
      <c r="H1920" s="6">
        <v>200</v>
      </c>
      <c r="I1920" s="12" t="s">
        <v>967</v>
      </c>
      <c r="J1920" s="12" t="s">
        <v>1088</v>
      </c>
      <c r="K1920" s="10">
        <v>35000</v>
      </c>
      <c r="L1920" s="11">
        <v>0.35</v>
      </c>
      <c r="M1920" s="13">
        <f t="shared" si="58"/>
        <v>100000</v>
      </c>
      <c r="N1920" s="13">
        <f t="shared" si="59"/>
        <v>500</v>
      </c>
      <c r="O1920" s="4" t="s">
        <v>16</v>
      </c>
      <c r="P1920" s="12" t="s">
        <v>968</v>
      </c>
    </row>
    <row r="1921" spans="1:16" ht="14.25" customHeight="1">
      <c r="A1921" s="50" t="s">
        <v>1103</v>
      </c>
      <c r="B1921" s="4" t="s">
        <v>13</v>
      </c>
      <c r="C1921" s="4">
        <v>1128299</v>
      </c>
      <c r="D1921" s="5">
        <v>44464</v>
      </c>
      <c r="E1921" s="4" t="s">
        <v>283</v>
      </c>
      <c r="F1921" s="4" t="s">
        <v>1015</v>
      </c>
      <c r="G1921" s="4" t="s">
        <v>998</v>
      </c>
      <c r="H1921" s="6">
        <v>225</v>
      </c>
      <c r="I1921" s="12" t="s">
        <v>969</v>
      </c>
      <c r="J1921" s="12" t="s">
        <v>1087</v>
      </c>
      <c r="K1921" s="10">
        <v>54000</v>
      </c>
      <c r="L1921" s="11">
        <v>0.4</v>
      </c>
      <c r="M1921" s="13">
        <f t="shared" si="58"/>
        <v>135000</v>
      </c>
      <c r="N1921" s="13">
        <f t="shared" si="59"/>
        <v>600</v>
      </c>
      <c r="O1921" s="4" t="s">
        <v>16</v>
      </c>
      <c r="P1921" s="12" t="s">
        <v>970</v>
      </c>
    </row>
    <row r="1922" spans="1:16" ht="14.25" customHeight="1">
      <c r="A1922" s="50" t="s">
        <v>1103</v>
      </c>
      <c r="B1922" s="4" t="s">
        <v>13</v>
      </c>
      <c r="C1922" s="4">
        <v>1128299</v>
      </c>
      <c r="D1922" s="5">
        <v>44464</v>
      </c>
      <c r="E1922" s="4" t="s">
        <v>283</v>
      </c>
      <c r="F1922" s="4" t="s">
        <v>1015</v>
      </c>
      <c r="G1922" s="4" t="s">
        <v>998</v>
      </c>
      <c r="H1922" s="6">
        <v>250</v>
      </c>
      <c r="I1922" s="12" t="s">
        <v>971</v>
      </c>
      <c r="J1922" s="12" t="s">
        <v>1087</v>
      </c>
      <c r="K1922" s="10">
        <v>33750</v>
      </c>
      <c r="L1922" s="11">
        <v>0.3</v>
      </c>
      <c r="M1922" s="13">
        <f t="shared" si="58"/>
        <v>112500</v>
      </c>
      <c r="N1922" s="13">
        <f t="shared" si="59"/>
        <v>450</v>
      </c>
      <c r="O1922" s="4" t="s">
        <v>16</v>
      </c>
      <c r="P1922" s="12" t="s">
        <v>972</v>
      </c>
    </row>
    <row r="1923" spans="1:16" ht="14.25" customHeight="1">
      <c r="A1923" s="50" t="s">
        <v>1103</v>
      </c>
      <c r="B1923" s="4" t="s">
        <v>13</v>
      </c>
      <c r="C1923" s="4">
        <v>1128299</v>
      </c>
      <c r="D1923" s="5">
        <v>44493</v>
      </c>
      <c r="E1923" s="4" t="s">
        <v>283</v>
      </c>
      <c r="F1923" s="4" t="s">
        <v>1015</v>
      </c>
      <c r="G1923" s="4" t="s">
        <v>998</v>
      </c>
      <c r="H1923" s="6">
        <v>350</v>
      </c>
      <c r="I1923" s="12" t="s">
        <v>119</v>
      </c>
      <c r="J1923" s="12" t="s">
        <v>1087</v>
      </c>
      <c r="K1923" s="10">
        <v>49000</v>
      </c>
      <c r="L1923" s="11">
        <v>0.35</v>
      </c>
      <c r="M1923" s="13">
        <f t="shared" si="58"/>
        <v>140000</v>
      </c>
      <c r="N1923" s="13">
        <f t="shared" si="59"/>
        <v>400</v>
      </c>
      <c r="O1923" s="4" t="s">
        <v>16</v>
      </c>
      <c r="P1923" s="12" t="s">
        <v>701</v>
      </c>
    </row>
    <row r="1924" spans="1:16" ht="14.25" customHeight="1">
      <c r="A1924" s="50" t="s">
        <v>1103</v>
      </c>
      <c r="B1924" s="4" t="s">
        <v>13</v>
      </c>
      <c r="C1924" s="4">
        <v>1128299</v>
      </c>
      <c r="D1924" s="5">
        <v>44493</v>
      </c>
      <c r="E1924" s="4" t="s">
        <v>283</v>
      </c>
      <c r="F1924" s="4" t="s">
        <v>1015</v>
      </c>
      <c r="G1924" s="4" t="s">
        <v>998</v>
      </c>
      <c r="H1924" s="6">
        <v>525</v>
      </c>
      <c r="I1924" s="12" t="s">
        <v>632</v>
      </c>
      <c r="J1924" s="12" t="s">
        <v>1086</v>
      </c>
      <c r="K1924" s="10">
        <v>101062.5</v>
      </c>
      <c r="L1924" s="11">
        <v>0.35</v>
      </c>
      <c r="M1924" s="13">
        <f t="shared" si="58"/>
        <v>288750</v>
      </c>
      <c r="N1924" s="13">
        <f t="shared" si="59"/>
        <v>550</v>
      </c>
      <c r="O1924" s="4" t="s">
        <v>16</v>
      </c>
      <c r="P1924" s="12" t="s">
        <v>973</v>
      </c>
    </row>
    <row r="1925" spans="1:16" ht="14.25" customHeight="1">
      <c r="A1925" s="50" t="s">
        <v>1103</v>
      </c>
      <c r="B1925" s="4" t="s">
        <v>13</v>
      </c>
      <c r="C1925" s="4">
        <v>1128299</v>
      </c>
      <c r="D1925" s="5">
        <v>44493</v>
      </c>
      <c r="E1925" s="4" t="s">
        <v>283</v>
      </c>
      <c r="F1925" s="4" t="s">
        <v>1015</v>
      </c>
      <c r="G1925" s="4" t="s">
        <v>998</v>
      </c>
      <c r="H1925" s="6">
        <v>350</v>
      </c>
      <c r="I1925" s="12" t="s">
        <v>540</v>
      </c>
      <c r="J1925" s="12" t="s">
        <v>1087</v>
      </c>
      <c r="K1925" s="10">
        <v>61250</v>
      </c>
      <c r="L1925" s="11">
        <v>0.35</v>
      </c>
      <c r="M1925" s="13">
        <f t="shared" si="58"/>
        <v>175000</v>
      </c>
      <c r="N1925" s="13">
        <f t="shared" si="59"/>
        <v>500</v>
      </c>
      <c r="O1925" s="4" t="s">
        <v>16</v>
      </c>
      <c r="P1925" s="12" t="s">
        <v>541</v>
      </c>
    </row>
    <row r="1926" spans="1:16" ht="14.25" customHeight="1">
      <c r="A1926" s="50" t="s">
        <v>1103</v>
      </c>
      <c r="B1926" s="4" t="s">
        <v>13</v>
      </c>
      <c r="C1926" s="4">
        <v>1128299</v>
      </c>
      <c r="D1926" s="5">
        <v>44493</v>
      </c>
      <c r="E1926" s="4" t="s">
        <v>283</v>
      </c>
      <c r="F1926" s="4" t="s">
        <v>1015</v>
      </c>
      <c r="G1926" s="4" t="s">
        <v>998</v>
      </c>
      <c r="H1926" s="6">
        <v>325</v>
      </c>
      <c r="I1926" s="12" t="s">
        <v>754</v>
      </c>
      <c r="J1926" s="12" t="s">
        <v>1087</v>
      </c>
      <c r="K1926" s="10">
        <v>51187.5</v>
      </c>
      <c r="L1926" s="11">
        <v>0.35</v>
      </c>
      <c r="M1926" s="13">
        <f t="shared" si="58"/>
        <v>146250</v>
      </c>
      <c r="N1926" s="13">
        <f t="shared" si="59"/>
        <v>450</v>
      </c>
      <c r="O1926" s="4" t="s">
        <v>16</v>
      </c>
      <c r="P1926" s="12" t="s">
        <v>755</v>
      </c>
    </row>
    <row r="1927" spans="1:16" ht="14.25" customHeight="1">
      <c r="A1927" s="50" t="s">
        <v>1103</v>
      </c>
      <c r="B1927" s="4" t="s">
        <v>13</v>
      </c>
      <c r="C1927" s="4">
        <v>1128299</v>
      </c>
      <c r="D1927" s="5">
        <v>44493</v>
      </c>
      <c r="E1927" s="4" t="s">
        <v>283</v>
      </c>
      <c r="F1927" s="4" t="s">
        <v>1015</v>
      </c>
      <c r="G1927" s="4" t="s">
        <v>998</v>
      </c>
      <c r="H1927" s="6">
        <v>300</v>
      </c>
      <c r="I1927" s="12" t="s">
        <v>974</v>
      </c>
      <c r="J1927" s="12" t="s">
        <v>1087</v>
      </c>
      <c r="K1927" s="10">
        <v>66000</v>
      </c>
      <c r="L1927" s="11">
        <v>0.4</v>
      </c>
      <c r="M1927" s="13">
        <f t="shared" ref="M1927:M1990" si="60">K1927/L1927</f>
        <v>165000</v>
      </c>
      <c r="N1927" s="13">
        <f t="shared" ref="N1927:N1990" si="61">M1927/H1927</f>
        <v>550</v>
      </c>
      <c r="O1927" s="4" t="s">
        <v>16</v>
      </c>
      <c r="P1927" s="12" t="s">
        <v>975</v>
      </c>
    </row>
    <row r="1928" spans="1:16" ht="14.25" customHeight="1">
      <c r="A1928" s="50" t="s">
        <v>1103</v>
      </c>
      <c r="B1928" s="4" t="s">
        <v>13</v>
      </c>
      <c r="C1928" s="4">
        <v>1128299</v>
      </c>
      <c r="D1928" s="5">
        <v>44493</v>
      </c>
      <c r="E1928" s="4" t="s">
        <v>283</v>
      </c>
      <c r="F1928" s="4" t="s">
        <v>1015</v>
      </c>
      <c r="G1928" s="4" t="s">
        <v>998</v>
      </c>
      <c r="H1928" s="6">
        <v>350</v>
      </c>
      <c r="I1928" s="12" t="s">
        <v>527</v>
      </c>
      <c r="J1928" s="12" t="s">
        <v>1087</v>
      </c>
      <c r="K1928" s="10">
        <v>63000</v>
      </c>
      <c r="L1928" s="11">
        <v>0.3</v>
      </c>
      <c r="M1928" s="13">
        <f t="shared" si="60"/>
        <v>210000</v>
      </c>
      <c r="N1928" s="13">
        <f t="shared" si="61"/>
        <v>600</v>
      </c>
      <c r="O1928" s="4" t="s">
        <v>16</v>
      </c>
      <c r="P1928" s="12" t="s">
        <v>528</v>
      </c>
    </row>
    <row r="1929" spans="1:16" ht="14.25" customHeight="1">
      <c r="A1929" s="50" t="s">
        <v>1103</v>
      </c>
      <c r="B1929" s="4" t="s">
        <v>13</v>
      </c>
      <c r="C1929" s="4">
        <v>1128299</v>
      </c>
      <c r="D1929" s="5">
        <v>44524</v>
      </c>
      <c r="E1929" s="4" t="s">
        <v>283</v>
      </c>
      <c r="F1929" s="4" t="s">
        <v>1015</v>
      </c>
      <c r="G1929" s="4" t="s">
        <v>998</v>
      </c>
      <c r="H1929" s="6">
        <v>575</v>
      </c>
      <c r="I1929" s="12" t="s">
        <v>515</v>
      </c>
      <c r="J1929" s="12" t="s">
        <v>1087</v>
      </c>
      <c r="K1929" s="10">
        <v>90562.5</v>
      </c>
      <c r="L1929" s="11">
        <v>0.35</v>
      </c>
      <c r="M1929" s="13">
        <f t="shared" si="60"/>
        <v>258750.00000000003</v>
      </c>
      <c r="N1929" s="13">
        <f t="shared" si="61"/>
        <v>450.00000000000006</v>
      </c>
      <c r="O1929" s="4" t="s">
        <v>16</v>
      </c>
      <c r="P1929" s="12" t="s">
        <v>976</v>
      </c>
    </row>
    <row r="1930" spans="1:16" ht="14.25" customHeight="1">
      <c r="A1930" s="50" t="s">
        <v>1103</v>
      </c>
      <c r="B1930" s="4" t="s">
        <v>13</v>
      </c>
      <c r="C1930" s="4">
        <v>1128299</v>
      </c>
      <c r="D1930" s="5">
        <v>44524</v>
      </c>
      <c r="E1930" s="4" t="s">
        <v>283</v>
      </c>
      <c r="F1930" s="4" t="s">
        <v>1015</v>
      </c>
      <c r="G1930" s="4" t="s">
        <v>998</v>
      </c>
      <c r="H1930" s="6">
        <v>650</v>
      </c>
      <c r="I1930" s="12" t="s">
        <v>977</v>
      </c>
      <c r="J1930" s="12" t="s">
        <v>1086</v>
      </c>
      <c r="K1930" s="10">
        <v>113750</v>
      </c>
      <c r="L1930" s="11">
        <v>0.35</v>
      </c>
      <c r="M1930" s="13">
        <f t="shared" si="60"/>
        <v>325000</v>
      </c>
      <c r="N1930" s="13">
        <f t="shared" si="61"/>
        <v>500</v>
      </c>
      <c r="O1930" s="4" t="s">
        <v>16</v>
      </c>
      <c r="P1930" s="12" t="s">
        <v>978</v>
      </c>
    </row>
    <row r="1931" spans="1:16" ht="14.25" customHeight="1">
      <c r="A1931" s="50" t="s">
        <v>1103</v>
      </c>
      <c r="B1931" s="4" t="s">
        <v>13</v>
      </c>
      <c r="C1931" s="4">
        <v>1128299</v>
      </c>
      <c r="D1931" s="5">
        <v>44524</v>
      </c>
      <c r="E1931" s="4" t="s">
        <v>283</v>
      </c>
      <c r="F1931" s="4" t="s">
        <v>1015</v>
      </c>
      <c r="G1931" s="4" t="s">
        <v>998</v>
      </c>
      <c r="H1931" s="6">
        <v>475</v>
      </c>
      <c r="I1931" s="12" t="s">
        <v>567</v>
      </c>
      <c r="J1931" s="12" t="s">
        <v>1087</v>
      </c>
      <c r="K1931" s="10">
        <v>74812.5</v>
      </c>
      <c r="L1931" s="11">
        <v>0.35</v>
      </c>
      <c r="M1931" s="13">
        <f t="shared" si="60"/>
        <v>213750</v>
      </c>
      <c r="N1931" s="13">
        <f t="shared" si="61"/>
        <v>450</v>
      </c>
      <c r="O1931" s="4" t="s">
        <v>16</v>
      </c>
      <c r="P1931" s="12" t="s">
        <v>568</v>
      </c>
    </row>
    <row r="1932" spans="1:16" ht="14.25" customHeight="1">
      <c r="A1932" s="50" t="s">
        <v>1103</v>
      </c>
      <c r="B1932" s="4" t="s">
        <v>13</v>
      </c>
      <c r="C1932" s="4">
        <v>1128299</v>
      </c>
      <c r="D1932" s="5">
        <v>44524</v>
      </c>
      <c r="E1932" s="4" t="s">
        <v>283</v>
      </c>
      <c r="F1932" s="4" t="s">
        <v>1015</v>
      </c>
      <c r="G1932" s="4" t="s">
        <v>998</v>
      </c>
      <c r="H1932" s="6">
        <v>450</v>
      </c>
      <c r="I1932" s="12" t="s">
        <v>665</v>
      </c>
      <c r="J1932" s="12" t="s">
        <v>1087</v>
      </c>
      <c r="K1932" s="10">
        <v>86625</v>
      </c>
      <c r="L1932" s="11">
        <v>0.35</v>
      </c>
      <c r="M1932" s="13">
        <f t="shared" si="60"/>
        <v>247500.00000000003</v>
      </c>
      <c r="N1932" s="13">
        <f t="shared" si="61"/>
        <v>550.00000000000011</v>
      </c>
      <c r="O1932" s="4" t="s">
        <v>16</v>
      </c>
      <c r="P1932" s="12" t="s">
        <v>666</v>
      </c>
    </row>
    <row r="1933" spans="1:16" ht="14.25" customHeight="1">
      <c r="A1933" s="50" t="s">
        <v>1103</v>
      </c>
      <c r="B1933" s="4" t="s">
        <v>13</v>
      </c>
      <c r="C1933" s="4">
        <v>1128299</v>
      </c>
      <c r="D1933" s="5">
        <v>44524</v>
      </c>
      <c r="E1933" s="4" t="s">
        <v>283</v>
      </c>
      <c r="F1933" s="4" t="s">
        <v>1015</v>
      </c>
      <c r="G1933" s="4" t="s">
        <v>998</v>
      </c>
      <c r="H1933" s="6">
        <v>425</v>
      </c>
      <c r="I1933" s="12" t="s">
        <v>101</v>
      </c>
      <c r="J1933" s="12" t="s">
        <v>1086</v>
      </c>
      <c r="K1933" s="10">
        <v>127500</v>
      </c>
      <c r="L1933" s="11">
        <v>0.4</v>
      </c>
      <c r="M1933" s="13">
        <f t="shared" si="60"/>
        <v>318750</v>
      </c>
      <c r="N1933" s="13">
        <f t="shared" si="61"/>
        <v>750</v>
      </c>
      <c r="O1933" s="4" t="s">
        <v>16</v>
      </c>
      <c r="P1933" s="12" t="s">
        <v>979</v>
      </c>
    </row>
    <row r="1934" spans="1:16" ht="14.25" customHeight="1">
      <c r="A1934" s="50" t="s">
        <v>1103</v>
      </c>
      <c r="B1934" s="4" t="s">
        <v>13</v>
      </c>
      <c r="C1934" s="4">
        <v>1128299</v>
      </c>
      <c r="D1934" s="5">
        <v>44524</v>
      </c>
      <c r="E1934" s="4" t="s">
        <v>283</v>
      </c>
      <c r="F1934" s="4" t="s">
        <v>1015</v>
      </c>
      <c r="G1934" s="4" t="s">
        <v>998</v>
      </c>
      <c r="H1934" s="6">
        <v>550</v>
      </c>
      <c r="I1934" s="12" t="s">
        <v>980</v>
      </c>
      <c r="J1934" s="12" t="s">
        <v>1086</v>
      </c>
      <c r="K1934" s="10">
        <v>132000</v>
      </c>
      <c r="L1934" s="11">
        <v>0.3</v>
      </c>
      <c r="M1934" s="13">
        <f t="shared" si="60"/>
        <v>440000</v>
      </c>
      <c r="N1934" s="13">
        <f t="shared" si="61"/>
        <v>800</v>
      </c>
      <c r="O1934" s="4" t="s">
        <v>16</v>
      </c>
      <c r="P1934" s="12" t="s">
        <v>981</v>
      </c>
    </row>
    <row r="1935" spans="1:16" ht="14.25" customHeight="1">
      <c r="A1935" s="50" t="s">
        <v>1103</v>
      </c>
      <c r="B1935" s="4" t="s">
        <v>13</v>
      </c>
      <c r="C1935" s="4">
        <v>1128299</v>
      </c>
      <c r="D1935" s="5">
        <v>44553</v>
      </c>
      <c r="E1935" s="4" t="s">
        <v>283</v>
      </c>
      <c r="F1935" s="4" t="s">
        <v>1015</v>
      </c>
      <c r="G1935" s="4" t="s">
        <v>998</v>
      </c>
      <c r="H1935" s="6">
        <v>750</v>
      </c>
      <c r="I1935" s="12" t="s">
        <v>17</v>
      </c>
      <c r="J1935" s="12" t="s">
        <v>1086</v>
      </c>
      <c r="K1935" s="10">
        <v>170625</v>
      </c>
      <c r="L1935" s="11">
        <v>0.35</v>
      </c>
      <c r="M1935" s="13">
        <f t="shared" si="60"/>
        <v>487500.00000000006</v>
      </c>
      <c r="N1935" s="13">
        <f t="shared" si="61"/>
        <v>650.00000000000011</v>
      </c>
      <c r="O1935" s="4" t="s">
        <v>16</v>
      </c>
      <c r="P1935" s="12" t="s">
        <v>18</v>
      </c>
    </row>
    <row r="1936" spans="1:16" ht="14.25" customHeight="1">
      <c r="A1936" s="50" t="s">
        <v>1103</v>
      </c>
      <c r="B1936" s="4" t="s">
        <v>13</v>
      </c>
      <c r="C1936" s="4">
        <v>1128299</v>
      </c>
      <c r="D1936" s="5">
        <v>44553</v>
      </c>
      <c r="E1936" s="4" t="s">
        <v>283</v>
      </c>
      <c r="F1936" s="4" t="s">
        <v>1015</v>
      </c>
      <c r="G1936" s="4" t="s">
        <v>998</v>
      </c>
      <c r="H1936" s="6">
        <v>750</v>
      </c>
      <c r="I1936" s="12" t="s">
        <v>19</v>
      </c>
      <c r="J1936" s="12" t="s">
        <v>1086</v>
      </c>
      <c r="K1936" s="10">
        <v>196875</v>
      </c>
      <c r="L1936" s="11">
        <v>0.35</v>
      </c>
      <c r="M1936" s="13">
        <f t="shared" si="60"/>
        <v>562500</v>
      </c>
      <c r="N1936" s="13">
        <f t="shared" si="61"/>
        <v>750</v>
      </c>
      <c r="O1936" s="4" t="s">
        <v>16</v>
      </c>
      <c r="P1936" s="12" t="s">
        <v>20</v>
      </c>
    </row>
    <row r="1937" spans="1:16" ht="14.25" customHeight="1">
      <c r="A1937" s="50" t="s">
        <v>1103</v>
      </c>
      <c r="B1937" s="4" t="s">
        <v>13</v>
      </c>
      <c r="C1937" s="4">
        <v>1128299</v>
      </c>
      <c r="D1937" s="5">
        <v>44553</v>
      </c>
      <c r="E1937" s="4" t="s">
        <v>283</v>
      </c>
      <c r="F1937" s="4" t="s">
        <v>1015</v>
      </c>
      <c r="G1937" s="4" t="s">
        <v>998</v>
      </c>
      <c r="H1937" s="6">
        <v>550</v>
      </c>
      <c r="I1937" s="12" t="s">
        <v>21</v>
      </c>
      <c r="J1937" s="12" t="s">
        <v>1088</v>
      </c>
      <c r="K1937" s="10">
        <v>134750</v>
      </c>
      <c r="L1937" s="11">
        <v>0.35</v>
      </c>
      <c r="M1937" s="13">
        <f t="shared" si="60"/>
        <v>385000</v>
      </c>
      <c r="N1937" s="13">
        <f t="shared" si="61"/>
        <v>700</v>
      </c>
      <c r="O1937" s="4" t="s">
        <v>16</v>
      </c>
      <c r="P1937" s="12" t="s">
        <v>22</v>
      </c>
    </row>
    <row r="1938" spans="1:16" ht="14.25" customHeight="1">
      <c r="A1938" s="50" t="s">
        <v>1103</v>
      </c>
      <c r="B1938" s="4" t="s">
        <v>13</v>
      </c>
      <c r="C1938" s="4">
        <v>1128299</v>
      </c>
      <c r="D1938" s="5">
        <v>44553</v>
      </c>
      <c r="E1938" s="4" t="s">
        <v>283</v>
      </c>
      <c r="F1938" s="4" t="s">
        <v>1015</v>
      </c>
      <c r="G1938" s="4" t="s">
        <v>998</v>
      </c>
      <c r="H1938" s="6">
        <v>550</v>
      </c>
      <c r="I1938" s="12" t="s">
        <v>23</v>
      </c>
      <c r="J1938" s="12" t="s">
        <v>1088</v>
      </c>
      <c r="K1938" s="10">
        <v>134750</v>
      </c>
      <c r="L1938" s="11">
        <v>0.35</v>
      </c>
      <c r="M1938" s="13">
        <f t="shared" si="60"/>
        <v>385000</v>
      </c>
      <c r="N1938" s="13">
        <f t="shared" si="61"/>
        <v>700</v>
      </c>
      <c r="O1938" s="4" t="s">
        <v>16</v>
      </c>
      <c r="P1938" s="12" t="s">
        <v>24</v>
      </c>
    </row>
    <row r="1939" spans="1:16" ht="14.25" customHeight="1">
      <c r="A1939" s="50" t="s">
        <v>1103</v>
      </c>
      <c r="B1939" s="4" t="s">
        <v>13</v>
      </c>
      <c r="C1939" s="4">
        <v>1128299</v>
      </c>
      <c r="D1939" s="5">
        <v>44553</v>
      </c>
      <c r="E1939" s="4" t="s">
        <v>283</v>
      </c>
      <c r="F1939" s="4" t="s">
        <v>1015</v>
      </c>
      <c r="G1939" s="4" t="s">
        <v>998</v>
      </c>
      <c r="H1939" s="6">
        <v>475</v>
      </c>
      <c r="I1939" s="12" t="s">
        <v>25</v>
      </c>
      <c r="J1939" s="12" t="s">
        <v>1088</v>
      </c>
      <c r="K1939" s="10">
        <v>152000</v>
      </c>
      <c r="L1939" s="11">
        <v>0.4</v>
      </c>
      <c r="M1939" s="13">
        <f t="shared" si="60"/>
        <v>380000</v>
      </c>
      <c r="N1939" s="13">
        <f t="shared" si="61"/>
        <v>800</v>
      </c>
      <c r="O1939" s="4" t="s">
        <v>16</v>
      </c>
      <c r="P1939" s="12" t="s">
        <v>26</v>
      </c>
    </row>
    <row r="1940" spans="1:16" ht="14.25" customHeight="1">
      <c r="A1940" s="50" t="s">
        <v>1103</v>
      </c>
      <c r="B1940" s="4" t="s">
        <v>13</v>
      </c>
      <c r="C1940" s="4">
        <v>1128299</v>
      </c>
      <c r="D1940" s="5">
        <v>44553</v>
      </c>
      <c r="E1940" s="4" t="s">
        <v>283</v>
      </c>
      <c r="F1940" s="4" t="s">
        <v>1015</v>
      </c>
      <c r="G1940" s="4" t="s">
        <v>998</v>
      </c>
      <c r="H1940" s="6">
        <v>575</v>
      </c>
      <c r="I1940" s="12" t="s">
        <v>27</v>
      </c>
      <c r="J1940" s="12" t="s">
        <v>1087</v>
      </c>
      <c r="K1940" s="10">
        <v>146625</v>
      </c>
      <c r="L1940" s="11">
        <v>0.3</v>
      </c>
      <c r="M1940" s="13">
        <f t="shared" si="60"/>
        <v>488750</v>
      </c>
      <c r="N1940" s="13">
        <f t="shared" si="61"/>
        <v>850</v>
      </c>
      <c r="O1940" s="4" t="s">
        <v>16</v>
      </c>
      <c r="P1940" s="12" t="s">
        <v>28</v>
      </c>
    </row>
    <row r="1941" spans="1:16" ht="14.25" customHeight="1">
      <c r="A1941" s="50" t="s">
        <v>1103</v>
      </c>
      <c r="B1941" s="4" t="s">
        <v>13</v>
      </c>
      <c r="C1941" s="4">
        <v>1128299</v>
      </c>
      <c r="D1941" s="5">
        <v>44213</v>
      </c>
      <c r="E1941" s="4" t="s">
        <v>283</v>
      </c>
      <c r="F1941" s="4" t="s">
        <v>1015</v>
      </c>
      <c r="G1941" s="4" t="s">
        <v>998</v>
      </c>
      <c r="H1941" s="6">
        <v>400</v>
      </c>
      <c r="I1941" s="12" t="s">
        <v>29</v>
      </c>
      <c r="J1941" s="12" t="s">
        <v>1087</v>
      </c>
      <c r="K1941" s="10">
        <v>56000</v>
      </c>
      <c r="L1941" s="11">
        <v>0.4</v>
      </c>
      <c r="M1941" s="13">
        <f t="shared" si="60"/>
        <v>140000</v>
      </c>
      <c r="N1941" s="13">
        <f t="shared" si="61"/>
        <v>350</v>
      </c>
      <c r="O1941" s="4" t="s">
        <v>16</v>
      </c>
      <c r="P1941" s="12" t="s">
        <v>30</v>
      </c>
    </row>
    <row r="1942" spans="1:16" ht="14.25" customHeight="1">
      <c r="A1942" s="50" t="s">
        <v>1103</v>
      </c>
      <c r="B1942" s="4" t="s">
        <v>13</v>
      </c>
      <c r="C1942" s="4">
        <v>1128299</v>
      </c>
      <c r="D1942" s="5">
        <v>44213</v>
      </c>
      <c r="E1942" s="4" t="s">
        <v>283</v>
      </c>
      <c r="F1942" s="4" t="s">
        <v>1015</v>
      </c>
      <c r="G1942" s="4" t="s">
        <v>998</v>
      </c>
      <c r="H1942" s="6">
        <v>400</v>
      </c>
      <c r="I1942" s="12" t="s">
        <v>27</v>
      </c>
      <c r="J1942" s="12" t="s">
        <v>1087</v>
      </c>
      <c r="K1942" s="10">
        <v>72000</v>
      </c>
      <c r="L1942" s="11">
        <v>0.4</v>
      </c>
      <c r="M1942" s="13">
        <f t="shared" si="60"/>
        <v>180000</v>
      </c>
      <c r="N1942" s="13">
        <f t="shared" si="61"/>
        <v>450</v>
      </c>
      <c r="O1942" s="4" t="s">
        <v>16</v>
      </c>
      <c r="P1942" s="12" t="s">
        <v>32</v>
      </c>
    </row>
    <row r="1943" spans="1:16" ht="14.25" customHeight="1">
      <c r="A1943" s="50" t="s">
        <v>1103</v>
      </c>
      <c r="B1943" s="4" t="s">
        <v>13</v>
      </c>
      <c r="C1943" s="4">
        <v>1128299</v>
      </c>
      <c r="D1943" s="5">
        <v>44213</v>
      </c>
      <c r="E1943" s="4" t="s">
        <v>283</v>
      </c>
      <c r="F1943" s="4" t="s">
        <v>1015</v>
      </c>
      <c r="G1943" s="4" t="s">
        <v>998</v>
      </c>
      <c r="H1943" s="6">
        <v>400</v>
      </c>
      <c r="I1943" s="12" t="s">
        <v>33</v>
      </c>
      <c r="J1943" s="12" t="s">
        <v>1087</v>
      </c>
      <c r="K1943" s="10">
        <v>72000</v>
      </c>
      <c r="L1943" s="11">
        <v>0.4</v>
      </c>
      <c r="M1943" s="13">
        <f t="shared" si="60"/>
        <v>180000</v>
      </c>
      <c r="N1943" s="13">
        <f t="shared" si="61"/>
        <v>450</v>
      </c>
      <c r="O1943" s="4" t="s">
        <v>16</v>
      </c>
      <c r="P1943" s="12" t="s">
        <v>34</v>
      </c>
    </row>
    <row r="1944" spans="1:16" ht="14.25" customHeight="1">
      <c r="A1944" s="50" t="s">
        <v>1103</v>
      </c>
      <c r="B1944" s="4" t="s">
        <v>13</v>
      </c>
      <c r="C1944" s="4">
        <v>1128299</v>
      </c>
      <c r="D1944" s="5">
        <v>44213</v>
      </c>
      <c r="E1944" s="4" t="s">
        <v>283</v>
      </c>
      <c r="F1944" s="4" t="s">
        <v>1015</v>
      </c>
      <c r="G1944" s="4" t="s">
        <v>998</v>
      </c>
      <c r="H1944" s="6">
        <v>250</v>
      </c>
      <c r="I1944" s="12" t="s">
        <v>35</v>
      </c>
      <c r="J1944" s="12" t="s">
        <v>1087</v>
      </c>
      <c r="K1944" s="10">
        <v>45000</v>
      </c>
      <c r="L1944" s="11">
        <v>0.4</v>
      </c>
      <c r="M1944" s="13">
        <f t="shared" si="60"/>
        <v>112500</v>
      </c>
      <c r="N1944" s="13">
        <f t="shared" si="61"/>
        <v>450</v>
      </c>
      <c r="O1944" s="4" t="s">
        <v>16</v>
      </c>
      <c r="P1944" s="12" t="s">
        <v>36</v>
      </c>
    </row>
    <row r="1945" spans="1:16" ht="14.25" customHeight="1">
      <c r="A1945" s="50" t="s">
        <v>1103</v>
      </c>
      <c r="B1945" s="4" t="s">
        <v>13</v>
      </c>
      <c r="C1945" s="4">
        <v>1128299</v>
      </c>
      <c r="D1945" s="5">
        <v>44213</v>
      </c>
      <c r="E1945" s="4" t="s">
        <v>283</v>
      </c>
      <c r="F1945" s="4" t="s">
        <v>1015</v>
      </c>
      <c r="G1945" s="4" t="s">
        <v>998</v>
      </c>
      <c r="H1945" s="6">
        <v>200</v>
      </c>
      <c r="I1945" s="12" t="s">
        <v>37</v>
      </c>
      <c r="J1945" s="12" t="s">
        <v>1086</v>
      </c>
      <c r="K1945" s="10">
        <v>45000</v>
      </c>
      <c r="L1945" s="11">
        <v>0.45</v>
      </c>
      <c r="M1945" s="13">
        <f t="shared" si="60"/>
        <v>100000</v>
      </c>
      <c r="N1945" s="13">
        <f t="shared" si="61"/>
        <v>500</v>
      </c>
      <c r="O1945" s="4" t="s">
        <v>16</v>
      </c>
      <c r="P1945" s="12" t="s">
        <v>38</v>
      </c>
    </row>
    <row r="1946" spans="1:16" ht="14.25" customHeight="1">
      <c r="A1946" s="50" t="s">
        <v>1103</v>
      </c>
      <c r="B1946" s="4" t="s">
        <v>13</v>
      </c>
      <c r="C1946" s="4">
        <v>1128299</v>
      </c>
      <c r="D1946" s="5">
        <v>44213</v>
      </c>
      <c r="E1946" s="4" t="s">
        <v>283</v>
      </c>
      <c r="F1946" s="4" t="s">
        <v>1015</v>
      </c>
      <c r="G1946" s="4" t="s">
        <v>998</v>
      </c>
      <c r="H1946" s="6">
        <v>450</v>
      </c>
      <c r="I1946" s="12" t="s">
        <v>19</v>
      </c>
      <c r="J1946" s="12" t="s">
        <v>1086</v>
      </c>
      <c r="K1946" s="10">
        <v>70875</v>
      </c>
      <c r="L1946" s="11">
        <v>0.35</v>
      </c>
      <c r="M1946" s="13">
        <f t="shared" si="60"/>
        <v>202500</v>
      </c>
      <c r="N1946" s="13">
        <f t="shared" si="61"/>
        <v>450</v>
      </c>
      <c r="O1946" s="4" t="s">
        <v>16</v>
      </c>
      <c r="P1946" s="12" t="s">
        <v>39</v>
      </c>
    </row>
    <row r="1947" spans="1:16" ht="14.25" customHeight="1">
      <c r="A1947" s="50" t="s">
        <v>1103</v>
      </c>
      <c r="B1947" s="4" t="s">
        <v>13</v>
      </c>
      <c r="C1947" s="4">
        <v>1128299</v>
      </c>
      <c r="D1947" s="5">
        <v>44244</v>
      </c>
      <c r="E1947" s="4" t="s">
        <v>283</v>
      </c>
      <c r="F1947" s="4" t="s">
        <v>1015</v>
      </c>
      <c r="G1947" s="4" t="s">
        <v>998</v>
      </c>
      <c r="H1947" s="6">
        <v>500</v>
      </c>
      <c r="I1947" s="12" t="s">
        <v>40</v>
      </c>
      <c r="J1947" s="12" t="s">
        <v>1086</v>
      </c>
      <c r="K1947" s="10">
        <v>70000</v>
      </c>
      <c r="L1947" s="11">
        <v>0.4</v>
      </c>
      <c r="M1947" s="13">
        <f t="shared" si="60"/>
        <v>175000</v>
      </c>
      <c r="N1947" s="13">
        <f t="shared" si="61"/>
        <v>350</v>
      </c>
      <c r="O1947" s="4" t="s">
        <v>16</v>
      </c>
      <c r="P1947" s="12" t="s">
        <v>41</v>
      </c>
    </row>
    <row r="1948" spans="1:16" ht="14.25" customHeight="1">
      <c r="A1948" s="50" t="s">
        <v>1103</v>
      </c>
      <c r="B1948" s="4" t="s">
        <v>13</v>
      </c>
      <c r="C1948" s="4">
        <v>1128299</v>
      </c>
      <c r="D1948" s="5">
        <v>44244</v>
      </c>
      <c r="E1948" s="4" t="s">
        <v>283</v>
      </c>
      <c r="F1948" s="4" t="s">
        <v>1015</v>
      </c>
      <c r="G1948" s="4" t="s">
        <v>998</v>
      </c>
      <c r="H1948" s="6">
        <v>400</v>
      </c>
      <c r="I1948" s="12" t="s">
        <v>42</v>
      </c>
      <c r="J1948" s="12" t="s">
        <v>1087</v>
      </c>
      <c r="K1948" s="10">
        <v>72000</v>
      </c>
      <c r="L1948" s="11">
        <v>0.4</v>
      </c>
      <c r="M1948" s="13">
        <f t="shared" si="60"/>
        <v>180000</v>
      </c>
      <c r="N1948" s="13">
        <f t="shared" si="61"/>
        <v>450</v>
      </c>
      <c r="O1948" s="4" t="s">
        <v>16</v>
      </c>
      <c r="P1948" s="12" t="s">
        <v>43</v>
      </c>
    </row>
    <row r="1949" spans="1:16" ht="14.25" customHeight="1">
      <c r="A1949" s="50" t="s">
        <v>1103</v>
      </c>
      <c r="B1949" s="4" t="s">
        <v>13</v>
      </c>
      <c r="C1949" s="4">
        <v>1128299</v>
      </c>
      <c r="D1949" s="5">
        <v>44244</v>
      </c>
      <c r="E1949" s="4" t="s">
        <v>283</v>
      </c>
      <c r="F1949" s="4" t="s">
        <v>1015</v>
      </c>
      <c r="G1949" s="4" t="s">
        <v>998</v>
      </c>
      <c r="H1949" s="6">
        <v>400</v>
      </c>
      <c r="I1949" s="12" t="s">
        <v>44</v>
      </c>
      <c r="J1949" s="12" t="s">
        <v>1087</v>
      </c>
      <c r="K1949" s="10">
        <v>72000</v>
      </c>
      <c r="L1949" s="11">
        <v>0.4</v>
      </c>
      <c r="M1949" s="13">
        <f t="shared" si="60"/>
        <v>180000</v>
      </c>
      <c r="N1949" s="13">
        <f t="shared" si="61"/>
        <v>450</v>
      </c>
      <c r="O1949" s="4" t="s">
        <v>16</v>
      </c>
      <c r="P1949" s="12" t="s">
        <v>45</v>
      </c>
    </row>
    <row r="1950" spans="1:16" ht="14.25" customHeight="1">
      <c r="A1950" s="50" t="s">
        <v>1103</v>
      </c>
      <c r="B1950" s="4" t="s">
        <v>13</v>
      </c>
      <c r="C1950" s="4">
        <v>1128299</v>
      </c>
      <c r="D1950" s="5">
        <v>44244</v>
      </c>
      <c r="E1950" s="4" t="s">
        <v>150</v>
      </c>
      <c r="F1950" s="4" t="s">
        <v>1016</v>
      </c>
      <c r="G1950" s="4" t="s">
        <v>1017</v>
      </c>
      <c r="H1950" s="6">
        <v>250</v>
      </c>
      <c r="I1950" s="12" t="s">
        <v>46</v>
      </c>
      <c r="J1950" s="12" t="s">
        <v>1087</v>
      </c>
      <c r="K1950" s="10">
        <v>45000</v>
      </c>
      <c r="L1950" s="11">
        <v>0.4</v>
      </c>
      <c r="M1950" s="13">
        <f t="shared" si="60"/>
        <v>112500</v>
      </c>
      <c r="N1950" s="13">
        <f t="shared" si="61"/>
        <v>450</v>
      </c>
      <c r="O1950" s="4" t="s">
        <v>16</v>
      </c>
      <c r="P1950" s="12" t="s">
        <v>47</v>
      </c>
    </row>
    <row r="1951" spans="1:16" ht="14.25" customHeight="1">
      <c r="A1951" s="50" t="s">
        <v>1103</v>
      </c>
      <c r="B1951" s="4" t="s">
        <v>13</v>
      </c>
      <c r="C1951" s="4">
        <v>1128299</v>
      </c>
      <c r="D1951" s="5">
        <v>44244</v>
      </c>
      <c r="E1951" s="4" t="s">
        <v>150</v>
      </c>
      <c r="F1951" s="4" t="s">
        <v>1016</v>
      </c>
      <c r="G1951" s="4" t="s">
        <v>1017</v>
      </c>
      <c r="H1951" s="6">
        <v>175</v>
      </c>
      <c r="I1951" s="12" t="s">
        <v>35</v>
      </c>
      <c r="J1951" s="12" t="s">
        <v>1087</v>
      </c>
      <c r="K1951" s="10">
        <v>39375</v>
      </c>
      <c r="L1951" s="11">
        <v>0.45</v>
      </c>
      <c r="M1951" s="13">
        <f t="shared" si="60"/>
        <v>87500</v>
      </c>
      <c r="N1951" s="13">
        <f t="shared" si="61"/>
        <v>500</v>
      </c>
      <c r="O1951" s="4" t="s">
        <v>16</v>
      </c>
      <c r="P1951" s="12" t="s">
        <v>48</v>
      </c>
    </row>
    <row r="1952" spans="1:16" ht="14.25" customHeight="1">
      <c r="A1952" s="50" t="s">
        <v>1103</v>
      </c>
      <c r="B1952" s="4" t="s">
        <v>13</v>
      </c>
      <c r="C1952" s="4">
        <v>1128299</v>
      </c>
      <c r="D1952" s="5">
        <v>44244</v>
      </c>
      <c r="E1952" s="4" t="s">
        <v>150</v>
      </c>
      <c r="F1952" s="4" t="s">
        <v>1016</v>
      </c>
      <c r="G1952" s="4" t="s">
        <v>1017</v>
      </c>
      <c r="H1952" s="6">
        <v>375</v>
      </c>
      <c r="I1952" s="12" t="s">
        <v>49</v>
      </c>
      <c r="J1952" s="12" t="s">
        <v>1086</v>
      </c>
      <c r="K1952" s="10">
        <v>59062.5</v>
      </c>
      <c r="L1952" s="11">
        <v>0.35</v>
      </c>
      <c r="M1952" s="13">
        <f t="shared" si="60"/>
        <v>168750</v>
      </c>
      <c r="N1952" s="13">
        <f t="shared" si="61"/>
        <v>450</v>
      </c>
      <c r="O1952" s="4" t="s">
        <v>16</v>
      </c>
      <c r="P1952" s="12" t="s">
        <v>50</v>
      </c>
    </row>
    <row r="1953" spans="1:16" ht="14.25" customHeight="1">
      <c r="A1953" s="50" t="s">
        <v>1103</v>
      </c>
      <c r="B1953" s="4" t="s">
        <v>13</v>
      </c>
      <c r="C1953" s="4">
        <v>1128299</v>
      </c>
      <c r="D1953" s="5">
        <v>44271</v>
      </c>
      <c r="E1953" s="4" t="s">
        <v>150</v>
      </c>
      <c r="F1953" s="4" t="s">
        <v>1016</v>
      </c>
      <c r="G1953" s="4" t="s">
        <v>1017</v>
      </c>
      <c r="H1953" s="6">
        <v>525</v>
      </c>
      <c r="I1953" s="12" t="s">
        <v>19</v>
      </c>
      <c r="J1953" s="12" t="s">
        <v>1086</v>
      </c>
      <c r="K1953" s="10">
        <v>94500</v>
      </c>
      <c r="L1953" s="11">
        <v>0.4</v>
      </c>
      <c r="M1953" s="13">
        <f t="shared" si="60"/>
        <v>236250</v>
      </c>
      <c r="N1953" s="13">
        <f t="shared" si="61"/>
        <v>450</v>
      </c>
      <c r="O1953" s="4" t="s">
        <v>16</v>
      </c>
      <c r="P1953" s="12" t="s">
        <v>51</v>
      </c>
    </row>
    <row r="1954" spans="1:16" ht="14.25" customHeight="1">
      <c r="A1954" s="50" t="s">
        <v>1103</v>
      </c>
      <c r="B1954" s="4" t="s">
        <v>13</v>
      </c>
      <c r="C1954" s="4">
        <v>1128299</v>
      </c>
      <c r="D1954" s="5">
        <v>44271</v>
      </c>
      <c r="E1954" s="4" t="s">
        <v>150</v>
      </c>
      <c r="F1954" s="4" t="s">
        <v>1016</v>
      </c>
      <c r="G1954" s="4" t="s">
        <v>1017</v>
      </c>
      <c r="H1954" s="6">
        <v>375</v>
      </c>
      <c r="I1954" s="12" t="s">
        <v>52</v>
      </c>
      <c r="J1954" s="12" t="s">
        <v>1086</v>
      </c>
      <c r="K1954" s="10">
        <v>82500</v>
      </c>
      <c r="L1954" s="11">
        <v>0.4</v>
      </c>
      <c r="M1954" s="13">
        <f t="shared" si="60"/>
        <v>206250</v>
      </c>
      <c r="N1954" s="13">
        <f t="shared" si="61"/>
        <v>550</v>
      </c>
      <c r="O1954" s="4" t="s">
        <v>16</v>
      </c>
      <c r="P1954" s="12" t="s">
        <v>53</v>
      </c>
    </row>
    <row r="1955" spans="1:16" ht="14.25" customHeight="1">
      <c r="A1955" s="50" t="s">
        <v>1103</v>
      </c>
      <c r="B1955" s="4" t="s">
        <v>13</v>
      </c>
      <c r="C1955" s="4">
        <v>1128299</v>
      </c>
      <c r="D1955" s="5">
        <v>44271</v>
      </c>
      <c r="E1955" s="4" t="s">
        <v>150</v>
      </c>
      <c r="F1955" s="4" t="s">
        <v>1016</v>
      </c>
      <c r="G1955" s="4" t="s">
        <v>1017</v>
      </c>
      <c r="H1955" s="6">
        <v>400</v>
      </c>
      <c r="I1955" s="12" t="s">
        <v>49</v>
      </c>
      <c r="J1955" s="12" t="s">
        <v>1086</v>
      </c>
      <c r="K1955" s="10">
        <v>96000</v>
      </c>
      <c r="L1955" s="11">
        <v>0.4</v>
      </c>
      <c r="M1955" s="13">
        <f t="shared" si="60"/>
        <v>240000</v>
      </c>
      <c r="N1955" s="13">
        <f t="shared" si="61"/>
        <v>600</v>
      </c>
      <c r="O1955" s="4" t="s">
        <v>16</v>
      </c>
      <c r="P1955" s="12" t="s">
        <v>54</v>
      </c>
    </row>
    <row r="1956" spans="1:16" ht="14.25" customHeight="1">
      <c r="A1956" s="50" t="s">
        <v>1103</v>
      </c>
      <c r="B1956" s="4" t="s">
        <v>13</v>
      </c>
      <c r="C1956" s="4">
        <v>1128299</v>
      </c>
      <c r="D1956" s="5">
        <v>44271</v>
      </c>
      <c r="E1956" s="4" t="s">
        <v>150</v>
      </c>
      <c r="F1956" s="4" t="s">
        <v>1016</v>
      </c>
      <c r="G1956" s="4" t="s">
        <v>1017</v>
      </c>
      <c r="H1956" s="6">
        <v>300</v>
      </c>
      <c r="I1956" s="12" t="s">
        <v>55</v>
      </c>
      <c r="J1956" s="12" t="s">
        <v>1087</v>
      </c>
      <c r="K1956" s="10">
        <v>66000</v>
      </c>
      <c r="L1956" s="11">
        <v>0.4</v>
      </c>
      <c r="M1956" s="13">
        <f t="shared" si="60"/>
        <v>165000</v>
      </c>
      <c r="N1956" s="13">
        <f t="shared" si="61"/>
        <v>550</v>
      </c>
      <c r="O1956" s="4" t="s">
        <v>16</v>
      </c>
      <c r="P1956" s="12" t="s">
        <v>56</v>
      </c>
    </row>
    <row r="1957" spans="1:16" ht="14.25" customHeight="1">
      <c r="A1957" s="50" t="s">
        <v>1103</v>
      </c>
      <c r="B1957" s="4" t="s">
        <v>13</v>
      </c>
      <c r="C1957" s="4">
        <v>1128299</v>
      </c>
      <c r="D1957" s="5">
        <v>44271</v>
      </c>
      <c r="E1957" s="4" t="s">
        <v>150</v>
      </c>
      <c r="F1957" s="4" t="s">
        <v>1016</v>
      </c>
      <c r="G1957" s="4" t="s">
        <v>1017</v>
      </c>
      <c r="H1957" s="6">
        <v>150</v>
      </c>
      <c r="I1957" s="12" t="s">
        <v>57</v>
      </c>
      <c r="J1957" s="12" t="s">
        <v>1087</v>
      </c>
      <c r="K1957" s="10">
        <v>40500</v>
      </c>
      <c r="L1957" s="11">
        <v>0.45</v>
      </c>
      <c r="M1957" s="13">
        <f t="shared" si="60"/>
        <v>90000</v>
      </c>
      <c r="N1957" s="13">
        <f t="shared" si="61"/>
        <v>600</v>
      </c>
      <c r="O1957" s="4" t="s">
        <v>16</v>
      </c>
      <c r="P1957" s="12" t="s">
        <v>58</v>
      </c>
    </row>
    <row r="1958" spans="1:16" ht="14.25" customHeight="1">
      <c r="A1958" s="50" t="s">
        <v>1103</v>
      </c>
      <c r="B1958" s="4" t="s">
        <v>13</v>
      </c>
      <c r="C1958" s="4">
        <v>1128299</v>
      </c>
      <c r="D1958" s="5">
        <v>44271</v>
      </c>
      <c r="E1958" s="4" t="s">
        <v>150</v>
      </c>
      <c r="F1958" s="4" t="s">
        <v>1016</v>
      </c>
      <c r="G1958" s="4" t="s">
        <v>1017</v>
      </c>
      <c r="H1958" s="6">
        <v>350</v>
      </c>
      <c r="I1958" s="12" t="s">
        <v>59</v>
      </c>
      <c r="J1958" s="12" t="s">
        <v>1087</v>
      </c>
      <c r="K1958" s="10">
        <v>55125</v>
      </c>
      <c r="L1958" s="11">
        <v>0.35</v>
      </c>
      <c r="M1958" s="13">
        <f t="shared" si="60"/>
        <v>157500</v>
      </c>
      <c r="N1958" s="13">
        <f t="shared" si="61"/>
        <v>450</v>
      </c>
      <c r="O1958" s="4" t="s">
        <v>16</v>
      </c>
      <c r="P1958" s="12" t="s">
        <v>60</v>
      </c>
    </row>
    <row r="1959" spans="1:16" ht="14.25" customHeight="1">
      <c r="A1959" s="50" t="s">
        <v>1103</v>
      </c>
      <c r="B1959" s="4" t="s">
        <v>13</v>
      </c>
      <c r="C1959" s="4">
        <v>1128299</v>
      </c>
      <c r="D1959" s="5">
        <v>44303</v>
      </c>
      <c r="E1959" s="4" t="s">
        <v>150</v>
      </c>
      <c r="F1959" s="4" t="s">
        <v>1016</v>
      </c>
      <c r="G1959" s="4" t="s">
        <v>1017</v>
      </c>
      <c r="H1959" s="6">
        <v>525</v>
      </c>
      <c r="I1959" s="12" t="s">
        <v>61</v>
      </c>
      <c r="J1959" s="12" t="s">
        <v>1087</v>
      </c>
      <c r="K1959" s="10">
        <v>105000</v>
      </c>
      <c r="L1959" s="11">
        <v>0.4</v>
      </c>
      <c r="M1959" s="13">
        <f t="shared" si="60"/>
        <v>262500</v>
      </c>
      <c r="N1959" s="13">
        <f t="shared" si="61"/>
        <v>500</v>
      </c>
      <c r="O1959" s="4" t="s">
        <v>16</v>
      </c>
      <c r="P1959" s="12" t="s">
        <v>62</v>
      </c>
    </row>
    <row r="1960" spans="1:16" ht="14.25" customHeight="1">
      <c r="A1960" s="50" t="s">
        <v>1103</v>
      </c>
      <c r="B1960" s="4" t="s">
        <v>13</v>
      </c>
      <c r="C1960" s="4">
        <v>1128299</v>
      </c>
      <c r="D1960" s="5">
        <v>44303</v>
      </c>
      <c r="E1960" s="4" t="s">
        <v>150</v>
      </c>
      <c r="F1960" s="4" t="s">
        <v>1016</v>
      </c>
      <c r="G1960" s="4" t="s">
        <v>1017</v>
      </c>
      <c r="H1960" s="6">
        <v>325</v>
      </c>
      <c r="I1960" s="12" t="s">
        <v>63</v>
      </c>
      <c r="J1960" s="12" t="s">
        <v>1087</v>
      </c>
      <c r="K1960" s="10">
        <v>71500</v>
      </c>
      <c r="L1960" s="11">
        <v>0.4</v>
      </c>
      <c r="M1960" s="13">
        <f t="shared" si="60"/>
        <v>178750</v>
      </c>
      <c r="N1960" s="13">
        <f t="shared" si="61"/>
        <v>550</v>
      </c>
      <c r="O1960" s="4" t="s">
        <v>16</v>
      </c>
      <c r="P1960" s="12" t="s">
        <v>64</v>
      </c>
    </row>
    <row r="1961" spans="1:16" ht="14.25" customHeight="1">
      <c r="A1961" s="50" t="s">
        <v>1103</v>
      </c>
      <c r="B1961" s="4" t="s">
        <v>13</v>
      </c>
      <c r="C1961" s="4">
        <v>1128299</v>
      </c>
      <c r="D1961" s="5">
        <v>44303</v>
      </c>
      <c r="E1961" s="4" t="s">
        <v>150</v>
      </c>
      <c r="F1961" s="4" t="s">
        <v>1016</v>
      </c>
      <c r="G1961" s="4" t="s">
        <v>1017</v>
      </c>
      <c r="H1961" s="6">
        <v>375</v>
      </c>
      <c r="I1961" s="12" t="s">
        <v>37</v>
      </c>
      <c r="J1961" s="12" t="s">
        <v>1086</v>
      </c>
      <c r="K1961" s="10">
        <v>82500</v>
      </c>
      <c r="L1961" s="11">
        <v>0.4</v>
      </c>
      <c r="M1961" s="13">
        <f t="shared" si="60"/>
        <v>206250</v>
      </c>
      <c r="N1961" s="13">
        <f t="shared" si="61"/>
        <v>550</v>
      </c>
      <c r="O1961" s="4" t="s">
        <v>16</v>
      </c>
      <c r="P1961" s="12" t="s">
        <v>65</v>
      </c>
    </row>
    <row r="1962" spans="1:16" ht="14.25" customHeight="1">
      <c r="A1962" s="50" t="s">
        <v>1103</v>
      </c>
      <c r="B1962" s="4" t="s">
        <v>13</v>
      </c>
      <c r="C1962" s="4">
        <v>1128299</v>
      </c>
      <c r="D1962" s="5">
        <v>44303</v>
      </c>
      <c r="E1962" s="4" t="s">
        <v>150</v>
      </c>
      <c r="F1962" s="4" t="s">
        <v>1016</v>
      </c>
      <c r="G1962" s="4" t="s">
        <v>1017</v>
      </c>
      <c r="H1962" s="6">
        <v>275</v>
      </c>
      <c r="I1962" s="12" t="s">
        <v>66</v>
      </c>
      <c r="J1962" s="12" t="s">
        <v>1087</v>
      </c>
      <c r="K1962" s="10">
        <v>44000</v>
      </c>
      <c r="L1962" s="11">
        <v>0.4</v>
      </c>
      <c r="M1962" s="13">
        <f t="shared" si="60"/>
        <v>110000</v>
      </c>
      <c r="N1962" s="13">
        <f t="shared" si="61"/>
        <v>400</v>
      </c>
      <c r="O1962" s="4" t="s">
        <v>16</v>
      </c>
      <c r="P1962" s="12" t="s">
        <v>67</v>
      </c>
    </row>
    <row r="1963" spans="1:16" ht="14.25" customHeight="1">
      <c r="A1963" s="50" t="s">
        <v>1103</v>
      </c>
      <c r="B1963" s="4" t="s">
        <v>13</v>
      </c>
      <c r="C1963" s="4">
        <v>1128299</v>
      </c>
      <c r="D1963" s="5">
        <v>44303</v>
      </c>
      <c r="E1963" s="4" t="s">
        <v>150</v>
      </c>
      <c r="F1963" s="4" t="s">
        <v>1016</v>
      </c>
      <c r="G1963" s="4" t="s">
        <v>1017</v>
      </c>
      <c r="H1963" s="6">
        <v>175</v>
      </c>
      <c r="I1963" s="12" t="s">
        <v>68</v>
      </c>
      <c r="J1963" s="12" t="s">
        <v>1086</v>
      </c>
      <c r="K1963" s="10">
        <v>35437.5</v>
      </c>
      <c r="L1963" s="11">
        <v>0.45</v>
      </c>
      <c r="M1963" s="13">
        <f t="shared" si="60"/>
        <v>78750</v>
      </c>
      <c r="N1963" s="13">
        <f t="shared" si="61"/>
        <v>450</v>
      </c>
      <c r="O1963" s="4" t="s">
        <v>16</v>
      </c>
      <c r="P1963" s="12" t="s">
        <v>69</v>
      </c>
    </row>
    <row r="1964" spans="1:16" ht="14.25" customHeight="1">
      <c r="A1964" s="50" t="s">
        <v>1103</v>
      </c>
      <c r="B1964" s="4" t="s">
        <v>13</v>
      </c>
      <c r="C1964" s="4">
        <v>1128299</v>
      </c>
      <c r="D1964" s="5">
        <v>44303</v>
      </c>
      <c r="E1964" s="4" t="s">
        <v>150</v>
      </c>
      <c r="F1964" s="4" t="s">
        <v>1016</v>
      </c>
      <c r="G1964" s="4" t="s">
        <v>1017</v>
      </c>
      <c r="H1964" s="6">
        <v>350</v>
      </c>
      <c r="I1964" s="12" t="s">
        <v>61</v>
      </c>
      <c r="J1964" s="12" t="s">
        <v>1087</v>
      </c>
      <c r="K1964" s="10">
        <v>73500</v>
      </c>
      <c r="L1964" s="11">
        <v>0.35</v>
      </c>
      <c r="M1964" s="13">
        <f t="shared" si="60"/>
        <v>210000</v>
      </c>
      <c r="N1964" s="13">
        <f t="shared" si="61"/>
        <v>600</v>
      </c>
      <c r="O1964" s="4" t="s">
        <v>16</v>
      </c>
      <c r="P1964" s="12" t="s">
        <v>70</v>
      </c>
    </row>
    <row r="1965" spans="1:16" ht="14.25" customHeight="1">
      <c r="A1965" s="50" t="s">
        <v>1103</v>
      </c>
      <c r="B1965" s="4" t="s">
        <v>13</v>
      </c>
      <c r="C1965" s="4">
        <v>1128299</v>
      </c>
      <c r="D1965" s="5">
        <v>44334</v>
      </c>
      <c r="E1965" s="4" t="s">
        <v>150</v>
      </c>
      <c r="F1965" s="4" t="s">
        <v>1016</v>
      </c>
      <c r="G1965" s="4" t="s">
        <v>1017</v>
      </c>
      <c r="H1965" s="6">
        <v>550</v>
      </c>
      <c r="I1965" s="12" t="s">
        <v>71</v>
      </c>
      <c r="J1965" s="12" t="s">
        <v>1086</v>
      </c>
      <c r="K1965" s="10">
        <v>99000</v>
      </c>
      <c r="L1965" s="11">
        <v>0.4</v>
      </c>
      <c r="M1965" s="13">
        <f t="shared" si="60"/>
        <v>247500</v>
      </c>
      <c r="N1965" s="13">
        <f t="shared" si="61"/>
        <v>450</v>
      </c>
      <c r="O1965" s="4" t="s">
        <v>16</v>
      </c>
      <c r="P1965" s="12" t="s">
        <v>72</v>
      </c>
    </row>
    <row r="1966" spans="1:16" ht="14.25" customHeight="1">
      <c r="A1966" s="50" t="s">
        <v>1103</v>
      </c>
      <c r="B1966" s="4" t="s">
        <v>13</v>
      </c>
      <c r="C1966" s="4">
        <v>1128299</v>
      </c>
      <c r="D1966" s="5">
        <v>44334</v>
      </c>
      <c r="E1966" s="4" t="s">
        <v>150</v>
      </c>
      <c r="F1966" s="4" t="s">
        <v>1016</v>
      </c>
      <c r="G1966" s="4" t="s">
        <v>1017</v>
      </c>
      <c r="H1966" s="6">
        <v>400</v>
      </c>
      <c r="I1966" s="12" t="s">
        <v>73</v>
      </c>
      <c r="J1966" s="12" t="s">
        <v>1087</v>
      </c>
      <c r="K1966" s="10">
        <v>80000</v>
      </c>
      <c r="L1966" s="11">
        <v>0.4</v>
      </c>
      <c r="M1966" s="13">
        <f t="shared" si="60"/>
        <v>200000</v>
      </c>
      <c r="N1966" s="13">
        <f t="shared" si="61"/>
        <v>500</v>
      </c>
      <c r="O1966" s="4" t="s">
        <v>16</v>
      </c>
      <c r="P1966" s="12" t="s">
        <v>74</v>
      </c>
    </row>
    <row r="1967" spans="1:16" ht="14.25" customHeight="1">
      <c r="A1967" s="50" t="s">
        <v>1103</v>
      </c>
      <c r="B1967" s="4" t="s">
        <v>13</v>
      </c>
      <c r="C1967" s="4">
        <v>1128299</v>
      </c>
      <c r="D1967" s="5">
        <v>44334</v>
      </c>
      <c r="E1967" s="4" t="s">
        <v>150</v>
      </c>
      <c r="F1967" s="4" t="s">
        <v>1016</v>
      </c>
      <c r="G1967" s="4" t="s">
        <v>1017</v>
      </c>
      <c r="H1967" s="6">
        <v>400</v>
      </c>
      <c r="I1967" s="12" t="s">
        <v>75</v>
      </c>
      <c r="J1967" s="12" t="s">
        <v>1089</v>
      </c>
      <c r="K1967" s="10">
        <v>80000</v>
      </c>
      <c r="L1967" s="11">
        <v>0.4</v>
      </c>
      <c r="M1967" s="13">
        <f t="shared" si="60"/>
        <v>200000</v>
      </c>
      <c r="N1967" s="13">
        <f t="shared" si="61"/>
        <v>500</v>
      </c>
      <c r="O1967" s="4" t="s">
        <v>16</v>
      </c>
      <c r="P1967" s="12" t="s">
        <v>76</v>
      </c>
    </row>
    <row r="1968" spans="1:16" ht="14.25" customHeight="1">
      <c r="A1968" s="50" t="s">
        <v>1103</v>
      </c>
      <c r="B1968" s="4" t="s">
        <v>13</v>
      </c>
      <c r="C1968" s="4">
        <v>1128299</v>
      </c>
      <c r="D1968" s="5">
        <v>44334</v>
      </c>
      <c r="E1968" s="4" t="s">
        <v>150</v>
      </c>
      <c r="F1968" s="4" t="s">
        <v>1016</v>
      </c>
      <c r="G1968" s="4" t="s">
        <v>1017</v>
      </c>
      <c r="H1968" s="6">
        <v>325</v>
      </c>
      <c r="I1968" s="12" t="s">
        <v>77</v>
      </c>
      <c r="J1968" s="12" t="s">
        <v>1087</v>
      </c>
      <c r="K1968" s="10">
        <v>58500</v>
      </c>
      <c r="L1968" s="11">
        <v>0.4</v>
      </c>
      <c r="M1968" s="13">
        <f t="shared" si="60"/>
        <v>146250</v>
      </c>
      <c r="N1968" s="13">
        <f t="shared" si="61"/>
        <v>450</v>
      </c>
      <c r="O1968" s="4" t="s">
        <v>16</v>
      </c>
      <c r="P1968" s="12" t="s">
        <v>78</v>
      </c>
    </row>
    <row r="1969" spans="1:16" ht="14.25" customHeight="1">
      <c r="A1969" s="50" t="s">
        <v>1103</v>
      </c>
      <c r="B1969" s="4" t="s">
        <v>13</v>
      </c>
      <c r="C1969" s="4">
        <v>1128299</v>
      </c>
      <c r="D1969" s="5">
        <v>44334</v>
      </c>
      <c r="E1969" s="4" t="s">
        <v>150</v>
      </c>
      <c r="F1969" s="4" t="s">
        <v>1016</v>
      </c>
      <c r="G1969" s="4" t="s">
        <v>1017</v>
      </c>
      <c r="H1969" s="6">
        <v>225</v>
      </c>
      <c r="I1969" s="12" t="s">
        <v>79</v>
      </c>
      <c r="J1969" s="12" t="s">
        <v>1088</v>
      </c>
      <c r="K1969" s="10">
        <v>40500</v>
      </c>
      <c r="L1969" s="11">
        <v>0.45</v>
      </c>
      <c r="M1969" s="13">
        <f t="shared" si="60"/>
        <v>90000</v>
      </c>
      <c r="N1969" s="13">
        <f t="shared" si="61"/>
        <v>400</v>
      </c>
      <c r="O1969" s="4" t="s">
        <v>16</v>
      </c>
      <c r="P1969" s="12" t="s">
        <v>80</v>
      </c>
    </row>
    <row r="1970" spans="1:16" ht="14.25" customHeight="1">
      <c r="A1970" s="50" t="s">
        <v>1103</v>
      </c>
      <c r="B1970" s="4" t="s">
        <v>13</v>
      </c>
      <c r="C1970" s="4">
        <v>1128299</v>
      </c>
      <c r="D1970" s="5">
        <v>44334</v>
      </c>
      <c r="E1970" s="4" t="s">
        <v>150</v>
      </c>
      <c r="F1970" s="4" t="s">
        <v>1016</v>
      </c>
      <c r="G1970" s="4" t="s">
        <v>1017</v>
      </c>
      <c r="H1970" s="6">
        <v>575</v>
      </c>
      <c r="I1970" s="12" t="s">
        <v>81</v>
      </c>
      <c r="J1970" s="12" t="s">
        <v>1088</v>
      </c>
      <c r="K1970" s="10">
        <v>130812.5</v>
      </c>
      <c r="L1970" s="11">
        <v>0.35</v>
      </c>
      <c r="M1970" s="13">
        <f t="shared" si="60"/>
        <v>373750</v>
      </c>
      <c r="N1970" s="13">
        <f t="shared" si="61"/>
        <v>650</v>
      </c>
      <c r="O1970" s="4" t="s">
        <v>1018</v>
      </c>
      <c r="P1970" s="12" t="s">
        <v>82</v>
      </c>
    </row>
    <row r="1971" spans="1:16" ht="14.25" customHeight="1">
      <c r="A1971" s="50" t="s">
        <v>1103</v>
      </c>
      <c r="B1971" s="4" t="s">
        <v>13</v>
      </c>
      <c r="C1971" s="4">
        <v>1128299</v>
      </c>
      <c r="D1971" s="5">
        <v>44364</v>
      </c>
      <c r="E1971" s="4" t="s">
        <v>150</v>
      </c>
      <c r="F1971" s="4" t="s">
        <v>1016</v>
      </c>
      <c r="G1971" s="4" t="s">
        <v>1017</v>
      </c>
      <c r="H1971" s="6">
        <v>825</v>
      </c>
      <c r="I1971" s="12" t="s">
        <v>83</v>
      </c>
      <c r="J1971" s="12" t="s">
        <v>1086</v>
      </c>
      <c r="K1971" s="10">
        <v>198000</v>
      </c>
      <c r="L1971" s="11">
        <v>0.4</v>
      </c>
      <c r="M1971" s="13">
        <f t="shared" si="60"/>
        <v>495000</v>
      </c>
      <c r="N1971" s="13">
        <f t="shared" si="61"/>
        <v>600</v>
      </c>
      <c r="O1971" s="4" t="s">
        <v>1018</v>
      </c>
      <c r="P1971" s="12" t="s">
        <v>84</v>
      </c>
    </row>
    <row r="1972" spans="1:16" ht="14.25" customHeight="1">
      <c r="A1972" s="50" t="s">
        <v>1103</v>
      </c>
      <c r="B1972" s="4" t="s">
        <v>13</v>
      </c>
      <c r="C1972" s="4">
        <v>1128299</v>
      </c>
      <c r="D1972" s="5">
        <v>44364</v>
      </c>
      <c r="E1972" s="4" t="s">
        <v>150</v>
      </c>
      <c r="F1972" s="4" t="s">
        <v>1016</v>
      </c>
      <c r="G1972" s="4" t="s">
        <v>1017</v>
      </c>
      <c r="H1972" s="6">
        <v>700</v>
      </c>
      <c r="I1972" s="12" t="s">
        <v>85</v>
      </c>
      <c r="J1972" s="12" t="s">
        <v>1086</v>
      </c>
      <c r="K1972" s="10">
        <v>196000</v>
      </c>
      <c r="L1972" s="11">
        <v>0.4</v>
      </c>
      <c r="M1972" s="13">
        <f t="shared" si="60"/>
        <v>490000</v>
      </c>
      <c r="N1972" s="13">
        <f t="shared" si="61"/>
        <v>700</v>
      </c>
      <c r="O1972" s="4" t="s">
        <v>1018</v>
      </c>
      <c r="P1972" s="12" t="s">
        <v>86</v>
      </c>
    </row>
    <row r="1973" spans="1:16" ht="14.25" customHeight="1">
      <c r="A1973" s="50" t="s">
        <v>1103</v>
      </c>
      <c r="B1973" s="4" t="s">
        <v>13</v>
      </c>
      <c r="C1973" s="4">
        <v>1128299</v>
      </c>
      <c r="D1973" s="5">
        <v>44364</v>
      </c>
      <c r="E1973" s="4" t="s">
        <v>150</v>
      </c>
      <c r="F1973" s="4" t="s">
        <v>1016</v>
      </c>
      <c r="G1973" s="4" t="s">
        <v>1017</v>
      </c>
      <c r="H1973" s="6">
        <v>700</v>
      </c>
      <c r="I1973" s="12" t="s">
        <v>87</v>
      </c>
      <c r="J1973" s="12" t="s">
        <v>1088</v>
      </c>
      <c r="K1973" s="10">
        <v>238000</v>
      </c>
      <c r="L1973" s="11">
        <v>0.4</v>
      </c>
      <c r="M1973" s="13">
        <f t="shared" si="60"/>
        <v>595000</v>
      </c>
      <c r="N1973" s="13">
        <f t="shared" si="61"/>
        <v>850</v>
      </c>
      <c r="O1973" s="4" t="s">
        <v>1018</v>
      </c>
      <c r="P1973" s="12" t="s">
        <v>88</v>
      </c>
    </row>
    <row r="1974" spans="1:16" ht="14.25" customHeight="1">
      <c r="A1974" s="50" t="s">
        <v>1103</v>
      </c>
      <c r="B1974" s="4" t="s">
        <v>13</v>
      </c>
      <c r="C1974" s="4">
        <v>1128299</v>
      </c>
      <c r="D1974" s="5">
        <v>44364</v>
      </c>
      <c r="E1974" s="4" t="s">
        <v>150</v>
      </c>
      <c r="F1974" s="4" t="s">
        <v>1016</v>
      </c>
      <c r="G1974" s="4" t="s">
        <v>1017</v>
      </c>
      <c r="H1974" s="6">
        <v>575</v>
      </c>
      <c r="I1974" s="12" t="s">
        <v>89</v>
      </c>
      <c r="J1974" s="12" t="s">
        <v>1086</v>
      </c>
      <c r="K1974" s="10">
        <v>195500</v>
      </c>
      <c r="L1974" s="11">
        <v>0.4</v>
      </c>
      <c r="M1974" s="13">
        <f t="shared" si="60"/>
        <v>488750</v>
      </c>
      <c r="N1974" s="13">
        <f t="shared" si="61"/>
        <v>850</v>
      </c>
      <c r="O1974" s="4" t="s">
        <v>1018</v>
      </c>
      <c r="P1974" s="12" t="s">
        <v>90</v>
      </c>
    </row>
    <row r="1975" spans="1:16" ht="14.25" customHeight="1">
      <c r="A1975" s="50" t="s">
        <v>1103</v>
      </c>
      <c r="B1975" s="4" t="s">
        <v>13</v>
      </c>
      <c r="C1975" s="4">
        <v>1128299</v>
      </c>
      <c r="D1975" s="5">
        <v>44364</v>
      </c>
      <c r="E1975" s="4" t="s">
        <v>150</v>
      </c>
      <c r="F1975" s="4" t="s">
        <v>1016</v>
      </c>
      <c r="G1975" s="4" t="s">
        <v>1017</v>
      </c>
      <c r="H1975" s="6">
        <v>450</v>
      </c>
      <c r="I1975" s="12" t="s">
        <v>91</v>
      </c>
      <c r="J1975" s="12" t="s">
        <v>1086</v>
      </c>
      <c r="K1975" s="10">
        <v>192375</v>
      </c>
      <c r="L1975" s="11">
        <v>0.45</v>
      </c>
      <c r="M1975" s="13">
        <f t="shared" si="60"/>
        <v>427500</v>
      </c>
      <c r="N1975" s="13">
        <f t="shared" si="61"/>
        <v>950</v>
      </c>
      <c r="O1975" s="4" t="s">
        <v>1018</v>
      </c>
      <c r="P1975" s="12" t="s">
        <v>92</v>
      </c>
    </row>
    <row r="1976" spans="1:16" ht="14.25" customHeight="1">
      <c r="A1976" s="50" t="s">
        <v>1103</v>
      </c>
      <c r="B1976" s="4" t="s">
        <v>13</v>
      </c>
      <c r="C1976" s="4">
        <v>1128299</v>
      </c>
      <c r="D1976" s="5">
        <v>44364</v>
      </c>
      <c r="E1976" s="4" t="s">
        <v>150</v>
      </c>
      <c r="F1976" s="4" t="s">
        <v>1016</v>
      </c>
      <c r="G1976" s="4" t="s">
        <v>1017</v>
      </c>
      <c r="H1976" s="6">
        <v>750</v>
      </c>
      <c r="I1976" s="12" t="s">
        <v>93</v>
      </c>
      <c r="J1976" s="12" t="s">
        <v>1087</v>
      </c>
      <c r="K1976" s="10">
        <v>288750</v>
      </c>
      <c r="L1976" s="11">
        <v>0.35</v>
      </c>
      <c r="M1976" s="13">
        <f t="shared" si="60"/>
        <v>825000</v>
      </c>
      <c r="N1976" s="13">
        <f t="shared" si="61"/>
        <v>1100</v>
      </c>
      <c r="O1976" s="4" t="s">
        <v>1018</v>
      </c>
      <c r="P1976" s="12" t="s">
        <v>94</v>
      </c>
    </row>
    <row r="1977" spans="1:16" ht="14.25" customHeight="1">
      <c r="A1977" s="50" t="s">
        <v>1103</v>
      </c>
      <c r="B1977" s="4" t="s">
        <v>13</v>
      </c>
      <c r="C1977" s="4">
        <v>1128299</v>
      </c>
      <c r="D1977" s="5">
        <v>44393</v>
      </c>
      <c r="E1977" s="4" t="s">
        <v>150</v>
      </c>
      <c r="F1977" s="4" t="s">
        <v>1016</v>
      </c>
      <c r="G1977" s="4" t="s">
        <v>1017</v>
      </c>
      <c r="H1977" s="6">
        <v>900</v>
      </c>
      <c r="I1977" s="12" t="s">
        <v>95</v>
      </c>
      <c r="J1977" s="12" t="s">
        <v>1087</v>
      </c>
      <c r="K1977" s="10">
        <v>324000</v>
      </c>
      <c r="L1977" s="11">
        <v>0.4</v>
      </c>
      <c r="M1977" s="13">
        <f t="shared" si="60"/>
        <v>810000</v>
      </c>
      <c r="N1977" s="13">
        <f t="shared" si="61"/>
        <v>900</v>
      </c>
      <c r="O1977" s="4" t="s">
        <v>1018</v>
      </c>
      <c r="P1977" s="12" t="s">
        <v>96</v>
      </c>
    </row>
    <row r="1978" spans="1:16" ht="14.25" customHeight="1">
      <c r="A1978" s="50" t="s">
        <v>1103</v>
      </c>
      <c r="B1978" s="4" t="s">
        <v>13</v>
      </c>
      <c r="C1978" s="4">
        <v>1128299</v>
      </c>
      <c r="D1978" s="5">
        <v>44393</v>
      </c>
      <c r="E1978" s="4" t="s">
        <v>150</v>
      </c>
      <c r="F1978" s="4" t="s">
        <v>1016</v>
      </c>
      <c r="G1978" s="4" t="s">
        <v>1017</v>
      </c>
      <c r="H1978" s="6">
        <v>750</v>
      </c>
      <c r="I1978" s="12" t="s">
        <v>97</v>
      </c>
      <c r="J1978" s="12" t="s">
        <v>1086</v>
      </c>
      <c r="K1978" s="10">
        <v>285000</v>
      </c>
      <c r="L1978" s="11">
        <v>0.4</v>
      </c>
      <c r="M1978" s="13">
        <f t="shared" si="60"/>
        <v>712500</v>
      </c>
      <c r="N1978" s="13">
        <f t="shared" si="61"/>
        <v>950</v>
      </c>
      <c r="O1978" s="4" t="s">
        <v>1018</v>
      </c>
      <c r="P1978" s="12" t="s">
        <v>98</v>
      </c>
    </row>
    <row r="1979" spans="1:16" ht="14.25" customHeight="1">
      <c r="A1979" s="50" t="s">
        <v>1103</v>
      </c>
      <c r="B1979" s="4" t="s">
        <v>13</v>
      </c>
      <c r="C1979" s="4">
        <v>1128299</v>
      </c>
      <c r="D1979" s="5">
        <v>44393</v>
      </c>
      <c r="E1979" s="4" t="s">
        <v>150</v>
      </c>
      <c r="F1979" s="4" t="s">
        <v>1016</v>
      </c>
      <c r="G1979" s="4" t="s">
        <v>1017</v>
      </c>
      <c r="H1979" s="6">
        <v>700</v>
      </c>
      <c r="I1979" s="12" t="s">
        <v>99</v>
      </c>
      <c r="J1979" s="12" t="s">
        <v>1087</v>
      </c>
      <c r="K1979" s="10">
        <v>266000</v>
      </c>
      <c r="L1979" s="11">
        <v>0.4</v>
      </c>
      <c r="M1979" s="13">
        <f t="shared" si="60"/>
        <v>665000</v>
      </c>
      <c r="N1979" s="13">
        <f t="shared" si="61"/>
        <v>950</v>
      </c>
      <c r="O1979" s="4" t="s">
        <v>1018</v>
      </c>
      <c r="P1979" s="12" t="s">
        <v>100</v>
      </c>
    </row>
    <row r="1980" spans="1:16" ht="14.25" customHeight="1">
      <c r="A1980" s="50" t="s">
        <v>1103</v>
      </c>
      <c r="B1980" s="4" t="s">
        <v>13</v>
      </c>
      <c r="C1980" s="4">
        <v>1128299</v>
      </c>
      <c r="D1980" s="5">
        <v>44393</v>
      </c>
      <c r="E1980" s="4" t="s">
        <v>150</v>
      </c>
      <c r="F1980" s="4" t="s">
        <v>1016</v>
      </c>
      <c r="G1980" s="4" t="s">
        <v>1017</v>
      </c>
      <c r="H1980" s="6">
        <v>600</v>
      </c>
      <c r="I1980" s="12" t="s">
        <v>101</v>
      </c>
      <c r="J1980" s="12" t="s">
        <v>1086</v>
      </c>
      <c r="K1980" s="10">
        <v>216000</v>
      </c>
      <c r="L1980" s="11">
        <v>0.4</v>
      </c>
      <c r="M1980" s="13">
        <f t="shared" si="60"/>
        <v>540000</v>
      </c>
      <c r="N1980" s="13">
        <f t="shared" si="61"/>
        <v>900</v>
      </c>
      <c r="O1980" s="4" t="s">
        <v>1018</v>
      </c>
      <c r="P1980" s="12" t="s">
        <v>102</v>
      </c>
    </row>
    <row r="1981" spans="1:16" ht="14.25" customHeight="1">
      <c r="A1981" s="50" t="s">
        <v>1103</v>
      </c>
      <c r="B1981" s="4" t="s">
        <v>13</v>
      </c>
      <c r="C1981" s="4">
        <v>1128299</v>
      </c>
      <c r="D1981" s="5">
        <v>44393</v>
      </c>
      <c r="E1981" s="4" t="s">
        <v>150</v>
      </c>
      <c r="F1981" s="4" t="s">
        <v>1016</v>
      </c>
      <c r="G1981" s="4" t="s">
        <v>1017</v>
      </c>
      <c r="H1981" s="6">
        <v>650</v>
      </c>
      <c r="I1981" s="12" t="s">
        <v>103</v>
      </c>
      <c r="J1981" s="12" t="s">
        <v>1087</v>
      </c>
      <c r="K1981" s="10">
        <v>277875</v>
      </c>
      <c r="L1981" s="11">
        <v>0.45</v>
      </c>
      <c r="M1981" s="13">
        <f t="shared" si="60"/>
        <v>617500</v>
      </c>
      <c r="N1981" s="13">
        <f t="shared" si="61"/>
        <v>950</v>
      </c>
      <c r="O1981" s="4" t="s">
        <v>1018</v>
      </c>
      <c r="P1981" s="12" t="s">
        <v>104</v>
      </c>
    </row>
    <row r="1982" spans="1:16" ht="14.25" customHeight="1">
      <c r="A1982" s="50" t="s">
        <v>1103</v>
      </c>
      <c r="B1982" s="4" t="s">
        <v>13</v>
      </c>
      <c r="C1982" s="4">
        <v>1128299</v>
      </c>
      <c r="D1982" s="5">
        <v>44393</v>
      </c>
      <c r="E1982" s="4" t="s">
        <v>150</v>
      </c>
      <c r="F1982" s="4" t="s">
        <v>1016</v>
      </c>
      <c r="G1982" s="4" t="s">
        <v>1017</v>
      </c>
      <c r="H1982" s="6">
        <v>650</v>
      </c>
      <c r="I1982" s="12" t="s">
        <v>105</v>
      </c>
      <c r="J1982" s="12" t="s">
        <v>1087</v>
      </c>
      <c r="K1982" s="10">
        <v>250250</v>
      </c>
      <c r="L1982" s="11">
        <v>0.35</v>
      </c>
      <c r="M1982" s="13">
        <f t="shared" si="60"/>
        <v>715000</v>
      </c>
      <c r="N1982" s="13">
        <f t="shared" si="61"/>
        <v>1100</v>
      </c>
      <c r="O1982" s="4" t="s">
        <v>1018</v>
      </c>
      <c r="P1982" s="12" t="s">
        <v>106</v>
      </c>
    </row>
    <row r="1983" spans="1:16" ht="14.25" customHeight="1">
      <c r="A1983" s="50" t="s">
        <v>1103</v>
      </c>
      <c r="B1983" s="4" t="s">
        <v>13</v>
      </c>
      <c r="C1983" s="4">
        <v>1128299</v>
      </c>
      <c r="D1983" s="5">
        <v>44425</v>
      </c>
      <c r="E1983" s="4" t="s">
        <v>150</v>
      </c>
      <c r="F1983" s="4" t="s">
        <v>1016</v>
      </c>
      <c r="G1983" s="4" t="s">
        <v>1017</v>
      </c>
      <c r="H1983" s="6">
        <v>850</v>
      </c>
      <c r="I1983" s="12" t="s">
        <v>107</v>
      </c>
      <c r="J1983" s="12" t="s">
        <v>1087</v>
      </c>
      <c r="K1983" s="10">
        <v>323000</v>
      </c>
      <c r="L1983" s="11">
        <v>0.4</v>
      </c>
      <c r="M1983" s="13">
        <f t="shared" si="60"/>
        <v>807500</v>
      </c>
      <c r="N1983" s="13">
        <f t="shared" si="61"/>
        <v>950</v>
      </c>
      <c r="O1983" s="4" t="s">
        <v>1018</v>
      </c>
      <c r="P1983" s="12" t="s">
        <v>108</v>
      </c>
    </row>
    <row r="1984" spans="1:16" ht="14.25" customHeight="1">
      <c r="A1984" s="50" t="s">
        <v>1103</v>
      </c>
      <c r="B1984" s="4" t="s">
        <v>13</v>
      </c>
      <c r="C1984" s="4">
        <v>1128299</v>
      </c>
      <c r="D1984" s="5">
        <v>44425</v>
      </c>
      <c r="E1984" s="4" t="s">
        <v>150</v>
      </c>
      <c r="F1984" s="4" t="s">
        <v>1016</v>
      </c>
      <c r="G1984" s="4" t="s">
        <v>1017</v>
      </c>
      <c r="H1984" s="6">
        <v>825</v>
      </c>
      <c r="I1984" s="12" t="s">
        <v>109</v>
      </c>
      <c r="J1984" s="12" t="s">
        <v>1087</v>
      </c>
      <c r="K1984" s="10">
        <v>280500</v>
      </c>
      <c r="L1984" s="11">
        <v>0.4</v>
      </c>
      <c r="M1984" s="13">
        <f t="shared" si="60"/>
        <v>701250</v>
      </c>
      <c r="N1984" s="13">
        <f t="shared" si="61"/>
        <v>850</v>
      </c>
      <c r="O1984" s="4" t="s">
        <v>1018</v>
      </c>
      <c r="P1984" s="12" t="s">
        <v>110</v>
      </c>
    </row>
    <row r="1985" spans="1:16" ht="14.25" customHeight="1">
      <c r="A1985" s="50" t="s">
        <v>1103</v>
      </c>
      <c r="B1985" s="4" t="s">
        <v>13</v>
      </c>
      <c r="C1985" s="4">
        <v>1128299</v>
      </c>
      <c r="D1985" s="5">
        <v>44425</v>
      </c>
      <c r="E1985" s="4" t="s">
        <v>150</v>
      </c>
      <c r="F1985" s="4" t="s">
        <v>1016</v>
      </c>
      <c r="G1985" s="4" t="s">
        <v>1017</v>
      </c>
      <c r="H1985" s="6">
        <v>700</v>
      </c>
      <c r="I1985" s="12" t="s">
        <v>111</v>
      </c>
      <c r="J1985" s="12" t="s">
        <v>1087</v>
      </c>
      <c r="K1985" s="10">
        <v>210000</v>
      </c>
      <c r="L1985" s="11">
        <v>0.4</v>
      </c>
      <c r="M1985" s="13">
        <f t="shared" si="60"/>
        <v>525000</v>
      </c>
      <c r="N1985" s="13">
        <f t="shared" si="61"/>
        <v>750</v>
      </c>
      <c r="O1985" s="4" t="s">
        <v>1018</v>
      </c>
      <c r="P1985" s="12" t="s">
        <v>112</v>
      </c>
    </row>
    <row r="1986" spans="1:16" ht="14.25" customHeight="1">
      <c r="A1986" s="50" t="s">
        <v>1103</v>
      </c>
      <c r="B1986" s="4" t="s">
        <v>13</v>
      </c>
      <c r="C1986" s="4">
        <v>1128299</v>
      </c>
      <c r="D1986" s="5">
        <v>44425</v>
      </c>
      <c r="E1986" s="4" t="s">
        <v>150</v>
      </c>
      <c r="F1986" s="4" t="s">
        <v>1016</v>
      </c>
      <c r="G1986" s="4" t="s">
        <v>1017</v>
      </c>
      <c r="H1986" s="6">
        <v>475</v>
      </c>
      <c r="I1986" s="12" t="s">
        <v>113</v>
      </c>
      <c r="J1986" s="12" t="s">
        <v>1086</v>
      </c>
      <c r="K1986" s="10">
        <v>142500</v>
      </c>
      <c r="L1986" s="11">
        <v>0.4</v>
      </c>
      <c r="M1986" s="13">
        <f t="shared" si="60"/>
        <v>356250</v>
      </c>
      <c r="N1986" s="13">
        <f t="shared" si="61"/>
        <v>750</v>
      </c>
      <c r="O1986" s="4" t="s">
        <v>1018</v>
      </c>
      <c r="P1986" s="12" t="s">
        <v>114</v>
      </c>
    </row>
    <row r="1987" spans="1:16" ht="14.25" customHeight="1">
      <c r="A1987" s="50" t="s">
        <v>1103</v>
      </c>
      <c r="B1987" s="4" t="s">
        <v>13</v>
      </c>
      <c r="C1987" s="4">
        <v>1128299</v>
      </c>
      <c r="D1987" s="5">
        <v>44425</v>
      </c>
      <c r="E1987" s="4" t="s">
        <v>150</v>
      </c>
      <c r="F1987" s="4" t="s">
        <v>1016</v>
      </c>
      <c r="G1987" s="4" t="s">
        <v>1017</v>
      </c>
      <c r="H1987" s="6">
        <v>475</v>
      </c>
      <c r="I1987" s="12" t="s">
        <v>37</v>
      </c>
      <c r="J1987" s="12" t="s">
        <v>1086</v>
      </c>
      <c r="K1987" s="10">
        <v>138937.5</v>
      </c>
      <c r="L1987" s="11">
        <v>0.45</v>
      </c>
      <c r="M1987" s="13">
        <f t="shared" si="60"/>
        <v>308750</v>
      </c>
      <c r="N1987" s="13">
        <f t="shared" si="61"/>
        <v>650</v>
      </c>
      <c r="O1987" s="4" t="s">
        <v>1018</v>
      </c>
      <c r="P1987" s="12" t="s">
        <v>115</v>
      </c>
    </row>
    <row r="1988" spans="1:16" ht="14.25" customHeight="1">
      <c r="A1988" s="50" t="s">
        <v>1103</v>
      </c>
      <c r="B1988" s="4" t="s">
        <v>13</v>
      </c>
      <c r="C1988" s="4">
        <v>1128299</v>
      </c>
      <c r="D1988" s="5">
        <v>44425</v>
      </c>
      <c r="E1988" s="4" t="s">
        <v>150</v>
      </c>
      <c r="F1988" s="4" t="s">
        <v>1016</v>
      </c>
      <c r="G1988" s="4" t="s">
        <v>1017</v>
      </c>
      <c r="H1988" s="6">
        <v>300</v>
      </c>
      <c r="I1988" s="12" t="s">
        <v>116</v>
      </c>
      <c r="J1988" s="12" t="s">
        <v>1087</v>
      </c>
      <c r="K1988" s="10">
        <v>73500</v>
      </c>
      <c r="L1988" s="11">
        <v>0.35</v>
      </c>
      <c r="M1988" s="13">
        <f t="shared" si="60"/>
        <v>210000</v>
      </c>
      <c r="N1988" s="13">
        <f t="shared" si="61"/>
        <v>700</v>
      </c>
      <c r="O1988" s="4" t="s">
        <v>1018</v>
      </c>
      <c r="P1988" s="12" t="s">
        <v>117</v>
      </c>
    </row>
    <row r="1989" spans="1:16" ht="14.25" customHeight="1">
      <c r="A1989" s="50" t="s">
        <v>1103</v>
      </c>
      <c r="B1989" s="4" t="s">
        <v>13</v>
      </c>
      <c r="C1989" s="4">
        <v>1128299</v>
      </c>
      <c r="D1989" s="5">
        <v>44457</v>
      </c>
      <c r="E1989" s="4" t="s">
        <v>150</v>
      </c>
      <c r="F1989" s="4" t="s">
        <v>1016</v>
      </c>
      <c r="G1989" s="4" t="s">
        <v>1017</v>
      </c>
      <c r="H1989" s="6">
        <v>500</v>
      </c>
      <c r="I1989" s="12" t="s">
        <v>46</v>
      </c>
      <c r="J1989" s="12" t="s">
        <v>1087</v>
      </c>
      <c r="K1989" s="10">
        <v>90000</v>
      </c>
      <c r="L1989" s="11">
        <v>0.4</v>
      </c>
      <c r="M1989" s="13">
        <f t="shared" si="60"/>
        <v>225000</v>
      </c>
      <c r="N1989" s="13">
        <f t="shared" si="61"/>
        <v>450</v>
      </c>
      <c r="O1989" s="4" t="s">
        <v>1018</v>
      </c>
      <c r="P1989" s="12" t="s">
        <v>118</v>
      </c>
    </row>
    <row r="1990" spans="1:16" ht="14.25" customHeight="1">
      <c r="A1990" s="50" t="s">
        <v>1103</v>
      </c>
      <c r="B1990" s="4" t="s">
        <v>13</v>
      </c>
      <c r="C1990" s="4">
        <v>1128299</v>
      </c>
      <c r="D1990" s="5">
        <v>44457</v>
      </c>
      <c r="E1990" s="4" t="s">
        <v>150</v>
      </c>
      <c r="F1990" s="4" t="s">
        <v>1016</v>
      </c>
      <c r="G1990" s="4" t="s">
        <v>1017</v>
      </c>
      <c r="H1990" s="6">
        <v>500</v>
      </c>
      <c r="I1990" s="12" t="s">
        <v>119</v>
      </c>
      <c r="J1990" s="12" t="s">
        <v>1087</v>
      </c>
      <c r="K1990" s="10">
        <v>100000</v>
      </c>
      <c r="L1990" s="11">
        <v>0.4</v>
      </c>
      <c r="M1990" s="13">
        <f t="shared" si="60"/>
        <v>250000</v>
      </c>
      <c r="N1990" s="13">
        <f t="shared" si="61"/>
        <v>500</v>
      </c>
      <c r="O1990" s="4" t="s">
        <v>1018</v>
      </c>
      <c r="P1990" s="12" t="s">
        <v>120</v>
      </c>
    </row>
    <row r="1991" spans="1:16" ht="14.25" customHeight="1">
      <c r="A1991" s="50" t="s">
        <v>1103</v>
      </c>
      <c r="B1991" s="4" t="s">
        <v>13</v>
      </c>
      <c r="C1991" s="4">
        <v>1128299</v>
      </c>
      <c r="D1991" s="5">
        <v>44457</v>
      </c>
      <c r="E1991" s="4" t="s">
        <v>150</v>
      </c>
      <c r="F1991" s="4" t="s">
        <v>1016</v>
      </c>
      <c r="G1991" s="4" t="s">
        <v>1017</v>
      </c>
      <c r="H1991" s="6">
        <v>300</v>
      </c>
      <c r="I1991" s="12" t="s">
        <v>121</v>
      </c>
      <c r="J1991" s="12" t="s">
        <v>1086</v>
      </c>
      <c r="K1991" s="10">
        <v>54000</v>
      </c>
      <c r="L1991" s="11">
        <v>0.4</v>
      </c>
      <c r="M1991" s="13">
        <f t="shared" ref="M1991:M2054" si="62">K1991/L1991</f>
        <v>135000</v>
      </c>
      <c r="N1991" s="13">
        <f t="shared" ref="N1991:N2054" si="63">M1991/H1991</f>
        <v>450</v>
      </c>
      <c r="O1991" s="4" t="s">
        <v>1018</v>
      </c>
      <c r="P1991" s="12" t="s">
        <v>122</v>
      </c>
    </row>
    <row r="1992" spans="1:16" ht="14.25" customHeight="1">
      <c r="A1992" s="50" t="s">
        <v>1103</v>
      </c>
      <c r="B1992" s="4" t="s">
        <v>13</v>
      </c>
      <c r="C1992" s="4">
        <v>1128299</v>
      </c>
      <c r="D1992" s="5">
        <v>44457</v>
      </c>
      <c r="E1992" s="4" t="s">
        <v>150</v>
      </c>
      <c r="F1992" s="4" t="s">
        <v>1016</v>
      </c>
      <c r="G1992" s="4" t="s">
        <v>1017</v>
      </c>
      <c r="H1992" s="6">
        <v>250</v>
      </c>
      <c r="I1992" s="12" t="s">
        <v>123</v>
      </c>
      <c r="J1992" s="12" t="s">
        <v>1087</v>
      </c>
      <c r="K1992" s="10">
        <v>45000</v>
      </c>
      <c r="L1992" s="11">
        <v>0.4</v>
      </c>
      <c r="M1992" s="13">
        <f t="shared" si="62"/>
        <v>112500</v>
      </c>
      <c r="N1992" s="13">
        <f t="shared" si="63"/>
        <v>450</v>
      </c>
      <c r="O1992" s="4" t="s">
        <v>1018</v>
      </c>
      <c r="P1992" s="12" t="s">
        <v>124</v>
      </c>
    </row>
    <row r="1993" spans="1:16" ht="14.25" customHeight="1">
      <c r="A1993" s="50" t="s">
        <v>1103</v>
      </c>
      <c r="B1993" s="4" t="s">
        <v>13</v>
      </c>
      <c r="C1993" s="4">
        <v>1128299</v>
      </c>
      <c r="D1993" s="5">
        <v>44457</v>
      </c>
      <c r="E1993" s="4" t="s">
        <v>150</v>
      </c>
      <c r="F1993" s="4" t="s">
        <v>1016</v>
      </c>
      <c r="G1993" s="4" t="s">
        <v>1017</v>
      </c>
      <c r="H1993" s="6">
        <v>275</v>
      </c>
      <c r="I1993" s="12" t="s">
        <v>49</v>
      </c>
      <c r="J1993" s="12" t="s">
        <v>1086</v>
      </c>
      <c r="K1993" s="10">
        <v>68062.5</v>
      </c>
      <c r="L1993" s="11">
        <v>0.45</v>
      </c>
      <c r="M1993" s="13">
        <f t="shared" si="62"/>
        <v>151250</v>
      </c>
      <c r="N1993" s="13">
        <f t="shared" si="63"/>
        <v>550</v>
      </c>
      <c r="O1993" s="4" t="s">
        <v>1018</v>
      </c>
      <c r="P1993" s="12" t="s">
        <v>125</v>
      </c>
    </row>
    <row r="1994" spans="1:16" ht="14.25" customHeight="1">
      <c r="A1994" s="50" t="s">
        <v>1103</v>
      </c>
      <c r="B1994" s="4" t="s">
        <v>13</v>
      </c>
      <c r="C1994" s="4">
        <v>1128299</v>
      </c>
      <c r="D1994" s="5">
        <v>44457</v>
      </c>
      <c r="E1994" s="4" t="s">
        <v>150</v>
      </c>
      <c r="F1994" s="4" t="s">
        <v>1016</v>
      </c>
      <c r="G1994" s="4" t="s">
        <v>1017</v>
      </c>
      <c r="H1994" s="6">
        <v>300</v>
      </c>
      <c r="I1994" s="12" t="s">
        <v>126</v>
      </c>
      <c r="J1994" s="12" t="s">
        <v>1086</v>
      </c>
      <c r="K1994" s="10">
        <v>42000</v>
      </c>
      <c r="L1994" s="11">
        <v>0.35</v>
      </c>
      <c r="M1994" s="13">
        <f t="shared" si="62"/>
        <v>120000.00000000001</v>
      </c>
      <c r="N1994" s="13">
        <f t="shared" si="63"/>
        <v>400.00000000000006</v>
      </c>
      <c r="O1994" s="4" t="s">
        <v>1018</v>
      </c>
      <c r="P1994" s="12" t="s">
        <v>127</v>
      </c>
    </row>
    <row r="1995" spans="1:16" ht="14.25" customHeight="1">
      <c r="A1995" s="50" t="s">
        <v>1103</v>
      </c>
      <c r="B1995" s="4" t="s">
        <v>13</v>
      </c>
      <c r="C1995" s="4">
        <v>1128299</v>
      </c>
      <c r="D1995" s="5">
        <v>44486</v>
      </c>
      <c r="E1995" s="4" t="s">
        <v>150</v>
      </c>
      <c r="F1995" s="4" t="s">
        <v>1016</v>
      </c>
      <c r="G1995" s="4" t="s">
        <v>1017</v>
      </c>
      <c r="H1995" s="6">
        <v>400</v>
      </c>
      <c r="I1995" s="12" t="s">
        <v>128</v>
      </c>
      <c r="J1995" s="12" t="s">
        <v>1087</v>
      </c>
      <c r="K1995" s="10">
        <v>56000</v>
      </c>
      <c r="L1995" s="11">
        <v>0.4</v>
      </c>
      <c r="M1995" s="13">
        <f t="shared" si="62"/>
        <v>140000</v>
      </c>
      <c r="N1995" s="13">
        <f t="shared" si="63"/>
        <v>350</v>
      </c>
      <c r="O1995" s="4" t="s">
        <v>1018</v>
      </c>
      <c r="P1995" s="12" t="s">
        <v>129</v>
      </c>
    </row>
    <row r="1996" spans="1:16" ht="14.25" customHeight="1">
      <c r="A1996" s="50" t="s">
        <v>1103</v>
      </c>
      <c r="B1996" s="4" t="s">
        <v>13</v>
      </c>
      <c r="C1996" s="4">
        <v>1128299</v>
      </c>
      <c r="D1996" s="5">
        <v>44486</v>
      </c>
      <c r="E1996" s="4" t="s">
        <v>150</v>
      </c>
      <c r="F1996" s="4" t="s">
        <v>1016</v>
      </c>
      <c r="G1996" s="4" t="s">
        <v>1017</v>
      </c>
      <c r="H1996" s="6">
        <v>575</v>
      </c>
      <c r="I1996" s="12" t="s">
        <v>130</v>
      </c>
      <c r="J1996" s="12" t="s">
        <v>1087</v>
      </c>
      <c r="K1996" s="10">
        <v>115000</v>
      </c>
      <c r="L1996" s="11">
        <v>0.4</v>
      </c>
      <c r="M1996" s="13">
        <f t="shared" si="62"/>
        <v>287500</v>
      </c>
      <c r="N1996" s="13">
        <f t="shared" si="63"/>
        <v>500</v>
      </c>
      <c r="O1996" s="4" t="s">
        <v>1018</v>
      </c>
      <c r="P1996" s="12" t="s">
        <v>131</v>
      </c>
    </row>
    <row r="1997" spans="1:16" ht="14.25" customHeight="1">
      <c r="A1997" s="50" t="s">
        <v>1103</v>
      </c>
      <c r="B1997" s="4" t="s">
        <v>13</v>
      </c>
      <c r="C1997" s="4">
        <v>1128299</v>
      </c>
      <c r="D1997" s="5">
        <v>44486</v>
      </c>
      <c r="E1997" s="4" t="s">
        <v>150</v>
      </c>
      <c r="F1997" s="4" t="s">
        <v>1016</v>
      </c>
      <c r="G1997" s="4" t="s">
        <v>1017</v>
      </c>
      <c r="H1997" s="6">
        <v>400</v>
      </c>
      <c r="I1997" s="12" t="s">
        <v>132</v>
      </c>
      <c r="J1997" s="12" t="s">
        <v>1086</v>
      </c>
      <c r="K1997" s="10">
        <v>72000</v>
      </c>
      <c r="L1997" s="11">
        <v>0.4</v>
      </c>
      <c r="M1997" s="13">
        <f t="shared" si="62"/>
        <v>180000</v>
      </c>
      <c r="N1997" s="13">
        <f t="shared" si="63"/>
        <v>450</v>
      </c>
      <c r="O1997" s="4" t="s">
        <v>1018</v>
      </c>
      <c r="P1997" s="12" t="s">
        <v>133</v>
      </c>
    </row>
    <row r="1998" spans="1:16" ht="14.25" customHeight="1">
      <c r="A1998" s="50" t="s">
        <v>1103</v>
      </c>
      <c r="B1998" s="4" t="s">
        <v>13</v>
      </c>
      <c r="C1998" s="4">
        <v>1128299</v>
      </c>
      <c r="D1998" s="5">
        <v>44486</v>
      </c>
      <c r="E1998" s="4" t="s">
        <v>150</v>
      </c>
      <c r="F1998" s="4" t="s">
        <v>1016</v>
      </c>
      <c r="G1998" s="4" t="s">
        <v>1017</v>
      </c>
      <c r="H1998" s="6">
        <v>375</v>
      </c>
      <c r="I1998" s="12" t="s">
        <v>134</v>
      </c>
      <c r="J1998" s="12" t="s">
        <v>1087</v>
      </c>
      <c r="K1998" s="10">
        <v>60000</v>
      </c>
      <c r="L1998" s="11">
        <v>0.4</v>
      </c>
      <c r="M1998" s="13">
        <f t="shared" si="62"/>
        <v>150000</v>
      </c>
      <c r="N1998" s="13">
        <f t="shared" si="63"/>
        <v>400</v>
      </c>
      <c r="O1998" s="4" t="s">
        <v>1018</v>
      </c>
      <c r="P1998" s="12" t="s">
        <v>135</v>
      </c>
    </row>
    <row r="1999" spans="1:16" ht="14.25" customHeight="1">
      <c r="A1999" s="50" t="s">
        <v>1103</v>
      </c>
      <c r="B1999" s="4" t="s">
        <v>13</v>
      </c>
      <c r="C1999" s="4">
        <v>1128299</v>
      </c>
      <c r="D1999" s="5">
        <v>44486</v>
      </c>
      <c r="E1999" s="4" t="s">
        <v>150</v>
      </c>
      <c r="F1999" s="4" t="s">
        <v>1016</v>
      </c>
      <c r="G1999" s="4" t="s">
        <v>1017</v>
      </c>
      <c r="H1999" s="6">
        <v>350</v>
      </c>
      <c r="I1999" s="12" t="s">
        <v>136</v>
      </c>
      <c r="J1999" s="12" t="s">
        <v>1087</v>
      </c>
      <c r="K1999" s="10">
        <v>78750</v>
      </c>
      <c r="L1999" s="11">
        <v>0.45</v>
      </c>
      <c r="M1999" s="13">
        <f t="shared" si="62"/>
        <v>175000</v>
      </c>
      <c r="N1999" s="13">
        <f t="shared" si="63"/>
        <v>500</v>
      </c>
      <c r="O1999" s="4" t="s">
        <v>1018</v>
      </c>
      <c r="P1999" s="12" t="s">
        <v>137</v>
      </c>
    </row>
    <row r="2000" spans="1:16" ht="14.25" customHeight="1">
      <c r="A2000" s="50" t="s">
        <v>1103</v>
      </c>
      <c r="B2000" s="4" t="s">
        <v>13</v>
      </c>
      <c r="C2000" s="4">
        <v>1128299</v>
      </c>
      <c r="D2000" s="5">
        <v>44486</v>
      </c>
      <c r="E2000" s="4" t="s">
        <v>150</v>
      </c>
      <c r="F2000" s="4" t="s">
        <v>1016</v>
      </c>
      <c r="G2000" s="4" t="s">
        <v>1017</v>
      </c>
      <c r="H2000" s="6">
        <v>400</v>
      </c>
      <c r="I2000" s="12" t="s">
        <v>138</v>
      </c>
      <c r="J2000" s="12" t="s">
        <v>1086</v>
      </c>
      <c r="K2000" s="10">
        <v>77000</v>
      </c>
      <c r="L2000" s="11">
        <v>0.35</v>
      </c>
      <c r="M2000" s="13">
        <f t="shared" si="62"/>
        <v>220000</v>
      </c>
      <c r="N2000" s="13">
        <f t="shared" si="63"/>
        <v>550</v>
      </c>
      <c r="O2000" s="4" t="s">
        <v>1018</v>
      </c>
      <c r="P2000" s="12" t="s">
        <v>139</v>
      </c>
    </row>
    <row r="2001" spans="1:16" ht="14.25" customHeight="1">
      <c r="A2001" s="4" t="s">
        <v>1107</v>
      </c>
      <c r="B2001" s="4" t="s">
        <v>13</v>
      </c>
      <c r="C2001" s="4">
        <v>1128299</v>
      </c>
      <c r="D2001" s="5">
        <v>44517</v>
      </c>
      <c r="E2001" s="4" t="s">
        <v>150</v>
      </c>
      <c r="F2001" s="4" t="s">
        <v>1016</v>
      </c>
      <c r="G2001" s="4" t="s">
        <v>1017</v>
      </c>
      <c r="H2001" s="6">
        <v>625</v>
      </c>
      <c r="I2001" s="12" t="s">
        <v>42</v>
      </c>
      <c r="J2001" s="12" t="s">
        <v>1087</v>
      </c>
      <c r="K2001" s="10">
        <v>100000</v>
      </c>
      <c r="L2001" s="11">
        <v>0.4</v>
      </c>
      <c r="M2001" s="13">
        <f t="shared" si="62"/>
        <v>250000</v>
      </c>
      <c r="N2001" s="13">
        <f t="shared" si="63"/>
        <v>400</v>
      </c>
      <c r="O2001" s="4" t="s">
        <v>1018</v>
      </c>
      <c r="P2001" s="12" t="s">
        <v>140</v>
      </c>
    </row>
    <row r="2002" spans="1:16" ht="14.25" customHeight="1">
      <c r="A2002" s="4" t="s">
        <v>1107</v>
      </c>
      <c r="B2002" s="4" t="s">
        <v>13</v>
      </c>
      <c r="C2002" s="4">
        <v>1128299</v>
      </c>
      <c r="D2002" s="5">
        <v>44517</v>
      </c>
      <c r="E2002" s="4" t="s">
        <v>150</v>
      </c>
      <c r="F2002" s="4" t="s">
        <v>1016</v>
      </c>
      <c r="G2002" s="4" t="s">
        <v>1017</v>
      </c>
      <c r="H2002" s="6">
        <v>700</v>
      </c>
      <c r="I2002" s="12" t="s">
        <v>141</v>
      </c>
      <c r="J2002" s="12" t="s">
        <v>1086</v>
      </c>
      <c r="K2002" s="10">
        <v>126000</v>
      </c>
      <c r="L2002" s="11">
        <v>0.4</v>
      </c>
      <c r="M2002" s="13">
        <f t="shared" si="62"/>
        <v>315000</v>
      </c>
      <c r="N2002" s="13">
        <f t="shared" si="63"/>
        <v>450</v>
      </c>
      <c r="O2002" s="4" t="s">
        <v>1018</v>
      </c>
      <c r="P2002" s="12" t="s">
        <v>142</v>
      </c>
    </row>
    <row r="2003" spans="1:16" ht="14.25" customHeight="1">
      <c r="A2003" s="4" t="s">
        <v>1107</v>
      </c>
      <c r="B2003" s="4" t="s">
        <v>13</v>
      </c>
      <c r="C2003" s="4">
        <v>1128299</v>
      </c>
      <c r="D2003" s="5">
        <v>44517</v>
      </c>
      <c r="E2003" s="4" t="s">
        <v>150</v>
      </c>
      <c r="F2003" s="4" t="s">
        <v>1016</v>
      </c>
      <c r="G2003" s="4" t="s">
        <v>1017</v>
      </c>
      <c r="H2003" s="6">
        <v>525</v>
      </c>
      <c r="I2003" s="12" t="s">
        <v>143</v>
      </c>
      <c r="J2003" s="12" t="s">
        <v>1087</v>
      </c>
      <c r="K2003" s="10">
        <v>84000</v>
      </c>
      <c r="L2003" s="11">
        <v>0.4</v>
      </c>
      <c r="M2003" s="13">
        <f t="shared" si="62"/>
        <v>210000</v>
      </c>
      <c r="N2003" s="13">
        <f t="shared" si="63"/>
        <v>400</v>
      </c>
      <c r="O2003" s="4" t="s">
        <v>1018</v>
      </c>
      <c r="P2003" s="12" t="s">
        <v>144</v>
      </c>
    </row>
    <row r="2004" spans="1:16" ht="14.25" customHeight="1">
      <c r="A2004" s="4" t="s">
        <v>1107</v>
      </c>
      <c r="B2004" s="4" t="s">
        <v>13</v>
      </c>
      <c r="C2004" s="4">
        <v>1128299</v>
      </c>
      <c r="D2004" s="5">
        <v>44517</v>
      </c>
      <c r="E2004" s="4" t="s">
        <v>150</v>
      </c>
      <c r="F2004" s="4" t="s">
        <v>1016</v>
      </c>
      <c r="G2004" s="4" t="s">
        <v>1017</v>
      </c>
      <c r="H2004" s="6">
        <v>500</v>
      </c>
      <c r="I2004" s="12" t="s">
        <v>145</v>
      </c>
      <c r="J2004" s="12" t="s">
        <v>1087</v>
      </c>
      <c r="K2004" s="10">
        <v>100000</v>
      </c>
      <c r="L2004" s="11">
        <v>0.4</v>
      </c>
      <c r="M2004" s="13">
        <f t="shared" si="62"/>
        <v>250000</v>
      </c>
      <c r="N2004" s="13">
        <f t="shared" si="63"/>
        <v>500</v>
      </c>
      <c r="O2004" s="4" t="s">
        <v>1018</v>
      </c>
      <c r="P2004" s="12" t="s">
        <v>146</v>
      </c>
    </row>
    <row r="2005" spans="1:16" ht="14.25" customHeight="1">
      <c r="A2005" s="4" t="s">
        <v>1107</v>
      </c>
      <c r="B2005" s="4" t="s">
        <v>13</v>
      </c>
      <c r="C2005" s="4">
        <v>1128299</v>
      </c>
      <c r="D2005" s="5">
        <v>44517</v>
      </c>
      <c r="E2005" s="4" t="s">
        <v>150</v>
      </c>
      <c r="F2005" s="4" t="s">
        <v>1016</v>
      </c>
      <c r="G2005" s="4" t="s">
        <v>1017</v>
      </c>
      <c r="H2005" s="6">
        <v>475</v>
      </c>
      <c r="I2005" s="12" t="s">
        <v>37</v>
      </c>
      <c r="J2005" s="12" t="s">
        <v>1086</v>
      </c>
      <c r="K2005" s="10">
        <v>149625</v>
      </c>
      <c r="L2005" s="11">
        <v>0.45</v>
      </c>
      <c r="M2005" s="13">
        <f t="shared" si="62"/>
        <v>332500</v>
      </c>
      <c r="N2005" s="13">
        <f t="shared" si="63"/>
        <v>700</v>
      </c>
      <c r="O2005" s="4" t="s">
        <v>1018</v>
      </c>
      <c r="P2005" s="12" t="s">
        <v>147</v>
      </c>
    </row>
    <row r="2006" spans="1:16" ht="14.25" customHeight="1">
      <c r="A2006" s="4" t="s">
        <v>1107</v>
      </c>
      <c r="B2006" s="4" t="s">
        <v>13</v>
      </c>
      <c r="C2006" s="4">
        <v>1128299</v>
      </c>
      <c r="D2006" s="5">
        <v>44517</v>
      </c>
      <c r="E2006" s="4" t="s">
        <v>150</v>
      </c>
      <c r="F2006" s="4" t="s">
        <v>1016</v>
      </c>
      <c r="G2006" s="4" t="s">
        <v>1017</v>
      </c>
      <c r="H2006" s="6">
        <v>600</v>
      </c>
      <c r="I2006" s="12" t="s">
        <v>148</v>
      </c>
      <c r="J2006" s="12" t="s">
        <v>1087</v>
      </c>
      <c r="K2006" s="10">
        <v>178500</v>
      </c>
      <c r="L2006" s="11">
        <v>0.35</v>
      </c>
      <c r="M2006" s="13">
        <f t="shared" si="62"/>
        <v>510000.00000000006</v>
      </c>
      <c r="N2006" s="13">
        <f t="shared" si="63"/>
        <v>850.00000000000011</v>
      </c>
      <c r="O2006" s="4" t="s">
        <v>1018</v>
      </c>
      <c r="P2006" s="12" t="s">
        <v>149</v>
      </c>
    </row>
    <row r="2007" spans="1:16" ht="14.25" customHeight="1">
      <c r="A2007" s="4" t="s">
        <v>1107</v>
      </c>
      <c r="B2007" s="4" t="s">
        <v>13</v>
      </c>
      <c r="C2007" s="4">
        <v>1128299</v>
      </c>
      <c r="D2007" s="5">
        <v>44546</v>
      </c>
      <c r="E2007" s="4" t="s">
        <v>150</v>
      </c>
      <c r="F2007" s="4" t="s">
        <v>1016</v>
      </c>
      <c r="G2007" s="4" t="s">
        <v>1017</v>
      </c>
      <c r="H2007" s="6">
        <v>800</v>
      </c>
      <c r="I2007" s="12" t="s">
        <v>153</v>
      </c>
      <c r="J2007" s="12" t="s">
        <v>1087</v>
      </c>
      <c r="K2007" s="10">
        <v>224000</v>
      </c>
      <c r="L2007" s="11">
        <v>0.4</v>
      </c>
      <c r="M2007" s="13">
        <f t="shared" si="62"/>
        <v>560000</v>
      </c>
      <c r="N2007" s="13">
        <f t="shared" si="63"/>
        <v>700</v>
      </c>
      <c r="O2007" s="4" t="s">
        <v>1018</v>
      </c>
      <c r="P2007" s="12" t="s">
        <v>154</v>
      </c>
    </row>
    <row r="2008" spans="1:16" ht="14.25" customHeight="1">
      <c r="A2008" s="4" t="s">
        <v>1107</v>
      </c>
      <c r="B2008" s="4" t="s">
        <v>13</v>
      </c>
      <c r="C2008" s="4">
        <v>1128299</v>
      </c>
      <c r="D2008" s="5">
        <v>44546</v>
      </c>
      <c r="E2008" s="4" t="s">
        <v>150</v>
      </c>
      <c r="F2008" s="4" t="s">
        <v>1016</v>
      </c>
      <c r="G2008" s="4" t="s">
        <v>1017</v>
      </c>
      <c r="H2008" s="6">
        <v>800</v>
      </c>
      <c r="I2008" s="12" t="s">
        <v>35</v>
      </c>
      <c r="J2008" s="12" t="s">
        <v>1087</v>
      </c>
      <c r="K2008" s="10">
        <v>256000</v>
      </c>
      <c r="L2008" s="11">
        <v>0.4</v>
      </c>
      <c r="M2008" s="13">
        <f t="shared" si="62"/>
        <v>640000</v>
      </c>
      <c r="N2008" s="13">
        <f t="shared" si="63"/>
        <v>800</v>
      </c>
      <c r="O2008" s="4" t="s">
        <v>1018</v>
      </c>
      <c r="P2008" s="12" t="s">
        <v>155</v>
      </c>
    </row>
    <row r="2009" spans="1:16" ht="14.25" customHeight="1">
      <c r="A2009" s="4" t="s">
        <v>1107</v>
      </c>
      <c r="B2009" s="4" t="s">
        <v>13</v>
      </c>
      <c r="C2009" s="4">
        <v>1128299</v>
      </c>
      <c r="D2009" s="5">
        <v>44546</v>
      </c>
      <c r="E2009" s="4" t="s">
        <v>150</v>
      </c>
      <c r="F2009" s="4" t="s">
        <v>1016</v>
      </c>
      <c r="G2009" s="4" t="s">
        <v>1017</v>
      </c>
      <c r="H2009" s="6">
        <v>600</v>
      </c>
      <c r="I2009" s="12" t="s">
        <v>156</v>
      </c>
      <c r="J2009" s="12" t="s">
        <v>1086</v>
      </c>
      <c r="K2009" s="10">
        <v>180000</v>
      </c>
      <c r="L2009" s="11">
        <v>0.4</v>
      </c>
      <c r="M2009" s="13">
        <f t="shared" si="62"/>
        <v>450000</v>
      </c>
      <c r="N2009" s="13">
        <f t="shared" si="63"/>
        <v>750</v>
      </c>
      <c r="O2009" s="4" t="s">
        <v>1018</v>
      </c>
      <c r="P2009" s="12" t="s">
        <v>157</v>
      </c>
    </row>
    <row r="2010" spans="1:16" ht="14.25" customHeight="1">
      <c r="A2010" s="4" t="s">
        <v>1107</v>
      </c>
      <c r="B2010" s="4" t="s">
        <v>13</v>
      </c>
      <c r="C2010" s="4">
        <v>1128299</v>
      </c>
      <c r="D2010" s="5">
        <v>44546</v>
      </c>
      <c r="E2010" s="4" t="s">
        <v>150</v>
      </c>
      <c r="F2010" s="4" t="s">
        <v>1016</v>
      </c>
      <c r="G2010" s="4" t="s">
        <v>1017</v>
      </c>
      <c r="H2010" s="6">
        <v>600</v>
      </c>
      <c r="I2010" s="12" t="s">
        <v>99</v>
      </c>
      <c r="J2010" s="12" t="s">
        <v>1087</v>
      </c>
      <c r="K2010" s="10">
        <v>180000</v>
      </c>
      <c r="L2010" s="11">
        <v>0.4</v>
      </c>
      <c r="M2010" s="13">
        <f t="shared" si="62"/>
        <v>450000</v>
      </c>
      <c r="N2010" s="13">
        <f t="shared" si="63"/>
        <v>750</v>
      </c>
      <c r="O2010" s="4" t="s">
        <v>1018</v>
      </c>
      <c r="P2010" s="12" t="s">
        <v>158</v>
      </c>
    </row>
    <row r="2011" spans="1:16" ht="14.25" customHeight="1">
      <c r="A2011" s="4" t="s">
        <v>1107</v>
      </c>
      <c r="B2011" s="4" t="s">
        <v>13</v>
      </c>
      <c r="C2011" s="4">
        <v>1128299</v>
      </c>
      <c r="D2011" s="5">
        <v>44546</v>
      </c>
      <c r="E2011" s="4" t="s">
        <v>150</v>
      </c>
      <c r="F2011" s="4" t="s">
        <v>1016</v>
      </c>
      <c r="G2011" s="4" t="s">
        <v>1017</v>
      </c>
      <c r="H2011" s="6">
        <v>525</v>
      </c>
      <c r="I2011" s="12" t="s">
        <v>159</v>
      </c>
      <c r="J2011" s="12" t="s">
        <v>1086</v>
      </c>
      <c r="K2011" s="10">
        <v>200812.5</v>
      </c>
      <c r="L2011" s="11">
        <v>0.45</v>
      </c>
      <c r="M2011" s="13">
        <f t="shared" si="62"/>
        <v>446250</v>
      </c>
      <c r="N2011" s="13">
        <f t="shared" si="63"/>
        <v>850</v>
      </c>
      <c r="O2011" s="4" t="s">
        <v>1018</v>
      </c>
      <c r="P2011" s="12" t="s">
        <v>160</v>
      </c>
    </row>
    <row r="2012" spans="1:16" ht="14.25" customHeight="1">
      <c r="A2012" s="4" t="s">
        <v>1107</v>
      </c>
      <c r="B2012" s="4" t="s">
        <v>13</v>
      </c>
      <c r="C2012" s="4">
        <v>1128299</v>
      </c>
      <c r="D2012" s="5">
        <v>44546</v>
      </c>
      <c r="E2012" s="4" t="s">
        <v>150</v>
      </c>
      <c r="F2012" s="4" t="s">
        <v>1016</v>
      </c>
      <c r="G2012" s="4" t="s">
        <v>1017</v>
      </c>
      <c r="H2012" s="6">
        <v>625</v>
      </c>
      <c r="I2012" s="12" t="s">
        <v>161</v>
      </c>
      <c r="J2012" s="12" t="s">
        <v>1087</v>
      </c>
      <c r="K2012" s="10">
        <v>196875</v>
      </c>
      <c r="L2012" s="11">
        <v>0.35</v>
      </c>
      <c r="M2012" s="13">
        <f t="shared" si="62"/>
        <v>562500</v>
      </c>
      <c r="N2012" s="13">
        <f t="shared" si="63"/>
        <v>900</v>
      </c>
      <c r="O2012" s="4" t="s">
        <v>1018</v>
      </c>
      <c r="P2012" s="12" t="s">
        <v>162</v>
      </c>
    </row>
    <row r="2013" spans="1:16" ht="14.25" customHeight="1">
      <c r="A2013" s="4" t="s">
        <v>1107</v>
      </c>
      <c r="B2013" s="4" t="s">
        <v>13</v>
      </c>
      <c r="C2013" s="4">
        <v>1197831</v>
      </c>
      <c r="D2013" s="5">
        <v>44201</v>
      </c>
      <c r="E2013" s="4" t="s">
        <v>150</v>
      </c>
      <c r="F2013" s="4" t="s">
        <v>1016</v>
      </c>
      <c r="G2013" s="4" t="s">
        <v>1017</v>
      </c>
      <c r="H2013" s="6">
        <v>675</v>
      </c>
      <c r="I2013" s="12" t="s">
        <v>163</v>
      </c>
      <c r="J2013" s="12" t="s">
        <v>1086</v>
      </c>
      <c r="K2013" s="10">
        <v>40500</v>
      </c>
      <c r="L2013" s="11">
        <v>0.3</v>
      </c>
      <c r="M2013" s="13">
        <f t="shared" si="62"/>
        <v>135000</v>
      </c>
      <c r="N2013" s="13">
        <f t="shared" si="63"/>
        <v>200</v>
      </c>
      <c r="O2013" s="4" t="s">
        <v>1018</v>
      </c>
      <c r="P2013" s="12" t="s">
        <v>164</v>
      </c>
    </row>
    <row r="2014" spans="1:16" ht="14.25" customHeight="1">
      <c r="A2014" s="4" t="s">
        <v>1107</v>
      </c>
      <c r="B2014" s="4" t="s">
        <v>13</v>
      </c>
      <c r="C2014" s="4">
        <v>1197831</v>
      </c>
      <c r="D2014" s="5">
        <v>44201</v>
      </c>
      <c r="E2014" s="4" t="s">
        <v>150</v>
      </c>
      <c r="F2014" s="4" t="s">
        <v>1016</v>
      </c>
      <c r="G2014" s="4" t="s">
        <v>1017</v>
      </c>
      <c r="H2014" s="6">
        <v>675</v>
      </c>
      <c r="I2014" s="12" t="s">
        <v>165</v>
      </c>
      <c r="J2014" s="12" t="s">
        <v>1087</v>
      </c>
      <c r="K2014" s="10">
        <v>60750</v>
      </c>
      <c r="L2014" s="11">
        <v>0.3</v>
      </c>
      <c r="M2014" s="13">
        <f t="shared" si="62"/>
        <v>202500</v>
      </c>
      <c r="N2014" s="13">
        <f t="shared" si="63"/>
        <v>300</v>
      </c>
      <c r="O2014" s="4" t="s">
        <v>1018</v>
      </c>
      <c r="P2014" s="12" t="s">
        <v>166</v>
      </c>
    </row>
    <row r="2015" spans="1:16" ht="14.25" customHeight="1">
      <c r="A2015" s="4" t="s">
        <v>1107</v>
      </c>
      <c r="B2015" s="4" t="s">
        <v>13</v>
      </c>
      <c r="C2015" s="4">
        <v>1197831</v>
      </c>
      <c r="D2015" s="5">
        <v>44201</v>
      </c>
      <c r="E2015" s="4" t="s">
        <v>150</v>
      </c>
      <c r="F2015" s="4" t="s">
        <v>1016</v>
      </c>
      <c r="G2015" s="4" t="s">
        <v>1017</v>
      </c>
      <c r="H2015" s="6">
        <v>475</v>
      </c>
      <c r="I2015" s="12" t="s">
        <v>167</v>
      </c>
      <c r="J2015" s="12" t="s">
        <v>1086</v>
      </c>
      <c r="K2015" s="10">
        <v>42750</v>
      </c>
      <c r="L2015" s="11">
        <v>0.3</v>
      </c>
      <c r="M2015" s="13">
        <f t="shared" si="62"/>
        <v>142500</v>
      </c>
      <c r="N2015" s="13">
        <f t="shared" si="63"/>
        <v>300</v>
      </c>
      <c r="O2015" s="4" t="s">
        <v>1018</v>
      </c>
      <c r="P2015" s="12" t="s">
        <v>168</v>
      </c>
    </row>
    <row r="2016" spans="1:16" ht="14.25" customHeight="1">
      <c r="A2016" s="4" t="s">
        <v>1107</v>
      </c>
      <c r="B2016" s="4" t="s">
        <v>13</v>
      </c>
      <c r="C2016" s="4">
        <v>1197831</v>
      </c>
      <c r="D2016" s="5">
        <v>44201</v>
      </c>
      <c r="E2016" s="4" t="s">
        <v>150</v>
      </c>
      <c r="F2016" s="4" t="s">
        <v>1016</v>
      </c>
      <c r="G2016" s="4" t="s">
        <v>1017</v>
      </c>
      <c r="H2016" s="6">
        <v>475</v>
      </c>
      <c r="I2016" s="12" t="s">
        <v>169</v>
      </c>
      <c r="J2016" s="12" t="s">
        <v>1087</v>
      </c>
      <c r="K2016" s="10">
        <v>66500</v>
      </c>
      <c r="L2016" s="11">
        <v>0.4</v>
      </c>
      <c r="M2016" s="13">
        <f t="shared" si="62"/>
        <v>166250</v>
      </c>
      <c r="N2016" s="13">
        <f t="shared" si="63"/>
        <v>350</v>
      </c>
      <c r="O2016" s="4" t="s">
        <v>1018</v>
      </c>
      <c r="P2016" s="12" t="s">
        <v>170</v>
      </c>
    </row>
    <row r="2017" spans="1:16" ht="14.25" customHeight="1">
      <c r="A2017" s="4" t="s">
        <v>1107</v>
      </c>
      <c r="B2017" s="4" t="s">
        <v>13</v>
      </c>
      <c r="C2017" s="4">
        <v>1197831</v>
      </c>
      <c r="D2017" s="5">
        <v>44201</v>
      </c>
      <c r="E2017" s="4" t="s">
        <v>150</v>
      </c>
      <c r="F2017" s="4" t="s">
        <v>1016</v>
      </c>
      <c r="G2017" s="4" t="s">
        <v>1017</v>
      </c>
      <c r="H2017" s="6">
        <v>325</v>
      </c>
      <c r="I2017" s="12" t="s">
        <v>27</v>
      </c>
      <c r="J2017" s="12" t="s">
        <v>1087</v>
      </c>
      <c r="K2017" s="10">
        <v>32500</v>
      </c>
      <c r="L2017" s="11">
        <v>0.25</v>
      </c>
      <c r="M2017" s="13">
        <f t="shared" si="62"/>
        <v>130000</v>
      </c>
      <c r="N2017" s="13">
        <f t="shared" si="63"/>
        <v>400</v>
      </c>
      <c r="O2017" s="4" t="s">
        <v>1018</v>
      </c>
      <c r="P2017" s="12" t="s">
        <v>171</v>
      </c>
    </row>
    <row r="2018" spans="1:16" ht="14.25" customHeight="1">
      <c r="A2018" s="4" t="s">
        <v>1107</v>
      </c>
      <c r="B2018" s="4" t="s">
        <v>13</v>
      </c>
      <c r="C2018" s="4">
        <v>1197831</v>
      </c>
      <c r="D2018" s="5">
        <v>44201</v>
      </c>
      <c r="E2018" s="4" t="s">
        <v>150</v>
      </c>
      <c r="F2018" s="4" t="s">
        <v>1016</v>
      </c>
      <c r="G2018" s="4" t="s">
        <v>1017</v>
      </c>
      <c r="H2018" s="6">
        <v>475</v>
      </c>
      <c r="I2018" s="12" t="s">
        <v>172</v>
      </c>
      <c r="J2018" s="12" t="s">
        <v>1087</v>
      </c>
      <c r="K2018" s="10">
        <v>74812.5</v>
      </c>
      <c r="L2018" s="11">
        <v>0.45</v>
      </c>
      <c r="M2018" s="13">
        <f t="shared" si="62"/>
        <v>166250</v>
      </c>
      <c r="N2018" s="13">
        <f t="shared" si="63"/>
        <v>350</v>
      </c>
      <c r="O2018" s="4" t="s">
        <v>1018</v>
      </c>
      <c r="P2018" s="12" t="s">
        <v>173</v>
      </c>
    </row>
    <row r="2019" spans="1:16" ht="14.25" customHeight="1">
      <c r="A2019" s="4" t="s">
        <v>1107</v>
      </c>
      <c r="B2019" s="4" t="s">
        <v>13</v>
      </c>
      <c r="C2019" s="4">
        <v>1197831</v>
      </c>
      <c r="D2019" s="5">
        <v>44231</v>
      </c>
      <c r="E2019" s="4" t="s">
        <v>150</v>
      </c>
      <c r="F2019" s="4" t="s">
        <v>1016</v>
      </c>
      <c r="G2019" s="4" t="s">
        <v>1017</v>
      </c>
      <c r="H2019" s="6">
        <v>625</v>
      </c>
      <c r="I2019" s="12" t="s">
        <v>174</v>
      </c>
      <c r="J2019" s="12" t="s">
        <v>1087</v>
      </c>
      <c r="K2019" s="10">
        <v>46875</v>
      </c>
      <c r="L2019" s="11">
        <v>0.3</v>
      </c>
      <c r="M2019" s="13">
        <f t="shared" si="62"/>
        <v>156250</v>
      </c>
      <c r="N2019" s="13">
        <f t="shared" si="63"/>
        <v>250</v>
      </c>
      <c r="O2019" s="4" t="s">
        <v>1018</v>
      </c>
      <c r="P2019" s="12" t="s">
        <v>175</v>
      </c>
    </row>
    <row r="2020" spans="1:16" ht="14.25" customHeight="1">
      <c r="A2020" s="4" t="s">
        <v>1107</v>
      </c>
      <c r="B2020" s="4" t="s">
        <v>13</v>
      </c>
      <c r="C2020" s="4">
        <v>1197831</v>
      </c>
      <c r="D2020" s="5">
        <v>44231</v>
      </c>
      <c r="E2020" s="4" t="s">
        <v>150</v>
      </c>
      <c r="F2020" s="4" t="s">
        <v>1016</v>
      </c>
      <c r="G2020" s="4" t="s">
        <v>1017</v>
      </c>
      <c r="H2020" s="6">
        <v>600</v>
      </c>
      <c r="I2020" s="12" t="s">
        <v>176</v>
      </c>
      <c r="J2020" s="12" t="s">
        <v>1087</v>
      </c>
      <c r="K2020" s="10">
        <v>63000</v>
      </c>
      <c r="L2020" s="11">
        <v>0.3</v>
      </c>
      <c r="M2020" s="13">
        <f t="shared" si="62"/>
        <v>210000</v>
      </c>
      <c r="N2020" s="13">
        <f t="shared" si="63"/>
        <v>350</v>
      </c>
      <c r="O2020" s="4" t="s">
        <v>1018</v>
      </c>
      <c r="P2020" s="12" t="s">
        <v>177</v>
      </c>
    </row>
    <row r="2021" spans="1:16" ht="14.25" customHeight="1">
      <c r="A2021" s="4" t="s">
        <v>1107</v>
      </c>
      <c r="B2021" s="4" t="s">
        <v>13</v>
      </c>
      <c r="C2021" s="4">
        <v>1197831</v>
      </c>
      <c r="D2021" s="5">
        <v>44231</v>
      </c>
      <c r="E2021" s="4" t="s">
        <v>150</v>
      </c>
      <c r="F2021" s="4" t="s">
        <v>1016</v>
      </c>
      <c r="G2021" s="4" t="s">
        <v>1017</v>
      </c>
      <c r="H2021" s="6">
        <v>425</v>
      </c>
      <c r="I2021" s="12" t="s">
        <v>178</v>
      </c>
      <c r="J2021" s="12" t="s">
        <v>1087</v>
      </c>
      <c r="K2021" s="10">
        <v>44625</v>
      </c>
      <c r="L2021" s="11">
        <v>0.3</v>
      </c>
      <c r="M2021" s="13">
        <f t="shared" si="62"/>
        <v>148750</v>
      </c>
      <c r="N2021" s="13">
        <f t="shared" si="63"/>
        <v>350</v>
      </c>
      <c r="O2021" s="4" t="s">
        <v>1018</v>
      </c>
      <c r="P2021" s="12" t="s">
        <v>179</v>
      </c>
    </row>
    <row r="2022" spans="1:16" ht="14.25" customHeight="1">
      <c r="A2022" s="4" t="s">
        <v>1107</v>
      </c>
      <c r="B2022" s="4" t="s">
        <v>13</v>
      </c>
      <c r="C2022" s="4">
        <v>1197831</v>
      </c>
      <c r="D2022" s="5">
        <v>44231</v>
      </c>
      <c r="E2022" s="4" t="s">
        <v>283</v>
      </c>
      <c r="F2022" s="4" t="s">
        <v>1019</v>
      </c>
      <c r="G2022" s="4" t="s">
        <v>1020</v>
      </c>
      <c r="H2022" s="6">
        <v>375</v>
      </c>
      <c r="I2022" s="12" t="s">
        <v>180</v>
      </c>
      <c r="J2022" s="12" t="s">
        <v>1087</v>
      </c>
      <c r="K2022" s="10">
        <v>52500</v>
      </c>
      <c r="L2022" s="11">
        <v>0.4</v>
      </c>
      <c r="M2022" s="13">
        <f t="shared" si="62"/>
        <v>131250</v>
      </c>
      <c r="N2022" s="13">
        <f t="shared" si="63"/>
        <v>350</v>
      </c>
      <c r="O2022" s="4" t="s">
        <v>1018</v>
      </c>
      <c r="P2022" s="12" t="s">
        <v>181</v>
      </c>
    </row>
    <row r="2023" spans="1:16" ht="14.25" customHeight="1">
      <c r="A2023" s="4" t="s">
        <v>1107</v>
      </c>
      <c r="B2023" s="4" t="s">
        <v>13</v>
      </c>
      <c r="C2023" s="4">
        <v>1197831</v>
      </c>
      <c r="D2023" s="5">
        <v>44231</v>
      </c>
      <c r="E2023" s="4" t="s">
        <v>283</v>
      </c>
      <c r="F2023" s="4" t="s">
        <v>1019</v>
      </c>
      <c r="G2023" s="4" t="s">
        <v>1020</v>
      </c>
      <c r="H2023" s="6">
        <v>250</v>
      </c>
      <c r="I2023" s="12" t="s">
        <v>182</v>
      </c>
      <c r="J2023" s="12" t="s">
        <v>1087</v>
      </c>
      <c r="K2023" s="10">
        <v>25000</v>
      </c>
      <c r="L2023" s="11">
        <v>0.25</v>
      </c>
      <c r="M2023" s="13">
        <f t="shared" si="62"/>
        <v>100000</v>
      </c>
      <c r="N2023" s="13">
        <f t="shared" si="63"/>
        <v>400</v>
      </c>
      <c r="O2023" s="4" t="s">
        <v>1018</v>
      </c>
      <c r="P2023" s="12" t="s">
        <v>183</v>
      </c>
    </row>
    <row r="2024" spans="1:16" ht="14.25" customHeight="1">
      <c r="A2024" s="4" t="s">
        <v>1107</v>
      </c>
      <c r="B2024" s="4" t="s">
        <v>13</v>
      </c>
      <c r="C2024" s="4">
        <v>1197831</v>
      </c>
      <c r="D2024" s="5">
        <v>44231</v>
      </c>
      <c r="E2024" s="4" t="s">
        <v>283</v>
      </c>
      <c r="F2024" s="4" t="s">
        <v>1019</v>
      </c>
      <c r="G2024" s="4" t="s">
        <v>1020</v>
      </c>
      <c r="H2024" s="6">
        <v>450</v>
      </c>
      <c r="I2024" s="12" t="s">
        <v>143</v>
      </c>
      <c r="J2024" s="12" t="s">
        <v>1087</v>
      </c>
      <c r="K2024" s="10">
        <v>70875</v>
      </c>
      <c r="L2024" s="11">
        <v>0.45</v>
      </c>
      <c r="M2024" s="13">
        <f t="shared" si="62"/>
        <v>157500</v>
      </c>
      <c r="N2024" s="13">
        <f t="shared" si="63"/>
        <v>350</v>
      </c>
      <c r="O2024" s="4" t="s">
        <v>1018</v>
      </c>
      <c r="P2024" s="12" t="s">
        <v>184</v>
      </c>
    </row>
    <row r="2025" spans="1:16" ht="14.25" customHeight="1">
      <c r="A2025" s="4" t="s">
        <v>1107</v>
      </c>
      <c r="B2025" s="4" t="s">
        <v>13</v>
      </c>
      <c r="C2025" s="4">
        <v>1197831</v>
      </c>
      <c r="D2025" s="5">
        <v>44261</v>
      </c>
      <c r="E2025" s="4" t="s">
        <v>283</v>
      </c>
      <c r="F2025" s="4" t="s">
        <v>1019</v>
      </c>
      <c r="G2025" s="4" t="s">
        <v>1020</v>
      </c>
      <c r="H2025" s="6">
        <v>625</v>
      </c>
      <c r="I2025" s="12" t="s">
        <v>185</v>
      </c>
      <c r="J2025" s="12" t="s">
        <v>1087</v>
      </c>
      <c r="K2025" s="10">
        <v>65625</v>
      </c>
      <c r="L2025" s="11">
        <v>0.35</v>
      </c>
      <c r="M2025" s="13">
        <f t="shared" si="62"/>
        <v>187500</v>
      </c>
      <c r="N2025" s="13">
        <f t="shared" si="63"/>
        <v>300</v>
      </c>
      <c r="O2025" s="4" t="s">
        <v>1018</v>
      </c>
      <c r="P2025" s="12" t="s">
        <v>186</v>
      </c>
    </row>
    <row r="2026" spans="1:16" ht="14.25" customHeight="1">
      <c r="A2026" s="4" t="s">
        <v>1107</v>
      </c>
      <c r="B2026" s="4" t="s">
        <v>13</v>
      </c>
      <c r="C2026" s="4">
        <v>1197831</v>
      </c>
      <c r="D2026" s="5">
        <v>44261</v>
      </c>
      <c r="E2026" s="4" t="s">
        <v>283</v>
      </c>
      <c r="F2026" s="4" t="s">
        <v>1019</v>
      </c>
      <c r="G2026" s="4" t="s">
        <v>1020</v>
      </c>
      <c r="H2026" s="6">
        <v>625</v>
      </c>
      <c r="I2026" s="12" t="s">
        <v>187</v>
      </c>
      <c r="J2026" s="12" t="s">
        <v>1086</v>
      </c>
      <c r="K2026" s="10">
        <v>87500</v>
      </c>
      <c r="L2026" s="11">
        <v>0.35</v>
      </c>
      <c r="M2026" s="13">
        <f t="shared" si="62"/>
        <v>250000.00000000003</v>
      </c>
      <c r="N2026" s="13">
        <f t="shared" si="63"/>
        <v>400.00000000000006</v>
      </c>
      <c r="O2026" s="4" t="s">
        <v>1018</v>
      </c>
      <c r="P2026" s="12" t="s">
        <v>188</v>
      </c>
    </row>
    <row r="2027" spans="1:16" ht="14.25" customHeight="1">
      <c r="A2027" s="4" t="s">
        <v>1107</v>
      </c>
      <c r="B2027" s="4" t="s">
        <v>13</v>
      </c>
      <c r="C2027" s="4">
        <v>1197831</v>
      </c>
      <c r="D2027" s="5">
        <v>44261</v>
      </c>
      <c r="E2027" s="4" t="s">
        <v>283</v>
      </c>
      <c r="F2027" s="4" t="s">
        <v>1019</v>
      </c>
      <c r="G2027" s="4" t="s">
        <v>1020</v>
      </c>
      <c r="H2027" s="6">
        <v>450</v>
      </c>
      <c r="I2027" s="12" t="s">
        <v>189</v>
      </c>
      <c r="J2027" s="12" t="s">
        <v>1087</v>
      </c>
      <c r="K2027" s="10">
        <v>47250</v>
      </c>
      <c r="L2027" s="11">
        <v>0.35</v>
      </c>
      <c r="M2027" s="13">
        <f t="shared" si="62"/>
        <v>135000</v>
      </c>
      <c r="N2027" s="13">
        <f t="shared" si="63"/>
        <v>300</v>
      </c>
      <c r="O2027" s="4" t="s">
        <v>1018</v>
      </c>
      <c r="P2027" s="12" t="s">
        <v>190</v>
      </c>
    </row>
    <row r="2028" spans="1:16" ht="14.25" customHeight="1">
      <c r="A2028" s="4" t="s">
        <v>1107</v>
      </c>
      <c r="B2028" s="4" t="s">
        <v>13</v>
      </c>
      <c r="C2028" s="4">
        <v>1197831</v>
      </c>
      <c r="D2028" s="5">
        <v>44261</v>
      </c>
      <c r="E2028" s="4" t="s">
        <v>283</v>
      </c>
      <c r="F2028" s="4" t="s">
        <v>1019</v>
      </c>
      <c r="G2028" s="4" t="s">
        <v>1020</v>
      </c>
      <c r="H2028" s="6">
        <v>350</v>
      </c>
      <c r="I2028" s="12" t="s">
        <v>191</v>
      </c>
      <c r="J2028" s="12" t="s">
        <v>1086</v>
      </c>
      <c r="K2028" s="10">
        <v>55125</v>
      </c>
      <c r="L2028" s="11">
        <v>0.45</v>
      </c>
      <c r="M2028" s="13">
        <f t="shared" si="62"/>
        <v>122500</v>
      </c>
      <c r="N2028" s="13">
        <f t="shared" si="63"/>
        <v>350</v>
      </c>
      <c r="O2028" s="4" t="s">
        <v>1018</v>
      </c>
      <c r="P2028" s="12" t="s">
        <v>192</v>
      </c>
    </row>
    <row r="2029" spans="1:16" ht="14.25" customHeight="1">
      <c r="A2029" s="4" t="s">
        <v>1107</v>
      </c>
      <c r="B2029" s="4" t="s">
        <v>13</v>
      </c>
      <c r="C2029" s="4">
        <v>1197831</v>
      </c>
      <c r="D2029" s="5">
        <v>44261</v>
      </c>
      <c r="E2029" s="4" t="s">
        <v>283</v>
      </c>
      <c r="F2029" s="4" t="s">
        <v>1019</v>
      </c>
      <c r="G2029" s="4" t="s">
        <v>1020</v>
      </c>
      <c r="H2029" s="6">
        <v>250</v>
      </c>
      <c r="I2029" s="12" t="s">
        <v>193</v>
      </c>
      <c r="J2029" s="12" t="s">
        <v>1087</v>
      </c>
      <c r="K2029" s="10">
        <v>30000</v>
      </c>
      <c r="L2029" s="11">
        <v>0.3</v>
      </c>
      <c r="M2029" s="13">
        <f t="shared" si="62"/>
        <v>100000</v>
      </c>
      <c r="N2029" s="13">
        <f t="shared" si="63"/>
        <v>400</v>
      </c>
      <c r="O2029" s="4" t="s">
        <v>1018</v>
      </c>
      <c r="P2029" s="12" t="s">
        <v>194</v>
      </c>
    </row>
    <row r="2030" spans="1:16" ht="14.25" customHeight="1">
      <c r="A2030" s="4" t="s">
        <v>1107</v>
      </c>
      <c r="B2030" s="4" t="s">
        <v>13</v>
      </c>
      <c r="C2030" s="4">
        <v>1197831</v>
      </c>
      <c r="D2030" s="5">
        <v>44261</v>
      </c>
      <c r="E2030" s="4" t="s">
        <v>283</v>
      </c>
      <c r="F2030" s="4" t="s">
        <v>1019</v>
      </c>
      <c r="G2030" s="4" t="s">
        <v>1020</v>
      </c>
      <c r="H2030" s="6">
        <v>400</v>
      </c>
      <c r="I2030" s="12" t="s">
        <v>195</v>
      </c>
      <c r="J2030" s="12" t="s">
        <v>1087</v>
      </c>
      <c r="K2030" s="10">
        <v>70000</v>
      </c>
      <c r="L2030" s="11">
        <v>0.5</v>
      </c>
      <c r="M2030" s="13">
        <f t="shared" si="62"/>
        <v>140000</v>
      </c>
      <c r="N2030" s="13">
        <f t="shared" si="63"/>
        <v>350</v>
      </c>
      <c r="O2030" s="4" t="s">
        <v>1018</v>
      </c>
      <c r="P2030" s="12" t="s">
        <v>196</v>
      </c>
    </row>
    <row r="2031" spans="1:16" ht="14.25" customHeight="1">
      <c r="A2031" s="4" t="s">
        <v>1107</v>
      </c>
      <c r="B2031" s="4" t="s">
        <v>13</v>
      </c>
      <c r="C2031" s="4">
        <v>1197831</v>
      </c>
      <c r="D2031" s="5">
        <v>44291</v>
      </c>
      <c r="E2031" s="4" t="s">
        <v>283</v>
      </c>
      <c r="F2031" s="4" t="s">
        <v>1019</v>
      </c>
      <c r="G2031" s="4" t="s">
        <v>1020</v>
      </c>
      <c r="H2031" s="6">
        <v>650</v>
      </c>
      <c r="I2031" s="12" t="s">
        <v>197</v>
      </c>
      <c r="J2031" s="12" t="s">
        <v>1086</v>
      </c>
      <c r="K2031" s="10">
        <v>45500</v>
      </c>
      <c r="L2031" s="11">
        <v>0.35</v>
      </c>
      <c r="M2031" s="13">
        <f t="shared" si="62"/>
        <v>130000.00000000001</v>
      </c>
      <c r="N2031" s="13">
        <f t="shared" si="63"/>
        <v>200.00000000000003</v>
      </c>
      <c r="O2031" s="4" t="s">
        <v>1018</v>
      </c>
      <c r="P2031" s="12" t="s">
        <v>198</v>
      </c>
    </row>
    <row r="2032" spans="1:16" ht="14.25" customHeight="1">
      <c r="A2032" s="4" t="s">
        <v>1107</v>
      </c>
      <c r="B2032" s="4" t="s">
        <v>13</v>
      </c>
      <c r="C2032" s="4">
        <v>1197831</v>
      </c>
      <c r="D2032" s="5">
        <v>44291</v>
      </c>
      <c r="E2032" s="4" t="s">
        <v>283</v>
      </c>
      <c r="F2032" s="4" t="s">
        <v>1019</v>
      </c>
      <c r="G2032" s="4" t="s">
        <v>1020</v>
      </c>
      <c r="H2032" s="6">
        <v>650</v>
      </c>
      <c r="I2032" s="12" t="s">
        <v>199</v>
      </c>
      <c r="J2032" s="12" t="s">
        <v>1087</v>
      </c>
      <c r="K2032" s="10">
        <v>68250</v>
      </c>
      <c r="L2032" s="11">
        <v>0.35</v>
      </c>
      <c r="M2032" s="13">
        <f t="shared" si="62"/>
        <v>195000</v>
      </c>
      <c r="N2032" s="13">
        <f t="shared" si="63"/>
        <v>300</v>
      </c>
      <c r="O2032" s="4" t="s">
        <v>1018</v>
      </c>
      <c r="P2032" s="12" t="s">
        <v>200</v>
      </c>
    </row>
    <row r="2033" spans="1:16" ht="14.25" customHeight="1">
      <c r="A2033" s="4" t="s">
        <v>1107</v>
      </c>
      <c r="B2033" s="4" t="s">
        <v>13</v>
      </c>
      <c r="C2033" s="4">
        <v>1197831</v>
      </c>
      <c r="D2033" s="5">
        <v>44291</v>
      </c>
      <c r="E2033" s="4" t="s">
        <v>283</v>
      </c>
      <c r="F2033" s="4" t="s">
        <v>1019</v>
      </c>
      <c r="G2033" s="4" t="s">
        <v>1020</v>
      </c>
      <c r="H2033" s="6">
        <v>475</v>
      </c>
      <c r="I2033" s="12" t="s">
        <v>201</v>
      </c>
      <c r="J2033" s="12" t="s">
        <v>1086</v>
      </c>
      <c r="K2033" s="10">
        <v>41562.5</v>
      </c>
      <c r="L2033" s="11">
        <v>0.35</v>
      </c>
      <c r="M2033" s="13">
        <f t="shared" si="62"/>
        <v>118750.00000000001</v>
      </c>
      <c r="N2033" s="13">
        <f t="shared" si="63"/>
        <v>250.00000000000003</v>
      </c>
      <c r="O2033" s="4" t="s">
        <v>1018</v>
      </c>
      <c r="P2033" s="12" t="s">
        <v>202</v>
      </c>
    </row>
    <row r="2034" spans="1:16" ht="14.25" customHeight="1">
      <c r="A2034" s="4" t="s">
        <v>1107</v>
      </c>
      <c r="B2034" s="4" t="s">
        <v>13</v>
      </c>
      <c r="C2034" s="4">
        <v>1197831</v>
      </c>
      <c r="D2034" s="5">
        <v>44291</v>
      </c>
      <c r="E2034" s="4" t="s">
        <v>283</v>
      </c>
      <c r="F2034" s="4" t="s">
        <v>1019</v>
      </c>
      <c r="G2034" s="4" t="s">
        <v>1020</v>
      </c>
      <c r="H2034" s="6">
        <v>375</v>
      </c>
      <c r="I2034" s="12" t="s">
        <v>203</v>
      </c>
      <c r="J2034" s="12" t="s">
        <v>1087</v>
      </c>
      <c r="K2034" s="10">
        <v>50625</v>
      </c>
      <c r="L2034" s="11">
        <v>0.45</v>
      </c>
      <c r="M2034" s="13">
        <f t="shared" si="62"/>
        <v>112500</v>
      </c>
      <c r="N2034" s="13">
        <f t="shared" si="63"/>
        <v>300</v>
      </c>
      <c r="O2034" s="4" t="s">
        <v>1018</v>
      </c>
      <c r="P2034" s="12" t="s">
        <v>204</v>
      </c>
    </row>
    <row r="2035" spans="1:16" ht="14.25" customHeight="1">
      <c r="A2035" s="4" t="s">
        <v>1107</v>
      </c>
      <c r="B2035" s="4" t="s">
        <v>13</v>
      </c>
      <c r="C2035" s="4">
        <v>1197831</v>
      </c>
      <c r="D2035" s="5">
        <v>44291</v>
      </c>
      <c r="E2035" s="4" t="s">
        <v>283</v>
      </c>
      <c r="F2035" s="4" t="s">
        <v>1019</v>
      </c>
      <c r="G2035" s="4" t="s">
        <v>1020</v>
      </c>
      <c r="H2035" s="6">
        <v>275</v>
      </c>
      <c r="I2035" s="12" t="s">
        <v>205</v>
      </c>
      <c r="J2035" s="12" t="s">
        <v>1087</v>
      </c>
      <c r="K2035" s="10">
        <v>28875</v>
      </c>
      <c r="L2035" s="11">
        <v>0.3</v>
      </c>
      <c r="M2035" s="13">
        <f t="shared" si="62"/>
        <v>96250</v>
      </c>
      <c r="N2035" s="13">
        <f t="shared" si="63"/>
        <v>350</v>
      </c>
      <c r="O2035" s="4" t="s">
        <v>1018</v>
      </c>
      <c r="P2035" s="12" t="s">
        <v>206</v>
      </c>
    </row>
    <row r="2036" spans="1:16" ht="14.25" customHeight="1">
      <c r="A2036" s="4" t="s">
        <v>1107</v>
      </c>
      <c r="B2036" s="4" t="s">
        <v>13</v>
      </c>
      <c r="C2036" s="4">
        <v>1197831</v>
      </c>
      <c r="D2036" s="5">
        <v>44291</v>
      </c>
      <c r="E2036" s="4" t="s">
        <v>283</v>
      </c>
      <c r="F2036" s="4" t="s">
        <v>1019</v>
      </c>
      <c r="G2036" s="4" t="s">
        <v>1020</v>
      </c>
      <c r="H2036" s="6">
        <v>550</v>
      </c>
      <c r="I2036" s="12" t="s">
        <v>207</v>
      </c>
      <c r="J2036" s="12" t="s">
        <v>1087</v>
      </c>
      <c r="K2036" s="10">
        <v>82500</v>
      </c>
      <c r="L2036" s="11">
        <v>0.5</v>
      </c>
      <c r="M2036" s="13">
        <f t="shared" si="62"/>
        <v>165000</v>
      </c>
      <c r="N2036" s="13">
        <f t="shared" si="63"/>
        <v>300</v>
      </c>
      <c r="O2036" s="4" t="s">
        <v>1018</v>
      </c>
      <c r="P2036" s="12" t="s">
        <v>208</v>
      </c>
    </row>
    <row r="2037" spans="1:16" ht="14.25" customHeight="1">
      <c r="A2037" s="4" t="s">
        <v>1107</v>
      </c>
      <c r="B2037" s="4" t="s">
        <v>13</v>
      </c>
      <c r="C2037" s="4">
        <v>1197831</v>
      </c>
      <c r="D2037" s="5">
        <v>44321</v>
      </c>
      <c r="E2037" s="4" t="s">
        <v>283</v>
      </c>
      <c r="F2037" s="4" t="s">
        <v>1019</v>
      </c>
      <c r="G2037" s="4" t="s">
        <v>1020</v>
      </c>
      <c r="H2037" s="6">
        <v>700</v>
      </c>
      <c r="I2037" s="12" t="s">
        <v>209</v>
      </c>
      <c r="J2037" s="12" t="s">
        <v>1087</v>
      </c>
      <c r="K2037" s="10">
        <v>49000</v>
      </c>
      <c r="L2037" s="11">
        <v>0.35</v>
      </c>
      <c r="M2037" s="13">
        <f t="shared" si="62"/>
        <v>140000</v>
      </c>
      <c r="N2037" s="13">
        <f t="shared" si="63"/>
        <v>200</v>
      </c>
      <c r="O2037" s="4" t="s">
        <v>1018</v>
      </c>
      <c r="P2037" s="12" t="s">
        <v>210</v>
      </c>
    </row>
    <row r="2038" spans="1:16" ht="14.25" customHeight="1">
      <c r="A2038" s="4" t="s">
        <v>1107</v>
      </c>
      <c r="B2038" s="4" t="s">
        <v>13</v>
      </c>
      <c r="C2038" s="4">
        <v>1197831</v>
      </c>
      <c r="D2038" s="5">
        <v>44321</v>
      </c>
      <c r="E2038" s="4" t="s">
        <v>283</v>
      </c>
      <c r="F2038" s="4" t="s">
        <v>1019</v>
      </c>
      <c r="G2038" s="4" t="s">
        <v>1020</v>
      </c>
      <c r="H2038" s="6">
        <v>725</v>
      </c>
      <c r="I2038" s="12" t="s">
        <v>211</v>
      </c>
      <c r="J2038" s="12" t="s">
        <v>1086</v>
      </c>
      <c r="K2038" s="10">
        <v>76125</v>
      </c>
      <c r="L2038" s="11">
        <v>0.35</v>
      </c>
      <c r="M2038" s="13">
        <f t="shared" si="62"/>
        <v>217500</v>
      </c>
      <c r="N2038" s="13">
        <f t="shared" si="63"/>
        <v>300</v>
      </c>
      <c r="O2038" s="4" t="s">
        <v>1018</v>
      </c>
      <c r="P2038" s="12" t="s">
        <v>212</v>
      </c>
    </row>
    <row r="2039" spans="1:16" ht="14.25" customHeight="1">
      <c r="A2039" s="4" t="s">
        <v>1107</v>
      </c>
      <c r="B2039" s="4" t="s">
        <v>13</v>
      </c>
      <c r="C2039" s="4">
        <v>1197831</v>
      </c>
      <c r="D2039" s="5">
        <v>44321</v>
      </c>
      <c r="E2039" s="4" t="s">
        <v>283</v>
      </c>
      <c r="F2039" s="4" t="s">
        <v>1019</v>
      </c>
      <c r="G2039" s="4" t="s">
        <v>1020</v>
      </c>
      <c r="H2039" s="6">
        <v>575</v>
      </c>
      <c r="I2039" s="12" t="s">
        <v>213</v>
      </c>
      <c r="J2039" s="12" t="s">
        <v>1087</v>
      </c>
      <c r="K2039" s="10">
        <v>50312.5</v>
      </c>
      <c r="L2039" s="11">
        <v>0.35</v>
      </c>
      <c r="M2039" s="13">
        <f t="shared" si="62"/>
        <v>143750</v>
      </c>
      <c r="N2039" s="13">
        <f t="shared" si="63"/>
        <v>250</v>
      </c>
      <c r="O2039" s="4" t="s">
        <v>1018</v>
      </c>
      <c r="P2039" s="12" t="s">
        <v>214</v>
      </c>
    </row>
    <row r="2040" spans="1:16" ht="14.25" customHeight="1">
      <c r="A2040" s="4" t="s">
        <v>1107</v>
      </c>
      <c r="B2040" s="4" t="s">
        <v>13</v>
      </c>
      <c r="C2040" s="4">
        <v>1197831</v>
      </c>
      <c r="D2040" s="5">
        <v>44321</v>
      </c>
      <c r="E2040" s="4" t="s">
        <v>283</v>
      </c>
      <c r="F2040" s="4" t="s">
        <v>1019</v>
      </c>
      <c r="G2040" s="4" t="s">
        <v>1020</v>
      </c>
      <c r="H2040" s="6">
        <v>500</v>
      </c>
      <c r="I2040" s="12" t="s">
        <v>215</v>
      </c>
      <c r="J2040" s="12" t="s">
        <v>1087</v>
      </c>
      <c r="K2040" s="10">
        <v>78750</v>
      </c>
      <c r="L2040" s="11">
        <v>0.45</v>
      </c>
      <c r="M2040" s="13">
        <f t="shared" si="62"/>
        <v>175000</v>
      </c>
      <c r="N2040" s="13">
        <f t="shared" si="63"/>
        <v>350</v>
      </c>
      <c r="O2040" s="4" t="s">
        <v>1018</v>
      </c>
      <c r="P2040" s="12" t="s">
        <v>216</v>
      </c>
    </row>
    <row r="2041" spans="1:16" ht="14.25" customHeight="1">
      <c r="A2041" s="4" t="s">
        <v>1107</v>
      </c>
      <c r="B2041" s="4" t="s">
        <v>13</v>
      </c>
      <c r="C2041" s="4">
        <v>1197831</v>
      </c>
      <c r="D2041" s="5">
        <v>44321</v>
      </c>
      <c r="E2041" s="4" t="s">
        <v>283</v>
      </c>
      <c r="F2041" s="4" t="s">
        <v>1019</v>
      </c>
      <c r="G2041" s="4" t="s">
        <v>1020</v>
      </c>
      <c r="H2041" s="6">
        <v>400</v>
      </c>
      <c r="I2041" s="12" t="s">
        <v>217</v>
      </c>
      <c r="J2041" s="12" t="s">
        <v>1087</v>
      </c>
      <c r="K2041" s="10">
        <v>60000</v>
      </c>
      <c r="L2041" s="11">
        <v>0.3</v>
      </c>
      <c r="M2041" s="13">
        <f t="shared" si="62"/>
        <v>200000</v>
      </c>
      <c r="N2041" s="13">
        <f t="shared" si="63"/>
        <v>500</v>
      </c>
      <c r="O2041" s="4" t="s">
        <v>1018</v>
      </c>
      <c r="P2041" s="12" t="s">
        <v>218</v>
      </c>
    </row>
    <row r="2042" spans="1:16" ht="14.25" customHeight="1">
      <c r="A2042" s="4" t="s">
        <v>1107</v>
      </c>
      <c r="B2042" s="4" t="s">
        <v>13</v>
      </c>
      <c r="C2042" s="4">
        <v>1197831</v>
      </c>
      <c r="D2042" s="5">
        <v>44321</v>
      </c>
      <c r="E2042" s="4" t="s">
        <v>283</v>
      </c>
      <c r="F2042" s="4" t="s">
        <v>1019</v>
      </c>
      <c r="G2042" s="4" t="s">
        <v>1020</v>
      </c>
      <c r="H2042" s="6">
        <v>750</v>
      </c>
      <c r="I2042" s="12" t="s">
        <v>213</v>
      </c>
      <c r="J2042" s="12" t="s">
        <v>1087</v>
      </c>
      <c r="K2042" s="10">
        <v>168750</v>
      </c>
      <c r="L2042" s="11">
        <v>0.5</v>
      </c>
      <c r="M2042" s="13">
        <f t="shared" si="62"/>
        <v>337500</v>
      </c>
      <c r="N2042" s="13">
        <f t="shared" si="63"/>
        <v>450</v>
      </c>
      <c r="O2042" s="4" t="s">
        <v>1018</v>
      </c>
      <c r="P2042" s="12" t="s">
        <v>219</v>
      </c>
    </row>
    <row r="2043" spans="1:16" ht="14.25" customHeight="1">
      <c r="A2043" s="4" t="s">
        <v>1107</v>
      </c>
      <c r="B2043" s="4" t="s">
        <v>13</v>
      </c>
      <c r="C2043" s="4">
        <v>1197831</v>
      </c>
      <c r="D2043" s="5">
        <v>44351</v>
      </c>
      <c r="E2043" s="4" t="s">
        <v>283</v>
      </c>
      <c r="F2043" s="4" t="s">
        <v>1019</v>
      </c>
      <c r="G2043" s="4" t="s">
        <v>1020</v>
      </c>
      <c r="H2043" s="6">
        <v>750</v>
      </c>
      <c r="I2043" s="12" t="s">
        <v>220</v>
      </c>
      <c r="J2043" s="12" t="s">
        <v>1086</v>
      </c>
      <c r="K2043" s="10">
        <v>118125</v>
      </c>
      <c r="L2043" s="11">
        <v>0.35</v>
      </c>
      <c r="M2043" s="13">
        <f t="shared" si="62"/>
        <v>337500</v>
      </c>
      <c r="N2043" s="13">
        <f t="shared" si="63"/>
        <v>450</v>
      </c>
      <c r="O2043" s="4" t="s">
        <v>1018</v>
      </c>
      <c r="P2043" s="12" t="s">
        <v>221</v>
      </c>
    </row>
    <row r="2044" spans="1:16" ht="14.25" customHeight="1">
      <c r="A2044" s="4" t="s">
        <v>1107</v>
      </c>
      <c r="B2044" s="4" t="s">
        <v>13</v>
      </c>
      <c r="C2044" s="4">
        <v>1197831</v>
      </c>
      <c r="D2044" s="5">
        <v>44351</v>
      </c>
      <c r="E2044" s="4" t="s">
        <v>283</v>
      </c>
      <c r="F2044" s="4" t="s">
        <v>1019</v>
      </c>
      <c r="G2044" s="4" t="s">
        <v>1020</v>
      </c>
      <c r="H2044" s="6">
        <v>750</v>
      </c>
      <c r="I2044" s="12" t="s">
        <v>222</v>
      </c>
      <c r="J2044" s="12" t="s">
        <v>1086</v>
      </c>
      <c r="K2044" s="10">
        <v>131250</v>
      </c>
      <c r="L2044" s="11">
        <v>0.35</v>
      </c>
      <c r="M2044" s="13">
        <f t="shared" si="62"/>
        <v>375000</v>
      </c>
      <c r="N2044" s="13">
        <f t="shared" si="63"/>
        <v>500</v>
      </c>
      <c r="O2044" s="4" t="s">
        <v>1018</v>
      </c>
      <c r="P2044" s="12" t="s">
        <v>223</v>
      </c>
    </row>
    <row r="2045" spans="1:16" ht="14.25" customHeight="1">
      <c r="A2045" s="4" t="s">
        <v>1107</v>
      </c>
      <c r="B2045" s="4" t="s">
        <v>13</v>
      </c>
      <c r="C2045" s="4">
        <v>1197831</v>
      </c>
      <c r="D2045" s="5">
        <v>44351</v>
      </c>
      <c r="E2045" s="4" t="s">
        <v>283</v>
      </c>
      <c r="F2045" s="4" t="s">
        <v>1019</v>
      </c>
      <c r="G2045" s="4" t="s">
        <v>1020</v>
      </c>
      <c r="H2045" s="6">
        <v>600</v>
      </c>
      <c r="I2045" s="12" t="s">
        <v>224</v>
      </c>
      <c r="J2045" s="12" t="s">
        <v>1087</v>
      </c>
      <c r="K2045" s="10">
        <v>105000</v>
      </c>
      <c r="L2045" s="11">
        <v>0.35</v>
      </c>
      <c r="M2045" s="13">
        <f t="shared" si="62"/>
        <v>300000</v>
      </c>
      <c r="N2045" s="13">
        <f t="shared" si="63"/>
        <v>500</v>
      </c>
      <c r="O2045" s="4" t="s">
        <v>1018</v>
      </c>
      <c r="P2045" s="12" t="s">
        <v>225</v>
      </c>
    </row>
    <row r="2046" spans="1:16" ht="14.25" customHeight="1">
      <c r="A2046" s="4" t="s">
        <v>1107</v>
      </c>
      <c r="B2046" s="4" t="s">
        <v>13</v>
      </c>
      <c r="C2046" s="4">
        <v>1197831</v>
      </c>
      <c r="D2046" s="5">
        <v>44351</v>
      </c>
      <c r="E2046" s="4" t="s">
        <v>283</v>
      </c>
      <c r="F2046" s="4" t="s">
        <v>1019</v>
      </c>
      <c r="G2046" s="4" t="s">
        <v>1020</v>
      </c>
      <c r="H2046" s="6">
        <v>550</v>
      </c>
      <c r="I2046" s="12" t="s">
        <v>83</v>
      </c>
      <c r="J2046" s="12" t="s">
        <v>1086</v>
      </c>
      <c r="K2046" s="10">
        <v>123750</v>
      </c>
      <c r="L2046" s="11">
        <v>0.45</v>
      </c>
      <c r="M2046" s="13">
        <f t="shared" si="62"/>
        <v>275000</v>
      </c>
      <c r="N2046" s="13">
        <f t="shared" si="63"/>
        <v>500</v>
      </c>
      <c r="O2046" s="4" t="s">
        <v>1018</v>
      </c>
      <c r="P2046" s="12" t="s">
        <v>226</v>
      </c>
    </row>
    <row r="2047" spans="1:16" ht="14.25" customHeight="1">
      <c r="A2047" s="4" t="s">
        <v>1107</v>
      </c>
      <c r="B2047" s="4" t="s">
        <v>13</v>
      </c>
      <c r="C2047" s="4">
        <v>1197831</v>
      </c>
      <c r="D2047" s="5">
        <v>44351</v>
      </c>
      <c r="E2047" s="4" t="s">
        <v>283</v>
      </c>
      <c r="F2047" s="4" t="s">
        <v>1019</v>
      </c>
      <c r="G2047" s="4" t="s">
        <v>1020</v>
      </c>
      <c r="H2047" s="6">
        <v>450</v>
      </c>
      <c r="I2047" s="12" t="s">
        <v>37</v>
      </c>
      <c r="J2047" s="12" t="s">
        <v>1086</v>
      </c>
      <c r="K2047" s="10">
        <v>74250</v>
      </c>
      <c r="L2047" s="11">
        <v>0.3</v>
      </c>
      <c r="M2047" s="13">
        <f t="shared" si="62"/>
        <v>247500</v>
      </c>
      <c r="N2047" s="13">
        <f t="shared" si="63"/>
        <v>550</v>
      </c>
      <c r="O2047" s="4" t="s">
        <v>1018</v>
      </c>
      <c r="P2047" s="12" t="s">
        <v>227</v>
      </c>
    </row>
    <row r="2048" spans="1:16" ht="14.25" customHeight="1">
      <c r="A2048" s="4" t="s">
        <v>1107</v>
      </c>
      <c r="B2048" s="4" t="s">
        <v>13</v>
      </c>
      <c r="C2048" s="4">
        <v>1197831</v>
      </c>
      <c r="D2048" s="5">
        <v>44351</v>
      </c>
      <c r="E2048" s="4" t="s">
        <v>283</v>
      </c>
      <c r="F2048" s="4" t="s">
        <v>1019</v>
      </c>
      <c r="G2048" s="4" t="s">
        <v>1020</v>
      </c>
      <c r="H2048" s="6">
        <v>825</v>
      </c>
      <c r="I2048" s="12" t="s">
        <v>228</v>
      </c>
      <c r="J2048" s="12" t="s">
        <v>1087</v>
      </c>
      <c r="K2048" s="10">
        <v>247500</v>
      </c>
      <c r="L2048" s="11">
        <v>0.5</v>
      </c>
      <c r="M2048" s="13">
        <f t="shared" si="62"/>
        <v>495000</v>
      </c>
      <c r="N2048" s="13">
        <f t="shared" si="63"/>
        <v>600</v>
      </c>
      <c r="O2048" s="4" t="s">
        <v>1018</v>
      </c>
      <c r="P2048" s="12" t="s">
        <v>229</v>
      </c>
    </row>
    <row r="2049" spans="1:16" ht="14.25" customHeight="1">
      <c r="A2049" s="4" t="s">
        <v>1107</v>
      </c>
      <c r="B2049" s="4" t="s">
        <v>13</v>
      </c>
      <c r="C2049" s="4">
        <v>1197831</v>
      </c>
      <c r="D2049" s="5">
        <v>44383</v>
      </c>
      <c r="E2049" s="4" t="s">
        <v>283</v>
      </c>
      <c r="F2049" s="4" t="s">
        <v>1019</v>
      </c>
      <c r="G2049" s="4" t="s">
        <v>1020</v>
      </c>
      <c r="H2049" s="6">
        <v>775</v>
      </c>
      <c r="I2049" s="12" t="s">
        <v>230</v>
      </c>
      <c r="J2049" s="12" t="s">
        <v>1087</v>
      </c>
      <c r="K2049" s="10">
        <v>155000</v>
      </c>
      <c r="L2049" s="11">
        <v>0.4</v>
      </c>
      <c r="M2049" s="13">
        <f t="shared" si="62"/>
        <v>387500</v>
      </c>
      <c r="N2049" s="13">
        <f t="shared" si="63"/>
        <v>500</v>
      </c>
      <c r="O2049" s="4" t="s">
        <v>1018</v>
      </c>
      <c r="P2049" s="12" t="s">
        <v>231</v>
      </c>
    </row>
    <row r="2050" spans="1:16" ht="14.25" customHeight="1">
      <c r="A2050" s="4" t="s">
        <v>1107</v>
      </c>
      <c r="B2050" s="4" t="s">
        <v>13</v>
      </c>
      <c r="C2050" s="4">
        <v>1197831</v>
      </c>
      <c r="D2050" s="5">
        <v>44383</v>
      </c>
      <c r="E2050" s="4" t="s">
        <v>283</v>
      </c>
      <c r="F2050" s="4" t="s">
        <v>1019</v>
      </c>
      <c r="G2050" s="4" t="s">
        <v>1020</v>
      </c>
      <c r="H2050" s="6">
        <v>775</v>
      </c>
      <c r="I2050" s="12" t="s">
        <v>232</v>
      </c>
      <c r="J2050" s="12" t="s">
        <v>1087</v>
      </c>
      <c r="K2050" s="10">
        <v>170500</v>
      </c>
      <c r="L2050" s="11">
        <v>0.4</v>
      </c>
      <c r="M2050" s="13">
        <f t="shared" si="62"/>
        <v>426250</v>
      </c>
      <c r="N2050" s="13">
        <f t="shared" si="63"/>
        <v>550</v>
      </c>
      <c r="O2050" s="4" t="s">
        <v>1018</v>
      </c>
      <c r="P2050" s="12" t="s">
        <v>233</v>
      </c>
    </row>
    <row r="2051" spans="1:16" ht="14.25" customHeight="1">
      <c r="A2051" s="4" t="s">
        <v>1107</v>
      </c>
      <c r="B2051" s="4" t="s">
        <v>13</v>
      </c>
      <c r="C2051" s="4">
        <v>1197831</v>
      </c>
      <c r="D2051" s="5">
        <v>44383</v>
      </c>
      <c r="E2051" s="4" t="s">
        <v>283</v>
      </c>
      <c r="F2051" s="4" t="s">
        <v>1019</v>
      </c>
      <c r="G2051" s="4" t="s">
        <v>1020</v>
      </c>
      <c r="H2051" s="6">
        <v>925</v>
      </c>
      <c r="I2051" s="12" t="s">
        <v>234</v>
      </c>
      <c r="J2051" s="12" t="s">
        <v>1087</v>
      </c>
      <c r="K2051" s="10">
        <v>185000</v>
      </c>
      <c r="L2051" s="11">
        <v>0.4</v>
      </c>
      <c r="M2051" s="13">
        <f t="shared" si="62"/>
        <v>462500</v>
      </c>
      <c r="N2051" s="13">
        <f t="shared" si="63"/>
        <v>500</v>
      </c>
      <c r="O2051" s="4" t="s">
        <v>1018</v>
      </c>
      <c r="P2051" s="12" t="s">
        <v>235</v>
      </c>
    </row>
    <row r="2052" spans="1:16" ht="14.25" customHeight="1">
      <c r="A2052" s="4" t="s">
        <v>1107</v>
      </c>
      <c r="B2052" s="4" t="s">
        <v>13</v>
      </c>
      <c r="C2052" s="4">
        <v>1197831</v>
      </c>
      <c r="D2052" s="5">
        <v>44383</v>
      </c>
      <c r="E2052" s="4" t="s">
        <v>283</v>
      </c>
      <c r="F2052" s="4" t="s">
        <v>1019</v>
      </c>
      <c r="G2052" s="4" t="s">
        <v>1020</v>
      </c>
      <c r="H2052" s="6">
        <v>525</v>
      </c>
      <c r="I2052" s="12" t="s">
        <v>236</v>
      </c>
      <c r="J2052" s="12" t="s">
        <v>1087</v>
      </c>
      <c r="K2052" s="10">
        <v>131250</v>
      </c>
      <c r="L2052" s="11">
        <v>0.5</v>
      </c>
      <c r="M2052" s="13">
        <f t="shared" si="62"/>
        <v>262500</v>
      </c>
      <c r="N2052" s="13">
        <f t="shared" si="63"/>
        <v>500</v>
      </c>
      <c r="O2052" s="4" t="s">
        <v>1018</v>
      </c>
      <c r="P2052" s="12" t="s">
        <v>237</v>
      </c>
    </row>
    <row r="2053" spans="1:16" ht="14.25" customHeight="1">
      <c r="A2053" s="4" t="s">
        <v>1107</v>
      </c>
      <c r="B2053" s="4" t="s">
        <v>13</v>
      </c>
      <c r="C2053" s="4">
        <v>1197831</v>
      </c>
      <c r="D2053" s="5">
        <v>44383</v>
      </c>
      <c r="E2053" s="4" t="s">
        <v>283</v>
      </c>
      <c r="F2053" s="4" t="s">
        <v>1019</v>
      </c>
      <c r="G2053" s="4" t="s">
        <v>1020</v>
      </c>
      <c r="H2053" s="6">
        <v>525</v>
      </c>
      <c r="I2053" s="12" t="s">
        <v>238</v>
      </c>
      <c r="J2053" s="12" t="s">
        <v>1086</v>
      </c>
      <c r="K2053" s="10">
        <v>101062.5</v>
      </c>
      <c r="L2053" s="11">
        <v>0.35</v>
      </c>
      <c r="M2053" s="13">
        <f t="shared" si="62"/>
        <v>288750</v>
      </c>
      <c r="N2053" s="13">
        <f t="shared" si="63"/>
        <v>550</v>
      </c>
      <c r="O2053" s="4" t="s">
        <v>1018</v>
      </c>
      <c r="P2053" s="12" t="s">
        <v>239</v>
      </c>
    </row>
    <row r="2054" spans="1:16" ht="14.25" customHeight="1">
      <c r="A2054" s="4" t="s">
        <v>1107</v>
      </c>
      <c r="B2054" s="4" t="s">
        <v>13</v>
      </c>
      <c r="C2054" s="4">
        <v>1197831</v>
      </c>
      <c r="D2054" s="5">
        <v>44383</v>
      </c>
      <c r="E2054" s="4" t="s">
        <v>283</v>
      </c>
      <c r="F2054" s="4" t="s">
        <v>1019</v>
      </c>
      <c r="G2054" s="4" t="s">
        <v>1020</v>
      </c>
      <c r="H2054" s="6">
        <v>800</v>
      </c>
      <c r="I2054" s="12" t="s">
        <v>240</v>
      </c>
      <c r="J2054" s="12" t="s">
        <v>1087</v>
      </c>
      <c r="K2054" s="10">
        <v>286000</v>
      </c>
      <c r="L2054" s="11">
        <v>0.55000000000000004</v>
      </c>
      <c r="M2054" s="13">
        <f t="shared" si="62"/>
        <v>519999.99999999994</v>
      </c>
      <c r="N2054" s="13">
        <f t="shared" si="63"/>
        <v>649.99999999999989</v>
      </c>
      <c r="O2054" s="4" t="s">
        <v>1018</v>
      </c>
      <c r="P2054" s="12" t="s">
        <v>241</v>
      </c>
    </row>
    <row r="2055" spans="1:16" ht="14.25" customHeight="1">
      <c r="A2055" s="4" t="s">
        <v>1107</v>
      </c>
      <c r="B2055" s="4" t="s">
        <v>13</v>
      </c>
      <c r="C2055" s="4">
        <v>1197831</v>
      </c>
      <c r="D2055" s="5">
        <v>44416</v>
      </c>
      <c r="E2055" s="4" t="s">
        <v>283</v>
      </c>
      <c r="F2055" s="4" t="s">
        <v>1019</v>
      </c>
      <c r="G2055" s="4" t="s">
        <v>1020</v>
      </c>
      <c r="H2055" s="6">
        <v>750</v>
      </c>
      <c r="I2055" s="12" t="s">
        <v>242</v>
      </c>
      <c r="J2055" s="12" t="s">
        <v>1087</v>
      </c>
      <c r="K2055" s="10">
        <v>150000</v>
      </c>
      <c r="L2055" s="11">
        <v>0.4</v>
      </c>
      <c r="M2055" s="13">
        <f t="shared" ref="M2055:M2118" si="64">K2055/L2055</f>
        <v>375000</v>
      </c>
      <c r="N2055" s="13">
        <f t="shared" ref="N2055:N2118" si="65">M2055/H2055</f>
        <v>500</v>
      </c>
      <c r="O2055" s="4" t="s">
        <v>1018</v>
      </c>
      <c r="P2055" s="12" t="s">
        <v>243</v>
      </c>
    </row>
    <row r="2056" spans="1:16" ht="14.25" customHeight="1">
      <c r="A2056" s="4" t="s">
        <v>1107</v>
      </c>
      <c r="B2056" s="4" t="s">
        <v>13</v>
      </c>
      <c r="C2056" s="4">
        <v>1197831</v>
      </c>
      <c r="D2056" s="5">
        <v>44416</v>
      </c>
      <c r="E2056" s="4" t="s">
        <v>283</v>
      </c>
      <c r="F2056" s="4" t="s">
        <v>1019</v>
      </c>
      <c r="G2056" s="4" t="s">
        <v>1020</v>
      </c>
      <c r="H2056" s="6">
        <v>750</v>
      </c>
      <c r="I2056" s="12" t="s">
        <v>244</v>
      </c>
      <c r="J2056" s="12" t="s">
        <v>1087</v>
      </c>
      <c r="K2056" s="10">
        <v>165000</v>
      </c>
      <c r="L2056" s="11">
        <v>0.4</v>
      </c>
      <c r="M2056" s="13">
        <f t="shared" si="64"/>
        <v>412500</v>
      </c>
      <c r="N2056" s="13">
        <f t="shared" si="65"/>
        <v>550</v>
      </c>
      <c r="O2056" s="4" t="s">
        <v>1018</v>
      </c>
      <c r="P2056" s="12" t="s">
        <v>245</v>
      </c>
    </row>
    <row r="2057" spans="1:16" ht="14.25" customHeight="1">
      <c r="A2057" s="4" t="s">
        <v>1107</v>
      </c>
      <c r="B2057" s="4" t="s">
        <v>13</v>
      </c>
      <c r="C2057" s="4">
        <v>1197831</v>
      </c>
      <c r="D2057" s="5">
        <v>44416</v>
      </c>
      <c r="E2057" s="4" t="s">
        <v>283</v>
      </c>
      <c r="F2057" s="4" t="s">
        <v>1019</v>
      </c>
      <c r="G2057" s="4" t="s">
        <v>1020</v>
      </c>
      <c r="H2057" s="6">
        <v>925</v>
      </c>
      <c r="I2057" s="12" t="s">
        <v>246</v>
      </c>
      <c r="J2057" s="12" t="s">
        <v>1087</v>
      </c>
      <c r="K2057" s="10">
        <v>185000</v>
      </c>
      <c r="L2057" s="11">
        <v>0.4</v>
      </c>
      <c r="M2057" s="13">
        <f t="shared" si="64"/>
        <v>462500</v>
      </c>
      <c r="N2057" s="13">
        <f t="shared" si="65"/>
        <v>500</v>
      </c>
      <c r="O2057" s="4" t="s">
        <v>1018</v>
      </c>
      <c r="P2057" s="12" t="s">
        <v>247</v>
      </c>
    </row>
    <row r="2058" spans="1:16" ht="14.25" customHeight="1">
      <c r="A2058" s="4" t="s">
        <v>1107</v>
      </c>
      <c r="B2058" s="4" t="s">
        <v>13</v>
      </c>
      <c r="C2058" s="4">
        <v>1197831</v>
      </c>
      <c r="D2058" s="5">
        <v>44416</v>
      </c>
      <c r="E2058" s="4" t="s">
        <v>283</v>
      </c>
      <c r="F2058" s="4" t="s">
        <v>1019</v>
      </c>
      <c r="G2058" s="4" t="s">
        <v>1020</v>
      </c>
      <c r="H2058" s="6">
        <v>475</v>
      </c>
      <c r="I2058" s="12" t="s">
        <v>248</v>
      </c>
      <c r="J2058" s="12" t="s">
        <v>1087</v>
      </c>
      <c r="K2058" s="10">
        <v>118750</v>
      </c>
      <c r="L2058" s="11">
        <v>0.5</v>
      </c>
      <c r="M2058" s="13">
        <f t="shared" si="64"/>
        <v>237500</v>
      </c>
      <c r="N2058" s="13">
        <f t="shared" si="65"/>
        <v>500</v>
      </c>
      <c r="O2058" s="4" t="s">
        <v>1018</v>
      </c>
      <c r="P2058" s="12" t="s">
        <v>249</v>
      </c>
    </row>
    <row r="2059" spans="1:16" ht="14.25" customHeight="1">
      <c r="A2059" s="4" t="s">
        <v>1107</v>
      </c>
      <c r="B2059" s="4" t="s">
        <v>13</v>
      </c>
      <c r="C2059" s="4">
        <v>1197831</v>
      </c>
      <c r="D2059" s="5">
        <v>44416</v>
      </c>
      <c r="E2059" s="4" t="s">
        <v>283</v>
      </c>
      <c r="F2059" s="4" t="s">
        <v>1019</v>
      </c>
      <c r="G2059" s="4" t="s">
        <v>1020</v>
      </c>
      <c r="H2059" s="6">
        <v>475</v>
      </c>
      <c r="I2059" s="12" t="s">
        <v>250</v>
      </c>
      <c r="J2059" s="12" t="s">
        <v>1086</v>
      </c>
      <c r="K2059" s="10">
        <v>91437.5</v>
      </c>
      <c r="L2059" s="11">
        <v>0.35</v>
      </c>
      <c r="M2059" s="13">
        <f t="shared" si="64"/>
        <v>261250.00000000003</v>
      </c>
      <c r="N2059" s="13">
        <f t="shared" si="65"/>
        <v>550.00000000000011</v>
      </c>
      <c r="O2059" s="4" t="s">
        <v>1018</v>
      </c>
      <c r="P2059" s="12" t="s">
        <v>251</v>
      </c>
    </row>
    <row r="2060" spans="1:16" ht="14.25" customHeight="1">
      <c r="A2060" s="4" t="s">
        <v>1107</v>
      </c>
      <c r="B2060" s="4" t="s">
        <v>13</v>
      </c>
      <c r="C2060" s="4">
        <v>1197831</v>
      </c>
      <c r="D2060" s="5">
        <v>44416</v>
      </c>
      <c r="E2060" s="4" t="s">
        <v>283</v>
      </c>
      <c r="F2060" s="4" t="s">
        <v>1019</v>
      </c>
      <c r="G2060" s="4" t="s">
        <v>1020</v>
      </c>
      <c r="H2060" s="6">
        <v>725</v>
      </c>
      <c r="I2060" s="12" t="s">
        <v>252</v>
      </c>
      <c r="J2060" s="12" t="s">
        <v>1086</v>
      </c>
      <c r="K2060" s="10">
        <v>239250</v>
      </c>
      <c r="L2060" s="11">
        <v>0.55000000000000004</v>
      </c>
      <c r="M2060" s="13">
        <f t="shared" si="64"/>
        <v>434999.99999999994</v>
      </c>
      <c r="N2060" s="13">
        <f t="shared" si="65"/>
        <v>599.99999999999989</v>
      </c>
      <c r="O2060" s="4" t="s">
        <v>1018</v>
      </c>
      <c r="P2060" s="12" t="s">
        <v>253</v>
      </c>
    </row>
    <row r="2061" spans="1:16" ht="14.25" customHeight="1">
      <c r="A2061" s="4" t="s">
        <v>1107</v>
      </c>
      <c r="B2061" s="4" t="s">
        <v>13</v>
      </c>
      <c r="C2061" s="4">
        <v>1197831</v>
      </c>
      <c r="D2061" s="5">
        <v>44444</v>
      </c>
      <c r="E2061" s="4" t="s">
        <v>283</v>
      </c>
      <c r="F2061" s="4" t="s">
        <v>1019</v>
      </c>
      <c r="G2061" s="4" t="s">
        <v>1020</v>
      </c>
      <c r="H2061" s="6">
        <v>675</v>
      </c>
      <c r="I2061" s="12" t="s">
        <v>254</v>
      </c>
      <c r="J2061" s="12" t="s">
        <v>1086</v>
      </c>
      <c r="K2061" s="10">
        <v>148500</v>
      </c>
      <c r="L2061" s="11">
        <v>0.4</v>
      </c>
      <c r="M2061" s="13">
        <f t="shared" si="64"/>
        <v>371250</v>
      </c>
      <c r="N2061" s="13">
        <f t="shared" si="65"/>
        <v>550</v>
      </c>
      <c r="O2061" s="4" t="s">
        <v>1018</v>
      </c>
      <c r="P2061" s="12" t="s">
        <v>255</v>
      </c>
    </row>
    <row r="2062" spans="1:16" ht="14.25" customHeight="1">
      <c r="A2062" s="4" t="s">
        <v>1107</v>
      </c>
      <c r="B2062" s="4" t="s">
        <v>13</v>
      </c>
      <c r="C2062" s="4">
        <v>1197831</v>
      </c>
      <c r="D2062" s="5">
        <v>44444</v>
      </c>
      <c r="E2062" s="4" t="s">
        <v>283</v>
      </c>
      <c r="F2062" s="4" t="s">
        <v>1019</v>
      </c>
      <c r="G2062" s="4" t="s">
        <v>1020</v>
      </c>
      <c r="H2062" s="6">
        <v>625</v>
      </c>
      <c r="I2062" s="12" t="s">
        <v>99</v>
      </c>
      <c r="J2062" s="12" t="s">
        <v>1087</v>
      </c>
      <c r="K2062" s="10">
        <v>137500</v>
      </c>
      <c r="L2062" s="11">
        <v>0.4</v>
      </c>
      <c r="M2062" s="13">
        <f t="shared" si="64"/>
        <v>343750</v>
      </c>
      <c r="N2062" s="13">
        <f t="shared" si="65"/>
        <v>550</v>
      </c>
      <c r="O2062" s="4" t="s">
        <v>1018</v>
      </c>
      <c r="P2062" s="12" t="s">
        <v>256</v>
      </c>
    </row>
    <row r="2063" spans="1:16" ht="14.25" customHeight="1">
      <c r="A2063" s="4" t="s">
        <v>1107</v>
      </c>
      <c r="B2063" s="4" t="s">
        <v>13</v>
      </c>
      <c r="C2063" s="4">
        <v>1197831</v>
      </c>
      <c r="D2063" s="5">
        <v>44444</v>
      </c>
      <c r="E2063" s="4" t="s">
        <v>283</v>
      </c>
      <c r="F2063" s="4" t="s">
        <v>1019</v>
      </c>
      <c r="G2063" s="4" t="s">
        <v>1020</v>
      </c>
      <c r="H2063" s="6">
        <v>675</v>
      </c>
      <c r="I2063" s="12" t="s">
        <v>257</v>
      </c>
      <c r="J2063" s="12" t="s">
        <v>1086</v>
      </c>
      <c r="K2063" s="10">
        <v>162000</v>
      </c>
      <c r="L2063" s="11">
        <v>0.4</v>
      </c>
      <c r="M2063" s="13">
        <f t="shared" si="64"/>
        <v>405000</v>
      </c>
      <c r="N2063" s="13">
        <f t="shared" si="65"/>
        <v>600</v>
      </c>
      <c r="O2063" s="4" t="s">
        <v>1018</v>
      </c>
      <c r="P2063" s="12" t="s">
        <v>258</v>
      </c>
    </row>
    <row r="2064" spans="1:16" ht="14.25" customHeight="1">
      <c r="A2064" s="4" t="s">
        <v>1107</v>
      </c>
      <c r="B2064" s="4" t="s">
        <v>13</v>
      </c>
      <c r="C2064" s="4">
        <v>1197831</v>
      </c>
      <c r="D2064" s="5">
        <v>44444</v>
      </c>
      <c r="E2064" s="4" t="s">
        <v>283</v>
      </c>
      <c r="F2064" s="4" t="s">
        <v>1019</v>
      </c>
      <c r="G2064" s="4" t="s">
        <v>1020</v>
      </c>
      <c r="H2064" s="6">
        <v>400</v>
      </c>
      <c r="I2064" s="12" t="s">
        <v>259</v>
      </c>
      <c r="J2064" s="12" t="s">
        <v>1087</v>
      </c>
      <c r="K2064" s="10">
        <v>120000</v>
      </c>
      <c r="L2064" s="11">
        <v>0.5</v>
      </c>
      <c r="M2064" s="13">
        <f t="shared" si="64"/>
        <v>240000</v>
      </c>
      <c r="N2064" s="13">
        <f t="shared" si="65"/>
        <v>600</v>
      </c>
      <c r="O2064" s="4" t="s">
        <v>1018</v>
      </c>
      <c r="P2064" s="12" t="s">
        <v>260</v>
      </c>
    </row>
    <row r="2065" spans="1:16" ht="14.25" customHeight="1">
      <c r="A2065" s="4" t="s">
        <v>1107</v>
      </c>
      <c r="B2065" s="4" t="s">
        <v>13</v>
      </c>
      <c r="C2065" s="4">
        <v>1197831</v>
      </c>
      <c r="D2065" s="5">
        <v>44444</v>
      </c>
      <c r="E2065" s="4" t="s">
        <v>283</v>
      </c>
      <c r="F2065" s="4" t="s">
        <v>1019</v>
      </c>
      <c r="G2065" s="4" t="s">
        <v>1020</v>
      </c>
      <c r="H2065" s="6">
        <v>400</v>
      </c>
      <c r="I2065" s="12" t="s">
        <v>261</v>
      </c>
      <c r="J2065" s="12" t="s">
        <v>1087</v>
      </c>
      <c r="K2065" s="10">
        <v>77000</v>
      </c>
      <c r="L2065" s="11">
        <v>0.35</v>
      </c>
      <c r="M2065" s="13">
        <f t="shared" si="64"/>
        <v>220000</v>
      </c>
      <c r="N2065" s="13">
        <f t="shared" si="65"/>
        <v>550</v>
      </c>
      <c r="O2065" s="4" t="s">
        <v>1018</v>
      </c>
      <c r="P2065" s="12" t="s">
        <v>262</v>
      </c>
    </row>
    <row r="2066" spans="1:16" ht="14.25" customHeight="1">
      <c r="A2066" s="4" t="s">
        <v>1107</v>
      </c>
      <c r="B2066" s="4" t="s">
        <v>13</v>
      </c>
      <c r="C2066" s="4">
        <v>1197831</v>
      </c>
      <c r="D2066" s="5">
        <v>44444</v>
      </c>
      <c r="E2066" s="4" t="s">
        <v>283</v>
      </c>
      <c r="F2066" s="4" t="s">
        <v>1019</v>
      </c>
      <c r="G2066" s="4" t="s">
        <v>1020</v>
      </c>
      <c r="H2066" s="6">
        <v>625</v>
      </c>
      <c r="I2066" s="12" t="s">
        <v>49</v>
      </c>
      <c r="J2066" s="12" t="s">
        <v>1086</v>
      </c>
      <c r="K2066" s="10">
        <v>171875</v>
      </c>
      <c r="L2066" s="11">
        <v>0.55000000000000004</v>
      </c>
      <c r="M2066" s="13">
        <f t="shared" si="64"/>
        <v>312500</v>
      </c>
      <c r="N2066" s="13">
        <f t="shared" si="65"/>
        <v>500</v>
      </c>
      <c r="O2066" s="4" t="s">
        <v>1018</v>
      </c>
      <c r="P2066" s="12" t="s">
        <v>263</v>
      </c>
    </row>
    <row r="2067" spans="1:16" ht="14.25" customHeight="1">
      <c r="A2067" s="4" t="s">
        <v>1107</v>
      </c>
      <c r="B2067" s="4" t="s">
        <v>13</v>
      </c>
      <c r="C2067" s="4">
        <v>1197831</v>
      </c>
      <c r="D2067" s="5">
        <v>44473</v>
      </c>
      <c r="E2067" s="4" t="s">
        <v>283</v>
      </c>
      <c r="F2067" s="4" t="s">
        <v>1019</v>
      </c>
      <c r="G2067" s="4" t="s">
        <v>1020</v>
      </c>
      <c r="H2067" s="6">
        <v>575</v>
      </c>
      <c r="I2067" s="12" t="s">
        <v>264</v>
      </c>
      <c r="J2067" s="12" t="s">
        <v>1087</v>
      </c>
      <c r="K2067" s="10">
        <v>92000</v>
      </c>
      <c r="L2067" s="11">
        <v>0.4</v>
      </c>
      <c r="M2067" s="13">
        <f t="shared" si="64"/>
        <v>230000</v>
      </c>
      <c r="N2067" s="13">
        <f t="shared" si="65"/>
        <v>400</v>
      </c>
      <c r="O2067" s="4" t="s">
        <v>1018</v>
      </c>
      <c r="P2067" s="12" t="s">
        <v>265</v>
      </c>
    </row>
    <row r="2068" spans="1:16" ht="14.25" customHeight="1">
      <c r="A2068" s="4" t="s">
        <v>1107</v>
      </c>
      <c r="B2068" s="4" t="s">
        <v>13</v>
      </c>
      <c r="C2068" s="4">
        <v>1197831</v>
      </c>
      <c r="D2068" s="5">
        <v>44473</v>
      </c>
      <c r="E2068" s="4" t="s">
        <v>283</v>
      </c>
      <c r="F2068" s="4" t="s">
        <v>1019</v>
      </c>
      <c r="G2068" s="4" t="s">
        <v>1020</v>
      </c>
      <c r="H2068" s="6">
        <v>575</v>
      </c>
      <c r="I2068" s="12" t="s">
        <v>266</v>
      </c>
      <c r="J2068" s="12" t="s">
        <v>1087</v>
      </c>
      <c r="K2068" s="10">
        <v>92000</v>
      </c>
      <c r="L2068" s="11">
        <v>0.4</v>
      </c>
      <c r="M2068" s="13">
        <f t="shared" si="64"/>
        <v>230000</v>
      </c>
      <c r="N2068" s="13">
        <f t="shared" si="65"/>
        <v>400</v>
      </c>
      <c r="O2068" s="4" t="s">
        <v>1018</v>
      </c>
      <c r="P2068" s="12" t="s">
        <v>267</v>
      </c>
    </row>
    <row r="2069" spans="1:16" ht="14.25" customHeight="1">
      <c r="A2069" s="4" t="s">
        <v>1107</v>
      </c>
      <c r="B2069" s="4" t="s">
        <v>13</v>
      </c>
      <c r="C2069" s="4">
        <v>1197831</v>
      </c>
      <c r="D2069" s="5">
        <v>44473</v>
      </c>
      <c r="E2069" s="4" t="s">
        <v>283</v>
      </c>
      <c r="F2069" s="4" t="s">
        <v>1019</v>
      </c>
      <c r="G2069" s="4" t="s">
        <v>1020</v>
      </c>
      <c r="H2069" s="6">
        <v>525</v>
      </c>
      <c r="I2069" s="12" t="s">
        <v>268</v>
      </c>
      <c r="J2069" s="12" t="s">
        <v>1086</v>
      </c>
      <c r="K2069" s="10">
        <v>94500</v>
      </c>
      <c r="L2069" s="11">
        <v>0.4</v>
      </c>
      <c r="M2069" s="13">
        <f t="shared" si="64"/>
        <v>236250</v>
      </c>
      <c r="N2069" s="13">
        <f t="shared" si="65"/>
        <v>450</v>
      </c>
      <c r="O2069" s="4" t="s">
        <v>1018</v>
      </c>
      <c r="P2069" s="12" t="s">
        <v>269</v>
      </c>
    </row>
    <row r="2070" spans="1:16" ht="14.25" customHeight="1">
      <c r="A2070" s="4" t="s">
        <v>1107</v>
      </c>
      <c r="B2070" s="4" t="s">
        <v>13</v>
      </c>
      <c r="C2070" s="4">
        <v>1197831</v>
      </c>
      <c r="D2070" s="5">
        <v>44473</v>
      </c>
      <c r="E2070" s="4" t="s">
        <v>283</v>
      </c>
      <c r="F2070" s="4" t="s">
        <v>1019</v>
      </c>
      <c r="G2070" s="4" t="s">
        <v>1020</v>
      </c>
      <c r="H2070" s="6">
        <v>375</v>
      </c>
      <c r="I2070" s="12" t="s">
        <v>270</v>
      </c>
      <c r="J2070" s="12" t="s">
        <v>1086</v>
      </c>
      <c r="K2070" s="10">
        <v>84375</v>
      </c>
      <c r="L2070" s="11">
        <v>0.5</v>
      </c>
      <c r="M2070" s="13">
        <f t="shared" si="64"/>
        <v>168750</v>
      </c>
      <c r="N2070" s="13">
        <f t="shared" si="65"/>
        <v>450</v>
      </c>
      <c r="O2070" s="4" t="s">
        <v>1018</v>
      </c>
      <c r="P2070" s="12" t="s">
        <v>271</v>
      </c>
    </row>
    <row r="2071" spans="1:16" ht="14.25" customHeight="1">
      <c r="A2071" s="4" t="s">
        <v>1107</v>
      </c>
      <c r="B2071" s="4" t="s">
        <v>13</v>
      </c>
      <c r="C2071" s="4">
        <v>1197831</v>
      </c>
      <c r="D2071" s="5">
        <v>44473</v>
      </c>
      <c r="E2071" s="4" t="s">
        <v>283</v>
      </c>
      <c r="F2071" s="4" t="s">
        <v>1019</v>
      </c>
      <c r="G2071" s="4" t="s">
        <v>1020</v>
      </c>
      <c r="H2071" s="6">
        <v>350</v>
      </c>
      <c r="I2071" s="12" t="s">
        <v>272</v>
      </c>
      <c r="J2071" s="12" t="s">
        <v>1087</v>
      </c>
      <c r="K2071" s="10">
        <v>42875</v>
      </c>
      <c r="L2071" s="11">
        <v>0.35</v>
      </c>
      <c r="M2071" s="13">
        <f t="shared" si="64"/>
        <v>122500.00000000001</v>
      </c>
      <c r="N2071" s="13">
        <f t="shared" si="65"/>
        <v>350.00000000000006</v>
      </c>
      <c r="O2071" s="4" t="s">
        <v>1018</v>
      </c>
      <c r="P2071" s="12" t="s">
        <v>273</v>
      </c>
    </row>
    <row r="2072" spans="1:16" ht="14.25" customHeight="1">
      <c r="A2072" s="4" t="s">
        <v>1107</v>
      </c>
      <c r="B2072" s="4" t="s">
        <v>13</v>
      </c>
      <c r="C2072" s="4">
        <v>1197831</v>
      </c>
      <c r="D2072" s="5">
        <v>44473</v>
      </c>
      <c r="E2072" s="4" t="s">
        <v>283</v>
      </c>
      <c r="F2072" s="4" t="s">
        <v>1019</v>
      </c>
      <c r="G2072" s="4" t="s">
        <v>1020</v>
      </c>
      <c r="H2072" s="6">
        <v>525</v>
      </c>
      <c r="I2072" s="12" t="s">
        <v>228</v>
      </c>
      <c r="J2072" s="12" t="s">
        <v>1087</v>
      </c>
      <c r="K2072" s="10">
        <v>129937.5</v>
      </c>
      <c r="L2072" s="11">
        <v>0.55000000000000004</v>
      </c>
      <c r="M2072" s="13">
        <f t="shared" si="64"/>
        <v>236249.99999999997</v>
      </c>
      <c r="N2072" s="13">
        <f t="shared" si="65"/>
        <v>449.99999999999994</v>
      </c>
      <c r="O2072" s="4" t="s">
        <v>1018</v>
      </c>
      <c r="P2072" s="12" t="s">
        <v>274</v>
      </c>
    </row>
    <row r="2073" spans="1:16" ht="14.25" customHeight="1">
      <c r="A2073" s="4" t="s">
        <v>1107</v>
      </c>
      <c r="B2073" s="4" t="s">
        <v>13</v>
      </c>
      <c r="C2073" s="4">
        <v>1197831</v>
      </c>
      <c r="D2073" s="5">
        <v>44505</v>
      </c>
      <c r="E2073" s="4" t="s">
        <v>283</v>
      </c>
      <c r="F2073" s="4" t="s">
        <v>1019</v>
      </c>
      <c r="G2073" s="4" t="s">
        <v>1020</v>
      </c>
      <c r="H2073" s="6">
        <v>675</v>
      </c>
      <c r="I2073" s="12" t="s">
        <v>79</v>
      </c>
      <c r="J2073" s="12" t="s">
        <v>1088</v>
      </c>
      <c r="K2073" s="10">
        <v>94500</v>
      </c>
      <c r="L2073" s="11">
        <v>0.4</v>
      </c>
      <c r="M2073" s="13">
        <f t="shared" si="64"/>
        <v>236250</v>
      </c>
      <c r="N2073" s="13">
        <f t="shared" si="65"/>
        <v>350</v>
      </c>
      <c r="O2073" s="4" t="s">
        <v>1018</v>
      </c>
      <c r="P2073" s="12" t="s">
        <v>275</v>
      </c>
    </row>
    <row r="2074" spans="1:16" ht="14.25" customHeight="1">
      <c r="A2074" s="4" t="s">
        <v>1107</v>
      </c>
      <c r="B2074" s="4" t="s">
        <v>13</v>
      </c>
      <c r="C2074" s="4">
        <v>1197831</v>
      </c>
      <c r="D2074" s="5">
        <v>44505</v>
      </c>
      <c r="E2074" s="4" t="s">
        <v>283</v>
      </c>
      <c r="F2074" s="4" t="s">
        <v>1019</v>
      </c>
      <c r="G2074" s="4" t="s">
        <v>1020</v>
      </c>
      <c r="H2074" s="6">
        <v>675</v>
      </c>
      <c r="I2074" s="12" t="s">
        <v>276</v>
      </c>
      <c r="J2074" s="12" t="s">
        <v>1087</v>
      </c>
      <c r="K2074" s="10">
        <v>94500</v>
      </c>
      <c r="L2074" s="11">
        <v>0.4</v>
      </c>
      <c r="M2074" s="13">
        <f t="shared" si="64"/>
        <v>236250</v>
      </c>
      <c r="N2074" s="13">
        <f t="shared" si="65"/>
        <v>350</v>
      </c>
      <c r="O2074" s="4" t="s">
        <v>1018</v>
      </c>
      <c r="P2074" s="12" t="s">
        <v>277</v>
      </c>
    </row>
    <row r="2075" spans="1:16" ht="14.25" customHeight="1">
      <c r="A2075" s="4" t="s">
        <v>1107</v>
      </c>
      <c r="B2075" s="4" t="s">
        <v>13</v>
      </c>
      <c r="C2075" s="4">
        <v>1197831</v>
      </c>
      <c r="D2075" s="5">
        <v>44505</v>
      </c>
      <c r="E2075" s="4" t="s">
        <v>283</v>
      </c>
      <c r="F2075" s="4" t="s">
        <v>1019</v>
      </c>
      <c r="G2075" s="4" t="s">
        <v>1020</v>
      </c>
      <c r="H2075" s="6">
        <v>600</v>
      </c>
      <c r="I2075" s="12" t="s">
        <v>111</v>
      </c>
      <c r="J2075" s="12" t="s">
        <v>1087</v>
      </c>
      <c r="K2075" s="10">
        <v>144000</v>
      </c>
      <c r="L2075" s="11">
        <v>0.4</v>
      </c>
      <c r="M2075" s="13">
        <f t="shared" si="64"/>
        <v>360000</v>
      </c>
      <c r="N2075" s="13">
        <f t="shared" si="65"/>
        <v>600</v>
      </c>
      <c r="O2075" s="4" t="s">
        <v>1018</v>
      </c>
      <c r="P2075" s="12" t="s">
        <v>278</v>
      </c>
    </row>
    <row r="2076" spans="1:16" ht="14.25" customHeight="1">
      <c r="A2076" s="4" t="s">
        <v>1107</v>
      </c>
      <c r="B2076" s="4" t="s">
        <v>13</v>
      </c>
      <c r="C2076" s="4">
        <v>1197831</v>
      </c>
      <c r="D2076" s="5">
        <v>44505</v>
      </c>
      <c r="E2076" s="4" t="s">
        <v>283</v>
      </c>
      <c r="F2076" s="4" t="s">
        <v>1019</v>
      </c>
      <c r="G2076" s="4" t="s">
        <v>1020</v>
      </c>
      <c r="H2076" s="6">
        <v>450</v>
      </c>
      <c r="I2076" s="12" t="s">
        <v>279</v>
      </c>
      <c r="J2076" s="12" t="s">
        <v>1087</v>
      </c>
      <c r="K2076" s="10">
        <v>135000</v>
      </c>
      <c r="L2076" s="11">
        <v>0.5</v>
      </c>
      <c r="M2076" s="13">
        <f t="shared" si="64"/>
        <v>270000</v>
      </c>
      <c r="N2076" s="13">
        <f t="shared" si="65"/>
        <v>600</v>
      </c>
      <c r="O2076" s="4" t="s">
        <v>1018</v>
      </c>
      <c r="P2076" s="12" t="s">
        <v>280</v>
      </c>
    </row>
    <row r="2077" spans="1:16" ht="14.25" customHeight="1">
      <c r="A2077" s="4" t="s">
        <v>1107</v>
      </c>
      <c r="B2077" s="4" t="s">
        <v>13</v>
      </c>
      <c r="C2077" s="4">
        <v>1197831</v>
      </c>
      <c r="D2077" s="5">
        <v>44505</v>
      </c>
      <c r="E2077" s="4" t="s">
        <v>283</v>
      </c>
      <c r="F2077" s="4" t="s">
        <v>1019</v>
      </c>
      <c r="G2077" s="4" t="s">
        <v>1020</v>
      </c>
      <c r="H2077" s="6">
        <v>425</v>
      </c>
      <c r="I2077" s="12" t="s">
        <v>132</v>
      </c>
      <c r="J2077" s="12" t="s">
        <v>1086</v>
      </c>
      <c r="K2077" s="10">
        <v>81812.5</v>
      </c>
      <c r="L2077" s="11">
        <v>0.35</v>
      </c>
      <c r="M2077" s="13">
        <f t="shared" si="64"/>
        <v>233750.00000000003</v>
      </c>
      <c r="N2077" s="13">
        <f t="shared" si="65"/>
        <v>550.00000000000011</v>
      </c>
      <c r="O2077" s="4" t="s">
        <v>1018</v>
      </c>
      <c r="P2077" s="12" t="s">
        <v>281</v>
      </c>
    </row>
    <row r="2078" spans="1:16" ht="14.25" customHeight="1">
      <c r="A2078" s="4" t="s">
        <v>1107</v>
      </c>
      <c r="B2078" s="4" t="s">
        <v>13</v>
      </c>
      <c r="C2078" s="4">
        <v>1197831</v>
      </c>
      <c r="D2078" s="5">
        <v>44505</v>
      </c>
      <c r="E2078" s="4" t="s">
        <v>283</v>
      </c>
      <c r="F2078" s="4" t="s">
        <v>1019</v>
      </c>
      <c r="G2078" s="4" t="s">
        <v>1020</v>
      </c>
      <c r="H2078" s="6">
        <v>625</v>
      </c>
      <c r="I2078" s="12" t="s">
        <v>83</v>
      </c>
      <c r="J2078" s="12" t="s">
        <v>1086</v>
      </c>
      <c r="K2078" s="10">
        <v>223437.5</v>
      </c>
      <c r="L2078" s="11">
        <v>0.55000000000000004</v>
      </c>
      <c r="M2078" s="13">
        <f t="shared" si="64"/>
        <v>406249.99999999994</v>
      </c>
      <c r="N2078" s="13">
        <f t="shared" si="65"/>
        <v>649.99999999999989</v>
      </c>
      <c r="O2078" s="4" t="s">
        <v>1018</v>
      </c>
      <c r="P2078" s="12" t="s">
        <v>282</v>
      </c>
    </row>
    <row r="2079" spans="1:16" ht="14.25" customHeight="1">
      <c r="A2079" s="4" t="s">
        <v>1107</v>
      </c>
      <c r="B2079" s="4" t="s">
        <v>13</v>
      </c>
      <c r="C2079" s="4">
        <v>1197831</v>
      </c>
      <c r="D2079" s="5">
        <v>44534</v>
      </c>
      <c r="E2079" s="4" t="s">
        <v>283</v>
      </c>
      <c r="F2079" s="4" t="s">
        <v>1019</v>
      </c>
      <c r="G2079" s="4" t="s">
        <v>1020</v>
      </c>
      <c r="H2079" s="6">
        <v>775</v>
      </c>
      <c r="I2079" s="12" t="s">
        <v>286</v>
      </c>
      <c r="J2079" s="12" t="s">
        <v>1087</v>
      </c>
      <c r="K2079" s="10">
        <v>170500</v>
      </c>
      <c r="L2079" s="11">
        <v>0.4</v>
      </c>
      <c r="M2079" s="13">
        <f t="shared" si="64"/>
        <v>426250</v>
      </c>
      <c r="N2079" s="13">
        <f t="shared" si="65"/>
        <v>550</v>
      </c>
      <c r="O2079" s="4" t="s">
        <v>1018</v>
      </c>
      <c r="P2079" s="12" t="s">
        <v>287</v>
      </c>
    </row>
    <row r="2080" spans="1:16" ht="14.25" customHeight="1">
      <c r="A2080" s="4" t="s">
        <v>1107</v>
      </c>
      <c r="B2080" s="4" t="s">
        <v>13</v>
      </c>
      <c r="C2080" s="4">
        <v>1197831</v>
      </c>
      <c r="D2080" s="5">
        <v>44534</v>
      </c>
      <c r="E2080" s="4" t="s">
        <v>283</v>
      </c>
      <c r="F2080" s="4" t="s">
        <v>1019</v>
      </c>
      <c r="G2080" s="4" t="s">
        <v>1020</v>
      </c>
      <c r="H2080" s="6">
        <v>775</v>
      </c>
      <c r="I2080" s="12" t="s">
        <v>44</v>
      </c>
      <c r="J2080" s="12" t="s">
        <v>1087</v>
      </c>
      <c r="K2080" s="10">
        <v>170500</v>
      </c>
      <c r="L2080" s="11">
        <v>0.4</v>
      </c>
      <c r="M2080" s="13">
        <f t="shared" si="64"/>
        <v>426250</v>
      </c>
      <c r="N2080" s="13">
        <f t="shared" si="65"/>
        <v>550</v>
      </c>
      <c r="O2080" s="4" t="s">
        <v>1018</v>
      </c>
      <c r="P2080" s="12" t="s">
        <v>288</v>
      </c>
    </row>
    <row r="2081" spans="1:16" ht="14.25" customHeight="1">
      <c r="A2081" s="4" t="s">
        <v>1107</v>
      </c>
      <c r="B2081" s="4" t="s">
        <v>13</v>
      </c>
      <c r="C2081" s="4">
        <v>1197831</v>
      </c>
      <c r="D2081" s="5">
        <v>44534</v>
      </c>
      <c r="E2081" s="4" t="s">
        <v>283</v>
      </c>
      <c r="F2081" s="4" t="s">
        <v>1019</v>
      </c>
      <c r="G2081" s="4" t="s">
        <v>1020</v>
      </c>
      <c r="H2081" s="6">
        <v>675</v>
      </c>
      <c r="I2081" s="12" t="s">
        <v>25</v>
      </c>
      <c r="J2081" s="12" t="s">
        <v>1088</v>
      </c>
      <c r="K2081" s="10">
        <v>162000</v>
      </c>
      <c r="L2081" s="11">
        <v>0.4</v>
      </c>
      <c r="M2081" s="13">
        <f t="shared" si="64"/>
        <v>405000</v>
      </c>
      <c r="N2081" s="13">
        <f t="shared" si="65"/>
        <v>600</v>
      </c>
      <c r="O2081" s="4" t="s">
        <v>1018</v>
      </c>
      <c r="P2081" s="12" t="s">
        <v>289</v>
      </c>
    </row>
    <row r="2082" spans="1:16" ht="14.25" customHeight="1">
      <c r="A2082" s="4" t="s">
        <v>1107</v>
      </c>
      <c r="B2082" s="4" t="s">
        <v>13</v>
      </c>
      <c r="C2082" s="4">
        <v>1197831</v>
      </c>
      <c r="D2082" s="5">
        <v>44534</v>
      </c>
      <c r="E2082" s="4" t="s">
        <v>283</v>
      </c>
      <c r="F2082" s="4" t="s">
        <v>1019</v>
      </c>
      <c r="G2082" s="4" t="s">
        <v>1020</v>
      </c>
      <c r="H2082" s="6">
        <v>525</v>
      </c>
      <c r="I2082" s="12" t="s">
        <v>290</v>
      </c>
      <c r="J2082" s="12" t="s">
        <v>1088</v>
      </c>
      <c r="K2082" s="10">
        <v>157500</v>
      </c>
      <c r="L2082" s="11">
        <v>0.5</v>
      </c>
      <c r="M2082" s="13">
        <f t="shared" si="64"/>
        <v>315000</v>
      </c>
      <c r="N2082" s="13">
        <f t="shared" si="65"/>
        <v>600</v>
      </c>
      <c r="O2082" s="4" t="s">
        <v>1018</v>
      </c>
      <c r="P2082" s="12" t="s">
        <v>291</v>
      </c>
    </row>
    <row r="2083" spans="1:16" ht="14.25" customHeight="1">
      <c r="A2083" s="4" t="s">
        <v>1107</v>
      </c>
      <c r="B2083" s="4" t="s">
        <v>13</v>
      </c>
      <c r="C2083" s="4">
        <v>1197831</v>
      </c>
      <c r="D2083" s="5">
        <v>44534</v>
      </c>
      <c r="E2083" s="4" t="s">
        <v>283</v>
      </c>
      <c r="F2083" s="4" t="s">
        <v>1019</v>
      </c>
      <c r="G2083" s="4" t="s">
        <v>1020</v>
      </c>
      <c r="H2083" s="6">
        <v>475</v>
      </c>
      <c r="I2083" s="12" t="s">
        <v>25</v>
      </c>
      <c r="J2083" s="12" t="s">
        <v>1088</v>
      </c>
      <c r="K2083" s="10">
        <v>91437.5</v>
      </c>
      <c r="L2083" s="11">
        <v>0.35</v>
      </c>
      <c r="M2083" s="13">
        <f t="shared" si="64"/>
        <v>261250.00000000003</v>
      </c>
      <c r="N2083" s="13">
        <f t="shared" si="65"/>
        <v>550.00000000000011</v>
      </c>
      <c r="O2083" s="4" t="s">
        <v>1018</v>
      </c>
      <c r="P2083" s="12" t="s">
        <v>292</v>
      </c>
    </row>
    <row r="2084" spans="1:16" ht="14.25" customHeight="1">
      <c r="A2084" s="4" t="s">
        <v>1107</v>
      </c>
      <c r="B2084" s="4" t="s">
        <v>13</v>
      </c>
      <c r="C2084" s="4">
        <v>1197831</v>
      </c>
      <c r="D2084" s="5">
        <v>44534</v>
      </c>
      <c r="E2084" s="4" t="s">
        <v>283</v>
      </c>
      <c r="F2084" s="4" t="s">
        <v>1019</v>
      </c>
      <c r="G2084" s="4" t="s">
        <v>1020</v>
      </c>
      <c r="H2084" s="6">
        <v>725</v>
      </c>
      <c r="I2084" s="12" t="s">
        <v>293</v>
      </c>
      <c r="J2084" s="12" t="s">
        <v>1086</v>
      </c>
      <c r="K2084" s="10">
        <v>259187.5</v>
      </c>
      <c r="L2084" s="11">
        <v>0.55000000000000004</v>
      </c>
      <c r="M2084" s="13">
        <f t="shared" si="64"/>
        <v>471249.99999999994</v>
      </c>
      <c r="N2084" s="13">
        <f t="shared" si="65"/>
        <v>649.99999999999989</v>
      </c>
      <c r="O2084" s="4" t="s">
        <v>1018</v>
      </c>
      <c r="P2084" s="12" t="s">
        <v>294</v>
      </c>
    </row>
    <row r="2085" spans="1:16" ht="14.25" customHeight="1">
      <c r="A2085" s="4" t="s">
        <v>1107</v>
      </c>
      <c r="B2085" s="4" t="s">
        <v>13</v>
      </c>
      <c r="C2085" s="4">
        <v>1128299</v>
      </c>
      <c r="D2085" s="5">
        <v>44219</v>
      </c>
      <c r="E2085" s="4" t="s">
        <v>283</v>
      </c>
      <c r="F2085" s="4" t="s">
        <v>1019</v>
      </c>
      <c r="G2085" s="4" t="s">
        <v>1020</v>
      </c>
      <c r="H2085" s="6">
        <v>425</v>
      </c>
      <c r="I2085" s="12" t="s">
        <v>295</v>
      </c>
      <c r="J2085" s="12" t="s">
        <v>1087</v>
      </c>
      <c r="K2085" s="10">
        <v>44625</v>
      </c>
      <c r="L2085" s="11">
        <v>0.35</v>
      </c>
      <c r="M2085" s="13">
        <f t="shared" si="64"/>
        <v>127500.00000000001</v>
      </c>
      <c r="N2085" s="13">
        <f t="shared" si="65"/>
        <v>300.00000000000006</v>
      </c>
      <c r="O2085" s="4" t="s">
        <v>1018</v>
      </c>
      <c r="P2085" s="12" t="s">
        <v>296</v>
      </c>
    </row>
    <row r="2086" spans="1:16" ht="14.25" customHeight="1">
      <c r="A2086" s="4" t="s">
        <v>1107</v>
      </c>
      <c r="B2086" s="4" t="s">
        <v>13</v>
      </c>
      <c r="C2086" s="4">
        <v>1128299</v>
      </c>
      <c r="D2086" s="5">
        <v>44219</v>
      </c>
      <c r="E2086" s="4" t="s">
        <v>283</v>
      </c>
      <c r="F2086" s="4" t="s">
        <v>1019</v>
      </c>
      <c r="G2086" s="4" t="s">
        <v>1020</v>
      </c>
      <c r="H2086" s="6">
        <v>425</v>
      </c>
      <c r="I2086" s="12" t="s">
        <v>297</v>
      </c>
      <c r="J2086" s="12" t="s">
        <v>1086</v>
      </c>
      <c r="K2086" s="10">
        <v>68000</v>
      </c>
      <c r="L2086" s="11">
        <v>0.4</v>
      </c>
      <c r="M2086" s="13">
        <f t="shared" si="64"/>
        <v>170000</v>
      </c>
      <c r="N2086" s="13">
        <f t="shared" si="65"/>
        <v>400</v>
      </c>
      <c r="O2086" s="4" t="s">
        <v>1018</v>
      </c>
      <c r="P2086" s="12" t="s">
        <v>298</v>
      </c>
    </row>
    <row r="2087" spans="1:16" ht="14.25" customHeight="1">
      <c r="A2087" s="4" t="s">
        <v>1107</v>
      </c>
      <c r="B2087" s="4" t="s">
        <v>13</v>
      </c>
      <c r="C2087" s="4">
        <v>1128299</v>
      </c>
      <c r="D2087" s="5">
        <v>44219</v>
      </c>
      <c r="E2087" s="4" t="s">
        <v>283</v>
      </c>
      <c r="F2087" s="4" t="s">
        <v>1019</v>
      </c>
      <c r="G2087" s="4" t="s">
        <v>1020</v>
      </c>
      <c r="H2087" s="6">
        <v>425</v>
      </c>
      <c r="I2087" s="12" t="s">
        <v>299</v>
      </c>
      <c r="J2087" s="12" t="s">
        <v>1086</v>
      </c>
      <c r="K2087" s="10">
        <v>59500</v>
      </c>
      <c r="L2087" s="11">
        <v>0.35</v>
      </c>
      <c r="M2087" s="13">
        <f t="shared" si="64"/>
        <v>170000</v>
      </c>
      <c r="N2087" s="13">
        <f t="shared" si="65"/>
        <v>400</v>
      </c>
      <c r="O2087" s="4" t="s">
        <v>1018</v>
      </c>
      <c r="P2087" s="12" t="s">
        <v>300</v>
      </c>
    </row>
    <row r="2088" spans="1:16" ht="14.25" customHeight="1">
      <c r="A2088" s="4" t="s">
        <v>1107</v>
      </c>
      <c r="B2088" s="4" t="s">
        <v>13</v>
      </c>
      <c r="C2088" s="4">
        <v>1128299</v>
      </c>
      <c r="D2088" s="5">
        <v>44219</v>
      </c>
      <c r="E2088" s="4" t="s">
        <v>283</v>
      </c>
      <c r="F2088" s="4" t="s">
        <v>1019</v>
      </c>
      <c r="G2088" s="4" t="s">
        <v>1020</v>
      </c>
      <c r="H2088" s="6">
        <v>275</v>
      </c>
      <c r="I2088" s="12" t="s">
        <v>33</v>
      </c>
      <c r="J2088" s="12" t="s">
        <v>1087</v>
      </c>
      <c r="K2088" s="10">
        <v>38500</v>
      </c>
      <c r="L2088" s="11">
        <v>0.35</v>
      </c>
      <c r="M2088" s="13">
        <f t="shared" si="64"/>
        <v>110000</v>
      </c>
      <c r="N2088" s="13">
        <f t="shared" si="65"/>
        <v>400</v>
      </c>
      <c r="O2088" s="4" t="s">
        <v>1018</v>
      </c>
      <c r="P2088" s="12" t="s">
        <v>301</v>
      </c>
    </row>
    <row r="2089" spans="1:16" ht="14.25" customHeight="1">
      <c r="A2089" s="4" t="s">
        <v>1107</v>
      </c>
      <c r="B2089" s="4" t="s">
        <v>13</v>
      </c>
      <c r="C2089" s="4">
        <v>1128299</v>
      </c>
      <c r="D2089" s="5">
        <v>44219</v>
      </c>
      <c r="E2089" s="4" t="s">
        <v>283</v>
      </c>
      <c r="F2089" s="4" t="s">
        <v>1019</v>
      </c>
      <c r="G2089" s="4" t="s">
        <v>1020</v>
      </c>
      <c r="H2089" s="6">
        <v>225</v>
      </c>
      <c r="I2089" s="12" t="s">
        <v>302</v>
      </c>
      <c r="J2089" s="12" t="s">
        <v>1086</v>
      </c>
      <c r="K2089" s="10">
        <v>30375</v>
      </c>
      <c r="L2089" s="11">
        <v>0.3</v>
      </c>
      <c r="M2089" s="13">
        <f t="shared" si="64"/>
        <v>101250</v>
      </c>
      <c r="N2089" s="13">
        <f t="shared" si="65"/>
        <v>450</v>
      </c>
      <c r="O2089" s="4" t="s">
        <v>1018</v>
      </c>
      <c r="P2089" s="12" t="s">
        <v>303</v>
      </c>
    </row>
    <row r="2090" spans="1:16" ht="14.25" customHeight="1">
      <c r="A2090" s="4" t="s">
        <v>1107</v>
      </c>
      <c r="B2090" s="4" t="s">
        <v>13</v>
      </c>
      <c r="C2090" s="4">
        <v>1128299</v>
      </c>
      <c r="D2090" s="5">
        <v>44219</v>
      </c>
      <c r="E2090" s="4" t="s">
        <v>283</v>
      </c>
      <c r="F2090" s="4" t="s">
        <v>1019</v>
      </c>
      <c r="G2090" s="4" t="s">
        <v>1020</v>
      </c>
      <c r="H2090" s="6">
        <v>425</v>
      </c>
      <c r="I2090" s="12" t="s">
        <v>304</v>
      </c>
      <c r="J2090" s="12" t="s">
        <v>1087</v>
      </c>
      <c r="K2090" s="10">
        <v>42500</v>
      </c>
      <c r="L2090" s="11">
        <v>0.25</v>
      </c>
      <c r="M2090" s="13">
        <f t="shared" si="64"/>
        <v>170000</v>
      </c>
      <c r="N2090" s="13">
        <f t="shared" si="65"/>
        <v>400</v>
      </c>
      <c r="O2090" s="4" t="s">
        <v>1018</v>
      </c>
      <c r="P2090" s="12" t="s">
        <v>305</v>
      </c>
    </row>
    <row r="2091" spans="1:16" ht="14.25" customHeight="1">
      <c r="A2091" s="4" t="s">
        <v>1107</v>
      </c>
      <c r="B2091" s="4" t="s">
        <v>13</v>
      </c>
      <c r="C2091" s="4">
        <v>1128299</v>
      </c>
      <c r="D2091" s="5">
        <v>44250</v>
      </c>
      <c r="E2091" s="4" t="s">
        <v>283</v>
      </c>
      <c r="F2091" s="4" t="s">
        <v>1019</v>
      </c>
      <c r="G2091" s="4" t="s">
        <v>1020</v>
      </c>
      <c r="H2091" s="6">
        <v>475</v>
      </c>
      <c r="I2091" s="12" t="s">
        <v>306</v>
      </c>
      <c r="J2091" s="12" t="s">
        <v>1087</v>
      </c>
      <c r="K2091" s="10">
        <v>49875</v>
      </c>
      <c r="L2091" s="11">
        <v>0.35</v>
      </c>
      <c r="M2091" s="13">
        <f t="shared" si="64"/>
        <v>142500</v>
      </c>
      <c r="N2091" s="13">
        <f t="shared" si="65"/>
        <v>300</v>
      </c>
      <c r="O2091" s="4" t="s">
        <v>1018</v>
      </c>
      <c r="P2091" s="12" t="s">
        <v>307</v>
      </c>
    </row>
    <row r="2092" spans="1:16" ht="14.25" customHeight="1">
      <c r="A2092" s="4" t="s">
        <v>1107</v>
      </c>
      <c r="B2092" s="4" t="s">
        <v>13</v>
      </c>
      <c r="C2092" s="4">
        <v>1128299</v>
      </c>
      <c r="D2092" s="5">
        <v>44250</v>
      </c>
      <c r="E2092" s="4" t="s">
        <v>283</v>
      </c>
      <c r="F2092" s="4" t="s">
        <v>1019</v>
      </c>
      <c r="G2092" s="4" t="s">
        <v>1020</v>
      </c>
      <c r="H2092" s="6">
        <v>375</v>
      </c>
      <c r="I2092" s="12" t="s">
        <v>308</v>
      </c>
      <c r="J2092" s="12" t="s">
        <v>1087</v>
      </c>
      <c r="K2092" s="10">
        <v>60000</v>
      </c>
      <c r="L2092" s="11">
        <v>0.4</v>
      </c>
      <c r="M2092" s="13">
        <f t="shared" si="64"/>
        <v>150000</v>
      </c>
      <c r="N2092" s="13">
        <f t="shared" si="65"/>
        <v>400</v>
      </c>
      <c r="O2092" s="4" t="s">
        <v>1018</v>
      </c>
      <c r="P2092" s="12" t="s">
        <v>309</v>
      </c>
    </row>
    <row r="2093" spans="1:16" ht="14.25" customHeight="1">
      <c r="A2093" s="4" t="s">
        <v>1107</v>
      </c>
      <c r="B2093" s="4" t="s">
        <v>13</v>
      </c>
      <c r="C2093" s="4">
        <v>1128299</v>
      </c>
      <c r="D2093" s="5">
        <v>44250</v>
      </c>
      <c r="E2093" s="4" t="s">
        <v>283</v>
      </c>
      <c r="F2093" s="4" t="s">
        <v>1019</v>
      </c>
      <c r="G2093" s="4" t="s">
        <v>1020</v>
      </c>
      <c r="H2093" s="6">
        <v>375</v>
      </c>
      <c r="I2093" s="12" t="s">
        <v>310</v>
      </c>
      <c r="J2093" s="12" t="s">
        <v>1087</v>
      </c>
      <c r="K2093" s="10">
        <v>52500</v>
      </c>
      <c r="L2093" s="11">
        <v>0.35</v>
      </c>
      <c r="M2093" s="13">
        <f t="shared" si="64"/>
        <v>150000</v>
      </c>
      <c r="N2093" s="13">
        <f t="shared" si="65"/>
        <v>400</v>
      </c>
      <c r="O2093" s="4" t="s">
        <v>1018</v>
      </c>
      <c r="P2093" s="12" t="s">
        <v>311</v>
      </c>
    </row>
    <row r="2094" spans="1:16" ht="14.25" customHeight="1">
      <c r="A2094" s="4" t="s">
        <v>1107</v>
      </c>
      <c r="B2094" s="4" t="s">
        <v>13</v>
      </c>
      <c r="C2094" s="4">
        <v>1128299</v>
      </c>
      <c r="D2094" s="5">
        <v>44250</v>
      </c>
      <c r="E2094" s="4" t="s">
        <v>283</v>
      </c>
      <c r="F2094" s="4" t="s">
        <v>1021</v>
      </c>
      <c r="G2094" s="4" t="s">
        <v>1022</v>
      </c>
      <c r="H2094" s="6">
        <v>225</v>
      </c>
      <c r="I2094" s="12" t="s">
        <v>312</v>
      </c>
      <c r="J2094" s="12" t="s">
        <v>1087</v>
      </c>
      <c r="K2094" s="10">
        <v>31500</v>
      </c>
      <c r="L2094" s="11">
        <v>0.35</v>
      </c>
      <c r="M2094" s="13">
        <f t="shared" si="64"/>
        <v>90000</v>
      </c>
      <c r="N2094" s="13">
        <f t="shared" si="65"/>
        <v>400</v>
      </c>
      <c r="O2094" s="4" t="s">
        <v>1018</v>
      </c>
      <c r="P2094" s="12" t="s">
        <v>313</v>
      </c>
    </row>
    <row r="2095" spans="1:16" ht="14.25" customHeight="1">
      <c r="A2095" s="4" t="s">
        <v>1107</v>
      </c>
      <c r="B2095" s="4" t="s">
        <v>13</v>
      </c>
      <c r="C2095" s="4">
        <v>1128299</v>
      </c>
      <c r="D2095" s="5">
        <v>44250</v>
      </c>
      <c r="E2095" s="4" t="s">
        <v>283</v>
      </c>
      <c r="F2095" s="4" t="s">
        <v>1021</v>
      </c>
      <c r="G2095" s="4" t="s">
        <v>1022</v>
      </c>
      <c r="H2095" s="6">
        <v>150</v>
      </c>
      <c r="I2095" s="12" t="s">
        <v>314</v>
      </c>
      <c r="J2095" s="12" t="s">
        <v>1087</v>
      </c>
      <c r="K2095" s="10">
        <v>20250</v>
      </c>
      <c r="L2095" s="11">
        <v>0.3</v>
      </c>
      <c r="M2095" s="13">
        <f t="shared" si="64"/>
        <v>67500</v>
      </c>
      <c r="N2095" s="13">
        <f t="shared" si="65"/>
        <v>450</v>
      </c>
      <c r="O2095" s="4" t="s">
        <v>1018</v>
      </c>
      <c r="P2095" s="12" t="s">
        <v>315</v>
      </c>
    </row>
    <row r="2096" spans="1:16" ht="14.25" customHeight="1">
      <c r="A2096" s="4" t="s">
        <v>1107</v>
      </c>
      <c r="B2096" s="4" t="s">
        <v>13</v>
      </c>
      <c r="C2096" s="4">
        <v>1128299</v>
      </c>
      <c r="D2096" s="5">
        <v>44250</v>
      </c>
      <c r="E2096" s="4" t="s">
        <v>283</v>
      </c>
      <c r="F2096" s="4" t="s">
        <v>1021</v>
      </c>
      <c r="G2096" s="4" t="s">
        <v>1022</v>
      </c>
      <c r="H2096" s="6">
        <v>350</v>
      </c>
      <c r="I2096" s="12" t="s">
        <v>59</v>
      </c>
      <c r="J2096" s="12" t="s">
        <v>1087</v>
      </c>
      <c r="K2096" s="10">
        <v>35000</v>
      </c>
      <c r="L2096" s="11">
        <v>0.25</v>
      </c>
      <c r="M2096" s="13">
        <f t="shared" si="64"/>
        <v>140000</v>
      </c>
      <c r="N2096" s="13">
        <f t="shared" si="65"/>
        <v>400</v>
      </c>
      <c r="O2096" s="4" t="s">
        <v>1018</v>
      </c>
      <c r="P2096" s="12" t="s">
        <v>316</v>
      </c>
    </row>
    <row r="2097" spans="1:16" ht="14.25" customHeight="1">
      <c r="A2097" s="4" t="s">
        <v>1107</v>
      </c>
      <c r="B2097" s="4" t="s">
        <v>13</v>
      </c>
      <c r="C2097" s="4">
        <v>1128299</v>
      </c>
      <c r="D2097" s="5">
        <v>44277</v>
      </c>
      <c r="E2097" s="4" t="s">
        <v>283</v>
      </c>
      <c r="F2097" s="4" t="s">
        <v>1021</v>
      </c>
      <c r="G2097" s="4" t="s">
        <v>1022</v>
      </c>
      <c r="H2097" s="6">
        <v>500</v>
      </c>
      <c r="I2097" s="12" t="s">
        <v>317</v>
      </c>
      <c r="J2097" s="12" t="s">
        <v>1087</v>
      </c>
      <c r="K2097" s="10">
        <v>70000</v>
      </c>
      <c r="L2097" s="11">
        <v>0.35</v>
      </c>
      <c r="M2097" s="13">
        <f t="shared" si="64"/>
        <v>200000</v>
      </c>
      <c r="N2097" s="13">
        <f t="shared" si="65"/>
        <v>400</v>
      </c>
      <c r="O2097" s="4" t="s">
        <v>1018</v>
      </c>
      <c r="P2097" s="12" t="s">
        <v>318</v>
      </c>
    </row>
    <row r="2098" spans="1:16" ht="14.25" customHeight="1">
      <c r="A2098" s="4" t="s">
        <v>1107</v>
      </c>
      <c r="B2098" s="4" t="s">
        <v>13</v>
      </c>
      <c r="C2098" s="4">
        <v>1128299</v>
      </c>
      <c r="D2098" s="5">
        <v>44277</v>
      </c>
      <c r="E2098" s="4" t="s">
        <v>283</v>
      </c>
      <c r="F2098" s="4" t="s">
        <v>1021</v>
      </c>
      <c r="G2098" s="4" t="s">
        <v>1022</v>
      </c>
      <c r="H2098" s="6">
        <v>350</v>
      </c>
      <c r="I2098" s="12" t="s">
        <v>66</v>
      </c>
      <c r="J2098" s="12" t="s">
        <v>1087</v>
      </c>
      <c r="K2098" s="10">
        <v>70000</v>
      </c>
      <c r="L2098" s="11">
        <v>0.4</v>
      </c>
      <c r="M2098" s="13">
        <f t="shared" si="64"/>
        <v>175000</v>
      </c>
      <c r="N2098" s="13">
        <f t="shared" si="65"/>
        <v>500</v>
      </c>
      <c r="O2098" s="4" t="s">
        <v>1018</v>
      </c>
      <c r="P2098" s="12" t="s">
        <v>319</v>
      </c>
    </row>
    <row r="2099" spans="1:16" ht="14.25" customHeight="1">
      <c r="A2099" s="4" t="s">
        <v>1107</v>
      </c>
      <c r="B2099" s="4" t="s">
        <v>13</v>
      </c>
      <c r="C2099" s="4">
        <v>1128299</v>
      </c>
      <c r="D2099" s="5">
        <v>44277</v>
      </c>
      <c r="E2099" s="4" t="s">
        <v>283</v>
      </c>
      <c r="F2099" s="4" t="s">
        <v>1021</v>
      </c>
      <c r="G2099" s="4" t="s">
        <v>1022</v>
      </c>
      <c r="H2099" s="6">
        <v>350</v>
      </c>
      <c r="I2099" s="12" t="s">
        <v>320</v>
      </c>
      <c r="J2099" s="12" t="s">
        <v>1086</v>
      </c>
      <c r="K2099" s="10">
        <v>61250</v>
      </c>
      <c r="L2099" s="11">
        <v>0.35</v>
      </c>
      <c r="M2099" s="13">
        <f t="shared" si="64"/>
        <v>175000</v>
      </c>
      <c r="N2099" s="13">
        <f t="shared" si="65"/>
        <v>500</v>
      </c>
      <c r="O2099" s="4" t="s">
        <v>1018</v>
      </c>
      <c r="P2099" s="12" t="s">
        <v>321</v>
      </c>
    </row>
    <row r="2100" spans="1:16" ht="14.25" customHeight="1">
      <c r="A2100" s="4" t="s">
        <v>1107</v>
      </c>
      <c r="B2100" s="4" t="s">
        <v>13</v>
      </c>
      <c r="C2100" s="4">
        <v>1128299</v>
      </c>
      <c r="D2100" s="5">
        <v>44277</v>
      </c>
      <c r="E2100" s="4" t="s">
        <v>283</v>
      </c>
      <c r="F2100" s="4" t="s">
        <v>1021</v>
      </c>
      <c r="G2100" s="4" t="s">
        <v>1022</v>
      </c>
      <c r="H2100" s="6">
        <v>225</v>
      </c>
      <c r="I2100" s="12" t="s">
        <v>322</v>
      </c>
      <c r="J2100" s="12" t="s">
        <v>1087</v>
      </c>
      <c r="K2100" s="10">
        <v>39375</v>
      </c>
      <c r="L2100" s="11">
        <v>0.35</v>
      </c>
      <c r="M2100" s="13">
        <f t="shared" si="64"/>
        <v>112500</v>
      </c>
      <c r="N2100" s="13">
        <f t="shared" si="65"/>
        <v>500</v>
      </c>
      <c r="O2100" s="4" t="s">
        <v>1018</v>
      </c>
      <c r="P2100" s="12" t="s">
        <v>323</v>
      </c>
    </row>
    <row r="2101" spans="1:16" ht="14.25" customHeight="1">
      <c r="A2101" s="4" t="s">
        <v>1107</v>
      </c>
      <c r="B2101" s="4" t="s">
        <v>13</v>
      </c>
      <c r="C2101" s="4">
        <v>1128299</v>
      </c>
      <c r="D2101" s="5">
        <v>44277</v>
      </c>
      <c r="E2101" s="4" t="s">
        <v>283</v>
      </c>
      <c r="F2101" s="4" t="s">
        <v>1021</v>
      </c>
      <c r="G2101" s="4" t="s">
        <v>1022</v>
      </c>
      <c r="H2101" s="6">
        <v>125</v>
      </c>
      <c r="I2101" s="12" t="s">
        <v>324</v>
      </c>
      <c r="J2101" s="12" t="s">
        <v>1086</v>
      </c>
      <c r="K2101" s="10">
        <v>20625</v>
      </c>
      <c r="L2101" s="11">
        <v>0.3</v>
      </c>
      <c r="M2101" s="13">
        <f t="shared" si="64"/>
        <v>68750</v>
      </c>
      <c r="N2101" s="13">
        <f t="shared" si="65"/>
        <v>550</v>
      </c>
      <c r="O2101" s="4" t="s">
        <v>1018</v>
      </c>
      <c r="P2101" s="12" t="s">
        <v>325</v>
      </c>
    </row>
    <row r="2102" spans="1:16" ht="14.25" customHeight="1">
      <c r="A2102" s="4" t="s">
        <v>1107</v>
      </c>
      <c r="B2102" s="4" t="s">
        <v>13</v>
      </c>
      <c r="C2102" s="4">
        <v>1128299</v>
      </c>
      <c r="D2102" s="5">
        <v>44277</v>
      </c>
      <c r="E2102" s="4" t="s">
        <v>283</v>
      </c>
      <c r="F2102" s="4" t="s">
        <v>1021</v>
      </c>
      <c r="G2102" s="4" t="s">
        <v>1022</v>
      </c>
      <c r="H2102" s="6">
        <v>325</v>
      </c>
      <c r="I2102" s="12" t="s">
        <v>119</v>
      </c>
      <c r="J2102" s="12" t="s">
        <v>1087</v>
      </c>
      <c r="K2102" s="10">
        <v>40625</v>
      </c>
      <c r="L2102" s="11">
        <v>0.25</v>
      </c>
      <c r="M2102" s="13">
        <f t="shared" si="64"/>
        <v>162500</v>
      </c>
      <c r="N2102" s="13">
        <f t="shared" si="65"/>
        <v>500</v>
      </c>
      <c r="O2102" s="4" t="s">
        <v>1018</v>
      </c>
      <c r="P2102" s="12" t="s">
        <v>120</v>
      </c>
    </row>
    <row r="2103" spans="1:16" ht="14.25" customHeight="1">
      <c r="A2103" s="4" t="s">
        <v>1107</v>
      </c>
      <c r="B2103" s="4" t="s">
        <v>13</v>
      </c>
      <c r="C2103" s="4">
        <v>1128299</v>
      </c>
      <c r="D2103" s="5">
        <v>44309</v>
      </c>
      <c r="E2103" s="4" t="s">
        <v>283</v>
      </c>
      <c r="F2103" s="4" t="s">
        <v>1021</v>
      </c>
      <c r="G2103" s="4" t="s">
        <v>1022</v>
      </c>
      <c r="H2103" s="6">
        <v>500</v>
      </c>
      <c r="I2103" s="12" t="s">
        <v>326</v>
      </c>
      <c r="J2103" s="12" t="s">
        <v>1086</v>
      </c>
      <c r="K2103" s="10">
        <v>87500</v>
      </c>
      <c r="L2103" s="11">
        <v>0.35</v>
      </c>
      <c r="M2103" s="13">
        <f t="shared" si="64"/>
        <v>250000.00000000003</v>
      </c>
      <c r="N2103" s="13">
        <f t="shared" si="65"/>
        <v>500.00000000000006</v>
      </c>
      <c r="O2103" s="4" t="s">
        <v>1018</v>
      </c>
      <c r="P2103" s="12" t="s">
        <v>327</v>
      </c>
    </row>
    <row r="2104" spans="1:16" ht="14.25" customHeight="1">
      <c r="A2104" s="4" t="s">
        <v>1107</v>
      </c>
      <c r="B2104" s="4" t="s">
        <v>13</v>
      </c>
      <c r="C2104" s="4">
        <v>1128299</v>
      </c>
      <c r="D2104" s="5">
        <v>44309</v>
      </c>
      <c r="E2104" s="4" t="s">
        <v>283</v>
      </c>
      <c r="F2104" s="4" t="s">
        <v>1021</v>
      </c>
      <c r="G2104" s="4" t="s">
        <v>1022</v>
      </c>
      <c r="H2104" s="6">
        <v>300</v>
      </c>
      <c r="I2104" s="12" t="s">
        <v>328</v>
      </c>
      <c r="J2104" s="12" t="s">
        <v>1086</v>
      </c>
      <c r="K2104" s="10">
        <v>66000</v>
      </c>
      <c r="L2104" s="11">
        <v>0.4</v>
      </c>
      <c r="M2104" s="13">
        <f t="shared" si="64"/>
        <v>165000</v>
      </c>
      <c r="N2104" s="13">
        <f t="shared" si="65"/>
        <v>550</v>
      </c>
      <c r="O2104" s="4" t="s">
        <v>1018</v>
      </c>
      <c r="P2104" s="12" t="s">
        <v>329</v>
      </c>
    </row>
    <row r="2105" spans="1:16" ht="14.25" customHeight="1">
      <c r="A2105" s="4" t="s">
        <v>1107</v>
      </c>
      <c r="B2105" s="4" t="s">
        <v>13</v>
      </c>
      <c r="C2105" s="4">
        <v>1128299</v>
      </c>
      <c r="D2105" s="5">
        <v>44309</v>
      </c>
      <c r="E2105" s="4" t="s">
        <v>283</v>
      </c>
      <c r="F2105" s="4" t="s">
        <v>1021</v>
      </c>
      <c r="G2105" s="4" t="s">
        <v>1022</v>
      </c>
      <c r="H2105" s="6">
        <v>350</v>
      </c>
      <c r="I2105" s="12" t="s">
        <v>330</v>
      </c>
      <c r="J2105" s="12" t="s">
        <v>1087</v>
      </c>
      <c r="K2105" s="10">
        <v>67375</v>
      </c>
      <c r="L2105" s="11">
        <v>0.35</v>
      </c>
      <c r="M2105" s="13">
        <f t="shared" si="64"/>
        <v>192500</v>
      </c>
      <c r="N2105" s="13">
        <f t="shared" si="65"/>
        <v>550</v>
      </c>
      <c r="O2105" s="4" t="s">
        <v>1018</v>
      </c>
      <c r="P2105" s="12" t="s">
        <v>331</v>
      </c>
    </row>
    <row r="2106" spans="1:16" ht="14.25" customHeight="1">
      <c r="A2106" s="4" t="s">
        <v>1107</v>
      </c>
      <c r="B2106" s="4" t="s">
        <v>13</v>
      </c>
      <c r="C2106" s="4">
        <v>1128299</v>
      </c>
      <c r="D2106" s="5">
        <v>44309</v>
      </c>
      <c r="E2106" s="4" t="s">
        <v>283</v>
      </c>
      <c r="F2106" s="4" t="s">
        <v>1021</v>
      </c>
      <c r="G2106" s="4" t="s">
        <v>1022</v>
      </c>
      <c r="H2106" s="6">
        <v>250</v>
      </c>
      <c r="I2106" s="12" t="s">
        <v>270</v>
      </c>
      <c r="J2106" s="12" t="s">
        <v>1086</v>
      </c>
      <c r="K2106" s="10">
        <v>43750</v>
      </c>
      <c r="L2106" s="11">
        <v>0.35</v>
      </c>
      <c r="M2106" s="13">
        <f t="shared" si="64"/>
        <v>125000.00000000001</v>
      </c>
      <c r="N2106" s="13">
        <f t="shared" si="65"/>
        <v>500.00000000000006</v>
      </c>
      <c r="O2106" s="4" t="s">
        <v>1018</v>
      </c>
      <c r="P2106" s="12" t="s">
        <v>332</v>
      </c>
    </row>
    <row r="2107" spans="1:16" ht="14.25" customHeight="1">
      <c r="A2107" s="4" t="s">
        <v>1107</v>
      </c>
      <c r="B2107" s="4" t="s">
        <v>13</v>
      </c>
      <c r="C2107" s="4">
        <v>1128299</v>
      </c>
      <c r="D2107" s="5">
        <v>44309</v>
      </c>
      <c r="E2107" s="4" t="s">
        <v>283</v>
      </c>
      <c r="F2107" s="4" t="s">
        <v>1021</v>
      </c>
      <c r="G2107" s="4" t="s">
        <v>1022</v>
      </c>
      <c r="H2107" s="6">
        <v>150</v>
      </c>
      <c r="I2107" s="12" t="s">
        <v>333</v>
      </c>
      <c r="J2107" s="12" t="s">
        <v>1086</v>
      </c>
      <c r="K2107" s="10">
        <v>24750</v>
      </c>
      <c r="L2107" s="11">
        <v>0.3</v>
      </c>
      <c r="M2107" s="13">
        <f t="shared" si="64"/>
        <v>82500</v>
      </c>
      <c r="N2107" s="13">
        <f t="shared" si="65"/>
        <v>550</v>
      </c>
      <c r="O2107" s="4" t="s">
        <v>1018</v>
      </c>
      <c r="P2107" s="12" t="s">
        <v>334</v>
      </c>
    </row>
    <row r="2108" spans="1:16" ht="14.25" customHeight="1">
      <c r="A2108" s="4" t="s">
        <v>1107</v>
      </c>
      <c r="B2108" s="4" t="s">
        <v>13</v>
      </c>
      <c r="C2108" s="4">
        <v>1128299</v>
      </c>
      <c r="D2108" s="5">
        <v>44309</v>
      </c>
      <c r="E2108" s="4" t="s">
        <v>283</v>
      </c>
      <c r="F2108" s="4" t="s">
        <v>1021</v>
      </c>
      <c r="G2108" s="4" t="s">
        <v>1022</v>
      </c>
      <c r="H2108" s="6">
        <v>325</v>
      </c>
      <c r="I2108" s="12" t="s">
        <v>335</v>
      </c>
      <c r="J2108" s="12" t="s">
        <v>1087</v>
      </c>
      <c r="K2108" s="10">
        <v>56875</v>
      </c>
      <c r="L2108" s="11">
        <v>0.25</v>
      </c>
      <c r="M2108" s="13">
        <f t="shared" si="64"/>
        <v>227500</v>
      </c>
      <c r="N2108" s="13">
        <f t="shared" si="65"/>
        <v>700</v>
      </c>
      <c r="O2108" s="4" t="s">
        <v>1018</v>
      </c>
      <c r="P2108" s="12" t="s">
        <v>336</v>
      </c>
    </row>
    <row r="2109" spans="1:16" ht="14.25" customHeight="1">
      <c r="A2109" s="4" t="s">
        <v>1107</v>
      </c>
      <c r="B2109" s="4" t="s">
        <v>13</v>
      </c>
      <c r="C2109" s="4">
        <v>1128299</v>
      </c>
      <c r="D2109" s="5">
        <v>44340</v>
      </c>
      <c r="E2109" s="4" t="s">
        <v>283</v>
      </c>
      <c r="F2109" s="4" t="s">
        <v>1021</v>
      </c>
      <c r="G2109" s="4" t="s">
        <v>1022</v>
      </c>
      <c r="H2109" s="6">
        <v>525</v>
      </c>
      <c r="I2109" s="12" t="s">
        <v>337</v>
      </c>
      <c r="J2109" s="12" t="s">
        <v>1086</v>
      </c>
      <c r="K2109" s="10">
        <v>91875</v>
      </c>
      <c r="L2109" s="11">
        <v>0.35</v>
      </c>
      <c r="M2109" s="13">
        <f t="shared" si="64"/>
        <v>262500</v>
      </c>
      <c r="N2109" s="13">
        <f t="shared" si="65"/>
        <v>500</v>
      </c>
      <c r="O2109" s="4" t="s">
        <v>1018</v>
      </c>
      <c r="P2109" s="12" t="s">
        <v>338</v>
      </c>
    </row>
    <row r="2110" spans="1:16" ht="14.25" customHeight="1">
      <c r="A2110" s="4" t="s">
        <v>1107</v>
      </c>
      <c r="B2110" s="4" t="s">
        <v>13</v>
      </c>
      <c r="C2110" s="4">
        <v>1128299</v>
      </c>
      <c r="D2110" s="5">
        <v>44340</v>
      </c>
      <c r="E2110" s="4" t="s">
        <v>283</v>
      </c>
      <c r="F2110" s="4" t="s">
        <v>1021</v>
      </c>
      <c r="G2110" s="4" t="s">
        <v>1022</v>
      </c>
      <c r="H2110" s="6">
        <v>375</v>
      </c>
      <c r="I2110" s="12" t="s">
        <v>339</v>
      </c>
      <c r="J2110" s="12" t="s">
        <v>1087</v>
      </c>
      <c r="K2110" s="10">
        <v>82500</v>
      </c>
      <c r="L2110" s="11">
        <v>0.4</v>
      </c>
      <c r="M2110" s="13">
        <f t="shared" si="64"/>
        <v>206250</v>
      </c>
      <c r="N2110" s="13">
        <f t="shared" si="65"/>
        <v>550</v>
      </c>
      <c r="O2110" s="4" t="s">
        <v>1018</v>
      </c>
      <c r="P2110" s="12" t="s">
        <v>340</v>
      </c>
    </row>
    <row r="2111" spans="1:16" ht="14.25" customHeight="1">
      <c r="A2111" s="4" t="s">
        <v>1107</v>
      </c>
      <c r="B2111" s="4" t="s">
        <v>13</v>
      </c>
      <c r="C2111" s="4">
        <v>1128299</v>
      </c>
      <c r="D2111" s="5">
        <v>44340</v>
      </c>
      <c r="E2111" s="4" t="s">
        <v>283</v>
      </c>
      <c r="F2111" s="4" t="s">
        <v>1021</v>
      </c>
      <c r="G2111" s="4" t="s">
        <v>1022</v>
      </c>
      <c r="H2111" s="6">
        <v>400</v>
      </c>
      <c r="I2111" s="12" t="s">
        <v>341</v>
      </c>
      <c r="J2111" s="12" t="s">
        <v>1086</v>
      </c>
      <c r="K2111" s="10">
        <v>77000</v>
      </c>
      <c r="L2111" s="11">
        <v>0.35</v>
      </c>
      <c r="M2111" s="13">
        <f t="shared" si="64"/>
        <v>220000</v>
      </c>
      <c r="N2111" s="13">
        <f t="shared" si="65"/>
        <v>550</v>
      </c>
      <c r="O2111" s="4" t="s">
        <v>1018</v>
      </c>
      <c r="P2111" s="12" t="s">
        <v>342</v>
      </c>
    </row>
    <row r="2112" spans="1:16" ht="14.25" customHeight="1">
      <c r="A2112" s="4" t="s">
        <v>1107</v>
      </c>
      <c r="B2112" s="4" t="s">
        <v>13</v>
      </c>
      <c r="C2112" s="4">
        <v>1128299</v>
      </c>
      <c r="D2112" s="5">
        <v>44340</v>
      </c>
      <c r="E2112" s="4" t="s">
        <v>283</v>
      </c>
      <c r="F2112" s="4" t="s">
        <v>1021</v>
      </c>
      <c r="G2112" s="4" t="s">
        <v>1022</v>
      </c>
      <c r="H2112" s="6">
        <v>300</v>
      </c>
      <c r="I2112" s="12" t="s">
        <v>343</v>
      </c>
      <c r="J2112" s="12" t="s">
        <v>1087</v>
      </c>
      <c r="K2112" s="10">
        <v>52500</v>
      </c>
      <c r="L2112" s="11">
        <v>0.35</v>
      </c>
      <c r="M2112" s="13">
        <f t="shared" si="64"/>
        <v>150000</v>
      </c>
      <c r="N2112" s="13">
        <f t="shared" si="65"/>
        <v>500</v>
      </c>
      <c r="O2112" s="4" t="s">
        <v>1018</v>
      </c>
      <c r="P2112" s="12" t="s">
        <v>344</v>
      </c>
    </row>
    <row r="2113" spans="1:16" ht="14.25" customHeight="1">
      <c r="A2113" s="4" t="s">
        <v>1107</v>
      </c>
      <c r="B2113" s="4" t="s">
        <v>13</v>
      </c>
      <c r="C2113" s="4">
        <v>1128299</v>
      </c>
      <c r="D2113" s="5">
        <v>44340</v>
      </c>
      <c r="E2113" s="4" t="s">
        <v>283</v>
      </c>
      <c r="F2113" s="4" t="s">
        <v>1021</v>
      </c>
      <c r="G2113" s="4" t="s">
        <v>1022</v>
      </c>
      <c r="H2113" s="6">
        <v>200</v>
      </c>
      <c r="I2113" s="12" t="s">
        <v>85</v>
      </c>
      <c r="J2113" s="12" t="s">
        <v>1086</v>
      </c>
      <c r="K2113" s="10">
        <v>33000</v>
      </c>
      <c r="L2113" s="11">
        <v>0.3</v>
      </c>
      <c r="M2113" s="13">
        <f t="shared" si="64"/>
        <v>110000</v>
      </c>
      <c r="N2113" s="13">
        <f t="shared" si="65"/>
        <v>550</v>
      </c>
      <c r="O2113" s="4" t="s">
        <v>1018</v>
      </c>
      <c r="P2113" s="12" t="s">
        <v>345</v>
      </c>
    </row>
    <row r="2114" spans="1:16" ht="14.25" customHeight="1">
      <c r="A2114" s="4" t="s">
        <v>1107</v>
      </c>
      <c r="B2114" s="4" t="s">
        <v>13</v>
      </c>
      <c r="C2114" s="4">
        <v>1128299</v>
      </c>
      <c r="D2114" s="5">
        <v>44340</v>
      </c>
      <c r="E2114" s="4" t="s">
        <v>283</v>
      </c>
      <c r="F2114" s="4" t="s">
        <v>1021</v>
      </c>
      <c r="G2114" s="4" t="s">
        <v>1022</v>
      </c>
      <c r="H2114" s="6">
        <v>375</v>
      </c>
      <c r="I2114" s="12" t="s">
        <v>346</v>
      </c>
      <c r="J2114" s="12" t="s">
        <v>1087</v>
      </c>
      <c r="K2114" s="10">
        <v>65625</v>
      </c>
      <c r="L2114" s="11">
        <v>0.25</v>
      </c>
      <c r="M2114" s="13">
        <f t="shared" si="64"/>
        <v>262500</v>
      </c>
      <c r="N2114" s="13">
        <f t="shared" si="65"/>
        <v>700</v>
      </c>
      <c r="O2114" s="4" t="s">
        <v>1018</v>
      </c>
      <c r="P2114" s="12" t="s">
        <v>347</v>
      </c>
    </row>
    <row r="2115" spans="1:16" ht="14.25" customHeight="1">
      <c r="A2115" s="4" t="s">
        <v>1107</v>
      </c>
      <c r="B2115" s="4" t="s">
        <v>13</v>
      </c>
      <c r="C2115" s="4">
        <v>1128299</v>
      </c>
      <c r="D2115" s="5">
        <v>44370</v>
      </c>
      <c r="E2115" s="4" t="s">
        <v>283</v>
      </c>
      <c r="F2115" s="4" t="s">
        <v>1021</v>
      </c>
      <c r="G2115" s="4" t="s">
        <v>1022</v>
      </c>
      <c r="H2115" s="6">
        <v>625</v>
      </c>
      <c r="I2115" s="12" t="s">
        <v>348</v>
      </c>
      <c r="J2115" s="12" t="s">
        <v>1087</v>
      </c>
      <c r="K2115" s="10">
        <v>109375</v>
      </c>
      <c r="L2115" s="11">
        <v>0.35</v>
      </c>
      <c r="M2115" s="13">
        <f t="shared" si="64"/>
        <v>312500</v>
      </c>
      <c r="N2115" s="13">
        <f t="shared" si="65"/>
        <v>500</v>
      </c>
      <c r="O2115" s="4" t="s">
        <v>1018</v>
      </c>
      <c r="P2115" s="12" t="s">
        <v>349</v>
      </c>
    </row>
    <row r="2116" spans="1:16" ht="14.25" customHeight="1">
      <c r="A2116" s="4" t="s">
        <v>1107</v>
      </c>
      <c r="B2116" s="4" t="s">
        <v>13</v>
      </c>
      <c r="C2116" s="4">
        <v>1128299</v>
      </c>
      <c r="D2116" s="5">
        <v>44370</v>
      </c>
      <c r="E2116" s="4" t="s">
        <v>283</v>
      </c>
      <c r="F2116" s="4" t="s">
        <v>1021</v>
      </c>
      <c r="G2116" s="4" t="s">
        <v>1022</v>
      </c>
      <c r="H2116" s="6">
        <v>475</v>
      </c>
      <c r="I2116" s="12" t="s">
        <v>350</v>
      </c>
      <c r="J2116" s="12" t="s">
        <v>1087</v>
      </c>
      <c r="K2116" s="10">
        <v>104500</v>
      </c>
      <c r="L2116" s="11">
        <v>0.4</v>
      </c>
      <c r="M2116" s="13">
        <f t="shared" si="64"/>
        <v>261250</v>
      </c>
      <c r="N2116" s="13">
        <f t="shared" si="65"/>
        <v>550</v>
      </c>
      <c r="O2116" s="4" t="s">
        <v>1018</v>
      </c>
      <c r="P2116" s="12" t="s">
        <v>351</v>
      </c>
    </row>
    <row r="2117" spans="1:16" ht="14.25" customHeight="1">
      <c r="A2117" s="4" t="s">
        <v>1107</v>
      </c>
      <c r="B2117" s="4" t="s">
        <v>13</v>
      </c>
      <c r="C2117" s="4">
        <v>1128299</v>
      </c>
      <c r="D2117" s="5">
        <v>44370</v>
      </c>
      <c r="E2117" s="4" t="s">
        <v>283</v>
      </c>
      <c r="F2117" s="4" t="s">
        <v>1021</v>
      </c>
      <c r="G2117" s="4" t="s">
        <v>1022</v>
      </c>
      <c r="H2117" s="6">
        <v>475</v>
      </c>
      <c r="I2117" s="12" t="s">
        <v>352</v>
      </c>
      <c r="J2117" s="12" t="s">
        <v>1087</v>
      </c>
      <c r="K2117" s="10">
        <v>91437.5</v>
      </c>
      <c r="L2117" s="11">
        <v>0.35</v>
      </c>
      <c r="M2117" s="13">
        <f t="shared" si="64"/>
        <v>261250.00000000003</v>
      </c>
      <c r="N2117" s="13">
        <f t="shared" si="65"/>
        <v>550.00000000000011</v>
      </c>
      <c r="O2117" s="4" t="s">
        <v>1018</v>
      </c>
      <c r="P2117" s="12" t="s">
        <v>353</v>
      </c>
    </row>
    <row r="2118" spans="1:16" ht="14.25" customHeight="1">
      <c r="A2118" s="4" t="s">
        <v>1107</v>
      </c>
      <c r="B2118" s="4" t="s">
        <v>13</v>
      </c>
      <c r="C2118" s="4">
        <v>1128299</v>
      </c>
      <c r="D2118" s="5">
        <v>44370</v>
      </c>
      <c r="E2118" s="4" t="s">
        <v>283</v>
      </c>
      <c r="F2118" s="4" t="s">
        <v>1021</v>
      </c>
      <c r="G2118" s="4" t="s">
        <v>1022</v>
      </c>
      <c r="H2118" s="6">
        <v>350</v>
      </c>
      <c r="I2118" s="12" t="s">
        <v>354</v>
      </c>
      <c r="J2118" s="12" t="s">
        <v>1087</v>
      </c>
      <c r="K2118" s="10">
        <v>61250</v>
      </c>
      <c r="L2118" s="11">
        <v>0.35</v>
      </c>
      <c r="M2118" s="13">
        <f t="shared" si="64"/>
        <v>175000</v>
      </c>
      <c r="N2118" s="13">
        <f t="shared" si="65"/>
        <v>500</v>
      </c>
      <c r="O2118" s="4" t="s">
        <v>1018</v>
      </c>
      <c r="P2118" s="12" t="s">
        <v>355</v>
      </c>
    </row>
    <row r="2119" spans="1:16" ht="14.25" customHeight="1">
      <c r="A2119" s="4" t="s">
        <v>1107</v>
      </c>
      <c r="B2119" s="4" t="s">
        <v>13</v>
      </c>
      <c r="C2119" s="4">
        <v>1128299</v>
      </c>
      <c r="D2119" s="5">
        <v>44370</v>
      </c>
      <c r="E2119" s="4" t="s">
        <v>283</v>
      </c>
      <c r="F2119" s="4" t="s">
        <v>1021</v>
      </c>
      <c r="G2119" s="4" t="s">
        <v>1022</v>
      </c>
      <c r="H2119" s="6">
        <v>225</v>
      </c>
      <c r="I2119" s="12" t="s">
        <v>356</v>
      </c>
      <c r="J2119" s="12" t="s">
        <v>1087</v>
      </c>
      <c r="K2119" s="10">
        <v>37125</v>
      </c>
      <c r="L2119" s="11">
        <v>0.3</v>
      </c>
      <c r="M2119" s="13">
        <f t="shared" ref="M2119:M2182" si="66">K2119/L2119</f>
        <v>123750</v>
      </c>
      <c r="N2119" s="13">
        <f t="shared" ref="N2119:N2182" si="67">M2119/H2119</f>
        <v>550</v>
      </c>
      <c r="O2119" s="4" t="s">
        <v>1018</v>
      </c>
      <c r="P2119" s="12" t="s">
        <v>357</v>
      </c>
    </row>
    <row r="2120" spans="1:16" ht="14.25" customHeight="1">
      <c r="A2120" s="4" t="s">
        <v>1107</v>
      </c>
      <c r="B2120" s="4" t="s">
        <v>13</v>
      </c>
      <c r="C2120" s="4">
        <v>1128299</v>
      </c>
      <c r="D2120" s="5">
        <v>44370</v>
      </c>
      <c r="E2120" s="4" t="s">
        <v>283</v>
      </c>
      <c r="F2120" s="4" t="s">
        <v>1021</v>
      </c>
      <c r="G2120" s="4" t="s">
        <v>1022</v>
      </c>
      <c r="H2120" s="6">
        <v>525</v>
      </c>
      <c r="I2120" s="12" t="s">
        <v>358</v>
      </c>
      <c r="J2120" s="12" t="s">
        <v>1087</v>
      </c>
      <c r="K2120" s="10">
        <v>91875</v>
      </c>
      <c r="L2120" s="11">
        <v>0.25</v>
      </c>
      <c r="M2120" s="13">
        <f t="shared" si="66"/>
        <v>367500</v>
      </c>
      <c r="N2120" s="13">
        <f t="shared" si="67"/>
        <v>700</v>
      </c>
      <c r="O2120" s="4" t="s">
        <v>1018</v>
      </c>
      <c r="P2120" s="12" t="s">
        <v>359</v>
      </c>
    </row>
    <row r="2121" spans="1:16" ht="14.25" customHeight="1">
      <c r="A2121" s="4" t="s">
        <v>1107</v>
      </c>
      <c r="B2121" s="4" t="s">
        <v>13</v>
      </c>
      <c r="C2121" s="4">
        <v>1128299</v>
      </c>
      <c r="D2121" s="5">
        <v>44399</v>
      </c>
      <c r="E2121" s="4" t="s">
        <v>283</v>
      </c>
      <c r="F2121" s="4" t="s">
        <v>1021</v>
      </c>
      <c r="G2121" s="4" t="s">
        <v>1022</v>
      </c>
      <c r="H2121" s="6">
        <v>675</v>
      </c>
      <c r="I2121" s="12" t="s">
        <v>360</v>
      </c>
      <c r="J2121" s="12" t="s">
        <v>1086</v>
      </c>
      <c r="K2121" s="10">
        <v>118125</v>
      </c>
      <c r="L2121" s="11">
        <v>0.35</v>
      </c>
      <c r="M2121" s="13">
        <f t="shared" si="66"/>
        <v>337500</v>
      </c>
      <c r="N2121" s="13">
        <f t="shared" si="67"/>
        <v>500</v>
      </c>
      <c r="O2121" s="4" t="s">
        <v>1018</v>
      </c>
      <c r="P2121" s="12" t="s">
        <v>361</v>
      </c>
    </row>
    <row r="2122" spans="1:16" ht="14.25" customHeight="1">
      <c r="A2122" s="4" t="s">
        <v>1107</v>
      </c>
      <c r="B2122" s="4" t="s">
        <v>13</v>
      </c>
      <c r="C2122" s="4">
        <v>1128299</v>
      </c>
      <c r="D2122" s="5">
        <v>44399</v>
      </c>
      <c r="E2122" s="4" t="s">
        <v>283</v>
      </c>
      <c r="F2122" s="4" t="s">
        <v>1021</v>
      </c>
      <c r="G2122" s="4" t="s">
        <v>1022</v>
      </c>
      <c r="H2122" s="6">
        <v>525</v>
      </c>
      <c r="I2122" s="12" t="s">
        <v>362</v>
      </c>
      <c r="J2122" s="12" t="s">
        <v>1087</v>
      </c>
      <c r="K2122" s="10">
        <v>115500</v>
      </c>
      <c r="L2122" s="11">
        <v>0.4</v>
      </c>
      <c r="M2122" s="13">
        <f t="shared" si="66"/>
        <v>288750</v>
      </c>
      <c r="N2122" s="13">
        <f t="shared" si="67"/>
        <v>550</v>
      </c>
      <c r="O2122" s="4" t="s">
        <v>1018</v>
      </c>
      <c r="P2122" s="12" t="s">
        <v>363</v>
      </c>
    </row>
    <row r="2123" spans="1:16" ht="14.25" customHeight="1">
      <c r="A2123" s="4" t="s">
        <v>1107</v>
      </c>
      <c r="B2123" s="4" t="s">
        <v>13</v>
      </c>
      <c r="C2123" s="4">
        <v>1128299</v>
      </c>
      <c r="D2123" s="5">
        <v>44399</v>
      </c>
      <c r="E2123" s="4" t="s">
        <v>283</v>
      </c>
      <c r="F2123" s="4" t="s">
        <v>1021</v>
      </c>
      <c r="G2123" s="4" t="s">
        <v>1022</v>
      </c>
      <c r="H2123" s="6">
        <v>475</v>
      </c>
      <c r="I2123" s="12" t="s">
        <v>364</v>
      </c>
      <c r="J2123" s="12" t="s">
        <v>1087</v>
      </c>
      <c r="K2123" s="10">
        <v>91437.5</v>
      </c>
      <c r="L2123" s="11">
        <v>0.35</v>
      </c>
      <c r="M2123" s="13">
        <f t="shared" si="66"/>
        <v>261250.00000000003</v>
      </c>
      <c r="N2123" s="13">
        <f t="shared" si="67"/>
        <v>550.00000000000011</v>
      </c>
      <c r="O2123" s="4" t="s">
        <v>1018</v>
      </c>
      <c r="P2123" s="12" t="s">
        <v>365</v>
      </c>
    </row>
    <row r="2124" spans="1:16" ht="14.25" customHeight="1">
      <c r="A2124" s="4" t="s">
        <v>1107</v>
      </c>
      <c r="B2124" s="4" t="s">
        <v>13</v>
      </c>
      <c r="C2124" s="4">
        <v>1128299</v>
      </c>
      <c r="D2124" s="5">
        <v>44399</v>
      </c>
      <c r="E2124" s="4" t="s">
        <v>283</v>
      </c>
      <c r="F2124" s="4" t="s">
        <v>1021</v>
      </c>
      <c r="G2124" s="4" t="s">
        <v>1022</v>
      </c>
      <c r="H2124" s="6">
        <v>375</v>
      </c>
      <c r="I2124" s="12" t="s">
        <v>366</v>
      </c>
      <c r="J2124" s="12" t="s">
        <v>1086</v>
      </c>
      <c r="K2124" s="10">
        <v>65625</v>
      </c>
      <c r="L2124" s="11">
        <v>0.35</v>
      </c>
      <c r="M2124" s="13">
        <f t="shared" si="66"/>
        <v>187500</v>
      </c>
      <c r="N2124" s="13">
        <f t="shared" si="67"/>
        <v>500</v>
      </c>
      <c r="O2124" s="4" t="s">
        <v>1018</v>
      </c>
      <c r="P2124" s="12" t="s">
        <v>367</v>
      </c>
    </row>
    <row r="2125" spans="1:16" ht="14.25" customHeight="1">
      <c r="A2125" s="4" t="s">
        <v>1107</v>
      </c>
      <c r="B2125" s="4" t="s">
        <v>13</v>
      </c>
      <c r="C2125" s="4">
        <v>1128299</v>
      </c>
      <c r="D2125" s="5">
        <v>44399</v>
      </c>
      <c r="E2125" s="4" t="s">
        <v>283</v>
      </c>
      <c r="F2125" s="4" t="s">
        <v>1021</v>
      </c>
      <c r="G2125" s="4" t="s">
        <v>1022</v>
      </c>
      <c r="H2125" s="6">
        <v>425</v>
      </c>
      <c r="I2125" s="12" t="s">
        <v>368</v>
      </c>
      <c r="J2125" s="12" t="s">
        <v>1086</v>
      </c>
      <c r="K2125" s="10">
        <v>70125</v>
      </c>
      <c r="L2125" s="11">
        <v>0.3</v>
      </c>
      <c r="M2125" s="13">
        <f t="shared" si="66"/>
        <v>233750</v>
      </c>
      <c r="N2125" s="13">
        <f t="shared" si="67"/>
        <v>550</v>
      </c>
      <c r="O2125" s="4" t="s">
        <v>1018</v>
      </c>
      <c r="P2125" s="12" t="s">
        <v>369</v>
      </c>
    </row>
    <row r="2126" spans="1:16" ht="14.25" customHeight="1">
      <c r="A2126" s="4" t="s">
        <v>1107</v>
      </c>
      <c r="B2126" s="4" t="s">
        <v>13</v>
      </c>
      <c r="C2126" s="4">
        <v>1128299</v>
      </c>
      <c r="D2126" s="5">
        <v>44399</v>
      </c>
      <c r="E2126" s="4" t="s">
        <v>283</v>
      </c>
      <c r="F2126" s="4" t="s">
        <v>1021</v>
      </c>
      <c r="G2126" s="4" t="s">
        <v>1022</v>
      </c>
      <c r="H2126" s="6">
        <v>425</v>
      </c>
      <c r="I2126" s="12" t="s">
        <v>370</v>
      </c>
      <c r="J2126" s="12" t="s">
        <v>1086</v>
      </c>
      <c r="K2126" s="10">
        <v>74375</v>
      </c>
      <c r="L2126" s="11">
        <v>0.25</v>
      </c>
      <c r="M2126" s="13">
        <f t="shared" si="66"/>
        <v>297500</v>
      </c>
      <c r="N2126" s="13">
        <f t="shared" si="67"/>
        <v>700</v>
      </c>
      <c r="O2126" s="4" t="s">
        <v>1018</v>
      </c>
      <c r="P2126" s="12" t="s">
        <v>371</v>
      </c>
    </row>
    <row r="2127" spans="1:16" ht="14.25" customHeight="1">
      <c r="A2127" s="4" t="s">
        <v>1107</v>
      </c>
      <c r="B2127" s="4" t="s">
        <v>13</v>
      </c>
      <c r="C2127" s="4">
        <v>1128299</v>
      </c>
      <c r="D2127" s="5">
        <v>44431</v>
      </c>
      <c r="E2127" s="4" t="s">
        <v>283</v>
      </c>
      <c r="F2127" s="4" t="s">
        <v>1021</v>
      </c>
      <c r="G2127" s="4" t="s">
        <v>1022</v>
      </c>
      <c r="H2127" s="6">
        <v>625</v>
      </c>
      <c r="I2127" s="12" t="s">
        <v>372</v>
      </c>
      <c r="J2127" s="12" t="s">
        <v>1087</v>
      </c>
      <c r="K2127" s="10">
        <v>120312.5</v>
      </c>
      <c r="L2127" s="11">
        <v>0.35</v>
      </c>
      <c r="M2127" s="13">
        <f t="shared" si="66"/>
        <v>343750</v>
      </c>
      <c r="N2127" s="13">
        <f t="shared" si="67"/>
        <v>550</v>
      </c>
      <c r="O2127" s="4" t="s">
        <v>1018</v>
      </c>
      <c r="P2127" s="12" t="s">
        <v>373</v>
      </c>
    </row>
    <row r="2128" spans="1:16" ht="14.25" customHeight="1">
      <c r="A2128" s="4" t="s">
        <v>1107</v>
      </c>
      <c r="B2128" s="4" t="s">
        <v>13</v>
      </c>
      <c r="C2128" s="4">
        <v>1128299</v>
      </c>
      <c r="D2128" s="5">
        <v>44431</v>
      </c>
      <c r="E2128" s="4" t="s">
        <v>283</v>
      </c>
      <c r="F2128" s="4" t="s">
        <v>1021</v>
      </c>
      <c r="G2128" s="4" t="s">
        <v>1022</v>
      </c>
      <c r="H2128" s="6">
        <v>575</v>
      </c>
      <c r="I2128" s="12" t="s">
        <v>374</v>
      </c>
      <c r="J2128" s="12" t="s">
        <v>1087</v>
      </c>
      <c r="K2128" s="10">
        <v>138000</v>
      </c>
      <c r="L2128" s="11">
        <v>0.4</v>
      </c>
      <c r="M2128" s="13">
        <f t="shared" si="66"/>
        <v>345000</v>
      </c>
      <c r="N2128" s="13">
        <f t="shared" si="67"/>
        <v>600</v>
      </c>
      <c r="O2128" s="4" t="s">
        <v>1018</v>
      </c>
      <c r="P2128" s="12" t="s">
        <v>375</v>
      </c>
    </row>
    <row r="2129" spans="1:16" ht="14.25" customHeight="1">
      <c r="A2129" s="4" t="s">
        <v>1107</v>
      </c>
      <c r="B2129" s="4" t="s">
        <v>13</v>
      </c>
      <c r="C2129" s="4">
        <v>1128299</v>
      </c>
      <c r="D2129" s="5">
        <v>44431</v>
      </c>
      <c r="E2129" s="4" t="s">
        <v>283</v>
      </c>
      <c r="F2129" s="4" t="s">
        <v>1021</v>
      </c>
      <c r="G2129" s="4" t="s">
        <v>1022</v>
      </c>
      <c r="H2129" s="6">
        <v>450</v>
      </c>
      <c r="I2129" s="12" t="s">
        <v>66</v>
      </c>
      <c r="J2129" s="12" t="s">
        <v>1087</v>
      </c>
      <c r="K2129" s="10">
        <v>86625</v>
      </c>
      <c r="L2129" s="11">
        <v>0.35</v>
      </c>
      <c r="M2129" s="13">
        <f t="shared" si="66"/>
        <v>247500.00000000003</v>
      </c>
      <c r="N2129" s="13">
        <f t="shared" si="67"/>
        <v>550.00000000000011</v>
      </c>
      <c r="O2129" s="4" t="s">
        <v>1018</v>
      </c>
      <c r="P2129" s="12" t="s">
        <v>376</v>
      </c>
    </row>
    <row r="2130" spans="1:16" ht="14.25" customHeight="1">
      <c r="A2130" s="4" t="s">
        <v>1107</v>
      </c>
      <c r="B2130" s="4" t="s">
        <v>13</v>
      </c>
      <c r="C2130" s="4">
        <v>1128299</v>
      </c>
      <c r="D2130" s="5">
        <v>44431</v>
      </c>
      <c r="E2130" s="4" t="s">
        <v>283</v>
      </c>
      <c r="F2130" s="4" t="s">
        <v>1021</v>
      </c>
      <c r="G2130" s="4" t="s">
        <v>1022</v>
      </c>
      <c r="H2130" s="6">
        <v>400</v>
      </c>
      <c r="I2130" s="12" t="s">
        <v>85</v>
      </c>
      <c r="J2130" s="12" t="s">
        <v>1086</v>
      </c>
      <c r="K2130" s="10">
        <v>77000</v>
      </c>
      <c r="L2130" s="11">
        <v>0.35</v>
      </c>
      <c r="M2130" s="13">
        <f t="shared" si="66"/>
        <v>220000</v>
      </c>
      <c r="N2130" s="13">
        <f t="shared" si="67"/>
        <v>550</v>
      </c>
      <c r="O2130" s="4" t="s">
        <v>1018</v>
      </c>
      <c r="P2130" s="12" t="s">
        <v>377</v>
      </c>
    </row>
    <row r="2131" spans="1:16" ht="14.25" customHeight="1">
      <c r="A2131" s="4" t="s">
        <v>1107</v>
      </c>
      <c r="B2131" s="4" t="s">
        <v>13</v>
      </c>
      <c r="C2131" s="4">
        <v>1128299</v>
      </c>
      <c r="D2131" s="5">
        <v>44431</v>
      </c>
      <c r="E2131" s="4" t="s">
        <v>283</v>
      </c>
      <c r="F2131" s="4" t="s">
        <v>1021</v>
      </c>
      <c r="G2131" s="4" t="s">
        <v>1022</v>
      </c>
      <c r="H2131" s="6">
        <v>400</v>
      </c>
      <c r="I2131" s="12" t="s">
        <v>378</v>
      </c>
      <c r="J2131" s="12" t="s">
        <v>1087</v>
      </c>
      <c r="K2131" s="10">
        <v>78000</v>
      </c>
      <c r="L2131" s="11">
        <v>0.3</v>
      </c>
      <c r="M2131" s="13">
        <f t="shared" si="66"/>
        <v>260000</v>
      </c>
      <c r="N2131" s="13">
        <f t="shared" si="67"/>
        <v>650</v>
      </c>
      <c r="O2131" s="4" t="s">
        <v>1018</v>
      </c>
      <c r="P2131" s="12" t="s">
        <v>379</v>
      </c>
    </row>
    <row r="2132" spans="1:16" ht="14.25" customHeight="1">
      <c r="A2132" s="4" t="s">
        <v>1107</v>
      </c>
      <c r="B2132" s="4" t="s">
        <v>13</v>
      </c>
      <c r="C2132" s="4">
        <v>1128299</v>
      </c>
      <c r="D2132" s="5">
        <v>44431</v>
      </c>
      <c r="E2132" s="4" t="s">
        <v>283</v>
      </c>
      <c r="F2132" s="4" t="s">
        <v>1021</v>
      </c>
      <c r="G2132" s="4" t="s">
        <v>1022</v>
      </c>
      <c r="H2132" s="6">
        <v>375</v>
      </c>
      <c r="I2132" s="12" t="s">
        <v>380</v>
      </c>
      <c r="J2132" s="12" t="s">
        <v>1087</v>
      </c>
      <c r="K2132" s="10">
        <v>65625</v>
      </c>
      <c r="L2132" s="11">
        <v>0.25</v>
      </c>
      <c r="M2132" s="13">
        <f t="shared" si="66"/>
        <v>262500</v>
      </c>
      <c r="N2132" s="13">
        <f t="shared" si="67"/>
        <v>700</v>
      </c>
      <c r="O2132" s="4" t="s">
        <v>1018</v>
      </c>
      <c r="P2132" s="12" t="s">
        <v>381</v>
      </c>
    </row>
    <row r="2133" spans="1:16" ht="14.25" customHeight="1">
      <c r="A2133" s="4" t="s">
        <v>1107</v>
      </c>
      <c r="B2133" s="4" t="s">
        <v>13</v>
      </c>
      <c r="C2133" s="4">
        <v>1128299</v>
      </c>
      <c r="D2133" s="5">
        <v>44463</v>
      </c>
      <c r="E2133" s="4" t="s">
        <v>283</v>
      </c>
      <c r="F2133" s="4" t="s">
        <v>1021</v>
      </c>
      <c r="G2133" s="4" t="s">
        <v>1022</v>
      </c>
      <c r="H2133" s="6">
        <v>575</v>
      </c>
      <c r="I2133" s="12" t="s">
        <v>37</v>
      </c>
      <c r="J2133" s="12" t="s">
        <v>1086</v>
      </c>
      <c r="K2133" s="10">
        <v>90562.5</v>
      </c>
      <c r="L2133" s="11">
        <v>0.35</v>
      </c>
      <c r="M2133" s="13">
        <f t="shared" si="66"/>
        <v>258750.00000000003</v>
      </c>
      <c r="N2133" s="13">
        <f t="shared" si="67"/>
        <v>450.00000000000006</v>
      </c>
      <c r="O2133" s="4" t="s">
        <v>1018</v>
      </c>
      <c r="P2133" s="12" t="s">
        <v>382</v>
      </c>
    </row>
    <row r="2134" spans="1:16" ht="14.25" customHeight="1">
      <c r="A2134" s="4" t="s">
        <v>1107</v>
      </c>
      <c r="B2134" s="4" t="s">
        <v>13</v>
      </c>
      <c r="C2134" s="4">
        <v>1128299</v>
      </c>
      <c r="D2134" s="5">
        <v>44463</v>
      </c>
      <c r="E2134" s="4" t="s">
        <v>283</v>
      </c>
      <c r="F2134" s="4" t="s">
        <v>1021</v>
      </c>
      <c r="G2134" s="4" t="s">
        <v>1022</v>
      </c>
      <c r="H2134" s="6">
        <v>575</v>
      </c>
      <c r="I2134" s="12" t="s">
        <v>383</v>
      </c>
      <c r="J2134" s="12" t="s">
        <v>1086</v>
      </c>
      <c r="K2134" s="10">
        <v>115000</v>
      </c>
      <c r="L2134" s="11">
        <v>0.4</v>
      </c>
      <c r="M2134" s="13">
        <f t="shared" si="66"/>
        <v>287500</v>
      </c>
      <c r="N2134" s="13">
        <f t="shared" si="67"/>
        <v>500</v>
      </c>
      <c r="O2134" s="4" t="s">
        <v>1018</v>
      </c>
      <c r="P2134" s="12" t="s">
        <v>384</v>
      </c>
    </row>
    <row r="2135" spans="1:16" ht="14.25" customHeight="1">
      <c r="A2135" s="4" t="s">
        <v>1107</v>
      </c>
      <c r="B2135" s="4" t="s">
        <v>13</v>
      </c>
      <c r="C2135" s="4">
        <v>1128299</v>
      </c>
      <c r="D2135" s="5">
        <v>44463</v>
      </c>
      <c r="E2135" s="4" t="s">
        <v>283</v>
      </c>
      <c r="F2135" s="4" t="s">
        <v>1021</v>
      </c>
      <c r="G2135" s="4" t="s">
        <v>1022</v>
      </c>
      <c r="H2135" s="6">
        <v>425</v>
      </c>
      <c r="I2135" s="12" t="s">
        <v>385</v>
      </c>
      <c r="J2135" s="12" t="s">
        <v>1086</v>
      </c>
      <c r="K2135" s="10">
        <v>66937.5</v>
      </c>
      <c r="L2135" s="11">
        <v>0.35</v>
      </c>
      <c r="M2135" s="13">
        <f t="shared" si="66"/>
        <v>191250</v>
      </c>
      <c r="N2135" s="13">
        <f t="shared" si="67"/>
        <v>450</v>
      </c>
      <c r="O2135" s="4" t="s">
        <v>1018</v>
      </c>
      <c r="P2135" s="12" t="s">
        <v>386</v>
      </c>
    </row>
    <row r="2136" spans="1:16" ht="14.25" customHeight="1">
      <c r="A2136" s="4" t="s">
        <v>1107</v>
      </c>
      <c r="B2136" s="4" t="s">
        <v>13</v>
      </c>
      <c r="C2136" s="4">
        <v>1128299</v>
      </c>
      <c r="D2136" s="5">
        <v>44463</v>
      </c>
      <c r="E2136" s="4" t="s">
        <v>283</v>
      </c>
      <c r="F2136" s="4" t="s">
        <v>1021</v>
      </c>
      <c r="G2136" s="4" t="s">
        <v>1022</v>
      </c>
      <c r="H2136" s="6">
        <v>375</v>
      </c>
      <c r="I2136" s="12" t="s">
        <v>387</v>
      </c>
      <c r="J2136" s="12" t="s">
        <v>1087</v>
      </c>
      <c r="K2136" s="10">
        <v>59062.5</v>
      </c>
      <c r="L2136" s="11">
        <v>0.35</v>
      </c>
      <c r="M2136" s="13">
        <f t="shared" si="66"/>
        <v>168750</v>
      </c>
      <c r="N2136" s="13">
        <f t="shared" si="67"/>
        <v>450</v>
      </c>
      <c r="O2136" s="4" t="s">
        <v>1018</v>
      </c>
      <c r="P2136" s="12" t="s">
        <v>388</v>
      </c>
    </row>
    <row r="2137" spans="1:16" ht="14.25" customHeight="1">
      <c r="A2137" s="4" t="s">
        <v>1107</v>
      </c>
      <c r="B2137" s="4" t="s">
        <v>13</v>
      </c>
      <c r="C2137" s="4">
        <v>1128299</v>
      </c>
      <c r="D2137" s="5">
        <v>44463</v>
      </c>
      <c r="E2137" s="4" t="s">
        <v>283</v>
      </c>
      <c r="F2137" s="4" t="s">
        <v>1021</v>
      </c>
      <c r="G2137" s="4" t="s">
        <v>1022</v>
      </c>
      <c r="H2137" s="6">
        <v>375</v>
      </c>
      <c r="I2137" s="12" t="s">
        <v>389</v>
      </c>
      <c r="J2137" s="12" t="s">
        <v>1087</v>
      </c>
      <c r="K2137" s="10">
        <v>61875</v>
      </c>
      <c r="L2137" s="11">
        <v>0.3</v>
      </c>
      <c r="M2137" s="13">
        <f t="shared" si="66"/>
        <v>206250</v>
      </c>
      <c r="N2137" s="13">
        <f t="shared" si="67"/>
        <v>550</v>
      </c>
      <c r="O2137" s="4" t="s">
        <v>1018</v>
      </c>
      <c r="P2137" s="12" t="s">
        <v>390</v>
      </c>
    </row>
    <row r="2138" spans="1:16" ht="14.25" customHeight="1">
      <c r="A2138" s="4" t="s">
        <v>1107</v>
      </c>
      <c r="B2138" s="4" t="s">
        <v>13</v>
      </c>
      <c r="C2138" s="4">
        <v>1128299</v>
      </c>
      <c r="D2138" s="5">
        <v>44463</v>
      </c>
      <c r="E2138" s="4" t="s">
        <v>283</v>
      </c>
      <c r="F2138" s="4" t="s">
        <v>1021</v>
      </c>
      <c r="G2138" s="4" t="s">
        <v>1022</v>
      </c>
      <c r="H2138" s="6">
        <v>425</v>
      </c>
      <c r="I2138" s="12" t="s">
        <v>99</v>
      </c>
      <c r="J2138" s="12" t="s">
        <v>1087</v>
      </c>
      <c r="K2138" s="10">
        <v>63750</v>
      </c>
      <c r="L2138" s="11">
        <v>0.25</v>
      </c>
      <c r="M2138" s="13">
        <f t="shared" si="66"/>
        <v>255000</v>
      </c>
      <c r="N2138" s="13">
        <f t="shared" si="67"/>
        <v>600</v>
      </c>
      <c r="O2138" s="4" t="s">
        <v>1018</v>
      </c>
      <c r="P2138" s="12" t="s">
        <v>391</v>
      </c>
    </row>
    <row r="2139" spans="1:16" ht="14.25" customHeight="1">
      <c r="A2139" s="4" t="s">
        <v>1107</v>
      </c>
      <c r="B2139" s="4" t="s">
        <v>13</v>
      </c>
      <c r="C2139" s="4">
        <v>1128299</v>
      </c>
      <c r="D2139" s="5">
        <v>44492</v>
      </c>
      <c r="E2139" s="4" t="s">
        <v>283</v>
      </c>
      <c r="F2139" s="4" t="s">
        <v>1021</v>
      </c>
      <c r="G2139" s="4" t="s">
        <v>1022</v>
      </c>
      <c r="H2139" s="6">
        <v>500</v>
      </c>
      <c r="I2139" s="12" t="s">
        <v>392</v>
      </c>
      <c r="J2139" s="12" t="s">
        <v>1087</v>
      </c>
      <c r="K2139" s="10">
        <v>78750</v>
      </c>
      <c r="L2139" s="11">
        <v>0.35</v>
      </c>
      <c r="M2139" s="13">
        <f t="shared" si="66"/>
        <v>225000</v>
      </c>
      <c r="N2139" s="13">
        <f t="shared" si="67"/>
        <v>450</v>
      </c>
      <c r="O2139" s="4" t="s">
        <v>1018</v>
      </c>
      <c r="P2139" s="12" t="s">
        <v>393</v>
      </c>
    </row>
    <row r="2140" spans="1:16" ht="14.25" customHeight="1">
      <c r="A2140" s="4" t="s">
        <v>1107</v>
      </c>
      <c r="B2140" s="4" t="s">
        <v>13</v>
      </c>
      <c r="C2140" s="4">
        <v>1128299</v>
      </c>
      <c r="D2140" s="5">
        <v>44492</v>
      </c>
      <c r="E2140" s="4" t="s">
        <v>283</v>
      </c>
      <c r="F2140" s="4" t="s">
        <v>1021</v>
      </c>
      <c r="G2140" s="4" t="s">
        <v>1022</v>
      </c>
      <c r="H2140" s="6">
        <v>500</v>
      </c>
      <c r="I2140" s="12" t="s">
        <v>394</v>
      </c>
      <c r="J2140" s="12" t="s">
        <v>1087</v>
      </c>
      <c r="K2140" s="10">
        <v>100000</v>
      </c>
      <c r="L2140" s="11">
        <v>0.4</v>
      </c>
      <c r="M2140" s="13">
        <f t="shared" si="66"/>
        <v>250000</v>
      </c>
      <c r="N2140" s="13">
        <f t="shared" si="67"/>
        <v>500</v>
      </c>
      <c r="O2140" s="4" t="s">
        <v>1018</v>
      </c>
      <c r="P2140" s="12" t="s">
        <v>395</v>
      </c>
    </row>
    <row r="2141" spans="1:16" ht="14.25" customHeight="1">
      <c r="A2141" s="4" t="s">
        <v>1107</v>
      </c>
      <c r="B2141" s="4" t="s">
        <v>13</v>
      </c>
      <c r="C2141" s="4">
        <v>1128299</v>
      </c>
      <c r="D2141" s="5">
        <v>44492</v>
      </c>
      <c r="E2141" s="4" t="s">
        <v>283</v>
      </c>
      <c r="F2141" s="4" t="s">
        <v>1021</v>
      </c>
      <c r="G2141" s="4" t="s">
        <v>1022</v>
      </c>
      <c r="H2141" s="6">
        <v>325</v>
      </c>
      <c r="I2141" s="12" t="s">
        <v>396</v>
      </c>
      <c r="J2141" s="12" t="s">
        <v>1087</v>
      </c>
      <c r="K2141" s="10">
        <v>51187.5</v>
      </c>
      <c r="L2141" s="11">
        <v>0.35</v>
      </c>
      <c r="M2141" s="13">
        <f t="shared" si="66"/>
        <v>146250</v>
      </c>
      <c r="N2141" s="13">
        <f t="shared" si="67"/>
        <v>450</v>
      </c>
      <c r="O2141" s="4" t="s">
        <v>1018</v>
      </c>
      <c r="P2141" s="12" t="s">
        <v>397</v>
      </c>
    </row>
    <row r="2142" spans="1:16" ht="14.25" customHeight="1">
      <c r="A2142" s="4" t="s">
        <v>1107</v>
      </c>
      <c r="B2142" s="4" t="s">
        <v>13</v>
      </c>
      <c r="C2142" s="4">
        <v>1128299</v>
      </c>
      <c r="D2142" s="5">
        <v>44492</v>
      </c>
      <c r="E2142" s="4" t="s">
        <v>283</v>
      </c>
      <c r="F2142" s="4" t="s">
        <v>1021</v>
      </c>
      <c r="G2142" s="4" t="s">
        <v>1022</v>
      </c>
      <c r="H2142" s="6">
        <v>300</v>
      </c>
      <c r="I2142" s="12" t="s">
        <v>398</v>
      </c>
      <c r="J2142" s="12" t="s">
        <v>1086</v>
      </c>
      <c r="K2142" s="10">
        <v>47250</v>
      </c>
      <c r="L2142" s="11">
        <v>0.35</v>
      </c>
      <c r="M2142" s="13">
        <f t="shared" si="66"/>
        <v>135000</v>
      </c>
      <c r="N2142" s="13">
        <f t="shared" si="67"/>
        <v>450</v>
      </c>
      <c r="O2142" s="4" t="s">
        <v>1018</v>
      </c>
      <c r="P2142" s="12" t="s">
        <v>399</v>
      </c>
    </row>
    <row r="2143" spans="1:16" ht="14.25" customHeight="1">
      <c r="A2143" s="4" t="s">
        <v>1107</v>
      </c>
      <c r="B2143" s="4" t="s">
        <v>13</v>
      </c>
      <c r="C2143" s="4">
        <v>1128299</v>
      </c>
      <c r="D2143" s="5">
        <v>44492</v>
      </c>
      <c r="E2143" s="4" t="s">
        <v>283</v>
      </c>
      <c r="F2143" s="4" t="s">
        <v>1021</v>
      </c>
      <c r="G2143" s="4" t="s">
        <v>1022</v>
      </c>
      <c r="H2143" s="6">
        <v>275</v>
      </c>
      <c r="I2143" s="12" t="s">
        <v>400</v>
      </c>
      <c r="J2143" s="12" t="s">
        <v>1088</v>
      </c>
      <c r="K2143" s="10">
        <v>45375</v>
      </c>
      <c r="L2143" s="11">
        <v>0.3</v>
      </c>
      <c r="M2143" s="13">
        <f t="shared" si="66"/>
        <v>151250</v>
      </c>
      <c r="N2143" s="13">
        <f t="shared" si="67"/>
        <v>550</v>
      </c>
      <c r="O2143" s="4" t="s">
        <v>1018</v>
      </c>
      <c r="P2143" s="12" t="s">
        <v>401</v>
      </c>
    </row>
    <row r="2144" spans="1:16" ht="14.25" customHeight="1">
      <c r="A2144" s="4" t="s">
        <v>1107</v>
      </c>
      <c r="B2144" s="4" t="s">
        <v>13</v>
      </c>
      <c r="C2144" s="4">
        <v>1128299</v>
      </c>
      <c r="D2144" s="5">
        <v>44492</v>
      </c>
      <c r="E2144" s="4" t="s">
        <v>283</v>
      </c>
      <c r="F2144" s="4" t="s">
        <v>1021</v>
      </c>
      <c r="G2144" s="4" t="s">
        <v>1022</v>
      </c>
      <c r="H2144" s="6">
        <v>325</v>
      </c>
      <c r="I2144" s="12" t="s">
        <v>35</v>
      </c>
      <c r="J2144" s="12" t="s">
        <v>1087</v>
      </c>
      <c r="K2144" s="10">
        <v>48750</v>
      </c>
      <c r="L2144" s="11">
        <v>0.25</v>
      </c>
      <c r="M2144" s="13">
        <f t="shared" si="66"/>
        <v>195000</v>
      </c>
      <c r="N2144" s="13">
        <f t="shared" si="67"/>
        <v>600</v>
      </c>
      <c r="O2144" s="4" t="s">
        <v>1018</v>
      </c>
      <c r="P2144" s="12" t="s">
        <v>402</v>
      </c>
    </row>
    <row r="2145" spans="1:16" ht="14.25" customHeight="1">
      <c r="A2145" s="4" t="s">
        <v>1107</v>
      </c>
      <c r="B2145" s="4" t="s">
        <v>13</v>
      </c>
      <c r="C2145" s="4">
        <v>1128299</v>
      </c>
      <c r="D2145" s="5">
        <v>44523</v>
      </c>
      <c r="E2145" s="4" t="s">
        <v>283</v>
      </c>
      <c r="F2145" s="4" t="s">
        <v>1021</v>
      </c>
      <c r="G2145" s="4" t="s">
        <v>1022</v>
      </c>
      <c r="H2145" s="6">
        <v>500</v>
      </c>
      <c r="I2145" s="12" t="s">
        <v>403</v>
      </c>
      <c r="J2145" s="12" t="s">
        <v>1087</v>
      </c>
      <c r="K2145" s="10">
        <v>78750</v>
      </c>
      <c r="L2145" s="11">
        <v>0.35</v>
      </c>
      <c r="M2145" s="13">
        <f t="shared" si="66"/>
        <v>225000</v>
      </c>
      <c r="N2145" s="13">
        <f t="shared" si="67"/>
        <v>450</v>
      </c>
      <c r="O2145" s="4" t="s">
        <v>1018</v>
      </c>
      <c r="P2145" s="12" t="s">
        <v>404</v>
      </c>
    </row>
    <row r="2146" spans="1:16" ht="14.25" customHeight="1">
      <c r="A2146" s="4" t="s">
        <v>1107</v>
      </c>
      <c r="B2146" s="4" t="s">
        <v>13</v>
      </c>
      <c r="C2146" s="4">
        <v>1128299</v>
      </c>
      <c r="D2146" s="5">
        <v>44523</v>
      </c>
      <c r="E2146" s="4" t="s">
        <v>283</v>
      </c>
      <c r="F2146" s="4" t="s">
        <v>1021</v>
      </c>
      <c r="G2146" s="4" t="s">
        <v>1022</v>
      </c>
      <c r="H2146" s="6">
        <v>525</v>
      </c>
      <c r="I2146" s="12" t="s">
        <v>279</v>
      </c>
      <c r="J2146" s="12" t="s">
        <v>1087</v>
      </c>
      <c r="K2146" s="10">
        <v>105000</v>
      </c>
      <c r="L2146" s="11">
        <v>0.4</v>
      </c>
      <c r="M2146" s="13">
        <f t="shared" si="66"/>
        <v>262500</v>
      </c>
      <c r="N2146" s="13">
        <f t="shared" si="67"/>
        <v>500</v>
      </c>
      <c r="O2146" s="4" t="s">
        <v>1018</v>
      </c>
      <c r="P2146" s="12" t="s">
        <v>405</v>
      </c>
    </row>
    <row r="2147" spans="1:16" ht="14.25" customHeight="1">
      <c r="A2147" s="4" t="s">
        <v>1107</v>
      </c>
      <c r="B2147" s="4" t="s">
        <v>13</v>
      </c>
      <c r="C2147" s="4">
        <v>1128299</v>
      </c>
      <c r="D2147" s="5">
        <v>44523</v>
      </c>
      <c r="E2147" s="4" t="s">
        <v>283</v>
      </c>
      <c r="F2147" s="4" t="s">
        <v>1021</v>
      </c>
      <c r="G2147" s="4" t="s">
        <v>1022</v>
      </c>
      <c r="H2147" s="6">
        <v>375</v>
      </c>
      <c r="I2147" s="12" t="s">
        <v>406</v>
      </c>
      <c r="J2147" s="12" t="s">
        <v>1086</v>
      </c>
      <c r="K2147" s="10">
        <v>59062.5</v>
      </c>
      <c r="L2147" s="11">
        <v>0.35</v>
      </c>
      <c r="M2147" s="13">
        <f t="shared" si="66"/>
        <v>168750</v>
      </c>
      <c r="N2147" s="13">
        <f t="shared" si="67"/>
        <v>450</v>
      </c>
      <c r="O2147" s="4" t="s">
        <v>1018</v>
      </c>
      <c r="P2147" s="12" t="s">
        <v>407</v>
      </c>
    </row>
    <row r="2148" spans="1:16" ht="14.25" customHeight="1">
      <c r="A2148" s="4" t="s">
        <v>1107</v>
      </c>
      <c r="B2148" s="4" t="s">
        <v>13</v>
      </c>
      <c r="C2148" s="4">
        <v>1128299</v>
      </c>
      <c r="D2148" s="5">
        <v>44523</v>
      </c>
      <c r="E2148" s="4" t="s">
        <v>283</v>
      </c>
      <c r="F2148" s="4" t="s">
        <v>1021</v>
      </c>
      <c r="G2148" s="4" t="s">
        <v>1022</v>
      </c>
      <c r="H2148" s="6">
        <v>350</v>
      </c>
      <c r="I2148" s="12" t="s">
        <v>297</v>
      </c>
      <c r="J2148" s="12" t="s">
        <v>1086</v>
      </c>
      <c r="K2148" s="10">
        <v>55125</v>
      </c>
      <c r="L2148" s="11">
        <v>0.35</v>
      </c>
      <c r="M2148" s="13">
        <f t="shared" si="66"/>
        <v>157500</v>
      </c>
      <c r="N2148" s="13">
        <f t="shared" si="67"/>
        <v>450</v>
      </c>
      <c r="O2148" s="4" t="s">
        <v>1018</v>
      </c>
      <c r="P2148" s="12" t="s">
        <v>408</v>
      </c>
    </row>
    <row r="2149" spans="1:16" ht="14.25" customHeight="1">
      <c r="A2149" s="4" t="s">
        <v>1107</v>
      </c>
      <c r="B2149" s="4" t="s">
        <v>13</v>
      </c>
      <c r="C2149" s="4">
        <v>1128299</v>
      </c>
      <c r="D2149" s="5">
        <v>44523</v>
      </c>
      <c r="E2149" s="4" t="s">
        <v>283</v>
      </c>
      <c r="F2149" s="4" t="s">
        <v>1021</v>
      </c>
      <c r="G2149" s="4" t="s">
        <v>1022</v>
      </c>
      <c r="H2149" s="6">
        <v>300</v>
      </c>
      <c r="I2149" s="12" t="s">
        <v>409</v>
      </c>
      <c r="J2149" s="12" t="s">
        <v>1086</v>
      </c>
      <c r="K2149" s="10">
        <v>49500</v>
      </c>
      <c r="L2149" s="11">
        <v>0.3</v>
      </c>
      <c r="M2149" s="13">
        <f t="shared" si="66"/>
        <v>165000</v>
      </c>
      <c r="N2149" s="13">
        <f t="shared" si="67"/>
        <v>550</v>
      </c>
      <c r="O2149" s="4" t="s">
        <v>1018</v>
      </c>
      <c r="P2149" s="12" t="s">
        <v>410</v>
      </c>
    </row>
    <row r="2150" spans="1:16" ht="14.25" customHeight="1">
      <c r="A2150" s="4" t="s">
        <v>1107</v>
      </c>
      <c r="B2150" s="4" t="s">
        <v>13</v>
      </c>
      <c r="C2150" s="4">
        <v>1128299</v>
      </c>
      <c r="D2150" s="5">
        <v>44523</v>
      </c>
      <c r="E2150" s="4" t="s">
        <v>283</v>
      </c>
      <c r="F2150" s="4" t="s">
        <v>1021</v>
      </c>
      <c r="G2150" s="4" t="s">
        <v>1022</v>
      </c>
      <c r="H2150" s="6">
        <v>425</v>
      </c>
      <c r="I2150" s="12" t="s">
        <v>411</v>
      </c>
      <c r="J2150" s="12" t="s">
        <v>1087</v>
      </c>
      <c r="K2150" s="10">
        <v>63750</v>
      </c>
      <c r="L2150" s="11">
        <v>0.25</v>
      </c>
      <c r="M2150" s="13">
        <f t="shared" si="66"/>
        <v>255000</v>
      </c>
      <c r="N2150" s="13">
        <f t="shared" si="67"/>
        <v>600</v>
      </c>
      <c r="O2150" s="4" t="s">
        <v>1018</v>
      </c>
      <c r="P2150" s="12" t="s">
        <v>412</v>
      </c>
    </row>
    <row r="2151" spans="1:16" ht="14.25" customHeight="1">
      <c r="A2151" s="4" t="s">
        <v>1107</v>
      </c>
      <c r="B2151" s="4" t="s">
        <v>13</v>
      </c>
      <c r="C2151" s="4">
        <v>1128299</v>
      </c>
      <c r="D2151" s="5">
        <v>44552</v>
      </c>
      <c r="E2151" s="4" t="s">
        <v>283</v>
      </c>
      <c r="F2151" s="4" t="s">
        <v>1021</v>
      </c>
      <c r="G2151" s="4" t="s">
        <v>1022</v>
      </c>
      <c r="H2151" s="6">
        <v>625</v>
      </c>
      <c r="I2151" s="12" t="s">
        <v>414</v>
      </c>
      <c r="J2151" s="12" t="s">
        <v>1086</v>
      </c>
      <c r="K2151" s="10">
        <v>98437.5</v>
      </c>
      <c r="L2151" s="11">
        <v>0.35</v>
      </c>
      <c r="M2151" s="13">
        <f t="shared" si="66"/>
        <v>281250</v>
      </c>
      <c r="N2151" s="13">
        <f t="shared" si="67"/>
        <v>450</v>
      </c>
      <c r="O2151" s="4" t="s">
        <v>1018</v>
      </c>
      <c r="P2151" s="12" t="s">
        <v>415</v>
      </c>
    </row>
    <row r="2152" spans="1:16" ht="14.25" customHeight="1">
      <c r="A2152" s="4" t="s">
        <v>1107</v>
      </c>
      <c r="B2152" s="4" t="s">
        <v>13</v>
      </c>
      <c r="C2152" s="4">
        <v>1128299</v>
      </c>
      <c r="D2152" s="5">
        <v>44552</v>
      </c>
      <c r="E2152" s="4" t="s">
        <v>283</v>
      </c>
      <c r="F2152" s="4" t="s">
        <v>1021</v>
      </c>
      <c r="G2152" s="4" t="s">
        <v>1022</v>
      </c>
      <c r="H2152" s="6">
        <v>625</v>
      </c>
      <c r="I2152" s="12" t="s">
        <v>101</v>
      </c>
      <c r="J2152" s="12" t="s">
        <v>1086</v>
      </c>
      <c r="K2152" s="10">
        <v>125000</v>
      </c>
      <c r="L2152" s="11">
        <v>0.4</v>
      </c>
      <c r="M2152" s="13">
        <f t="shared" si="66"/>
        <v>312500</v>
      </c>
      <c r="N2152" s="13">
        <f t="shared" si="67"/>
        <v>500</v>
      </c>
      <c r="O2152" s="4" t="s">
        <v>1018</v>
      </c>
      <c r="P2152" s="12" t="s">
        <v>416</v>
      </c>
    </row>
    <row r="2153" spans="1:16" ht="14.25" customHeight="1">
      <c r="A2153" s="4" t="s">
        <v>1107</v>
      </c>
      <c r="B2153" s="4" t="s">
        <v>13</v>
      </c>
      <c r="C2153" s="4">
        <v>1128299</v>
      </c>
      <c r="D2153" s="5">
        <v>44552</v>
      </c>
      <c r="E2153" s="4" t="s">
        <v>283</v>
      </c>
      <c r="F2153" s="4" t="s">
        <v>1021</v>
      </c>
      <c r="G2153" s="4" t="s">
        <v>1022</v>
      </c>
      <c r="H2153" s="6">
        <v>425</v>
      </c>
      <c r="I2153" s="12" t="s">
        <v>417</v>
      </c>
      <c r="J2153" s="12" t="s">
        <v>1086</v>
      </c>
      <c r="K2153" s="10">
        <v>66937.5</v>
      </c>
      <c r="L2153" s="11">
        <v>0.35</v>
      </c>
      <c r="M2153" s="13">
        <f t="shared" si="66"/>
        <v>191250</v>
      </c>
      <c r="N2153" s="13">
        <f t="shared" si="67"/>
        <v>450</v>
      </c>
      <c r="O2153" s="4" t="s">
        <v>1018</v>
      </c>
      <c r="P2153" s="12" t="s">
        <v>418</v>
      </c>
    </row>
    <row r="2154" spans="1:16" ht="14.25" customHeight="1">
      <c r="A2154" s="4" t="s">
        <v>1107</v>
      </c>
      <c r="B2154" s="4" t="s">
        <v>13</v>
      </c>
      <c r="C2154" s="4">
        <v>1128299</v>
      </c>
      <c r="D2154" s="5">
        <v>44552</v>
      </c>
      <c r="E2154" s="4" t="s">
        <v>283</v>
      </c>
      <c r="F2154" s="4" t="s">
        <v>1021</v>
      </c>
      <c r="G2154" s="4" t="s">
        <v>1022</v>
      </c>
      <c r="H2154" s="6">
        <v>425</v>
      </c>
      <c r="I2154" s="12" t="s">
        <v>37</v>
      </c>
      <c r="J2154" s="12" t="s">
        <v>1086</v>
      </c>
      <c r="K2154" s="10">
        <v>66937.5</v>
      </c>
      <c r="L2154" s="11">
        <v>0.35</v>
      </c>
      <c r="M2154" s="13">
        <f t="shared" si="66"/>
        <v>191250</v>
      </c>
      <c r="N2154" s="13">
        <f t="shared" si="67"/>
        <v>450</v>
      </c>
      <c r="O2154" s="4" t="s">
        <v>1018</v>
      </c>
      <c r="P2154" s="12" t="s">
        <v>419</v>
      </c>
    </row>
    <row r="2155" spans="1:16" ht="14.25" customHeight="1">
      <c r="A2155" s="4" t="s">
        <v>1107</v>
      </c>
      <c r="B2155" s="4" t="s">
        <v>13</v>
      </c>
      <c r="C2155" s="4">
        <v>1128299</v>
      </c>
      <c r="D2155" s="5">
        <v>44552</v>
      </c>
      <c r="E2155" s="4" t="s">
        <v>283</v>
      </c>
      <c r="F2155" s="4" t="s">
        <v>1021</v>
      </c>
      <c r="G2155" s="4" t="s">
        <v>1022</v>
      </c>
      <c r="H2155" s="6">
        <v>350</v>
      </c>
      <c r="I2155" s="12" t="s">
        <v>99</v>
      </c>
      <c r="J2155" s="12" t="s">
        <v>1087</v>
      </c>
      <c r="K2155" s="10">
        <v>57750</v>
      </c>
      <c r="L2155" s="11">
        <v>0.3</v>
      </c>
      <c r="M2155" s="13">
        <f t="shared" si="66"/>
        <v>192500</v>
      </c>
      <c r="N2155" s="13">
        <f t="shared" si="67"/>
        <v>550</v>
      </c>
      <c r="O2155" s="4" t="s">
        <v>1018</v>
      </c>
      <c r="P2155" s="12" t="s">
        <v>420</v>
      </c>
    </row>
    <row r="2156" spans="1:16" ht="14.25" customHeight="1">
      <c r="A2156" s="4" t="s">
        <v>1107</v>
      </c>
      <c r="B2156" s="4" t="s">
        <v>13</v>
      </c>
      <c r="C2156" s="4">
        <v>1128299</v>
      </c>
      <c r="D2156" s="5">
        <v>44552</v>
      </c>
      <c r="E2156" s="4" t="s">
        <v>283</v>
      </c>
      <c r="F2156" s="4" t="s">
        <v>1021</v>
      </c>
      <c r="G2156" s="4" t="s">
        <v>1022</v>
      </c>
      <c r="H2156" s="6">
        <v>450</v>
      </c>
      <c r="I2156" s="12" t="s">
        <v>421</v>
      </c>
      <c r="J2156" s="12" t="s">
        <v>1086</v>
      </c>
      <c r="K2156" s="10">
        <v>67500</v>
      </c>
      <c r="L2156" s="11">
        <v>0.25</v>
      </c>
      <c r="M2156" s="13">
        <f t="shared" si="66"/>
        <v>270000</v>
      </c>
      <c r="N2156" s="13">
        <f t="shared" si="67"/>
        <v>600</v>
      </c>
      <c r="O2156" s="4" t="s">
        <v>1018</v>
      </c>
      <c r="P2156" s="12" t="s">
        <v>422</v>
      </c>
    </row>
    <row r="2157" spans="1:16" ht="14.25" customHeight="1">
      <c r="A2157" s="4" t="s">
        <v>1107</v>
      </c>
      <c r="B2157" s="4" t="s">
        <v>13</v>
      </c>
      <c r="C2157" s="4">
        <v>1128299</v>
      </c>
      <c r="D2157" s="5">
        <v>44222</v>
      </c>
      <c r="E2157" s="4" t="s">
        <v>283</v>
      </c>
      <c r="F2157" s="4" t="s">
        <v>1021</v>
      </c>
      <c r="G2157" s="4" t="s">
        <v>1022</v>
      </c>
      <c r="H2157" s="6">
        <v>475</v>
      </c>
      <c r="I2157" s="12" t="s">
        <v>423</v>
      </c>
      <c r="J2157" s="12" t="s">
        <v>1087</v>
      </c>
      <c r="K2157" s="10">
        <v>58187.5</v>
      </c>
      <c r="L2157" s="11">
        <v>0.35</v>
      </c>
      <c r="M2157" s="13">
        <f t="shared" si="66"/>
        <v>166250</v>
      </c>
      <c r="N2157" s="13">
        <f t="shared" si="67"/>
        <v>350</v>
      </c>
      <c r="O2157" s="4" t="s">
        <v>1018</v>
      </c>
      <c r="P2157" s="12" t="s">
        <v>424</v>
      </c>
    </row>
    <row r="2158" spans="1:16" ht="14.25" customHeight="1">
      <c r="A2158" s="4" t="s">
        <v>1107</v>
      </c>
      <c r="B2158" s="4" t="s">
        <v>13</v>
      </c>
      <c r="C2158" s="4">
        <v>1128299</v>
      </c>
      <c r="D2158" s="5">
        <v>44222</v>
      </c>
      <c r="E2158" s="4" t="s">
        <v>283</v>
      </c>
      <c r="F2158" s="4" t="s">
        <v>1021</v>
      </c>
      <c r="G2158" s="4" t="s">
        <v>1022</v>
      </c>
      <c r="H2158" s="6">
        <v>475</v>
      </c>
      <c r="I2158" s="12" t="s">
        <v>425</v>
      </c>
      <c r="J2158" s="12" t="s">
        <v>1087</v>
      </c>
      <c r="K2158" s="10">
        <v>85500</v>
      </c>
      <c r="L2158" s="11">
        <v>0.4</v>
      </c>
      <c r="M2158" s="13">
        <f t="shared" si="66"/>
        <v>213750</v>
      </c>
      <c r="N2158" s="13">
        <f t="shared" si="67"/>
        <v>450</v>
      </c>
      <c r="O2158" s="4" t="s">
        <v>1018</v>
      </c>
      <c r="P2158" s="12" t="s">
        <v>426</v>
      </c>
    </row>
    <row r="2159" spans="1:16" ht="14.25" customHeight="1">
      <c r="A2159" s="4" t="s">
        <v>1107</v>
      </c>
      <c r="B2159" s="4" t="s">
        <v>13</v>
      </c>
      <c r="C2159" s="4">
        <v>1128299</v>
      </c>
      <c r="D2159" s="5">
        <v>44222</v>
      </c>
      <c r="E2159" s="4" t="s">
        <v>283</v>
      </c>
      <c r="F2159" s="4" t="s">
        <v>1021</v>
      </c>
      <c r="G2159" s="4" t="s">
        <v>1022</v>
      </c>
      <c r="H2159" s="6">
        <v>475</v>
      </c>
      <c r="I2159" s="12" t="s">
        <v>427</v>
      </c>
      <c r="J2159" s="12" t="s">
        <v>1086</v>
      </c>
      <c r="K2159" s="10">
        <v>74812.5</v>
      </c>
      <c r="L2159" s="11">
        <v>0.35</v>
      </c>
      <c r="M2159" s="13">
        <f t="shared" si="66"/>
        <v>213750</v>
      </c>
      <c r="N2159" s="13">
        <f t="shared" si="67"/>
        <v>450</v>
      </c>
      <c r="O2159" s="4" t="s">
        <v>1018</v>
      </c>
      <c r="P2159" s="12" t="s">
        <v>428</v>
      </c>
    </row>
    <row r="2160" spans="1:16" ht="14.25" customHeight="1">
      <c r="A2160" s="4" t="s">
        <v>1107</v>
      </c>
      <c r="B2160" s="4" t="s">
        <v>13</v>
      </c>
      <c r="C2160" s="4">
        <v>1128299</v>
      </c>
      <c r="D2160" s="5">
        <v>44222</v>
      </c>
      <c r="E2160" s="4" t="s">
        <v>283</v>
      </c>
      <c r="F2160" s="4" t="s">
        <v>1021</v>
      </c>
      <c r="G2160" s="4" t="s">
        <v>1022</v>
      </c>
      <c r="H2160" s="6">
        <v>325</v>
      </c>
      <c r="I2160" s="12" t="s">
        <v>429</v>
      </c>
      <c r="J2160" s="12" t="s">
        <v>1087</v>
      </c>
      <c r="K2160" s="10">
        <v>51187.5</v>
      </c>
      <c r="L2160" s="11">
        <v>0.35</v>
      </c>
      <c r="M2160" s="13">
        <f t="shared" si="66"/>
        <v>146250</v>
      </c>
      <c r="N2160" s="13">
        <f t="shared" si="67"/>
        <v>450</v>
      </c>
      <c r="O2160" s="4" t="s">
        <v>1018</v>
      </c>
      <c r="P2160" s="12" t="s">
        <v>430</v>
      </c>
    </row>
    <row r="2161" spans="1:16" ht="14.25" customHeight="1">
      <c r="A2161" s="4" t="s">
        <v>1107</v>
      </c>
      <c r="B2161" s="4" t="s">
        <v>13</v>
      </c>
      <c r="C2161" s="4">
        <v>1128299</v>
      </c>
      <c r="D2161" s="5">
        <v>44222</v>
      </c>
      <c r="E2161" s="4" t="s">
        <v>283</v>
      </c>
      <c r="F2161" s="4" t="s">
        <v>1021</v>
      </c>
      <c r="G2161" s="4" t="s">
        <v>1022</v>
      </c>
      <c r="H2161" s="6">
        <v>275</v>
      </c>
      <c r="I2161" s="12" t="s">
        <v>431</v>
      </c>
      <c r="J2161" s="12" t="s">
        <v>1087</v>
      </c>
      <c r="K2161" s="10">
        <v>41250</v>
      </c>
      <c r="L2161" s="11">
        <v>0.3</v>
      </c>
      <c r="M2161" s="13">
        <f t="shared" si="66"/>
        <v>137500</v>
      </c>
      <c r="N2161" s="13">
        <f t="shared" si="67"/>
        <v>500</v>
      </c>
      <c r="O2161" s="4" t="s">
        <v>1018</v>
      </c>
      <c r="P2161" s="12" t="s">
        <v>432</v>
      </c>
    </row>
    <row r="2162" spans="1:16" ht="14.25" customHeight="1">
      <c r="A2162" s="4" t="s">
        <v>1107</v>
      </c>
      <c r="B2162" s="4" t="s">
        <v>13</v>
      </c>
      <c r="C2162" s="4">
        <v>1128299</v>
      </c>
      <c r="D2162" s="5">
        <v>44222</v>
      </c>
      <c r="E2162" s="4" t="s">
        <v>283</v>
      </c>
      <c r="F2162" s="4" t="s">
        <v>1021</v>
      </c>
      <c r="G2162" s="4" t="s">
        <v>1022</v>
      </c>
      <c r="H2162" s="6">
        <v>475</v>
      </c>
      <c r="I2162" s="12" t="s">
        <v>433</v>
      </c>
      <c r="J2162" s="12" t="s">
        <v>1086</v>
      </c>
      <c r="K2162" s="10">
        <v>53437.5</v>
      </c>
      <c r="L2162" s="11">
        <v>0.25</v>
      </c>
      <c r="M2162" s="13">
        <f t="shared" si="66"/>
        <v>213750</v>
      </c>
      <c r="N2162" s="13">
        <f t="shared" si="67"/>
        <v>450</v>
      </c>
      <c r="O2162" s="4" t="s">
        <v>1018</v>
      </c>
      <c r="P2162" s="12" t="s">
        <v>434</v>
      </c>
    </row>
    <row r="2163" spans="1:16" ht="14.25" customHeight="1">
      <c r="A2163" s="4" t="s">
        <v>1107</v>
      </c>
      <c r="B2163" s="4" t="s">
        <v>13</v>
      </c>
      <c r="C2163" s="4">
        <v>1128299</v>
      </c>
      <c r="D2163" s="5">
        <v>44253</v>
      </c>
      <c r="E2163" s="4" t="s">
        <v>283</v>
      </c>
      <c r="F2163" s="4" t="s">
        <v>1021</v>
      </c>
      <c r="G2163" s="4" t="s">
        <v>1022</v>
      </c>
      <c r="H2163" s="6">
        <v>525</v>
      </c>
      <c r="I2163" s="12" t="s">
        <v>17</v>
      </c>
      <c r="J2163" s="12" t="s">
        <v>1086</v>
      </c>
      <c r="K2163" s="10">
        <v>64312.5</v>
      </c>
      <c r="L2163" s="11">
        <v>0.35</v>
      </c>
      <c r="M2163" s="13">
        <f t="shared" si="66"/>
        <v>183750</v>
      </c>
      <c r="N2163" s="13">
        <f t="shared" si="67"/>
        <v>350</v>
      </c>
      <c r="O2163" s="4" t="s">
        <v>1018</v>
      </c>
      <c r="P2163" s="12" t="s">
        <v>435</v>
      </c>
    </row>
    <row r="2164" spans="1:16" ht="14.25" customHeight="1">
      <c r="A2164" s="4" t="s">
        <v>1107</v>
      </c>
      <c r="B2164" s="4" t="s">
        <v>13</v>
      </c>
      <c r="C2164" s="4">
        <v>1128299</v>
      </c>
      <c r="D2164" s="5">
        <v>44253</v>
      </c>
      <c r="E2164" s="4" t="s">
        <v>283</v>
      </c>
      <c r="F2164" s="4" t="s">
        <v>1021</v>
      </c>
      <c r="G2164" s="4" t="s">
        <v>1022</v>
      </c>
      <c r="H2164" s="6">
        <v>425</v>
      </c>
      <c r="I2164" s="12" t="s">
        <v>436</v>
      </c>
      <c r="J2164" s="12" t="s">
        <v>1087</v>
      </c>
      <c r="K2164" s="10">
        <v>76500</v>
      </c>
      <c r="L2164" s="11">
        <v>0.4</v>
      </c>
      <c r="M2164" s="13">
        <f t="shared" si="66"/>
        <v>191250</v>
      </c>
      <c r="N2164" s="13">
        <f t="shared" si="67"/>
        <v>450</v>
      </c>
      <c r="O2164" s="4" t="s">
        <v>1018</v>
      </c>
      <c r="P2164" s="12" t="s">
        <v>437</v>
      </c>
    </row>
    <row r="2165" spans="1:16" ht="14.25" customHeight="1">
      <c r="A2165" s="4" t="s">
        <v>1107</v>
      </c>
      <c r="B2165" s="4" t="s">
        <v>13</v>
      </c>
      <c r="C2165" s="4">
        <v>1128299</v>
      </c>
      <c r="D2165" s="5">
        <v>44253</v>
      </c>
      <c r="E2165" s="4" t="s">
        <v>283</v>
      </c>
      <c r="F2165" s="4" t="s">
        <v>1021</v>
      </c>
      <c r="G2165" s="4" t="s">
        <v>1022</v>
      </c>
      <c r="H2165" s="6">
        <v>425</v>
      </c>
      <c r="I2165" s="12" t="s">
        <v>438</v>
      </c>
      <c r="J2165" s="12" t="s">
        <v>1087</v>
      </c>
      <c r="K2165" s="10">
        <v>66937.5</v>
      </c>
      <c r="L2165" s="11">
        <v>0.35</v>
      </c>
      <c r="M2165" s="13">
        <f t="shared" si="66"/>
        <v>191250</v>
      </c>
      <c r="N2165" s="13">
        <f t="shared" si="67"/>
        <v>450</v>
      </c>
      <c r="O2165" s="4" t="s">
        <v>1018</v>
      </c>
      <c r="P2165" s="12" t="s">
        <v>439</v>
      </c>
    </row>
    <row r="2166" spans="1:16" ht="14.25" customHeight="1">
      <c r="A2166" s="4" t="s">
        <v>1107</v>
      </c>
      <c r="B2166" s="4" t="s">
        <v>13</v>
      </c>
      <c r="C2166" s="4">
        <v>1128299</v>
      </c>
      <c r="D2166" s="5">
        <v>44253</v>
      </c>
      <c r="E2166" s="4" t="s">
        <v>283</v>
      </c>
      <c r="F2166" s="4" t="s">
        <v>1023</v>
      </c>
      <c r="G2166" s="4" t="s">
        <v>1024</v>
      </c>
      <c r="H2166" s="6">
        <v>275</v>
      </c>
      <c r="I2166" s="12" t="s">
        <v>440</v>
      </c>
      <c r="J2166" s="12" t="s">
        <v>1087</v>
      </c>
      <c r="K2166" s="10">
        <v>43312.5</v>
      </c>
      <c r="L2166" s="11">
        <v>0.35</v>
      </c>
      <c r="M2166" s="13">
        <f t="shared" si="66"/>
        <v>123750.00000000001</v>
      </c>
      <c r="N2166" s="13">
        <f t="shared" si="67"/>
        <v>450.00000000000006</v>
      </c>
      <c r="O2166" s="4" t="s">
        <v>1018</v>
      </c>
      <c r="P2166" s="12" t="s">
        <v>441</v>
      </c>
    </row>
    <row r="2167" spans="1:16" ht="14.25" customHeight="1">
      <c r="A2167" s="4" t="s">
        <v>1107</v>
      </c>
      <c r="B2167" s="4" t="s">
        <v>13</v>
      </c>
      <c r="C2167" s="4">
        <v>1128299</v>
      </c>
      <c r="D2167" s="5">
        <v>44253</v>
      </c>
      <c r="E2167" s="4" t="s">
        <v>283</v>
      </c>
      <c r="F2167" s="4" t="s">
        <v>1023</v>
      </c>
      <c r="G2167" s="4" t="s">
        <v>1024</v>
      </c>
      <c r="H2167" s="6">
        <v>200</v>
      </c>
      <c r="I2167" s="12" t="s">
        <v>442</v>
      </c>
      <c r="J2167" s="12" t="s">
        <v>1088</v>
      </c>
      <c r="K2167" s="10">
        <v>30000</v>
      </c>
      <c r="L2167" s="11">
        <v>0.3</v>
      </c>
      <c r="M2167" s="13">
        <f t="shared" si="66"/>
        <v>100000</v>
      </c>
      <c r="N2167" s="13">
        <f t="shared" si="67"/>
        <v>500</v>
      </c>
      <c r="O2167" s="4" t="s">
        <v>1018</v>
      </c>
      <c r="P2167" s="12" t="s">
        <v>443</v>
      </c>
    </row>
    <row r="2168" spans="1:16" ht="14.25" customHeight="1">
      <c r="A2168" s="4" t="s">
        <v>1107</v>
      </c>
      <c r="B2168" s="4" t="s">
        <v>13</v>
      </c>
      <c r="C2168" s="4">
        <v>1128299</v>
      </c>
      <c r="D2168" s="5">
        <v>44253</v>
      </c>
      <c r="E2168" s="4" t="s">
        <v>283</v>
      </c>
      <c r="F2168" s="4" t="s">
        <v>1023</v>
      </c>
      <c r="G2168" s="4" t="s">
        <v>1024</v>
      </c>
      <c r="H2168" s="6">
        <v>400</v>
      </c>
      <c r="I2168" s="12" t="s">
        <v>444</v>
      </c>
      <c r="J2168" s="12" t="s">
        <v>1087</v>
      </c>
      <c r="K2168" s="10">
        <v>45000</v>
      </c>
      <c r="L2168" s="11">
        <v>0.25</v>
      </c>
      <c r="M2168" s="13">
        <f t="shared" si="66"/>
        <v>180000</v>
      </c>
      <c r="N2168" s="13">
        <f t="shared" si="67"/>
        <v>450</v>
      </c>
      <c r="O2168" s="4" t="s">
        <v>1018</v>
      </c>
      <c r="P2168" s="12" t="s">
        <v>445</v>
      </c>
    </row>
    <row r="2169" spans="1:16" ht="14.25" customHeight="1">
      <c r="A2169" s="4" t="s">
        <v>1107</v>
      </c>
      <c r="B2169" s="4" t="s">
        <v>13</v>
      </c>
      <c r="C2169" s="4">
        <v>1128299</v>
      </c>
      <c r="D2169" s="5">
        <v>44280</v>
      </c>
      <c r="E2169" s="4" t="s">
        <v>283</v>
      </c>
      <c r="F2169" s="4" t="s">
        <v>1023</v>
      </c>
      <c r="G2169" s="4" t="s">
        <v>1024</v>
      </c>
      <c r="H2169" s="6">
        <v>550</v>
      </c>
      <c r="I2169" s="12" t="s">
        <v>446</v>
      </c>
      <c r="J2169" s="12" t="s">
        <v>1088</v>
      </c>
      <c r="K2169" s="10">
        <v>86625</v>
      </c>
      <c r="L2169" s="11">
        <v>0.35</v>
      </c>
      <c r="M2169" s="13">
        <f t="shared" si="66"/>
        <v>247500.00000000003</v>
      </c>
      <c r="N2169" s="13">
        <f t="shared" si="67"/>
        <v>450.00000000000006</v>
      </c>
      <c r="O2169" s="4" t="s">
        <v>1018</v>
      </c>
      <c r="P2169" s="12" t="s">
        <v>447</v>
      </c>
    </row>
    <row r="2170" spans="1:16" ht="14.25" customHeight="1">
      <c r="A2170" s="4" t="s">
        <v>1107</v>
      </c>
      <c r="B2170" s="4" t="s">
        <v>13</v>
      </c>
      <c r="C2170" s="4">
        <v>1128299</v>
      </c>
      <c r="D2170" s="5">
        <v>44280</v>
      </c>
      <c r="E2170" s="4" t="s">
        <v>283</v>
      </c>
      <c r="F2170" s="4" t="s">
        <v>1023</v>
      </c>
      <c r="G2170" s="4" t="s">
        <v>1024</v>
      </c>
      <c r="H2170" s="6">
        <v>400</v>
      </c>
      <c r="I2170" s="12" t="s">
        <v>448</v>
      </c>
      <c r="J2170" s="12" t="s">
        <v>1087</v>
      </c>
      <c r="K2170" s="10">
        <v>88000</v>
      </c>
      <c r="L2170" s="11">
        <v>0.4</v>
      </c>
      <c r="M2170" s="13">
        <f t="shared" si="66"/>
        <v>220000</v>
      </c>
      <c r="N2170" s="13">
        <f t="shared" si="67"/>
        <v>550</v>
      </c>
      <c r="O2170" s="4" t="s">
        <v>1018</v>
      </c>
      <c r="P2170" s="12" t="s">
        <v>449</v>
      </c>
    </row>
    <row r="2171" spans="1:16" ht="14.25" customHeight="1">
      <c r="A2171" s="4" t="s">
        <v>1107</v>
      </c>
      <c r="B2171" s="4" t="s">
        <v>13</v>
      </c>
      <c r="C2171" s="4">
        <v>1128299</v>
      </c>
      <c r="D2171" s="5">
        <v>44280</v>
      </c>
      <c r="E2171" s="4" t="s">
        <v>283</v>
      </c>
      <c r="F2171" s="4" t="s">
        <v>1023</v>
      </c>
      <c r="G2171" s="4" t="s">
        <v>1024</v>
      </c>
      <c r="H2171" s="6">
        <v>400</v>
      </c>
      <c r="I2171" s="12" t="s">
        <v>95</v>
      </c>
      <c r="J2171" s="12" t="s">
        <v>1087</v>
      </c>
      <c r="K2171" s="10">
        <v>77000</v>
      </c>
      <c r="L2171" s="11">
        <v>0.35</v>
      </c>
      <c r="M2171" s="13">
        <f t="shared" si="66"/>
        <v>220000</v>
      </c>
      <c r="N2171" s="13">
        <f t="shared" si="67"/>
        <v>550</v>
      </c>
      <c r="O2171" s="4" t="s">
        <v>1018</v>
      </c>
      <c r="P2171" s="12" t="s">
        <v>96</v>
      </c>
    </row>
    <row r="2172" spans="1:16" ht="14.25" customHeight="1">
      <c r="A2172" s="4" t="s">
        <v>1107</v>
      </c>
      <c r="B2172" s="4" t="s">
        <v>13</v>
      </c>
      <c r="C2172" s="4">
        <v>1128299</v>
      </c>
      <c r="D2172" s="5">
        <v>44280</v>
      </c>
      <c r="E2172" s="4" t="s">
        <v>283</v>
      </c>
      <c r="F2172" s="4" t="s">
        <v>1023</v>
      </c>
      <c r="G2172" s="4" t="s">
        <v>1024</v>
      </c>
      <c r="H2172" s="6">
        <v>275</v>
      </c>
      <c r="I2172" s="12" t="s">
        <v>109</v>
      </c>
      <c r="J2172" s="12" t="s">
        <v>1087</v>
      </c>
      <c r="K2172" s="10">
        <v>52937.5</v>
      </c>
      <c r="L2172" s="11">
        <v>0.35</v>
      </c>
      <c r="M2172" s="13">
        <f t="shared" si="66"/>
        <v>151250</v>
      </c>
      <c r="N2172" s="13">
        <f t="shared" si="67"/>
        <v>550</v>
      </c>
      <c r="O2172" s="4" t="s">
        <v>1018</v>
      </c>
      <c r="P2172" s="12" t="s">
        <v>110</v>
      </c>
    </row>
    <row r="2173" spans="1:16" ht="14.25" customHeight="1">
      <c r="A2173" s="4" t="s">
        <v>1107</v>
      </c>
      <c r="B2173" s="4" t="s">
        <v>13</v>
      </c>
      <c r="C2173" s="4">
        <v>1128299</v>
      </c>
      <c r="D2173" s="5">
        <v>44280</v>
      </c>
      <c r="E2173" s="4" t="s">
        <v>283</v>
      </c>
      <c r="F2173" s="4" t="s">
        <v>1023</v>
      </c>
      <c r="G2173" s="4" t="s">
        <v>1024</v>
      </c>
      <c r="H2173" s="6">
        <v>175</v>
      </c>
      <c r="I2173" s="12" t="s">
        <v>130</v>
      </c>
      <c r="J2173" s="12" t="s">
        <v>1087</v>
      </c>
      <c r="K2173" s="10">
        <v>31500</v>
      </c>
      <c r="L2173" s="11">
        <v>0.3</v>
      </c>
      <c r="M2173" s="13">
        <f t="shared" si="66"/>
        <v>105000</v>
      </c>
      <c r="N2173" s="13">
        <f t="shared" si="67"/>
        <v>600</v>
      </c>
      <c r="O2173" s="4" t="s">
        <v>1018</v>
      </c>
      <c r="P2173" s="12" t="s">
        <v>131</v>
      </c>
    </row>
    <row r="2174" spans="1:16" ht="14.25" customHeight="1">
      <c r="A2174" s="4" t="s">
        <v>1107</v>
      </c>
      <c r="B2174" s="4" t="s">
        <v>13</v>
      </c>
      <c r="C2174" s="4">
        <v>1128299</v>
      </c>
      <c r="D2174" s="5">
        <v>44280</v>
      </c>
      <c r="E2174" s="4" t="s">
        <v>283</v>
      </c>
      <c r="F2174" s="4" t="s">
        <v>1023</v>
      </c>
      <c r="G2174" s="4" t="s">
        <v>1024</v>
      </c>
      <c r="H2174" s="6">
        <v>375</v>
      </c>
      <c r="I2174" s="12" t="s">
        <v>234</v>
      </c>
      <c r="J2174" s="12" t="s">
        <v>1087</v>
      </c>
      <c r="K2174" s="10">
        <v>51562.5</v>
      </c>
      <c r="L2174" s="11">
        <v>0.25</v>
      </c>
      <c r="M2174" s="13">
        <f t="shared" si="66"/>
        <v>206250</v>
      </c>
      <c r="N2174" s="13">
        <f t="shared" si="67"/>
        <v>550</v>
      </c>
      <c r="O2174" s="4" t="s">
        <v>1018</v>
      </c>
      <c r="P2174" s="12" t="s">
        <v>235</v>
      </c>
    </row>
    <row r="2175" spans="1:16" ht="14.25" customHeight="1">
      <c r="A2175" s="4" t="s">
        <v>1107</v>
      </c>
      <c r="B2175" s="4" t="s">
        <v>13</v>
      </c>
      <c r="C2175" s="4">
        <v>1128299</v>
      </c>
      <c r="D2175" s="5">
        <v>44312</v>
      </c>
      <c r="E2175" s="4" t="s">
        <v>283</v>
      </c>
      <c r="F2175" s="4" t="s">
        <v>1023</v>
      </c>
      <c r="G2175" s="4" t="s">
        <v>1024</v>
      </c>
      <c r="H2175" s="6">
        <v>550</v>
      </c>
      <c r="I2175" s="12" t="s">
        <v>136</v>
      </c>
      <c r="J2175" s="12" t="s">
        <v>1087</v>
      </c>
      <c r="K2175" s="10">
        <v>105875</v>
      </c>
      <c r="L2175" s="11">
        <v>0.35</v>
      </c>
      <c r="M2175" s="13">
        <f t="shared" si="66"/>
        <v>302500</v>
      </c>
      <c r="N2175" s="13">
        <f t="shared" si="67"/>
        <v>550</v>
      </c>
      <c r="O2175" s="4" t="s">
        <v>1018</v>
      </c>
      <c r="P2175" s="12" t="s">
        <v>137</v>
      </c>
    </row>
    <row r="2176" spans="1:16" ht="14.25" customHeight="1">
      <c r="A2176" s="4" t="s">
        <v>1107</v>
      </c>
      <c r="B2176" s="4" t="s">
        <v>13</v>
      </c>
      <c r="C2176" s="4">
        <v>1128299</v>
      </c>
      <c r="D2176" s="5">
        <v>44312</v>
      </c>
      <c r="E2176" s="4" t="s">
        <v>283</v>
      </c>
      <c r="F2176" s="4" t="s">
        <v>1023</v>
      </c>
      <c r="G2176" s="4" t="s">
        <v>1024</v>
      </c>
      <c r="H2176" s="6">
        <v>350</v>
      </c>
      <c r="I2176" s="12" t="s">
        <v>450</v>
      </c>
      <c r="J2176" s="12" t="s">
        <v>1086</v>
      </c>
      <c r="K2176" s="10">
        <v>84000</v>
      </c>
      <c r="L2176" s="11">
        <v>0.4</v>
      </c>
      <c r="M2176" s="13">
        <f t="shared" si="66"/>
        <v>210000</v>
      </c>
      <c r="N2176" s="13">
        <f t="shared" si="67"/>
        <v>600</v>
      </c>
      <c r="O2176" s="4" t="s">
        <v>1018</v>
      </c>
      <c r="P2176" s="12" t="s">
        <v>451</v>
      </c>
    </row>
    <row r="2177" spans="1:16" ht="14.25" customHeight="1">
      <c r="A2177" s="4" t="s">
        <v>1107</v>
      </c>
      <c r="B2177" s="4" t="s">
        <v>13</v>
      </c>
      <c r="C2177" s="4">
        <v>1128299</v>
      </c>
      <c r="D2177" s="5">
        <v>44312</v>
      </c>
      <c r="E2177" s="4" t="s">
        <v>283</v>
      </c>
      <c r="F2177" s="4" t="s">
        <v>1023</v>
      </c>
      <c r="G2177" s="4" t="s">
        <v>1024</v>
      </c>
      <c r="H2177" s="6">
        <v>400</v>
      </c>
      <c r="I2177" s="12" t="s">
        <v>452</v>
      </c>
      <c r="J2177" s="12" t="s">
        <v>1088</v>
      </c>
      <c r="K2177" s="10">
        <v>84000</v>
      </c>
      <c r="L2177" s="11">
        <v>0.35</v>
      </c>
      <c r="M2177" s="13">
        <f t="shared" si="66"/>
        <v>240000.00000000003</v>
      </c>
      <c r="N2177" s="13">
        <f t="shared" si="67"/>
        <v>600.00000000000011</v>
      </c>
      <c r="O2177" s="4" t="s">
        <v>1018</v>
      </c>
      <c r="P2177" s="12" t="s">
        <v>453</v>
      </c>
    </row>
    <row r="2178" spans="1:16" ht="14.25" customHeight="1">
      <c r="A2178" s="4" t="s">
        <v>1107</v>
      </c>
      <c r="B2178" s="4" t="s">
        <v>13</v>
      </c>
      <c r="C2178" s="4">
        <v>1128299</v>
      </c>
      <c r="D2178" s="5">
        <v>44312</v>
      </c>
      <c r="E2178" s="4" t="s">
        <v>283</v>
      </c>
      <c r="F2178" s="4" t="s">
        <v>1023</v>
      </c>
      <c r="G2178" s="4" t="s">
        <v>1024</v>
      </c>
      <c r="H2178" s="6">
        <v>300</v>
      </c>
      <c r="I2178" s="12" t="s">
        <v>57</v>
      </c>
      <c r="J2178" s="12" t="s">
        <v>1087</v>
      </c>
      <c r="K2178" s="10">
        <v>57750</v>
      </c>
      <c r="L2178" s="11">
        <v>0.35</v>
      </c>
      <c r="M2178" s="13">
        <f t="shared" si="66"/>
        <v>165000</v>
      </c>
      <c r="N2178" s="13">
        <f t="shared" si="67"/>
        <v>550</v>
      </c>
      <c r="O2178" s="4" t="s">
        <v>1018</v>
      </c>
      <c r="P2178" s="12" t="s">
        <v>58</v>
      </c>
    </row>
    <row r="2179" spans="1:16" ht="14.25" customHeight="1">
      <c r="A2179" s="4" t="s">
        <v>1107</v>
      </c>
      <c r="B2179" s="4" t="s">
        <v>13</v>
      </c>
      <c r="C2179" s="4">
        <v>1128299</v>
      </c>
      <c r="D2179" s="5">
        <v>44312</v>
      </c>
      <c r="E2179" s="4" t="s">
        <v>283</v>
      </c>
      <c r="F2179" s="4" t="s">
        <v>1023</v>
      </c>
      <c r="G2179" s="4" t="s">
        <v>1024</v>
      </c>
      <c r="H2179" s="6">
        <v>200</v>
      </c>
      <c r="I2179" s="12" t="s">
        <v>454</v>
      </c>
      <c r="J2179" s="12" t="s">
        <v>1087</v>
      </c>
      <c r="K2179" s="10">
        <v>36000</v>
      </c>
      <c r="L2179" s="11">
        <v>0.3</v>
      </c>
      <c r="M2179" s="13">
        <f t="shared" si="66"/>
        <v>120000</v>
      </c>
      <c r="N2179" s="13">
        <f t="shared" si="67"/>
        <v>600</v>
      </c>
      <c r="O2179" s="4" t="s">
        <v>1018</v>
      </c>
      <c r="P2179" s="12" t="s">
        <v>455</v>
      </c>
    </row>
    <row r="2180" spans="1:16" ht="14.25" customHeight="1">
      <c r="A2180" s="4" t="s">
        <v>1107</v>
      </c>
      <c r="B2180" s="4" t="s">
        <v>13</v>
      </c>
      <c r="C2180" s="4">
        <v>1128299</v>
      </c>
      <c r="D2180" s="5">
        <v>44312</v>
      </c>
      <c r="E2180" s="4" t="s">
        <v>283</v>
      </c>
      <c r="F2180" s="4" t="s">
        <v>1023</v>
      </c>
      <c r="G2180" s="4" t="s">
        <v>1024</v>
      </c>
      <c r="H2180" s="6">
        <v>375</v>
      </c>
      <c r="I2180" s="12" t="s">
        <v>456</v>
      </c>
      <c r="J2180" s="12" t="s">
        <v>1087</v>
      </c>
      <c r="K2180" s="10">
        <v>70312.5</v>
      </c>
      <c r="L2180" s="11">
        <v>0.25</v>
      </c>
      <c r="M2180" s="13">
        <f t="shared" si="66"/>
        <v>281250</v>
      </c>
      <c r="N2180" s="13">
        <f t="shared" si="67"/>
        <v>750</v>
      </c>
      <c r="O2180" s="4" t="s">
        <v>1018</v>
      </c>
      <c r="P2180" s="12" t="s">
        <v>457</v>
      </c>
    </row>
    <row r="2181" spans="1:16" ht="14.25" customHeight="1">
      <c r="A2181" s="4" t="s">
        <v>1107</v>
      </c>
      <c r="B2181" s="4" t="s">
        <v>13</v>
      </c>
      <c r="C2181" s="4">
        <v>1128299</v>
      </c>
      <c r="D2181" s="5">
        <v>44343</v>
      </c>
      <c r="E2181" s="4" t="s">
        <v>283</v>
      </c>
      <c r="F2181" s="4" t="s">
        <v>1023</v>
      </c>
      <c r="G2181" s="4" t="s">
        <v>1024</v>
      </c>
      <c r="H2181" s="6">
        <v>575</v>
      </c>
      <c r="I2181" s="12" t="s">
        <v>37</v>
      </c>
      <c r="J2181" s="12" t="s">
        <v>1086</v>
      </c>
      <c r="K2181" s="10">
        <v>110687.5</v>
      </c>
      <c r="L2181" s="11">
        <v>0.35</v>
      </c>
      <c r="M2181" s="13">
        <f t="shared" si="66"/>
        <v>316250</v>
      </c>
      <c r="N2181" s="13">
        <f t="shared" si="67"/>
        <v>550</v>
      </c>
      <c r="O2181" s="4" t="s">
        <v>1018</v>
      </c>
      <c r="P2181" s="12" t="s">
        <v>458</v>
      </c>
    </row>
    <row r="2182" spans="1:16" ht="14.25" customHeight="1">
      <c r="A2182" s="4" t="s">
        <v>1107</v>
      </c>
      <c r="B2182" s="4" t="s">
        <v>13</v>
      </c>
      <c r="C2182" s="4">
        <v>1128299</v>
      </c>
      <c r="D2182" s="5">
        <v>44343</v>
      </c>
      <c r="E2182" s="4" t="s">
        <v>283</v>
      </c>
      <c r="F2182" s="4" t="s">
        <v>1023</v>
      </c>
      <c r="G2182" s="4" t="s">
        <v>1024</v>
      </c>
      <c r="H2182" s="6">
        <v>425</v>
      </c>
      <c r="I2182" s="12" t="s">
        <v>459</v>
      </c>
      <c r="J2182" s="12" t="s">
        <v>1087</v>
      </c>
      <c r="K2182" s="10">
        <v>102000</v>
      </c>
      <c r="L2182" s="11">
        <v>0.4</v>
      </c>
      <c r="M2182" s="13">
        <f t="shared" si="66"/>
        <v>255000</v>
      </c>
      <c r="N2182" s="13">
        <f t="shared" si="67"/>
        <v>600</v>
      </c>
      <c r="O2182" s="4" t="s">
        <v>1018</v>
      </c>
      <c r="P2182" s="12" t="s">
        <v>460</v>
      </c>
    </row>
    <row r="2183" spans="1:16" ht="14.25" customHeight="1">
      <c r="A2183" s="4" t="s">
        <v>1107</v>
      </c>
      <c r="B2183" s="4" t="s">
        <v>13</v>
      </c>
      <c r="C2183" s="4">
        <v>1128299</v>
      </c>
      <c r="D2183" s="5">
        <v>44343</v>
      </c>
      <c r="E2183" s="4" t="s">
        <v>283</v>
      </c>
      <c r="F2183" s="4" t="s">
        <v>1023</v>
      </c>
      <c r="G2183" s="4" t="s">
        <v>1024</v>
      </c>
      <c r="H2183" s="6">
        <v>450</v>
      </c>
      <c r="I2183" s="12" t="s">
        <v>461</v>
      </c>
      <c r="J2183" s="12" t="s">
        <v>1086</v>
      </c>
      <c r="K2183" s="10">
        <v>94500</v>
      </c>
      <c r="L2183" s="11">
        <v>0.35</v>
      </c>
      <c r="M2183" s="13">
        <f t="shared" ref="M2183:M2246" si="68">K2183/L2183</f>
        <v>270000</v>
      </c>
      <c r="N2183" s="13">
        <f t="shared" ref="N2183:N2246" si="69">M2183/H2183</f>
        <v>600</v>
      </c>
      <c r="O2183" s="4" t="s">
        <v>1018</v>
      </c>
      <c r="P2183" s="12" t="s">
        <v>462</v>
      </c>
    </row>
    <row r="2184" spans="1:16" ht="14.25" customHeight="1">
      <c r="A2184" s="4" t="s">
        <v>1107</v>
      </c>
      <c r="B2184" s="4" t="s">
        <v>13</v>
      </c>
      <c r="C2184" s="4">
        <v>1128299</v>
      </c>
      <c r="D2184" s="5">
        <v>44343</v>
      </c>
      <c r="E2184" s="4" t="s">
        <v>283</v>
      </c>
      <c r="F2184" s="4" t="s">
        <v>1023</v>
      </c>
      <c r="G2184" s="4" t="s">
        <v>1024</v>
      </c>
      <c r="H2184" s="6">
        <v>350</v>
      </c>
      <c r="I2184" s="12" t="s">
        <v>213</v>
      </c>
      <c r="J2184" s="12" t="s">
        <v>1087</v>
      </c>
      <c r="K2184" s="10">
        <v>67375</v>
      </c>
      <c r="L2184" s="11">
        <v>0.35</v>
      </c>
      <c r="M2184" s="13">
        <f t="shared" si="68"/>
        <v>192500</v>
      </c>
      <c r="N2184" s="13">
        <f t="shared" si="69"/>
        <v>550</v>
      </c>
      <c r="O2184" s="4" t="s">
        <v>1018</v>
      </c>
      <c r="P2184" s="12" t="s">
        <v>463</v>
      </c>
    </row>
    <row r="2185" spans="1:16" ht="14.25" customHeight="1">
      <c r="A2185" s="4" t="s">
        <v>1107</v>
      </c>
      <c r="B2185" s="4" t="s">
        <v>13</v>
      </c>
      <c r="C2185" s="4">
        <v>1128299</v>
      </c>
      <c r="D2185" s="5">
        <v>44343</v>
      </c>
      <c r="E2185" s="4" t="s">
        <v>283</v>
      </c>
      <c r="F2185" s="4" t="s">
        <v>1023</v>
      </c>
      <c r="G2185" s="4" t="s">
        <v>1024</v>
      </c>
      <c r="H2185" s="6">
        <v>250</v>
      </c>
      <c r="I2185" s="12" t="s">
        <v>464</v>
      </c>
      <c r="J2185" s="12" t="s">
        <v>1087</v>
      </c>
      <c r="K2185" s="10">
        <v>45000</v>
      </c>
      <c r="L2185" s="11">
        <v>0.3</v>
      </c>
      <c r="M2185" s="13">
        <f t="shared" si="68"/>
        <v>150000</v>
      </c>
      <c r="N2185" s="13">
        <f t="shared" si="69"/>
        <v>600</v>
      </c>
      <c r="O2185" s="4" t="s">
        <v>1018</v>
      </c>
      <c r="P2185" s="12" t="s">
        <v>465</v>
      </c>
    </row>
    <row r="2186" spans="1:16" ht="14.25" customHeight="1">
      <c r="A2186" s="4" t="s">
        <v>1107</v>
      </c>
      <c r="B2186" s="4" t="s">
        <v>13</v>
      </c>
      <c r="C2186" s="4">
        <v>1128299</v>
      </c>
      <c r="D2186" s="5">
        <v>44343</v>
      </c>
      <c r="E2186" s="4" t="s">
        <v>283</v>
      </c>
      <c r="F2186" s="4" t="s">
        <v>1023</v>
      </c>
      <c r="G2186" s="4" t="s">
        <v>1024</v>
      </c>
      <c r="H2186" s="6">
        <v>425</v>
      </c>
      <c r="I2186" s="12" t="s">
        <v>466</v>
      </c>
      <c r="J2186" s="12" t="s">
        <v>1087</v>
      </c>
      <c r="K2186" s="10">
        <v>79687.5</v>
      </c>
      <c r="L2186" s="11">
        <v>0.25</v>
      </c>
      <c r="M2186" s="13">
        <f t="shared" si="68"/>
        <v>318750</v>
      </c>
      <c r="N2186" s="13">
        <f t="shared" si="69"/>
        <v>750</v>
      </c>
      <c r="O2186" s="4" t="s">
        <v>1018</v>
      </c>
      <c r="P2186" s="12" t="s">
        <v>467</v>
      </c>
    </row>
    <row r="2187" spans="1:16" ht="14.25" customHeight="1">
      <c r="A2187" s="4" t="s">
        <v>1107</v>
      </c>
      <c r="B2187" s="4" t="s">
        <v>13</v>
      </c>
      <c r="C2187" s="4">
        <v>1128299</v>
      </c>
      <c r="D2187" s="5">
        <v>44373</v>
      </c>
      <c r="E2187" s="4" t="s">
        <v>283</v>
      </c>
      <c r="F2187" s="4" t="s">
        <v>1023</v>
      </c>
      <c r="G2187" s="4" t="s">
        <v>1024</v>
      </c>
      <c r="H2187" s="6">
        <v>700</v>
      </c>
      <c r="I2187" s="12" t="s">
        <v>468</v>
      </c>
      <c r="J2187" s="12" t="s">
        <v>1087</v>
      </c>
      <c r="K2187" s="10">
        <v>134750</v>
      </c>
      <c r="L2187" s="11">
        <v>0.35</v>
      </c>
      <c r="M2187" s="13">
        <f t="shared" si="68"/>
        <v>385000</v>
      </c>
      <c r="N2187" s="13">
        <f t="shared" si="69"/>
        <v>550</v>
      </c>
      <c r="O2187" s="4" t="s">
        <v>1018</v>
      </c>
      <c r="P2187" s="12" t="s">
        <v>469</v>
      </c>
    </row>
    <row r="2188" spans="1:16" ht="14.25" customHeight="1">
      <c r="A2188" s="4" t="s">
        <v>1107</v>
      </c>
      <c r="B2188" s="4" t="s">
        <v>13</v>
      </c>
      <c r="C2188" s="4">
        <v>1128299</v>
      </c>
      <c r="D2188" s="5">
        <v>44373</v>
      </c>
      <c r="E2188" s="4" t="s">
        <v>283</v>
      </c>
      <c r="F2188" s="4" t="s">
        <v>1023</v>
      </c>
      <c r="G2188" s="4" t="s">
        <v>1024</v>
      </c>
      <c r="H2188" s="6">
        <v>550</v>
      </c>
      <c r="I2188" s="12" t="s">
        <v>470</v>
      </c>
      <c r="J2188" s="12" t="s">
        <v>1087</v>
      </c>
      <c r="K2188" s="10">
        <v>132000</v>
      </c>
      <c r="L2188" s="11">
        <v>0.4</v>
      </c>
      <c r="M2188" s="13">
        <f t="shared" si="68"/>
        <v>330000</v>
      </c>
      <c r="N2188" s="13">
        <f t="shared" si="69"/>
        <v>600</v>
      </c>
      <c r="O2188" s="4" t="s">
        <v>1018</v>
      </c>
      <c r="P2188" s="12" t="s">
        <v>471</v>
      </c>
    </row>
    <row r="2189" spans="1:16" ht="14.25" customHeight="1">
      <c r="A2189" s="4" t="s">
        <v>1107</v>
      </c>
      <c r="B2189" s="4" t="s">
        <v>13</v>
      </c>
      <c r="C2189" s="4">
        <v>1128299</v>
      </c>
      <c r="D2189" s="5">
        <v>44373</v>
      </c>
      <c r="E2189" s="4" t="s">
        <v>283</v>
      </c>
      <c r="F2189" s="4" t="s">
        <v>1023</v>
      </c>
      <c r="G2189" s="4" t="s">
        <v>1024</v>
      </c>
      <c r="H2189" s="6">
        <v>550</v>
      </c>
      <c r="I2189" s="12" t="s">
        <v>472</v>
      </c>
      <c r="J2189" s="12" t="s">
        <v>1087</v>
      </c>
      <c r="K2189" s="10">
        <v>115500</v>
      </c>
      <c r="L2189" s="11">
        <v>0.35</v>
      </c>
      <c r="M2189" s="13">
        <f t="shared" si="68"/>
        <v>330000</v>
      </c>
      <c r="N2189" s="13">
        <f t="shared" si="69"/>
        <v>600</v>
      </c>
      <c r="O2189" s="4" t="s">
        <v>1018</v>
      </c>
      <c r="P2189" s="12" t="s">
        <v>473</v>
      </c>
    </row>
    <row r="2190" spans="1:16" ht="14.25" customHeight="1">
      <c r="A2190" s="4" t="s">
        <v>1107</v>
      </c>
      <c r="B2190" s="4" t="s">
        <v>13</v>
      </c>
      <c r="C2190" s="4">
        <v>1128299</v>
      </c>
      <c r="D2190" s="5">
        <v>44373</v>
      </c>
      <c r="E2190" s="4" t="s">
        <v>283</v>
      </c>
      <c r="F2190" s="4" t="s">
        <v>1023</v>
      </c>
      <c r="G2190" s="4" t="s">
        <v>1024</v>
      </c>
      <c r="H2190" s="6">
        <v>425</v>
      </c>
      <c r="I2190" s="12" t="s">
        <v>107</v>
      </c>
      <c r="J2190" s="12" t="s">
        <v>1087</v>
      </c>
      <c r="K2190" s="10">
        <v>81812.5</v>
      </c>
      <c r="L2190" s="11">
        <v>0.35</v>
      </c>
      <c r="M2190" s="13">
        <f t="shared" si="68"/>
        <v>233750.00000000003</v>
      </c>
      <c r="N2190" s="13">
        <f t="shared" si="69"/>
        <v>550.00000000000011</v>
      </c>
      <c r="O2190" s="4" t="s">
        <v>1018</v>
      </c>
      <c r="P2190" s="12" t="s">
        <v>108</v>
      </c>
    </row>
    <row r="2191" spans="1:16" ht="14.25" customHeight="1">
      <c r="A2191" s="4" t="s">
        <v>1107</v>
      </c>
      <c r="B2191" s="4" t="s">
        <v>13</v>
      </c>
      <c r="C2191" s="4">
        <v>1128299</v>
      </c>
      <c r="D2191" s="5">
        <v>44373</v>
      </c>
      <c r="E2191" s="4" t="s">
        <v>283</v>
      </c>
      <c r="F2191" s="4" t="s">
        <v>1023</v>
      </c>
      <c r="G2191" s="4" t="s">
        <v>1024</v>
      </c>
      <c r="H2191" s="6">
        <v>300</v>
      </c>
      <c r="I2191" s="12" t="s">
        <v>474</v>
      </c>
      <c r="J2191" s="12" t="s">
        <v>1087</v>
      </c>
      <c r="K2191" s="10">
        <v>54000</v>
      </c>
      <c r="L2191" s="11">
        <v>0.3</v>
      </c>
      <c r="M2191" s="13">
        <f t="shared" si="68"/>
        <v>180000</v>
      </c>
      <c r="N2191" s="13">
        <f t="shared" si="69"/>
        <v>600</v>
      </c>
      <c r="O2191" s="4" t="s">
        <v>1018</v>
      </c>
      <c r="P2191" s="12" t="s">
        <v>475</v>
      </c>
    </row>
    <row r="2192" spans="1:16" ht="14.25" customHeight="1">
      <c r="A2192" s="4" t="s">
        <v>1107</v>
      </c>
      <c r="B2192" s="4" t="s">
        <v>13</v>
      </c>
      <c r="C2192" s="4">
        <v>1128299</v>
      </c>
      <c r="D2192" s="5">
        <v>44373</v>
      </c>
      <c r="E2192" s="4" t="s">
        <v>283</v>
      </c>
      <c r="F2192" s="4" t="s">
        <v>1023</v>
      </c>
      <c r="G2192" s="4" t="s">
        <v>1024</v>
      </c>
      <c r="H2192" s="6">
        <v>600</v>
      </c>
      <c r="I2192" s="12" t="s">
        <v>476</v>
      </c>
      <c r="J2192" s="12" t="s">
        <v>1086</v>
      </c>
      <c r="K2192" s="10">
        <v>112500</v>
      </c>
      <c r="L2192" s="11">
        <v>0.25</v>
      </c>
      <c r="M2192" s="13">
        <f t="shared" si="68"/>
        <v>450000</v>
      </c>
      <c r="N2192" s="13">
        <f t="shared" si="69"/>
        <v>750</v>
      </c>
      <c r="O2192" s="4" t="s">
        <v>1018</v>
      </c>
      <c r="P2192" s="12" t="s">
        <v>477</v>
      </c>
    </row>
    <row r="2193" spans="1:16" ht="14.25" customHeight="1">
      <c r="A2193" s="4" t="s">
        <v>1107</v>
      </c>
      <c r="B2193" s="4" t="s">
        <v>13</v>
      </c>
      <c r="C2193" s="4">
        <v>1128299</v>
      </c>
      <c r="D2193" s="5">
        <v>44402</v>
      </c>
      <c r="E2193" s="4" t="s">
        <v>283</v>
      </c>
      <c r="F2193" s="4" t="s">
        <v>1023</v>
      </c>
      <c r="G2193" s="4" t="s">
        <v>1024</v>
      </c>
      <c r="H2193" s="6">
        <v>750</v>
      </c>
      <c r="I2193" s="12" t="s">
        <v>478</v>
      </c>
      <c r="J2193" s="12" t="s">
        <v>1086</v>
      </c>
      <c r="K2193" s="10">
        <v>144375</v>
      </c>
      <c r="L2193" s="11">
        <v>0.35</v>
      </c>
      <c r="M2193" s="13">
        <f t="shared" si="68"/>
        <v>412500</v>
      </c>
      <c r="N2193" s="13">
        <f t="shared" si="69"/>
        <v>550</v>
      </c>
      <c r="O2193" s="4" t="s">
        <v>1018</v>
      </c>
      <c r="P2193" s="12" t="s">
        <v>479</v>
      </c>
    </row>
    <row r="2194" spans="1:16" ht="14.25" customHeight="1">
      <c r="A2194" s="4" t="s">
        <v>1107</v>
      </c>
      <c r="B2194" s="4" t="s">
        <v>13</v>
      </c>
      <c r="C2194" s="4">
        <v>1128299</v>
      </c>
      <c r="D2194" s="5">
        <v>44402</v>
      </c>
      <c r="E2194" s="4" t="s">
        <v>283</v>
      </c>
      <c r="F2194" s="4" t="s">
        <v>1023</v>
      </c>
      <c r="G2194" s="4" t="s">
        <v>1024</v>
      </c>
      <c r="H2194" s="6">
        <v>600</v>
      </c>
      <c r="I2194" s="12" t="s">
        <v>480</v>
      </c>
      <c r="J2194" s="12" t="s">
        <v>1087</v>
      </c>
      <c r="K2194" s="10">
        <v>144000</v>
      </c>
      <c r="L2194" s="11">
        <v>0.4</v>
      </c>
      <c r="M2194" s="13">
        <f t="shared" si="68"/>
        <v>360000</v>
      </c>
      <c r="N2194" s="13">
        <f t="shared" si="69"/>
        <v>600</v>
      </c>
      <c r="O2194" s="4" t="s">
        <v>1018</v>
      </c>
      <c r="P2194" s="12" t="s">
        <v>481</v>
      </c>
    </row>
    <row r="2195" spans="1:16" ht="14.25" customHeight="1">
      <c r="A2195" s="4" t="s">
        <v>1107</v>
      </c>
      <c r="B2195" s="4" t="s">
        <v>13</v>
      </c>
      <c r="C2195" s="4">
        <v>1128299</v>
      </c>
      <c r="D2195" s="5">
        <v>44402</v>
      </c>
      <c r="E2195" s="4" t="s">
        <v>283</v>
      </c>
      <c r="F2195" s="4" t="s">
        <v>1023</v>
      </c>
      <c r="G2195" s="4" t="s">
        <v>1024</v>
      </c>
      <c r="H2195" s="6">
        <v>550</v>
      </c>
      <c r="I2195" s="12" t="s">
        <v>482</v>
      </c>
      <c r="J2195" s="12" t="s">
        <v>1087</v>
      </c>
      <c r="K2195" s="10">
        <v>115500</v>
      </c>
      <c r="L2195" s="11">
        <v>0.35</v>
      </c>
      <c r="M2195" s="13">
        <f t="shared" si="68"/>
        <v>330000</v>
      </c>
      <c r="N2195" s="13">
        <f t="shared" si="69"/>
        <v>600</v>
      </c>
      <c r="O2195" s="4" t="s">
        <v>1018</v>
      </c>
      <c r="P2195" s="12" t="s">
        <v>483</v>
      </c>
    </row>
    <row r="2196" spans="1:16" ht="14.25" customHeight="1">
      <c r="A2196" s="4" t="s">
        <v>1107</v>
      </c>
      <c r="B2196" s="4" t="s">
        <v>13</v>
      </c>
      <c r="C2196" s="4">
        <v>1128299</v>
      </c>
      <c r="D2196" s="5">
        <v>44402</v>
      </c>
      <c r="E2196" s="4" t="s">
        <v>283</v>
      </c>
      <c r="F2196" s="4" t="s">
        <v>1023</v>
      </c>
      <c r="G2196" s="4" t="s">
        <v>1024</v>
      </c>
      <c r="H2196" s="6">
        <v>450</v>
      </c>
      <c r="I2196" s="12" t="s">
        <v>484</v>
      </c>
      <c r="J2196" s="12" t="s">
        <v>1087</v>
      </c>
      <c r="K2196" s="10">
        <v>86625</v>
      </c>
      <c r="L2196" s="11">
        <v>0.35</v>
      </c>
      <c r="M2196" s="13">
        <f t="shared" si="68"/>
        <v>247500.00000000003</v>
      </c>
      <c r="N2196" s="13">
        <f t="shared" si="69"/>
        <v>550.00000000000011</v>
      </c>
      <c r="O2196" s="4" t="s">
        <v>1018</v>
      </c>
      <c r="P2196" s="12" t="s">
        <v>485</v>
      </c>
    </row>
    <row r="2197" spans="1:16" ht="14.25" customHeight="1">
      <c r="A2197" s="4" t="s">
        <v>1107</v>
      </c>
      <c r="B2197" s="4" t="s">
        <v>13</v>
      </c>
      <c r="C2197" s="4">
        <v>1128299</v>
      </c>
      <c r="D2197" s="5">
        <v>44402</v>
      </c>
      <c r="E2197" s="4" t="s">
        <v>283</v>
      </c>
      <c r="F2197" s="4" t="s">
        <v>1023</v>
      </c>
      <c r="G2197" s="4" t="s">
        <v>1024</v>
      </c>
      <c r="H2197" s="6">
        <v>500</v>
      </c>
      <c r="I2197" s="12" t="s">
        <v>33</v>
      </c>
      <c r="J2197" s="12" t="s">
        <v>1087</v>
      </c>
      <c r="K2197" s="10">
        <v>90000</v>
      </c>
      <c r="L2197" s="11">
        <v>0.3</v>
      </c>
      <c r="M2197" s="13">
        <f t="shared" si="68"/>
        <v>300000</v>
      </c>
      <c r="N2197" s="13">
        <f t="shared" si="69"/>
        <v>600</v>
      </c>
      <c r="O2197" s="4" t="s">
        <v>1018</v>
      </c>
      <c r="P2197" s="12" t="s">
        <v>486</v>
      </c>
    </row>
    <row r="2198" spans="1:16" ht="14.25" customHeight="1">
      <c r="A2198" s="4" t="s">
        <v>1107</v>
      </c>
      <c r="B2198" s="4" t="s">
        <v>13</v>
      </c>
      <c r="C2198" s="4">
        <v>1128299</v>
      </c>
      <c r="D2198" s="5">
        <v>44402</v>
      </c>
      <c r="E2198" s="4" t="s">
        <v>283</v>
      </c>
      <c r="F2198" s="4" t="s">
        <v>1023</v>
      </c>
      <c r="G2198" s="4" t="s">
        <v>1024</v>
      </c>
      <c r="H2198" s="6">
        <v>500</v>
      </c>
      <c r="I2198" s="12" t="s">
        <v>304</v>
      </c>
      <c r="J2198" s="12" t="s">
        <v>1087</v>
      </c>
      <c r="K2198" s="10">
        <v>93750</v>
      </c>
      <c r="L2198" s="11">
        <v>0.25</v>
      </c>
      <c r="M2198" s="13">
        <f t="shared" si="68"/>
        <v>375000</v>
      </c>
      <c r="N2198" s="13">
        <f t="shared" si="69"/>
        <v>750</v>
      </c>
      <c r="O2198" s="4" t="s">
        <v>1018</v>
      </c>
      <c r="P2198" s="12" t="s">
        <v>487</v>
      </c>
    </row>
    <row r="2199" spans="1:16" ht="14.25" customHeight="1">
      <c r="A2199" s="4" t="s">
        <v>1107</v>
      </c>
      <c r="B2199" s="4" t="s">
        <v>13</v>
      </c>
      <c r="C2199" s="4">
        <v>1128299</v>
      </c>
      <c r="D2199" s="5">
        <v>44434</v>
      </c>
      <c r="E2199" s="4" t="s">
        <v>283</v>
      </c>
      <c r="F2199" s="4" t="s">
        <v>1023</v>
      </c>
      <c r="G2199" s="4" t="s">
        <v>1024</v>
      </c>
      <c r="H2199" s="6">
        <v>700</v>
      </c>
      <c r="I2199" s="12" t="s">
        <v>488</v>
      </c>
      <c r="J2199" s="12" t="s">
        <v>1087</v>
      </c>
      <c r="K2199" s="10">
        <v>147000</v>
      </c>
      <c r="L2199" s="11">
        <v>0.35</v>
      </c>
      <c r="M2199" s="13">
        <f t="shared" si="68"/>
        <v>420000</v>
      </c>
      <c r="N2199" s="13">
        <f t="shared" si="69"/>
        <v>600</v>
      </c>
      <c r="O2199" s="4" t="s">
        <v>1018</v>
      </c>
      <c r="P2199" s="12" t="s">
        <v>489</v>
      </c>
    </row>
    <row r="2200" spans="1:16" ht="14.25" customHeight="1">
      <c r="A2200" s="4" t="s">
        <v>1107</v>
      </c>
      <c r="B2200" s="4" t="s">
        <v>13</v>
      </c>
      <c r="C2200" s="4">
        <v>1128299</v>
      </c>
      <c r="D2200" s="5">
        <v>44434</v>
      </c>
      <c r="E2200" s="4" t="s">
        <v>283</v>
      </c>
      <c r="F2200" s="4" t="s">
        <v>1023</v>
      </c>
      <c r="G2200" s="4" t="s">
        <v>1024</v>
      </c>
      <c r="H2200" s="6">
        <v>650</v>
      </c>
      <c r="I2200" s="12" t="s">
        <v>490</v>
      </c>
      <c r="J2200" s="12" t="s">
        <v>1087</v>
      </c>
      <c r="K2200" s="10">
        <v>169000</v>
      </c>
      <c r="L2200" s="11">
        <v>0.4</v>
      </c>
      <c r="M2200" s="13">
        <f t="shared" si="68"/>
        <v>422500</v>
      </c>
      <c r="N2200" s="13">
        <f t="shared" si="69"/>
        <v>650</v>
      </c>
      <c r="O2200" s="4" t="s">
        <v>1018</v>
      </c>
      <c r="P2200" s="12" t="s">
        <v>491</v>
      </c>
    </row>
    <row r="2201" spans="1:16" ht="14.25" customHeight="1">
      <c r="A2201" s="4" t="s">
        <v>1107</v>
      </c>
      <c r="B2201" s="4" t="s">
        <v>13</v>
      </c>
      <c r="C2201" s="4">
        <v>1128299</v>
      </c>
      <c r="D2201" s="5">
        <v>44434</v>
      </c>
      <c r="E2201" s="4" t="s">
        <v>283</v>
      </c>
      <c r="F2201" s="4" t="s">
        <v>1023</v>
      </c>
      <c r="G2201" s="4" t="s">
        <v>1024</v>
      </c>
      <c r="H2201" s="6">
        <v>525</v>
      </c>
      <c r="I2201" s="12" t="s">
        <v>492</v>
      </c>
      <c r="J2201" s="12" t="s">
        <v>1087</v>
      </c>
      <c r="K2201" s="10">
        <v>110250</v>
      </c>
      <c r="L2201" s="11">
        <v>0.35</v>
      </c>
      <c r="M2201" s="13">
        <f t="shared" si="68"/>
        <v>315000</v>
      </c>
      <c r="N2201" s="13">
        <f t="shared" si="69"/>
        <v>600</v>
      </c>
      <c r="O2201" s="4" t="s">
        <v>1018</v>
      </c>
      <c r="P2201" s="12" t="s">
        <v>493</v>
      </c>
    </row>
    <row r="2202" spans="1:16" ht="14.25" customHeight="1">
      <c r="A2202" s="4" t="s">
        <v>1107</v>
      </c>
      <c r="B2202" s="4" t="s">
        <v>13</v>
      </c>
      <c r="C2202" s="4">
        <v>1128299</v>
      </c>
      <c r="D2202" s="5">
        <v>44434</v>
      </c>
      <c r="E2202" s="4" t="s">
        <v>283</v>
      </c>
      <c r="F2202" s="4" t="s">
        <v>1023</v>
      </c>
      <c r="G2202" s="4" t="s">
        <v>1024</v>
      </c>
      <c r="H2202" s="6">
        <v>475</v>
      </c>
      <c r="I2202" s="12" t="s">
        <v>19</v>
      </c>
      <c r="J2202" s="12" t="s">
        <v>1086</v>
      </c>
      <c r="K2202" s="10">
        <v>99750</v>
      </c>
      <c r="L2202" s="11">
        <v>0.35</v>
      </c>
      <c r="M2202" s="13">
        <f t="shared" si="68"/>
        <v>285000</v>
      </c>
      <c r="N2202" s="13">
        <f t="shared" si="69"/>
        <v>600</v>
      </c>
      <c r="O2202" s="4" t="s">
        <v>1018</v>
      </c>
      <c r="P2202" s="12" t="s">
        <v>494</v>
      </c>
    </row>
    <row r="2203" spans="1:16" ht="14.25" customHeight="1">
      <c r="A2203" s="4" t="s">
        <v>1107</v>
      </c>
      <c r="B2203" s="4" t="s">
        <v>13</v>
      </c>
      <c r="C2203" s="4">
        <v>1128299</v>
      </c>
      <c r="D2203" s="5">
        <v>44434</v>
      </c>
      <c r="E2203" s="4" t="s">
        <v>283</v>
      </c>
      <c r="F2203" s="4" t="s">
        <v>1023</v>
      </c>
      <c r="G2203" s="4" t="s">
        <v>1024</v>
      </c>
      <c r="H2203" s="6">
        <v>475</v>
      </c>
      <c r="I2203" s="12" t="s">
        <v>495</v>
      </c>
      <c r="J2203" s="12" t="s">
        <v>1087</v>
      </c>
      <c r="K2203" s="10">
        <v>99750</v>
      </c>
      <c r="L2203" s="11">
        <v>0.3</v>
      </c>
      <c r="M2203" s="13">
        <f t="shared" si="68"/>
        <v>332500</v>
      </c>
      <c r="N2203" s="13">
        <f t="shared" si="69"/>
        <v>700</v>
      </c>
      <c r="O2203" s="4" t="s">
        <v>1018</v>
      </c>
      <c r="P2203" s="12" t="s">
        <v>496</v>
      </c>
    </row>
    <row r="2204" spans="1:16" ht="14.25" customHeight="1">
      <c r="A2204" s="4" t="s">
        <v>1107</v>
      </c>
      <c r="B2204" s="4" t="s">
        <v>13</v>
      </c>
      <c r="C2204" s="4">
        <v>1128299</v>
      </c>
      <c r="D2204" s="5">
        <v>44434</v>
      </c>
      <c r="E2204" s="4" t="s">
        <v>283</v>
      </c>
      <c r="F2204" s="4" t="s">
        <v>1023</v>
      </c>
      <c r="G2204" s="4" t="s">
        <v>1024</v>
      </c>
      <c r="H2204" s="6">
        <v>450</v>
      </c>
      <c r="I2204" s="12" t="s">
        <v>497</v>
      </c>
      <c r="J2204" s="12" t="s">
        <v>1087</v>
      </c>
      <c r="K2204" s="10">
        <v>84375</v>
      </c>
      <c r="L2204" s="11">
        <v>0.25</v>
      </c>
      <c r="M2204" s="13">
        <f t="shared" si="68"/>
        <v>337500</v>
      </c>
      <c r="N2204" s="13">
        <f t="shared" si="69"/>
        <v>750</v>
      </c>
      <c r="O2204" s="4" t="s">
        <v>1018</v>
      </c>
      <c r="P2204" s="12" t="s">
        <v>498</v>
      </c>
    </row>
    <row r="2205" spans="1:16" ht="14.25" customHeight="1">
      <c r="A2205" s="4" t="s">
        <v>1107</v>
      </c>
      <c r="B2205" s="4" t="s">
        <v>13</v>
      </c>
      <c r="C2205" s="4">
        <v>1128299</v>
      </c>
      <c r="D2205" s="5">
        <v>44466</v>
      </c>
      <c r="E2205" s="4" t="s">
        <v>283</v>
      </c>
      <c r="F2205" s="4" t="s">
        <v>1023</v>
      </c>
      <c r="G2205" s="4" t="s">
        <v>1024</v>
      </c>
      <c r="H2205" s="6">
        <v>625</v>
      </c>
      <c r="I2205" s="12" t="s">
        <v>499</v>
      </c>
      <c r="J2205" s="12" t="s">
        <v>1087</v>
      </c>
      <c r="K2205" s="10">
        <v>109375</v>
      </c>
      <c r="L2205" s="11">
        <v>0.35</v>
      </c>
      <c r="M2205" s="13">
        <f t="shared" si="68"/>
        <v>312500</v>
      </c>
      <c r="N2205" s="13">
        <f t="shared" si="69"/>
        <v>500</v>
      </c>
      <c r="O2205" s="4" t="s">
        <v>1018</v>
      </c>
      <c r="P2205" s="12" t="s">
        <v>500</v>
      </c>
    </row>
    <row r="2206" spans="1:16" ht="14.25" customHeight="1">
      <c r="A2206" s="4" t="s">
        <v>1107</v>
      </c>
      <c r="B2206" s="4" t="s">
        <v>13</v>
      </c>
      <c r="C2206" s="4">
        <v>1128299</v>
      </c>
      <c r="D2206" s="5">
        <v>44466</v>
      </c>
      <c r="E2206" s="4" t="s">
        <v>283</v>
      </c>
      <c r="F2206" s="4" t="s">
        <v>1023</v>
      </c>
      <c r="G2206" s="4" t="s">
        <v>1024</v>
      </c>
      <c r="H2206" s="6">
        <v>625</v>
      </c>
      <c r="I2206" s="12" t="s">
        <v>501</v>
      </c>
      <c r="J2206" s="12" t="s">
        <v>1087</v>
      </c>
      <c r="K2206" s="10">
        <v>137500</v>
      </c>
      <c r="L2206" s="11">
        <v>0.4</v>
      </c>
      <c r="M2206" s="13">
        <f t="shared" si="68"/>
        <v>343750</v>
      </c>
      <c r="N2206" s="13">
        <f t="shared" si="69"/>
        <v>550</v>
      </c>
      <c r="O2206" s="4" t="s">
        <v>1018</v>
      </c>
      <c r="P2206" s="12" t="s">
        <v>502</v>
      </c>
    </row>
    <row r="2207" spans="1:16" ht="14.25" customHeight="1">
      <c r="A2207" s="4" t="s">
        <v>1107</v>
      </c>
      <c r="B2207" s="4" t="s">
        <v>13</v>
      </c>
      <c r="C2207" s="4">
        <v>1128299</v>
      </c>
      <c r="D2207" s="5">
        <v>44466</v>
      </c>
      <c r="E2207" s="4" t="s">
        <v>283</v>
      </c>
      <c r="F2207" s="4" t="s">
        <v>1023</v>
      </c>
      <c r="G2207" s="4" t="s">
        <v>1024</v>
      </c>
      <c r="H2207" s="6">
        <v>475</v>
      </c>
      <c r="I2207" s="12" t="s">
        <v>503</v>
      </c>
      <c r="J2207" s="12" t="s">
        <v>1087</v>
      </c>
      <c r="K2207" s="10">
        <v>83125</v>
      </c>
      <c r="L2207" s="11">
        <v>0.35</v>
      </c>
      <c r="M2207" s="13">
        <f t="shared" si="68"/>
        <v>237500.00000000003</v>
      </c>
      <c r="N2207" s="13">
        <f t="shared" si="69"/>
        <v>500.00000000000006</v>
      </c>
      <c r="O2207" s="4" t="s">
        <v>1018</v>
      </c>
      <c r="P2207" s="12" t="s">
        <v>504</v>
      </c>
    </row>
    <row r="2208" spans="1:16" ht="14.25" customHeight="1">
      <c r="A2208" s="4" t="s">
        <v>1107</v>
      </c>
      <c r="B2208" s="4" t="s">
        <v>13</v>
      </c>
      <c r="C2208" s="4">
        <v>1128299</v>
      </c>
      <c r="D2208" s="5">
        <v>44466</v>
      </c>
      <c r="E2208" s="4" t="s">
        <v>283</v>
      </c>
      <c r="F2208" s="4" t="s">
        <v>1023</v>
      </c>
      <c r="G2208" s="4" t="s">
        <v>1024</v>
      </c>
      <c r="H2208" s="6">
        <v>425</v>
      </c>
      <c r="I2208" s="12" t="s">
        <v>505</v>
      </c>
      <c r="J2208" s="12" t="s">
        <v>1086</v>
      </c>
      <c r="K2208" s="10">
        <v>74375</v>
      </c>
      <c r="L2208" s="11">
        <v>0.35</v>
      </c>
      <c r="M2208" s="13">
        <f t="shared" si="68"/>
        <v>212500</v>
      </c>
      <c r="N2208" s="13">
        <f t="shared" si="69"/>
        <v>500</v>
      </c>
      <c r="O2208" s="4" t="s">
        <v>1018</v>
      </c>
      <c r="P2208" s="12" t="s">
        <v>506</v>
      </c>
    </row>
    <row r="2209" spans="1:16" ht="14.25" customHeight="1">
      <c r="A2209" s="4" t="s">
        <v>1107</v>
      </c>
      <c r="B2209" s="4" t="s">
        <v>13</v>
      </c>
      <c r="C2209" s="4">
        <v>1128299</v>
      </c>
      <c r="D2209" s="5">
        <v>44466</v>
      </c>
      <c r="E2209" s="4" t="s">
        <v>283</v>
      </c>
      <c r="F2209" s="4" t="s">
        <v>1023</v>
      </c>
      <c r="G2209" s="4" t="s">
        <v>1024</v>
      </c>
      <c r="H2209" s="6">
        <v>425</v>
      </c>
      <c r="I2209" s="12" t="s">
        <v>507</v>
      </c>
      <c r="J2209" s="12" t="s">
        <v>1086</v>
      </c>
      <c r="K2209" s="10">
        <v>76500</v>
      </c>
      <c r="L2209" s="11">
        <v>0.3</v>
      </c>
      <c r="M2209" s="13">
        <f t="shared" si="68"/>
        <v>255000</v>
      </c>
      <c r="N2209" s="13">
        <f t="shared" si="69"/>
        <v>600</v>
      </c>
      <c r="O2209" s="4" t="s">
        <v>1018</v>
      </c>
      <c r="P2209" s="12" t="s">
        <v>508</v>
      </c>
    </row>
    <row r="2210" spans="1:16" ht="14.25" customHeight="1">
      <c r="A2210" s="4" t="s">
        <v>1107</v>
      </c>
      <c r="B2210" s="4" t="s">
        <v>13</v>
      </c>
      <c r="C2210" s="4">
        <v>1128299</v>
      </c>
      <c r="D2210" s="5">
        <v>44466</v>
      </c>
      <c r="E2210" s="4" t="s">
        <v>283</v>
      </c>
      <c r="F2210" s="4" t="s">
        <v>1023</v>
      </c>
      <c r="G2210" s="4" t="s">
        <v>1024</v>
      </c>
      <c r="H2210" s="6">
        <v>475</v>
      </c>
      <c r="I2210" s="12" t="s">
        <v>509</v>
      </c>
      <c r="J2210" s="12" t="s">
        <v>1087</v>
      </c>
      <c r="K2210" s="10">
        <v>77187.5</v>
      </c>
      <c r="L2210" s="11">
        <v>0.25</v>
      </c>
      <c r="M2210" s="13">
        <f t="shared" si="68"/>
        <v>308750</v>
      </c>
      <c r="N2210" s="13">
        <f t="shared" si="69"/>
        <v>650</v>
      </c>
      <c r="O2210" s="4" t="s">
        <v>1018</v>
      </c>
      <c r="P2210" s="12" t="s">
        <v>510</v>
      </c>
    </row>
    <row r="2211" spans="1:16" ht="14.25" customHeight="1">
      <c r="A2211" s="4" t="s">
        <v>1107</v>
      </c>
      <c r="B2211" s="4" t="s">
        <v>13</v>
      </c>
      <c r="C2211" s="4">
        <v>1128299</v>
      </c>
      <c r="D2211" s="5">
        <v>44495</v>
      </c>
      <c r="E2211" s="4" t="s">
        <v>283</v>
      </c>
      <c r="F2211" s="4" t="s">
        <v>1023</v>
      </c>
      <c r="G2211" s="4" t="s">
        <v>1024</v>
      </c>
      <c r="H2211" s="6">
        <v>550</v>
      </c>
      <c r="I2211" s="12" t="s">
        <v>511</v>
      </c>
      <c r="J2211" s="12" t="s">
        <v>1087</v>
      </c>
      <c r="K2211" s="10">
        <v>96250</v>
      </c>
      <c r="L2211" s="11">
        <v>0.35</v>
      </c>
      <c r="M2211" s="13">
        <f t="shared" si="68"/>
        <v>275000</v>
      </c>
      <c r="N2211" s="13">
        <f t="shared" si="69"/>
        <v>500</v>
      </c>
      <c r="O2211" s="4" t="s">
        <v>1018</v>
      </c>
      <c r="P2211" s="12" t="s">
        <v>512</v>
      </c>
    </row>
    <row r="2212" spans="1:16" ht="14.25" customHeight="1">
      <c r="A2212" s="4" t="s">
        <v>1107</v>
      </c>
      <c r="B2212" s="4" t="s">
        <v>13</v>
      </c>
      <c r="C2212" s="4">
        <v>1128299</v>
      </c>
      <c r="D2212" s="5">
        <v>44495</v>
      </c>
      <c r="E2212" s="4" t="s">
        <v>283</v>
      </c>
      <c r="F2212" s="4" t="s">
        <v>1023</v>
      </c>
      <c r="G2212" s="4" t="s">
        <v>1024</v>
      </c>
      <c r="H2212" s="6">
        <v>550</v>
      </c>
      <c r="I2212" s="12" t="s">
        <v>513</v>
      </c>
      <c r="J2212" s="12" t="s">
        <v>1086</v>
      </c>
      <c r="K2212" s="10">
        <v>121000</v>
      </c>
      <c r="L2212" s="11">
        <v>0.4</v>
      </c>
      <c r="M2212" s="13">
        <f t="shared" si="68"/>
        <v>302500</v>
      </c>
      <c r="N2212" s="13">
        <f t="shared" si="69"/>
        <v>550</v>
      </c>
      <c r="O2212" s="4" t="s">
        <v>1018</v>
      </c>
      <c r="P2212" s="12" t="s">
        <v>514</v>
      </c>
    </row>
    <row r="2213" spans="1:16" ht="14.25" customHeight="1">
      <c r="A2213" s="4" t="s">
        <v>1107</v>
      </c>
      <c r="B2213" s="4" t="s">
        <v>13</v>
      </c>
      <c r="C2213" s="4">
        <v>1128299</v>
      </c>
      <c r="D2213" s="5">
        <v>44495</v>
      </c>
      <c r="E2213" s="4" t="s">
        <v>283</v>
      </c>
      <c r="F2213" s="4" t="s">
        <v>1023</v>
      </c>
      <c r="G2213" s="4" t="s">
        <v>1024</v>
      </c>
      <c r="H2213" s="6">
        <v>375</v>
      </c>
      <c r="I2213" s="12" t="s">
        <v>515</v>
      </c>
      <c r="J2213" s="12" t="s">
        <v>1087</v>
      </c>
      <c r="K2213" s="10">
        <v>65625</v>
      </c>
      <c r="L2213" s="11">
        <v>0.35</v>
      </c>
      <c r="M2213" s="13">
        <f t="shared" si="68"/>
        <v>187500</v>
      </c>
      <c r="N2213" s="13">
        <f t="shared" si="69"/>
        <v>500</v>
      </c>
      <c r="O2213" s="4" t="s">
        <v>1018</v>
      </c>
      <c r="P2213" s="12" t="s">
        <v>516</v>
      </c>
    </row>
    <row r="2214" spans="1:16" ht="14.25" customHeight="1">
      <c r="A2214" s="4" t="s">
        <v>1107</v>
      </c>
      <c r="B2214" s="4" t="s">
        <v>13</v>
      </c>
      <c r="C2214" s="4">
        <v>1128299</v>
      </c>
      <c r="D2214" s="5">
        <v>44495</v>
      </c>
      <c r="E2214" s="4" t="s">
        <v>283</v>
      </c>
      <c r="F2214" s="4" t="s">
        <v>1023</v>
      </c>
      <c r="G2214" s="4" t="s">
        <v>1024</v>
      </c>
      <c r="H2214" s="6">
        <v>350</v>
      </c>
      <c r="I2214" s="12" t="s">
        <v>517</v>
      </c>
      <c r="J2214" s="12" t="s">
        <v>1086</v>
      </c>
      <c r="K2214" s="10">
        <v>61250</v>
      </c>
      <c r="L2214" s="11">
        <v>0.35</v>
      </c>
      <c r="M2214" s="13">
        <f t="shared" si="68"/>
        <v>175000</v>
      </c>
      <c r="N2214" s="13">
        <f t="shared" si="69"/>
        <v>500</v>
      </c>
      <c r="O2214" s="4" t="s">
        <v>1018</v>
      </c>
      <c r="P2214" s="12" t="s">
        <v>518</v>
      </c>
    </row>
    <row r="2215" spans="1:16" ht="14.25" customHeight="1">
      <c r="A2215" s="4" t="s">
        <v>1107</v>
      </c>
      <c r="B2215" s="4" t="s">
        <v>13</v>
      </c>
      <c r="C2215" s="4">
        <v>1128299</v>
      </c>
      <c r="D2215" s="5">
        <v>44495</v>
      </c>
      <c r="E2215" s="4" t="s">
        <v>283</v>
      </c>
      <c r="F2215" s="4" t="s">
        <v>1023</v>
      </c>
      <c r="G2215" s="4" t="s">
        <v>1024</v>
      </c>
      <c r="H2215" s="6">
        <v>325</v>
      </c>
      <c r="I2215" s="12" t="s">
        <v>519</v>
      </c>
      <c r="J2215" s="12" t="s">
        <v>1086</v>
      </c>
      <c r="K2215" s="10">
        <v>58500</v>
      </c>
      <c r="L2215" s="11">
        <v>0.3</v>
      </c>
      <c r="M2215" s="13">
        <f t="shared" si="68"/>
        <v>195000</v>
      </c>
      <c r="N2215" s="13">
        <f t="shared" si="69"/>
        <v>600</v>
      </c>
      <c r="O2215" s="4" t="s">
        <v>1018</v>
      </c>
      <c r="P2215" s="12" t="s">
        <v>520</v>
      </c>
    </row>
    <row r="2216" spans="1:16" ht="14.25" customHeight="1">
      <c r="A2216" s="4" t="s">
        <v>1107</v>
      </c>
      <c r="B2216" s="4" t="s">
        <v>13</v>
      </c>
      <c r="C2216" s="4">
        <v>1128299</v>
      </c>
      <c r="D2216" s="5">
        <v>44495</v>
      </c>
      <c r="E2216" s="4" t="s">
        <v>283</v>
      </c>
      <c r="F2216" s="4" t="s">
        <v>1023</v>
      </c>
      <c r="G2216" s="4" t="s">
        <v>1024</v>
      </c>
      <c r="H2216" s="6">
        <v>375</v>
      </c>
      <c r="I2216" s="12" t="s">
        <v>521</v>
      </c>
      <c r="J2216" s="12" t="s">
        <v>1087</v>
      </c>
      <c r="K2216" s="10">
        <v>70312.5</v>
      </c>
      <c r="L2216" s="11">
        <v>0.25</v>
      </c>
      <c r="M2216" s="13">
        <f t="shared" si="68"/>
        <v>281250</v>
      </c>
      <c r="N2216" s="13">
        <f t="shared" si="69"/>
        <v>750</v>
      </c>
      <c r="O2216" s="4" t="s">
        <v>1018</v>
      </c>
      <c r="P2216" s="12" t="s">
        <v>522</v>
      </c>
    </row>
    <row r="2217" spans="1:16" ht="14.25" customHeight="1">
      <c r="A2217" s="4" t="s">
        <v>1107</v>
      </c>
      <c r="B2217" s="4" t="s">
        <v>13</v>
      </c>
      <c r="C2217" s="4">
        <v>1128299</v>
      </c>
      <c r="D2217" s="5">
        <v>44526</v>
      </c>
      <c r="E2217" s="4" t="s">
        <v>283</v>
      </c>
      <c r="F2217" s="4" t="s">
        <v>1023</v>
      </c>
      <c r="G2217" s="4" t="s">
        <v>1024</v>
      </c>
      <c r="H2217" s="6">
        <v>550</v>
      </c>
      <c r="I2217" s="12" t="s">
        <v>523</v>
      </c>
      <c r="J2217" s="12" t="s">
        <v>1087</v>
      </c>
      <c r="K2217" s="10">
        <v>115500</v>
      </c>
      <c r="L2217" s="11">
        <v>0.35</v>
      </c>
      <c r="M2217" s="13">
        <f t="shared" si="68"/>
        <v>330000</v>
      </c>
      <c r="N2217" s="13">
        <f t="shared" si="69"/>
        <v>600</v>
      </c>
      <c r="O2217" s="4" t="s">
        <v>1018</v>
      </c>
      <c r="P2217" s="12" t="s">
        <v>524</v>
      </c>
    </row>
    <row r="2218" spans="1:16" ht="14.25" customHeight="1">
      <c r="A2218" s="4" t="s">
        <v>1107</v>
      </c>
      <c r="B2218" s="4" t="s">
        <v>13</v>
      </c>
      <c r="C2218" s="4">
        <v>1128299</v>
      </c>
      <c r="D2218" s="5">
        <v>44526</v>
      </c>
      <c r="E2218" s="4" t="s">
        <v>283</v>
      </c>
      <c r="F2218" s="4" t="s">
        <v>1023</v>
      </c>
      <c r="G2218" s="4" t="s">
        <v>1024</v>
      </c>
      <c r="H2218" s="6">
        <v>600</v>
      </c>
      <c r="I2218" s="12" t="s">
        <v>525</v>
      </c>
      <c r="J2218" s="12" t="s">
        <v>1086</v>
      </c>
      <c r="K2218" s="10">
        <v>156000</v>
      </c>
      <c r="L2218" s="11">
        <v>0.4</v>
      </c>
      <c r="M2218" s="13">
        <f t="shared" si="68"/>
        <v>390000</v>
      </c>
      <c r="N2218" s="13">
        <f t="shared" si="69"/>
        <v>650</v>
      </c>
      <c r="O2218" s="4" t="s">
        <v>1018</v>
      </c>
      <c r="P2218" s="12" t="s">
        <v>526</v>
      </c>
    </row>
    <row r="2219" spans="1:16" ht="14.25" customHeight="1">
      <c r="A2219" s="4" t="s">
        <v>1107</v>
      </c>
      <c r="B2219" s="4" t="s">
        <v>13</v>
      </c>
      <c r="C2219" s="4">
        <v>1128299</v>
      </c>
      <c r="D2219" s="5">
        <v>44526</v>
      </c>
      <c r="E2219" s="4" t="s">
        <v>283</v>
      </c>
      <c r="F2219" s="4" t="s">
        <v>1023</v>
      </c>
      <c r="G2219" s="4" t="s">
        <v>1024</v>
      </c>
      <c r="H2219" s="6">
        <v>450</v>
      </c>
      <c r="I2219" s="12" t="s">
        <v>527</v>
      </c>
      <c r="J2219" s="12" t="s">
        <v>1087</v>
      </c>
      <c r="K2219" s="10">
        <v>94500</v>
      </c>
      <c r="L2219" s="11">
        <v>0.35</v>
      </c>
      <c r="M2219" s="13">
        <f t="shared" si="68"/>
        <v>270000</v>
      </c>
      <c r="N2219" s="13">
        <f t="shared" si="69"/>
        <v>600</v>
      </c>
      <c r="O2219" s="4" t="s">
        <v>1018</v>
      </c>
      <c r="P2219" s="12" t="s">
        <v>528</v>
      </c>
    </row>
    <row r="2220" spans="1:16" ht="14.25" customHeight="1">
      <c r="A2220" s="4" t="s">
        <v>1107</v>
      </c>
      <c r="B2220" s="4" t="s">
        <v>13</v>
      </c>
      <c r="C2220" s="4">
        <v>1128299</v>
      </c>
      <c r="D2220" s="5">
        <v>44526</v>
      </c>
      <c r="E2220" s="4" t="s">
        <v>283</v>
      </c>
      <c r="F2220" s="4" t="s">
        <v>1023</v>
      </c>
      <c r="G2220" s="4" t="s">
        <v>1024</v>
      </c>
      <c r="H2220" s="6">
        <v>425</v>
      </c>
      <c r="I2220" s="12" t="s">
        <v>529</v>
      </c>
      <c r="J2220" s="12" t="s">
        <v>1087</v>
      </c>
      <c r="K2220" s="10">
        <v>89250</v>
      </c>
      <c r="L2220" s="11">
        <v>0.35</v>
      </c>
      <c r="M2220" s="13">
        <f t="shared" si="68"/>
        <v>255000.00000000003</v>
      </c>
      <c r="N2220" s="13">
        <f t="shared" si="69"/>
        <v>600.00000000000011</v>
      </c>
      <c r="O2220" s="4" t="s">
        <v>1018</v>
      </c>
      <c r="P2220" s="12" t="s">
        <v>530</v>
      </c>
    </row>
    <row r="2221" spans="1:16" ht="14.25" customHeight="1">
      <c r="A2221" s="4" t="s">
        <v>1107</v>
      </c>
      <c r="B2221" s="4" t="s">
        <v>13</v>
      </c>
      <c r="C2221" s="4">
        <v>1128299</v>
      </c>
      <c r="D2221" s="5">
        <v>44526</v>
      </c>
      <c r="E2221" s="4" t="s">
        <v>283</v>
      </c>
      <c r="F2221" s="4" t="s">
        <v>1023</v>
      </c>
      <c r="G2221" s="4" t="s">
        <v>1024</v>
      </c>
      <c r="H2221" s="6">
        <v>375</v>
      </c>
      <c r="I2221" s="12" t="s">
        <v>531</v>
      </c>
      <c r="J2221" s="12" t="s">
        <v>1087</v>
      </c>
      <c r="K2221" s="10">
        <v>78750</v>
      </c>
      <c r="L2221" s="11">
        <v>0.3</v>
      </c>
      <c r="M2221" s="13">
        <f t="shared" si="68"/>
        <v>262500</v>
      </c>
      <c r="N2221" s="13">
        <f t="shared" si="69"/>
        <v>700</v>
      </c>
      <c r="O2221" s="4" t="s">
        <v>1018</v>
      </c>
      <c r="P2221" s="12" t="s">
        <v>532</v>
      </c>
    </row>
    <row r="2222" spans="1:16" ht="14.25" customHeight="1">
      <c r="A2222" s="4" t="s">
        <v>1107</v>
      </c>
      <c r="B2222" s="4" t="s">
        <v>13</v>
      </c>
      <c r="C2222" s="4">
        <v>1128299</v>
      </c>
      <c r="D2222" s="5">
        <v>44526</v>
      </c>
      <c r="E2222" s="4" t="s">
        <v>283</v>
      </c>
      <c r="F2222" s="4" t="s">
        <v>1023</v>
      </c>
      <c r="G2222" s="4" t="s">
        <v>1024</v>
      </c>
      <c r="H2222" s="6">
        <v>500</v>
      </c>
      <c r="I2222" s="12" t="s">
        <v>533</v>
      </c>
      <c r="J2222" s="12" t="s">
        <v>1086</v>
      </c>
      <c r="K2222" s="10">
        <v>93750</v>
      </c>
      <c r="L2222" s="11">
        <v>0.25</v>
      </c>
      <c r="M2222" s="13">
        <f t="shared" si="68"/>
        <v>375000</v>
      </c>
      <c r="N2222" s="13">
        <f t="shared" si="69"/>
        <v>750</v>
      </c>
      <c r="O2222" s="4" t="s">
        <v>1018</v>
      </c>
      <c r="P2222" s="12" t="s">
        <v>534</v>
      </c>
    </row>
    <row r="2223" spans="1:16" ht="14.25" customHeight="1">
      <c r="A2223" s="4" t="s">
        <v>1107</v>
      </c>
      <c r="B2223" s="4" t="s">
        <v>13</v>
      </c>
      <c r="C2223" s="4">
        <v>1128299</v>
      </c>
      <c r="D2223" s="5">
        <v>44555</v>
      </c>
      <c r="E2223" s="4" t="s">
        <v>283</v>
      </c>
      <c r="F2223" s="4" t="s">
        <v>1023</v>
      </c>
      <c r="G2223" s="4" t="s">
        <v>1024</v>
      </c>
      <c r="H2223" s="6">
        <v>700</v>
      </c>
      <c r="I2223" s="12" t="s">
        <v>538</v>
      </c>
      <c r="J2223" s="12" t="s">
        <v>1087</v>
      </c>
      <c r="K2223" s="10">
        <v>147000</v>
      </c>
      <c r="L2223" s="11">
        <v>0.35</v>
      </c>
      <c r="M2223" s="13">
        <f t="shared" si="68"/>
        <v>420000</v>
      </c>
      <c r="N2223" s="13">
        <f t="shared" si="69"/>
        <v>600</v>
      </c>
      <c r="O2223" s="4" t="s">
        <v>1018</v>
      </c>
      <c r="P2223" s="12" t="s">
        <v>539</v>
      </c>
    </row>
    <row r="2224" spans="1:16" ht="14.25" customHeight="1">
      <c r="A2224" s="4" t="s">
        <v>1107</v>
      </c>
      <c r="B2224" s="4" t="s">
        <v>13</v>
      </c>
      <c r="C2224" s="4">
        <v>1128299</v>
      </c>
      <c r="D2224" s="5">
        <v>44555</v>
      </c>
      <c r="E2224" s="4" t="s">
        <v>283</v>
      </c>
      <c r="F2224" s="4" t="s">
        <v>1023</v>
      </c>
      <c r="G2224" s="4" t="s">
        <v>1024</v>
      </c>
      <c r="H2224" s="6">
        <v>700</v>
      </c>
      <c r="I2224" s="12" t="s">
        <v>540</v>
      </c>
      <c r="J2224" s="12" t="s">
        <v>1087</v>
      </c>
      <c r="K2224" s="10">
        <v>182000</v>
      </c>
      <c r="L2224" s="11">
        <v>0.4</v>
      </c>
      <c r="M2224" s="13">
        <f t="shared" si="68"/>
        <v>455000</v>
      </c>
      <c r="N2224" s="13">
        <f t="shared" si="69"/>
        <v>650</v>
      </c>
      <c r="O2224" s="4" t="s">
        <v>1018</v>
      </c>
      <c r="P2224" s="12" t="s">
        <v>541</v>
      </c>
    </row>
    <row r="2225" spans="1:16" ht="14.25" customHeight="1">
      <c r="A2225" s="4" t="s">
        <v>1107</v>
      </c>
      <c r="B2225" s="4" t="s">
        <v>13</v>
      </c>
      <c r="C2225" s="4">
        <v>1128299</v>
      </c>
      <c r="D2225" s="5">
        <v>44555</v>
      </c>
      <c r="E2225" s="4" t="s">
        <v>283</v>
      </c>
      <c r="F2225" s="4" t="s">
        <v>1023</v>
      </c>
      <c r="G2225" s="4" t="s">
        <v>1024</v>
      </c>
      <c r="H2225" s="6">
        <v>500</v>
      </c>
      <c r="I2225" s="12" t="s">
        <v>542</v>
      </c>
      <c r="J2225" s="12" t="s">
        <v>1087</v>
      </c>
      <c r="K2225" s="10">
        <v>105000</v>
      </c>
      <c r="L2225" s="11">
        <v>0.35</v>
      </c>
      <c r="M2225" s="13">
        <f t="shared" si="68"/>
        <v>300000</v>
      </c>
      <c r="N2225" s="13">
        <f t="shared" si="69"/>
        <v>600</v>
      </c>
      <c r="O2225" s="4" t="s">
        <v>1018</v>
      </c>
      <c r="P2225" s="12" t="s">
        <v>543</v>
      </c>
    </row>
    <row r="2226" spans="1:16" ht="14.25" customHeight="1">
      <c r="A2226" s="4" t="s">
        <v>1107</v>
      </c>
      <c r="B2226" s="4" t="s">
        <v>13</v>
      </c>
      <c r="C2226" s="4">
        <v>1128299</v>
      </c>
      <c r="D2226" s="5">
        <v>44555</v>
      </c>
      <c r="E2226" s="4" t="s">
        <v>283</v>
      </c>
      <c r="F2226" s="4" t="s">
        <v>1023</v>
      </c>
      <c r="G2226" s="4" t="s">
        <v>1024</v>
      </c>
      <c r="H2226" s="6">
        <v>500</v>
      </c>
      <c r="I2226" s="12" t="s">
        <v>105</v>
      </c>
      <c r="J2226" s="12" t="s">
        <v>1087</v>
      </c>
      <c r="K2226" s="10">
        <v>105000</v>
      </c>
      <c r="L2226" s="11">
        <v>0.35</v>
      </c>
      <c r="M2226" s="13">
        <f t="shared" si="68"/>
        <v>300000</v>
      </c>
      <c r="N2226" s="13">
        <f t="shared" si="69"/>
        <v>600</v>
      </c>
      <c r="O2226" s="4" t="s">
        <v>1018</v>
      </c>
      <c r="P2226" s="12" t="s">
        <v>544</v>
      </c>
    </row>
    <row r="2227" spans="1:16" ht="14.25" customHeight="1">
      <c r="A2227" s="4" t="s">
        <v>1107</v>
      </c>
      <c r="B2227" s="4" t="s">
        <v>13</v>
      </c>
      <c r="C2227" s="4">
        <v>1128299</v>
      </c>
      <c r="D2227" s="5">
        <v>44555</v>
      </c>
      <c r="E2227" s="4" t="s">
        <v>283</v>
      </c>
      <c r="F2227" s="4" t="s">
        <v>1023</v>
      </c>
      <c r="G2227" s="4" t="s">
        <v>1024</v>
      </c>
      <c r="H2227" s="6">
        <v>425</v>
      </c>
      <c r="I2227" s="12" t="s">
        <v>545</v>
      </c>
      <c r="J2227" s="12" t="s">
        <v>1087</v>
      </c>
      <c r="K2227" s="10">
        <v>89250</v>
      </c>
      <c r="L2227" s="11">
        <v>0.3</v>
      </c>
      <c r="M2227" s="13">
        <f t="shared" si="68"/>
        <v>297500</v>
      </c>
      <c r="N2227" s="13">
        <f t="shared" si="69"/>
        <v>700</v>
      </c>
      <c r="O2227" s="4" t="s">
        <v>1018</v>
      </c>
      <c r="P2227" s="12" t="s">
        <v>546</v>
      </c>
    </row>
    <row r="2228" spans="1:16" ht="14.25" customHeight="1">
      <c r="A2228" s="4" t="s">
        <v>1107</v>
      </c>
      <c r="B2228" s="4" t="s">
        <v>13</v>
      </c>
      <c r="C2228" s="4">
        <v>1128299</v>
      </c>
      <c r="D2228" s="5">
        <v>44555</v>
      </c>
      <c r="E2228" s="4" t="s">
        <v>283</v>
      </c>
      <c r="F2228" s="4" t="s">
        <v>1023</v>
      </c>
      <c r="G2228" s="4" t="s">
        <v>1024</v>
      </c>
      <c r="H2228" s="6">
        <v>525</v>
      </c>
      <c r="I2228" s="12" t="s">
        <v>547</v>
      </c>
      <c r="J2228" s="12" t="s">
        <v>1086</v>
      </c>
      <c r="K2228" s="10">
        <v>98437.5</v>
      </c>
      <c r="L2228" s="11">
        <v>0.25</v>
      </c>
      <c r="M2228" s="13">
        <f t="shared" si="68"/>
        <v>393750</v>
      </c>
      <c r="N2228" s="13">
        <f t="shared" si="69"/>
        <v>750</v>
      </c>
      <c r="O2228" s="4" t="s">
        <v>1018</v>
      </c>
      <c r="P2228" s="12" t="s">
        <v>548</v>
      </c>
    </row>
    <row r="2229" spans="1:16" ht="14.25" customHeight="1">
      <c r="A2229" s="4" t="s">
        <v>1107</v>
      </c>
      <c r="B2229" s="4" t="s">
        <v>13</v>
      </c>
      <c r="C2229" s="4">
        <v>1128299</v>
      </c>
      <c r="D2229" s="5">
        <v>44209</v>
      </c>
      <c r="E2229" s="4" t="s">
        <v>283</v>
      </c>
      <c r="F2229" s="4" t="s">
        <v>1023</v>
      </c>
      <c r="G2229" s="4" t="s">
        <v>1024</v>
      </c>
      <c r="H2229" s="6">
        <v>450</v>
      </c>
      <c r="I2229" s="12" t="s">
        <v>549</v>
      </c>
      <c r="J2229" s="12" t="s">
        <v>1087</v>
      </c>
      <c r="K2229" s="10">
        <v>54000</v>
      </c>
      <c r="L2229" s="11">
        <v>0.4</v>
      </c>
      <c r="M2229" s="13">
        <f t="shared" si="68"/>
        <v>135000</v>
      </c>
      <c r="N2229" s="13">
        <f t="shared" si="69"/>
        <v>300</v>
      </c>
      <c r="O2229" s="4" t="s">
        <v>1018</v>
      </c>
      <c r="P2229" s="12" t="s">
        <v>550</v>
      </c>
    </row>
    <row r="2230" spans="1:16" ht="14.25" customHeight="1">
      <c r="A2230" s="4" t="s">
        <v>1107</v>
      </c>
      <c r="B2230" s="4" t="s">
        <v>13</v>
      </c>
      <c r="C2230" s="4">
        <v>1128299</v>
      </c>
      <c r="D2230" s="5">
        <v>44209</v>
      </c>
      <c r="E2230" s="4" t="s">
        <v>283</v>
      </c>
      <c r="F2230" s="4" t="s">
        <v>1023</v>
      </c>
      <c r="G2230" s="4" t="s">
        <v>1024</v>
      </c>
      <c r="H2230" s="6">
        <v>450</v>
      </c>
      <c r="I2230" s="12" t="s">
        <v>551</v>
      </c>
      <c r="J2230" s="12" t="s">
        <v>1087</v>
      </c>
      <c r="K2230" s="10">
        <v>72000</v>
      </c>
      <c r="L2230" s="11">
        <v>0.4</v>
      </c>
      <c r="M2230" s="13">
        <f t="shared" si="68"/>
        <v>180000</v>
      </c>
      <c r="N2230" s="13">
        <f t="shared" si="69"/>
        <v>400</v>
      </c>
      <c r="O2230" s="4" t="s">
        <v>1018</v>
      </c>
      <c r="P2230" s="12" t="s">
        <v>552</v>
      </c>
    </row>
    <row r="2231" spans="1:16" ht="14.25" customHeight="1">
      <c r="A2231" s="4" t="s">
        <v>1107</v>
      </c>
      <c r="B2231" s="4" t="s">
        <v>13</v>
      </c>
      <c r="C2231" s="4">
        <v>1128299</v>
      </c>
      <c r="D2231" s="5">
        <v>44209</v>
      </c>
      <c r="E2231" s="4" t="s">
        <v>283</v>
      </c>
      <c r="F2231" s="4" t="s">
        <v>1023</v>
      </c>
      <c r="G2231" s="4" t="s">
        <v>1024</v>
      </c>
      <c r="H2231" s="6">
        <v>450</v>
      </c>
      <c r="I2231" s="12" t="s">
        <v>37</v>
      </c>
      <c r="J2231" s="12" t="s">
        <v>1086</v>
      </c>
      <c r="K2231" s="10">
        <v>63000</v>
      </c>
      <c r="L2231" s="11">
        <v>0.35</v>
      </c>
      <c r="M2231" s="13">
        <f t="shared" si="68"/>
        <v>180000</v>
      </c>
      <c r="N2231" s="13">
        <f t="shared" si="69"/>
        <v>400</v>
      </c>
      <c r="O2231" s="4" t="s">
        <v>1018</v>
      </c>
      <c r="P2231" s="12" t="s">
        <v>553</v>
      </c>
    </row>
    <row r="2232" spans="1:16" ht="14.25" customHeight="1">
      <c r="A2232" s="4" t="s">
        <v>1107</v>
      </c>
      <c r="B2232" s="4" t="s">
        <v>13</v>
      </c>
      <c r="C2232" s="4">
        <v>1128299</v>
      </c>
      <c r="D2232" s="5">
        <v>44209</v>
      </c>
      <c r="E2232" s="4" t="s">
        <v>283</v>
      </c>
      <c r="F2232" s="4" t="s">
        <v>1023</v>
      </c>
      <c r="G2232" s="4" t="s">
        <v>1024</v>
      </c>
      <c r="H2232" s="6">
        <v>300</v>
      </c>
      <c r="I2232" s="12" t="s">
        <v>554</v>
      </c>
      <c r="J2232" s="12" t="s">
        <v>1087</v>
      </c>
      <c r="K2232" s="10">
        <v>48000</v>
      </c>
      <c r="L2232" s="11">
        <v>0.4</v>
      </c>
      <c r="M2232" s="13">
        <f t="shared" si="68"/>
        <v>120000</v>
      </c>
      <c r="N2232" s="13">
        <f t="shared" si="69"/>
        <v>400</v>
      </c>
      <c r="O2232" s="4" t="s">
        <v>1018</v>
      </c>
      <c r="P2232" s="12" t="s">
        <v>555</v>
      </c>
    </row>
    <row r="2233" spans="1:16" ht="14.25" customHeight="1">
      <c r="A2233" s="4" t="s">
        <v>1107</v>
      </c>
      <c r="B2233" s="4" t="s">
        <v>13</v>
      </c>
      <c r="C2233" s="4">
        <v>1128299</v>
      </c>
      <c r="D2233" s="5">
        <v>44209</v>
      </c>
      <c r="E2233" s="4" t="s">
        <v>283</v>
      </c>
      <c r="F2233" s="4" t="s">
        <v>1023</v>
      </c>
      <c r="G2233" s="4" t="s">
        <v>1024</v>
      </c>
      <c r="H2233" s="6">
        <v>250</v>
      </c>
      <c r="I2233" s="12" t="s">
        <v>556</v>
      </c>
      <c r="J2233" s="12" t="s">
        <v>1087</v>
      </c>
      <c r="K2233" s="10">
        <v>39375</v>
      </c>
      <c r="L2233" s="11">
        <v>0.35</v>
      </c>
      <c r="M2233" s="13">
        <f t="shared" si="68"/>
        <v>112500</v>
      </c>
      <c r="N2233" s="13">
        <f t="shared" si="69"/>
        <v>450</v>
      </c>
      <c r="O2233" s="4" t="s">
        <v>1018</v>
      </c>
      <c r="P2233" s="12" t="s">
        <v>557</v>
      </c>
    </row>
    <row r="2234" spans="1:16" ht="14.25" customHeight="1">
      <c r="A2234" s="4" t="s">
        <v>1107</v>
      </c>
      <c r="B2234" s="4" t="s">
        <v>13</v>
      </c>
      <c r="C2234" s="4">
        <v>1128299</v>
      </c>
      <c r="D2234" s="5">
        <v>44209</v>
      </c>
      <c r="E2234" s="4" t="s">
        <v>283</v>
      </c>
      <c r="F2234" s="4" t="s">
        <v>1023</v>
      </c>
      <c r="G2234" s="4" t="s">
        <v>1024</v>
      </c>
      <c r="H2234" s="6">
        <v>450</v>
      </c>
      <c r="I2234" s="12" t="s">
        <v>99</v>
      </c>
      <c r="J2234" s="12" t="s">
        <v>1087</v>
      </c>
      <c r="K2234" s="10">
        <v>45000</v>
      </c>
      <c r="L2234" s="11">
        <v>0.25</v>
      </c>
      <c r="M2234" s="13">
        <f t="shared" si="68"/>
        <v>180000</v>
      </c>
      <c r="N2234" s="13">
        <f t="shared" si="69"/>
        <v>400</v>
      </c>
      <c r="O2234" s="4" t="s">
        <v>1018</v>
      </c>
      <c r="P2234" s="12" t="s">
        <v>558</v>
      </c>
    </row>
    <row r="2235" spans="1:16" ht="14.25" customHeight="1">
      <c r="A2235" s="4" t="s">
        <v>1107</v>
      </c>
      <c r="B2235" s="4" t="s">
        <v>13</v>
      </c>
      <c r="C2235" s="4">
        <v>1128299</v>
      </c>
      <c r="D2235" s="5">
        <v>44240</v>
      </c>
      <c r="E2235" s="4" t="s">
        <v>283</v>
      </c>
      <c r="F2235" s="4" t="s">
        <v>1023</v>
      </c>
      <c r="G2235" s="4" t="s">
        <v>1024</v>
      </c>
      <c r="H2235" s="6">
        <v>500</v>
      </c>
      <c r="I2235" s="12" t="s">
        <v>559</v>
      </c>
      <c r="J2235" s="12" t="s">
        <v>1087</v>
      </c>
      <c r="K2235" s="10">
        <v>60000</v>
      </c>
      <c r="L2235" s="11">
        <v>0.4</v>
      </c>
      <c r="M2235" s="13">
        <f t="shared" si="68"/>
        <v>150000</v>
      </c>
      <c r="N2235" s="13">
        <f t="shared" si="69"/>
        <v>300</v>
      </c>
      <c r="O2235" s="4" t="s">
        <v>1018</v>
      </c>
      <c r="P2235" s="12" t="s">
        <v>560</v>
      </c>
    </row>
    <row r="2236" spans="1:16" ht="14.25" customHeight="1">
      <c r="A2236" s="4" t="s">
        <v>1107</v>
      </c>
      <c r="B2236" s="4" t="s">
        <v>13</v>
      </c>
      <c r="C2236" s="4">
        <v>1128299</v>
      </c>
      <c r="D2236" s="5">
        <v>44240</v>
      </c>
      <c r="E2236" s="4" t="s">
        <v>283</v>
      </c>
      <c r="F2236" s="4" t="s">
        <v>1023</v>
      </c>
      <c r="G2236" s="4" t="s">
        <v>1024</v>
      </c>
      <c r="H2236" s="6">
        <v>400</v>
      </c>
      <c r="I2236" s="12" t="s">
        <v>561</v>
      </c>
      <c r="J2236" s="12" t="s">
        <v>1086</v>
      </c>
      <c r="K2236" s="10">
        <v>64000</v>
      </c>
      <c r="L2236" s="11">
        <v>0.4</v>
      </c>
      <c r="M2236" s="13">
        <f t="shared" si="68"/>
        <v>160000</v>
      </c>
      <c r="N2236" s="13">
        <f t="shared" si="69"/>
        <v>400</v>
      </c>
      <c r="O2236" s="4" t="s">
        <v>1018</v>
      </c>
      <c r="P2236" s="12" t="s">
        <v>562</v>
      </c>
    </row>
    <row r="2237" spans="1:16" ht="14.25" customHeight="1">
      <c r="A2237" s="4" t="s">
        <v>1107</v>
      </c>
      <c r="B2237" s="4" t="s">
        <v>13</v>
      </c>
      <c r="C2237" s="4">
        <v>1128299</v>
      </c>
      <c r="D2237" s="5">
        <v>44240</v>
      </c>
      <c r="E2237" s="4" t="s">
        <v>283</v>
      </c>
      <c r="F2237" s="4" t="s">
        <v>1023</v>
      </c>
      <c r="G2237" s="4" t="s">
        <v>1024</v>
      </c>
      <c r="H2237" s="6">
        <v>400</v>
      </c>
      <c r="I2237" s="12" t="s">
        <v>563</v>
      </c>
      <c r="J2237" s="12" t="s">
        <v>1086</v>
      </c>
      <c r="K2237" s="10">
        <v>56000</v>
      </c>
      <c r="L2237" s="11">
        <v>0.35</v>
      </c>
      <c r="M2237" s="13">
        <f t="shared" si="68"/>
        <v>160000</v>
      </c>
      <c r="N2237" s="13">
        <f t="shared" si="69"/>
        <v>400</v>
      </c>
      <c r="O2237" s="4" t="s">
        <v>1018</v>
      </c>
      <c r="P2237" s="12" t="s">
        <v>564</v>
      </c>
    </row>
    <row r="2238" spans="1:16" ht="14.25" customHeight="1">
      <c r="A2238" s="4" t="s">
        <v>1107</v>
      </c>
      <c r="B2238" s="4" t="s">
        <v>13</v>
      </c>
      <c r="C2238" s="4">
        <v>1128299</v>
      </c>
      <c r="D2238" s="5">
        <v>44240</v>
      </c>
      <c r="E2238" s="4" t="s">
        <v>984</v>
      </c>
      <c r="F2238" s="4" t="s">
        <v>1025</v>
      </c>
      <c r="G2238" s="4" t="s">
        <v>1026</v>
      </c>
      <c r="H2238" s="6">
        <v>250</v>
      </c>
      <c r="I2238" s="12" t="s">
        <v>565</v>
      </c>
      <c r="J2238" s="12" t="s">
        <v>1087</v>
      </c>
      <c r="K2238" s="10">
        <v>40000</v>
      </c>
      <c r="L2238" s="11">
        <v>0.4</v>
      </c>
      <c r="M2238" s="13">
        <f t="shared" si="68"/>
        <v>100000</v>
      </c>
      <c r="N2238" s="13">
        <f t="shared" si="69"/>
        <v>400</v>
      </c>
      <c r="O2238" s="4" t="s">
        <v>1018</v>
      </c>
      <c r="P2238" s="12" t="s">
        <v>566</v>
      </c>
    </row>
    <row r="2239" spans="1:16" ht="14.25" customHeight="1">
      <c r="A2239" s="4" t="s">
        <v>1107</v>
      </c>
      <c r="B2239" s="4" t="s">
        <v>13</v>
      </c>
      <c r="C2239" s="4">
        <v>1128299</v>
      </c>
      <c r="D2239" s="5">
        <v>44240</v>
      </c>
      <c r="E2239" s="4" t="s">
        <v>984</v>
      </c>
      <c r="F2239" s="4" t="s">
        <v>1025</v>
      </c>
      <c r="G2239" s="4" t="s">
        <v>1026</v>
      </c>
      <c r="H2239" s="6">
        <v>175</v>
      </c>
      <c r="I2239" s="12" t="s">
        <v>567</v>
      </c>
      <c r="J2239" s="12" t="s">
        <v>1087</v>
      </c>
      <c r="K2239" s="10">
        <v>27562.5</v>
      </c>
      <c r="L2239" s="11">
        <v>0.35</v>
      </c>
      <c r="M2239" s="13">
        <f t="shared" si="68"/>
        <v>78750</v>
      </c>
      <c r="N2239" s="13">
        <f t="shared" si="69"/>
        <v>450</v>
      </c>
      <c r="O2239" s="4" t="s">
        <v>1018</v>
      </c>
      <c r="P2239" s="12" t="s">
        <v>568</v>
      </c>
    </row>
    <row r="2240" spans="1:16" ht="14.25" customHeight="1">
      <c r="A2240" s="4" t="s">
        <v>1107</v>
      </c>
      <c r="B2240" s="4" t="s">
        <v>13</v>
      </c>
      <c r="C2240" s="4">
        <v>1128299</v>
      </c>
      <c r="D2240" s="5">
        <v>44240</v>
      </c>
      <c r="E2240" s="4" t="s">
        <v>984</v>
      </c>
      <c r="F2240" s="4" t="s">
        <v>1025</v>
      </c>
      <c r="G2240" s="4" t="s">
        <v>1026</v>
      </c>
      <c r="H2240" s="6">
        <v>375</v>
      </c>
      <c r="I2240" s="12" t="s">
        <v>569</v>
      </c>
      <c r="J2240" s="12" t="s">
        <v>1086</v>
      </c>
      <c r="K2240" s="10">
        <v>37500</v>
      </c>
      <c r="L2240" s="11">
        <v>0.25</v>
      </c>
      <c r="M2240" s="13">
        <f t="shared" si="68"/>
        <v>150000</v>
      </c>
      <c r="N2240" s="13">
        <f t="shared" si="69"/>
        <v>400</v>
      </c>
      <c r="O2240" s="4" t="s">
        <v>1018</v>
      </c>
      <c r="P2240" s="12" t="s">
        <v>570</v>
      </c>
    </row>
    <row r="2241" spans="1:16" ht="14.25" customHeight="1">
      <c r="A2241" s="4" t="s">
        <v>1107</v>
      </c>
      <c r="B2241" s="4" t="s">
        <v>13</v>
      </c>
      <c r="C2241" s="4">
        <v>1128299</v>
      </c>
      <c r="D2241" s="5">
        <v>44267</v>
      </c>
      <c r="E2241" s="4" t="s">
        <v>984</v>
      </c>
      <c r="F2241" s="4" t="s">
        <v>1025</v>
      </c>
      <c r="G2241" s="4" t="s">
        <v>1026</v>
      </c>
      <c r="H2241" s="6">
        <v>525</v>
      </c>
      <c r="I2241" s="12" t="s">
        <v>571</v>
      </c>
      <c r="J2241" s="12" t="s">
        <v>1087</v>
      </c>
      <c r="K2241" s="10">
        <v>84000</v>
      </c>
      <c r="L2241" s="11">
        <v>0.4</v>
      </c>
      <c r="M2241" s="13">
        <f t="shared" si="68"/>
        <v>210000</v>
      </c>
      <c r="N2241" s="13">
        <f t="shared" si="69"/>
        <v>400</v>
      </c>
      <c r="O2241" s="4" t="s">
        <v>1018</v>
      </c>
      <c r="P2241" s="12" t="s">
        <v>572</v>
      </c>
    </row>
    <row r="2242" spans="1:16" ht="14.25" customHeight="1">
      <c r="A2242" s="4" t="s">
        <v>1107</v>
      </c>
      <c r="B2242" s="4" t="s">
        <v>13</v>
      </c>
      <c r="C2242" s="4">
        <v>1128299</v>
      </c>
      <c r="D2242" s="5">
        <v>44267</v>
      </c>
      <c r="E2242" s="4" t="s">
        <v>984</v>
      </c>
      <c r="F2242" s="4" t="s">
        <v>1025</v>
      </c>
      <c r="G2242" s="4" t="s">
        <v>1026</v>
      </c>
      <c r="H2242" s="6">
        <v>375</v>
      </c>
      <c r="I2242" s="12" t="s">
        <v>123</v>
      </c>
      <c r="J2242" s="12" t="s">
        <v>1087</v>
      </c>
      <c r="K2242" s="10">
        <v>75000</v>
      </c>
      <c r="L2242" s="11">
        <v>0.4</v>
      </c>
      <c r="M2242" s="13">
        <f t="shared" si="68"/>
        <v>187500</v>
      </c>
      <c r="N2242" s="13">
        <f t="shared" si="69"/>
        <v>500</v>
      </c>
      <c r="O2242" s="4" t="s">
        <v>1018</v>
      </c>
      <c r="P2242" s="12" t="s">
        <v>124</v>
      </c>
    </row>
    <row r="2243" spans="1:16" ht="14.25" customHeight="1">
      <c r="A2243" s="4" t="s">
        <v>1107</v>
      </c>
      <c r="B2243" s="4" t="s">
        <v>13</v>
      </c>
      <c r="C2243" s="4">
        <v>1128299</v>
      </c>
      <c r="D2243" s="5">
        <v>44267</v>
      </c>
      <c r="E2243" s="4" t="s">
        <v>984</v>
      </c>
      <c r="F2243" s="4" t="s">
        <v>1025</v>
      </c>
      <c r="G2243" s="4" t="s">
        <v>1026</v>
      </c>
      <c r="H2243" s="6">
        <v>375</v>
      </c>
      <c r="I2243" s="12" t="s">
        <v>66</v>
      </c>
      <c r="J2243" s="12" t="s">
        <v>1087</v>
      </c>
      <c r="K2243" s="10">
        <v>65625</v>
      </c>
      <c r="L2243" s="11">
        <v>0.35</v>
      </c>
      <c r="M2243" s="13">
        <f t="shared" si="68"/>
        <v>187500</v>
      </c>
      <c r="N2243" s="13">
        <f t="shared" si="69"/>
        <v>500</v>
      </c>
      <c r="O2243" s="4" t="s">
        <v>1018</v>
      </c>
      <c r="P2243" s="12" t="s">
        <v>573</v>
      </c>
    </row>
    <row r="2244" spans="1:16" ht="14.25" customHeight="1">
      <c r="A2244" s="4" t="s">
        <v>1107</v>
      </c>
      <c r="B2244" s="4" t="s">
        <v>13</v>
      </c>
      <c r="C2244" s="4">
        <v>1128299</v>
      </c>
      <c r="D2244" s="5">
        <v>44267</v>
      </c>
      <c r="E2244" s="4" t="s">
        <v>984</v>
      </c>
      <c r="F2244" s="4" t="s">
        <v>1025</v>
      </c>
      <c r="G2244" s="4" t="s">
        <v>1026</v>
      </c>
      <c r="H2244" s="6">
        <v>250</v>
      </c>
      <c r="I2244" s="12" t="s">
        <v>574</v>
      </c>
      <c r="J2244" s="12" t="s">
        <v>1086</v>
      </c>
      <c r="K2244" s="10">
        <v>50000</v>
      </c>
      <c r="L2244" s="11">
        <v>0.4</v>
      </c>
      <c r="M2244" s="13">
        <f t="shared" si="68"/>
        <v>125000</v>
      </c>
      <c r="N2244" s="13">
        <f t="shared" si="69"/>
        <v>500</v>
      </c>
      <c r="O2244" s="4" t="s">
        <v>1018</v>
      </c>
      <c r="P2244" s="12" t="s">
        <v>575</v>
      </c>
    </row>
    <row r="2245" spans="1:16" ht="14.25" customHeight="1">
      <c r="A2245" s="4" t="s">
        <v>1107</v>
      </c>
      <c r="B2245" s="4" t="s">
        <v>13</v>
      </c>
      <c r="C2245" s="4">
        <v>1128299</v>
      </c>
      <c r="D2245" s="5">
        <v>44267</v>
      </c>
      <c r="E2245" s="4" t="s">
        <v>984</v>
      </c>
      <c r="F2245" s="4" t="s">
        <v>1025</v>
      </c>
      <c r="G2245" s="4" t="s">
        <v>1026</v>
      </c>
      <c r="H2245" s="6">
        <v>150</v>
      </c>
      <c r="I2245" s="12" t="s">
        <v>576</v>
      </c>
      <c r="J2245" s="12" t="s">
        <v>1086</v>
      </c>
      <c r="K2245" s="10">
        <v>28875</v>
      </c>
      <c r="L2245" s="11">
        <v>0.35</v>
      </c>
      <c r="M2245" s="13">
        <f t="shared" si="68"/>
        <v>82500</v>
      </c>
      <c r="N2245" s="13">
        <f t="shared" si="69"/>
        <v>550</v>
      </c>
      <c r="O2245" s="4" t="s">
        <v>1018</v>
      </c>
      <c r="P2245" s="12" t="s">
        <v>577</v>
      </c>
    </row>
    <row r="2246" spans="1:16" ht="14.25" customHeight="1">
      <c r="A2246" s="4" t="s">
        <v>1107</v>
      </c>
      <c r="B2246" s="4" t="s">
        <v>13</v>
      </c>
      <c r="C2246" s="4">
        <v>1128299</v>
      </c>
      <c r="D2246" s="5">
        <v>44267</v>
      </c>
      <c r="E2246" s="4" t="s">
        <v>984</v>
      </c>
      <c r="F2246" s="4" t="s">
        <v>1025</v>
      </c>
      <c r="G2246" s="4" t="s">
        <v>1026</v>
      </c>
      <c r="H2246" s="6">
        <v>350</v>
      </c>
      <c r="I2246" s="12" t="s">
        <v>266</v>
      </c>
      <c r="J2246" s="12" t="s">
        <v>1087</v>
      </c>
      <c r="K2246" s="10">
        <v>43750</v>
      </c>
      <c r="L2246" s="11">
        <v>0.25</v>
      </c>
      <c r="M2246" s="13">
        <f t="shared" si="68"/>
        <v>175000</v>
      </c>
      <c r="N2246" s="13">
        <f t="shared" si="69"/>
        <v>500</v>
      </c>
      <c r="O2246" s="4" t="s">
        <v>1018</v>
      </c>
      <c r="P2246" s="12" t="s">
        <v>578</v>
      </c>
    </row>
    <row r="2247" spans="1:16" ht="14.25" customHeight="1">
      <c r="A2247" s="4" t="s">
        <v>1107</v>
      </c>
      <c r="B2247" s="4" t="s">
        <v>13</v>
      </c>
      <c r="C2247" s="4">
        <v>1128299</v>
      </c>
      <c r="D2247" s="5">
        <v>44299</v>
      </c>
      <c r="E2247" s="4" t="s">
        <v>984</v>
      </c>
      <c r="F2247" s="4" t="s">
        <v>1025</v>
      </c>
      <c r="G2247" s="4" t="s">
        <v>1026</v>
      </c>
      <c r="H2247" s="6">
        <v>525</v>
      </c>
      <c r="I2247" s="12" t="s">
        <v>153</v>
      </c>
      <c r="J2247" s="12" t="s">
        <v>1087</v>
      </c>
      <c r="K2247" s="10">
        <v>105000</v>
      </c>
      <c r="L2247" s="11">
        <v>0.4</v>
      </c>
      <c r="M2247" s="13">
        <f t="shared" ref="M2247:M2310" si="70">K2247/L2247</f>
        <v>262500</v>
      </c>
      <c r="N2247" s="13">
        <f t="shared" ref="N2247:N2310" si="71">M2247/H2247</f>
        <v>500</v>
      </c>
      <c r="O2247" s="4" t="s">
        <v>1018</v>
      </c>
      <c r="P2247" s="12" t="s">
        <v>579</v>
      </c>
    </row>
    <row r="2248" spans="1:16" ht="14.25" customHeight="1">
      <c r="A2248" s="4" t="s">
        <v>1107</v>
      </c>
      <c r="B2248" s="4" t="s">
        <v>13</v>
      </c>
      <c r="C2248" s="4">
        <v>1128299</v>
      </c>
      <c r="D2248" s="5">
        <v>44299</v>
      </c>
      <c r="E2248" s="4" t="s">
        <v>984</v>
      </c>
      <c r="F2248" s="4" t="s">
        <v>1025</v>
      </c>
      <c r="G2248" s="4" t="s">
        <v>1026</v>
      </c>
      <c r="H2248" s="6">
        <v>325</v>
      </c>
      <c r="I2248" s="12" t="s">
        <v>268</v>
      </c>
      <c r="J2248" s="12" t="s">
        <v>1086</v>
      </c>
      <c r="K2248" s="10">
        <v>71500</v>
      </c>
      <c r="L2248" s="11">
        <v>0.4</v>
      </c>
      <c r="M2248" s="13">
        <f t="shared" si="70"/>
        <v>178750</v>
      </c>
      <c r="N2248" s="13">
        <f t="shared" si="71"/>
        <v>550</v>
      </c>
      <c r="O2248" s="4" t="s">
        <v>1018</v>
      </c>
      <c r="P2248" s="12" t="s">
        <v>580</v>
      </c>
    </row>
    <row r="2249" spans="1:16" ht="14.25" customHeight="1">
      <c r="A2249" s="4" t="s">
        <v>1107</v>
      </c>
      <c r="B2249" s="4" t="s">
        <v>13</v>
      </c>
      <c r="C2249" s="4">
        <v>1128299</v>
      </c>
      <c r="D2249" s="5">
        <v>44299</v>
      </c>
      <c r="E2249" s="4" t="s">
        <v>984</v>
      </c>
      <c r="F2249" s="4" t="s">
        <v>1025</v>
      </c>
      <c r="G2249" s="4" t="s">
        <v>1026</v>
      </c>
      <c r="H2249" s="6">
        <v>375</v>
      </c>
      <c r="I2249" s="12" t="s">
        <v>581</v>
      </c>
      <c r="J2249" s="12" t="s">
        <v>1087</v>
      </c>
      <c r="K2249" s="10">
        <v>72187.5</v>
      </c>
      <c r="L2249" s="11">
        <v>0.35</v>
      </c>
      <c r="M2249" s="13">
        <f t="shared" si="70"/>
        <v>206250</v>
      </c>
      <c r="N2249" s="13">
        <f t="shared" si="71"/>
        <v>550</v>
      </c>
      <c r="O2249" s="4" t="s">
        <v>1018</v>
      </c>
      <c r="P2249" s="12" t="s">
        <v>582</v>
      </c>
    </row>
    <row r="2250" spans="1:16" ht="14.25" customHeight="1">
      <c r="A2250" s="4" t="s">
        <v>1107</v>
      </c>
      <c r="B2250" s="4" t="s">
        <v>13</v>
      </c>
      <c r="C2250" s="4">
        <v>1128299</v>
      </c>
      <c r="D2250" s="5">
        <v>44299</v>
      </c>
      <c r="E2250" s="4" t="s">
        <v>984</v>
      </c>
      <c r="F2250" s="4" t="s">
        <v>1025</v>
      </c>
      <c r="G2250" s="4" t="s">
        <v>1026</v>
      </c>
      <c r="H2250" s="6">
        <v>275</v>
      </c>
      <c r="I2250" s="12" t="s">
        <v>583</v>
      </c>
      <c r="J2250" s="12" t="s">
        <v>1086</v>
      </c>
      <c r="K2250" s="10">
        <v>55000</v>
      </c>
      <c r="L2250" s="11">
        <v>0.4</v>
      </c>
      <c r="M2250" s="13">
        <f t="shared" si="70"/>
        <v>137500</v>
      </c>
      <c r="N2250" s="13">
        <f t="shared" si="71"/>
        <v>500</v>
      </c>
      <c r="O2250" s="4" t="s">
        <v>1018</v>
      </c>
      <c r="P2250" s="12" t="s">
        <v>584</v>
      </c>
    </row>
    <row r="2251" spans="1:16" ht="14.25" customHeight="1">
      <c r="A2251" s="4" t="s">
        <v>1107</v>
      </c>
      <c r="B2251" s="4" t="s">
        <v>13</v>
      </c>
      <c r="C2251" s="4">
        <v>1128299</v>
      </c>
      <c r="D2251" s="5">
        <v>44299</v>
      </c>
      <c r="E2251" s="4" t="s">
        <v>984</v>
      </c>
      <c r="F2251" s="4" t="s">
        <v>1025</v>
      </c>
      <c r="G2251" s="4" t="s">
        <v>1026</v>
      </c>
      <c r="H2251" s="6">
        <v>175</v>
      </c>
      <c r="I2251" s="12" t="s">
        <v>585</v>
      </c>
      <c r="J2251" s="12" t="s">
        <v>1086</v>
      </c>
      <c r="K2251" s="10">
        <v>33687.5</v>
      </c>
      <c r="L2251" s="11">
        <v>0.35</v>
      </c>
      <c r="M2251" s="13">
        <f t="shared" si="70"/>
        <v>96250</v>
      </c>
      <c r="N2251" s="13">
        <f t="shared" si="71"/>
        <v>550</v>
      </c>
      <c r="O2251" s="4" t="s">
        <v>1018</v>
      </c>
      <c r="P2251" s="12" t="s">
        <v>586</v>
      </c>
    </row>
    <row r="2252" spans="1:16" ht="14.25" customHeight="1">
      <c r="A2252" s="4" t="s">
        <v>1107</v>
      </c>
      <c r="B2252" s="4" t="s">
        <v>13</v>
      </c>
      <c r="C2252" s="4">
        <v>1128299</v>
      </c>
      <c r="D2252" s="5">
        <v>44299</v>
      </c>
      <c r="E2252" s="4" t="s">
        <v>984</v>
      </c>
      <c r="F2252" s="4" t="s">
        <v>1025</v>
      </c>
      <c r="G2252" s="4" t="s">
        <v>1026</v>
      </c>
      <c r="H2252" s="6">
        <v>350</v>
      </c>
      <c r="I2252" s="12" t="s">
        <v>587</v>
      </c>
      <c r="J2252" s="12" t="s">
        <v>1086</v>
      </c>
      <c r="K2252" s="10">
        <v>61250</v>
      </c>
      <c r="L2252" s="11">
        <v>0.25</v>
      </c>
      <c r="M2252" s="13">
        <f t="shared" si="70"/>
        <v>245000</v>
      </c>
      <c r="N2252" s="13">
        <f t="shared" si="71"/>
        <v>700</v>
      </c>
      <c r="O2252" s="4" t="s">
        <v>1018</v>
      </c>
      <c r="P2252" s="12" t="s">
        <v>588</v>
      </c>
    </row>
    <row r="2253" spans="1:16" ht="14.25" customHeight="1">
      <c r="A2253" s="4" t="s">
        <v>1107</v>
      </c>
      <c r="B2253" s="4" t="s">
        <v>13</v>
      </c>
      <c r="C2253" s="4">
        <v>1128299</v>
      </c>
      <c r="D2253" s="5">
        <v>44330</v>
      </c>
      <c r="E2253" s="4" t="s">
        <v>984</v>
      </c>
      <c r="F2253" s="4" t="s">
        <v>1025</v>
      </c>
      <c r="G2253" s="4" t="s">
        <v>1026</v>
      </c>
      <c r="H2253" s="6">
        <v>550</v>
      </c>
      <c r="I2253" s="12" t="s">
        <v>589</v>
      </c>
      <c r="J2253" s="12" t="s">
        <v>1087</v>
      </c>
      <c r="K2253" s="10">
        <v>110000</v>
      </c>
      <c r="L2253" s="11">
        <v>0.4</v>
      </c>
      <c r="M2253" s="13">
        <f t="shared" si="70"/>
        <v>275000</v>
      </c>
      <c r="N2253" s="13">
        <f t="shared" si="71"/>
        <v>500</v>
      </c>
      <c r="O2253" s="4" t="s">
        <v>1018</v>
      </c>
      <c r="P2253" s="12" t="s">
        <v>590</v>
      </c>
    </row>
    <row r="2254" spans="1:16" ht="14.25" customHeight="1">
      <c r="A2254" s="4" t="s">
        <v>1107</v>
      </c>
      <c r="B2254" s="4" t="s">
        <v>13</v>
      </c>
      <c r="C2254" s="4">
        <v>1128299</v>
      </c>
      <c r="D2254" s="5">
        <v>44330</v>
      </c>
      <c r="E2254" s="4" t="s">
        <v>984</v>
      </c>
      <c r="F2254" s="4" t="s">
        <v>1025</v>
      </c>
      <c r="G2254" s="4" t="s">
        <v>1026</v>
      </c>
      <c r="H2254" s="6">
        <v>400</v>
      </c>
      <c r="I2254" s="12" t="s">
        <v>591</v>
      </c>
      <c r="J2254" s="12" t="s">
        <v>1087</v>
      </c>
      <c r="K2254" s="10">
        <v>88000</v>
      </c>
      <c r="L2254" s="11">
        <v>0.4</v>
      </c>
      <c r="M2254" s="13">
        <f t="shared" si="70"/>
        <v>220000</v>
      </c>
      <c r="N2254" s="13">
        <f t="shared" si="71"/>
        <v>550</v>
      </c>
      <c r="O2254" s="4" t="s">
        <v>1018</v>
      </c>
      <c r="P2254" s="12" t="s">
        <v>592</v>
      </c>
    </row>
    <row r="2255" spans="1:16" ht="14.25" customHeight="1">
      <c r="A2255" s="4" t="s">
        <v>1107</v>
      </c>
      <c r="B2255" s="4" t="s">
        <v>13</v>
      </c>
      <c r="C2255" s="4">
        <v>1128299</v>
      </c>
      <c r="D2255" s="5">
        <v>44330</v>
      </c>
      <c r="E2255" s="4" t="s">
        <v>984</v>
      </c>
      <c r="F2255" s="4" t="s">
        <v>1025</v>
      </c>
      <c r="G2255" s="4" t="s">
        <v>1026</v>
      </c>
      <c r="H2255" s="6">
        <v>425</v>
      </c>
      <c r="I2255" s="12" t="s">
        <v>593</v>
      </c>
      <c r="J2255" s="12" t="s">
        <v>1086</v>
      </c>
      <c r="K2255" s="10">
        <v>81812.5</v>
      </c>
      <c r="L2255" s="11">
        <v>0.35</v>
      </c>
      <c r="M2255" s="13">
        <f t="shared" si="70"/>
        <v>233750.00000000003</v>
      </c>
      <c r="N2255" s="13">
        <f t="shared" si="71"/>
        <v>550.00000000000011</v>
      </c>
      <c r="O2255" s="4" t="s">
        <v>1018</v>
      </c>
      <c r="P2255" s="12" t="s">
        <v>594</v>
      </c>
    </row>
    <row r="2256" spans="1:16" ht="14.25" customHeight="1">
      <c r="A2256" s="4" t="s">
        <v>1107</v>
      </c>
      <c r="B2256" s="4" t="s">
        <v>13</v>
      </c>
      <c r="C2256" s="4">
        <v>1128299</v>
      </c>
      <c r="D2256" s="5">
        <v>44330</v>
      </c>
      <c r="E2256" s="4" t="s">
        <v>984</v>
      </c>
      <c r="F2256" s="4" t="s">
        <v>1025</v>
      </c>
      <c r="G2256" s="4" t="s">
        <v>1026</v>
      </c>
      <c r="H2256" s="6">
        <v>325</v>
      </c>
      <c r="I2256" s="12" t="s">
        <v>595</v>
      </c>
      <c r="J2256" s="12" t="s">
        <v>1086</v>
      </c>
      <c r="K2256" s="10">
        <v>65000</v>
      </c>
      <c r="L2256" s="11">
        <v>0.4</v>
      </c>
      <c r="M2256" s="13">
        <f t="shared" si="70"/>
        <v>162500</v>
      </c>
      <c r="N2256" s="13">
        <f t="shared" si="71"/>
        <v>500</v>
      </c>
      <c r="O2256" s="4" t="s">
        <v>1018</v>
      </c>
      <c r="P2256" s="12" t="s">
        <v>596</v>
      </c>
    </row>
    <row r="2257" spans="1:16" ht="14.25" customHeight="1">
      <c r="A2257" s="4" t="s">
        <v>1107</v>
      </c>
      <c r="B2257" s="4" t="s">
        <v>13</v>
      </c>
      <c r="C2257" s="4">
        <v>1128299</v>
      </c>
      <c r="D2257" s="5">
        <v>44330</v>
      </c>
      <c r="E2257" s="4" t="s">
        <v>984</v>
      </c>
      <c r="F2257" s="4" t="s">
        <v>1025</v>
      </c>
      <c r="G2257" s="4" t="s">
        <v>1026</v>
      </c>
      <c r="H2257" s="6">
        <v>225</v>
      </c>
      <c r="I2257" s="12" t="s">
        <v>597</v>
      </c>
      <c r="J2257" s="12" t="s">
        <v>1086</v>
      </c>
      <c r="K2257" s="10">
        <v>43312.5</v>
      </c>
      <c r="L2257" s="11">
        <v>0.35</v>
      </c>
      <c r="M2257" s="13">
        <f t="shared" si="70"/>
        <v>123750.00000000001</v>
      </c>
      <c r="N2257" s="13">
        <f t="shared" si="71"/>
        <v>550.00000000000011</v>
      </c>
      <c r="O2257" s="4" t="s">
        <v>1018</v>
      </c>
      <c r="P2257" s="12" t="s">
        <v>598</v>
      </c>
    </row>
    <row r="2258" spans="1:16" ht="14.25" customHeight="1">
      <c r="A2258" s="4" t="s">
        <v>1107</v>
      </c>
      <c r="B2258" s="4" t="s">
        <v>13</v>
      </c>
      <c r="C2258" s="4">
        <v>1128299</v>
      </c>
      <c r="D2258" s="5">
        <v>44330</v>
      </c>
      <c r="E2258" s="4" t="s">
        <v>984</v>
      </c>
      <c r="F2258" s="4" t="s">
        <v>1025</v>
      </c>
      <c r="G2258" s="4" t="s">
        <v>1026</v>
      </c>
      <c r="H2258" s="6">
        <v>400</v>
      </c>
      <c r="I2258" s="12" t="s">
        <v>599</v>
      </c>
      <c r="J2258" s="12" t="s">
        <v>1086</v>
      </c>
      <c r="K2258" s="10">
        <v>70000</v>
      </c>
      <c r="L2258" s="11">
        <v>0.25</v>
      </c>
      <c r="M2258" s="13">
        <f t="shared" si="70"/>
        <v>280000</v>
      </c>
      <c r="N2258" s="13">
        <f t="shared" si="71"/>
        <v>700</v>
      </c>
      <c r="O2258" s="4" t="s">
        <v>1018</v>
      </c>
      <c r="P2258" s="12" t="s">
        <v>600</v>
      </c>
    </row>
    <row r="2259" spans="1:16" ht="14.25" customHeight="1">
      <c r="A2259" s="4" t="s">
        <v>1107</v>
      </c>
      <c r="B2259" s="4" t="s">
        <v>13</v>
      </c>
      <c r="C2259" s="4">
        <v>1128299</v>
      </c>
      <c r="D2259" s="5">
        <v>44360</v>
      </c>
      <c r="E2259" s="4" t="s">
        <v>984</v>
      </c>
      <c r="F2259" s="4" t="s">
        <v>1025</v>
      </c>
      <c r="G2259" s="4" t="s">
        <v>1026</v>
      </c>
      <c r="H2259" s="6">
        <v>675</v>
      </c>
      <c r="I2259" s="12" t="s">
        <v>601</v>
      </c>
      <c r="J2259" s="12" t="s">
        <v>1086</v>
      </c>
      <c r="K2259" s="10">
        <v>135000</v>
      </c>
      <c r="L2259" s="11">
        <v>0.4</v>
      </c>
      <c r="M2259" s="13">
        <f t="shared" si="70"/>
        <v>337500</v>
      </c>
      <c r="N2259" s="13">
        <f t="shared" si="71"/>
        <v>500</v>
      </c>
      <c r="O2259" s="4" t="s">
        <v>1018</v>
      </c>
      <c r="P2259" s="12" t="s">
        <v>602</v>
      </c>
    </row>
    <row r="2260" spans="1:16" ht="14.25" customHeight="1">
      <c r="A2260" s="4" t="s">
        <v>1107</v>
      </c>
      <c r="B2260" s="4" t="s">
        <v>13</v>
      </c>
      <c r="C2260" s="4">
        <v>1128299</v>
      </c>
      <c r="D2260" s="5">
        <v>44360</v>
      </c>
      <c r="E2260" s="4" t="s">
        <v>984</v>
      </c>
      <c r="F2260" s="4" t="s">
        <v>1025</v>
      </c>
      <c r="G2260" s="4" t="s">
        <v>1026</v>
      </c>
      <c r="H2260" s="6">
        <v>525</v>
      </c>
      <c r="I2260" s="12" t="s">
        <v>603</v>
      </c>
      <c r="J2260" s="12" t="s">
        <v>1086</v>
      </c>
      <c r="K2260" s="10">
        <v>115500</v>
      </c>
      <c r="L2260" s="11">
        <v>0.4</v>
      </c>
      <c r="M2260" s="13">
        <f t="shared" si="70"/>
        <v>288750</v>
      </c>
      <c r="N2260" s="13">
        <f t="shared" si="71"/>
        <v>550</v>
      </c>
      <c r="O2260" s="4" t="s">
        <v>1018</v>
      </c>
      <c r="P2260" s="12" t="s">
        <v>604</v>
      </c>
    </row>
    <row r="2261" spans="1:16" ht="14.25" customHeight="1">
      <c r="A2261" s="4" t="s">
        <v>1107</v>
      </c>
      <c r="B2261" s="4" t="s">
        <v>13</v>
      </c>
      <c r="C2261" s="4">
        <v>1128299</v>
      </c>
      <c r="D2261" s="5">
        <v>44360</v>
      </c>
      <c r="E2261" s="4" t="s">
        <v>984</v>
      </c>
      <c r="F2261" s="4" t="s">
        <v>1025</v>
      </c>
      <c r="G2261" s="4" t="s">
        <v>1026</v>
      </c>
      <c r="H2261" s="6">
        <v>525</v>
      </c>
      <c r="I2261" s="12" t="s">
        <v>605</v>
      </c>
      <c r="J2261" s="12" t="s">
        <v>1086</v>
      </c>
      <c r="K2261" s="10">
        <v>101062.5</v>
      </c>
      <c r="L2261" s="11">
        <v>0.35</v>
      </c>
      <c r="M2261" s="13">
        <f t="shared" si="70"/>
        <v>288750</v>
      </c>
      <c r="N2261" s="13">
        <f t="shared" si="71"/>
        <v>550</v>
      </c>
      <c r="O2261" s="4" t="s">
        <v>1018</v>
      </c>
      <c r="P2261" s="12" t="s">
        <v>606</v>
      </c>
    </row>
    <row r="2262" spans="1:16" ht="14.25" customHeight="1">
      <c r="A2262" s="4" t="s">
        <v>1107</v>
      </c>
      <c r="B2262" s="4" t="s">
        <v>13</v>
      </c>
      <c r="C2262" s="4">
        <v>1128299</v>
      </c>
      <c r="D2262" s="5">
        <v>44360</v>
      </c>
      <c r="E2262" s="4" t="s">
        <v>984</v>
      </c>
      <c r="F2262" s="4" t="s">
        <v>1025</v>
      </c>
      <c r="G2262" s="4" t="s">
        <v>1026</v>
      </c>
      <c r="H2262" s="6">
        <v>400</v>
      </c>
      <c r="I2262" s="12" t="s">
        <v>607</v>
      </c>
      <c r="J2262" s="12" t="s">
        <v>1087</v>
      </c>
      <c r="K2262" s="10">
        <v>80000</v>
      </c>
      <c r="L2262" s="11">
        <v>0.4</v>
      </c>
      <c r="M2262" s="13">
        <f t="shared" si="70"/>
        <v>200000</v>
      </c>
      <c r="N2262" s="13">
        <f t="shared" si="71"/>
        <v>500</v>
      </c>
      <c r="O2262" s="4" t="s">
        <v>1018</v>
      </c>
      <c r="P2262" s="12" t="s">
        <v>608</v>
      </c>
    </row>
    <row r="2263" spans="1:16" ht="14.25" customHeight="1">
      <c r="A2263" s="4" t="s">
        <v>1107</v>
      </c>
      <c r="B2263" s="4" t="s">
        <v>13</v>
      </c>
      <c r="C2263" s="4">
        <v>1128299</v>
      </c>
      <c r="D2263" s="5">
        <v>44360</v>
      </c>
      <c r="E2263" s="4" t="s">
        <v>984</v>
      </c>
      <c r="F2263" s="4" t="s">
        <v>1025</v>
      </c>
      <c r="G2263" s="4" t="s">
        <v>1026</v>
      </c>
      <c r="H2263" s="6">
        <v>275</v>
      </c>
      <c r="I2263" s="12" t="s">
        <v>609</v>
      </c>
      <c r="J2263" s="12" t="s">
        <v>1087</v>
      </c>
      <c r="K2263" s="10">
        <v>52937.5</v>
      </c>
      <c r="L2263" s="11">
        <v>0.35</v>
      </c>
      <c r="M2263" s="13">
        <f t="shared" si="70"/>
        <v>151250</v>
      </c>
      <c r="N2263" s="13">
        <f t="shared" si="71"/>
        <v>550</v>
      </c>
      <c r="O2263" s="4" t="s">
        <v>1018</v>
      </c>
      <c r="P2263" s="12" t="s">
        <v>610</v>
      </c>
    </row>
    <row r="2264" spans="1:16" ht="14.25" customHeight="1">
      <c r="A2264" s="4" t="s">
        <v>1107</v>
      </c>
      <c r="B2264" s="4" t="s">
        <v>13</v>
      </c>
      <c r="C2264" s="4">
        <v>1128299</v>
      </c>
      <c r="D2264" s="5">
        <v>44360</v>
      </c>
      <c r="E2264" s="4" t="s">
        <v>984</v>
      </c>
      <c r="F2264" s="4" t="s">
        <v>1025</v>
      </c>
      <c r="G2264" s="4" t="s">
        <v>1026</v>
      </c>
      <c r="H2264" s="6">
        <v>575</v>
      </c>
      <c r="I2264" s="12" t="s">
        <v>378</v>
      </c>
      <c r="J2264" s="12" t="s">
        <v>1087</v>
      </c>
      <c r="K2264" s="10">
        <v>100625</v>
      </c>
      <c r="L2264" s="11">
        <v>0.25</v>
      </c>
      <c r="M2264" s="13">
        <f t="shared" si="70"/>
        <v>402500</v>
      </c>
      <c r="N2264" s="13">
        <f t="shared" si="71"/>
        <v>700</v>
      </c>
      <c r="O2264" s="4" t="s">
        <v>1018</v>
      </c>
      <c r="P2264" s="12" t="s">
        <v>611</v>
      </c>
    </row>
    <row r="2265" spans="1:16" ht="14.25" customHeight="1">
      <c r="A2265" s="4" t="s">
        <v>1107</v>
      </c>
      <c r="B2265" s="4" t="s">
        <v>13</v>
      </c>
      <c r="C2265" s="4">
        <v>1128299</v>
      </c>
      <c r="D2265" s="5">
        <v>44389</v>
      </c>
      <c r="E2265" s="4" t="s">
        <v>984</v>
      </c>
      <c r="F2265" s="4" t="s">
        <v>1025</v>
      </c>
      <c r="G2265" s="4" t="s">
        <v>1026</v>
      </c>
      <c r="H2265" s="6">
        <v>725</v>
      </c>
      <c r="I2265" s="12" t="s">
        <v>612</v>
      </c>
      <c r="J2265" s="12" t="s">
        <v>1087</v>
      </c>
      <c r="K2265" s="10">
        <v>145000</v>
      </c>
      <c r="L2265" s="11">
        <v>0.4</v>
      </c>
      <c r="M2265" s="13">
        <f t="shared" si="70"/>
        <v>362500</v>
      </c>
      <c r="N2265" s="13">
        <f t="shared" si="71"/>
        <v>500</v>
      </c>
      <c r="O2265" s="4" t="s">
        <v>1018</v>
      </c>
      <c r="P2265" s="12" t="s">
        <v>613</v>
      </c>
    </row>
    <row r="2266" spans="1:16" ht="14.25" customHeight="1">
      <c r="A2266" s="4" t="s">
        <v>1107</v>
      </c>
      <c r="B2266" s="4" t="s">
        <v>13</v>
      </c>
      <c r="C2266" s="4">
        <v>1128299</v>
      </c>
      <c r="D2266" s="5">
        <v>44389</v>
      </c>
      <c r="E2266" s="4" t="s">
        <v>984</v>
      </c>
      <c r="F2266" s="4" t="s">
        <v>1025</v>
      </c>
      <c r="G2266" s="4" t="s">
        <v>1026</v>
      </c>
      <c r="H2266" s="6">
        <v>575</v>
      </c>
      <c r="I2266" s="12" t="s">
        <v>581</v>
      </c>
      <c r="J2266" s="12" t="s">
        <v>1087</v>
      </c>
      <c r="K2266" s="10">
        <v>126500</v>
      </c>
      <c r="L2266" s="11">
        <v>0.4</v>
      </c>
      <c r="M2266" s="13">
        <f t="shared" si="70"/>
        <v>316250</v>
      </c>
      <c r="N2266" s="13">
        <f t="shared" si="71"/>
        <v>550</v>
      </c>
      <c r="O2266" s="4" t="s">
        <v>1018</v>
      </c>
      <c r="P2266" s="12" t="s">
        <v>582</v>
      </c>
    </row>
    <row r="2267" spans="1:16" ht="14.25" customHeight="1">
      <c r="A2267" s="4" t="s">
        <v>1107</v>
      </c>
      <c r="B2267" s="4" t="s">
        <v>13</v>
      </c>
      <c r="C2267" s="4">
        <v>1128299</v>
      </c>
      <c r="D2267" s="5">
        <v>44389</v>
      </c>
      <c r="E2267" s="4" t="s">
        <v>984</v>
      </c>
      <c r="F2267" s="4" t="s">
        <v>1025</v>
      </c>
      <c r="G2267" s="4" t="s">
        <v>1026</v>
      </c>
      <c r="H2267" s="6">
        <v>525</v>
      </c>
      <c r="I2267" s="12" t="s">
        <v>614</v>
      </c>
      <c r="J2267" s="12" t="s">
        <v>1087</v>
      </c>
      <c r="K2267" s="10">
        <v>101062.5</v>
      </c>
      <c r="L2267" s="11">
        <v>0.35</v>
      </c>
      <c r="M2267" s="13">
        <f t="shared" si="70"/>
        <v>288750</v>
      </c>
      <c r="N2267" s="13">
        <f t="shared" si="71"/>
        <v>550</v>
      </c>
      <c r="O2267" s="4" t="s">
        <v>1018</v>
      </c>
      <c r="P2267" s="12" t="s">
        <v>615</v>
      </c>
    </row>
    <row r="2268" spans="1:16" ht="14.25" customHeight="1">
      <c r="A2268" s="4" t="s">
        <v>1107</v>
      </c>
      <c r="B2268" s="4" t="s">
        <v>13</v>
      </c>
      <c r="C2268" s="4">
        <v>1128299</v>
      </c>
      <c r="D2268" s="5">
        <v>44389</v>
      </c>
      <c r="E2268" s="4" t="s">
        <v>984</v>
      </c>
      <c r="F2268" s="4" t="s">
        <v>1025</v>
      </c>
      <c r="G2268" s="4" t="s">
        <v>1026</v>
      </c>
      <c r="H2268" s="6">
        <v>425</v>
      </c>
      <c r="I2268" s="12" t="s">
        <v>268</v>
      </c>
      <c r="J2268" s="12" t="s">
        <v>1086</v>
      </c>
      <c r="K2268" s="10">
        <v>85000</v>
      </c>
      <c r="L2268" s="11">
        <v>0.4</v>
      </c>
      <c r="M2268" s="13">
        <f t="shared" si="70"/>
        <v>212500</v>
      </c>
      <c r="N2268" s="13">
        <f t="shared" si="71"/>
        <v>500</v>
      </c>
      <c r="O2268" s="4" t="s">
        <v>1018</v>
      </c>
      <c r="P2268" s="12" t="s">
        <v>616</v>
      </c>
    </row>
    <row r="2269" spans="1:16" ht="14.25" customHeight="1">
      <c r="A2269" s="4" t="s">
        <v>1107</v>
      </c>
      <c r="B2269" s="4" t="s">
        <v>13</v>
      </c>
      <c r="C2269" s="4">
        <v>1128299</v>
      </c>
      <c r="D2269" s="5">
        <v>44389</v>
      </c>
      <c r="E2269" s="4" t="s">
        <v>984</v>
      </c>
      <c r="F2269" s="4" t="s">
        <v>1025</v>
      </c>
      <c r="G2269" s="4" t="s">
        <v>1026</v>
      </c>
      <c r="H2269" s="6">
        <v>475</v>
      </c>
      <c r="I2269" s="12" t="s">
        <v>448</v>
      </c>
      <c r="J2269" s="12" t="s">
        <v>1087</v>
      </c>
      <c r="K2269" s="10">
        <v>91437.5</v>
      </c>
      <c r="L2269" s="11">
        <v>0.35</v>
      </c>
      <c r="M2269" s="13">
        <f t="shared" si="70"/>
        <v>261250.00000000003</v>
      </c>
      <c r="N2269" s="13">
        <f t="shared" si="71"/>
        <v>550.00000000000011</v>
      </c>
      <c r="O2269" s="4" t="s">
        <v>1018</v>
      </c>
      <c r="P2269" s="12" t="s">
        <v>449</v>
      </c>
    </row>
    <row r="2270" spans="1:16" ht="14.25" customHeight="1">
      <c r="A2270" s="4" t="s">
        <v>1107</v>
      </c>
      <c r="B2270" s="4" t="s">
        <v>13</v>
      </c>
      <c r="C2270" s="4">
        <v>1128299</v>
      </c>
      <c r="D2270" s="5">
        <v>44389</v>
      </c>
      <c r="E2270" s="4" t="s">
        <v>984</v>
      </c>
      <c r="F2270" s="4" t="s">
        <v>1025</v>
      </c>
      <c r="G2270" s="4" t="s">
        <v>1026</v>
      </c>
      <c r="H2270" s="6">
        <v>475</v>
      </c>
      <c r="I2270" s="12" t="s">
        <v>617</v>
      </c>
      <c r="J2270" s="12" t="s">
        <v>1086</v>
      </c>
      <c r="K2270" s="10">
        <v>83125</v>
      </c>
      <c r="L2270" s="11">
        <v>0.25</v>
      </c>
      <c r="M2270" s="13">
        <f t="shared" si="70"/>
        <v>332500</v>
      </c>
      <c r="N2270" s="13">
        <f t="shared" si="71"/>
        <v>700</v>
      </c>
      <c r="O2270" s="4" t="s">
        <v>1018</v>
      </c>
      <c r="P2270" s="12" t="s">
        <v>618</v>
      </c>
    </row>
    <row r="2271" spans="1:16" ht="14.25" customHeight="1">
      <c r="A2271" s="4" t="s">
        <v>1107</v>
      </c>
      <c r="B2271" s="4" t="s">
        <v>13</v>
      </c>
      <c r="C2271" s="4">
        <v>1128299</v>
      </c>
      <c r="D2271" s="5">
        <v>44421</v>
      </c>
      <c r="E2271" s="4" t="s">
        <v>984</v>
      </c>
      <c r="F2271" s="4" t="s">
        <v>1025</v>
      </c>
      <c r="G2271" s="4" t="s">
        <v>1026</v>
      </c>
      <c r="H2271" s="6">
        <v>675</v>
      </c>
      <c r="I2271" s="12" t="s">
        <v>387</v>
      </c>
      <c r="J2271" s="12" t="s">
        <v>1087</v>
      </c>
      <c r="K2271" s="10">
        <v>148500</v>
      </c>
      <c r="L2271" s="11">
        <v>0.4</v>
      </c>
      <c r="M2271" s="13">
        <f t="shared" si="70"/>
        <v>371250</v>
      </c>
      <c r="N2271" s="13">
        <f t="shared" si="71"/>
        <v>550</v>
      </c>
      <c r="O2271" s="4" t="s">
        <v>1018</v>
      </c>
      <c r="P2271" s="12" t="s">
        <v>388</v>
      </c>
    </row>
    <row r="2272" spans="1:16" ht="14.25" customHeight="1">
      <c r="A2272" s="4" t="s">
        <v>1107</v>
      </c>
      <c r="B2272" s="4" t="s">
        <v>13</v>
      </c>
      <c r="C2272" s="4">
        <v>1128299</v>
      </c>
      <c r="D2272" s="5">
        <v>44421</v>
      </c>
      <c r="E2272" s="4" t="s">
        <v>984</v>
      </c>
      <c r="F2272" s="4" t="s">
        <v>1025</v>
      </c>
      <c r="G2272" s="4" t="s">
        <v>1026</v>
      </c>
      <c r="H2272" s="6">
        <v>625</v>
      </c>
      <c r="I2272" s="12" t="s">
        <v>619</v>
      </c>
      <c r="J2272" s="12" t="s">
        <v>1087</v>
      </c>
      <c r="K2272" s="10">
        <v>150000</v>
      </c>
      <c r="L2272" s="11">
        <v>0.4</v>
      </c>
      <c r="M2272" s="13">
        <f t="shared" si="70"/>
        <v>375000</v>
      </c>
      <c r="N2272" s="13">
        <f t="shared" si="71"/>
        <v>600</v>
      </c>
      <c r="O2272" s="4" t="s">
        <v>1018</v>
      </c>
      <c r="P2272" s="12" t="s">
        <v>620</v>
      </c>
    </row>
    <row r="2273" spans="1:16" ht="14.25" customHeight="1">
      <c r="A2273" s="4" t="s">
        <v>1107</v>
      </c>
      <c r="B2273" s="4" t="s">
        <v>13</v>
      </c>
      <c r="C2273" s="4">
        <v>1128299</v>
      </c>
      <c r="D2273" s="5">
        <v>44421</v>
      </c>
      <c r="E2273" s="4" t="s">
        <v>984</v>
      </c>
      <c r="F2273" s="4" t="s">
        <v>1025</v>
      </c>
      <c r="G2273" s="4" t="s">
        <v>1026</v>
      </c>
      <c r="H2273" s="6">
        <v>500</v>
      </c>
      <c r="I2273" s="12" t="s">
        <v>621</v>
      </c>
      <c r="J2273" s="12" t="s">
        <v>1087</v>
      </c>
      <c r="K2273" s="10">
        <v>96250</v>
      </c>
      <c r="L2273" s="11">
        <v>0.35</v>
      </c>
      <c r="M2273" s="13">
        <f t="shared" si="70"/>
        <v>275000</v>
      </c>
      <c r="N2273" s="13">
        <f t="shared" si="71"/>
        <v>550</v>
      </c>
      <c r="O2273" s="4" t="s">
        <v>1018</v>
      </c>
      <c r="P2273" s="12" t="s">
        <v>622</v>
      </c>
    </row>
    <row r="2274" spans="1:16" ht="14.25" customHeight="1">
      <c r="A2274" s="4" t="s">
        <v>1107</v>
      </c>
      <c r="B2274" s="4" t="s">
        <v>13</v>
      </c>
      <c r="C2274" s="4">
        <v>1128299</v>
      </c>
      <c r="D2274" s="5">
        <v>44421</v>
      </c>
      <c r="E2274" s="4" t="s">
        <v>984</v>
      </c>
      <c r="F2274" s="4" t="s">
        <v>1025</v>
      </c>
      <c r="G2274" s="4" t="s">
        <v>1026</v>
      </c>
      <c r="H2274" s="6">
        <v>450</v>
      </c>
      <c r="I2274" s="12" t="s">
        <v>279</v>
      </c>
      <c r="J2274" s="12" t="s">
        <v>1087</v>
      </c>
      <c r="K2274" s="10">
        <v>99000</v>
      </c>
      <c r="L2274" s="11">
        <v>0.4</v>
      </c>
      <c r="M2274" s="13">
        <f t="shared" si="70"/>
        <v>247500</v>
      </c>
      <c r="N2274" s="13">
        <f t="shared" si="71"/>
        <v>550</v>
      </c>
      <c r="O2274" s="4" t="s">
        <v>1018</v>
      </c>
      <c r="P2274" s="12" t="s">
        <v>623</v>
      </c>
    </row>
    <row r="2275" spans="1:16" ht="14.25" customHeight="1">
      <c r="A2275" s="4" t="s">
        <v>1107</v>
      </c>
      <c r="B2275" s="4" t="s">
        <v>13</v>
      </c>
      <c r="C2275" s="4">
        <v>1128299</v>
      </c>
      <c r="D2275" s="5">
        <v>44421</v>
      </c>
      <c r="E2275" s="4" t="s">
        <v>984</v>
      </c>
      <c r="F2275" s="4" t="s">
        <v>1025</v>
      </c>
      <c r="G2275" s="4" t="s">
        <v>1026</v>
      </c>
      <c r="H2275" s="6">
        <v>450</v>
      </c>
      <c r="I2275" s="12" t="s">
        <v>624</v>
      </c>
      <c r="J2275" s="12" t="s">
        <v>1087</v>
      </c>
      <c r="K2275" s="10">
        <v>102375</v>
      </c>
      <c r="L2275" s="11">
        <v>0.35</v>
      </c>
      <c r="M2275" s="13">
        <f t="shared" si="70"/>
        <v>292500</v>
      </c>
      <c r="N2275" s="13">
        <f t="shared" si="71"/>
        <v>650</v>
      </c>
      <c r="O2275" s="4" t="s">
        <v>1018</v>
      </c>
      <c r="P2275" s="12" t="s">
        <v>625</v>
      </c>
    </row>
    <row r="2276" spans="1:16" ht="14.25" customHeight="1">
      <c r="A2276" s="4" t="s">
        <v>1107</v>
      </c>
      <c r="B2276" s="4" t="s">
        <v>13</v>
      </c>
      <c r="C2276" s="4">
        <v>1128299</v>
      </c>
      <c r="D2276" s="5">
        <v>44421</v>
      </c>
      <c r="E2276" s="4" t="s">
        <v>984</v>
      </c>
      <c r="F2276" s="4" t="s">
        <v>1025</v>
      </c>
      <c r="G2276" s="4" t="s">
        <v>1026</v>
      </c>
      <c r="H2276" s="6">
        <v>425</v>
      </c>
      <c r="I2276" s="12" t="s">
        <v>626</v>
      </c>
      <c r="J2276" s="12" t="s">
        <v>1086</v>
      </c>
      <c r="K2276" s="10">
        <v>74375</v>
      </c>
      <c r="L2276" s="11">
        <v>0.25</v>
      </c>
      <c r="M2276" s="13">
        <f t="shared" si="70"/>
        <v>297500</v>
      </c>
      <c r="N2276" s="13">
        <f t="shared" si="71"/>
        <v>700</v>
      </c>
      <c r="O2276" s="4" t="s">
        <v>1018</v>
      </c>
      <c r="P2276" s="12" t="s">
        <v>627</v>
      </c>
    </row>
    <row r="2277" spans="1:16" ht="14.25" customHeight="1">
      <c r="A2277" s="4" t="s">
        <v>1107</v>
      </c>
      <c r="B2277" s="4" t="s">
        <v>13</v>
      </c>
      <c r="C2277" s="4">
        <v>1128299</v>
      </c>
      <c r="D2277" s="5">
        <v>44453</v>
      </c>
      <c r="E2277" s="4" t="s">
        <v>984</v>
      </c>
      <c r="F2277" s="4" t="s">
        <v>1025</v>
      </c>
      <c r="G2277" s="4" t="s">
        <v>1026</v>
      </c>
      <c r="H2277" s="6">
        <v>600</v>
      </c>
      <c r="I2277" s="12" t="s">
        <v>628</v>
      </c>
      <c r="J2277" s="12" t="s">
        <v>1086</v>
      </c>
      <c r="K2277" s="10">
        <v>108000</v>
      </c>
      <c r="L2277" s="11">
        <v>0.4</v>
      </c>
      <c r="M2277" s="13">
        <f t="shared" si="70"/>
        <v>270000</v>
      </c>
      <c r="N2277" s="13">
        <f t="shared" si="71"/>
        <v>450</v>
      </c>
      <c r="O2277" s="4" t="s">
        <v>1018</v>
      </c>
      <c r="P2277" s="12" t="s">
        <v>629</v>
      </c>
    </row>
    <row r="2278" spans="1:16" ht="14.25" customHeight="1">
      <c r="A2278" s="4" t="s">
        <v>1107</v>
      </c>
      <c r="B2278" s="4" t="s">
        <v>13</v>
      </c>
      <c r="C2278" s="4">
        <v>1128299</v>
      </c>
      <c r="D2278" s="5">
        <v>44453</v>
      </c>
      <c r="E2278" s="4" t="s">
        <v>984</v>
      </c>
      <c r="F2278" s="4" t="s">
        <v>1025</v>
      </c>
      <c r="G2278" s="4" t="s">
        <v>1026</v>
      </c>
      <c r="H2278" s="6">
        <v>600</v>
      </c>
      <c r="I2278" s="12" t="s">
        <v>630</v>
      </c>
      <c r="J2278" s="12" t="s">
        <v>1087</v>
      </c>
      <c r="K2278" s="10">
        <v>120000</v>
      </c>
      <c r="L2278" s="11">
        <v>0.4</v>
      </c>
      <c r="M2278" s="13">
        <f t="shared" si="70"/>
        <v>300000</v>
      </c>
      <c r="N2278" s="13">
        <f t="shared" si="71"/>
        <v>500</v>
      </c>
      <c r="O2278" s="4" t="s">
        <v>1018</v>
      </c>
      <c r="P2278" s="12" t="s">
        <v>631</v>
      </c>
    </row>
    <row r="2279" spans="1:16" ht="14.25" customHeight="1">
      <c r="A2279" s="4" t="s">
        <v>1107</v>
      </c>
      <c r="B2279" s="4" t="s">
        <v>13</v>
      </c>
      <c r="C2279" s="4">
        <v>1128299</v>
      </c>
      <c r="D2279" s="5">
        <v>44453</v>
      </c>
      <c r="E2279" s="4" t="s">
        <v>984</v>
      </c>
      <c r="F2279" s="4" t="s">
        <v>1025</v>
      </c>
      <c r="G2279" s="4" t="s">
        <v>1026</v>
      </c>
      <c r="H2279" s="6">
        <v>450</v>
      </c>
      <c r="I2279" s="12" t="s">
        <v>632</v>
      </c>
      <c r="J2279" s="12" t="s">
        <v>1086</v>
      </c>
      <c r="K2279" s="10">
        <v>70875</v>
      </c>
      <c r="L2279" s="11">
        <v>0.35</v>
      </c>
      <c r="M2279" s="13">
        <f t="shared" si="70"/>
        <v>202500</v>
      </c>
      <c r="N2279" s="13">
        <f t="shared" si="71"/>
        <v>450</v>
      </c>
      <c r="O2279" s="4" t="s">
        <v>1018</v>
      </c>
      <c r="P2279" s="12" t="s">
        <v>633</v>
      </c>
    </row>
    <row r="2280" spans="1:16" ht="14.25" customHeight="1">
      <c r="A2280" s="4" t="s">
        <v>1107</v>
      </c>
      <c r="B2280" s="4" t="s">
        <v>13</v>
      </c>
      <c r="C2280" s="4">
        <v>1128299</v>
      </c>
      <c r="D2280" s="5">
        <v>44453</v>
      </c>
      <c r="E2280" s="4" t="s">
        <v>984</v>
      </c>
      <c r="F2280" s="4" t="s">
        <v>1025</v>
      </c>
      <c r="G2280" s="4" t="s">
        <v>1026</v>
      </c>
      <c r="H2280" s="6">
        <v>400</v>
      </c>
      <c r="I2280" s="12" t="s">
        <v>492</v>
      </c>
      <c r="J2280" s="12" t="s">
        <v>1087</v>
      </c>
      <c r="K2280" s="10">
        <v>72000</v>
      </c>
      <c r="L2280" s="11">
        <v>0.4</v>
      </c>
      <c r="M2280" s="13">
        <f t="shared" si="70"/>
        <v>180000</v>
      </c>
      <c r="N2280" s="13">
        <f t="shared" si="71"/>
        <v>450</v>
      </c>
      <c r="O2280" s="4" t="s">
        <v>1018</v>
      </c>
      <c r="P2280" s="12" t="s">
        <v>634</v>
      </c>
    </row>
    <row r="2281" spans="1:16" ht="14.25" customHeight="1">
      <c r="A2281" s="4" t="s">
        <v>1107</v>
      </c>
      <c r="B2281" s="4" t="s">
        <v>13</v>
      </c>
      <c r="C2281" s="4">
        <v>1128299</v>
      </c>
      <c r="D2281" s="5">
        <v>44453</v>
      </c>
      <c r="E2281" s="4" t="s">
        <v>984</v>
      </c>
      <c r="F2281" s="4" t="s">
        <v>1025</v>
      </c>
      <c r="G2281" s="4" t="s">
        <v>1026</v>
      </c>
      <c r="H2281" s="6">
        <v>400</v>
      </c>
      <c r="I2281" s="12" t="s">
        <v>635</v>
      </c>
      <c r="J2281" s="12" t="s">
        <v>1086</v>
      </c>
      <c r="K2281" s="10">
        <v>77000</v>
      </c>
      <c r="L2281" s="11">
        <v>0.35</v>
      </c>
      <c r="M2281" s="13">
        <f t="shared" si="70"/>
        <v>220000</v>
      </c>
      <c r="N2281" s="13">
        <f t="shared" si="71"/>
        <v>550</v>
      </c>
      <c r="O2281" s="4" t="s">
        <v>1018</v>
      </c>
      <c r="P2281" s="12" t="s">
        <v>636</v>
      </c>
    </row>
    <row r="2282" spans="1:16" ht="14.25" customHeight="1">
      <c r="A2282" s="4" t="s">
        <v>1107</v>
      </c>
      <c r="B2282" s="4" t="s">
        <v>13</v>
      </c>
      <c r="C2282" s="4">
        <v>1128299</v>
      </c>
      <c r="D2282" s="5">
        <v>44453</v>
      </c>
      <c r="E2282" s="4" t="s">
        <v>984</v>
      </c>
      <c r="F2282" s="4" t="s">
        <v>1025</v>
      </c>
      <c r="G2282" s="4" t="s">
        <v>1026</v>
      </c>
      <c r="H2282" s="6">
        <v>450</v>
      </c>
      <c r="I2282" s="12" t="s">
        <v>637</v>
      </c>
      <c r="J2282" s="12" t="s">
        <v>1088</v>
      </c>
      <c r="K2282" s="10">
        <v>67500</v>
      </c>
      <c r="L2282" s="11">
        <v>0.25</v>
      </c>
      <c r="M2282" s="13">
        <f t="shared" si="70"/>
        <v>270000</v>
      </c>
      <c r="N2282" s="13">
        <f t="shared" si="71"/>
        <v>600</v>
      </c>
      <c r="O2282" s="4" t="s">
        <v>1018</v>
      </c>
      <c r="P2282" s="12" t="s">
        <v>638</v>
      </c>
    </row>
    <row r="2283" spans="1:16" ht="14.25" customHeight="1">
      <c r="A2283" s="4" t="s">
        <v>1107</v>
      </c>
      <c r="B2283" s="4" t="s">
        <v>13</v>
      </c>
      <c r="C2283" s="4">
        <v>1128299</v>
      </c>
      <c r="D2283" s="5">
        <v>44482</v>
      </c>
      <c r="E2283" s="4" t="s">
        <v>984</v>
      </c>
      <c r="F2283" s="4" t="s">
        <v>1025</v>
      </c>
      <c r="G2283" s="4" t="s">
        <v>1026</v>
      </c>
      <c r="H2283" s="6">
        <v>525</v>
      </c>
      <c r="I2283" s="12" t="s">
        <v>639</v>
      </c>
      <c r="J2283" s="12" t="s">
        <v>1087</v>
      </c>
      <c r="K2283" s="10">
        <v>94500</v>
      </c>
      <c r="L2283" s="11">
        <v>0.4</v>
      </c>
      <c r="M2283" s="13">
        <f t="shared" si="70"/>
        <v>236250</v>
      </c>
      <c r="N2283" s="13">
        <f t="shared" si="71"/>
        <v>450</v>
      </c>
      <c r="O2283" s="4" t="s">
        <v>1018</v>
      </c>
      <c r="P2283" s="12" t="s">
        <v>640</v>
      </c>
    </row>
    <row r="2284" spans="1:16" ht="14.25" customHeight="1">
      <c r="A2284" s="4" t="s">
        <v>1107</v>
      </c>
      <c r="B2284" s="4" t="s">
        <v>13</v>
      </c>
      <c r="C2284" s="4">
        <v>1128299</v>
      </c>
      <c r="D2284" s="5">
        <v>44482</v>
      </c>
      <c r="E2284" s="4" t="s">
        <v>984</v>
      </c>
      <c r="F2284" s="4" t="s">
        <v>1025</v>
      </c>
      <c r="G2284" s="4" t="s">
        <v>1026</v>
      </c>
      <c r="H2284" s="6">
        <v>525</v>
      </c>
      <c r="I2284" s="12" t="s">
        <v>436</v>
      </c>
      <c r="J2284" s="12" t="s">
        <v>1087</v>
      </c>
      <c r="K2284" s="10">
        <v>105000</v>
      </c>
      <c r="L2284" s="11">
        <v>0.4</v>
      </c>
      <c r="M2284" s="13">
        <f t="shared" si="70"/>
        <v>262500</v>
      </c>
      <c r="N2284" s="13">
        <f t="shared" si="71"/>
        <v>500</v>
      </c>
      <c r="O2284" s="4" t="s">
        <v>1018</v>
      </c>
      <c r="P2284" s="12" t="s">
        <v>641</v>
      </c>
    </row>
    <row r="2285" spans="1:16" ht="14.25" customHeight="1">
      <c r="A2285" s="4" t="s">
        <v>1107</v>
      </c>
      <c r="B2285" s="4" t="s">
        <v>13</v>
      </c>
      <c r="C2285" s="4">
        <v>1128299</v>
      </c>
      <c r="D2285" s="5">
        <v>44482</v>
      </c>
      <c r="E2285" s="4" t="s">
        <v>984</v>
      </c>
      <c r="F2285" s="4" t="s">
        <v>1025</v>
      </c>
      <c r="G2285" s="4" t="s">
        <v>1026</v>
      </c>
      <c r="H2285" s="6">
        <v>350</v>
      </c>
      <c r="I2285" s="12" t="s">
        <v>642</v>
      </c>
      <c r="J2285" s="12" t="s">
        <v>1086</v>
      </c>
      <c r="K2285" s="10">
        <v>55125</v>
      </c>
      <c r="L2285" s="11">
        <v>0.35</v>
      </c>
      <c r="M2285" s="13">
        <f t="shared" si="70"/>
        <v>157500</v>
      </c>
      <c r="N2285" s="13">
        <f t="shared" si="71"/>
        <v>450</v>
      </c>
      <c r="O2285" s="4" t="s">
        <v>1018</v>
      </c>
      <c r="P2285" s="12" t="s">
        <v>643</v>
      </c>
    </row>
    <row r="2286" spans="1:16" ht="14.25" customHeight="1">
      <c r="A2286" s="4" t="s">
        <v>1107</v>
      </c>
      <c r="B2286" s="4" t="s">
        <v>13</v>
      </c>
      <c r="C2286" s="4">
        <v>1128299</v>
      </c>
      <c r="D2286" s="5">
        <v>44482</v>
      </c>
      <c r="E2286" s="4" t="s">
        <v>984</v>
      </c>
      <c r="F2286" s="4" t="s">
        <v>1025</v>
      </c>
      <c r="G2286" s="4" t="s">
        <v>1026</v>
      </c>
      <c r="H2286" s="6">
        <v>325</v>
      </c>
      <c r="I2286" s="12" t="s">
        <v>644</v>
      </c>
      <c r="J2286" s="12" t="s">
        <v>1086</v>
      </c>
      <c r="K2286" s="10">
        <v>58500</v>
      </c>
      <c r="L2286" s="11">
        <v>0.4</v>
      </c>
      <c r="M2286" s="13">
        <f t="shared" si="70"/>
        <v>146250</v>
      </c>
      <c r="N2286" s="13">
        <f t="shared" si="71"/>
        <v>450</v>
      </c>
      <c r="O2286" s="4" t="s">
        <v>1018</v>
      </c>
      <c r="P2286" s="12" t="s">
        <v>645</v>
      </c>
    </row>
    <row r="2287" spans="1:16" ht="14.25" customHeight="1">
      <c r="A2287" s="4" t="s">
        <v>1107</v>
      </c>
      <c r="B2287" s="4" t="s">
        <v>13</v>
      </c>
      <c r="C2287" s="4">
        <v>1128299</v>
      </c>
      <c r="D2287" s="5">
        <v>44482</v>
      </c>
      <c r="E2287" s="4" t="s">
        <v>984</v>
      </c>
      <c r="F2287" s="4" t="s">
        <v>1025</v>
      </c>
      <c r="G2287" s="4" t="s">
        <v>1026</v>
      </c>
      <c r="H2287" s="6">
        <v>300</v>
      </c>
      <c r="I2287" s="12" t="s">
        <v>646</v>
      </c>
      <c r="J2287" s="12" t="s">
        <v>1087</v>
      </c>
      <c r="K2287" s="10">
        <v>57750</v>
      </c>
      <c r="L2287" s="11">
        <v>0.35</v>
      </c>
      <c r="M2287" s="13">
        <f t="shared" si="70"/>
        <v>165000</v>
      </c>
      <c r="N2287" s="13">
        <f t="shared" si="71"/>
        <v>550</v>
      </c>
      <c r="O2287" s="4" t="s">
        <v>1018</v>
      </c>
      <c r="P2287" s="12" t="s">
        <v>647</v>
      </c>
    </row>
    <row r="2288" spans="1:16" ht="14.25" customHeight="1">
      <c r="A2288" s="4" t="s">
        <v>1107</v>
      </c>
      <c r="B2288" s="4" t="s">
        <v>13</v>
      </c>
      <c r="C2288" s="4">
        <v>1128299</v>
      </c>
      <c r="D2288" s="5">
        <v>44482</v>
      </c>
      <c r="E2288" s="4" t="s">
        <v>984</v>
      </c>
      <c r="F2288" s="4" t="s">
        <v>1025</v>
      </c>
      <c r="G2288" s="4" t="s">
        <v>1026</v>
      </c>
      <c r="H2288" s="6">
        <v>350</v>
      </c>
      <c r="I2288" s="12" t="s">
        <v>648</v>
      </c>
      <c r="J2288" s="12" t="s">
        <v>1087</v>
      </c>
      <c r="K2288" s="10">
        <v>61250</v>
      </c>
      <c r="L2288" s="11">
        <v>0.25</v>
      </c>
      <c r="M2288" s="13">
        <f t="shared" si="70"/>
        <v>245000</v>
      </c>
      <c r="N2288" s="13">
        <f t="shared" si="71"/>
        <v>700</v>
      </c>
      <c r="O2288" s="4" t="s">
        <v>1018</v>
      </c>
      <c r="P2288" s="12" t="s">
        <v>649</v>
      </c>
    </row>
    <row r="2289" spans="1:16" ht="14.25" customHeight="1">
      <c r="A2289" s="4" t="s">
        <v>1107</v>
      </c>
      <c r="B2289" s="4" t="s">
        <v>13</v>
      </c>
      <c r="C2289" s="4">
        <v>1128299</v>
      </c>
      <c r="D2289" s="5">
        <v>44513</v>
      </c>
      <c r="E2289" s="4" t="s">
        <v>984</v>
      </c>
      <c r="F2289" s="4" t="s">
        <v>1025</v>
      </c>
      <c r="G2289" s="4" t="s">
        <v>1026</v>
      </c>
      <c r="H2289" s="6">
        <v>525</v>
      </c>
      <c r="I2289" s="12" t="s">
        <v>650</v>
      </c>
      <c r="J2289" s="12" t="s">
        <v>1087</v>
      </c>
      <c r="K2289" s="10">
        <v>115500</v>
      </c>
      <c r="L2289" s="11">
        <v>0.4</v>
      </c>
      <c r="M2289" s="13">
        <f t="shared" si="70"/>
        <v>288750</v>
      </c>
      <c r="N2289" s="13">
        <f t="shared" si="71"/>
        <v>550</v>
      </c>
      <c r="O2289" s="4" t="s">
        <v>1018</v>
      </c>
      <c r="P2289" s="12" t="s">
        <v>651</v>
      </c>
    </row>
    <row r="2290" spans="1:16" ht="14.25" customHeight="1">
      <c r="A2290" s="4" t="s">
        <v>1107</v>
      </c>
      <c r="B2290" s="4" t="s">
        <v>13</v>
      </c>
      <c r="C2290" s="4">
        <v>1128299</v>
      </c>
      <c r="D2290" s="5">
        <v>44513</v>
      </c>
      <c r="E2290" s="4" t="s">
        <v>984</v>
      </c>
      <c r="F2290" s="4" t="s">
        <v>1025</v>
      </c>
      <c r="G2290" s="4" t="s">
        <v>1026</v>
      </c>
      <c r="H2290" s="6">
        <v>575</v>
      </c>
      <c r="I2290" s="12" t="s">
        <v>652</v>
      </c>
      <c r="J2290" s="12" t="s">
        <v>1087</v>
      </c>
      <c r="K2290" s="10">
        <v>138000</v>
      </c>
      <c r="L2290" s="11">
        <v>0.4</v>
      </c>
      <c r="M2290" s="13">
        <f t="shared" si="70"/>
        <v>345000</v>
      </c>
      <c r="N2290" s="13">
        <f t="shared" si="71"/>
        <v>600</v>
      </c>
      <c r="O2290" s="4" t="s">
        <v>1018</v>
      </c>
      <c r="P2290" s="12" t="s">
        <v>653</v>
      </c>
    </row>
    <row r="2291" spans="1:16" ht="14.25" customHeight="1">
      <c r="A2291" s="4" t="s">
        <v>1107</v>
      </c>
      <c r="B2291" s="4" t="s">
        <v>13</v>
      </c>
      <c r="C2291" s="4">
        <v>1128299</v>
      </c>
      <c r="D2291" s="5">
        <v>44513</v>
      </c>
      <c r="E2291" s="4" t="s">
        <v>984</v>
      </c>
      <c r="F2291" s="4" t="s">
        <v>1025</v>
      </c>
      <c r="G2291" s="4" t="s">
        <v>1026</v>
      </c>
      <c r="H2291" s="6">
        <v>425</v>
      </c>
      <c r="I2291" s="12" t="s">
        <v>654</v>
      </c>
      <c r="J2291" s="12" t="s">
        <v>1087</v>
      </c>
      <c r="K2291" s="10">
        <v>81812.5</v>
      </c>
      <c r="L2291" s="11">
        <v>0.35</v>
      </c>
      <c r="M2291" s="13">
        <f t="shared" si="70"/>
        <v>233750.00000000003</v>
      </c>
      <c r="N2291" s="13">
        <f t="shared" si="71"/>
        <v>550.00000000000011</v>
      </c>
      <c r="O2291" s="4" t="s">
        <v>1018</v>
      </c>
      <c r="P2291" s="12" t="s">
        <v>655</v>
      </c>
    </row>
    <row r="2292" spans="1:16" ht="14.25" customHeight="1">
      <c r="A2292" s="4" t="s">
        <v>1107</v>
      </c>
      <c r="B2292" s="4" t="s">
        <v>13</v>
      </c>
      <c r="C2292" s="4">
        <v>1128299</v>
      </c>
      <c r="D2292" s="5">
        <v>44513</v>
      </c>
      <c r="E2292" s="4" t="s">
        <v>984</v>
      </c>
      <c r="F2292" s="4" t="s">
        <v>1025</v>
      </c>
      <c r="G2292" s="4" t="s">
        <v>1026</v>
      </c>
      <c r="H2292" s="6">
        <v>400</v>
      </c>
      <c r="I2292" s="12" t="s">
        <v>656</v>
      </c>
      <c r="J2292" s="12" t="s">
        <v>1087</v>
      </c>
      <c r="K2292" s="10">
        <v>88000</v>
      </c>
      <c r="L2292" s="11">
        <v>0.4</v>
      </c>
      <c r="M2292" s="13">
        <f t="shared" si="70"/>
        <v>220000</v>
      </c>
      <c r="N2292" s="13">
        <f t="shared" si="71"/>
        <v>550</v>
      </c>
      <c r="O2292" s="4" t="s">
        <v>1018</v>
      </c>
      <c r="P2292" s="12" t="s">
        <v>657</v>
      </c>
    </row>
    <row r="2293" spans="1:16" ht="14.25" customHeight="1">
      <c r="A2293" s="4" t="s">
        <v>1107</v>
      </c>
      <c r="B2293" s="4" t="s">
        <v>13</v>
      </c>
      <c r="C2293" s="4">
        <v>1128299</v>
      </c>
      <c r="D2293" s="5">
        <v>44513</v>
      </c>
      <c r="E2293" s="4" t="s">
        <v>984</v>
      </c>
      <c r="F2293" s="4" t="s">
        <v>1025</v>
      </c>
      <c r="G2293" s="4" t="s">
        <v>1026</v>
      </c>
      <c r="H2293" s="6">
        <v>350</v>
      </c>
      <c r="I2293" s="12" t="s">
        <v>658</v>
      </c>
      <c r="J2293" s="12" t="s">
        <v>1086</v>
      </c>
      <c r="K2293" s="10">
        <v>79625</v>
      </c>
      <c r="L2293" s="11">
        <v>0.35</v>
      </c>
      <c r="M2293" s="13">
        <f t="shared" si="70"/>
        <v>227500</v>
      </c>
      <c r="N2293" s="13">
        <f t="shared" si="71"/>
        <v>650</v>
      </c>
      <c r="O2293" s="4" t="s">
        <v>1018</v>
      </c>
      <c r="P2293" s="12" t="s">
        <v>659</v>
      </c>
    </row>
    <row r="2294" spans="1:16" ht="14.25" customHeight="1">
      <c r="A2294" s="4" t="s">
        <v>1107</v>
      </c>
      <c r="B2294" s="4" t="s">
        <v>13</v>
      </c>
      <c r="C2294" s="4">
        <v>1128299</v>
      </c>
      <c r="D2294" s="5">
        <v>44513</v>
      </c>
      <c r="E2294" s="4" t="s">
        <v>984</v>
      </c>
      <c r="F2294" s="4" t="s">
        <v>1025</v>
      </c>
      <c r="G2294" s="4" t="s">
        <v>1026</v>
      </c>
      <c r="H2294" s="6">
        <v>475</v>
      </c>
      <c r="I2294" s="12" t="s">
        <v>660</v>
      </c>
      <c r="J2294" s="12" t="s">
        <v>1086</v>
      </c>
      <c r="K2294" s="10">
        <v>83125</v>
      </c>
      <c r="L2294" s="11">
        <v>0.25</v>
      </c>
      <c r="M2294" s="13">
        <f t="shared" si="70"/>
        <v>332500</v>
      </c>
      <c r="N2294" s="13">
        <f t="shared" si="71"/>
        <v>700</v>
      </c>
      <c r="O2294" s="4" t="s">
        <v>1018</v>
      </c>
      <c r="P2294" s="12" t="s">
        <v>661</v>
      </c>
    </row>
    <row r="2295" spans="1:16" ht="14.25" customHeight="1">
      <c r="A2295" s="4" t="s">
        <v>1107</v>
      </c>
      <c r="B2295" s="4" t="s">
        <v>13</v>
      </c>
      <c r="C2295" s="4">
        <v>1128299</v>
      </c>
      <c r="D2295" s="5">
        <v>44542</v>
      </c>
      <c r="E2295" s="4" t="s">
        <v>984</v>
      </c>
      <c r="F2295" s="4" t="s">
        <v>1025</v>
      </c>
      <c r="G2295" s="4" t="s">
        <v>1026</v>
      </c>
      <c r="H2295" s="6">
        <v>675</v>
      </c>
      <c r="I2295" s="12" t="s">
        <v>663</v>
      </c>
      <c r="J2295" s="12" t="s">
        <v>1086</v>
      </c>
      <c r="K2295" s="10">
        <v>148500</v>
      </c>
      <c r="L2295" s="11">
        <v>0.4</v>
      </c>
      <c r="M2295" s="13">
        <f t="shared" si="70"/>
        <v>371250</v>
      </c>
      <c r="N2295" s="13">
        <f t="shared" si="71"/>
        <v>550</v>
      </c>
      <c r="O2295" s="4" t="s">
        <v>1018</v>
      </c>
      <c r="P2295" s="12" t="s">
        <v>664</v>
      </c>
    </row>
    <row r="2296" spans="1:16" ht="14.25" customHeight="1">
      <c r="A2296" s="4" t="s">
        <v>1107</v>
      </c>
      <c r="B2296" s="4" t="s">
        <v>13</v>
      </c>
      <c r="C2296" s="4">
        <v>1128299</v>
      </c>
      <c r="D2296" s="5">
        <v>44542</v>
      </c>
      <c r="E2296" s="4" t="s">
        <v>984</v>
      </c>
      <c r="F2296" s="4" t="s">
        <v>1025</v>
      </c>
      <c r="G2296" s="4" t="s">
        <v>1026</v>
      </c>
      <c r="H2296" s="6">
        <v>675</v>
      </c>
      <c r="I2296" s="12" t="s">
        <v>665</v>
      </c>
      <c r="J2296" s="12" t="s">
        <v>1087</v>
      </c>
      <c r="K2296" s="10">
        <v>162000</v>
      </c>
      <c r="L2296" s="11">
        <v>0.4</v>
      </c>
      <c r="M2296" s="13">
        <f t="shared" si="70"/>
        <v>405000</v>
      </c>
      <c r="N2296" s="13">
        <f t="shared" si="71"/>
        <v>600</v>
      </c>
      <c r="O2296" s="4" t="s">
        <v>1018</v>
      </c>
      <c r="P2296" s="12" t="s">
        <v>666</v>
      </c>
    </row>
    <row r="2297" spans="1:16" ht="14.25" customHeight="1">
      <c r="A2297" s="4" t="s">
        <v>1107</v>
      </c>
      <c r="B2297" s="4" t="s">
        <v>13</v>
      </c>
      <c r="C2297" s="4">
        <v>1128299</v>
      </c>
      <c r="D2297" s="5">
        <v>44542</v>
      </c>
      <c r="E2297" s="4" t="s">
        <v>984</v>
      </c>
      <c r="F2297" s="4" t="s">
        <v>1025</v>
      </c>
      <c r="G2297" s="4" t="s">
        <v>1026</v>
      </c>
      <c r="H2297" s="6">
        <v>475</v>
      </c>
      <c r="I2297" s="12" t="s">
        <v>667</v>
      </c>
      <c r="J2297" s="12" t="s">
        <v>1086</v>
      </c>
      <c r="K2297" s="10">
        <v>91437.5</v>
      </c>
      <c r="L2297" s="11">
        <v>0.35</v>
      </c>
      <c r="M2297" s="13">
        <f t="shared" si="70"/>
        <v>261250.00000000003</v>
      </c>
      <c r="N2297" s="13">
        <f t="shared" si="71"/>
        <v>550.00000000000011</v>
      </c>
      <c r="O2297" s="4" t="s">
        <v>1018</v>
      </c>
      <c r="P2297" s="12" t="s">
        <v>668</v>
      </c>
    </row>
    <row r="2298" spans="1:16" ht="14.25" customHeight="1">
      <c r="A2298" s="4" t="s">
        <v>1107</v>
      </c>
      <c r="B2298" s="4" t="s">
        <v>13</v>
      </c>
      <c r="C2298" s="4">
        <v>1128299</v>
      </c>
      <c r="D2298" s="5">
        <v>44542</v>
      </c>
      <c r="E2298" s="4" t="s">
        <v>984</v>
      </c>
      <c r="F2298" s="4" t="s">
        <v>1025</v>
      </c>
      <c r="G2298" s="4" t="s">
        <v>1026</v>
      </c>
      <c r="H2298" s="6">
        <v>475</v>
      </c>
      <c r="I2298" s="12" t="s">
        <v>669</v>
      </c>
      <c r="J2298" s="12" t="s">
        <v>1087</v>
      </c>
      <c r="K2298" s="10">
        <v>104500</v>
      </c>
      <c r="L2298" s="11">
        <v>0.4</v>
      </c>
      <c r="M2298" s="13">
        <f t="shared" si="70"/>
        <v>261250</v>
      </c>
      <c r="N2298" s="13">
        <f t="shared" si="71"/>
        <v>550</v>
      </c>
      <c r="O2298" s="4" t="s">
        <v>1018</v>
      </c>
      <c r="P2298" s="12" t="s">
        <v>670</v>
      </c>
    </row>
    <row r="2299" spans="1:16" ht="14.25" customHeight="1">
      <c r="A2299" s="4" t="s">
        <v>1107</v>
      </c>
      <c r="B2299" s="4" t="s">
        <v>13</v>
      </c>
      <c r="C2299" s="4">
        <v>1128299</v>
      </c>
      <c r="D2299" s="5">
        <v>44542</v>
      </c>
      <c r="E2299" s="4" t="s">
        <v>984</v>
      </c>
      <c r="F2299" s="4" t="s">
        <v>1025</v>
      </c>
      <c r="G2299" s="4" t="s">
        <v>1026</v>
      </c>
      <c r="H2299" s="6">
        <v>400</v>
      </c>
      <c r="I2299" s="12" t="s">
        <v>132</v>
      </c>
      <c r="J2299" s="12" t="s">
        <v>1086</v>
      </c>
      <c r="K2299" s="10">
        <v>91000</v>
      </c>
      <c r="L2299" s="11">
        <v>0.35</v>
      </c>
      <c r="M2299" s="13">
        <f t="shared" si="70"/>
        <v>260000.00000000003</v>
      </c>
      <c r="N2299" s="13">
        <f t="shared" si="71"/>
        <v>650.00000000000011</v>
      </c>
      <c r="O2299" s="4" t="s">
        <v>1018</v>
      </c>
      <c r="P2299" s="12" t="s">
        <v>671</v>
      </c>
    </row>
    <row r="2300" spans="1:16" ht="14.25" customHeight="1">
      <c r="A2300" s="4" t="s">
        <v>1107</v>
      </c>
      <c r="B2300" s="4" t="s">
        <v>13</v>
      </c>
      <c r="C2300" s="4">
        <v>1128299</v>
      </c>
      <c r="D2300" s="5">
        <v>44542</v>
      </c>
      <c r="E2300" s="4" t="s">
        <v>984</v>
      </c>
      <c r="F2300" s="4" t="s">
        <v>1025</v>
      </c>
      <c r="G2300" s="4" t="s">
        <v>1026</v>
      </c>
      <c r="H2300" s="6">
        <v>500</v>
      </c>
      <c r="I2300" s="12" t="s">
        <v>672</v>
      </c>
      <c r="J2300" s="12" t="s">
        <v>1087</v>
      </c>
      <c r="K2300" s="10">
        <v>87500</v>
      </c>
      <c r="L2300" s="11">
        <v>0.25</v>
      </c>
      <c r="M2300" s="13">
        <f t="shared" si="70"/>
        <v>350000</v>
      </c>
      <c r="N2300" s="13">
        <f t="shared" si="71"/>
        <v>700</v>
      </c>
      <c r="O2300" s="4" t="s">
        <v>1018</v>
      </c>
      <c r="P2300" s="12" t="s">
        <v>673</v>
      </c>
    </row>
    <row r="2301" spans="1:16" ht="14.25" customHeight="1">
      <c r="A2301" s="4" t="s">
        <v>1107</v>
      </c>
      <c r="B2301" s="4" t="s">
        <v>13</v>
      </c>
      <c r="C2301" s="4">
        <v>1185732</v>
      </c>
      <c r="D2301" s="5">
        <v>44205</v>
      </c>
      <c r="E2301" s="4" t="s">
        <v>984</v>
      </c>
      <c r="F2301" s="4" t="s">
        <v>1025</v>
      </c>
      <c r="G2301" s="4" t="s">
        <v>1026</v>
      </c>
      <c r="H2301" s="6">
        <v>1025</v>
      </c>
      <c r="I2301" s="12" t="s">
        <v>674</v>
      </c>
      <c r="J2301" s="12" t="s">
        <v>1087</v>
      </c>
      <c r="K2301" s="10">
        <v>184500</v>
      </c>
      <c r="L2301" s="11">
        <v>0.45</v>
      </c>
      <c r="M2301" s="13">
        <f t="shared" si="70"/>
        <v>410000</v>
      </c>
      <c r="N2301" s="13">
        <f t="shared" si="71"/>
        <v>400</v>
      </c>
      <c r="O2301" s="4" t="s">
        <v>1018</v>
      </c>
      <c r="P2301" s="12" t="s">
        <v>675</v>
      </c>
    </row>
    <row r="2302" spans="1:16" ht="14.25" customHeight="1">
      <c r="A2302" s="4" t="s">
        <v>1107</v>
      </c>
      <c r="B2302" s="4" t="s">
        <v>13</v>
      </c>
      <c r="C2302" s="4">
        <v>1185732</v>
      </c>
      <c r="D2302" s="5">
        <v>44205</v>
      </c>
      <c r="E2302" s="4" t="s">
        <v>984</v>
      </c>
      <c r="F2302" s="4" t="s">
        <v>1025</v>
      </c>
      <c r="G2302" s="4" t="s">
        <v>1026</v>
      </c>
      <c r="H2302" s="6">
        <v>825</v>
      </c>
      <c r="I2302" s="12" t="s">
        <v>676</v>
      </c>
      <c r="J2302" s="12" t="s">
        <v>1086</v>
      </c>
      <c r="K2302" s="10">
        <v>115500</v>
      </c>
      <c r="L2302" s="11">
        <v>0.35</v>
      </c>
      <c r="M2302" s="13">
        <f t="shared" si="70"/>
        <v>330000</v>
      </c>
      <c r="N2302" s="13">
        <f t="shared" si="71"/>
        <v>400</v>
      </c>
      <c r="O2302" s="4" t="s">
        <v>1018</v>
      </c>
      <c r="P2302" s="12" t="s">
        <v>677</v>
      </c>
    </row>
    <row r="2303" spans="1:16" ht="14.25" customHeight="1">
      <c r="A2303" s="4" t="s">
        <v>1107</v>
      </c>
      <c r="B2303" s="4" t="s">
        <v>13</v>
      </c>
      <c r="C2303" s="4">
        <v>1185732</v>
      </c>
      <c r="D2303" s="5">
        <v>44205</v>
      </c>
      <c r="E2303" s="4" t="s">
        <v>984</v>
      </c>
      <c r="F2303" s="4" t="s">
        <v>1025</v>
      </c>
      <c r="G2303" s="4" t="s">
        <v>1026</v>
      </c>
      <c r="H2303" s="6">
        <v>825</v>
      </c>
      <c r="I2303" s="12" t="s">
        <v>678</v>
      </c>
      <c r="J2303" s="12" t="s">
        <v>1086</v>
      </c>
      <c r="K2303" s="10">
        <v>61875</v>
      </c>
      <c r="L2303" s="11">
        <v>0.25</v>
      </c>
      <c r="M2303" s="13">
        <f t="shared" si="70"/>
        <v>247500</v>
      </c>
      <c r="N2303" s="13">
        <f t="shared" si="71"/>
        <v>300</v>
      </c>
      <c r="O2303" s="4" t="s">
        <v>1018</v>
      </c>
      <c r="P2303" s="12" t="s">
        <v>679</v>
      </c>
    </row>
    <row r="2304" spans="1:16" ht="14.25" customHeight="1">
      <c r="A2304" s="4" t="s">
        <v>1107</v>
      </c>
      <c r="B2304" s="4" t="s">
        <v>13</v>
      </c>
      <c r="C2304" s="4">
        <v>1185732</v>
      </c>
      <c r="D2304" s="5">
        <v>44205</v>
      </c>
      <c r="E2304" s="4" t="s">
        <v>984</v>
      </c>
      <c r="F2304" s="4" t="s">
        <v>1025</v>
      </c>
      <c r="G2304" s="4" t="s">
        <v>1026</v>
      </c>
      <c r="H2304" s="6">
        <v>675</v>
      </c>
      <c r="I2304" s="12" t="s">
        <v>680</v>
      </c>
      <c r="J2304" s="12" t="s">
        <v>1086</v>
      </c>
      <c r="K2304" s="10">
        <v>70875</v>
      </c>
      <c r="L2304" s="11">
        <v>0.3</v>
      </c>
      <c r="M2304" s="13">
        <f t="shared" si="70"/>
        <v>236250</v>
      </c>
      <c r="N2304" s="13">
        <f t="shared" si="71"/>
        <v>350</v>
      </c>
      <c r="O2304" s="4" t="s">
        <v>1018</v>
      </c>
      <c r="P2304" s="12" t="s">
        <v>681</v>
      </c>
    </row>
    <row r="2305" spans="1:16" ht="14.25" customHeight="1">
      <c r="A2305" s="4" t="s">
        <v>1107</v>
      </c>
      <c r="B2305" s="4" t="s">
        <v>13</v>
      </c>
      <c r="C2305" s="4">
        <v>1185732</v>
      </c>
      <c r="D2305" s="5">
        <v>44205</v>
      </c>
      <c r="E2305" s="4" t="s">
        <v>984</v>
      </c>
      <c r="F2305" s="4" t="s">
        <v>1025</v>
      </c>
      <c r="G2305" s="4" t="s">
        <v>1026</v>
      </c>
      <c r="H2305" s="6">
        <v>725</v>
      </c>
      <c r="I2305" s="12" t="s">
        <v>682</v>
      </c>
      <c r="J2305" s="12" t="s">
        <v>1087</v>
      </c>
      <c r="K2305" s="10">
        <v>126875</v>
      </c>
      <c r="L2305" s="11">
        <v>0.35</v>
      </c>
      <c r="M2305" s="13">
        <f t="shared" si="70"/>
        <v>362500</v>
      </c>
      <c r="N2305" s="13">
        <f t="shared" si="71"/>
        <v>500</v>
      </c>
      <c r="O2305" s="4" t="s">
        <v>1018</v>
      </c>
      <c r="P2305" s="12" t="s">
        <v>683</v>
      </c>
    </row>
    <row r="2306" spans="1:16" ht="14.25" customHeight="1">
      <c r="A2306" s="4" t="s">
        <v>1107</v>
      </c>
      <c r="B2306" s="4" t="s">
        <v>13</v>
      </c>
      <c r="C2306" s="4">
        <v>1185732</v>
      </c>
      <c r="D2306" s="5">
        <v>44205</v>
      </c>
      <c r="E2306" s="4" t="s">
        <v>984</v>
      </c>
      <c r="F2306" s="4" t="s">
        <v>1025</v>
      </c>
      <c r="G2306" s="4" t="s">
        <v>1026</v>
      </c>
      <c r="H2306" s="6">
        <v>825</v>
      </c>
      <c r="I2306" s="12" t="s">
        <v>684</v>
      </c>
      <c r="J2306" s="12" t="s">
        <v>1086</v>
      </c>
      <c r="K2306" s="10">
        <v>165000</v>
      </c>
      <c r="L2306" s="11">
        <v>0.5</v>
      </c>
      <c r="M2306" s="13">
        <f t="shared" si="70"/>
        <v>330000</v>
      </c>
      <c r="N2306" s="13">
        <f t="shared" si="71"/>
        <v>400</v>
      </c>
      <c r="O2306" s="4" t="s">
        <v>1018</v>
      </c>
      <c r="P2306" s="12" t="s">
        <v>685</v>
      </c>
    </row>
    <row r="2307" spans="1:16" ht="14.25" customHeight="1">
      <c r="A2307" s="4" t="s">
        <v>1107</v>
      </c>
      <c r="B2307" s="4" t="s">
        <v>13</v>
      </c>
      <c r="C2307" s="4">
        <v>1185732</v>
      </c>
      <c r="D2307" s="5">
        <v>44234</v>
      </c>
      <c r="E2307" s="4" t="s">
        <v>984</v>
      </c>
      <c r="F2307" s="4" t="s">
        <v>1025</v>
      </c>
      <c r="G2307" s="4" t="s">
        <v>1026</v>
      </c>
      <c r="H2307" s="6">
        <v>1075</v>
      </c>
      <c r="I2307" s="12" t="s">
        <v>85</v>
      </c>
      <c r="J2307" s="12" t="s">
        <v>1086</v>
      </c>
      <c r="K2307" s="10">
        <v>193500</v>
      </c>
      <c r="L2307" s="11">
        <v>0.45</v>
      </c>
      <c r="M2307" s="13">
        <f t="shared" si="70"/>
        <v>430000</v>
      </c>
      <c r="N2307" s="13">
        <f t="shared" si="71"/>
        <v>400</v>
      </c>
      <c r="O2307" s="4" t="s">
        <v>1018</v>
      </c>
      <c r="P2307" s="12" t="s">
        <v>686</v>
      </c>
    </row>
    <row r="2308" spans="1:16" ht="14.25" customHeight="1">
      <c r="A2308" s="4" t="s">
        <v>1107</v>
      </c>
      <c r="B2308" s="4" t="s">
        <v>13</v>
      </c>
      <c r="C2308" s="4">
        <v>1185732</v>
      </c>
      <c r="D2308" s="5">
        <v>44234</v>
      </c>
      <c r="E2308" s="4" t="s">
        <v>984</v>
      </c>
      <c r="F2308" s="4" t="s">
        <v>1025</v>
      </c>
      <c r="G2308" s="4" t="s">
        <v>1026</v>
      </c>
      <c r="H2308" s="6">
        <v>725</v>
      </c>
      <c r="I2308" s="12" t="s">
        <v>687</v>
      </c>
      <c r="J2308" s="12" t="s">
        <v>1087</v>
      </c>
      <c r="K2308" s="10">
        <v>101500</v>
      </c>
      <c r="L2308" s="11">
        <v>0.35</v>
      </c>
      <c r="M2308" s="13">
        <f t="shared" si="70"/>
        <v>290000</v>
      </c>
      <c r="N2308" s="13">
        <f t="shared" si="71"/>
        <v>400</v>
      </c>
      <c r="O2308" s="4" t="s">
        <v>1018</v>
      </c>
      <c r="P2308" s="12" t="s">
        <v>688</v>
      </c>
    </row>
    <row r="2309" spans="1:16" ht="14.25" customHeight="1">
      <c r="A2309" s="4" t="s">
        <v>1107</v>
      </c>
      <c r="B2309" s="4" t="s">
        <v>13</v>
      </c>
      <c r="C2309" s="4">
        <v>1185732</v>
      </c>
      <c r="D2309" s="5">
        <v>44234</v>
      </c>
      <c r="E2309" s="4" t="s">
        <v>984</v>
      </c>
      <c r="F2309" s="4" t="s">
        <v>1025</v>
      </c>
      <c r="G2309" s="4" t="s">
        <v>1026</v>
      </c>
      <c r="H2309" s="6">
        <v>775</v>
      </c>
      <c r="I2309" s="12" t="s">
        <v>689</v>
      </c>
      <c r="J2309" s="12" t="s">
        <v>1086</v>
      </c>
      <c r="K2309" s="10">
        <v>58125</v>
      </c>
      <c r="L2309" s="11">
        <v>0.25</v>
      </c>
      <c r="M2309" s="13">
        <f t="shared" si="70"/>
        <v>232500</v>
      </c>
      <c r="N2309" s="13">
        <f t="shared" si="71"/>
        <v>300</v>
      </c>
      <c r="O2309" s="4" t="s">
        <v>1018</v>
      </c>
      <c r="P2309" s="12" t="s">
        <v>690</v>
      </c>
    </row>
    <row r="2310" spans="1:16" ht="14.25" customHeight="1">
      <c r="A2310" s="4" t="s">
        <v>1107</v>
      </c>
      <c r="B2310" s="4" t="s">
        <v>13</v>
      </c>
      <c r="C2310" s="4">
        <v>1185732</v>
      </c>
      <c r="D2310" s="5">
        <v>44234</v>
      </c>
      <c r="E2310" s="4" t="s">
        <v>984</v>
      </c>
      <c r="F2310" s="4" t="s">
        <v>1027</v>
      </c>
      <c r="G2310" s="4" t="s">
        <v>1028</v>
      </c>
      <c r="H2310" s="6">
        <v>625</v>
      </c>
      <c r="I2310" s="12" t="s">
        <v>691</v>
      </c>
      <c r="J2310" s="12" t="s">
        <v>1086</v>
      </c>
      <c r="K2310" s="10">
        <v>65625</v>
      </c>
      <c r="L2310" s="11">
        <v>0.3</v>
      </c>
      <c r="M2310" s="13">
        <f t="shared" si="70"/>
        <v>218750</v>
      </c>
      <c r="N2310" s="13">
        <f t="shared" si="71"/>
        <v>350</v>
      </c>
      <c r="O2310" s="4" t="s">
        <v>1018</v>
      </c>
      <c r="P2310" s="12" t="s">
        <v>692</v>
      </c>
    </row>
    <row r="2311" spans="1:16" ht="14.25" customHeight="1">
      <c r="A2311" s="4" t="s">
        <v>1107</v>
      </c>
      <c r="B2311" s="4" t="s">
        <v>13</v>
      </c>
      <c r="C2311" s="4">
        <v>1185732</v>
      </c>
      <c r="D2311" s="5">
        <v>44234</v>
      </c>
      <c r="E2311" s="4" t="s">
        <v>984</v>
      </c>
      <c r="F2311" s="4" t="s">
        <v>1027</v>
      </c>
      <c r="G2311" s="4" t="s">
        <v>1028</v>
      </c>
      <c r="H2311" s="6">
        <v>700</v>
      </c>
      <c r="I2311" s="12" t="s">
        <v>180</v>
      </c>
      <c r="J2311" s="12" t="s">
        <v>1087</v>
      </c>
      <c r="K2311" s="10">
        <v>122500</v>
      </c>
      <c r="L2311" s="11">
        <v>0.35</v>
      </c>
      <c r="M2311" s="13">
        <f t="shared" ref="M2311:M2374" si="72">K2311/L2311</f>
        <v>350000</v>
      </c>
      <c r="N2311" s="13">
        <f t="shared" ref="N2311:N2374" si="73">M2311/H2311</f>
        <v>500</v>
      </c>
      <c r="O2311" s="4" t="s">
        <v>1018</v>
      </c>
      <c r="P2311" s="12" t="s">
        <v>693</v>
      </c>
    </row>
    <row r="2312" spans="1:16" ht="14.25" customHeight="1">
      <c r="A2312" s="4" t="s">
        <v>1107</v>
      </c>
      <c r="B2312" s="4" t="s">
        <v>13</v>
      </c>
      <c r="C2312" s="4">
        <v>1185732</v>
      </c>
      <c r="D2312" s="5">
        <v>44234</v>
      </c>
      <c r="E2312" s="4" t="s">
        <v>984</v>
      </c>
      <c r="F2312" s="4" t="s">
        <v>1027</v>
      </c>
      <c r="G2312" s="4" t="s">
        <v>1028</v>
      </c>
      <c r="H2312" s="6">
        <v>800</v>
      </c>
      <c r="I2312" s="12" t="s">
        <v>178</v>
      </c>
      <c r="J2312" s="12" t="s">
        <v>1087</v>
      </c>
      <c r="K2312" s="10">
        <v>140000</v>
      </c>
      <c r="L2312" s="11">
        <v>0.5</v>
      </c>
      <c r="M2312" s="13">
        <f t="shared" si="72"/>
        <v>280000</v>
      </c>
      <c r="N2312" s="13">
        <f t="shared" si="73"/>
        <v>350</v>
      </c>
      <c r="O2312" s="4" t="s">
        <v>1018</v>
      </c>
      <c r="P2312" s="12" t="s">
        <v>179</v>
      </c>
    </row>
    <row r="2313" spans="1:16" ht="14.25" customHeight="1">
      <c r="A2313" s="4" t="s">
        <v>1107</v>
      </c>
      <c r="B2313" s="4" t="s">
        <v>13</v>
      </c>
      <c r="C2313" s="4">
        <v>1185732</v>
      </c>
      <c r="D2313" s="5">
        <v>44260</v>
      </c>
      <c r="E2313" s="4" t="s">
        <v>984</v>
      </c>
      <c r="F2313" s="4" t="s">
        <v>1027</v>
      </c>
      <c r="G2313" s="4" t="s">
        <v>1028</v>
      </c>
      <c r="H2313" s="6">
        <v>1020</v>
      </c>
      <c r="I2313" s="12" t="s">
        <v>354</v>
      </c>
      <c r="J2313" s="12" t="s">
        <v>1087</v>
      </c>
      <c r="K2313" s="10">
        <v>160650</v>
      </c>
      <c r="L2313" s="11">
        <v>0.45</v>
      </c>
      <c r="M2313" s="13">
        <f t="shared" si="72"/>
        <v>357000</v>
      </c>
      <c r="N2313" s="13">
        <f t="shared" si="73"/>
        <v>350</v>
      </c>
      <c r="O2313" s="4" t="s">
        <v>1018</v>
      </c>
      <c r="P2313" s="12" t="s">
        <v>694</v>
      </c>
    </row>
    <row r="2314" spans="1:16" ht="14.25" customHeight="1">
      <c r="A2314" s="4" t="s">
        <v>1107</v>
      </c>
      <c r="B2314" s="4" t="s">
        <v>13</v>
      </c>
      <c r="C2314" s="4">
        <v>1185732</v>
      </c>
      <c r="D2314" s="5">
        <v>44260</v>
      </c>
      <c r="E2314" s="4" t="s">
        <v>984</v>
      </c>
      <c r="F2314" s="4" t="s">
        <v>1027</v>
      </c>
      <c r="G2314" s="4" t="s">
        <v>1028</v>
      </c>
      <c r="H2314" s="6">
        <v>700</v>
      </c>
      <c r="I2314" s="12" t="s">
        <v>695</v>
      </c>
      <c r="J2314" s="12" t="s">
        <v>1087</v>
      </c>
      <c r="K2314" s="10">
        <v>85750</v>
      </c>
      <c r="L2314" s="11">
        <v>0.35</v>
      </c>
      <c r="M2314" s="13">
        <f t="shared" si="72"/>
        <v>245000.00000000003</v>
      </c>
      <c r="N2314" s="13">
        <f t="shared" si="73"/>
        <v>350.00000000000006</v>
      </c>
      <c r="O2314" s="4" t="s">
        <v>1018</v>
      </c>
      <c r="P2314" s="12" t="s">
        <v>696</v>
      </c>
    </row>
    <row r="2315" spans="1:16" ht="14.25" customHeight="1">
      <c r="A2315" s="4" t="s">
        <v>1107</v>
      </c>
      <c r="B2315" s="4" t="s">
        <v>13</v>
      </c>
      <c r="C2315" s="4">
        <v>1185732</v>
      </c>
      <c r="D2315" s="5">
        <v>44260</v>
      </c>
      <c r="E2315" s="4" t="s">
        <v>984</v>
      </c>
      <c r="F2315" s="4" t="s">
        <v>1027</v>
      </c>
      <c r="G2315" s="4" t="s">
        <v>1028</v>
      </c>
      <c r="H2315" s="6">
        <v>725</v>
      </c>
      <c r="I2315" s="12" t="s">
        <v>697</v>
      </c>
      <c r="J2315" s="12" t="s">
        <v>1089</v>
      </c>
      <c r="K2315" s="10">
        <v>45312.5</v>
      </c>
      <c r="L2315" s="11">
        <v>0.25</v>
      </c>
      <c r="M2315" s="13">
        <f t="shared" si="72"/>
        <v>181250</v>
      </c>
      <c r="N2315" s="13">
        <f t="shared" si="73"/>
        <v>250</v>
      </c>
      <c r="O2315" s="4" t="s">
        <v>1018</v>
      </c>
      <c r="P2315" s="12" t="s">
        <v>698</v>
      </c>
    </row>
    <row r="2316" spans="1:16" ht="14.25" customHeight="1">
      <c r="A2316" s="4" t="s">
        <v>1107</v>
      </c>
      <c r="B2316" s="4" t="s">
        <v>13</v>
      </c>
      <c r="C2316" s="4">
        <v>1185732</v>
      </c>
      <c r="D2316" s="5">
        <v>44260</v>
      </c>
      <c r="E2316" s="4" t="s">
        <v>984</v>
      </c>
      <c r="F2316" s="4" t="s">
        <v>1027</v>
      </c>
      <c r="G2316" s="4" t="s">
        <v>1028</v>
      </c>
      <c r="H2316" s="6">
        <v>575</v>
      </c>
      <c r="I2316" s="12" t="s">
        <v>699</v>
      </c>
      <c r="J2316" s="12" t="s">
        <v>1087</v>
      </c>
      <c r="K2316" s="10">
        <v>51750</v>
      </c>
      <c r="L2316" s="11">
        <v>0.3</v>
      </c>
      <c r="M2316" s="13">
        <f t="shared" si="72"/>
        <v>172500</v>
      </c>
      <c r="N2316" s="13">
        <f t="shared" si="73"/>
        <v>300</v>
      </c>
      <c r="O2316" s="4" t="s">
        <v>1018</v>
      </c>
      <c r="P2316" s="12" t="s">
        <v>700</v>
      </c>
    </row>
    <row r="2317" spans="1:16" ht="14.25" customHeight="1">
      <c r="A2317" s="4" t="s">
        <v>1107</v>
      </c>
      <c r="B2317" s="4" t="s">
        <v>13</v>
      </c>
      <c r="C2317" s="4">
        <v>1185732</v>
      </c>
      <c r="D2317" s="5">
        <v>44260</v>
      </c>
      <c r="E2317" s="4" t="s">
        <v>984</v>
      </c>
      <c r="F2317" s="4" t="s">
        <v>1027</v>
      </c>
      <c r="G2317" s="4" t="s">
        <v>1028</v>
      </c>
      <c r="H2317" s="6">
        <v>625</v>
      </c>
      <c r="I2317" s="12" t="s">
        <v>119</v>
      </c>
      <c r="J2317" s="12" t="s">
        <v>1087</v>
      </c>
      <c r="K2317" s="10">
        <v>98437.5</v>
      </c>
      <c r="L2317" s="11">
        <v>0.35</v>
      </c>
      <c r="M2317" s="13">
        <f t="shared" si="72"/>
        <v>281250</v>
      </c>
      <c r="N2317" s="13">
        <f t="shared" si="73"/>
        <v>450</v>
      </c>
      <c r="O2317" s="4" t="s">
        <v>1018</v>
      </c>
      <c r="P2317" s="12" t="s">
        <v>701</v>
      </c>
    </row>
    <row r="2318" spans="1:16" ht="14.25" customHeight="1">
      <c r="A2318" s="4" t="s">
        <v>1107</v>
      </c>
      <c r="B2318" s="4" t="s">
        <v>13</v>
      </c>
      <c r="C2318" s="4">
        <v>1185732</v>
      </c>
      <c r="D2318" s="5">
        <v>44260</v>
      </c>
      <c r="E2318" s="4" t="s">
        <v>984</v>
      </c>
      <c r="F2318" s="4" t="s">
        <v>1027</v>
      </c>
      <c r="G2318" s="4" t="s">
        <v>1028</v>
      </c>
      <c r="H2318" s="6">
        <v>725</v>
      </c>
      <c r="I2318" s="12" t="s">
        <v>702</v>
      </c>
      <c r="J2318" s="12" t="s">
        <v>1087</v>
      </c>
      <c r="K2318" s="10">
        <v>126875</v>
      </c>
      <c r="L2318" s="11">
        <v>0.5</v>
      </c>
      <c r="M2318" s="13">
        <f t="shared" si="72"/>
        <v>253750</v>
      </c>
      <c r="N2318" s="13">
        <f t="shared" si="73"/>
        <v>350</v>
      </c>
      <c r="O2318" s="4" t="s">
        <v>1018</v>
      </c>
      <c r="P2318" s="12" t="s">
        <v>703</v>
      </c>
    </row>
    <row r="2319" spans="1:16" ht="14.25" customHeight="1">
      <c r="A2319" s="4" t="s">
        <v>1107</v>
      </c>
      <c r="B2319" s="4" t="s">
        <v>13</v>
      </c>
      <c r="C2319" s="4">
        <v>1185732</v>
      </c>
      <c r="D2319" s="5">
        <v>44292</v>
      </c>
      <c r="E2319" s="4" t="s">
        <v>984</v>
      </c>
      <c r="F2319" s="4" t="s">
        <v>1027</v>
      </c>
      <c r="G2319" s="4" t="s">
        <v>1028</v>
      </c>
      <c r="H2319" s="6">
        <v>975</v>
      </c>
      <c r="I2319" s="12" t="s">
        <v>398</v>
      </c>
      <c r="J2319" s="12" t="s">
        <v>1086</v>
      </c>
      <c r="K2319" s="10">
        <v>153562.5</v>
      </c>
      <c r="L2319" s="11">
        <v>0.45</v>
      </c>
      <c r="M2319" s="13">
        <f t="shared" si="72"/>
        <v>341250</v>
      </c>
      <c r="N2319" s="13">
        <f t="shared" si="73"/>
        <v>350</v>
      </c>
      <c r="O2319" s="4" t="s">
        <v>1018</v>
      </c>
      <c r="P2319" s="12" t="s">
        <v>704</v>
      </c>
    </row>
    <row r="2320" spans="1:16" ht="14.25" customHeight="1">
      <c r="A2320" s="4" t="s">
        <v>1107</v>
      </c>
      <c r="B2320" s="4" t="s">
        <v>13</v>
      </c>
      <c r="C2320" s="4">
        <v>1185732</v>
      </c>
      <c r="D2320" s="5">
        <v>44292</v>
      </c>
      <c r="E2320" s="4" t="s">
        <v>984</v>
      </c>
      <c r="F2320" s="4" t="s">
        <v>1027</v>
      </c>
      <c r="G2320" s="4" t="s">
        <v>1028</v>
      </c>
      <c r="H2320" s="6">
        <v>675</v>
      </c>
      <c r="I2320" s="12" t="s">
        <v>705</v>
      </c>
      <c r="J2320" s="12" t="s">
        <v>1086</v>
      </c>
      <c r="K2320" s="10">
        <v>82687.5</v>
      </c>
      <c r="L2320" s="11">
        <v>0.35</v>
      </c>
      <c r="M2320" s="13">
        <f t="shared" si="72"/>
        <v>236250.00000000003</v>
      </c>
      <c r="N2320" s="13">
        <f t="shared" si="73"/>
        <v>350.00000000000006</v>
      </c>
      <c r="O2320" s="4" t="s">
        <v>1018</v>
      </c>
      <c r="P2320" s="12" t="s">
        <v>706</v>
      </c>
    </row>
    <row r="2321" spans="1:16" ht="14.25" customHeight="1">
      <c r="A2321" s="4" t="s">
        <v>1107</v>
      </c>
      <c r="B2321" s="4" t="s">
        <v>13</v>
      </c>
      <c r="C2321" s="4">
        <v>1185732</v>
      </c>
      <c r="D2321" s="5">
        <v>44292</v>
      </c>
      <c r="E2321" s="4" t="s">
        <v>984</v>
      </c>
      <c r="F2321" s="4" t="s">
        <v>1027</v>
      </c>
      <c r="G2321" s="4" t="s">
        <v>1028</v>
      </c>
      <c r="H2321" s="6">
        <v>675</v>
      </c>
      <c r="I2321" s="12" t="s">
        <v>707</v>
      </c>
      <c r="J2321" s="12" t="s">
        <v>1088</v>
      </c>
      <c r="K2321" s="10">
        <v>42187.5</v>
      </c>
      <c r="L2321" s="11">
        <v>0.25</v>
      </c>
      <c r="M2321" s="13">
        <f t="shared" si="72"/>
        <v>168750</v>
      </c>
      <c r="N2321" s="13">
        <f t="shared" si="73"/>
        <v>250</v>
      </c>
      <c r="O2321" s="4" t="s">
        <v>1018</v>
      </c>
      <c r="P2321" s="12" t="s">
        <v>708</v>
      </c>
    </row>
    <row r="2322" spans="1:16" ht="14.25" customHeight="1">
      <c r="A2322" s="4" t="s">
        <v>1107</v>
      </c>
      <c r="B2322" s="4" t="s">
        <v>13</v>
      </c>
      <c r="C2322" s="4">
        <v>1185732</v>
      </c>
      <c r="D2322" s="5">
        <v>44292</v>
      </c>
      <c r="E2322" s="4" t="s">
        <v>984</v>
      </c>
      <c r="F2322" s="4" t="s">
        <v>1027</v>
      </c>
      <c r="G2322" s="4" t="s">
        <v>1028</v>
      </c>
      <c r="H2322" s="6">
        <v>600</v>
      </c>
      <c r="I2322" s="12" t="s">
        <v>709</v>
      </c>
      <c r="J2322" s="12" t="s">
        <v>1086</v>
      </c>
      <c r="K2322" s="10">
        <v>54000</v>
      </c>
      <c r="L2322" s="11">
        <v>0.3</v>
      </c>
      <c r="M2322" s="13">
        <f t="shared" si="72"/>
        <v>180000</v>
      </c>
      <c r="N2322" s="13">
        <f t="shared" si="73"/>
        <v>300</v>
      </c>
      <c r="O2322" s="4" t="s">
        <v>1018</v>
      </c>
      <c r="P2322" s="12" t="s">
        <v>710</v>
      </c>
    </row>
    <row r="2323" spans="1:16" ht="14.25" customHeight="1">
      <c r="A2323" s="4" t="s">
        <v>1107</v>
      </c>
      <c r="B2323" s="4" t="s">
        <v>13</v>
      </c>
      <c r="C2323" s="4">
        <v>1185732</v>
      </c>
      <c r="D2323" s="5">
        <v>44292</v>
      </c>
      <c r="E2323" s="4" t="s">
        <v>984</v>
      </c>
      <c r="F2323" s="4" t="s">
        <v>1027</v>
      </c>
      <c r="G2323" s="4" t="s">
        <v>1028</v>
      </c>
      <c r="H2323" s="6">
        <v>625</v>
      </c>
      <c r="I2323" s="12" t="s">
        <v>711</v>
      </c>
      <c r="J2323" s="12" t="s">
        <v>1086</v>
      </c>
      <c r="K2323" s="10">
        <v>109375</v>
      </c>
      <c r="L2323" s="11">
        <v>0.35</v>
      </c>
      <c r="M2323" s="13">
        <f t="shared" si="72"/>
        <v>312500</v>
      </c>
      <c r="N2323" s="13">
        <f t="shared" si="73"/>
        <v>500</v>
      </c>
      <c r="O2323" s="4" t="s">
        <v>1018</v>
      </c>
      <c r="P2323" s="12" t="s">
        <v>712</v>
      </c>
    </row>
    <row r="2324" spans="1:16" ht="14.25" customHeight="1">
      <c r="A2324" s="4" t="s">
        <v>1107</v>
      </c>
      <c r="B2324" s="4" t="s">
        <v>13</v>
      </c>
      <c r="C2324" s="4">
        <v>1185732</v>
      </c>
      <c r="D2324" s="5">
        <v>44292</v>
      </c>
      <c r="E2324" s="4" t="s">
        <v>984</v>
      </c>
      <c r="F2324" s="4" t="s">
        <v>1027</v>
      </c>
      <c r="G2324" s="4" t="s">
        <v>1028</v>
      </c>
      <c r="H2324" s="6">
        <v>775</v>
      </c>
      <c r="I2324" s="12" t="s">
        <v>713</v>
      </c>
      <c r="J2324" s="12" t="s">
        <v>1088</v>
      </c>
      <c r="K2324" s="10">
        <v>155000</v>
      </c>
      <c r="L2324" s="11">
        <v>0.5</v>
      </c>
      <c r="M2324" s="13">
        <f t="shared" si="72"/>
        <v>310000</v>
      </c>
      <c r="N2324" s="13">
        <f t="shared" si="73"/>
        <v>400</v>
      </c>
      <c r="O2324" s="4" t="s">
        <v>1018</v>
      </c>
      <c r="P2324" s="12" t="s">
        <v>714</v>
      </c>
    </row>
    <row r="2325" spans="1:16" ht="14.25" customHeight="1">
      <c r="A2325" s="4" t="s">
        <v>1107</v>
      </c>
      <c r="B2325" s="4" t="s">
        <v>13</v>
      </c>
      <c r="C2325" s="4">
        <v>1185732</v>
      </c>
      <c r="D2325" s="5">
        <v>44321</v>
      </c>
      <c r="E2325" s="4" t="s">
        <v>984</v>
      </c>
      <c r="F2325" s="4" t="s">
        <v>1027</v>
      </c>
      <c r="G2325" s="4" t="s">
        <v>1028</v>
      </c>
      <c r="H2325" s="6">
        <v>1045</v>
      </c>
      <c r="I2325" s="12" t="s">
        <v>715</v>
      </c>
      <c r="J2325" s="12" t="s">
        <v>1086</v>
      </c>
      <c r="K2325" s="10">
        <v>235125</v>
      </c>
      <c r="L2325" s="11">
        <v>0.45</v>
      </c>
      <c r="M2325" s="13">
        <f t="shared" si="72"/>
        <v>522500</v>
      </c>
      <c r="N2325" s="13">
        <f t="shared" si="73"/>
        <v>500</v>
      </c>
      <c r="O2325" s="4" t="s">
        <v>1018</v>
      </c>
      <c r="P2325" s="12" t="s">
        <v>716</v>
      </c>
    </row>
    <row r="2326" spans="1:16" ht="14.25" customHeight="1">
      <c r="A2326" s="4" t="s">
        <v>1107</v>
      </c>
      <c r="B2326" s="4" t="s">
        <v>13</v>
      </c>
      <c r="C2326" s="4">
        <v>1185732</v>
      </c>
      <c r="D2326" s="5">
        <v>44321</v>
      </c>
      <c r="E2326" s="4" t="s">
        <v>984</v>
      </c>
      <c r="F2326" s="4" t="s">
        <v>1027</v>
      </c>
      <c r="G2326" s="4" t="s">
        <v>1028</v>
      </c>
      <c r="H2326" s="6">
        <v>750</v>
      </c>
      <c r="I2326" s="12" t="s">
        <v>717</v>
      </c>
      <c r="J2326" s="12" t="s">
        <v>1087</v>
      </c>
      <c r="K2326" s="10">
        <v>131250</v>
      </c>
      <c r="L2326" s="11">
        <v>0.35</v>
      </c>
      <c r="M2326" s="13">
        <f t="shared" si="72"/>
        <v>375000</v>
      </c>
      <c r="N2326" s="13">
        <f t="shared" si="73"/>
        <v>500</v>
      </c>
      <c r="O2326" s="4" t="s">
        <v>1018</v>
      </c>
      <c r="P2326" s="12" t="s">
        <v>718</v>
      </c>
    </row>
    <row r="2327" spans="1:16" ht="14.25" customHeight="1">
      <c r="A2327" s="4" t="s">
        <v>1107</v>
      </c>
      <c r="B2327" s="4" t="s">
        <v>13</v>
      </c>
      <c r="C2327" s="4">
        <v>1185732</v>
      </c>
      <c r="D2327" s="5">
        <v>44321</v>
      </c>
      <c r="E2327" s="4" t="s">
        <v>984</v>
      </c>
      <c r="F2327" s="4" t="s">
        <v>1027</v>
      </c>
      <c r="G2327" s="4" t="s">
        <v>1028</v>
      </c>
      <c r="H2327" s="6">
        <v>725</v>
      </c>
      <c r="I2327" s="12" t="s">
        <v>521</v>
      </c>
      <c r="J2327" s="12" t="s">
        <v>1087</v>
      </c>
      <c r="K2327" s="10">
        <v>81562.5</v>
      </c>
      <c r="L2327" s="11">
        <v>0.25</v>
      </c>
      <c r="M2327" s="13">
        <f t="shared" si="72"/>
        <v>326250</v>
      </c>
      <c r="N2327" s="13">
        <f t="shared" si="73"/>
        <v>450</v>
      </c>
      <c r="O2327" s="4" t="s">
        <v>1018</v>
      </c>
      <c r="P2327" s="12" t="s">
        <v>719</v>
      </c>
    </row>
    <row r="2328" spans="1:16" ht="14.25" customHeight="1">
      <c r="A2328" s="4" t="s">
        <v>1107</v>
      </c>
      <c r="B2328" s="4" t="s">
        <v>13</v>
      </c>
      <c r="C2328" s="4">
        <v>1185732</v>
      </c>
      <c r="D2328" s="5">
        <v>44321</v>
      </c>
      <c r="E2328" s="4" t="s">
        <v>984</v>
      </c>
      <c r="F2328" s="4" t="s">
        <v>1027</v>
      </c>
      <c r="G2328" s="4" t="s">
        <v>1028</v>
      </c>
      <c r="H2328" s="6">
        <v>675</v>
      </c>
      <c r="I2328" s="12" t="s">
        <v>674</v>
      </c>
      <c r="J2328" s="12" t="s">
        <v>1087</v>
      </c>
      <c r="K2328" s="10">
        <v>91125</v>
      </c>
      <c r="L2328" s="11">
        <v>0.3</v>
      </c>
      <c r="M2328" s="13">
        <f t="shared" si="72"/>
        <v>303750</v>
      </c>
      <c r="N2328" s="13">
        <f t="shared" si="73"/>
        <v>450</v>
      </c>
      <c r="O2328" s="4" t="s">
        <v>1018</v>
      </c>
      <c r="P2328" s="12" t="s">
        <v>675</v>
      </c>
    </row>
    <row r="2329" spans="1:16" ht="14.25" customHeight="1">
      <c r="A2329" s="4" t="s">
        <v>1107</v>
      </c>
      <c r="B2329" s="4" t="s">
        <v>13</v>
      </c>
      <c r="C2329" s="4">
        <v>1185732</v>
      </c>
      <c r="D2329" s="5">
        <v>44321</v>
      </c>
      <c r="E2329" s="4" t="s">
        <v>984</v>
      </c>
      <c r="F2329" s="4" t="s">
        <v>1027</v>
      </c>
      <c r="G2329" s="4" t="s">
        <v>1028</v>
      </c>
      <c r="H2329" s="6">
        <v>700</v>
      </c>
      <c r="I2329" s="12" t="s">
        <v>720</v>
      </c>
      <c r="J2329" s="12" t="s">
        <v>1086</v>
      </c>
      <c r="K2329" s="10">
        <v>134750</v>
      </c>
      <c r="L2329" s="11">
        <v>0.35</v>
      </c>
      <c r="M2329" s="13">
        <f t="shared" si="72"/>
        <v>385000</v>
      </c>
      <c r="N2329" s="13">
        <f t="shared" si="73"/>
        <v>550</v>
      </c>
      <c r="O2329" s="4" t="s">
        <v>1018</v>
      </c>
      <c r="P2329" s="12" t="s">
        <v>721</v>
      </c>
    </row>
    <row r="2330" spans="1:16" ht="14.25" customHeight="1">
      <c r="A2330" s="4" t="s">
        <v>1107</v>
      </c>
      <c r="B2330" s="4" t="s">
        <v>13</v>
      </c>
      <c r="C2330" s="4">
        <v>1185732</v>
      </c>
      <c r="D2330" s="5">
        <v>44321</v>
      </c>
      <c r="E2330" s="4" t="s">
        <v>984</v>
      </c>
      <c r="F2330" s="4" t="s">
        <v>1027</v>
      </c>
      <c r="G2330" s="4" t="s">
        <v>1028</v>
      </c>
      <c r="H2330" s="6">
        <v>800</v>
      </c>
      <c r="I2330" s="12" t="s">
        <v>501</v>
      </c>
      <c r="J2330" s="12" t="s">
        <v>1087</v>
      </c>
      <c r="K2330" s="10">
        <v>240000</v>
      </c>
      <c r="L2330" s="11">
        <v>0.5</v>
      </c>
      <c r="M2330" s="13">
        <f t="shared" si="72"/>
        <v>480000</v>
      </c>
      <c r="N2330" s="13">
        <f t="shared" si="73"/>
        <v>600</v>
      </c>
      <c r="O2330" s="4" t="s">
        <v>1018</v>
      </c>
      <c r="P2330" s="12" t="s">
        <v>502</v>
      </c>
    </row>
    <row r="2331" spans="1:16" ht="14.25" customHeight="1">
      <c r="A2331" s="4" t="s">
        <v>1107</v>
      </c>
      <c r="B2331" s="4" t="s">
        <v>13</v>
      </c>
      <c r="C2331" s="4">
        <v>1185732</v>
      </c>
      <c r="D2331" s="5">
        <v>44354</v>
      </c>
      <c r="E2331" s="4" t="s">
        <v>984</v>
      </c>
      <c r="F2331" s="4" t="s">
        <v>1027</v>
      </c>
      <c r="G2331" s="4" t="s">
        <v>1028</v>
      </c>
      <c r="H2331" s="6">
        <v>1050</v>
      </c>
      <c r="I2331" s="12" t="s">
        <v>478</v>
      </c>
      <c r="J2331" s="12" t="s">
        <v>1086</v>
      </c>
      <c r="K2331" s="10">
        <v>259875</v>
      </c>
      <c r="L2331" s="11">
        <v>0.45</v>
      </c>
      <c r="M2331" s="13">
        <f t="shared" si="72"/>
        <v>577500</v>
      </c>
      <c r="N2331" s="13">
        <f t="shared" si="73"/>
        <v>550</v>
      </c>
      <c r="O2331" s="4" t="s">
        <v>1018</v>
      </c>
      <c r="P2331" s="12" t="s">
        <v>722</v>
      </c>
    </row>
    <row r="2332" spans="1:16" ht="14.25" customHeight="1">
      <c r="A2332" s="4" t="s">
        <v>1107</v>
      </c>
      <c r="B2332" s="4" t="s">
        <v>13</v>
      </c>
      <c r="C2332" s="4">
        <v>1185732</v>
      </c>
      <c r="D2332" s="5">
        <v>44354</v>
      </c>
      <c r="E2332" s="4" t="s">
        <v>984</v>
      </c>
      <c r="F2332" s="4" t="s">
        <v>1027</v>
      </c>
      <c r="G2332" s="4" t="s">
        <v>1028</v>
      </c>
      <c r="H2332" s="6">
        <v>800</v>
      </c>
      <c r="I2332" s="12" t="s">
        <v>132</v>
      </c>
      <c r="J2332" s="12" t="s">
        <v>1086</v>
      </c>
      <c r="K2332" s="10">
        <v>140000</v>
      </c>
      <c r="L2332" s="11">
        <v>0.35</v>
      </c>
      <c r="M2332" s="13">
        <f t="shared" si="72"/>
        <v>400000</v>
      </c>
      <c r="N2332" s="13">
        <f t="shared" si="73"/>
        <v>500</v>
      </c>
      <c r="O2332" s="4" t="s">
        <v>1018</v>
      </c>
      <c r="P2332" s="12" t="s">
        <v>723</v>
      </c>
    </row>
    <row r="2333" spans="1:16" ht="14.25" customHeight="1">
      <c r="A2333" s="4" t="s">
        <v>1107</v>
      </c>
      <c r="B2333" s="4" t="s">
        <v>13</v>
      </c>
      <c r="C2333" s="4">
        <v>1185732</v>
      </c>
      <c r="D2333" s="5">
        <v>44354</v>
      </c>
      <c r="E2333" s="4" t="s">
        <v>984</v>
      </c>
      <c r="F2333" s="4" t="s">
        <v>1027</v>
      </c>
      <c r="G2333" s="4" t="s">
        <v>1028</v>
      </c>
      <c r="H2333" s="6">
        <v>775</v>
      </c>
      <c r="I2333" s="12" t="s">
        <v>724</v>
      </c>
      <c r="J2333" s="12" t="s">
        <v>1088</v>
      </c>
      <c r="K2333" s="10">
        <v>96875</v>
      </c>
      <c r="L2333" s="11">
        <v>0.25</v>
      </c>
      <c r="M2333" s="13">
        <f t="shared" si="72"/>
        <v>387500</v>
      </c>
      <c r="N2333" s="13">
        <f t="shared" si="73"/>
        <v>500</v>
      </c>
      <c r="O2333" s="4" t="s">
        <v>1018</v>
      </c>
      <c r="P2333" s="12" t="s">
        <v>725</v>
      </c>
    </row>
    <row r="2334" spans="1:16" ht="14.25" customHeight="1">
      <c r="A2334" s="4" t="s">
        <v>1107</v>
      </c>
      <c r="B2334" s="4" t="s">
        <v>13</v>
      </c>
      <c r="C2334" s="4">
        <v>1185732</v>
      </c>
      <c r="D2334" s="5">
        <v>44354</v>
      </c>
      <c r="E2334" s="4" t="s">
        <v>984</v>
      </c>
      <c r="F2334" s="4" t="s">
        <v>1027</v>
      </c>
      <c r="G2334" s="4" t="s">
        <v>1028</v>
      </c>
      <c r="H2334" s="6">
        <v>750</v>
      </c>
      <c r="I2334" s="12" t="s">
        <v>143</v>
      </c>
      <c r="J2334" s="12" t="s">
        <v>1087</v>
      </c>
      <c r="K2334" s="10">
        <v>112500</v>
      </c>
      <c r="L2334" s="11">
        <v>0.3</v>
      </c>
      <c r="M2334" s="13">
        <f t="shared" si="72"/>
        <v>375000</v>
      </c>
      <c r="N2334" s="13">
        <f t="shared" si="73"/>
        <v>500</v>
      </c>
      <c r="O2334" s="4" t="s">
        <v>1018</v>
      </c>
      <c r="P2334" s="12" t="s">
        <v>184</v>
      </c>
    </row>
    <row r="2335" spans="1:16" ht="14.25" customHeight="1">
      <c r="A2335" s="4" t="s">
        <v>1107</v>
      </c>
      <c r="B2335" s="4" t="s">
        <v>13</v>
      </c>
      <c r="C2335" s="4">
        <v>1185732</v>
      </c>
      <c r="D2335" s="5">
        <v>44354</v>
      </c>
      <c r="E2335" s="4" t="s">
        <v>984</v>
      </c>
      <c r="F2335" s="4" t="s">
        <v>1027</v>
      </c>
      <c r="G2335" s="4" t="s">
        <v>1028</v>
      </c>
      <c r="H2335" s="6">
        <v>750</v>
      </c>
      <c r="I2335" s="12" t="s">
        <v>33</v>
      </c>
      <c r="J2335" s="12" t="s">
        <v>1087</v>
      </c>
      <c r="K2335" s="10">
        <v>170625</v>
      </c>
      <c r="L2335" s="11">
        <v>0.35</v>
      </c>
      <c r="M2335" s="13">
        <f t="shared" si="72"/>
        <v>487500.00000000006</v>
      </c>
      <c r="N2335" s="13">
        <f t="shared" si="73"/>
        <v>650.00000000000011</v>
      </c>
      <c r="O2335" s="4" t="s">
        <v>1018</v>
      </c>
      <c r="P2335" s="12" t="s">
        <v>726</v>
      </c>
    </row>
    <row r="2336" spans="1:16" ht="14.25" customHeight="1">
      <c r="A2336" s="4" t="s">
        <v>1107</v>
      </c>
      <c r="B2336" s="4" t="s">
        <v>13</v>
      </c>
      <c r="C2336" s="4">
        <v>1185732</v>
      </c>
      <c r="D2336" s="5">
        <v>44354</v>
      </c>
      <c r="E2336" s="4" t="s">
        <v>984</v>
      </c>
      <c r="F2336" s="4" t="s">
        <v>1027</v>
      </c>
      <c r="G2336" s="4" t="s">
        <v>1028</v>
      </c>
      <c r="H2336" s="6">
        <v>925</v>
      </c>
      <c r="I2336" s="12" t="s">
        <v>93</v>
      </c>
      <c r="J2336" s="12" t="s">
        <v>1087</v>
      </c>
      <c r="K2336" s="10">
        <v>323750</v>
      </c>
      <c r="L2336" s="11">
        <v>0.5</v>
      </c>
      <c r="M2336" s="13">
        <f t="shared" si="72"/>
        <v>647500</v>
      </c>
      <c r="N2336" s="13">
        <f t="shared" si="73"/>
        <v>700</v>
      </c>
      <c r="O2336" s="4" t="s">
        <v>1018</v>
      </c>
      <c r="P2336" s="12" t="s">
        <v>94</v>
      </c>
    </row>
    <row r="2337" spans="1:16" ht="14.25" customHeight="1">
      <c r="A2337" s="4" t="s">
        <v>1107</v>
      </c>
      <c r="B2337" s="4" t="s">
        <v>13</v>
      </c>
      <c r="C2337" s="4">
        <v>1185732</v>
      </c>
      <c r="D2337" s="5">
        <v>44382</v>
      </c>
      <c r="E2337" s="4" t="s">
        <v>984</v>
      </c>
      <c r="F2337" s="4" t="s">
        <v>1027</v>
      </c>
      <c r="G2337" s="4" t="s">
        <v>1028</v>
      </c>
      <c r="H2337" s="6">
        <v>1150</v>
      </c>
      <c r="I2337" s="12" t="s">
        <v>302</v>
      </c>
      <c r="J2337" s="12" t="s">
        <v>1086</v>
      </c>
      <c r="K2337" s="10">
        <v>336375</v>
      </c>
      <c r="L2337" s="11">
        <v>0.45</v>
      </c>
      <c r="M2337" s="13">
        <f t="shared" si="72"/>
        <v>747500</v>
      </c>
      <c r="N2337" s="13">
        <f t="shared" si="73"/>
        <v>650</v>
      </c>
      <c r="O2337" s="4" t="s">
        <v>1018</v>
      </c>
      <c r="P2337" s="12" t="s">
        <v>727</v>
      </c>
    </row>
    <row r="2338" spans="1:16" ht="14.25" customHeight="1">
      <c r="A2338" s="4" t="s">
        <v>1107</v>
      </c>
      <c r="B2338" s="4" t="s">
        <v>13</v>
      </c>
      <c r="C2338" s="4">
        <v>1185732</v>
      </c>
      <c r="D2338" s="5">
        <v>44382</v>
      </c>
      <c r="E2338" s="4" t="s">
        <v>984</v>
      </c>
      <c r="F2338" s="4" t="s">
        <v>1027</v>
      </c>
      <c r="G2338" s="4" t="s">
        <v>1028</v>
      </c>
      <c r="H2338" s="6">
        <v>900</v>
      </c>
      <c r="I2338" s="12" t="s">
        <v>66</v>
      </c>
      <c r="J2338" s="12" t="s">
        <v>1087</v>
      </c>
      <c r="K2338" s="10">
        <v>189000</v>
      </c>
      <c r="L2338" s="11">
        <v>0.35</v>
      </c>
      <c r="M2338" s="13">
        <f t="shared" si="72"/>
        <v>540000</v>
      </c>
      <c r="N2338" s="13">
        <f t="shared" si="73"/>
        <v>600</v>
      </c>
      <c r="O2338" s="4" t="s">
        <v>1018</v>
      </c>
      <c r="P2338" s="12" t="s">
        <v>728</v>
      </c>
    </row>
    <row r="2339" spans="1:16" ht="14.25" customHeight="1">
      <c r="A2339" s="4" t="s">
        <v>1107</v>
      </c>
      <c r="B2339" s="4" t="s">
        <v>13</v>
      </c>
      <c r="C2339" s="4">
        <v>1185732</v>
      </c>
      <c r="D2339" s="5">
        <v>44382</v>
      </c>
      <c r="E2339" s="4" t="s">
        <v>984</v>
      </c>
      <c r="F2339" s="4" t="s">
        <v>1027</v>
      </c>
      <c r="G2339" s="4" t="s">
        <v>1028</v>
      </c>
      <c r="H2339" s="6">
        <v>825</v>
      </c>
      <c r="I2339" s="12" t="s">
        <v>97</v>
      </c>
      <c r="J2339" s="12" t="s">
        <v>1086</v>
      </c>
      <c r="K2339" s="10">
        <v>113437.5</v>
      </c>
      <c r="L2339" s="11">
        <v>0.25</v>
      </c>
      <c r="M2339" s="13">
        <f t="shared" si="72"/>
        <v>453750</v>
      </c>
      <c r="N2339" s="13">
        <f t="shared" si="73"/>
        <v>550</v>
      </c>
      <c r="O2339" s="4" t="s">
        <v>1018</v>
      </c>
      <c r="P2339" s="12" t="s">
        <v>729</v>
      </c>
    </row>
    <row r="2340" spans="1:16" ht="14.25" customHeight="1">
      <c r="A2340" s="4" t="s">
        <v>1107</v>
      </c>
      <c r="B2340" s="4" t="s">
        <v>13</v>
      </c>
      <c r="C2340" s="4">
        <v>1185732</v>
      </c>
      <c r="D2340" s="5">
        <v>44382</v>
      </c>
      <c r="E2340" s="4" t="s">
        <v>984</v>
      </c>
      <c r="F2340" s="4" t="s">
        <v>1027</v>
      </c>
      <c r="G2340" s="4" t="s">
        <v>1028</v>
      </c>
      <c r="H2340" s="6">
        <v>775</v>
      </c>
      <c r="I2340" s="12" t="s">
        <v>217</v>
      </c>
      <c r="J2340" s="12" t="s">
        <v>1087</v>
      </c>
      <c r="K2340" s="10">
        <v>127875</v>
      </c>
      <c r="L2340" s="11">
        <v>0.3</v>
      </c>
      <c r="M2340" s="13">
        <f t="shared" si="72"/>
        <v>426250</v>
      </c>
      <c r="N2340" s="13">
        <f t="shared" si="73"/>
        <v>550</v>
      </c>
      <c r="O2340" s="4" t="s">
        <v>1018</v>
      </c>
      <c r="P2340" s="12" t="s">
        <v>218</v>
      </c>
    </row>
    <row r="2341" spans="1:16" ht="14.25" customHeight="1">
      <c r="A2341" s="4" t="s">
        <v>1107</v>
      </c>
      <c r="B2341" s="4" t="s">
        <v>13</v>
      </c>
      <c r="C2341" s="4">
        <v>1185732</v>
      </c>
      <c r="D2341" s="5">
        <v>44382</v>
      </c>
      <c r="E2341" s="4" t="s">
        <v>984</v>
      </c>
      <c r="F2341" s="4" t="s">
        <v>1027</v>
      </c>
      <c r="G2341" s="4" t="s">
        <v>1028</v>
      </c>
      <c r="H2341" s="6">
        <v>800</v>
      </c>
      <c r="I2341" s="12" t="s">
        <v>730</v>
      </c>
      <c r="J2341" s="12" t="s">
        <v>1088</v>
      </c>
      <c r="K2341" s="10">
        <v>182000</v>
      </c>
      <c r="L2341" s="11">
        <v>0.35</v>
      </c>
      <c r="M2341" s="13">
        <f t="shared" si="72"/>
        <v>520000.00000000006</v>
      </c>
      <c r="N2341" s="13">
        <f t="shared" si="73"/>
        <v>650.00000000000011</v>
      </c>
      <c r="O2341" s="4" t="s">
        <v>1018</v>
      </c>
      <c r="P2341" s="12" t="s">
        <v>731</v>
      </c>
    </row>
    <row r="2342" spans="1:16" ht="14.25" customHeight="1">
      <c r="A2342" s="4" t="s">
        <v>1107</v>
      </c>
      <c r="B2342" s="4" t="s">
        <v>13</v>
      </c>
      <c r="C2342" s="4">
        <v>1185732</v>
      </c>
      <c r="D2342" s="5">
        <v>44382</v>
      </c>
      <c r="E2342" s="4" t="s">
        <v>984</v>
      </c>
      <c r="F2342" s="4" t="s">
        <v>1027</v>
      </c>
      <c r="G2342" s="4" t="s">
        <v>1028</v>
      </c>
      <c r="H2342" s="6">
        <v>975</v>
      </c>
      <c r="I2342" s="12" t="s">
        <v>215</v>
      </c>
      <c r="J2342" s="12" t="s">
        <v>1087</v>
      </c>
      <c r="K2342" s="10">
        <v>341250</v>
      </c>
      <c r="L2342" s="11">
        <v>0.5</v>
      </c>
      <c r="M2342" s="13">
        <f t="shared" si="72"/>
        <v>682500</v>
      </c>
      <c r="N2342" s="13">
        <f t="shared" si="73"/>
        <v>700</v>
      </c>
      <c r="O2342" s="4" t="s">
        <v>1018</v>
      </c>
      <c r="P2342" s="12" t="s">
        <v>216</v>
      </c>
    </row>
    <row r="2343" spans="1:16" ht="14.25" customHeight="1">
      <c r="A2343" s="4" t="s">
        <v>1107</v>
      </c>
      <c r="B2343" s="4" t="s">
        <v>13</v>
      </c>
      <c r="C2343" s="4">
        <v>1185732</v>
      </c>
      <c r="D2343" s="5">
        <v>44414</v>
      </c>
      <c r="E2343" s="4" t="s">
        <v>984</v>
      </c>
      <c r="F2343" s="4" t="s">
        <v>1027</v>
      </c>
      <c r="G2343" s="4" t="s">
        <v>1028</v>
      </c>
      <c r="H2343" s="6">
        <v>1125</v>
      </c>
      <c r="I2343" s="12" t="s">
        <v>63</v>
      </c>
      <c r="J2343" s="12" t="s">
        <v>1087</v>
      </c>
      <c r="K2343" s="10">
        <v>329062.5</v>
      </c>
      <c r="L2343" s="11">
        <v>0.45</v>
      </c>
      <c r="M2343" s="13">
        <f t="shared" si="72"/>
        <v>731250</v>
      </c>
      <c r="N2343" s="13">
        <f t="shared" si="73"/>
        <v>650</v>
      </c>
      <c r="O2343" s="4" t="s">
        <v>1018</v>
      </c>
      <c r="P2343" s="12" t="s">
        <v>732</v>
      </c>
    </row>
    <row r="2344" spans="1:16" ht="14.25" customHeight="1">
      <c r="A2344" s="4" t="s">
        <v>1107</v>
      </c>
      <c r="B2344" s="4" t="s">
        <v>13</v>
      </c>
      <c r="C2344" s="4">
        <v>1185732</v>
      </c>
      <c r="D2344" s="5">
        <v>44414</v>
      </c>
      <c r="E2344" s="4" t="s">
        <v>984</v>
      </c>
      <c r="F2344" s="4" t="s">
        <v>1027</v>
      </c>
      <c r="G2344" s="4" t="s">
        <v>1028</v>
      </c>
      <c r="H2344" s="6">
        <v>900</v>
      </c>
      <c r="I2344" s="12" t="s">
        <v>240</v>
      </c>
      <c r="J2344" s="12" t="s">
        <v>1087</v>
      </c>
      <c r="K2344" s="10">
        <v>189000</v>
      </c>
      <c r="L2344" s="11">
        <v>0.35</v>
      </c>
      <c r="M2344" s="13">
        <f t="shared" si="72"/>
        <v>540000</v>
      </c>
      <c r="N2344" s="13">
        <f t="shared" si="73"/>
        <v>600</v>
      </c>
      <c r="O2344" s="4" t="s">
        <v>1018</v>
      </c>
      <c r="P2344" s="12" t="s">
        <v>733</v>
      </c>
    </row>
    <row r="2345" spans="1:16" ht="14.25" customHeight="1">
      <c r="A2345" s="4" t="s">
        <v>1107</v>
      </c>
      <c r="B2345" s="4" t="s">
        <v>13</v>
      </c>
      <c r="C2345" s="4">
        <v>1185732</v>
      </c>
      <c r="D2345" s="5">
        <v>44414</v>
      </c>
      <c r="E2345" s="4" t="s">
        <v>984</v>
      </c>
      <c r="F2345" s="4" t="s">
        <v>1027</v>
      </c>
      <c r="G2345" s="4" t="s">
        <v>1028</v>
      </c>
      <c r="H2345" s="6">
        <v>825</v>
      </c>
      <c r="I2345" s="12" t="s">
        <v>734</v>
      </c>
      <c r="J2345" s="12" t="s">
        <v>1089</v>
      </c>
      <c r="K2345" s="10">
        <v>113437.5</v>
      </c>
      <c r="L2345" s="11">
        <v>0.25</v>
      </c>
      <c r="M2345" s="13">
        <f t="shared" si="72"/>
        <v>453750</v>
      </c>
      <c r="N2345" s="13">
        <f t="shared" si="73"/>
        <v>550</v>
      </c>
      <c r="O2345" s="4" t="s">
        <v>1018</v>
      </c>
      <c r="P2345" s="12" t="s">
        <v>735</v>
      </c>
    </row>
    <row r="2346" spans="1:16" ht="14.25" customHeight="1">
      <c r="A2346" s="4" t="s">
        <v>1107</v>
      </c>
      <c r="B2346" s="4" t="s">
        <v>13</v>
      </c>
      <c r="C2346" s="4">
        <v>1185732</v>
      </c>
      <c r="D2346" s="5">
        <v>44414</v>
      </c>
      <c r="E2346" s="4" t="s">
        <v>984</v>
      </c>
      <c r="F2346" s="4" t="s">
        <v>1027</v>
      </c>
      <c r="G2346" s="4" t="s">
        <v>1028</v>
      </c>
      <c r="H2346" s="6">
        <v>775</v>
      </c>
      <c r="I2346" s="12" t="s">
        <v>213</v>
      </c>
      <c r="J2346" s="12" t="s">
        <v>1087</v>
      </c>
      <c r="K2346" s="10">
        <v>104625</v>
      </c>
      <c r="L2346" s="11">
        <v>0.3</v>
      </c>
      <c r="M2346" s="13">
        <f t="shared" si="72"/>
        <v>348750</v>
      </c>
      <c r="N2346" s="13">
        <f t="shared" si="73"/>
        <v>450</v>
      </c>
      <c r="O2346" s="4" t="s">
        <v>1018</v>
      </c>
      <c r="P2346" s="12" t="s">
        <v>736</v>
      </c>
    </row>
    <row r="2347" spans="1:16" ht="14.25" customHeight="1">
      <c r="A2347" s="4" t="s">
        <v>1107</v>
      </c>
      <c r="B2347" s="4" t="s">
        <v>13</v>
      </c>
      <c r="C2347" s="4">
        <v>1185732</v>
      </c>
      <c r="D2347" s="5">
        <v>44414</v>
      </c>
      <c r="E2347" s="4" t="s">
        <v>984</v>
      </c>
      <c r="F2347" s="4" t="s">
        <v>1027</v>
      </c>
      <c r="G2347" s="4" t="s">
        <v>1028</v>
      </c>
      <c r="H2347" s="6">
        <v>750</v>
      </c>
      <c r="I2347" s="12" t="s">
        <v>737</v>
      </c>
      <c r="J2347" s="12" t="s">
        <v>1088</v>
      </c>
      <c r="K2347" s="10">
        <v>144375</v>
      </c>
      <c r="L2347" s="11">
        <v>0.35</v>
      </c>
      <c r="M2347" s="13">
        <f t="shared" si="72"/>
        <v>412500</v>
      </c>
      <c r="N2347" s="13">
        <f t="shared" si="73"/>
        <v>550</v>
      </c>
      <c r="O2347" s="4" t="s">
        <v>1018</v>
      </c>
      <c r="P2347" s="12" t="s">
        <v>738</v>
      </c>
    </row>
    <row r="2348" spans="1:16" ht="14.25" customHeight="1">
      <c r="A2348" s="4" t="s">
        <v>1107</v>
      </c>
      <c r="B2348" s="4" t="s">
        <v>13</v>
      </c>
      <c r="C2348" s="4">
        <v>1185732</v>
      </c>
      <c r="D2348" s="5">
        <v>44414</v>
      </c>
      <c r="E2348" s="4" t="s">
        <v>984</v>
      </c>
      <c r="F2348" s="4" t="s">
        <v>1027</v>
      </c>
      <c r="G2348" s="4" t="s">
        <v>1028</v>
      </c>
      <c r="H2348" s="6">
        <v>925</v>
      </c>
      <c r="I2348" s="12" t="s">
        <v>59</v>
      </c>
      <c r="J2348" s="12" t="s">
        <v>1087</v>
      </c>
      <c r="K2348" s="10">
        <v>277500</v>
      </c>
      <c r="L2348" s="11">
        <v>0.5</v>
      </c>
      <c r="M2348" s="13">
        <f t="shared" si="72"/>
        <v>555000</v>
      </c>
      <c r="N2348" s="13">
        <f t="shared" si="73"/>
        <v>600</v>
      </c>
      <c r="O2348" s="4" t="s">
        <v>1018</v>
      </c>
      <c r="P2348" s="12" t="s">
        <v>316</v>
      </c>
    </row>
    <row r="2349" spans="1:16" ht="14.25" customHeight="1">
      <c r="A2349" s="4" t="s">
        <v>1107</v>
      </c>
      <c r="B2349" s="4" t="s">
        <v>13</v>
      </c>
      <c r="C2349" s="4">
        <v>1185732</v>
      </c>
      <c r="D2349" s="5">
        <v>44444</v>
      </c>
      <c r="E2349" s="4" t="s">
        <v>984</v>
      </c>
      <c r="F2349" s="4" t="s">
        <v>1027</v>
      </c>
      <c r="G2349" s="4" t="s">
        <v>1028</v>
      </c>
      <c r="H2349" s="6">
        <v>1025</v>
      </c>
      <c r="I2349" s="12" t="s">
        <v>450</v>
      </c>
      <c r="J2349" s="12" t="s">
        <v>1086</v>
      </c>
      <c r="K2349" s="10">
        <v>253687.5</v>
      </c>
      <c r="L2349" s="11">
        <v>0.45</v>
      </c>
      <c r="M2349" s="13">
        <f t="shared" si="72"/>
        <v>563750</v>
      </c>
      <c r="N2349" s="13">
        <f t="shared" si="73"/>
        <v>550</v>
      </c>
      <c r="O2349" s="4" t="s">
        <v>1018</v>
      </c>
      <c r="P2349" s="12" t="s">
        <v>739</v>
      </c>
    </row>
    <row r="2350" spans="1:16" ht="14.25" customHeight="1">
      <c r="A2350" s="4" t="s">
        <v>1107</v>
      </c>
      <c r="B2350" s="4" t="s">
        <v>13</v>
      </c>
      <c r="C2350" s="4">
        <v>1185732</v>
      </c>
      <c r="D2350" s="5">
        <v>44444</v>
      </c>
      <c r="E2350" s="4" t="s">
        <v>984</v>
      </c>
      <c r="F2350" s="4" t="s">
        <v>1027</v>
      </c>
      <c r="G2350" s="4" t="s">
        <v>1028</v>
      </c>
      <c r="H2350" s="6">
        <v>825</v>
      </c>
      <c r="I2350" s="12" t="s">
        <v>740</v>
      </c>
      <c r="J2350" s="12" t="s">
        <v>1087</v>
      </c>
      <c r="K2350" s="10">
        <v>144375</v>
      </c>
      <c r="L2350" s="11">
        <v>0.35</v>
      </c>
      <c r="M2350" s="13">
        <f t="shared" si="72"/>
        <v>412500</v>
      </c>
      <c r="N2350" s="13">
        <f t="shared" si="73"/>
        <v>500</v>
      </c>
      <c r="O2350" s="4" t="s">
        <v>1018</v>
      </c>
      <c r="P2350" s="12" t="s">
        <v>741</v>
      </c>
    </row>
    <row r="2351" spans="1:16" ht="14.25" customHeight="1">
      <c r="A2351" s="4" t="s">
        <v>1107</v>
      </c>
      <c r="B2351" s="4" t="s">
        <v>13</v>
      </c>
      <c r="C2351" s="4">
        <v>1185732</v>
      </c>
      <c r="D2351" s="5">
        <v>44444</v>
      </c>
      <c r="E2351" s="4" t="s">
        <v>984</v>
      </c>
      <c r="F2351" s="4" t="s">
        <v>1027</v>
      </c>
      <c r="G2351" s="4" t="s">
        <v>1028</v>
      </c>
      <c r="H2351" s="6">
        <v>725</v>
      </c>
      <c r="I2351" s="12" t="s">
        <v>276</v>
      </c>
      <c r="J2351" s="12" t="s">
        <v>1087</v>
      </c>
      <c r="K2351" s="10">
        <v>72500</v>
      </c>
      <c r="L2351" s="11">
        <v>0.25</v>
      </c>
      <c r="M2351" s="13">
        <f t="shared" si="72"/>
        <v>290000</v>
      </c>
      <c r="N2351" s="13">
        <f t="shared" si="73"/>
        <v>400</v>
      </c>
      <c r="O2351" s="4" t="s">
        <v>1018</v>
      </c>
      <c r="P2351" s="12" t="s">
        <v>742</v>
      </c>
    </row>
    <row r="2352" spans="1:16" ht="14.25" customHeight="1">
      <c r="A2352" s="4" t="s">
        <v>1107</v>
      </c>
      <c r="B2352" s="4" t="s">
        <v>13</v>
      </c>
      <c r="C2352" s="4">
        <v>1185732</v>
      </c>
      <c r="D2352" s="5">
        <v>44444</v>
      </c>
      <c r="E2352" s="4" t="s">
        <v>984</v>
      </c>
      <c r="F2352" s="4" t="s">
        <v>1027</v>
      </c>
      <c r="G2352" s="4" t="s">
        <v>1028</v>
      </c>
      <c r="H2352" s="6">
        <v>700</v>
      </c>
      <c r="I2352" s="12" t="s">
        <v>37</v>
      </c>
      <c r="J2352" s="12" t="s">
        <v>1086</v>
      </c>
      <c r="K2352" s="10">
        <v>84000</v>
      </c>
      <c r="L2352" s="11">
        <v>0.3</v>
      </c>
      <c r="M2352" s="13">
        <f t="shared" si="72"/>
        <v>280000</v>
      </c>
      <c r="N2352" s="13">
        <f t="shared" si="73"/>
        <v>400</v>
      </c>
      <c r="O2352" s="4" t="s">
        <v>1018</v>
      </c>
      <c r="P2352" s="12" t="s">
        <v>743</v>
      </c>
    </row>
    <row r="2353" spans="1:16" ht="14.25" customHeight="1">
      <c r="A2353" s="4" t="s">
        <v>1107</v>
      </c>
      <c r="B2353" s="4" t="s">
        <v>13</v>
      </c>
      <c r="C2353" s="4">
        <v>1185732</v>
      </c>
      <c r="D2353" s="5">
        <v>44444</v>
      </c>
      <c r="E2353" s="4" t="s">
        <v>984</v>
      </c>
      <c r="F2353" s="4" t="s">
        <v>1027</v>
      </c>
      <c r="G2353" s="4" t="s">
        <v>1028</v>
      </c>
      <c r="H2353" s="6">
        <v>700</v>
      </c>
      <c r="I2353" s="12" t="s">
        <v>279</v>
      </c>
      <c r="J2353" s="12" t="s">
        <v>1087</v>
      </c>
      <c r="K2353" s="10">
        <v>122500</v>
      </c>
      <c r="L2353" s="11">
        <v>0.35</v>
      </c>
      <c r="M2353" s="13">
        <f t="shared" si="72"/>
        <v>350000</v>
      </c>
      <c r="N2353" s="13">
        <f t="shared" si="73"/>
        <v>500</v>
      </c>
      <c r="O2353" s="4" t="s">
        <v>1018</v>
      </c>
      <c r="P2353" s="12" t="s">
        <v>744</v>
      </c>
    </row>
    <row r="2354" spans="1:16" ht="14.25" customHeight="1">
      <c r="A2354" s="4" t="s">
        <v>1107</v>
      </c>
      <c r="B2354" s="4" t="s">
        <v>13</v>
      </c>
      <c r="C2354" s="4">
        <v>1185732</v>
      </c>
      <c r="D2354" s="5">
        <v>44444</v>
      </c>
      <c r="E2354" s="4" t="s">
        <v>984</v>
      </c>
      <c r="F2354" s="4" t="s">
        <v>1027</v>
      </c>
      <c r="G2354" s="4" t="s">
        <v>1028</v>
      </c>
      <c r="H2354" s="6">
        <v>800</v>
      </c>
      <c r="I2354" s="12" t="s">
        <v>745</v>
      </c>
      <c r="J2354" s="12" t="s">
        <v>1086</v>
      </c>
      <c r="K2354" s="10">
        <v>220000</v>
      </c>
      <c r="L2354" s="11">
        <v>0.5</v>
      </c>
      <c r="M2354" s="13">
        <f t="shared" si="72"/>
        <v>440000</v>
      </c>
      <c r="N2354" s="13">
        <f t="shared" si="73"/>
        <v>550</v>
      </c>
      <c r="O2354" s="4" t="s">
        <v>1018</v>
      </c>
      <c r="P2354" s="12" t="s">
        <v>746</v>
      </c>
    </row>
    <row r="2355" spans="1:16" ht="14.25" customHeight="1">
      <c r="A2355" s="4" t="s">
        <v>1107</v>
      </c>
      <c r="B2355" s="4" t="s">
        <v>13</v>
      </c>
      <c r="C2355" s="4">
        <v>1185732</v>
      </c>
      <c r="D2355" s="5">
        <v>44476</v>
      </c>
      <c r="E2355" s="4" t="s">
        <v>984</v>
      </c>
      <c r="F2355" s="4" t="s">
        <v>1027</v>
      </c>
      <c r="G2355" s="4" t="s">
        <v>1028</v>
      </c>
      <c r="H2355" s="6">
        <v>975</v>
      </c>
      <c r="I2355" s="12" t="s">
        <v>350</v>
      </c>
      <c r="J2355" s="12" t="s">
        <v>1087</v>
      </c>
      <c r="K2355" s="10">
        <v>241312.5</v>
      </c>
      <c r="L2355" s="11">
        <v>0.45</v>
      </c>
      <c r="M2355" s="13">
        <f t="shared" si="72"/>
        <v>536250</v>
      </c>
      <c r="N2355" s="13">
        <f t="shared" si="73"/>
        <v>550</v>
      </c>
      <c r="O2355" s="4" t="s">
        <v>1018</v>
      </c>
      <c r="P2355" s="12" t="s">
        <v>747</v>
      </c>
    </row>
    <row r="2356" spans="1:16" ht="14.25" customHeight="1">
      <c r="A2356" s="4" t="s">
        <v>1107</v>
      </c>
      <c r="B2356" s="4" t="s">
        <v>13</v>
      </c>
      <c r="C2356" s="4">
        <v>1185732</v>
      </c>
      <c r="D2356" s="5">
        <v>44476</v>
      </c>
      <c r="E2356" s="4" t="s">
        <v>984</v>
      </c>
      <c r="F2356" s="4" t="s">
        <v>1027</v>
      </c>
      <c r="G2356" s="4" t="s">
        <v>1028</v>
      </c>
      <c r="H2356" s="6">
        <v>800</v>
      </c>
      <c r="I2356" s="12" t="s">
        <v>748</v>
      </c>
      <c r="J2356" s="12" t="s">
        <v>1087</v>
      </c>
      <c r="K2356" s="10">
        <v>126000</v>
      </c>
      <c r="L2356" s="11">
        <v>0.35</v>
      </c>
      <c r="M2356" s="13">
        <f t="shared" si="72"/>
        <v>360000</v>
      </c>
      <c r="N2356" s="13">
        <f t="shared" si="73"/>
        <v>450</v>
      </c>
      <c r="O2356" s="4" t="s">
        <v>1018</v>
      </c>
      <c r="P2356" s="12" t="s">
        <v>749</v>
      </c>
    </row>
    <row r="2357" spans="1:16" ht="14.25" customHeight="1">
      <c r="A2357" s="4" t="s">
        <v>1107</v>
      </c>
      <c r="B2357" s="4" t="s">
        <v>13</v>
      </c>
      <c r="C2357" s="4">
        <v>1185732</v>
      </c>
      <c r="D2357" s="5">
        <v>44476</v>
      </c>
      <c r="E2357" s="4" t="s">
        <v>984</v>
      </c>
      <c r="F2357" s="4" t="s">
        <v>1027</v>
      </c>
      <c r="G2357" s="4" t="s">
        <v>1028</v>
      </c>
      <c r="H2357" s="6">
        <v>675</v>
      </c>
      <c r="I2357" s="12" t="s">
        <v>290</v>
      </c>
      <c r="J2357" s="12" t="s">
        <v>1088</v>
      </c>
      <c r="K2357" s="10">
        <v>75937.5</v>
      </c>
      <c r="L2357" s="11">
        <v>0.25</v>
      </c>
      <c r="M2357" s="13">
        <f t="shared" si="72"/>
        <v>303750</v>
      </c>
      <c r="N2357" s="13">
        <f t="shared" si="73"/>
        <v>450</v>
      </c>
      <c r="O2357" s="4" t="s">
        <v>1018</v>
      </c>
      <c r="P2357" s="12" t="s">
        <v>291</v>
      </c>
    </row>
    <row r="2358" spans="1:16" ht="14.25" customHeight="1">
      <c r="A2358" s="4" t="s">
        <v>1107</v>
      </c>
      <c r="B2358" s="4" t="s">
        <v>13</v>
      </c>
      <c r="C2358" s="4">
        <v>1185732</v>
      </c>
      <c r="D2358" s="5">
        <v>44476</v>
      </c>
      <c r="E2358" s="4" t="s">
        <v>984</v>
      </c>
      <c r="F2358" s="4" t="s">
        <v>1027</v>
      </c>
      <c r="G2358" s="4" t="s">
        <v>1028</v>
      </c>
      <c r="H2358" s="6">
        <v>650</v>
      </c>
      <c r="I2358" s="12" t="s">
        <v>750</v>
      </c>
      <c r="J2358" s="12" t="s">
        <v>1086</v>
      </c>
      <c r="K2358" s="10">
        <v>87750</v>
      </c>
      <c r="L2358" s="11">
        <v>0.3</v>
      </c>
      <c r="M2358" s="13">
        <f t="shared" si="72"/>
        <v>292500</v>
      </c>
      <c r="N2358" s="13">
        <f t="shared" si="73"/>
        <v>450</v>
      </c>
      <c r="O2358" s="4" t="s">
        <v>1018</v>
      </c>
      <c r="P2358" s="12" t="s">
        <v>751</v>
      </c>
    </row>
    <row r="2359" spans="1:16" ht="14.25" customHeight="1">
      <c r="A2359" s="4" t="s">
        <v>1107</v>
      </c>
      <c r="B2359" s="4" t="s">
        <v>13</v>
      </c>
      <c r="C2359" s="4">
        <v>1185732</v>
      </c>
      <c r="D2359" s="5">
        <v>44476</v>
      </c>
      <c r="E2359" s="4" t="s">
        <v>984</v>
      </c>
      <c r="F2359" s="4" t="s">
        <v>1027</v>
      </c>
      <c r="G2359" s="4" t="s">
        <v>1028</v>
      </c>
      <c r="H2359" s="6">
        <v>650</v>
      </c>
      <c r="I2359" s="12" t="s">
        <v>752</v>
      </c>
      <c r="J2359" s="12" t="s">
        <v>1087</v>
      </c>
      <c r="K2359" s="10">
        <v>125125</v>
      </c>
      <c r="L2359" s="11">
        <v>0.35</v>
      </c>
      <c r="M2359" s="13">
        <f t="shared" si="72"/>
        <v>357500</v>
      </c>
      <c r="N2359" s="13">
        <f t="shared" si="73"/>
        <v>550</v>
      </c>
      <c r="O2359" s="4" t="s">
        <v>1018</v>
      </c>
      <c r="P2359" s="12" t="s">
        <v>753</v>
      </c>
    </row>
    <row r="2360" spans="1:16" ht="14.25" customHeight="1">
      <c r="A2360" s="4" t="s">
        <v>1107</v>
      </c>
      <c r="B2360" s="4" t="s">
        <v>13</v>
      </c>
      <c r="C2360" s="4">
        <v>1185732</v>
      </c>
      <c r="D2360" s="5">
        <v>44476</v>
      </c>
      <c r="E2360" s="4" t="s">
        <v>984</v>
      </c>
      <c r="F2360" s="4" t="s">
        <v>1027</v>
      </c>
      <c r="G2360" s="4" t="s">
        <v>1028</v>
      </c>
      <c r="H2360" s="6">
        <v>775</v>
      </c>
      <c r="I2360" s="12" t="s">
        <v>754</v>
      </c>
      <c r="J2360" s="12" t="s">
        <v>1087</v>
      </c>
      <c r="K2360" s="10">
        <v>232500</v>
      </c>
      <c r="L2360" s="11">
        <v>0.5</v>
      </c>
      <c r="M2360" s="13">
        <f t="shared" si="72"/>
        <v>465000</v>
      </c>
      <c r="N2360" s="13">
        <f t="shared" si="73"/>
        <v>600</v>
      </c>
      <c r="O2360" s="4" t="s">
        <v>1018</v>
      </c>
      <c r="P2360" s="12" t="s">
        <v>755</v>
      </c>
    </row>
    <row r="2361" spans="1:16" ht="14.25" customHeight="1">
      <c r="A2361" s="4" t="s">
        <v>1107</v>
      </c>
      <c r="B2361" s="4" t="s">
        <v>13</v>
      </c>
      <c r="C2361" s="4">
        <v>1185732</v>
      </c>
      <c r="D2361" s="5">
        <v>44506</v>
      </c>
      <c r="E2361" s="4" t="s">
        <v>984</v>
      </c>
      <c r="F2361" s="4" t="s">
        <v>1027</v>
      </c>
      <c r="G2361" s="4" t="s">
        <v>1028</v>
      </c>
      <c r="H2361" s="6">
        <v>925</v>
      </c>
      <c r="I2361" s="12" t="s">
        <v>756</v>
      </c>
      <c r="J2361" s="12" t="s">
        <v>1088</v>
      </c>
      <c r="K2361" s="10">
        <v>228937.5</v>
      </c>
      <c r="L2361" s="11">
        <v>0.45</v>
      </c>
      <c r="M2361" s="13">
        <f t="shared" si="72"/>
        <v>508750</v>
      </c>
      <c r="N2361" s="13">
        <f t="shared" si="73"/>
        <v>550</v>
      </c>
      <c r="O2361" s="4" t="s">
        <v>1018</v>
      </c>
      <c r="P2361" s="12" t="s">
        <v>757</v>
      </c>
    </row>
    <row r="2362" spans="1:16" ht="14.25" customHeight="1">
      <c r="A2362" s="4" t="s">
        <v>1107</v>
      </c>
      <c r="B2362" s="4" t="s">
        <v>13</v>
      </c>
      <c r="C2362" s="4">
        <v>1185732</v>
      </c>
      <c r="D2362" s="5">
        <v>44506</v>
      </c>
      <c r="E2362" s="4" t="s">
        <v>984</v>
      </c>
      <c r="F2362" s="4" t="s">
        <v>1027</v>
      </c>
      <c r="G2362" s="4" t="s">
        <v>1028</v>
      </c>
      <c r="H2362" s="6">
        <v>750</v>
      </c>
      <c r="I2362" s="12" t="s">
        <v>758</v>
      </c>
      <c r="J2362" s="12" t="s">
        <v>1086</v>
      </c>
      <c r="K2362" s="10">
        <v>118125</v>
      </c>
      <c r="L2362" s="11">
        <v>0.35</v>
      </c>
      <c r="M2362" s="13">
        <f t="shared" si="72"/>
        <v>337500</v>
      </c>
      <c r="N2362" s="13">
        <f t="shared" si="73"/>
        <v>450</v>
      </c>
      <c r="O2362" s="4" t="s">
        <v>1018</v>
      </c>
      <c r="P2362" s="12" t="s">
        <v>759</v>
      </c>
    </row>
    <row r="2363" spans="1:16" ht="14.25" customHeight="1">
      <c r="A2363" s="4" t="s">
        <v>1107</v>
      </c>
      <c r="B2363" s="4" t="s">
        <v>13</v>
      </c>
      <c r="C2363" s="4">
        <v>1185732</v>
      </c>
      <c r="D2363" s="5">
        <v>44506</v>
      </c>
      <c r="E2363" s="4" t="s">
        <v>984</v>
      </c>
      <c r="F2363" s="4" t="s">
        <v>1027</v>
      </c>
      <c r="G2363" s="4" t="s">
        <v>1028</v>
      </c>
      <c r="H2363" s="6">
        <v>695</v>
      </c>
      <c r="I2363" s="12" t="s">
        <v>760</v>
      </c>
      <c r="J2363" s="12" t="s">
        <v>1086</v>
      </c>
      <c r="K2363" s="10">
        <v>78187.5</v>
      </c>
      <c r="L2363" s="11">
        <v>0.25</v>
      </c>
      <c r="M2363" s="13">
        <f t="shared" si="72"/>
        <v>312750</v>
      </c>
      <c r="N2363" s="13">
        <f t="shared" si="73"/>
        <v>450</v>
      </c>
      <c r="O2363" s="4" t="s">
        <v>1018</v>
      </c>
      <c r="P2363" s="12" t="s">
        <v>761</v>
      </c>
    </row>
    <row r="2364" spans="1:16" ht="14.25" customHeight="1">
      <c r="A2364" s="4" t="s">
        <v>1107</v>
      </c>
      <c r="B2364" s="4" t="s">
        <v>13</v>
      </c>
      <c r="C2364" s="4">
        <v>1185732</v>
      </c>
      <c r="D2364" s="5">
        <v>44506</v>
      </c>
      <c r="E2364" s="4" t="s">
        <v>984</v>
      </c>
      <c r="F2364" s="4" t="s">
        <v>1027</v>
      </c>
      <c r="G2364" s="4" t="s">
        <v>1028</v>
      </c>
      <c r="H2364" s="6">
        <v>750</v>
      </c>
      <c r="I2364" s="12" t="s">
        <v>172</v>
      </c>
      <c r="J2364" s="12" t="s">
        <v>1087</v>
      </c>
      <c r="K2364" s="10">
        <v>123750</v>
      </c>
      <c r="L2364" s="11">
        <v>0.3</v>
      </c>
      <c r="M2364" s="13">
        <f t="shared" si="72"/>
        <v>412500</v>
      </c>
      <c r="N2364" s="13">
        <f t="shared" si="73"/>
        <v>550</v>
      </c>
      <c r="O2364" s="4" t="s">
        <v>1018</v>
      </c>
      <c r="P2364" s="12" t="s">
        <v>173</v>
      </c>
    </row>
    <row r="2365" spans="1:16" ht="14.25" customHeight="1">
      <c r="A2365" s="4" t="s">
        <v>1107</v>
      </c>
      <c r="B2365" s="4" t="s">
        <v>13</v>
      </c>
      <c r="C2365" s="4">
        <v>1185732</v>
      </c>
      <c r="D2365" s="5">
        <v>44506</v>
      </c>
      <c r="E2365" s="4" t="s">
        <v>984</v>
      </c>
      <c r="F2365" s="4" t="s">
        <v>1027</v>
      </c>
      <c r="G2365" s="4" t="s">
        <v>1028</v>
      </c>
      <c r="H2365" s="6">
        <v>725</v>
      </c>
      <c r="I2365" s="12" t="s">
        <v>185</v>
      </c>
      <c r="J2365" s="12" t="s">
        <v>1087</v>
      </c>
      <c r="K2365" s="10">
        <v>177625</v>
      </c>
      <c r="L2365" s="11">
        <v>0.35</v>
      </c>
      <c r="M2365" s="13">
        <f t="shared" si="72"/>
        <v>507500.00000000006</v>
      </c>
      <c r="N2365" s="13">
        <f t="shared" si="73"/>
        <v>700.00000000000011</v>
      </c>
      <c r="O2365" s="4" t="s">
        <v>1018</v>
      </c>
      <c r="P2365" s="12" t="s">
        <v>186</v>
      </c>
    </row>
    <row r="2366" spans="1:16" ht="14.25" customHeight="1">
      <c r="A2366" s="4" t="s">
        <v>1107</v>
      </c>
      <c r="B2366" s="4" t="s">
        <v>13</v>
      </c>
      <c r="C2366" s="4">
        <v>1185732</v>
      </c>
      <c r="D2366" s="5">
        <v>44506</v>
      </c>
      <c r="E2366" s="4" t="s">
        <v>984</v>
      </c>
      <c r="F2366" s="4" t="s">
        <v>1027</v>
      </c>
      <c r="G2366" s="4" t="s">
        <v>1028</v>
      </c>
      <c r="H2366" s="6">
        <v>825</v>
      </c>
      <c r="I2366" s="12" t="s">
        <v>264</v>
      </c>
      <c r="J2366" s="12" t="s">
        <v>1087</v>
      </c>
      <c r="K2366" s="10">
        <v>309375</v>
      </c>
      <c r="L2366" s="11">
        <v>0.5</v>
      </c>
      <c r="M2366" s="13">
        <f t="shared" si="72"/>
        <v>618750</v>
      </c>
      <c r="N2366" s="13">
        <f t="shared" si="73"/>
        <v>750</v>
      </c>
      <c r="O2366" s="4" t="s">
        <v>1018</v>
      </c>
      <c r="P2366" s="12" t="s">
        <v>265</v>
      </c>
    </row>
    <row r="2367" spans="1:16" ht="14.25" customHeight="1">
      <c r="A2367" s="4" t="s">
        <v>1107</v>
      </c>
      <c r="B2367" s="4" t="s">
        <v>13</v>
      </c>
      <c r="C2367" s="4">
        <v>1185732</v>
      </c>
      <c r="D2367" s="5">
        <v>44535</v>
      </c>
      <c r="E2367" s="4" t="s">
        <v>984</v>
      </c>
      <c r="F2367" s="4" t="s">
        <v>1027</v>
      </c>
      <c r="G2367" s="4" t="s">
        <v>1028</v>
      </c>
      <c r="H2367" s="6">
        <v>1075</v>
      </c>
      <c r="I2367" s="12" t="s">
        <v>503</v>
      </c>
      <c r="J2367" s="12" t="s">
        <v>1087</v>
      </c>
      <c r="K2367" s="10">
        <v>338625</v>
      </c>
      <c r="L2367" s="11">
        <v>0.45</v>
      </c>
      <c r="M2367" s="13">
        <f t="shared" si="72"/>
        <v>752500</v>
      </c>
      <c r="N2367" s="13">
        <f t="shared" si="73"/>
        <v>700</v>
      </c>
      <c r="O2367" s="4" t="s">
        <v>1018</v>
      </c>
      <c r="P2367" s="12" t="s">
        <v>504</v>
      </c>
    </row>
    <row r="2368" spans="1:16" ht="14.25" customHeight="1">
      <c r="A2368" s="4" t="s">
        <v>1107</v>
      </c>
      <c r="B2368" s="4" t="s">
        <v>13</v>
      </c>
      <c r="C2368" s="4">
        <v>1185732</v>
      </c>
      <c r="D2368" s="5">
        <v>44535</v>
      </c>
      <c r="E2368" s="4" t="s">
        <v>984</v>
      </c>
      <c r="F2368" s="4" t="s">
        <v>1027</v>
      </c>
      <c r="G2368" s="4" t="s">
        <v>1028</v>
      </c>
      <c r="H2368" s="6">
        <v>875</v>
      </c>
      <c r="I2368" s="12" t="s">
        <v>585</v>
      </c>
      <c r="J2368" s="12" t="s">
        <v>1086</v>
      </c>
      <c r="K2368" s="10">
        <v>183750</v>
      </c>
      <c r="L2368" s="11">
        <v>0.35</v>
      </c>
      <c r="M2368" s="13">
        <f t="shared" si="72"/>
        <v>525000</v>
      </c>
      <c r="N2368" s="13">
        <f t="shared" si="73"/>
        <v>600</v>
      </c>
      <c r="O2368" s="4" t="s">
        <v>1018</v>
      </c>
      <c r="P2368" s="12" t="s">
        <v>764</v>
      </c>
    </row>
    <row r="2369" spans="1:16" ht="14.25" customHeight="1">
      <c r="A2369" s="4" t="s">
        <v>1107</v>
      </c>
      <c r="B2369" s="4" t="s">
        <v>13</v>
      </c>
      <c r="C2369" s="4">
        <v>1185732</v>
      </c>
      <c r="D2369" s="5">
        <v>44535</v>
      </c>
      <c r="E2369" s="4" t="s">
        <v>984</v>
      </c>
      <c r="F2369" s="4" t="s">
        <v>1027</v>
      </c>
      <c r="G2369" s="4" t="s">
        <v>1028</v>
      </c>
      <c r="H2369" s="6">
        <v>825</v>
      </c>
      <c r="I2369" s="12" t="s">
        <v>119</v>
      </c>
      <c r="J2369" s="12" t="s">
        <v>1087</v>
      </c>
      <c r="K2369" s="10">
        <v>123750</v>
      </c>
      <c r="L2369" s="11">
        <v>0.25</v>
      </c>
      <c r="M2369" s="13">
        <f t="shared" si="72"/>
        <v>495000</v>
      </c>
      <c r="N2369" s="13">
        <f t="shared" si="73"/>
        <v>600</v>
      </c>
      <c r="O2369" s="4" t="s">
        <v>1018</v>
      </c>
      <c r="P2369" s="12" t="s">
        <v>765</v>
      </c>
    </row>
    <row r="2370" spans="1:16" ht="14.25" customHeight="1">
      <c r="A2370" s="4" t="s">
        <v>1107</v>
      </c>
      <c r="B2370" s="4" t="s">
        <v>13</v>
      </c>
      <c r="C2370" s="4">
        <v>1185732</v>
      </c>
      <c r="D2370" s="5">
        <v>44535</v>
      </c>
      <c r="E2370" s="4" t="s">
        <v>984</v>
      </c>
      <c r="F2370" s="4" t="s">
        <v>1027</v>
      </c>
      <c r="G2370" s="4" t="s">
        <v>1028</v>
      </c>
      <c r="H2370" s="6">
        <v>775</v>
      </c>
      <c r="I2370" s="12" t="s">
        <v>99</v>
      </c>
      <c r="J2370" s="12" t="s">
        <v>1087</v>
      </c>
      <c r="K2370" s="10">
        <v>139500</v>
      </c>
      <c r="L2370" s="11">
        <v>0.3</v>
      </c>
      <c r="M2370" s="13">
        <f t="shared" si="72"/>
        <v>465000</v>
      </c>
      <c r="N2370" s="13">
        <f t="shared" si="73"/>
        <v>600</v>
      </c>
      <c r="O2370" s="4" t="s">
        <v>1018</v>
      </c>
      <c r="P2370" s="12" t="s">
        <v>766</v>
      </c>
    </row>
    <row r="2371" spans="1:16" ht="14.25" customHeight="1">
      <c r="A2371" s="4" t="s">
        <v>1107</v>
      </c>
      <c r="B2371" s="4" t="s">
        <v>13</v>
      </c>
      <c r="C2371" s="4">
        <v>1185732</v>
      </c>
      <c r="D2371" s="5">
        <v>44535</v>
      </c>
      <c r="E2371" s="4" t="s">
        <v>984</v>
      </c>
      <c r="F2371" s="4" t="s">
        <v>1027</v>
      </c>
      <c r="G2371" s="4" t="s">
        <v>1028</v>
      </c>
      <c r="H2371" s="6">
        <v>775</v>
      </c>
      <c r="I2371" s="12" t="s">
        <v>767</v>
      </c>
      <c r="J2371" s="12" t="s">
        <v>1086</v>
      </c>
      <c r="K2371" s="10">
        <v>189875</v>
      </c>
      <c r="L2371" s="11">
        <v>0.35</v>
      </c>
      <c r="M2371" s="13">
        <f t="shared" si="72"/>
        <v>542500</v>
      </c>
      <c r="N2371" s="13">
        <f t="shared" si="73"/>
        <v>700</v>
      </c>
      <c r="O2371" s="4" t="s">
        <v>1018</v>
      </c>
      <c r="P2371" s="12" t="s">
        <v>768</v>
      </c>
    </row>
    <row r="2372" spans="1:16" ht="14.25" customHeight="1">
      <c r="A2372" s="4" t="s">
        <v>1107</v>
      </c>
      <c r="B2372" s="4" t="s">
        <v>13</v>
      </c>
      <c r="C2372" s="4">
        <v>1185732</v>
      </c>
      <c r="D2372" s="5">
        <v>44535</v>
      </c>
      <c r="E2372" s="4" t="s">
        <v>984</v>
      </c>
      <c r="F2372" s="4" t="s">
        <v>1027</v>
      </c>
      <c r="G2372" s="4" t="s">
        <v>1028</v>
      </c>
      <c r="H2372" s="6">
        <v>875</v>
      </c>
      <c r="I2372" s="12" t="s">
        <v>254</v>
      </c>
      <c r="J2372" s="12" t="s">
        <v>1086</v>
      </c>
      <c r="K2372" s="10">
        <v>328125</v>
      </c>
      <c r="L2372" s="11">
        <v>0.5</v>
      </c>
      <c r="M2372" s="13">
        <f t="shared" si="72"/>
        <v>656250</v>
      </c>
      <c r="N2372" s="13">
        <f t="shared" si="73"/>
        <v>750</v>
      </c>
      <c r="O2372" s="4" t="s">
        <v>1018</v>
      </c>
      <c r="P2372" s="12" t="s">
        <v>255</v>
      </c>
    </row>
    <row r="2373" spans="1:16" ht="14.25" customHeight="1">
      <c r="A2373" s="4" t="s">
        <v>1107</v>
      </c>
      <c r="B2373" s="4" t="s">
        <v>13</v>
      </c>
      <c r="C2373" s="4">
        <v>1185732</v>
      </c>
      <c r="D2373" s="5">
        <v>44202</v>
      </c>
      <c r="E2373" s="4" t="s">
        <v>984</v>
      </c>
      <c r="F2373" s="4" t="s">
        <v>1027</v>
      </c>
      <c r="G2373" s="4" t="s">
        <v>1028</v>
      </c>
      <c r="H2373" s="6">
        <v>925</v>
      </c>
      <c r="I2373" s="12" t="s">
        <v>769</v>
      </c>
      <c r="J2373" s="12" t="s">
        <v>1086</v>
      </c>
      <c r="K2373" s="10">
        <v>129500</v>
      </c>
      <c r="L2373" s="11">
        <v>0.4</v>
      </c>
      <c r="M2373" s="13">
        <f t="shared" si="72"/>
        <v>323750</v>
      </c>
      <c r="N2373" s="13">
        <f t="shared" si="73"/>
        <v>350</v>
      </c>
      <c r="O2373" s="4" t="s">
        <v>1018</v>
      </c>
      <c r="P2373" s="12" t="s">
        <v>770</v>
      </c>
    </row>
    <row r="2374" spans="1:16" ht="14.25" customHeight="1">
      <c r="A2374" s="4" t="s">
        <v>1107</v>
      </c>
      <c r="B2374" s="4" t="s">
        <v>13</v>
      </c>
      <c r="C2374" s="4">
        <v>1185732</v>
      </c>
      <c r="D2374" s="5">
        <v>44202</v>
      </c>
      <c r="E2374" s="4" t="s">
        <v>984</v>
      </c>
      <c r="F2374" s="4" t="s">
        <v>1027</v>
      </c>
      <c r="G2374" s="4" t="s">
        <v>1028</v>
      </c>
      <c r="H2374" s="6">
        <v>725</v>
      </c>
      <c r="I2374" s="12" t="s">
        <v>244</v>
      </c>
      <c r="J2374" s="12" t="s">
        <v>1087</v>
      </c>
      <c r="K2374" s="10">
        <v>88812.5</v>
      </c>
      <c r="L2374" s="11">
        <v>0.35</v>
      </c>
      <c r="M2374" s="13">
        <f t="shared" si="72"/>
        <v>253750.00000000003</v>
      </c>
      <c r="N2374" s="13">
        <f t="shared" si="73"/>
        <v>350.00000000000006</v>
      </c>
      <c r="O2374" s="4" t="s">
        <v>1018</v>
      </c>
      <c r="P2374" s="12" t="s">
        <v>245</v>
      </c>
    </row>
    <row r="2375" spans="1:16" ht="14.25" customHeight="1">
      <c r="A2375" s="4" t="s">
        <v>1107</v>
      </c>
      <c r="B2375" s="4" t="s">
        <v>13</v>
      </c>
      <c r="C2375" s="4">
        <v>1185732</v>
      </c>
      <c r="D2375" s="5">
        <v>44202</v>
      </c>
      <c r="E2375" s="4" t="s">
        <v>984</v>
      </c>
      <c r="F2375" s="4" t="s">
        <v>1027</v>
      </c>
      <c r="G2375" s="4" t="s">
        <v>1028</v>
      </c>
      <c r="H2375" s="6">
        <v>725</v>
      </c>
      <c r="I2375" s="12" t="s">
        <v>771</v>
      </c>
      <c r="J2375" s="12" t="s">
        <v>1087</v>
      </c>
      <c r="K2375" s="10">
        <v>72500</v>
      </c>
      <c r="L2375" s="11">
        <v>0.4</v>
      </c>
      <c r="M2375" s="13">
        <f t="shared" ref="M2375:M2438" si="74">K2375/L2375</f>
        <v>181250</v>
      </c>
      <c r="N2375" s="13">
        <f t="shared" ref="N2375:N2438" si="75">M2375/H2375</f>
        <v>250</v>
      </c>
      <c r="O2375" s="4" t="s">
        <v>1018</v>
      </c>
      <c r="P2375" s="12" t="s">
        <v>772</v>
      </c>
    </row>
    <row r="2376" spans="1:16" ht="14.25" customHeight="1">
      <c r="A2376" s="4" t="s">
        <v>1107</v>
      </c>
      <c r="B2376" s="4" t="s">
        <v>13</v>
      </c>
      <c r="C2376" s="4">
        <v>1185732</v>
      </c>
      <c r="D2376" s="5">
        <v>44202</v>
      </c>
      <c r="E2376" s="4" t="s">
        <v>984</v>
      </c>
      <c r="F2376" s="4" t="s">
        <v>1027</v>
      </c>
      <c r="G2376" s="4" t="s">
        <v>1028</v>
      </c>
      <c r="H2376" s="6">
        <v>575</v>
      </c>
      <c r="I2376" s="12" t="s">
        <v>259</v>
      </c>
      <c r="J2376" s="12" t="s">
        <v>1087</v>
      </c>
      <c r="K2376" s="10">
        <v>69000</v>
      </c>
      <c r="L2376" s="11">
        <v>0.4</v>
      </c>
      <c r="M2376" s="13">
        <f t="shared" si="74"/>
        <v>172500</v>
      </c>
      <c r="N2376" s="13">
        <f t="shared" si="75"/>
        <v>300</v>
      </c>
      <c r="O2376" s="4" t="s">
        <v>1018</v>
      </c>
      <c r="P2376" s="12" t="s">
        <v>260</v>
      </c>
    </row>
    <row r="2377" spans="1:16" ht="14.25" customHeight="1">
      <c r="A2377" s="4" t="s">
        <v>1107</v>
      </c>
      <c r="B2377" s="4" t="s">
        <v>13</v>
      </c>
      <c r="C2377" s="4">
        <v>1185732</v>
      </c>
      <c r="D2377" s="5">
        <v>44202</v>
      </c>
      <c r="E2377" s="4" t="s">
        <v>984</v>
      </c>
      <c r="F2377" s="4" t="s">
        <v>1027</v>
      </c>
      <c r="G2377" s="4" t="s">
        <v>1028</v>
      </c>
      <c r="H2377" s="6">
        <v>625</v>
      </c>
      <c r="I2377" s="12" t="s">
        <v>322</v>
      </c>
      <c r="J2377" s="12" t="s">
        <v>1087</v>
      </c>
      <c r="K2377" s="10">
        <v>98437.5</v>
      </c>
      <c r="L2377" s="11">
        <v>0.35</v>
      </c>
      <c r="M2377" s="13">
        <f t="shared" si="74"/>
        <v>281250</v>
      </c>
      <c r="N2377" s="13">
        <f t="shared" si="75"/>
        <v>450</v>
      </c>
      <c r="O2377" s="4" t="s">
        <v>1018</v>
      </c>
      <c r="P2377" s="12" t="s">
        <v>323</v>
      </c>
    </row>
    <row r="2378" spans="1:16" ht="14.25" customHeight="1">
      <c r="A2378" s="4" t="s">
        <v>1107</v>
      </c>
      <c r="B2378" s="4" t="s">
        <v>13</v>
      </c>
      <c r="C2378" s="4">
        <v>1185732</v>
      </c>
      <c r="D2378" s="5">
        <v>44202</v>
      </c>
      <c r="E2378" s="4" t="s">
        <v>984</v>
      </c>
      <c r="F2378" s="4" t="s">
        <v>1027</v>
      </c>
      <c r="G2378" s="4" t="s">
        <v>1028</v>
      </c>
      <c r="H2378" s="6">
        <v>725</v>
      </c>
      <c r="I2378" s="12" t="s">
        <v>672</v>
      </c>
      <c r="J2378" s="12" t="s">
        <v>1087</v>
      </c>
      <c r="K2378" s="10">
        <v>126875</v>
      </c>
      <c r="L2378" s="11">
        <v>0.5</v>
      </c>
      <c r="M2378" s="13">
        <f t="shared" si="74"/>
        <v>253750</v>
      </c>
      <c r="N2378" s="13">
        <f t="shared" si="75"/>
        <v>350</v>
      </c>
      <c r="O2378" s="4" t="s">
        <v>1018</v>
      </c>
      <c r="P2378" s="12" t="s">
        <v>673</v>
      </c>
    </row>
    <row r="2379" spans="1:16" ht="14.25" customHeight="1">
      <c r="A2379" s="4" t="s">
        <v>1107</v>
      </c>
      <c r="B2379" s="4" t="s">
        <v>13</v>
      </c>
      <c r="C2379" s="4">
        <v>1185732</v>
      </c>
      <c r="D2379" s="5">
        <v>44231</v>
      </c>
      <c r="E2379" s="4" t="s">
        <v>984</v>
      </c>
      <c r="F2379" s="4" t="s">
        <v>1027</v>
      </c>
      <c r="G2379" s="4" t="s">
        <v>1028</v>
      </c>
      <c r="H2379" s="6">
        <v>975</v>
      </c>
      <c r="I2379" s="12" t="s">
        <v>99</v>
      </c>
      <c r="J2379" s="12" t="s">
        <v>1087</v>
      </c>
      <c r="K2379" s="10">
        <v>136500</v>
      </c>
      <c r="L2379" s="11">
        <v>0.4</v>
      </c>
      <c r="M2379" s="13">
        <f t="shared" si="74"/>
        <v>341250</v>
      </c>
      <c r="N2379" s="13">
        <f t="shared" si="75"/>
        <v>350</v>
      </c>
      <c r="O2379" s="4" t="s">
        <v>1018</v>
      </c>
      <c r="P2379" s="12" t="s">
        <v>773</v>
      </c>
    </row>
    <row r="2380" spans="1:16" ht="14.25" customHeight="1">
      <c r="A2380" s="4" t="s">
        <v>1107</v>
      </c>
      <c r="B2380" s="4" t="s">
        <v>13</v>
      </c>
      <c r="C2380" s="4">
        <v>1185732</v>
      </c>
      <c r="D2380" s="5">
        <v>44231</v>
      </c>
      <c r="E2380" s="4" t="s">
        <v>984</v>
      </c>
      <c r="F2380" s="4" t="s">
        <v>1027</v>
      </c>
      <c r="G2380" s="4" t="s">
        <v>1028</v>
      </c>
      <c r="H2380" s="6">
        <v>625</v>
      </c>
      <c r="I2380" s="12" t="s">
        <v>242</v>
      </c>
      <c r="J2380" s="12" t="s">
        <v>1087</v>
      </c>
      <c r="K2380" s="10">
        <v>76562.5</v>
      </c>
      <c r="L2380" s="11">
        <v>0.35</v>
      </c>
      <c r="M2380" s="13">
        <f t="shared" si="74"/>
        <v>218750</v>
      </c>
      <c r="N2380" s="13">
        <f t="shared" si="75"/>
        <v>350</v>
      </c>
      <c r="O2380" s="4" t="s">
        <v>1018</v>
      </c>
      <c r="P2380" s="12" t="s">
        <v>243</v>
      </c>
    </row>
    <row r="2381" spans="1:16" ht="14.25" customHeight="1">
      <c r="A2381" s="4" t="s">
        <v>1107</v>
      </c>
      <c r="B2381" s="4" t="s">
        <v>13</v>
      </c>
      <c r="C2381" s="4">
        <v>1185732</v>
      </c>
      <c r="D2381" s="5">
        <v>44231</v>
      </c>
      <c r="E2381" s="4" t="s">
        <v>984</v>
      </c>
      <c r="F2381" s="4" t="s">
        <v>1027</v>
      </c>
      <c r="G2381" s="4" t="s">
        <v>1028</v>
      </c>
      <c r="H2381" s="6">
        <v>675</v>
      </c>
      <c r="I2381" s="12" t="s">
        <v>774</v>
      </c>
      <c r="J2381" s="12" t="s">
        <v>1087</v>
      </c>
      <c r="K2381" s="10">
        <v>67500</v>
      </c>
      <c r="L2381" s="11">
        <v>0.4</v>
      </c>
      <c r="M2381" s="13">
        <f t="shared" si="74"/>
        <v>168750</v>
      </c>
      <c r="N2381" s="13">
        <f t="shared" si="75"/>
        <v>250</v>
      </c>
      <c r="O2381" s="4" t="s">
        <v>1018</v>
      </c>
      <c r="P2381" s="12" t="s">
        <v>775</v>
      </c>
    </row>
    <row r="2382" spans="1:16" ht="14.25" customHeight="1">
      <c r="A2382" s="4" t="s">
        <v>1107</v>
      </c>
      <c r="B2382" s="4" t="s">
        <v>13</v>
      </c>
      <c r="C2382" s="4">
        <v>1185732</v>
      </c>
      <c r="D2382" s="5">
        <v>44231</v>
      </c>
      <c r="E2382" s="4" t="s">
        <v>984</v>
      </c>
      <c r="F2382" s="4" t="s">
        <v>1029</v>
      </c>
      <c r="G2382" s="4" t="s">
        <v>1030</v>
      </c>
      <c r="H2382" s="6">
        <v>525</v>
      </c>
      <c r="I2382" s="12" t="s">
        <v>776</v>
      </c>
      <c r="J2382" s="12" t="s">
        <v>1087</v>
      </c>
      <c r="K2382" s="10">
        <v>63000</v>
      </c>
      <c r="L2382" s="11">
        <v>0.4</v>
      </c>
      <c r="M2382" s="13">
        <f t="shared" si="74"/>
        <v>157500</v>
      </c>
      <c r="N2382" s="13">
        <f t="shared" si="75"/>
        <v>300</v>
      </c>
      <c r="O2382" s="4" t="s">
        <v>1018</v>
      </c>
      <c r="P2382" s="12" t="s">
        <v>777</v>
      </c>
    </row>
    <row r="2383" spans="1:16" ht="14.25" customHeight="1">
      <c r="A2383" s="4" t="s">
        <v>1107</v>
      </c>
      <c r="B2383" s="4" t="s">
        <v>13</v>
      </c>
      <c r="C2383" s="4">
        <v>1185732</v>
      </c>
      <c r="D2383" s="5">
        <v>44231</v>
      </c>
      <c r="E2383" s="4" t="s">
        <v>984</v>
      </c>
      <c r="F2383" s="4" t="s">
        <v>1029</v>
      </c>
      <c r="G2383" s="4" t="s">
        <v>1030</v>
      </c>
      <c r="H2383" s="6">
        <v>600</v>
      </c>
      <c r="I2383" s="12" t="s">
        <v>778</v>
      </c>
      <c r="J2383" s="12" t="s">
        <v>1087</v>
      </c>
      <c r="K2383" s="10">
        <v>94500</v>
      </c>
      <c r="L2383" s="11">
        <v>0.35</v>
      </c>
      <c r="M2383" s="13">
        <f t="shared" si="74"/>
        <v>270000</v>
      </c>
      <c r="N2383" s="13">
        <f t="shared" si="75"/>
        <v>450</v>
      </c>
      <c r="O2383" s="4" t="s">
        <v>1018</v>
      </c>
      <c r="P2383" s="12" t="s">
        <v>779</v>
      </c>
    </row>
    <row r="2384" spans="1:16" ht="14.25" customHeight="1">
      <c r="A2384" s="4" t="s">
        <v>1107</v>
      </c>
      <c r="B2384" s="4" t="s">
        <v>13</v>
      </c>
      <c r="C2384" s="4">
        <v>1185732</v>
      </c>
      <c r="D2384" s="5">
        <v>44231</v>
      </c>
      <c r="E2384" s="4" t="s">
        <v>984</v>
      </c>
      <c r="F2384" s="4" t="s">
        <v>1029</v>
      </c>
      <c r="G2384" s="4" t="s">
        <v>1030</v>
      </c>
      <c r="H2384" s="6">
        <v>700</v>
      </c>
      <c r="I2384" s="12" t="s">
        <v>780</v>
      </c>
      <c r="J2384" s="12" t="s">
        <v>1088</v>
      </c>
      <c r="K2384" s="10">
        <v>105000</v>
      </c>
      <c r="L2384" s="11">
        <v>0.5</v>
      </c>
      <c r="M2384" s="13">
        <f t="shared" si="74"/>
        <v>210000</v>
      </c>
      <c r="N2384" s="13">
        <f t="shared" si="75"/>
        <v>300</v>
      </c>
      <c r="O2384" s="4" t="s">
        <v>1018</v>
      </c>
      <c r="P2384" s="12" t="s">
        <v>781</v>
      </c>
    </row>
    <row r="2385" spans="1:16" ht="14.25" customHeight="1">
      <c r="A2385" s="4" t="s">
        <v>1107</v>
      </c>
      <c r="B2385" s="4" t="s">
        <v>13</v>
      </c>
      <c r="C2385" s="4">
        <v>1185732</v>
      </c>
      <c r="D2385" s="5">
        <v>44257</v>
      </c>
      <c r="E2385" s="4" t="s">
        <v>984</v>
      </c>
      <c r="F2385" s="4" t="s">
        <v>1029</v>
      </c>
      <c r="G2385" s="4" t="s">
        <v>1030</v>
      </c>
      <c r="H2385" s="6">
        <v>920</v>
      </c>
      <c r="I2385" s="12" t="s">
        <v>37</v>
      </c>
      <c r="J2385" s="12" t="s">
        <v>1086</v>
      </c>
      <c r="K2385" s="10">
        <v>110400</v>
      </c>
      <c r="L2385" s="11">
        <v>0.4</v>
      </c>
      <c r="M2385" s="13">
        <f t="shared" si="74"/>
        <v>276000</v>
      </c>
      <c r="N2385" s="13">
        <f t="shared" si="75"/>
        <v>300</v>
      </c>
      <c r="O2385" s="4" t="s">
        <v>1018</v>
      </c>
      <c r="P2385" s="12" t="s">
        <v>782</v>
      </c>
    </row>
    <row r="2386" spans="1:16" ht="14.25" customHeight="1">
      <c r="A2386" s="4" t="s">
        <v>1107</v>
      </c>
      <c r="B2386" s="4" t="s">
        <v>13</v>
      </c>
      <c r="C2386" s="4">
        <v>1185732</v>
      </c>
      <c r="D2386" s="5">
        <v>44257</v>
      </c>
      <c r="E2386" s="4" t="s">
        <v>984</v>
      </c>
      <c r="F2386" s="4" t="s">
        <v>1029</v>
      </c>
      <c r="G2386" s="4" t="s">
        <v>1030</v>
      </c>
      <c r="H2386" s="6">
        <v>600</v>
      </c>
      <c r="I2386" s="12" t="s">
        <v>783</v>
      </c>
      <c r="J2386" s="12" t="s">
        <v>1086</v>
      </c>
      <c r="K2386" s="10">
        <v>63000</v>
      </c>
      <c r="L2386" s="11">
        <v>0.35</v>
      </c>
      <c r="M2386" s="13">
        <f t="shared" si="74"/>
        <v>180000</v>
      </c>
      <c r="N2386" s="13">
        <f t="shared" si="75"/>
        <v>300</v>
      </c>
      <c r="O2386" s="4" t="s">
        <v>1018</v>
      </c>
      <c r="P2386" s="12" t="s">
        <v>784</v>
      </c>
    </row>
    <row r="2387" spans="1:16" ht="14.25" customHeight="1">
      <c r="A2387" s="4" t="s">
        <v>1107</v>
      </c>
      <c r="B2387" s="4" t="s">
        <v>13</v>
      </c>
      <c r="C2387" s="4">
        <v>1185732</v>
      </c>
      <c r="D2387" s="5">
        <v>44257</v>
      </c>
      <c r="E2387" s="4" t="s">
        <v>984</v>
      </c>
      <c r="F2387" s="4" t="s">
        <v>1029</v>
      </c>
      <c r="G2387" s="4" t="s">
        <v>1030</v>
      </c>
      <c r="H2387" s="6">
        <v>625</v>
      </c>
      <c r="I2387" s="12" t="s">
        <v>224</v>
      </c>
      <c r="J2387" s="12" t="s">
        <v>1087</v>
      </c>
      <c r="K2387" s="10">
        <v>50000</v>
      </c>
      <c r="L2387" s="11">
        <v>0.4</v>
      </c>
      <c r="M2387" s="13">
        <f t="shared" si="74"/>
        <v>125000</v>
      </c>
      <c r="N2387" s="13">
        <f t="shared" si="75"/>
        <v>200</v>
      </c>
      <c r="O2387" s="4" t="s">
        <v>1018</v>
      </c>
      <c r="P2387" s="12" t="s">
        <v>225</v>
      </c>
    </row>
    <row r="2388" spans="1:16" ht="14.25" customHeight="1">
      <c r="A2388" s="4" t="s">
        <v>1107</v>
      </c>
      <c r="B2388" s="4" t="s">
        <v>13</v>
      </c>
      <c r="C2388" s="4">
        <v>1185732</v>
      </c>
      <c r="D2388" s="5">
        <v>44257</v>
      </c>
      <c r="E2388" s="4" t="s">
        <v>984</v>
      </c>
      <c r="F2388" s="4" t="s">
        <v>1029</v>
      </c>
      <c r="G2388" s="4" t="s">
        <v>1030</v>
      </c>
      <c r="H2388" s="6">
        <v>475</v>
      </c>
      <c r="I2388" s="12" t="s">
        <v>752</v>
      </c>
      <c r="J2388" s="12" t="s">
        <v>1087</v>
      </c>
      <c r="K2388" s="10">
        <v>47500</v>
      </c>
      <c r="L2388" s="11">
        <v>0.4</v>
      </c>
      <c r="M2388" s="13">
        <f t="shared" si="74"/>
        <v>118750</v>
      </c>
      <c r="N2388" s="13">
        <f t="shared" si="75"/>
        <v>250</v>
      </c>
      <c r="O2388" s="4" t="s">
        <v>1018</v>
      </c>
      <c r="P2388" s="12" t="s">
        <v>753</v>
      </c>
    </row>
    <row r="2389" spans="1:16" ht="14.25" customHeight="1">
      <c r="A2389" s="4" t="s">
        <v>1107</v>
      </c>
      <c r="B2389" s="4" t="s">
        <v>13</v>
      </c>
      <c r="C2389" s="4">
        <v>1185732</v>
      </c>
      <c r="D2389" s="5">
        <v>44257</v>
      </c>
      <c r="E2389" s="4" t="s">
        <v>984</v>
      </c>
      <c r="F2389" s="4" t="s">
        <v>1029</v>
      </c>
      <c r="G2389" s="4" t="s">
        <v>1030</v>
      </c>
      <c r="H2389" s="6">
        <v>525</v>
      </c>
      <c r="I2389" s="12" t="s">
        <v>614</v>
      </c>
      <c r="J2389" s="12" t="s">
        <v>1087</v>
      </c>
      <c r="K2389" s="10">
        <v>73500</v>
      </c>
      <c r="L2389" s="11">
        <v>0.35</v>
      </c>
      <c r="M2389" s="13">
        <f t="shared" si="74"/>
        <v>210000</v>
      </c>
      <c r="N2389" s="13">
        <f t="shared" si="75"/>
        <v>400</v>
      </c>
      <c r="O2389" s="4" t="s">
        <v>1018</v>
      </c>
      <c r="P2389" s="12" t="s">
        <v>785</v>
      </c>
    </row>
    <row r="2390" spans="1:16" ht="14.25" customHeight="1">
      <c r="A2390" s="4" t="s">
        <v>1107</v>
      </c>
      <c r="B2390" s="4" t="s">
        <v>13</v>
      </c>
      <c r="C2390" s="4">
        <v>1185732</v>
      </c>
      <c r="D2390" s="5">
        <v>44257</v>
      </c>
      <c r="E2390" s="4" t="s">
        <v>984</v>
      </c>
      <c r="F2390" s="4" t="s">
        <v>1029</v>
      </c>
      <c r="G2390" s="4" t="s">
        <v>1030</v>
      </c>
      <c r="H2390" s="6">
        <v>625</v>
      </c>
      <c r="I2390" s="12" t="s">
        <v>358</v>
      </c>
      <c r="J2390" s="12" t="s">
        <v>1087</v>
      </c>
      <c r="K2390" s="10">
        <v>93750</v>
      </c>
      <c r="L2390" s="11">
        <v>0.5</v>
      </c>
      <c r="M2390" s="13">
        <f t="shared" si="74"/>
        <v>187500</v>
      </c>
      <c r="N2390" s="13">
        <f t="shared" si="75"/>
        <v>300</v>
      </c>
      <c r="O2390" s="4" t="s">
        <v>1018</v>
      </c>
      <c r="P2390" s="12" t="s">
        <v>359</v>
      </c>
    </row>
    <row r="2391" spans="1:16" ht="14.25" customHeight="1">
      <c r="A2391" s="4" t="s">
        <v>1107</v>
      </c>
      <c r="B2391" s="4" t="s">
        <v>13</v>
      </c>
      <c r="C2391" s="4">
        <v>1185732</v>
      </c>
      <c r="D2391" s="5">
        <v>44289</v>
      </c>
      <c r="E2391" s="4" t="s">
        <v>984</v>
      </c>
      <c r="F2391" s="4" t="s">
        <v>1029</v>
      </c>
      <c r="G2391" s="4" t="s">
        <v>1030</v>
      </c>
      <c r="H2391" s="6">
        <v>875</v>
      </c>
      <c r="I2391" s="12" t="s">
        <v>49</v>
      </c>
      <c r="J2391" s="12" t="s">
        <v>1086</v>
      </c>
      <c r="K2391" s="10">
        <v>105000</v>
      </c>
      <c r="L2391" s="11">
        <v>0.4</v>
      </c>
      <c r="M2391" s="13">
        <f t="shared" si="74"/>
        <v>262500</v>
      </c>
      <c r="N2391" s="13">
        <f t="shared" si="75"/>
        <v>300</v>
      </c>
      <c r="O2391" s="4" t="s">
        <v>1018</v>
      </c>
      <c r="P2391" s="12" t="s">
        <v>786</v>
      </c>
    </row>
    <row r="2392" spans="1:16" ht="14.25" customHeight="1">
      <c r="A2392" s="4" t="s">
        <v>1107</v>
      </c>
      <c r="B2392" s="4" t="s">
        <v>13</v>
      </c>
      <c r="C2392" s="4">
        <v>1185732</v>
      </c>
      <c r="D2392" s="5">
        <v>44289</v>
      </c>
      <c r="E2392" s="4" t="s">
        <v>984</v>
      </c>
      <c r="F2392" s="4" t="s">
        <v>1029</v>
      </c>
      <c r="G2392" s="4" t="s">
        <v>1030</v>
      </c>
      <c r="H2392" s="6">
        <v>575</v>
      </c>
      <c r="I2392" s="12" t="s">
        <v>787</v>
      </c>
      <c r="J2392" s="12" t="s">
        <v>1088</v>
      </c>
      <c r="K2392" s="10">
        <v>60375</v>
      </c>
      <c r="L2392" s="11">
        <v>0.35</v>
      </c>
      <c r="M2392" s="13">
        <f t="shared" si="74"/>
        <v>172500</v>
      </c>
      <c r="N2392" s="13">
        <f t="shared" si="75"/>
        <v>300</v>
      </c>
      <c r="O2392" s="4" t="s">
        <v>1018</v>
      </c>
      <c r="P2392" s="12" t="s">
        <v>788</v>
      </c>
    </row>
    <row r="2393" spans="1:16" ht="14.25" customHeight="1">
      <c r="A2393" s="4" t="s">
        <v>1107</v>
      </c>
      <c r="B2393" s="4" t="s">
        <v>13</v>
      </c>
      <c r="C2393" s="4">
        <v>1185732</v>
      </c>
      <c r="D2393" s="5">
        <v>44289</v>
      </c>
      <c r="E2393" s="4" t="s">
        <v>984</v>
      </c>
      <c r="F2393" s="4" t="s">
        <v>1029</v>
      </c>
      <c r="G2393" s="4" t="s">
        <v>1030</v>
      </c>
      <c r="H2393" s="6">
        <v>575</v>
      </c>
      <c r="I2393" s="12" t="s">
        <v>295</v>
      </c>
      <c r="J2393" s="12" t="s">
        <v>1087</v>
      </c>
      <c r="K2393" s="10">
        <v>46000</v>
      </c>
      <c r="L2393" s="11">
        <v>0.4</v>
      </c>
      <c r="M2393" s="13">
        <f t="shared" si="74"/>
        <v>115000</v>
      </c>
      <c r="N2393" s="13">
        <f t="shared" si="75"/>
        <v>200</v>
      </c>
      <c r="O2393" s="4" t="s">
        <v>1018</v>
      </c>
      <c r="P2393" s="12" t="s">
        <v>296</v>
      </c>
    </row>
    <row r="2394" spans="1:16" ht="14.25" customHeight="1">
      <c r="A2394" s="4" t="s">
        <v>1107</v>
      </c>
      <c r="B2394" s="4" t="s">
        <v>13</v>
      </c>
      <c r="C2394" s="4">
        <v>1185732</v>
      </c>
      <c r="D2394" s="5">
        <v>44289</v>
      </c>
      <c r="E2394" s="4" t="s">
        <v>984</v>
      </c>
      <c r="F2394" s="4" t="s">
        <v>1029</v>
      </c>
      <c r="G2394" s="4" t="s">
        <v>1030</v>
      </c>
      <c r="H2394" s="6">
        <v>500</v>
      </c>
      <c r="I2394" s="12" t="s">
        <v>326</v>
      </c>
      <c r="J2394" s="12" t="s">
        <v>1086</v>
      </c>
      <c r="K2394" s="10">
        <v>50000</v>
      </c>
      <c r="L2394" s="11">
        <v>0.4</v>
      </c>
      <c r="M2394" s="13">
        <f t="shared" si="74"/>
        <v>125000</v>
      </c>
      <c r="N2394" s="13">
        <f t="shared" si="75"/>
        <v>250</v>
      </c>
      <c r="O2394" s="4" t="s">
        <v>1018</v>
      </c>
      <c r="P2394" s="12" t="s">
        <v>789</v>
      </c>
    </row>
    <row r="2395" spans="1:16" ht="14.25" customHeight="1">
      <c r="A2395" s="4" t="s">
        <v>1107</v>
      </c>
      <c r="B2395" s="4" t="s">
        <v>13</v>
      </c>
      <c r="C2395" s="4">
        <v>1185732</v>
      </c>
      <c r="D2395" s="5">
        <v>44289</v>
      </c>
      <c r="E2395" s="4" t="s">
        <v>984</v>
      </c>
      <c r="F2395" s="4" t="s">
        <v>1029</v>
      </c>
      <c r="G2395" s="4" t="s">
        <v>1030</v>
      </c>
      <c r="H2395" s="6">
        <v>525</v>
      </c>
      <c r="I2395" s="12" t="s">
        <v>790</v>
      </c>
      <c r="J2395" s="12" t="s">
        <v>1086</v>
      </c>
      <c r="K2395" s="10">
        <v>82687.5</v>
      </c>
      <c r="L2395" s="11">
        <v>0.35</v>
      </c>
      <c r="M2395" s="13">
        <f t="shared" si="74"/>
        <v>236250.00000000003</v>
      </c>
      <c r="N2395" s="13">
        <f t="shared" si="75"/>
        <v>450.00000000000006</v>
      </c>
      <c r="O2395" s="4" t="s">
        <v>1018</v>
      </c>
      <c r="P2395" s="12" t="s">
        <v>791</v>
      </c>
    </row>
    <row r="2396" spans="1:16" ht="14.25" customHeight="1">
      <c r="A2396" s="4" t="s">
        <v>1107</v>
      </c>
      <c r="B2396" s="4" t="s">
        <v>13</v>
      </c>
      <c r="C2396" s="4">
        <v>1185732</v>
      </c>
      <c r="D2396" s="5">
        <v>44289</v>
      </c>
      <c r="E2396" s="4" t="s">
        <v>984</v>
      </c>
      <c r="F2396" s="4" t="s">
        <v>1029</v>
      </c>
      <c r="G2396" s="4" t="s">
        <v>1030</v>
      </c>
      <c r="H2396" s="6">
        <v>675</v>
      </c>
      <c r="I2396" s="12" t="s">
        <v>403</v>
      </c>
      <c r="J2396" s="12" t="s">
        <v>1087</v>
      </c>
      <c r="K2396" s="10">
        <v>118125</v>
      </c>
      <c r="L2396" s="11">
        <v>0.5</v>
      </c>
      <c r="M2396" s="13">
        <f t="shared" si="74"/>
        <v>236250</v>
      </c>
      <c r="N2396" s="13">
        <f t="shared" si="75"/>
        <v>350</v>
      </c>
      <c r="O2396" s="4" t="s">
        <v>1018</v>
      </c>
      <c r="P2396" s="12" t="s">
        <v>792</v>
      </c>
    </row>
    <row r="2397" spans="1:16" ht="14.25" customHeight="1">
      <c r="A2397" s="4" t="s">
        <v>1107</v>
      </c>
      <c r="B2397" s="4" t="s">
        <v>13</v>
      </c>
      <c r="C2397" s="4">
        <v>1185732</v>
      </c>
      <c r="D2397" s="5">
        <v>44318</v>
      </c>
      <c r="E2397" s="4" t="s">
        <v>984</v>
      </c>
      <c r="F2397" s="4" t="s">
        <v>1029</v>
      </c>
      <c r="G2397" s="4" t="s">
        <v>1030</v>
      </c>
      <c r="H2397" s="6">
        <v>945</v>
      </c>
      <c r="I2397" s="12" t="s">
        <v>374</v>
      </c>
      <c r="J2397" s="12" t="s">
        <v>1087</v>
      </c>
      <c r="K2397" s="10">
        <v>170100</v>
      </c>
      <c r="L2397" s="11">
        <v>0.4</v>
      </c>
      <c r="M2397" s="13">
        <f t="shared" si="74"/>
        <v>425250</v>
      </c>
      <c r="N2397" s="13">
        <f t="shared" si="75"/>
        <v>450</v>
      </c>
      <c r="O2397" s="4" t="s">
        <v>1018</v>
      </c>
      <c r="P2397" s="12" t="s">
        <v>375</v>
      </c>
    </row>
    <row r="2398" spans="1:16" ht="14.25" customHeight="1">
      <c r="A2398" s="4" t="s">
        <v>1107</v>
      </c>
      <c r="B2398" s="4" t="s">
        <v>13</v>
      </c>
      <c r="C2398" s="4">
        <v>1185732</v>
      </c>
      <c r="D2398" s="5">
        <v>44318</v>
      </c>
      <c r="E2398" s="4" t="s">
        <v>984</v>
      </c>
      <c r="F2398" s="4" t="s">
        <v>1029</v>
      </c>
      <c r="G2398" s="4" t="s">
        <v>1030</v>
      </c>
      <c r="H2398" s="6">
        <v>650</v>
      </c>
      <c r="I2398" s="12" t="s">
        <v>793</v>
      </c>
      <c r="J2398" s="12" t="s">
        <v>1086</v>
      </c>
      <c r="K2398" s="10">
        <v>102375</v>
      </c>
      <c r="L2398" s="11">
        <v>0.35</v>
      </c>
      <c r="M2398" s="13">
        <f t="shared" si="74"/>
        <v>292500</v>
      </c>
      <c r="N2398" s="13">
        <f t="shared" si="75"/>
        <v>450</v>
      </c>
      <c r="O2398" s="4" t="s">
        <v>1018</v>
      </c>
      <c r="P2398" s="12" t="s">
        <v>794</v>
      </c>
    </row>
    <row r="2399" spans="1:16" ht="14.25" customHeight="1">
      <c r="A2399" s="4" t="s">
        <v>1107</v>
      </c>
      <c r="B2399" s="4" t="s">
        <v>13</v>
      </c>
      <c r="C2399" s="4">
        <v>1185732</v>
      </c>
      <c r="D2399" s="5">
        <v>44318</v>
      </c>
      <c r="E2399" s="4" t="s">
        <v>984</v>
      </c>
      <c r="F2399" s="4" t="s">
        <v>1029</v>
      </c>
      <c r="G2399" s="4" t="s">
        <v>1030</v>
      </c>
      <c r="H2399" s="6">
        <v>625</v>
      </c>
      <c r="I2399" s="12" t="s">
        <v>702</v>
      </c>
      <c r="J2399" s="12" t="s">
        <v>1087</v>
      </c>
      <c r="K2399" s="10">
        <v>100000</v>
      </c>
      <c r="L2399" s="11">
        <v>0.4</v>
      </c>
      <c r="M2399" s="13">
        <f t="shared" si="74"/>
        <v>250000</v>
      </c>
      <c r="N2399" s="13">
        <f t="shared" si="75"/>
        <v>400</v>
      </c>
      <c r="O2399" s="4" t="s">
        <v>1018</v>
      </c>
      <c r="P2399" s="12" t="s">
        <v>703</v>
      </c>
    </row>
    <row r="2400" spans="1:16" ht="14.25" customHeight="1">
      <c r="A2400" s="4" t="s">
        <v>1107</v>
      </c>
      <c r="B2400" s="4" t="s">
        <v>13</v>
      </c>
      <c r="C2400" s="4">
        <v>1185732</v>
      </c>
      <c r="D2400" s="5">
        <v>44318</v>
      </c>
      <c r="E2400" s="4" t="s">
        <v>984</v>
      </c>
      <c r="F2400" s="4" t="s">
        <v>1029</v>
      </c>
      <c r="G2400" s="4" t="s">
        <v>1030</v>
      </c>
      <c r="H2400" s="6">
        <v>575</v>
      </c>
      <c r="I2400" s="12" t="s">
        <v>91</v>
      </c>
      <c r="J2400" s="12" t="s">
        <v>1086</v>
      </c>
      <c r="K2400" s="10">
        <v>92000</v>
      </c>
      <c r="L2400" s="11">
        <v>0.4</v>
      </c>
      <c r="M2400" s="13">
        <f t="shared" si="74"/>
        <v>230000</v>
      </c>
      <c r="N2400" s="13">
        <f t="shared" si="75"/>
        <v>400</v>
      </c>
      <c r="O2400" s="4" t="s">
        <v>1018</v>
      </c>
      <c r="P2400" s="12" t="s">
        <v>795</v>
      </c>
    </row>
    <row r="2401" spans="1:16" ht="14.25" customHeight="1">
      <c r="A2401" s="4" t="s">
        <v>1107</v>
      </c>
      <c r="B2401" s="4" t="s">
        <v>13</v>
      </c>
      <c r="C2401" s="4">
        <v>1185732</v>
      </c>
      <c r="D2401" s="5">
        <v>44318</v>
      </c>
      <c r="E2401" s="4" t="s">
        <v>984</v>
      </c>
      <c r="F2401" s="4" t="s">
        <v>1029</v>
      </c>
      <c r="G2401" s="4" t="s">
        <v>1030</v>
      </c>
      <c r="H2401" s="6">
        <v>600</v>
      </c>
      <c r="I2401" s="12" t="s">
        <v>796</v>
      </c>
      <c r="J2401" s="12" t="s">
        <v>1087</v>
      </c>
      <c r="K2401" s="10">
        <v>105000</v>
      </c>
      <c r="L2401" s="11">
        <v>0.35</v>
      </c>
      <c r="M2401" s="13">
        <f t="shared" si="74"/>
        <v>300000</v>
      </c>
      <c r="N2401" s="13">
        <f t="shared" si="75"/>
        <v>500</v>
      </c>
      <c r="O2401" s="4" t="s">
        <v>1018</v>
      </c>
      <c r="P2401" s="12" t="s">
        <v>797</v>
      </c>
    </row>
    <row r="2402" spans="1:16" ht="14.25" customHeight="1">
      <c r="A2402" s="4" t="s">
        <v>1107</v>
      </c>
      <c r="B2402" s="4" t="s">
        <v>13</v>
      </c>
      <c r="C2402" s="4">
        <v>1185732</v>
      </c>
      <c r="D2402" s="5">
        <v>44318</v>
      </c>
      <c r="E2402" s="4" t="s">
        <v>984</v>
      </c>
      <c r="F2402" s="4" t="s">
        <v>1029</v>
      </c>
      <c r="G2402" s="4" t="s">
        <v>1030</v>
      </c>
      <c r="H2402" s="6">
        <v>700</v>
      </c>
      <c r="I2402" s="12" t="s">
        <v>798</v>
      </c>
      <c r="J2402" s="12" t="s">
        <v>1086</v>
      </c>
      <c r="K2402" s="10">
        <v>192500</v>
      </c>
      <c r="L2402" s="11">
        <v>0.5</v>
      </c>
      <c r="M2402" s="13">
        <f t="shared" si="74"/>
        <v>385000</v>
      </c>
      <c r="N2402" s="13">
        <f t="shared" si="75"/>
        <v>550</v>
      </c>
      <c r="O2402" s="4" t="s">
        <v>1018</v>
      </c>
      <c r="P2402" s="12" t="s">
        <v>799</v>
      </c>
    </row>
    <row r="2403" spans="1:16" ht="14.25" customHeight="1">
      <c r="A2403" s="4" t="s">
        <v>1107</v>
      </c>
      <c r="B2403" s="4" t="s">
        <v>13</v>
      </c>
      <c r="C2403" s="4">
        <v>1185732</v>
      </c>
      <c r="D2403" s="5">
        <v>44351</v>
      </c>
      <c r="E2403" s="4" t="s">
        <v>984</v>
      </c>
      <c r="F2403" s="4" t="s">
        <v>1029</v>
      </c>
      <c r="G2403" s="4" t="s">
        <v>1030</v>
      </c>
      <c r="H2403" s="6">
        <v>950</v>
      </c>
      <c r="I2403" s="12" t="s">
        <v>800</v>
      </c>
      <c r="J2403" s="12" t="s">
        <v>1087</v>
      </c>
      <c r="K2403" s="10">
        <v>190000</v>
      </c>
      <c r="L2403" s="11">
        <v>0.4</v>
      </c>
      <c r="M2403" s="13">
        <f t="shared" si="74"/>
        <v>475000</v>
      </c>
      <c r="N2403" s="13">
        <f t="shared" si="75"/>
        <v>500</v>
      </c>
      <c r="O2403" s="4" t="s">
        <v>1018</v>
      </c>
      <c r="P2403" s="12" t="s">
        <v>801</v>
      </c>
    </row>
    <row r="2404" spans="1:16" ht="14.25" customHeight="1">
      <c r="A2404" s="4" t="s">
        <v>1107</v>
      </c>
      <c r="B2404" s="4" t="s">
        <v>13</v>
      </c>
      <c r="C2404" s="4">
        <v>1185732</v>
      </c>
      <c r="D2404" s="5">
        <v>44351</v>
      </c>
      <c r="E2404" s="4" t="s">
        <v>984</v>
      </c>
      <c r="F2404" s="4" t="s">
        <v>1029</v>
      </c>
      <c r="G2404" s="4" t="s">
        <v>1030</v>
      </c>
      <c r="H2404" s="6">
        <v>700</v>
      </c>
      <c r="I2404" s="12" t="s">
        <v>488</v>
      </c>
      <c r="J2404" s="12" t="s">
        <v>1087</v>
      </c>
      <c r="K2404" s="10">
        <v>110250</v>
      </c>
      <c r="L2404" s="11">
        <v>0.35</v>
      </c>
      <c r="M2404" s="13">
        <f t="shared" si="74"/>
        <v>315000</v>
      </c>
      <c r="N2404" s="13">
        <f t="shared" si="75"/>
        <v>450</v>
      </c>
      <c r="O2404" s="4" t="s">
        <v>1018</v>
      </c>
      <c r="P2404" s="12" t="s">
        <v>802</v>
      </c>
    </row>
    <row r="2405" spans="1:16" ht="14.25" customHeight="1">
      <c r="A2405" s="4" t="s">
        <v>1107</v>
      </c>
      <c r="B2405" s="4" t="s">
        <v>13</v>
      </c>
      <c r="C2405" s="4">
        <v>1185732</v>
      </c>
      <c r="D2405" s="5">
        <v>44351</v>
      </c>
      <c r="E2405" s="4" t="s">
        <v>984</v>
      </c>
      <c r="F2405" s="4" t="s">
        <v>1029</v>
      </c>
      <c r="G2405" s="4" t="s">
        <v>1030</v>
      </c>
      <c r="H2405" s="6">
        <v>675</v>
      </c>
      <c r="I2405" s="12" t="s">
        <v>803</v>
      </c>
      <c r="J2405" s="12" t="s">
        <v>1086</v>
      </c>
      <c r="K2405" s="10">
        <v>135000</v>
      </c>
      <c r="L2405" s="11">
        <v>0.4</v>
      </c>
      <c r="M2405" s="13">
        <f t="shared" si="74"/>
        <v>337500</v>
      </c>
      <c r="N2405" s="13">
        <f t="shared" si="75"/>
        <v>500</v>
      </c>
      <c r="O2405" s="4" t="s">
        <v>1018</v>
      </c>
      <c r="P2405" s="12" t="s">
        <v>804</v>
      </c>
    </row>
    <row r="2406" spans="1:16" ht="14.25" customHeight="1">
      <c r="A2406" s="4" t="s">
        <v>1107</v>
      </c>
      <c r="B2406" s="4" t="s">
        <v>13</v>
      </c>
      <c r="C2406" s="4">
        <v>1185732</v>
      </c>
      <c r="D2406" s="5">
        <v>44351</v>
      </c>
      <c r="E2406" s="4" t="s">
        <v>984</v>
      </c>
      <c r="F2406" s="4" t="s">
        <v>1029</v>
      </c>
      <c r="G2406" s="4" t="s">
        <v>1030</v>
      </c>
      <c r="H2406" s="6">
        <v>650</v>
      </c>
      <c r="I2406" s="12" t="s">
        <v>805</v>
      </c>
      <c r="J2406" s="12" t="s">
        <v>1086</v>
      </c>
      <c r="K2406" s="10">
        <v>130000</v>
      </c>
      <c r="L2406" s="11">
        <v>0.4</v>
      </c>
      <c r="M2406" s="13">
        <f t="shared" si="74"/>
        <v>325000</v>
      </c>
      <c r="N2406" s="13">
        <f t="shared" si="75"/>
        <v>500</v>
      </c>
      <c r="O2406" s="4" t="s">
        <v>1018</v>
      </c>
      <c r="P2406" s="12" t="s">
        <v>806</v>
      </c>
    </row>
    <row r="2407" spans="1:16" ht="14.25" customHeight="1">
      <c r="A2407" s="4" t="s">
        <v>1107</v>
      </c>
      <c r="B2407" s="4" t="s">
        <v>13</v>
      </c>
      <c r="C2407" s="4">
        <v>1185732</v>
      </c>
      <c r="D2407" s="5">
        <v>44351</v>
      </c>
      <c r="E2407" s="4" t="s">
        <v>984</v>
      </c>
      <c r="F2407" s="4" t="s">
        <v>1029</v>
      </c>
      <c r="G2407" s="4" t="s">
        <v>1030</v>
      </c>
      <c r="H2407" s="6">
        <v>650</v>
      </c>
      <c r="I2407" s="12" t="s">
        <v>272</v>
      </c>
      <c r="J2407" s="12" t="s">
        <v>1087</v>
      </c>
      <c r="K2407" s="10">
        <v>147875</v>
      </c>
      <c r="L2407" s="11">
        <v>0.35</v>
      </c>
      <c r="M2407" s="13">
        <f t="shared" si="74"/>
        <v>422500</v>
      </c>
      <c r="N2407" s="13">
        <f t="shared" si="75"/>
        <v>650</v>
      </c>
      <c r="O2407" s="4" t="s">
        <v>1018</v>
      </c>
      <c r="P2407" s="12" t="s">
        <v>273</v>
      </c>
    </row>
    <row r="2408" spans="1:16" ht="14.25" customHeight="1">
      <c r="A2408" s="4" t="s">
        <v>1107</v>
      </c>
      <c r="B2408" s="4" t="s">
        <v>13</v>
      </c>
      <c r="C2408" s="4">
        <v>1185732</v>
      </c>
      <c r="D2408" s="5">
        <v>44351</v>
      </c>
      <c r="E2408" s="4" t="s">
        <v>984</v>
      </c>
      <c r="F2408" s="4" t="s">
        <v>1029</v>
      </c>
      <c r="G2408" s="4" t="s">
        <v>1030</v>
      </c>
      <c r="H2408" s="6">
        <v>825</v>
      </c>
      <c r="I2408" s="12" t="s">
        <v>132</v>
      </c>
      <c r="J2408" s="12" t="s">
        <v>1086</v>
      </c>
      <c r="K2408" s="10">
        <v>288750</v>
      </c>
      <c r="L2408" s="11">
        <v>0.5</v>
      </c>
      <c r="M2408" s="13">
        <f t="shared" si="74"/>
        <v>577500</v>
      </c>
      <c r="N2408" s="13">
        <f t="shared" si="75"/>
        <v>700</v>
      </c>
      <c r="O2408" s="4" t="s">
        <v>1018</v>
      </c>
      <c r="P2408" s="12" t="s">
        <v>807</v>
      </c>
    </row>
    <row r="2409" spans="1:16" ht="14.25" customHeight="1">
      <c r="A2409" s="4" t="s">
        <v>1107</v>
      </c>
      <c r="B2409" s="4" t="s">
        <v>13</v>
      </c>
      <c r="C2409" s="4">
        <v>1185732</v>
      </c>
      <c r="D2409" s="5">
        <v>44379</v>
      </c>
      <c r="E2409" s="4" t="s">
        <v>984</v>
      </c>
      <c r="F2409" s="4" t="s">
        <v>1029</v>
      </c>
      <c r="G2409" s="4" t="s">
        <v>1030</v>
      </c>
      <c r="H2409" s="6">
        <v>1050</v>
      </c>
      <c r="I2409" s="12" t="s">
        <v>687</v>
      </c>
      <c r="J2409" s="12" t="s">
        <v>1087</v>
      </c>
      <c r="K2409" s="10">
        <v>273000</v>
      </c>
      <c r="L2409" s="11">
        <v>0.4</v>
      </c>
      <c r="M2409" s="13">
        <f t="shared" si="74"/>
        <v>682500</v>
      </c>
      <c r="N2409" s="13">
        <f t="shared" si="75"/>
        <v>650</v>
      </c>
      <c r="O2409" s="4" t="s">
        <v>1018</v>
      </c>
      <c r="P2409" s="12" t="s">
        <v>688</v>
      </c>
    </row>
    <row r="2410" spans="1:16" ht="14.25" customHeight="1">
      <c r="A2410" s="4" t="s">
        <v>1107</v>
      </c>
      <c r="B2410" s="4" t="s">
        <v>13</v>
      </c>
      <c r="C2410" s="4">
        <v>1185732</v>
      </c>
      <c r="D2410" s="5">
        <v>44379</v>
      </c>
      <c r="E2410" s="4" t="s">
        <v>984</v>
      </c>
      <c r="F2410" s="4" t="s">
        <v>1029</v>
      </c>
      <c r="G2410" s="4" t="s">
        <v>1030</v>
      </c>
      <c r="H2410" s="6">
        <v>800</v>
      </c>
      <c r="I2410" s="12" t="s">
        <v>466</v>
      </c>
      <c r="J2410" s="12" t="s">
        <v>1087</v>
      </c>
      <c r="K2410" s="10">
        <v>168000</v>
      </c>
      <c r="L2410" s="11">
        <v>0.35</v>
      </c>
      <c r="M2410" s="13">
        <f t="shared" si="74"/>
        <v>480000.00000000006</v>
      </c>
      <c r="N2410" s="13">
        <f t="shared" si="75"/>
        <v>600.00000000000011</v>
      </c>
      <c r="O2410" s="4" t="s">
        <v>1018</v>
      </c>
      <c r="P2410" s="12" t="s">
        <v>808</v>
      </c>
    </row>
    <row r="2411" spans="1:16" ht="14.25" customHeight="1">
      <c r="A2411" s="4" t="s">
        <v>1107</v>
      </c>
      <c r="B2411" s="4" t="s">
        <v>13</v>
      </c>
      <c r="C2411" s="4">
        <v>1185732</v>
      </c>
      <c r="D2411" s="5">
        <v>44379</v>
      </c>
      <c r="E2411" s="4" t="s">
        <v>984</v>
      </c>
      <c r="F2411" s="4" t="s">
        <v>1029</v>
      </c>
      <c r="G2411" s="4" t="s">
        <v>1030</v>
      </c>
      <c r="H2411" s="6">
        <v>725</v>
      </c>
      <c r="I2411" s="12" t="s">
        <v>809</v>
      </c>
      <c r="J2411" s="12" t="s">
        <v>1086</v>
      </c>
      <c r="K2411" s="10">
        <v>159500</v>
      </c>
      <c r="L2411" s="11">
        <v>0.4</v>
      </c>
      <c r="M2411" s="13">
        <f t="shared" si="74"/>
        <v>398750</v>
      </c>
      <c r="N2411" s="13">
        <f t="shared" si="75"/>
        <v>550</v>
      </c>
      <c r="O2411" s="4" t="s">
        <v>1018</v>
      </c>
      <c r="P2411" s="12" t="s">
        <v>810</v>
      </c>
    </row>
    <row r="2412" spans="1:16" ht="14.25" customHeight="1">
      <c r="A2412" s="4" t="s">
        <v>1107</v>
      </c>
      <c r="B2412" s="4" t="s">
        <v>13</v>
      </c>
      <c r="C2412" s="4">
        <v>1185732</v>
      </c>
      <c r="D2412" s="5">
        <v>44379</v>
      </c>
      <c r="E2412" s="4" t="s">
        <v>984</v>
      </c>
      <c r="F2412" s="4" t="s">
        <v>1029</v>
      </c>
      <c r="G2412" s="4" t="s">
        <v>1030</v>
      </c>
      <c r="H2412" s="6">
        <v>675</v>
      </c>
      <c r="I2412" s="12" t="s">
        <v>811</v>
      </c>
      <c r="J2412" s="12" t="s">
        <v>1086</v>
      </c>
      <c r="K2412" s="10">
        <v>148500</v>
      </c>
      <c r="L2412" s="11">
        <v>0.4</v>
      </c>
      <c r="M2412" s="13">
        <f t="shared" si="74"/>
        <v>371250</v>
      </c>
      <c r="N2412" s="13">
        <f t="shared" si="75"/>
        <v>550</v>
      </c>
      <c r="O2412" s="4" t="s">
        <v>1018</v>
      </c>
      <c r="P2412" s="12" t="s">
        <v>812</v>
      </c>
    </row>
    <row r="2413" spans="1:16" ht="14.25" customHeight="1">
      <c r="A2413" s="4" t="s">
        <v>1107</v>
      </c>
      <c r="B2413" s="4" t="s">
        <v>13</v>
      </c>
      <c r="C2413" s="4">
        <v>1185732</v>
      </c>
      <c r="D2413" s="5">
        <v>44379</v>
      </c>
      <c r="E2413" s="4" t="s">
        <v>984</v>
      </c>
      <c r="F2413" s="4" t="s">
        <v>1029</v>
      </c>
      <c r="G2413" s="4" t="s">
        <v>1030</v>
      </c>
      <c r="H2413" s="6">
        <v>700</v>
      </c>
      <c r="I2413" s="12" t="s">
        <v>682</v>
      </c>
      <c r="J2413" s="12" t="s">
        <v>1087</v>
      </c>
      <c r="K2413" s="10">
        <v>159250</v>
      </c>
      <c r="L2413" s="11">
        <v>0.35</v>
      </c>
      <c r="M2413" s="13">
        <f t="shared" si="74"/>
        <v>455000</v>
      </c>
      <c r="N2413" s="13">
        <f t="shared" si="75"/>
        <v>650</v>
      </c>
      <c r="O2413" s="4" t="s">
        <v>1018</v>
      </c>
      <c r="P2413" s="12" t="s">
        <v>813</v>
      </c>
    </row>
    <row r="2414" spans="1:16" ht="14.25" customHeight="1">
      <c r="A2414" s="4" t="s">
        <v>1107</v>
      </c>
      <c r="B2414" s="4" t="s">
        <v>13</v>
      </c>
      <c r="C2414" s="4">
        <v>1185732</v>
      </c>
      <c r="D2414" s="5">
        <v>44379</v>
      </c>
      <c r="E2414" s="4" t="s">
        <v>984</v>
      </c>
      <c r="F2414" s="4" t="s">
        <v>1029</v>
      </c>
      <c r="G2414" s="4" t="s">
        <v>1030</v>
      </c>
      <c r="H2414" s="6">
        <v>875</v>
      </c>
      <c r="I2414" s="12" t="s">
        <v>49</v>
      </c>
      <c r="J2414" s="12" t="s">
        <v>1086</v>
      </c>
      <c r="K2414" s="10">
        <v>306250</v>
      </c>
      <c r="L2414" s="11">
        <v>0.5</v>
      </c>
      <c r="M2414" s="13">
        <f t="shared" si="74"/>
        <v>612500</v>
      </c>
      <c r="N2414" s="13">
        <f t="shared" si="75"/>
        <v>700</v>
      </c>
      <c r="O2414" s="4" t="s">
        <v>1018</v>
      </c>
      <c r="P2414" s="12" t="s">
        <v>814</v>
      </c>
    </row>
    <row r="2415" spans="1:16" ht="14.25" customHeight="1">
      <c r="A2415" s="4" t="s">
        <v>1106</v>
      </c>
      <c r="B2415" s="4" t="s">
        <v>13</v>
      </c>
      <c r="C2415" s="4">
        <v>1185732</v>
      </c>
      <c r="D2415" s="5">
        <v>44411</v>
      </c>
      <c r="E2415" s="4" t="s">
        <v>984</v>
      </c>
      <c r="F2415" s="4" t="s">
        <v>1029</v>
      </c>
      <c r="G2415" s="4" t="s">
        <v>1030</v>
      </c>
      <c r="H2415" s="6">
        <v>1025</v>
      </c>
      <c r="I2415" s="12" t="s">
        <v>815</v>
      </c>
      <c r="J2415" s="12" t="s">
        <v>1086</v>
      </c>
      <c r="K2415" s="10">
        <v>266500</v>
      </c>
      <c r="L2415" s="11">
        <v>0.4</v>
      </c>
      <c r="M2415" s="13">
        <f t="shared" si="74"/>
        <v>666250</v>
      </c>
      <c r="N2415" s="13">
        <f t="shared" si="75"/>
        <v>650</v>
      </c>
      <c r="O2415" s="4" t="s">
        <v>1018</v>
      </c>
      <c r="P2415" s="12" t="s">
        <v>816</v>
      </c>
    </row>
    <row r="2416" spans="1:16" ht="14.25" customHeight="1">
      <c r="A2416" s="4" t="s">
        <v>1106</v>
      </c>
      <c r="B2416" s="4" t="s">
        <v>13</v>
      </c>
      <c r="C2416" s="4">
        <v>1185732</v>
      </c>
      <c r="D2416" s="5">
        <v>44411</v>
      </c>
      <c r="E2416" s="4" t="s">
        <v>984</v>
      </c>
      <c r="F2416" s="4" t="s">
        <v>1029</v>
      </c>
      <c r="G2416" s="4" t="s">
        <v>1030</v>
      </c>
      <c r="H2416" s="6">
        <v>800</v>
      </c>
      <c r="I2416" s="12" t="s">
        <v>817</v>
      </c>
      <c r="J2416" s="12" t="s">
        <v>1087</v>
      </c>
      <c r="K2416" s="10">
        <v>168000</v>
      </c>
      <c r="L2416" s="11">
        <v>0.35</v>
      </c>
      <c r="M2416" s="13">
        <f t="shared" si="74"/>
        <v>480000.00000000006</v>
      </c>
      <c r="N2416" s="13">
        <f t="shared" si="75"/>
        <v>600.00000000000011</v>
      </c>
      <c r="O2416" s="4" t="s">
        <v>1018</v>
      </c>
      <c r="P2416" s="12" t="s">
        <v>818</v>
      </c>
    </row>
    <row r="2417" spans="1:16" ht="14.25" customHeight="1">
      <c r="A2417" s="4" t="s">
        <v>1106</v>
      </c>
      <c r="B2417" s="4" t="s">
        <v>13</v>
      </c>
      <c r="C2417" s="4">
        <v>1185732</v>
      </c>
      <c r="D2417" s="5">
        <v>44411</v>
      </c>
      <c r="E2417" s="4" t="s">
        <v>984</v>
      </c>
      <c r="F2417" s="4" t="s">
        <v>1029</v>
      </c>
      <c r="G2417" s="4" t="s">
        <v>1030</v>
      </c>
      <c r="H2417" s="6">
        <v>725</v>
      </c>
      <c r="I2417" s="12" t="s">
        <v>642</v>
      </c>
      <c r="J2417" s="12" t="s">
        <v>1086</v>
      </c>
      <c r="K2417" s="10">
        <v>159500</v>
      </c>
      <c r="L2417" s="11">
        <v>0.4</v>
      </c>
      <c r="M2417" s="13">
        <f t="shared" si="74"/>
        <v>398750</v>
      </c>
      <c r="N2417" s="13">
        <f t="shared" si="75"/>
        <v>550</v>
      </c>
      <c r="O2417" s="4" t="s">
        <v>1018</v>
      </c>
      <c r="P2417" s="12" t="s">
        <v>819</v>
      </c>
    </row>
    <row r="2418" spans="1:16" ht="14.25" customHeight="1">
      <c r="A2418" s="4" t="s">
        <v>1106</v>
      </c>
      <c r="B2418" s="4" t="s">
        <v>13</v>
      </c>
      <c r="C2418" s="4">
        <v>1185732</v>
      </c>
      <c r="D2418" s="5">
        <v>44411</v>
      </c>
      <c r="E2418" s="4" t="s">
        <v>984</v>
      </c>
      <c r="F2418" s="4" t="s">
        <v>1029</v>
      </c>
      <c r="G2418" s="4" t="s">
        <v>1030</v>
      </c>
      <c r="H2418" s="6">
        <v>675</v>
      </c>
      <c r="I2418" s="12" t="s">
        <v>468</v>
      </c>
      <c r="J2418" s="12" t="s">
        <v>1087</v>
      </c>
      <c r="K2418" s="10">
        <v>121500</v>
      </c>
      <c r="L2418" s="11">
        <v>0.4</v>
      </c>
      <c r="M2418" s="13">
        <f t="shared" si="74"/>
        <v>303750</v>
      </c>
      <c r="N2418" s="13">
        <f t="shared" si="75"/>
        <v>450</v>
      </c>
      <c r="O2418" s="4" t="s">
        <v>1018</v>
      </c>
      <c r="P2418" s="12" t="s">
        <v>469</v>
      </c>
    </row>
    <row r="2419" spans="1:16" ht="14.25" customHeight="1">
      <c r="A2419" s="4" t="s">
        <v>1106</v>
      </c>
      <c r="B2419" s="4" t="s">
        <v>13</v>
      </c>
      <c r="C2419" s="4">
        <v>1185732</v>
      </c>
      <c r="D2419" s="5">
        <v>44411</v>
      </c>
      <c r="E2419" s="4" t="s">
        <v>984</v>
      </c>
      <c r="F2419" s="4" t="s">
        <v>1029</v>
      </c>
      <c r="G2419" s="4" t="s">
        <v>1030</v>
      </c>
      <c r="H2419" s="6">
        <v>650</v>
      </c>
      <c r="I2419" s="12" t="s">
        <v>417</v>
      </c>
      <c r="J2419" s="12" t="s">
        <v>1086</v>
      </c>
      <c r="K2419" s="10">
        <v>125125</v>
      </c>
      <c r="L2419" s="11">
        <v>0.35</v>
      </c>
      <c r="M2419" s="13">
        <f t="shared" si="74"/>
        <v>357500</v>
      </c>
      <c r="N2419" s="13">
        <f t="shared" si="75"/>
        <v>550</v>
      </c>
      <c r="O2419" s="4" t="s">
        <v>1018</v>
      </c>
      <c r="P2419" s="12" t="s">
        <v>820</v>
      </c>
    </row>
    <row r="2420" spans="1:16" ht="14.25" customHeight="1">
      <c r="A2420" s="4" t="s">
        <v>1106</v>
      </c>
      <c r="B2420" s="4" t="s">
        <v>13</v>
      </c>
      <c r="C2420" s="4">
        <v>1185732</v>
      </c>
      <c r="D2420" s="5">
        <v>44411</v>
      </c>
      <c r="E2420" s="4" t="s">
        <v>984</v>
      </c>
      <c r="F2420" s="4" t="s">
        <v>1029</v>
      </c>
      <c r="G2420" s="4" t="s">
        <v>1030</v>
      </c>
      <c r="H2420" s="6">
        <v>825</v>
      </c>
      <c r="I2420" s="12" t="s">
        <v>222</v>
      </c>
      <c r="J2420" s="12" t="s">
        <v>1086</v>
      </c>
      <c r="K2420" s="10">
        <v>247500</v>
      </c>
      <c r="L2420" s="11">
        <v>0.5</v>
      </c>
      <c r="M2420" s="13">
        <f t="shared" si="74"/>
        <v>495000</v>
      </c>
      <c r="N2420" s="13">
        <f t="shared" si="75"/>
        <v>600</v>
      </c>
      <c r="O2420" s="4" t="s">
        <v>1018</v>
      </c>
      <c r="P2420" s="12" t="s">
        <v>821</v>
      </c>
    </row>
    <row r="2421" spans="1:16" ht="14.25" customHeight="1">
      <c r="A2421" s="4" t="s">
        <v>1106</v>
      </c>
      <c r="B2421" s="4" t="s">
        <v>13</v>
      </c>
      <c r="C2421" s="4">
        <v>1185732</v>
      </c>
      <c r="D2421" s="5">
        <v>44441</v>
      </c>
      <c r="E2421" s="4" t="s">
        <v>984</v>
      </c>
      <c r="F2421" s="4" t="s">
        <v>1029</v>
      </c>
      <c r="G2421" s="4" t="s">
        <v>1030</v>
      </c>
      <c r="H2421" s="6">
        <v>925</v>
      </c>
      <c r="I2421" s="12" t="s">
        <v>174</v>
      </c>
      <c r="J2421" s="12" t="s">
        <v>1087</v>
      </c>
      <c r="K2421" s="10">
        <v>203500</v>
      </c>
      <c r="L2421" s="11">
        <v>0.4</v>
      </c>
      <c r="M2421" s="13">
        <f t="shared" si="74"/>
        <v>508750</v>
      </c>
      <c r="N2421" s="13">
        <f t="shared" si="75"/>
        <v>550</v>
      </c>
      <c r="O2421" s="4" t="s">
        <v>1018</v>
      </c>
      <c r="P2421" s="12" t="s">
        <v>822</v>
      </c>
    </row>
    <row r="2422" spans="1:16" ht="14.25" customHeight="1">
      <c r="A2422" s="4" t="s">
        <v>1106</v>
      </c>
      <c r="B2422" s="4" t="s">
        <v>13</v>
      </c>
      <c r="C2422" s="4">
        <v>1185732</v>
      </c>
      <c r="D2422" s="5">
        <v>44441</v>
      </c>
      <c r="E2422" s="4" t="s">
        <v>984</v>
      </c>
      <c r="F2422" s="4" t="s">
        <v>1029</v>
      </c>
      <c r="G2422" s="4" t="s">
        <v>1030</v>
      </c>
      <c r="H2422" s="6">
        <v>725</v>
      </c>
      <c r="I2422" s="12" t="s">
        <v>823</v>
      </c>
      <c r="J2422" s="12" t="s">
        <v>1090</v>
      </c>
      <c r="K2422" s="10">
        <v>126875</v>
      </c>
      <c r="L2422" s="11">
        <v>0.35</v>
      </c>
      <c r="M2422" s="13">
        <f t="shared" si="74"/>
        <v>362500</v>
      </c>
      <c r="N2422" s="13">
        <f t="shared" si="75"/>
        <v>500</v>
      </c>
      <c r="O2422" s="4" t="s">
        <v>1018</v>
      </c>
      <c r="P2422" s="12" t="s">
        <v>824</v>
      </c>
    </row>
    <row r="2423" spans="1:16" ht="14.25" customHeight="1">
      <c r="A2423" s="4" t="s">
        <v>1106</v>
      </c>
      <c r="B2423" s="4" t="s">
        <v>13</v>
      </c>
      <c r="C2423" s="4">
        <v>1185732</v>
      </c>
      <c r="D2423" s="5">
        <v>44441</v>
      </c>
      <c r="E2423" s="4" t="s">
        <v>984</v>
      </c>
      <c r="F2423" s="4" t="s">
        <v>1029</v>
      </c>
      <c r="G2423" s="4" t="s">
        <v>1030</v>
      </c>
      <c r="H2423" s="6">
        <v>625</v>
      </c>
      <c r="I2423" s="12" t="s">
        <v>87</v>
      </c>
      <c r="J2423" s="12" t="s">
        <v>1088</v>
      </c>
      <c r="K2423" s="10">
        <v>75000</v>
      </c>
      <c r="L2423" s="11">
        <v>0.4</v>
      </c>
      <c r="M2423" s="13">
        <f t="shared" si="74"/>
        <v>187500</v>
      </c>
      <c r="N2423" s="13">
        <f t="shared" si="75"/>
        <v>300</v>
      </c>
      <c r="O2423" s="4" t="s">
        <v>1018</v>
      </c>
      <c r="P2423" s="12" t="s">
        <v>825</v>
      </c>
    </row>
    <row r="2424" spans="1:16" ht="14.25" customHeight="1">
      <c r="A2424" s="4" t="s">
        <v>1106</v>
      </c>
      <c r="B2424" s="4" t="s">
        <v>13</v>
      </c>
      <c r="C2424" s="4">
        <v>1185732</v>
      </c>
      <c r="D2424" s="5">
        <v>44441</v>
      </c>
      <c r="E2424" s="4" t="s">
        <v>984</v>
      </c>
      <c r="F2424" s="4" t="s">
        <v>1029</v>
      </c>
      <c r="G2424" s="4" t="s">
        <v>1030</v>
      </c>
      <c r="H2424" s="6">
        <v>600</v>
      </c>
      <c r="I2424" s="12" t="s">
        <v>826</v>
      </c>
      <c r="J2424" s="12" t="s">
        <v>1087</v>
      </c>
      <c r="K2424" s="10">
        <v>72000</v>
      </c>
      <c r="L2424" s="11">
        <v>0.4</v>
      </c>
      <c r="M2424" s="13">
        <f t="shared" si="74"/>
        <v>180000</v>
      </c>
      <c r="N2424" s="13">
        <f t="shared" si="75"/>
        <v>300</v>
      </c>
      <c r="O2424" s="4" t="s">
        <v>1018</v>
      </c>
      <c r="P2424" s="12" t="s">
        <v>827</v>
      </c>
    </row>
    <row r="2425" spans="1:16" ht="14.25" customHeight="1">
      <c r="A2425" s="4" t="s">
        <v>1106</v>
      </c>
      <c r="B2425" s="4" t="s">
        <v>13</v>
      </c>
      <c r="C2425" s="4">
        <v>1185732</v>
      </c>
      <c r="D2425" s="5">
        <v>44441</v>
      </c>
      <c r="E2425" s="4" t="s">
        <v>984</v>
      </c>
      <c r="F2425" s="4" t="s">
        <v>1029</v>
      </c>
      <c r="G2425" s="4" t="s">
        <v>1030</v>
      </c>
      <c r="H2425" s="6">
        <v>600</v>
      </c>
      <c r="I2425" s="12" t="s">
        <v>828</v>
      </c>
      <c r="J2425" s="12" t="s">
        <v>1087</v>
      </c>
      <c r="K2425" s="10">
        <v>84000</v>
      </c>
      <c r="L2425" s="11">
        <v>0.35</v>
      </c>
      <c r="M2425" s="13">
        <f t="shared" si="74"/>
        <v>240000.00000000003</v>
      </c>
      <c r="N2425" s="13">
        <f t="shared" si="75"/>
        <v>400.00000000000006</v>
      </c>
      <c r="O2425" s="4" t="s">
        <v>1018</v>
      </c>
      <c r="P2425" s="12" t="s">
        <v>829</v>
      </c>
    </row>
    <row r="2426" spans="1:16" ht="14.25" customHeight="1">
      <c r="A2426" s="4" t="s">
        <v>1106</v>
      </c>
      <c r="B2426" s="4" t="s">
        <v>13</v>
      </c>
      <c r="C2426" s="4">
        <v>1185732</v>
      </c>
      <c r="D2426" s="5">
        <v>44441</v>
      </c>
      <c r="E2426" s="4" t="s">
        <v>984</v>
      </c>
      <c r="F2426" s="4" t="s">
        <v>1029</v>
      </c>
      <c r="G2426" s="4" t="s">
        <v>1030</v>
      </c>
      <c r="H2426" s="6">
        <v>700</v>
      </c>
      <c r="I2426" s="12" t="s">
        <v>830</v>
      </c>
      <c r="J2426" s="12" t="s">
        <v>1087</v>
      </c>
      <c r="K2426" s="10">
        <v>157500</v>
      </c>
      <c r="L2426" s="11">
        <v>0.5</v>
      </c>
      <c r="M2426" s="13">
        <f t="shared" si="74"/>
        <v>315000</v>
      </c>
      <c r="N2426" s="13">
        <f t="shared" si="75"/>
        <v>450</v>
      </c>
      <c r="O2426" s="4" t="s">
        <v>1018</v>
      </c>
      <c r="P2426" s="12" t="s">
        <v>831</v>
      </c>
    </row>
    <row r="2427" spans="1:16" ht="14.25" customHeight="1">
      <c r="A2427" s="4" t="s">
        <v>1106</v>
      </c>
      <c r="B2427" s="4" t="s">
        <v>13</v>
      </c>
      <c r="C2427" s="4">
        <v>1185732</v>
      </c>
      <c r="D2427" s="5">
        <v>44473</v>
      </c>
      <c r="E2427" s="4" t="s">
        <v>984</v>
      </c>
      <c r="F2427" s="4" t="s">
        <v>1029</v>
      </c>
      <c r="G2427" s="4" t="s">
        <v>1030</v>
      </c>
      <c r="H2427" s="6">
        <v>875</v>
      </c>
      <c r="I2427" s="12" t="s">
        <v>366</v>
      </c>
      <c r="J2427" s="12" t="s">
        <v>1086</v>
      </c>
      <c r="K2427" s="10">
        <v>157500</v>
      </c>
      <c r="L2427" s="11">
        <v>0.4</v>
      </c>
      <c r="M2427" s="13">
        <f t="shared" si="74"/>
        <v>393750</v>
      </c>
      <c r="N2427" s="13">
        <f t="shared" si="75"/>
        <v>450</v>
      </c>
      <c r="O2427" s="4" t="s">
        <v>1018</v>
      </c>
      <c r="P2427" s="12" t="s">
        <v>367</v>
      </c>
    </row>
    <row r="2428" spans="1:16" ht="14.25" customHeight="1">
      <c r="A2428" s="4" t="s">
        <v>1106</v>
      </c>
      <c r="B2428" s="4" t="s">
        <v>13</v>
      </c>
      <c r="C2428" s="4">
        <v>1185732</v>
      </c>
      <c r="D2428" s="5">
        <v>44473</v>
      </c>
      <c r="E2428" s="4" t="s">
        <v>984</v>
      </c>
      <c r="F2428" s="4" t="s">
        <v>1029</v>
      </c>
      <c r="G2428" s="4" t="s">
        <v>1030</v>
      </c>
      <c r="H2428" s="6">
        <v>700</v>
      </c>
      <c r="I2428" s="12" t="s">
        <v>832</v>
      </c>
      <c r="J2428" s="12" t="s">
        <v>1089</v>
      </c>
      <c r="K2428" s="10">
        <v>85750</v>
      </c>
      <c r="L2428" s="11">
        <v>0.35</v>
      </c>
      <c r="M2428" s="13">
        <f t="shared" si="74"/>
        <v>245000.00000000003</v>
      </c>
      <c r="N2428" s="13">
        <f t="shared" si="75"/>
        <v>350.00000000000006</v>
      </c>
      <c r="O2428" s="4" t="s">
        <v>1018</v>
      </c>
      <c r="P2428" s="12" t="s">
        <v>833</v>
      </c>
    </row>
    <row r="2429" spans="1:16" ht="14.25" customHeight="1">
      <c r="A2429" s="4" t="s">
        <v>1106</v>
      </c>
      <c r="B2429" s="4" t="s">
        <v>13</v>
      </c>
      <c r="C2429" s="4">
        <v>1185732</v>
      </c>
      <c r="D2429" s="5">
        <v>44473</v>
      </c>
      <c r="E2429" s="4" t="s">
        <v>984</v>
      </c>
      <c r="F2429" s="4" t="s">
        <v>1029</v>
      </c>
      <c r="G2429" s="4" t="s">
        <v>1030</v>
      </c>
      <c r="H2429" s="6">
        <v>575</v>
      </c>
      <c r="I2429" s="12" t="s">
        <v>425</v>
      </c>
      <c r="J2429" s="12" t="s">
        <v>1087</v>
      </c>
      <c r="K2429" s="10">
        <v>80500</v>
      </c>
      <c r="L2429" s="11">
        <v>0.4</v>
      </c>
      <c r="M2429" s="13">
        <f t="shared" si="74"/>
        <v>201250</v>
      </c>
      <c r="N2429" s="13">
        <f t="shared" si="75"/>
        <v>350</v>
      </c>
      <c r="O2429" s="4" t="s">
        <v>1018</v>
      </c>
      <c r="P2429" s="12" t="s">
        <v>834</v>
      </c>
    </row>
    <row r="2430" spans="1:16" ht="14.25" customHeight="1">
      <c r="A2430" s="4" t="s">
        <v>1106</v>
      </c>
      <c r="B2430" s="4" t="s">
        <v>13</v>
      </c>
      <c r="C2430" s="4">
        <v>1185732</v>
      </c>
      <c r="D2430" s="5">
        <v>44473</v>
      </c>
      <c r="E2430" s="4" t="s">
        <v>984</v>
      </c>
      <c r="F2430" s="4" t="s">
        <v>1029</v>
      </c>
      <c r="G2430" s="4" t="s">
        <v>1030</v>
      </c>
      <c r="H2430" s="6">
        <v>550</v>
      </c>
      <c r="I2430" s="12" t="s">
        <v>438</v>
      </c>
      <c r="J2430" s="12" t="s">
        <v>1087</v>
      </c>
      <c r="K2430" s="10">
        <v>77000</v>
      </c>
      <c r="L2430" s="11">
        <v>0.4</v>
      </c>
      <c r="M2430" s="13">
        <f t="shared" si="74"/>
        <v>192500</v>
      </c>
      <c r="N2430" s="13">
        <f t="shared" si="75"/>
        <v>350</v>
      </c>
      <c r="O2430" s="4" t="s">
        <v>1018</v>
      </c>
      <c r="P2430" s="12" t="s">
        <v>439</v>
      </c>
    </row>
    <row r="2431" spans="1:16" ht="14.25" customHeight="1">
      <c r="A2431" s="4" t="s">
        <v>1106</v>
      </c>
      <c r="B2431" s="4" t="s">
        <v>13</v>
      </c>
      <c r="C2431" s="4">
        <v>1185732</v>
      </c>
      <c r="D2431" s="5">
        <v>44473</v>
      </c>
      <c r="E2431" s="4" t="s">
        <v>984</v>
      </c>
      <c r="F2431" s="4" t="s">
        <v>1029</v>
      </c>
      <c r="G2431" s="4" t="s">
        <v>1030</v>
      </c>
      <c r="H2431" s="6">
        <v>550</v>
      </c>
      <c r="I2431" s="12" t="s">
        <v>835</v>
      </c>
      <c r="J2431" s="12" t="s">
        <v>1086</v>
      </c>
      <c r="K2431" s="10">
        <v>86625</v>
      </c>
      <c r="L2431" s="11">
        <v>0.35</v>
      </c>
      <c r="M2431" s="13">
        <f t="shared" si="74"/>
        <v>247500.00000000003</v>
      </c>
      <c r="N2431" s="13">
        <f t="shared" si="75"/>
        <v>450.00000000000006</v>
      </c>
      <c r="O2431" s="4" t="s">
        <v>1018</v>
      </c>
      <c r="P2431" s="12" t="s">
        <v>836</v>
      </c>
    </row>
    <row r="2432" spans="1:16" ht="14.25" customHeight="1">
      <c r="A2432" s="4" t="s">
        <v>1106</v>
      </c>
      <c r="B2432" s="4" t="s">
        <v>13</v>
      </c>
      <c r="C2432" s="4">
        <v>1185732</v>
      </c>
      <c r="D2432" s="5">
        <v>44473</v>
      </c>
      <c r="E2432" s="4" t="s">
        <v>984</v>
      </c>
      <c r="F2432" s="4" t="s">
        <v>1029</v>
      </c>
      <c r="G2432" s="4" t="s">
        <v>1030</v>
      </c>
      <c r="H2432" s="6">
        <v>675</v>
      </c>
      <c r="I2432" s="12" t="s">
        <v>837</v>
      </c>
      <c r="J2432" s="12" t="s">
        <v>1087</v>
      </c>
      <c r="K2432" s="10">
        <v>168750</v>
      </c>
      <c r="L2432" s="11">
        <v>0.5</v>
      </c>
      <c r="M2432" s="13">
        <f t="shared" si="74"/>
        <v>337500</v>
      </c>
      <c r="N2432" s="13">
        <f t="shared" si="75"/>
        <v>500</v>
      </c>
      <c r="O2432" s="4" t="s">
        <v>1018</v>
      </c>
      <c r="P2432" s="12" t="s">
        <v>838</v>
      </c>
    </row>
    <row r="2433" spans="1:16" ht="14.25" customHeight="1">
      <c r="A2433" s="4" t="s">
        <v>1106</v>
      </c>
      <c r="B2433" s="4" t="s">
        <v>13</v>
      </c>
      <c r="C2433" s="4">
        <v>1185732</v>
      </c>
      <c r="D2433" s="5">
        <v>44503</v>
      </c>
      <c r="E2433" s="4" t="s">
        <v>984</v>
      </c>
      <c r="F2433" s="4" t="s">
        <v>1029</v>
      </c>
      <c r="G2433" s="4" t="s">
        <v>1030</v>
      </c>
      <c r="H2433" s="6">
        <v>825</v>
      </c>
      <c r="I2433" s="12" t="s">
        <v>521</v>
      </c>
      <c r="J2433" s="12" t="s">
        <v>1087</v>
      </c>
      <c r="K2433" s="10">
        <v>148500</v>
      </c>
      <c r="L2433" s="11">
        <v>0.4</v>
      </c>
      <c r="M2433" s="13">
        <f t="shared" si="74"/>
        <v>371250</v>
      </c>
      <c r="N2433" s="13">
        <f t="shared" si="75"/>
        <v>450</v>
      </c>
      <c r="O2433" s="4" t="s">
        <v>1018</v>
      </c>
      <c r="P2433" s="12" t="s">
        <v>839</v>
      </c>
    </row>
    <row r="2434" spans="1:16" ht="14.25" customHeight="1">
      <c r="A2434" s="4" t="s">
        <v>1106</v>
      </c>
      <c r="B2434" s="4" t="s">
        <v>13</v>
      </c>
      <c r="C2434" s="4">
        <v>1185732</v>
      </c>
      <c r="D2434" s="5">
        <v>44503</v>
      </c>
      <c r="E2434" s="4" t="s">
        <v>984</v>
      </c>
      <c r="F2434" s="4" t="s">
        <v>1029</v>
      </c>
      <c r="G2434" s="4" t="s">
        <v>1030</v>
      </c>
      <c r="H2434" s="6">
        <v>650</v>
      </c>
      <c r="I2434" s="12" t="s">
        <v>400</v>
      </c>
      <c r="J2434" s="12" t="s">
        <v>1088</v>
      </c>
      <c r="K2434" s="10">
        <v>79625</v>
      </c>
      <c r="L2434" s="11">
        <v>0.35</v>
      </c>
      <c r="M2434" s="13">
        <f t="shared" si="74"/>
        <v>227500</v>
      </c>
      <c r="N2434" s="13">
        <f t="shared" si="75"/>
        <v>350</v>
      </c>
      <c r="O2434" s="4" t="s">
        <v>1018</v>
      </c>
      <c r="P2434" s="12" t="s">
        <v>401</v>
      </c>
    </row>
    <row r="2435" spans="1:16" ht="14.25" customHeight="1">
      <c r="A2435" s="4" t="s">
        <v>1106</v>
      </c>
      <c r="B2435" s="4" t="s">
        <v>13</v>
      </c>
      <c r="C2435" s="4">
        <v>1185732</v>
      </c>
      <c r="D2435" s="5">
        <v>44503</v>
      </c>
      <c r="E2435" s="4" t="s">
        <v>984</v>
      </c>
      <c r="F2435" s="4" t="s">
        <v>1029</v>
      </c>
      <c r="G2435" s="4" t="s">
        <v>1030</v>
      </c>
      <c r="H2435" s="6">
        <v>595</v>
      </c>
      <c r="I2435" s="12" t="s">
        <v>279</v>
      </c>
      <c r="J2435" s="12" t="s">
        <v>1087</v>
      </c>
      <c r="K2435" s="10">
        <v>95200</v>
      </c>
      <c r="L2435" s="11">
        <v>0.4</v>
      </c>
      <c r="M2435" s="13">
        <f t="shared" si="74"/>
        <v>238000</v>
      </c>
      <c r="N2435" s="13">
        <f t="shared" si="75"/>
        <v>400</v>
      </c>
      <c r="O2435" s="4" t="s">
        <v>1018</v>
      </c>
      <c r="P2435" s="12" t="s">
        <v>840</v>
      </c>
    </row>
    <row r="2436" spans="1:16" ht="14.25" customHeight="1">
      <c r="A2436" s="4" t="s">
        <v>1106</v>
      </c>
      <c r="B2436" s="4" t="s">
        <v>13</v>
      </c>
      <c r="C2436" s="4">
        <v>1185732</v>
      </c>
      <c r="D2436" s="5">
        <v>44503</v>
      </c>
      <c r="E2436" s="4" t="s">
        <v>984</v>
      </c>
      <c r="F2436" s="4" t="s">
        <v>1029</v>
      </c>
      <c r="G2436" s="4" t="s">
        <v>1030</v>
      </c>
      <c r="H2436" s="6">
        <v>650</v>
      </c>
      <c r="I2436" s="12" t="s">
        <v>841</v>
      </c>
      <c r="J2436" s="12" t="s">
        <v>1086</v>
      </c>
      <c r="K2436" s="10">
        <v>156000</v>
      </c>
      <c r="L2436" s="11">
        <v>0.4</v>
      </c>
      <c r="M2436" s="13">
        <f t="shared" si="74"/>
        <v>390000</v>
      </c>
      <c r="N2436" s="13">
        <f t="shared" si="75"/>
        <v>600</v>
      </c>
      <c r="O2436" s="4" t="s">
        <v>1018</v>
      </c>
      <c r="P2436" s="12" t="s">
        <v>842</v>
      </c>
    </row>
    <row r="2437" spans="1:16" ht="14.25" customHeight="1">
      <c r="A2437" s="4" t="s">
        <v>1106</v>
      </c>
      <c r="B2437" s="4" t="s">
        <v>13</v>
      </c>
      <c r="C2437" s="4">
        <v>1185732</v>
      </c>
      <c r="D2437" s="5">
        <v>44503</v>
      </c>
      <c r="E2437" s="4" t="s">
        <v>984</v>
      </c>
      <c r="F2437" s="4" t="s">
        <v>1029</v>
      </c>
      <c r="G2437" s="4" t="s">
        <v>1030</v>
      </c>
      <c r="H2437" s="6">
        <v>625</v>
      </c>
      <c r="I2437" s="12" t="s">
        <v>843</v>
      </c>
      <c r="J2437" s="12" t="s">
        <v>1087</v>
      </c>
      <c r="K2437" s="10">
        <v>164062.5</v>
      </c>
      <c r="L2437" s="11">
        <v>0.35</v>
      </c>
      <c r="M2437" s="13">
        <f t="shared" si="74"/>
        <v>468750.00000000006</v>
      </c>
      <c r="N2437" s="13">
        <f t="shared" si="75"/>
        <v>750.00000000000011</v>
      </c>
      <c r="O2437" s="4" t="s">
        <v>1018</v>
      </c>
      <c r="P2437" s="12" t="s">
        <v>844</v>
      </c>
    </row>
    <row r="2438" spans="1:16" ht="14.25" customHeight="1">
      <c r="A2438" s="4" t="s">
        <v>1106</v>
      </c>
      <c r="B2438" s="4" t="s">
        <v>13</v>
      </c>
      <c r="C2438" s="4">
        <v>1185732</v>
      </c>
      <c r="D2438" s="5">
        <v>44503</v>
      </c>
      <c r="E2438" s="4" t="s">
        <v>984</v>
      </c>
      <c r="F2438" s="4" t="s">
        <v>1029</v>
      </c>
      <c r="G2438" s="4" t="s">
        <v>1030</v>
      </c>
      <c r="H2438" s="6">
        <v>725</v>
      </c>
      <c r="I2438" s="12" t="s">
        <v>845</v>
      </c>
      <c r="J2438" s="12" t="s">
        <v>1087</v>
      </c>
      <c r="K2438" s="10">
        <v>271875</v>
      </c>
      <c r="L2438" s="11">
        <v>0.5</v>
      </c>
      <c r="M2438" s="13">
        <f t="shared" si="74"/>
        <v>543750</v>
      </c>
      <c r="N2438" s="13">
        <f t="shared" si="75"/>
        <v>750</v>
      </c>
      <c r="O2438" s="4" t="s">
        <v>1018</v>
      </c>
      <c r="P2438" s="12" t="s">
        <v>846</v>
      </c>
    </row>
    <row r="2439" spans="1:16" ht="14.25" customHeight="1">
      <c r="A2439" s="4" t="s">
        <v>1106</v>
      </c>
      <c r="B2439" s="4" t="s">
        <v>13</v>
      </c>
      <c r="C2439" s="4">
        <v>1185732</v>
      </c>
      <c r="D2439" s="5">
        <v>44532</v>
      </c>
      <c r="E2439" s="4" t="s">
        <v>984</v>
      </c>
      <c r="F2439" s="4" t="s">
        <v>1029</v>
      </c>
      <c r="G2439" s="4" t="s">
        <v>1030</v>
      </c>
      <c r="H2439" s="6">
        <v>975</v>
      </c>
      <c r="I2439" s="12" t="s">
        <v>849</v>
      </c>
      <c r="J2439" s="12" t="s">
        <v>1088</v>
      </c>
      <c r="K2439" s="10">
        <v>273000</v>
      </c>
      <c r="L2439" s="11">
        <v>0.4</v>
      </c>
      <c r="M2439" s="13">
        <f t="shared" ref="M2439:M2500" si="76">K2439/L2439</f>
        <v>682500</v>
      </c>
      <c r="N2439" s="13">
        <f t="shared" ref="N2439:N2470" si="77">M2439/H2439</f>
        <v>700</v>
      </c>
      <c r="O2439" s="4" t="s">
        <v>1018</v>
      </c>
      <c r="P2439" s="12" t="s">
        <v>850</v>
      </c>
    </row>
    <row r="2440" spans="1:16" ht="14.25" customHeight="1">
      <c r="A2440" s="4" t="s">
        <v>1106</v>
      </c>
      <c r="B2440" s="4" t="s">
        <v>13</v>
      </c>
      <c r="C2440" s="4">
        <v>1185732</v>
      </c>
      <c r="D2440" s="5">
        <v>44532</v>
      </c>
      <c r="E2440" s="4" t="s">
        <v>984</v>
      </c>
      <c r="F2440" s="4" t="s">
        <v>1029</v>
      </c>
      <c r="G2440" s="4" t="s">
        <v>1030</v>
      </c>
      <c r="H2440" s="6">
        <v>775</v>
      </c>
      <c r="I2440" s="12" t="s">
        <v>750</v>
      </c>
      <c r="J2440" s="12" t="s">
        <v>1086</v>
      </c>
      <c r="K2440" s="10">
        <v>162750</v>
      </c>
      <c r="L2440" s="11">
        <v>0.35</v>
      </c>
      <c r="M2440" s="13">
        <f t="shared" si="76"/>
        <v>465000.00000000006</v>
      </c>
      <c r="N2440" s="13">
        <f t="shared" si="77"/>
        <v>600.00000000000011</v>
      </c>
      <c r="O2440" s="4" t="s">
        <v>1018</v>
      </c>
      <c r="P2440" s="12" t="s">
        <v>851</v>
      </c>
    </row>
    <row r="2441" spans="1:16" ht="14.25" customHeight="1">
      <c r="A2441" s="4" t="s">
        <v>1106</v>
      </c>
      <c r="B2441" s="4" t="s">
        <v>13</v>
      </c>
      <c r="C2441" s="4">
        <v>1185732</v>
      </c>
      <c r="D2441" s="5">
        <v>44532</v>
      </c>
      <c r="E2441" s="4" t="s">
        <v>984</v>
      </c>
      <c r="F2441" s="4" t="s">
        <v>1029</v>
      </c>
      <c r="G2441" s="4" t="s">
        <v>1030</v>
      </c>
      <c r="H2441" s="6">
        <v>725</v>
      </c>
      <c r="I2441" s="12" t="s">
        <v>717</v>
      </c>
      <c r="J2441" s="12" t="s">
        <v>1087</v>
      </c>
      <c r="K2441" s="10">
        <v>174000</v>
      </c>
      <c r="L2441" s="11">
        <v>0.4</v>
      </c>
      <c r="M2441" s="13">
        <f t="shared" si="76"/>
        <v>435000</v>
      </c>
      <c r="N2441" s="13">
        <f t="shared" si="77"/>
        <v>600</v>
      </c>
      <c r="O2441" s="4" t="s">
        <v>1018</v>
      </c>
      <c r="P2441" s="12" t="s">
        <v>852</v>
      </c>
    </row>
    <row r="2442" spans="1:16" ht="14.25" customHeight="1">
      <c r="A2442" s="4" t="s">
        <v>1106</v>
      </c>
      <c r="B2442" s="4" t="s">
        <v>13</v>
      </c>
      <c r="C2442" s="4">
        <v>1185732</v>
      </c>
      <c r="D2442" s="5">
        <v>44532</v>
      </c>
      <c r="E2442" s="4" t="s">
        <v>984</v>
      </c>
      <c r="F2442" s="4" t="s">
        <v>1029</v>
      </c>
      <c r="G2442" s="4" t="s">
        <v>1030</v>
      </c>
      <c r="H2442" s="6">
        <v>675</v>
      </c>
      <c r="I2442" s="12" t="s">
        <v>148</v>
      </c>
      <c r="J2442" s="12" t="s">
        <v>1087</v>
      </c>
      <c r="K2442" s="10">
        <v>162000</v>
      </c>
      <c r="L2442" s="11">
        <v>0.4</v>
      </c>
      <c r="M2442" s="13">
        <f t="shared" si="76"/>
        <v>405000</v>
      </c>
      <c r="N2442" s="13">
        <f t="shared" si="77"/>
        <v>600</v>
      </c>
      <c r="O2442" s="4" t="s">
        <v>1018</v>
      </c>
      <c r="P2442" s="12" t="s">
        <v>149</v>
      </c>
    </row>
    <row r="2443" spans="1:16" ht="14.25" customHeight="1">
      <c r="A2443" s="4" t="s">
        <v>1106</v>
      </c>
      <c r="B2443" s="4" t="s">
        <v>13</v>
      </c>
      <c r="C2443" s="4">
        <v>1185732</v>
      </c>
      <c r="D2443" s="5">
        <v>44532</v>
      </c>
      <c r="E2443" s="4" t="s">
        <v>984</v>
      </c>
      <c r="F2443" s="4" t="s">
        <v>1029</v>
      </c>
      <c r="G2443" s="4" t="s">
        <v>1030</v>
      </c>
      <c r="H2443" s="6">
        <v>675</v>
      </c>
      <c r="I2443" s="12" t="s">
        <v>380</v>
      </c>
      <c r="J2443" s="12" t="s">
        <v>1087</v>
      </c>
      <c r="K2443" s="10">
        <v>165375</v>
      </c>
      <c r="L2443" s="11">
        <v>0.35</v>
      </c>
      <c r="M2443" s="13">
        <f t="shared" si="76"/>
        <v>472500.00000000006</v>
      </c>
      <c r="N2443" s="13">
        <f t="shared" si="77"/>
        <v>700.00000000000011</v>
      </c>
      <c r="O2443" s="4" t="s">
        <v>1018</v>
      </c>
      <c r="P2443" s="12" t="s">
        <v>853</v>
      </c>
    </row>
    <row r="2444" spans="1:16" ht="14.25" customHeight="1">
      <c r="A2444" s="4" t="s">
        <v>1106</v>
      </c>
      <c r="B2444" s="4" t="s">
        <v>13</v>
      </c>
      <c r="C2444" s="4">
        <v>1185732</v>
      </c>
      <c r="D2444" s="5">
        <v>44532</v>
      </c>
      <c r="E2444" s="4" t="s">
        <v>984</v>
      </c>
      <c r="F2444" s="4" t="s">
        <v>1029</v>
      </c>
      <c r="G2444" s="4" t="s">
        <v>1030</v>
      </c>
      <c r="H2444" s="6">
        <v>775</v>
      </c>
      <c r="I2444" s="12" t="s">
        <v>612</v>
      </c>
      <c r="J2444" s="12" t="s">
        <v>1087</v>
      </c>
      <c r="K2444" s="10">
        <v>290625</v>
      </c>
      <c r="L2444" s="11">
        <v>0.5</v>
      </c>
      <c r="M2444" s="13">
        <f t="shared" si="76"/>
        <v>581250</v>
      </c>
      <c r="N2444" s="13">
        <f t="shared" si="77"/>
        <v>750</v>
      </c>
      <c r="O2444" s="4" t="s">
        <v>1018</v>
      </c>
      <c r="P2444" s="12" t="s">
        <v>854</v>
      </c>
    </row>
    <row r="2445" spans="1:16" ht="14.25" customHeight="1">
      <c r="A2445" s="4" t="s">
        <v>1106</v>
      </c>
      <c r="B2445" s="4" t="s">
        <v>13</v>
      </c>
      <c r="C2445" s="4">
        <v>1185732</v>
      </c>
      <c r="D2445" s="5">
        <v>44209</v>
      </c>
      <c r="E2445" s="4" t="s">
        <v>984</v>
      </c>
      <c r="F2445" s="4" t="s">
        <v>1029</v>
      </c>
      <c r="G2445" s="4" t="s">
        <v>1030</v>
      </c>
      <c r="H2445" s="6">
        <v>775</v>
      </c>
      <c r="I2445" s="12" t="s">
        <v>209</v>
      </c>
      <c r="J2445" s="12" t="s">
        <v>1087</v>
      </c>
      <c r="K2445" s="10">
        <v>108500</v>
      </c>
      <c r="L2445" s="11">
        <v>0.4</v>
      </c>
      <c r="M2445" s="13">
        <f t="shared" si="76"/>
        <v>271250</v>
      </c>
      <c r="N2445" s="13">
        <f t="shared" si="77"/>
        <v>350</v>
      </c>
      <c r="O2445" s="4" t="s">
        <v>1018</v>
      </c>
      <c r="P2445" s="12" t="s">
        <v>855</v>
      </c>
    </row>
    <row r="2446" spans="1:16" ht="14.25" customHeight="1">
      <c r="A2446" s="4" t="s">
        <v>1106</v>
      </c>
      <c r="B2446" s="4" t="s">
        <v>13</v>
      </c>
      <c r="C2446" s="4">
        <v>1185732</v>
      </c>
      <c r="D2446" s="5">
        <v>44209</v>
      </c>
      <c r="E2446" s="4" t="s">
        <v>984</v>
      </c>
      <c r="F2446" s="4" t="s">
        <v>1029</v>
      </c>
      <c r="G2446" s="4" t="s">
        <v>1030</v>
      </c>
      <c r="H2446" s="6">
        <v>575</v>
      </c>
      <c r="I2446" s="12" t="s">
        <v>642</v>
      </c>
      <c r="J2446" s="12" t="s">
        <v>1086</v>
      </c>
      <c r="K2446" s="10">
        <v>70437.5</v>
      </c>
      <c r="L2446" s="11">
        <v>0.35</v>
      </c>
      <c r="M2446" s="13">
        <f t="shared" si="76"/>
        <v>201250</v>
      </c>
      <c r="N2446" s="13">
        <f t="shared" si="77"/>
        <v>350</v>
      </c>
      <c r="O2446" s="4" t="s">
        <v>1018</v>
      </c>
      <c r="P2446" s="12" t="s">
        <v>856</v>
      </c>
    </row>
    <row r="2447" spans="1:16" ht="14.25" customHeight="1">
      <c r="A2447" s="4" t="s">
        <v>1106</v>
      </c>
      <c r="B2447" s="4" t="s">
        <v>13</v>
      </c>
      <c r="C2447" s="4">
        <v>1185732</v>
      </c>
      <c r="D2447" s="5">
        <v>44209</v>
      </c>
      <c r="E2447" s="4" t="s">
        <v>984</v>
      </c>
      <c r="F2447" s="4" t="s">
        <v>1029</v>
      </c>
      <c r="G2447" s="4" t="s">
        <v>1030</v>
      </c>
      <c r="H2447" s="6">
        <v>575</v>
      </c>
      <c r="I2447" s="12" t="s">
        <v>141</v>
      </c>
      <c r="J2447" s="12" t="s">
        <v>1086</v>
      </c>
      <c r="K2447" s="10">
        <v>57500</v>
      </c>
      <c r="L2447" s="11">
        <v>0.4</v>
      </c>
      <c r="M2447" s="13">
        <f t="shared" si="76"/>
        <v>143750</v>
      </c>
      <c r="N2447" s="13">
        <f t="shared" si="77"/>
        <v>250</v>
      </c>
      <c r="O2447" s="4" t="s">
        <v>1018</v>
      </c>
      <c r="P2447" s="12" t="s">
        <v>857</v>
      </c>
    </row>
    <row r="2448" spans="1:16" ht="14.25" customHeight="1">
      <c r="A2448" s="4" t="s">
        <v>1106</v>
      </c>
      <c r="B2448" s="4" t="s">
        <v>13</v>
      </c>
      <c r="C2448" s="4">
        <v>1185732</v>
      </c>
      <c r="D2448" s="5">
        <v>44209</v>
      </c>
      <c r="E2448" s="4" t="s">
        <v>984</v>
      </c>
      <c r="F2448" s="4" t="s">
        <v>1029</v>
      </c>
      <c r="G2448" s="4" t="s">
        <v>1030</v>
      </c>
      <c r="H2448" s="6">
        <v>425</v>
      </c>
      <c r="I2448" s="12" t="s">
        <v>248</v>
      </c>
      <c r="J2448" s="12" t="s">
        <v>1087</v>
      </c>
      <c r="K2448" s="10">
        <v>51000</v>
      </c>
      <c r="L2448" s="11">
        <v>0.4</v>
      </c>
      <c r="M2448" s="13">
        <f t="shared" si="76"/>
        <v>127500</v>
      </c>
      <c r="N2448" s="13">
        <f t="shared" si="77"/>
        <v>300</v>
      </c>
      <c r="O2448" s="4" t="s">
        <v>1018</v>
      </c>
      <c r="P2448" s="12" t="s">
        <v>858</v>
      </c>
    </row>
    <row r="2449" spans="1:16" ht="14.25" customHeight="1">
      <c r="A2449" s="4" t="s">
        <v>1106</v>
      </c>
      <c r="B2449" s="4" t="s">
        <v>13</v>
      </c>
      <c r="C2449" s="4">
        <v>1185732</v>
      </c>
      <c r="D2449" s="5">
        <v>44209</v>
      </c>
      <c r="E2449" s="4" t="s">
        <v>984</v>
      </c>
      <c r="F2449" s="4" t="s">
        <v>1029</v>
      </c>
      <c r="G2449" s="4" t="s">
        <v>1030</v>
      </c>
      <c r="H2449" s="6">
        <v>475</v>
      </c>
      <c r="I2449" s="12" t="s">
        <v>859</v>
      </c>
      <c r="J2449" s="12" t="s">
        <v>1086</v>
      </c>
      <c r="K2449" s="10">
        <v>74812.5</v>
      </c>
      <c r="L2449" s="11">
        <v>0.35</v>
      </c>
      <c r="M2449" s="13">
        <f t="shared" si="76"/>
        <v>213750</v>
      </c>
      <c r="N2449" s="13">
        <f t="shared" si="77"/>
        <v>450</v>
      </c>
      <c r="O2449" s="4" t="s">
        <v>1018</v>
      </c>
      <c r="P2449" s="12" t="s">
        <v>860</v>
      </c>
    </row>
    <row r="2450" spans="1:16" ht="14.25" customHeight="1">
      <c r="A2450" s="4" t="s">
        <v>1106</v>
      </c>
      <c r="B2450" s="4" t="s">
        <v>13</v>
      </c>
      <c r="C2450" s="4">
        <v>1185732</v>
      </c>
      <c r="D2450" s="5">
        <v>44209</v>
      </c>
      <c r="E2450" s="4" t="s">
        <v>984</v>
      </c>
      <c r="F2450" s="4" t="s">
        <v>1029</v>
      </c>
      <c r="G2450" s="4" t="s">
        <v>1030</v>
      </c>
      <c r="H2450" s="6">
        <v>575</v>
      </c>
      <c r="I2450" s="12" t="s">
        <v>515</v>
      </c>
      <c r="J2450" s="12" t="s">
        <v>1087</v>
      </c>
      <c r="K2450" s="10">
        <v>100625</v>
      </c>
      <c r="L2450" s="11">
        <v>0.5</v>
      </c>
      <c r="M2450" s="13">
        <f t="shared" si="76"/>
        <v>201250</v>
      </c>
      <c r="N2450" s="13">
        <f t="shared" si="77"/>
        <v>350</v>
      </c>
      <c r="O2450" s="4" t="s">
        <v>1018</v>
      </c>
      <c r="P2450" s="12" t="s">
        <v>516</v>
      </c>
    </row>
    <row r="2451" spans="1:16" ht="14.25" customHeight="1">
      <c r="A2451" s="4" t="s">
        <v>1106</v>
      </c>
      <c r="B2451" s="4" t="s">
        <v>13</v>
      </c>
      <c r="C2451" s="4">
        <v>1185732</v>
      </c>
      <c r="D2451" s="5">
        <v>44238</v>
      </c>
      <c r="E2451" s="4" t="s">
        <v>984</v>
      </c>
      <c r="F2451" s="4" t="s">
        <v>1029</v>
      </c>
      <c r="G2451" s="4" t="s">
        <v>1030</v>
      </c>
      <c r="H2451" s="6">
        <v>825</v>
      </c>
      <c r="I2451" s="12" t="s">
        <v>81</v>
      </c>
      <c r="J2451" s="12" t="s">
        <v>1088</v>
      </c>
      <c r="K2451" s="10">
        <v>115500</v>
      </c>
      <c r="L2451" s="11">
        <v>0.4</v>
      </c>
      <c r="M2451" s="13">
        <f t="shared" si="76"/>
        <v>288750</v>
      </c>
      <c r="N2451" s="13">
        <f t="shared" si="77"/>
        <v>350</v>
      </c>
      <c r="O2451" s="4" t="s">
        <v>1018</v>
      </c>
      <c r="P2451" s="12" t="s">
        <v>861</v>
      </c>
    </row>
    <row r="2452" spans="1:16" ht="14.25" customHeight="1">
      <c r="A2452" s="4" t="s">
        <v>1106</v>
      </c>
      <c r="B2452" s="4" t="s">
        <v>13</v>
      </c>
      <c r="C2452" s="4">
        <v>1185732</v>
      </c>
      <c r="D2452" s="5">
        <v>44238</v>
      </c>
      <c r="E2452" s="4" t="s">
        <v>984</v>
      </c>
      <c r="F2452" s="4" t="s">
        <v>1029</v>
      </c>
      <c r="G2452" s="4" t="s">
        <v>1030</v>
      </c>
      <c r="H2452" s="6">
        <v>475</v>
      </c>
      <c r="I2452" s="12" t="s">
        <v>862</v>
      </c>
      <c r="J2452" s="12" t="s">
        <v>1086</v>
      </c>
      <c r="K2452" s="10">
        <v>58187.5</v>
      </c>
      <c r="L2452" s="11">
        <v>0.35</v>
      </c>
      <c r="M2452" s="13">
        <f t="shared" si="76"/>
        <v>166250</v>
      </c>
      <c r="N2452" s="13">
        <f t="shared" si="77"/>
        <v>350</v>
      </c>
      <c r="O2452" s="4" t="s">
        <v>1018</v>
      </c>
      <c r="P2452" s="12" t="s">
        <v>863</v>
      </c>
    </row>
    <row r="2453" spans="1:16" ht="14.25" customHeight="1">
      <c r="A2453" s="4" t="s">
        <v>1106</v>
      </c>
      <c r="B2453" s="4" t="s">
        <v>13</v>
      </c>
      <c r="C2453" s="4">
        <v>1185732</v>
      </c>
      <c r="D2453" s="5">
        <v>44238</v>
      </c>
      <c r="E2453" s="4" t="s">
        <v>984</v>
      </c>
      <c r="F2453" s="4" t="s">
        <v>1029</v>
      </c>
      <c r="G2453" s="4" t="s">
        <v>1030</v>
      </c>
      <c r="H2453" s="6">
        <v>525</v>
      </c>
      <c r="I2453" s="12" t="s">
        <v>646</v>
      </c>
      <c r="J2453" s="12" t="s">
        <v>1087</v>
      </c>
      <c r="K2453" s="10">
        <v>52500</v>
      </c>
      <c r="L2453" s="11">
        <v>0.4</v>
      </c>
      <c r="M2453" s="13">
        <f t="shared" si="76"/>
        <v>131250</v>
      </c>
      <c r="N2453" s="13">
        <f t="shared" si="77"/>
        <v>250</v>
      </c>
      <c r="O2453" s="4" t="s">
        <v>1018</v>
      </c>
      <c r="P2453" s="12" t="s">
        <v>647</v>
      </c>
    </row>
    <row r="2454" spans="1:16" ht="14.25" customHeight="1">
      <c r="A2454" s="4" t="s">
        <v>1106</v>
      </c>
      <c r="B2454" s="4" t="s">
        <v>13</v>
      </c>
      <c r="C2454" s="4">
        <v>1185732</v>
      </c>
      <c r="D2454" s="5">
        <v>44238</v>
      </c>
      <c r="E2454" s="4" t="s">
        <v>535</v>
      </c>
      <c r="F2454" s="4" t="s">
        <v>1031</v>
      </c>
      <c r="G2454" s="4" t="s">
        <v>1032</v>
      </c>
      <c r="H2454" s="6">
        <v>375</v>
      </c>
      <c r="I2454" s="12" t="s">
        <v>459</v>
      </c>
      <c r="J2454" s="12" t="s">
        <v>1087</v>
      </c>
      <c r="K2454" s="10">
        <v>45000</v>
      </c>
      <c r="L2454" s="11">
        <v>0.4</v>
      </c>
      <c r="M2454" s="13">
        <f t="shared" si="76"/>
        <v>112500</v>
      </c>
      <c r="N2454" s="13">
        <f t="shared" si="77"/>
        <v>300</v>
      </c>
      <c r="O2454" s="4" t="s">
        <v>1018</v>
      </c>
      <c r="P2454" s="12" t="s">
        <v>460</v>
      </c>
    </row>
    <row r="2455" spans="1:16" ht="14.25" customHeight="1">
      <c r="A2455" s="4" t="s">
        <v>1106</v>
      </c>
      <c r="B2455" s="4" t="s">
        <v>13</v>
      </c>
      <c r="C2455" s="4">
        <v>1185732</v>
      </c>
      <c r="D2455" s="5">
        <v>44238</v>
      </c>
      <c r="E2455" s="4" t="s">
        <v>535</v>
      </c>
      <c r="F2455" s="4" t="s">
        <v>1031</v>
      </c>
      <c r="G2455" s="4" t="s">
        <v>1032</v>
      </c>
      <c r="H2455" s="6">
        <v>450</v>
      </c>
      <c r="I2455" s="12" t="s">
        <v>346</v>
      </c>
      <c r="J2455" s="12" t="s">
        <v>1087</v>
      </c>
      <c r="K2455" s="10">
        <v>70875</v>
      </c>
      <c r="L2455" s="11">
        <v>0.35</v>
      </c>
      <c r="M2455" s="13">
        <f t="shared" si="76"/>
        <v>202500</v>
      </c>
      <c r="N2455" s="13">
        <f t="shared" si="77"/>
        <v>450</v>
      </c>
      <c r="O2455" s="4" t="s">
        <v>1018</v>
      </c>
      <c r="P2455" s="12" t="s">
        <v>347</v>
      </c>
    </row>
    <row r="2456" spans="1:16" ht="14.25" customHeight="1">
      <c r="A2456" s="4" t="s">
        <v>1106</v>
      </c>
      <c r="B2456" s="4" t="s">
        <v>13</v>
      </c>
      <c r="C2456" s="4">
        <v>1185732</v>
      </c>
      <c r="D2456" s="5">
        <v>44238</v>
      </c>
      <c r="E2456" s="4" t="s">
        <v>535</v>
      </c>
      <c r="F2456" s="4" t="s">
        <v>1031</v>
      </c>
      <c r="G2456" s="4" t="s">
        <v>1032</v>
      </c>
      <c r="H2456" s="6">
        <v>550</v>
      </c>
      <c r="I2456" s="12" t="s">
        <v>423</v>
      </c>
      <c r="J2456" s="12" t="s">
        <v>1087</v>
      </c>
      <c r="K2456" s="10">
        <v>82500</v>
      </c>
      <c r="L2456" s="11">
        <v>0.5</v>
      </c>
      <c r="M2456" s="13">
        <f t="shared" si="76"/>
        <v>165000</v>
      </c>
      <c r="N2456" s="13">
        <f t="shared" si="77"/>
        <v>300</v>
      </c>
      <c r="O2456" s="4" t="s">
        <v>1018</v>
      </c>
      <c r="P2456" s="12" t="s">
        <v>424</v>
      </c>
    </row>
    <row r="2457" spans="1:16" ht="14.25" customHeight="1">
      <c r="A2457" s="4" t="s">
        <v>1106</v>
      </c>
      <c r="B2457" s="4" t="s">
        <v>13</v>
      </c>
      <c r="C2457" s="4">
        <v>1185732</v>
      </c>
      <c r="D2457" s="5">
        <v>44264</v>
      </c>
      <c r="E2457" s="4" t="s">
        <v>535</v>
      </c>
      <c r="F2457" s="4" t="s">
        <v>1031</v>
      </c>
      <c r="G2457" s="4" t="s">
        <v>1032</v>
      </c>
      <c r="H2457" s="6">
        <v>770</v>
      </c>
      <c r="I2457" s="12" t="s">
        <v>37</v>
      </c>
      <c r="J2457" s="12" t="s">
        <v>1086</v>
      </c>
      <c r="K2457" s="10">
        <v>92400</v>
      </c>
      <c r="L2457" s="11">
        <v>0.4</v>
      </c>
      <c r="M2457" s="13">
        <f t="shared" si="76"/>
        <v>231000</v>
      </c>
      <c r="N2457" s="13">
        <f t="shared" si="77"/>
        <v>300</v>
      </c>
      <c r="O2457" s="4" t="s">
        <v>1018</v>
      </c>
      <c r="P2457" s="12" t="s">
        <v>864</v>
      </c>
    </row>
    <row r="2458" spans="1:16" ht="14.25" customHeight="1">
      <c r="A2458" s="4" t="s">
        <v>1106</v>
      </c>
      <c r="B2458" s="4" t="s">
        <v>13</v>
      </c>
      <c r="C2458" s="4">
        <v>1185732</v>
      </c>
      <c r="D2458" s="5">
        <v>44264</v>
      </c>
      <c r="E2458" s="4" t="s">
        <v>535</v>
      </c>
      <c r="F2458" s="4" t="s">
        <v>1031</v>
      </c>
      <c r="G2458" s="4" t="s">
        <v>1032</v>
      </c>
      <c r="H2458" s="6">
        <v>450</v>
      </c>
      <c r="I2458" s="12" t="s">
        <v>865</v>
      </c>
      <c r="J2458" s="12" t="s">
        <v>1087</v>
      </c>
      <c r="K2458" s="10">
        <v>47250</v>
      </c>
      <c r="L2458" s="11">
        <v>0.35</v>
      </c>
      <c r="M2458" s="13">
        <f t="shared" si="76"/>
        <v>135000</v>
      </c>
      <c r="N2458" s="13">
        <f t="shared" si="77"/>
        <v>300</v>
      </c>
      <c r="O2458" s="4" t="s">
        <v>1018</v>
      </c>
      <c r="P2458" s="12" t="s">
        <v>866</v>
      </c>
    </row>
    <row r="2459" spans="1:16" ht="14.25" customHeight="1">
      <c r="A2459" s="4" t="s">
        <v>1106</v>
      </c>
      <c r="B2459" s="4" t="s">
        <v>13</v>
      </c>
      <c r="C2459" s="4">
        <v>1185732</v>
      </c>
      <c r="D2459" s="5">
        <v>44264</v>
      </c>
      <c r="E2459" s="4" t="s">
        <v>535</v>
      </c>
      <c r="F2459" s="4" t="s">
        <v>1031</v>
      </c>
      <c r="G2459" s="4" t="s">
        <v>1032</v>
      </c>
      <c r="H2459" s="6">
        <v>475</v>
      </c>
      <c r="I2459" s="12" t="s">
        <v>143</v>
      </c>
      <c r="J2459" s="12" t="s">
        <v>1087</v>
      </c>
      <c r="K2459" s="10">
        <v>38000</v>
      </c>
      <c r="L2459" s="11">
        <v>0.4</v>
      </c>
      <c r="M2459" s="13">
        <f t="shared" si="76"/>
        <v>95000</v>
      </c>
      <c r="N2459" s="13">
        <f t="shared" si="77"/>
        <v>200</v>
      </c>
      <c r="O2459" s="4" t="s">
        <v>1018</v>
      </c>
      <c r="P2459" s="12" t="s">
        <v>144</v>
      </c>
    </row>
    <row r="2460" spans="1:16" ht="14.25" customHeight="1">
      <c r="A2460" s="4" t="s">
        <v>1106</v>
      </c>
      <c r="B2460" s="4" t="s">
        <v>13</v>
      </c>
      <c r="C2460" s="4">
        <v>1185732</v>
      </c>
      <c r="D2460" s="5">
        <v>44264</v>
      </c>
      <c r="E2460" s="4" t="s">
        <v>535</v>
      </c>
      <c r="F2460" s="4" t="s">
        <v>1031</v>
      </c>
      <c r="G2460" s="4" t="s">
        <v>1032</v>
      </c>
      <c r="H2460" s="6">
        <v>325</v>
      </c>
      <c r="I2460" s="12" t="s">
        <v>867</v>
      </c>
      <c r="J2460" s="12" t="s">
        <v>1087</v>
      </c>
      <c r="K2460" s="10">
        <v>32500</v>
      </c>
      <c r="L2460" s="11">
        <v>0.4</v>
      </c>
      <c r="M2460" s="13">
        <f t="shared" si="76"/>
        <v>81250</v>
      </c>
      <c r="N2460" s="13">
        <f t="shared" si="77"/>
        <v>250</v>
      </c>
      <c r="O2460" s="4" t="s">
        <v>1018</v>
      </c>
      <c r="P2460" s="12" t="s">
        <v>868</v>
      </c>
    </row>
    <row r="2461" spans="1:16" ht="14.25" customHeight="1">
      <c r="A2461" s="4" t="s">
        <v>1106</v>
      </c>
      <c r="B2461" s="4" t="s">
        <v>13</v>
      </c>
      <c r="C2461" s="4">
        <v>1185732</v>
      </c>
      <c r="D2461" s="5">
        <v>44264</v>
      </c>
      <c r="E2461" s="4" t="s">
        <v>535</v>
      </c>
      <c r="F2461" s="4" t="s">
        <v>1031</v>
      </c>
      <c r="G2461" s="4" t="s">
        <v>1032</v>
      </c>
      <c r="H2461" s="6">
        <v>375</v>
      </c>
      <c r="I2461" s="12" t="s">
        <v>869</v>
      </c>
      <c r="J2461" s="12" t="s">
        <v>1088</v>
      </c>
      <c r="K2461" s="10">
        <v>52500</v>
      </c>
      <c r="L2461" s="11">
        <v>0.35</v>
      </c>
      <c r="M2461" s="13">
        <f t="shared" si="76"/>
        <v>150000</v>
      </c>
      <c r="N2461" s="13">
        <f t="shared" si="77"/>
        <v>400</v>
      </c>
      <c r="O2461" s="4" t="s">
        <v>1018</v>
      </c>
      <c r="P2461" s="12" t="s">
        <v>870</v>
      </c>
    </row>
    <row r="2462" spans="1:16" ht="14.25" customHeight="1">
      <c r="A2462" s="4" t="s">
        <v>1106</v>
      </c>
      <c r="B2462" s="4" t="s">
        <v>13</v>
      </c>
      <c r="C2462" s="4">
        <v>1185732</v>
      </c>
      <c r="D2462" s="5">
        <v>44264</v>
      </c>
      <c r="E2462" s="4" t="s">
        <v>535</v>
      </c>
      <c r="F2462" s="4" t="s">
        <v>1031</v>
      </c>
      <c r="G2462" s="4" t="s">
        <v>1032</v>
      </c>
      <c r="H2462" s="6">
        <v>475</v>
      </c>
      <c r="I2462" s="12" t="s">
        <v>871</v>
      </c>
      <c r="J2462" s="12" t="s">
        <v>1087</v>
      </c>
      <c r="K2462" s="10">
        <v>71250</v>
      </c>
      <c r="L2462" s="11">
        <v>0.5</v>
      </c>
      <c r="M2462" s="13">
        <f t="shared" si="76"/>
        <v>142500</v>
      </c>
      <c r="N2462" s="13">
        <f t="shared" si="77"/>
        <v>300</v>
      </c>
      <c r="O2462" s="4" t="s">
        <v>1018</v>
      </c>
      <c r="P2462" s="12" t="s">
        <v>872</v>
      </c>
    </row>
    <row r="2463" spans="1:16" ht="14.25" customHeight="1">
      <c r="A2463" s="4" t="s">
        <v>1106</v>
      </c>
      <c r="B2463" s="4" t="s">
        <v>13</v>
      </c>
      <c r="C2463" s="4">
        <v>1185732</v>
      </c>
      <c r="D2463" s="5">
        <v>44296</v>
      </c>
      <c r="E2463" s="4" t="s">
        <v>535</v>
      </c>
      <c r="F2463" s="4" t="s">
        <v>1031</v>
      </c>
      <c r="G2463" s="4" t="s">
        <v>1032</v>
      </c>
      <c r="H2463" s="6">
        <v>725</v>
      </c>
      <c r="I2463" s="12" t="s">
        <v>521</v>
      </c>
      <c r="J2463" s="12" t="s">
        <v>1087</v>
      </c>
      <c r="K2463" s="10">
        <v>87000</v>
      </c>
      <c r="L2463" s="11">
        <v>0.4</v>
      </c>
      <c r="M2463" s="13">
        <f t="shared" si="76"/>
        <v>217500</v>
      </c>
      <c r="N2463" s="13">
        <f t="shared" si="77"/>
        <v>300</v>
      </c>
      <c r="O2463" s="4" t="s">
        <v>1018</v>
      </c>
      <c r="P2463" s="12" t="s">
        <v>873</v>
      </c>
    </row>
    <row r="2464" spans="1:16" ht="14.25" customHeight="1">
      <c r="A2464" s="4" t="s">
        <v>1106</v>
      </c>
      <c r="B2464" s="4" t="s">
        <v>13</v>
      </c>
      <c r="C2464" s="4">
        <v>1185732</v>
      </c>
      <c r="D2464" s="5">
        <v>44296</v>
      </c>
      <c r="E2464" s="4" t="s">
        <v>535</v>
      </c>
      <c r="F2464" s="4" t="s">
        <v>1031</v>
      </c>
      <c r="G2464" s="4" t="s">
        <v>1032</v>
      </c>
      <c r="H2464" s="6">
        <v>425</v>
      </c>
      <c r="I2464" s="12" t="s">
        <v>392</v>
      </c>
      <c r="J2464" s="12" t="s">
        <v>1087</v>
      </c>
      <c r="K2464" s="10">
        <v>44625</v>
      </c>
      <c r="L2464" s="11">
        <v>0.35</v>
      </c>
      <c r="M2464" s="13">
        <f t="shared" si="76"/>
        <v>127500.00000000001</v>
      </c>
      <c r="N2464" s="13">
        <f t="shared" si="77"/>
        <v>300.00000000000006</v>
      </c>
      <c r="O2464" s="4" t="s">
        <v>1018</v>
      </c>
      <c r="P2464" s="12" t="s">
        <v>874</v>
      </c>
    </row>
    <row r="2465" spans="1:16" ht="14.25" customHeight="1">
      <c r="A2465" s="4" t="s">
        <v>1106</v>
      </c>
      <c r="B2465" s="4" t="s">
        <v>13</v>
      </c>
      <c r="C2465" s="4">
        <v>1185732</v>
      </c>
      <c r="D2465" s="5">
        <v>44296</v>
      </c>
      <c r="E2465" s="4" t="s">
        <v>535</v>
      </c>
      <c r="F2465" s="4" t="s">
        <v>1031</v>
      </c>
      <c r="G2465" s="4" t="s">
        <v>1032</v>
      </c>
      <c r="H2465" s="6">
        <v>425</v>
      </c>
      <c r="I2465" s="12" t="s">
        <v>774</v>
      </c>
      <c r="J2465" s="12" t="s">
        <v>1087</v>
      </c>
      <c r="K2465" s="10">
        <v>34000</v>
      </c>
      <c r="L2465" s="11">
        <v>0.4</v>
      </c>
      <c r="M2465" s="13">
        <f t="shared" si="76"/>
        <v>85000</v>
      </c>
      <c r="N2465" s="13">
        <f t="shared" si="77"/>
        <v>200</v>
      </c>
      <c r="O2465" s="4" t="s">
        <v>1018</v>
      </c>
      <c r="P2465" s="12" t="s">
        <v>775</v>
      </c>
    </row>
    <row r="2466" spans="1:16" ht="14.25" customHeight="1">
      <c r="A2466" s="4" t="s">
        <v>1106</v>
      </c>
      <c r="B2466" s="4" t="s">
        <v>13</v>
      </c>
      <c r="C2466" s="4">
        <v>1185732</v>
      </c>
      <c r="D2466" s="5">
        <v>44296</v>
      </c>
      <c r="E2466" s="4" t="s">
        <v>535</v>
      </c>
      <c r="F2466" s="4" t="s">
        <v>1031</v>
      </c>
      <c r="G2466" s="4" t="s">
        <v>1032</v>
      </c>
      <c r="H2466" s="6">
        <v>350</v>
      </c>
      <c r="I2466" s="12" t="s">
        <v>529</v>
      </c>
      <c r="J2466" s="12" t="s">
        <v>1087</v>
      </c>
      <c r="K2466" s="10">
        <v>35000</v>
      </c>
      <c r="L2466" s="11">
        <v>0.4</v>
      </c>
      <c r="M2466" s="13">
        <f t="shared" si="76"/>
        <v>87500</v>
      </c>
      <c r="N2466" s="13">
        <f t="shared" si="77"/>
        <v>250</v>
      </c>
      <c r="O2466" s="4" t="s">
        <v>1018</v>
      </c>
      <c r="P2466" s="12" t="s">
        <v>530</v>
      </c>
    </row>
    <row r="2467" spans="1:16" ht="14.25" customHeight="1">
      <c r="A2467" s="4" t="s">
        <v>1106</v>
      </c>
      <c r="B2467" s="4" t="s">
        <v>13</v>
      </c>
      <c r="C2467" s="4">
        <v>1185732</v>
      </c>
      <c r="D2467" s="5">
        <v>44296</v>
      </c>
      <c r="E2467" s="4" t="s">
        <v>535</v>
      </c>
      <c r="F2467" s="4" t="s">
        <v>1031</v>
      </c>
      <c r="G2467" s="4" t="s">
        <v>1032</v>
      </c>
      <c r="H2467" s="6">
        <v>375</v>
      </c>
      <c r="I2467" s="12" t="s">
        <v>55</v>
      </c>
      <c r="J2467" s="12" t="s">
        <v>1087</v>
      </c>
      <c r="K2467" s="10">
        <v>59062.5</v>
      </c>
      <c r="L2467" s="11">
        <v>0.35</v>
      </c>
      <c r="M2467" s="13">
        <f t="shared" si="76"/>
        <v>168750</v>
      </c>
      <c r="N2467" s="13">
        <f t="shared" si="77"/>
        <v>450</v>
      </c>
      <c r="O2467" s="4" t="s">
        <v>1018</v>
      </c>
      <c r="P2467" s="12" t="s">
        <v>56</v>
      </c>
    </row>
    <row r="2468" spans="1:16" ht="14.25" customHeight="1">
      <c r="A2468" s="4" t="s">
        <v>1106</v>
      </c>
      <c r="B2468" s="4" t="s">
        <v>13</v>
      </c>
      <c r="C2468" s="4">
        <v>1185732</v>
      </c>
      <c r="D2468" s="5">
        <v>44296</v>
      </c>
      <c r="E2468" s="4" t="s">
        <v>535</v>
      </c>
      <c r="F2468" s="4" t="s">
        <v>1031</v>
      </c>
      <c r="G2468" s="4" t="s">
        <v>1032</v>
      </c>
      <c r="H2468" s="6">
        <v>525</v>
      </c>
      <c r="I2468" s="12" t="s">
        <v>875</v>
      </c>
      <c r="J2468" s="12" t="s">
        <v>1087</v>
      </c>
      <c r="K2468" s="10">
        <v>91875</v>
      </c>
      <c r="L2468" s="11">
        <v>0.5</v>
      </c>
      <c r="M2468" s="13">
        <f t="shared" si="76"/>
        <v>183750</v>
      </c>
      <c r="N2468" s="13">
        <f t="shared" si="77"/>
        <v>350</v>
      </c>
      <c r="O2468" s="4" t="s">
        <v>1018</v>
      </c>
      <c r="P2468" s="12" t="s">
        <v>876</v>
      </c>
    </row>
    <row r="2469" spans="1:16" ht="14.25" customHeight="1">
      <c r="A2469" s="4" t="s">
        <v>1106</v>
      </c>
      <c r="B2469" s="4" t="s">
        <v>13</v>
      </c>
      <c r="C2469" s="4">
        <v>1185732</v>
      </c>
      <c r="D2469" s="5">
        <v>44325</v>
      </c>
      <c r="E2469" s="4" t="s">
        <v>535</v>
      </c>
      <c r="F2469" s="4" t="s">
        <v>1031</v>
      </c>
      <c r="G2469" s="4" t="s">
        <v>1032</v>
      </c>
      <c r="H2469" s="6">
        <v>795</v>
      </c>
      <c r="I2469" s="12" t="s">
        <v>877</v>
      </c>
      <c r="J2469" s="12" t="s">
        <v>1089</v>
      </c>
      <c r="K2469" s="10">
        <v>143100</v>
      </c>
      <c r="L2469" s="11">
        <v>0.4</v>
      </c>
      <c r="M2469" s="13">
        <f t="shared" si="76"/>
        <v>357750</v>
      </c>
      <c r="N2469" s="13">
        <f t="shared" si="77"/>
        <v>450</v>
      </c>
      <c r="O2469" s="4" t="s">
        <v>1018</v>
      </c>
      <c r="P2469" s="12" t="s">
        <v>878</v>
      </c>
    </row>
    <row r="2470" spans="1:16" ht="14.25" customHeight="1">
      <c r="A2470" s="4" t="s">
        <v>1106</v>
      </c>
      <c r="B2470" s="4" t="s">
        <v>13</v>
      </c>
      <c r="C2470" s="4">
        <v>1185732</v>
      </c>
      <c r="D2470" s="5">
        <v>44325</v>
      </c>
      <c r="E2470" s="4" t="s">
        <v>535</v>
      </c>
      <c r="F2470" s="4" t="s">
        <v>1031</v>
      </c>
      <c r="G2470" s="4" t="s">
        <v>1032</v>
      </c>
      <c r="H2470" s="6">
        <v>500</v>
      </c>
      <c r="I2470" s="12" t="s">
        <v>551</v>
      </c>
      <c r="J2470" s="12" t="s">
        <v>1087</v>
      </c>
      <c r="K2470" s="10">
        <v>78750</v>
      </c>
      <c r="L2470" s="11">
        <v>0.35</v>
      </c>
      <c r="M2470" s="13">
        <f t="shared" si="76"/>
        <v>225000</v>
      </c>
      <c r="N2470" s="13">
        <f t="shared" si="77"/>
        <v>450</v>
      </c>
      <c r="O2470" s="4" t="s">
        <v>1018</v>
      </c>
      <c r="P2470" s="12" t="s">
        <v>552</v>
      </c>
    </row>
    <row r="2471" spans="1:16" ht="14.25" customHeight="1">
      <c r="A2471" s="4" t="s">
        <v>1106</v>
      </c>
      <c r="B2471" s="4" t="s">
        <v>13</v>
      </c>
      <c r="C2471" s="4">
        <v>1185732</v>
      </c>
      <c r="D2471" s="5">
        <v>44325</v>
      </c>
      <c r="E2471" s="4" t="s">
        <v>535</v>
      </c>
      <c r="F2471" s="4" t="s">
        <v>1031</v>
      </c>
      <c r="G2471" s="4" t="s">
        <v>1032</v>
      </c>
      <c r="H2471" s="6">
        <v>475</v>
      </c>
      <c r="I2471" s="12" t="s">
        <v>268</v>
      </c>
      <c r="J2471" s="12" t="s">
        <v>1086</v>
      </c>
      <c r="K2471" s="10">
        <v>76000</v>
      </c>
      <c r="L2471" s="11">
        <v>0.4</v>
      </c>
      <c r="M2471" s="13">
        <f t="shared" si="76"/>
        <v>190000</v>
      </c>
      <c r="N2471" s="13">
        <f t="shared" ref="N2471:N2500" si="78">M2471/H2471</f>
        <v>400</v>
      </c>
      <c r="O2471" s="4" t="s">
        <v>1018</v>
      </c>
      <c r="P2471" s="12" t="s">
        <v>879</v>
      </c>
    </row>
    <row r="2472" spans="1:16" ht="14.25" customHeight="1">
      <c r="A2472" s="4" t="s">
        <v>1106</v>
      </c>
      <c r="B2472" s="4" t="s">
        <v>13</v>
      </c>
      <c r="C2472" s="4">
        <v>1185732</v>
      </c>
      <c r="D2472" s="5">
        <v>44325</v>
      </c>
      <c r="E2472" s="4" t="s">
        <v>535</v>
      </c>
      <c r="F2472" s="4" t="s">
        <v>1031</v>
      </c>
      <c r="G2472" s="4" t="s">
        <v>1032</v>
      </c>
      <c r="H2472" s="6">
        <v>425</v>
      </c>
      <c r="I2472" s="12" t="s">
        <v>880</v>
      </c>
      <c r="J2472" s="12" t="s">
        <v>1086</v>
      </c>
      <c r="K2472" s="10">
        <v>68000</v>
      </c>
      <c r="L2472" s="11">
        <v>0.4</v>
      </c>
      <c r="M2472" s="13">
        <f t="shared" si="76"/>
        <v>170000</v>
      </c>
      <c r="N2472" s="13">
        <f t="shared" si="78"/>
        <v>400</v>
      </c>
      <c r="O2472" s="4" t="s">
        <v>1018</v>
      </c>
      <c r="P2472" s="12" t="s">
        <v>881</v>
      </c>
    </row>
    <row r="2473" spans="1:16" ht="14.25" customHeight="1">
      <c r="A2473" s="4" t="s">
        <v>1106</v>
      </c>
      <c r="B2473" s="4" t="s">
        <v>13</v>
      </c>
      <c r="C2473" s="4">
        <v>1185732</v>
      </c>
      <c r="D2473" s="5">
        <v>44325</v>
      </c>
      <c r="E2473" s="4" t="s">
        <v>535</v>
      </c>
      <c r="F2473" s="4" t="s">
        <v>1031</v>
      </c>
      <c r="G2473" s="4" t="s">
        <v>1032</v>
      </c>
      <c r="H2473" s="6">
        <v>450</v>
      </c>
      <c r="I2473" s="12" t="s">
        <v>823</v>
      </c>
      <c r="J2473" s="12" t="s">
        <v>1090</v>
      </c>
      <c r="K2473" s="10">
        <v>78750</v>
      </c>
      <c r="L2473" s="11">
        <v>0.35</v>
      </c>
      <c r="M2473" s="13">
        <f t="shared" si="76"/>
        <v>225000</v>
      </c>
      <c r="N2473" s="13">
        <f t="shared" si="78"/>
        <v>500</v>
      </c>
      <c r="O2473" s="4" t="s">
        <v>1018</v>
      </c>
      <c r="P2473" s="12" t="s">
        <v>824</v>
      </c>
    </row>
    <row r="2474" spans="1:16" ht="14.25" customHeight="1">
      <c r="A2474" s="4" t="s">
        <v>1106</v>
      </c>
      <c r="B2474" s="4" t="s">
        <v>13</v>
      </c>
      <c r="C2474" s="4">
        <v>1185732</v>
      </c>
      <c r="D2474" s="5">
        <v>44325</v>
      </c>
      <c r="E2474" s="4" t="s">
        <v>535</v>
      </c>
      <c r="F2474" s="4" t="s">
        <v>1031</v>
      </c>
      <c r="G2474" s="4" t="s">
        <v>1032</v>
      </c>
      <c r="H2474" s="6">
        <v>550</v>
      </c>
      <c r="I2474" s="12" t="s">
        <v>571</v>
      </c>
      <c r="J2474" s="12" t="s">
        <v>1087</v>
      </c>
      <c r="K2474" s="10">
        <v>151250</v>
      </c>
      <c r="L2474" s="11">
        <v>0.5</v>
      </c>
      <c r="M2474" s="13">
        <f t="shared" si="76"/>
        <v>302500</v>
      </c>
      <c r="N2474" s="13">
        <f t="shared" si="78"/>
        <v>550</v>
      </c>
      <c r="O2474" s="4" t="s">
        <v>1018</v>
      </c>
      <c r="P2474" s="12" t="s">
        <v>572</v>
      </c>
    </row>
    <row r="2475" spans="1:16" ht="14.25" customHeight="1">
      <c r="A2475" s="4" t="s">
        <v>1106</v>
      </c>
      <c r="B2475" s="4" t="s">
        <v>13</v>
      </c>
      <c r="C2475" s="4">
        <v>1185732</v>
      </c>
      <c r="D2475" s="5">
        <v>44358</v>
      </c>
      <c r="E2475" s="4" t="s">
        <v>535</v>
      </c>
      <c r="F2475" s="4" t="s">
        <v>1031</v>
      </c>
      <c r="G2475" s="4" t="s">
        <v>1032</v>
      </c>
      <c r="H2475" s="6">
        <v>800</v>
      </c>
      <c r="I2475" s="12" t="s">
        <v>699</v>
      </c>
      <c r="J2475" s="12" t="s">
        <v>1087</v>
      </c>
      <c r="K2475" s="10">
        <v>160000</v>
      </c>
      <c r="L2475" s="11">
        <v>0.4</v>
      </c>
      <c r="M2475" s="13">
        <f t="shared" si="76"/>
        <v>400000</v>
      </c>
      <c r="N2475" s="13">
        <f t="shared" si="78"/>
        <v>500</v>
      </c>
      <c r="O2475" s="4" t="s">
        <v>1018</v>
      </c>
      <c r="P2475" s="12" t="s">
        <v>882</v>
      </c>
    </row>
    <row r="2476" spans="1:16" ht="14.25" customHeight="1">
      <c r="A2476" s="4" t="s">
        <v>1106</v>
      </c>
      <c r="B2476" s="4" t="s">
        <v>13</v>
      </c>
      <c r="C2476" s="4">
        <v>1185732</v>
      </c>
      <c r="D2476" s="5">
        <v>44358</v>
      </c>
      <c r="E2476" s="4" t="s">
        <v>535</v>
      </c>
      <c r="F2476" s="4" t="s">
        <v>1031</v>
      </c>
      <c r="G2476" s="4" t="s">
        <v>1032</v>
      </c>
      <c r="H2476" s="6">
        <v>550</v>
      </c>
      <c r="I2476" s="12" t="s">
        <v>815</v>
      </c>
      <c r="J2476" s="12" t="s">
        <v>1086</v>
      </c>
      <c r="K2476" s="10">
        <v>86625</v>
      </c>
      <c r="L2476" s="11">
        <v>0.35</v>
      </c>
      <c r="M2476" s="13">
        <f t="shared" si="76"/>
        <v>247500.00000000003</v>
      </c>
      <c r="N2476" s="13">
        <f t="shared" si="78"/>
        <v>450.00000000000006</v>
      </c>
      <c r="O2476" s="4" t="s">
        <v>1018</v>
      </c>
      <c r="P2476" s="12" t="s">
        <v>883</v>
      </c>
    </row>
    <row r="2477" spans="1:16" ht="14.25" customHeight="1">
      <c r="A2477" s="4" t="s">
        <v>1106</v>
      </c>
      <c r="B2477" s="4" t="s">
        <v>13</v>
      </c>
      <c r="C2477" s="4">
        <v>1185732</v>
      </c>
      <c r="D2477" s="5">
        <v>44358</v>
      </c>
      <c r="E2477" s="4" t="s">
        <v>535</v>
      </c>
      <c r="F2477" s="4" t="s">
        <v>1031</v>
      </c>
      <c r="G2477" s="4" t="s">
        <v>1032</v>
      </c>
      <c r="H2477" s="6">
        <v>525</v>
      </c>
      <c r="I2477" s="12" t="s">
        <v>884</v>
      </c>
      <c r="J2477" s="12" t="s">
        <v>1086</v>
      </c>
      <c r="K2477" s="10">
        <v>105000</v>
      </c>
      <c r="L2477" s="11">
        <v>0.4</v>
      </c>
      <c r="M2477" s="13">
        <f t="shared" si="76"/>
        <v>262500</v>
      </c>
      <c r="N2477" s="13">
        <f t="shared" si="78"/>
        <v>500</v>
      </c>
      <c r="O2477" s="4" t="s">
        <v>1018</v>
      </c>
      <c r="P2477" s="12" t="s">
        <v>885</v>
      </c>
    </row>
    <row r="2478" spans="1:16" ht="14.25" customHeight="1">
      <c r="A2478" s="4" t="s">
        <v>1106</v>
      </c>
      <c r="B2478" s="4" t="s">
        <v>13</v>
      </c>
      <c r="C2478" s="4">
        <v>1185732</v>
      </c>
      <c r="D2478" s="5">
        <v>44358</v>
      </c>
      <c r="E2478" s="4" t="s">
        <v>535</v>
      </c>
      <c r="F2478" s="4" t="s">
        <v>1031</v>
      </c>
      <c r="G2478" s="4" t="s">
        <v>1032</v>
      </c>
      <c r="H2478" s="6">
        <v>500</v>
      </c>
      <c r="I2478" s="12" t="s">
        <v>621</v>
      </c>
      <c r="J2478" s="12" t="s">
        <v>1087</v>
      </c>
      <c r="K2478" s="10">
        <v>100000</v>
      </c>
      <c r="L2478" s="11">
        <v>0.4</v>
      </c>
      <c r="M2478" s="13">
        <f t="shared" si="76"/>
        <v>250000</v>
      </c>
      <c r="N2478" s="13">
        <f t="shared" si="78"/>
        <v>500</v>
      </c>
      <c r="O2478" s="4" t="s">
        <v>1018</v>
      </c>
      <c r="P2478" s="12" t="s">
        <v>886</v>
      </c>
    </row>
    <row r="2479" spans="1:16" ht="14.25" customHeight="1">
      <c r="A2479" s="4" t="s">
        <v>1106</v>
      </c>
      <c r="B2479" s="4" t="s">
        <v>13</v>
      </c>
      <c r="C2479" s="4">
        <v>1185732</v>
      </c>
      <c r="D2479" s="5">
        <v>44358</v>
      </c>
      <c r="E2479" s="4" t="s">
        <v>535</v>
      </c>
      <c r="F2479" s="4" t="s">
        <v>1031</v>
      </c>
      <c r="G2479" s="4" t="s">
        <v>1032</v>
      </c>
      <c r="H2479" s="6">
        <v>500</v>
      </c>
      <c r="I2479" s="12" t="s">
        <v>887</v>
      </c>
      <c r="J2479" s="12" t="s">
        <v>1086</v>
      </c>
      <c r="K2479" s="10">
        <v>113750</v>
      </c>
      <c r="L2479" s="11">
        <v>0.35</v>
      </c>
      <c r="M2479" s="13">
        <f t="shared" si="76"/>
        <v>325000</v>
      </c>
      <c r="N2479" s="13">
        <f t="shared" si="78"/>
        <v>650</v>
      </c>
      <c r="O2479" s="4" t="s">
        <v>1018</v>
      </c>
      <c r="P2479" s="12" t="s">
        <v>888</v>
      </c>
    </row>
    <row r="2480" spans="1:16" ht="14.25" customHeight="1">
      <c r="A2480" s="4" t="s">
        <v>1106</v>
      </c>
      <c r="B2480" s="4" t="s">
        <v>13</v>
      </c>
      <c r="C2480" s="4">
        <v>1185732</v>
      </c>
      <c r="D2480" s="5">
        <v>44358</v>
      </c>
      <c r="E2480" s="4" t="s">
        <v>535</v>
      </c>
      <c r="F2480" s="4" t="s">
        <v>1031</v>
      </c>
      <c r="G2480" s="4" t="s">
        <v>1032</v>
      </c>
      <c r="H2480" s="6">
        <v>675</v>
      </c>
      <c r="I2480" s="12" t="s">
        <v>628</v>
      </c>
      <c r="J2480" s="12" t="s">
        <v>1086</v>
      </c>
      <c r="K2480" s="10">
        <v>236250</v>
      </c>
      <c r="L2480" s="11">
        <v>0.5</v>
      </c>
      <c r="M2480" s="13">
        <f t="shared" si="76"/>
        <v>472500</v>
      </c>
      <c r="N2480" s="13">
        <f t="shared" si="78"/>
        <v>700</v>
      </c>
      <c r="O2480" s="4" t="s">
        <v>1018</v>
      </c>
      <c r="P2480" s="12" t="s">
        <v>629</v>
      </c>
    </row>
    <row r="2481" spans="1:16" ht="14.25" customHeight="1">
      <c r="A2481" s="4" t="s">
        <v>1106</v>
      </c>
      <c r="B2481" s="4" t="s">
        <v>13</v>
      </c>
      <c r="C2481" s="4">
        <v>1185732</v>
      </c>
      <c r="D2481" s="5">
        <v>44386</v>
      </c>
      <c r="E2481" s="4" t="s">
        <v>535</v>
      </c>
      <c r="F2481" s="4" t="s">
        <v>1031</v>
      </c>
      <c r="G2481" s="4" t="s">
        <v>1032</v>
      </c>
      <c r="H2481" s="6">
        <v>900</v>
      </c>
      <c r="I2481" s="12" t="s">
        <v>828</v>
      </c>
      <c r="J2481" s="12" t="s">
        <v>1087</v>
      </c>
      <c r="K2481" s="10">
        <v>234000</v>
      </c>
      <c r="L2481" s="11">
        <v>0.4</v>
      </c>
      <c r="M2481" s="13">
        <f t="shared" si="76"/>
        <v>585000</v>
      </c>
      <c r="N2481" s="13">
        <f t="shared" si="78"/>
        <v>650</v>
      </c>
      <c r="O2481" s="4" t="s">
        <v>1018</v>
      </c>
      <c r="P2481" s="12" t="s">
        <v>829</v>
      </c>
    </row>
    <row r="2482" spans="1:16" ht="14.25" customHeight="1">
      <c r="A2482" s="4" t="s">
        <v>1106</v>
      </c>
      <c r="B2482" s="4" t="s">
        <v>13</v>
      </c>
      <c r="C2482" s="4">
        <v>1185732</v>
      </c>
      <c r="D2482" s="5">
        <v>44386</v>
      </c>
      <c r="E2482" s="4" t="s">
        <v>535</v>
      </c>
      <c r="F2482" s="4" t="s">
        <v>1031</v>
      </c>
      <c r="G2482" s="4" t="s">
        <v>1032</v>
      </c>
      <c r="H2482" s="6">
        <v>650</v>
      </c>
      <c r="I2482" s="12" t="s">
        <v>695</v>
      </c>
      <c r="J2482" s="12" t="s">
        <v>1087</v>
      </c>
      <c r="K2482" s="10">
        <v>136500</v>
      </c>
      <c r="L2482" s="11">
        <v>0.35</v>
      </c>
      <c r="M2482" s="13">
        <f t="shared" si="76"/>
        <v>390000</v>
      </c>
      <c r="N2482" s="13">
        <f t="shared" si="78"/>
        <v>600</v>
      </c>
      <c r="O2482" s="4" t="s">
        <v>1018</v>
      </c>
      <c r="P2482" s="12" t="s">
        <v>696</v>
      </c>
    </row>
    <row r="2483" spans="1:16" ht="14.25" customHeight="1">
      <c r="A2483" s="4" t="s">
        <v>1106</v>
      </c>
      <c r="B2483" s="4" t="s">
        <v>13</v>
      </c>
      <c r="C2483" s="4">
        <v>1185732</v>
      </c>
      <c r="D2483" s="5">
        <v>44386</v>
      </c>
      <c r="E2483" s="4" t="s">
        <v>535</v>
      </c>
      <c r="F2483" s="4" t="s">
        <v>1031</v>
      </c>
      <c r="G2483" s="4" t="s">
        <v>1032</v>
      </c>
      <c r="H2483" s="6">
        <v>575</v>
      </c>
      <c r="I2483" s="12" t="s">
        <v>587</v>
      </c>
      <c r="J2483" s="12" t="s">
        <v>1086</v>
      </c>
      <c r="K2483" s="10">
        <v>126500</v>
      </c>
      <c r="L2483" s="11">
        <v>0.4</v>
      </c>
      <c r="M2483" s="13">
        <f t="shared" si="76"/>
        <v>316250</v>
      </c>
      <c r="N2483" s="13">
        <f t="shared" si="78"/>
        <v>550</v>
      </c>
      <c r="O2483" s="4" t="s">
        <v>1018</v>
      </c>
      <c r="P2483" s="12" t="s">
        <v>889</v>
      </c>
    </row>
    <row r="2484" spans="1:16" ht="14.25" customHeight="1">
      <c r="A2484" s="4" t="s">
        <v>1106</v>
      </c>
      <c r="B2484" s="4" t="s">
        <v>13</v>
      </c>
      <c r="C2484" s="4">
        <v>1185732</v>
      </c>
      <c r="D2484" s="5">
        <v>44386</v>
      </c>
      <c r="E2484" s="4" t="s">
        <v>535</v>
      </c>
      <c r="F2484" s="4" t="s">
        <v>1031</v>
      </c>
      <c r="G2484" s="4" t="s">
        <v>1032</v>
      </c>
      <c r="H2484" s="6">
        <v>525</v>
      </c>
      <c r="I2484" s="12" t="s">
        <v>890</v>
      </c>
      <c r="J2484" s="12" t="s">
        <v>1087</v>
      </c>
      <c r="K2484" s="10">
        <v>115500</v>
      </c>
      <c r="L2484" s="11">
        <v>0.4</v>
      </c>
      <c r="M2484" s="13">
        <f t="shared" si="76"/>
        <v>288750</v>
      </c>
      <c r="N2484" s="13">
        <f t="shared" si="78"/>
        <v>550</v>
      </c>
      <c r="O2484" s="4" t="s">
        <v>1018</v>
      </c>
      <c r="P2484" s="12" t="s">
        <v>891</v>
      </c>
    </row>
    <row r="2485" spans="1:16" ht="14.25" customHeight="1">
      <c r="A2485" s="4" t="s">
        <v>1106</v>
      </c>
      <c r="B2485" s="4" t="s">
        <v>13</v>
      </c>
      <c r="C2485" s="4">
        <v>1185732</v>
      </c>
      <c r="D2485" s="5">
        <v>44386</v>
      </c>
      <c r="E2485" s="4" t="s">
        <v>535</v>
      </c>
      <c r="F2485" s="4" t="s">
        <v>1031</v>
      </c>
      <c r="G2485" s="4" t="s">
        <v>1032</v>
      </c>
      <c r="H2485" s="6">
        <v>550</v>
      </c>
      <c r="I2485" s="12" t="s">
        <v>892</v>
      </c>
      <c r="J2485" s="12" t="s">
        <v>1087</v>
      </c>
      <c r="K2485" s="10">
        <v>125125</v>
      </c>
      <c r="L2485" s="11">
        <v>0.35</v>
      </c>
      <c r="M2485" s="13">
        <f t="shared" si="76"/>
        <v>357500</v>
      </c>
      <c r="N2485" s="13">
        <f t="shared" si="78"/>
        <v>650</v>
      </c>
      <c r="O2485" s="4" t="s">
        <v>1018</v>
      </c>
      <c r="P2485" s="12" t="s">
        <v>893</v>
      </c>
    </row>
    <row r="2486" spans="1:16" ht="14.25" customHeight="1">
      <c r="A2486" s="4" t="s">
        <v>1106</v>
      </c>
      <c r="B2486" s="4" t="s">
        <v>13</v>
      </c>
      <c r="C2486" s="4">
        <v>1185732</v>
      </c>
      <c r="D2486" s="5">
        <v>44386</v>
      </c>
      <c r="E2486" s="4" t="s">
        <v>535</v>
      </c>
      <c r="F2486" s="4" t="s">
        <v>1031</v>
      </c>
      <c r="G2486" s="4" t="s">
        <v>1032</v>
      </c>
      <c r="H2486" s="6">
        <v>725</v>
      </c>
      <c r="I2486" s="12" t="s">
        <v>894</v>
      </c>
      <c r="J2486" s="12" t="s">
        <v>1088</v>
      </c>
      <c r="K2486" s="10">
        <v>253750</v>
      </c>
      <c r="L2486" s="11">
        <v>0.5</v>
      </c>
      <c r="M2486" s="13">
        <f t="shared" si="76"/>
        <v>507500</v>
      </c>
      <c r="N2486" s="13">
        <f t="shared" si="78"/>
        <v>700</v>
      </c>
      <c r="O2486" s="4" t="s">
        <v>1018</v>
      </c>
      <c r="P2486" s="12" t="s">
        <v>895</v>
      </c>
    </row>
    <row r="2487" spans="1:16" ht="14.25" customHeight="1">
      <c r="A2487" s="4" t="s">
        <v>1106</v>
      </c>
      <c r="B2487" s="4" t="s">
        <v>13</v>
      </c>
      <c r="C2487" s="4">
        <v>1185732</v>
      </c>
      <c r="D2487" s="5">
        <v>44418</v>
      </c>
      <c r="E2487" s="4" t="s">
        <v>535</v>
      </c>
      <c r="F2487" s="4" t="s">
        <v>1031</v>
      </c>
      <c r="G2487" s="4" t="s">
        <v>1032</v>
      </c>
      <c r="H2487" s="6">
        <v>875</v>
      </c>
      <c r="I2487" s="12" t="s">
        <v>480</v>
      </c>
      <c r="J2487" s="12" t="s">
        <v>1087</v>
      </c>
      <c r="K2487" s="10">
        <v>227500</v>
      </c>
      <c r="L2487" s="11">
        <v>0.4</v>
      </c>
      <c r="M2487" s="13">
        <f t="shared" si="76"/>
        <v>568750</v>
      </c>
      <c r="N2487" s="13">
        <f t="shared" si="78"/>
        <v>650</v>
      </c>
      <c r="O2487" s="4" t="s">
        <v>1018</v>
      </c>
      <c r="P2487" s="12" t="s">
        <v>481</v>
      </c>
    </row>
    <row r="2488" spans="1:16" ht="14.25" customHeight="1">
      <c r="A2488" s="4" t="s">
        <v>1106</v>
      </c>
      <c r="B2488" s="4" t="s">
        <v>13</v>
      </c>
      <c r="C2488" s="4">
        <v>1185732</v>
      </c>
      <c r="D2488" s="5">
        <v>44418</v>
      </c>
      <c r="E2488" s="4" t="s">
        <v>535</v>
      </c>
      <c r="F2488" s="4" t="s">
        <v>1031</v>
      </c>
      <c r="G2488" s="4" t="s">
        <v>1032</v>
      </c>
      <c r="H2488" s="6">
        <v>650</v>
      </c>
      <c r="I2488" s="12" t="s">
        <v>896</v>
      </c>
      <c r="J2488" s="12" t="s">
        <v>1088</v>
      </c>
      <c r="K2488" s="10">
        <v>136500</v>
      </c>
      <c r="L2488" s="11">
        <v>0.35</v>
      </c>
      <c r="M2488" s="13">
        <f t="shared" si="76"/>
        <v>390000</v>
      </c>
      <c r="N2488" s="13">
        <f t="shared" si="78"/>
        <v>600</v>
      </c>
      <c r="O2488" s="4" t="s">
        <v>1018</v>
      </c>
      <c r="P2488" s="12" t="s">
        <v>897</v>
      </c>
    </row>
    <row r="2489" spans="1:16" ht="14.25" customHeight="1">
      <c r="A2489" s="4" t="s">
        <v>1106</v>
      </c>
      <c r="B2489" s="4" t="s">
        <v>13</v>
      </c>
      <c r="C2489" s="4">
        <v>1185732</v>
      </c>
      <c r="D2489" s="5">
        <v>44418</v>
      </c>
      <c r="E2489" s="4" t="s">
        <v>535</v>
      </c>
      <c r="F2489" s="4" t="s">
        <v>1031</v>
      </c>
      <c r="G2489" s="4" t="s">
        <v>1032</v>
      </c>
      <c r="H2489" s="6">
        <v>575</v>
      </c>
      <c r="I2489" s="12" t="s">
        <v>266</v>
      </c>
      <c r="J2489" s="12" t="s">
        <v>1087</v>
      </c>
      <c r="K2489" s="10">
        <v>126500</v>
      </c>
      <c r="L2489" s="11">
        <v>0.4</v>
      </c>
      <c r="M2489" s="13">
        <f t="shared" si="76"/>
        <v>316250</v>
      </c>
      <c r="N2489" s="13">
        <f t="shared" si="78"/>
        <v>550</v>
      </c>
      <c r="O2489" s="4" t="s">
        <v>1018</v>
      </c>
      <c r="P2489" s="12" t="s">
        <v>898</v>
      </c>
    </row>
    <row r="2490" spans="1:16" ht="14.25" customHeight="1">
      <c r="A2490" s="4" t="s">
        <v>1106</v>
      </c>
      <c r="B2490" s="4" t="s">
        <v>13</v>
      </c>
      <c r="C2490" s="4">
        <v>1185732</v>
      </c>
      <c r="D2490" s="5">
        <v>44418</v>
      </c>
      <c r="E2490" s="4" t="s">
        <v>535</v>
      </c>
      <c r="F2490" s="4" t="s">
        <v>1031</v>
      </c>
      <c r="G2490" s="4" t="s">
        <v>1032</v>
      </c>
      <c r="H2490" s="6">
        <v>525</v>
      </c>
      <c r="I2490" s="12" t="s">
        <v>826</v>
      </c>
      <c r="J2490" s="12" t="s">
        <v>1087</v>
      </c>
      <c r="K2490" s="10">
        <v>94500</v>
      </c>
      <c r="L2490" s="11">
        <v>0.4</v>
      </c>
      <c r="M2490" s="13">
        <f t="shared" si="76"/>
        <v>236250</v>
      </c>
      <c r="N2490" s="13">
        <f t="shared" si="78"/>
        <v>450</v>
      </c>
      <c r="O2490" s="4" t="s">
        <v>1018</v>
      </c>
      <c r="P2490" s="12" t="s">
        <v>827</v>
      </c>
    </row>
    <row r="2491" spans="1:16" ht="14.25" customHeight="1">
      <c r="A2491" s="4" t="s">
        <v>1106</v>
      </c>
      <c r="B2491" s="4" t="s">
        <v>13</v>
      </c>
      <c r="C2491" s="4">
        <v>1185732</v>
      </c>
      <c r="D2491" s="5">
        <v>44418</v>
      </c>
      <c r="E2491" s="4" t="s">
        <v>535</v>
      </c>
      <c r="F2491" s="4" t="s">
        <v>1031</v>
      </c>
      <c r="G2491" s="4" t="s">
        <v>1032</v>
      </c>
      <c r="H2491" s="6">
        <v>500</v>
      </c>
      <c r="I2491" s="12" t="s">
        <v>581</v>
      </c>
      <c r="J2491" s="12" t="s">
        <v>1087</v>
      </c>
      <c r="K2491" s="10">
        <v>96250</v>
      </c>
      <c r="L2491" s="11">
        <v>0.35</v>
      </c>
      <c r="M2491" s="13">
        <f t="shared" si="76"/>
        <v>275000</v>
      </c>
      <c r="N2491" s="13">
        <f t="shared" si="78"/>
        <v>550</v>
      </c>
      <c r="O2491" s="4" t="s">
        <v>1018</v>
      </c>
      <c r="P2491" s="12" t="s">
        <v>582</v>
      </c>
    </row>
    <row r="2492" spans="1:16" ht="14.25" customHeight="1">
      <c r="A2492" s="4" t="s">
        <v>1106</v>
      </c>
      <c r="B2492" s="4" t="s">
        <v>13</v>
      </c>
      <c r="C2492" s="4">
        <v>1185732</v>
      </c>
      <c r="D2492" s="5">
        <v>44418</v>
      </c>
      <c r="E2492" s="4" t="s">
        <v>535</v>
      </c>
      <c r="F2492" s="4" t="s">
        <v>1031</v>
      </c>
      <c r="G2492" s="4" t="s">
        <v>1032</v>
      </c>
      <c r="H2492" s="6">
        <v>675</v>
      </c>
      <c r="I2492" s="12" t="s">
        <v>330</v>
      </c>
      <c r="J2492" s="12" t="s">
        <v>1087</v>
      </c>
      <c r="K2492" s="10">
        <v>202500</v>
      </c>
      <c r="L2492" s="11">
        <v>0.5</v>
      </c>
      <c r="M2492" s="13">
        <f t="shared" si="76"/>
        <v>405000</v>
      </c>
      <c r="N2492" s="13">
        <f t="shared" si="78"/>
        <v>600</v>
      </c>
      <c r="O2492" s="4" t="s">
        <v>1018</v>
      </c>
      <c r="P2492" s="12" t="s">
        <v>899</v>
      </c>
    </row>
    <row r="2493" spans="1:16" ht="14.25" customHeight="1">
      <c r="A2493" s="4" t="s">
        <v>1106</v>
      </c>
      <c r="B2493" s="4" t="s">
        <v>13</v>
      </c>
      <c r="C2493" s="4">
        <v>1185732</v>
      </c>
      <c r="D2493" s="5">
        <v>44448</v>
      </c>
      <c r="E2493" s="4" t="s">
        <v>535</v>
      </c>
      <c r="F2493" s="4" t="s">
        <v>1031</v>
      </c>
      <c r="G2493" s="4" t="s">
        <v>1032</v>
      </c>
      <c r="H2493" s="6">
        <v>775</v>
      </c>
      <c r="I2493" s="12" t="s">
        <v>545</v>
      </c>
      <c r="J2493" s="12" t="s">
        <v>1087</v>
      </c>
      <c r="K2493" s="10">
        <v>170500</v>
      </c>
      <c r="L2493" s="11">
        <v>0.4</v>
      </c>
      <c r="M2493" s="13">
        <f t="shared" si="76"/>
        <v>426250</v>
      </c>
      <c r="N2493" s="13">
        <f t="shared" si="78"/>
        <v>550</v>
      </c>
      <c r="O2493" s="4" t="s">
        <v>1018</v>
      </c>
      <c r="P2493" s="12" t="s">
        <v>900</v>
      </c>
    </row>
    <row r="2494" spans="1:16" ht="14.25" customHeight="1">
      <c r="A2494" s="4" t="s">
        <v>1106</v>
      </c>
      <c r="B2494" s="4" t="s">
        <v>13</v>
      </c>
      <c r="C2494" s="4">
        <v>1185732</v>
      </c>
      <c r="D2494" s="5">
        <v>44448</v>
      </c>
      <c r="E2494" s="4" t="s">
        <v>535</v>
      </c>
      <c r="F2494" s="4" t="s">
        <v>1031</v>
      </c>
      <c r="G2494" s="4" t="s">
        <v>1032</v>
      </c>
      <c r="H2494" s="6">
        <v>575</v>
      </c>
      <c r="I2494" s="12" t="s">
        <v>444</v>
      </c>
      <c r="J2494" s="12" t="s">
        <v>1087</v>
      </c>
      <c r="K2494" s="10">
        <v>100625</v>
      </c>
      <c r="L2494" s="11">
        <v>0.35</v>
      </c>
      <c r="M2494" s="13">
        <f t="shared" si="76"/>
        <v>287500</v>
      </c>
      <c r="N2494" s="13">
        <f t="shared" si="78"/>
        <v>500</v>
      </c>
      <c r="O2494" s="4" t="s">
        <v>1018</v>
      </c>
      <c r="P2494" s="12" t="s">
        <v>901</v>
      </c>
    </row>
    <row r="2495" spans="1:16" ht="14.25" customHeight="1">
      <c r="A2495" s="4" t="s">
        <v>1106</v>
      </c>
      <c r="B2495" s="4" t="s">
        <v>13</v>
      </c>
      <c r="C2495" s="4">
        <v>1185732</v>
      </c>
      <c r="D2495" s="5">
        <v>44448</v>
      </c>
      <c r="E2495" s="4" t="s">
        <v>535</v>
      </c>
      <c r="F2495" s="4" t="s">
        <v>1031</v>
      </c>
      <c r="G2495" s="4" t="s">
        <v>1032</v>
      </c>
      <c r="H2495" s="6">
        <v>475</v>
      </c>
      <c r="I2495" s="12" t="s">
        <v>497</v>
      </c>
      <c r="J2495" s="12" t="s">
        <v>1087</v>
      </c>
      <c r="K2495" s="10">
        <v>47500</v>
      </c>
      <c r="L2495" s="11">
        <v>0.4</v>
      </c>
      <c r="M2495" s="13">
        <f t="shared" si="76"/>
        <v>118750</v>
      </c>
      <c r="N2495" s="13">
        <f t="shared" si="78"/>
        <v>250</v>
      </c>
      <c r="O2495" s="4" t="s">
        <v>1018</v>
      </c>
      <c r="P2495" s="12" t="s">
        <v>902</v>
      </c>
    </row>
    <row r="2496" spans="1:16" ht="14.25" customHeight="1">
      <c r="A2496" s="4" t="s">
        <v>1106</v>
      </c>
      <c r="B2496" s="4" t="s">
        <v>13</v>
      </c>
      <c r="C2496" s="4">
        <v>1185732</v>
      </c>
      <c r="D2496" s="5">
        <v>44448</v>
      </c>
      <c r="E2496" s="4" t="s">
        <v>535</v>
      </c>
      <c r="F2496" s="4" t="s">
        <v>1031</v>
      </c>
      <c r="G2496" s="4" t="s">
        <v>1032</v>
      </c>
      <c r="H2496" s="6">
        <v>450</v>
      </c>
      <c r="I2496" s="12" t="s">
        <v>597</v>
      </c>
      <c r="J2496" s="12" t="s">
        <v>1086</v>
      </c>
      <c r="K2496" s="10">
        <v>45000</v>
      </c>
      <c r="L2496" s="11">
        <v>0.4</v>
      </c>
      <c r="M2496" s="13">
        <f t="shared" si="76"/>
        <v>112500</v>
      </c>
      <c r="N2496" s="13">
        <f t="shared" si="78"/>
        <v>250</v>
      </c>
      <c r="O2496" s="4" t="s">
        <v>1018</v>
      </c>
      <c r="P2496" s="12" t="s">
        <v>598</v>
      </c>
    </row>
    <row r="2497" spans="1:16" ht="14.25" customHeight="1">
      <c r="A2497" s="4" t="s">
        <v>1106</v>
      </c>
      <c r="B2497" s="4" t="s">
        <v>13</v>
      </c>
      <c r="C2497" s="4">
        <v>1185732</v>
      </c>
      <c r="D2497" s="5">
        <v>44448</v>
      </c>
      <c r="E2497" s="4" t="s">
        <v>535</v>
      </c>
      <c r="F2497" s="4" t="s">
        <v>1031</v>
      </c>
      <c r="G2497" s="4" t="s">
        <v>1032</v>
      </c>
      <c r="H2497" s="6">
        <v>450</v>
      </c>
      <c r="I2497" s="12" t="s">
        <v>644</v>
      </c>
      <c r="J2497" s="12" t="s">
        <v>1086</v>
      </c>
      <c r="K2497" s="10">
        <v>55125</v>
      </c>
      <c r="L2497" s="11">
        <v>0.35</v>
      </c>
      <c r="M2497" s="13">
        <f t="shared" si="76"/>
        <v>157500</v>
      </c>
      <c r="N2497" s="13">
        <f t="shared" si="78"/>
        <v>350</v>
      </c>
      <c r="O2497" s="4" t="s">
        <v>1018</v>
      </c>
      <c r="P2497" s="12" t="s">
        <v>903</v>
      </c>
    </row>
    <row r="2498" spans="1:16" ht="14.25" customHeight="1">
      <c r="A2498" s="4" t="s">
        <v>1106</v>
      </c>
      <c r="B2498" s="4" t="s">
        <v>13</v>
      </c>
      <c r="C2498" s="4">
        <v>1185732</v>
      </c>
      <c r="D2498" s="5">
        <v>44448</v>
      </c>
      <c r="E2498" s="4" t="s">
        <v>535</v>
      </c>
      <c r="F2498" s="4" t="s">
        <v>1031</v>
      </c>
      <c r="G2498" s="4" t="s">
        <v>1032</v>
      </c>
      <c r="H2498" s="6">
        <v>550</v>
      </c>
      <c r="I2498" s="12" t="s">
        <v>33</v>
      </c>
      <c r="J2498" s="12" t="s">
        <v>1087</v>
      </c>
      <c r="K2498" s="10">
        <v>110000</v>
      </c>
      <c r="L2498" s="11">
        <v>0.5</v>
      </c>
      <c r="M2498" s="13">
        <f t="shared" si="76"/>
        <v>220000</v>
      </c>
      <c r="N2498" s="13">
        <f t="shared" si="78"/>
        <v>400</v>
      </c>
      <c r="O2498" s="4" t="s">
        <v>1018</v>
      </c>
      <c r="P2498" s="12" t="s">
        <v>904</v>
      </c>
    </row>
    <row r="2499" spans="1:16" ht="14.25" customHeight="1">
      <c r="A2499" s="4" t="s">
        <v>1106</v>
      </c>
      <c r="B2499" s="4" t="s">
        <v>13</v>
      </c>
      <c r="C2499" s="4">
        <v>1185732</v>
      </c>
      <c r="D2499" s="5">
        <v>44480</v>
      </c>
      <c r="E2499" s="4" t="s">
        <v>535</v>
      </c>
      <c r="F2499" s="4" t="s">
        <v>1031</v>
      </c>
      <c r="G2499" s="4" t="s">
        <v>1032</v>
      </c>
      <c r="H2499" s="6">
        <v>725</v>
      </c>
      <c r="I2499" s="12" t="s">
        <v>49</v>
      </c>
      <c r="J2499" s="12" t="s">
        <v>1086</v>
      </c>
      <c r="K2499" s="10">
        <v>116000</v>
      </c>
      <c r="L2499" s="11">
        <v>0.4</v>
      </c>
      <c r="M2499" s="13">
        <f t="shared" si="76"/>
        <v>290000</v>
      </c>
      <c r="N2499" s="13">
        <f t="shared" si="78"/>
        <v>400</v>
      </c>
      <c r="O2499" s="4" t="s">
        <v>1018</v>
      </c>
      <c r="P2499" s="12" t="s">
        <v>905</v>
      </c>
    </row>
    <row r="2500" spans="1:16" ht="14.25" customHeight="1">
      <c r="A2500" s="4" t="s">
        <v>1106</v>
      </c>
      <c r="B2500" s="4" t="s">
        <v>13</v>
      </c>
      <c r="C2500" s="4">
        <v>1185732</v>
      </c>
      <c r="D2500" s="5">
        <v>44480</v>
      </c>
      <c r="E2500" s="4" t="s">
        <v>535</v>
      </c>
      <c r="F2500" s="4" t="s">
        <v>1031</v>
      </c>
      <c r="G2500" s="4" t="s">
        <v>1032</v>
      </c>
      <c r="H2500" s="6">
        <v>550</v>
      </c>
      <c r="I2500" s="12" t="s">
        <v>180</v>
      </c>
      <c r="J2500" s="12" t="s">
        <v>1087</v>
      </c>
      <c r="K2500" s="10">
        <v>57750</v>
      </c>
      <c r="L2500" s="11">
        <v>0.35</v>
      </c>
      <c r="M2500" s="13">
        <f t="shared" si="76"/>
        <v>165000</v>
      </c>
      <c r="N2500" s="13">
        <f t="shared" si="78"/>
        <v>300</v>
      </c>
      <c r="O2500" s="4" t="s">
        <v>1018</v>
      </c>
      <c r="P2500" s="12" t="s">
        <v>906</v>
      </c>
    </row>
  </sheetData>
  <autoFilter ref="B5:P2500" xr:uid="{2357C143-7228-4F6B-A10C-CAB0CCBA4B3D}"/>
  <mergeCells count="1">
    <mergeCell ref="C2:G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B8E07-9EBD-4B96-9D3C-F287F40FF189}">
  <dimension ref="B1:W2500"/>
  <sheetViews>
    <sheetView topLeftCell="M5" workbookViewId="0">
      <selection activeCell="R24" sqref="R24"/>
    </sheetView>
  </sheetViews>
  <sheetFormatPr defaultColWidth="14.453125" defaultRowHeight="15" customHeight="1"/>
  <cols>
    <col min="1" max="1" width="2.54296875" customWidth="1"/>
    <col min="2" max="2" width="10.36328125" bestFit="1" customWidth="1"/>
    <col min="3" max="3" width="14.08984375" bestFit="1" customWidth="1"/>
    <col min="4" max="4" width="15.7265625" bestFit="1" customWidth="1"/>
    <col min="5" max="5" width="11" bestFit="1" customWidth="1"/>
    <col min="6" max="6" width="13.08984375" bestFit="1" customWidth="1"/>
    <col min="7" max="7" width="12" bestFit="1" customWidth="1"/>
    <col min="8" max="8" width="13.7265625" bestFit="1" customWidth="1"/>
    <col min="9" max="9" width="51.26953125" bestFit="1" customWidth="1"/>
    <col min="10" max="10" width="51.26953125" customWidth="1"/>
    <col min="11" max="11" width="19" bestFit="1" customWidth="1"/>
    <col min="12" max="12" width="20.1796875" bestFit="1" customWidth="1"/>
    <col min="13" max="13" width="14.26953125" bestFit="1" customWidth="1"/>
    <col min="14" max="15" width="16.7265625" bestFit="1" customWidth="1"/>
    <col min="16" max="16" width="11.36328125" bestFit="1" customWidth="1"/>
    <col min="18" max="18" width="19.36328125" bestFit="1" customWidth="1"/>
    <col min="19" max="19" width="15.453125" bestFit="1" customWidth="1"/>
  </cols>
  <sheetData>
    <row r="1" spans="2:23" ht="6.75" customHeight="1"/>
    <row r="2" spans="2:23" ht="14.25" customHeight="1">
      <c r="C2" s="157" t="s">
        <v>0</v>
      </c>
      <c r="D2" s="158"/>
      <c r="E2" s="158"/>
      <c r="F2" s="158"/>
      <c r="G2" s="158"/>
      <c r="L2" s="160" t="s">
        <v>1039</v>
      </c>
      <c r="M2" s="160"/>
      <c r="N2" s="160"/>
      <c r="O2" s="160"/>
      <c r="P2" s="160"/>
      <c r="Q2" s="160"/>
      <c r="R2" s="160"/>
      <c r="S2" s="160"/>
      <c r="T2" s="160"/>
      <c r="U2" s="160"/>
      <c r="V2" s="160"/>
      <c r="W2" s="160"/>
    </row>
    <row r="3" spans="2:23" ht="17.25" customHeight="1">
      <c r="B3" s="1"/>
      <c r="C3" s="159"/>
      <c r="D3" s="159"/>
      <c r="E3" s="159"/>
      <c r="F3" s="159"/>
      <c r="G3" s="159"/>
      <c r="H3" s="2"/>
      <c r="I3" s="2"/>
      <c r="J3" s="2"/>
      <c r="K3" s="2"/>
      <c r="L3" s="2"/>
      <c r="M3" s="7"/>
      <c r="N3" s="7"/>
      <c r="O3" s="7"/>
    </row>
    <row r="4" spans="2:23" ht="14.25" customHeight="1">
      <c r="O4" s="8"/>
      <c r="P4" s="8"/>
    </row>
    <row r="5" spans="2:23" ht="14.25" customHeight="1">
      <c r="B5" s="3" t="s">
        <v>1</v>
      </c>
      <c r="C5" s="3" t="s">
        <v>2</v>
      </c>
      <c r="D5" s="3" t="s">
        <v>3</v>
      </c>
      <c r="E5" s="3" t="s">
        <v>4</v>
      </c>
      <c r="F5" s="3" t="s">
        <v>5</v>
      </c>
      <c r="G5" s="3" t="s">
        <v>6</v>
      </c>
      <c r="H5" s="3" t="s">
        <v>7</v>
      </c>
      <c r="I5" s="9" t="s">
        <v>11</v>
      </c>
      <c r="J5" s="9" t="s">
        <v>1098</v>
      </c>
      <c r="K5" s="3" t="s">
        <v>8</v>
      </c>
      <c r="L5" s="3" t="s">
        <v>9</v>
      </c>
      <c r="M5" s="3" t="s">
        <v>1040</v>
      </c>
      <c r="N5" s="3" t="s">
        <v>1041</v>
      </c>
      <c r="O5" s="3" t="s">
        <v>10</v>
      </c>
      <c r="P5" s="9" t="s">
        <v>12</v>
      </c>
    </row>
    <row r="6" spans="2:23" ht="14.25" customHeight="1">
      <c r="B6" s="4" t="s">
        <v>13</v>
      </c>
      <c r="C6" s="4">
        <v>1185732</v>
      </c>
      <c r="D6" s="5">
        <v>43831</v>
      </c>
      <c r="E6" s="4" t="s">
        <v>14</v>
      </c>
      <c r="F6" s="4" t="s">
        <v>15</v>
      </c>
      <c r="G6" s="4" t="s">
        <v>15</v>
      </c>
      <c r="H6" s="6">
        <v>1200</v>
      </c>
      <c r="I6" s="12" t="s">
        <v>17</v>
      </c>
      <c r="J6" s="12" t="s">
        <v>1086</v>
      </c>
      <c r="K6" s="10">
        <v>300000</v>
      </c>
      <c r="L6" s="11">
        <v>0.5</v>
      </c>
      <c r="M6" s="13">
        <f>K6/L6</f>
        <v>600000</v>
      </c>
      <c r="N6" s="13">
        <f>M6/H6</f>
        <v>500</v>
      </c>
      <c r="O6" s="4" t="s">
        <v>16</v>
      </c>
      <c r="P6" s="12" t="s">
        <v>18</v>
      </c>
    </row>
    <row r="7" spans="2:23" ht="14.25" customHeight="1" thickBot="1">
      <c r="B7" s="4" t="s">
        <v>13</v>
      </c>
      <c r="C7" s="4">
        <v>1185732</v>
      </c>
      <c r="D7" s="5">
        <v>43832</v>
      </c>
      <c r="E7" s="4" t="s">
        <v>14</v>
      </c>
      <c r="F7" s="4" t="s">
        <v>15</v>
      </c>
      <c r="G7" s="4" t="s">
        <v>15</v>
      </c>
      <c r="H7" s="6">
        <v>1000</v>
      </c>
      <c r="I7" s="12" t="s">
        <v>19</v>
      </c>
      <c r="J7" s="12" t="s">
        <v>1086</v>
      </c>
      <c r="K7" s="10">
        <v>150000</v>
      </c>
      <c r="L7" s="11">
        <v>0.3</v>
      </c>
      <c r="M7" s="13">
        <f t="shared" ref="M7:M70" si="0">K7/L7</f>
        <v>500000</v>
      </c>
      <c r="N7" s="13">
        <f t="shared" ref="N7:N70" si="1">M7/H7</f>
        <v>500</v>
      </c>
      <c r="O7" s="4" t="s">
        <v>16</v>
      </c>
      <c r="P7" s="12" t="s">
        <v>20</v>
      </c>
      <c r="R7" s="16" t="s">
        <v>1042</v>
      </c>
    </row>
    <row r="8" spans="2:23" ht="14.25" customHeight="1">
      <c r="B8" s="4" t="s">
        <v>13</v>
      </c>
      <c r="C8" s="4">
        <v>1185732</v>
      </c>
      <c r="D8" s="5">
        <v>43833</v>
      </c>
      <c r="E8" s="4" t="s">
        <v>14</v>
      </c>
      <c r="F8" s="4" t="s">
        <v>15</v>
      </c>
      <c r="G8" s="4" t="s">
        <v>15</v>
      </c>
      <c r="H8" s="6">
        <v>1000</v>
      </c>
      <c r="I8" s="12" t="s">
        <v>21</v>
      </c>
      <c r="J8" s="12" t="s">
        <v>1088</v>
      </c>
      <c r="K8" s="10">
        <v>140000</v>
      </c>
      <c r="L8" s="11">
        <v>0.35</v>
      </c>
      <c r="M8" s="13">
        <f t="shared" si="0"/>
        <v>400000</v>
      </c>
      <c r="N8" s="13">
        <f t="shared" si="1"/>
        <v>400</v>
      </c>
      <c r="O8" s="4" t="s">
        <v>16</v>
      </c>
      <c r="P8" s="12" t="s">
        <v>22</v>
      </c>
      <c r="R8" s="149" t="s">
        <v>1033</v>
      </c>
      <c r="S8" s="135">
        <f>SUM(M6:M2500)</f>
        <v>666022750</v>
      </c>
    </row>
    <row r="9" spans="2:23" ht="14.25" customHeight="1">
      <c r="B9" s="4" t="s">
        <v>13</v>
      </c>
      <c r="C9" s="4">
        <v>1185732</v>
      </c>
      <c r="D9" s="5">
        <v>43834</v>
      </c>
      <c r="E9" s="4" t="s">
        <v>14</v>
      </c>
      <c r="F9" s="4" t="s">
        <v>15</v>
      </c>
      <c r="G9" s="4" t="s">
        <v>15</v>
      </c>
      <c r="H9" s="6">
        <v>850</v>
      </c>
      <c r="I9" s="12" t="s">
        <v>23</v>
      </c>
      <c r="J9" s="12" t="s">
        <v>1088</v>
      </c>
      <c r="K9" s="10">
        <v>133875</v>
      </c>
      <c r="L9" s="11">
        <v>0.35</v>
      </c>
      <c r="M9" s="13">
        <f t="shared" si="0"/>
        <v>382500</v>
      </c>
      <c r="N9" s="13">
        <f t="shared" si="1"/>
        <v>450</v>
      </c>
      <c r="O9" s="4" t="s">
        <v>16</v>
      </c>
      <c r="P9" s="12" t="s">
        <v>24</v>
      </c>
      <c r="R9" s="156" t="s">
        <v>1034</v>
      </c>
      <c r="S9" s="136">
        <f>AVERAGE(N6:N2500)</f>
        <v>510.40080160320639</v>
      </c>
      <c r="T9" s="14"/>
    </row>
    <row r="10" spans="2:23" ht="14.25" customHeight="1">
      <c r="B10" s="4" t="s">
        <v>13</v>
      </c>
      <c r="C10" s="4">
        <v>1185732</v>
      </c>
      <c r="D10" s="5">
        <v>43835</v>
      </c>
      <c r="E10" s="4" t="s">
        <v>14</v>
      </c>
      <c r="F10" s="4" t="s">
        <v>15</v>
      </c>
      <c r="G10" s="4" t="s">
        <v>15</v>
      </c>
      <c r="H10" s="6">
        <v>900</v>
      </c>
      <c r="I10" s="12" t="s">
        <v>25</v>
      </c>
      <c r="J10" s="12" t="s">
        <v>1088</v>
      </c>
      <c r="K10" s="10">
        <v>162000</v>
      </c>
      <c r="L10" s="11">
        <v>0.3</v>
      </c>
      <c r="M10" s="13">
        <f t="shared" si="0"/>
        <v>540000</v>
      </c>
      <c r="N10" s="13">
        <f t="shared" si="1"/>
        <v>600</v>
      </c>
      <c r="O10" s="4" t="s">
        <v>16</v>
      </c>
      <c r="P10" s="12" t="s">
        <v>26</v>
      </c>
      <c r="R10" s="156" t="s">
        <v>1035</v>
      </c>
      <c r="S10" s="136">
        <f>MIN(H6:H2500)</f>
        <v>0</v>
      </c>
    </row>
    <row r="11" spans="2:23" ht="14.25" customHeight="1">
      <c r="B11" s="4" t="s">
        <v>13</v>
      </c>
      <c r="C11" s="4">
        <v>1185732</v>
      </c>
      <c r="D11" s="5">
        <v>43836</v>
      </c>
      <c r="E11" s="4" t="s">
        <v>14</v>
      </c>
      <c r="F11" s="4" t="s">
        <v>15</v>
      </c>
      <c r="G11" s="4" t="s">
        <v>15</v>
      </c>
      <c r="H11" s="6">
        <v>1000</v>
      </c>
      <c r="I11" s="12" t="s">
        <v>27</v>
      </c>
      <c r="J11" s="12" t="s">
        <v>1087</v>
      </c>
      <c r="K11" s="10">
        <v>125000</v>
      </c>
      <c r="L11" s="11">
        <v>0.25</v>
      </c>
      <c r="M11" s="13">
        <f t="shared" si="0"/>
        <v>500000</v>
      </c>
      <c r="N11" s="13">
        <f t="shared" si="1"/>
        <v>500</v>
      </c>
      <c r="O11" s="4" t="s">
        <v>16</v>
      </c>
      <c r="P11" s="12" t="s">
        <v>28</v>
      </c>
      <c r="R11" s="156" t="s">
        <v>1036</v>
      </c>
      <c r="S11" s="136">
        <f>MAX(H6:H2500)</f>
        <v>1275</v>
      </c>
    </row>
    <row r="12" spans="2:23" ht="14.25" customHeight="1">
      <c r="B12" s="4" t="s">
        <v>13</v>
      </c>
      <c r="C12" s="4">
        <v>1185732</v>
      </c>
      <c r="D12" s="5">
        <v>43837</v>
      </c>
      <c r="E12" s="4" t="s">
        <v>14</v>
      </c>
      <c r="F12" s="4" t="s">
        <v>15</v>
      </c>
      <c r="G12" s="4" t="s">
        <v>15</v>
      </c>
      <c r="H12" s="6">
        <v>1250</v>
      </c>
      <c r="I12" s="12" t="s">
        <v>29</v>
      </c>
      <c r="J12" s="12" t="s">
        <v>1087</v>
      </c>
      <c r="K12" s="10">
        <v>312500</v>
      </c>
      <c r="L12" s="11">
        <v>0.5</v>
      </c>
      <c r="M12" s="13">
        <f t="shared" si="0"/>
        <v>625000</v>
      </c>
      <c r="N12" s="13">
        <f t="shared" si="1"/>
        <v>500</v>
      </c>
      <c r="O12" s="4" t="s">
        <v>16</v>
      </c>
      <c r="P12" s="12" t="s">
        <v>30</v>
      </c>
      <c r="R12" s="156" t="s">
        <v>1037</v>
      </c>
      <c r="S12" s="136">
        <f>COUNTA(_xlfn.UNIQUE(O6:O2500))</f>
        <v>3</v>
      </c>
    </row>
    <row r="13" spans="2:23" ht="14.25" customHeight="1">
      <c r="B13" s="4" t="s">
        <v>13</v>
      </c>
      <c r="C13" s="4">
        <v>1185732</v>
      </c>
      <c r="D13" s="5">
        <v>43838</v>
      </c>
      <c r="E13" s="4" t="s">
        <v>14</v>
      </c>
      <c r="F13" s="4" t="s">
        <v>15</v>
      </c>
      <c r="G13" s="4" t="s">
        <v>15</v>
      </c>
      <c r="H13" s="6">
        <v>900</v>
      </c>
      <c r="I13" s="12" t="s">
        <v>27</v>
      </c>
      <c r="J13" s="12" t="s">
        <v>1087</v>
      </c>
      <c r="K13" s="10">
        <v>135000</v>
      </c>
      <c r="L13" s="11">
        <v>0.3</v>
      </c>
      <c r="M13" s="13">
        <f t="shared" si="0"/>
        <v>450000</v>
      </c>
      <c r="N13" s="13">
        <f t="shared" si="1"/>
        <v>500</v>
      </c>
      <c r="O13" s="4" t="s">
        <v>31</v>
      </c>
      <c r="P13" s="12" t="s">
        <v>32</v>
      </c>
      <c r="R13" s="156" t="s">
        <v>1038</v>
      </c>
      <c r="S13" s="136">
        <f>MEDIAN(N6:N2500)</f>
        <v>500</v>
      </c>
    </row>
    <row r="14" spans="2:23" ht="14.25" customHeight="1">
      <c r="B14" s="4" t="s">
        <v>13</v>
      </c>
      <c r="C14" s="4">
        <v>1185732</v>
      </c>
      <c r="D14" s="5">
        <v>43851</v>
      </c>
      <c r="E14" s="4" t="s">
        <v>14</v>
      </c>
      <c r="F14" s="4" t="s">
        <v>15</v>
      </c>
      <c r="G14" s="4" t="s">
        <v>15</v>
      </c>
      <c r="H14" s="6">
        <v>950</v>
      </c>
      <c r="I14" s="12" t="s">
        <v>33</v>
      </c>
      <c r="J14" s="12" t="s">
        <v>1087</v>
      </c>
      <c r="K14" s="10">
        <v>133000</v>
      </c>
      <c r="L14" s="11">
        <v>0.35</v>
      </c>
      <c r="M14" s="13">
        <f t="shared" si="0"/>
        <v>380000</v>
      </c>
      <c r="N14" s="13">
        <f t="shared" si="1"/>
        <v>400</v>
      </c>
      <c r="O14" s="4" t="s">
        <v>31</v>
      </c>
      <c r="P14" s="12" t="s">
        <v>34</v>
      </c>
      <c r="R14" s="156" t="s">
        <v>1198</v>
      </c>
      <c r="S14" s="136">
        <f>SUMIF(F6:F2500,"Ohio",M6:M2500)</f>
        <v>12026250</v>
      </c>
    </row>
    <row r="15" spans="2:23" ht="14.25" customHeight="1">
      <c r="B15" s="4" t="s">
        <v>13</v>
      </c>
      <c r="C15" s="4">
        <v>1185732</v>
      </c>
      <c r="D15" s="5">
        <v>43852</v>
      </c>
      <c r="E15" s="4" t="s">
        <v>14</v>
      </c>
      <c r="F15" s="4" t="s">
        <v>15</v>
      </c>
      <c r="G15" s="4" t="s">
        <v>15</v>
      </c>
      <c r="H15" s="6">
        <v>825</v>
      </c>
      <c r="I15" s="12" t="s">
        <v>35</v>
      </c>
      <c r="J15" s="12" t="s">
        <v>1087</v>
      </c>
      <c r="K15" s="10">
        <v>129937.5</v>
      </c>
      <c r="L15" s="11">
        <v>0.35</v>
      </c>
      <c r="M15" s="13">
        <f t="shared" si="0"/>
        <v>371250</v>
      </c>
      <c r="N15" s="13">
        <f t="shared" si="1"/>
        <v>450</v>
      </c>
      <c r="O15" s="4" t="s">
        <v>31</v>
      </c>
      <c r="P15" s="12" t="s">
        <v>36</v>
      </c>
      <c r="R15" s="156" t="s">
        <v>1199</v>
      </c>
      <c r="S15" s="136">
        <f>AVERAGEIF(G6:G2500,"Atlanta",M6:M2500)</f>
        <v>251371.52777777778</v>
      </c>
    </row>
    <row r="16" spans="2:23" ht="14.25" customHeight="1">
      <c r="B16" s="4" t="s">
        <v>13</v>
      </c>
      <c r="C16" s="4">
        <v>1185732</v>
      </c>
      <c r="D16" s="5">
        <v>43853</v>
      </c>
      <c r="E16" s="4" t="s">
        <v>14</v>
      </c>
      <c r="F16" s="4" t="s">
        <v>15</v>
      </c>
      <c r="G16" s="4" t="s">
        <v>15</v>
      </c>
      <c r="H16" s="6">
        <v>900</v>
      </c>
      <c r="I16" s="12" t="s">
        <v>37</v>
      </c>
      <c r="J16" s="12" t="s">
        <v>1086</v>
      </c>
      <c r="K16" s="10">
        <v>162000</v>
      </c>
      <c r="L16" s="11">
        <v>0.3</v>
      </c>
      <c r="M16" s="13">
        <f t="shared" si="0"/>
        <v>540000</v>
      </c>
      <c r="N16" s="13">
        <f t="shared" si="1"/>
        <v>600</v>
      </c>
      <c r="O16" s="4" t="s">
        <v>31</v>
      </c>
      <c r="P16" s="12" t="s">
        <v>38</v>
      </c>
      <c r="R16" s="156" t="s">
        <v>1200</v>
      </c>
      <c r="S16" s="136">
        <f>AVERAGE(N6:N2500)</f>
        <v>510.40080160320639</v>
      </c>
    </row>
    <row r="17" spans="2:19" ht="14.25" customHeight="1">
      <c r="B17" s="4" t="s">
        <v>13</v>
      </c>
      <c r="C17" s="4">
        <v>1185732</v>
      </c>
      <c r="D17" s="5">
        <v>43854</v>
      </c>
      <c r="E17" s="4" t="s">
        <v>14</v>
      </c>
      <c r="F17" s="4" t="s">
        <v>15</v>
      </c>
      <c r="G17" s="4" t="s">
        <v>15</v>
      </c>
      <c r="H17" s="6">
        <v>1000</v>
      </c>
      <c r="I17" s="12" t="s">
        <v>19</v>
      </c>
      <c r="J17" s="12" t="s">
        <v>1086</v>
      </c>
      <c r="K17" s="10">
        <v>125000</v>
      </c>
      <c r="L17" s="11">
        <v>0.25</v>
      </c>
      <c r="M17" s="13">
        <f t="shared" si="0"/>
        <v>500000</v>
      </c>
      <c r="N17" s="13">
        <f t="shared" si="1"/>
        <v>500</v>
      </c>
      <c r="O17" s="4" t="s">
        <v>31</v>
      </c>
      <c r="P17" s="12" t="s">
        <v>39</v>
      </c>
      <c r="R17" s="156" t="s">
        <v>1201</v>
      </c>
      <c r="S17" s="136">
        <f>STDEV(N6:N2500)</f>
        <v>150.97597380563062</v>
      </c>
    </row>
    <row r="18" spans="2:19" ht="14.25" customHeight="1">
      <c r="B18" s="4" t="s">
        <v>13</v>
      </c>
      <c r="C18" s="4">
        <v>1185732</v>
      </c>
      <c r="D18" s="5">
        <v>43855</v>
      </c>
      <c r="E18" s="4" t="s">
        <v>14</v>
      </c>
      <c r="F18" s="4" t="s">
        <v>15</v>
      </c>
      <c r="G18" s="4" t="s">
        <v>15</v>
      </c>
      <c r="H18" s="6">
        <v>1220</v>
      </c>
      <c r="I18" s="12" t="s">
        <v>40</v>
      </c>
      <c r="J18" s="12" t="s">
        <v>1086</v>
      </c>
      <c r="K18" s="10">
        <v>305000</v>
      </c>
      <c r="L18" s="11">
        <v>0.5</v>
      </c>
      <c r="M18" s="13">
        <f t="shared" si="0"/>
        <v>610000</v>
      </c>
      <c r="N18" s="13">
        <f t="shared" si="1"/>
        <v>500</v>
      </c>
      <c r="O18" s="4" t="s">
        <v>31</v>
      </c>
      <c r="P18" s="12" t="s">
        <v>41</v>
      </c>
      <c r="R18" s="156" t="s">
        <v>1202</v>
      </c>
      <c r="S18" s="136">
        <f>COUNT(M6:M2500)</f>
        <v>2495</v>
      </c>
    </row>
    <row r="19" spans="2:19" ht="14.25" customHeight="1">
      <c r="B19" s="4" t="s">
        <v>13</v>
      </c>
      <c r="C19" s="4">
        <v>1185732</v>
      </c>
      <c r="D19" s="5">
        <v>43856</v>
      </c>
      <c r="E19" s="4" t="s">
        <v>14</v>
      </c>
      <c r="F19" s="4" t="s">
        <v>15</v>
      </c>
      <c r="G19" s="4" t="s">
        <v>15</v>
      </c>
      <c r="H19" s="6">
        <v>925</v>
      </c>
      <c r="I19" s="12" t="s">
        <v>42</v>
      </c>
      <c r="J19" s="12" t="s">
        <v>1087</v>
      </c>
      <c r="K19" s="10">
        <v>138750</v>
      </c>
      <c r="L19" s="11">
        <v>0.3</v>
      </c>
      <c r="M19" s="13">
        <f t="shared" si="0"/>
        <v>462500</v>
      </c>
      <c r="N19" s="13">
        <f t="shared" si="1"/>
        <v>500</v>
      </c>
      <c r="O19" s="4" t="s">
        <v>31</v>
      </c>
      <c r="P19" s="12" t="s">
        <v>43</v>
      </c>
      <c r="R19" s="156" t="s">
        <v>1203</v>
      </c>
      <c r="S19" s="136">
        <f>COUNTIF(O6:O2500,"Online")</f>
        <v>531</v>
      </c>
    </row>
    <row r="20" spans="2:19" ht="14.25" customHeight="1">
      <c r="B20" s="4" t="s">
        <v>13</v>
      </c>
      <c r="C20" s="4">
        <v>1185732</v>
      </c>
      <c r="D20" s="5">
        <v>43857</v>
      </c>
      <c r="E20" s="4" t="s">
        <v>14</v>
      </c>
      <c r="F20" s="4" t="s">
        <v>15</v>
      </c>
      <c r="G20" s="4" t="s">
        <v>15</v>
      </c>
      <c r="H20" s="6">
        <v>950</v>
      </c>
      <c r="I20" s="12" t="s">
        <v>44</v>
      </c>
      <c r="J20" s="12" t="s">
        <v>1087</v>
      </c>
      <c r="K20" s="10">
        <v>133000</v>
      </c>
      <c r="L20" s="11">
        <v>0.35</v>
      </c>
      <c r="M20" s="13">
        <f t="shared" si="0"/>
        <v>380000</v>
      </c>
      <c r="N20" s="13">
        <f t="shared" si="1"/>
        <v>400</v>
      </c>
      <c r="O20" s="4" t="s">
        <v>31</v>
      </c>
      <c r="P20" s="12" t="s">
        <v>45</v>
      </c>
      <c r="R20" s="156" t="s">
        <v>1204</v>
      </c>
      <c r="S20" s="136">
        <f>MODE(M6:M2500)</f>
        <v>225000</v>
      </c>
    </row>
    <row r="21" spans="2:19" ht="14.25" customHeight="1">
      <c r="B21" s="4" t="s">
        <v>13</v>
      </c>
      <c r="C21" s="4">
        <v>1185732</v>
      </c>
      <c r="D21" s="5">
        <v>43858</v>
      </c>
      <c r="E21" s="4" t="s">
        <v>14</v>
      </c>
      <c r="F21" s="4" t="s">
        <v>15</v>
      </c>
      <c r="G21" s="4" t="s">
        <v>15</v>
      </c>
      <c r="H21" s="6">
        <v>800</v>
      </c>
      <c r="I21" s="12" t="s">
        <v>46</v>
      </c>
      <c r="J21" s="12" t="s">
        <v>1087</v>
      </c>
      <c r="K21" s="10">
        <v>126000</v>
      </c>
      <c r="L21" s="11">
        <v>0.35</v>
      </c>
      <c r="M21" s="13">
        <f t="shared" si="0"/>
        <v>360000</v>
      </c>
      <c r="N21" s="13">
        <f t="shared" si="1"/>
        <v>450</v>
      </c>
      <c r="O21" s="4" t="s">
        <v>31</v>
      </c>
      <c r="P21" s="12" t="s">
        <v>47</v>
      </c>
      <c r="R21" s="156" t="s">
        <v>1205</v>
      </c>
      <c r="S21" s="136">
        <f>ROUND(N6,2)</f>
        <v>500</v>
      </c>
    </row>
    <row r="22" spans="2:19" ht="14.25" customHeight="1">
      <c r="B22" s="4" t="s">
        <v>13</v>
      </c>
      <c r="C22" s="4">
        <v>1185732</v>
      </c>
      <c r="D22" s="5">
        <v>43859</v>
      </c>
      <c r="E22" s="4" t="s">
        <v>14</v>
      </c>
      <c r="F22" s="4" t="s">
        <v>15</v>
      </c>
      <c r="G22" s="4" t="s">
        <v>15</v>
      </c>
      <c r="H22" s="6">
        <v>850</v>
      </c>
      <c r="I22" s="12" t="s">
        <v>35</v>
      </c>
      <c r="J22" s="12" t="s">
        <v>1087</v>
      </c>
      <c r="K22" s="10">
        <v>153000</v>
      </c>
      <c r="L22" s="11">
        <v>0.3</v>
      </c>
      <c r="M22" s="13">
        <f t="shared" si="0"/>
        <v>510000</v>
      </c>
      <c r="N22" s="13">
        <f t="shared" si="1"/>
        <v>600</v>
      </c>
      <c r="O22" s="4" t="s">
        <v>31</v>
      </c>
      <c r="P22" s="12" t="s">
        <v>48</v>
      </c>
      <c r="R22" s="156" t="s">
        <v>1206</v>
      </c>
      <c r="S22" s="137">
        <f ca="1">RAND()</f>
        <v>0.4079889030414926</v>
      </c>
    </row>
    <row r="23" spans="2:19" ht="14.25" customHeight="1">
      <c r="B23" s="4" t="s">
        <v>13</v>
      </c>
      <c r="C23" s="4">
        <v>1185732</v>
      </c>
      <c r="D23" s="5">
        <v>43860</v>
      </c>
      <c r="E23" s="4" t="s">
        <v>14</v>
      </c>
      <c r="F23" s="4" t="s">
        <v>15</v>
      </c>
      <c r="G23" s="4" t="s">
        <v>15</v>
      </c>
      <c r="H23" s="6">
        <v>950</v>
      </c>
      <c r="I23" s="12" t="s">
        <v>49</v>
      </c>
      <c r="J23" s="12" t="s">
        <v>1086</v>
      </c>
      <c r="K23" s="10">
        <v>118750</v>
      </c>
      <c r="L23" s="11">
        <v>0.25</v>
      </c>
      <c r="M23" s="13">
        <f t="shared" si="0"/>
        <v>475000</v>
      </c>
      <c r="N23" s="13">
        <f t="shared" si="1"/>
        <v>500</v>
      </c>
      <c r="O23" s="4" t="s">
        <v>31</v>
      </c>
      <c r="P23" s="12" t="s">
        <v>50</v>
      </c>
      <c r="R23" s="156" t="s">
        <v>1207</v>
      </c>
      <c r="S23" s="136">
        <f ca="1">RANDBETWEEN(N9,N10)</f>
        <v>547</v>
      </c>
    </row>
    <row r="24" spans="2:19" ht="14.25" customHeight="1" thickBot="1">
      <c r="B24" s="4" t="s">
        <v>13</v>
      </c>
      <c r="C24" s="4">
        <v>1185732</v>
      </c>
      <c r="D24" s="5">
        <v>43861</v>
      </c>
      <c r="E24" s="4" t="s">
        <v>14</v>
      </c>
      <c r="F24" s="4" t="s">
        <v>15</v>
      </c>
      <c r="G24" s="4" t="s">
        <v>15</v>
      </c>
      <c r="H24" s="6">
        <v>1200</v>
      </c>
      <c r="I24" s="12" t="s">
        <v>19</v>
      </c>
      <c r="J24" s="12" t="s">
        <v>1086</v>
      </c>
      <c r="K24" s="10">
        <v>300000</v>
      </c>
      <c r="L24" s="11">
        <v>0.5</v>
      </c>
      <c r="M24" s="13">
        <f t="shared" si="0"/>
        <v>600000</v>
      </c>
      <c r="N24" s="13">
        <f t="shared" si="1"/>
        <v>500</v>
      </c>
      <c r="O24" s="4" t="s">
        <v>31</v>
      </c>
      <c r="P24" s="12" t="s">
        <v>51</v>
      </c>
      <c r="R24" s="150" t="s">
        <v>1208</v>
      </c>
      <c r="S24" s="138">
        <f>_xlfn.RANK.EQ(M6,M$6:M$2500,0)</f>
        <v>80</v>
      </c>
    </row>
    <row r="25" spans="2:19" ht="14.25" customHeight="1">
      <c r="B25" s="4" t="s">
        <v>13</v>
      </c>
      <c r="C25" s="4">
        <v>1185732</v>
      </c>
      <c r="D25" s="5">
        <v>43862</v>
      </c>
      <c r="E25" s="4" t="s">
        <v>14</v>
      </c>
      <c r="F25" s="4" t="s">
        <v>15</v>
      </c>
      <c r="G25" s="4" t="s">
        <v>15</v>
      </c>
      <c r="H25" s="6">
        <v>900</v>
      </c>
      <c r="I25" s="12" t="s">
        <v>52</v>
      </c>
      <c r="J25" s="12" t="s">
        <v>1086</v>
      </c>
      <c r="K25" s="10">
        <v>135000</v>
      </c>
      <c r="L25" s="11">
        <v>0.3</v>
      </c>
      <c r="M25" s="13">
        <f t="shared" si="0"/>
        <v>450000</v>
      </c>
      <c r="N25" s="13">
        <f t="shared" si="1"/>
        <v>500</v>
      </c>
      <c r="O25" s="4" t="s">
        <v>31</v>
      </c>
      <c r="P25" s="12" t="s">
        <v>53</v>
      </c>
    </row>
    <row r="26" spans="2:19" ht="14.25" customHeight="1">
      <c r="B26" s="4" t="s">
        <v>13</v>
      </c>
      <c r="C26" s="4">
        <v>1185732</v>
      </c>
      <c r="D26" s="5">
        <v>43863</v>
      </c>
      <c r="E26" s="4" t="s">
        <v>14</v>
      </c>
      <c r="F26" s="4" t="s">
        <v>15</v>
      </c>
      <c r="G26" s="4" t="s">
        <v>15</v>
      </c>
      <c r="H26" s="6">
        <v>900</v>
      </c>
      <c r="I26" s="12" t="s">
        <v>49</v>
      </c>
      <c r="J26" s="12" t="s">
        <v>1086</v>
      </c>
      <c r="K26" s="10">
        <v>126000</v>
      </c>
      <c r="L26" s="11">
        <v>0.35</v>
      </c>
      <c r="M26" s="13">
        <f t="shared" si="0"/>
        <v>360000</v>
      </c>
      <c r="N26" s="13">
        <f t="shared" si="1"/>
        <v>400</v>
      </c>
      <c r="O26" s="4" t="s">
        <v>31</v>
      </c>
      <c r="P26" s="12" t="s">
        <v>54</v>
      </c>
    </row>
    <row r="27" spans="2:19" ht="14.25" customHeight="1">
      <c r="B27" s="4" t="s">
        <v>13</v>
      </c>
      <c r="C27" s="4">
        <v>1185732</v>
      </c>
      <c r="D27" s="5">
        <v>43864</v>
      </c>
      <c r="E27" s="4" t="s">
        <v>14</v>
      </c>
      <c r="F27" s="4" t="s">
        <v>15</v>
      </c>
      <c r="G27" s="4" t="s">
        <v>15</v>
      </c>
      <c r="H27" s="6">
        <v>825</v>
      </c>
      <c r="I27" s="12" t="s">
        <v>55</v>
      </c>
      <c r="J27" s="12" t="s">
        <v>1087</v>
      </c>
      <c r="K27" s="10">
        <v>129937.5</v>
      </c>
      <c r="L27" s="11">
        <v>0.35</v>
      </c>
      <c r="M27" s="13">
        <f t="shared" si="0"/>
        <v>371250</v>
      </c>
      <c r="N27" s="13">
        <f t="shared" si="1"/>
        <v>450</v>
      </c>
      <c r="O27" s="4" t="s">
        <v>31</v>
      </c>
      <c r="P27" s="12" t="s">
        <v>56</v>
      </c>
    </row>
    <row r="28" spans="2:19" ht="14.25" customHeight="1">
      <c r="B28" s="4" t="s">
        <v>13</v>
      </c>
      <c r="C28" s="4">
        <v>1185732</v>
      </c>
      <c r="D28" s="5">
        <v>43865</v>
      </c>
      <c r="E28" s="4" t="s">
        <v>14</v>
      </c>
      <c r="F28" s="4" t="s">
        <v>15</v>
      </c>
      <c r="G28" s="4" t="s">
        <v>15</v>
      </c>
      <c r="H28" s="6">
        <v>825</v>
      </c>
      <c r="I28" s="12" t="s">
        <v>57</v>
      </c>
      <c r="J28" s="12" t="s">
        <v>1087</v>
      </c>
      <c r="K28" s="10">
        <v>148500</v>
      </c>
      <c r="L28" s="11">
        <v>0.3</v>
      </c>
      <c r="M28" s="13">
        <f t="shared" si="0"/>
        <v>495000</v>
      </c>
      <c r="N28" s="13">
        <f t="shared" si="1"/>
        <v>600</v>
      </c>
      <c r="O28" s="4" t="s">
        <v>31</v>
      </c>
      <c r="P28" s="12" t="s">
        <v>58</v>
      </c>
    </row>
    <row r="29" spans="2:19" ht="14.25" customHeight="1">
      <c r="B29" s="4" t="s">
        <v>13</v>
      </c>
      <c r="C29" s="4">
        <v>1185732</v>
      </c>
      <c r="D29" s="5">
        <v>43866</v>
      </c>
      <c r="E29" s="4" t="s">
        <v>14</v>
      </c>
      <c r="F29" s="4" t="s">
        <v>15</v>
      </c>
      <c r="G29" s="4" t="s">
        <v>15</v>
      </c>
      <c r="H29" s="6">
        <v>950</v>
      </c>
      <c r="I29" s="12" t="s">
        <v>59</v>
      </c>
      <c r="J29" s="12" t="s">
        <v>1087</v>
      </c>
      <c r="K29" s="10">
        <v>118750</v>
      </c>
      <c r="L29" s="11">
        <v>0.25</v>
      </c>
      <c r="M29" s="13">
        <f t="shared" si="0"/>
        <v>475000</v>
      </c>
      <c r="N29" s="13">
        <f t="shared" si="1"/>
        <v>500</v>
      </c>
      <c r="O29" s="4" t="s">
        <v>31</v>
      </c>
      <c r="P29" s="12" t="s">
        <v>60</v>
      </c>
    </row>
    <row r="30" spans="2:19" ht="14.25" customHeight="1">
      <c r="B30" s="4" t="s">
        <v>13</v>
      </c>
      <c r="C30" s="4">
        <v>1185732</v>
      </c>
      <c r="D30" s="5">
        <v>43867</v>
      </c>
      <c r="E30" s="4" t="s">
        <v>14</v>
      </c>
      <c r="F30" s="4" t="s">
        <v>15</v>
      </c>
      <c r="G30" s="4" t="s">
        <v>15</v>
      </c>
      <c r="H30" s="6">
        <v>1220</v>
      </c>
      <c r="I30" s="12" t="s">
        <v>61</v>
      </c>
      <c r="J30" s="12" t="s">
        <v>1087</v>
      </c>
      <c r="K30" s="10">
        <v>366000</v>
      </c>
      <c r="L30" s="11">
        <v>0.5</v>
      </c>
      <c r="M30" s="13">
        <f t="shared" si="0"/>
        <v>732000</v>
      </c>
      <c r="N30" s="13">
        <f t="shared" si="1"/>
        <v>600</v>
      </c>
      <c r="O30" s="4" t="s">
        <v>31</v>
      </c>
      <c r="P30" s="12" t="s">
        <v>62</v>
      </c>
    </row>
    <row r="31" spans="2:19" ht="14.25" customHeight="1">
      <c r="B31" s="4" t="s">
        <v>13</v>
      </c>
      <c r="C31" s="4">
        <v>1185732</v>
      </c>
      <c r="D31" s="5">
        <v>43868</v>
      </c>
      <c r="E31" s="4" t="s">
        <v>14</v>
      </c>
      <c r="F31" s="4" t="s">
        <v>15</v>
      </c>
      <c r="G31" s="4" t="s">
        <v>15</v>
      </c>
      <c r="H31" s="6">
        <v>925</v>
      </c>
      <c r="I31" s="12" t="s">
        <v>63</v>
      </c>
      <c r="J31" s="12" t="s">
        <v>1087</v>
      </c>
      <c r="K31" s="10">
        <v>152625</v>
      </c>
      <c r="L31" s="11">
        <v>0.3</v>
      </c>
      <c r="M31" s="13">
        <f t="shared" si="0"/>
        <v>508750</v>
      </c>
      <c r="N31" s="13">
        <f t="shared" si="1"/>
        <v>550</v>
      </c>
      <c r="O31" s="4" t="s">
        <v>31</v>
      </c>
      <c r="P31" s="12" t="s">
        <v>64</v>
      </c>
    </row>
    <row r="32" spans="2:19" ht="14.25" customHeight="1">
      <c r="B32" s="4" t="s">
        <v>13</v>
      </c>
      <c r="C32" s="4">
        <v>1185732</v>
      </c>
      <c r="D32" s="5">
        <v>43869</v>
      </c>
      <c r="E32" s="4" t="s">
        <v>14</v>
      </c>
      <c r="F32" s="4" t="s">
        <v>15</v>
      </c>
      <c r="G32" s="4" t="s">
        <v>15</v>
      </c>
      <c r="H32" s="6">
        <v>900</v>
      </c>
      <c r="I32" s="12" t="s">
        <v>37</v>
      </c>
      <c r="J32" s="12" t="s">
        <v>1086</v>
      </c>
      <c r="K32" s="10">
        <v>157500</v>
      </c>
      <c r="L32" s="11">
        <v>0.35</v>
      </c>
      <c r="M32" s="13">
        <f t="shared" si="0"/>
        <v>450000</v>
      </c>
      <c r="N32" s="13">
        <f t="shared" si="1"/>
        <v>500</v>
      </c>
      <c r="O32" s="4" t="s">
        <v>31</v>
      </c>
      <c r="P32" s="12" t="s">
        <v>65</v>
      </c>
    </row>
    <row r="33" spans="2:16" ht="14.25" customHeight="1">
      <c r="B33" s="4" t="s">
        <v>13</v>
      </c>
      <c r="C33" s="4">
        <v>1185732</v>
      </c>
      <c r="D33" s="5">
        <v>43870</v>
      </c>
      <c r="E33" s="4" t="s">
        <v>14</v>
      </c>
      <c r="F33" s="4" t="s">
        <v>15</v>
      </c>
      <c r="G33" s="4" t="s">
        <v>15</v>
      </c>
      <c r="H33" s="6">
        <v>850</v>
      </c>
      <c r="I33" s="12" t="s">
        <v>66</v>
      </c>
      <c r="J33" s="12" t="s">
        <v>1087</v>
      </c>
      <c r="K33" s="10">
        <v>148750</v>
      </c>
      <c r="L33" s="11">
        <v>0.35</v>
      </c>
      <c r="M33" s="13">
        <f t="shared" si="0"/>
        <v>425000</v>
      </c>
      <c r="N33" s="13">
        <f t="shared" si="1"/>
        <v>500</v>
      </c>
      <c r="O33" s="4" t="s">
        <v>31</v>
      </c>
      <c r="P33" s="12" t="s">
        <v>67</v>
      </c>
    </row>
    <row r="34" spans="2:16" ht="14.25" customHeight="1">
      <c r="B34" s="4" t="s">
        <v>13</v>
      </c>
      <c r="C34" s="4">
        <v>1185732</v>
      </c>
      <c r="D34" s="5">
        <v>43871</v>
      </c>
      <c r="E34" s="4" t="s">
        <v>14</v>
      </c>
      <c r="F34" s="4" t="s">
        <v>15</v>
      </c>
      <c r="G34" s="4" t="s">
        <v>15</v>
      </c>
      <c r="H34" s="6">
        <v>875</v>
      </c>
      <c r="I34" s="12" t="s">
        <v>68</v>
      </c>
      <c r="J34" s="12" t="s">
        <v>1086</v>
      </c>
      <c r="K34" s="10">
        <v>157500</v>
      </c>
      <c r="L34" s="11">
        <v>0.3</v>
      </c>
      <c r="M34" s="13">
        <f t="shared" si="0"/>
        <v>525000</v>
      </c>
      <c r="N34" s="13">
        <f t="shared" si="1"/>
        <v>600</v>
      </c>
      <c r="O34" s="4" t="s">
        <v>31</v>
      </c>
      <c r="P34" s="12" t="s">
        <v>69</v>
      </c>
    </row>
    <row r="35" spans="2:16" ht="14.25" customHeight="1">
      <c r="B35" s="4" t="s">
        <v>13</v>
      </c>
      <c r="C35" s="4">
        <v>1185732</v>
      </c>
      <c r="D35" s="5">
        <v>43893</v>
      </c>
      <c r="E35" s="4" t="s">
        <v>14</v>
      </c>
      <c r="F35" s="4" t="s">
        <v>15</v>
      </c>
      <c r="G35" s="4" t="s">
        <v>15</v>
      </c>
      <c r="H35" s="6">
        <v>1000</v>
      </c>
      <c r="I35" s="12" t="s">
        <v>61</v>
      </c>
      <c r="J35" s="12" t="s">
        <v>1087</v>
      </c>
      <c r="K35" s="10">
        <v>162500</v>
      </c>
      <c r="L35" s="11">
        <v>0.25</v>
      </c>
      <c r="M35" s="13">
        <f t="shared" si="0"/>
        <v>650000</v>
      </c>
      <c r="N35" s="13">
        <f t="shared" si="1"/>
        <v>650</v>
      </c>
      <c r="O35" s="4" t="s">
        <v>31</v>
      </c>
      <c r="P35" s="12" t="s">
        <v>70</v>
      </c>
    </row>
    <row r="36" spans="2:16" ht="14.25" customHeight="1">
      <c r="B36" s="4" t="s">
        <v>13</v>
      </c>
      <c r="C36" s="4">
        <v>1185732</v>
      </c>
      <c r="D36" s="5">
        <v>43894</v>
      </c>
      <c r="E36" s="4" t="s">
        <v>14</v>
      </c>
      <c r="F36" s="4" t="s">
        <v>15</v>
      </c>
      <c r="G36" s="4" t="s">
        <v>15</v>
      </c>
      <c r="H36" s="6">
        <v>1250</v>
      </c>
      <c r="I36" s="12" t="s">
        <v>71</v>
      </c>
      <c r="J36" s="12" t="s">
        <v>1086</v>
      </c>
      <c r="K36" s="10">
        <v>375000</v>
      </c>
      <c r="L36" s="11">
        <v>0.5</v>
      </c>
      <c r="M36" s="13">
        <f t="shared" si="0"/>
        <v>750000</v>
      </c>
      <c r="N36" s="13">
        <f t="shared" si="1"/>
        <v>600</v>
      </c>
      <c r="O36" s="4" t="s">
        <v>31</v>
      </c>
      <c r="P36" s="12" t="s">
        <v>72</v>
      </c>
    </row>
    <row r="37" spans="2:16" ht="14.25" customHeight="1">
      <c r="B37" s="4" t="s">
        <v>13</v>
      </c>
      <c r="C37" s="4">
        <v>1185732</v>
      </c>
      <c r="D37" s="5">
        <v>43895</v>
      </c>
      <c r="E37" s="4" t="s">
        <v>14</v>
      </c>
      <c r="F37" s="4" t="s">
        <v>15</v>
      </c>
      <c r="G37" s="4" t="s">
        <v>15</v>
      </c>
      <c r="H37" s="6">
        <v>1000</v>
      </c>
      <c r="I37" s="12" t="s">
        <v>73</v>
      </c>
      <c r="J37" s="12" t="s">
        <v>1087</v>
      </c>
      <c r="K37" s="10">
        <v>165000</v>
      </c>
      <c r="L37" s="11">
        <v>0.3</v>
      </c>
      <c r="M37" s="13">
        <f t="shared" si="0"/>
        <v>550000</v>
      </c>
      <c r="N37" s="13">
        <f t="shared" si="1"/>
        <v>550</v>
      </c>
      <c r="O37" s="4" t="s">
        <v>31</v>
      </c>
      <c r="P37" s="12" t="s">
        <v>74</v>
      </c>
    </row>
    <row r="38" spans="2:16" ht="14.25" customHeight="1">
      <c r="B38" s="4" t="s">
        <v>13</v>
      </c>
      <c r="C38" s="4">
        <v>1185732</v>
      </c>
      <c r="D38" s="5">
        <v>43896</v>
      </c>
      <c r="E38" s="4" t="s">
        <v>14</v>
      </c>
      <c r="F38" s="4" t="s">
        <v>15</v>
      </c>
      <c r="G38" s="4" t="s">
        <v>15</v>
      </c>
      <c r="H38" s="6">
        <v>925</v>
      </c>
      <c r="I38" s="12" t="s">
        <v>75</v>
      </c>
      <c r="J38" s="12" t="s">
        <v>1089</v>
      </c>
      <c r="K38" s="10">
        <v>161875</v>
      </c>
      <c r="L38" s="11">
        <v>0.35</v>
      </c>
      <c r="M38" s="13">
        <f t="shared" si="0"/>
        <v>462500.00000000006</v>
      </c>
      <c r="N38" s="13">
        <f t="shared" si="1"/>
        <v>500.00000000000006</v>
      </c>
      <c r="O38" s="4" t="s">
        <v>31</v>
      </c>
      <c r="P38" s="12" t="s">
        <v>76</v>
      </c>
    </row>
    <row r="39" spans="2:16" ht="14.25" customHeight="1">
      <c r="B39" s="4" t="s">
        <v>13</v>
      </c>
      <c r="C39" s="4">
        <v>1185732</v>
      </c>
      <c r="D39" s="5">
        <v>43897</v>
      </c>
      <c r="E39" s="4" t="s">
        <v>14</v>
      </c>
      <c r="F39" s="4" t="s">
        <v>15</v>
      </c>
      <c r="G39" s="4" t="s">
        <v>15</v>
      </c>
      <c r="H39" s="6">
        <v>900</v>
      </c>
      <c r="I39" s="12" t="s">
        <v>77</v>
      </c>
      <c r="J39" s="12" t="s">
        <v>1087</v>
      </c>
      <c r="K39" s="10">
        <v>157500</v>
      </c>
      <c r="L39" s="11">
        <v>0.35</v>
      </c>
      <c r="M39" s="13">
        <f t="shared" si="0"/>
        <v>450000</v>
      </c>
      <c r="N39" s="13">
        <f t="shared" si="1"/>
        <v>500</v>
      </c>
      <c r="O39" s="4" t="s">
        <v>31</v>
      </c>
      <c r="P39" s="12" t="s">
        <v>78</v>
      </c>
    </row>
    <row r="40" spans="2:16" ht="14.25" customHeight="1">
      <c r="B40" s="4" t="s">
        <v>13</v>
      </c>
      <c r="C40" s="4">
        <v>1185732</v>
      </c>
      <c r="D40" s="5">
        <v>43898</v>
      </c>
      <c r="E40" s="4" t="s">
        <v>14</v>
      </c>
      <c r="F40" s="4" t="s">
        <v>15</v>
      </c>
      <c r="G40" s="4" t="s">
        <v>15</v>
      </c>
      <c r="H40" s="6">
        <v>900</v>
      </c>
      <c r="I40" s="12" t="s">
        <v>79</v>
      </c>
      <c r="J40" s="12" t="s">
        <v>1088</v>
      </c>
      <c r="K40" s="10">
        <v>162000</v>
      </c>
      <c r="L40" s="11">
        <v>0.3</v>
      </c>
      <c r="M40" s="13">
        <f t="shared" si="0"/>
        <v>540000</v>
      </c>
      <c r="N40" s="13">
        <f t="shared" si="1"/>
        <v>600</v>
      </c>
      <c r="O40" s="4" t="s">
        <v>31</v>
      </c>
      <c r="P40" s="12" t="s">
        <v>80</v>
      </c>
    </row>
    <row r="41" spans="2:16" ht="14.25" customHeight="1">
      <c r="B41" s="4" t="s">
        <v>13</v>
      </c>
      <c r="C41" s="4">
        <v>1185732</v>
      </c>
      <c r="D41" s="5">
        <v>43899</v>
      </c>
      <c r="E41" s="4" t="s">
        <v>14</v>
      </c>
      <c r="F41" s="4" t="s">
        <v>15</v>
      </c>
      <c r="G41" s="4" t="s">
        <v>15</v>
      </c>
      <c r="H41" s="6">
        <v>1050</v>
      </c>
      <c r="I41" s="12" t="s">
        <v>81</v>
      </c>
      <c r="J41" s="12" t="s">
        <v>1088</v>
      </c>
      <c r="K41" s="10">
        <v>170625</v>
      </c>
      <c r="L41" s="11">
        <v>0.25</v>
      </c>
      <c r="M41" s="13">
        <f t="shared" si="0"/>
        <v>682500</v>
      </c>
      <c r="N41" s="13">
        <f t="shared" si="1"/>
        <v>650</v>
      </c>
      <c r="O41" s="4" t="s">
        <v>31</v>
      </c>
      <c r="P41" s="12" t="s">
        <v>82</v>
      </c>
    </row>
    <row r="42" spans="2:16" ht="14.25" customHeight="1">
      <c r="B42" s="4" t="s">
        <v>13</v>
      </c>
      <c r="C42" s="4">
        <v>1185732</v>
      </c>
      <c r="D42" s="5">
        <v>43900</v>
      </c>
      <c r="E42" s="4" t="s">
        <v>14</v>
      </c>
      <c r="F42" s="4" t="s">
        <v>15</v>
      </c>
      <c r="G42" s="4" t="s">
        <v>15</v>
      </c>
      <c r="H42" s="6">
        <v>1275</v>
      </c>
      <c r="I42" s="12" t="s">
        <v>83</v>
      </c>
      <c r="J42" s="12" t="s">
        <v>1086</v>
      </c>
      <c r="K42" s="10">
        <v>382500</v>
      </c>
      <c r="L42" s="11">
        <v>0.5</v>
      </c>
      <c r="M42" s="13">
        <f t="shared" si="0"/>
        <v>765000</v>
      </c>
      <c r="N42" s="13">
        <f t="shared" si="1"/>
        <v>600</v>
      </c>
      <c r="O42" s="4" t="s">
        <v>31</v>
      </c>
      <c r="P42" s="12" t="s">
        <v>84</v>
      </c>
    </row>
    <row r="43" spans="2:16" ht="14.25" customHeight="1">
      <c r="B43" s="4" t="s">
        <v>13</v>
      </c>
      <c r="C43" s="4">
        <v>1185732</v>
      </c>
      <c r="D43" s="5">
        <v>43901</v>
      </c>
      <c r="E43" s="4" t="s">
        <v>14</v>
      </c>
      <c r="F43" s="4" t="s">
        <v>15</v>
      </c>
      <c r="G43" s="4" t="s">
        <v>15</v>
      </c>
      <c r="H43" s="6">
        <v>1025</v>
      </c>
      <c r="I43" s="12" t="s">
        <v>85</v>
      </c>
      <c r="J43" s="12" t="s">
        <v>1086</v>
      </c>
      <c r="K43" s="10">
        <v>169125</v>
      </c>
      <c r="L43" s="11">
        <v>0.3</v>
      </c>
      <c r="M43" s="13">
        <f t="shared" si="0"/>
        <v>563750</v>
      </c>
      <c r="N43" s="13">
        <f t="shared" si="1"/>
        <v>550</v>
      </c>
      <c r="O43" s="4" t="s">
        <v>31</v>
      </c>
      <c r="P43" s="12" t="s">
        <v>86</v>
      </c>
    </row>
    <row r="44" spans="2:16" ht="14.25" customHeight="1">
      <c r="B44" s="4" t="s">
        <v>13</v>
      </c>
      <c r="C44" s="4">
        <v>1185732</v>
      </c>
      <c r="D44" s="5">
        <v>43902</v>
      </c>
      <c r="E44" s="4" t="s">
        <v>14</v>
      </c>
      <c r="F44" s="4" t="s">
        <v>15</v>
      </c>
      <c r="G44" s="4" t="s">
        <v>15</v>
      </c>
      <c r="H44" s="6">
        <v>950</v>
      </c>
      <c r="I44" s="12" t="s">
        <v>87</v>
      </c>
      <c r="J44" s="12" t="s">
        <v>1088</v>
      </c>
      <c r="K44" s="10">
        <v>166250</v>
      </c>
      <c r="L44" s="11">
        <v>0.35</v>
      </c>
      <c r="M44" s="13">
        <f t="shared" si="0"/>
        <v>475000.00000000006</v>
      </c>
      <c r="N44" s="13">
        <f t="shared" si="1"/>
        <v>500.00000000000006</v>
      </c>
      <c r="O44" s="4" t="s">
        <v>31</v>
      </c>
      <c r="P44" s="12" t="s">
        <v>88</v>
      </c>
    </row>
    <row r="45" spans="2:16" ht="14.25" customHeight="1">
      <c r="B45" s="4" t="s">
        <v>13</v>
      </c>
      <c r="C45" s="4">
        <v>1185732</v>
      </c>
      <c r="D45" s="5">
        <v>43903</v>
      </c>
      <c r="E45" s="4" t="s">
        <v>14</v>
      </c>
      <c r="F45" s="4" t="s">
        <v>15</v>
      </c>
      <c r="G45" s="4" t="s">
        <v>15</v>
      </c>
      <c r="H45" s="6">
        <v>900</v>
      </c>
      <c r="I45" s="12" t="s">
        <v>89</v>
      </c>
      <c r="J45" s="12" t="s">
        <v>1086</v>
      </c>
      <c r="K45" s="10">
        <v>157500</v>
      </c>
      <c r="L45" s="11">
        <v>0.35</v>
      </c>
      <c r="M45" s="13">
        <f t="shared" si="0"/>
        <v>450000</v>
      </c>
      <c r="N45" s="13">
        <f t="shared" si="1"/>
        <v>500</v>
      </c>
      <c r="O45" s="4" t="s">
        <v>31</v>
      </c>
      <c r="P45" s="12" t="s">
        <v>90</v>
      </c>
    </row>
    <row r="46" spans="2:16" ht="14.25" customHeight="1">
      <c r="B46" s="4" t="s">
        <v>13</v>
      </c>
      <c r="C46" s="4">
        <v>1185732</v>
      </c>
      <c r="D46" s="5">
        <v>43904</v>
      </c>
      <c r="E46" s="4" t="s">
        <v>14</v>
      </c>
      <c r="F46" s="4" t="s">
        <v>15</v>
      </c>
      <c r="G46" s="4" t="s">
        <v>15</v>
      </c>
      <c r="H46" s="6">
        <v>925</v>
      </c>
      <c r="I46" s="12" t="s">
        <v>91</v>
      </c>
      <c r="J46" s="12" t="s">
        <v>1086</v>
      </c>
      <c r="K46" s="10">
        <v>166500</v>
      </c>
      <c r="L46" s="11">
        <v>0.3</v>
      </c>
      <c r="M46" s="13">
        <f t="shared" si="0"/>
        <v>555000</v>
      </c>
      <c r="N46" s="13">
        <f t="shared" si="1"/>
        <v>600</v>
      </c>
      <c r="O46" s="4" t="s">
        <v>31</v>
      </c>
      <c r="P46" s="12" t="s">
        <v>92</v>
      </c>
    </row>
    <row r="47" spans="2:16" ht="14.25" customHeight="1">
      <c r="B47" s="4" t="s">
        <v>13</v>
      </c>
      <c r="C47" s="4">
        <v>1185732</v>
      </c>
      <c r="D47" s="5">
        <v>43905</v>
      </c>
      <c r="E47" s="4" t="s">
        <v>14</v>
      </c>
      <c r="F47" s="4" t="s">
        <v>15</v>
      </c>
      <c r="G47" s="4" t="s">
        <v>15</v>
      </c>
      <c r="H47" s="6">
        <v>1100</v>
      </c>
      <c r="I47" s="12" t="s">
        <v>93</v>
      </c>
      <c r="J47" s="12" t="s">
        <v>1087</v>
      </c>
      <c r="K47" s="10">
        <v>178750</v>
      </c>
      <c r="L47" s="11">
        <v>0.25</v>
      </c>
      <c r="M47" s="13">
        <f t="shared" si="0"/>
        <v>715000</v>
      </c>
      <c r="N47" s="13">
        <f t="shared" si="1"/>
        <v>650</v>
      </c>
      <c r="O47" s="4" t="s">
        <v>31</v>
      </c>
      <c r="P47" s="12" t="s">
        <v>94</v>
      </c>
    </row>
    <row r="48" spans="2:16" ht="14.25" customHeight="1">
      <c r="B48" s="4" t="s">
        <v>13</v>
      </c>
      <c r="C48" s="4">
        <v>1185732</v>
      </c>
      <c r="D48" s="5">
        <v>43906</v>
      </c>
      <c r="E48" s="4" t="s">
        <v>14</v>
      </c>
      <c r="F48" s="4" t="s">
        <v>15</v>
      </c>
      <c r="G48" s="4" t="s">
        <v>15</v>
      </c>
      <c r="H48" s="6">
        <v>1250</v>
      </c>
      <c r="I48" s="12" t="s">
        <v>95</v>
      </c>
      <c r="J48" s="12" t="s">
        <v>1087</v>
      </c>
      <c r="K48" s="10">
        <v>375000</v>
      </c>
      <c r="L48" s="11">
        <v>0.5</v>
      </c>
      <c r="M48" s="13">
        <f t="shared" si="0"/>
        <v>750000</v>
      </c>
      <c r="N48" s="13">
        <f t="shared" si="1"/>
        <v>600</v>
      </c>
      <c r="O48" s="4" t="s">
        <v>31</v>
      </c>
      <c r="P48" s="12" t="s">
        <v>96</v>
      </c>
    </row>
    <row r="49" spans="2:16" ht="14.25" customHeight="1">
      <c r="B49" s="4" t="s">
        <v>13</v>
      </c>
      <c r="C49" s="4">
        <v>1185732</v>
      </c>
      <c r="D49" s="5">
        <v>43907</v>
      </c>
      <c r="E49" s="4" t="s">
        <v>14</v>
      </c>
      <c r="F49" s="4" t="s">
        <v>15</v>
      </c>
      <c r="G49" s="4" t="s">
        <v>15</v>
      </c>
      <c r="H49" s="6">
        <v>1025</v>
      </c>
      <c r="I49" s="12" t="s">
        <v>97</v>
      </c>
      <c r="J49" s="12" t="s">
        <v>1086</v>
      </c>
      <c r="K49" s="10">
        <v>169125</v>
      </c>
      <c r="L49" s="11">
        <v>0.3</v>
      </c>
      <c r="M49" s="13">
        <f t="shared" si="0"/>
        <v>563750</v>
      </c>
      <c r="N49" s="13">
        <f t="shared" si="1"/>
        <v>550</v>
      </c>
      <c r="O49" s="4" t="s">
        <v>31</v>
      </c>
      <c r="P49" s="12" t="s">
        <v>98</v>
      </c>
    </row>
    <row r="50" spans="2:16" ht="14.25" customHeight="1">
      <c r="B50" s="4" t="s">
        <v>13</v>
      </c>
      <c r="C50" s="4">
        <v>1185732</v>
      </c>
      <c r="D50" s="5">
        <v>43908</v>
      </c>
      <c r="E50" s="4" t="s">
        <v>14</v>
      </c>
      <c r="F50" s="4" t="s">
        <v>15</v>
      </c>
      <c r="G50" s="4" t="s">
        <v>15</v>
      </c>
      <c r="H50" s="6">
        <v>950</v>
      </c>
      <c r="I50" s="12" t="s">
        <v>99</v>
      </c>
      <c r="J50" s="12" t="s">
        <v>1087</v>
      </c>
      <c r="K50" s="10">
        <v>166250</v>
      </c>
      <c r="L50" s="11">
        <v>0.35</v>
      </c>
      <c r="M50" s="13">
        <f t="shared" si="0"/>
        <v>475000.00000000006</v>
      </c>
      <c r="N50" s="13">
        <f t="shared" si="1"/>
        <v>500.00000000000006</v>
      </c>
      <c r="O50" s="4" t="s">
        <v>31</v>
      </c>
      <c r="P50" s="12" t="s">
        <v>100</v>
      </c>
    </row>
    <row r="51" spans="2:16" ht="14.25" customHeight="1">
      <c r="B51" s="4" t="s">
        <v>13</v>
      </c>
      <c r="C51" s="4">
        <v>1185732</v>
      </c>
      <c r="D51" s="5">
        <v>43921</v>
      </c>
      <c r="E51" s="4" t="s">
        <v>14</v>
      </c>
      <c r="F51" s="4" t="s">
        <v>15</v>
      </c>
      <c r="G51" s="4" t="s">
        <v>15</v>
      </c>
      <c r="H51" s="6">
        <v>925</v>
      </c>
      <c r="I51" s="12" t="s">
        <v>101</v>
      </c>
      <c r="J51" s="12" t="s">
        <v>1086</v>
      </c>
      <c r="K51" s="10">
        <v>161875</v>
      </c>
      <c r="L51" s="11">
        <v>0.35</v>
      </c>
      <c r="M51" s="13">
        <f t="shared" si="0"/>
        <v>462500.00000000006</v>
      </c>
      <c r="N51" s="13">
        <f t="shared" si="1"/>
        <v>500.00000000000006</v>
      </c>
      <c r="O51" s="4" t="s">
        <v>31</v>
      </c>
      <c r="P51" s="12" t="s">
        <v>102</v>
      </c>
    </row>
    <row r="52" spans="2:16" ht="14.25" customHeight="1">
      <c r="B52" s="4" t="s">
        <v>13</v>
      </c>
      <c r="C52" s="4">
        <v>1185732</v>
      </c>
      <c r="D52" s="5">
        <v>43938</v>
      </c>
      <c r="E52" s="4" t="s">
        <v>14</v>
      </c>
      <c r="F52" s="4" t="s">
        <v>15</v>
      </c>
      <c r="G52" s="4" t="s">
        <v>15</v>
      </c>
      <c r="H52" s="6">
        <v>900</v>
      </c>
      <c r="I52" s="12" t="s">
        <v>103</v>
      </c>
      <c r="J52" s="12" t="s">
        <v>1087</v>
      </c>
      <c r="K52" s="10">
        <v>162000</v>
      </c>
      <c r="L52" s="11">
        <v>0.3</v>
      </c>
      <c r="M52" s="13">
        <f t="shared" si="0"/>
        <v>540000</v>
      </c>
      <c r="N52" s="13">
        <f t="shared" si="1"/>
        <v>600</v>
      </c>
      <c r="O52" s="4" t="s">
        <v>31</v>
      </c>
      <c r="P52" s="12" t="s">
        <v>104</v>
      </c>
    </row>
    <row r="53" spans="2:16" ht="14.25" customHeight="1">
      <c r="B53" s="4" t="s">
        <v>13</v>
      </c>
      <c r="C53" s="4">
        <v>1185732</v>
      </c>
      <c r="D53" s="5">
        <v>43939</v>
      </c>
      <c r="E53" s="4" t="s">
        <v>14</v>
      </c>
      <c r="F53" s="4" t="s">
        <v>15</v>
      </c>
      <c r="G53" s="4" t="s">
        <v>15</v>
      </c>
      <c r="H53" s="6">
        <v>1075</v>
      </c>
      <c r="I53" s="12" t="s">
        <v>105</v>
      </c>
      <c r="J53" s="12" t="s">
        <v>1087</v>
      </c>
      <c r="K53" s="10">
        <v>174687.5</v>
      </c>
      <c r="L53" s="11">
        <v>0.25</v>
      </c>
      <c r="M53" s="13">
        <f t="shared" si="0"/>
        <v>698750</v>
      </c>
      <c r="N53" s="13">
        <f t="shared" si="1"/>
        <v>650</v>
      </c>
      <c r="O53" s="4" t="s">
        <v>31</v>
      </c>
      <c r="P53" s="12" t="s">
        <v>106</v>
      </c>
    </row>
    <row r="54" spans="2:16" ht="14.25" customHeight="1">
      <c r="B54" s="4" t="s">
        <v>13</v>
      </c>
      <c r="C54" s="4">
        <v>1185732</v>
      </c>
      <c r="D54" s="5">
        <v>43940</v>
      </c>
      <c r="E54" s="4" t="s">
        <v>14</v>
      </c>
      <c r="F54" s="4" t="s">
        <v>15</v>
      </c>
      <c r="G54" s="4" t="s">
        <v>15</v>
      </c>
      <c r="H54" s="6">
        <v>1200</v>
      </c>
      <c r="I54" s="12" t="s">
        <v>107</v>
      </c>
      <c r="J54" s="12" t="s">
        <v>1087</v>
      </c>
      <c r="K54" s="10">
        <v>360000</v>
      </c>
      <c r="L54" s="11">
        <v>0.5</v>
      </c>
      <c r="M54" s="13">
        <f t="shared" si="0"/>
        <v>720000</v>
      </c>
      <c r="N54" s="13">
        <f t="shared" si="1"/>
        <v>600</v>
      </c>
      <c r="O54" s="4" t="s">
        <v>31</v>
      </c>
      <c r="P54" s="12" t="s">
        <v>108</v>
      </c>
    </row>
    <row r="55" spans="2:16" ht="14.25" customHeight="1">
      <c r="B55" s="4" t="s">
        <v>13</v>
      </c>
      <c r="C55" s="4">
        <v>1185732</v>
      </c>
      <c r="D55" s="5">
        <v>43941</v>
      </c>
      <c r="E55" s="4" t="s">
        <v>14</v>
      </c>
      <c r="F55" s="4" t="s">
        <v>15</v>
      </c>
      <c r="G55" s="4" t="s">
        <v>15</v>
      </c>
      <c r="H55" s="6">
        <v>1000</v>
      </c>
      <c r="I55" s="12" t="s">
        <v>109</v>
      </c>
      <c r="J55" s="12" t="s">
        <v>1087</v>
      </c>
      <c r="K55" s="10">
        <v>165000</v>
      </c>
      <c r="L55" s="11">
        <v>0.3</v>
      </c>
      <c r="M55" s="13">
        <f t="shared" si="0"/>
        <v>550000</v>
      </c>
      <c r="N55" s="13">
        <f t="shared" si="1"/>
        <v>550</v>
      </c>
      <c r="O55" s="4" t="s">
        <v>31</v>
      </c>
      <c r="P55" s="12" t="s">
        <v>110</v>
      </c>
    </row>
    <row r="56" spans="2:16" ht="14.25" customHeight="1">
      <c r="B56" s="4" t="s">
        <v>13</v>
      </c>
      <c r="C56" s="4">
        <v>1185732</v>
      </c>
      <c r="D56" s="5">
        <v>43942</v>
      </c>
      <c r="E56" s="4" t="s">
        <v>14</v>
      </c>
      <c r="F56" s="4" t="s">
        <v>15</v>
      </c>
      <c r="G56" s="4" t="s">
        <v>15</v>
      </c>
      <c r="H56" s="6">
        <v>925</v>
      </c>
      <c r="I56" s="12" t="s">
        <v>111</v>
      </c>
      <c r="J56" s="12" t="s">
        <v>1087</v>
      </c>
      <c r="K56" s="10">
        <v>161875</v>
      </c>
      <c r="L56" s="11">
        <v>0.35</v>
      </c>
      <c r="M56" s="13">
        <f t="shared" si="0"/>
        <v>462500.00000000006</v>
      </c>
      <c r="N56" s="13">
        <f t="shared" si="1"/>
        <v>500.00000000000006</v>
      </c>
      <c r="O56" s="4" t="s">
        <v>31</v>
      </c>
      <c r="P56" s="12" t="s">
        <v>112</v>
      </c>
    </row>
    <row r="57" spans="2:16" ht="14.25" customHeight="1">
      <c r="B57" s="4" t="s">
        <v>13</v>
      </c>
      <c r="C57" s="4">
        <v>1185732</v>
      </c>
      <c r="D57" s="5">
        <v>43943</v>
      </c>
      <c r="E57" s="4" t="s">
        <v>14</v>
      </c>
      <c r="F57" s="4" t="s">
        <v>15</v>
      </c>
      <c r="G57" s="4" t="s">
        <v>15</v>
      </c>
      <c r="H57" s="6">
        <v>900</v>
      </c>
      <c r="I57" s="12" t="s">
        <v>113</v>
      </c>
      <c r="J57" s="12" t="s">
        <v>1086</v>
      </c>
      <c r="K57" s="10">
        <v>157500</v>
      </c>
      <c r="L57" s="11">
        <v>0.35</v>
      </c>
      <c r="M57" s="13">
        <f t="shared" si="0"/>
        <v>450000</v>
      </c>
      <c r="N57" s="13">
        <f t="shared" si="1"/>
        <v>500</v>
      </c>
      <c r="O57" s="4" t="s">
        <v>31</v>
      </c>
      <c r="P57" s="12" t="s">
        <v>114</v>
      </c>
    </row>
    <row r="58" spans="2:16" ht="14.25" customHeight="1">
      <c r="B58" s="4" t="s">
        <v>13</v>
      </c>
      <c r="C58" s="4">
        <v>1185732</v>
      </c>
      <c r="D58" s="5">
        <v>43944</v>
      </c>
      <c r="E58" s="4" t="s">
        <v>14</v>
      </c>
      <c r="F58" s="4" t="s">
        <v>15</v>
      </c>
      <c r="G58" s="4" t="s">
        <v>15</v>
      </c>
      <c r="H58" s="6">
        <v>900</v>
      </c>
      <c r="I58" s="12" t="s">
        <v>37</v>
      </c>
      <c r="J58" s="12" t="s">
        <v>1086</v>
      </c>
      <c r="K58" s="10">
        <v>162000</v>
      </c>
      <c r="L58" s="11">
        <v>0.3</v>
      </c>
      <c r="M58" s="13">
        <f t="shared" si="0"/>
        <v>540000</v>
      </c>
      <c r="N58" s="13">
        <f t="shared" si="1"/>
        <v>600</v>
      </c>
      <c r="O58" s="4" t="s">
        <v>31</v>
      </c>
      <c r="P58" s="12" t="s">
        <v>115</v>
      </c>
    </row>
    <row r="59" spans="2:16" ht="14.25" customHeight="1">
      <c r="B59" s="4" t="s">
        <v>13</v>
      </c>
      <c r="C59" s="4">
        <v>1185732</v>
      </c>
      <c r="D59" s="5">
        <v>43945</v>
      </c>
      <c r="E59" s="4" t="s">
        <v>14</v>
      </c>
      <c r="F59" s="4" t="s">
        <v>15</v>
      </c>
      <c r="G59" s="4" t="s">
        <v>15</v>
      </c>
      <c r="H59" s="6">
        <v>1000</v>
      </c>
      <c r="I59" s="12" t="s">
        <v>116</v>
      </c>
      <c r="J59" s="12" t="s">
        <v>1087</v>
      </c>
      <c r="K59" s="10">
        <v>162500</v>
      </c>
      <c r="L59" s="11">
        <v>0.25</v>
      </c>
      <c r="M59" s="13">
        <f t="shared" si="0"/>
        <v>650000</v>
      </c>
      <c r="N59" s="13">
        <f t="shared" si="1"/>
        <v>650</v>
      </c>
      <c r="O59" s="4" t="s">
        <v>31</v>
      </c>
      <c r="P59" s="12" t="s">
        <v>117</v>
      </c>
    </row>
    <row r="60" spans="2:16" ht="14.25" customHeight="1">
      <c r="B60" s="4" t="s">
        <v>13</v>
      </c>
      <c r="C60" s="4">
        <v>1185732</v>
      </c>
      <c r="D60" s="5">
        <v>43946</v>
      </c>
      <c r="E60" s="4" t="s">
        <v>14</v>
      </c>
      <c r="F60" s="4" t="s">
        <v>15</v>
      </c>
      <c r="G60" s="4" t="s">
        <v>15</v>
      </c>
      <c r="H60" s="6">
        <v>875</v>
      </c>
      <c r="I60" s="12" t="s">
        <v>46</v>
      </c>
      <c r="J60" s="12" t="s">
        <v>1087</v>
      </c>
      <c r="K60" s="10">
        <v>170625</v>
      </c>
      <c r="L60" s="11">
        <v>0.3</v>
      </c>
      <c r="M60" s="13">
        <f t="shared" si="0"/>
        <v>568750</v>
      </c>
      <c r="N60" s="13">
        <f t="shared" si="1"/>
        <v>650</v>
      </c>
      <c r="O60" s="4" t="s">
        <v>31</v>
      </c>
      <c r="P60" s="12" t="s">
        <v>118</v>
      </c>
    </row>
    <row r="61" spans="2:16" ht="14.25" customHeight="1">
      <c r="B61" s="4" t="s">
        <v>13</v>
      </c>
      <c r="C61" s="4">
        <v>1185732</v>
      </c>
      <c r="D61" s="5">
        <v>43947</v>
      </c>
      <c r="E61" s="4" t="s">
        <v>14</v>
      </c>
      <c r="F61" s="4" t="s">
        <v>15</v>
      </c>
      <c r="G61" s="4" t="s">
        <v>15</v>
      </c>
      <c r="H61" s="6">
        <v>1000</v>
      </c>
      <c r="I61" s="12" t="s">
        <v>119</v>
      </c>
      <c r="J61" s="12" t="s">
        <v>1087</v>
      </c>
      <c r="K61" s="10">
        <v>175000</v>
      </c>
      <c r="L61" s="11">
        <v>0.25</v>
      </c>
      <c r="M61" s="13">
        <f t="shared" si="0"/>
        <v>700000</v>
      </c>
      <c r="N61" s="13">
        <f t="shared" si="1"/>
        <v>700</v>
      </c>
      <c r="O61" s="4" t="s">
        <v>31</v>
      </c>
      <c r="P61" s="12" t="s">
        <v>120</v>
      </c>
    </row>
    <row r="62" spans="2:16" ht="14.25" customHeight="1">
      <c r="B62" s="4" t="s">
        <v>13</v>
      </c>
      <c r="C62" s="4">
        <v>1185732</v>
      </c>
      <c r="D62" s="5">
        <v>43948</v>
      </c>
      <c r="E62" s="4" t="s">
        <v>14</v>
      </c>
      <c r="F62" s="4" t="s">
        <v>15</v>
      </c>
      <c r="G62" s="4" t="s">
        <v>15</v>
      </c>
      <c r="H62" s="6">
        <v>1150</v>
      </c>
      <c r="I62" s="12" t="s">
        <v>121</v>
      </c>
      <c r="J62" s="12" t="s">
        <v>1086</v>
      </c>
      <c r="K62" s="10">
        <v>373750</v>
      </c>
      <c r="L62" s="11">
        <v>0.5</v>
      </c>
      <c r="M62" s="13">
        <f t="shared" si="0"/>
        <v>747500</v>
      </c>
      <c r="N62" s="13">
        <f t="shared" si="1"/>
        <v>650</v>
      </c>
      <c r="O62" s="4" t="s">
        <v>31</v>
      </c>
      <c r="P62" s="12" t="s">
        <v>122</v>
      </c>
    </row>
    <row r="63" spans="2:16" ht="14.25" customHeight="1">
      <c r="B63" s="4" t="s">
        <v>13</v>
      </c>
      <c r="C63" s="4">
        <v>1185732</v>
      </c>
      <c r="D63" s="5">
        <v>43949</v>
      </c>
      <c r="E63" s="4" t="s">
        <v>14</v>
      </c>
      <c r="F63" s="4" t="s">
        <v>15</v>
      </c>
      <c r="G63" s="4" t="s">
        <v>15</v>
      </c>
      <c r="H63" s="6">
        <v>975</v>
      </c>
      <c r="I63" s="12" t="s">
        <v>123</v>
      </c>
      <c r="J63" s="12" t="s">
        <v>1087</v>
      </c>
      <c r="K63" s="10">
        <v>160875</v>
      </c>
      <c r="L63" s="11">
        <v>0.3</v>
      </c>
      <c r="M63" s="13">
        <f t="shared" si="0"/>
        <v>536250</v>
      </c>
      <c r="N63" s="13">
        <f t="shared" si="1"/>
        <v>550</v>
      </c>
      <c r="O63" s="4" t="s">
        <v>31</v>
      </c>
      <c r="P63" s="12" t="s">
        <v>124</v>
      </c>
    </row>
    <row r="64" spans="2:16" ht="14.25" customHeight="1">
      <c r="B64" s="4" t="s">
        <v>13</v>
      </c>
      <c r="C64" s="4">
        <v>1185732</v>
      </c>
      <c r="D64" s="5">
        <v>43950</v>
      </c>
      <c r="E64" s="4" t="s">
        <v>14</v>
      </c>
      <c r="F64" s="4" t="s">
        <v>15</v>
      </c>
      <c r="G64" s="4" t="s">
        <v>15</v>
      </c>
      <c r="H64" s="6">
        <v>920</v>
      </c>
      <c r="I64" s="12" t="s">
        <v>49</v>
      </c>
      <c r="J64" s="12" t="s">
        <v>1086</v>
      </c>
      <c r="K64" s="10">
        <v>177100</v>
      </c>
      <c r="L64" s="11">
        <v>0.35</v>
      </c>
      <c r="M64" s="13">
        <f t="shared" si="0"/>
        <v>506000.00000000006</v>
      </c>
      <c r="N64" s="13">
        <f t="shared" si="1"/>
        <v>550.00000000000011</v>
      </c>
      <c r="O64" s="4" t="s">
        <v>31</v>
      </c>
      <c r="P64" s="12" t="s">
        <v>125</v>
      </c>
    </row>
    <row r="65" spans="2:16" ht="14.25" customHeight="1">
      <c r="B65" s="4" t="s">
        <v>13</v>
      </c>
      <c r="C65" s="4">
        <v>1185732</v>
      </c>
      <c r="D65" s="5">
        <v>43951</v>
      </c>
      <c r="E65" s="4" t="s">
        <v>14</v>
      </c>
      <c r="F65" s="4" t="s">
        <v>15</v>
      </c>
      <c r="G65" s="4" t="s">
        <v>15</v>
      </c>
      <c r="H65" s="6">
        <v>900</v>
      </c>
      <c r="I65" s="12" t="s">
        <v>126</v>
      </c>
      <c r="J65" s="12" t="s">
        <v>1086</v>
      </c>
      <c r="K65" s="10">
        <v>173250</v>
      </c>
      <c r="L65" s="11">
        <v>0.35</v>
      </c>
      <c r="M65" s="13">
        <f t="shared" si="0"/>
        <v>495000.00000000006</v>
      </c>
      <c r="N65" s="13">
        <f t="shared" si="1"/>
        <v>550.00000000000011</v>
      </c>
      <c r="O65" s="4" t="s">
        <v>31</v>
      </c>
      <c r="P65" s="12" t="s">
        <v>127</v>
      </c>
    </row>
    <row r="66" spans="2:16" ht="14.25" customHeight="1">
      <c r="B66" s="4" t="s">
        <v>13</v>
      </c>
      <c r="C66" s="4">
        <v>1185732</v>
      </c>
      <c r="D66" s="5">
        <v>43952</v>
      </c>
      <c r="E66" s="4" t="s">
        <v>14</v>
      </c>
      <c r="F66" s="4" t="s">
        <v>15</v>
      </c>
      <c r="G66" s="4" t="s">
        <v>15</v>
      </c>
      <c r="H66" s="6">
        <v>875</v>
      </c>
      <c r="I66" s="12" t="s">
        <v>128</v>
      </c>
      <c r="J66" s="12" t="s">
        <v>1087</v>
      </c>
      <c r="K66" s="10">
        <v>170625</v>
      </c>
      <c r="L66" s="11">
        <v>0.3</v>
      </c>
      <c r="M66" s="13">
        <f t="shared" si="0"/>
        <v>568750</v>
      </c>
      <c r="N66" s="13">
        <f t="shared" si="1"/>
        <v>650</v>
      </c>
      <c r="O66" s="4" t="s">
        <v>31</v>
      </c>
      <c r="P66" s="12" t="s">
        <v>129</v>
      </c>
    </row>
    <row r="67" spans="2:16" ht="14.25" customHeight="1">
      <c r="B67" s="4" t="s">
        <v>13</v>
      </c>
      <c r="C67" s="4">
        <v>1185732</v>
      </c>
      <c r="D67" s="5">
        <v>43953</v>
      </c>
      <c r="E67" s="4" t="s">
        <v>14</v>
      </c>
      <c r="F67" s="4" t="s">
        <v>15</v>
      </c>
      <c r="G67" s="4" t="s">
        <v>15</v>
      </c>
      <c r="H67" s="6">
        <v>975</v>
      </c>
      <c r="I67" s="12" t="s">
        <v>130</v>
      </c>
      <c r="J67" s="12" t="s">
        <v>1087</v>
      </c>
      <c r="K67" s="10">
        <v>170625</v>
      </c>
      <c r="L67" s="11">
        <v>0.25</v>
      </c>
      <c r="M67" s="13">
        <f t="shared" si="0"/>
        <v>682500</v>
      </c>
      <c r="N67" s="13">
        <f t="shared" si="1"/>
        <v>700</v>
      </c>
      <c r="O67" s="4" t="s">
        <v>31</v>
      </c>
      <c r="P67" s="12" t="s">
        <v>131</v>
      </c>
    </row>
    <row r="68" spans="2:16" ht="14.25" customHeight="1">
      <c r="B68" s="4" t="s">
        <v>13</v>
      </c>
      <c r="C68" s="4">
        <v>1185732</v>
      </c>
      <c r="D68" s="5">
        <v>43954</v>
      </c>
      <c r="E68" s="4" t="s">
        <v>14</v>
      </c>
      <c r="F68" s="4" t="s">
        <v>15</v>
      </c>
      <c r="G68" s="4" t="s">
        <v>15</v>
      </c>
      <c r="H68" s="6">
        <v>1200</v>
      </c>
      <c r="I68" s="12" t="s">
        <v>132</v>
      </c>
      <c r="J68" s="12" t="s">
        <v>1086</v>
      </c>
      <c r="K68" s="10">
        <v>390000</v>
      </c>
      <c r="L68" s="11">
        <v>0.5</v>
      </c>
      <c r="M68" s="13">
        <f t="shared" si="0"/>
        <v>780000</v>
      </c>
      <c r="N68" s="13">
        <f t="shared" si="1"/>
        <v>650</v>
      </c>
      <c r="O68" s="4" t="s">
        <v>31</v>
      </c>
      <c r="P68" s="12" t="s">
        <v>133</v>
      </c>
    </row>
    <row r="69" spans="2:16" ht="14.25" customHeight="1">
      <c r="B69" s="4" t="s">
        <v>13</v>
      </c>
      <c r="C69" s="4">
        <v>1185732</v>
      </c>
      <c r="D69" s="5">
        <v>43955</v>
      </c>
      <c r="E69" s="4" t="s">
        <v>14</v>
      </c>
      <c r="F69" s="4" t="s">
        <v>15</v>
      </c>
      <c r="G69" s="4" t="s">
        <v>15</v>
      </c>
      <c r="H69" s="6">
        <v>1000</v>
      </c>
      <c r="I69" s="12" t="s">
        <v>134</v>
      </c>
      <c r="J69" s="12" t="s">
        <v>1087</v>
      </c>
      <c r="K69" s="10">
        <v>165000</v>
      </c>
      <c r="L69" s="11">
        <v>0.3</v>
      </c>
      <c r="M69" s="13">
        <f t="shared" si="0"/>
        <v>550000</v>
      </c>
      <c r="N69" s="13">
        <f t="shared" si="1"/>
        <v>550</v>
      </c>
      <c r="O69" s="4" t="s">
        <v>31</v>
      </c>
      <c r="P69" s="12" t="s">
        <v>135</v>
      </c>
    </row>
    <row r="70" spans="2:16" ht="14.25" customHeight="1">
      <c r="B70" s="4" t="s">
        <v>13</v>
      </c>
      <c r="C70" s="4">
        <v>1185732</v>
      </c>
      <c r="D70" s="5">
        <v>43956</v>
      </c>
      <c r="E70" s="4" t="s">
        <v>14</v>
      </c>
      <c r="F70" s="4" t="s">
        <v>15</v>
      </c>
      <c r="G70" s="4" t="s">
        <v>15</v>
      </c>
      <c r="H70" s="6">
        <v>950</v>
      </c>
      <c r="I70" s="12" t="s">
        <v>136</v>
      </c>
      <c r="J70" s="12" t="s">
        <v>1087</v>
      </c>
      <c r="K70" s="10">
        <v>182875</v>
      </c>
      <c r="L70" s="11">
        <v>0.35</v>
      </c>
      <c r="M70" s="13">
        <f t="shared" si="0"/>
        <v>522500.00000000006</v>
      </c>
      <c r="N70" s="13">
        <f t="shared" si="1"/>
        <v>550.00000000000011</v>
      </c>
      <c r="O70" s="4" t="s">
        <v>31</v>
      </c>
      <c r="P70" s="12" t="s">
        <v>137</v>
      </c>
    </row>
    <row r="71" spans="2:16" ht="14.25" customHeight="1">
      <c r="B71" s="4" t="s">
        <v>13</v>
      </c>
      <c r="C71" s="4">
        <v>1185732</v>
      </c>
      <c r="D71" s="5">
        <v>43957</v>
      </c>
      <c r="E71" s="4" t="s">
        <v>14</v>
      </c>
      <c r="F71" s="4" t="s">
        <v>15</v>
      </c>
      <c r="G71" s="4" t="s">
        <v>15</v>
      </c>
      <c r="H71" s="6">
        <v>900</v>
      </c>
      <c r="I71" s="12" t="s">
        <v>138</v>
      </c>
      <c r="J71" s="12" t="s">
        <v>1086</v>
      </c>
      <c r="K71" s="10">
        <v>173250</v>
      </c>
      <c r="L71" s="11">
        <v>0.35</v>
      </c>
      <c r="M71" s="13">
        <f t="shared" ref="M71:M134" si="2">K71/L71</f>
        <v>495000.00000000006</v>
      </c>
      <c r="N71" s="13">
        <f t="shared" ref="N71:N134" si="3">M71/H71</f>
        <v>550.00000000000011</v>
      </c>
      <c r="O71" s="4" t="s">
        <v>31</v>
      </c>
      <c r="P71" s="12" t="s">
        <v>139</v>
      </c>
    </row>
    <row r="72" spans="2:16" ht="14.25" customHeight="1">
      <c r="B72" s="4" t="s">
        <v>13</v>
      </c>
      <c r="C72" s="4">
        <v>1185732</v>
      </c>
      <c r="D72" s="5">
        <v>43958</v>
      </c>
      <c r="E72" s="4" t="s">
        <v>14</v>
      </c>
      <c r="F72" s="4" t="s">
        <v>15</v>
      </c>
      <c r="G72" s="4" t="s">
        <v>15</v>
      </c>
      <c r="H72" s="6">
        <v>900</v>
      </c>
      <c r="I72" s="12" t="s">
        <v>42</v>
      </c>
      <c r="J72" s="12" t="s">
        <v>1087</v>
      </c>
      <c r="K72" s="10">
        <v>175500</v>
      </c>
      <c r="L72" s="11">
        <v>0.3</v>
      </c>
      <c r="M72" s="13">
        <f t="shared" si="2"/>
        <v>585000</v>
      </c>
      <c r="N72" s="13">
        <f t="shared" si="3"/>
        <v>650</v>
      </c>
      <c r="O72" s="4" t="s">
        <v>31</v>
      </c>
      <c r="P72" s="12" t="s">
        <v>140</v>
      </c>
    </row>
    <row r="73" spans="2:16" ht="14.25" customHeight="1">
      <c r="B73" s="4" t="s">
        <v>13</v>
      </c>
      <c r="C73" s="4">
        <v>1185732</v>
      </c>
      <c r="D73" s="5">
        <v>44030</v>
      </c>
      <c r="E73" s="4" t="s">
        <v>14</v>
      </c>
      <c r="F73" s="4" t="s">
        <v>15</v>
      </c>
      <c r="G73" s="4" t="s">
        <v>15</v>
      </c>
      <c r="H73" s="6">
        <v>1000</v>
      </c>
      <c r="I73" s="12" t="s">
        <v>141</v>
      </c>
      <c r="J73" s="12" t="s">
        <v>1086</v>
      </c>
      <c r="K73" s="10">
        <v>175000</v>
      </c>
      <c r="L73" s="11">
        <v>0.25</v>
      </c>
      <c r="M73" s="13">
        <f t="shared" si="2"/>
        <v>700000</v>
      </c>
      <c r="N73" s="13">
        <f t="shared" si="3"/>
        <v>700</v>
      </c>
      <c r="O73" s="4" t="s">
        <v>31</v>
      </c>
      <c r="P73" s="12" t="s">
        <v>142</v>
      </c>
    </row>
    <row r="74" spans="2:16" ht="14.25" customHeight="1">
      <c r="B74" s="4" t="s">
        <v>13</v>
      </c>
      <c r="C74" s="4">
        <v>1197831</v>
      </c>
      <c r="D74" s="5">
        <v>44031</v>
      </c>
      <c r="E74" s="4" t="s">
        <v>14</v>
      </c>
      <c r="F74" s="4" t="s">
        <v>15</v>
      </c>
      <c r="G74" s="4" t="s">
        <v>15</v>
      </c>
      <c r="H74" s="6">
        <v>900</v>
      </c>
      <c r="I74" s="12" t="s">
        <v>143</v>
      </c>
      <c r="J74" s="12" t="s">
        <v>1087</v>
      </c>
      <c r="K74" s="10">
        <v>78750</v>
      </c>
      <c r="L74" s="11">
        <v>0.35</v>
      </c>
      <c r="M74" s="13">
        <f t="shared" si="2"/>
        <v>225000</v>
      </c>
      <c r="N74" s="13">
        <f t="shared" si="3"/>
        <v>250</v>
      </c>
      <c r="O74" s="4" t="s">
        <v>31</v>
      </c>
      <c r="P74" s="12" t="s">
        <v>144</v>
      </c>
    </row>
    <row r="75" spans="2:16" ht="14.25" customHeight="1">
      <c r="B75" s="4" t="s">
        <v>13</v>
      </c>
      <c r="C75" s="4">
        <v>1197831</v>
      </c>
      <c r="D75" s="5">
        <v>44032</v>
      </c>
      <c r="E75" s="4" t="s">
        <v>14</v>
      </c>
      <c r="F75" s="4" t="s">
        <v>15</v>
      </c>
      <c r="G75" s="4" t="s">
        <v>15</v>
      </c>
      <c r="H75" s="6">
        <v>900</v>
      </c>
      <c r="I75" s="12" t="s">
        <v>145</v>
      </c>
      <c r="J75" s="12" t="s">
        <v>1087</v>
      </c>
      <c r="K75" s="10">
        <v>110250</v>
      </c>
      <c r="L75" s="11">
        <v>0.35</v>
      </c>
      <c r="M75" s="13">
        <f t="shared" si="2"/>
        <v>315000</v>
      </c>
      <c r="N75" s="13">
        <f t="shared" si="3"/>
        <v>350</v>
      </c>
      <c r="O75" s="4" t="s">
        <v>31</v>
      </c>
      <c r="P75" s="12" t="s">
        <v>146</v>
      </c>
    </row>
    <row r="76" spans="2:16" ht="14.25" customHeight="1">
      <c r="B76" s="4" t="s">
        <v>13</v>
      </c>
      <c r="C76" s="4">
        <v>1197831</v>
      </c>
      <c r="D76" s="5">
        <v>44033</v>
      </c>
      <c r="E76" s="4" t="s">
        <v>14</v>
      </c>
      <c r="F76" s="4" t="s">
        <v>15</v>
      </c>
      <c r="G76" s="4" t="s">
        <v>15</v>
      </c>
      <c r="H76" s="6">
        <v>700</v>
      </c>
      <c r="I76" s="12" t="s">
        <v>37</v>
      </c>
      <c r="J76" s="12" t="s">
        <v>1086</v>
      </c>
      <c r="K76" s="10">
        <v>85750</v>
      </c>
      <c r="L76" s="11">
        <v>0.35</v>
      </c>
      <c r="M76" s="13">
        <f t="shared" si="2"/>
        <v>245000.00000000003</v>
      </c>
      <c r="N76" s="13">
        <f t="shared" si="3"/>
        <v>350.00000000000006</v>
      </c>
      <c r="O76" s="4" t="s">
        <v>31</v>
      </c>
      <c r="P76" s="12" t="s">
        <v>147</v>
      </c>
    </row>
    <row r="77" spans="2:16" ht="14.25" customHeight="1">
      <c r="B77" s="4" t="s">
        <v>13</v>
      </c>
      <c r="C77" s="4">
        <v>1197831</v>
      </c>
      <c r="D77" s="5">
        <v>44034</v>
      </c>
      <c r="E77" s="4" t="s">
        <v>14</v>
      </c>
      <c r="F77" s="4" t="s">
        <v>15</v>
      </c>
      <c r="G77" s="4" t="s">
        <v>15</v>
      </c>
      <c r="H77" s="6">
        <v>700</v>
      </c>
      <c r="I77" s="12" t="s">
        <v>148</v>
      </c>
      <c r="J77" s="12" t="s">
        <v>1087</v>
      </c>
      <c r="K77" s="10">
        <v>110250</v>
      </c>
      <c r="L77" s="11">
        <v>0.45</v>
      </c>
      <c r="M77" s="13">
        <f t="shared" si="2"/>
        <v>245000</v>
      </c>
      <c r="N77" s="13">
        <f t="shared" si="3"/>
        <v>350</v>
      </c>
      <c r="O77" s="4" t="s">
        <v>31</v>
      </c>
      <c r="P77" s="12" t="s">
        <v>149</v>
      </c>
    </row>
    <row r="78" spans="2:16" ht="14.25" customHeight="1">
      <c r="B78" s="4" t="s">
        <v>13</v>
      </c>
      <c r="C78" s="4">
        <v>1197831</v>
      </c>
      <c r="D78" s="5">
        <v>44035</v>
      </c>
      <c r="E78" s="4" t="s">
        <v>150</v>
      </c>
      <c r="F78" s="4" t="s">
        <v>151</v>
      </c>
      <c r="G78" s="4" t="s">
        <v>152</v>
      </c>
      <c r="H78" s="6">
        <v>550</v>
      </c>
      <c r="I78" s="12" t="s">
        <v>153</v>
      </c>
      <c r="J78" s="12" t="s">
        <v>1087</v>
      </c>
      <c r="K78" s="10">
        <v>66000</v>
      </c>
      <c r="L78" s="11">
        <v>0.3</v>
      </c>
      <c r="M78" s="13">
        <f t="shared" si="2"/>
        <v>220000</v>
      </c>
      <c r="N78" s="13">
        <f t="shared" si="3"/>
        <v>400</v>
      </c>
      <c r="O78" s="4" t="s">
        <v>31</v>
      </c>
      <c r="P78" s="12" t="s">
        <v>154</v>
      </c>
    </row>
    <row r="79" spans="2:16" ht="14.25" customHeight="1">
      <c r="B79" s="4" t="s">
        <v>13</v>
      </c>
      <c r="C79" s="4">
        <v>1197831</v>
      </c>
      <c r="D79" s="5">
        <v>44036</v>
      </c>
      <c r="E79" s="4" t="s">
        <v>150</v>
      </c>
      <c r="F79" s="4" t="s">
        <v>151</v>
      </c>
      <c r="G79" s="4" t="s">
        <v>152</v>
      </c>
      <c r="H79" s="6">
        <v>700</v>
      </c>
      <c r="I79" s="12" t="s">
        <v>35</v>
      </c>
      <c r="J79" s="12" t="s">
        <v>1087</v>
      </c>
      <c r="K79" s="10">
        <v>122500</v>
      </c>
      <c r="L79" s="11">
        <v>0.5</v>
      </c>
      <c r="M79" s="13">
        <f t="shared" si="2"/>
        <v>245000</v>
      </c>
      <c r="N79" s="13">
        <f t="shared" si="3"/>
        <v>350</v>
      </c>
      <c r="O79" s="4" t="s">
        <v>31</v>
      </c>
      <c r="P79" s="12" t="s">
        <v>155</v>
      </c>
    </row>
    <row r="80" spans="2:16" ht="14.25" customHeight="1">
      <c r="B80" s="4" t="s">
        <v>13</v>
      </c>
      <c r="C80" s="4">
        <v>1197831</v>
      </c>
      <c r="D80" s="5">
        <v>44037</v>
      </c>
      <c r="E80" s="4" t="s">
        <v>150</v>
      </c>
      <c r="F80" s="4" t="s">
        <v>151</v>
      </c>
      <c r="G80" s="4" t="s">
        <v>152</v>
      </c>
      <c r="H80" s="6">
        <v>850</v>
      </c>
      <c r="I80" s="12" t="s">
        <v>156</v>
      </c>
      <c r="J80" s="12" t="s">
        <v>1086</v>
      </c>
      <c r="K80" s="10">
        <v>74375</v>
      </c>
      <c r="L80" s="11">
        <v>0.35</v>
      </c>
      <c r="M80" s="13">
        <f t="shared" si="2"/>
        <v>212500</v>
      </c>
      <c r="N80" s="13">
        <f t="shared" si="3"/>
        <v>250</v>
      </c>
      <c r="O80" s="4" t="s">
        <v>31</v>
      </c>
      <c r="P80" s="12" t="s">
        <v>157</v>
      </c>
    </row>
    <row r="81" spans="2:16" ht="14.25" customHeight="1">
      <c r="B81" s="4" t="s">
        <v>13</v>
      </c>
      <c r="C81" s="4">
        <v>1197831</v>
      </c>
      <c r="D81" s="5">
        <v>44038</v>
      </c>
      <c r="E81" s="4" t="s">
        <v>150</v>
      </c>
      <c r="F81" s="4" t="s">
        <v>151</v>
      </c>
      <c r="G81" s="4" t="s">
        <v>152</v>
      </c>
      <c r="H81" s="6">
        <v>850</v>
      </c>
      <c r="I81" s="12" t="s">
        <v>99</v>
      </c>
      <c r="J81" s="12" t="s">
        <v>1087</v>
      </c>
      <c r="K81" s="10">
        <v>104125</v>
      </c>
      <c r="L81" s="11">
        <v>0.35</v>
      </c>
      <c r="M81" s="13">
        <f t="shared" si="2"/>
        <v>297500</v>
      </c>
      <c r="N81" s="13">
        <f t="shared" si="3"/>
        <v>350</v>
      </c>
      <c r="O81" s="4" t="s">
        <v>31</v>
      </c>
      <c r="P81" s="12" t="s">
        <v>158</v>
      </c>
    </row>
    <row r="82" spans="2:16" ht="14.25" customHeight="1">
      <c r="B82" s="4" t="s">
        <v>13</v>
      </c>
      <c r="C82" s="4">
        <v>1197831</v>
      </c>
      <c r="D82" s="5">
        <v>44039</v>
      </c>
      <c r="E82" s="4" t="s">
        <v>150</v>
      </c>
      <c r="F82" s="4" t="s">
        <v>151</v>
      </c>
      <c r="G82" s="4" t="s">
        <v>152</v>
      </c>
      <c r="H82" s="6">
        <v>675</v>
      </c>
      <c r="I82" s="12" t="s">
        <v>159</v>
      </c>
      <c r="J82" s="12" t="s">
        <v>1086</v>
      </c>
      <c r="K82" s="10">
        <v>82687.5</v>
      </c>
      <c r="L82" s="11">
        <v>0.35</v>
      </c>
      <c r="M82" s="13">
        <f t="shared" si="2"/>
        <v>236250.00000000003</v>
      </c>
      <c r="N82" s="13">
        <f t="shared" si="3"/>
        <v>350.00000000000006</v>
      </c>
      <c r="O82" s="4" t="s">
        <v>31</v>
      </c>
      <c r="P82" s="12" t="s">
        <v>160</v>
      </c>
    </row>
    <row r="83" spans="2:16" ht="14.25" customHeight="1">
      <c r="B83" s="4" t="s">
        <v>13</v>
      </c>
      <c r="C83" s="4">
        <v>1197831</v>
      </c>
      <c r="D83" s="5">
        <v>44040</v>
      </c>
      <c r="E83" s="4" t="s">
        <v>150</v>
      </c>
      <c r="F83" s="4" t="s">
        <v>151</v>
      </c>
      <c r="G83" s="4" t="s">
        <v>152</v>
      </c>
      <c r="H83" s="6">
        <v>625</v>
      </c>
      <c r="I83" s="12" t="s">
        <v>161</v>
      </c>
      <c r="J83" s="12" t="s">
        <v>1087</v>
      </c>
      <c r="K83" s="10">
        <v>98437.5</v>
      </c>
      <c r="L83" s="11">
        <v>0.45</v>
      </c>
      <c r="M83" s="13">
        <f t="shared" si="2"/>
        <v>218750</v>
      </c>
      <c r="N83" s="13">
        <f t="shared" si="3"/>
        <v>350</v>
      </c>
      <c r="O83" s="4" t="s">
        <v>31</v>
      </c>
      <c r="P83" s="12" t="s">
        <v>162</v>
      </c>
    </row>
    <row r="84" spans="2:16" ht="14.25" customHeight="1">
      <c r="B84" s="4" t="s">
        <v>13</v>
      </c>
      <c r="C84" s="4">
        <v>1197831</v>
      </c>
      <c r="D84" s="5">
        <v>44041</v>
      </c>
      <c r="E84" s="4" t="s">
        <v>150</v>
      </c>
      <c r="F84" s="4" t="s">
        <v>151</v>
      </c>
      <c r="G84" s="4" t="s">
        <v>152</v>
      </c>
      <c r="H84" s="6">
        <v>500</v>
      </c>
      <c r="I84" s="12" t="s">
        <v>163</v>
      </c>
      <c r="J84" s="12" t="s">
        <v>1086</v>
      </c>
      <c r="K84" s="10">
        <v>60000</v>
      </c>
      <c r="L84" s="11">
        <v>0.3</v>
      </c>
      <c r="M84" s="13">
        <f t="shared" si="2"/>
        <v>200000</v>
      </c>
      <c r="N84" s="13">
        <f t="shared" si="3"/>
        <v>400</v>
      </c>
      <c r="O84" s="4" t="s">
        <v>31</v>
      </c>
      <c r="P84" s="12" t="s">
        <v>164</v>
      </c>
    </row>
    <row r="85" spans="2:16" ht="14.25" customHeight="1">
      <c r="B85" s="4" t="s">
        <v>13</v>
      </c>
      <c r="C85" s="4">
        <v>1197831</v>
      </c>
      <c r="D85" s="5">
        <v>44042</v>
      </c>
      <c r="E85" s="4" t="s">
        <v>150</v>
      </c>
      <c r="F85" s="4" t="s">
        <v>151</v>
      </c>
      <c r="G85" s="4" t="s">
        <v>152</v>
      </c>
      <c r="H85" s="6">
        <v>700</v>
      </c>
      <c r="I85" s="12" t="s">
        <v>165</v>
      </c>
      <c r="J85" s="12" t="s">
        <v>1087</v>
      </c>
      <c r="K85" s="10">
        <v>122500</v>
      </c>
      <c r="L85" s="11">
        <v>0.5</v>
      </c>
      <c r="M85" s="13">
        <f t="shared" si="2"/>
        <v>245000</v>
      </c>
      <c r="N85" s="13">
        <f t="shared" si="3"/>
        <v>350</v>
      </c>
      <c r="O85" s="4" t="s">
        <v>31</v>
      </c>
      <c r="P85" s="12" t="s">
        <v>166</v>
      </c>
    </row>
    <row r="86" spans="2:16" ht="14.25" customHeight="1">
      <c r="B86" s="4" t="s">
        <v>13</v>
      </c>
      <c r="C86" s="4">
        <v>1197831</v>
      </c>
      <c r="D86" s="5">
        <v>44043</v>
      </c>
      <c r="E86" s="4" t="s">
        <v>150</v>
      </c>
      <c r="F86" s="4" t="s">
        <v>151</v>
      </c>
      <c r="G86" s="4" t="s">
        <v>152</v>
      </c>
      <c r="H86" s="6">
        <v>875</v>
      </c>
      <c r="I86" s="12" t="s">
        <v>167</v>
      </c>
      <c r="J86" s="12" t="s">
        <v>1086</v>
      </c>
      <c r="K86" s="10">
        <v>91875</v>
      </c>
      <c r="L86" s="11">
        <v>0.35</v>
      </c>
      <c r="M86" s="13">
        <f t="shared" si="2"/>
        <v>262500</v>
      </c>
      <c r="N86" s="13">
        <f t="shared" si="3"/>
        <v>300</v>
      </c>
      <c r="O86" s="4" t="s">
        <v>31</v>
      </c>
      <c r="P86" s="12" t="s">
        <v>168</v>
      </c>
    </row>
    <row r="87" spans="2:16" ht="14.25" customHeight="1">
      <c r="B87" s="4" t="s">
        <v>13</v>
      </c>
      <c r="C87" s="4">
        <v>1197831</v>
      </c>
      <c r="D87" s="5">
        <v>44044</v>
      </c>
      <c r="E87" s="4" t="s">
        <v>150</v>
      </c>
      <c r="F87" s="4" t="s">
        <v>151</v>
      </c>
      <c r="G87" s="4" t="s">
        <v>152</v>
      </c>
      <c r="H87" s="6">
        <v>875</v>
      </c>
      <c r="I87" s="12" t="s">
        <v>169</v>
      </c>
      <c r="J87" s="12" t="s">
        <v>1087</v>
      </c>
      <c r="K87" s="10">
        <v>122500</v>
      </c>
      <c r="L87" s="11">
        <v>0.35</v>
      </c>
      <c r="M87" s="13">
        <f t="shared" si="2"/>
        <v>350000</v>
      </c>
      <c r="N87" s="13">
        <f t="shared" si="3"/>
        <v>400</v>
      </c>
      <c r="O87" s="4" t="s">
        <v>31</v>
      </c>
      <c r="P87" s="12" t="s">
        <v>170</v>
      </c>
    </row>
    <row r="88" spans="2:16" ht="14.25" customHeight="1">
      <c r="B88" s="4" t="s">
        <v>13</v>
      </c>
      <c r="C88" s="4">
        <v>1197831</v>
      </c>
      <c r="D88" s="5">
        <v>44045</v>
      </c>
      <c r="E88" s="4" t="s">
        <v>150</v>
      </c>
      <c r="F88" s="4" t="s">
        <v>151</v>
      </c>
      <c r="G88" s="4" t="s">
        <v>152</v>
      </c>
      <c r="H88" s="6">
        <v>700</v>
      </c>
      <c r="I88" s="12" t="s">
        <v>27</v>
      </c>
      <c r="J88" s="12" t="s">
        <v>1087</v>
      </c>
      <c r="K88" s="10">
        <v>85750</v>
      </c>
      <c r="L88" s="11">
        <v>0.35</v>
      </c>
      <c r="M88" s="13">
        <f t="shared" si="2"/>
        <v>245000.00000000003</v>
      </c>
      <c r="N88" s="13">
        <f t="shared" si="3"/>
        <v>350.00000000000006</v>
      </c>
      <c r="O88" s="4" t="s">
        <v>31</v>
      </c>
      <c r="P88" s="12" t="s">
        <v>171</v>
      </c>
    </row>
    <row r="89" spans="2:16" ht="14.25" customHeight="1">
      <c r="B89" s="4" t="s">
        <v>13</v>
      </c>
      <c r="C89" s="4">
        <v>1197831</v>
      </c>
      <c r="D89" s="5">
        <v>44046</v>
      </c>
      <c r="E89" s="4" t="s">
        <v>150</v>
      </c>
      <c r="F89" s="4" t="s">
        <v>151</v>
      </c>
      <c r="G89" s="4" t="s">
        <v>152</v>
      </c>
      <c r="H89" s="6">
        <v>600</v>
      </c>
      <c r="I89" s="12" t="s">
        <v>172</v>
      </c>
      <c r="J89" s="12" t="s">
        <v>1087</v>
      </c>
      <c r="K89" s="10">
        <v>108000</v>
      </c>
      <c r="L89" s="11">
        <v>0.45</v>
      </c>
      <c r="M89" s="13">
        <f t="shared" si="2"/>
        <v>240000</v>
      </c>
      <c r="N89" s="13">
        <f t="shared" si="3"/>
        <v>400</v>
      </c>
      <c r="O89" s="4" t="s">
        <v>31</v>
      </c>
      <c r="P89" s="12" t="s">
        <v>173</v>
      </c>
    </row>
    <row r="90" spans="2:16" ht="14.25" customHeight="1">
      <c r="B90" s="4" t="s">
        <v>13</v>
      </c>
      <c r="C90" s="4">
        <v>1197831</v>
      </c>
      <c r="D90" s="5">
        <v>44047</v>
      </c>
      <c r="E90" s="4" t="s">
        <v>150</v>
      </c>
      <c r="F90" s="4" t="s">
        <v>151</v>
      </c>
      <c r="G90" s="4" t="s">
        <v>152</v>
      </c>
      <c r="H90" s="6">
        <v>500</v>
      </c>
      <c r="I90" s="12" t="s">
        <v>174</v>
      </c>
      <c r="J90" s="12" t="s">
        <v>1087</v>
      </c>
      <c r="K90" s="10">
        <v>67500</v>
      </c>
      <c r="L90" s="11">
        <v>0.3</v>
      </c>
      <c r="M90" s="13">
        <f t="shared" si="2"/>
        <v>225000</v>
      </c>
      <c r="N90" s="13">
        <f t="shared" si="3"/>
        <v>450</v>
      </c>
      <c r="O90" s="4" t="s">
        <v>31</v>
      </c>
      <c r="P90" s="12" t="s">
        <v>175</v>
      </c>
    </row>
    <row r="91" spans="2:16" ht="14.25" customHeight="1">
      <c r="B91" s="4" t="s">
        <v>13</v>
      </c>
      <c r="C91" s="4">
        <v>1197831</v>
      </c>
      <c r="D91" s="5">
        <v>44048</v>
      </c>
      <c r="E91" s="4" t="s">
        <v>150</v>
      </c>
      <c r="F91" s="4" t="s">
        <v>151</v>
      </c>
      <c r="G91" s="4" t="s">
        <v>152</v>
      </c>
      <c r="H91" s="6">
        <v>650</v>
      </c>
      <c r="I91" s="12" t="s">
        <v>176</v>
      </c>
      <c r="J91" s="12" t="s">
        <v>1087</v>
      </c>
      <c r="K91" s="10">
        <v>130000</v>
      </c>
      <c r="L91" s="11">
        <v>0.5</v>
      </c>
      <c r="M91" s="13">
        <f t="shared" si="2"/>
        <v>260000</v>
      </c>
      <c r="N91" s="13">
        <f t="shared" si="3"/>
        <v>400</v>
      </c>
      <c r="O91" s="4" t="s">
        <v>31</v>
      </c>
      <c r="P91" s="12" t="s">
        <v>177</v>
      </c>
    </row>
    <row r="92" spans="2:16" ht="14.25" customHeight="1">
      <c r="B92" s="4" t="s">
        <v>13</v>
      </c>
      <c r="C92" s="4">
        <v>1197831</v>
      </c>
      <c r="D92" s="5">
        <v>44049</v>
      </c>
      <c r="E92" s="4" t="s">
        <v>150</v>
      </c>
      <c r="F92" s="4" t="s">
        <v>151</v>
      </c>
      <c r="G92" s="4" t="s">
        <v>152</v>
      </c>
      <c r="H92" s="6">
        <v>900</v>
      </c>
      <c r="I92" s="12" t="s">
        <v>178</v>
      </c>
      <c r="J92" s="12" t="s">
        <v>1087</v>
      </c>
      <c r="K92" s="10">
        <v>94500</v>
      </c>
      <c r="L92" s="11">
        <v>0.35</v>
      </c>
      <c r="M92" s="13">
        <f t="shared" si="2"/>
        <v>270000</v>
      </c>
      <c r="N92" s="13">
        <f t="shared" si="3"/>
        <v>300</v>
      </c>
      <c r="O92" s="4" t="s">
        <v>31</v>
      </c>
      <c r="P92" s="12" t="s">
        <v>179</v>
      </c>
    </row>
    <row r="93" spans="2:16" ht="14.25" customHeight="1">
      <c r="B93" s="4" t="s">
        <v>13</v>
      </c>
      <c r="C93" s="4">
        <v>1197831</v>
      </c>
      <c r="D93" s="5">
        <v>44050</v>
      </c>
      <c r="E93" s="4" t="s">
        <v>150</v>
      </c>
      <c r="F93" s="4" t="s">
        <v>151</v>
      </c>
      <c r="G93" s="4" t="s">
        <v>152</v>
      </c>
      <c r="H93" s="6">
        <v>900</v>
      </c>
      <c r="I93" s="12" t="s">
        <v>180</v>
      </c>
      <c r="J93" s="12" t="s">
        <v>1087</v>
      </c>
      <c r="K93" s="10">
        <v>126000</v>
      </c>
      <c r="L93" s="11">
        <v>0.35</v>
      </c>
      <c r="M93" s="13">
        <f t="shared" si="2"/>
        <v>360000</v>
      </c>
      <c r="N93" s="13">
        <f t="shared" si="3"/>
        <v>400</v>
      </c>
      <c r="O93" s="4" t="s">
        <v>31</v>
      </c>
      <c r="P93" s="12" t="s">
        <v>181</v>
      </c>
    </row>
    <row r="94" spans="2:16" ht="14.25" customHeight="1">
      <c r="B94" s="4" t="s">
        <v>13</v>
      </c>
      <c r="C94" s="4">
        <v>1197831</v>
      </c>
      <c r="D94" s="5">
        <v>44051</v>
      </c>
      <c r="E94" s="4" t="s">
        <v>150</v>
      </c>
      <c r="F94" s="4" t="s">
        <v>151</v>
      </c>
      <c r="G94" s="4" t="s">
        <v>152</v>
      </c>
      <c r="H94" s="6">
        <v>725</v>
      </c>
      <c r="I94" s="12" t="s">
        <v>182</v>
      </c>
      <c r="J94" s="12" t="s">
        <v>1087</v>
      </c>
      <c r="K94" s="10">
        <v>88812.5</v>
      </c>
      <c r="L94" s="11">
        <v>0.35</v>
      </c>
      <c r="M94" s="13">
        <f t="shared" si="2"/>
        <v>253750.00000000003</v>
      </c>
      <c r="N94" s="13">
        <f t="shared" si="3"/>
        <v>350.00000000000006</v>
      </c>
      <c r="O94" s="4" t="s">
        <v>31</v>
      </c>
      <c r="P94" s="12" t="s">
        <v>183</v>
      </c>
    </row>
    <row r="95" spans="2:16" ht="14.25" customHeight="1">
      <c r="B95" s="4" t="s">
        <v>13</v>
      </c>
      <c r="C95" s="4">
        <v>1197831</v>
      </c>
      <c r="D95" s="5">
        <v>44052</v>
      </c>
      <c r="E95" s="4" t="s">
        <v>150</v>
      </c>
      <c r="F95" s="4" t="s">
        <v>151</v>
      </c>
      <c r="G95" s="4" t="s">
        <v>152</v>
      </c>
      <c r="H95" s="6">
        <v>625</v>
      </c>
      <c r="I95" s="12" t="s">
        <v>143</v>
      </c>
      <c r="J95" s="12" t="s">
        <v>1087</v>
      </c>
      <c r="K95" s="10">
        <v>112500</v>
      </c>
      <c r="L95" s="11">
        <v>0.45</v>
      </c>
      <c r="M95" s="13">
        <f t="shared" si="2"/>
        <v>250000</v>
      </c>
      <c r="N95" s="13">
        <f t="shared" si="3"/>
        <v>400</v>
      </c>
      <c r="O95" s="4" t="s">
        <v>31</v>
      </c>
      <c r="P95" s="12" t="s">
        <v>184</v>
      </c>
    </row>
    <row r="96" spans="2:16" ht="14.25" customHeight="1">
      <c r="B96" s="4" t="s">
        <v>13</v>
      </c>
      <c r="C96" s="4">
        <v>1197831</v>
      </c>
      <c r="D96" s="5">
        <v>44053</v>
      </c>
      <c r="E96" s="4" t="s">
        <v>150</v>
      </c>
      <c r="F96" s="4" t="s">
        <v>151</v>
      </c>
      <c r="G96" s="4" t="s">
        <v>152</v>
      </c>
      <c r="H96" s="6">
        <v>525</v>
      </c>
      <c r="I96" s="12" t="s">
        <v>185</v>
      </c>
      <c r="J96" s="12" t="s">
        <v>1087</v>
      </c>
      <c r="K96" s="10">
        <v>70875</v>
      </c>
      <c r="L96" s="11">
        <v>0.3</v>
      </c>
      <c r="M96" s="13">
        <f t="shared" si="2"/>
        <v>236250</v>
      </c>
      <c r="N96" s="13">
        <f t="shared" si="3"/>
        <v>450</v>
      </c>
      <c r="O96" s="4" t="s">
        <v>31</v>
      </c>
      <c r="P96" s="12" t="s">
        <v>186</v>
      </c>
    </row>
    <row r="97" spans="2:16" ht="14.25" customHeight="1">
      <c r="B97" s="4" t="s">
        <v>13</v>
      </c>
      <c r="C97" s="4">
        <v>1197831</v>
      </c>
      <c r="D97" s="5">
        <v>44054</v>
      </c>
      <c r="E97" s="4" t="s">
        <v>150</v>
      </c>
      <c r="F97" s="4" t="s">
        <v>151</v>
      </c>
      <c r="G97" s="4" t="s">
        <v>152</v>
      </c>
      <c r="H97" s="6">
        <v>800</v>
      </c>
      <c r="I97" s="12" t="s">
        <v>187</v>
      </c>
      <c r="J97" s="12" t="s">
        <v>1086</v>
      </c>
      <c r="K97" s="10">
        <v>160000</v>
      </c>
      <c r="L97" s="11">
        <v>0.5</v>
      </c>
      <c r="M97" s="13">
        <f t="shared" si="2"/>
        <v>320000</v>
      </c>
      <c r="N97" s="13">
        <f t="shared" si="3"/>
        <v>400</v>
      </c>
      <c r="O97" s="4" t="s">
        <v>31</v>
      </c>
      <c r="P97" s="12" t="s">
        <v>188</v>
      </c>
    </row>
    <row r="98" spans="2:16" ht="14.25" customHeight="1">
      <c r="B98" s="4" t="s">
        <v>13</v>
      </c>
      <c r="C98" s="4">
        <v>1197831</v>
      </c>
      <c r="D98" s="5">
        <v>44055</v>
      </c>
      <c r="E98" s="4" t="s">
        <v>150</v>
      </c>
      <c r="F98" s="4" t="s">
        <v>151</v>
      </c>
      <c r="G98" s="4" t="s">
        <v>152</v>
      </c>
      <c r="H98" s="6">
        <v>925</v>
      </c>
      <c r="I98" s="12" t="s">
        <v>189</v>
      </c>
      <c r="J98" s="12" t="s">
        <v>1087</v>
      </c>
      <c r="K98" s="10">
        <v>97125</v>
      </c>
      <c r="L98" s="11">
        <v>0.35</v>
      </c>
      <c r="M98" s="13">
        <f t="shared" si="2"/>
        <v>277500</v>
      </c>
      <c r="N98" s="13">
        <f t="shared" si="3"/>
        <v>300</v>
      </c>
      <c r="O98" s="4" t="s">
        <v>31</v>
      </c>
      <c r="P98" s="12" t="s">
        <v>190</v>
      </c>
    </row>
    <row r="99" spans="2:16" ht="14.25" customHeight="1">
      <c r="B99" s="4" t="s">
        <v>13</v>
      </c>
      <c r="C99" s="4">
        <v>1197831</v>
      </c>
      <c r="D99" s="5">
        <v>44056</v>
      </c>
      <c r="E99" s="4" t="s">
        <v>150</v>
      </c>
      <c r="F99" s="4" t="s">
        <v>151</v>
      </c>
      <c r="G99" s="4" t="s">
        <v>152</v>
      </c>
      <c r="H99" s="6">
        <v>925</v>
      </c>
      <c r="I99" s="12" t="s">
        <v>191</v>
      </c>
      <c r="J99" s="12" t="s">
        <v>1086</v>
      </c>
      <c r="K99" s="10">
        <v>129500</v>
      </c>
      <c r="L99" s="11">
        <v>0.35</v>
      </c>
      <c r="M99" s="13">
        <f t="shared" si="2"/>
        <v>370000</v>
      </c>
      <c r="N99" s="13">
        <f t="shared" si="3"/>
        <v>400</v>
      </c>
      <c r="O99" s="4" t="s">
        <v>31</v>
      </c>
      <c r="P99" s="12" t="s">
        <v>192</v>
      </c>
    </row>
    <row r="100" spans="2:16" ht="14.25" customHeight="1">
      <c r="B100" s="4" t="s">
        <v>13</v>
      </c>
      <c r="C100" s="4">
        <v>1197831</v>
      </c>
      <c r="D100" s="5">
        <v>44057</v>
      </c>
      <c r="E100" s="4" t="s">
        <v>150</v>
      </c>
      <c r="F100" s="4" t="s">
        <v>151</v>
      </c>
      <c r="G100" s="4" t="s">
        <v>152</v>
      </c>
      <c r="H100" s="6">
        <v>775</v>
      </c>
      <c r="I100" s="12" t="s">
        <v>193</v>
      </c>
      <c r="J100" s="12" t="s">
        <v>1087</v>
      </c>
      <c r="K100" s="10">
        <v>94937.5</v>
      </c>
      <c r="L100" s="11">
        <v>0.35</v>
      </c>
      <c r="M100" s="13">
        <f t="shared" si="2"/>
        <v>271250</v>
      </c>
      <c r="N100" s="13">
        <f t="shared" si="3"/>
        <v>350</v>
      </c>
      <c r="O100" s="4" t="s">
        <v>31</v>
      </c>
      <c r="P100" s="12" t="s">
        <v>194</v>
      </c>
    </row>
    <row r="101" spans="2:16" ht="14.25" customHeight="1">
      <c r="B101" s="4" t="s">
        <v>13</v>
      </c>
      <c r="C101" s="4">
        <v>1197831</v>
      </c>
      <c r="D101" s="5">
        <v>44058</v>
      </c>
      <c r="E101" s="4" t="s">
        <v>150</v>
      </c>
      <c r="F101" s="4" t="s">
        <v>151</v>
      </c>
      <c r="G101" s="4" t="s">
        <v>152</v>
      </c>
      <c r="H101" s="6">
        <v>700</v>
      </c>
      <c r="I101" s="12" t="s">
        <v>195</v>
      </c>
      <c r="J101" s="12" t="s">
        <v>1087</v>
      </c>
      <c r="K101" s="10">
        <v>126000</v>
      </c>
      <c r="L101" s="11">
        <v>0.45</v>
      </c>
      <c r="M101" s="13">
        <f t="shared" si="2"/>
        <v>280000</v>
      </c>
      <c r="N101" s="13">
        <f t="shared" si="3"/>
        <v>400</v>
      </c>
      <c r="O101" s="4" t="s">
        <v>31</v>
      </c>
      <c r="P101" s="12" t="s">
        <v>196</v>
      </c>
    </row>
    <row r="102" spans="2:16" ht="14.25" customHeight="1">
      <c r="B102" s="4" t="s">
        <v>13</v>
      </c>
      <c r="C102" s="4">
        <v>1197831</v>
      </c>
      <c r="D102" s="5">
        <v>44059</v>
      </c>
      <c r="E102" s="4" t="s">
        <v>150</v>
      </c>
      <c r="F102" s="4" t="s">
        <v>151</v>
      </c>
      <c r="G102" s="4" t="s">
        <v>152</v>
      </c>
      <c r="H102" s="6">
        <v>600</v>
      </c>
      <c r="I102" s="12" t="s">
        <v>197</v>
      </c>
      <c r="J102" s="12" t="s">
        <v>1086</v>
      </c>
      <c r="K102" s="10">
        <v>81000</v>
      </c>
      <c r="L102" s="11">
        <v>0.3</v>
      </c>
      <c r="M102" s="13">
        <f t="shared" si="2"/>
        <v>270000</v>
      </c>
      <c r="N102" s="13">
        <f t="shared" si="3"/>
        <v>450</v>
      </c>
      <c r="O102" s="4" t="s">
        <v>31</v>
      </c>
      <c r="P102" s="12" t="s">
        <v>198</v>
      </c>
    </row>
    <row r="103" spans="2:16" ht="14.25" customHeight="1">
      <c r="B103" s="4" t="s">
        <v>13</v>
      </c>
      <c r="C103" s="4">
        <v>1197831</v>
      </c>
      <c r="D103" s="5">
        <v>44060</v>
      </c>
      <c r="E103" s="4" t="s">
        <v>150</v>
      </c>
      <c r="F103" s="4" t="s">
        <v>151</v>
      </c>
      <c r="G103" s="4" t="s">
        <v>152</v>
      </c>
      <c r="H103" s="6">
        <v>950</v>
      </c>
      <c r="I103" s="12" t="s">
        <v>199</v>
      </c>
      <c r="J103" s="12" t="s">
        <v>1087</v>
      </c>
      <c r="K103" s="10">
        <v>190000</v>
      </c>
      <c r="L103" s="11">
        <v>0.5</v>
      </c>
      <c r="M103" s="13">
        <f t="shared" si="2"/>
        <v>380000</v>
      </c>
      <c r="N103" s="13">
        <f t="shared" si="3"/>
        <v>400</v>
      </c>
      <c r="O103" s="4" t="s">
        <v>31</v>
      </c>
      <c r="P103" s="12" t="s">
        <v>200</v>
      </c>
    </row>
    <row r="104" spans="2:16" ht="14.25" customHeight="1">
      <c r="B104" s="4" t="s">
        <v>13</v>
      </c>
      <c r="C104" s="4">
        <v>1197831</v>
      </c>
      <c r="D104" s="5">
        <v>44061</v>
      </c>
      <c r="E104" s="4" t="s">
        <v>150</v>
      </c>
      <c r="F104" s="4" t="s">
        <v>151</v>
      </c>
      <c r="G104" s="4" t="s">
        <v>152</v>
      </c>
      <c r="H104" s="6">
        <v>950</v>
      </c>
      <c r="I104" s="12" t="s">
        <v>201</v>
      </c>
      <c r="J104" s="12" t="s">
        <v>1086</v>
      </c>
      <c r="K104" s="10">
        <v>133000</v>
      </c>
      <c r="L104" s="11">
        <v>0.35</v>
      </c>
      <c r="M104" s="13">
        <f t="shared" si="2"/>
        <v>380000</v>
      </c>
      <c r="N104" s="13">
        <f t="shared" si="3"/>
        <v>400</v>
      </c>
      <c r="O104" s="4" t="s">
        <v>31</v>
      </c>
      <c r="P104" s="12" t="s">
        <v>202</v>
      </c>
    </row>
    <row r="105" spans="2:16" ht="14.25" customHeight="1">
      <c r="B105" s="4" t="s">
        <v>13</v>
      </c>
      <c r="C105" s="4">
        <v>1197831</v>
      </c>
      <c r="D105" s="5">
        <v>44062</v>
      </c>
      <c r="E105" s="4" t="s">
        <v>150</v>
      </c>
      <c r="F105" s="4" t="s">
        <v>151</v>
      </c>
      <c r="G105" s="4" t="s">
        <v>152</v>
      </c>
      <c r="H105" s="6">
        <v>950</v>
      </c>
      <c r="I105" s="12" t="s">
        <v>203</v>
      </c>
      <c r="J105" s="12" t="s">
        <v>1087</v>
      </c>
      <c r="K105" s="10">
        <v>149625</v>
      </c>
      <c r="L105" s="11">
        <v>0.35</v>
      </c>
      <c r="M105" s="13">
        <f t="shared" si="2"/>
        <v>427500</v>
      </c>
      <c r="N105" s="13">
        <f t="shared" si="3"/>
        <v>450</v>
      </c>
      <c r="O105" s="4" t="s">
        <v>31</v>
      </c>
      <c r="P105" s="12" t="s">
        <v>204</v>
      </c>
    </row>
    <row r="106" spans="2:16" ht="14.25" customHeight="1">
      <c r="B106" s="4" t="s">
        <v>13</v>
      </c>
      <c r="C106" s="4">
        <v>1197831</v>
      </c>
      <c r="D106" s="5">
        <v>44063</v>
      </c>
      <c r="E106" s="4" t="s">
        <v>150</v>
      </c>
      <c r="F106" s="4" t="s">
        <v>151</v>
      </c>
      <c r="G106" s="4" t="s">
        <v>152</v>
      </c>
      <c r="H106" s="6">
        <v>800</v>
      </c>
      <c r="I106" s="12" t="s">
        <v>205</v>
      </c>
      <c r="J106" s="12" t="s">
        <v>1087</v>
      </c>
      <c r="K106" s="10">
        <v>112000</v>
      </c>
      <c r="L106" s="11">
        <v>0.35</v>
      </c>
      <c r="M106" s="13">
        <f t="shared" si="2"/>
        <v>320000</v>
      </c>
      <c r="N106" s="13">
        <f t="shared" si="3"/>
        <v>400</v>
      </c>
      <c r="O106" s="4" t="s">
        <v>31</v>
      </c>
      <c r="P106" s="12" t="s">
        <v>206</v>
      </c>
    </row>
    <row r="107" spans="2:16" ht="14.25" customHeight="1">
      <c r="B107" s="4" t="s">
        <v>13</v>
      </c>
      <c r="C107" s="4">
        <v>1197831</v>
      </c>
      <c r="D107" s="5">
        <v>44064</v>
      </c>
      <c r="E107" s="4" t="s">
        <v>150</v>
      </c>
      <c r="F107" s="4" t="s">
        <v>151</v>
      </c>
      <c r="G107" s="4" t="s">
        <v>152</v>
      </c>
      <c r="H107" s="6">
        <v>750</v>
      </c>
      <c r="I107" s="12" t="s">
        <v>207</v>
      </c>
      <c r="J107" s="12" t="s">
        <v>1087</v>
      </c>
      <c r="K107" s="10">
        <v>135000</v>
      </c>
      <c r="L107" s="11">
        <v>0.45</v>
      </c>
      <c r="M107" s="13">
        <f t="shared" si="2"/>
        <v>300000</v>
      </c>
      <c r="N107" s="13">
        <f t="shared" si="3"/>
        <v>400</v>
      </c>
      <c r="O107" s="4" t="s">
        <v>31</v>
      </c>
      <c r="P107" s="12" t="s">
        <v>208</v>
      </c>
    </row>
    <row r="108" spans="2:16" ht="14.25" customHeight="1">
      <c r="B108" s="4" t="s">
        <v>13</v>
      </c>
      <c r="C108" s="4">
        <v>1197831</v>
      </c>
      <c r="D108" s="5">
        <v>44065</v>
      </c>
      <c r="E108" s="4" t="s">
        <v>150</v>
      </c>
      <c r="F108" s="4" t="s">
        <v>151</v>
      </c>
      <c r="G108" s="4" t="s">
        <v>152</v>
      </c>
      <c r="H108" s="6">
        <v>650</v>
      </c>
      <c r="I108" s="12" t="s">
        <v>209</v>
      </c>
      <c r="J108" s="12" t="s">
        <v>1087</v>
      </c>
      <c r="K108" s="10">
        <v>87750</v>
      </c>
      <c r="L108" s="11">
        <v>0.3</v>
      </c>
      <c r="M108" s="13">
        <f t="shared" si="2"/>
        <v>292500</v>
      </c>
      <c r="N108" s="13">
        <f t="shared" si="3"/>
        <v>450</v>
      </c>
      <c r="O108" s="4" t="s">
        <v>31</v>
      </c>
      <c r="P108" s="12" t="s">
        <v>210</v>
      </c>
    </row>
    <row r="109" spans="2:16" ht="14.25" customHeight="1">
      <c r="B109" s="4" t="s">
        <v>13</v>
      </c>
      <c r="C109" s="4">
        <v>1197831</v>
      </c>
      <c r="D109" s="5">
        <v>44066</v>
      </c>
      <c r="E109" s="4" t="s">
        <v>150</v>
      </c>
      <c r="F109" s="4" t="s">
        <v>151</v>
      </c>
      <c r="G109" s="4" t="s">
        <v>152</v>
      </c>
      <c r="H109" s="6">
        <v>1000</v>
      </c>
      <c r="I109" s="12" t="s">
        <v>211</v>
      </c>
      <c r="J109" s="12" t="s">
        <v>1086</v>
      </c>
      <c r="K109" s="10">
        <v>250000</v>
      </c>
      <c r="L109" s="11">
        <v>0.5</v>
      </c>
      <c r="M109" s="13">
        <f t="shared" si="2"/>
        <v>500000</v>
      </c>
      <c r="N109" s="13">
        <f t="shared" si="3"/>
        <v>500</v>
      </c>
      <c r="O109" s="4" t="s">
        <v>31</v>
      </c>
      <c r="P109" s="12" t="s">
        <v>212</v>
      </c>
    </row>
    <row r="110" spans="2:16" ht="14.25" customHeight="1">
      <c r="B110" s="4" t="s">
        <v>13</v>
      </c>
      <c r="C110" s="4">
        <v>1197831</v>
      </c>
      <c r="D110" s="5">
        <v>44067</v>
      </c>
      <c r="E110" s="4" t="s">
        <v>150</v>
      </c>
      <c r="F110" s="4" t="s">
        <v>151</v>
      </c>
      <c r="G110" s="4" t="s">
        <v>152</v>
      </c>
      <c r="H110" s="6">
        <v>950</v>
      </c>
      <c r="I110" s="12" t="s">
        <v>213</v>
      </c>
      <c r="J110" s="12" t="s">
        <v>1087</v>
      </c>
      <c r="K110" s="10">
        <v>133000</v>
      </c>
      <c r="L110" s="11">
        <v>0.35</v>
      </c>
      <c r="M110" s="13">
        <f t="shared" si="2"/>
        <v>380000</v>
      </c>
      <c r="N110" s="13">
        <f t="shared" si="3"/>
        <v>400</v>
      </c>
      <c r="O110" s="4" t="s">
        <v>31</v>
      </c>
      <c r="P110" s="12" t="s">
        <v>214</v>
      </c>
    </row>
    <row r="111" spans="2:16" ht="14.25" customHeight="1">
      <c r="B111" s="4" t="s">
        <v>13</v>
      </c>
      <c r="C111" s="4">
        <v>1197831</v>
      </c>
      <c r="D111" s="5">
        <v>44068</v>
      </c>
      <c r="E111" s="4" t="s">
        <v>150</v>
      </c>
      <c r="F111" s="4" t="s">
        <v>151</v>
      </c>
      <c r="G111" s="4" t="s">
        <v>152</v>
      </c>
      <c r="H111" s="6">
        <v>950</v>
      </c>
      <c r="I111" s="12" t="s">
        <v>215</v>
      </c>
      <c r="J111" s="12" t="s">
        <v>1087</v>
      </c>
      <c r="K111" s="10">
        <v>149625</v>
      </c>
      <c r="L111" s="11">
        <v>0.35</v>
      </c>
      <c r="M111" s="13">
        <f t="shared" si="2"/>
        <v>427500</v>
      </c>
      <c r="N111" s="13">
        <f t="shared" si="3"/>
        <v>450</v>
      </c>
      <c r="O111" s="4" t="s">
        <v>31</v>
      </c>
      <c r="P111" s="12" t="s">
        <v>216</v>
      </c>
    </row>
    <row r="112" spans="2:16" ht="14.25" customHeight="1">
      <c r="B112" s="4" t="s">
        <v>13</v>
      </c>
      <c r="C112" s="4">
        <v>1197831</v>
      </c>
      <c r="D112" s="5">
        <v>44069</v>
      </c>
      <c r="E112" s="4" t="s">
        <v>150</v>
      </c>
      <c r="F112" s="4" t="s">
        <v>151</v>
      </c>
      <c r="G112" s="4" t="s">
        <v>152</v>
      </c>
      <c r="H112" s="6">
        <v>1100</v>
      </c>
      <c r="I112" s="12" t="s">
        <v>217</v>
      </c>
      <c r="J112" s="12" t="s">
        <v>1087</v>
      </c>
      <c r="K112" s="10">
        <v>154000</v>
      </c>
      <c r="L112" s="11">
        <v>0.35</v>
      </c>
      <c r="M112" s="13">
        <f t="shared" si="2"/>
        <v>440000</v>
      </c>
      <c r="N112" s="13">
        <f t="shared" si="3"/>
        <v>400</v>
      </c>
      <c r="O112" s="4" t="s">
        <v>31</v>
      </c>
      <c r="P112" s="12" t="s">
        <v>218</v>
      </c>
    </row>
    <row r="113" spans="2:16" ht="14.25" customHeight="1">
      <c r="B113" s="4" t="s">
        <v>13</v>
      </c>
      <c r="C113" s="4">
        <v>1197831</v>
      </c>
      <c r="D113" s="5">
        <v>44070</v>
      </c>
      <c r="E113" s="4" t="s">
        <v>150</v>
      </c>
      <c r="F113" s="4" t="s">
        <v>151</v>
      </c>
      <c r="G113" s="4" t="s">
        <v>152</v>
      </c>
      <c r="H113" s="6">
        <v>700</v>
      </c>
      <c r="I113" s="12" t="s">
        <v>213</v>
      </c>
      <c r="J113" s="12" t="s">
        <v>1087</v>
      </c>
      <c r="K113" s="10">
        <v>126000</v>
      </c>
      <c r="L113" s="11">
        <v>0.45</v>
      </c>
      <c r="M113" s="13">
        <f t="shared" si="2"/>
        <v>280000</v>
      </c>
      <c r="N113" s="13">
        <f t="shared" si="3"/>
        <v>400</v>
      </c>
      <c r="O113" s="4" t="s">
        <v>31</v>
      </c>
      <c r="P113" s="12" t="s">
        <v>219</v>
      </c>
    </row>
    <row r="114" spans="2:16" ht="14.25" customHeight="1">
      <c r="B114" s="4" t="s">
        <v>13</v>
      </c>
      <c r="C114" s="4">
        <v>1197831</v>
      </c>
      <c r="D114" s="5">
        <v>44071</v>
      </c>
      <c r="E114" s="4" t="s">
        <v>150</v>
      </c>
      <c r="F114" s="4" t="s">
        <v>151</v>
      </c>
      <c r="G114" s="4" t="s">
        <v>152</v>
      </c>
      <c r="H114" s="6">
        <v>700</v>
      </c>
      <c r="I114" s="12" t="s">
        <v>220</v>
      </c>
      <c r="J114" s="12" t="s">
        <v>1086</v>
      </c>
      <c r="K114" s="10">
        <v>94500</v>
      </c>
      <c r="L114" s="11">
        <v>0.3</v>
      </c>
      <c r="M114" s="13">
        <f t="shared" si="2"/>
        <v>315000</v>
      </c>
      <c r="N114" s="13">
        <f t="shared" si="3"/>
        <v>450</v>
      </c>
      <c r="O114" s="4" t="s">
        <v>31</v>
      </c>
      <c r="P114" s="12" t="s">
        <v>221</v>
      </c>
    </row>
    <row r="115" spans="2:16" ht="14.25" customHeight="1">
      <c r="B115" s="4" t="s">
        <v>13</v>
      </c>
      <c r="C115" s="4">
        <v>1197831</v>
      </c>
      <c r="D115" s="5">
        <v>44072</v>
      </c>
      <c r="E115" s="4" t="s">
        <v>150</v>
      </c>
      <c r="F115" s="4" t="s">
        <v>151</v>
      </c>
      <c r="G115" s="4" t="s">
        <v>152</v>
      </c>
      <c r="H115" s="6">
        <v>975</v>
      </c>
      <c r="I115" s="12" t="s">
        <v>222</v>
      </c>
      <c r="J115" s="12" t="s">
        <v>1086</v>
      </c>
      <c r="K115" s="10">
        <v>243750</v>
      </c>
      <c r="L115" s="11">
        <v>0.5</v>
      </c>
      <c r="M115" s="13">
        <f t="shared" si="2"/>
        <v>487500</v>
      </c>
      <c r="N115" s="13">
        <f t="shared" si="3"/>
        <v>500</v>
      </c>
      <c r="O115" s="4" t="s">
        <v>31</v>
      </c>
      <c r="P115" s="12" t="s">
        <v>223</v>
      </c>
    </row>
    <row r="116" spans="2:16" ht="14.25" customHeight="1">
      <c r="B116" s="4" t="s">
        <v>13</v>
      </c>
      <c r="C116" s="4">
        <v>1197831</v>
      </c>
      <c r="D116" s="5">
        <v>44073</v>
      </c>
      <c r="E116" s="4" t="s">
        <v>150</v>
      </c>
      <c r="F116" s="4" t="s">
        <v>151</v>
      </c>
      <c r="G116" s="4" t="s">
        <v>152</v>
      </c>
      <c r="H116" s="6">
        <v>925</v>
      </c>
      <c r="I116" s="12" t="s">
        <v>224</v>
      </c>
      <c r="J116" s="12" t="s">
        <v>1087</v>
      </c>
      <c r="K116" s="10">
        <v>129500</v>
      </c>
      <c r="L116" s="11">
        <v>0.35</v>
      </c>
      <c r="M116" s="13">
        <f t="shared" si="2"/>
        <v>370000</v>
      </c>
      <c r="N116" s="13">
        <f t="shared" si="3"/>
        <v>400</v>
      </c>
      <c r="O116" s="4" t="s">
        <v>31</v>
      </c>
      <c r="P116" s="12" t="s">
        <v>225</v>
      </c>
    </row>
    <row r="117" spans="2:16" ht="14.25" customHeight="1">
      <c r="B117" s="4" t="s">
        <v>13</v>
      </c>
      <c r="C117" s="4">
        <v>1197831</v>
      </c>
      <c r="D117" s="5">
        <v>44074</v>
      </c>
      <c r="E117" s="4" t="s">
        <v>150</v>
      </c>
      <c r="F117" s="4" t="s">
        <v>151</v>
      </c>
      <c r="G117" s="4" t="s">
        <v>152</v>
      </c>
      <c r="H117" s="6">
        <v>925</v>
      </c>
      <c r="I117" s="12" t="s">
        <v>83</v>
      </c>
      <c r="J117" s="12" t="s">
        <v>1086</v>
      </c>
      <c r="K117" s="10">
        <v>145687.5</v>
      </c>
      <c r="L117" s="11">
        <v>0.35</v>
      </c>
      <c r="M117" s="13">
        <f t="shared" si="2"/>
        <v>416250</v>
      </c>
      <c r="N117" s="13">
        <f t="shared" si="3"/>
        <v>450</v>
      </c>
      <c r="O117" s="4" t="s">
        <v>31</v>
      </c>
      <c r="P117" s="12" t="s">
        <v>226</v>
      </c>
    </row>
    <row r="118" spans="2:16" ht="14.25" customHeight="1">
      <c r="B118" s="4" t="s">
        <v>13</v>
      </c>
      <c r="C118" s="4">
        <v>1197831</v>
      </c>
      <c r="D118" s="5">
        <v>44075</v>
      </c>
      <c r="E118" s="4" t="s">
        <v>150</v>
      </c>
      <c r="F118" s="4" t="s">
        <v>151</v>
      </c>
      <c r="G118" s="4" t="s">
        <v>152</v>
      </c>
      <c r="H118" s="6">
        <v>1100</v>
      </c>
      <c r="I118" s="12" t="s">
        <v>37</v>
      </c>
      <c r="J118" s="12" t="s">
        <v>1086</v>
      </c>
      <c r="K118" s="10">
        <v>154000</v>
      </c>
      <c r="L118" s="11">
        <v>0.35</v>
      </c>
      <c r="M118" s="13">
        <f t="shared" si="2"/>
        <v>440000</v>
      </c>
      <c r="N118" s="13">
        <f t="shared" si="3"/>
        <v>400</v>
      </c>
      <c r="O118" s="4" t="s">
        <v>31</v>
      </c>
      <c r="P118" s="12" t="s">
        <v>227</v>
      </c>
    </row>
    <row r="119" spans="2:16" ht="14.25" customHeight="1">
      <c r="B119" s="4" t="s">
        <v>13</v>
      </c>
      <c r="C119" s="4">
        <v>1197831</v>
      </c>
      <c r="D119" s="5">
        <v>44076</v>
      </c>
      <c r="E119" s="4" t="s">
        <v>150</v>
      </c>
      <c r="F119" s="4" t="s">
        <v>151</v>
      </c>
      <c r="G119" s="4" t="s">
        <v>152</v>
      </c>
      <c r="H119" s="6">
        <v>650</v>
      </c>
      <c r="I119" s="12" t="s">
        <v>228</v>
      </c>
      <c r="J119" s="12" t="s">
        <v>1087</v>
      </c>
      <c r="K119" s="10">
        <v>117000</v>
      </c>
      <c r="L119" s="11">
        <v>0.45</v>
      </c>
      <c r="M119" s="13">
        <f t="shared" si="2"/>
        <v>260000</v>
      </c>
      <c r="N119" s="13">
        <f t="shared" si="3"/>
        <v>400</v>
      </c>
      <c r="O119" s="4" t="s">
        <v>31</v>
      </c>
      <c r="P119" s="12" t="s">
        <v>229</v>
      </c>
    </row>
    <row r="120" spans="2:16" ht="14.25" customHeight="1">
      <c r="B120" s="4" t="s">
        <v>13</v>
      </c>
      <c r="C120" s="4">
        <v>1197831</v>
      </c>
      <c r="D120" s="5">
        <v>44077</v>
      </c>
      <c r="E120" s="4" t="s">
        <v>150</v>
      </c>
      <c r="F120" s="4" t="s">
        <v>151</v>
      </c>
      <c r="G120" s="4" t="s">
        <v>152</v>
      </c>
      <c r="H120" s="6">
        <v>650</v>
      </c>
      <c r="I120" s="12" t="s">
        <v>230</v>
      </c>
      <c r="J120" s="12" t="s">
        <v>1087</v>
      </c>
      <c r="K120" s="10">
        <v>87750</v>
      </c>
      <c r="L120" s="11">
        <v>0.3</v>
      </c>
      <c r="M120" s="13">
        <f t="shared" si="2"/>
        <v>292500</v>
      </c>
      <c r="N120" s="13">
        <f t="shared" si="3"/>
        <v>450</v>
      </c>
      <c r="O120" s="4" t="s">
        <v>31</v>
      </c>
      <c r="P120" s="12" t="s">
        <v>231</v>
      </c>
    </row>
    <row r="121" spans="2:16" ht="14.25" customHeight="1">
      <c r="B121" s="4" t="s">
        <v>13</v>
      </c>
      <c r="C121" s="4">
        <v>1197831</v>
      </c>
      <c r="D121" s="5">
        <v>44078</v>
      </c>
      <c r="E121" s="4" t="s">
        <v>150</v>
      </c>
      <c r="F121" s="4" t="s">
        <v>151</v>
      </c>
      <c r="G121" s="4" t="s">
        <v>152</v>
      </c>
      <c r="H121" s="6">
        <v>900</v>
      </c>
      <c r="I121" s="12" t="s">
        <v>232</v>
      </c>
      <c r="J121" s="12" t="s">
        <v>1087</v>
      </c>
      <c r="K121" s="10">
        <v>225000</v>
      </c>
      <c r="L121" s="11">
        <v>0.5</v>
      </c>
      <c r="M121" s="13">
        <f t="shared" si="2"/>
        <v>450000</v>
      </c>
      <c r="N121" s="13">
        <f t="shared" si="3"/>
        <v>500</v>
      </c>
      <c r="O121" s="4" t="s">
        <v>31</v>
      </c>
      <c r="P121" s="12" t="s">
        <v>233</v>
      </c>
    </row>
    <row r="122" spans="2:16" ht="14.25" customHeight="1">
      <c r="B122" s="4" t="s">
        <v>13</v>
      </c>
      <c r="C122" s="4">
        <v>1197831</v>
      </c>
      <c r="D122" s="5">
        <v>44079</v>
      </c>
      <c r="E122" s="4" t="s">
        <v>150</v>
      </c>
      <c r="F122" s="4" t="s">
        <v>151</v>
      </c>
      <c r="G122" s="4" t="s">
        <v>152</v>
      </c>
      <c r="H122" s="6">
        <v>850</v>
      </c>
      <c r="I122" s="12" t="s">
        <v>234</v>
      </c>
      <c r="J122" s="12" t="s">
        <v>1087</v>
      </c>
      <c r="K122" s="10">
        <v>133875</v>
      </c>
      <c r="L122" s="11">
        <v>0.35</v>
      </c>
      <c r="M122" s="13">
        <f t="shared" si="2"/>
        <v>382500</v>
      </c>
      <c r="N122" s="13">
        <f t="shared" si="3"/>
        <v>450</v>
      </c>
      <c r="O122" s="4" t="s">
        <v>31</v>
      </c>
      <c r="P122" s="12" t="s">
        <v>235</v>
      </c>
    </row>
    <row r="123" spans="2:16" ht="14.25" customHeight="1">
      <c r="B123" s="4" t="s">
        <v>13</v>
      </c>
      <c r="C123" s="4">
        <v>1197831</v>
      </c>
      <c r="D123" s="5">
        <v>44080</v>
      </c>
      <c r="E123" s="4" t="s">
        <v>150</v>
      </c>
      <c r="F123" s="4" t="s">
        <v>151</v>
      </c>
      <c r="G123" s="4" t="s">
        <v>152</v>
      </c>
      <c r="H123" s="6">
        <v>850</v>
      </c>
      <c r="I123" s="12" t="s">
        <v>236</v>
      </c>
      <c r="J123" s="12" t="s">
        <v>1087</v>
      </c>
      <c r="K123" s="10">
        <v>133875</v>
      </c>
      <c r="L123" s="11">
        <v>0.35</v>
      </c>
      <c r="M123" s="13">
        <f t="shared" si="2"/>
        <v>382500</v>
      </c>
      <c r="N123" s="13">
        <f t="shared" si="3"/>
        <v>450</v>
      </c>
      <c r="O123" s="4" t="s">
        <v>31</v>
      </c>
      <c r="P123" s="12" t="s">
        <v>237</v>
      </c>
    </row>
    <row r="124" spans="2:16" ht="14.25" customHeight="1">
      <c r="B124" s="4" t="s">
        <v>13</v>
      </c>
      <c r="C124" s="4">
        <v>1197831</v>
      </c>
      <c r="D124" s="5">
        <v>44081</v>
      </c>
      <c r="E124" s="4" t="s">
        <v>150</v>
      </c>
      <c r="F124" s="4" t="s">
        <v>151</v>
      </c>
      <c r="G124" s="4" t="s">
        <v>152</v>
      </c>
      <c r="H124" s="6">
        <v>900</v>
      </c>
      <c r="I124" s="12" t="s">
        <v>238</v>
      </c>
      <c r="J124" s="12" t="s">
        <v>1086</v>
      </c>
      <c r="K124" s="10">
        <v>157500</v>
      </c>
      <c r="L124" s="11">
        <v>0.35</v>
      </c>
      <c r="M124" s="13">
        <f t="shared" si="2"/>
        <v>450000</v>
      </c>
      <c r="N124" s="13">
        <f t="shared" si="3"/>
        <v>500</v>
      </c>
      <c r="O124" s="4" t="s">
        <v>31</v>
      </c>
      <c r="P124" s="12" t="s">
        <v>239</v>
      </c>
    </row>
    <row r="125" spans="2:16" ht="14.25" customHeight="1">
      <c r="B125" s="4" t="s">
        <v>13</v>
      </c>
      <c r="C125" s="4">
        <v>1197831</v>
      </c>
      <c r="D125" s="5">
        <v>44082</v>
      </c>
      <c r="E125" s="4" t="s">
        <v>150</v>
      </c>
      <c r="F125" s="4" t="s">
        <v>151</v>
      </c>
      <c r="G125" s="4" t="s">
        <v>152</v>
      </c>
      <c r="H125" s="6">
        <v>625</v>
      </c>
      <c r="I125" s="12" t="s">
        <v>240</v>
      </c>
      <c r="J125" s="12" t="s">
        <v>1087</v>
      </c>
      <c r="K125" s="10">
        <v>140625</v>
      </c>
      <c r="L125" s="11">
        <v>0.45</v>
      </c>
      <c r="M125" s="13">
        <f t="shared" si="2"/>
        <v>312500</v>
      </c>
      <c r="N125" s="13">
        <f t="shared" si="3"/>
        <v>500</v>
      </c>
      <c r="O125" s="4" t="s">
        <v>31</v>
      </c>
      <c r="P125" s="12" t="s">
        <v>241</v>
      </c>
    </row>
    <row r="126" spans="2:16" ht="14.25" customHeight="1">
      <c r="B126" s="4" t="s">
        <v>13</v>
      </c>
      <c r="C126" s="4">
        <v>1197831</v>
      </c>
      <c r="D126" s="5">
        <v>44083</v>
      </c>
      <c r="E126" s="4" t="s">
        <v>150</v>
      </c>
      <c r="F126" s="4" t="s">
        <v>151</v>
      </c>
      <c r="G126" s="4" t="s">
        <v>152</v>
      </c>
      <c r="H126" s="6">
        <v>625</v>
      </c>
      <c r="I126" s="12" t="s">
        <v>242</v>
      </c>
      <c r="J126" s="12" t="s">
        <v>1087</v>
      </c>
      <c r="K126" s="10">
        <v>84375</v>
      </c>
      <c r="L126" s="11">
        <v>0.3</v>
      </c>
      <c r="M126" s="13">
        <f t="shared" si="2"/>
        <v>281250</v>
      </c>
      <c r="N126" s="13">
        <f t="shared" si="3"/>
        <v>450</v>
      </c>
      <c r="O126" s="4" t="s">
        <v>31</v>
      </c>
      <c r="P126" s="12" t="s">
        <v>243</v>
      </c>
    </row>
    <row r="127" spans="2:16" ht="14.25" customHeight="1">
      <c r="B127" s="4" t="s">
        <v>13</v>
      </c>
      <c r="C127" s="4">
        <v>1197831</v>
      </c>
      <c r="D127" s="5">
        <v>44084</v>
      </c>
      <c r="E127" s="4" t="s">
        <v>150</v>
      </c>
      <c r="F127" s="4" t="s">
        <v>151</v>
      </c>
      <c r="G127" s="4" t="s">
        <v>152</v>
      </c>
      <c r="H127" s="6">
        <v>850</v>
      </c>
      <c r="I127" s="12" t="s">
        <v>244</v>
      </c>
      <c r="J127" s="12" t="s">
        <v>1087</v>
      </c>
      <c r="K127" s="10">
        <v>233750</v>
      </c>
      <c r="L127" s="11">
        <v>0.5</v>
      </c>
      <c r="M127" s="13">
        <f t="shared" si="2"/>
        <v>467500</v>
      </c>
      <c r="N127" s="13">
        <f t="shared" si="3"/>
        <v>550</v>
      </c>
      <c r="O127" s="4" t="s">
        <v>31</v>
      </c>
      <c r="P127" s="12" t="s">
        <v>245</v>
      </c>
    </row>
    <row r="128" spans="2:16" ht="14.25" customHeight="1">
      <c r="B128" s="4" t="s">
        <v>13</v>
      </c>
      <c r="C128" s="4">
        <v>1197831</v>
      </c>
      <c r="D128" s="5">
        <v>44085</v>
      </c>
      <c r="E128" s="4" t="s">
        <v>150</v>
      </c>
      <c r="F128" s="4" t="s">
        <v>151</v>
      </c>
      <c r="G128" s="4" t="s">
        <v>152</v>
      </c>
      <c r="H128" s="6">
        <v>800</v>
      </c>
      <c r="I128" s="12" t="s">
        <v>246</v>
      </c>
      <c r="J128" s="12" t="s">
        <v>1087</v>
      </c>
      <c r="K128" s="10">
        <v>126000</v>
      </c>
      <c r="L128" s="11">
        <v>0.35</v>
      </c>
      <c r="M128" s="13">
        <f t="shared" si="2"/>
        <v>360000</v>
      </c>
      <c r="N128" s="13">
        <f t="shared" si="3"/>
        <v>450</v>
      </c>
      <c r="O128" s="4" t="s">
        <v>31</v>
      </c>
      <c r="P128" s="12" t="s">
        <v>247</v>
      </c>
    </row>
    <row r="129" spans="2:16" ht="14.25" customHeight="1">
      <c r="B129" s="4" t="s">
        <v>13</v>
      </c>
      <c r="C129" s="4">
        <v>1197831</v>
      </c>
      <c r="D129" s="5">
        <v>44086</v>
      </c>
      <c r="E129" s="4" t="s">
        <v>150</v>
      </c>
      <c r="F129" s="4" t="s">
        <v>151</v>
      </c>
      <c r="G129" s="4" t="s">
        <v>152</v>
      </c>
      <c r="H129" s="6">
        <v>800</v>
      </c>
      <c r="I129" s="12" t="s">
        <v>248</v>
      </c>
      <c r="J129" s="12" t="s">
        <v>1087</v>
      </c>
      <c r="K129" s="10">
        <v>126000</v>
      </c>
      <c r="L129" s="11">
        <v>0.35</v>
      </c>
      <c r="M129" s="13">
        <f t="shared" si="2"/>
        <v>360000</v>
      </c>
      <c r="N129" s="13">
        <f t="shared" si="3"/>
        <v>450</v>
      </c>
      <c r="O129" s="4" t="s">
        <v>31</v>
      </c>
      <c r="P129" s="12" t="s">
        <v>249</v>
      </c>
    </row>
    <row r="130" spans="2:16" ht="14.25" customHeight="1">
      <c r="B130" s="4" t="s">
        <v>13</v>
      </c>
      <c r="C130" s="4">
        <v>1197831</v>
      </c>
      <c r="D130" s="5">
        <v>44087</v>
      </c>
      <c r="E130" s="4" t="s">
        <v>150</v>
      </c>
      <c r="F130" s="4" t="s">
        <v>151</v>
      </c>
      <c r="G130" s="4" t="s">
        <v>152</v>
      </c>
      <c r="H130" s="6">
        <v>750</v>
      </c>
      <c r="I130" s="12" t="s">
        <v>250</v>
      </c>
      <c r="J130" s="12" t="s">
        <v>1086</v>
      </c>
      <c r="K130" s="10">
        <v>131250</v>
      </c>
      <c r="L130" s="11">
        <v>0.35</v>
      </c>
      <c r="M130" s="13">
        <f t="shared" si="2"/>
        <v>375000</v>
      </c>
      <c r="N130" s="13">
        <f t="shared" si="3"/>
        <v>500</v>
      </c>
      <c r="O130" s="4" t="s">
        <v>31</v>
      </c>
      <c r="P130" s="12" t="s">
        <v>251</v>
      </c>
    </row>
    <row r="131" spans="2:16" ht="14.25" customHeight="1">
      <c r="B131" s="4" t="s">
        <v>13</v>
      </c>
      <c r="C131" s="4">
        <v>1197831</v>
      </c>
      <c r="D131" s="5">
        <v>44088</v>
      </c>
      <c r="E131" s="4" t="s">
        <v>150</v>
      </c>
      <c r="F131" s="4" t="s">
        <v>151</v>
      </c>
      <c r="G131" s="4" t="s">
        <v>152</v>
      </c>
      <c r="H131" s="6">
        <v>600</v>
      </c>
      <c r="I131" s="12" t="s">
        <v>252</v>
      </c>
      <c r="J131" s="12" t="s">
        <v>1086</v>
      </c>
      <c r="K131" s="10">
        <v>135000</v>
      </c>
      <c r="L131" s="11">
        <v>0.45</v>
      </c>
      <c r="M131" s="13">
        <f t="shared" si="2"/>
        <v>300000</v>
      </c>
      <c r="N131" s="13">
        <f t="shared" si="3"/>
        <v>500</v>
      </c>
      <c r="O131" s="4" t="s">
        <v>31</v>
      </c>
      <c r="P131" s="12" t="s">
        <v>253</v>
      </c>
    </row>
    <row r="132" spans="2:16" ht="14.25" customHeight="1">
      <c r="B132" s="4" t="s">
        <v>13</v>
      </c>
      <c r="C132" s="4">
        <v>1197831</v>
      </c>
      <c r="D132" s="5">
        <v>44089</v>
      </c>
      <c r="E132" s="4" t="s">
        <v>150</v>
      </c>
      <c r="F132" s="4" t="s">
        <v>151</v>
      </c>
      <c r="G132" s="4" t="s">
        <v>152</v>
      </c>
      <c r="H132" s="6">
        <v>575</v>
      </c>
      <c r="I132" s="12" t="s">
        <v>254</v>
      </c>
      <c r="J132" s="12" t="s">
        <v>1086</v>
      </c>
      <c r="K132" s="10">
        <v>77625</v>
      </c>
      <c r="L132" s="11">
        <v>0.3</v>
      </c>
      <c r="M132" s="13">
        <f t="shared" si="2"/>
        <v>258750</v>
      </c>
      <c r="N132" s="13">
        <f t="shared" si="3"/>
        <v>450</v>
      </c>
      <c r="O132" s="4" t="s">
        <v>31</v>
      </c>
      <c r="P132" s="12" t="s">
        <v>255</v>
      </c>
    </row>
    <row r="133" spans="2:16" ht="14.25" customHeight="1">
      <c r="B133" s="4" t="s">
        <v>13</v>
      </c>
      <c r="C133" s="4">
        <v>1197831</v>
      </c>
      <c r="D133" s="5">
        <v>44090</v>
      </c>
      <c r="E133" s="4" t="s">
        <v>150</v>
      </c>
      <c r="F133" s="4" t="s">
        <v>151</v>
      </c>
      <c r="G133" s="4" t="s">
        <v>152</v>
      </c>
      <c r="H133" s="6">
        <v>750</v>
      </c>
      <c r="I133" s="12" t="s">
        <v>99</v>
      </c>
      <c r="J133" s="12" t="s">
        <v>1087</v>
      </c>
      <c r="K133" s="10">
        <v>206250</v>
      </c>
      <c r="L133" s="11">
        <v>0.5</v>
      </c>
      <c r="M133" s="13">
        <f t="shared" si="2"/>
        <v>412500</v>
      </c>
      <c r="N133" s="13">
        <f t="shared" si="3"/>
        <v>550</v>
      </c>
      <c r="O133" s="4" t="s">
        <v>31</v>
      </c>
      <c r="P133" s="12" t="s">
        <v>256</v>
      </c>
    </row>
    <row r="134" spans="2:16" ht="14.25" customHeight="1">
      <c r="B134" s="4" t="s">
        <v>13</v>
      </c>
      <c r="C134" s="4">
        <v>1197831</v>
      </c>
      <c r="D134" s="5">
        <v>44124</v>
      </c>
      <c r="E134" s="4" t="s">
        <v>150</v>
      </c>
      <c r="F134" s="4" t="s">
        <v>151</v>
      </c>
      <c r="G134" s="4" t="s">
        <v>152</v>
      </c>
      <c r="H134" s="6">
        <v>900</v>
      </c>
      <c r="I134" s="12" t="s">
        <v>257</v>
      </c>
      <c r="J134" s="12" t="s">
        <v>1086</v>
      </c>
      <c r="K134" s="10">
        <v>141750</v>
      </c>
      <c r="L134" s="11">
        <v>0.35</v>
      </c>
      <c r="M134" s="13">
        <f t="shared" si="2"/>
        <v>405000</v>
      </c>
      <c r="N134" s="13">
        <f t="shared" si="3"/>
        <v>450</v>
      </c>
      <c r="O134" s="4" t="s">
        <v>31</v>
      </c>
      <c r="P134" s="12" t="s">
        <v>258</v>
      </c>
    </row>
    <row r="135" spans="2:16" ht="14.25" customHeight="1">
      <c r="B135" s="4" t="s">
        <v>13</v>
      </c>
      <c r="C135" s="4">
        <v>1197831</v>
      </c>
      <c r="D135" s="5">
        <v>44125</v>
      </c>
      <c r="E135" s="4" t="s">
        <v>150</v>
      </c>
      <c r="F135" s="4" t="s">
        <v>151</v>
      </c>
      <c r="G135" s="4" t="s">
        <v>152</v>
      </c>
      <c r="H135" s="6">
        <v>900</v>
      </c>
      <c r="I135" s="12" t="s">
        <v>259</v>
      </c>
      <c r="J135" s="12" t="s">
        <v>1087</v>
      </c>
      <c r="K135" s="10">
        <v>141750</v>
      </c>
      <c r="L135" s="11">
        <v>0.35</v>
      </c>
      <c r="M135" s="13">
        <f t="shared" ref="M135:M198" si="4">K135/L135</f>
        <v>405000</v>
      </c>
      <c r="N135" s="13">
        <f t="shared" ref="N135:N198" si="5">M135/H135</f>
        <v>450</v>
      </c>
      <c r="O135" s="4" t="s">
        <v>31</v>
      </c>
      <c r="P135" s="12" t="s">
        <v>260</v>
      </c>
    </row>
    <row r="136" spans="2:16" ht="14.25" customHeight="1">
      <c r="B136" s="4" t="s">
        <v>13</v>
      </c>
      <c r="C136" s="4">
        <v>1197831</v>
      </c>
      <c r="D136" s="5">
        <v>44126</v>
      </c>
      <c r="E136" s="4" t="s">
        <v>150</v>
      </c>
      <c r="F136" s="4" t="s">
        <v>151</v>
      </c>
      <c r="G136" s="4" t="s">
        <v>152</v>
      </c>
      <c r="H136" s="6">
        <v>825</v>
      </c>
      <c r="I136" s="12" t="s">
        <v>261</v>
      </c>
      <c r="J136" s="12" t="s">
        <v>1087</v>
      </c>
      <c r="K136" s="10">
        <v>144375</v>
      </c>
      <c r="L136" s="11">
        <v>0.35</v>
      </c>
      <c r="M136" s="13">
        <f t="shared" si="4"/>
        <v>412500</v>
      </c>
      <c r="N136" s="13">
        <f t="shared" si="5"/>
        <v>500</v>
      </c>
      <c r="O136" s="4" t="s">
        <v>31</v>
      </c>
      <c r="P136" s="12" t="s">
        <v>262</v>
      </c>
    </row>
    <row r="137" spans="2:16" ht="14.25" customHeight="1">
      <c r="B137" s="4" t="s">
        <v>13</v>
      </c>
      <c r="C137" s="4">
        <v>1197831</v>
      </c>
      <c r="D137" s="5">
        <v>44127</v>
      </c>
      <c r="E137" s="4" t="s">
        <v>150</v>
      </c>
      <c r="F137" s="4" t="s">
        <v>151</v>
      </c>
      <c r="G137" s="4" t="s">
        <v>152</v>
      </c>
      <c r="H137" s="6">
        <v>675</v>
      </c>
      <c r="I137" s="12" t="s">
        <v>49</v>
      </c>
      <c r="J137" s="12" t="s">
        <v>1086</v>
      </c>
      <c r="K137" s="10">
        <v>151875</v>
      </c>
      <c r="L137" s="11">
        <v>0.45</v>
      </c>
      <c r="M137" s="13">
        <f t="shared" si="4"/>
        <v>337500</v>
      </c>
      <c r="N137" s="13">
        <f t="shared" si="5"/>
        <v>500</v>
      </c>
      <c r="O137" s="4" t="s">
        <v>31</v>
      </c>
      <c r="P137" s="12" t="s">
        <v>263</v>
      </c>
    </row>
    <row r="138" spans="2:16" ht="14.25" customHeight="1">
      <c r="B138" s="4" t="s">
        <v>13</v>
      </c>
      <c r="C138" s="4">
        <v>1197831</v>
      </c>
      <c r="D138" s="5">
        <v>44128</v>
      </c>
      <c r="E138" s="4" t="s">
        <v>150</v>
      </c>
      <c r="F138" s="4" t="s">
        <v>151</v>
      </c>
      <c r="G138" s="4" t="s">
        <v>152</v>
      </c>
      <c r="H138" s="6">
        <v>650</v>
      </c>
      <c r="I138" s="12" t="s">
        <v>264</v>
      </c>
      <c r="J138" s="12" t="s">
        <v>1087</v>
      </c>
      <c r="K138" s="10">
        <v>87750</v>
      </c>
      <c r="L138" s="11">
        <v>0.3</v>
      </c>
      <c r="M138" s="13">
        <f t="shared" si="4"/>
        <v>292500</v>
      </c>
      <c r="N138" s="13">
        <f t="shared" si="5"/>
        <v>450</v>
      </c>
      <c r="O138" s="4" t="s">
        <v>31</v>
      </c>
      <c r="P138" s="12" t="s">
        <v>265</v>
      </c>
    </row>
    <row r="139" spans="2:16" ht="14.25" customHeight="1">
      <c r="B139" s="4" t="s">
        <v>13</v>
      </c>
      <c r="C139" s="4">
        <v>1197831</v>
      </c>
      <c r="D139" s="5">
        <v>44129</v>
      </c>
      <c r="E139" s="4" t="s">
        <v>150</v>
      </c>
      <c r="F139" s="4" t="s">
        <v>151</v>
      </c>
      <c r="G139" s="4" t="s">
        <v>152</v>
      </c>
      <c r="H139" s="6">
        <v>850</v>
      </c>
      <c r="I139" s="12" t="s">
        <v>266</v>
      </c>
      <c r="J139" s="12" t="s">
        <v>1087</v>
      </c>
      <c r="K139" s="10">
        <v>233750</v>
      </c>
      <c r="L139" s="11">
        <v>0.5</v>
      </c>
      <c r="M139" s="13">
        <f t="shared" si="4"/>
        <v>467500</v>
      </c>
      <c r="N139" s="13">
        <f t="shared" si="5"/>
        <v>550</v>
      </c>
      <c r="O139" s="4" t="s">
        <v>31</v>
      </c>
      <c r="P139" s="12" t="s">
        <v>267</v>
      </c>
    </row>
    <row r="140" spans="2:16" ht="14.25" customHeight="1">
      <c r="B140" s="4" t="s">
        <v>13</v>
      </c>
      <c r="C140" s="4">
        <v>1197831</v>
      </c>
      <c r="D140" s="5">
        <v>44130</v>
      </c>
      <c r="E140" s="4" t="s">
        <v>150</v>
      </c>
      <c r="F140" s="4" t="s">
        <v>151</v>
      </c>
      <c r="G140" s="4" t="s">
        <v>152</v>
      </c>
      <c r="H140" s="6">
        <v>950</v>
      </c>
      <c r="I140" s="12" t="s">
        <v>268</v>
      </c>
      <c r="J140" s="12" t="s">
        <v>1086</v>
      </c>
      <c r="K140" s="10">
        <v>149625</v>
      </c>
      <c r="L140" s="11">
        <v>0.35</v>
      </c>
      <c r="M140" s="13">
        <f t="shared" si="4"/>
        <v>427500</v>
      </c>
      <c r="N140" s="13">
        <f t="shared" si="5"/>
        <v>450</v>
      </c>
      <c r="O140" s="4" t="s">
        <v>31</v>
      </c>
      <c r="P140" s="12" t="s">
        <v>269</v>
      </c>
    </row>
    <row r="141" spans="2:16" ht="14.25" customHeight="1">
      <c r="B141" s="4" t="s">
        <v>13</v>
      </c>
      <c r="C141" s="4">
        <v>1197831</v>
      </c>
      <c r="D141" s="5">
        <v>44131</v>
      </c>
      <c r="E141" s="4" t="s">
        <v>150</v>
      </c>
      <c r="F141" s="4" t="s">
        <v>151</v>
      </c>
      <c r="G141" s="4" t="s">
        <v>152</v>
      </c>
      <c r="H141" s="6">
        <v>950</v>
      </c>
      <c r="I141" s="12" t="s">
        <v>270</v>
      </c>
      <c r="J141" s="12" t="s">
        <v>1086</v>
      </c>
      <c r="K141" s="10">
        <v>149625</v>
      </c>
      <c r="L141" s="11">
        <v>0.35</v>
      </c>
      <c r="M141" s="13">
        <f t="shared" si="4"/>
        <v>427500</v>
      </c>
      <c r="N141" s="13">
        <f t="shared" si="5"/>
        <v>450</v>
      </c>
      <c r="O141" s="4" t="s">
        <v>31</v>
      </c>
      <c r="P141" s="12" t="s">
        <v>271</v>
      </c>
    </row>
    <row r="142" spans="2:16" ht="14.25" customHeight="1">
      <c r="B142" s="4" t="s">
        <v>13</v>
      </c>
      <c r="C142" s="4">
        <v>1197831</v>
      </c>
      <c r="D142" s="5">
        <v>44132</v>
      </c>
      <c r="E142" s="4" t="s">
        <v>150</v>
      </c>
      <c r="F142" s="4" t="s">
        <v>151</v>
      </c>
      <c r="G142" s="4" t="s">
        <v>152</v>
      </c>
      <c r="H142" s="6">
        <v>850</v>
      </c>
      <c r="I142" s="12" t="s">
        <v>272</v>
      </c>
      <c r="J142" s="12" t="s">
        <v>1087</v>
      </c>
      <c r="K142" s="10">
        <v>148750</v>
      </c>
      <c r="L142" s="11">
        <v>0.35</v>
      </c>
      <c r="M142" s="13">
        <f t="shared" si="4"/>
        <v>425000</v>
      </c>
      <c r="N142" s="13">
        <f t="shared" si="5"/>
        <v>500</v>
      </c>
      <c r="O142" s="4" t="s">
        <v>31</v>
      </c>
      <c r="P142" s="12" t="s">
        <v>273</v>
      </c>
    </row>
    <row r="143" spans="2:16" ht="14.25" customHeight="1">
      <c r="B143" s="4" t="s">
        <v>13</v>
      </c>
      <c r="C143" s="4">
        <v>1197831</v>
      </c>
      <c r="D143" s="5">
        <v>44133</v>
      </c>
      <c r="E143" s="4" t="s">
        <v>150</v>
      </c>
      <c r="F143" s="4" t="s">
        <v>151</v>
      </c>
      <c r="G143" s="4" t="s">
        <v>152</v>
      </c>
      <c r="H143" s="6">
        <v>700</v>
      </c>
      <c r="I143" s="12" t="s">
        <v>228</v>
      </c>
      <c r="J143" s="12" t="s">
        <v>1087</v>
      </c>
      <c r="K143" s="10">
        <v>157500</v>
      </c>
      <c r="L143" s="11">
        <v>0.45</v>
      </c>
      <c r="M143" s="13">
        <f t="shared" si="4"/>
        <v>350000</v>
      </c>
      <c r="N143" s="13">
        <f t="shared" si="5"/>
        <v>500</v>
      </c>
      <c r="O143" s="4" t="s">
        <v>31</v>
      </c>
      <c r="P143" s="12" t="s">
        <v>274</v>
      </c>
    </row>
    <row r="144" spans="2:16" ht="14.25" customHeight="1">
      <c r="B144" s="4" t="s">
        <v>13</v>
      </c>
      <c r="C144" s="4">
        <v>1197831</v>
      </c>
      <c r="D144" s="5">
        <v>44134</v>
      </c>
      <c r="E144" s="4" t="s">
        <v>150</v>
      </c>
      <c r="F144" s="4" t="s">
        <v>151</v>
      </c>
      <c r="G144" s="4" t="s">
        <v>152</v>
      </c>
      <c r="H144" s="6">
        <v>650</v>
      </c>
      <c r="I144" s="12" t="s">
        <v>79</v>
      </c>
      <c r="J144" s="12" t="s">
        <v>1088</v>
      </c>
      <c r="K144" s="10">
        <v>87750</v>
      </c>
      <c r="L144" s="11">
        <v>0.3</v>
      </c>
      <c r="M144" s="13">
        <f t="shared" si="4"/>
        <v>292500</v>
      </c>
      <c r="N144" s="13">
        <f t="shared" si="5"/>
        <v>450</v>
      </c>
      <c r="O144" s="4" t="s">
        <v>31</v>
      </c>
      <c r="P144" s="12" t="s">
        <v>275</v>
      </c>
    </row>
    <row r="145" spans="2:16" ht="14.25" customHeight="1">
      <c r="B145" s="4" t="s">
        <v>13</v>
      </c>
      <c r="C145" s="4">
        <v>1197831</v>
      </c>
      <c r="D145" s="5">
        <v>44135</v>
      </c>
      <c r="E145" s="4" t="s">
        <v>150</v>
      </c>
      <c r="F145" s="4" t="s">
        <v>151</v>
      </c>
      <c r="G145" s="4" t="s">
        <v>152</v>
      </c>
      <c r="H145" s="6">
        <v>900</v>
      </c>
      <c r="I145" s="12" t="s">
        <v>276</v>
      </c>
      <c r="J145" s="12" t="s">
        <v>1087</v>
      </c>
      <c r="K145" s="10">
        <v>247500</v>
      </c>
      <c r="L145" s="11">
        <v>0.5</v>
      </c>
      <c r="M145" s="13">
        <f t="shared" si="4"/>
        <v>495000</v>
      </c>
      <c r="N145" s="13">
        <f t="shared" si="5"/>
        <v>550</v>
      </c>
      <c r="O145" s="4" t="s">
        <v>31</v>
      </c>
      <c r="P145" s="12" t="s">
        <v>277</v>
      </c>
    </row>
    <row r="146" spans="2:16" ht="14.25" customHeight="1">
      <c r="B146" s="4" t="s">
        <v>13</v>
      </c>
      <c r="C146" s="4">
        <v>1128299</v>
      </c>
      <c r="D146" s="5">
        <v>44136</v>
      </c>
      <c r="E146" s="4" t="s">
        <v>150</v>
      </c>
      <c r="F146" s="4" t="s">
        <v>151</v>
      </c>
      <c r="G146" s="4" t="s">
        <v>152</v>
      </c>
      <c r="H146" s="6">
        <v>775</v>
      </c>
      <c r="I146" s="12" t="s">
        <v>111</v>
      </c>
      <c r="J146" s="12" t="s">
        <v>1087</v>
      </c>
      <c r="K146" s="10">
        <v>108500</v>
      </c>
      <c r="L146" s="11">
        <v>0.35</v>
      </c>
      <c r="M146" s="13">
        <f t="shared" si="4"/>
        <v>310000</v>
      </c>
      <c r="N146" s="13">
        <f t="shared" si="5"/>
        <v>400</v>
      </c>
      <c r="O146" s="4" t="s">
        <v>31</v>
      </c>
      <c r="P146" s="12" t="s">
        <v>278</v>
      </c>
    </row>
    <row r="147" spans="2:16" ht="14.25" customHeight="1">
      <c r="B147" s="4" t="s">
        <v>13</v>
      </c>
      <c r="C147" s="4">
        <v>1128299</v>
      </c>
      <c r="D147" s="5">
        <v>44137</v>
      </c>
      <c r="E147" s="4" t="s">
        <v>150</v>
      </c>
      <c r="F147" s="4" t="s">
        <v>151</v>
      </c>
      <c r="G147" s="4" t="s">
        <v>152</v>
      </c>
      <c r="H147" s="6">
        <v>775</v>
      </c>
      <c r="I147" s="12" t="s">
        <v>279</v>
      </c>
      <c r="J147" s="12" t="s">
        <v>1087</v>
      </c>
      <c r="K147" s="10">
        <v>77500</v>
      </c>
      <c r="L147" s="11">
        <v>0.2</v>
      </c>
      <c r="M147" s="13">
        <f t="shared" si="4"/>
        <v>387500</v>
      </c>
      <c r="N147" s="13">
        <f t="shared" si="5"/>
        <v>500</v>
      </c>
      <c r="O147" s="4" t="s">
        <v>31</v>
      </c>
      <c r="P147" s="12" t="s">
        <v>280</v>
      </c>
    </row>
    <row r="148" spans="2:16" ht="14.25" customHeight="1">
      <c r="B148" s="4" t="s">
        <v>13</v>
      </c>
      <c r="C148" s="4">
        <v>1128299</v>
      </c>
      <c r="D148" s="5">
        <v>44138</v>
      </c>
      <c r="E148" s="4" t="s">
        <v>150</v>
      </c>
      <c r="F148" s="4" t="s">
        <v>151</v>
      </c>
      <c r="G148" s="4" t="s">
        <v>152</v>
      </c>
      <c r="H148" s="6">
        <v>775</v>
      </c>
      <c r="I148" s="12" t="s">
        <v>132</v>
      </c>
      <c r="J148" s="12" t="s">
        <v>1086</v>
      </c>
      <c r="K148" s="10">
        <v>135625</v>
      </c>
      <c r="L148" s="11">
        <v>0.35</v>
      </c>
      <c r="M148" s="13">
        <f t="shared" si="4"/>
        <v>387500</v>
      </c>
      <c r="N148" s="13">
        <f t="shared" si="5"/>
        <v>500</v>
      </c>
      <c r="O148" s="4" t="s">
        <v>31</v>
      </c>
      <c r="P148" s="12" t="s">
        <v>281</v>
      </c>
    </row>
    <row r="149" spans="2:16" ht="14.25" customHeight="1">
      <c r="B149" s="4" t="s">
        <v>13</v>
      </c>
      <c r="C149" s="4">
        <v>1128299</v>
      </c>
      <c r="D149" s="5">
        <v>44139</v>
      </c>
      <c r="E149" s="4" t="s">
        <v>150</v>
      </c>
      <c r="F149" s="4" t="s">
        <v>151</v>
      </c>
      <c r="G149" s="4" t="s">
        <v>152</v>
      </c>
      <c r="H149" s="6">
        <v>625</v>
      </c>
      <c r="I149" s="12" t="s">
        <v>83</v>
      </c>
      <c r="J149" s="12" t="s">
        <v>1086</v>
      </c>
      <c r="K149" s="10">
        <v>93750</v>
      </c>
      <c r="L149" s="11">
        <v>0.3</v>
      </c>
      <c r="M149" s="13">
        <f t="shared" si="4"/>
        <v>312500</v>
      </c>
      <c r="N149" s="13">
        <f t="shared" si="5"/>
        <v>500</v>
      </c>
      <c r="O149" s="4" t="s">
        <v>31</v>
      </c>
      <c r="P149" s="12" t="s">
        <v>282</v>
      </c>
    </row>
    <row r="150" spans="2:16" ht="14.25" customHeight="1">
      <c r="B150" s="4" t="s">
        <v>13</v>
      </c>
      <c r="C150" s="4">
        <v>1128299</v>
      </c>
      <c r="D150" s="5">
        <v>44140</v>
      </c>
      <c r="E150" s="4" t="s">
        <v>283</v>
      </c>
      <c r="F150" s="4" t="s">
        <v>284</v>
      </c>
      <c r="G150" s="4" t="s">
        <v>285</v>
      </c>
      <c r="H150" s="6">
        <v>575</v>
      </c>
      <c r="I150" s="12" t="s">
        <v>286</v>
      </c>
      <c r="J150" s="12" t="s">
        <v>1087</v>
      </c>
      <c r="K150" s="10">
        <v>158125</v>
      </c>
      <c r="L150" s="11">
        <v>0.5</v>
      </c>
      <c r="M150" s="13">
        <f t="shared" si="4"/>
        <v>316250</v>
      </c>
      <c r="N150" s="13">
        <f t="shared" si="5"/>
        <v>550</v>
      </c>
      <c r="O150" s="4" t="s">
        <v>31</v>
      </c>
      <c r="P150" s="12" t="s">
        <v>287</v>
      </c>
    </row>
    <row r="151" spans="2:16" ht="14.25" customHeight="1">
      <c r="B151" s="4" t="s">
        <v>13</v>
      </c>
      <c r="C151" s="4">
        <v>1128299</v>
      </c>
      <c r="D151" s="5">
        <v>44141</v>
      </c>
      <c r="E151" s="4" t="s">
        <v>283</v>
      </c>
      <c r="F151" s="4" t="s">
        <v>284</v>
      </c>
      <c r="G151" s="4" t="s">
        <v>285</v>
      </c>
      <c r="H151" s="6">
        <v>775</v>
      </c>
      <c r="I151" s="12" t="s">
        <v>44</v>
      </c>
      <c r="J151" s="12" t="s">
        <v>1087</v>
      </c>
      <c r="K151" s="10">
        <v>58125</v>
      </c>
      <c r="L151" s="11">
        <v>0.15</v>
      </c>
      <c r="M151" s="13">
        <f t="shared" si="4"/>
        <v>387500</v>
      </c>
      <c r="N151" s="13">
        <f t="shared" si="5"/>
        <v>500</v>
      </c>
      <c r="O151" s="4" t="s">
        <v>31</v>
      </c>
      <c r="P151" s="12" t="s">
        <v>288</v>
      </c>
    </row>
    <row r="152" spans="2:16" ht="14.25" customHeight="1">
      <c r="B152" s="4" t="s">
        <v>13</v>
      </c>
      <c r="C152" s="4">
        <v>1128299</v>
      </c>
      <c r="D152" s="5">
        <v>44142</v>
      </c>
      <c r="E152" s="4" t="s">
        <v>283</v>
      </c>
      <c r="F152" s="4" t="s">
        <v>284</v>
      </c>
      <c r="G152" s="4" t="s">
        <v>285</v>
      </c>
      <c r="H152" s="6">
        <v>825</v>
      </c>
      <c r="I152" s="12" t="s">
        <v>25</v>
      </c>
      <c r="J152" s="12" t="s">
        <v>1088</v>
      </c>
      <c r="K152" s="10">
        <v>115500</v>
      </c>
      <c r="L152" s="11">
        <v>0.35</v>
      </c>
      <c r="M152" s="13">
        <f t="shared" si="4"/>
        <v>330000</v>
      </c>
      <c r="N152" s="13">
        <f t="shared" si="5"/>
        <v>400</v>
      </c>
      <c r="O152" s="4" t="s">
        <v>31</v>
      </c>
      <c r="P152" s="12" t="s">
        <v>289</v>
      </c>
    </row>
    <row r="153" spans="2:16" ht="14.25" customHeight="1">
      <c r="B153" s="4" t="s">
        <v>13</v>
      </c>
      <c r="C153" s="4">
        <v>1128299</v>
      </c>
      <c r="D153" s="5">
        <v>44143</v>
      </c>
      <c r="E153" s="4" t="s">
        <v>283</v>
      </c>
      <c r="F153" s="4" t="s">
        <v>284</v>
      </c>
      <c r="G153" s="4" t="s">
        <v>285</v>
      </c>
      <c r="H153" s="6">
        <v>725</v>
      </c>
      <c r="I153" s="12" t="s">
        <v>290</v>
      </c>
      <c r="J153" s="12" t="s">
        <v>1088</v>
      </c>
      <c r="K153" s="10">
        <v>72500</v>
      </c>
      <c r="L153" s="11">
        <v>0.2</v>
      </c>
      <c r="M153" s="13">
        <f t="shared" si="4"/>
        <v>362500</v>
      </c>
      <c r="N153" s="13">
        <f t="shared" si="5"/>
        <v>500</v>
      </c>
      <c r="O153" s="4" t="s">
        <v>31</v>
      </c>
      <c r="P153" s="12" t="s">
        <v>291</v>
      </c>
    </row>
    <row r="154" spans="2:16" ht="14.25" customHeight="1">
      <c r="B154" s="4" t="s">
        <v>13</v>
      </c>
      <c r="C154" s="4">
        <v>1128299</v>
      </c>
      <c r="D154" s="5">
        <v>44144</v>
      </c>
      <c r="E154" s="4" t="s">
        <v>283</v>
      </c>
      <c r="F154" s="4" t="s">
        <v>284</v>
      </c>
      <c r="G154" s="4" t="s">
        <v>285</v>
      </c>
      <c r="H154" s="6">
        <v>725</v>
      </c>
      <c r="I154" s="12" t="s">
        <v>25</v>
      </c>
      <c r="J154" s="12" t="s">
        <v>1088</v>
      </c>
      <c r="K154" s="10">
        <v>126875</v>
      </c>
      <c r="L154" s="11">
        <v>0.35</v>
      </c>
      <c r="M154" s="13">
        <f t="shared" si="4"/>
        <v>362500</v>
      </c>
      <c r="N154" s="13">
        <f t="shared" si="5"/>
        <v>500</v>
      </c>
      <c r="O154" s="4" t="s">
        <v>31</v>
      </c>
      <c r="P154" s="12" t="s">
        <v>292</v>
      </c>
    </row>
    <row r="155" spans="2:16" ht="14.25" customHeight="1">
      <c r="B155" s="4" t="s">
        <v>13</v>
      </c>
      <c r="C155" s="4">
        <v>1128299</v>
      </c>
      <c r="D155" s="5">
        <v>44145</v>
      </c>
      <c r="E155" s="4" t="s">
        <v>283</v>
      </c>
      <c r="F155" s="4" t="s">
        <v>284</v>
      </c>
      <c r="G155" s="4" t="s">
        <v>285</v>
      </c>
      <c r="H155" s="6">
        <v>575</v>
      </c>
      <c r="I155" s="12" t="s">
        <v>293</v>
      </c>
      <c r="J155" s="12" t="s">
        <v>1086</v>
      </c>
      <c r="K155" s="10">
        <v>86250</v>
      </c>
      <c r="L155" s="11">
        <v>0.3</v>
      </c>
      <c r="M155" s="13">
        <f t="shared" si="4"/>
        <v>287500</v>
      </c>
      <c r="N155" s="13">
        <f t="shared" si="5"/>
        <v>500</v>
      </c>
      <c r="O155" s="4" t="s">
        <v>31</v>
      </c>
      <c r="P155" s="12" t="s">
        <v>294</v>
      </c>
    </row>
    <row r="156" spans="2:16" ht="14.25" customHeight="1">
      <c r="B156" s="4" t="s">
        <v>13</v>
      </c>
      <c r="C156" s="4">
        <v>1128299</v>
      </c>
      <c r="D156" s="5">
        <v>44146</v>
      </c>
      <c r="E156" s="4" t="s">
        <v>283</v>
      </c>
      <c r="F156" s="4" t="s">
        <v>284</v>
      </c>
      <c r="G156" s="4" t="s">
        <v>285</v>
      </c>
      <c r="H156" s="6">
        <v>500</v>
      </c>
      <c r="I156" s="12" t="s">
        <v>295</v>
      </c>
      <c r="J156" s="12" t="s">
        <v>1087</v>
      </c>
      <c r="K156" s="10">
        <v>137500</v>
      </c>
      <c r="L156" s="11">
        <v>0.5</v>
      </c>
      <c r="M156" s="13">
        <f t="shared" si="4"/>
        <v>275000</v>
      </c>
      <c r="N156" s="13">
        <f t="shared" si="5"/>
        <v>550</v>
      </c>
      <c r="O156" s="4" t="s">
        <v>31</v>
      </c>
      <c r="P156" s="12" t="s">
        <v>296</v>
      </c>
    </row>
    <row r="157" spans="2:16" ht="14.25" customHeight="1">
      <c r="B157" s="4" t="s">
        <v>13</v>
      </c>
      <c r="C157" s="4">
        <v>1128299</v>
      </c>
      <c r="D157" s="5">
        <v>44147</v>
      </c>
      <c r="E157" s="4" t="s">
        <v>283</v>
      </c>
      <c r="F157" s="4" t="s">
        <v>284</v>
      </c>
      <c r="G157" s="4" t="s">
        <v>285</v>
      </c>
      <c r="H157" s="6">
        <v>700</v>
      </c>
      <c r="I157" s="12" t="s">
        <v>297</v>
      </c>
      <c r="J157" s="12" t="s">
        <v>1086</v>
      </c>
      <c r="K157" s="10">
        <v>52500</v>
      </c>
      <c r="L157" s="11">
        <v>0.15</v>
      </c>
      <c r="M157" s="13">
        <f t="shared" si="4"/>
        <v>350000</v>
      </c>
      <c r="N157" s="13">
        <f t="shared" si="5"/>
        <v>500</v>
      </c>
      <c r="O157" s="4" t="s">
        <v>31</v>
      </c>
      <c r="P157" s="12" t="s">
        <v>298</v>
      </c>
    </row>
    <row r="158" spans="2:16" ht="14.25" customHeight="1">
      <c r="B158" s="4" t="s">
        <v>13</v>
      </c>
      <c r="C158" s="4">
        <v>1128299</v>
      </c>
      <c r="D158" s="5">
        <v>44148</v>
      </c>
      <c r="E158" s="4" t="s">
        <v>283</v>
      </c>
      <c r="F158" s="4" t="s">
        <v>284</v>
      </c>
      <c r="G158" s="4" t="s">
        <v>285</v>
      </c>
      <c r="H158" s="6">
        <v>850</v>
      </c>
      <c r="I158" s="12" t="s">
        <v>299</v>
      </c>
      <c r="J158" s="12" t="s">
        <v>1086</v>
      </c>
      <c r="K158" s="10">
        <v>148750</v>
      </c>
      <c r="L158" s="11">
        <v>0.35</v>
      </c>
      <c r="M158" s="13">
        <f t="shared" si="4"/>
        <v>425000</v>
      </c>
      <c r="N158" s="13">
        <f t="shared" si="5"/>
        <v>500</v>
      </c>
      <c r="O158" s="4" t="s">
        <v>31</v>
      </c>
      <c r="P158" s="12" t="s">
        <v>300</v>
      </c>
    </row>
    <row r="159" spans="2:16" ht="14.25" customHeight="1">
      <c r="B159" s="4" t="s">
        <v>13</v>
      </c>
      <c r="C159" s="4">
        <v>1128299</v>
      </c>
      <c r="D159" s="5">
        <v>44149</v>
      </c>
      <c r="E159" s="4" t="s">
        <v>283</v>
      </c>
      <c r="F159" s="4" t="s">
        <v>284</v>
      </c>
      <c r="G159" s="4" t="s">
        <v>285</v>
      </c>
      <c r="H159" s="6">
        <v>700</v>
      </c>
      <c r="I159" s="12" t="s">
        <v>33</v>
      </c>
      <c r="J159" s="12" t="s">
        <v>1087</v>
      </c>
      <c r="K159" s="10">
        <v>84000</v>
      </c>
      <c r="L159" s="11">
        <v>0.2</v>
      </c>
      <c r="M159" s="13">
        <f t="shared" si="4"/>
        <v>420000</v>
      </c>
      <c r="N159" s="13">
        <f t="shared" si="5"/>
        <v>600</v>
      </c>
      <c r="O159" s="4" t="s">
        <v>31</v>
      </c>
      <c r="P159" s="12" t="s">
        <v>301</v>
      </c>
    </row>
    <row r="160" spans="2:16" ht="14.25" customHeight="1">
      <c r="B160" s="4" t="s">
        <v>13</v>
      </c>
      <c r="C160" s="4">
        <v>1128299</v>
      </c>
      <c r="D160" s="5">
        <v>44150</v>
      </c>
      <c r="E160" s="4" t="s">
        <v>283</v>
      </c>
      <c r="F160" s="4" t="s">
        <v>284</v>
      </c>
      <c r="G160" s="4" t="s">
        <v>285</v>
      </c>
      <c r="H160" s="6">
        <v>700</v>
      </c>
      <c r="I160" s="12" t="s">
        <v>302</v>
      </c>
      <c r="J160" s="12" t="s">
        <v>1086</v>
      </c>
      <c r="K160" s="10">
        <v>147000</v>
      </c>
      <c r="L160" s="11">
        <v>0.35</v>
      </c>
      <c r="M160" s="13">
        <f t="shared" si="4"/>
        <v>420000</v>
      </c>
      <c r="N160" s="13">
        <f t="shared" si="5"/>
        <v>600</v>
      </c>
      <c r="O160" s="4" t="s">
        <v>31</v>
      </c>
      <c r="P160" s="12" t="s">
        <v>303</v>
      </c>
    </row>
    <row r="161" spans="2:16" ht="14.25" customHeight="1">
      <c r="B161" s="4" t="s">
        <v>13</v>
      </c>
      <c r="C161" s="4">
        <v>1128299</v>
      </c>
      <c r="D161" s="5">
        <v>44187</v>
      </c>
      <c r="E161" s="4" t="s">
        <v>283</v>
      </c>
      <c r="F161" s="4" t="s">
        <v>284</v>
      </c>
      <c r="G161" s="4" t="s">
        <v>285</v>
      </c>
      <c r="H161" s="6">
        <v>600</v>
      </c>
      <c r="I161" s="12" t="s">
        <v>304</v>
      </c>
      <c r="J161" s="12" t="s">
        <v>1087</v>
      </c>
      <c r="K161" s="10">
        <v>108000</v>
      </c>
      <c r="L161" s="11">
        <v>0.3</v>
      </c>
      <c r="M161" s="13">
        <f t="shared" si="4"/>
        <v>360000</v>
      </c>
      <c r="N161" s="13">
        <f t="shared" si="5"/>
        <v>600</v>
      </c>
      <c r="O161" s="4" t="s">
        <v>31</v>
      </c>
      <c r="P161" s="12" t="s">
        <v>305</v>
      </c>
    </row>
    <row r="162" spans="2:16" ht="14.25" customHeight="1">
      <c r="B162" s="4" t="s">
        <v>13</v>
      </c>
      <c r="C162" s="4">
        <v>1128299</v>
      </c>
      <c r="D162" s="5">
        <v>44188</v>
      </c>
      <c r="E162" s="4" t="s">
        <v>283</v>
      </c>
      <c r="F162" s="4" t="s">
        <v>284</v>
      </c>
      <c r="G162" s="4" t="s">
        <v>285</v>
      </c>
      <c r="H162" s="6">
        <v>500</v>
      </c>
      <c r="I162" s="12" t="s">
        <v>306</v>
      </c>
      <c r="J162" s="12" t="s">
        <v>1087</v>
      </c>
      <c r="K162" s="10">
        <v>162500</v>
      </c>
      <c r="L162" s="11">
        <v>0.5</v>
      </c>
      <c r="M162" s="13">
        <f t="shared" si="4"/>
        <v>325000</v>
      </c>
      <c r="N162" s="13">
        <f t="shared" si="5"/>
        <v>650</v>
      </c>
      <c r="O162" s="4" t="s">
        <v>31</v>
      </c>
      <c r="P162" s="12" t="s">
        <v>307</v>
      </c>
    </row>
    <row r="163" spans="2:16" ht="14.25" customHeight="1">
      <c r="B163" s="4" t="s">
        <v>13</v>
      </c>
      <c r="C163" s="4">
        <v>1128299</v>
      </c>
      <c r="D163" s="5">
        <v>44189</v>
      </c>
      <c r="E163" s="4" t="s">
        <v>283</v>
      </c>
      <c r="F163" s="4" t="s">
        <v>284</v>
      </c>
      <c r="G163" s="4" t="s">
        <v>285</v>
      </c>
      <c r="H163" s="6">
        <v>700</v>
      </c>
      <c r="I163" s="12" t="s">
        <v>308</v>
      </c>
      <c r="J163" s="12" t="s">
        <v>1087</v>
      </c>
      <c r="K163" s="10">
        <v>63000</v>
      </c>
      <c r="L163" s="11">
        <v>0.15</v>
      </c>
      <c r="M163" s="13">
        <f t="shared" si="4"/>
        <v>420000</v>
      </c>
      <c r="N163" s="13">
        <f t="shared" si="5"/>
        <v>600</v>
      </c>
      <c r="O163" s="4" t="s">
        <v>31</v>
      </c>
      <c r="P163" s="12" t="s">
        <v>309</v>
      </c>
    </row>
    <row r="164" spans="2:16" ht="14.25" customHeight="1">
      <c r="B164" s="4" t="s">
        <v>13</v>
      </c>
      <c r="C164" s="4">
        <v>1128299</v>
      </c>
      <c r="D164" s="5">
        <v>44190</v>
      </c>
      <c r="E164" s="4" t="s">
        <v>283</v>
      </c>
      <c r="F164" s="4" t="s">
        <v>284</v>
      </c>
      <c r="G164" s="4" t="s">
        <v>285</v>
      </c>
      <c r="H164" s="6">
        <v>875</v>
      </c>
      <c r="I164" s="12" t="s">
        <v>310</v>
      </c>
      <c r="J164" s="12" t="s">
        <v>1087</v>
      </c>
      <c r="K164" s="10">
        <v>183750</v>
      </c>
      <c r="L164" s="11">
        <v>0.35</v>
      </c>
      <c r="M164" s="13">
        <f t="shared" si="4"/>
        <v>525000</v>
      </c>
      <c r="N164" s="13">
        <f t="shared" si="5"/>
        <v>600</v>
      </c>
      <c r="O164" s="4" t="s">
        <v>31</v>
      </c>
      <c r="P164" s="12" t="s">
        <v>311</v>
      </c>
    </row>
    <row r="165" spans="2:16" ht="14.25" customHeight="1">
      <c r="B165" s="4" t="s">
        <v>13</v>
      </c>
      <c r="C165" s="4">
        <v>1128299</v>
      </c>
      <c r="D165" s="5">
        <v>44191</v>
      </c>
      <c r="E165" s="4" t="s">
        <v>283</v>
      </c>
      <c r="F165" s="4" t="s">
        <v>284</v>
      </c>
      <c r="G165" s="4" t="s">
        <v>285</v>
      </c>
      <c r="H165" s="6">
        <v>675</v>
      </c>
      <c r="I165" s="12" t="s">
        <v>312</v>
      </c>
      <c r="J165" s="12" t="s">
        <v>1087</v>
      </c>
      <c r="K165" s="10">
        <v>87750</v>
      </c>
      <c r="L165" s="11">
        <v>0.2</v>
      </c>
      <c r="M165" s="13">
        <f t="shared" si="4"/>
        <v>438750</v>
      </c>
      <c r="N165" s="13">
        <f t="shared" si="5"/>
        <v>650</v>
      </c>
      <c r="O165" s="4" t="s">
        <v>31</v>
      </c>
      <c r="P165" s="12" t="s">
        <v>313</v>
      </c>
    </row>
    <row r="166" spans="2:16" ht="14.25" customHeight="1">
      <c r="B166" s="4" t="s">
        <v>13</v>
      </c>
      <c r="C166" s="4">
        <v>1128299</v>
      </c>
      <c r="D166" s="5">
        <v>44192</v>
      </c>
      <c r="E166" s="4" t="s">
        <v>283</v>
      </c>
      <c r="F166" s="4" t="s">
        <v>284</v>
      </c>
      <c r="G166" s="4" t="s">
        <v>285</v>
      </c>
      <c r="H166" s="6">
        <v>725</v>
      </c>
      <c r="I166" s="12" t="s">
        <v>314</v>
      </c>
      <c r="J166" s="12" t="s">
        <v>1087</v>
      </c>
      <c r="K166" s="10">
        <v>164937.5</v>
      </c>
      <c r="L166" s="11">
        <v>0.35</v>
      </c>
      <c r="M166" s="13">
        <f t="shared" si="4"/>
        <v>471250.00000000006</v>
      </c>
      <c r="N166" s="13">
        <f t="shared" si="5"/>
        <v>650.00000000000011</v>
      </c>
      <c r="O166" s="4" t="s">
        <v>31</v>
      </c>
      <c r="P166" s="12" t="s">
        <v>315</v>
      </c>
    </row>
    <row r="167" spans="2:16" ht="14.25" customHeight="1">
      <c r="B167" s="4" t="s">
        <v>13</v>
      </c>
      <c r="C167" s="4">
        <v>1128299</v>
      </c>
      <c r="D167" s="5">
        <v>44193</v>
      </c>
      <c r="E167" s="4" t="s">
        <v>283</v>
      </c>
      <c r="F167" s="4" t="s">
        <v>284</v>
      </c>
      <c r="G167" s="4" t="s">
        <v>285</v>
      </c>
      <c r="H167" s="6">
        <v>625</v>
      </c>
      <c r="I167" s="12" t="s">
        <v>59</v>
      </c>
      <c r="J167" s="12" t="s">
        <v>1087</v>
      </c>
      <c r="K167" s="10">
        <v>112500</v>
      </c>
      <c r="L167" s="11">
        <v>0.3</v>
      </c>
      <c r="M167" s="13">
        <f t="shared" si="4"/>
        <v>375000</v>
      </c>
      <c r="N167" s="13">
        <f t="shared" si="5"/>
        <v>600</v>
      </c>
      <c r="O167" s="4" t="s">
        <v>31</v>
      </c>
      <c r="P167" s="12" t="s">
        <v>316</v>
      </c>
    </row>
    <row r="168" spans="2:16" ht="14.25" customHeight="1">
      <c r="B168" s="4" t="s">
        <v>13</v>
      </c>
      <c r="C168" s="4">
        <v>1128299</v>
      </c>
      <c r="D168" s="5">
        <v>44194</v>
      </c>
      <c r="E168" s="4" t="s">
        <v>283</v>
      </c>
      <c r="F168" s="4" t="s">
        <v>284</v>
      </c>
      <c r="G168" s="4" t="s">
        <v>285</v>
      </c>
      <c r="H168" s="6">
        <v>525</v>
      </c>
      <c r="I168" s="12" t="s">
        <v>317</v>
      </c>
      <c r="J168" s="12" t="s">
        <v>1087</v>
      </c>
      <c r="K168" s="10">
        <v>170625</v>
      </c>
      <c r="L168" s="11">
        <v>0.5</v>
      </c>
      <c r="M168" s="13">
        <f t="shared" si="4"/>
        <v>341250</v>
      </c>
      <c r="N168" s="13">
        <f t="shared" si="5"/>
        <v>650</v>
      </c>
      <c r="O168" s="4" t="s">
        <v>31</v>
      </c>
      <c r="P168" s="12" t="s">
        <v>318</v>
      </c>
    </row>
    <row r="169" spans="2:16" ht="14.25" customHeight="1">
      <c r="B169" s="4" t="s">
        <v>13</v>
      </c>
      <c r="C169" s="4">
        <v>1128299</v>
      </c>
      <c r="D169" s="5">
        <v>44195</v>
      </c>
      <c r="E169" s="4" t="s">
        <v>283</v>
      </c>
      <c r="F169" s="4" t="s">
        <v>284</v>
      </c>
      <c r="G169" s="4" t="s">
        <v>285</v>
      </c>
      <c r="H169" s="6">
        <v>700</v>
      </c>
      <c r="I169" s="12" t="s">
        <v>66</v>
      </c>
      <c r="J169" s="12" t="s">
        <v>1087</v>
      </c>
      <c r="K169" s="10">
        <v>84000</v>
      </c>
      <c r="L169" s="11">
        <v>0.15</v>
      </c>
      <c r="M169" s="13">
        <f t="shared" si="4"/>
        <v>560000</v>
      </c>
      <c r="N169" s="13">
        <f t="shared" si="5"/>
        <v>800</v>
      </c>
      <c r="O169" s="4" t="s">
        <v>31</v>
      </c>
      <c r="P169" s="12" t="s">
        <v>319</v>
      </c>
    </row>
    <row r="170" spans="2:16" ht="14.25" customHeight="1">
      <c r="B170" s="4" t="s">
        <v>13</v>
      </c>
      <c r="C170" s="4">
        <v>1128299</v>
      </c>
      <c r="D170" s="5">
        <v>44196</v>
      </c>
      <c r="E170" s="4" t="s">
        <v>283</v>
      </c>
      <c r="F170" s="4" t="s">
        <v>284</v>
      </c>
      <c r="G170" s="4" t="s">
        <v>285</v>
      </c>
      <c r="H170" s="6">
        <v>900</v>
      </c>
      <c r="I170" s="12" t="s">
        <v>320</v>
      </c>
      <c r="J170" s="12" t="s">
        <v>1086</v>
      </c>
      <c r="K170" s="10">
        <v>216000</v>
      </c>
      <c r="L170" s="11">
        <v>0.4</v>
      </c>
      <c r="M170" s="13">
        <f t="shared" si="4"/>
        <v>540000</v>
      </c>
      <c r="N170" s="13">
        <f t="shared" si="5"/>
        <v>600</v>
      </c>
      <c r="O170" s="4" t="s">
        <v>31</v>
      </c>
      <c r="P170" s="12" t="s">
        <v>321</v>
      </c>
    </row>
    <row r="171" spans="2:16" ht="14.25" customHeight="1">
      <c r="B171" s="4" t="s">
        <v>13</v>
      </c>
      <c r="C171" s="4">
        <v>1128299</v>
      </c>
      <c r="D171" s="5">
        <v>44197</v>
      </c>
      <c r="E171" s="4" t="s">
        <v>283</v>
      </c>
      <c r="F171" s="4" t="s">
        <v>284</v>
      </c>
      <c r="G171" s="4" t="s">
        <v>285</v>
      </c>
      <c r="H171" s="6">
        <v>750</v>
      </c>
      <c r="I171" s="12" t="s">
        <v>322</v>
      </c>
      <c r="J171" s="12" t="s">
        <v>1087</v>
      </c>
      <c r="K171" s="10">
        <v>121875</v>
      </c>
      <c r="L171" s="11">
        <v>0.25</v>
      </c>
      <c r="M171" s="13">
        <f t="shared" si="4"/>
        <v>487500</v>
      </c>
      <c r="N171" s="13">
        <f t="shared" si="5"/>
        <v>650</v>
      </c>
      <c r="O171" s="4" t="s">
        <v>31</v>
      </c>
      <c r="P171" s="12" t="s">
        <v>323</v>
      </c>
    </row>
    <row r="172" spans="2:16" ht="14.25" customHeight="1">
      <c r="B172" s="4" t="s">
        <v>13</v>
      </c>
      <c r="C172" s="4">
        <v>1128299</v>
      </c>
      <c r="D172" s="5">
        <v>44198</v>
      </c>
      <c r="E172" s="4" t="s">
        <v>283</v>
      </c>
      <c r="F172" s="4" t="s">
        <v>284</v>
      </c>
      <c r="G172" s="4" t="s">
        <v>285</v>
      </c>
      <c r="H172" s="6">
        <v>750</v>
      </c>
      <c r="I172" s="12" t="s">
        <v>324</v>
      </c>
      <c r="J172" s="12" t="s">
        <v>1086</v>
      </c>
      <c r="K172" s="10">
        <v>195000</v>
      </c>
      <c r="L172" s="11">
        <v>0.4</v>
      </c>
      <c r="M172" s="13">
        <f t="shared" si="4"/>
        <v>487500</v>
      </c>
      <c r="N172" s="13">
        <f t="shared" si="5"/>
        <v>650</v>
      </c>
      <c r="O172" s="4" t="s">
        <v>31</v>
      </c>
      <c r="P172" s="12" t="s">
        <v>325</v>
      </c>
    </row>
    <row r="173" spans="2:16" ht="14.25" customHeight="1">
      <c r="B173" s="4" t="s">
        <v>13</v>
      </c>
      <c r="C173" s="4">
        <v>1128299</v>
      </c>
      <c r="D173" s="5">
        <v>44199</v>
      </c>
      <c r="E173" s="4" t="s">
        <v>283</v>
      </c>
      <c r="F173" s="4" t="s">
        <v>284</v>
      </c>
      <c r="G173" s="4" t="s">
        <v>285</v>
      </c>
      <c r="H173" s="6">
        <v>650</v>
      </c>
      <c r="I173" s="12" t="s">
        <v>119</v>
      </c>
      <c r="J173" s="12" t="s">
        <v>1087</v>
      </c>
      <c r="K173" s="10">
        <v>136500</v>
      </c>
      <c r="L173" s="11">
        <v>0.35</v>
      </c>
      <c r="M173" s="13">
        <f t="shared" si="4"/>
        <v>390000</v>
      </c>
      <c r="N173" s="13">
        <f t="shared" si="5"/>
        <v>600</v>
      </c>
      <c r="O173" s="4" t="s">
        <v>31</v>
      </c>
      <c r="P173" s="12" t="s">
        <v>120</v>
      </c>
    </row>
    <row r="174" spans="2:16" ht="14.25" customHeight="1">
      <c r="B174" s="4" t="s">
        <v>13</v>
      </c>
      <c r="C174" s="4">
        <v>1128299</v>
      </c>
      <c r="D174" s="5">
        <v>44200</v>
      </c>
      <c r="E174" s="4" t="s">
        <v>283</v>
      </c>
      <c r="F174" s="4" t="s">
        <v>284</v>
      </c>
      <c r="G174" s="4" t="s">
        <v>285</v>
      </c>
      <c r="H174" s="6">
        <v>550</v>
      </c>
      <c r="I174" s="12" t="s">
        <v>326</v>
      </c>
      <c r="J174" s="12" t="s">
        <v>1086</v>
      </c>
      <c r="K174" s="10">
        <v>196625</v>
      </c>
      <c r="L174" s="11">
        <v>0.55000000000000004</v>
      </c>
      <c r="M174" s="13">
        <f t="shared" si="4"/>
        <v>357500</v>
      </c>
      <c r="N174" s="13">
        <f t="shared" si="5"/>
        <v>650</v>
      </c>
      <c r="O174" s="4" t="s">
        <v>31</v>
      </c>
      <c r="P174" s="12" t="s">
        <v>327</v>
      </c>
    </row>
    <row r="175" spans="2:16" ht="14.25" customHeight="1">
      <c r="B175" s="4" t="s">
        <v>13</v>
      </c>
      <c r="C175" s="4">
        <v>1128299</v>
      </c>
      <c r="D175" s="5">
        <v>44201</v>
      </c>
      <c r="E175" s="4" t="s">
        <v>283</v>
      </c>
      <c r="F175" s="4" t="s">
        <v>284</v>
      </c>
      <c r="G175" s="4" t="s">
        <v>285</v>
      </c>
      <c r="H175" s="6">
        <v>725</v>
      </c>
      <c r="I175" s="12" t="s">
        <v>328</v>
      </c>
      <c r="J175" s="12" t="s">
        <v>1086</v>
      </c>
      <c r="K175" s="10">
        <v>116000</v>
      </c>
      <c r="L175" s="11">
        <v>0.2</v>
      </c>
      <c r="M175" s="13">
        <f t="shared" si="4"/>
        <v>580000</v>
      </c>
      <c r="N175" s="13">
        <f t="shared" si="5"/>
        <v>800</v>
      </c>
      <c r="O175" s="4" t="s">
        <v>31</v>
      </c>
      <c r="P175" s="12" t="s">
        <v>329</v>
      </c>
    </row>
    <row r="176" spans="2:16" ht="14.25" customHeight="1">
      <c r="B176" s="4" t="s">
        <v>13</v>
      </c>
      <c r="C176" s="4">
        <v>1128299</v>
      </c>
      <c r="D176" s="5">
        <v>44202</v>
      </c>
      <c r="E176" s="4" t="s">
        <v>283</v>
      </c>
      <c r="F176" s="4" t="s">
        <v>284</v>
      </c>
      <c r="G176" s="4" t="s">
        <v>285</v>
      </c>
      <c r="H176" s="6">
        <v>975</v>
      </c>
      <c r="I176" s="12" t="s">
        <v>330</v>
      </c>
      <c r="J176" s="12" t="s">
        <v>1087</v>
      </c>
      <c r="K176" s="10">
        <v>234000</v>
      </c>
      <c r="L176" s="11">
        <v>0.4</v>
      </c>
      <c r="M176" s="13">
        <f t="shared" si="4"/>
        <v>585000</v>
      </c>
      <c r="N176" s="13">
        <f t="shared" si="5"/>
        <v>600</v>
      </c>
      <c r="O176" s="4" t="s">
        <v>31</v>
      </c>
      <c r="P176" s="12" t="s">
        <v>331</v>
      </c>
    </row>
    <row r="177" spans="2:16" ht="14.25" customHeight="1">
      <c r="B177" s="4" t="s">
        <v>13</v>
      </c>
      <c r="C177" s="4">
        <v>1128299</v>
      </c>
      <c r="D177" s="5">
        <v>44203</v>
      </c>
      <c r="E177" s="4" t="s">
        <v>283</v>
      </c>
      <c r="F177" s="4" t="s">
        <v>284</v>
      </c>
      <c r="G177" s="4" t="s">
        <v>285</v>
      </c>
      <c r="H177" s="6">
        <v>825</v>
      </c>
      <c r="I177" s="12" t="s">
        <v>270</v>
      </c>
      <c r="J177" s="12" t="s">
        <v>1086</v>
      </c>
      <c r="K177" s="10">
        <v>134062.5</v>
      </c>
      <c r="L177" s="11">
        <v>0.25</v>
      </c>
      <c r="M177" s="13">
        <f t="shared" si="4"/>
        <v>536250</v>
      </c>
      <c r="N177" s="13">
        <f t="shared" si="5"/>
        <v>650</v>
      </c>
      <c r="O177" s="4" t="s">
        <v>31</v>
      </c>
      <c r="P177" s="12" t="s">
        <v>332</v>
      </c>
    </row>
    <row r="178" spans="2:16" ht="14.25" customHeight="1">
      <c r="B178" s="4" t="s">
        <v>13</v>
      </c>
      <c r="C178" s="4">
        <v>1128299</v>
      </c>
      <c r="D178" s="5">
        <v>44204</v>
      </c>
      <c r="E178" s="4" t="s">
        <v>283</v>
      </c>
      <c r="F178" s="4" t="s">
        <v>284</v>
      </c>
      <c r="G178" s="4" t="s">
        <v>285</v>
      </c>
      <c r="H178" s="6">
        <v>825</v>
      </c>
      <c r="I178" s="12" t="s">
        <v>333</v>
      </c>
      <c r="J178" s="12" t="s">
        <v>1086</v>
      </c>
      <c r="K178" s="10">
        <v>214500</v>
      </c>
      <c r="L178" s="11">
        <v>0.4</v>
      </c>
      <c r="M178" s="13">
        <f t="shared" si="4"/>
        <v>536250</v>
      </c>
      <c r="N178" s="13">
        <f t="shared" si="5"/>
        <v>650</v>
      </c>
      <c r="O178" s="4" t="s">
        <v>31</v>
      </c>
      <c r="P178" s="12" t="s">
        <v>334</v>
      </c>
    </row>
    <row r="179" spans="2:16" ht="14.25" customHeight="1">
      <c r="B179" s="4" t="s">
        <v>13</v>
      </c>
      <c r="C179" s="4">
        <v>1128299</v>
      </c>
      <c r="D179" s="5">
        <v>44205</v>
      </c>
      <c r="E179" s="4" t="s">
        <v>283</v>
      </c>
      <c r="F179" s="4" t="s">
        <v>284</v>
      </c>
      <c r="G179" s="4" t="s">
        <v>285</v>
      </c>
      <c r="H179" s="6">
        <v>700</v>
      </c>
      <c r="I179" s="12" t="s">
        <v>335</v>
      </c>
      <c r="J179" s="12" t="s">
        <v>1087</v>
      </c>
      <c r="K179" s="10">
        <v>147000</v>
      </c>
      <c r="L179" s="11">
        <v>0.35</v>
      </c>
      <c r="M179" s="13">
        <f t="shared" si="4"/>
        <v>420000</v>
      </c>
      <c r="N179" s="13">
        <f t="shared" si="5"/>
        <v>600</v>
      </c>
      <c r="O179" s="4" t="s">
        <v>31</v>
      </c>
      <c r="P179" s="12" t="s">
        <v>336</v>
      </c>
    </row>
    <row r="180" spans="2:16" ht="14.25" customHeight="1">
      <c r="B180" s="4" t="s">
        <v>13</v>
      </c>
      <c r="C180" s="4">
        <v>1128299</v>
      </c>
      <c r="D180" s="5">
        <v>44206</v>
      </c>
      <c r="E180" s="4" t="s">
        <v>283</v>
      </c>
      <c r="F180" s="4" t="s">
        <v>284</v>
      </c>
      <c r="G180" s="4" t="s">
        <v>285</v>
      </c>
      <c r="H180" s="6">
        <v>575</v>
      </c>
      <c r="I180" s="12" t="s">
        <v>337</v>
      </c>
      <c r="J180" s="12" t="s">
        <v>1086</v>
      </c>
      <c r="K180" s="10">
        <v>205562.5</v>
      </c>
      <c r="L180" s="11">
        <v>0.55000000000000004</v>
      </c>
      <c r="M180" s="13">
        <f t="shared" si="4"/>
        <v>373749.99999999994</v>
      </c>
      <c r="N180" s="13">
        <f t="shared" si="5"/>
        <v>649.99999999999989</v>
      </c>
      <c r="O180" s="4" t="s">
        <v>31</v>
      </c>
      <c r="P180" s="12" t="s">
        <v>338</v>
      </c>
    </row>
    <row r="181" spans="2:16" ht="14.25" customHeight="1">
      <c r="B181" s="4" t="s">
        <v>13</v>
      </c>
      <c r="C181" s="4">
        <v>1128299</v>
      </c>
      <c r="D181" s="5">
        <v>44207</v>
      </c>
      <c r="E181" s="4" t="s">
        <v>283</v>
      </c>
      <c r="F181" s="4" t="s">
        <v>284</v>
      </c>
      <c r="G181" s="4" t="s">
        <v>285</v>
      </c>
      <c r="H181" s="6">
        <v>875</v>
      </c>
      <c r="I181" s="12" t="s">
        <v>339</v>
      </c>
      <c r="J181" s="12" t="s">
        <v>1087</v>
      </c>
      <c r="K181" s="10">
        <v>140000</v>
      </c>
      <c r="L181" s="11">
        <v>0.2</v>
      </c>
      <c r="M181" s="13">
        <f t="shared" si="4"/>
        <v>700000</v>
      </c>
      <c r="N181" s="13">
        <f t="shared" si="5"/>
        <v>800</v>
      </c>
      <c r="O181" s="4" t="s">
        <v>31</v>
      </c>
      <c r="P181" s="12" t="s">
        <v>340</v>
      </c>
    </row>
    <row r="182" spans="2:16" ht="14.25" customHeight="1">
      <c r="B182" s="4" t="s">
        <v>13</v>
      </c>
      <c r="C182" s="4">
        <v>1128299</v>
      </c>
      <c r="D182" s="5">
        <v>44208</v>
      </c>
      <c r="E182" s="4" t="s">
        <v>283</v>
      </c>
      <c r="F182" s="4" t="s">
        <v>284</v>
      </c>
      <c r="G182" s="4" t="s">
        <v>285</v>
      </c>
      <c r="H182" s="6">
        <v>1025</v>
      </c>
      <c r="I182" s="12" t="s">
        <v>341</v>
      </c>
      <c r="J182" s="12" t="s">
        <v>1086</v>
      </c>
      <c r="K182" s="10">
        <v>215250</v>
      </c>
      <c r="L182" s="11">
        <v>0.35</v>
      </c>
      <c r="M182" s="13">
        <f t="shared" si="4"/>
        <v>615000</v>
      </c>
      <c r="N182" s="13">
        <f t="shared" si="5"/>
        <v>600</v>
      </c>
      <c r="O182" s="4" t="s">
        <v>31</v>
      </c>
      <c r="P182" s="12" t="s">
        <v>342</v>
      </c>
    </row>
    <row r="183" spans="2:16" ht="14.25" customHeight="1">
      <c r="B183" s="4" t="s">
        <v>13</v>
      </c>
      <c r="C183" s="4">
        <v>1128299</v>
      </c>
      <c r="D183" s="5">
        <v>44209</v>
      </c>
      <c r="E183" s="4" t="s">
        <v>283</v>
      </c>
      <c r="F183" s="4" t="s">
        <v>284</v>
      </c>
      <c r="G183" s="4" t="s">
        <v>285</v>
      </c>
      <c r="H183" s="6">
        <v>875</v>
      </c>
      <c r="I183" s="12" t="s">
        <v>343</v>
      </c>
      <c r="J183" s="12" t="s">
        <v>1087</v>
      </c>
      <c r="K183" s="10">
        <v>113750</v>
      </c>
      <c r="L183" s="11">
        <v>0.2</v>
      </c>
      <c r="M183" s="13">
        <f t="shared" si="4"/>
        <v>568750</v>
      </c>
      <c r="N183" s="13">
        <f t="shared" si="5"/>
        <v>650</v>
      </c>
      <c r="O183" s="4" t="s">
        <v>31</v>
      </c>
      <c r="P183" s="12" t="s">
        <v>344</v>
      </c>
    </row>
    <row r="184" spans="2:16" ht="14.25" customHeight="1">
      <c r="B184" s="4" t="s">
        <v>13</v>
      </c>
      <c r="C184" s="4">
        <v>1128299</v>
      </c>
      <c r="D184" s="5">
        <v>44210</v>
      </c>
      <c r="E184" s="4" t="s">
        <v>283</v>
      </c>
      <c r="F184" s="4" t="s">
        <v>284</v>
      </c>
      <c r="G184" s="4" t="s">
        <v>285</v>
      </c>
      <c r="H184" s="6">
        <v>825</v>
      </c>
      <c r="I184" s="12" t="s">
        <v>85</v>
      </c>
      <c r="J184" s="12" t="s">
        <v>1086</v>
      </c>
      <c r="K184" s="10">
        <v>187687.5</v>
      </c>
      <c r="L184" s="11">
        <v>0.35</v>
      </c>
      <c r="M184" s="13">
        <f t="shared" si="4"/>
        <v>536250</v>
      </c>
      <c r="N184" s="13">
        <f t="shared" si="5"/>
        <v>650</v>
      </c>
      <c r="O184" s="4" t="s">
        <v>31</v>
      </c>
      <c r="P184" s="12" t="s">
        <v>345</v>
      </c>
    </row>
    <row r="185" spans="2:16" ht="14.25" customHeight="1">
      <c r="B185" s="4" t="s">
        <v>13</v>
      </c>
      <c r="C185" s="4">
        <v>1128299</v>
      </c>
      <c r="D185" s="5">
        <v>44211</v>
      </c>
      <c r="E185" s="4" t="s">
        <v>283</v>
      </c>
      <c r="F185" s="4" t="s">
        <v>284</v>
      </c>
      <c r="G185" s="4" t="s">
        <v>285</v>
      </c>
      <c r="H185" s="6">
        <v>725</v>
      </c>
      <c r="I185" s="12" t="s">
        <v>346</v>
      </c>
      <c r="J185" s="12" t="s">
        <v>1087</v>
      </c>
      <c r="K185" s="10">
        <v>130500</v>
      </c>
      <c r="L185" s="11">
        <v>0.3</v>
      </c>
      <c r="M185" s="13">
        <f t="shared" si="4"/>
        <v>435000</v>
      </c>
      <c r="N185" s="13">
        <f t="shared" si="5"/>
        <v>600</v>
      </c>
      <c r="O185" s="4" t="s">
        <v>31</v>
      </c>
      <c r="P185" s="12" t="s">
        <v>347</v>
      </c>
    </row>
    <row r="186" spans="2:16" ht="14.25" customHeight="1">
      <c r="B186" s="4" t="s">
        <v>13</v>
      </c>
      <c r="C186" s="4">
        <v>1128299</v>
      </c>
      <c r="D186" s="5">
        <v>44212</v>
      </c>
      <c r="E186" s="4" t="s">
        <v>283</v>
      </c>
      <c r="F186" s="4" t="s">
        <v>284</v>
      </c>
      <c r="G186" s="4" t="s">
        <v>285</v>
      </c>
      <c r="H186" s="6">
        <v>775</v>
      </c>
      <c r="I186" s="12" t="s">
        <v>348</v>
      </c>
      <c r="J186" s="12" t="s">
        <v>1087</v>
      </c>
      <c r="K186" s="10">
        <v>251875</v>
      </c>
      <c r="L186" s="11">
        <v>0.5</v>
      </c>
      <c r="M186" s="13">
        <f t="shared" si="4"/>
        <v>503750</v>
      </c>
      <c r="N186" s="13">
        <f t="shared" si="5"/>
        <v>650</v>
      </c>
      <c r="O186" s="4" t="s">
        <v>31</v>
      </c>
      <c r="P186" s="12" t="s">
        <v>349</v>
      </c>
    </row>
    <row r="187" spans="2:16" ht="14.25" customHeight="1">
      <c r="B187" s="4" t="s">
        <v>13</v>
      </c>
      <c r="C187" s="4">
        <v>1128299</v>
      </c>
      <c r="D187" s="5">
        <v>44213</v>
      </c>
      <c r="E187" s="4" t="s">
        <v>283</v>
      </c>
      <c r="F187" s="4" t="s">
        <v>284</v>
      </c>
      <c r="G187" s="4" t="s">
        <v>285</v>
      </c>
      <c r="H187" s="6">
        <v>775</v>
      </c>
      <c r="I187" s="12" t="s">
        <v>350</v>
      </c>
      <c r="J187" s="12" t="s">
        <v>1087</v>
      </c>
      <c r="K187" s="10">
        <v>93000</v>
      </c>
      <c r="L187" s="11">
        <v>0.15</v>
      </c>
      <c r="M187" s="13">
        <f t="shared" si="4"/>
        <v>620000</v>
      </c>
      <c r="N187" s="13">
        <f t="shared" si="5"/>
        <v>800</v>
      </c>
      <c r="O187" s="4" t="s">
        <v>31</v>
      </c>
      <c r="P187" s="12" t="s">
        <v>351</v>
      </c>
    </row>
    <row r="188" spans="2:16" ht="14.25" customHeight="1">
      <c r="B188" s="4" t="s">
        <v>13</v>
      </c>
      <c r="C188" s="4">
        <v>1128299</v>
      </c>
      <c r="D188" s="5">
        <v>44214</v>
      </c>
      <c r="E188" s="4" t="s">
        <v>283</v>
      </c>
      <c r="F188" s="4" t="s">
        <v>284</v>
      </c>
      <c r="G188" s="4" t="s">
        <v>285</v>
      </c>
      <c r="H188" s="6">
        <v>975</v>
      </c>
      <c r="I188" s="12" t="s">
        <v>352</v>
      </c>
      <c r="J188" s="12" t="s">
        <v>1087</v>
      </c>
      <c r="K188" s="10">
        <v>221812.5</v>
      </c>
      <c r="L188" s="11">
        <v>0.35</v>
      </c>
      <c r="M188" s="13">
        <f t="shared" si="4"/>
        <v>633750</v>
      </c>
      <c r="N188" s="13">
        <f t="shared" si="5"/>
        <v>650</v>
      </c>
      <c r="O188" s="4" t="s">
        <v>31</v>
      </c>
      <c r="P188" s="12" t="s">
        <v>353</v>
      </c>
    </row>
    <row r="189" spans="2:16" ht="14.25" customHeight="1">
      <c r="B189" s="4" t="s">
        <v>13</v>
      </c>
      <c r="C189" s="4">
        <v>1128299</v>
      </c>
      <c r="D189" s="5">
        <v>44215</v>
      </c>
      <c r="E189" s="4" t="s">
        <v>283</v>
      </c>
      <c r="F189" s="4" t="s">
        <v>284</v>
      </c>
      <c r="G189" s="4" t="s">
        <v>285</v>
      </c>
      <c r="H189" s="6">
        <v>925</v>
      </c>
      <c r="I189" s="12" t="s">
        <v>354</v>
      </c>
      <c r="J189" s="12" t="s">
        <v>1087</v>
      </c>
      <c r="K189" s="10">
        <v>129500</v>
      </c>
      <c r="L189" s="11">
        <v>0.2</v>
      </c>
      <c r="M189" s="13">
        <f t="shared" si="4"/>
        <v>647500</v>
      </c>
      <c r="N189" s="13">
        <f t="shared" si="5"/>
        <v>700</v>
      </c>
      <c r="O189" s="4" t="s">
        <v>31</v>
      </c>
      <c r="P189" s="12" t="s">
        <v>355</v>
      </c>
    </row>
    <row r="190" spans="2:16" ht="14.25" customHeight="1">
      <c r="B190" s="4" t="s">
        <v>13</v>
      </c>
      <c r="C190" s="4">
        <v>1128299</v>
      </c>
      <c r="D190" s="5">
        <v>44216</v>
      </c>
      <c r="E190" s="4" t="s">
        <v>283</v>
      </c>
      <c r="F190" s="4" t="s">
        <v>284</v>
      </c>
      <c r="G190" s="4" t="s">
        <v>285</v>
      </c>
      <c r="H190" s="6">
        <v>800</v>
      </c>
      <c r="I190" s="12" t="s">
        <v>356</v>
      </c>
      <c r="J190" s="12" t="s">
        <v>1087</v>
      </c>
      <c r="K190" s="10">
        <v>182000</v>
      </c>
      <c r="L190" s="11">
        <v>0.35</v>
      </c>
      <c r="M190" s="13">
        <f t="shared" si="4"/>
        <v>520000.00000000006</v>
      </c>
      <c r="N190" s="13">
        <f t="shared" si="5"/>
        <v>650.00000000000011</v>
      </c>
      <c r="O190" s="4" t="s">
        <v>31</v>
      </c>
      <c r="P190" s="12" t="s">
        <v>357</v>
      </c>
    </row>
    <row r="191" spans="2:16" ht="14.25" customHeight="1">
      <c r="B191" s="4" t="s">
        <v>13</v>
      </c>
      <c r="C191" s="4">
        <v>1128299</v>
      </c>
      <c r="D191" s="5">
        <v>44217</v>
      </c>
      <c r="E191" s="4" t="s">
        <v>283</v>
      </c>
      <c r="F191" s="4" t="s">
        <v>284</v>
      </c>
      <c r="G191" s="4" t="s">
        <v>285</v>
      </c>
      <c r="H191" s="6">
        <v>750</v>
      </c>
      <c r="I191" s="12" t="s">
        <v>358</v>
      </c>
      <c r="J191" s="12" t="s">
        <v>1087</v>
      </c>
      <c r="K191" s="10">
        <v>146250</v>
      </c>
      <c r="L191" s="11">
        <v>0.3</v>
      </c>
      <c r="M191" s="13">
        <f t="shared" si="4"/>
        <v>487500</v>
      </c>
      <c r="N191" s="13">
        <f t="shared" si="5"/>
        <v>650</v>
      </c>
      <c r="O191" s="4" t="s">
        <v>31</v>
      </c>
      <c r="P191" s="12" t="s">
        <v>359</v>
      </c>
    </row>
    <row r="192" spans="2:16" ht="14.25" customHeight="1">
      <c r="B192" s="4" t="s">
        <v>13</v>
      </c>
      <c r="C192" s="4">
        <v>1128299</v>
      </c>
      <c r="D192" s="5">
        <v>44218</v>
      </c>
      <c r="E192" s="4" t="s">
        <v>283</v>
      </c>
      <c r="F192" s="4" t="s">
        <v>284</v>
      </c>
      <c r="G192" s="4" t="s">
        <v>285</v>
      </c>
      <c r="H192" s="6">
        <v>750</v>
      </c>
      <c r="I192" s="12" t="s">
        <v>360</v>
      </c>
      <c r="J192" s="12" t="s">
        <v>1086</v>
      </c>
      <c r="K192" s="10">
        <v>281250</v>
      </c>
      <c r="L192" s="11">
        <v>0.5</v>
      </c>
      <c r="M192" s="13">
        <f t="shared" si="4"/>
        <v>562500</v>
      </c>
      <c r="N192" s="13">
        <f t="shared" si="5"/>
        <v>750</v>
      </c>
      <c r="O192" s="4" t="s">
        <v>31</v>
      </c>
      <c r="P192" s="12" t="s">
        <v>361</v>
      </c>
    </row>
    <row r="193" spans="2:16" ht="14.25" customHeight="1">
      <c r="B193" s="4" t="s">
        <v>13</v>
      </c>
      <c r="C193" s="4">
        <v>1128299</v>
      </c>
      <c r="D193" s="5">
        <v>44219</v>
      </c>
      <c r="E193" s="4" t="s">
        <v>283</v>
      </c>
      <c r="F193" s="4" t="s">
        <v>284</v>
      </c>
      <c r="G193" s="4" t="s">
        <v>285</v>
      </c>
      <c r="H193" s="6">
        <v>725</v>
      </c>
      <c r="I193" s="12" t="s">
        <v>362</v>
      </c>
      <c r="J193" s="12" t="s">
        <v>1087</v>
      </c>
      <c r="K193" s="10">
        <v>87000</v>
      </c>
      <c r="L193" s="11">
        <v>0.15</v>
      </c>
      <c r="M193" s="13">
        <f t="shared" si="4"/>
        <v>580000</v>
      </c>
      <c r="N193" s="13">
        <f t="shared" si="5"/>
        <v>800</v>
      </c>
      <c r="O193" s="4" t="s">
        <v>31</v>
      </c>
      <c r="P193" s="12" t="s">
        <v>363</v>
      </c>
    </row>
    <row r="194" spans="2:16" ht="14.25" customHeight="1">
      <c r="B194" s="4" t="s">
        <v>13</v>
      </c>
      <c r="C194" s="4">
        <v>1128299</v>
      </c>
      <c r="D194" s="5">
        <v>44220</v>
      </c>
      <c r="E194" s="4" t="s">
        <v>283</v>
      </c>
      <c r="F194" s="4" t="s">
        <v>284</v>
      </c>
      <c r="G194" s="4" t="s">
        <v>285</v>
      </c>
      <c r="H194" s="6">
        <v>925</v>
      </c>
      <c r="I194" s="12" t="s">
        <v>364</v>
      </c>
      <c r="J194" s="12" t="s">
        <v>1087</v>
      </c>
      <c r="K194" s="10">
        <v>152625</v>
      </c>
      <c r="L194" s="11">
        <v>0.3</v>
      </c>
      <c r="M194" s="13">
        <f t="shared" si="4"/>
        <v>508750</v>
      </c>
      <c r="N194" s="13">
        <f t="shared" si="5"/>
        <v>550</v>
      </c>
      <c r="O194" s="4" t="s">
        <v>31</v>
      </c>
      <c r="P194" s="12" t="s">
        <v>365</v>
      </c>
    </row>
    <row r="195" spans="2:16" ht="14.25" customHeight="1">
      <c r="B195" s="4" t="s">
        <v>13</v>
      </c>
      <c r="C195" s="4">
        <v>1128299</v>
      </c>
      <c r="D195" s="5">
        <v>44221</v>
      </c>
      <c r="E195" s="4" t="s">
        <v>283</v>
      </c>
      <c r="F195" s="4" t="s">
        <v>284</v>
      </c>
      <c r="G195" s="4" t="s">
        <v>285</v>
      </c>
      <c r="H195" s="6">
        <v>925</v>
      </c>
      <c r="I195" s="12" t="s">
        <v>366</v>
      </c>
      <c r="J195" s="12" t="s">
        <v>1086</v>
      </c>
      <c r="K195" s="10">
        <v>83250</v>
      </c>
      <c r="L195" s="11">
        <v>0.15</v>
      </c>
      <c r="M195" s="13">
        <f t="shared" si="4"/>
        <v>555000</v>
      </c>
      <c r="N195" s="13">
        <f t="shared" si="5"/>
        <v>600</v>
      </c>
      <c r="O195" s="4" t="s">
        <v>31</v>
      </c>
      <c r="P195" s="12" t="s">
        <v>367</v>
      </c>
    </row>
    <row r="196" spans="2:16" ht="14.25" customHeight="1">
      <c r="B196" s="4" t="s">
        <v>13</v>
      </c>
      <c r="C196" s="4">
        <v>1128299</v>
      </c>
      <c r="D196" s="5">
        <v>44222</v>
      </c>
      <c r="E196" s="4" t="s">
        <v>283</v>
      </c>
      <c r="F196" s="4" t="s">
        <v>284</v>
      </c>
      <c r="G196" s="4" t="s">
        <v>285</v>
      </c>
      <c r="H196" s="6">
        <v>775</v>
      </c>
      <c r="I196" s="12" t="s">
        <v>368</v>
      </c>
      <c r="J196" s="12" t="s">
        <v>1086</v>
      </c>
      <c r="K196" s="10">
        <v>127875</v>
      </c>
      <c r="L196" s="11">
        <v>0.3</v>
      </c>
      <c r="M196" s="13">
        <f t="shared" si="4"/>
        <v>426250</v>
      </c>
      <c r="N196" s="13">
        <f t="shared" si="5"/>
        <v>550</v>
      </c>
      <c r="O196" s="4" t="s">
        <v>31</v>
      </c>
      <c r="P196" s="12" t="s">
        <v>369</v>
      </c>
    </row>
    <row r="197" spans="2:16" ht="14.25" customHeight="1">
      <c r="B197" s="4" t="s">
        <v>13</v>
      </c>
      <c r="C197" s="4">
        <v>1128299</v>
      </c>
      <c r="D197" s="5">
        <v>44223</v>
      </c>
      <c r="E197" s="4" t="s">
        <v>283</v>
      </c>
      <c r="F197" s="4" t="s">
        <v>284</v>
      </c>
      <c r="G197" s="4" t="s">
        <v>285</v>
      </c>
      <c r="H197" s="6">
        <v>725</v>
      </c>
      <c r="I197" s="12" t="s">
        <v>370</v>
      </c>
      <c r="J197" s="12" t="s">
        <v>1086</v>
      </c>
      <c r="K197" s="10">
        <v>99687.5</v>
      </c>
      <c r="L197" s="11">
        <v>0.25</v>
      </c>
      <c r="M197" s="13">
        <f t="shared" si="4"/>
        <v>398750</v>
      </c>
      <c r="N197" s="13">
        <f t="shared" si="5"/>
        <v>550</v>
      </c>
      <c r="O197" s="4" t="s">
        <v>31</v>
      </c>
      <c r="P197" s="12" t="s">
        <v>371</v>
      </c>
    </row>
    <row r="198" spans="2:16" ht="14.25" customHeight="1">
      <c r="B198" s="4" t="s">
        <v>13</v>
      </c>
      <c r="C198" s="4">
        <v>1128299</v>
      </c>
      <c r="D198" s="5">
        <v>44224</v>
      </c>
      <c r="E198" s="4" t="s">
        <v>283</v>
      </c>
      <c r="F198" s="4" t="s">
        <v>284</v>
      </c>
      <c r="G198" s="4" t="s">
        <v>285</v>
      </c>
      <c r="H198" s="6">
        <v>725</v>
      </c>
      <c r="I198" s="12" t="s">
        <v>372</v>
      </c>
      <c r="J198" s="12" t="s">
        <v>1087</v>
      </c>
      <c r="K198" s="10">
        <v>212062.5</v>
      </c>
      <c r="L198" s="11">
        <v>0.45</v>
      </c>
      <c r="M198" s="13">
        <f t="shared" si="4"/>
        <v>471250</v>
      </c>
      <c r="N198" s="13">
        <f t="shared" si="5"/>
        <v>650</v>
      </c>
      <c r="O198" s="4" t="s">
        <v>31</v>
      </c>
      <c r="P198" s="12" t="s">
        <v>373</v>
      </c>
    </row>
    <row r="199" spans="2:16" ht="14.25" customHeight="1">
      <c r="B199" s="4" t="s">
        <v>13</v>
      </c>
      <c r="C199" s="4">
        <v>1128299</v>
      </c>
      <c r="D199" s="5">
        <v>44225</v>
      </c>
      <c r="E199" s="4" t="s">
        <v>283</v>
      </c>
      <c r="F199" s="4" t="s">
        <v>284</v>
      </c>
      <c r="G199" s="4" t="s">
        <v>285</v>
      </c>
      <c r="H199" s="6">
        <v>775</v>
      </c>
      <c r="I199" s="12" t="s">
        <v>374</v>
      </c>
      <c r="J199" s="12" t="s">
        <v>1087</v>
      </c>
      <c r="K199" s="10">
        <v>54250</v>
      </c>
      <c r="L199" s="11">
        <v>0.1</v>
      </c>
      <c r="M199" s="13">
        <f t="shared" ref="M199:M262" si="6">K199/L199</f>
        <v>542500</v>
      </c>
      <c r="N199" s="13">
        <f t="shared" ref="N199:N262" si="7">M199/H199</f>
        <v>700</v>
      </c>
      <c r="O199" s="4" t="s">
        <v>31</v>
      </c>
      <c r="P199" s="12" t="s">
        <v>375</v>
      </c>
    </row>
    <row r="200" spans="2:16" ht="14.25" customHeight="1">
      <c r="B200" s="4" t="s">
        <v>13</v>
      </c>
      <c r="C200" s="4">
        <v>1128299</v>
      </c>
      <c r="D200" s="5">
        <v>44226</v>
      </c>
      <c r="E200" s="4" t="s">
        <v>283</v>
      </c>
      <c r="F200" s="4" t="s">
        <v>284</v>
      </c>
      <c r="G200" s="4" t="s">
        <v>285</v>
      </c>
      <c r="H200" s="6">
        <v>875</v>
      </c>
      <c r="I200" s="12" t="s">
        <v>66</v>
      </c>
      <c r="J200" s="12" t="s">
        <v>1087</v>
      </c>
      <c r="K200" s="10">
        <v>144375</v>
      </c>
      <c r="L200" s="11">
        <v>0.3</v>
      </c>
      <c r="M200" s="13">
        <f t="shared" si="6"/>
        <v>481250</v>
      </c>
      <c r="N200" s="13">
        <f t="shared" si="7"/>
        <v>550</v>
      </c>
      <c r="O200" s="4" t="s">
        <v>31</v>
      </c>
      <c r="P200" s="12" t="s">
        <v>376</v>
      </c>
    </row>
    <row r="201" spans="2:16" ht="14.25" customHeight="1">
      <c r="B201" s="4" t="s">
        <v>13</v>
      </c>
      <c r="C201" s="4">
        <v>1128299</v>
      </c>
      <c r="D201" s="5">
        <v>44227</v>
      </c>
      <c r="E201" s="4" t="s">
        <v>283</v>
      </c>
      <c r="F201" s="4" t="s">
        <v>284</v>
      </c>
      <c r="G201" s="4" t="s">
        <v>285</v>
      </c>
      <c r="H201" s="6">
        <v>875</v>
      </c>
      <c r="I201" s="12" t="s">
        <v>85</v>
      </c>
      <c r="J201" s="12" t="s">
        <v>1086</v>
      </c>
      <c r="K201" s="10">
        <v>78750</v>
      </c>
      <c r="L201" s="11">
        <v>0.15</v>
      </c>
      <c r="M201" s="13">
        <f t="shared" si="6"/>
        <v>525000</v>
      </c>
      <c r="N201" s="13">
        <f t="shared" si="7"/>
        <v>600</v>
      </c>
      <c r="O201" s="4" t="s">
        <v>31</v>
      </c>
      <c r="P201" s="12" t="s">
        <v>377</v>
      </c>
    </row>
    <row r="202" spans="2:16" ht="14.25" customHeight="1">
      <c r="B202" s="4" t="s">
        <v>13</v>
      </c>
      <c r="C202" s="4">
        <v>1128299</v>
      </c>
      <c r="D202" s="5">
        <v>44228</v>
      </c>
      <c r="E202" s="4" t="s">
        <v>283</v>
      </c>
      <c r="F202" s="4" t="s">
        <v>284</v>
      </c>
      <c r="G202" s="4" t="s">
        <v>285</v>
      </c>
      <c r="H202" s="6">
        <v>700</v>
      </c>
      <c r="I202" s="12" t="s">
        <v>378</v>
      </c>
      <c r="J202" s="12" t="s">
        <v>1087</v>
      </c>
      <c r="K202" s="10">
        <v>115500</v>
      </c>
      <c r="L202" s="11">
        <v>0.3</v>
      </c>
      <c r="M202" s="13">
        <f t="shared" si="6"/>
        <v>385000</v>
      </c>
      <c r="N202" s="13">
        <f t="shared" si="7"/>
        <v>550</v>
      </c>
      <c r="O202" s="4" t="s">
        <v>31</v>
      </c>
      <c r="P202" s="12" t="s">
        <v>379</v>
      </c>
    </row>
    <row r="203" spans="2:16" ht="14.25" customHeight="1">
      <c r="B203" s="4" t="s">
        <v>13</v>
      </c>
      <c r="C203" s="4">
        <v>1128299</v>
      </c>
      <c r="D203" s="5">
        <v>44229</v>
      </c>
      <c r="E203" s="4" t="s">
        <v>283</v>
      </c>
      <c r="F203" s="4" t="s">
        <v>284</v>
      </c>
      <c r="G203" s="4" t="s">
        <v>285</v>
      </c>
      <c r="H203" s="6">
        <v>675</v>
      </c>
      <c r="I203" s="12" t="s">
        <v>380</v>
      </c>
      <c r="J203" s="12" t="s">
        <v>1087</v>
      </c>
      <c r="K203" s="10">
        <v>92812.5</v>
      </c>
      <c r="L203" s="11">
        <v>0.25</v>
      </c>
      <c r="M203" s="13">
        <f t="shared" si="6"/>
        <v>371250</v>
      </c>
      <c r="N203" s="13">
        <f t="shared" si="7"/>
        <v>550</v>
      </c>
      <c r="O203" s="4" t="s">
        <v>31</v>
      </c>
      <c r="P203" s="12" t="s">
        <v>381</v>
      </c>
    </row>
    <row r="204" spans="2:16" ht="14.25" customHeight="1">
      <c r="B204" s="4" t="s">
        <v>13</v>
      </c>
      <c r="C204" s="4">
        <v>1128299</v>
      </c>
      <c r="D204" s="5">
        <v>44230</v>
      </c>
      <c r="E204" s="4" t="s">
        <v>283</v>
      </c>
      <c r="F204" s="4" t="s">
        <v>284</v>
      </c>
      <c r="G204" s="4" t="s">
        <v>285</v>
      </c>
      <c r="H204" s="6">
        <v>650</v>
      </c>
      <c r="I204" s="12" t="s">
        <v>37</v>
      </c>
      <c r="J204" s="12" t="s">
        <v>1086</v>
      </c>
      <c r="K204" s="10">
        <v>190125</v>
      </c>
      <c r="L204" s="11">
        <v>0.45</v>
      </c>
      <c r="M204" s="13">
        <f t="shared" si="6"/>
        <v>422500</v>
      </c>
      <c r="N204" s="13">
        <f t="shared" si="7"/>
        <v>650</v>
      </c>
      <c r="O204" s="4" t="s">
        <v>31</v>
      </c>
      <c r="P204" s="12" t="s">
        <v>382</v>
      </c>
    </row>
    <row r="205" spans="2:16" ht="14.25" customHeight="1">
      <c r="B205" s="4" t="s">
        <v>13</v>
      </c>
      <c r="C205" s="4">
        <v>1128299</v>
      </c>
      <c r="D205" s="5">
        <v>44231</v>
      </c>
      <c r="E205" s="4" t="s">
        <v>283</v>
      </c>
      <c r="F205" s="4" t="s">
        <v>284</v>
      </c>
      <c r="G205" s="4" t="s">
        <v>285</v>
      </c>
      <c r="H205" s="6">
        <v>700</v>
      </c>
      <c r="I205" s="12" t="s">
        <v>383</v>
      </c>
      <c r="J205" s="12" t="s">
        <v>1086</v>
      </c>
      <c r="K205" s="10">
        <v>49000</v>
      </c>
      <c r="L205" s="11">
        <v>0.1</v>
      </c>
      <c r="M205" s="13">
        <f t="shared" si="6"/>
        <v>490000</v>
      </c>
      <c r="N205" s="13">
        <f t="shared" si="7"/>
        <v>700</v>
      </c>
      <c r="O205" s="4" t="s">
        <v>31</v>
      </c>
      <c r="P205" s="12" t="s">
        <v>384</v>
      </c>
    </row>
    <row r="206" spans="2:16" ht="14.25" customHeight="1">
      <c r="B206" s="4" t="s">
        <v>13</v>
      </c>
      <c r="C206" s="4">
        <v>1128299</v>
      </c>
      <c r="D206" s="5">
        <v>44232</v>
      </c>
      <c r="E206" s="4" t="s">
        <v>283</v>
      </c>
      <c r="F206" s="4" t="s">
        <v>284</v>
      </c>
      <c r="G206" s="4" t="s">
        <v>285</v>
      </c>
      <c r="H206" s="6">
        <v>875</v>
      </c>
      <c r="I206" s="12" t="s">
        <v>385</v>
      </c>
      <c r="J206" s="12" t="s">
        <v>1086</v>
      </c>
      <c r="K206" s="10">
        <v>144375</v>
      </c>
      <c r="L206" s="11">
        <v>0.3</v>
      </c>
      <c r="M206" s="13">
        <f t="shared" si="6"/>
        <v>481250</v>
      </c>
      <c r="N206" s="13">
        <f t="shared" si="7"/>
        <v>550</v>
      </c>
      <c r="O206" s="4" t="s">
        <v>31</v>
      </c>
      <c r="P206" s="12" t="s">
        <v>386</v>
      </c>
    </row>
    <row r="207" spans="2:16" ht="14.25" customHeight="1">
      <c r="B207" s="4" t="s">
        <v>13</v>
      </c>
      <c r="C207" s="4">
        <v>1128299</v>
      </c>
      <c r="D207" s="5">
        <v>44233</v>
      </c>
      <c r="E207" s="4" t="s">
        <v>283</v>
      </c>
      <c r="F207" s="4" t="s">
        <v>284</v>
      </c>
      <c r="G207" s="4" t="s">
        <v>285</v>
      </c>
      <c r="H207" s="6">
        <v>875</v>
      </c>
      <c r="I207" s="12" t="s">
        <v>387</v>
      </c>
      <c r="J207" s="12" t="s">
        <v>1087</v>
      </c>
      <c r="K207" s="10">
        <v>78750</v>
      </c>
      <c r="L207" s="11">
        <v>0.15</v>
      </c>
      <c r="M207" s="13">
        <f t="shared" si="6"/>
        <v>525000</v>
      </c>
      <c r="N207" s="13">
        <f t="shared" si="7"/>
        <v>600</v>
      </c>
      <c r="O207" s="4" t="s">
        <v>31</v>
      </c>
      <c r="P207" s="12" t="s">
        <v>388</v>
      </c>
    </row>
    <row r="208" spans="2:16" ht="14.25" customHeight="1">
      <c r="B208" s="4" t="s">
        <v>13</v>
      </c>
      <c r="C208" s="4">
        <v>1128299</v>
      </c>
      <c r="D208" s="5">
        <v>44234</v>
      </c>
      <c r="E208" s="4" t="s">
        <v>283</v>
      </c>
      <c r="F208" s="4" t="s">
        <v>284</v>
      </c>
      <c r="G208" s="4" t="s">
        <v>285</v>
      </c>
      <c r="H208" s="6">
        <v>725</v>
      </c>
      <c r="I208" s="12" t="s">
        <v>389</v>
      </c>
      <c r="J208" s="12" t="s">
        <v>1087</v>
      </c>
      <c r="K208" s="10">
        <v>119625</v>
      </c>
      <c r="L208" s="11">
        <v>0.3</v>
      </c>
      <c r="M208" s="13">
        <f t="shared" si="6"/>
        <v>398750</v>
      </c>
      <c r="N208" s="13">
        <f t="shared" si="7"/>
        <v>550</v>
      </c>
      <c r="O208" s="4" t="s">
        <v>31</v>
      </c>
      <c r="P208" s="12" t="s">
        <v>390</v>
      </c>
    </row>
    <row r="209" spans="2:16" ht="14.25" customHeight="1">
      <c r="B209" s="4" t="s">
        <v>13</v>
      </c>
      <c r="C209" s="4">
        <v>1128299</v>
      </c>
      <c r="D209" s="5">
        <v>44235</v>
      </c>
      <c r="E209" s="4" t="s">
        <v>283</v>
      </c>
      <c r="F209" s="4" t="s">
        <v>284</v>
      </c>
      <c r="G209" s="4" t="s">
        <v>285</v>
      </c>
      <c r="H209" s="6">
        <v>700</v>
      </c>
      <c r="I209" s="12" t="s">
        <v>99</v>
      </c>
      <c r="J209" s="12" t="s">
        <v>1087</v>
      </c>
      <c r="K209" s="10">
        <v>96250</v>
      </c>
      <c r="L209" s="11">
        <v>0.25</v>
      </c>
      <c r="M209" s="13">
        <f t="shared" si="6"/>
        <v>385000</v>
      </c>
      <c r="N209" s="13">
        <f t="shared" si="7"/>
        <v>550</v>
      </c>
      <c r="O209" s="4" t="s">
        <v>31</v>
      </c>
      <c r="P209" s="12" t="s">
        <v>391</v>
      </c>
    </row>
    <row r="210" spans="2:16" ht="14.25" customHeight="1">
      <c r="B210" s="4" t="s">
        <v>13</v>
      </c>
      <c r="C210" s="4">
        <v>1128299</v>
      </c>
      <c r="D210" s="5">
        <v>44236</v>
      </c>
      <c r="E210" s="4" t="s">
        <v>283</v>
      </c>
      <c r="F210" s="4" t="s">
        <v>284</v>
      </c>
      <c r="G210" s="4" t="s">
        <v>285</v>
      </c>
      <c r="H210" s="6">
        <v>650</v>
      </c>
      <c r="I210" s="12" t="s">
        <v>392</v>
      </c>
      <c r="J210" s="12" t="s">
        <v>1087</v>
      </c>
      <c r="K210" s="10">
        <v>190125</v>
      </c>
      <c r="L210" s="11">
        <v>0.45</v>
      </c>
      <c r="M210" s="13">
        <f t="shared" si="6"/>
        <v>422500</v>
      </c>
      <c r="N210" s="13">
        <f t="shared" si="7"/>
        <v>650</v>
      </c>
      <c r="O210" s="4" t="s">
        <v>31</v>
      </c>
      <c r="P210" s="12" t="s">
        <v>393</v>
      </c>
    </row>
    <row r="211" spans="2:16" ht="14.25" customHeight="1">
      <c r="B211" s="4" t="s">
        <v>13</v>
      </c>
      <c r="C211" s="4">
        <v>1128299</v>
      </c>
      <c r="D211" s="5">
        <v>44237</v>
      </c>
      <c r="E211" s="4" t="s">
        <v>283</v>
      </c>
      <c r="F211" s="4" t="s">
        <v>284</v>
      </c>
      <c r="G211" s="4" t="s">
        <v>285</v>
      </c>
      <c r="H211" s="6">
        <v>775</v>
      </c>
      <c r="I211" s="12" t="s">
        <v>394</v>
      </c>
      <c r="J211" s="12" t="s">
        <v>1087</v>
      </c>
      <c r="K211" s="10">
        <v>54250</v>
      </c>
      <c r="L211" s="11">
        <v>0.1</v>
      </c>
      <c r="M211" s="13">
        <f t="shared" si="6"/>
        <v>542500</v>
      </c>
      <c r="N211" s="13">
        <f t="shared" si="7"/>
        <v>700</v>
      </c>
      <c r="O211" s="4" t="s">
        <v>31</v>
      </c>
      <c r="P211" s="12" t="s">
        <v>395</v>
      </c>
    </row>
    <row r="212" spans="2:16" ht="14.25" customHeight="1">
      <c r="B212" s="4" t="s">
        <v>13</v>
      </c>
      <c r="C212" s="4">
        <v>1128299</v>
      </c>
      <c r="D212" s="5">
        <v>44238</v>
      </c>
      <c r="E212" s="4" t="s">
        <v>283</v>
      </c>
      <c r="F212" s="4" t="s">
        <v>284</v>
      </c>
      <c r="G212" s="4" t="s">
        <v>285</v>
      </c>
      <c r="H212" s="6">
        <v>975</v>
      </c>
      <c r="I212" s="12" t="s">
        <v>396</v>
      </c>
      <c r="J212" s="12" t="s">
        <v>1087</v>
      </c>
      <c r="K212" s="10">
        <v>160875</v>
      </c>
      <c r="L212" s="11">
        <v>0.3</v>
      </c>
      <c r="M212" s="13">
        <f t="shared" si="6"/>
        <v>536250</v>
      </c>
      <c r="N212" s="13">
        <f t="shared" si="7"/>
        <v>550</v>
      </c>
      <c r="O212" s="4" t="s">
        <v>31</v>
      </c>
      <c r="P212" s="12" t="s">
        <v>397</v>
      </c>
    </row>
    <row r="213" spans="2:16" ht="14.25" customHeight="1">
      <c r="B213" s="4" t="s">
        <v>13</v>
      </c>
      <c r="C213" s="4">
        <v>1128299</v>
      </c>
      <c r="D213" s="5">
        <v>44239</v>
      </c>
      <c r="E213" s="4" t="s">
        <v>283</v>
      </c>
      <c r="F213" s="4" t="s">
        <v>284</v>
      </c>
      <c r="G213" s="4" t="s">
        <v>285</v>
      </c>
      <c r="H213" s="6">
        <v>975</v>
      </c>
      <c r="I213" s="12" t="s">
        <v>398</v>
      </c>
      <c r="J213" s="12" t="s">
        <v>1086</v>
      </c>
      <c r="K213" s="10">
        <v>87750</v>
      </c>
      <c r="L213" s="11">
        <v>0.15</v>
      </c>
      <c r="M213" s="13">
        <f t="shared" si="6"/>
        <v>585000</v>
      </c>
      <c r="N213" s="13">
        <f t="shared" si="7"/>
        <v>600</v>
      </c>
      <c r="O213" s="4" t="s">
        <v>31</v>
      </c>
      <c r="P213" s="12" t="s">
        <v>399</v>
      </c>
    </row>
    <row r="214" spans="2:16" ht="14.25" customHeight="1">
      <c r="B214" s="4" t="s">
        <v>13</v>
      </c>
      <c r="C214" s="4">
        <v>1128299</v>
      </c>
      <c r="D214" s="5">
        <v>44240</v>
      </c>
      <c r="E214" s="4" t="s">
        <v>283</v>
      </c>
      <c r="F214" s="4" t="s">
        <v>284</v>
      </c>
      <c r="G214" s="4" t="s">
        <v>285</v>
      </c>
      <c r="H214" s="6">
        <v>775</v>
      </c>
      <c r="I214" s="12" t="s">
        <v>400</v>
      </c>
      <c r="J214" s="12" t="s">
        <v>1088</v>
      </c>
      <c r="K214" s="10">
        <v>127875</v>
      </c>
      <c r="L214" s="11">
        <v>0.3</v>
      </c>
      <c r="M214" s="13">
        <f t="shared" si="6"/>
        <v>426250</v>
      </c>
      <c r="N214" s="13">
        <f t="shared" si="7"/>
        <v>550</v>
      </c>
      <c r="O214" s="4" t="s">
        <v>31</v>
      </c>
      <c r="P214" s="12" t="s">
        <v>401</v>
      </c>
    </row>
    <row r="215" spans="2:16" ht="14.25" customHeight="1">
      <c r="B215" s="4" t="s">
        <v>13</v>
      </c>
      <c r="C215" s="4">
        <v>1128299</v>
      </c>
      <c r="D215" s="5">
        <v>44241</v>
      </c>
      <c r="E215" s="4" t="s">
        <v>283</v>
      </c>
      <c r="F215" s="4" t="s">
        <v>284</v>
      </c>
      <c r="G215" s="4" t="s">
        <v>285</v>
      </c>
      <c r="H215" s="6">
        <v>775</v>
      </c>
      <c r="I215" s="12" t="s">
        <v>35</v>
      </c>
      <c r="J215" s="12" t="s">
        <v>1087</v>
      </c>
      <c r="K215" s="10">
        <v>106562.5</v>
      </c>
      <c r="L215" s="11">
        <v>0.25</v>
      </c>
      <c r="M215" s="13">
        <f t="shared" si="6"/>
        <v>426250</v>
      </c>
      <c r="N215" s="13">
        <f t="shared" si="7"/>
        <v>550</v>
      </c>
      <c r="O215" s="4" t="s">
        <v>31</v>
      </c>
      <c r="P215" s="12" t="s">
        <v>402</v>
      </c>
    </row>
    <row r="216" spans="2:16" ht="14.25" customHeight="1">
      <c r="B216" s="4" t="s">
        <v>13</v>
      </c>
      <c r="C216" s="4">
        <v>1128299</v>
      </c>
      <c r="D216" s="5">
        <v>44242</v>
      </c>
      <c r="E216" s="4" t="s">
        <v>283</v>
      </c>
      <c r="F216" s="4" t="s">
        <v>284</v>
      </c>
      <c r="G216" s="4" t="s">
        <v>285</v>
      </c>
      <c r="H216" s="6">
        <v>700</v>
      </c>
      <c r="I216" s="12" t="s">
        <v>403</v>
      </c>
      <c r="J216" s="12" t="s">
        <v>1087</v>
      </c>
      <c r="K216" s="10">
        <v>204750</v>
      </c>
      <c r="L216" s="11">
        <v>0.45</v>
      </c>
      <c r="M216" s="13">
        <f t="shared" si="6"/>
        <v>455000</v>
      </c>
      <c r="N216" s="13">
        <f t="shared" si="7"/>
        <v>650</v>
      </c>
      <c r="O216" s="4" t="s">
        <v>31</v>
      </c>
      <c r="P216" s="12" t="s">
        <v>404</v>
      </c>
    </row>
    <row r="217" spans="2:16" ht="14.25" customHeight="1">
      <c r="B217" s="4" t="s">
        <v>13</v>
      </c>
      <c r="C217" s="4">
        <v>1128299</v>
      </c>
      <c r="D217" s="5">
        <v>44243</v>
      </c>
      <c r="E217" s="4" t="s">
        <v>283</v>
      </c>
      <c r="F217" s="4" t="s">
        <v>284</v>
      </c>
      <c r="G217" s="4" t="s">
        <v>285</v>
      </c>
      <c r="H217" s="6">
        <v>800</v>
      </c>
      <c r="I217" s="12" t="s">
        <v>279</v>
      </c>
      <c r="J217" s="12" t="s">
        <v>1087</v>
      </c>
      <c r="K217" s="10">
        <v>56000</v>
      </c>
      <c r="L217" s="11">
        <v>0.1</v>
      </c>
      <c r="M217" s="13">
        <f t="shared" si="6"/>
        <v>560000</v>
      </c>
      <c r="N217" s="13">
        <f t="shared" si="7"/>
        <v>700</v>
      </c>
      <c r="O217" s="4" t="s">
        <v>31</v>
      </c>
      <c r="P217" s="12" t="s">
        <v>405</v>
      </c>
    </row>
    <row r="218" spans="2:16" ht="14.25" customHeight="1">
      <c r="B218" s="4" t="s">
        <v>13</v>
      </c>
      <c r="C218" s="4">
        <v>1189833</v>
      </c>
      <c r="D218" s="5">
        <v>44244</v>
      </c>
      <c r="E218" s="4" t="s">
        <v>283</v>
      </c>
      <c r="F218" s="4" t="s">
        <v>284</v>
      </c>
      <c r="G218" s="4" t="s">
        <v>285</v>
      </c>
      <c r="H218" s="6">
        <v>700</v>
      </c>
      <c r="I218" s="12" t="s">
        <v>406</v>
      </c>
      <c r="J218" s="12" t="s">
        <v>1086</v>
      </c>
      <c r="K218" s="10">
        <v>98000</v>
      </c>
      <c r="L218" s="11">
        <v>0.4</v>
      </c>
      <c r="M218" s="13">
        <f t="shared" si="6"/>
        <v>245000</v>
      </c>
      <c r="N218" s="13">
        <f t="shared" si="7"/>
        <v>350</v>
      </c>
      <c r="O218" s="4" t="s">
        <v>31</v>
      </c>
      <c r="P218" s="12" t="s">
        <v>407</v>
      </c>
    </row>
    <row r="219" spans="2:16" ht="14.25" customHeight="1">
      <c r="B219" s="4" t="s">
        <v>13</v>
      </c>
      <c r="C219" s="4">
        <v>1189833</v>
      </c>
      <c r="D219" s="5">
        <v>44245</v>
      </c>
      <c r="E219" s="4" t="s">
        <v>283</v>
      </c>
      <c r="F219" s="4" t="s">
        <v>284</v>
      </c>
      <c r="G219" s="4" t="s">
        <v>285</v>
      </c>
      <c r="H219" s="6">
        <v>700</v>
      </c>
      <c r="I219" s="12" t="s">
        <v>297</v>
      </c>
      <c r="J219" s="12" t="s">
        <v>1086</v>
      </c>
      <c r="K219" s="10">
        <v>78750</v>
      </c>
      <c r="L219" s="11">
        <v>0.25</v>
      </c>
      <c r="M219" s="13">
        <f t="shared" si="6"/>
        <v>315000</v>
      </c>
      <c r="N219" s="13">
        <f t="shared" si="7"/>
        <v>450</v>
      </c>
      <c r="O219" s="4" t="s">
        <v>31</v>
      </c>
      <c r="P219" s="12" t="s">
        <v>408</v>
      </c>
    </row>
    <row r="220" spans="2:16" ht="14.25" customHeight="1">
      <c r="B220" s="4" t="s">
        <v>13</v>
      </c>
      <c r="C220" s="4">
        <v>1189833</v>
      </c>
      <c r="D220" s="5">
        <v>44264</v>
      </c>
      <c r="E220" s="4" t="s">
        <v>283</v>
      </c>
      <c r="F220" s="4" t="s">
        <v>284</v>
      </c>
      <c r="G220" s="4" t="s">
        <v>285</v>
      </c>
      <c r="H220" s="6">
        <v>700</v>
      </c>
      <c r="I220" s="12" t="s">
        <v>409</v>
      </c>
      <c r="J220" s="12" t="s">
        <v>1086</v>
      </c>
      <c r="K220" s="10">
        <v>126000</v>
      </c>
      <c r="L220" s="11">
        <v>0.4</v>
      </c>
      <c r="M220" s="13">
        <f t="shared" si="6"/>
        <v>315000</v>
      </c>
      <c r="N220" s="13">
        <f t="shared" si="7"/>
        <v>450</v>
      </c>
      <c r="O220" s="4" t="s">
        <v>31</v>
      </c>
      <c r="P220" s="12" t="s">
        <v>410</v>
      </c>
    </row>
    <row r="221" spans="2:16" ht="14.25" customHeight="1">
      <c r="B221" s="4" t="s">
        <v>13</v>
      </c>
      <c r="C221" s="4">
        <v>1189833</v>
      </c>
      <c r="D221" s="5">
        <v>44265</v>
      </c>
      <c r="E221" s="4" t="s">
        <v>283</v>
      </c>
      <c r="F221" s="4" t="s">
        <v>284</v>
      </c>
      <c r="G221" s="4" t="s">
        <v>285</v>
      </c>
      <c r="H221" s="6">
        <v>550</v>
      </c>
      <c r="I221" s="12" t="s">
        <v>411</v>
      </c>
      <c r="J221" s="12" t="s">
        <v>1087</v>
      </c>
      <c r="K221" s="10">
        <v>86625</v>
      </c>
      <c r="L221" s="11">
        <v>0.35</v>
      </c>
      <c r="M221" s="13">
        <f t="shared" si="6"/>
        <v>247500.00000000003</v>
      </c>
      <c r="N221" s="13">
        <f t="shared" si="7"/>
        <v>450.00000000000006</v>
      </c>
      <c r="O221" s="4" t="s">
        <v>31</v>
      </c>
      <c r="P221" s="12" t="s">
        <v>412</v>
      </c>
    </row>
    <row r="222" spans="2:16" ht="14.25" customHeight="1">
      <c r="B222" s="4" t="s">
        <v>13</v>
      </c>
      <c r="C222" s="4">
        <v>1189833</v>
      </c>
      <c r="D222" s="5">
        <v>44266</v>
      </c>
      <c r="E222" s="4" t="s">
        <v>283</v>
      </c>
      <c r="F222" s="4" t="s">
        <v>284</v>
      </c>
      <c r="G222" s="4" t="s">
        <v>413</v>
      </c>
      <c r="H222" s="6">
        <v>500</v>
      </c>
      <c r="I222" s="12" t="s">
        <v>414</v>
      </c>
      <c r="J222" s="12" t="s">
        <v>1086</v>
      </c>
      <c r="K222" s="10">
        <v>137500</v>
      </c>
      <c r="L222" s="11">
        <v>0.55000000000000004</v>
      </c>
      <c r="M222" s="13">
        <f t="shared" si="6"/>
        <v>249999.99999999997</v>
      </c>
      <c r="N222" s="13">
        <f t="shared" si="7"/>
        <v>499.99999999999994</v>
      </c>
      <c r="O222" s="4" t="s">
        <v>31</v>
      </c>
      <c r="P222" s="12" t="s">
        <v>415</v>
      </c>
    </row>
    <row r="223" spans="2:16" ht="14.25" customHeight="1">
      <c r="B223" s="4" t="s">
        <v>13</v>
      </c>
      <c r="C223" s="4">
        <v>1189833</v>
      </c>
      <c r="D223" s="5">
        <v>44267</v>
      </c>
      <c r="E223" s="4" t="s">
        <v>283</v>
      </c>
      <c r="F223" s="4" t="s">
        <v>284</v>
      </c>
      <c r="G223" s="4" t="s">
        <v>413</v>
      </c>
      <c r="H223" s="6">
        <v>700</v>
      </c>
      <c r="I223" s="12" t="s">
        <v>101</v>
      </c>
      <c r="J223" s="12" t="s">
        <v>1086</v>
      </c>
      <c r="K223" s="10">
        <v>63000</v>
      </c>
      <c r="L223" s="11">
        <v>0.2</v>
      </c>
      <c r="M223" s="13">
        <f t="shared" si="6"/>
        <v>315000</v>
      </c>
      <c r="N223" s="13">
        <f t="shared" si="7"/>
        <v>450</v>
      </c>
      <c r="O223" s="4" t="s">
        <v>31</v>
      </c>
      <c r="P223" s="12" t="s">
        <v>416</v>
      </c>
    </row>
    <row r="224" spans="2:16" ht="14.25" customHeight="1">
      <c r="B224" s="4" t="s">
        <v>13</v>
      </c>
      <c r="C224" s="4">
        <v>1189833</v>
      </c>
      <c r="D224" s="5">
        <v>44268</v>
      </c>
      <c r="E224" s="4" t="s">
        <v>283</v>
      </c>
      <c r="F224" s="4" t="s">
        <v>284</v>
      </c>
      <c r="G224" s="4" t="s">
        <v>413</v>
      </c>
      <c r="H224" s="6">
        <v>750</v>
      </c>
      <c r="I224" s="12" t="s">
        <v>417</v>
      </c>
      <c r="J224" s="12" t="s">
        <v>1086</v>
      </c>
      <c r="K224" s="10">
        <v>105000</v>
      </c>
      <c r="L224" s="11">
        <v>0.4</v>
      </c>
      <c r="M224" s="13">
        <f t="shared" si="6"/>
        <v>262500</v>
      </c>
      <c r="N224" s="13">
        <f t="shared" si="7"/>
        <v>350</v>
      </c>
      <c r="O224" s="4" t="s">
        <v>31</v>
      </c>
      <c r="P224" s="12" t="s">
        <v>418</v>
      </c>
    </row>
    <row r="225" spans="2:16" ht="14.25" customHeight="1">
      <c r="B225" s="4" t="s">
        <v>13</v>
      </c>
      <c r="C225" s="4">
        <v>1189833</v>
      </c>
      <c r="D225" s="5">
        <v>44269</v>
      </c>
      <c r="E225" s="4" t="s">
        <v>283</v>
      </c>
      <c r="F225" s="4" t="s">
        <v>284</v>
      </c>
      <c r="G225" s="4" t="s">
        <v>413</v>
      </c>
      <c r="H225" s="6">
        <v>650</v>
      </c>
      <c r="I225" s="12" t="s">
        <v>37</v>
      </c>
      <c r="J225" s="12" t="s">
        <v>1086</v>
      </c>
      <c r="K225" s="10">
        <v>73125</v>
      </c>
      <c r="L225" s="11">
        <v>0.25</v>
      </c>
      <c r="M225" s="13">
        <f t="shared" si="6"/>
        <v>292500</v>
      </c>
      <c r="N225" s="13">
        <f t="shared" si="7"/>
        <v>450</v>
      </c>
      <c r="O225" s="4" t="s">
        <v>31</v>
      </c>
      <c r="P225" s="12" t="s">
        <v>419</v>
      </c>
    </row>
    <row r="226" spans="2:16" ht="14.25" customHeight="1">
      <c r="B226" s="4" t="s">
        <v>13</v>
      </c>
      <c r="C226" s="4">
        <v>1189833</v>
      </c>
      <c r="D226" s="5">
        <v>44270</v>
      </c>
      <c r="E226" s="4" t="s">
        <v>283</v>
      </c>
      <c r="F226" s="4" t="s">
        <v>284</v>
      </c>
      <c r="G226" s="4" t="s">
        <v>413</v>
      </c>
      <c r="H226" s="6">
        <v>675</v>
      </c>
      <c r="I226" s="12" t="s">
        <v>99</v>
      </c>
      <c r="J226" s="12" t="s">
        <v>1087</v>
      </c>
      <c r="K226" s="10">
        <v>121500</v>
      </c>
      <c r="L226" s="11">
        <v>0.4</v>
      </c>
      <c r="M226" s="13">
        <f t="shared" si="6"/>
        <v>303750</v>
      </c>
      <c r="N226" s="13">
        <f t="shared" si="7"/>
        <v>450</v>
      </c>
      <c r="O226" s="4" t="s">
        <v>31</v>
      </c>
      <c r="P226" s="12" t="s">
        <v>420</v>
      </c>
    </row>
    <row r="227" spans="2:16" ht="14.25" customHeight="1">
      <c r="B227" s="4" t="s">
        <v>13</v>
      </c>
      <c r="C227" s="4">
        <v>1189833</v>
      </c>
      <c r="D227" s="5">
        <v>44271</v>
      </c>
      <c r="E227" s="4" t="s">
        <v>283</v>
      </c>
      <c r="F227" s="4" t="s">
        <v>284</v>
      </c>
      <c r="G227" s="4" t="s">
        <v>413</v>
      </c>
      <c r="H227" s="6">
        <v>525</v>
      </c>
      <c r="I227" s="12" t="s">
        <v>421</v>
      </c>
      <c r="J227" s="12" t="s">
        <v>1086</v>
      </c>
      <c r="K227" s="10">
        <v>82687.5</v>
      </c>
      <c r="L227" s="11">
        <v>0.35</v>
      </c>
      <c r="M227" s="13">
        <f t="shared" si="6"/>
        <v>236250.00000000003</v>
      </c>
      <c r="N227" s="13">
        <f t="shared" si="7"/>
        <v>450.00000000000006</v>
      </c>
      <c r="O227" s="4" t="s">
        <v>31</v>
      </c>
      <c r="P227" s="12" t="s">
        <v>422</v>
      </c>
    </row>
    <row r="228" spans="2:16" ht="14.25" customHeight="1">
      <c r="B228" s="4" t="s">
        <v>13</v>
      </c>
      <c r="C228" s="4">
        <v>1189833</v>
      </c>
      <c r="D228" s="5">
        <v>44272</v>
      </c>
      <c r="E228" s="4" t="s">
        <v>283</v>
      </c>
      <c r="F228" s="4" t="s">
        <v>284</v>
      </c>
      <c r="G228" s="4" t="s">
        <v>413</v>
      </c>
      <c r="H228" s="6">
        <v>450</v>
      </c>
      <c r="I228" s="12" t="s">
        <v>423</v>
      </c>
      <c r="J228" s="12" t="s">
        <v>1087</v>
      </c>
      <c r="K228" s="10">
        <v>123750</v>
      </c>
      <c r="L228" s="11">
        <v>0.55000000000000004</v>
      </c>
      <c r="M228" s="13">
        <f t="shared" si="6"/>
        <v>224999.99999999997</v>
      </c>
      <c r="N228" s="13">
        <f t="shared" si="7"/>
        <v>499.99999999999994</v>
      </c>
      <c r="O228" s="4" t="s">
        <v>31</v>
      </c>
      <c r="P228" s="12" t="s">
        <v>424</v>
      </c>
    </row>
    <row r="229" spans="2:16" ht="14.25" customHeight="1">
      <c r="B229" s="4" t="s">
        <v>13</v>
      </c>
      <c r="C229" s="4">
        <v>1189833</v>
      </c>
      <c r="D229" s="5">
        <v>44273</v>
      </c>
      <c r="E229" s="4" t="s">
        <v>283</v>
      </c>
      <c r="F229" s="4" t="s">
        <v>284</v>
      </c>
      <c r="G229" s="4" t="s">
        <v>413</v>
      </c>
      <c r="H229" s="6">
        <v>650</v>
      </c>
      <c r="I229" s="12" t="s">
        <v>425</v>
      </c>
      <c r="J229" s="12" t="s">
        <v>1087</v>
      </c>
      <c r="K229" s="10">
        <v>58500</v>
      </c>
      <c r="L229" s="11">
        <v>0.2</v>
      </c>
      <c r="M229" s="13">
        <f t="shared" si="6"/>
        <v>292500</v>
      </c>
      <c r="N229" s="13">
        <f t="shared" si="7"/>
        <v>450</v>
      </c>
      <c r="O229" s="4" t="s">
        <v>31</v>
      </c>
      <c r="P229" s="12" t="s">
        <v>426</v>
      </c>
    </row>
    <row r="230" spans="2:16" ht="14.25" customHeight="1">
      <c r="B230" s="4" t="s">
        <v>13</v>
      </c>
      <c r="C230" s="4">
        <v>1189833</v>
      </c>
      <c r="D230" s="5">
        <v>44274</v>
      </c>
      <c r="E230" s="4" t="s">
        <v>283</v>
      </c>
      <c r="F230" s="4" t="s">
        <v>284</v>
      </c>
      <c r="G230" s="4" t="s">
        <v>413</v>
      </c>
      <c r="H230" s="6">
        <v>800</v>
      </c>
      <c r="I230" s="12" t="s">
        <v>427</v>
      </c>
      <c r="J230" s="12" t="s">
        <v>1086</v>
      </c>
      <c r="K230" s="10">
        <v>112000</v>
      </c>
      <c r="L230" s="11">
        <v>0.4</v>
      </c>
      <c r="M230" s="13">
        <f t="shared" si="6"/>
        <v>280000</v>
      </c>
      <c r="N230" s="13">
        <f t="shared" si="7"/>
        <v>350</v>
      </c>
      <c r="O230" s="4" t="s">
        <v>31</v>
      </c>
      <c r="P230" s="12" t="s">
        <v>428</v>
      </c>
    </row>
    <row r="231" spans="2:16" ht="14.25" customHeight="1">
      <c r="B231" s="4" t="s">
        <v>13</v>
      </c>
      <c r="C231" s="4">
        <v>1189833</v>
      </c>
      <c r="D231" s="5">
        <v>44275</v>
      </c>
      <c r="E231" s="4" t="s">
        <v>283</v>
      </c>
      <c r="F231" s="4" t="s">
        <v>284</v>
      </c>
      <c r="G231" s="4" t="s">
        <v>413</v>
      </c>
      <c r="H231" s="6">
        <v>650</v>
      </c>
      <c r="I231" s="12" t="s">
        <v>429</v>
      </c>
      <c r="J231" s="12" t="s">
        <v>1087</v>
      </c>
      <c r="K231" s="10">
        <v>73125</v>
      </c>
      <c r="L231" s="11">
        <v>0.25</v>
      </c>
      <c r="M231" s="13">
        <f t="shared" si="6"/>
        <v>292500</v>
      </c>
      <c r="N231" s="13">
        <f t="shared" si="7"/>
        <v>450</v>
      </c>
      <c r="O231" s="4" t="s">
        <v>31</v>
      </c>
      <c r="P231" s="12" t="s">
        <v>430</v>
      </c>
    </row>
    <row r="232" spans="2:16" ht="14.25" customHeight="1">
      <c r="B232" s="4" t="s">
        <v>13</v>
      </c>
      <c r="C232" s="4">
        <v>1189833</v>
      </c>
      <c r="D232" s="5">
        <v>44276</v>
      </c>
      <c r="E232" s="4" t="s">
        <v>283</v>
      </c>
      <c r="F232" s="4" t="s">
        <v>284</v>
      </c>
      <c r="G232" s="4" t="s">
        <v>413</v>
      </c>
      <c r="H232" s="6">
        <v>650</v>
      </c>
      <c r="I232" s="12" t="s">
        <v>431</v>
      </c>
      <c r="J232" s="12" t="s">
        <v>1087</v>
      </c>
      <c r="K232" s="10">
        <v>117000</v>
      </c>
      <c r="L232" s="11">
        <v>0.4</v>
      </c>
      <c r="M232" s="13">
        <f t="shared" si="6"/>
        <v>292500</v>
      </c>
      <c r="N232" s="13">
        <f t="shared" si="7"/>
        <v>450</v>
      </c>
      <c r="O232" s="4" t="s">
        <v>31</v>
      </c>
      <c r="P232" s="12" t="s">
        <v>432</v>
      </c>
    </row>
    <row r="233" spans="2:16" ht="14.25" customHeight="1">
      <c r="B233" s="4" t="s">
        <v>13</v>
      </c>
      <c r="C233" s="4">
        <v>1189833</v>
      </c>
      <c r="D233" s="5">
        <v>44277</v>
      </c>
      <c r="E233" s="4" t="s">
        <v>283</v>
      </c>
      <c r="F233" s="4" t="s">
        <v>284</v>
      </c>
      <c r="G233" s="4" t="s">
        <v>413</v>
      </c>
      <c r="H233" s="6">
        <v>550</v>
      </c>
      <c r="I233" s="12" t="s">
        <v>433</v>
      </c>
      <c r="J233" s="12" t="s">
        <v>1086</v>
      </c>
      <c r="K233" s="10">
        <v>86625</v>
      </c>
      <c r="L233" s="11">
        <v>0.35</v>
      </c>
      <c r="M233" s="13">
        <f t="shared" si="6"/>
        <v>247500.00000000003</v>
      </c>
      <c r="N233" s="13">
        <f t="shared" si="7"/>
        <v>450.00000000000006</v>
      </c>
      <c r="O233" s="4" t="s">
        <v>31</v>
      </c>
      <c r="P233" s="12" t="s">
        <v>434</v>
      </c>
    </row>
    <row r="234" spans="2:16" ht="14.25" customHeight="1">
      <c r="B234" s="4" t="s">
        <v>13</v>
      </c>
      <c r="C234" s="4">
        <v>1189833</v>
      </c>
      <c r="D234" s="5">
        <v>44278</v>
      </c>
      <c r="E234" s="4" t="s">
        <v>283</v>
      </c>
      <c r="F234" s="4" t="s">
        <v>284</v>
      </c>
      <c r="G234" s="4" t="s">
        <v>413</v>
      </c>
      <c r="H234" s="6">
        <v>425</v>
      </c>
      <c r="I234" s="12" t="s">
        <v>17</v>
      </c>
      <c r="J234" s="12" t="s">
        <v>1086</v>
      </c>
      <c r="K234" s="10">
        <v>116875</v>
      </c>
      <c r="L234" s="11">
        <v>0.55000000000000004</v>
      </c>
      <c r="M234" s="13">
        <f t="shared" si="6"/>
        <v>212499.99999999997</v>
      </c>
      <c r="N234" s="13">
        <f t="shared" si="7"/>
        <v>499.99999999999994</v>
      </c>
      <c r="O234" s="4" t="s">
        <v>31</v>
      </c>
      <c r="P234" s="12" t="s">
        <v>435</v>
      </c>
    </row>
    <row r="235" spans="2:16" ht="14.25" customHeight="1">
      <c r="B235" s="4" t="s">
        <v>13</v>
      </c>
      <c r="C235" s="4">
        <v>1189833</v>
      </c>
      <c r="D235" s="5">
        <v>44292</v>
      </c>
      <c r="E235" s="4" t="s">
        <v>283</v>
      </c>
      <c r="F235" s="4" t="s">
        <v>284</v>
      </c>
      <c r="G235" s="4" t="s">
        <v>413</v>
      </c>
      <c r="H235" s="6">
        <v>625</v>
      </c>
      <c r="I235" s="12" t="s">
        <v>436</v>
      </c>
      <c r="J235" s="12" t="s">
        <v>1087</v>
      </c>
      <c r="K235" s="10">
        <v>56250</v>
      </c>
      <c r="L235" s="11">
        <v>0.2</v>
      </c>
      <c r="M235" s="13">
        <f t="shared" si="6"/>
        <v>281250</v>
      </c>
      <c r="N235" s="13">
        <f t="shared" si="7"/>
        <v>450</v>
      </c>
      <c r="O235" s="4" t="s">
        <v>31</v>
      </c>
      <c r="P235" s="12" t="s">
        <v>437</v>
      </c>
    </row>
    <row r="236" spans="2:16" ht="14.25" customHeight="1">
      <c r="B236" s="4" t="s">
        <v>13</v>
      </c>
      <c r="C236" s="4">
        <v>1189833</v>
      </c>
      <c r="D236" s="5">
        <v>44293</v>
      </c>
      <c r="E236" s="4" t="s">
        <v>283</v>
      </c>
      <c r="F236" s="4" t="s">
        <v>284</v>
      </c>
      <c r="G236" s="4" t="s">
        <v>413</v>
      </c>
      <c r="H236" s="6">
        <v>800</v>
      </c>
      <c r="I236" s="12" t="s">
        <v>438</v>
      </c>
      <c r="J236" s="12" t="s">
        <v>1087</v>
      </c>
      <c r="K236" s="10">
        <v>144000</v>
      </c>
      <c r="L236" s="11">
        <v>0.4</v>
      </c>
      <c r="M236" s="13">
        <f t="shared" si="6"/>
        <v>360000</v>
      </c>
      <c r="N236" s="13">
        <f t="shared" si="7"/>
        <v>450</v>
      </c>
      <c r="O236" s="4" t="s">
        <v>31</v>
      </c>
      <c r="P236" s="12" t="s">
        <v>439</v>
      </c>
    </row>
    <row r="237" spans="2:16" ht="14.25" customHeight="1">
      <c r="B237" s="4" t="s">
        <v>13</v>
      </c>
      <c r="C237" s="4">
        <v>1189833</v>
      </c>
      <c r="D237" s="5">
        <v>44294</v>
      </c>
      <c r="E237" s="4" t="s">
        <v>283</v>
      </c>
      <c r="F237" s="4" t="s">
        <v>284</v>
      </c>
      <c r="G237" s="4" t="s">
        <v>413</v>
      </c>
      <c r="H237" s="6">
        <v>600</v>
      </c>
      <c r="I237" s="12" t="s">
        <v>440</v>
      </c>
      <c r="J237" s="12" t="s">
        <v>1087</v>
      </c>
      <c r="K237" s="10">
        <v>75000</v>
      </c>
      <c r="L237" s="11">
        <v>0.25</v>
      </c>
      <c r="M237" s="13">
        <f t="shared" si="6"/>
        <v>300000</v>
      </c>
      <c r="N237" s="13">
        <f t="shared" si="7"/>
        <v>500</v>
      </c>
      <c r="O237" s="4" t="s">
        <v>31</v>
      </c>
      <c r="P237" s="12" t="s">
        <v>441</v>
      </c>
    </row>
    <row r="238" spans="2:16" ht="14.25" customHeight="1">
      <c r="B238" s="4" t="s">
        <v>13</v>
      </c>
      <c r="C238" s="4">
        <v>1189833</v>
      </c>
      <c r="D238" s="5">
        <v>44295</v>
      </c>
      <c r="E238" s="4" t="s">
        <v>283</v>
      </c>
      <c r="F238" s="4" t="s">
        <v>284</v>
      </c>
      <c r="G238" s="4" t="s">
        <v>413</v>
      </c>
      <c r="H238" s="6">
        <v>625</v>
      </c>
      <c r="I238" s="12" t="s">
        <v>442</v>
      </c>
      <c r="J238" s="12" t="s">
        <v>1088</v>
      </c>
      <c r="K238" s="10">
        <v>125000</v>
      </c>
      <c r="L238" s="11">
        <v>0.4</v>
      </c>
      <c r="M238" s="13">
        <f t="shared" si="6"/>
        <v>312500</v>
      </c>
      <c r="N238" s="13">
        <f t="shared" si="7"/>
        <v>500</v>
      </c>
      <c r="O238" s="4" t="s">
        <v>31</v>
      </c>
      <c r="P238" s="12" t="s">
        <v>443</v>
      </c>
    </row>
    <row r="239" spans="2:16" ht="14.25" customHeight="1">
      <c r="B239" s="4" t="s">
        <v>13</v>
      </c>
      <c r="C239" s="4">
        <v>1189833</v>
      </c>
      <c r="D239" s="5">
        <v>44296</v>
      </c>
      <c r="E239" s="4" t="s">
        <v>283</v>
      </c>
      <c r="F239" s="4" t="s">
        <v>284</v>
      </c>
      <c r="G239" s="4" t="s">
        <v>413</v>
      </c>
      <c r="H239" s="6">
        <v>525</v>
      </c>
      <c r="I239" s="12" t="s">
        <v>444</v>
      </c>
      <c r="J239" s="12" t="s">
        <v>1087</v>
      </c>
      <c r="K239" s="10">
        <v>82687.5</v>
      </c>
      <c r="L239" s="11">
        <v>0.35</v>
      </c>
      <c r="M239" s="13">
        <f t="shared" si="6"/>
        <v>236250.00000000003</v>
      </c>
      <c r="N239" s="13">
        <f t="shared" si="7"/>
        <v>450.00000000000006</v>
      </c>
      <c r="O239" s="4" t="s">
        <v>31</v>
      </c>
      <c r="P239" s="12" t="s">
        <v>445</v>
      </c>
    </row>
    <row r="240" spans="2:16" ht="14.25" customHeight="1">
      <c r="B240" s="4" t="s">
        <v>13</v>
      </c>
      <c r="C240" s="4">
        <v>1189833</v>
      </c>
      <c r="D240" s="5">
        <v>44297</v>
      </c>
      <c r="E240" s="4" t="s">
        <v>283</v>
      </c>
      <c r="F240" s="4" t="s">
        <v>284</v>
      </c>
      <c r="G240" s="4" t="s">
        <v>413</v>
      </c>
      <c r="H240" s="6">
        <v>425</v>
      </c>
      <c r="I240" s="12" t="s">
        <v>446</v>
      </c>
      <c r="J240" s="12" t="s">
        <v>1088</v>
      </c>
      <c r="K240" s="10">
        <v>116875</v>
      </c>
      <c r="L240" s="11">
        <v>0.55000000000000004</v>
      </c>
      <c r="M240" s="13">
        <f t="shared" si="6"/>
        <v>212499.99999999997</v>
      </c>
      <c r="N240" s="13">
        <f t="shared" si="7"/>
        <v>499.99999999999994</v>
      </c>
      <c r="O240" s="4" t="s">
        <v>31</v>
      </c>
      <c r="P240" s="12" t="s">
        <v>447</v>
      </c>
    </row>
    <row r="241" spans="2:16" ht="14.25" customHeight="1">
      <c r="B241" s="4" t="s">
        <v>13</v>
      </c>
      <c r="C241" s="4">
        <v>1189833</v>
      </c>
      <c r="D241" s="5">
        <v>44298</v>
      </c>
      <c r="E241" s="4" t="s">
        <v>283</v>
      </c>
      <c r="F241" s="4" t="s">
        <v>284</v>
      </c>
      <c r="G241" s="4" t="s">
        <v>413</v>
      </c>
      <c r="H241" s="6">
        <v>600</v>
      </c>
      <c r="I241" s="12" t="s">
        <v>448</v>
      </c>
      <c r="J241" s="12" t="s">
        <v>1087</v>
      </c>
      <c r="K241" s="10">
        <v>78000</v>
      </c>
      <c r="L241" s="11">
        <v>0.2</v>
      </c>
      <c r="M241" s="13">
        <f t="shared" si="6"/>
        <v>390000</v>
      </c>
      <c r="N241" s="13">
        <f t="shared" si="7"/>
        <v>650</v>
      </c>
      <c r="O241" s="4" t="s">
        <v>31</v>
      </c>
      <c r="P241" s="12" t="s">
        <v>449</v>
      </c>
    </row>
    <row r="242" spans="2:16" ht="14.25" customHeight="1">
      <c r="B242" s="4" t="s">
        <v>13</v>
      </c>
      <c r="C242" s="4">
        <v>1189833</v>
      </c>
      <c r="D242" s="5">
        <v>44299</v>
      </c>
      <c r="E242" s="4" t="s">
        <v>283</v>
      </c>
      <c r="F242" s="4" t="s">
        <v>284</v>
      </c>
      <c r="G242" s="4" t="s">
        <v>413</v>
      </c>
      <c r="H242" s="6">
        <v>800</v>
      </c>
      <c r="I242" s="12" t="s">
        <v>95</v>
      </c>
      <c r="J242" s="12" t="s">
        <v>1087</v>
      </c>
      <c r="K242" s="10">
        <v>144000</v>
      </c>
      <c r="L242" s="11">
        <v>0.4</v>
      </c>
      <c r="M242" s="13">
        <f t="shared" si="6"/>
        <v>360000</v>
      </c>
      <c r="N242" s="13">
        <f t="shared" si="7"/>
        <v>450</v>
      </c>
      <c r="O242" s="4" t="s">
        <v>31</v>
      </c>
      <c r="P242" s="12" t="s">
        <v>96</v>
      </c>
    </row>
    <row r="243" spans="2:16" ht="14.25" customHeight="1">
      <c r="B243" s="4" t="s">
        <v>13</v>
      </c>
      <c r="C243" s="4">
        <v>1189833</v>
      </c>
      <c r="D243" s="5">
        <v>44300</v>
      </c>
      <c r="E243" s="4" t="s">
        <v>283</v>
      </c>
      <c r="F243" s="4" t="s">
        <v>284</v>
      </c>
      <c r="G243" s="4" t="s">
        <v>413</v>
      </c>
      <c r="H243" s="6">
        <v>650</v>
      </c>
      <c r="I243" s="12" t="s">
        <v>109</v>
      </c>
      <c r="J243" s="12" t="s">
        <v>1087</v>
      </c>
      <c r="K243" s="10">
        <v>81250</v>
      </c>
      <c r="L243" s="11">
        <v>0.25</v>
      </c>
      <c r="M243" s="13">
        <f t="shared" si="6"/>
        <v>325000</v>
      </c>
      <c r="N243" s="13">
        <f t="shared" si="7"/>
        <v>500</v>
      </c>
      <c r="O243" s="4" t="s">
        <v>31</v>
      </c>
      <c r="P243" s="12" t="s">
        <v>110</v>
      </c>
    </row>
    <row r="244" spans="2:16" ht="14.25" customHeight="1">
      <c r="B244" s="4" t="s">
        <v>13</v>
      </c>
      <c r="C244" s="4">
        <v>1189833</v>
      </c>
      <c r="D244" s="5">
        <v>44301</v>
      </c>
      <c r="E244" s="4" t="s">
        <v>283</v>
      </c>
      <c r="F244" s="4" t="s">
        <v>284</v>
      </c>
      <c r="G244" s="4" t="s">
        <v>413</v>
      </c>
      <c r="H244" s="6">
        <v>650</v>
      </c>
      <c r="I244" s="12" t="s">
        <v>130</v>
      </c>
      <c r="J244" s="12" t="s">
        <v>1087</v>
      </c>
      <c r="K244" s="10">
        <v>130000</v>
      </c>
      <c r="L244" s="11">
        <v>0.4</v>
      </c>
      <c r="M244" s="13">
        <f t="shared" si="6"/>
        <v>325000</v>
      </c>
      <c r="N244" s="13">
        <f t="shared" si="7"/>
        <v>500</v>
      </c>
      <c r="O244" s="4" t="s">
        <v>31</v>
      </c>
      <c r="P244" s="12" t="s">
        <v>131</v>
      </c>
    </row>
    <row r="245" spans="2:16" ht="14.25" customHeight="1">
      <c r="B245" s="4" t="s">
        <v>13</v>
      </c>
      <c r="C245" s="4">
        <v>1189833</v>
      </c>
      <c r="D245" s="5">
        <v>44302</v>
      </c>
      <c r="E245" s="4" t="s">
        <v>283</v>
      </c>
      <c r="F245" s="4" t="s">
        <v>284</v>
      </c>
      <c r="G245" s="4" t="s">
        <v>413</v>
      </c>
      <c r="H245" s="6">
        <v>550</v>
      </c>
      <c r="I245" s="12" t="s">
        <v>234</v>
      </c>
      <c r="J245" s="12" t="s">
        <v>1087</v>
      </c>
      <c r="K245" s="10">
        <v>86625</v>
      </c>
      <c r="L245" s="11">
        <v>0.35</v>
      </c>
      <c r="M245" s="13">
        <f t="shared" si="6"/>
        <v>247500.00000000003</v>
      </c>
      <c r="N245" s="13">
        <f t="shared" si="7"/>
        <v>450.00000000000006</v>
      </c>
      <c r="O245" s="4" t="s">
        <v>31</v>
      </c>
      <c r="P245" s="12" t="s">
        <v>235</v>
      </c>
    </row>
    <row r="246" spans="2:16" ht="14.25" customHeight="1">
      <c r="B246" s="4" t="s">
        <v>13</v>
      </c>
      <c r="C246" s="4">
        <v>1189833</v>
      </c>
      <c r="D246" s="5">
        <v>44303</v>
      </c>
      <c r="E246" s="4" t="s">
        <v>283</v>
      </c>
      <c r="F246" s="4" t="s">
        <v>284</v>
      </c>
      <c r="G246" s="4" t="s">
        <v>413</v>
      </c>
      <c r="H246" s="6">
        <v>450</v>
      </c>
      <c r="I246" s="12" t="s">
        <v>136</v>
      </c>
      <c r="J246" s="12" t="s">
        <v>1087</v>
      </c>
      <c r="K246" s="10">
        <v>123750</v>
      </c>
      <c r="L246" s="11">
        <v>0.55000000000000004</v>
      </c>
      <c r="M246" s="13">
        <f t="shared" si="6"/>
        <v>224999.99999999997</v>
      </c>
      <c r="N246" s="13">
        <f t="shared" si="7"/>
        <v>499.99999999999994</v>
      </c>
      <c r="O246" s="4" t="s">
        <v>31</v>
      </c>
      <c r="P246" s="12" t="s">
        <v>137</v>
      </c>
    </row>
    <row r="247" spans="2:16" ht="14.25" customHeight="1">
      <c r="B247" s="4" t="s">
        <v>13</v>
      </c>
      <c r="C247" s="4">
        <v>1189833</v>
      </c>
      <c r="D247" s="5">
        <v>44304</v>
      </c>
      <c r="E247" s="4" t="s">
        <v>283</v>
      </c>
      <c r="F247" s="4" t="s">
        <v>284</v>
      </c>
      <c r="G247" s="4" t="s">
        <v>413</v>
      </c>
      <c r="H247" s="6">
        <v>625</v>
      </c>
      <c r="I247" s="12" t="s">
        <v>450</v>
      </c>
      <c r="J247" s="12" t="s">
        <v>1086</v>
      </c>
      <c r="K247" s="10">
        <v>81250</v>
      </c>
      <c r="L247" s="11">
        <v>0.2</v>
      </c>
      <c r="M247" s="13">
        <f t="shared" si="6"/>
        <v>406250</v>
      </c>
      <c r="N247" s="13">
        <f t="shared" si="7"/>
        <v>650</v>
      </c>
      <c r="O247" s="4" t="s">
        <v>31</v>
      </c>
      <c r="P247" s="12" t="s">
        <v>451</v>
      </c>
    </row>
    <row r="248" spans="2:16" ht="14.25" customHeight="1">
      <c r="B248" s="4" t="s">
        <v>13</v>
      </c>
      <c r="C248" s="4">
        <v>1189833</v>
      </c>
      <c r="D248" s="5">
        <v>44305</v>
      </c>
      <c r="E248" s="4" t="s">
        <v>283</v>
      </c>
      <c r="F248" s="4" t="s">
        <v>284</v>
      </c>
      <c r="G248" s="4" t="s">
        <v>413</v>
      </c>
      <c r="H248" s="6">
        <v>900</v>
      </c>
      <c r="I248" s="12" t="s">
        <v>452</v>
      </c>
      <c r="J248" s="12" t="s">
        <v>1088</v>
      </c>
      <c r="K248" s="10">
        <v>162000</v>
      </c>
      <c r="L248" s="11">
        <v>0.4</v>
      </c>
      <c r="M248" s="13">
        <f t="shared" si="6"/>
        <v>405000</v>
      </c>
      <c r="N248" s="13">
        <f t="shared" si="7"/>
        <v>450</v>
      </c>
      <c r="O248" s="4" t="s">
        <v>31</v>
      </c>
      <c r="P248" s="12" t="s">
        <v>453</v>
      </c>
    </row>
    <row r="249" spans="2:16" ht="14.25" customHeight="1">
      <c r="B249" s="4" t="s">
        <v>13</v>
      </c>
      <c r="C249" s="4">
        <v>1189833</v>
      </c>
      <c r="D249" s="5">
        <v>44306</v>
      </c>
      <c r="E249" s="4" t="s">
        <v>283</v>
      </c>
      <c r="F249" s="4" t="s">
        <v>284</v>
      </c>
      <c r="G249" s="4" t="s">
        <v>413</v>
      </c>
      <c r="H249" s="6">
        <v>750</v>
      </c>
      <c r="I249" s="12" t="s">
        <v>57</v>
      </c>
      <c r="J249" s="12" t="s">
        <v>1087</v>
      </c>
      <c r="K249" s="10">
        <v>93750</v>
      </c>
      <c r="L249" s="11">
        <v>0.25</v>
      </c>
      <c r="M249" s="13">
        <f t="shared" si="6"/>
        <v>375000</v>
      </c>
      <c r="N249" s="13">
        <f t="shared" si="7"/>
        <v>500</v>
      </c>
      <c r="O249" s="4" t="s">
        <v>31</v>
      </c>
      <c r="P249" s="12" t="s">
        <v>58</v>
      </c>
    </row>
    <row r="250" spans="2:16" ht="14.25" customHeight="1">
      <c r="B250" s="4" t="s">
        <v>13</v>
      </c>
      <c r="C250" s="4">
        <v>1189833</v>
      </c>
      <c r="D250" s="5">
        <v>44307</v>
      </c>
      <c r="E250" s="4" t="s">
        <v>283</v>
      </c>
      <c r="F250" s="4" t="s">
        <v>284</v>
      </c>
      <c r="G250" s="4" t="s">
        <v>413</v>
      </c>
      <c r="H250" s="6">
        <v>750</v>
      </c>
      <c r="I250" s="12" t="s">
        <v>454</v>
      </c>
      <c r="J250" s="12" t="s">
        <v>1087</v>
      </c>
      <c r="K250" s="10">
        <v>150000</v>
      </c>
      <c r="L250" s="11">
        <v>0.4</v>
      </c>
      <c r="M250" s="13">
        <f t="shared" si="6"/>
        <v>375000</v>
      </c>
      <c r="N250" s="13">
        <f t="shared" si="7"/>
        <v>500</v>
      </c>
      <c r="O250" s="4" t="s">
        <v>31</v>
      </c>
      <c r="P250" s="12" t="s">
        <v>455</v>
      </c>
    </row>
    <row r="251" spans="2:16" ht="14.25" customHeight="1">
      <c r="B251" s="4" t="s">
        <v>13</v>
      </c>
      <c r="C251" s="4">
        <v>1189833</v>
      </c>
      <c r="D251" s="5">
        <v>44308</v>
      </c>
      <c r="E251" s="4" t="s">
        <v>283</v>
      </c>
      <c r="F251" s="4" t="s">
        <v>284</v>
      </c>
      <c r="G251" s="4" t="s">
        <v>413</v>
      </c>
      <c r="H251" s="6">
        <v>625</v>
      </c>
      <c r="I251" s="12" t="s">
        <v>456</v>
      </c>
      <c r="J251" s="12" t="s">
        <v>1087</v>
      </c>
      <c r="K251" s="10">
        <v>98437.5</v>
      </c>
      <c r="L251" s="11">
        <v>0.35</v>
      </c>
      <c r="M251" s="13">
        <f t="shared" si="6"/>
        <v>281250</v>
      </c>
      <c r="N251" s="13">
        <f t="shared" si="7"/>
        <v>450</v>
      </c>
      <c r="O251" s="4" t="s">
        <v>31</v>
      </c>
      <c r="P251" s="12" t="s">
        <v>457</v>
      </c>
    </row>
    <row r="252" spans="2:16" ht="14.25" customHeight="1">
      <c r="B252" s="4" t="s">
        <v>13</v>
      </c>
      <c r="C252" s="4">
        <v>1189833</v>
      </c>
      <c r="D252" s="5">
        <v>44309</v>
      </c>
      <c r="E252" s="4" t="s">
        <v>283</v>
      </c>
      <c r="F252" s="4" t="s">
        <v>284</v>
      </c>
      <c r="G252" s="4" t="s">
        <v>413</v>
      </c>
      <c r="H252" s="6">
        <v>500</v>
      </c>
      <c r="I252" s="12" t="s">
        <v>37</v>
      </c>
      <c r="J252" s="12" t="s">
        <v>1086</v>
      </c>
      <c r="K252" s="10">
        <v>137500</v>
      </c>
      <c r="L252" s="11">
        <v>0.55000000000000004</v>
      </c>
      <c r="M252" s="13">
        <f t="shared" si="6"/>
        <v>249999.99999999997</v>
      </c>
      <c r="N252" s="13">
        <f t="shared" si="7"/>
        <v>499.99999999999994</v>
      </c>
      <c r="O252" s="4" t="s">
        <v>31</v>
      </c>
      <c r="P252" s="12" t="s">
        <v>458</v>
      </c>
    </row>
    <row r="253" spans="2:16" ht="14.25" customHeight="1">
      <c r="B253" s="4" t="s">
        <v>13</v>
      </c>
      <c r="C253" s="4">
        <v>1189833</v>
      </c>
      <c r="D253" s="5">
        <v>44310</v>
      </c>
      <c r="E253" s="4" t="s">
        <v>283</v>
      </c>
      <c r="F253" s="4" t="s">
        <v>284</v>
      </c>
      <c r="G253" s="4" t="s">
        <v>413</v>
      </c>
      <c r="H253" s="6">
        <v>800</v>
      </c>
      <c r="I253" s="12" t="s">
        <v>459</v>
      </c>
      <c r="J253" s="12" t="s">
        <v>1087</v>
      </c>
      <c r="K253" s="10">
        <v>104000</v>
      </c>
      <c r="L253" s="11">
        <v>0.2</v>
      </c>
      <c r="M253" s="13">
        <f t="shared" si="6"/>
        <v>520000</v>
      </c>
      <c r="N253" s="13">
        <f t="shared" si="7"/>
        <v>650</v>
      </c>
      <c r="O253" s="4" t="s">
        <v>31</v>
      </c>
      <c r="P253" s="12" t="s">
        <v>460</v>
      </c>
    </row>
    <row r="254" spans="2:16" ht="14.25" customHeight="1">
      <c r="B254" s="4" t="s">
        <v>13</v>
      </c>
      <c r="C254" s="4">
        <v>1189833</v>
      </c>
      <c r="D254" s="5">
        <v>44311</v>
      </c>
      <c r="E254" s="4" t="s">
        <v>283</v>
      </c>
      <c r="F254" s="4" t="s">
        <v>284</v>
      </c>
      <c r="G254" s="4" t="s">
        <v>413</v>
      </c>
      <c r="H254" s="6">
        <v>950</v>
      </c>
      <c r="I254" s="12" t="s">
        <v>461</v>
      </c>
      <c r="J254" s="12" t="s">
        <v>1086</v>
      </c>
      <c r="K254" s="10">
        <v>171000</v>
      </c>
      <c r="L254" s="11">
        <v>0.4</v>
      </c>
      <c r="M254" s="13">
        <f t="shared" si="6"/>
        <v>427500</v>
      </c>
      <c r="N254" s="13">
        <f t="shared" si="7"/>
        <v>450</v>
      </c>
      <c r="O254" s="4" t="s">
        <v>31</v>
      </c>
      <c r="P254" s="12" t="s">
        <v>462</v>
      </c>
    </row>
    <row r="255" spans="2:16" ht="14.25" customHeight="1">
      <c r="B255" s="4" t="s">
        <v>13</v>
      </c>
      <c r="C255" s="4">
        <v>1189833</v>
      </c>
      <c r="D255" s="5">
        <v>44312</v>
      </c>
      <c r="E255" s="4" t="s">
        <v>283</v>
      </c>
      <c r="F255" s="4" t="s">
        <v>284</v>
      </c>
      <c r="G255" s="4" t="s">
        <v>413</v>
      </c>
      <c r="H255" s="6">
        <v>800</v>
      </c>
      <c r="I255" s="12" t="s">
        <v>213</v>
      </c>
      <c r="J255" s="12" t="s">
        <v>1087</v>
      </c>
      <c r="K255" s="10">
        <v>100000</v>
      </c>
      <c r="L255" s="11">
        <v>0.25</v>
      </c>
      <c r="M255" s="13">
        <f t="shared" si="6"/>
        <v>400000</v>
      </c>
      <c r="N255" s="13">
        <f t="shared" si="7"/>
        <v>500</v>
      </c>
      <c r="O255" s="4" t="s">
        <v>31</v>
      </c>
      <c r="P255" s="12" t="s">
        <v>463</v>
      </c>
    </row>
    <row r="256" spans="2:16" ht="14.25" customHeight="1">
      <c r="B256" s="4" t="s">
        <v>13</v>
      </c>
      <c r="C256" s="4">
        <v>1189833</v>
      </c>
      <c r="D256" s="5">
        <v>44313</v>
      </c>
      <c r="E256" s="4" t="s">
        <v>283</v>
      </c>
      <c r="F256" s="4" t="s">
        <v>284</v>
      </c>
      <c r="G256" s="4" t="s">
        <v>413</v>
      </c>
      <c r="H256" s="6">
        <v>750</v>
      </c>
      <c r="I256" s="12" t="s">
        <v>464</v>
      </c>
      <c r="J256" s="12" t="s">
        <v>1087</v>
      </c>
      <c r="K256" s="10">
        <v>150000</v>
      </c>
      <c r="L256" s="11">
        <v>0.4</v>
      </c>
      <c r="M256" s="13">
        <f t="shared" si="6"/>
        <v>375000</v>
      </c>
      <c r="N256" s="13">
        <f t="shared" si="7"/>
        <v>500</v>
      </c>
      <c r="O256" s="4" t="s">
        <v>31</v>
      </c>
      <c r="P256" s="12" t="s">
        <v>465</v>
      </c>
    </row>
    <row r="257" spans="2:16" ht="14.25" customHeight="1">
      <c r="B257" s="4" t="s">
        <v>13</v>
      </c>
      <c r="C257" s="4">
        <v>1189833</v>
      </c>
      <c r="D257" s="5">
        <v>44314</v>
      </c>
      <c r="E257" s="4" t="s">
        <v>283</v>
      </c>
      <c r="F257" s="4" t="s">
        <v>284</v>
      </c>
      <c r="G257" s="4" t="s">
        <v>413</v>
      </c>
      <c r="H257" s="6">
        <v>650</v>
      </c>
      <c r="I257" s="12" t="s">
        <v>466</v>
      </c>
      <c r="J257" s="12" t="s">
        <v>1087</v>
      </c>
      <c r="K257" s="10">
        <v>102375</v>
      </c>
      <c r="L257" s="11">
        <v>0.35</v>
      </c>
      <c r="M257" s="13">
        <f t="shared" si="6"/>
        <v>292500</v>
      </c>
      <c r="N257" s="13">
        <f t="shared" si="7"/>
        <v>450</v>
      </c>
      <c r="O257" s="4" t="s">
        <v>31</v>
      </c>
      <c r="P257" s="12" t="s">
        <v>467</v>
      </c>
    </row>
    <row r="258" spans="2:16" ht="14.25" customHeight="1">
      <c r="B258" s="4" t="s">
        <v>13</v>
      </c>
      <c r="C258" s="4">
        <v>1189833</v>
      </c>
      <c r="D258" s="5">
        <v>44315</v>
      </c>
      <c r="E258" s="4" t="s">
        <v>283</v>
      </c>
      <c r="F258" s="4" t="s">
        <v>284</v>
      </c>
      <c r="G258" s="4" t="s">
        <v>413</v>
      </c>
      <c r="H258" s="6">
        <v>700</v>
      </c>
      <c r="I258" s="12" t="s">
        <v>468</v>
      </c>
      <c r="J258" s="12" t="s">
        <v>1087</v>
      </c>
      <c r="K258" s="10">
        <v>192500</v>
      </c>
      <c r="L258" s="11">
        <v>0.55000000000000004</v>
      </c>
      <c r="M258" s="13">
        <f t="shared" si="6"/>
        <v>350000</v>
      </c>
      <c r="N258" s="13">
        <f t="shared" si="7"/>
        <v>500</v>
      </c>
      <c r="O258" s="4" t="s">
        <v>31</v>
      </c>
      <c r="P258" s="12" t="s">
        <v>469</v>
      </c>
    </row>
    <row r="259" spans="2:16" ht="14.25" customHeight="1">
      <c r="B259" s="4" t="s">
        <v>13</v>
      </c>
      <c r="C259" s="4">
        <v>1189833</v>
      </c>
      <c r="D259" s="5">
        <v>44316</v>
      </c>
      <c r="E259" s="4" t="s">
        <v>283</v>
      </c>
      <c r="F259" s="4" t="s">
        <v>284</v>
      </c>
      <c r="G259" s="4" t="s">
        <v>413</v>
      </c>
      <c r="H259" s="6">
        <v>700</v>
      </c>
      <c r="I259" s="12" t="s">
        <v>470</v>
      </c>
      <c r="J259" s="12" t="s">
        <v>1087</v>
      </c>
      <c r="K259" s="10">
        <v>91000</v>
      </c>
      <c r="L259" s="11">
        <v>0.2</v>
      </c>
      <c r="M259" s="13">
        <f t="shared" si="6"/>
        <v>455000</v>
      </c>
      <c r="N259" s="13">
        <f t="shared" si="7"/>
        <v>650</v>
      </c>
      <c r="O259" s="4" t="s">
        <v>31</v>
      </c>
      <c r="P259" s="12" t="s">
        <v>471</v>
      </c>
    </row>
    <row r="260" spans="2:16" ht="14.25" customHeight="1">
      <c r="B260" s="4" t="s">
        <v>13</v>
      </c>
      <c r="C260" s="4">
        <v>1189833</v>
      </c>
      <c r="D260" s="5">
        <v>44317</v>
      </c>
      <c r="E260" s="4" t="s">
        <v>283</v>
      </c>
      <c r="F260" s="4" t="s">
        <v>284</v>
      </c>
      <c r="G260" s="4" t="s">
        <v>413</v>
      </c>
      <c r="H260" s="6">
        <v>900</v>
      </c>
      <c r="I260" s="12" t="s">
        <v>472</v>
      </c>
      <c r="J260" s="12" t="s">
        <v>1087</v>
      </c>
      <c r="K260" s="10">
        <v>180000</v>
      </c>
      <c r="L260" s="11">
        <v>0.4</v>
      </c>
      <c r="M260" s="13">
        <f t="shared" si="6"/>
        <v>450000</v>
      </c>
      <c r="N260" s="13">
        <f t="shared" si="7"/>
        <v>500</v>
      </c>
      <c r="O260" s="4" t="s">
        <v>31</v>
      </c>
      <c r="P260" s="12" t="s">
        <v>473</v>
      </c>
    </row>
    <row r="261" spans="2:16" ht="14.25" customHeight="1">
      <c r="B261" s="4" t="s">
        <v>13</v>
      </c>
      <c r="C261" s="4">
        <v>1189833</v>
      </c>
      <c r="D261" s="5">
        <v>44318</v>
      </c>
      <c r="E261" s="4" t="s">
        <v>283</v>
      </c>
      <c r="F261" s="4" t="s">
        <v>284</v>
      </c>
      <c r="G261" s="4" t="s">
        <v>413</v>
      </c>
      <c r="H261" s="6">
        <v>850</v>
      </c>
      <c r="I261" s="12" t="s">
        <v>107</v>
      </c>
      <c r="J261" s="12" t="s">
        <v>1087</v>
      </c>
      <c r="K261" s="10">
        <v>116875</v>
      </c>
      <c r="L261" s="11">
        <v>0.25</v>
      </c>
      <c r="M261" s="13">
        <f t="shared" si="6"/>
        <v>467500</v>
      </c>
      <c r="N261" s="13">
        <f t="shared" si="7"/>
        <v>550</v>
      </c>
      <c r="O261" s="4" t="s">
        <v>31</v>
      </c>
      <c r="P261" s="12" t="s">
        <v>108</v>
      </c>
    </row>
    <row r="262" spans="2:16" ht="14.25" customHeight="1">
      <c r="B262" s="4" t="s">
        <v>13</v>
      </c>
      <c r="C262" s="4">
        <v>1189833</v>
      </c>
      <c r="D262" s="5">
        <v>44319</v>
      </c>
      <c r="E262" s="4" t="s">
        <v>283</v>
      </c>
      <c r="F262" s="4" t="s">
        <v>284</v>
      </c>
      <c r="G262" s="4" t="s">
        <v>413</v>
      </c>
      <c r="H262" s="6">
        <v>725</v>
      </c>
      <c r="I262" s="12" t="s">
        <v>474</v>
      </c>
      <c r="J262" s="12" t="s">
        <v>1087</v>
      </c>
      <c r="K262" s="10">
        <v>145000</v>
      </c>
      <c r="L262" s="11">
        <v>0.4</v>
      </c>
      <c r="M262" s="13">
        <f t="shared" si="6"/>
        <v>362500</v>
      </c>
      <c r="N262" s="13">
        <f t="shared" si="7"/>
        <v>500</v>
      </c>
      <c r="O262" s="4" t="s">
        <v>31</v>
      </c>
      <c r="P262" s="12" t="s">
        <v>475</v>
      </c>
    </row>
    <row r="263" spans="2:16" ht="14.25" customHeight="1">
      <c r="B263" s="4" t="s">
        <v>13</v>
      </c>
      <c r="C263" s="4">
        <v>1189833</v>
      </c>
      <c r="D263" s="5">
        <v>44320</v>
      </c>
      <c r="E263" s="4" t="s">
        <v>283</v>
      </c>
      <c r="F263" s="4" t="s">
        <v>284</v>
      </c>
      <c r="G263" s="4" t="s">
        <v>413</v>
      </c>
      <c r="H263" s="6">
        <v>675</v>
      </c>
      <c r="I263" s="12" t="s">
        <v>476</v>
      </c>
      <c r="J263" s="12" t="s">
        <v>1086</v>
      </c>
      <c r="K263" s="10">
        <v>118125</v>
      </c>
      <c r="L263" s="11">
        <v>0.35</v>
      </c>
      <c r="M263" s="13">
        <f t="shared" ref="M263:M326" si="8">K263/L263</f>
        <v>337500</v>
      </c>
      <c r="N263" s="13">
        <f t="shared" ref="N263:N326" si="9">M263/H263</f>
        <v>500</v>
      </c>
      <c r="O263" s="4" t="s">
        <v>31</v>
      </c>
      <c r="P263" s="12" t="s">
        <v>477</v>
      </c>
    </row>
    <row r="264" spans="2:16" ht="14.25" customHeight="1">
      <c r="B264" s="4" t="s">
        <v>13</v>
      </c>
      <c r="C264" s="4">
        <v>1189833</v>
      </c>
      <c r="D264" s="5">
        <v>44321</v>
      </c>
      <c r="E264" s="4" t="s">
        <v>283</v>
      </c>
      <c r="F264" s="4" t="s">
        <v>284</v>
      </c>
      <c r="G264" s="4" t="s">
        <v>413</v>
      </c>
      <c r="H264" s="6">
        <v>675</v>
      </c>
      <c r="I264" s="12" t="s">
        <v>478</v>
      </c>
      <c r="J264" s="12" t="s">
        <v>1086</v>
      </c>
      <c r="K264" s="10">
        <v>222750</v>
      </c>
      <c r="L264" s="11">
        <v>0.55000000000000004</v>
      </c>
      <c r="M264" s="13">
        <f t="shared" si="8"/>
        <v>404999.99999999994</v>
      </c>
      <c r="N264" s="13">
        <f t="shared" si="9"/>
        <v>599.99999999999989</v>
      </c>
      <c r="O264" s="4" t="s">
        <v>31</v>
      </c>
      <c r="P264" s="12" t="s">
        <v>479</v>
      </c>
    </row>
    <row r="265" spans="2:16" ht="14.25" customHeight="1">
      <c r="B265" s="4" t="s">
        <v>13</v>
      </c>
      <c r="C265" s="4">
        <v>1189833</v>
      </c>
      <c r="D265" s="5">
        <v>44322</v>
      </c>
      <c r="E265" s="4" t="s">
        <v>283</v>
      </c>
      <c r="F265" s="4" t="s">
        <v>284</v>
      </c>
      <c r="G265" s="4" t="s">
        <v>413</v>
      </c>
      <c r="H265" s="6">
        <v>650</v>
      </c>
      <c r="I265" s="12" t="s">
        <v>480</v>
      </c>
      <c r="J265" s="12" t="s">
        <v>1087</v>
      </c>
      <c r="K265" s="10">
        <v>84500</v>
      </c>
      <c r="L265" s="11">
        <v>0.2</v>
      </c>
      <c r="M265" s="13">
        <f t="shared" si="8"/>
        <v>422500</v>
      </c>
      <c r="N265" s="13">
        <f t="shared" si="9"/>
        <v>650</v>
      </c>
      <c r="O265" s="4" t="s">
        <v>31</v>
      </c>
      <c r="P265" s="12" t="s">
        <v>481</v>
      </c>
    </row>
    <row r="266" spans="2:16" ht="14.25" customHeight="1">
      <c r="B266" s="4" t="s">
        <v>13</v>
      </c>
      <c r="C266" s="4">
        <v>1189833</v>
      </c>
      <c r="D266" s="5">
        <v>44323</v>
      </c>
      <c r="E266" s="4" t="s">
        <v>283</v>
      </c>
      <c r="F266" s="4" t="s">
        <v>284</v>
      </c>
      <c r="G266" s="4" t="s">
        <v>413</v>
      </c>
      <c r="H266" s="6">
        <v>850</v>
      </c>
      <c r="I266" s="12" t="s">
        <v>482</v>
      </c>
      <c r="J266" s="12" t="s">
        <v>1087</v>
      </c>
      <c r="K266" s="10">
        <v>170000</v>
      </c>
      <c r="L266" s="11">
        <v>0.4</v>
      </c>
      <c r="M266" s="13">
        <f t="shared" si="8"/>
        <v>425000</v>
      </c>
      <c r="N266" s="13">
        <f t="shared" si="9"/>
        <v>500</v>
      </c>
      <c r="O266" s="4" t="s">
        <v>31</v>
      </c>
      <c r="P266" s="12" t="s">
        <v>483</v>
      </c>
    </row>
    <row r="267" spans="2:16" ht="14.25" customHeight="1">
      <c r="B267" s="4" t="s">
        <v>13</v>
      </c>
      <c r="C267" s="4">
        <v>1189833</v>
      </c>
      <c r="D267" s="5">
        <v>44324</v>
      </c>
      <c r="E267" s="4" t="s">
        <v>283</v>
      </c>
      <c r="F267" s="4" t="s">
        <v>284</v>
      </c>
      <c r="G267" s="4" t="s">
        <v>413</v>
      </c>
      <c r="H267" s="6">
        <v>850</v>
      </c>
      <c r="I267" s="12" t="s">
        <v>484</v>
      </c>
      <c r="J267" s="12" t="s">
        <v>1087</v>
      </c>
      <c r="K267" s="10">
        <v>116875</v>
      </c>
      <c r="L267" s="11">
        <v>0.25</v>
      </c>
      <c r="M267" s="13">
        <f t="shared" si="8"/>
        <v>467500</v>
      </c>
      <c r="N267" s="13">
        <f t="shared" si="9"/>
        <v>550</v>
      </c>
      <c r="O267" s="4" t="s">
        <v>31</v>
      </c>
      <c r="P267" s="12" t="s">
        <v>485</v>
      </c>
    </row>
    <row r="268" spans="2:16" ht="14.25" customHeight="1">
      <c r="B268" s="4" t="s">
        <v>13</v>
      </c>
      <c r="C268" s="4">
        <v>1189833</v>
      </c>
      <c r="D268" s="5">
        <v>44325</v>
      </c>
      <c r="E268" s="4" t="s">
        <v>283</v>
      </c>
      <c r="F268" s="4" t="s">
        <v>284</v>
      </c>
      <c r="G268" s="4" t="s">
        <v>413</v>
      </c>
      <c r="H268" s="6">
        <v>700</v>
      </c>
      <c r="I268" s="12" t="s">
        <v>33</v>
      </c>
      <c r="J268" s="12" t="s">
        <v>1087</v>
      </c>
      <c r="K268" s="10">
        <v>140000</v>
      </c>
      <c r="L268" s="11">
        <v>0.4</v>
      </c>
      <c r="M268" s="13">
        <f t="shared" si="8"/>
        <v>350000</v>
      </c>
      <c r="N268" s="13">
        <f t="shared" si="9"/>
        <v>500</v>
      </c>
      <c r="O268" s="4" t="s">
        <v>31</v>
      </c>
      <c r="P268" s="12" t="s">
        <v>486</v>
      </c>
    </row>
    <row r="269" spans="2:16" ht="14.25" customHeight="1">
      <c r="B269" s="4" t="s">
        <v>13</v>
      </c>
      <c r="C269" s="4">
        <v>1189833</v>
      </c>
      <c r="D269" s="5">
        <v>44326</v>
      </c>
      <c r="E269" s="4" t="s">
        <v>283</v>
      </c>
      <c r="F269" s="4" t="s">
        <v>284</v>
      </c>
      <c r="G269" s="4" t="s">
        <v>413</v>
      </c>
      <c r="H269" s="6">
        <v>650</v>
      </c>
      <c r="I269" s="12" t="s">
        <v>304</v>
      </c>
      <c r="J269" s="12" t="s">
        <v>1087</v>
      </c>
      <c r="K269" s="10">
        <v>113750</v>
      </c>
      <c r="L269" s="11">
        <v>0.35</v>
      </c>
      <c r="M269" s="13">
        <f t="shared" si="8"/>
        <v>325000</v>
      </c>
      <c r="N269" s="13">
        <f t="shared" si="9"/>
        <v>500</v>
      </c>
      <c r="O269" s="4" t="s">
        <v>31</v>
      </c>
      <c r="P269" s="12" t="s">
        <v>487</v>
      </c>
    </row>
    <row r="270" spans="2:16" ht="14.25" customHeight="1">
      <c r="B270" s="4" t="s">
        <v>13</v>
      </c>
      <c r="C270" s="4">
        <v>1189833</v>
      </c>
      <c r="D270" s="5">
        <v>44327</v>
      </c>
      <c r="E270" s="4" t="s">
        <v>283</v>
      </c>
      <c r="F270" s="4" t="s">
        <v>284</v>
      </c>
      <c r="G270" s="4" t="s">
        <v>413</v>
      </c>
      <c r="H270" s="6">
        <v>650</v>
      </c>
      <c r="I270" s="12" t="s">
        <v>488</v>
      </c>
      <c r="J270" s="12" t="s">
        <v>1087</v>
      </c>
      <c r="K270" s="10">
        <v>214500</v>
      </c>
      <c r="L270" s="11">
        <v>0.55000000000000004</v>
      </c>
      <c r="M270" s="13">
        <f t="shared" si="8"/>
        <v>389999.99999999994</v>
      </c>
      <c r="N270" s="13">
        <f t="shared" si="9"/>
        <v>599.99999999999989</v>
      </c>
      <c r="O270" s="4" t="s">
        <v>31</v>
      </c>
      <c r="P270" s="12" t="s">
        <v>489</v>
      </c>
    </row>
    <row r="271" spans="2:16" ht="14.25" customHeight="1">
      <c r="B271" s="4" t="s">
        <v>13</v>
      </c>
      <c r="C271" s="4">
        <v>1189833</v>
      </c>
      <c r="D271" s="5">
        <v>44328</v>
      </c>
      <c r="E271" s="4" t="s">
        <v>283</v>
      </c>
      <c r="F271" s="4" t="s">
        <v>284</v>
      </c>
      <c r="G271" s="4" t="s">
        <v>413</v>
      </c>
      <c r="H271" s="6">
        <v>700</v>
      </c>
      <c r="I271" s="12" t="s">
        <v>490</v>
      </c>
      <c r="J271" s="12" t="s">
        <v>1087</v>
      </c>
      <c r="K271" s="10">
        <v>91000</v>
      </c>
      <c r="L271" s="11">
        <v>0.2</v>
      </c>
      <c r="M271" s="13">
        <f t="shared" si="8"/>
        <v>455000</v>
      </c>
      <c r="N271" s="13">
        <f t="shared" si="9"/>
        <v>650</v>
      </c>
      <c r="O271" s="4" t="s">
        <v>31</v>
      </c>
      <c r="P271" s="12" t="s">
        <v>491</v>
      </c>
    </row>
    <row r="272" spans="2:16" ht="14.25" customHeight="1">
      <c r="B272" s="4" t="s">
        <v>13</v>
      </c>
      <c r="C272" s="4">
        <v>1189833</v>
      </c>
      <c r="D272" s="5">
        <v>44329</v>
      </c>
      <c r="E272" s="4" t="s">
        <v>283</v>
      </c>
      <c r="F272" s="4" t="s">
        <v>284</v>
      </c>
      <c r="G272" s="4" t="s">
        <v>413</v>
      </c>
      <c r="H272" s="6">
        <v>800</v>
      </c>
      <c r="I272" s="12" t="s">
        <v>492</v>
      </c>
      <c r="J272" s="12" t="s">
        <v>1087</v>
      </c>
      <c r="K272" s="10">
        <v>160000</v>
      </c>
      <c r="L272" s="11">
        <v>0.4</v>
      </c>
      <c r="M272" s="13">
        <f t="shared" si="8"/>
        <v>400000</v>
      </c>
      <c r="N272" s="13">
        <f t="shared" si="9"/>
        <v>500</v>
      </c>
      <c r="O272" s="4" t="s">
        <v>31</v>
      </c>
      <c r="P272" s="12" t="s">
        <v>493</v>
      </c>
    </row>
    <row r="273" spans="2:16" ht="14.25" customHeight="1">
      <c r="B273" s="4" t="s">
        <v>13</v>
      </c>
      <c r="C273" s="4">
        <v>1189833</v>
      </c>
      <c r="D273" s="5">
        <v>44330</v>
      </c>
      <c r="E273" s="4" t="s">
        <v>283</v>
      </c>
      <c r="F273" s="4" t="s">
        <v>284</v>
      </c>
      <c r="G273" s="4" t="s">
        <v>413</v>
      </c>
      <c r="H273" s="6">
        <v>800</v>
      </c>
      <c r="I273" s="12" t="s">
        <v>19</v>
      </c>
      <c r="J273" s="12" t="s">
        <v>1086</v>
      </c>
      <c r="K273" s="10">
        <v>110000</v>
      </c>
      <c r="L273" s="11">
        <v>0.25</v>
      </c>
      <c r="M273" s="13">
        <f t="shared" si="8"/>
        <v>440000</v>
      </c>
      <c r="N273" s="13">
        <f t="shared" si="9"/>
        <v>550</v>
      </c>
      <c r="O273" s="4" t="s">
        <v>31</v>
      </c>
      <c r="P273" s="12" t="s">
        <v>494</v>
      </c>
    </row>
    <row r="274" spans="2:16" ht="14.25" customHeight="1">
      <c r="B274" s="4" t="s">
        <v>13</v>
      </c>
      <c r="C274" s="4">
        <v>1189833</v>
      </c>
      <c r="D274" s="5">
        <v>44331</v>
      </c>
      <c r="E274" s="4" t="s">
        <v>283</v>
      </c>
      <c r="F274" s="4" t="s">
        <v>284</v>
      </c>
      <c r="G274" s="4" t="s">
        <v>413</v>
      </c>
      <c r="H274" s="6">
        <v>650</v>
      </c>
      <c r="I274" s="12" t="s">
        <v>495</v>
      </c>
      <c r="J274" s="12" t="s">
        <v>1087</v>
      </c>
      <c r="K274" s="10">
        <v>130000</v>
      </c>
      <c r="L274" s="11">
        <v>0.4</v>
      </c>
      <c r="M274" s="13">
        <f t="shared" si="8"/>
        <v>325000</v>
      </c>
      <c r="N274" s="13">
        <f t="shared" si="9"/>
        <v>500</v>
      </c>
      <c r="O274" s="4" t="s">
        <v>31</v>
      </c>
      <c r="P274" s="12" t="s">
        <v>496</v>
      </c>
    </row>
    <row r="275" spans="2:16" ht="14.25" customHeight="1">
      <c r="B275" s="4" t="s">
        <v>13</v>
      </c>
      <c r="C275" s="4">
        <v>1189833</v>
      </c>
      <c r="D275" s="5">
        <v>44332</v>
      </c>
      <c r="E275" s="4" t="s">
        <v>283</v>
      </c>
      <c r="F275" s="4" t="s">
        <v>284</v>
      </c>
      <c r="G275" s="4" t="s">
        <v>413</v>
      </c>
      <c r="H275" s="6">
        <v>625</v>
      </c>
      <c r="I275" s="12" t="s">
        <v>497</v>
      </c>
      <c r="J275" s="12" t="s">
        <v>1087</v>
      </c>
      <c r="K275" s="10">
        <v>109375</v>
      </c>
      <c r="L275" s="11">
        <v>0.35</v>
      </c>
      <c r="M275" s="13">
        <f t="shared" si="8"/>
        <v>312500</v>
      </c>
      <c r="N275" s="13">
        <f t="shared" si="9"/>
        <v>500</v>
      </c>
      <c r="O275" s="4" t="s">
        <v>31</v>
      </c>
      <c r="P275" s="12" t="s">
        <v>498</v>
      </c>
    </row>
    <row r="276" spans="2:16" ht="14.25" customHeight="1">
      <c r="B276" s="4" t="s">
        <v>13</v>
      </c>
      <c r="C276" s="4">
        <v>1189833</v>
      </c>
      <c r="D276" s="5">
        <v>44333</v>
      </c>
      <c r="E276" s="4" t="s">
        <v>283</v>
      </c>
      <c r="F276" s="4" t="s">
        <v>284</v>
      </c>
      <c r="G276" s="4" t="s">
        <v>413</v>
      </c>
      <c r="H276" s="6">
        <v>600</v>
      </c>
      <c r="I276" s="12" t="s">
        <v>499</v>
      </c>
      <c r="J276" s="12" t="s">
        <v>1087</v>
      </c>
      <c r="K276" s="10">
        <v>198000</v>
      </c>
      <c r="L276" s="11">
        <v>0.55000000000000004</v>
      </c>
      <c r="M276" s="13">
        <f t="shared" si="8"/>
        <v>360000</v>
      </c>
      <c r="N276" s="13">
        <f t="shared" si="9"/>
        <v>600</v>
      </c>
      <c r="O276" s="4" t="s">
        <v>31</v>
      </c>
      <c r="P276" s="12" t="s">
        <v>500</v>
      </c>
    </row>
    <row r="277" spans="2:16" ht="14.25" customHeight="1">
      <c r="B277" s="4" t="s">
        <v>13</v>
      </c>
      <c r="C277" s="4">
        <v>1189833</v>
      </c>
      <c r="D277" s="5">
        <v>44334</v>
      </c>
      <c r="E277" s="4" t="s">
        <v>283</v>
      </c>
      <c r="F277" s="4" t="s">
        <v>284</v>
      </c>
      <c r="G277" s="4" t="s">
        <v>413</v>
      </c>
      <c r="H277" s="6">
        <v>650</v>
      </c>
      <c r="I277" s="12" t="s">
        <v>501</v>
      </c>
      <c r="J277" s="12" t="s">
        <v>1087</v>
      </c>
      <c r="K277" s="10">
        <v>84500</v>
      </c>
      <c r="L277" s="11">
        <v>0.2</v>
      </c>
      <c r="M277" s="13">
        <f t="shared" si="8"/>
        <v>422500</v>
      </c>
      <c r="N277" s="13">
        <f t="shared" si="9"/>
        <v>650</v>
      </c>
      <c r="O277" s="4" t="s">
        <v>31</v>
      </c>
      <c r="P277" s="12" t="s">
        <v>502</v>
      </c>
    </row>
    <row r="278" spans="2:16" ht="14.25" customHeight="1">
      <c r="B278" s="4" t="s">
        <v>13</v>
      </c>
      <c r="C278" s="4">
        <v>1189833</v>
      </c>
      <c r="D278" s="5">
        <v>44335</v>
      </c>
      <c r="E278" s="4" t="s">
        <v>283</v>
      </c>
      <c r="F278" s="4" t="s">
        <v>284</v>
      </c>
      <c r="G278" s="4" t="s">
        <v>413</v>
      </c>
      <c r="H278" s="6">
        <v>825</v>
      </c>
      <c r="I278" s="12" t="s">
        <v>503</v>
      </c>
      <c r="J278" s="12" t="s">
        <v>1087</v>
      </c>
      <c r="K278" s="10">
        <v>165000</v>
      </c>
      <c r="L278" s="11">
        <v>0.4</v>
      </c>
      <c r="M278" s="13">
        <f t="shared" si="8"/>
        <v>412500</v>
      </c>
      <c r="N278" s="13">
        <f t="shared" si="9"/>
        <v>500</v>
      </c>
      <c r="O278" s="4" t="s">
        <v>31</v>
      </c>
      <c r="P278" s="12" t="s">
        <v>504</v>
      </c>
    </row>
    <row r="279" spans="2:16" ht="14.25" customHeight="1">
      <c r="B279" s="4" t="s">
        <v>13</v>
      </c>
      <c r="C279" s="4">
        <v>1189833</v>
      </c>
      <c r="D279" s="5">
        <v>44336</v>
      </c>
      <c r="E279" s="4" t="s">
        <v>283</v>
      </c>
      <c r="F279" s="4" t="s">
        <v>284</v>
      </c>
      <c r="G279" s="4" t="s">
        <v>413</v>
      </c>
      <c r="H279" s="6">
        <v>825</v>
      </c>
      <c r="I279" s="12" t="s">
        <v>505</v>
      </c>
      <c r="J279" s="12" t="s">
        <v>1086</v>
      </c>
      <c r="K279" s="10">
        <v>113437.5</v>
      </c>
      <c r="L279" s="11">
        <v>0.25</v>
      </c>
      <c r="M279" s="13">
        <f t="shared" si="8"/>
        <v>453750</v>
      </c>
      <c r="N279" s="13">
        <f t="shared" si="9"/>
        <v>550</v>
      </c>
      <c r="O279" s="4" t="s">
        <v>31</v>
      </c>
      <c r="P279" s="12" t="s">
        <v>506</v>
      </c>
    </row>
    <row r="280" spans="2:16" ht="14.25" customHeight="1">
      <c r="B280" s="4" t="s">
        <v>13</v>
      </c>
      <c r="C280" s="4">
        <v>1189833</v>
      </c>
      <c r="D280" s="5">
        <v>44337</v>
      </c>
      <c r="E280" s="4" t="s">
        <v>283</v>
      </c>
      <c r="F280" s="4" t="s">
        <v>284</v>
      </c>
      <c r="G280" s="4" t="s">
        <v>413</v>
      </c>
      <c r="H280" s="6">
        <v>675</v>
      </c>
      <c r="I280" s="12" t="s">
        <v>507</v>
      </c>
      <c r="J280" s="12" t="s">
        <v>1086</v>
      </c>
      <c r="K280" s="10">
        <v>135000</v>
      </c>
      <c r="L280" s="11">
        <v>0.4</v>
      </c>
      <c r="M280" s="13">
        <f t="shared" si="8"/>
        <v>337500</v>
      </c>
      <c r="N280" s="13">
        <f t="shared" si="9"/>
        <v>500</v>
      </c>
      <c r="O280" s="4" t="s">
        <v>31</v>
      </c>
      <c r="P280" s="12" t="s">
        <v>508</v>
      </c>
    </row>
    <row r="281" spans="2:16" ht="14.25" customHeight="1">
      <c r="B281" s="4" t="s">
        <v>13</v>
      </c>
      <c r="C281" s="4">
        <v>1189833</v>
      </c>
      <c r="D281" s="5">
        <v>44338</v>
      </c>
      <c r="E281" s="4" t="s">
        <v>283</v>
      </c>
      <c r="F281" s="4" t="s">
        <v>284</v>
      </c>
      <c r="G281" s="4" t="s">
        <v>413</v>
      </c>
      <c r="H281" s="6">
        <v>650</v>
      </c>
      <c r="I281" s="12" t="s">
        <v>509</v>
      </c>
      <c r="J281" s="12" t="s">
        <v>1087</v>
      </c>
      <c r="K281" s="10">
        <v>113750</v>
      </c>
      <c r="L281" s="11">
        <v>0.35</v>
      </c>
      <c r="M281" s="13">
        <f t="shared" si="8"/>
        <v>325000</v>
      </c>
      <c r="N281" s="13">
        <f t="shared" si="9"/>
        <v>500</v>
      </c>
      <c r="O281" s="4" t="s">
        <v>31</v>
      </c>
      <c r="P281" s="12" t="s">
        <v>510</v>
      </c>
    </row>
    <row r="282" spans="2:16" ht="14.25" customHeight="1">
      <c r="B282" s="4" t="s">
        <v>13</v>
      </c>
      <c r="C282" s="4">
        <v>1189833</v>
      </c>
      <c r="D282" s="5">
        <v>44339</v>
      </c>
      <c r="E282" s="4" t="s">
        <v>283</v>
      </c>
      <c r="F282" s="4" t="s">
        <v>284</v>
      </c>
      <c r="G282" s="4" t="s">
        <v>413</v>
      </c>
      <c r="H282" s="6">
        <v>600</v>
      </c>
      <c r="I282" s="12" t="s">
        <v>511</v>
      </c>
      <c r="J282" s="12" t="s">
        <v>1087</v>
      </c>
      <c r="K282" s="10">
        <v>198000</v>
      </c>
      <c r="L282" s="11">
        <v>0.55000000000000004</v>
      </c>
      <c r="M282" s="13">
        <f t="shared" si="8"/>
        <v>360000</v>
      </c>
      <c r="N282" s="13">
        <f t="shared" si="9"/>
        <v>600</v>
      </c>
      <c r="O282" s="4" t="s">
        <v>31</v>
      </c>
      <c r="P282" s="12" t="s">
        <v>512</v>
      </c>
    </row>
    <row r="283" spans="2:16" ht="14.25" customHeight="1">
      <c r="B283" s="4" t="s">
        <v>13</v>
      </c>
      <c r="C283" s="4">
        <v>1189833</v>
      </c>
      <c r="D283" s="5">
        <v>44340</v>
      </c>
      <c r="E283" s="4" t="s">
        <v>283</v>
      </c>
      <c r="F283" s="4" t="s">
        <v>284</v>
      </c>
      <c r="G283" s="4" t="s">
        <v>413</v>
      </c>
      <c r="H283" s="6">
        <v>700</v>
      </c>
      <c r="I283" s="12" t="s">
        <v>513</v>
      </c>
      <c r="J283" s="12" t="s">
        <v>1086</v>
      </c>
      <c r="K283" s="10">
        <v>91000</v>
      </c>
      <c r="L283" s="11">
        <v>0.2</v>
      </c>
      <c r="M283" s="13">
        <f t="shared" si="8"/>
        <v>455000</v>
      </c>
      <c r="N283" s="13">
        <f t="shared" si="9"/>
        <v>650</v>
      </c>
      <c r="O283" s="4" t="s">
        <v>31</v>
      </c>
      <c r="P283" s="12" t="s">
        <v>514</v>
      </c>
    </row>
    <row r="284" spans="2:16" ht="14.25" customHeight="1">
      <c r="B284" s="4" t="s">
        <v>13</v>
      </c>
      <c r="C284" s="4">
        <v>1189833</v>
      </c>
      <c r="D284" s="5">
        <v>44341</v>
      </c>
      <c r="E284" s="4" t="s">
        <v>283</v>
      </c>
      <c r="F284" s="4" t="s">
        <v>284</v>
      </c>
      <c r="G284" s="4" t="s">
        <v>413</v>
      </c>
      <c r="H284" s="6">
        <v>900</v>
      </c>
      <c r="I284" s="12" t="s">
        <v>515</v>
      </c>
      <c r="J284" s="12" t="s">
        <v>1087</v>
      </c>
      <c r="K284" s="10">
        <v>180000</v>
      </c>
      <c r="L284" s="11">
        <v>0.4</v>
      </c>
      <c r="M284" s="13">
        <f t="shared" si="8"/>
        <v>450000</v>
      </c>
      <c r="N284" s="13">
        <f t="shared" si="9"/>
        <v>500</v>
      </c>
      <c r="O284" s="4" t="s">
        <v>31</v>
      </c>
      <c r="P284" s="12" t="s">
        <v>516</v>
      </c>
    </row>
    <row r="285" spans="2:16" ht="14.25" customHeight="1">
      <c r="B285" s="4" t="s">
        <v>13</v>
      </c>
      <c r="C285" s="4">
        <v>1189833</v>
      </c>
      <c r="D285" s="5">
        <v>44342</v>
      </c>
      <c r="E285" s="4" t="s">
        <v>283</v>
      </c>
      <c r="F285" s="4" t="s">
        <v>284</v>
      </c>
      <c r="G285" s="4" t="s">
        <v>413</v>
      </c>
      <c r="H285" s="6">
        <v>900</v>
      </c>
      <c r="I285" s="12" t="s">
        <v>517</v>
      </c>
      <c r="J285" s="12" t="s">
        <v>1086</v>
      </c>
      <c r="K285" s="10">
        <v>123750</v>
      </c>
      <c r="L285" s="11">
        <v>0.25</v>
      </c>
      <c r="M285" s="13">
        <f t="shared" si="8"/>
        <v>495000</v>
      </c>
      <c r="N285" s="13">
        <f t="shared" si="9"/>
        <v>550</v>
      </c>
      <c r="O285" s="4" t="s">
        <v>31</v>
      </c>
      <c r="P285" s="12" t="s">
        <v>518</v>
      </c>
    </row>
    <row r="286" spans="2:16" ht="14.25" customHeight="1">
      <c r="B286" s="4" t="s">
        <v>13</v>
      </c>
      <c r="C286" s="4">
        <v>1189833</v>
      </c>
      <c r="D286" s="5">
        <v>44343</v>
      </c>
      <c r="E286" s="4" t="s">
        <v>283</v>
      </c>
      <c r="F286" s="4" t="s">
        <v>284</v>
      </c>
      <c r="G286" s="4" t="s">
        <v>413</v>
      </c>
      <c r="H286" s="6">
        <v>700</v>
      </c>
      <c r="I286" s="12" t="s">
        <v>519</v>
      </c>
      <c r="J286" s="12" t="s">
        <v>1086</v>
      </c>
      <c r="K286" s="10">
        <v>140000</v>
      </c>
      <c r="L286" s="11">
        <v>0.4</v>
      </c>
      <c r="M286" s="13">
        <f t="shared" si="8"/>
        <v>350000</v>
      </c>
      <c r="N286" s="13">
        <f t="shared" si="9"/>
        <v>500</v>
      </c>
      <c r="O286" s="4" t="s">
        <v>31</v>
      </c>
      <c r="P286" s="12" t="s">
        <v>520</v>
      </c>
    </row>
    <row r="287" spans="2:16" ht="14.25" customHeight="1">
      <c r="B287" s="4" t="s">
        <v>13</v>
      </c>
      <c r="C287" s="4">
        <v>1189833</v>
      </c>
      <c r="D287" s="5">
        <v>44344</v>
      </c>
      <c r="E287" s="4" t="s">
        <v>283</v>
      </c>
      <c r="F287" s="4" t="s">
        <v>284</v>
      </c>
      <c r="G287" s="4" t="s">
        <v>413</v>
      </c>
      <c r="H287" s="6">
        <v>700</v>
      </c>
      <c r="I287" s="12" t="s">
        <v>521</v>
      </c>
      <c r="J287" s="12" t="s">
        <v>1087</v>
      </c>
      <c r="K287" s="10">
        <v>122500</v>
      </c>
      <c r="L287" s="11">
        <v>0.35</v>
      </c>
      <c r="M287" s="13">
        <f t="shared" si="8"/>
        <v>350000</v>
      </c>
      <c r="N287" s="13">
        <f t="shared" si="9"/>
        <v>500</v>
      </c>
      <c r="O287" s="4" t="s">
        <v>31</v>
      </c>
      <c r="P287" s="12" t="s">
        <v>522</v>
      </c>
    </row>
    <row r="288" spans="2:16" ht="14.25" customHeight="1">
      <c r="B288" s="4" t="s">
        <v>13</v>
      </c>
      <c r="C288" s="4">
        <v>1189833</v>
      </c>
      <c r="D288" s="5">
        <v>44345</v>
      </c>
      <c r="E288" s="4" t="s">
        <v>283</v>
      </c>
      <c r="F288" s="4" t="s">
        <v>284</v>
      </c>
      <c r="G288" s="4" t="s">
        <v>413</v>
      </c>
      <c r="H288" s="6">
        <v>625</v>
      </c>
      <c r="I288" s="12" t="s">
        <v>523</v>
      </c>
      <c r="J288" s="12" t="s">
        <v>1087</v>
      </c>
      <c r="K288" s="10">
        <v>206250</v>
      </c>
      <c r="L288" s="11">
        <v>0.55000000000000004</v>
      </c>
      <c r="M288" s="13">
        <f t="shared" si="8"/>
        <v>374999.99999999994</v>
      </c>
      <c r="N288" s="13">
        <f t="shared" si="9"/>
        <v>599.99999999999989</v>
      </c>
      <c r="O288" s="4" t="s">
        <v>31</v>
      </c>
      <c r="P288" s="12" t="s">
        <v>524</v>
      </c>
    </row>
    <row r="289" spans="2:16" ht="14.25" customHeight="1">
      <c r="B289" s="4" t="s">
        <v>13</v>
      </c>
      <c r="C289" s="4">
        <v>1189833</v>
      </c>
      <c r="D289" s="5">
        <v>44346</v>
      </c>
      <c r="E289" s="4" t="s">
        <v>283</v>
      </c>
      <c r="F289" s="4" t="s">
        <v>284</v>
      </c>
      <c r="G289" s="4" t="s">
        <v>413</v>
      </c>
      <c r="H289" s="6">
        <v>725</v>
      </c>
      <c r="I289" s="12" t="s">
        <v>525</v>
      </c>
      <c r="J289" s="12" t="s">
        <v>1086</v>
      </c>
      <c r="K289" s="10">
        <v>94250</v>
      </c>
      <c r="L289" s="11">
        <v>0.2</v>
      </c>
      <c r="M289" s="13">
        <f t="shared" si="8"/>
        <v>471250</v>
      </c>
      <c r="N289" s="13">
        <f t="shared" si="9"/>
        <v>650</v>
      </c>
      <c r="O289" s="4" t="s">
        <v>31</v>
      </c>
      <c r="P289" s="12" t="s">
        <v>526</v>
      </c>
    </row>
    <row r="290" spans="2:16" ht="14.25" customHeight="1">
      <c r="B290" s="4" t="s">
        <v>13</v>
      </c>
      <c r="C290" s="4">
        <v>1185732</v>
      </c>
      <c r="D290" s="5">
        <v>44347</v>
      </c>
      <c r="E290" s="4" t="s">
        <v>283</v>
      </c>
      <c r="F290" s="4" t="s">
        <v>284</v>
      </c>
      <c r="G290" s="4" t="s">
        <v>413</v>
      </c>
      <c r="H290" s="6">
        <v>475</v>
      </c>
      <c r="I290" s="12" t="s">
        <v>527</v>
      </c>
      <c r="J290" s="12" t="s">
        <v>1087</v>
      </c>
      <c r="K290" s="10">
        <v>85500</v>
      </c>
      <c r="L290" s="11">
        <v>0.4</v>
      </c>
      <c r="M290" s="13">
        <f t="shared" si="8"/>
        <v>213750</v>
      </c>
      <c r="N290" s="13">
        <f t="shared" si="9"/>
        <v>450</v>
      </c>
      <c r="O290" s="4" t="s">
        <v>31</v>
      </c>
      <c r="P290" s="12" t="s">
        <v>528</v>
      </c>
    </row>
    <row r="291" spans="2:16" ht="14.25" customHeight="1">
      <c r="B291" s="4" t="s">
        <v>13</v>
      </c>
      <c r="C291" s="4">
        <v>1185732</v>
      </c>
      <c r="D291" s="5">
        <v>44348</v>
      </c>
      <c r="E291" s="4" t="s">
        <v>283</v>
      </c>
      <c r="F291" s="4" t="s">
        <v>284</v>
      </c>
      <c r="G291" s="4" t="s">
        <v>413</v>
      </c>
      <c r="H291" s="6">
        <v>275</v>
      </c>
      <c r="I291" s="12" t="s">
        <v>529</v>
      </c>
      <c r="J291" s="12" t="s">
        <v>1087</v>
      </c>
      <c r="K291" s="10">
        <v>43312.5</v>
      </c>
      <c r="L291" s="11">
        <v>0.35</v>
      </c>
      <c r="M291" s="13">
        <f t="shared" si="8"/>
        <v>123750.00000000001</v>
      </c>
      <c r="N291" s="13">
        <f t="shared" si="9"/>
        <v>450.00000000000006</v>
      </c>
      <c r="O291" s="4" t="s">
        <v>31</v>
      </c>
      <c r="P291" s="12" t="s">
        <v>530</v>
      </c>
    </row>
    <row r="292" spans="2:16" ht="14.25" customHeight="1">
      <c r="B292" s="4" t="s">
        <v>13</v>
      </c>
      <c r="C292" s="4">
        <v>1185732</v>
      </c>
      <c r="D292" s="5">
        <v>44349</v>
      </c>
      <c r="E292" s="4" t="s">
        <v>283</v>
      </c>
      <c r="F292" s="4" t="s">
        <v>284</v>
      </c>
      <c r="G292" s="4" t="s">
        <v>413</v>
      </c>
      <c r="H292" s="6">
        <v>275</v>
      </c>
      <c r="I292" s="12" t="s">
        <v>531</v>
      </c>
      <c r="J292" s="12" t="s">
        <v>1087</v>
      </c>
      <c r="K292" s="10">
        <v>33687.5</v>
      </c>
      <c r="L292" s="11">
        <v>0.35</v>
      </c>
      <c r="M292" s="13">
        <f t="shared" si="8"/>
        <v>96250</v>
      </c>
      <c r="N292" s="13">
        <f t="shared" si="9"/>
        <v>350</v>
      </c>
      <c r="O292" s="4" t="s">
        <v>31</v>
      </c>
      <c r="P292" s="12" t="s">
        <v>532</v>
      </c>
    </row>
    <row r="293" spans="2:16" ht="14.25" customHeight="1">
      <c r="B293" s="4" t="s">
        <v>13</v>
      </c>
      <c r="C293" s="4">
        <v>1185732</v>
      </c>
      <c r="D293" s="5">
        <v>44350</v>
      </c>
      <c r="E293" s="4" t="s">
        <v>283</v>
      </c>
      <c r="F293" s="4" t="s">
        <v>284</v>
      </c>
      <c r="G293" s="4" t="s">
        <v>413</v>
      </c>
      <c r="H293" s="6">
        <v>125</v>
      </c>
      <c r="I293" s="12" t="s">
        <v>533</v>
      </c>
      <c r="J293" s="12" t="s">
        <v>1086</v>
      </c>
      <c r="K293" s="10">
        <v>20000</v>
      </c>
      <c r="L293" s="11">
        <v>0.4</v>
      </c>
      <c r="M293" s="13">
        <f t="shared" si="8"/>
        <v>50000</v>
      </c>
      <c r="N293" s="13">
        <f t="shared" si="9"/>
        <v>400</v>
      </c>
      <c r="O293" s="4" t="s">
        <v>31</v>
      </c>
      <c r="P293" s="12" t="s">
        <v>534</v>
      </c>
    </row>
    <row r="294" spans="2:16" ht="14.25" customHeight="1">
      <c r="B294" s="4" t="s">
        <v>13</v>
      </c>
      <c r="C294" s="4">
        <v>1185732</v>
      </c>
      <c r="D294" s="5">
        <v>44351</v>
      </c>
      <c r="E294" s="4" t="s">
        <v>535</v>
      </c>
      <c r="F294" s="4" t="s">
        <v>536</v>
      </c>
      <c r="G294" s="4" t="s">
        <v>537</v>
      </c>
      <c r="H294" s="6">
        <v>175</v>
      </c>
      <c r="I294" s="12" t="s">
        <v>538</v>
      </c>
      <c r="J294" s="12" t="s">
        <v>1087</v>
      </c>
      <c r="K294" s="10">
        <v>33687.5</v>
      </c>
      <c r="L294" s="11">
        <v>0.35</v>
      </c>
      <c r="M294" s="13">
        <f t="shared" si="8"/>
        <v>96250</v>
      </c>
      <c r="N294" s="13">
        <f t="shared" si="9"/>
        <v>550</v>
      </c>
      <c r="O294" s="4" t="s">
        <v>31</v>
      </c>
      <c r="P294" s="12" t="s">
        <v>539</v>
      </c>
    </row>
    <row r="295" spans="2:16" ht="14.25" customHeight="1">
      <c r="B295" s="4" t="s">
        <v>13</v>
      </c>
      <c r="C295" s="4">
        <v>1185732</v>
      </c>
      <c r="D295" s="5">
        <v>44352</v>
      </c>
      <c r="E295" s="4" t="s">
        <v>535</v>
      </c>
      <c r="F295" s="4" t="s">
        <v>536</v>
      </c>
      <c r="G295" s="4" t="s">
        <v>537</v>
      </c>
      <c r="H295" s="6">
        <v>275</v>
      </c>
      <c r="I295" s="12" t="s">
        <v>540</v>
      </c>
      <c r="J295" s="12" t="s">
        <v>1087</v>
      </c>
      <c r="K295" s="10">
        <v>61875</v>
      </c>
      <c r="L295" s="11">
        <v>0.5</v>
      </c>
      <c r="M295" s="13">
        <f t="shared" si="8"/>
        <v>123750</v>
      </c>
      <c r="N295" s="13">
        <f t="shared" si="9"/>
        <v>450</v>
      </c>
      <c r="O295" s="4" t="s">
        <v>31</v>
      </c>
      <c r="P295" s="12" t="s">
        <v>541</v>
      </c>
    </row>
    <row r="296" spans="2:16" ht="14.25" customHeight="1">
      <c r="B296" s="4" t="s">
        <v>13</v>
      </c>
      <c r="C296" s="4">
        <v>1185732</v>
      </c>
      <c r="D296" s="5">
        <v>44353</v>
      </c>
      <c r="E296" s="4" t="s">
        <v>535</v>
      </c>
      <c r="F296" s="4" t="s">
        <v>536</v>
      </c>
      <c r="G296" s="4" t="s">
        <v>537</v>
      </c>
      <c r="H296" s="6">
        <v>525</v>
      </c>
      <c r="I296" s="12" t="s">
        <v>542</v>
      </c>
      <c r="J296" s="12" t="s">
        <v>1087</v>
      </c>
      <c r="K296" s="10">
        <v>94500</v>
      </c>
      <c r="L296" s="11">
        <v>0.4</v>
      </c>
      <c r="M296" s="13">
        <f t="shared" si="8"/>
        <v>236250</v>
      </c>
      <c r="N296" s="13">
        <f t="shared" si="9"/>
        <v>450</v>
      </c>
      <c r="O296" s="4" t="s">
        <v>31</v>
      </c>
      <c r="P296" s="12" t="s">
        <v>543</v>
      </c>
    </row>
    <row r="297" spans="2:16" ht="14.25" customHeight="1">
      <c r="B297" s="4" t="s">
        <v>13</v>
      </c>
      <c r="C297" s="4">
        <v>1185732</v>
      </c>
      <c r="D297" s="5">
        <v>44354</v>
      </c>
      <c r="E297" s="4" t="s">
        <v>535</v>
      </c>
      <c r="F297" s="4" t="s">
        <v>536</v>
      </c>
      <c r="G297" s="4" t="s">
        <v>537</v>
      </c>
      <c r="H297" s="6">
        <v>175</v>
      </c>
      <c r="I297" s="12" t="s">
        <v>105</v>
      </c>
      <c r="J297" s="12" t="s">
        <v>1087</v>
      </c>
      <c r="K297" s="10">
        <v>27562.5</v>
      </c>
      <c r="L297" s="11">
        <v>0.35</v>
      </c>
      <c r="M297" s="13">
        <f t="shared" si="8"/>
        <v>78750</v>
      </c>
      <c r="N297" s="13">
        <f t="shared" si="9"/>
        <v>450</v>
      </c>
      <c r="O297" s="4" t="s">
        <v>31</v>
      </c>
      <c r="P297" s="12" t="s">
        <v>544</v>
      </c>
    </row>
    <row r="298" spans="2:16" ht="14.25" customHeight="1">
      <c r="B298" s="4" t="s">
        <v>13</v>
      </c>
      <c r="C298" s="4">
        <v>1185732</v>
      </c>
      <c r="D298" s="5">
        <v>44355</v>
      </c>
      <c r="E298" s="4" t="s">
        <v>535</v>
      </c>
      <c r="F298" s="4" t="s">
        <v>536</v>
      </c>
      <c r="G298" s="4" t="s">
        <v>537</v>
      </c>
      <c r="H298" s="6">
        <v>225</v>
      </c>
      <c r="I298" s="12" t="s">
        <v>545</v>
      </c>
      <c r="J298" s="12" t="s">
        <v>1087</v>
      </c>
      <c r="K298" s="10">
        <v>27562.5</v>
      </c>
      <c r="L298" s="11">
        <v>0.35</v>
      </c>
      <c r="M298" s="13">
        <f t="shared" si="8"/>
        <v>78750</v>
      </c>
      <c r="N298" s="13">
        <f t="shared" si="9"/>
        <v>350</v>
      </c>
      <c r="O298" s="4" t="s">
        <v>31</v>
      </c>
      <c r="P298" s="12" t="s">
        <v>546</v>
      </c>
    </row>
    <row r="299" spans="2:16" ht="14.25" customHeight="1">
      <c r="B299" s="4" t="s">
        <v>13</v>
      </c>
      <c r="C299" s="4">
        <v>1185732</v>
      </c>
      <c r="D299" s="5">
        <v>44356</v>
      </c>
      <c r="E299" s="4" t="s">
        <v>535</v>
      </c>
      <c r="F299" s="4" t="s">
        <v>536</v>
      </c>
      <c r="G299" s="4" t="s">
        <v>537</v>
      </c>
      <c r="H299" s="6">
        <v>100</v>
      </c>
      <c r="I299" s="12" t="s">
        <v>547</v>
      </c>
      <c r="J299" s="12" t="s">
        <v>1086</v>
      </c>
      <c r="K299" s="10">
        <v>16000</v>
      </c>
      <c r="L299" s="11">
        <v>0.4</v>
      </c>
      <c r="M299" s="13">
        <f t="shared" si="8"/>
        <v>40000</v>
      </c>
      <c r="N299" s="13">
        <f t="shared" si="9"/>
        <v>400</v>
      </c>
      <c r="O299" s="4" t="s">
        <v>31</v>
      </c>
      <c r="P299" s="12" t="s">
        <v>548</v>
      </c>
    </row>
    <row r="300" spans="2:16" ht="14.25" customHeight="1">
      <c r="B300" s="4" t="s">
        <v>13</v>
      </c>
      <c r="C300" s="4">
        <v>1185732</v>
      </c>
      <c r="D300" s="5">
        <v>44357</v>
      </c>
      <c r="E300" s="4" t="s">
        <v>535</v>
      </c>
      <c r="F300" s="4" t="s">
        <v>536</v>
      </c>
      <c r="G300" s="4" t="s">
        <v>537</v>
      </c>
      <c r="H300" s="6">
        <v>175</v>
      </c>
      <c r="I300" s="12" t="s">
        <v>549</v>
      </c>
      <c r="J300" s="12" t="s">
        <v>1087</v>
      </c>
      <c r="K300" s="10">
        <v>33687.5</v>
      </c>
      <c r="L300" s="11">
        <v>0.35</v>
      </c>
      <c r="M300" s="13">
        <f t="shared" si="8"/>
        <v>96250</v>
      </c>
      <c r="N300" s="13">
        <f t="shared" si="9"/>
        <v>550</v>
      </c>
      <c r="O300" s="4" t="s">
        <v>31</v>
      </c>
      <c r="P300" s="12" t="s">
        <v>550</v>
      </c>
    </row>
    <row r="301" spans="2:16" ht="14.25" customHeight="1">
      <c r="B301" s="4" t="s">
        <v>13</v>
      </c>
      <c r="C301" s="4">
        <v>1185732</v>
      </c>
      <c r="D301" s="5">
        <v>44358</v>
      </c>
      <c r="E301" s="4" t="s">
        <v>535</v>
      </c>
      <c r="F301" s="4" t="s">
        <v>536</v>
      </c>
      <c r="G301" s="4" t="s">
        <v>537</v>
      </c>
      <c r="H301" s="6">
        <v>275</v>
      </c>
      <c r="I301" s="12" t="s">
        <v>551</v>
      </c>
      <c r="J301" s="12" t="s">
        <v>1087</v>
      </c>
      <c r="K301" s="10">
        <v>61875</v>
      </c>
      <c r="L301" s="11">
        <v>0.5</v>
      </c>
      <c r="M301" s="13">
        <f t="shared" si="8"/>
        <v>123750</v>
      </c>
      <c r="N301" s="13">
        <f t="shared" si="9"/>
        <v>450</v>
      </c>
      <c r="O301" s="4" t="s">
        <v>31</v>
      </c>
      <c r="P301" s="12" t="s">
        <v>552</v>
      </c>
    </row>
    <row r="302" spans="2:16" ht="14.25" customHeight="1">
      <c r="B302" s="4" t="s">
        <v>13</v>
      </c>
      <c r="C302" s="4">
        <v>1185732</v>
      </c>
      <c r="D302" s="5">
        <v>44359</v>
      </c>
      <c r="E302" s="4" t="s">
        <v>535</v>
      </c>
      <c r="F302" s="4" t="s">
        <v>536</v>
      </c>
      <c r="G302" s="4" t="s">
        <v>537</v>
      </c>
      <c r="H302" s="6">
        <v>495</v>
      </c>
      <c r="I302" s="12" t="s">
        <v>37</v>
      </c>
      <c r="J302" s="12" t="s">
        <v>1086</v>
      </c>
      <c r="K302" s="10">
        <v>99000</v>
      </c>
      <c r="L302" s="11">
        <v>0.4</v>
      </c>
      <c r="M302" s="13">
        <f t="shared" si="8"/>
        <v>247500</v>
      </c>
      <c r="N302" s="13">
        <f t="shared" si="9"/>
        <v>500</v>
      </c>
      <c r="O302" s="4" t="s">
        <v>31</v>
      </c>
      <c r="P302" s="12" t="s">
        <v>553</v>
      </c>
    </row>
    <row r="303" spans="2:16" ht="14.25" customHeight="1">
      <c r="B303" s="4" t="s">
        <v>13</v>
      </c>
      <c r="C303" s="4">
        <v>1185732</v>
      </c>
      <c r="D303" s="5">
        <v>44360</v>
      </c>
      <c r="E303" s="4" t="s">
        <v>535</v>
      </c>
      <c r="F303" s="4" t="s">
        <v>536</v>
      </c>
      <c r="G303" s="4" t="s">
        <v>537</v>
      </c>
      <c r="H303" s="6">
        <v>200</v>
      </c>
      <c r="I303" s="12" t="s">
        <v>554</v>
      </c>
      <c r="J303" s="12" t="s">
        <v>1087</v>
      </c>
      <c r="K303" s="10">
        <v>35000</v>
      </c>
      <c r="L303" s="11">
        <v>0.35</v>
      </c>
      <c r="M303" s="13">
        <f t="shared" si="8"/>
        <v>100000</v>
      </c>
      <c r="N303" s="13">
        <f t="shared" si="9"/>
        <v>500</v>
      </c>
      <c r="O303" s="4" t="s">
        <v>31</v>
      </c>
      <c r="P303" s="12" t="s">
        <v>555</v>
      </c>
    </row>
    <row r="304" spans="2:16" ht="14.25" customHeight="1">
      <c r="B304" s="4" t="s">
        <v>13</v>
      </c>
      <c r="C304" s="4">
        <v>1185732</v>
      </c>
      <c r="D304" s="5">
        <v>44361</v>
      </c>
      <c r="E304" s="4" t="s">
        <v>535</v>
      </c>
      <c r="F304" s="4" t="s">
        <v>536</v>
      </c>
      <c r="G304" s="4" t="s">
        <v>537</v>
      </c>
      <c r="H304" s="6">
        <v>225</v>
      </c>
      <c r="I304" s="12" t="s">
        <v>556</v>
      </c>
      <c r="J304" s="12" t="s">
        <v>1087</v>
      </c>
      <c r="K304" s="10">
        <v>31500</v>
      </c>
      <c r="L304" s="11">
        <v>0.35</v>
      </c>
      <c r="M304" s="13">
        <f t="shared" si="8"/>
        <v>90000</v>
      </c>
      <c r="N304" s="13">
        <f t="shared" si="9"/>
        <v>400</v>
      </c>
      <c r="O304" s="4" t="s">
        <v>31</v>
      </c>
      <c r="P304" s="12" t="s">
        <v>557</v>
      </c>
    </row>
    <row r="305" spans="2:16" ht="14.25" customHeight="1">
      <c r="B305" s="4" t="s">
        <v>13</v>
      </c>
      <c r="C305" s="4">
        <v>1185732</v>
      </c>
      <c r="D305" s="5">
        <v>44362</v>
      </c>
      <c r="E305" s="4" t="s">
        <v>535</v>
      </c>
      <c r="F305" s="4" t="s">
        <v>536</v>
      </c>
      <c r="G305" s="4" t="s">
        <v>537</v>
      </c>
      <c r="H305" s="6">
        <v>75</v>
      </c>
      <c r="I305" s="12" t="s">
        <v>99</v>
      </c>
      <c r="J305" s="12" t="s">
        <v>1087</v>
      </c>
      <c r="K305" s="10">
        <v>13500</v>
      </c>
      <c r="L305" s="11">
        <v>0.4</v>
      </c>
      <c r="M305" s="13">
        <f t="shared" si="8"/>
        <v>33750</v>
      </c>
      <c r="N305" s="13">
        <f t="shared" si="9"/>
        <v>450</v>
      </c>
      <c r="O305" s="4" t="s">
        <v>31</v>
      </c>
      <c r="P305" s="12" t="s">
        <v>558</v>
      </c>
    </row>
    <row r="306" spans="2:16" ht="14.25" customHeight="1">
      <c r="B306" s="4" t="s">
        <v>13</v>
      </c>
      <c r="C306" s="4">
        <v>1185732</v>
      </c>
      <c r="D306" s="5">
        <v>44363</v>
      </c>
      <c r="E306" s="4" t="s">
        <v>535</v>
      </c>
      <c r="F306" s="4" t="s">
        <v>536</v>
      </c>
      <c r="G306" s="4" t="s">
        <v>537</v>
      </c>
      <c r="H306" s="6">
        <v>125</v>
      </c>
      <c r="I306" s="12" t="s">
        <v>559</v>
      </c>
      <c r="J306" s="12" t="s">
        <v>1087</v>
      </c>
      <c r="K306" s="10">
        <v>26250</v>
      </c>
      <c r="L306" s="11">
        <v>0.35</v>
      </c>
      <c r="M306" s="13">
        <f t="shared" si="8"/>
        <v>75000</v>
      </c>
      <c r="N306" s="13">
        <f t="shared" si="9"/>
        <v>600</v>
      </c>
      <c r="O306" s="4" t="s">
        <v>31</v>
      </c>
      <c r="P306" s="12" t="s">
        <v>560</v>
      </c>
    </row>
    <row r="307" spans="2:16" ht="14.25" customHeight="1">
      <c r="B307" s="4" t="s">
        <v>13</v>
      </c>
      <c r="C307" s="4">
        <v>1185732</v>
      </c>
      <c r="D307" s="5">
        <v>44364</v>
      </c>
      <c r="E307" s="4" t="s">
        <v>535</v>
      </c>
      <c r="F307" s="4" t="s">
        <v>536</v>
      </c>
      <c r="G307" s="4" t="s">
        <v>537</v>
      </c>
      <c r="H307" s="6">
        <v>225</v>
      </c>
      <c r="I307" s="12" t="s">
        <v>561</v>
      </c>
      <c r="J307" s="12" t="s">
        <v>1086</v>
      </c>
      <c r="K307" s="10">
        <v>56250</v>
      </c>
      <c r="L307" s="11">
        <v>0.5</v>
      </c>
      <c r="M307" s="13">
        <f t="shared" si="8"/>
        <v>112500</v>
      </c>
      <c r="N307" s="13">
        <f t="shared" si="9"/>
        <v>500</v>
      </c>
      <c r="O307" s="4" t="s">
        <v>31</v>
      </c>
      <c r="P307" s="12" t="s">
        <v>562</v>
      </c>
    </row>
    <row r="308" spans="2:16" ht="14.25" customHeight="1">
      <c r="B308" s="4" t="s">
        <v>13</v>
      </c>
      <c r="C308" s="4">
        <v>1185732</v>
      </c>
      <c r="D308" s="5">
        <v>44365</v>
      </c>
      <c r="E308" s="4" t="s">
        <v>535</v>
      </c>
      <c r="F308" s="4" t="s">
        <v>536</v>
      </c>
      <c r="G308" s="4" t="s">
        <v>537</v>
      </c>
      <c r="H308" s="6">
        <v>450</v>
      </c>
      <c r="I308" s="12" t="s">
        <v>563</v>
      </c>
      <c r="J308" s="12" t="s">
        <v>1086</v>
      </c>
      <c r="K308" s="10">
        <v>90000</v>
      </c>
      <c r="L308" s="11">
        <v>0.4</v>
      </c>
      <c r="M308" s="13">
        <f t="shared" si="8"/>
        <v>225000</v>
      </c>
      <c r="N308" s="13">
        <f t="shared" si="9"/>
        <v>500</v>
      </c>
      <c r="O308" s="4" t="s">
        <v>31</v>
      </c>
      <c r="P308" s="12" t="s">
        <v>564</v>
      </c>
    </row>
    <row r="309" spans="2:16" ht="14.25" customHeight="1">
      <c r="B309" s="4" t="s">
        <v>13</v>
      </c>
      <c r="C309" s="4">
        <v>1185732</v>
      </c>
      <c r="D309" s="5">
        <v>44366</v>
      </c>
      <c r="E309" s="4" t="s">
        <v>535</v>
      </c>
      <c r="F309" s="4" t="s">
        <v>536</v>
      </c>
      <c r="G309" s="4" t="s">
        <v>537</v>
      </c>
      <c r="H309" s="6">
        <v>150</v>
      </c>
      <c r="I309" s="12" t="s">
        <v>565</v>
      </c>
      <c r="J309" s="12" t="s">
        <v>1087</v>
      </c>
      <c r="K309" s="10">
        <v>26250</v>
      </c>
      <c r="L309" s="11">
        <v>0.35</v>
      </c>
      <c r="M309" s="13">
        <f t="shared" si="8"/>
        <v>75000</v>
      </c>
      <c r="N309" s="13">
        <f t="shared" si="9"/>
        <v>500</v>
      </c>
      <c r="O309" s="4" t="s">
        <v>31</v>
      </c>
      <c r="P309" s="12" t="s">
        <v>566</v>
      </c>
    </row>
    <row r="310" spans="2:16" ht="14.25" customHeight="1">
      <c r="B310" s="4" t="s">
        <v>13</v>
      </c>
      <c r="C310" s="4">
        <v>1185732</v>
      </c>
      <c r="D310" s="5">
        <v>44367</v>
      </c>
      <c r="E310" s="4" t="s">
        <v>535</v>
      </c>
      <c r="F310" s="4" t="s">
        <v>536</v>
      </c>
      <c r="G310" s="4" t="s">
        <v>537</v>
      </c>
      <c r="H310" s="6">
        <v>150</v>
      </c>
      <c r="I310" s="12" t="s">
        <v>567</v>
      </c>
      <c r="J310" s="12" t="s">
        <v>1087</v>
      </c>
      <c r="K310" s="10">
        <v>21000</v>
      </c>
      <c r="L310" s="11">
        <v>0.35</v>
      </c>
      <c r="M310" s="13">
        <f t="shared" si="8"/>
        <v>60000.000000000007</v>
      </c>
      <c r="N310" s="13">
        <f t="shared" si="9"/>
        <v>400.00000000000006</v>
      </c>
      <c r="O310" s="4" t="s">
        <v>31</v>
      </c>
      <c r="P310" s="12" t="s">
        <v>568</v>
      </c>
    </row>
    <row r="311" spans="2:16" ht="14.25" customHeight="1">
      <c r="B311" s="4" t="s">
        <v>13</v>
      </c>
      <c r="C311" s="4">
        <v>1185732</v>
      </c>
      <c r="D311" s="5">
        <v>44368</v>
      </c>
      <c r="E311" s="4" t="s">
        <v>535</v>
      </c>
      <c r="F311" s="4" t="s">
        <v>536</v>
      </c>
      <c r="G311" s="4" t="s">
        <v>537</v>
      </c>
      <c r="H311" s="6">
        <v>75</v>
      </c>
      <c r="I311" s="12" t="s">
        <v>569</v>
      </c>
      <c r="J311" s="12" t="s">
        <v>1086</v>
      </c>
      <c r="K311" s="10">
        <v>13500</v>
      </c>
      <c r="L311" s="11">
        <v>0.4</v>
      </c>
      <c r="M311" s="13">
        <f t="shared" si="8"/>
        <v>33750</v>
      </c>
      <c r="N311" s="13">
        <f t="shared" si="9"/>
        <v>450</v>
      </c>
      <c r="O311" s="4" t="s">
        <v>31</v>
      </c>
      <c r="P311" s="12" t="s">
        <v>570</v>
      </c>
    </row>
    <row r="312" spans="2:16" ht="14.25" customHeight="1">
      <c r="B312" s="4" t="s">
        <v>13</v>
      </c>
      <c r="C312" s="4">
        <v>1185732</v>
      </c>
      <c r="D312" s="5">
        <v>44369</v>
      </c>
      <c r="E312" s="4" t="s">
        <v>535</v>
      </c>
      <c r="F312" s="4" t="s">
        <v>536</v>
      </c>
      <c r="G312" s="4" t="s">
        <v>537</v>
      </c>
      <c r="H312" s="6">
        <v>100</v>
      </c>
      <c r="I312" s="12" t="s">
        <v>571</v>
      </c>
      <c r="J312" s="12" t="s">
        <v>1087</v>
      </c>
      <c r="K312" s="10">
        <v>21000</v>
      </c>
      <c r="L312" s="11">
        <v>0.35</v>
      </c>
      <c r="M312" s="13">
        <f t="shared" si="8"/>
        <v>60000.000000000007</v>
      </c>
      <c r="N312" s="13">
        <f t="shared" si="9"/>
        <v>600.00000000000011</v>
      </c>
      <c r="O312" s="4" t="s">
        <v>31</v>
      </c>
      <c r="P312" s="12" t="s">
        <v>572</v>
      </c>
    </row>
    <row r="313" spans="2:16" ht="14.25" customHeight="1">
      <c r="B313" s="4" t="s">
        <v>13</v>
      </c>
      <c r="C313" s="4">
        <v>1185732</v>
      </c>
      <c r="D313" s="5">
        <v>44370</v>
      </c>
      <c r="E313" s="4" t="s">
        <v>535</v>
      </c>
      <c r="F313" s="4" t="s">
        <v>536</v>
      </c>
      <c r="G313" s="4" t="s">
        <v>537</v>
      </c>
      <c r="H313" s="6">
        <v>225</v>
      </c>
      <c r="I313" s="12" t="s">
        <v>123</v>
      </c>
      <c r="J313" s="12" t="s">
        <v>1087</v>
      </c>
      <c r="K313" s="10">
        <v>56250</v>
      </c>
      <c r="L313" s="11">
        <v>0.5</v>
      </c>
      <c r="M313" s="13">
        <f t="shared" si="8"/>
        <v>112500</v>
      </c>
      <c r="N313" s="13">
        <f t="shared" si="9"/>
        <v>500</v>
      </c>
      <c r="O313" s="4" t="s">
        <v>31</v>
      </c>
      <c r="P313" s="12" t="s">
        <v>124</v>
      </c>
    </row>
    <row r="314" spans="2:16" ht="14.25" customHeight="1">
      <c r="B314" s="4" t="s">
        <v>13</v>
      </c>
      <c r="C314" s="4">
        <v>1185732</v>
      </c>
      <c r="D314" s="5">
        <v>44371</v>
      </c>
      <c r="E314" s="4" t="s">
        <v>535</v>
      </c>
      <c r="F314" s="4" t="s">
        <v>536</v>
      </c>
      <c r="G314" s="4" t="s">
        <v>537</v>
      </c>
      <c r="H314" s="6">
        <v>495</v>
      </c>
      <c r="I314" s="12" t="s">
        <v>66</v>
      </c>
      <c r="J314" s="12" t="s">
        <v>1087</v>
      </c>
      <c r="K314" s="10">
        <v>118800</v>
      </c>
      <c r="L314" s="11">
        <v>0.4</v>
      </c>
      <c r="M314" s="13">
        <f t="shared" si="8"/>
        <v>297000</v>
      </c>
      <c r="N314" s="13">
        <f t="shared" si="9"/>
        <v>600</v>
      </c>
      <c r="O314" s="4" t="s">
        <v>31</v>
      </c>
      <c r="P314" s="12" t="s">
        <v>573</v>
      </c>
    </row>
    <row r="315" spans="2:16" ht="14.25" customHeight="1">
      <c r="B315" s="4" t="s">
        <v>13</v>
      </c>
      <c r="C315" s="4">
        <v>1185732</v>
      </c>
      <c r="D315" s="5">
        <v>44372</v>
      </c>
      <c r="E315" s="4" t="s">
        <v>535</v>
      </c>
      <c r="F315" s="4" t="s">
        <v>536</v>
      </c>
      <c r="G315" s="4" t="s">
        <v>537</v>
      </c>
      <c r="H315" s="6">
        <v>200</v>
      </c>
      <c r="I315" s="12" t="s">
        <v>574</v>
      </c>
      <c r="J315" s="12" t="s">
        <v>1086</v>
      </c>
      <c r="K315" s="10">
        <v>38500</v>
      </c>
      <c r="L315" s="11">
        <v>0.35</v>
      </c>
      <c r="M315" s="13">
        <f t="shared" si="8"/>
        <v>110000</v>
      </c>
      <c r="N315" s="13">
        <f t="shared" si="9"/>
        <v>550</v>
      </c>
      <c r="O315" s="4" t="s">
        <v>31</v>
      </c>
      <c r="P315" s="12" t="s">
        <v>575</v>
      </c>
    </row>
    <row r="316" spans="2:16" ht="14.25" customHeight="1">
      <c r="B316" s="4" t="s">
        <v>13</v>
      </c>
      <c r="C316" s="4">
        <v>1185732</v>
      </c>
      <c r="D316" s="5">
        <v>44373</v>
      </c>
      <c r="E316" s="4" t="s">
        <v>535</v>
      </c>
      <c r="F316" s="4" t="s">
        <v>536</v>
      </c>
      <c r="G316" s="4" t="s">
        <v>537</v>
      </c>
      <c r="H316" s="6">
        <v>175</v>
      </c>
      <c r="I316" s="12" t="s">
        <v>576</v>
      </c>
      <c r="J316" s="12" t="s">
        <v>1086</v>
      </c>
      <c r="K316" s="10">
        <v>30625</v>
      </c>
      <c r="L316" s="11">
        <v>0.35</v>
      </c>
      <c r="M316" s="13">
        <f t="shared" si="8"/>
        <v>87500</v>
      </c>
      <c r="N316" s="13">
        <f t="shared" si="9"/>
        <v>500</v>
      </c>
      <c r="O316" s="4" t="s">
        <v>31</v>
      </c>
      <c r="P316" s="12" t="s">
        <v>577</v>
      </c>
    </row>
    <row r="317" spans="2:16" ht="14.25" customHeight="1">
      <c r="B317" s="4" t="s">
        <v>13</v>
      </c>
      <c r="C317" s="4">
        <v>1185732</v>
      </c>
      <c r="D317" s="5">
        <v>44374</v>
      </c>
      <c r="E317" s="4" t="s">
        <v>535</v>
      </c>
      <c r="F317" s="4" t="s">
        <v>536</v>
      </c>
      <c r="G317" s="4" t="s">
        <v>537</v>
      </c>
      <c r="H317" s="6">
        <v>100</v>
      </c>
      <c r="I317" s="12" t="s">
        <v>266</v>
      </c>
      <c r="J317" s="12" t="s">
        <v>1087</v>
      </c>
      <c r="K317" s="10">
        <v>20000</v>
      </c>
      <c r="L317" s="11">
        <v>0.4</v>
      </c>
      <c r="M317" s="13">
        <f t="shared" si="8"/>
        <v>50000</v>
      </c>
      <c r="N317" s="13">
        <f t="shared" si="9"/>
        <v>500</v>
      </c>
      <c r="O317" s="4" t="s">
        <v>31</v>
      </c>
      <c r="P317" s="12" t="s">
        <v>578</v>
      </c>
    </row>
    <row r="318" spans="2:16" ht="14.25" customHeight="1">
      <c r="B318" s="4" t="s">
        <v>13</v>
      </c>
      <c r="C318" s="4">
        <v>1185732</v>
      </c>
      <c r="D318" s="5">
        <v>44375</v>
      </c>
      <c r="E318" s="4" t="s">
        <v>535</v>
      </c>
      <c r="F318" s="4" t="s">
        <v>536</v>
      </c>
      <c r="G318" s="4" t="s">
        <v>537</v>
      </c>
      <c r="H318" s="6">
        <v>125</v>
      </c>
      <c r="I318" s="12" t="s">
        <v>153</v>
      </c>
      <c r="J318" s="12" t="s">
        <v>1087</v>
      </c>
      <c r="K318" s="10">
        <v>26250</v>
      </c>
      <c r="L318" s="11">
        <v>0.35</v>
      </c>
      <c r="M318" s="13">
        <f t="shared" si="8"/>
        <v>75000</v>
      </c>
      <c r="N318" s="13">
        <f t="shared" si="9"/>
        <v>600</v>
      </c>
      <c r="O318" s="4" t="s">
        <v>31</v>
      </c>
      <c r="P318" s="12" t="s">
        <v>579</v>
      </c>
    </row>
    <row r="319" spans="2:16" ht="14.25" customHeight="1">
      <c r="B319" s="4" t="s">
        <v>13</v>
      </c>
      <c r="C319" s="4">
        <v>1185732</v>
      </c>
      <c r="D319" s="5">
        <v>44376</v>
      </c>
      <c r="E319" s="4" t="s">
        <v>535</v>
      </c>
      <c r="F319" s="4" t="s">
        <v>536</v>
      </c>
      <c r="G319" s="4" t="s">
        <v>537</v>
      </c>
      <c r="H319" s="6">
        <v>250</v>
      </c>
      <c r="I319" s="12" t="s">
        <v>268</v>
      </c>
      <c r="J319" s="12" t="s">
        <v>1086</v>
      </c>
      <c r="K319" s="10">
        <v>81250</v>
      </c>
      <c r="L319" s="11">
        <v>0.5</v>
      </c>
      <c r="M319" s="13">
        <f t="shared" si="8"/>
        <v>162500</v>
      </c>
      <c r="N319" s="13">
        <f t="shared" si="9"/>
        <v>650</v>
      </c>
      <c r="O319" s="4" t="s">
        <v>31</v>
      </c>
      <c r="P319" s="12" t="s">
        <v>580</v>
      </c>
    </row>
    <row r="320" spans="2:16" ht="14.25" customHeight="1">
      <c r="B320" s="4" t="s">
        <v>13</v>
      </c>
      <c r="C320" s="4">
        <v>1185732</v>
      </c>
      <c r="D320" s="5">
        <v>44377</v>
      </c>
      <c r="E320" s="4" t="s">
        <v>535</v>
      </c>
      <c r="F320" s="4" t="s">
        <v>536</v>
      </c>
      <c r="G320" s="4" t="s">
        <v>537</v>
      </c>
      <c r="H320" s="6">
        <v>500</v>
      </c>
      <c r="I320" s="12" t="s">
        <v>581</v>
      </c>
      <c r="J320" s="12" t="s">
        <v>1087</v>
      </c>
      <c r="K320" s="10">
        <v>100000</v>
      </c>
      <c r="L320" s="11">
        <v>0.4</v>
      </c>
      <c r="M320" s="13">
        <f t="shared" si="8"/>
        <v>250000</v>
      </c>
      <c r="N320" s="13">
        <f t="shared" si="9"/>
        <v>500</v>
      </c>
      <c r="O320" s="4" t="s">
        <v>31</v>
      </c>
      <c r="P320" s="12" t="s">
        <v>582</v>
      </c>
    </row>
    <row r="321" spans="2:16" ht="14.25" customHeight="1">
      <c r="B321" s="4" t="s">
        <v>13</v>
      </c>
      <c r="C321" s="4">
        <v>1185732</v>
      </c>
      <c r="D321" s="5">
        <v>44378</v>
      </c>
      <c r="E321" s="4" t="s">
        <v>535</v>
      </c>
      <c r="F321" s="4" t="s">
        <v>536</v>
      </c>
      <c r="G321" s="4" t="s">
        <v>537</v>
      </c>
      <c r="H321" s="6">
        <v>250</v>
      </c>
      <c r="I321" s="12" t="s">
        <v>583</v>
      </c>
      <c r="J321" s="12" t="s">
        <v>1086</v>
      </c>
      <c r="K321" s="10">
        <v>39375</v>
      </c>
      <c r="L321" s="11">
        <v>0.35</v>
      </c>
      <c r="M321" s="13">
        <f t="shared" si="8"/>
        <v>112500</v>
      </c>
      <c r="N321" s="13">
        <f t="shared" si="9"/>
        <v>450</v>
      </c>
      <c r="O321" s="4" t="s">
        <v>31</v>
      </c>
      <c r="P321" s="12" t="s">
        <v>584</v>
      </c>
    </row>
    <row r="322" spans="2:16" ht="14.25" customHeight="1">
      <c r="B322" s="4" t="s">
        <v>13</v>
      </c>
      <c r="C322" s="4">
        <v>1185732</v>
      </c>
      <c r="D322" s="5">
        <v>44379</v>
      </c>
      <c r="E322" s="4" t="s">
        <v>535</v>
      </c>
      <c r="F322" s="4" t="s">
        <v>536</v>
      </c>
      <c r="G322" s="4" t="s">
        <v>537</v>
      </c>
      <c r="H322" s="6">
        <v>200</v>
      </c>
      <c r="I322" s="12" t="s">
        <v>585</v>
      </c>
      <c r="J322" s="12" t="s">
        <v>1086</v>
      </c>
      <c r="K322" s="10">
        <v>28000</v>
      </c>
      <c r="L322" s="11">
        <v>0.35</v>
      </c>
      <c r="M322" s="13">
        <f t="shared" si="8"/>
        <v>80000</v>
      </c>
      <c r="N322" s="13">
        <f t="shared" si="9"/>
        <v>400</v>
      </c>
      <c r="O322" s="4" t="s">
        <v>31</v>
      </c>
      <c r="P322" s="12" t="s">
        <v>586</v>
      </c>
    </row>
    <row r="323" spans="2:16" ht="14.25" customHeight="1">
      <c r="B323" s="4" t="s">
        <v>13</v>
      </c>
      <c r="C323" s="4">
        <v>1185732</v>
      </c>
      <c r="D323" s="5">
        <v>44380</v>
      </c>
      <c r="E323" s="4" t="s">
        <v>535</v>
      </c>
      <c r="F323" s="4" t="s">
        <v>536</v>
      </c>
      <c r="G323" s="4" t="s">
        <v>537</v>
      </c>
      <c r="H323" s="6">
        <v>175</v>
      </c>
      <c r="I323" s="12" t="s">
        <v>587</v>
      </c>
      <c r="J323" s="12" t="s">
        <v>1086</v>
      </c>
      <c r="K323" s="10">
        <v>28000</v>
      </c>
      <c r="L323" s="11">
        <v>0.4</v>
      </c>
      <c r="M323" s="13">
        <f t="shared" si="8"/>
        <v>70000</v>
      </c>
      <c r="N323" s="13">
        <f t="shared" si="9"/>
        <v>400</v>
      </c>
      <c r="O323" s="4" t="s">
        <v>31</v>
      </c>
      <c r="P323" s="12" t="s">
        <v>588</v>
      </c>
    </row>
    <row r="324" spans="2:16" ht="14.25" customHeight="1">
      <c r="B324" s="4" t="s">
        <v>13</v>
      </c>
      <c r="C324" s="4">
        <v>1185732</v>
      </c>
      <c r="D324" s="5">
        <v>44381</v>
      </c>
      <c r="E324" s="4" t="s">
        <v>535</v>
      </c>
      <c r="F324" s="4" t="s">
        <v>536</v>
      </c>
      <c r="G324" s="4" t="s">
        <v>537</v>
      </c>
      <c r="H324" s="6">
        <v>175</v>
      </c>
      <c r="I324" s="12" t="s">
        <v>589</v>
      </c>
      <c r="J324" s="12" t="s">
        <v>1087</v>
      </c>
      <c r="K324" s="10">
        <v>30625</v>
      </c>
      <c r="L324" s="11">
        <v>0.35</v>
      </c>
      <c r="M324" s="13">
        <f t="shared" si="8"/>
        <v>87500</v>
      </c>
      <c r="N324" s="13">
        <f t="shared" si="9"/>
        <v>500</v>
      </c>
      <c r="O324" s="4" t="s">
        <v>31</v>
      </c>
      <c r="P324" s="12" t="s">
        <v>590</v>
      </c>
    </row>
    <row r="325" spans="2:16" ht="14.25" customHeight="1">
      <c r="B325" s="4" t="s">
        <v>13</v>
      </c>
      <c r="C325" s="4">
        <v>1185732</v>
      </c>
      <c r="D325" s="5">
        <v>44382</v>
      </c>
      <c r="E325" s="4" t="s">
        <v>535</v>
      </c>
      <c r="F325" s="4" t="s">
        <v>536</v>
      </c>
      <c r="G325" s="4" t="s">
        <v>537</v>
      </c>
      <c r="H325" s="6">
        <v>350</v>
      </c>
      <c r="I325" s="12" t="s">
        <v>591</v>
      </c>
      <c r="J325" s="12" t="s">
        <v>1087</v>
      </c>
      <c r="K325" s="10">
        <v>96250</v>
      </c>
      <c r="L325" s="11">
        <v>0.5</v>
      </c>
      <c r="M325" s="13">
        <f t="shared" si="8"/>
        <v>192500</v>
      </c>
      <c r="N325" s="13">
        <f t="shared" si="9"/>
        <v>550</v>
      </c>
      <c r="O325" s="4" t="s">
        <v>31</v>
      </c>
      <c r="P325" s="12" t="s">
        <v>592</v>
      </c>
    </row>
    <row r="326" spans="2:16" ht="14.25" customHeight="1">
      <c r="B326" s="4" t="s">
        <v>13</v>
      </c>
      <c r="C326" s="4">
        <v>1185732</v>
      </c>
      <c r="D326" s="5">
        <v>44383</v>
      </c>
      <c r="E326" s="4" t="s">
        <v>535</v>
      </c>
      <c r="F326" s="4" t="s">
        <v>536</v>
      </c>
      <c r="G326" s="4" t="s">
        <v>537</v>
      </c>
      <c r="H326" s="6">
        <v>575</v>
      </c>
      <c r="I326" s="12" t="s">
        <v>593</v>
      </c>
      <c r="J326" s="12" t="s">
        <v>1086</v>
      </c>
      <c r="K326" s="10">
        <v>115000</v>
      </c>
      <c r="L326" s="11">
        <v>0.4</v>
      </c>
      <c r="M326" s="13">
        <f t="shared" si="8"/>
        <v>287500</v>
      </c>
      <c r="N326" s="13">
        <f t="shared" si="9"/>
        <v>500</v>
      </c>
      <c r="O326" s="4" t="s">
        <v>31</v>
      </c>
      <c r="P326" s="12" t="s">
        <v>594</v>
      </c>
    </row>
    <row r="327" spans="2:16" ht="14.25" customHeight="1">
      <c r="B327" s="4" t="s">
        <v>13</v>
      </c>
      <c r="C327" s="4">
        <v>1185732</v>
      </c>
      <c r="D327" s="5">
        <v>44384</v>
      </c>
      <c r="E327" s="4" t="s">
        <v>535</v>
      </c>
      <c r="F327" s="4" t="s">
        <v>536</v>
      </c>
      <c r="G327" s="4" t="s">
        <v>537</v>
      </c>
      <c r="H327" s="6">
        <v>325</v>
      </c>
      <c r="I327" s="12" t="s">
        <v>595</v>
      </c>
      <c r="J327" s="12" t="s">
        <v>1086</v>
      </c>
      <c r="K327" s="10">
        <v>51187.5</v>
      </c>
      <c r="L327" s="11">
        <v>0.35</v>
      </c>
      <c r="M327" s="13">
        <f t="shared" ref="M327:M390" si="10">K327/L327</f>
        <v>146250</v>
      </c>
      <c r="N327" s="13">
        <f t="shared" ref="N327:N390" si="11">M327/H327</f>
        <v>450</v>
      </c>
      <c r="O327" s="4" t="s">
        <v>31</v>
      </c>
      <c r="P327" s="12" t="s">
        <v>596</v>
      </c>
    </row>
    <row r="328" spans="2:16" ht="14.25" customHeight="1">
      <c r="B328" s="4" t="s">
        <v>13</v>
      </c>
      <c r="C328" s="4">
        <v>1185732</v>
      </c>
      <c r="D328" s="5">
        <v>44385</v>
      </c>
      <c r="E328" s="4" t="s">
        <v>535</v>
      </c>
      <c r="F328" s="4" t="s">
        <v>536</v>
      </c>
      <c r="G328" s="4" t="s">
        <v>537</v>
      </c>
      <c r="H328" s="6">
        <v>250</v>
      </c>
      <c r="I328" s="12" t="s">
        <v>597</v>
      </c>
      <c r="J328" s="12" t="s">
        <v>1086</v>
      </c>
      <c r="K328" s="10">
        <v>35000</v>
      </c>
      <c r="L328" s="11">
        <v>0.35</v>
      </c>
      <c r="M328" s="13">
        <f t="shared" si="10"/>
        <v>100000</v>
      </c>
      <c r="N328" s="13">
        <f t="shared" si="11"/>
        <v>400</v>
      </c>
      <c r="O328" s="4" t="s">
        <v>31</v>
      </c>
      <c r="P328" s="12" t="s">
        <v>598</v>
      </c>
    </row>
    <row r="329" spans="2:16" ht="14.25" customHeight="1">
      <c r="B329" s="4" t="s">
        <v>13</v>
      </c>
      <c r="C329" s="4">
        <v>1185732</v>
      </c>
      <c r="D329" s="5">
        <v>44386</v>
      </c>
      <c r="E329" s="4" t="s">
        <v>535</v>
      </c>
      <c r="F329" s="4" t="s">
        <v>536</v>
      </c>
      <c r="G329" s="4" t="s">
        <v>537</v>
      </c>
      <c r="H329" s="6">
        <v>200</v>
      </c>
      <c r="I329" s="12" t="s">
        <v>599</v>
      </c>
      <c r="J329" s="12" t="s">
        <v>1086</v>
      </c>
      <c r="K329" s="10">
        <v>32000</v>
      </c>
      <c r="L329" s="11">
        <v>0.4</v>
      </c>
      <c r="M329" s="13">
        <f t="shared" si="10"/>
        <v>80000</v>
      </c>
      <c r="N329" s="13">
        <f t="shared" si="11"/>
        <v>400</v>
      </c>
      <c r="O329" s="4" t="s">
        <v>31</v>
      </c>
      <c r="P329" s="12" t="s">
        <v>600</v>
      </c>
    </row>
    <row r="330" spans="2:16" ht="14.25" customHeight="1">
      <c r="B330" s="4" t="s">
        <v>13</v>
      </c>
      <c r="C330" s="4">
        <v>1185732</v>
      </c>
      <c r="D330" s="5">
        <v>44387</v>
      </c>
      <c r="E330" s="4" t="s">
        <v>535</v>
      </c>
      <c r="F330" s="4" t="s">
        <v>536</v>
      </c>
      <c r="G330" s="4" t="s">
        <v>537</v>
      </c>
      <c r="H330" s="6">
        <v>225</v>
      </c>
      <c r="I330" s="12" t="s">
        <v>601</v>
      </c>
      <c r="J330" s="12" t="s">
        <v>1086</v>
      </c>
      <c r="K330" s="10">
        <v>39375</v>
      </c>
      <c r="L330" s="11">
        <v>0.35</v>
      </c>
      <c r="M330" s="13">
        <f t="shared" si="10"/>
        <v>112500</v>
      </c>
      <c r="N330" s="13">
        <f t="shared" si="11"/>
        <v>500</v>
      </c>
      <c r="O330" s="4" t="s">
        <v>31</v>
      </c>
      <c r="P330" s="12" t="s">
        <v>602</v>
      </c>
    </row>
    <row r="331" spans="2:16" ht="14.25" customHeight="1">
      <c r="B331" s="4" t="s">
        <v>13</v>
      </c>
      <c r="C331" s="4">
        <v>1185732</v>
      </c>
      <c r="D331" s="5">
        <v>44388</v>
      </c>
      <c r="E331" s="4" t="s">
        <v>535</v>
      </c>
      <c r="F331" s="4" t="s">
        <v>536</v>
      </c>
      <c r="G331" s="4" t="s">
        <v>537</v>
      </c>
      <c r="H331" s="6">
        <v>400</v>
      </c>
      <c r="I331" s="12" t="s">
        <v>603</v>
      </c>
      <c r="J331" s="12" t="s">
        <v>1086</v>
      </c>
      <c r="K331" s="10">
        <v>110000</v>
      </c>
      <c r="L331" s="11">
        <v>0.5</v>
      </c>
      <c r="M331" s="13">
        <f t="shared" si="10"/>
        <v>220000</v>
      </c>
      <c r="N331" s="13">
        <f t="shared" si="11"/>
        <v>550</v>
      </c>
      <c r="O331" s="4" t="s">
        <v>31</v>
      </c>
      <c r="P331" s="12" t="s">
        <v>604</v>
      </c>
    </row>
    <row r="332" spans="2:16" ht="14.25" customHeight="1">
      <c r="B332" s="4" t="s">
        <v>13</v>
      </c>
      <c r="C332" s="4">
        <v>1185732</v>
      </c>
      <c r="D332" s="5">
        <v>44389</v>
      </c>
      <c r="E332" s="4" t="s">
        <v>535</v>
      </c>
      <c r="F332" s="4" t="s">
        <v>536</v>
      </c>
      <c r="G332" s="4" t="s">
        <v>537</v>
      </c>
      <c r="H332" s="6">
        <v>550</v>
      </c>
      <c r="I332" s="12" t="s">
        <v>605</v>
      </c>
      <c r="J332" s="12" t="s">
        <v>1086</v>
      </c>
      <c r="K332" s="10">
        <v>110000</v>
      </c>
      <c r="L332" s="11">
        <v>0.4</v>
      </c>
      <c r="M332" s="13">
        <f t="shared" si="10"/>
        <v>275000</v>
      </c>
      <c r="N332" s="13">
        <f t="shared" si="11"/>
        <v>500</v>
      </c>
      <c r="O332" s="4" t="s">
        <v>31</v>
      </c>
      <c r="P332" s="12" t="s">
        <v>606</v>
      </c>
    </row>
    <row r="333" spans="2:16" ht="14.25" customHeight="1">
      <c r="B333" s="4" t="s">
        <v>13</v>
      </c>
      <c r="C333" s="4">
        <v>1185732</v>
      </c>
      <c r="D333" s="5">
        <v>44390</v>
      </c>
      <c r="E333" s="4" t="s">
        <v>535</v>
      </c>
      <c r="F333" s="4" t="s">
        <v>536</v>
      </c>
      <c r="G333" s="4" t="s">
        <v>537</v>
      </c>
      <c r="H333" s="6">
        <v>325</v>
      </c>
      <c r="I333" s="12" t="s">
        <v>607</v>
      </c>
      <c r="J333" s="12" t="s">
        <v>1087</v>
      </c>
      <c r="K333" s="10">
        <v>51187.5</v>
      </c>
      <c r="L333" s="11">
        <v>0.35</v>
      </c>
      <c r="M333" s="13">
        <f t="shared" si="10"/>
        <v>146250</v>
      </c>
      <c r="N333" s="13">
        <f t="shared" si="11"/>
        <v>450</v>
      </c>
      <c r="O333" s="4" t="s">
        <v>31</v>
      </c>
      <c r="P333" s="12" t="s">
        <v>608</v>
      </c>
    </row>
    <row r="334" spans="2:16" ht="14.25" customHeight="1">
      <c r="B334" s="4" t="s">
        <v>13</v>
      </c>
      <c r="C334" s="4">
        <v>1185732</v>
      </c>
      <c r="D334" s="5">
        <v>44391</v>
      </c>
      <c r="E334" s="4" t="s">
        <v>535</v>
      </c>
      <c r="F334" s="4" t="s">
        <v>536</v>
      </c>
      <c r="G334" s="4" t="s">
        <v>537</v>
      </c>
      <c r="H334" s="6">
        <v>250</v>
      </c>
      <c r="I334" s="12" t="s">
        <v>609</v>
      </c>
      <c r="J334" s="12" t="s">
        <v>1087</v>
      </c>
      <c r="K334" s="10">
        <v>35000</v>
      </c>
      <c r="L334" s="11">
        <v>0.35</v>
      </c>
      <c r="M334" s="13">
        <f t="shared" si="10"/>
        <v>100000</v>
      </c>
      <c r="N334" s="13">
        <f t="shared" si="11"/>
        <v>400</v>
      </c>
      <c r="O334" s="4" t="s">
        <v>31</v>
      </c>
      <c r="P334" s="12" t="s">
        <v>610</v>
      </c>
    </row>
    <row r="335" spans="2:16" ht="14.25" customHeight="1">
      <c r="B335" s="4" t="s">
        <v>13</v>
      </c>
      <c r="C335" s="4">
        <v>1185732</v>
      </c>
      <c r="D335" s="5">
        <v>44392</v>
      </c>
      <c r="E335" s="4" t="s">
        <v>535</v>
      </c>
      <c r="F335" s="4" t="s">
        <v>536</v>
      </c>
      <c r="G335" s="4" t="s">
        <v>537</v>
      </c>
      <c r="H335" s="6">
        <v>225</v>
      </c>
      <c r="I335" s="12" t="s">
        <v>378</v>
      </c>
      <c r="J335" s="12" t="s">
        <v>1087</v>
      </c>
      <c r="K335" s="10">
        <v>36000</v>
      </c>
      <c r="L335" s="11">
        <v>0.4</v>
      </c>
      <c r="M335" s="13">
        <f t="shared" si="10"/>
        <v>90000</v>
      </c>
      <c r="N335" s="13">
        <f t="shared" si="11"/>
        <v>400</v>
      </c>
      <c r="O335" s="4" t="s">
        <v>31</v>
      </c>
      <c r="P335" s="12" t="s">
        <v>611</v>
      </c>
    </row>
    <row r="336" spans="2:16" ht="14.25" customHeight="1">
      <c r="B336" s="4" t="s">
        <v>13</v>
      </c>
      <c r="C336" s="4">
        <v>1185732</v>
      </c>
      <c r="D336" s="5">
        <v>44393</v>
      </c>
      <c r="E336" s="4" t="s">
        <v>535</v>
      </c>
      <c r="F336" s="4" t="s">
        <v>536</v>
      </c>
      <c r="G336" s="4" t="s">
        <v>537</v>
      </c>
      <c r="H336" s="6">
        <v>200</v>
      </c>
      <c r="I336" s="12" t="s">
        <v>612</v>
      </c>
      <c r="J336" s="12" t="s">
        <v>1087</v>
      </c>
      <c r="K336" s="10">
        <v>35000</v>
      </c>
      <c r="L336" s="11">
        <v>0.35</v>
      </c>
      <c r="M336" s="13">
        <f t="shared" si="10"/>
        <v>100000</v>
      </c>
      <c r="N336" s="13">
        <f t="shared" si="11"/>
        <v>500</v>
      </c>
      <c r="O336" s="4" t="s">
        <v>31</v>
      </c>
      <c r="P336" s="12" t="s">
        <v>613</v>
      </c>
    </row>
    <row r="337" spans="2:16" ht="14.25" customHeight="1">
      <c r="B337" s="4" t="s">
        <v>13</v>
      </c>
      <c r="C337" s="4">
        <v>1185732</v>
      </c>
      <c r="D337" s="5">
        <v>44394</v>
      </c>
      <c r="E337" s="4" t="s">
        <v>535</v>
      </c>
      <c r="F337" s="4" t="s">
        <v>536</v>
      </c>
      <c r="G337" s="4" t="s">
        <v>537</v>
      </c>
      <c r="H337" s="6">
        <v>375</v>
      </c>
      <c r="I337" s="12" t="s">
        <v>581</v>
      </c>
      <c r="J337" s="12" t="s">
        <v>1087</v>
      </c>
      <c r="K337" s="10">
        <v>103125</v>
      </c>
      <c r="L337" s="11">
        <v>0.5</v>
      </c>
      <c r="M337" s="13">
        <f t="shared" si="10"/>
        <v>206250</v>
      </c>
      <c r="N337" s="13">
        <f t="shared" si="11"/>
        <v>550</v>
      </c>
      <c r="O337" s="4" t="s">
        <v>31</v>
      </c>
      <c r="P337" s="12" t="s">
        <v>582</v>
      </c>
    </row>
    <row r="338" spans="2:16" ht="14.25" customHeight="1">
      <c r="B338" s="4" t="s">
        <v>13</v>
      </c>
      <c r="C338" s="4">
        <v>1185732</v>
      </c>
      <c r="D338" s="5">
        <v>44395</v>
      </c>
      <c r="E338" s="4" t="s">
        <v>535</v>
      </c>
      <c r="F338" s="4" t="s">
        <v>536</v>
      </c>
      <c r="G338" s="4" t="s">
        <v>537</v>
      </c>
      <c r="H338" s="6">
        <v>500</v>
      </c>
      <c r="I338" s="12" t="s">
        <v>614</v>
      </c>
      <c r="J338" s="12" t="s">
        <v>1087</v>
      </c>
      <c r="K338" s="10">
        <v>100000</v>
      </c>
      <c r="L338" s="11">
        <v>0.4</v>
      </c>
      <c r="M338" s="13">
        <f t="shared" si="10"/>
        <v>250000</v>
      </c>
      <c r="N338" s="13">
        <f t="shared" si="11"/>
        <v>500</v>
      </c>
      <c r="O338" s="4" t="s">
        <v>31</v>
      </c>
      <c r="P338" s="12" t="s">
        <v>615</v>
      </c>
    </row>
    <row r="339" spans="2:16" ht="14.25" customHeight="1">
      <c r="B339" s="4" t="s">
        <v>13</v>
      </c>
      <c r="C339" s="4">
        <v>1185732</v>
      </c>
      <c r="D339" s="5">
        <v>44396</v>
      </c>
      <c r="E339" s="4" t="s">
        <v>535</v>
      </c>
      <c r="F339" s="4" t="s">
        <v>536</v>
      </c>
      <c r="G339" s="4" t="s">
        <v>537</v>
      </c>
      <c r="H339" s="6">
        <v>300</v>
      </c>
      <c r="I339" s="12" t="s">
        <v>268</v>
      </c>
      <c r="J339" s="12" t="s">
        <v>1086</v>
      </c>
      <c r="K339" s="10">
        <v>47250</v>
      </c>
      <c r="L339" s="11">
        <v>0.35</v>
      </c>
      <c r="M339" s="13">
        <f t="shared" si="10"/>
        <v>135000</v>
      </c>
      <c r="N339" s="13">
        <f t="shared" si="11"/>
        <v>450</v>
      </c>
      <c r="O339" s="4" t="s">
        <v>31</v>
      </c>
      <c r="P339" s="12" t="s">
        <v>616</v>
      </c>
    </row>
    <row r="340" spans="2:16" ht="14.25" customHeight="1">
      <c r="B340" s="4" t="s">
        <v>13</v>
      </c>
      <c r="C340" s="4">
        <v>1185732</v>
      </c>
      <c r="D340" s="5">
        <v>44397</v>
      </c>
      <c r="E340" s="4" t="s">
        <v>535</v>
      </c>
      <c r="F340" s="4" t="s">
        <v>536</v>
      </c>
      <c r="G340" s="4" t="s">
        <v>537</v>
      </c>
      <c r="H340" s="6">
        <v>200</v>
      </c>
      <c r="I340" s="12" t="s">
        <v>448</v>
      </c>
      <c r="J340" s="12" t="s">
        <v>1087</v>
      </c>
      <c r="K340" s="10">
        <v>28000</v>
      </c>
      <c r="L340" s="11">
        <v>0.35</v>
      </c>
      <c r="M340" s="13">
        <f t="shared" si="10"/>
        <v>80000</v>
      </c>
      <c r="N340" s="13">
        <f t="shared" si="11"/>
        <v>400</v>
      </c>
      <c r="O340" s="4" t="s">
        <v>31</v>
      </c>
      <c r="P340" s="12" t="s">
        <v>449</v>
      </c>
    </row>
    <row r="341" spans="2:16" ht="14.25" customHeight="1">
      <c r="B341" s="4" t="s">
        <v>13</v>
      </c>
      <c r="C341" s="4">
        <v>1185732</v>
      </c>
      <c r="D341" s="5">
        <v>44398</v>
      </c>
      <c r="E341" s="4" t="s">
        <v>535</v>
      </c>
      <c r="F341" s="4" t="s">
        <v>536</v>
      </c>
      <c r="G341" s="4" t="s">
        <v>537</v>
      </c>
      <c r="H341" s="6">
        <v>175</v>
      </c>
      <c r="I341" s="12" t="s">
        <v>617</v>
      </c>
      <c r="J341" s="12" t="s">
        <v>1086</v>
      </c>
      <c r="K341" s="10">
        <v>28000</v>
      </c>
      <c r="L341" s="11">
        <v>0.4</v>
      </c>
      <c r="M341" s="13">
        <f t="shared" si="10"/>
        <v>70000</v>
      </c>
      <c r="N341" s="13">
        <f t="shared" si="11"/>
        <v>400</v>
      </c>
      <c r="O341" s="4" t="s">
        <v>31</v>
      </c>
      <c r="P341" s="12" t="s">
        <v>618</v>
      </c>
    </row>
    <row r="342" spans="2:16" ht="14.25" customHeight="1">
      <c r="B342" s="4" t="s">
        <v>13</v>
      </c>
      <c r="C342" s="4">
        <v>1185732</v>
      </c>
      <c r="D342" s="5">
        <v>44399</v>
      </c>
      <c r="E342" s="4" t="s">
        <v>535</v>
      </c>
      <c r="F342" s="4" t="s">
        <v>536</v>
      </c>
      <c r="G342" s="4" t="s">
        <v>537</v>
      </c>
      <c r="H342" s="6">
        <v>175</v>
      </c>
      <c r="I342" s="12" t="s">
        <v>387</v>
      </c>
      <c r="J342" s="12" t="s">
        <v>1087</v>
      </c>
      <c r="K342" s="10">
        <v>30625</v>
      </c>
      <c r="L342" s="11">
        <v>0.35</v>
      </c>
      <c r="M342" s="13">
        <f t="shared" si="10"/>
        <v>87500</v>
      </c>
      <c r="N342" s="13">
        <f t="shared" si="11"/>
        <v>500</v>
      </c>
      <c r="O342" s="4" t="s">
        <v>31</v>
      </c>
      <c r="P342" s="12" t="s">
        <v>388</v>
      </c>
    </row>
    <row r="343" spans="2:16" ht="14.25" customHeight="1">
      <c r="B343" s="4" t="s">
        <v>13</v>
      </c>
      <c r="C343" s="4">
        <v>1185732</v>
      </c>
      <c r="D343" s="5">
        <v>44400</v>
      </c>
      <c r="E343" s="4" t="s">
        <v>535</v>
      </c>
      <c r="F343" s="4" t="s">
        <v>536</v>
      </c>
      <c r="G343" s="4" t="s">
        <v>537</v>
      </c>
      <c r="H343" s="6">
        <v>250</v>
      </c>
      <c r="I343" s="12" t="s">
        <v>619</v>
      </c>
      <c r="J343" s="12" t="s">
        <v>1087</v>
      </c>
      <c r="K343" s="10">
        <v>68750</v>
      </c>
      <c r="L343" s="11">
        <v>0.5</v>
      </c>
      <c r="M343" s="13">
        <f t="shared" si="10"/>
        <v>137500</v>
      </c>
      <c r="N343" s="13">
        <f t="shared" si="11"/>
        <v>550</v>
      </c>
      <c r="O343" s="4" t="s">
        <v>31</v>
      </c>
      <c r="P343" s="12" t="s">
        <v>620</v>
      </c>
    </row>
    <row r="344" spans="2:16" ht="14.25" customHeight="1">
      <c r="B344" s="4" t="s">
        <v>13</v>
      </c>
      <c r="C344" s="4">
        <v>1185732</v>
      </c>
      <c r="D344" s="5">
        <v>44401</v>
      </c>
      <c r="E344" s="4" t="s">
        <v>535</v>
      </c>
      <c r="F344" s="4" t="s">
        <v>536</v>
      </c>
      <c r="G344" s="4" t="s">
        <v>537</v>
      </c>
      <c r="H344" s="6">
        <v>425</v>
      </c>
      <c r="I344" s="12" t="s">
        <v>621</v>
      </c>
      <c r="J344" s="12" t="s">
        <v>1087</v>
      </c>
      <c r="K344" s="10">
        <v>102000</v>
      </c>
      <c r="L344" s="11">
        <v>0.4</v>
      </c>
      <c r="M344" s="13">
        <f t="shared" si="10"/>
        <v>255000</v>
      </c>
      <c r="N344" s="13">
        <f t="shared" si="11"/>
        <v>600</v>
      </c>
      <c r="O344" s="4" t="s">
        <v>31</v>
      </c>
      <c r="P344" s="12" t="s">
        <v>622</v>
      </c>
    </row>
    <row r="345" spans="2:16" ht="14.25" customHeight="1">
      <c r="B345" s="4" t="s">
        <v>13</v>
      </c>
      <c r="C345" s="4">
        <v>1185732</v>
      </c>
      <c r="D345" s="5">
        <v>44402</v>
      </c>
      <c r="E345" s="4" t="s">
        <v>535</v>
      </c>
      <c r="F345" s="4" t="s">
        <v>536</v>
      </c>
      <c r="G345" s="4" t="s">
        <v>537</v>
      </c>
      <c r="H345" s="6">
        <v>250</v>
      </c>
      <c r="I345" s="12" t="s">
        <v>279</v>
      </c>
      <c r="J345" s="12" t="s">
        <v>1087</v>
      </c>
      <c r="K345" s="10">
        <v>43750</v>
      </c>
      <c r="L345" s="11">
        <v>0.35</v>
      </c>
      <c r="M345" s="13">
        <f t="shared" si="10"/>
        <v>125000.00000000001</v>
      </c>
      <c r="N345" s="13">
        <f t="shared" si="11"/>
        <v>500.00000000000006</v>
      </c>
      <c r="O345" s="4" t="s">
        <v>31</v>
      </c>
      <c r="P345" s="12" t="s">
        <v>623</v>
      </c>
    </row>
    <row r="346" spans="2:16" ht="14.25" customHeight="1">
      <c r="B346" s="4" t="s">
        <v>13</v>
      </c>
      <c r="C346" s="4">
        <v>1185732</v>
      </c>
      <c r="D346" s="5">
        <v>44403</v>
      </c>
      <c r="E346" s="4" t="s">
        <v>535</v>
      </c>
      <c r="F346" s="4" t="s">
        <v>536</v>
      </c>
      <c r="G346" s="4" t="s">
        <v>537</v>
      </c>
      <c r="H346" s="6">
        <v>150</v>
      </c>
      <c r="I346" s="12" t="s">
        <v>624</v>
      </c>
      <c r="J346" s="12" t="s">
        <v>1087</v>
      </c>
      <c r="K346" s="10">
        <v>26250</v>
      </c>
      <c r="L346" s="11">
        <v>0.35</v>
      </c>
      <c r="M346" s="13">
        <f t="shared" si="10"/>
        <v>75000</v>
      </c>
      <c r="N346" s="13">
        <f t="shared" si="11"/>
        <v>500</v>
      </c>
      <c r="O346" s="4" t="s">
        <v>31</v>
      </c>
      <c r="P346" s="12" t="s">
        <v>625</v>
      </c>
    </row>
    <row r="347" spans="2:16" ht="14.25" customHeight="1">
      <c r="B347" s="4" t="s">
        <v>13</v>
      </c>
      <c r="C347" s="4">
        <v>1185732</v>
      </c>
      <c r="D347" s="5">
        <v>44404</v>
      </c>
      <c r="E347" s="4" t="s">
        <v>535</v>
      </c>
      <c r="F347" s="4" t="s">
        <v>536</v>
      </c>
      <c r="G347" s="4" t="s">
        <v>537</v>
      </c>
      <c r="H347" s="6">
        <v>125</v>
      </c>
      <c r="I347" s="12" t="s">
        <v>626</v>
      </c>
      <c r="J347" s="12" t="s">
        <v>1086</v>
      </c>
      <c r="K347" s="10">
        <v>25000</v>
      </c>
      <c r="L347" s="11">
        <v>0.4</v>
      </c>
      <c r="M347" s="13">
        <f t="shared" si="10"/>
        <v>62500</v>
      </c>
      <c r="N347" s="13">
        <f t="shared" si="11"/>
        <v>500</v>
      </c>
      <c r="O347" s="4" t="s">
        <v>31</v>
      </c>
      <c r="P347" s="12" t="s">
        <v>627</v>
      </c>
    </row>
    <row r="348" spans="2:16" ht="14.25" customHeight="1">
      <c r="B348" s="4" t="s">
        <v>13</v>
      </c>
      <c r="C348" s="4">
        <v>1185732</v>
      </c>
      <c r="D348" s="5">
        <v>44405</v>
      </c>
      <c r="E348" s="4" t="s">
        <v>535</v>
      </c>
      <c r="F348" s="4" t="s">
        <v>536</v>
      </c>
      <c r="G348" s="4" t="s">
        <v>537</v>
      </c>
      <c r="H348" s="6">
        <v>125</v>
      </c>
      <c r="I348" s="12" t="s">
        <v>628</v>
      </c>
      <c r="J348" s="12" t="s">
        <v>1086</v>
      </c>
      <c r="K348" s="10">
        <v>26250</v>
      </c>
      <c r="L348" s="11">
        <v>0.35</v>
      </c>
      <c r="M348" s="13">
        <f t="shared" si="10"/>
        <v>75000</v>
      </c>
      <c r="N348" s="13">
        <f t="shared" si="11"/>
        <v>600</v>
      </c>
      <c r="O348" s="4" t="s">
        <v>31</v>
      </c>
      <c r="P348" s="12" t="s">
        <v>629</v>
      </c>
    </row>
    <row r="349" spans="2:16" ht="14.25" customHeight="1">
      <c r="B349" s="4" t="s">
        <v>13</v>
      </c>
      <c r="C349" s="4">
        <v>1185732</v>
      </c>
      <c r="D349" s="5">
        <v>44406</v>
      </c>
      <c r="E349" s="4" t="s">
        <v>535</v>
      </c>
      <c r="F349" s="4" t="s">
        <v>536</v>
      </c>
      <c r="G349" s="4" t="s">
        <v>537</v>
      </c>
      <c r="H349" s="6">
        <v>250</v>
      </c>
      <c r="I349" s="12" t="s">
        <v>630</v>
      </c>
      <c r="J349" s="12" t="s">
        <v>1087</v>
      </c>
      <c r="K349" s="10">
        <v>81250</v>
      </c>
      <c r="L349" s="11">
        <v>0.5</v>
      </c>
      <c r="M349" s="13">
        <f t="shared" si="10"/>
        <v>162500</v>
      </c>
      <c r="N349" s="13">
        <f t="shared" si="11"/>
        <v>650</v>
      </c>
      <c r="O349" s="4" t="s">
        <v>31</v>
      </c>
      <c r="P349" s="12" t="s">
        <v>631</v>
      </c>
    </row>
    <row r="350" spans="2:16" ht="14.25" customHeight="1">
      <c r="B350" s="4" t="s">
        <v>13</v>
      </c>
      <c r="C350" s="4">
        <v>1185732</v>
      </c>
      <c r="D350" s="5">
        <v>44407</v>
      </c>
      <c r="E350" s="4" t="s">
        <v>535</v>
      </c>
      <c r="F350" s="4" t="s">
        <v>536</v>
      </c>
      <c r="G350" s="4" t="s">
        <v>537</v>
      </c>
      <c r="H350" s="6">
        <v>400</v>
      </c>
      <c r="I350" s="12" t="s">
        <v>632</v>
      </c>
      <c r="J350" s="12" t="s">
        <v>1086</v>
      </c>
      <c r="K350" s="10">
        <v>96000</v>
      </c>
      <c r="L350" s="11">
        <v>0.4</v>
      </c>
      <c r="M350" s="13">
        <f t="shared" si="10"/>
        <v>240000</v>
      </c>
      <c r="N350" s="13">
        <f t="shared" si="11"/>
        <v>600</v>
      </c>
      <c r="O350" s="4" t="s">
        <v>31</v>
      </c>
      <c r="P350" s="12" t="s">
        <v>633</v>
      </c>
    </row>
    <row r="351" spans="2:16" ht="14.25" customHeight="1">
      <c r="B351" s="4" t="s">
        <v>13</v>
      </c>
      <c r="C351" s="4">
        <v>1185732</v>
      </c>
      <c r="D351" s="5">
        <v>44408</v>
      </c>
      <c r="E351" s="4" t="s">
        <v>535</v>
      </c>
      <c r="F351" s="4" t="s">
        <v>536</v>
      </c>
      <c r="G351" s="4" t="s">
        <v>537</v>
      </c>
      <c r="H351" s="6">
        <v>250</v>
      </c>
      <c r="I351" s="12" t="s">
        <v>492</v>
      </c>
      <c r="J351" s="12" t="s">
        <v>1087</v>
      </c>
      <c r="K351" s="10">
        <v>43750</v>
      </c>
      <c r="L351" s="11">
        <v>0.35</v>
      </c>
      <c r="M351" s="13">
        <f t="shared" si="10"/>
        <v>125000.00000000001</v>
      </c>
      <c r="N351" s="13">
        <f t="shared" si="11"/>
        <v>500.00000000000006</v>
      </c>
      <c r="O351" s="4" t="s">
        <v>31</v>
      </c>
      <c r="P351" s="12" t="s">
        <v>634</v>
      </c>
    </row>
    <row r="352" spans="2:16" ht="14.25" customHeight="1">
      <c r="B352" s="4" t="s">
        <v>13</v>
      </c>
      <c r="C352" s="4">
        <v>1185732</v>
      </c>
      <c r="D352" s="5">
        <v>44409</v>
      </c>
      <c r="E352" s="4" t="s">
        <v>535</v>
      </c>
      <c r="F352" s="4" t="s">
        <v>536</v>
      </c>
      <c r="G352" s="4" t="s">
        <v>537</v>
      </c>
      <c r="H352" s="6">
        <v>195</v>
      </c>
      <c r="I352" s="12" t="s">
        <v>635</v>
      </c>
      <c r="J352" s="12" t="s">
        <v>1086</v>
      </c>
      <c r="K352" s="10">
        <v>34125</v>
      </c>
      <c r="L352" s="11">
        <v>0.35</v>
      </c>
      <c r="M352" s="13">
        <f t="shared" si="10"/>
        <v>97500</v>
      </c>
      <c r="N352" s="13">
        <f t="shared" si="11"/>
        <v>500</v>
      </c>
      <c r="O352" s="4" t="s">
        <v>31</v>
      </c>
      <c r="P352" s="12" t="s">
        <v>636</v>
      </c>
    </row>
    <row r="353" spans="2:16" ht="14.25" customHeight="1">
      <c r="B353" s="4" t="s">
        <v>13</v>
      </c>
      <c r="C353" s="4">
        <v>1185732</v>
      </c>
      <c r="D353" s="5">
        <v>44410</v>
      </c>
      <c r="E353" s="4" t="s">
        <v>535</v>
      </c>
      <c r="F353" s="4" t="s">
        <v>536</v>
      </c>
      <c r="G353" s="4" t="s">
        <v>537</v>
      </c>
      <c r="H353" s="6">
        <v>175</v>
      </c>
      <c r="I353" s="12" t="s">
        <v>637</v>
      </c>
      <c r="J353" s="12" t="s">
        <v>1088</v>
      </c>
      <c r="K353" s="10">
        <v>35000</v>
      </c>
      <c r="L353" s="11">
        <v>0.4</v>
      </c>
      <c r="M353" s="13">
        <f t="shared" si="10"/>
        <v>87500</v>
      </c>
      <c r="N353" s="13">
        <f t="shared" si="11"/>
        <v>500</v>
      </c>
      <c r="O353" s="4" t="s">
        <v>31</v>
      </c>
      <c r="P353" s="12" t="s">
        <v>638</v>
      </c>
    </row>
    <row r="354" spans="2:16" ht="14.25" customHeight="1">
      <c r="B354" s="4" t="s">
        <v>13</v>
      </c>
      <c r="C354" s="4">
        <v>1185732</v>
      </c>
      <c r="D354" s="5">
        <v>44411</v>
      </c>
      <c r="E354" s="4" t="s">
        <v>535</v>
      </c>
      <c r="F354" s="4" t="s">
        <v>536</v>
      </c>
      <c r="G354" s="4" t="s">
        <v>537</v>
      </c>
      <c r="H354" s="6">
        <v>150</v>
      </c>
      <c r="I354" s="12" t="s">
        <v>639</v>
      </c>
      <c r="J354" s="12" t="s">
        <v>1087</v>
      </c>
      <c r="K354" s="10">
        <v>31500</v>
      </c>
      <c r="L354" s="11">
        <v>0.35</v>
      </c>
      <c r="M354" s="13">
        <f t="shared" si="10"/>
        <v>90000</v>
      </c>
      <c r="N354" s="13">
        <f t="shared" si="11"/>
        <v>600</v>
      </c>
      <c r="O354" s="4" t="s">
        <v>31</v>
      </c>
      <c r="P354" s="12" t="s">
        <v>640</v>
      </c>
    </row>
    <row r="355" spans="2:16" ht="14.25" customHeight="1">
      <c r="B355" s="4" t="s">
        <v>13</v>
      </c>
      <c r="C355" s="4">
        <v>1185732</v>
      </c>
      <c r="D355" s="5">
        <v>44412</v>
      </c>
      <c r="E355" s="4" t="s">
        <v>535</v>
      </c>
      <c r="F355" s="4" t="s">
        <v>536</v>
      </c>
      <c r="G355" s="4" t="s">
        <v>537</v>
      </c>
      <c r="H355" s="6">
        <v>250</v>
      </c>
      <c r="I355" s="12" t="s">
        <v>436</v>
      </c>
      <c r="J355" s="12" t="s">
        <v>1087</v>
      </c>
      <c r="K355" s="10">
        <v>81250</v>
      </c>
      <c r="L355" s="11">
        <v>0.5</v>
      </c>
      <c r="M355" s="13">
        <f t="shared" si="10"/>
        <v>162500</v>
      </c>
      <c r="N355" s="13">
        <f t="shared" si="11"/>
        <v>650</v>
      </c>
      <c r="O355" s="4" t="s">
        <v>31</v>
      </c>
      <c r="P355" s="12" t="s">
        <v>641</v>
      </c>
    </row>
    <row r="356" spans="2:16" ht="14.25" customHeight="1">
      <c r="B356" s="4" t="s">
        <v>13</v>
      </c>
      <c r="C356" s="4">
        <v>1185732</v>
      </c>
      <c r="D356" s="5">
        <v>44413</v>
      </c>
      <c r="E356" s="4" t="s">
        <v>535</v>
      </c>
      <c r="F356" s="4" t="s">
        <v>536</v>
      </c>
      <c r="G356" s="4" t="s">
        <v>537</v>
      </c>
      <c r="H356" s="6">
        <v>500</v>
      </c>
      <c r="I356" s="12" t="s">
        <v>642</v>
      </c>
      <c r="J356" s="12" t="s">
        <v>1086</v>
      </c>
      <c r="K356" s="10">
        <v>120000</v>
      </c>
      <c r="L356" s="11">
        <v>0.4</v>
      </c>
      <c r="M356" s="13">
        <f t="shared" si="10"/>
        <v>300000</v>
      </c>
      <c r="N356" s="13">
        <f t="shared" si="11"/>
        <v>600</v>
      </c>
      <c r="O356" s="4" t="s">
        <v>31</v>
      </c>
      <c r="P356" s="12" t="s">
        <v>643</v>
      </c>
    </row>
    <row r="357" spans="2:16" ht="14.25" customHeight="1">
      <c r="B357" s="4" t="s">
        <v>13</v>
      </c>
      <c r="C357" s="4">
        <v>1185732</v>
      </c>
      <c r="D357" s="5">
        <v>44414</v>
      </c>
      <c r="E357" s="4" t="s">
        <v>535</v>
      </c>
      <c r="F357" s="4" t="s">
        <v>536</v>
      </c>
      <c r="G357" s="4" t="s">
        <v>537</v>
      </c>
      <c r="H357" s="6">
        <v>300</v>
      </c>
      <c r="I357" s="12" t="s">
        <v>644</v>
      </c>
      <c r="J357" s="12" t="s">
        <v>1086</v>
      </c>
      <c r="K357" s="10">
        <v>52500</v>
      </c>
      <c r="L357" s="11">
        <v>0.35</v>
      </c>
      <c r="M357" s="13">
        <f t="shared" si="10"/>
        <v>150000</v>
      </c>
      <c r="N357" s="13">
        <f t="shared" si="11"/>
        <v>500</v>
      </c>
      <c r="O357" s="4" t="s">
        <v>31</v>
      </c>
      <c r="P357" s="12" t="s">
        <v>645</v>
      </c>
    </row>
    <row r="358" spans="2:16" ht="14.25" customHeight="1">
      <c r="B358" s="4" t="s">
        <v>13</v>
      </c>
      <c r="C358" s="4">
        <v>1185732</v>
      </c>
      <c r="D358" s="5">
        <v>44415</v>
      </c>
      <c r="E358" s="4" t="s">
        <v>535</v>
      </c>
      <c r="F358" s="4" t="s">
        <v>536</v>
      </c>
      <c r="G358" s="4" t="s">
        <v>537</v>
      </c>
      <c r="H358" s="6">
        <v>250</v>
      </c>
      <c r="I358" s="12" t="s">
        <v>646</v>
      </c>
      <c r="J358" s="12" t="s">
        <v>1087</v>
      </c>
      <c r="K358" s="10">
        <v>43750</v>
      </c>
      <c r="L358" s="11">
        <v>0.35</v>
      </c>
      <c r="M358" s="13">
        <f t="shared" si="10"/>
        <v>125000.00000000001</v>
      </c>
      <c r="N358" s="13">
        <f t="shared" si="11"/>
        <v>500.00000000000006</v>
      </c>
      <c r="O358" s="4" t="s">
        <v>31</v>
      </c>
      <c r="P358" s="12" t="s">
        <v>647</v>
      </c>
    </row>
    <row r="359" spans="2:16" ht="14.25" customHeight="1">
      <c r="B359" s="4" t="s">
        <v>13</v>
      </c>
      <c r="C359" s="4">
        <v>1185732</v>
      </c>
      <c r="D359" s="5">
        <v>44416</v>
      </c>
      <c r="E359" s="4" t="s">
        <v>535</v>
      </c>
      <c r="F359" s="4" t="s">
        <v>536</v>
      </c>
      <c r="G359" s="4" t="s">
        <v>537</v>
      </c>
      <c r="H359" s="6">
        <v>200</v>
      </c>
      <c r="I359" s="12" t="s">
        <v>648</v>
      </c>
      <c r="J359" s="12" t="s">
        <v>1087</v>
      </c>
      <c r="K359" s="10">
        <v>40000</v>
      </c>
      <c r="L359" s="11">
        <v>0.4</v>
      </c>
      <c r="M359" s="13">
        <f t="shared" si="10"/>
        <v>100000</v>
      </c>
      <c r="N359" s="13">
        <f t="shared" si="11"/>
        <v>500</v>
      </c>
      <c r="O359" s="4" t="s">
        <v>31</v>
      </c>
      <c r="P359" s="12" t="s">
        <v>649</v>
      </c>
    </row>
    <row r="360" spans="2:16" ht="14.25" customHeight="1">
      <c r="B360" s="4" t="s">
        <v>13</v>
      </c>
      <c r="C360" s="4">
        <v>1185732</v>
      </c>
      <c r="D360" s="5">
        <v>44417</v>
      </c>
      <c r="E360" s="4" t="s">
        <v>535</v>
      </c>
      <c r="F360" s="4" t="s">
        <v>536</v>
      </c>
      <c r="G360" s="4" t="s">
        <v>537</v>
      </c>
      <c r="H360" s="6">
        <v>200</v>
      </c>
      <c r="I360" s="12" t="s">
        <v>650</v>
      </c>
      <c r="J360" s="12" t="s">
        <v>1087</v>
      </c>
      <c r="K360" s="10">
        <v>42000</v>
      </c>
      <c r="L360" s="11">
        <v>0.35</v>
      </c>
      <c r="M360" s="13">
        <f t="shared" si="10"/>
        <v>120000.00000000001</v>
      </c>
      <c r="N360" s="13">
        <f t="shared" si="11"/>
        <v>600.00000000000011</v>
      </c>
      <c r="O360" s="4" t="s">
        <v>31</v>
      </c>
      <c r="P360" s="12" t="s">
        <v>651</v>
      </c>
    </row>
    <row r="361" spans="2:16" ht="14.25" customHeight="1">
      <c r="B361" s="4" t="s">
        <v>13</v>
      </c>
      <c r="C361" s="4">
        <v>1185732</v>
      </c>
      <c r="D361" s="5">
        <v>44418</v>
      </c>
      <c r="E361" s="4" t="s">
        <v>535</v>
      </c>
      <c r="F361" s="4" t="s">
        <v>536</v>
      </c>
      <c r="G361" s="4" t="s">
        <v>537</v>
      </c>
      <c r="H361" s="6">
        <v>300</v>
      </c>
      <c r="I361" s="12" t="s">
        <v>652</v>
      </c>
      <c r="J361" s="12" t="s">
        <v>1087</v>
      </c>
      <c r="K361" s="10">
        <v>97500</v>
      </c>
      <c r="L361" s="11">
        <v>0.5</v>
      </c>
      <c r="M361" s="13">
        <f t="shared" si="10"/>
        <v>195000</v>
      </c>
      <c r="N361" s="13">
        <f t="shared" si="11"/>
        <v>650</v>
      </c>
      <c r="O361" s="4" t="s">
        <v>31</v>
      </c>
      <c r="P361" s="12" t="s">
        <v>653</v>
      </c>
    </row>
    <row r="362" spans="2:16" ht="14.25" customHeight="1">
      <c r="B362" s="4" t="s">
        <v>13</v>
      </c>
      <c r="C362" s="4">
        <v>1197831</v>
      </c>
      <c r="D362" s="5">
        <v>44419</v>
      </c>
      <c r="E362" s="4" t="s">
        <v>535</v>
      </c>
      <c r="F362" s="4" t="s">
        <v>536</v>
      </c>
      <c r="G362" s="4" t="s">
        <v>537</v>
      </c>
      <c r="H362" s="6">
        <v>725</v>
      </c>
      <c r="I362" s="12" t="s">
        <v>654</v>
      </c>
      <c r="J362" s="12" t="s">
        <v>1087</v>
      </c>
      <c r="K362" s="10">
        <v>43500</v>
      </c>
      <c r="L362" s="11">
        <v>0.3</v>
      </c>
      <c r="M362" s="13">
        <f t="shared" si="10"/>
        <v>145000</v>
      </c>
      <c r="N362" s="13">
        <f t="shared" si="11"/>
        <v>200</v>
      </c>
      <c r="O362" s="4" t="s">
        <v>31</v>
      </c>
      <c r="P362" s="12" t="s">
        <v>655</v>
      </c>
    </row>
    <row r="363" spans="2:16" ht="14.25" customHeight="1">
      <c r="B363" s="4" t="s">
        <v>13</v>
      </c>
      <c r="C363" s="4">
        <v>1197831</v>
      </c>
      <c r="D363" s="5">
        <v>44420</v>
      </c>
      <c r="E363" s="4" t="s">
        <v>535</v>
      </c>
      <c r="F363" s="4" t="s">
        <v>536</v>
      </c>
      <c r="G363" s="4" t="s">
        <v>537</v>
      </c>
      <c r="H363" s="6">
        <v>725</v>
      </c>
      <c r="I363" s="12" t="s">
        <v>656</v>
      </c>
      <c r="J363" s="12" t="s">
        <v>1087</v>
      </c>
      <c r="K363" s="10">
        <v>65250</v>
      </c>
      <c r="L363" s="11">
        <v>0.3</v>
      </c>
      <c r="M363" s="13">
        <f t="shared" si="10"/>
        <v>217500</v>
      </c>
      <c r="N363" s="13">
        <f t="shared" si="11"/>
        <v>300</v>
      </c>
      <c r="O363" s="4" t="s">
        <v>31</v>
      </c>
      <c r="P363" s="12" t="s">
        <v>657</v>
      </c>
    </row>
    <row r="364" spans="2:16" ht="14.25" customHeight="1">
      <c r="B364" s="4" t="s">
        <v>13</v>
      </c>
      <c r="C364" s="4">
        <v>1197831</v>
      </c>
      <c r="D364" s="5">
        <v>44421</v>
      </c>
      <c r="E364" s="4" t="s">
        <v>535</v>
      </c>
      <c r="F364" s="4" t="s">
        <v>536</v>
      </c>
      <c r="G364" s="4" t="s">
        <v>537</v>
      </c>
      <c r="H364" s="6">
        <v>525</v>
      </c>
      <c r="I364" s="12" t="s">
        <v>658</v>
      </c>
      <c r="J364" s="12" t="s">
        <v>1086</v>
      </c>
      <c r="K364" s="10">
        <v>47250</v>
      </c>
      <c r="L364" s="11">
        <v>0.3</v>
      </c>
      <c r="M364" s="13">
        <f t="shared" si="10"/>
        <v>157500</v>
      </c>
      <c r="N364" s="13">
        <f t="shared" si="11"/>
        <v>300</v>
      </c>
      <c r="O364" s="4" t="s">
        <v>31</v>
      </c>
      <c r="P364" s="12" t="s">
        <v>659</v>
      </c>
    </row>
    <row r="365" spans="2:16" ht="14.25" customHeight="1">
      <c r="B365" s="4" t="s">
        <v>13</v>
      </c>
      <c r="C365" s="4">
        <v>1197831</v>
      </c>
      <c r="D365" s="5">
        <v>44422</v>
      </c>
      <c r="E365" s="4" t="s">
        <v>535</v>
      </c>
      <c r="F365" s="4" t="s">
        <v>536</v>
      </c>
      <c r="G365" s="4" t="s">
        <v>537</v>
      </c>
      <c r="H365" s="6">
        <v>525</v>
      </c>
      <c r="I365" s="12" t="s">
        <v>660</v>
      </c>
      <c r="J365" s="12" t="s">
        <v>1086</v>
      </c>
      <c r="K365" s="10">
        <v>73500</v>
      </c>
      <c r="L365" s="11">
        <v>0.4</v>
      </c>
      <c r="M365" s="13">
        <f t="shared" si="10"/>
        <v>183750</v>
      </c>
      <c r="N365" s="13">
        <f t="shared" si="11"/>
        <v>350</v>
      </c>
      <c r="O365" s="4" t="s">
        <v>31</v>
      </c>
      <c r="P365" s="12" t="s">
        <v>661</v>
      </c>
    </row>
    <row r="366" spans="2:16" ht="14.25" customHeight="1">
      <c r="B366" s="4" t="s">
        <v>13</v>
      </c>
      <c r="C366" s="4">
        <v>1197831</v>
      </c>
      <c r="D366" s="5">
        <v>44423</v>
      </c>
      <c r="E366" s="4" t="s">
        <v>150</v>
      </c>
      <c r="F366" s="4" t="s">
        <v>151</v>
      </c>
      <c r="G366" s="4" t="s">
        <v>662</v>
      </c>
      <c r="H366" s="6">
        <v>375</v>
      </c>
      <c r="I366" s="12" t="s">
        <v>663</v>
      </c>
      <c r="J366" s="12" t="s">
        <v>1086</v>
      </c>
      <c r="K366" s="10">
        <v>37500</v>
      </c>
      <c r="L366" s="11">
        <v>0.25</v>
      </c>
      <c r="M366" s="13">
        <f t="shared" si="10"/>
        <v>150000</v>
      </c>
      <c r="N366" s="13">
        <f t="shared" si="11"/>
        <v>400</v>
      </c>
      <c r="O366" s="4" t="s">
        <v>31</v>
      </c>
      <c r="P366" s="12" t="s">
        <v>664</v>
      </c>
    </row>
    <row r="367" spans="2:16" ht="14.25" customHeight="1">
      <c r="B367" s="4" t="s">
        <v>13</v>
      </c>
      <c r="C367" s="4">
        <v>1197831</v>
      </c>
      <c r="D367" s="5">
        <v>44424</v>
      </c>
      <c r="E367" s="4" t="s">
        <v>150</v>
      </c>
      <c r="F367" s="4" t="s">
        <v>151</v>
      </c>
      <c r="G367" s="4" t="s">
        <v>662</v>
      </c>
      <c r="H367" s="6">
        <v>525</v>
      </c>
      <c r="I367" s="12" t="s">
        <v>665</v>
      </c>
      <c r="J367" s="12" t="s">
        <v>1087</v>
      </c>
      <c r="K367" s="10">
        <v>82687.5</v>
      </c>
      <c r="L367" s="11">
        <v>0.45</v>
      </c>
      <c r="M367" s="13">
        <f t="shared" si="10"/>
        <v>183750</v>
      </c>
      <c r="N367" s="13">
        <f t="shared" si="11"/>
        <v>350</v>
      </c>
      <c r="O367" s="4" t="s">
        <v>31</v>
      </c>
      <c r="P367" s="12" t="s">
        <v>666</v>
      </c>
    </row>
    <row r="368" spans="2:16" ht="14.25" customHeight="1">
      <c r="B368" s="4" t="s">
        <v>13</v>
      </c>
      <c r="C368" s="4">
        <v>1197831</v>
      </c>
      <c r="D368" s="5">
        <v>44425</v>
      </c>
      <c r="E368" s="4" t="s">
        <v>150</v>
      </c>
      <c r="F368" s="4" t="s">
        <v>151</v>
      </c>
      <c r="G368" s="4" t="s">
        <v>662</v>
      </c>
      <c r="H368" s="6">
        <v>675</v>
      </c>
      <c r="I368" s="12" t="s">
        <v>667</v>
      </c>
      <c r="J368" s="12" t="s">
        <v>1086</v>
      </c>
      <c r="K368" s="10">
        <v>50625</v>
      </c>
      <c r="L368" s="11">
        <v>0.3</v>
      </c>
      <c r="M368" s="13">
        <f t="shared" si="10"/>
        <v>168750</v>
      </c>
      <c r="N368" s="13">
        <f t="shared" si="11"/>
        <v>250</v>
      </c>
      <c r="O368" s="4" t="s">
        <v>31</v>
      </c>
      <c r="P368" s="12" t="s">
        <v>668</v>
      </c>
    </row>
    <row r="369" spans="2:16" ht="14.25" customHeight="1">
      <c r="B369" s="4" t="s">
        <v>13</v>
      </c>
      <c r="C369" s="4">
        <v>1197831</v>
      </c>
      <c r="D369" s="5">
        <v>44426</v>
      </c>
      <c r="E369" s="4" t="s">
        <v>150</v>
      </c>
      <c r="F369" s="4" t="s">
        <v>151</v>
      </c>
      <c r="G369" s="4" t="s">
        <v>662</v>
      </c>
      <c r="H369" s="6">
        <v>650</v>
      </c>
      <c r="I369" s="12" t="s">
        <v>669</v>
      </c>
      <c r="J369" s="12" t="s">
        <v>1087</v>
      </c>
      <c r="K369" s="10">
        <v>68250</v>
      </c>
      <c r="L369" s="11">
        <v>0.3</v>
      </c>
      <c r="M369" s="13">
        <f t="shared" si="10"/>
        <v>227500</v>
      </c>
      <c r="N369" s="13">
        <f t="shared" si="11"/>
        <v>350</v>
      </c>
      <c r="O369" s="4" t="s">
        <v>31</v>
      </c>
      <c r="P369" s="12" t="s">
        <v>670</v>
      </c>
    </row>
    <row r="370" spans="2:16" ht="14.25" customHeight="1">
      <c r="B370" s="4" t="s">
        <v>13</v>
      </c>
      <c r="C370" s="4">
        <v>1197831</v>
      </c>
      <c r="D370" s="5">
        <v>44427</v>
      </c>
      <c r="E370" s="4" t="s">
        <v>150</v>
      </c>
      <c r="F370" s="4" t="s">
        <v>151</v>
      </c>
      <c r="G370" s="4" t="s">
        <v>662</v>
      </c>
      <c r="H370" s="6">
        <v>475</v>
      </c>
      <c r="I370" s="12" t="s">
        <v>132</v>
      </c>
      <c r="J370" s="12" t="s">
        <v>1086</v>
      </c>
      <c r="K370" s="10">
        <v>49875</v>
      </c>
      <c r="L370" s="11">
        <v>0.3</v>
      </c>
      <c r="M370" s="13">
        <f t="shared" si="10"/>
        <v>166250</v>
      </c>
      <c r="N370" s="13">
        <f t="shared" si="11"/>
        <v>350</v>
      </c>
      <c r="O370" s="4" t="s">
        <v>31</v>
      </c>
      <c r="P370" s="12" t="s">
        <v>671</v>
      </c>
    </row>
    <row r="371" spans="2:16" ht="14.25" customHeight="1">
      <c r="B371" s="4" t="s">
        <v>13</v>
      </c>
      <c r="C371" s="4">
        <v>1197831</v>
      </c>
      <c r="D371" s="5">
        <v>44428</v>
      </c>
      <c r="E371" s="4" t="s">
        <v>150</v>
      </c>
      <c r="F371" s="4" t="s">
        <v>151</v>
      </c>
      <c r="G371" s="4" t="s">
        <v>662</v>
      </c>
      <c r="H371" s="6">
        <v>425</v>
      </c>
      <c r="I371" s="12" t="s">
        <v>672</v>
      </c>
      <c r="J371" s="12" t="s">
        <v>1087</v>
      </c>
      <c r="K371" s="10">
        <v>59500</v>
      </c>
      <c r="L371" s="11">
        <v>0.4</v>
      </c>
      <c r="M371" s="13">
        <f t="shared" si="10"/>
        <v>148750</v>
      </c>
      <c r="N371" s="13">
        <f t="shared" si="11"/>
        <v>350</v>
      </c>
      <c r="O371" s="4" t="s">
        <v>31</v>
      </c>
      <c r="P371" s="12" t="s">
        <v>673</v>
      </c>
    </row>
    <row r="372" spans="2:16" ht="14.25" customHeight="1">
      <c r="B372" s="4" t="s">
        <v>13</v>
      </c>
      <c r="C372" s="4">
        <v>1197831</v>
      </c>
      <c r="D372" s="5">
        <v>44429</v>
      </c>
      <c r="E372" s="4" t="s">
        <v>150</v>
      </c>
      <c r="F372" s="4" t="s">
        <v>151</v>
      </c>
      <c r="G372" s="4" t="s">
        <v>662</v>
      </c>
      <c r="H372" s="6">
        <v>300</v>
      </c>
      <c r="I372" s="12" t="s">
        <v>674</v>
      </c>
      <c r="J372" s="12" t="s">
        <v>1087</v>
      </c>
      <c r="K372" s="10">
        <v>30000</v>
      </c>
      <c r="L372" s="11">
        <v>0.25</v>
      </c>
      <c r="M372" s="13">
        <f t="shared" si="10"/>
        <v>120000</v>
      </c>
      <c r="N372" s="13">
        <f t="shared" si="11"/>
        <v>400</v>
      </c>
      <c r="O372" s="4" t="s">
        <v>31</v>
      </c>
      <c r="P372" s="12" t="s">
        <v>675</v>
      </c>
    </row>
    <row r="373" spans="2:16" ht="14.25" customHeight="1">
      <c r="B373" s="4" t="s">
        <v>13</v>
      </c>
      <c r="C373" s="4">
        <v>1197831</v>
      </c>
      <c r="D373" s="5">
        <v>44430</v>
      </c>
      <c r="E373" s="4" t="s">
        <v>150</v>
      </c>
      <c r="F373" s="4" t="s">
        <v>151</v>
      </c>
      <c r="G373" s="4" t="s">
        <v>662</v>
      </c>
      <c r="H373" s="6">
        <v>500</v>
      </c>
      <c r="I373" s="12" t="s">
        <v>676</v>
      </c>
      <c r="J373" s="12" t="s">
        <v>1086</v>
      </c>
      <c r="K373" s="10">
        <v>78750</v>
      </c>
      <c r="L373" s="11">
        <v>0.45</v>
      </c>
      <c r="M373" s="13">
        <f t="shared" si="10"/>
        <v>175000</v>
      </c>
      <c r="N373" s="13">
        <f t="shared" si="11"/>
        <v>350</v>
      </c>
      <c r="O373" s="4" t="s">
        <v>31</v>
      </c>
      <c r="P373" s="12" t="s">
        <v>677</v>
      </c>
    </row>
    <row r="374" spans="2:16" ht="14.25" customHeight="1">
      <c r="B374" s="4" t="s">
        <v>13</v>
      </c>
      <c r="C374" s="4">
        <v>1197831</v>
      </c>
      <c r="D374" s="5">
        <v>44431</v>
      </c>
      <c r="E374" s="4" t="s">
        <v>150</v>
      </c>
      <c r="F374" s="4" t="s">
        <v>151</v>
      </c>
      <c r="G374" s="4" t="s">
        <v>662</v>
      </c>
      <c r="H374" s="6">
        <v>675</v>
      </c>
      <c r="I374" s="12" t="s">
        <v>678</v>
      </c>
      <c r="J374" s="12" t="s">
        <v>1086</v>
      </c>
      <c r="K374" s="10">
        <v>70875</v>
      </c>
      <c r="L374" s="11">
        <v>0.35</v>
      </c>
      <c r="M374" s="13">
        <f t="shared" si="10"/>
        <v>202500</v>
      </c>
      <c r="N374" s="13">
        <f t="shared" si="11"/>
        <v>300</v>
      </c>
      <c r="O374" s="4" t="s">
        <v>31</v>
      </c>
      <c r="P374" s="12" t="s">
        <v>679</v>
      </c>
    </row>
    <row r="375" spans="2:16" ht="14.25" customHeight="1">
      <c r="B375" s="4" t="s">
        <v>13</v>
      </c>
      <c r="C375" s="4">
        <v>1197831</v>
      </c>
      <c r="D375" s="5">
        <v>44432</v>
      </c>
      <c r="E375" s="4" t="s">
        <v>150</v>
      </c>
      <c r="F375" s="4" t="s">
        <v>151</v>
      </c>
      <c r="G375" s="4" t="s">
        <v>662</v>
      </c>
      <c r="H375" s="6">
        <v>675</v>
      </c>
      <c r="I375" s="12" t="s">
        <v>680</v>
      </c>
      <c r="J375" s="12" t="s">
        <v>1086</v>
      </c>
      <c r="K375" s="10">
        <v>94500</v>
      </c>
      <c r="L375" s="11">
        <v>0.35</v>
      </c>
      <c r="M375" s="13">
        <f t="shared" si="10"/>
        <v>270000</v>
      </c>
      <c r="N375" s="13">
        <f t="shared" si="11"/>
        <v>400</v>
      </c>
      <c r="O375" s="4" t="s">
        <v>31</v>
      </c>
      <c r="P375" s="12" t="s">
        <v>681</v>
      </c>
    </row>
    <row r="376" spans="2:16" ht="14.25" customHeight="1">
      <c r="B376" s="4" t="s">
        <v>13</v>
      </c>
      <c r="C376" s="4">
        <v>1197831</v>
      </c>
      <c r="D376" s="5">
        <v>44433</v>
      </c>
      <c r="E376" s="4" t="s">
        <v>150</v>
      </c>
      <c r="F376" s="4" t="s">
        <v>151</v>
      </c>
      <c r="G376" s="4" t="s">
        <v>662</v>
      </c>
      <c r="H376" s="6">
        <v>500</v>
      </c>
      <c r="I376" s="12" t="s">
        <v>682</v>
      </c>
      <c r="J376" s="12" t="s">
        <v>1087</v>
      </c>
      <c r="K376" s="10">
        <v>52500</v>
      </c>
      <c r="L376" s="11">
        <v>0.35</v>
      </c>
      <c r="M376" s="13">
        <f t="shared" si="10"/>
        <v>150000</v>
      </c>
      <c r="N376" s="13">
        <f t="shared" si="11"/>
        <v>300</v>
      </c>
      <c r="O376" s="4" t="s">
        <v>31</v>
      </c>
      <c r="P376" s="12" t="s">
        <v>683</v>
      </c>
    </row>
    <row r="377" spans="2:16" ht="14.25" customHeight="1">
      <c r="B377" s="4" t="s">
        <v>13</v>
      </c>
      <c r="C377" s="4">
        <v>1197831</v>
      </c>
      <c r="D377" s="5">
        <v>44434</v>
      </c>
      <c r="E377" s="4" t="s">
        <v>150</v>
      </c>
      <c r="F377" s="4" t="s">
        <v>151</v>
      </c>
      <c r="G377" s="4" t="s">
        <v>662</v>
      </c>
      <c r="H377" s="6">
        <v>400</v>
      </c>
      <c r="I377" s="12" t="s">
        <v>684</v>
      </c>
      <c r="J377" s="12" t="s">
        <v>1086</v>
      </c>
      <c r="K377" s="10">
        <v>63000</v>
      </c>
      <c r="L377" s="11">
        <v>0.45</v>
      </c>
      <c r="M377" s="13">
        <f t="shared" si="10"/>
        <v>140000</v>
      </c>
      <c r="N377" s="13">
        <f t="shared" si="11"/>
        <v>350</v>
      </c>
      <c r="O377" s="4" t="s">
        <v>31</v>
      </c>
      <c r="P377" s="12" t="s">
        <v>685</v>
      </c>
    </row>
    <row r="378" spans="2:16" ht="14.25" customHeight="1">
      <c r="B378" s="4" t="s">
        <v>13</v>
      </c>
      <c r="C378" s="4">
        <v>1197831</v>
      </c>
      <c r="D378" s="5">
        <v>44435</v>
      </c>
      <c r="E378" s="4" t="s">
        <v>150</v>
      </c>
      <c r="F378" s="4" t="s">
        <v>151</v>
      </c>
      <c r="G378" s="4" t="s">
        <v>662</v>
      </c>
      <c r="H378" s="6">
        <v>300</v>
      </c>
      <c r="I378" s="12" t="s">
        <v>85</v>
      </c>
      <c r="J378" s="12" t="s">
        <v>1086</v>
      </c>
      <c r="K378" s="10">
        <v>36000</v>
      </c>
      <c r="L378" s="11">
        <v>0.3</v>
      </c>
      <c r="M378" s="13">
        <f t="shared" si="10"/>
        <v>120000</v>
      </c>
      <c r="N378" s="13">
        <f t="shared" si="11"/>
        <v>400</v>
      </c>
      <c r="O378" s="4" t="s">
        <v>31</v>
      </c>
      <c r="P378" s="12" t="s">
        <v>686</v>
      </c>
    </row>
    <row r="379" spans="2:16" ht="14.25" customHeight="1">
      <c r="B379" s="4" t="s">
        <v>13</v>
      </c>
      <c r="C379" s="4">
        <v>1197831</v>
      </c>
      <c r="D379" s="5">
        <v>44436</v>
      </c>
      <c r="E379" s="4" t="s">
        <v>150</v>
      </c>
      <c r="F379" s="4" t="s">
        <v>151</v>
      </c>
      <c r="G379" s="4" t="s">
        <v>662</v>
      </c>
      <c r="H379" s="6">
        <v>450</v>
      </c>
      <c r="I379" s="12" t="s">
        <v>687</v>
      </c>
      <c r="J379" s="12" t="s">
        <v>1087</v>
      </c>
      <c r="K379" s="10">
        <v>78750</v>
      </c>
      <c r="L379" s="11">
        <v>0.5</v>
      </c>
      <c r="M379" s="13">
        <f t="shared" si="10"/>
        <v>157500</v>
      </c>
      <c r="N379" s="13">
        <f t="shared" si="11"/>
        <v>350</v>
      </c>
      <c r="O379" s="4" t="s">
        <v>31</v>
      </c>
      <c r="P379" s="12" t="s">
        <v>688</v>
      </c>
    </row>
    <row r="380" spans="2:16" ht="14.25" customHeight="1">
      <c r="B380" s="4" t="s">
        <v>13</v>
      </c>
      <c r="C380" s="4">
        <v>1197831</v>
      </c>
      <c r="D380" s="5">
        <v>44437</v>
      </c>
      <c r="E380" s="4" t="s">
        <v>150</v>
      </c>
      <c r="F380" s="4" t="s">
        <v>151</v>
      </c>
      <c r="G380" s="4" t="s">
        <v>662</v>
      </c>
      <c r="H380" s="6">
        <v>700</v>
      </c>
      <c r="I380" s="12" t="s">
        <v>689</v>
      </c>
      <c r="J380" s="12" t="s">
        <v>1086</v>
      </c>
      <c r="K380" s="10">
        <v>49000</v>
      </c>
      <c r="L380" s="11">
        <v>0.35</v>
      </c>
      <c r="M380" s="13">
        <f t="shared" si="10"/>
        <v>140000</v>
      </c>
      <c r="N380" s="13">
        <f t="shared" si="11"/>
        <v>200</v>
      </c>
      <c r="O380" s="4" t="s">
        <v>31</v>
      </c>
      <c r="P380" s="12" t="s">
        <v>690</v>
      </c>
    </row>
    <row r="381" spans="2:16" ht="14.25" customHeight="1">
      <c r="B381" s="4" t="s">
        <v>13</v>
      </c>
      <c r="C381" s="4">
        <v>1197831</v>
      </c>
      <c r="D381" s="5">
        <v>44438</v>
      </c>
      <c r="E381" s="4" t="s">
        <v>150</v>
      </c>
      <c r="F381" s="4" t="s">
        <v>151</v>
      </c>
      <c r="G381" s="4" t="s">
        <v>662</v>
      </c>
      <c r="H381" s="6">
        <v>700</v>
      </c>
      <c r="I381" s="12" t="s">
        <v>691</v>
      </c>
      <c r="J381" s="12" t="s">
        <v>1086</v>
      </c>
      <c r="K381" s="10">
        <v>73500</v>
      </c>
      <c r="L381" s="11">
        <v>0.35</v>
      </c>
      <c r="M381" s="13">
        <f t="shared" si="10"/>
        <v>210000</v>
      </c>
      <c r="N381" s="13">
        <f t="shared" si="11"/>
        <v>300</v>
      </c>
      <c r="O381" s="4" t="s">
        <v>31</v>
      </c>
      <c r="P381" s="12" t="s">
        <v>692</v>
      </c>
    </row>
    <row r="382" spans="2:16" ht="14.25" customHeight="1">
      <c r="B382" s="4" t="s">
        <v>13</v>
      </c>
      <c r="C382" s="4">
        <v>1197831</v>
      </c>
      <c r="D382" s="5">
        <v>44439</v>
      </c>
      <c r="E382" s="4" t="s">
        <v>150</v>
      </c>
      <c r="F382" s="4" t="s">
        <v>151</v>
      </c>
      <c r="G382" s="4" t="s">
        <v>662</v>
      </c>
      <c r="H382" s="6">
        <v>525</v>
      </c>
      <c r="I382" s="12" t="s">
        <v>180</v>
      </c>
      <c r="J382" s="12" t="s">
        <v>1087</v>
      </c>
      <c r="K382" s="10">
        <v>45937.5</v>
      </c>
      <c r="L382" s="11">
        <v>0.35</v>
      </c>
      <c r="M382" s="13">
        <f t="shared" si="10"/>
        <v>131250</v>
      </c>
      <c r="N382" s="13">
        <f t="shared" si="11"/>
        <v>250</v>
      </c>
      <c r="O382" s="4" t="s">
        <v>31</v>
      </c>
      <c r="P382" s="12" t="s">
        <v>693</v>
      </c>
    </row>
    <row r="383" spans="2:16" ht="14.25" customHeight="1">
      <c r="B383" s="4" t="s">
        <v>13</v>
      </c>
      <c r="C383" s="4">
        <v>1197831</v>
      </c>
      <c r="D383" s="5">
        <v>44440</v>
      </c>
      <c r="E383" s="4" t="s">
        <v>150</v>
      </c>
      <c r="F383" s="4" t="s">
        <v>151</v>
      </c>
      <c r="G383" s="4" t="s">
        <v>662</v>
      </c>
      <c r="H383" s="6">
        <v>425</v>
      </c>
      <c r="I383" s="12" t="s">
        <v>178</v>
      </c>
      <c r="J383" s="12" t="s">
        <v>1087</v>
      </c>
      <c r="K383" s="10">
        <v>57375</v>
      </c>
      <c r="L383" s="11">
        <v>0.45</v>
      </c>
      <c r="M383" s="13">
        <f t="shared" si="10"/>
        <v>127500</v>
      </c>
      <c r="N383" s="13">
        <f t="shared" si="11"/>
        <v>300</v>
      </c>
      <c r="O383" s="4" t="s">
        <v>31</v>
      </c>
      <c r="P383" s="12" t="s">
        <v>179</v>
      </c>
    </row>
    <row r="384" spans="2:16" ht="14.25" customHeight="1">
      <c r="B384" s="4" t="s">
        <v>13</v>
      </c>
      <c r="C384" s="4">
        <v>1197831</v>
      </c>
      <c r="D384" s="5">
        <v>44441</v>
      </c>
      <c r="E384" s="4" t="s">
        <v>150</v>
      </c>
      <c r="F384" s="4" t="s">
        <v>151</v>
      </c>
      <c r="G384" s="4" t="s">
        <v>662</v>
      </c>
      <c r="H384" s="6">
        <v>325</v>
      </c>
      <c r="I384" s="12" t="s">
        <v>354</v>
      </c>
      <c r="J384" s="12" t="s">
        <v>1087</v>
      </c>
      <c r="K384" s="10">
        <v>34125</v>
      </c>
      <c r="L384" s="11">
        <v>0.3</v>
      </c>
      <c r="M384" s="13">
        <f t="shared" si="10"/>
        <v>113750</v>
      </c>
      <c r="N384" s="13">
        <f t="shared" si="11"/>
        <v>350</v>
      </c>
      <c r="O384" s="4" t="s">
        <v>31</v>
      </c>
      <c r="P384" s="12" t="s">
        <v>694</v>
      </c>
    </row>
    <row r="385" spans="2:16" ht="14.25" customHeight="1">
      <c r="B385" s="4" t="s">
        <v>13</v>
      </c>
      <c r="C385" s="4">
        <v>1197831</v>
      </c>
      <c r="D385" s="5">
        <v>44442</v>
      </c>
      <c r="E385" s="4" t="s">
        <v>150</v>
      </c>
      <c r="F385" s="4" t="s">
        <v>151</v>
      </c>
      <c r="G385" s="4" t="s">
        <v>662</v>
      </c>
      <c r="H385" s="6">
        <v>600</v>
      </c>
      <c r="I385" s="12" t="s">
        <v>695</v>
      </c>
      <c r="J385" s="12" t="s">
        <v>1087</v>
      </c>
      <c r="K385" s="10">
        <v>90000</v>
      </c>
      <c r="L385" s="11">
        <v>0.5</v>
      </c>
      <c r="M385" s="13">
        <f t="shared" si="10"/>
        <v>180000</v>
      </c>
      <c r="N385" s="13">
        <f t="shared" si="11"/>
        <v>300</v>
      </c>
      <c r="O385" s="4" t="s">
        <v>31</v>
      </c>
      <c r="P385" s="12" t="s">
        <v>696</v>
      </c>
    </row>
    <row r="386" spans="2:16" ht="14.25" customHeight="1">
      <c r="B386" s="4" t="s">
        <v>13</v>
      </c>
      <c r="C386" s="4">
        <v>1197831</v>
      </c>
      <c r="D386" s="5">
        <v>44443</v>
      </c>
      <c r="E386" s="4" t="s">
        <v>150</v>
      </c>
      <c r="F386" s="4" t="s">
        <v>151</v>
      </c>
      <c r="G386" s="4" t="s">
        <v>662</v>
      </c>
      <c r="H386" s="6">
        <v>750</v>
      </c>
      <c r="I386" s="12" t="s">
        <v>697</v>
      </c>
      <c r="J386" s="12" t="s">
        <v>1089</v>
      </c>
      <c r="K386" s="10">
        <v>52500</v>
      </c>
      <c r="L386" s="11">
        <v>0.35</v>
      </c>
      <c r="M386" s="13">
        <f t="shared" si="10"/>
        <v>150000</v>
      </c>
      <c r="N386" s="13">
        <f t="shared" si="11"/>
        <v>200</v>
      </c>
      <c r="O386" s="4" t="s">
        <v>31</v>
      </c>
      <c r="P386" s="12" t="s">
        <v>698</v>
      </c>
    </row>
    <row r="387" spans="2:16" ht="14.25" customHeight="1">
      <c r="B387" s="4" t="s">
        <v>13</v>
      </c>
      <c r="C387" s="4">
        <v>1197831</v>
      </c>
      <c r="D387" s="5">
        <v>44444</v>
      </c>
      <c r="E387" s="4" t="s">
        <v>150</v>
      </c>
      <c r="F387" s="4" t="s">
        <v>151</v>
      </c>
      <c r="G387" s="4" t="s">
        <v>662</v>
      </c>
      <c r="H387" s="6">
        <v>775</v>
      </c>
      <c r="I387" s="12" t="s">
        <v>699</v>
      </c>
      <c r="J387" s="12" t="s">
        <v>1087</v>
      </c>
      <c r="K387" s="10">
        <v>81375</v>
      </c>
      <c r="L387" s="11">
        <v>0.35</v>
      </c>
      <c r="M387" s="13">
        <f t="shared" si="10"/>
        <v>232500.00000000003</v>
      </c>
      <c r="N387" s="13">
        <f t="shared" si="11"/>
        <v>300.00000000000006</v>
      </c>
      <c r="O387" s="4" t="s">
        <v>31</v>
      </c>
      <c r="P387" s="12" t="s">
        <v>700</v>
      </c>
    </row>
    <row r="388" spans="2:16" ht="14.25" customHeight="1">
      <c r="B388" s="4" t="s">
        <v>13</v>
      </c>
      <c r="C388" s="4">
        <v>1197831</v>
      </c>
      <c r="D388" s="5">
        <v>44445</v>
      </c>
      <c r="E388" s="4" t="s">
        <v>150</v>
      </c>
      <c r="F388" s="4" t="s">
        <v>151</v>
      </c>
      <c r="G388" s="4" t="s">
        <v>662</v>
      </c>
      <c r="H388" s="6">
        <v>625</v>
      </c>
      <c r="I388" s="12" t="s">
        <v>119</v>
      </c>
      <c r="J388" s="12" t="s">
        <v>1087</v>
      </c>
      <c r="K388" s="10">
        <v>54687.5</v>
      </c>
      <c r="L388" s="11">
        <v>0.35</v>
      </c>
      <c r="M388" s="13">
        <f t="shared" si="10"/>
        <v>156250</v>
      </c>
      <c r="N388" s="13">
        <f t="shared" si="11"/>
        <v>250</v>
      </c>
      <c r="O388" s="4" t="s">
        <v>31</v>
      </c>
      <c r="P388" s="12" t="s">
        <v>701</v>
      </c>
    </row>
    <row r="389" spans="2:16" ht="14.25" customHeight="1">
      <c r="B389" s="4" t="s">
        <v>13</v>
      </c>
      <c r="C389" s="4">
        <v>1197831</v>
      </c>
      <c r="D389" s="5">
        <v>44446</v>
      </c>
      <c r="E389" s="4" t="s">
        <v>150</v>
      </c>
      <c r="F389" s="4" t="s">
        <v>151</v>
      </c>
      <c r="G389" s="4" t="s">
        <v>662</v>
      </c>
      <c r="H389" s="6">
        <v>550</v>
      </c>
      <c r="I389" s="12" t="s">
        <v>702</v>
      </c>
      <c r="J389" s="12" t="s">
        <v>1087</v>
      </c>
      <c r="K389" s="10">
        <v>86625</v>
      </c>
      <c r="L389" s="11">
        <v>0.45</v>
      </c>
      <c r="M389" s="13">
        <f t="shared" si="10"/>
        <v>192500</v>
      </c>
      <c r="N389" s="13">
        <f t="shared" si="11"/>
        <v>350</v>
      </c>
      <c r="O389" s="4" t="s">
        <v>31</v>
      </c>
      <c r="P389" s="12" t="s">
        <v>703</v>
      </c>
    </row>
    <row r="390" spans="2:16" ht="14.25" customHeight="1">
      <c r="B390" s="4" t="s">
        <v>13</v>
      </c>
      <c r="C390" s="4">
        <v>1197831</v>
      </c>
      <c r="D390" s="5">
        <v>44447</v>
      </c>
      <c r="E390" s="4" t="s">
        <v>150</v>
      </c>
      <c r="F390" s="4" t="s">
        <v>151</v>
      </c>
      <c r="G390" s="4" t="s">
        <v>662</v>
      </c>
      <c r="H390" s="6">
        <v>450</v>
      </c>
      <c r="I390" s="12" t="s">
        <v>398</v>
      </c>
      <c r="J390" s="12" t="s">
        <v>1086</v>
      </c>
      <c r="K390" s="10">
        <v>67500</v>
      </c>
      <c r="L390" s="11">
        <v>0.3</v>
      </c>
      <c r="M390" s="13">
        <f t="shared" si="10"/>
        <v>225000</v>
      </c>
      <c r="N390" s="13">
        <f t="shared" si="11"/>
        <v>500</v>
      </c>
      <c r="O390" s="4" t="s">
        <v>31</v>
      </c>
      <c r="P390" s="12" t="s">
        <v>704</v>
      </c>
    </row>
    <row r="391" spans="2:16" ht="14.25" customHeight="1">
      <c r="B391" s="4" t="s">
        <v>13</v>
      </c>
      <c r="C391" s="4">
        <v>1197831</v>
      </c>
      <c r="D391" s="5">
        <v>44448</v>
      </c>
      <c r="E391" s="4" t="s">
        <v>150</v>
      </c>
      <c r="F391" s="4" t="s">
        <v>151</v>
      </c>
      <c r="G391" s="4" t="s">
        <v>662</v>
      </c>
      <c r="H391" s="6">
        <v>800</v>
      </c>
      <c r="I391" s="12" t="s">
        <v>705</v>
      </c>
      <c r="J391" s="12" t="s">
        <v>1086</v>
      </c>
      <c r="K391" s="10">
        <v>180000</v>
      </c>
      <c r="L391" s="11">
        <v>0.5</v>
      </c>
      <c r="M391" s="13">
        <f t="shared" ref="M391:M454" si="12">K391/L391</f>
        <v>360000</v>
      </c>
      <c r="N391" s="13">
        <f t="shared" ref="N391:N454" si="13">M391/H391</f>
        <v>450</v>
      </c>
      <c r="O391" s="4" t="s">
        <v>31</v>
      </c>
      <c r="P391" s="12" t="s">
        <v>706</v>
      </c>
    </row>
    <row r="392" spans="2:16" ht="14.25" customHeight="1">
      <c r="B392" s="4" t="s">
        <v>13</v>
      </c>
      <c r="C392" s="4">
        <v>1197831</v>
      </c>
      <c r="D392" s="5">
        <v>44449</v>
      </c>
      <c r="E392" s="4" t="s">
        <v>150</v>
      </c>
      <c r="F392" s="4" t="s">
        <v>151</v>
      </c>
      <c r="G392" s="4" t="s">
        <v>662</v>
      </c>
      <c r="H392" s="6">
        <v>800</v>
      </c>
      <c r="I392" s="12" t="s">
        <v>707</v>
      </c>
      <c r="J392" s="12" t="s">
        <v>1088</v>
      </c>
      <c r="K392" s="10">
        <v>126000</v>
      </c>
      <c r="L392" s="11">
        <v>0.35</v>
      </c>
      <c r="M392" s="13">
        <f t="shared" si="12"/>
        <v>360000</v>
      </c>
      <c r="N392" s="13">
        <f t="shared" si="13"/>
        <v>450</v>
      </c>
      <c r="O392" s="4" t="s">
        <v>31</v>
      </c>
      <c r="P392" s="12" t="s">
        <v>708</v>
      </c>
    </row>
    <row r="393" spans="2:16" ht="14.25" customHeight="1">
      <c r="B393" s="4" t="s">
        <v>13</v>
      </c>
      <c r="C393" s="4">
        <v>1197831</v>
      </c>
      <c r="D393" s="5">
        <v>44450</v>
      </c>
      <c r="E393" s="4" t="s">
        <v>150</v>
      </c>
      <c r="F393" s="4" t="s">
        <v>151</v>
      </c>
      <c r="G393" s="4" t="s">
        <v>662</v>
      </c>
      <c r="H393" s="6">
        <v>800</v>
      </c>
      <c r="I393" s="12" t="s">
        <v>709</v>
      </c>
      <c r="J393" s="12" t="s">
        <v>1086</v>
      </c>
      <c r="K393" s="10">
        <v>140000</v>
      </c>
      <c r="L393" s="11">
        <v>0.35</v>
      </c>
      <c r="M393" s="13">
        <f t="shared" si="12"/>
        <v>400000</v>
      </c>
      <c r="N393" s="13">
        <f t="shared" si="13"/>
        <v>500</v>
      </c>
      <c r="O393" s="4" t="s">
        <v>31</v>
      </c>
      <c r="P393" s="12" t="s">
        <v>710</v>
      </c>
    </row>
    <row r="394" spans="2:16" ht="14.25" customHeight="1">
      <c r="B394" s="4" t="s">
        <v>13</v>
      </c>
      <c r="C394" s="4">
        <v>1197831</v>
      </c>
      <c r="D394" s="5">
        <v>44451</v>
      </c>
      <c r="E394" s="4" t="s">
        <v>150</v>
      </c>
      <c r="F394" s="4" t="s">
        <v>151</v>
      </c>
      <c r="G394" s="4" t="s">
        <v>662</v>
      </c>
      <c r="H394" s="6">
        <v>650</v>
      </c>
      <c r="I394" s="12" t="s">
        <v>711</v>
      </c>
      <c r="J394" s="12" t="s">
        <v>1086</v>
      </c>
      <c r="K394" s="10">
        <v>102375</v>
      </c>
      <c r="L394" s="11">
        <v>0.35</v>
      </c>
      <c r="M394" s="13">
        <f t="shared" si="12"/>
        <v>292500</v>
      </c>
      <c r="N394" s="13">
        <f t="shared" si="13"/>
        <v>450</v>
      </c>
      <c r="O394" s="4" t="s">
        <v>31</v>
      </c>
      <c r="P394" s="12" t="s">
        <v>712</v>
      </c>
    </row>
    <row r="395" spans="2:16" ht="14.25" customHeight="1">
      <c r="B395" s="4" t="s">
        <v>13</v>
      </c>
      <c r="C395" s="4">
        <v>1197831</v>
      </c>
      <c r="D395" s="5">
        <v>44452</v>
      </c>
      <c r="E395" s="4" t="s">
        <v>150</v>
      </c>
      <c r="F395" s="4" t="s">
        <v>151</v>
      </c>
      <c r="G395" s="4" t="s">
        <v>662</v>
      </c>
      <c r="H395" s="6">
        <v>600</v>
      </c>
      <c r="I395" s="12" t="s">
        <v>713</v>
      </c>
      <c r="J395" s="12" t="s">
        <v>1088</v>
      </c>
      <c r="K395" s="10">
        <v>121500</v>
      </c>
      <c r="L395" s="11">
        <v>0.45</v>
      </c>
      <c r="M395" s="13">
        <f t="shared" si="12"/>
        <v>270000</v>
      </c>
      <c r="N395" s="13">
        <f t="shared" si="13"/>
        <v>450</v>
      </c>
      <c r="O395" s="4" t="s">
        <v>31</v>
      </c>
      <c r="P395" s="12" t="s">
        <v>714</v>
      </c>
    </row>
    <row r="396" spans="2:16" ht="14.25" customHeight="1">
      <c r="B396" s="4" t="s">
        <v>13</v>
      </c>
      <c r="C396" s="4">
        <v>1197831</v>
      </c>
      <c r="D396" s="5">
        <v>44453</v>
      </c>
      <c r="E396" s="4" t="s">
        <v>150</v>
      </c>
      <c r="F396" s="4" t="s">
        <v>151</v>
      </c>
      <c r="G396" s="4" t="s">
        <v>662</v>
      </c>
      <c r="H396" s="6">
        <v>500</v>
      </c>
      <c r="I396" s="12" t="s">
        <v>715</v>
      </c>
      <c r="J396" s="12" t="s">
        <v>1086</v>
      </c>
      <c r="K396" s="10">
        <v>75000</v>
      </c>
      <c r="L396" s="11">
        <v>0.3</v>
      </c>
      <c r="M396" s="13">
        <f t="shared" si="12"/>
        <v>250000</v>
      </c>
      <c r="N396" s="13">
        <f t="shared" si="13"/>
        <v>500</v>
      </c>
      <c r="O396" s="4" t="s">
        <v>31</v>
      </c>
      <c r="P396" s="12" t="s">
        <v>716</v>
      </c>
    </row>
    <row r="397" spans="2:16" ht="14.25" customHeight="1">
      <c r="B397" s="4" t="s">
        <v>13</v>
      </c>
      <c r="C397" s="4">
        <v>1197831</v>
      </c>
      <c r="D397" s="5">
        <v>44454</v>
      </c>
      <c r="E397" s="4" t="s">
        <v>150</v>
      </c>
      <c r="F397" s="4" t="s">
        <v>151</v>
      </c>
      <c r="G397" s="4" t="s">
        <v>662</v>
      </c>
      <c r="H397" s="6">
        <v>875</v>
      </c>
      <c r="I397" s="12" t="s">
        <v>717</v>
      </c>
      <c r="J397" s="12" t="s">
        <v>1087</v>
      </c>
      <c r="K397" s="10">
        <v>240625</v>
      </c>
      <c r="L397" s="11">
        <v>0.5</v>
      </c>
      <c r="M397" s="13">
        <f t="shared" si="12"/>
        <v>481250</v>
      </c>
      <c r="N397" s="13">
        <f t="shared" si="13"/>
        <v>550</v>
      </c>
      <c r="O397" s="4" t="s">
        <v>31</v>
      </c>
      <c r="P397" s="12" t="s">
        <v>718</v>
      </c>
    </row>
    <row r="398" spans="2:16" ht="14.25" customHeight="1">
      <c r="B398" s="4" t="s">
        <v>13</v>
      </c>
      <c r="C398" s="4">
        <v>1197831</v>
      </c>
      <c r="D398" s="5">
        <v>44455</v>
      </c>
      <c r="E398" s="4" t="s">
        <v>150</v>
      </c>
      <c r="F398" s="4" t="s">
        <v>151</v>
      </c>
      <c r="G398" s="4" t="s">
        <v>662</v>
      </c>
      <c r="H398" s="6">
        <v>825</v>
      </c>
      <c r="I398" s="12" t="s">
        <v>521</v>
      </c>
      <c r="J398" s="12" t="s">
        <v>1087</v>
      </c>
      <c r="K398" s="10">
        <v>148500</v>
      </c>
      <c r="L398" s="11">
        <v>0.4</v>
      </c>
      <c r="M398" s="13">
        <f t="shared" si="12"/>
        <v>371250</v>
      </c>
      <c r="N398" s="13">
        <f t="shared" si="13"/>
        <v>450</v>
      </c>
      <c r="O398" s="4" t="s">
        <v>31</v>
      </c>
      <c r="P398" s="12" t="s">
        <v>719</v>
      </c>
    </row>
    <row r="399" spans="2:16" ht="14.25" customHeight="1">
      <c r="B399" s="4" t="s">
        <v>13</v>
      </c>
      <c r="C399" s="4">
        <v>1197831</v>
      </c>
      <c r="D399" s="5">
        <v>44456</v>
      </c>
      <c r="E399" s="4" t="s">
        <v>150</v>
      </c>
      <c r="F399" s="4" t="s">
        <v>151</v>
      </c>
      <c r="G399" s="4" t="s">
        <v>662</v>
      </c>
      <c r="H399" s="6">
        <v>825</v>
      </c>
      <c r="I399" s="12" t="s">
        <v>674</v>
      </c>
      <c r="J399" s="12" t="s">
        <v>1087</v>
      </c>
      <c r="K399" s="10">
        <v>165000</v>
      </c>
      <c r="L399" s="11">
        <v>0.4</v>
      </c>
      <c r="M399" s="13">
        <f t="shared" si="12"/>
        <v>412500</v>
      </c>
      <c r="N399" s="13">
        <f t="shared" si="13"/>
        <v>500</v>
      </c>
      <c r="O399" s="4" t="s">
        <v>31</v>
      </c>
      <c r="P399" s="12" t="s">
        <v>675</v>
      </c>
    </row>
    <row r="400" spans="2:16" ht="14.25" customHeight="1">
      <c r="B400" s="4" t="s">
        <v>13</v>
      </c>
      <c r="C400" s="4">
        <v>1197831</v>
      </c>
      <c r="D400" s="5">
        <v>44457</v>
      </c>
      <c r="E400" s="4" t="s">
        <v>150</v>
      </c>
      <c r="F400" s="4" t="s">
        <v>151</v>
      </c>
      <c r="G400" s="4" t="s">
        <v>662</v>
      </c>
      <c r="H400" s="6">
        <v>975</v>
      </c>
      <c r="I400" s="12" t="s">
        <v>720</v>
      </c>
      <c r="J400" s="12" t="s">
        <v>1086</v>
      </c>
      <c r="K400" s="10">
        <v>175500</v>
      </c>
      <c r="L400" s="11">
        <v>0.4</v>
      </c>
      <c r="M400" s="13">
        <f t="shared" si="12"/>
        <v>438750</v>
      </c>
      <c r="N400" s="13">
        <f t="shared" si="13"/>
        <v>450</v>
      </c>
      <c r="O400" s="4" t="s">
        <v>31</v>
      </c>
      <c r="P400" s="12" t="s">
        <v>721</v>
      </c>
    </row>
    <row r="401" spans="2:16" ht="14.25" customHeight="1">
      <c r="B401" s="4" t="s">
        <v>13</v>
      </c>
      <c r="C401" s="4">
        <v>1197831</v>
      </c>
      <c r="D401" s="5">
        <v>44458</v>
      </c>
      <c r="E401" s="4" t="s">
        <v>150</v>
      </c>
      <c r="F401" s="4" t="s">
        <v>151</v>
      </c>
      <c r="G401" s="4" t="s">
        <v>662</v>
      </c>
      <c r="H401" s="6">
        <v>575</v>
      </c>
      <c r="I401" s="12" t="s">
        <v>501</v>
      </c>
      <c r="J401" s="12" t="s">
        <v>1087</v>
      </c>
      <c r="K401" s="10">
        <v>129375</v>
      </c>
      <c r="L401" s="11">
        <v>0.5</v>
      </c>
      <c r="M401" s="13">
        <f t="shared" si="12"/>
        <v>258750</v>
      </c>
      <c r="N401" s="13">
        <f t="shared" si="13"/>
        <v>450</v>
      </c>
      <c r="O401" s="4" t="s">
        <v>31</v>
      </c>
      <c r="P401" s="12" t="s">
        <v>502</v>
      </c>
    </row>
    <row r="402" spans="2:16" ht="14.25" customHeight="1">
      <c r="B402" s="4" t="s">
        <v>13</v>
      </c>
      <c r="C402" s="4">
        <v>1197831</v>
      </c>
      <c r="D402" s="5">
        <v>44459</v>
      </c>
      <c r="E402" s="4" t="s">
        <v>150</v>
      </c>
      <c r="F402" s="4" t="s">
        <v>151</v>
      </c>
      <c r="G402" s="4" t="s">
        <v>662</v>
      </c>
      <c r="H402" s="6">
        <v>575</v>
      </c>
      <c r="I402" s="12" t="s">
        <v>478</v>
      </c>
      <c r="J402" s="12" t="s">
        <v>1086</v>
      </c>
      <c r="K402" s="10">
        <v>100625</v>
      </c>
      <c r="L402" s="11">
        <v>0.35</v>
      </c>
      <c r="M402" s="13">
        <f t="shared" si="12"/>
        <v>287500</v>
      </c>
      <c r="N402" s="13">
        <f t="shared" si="13"/>
        <v>500</v>
      </c>
      <c r="O402" s="4" t="s">
        <v>31</v>
      </c>
      <c r="P402" s="12" t="s">
        <v>722</v>
      </c>
    </row>
    <row r="403" spans="2:16" ht="14.25" customHeight="1">
      <c r="B403" s="4" t="s">
        <v>13</v>
      </c>
      <c r="C403" s="4">
        <v>1197831</v>
      </c>
      <c r="D403" s="5">
        <v>44460</v>
      </c>
      <c r="E403" s="4" t="s">
        <v>150</v>
      </c>
      <c r="F403" s="4" t="s">
        <v>151</v>
      </c>
      <c r="G403" s="4" t="s">
        <v>662</v>
      </c>
      <c r="H403" s="6">
        <v>850</v>
      </c>
      <c r="I403" s="12" t="s">
        <v>132</v>
      </c>
      <c r="J403" s="12" t="s">
        <v>1086</v>
      </c>
      <c r="K403" s="10">
        <v>280500</v>
      </c>
      <c r="L403" s="11">
        <v>0.55000000000000004</v>
      </c>
      <c r="M403" s="13">
        <f t="shared" si="12"/>
        <v>509999.99999999994</v>
      </c>
      <c r="N403" s="13">
        <f t="shared" si="13"/>
        <v>599.99999999999989</v>
      </c>
      <c r="O403" s="4" t="s">
        <v>31</v>
      </c>
      <c r="P403" s="12" t="s">
        <v>723</v>
      </c>
    </row>
    <row r="404" spans="2:16" ht="14.25" customHeight="1">
      <c r="B404" s="4" t="s">
        <v>13</v>
      </c>
      <c r="C404" s="4">
        <v>1197831</v>
      </c>
      <c r="D404" s="5">
        <v>44461</v>
      </c>
      <c r="E404" s="4" t="s">
        <v>150</v>
      </c>
      <c r="F404" s="4" t="s">
        <v>151</v>
      </c>
      <c r="G404" s="4" t="s">
        <v>662</v>
      </c>
      <c r="H404" s="6">
        <v>800</v>
      </c>
      <c r="I404" s="12" t="s">
        <v>724</v>
      </c>
      <c r="J404" s="12" t="s">
        <v>1088</v>
      </c>
      <c r="K404" s="10">
        <v>160000</v>
      </c>
      <c r="L404" s="11">
        <v>0.4</v>
      </c>
      <c r="M404" s="13">
        <f t="shared" si="12"/>
        <v>400000</v>
      </c>
      <c r="N404" s="13">
        <f t="shared" si="13"/>
        <v>500</v>
      </c>
      <c r="O404" s="4" t="s">
        <v>31</v>
      </c>
      <c r="P404" s="12" t="s">
        <v>725</v>
      </c>
    </row>
    <row r="405" spans="2:16" ht="14.25" customHeight="1">
      <c r="B405" s="4" t="s">
        <v>13</v>
      </c>
      <c r="C405" s="4">
        <v>1197831</v>
      </c>
      <c r="D405" s="5">
        <v>44462</v>
      </c>
      <c r="E405" s="4" t="s">
        <v>150</v>
      </c>
      <c r="F405" s="4" t="s">
        <v>151</v>
      </c>
      <c r="G405" s="4" t="s">
        <v>662</v>
      </c>
      <c r="H405" s="6">
        <v>800</v>
      </c>
      <c r="I405" s="12" t="s">
        <v>143</v>
      </c>
      <c r="J405" s="12" t="s">
        <v>1087</v>
      </c>
      <c r="K405" s="10">
        <v>176000</v>
      </c>
      <c r="L405" s="11">
        <v>0.4</v>
      </c>
      <c r="M405" s="13">
        <f t="shared" si="12"/>
        <v>440000</v>
      </c>
      <c r="N405" s="13">
        <f t="shared" si="13"/>
        <v>550</v>
      </c>
      <c r="O405" s="4" t="s">
        <v>31</v>
      </c>
      <c r="P405" s="12" t="s">
        <v>184</v>
      </c>
    </row>
    <row r="406" spans="2:16" ht="14.25" customHeight="1">
      <c r="B406" s="4" t="s">
        <v>13</v>
      </c>
      <c r="C406" s="4">
        <v>1197831</v>
      </c>
      <c r="D406" s="5">
        <v>44463</v>
      </c>
      <c r="E406" s="4" t="s">
        <v>150</v>
      </c>
      <c r="F406" s="4" t="s">
        <v>151</v>
      </c>
      <c r="G406" s="4" t="s">
        <v>662</v>
      </c>
      <c r="H406" s="6">
        <v>975</v>
      </c>
      <c r="I406" s="12" t="s">
        <v>33</v>
      </c>
      <c r="J406" s="12" t="s">
        <v>1087</v>
      </c>
      <c r="K406" s="10">
        <v>195000</v>
      </c>
      <c r="L406" s="11">
        <v>0.4</v>
      </c>
      <c r="M406" s="13">
        <f t="shared" si="12"/>
        <v>487500</v>
      </c>
      <c r="N406" s="13">
        <f t="shared" si="13"/>
        <v>500</v>
      </c>
      <c r="O406" s="4" t="s">
        <v>31</v>
      </c>
      <c r="P406" s="12" t="s">
        <v>726</v>
      </c>
    </row>
    <row r="407" spans="2:16" ht="14.25" customHeight="1">
      <c r="B407" s="4" t="s">
        <v>13</v>
      </c>
      <c r="C407" s="4">
        <v>1197831</v>
      </c>
      <c r="D407" s="5">
        <v>44464</v>
      </c>
      <c r="E407" s="4" t="s">
        <v>150</v>
      </c>
      <c r="F407" s="4" t="s">
        <v>151</v>
      </c>
      <c r="G407" s="4" t="s">
        <v>662</v>
      </c>
      <c r="H407" s="6">
        <v>525</v>
      </c>
      <c r="I407" s="12" t="s">
        <v>93</v>
      </c>
      <c r="J407" s="12" t="s">
        <v>1087</v>
      </c>
      <c r="K407" s="10">
        <v>131250</v>
      </c>
      <c r="L407" s="11">
        <v>0.5</v>
      </c>
      <c r="M407" s="13">
        <f t="shared" si="12"/>
        <v>262500</v>
      </c>
      <c r="N407" s="13">
        <f t="shared" si="13"/>
        <v>500</v>
      </c>
      <c r="O407" s="4" t="s">
        <v>31</v>
      </c>
      <c r="P407" s="12" t="s">
        <v>94</v>
      </c>
    </row>
    <row r="408" spans="2:16" ht="14.25" customHeight="1">
      <c r="B408" s="4" t="s">
        <v>13</v>
      </c>
      <c r="C408" s="4">
        <v>1197831</v>
      </c>
      <c r="D408" s="5">
        <v>44465</v>
      </c>
      <c r="E408" s="4" t="s">
        <v>150</v>
      </c>
      <c r="F408" s="4" t="s">
        <v>151</v>
      </c>
      <c r="G408" s="4" t="s">
        <v>662</v>
      </c>
      <c r="H408" s="6">
        <v>525</v>
      </c>
      <c r="I408" s="12" t="s">
        <v>302</v>
      </c>
      <c r="J408" s="12" t="s">
        <v>1086</v>
      </c>
      <c r="K408" s="10">
        <v>101062.5</v>
      </c>
      <c r="L408" s="11">
        <v>0.35</v>
      </c>
      <c r="M408" s="13">
        <f t="shared" si="12"/>
        <v>288750</v>
      </c>
      <c r="N408" s="13">
        <f t="shared" si="13"/>
        <v>550</v>
      </c>
      <c r="O408" s="4" t="s">
        <v>31</v>
      </c>
      <c r="P408" s="12" t="s">
        <v>727</v>
      </c>
    </row>
    <row r="409" spans="2:16" ht="14.25" customHeight="1">
      <c r="B409" s="4" t="s">
        <v>13</v>
      </c>
      <c r="C409" s="4">
        <v>1197831</v>
      </c>
      <c r="D409" s="5">
        <v>44466</v>
      </c>
      <c r="E409" s="4" t="s">
        <v>150</v>
      </c>
      <c r="F409" s="4" t="s">
        <v>151</v>
      </c>
      <c r="G409" s="4" t="s">
        <v>662</v>
      </c>
      <c r="H409" s="6">
        <v>775</v>
      </c>
      <c r="I409" s="12" t="s">
        <v>66</v>
      </c>
      <c r="J409" s="12" t="s">
        <v>1087</v>
      </c>
      <c r="K409" s="10">
        <v>255750</v>
      </c>
      <c r="L409" s="11">
        <v>0.55000000000000004</v>
      </c>
      <c r="M409" s="13">
        <f t="shared" si="12"/>
        <v>464999.99999999994</v>
      </c>
      <c r="N409" s="13">
        <f t="shared" si="13"/>
        <v>599.99999999999989</v>
      </c>
      <c r="O409" s="4" t="s">
        <v>31</v>
      </c>
      <c r="P409" s="12" t="s">
        <v>728</v>
      </c>
    </row>
    <row r="410" spans="2:16" ht="14.25" customHeight="1">
      <c r="B410" s="4" t="s">
        <v>13</v>
      </c>
      <c r="C410" s="4">
        <v>1197831</v>
      </c>
      <c r="D410" s="5">
        <v>44467</v>
      </c>
      <c r="E410" s="4" t="s">
        <v>150</v>
      </c>
      <c r="F410" s="4" t="s">
        <v>151</v>
      </c>
      <c r="G410" s="4" t="s">
        <v>662</v>
      </c>
      <c r="H410" s="6">
        <v>725</v>
      </c>
      <c r="I410" s="12" t="s">
        <v>97</v>
      </c>
      <c r="J410" s="12" t="s">
        <v>1086</v>
      </c>
      <c r="K410" s="10">
        <v>159500</v>
      </c>
      <c r="L410" s="11">
        <v>0.4</v>
      </c>
      <c r="M410" s="13">
        <f t="shared" si="12"/>
        <v>398750</v>
      </c>
      <c r="N410" s="13">
        <f t="shared" si="13"/>
        <v>550</v>
      </c>
      <c r="O410" s="4" t="s">
        <v>31</v>
      </c>
      <c r="P410" s="12" t="s">
        <v>729</v>
      </c>
    </row>
    <row r="411" spans="2:16" ht="14.25" customHeight="1">
      <c r="B411" s="4" t="s">
        <v>13</v>
      </c>
      <c r="C411" s="4">
        <v>1197831</v>
      </c>
      <c r="D411" s="5">
        <v>44468</v>
      </c>
      <c r="E411" s="4" t="s">
        <v>150</v>
      </c>
      <c r="F411" s="4" t="s">
        <v>151</v>
      </c>
      <c r="G411" s="4" t="s">
        <v>662</v>
      </c>
      <c r="H411" s="6">
        <v>675</v>
      </c>
      <c r="I411" s="12" t="s">
        <v>217</v>
      </c>
      <c r="J411" s="12" t="s">
        <v>1087</v>
      </c>
      <c r="K411" s="10">
        <v>148500</v>
      </c>
      <c r="L411" s="11">
        <v>0.4</v>
      </c>
      <c r="M411" s="13">
        <f t="shared" si="12"/>
        <v>371250</v>
      </c>
      <c r="N411" s="13">
        <f t="shared" si="13"/>
        <v>550</v>
      </c>
      <c r="O411" s="4" t="s">
        <v>31</v>
      </c>
      <c r="P411" s="12" t="s">
        <v>218</v>
      </c>
    </row>
    <row r="412" spans="2:16" ht="14.25" customHeight="1">
      <c r="B412" s="4" t="s">
        <v>13</v>
      </c>
      <c r="C412" s="4">
        <v>1197831</v>
      </c>
      <c r="D412" s="5">
        <v>44469</v>
      </c>
      <c r="E412" s="4" t="s">
        <v>150</v>
      </c>
      <c r="F412" s="4" t="s">
        <v>151</v>
      </c>
      <c r="G412" s="4" t="s">
        <v>662</v>
      </c>
      <c r="H412" s="6">
        <v>725</v>
      </c>
      <c r="I412" s="12" t="s">
        <v>730</v>
      </c>
      <c r="J412" s="12" t="s">
        <v>1088</v>
      </c>
      <c r="K412" s="10">
        <v>174000</v>
      </c>
      <c r="L412" s="11">
        <v>0.4</v>
      </c>
      <c r="M412" s="13">
        <f t="shared" si="12"/>
        <v>435000</v>
      </c>
      <c r="N412" s="13">
        <f t="shared" si="13"/>
        <v>600</v>
      </c>
      <c r="O412" s="4" t="s">
        <v>31</v>
      </c>
      <c r="P412" s="12" t="s">
        <v>731</v>
      </c>
    </row>
    <row r="413" spans="2:16" ht="14.25" customHeight="1">
      <c r="B413" s="4" t="s">
        <v>13</v>
      </c>
      <c r="C413" s="4">
        <v>1197831</v>
      </c>
      <c r="D413" s="5">
        <v>44470</v>
      </c>
      <c r="E413" s="4" t="s">
        <v>150</v>
      </c>
      <c r="F413" s="4" t="s">
        <v>151</v>
      </c>
      <c r="G413" s="4" t="s">
        <v>662</v>
      </c>
      <c r="H413" s="6">
        <v>450</v>
      </c>
      <c r="I413" s="12" t="s">
        <v>215</v>
      </c>
      <c r="J413" s="12" t="s">
        <v>1087</v>
      </c>
      <c r="K413" s="10">
        <v>135000</v>
      </c>
      <c r="L413" s="11">
        <v>0.5</v>
      </c>
      <c r="M413" s="13">
        <f t="shared" si="12"/>
        <v>270000</v>
      </c>
      <c r="N413" s="13">
        <f t="shared" si="13"/>
        <v>600</v>
      </c>
      <c r="O413" s="4" t="s">
        <v>31</v>
      </c>
      <c r="P413" s="12" t="s">
        <v>216</v>
      </c>
    </row>
    <row r="414" spans="2:16" ht="14.25" customHeight="1">
      <c r="B414" s="4" t="s">
        <v>13</v>
      </c>
      <c r="C414" s="4">
        <v>1197831</v>
      </c>
      <c r="D414" s="5">
        <v>44471</v>
      </c>
      <c r="E414" s="4" t="s">
        <v>150</v>
      </c>
      <c r="F414" s="4" t="s">
        <v>151</v>
      </c>
      <c r="G414" s="4" t="s">
        <v>662</v>
      </c>
      <c r="H414" s="6">
        <v>450</v>
      </c>
      <c r="I414" s="12" t="s">
        <v>63</v>
      </c>
      <c r="J414" s="12" t="s">
        <v>1087</v>
      </c>
      <c r="K414" s="10">
        <v>86625</v>
      </c>
      <c r="L414" s="11">
        <v>0.35</v>
      </c>
      <c r="M414" s="13">
        <f t="shared" si="12"/>
        <v>247500.00000000003</v>
      </c>
      <c r="N414" s="13">
        <f t="shared" si="13"/>
        <v>550.00000000000011</v>
      </c>
      <c r="O414" s="4" t="s">
        <v>31</v>
      </c>
      <c r="P414" s="12" t="s">
        <v>732</v>
      </c>
    </row>
    <row r="415" spans="2:16" ht="14.25" customHeight="1">
      <c r="B415" s="4" t="s">
        <v>13</v>
      </c>
      <c r="C415" s="4">
        <v>1197831</v>
      </c>
      <c r="D415" s="5">
        <v>44472</v>
      </c>
      <c r="E415" s="4" t="s">
        <v>150</v>
      </c>
      <c r="F415" s="4" t="s">
        <v>151</v>
      </c>
      <c r="G415" s="4" t="s">
        <v>662</v>
      </c>
      <c r="H415" s="6">
        <v>675</v>
      </c>
      <c r="I415" s="12" t="s">
        <v>240</v>
      </c>
      <c r="J415" s="12" t="s">
        <v>1087</v>
      </c>
      <c r="K415" s="10">
        <v>185625</v>
      </c>
      <c r="L415" s="11">
        <v>0.55000000000000004</v>
      </c>
      <c r="M415" s="13">
        <f t="shared" si="12"/>
        <v>337500</v>
      </c>
      <c r="N415" s="13">
        <f t="shared" si="13"/>
        <v>500</v>
      </c>
      <c r="O415" s="4" t="s">
        <v>31</v>
      </c>
      <c r="P415" s="12" t="s">
        <v>733</v>
      </c>
    </row>
    <row r="416" spans="2:16" ht="14.25" customHeight="1">
      <c r="B416" s="4" t="s">
        <v>13</v>
      </c>
      <c r="C416" s="4">
        <v>1197831</v>
      </c>
      <c r="D416" s="5">
        <v>44473</v>
      </c>
      <c r="E416" s="4" t="s">
        <v>150</v>
      </c>
      <c r="F416" s="4" t="s">
        <v>151</v>
      </c>
      <c r="G416" s="4" t="s">
        <v>662</v>
      </c>
      <c r="H416" s="6">
        <v>625</v>
      </c>
      <c r="I416" s="12" t="s">
        <v>734</v>
      </c>
      <c r="J416" s="12" t="s">
        <v>1089</v>
      </c>
      <c r="K416" s="10">
        <v>100000</v>
      </c>
      <c r="L416" s="11">
        <v>0.4</v>
      </c>
      <c r="M416" s="13">
        <f t="shared" si="12"/>
        <v>250000</v>
      </c>
      <c r="N416" s="13">
        <f t="shared" si="13"/>
        <v>400</v>
      </c>
      <c r="O416" s="4" t="s">
        <v>31</v>
      </c>
      <c r="P416" s="12" t="s">
        <v>735</v>
      </c>
    </row>
    <row r="417" spans="2:16" ht="14.25" customHeight="1">
      <c r="B417" s="4" t="s">
        <v>13</v>
      </c>
      <c r="C417" s="4">
        <v>1197831</v>
      </c>
      <c r="D417" s="5">
        <v>44474</v>
      </c>
      <c r="E417" s="4" t="s">
        <v>150</v>
      </c>
      <c r="F417" s="4" t="s">
        <v>151</v>
      </c>
      <c r="G417" s="4" t="s">
        <v>662</v>
      </c>
      <c r="H417" s="6">
        <v>625</v>
      </c>
      <c r="I417" s="12" t="s">
        <v>213</v>
      </c>
      <c r="J417" s="12" t="s">
        <v>1087</v>
      </c>
      <c r="K417" s="10">
        <v>100000</v>
      </c>
      <c r="L417" s="11">
        <v>0.4</v>
      </c>
      <c r="M417" s="13">
        <f t="shared" si="12"/>
        <v>250000</v>
      </c>
      <c r="N417" s="13">
        <f t="shared" si="13"/>
        <v>400</v>
      </c>
      <c r="O417" s="4" t="s">
        <v>31</v>
      </c>
      <c r="P417" s="12" t="s">
        <v>736</v>
      </c>
    </row>
    <row r="418" spans="2:16" ht="14.25" customHeight="1">
      <c r="B418" s="4" t="s">
        <v>13</v>
      </c>
      <c r="C418" s="4">
        <v>1197831</v>
      </c>
      <c r="D418" s="5">
        <v>44475</v>
      </c>
      <c r="E418" s="4" t="s">
        <v>150</v>
      </c>
      <c r="F418" s="4" t="s">
        <v>151</v>
      </c>
      <c r="G418" s="4" t="s">
        <v>662</v>
      </c>
      <c r="H418" s="6">
        <v>575</v>
      </c>
      <c r="I418" s="12" t="s">
        <v>737</v>
      </c>
      <c r="J418" s="12" t="s">
        <v>1088</v>
      </c>
      <c r="K418" s="10">
        <v>103500</v>
      </c>
      <c r="L418" s="11">
        <v>0.4</v>
      </c>
      <c r="M418" s="13">
        <f t="shared" si="12"/>
        <v>258750</v>
      </c>
      <c r="N418" s="13">
        <f t="shared" si="13"/>
        <v>450</v>
      </c>
      <c r="O418" s="4" t="s">
        <v>31</v>
      </c>
      <c r="P418" s="12" t="s">
        <v>738</v>
      </c>
    </row>
    <row r="419" spans="2:16" ht="14.25" customHeight="1">
      <c r="B419" s="4" t="s">
        <v>13</v>
      </c>
      <c r="C419" s="4">
        <v>1197831</v>
      </c>
      <c r="D419" s="5">
        <v>44476</v>
      </c>
      <c r="E419" s="4" t="s">
        <v>150</v>
      </c>
      <c r="F419" s="4" t="s">
        <v>151</v>
      </c>
      <c r="G419" s="4" t="s">
        <v>662</v>
      </c>
      <c r="H419" s="6">
        <v>425</v>
      </c>
      <c r="I419" s="12" t="s">
        <v>59</v>
      </c>
      <c r="J419" s="12" t="s">
        <v>1087</v>
      </c>
      <c r="K419" s="10">
        <v>95625</v>
      </c>
      <c r="L419" s="11">
        <v>0.5</v>
      </c>
      <c r="M419" s="13">
        <f t="shared" si="12"/>
        <v>191250</v>
      </c>
      <c r="N419" s="13">
        <f t="shared" si="13"/>
        <v>450</v>
      </c>
      <c r="O419" s="4" t="s">
        <v>31</v>
      </c>
      <c r="P419" s="12" t="s">
        <v>316</v>
      </c>
    </row>
    <row r="420" spans="2:16" ht="14.25" customHeight="1">
      <c r="B420" s="4" t="s">
        <v>13</v>
      </c>
      <c r="C420" s="4">
        <v>1197831</v>
      </c>
      <c r="D420" s="5">
        <v>44477</v>
      </c>
      <c r="E420" s="4" t="s">
        <v>150</v>
      </c>
      <c r="F420" s="4" t="s">
        <v>151</v>
      </c>
      <c r="G420" s="4" t="s">
        <v>662</v>
      </c>
      <c r="H420" s="6">
        <v>400</v>
      </c>
      <c r="I420" s="12" t="s">
        <v>450</v>
      </c>
      <c r="J420" s="12" t="s">
        <v>1086</v>
      </c>
      <c r="K420" s="10">
        <v>56000</v>
      </c>
      <c r="L420" s="11">
        <v>0.35</v>
      </c>
      <c r="M420" s="13">
        <f t="shared" si="12"/>
        <v>160000</v>
      </c>
      <c r="N420" s="13">
        <f t="shared" si="13"/>
        <v>400</v>
      </c>
      <c r="O420" s="4" t="s">
        <v>31</v>
      </c>
      <c r="P420" s="12" t="s">
        <v>739</v>
      </c>
    </row>
    <row r="421" spans="2:16" ht="14.25" customHeight="1">
      <c r="B421" s="4" t="s">
        <v>13</v>
      </c>
      <c r="C421" s="4">
        <v>1197831</v>
      </c>
      <c r="D421" s="5">
        <v>44478</v>
      </c>
      <c r="E421" s="4" t="s">
        <v>150</v>
      </c>
      <c r="F421" s="4" t="s">
        <v>151</v>
      </c>
      <c r="G421" s="4" t="s">
        <v>662</v>
      </c>
      <c r="H421" s="6">
        <v>575</v>
      </c>
      <c r="I421" s="12" t="s">
        <v>740</v>
      </c>
      <c r="J421" s="12" t="s">
        <v>1087</v>
      </c>
      <c r="K421" s="10">
        <v>158125</v>
      </c>
      <c r="L421" s="11">
        <v>0.55000000000000004</v>
      </c>
      <c r="M421" s="13">
        <f t="shared" si="12"/>
        <v>287500</v>
      </c>
      <c r="N421" s="13">
        <f t="shared" si="13"/>
        <v>500</v>
      </c>
      <c r="O421" s="4" t="s">
        <v>31</v>
      </c>
      <c r="P421" s="12" t="s">
        <v>741</v>
      </c>
    </row>
    <row r="422" spans="2:16" ht="14.25" customHeight="1">
      <c r="B422" s="4" t="s">
        <v>13</v>
      </c>
      <c r="C422" s="4">
        <v>1197831</v>
      </c>
      <c r="D422" s="5">
        <v>44479</v>
      </c>
      <c r="E422" s="4" t="s">
        <v>150</v>
      </c>
      <c r="F422" s="4" t="s">
        <v>151</v>
      </c>
      <c r="G422" s="4" t="s">
        <v>662</v>
      </c>
      <c r="H422" s="6">
        <v>725</v>
      </c>
      <c r="I422" s="12" t="s">
        <v>276</v>
      </c>
      <c r="J422" s="12" t="s">
        <v>1087</v>
      </c>
      <c r="K422" s="10">
        <v>116000</v>
      </c>
      <c r="L422" s="11">
        <v>0.4</v>
      </c>
      <c r="M422" s="13">
        <f t="shared" si="12"/>
        <v>290000</v>
      </c>
      <c r="N422" s="13">
        <f t="shared" si="13"/>
        <v>400</v>
      </c>
      <c r="O422" s="4" t="s">
        <v>31</v>
      </c>
      <c r="P422" s="12" t="s">
        <v>742</v>
      </c>
    </row>
    <row r="423" spans="2:16" ht="14.25" customHeight="1">
      <c r="B423" s="4" t="s">
        <v>13</v>
      </c>
      <c r="C423" s="4">
        <v>1197831</v>
      </c>
      <c r="D423" s="5">
        <v>44480</v>
      </c>
      <c r="E423" s="4" t="s">
        <v>150</v>
      </c>
      <c r="F423" s="4" t="s">
        <v>151</v>
      </c>
      <c r="G423" s="4" t="s">
        <v>662</v>
      </c>
      <c r="H423" s="6">
        <v>725</v>
      </c>
      <c r="I423" s="12" t="s">
        <v>37</v>
      </c>
      <c r="J423" s="12" t="s">
        <v>1086</v>
      </c>
      <c r="K423" s="10">
        <v>116000</v>
      </c>
      <c r="L423" s="11">
        <v>0.4</v>
      </c>
      <c r="M423" s="13">
        <f t="shared" si="12"/>
        <v>290000</v>
      </c>
      <c r="N423" s="13">
        <f t="shared" si="13"/>
        <v>400</v>
      </c>
      <c r="O423" s="4" t="s">
        <v>31</v>
      </c>
      <c r="P423" s="12" t="s">
        <v>743</v>
      </c>
    </row>
    <row r="424" spans="2:16" ht="14.25" customHeight="1">
      <c r="B424" s="4" t="s">
        <v>13</v>
      </c>
      <c r="C424" s="4">
        <v>1197831</v>
      </c>
      <c r="D424" s="5">
        <v>44481</v>
      </c>
      <c r="E424" s="4" t="s">
        <v>150</v>
      </c>
      <c r="F424" s="4" t="s">
        <v>151</v>
      </c>
      <c r="G424" s="4" t="s">
        <v>662</v>
      </c>
      <c r="H424" s="6">
        <v>650</v>
      </c>
      <c r="I424" s="12" t="s">
        <v>279</v>
      </c>
      <c r="J424" s="12" t="s">
        <v>1087</v>
      </c>
      <c r="K424" s="10">
        <v>169000</v>
      </c>
      <c r="L424" s="11">
        <v>0.4</v>
      </c>
      <c r="M424" s="13">
        <f t="shared" si="12"/>
        <v>422500</v>
      </c>
      <c r="N424" s="13">
        <f t="shared" si="13"/>
        <v>650</v>
      </c>
      <c r="O424" s="4" t="s">
        <v>31</v>
      </c>
      <c r="P424" s="12" t="s">
        <v>744</v>
      </c>
    </row>
    <row r="425" spans="2:16" ht="14.25" customHeight="1">
      <c r="B425" s="4" t="s">
        <v>13</v>
      </c>
      <c r="C425" s="4">
        <v>1197831</v>
      </c>
      <c r="D425" s="5">
        <v>44482</v>
      </c>
      <c r="E425" s="4" t="s">
        <v>150</v>
      </c>
      <c r="F425" s="4" t="s">
        <v>151</v>
      </c>
      <c r="G425" s="4" t="s">
        <v>662</v>
      </c>
      <c r="H425" s="6">
        <v>500</v>
      </c>
      <c r="I425" s="12" t="s">
        <v>745</v>
      </c>
      <c r="J425" s="12" t="s">
        <v>1086</v>
      </c>
      <c r="K425" s="10">
        <v>162500</v>
      </c>
      <c r="L425" s="11">
        <v>0.5</v>
      </c>
      <c r="M425" s="13">
        <f t="shared" si="12"/>
        <v>325000</v>
      </c>
      <c r="N425" s="13">
        <f t="shared" si="13"/>
        <v>650</v>
      </c>
      <c r="O425" s="4" t="s">
        <v>31</v>
      </c>
      <c r="P425" s="12" t="s">
        <v>746</v>
      </c>
    </row>
    <row r="426" spans="2:16" ht="14.25" customHeight="1">
      <c r="B426" s="4" t="s">
        <v>13</v>
      </c>
      <c r="C426" s="4">
        <v>1197831</v>
      </c>
      <c r="D426" s="5">
        <v>44483</v>
      </c>
      <c r="E426" s="4" t="s">
        <v>150</v>
      </c>
      <c r="F426" s="4" t="s">
        <v>151</v>
      </c>
      <c r="G426" s="4" t="s">
        <v>662</v>
      </c>
      <c r="H426" s="6">
        <v>475</v>
      </c>
      <c r="I426" s="12" t="s">
        <v>350</v>
      </c>
      <c r="J426" s="12" t="s">
        <v>1087</v>
      </c>
      <c r="K426" s="10">
        <v>99750</v>
      </c>
      <c r="L426" s="11">
        <v>0.35</v>
      </c>
      <c r="M426" s="13">
        <f t="shared" si="12"/>
        <v>285000</v>
      </c>
      <c r="N426" s="13">
        <f t="shared" si="13"/>
        <v>600</v>
      </c>
      <c r="O426" s="4" t="s">
        <v>31</v>
      </c>
      <c r="P426" s="12" t="s">
        <v>747</v>
      </c>
    </row>
    <row r="427" spans="2:16" ht="14.25" customHeight="1">
      <c r="B427" s="4" t="s">
        <v>13</v>
      </c>
      <c r="C427" s="4">
        <v>1197831</v>
      </c>
      <c r="D427" s="5">
        <v>44484</v>
      </c>
      <c r="E427" s="4" t="s">
        <v>150</v>
      </c>
      <c r="F427" s="4" t="s">
        <v>151</v>
      </c>
      <c r="G427" s="4" t="s">
        <v>662</v>
      </c>
      <c r="H427" s="6">
        <v>675</v>
      </c>
      <c r="I427" s="12" t="s">
        <v>748</v>
      </c>
      <c r="J427" s="12" t="s">
        <v>1087</v>
      </c>
      <c r="K427" s="10">
        <v>259875</v>
      </c>
      <c r="L427" s="11">
        <v>0.55000000000000004</v>
      </c>
      <c r="M427" s="13">
        <f t="shared" si="12"/>
        <v>472499.99999999994</v>
      </c>
      <c r="N427" s="13">
        <f t="shared" si="13"/>
        <v>699.99999999999989</v>
      </c>
      <c r="O427" s="4" t="s">
        <v>31</v>
      </c>
      <c r="P427" s="12" t="s">
        <v>749</v>
      </c>
    </row>
    <row r="428" spans="2:16" ht="14.25" customHeight="1">
      <c r="B428" s="4" t="s">
        <v>13</v>
      </c>
      <c r="C428" s="4">
        <v>1197831</v>
      </c>
      <c r="D428" s="5">
        <v>44485</v>
      </c>
      <c r="E428" s="4" t="s">
        <v>150</v>
      </c>
      <c r="F428" s="4" t="s">
        <v>151</v>
      </c>
      <c r="G428" s="4" t="s">
        <v>662</v>
      </c>
      <c r="H428" s="6">
        <v>825</v>
      </c>
      <c r="I428" s="12" t="s">
        <v>290</v>
      </c>
      <c r="J428" s="12" t="s">
        <v>1088</v>
      </c>
      <c r="K428" s="10">
        <v>198000</v>
      </c>
      <c r="L428" s="11">
        <v>0.4</v>
      </c>
      <c r="M428" s="13">
        <f t="shared" si="12"/>
        <v>495000</v>
      </c>
      <c r="N428" s="13">
        <f t="shared" si="13"/>
        <v>600</v>
      </c>
      <c r="O428" s="4" t="s">
        <v>31</v>
      </c>
      <c r="P428" s="12" t="s">
        <v>291</v>
      </c>
    </row>
    <row r="429" spans="2:16" ht="14.25" customHeight="1">
      <c r="B429" s="4" t="s">
        <v>13</v>
      </c>
      <c r="C429" s="4">
        <v>1197831</v>
      </c>
      <c r="D429" s="5">
        <v>44486</v>
      </c>
      <c r="E429" s="4" t="s">
        <v>150</v>
      </c>
      <c r="F429" s="4" t="s">
        <v>151</v>
      </c>
      <c r="G429" s="4" t="s">
        <v>662</v>
      </c>
      <c r="H429" s="6">
        <v>825</v>
      </c>
      <c r="I429" s="12" t="s">
        <v>750</v>
      </c>
      <c r="J429" s="12" t="s">
        <v>1086</v>
      </c>
      <c r="K429" s="10">
        <v>198000</v>
      </c>
      <c r="L429" s="11">
        <v>0.4</v>
      </c>
      <c r="M429" s="13">
        <f t="shared" si="12"/>
        <v>495000</v>
      </c>
      <c r="N429" s="13">
        <f t="shared" si="13"/>
        <v>600</v>
      </c>
      <c r="O429" s="4" t="s">
        <v>31</v>
      </c>
      <c r="P429" s="12" t="s">
        <v>751</v>
      </c>
    </row>
    <row r="430" spans="2:16" ht="14.25" customHeight="1">
      <c r="B430" s="4" t="s">
        <v>13</v>
      </c>
      <c r="C430" s="4">
        <v>1197831</v>
      </c>
      <c r="D430" s="5">
        <v>44487</v>
      </c>
      <c r="E430" s="4" t="s">
        <v>150</v>
      </c>
      <c r="F430" s="4" t="s">
        <v>151</v>
      </c>
      <c r="G430" s="4" t="s">
        <v>662</v>
      </c>
      <c r="H430" s="6">
        <v>725</v>
      </c>
      <c r="I430" s="12" t="s">
        <v>752</v>
      </c>
      <c r="J430" s="12" t="s">
        <v>1087</v>
      </c>
      <c r="K430" s="10">
        <v>188500</v>
      </c>
      <c r="L430" s="11">
        <v>0.4</v>
      </c>
      <c r="M430" s="13">
        <f t="shared" si="12"/>
        <v>471250</v>
      </c>
      <c r="N430" s="13">
        <f t="shared" si="13"/>
        <v>650</v>
      </c>
      <c r="O430" s="4" t="s">
        <v>31</v>
      </c>
      <c r="P430" s="12" t="s">
        <v>753</v>
      </c>
    </row>
    <row r="431" spans="2:16" ht="14.25" customHeight="1">
      <c r="B431" s="4" t="s">
        <v>13</v>
      </c>
      <c r="C431" s="4">
        <v>1197831</v>
      </c>
      <c r="D431" s="5">
        <v>44488</v>
      </c>
      <c r="E431" s="4" t="s">
        <v>150</v>
      </c>
      <c r="F431" s="4" t="s">
        <v>151</v>
      </c>
      <c r="G431" s="4" t="s">
        <v>662</v>
      </c>
      <c r="H431" s="6">
        <v>575</v>
      </c>
      <c r="I431" s="12" t="s">
        <v>754</v>
      </c>
      <c r="J431" s="12" t="s">
        <v>1087</v>
      </c>
      <c r="K431" s="10">
        <v>186875</v>
      </c>
      <c r="L431" s="11">
        <v>0.5</v>
      </c>
      <c r="M431" s="13">
        <f t="shared" si="12"/>
        <v>373750</v>
      </c>
      <c r="N431" s="13">
        <f t="shared" si="13"/>
        <v>650</v>
      </c>
      <c r="O431" s="4" t="s">
        <v>31</v>
      </c>
      <c r="P431" s="12" t="s">
        <v>755</v>
      </c>
    </row>
    <row r="432" spans="2:16" ht="14.25" customHeight="1">
      <c r="B432" s="4" t="s">
        <v>13</v>
      </c>
      <c r="C432" s="4">
        <v>1197831</v>
      </c>
      <c r="D432" s="5">
        <v>44489</v>
      </c>
      <c r="E432" s="4" t="s">
        <v>150</v>
      </c>
      <c r="F432" s="4" t="s">
        <v>151</v>
      </c>
      <c r="G432" s="4" t="s">
        <v>662</v>
      </c>
      <c r="H432" s="6">
        <v>525</v>
      </c>
      <c r="I432" s="12" t="s">
        <v>756</v>
      </c>
      <c r="J432" s="12" t="s">
        <v>1088</v>
      </c>
      <c r="K432" s="10">
        <v>110250</v>
      </c>
      <c r="L432" s="11">
        <v>0.35</v>
      </c>
      <c r="M432" s="13">
        <f t="shared" si="12"/>
        <v>315000</v>
      </c>
      <c r="N432" s="13">
        <f t="shared" si="13"/>
        <v>600</v>
      </c>
      <c r="O432" s="4" t="s">
        <v>31</v>
      </c>
      <c r="P432" s="12" t="s">
        <v>757</v>
      </c>
    </row>
    <row r="433" spans="2:16" ht="14.25" customHeight="1">
      <c r="B433" s="4" t="s">
        <v>13</v>
      </c>
      <c r="C433" s="4">
        <v>1197831</v>
      </c>
      <c r="D433" s="5">
        <v>44490</v>
      </c>
      <c r="E433" s="4" t="s">
        <v>150</v>
      </c>
      <c r="F433" s="4" t="s">
        <v>151</v>
      </c>
      <c r="G433" s="4" t="s">
        <v>662</v>
      </c>
      <c r="H433" s="6">
        <v>775</v>
      </c>
      <c r="I433" s="12" t="s">
        <v>758</v>
      </c>
      <c r="J433" s="12" t="s">
        <v>1086</v>
      </c>
      <c r="K433" s="10">
        <v>298375</v>
      </c>
      <c r="L433" s="11">
        <v>0.55000000000000004</v>
      </c>
      <c r="M433" s="13">
        <f t="shared" si="12"/>
        <v>542500</v>
      </c>
      <c r="N433" s="13">
        <f t="shared" si="13"/>
        <v>700</v>
      </c>
      <c r="O433" s="4" t="s">
        <v>31</v>
      </c>
      <c r="P433" s="12" t="s">
        <v>759</v>
      </c>
    </row>
    <row r="434" spans="2:16" ht="14.25" customHeight="1">
      <c r="B434" s="4" t="s">
        <v>13</v>
      </c>
      <c r="C434" s="4">
        <v>1185732</v>
      </c>
      <c r="D434" s="5">
        <v>44491</v>
      </c>
      <c r="E434" s="4" t="s">
        <v>150</v>
      </c>
      <c r="F434" s="4" t="s">
        <v>151</v>
      </c>
      <c r="G434" s="4" t="s">
        <v>662</v>
      </c>
      <c r="H434" s="6">
        <v>425</v>
      </c>
      <c r="I434" s="12" t="s">
        <v>760</v>
      </c>
      <c r="J434" s="12" t="s">
        <v>1086</v>
      </c>
      <c r="K434" s="10">
        <v>105187.5</v>
      </c>
      <c r="L434" s="11">
        <v>0.55000000000000004</v>
      </c>
      <c r="M434" s="13">
        <f t="shared" si="12"/>
        <v>191249.99999999997</v>
      </c>
      <c r="N434" s="13">
        <f t="shared" si="13"/>
        <v>449.99999999999994</v>
      </c>
      <c r="O434" s="4" t="s">
        <v>31</v>
      </c>
      <c r="P434" s="12" t="s">
        <v>761</v>
      </c>
    </row>
    <row r="435" spans="2:16" ht="14.25" customHeight="1">
      <c r="B435" s="4" t="s">
        <v>13</v>
      </c>
      <c r="C435" s="4">
        <v>1185732</v>
      </c>
      <c r="D435" s="5">
        <v>44492</v>
      </c>
      <c r="E435" s="4" t="s">
        <v>150</v>
      </c>
      <c r="F435" s="4" t="s">
        <v>151</v>
      </c>
      <c r="G435" s="4" t="s">
        <v>662</v>
      </c>
      <c r="H435" s="6">
        <v>225</v>
      </c>
      <c r="I435" s="12" t="s">
        <v>172</v>
      </c>
      <c r="J435" s="12" t="s">
        <v>1087</v>
      </c>
      <c r="K435" s="10">
        <v>35437.5</v>
      </c>
      <c r="L435" s="11">
        <v>0.35</v>
      </c>
      <c r="M435" s="13">
        <f t="shared" si="12"/>
        <v>101250</v>
      </c>
      <c r="N435" s="13">
        <f t="shared" si="13"/>
        <v>450</v>
      </c>
      <c r="O435" s="4" t="s">
        <v>31</v>
      </c>
      <c r="P435" s="12" t="s">
        <v>173</v>
      </c>
    </row>
    <row r="436" spans="2:16" ht="14.25" customHeight="1">
      <c r="B436" s="4" t="s">
        <v>13</v>
      </c>
      <c r="C436" s="4">
        <v>1185732</v>
      </c>
      <c r="D436" s="5">
        <v>44493</v>
      </c>
      <c r="E436" s="4" t="s">
        <v>150</v>
      </c>
      <c r="F436" s="4" t="s">
        <v>151</v>
      </c>
      <c r="G436" s="4" t="s">
        <v>662</v>
      </c>
      <c r="H436" s="6">
        <v>225</v>
      </c>
      <c r="I436" s="12" t="s">
        <v>185</v>
      </c>
      <c r="J436" s="12" t="s">
        <v>1087</v>
      </c>
      <c r="K436" s="10">
        <v>31500</v>
      </c>
      <c r="L436" s="11">
        <v>0.4</v>
      </c>
      <c r="M436" s="13">
        <f t="shared" si="12"/>
        <v>78750</v>
      </c>
      <c r="N436" s="13">
        <f t="shared" si="13"/>
        <v>350</v>
      </c>
      <c r="O436" s="4" t="s">
        <v>31</v>
      </c>
      <c r="P436" s="12" t="s">
        <v>186</v>
      </c>
    </row>
    <row r="437" spans="2:16" ht="14.25" customHeight="1">
      <c r="B437" s="4" t="s">
        <v>13</v>
      </c>
      <c r="C437" s="4">
        <v>1185732</v>
      </c>
      <c r="D437" s="5">
        <v>44494</v>
      </c>
      <c r="E437" s="4" t="s">
        <v>150</v>
      </c>
      <c r="F437" s="4" t="s">
        <v>151</v>
      </c>
      <c r="G437" s="4" t="s">
        <v>662</v>
      </c>
      <c r="H437" s="6">
        <v>75</v>
      </c>
      <c r="I437" s="12" t="s">
        <v>264</v>
      </c>
      <c r="J437" s="12" t="s">
        <v>1087</v>
      </c>
      <c r="K437" s="10">
        <v>12000</v>
      </c>
      <c r="L437" s="11">
        <v>0.4</v>
      </c>
      <c r="M437" s="13">
        <f t="shared" si="12"/>
        <v>30000</v>
      </c>
      <c r="N437" s="13">
        <f t="shared" si="13"/>
        <v>400</v>
      </c>
      <c r="O437" s="4" t="s">
        <v>31</v>
      </c>
      <c r="P437" s="12" t="s">
        <v>265</v>
      </c>
    </row>
    <row r="438" spans="2:16" ht="14.25" customHeight="1">
      <c r="B438" s="4" t="s">
        <v>13</v>
      </c>
      <c r="C438" s="4">
        <v>1185732</v>
      </c>
      <c r="D438" s="5">
        <v>44495</v>
      </c>
      <c r="E438" s="4" t="s">
        <v>14</v>
      </c>
      <c r="F438" s="4" t="s">
        <v>762</v>
      </c>
      <c r="G438" s="4" t="s">
        <v>763</v>
      </c>
      <c r="H438" s="6">
        <v>125</v>
      </c>
      <c r="I438" s="12" t="s">
        <v>503</v>
      </c>
      <c r="J438" s="12" t="s">
        <v>1087</v>
      </c>
      <c r="K438" s="10">
        <v>24062.5</v>
      </c>
      <c r="L438" s="11">
        <v>0.35</v>
      </c>
      <c r="M438" s="13">
        <f t="shared" si="12"/>
        <v>68750</v>
      </c>
      <c r="N438" s="13">
        <f t="shared" si="13"/>
        <v>550</v>
      </c>
      <c r="O438" s="4" t="s">
        <v>31</v>
      </c>
      <c r="P438" s="12" t="s">
        <v>504</v>
      </c>
    </row>
    <row r="439" spans="2:16" ht="14.25" customHeight="1">
      <c r="B439" s="4" t="s">
        <v>13</v>
      </c>
      <c r="C439" s="4">
        <v>1185732</v>
      </c>
      <c r="D439" s="5">
        <v>44496</v>
      </c>
      <c r="E439" s="4" t="s">
        <v>14</v>
      </c>
      <c r="F439" s="4" t="s">
        <v>762</v>
      </c>
      <c r="G439" s="4" t="s">
        <v>763</v>
      </c>
      <c r="H439" s="6">
        <v>225</v>
      </c>
      <c r="I439" s="12" t="s">
        <v>585</v>
      </c>
      <c r="J439" s="12" t="s">
        <v>1086</v>
      </c>
      <c r="K439" s="10">
        <v>30375</v>
      </c>
      <c r="L439" s="11">
        <v>0.3</v>
      </c>
      <c r="M439" s="13">
        <f t="shared" si="12"/>
        <v>101250</v>
      </c>
      <c r="N439" s="13">
        <f t="shared" si="13"/>
        <v>450</v>
      </c>
      <c r="O439" s="4" t="s">
        <v>31</v>
      </c>
      <c r="P439" s="12" t="s">
        <v>764</v>
      </c>
    </row>
    <row r="440" spans="2:16" ht="14.25" customHeight="1">
      <c r="B440" s="4" t="s">
        <v>13</v>
      </c>
      <c r="C440" s="4">
        <v>1185732</v>
      </c>
      <c r="D440" s="5">
        <v>44497</v>
      </c>
      <c r="E440" s="4" t="s">
        <v>14</v>
      </c>
      <c r="F440" s="4" t="s">
        <v>762</v>
      </c>
      <c r="G440" s="4" t="s">
        <v>763</v>
      </c>
      <c r="H440" s="6">
        <v>475</v>
      </c>
      <c r="I440" s="12" t="s">
        <v>119</v>
      </c>
      <c r="J440" s="12" t="s">
        <v>1087</v>
      </c>
      <c r="K440" s="10">
        <v>117562.5</v>
      </c>
      <c r="L440" s="11">
        <v>0.55000000000000004</v>
      </c>
      <c r="M440" s="13">
        <f t="shared" si="12"/>
        <v>213749.99999999997</v>
      </c>
      <c r="N440" s="13">
        <f t="shared" si="13"/>
        <v>449.99999999999994</v>
      </c>
      <c r="O440" s="4" t="s">
        <v>31</v>
      </c>
      <c r="P440" s="12" t="s">
        <v>765</v>
      </c>
    </row>
    <row r="441" spans="2:16" ht="14.25" customHeight="1">
      <c r="B441" s="4" t="s">
        <v>13</v>
      </c>
      <c r="C441" s="4">
        <v>1185732</v>
      </c>
      <c r="D441" s="5">
        <v>44498</v>
      </c>
      <c r="E441" s="4" t="s">
        <v>14</v>
      </c>
      <c r="F441" s="4" t="s">
        <v>762</v>
      </c>
      <c r="G441" s="4" t="s">
        <v>763</v>
      </c>
      <c r="H441" s="6">
        <v>125</v>
      </c>
      <c r="I441" s="12" t="s">
        <v>99</v>
      </c>
      <c r="J441" s="12" t="s">
        <v>1087</v>
      </c>
      <c r="K441" s="10">
        <v>19687.5</v>
      </c>
      <c r="L441" s="11">
        <v>0.35</v>
      </c>
      <c r="M441" s="13">
        <f t="shared" si="12"/>
        <v>56250</v>
      </c>
      <c r="N441" s="13">
        <f t="shared" si="13"/>
        <v>450</v>
      </c>
      <c r="O441" s="4" t="s">
        <v>31</v>
      </c>
      <c r="P441" s="12" t="s">
        <v>766</v>
      </c>
    </row>
    <row r="442" spans="2:16" ht="14.25" customHeight="1">
      <c r="B442" s="4" t="s">
        <v>13</v>
      </c>
      <c r="C442" s="4">
        <v>1185732</v>
      </c>
      <c r="D442" s="5">
        <v>44499</v>
      </c>
      <c r="E442" s="4" t="s">
        <v>14</v>
      </c>
      <c r="F442" s="4" t="s">
        <v>762</v>
      </c>
      <c r="G442" s="4" t="s">
        <v>763</v>
      </c>
      <c r="H442" s="6">
        <v>175</v>
      </c>
      <c r="I442" s="12" t="s">
        <v>767</v>
      </c>
      <c r="J442" s="12" t="s">
        <v>1086</v>
      </c>
      <c r="K442" s="10">
        <v>24500</v>
      </c>
      <c r="L442" s="11">
        <v>0.4</v>
      </c>
      <c r="M442" s="13">
        <f t="shared" si="12"/>
        <v>61250</v>
      </c>
      <c r="N442" s="13">
        <f t="shared" si="13"/>
        <v>350</v>
      </c>
      <c r="O442" s="4" t="s">
        <v>31</v>
      </c>
      <c r="P442" s="12" t="s">
        <v>768</v>
      </c>
    </row>
    <row r="443" spans="2:16" ht="14.25" customHeight="1">
      <c r="B443" s="4" t="s">
        <v>13</v>
      </c>
      <c r="C443" s="4">
        <v>1185732</v>
      </c>
      <c r="D443" s="5">
        <v>44500</v>
      </c>
      <c r="E443" s="4" t="s">
        <v>14</v>
      </c>
      <c r="F443" s="4" t="s">
        <v>762</v>
      </c>
      <c r="G443" s="4" t="s">
        <v>763</v>
      </c>
      <c r="H443" s="6">
        <v>50</v>
      </c>
      <c r="I443" s="12" t="s">
        <v>254</v>
      </c>
      <c r="J443" s="12" t="s">
        <v>1086</v>
      </c>
      <c r="K443" s="10">
        <v>8000</v>
      </c>
      <c r="L443" s="11">
        <v>0.4</v>
      </c>
      <c r="M443" s="13">
        <f t="shared" si="12"/>
        <v>20000</v>
      </c>
      <c r="N443" s="13">
        <f t="shared" si="13"/>
        <v>400</v>
      </c>
      <c r="O443" s="4" t="s">
        <v>31</v>
      </c>
      <c r="P443" s="12" t="s">
        <v>255</v>
      </c>
    </row>
    <row r="444" spans="2:16" ht="14.25" customHeight="1">
      <c r="B444" s="4" t="s">
        <v>13</v>
      </c>
      <c r="C444" s="4">
        <v>1185732</v>
      </c>
      <c r="D444" s="5">
        <v>44501</v>
      </c>
      <c r="E444" s="4" t="s">
        <v>14</v>
      </c>
      <c r="F444" s="4" t="s">
        <v>762</v>
      </c>
      <c r="G444" s="4" t="s">
        <v>763</v>
      </c>
      <c r="H444" s="6">
        <v>125</v>
      </c>
      <c r="I444" s="12" t="s">
        <v>769</v>
      </c>
      <c r="J444" s="12" t="s">
        <v>1086</v>
      </c>
      <c r="K444" s="10">
        <v>24062.5</v>
      </c>
      <c r="L444" s="11">
        <v>0.35</v>
      </c>
      <c r="M444" s="13">
        <f t="shared" si="12"/>
        <v>68750</v>
      </c>
      <c r="N444" s="13">
        <f t="shared" si="13"/>
        <v>550</v>
      </c>
      <c r="O444" s="4" t="s">
        <v>31</v>
      </c>
      <c r="P444" s="12" t="s">
        <v>770</v>
      </c>
    </row>
    <row r="445" spans="2:16" ht="14.25" customHeight="1">
      <c r="B445" s="4" t="s">
        <v>13</v>
      </c>
      <c r="C445" s="4">
        <v>1185732</v>
      </c>
      <c r="D445" s="5">
        <v>44502</v>
      </c>
      <c r="E445" s="4" t="s">
        <v>14</v>
      </c>
      <c r="F445" s="4" t="s">
        <v>762</v>
      </c>
      <c r="G445" s="4" t="s">
        <v>763</v>
      </c>
      <c r="H445" s="6">
        <v>225</v>
      </c>
      <c r="I445" s="12" t="s">
        <v>244</v>
      </c>
      <c r="J445" s="12" t="s">
        <v>1087</v>
      </c>
      <c r="K445" s="10">
        <v>30375</v>
      </c>
      <c r="L445" s="11">
        <v>0.3</v>
      </c>
      <c r="M445" s="13">
        <f t="shared" si="12"/>
        <v>101250</v>
      </c>
      <c r="N445" s="13">
        <f t="shared" si="13"/>
        <v>450</v>
      </c>
      <c r="O445" s="4" t="s">
        <v>31</v>
      </c>
      <c r="P445" s="12" t="s">
        <v>245</v>
      </c>
    </row>
    <row r="446" spans="2:16" ht="14.25" customHeight="1">
      <c r="B446" s="4" t="s">
        <v>13</v>
      </c>
      <c r="C446" s="4">
        <v>1185732</v>
      </c>
      <c r="D446" s="5">
        <v>44503</v>
      </c>
      <c r="E446" s="4" t="s">
        <v>14</v>
      </c>
      <c r="F446" s="4" t="s">
        <v>762</v>
      </c>
      <c r="G446" s="4" t="s">
        <v>763</v>
      </c>
      <c r="H446" s="6">
        <v>445</v>
      </c>
      <c r="I446" s="12" t="s">
        <v>771</v>
      </c>
      <c r="J446" s="12" t="s">
        <v>1087</v>
      </c>
      <c r="K446" s="10">
        <v>122375</v>
      </c>
      <c r="L446" s="11">
        <v>0.55000000000000004</v>
      </c>
      <c r="M446" s="13">
        <f t="shared" si="12"/>
        <v>222499.99999999997</v>
      </c>
      <c r="N446" s="13">
        <f t="shared" si="13"/>
        <v>499.99999999999994</v>
      </c>
      <c r="O446" s="4" t="s">
        <v>31</v>
      </c>
      <c r="P446" s="12" t="s">
        <v>772</v>
      </c>
    </row>
    <row r="447" spans="2:16" ht="14.25" customHeight="1">
      <c r="B447" s="4" t="s">
        <v>13</v>
      </c>
      <c r="C447" s="4">
        <v>1185732</v>
      </c>
      <c r="D447" s="5">
        <v>44504</v>
      </c>
      <c r="E447" s="4" t="s">
        <v>14</v>
      </c>
      <c r="F447" s="4" t="s">
        <v>762</v>
      </c>
      <c r="G447" s="4" t="s">
        <v>763</v>
      </c>
      <c r="H447" s="6">
        <v>150</v>
      </c>
      <c r="I447" s="12" t="s">
        <v>259</v>
      </c>
      <c r="J447" s="12" t="s">
        <v>1087</v>
      </c>
      <c r="K447" s="10">
        <v>26250</v>
      </c>
      <c r="L447" s="11">
        <v>0.35</v>
      </c>
      <c r="M447" s="13">
        <f t="shared" si="12"/>
        <v>75000</v>
      </c>
      <c r="N447" s="13">
        <f t="shared" si="13"/>
        <v>500</v>
      </c>
      <c r="O447" s="4" t="s">
        <v>31</v>
      </c>
      <c r="P447" s="12" t="s">
        <v>260</v>
      </c>
    </row>
    <row r="448" spans="2:16" ht="14.25" customHeight="1">
      <c r="B448" s="4" t="s">
        <v>13</v>
      </c>
      <c r="C448" s="4">
        <v>1185732</v>
      </c>
      <c r="D448" s="5">
        <v>44505</v>
      </c>
      <c r="E448" s="4" t="s">
        <v>14</v>
      </c>
      <c r="F448" s="4" t="s">
        <v>762</v>
      </c>
      <c r="G448" s="4" t="s">
        <v>763</v>
      </c>
      <c r="H448" s="6">
        <v>175</v>
      </c>
      <c r="I448" s="12" t="s">
        <v>322</v>
      </c>
      <c r="J448" s="12" t="s">
        <v>1087</v>
      </c>
      <c r="K448" s="10">
        <v>28000</v>
      </c>
      <c r="L448" s="11">
        <v>0.4</v>
      </c>
      <c r="M448" s="13">
        <f t="shared" si="12"/>
        <v>70000</v>
      </c>
      <c r="N448" s="13">
        <f t="shared" si="13"/>
        <v>400</v>
      </c>
      <c r="O448" s="4" t="s">
        <v>31</v>
      </c>
      <c r="P448" s="12" t="s">
        <v>323</v>
      </c>
    </row>
    <row r="449" spans="2:16" ht="14.25" customHeight="1">
      <c r="B449" s="4" t="s">
        <v>13</v>
      </c>
      <c r="C449" s="4">
        <v>1185732</v>
      </c>
      <c r="D449" s="5">
        <v>44506</v>
      </c>
      <c r="E449" s="4" t="s">
        <v>14</v>
      </c>
      <c r="F449" s="4" t="s">
        <v>762</v>
      </c>
      <c r="G449" s="4" t="s">
        <v>763</v>
      </c>
      <c r="H449" s="6">
        <v>25</v>
      </c>
      <c r="I449" s="12" t="s">
        <v>672</v>
      </c>
      <c r="J449" s="12" t="s">
        <v>1087</v>
      </c>
      <c r="K449" s="10">
        <v>4500</v>
      </c>
      <c r="L449" s="11">
        <v>0.4</v>
      </c>
      <c r="M449" s="13">
        <f t="shared" si="12"/>
        <v>11250</v>
      </c>
      <c r="N449" s="13">
        <f t="shared" si="13"/>
        <v>450</v>
      </c>
      <c r="O449" s="4" t="s">
        <v>31</v>
      </c>
      <c r="P449" s="12" t="s">
        <v>673</v>
      </c>
    </row>
    <row r="450" spans="2:16" ht="14.25" customHeight="1">
      <c r="B450" s="4" t="s">
        <v>13</v>
      </c>
      <c r="C450" s="4">
        <v>1185732</v>
      </c>
      <c r="D450" s="5">
        <v>44507</v>
      </c>
      <c r="E450" s="4" t="s">
        <v>14</v>
      </c>
      <c r="F450" s="4" t="s">
        <v>762</v>
      </c>
      <c r="G450" s="4" t="s">
        <v>763</v>
      </c>
      <c r="H450" s="6">
        <v>75</v>
      </c>
      <c r="I450" s="12" t="s">
        <v>99</v>
      </c>
      <c r="J450" s="12" t="s">
        <v>1087</v>
      </c>
      <c r="K450" s="10">
        <v>13500</v>
      </c>
      <c r="L450" s="11">
        <v>0.3</v>
      </c>
      <c r="M450" s="13">
        <f t="shared" si="12"/>
        <v>45000</v>
      </c>
      <c r="N450" s="13">
        <f t="shared" si="13"/>
        <v>600</v>
      </c>
      <c r="O450" s="4" t="s">
        <v>31</v>
      </c>
      <c r="P450" s="12" t="s">
        <v>773</v>
      </c>
    </row>
    <row r="451" spans="2:16" ht="14.25" customHeight="1">
      <c r="B451" s="4" t="s">
        <v>13</v>
      </c>
      <c r="C451" s="4">
        <v>1185732</v>
      </c>
      <c r="D451" s="5">
        <v>44508</v>
      </c>
      <c r="E451" s="4" t="s">
        <v>14</v>
      </c>
      <c r="F451" s="4" t="s">
        <v>762</v>
      </c>
      <c r="G451" s="4" t="s">
        <v>763</v>
      </c>
      <c r="H451" s="6">
        <v>175</v>
      </c>
      <c r="I451" s="12" t="s">
        <v>242</v>
      </c>
      <c r="J451" s="12" t="s">
        <v>1087</v>
      </c>
      <c r="K451" s="10">
        <v>21875</v>
      </c>
      <c r="L451" s="11">
        <v>0.25</v>
      </c>
      <c r="M451" s="13">
        <f t="shared" si="12"/>
        <v>87500</v>
      </c>
      <c r="N451" s="13">
        <f t="shared" si="13"/>
        <v>500</v>
      </c>
      <c r="O451" s="4" t="s">
        <v>31</v>
      </c>
      <c r="P451" s="12" t="s">
        <v>243</v>
      </c>
    </row>
    <row r="452" spans="2:16" ht="14.25" customHeight="1">
      <c r="B452" s="4" t="s">
        <v>13</v>
      </c>
      <c r="C452" s="4">
        <v>1185732</v>
      </c>
      <c r="D452" s="5">
        <v>44509</v>
      </c>
      <c r="E452" s="4" t="s">
        <v>14</v>
      </c>
      <c r="F452" s="4" t="s">
        <v>762</v>
      </c>
      <c r="G452" s="4" t="s">
        <v>763</v>
      </c>
      <c r="H452" s="6">
        <v>450</v>
      </c>
      <c r="I452" s="12" t="s">
        <v>774</v>
      </c>
      <c r="J452" s="12" t="s">
        <v>1087</v>
      </c>
      <c r="K452" s="10">
        <v>112500</v>
      </c>
      <c r="L452" s="11">
        <v>0.5</v>
      </c>
      <c r="M452" s="13">
        <f t="shared" si="12"/>
        <v>225000</v>
      </c>
      <c r="N452" s="13">
        <f t="shared" si="13"/>
        <v>500</v>
      </c>
      <c r="O452" s="4" t="s">
        <v>31</v>
      </c>
      <c r="P452" s="12" t="s">
        <v>775</v>
      </c>
    </row>
    <row r="453" spans="2:16" ht="14.25" customHeight="1">
      <c r="B453" s="4" t="s">
        <v>13</v>
      </c>
      <c r="C453" s="4">
        <v>1185732</v>
      </c>
      <c r="D453" s="5">
        <v>44510</v>
      </c>
      <c r="E453" s="4" t="s">
        <v>14</v>
      </c>
      <c r="F453" s="4" t="s">
        <v>762</v>
      </c>
      <c r="G453" s="4" t="s">
        <v>763</v>
      </c>
      <c r="H453" s="6">
        <v>150</v>
      </c>
      <c r="I453" s="12" t="s">
        <v>776</v>
      </c>
      <c r="J453" s="12" t="s">
        <v>1087</v>
      </c>
      <c r="K453" s="10">
        <v>22500</v>
      </c>
      <c r="L453" s="11">
        <v>0.3</v>
      </c>
      <c r="M453" s="13">
        <f t="shared" si="12"/>
        <v>75000</v>
      </c>
      <c r="N453" s="13">
        <f t="shared" si="13"/>
        <v>500</v>
      </c>
      <c r="O453" s="4" t="s">
        <v>31</v>
      </c>
      <c r="P453" s="12" t="s">
        <v>777</v>
      </c>
    </row>
    <row r="454" spans="2:16" ht="14.25" customHeight="1">
      <c r="B454" s="4" t="s">
        <v>13</v>
      </c>
      <c r="C454" s="4">
        <v>1185732</v>
      </c>
      <c r="D454" s="5">
        <v>44511</v>
      </c>
      <c r="E454" s="4" t="s">
        <v>14</v>
      </c>
      <c r="F454" s="4" t="s">
        <v>762</v>
      </c>
      <c r="G454" s="4" t="s">
        <v>763</v>
      </c>
      <c r="H454" s="6">
        <v>150</v>
      </c>
      <c r="I454" s="12" t="s">
        <v>778</v>
      </c>
      <c r="J454" s="12" t="s">
        <v>1087</v>
      </c>
      <c r="K454" s="10">
        <v>21000</v>
      </c>
      <c r="L454" s="11">
        <v>0.35</v>
      </c>
      <c r="M454" s="13">
        <f t="shared" si="12"/>
        <v>60000.000000000007</v>
      </c>
      <c r="N454" s="13">
        <f t="shared" si="13"/>
        <v>400.00000000000006</v>
      </c>
      <c r="O454" s="4" t="s">
        <v>31</v>
      </c>
      <c r="P454" s="12" t="s">
        <v>779</v>
      </c>
    </row>
    <row r="455" spans="2:16" ht="14.25" customHeight="1">
      <c r="B455" s="4" t="s">
        <v>13</v>
      </c>
      <c r="C455" s="4">
        <v>1185732</v>
      </c>
      <c r="D455" s="5">
        <v>44512</v>
      </c>
      <c r="E455" s="4" t="s">
        <v>14</v>
      </c>
      <c r="F455" s="4" t="s">
        <v>762</v>
      </c>
      <c r="G455" s="4" t="s">
        <v>763</v>
      </c>
      <c r="H455" s="6">
        <v>75</v>
      </c>
      <c r="I455" s="12" t="s">
        <v>780</v>
      </c>
      <c r="J455" s="12" t="s">
        <v>1088</v>
      </c>
      <c r="K455" s="10">
        <v>11812.5</v>
      </c>
      <c r="L455" s="11">
        <v>0.35</v>
      </c>
      <c r="M455" s="13">
        <f t="shared" ref="M455:M518" si="14">K455/L455</f>
        <v>33750</v>
      </c>
      <c r="N455" s="13">
        <f t="shared" ref="N455:N518" si="15">M455/H455</f>
        <v>450</v>
      </c>
      <c r="O455" s="4" t="s">
        <v>31</v>
      </c>
      <c r="P455" s="12" t="s">
        <v>781</v>
      </c>
    </row>
    <row r="456" spans="2:16" ht="14.25" customHeight="1">
      <c r="B456" s="4" t="s">
        <v>13</v>
      </c>
      <c r="C456" s="4">
        <v>1185732</v>
      </c>
      <c r="D456" s="5">
        <v>44513</v>
      </c>
      <c r="E456" s="4" t="s">
        <v>14</v>
      </c>
      <c r="F456" s="4" t="s">
        <v>762</v>
      </c>
      <c r="G456" s="4" t="s">
        <v>763</v>
      </c>
      <c r="H456" s="6">
        <v>75</v>
      </c>
      <c r="I456" s="12" t="s">
        <v>37</v>
      </c>
      <c r="J456" s="12" t="s">
        <v>1086</v>
      </c>
      <c r="K456" s="10">
        <v>13500</v>
      </c>
      <c r="L456" s="11">
        <v>0.3</v>
      </c>
      <c r="M456" s="13">
        <f t="shared" si="14"/>
        <v>45000</v>
      </c>
      <c r="N456" s="13">
        <f t="shared" si="15"/>
        <v>600</v>
      </c>
      <c r="O456" s="4" t="s">
        <v>31</v>
      </c>
      <c r="P456" s="12" t="s">
        <v>782</v>
      </c>
    </row>
    <row r="457" spans="2:16" ht="14.25" customHeight="1">
      <c r="B457" s="4" t="s">
        <v>13</v>
      </c>
      <c r="C457" s="4">
        <v>1185732</v>
      </c>
      <c r="D457" s="5">
        <v>44514</v>
      </c>
      <c r="E457" s="4" t="s">
        <v>14</v>
      </c>
      <c r="F457" s="4" t="s">
        <v>762</v>
      </c>
      <c r="G457" s="4" t="s">
        <v>763</v>
      </c>
      <c r="H457" s="6">
        <v>200</v>
      </c>
      <c r="I457" s="12" t="s">
        <v>783</v>
      </c>
      <c r="J457" s="12" t="s">
        <v>1086</v>
      </c>
      <c r="K457" s="10">
        <v>25000</v>
      </c>
      <c r="L457" s="11">
        <v>0.25</v>
      </c>
      <c r="M457" s="13">
        <f t="shared" si="14"/>
        <v>100000</v>
      </c>
      <c r="N457" s="13">
        <f t="shared" si="15"/>
        <v>500</v>
      </c>
      <c r="O457" s="4" t="s">
        <v>31</v>
      </c>
      <c r="P457" s="12" t="s">
        <v>784</v>
      </c>
    </row>
    <row r="458" spans="2:16" ht="14.25" customHeight="1">
      <c r="B458" s="4" t="s">
        <v>13</v>
      </c>
      <c r="C458" s="4">
        <v>1185732</v>
      </c>
      <c r="D458" s="5">
        <v>44515</v>
      </c>
      <c r="E458" s="4" t="s">
        <v>14</v>
      </c>
      <c r="F458" s="4" t="s">
        <v>762</v>
      </c>
      <c r="G458" s="4" t="s">
        <v>763</v>
      </c>
      <c r="H458" s="6">
        <v>470</v>
      </c>
      <c r="I458" s="12" t="s">
        <v>224</v>
      </c>
      <c r="J458" s="12" t="s">
        <v>1087</v>
      </c>
      <c r="K458" s="10">
        <v>141000</v>
      </c>
      <c r="L458" s="11">
        <v>0.5</v>
      </c>
      <c r="M458" s="13">
        <f t="shared" si="14"/>
        <v>282000</v>
      </c>
      <c r="N458" s="13">
        <f t="shared" si="15"/>
        <v>600</v>
      </c>
      <c r="O458" s="4" t="s">
        <v>31</v>
      </c>
      <c r="P458" s="12" t="s">
        <v>225</v>
      </c>
    </row>
    <row r="459" spans="2:16" ht="14.25" customHeight="1">
      <c r="B459" s="4" t="s">
        <v>13</v>
      </c>
      <c r="C459" s="4">
        <v>1185732</v>
      </c>
      <c r="D459" s="5">
        <v>44516</v>
      </c>
      <c r="E459" s="4" t="s">
        <v>14</v>
      </c>
      <c r="F459" s="4" t="s">
        <v>762</v>
      </c>
      <c r="G459" s="4" t="s">
        <v>763</v>
      </c>
      <c r="H459" s="6">
        <v>175</v>
      </c>
      <c r="I459" s="12" t="s">
        <v>752</v>
      </c>
      <c r="J459" s="12" t="s">
        <v>1087</v>
      </c>
      <c r="K459" s="10">
        <v>31500</v>
      </c>
      <c r="L459" s="11">
        <v>0.3</v>
      </c>
      <c r="M459" s="13">
        <f t="shared" si="14"/>
        <v>105000</v>
      </c>
      <c r="N459" s="13">
        <f t="shared" si="15"/>
        <v>600</v>
      </c>
      <c r="O459" s="4" t="s">
        <v>31</v>
      </c>
      <c r="P459" s="12" t="s">
        <v>753</v>
      </c>
    </row>
    <row r="460" spans="2:16" ht="14.25" customHeight="1">
      <c r="B460" s="4" t="s">
        <v>13</v>
      </c>
      <c r="C460" s="4">
        <v>1185732</v>
      </c>
      <c r="D460" s="5">
        <v>44517</v>
      </c>
      <c r="E460" s="4" t="s">
        <v>14</v>
      </c>
      <c r="F460" s="4" t="s">
        <v>762</v>
      </c>
      <c r="G460" s="4" t="s">
        <v>763</v>
      </c>
      <c r="H460" s="6">
        <v>150</v>
      </c>
      <c r="I460" s="12" t="s">
        <v>614</v>
      </c>
      <c r="J460" s="12" t="s">
        <v>1087</v>
      </c>
      <c r="K460" s="10">
        <v>28875</v>
      </c>
      <c r="L460" s="11">
        <v>0.35</v>
      </c>
      <c r="M460" s="13">
        <f t="shared" si="14"/>
        <v>82500</v>
      </c>
      <c r="N460" s="13">
        <f t="shared" si="15"/>
        <v>550</v>
      </c>
      <c r="O460" s="4" t="s">
        <v>31</v>
      </c>
      <c r="P460" s="12" t="s">
        <v>785</v>
      </c>
    </row>
    <row r="461" spans="2:16" ht="14.25" customHeight="1">
      <c r="B461" s="4" t="s">
        <v>13</v>
      </c>
      <c r="C461" s="4">
        <v>1185732</v>
      </c>
      <c r="D461" s="5">
        <v>44518</v>
      </c>
      <c r="E461" s="4" t="s">
        <v>14</v>
      </c>
      <c r="F461" s="4" t="s">
        <v>762</v>
      </c>
      <c r="G461" s="4" t="s">
        <v>763</v>
      </c>
      <c r="H461" s="6">
        <v>100</v>
      </c>
      <c r="I461" s="12" t="s">
        <v>358</v>
      </c>
      <c r="J461" s="12" t="s">
        <v>1087</v>
      </c>
      <c r="K461" s="10">
        <v>19250</v>
      </c>
      <c r="L461" s="11">
        <v>0.35</v>
      </c>
      <c r="M461" s="13">
        <f t="shared" si="14"/>
        <v>55000</v>
      </c>
      <c r="N461" s="13">
        <f t="shared" si="15"/>
        <v>550</v>
      </c>
      <c r="O461" s="4" t="s">
        <v>31</v>
      </c>
      <c r="P461" s="12" t="s">
        <v>359</v>
      </c>
    </row>
    <row r="462" spans="2:16" ht="14.25" customHeight="1">
      <c r="B462" s="4" t="s">
        <v>13</v>
      </c>
      <c r="C462" s="4">
        <v>1185732</v>
      </c>
      <c r="D462" s="5">
        <v>44519</v>
      </c>
      <c r="E462" s="4" t="s">
        <v>14</v>
      </c>
      <c r="F462" s="4" t="s">
        <v>762</v>
      </c>
      <c r="G462" s="4" t="s">
        <v>763</v>
      </c>
      <c r="H462" s="6">
        <v>125</v>
      </c>
      <c r="I462" s="12" t="s">
        <v>49</v>
      </c>
      <c r="J462" s="12" t="s">
        <v>1086</v>
      </c>
      <c r="K462" s="10">
        <v>24375</v>
      </c>
      <c r="L462" s="11">
        <v>0.3</v>
      </c>
      <c r="M462" s="13">
        <f t="shared" si="14"/>
        <v>81250</v>
      </c>
      <c r="N462" s="13">
        <f t="shared" si="15"/>
        <v>650</v>
      </c>
      <c r="O462" s="4" t="s">
        <v>31</v>
      </c>
      <c r="P462" s="12" t="s">
        <v>786</v>
      </c>
    </row>
    <row r="463" spans="2:16" ht="14.25" customHeight="1">
      <c r="B463" s="4" t="s">
        <v>13</v>
      </c>
      <c r="C463" s="4">
        <v>1185732</v>
      </c>
      <c r="D463" s="5">
        <v>44520</v>
      </c>
      <c r="E463" s="4" t="s">
        <v>14</v>
      </c>
      <c r="F463" s="4" t="s">
        <v>762</v>
      </c>
      <c r="G463" s="4" t="s">
        <v>763</v>
      </c>
      <c r="H463" s="6">
        <v>250</v>
      </c>
      <c r="I463" s="12" t="s">
        <v>787</v>
      </c>
      <c r="J463" s="12" t="s">
        <v>1088</v>
      </c>
      <c r="K463" s="10">
        <v>52500</v>
      </c>
      <c r="L463" s="11">
        <v>0.3</v>
      </c>
      <c r="M463" s="13">
        <f t="shared" si="14"/>
        <v>175000</v>
      </c>
      <c r="N463" s="13">
        <f t="shared" si="15"/>
        <v>700</v>
      </c>
      <c r="O463" s="4" t="s">
        <v>31</v>
      </c>
      <c r="P463" s="12" t="s">
        <v>788</v>
      </c>
    </row>
    <row r="464" spans="2:16" ht="14.25" customHeight="1">
      <c r="B464" s="4" t="s">
        <v>13</v>
      </c>
      <c r="C464" s="4">
        <v>1185732</v>
      </c>
      <c r="D464" s="5">
        <v>44521</v>
      </c>
      <c r="E464" s="4" t="s">
        <v>14</v>
      </c>
      <c r="F464" s="4" t="s">
        <v>762</v>
      </c>
      <c r="G464" s="4" t="s">
        <v>763</v>
      </c>
      <c r="H464" s="6">
        <v>500</v>
      </c>
      <c r="I464" s="12" t="s">
        <v>295</v>
      </c>
      <c r="J464" s="12" t="s">
        <v>1087</v>
      </c>
      <c r="K464" s="10">
        <v>178750</v>
      </c>
      <c r="L464" s="11">
        <v>0.55000000000000004</v>
      </c>
      <c r="M464" s="13">
        <f t="shared" si="14"/>
        <v>325000</v>
      </c>
      <c r="N464" s="13">
        <f t="shared" si="15"/>
        <v>650</v>
      </c>
      <c r="O464" s="4" t="s">
        <v>31</v>
      </c>
      <c r="P464" s="12" t="s">
        <v>296</v>
      </c>
    </row>
    <row r="465" spans="2:16" ht="14.25" customHeight="1">
      <c r="B465" s="4" t="s">
        <v>13</v>
      </c>
      <c r="C465" s="4">
        <v>1185732</v>
      </c>
      <c r="D465" s="5">
        <v>44522</v>
      </c>
      <c r="E465" s="4" t="s">
        <v>14</v>
      </c>
      <c r="F465" s="4" t="s">
        <v>762</v>
      </c>
      <c r="G465" s="4" t="s">
        <v>763</v>
      </c>
      <c r="H465" s="6">
        <v>250</v>
      </c>
      <c r="I465" s="12" t="s">
        <v>326</v>
      </c>
      <c r="J465" s="12" t="s">
        <v>1086</v>
      </c>
      <c r="K465" s="10">
        <v>52500</v>
      </c>
      <c r="L465" s="11">
        <v>0.35</v>
      </c>
      <c r="M465" s="13">
        <f t="shared" si="14"/>
        <v>150000</v>
      </c>
      <c r="N465" s="13">
        <f t="shared" si="15"/>
        <v>600</v>
      </c>
      <c r="O465" s="4" t="s">
        <v>31</v>
      </c>
      <c r="P465" s="12" t="s">
        <v>789</v>
      </c>
    </row>
    <row r="466" spans="2:16" ht="14.25" customHeight="1">
      <c r="B466" s="4" t="s">
        <v>13</v>
      </c>
      <c r="C466" s="4">
        <v>1185732</v>
      </c>
      <c r="D466" s="5">
        <v>44523</v>
      </c>
      <c r="E466" s="4" t="s">
        <v>14</v>
      </c>
      <c r="F466" s="4" t="s">
        <v>762</v>
      </c>
      <c r="G466" s="4" t="s">
        <v>763</v>
      </c>
      <c r="H466" s="6">
        <v>175</v>
      </c>
      <c r="I466" s="12" t="s">
        <v>790</v>
      </c>
      <c r="J466" s="12" t="s">
        <v>1086</v>
      </c>
      <c r="K466" s="10">
        <v>38500</v>
      </c>
      <c r="L466" s="11">
        <v>0.4</v>
      </c>
      <c r="M466" s="13">
        <f t="shared" si="14"/>
        <v>96250</v>
      </c>
      <c r="N466" s="13">
        <f t="shared" si="15"/>
        <v>550</v>
      </c>
      <c r="O466" s="4" t="s">
        <v>31</v>
      </c>
      <c r="P466" s="12" t="s">
        <v>791</v>
      </c>
    </row>
    <row r="467" spans="2:16" ht="14.25" customHeight="1">
      <c r="B467" s="4" t="s">
        <v>13</v>
      </c>
      <c r="C467" s="4">
        <v>1185732</v>
      </c>
      <c r="D467" s="5">
        <v>44524</v>
      </c>
      <c r="E467" s="4" t="s">
        <v>14</v>
      </c>
      <c r="F467" s="4" t="s">
        <v>762</v>
      </c>
      <c r="G467" s="4" t="s">
        <v>763</v>
      </c>
      <c r="H467" s="6">
        <v>150</v>
      </c>
      <c r="I467" s="12" t="s">
        <v>403</v>
      </c>
      <c r="J467" s="12" t="s">
        <v>1087</v>
      </c>
      <c r="K467" s="10">
        <v>33000</v>
      </c>
      <c r="L467" s="11">
        <v>0.4</v>
      </c>
      <c r="M467" s="13">
        <f t="shared" si="14"/>
        <v>82500</v>
      </c>
      <c r="N467" s="13">
        <f t="shared" si="15"/>
        <v>550</v>
      </c>
      <c r="O467" s="4" t="s">
        <v>31</v>
      </c>
      <c r="P467" s="12" t="s">
        <v>792</v>
      </c>
    </row>
    <row r="468" spans="2:16" ht="14.25" customHeight="1">
      <c r="B468" s="4" t="s">
        <v>13</v>
      </c>
      <c r="C468" s="4">
        <v>1185732</v>
      </c>
      <c r="D468" s="5">
        <v>44525</v>
      </c>
      <c r="E468" s="4" t="s">
        <v>14</v>
      </c>
      <c r="F468" s="4" t="s">
        <v>762</v>
      </c>
      <c r="G468" s="4" t="s">
        <v>763</v>
      </c>
      <c r="H468" s="6">
        <v>150</v>
      </c>
      <c r="I468" s="12" t="s">
        <v>374</v>
      </c>
      <c r="J468" s="12" t="s">
        <v>1087</v>
      </c>
      <c r="K468" s="10">
        <v>34125</v>
      </c>
      <c r="L468" s="11">
        <v>0.35</v>
      </c>
      <c r="M468" s="13">
        <f t="shared" si="14"/>
        <v>97500</v>
      </c>
      <c r="N468" s="13">
        <f t="shared" si="15"/>
        <v>650</v>
      </c>
      <c r="O468" s="4" t="s">
        <v>31</v>
      </c>
      <c r="P468" s="12" t="s">
        <v>375</v>
      </c>
    </row>
    <row r="469" spans="2:16" ht="14.25" customHeight="1">
      <c r="B469" s="4" t="s">
        <v>13</v>
      </c>
      <c r="C469" s="4">
        <v>1185732</v>
      </c>
      <c r="D469" s="5">
        <v>44526</v>
      </c>
      <c r="E469" s="4" t="s">
        <v>14</v>
      </c>
      <c r="F469" s="4" t="s">
        <v>762</v>
      </c>
      <c r="G469" s="4" t="s">
        <v>763</v>
      </c>
      <c r="H469" s="6">
        <v>300</v>
      </c>
      <c r="I469" s="12" t="s">
        <v>793</v>
      </c>
      <c r="J469" s="12" t="s">
        <v>1086</v>
      </c>
      <c r="K469" s="10">
        <v>63000</v>
      </c>
      <c r="L469" s="11">
        <v>0.3</v>
      </c>
      <c r="M469" s="13">
        <f t="shared" si="14"/>
        <v>210000</v>
      </c>
      <c r="N469" s="13">
        <f t="shared" si="15"/>
        <v>700</v>
      </c>
      <c r="O469" s="4" t="s">
        <v>31</v>
      </c>
      <c r="P469" s="12" t="s">
        <v>794</v>
      </c>
    </row>
    <row r="470" spans="2:16" ht="14.25" customHeight="1">
      <c r="B470" s="4" t="s">
        <v>13</v>
      </c>
      <c r="C470" s="4">
        <v>1185732</v>
      </c>
      <c r="D470" s="5">
        <v>44527</v>
      </c>
      <c r="E470" s="4" t="s">
        <v>14</v>
      </c>
      <c r="F470" s="4" t="s">
        <v>762</v>
      </c>
      <c r="G470" s="4" t="s">
        <v>763</v>
      </c>
      <c r="H470" s="6">
        <v>500</v>
      </c>
      <c r="I470" s="12" t="s">
        <v>702</v>
      </c>
      <c r="J470" s="12" t="s">
        <v>1087</v>
      </c>
      <c r="K470" s="10">
        <v>178750</v>
      </c>
      <c r="L470" s="11">
        <v>0.55000000000000004</v>
      </c>
      <c r="M470" s="13">
        <f t="shared" si="14"/>
        <v>325000</v>
      </c>
      <c r="N470" s="13">
        <f t="shared" si="15"/>
        <v>650</v>
      </c>
      <c r="O470" s="4" t="s">
        <v>31</v>
      </c>
      <c r="P470" s="12" t="s">
        <v>703</v>
      </c>
    </row>
    <row r="471" spans="2:16" ht="14.25" customHeight="1">
      <c r="B471" s="4" t="s">
        <v>13</v>
      </c>
      <c r="C471" s="4">
        <v>1185732</v>
      </c>
      <c r="D471" s="5">
        <v>44528</v>
      </c>
      <c r="E471" s="4" t="s">
        <v>14</v>
      </c>
      <c r="F471" s="4" t="s">
        <v>762</v>
      </c>
      <c r="G471" s="4" t="s">
        <v>763</v>
      </c>
      <c r="H471" s="6">
        <v>300</v>
      </c>
      <c r="I471" s="12" t="s">
        <v>91</v>
      </c>
      <c r="J471" s="12" t="s">
        <v>1086</v>
      </c>
      <c r="K471" s="10">
        <v>63000</v>
      </c>
      <c r="L471" s="11">
        <v>0.35</v>
      </c>
      <c r="M471" s="13">
        <f t="shared" si="14"/>
        <v>180000</v>
      </c>
      <c r="N471" s="13">
        <f t="shared" si="15"/>
        <v>600</v>
      </c>
      <c r="O471" s="4" t="s">
        <v>31</v>
      </c>
      <c r="P471" s="12" t="s">
        <v>795</v>
      </c>
    </row>
    <row r="472" spans="2:16" ht="14.25" customHeight="1">
      <c r="B472" s="4" t="s">
        <v>13</v>
      </c>
      <c r="C472" s="4">
        <v>1185732</v>
      </c>
      <c r="D472" s="5">
        <v>44529</v>
      </c>
      <c r="E472" s="4" t="s">
        <v>14</v>
      </c>
      <c r="F472" s="4" t="s">
        <v>762</v>
      </c>
      <c r="G472" s="4" t="s">
        <v>763</v>
      </c>
      <c r="H472" s="6">
        <v>225</v>
      </c>
      <c r="I472" s="12" t="s">
        <v>796</v>
      </c>
      <c r="J472" s="12" t="s">
        <v>1087</v>
      </c>
      <c r="K472" s="10">
        <v>49500</v>
      </c>
      <c r="L472" s="11">
        <v>0.4</v>
      </c>
      <c r="M472" s="13">
        <f t="shared" si="14"/>
        <v>123750</v>
      </c>
      <c r="N472" s="13">
        <f t="shared" si="15"/>
        <v>550</v>
      </c>
      <c r="O472" s="4" t="s">
        <v>31</v>
      </c>
      <c r="P472" s="12" t="s">
        <v>797</v>
      </c>
    </row>
    <row r="473" spans="2:16" ht="14.25" customHeight="1">
      <c r="B473" s="4" t="s">
        <v>13</v>
      </c>
      <c r="C473" s="4">
        <v>1185732</v>
      </c>
      <c r="D473" s="5">
        <v>44530</v>
      </c>
      <c r="E473" s="4" t="s">
        <v>14</v>
      </c>
      <c r="F473" s="4" t="s">
        <v>762</v>
      </c>
      <c r="G473" s="4" t="s">
        <v>763</v>
      </c>
      <c r="H473" s="6">
        <v>175</v>
      </c>
      <c r="I473" s="12" t="s">
        <v>798</v>
      </c>
      <c r="J473" s="12" t="s">
        <v>1086</v>
      </c>
      <c r="K473" s="10">
        <v>38500</v>
      </c>
      <c r="L473" s="11">
        <v>0.4</v>
      </c>
      <c r="M473" s="13">
        <f t="shared" si="14"/>
        <v>96250</v>
      </c>
      <c r="N473" s="13">
        <f t="shared" si="15"/>
        <v>550</v>
      </c>
      <c r="O473" s="4" t="s">
        <v>31</v>
      </c>
      <c r="P473" s="12" t="s">
        <v>799</v>
      </c>
    </row>
    <row r="474" spans="2:16" ht="14.25" customHeight="1">
      <c r="B474" s="4" t="s">
        <v>13</v>
      </c>
      <c r="C474" s="4">
        <v>1185732</v>
      </c>
      <c r="D474" s="5">
        <v>44531</v>
      </c>
      <c r="E474" s="4" t="s">
        <v>14</v>
      </c>
      <c r="F474" s="4" t="s">
        <v>762</v>
      </c>
      <c r="G474" s="4" t="s">
        <v>763</v>
      </c>
      <c r="H474" s="6">
        <v>200</v>
      </c>
      <c r="I474" s="12" t="s">
        <v>800</v>
      </c>
      <c r="J474" s="12" t="s">
        <v>1087</v>
      </c>
      <c r="K474" s="10">
        <v>45500</v>
      </c>
      <c r="L474" s="11">
        <v>0.35</v>
      </c>
      <c r="M474" s="13">
        <f t="shared" si="14"/>
        <v>130000.00000000001</v>
      </c>
      <c r="N474" s="13">
        <f t="shared" si="15"/>
        <v>650.00000000000011</v>
      </c>
      <c r="O474" s="4" t="s">
        <v>31</v>
      </c>
      <c r="P474" s="12" t="s">
        <v>801</v>
      </c>
    </row>
    <row r="475" spans="2:16" ht="14.25" customHeight="1">
      <c r="B475" s="4" t="s">
        <v>13</v>
      </c>
      <c r="C475" s="4">
        <v>1185732</v>
      </c>
      <c r="D475" s="5">
        <v>44532</v>
      </c>
      <c r="E475" s="4" t="s">
        <v>14</v>
      </c>
      <c r="F475" s="4" t="s">
        <v>762</v>
      </c>
      <c r="G475" s="4" t="s">
        <v>763</v>
      </c>
      <c r="H475" s="6">
        <v>375</v>
      </c>
      <c r="I475" s="12" t="s">
        <v>488</v>
      </c>
      <c r="J475" s="12" t="s">
        <v>1087</v>
      </c>
      <c r="K475" s="10">
        <v>78750</v>
      </c>
      <c r="L475" s="11">
        <v>0.3</v>
      </c>
      <c r="M475" s="13">
        <f t="shared" si="14"/>
        <v>262500</v>
      </c>
      <c r="N475" s="13">
        <f t="shared" si="15"/>
        <v>700</v>
      </c>
      <c r="O475" s="4" t="s">
        <v>31</v>
      </c>
      <c r="P475" s="12" t="s">
        <v>802</v>
      </c>
    </row>
    <row r="476" spans="2:16" ht="14.25" customHeight="1">
      <c r="B476" s="4" t="s">
        <v>13</v>
      </c>
      <c r="C476" s="4">
        <v>1185732</v>
      </c>
      <c r="D476" s="5">
        <v>44533</v>
      </c>
      <c r="E476" s="4" t="s">
        <v>14</v>
      </c>
      <c r="F476" s="4" t="s">
        <v>762</v>
      </c>
      <c r="G476" s="4" t="s">
        <v>763</v>
      </c>
      <c r="H476" s="6">
        <v>525</v>
      </c>
      <c r="I476" s="12" t="s">
        <v>803</v>
      </c>
      <c r="J476" s="12" t="s">
        <v>1086</v>
      </c>
      <c r="K476" s="10">
        <v>187687.5</v>
      </c>
      <c r="L476" s="11">
        <v>0.55000000000000004</v>
      </c>
      <c r="M476" s="13">
        <f t="shared" si="14"/>
        <v>341250</v>
      </c>
      <c r="N476" s="13">
        <f t="shared" si="15"/>
        <v>650</v>
      </c>
      <c r="O476" s="4" t="s">
        <v>31</v>
      </c>
      <c r="P476" s="12" t="s">
        <v>804</v>
      </c>
    </row>
    <row r="477" spans="2:16" ht="14.25" customHeight="1">
      <c r="B477" s="4" t="s">
        <v>13</v>
      </c>
      <c r="C477" s="4">
        <v>1185732</v>
      </c>
      <c r="D477" s="5">
        <v>44534</v>
      </c>
      <c r="E477" s="4" t="s">
        <v>14</v>
      </c>
      <c r="F477" s="4" t="s">
        <v>762</v>
      </c>
      <c r="G477" s="4" t="s">
        <v>763</v>
      </c>
      <c r="H477" s="6">
        <v>300</v>
      </c>
      <c r="I477" s="12" t="s">
        <v>805</v>
      </c>
      <c r="J477" s="12" t="s">
        <v>1086</v>
      </c>
      <c r="K477" s="10">
        <v>63000</v>
      </c>
      <c r="L477" s="11">
        <v>0.35</v>
      </c>
      <c r="M477" s="13">
        <f t="shared" si="14"/>
        <v>180000</v>
      </c>
      <c r="N477" s="13">
        <f t="shared" si="15"/>
        <v>600</v>
      </c>
      <c r="O477" s="4" t="s">
        <v>31</v>
      </c>
      <c r="P477" s="12" t="s">
        <v>806</v>
      </c>
    </row>
    <row r="478" spans="2:16" ht="14.25" customHeight="1">
      <c r="B478" s="4" t="s">
        <v>13</v>
      </c>
      <c r="C478" s="4">
        <v>1185732</v>
      </c>
      <c r="D478" s="5">
        <v>44535</v>
      </c>
      <c r="E478" s="4" t="s">
        <v>14</v>
      </c>
      <c r="F478" s="4" t="s">
        <v>762</v>
      </c>
      <c r="G478" s="4" t="s">
        <v>763</v>
      </c>
      <c r="H478" s="6">
        <v>225</v>
      </c>
      <c r="I478" s="12" t="s">
        <v>272</v>
      </c>
      <c r="J478" s="12" t="s">
        <v>1087</v>
      </c>
      <c r="K478" s="10">
        <v>49500</v>
      </c>
      <c r="L478" s="11">
        <v>0.4</v>
      </c>
      <c r="M478" s="13">
        <f t="shared" si="14"/>
        <v>123750</v>
      </c>
      <c r="N478" s="13">
        <f t="shared" si="15"/>
        <v>550</v>
      </c>
      <c r="O478" s="4" t="s">
        <v>31</v>
      </c>
      <c r="P478" s="12" t="s">
        <v>273</v>
      </c>
    </row>
    <row r="479" spans="2:16" ht="14.25" customHeight="1">
      <c r="B479" s="4" t="s">
        <v>13</v>
      </c>
      <c r="C479" s="4">
        <v>1185732</v>
      </c>
      <c r="D479" s="5">
        <v>44536</v>
      </c>
      <c r="E479" s="4" t="s">
        <v>14</v>
      </c>
      <c r="F479" s="4" t="s">
        <v>762</v>
      </c>
      <c r="G479" s="4" t="s">
        <v>763</v>
      </c>
      <c r="H479" s="6">
        <v>200</v>
      </c>
      <c r="I479" s="12" t="s">
        <v>132</v>
      </c>
      <c r="J479" s="12" t="s">
        <v>1086</v>
      </c>
      <c r="K479" s="10">
        <v>44000</v>
      </c>
      <c r="L479" s="11">
        <v>0.4</v>
      </c>
      <c r="M479" s="13">
        <f t="shared" si="14"/>
        <v>110000</v>
      </c>
      <c r="N479" s="13">
        <f t="shared" si="15"/>
        <v>550</v>
      </c>
      <c r="O479" s="4" t="s">
        <v>31</v>
      </c>
      <c r="P479" s="12" t="s">
        <v>807</v>
      </c>
    </row>
    <row r="480" spans="2:16" ht="14.25" customHeight="1">
      <c r="B480" s="4" t="s">
        <v>13</v>
      </c>
      <c r="C480" s="4">
        <v>1185732</v>
      </c>
      <c r="D480" s="5">
        <v>44537</v>
      </c>
      <c r="E480" s="4" t="s">
        <v>14</v>
      </c>
      <c r="F480" s="4" t="s">
        <v>762</v>
      </c>
      <c r="G480" s="4" t="s">
        <v>763</v>
      </c>
      <c r="H480" s="6">
        <v>175</v>
      </c>
      <c r="I480" s="12" t="s">
        <v>687</v>
      </c>
      <c r="J480" s="12" t="s">
        <v>1087</v>
      </c>
      <c r="K480" s="10">
        <v>39812.5</v>
      </c>
      <c r="L480" s="11">
        <v>0.35</v>
      </c>
      <c r="M480" s="13">
        <f t="shared" si="14"/>
        <v>113750</v>
      </c>
      <c r="N480" s="13">
        <f t="shared" si="15"/>
        <v>650</v>
      </c>
      <c r="O480" s="4" t="s">
        <v>31</v>
      </c>
      <c r="P480" s="12" t="s">
        <v>688</v>
      </c>
    </row>
    <row r="481" spans="2:16" ht="14.25" customHeight="1">
      <c r="B481" s="4" t="s">
        <v>13</v>
      </c>
      <c r="C481" s="4">
        <v>1185732</v>
      </c>
      <c r="D481" s="5">
        <v>44538</v>
      </c>
      <c r="E481" s="4" t="s">
        <v>14</v>
      </c>
      <c r="F481" s="4" t="s">
        <v>762</v>
      </c>
      <c r="G481" s="4" t="s">
        <v>763</v>
      </c>
      <c r="H481" s="6">
        <v>350</v>
      </c>
      <c r="I481" s="12" t="s">
        <v>466</v>
      </c>
      <c r="J481" s="12" t="s">
        <v>1087</v>
      </c>
      <c r="K481" s="10">
        <v>73500</v>
      </c>
      <c r="L481" s="11">
        <v>0.3</v>
      </c>
      <c r="M481" s="13">
        <f t="shared" si="14"/>
        <v>245000</v>
      </c>
      <c r="N481" s="13">
        <f t="shared" si="15"/>
        <v>700</v>
      </c>
      <c r="O481" s="4" t="s">
        <v>31</v>
      </c>
      <c r="P481" s="12" t="s">
        <v>808</v>
      </c>
    </row>
    <row r="482" spans="2:16" ht="14.25" customHeight="1">
      <c r="B482" s="4" t="s">
        <v>13</v>
      </c>
      <c r="C482" s="4">
        <v>1185732</v>
      </c>
      <c r="D482" s="5">
        <v>44539</v>
      </c>
      <c r="E482" s="4" t="s">
        <v>14</v>
      </c>
      <c r="F482" s="4" t="s">
        <v>762</v>
      </c>
      <c r="G482" s="4" t="s">
        <v>763</v>
      </c>
      <c r="H482" s="6">
        <v>475</v>
      </c>
      <c r="I482" s="12" t="s">
        <v>809</v>
      </c>
      <c r="J482" s="12" t="s">
        <v>1086</v>
      </c>
      <c r="K482" s="10">
        <v>154375</v>
      </c>
      <c r="L482" s="11">
        <v>0.5</v>
      </c>
      <c r="M482" s="13">
        <f t="shared" si="14"/>
        <v>308750</v>
      </c>
      <c r="N482" s="13">
        <f t="shared" si="15"/>
        <v>650</v>
      </c>
      <c r="O482" s="4" t="s">
        <v>31</v>
      </c>
      <c r="P482" s="12" t="s">
        <v>810</v>
      </c>
    </row>
    <row r="483" spans="2:16" ht="14.25" customHeight="1">
      <c r="B483" s="4" t="s">
        <v>13</v>
      </c>
      <c r="C483" s="4">
        <v>1185732</v>
      </c>
      <c r="D483" s="5">
        <v>44540</v>
      </c>
      <c r="E483" s="4" t="s">
        <v>14</v>
      </c>
      <c r="F483" s="4" t="s">
        <v>762</v>
      </c>
      <c r="G483" s="4" t="s">
        <v>763</v>
      </c>
      <c r="H483" s="6">
        <v>275</v>
      </c>
      <c r="I483" s="12" t="s">
        <v>811</v>
      </c>
      <c r="J483" s="12" t="s">
        <v>1086</v>
      </c>
      <c r="K483" s="10">
        <v>41250</v>
      </c>
      <c r="L483" s="11">
        <v>0.3</v>
      </c>
      <c r="M483" s="13">
        <f t="shared" si="14"/>
        <v>137500</v>
      </c>
      <c r="N483" s="13">
        <f t="shared" si="15"/>
        <v>500</v>
      </c>
      <c r="O483" s="4" t="s">
        <v>31</v>
      </c>
      <c r="P483" s="12" t="s">
        <v>812</v>
      </c>
    </row>
    <row r="484" spans="2:16" ht="14.25" customHeight="1">
      <c r="B484" s="4" t="s">
        <v>13</v>
      </c>
      <c r="C484" s="4">
        <v>1185732</v>
      </c>
      <c r="D484" s="5">
        <v>44541</v>
      </c>
      <c r="E484" s="4" t="s">
        <v>14</v>
      </c>
      <c r="F484" s="4" t="s">
        <v>762</v>
      </c>
      <c r="G484" s="4" t="s">
        <v>763</v>
      </c>
      <c r="H484" s="6">
        <v>200</v>
      </c>
      <c r="I484" s="12" t="s">
        <v>682</v>
      </c>
      <c r="J484" s="12" t="s">
        <v>1087</v>
      </c>
      <c r="K484" s="10">
        <v>31500</v>
      </c>
      <c r="L484" s="11">
        <v>0.35</v>
      </c>
      <c r="M484" s="13">
        <f t="shared" si="14"/>
        <v>90000</v>
      </c>
      <c r="N484" s="13">
        <f t="shared" si="15"/>
        <v>450</v>
      </c>
      <c r="O484" s="4" t="s">
        <v>31</v>
      </c>
      <c r="P484" s="12" t="s">
        <v>813</v>
      </c>
    </row>
    <row r="485" spans="2:16" ht="14.25" customHeight="1">
      <c r="B485" s="4" t="s">
        <v>13</v>
      </c>
      <c r="C485" s="4">
        <v>1185732</v>
      </c>
      <c r="D485" s="5">
        <v>44542</v>
      </c>
      <c r="E485" s="4" t="s">
        <v>14</v>
      </c>
      <c r="F485" s="4" t="s">
        <v>762</v>
      </c>
      <c r="G485" s="4" t="s">
        <v>763</v>
      </c>
      <c r="H485" s="6">
        <v>175</v>
      </c>
      <c r="I485" s="12" t="s">
        <v>49</v>
      </c>
      <c r="J485" s="12" t="s">
        <v>1086</v>
      </c>
      <c r="K485" s="10">
        <v>27562.5</v>
      </c>
      <c r="L485" s="11">
        <v>0.35</v>
      </c>
      <c r="M485" s="13">
        <f t="shared" si="14"/>
        <v>78750</v>
      </c>
      <c r="N485" s="13">
        <f t="shared" si="15"/>
        <v>450</v>
      </c>
      <c r="O485" s="4" t="s">
        <v>31</v>
      </c>
      <c r="P485" s="12" t="s">
        <v>814</v>
      </c>
    </row>
    <row r="486" spans="2:16" ht="14.25" customHeight="1">
      <c r="B486" s="4" t="s">
        <v>13</v>
      </c>
      <c r="C486" s="4">
        <v>1185732</v>
      </c>
      <c r="D486" s="5">
        <v>44543</v>
      </c>
      <c r="E486" s="4" t="s">
        <v>14</v>
      </c>
      <c r="F486" s="4" t="s">
        <v>762</v>
      </c>
      <c r="G486" s="4" t="s">
        <v>763</v>
      </c>
      <c r="H486" s="6">
        <v>125</v>
      </c>
      <c r="I486" s="12" t="s">
        <v>815</v>
      </c>
      <c r="J486" s="12" t="s">
        <v>1086</v>
      </c>
      <c r="K486" s="10">
        <v>20625</v>
      </c>
      <c r="L486" s="11">
        <v>0.3</v>
      </c>
      <c r="M486" s="13">
        <f t="shared" si="14"/>
        <v>68750</v>
      </c>
      <c r="N486" s="13">
        <f t="shared" si="15"/>
        <v>550</v>
      </c>
      <c r="O486" s="4" t="s">
        <v>31</v>
      </c>
      <c r="P486" s="12" t="s">
        <v>816</v>
      </c>
    </row>
    <row r="487" spans="2:16" ht="14.25" customHeight="1">
      <c r="B487" s="4" t="s">
        <v>13</v>
      </c>
      <c r="C487" s="4">
        <v>1185732</v>
      </c>
      <c r="D487" s="5">
        <v>44544</v>
      </c>
      <c r="E487" s="4" t="s">
        <v>14</v>
      </c>
      <c r="F487" s="4" t="s">
        <v>762</v>
      </c>
      <c r="G487" s="4" t="s">
        <v>763</v>
      </c>
      <c r="H487" s="6">
        <v>225</v>
      </c>
      <c r="I487" s="12" t="s">
        <v>817</v>
      </c>
      <c r="J487" s="12" t="s">
        <v>1087</v>
      </c>
      <c r="K487" s="10">
        <v>33750</v>
      </c>
      <c r="L487" s="11">
        <v>0.25</v>
      </c>
      <c r="M487" s="13">
        <f t="shared" si="14"/>
        <v>135000</v>
      </c>
      <c r="N487" s="13">
        <f t="shared" si="15"/>
        <v>600</v>
      </c>
      <c r="O487" s="4" t="s">
        <v>31</v>
      </c>
      <c r="P487" s="12" t="s">
        <v>818</v>
      </c>
    </row>
    <row r="488" spans="2:16" ht="14.25" customHeight="1">
      <c r="B488" s="4" t="s">
        <v>13</v>
      </c>
      <c r="C488" s="4">
        <v>1185732</v>
      </c>
      <c r="D488" s="5">
        <v>44545</v>
      </c>
      <c r="E488" s="4" t="s">
        <v>14</v>
      </c>
      <c r="F488" s="4" t="s">
        <v>762</v>
      </c>
      <c r="G488" s="4" t="s">
        <v>763</v>
      </c>
      <c r="H488" s="6">
        <v>400</v>
      </c>
      <c r="I488" s="12" t="s">
        <v>642</v>
      </c>
      <c r="J488" s="12" t="s">
        <v>1086</v>
      </c>
      <c r="K488" s="10">
        <v>120000</v>
      </c>
      <c r="L488" s="11">
        <v>0.5</v>
      </c>
      <c r="M488" s="13">
        <f t="shared" si="14"/>
        <v>240000</v>
      </c>
      <c r="N488" s="13">
        <f t="shared" si="15"/>
        <v>600</v>
      </c>
      <c r="O488" s="4" t="s">
        <v>31</v>
      </c>
      <c r="P488" s="12" t="s">
        <v>819</v>
      </c>
    </row>
    <row r="489" spans="2:16" ht="14.25" customHeight="1">
      <c r="B489" s="4" t="s">
        <v>13</v>
      </c>
      <c r="C489" s="4">
        <v>1185732</v>
      </c>
      <c r="D489" s="5">
        <v>44546</v>
      </c>
      <c r="E489" s="4" t="s">
        <v>14</v>
      </c>
      <c r="F489" s="4" t="s">
        <v>762</v>
      </c>
      <c r="G489" s="4" t="s">
        <v>763</v>
      </c>
      <c r="H489" s="6">
        <v>225</v>
      </c>
      <c r="I489" s="12" t="s">
        <v>468</v>
      </c>
      <c r="J489" s="12" t="s">
        <v>1087</v>
      </c>
      <c r="K489" s="10">
        <v>33750</v>
      </c>
      <c r="L489" s="11">
        <v>0.3</v>
      </c>
      <c r="M489" s="13">
        <f t="shared" si="14"/>
        <v>112500</v>
      </c>
      <c r="N489" s="13">
        <f t="shared" si="15"/>
        <v>500</v>
      </c>
      <c r="O489" s="4" t="s">
        <v>31</v>
      </c>
      <c r="P489" s="12" t="s">
        <v>469</v>
      </c>
    </row>
    <row r="490" spans="2:16" ht="14.25" customHeight="1">
      <c r="B490" s="4" t="s">
        <v>13</v>
      </c>
      <c r="C490" s="4">
        <v>1185732</v>
      </c>
      <c r="D490" s="5">
        <v>44547</v>
      </c>
      <c r="E490" s="4" t="s">
        <v>14</v>
      </c>
      <c r="F490" s="4" t="s">
        <v>762</v>
      </c>
      <c r="G490" s="4" t="s">
        <v>763</v>
      </c>
      <c r="H490" s="6">
        <v>125</v>
      </c>
      <c r="I490" s="12" t="s">
        <v>417</v>
      </c>
      <c r="J490" s="12" t="s">
        <v>1086</v>
      </c>
      <c r="K490" s="10">
        <v>21875</v>
      </c>
      <c r="L490" s="11">
        <v>0.35</v>
      </c>
      <c r="M490" s="13">
        <f t="shared" si="14"/>
        <v>62500.000000000007</v>
      </c>
      <c r="N490" s="13">
        <f t="shared" si="15"/>
        <v>500.00000000000006</v>
      </c>
      <c r="O490" s="4" t="s">
        <v>31</v>
      </c>
      <c r="P490" s="12" t="s">
        <v>820</v>
      </c>
    </row>
    <row r="491" spans="2:16" ht="14.25" customHeight="1">
      <c r="B491" s="4" t="s">
        <v>13</v>
      </c>
      <c r="C491" s="4">
        <v>1185732</v>
      </c>
      <c r="D491" s="5">
        <v>44548</v>
      </c>
      <c r="E491" s="4" t="s">
        <v>14</v>
      </c>
      <c r="F491" s="4" t="s">
        <v>762</v>
      </c>
      <c r="G491" s="4" t="s">
        <v>763</v>
      </c>
      <c r="H491" s="6">
        <v>100</v>
      </c>
      <c r="I491" s="12" t="s">
        <v>222</v>
      </c>
      <c r="J491" s="12" t="s">
        <v>1086</v>
      </c>
      <c r="K491" s="10">
        <v>17500</v>
      </c>
      <c r="L491" s="11">
        <v>0.35</v>
      </c>
      <c r="M491" s="13">
        <f t="shared" si="14"/>
        <v>50000</v>
      </c>
      <c r="N491" s="13">
        <f t="shared" si="15"/>
        <v>500</v>
      </c>
      <c r="O491" s="4" t="s">
        <v>31</v>
      </c>
      <c r="P491" s="12" t="s">
        <v>821</v>
      </c>
    </row>
    <row r="492" spans="2:16" ht="14.25" customHeight="1">
      <c r="B492" s="4" t="s">
        <v>13</v>
      </c>
      <c r="C492" s="4">
        <v>1185732</v>
      </c>
      <c r="D492" s="5">
        <v>44549</v>
      </c>
      <c r="E492" s="4" t="s">
        <v>14</v>
      </c>
      <c r="F492" s="4" t="s">
        <v>762</v>
      </c>
      <c r="G492" s="4" t="s">
        <v>763</v>
      </c>
      <c r="H492" s="6">
        <v>100</v>
      </c>
      <c r="I492" s="12" t="s">
        <v>174</v>
      </c>
      <c r="J492" s="12" t="s">
        <v>1087</v>
      </c>
      <c r="K492" s="10">
        <v>18000</v>
      </c>
      <c r="L492" s="11">
        <v>0.3</v>
      </c>
      <c r="M492" s="13">
        <f t="shared" si="14"/>
        <v>60000</v>
      </c>
      <c r="N492" s="13">
        <f t="shared" si="15"/>
        <v>600</v>
      </c>
      <c r="O492" s="4" t="s">
        <v>31</v>
      </c>
      <c r="P492" s="12" t="s">
        <v>822</v>
      </c>
    </row>
    <row r="493" spans="2:16" ht="14.25" customHeight="1">
      <c r="B493" s="4" t="s">
        <v>13</v>
      </c>
      <c r="C493" s="4">
        <v>1185732</v>
      </c>
      <c r="D493" s="5">
        <v>44550</v>
      </c>
      <c r="E493" s="4" t="s">
        <v>14</v>
      </c>
      <c r="F493" s="4" t="s">
        <v>762</v>
      </c>
      <c r="G493" s="4" t="s">
        <v>763</v>
      </c>
      <c r="H493" s="6">
        <v>225</v>
      </c>
      <c r="I493" s="12" t="s">
        <v>823</v>
      </c>
      <c r="J493" s="12" t="s">
        <v>1090</v>
      </c>
      <c r="K493" s="10">
        <v>36562.5</v>
      </c>
      <c r="L493" s="11">
        <v>0.25</v>
      </c>
      <c r="M493" s="13">
        <f t="shared" si="14"/>
        <v>146250</v>
      </c>
      <c r="N493" s="13">
        <f t="shared" si="15"/>
        <v>650</v>
      </c>
      <c r="O493" s="4" t="s">
        <v>31</v>
      </c>
      <c r="P493" s="12" t="s">
        <v>824</v>
      </c>
    </row>
    <row r="494" spans="2:16" ht="14.25" customHeight="1">
      <c r="B494" s="4" t="s">
        <v>13</v>
      </c>
      <c r="C494" s="4">
        <v>1185732</v>
      </c>
      <c r="D494" s="5">
        <v>44551</v>
      </c>
      <c r="E494" s="4" t="s">
        <v>14</v>
      </c>
      <c r="F494" s="4" t="s">
        <v>762</v>
      </c>
      <c r="G494" s="4" t="s">
        <v>763</v>
      </c>
      <c r="H494" s="6">
        <v>375</v>
      </c>
      <c r="I494" s="12" t="s">
        <v>87</v>
      </c>
      <c r="J494" s="12" t="s">
        <v>1088</v>
      </c>
      <c r="K494" s="10">
        <v>144375</v>
      </c>
      <c r="L494" s="11">
        <v>0.55000000000000004</v>
      </c>
      <c r="M494" s="13">
        <f t="shared" si="14"/>
        <v>262500</v>
      </c>
      <c r="N494" s="13">
        <f t="shared" si="15"/>
        <v>700</v>
      </c>
      <c r="O494" s="4" t="s">
        <v>31</v>
      </c>
      <c r="P494" s="12" t="s">
        <v>825</v>
      </c>
    </row>
    <row r="495" spans="2:16" ht="14.25" customHeight="1">
      <c r="B495" s="4" t="s">
        <v>13</v>
      </c>
      <c r="C495" s="4">
        <v>1185732</v>
      </c>
      <c r="D495" s="5">
        <v>44552</v>
      </c>
      <c r="E495" s="4" t="s">
        <v>14</v>
      </c>
      <c r="F495" s="4" t="s">
        <v>762</v>
      </c>
      <c r="G495" s="4" t="s">
        <v>763</v>
      </c>
      <c r="H495" s="6">
        <v>200</v>
      </c>
      <c r="I495" s="12" t="s">
        <v>826</v>
      </c>
      <c r="J495" s="12" t="s">
        <v>1087</v>
      </c>
      <c r="K495" s="10">
        <v>42000</v>
      </c>
      <c r="L495" s="11">
        <v>0.35</v>
      </c>
      <c r="M495" s="13">
        <f t="shared" si="14"/>
        <v>120000.00000000001</v>
      </c>
      <c r="N495" s="13">
        <f t="shared" si="15"/>
        <v>600.00000000000011</v>
      </c>
      <c r="O495" s="4" t="s">
        <v>31</v>
      </c>
      <c r="P495" s="12" t="s">
        <v>827</v>
      </c>
    </row>
    <row r="496" spans="2:16" ht="14.25" customHeight="1">
      <c r="B496" s="4" t="s">
        <v>13</v>
      </c>
      <c r="C496" s="4">
        <v>1185732</v>
      </c>
      <c r="D496" s="5">
        <v>44553</v>
      </c>
      <c r="E496" s="4" t="s">
        <v>14</v>
      </c>
      <c r="F496" s="4" t="s">
        <v>762</v>
      </c>
      <c r="G496" s="4" t="s">
        <v>763</v>
      </c>
      <c r="H496" s="6">
        <v>195</v>
      </c>
      <c r="I496" s="12" t="s">
        <v>828</v>
      </c>
      <c r="J496" s="12" t="s">
        <v>1087</v>
      </c>
      <c r="K496" s="10">
        <v>46800</v>
      </c>
      <c r="L496" s="11">
        <v>0.4</v>
      </c>
      <c r="M496" s="13">
        <f t="shared" si="14"/>
        <v>117000</v>
      </c>
      <c r="N496" s="13">
        <f t="shared" si="15"/>
        <v>600</v>
      </c>
      <c r="O496" s="4" t="s">
        <v>31</v>
      </c>
      <c r="P496" s="12" t="s">
        <v>829</v>
      </c>
    </row>
    <row r="497" spans="2:16" ht="14.25" customHeight="1">
      <c r="B497" s="4" t="s">
        <v>13</v>
      </c>
      <c r="C497" s="4">
        <v>1185732</v>
      </c>
      <c r="D497" s="5">
        <v>44554</v>
      </c>
      <c r="E497" s="4" t="s">
        <v>14</v>
      </c>
      <c r="F497" s="4" t="s">
        <v>762</v>
      </c>
      <c r="G497" s="4" t="s">
        <v>763</v>
      </c>
      <c r="H497" s="6">
        <v>175</v>
      </c>
      <c r="I497" s="12" t="s">
        <v>830</v>
      </c>
      <c r="J497" s="12" t="s">
        <v>1087</v>
      </c>
      <c r="K497" s="10">
        <v>42000</v>
      </c>
      <c r="L497" s="11">
        <v>0.4</v>
      </c>
      <c r="M497" s="13">
        <f t="shared" si="14"/>
        <v>105000</v>
      </c>
      <c r="N497" s="13">
        <f t="shared" si="15"/>
        <v>600</v>
      </c>
      <c r="O497" s="4" t="s">
        <v>31</v>
      </c>
      <c r="P497" s="12" t="s">
        <v>831</v>
      </c>
    </row>
    <row r="498" spans="2:16" ht="14.25" customHeight="1">
      <c r="B498" s="4" t="s">
        <v>13</v>
      </c>
      <c r="C498" s="4">
        <v>1185732</v>
      </c>
      <c r="D498" s="5">
        <v>44555</v>
      </c>
      <c r="E498" s="4" t="s">
        <v>14</v>
      </c>
      <c r="F498" s="4" t="s">
        <v>762</v>
      </c>
      <c r="G498" s="4" t="s">
        <v>763</v>
      </c>
      <c r="H498" s="6">
        <v>150</v>
      </c>
      <c r="I498" s="12" t="s">
        <v>366</v>
      </c>
      <c r="J498" s="12" t="s">
        <v>1086</v>
      </c>
      <c r="K498" s="10">
        <v>36750</v>
      </c>
      <c r="L498" s="11">
        <v>0.35</v>
      </c>
      <c r="M498" s="13">
        <f t="shared" si="14"/>
        <v>105000</v>
      </c>
      <c r="N498" s="13">
        <f t="shared" si="15"/>
        <v>700</v>
      </c>
      <c r="O498" s="4" t="s">
        <v>31</v>
      </c>
      <c r="P498" s="12" t="s">
        <v>367</v>
      </c>
    </row>
    <row r="499" spans="2:16" ht="14.25" customHeight="1">
      <c r="B499" s="4" t="s">
        <v>13</v>
      </c>
      <c r="C499" s="4">
        <v>1185732</v>
      </c>
      <c r="D499" s="5">
        <v>44556</v>
      </c>
      <c r="E499" s="4" t="s">
        <v>14</v>
      </c>
      <c r="F499" s="4" t="s">
        <v>762</v>
      </c>
      <c r="G499" s="4" t="s">
        <v>763</v>
      </c>
      <c r="H499" s="6">
        <v>250</v>
      </c>
      <c r="I499" s="12" t="s">
        <v>832</v>
      </c>
      <c r="J499" s="12" t="s">
        <v>1089</v>
      </c>
      <c r="K499" s="10">
        <v>56250</v>
      </c>
      <c r="L499" s="11">
        <v>0.3</v>
      </c>
      <c r="M499" s="13">
        <f t="shared" si="14"/>
        <v>187500</v>
      </c>
      <c r="N499" s="13">
        <f t="shared" si="15"/>
        <v>750</v>
      </c>
      <c r="O499" s="4" t="s">
        <v>31</v>
      </c>
      <c r="P499" s="12" t="s">
        <v>833</v>
      </c>
    </row>
    <row r="500" spans="2:16" ht="14.25" customHeight="1">
      <c r="B500" s="4" t="s">
        <v>13</v>
      </c>
      <c r="C500" s="4">
        <v>1185732</v>
      </c>
      <c r="D500" s="5">
        <v>44557</v>
      </c>
      <c r="E500" s="4" t="s">
        <v>14</v>
      </c>
      <c r="F500" s="4" t="s">
        <v>762</v>
      </c>
      <c r="G500" s="4" t="s">
        <v>763</v>
      </c>
      <c r="H500" s="6">
        <v>475</v>
      </c>
      <c r="I500" s="12" t="s">
        <v>425</v>
      </c>
      <c r="J500" s="12" t="s">
        <v>1087</v>
      </c>
      <c r="K500" s="10">
        <v>182875</v>
      </c>
      <c r="L500" s="11">
        <v>0.55000000000000004</v>
      </c>
      <c r="M500" s="13">
        <f t="shared" si="14"/>
        <v>332500</v>
      </c>
      <c r="N500" s="13">
        <f t="shared" si="15"/>
        <v>700</v>
      </c>
      <c r="O500" s="4" t="s">
        <v>31</v>
      </c>
      <c r="P500" s="12" t="s">
        <v>834</v>
      </c>
    </row>
    <row r="501" spans="2:16" ht="14.25" customHeight="1">
      <c r="B501" s="4" t="s">
        <v>13</v>
      </c>
      <c r="C501" s="4">
        <v>1185732</v>
      </c>
      <c r="D501" s="5">
        <v>44558</v>
      </c>
      <c r="E501" s="4" t="s">
        <v>14</v>
      </c>
      <c r="F501" s="4" t="s">
        <v>762</v>
      </c>
      <c r="G501" s="4" t="s">
        <v>763</v>
      </c>
      <c r="H501" s="6">
        <v>275</v>
      </c>
      <c r="I501" s="12" t="s">
        <v>438</v>
      </c>
      <c r="J501" s="12" t="s">
        <v>1087</v>
      </c>
      <c r="K501" s="10">
        <v>57750</v>
      </c>
      <c r="L501" s="11">
        <v>0.35</v>
      </c>
      <c r="M501" s="13">
        <f t="shared" si="14"/>
        <v>165000</v>
      </c>
      <c r="N501" s="13">
        <f t="shared" si="15"/>
        <v>600</v>
      </c>
      <c r="O501" s="4" t="s">
        <v>31</v>
      </c>
      <c r="P501" s="12" t="s">
        <v>439</v>
      </c>
    </row>
    <row r="502" spans="2:16" ht="14.25" customHeight="1">
      <c r="B502" s="4" t="s">
        <v>13</v>
      </c>
      <c r="C502" s="4">
        <v>1185732</v>
      </c>
      <c r="D502" s="5">
        <v>44559</v>
      </c>
      <c r="E502" s="4" t="s">
        <v>14</v>
      </c>
      <c r="F502" s="4" t="s">
        <v>762</v>
      </c>
      <c r="G502" s="4" t="s">
        <v>763</v>
      </c>
      <c r="H502" s="6">
        <v>225</v>
      </c>
      <c r="I502" s="12" t="s">
        <v>835</v>
      </c>
      <c r="J502" s="12" t="s">
        <v>1086</v>
      </c>
      <c r="K502" s="10">
        <v>54000</v>
      </c>
      <c r="L502" s="11">
        <v>0.4</v>
      </c>
      <c r="M502" s="13">
        <f t="shared" si="14"/>
        <v>135000</v>
      </c>
      <c r="N502" s="13">
        <f t="shared" si="15"/>
        <v>600</v>
      </c>
      <c r="O502" s="4" t="s">
        <v>31</v>
      </c>
      <c r="P502" s="12" t="s">
        <v>836</v>
      </c>
    </row>
    <row r="503" spans="2:16" ht="14.25" customHeight="1">
      <c r="B503" s="4" t="s">
        <v>13</v>
      </c>
      <c r="C503" s="4">
        <v>1185732</v>
      </c>
      <c r="D503" s="5">
        <v>44560</v>
      </c>
      <c r="E503" s="4" t="s">
        <v>14</v>
      </c>
      <c r="F503" s="4" t="s">
        <v>762</v>
      </c>
      <c r="G503" s="4" t="s">
        <v>763</v>
      </c>
      <c r="H503" s="6">
        <v>175</v>
      </c>
      <c r="I503" s="12" t="s">
        <v>837</v>
      </c>
      <c r="J503" s="12" t="s">
        <v>1087</v>
      </c>
      <c r="K503" s="10">
        <v>42000</v>
      </c>
      <c r="L503" s="11">
        <v>0.4</v>
      </c>
      <c r="M503" s="13">
        <f t="shared" si="14"/>
        <v>105000</v>
      </c>
      <c r="N503" s="13">
        <f t="shared" si="15"/>
        <v>600</v>
      </c>
      <c r="O503" s="4" t="s">
        <v>31</v>
      </c>
      <c r="P503" s="12" t="s">
        <v>838</v>
      </c>
    </row>
    <row r="504" spans="2:16" ht="14.25" customHeight="1">
      <c r="B504" s="4" t="s">
        <v>13</v>
      </c>
      <c r="C504" s="4">
        <v>1185732</v>
      </c>
      <c r="D504" s="5">
        <v>44561</v>
      </c>
      <c r="E504" s="4" t="s">
        <v>14</v>
      </c>
      <c r="F504" s="4" t="s">
        <v>762</v>
      </c>
      <c r="G504" s="4" t="s">
        <v>763</v>
      </c>
      <c r="H504" s="6">
        <v>175</v>
      </c>
      <c r="I504" s="12" t="s">
        <v>521</v>
      </c>
      <c r="J504" s="12" t="s">
        <v>1087</v>
      </c>
      <c r="K504" s="10">
        <v>42875</v>
      </c>
      <c r="L504" s="11">
        <v>0.35</v>
      </c>
      <c r="M504" s="13">
        <f t="shared" si="14"/>
        <v>122500.00000000001</v>
      </c>
      <c r="N504" s="13">
        <f t="shared" si="15"/>
        <v>700.00000000000011</v>
      </c>
      <c r="O504" s="4" t="s">
        <v>31</v>
      </c>
      <c r="P504" s="12" t="s">
        <v>839</v>
      </c>
    </row>
    <row r="505" spans="2:16" ht="14.25" customHeight="1">
      <c r="B505" s="4" t="s">
        <v>13</v>
      </c>
      <c r="C505" s="4">
        <v>1185732</v>
      </c>
      <c r="D505" s="5">
        <v>43831</v>
      </c>
      <c r="E505" s="4" t="s">
        <v>14</v>
      </c>
      <c r="F505" s="4" t="s">
        <v>762</v>
      </c>
      <c r="G505" s="4" t="s">
        <v>763</v>
      </c>
      <c r="H505" s="6">
        <v>275</v>
      </c>
      <c r="I505" s="12" t="s">
        <v>400</v>
      </c>
      <c r="J505" s="12" t="s">
        <v>1088</v>
      </c>
      <c r="K505" s="10">
        <v>61875</v>
      </c>
      <c r="L505" s="11">
        <v>0.3</v>
      </c>
      <c r="M505" s="13">
        <f t="shared" si="14"/>
        <v>206250</v>
      </c>
      <c r="N505" s="13">
        <f t="shared" si="15"/>
        <v>750</v>
      </c>
      <c r="O505" s="4" t="s">
        <v>31</v>
      </c>
      <c r="P505" s="12" t="s">
        <v>401</v>
      </c>
    </row>
    <row r="506" spans="2:16" ht="14.25" customHeight="1">
      <c r="B506" s="4" t="s">
        <v>13</v>
      </c>
      <c r="C506" s="4">
        <v>1128299</v>
      </c>
      <c r="D506" s="5">
        <v>43832</v>
      </c>
      <c r="E506" s="4" t="s">
        <v>14</v>
      </c>
      <c r="F506" s="4" t="s">
        <v>762</v>
      </c>
      <c r="G506" s="4" t="s">
        <v>763</v>
      </c>
      <c r="H506" s="6">
        <v>450</v>
      </c>
      <c r="I506" s="12" t="s">
        <v>279</v>
      </c>
      <c r="J506" s="12" t="s">
        <v>1087</v>
      </c>
      <c r="K506" s="10">
        <v>63000</v>
      </c>
      <c r="L506" s="11">
        <v>0.4</v>
      </c>
      <c r="M506" s="13">
        <f t="shared" si="14"/>
        <v>157500</v>
      </c>
      <c r="N506" s="13">
        <f t="shared" si="15"/>
        <v>350</v>
      </c>
      <c r="O506" s="4" t="s">
        <v>31</v>
      </c>
      <c r="P506" s="12" t="s">
        <v>840</v>
      </c>
    </row>
    <row r="507" spans="2:16" ht="14.25" customHeight="1">
      <c r="B507" s="4" t="s">
        <v>13</v>
      </c>
      <c r="C507" s="4">
        <v>1128299</v>
      </c>
      <c r="D507" s="5">
        <v>43833</v>
      </c>
      <c r="E507" s="4" t="s">
        <v>14</v>
      </c>
      <c r="F507" s="4" t="s">
        <v>762</v>
      </c>
      <c r="G507" s="4" t="s">
        <v>763</v>
      </c>
      <c r="H507" s="6">
        <v>450</v>
      </c>
      <c r="I507" s="12" t="s">
        <v>841</v>
      </c>
      <c r="J507" s="12" t="s">
        <v>1086</v>
      </c>
      <c r="K507" s="10">
        <v>50625</v>
      </c>
      <c r="L507" s="11">
        <v>0.25</v>
      </c>
      <c r="M507" s="13">
        <f t="shared" si="14"/>
        <v>202500</v>
      </c>
      <c r="N507" s="13">
        <f t="shared" si="15"/>
        <v>450</v>
      </c>
      <c r="O507" s="4" t="s">
        <v>31</v>
      </c>
      <c r="P507" s="12" t="s">
        <v>842</v>
      </c>
    </row>
    <row r="508" spans="2:16" ht="14.25" customHeight="1">
      <c r="B508" s="4" t="s">
        <v>13</v>
      </c>
      <c r="C508" s="4">
        <v>1128299</v>
      </c>
      <c r="D508" s="5">
        <v>43834</v>
      </c>
      <c r="E508" s="4" t="s">
        <v>14</v>
      </c>
      <c r="F508" s="4" t="s">
        <v>762</v>
      </c>
      <c r="G508" s="4" t="s">
        <v>763</v>
      </c>
      <c r="H508" s="6">
        <v>450</v>
      </c>
      <c r="I508" s="12" t="s">
        <v>843</v>
      </c>
      <c r="J508" s="12" t="s">
        <v>1087</v>
      </c>
      <c r="K508" s="10">
        <v>81000</v>
      </c>
      <c r="L508" s="11">
        <v>0.4</v>
      </c>
      <c r="M508" s="13">
        <f t="shared" si="14"/>
        <v>202500</v>
      </c>
      <c r="N508" s="13">
        <f t="shared" si="15"/>
        <v>450</v>
      </c>
      <c r="O508" s="4" t="s">
        <v>31</v>
      </c>
      <c r="P508" s="12" t="s">
        <v>844</v>
      </c>
    </row>
    <row r="509" spans="2:16" ht="14.25" customHeight="1">
      <c r="B509" s="4" t="s">
        <v>13</v>
      </c>
      <c r="C509" s="4">
        <v>1128299</v>
      </c>
      <c r="D509" s="5">
        <v>43835</v>
      </c>
      <c r="E509" s="4" t="s">
        <v>14</v>
      </c>
      <c r="F509" s="4" t="s">
        <v>762</v>
      </c>
      <c r="G509" s="4" t="s">
        <v>763</v>
      </c>
      <c r="H509" s="6">
        <v>300</v>
      </c>
      <c r="I509" s="12" t="s">
        <v>845</v>
      </c>
      <c r="J509" s="12" t="s">
        <v>1087</v>
      </c>
      <c r="K509" s="10">
        <v>47250</v>
      </c>
      <c r="L509" s="11">
        <v>0.35</v>
      </c>
      <c r="M509" s="13">
        <f t="shared" si="14"/>
        <v>135000</v>
      </c>
      <c r="N509" s="13">
        <f t="shared" si="15"/>
        <v>450</v>
      </c>
      <c r="O509" s="4" t="s">
        <v>31</v>
      </c>
      <c r="P509" s="12" t="s">
        <v>846</v>
      </c>
    </row>
    <row r="510" spans="2:16" ht="14.25" customHeight="1">
      <c r="B510" s="4" t="s">
        <v>13</v>
      </c>
      <c r="C510" s="4">
        <v>1128299</v>
      </c>
      <c r="D510" s="5">
        <v>43836</v>
      </c>
      <c r="E510" s="4" t="s">
        <v>283</v>
      </c>
      <c r="F510" s="4" t="s">
        <v>847</v>
      </c>
      <c r="G510" s="4" t="s">
        <v>848</v>
      </c>
      <c r="H510" s="6">
        <v>250</v>
      </c>
      <c r="I510" s="12" t="s">
        <v>849</v>
      </c>
      <c r="J510" s="12" t="s">
        <v>1088</v>
      </c>
      <c r="K510" s="10">
        <v>68750</v>
      </c>
      <c r="L510" s="11">
        <v>0.55000000000000004</v>
      </c>
      <c r="M510" s="13">
        <f t="shared" si="14"/>
        <v>124999.99999999999</v>
      </c>
      <c r="N510" s="13">
        <f t="shared" si="15"/>
        <v>499.99999999999994</v>
      </c>
      <c r="O510" s="4" t="s">
        <v>31</v>
      </c>
      <c r="P510" s="12" t="s">
        <v>850</v>
      </c>
    </row>
    <row r="511" spans="2:16" ht="14.25" customHeight="1">
      <c r="B511" s="4" t="s">
        <v>13</v>
      </c>
      <c r="C511" s="4">
        <v>1128299</v>
      </c>
      <c r="D511" s="5">
        <v>43837</v>
      </c>
      <c r="E511" s="4" t="s">
        <v>283</v>
      </c>
      <c r="F511" s="4" t="s">
        <v>847</v>
      </c>
      <c r="G511" s="4" t="s">
        <v>848</v>
      </c>
      <c r="H511" s="6">
        <v>475</v>
      </c>
      <c r="I511" s="12" t="s">
        <v>750</v>
      </c>
      <c r="J511" s="12" t="s">
        <v>1086</v>
      </c>
      <c r="K511" s="10">
        <v>42750</v>
      </c>
      <c r="L511" s="11">
        <v>0.2</v>
      </c>
      <c r="M511" s="13">
        <f t="shared" si="14"/>
        <v>213750</v>
      </c>
      <c r="N511" s="13">
        <f t="shared" si="15"/>
        <v>450</v>
      </c>
      <c r="O511" s="4" t="s">
        <v>31</v>
      </c>
      <c r="P511" s="12" t="s">
        <v>851</v>
      </c>
    </row>
    <row r="512" spans="2:16" ht="14.25" customHeight="1">
      <c r="B512" s="4" t="s">
        <v>13</v>
      </c>
      <c r="C512" s="4">
        <v>1128299</v>
      </c>
      <c r="D512" s="5">
        <v>43838</v>
      </c>
      <c r="E512" s="4" t="s">
        <v>283</v>
      </c>
      <c r="F512" s="4" t="s">
        <v>847</v>
      </c>
      <c r="G512" s="4" t="s">
        <v>848</v>
      </c>
      <c r="H512" s="6">
        <v>525</v>
      </c>
      <c r="I512" s="12" t="s">
        <v>717</v>
      </c>
      <c r="J512" s="12" t="s">
        <v>1087</v>
      </c>
      <c r="K512" s="10">
        <v>73500</v>
      </c>
      <c r="L512" s="11">
        <v>0.4</v>
      </c>
      <c r="M512" s="13">
        <f t="shared" si="14"/>
        <v>183750</v>
      </c>
      <c r="N512" s="13">
        <f t="shared" si="15"/>
        <v>350</v>
      </c>
      <c r="O512" s="4" t="s">
        <v>31</v>
      </c>
      <c r="P512" s="12" t="s">
        <v>852</v>
      </c>
    </row>
    <row r="513" spans="2:16" ht="14.25" customHeight="1">
      <c r="B513" s="4" t="s">
        <v>13</v>
      </c>
      <c r="C513" s="4">
        <v>1128299</v>
      </c>
      <c r="D513" s="5">
        <v>43839</v>
      </c>
      <c r="E513" s="4" t="s">
        <v>283</v>
      </c>
      <c r="F513" s="4" t="s">
        <v>847</v>
      </c>
      <c r="G513" s="4" t="s">
        <v>848</v>
      </c>
      <c r="H513" s="6">
        <v>425</v>
      </c>
      <c r="I513" s="12" t="s">
        <v>148</v>
      </c>
      <c r="J513" s="12" t="s">
        <v>1087</v>
      </c>
      <c r="K513" s="10">
        <v>47812.5</v>
      </c>
      <c r="L513" s="11">
        <v>0.25</v>
      </c>
      <c r="M513" s="13">
        <f t="shared" si="14"/>
        <v>191250</v>
      </c>
      <c r="N513" s="13">
        <f t="shared" si="15"/>
        <v>450</v>
      </c>
      <c r="O513" s="4" t="s">
        <v>31</v>
      </c>
      <c r="P513" s="12" t="s">
        <v>149</v>
      </c>
    </row>
    <row r="514" spans="2:16" ht="14.25" customHeight="1">
      <c r="B514" s="4" t="s">
        <v>13</v>
      </c>
      <c r="C514" s="4">
        <v>1128299</v>
      </c>
      <c r="D514" s="5">
        <v>43840</v>
      </c>
      <c r="E514" s="4" t="s">
        <v>283</v>
      </c>
      <c r="F514" s="4" t="s">
        <v>847</v>
      </c>
      <c r="G514" s="4" t="s">
        <v>848</v>
      </c>
      <c r="H514" s="6">
        <v>425</v>
      </c>
      <c r="I514" s="12" t="s">
        <v>380</v>
      </c>
      <c r="J514" s="12" t="s">
        <v>1087</v>
      </c>
      <c r="K514" s="10">
        <v>76500</v>
      </c>
      <c r="L514" s="11">
        <v>0.4</v>
      </c>
      <c r="M514" s="13">
        <f t="shared" si="14"/>
        <v>191250</v>
      </c>
      <c r="N514" s="13">
        <f t="shared" si="15"/>
        <v>450</v>
      </c>
      <c r="O514" s="4" t="s">
        <v>31</v>
      </c>
      <c r="P514" s="12" t="s">
        <v>853</v>
      </c>
    </row>
    <row r="515" spans="2:16" ht="14.25" customHeight="1">
      <c r="B515" s="4" t="s">
        <v>13</v>
      </c>
      <c r="C515" s="4">
        <v>1128299</v>
      </c>
      <c r="D515" s="5">
        <v>43841</v>
      </c>
      <c r="E515" s="4" t="s">
        <v>283</v>
      </c>
      <c r="F515" s="4" t="s">
        <v>847</v>
      </c>
      <c r="G515" s="4" t="s">
        <v>848</v>
      </c>
      <c r="H515" s="6">
        <v>275</v>
      </c>
      <c r="I515" s="12" t="s">
        <v>612</v>
      </c>
      <c r="J515" s="12" t="s">
        <v>1087</v>
      </c>
      <c r="K515" s="10">
        <v>43312.5</v>
      </c>
      <c r="L515" s="11">
        <v>0.35</v>
      </c>
      <c r="M515" s="13">
        <f t="shared" si="14"/>
        <v>123750.00000000001</v>
      </c>
      <c r="N515" s="13">
        <f t="shared" si="15"/>
        <v>450.00000000000006</v>
      </c>
      <c r="O515" s="4" t="s">
        <v>31</v>
      </c>
      <c r="P515" s="12" t="s">
        <v>854</v>
      </c>
    </row>
    <row r="516" spans="2:16" ht="14.25" customHeight="1">
      <c r="B516" s="4" t="s">
        <v>13</v>
      </c>
      <c r="C516" s="4">
        <v>1128299</v>
      </c>
      <c r="D516" s="5">
        <v>43842</v>
      </c>
      <c r="E516" s="4" t="s">
        <v>283</v>
      </c>
      <c r="F516" s="4" t="s">
        <v>847</v>
      </c>
      <c r="G516" s="4" t="s">
        <v>848</v>
      </c>
      <c r="H516" s="6">
        <v>200</v>
      </c>
      <c r="I516" s="12" t="s">
        <v>209</v>
      </c>
      <c r="J516" s="12" t="s">
        <v>1087</v>
      </c>
      <c r="K516" s="10">
        <v>55000</v>
      </c>
      <c r="L516" s="11">
        <v>0.55000000000000004</v>
      </c>
      <c r="M516" s="13">
        <f t="shared" si="14"/>
        <v>99999.999999999985</v>
      </c>
      <c r="N516" s="13">
        <f t="shared" si="15"/>
        <v>499.99999999999994</v>
      </c>
      <c r="O516" s="4" t="s">
        <v>31</v>
      </c>
      <c r="P516" s="12" t="s">
        <v>855</v>
      </c>
    </row>
    <row r="517" spans="2:16" ht="14.25" customHeight="1">
      <c r="B517" s="4" t="s">
        <v>13</v>
      </c>
      <c r="C517" s="4">
        <v>1128299</v>
      </c>
      <c r="D517" s="5">
        <v>43843</v>
      </c>
      <c r="E517" s="4" t="s">
        <v>283</v>
      </c>
      <c r="F517" s="4" t="s">
        <v>847</v>
      </c>
      <c r="G517" s="4" t="s">
        <v>848</v>
      </c>
      <c r="H517" s="6">
        <v>400</v>
      </c>
      <c r="I517" s="12" t="s">
        <v>642</v>
      </c>
      <c r="J517" s="12" t="s">
        <v>1086</v>
      </c>
      <c r="K517" s="10">
        <v>36000</v>
      </c>
      <c r="L517" s="11">
        <v>0.2</v>
      </c>
      <c r="M517" s="13">
        <f t="shared" si="14"/>
        <v>180000</v>
      </c>
      <c r="N517" s="13">
        <f t="shared" si="15"/>
        <v>450</v>
      </c>
      <c r="O517" s="4" t="s">
        <v>31</v>
      </c>
      <c r="P517" s="12" t="s">
        <v>856</v>
      </c>
    </row>
    <row r="518" spans="2:16" ht="14.25" customHeight="1">
      <c r="B518" s="4" t="s">
        <v>13</v>
      </c>
      <c r="C518" s="4">
        <v>1128299</v>
      </c>
      <c r="D518" s="5">
        <v>43844</v>
      </c>
      <c r="E518" s="4" t="s">
        <v>283</v>
      </c>
      <c r="F518" s="4" t="s">
        <v>847</v>
      </c>
      <c r="G518" s="4" t="s">
        <v>848</v>
      </c>
      <c r="H518" s="6">
        <v>550</v>
      </c>
      <c r="I518" s="12" t="s">
        <v>141</v>
      </c>
      <c r="J518" s="12" t="s">
        <v>1086</v>
      </c>
      <c r="K518" s="10">
        <v>99000</v>
      </c>
      <c r="L518" s="11">
        <v>0.4</v>
      </c>
      <c r="M518" s="13">
        <f t="shared" si="14"/>
        <v>247500</v>
      </c>
      <c r="N518" s="13">
        <f t="shared" si="15"/>
        <v>450</v>
      </c>
      <c r="O518" s="4" t="s">
        <v>31</v>
      </c>
      <c r="P518" s="12" t="s">
        <v>857</v>
      </c>
    </row>
    <row r="519" spans="2:16" ht="14.25" customHeight="1">
      <c r="B519" s="4" t="s">
        <v>13</v>
      </c>
      <c r="C519" s="4">
        <v>1128299</v>
      </c>
      <c r="D519" s="5">
        <v>43845</v>
      </c>
      <c r="E519" s="4" t="s">
        <v>283</v>
      </c>
      <c r="F519" s="4" t="s">
        <v>847</v>
      </c>
      <c r="G519" s="4" t="s">
        <v>848</v>
      </c>
      <c r="H519" s="6">
        <v>400</v>
      </c>
      <c r="I519" s="12" t="s">
        <v>248</v>
      </c>
      <c r="J519" s="12" t="s">
        <v>1087</v>
      </c>
      <c r="K519" s="10">
        <v>55000</v>
      </c>
      <c r="L519" s="11">
        <v>0.25</v>
      </c>
      <c r="M519" s="13">
        <f t="shared" ref="M519:M582" si="16">K519/L519</f>
        <v>220000</v>
      </c>
      <c r="N519" s="13">
        <f t="shared" ref="N519:N582" si="17">M519/H519</f>
        <v>550</v>
      </c>
      <c r="O519" s="4" t="s">
        <v>31</v>
      </c>
      <c r="P519" s="12" t="s">
        <v>858</v>
      </c>
    </row>
    <row r="520" spans="2:16" ht="14.25" customHeight="1">
      <c r="B520" s="4" t="s">
        <v>13</v>
      </c>
      <c r="C520" s="4">
        <v>1128299</v>
      </c>
      <c r="D520" s="5">
        <v>43846</v>
      </c>
      <c r="E520" s="4" t="s">
        <v>283</v>
      </c>
      <c r="F520" s="4" t="s">
        <v>847</v>
      </c>
      <c r="G520" s="4" t="s">
        <v>848</v>
      </c>
      <c r="H520" s="6">
        <v>400</v>
      </c>
      <c r="I520" s="12" t="s">
        <v>859</v>
      </c>
      <c r="J520" s="12" t="s">
        <v>1086</v>
      </c>
      <c r="K520" s="10">
        <v>88000</v>
      </c>
      <c r="L520" s="11">
        <v>0.4</v>
      </c>
      <c r="M520" s="13">
        <f t="shared" si="16"/>
        <v>220000</v>
      </c>
      <c r="N520" s="13">
        <f t="shared" si="17"/>
        <v>550</v>
      </c>
      <c r="O520" s="4" t="s">
        <v>31</v>
      </c>
      <c r="P520" s="12" t="s">
        <v>860</v>
      </c>
    </row>
    <row r="521" spans="2:16" ht="14.25" customHeight="1">
      <c r="B521" s="4" t="s">
        <v>13</v>
      </c>
      <c r="C521" s="4">
        <v>1128299</v>
      </c>
      <c r="D521" s="5">
        <v>43847</v>
      </c>
      <c r="E521" s="4" t="s">
        <v>283</v>
      </c>
      <c r="F521" s="4" t="s">
        <v>847</v>
      </c>
      <c r="G521" s="4" t="s">
        <v>848</v>
      </c>
      <c r="H521" s="6">
        <v>300</v>
      </c>
      <c r="I521" s="12" t="s">
        <v>515</v>
      </c>
      <c r="J521" s="12" t="s">
        <v>1087</v>
      </c>
      <c r="K521" s="10">
        <v>57750</v>
      </c>
      <c r="L521" s="11">
        <v>0.35</v>
      </c>
      <c r="M521" s="13">
        <f t="shared" si="16"/>
        <v>165000</v>
      </c>
      <c r="N521" s="13">
        <f t="shared" si="17"/>
        <v>550</v>
      </c>
      <c r="O521" s="4" t="s">
        <v>31</v>
      </c>
      <c r="P521" s="12" t="s">
        <v>516</v>
      </c>
    </row>
    <row r="522" spans="2:16" ht="14.25" customHeight="1">
      <c r="B522" s="4" t="s">
        <v>13</v>
      </c>
      <c r="C522" s="4">
        <v>1128299</v>
      </c>
      <c r="D522" s="5">
        <v>43848</v>
      </c>
      <c r="E522" s="4" t="s">
        <v>283</v>
      </c>
      <c r="F522" s="4" t="s">
        <v>847</v>
      </c>
      <c r="G522" s="4" t="s">
        <v>848</v>
      </c>
      <c r="H522" s="6">
        <v>175</v>
      </c>
      <c r="I522" s="12" t="s">
        <v>81</v>
      </c>
      <c r="J522" s="12" t="s">
        <v>1088</v>
      </c>
      <c r="K522" s="10">
        <v>57750</v>
      </c>
      <c r="L522" s="11">
        <v>0.55000000000000004</v>
      </c>
      <c r="M522" s="13">
        <f t="shared" si="16"/>
        <v>104999.99999999999</v>
      </c>
      <c r="N522" s="13">
        <f t="shared" si="17"/>
        <v>599.99999999999989</v>
      </c>
      <c r="O522" s="4" t="s">
        <v>31</v>
      </c>
      <c r="P522" s="12" t="s">
        <v>861</v>
      </c>
    </row>
    <row r="523" spans="2:16" ht="14.25" customHeight="1">
      <c r="B523" s="4" t="s">
        <v>13</v>
      </c>
      <c r="C523" s="4">
        <v>1128299</v>
      </c>
      <c r="D523" s="5">
        <v>43849</v>
      </c>
      <c r="E523" s="4" t="s">
        <v>283</v>
      </c>
      <c r="F523" s="4" t="s">
        <v>847</v>
      </c>
      <c r="G523" s="4" t="s">
        <v>848</v>
      </c>
      <c r="H523" s="6">
        <v>375</v>
      </c>
      <c r="I523" s="12" t="s">
        <v>862</v>
      </c>
      <c r="J523" s="12" t="s">
        <v>1086</v>
      </c>
      <c r="K523" s="10">
        <v>41250</v>
      </c>
      <c r="L523" s="11">
        <v>0.2</v>
      </c>
      <c r="M523" s="13">
        <f t="shared" si="16"/>
        <v>206250</v>
      </c>
      <c r="N523" s="13">
        <f t="shared" si="17"/>
        <v>550</v>
      </c>
      <c r="O523" s="4" t="s">
        <v>31</v>
      </c>
      <c r="P523" s="12" t="s">
        <v>863</v>
      </c>
    </row>
    <row r="524" spans="2:16" ht="14.25" customHeight="1">
      <c r="B524" s="4" t="s">
        <v>13</v>
      </c>
      <c r="C524" s="4">
        <v>1128299</v>
      </c>
      <c r="D524" s="5">
        <v>43850</v>
      </c>
      <c r="E524" s="4" t="s">
        <v>283</v>
      </c>
      <c r="F524" s="4" t="s">
        <v>847</v>
      </c>
      <c r="G524" s="4" t="s">
        <v>848</v>
      </c>
      <c r="H524" s="6">
        <v>550</v>
      </c>
      <c r="I524" s="12" t="s">
        <v>646</v>
      </c>
      <c r="J524" s="12" t="s">
        <v>1087</v>
      </c>
      <c r="K524" s="10">
        <v>132000</v>
      </c>
      <c r="L524" s="11">
        <v>0.4</v>
      </c>
      <c r="M524" s="13">
        <f t="shared" si="16"/>
        <v>330000</v>
      </c>
      <c r="N524" s="13">
        <f t="shared" si="17"/>
        <v>600</v>
      </c>
      <c r="O524" s="4" t="s">
        <v>31</v>
      </c>
      <c r="P524" s="12" t="s">
        <v>647</v>
      </c>
    </row>
    <row r="525" spans="2:16" ht="14.25" customHeight="1">
      <c r="B525" s="4" t="s">
        <v>13</v>
      </c>
      <c r="C525" s="4">
        <v>1128299</v>
      </c>
      <c r="D525" s="5">
        <v>43851</v>
      </c>
      <c r="E525" s="4" t="s">
        <v>283</v>
      </c>
      <c r="F525" s="4" t="s">
        <v>847</v>
      </c>
      <c r="G525" s="4" t="s">
        <v>848</v>
      </c>
      <c r="H525" s="6">
        <v>350</v>
      </c>
      <c r="I525" s="12" t="s">
        <v>459</v>
      </c>
      <c r="J525" s="12" t="s">
        <v>1087</v>
      </c>
      <c r="K525" s="10">
        <v>56875</v>
      </c>
      <c r="L525" s="11">
        <v>0.25</v>
      </c>
      <c r="M525" s="13">
        <f t="shared" si="16"/>
        <v>227500</v>
      </c>
      <c r="N525" s="13">
        <f t="shared" si="17"/>
        <v>650</v>
      </c>
      <c r="O525" s="4" t="s">
        <v>31</v>
      </c>
      <c r="P525" s="12" t="s">
        <v>460</v>
      </c>
    </row>
    <row r="526" spans="2:16" ht="14.25" customHeight="1">
      <c r="B526" s="4" t="s">
        <v>13</v>
      </c>
      <c r="C526" s="4">
        <v>1128299</v>
      </c>
      <c r="D526" s="5">
        <v>43852</v>
      </c>
      <c r="E526" s="4" t="s">
        <v>283</v>
      </c>
      <c r="F526" s="4" t="s">
        <v>847</v>
      </c>
      <c r="G526" s="4" t="s">
        <v>848</v>
      </c>
      <c r="H526" s="6">
        <v>400</v>
      </c>
      <c r="I526" s="12" t="s">
        <v>346</v>
      </c>
      <c r="J526" s="12" t="s">
        <v>1087</v>
      </c>
      <c r="K526" s="10">
        <v>104000</v>
      </c>
      <c r="L526" s="11">
        <v>0.4</v>
      </c>
      <c r="M526" s="13">
        <f t="shared" si="16"/>
        <v>260000</v>
      </c>
      <c r="N526" s="13">
        <f t="shared" si="17"/>
        <v>650</v>
      </c>
      <c r="O526" s="4" t="s">
        <v>31</v>
      </c>
      <c r="P526" s="12" t="s">
        <v>347</v>
      </c>
    </row>
    <row r="527" spans="2:16" ht="14.25" customHeight="1">
      <c r="B527" s="4" t="s">
        <v>13</v>
      </c>
      <c r="C527" s="4">
        <v>1128299</v>
      </c>
      <c r="D527" s="5">
        <v>43853</v>
      </c>
      <c r="E527" s="4" t="s">
        <v>283</v>
      </c>
      <c r="F527" s="4" t="s">
        <v>847</v>
      </c>
      <c r="G527" s="4" t="s">
        <v>848</v>
      </c>
      <c r="H527" s="6">
        <v>300</v>
      </c>
      <c r="I527" s="12" t="s">
        <v>423</v>
      </c>
      <c r="J527" s="12" t="s">
        <v>1087</v>
      </c>
      <c r="K527" s="10">
        <v>63000</v>
      </c>
      <c r="L527" s="11">
        <v>0.35</v>
      </c>
      <c r="M527" s="13">
        <f t="shared" si="16"/>
        <v>180000</v>
      </c>
      <c r="N527" s="13">
        <f t="shared" si="17"/>
        <v>600</v>
      </c>
      <c r="O527" s="4" t="s">
        <v>31</v>
      </c>
      <c r="P527" s="12" t="s">
        <v>424</v>
      </c>
    </row>
    <row r="528" spans="2:16" ht="14.25" customHeight="1">
      <c r="B528" s="4" t="s">
        <v>13</v>
      </c>
      <c r="C528" s="4">
        <v>1128299</v>
      </c>
      <c r="D528" s="5">
        <v>43854</v>
      </c>
      <c r="E528" s="4" t="s">
        <v>283</v>
      </c>
      <c r="F528" s="4" t="s">
        <v>847</v>
      </c>
      <c r="G528" s="4" t="s">
        <v>848</v>
      </c>
      <c r="H528" s="6">
        <v>200</v>
      </c>
      <c r="I528" s="12" t="s">
        <v>37</v>
      </c>
      <c r="J528" s="12" t="s">
        <v>1086</v>
      </c>
      <c r="K528" s="10">
        <v>71500</v>
      </c>
      <c r="L528" s="11">
        <v>0.55000000000000004</v>
      </c>
      <c r="M528" s="13">
        <f t="shared" si="16"/>
        <v>129999.99999999999</v>
      </c>
      <c r="N528" s="13">
        <f t="shared" si="17"/>
        <v>649.99999999999989</v>
      </c>
      <c r="O528" s="4" t="s">
        <v>31</v>
      </c>
      <c r="P528" s="12" t="s">
        <v>864</v>
      </c>
    </row>
    <row r="529" spans="2:16" ht="14.25" customHeight="1">
      <c r="B529" s="4" t="s">
        <v>13</v>
      </c>
      <c r="C529" s="4">
        <v>1128299</v>
      </c>
      <c r="D529" s="5">
        <v>43855</v>
      </c>
      <c r="E529" s="4" t="s">
        <v>283</v>
      </c>
      <c r="F529" s="4" t="s">
        <v>847</v>
      </c>
      <c r="G529" s="4" t="s">
        <v>848</v>
      </c>
      <c r="H529" s="6">
        <v>350</v>
      </c>
      <c r="I529" s="12" t="s">
        <v>865</v>
      </c>
      <c r="J529" s="12" t="s">
        <v>1087</v>
      </c>
      <c r="K529" s="10">
        <v>56000</v>
      </c>
      <c r="L529" s="11">
        <v>0.2</v>
      </c>
      <c r="M529" s="13">
        <f t="shared" si="16"/>
        <v>280000</v>
      </c>
      <c r="N529" s="13">
        <f t="shared" si="17"/>
        <v>800</v>
      </c>
      <c r="O529" s="4" t="s">
        <v>31</v>
      </c>
      <c r="P529" s="12" t="s">
        <v>866</v>
      </c>
    </row>
    <row r="530" spans="2:16" ht="14.25" customHeight="1">
      <c r="B530" s="4" t="s">
        <v>13</v>
      </c>
      <c r="C530" s="4">
        <v>1128299</v>
      </c>
      <c r="D530" s="5">
        <v>43856</v>
      </c>
      <c r="E530" s="4" t="s">
        <v>283</v>
      </c>
      <c r="F530" s="4" t="s">
        <v>847</v>
      </c>
      <c r="G530" s="4" t="s">
        <v>848</v>
      </c>
      <c r="H530" s="6">
        <v>550</v>
      </c>
      <c r="I530" s="12" t="s">
        <v>143</v>
      </c>
      <c r="J530" s="12" t="s">
        <v>1087</v>
      </c>
      <c r="K530" s="10">
        <v>148500</v>
      </c>
      <c r="L530" s="11">
        <v>0.45</v>
      </c>
      <c r="M530" s="13">
        <f t="shared" si="16"/>
        <v>330000</v>
      </c>
      <c r="N530" s="13">
        <f t="shared" si="17"/>
        <v>600</v>
      </c>
      <c r="O530" s="4" t="s">
        <v>31</v>
      </c>
      <c r="P530" s="12" t="s">
        <v>144</v>
      </c>
    </row>
    <row r="531" spans="2:16" ht="14.25" customHeight="1">
      <c r="B531" s="4" t="s">
        <v>13</v>
      </c>
      <c r="C531" s="4">
        <v>1128299</v>
      </c>
      <c r="D531" s="5">
        <v>43857</v>
      </c>
      <c r="E531" s="4" t="s">
        <v>283</v>
      </c>
      <c r="F531" s="4" t="s">
        <v>847</v>
      </c>
      <c r="G531" s="4" t="s">
        <v>848</v>
      </c>
      <c r="H531" s="6">
        <v>400</v>
      </c>
      <c r="I531" s="12" t="s">
        <v>867</v>
      </c>
      <c r="J531" s="12" t="s">
        <v>1087</v>
      </c>
      <c r="K531" s="10">
        <v>78000</v>
      </c>
      <c r="L531" s="11">
        <v>0.3</v>
      </c>
      <c r="M531" s="13">
        <f t="shared" si="16"/>
        <v>260000</v>
      </c>
      <c r="N531" s="13">
        <f t="shared" si="17"/>
        <v>650</v>
      </c>
      <c r="O531" s="4" t="s">
        <v>31</v>
      </c>
      <c r="P531" s="12" t="s">
        <v>868</v>
      </c>
    </row>
    <row r="532" spans="2:16" ht="14.25" customHeight="1">
      <c r="B532" s="4" t="s">
        <v>13</v>
      </c>
      <c r="C532" s="4">
        <v>1128299</v>
      </c>
      <c r="D532" s="5">
        <v>43858</v>
      </c>
      <c r="E532" s="4" t="s">
        <v>283</v>
      </c>
      <c r="F532" s="4" t="s">
        <v>847</v>
      </c>
      <c r="G532" s="4" t="s">
        <v>848</v>
      </c>
      <c r="H532" s="6">
        <v>400</v>
      </c>
      <c r="I532" s="12" t="s">
        <v>869</v>
      </c>
      <c r="J532" s="12" t="s">
        <v>1088</v>
      </c>
      <c r="K532" s="10">
        <v>117000</v>
      </c>
      <c r="L532" s="11">
        <v>0.45</v>
      </c>
      <c r="M532" s="13">
        <f t="shared" si="16"/>
        <v>260000</v>
      </c>
      <c r="N532" s="13">
        <f t="shared" si="17"/>
        <v>650</v>
      </c>
      <c r="O532" s="4" t="s">
        <v>31</v>
      </c>
      <c r="P532" s="12" t="s">
        <v>870</v>
      </c>
    </row>
    <row r="533" spans="2:16" ht="14.25" customHeight="1">
      <c r="B533" s="4" t="s">
        <v>13</v>
      </c>
      <c r="C533" s="4">
        <v>1128299</v>
      </c>
      <c r="D533" s="5">
        <v>43859</v>
      </c>
      <c r="E533" s="4" t="s">
        <v>283</v>
      </c>
      <c r="F533" s="4" t="s">
        <v>847</v>
      </c>
      <c r="G533" s="4" t="s">
        <v>848</v>
      </c>
      <c r="H533" s="6">
        <v>300</v>
      </c>
      <c r="I533" s="12" t="s">
        <v>871</v>
      </c>
      <c r="J533" s="12" t="s">
        <v>1087</v>
      </c>
      <c r="K533" s="10">
        <v>72000</v>
      </c>
      <c r="L533" s="11">
        <v>0.4</v>
      </c>
      <c r="M533" s="13">
        <f t="shared" si="16"/>
        <v>180000</v>
      </c>
      <c r="N533" s="13">
        <f t="shared" si="17"/>
        <v>600</v>
      </c>
      <c r="O533" s="4" t="s">
        <v>31</v>
      </c>
      <c r="P533" s="12" t="s">
        <v>872</v>
      </c>
    </row>
    <row r="534" spans="2:16" ht="14.25" customHeight="1">
      <c r="B534" s="4" t="s">
        <v>13</v>
      </c>
      <c r="C534" s="4">
        <v>1128299</v>
      </c>
      <c r="D534" s="5">
        <v>43860</v>
      </c>
      <c r="E534" s="4" t="s">
        <v>283</v>
      </c>
      <c r="F534" s="4" t="s">
        <v>847</v>
      </c>
      <c r="G534" s="4" t="s">
        <v>848</v>
      </c>
      <c r="H534" s="6">
        <v>200</v>
      </c>
      <c r="I534" s="12" t="s">
        <v>521</v>
      </c>
      <c r="J534" s="12" t="s">
        <v>1087</v>
      </c>
      <c r="K534" s="10">
        <v>78000</v>
      </c>
      <c r="L534" s="11">
        <v>0.6</v>
      </c>
      <c r="M534" s="13">
        <f t="shared" si="16"/>
        <v>130000</v>
      </c>
      <c r="N534" s="13">
        <f t="shared" si="17"/>
        <v>650</v>
      </c>
      <c r="O534" s="4" t="s">
        <v>31</v>
      </c>
      <c r="P534" s="12" t="s">
        <v>873</v>
      </c>
    </row>
    <row r="535" spans="2:16" ht="14.25" customHeight="1">
      <c r="B535" s="4" t="s">
        <v>13</v>
      </c>
      <c r="C535" s="4">
        <v>1128299</v>
      </c>
      <c r="D535" s="5">
        <v>43861</v>
      </c>
      <c r="E535" s="4" t="s">
        <v>283</v>
      </c>
      <c r="F535" s="4" t="s">
        <v>847</v>
      </c>
      <c r="G535" s="4" t="s">
        <v>848</v>
      </c>
      <c r="H535" s="6">
        <v>450</v>
      </c>
      <c r="I535" s="12" t="s">
        <v>392</v>
      </c>
      <c r="J535" s="12" t="s">
        <v>1087</v>
      </c>
      <c r="K535" s="10">
        <v>90000</v>
      </c>
      <c r="L535" s="11">
        <v>0.25</v>
      </c>
      <c r="M535" s="13">
        <f t="shared" si="16"/>
        <v>360000</v>
      </c>
      <c r="N535" s="13">
        <f t="shared" si="17"/>
        <v>800</v>
      </c>
      <c r="O535" s="4" t="s">
        <v>31</v>
      </c>
      <c r="P535" s="12" t="s">
        <v>874</v>
      </c>
    </row>
    <row r="536" spans="2:16" ht="14.25" customHeight="1">
      <c r="B536" s="4" t="s">
        <v>13</v>
      </c>
      <c r="C536" s="4">
        <v>1128299</v>
      </c>
      <c r="D536" s="5">
        <v>43862</v>
      </c>
      <c r="E536" s="4" t="s">
        <v>283</v>
      </c>
      <c r="F536" s="4" t="s">
        <v>847</v>
      </c>
      <c r="G536" s="4" t="s">
        <v>848</v>
      </c>
      <c r="H536" s="6">
        <v>700</v>
      </c>
      <c r="I536" s="12" t="s">
        <v>774</v>
      </c>
      <c r="J536" s="12" t="s">
        <v>1087</v>
      </c>
      <c r="K536" s="10">
        <v>189000</v>
      </c>
      <c r="L536" s="11">
        <v>0.45</v>
      </c>
      <c r="M536" s="13">
        <f t="shared" si="16"/>
        <v>420000</v>
      </c>
      <c r="N536" s="13">
        <f t="shared" si="17"/>
        <v>600</v>
      </c>
      <c r="O536" s="4" t="s">
        <v>31</v>
      </c>
      <c r="P536" s="12" t="s">
        <v>775</v>
      </c>
    </row>
    <row r="537" spans="2:16" ht="14.25" customHeight="1">
      <c r="B537" s="4" t="s">
        <v>13</v>
      </c>
      <c r="C537" s="4">
        <v>1128299</v>
      </c>
      <c r="D537" s="5">
        <v>43863</v>
      </c>
      <c r="E537" s="4" t="s">
        <v>283</v>
      </c>
      <c r="F537" s="4" t="s">
        <v>847</v>
      </c>
      <c r="G537" s="4" t="s">
        <v>848</v>
      </c>
      <c r="H537" s="6">
        <v>550</v>
      </c>
      <c r="I537" s="12" t="s">
        <v>529</v>
      </c>
      <c r="J537" s="12" t="s">
        <v>1087</v>
      </c>
      <c r="K537" s="10">
        <v>107250</v>
      </c>
      <c r="L537" s="11">
        <v>0.3</v>
      </c>
      <c r="M537" s="13">
        <f t="shared" si="16"/>
        <v>357500</v>
      </c>
      <c r="N537" s="13">
        <f t="shared" si="17"/>
        <v>650</v>
      </c>
      <c r="O537" s="4" t="s">
        <v>31</v>
      </c>
      <c r="P537" s="12" t="s">
        <v>530</v>
      </c>
    </row>
    <row r="538" spans="2:16" ht="14.25" customHeight="1">
      <c r="B538" s="4" t="s">
        <v>13</v>
      </c>
      <c r="C538" s="4">
        <v>1128299</v>
      </c>
      <c r="D538" s="5">
        <v>43864</v>
      </c>
      <c r="E538" s="4" t="s">
        <v>283</v>
      </c>
      <c r="F538" s="4" t="s">
        <v>847</v>
      </c>
      <c r="G538" s="4" t="s">
        <v>848</v>
      </c>
      <c r="H538" s="6">
        <v>550</v>
      </c>
      <c r="I538" s="12" t="s">
        <v>55</v>
      </c>
      <c r="J538" s="12" t="s">
        <v>1087</v>
      </c>
      <c r="K538" s="10">
        <v>160875</v>
      </c>
      <c r="L538" s="11">
        <v>0.45</v>
      </c>
      <c r="M538" s="13">
        <f t="shared" si="16"/>
        <v>357500</v>
      </c>
      <c r="N538" s="13">
        <f t="shared" si="17"/>
        <v>650</v>
      </c>
      <c r="O538" s="4" t="s">
        <v>31</v>
      </c>
      <c r="P538" s="12" t="s">
        <v>56</v>
      </c>
    </row>
    <row r="539" spans="2:16" ht="14.25" customHeight="1">
      <c r="B539" s="4" t="s">
        <v>13</v>
      </c>
      <c r="C539" s="4">
        <v>1128299</v>
      </c>
      <c r="D539" s="5">
        <v>43865</v>
      </c>
      <c r="E539" s="4" t="s">
        <v>283</v>
      </c>
      <c r="F539" s="4" t="s">
        <v>847</v>
      </c>
      <c r="G539" s="4" t="s">
        <v>848</v>
      </c>
      <c r="H539" s="6">
        <v>425</v>
      </c>
      <c r="I539" s="12" t="s">
        <v>875</v>
      </c>
      <c r="J539" s="12" t="s">
        <v>1087</v>
      </c>
      <c r="K539" s="10">
        <v>102000</v>
      </c>
      <c r="L539" s="11">
        <v>0.4</v>
      </c>
      <c r="M539" s="13">
        <f t="shared" si="16"/>
        <v>255000</v>
      </c>
      <c r="N539" s="13">
        <f t="shared" si="17"/>
        <v>600</v>
      </c>
      <c r="O539" s="4" t="s">
        <v>31</v>
      </c>
      <c r="P539" s="12" t="s">
        <v>876</v>
      </c>
    </row>
    <row r="540" spans="2:16" ht="14.25" customHeight="1">
      <c r="B540" s="4" t="s">
        <v>13</v>
      </c>
      <c r="C540" s="4">
        <v>1128299</v>
      </c>
      <c r="D540" s="5">
        <v>43866</v>
      </c>
      <c r="E540" s="4" t="s">
        <v>283</v>
      </c>
      <c r="F540" s="4" t="s">
        <v>847</v>
      </c>
      <c r="G540" s="4" t="s">
        <v>848</v>
      </c>
      <c r="H540" s="6">
        <v>300</v>
      </c>
      <c r="I540" s="12" t="s">
        <v>877</v>
      </c>
      <c r="J540" s="12" t="s">
        <v>1089</v>
      </c>
      <c r="K540" s="10">
        <v>117000</v>
      </c>
      <c r="L540" s="11">
        <v>0.6</v>
      </c>
      <c r="M540" s="13">
        <f t="shared" si="16"/>
        <v>195000</v>
      </c>
      <c r="N540" s="13">
        <f t="shared" si="17"/>
        <v>650</v>
      </c>
      <c r="O540" s="4" t="s">
        <v>31</v>
      </c>
      <c r="P540" s="12" t="s">
        <v>878</v>
      </c>
    </row>
    <row r="541" spans="2:16" ht="14.25" customHeight="1">
      <c r="B541" s="4" t="s">
        <v>13</v>
      </c>
      <c r="C541" s="4">
        <v>1128299</v>
      </c>
      <c r="D541" s="5">
        <v>43867</v>
      </c>
      <c r="E541" s="4" t="s">
        <v>283</v>
      </c>
      <c r="F541" s="4" t="s">
        <v>847</v>
      </c>
      <c r="G541" s="4" t="s">
        <v>848</v>
      </c>
      <c r="H541" s="6">
        <v>600</v>
      </c>
      <c r="I541" s="12" t="s">
        <v>551</v>
      </c>
      <c r="J541" s="12" t="s">
        <v>1087</v>
      </c>
      <c r="K541" s="10">
        <v>120000</v>
      </c>
      <c r="L541" s="11">
        <v>0.25</v>
      </c>
      <c r="M541" s="13">
        <f t="shared" si="16"/>
        <v>480000</v>
      </c>
      <c r="N541" s="13">
        <f t="shared" si="17"/>
        <v>800</v>
      </c>
      <c r="O541" s="4" t="s">
        <v>31</v>
      </c>
      <c r="P541" s="12" t="s">
        <v>552</v>
      </c>
    </row>
    <row r="542" spans="2:16" ht="14.25" customHeight="1">
      <c r="B542" s="4" t="s">
        <v>13</v>
      </c>
      <c r="C542" s="4">
        <v>1128299</v>
      </c>
      <c r="D542" s="5">
        <v>43868</v>
      </c>
      <c r="E542" s="4" t="s">
        <v>283</v>
      </c>
      <c r="F542" s="4" t="s">
        <v>847</v>
      </c>
      <c r="G542" s="4" t="s">
        <v>848</v>
      </c>
      <c r="H542" s="6">
        <v>750</v>
      </c>
      <c r="I542" s="12" t="s">
        <v>268</v>
      </c>
      <c r="J542" s="12" t="s">
        <v>1086</v>
      </c>
      <c r="K542" s="10">
        <v>180000</v>
      </c>
      <c r="L542" s="11">
        <v>0.4</v>
      </c>
      <c r="M542" s="13">
        <f t="shared" si="16"/>
        <v>450000</v>
      </c>
      <c r="N542" s="13">
        <f t="shared" si="17"/>
        <v>600</v>
      </c>
      <c r="O542" s="4" t="s">
        <v>31</v>
      </c>
      <c r="P542" s="12" t="s">
        <v>879</v>
      </c>
    </row>
    <row r="543" spans="2:16" ht="14.25" customHeight="1">
      <c r="B543" s="4" t="s">
        <v>13</v>
      </c>
      <c r="C543" s="4">
        <v>1128299</v>
      </c>
      <c r="D543" s="5">
        <v>43869</v>
      </c>
      <c r="E543" s="4" t="s">
        <v>283</v>
      </c>
      <c r="F543" s="4" t="s">
        <v>847</v>
      </c>
      <c r="G543" s="4" t="s">
        <v>848</v>
      </c>
      <c r="H543" s="6">
        <v>600</v>
      </c>
      <c r="I543" s="12" t="s">
        <v>880</v>
      </c>
      <c r="J543" s="12" t="s">
        <v>1086</v>
      </c>
      <c r="K543" s="10">
        <v>97500</v>
      </c>
      <c r="L543" s="11">
        <v>0.25</v>
      </c>
      <c r="M543" s="13">
        <f t="shared" si="16"/>
        <v>390000</v>
      </c>
      <c r="N543" s="13">
        <f t="shared" si="17"/>
        <v>650</v>
      </c>
      <c r="O543" s="4" t="s">
        <v>31</v>
      </c>
      <c r="P543" s="12" t="s">
        <v>881</v>
      </c>
    </row>
    <row r="544" spans="2:16" ht="14.25" customHeight="1">
      <c r="B544" s="4" t="s">
        <v>13</v>
      </c>
      <c r="C544" s="4">
        <v>1128299</v>
      </c>
      <c r="D544" s="5">
        <v>43870</v>
      </c>
      <c r="E544" s="4" t="s">
        <v>283</v>
      </c>
      <c r="F544" s="4" t="s">
        <v>847</v>
      </c>
      <c r="G544" s="4" t="s">
        <v>848</v>
      </c>
      <c r="H544" s="6">
        <v>550</v>
      </c>
      <c r="I544" s="12" t="s">
        <v>823</v>
      </c>
      <c r="J544" s="12" t="s">
        <v>1090</v>
      </c>
      <c r="K544" s="10">
        <v>143000</v>
      </c>
      <c r="L544" s="11">
        <v>0.4</v>
      </c>
      <c r="M544" s="13">
        <f t="shared" si="16"/>
        <v>357500</v>
      </c>
      <c r="N544" s="13">
        <f t="shared" si="17"/>
        <v>650</v>
      </c>
      <c r="O544" s="4" t="s">
        <v>16</v>
      </c>
      <c r="P544" s="12" t="s">
        <v>824</v>
      </c>
    </row>
    <row r="545" spans="2:16" ht="14.25" customHeight="1">
      <c r="B545" s="4" t="s">
        <v>13</v>
      </c>
      <c r="C545" s="4">
        <v>1128299</v>
      </c>
      <c r="D545" s="5">
        <v>43871</v>
      </c>
      <c r="E545" s="4" t="s">
        <v>283</v>
      </c>
      <c r="F545" s="4" t="s">
        <v>847</v>
      </c>
      <c r="G545" s="4" t="s">
        <v>848</v>
      </c>
      <c r="H545" s="6">
        <v>450</v>
      </c>
      <c r="I545" s="12" t="s">
        <v>571</v>
      </c>
      <c r="J545" s="12" t="s">
        <v>1087</v>
      </c>
      <c r="K545" s="10">
        <v>94500</v>
      </c>
      <c r="L545" s="11">
        <v>0.35</v>
      </c>
      <c r="M545" s="13">
        <f t="shared" si="16"/>
        <v>270000</v>
      </c>
      <c r="N545" s="13">
        <f t="shared" si="17"/>
        <v>600</v>
      </c>
      <c r="O545" s="4" t="s">
        <v>16</v>
      </c>
      <c r="P545" s="12" t="s">
        <v>572</v>
      </c>
    </row>
    <row r="546" spans="2:16" ht="14.25" customHeight="1">
      <c r="B546" s="4" t="s">
        <v>13</v>
      </c>
      <c r="C546" s="4">
        <v>1128299</v>
      </c>
      <c r="D546" s="5">
        <v>43872</v>
      </c>
      <c r="E546" s="4" t="s">
        <v>283</v>
      </c>
      <c r="F546" s="4" t="s">
        <v>847</v>
      </c>
      <c r="G546" s="4" t="s">
        <v>848</v>
      </c>
      <c r="H546" s="6">
        <v>500</v>
      </c>
      <c r="I546" s="12" t="s">
        <v>699</v>
      </c>
      <c r="J546" s="12" t="s">
        <v>1087</v>
      </c>
      <c r="K546" s="10">
        <v>178750</v>
      </c>
      <c r="L546" s="11">
        <v>0.55000000000000004</v>
      </c>
      <c r="M546" s="13">
        <f t="shared" si="16"/>
        <v>325000</v>
      </c>
      <c r="N546" s="13">
        <f t="shared" si="17"/>
        <v>650</v>
      </c>
      <c r="O546" s="4" t="s">
        <v>16</v>
      </c>
      <c r="P546" s="12" t="s">
        <v>882</v>
      </c>
    </row>
    <row r="547" spans="2:16" ht="14.25" customHeight="1">
      <c r="B547" s="4" t="s">
        <v>13</v>
      </c>
      <c r="C547" s="4">
        <v>1128299</v>
      </c>
      <c r="D547" s="5">
        <v>43873</v>
      </c>
      <c r="E547" s="4" t="s">
        <v>283</v>
      </c>
      <c r="F547" s="4" t="s">
        <v>847</v>
      </c>
      <c r="G547" s="4" t="s">
        <v>848</v>
      </c>
      <c r="H547" s="6">
        <v>500</v>
      </c>
      <c r="I547" s="12" t="s">
        <v>815</v>
      </c>
      <c r="J547" s="12" t="s">
        <v>1086</v>
      </c>
      <c r="K547" s="10">
        <v>80000</v>
      </c>
      <c r="L547" s="11">
        <v>0.2</v>
      </c>
      <c r="M547" s="13">
        <f t="shared" si="16"/>
        <v>400000</v>
      </c>
      <c r="N547" s="13">
        <f t="shared" si="17"/>
        <v>800</v>
      </c>
      <c r="O547" s="4" t="s">
        <v>16</v>
      </c>
      <c r="P547" s="12" t="s">
        <v>883</v>
      </c>
    </row>
    <row r="548" spans="2:16" ht="14.25" customHeight="1">
      <c r="B548" s="4" t="s">
        <v>13</v>
      </c>
      <c r="C548" s="4">
        <v>1128299</v>
      </c>
      <c r="D548" s="5">
        <v>43874</v>
      </c>
      <c r="E548" s="4" t="s">
        <v>283</v>
      </c>
      <c r="F548" s="4" t="s">
        <v>847</v>
      </c>
      <c r="G548" s="4" t="s">
        <v>848</v>
      </c>
      <c r="H548" s="6">
        <v>700</v>
      </c>
      <c r="I548" s="12" t="s">
        <v>884</v>
      </c>
      <c r="J548" s="12" t="s">
        <v>1086</v>
      </c>
      <c r="K548" s="10">
        <v>182000</v>
      </c>
      <c r="L548" s="11">
        <v>0.4</v>
      </c>
      <c r="M548" s="13">
        <f t="shared" si="16"/>
        <v>455000</v>
      </c>
      <c r="N548" s="13">
        <f t="shared" si="17"/>
        <v>650</v>
      </c>
      <c r="O548" s="4" t="s">
        <v>16</v>
      </c>
      <c r="P548" s="12" t="s">
        <v>885</v>
      </c>
    </row>
    <row r="549" spans="2:16" ht="14.25" customHeight="1">
      <c r="B549" s="4" t="s">
        <v>13</v>
      </c>
      <c r="C549" s="4">
        <v>1128299</v>
      </c>
      <c r="D549" s="5">
        <v>43875</v>
      </c>
      <c r="E549" s="4" t="s">
        <v>283</v>
      </c>
      <c r="F549" s="4" t="s">
        <v>847</v>
      </c>
      <c r="G549" s="4" t="s">
        <v>848</v>
      </c>
      <c r="H549" s="6">
        <v>650</v>
      </c>
      <c r="I549" s="12" t="s">
        <v>621</v>
      </c>
      <c r="J549" s="12" t="s">
        <v>1087</v>
      </c>
      <c r="K549" s="10">
        <v>113750</v>
      </c>
      <c r="L549" s="11">
        <v>0.25</v>
      </c>
      <c r="M549" s="13">
        <f t="shared" si="16"/>
        <v>455000</v>
      </c>
      <c r="N549" s="13">
        <f t="shared" si="17"/>
        <v>700</v>
      </c>
      <c r="O549" s="4" t="s">
        <v>16</v>
      </c>
      <c r="P549" s="12" t="s">
        <v>886</v>
      </c>
    </row>
    <row r="550" spans="2:16" ht="14.25" customHeight="1">
      <c r="B550" s="4" t="s">
        <v>13</v>
      </c>
      <c r="C550" s="4">
        <v>1128299</v>
      </c>
      <c r="D550" s="5">
        <v>43876</v>
      </c>
      <c r="E550" s="4" t="s">
        <v>283</v>
      </c>
      <c r="F550" s="4" t="s">
        <v>847</v>
      </c>
      <c r="G550" s="4" t="s">
        <v>848</v>
      </c>
      <c r="H550" s="6">
        <v>525</v>
      </c>
      <c r="I550" s="12" t="s">
        <v>887</v>
      </c>
      <c r="J550" s="12" t="s">
        <v>1086</v>
      </c>
      <c r="K550" s="10">
        <v>136500</v>
      </c>
      <c r="L550" s="11">
        <v>0.4</v>
      </c>
      <c r="M550" s="13">
        <f t="shared" si="16"/>
        <v>341250</v>
      </c>
      <c r="N550" s="13">
        <f t="shared" si="17"/>
        <v>650</v>
      </c>
      <c r="O550" s="4" t="s">
        <v>16</v>
      </c>
      <c r="P550" s="12" t="s">
        <v>888</v>
      </c>
    </row>
    <row r="551" spans="2:16" ht="14.25" customHeight="1">
      <c r="B551" s="4" t="s">
        <v>13</v>
      </c>
      <c r="C551" s="4">
        <v>1128299</v>
      </c>
      <c r="D551" s="5">
        <v>43877</v>
      </c>
      <c r="E551" s="4" t="s">
        <v>283</v>
      </c>
      <c r="F551" s="4" t="s">
        <v>847</v>
      </c>
      <c r="G551" s="4" t="s">
        <v>848</v>
      </c>
      <c r="H551" s="6">
        <v>475</v>
      </c>
      <c r="I551" s="12" t="s">
        <v>628</v>
      </c>
      <c r="J551" s="12" t="s">
        <v>1086</v>
      </c>
      <c r="K551" s="10">
        <v>108062.5</v>
      </c>
      <c r="L551" s="11">
        <v>0.35</v>
      </c>
      <c r="M551" s="13">
        <f t="shared" si="16"/>
        <v>308750</v>
      </c>
      <c r="N551" s="13">
        <f t="shared" si="17"/>
        <v>650</v>
      </c>
      <c r="O551" s="4" t="s">
        <v>16</v>
      </c>
      <c r="P551" s="12" t="s">
        <v>629</v>
      </c>
    </row>
    <row r="552" spans="2:16" ht="14.25" customHeight="1">
      <c r="B552" s="4" t="s">
        <v>13</v>
      </c>
      <c r="C552" s="4">
        <v>1128299</v>
      </c>
      <c r="D552" s="5">
        <v>43878</v>
      </c>
      <c r="E552" s="4" t="s">
        <v>283</v>
      </c>
      <c r="F552" s="4" t="s">
        <v>847</v>
      </c>
      <c r="G552" s="4" t="s">
        <v>848</v>
      </c>
      <c r="H552" s="6">
        <v>475</v>
      </c>
      <c r="I552" s="12" t="s">
        <v>828</v>
      </c>
      <c r="J552" s="12" t="s">
        <v>1087</v>
      </c>
      <c r="K552" s="10">
        <v>195937.5</v>
      </c>
      <c r="L552" s="11">
        <v>0.55000000000000004</v>
      </c>
      <c r="M552" s="13">
        <f t="shared" si="16"/>
        <v>356250</v>
      </c>
      <c r="N552" s="13">
        <f t="shared" si="17"/>
        <v>750</v>
      </c>
      <c r="O552" s="4" t="s">
        <v>16</v>
      </c>
      <c r="P552" s="12" t="s">
        <v>829</v>
      </c>
    </row>
    <row r="553" spans="2:16" ht="14.25" customHeight="1">
      <c r="B553" s="4" t="s">
        <v>13</v>
      </c>
      <c r="C553" s="4">
        <v>1128299</v>
      </c>
      <c r="D553" s="5">
        <v>43879</v>
      </c>
      <c r="E553" s="4" t="s">
        <v>283</v>
      </c>
      <c r="F553" s="4" t="s">
        <v>847</v>
      </c>
      <c r="G553" s="4" t="s">
        <v>848</v>
      </c>
      <c r="H553" s="6">
        <v>400</v>
      </c>
      <c r="I553" s="12" t="s">
        <v>695</v>
      </c>
      <c r="J553" s="12" t="s">
        <v>1087</v>
      </c>
      <c r="K553" s="10">
        <v>64000</v>
      </c>
      <c r="L553" s="11">
        <v>0.2</v>
      </c>
      <c r="M553" s="13">
        <f t="shared" si="16"/>
        <v>320000</v>
      </c>
      <c r="N553" s="13">
        <f t="shared" si="17"/>
        <v>800</v>
      </c>
      <c r="O553" s="4" t="s">
        <v>16</v>
      </c>
      <c r="P553" s="12" t="s">
        <v>696</v>
      </c>
    </row>
    <row r="554" spans="2:16" ht="14.25" customHeight="1">
      <c r="B554" s="4" t="s">
        <v>13</v>
      </c>
      <c r="C554" s="4">
        <v>1128299</v>
      </c>
      <c r="D554" s="5">
        <v>43880</v>
      </c>
      <c r="E554" s="4" t="s">
        <v>283</v>
      </c>
      <c r="F554" s="4" t="s">
        <v>847</v>
      </c>
      <c r="G554" s="4" t="s">
        <v>848</v>
      </c>
      <c r="H554" s="6">
        <v>600</v>
      </c>
      <c r="I554" s="12" t="s">
        <v>587</v>
      </c>
      <c r="J554" s="12" t="s">
        <v>1086</v>
      </c>
      <c r="K554" s="10">
        <v>126000</v>
      </c>
      <c r="L554" s="11">
        <v>0.35</v>
      </c>
      <c r="M554" s="13">
        <f t="shared" si="16"/>
        <v>360000</v>
      </c>
      <c r="N554" s="13">
        <f t="shared" si="17"/>
        <v>600</v>
      </c>
      <c r="O554" s="4" t="s">
        <v>16</v>
      </c>
      <c r="P554" s="12" t="s">
        <v>889</v>
      </c>
    </row>
    <row r="555" spans="2:16" ht="14.25" customHeight="1">
      <c r="B555" s="4" t="s">
        <v>13</v>
      </c>
      <c r="C555" s="4">
        <v>1128299</v>
      </c>
      <c r="D555" s="5">
        <v>43881</v>
      </c>
      <c r="E555" s="4" t="s">
        <v>283</v>
      </c>
      <c r="F555" s="4" t="s">
        <v>847</v>
      </c>
      <c r="G555" s="4" t="s">
        <v>848</v>
      </c>
      <c r="H555" s="6">
        <v>600</v>
      </c>
      <c r="I555" s="12" t="s">
        <v>890</v>
      </c>
      <c r="J555" s="12" t="s">
        <v>1087</v>
      </c>
      <c r="K555" s="10">
        <v>78000</v>
      </c>
      <c r="L555" s="11">
        <v>0.2</v>
      </c>
      <c r="M555" s="13">
        <f t="shared" si="16"/>
        <v>390000</v>
      </c>
      <c r="N555" s="13">
        <f t="shared" si="17"/>
        <v>650</v>
      </c>
      <c r="O555" s="4" t="s">
        <v>16</v>
      </c>
      <c r="P555" s="12" t="s">
        <v>891</v>
      </c>
    </row>
    <row r="556" spans="2:16" ht="14.25" customHeight="1">
      <c r="B556" s="4" t="s">
        <v>13</v>
      </c>
      <c r="C556" s="4">
        <v>1128299</v>
      </c>
      <c r="D556" s="5">
        <v>43882</v>
      </c>
      <c r="E556" s="4" t="s">
        <v>283</v>
      </c>
      <c r="F556" s="4" t="s">
        <v>847</v>
      </c>
      <c r="G556" s="4" t="s">
        <v>848</v>
      </c>
      <c r="H556" s="6">
        <v>450</v>
      </c>
      <c r="I556" s="12" t="s">
        <v>892</v>
      </c>
      <c r="J556" s="12" t="s">
        <v>1087</v>
      </c>
      <c r="K556" s="10">
        <v>94500</v>
      </c>
      <c r="L556" s="11">
        <v>0.35</v>
      </c>
      <c r="M556" s="13">
        <f t="shared" si="16"/>
        <v>270000</v>
      </c>
      <c r="N556" s="13">
        <f t="shared" si="17"/>
        <v>600</v>
      </c>
      <c r="O556" s="4" t="s">
        <v>16</v>
      </c>
      <c r="P556" s="12" t="s">
        <v>893</v>
      </c>
    </row>
    <row r="557" spans="2:16" ht="14.25" customHeight="1">
      <c r="B557" s="4" t="s">
        <v>13</v>
      </c>
      <c r="C557" s="4">
        <v>1128299</v>
      </c>
      <c r="D557" s="5">
        <v>43883</v>
      </c>
      <c r="E557" s="4" t="s">
        <v>283</v>
      </c>
      <c r="F557" s="4" t="s">
        <v>847</v>
      </c>
      <c r="G557" s="4" t="s">
        <v>848</v>
      </c>
      <c r="H557" s="6">
        <v>400</v>
      </c>
      <c r="I557" s="12" t="s">
        <v>894</v>
      </c>
      <c r="J557" s="12" t="s">
        <v>1088</v>
      </c>
      <c r="K557" s="10">
        <v>72000</v>
      </c>
      <c r="L557" s="11">
        <v>0.3</v>
      </c>
      <c r="M557" s="13">
        <f t="shared" si="16"/>
        <v>240000</v>
      </c>
      <c r="N557" s="13">
        <f t="shared" si="17"/>
        <v>600</v>
      </c>
      <c r="O557" s="4" t="s">
        <v>16</v>
      </c>
      <c r="P557" s="12" t="s">
        <v>895</v>
      </c>
    </row>
    <row r="558" spans="2:16" ht="14.25" customHeight="1">
      <c r="B558" s="4" t="s">
        <v>13</v>
      </c>
      <c r="C558" s="4">
        <v>1128299</v>
      </c>
      <c r="D558" s="5">
        <v>43884</v>
      </c>
      <c r="E558" s="4" t="s">
        <v>283</v>
      </c>
      <c r="F558" s="4" t="s">
        <v>847</v>
      </c>
      <c r="G558" s="4" t="s">
        <v>848</v>
      </c>
      <c r="H558" s="6">
        <v>400</v>
      </c>
      <c r="I558" s="12" t="s">
        <v>480</v>
      </c>
      <c r="J558" s="12" t="s">
        <v>1087</v>
      </c>
      <c r="K558" s="10">
        <v>140000</v>
      </c>
      <c r="L558" s="11">
        <v>0.5</v>
      </c>
      <c r="M558" s="13">
        <f t="shared" si="16"/>
        <v>280000</v>
      </c>
      <c r="N558" s="13">
        <f t="shared" si="17"/>
        <v>700</v>
      </c>
      <c r="O558" s="4" t="s">
        <v>16</v>
      </c>
      <c r="P558" s="12" t="s">
        <v>481</v>
      </c>
    </row>
    <row r="559" spans="2:16" ht="14.25" customHeight="1">
      <c r="B559" s="4" t="s">
        <v>13</v>
      </c>
      <c r="C559" s="4">
        <v>1128299</v>
      </c>
      <c r="D559" s="5">
        <v>43885</v>
      </c>
      <c r="E559" s="4" t="s">
        <v>283</v>
      </c>
      <c r="F559" s="4" t="s">
        <v>847</v>
      </c>
      <c r="G559" s="4" t="s">
        <v>848</v>
      </c>
      <c r="H559" s="6">
        <v>450</v>
      </c>
      <c r="I559" s="12" t="s">
        <v>896</v>
      </c>
      <c r="J559" s="12" t="s">
        <v>1088</v>
      </c>
      <c r="K559" s="10">
        <v>50625</v>
      </c>
      <c r="L559" s="11">
        <v>0.15</v>
      </c>
      <c r="M559" s="13">
        <f t="shared" si="16"/>
        <v>337500</v>
      </c>
      <c r="N559" s="13">
        <f t="shared" si="17"/>
        <v>750</v>
      </c>
      <c r="O559" s="4" t="s">
        <v>16</v>
      </c>
      <c r="P559" s="12" t="s">
        <v>897</v>
      </c>
    </row>
    <row r="560" spans="2:16" ht="14.25" customHeight="1">
      <c r="B560" s="4" t="s">
        <v>13</v>
      </c>
      <c r="C560" s="4">
        <v>1128299</v>
      </c>
      <c r="D560" s="5">
        <v>43886</v>
      </c>
      <c r="E560" s="4" t="s">
        <v>283</v>
      </c>
      <c r="F560" s="4" t="s">
        <v>847</v>
      </c>
      <c r="G560" s="4" t="s">
        <v>848</v>
      </c>
      <c r="H560" s="6">
        <v>550</v>
      </c>
      <c r="I560" s="12" t="s">
        <v>266</v>
      </c>
      <c r="J560" s="12" t="s">
        <v>1087</v>
      </c>
      <c r="K560" s="10">
        <v>115500</v>
      </c>
      <c r="L560" s="11">
        <v>0.35</v>
      </c>
      <c r="M560" s="13">
        <f t="shared" si="16"/>
        <v>330000</v>
      </c>
      <c r="N560" s="13">
        <f t="shared" si="17"/>
        <v>600</v>
      </c>
      <c r="O560" s="4" t="s">
        <v>16</v>
      </c>
      <c r="P560" s="12" t="s">
        <v>898</v>
      </c>
    </row>
    <row r="561" spans="2:16" ht="14.25" customHeight="1">
      <c r="B561" s="4" t="s">
        <v>13</v>
      </c>
      <c r="C561" s="4">
        <v>1128299</v>
      </c>
      <c r="D561" s="5">
        <v>43887</v>
      </c>
      <c r="E561" s="4" t="s">
        <v>283</v>
      </c>
      <c r="F561" s="4" t="s">
        <v>847</v>
      </c>
      <c r="G561" s="4" t="s">
        <v>848</v>
      </c>
      <c r="H561" s="6">
        <v>550</v>
      </c>
      <c r="I561" s="12" t="s">
        <v>826</v>
      </c>
      <c r="J561" s="12" t="s">
        <v>1087</v>
      </c>
      <c r="K561" s="10">
        <v>71500</v>
      </c>
      <c r="L561" s="11">
        <v>0.2</v>
      </c>
      <c r="M561" s="13">
        <f t="shared" si="16"/>
        <v>357500</v>
      </c>
      <c r="N561" s="13">
        <f t="shared" si="17"/>
        <v>650</v>
      </c>
      <c r="O561" s="4" t="s">
        <v>16</v>
      </c>
      <c r="P561" s="12" t="s">
        <v>827</v>
      </c>
    </row>
    <row r="562" spans="2:16" ht="14.25" customHeight="1">
      <c r="B562" s="4" t="s">
        <v>13</v>
      </c>
      <c r="C562" s="4">
        <v>1128299</v>
      </c>
      <c r="D562" s="5">
        <v>43888</v>
      </c>
      <c r="E562" s="4" t="s">
        <v>283</v>
      </c>
      <c r="F562" s="4" t="s">
        <v>847</v>
      </c>
      <c r="G562" s="4" t="s">
        <v>848</v>
      </c>
      <c r="H562" s="6">
        <v>375</v>
      </c>
      <c r="I562" s="12" t="s">
        <v>581</v>
      </c>
      <c r="J562" s="12" t="s">
        <v>1087</v>
      </c>
      <c r="K562" s="10">
        <v>78750</v>
      </c>
      <c r="L562" s="11">
        <v>0.35</v>
      </c>
      <c r="M562" s="13">
        <f t="shared" si="16"/>
        <v>225000</v>
      </c>
      <c r="N562" s="13">
        <f t="shared" si="17"/>
        <v>600</v>
      </c>
      <c r="O562" s="4" t="s">
        <v>16</v>
      </c>
      <c r="P562" s="12" t="s">
        <v>582</v>
      </c>
    </row>
    <row r="563" spans="2:16" ht="14.25" customHeight="1">
      <c r="B563" s="4" t="s">
        <v>13</v>
      </c>
      <c r="C563" s="4">
        <v>1128299</v>
      </c>
      <c r="D563" s="5">
        <v>43889</v>
      </c>
      <c r="E563" s="4" t="s">
        <v>283</v>
      </c>
      <c r="F563" s="4" t="s">
        <v>847</v>
      </c>
      <c r="G563" s="4" t="s">
        <v>848</v>
      </c>
      <c r="H563" s="6">
        <v>350</v>
      </c>
      <c r="I563" s="12" t="s">
        <v>330</v>
      </c>
      <c r="J563" s="12" t="s">
        <v>1087</v>
      </c>
      <c r="K563" s="10">
        <v>63000</v>
      </c>
      <c r="L563" s="11">
        <v>0.3</v>
      </c>
      <c r="M563" s="13">
        <f t="shared" si="16"/>
        <v>210000</v>
      </c>
      <c r="N563" s="13">
        <f t="shared" si="17"/>
        <v>600</v>
      </c>
      <c r="O563" s="4" t="s">
        <v>16</v>
      </c>
      <c r="P563" s="12" t="s">
        <v>899</v>
      </c>
    </row>
    <row r="564" spans="2:16" ht="14.25" customHeight="1">
      <c r="B564" s="4" t="s">
        <v>13</v>
      </c>
      <c r="C564" s="4">
        <v>1128299</v>
      </c>
      <c r="D564" s="5">
        <v>43891</v>
      </c>
      <c r="E564" s="4" t="s">
        <v>283</v>
      </c>
      <c r="F564" s="4" t="s">
        <v>847</v>
      </c>
      <c r="G564" s="4" t="s">
        <v>848</v>
      </c>
      <c r="H564" s="6">
        <v>325</v>
      </c>
      <c r="I564" s="12" t="s">
        <v>545</v>
      </c>
      <c r="J564" s="12" t="s">
        <v>1087</v>
      </c>
      <c r="K564" s="10">
        <v>113750</v>
      </c>
      <c r="L564" s="11">
        <v>0.5</v>
      </c>
      <c r="M564" s="13">
        <f t="shared" si="16"/>
        <v>227500</v>
      </c>
      <c r="N564" s="13">
        <f t="shared" si="17"/>
        <v>700</v>
      </c>
      <c r="O564" s="4" t="s">
        <v>16</v>
      </c>
      <c r="P564" s="12" t="s">
        <v>900</v>
      </c>
    </row>
    <row r="565" spans="2:16" ht="14.25" customHeight="1">
      <c r="B565" s="4" t="s">
        <v>13</v>
      </c>
      <c r="C565" s="4">
        <v>1128299</v>
      </c>
      <c r="D565" s="5">
        <v>43892</v>
      </c>
      <c r="E565" s="4" t="s">
        <v>283</v>
      </c>
      <c r="F565" s="4" t="s">
        <v>847</v>
      </c>
      <c r="G565" s="4" t="s">
        <v>848</v>
      </c>
      <c r="H565" s="6">
        <v>375</v>
      </c>
      <c r="I565" s="12" t="s">
        <v>444</v>
      </c>
      <c r="J565" s="12" t="s">
        <v>1087</v>
      </c>
      <c r="K565" s="10">
        <v>42187.5</v>
      </c>
      <c r="L565" s="11">
        <v>0.15</v>
      </c>
      <c r="M565" s="13">
        <f t="shared" si="16"/>
        <v>281250</v>
      </c>
      <c r="N565" s="13">
        <f t="shared" si="17"/>
        <v>750</v>
      </c>
      <c r="O565" s="4" t="s">
        <v>16</v>
      </c>
      <c r="P565" s="12" t="s">
        <v>901</v>
      </c>
    </row>
    <row r="566" spans="2:16" ht="14.25" customHeight="1">
      <c r="B566" s="4" t="s">
        <v>13</v>
      </c>
      <c r="C566" s="4">
        <v>1128299</v>
      </c>
      <c r="D566" s="5">
        <v>43893</v>
      </c>
      <c r="E566" s="4" t="s">
        <v>283</v>
      </c>
      <c r="F566" s="4" t="s">
        <v>847</v>
      </c>
      <c r="G566" s="4" t="s">
        <v>848</v>
      </c>
      <c r="H566" s="6">
        <v>575</v>
      </c>
      <c r="I566" s="12" t="s">
        <v>497</v>
      </c>
      <c r="J566" s="12" t="s">
        <v>1087</v>
      </c>
      <c r="K566" s="10">
        <v>120750</v>
      </c>
      <c r="L566" s="11">
        <v>0.35</v>
      </c>
      <c r="M566" s="13">
        <f t="shared" si="16"/>
        <v>345000</v>
      </c>
      <c r="N566" s="13">
        <f t="shared" si="17"/>
        <v>600</v>
      </c>
      <c r="O566" s="4" t="s">
        <v>16</v>
      </c>
      <c r="P566" s="12" t="s">
        <v>902</v>
      </c>
    </row>
    <row r="567" spans="2:16" ht="14.25" customHeight="1">
      <c r="B567" s="4" t="s">
        <v>13</v>
      </c>
      <c r="C567" s="4">
        <v>1128299</v>
      </c>
      <c r="D567" s="5">
        <v>43894</v>
      </c>
      <c r="E567" s="4" t="s">
        <v>283</v>
      </c>
      <c r="F567" s="4" t="s">
        <v>847</v>
      </c>
      <c r="G567" s="4" t="s">
        <v>848</v>
      </c>
      <c r="H567" s="6">
        <v>575</v>
      </c>
      <c r="I567" s="12" t="s">
        <v>597</v>
      </c>
      <c r="J567" s="12" t="s">
        <v>1086</v>
      </c>
      <c r="K567" s="10">
        <v>74750</v>
      </c>
      <c r="L567" s="11">
        <v>0.2</v>
      </c>
      <c r="M567" s="13">
        <f t="shared" si="16"/>
        <v>373750</v>
      </c>
      <c r="N567" s="13">
        <f t="shared" si="17"/>
        <v>650</v>
      </c>
      <c r="O567" s="4" t="s">
        <v>16</v>
      </c>
      <c r="P567" s="12" t="s">
        <v>598</v>
      </c>
    </row>
    <row r="568" spans="2:16" ht="14.25" customHeight="1">
      <c r="B568" s="4" t="s">
        <v>13</v>
      </c>
      <c r="C568" s="4">
        <v>1128299</v>
      </c>
      <c r="D568" s="5">
        <v>43895</v>
      </c>
      <c r="E568" s="4" t="s">
        <v>283</v>
      </c>
      <c r="F568" s="4" t="s">
        <v>847</v>
      </c>
      <c r="G568" s="4" t="s">
        <v>848</v>
      </c>
      <c r="H568" s="6">
        <v>425</v>
      </c>
      <c r="I568" s="12" t="s">
        <v>644</v>
      </c>
      <c r="J568" s="12" t="s">
        <v>1086</v>
      </c>
      <c r="K568" s="10">
        <v>89250</v>
      </c>
      <c r="L568" s="11">
        <v>0.35</v>
      </c>
      <c r="M568" s="13">
        <f t="shared" si="16"/>
        <v>255000.00000000003</v>
      </c>
      <c r="N568" s="13">
        <f t="shared" si="17"/>
        <v>600.00000000000011</v>
      </c>
      <c r="O568" s="4" t="s">
        <v>16</v>
      </c>
      <c r="P568" s="12" t="s">
        <v>903</v>
      </c>
    </row>
    <row r="569" spans="2:16" ht="14.25" customHeight="1">
      <c r="B569" s="4" t="s">
        <v>13</v>
      </c>
      <c r="C569" s="4">
        <v>1128299</v>
      </c>
      <c r="D569" s="5">
        <v>43896</v>
      </c>
      <c r="E569" s="4" t="s">
        <v>283</v>
      </c>
      <c r="F569" s="4" t="s">
        <v>847</v>
      </c>
      <c r="G569" s="4" t="s">
        <v>848</v>
      </c>
      <c r="H569" s="6">
        <v>400</v>
      </c>
      <c r="I569" s="12" t="s">
        <v>33</v>
      </c>
      <c r="J569" s="12" t="s">
        <v>1087</v>
      </c>
      <c r="K569" s="10">
        <v>72000</v>
      </c>
      <c r="L569" s="11">
        <v>0.3</v>
      </c>
      <c r="M569" s="13">
        <f t="shared" si="16"/>
        <v>240000</v>
      </c>
      <c r="N569" s="13">
        <f t="shared" si="17"/>
        <v>600</v>
      </c>
      <c r="O569" s="4" t="s">
        <v>16</v>
      </c>
      <c r="P569" s="12" t="s">
        <v>904</v>
      </c>
    </row>
    <row r="570" spans="2:16" ht="14.25" customHeight="1">
      <c r="B570" s="4" t="s">
        <v>13</v>
      </c>
      <c r="C570" s="4">
        <v>1128299</v>
      </c>
      <c r="D570" s="5">
        <v>43897</v>
      </c>
      <c r="E570" s="4" t="s">
        <v>283</v>
      </c>
      <c r="F570" s="4" t="s">
        <v>847</v>
      </c>
      <c r="G570" s="4" t="s">
        <v>848</v>
      </c>
      <c r="H570" s="6">
        <v>350</v>
      </c>
      <c r="I570" s="12" t="s">
        <v>49</v>
      </c>
      <c r="J570" s="12" t="s">
        <v>1086</v>
      </c>
      <c r="K570" s="10">
        <v>122500</v>
      </c>
      <c r="L570" s="11">
        <v>0.5</v>
      </c>
      <c r="M570" s="13">
        <f t="shared" si="16"/>
        <v>245000</v>
      </c>
      <c r="N570" s="13">
        <f t="shared" si="17"/>
        <v>700</v>
      </c>
      <c r="O570" s="4" t="s">
        <v>16</v>
      </c>
      <c r="P570" s="12" t="s">
        <v>905</v>
      </c>
    </row>
    <row r="571" spans="2:16" ht="14.25" customHeight="1">
      <c r="B571" s="4" t="s">
        <v>13</v>
      </c>
      <c r="C571" s="4">
        <v>1128299</v>
      </c>
      <c r="D571" s="5">
        <v>43898</v>
      </c>
      <c r="E571" s="4" t="s">
        <v>283</v>
      </c>
      <c r="F571" s="4" t="s">
        <v>847</v>
      </c>
      <c r="G571" s="4" t="s">
        <v>848</v>
      </c>
      <c r="H571" s="6">
        <v>475</v>
      </c>
      <c r="I571" s="12" t="s">
        <v>180</v>
      </c>
      <c r="J571" s="12" t="s">
        <v>1087</v>
      </c>
      <c r="K571" s="10">
        <v>53437.5</v>
      </c>
      <c r="L571" s="11">
        <v>0.15</v>
      </c>
      <c r="M571" s="13">
        <f t="shared" si="16"/>
        <v>356250</v>
      </c>
      <c r="N571" s="13">
        <f t="shared" si="17"/>
        <v>750</v>
      </c>
      <c r="O571" s="4" t="s">
        <v>16</v>
      </c>
      <c r="P571" s="12" t="s">
        <v>906</v>
      </c>
    </row>
    <row r="572" spans="2:16" ht="14.25" customHeight="1">
      <c r="B572" s="4" t="s">
        <v>13</v>
      </c>
      <c r="C572" s="4">
        <v>1128299</v>
      </c>
      <c r="D572" s="5">
        <v>43899</v>
      </c>
      <c r="E572" s="4" t="s">
        <v>283</v>
      </c>
      <c r="F572" s="4" t="s">
        <v>847</v>
      </c>
      <c r="G572" s="4" t="s">
        <v>848</v>
      </c>
      <c r="H572" s="6">
        <v>675</v>
      </c>
      <c r="I572" s="12" t="s">
        <v>605</v>
      </c>
      <c r="J572" s="12" t="s">
        <v>1086</v>
      </c>
      <c r="K572" s="10">
        <v>141750</v>
      </c>
      <c r="L572" s="11">
        <v>0.35</v>
      </c>
      <c r="M572" s="13">
        <f t="shared" si="16"/>
        <v>405000</v>
      </c>
      <c r="N572" s="13">
        <f t="shared" si="17"/>
        <v>600</v>
      </c>
      <c r="O572" s="4" t="s">
        <v>16</v>
      </c>
      <c r="P572" s="12" t="s">
        <v>907</v>
      </c>
    </row>
    <row r="573" spans="2:16" ht="14.25" customHeight="1">
      <c r="B573" s="4" t="s">
        <v>13</v>
      </c>
      <c r="C573" s="4">
        <v>1128299</v>
      </c>
      <c r="D573" s="5">
        <v>43900</v>
      </c>
      <c r="E573" s="4" t="s">
        <v>283</v>
      </c>
      <c r="F573" s="4" t="s">
        <v>847</v>
      </c>
      <c r="G573" s="4" t="s">
        <v>848</v>
      </c>
      <c r="H573" s="6">
        <v>675</v>
      </c>
      <c r="I573" s="12" t="s">
        <v>279</v>
      </c>
      <c r="J573" s="12" t="s">
        <v>1087</v>
      </c>
      <c r="K573" s="10">
        <v>87750</v>
      </c>
      <c r="L573" s="11">
        <v>0.2</v>
      </c>
      <c r="M573" s="13">
        <f t="shared" si="16"/>
        <v>438750</v>
      </c>
      <c r="N573" s="13">
        <f t="shared" si="17"/>
        <v>650</v>
      </c>
      <c r="O573" s="4" t="s">
        <v>16</v>
      </c>
      <c r="P573" s="12" t="s">
        <v>908</v>
      </c>
    </row>
    <row r="574" spans="2:16" ht="14.25" customHeight="1">
      <c r="B574" s="4" t="s">
        <v>13</v>
      </c>
      <c r="C574" s="4">
        <v>1128299</v>
      </c>
      <c r="D574" s="5">
        <v>43901</v>
      </c>
      <c r="E574" s="4" t="s">
        <v>283</v>
      </c>
      <c r="F574" s="4" t="s">
        <v>847</v>
      </c>
      <c r="G574" s="4" t="s">
        <v>848</v>
      </c>
      <c r="H574" s="6">
        <v>475</v>
      </c>
      <c r="I574" s="12" t="s">
        <v>771</v>
      </c>
      <c r="J574" s="12" t="s">
        <v>1087</v>
      </c>
      <c r="K574" s="10">
        <v>99750</v>
      </c>
      <c r="L574" s="11">
        <v>0.35</v>
      </c>
      <c r="M574" s="13">
        <f t="shared" si="16"/>
        <v>285000</v>
      </c>
      <c r="N574" s="13">
        <f t="shared" si="17"/>
        <v>600</v>
      </c>
      <c r="O574" s="4" t="s">
        <v>16</v>
      </c>
      <c r="P574" s="12" t="s">
        <v>772</v>
      </c>
    </row>
    <row r="575" spans="2:16" ht="14.25" customHeight="1">
      <c r="B575" s="4" t="s">
        <v>13</v>
      </c>
      <c r="C575" s="4">
        <v>1128299</v>
      </c>
      <c r="D575" s="5">
        <v>43902</v>
      </c>
      <c r="E575" s="4" t="s">
        <v>283</v>
      </c>
      <c r="F575" s="4" t="s">
        <v>847</v>
      </c>
      <c r="G575" s="4" t="s">
        <v>848</v>
      </c>
      <c r="H575" s="6">
        <v>475</v>
      </c>
      <c r="I575" s="12" t="s">
        <v>630</v>
      </c>
      <c r="J575" s="12" t="s">
        <v>1087</v>
      </c>
      <c r="K575" s="10">
        <v>85500</v>
      </c>
      <c r="L575" s="11">
        <v>0.3</v>
      </c>
      <c r="M575" s="13">
        <f t="shared" si="16"/>
        <v>285000</v>
      </c>
      <c r="N575" s="13">
        <f t="shared" si="17"/>
        <v>600</v>
      </c>
      <c r="O575" s="4" t="s">
        <v>16</v>
      </c>
      <c r="P575" s="12" t="s">
        <v>631</v>
      </c>
    </row>
    <row r="576" spans="2:16" ht="14.25" customHeight="1">
      <c r="B576" s="4" t="s">
        <v>13</v>
      </c>
      <c r="C576" s="4">
        <v>1128299</v>
      </c>
      <c r="D576" s="5">
        <v>43903</v>
      </c>
      <c r="E576" s="4" t="s">
        <v>283</v>
      </c>
      <c r="F576" s="4" t="s">
        <v>847</v>
      </c>
      <c r="G576" s="4" t="s">
        <v>848</v>
      </c>
      <c r="H576" s="6">
        <v>400</v>
      </c>
      <c r="I576" s="12" t="s">
        <v>909</v>
      </c>
      <c r="J576" s="12" t="s">
        <v>1087</v>
      </c>
      <c r="K576" s="10">
        <v>140000</v>
      </c>
      <c r="L576" s="11">
        <v>0.5</v>
      </c>
      <c r="M576" s="13">
        <f t="shared" si="16"/>
        <v>280000</v>
      </c>
      <c r="N576" s="13">
        <f t="shared" si="17"/>
        <v>700</v>
      </c>
      <c r="O576" s="4" t="s">
        <v>16</v>
      </c>
      <c r="P576" s="12" t="s">
        <v>910</v>
      </c>
    </row>
    <row r="577" spans="2:16" ht="14.25" customHeight="1">
      <c r="B577" s="4" t="s">
        <v>13</v>
      </c>
      <c r="C577" s="4">
        <v>1128299</v>
      </c>
      <c r="D577" s="5">
        <v>43904</v>
      </c>
      <c r="E577" s="4" t="s">
        <v>283</v>
      </c>
      <c r="F577" s="4" t="s">
        <v>847</v>
      </c>
      <c r="G577" s="4" t="s">
        <v>848</v>
      </c>
      <c r="H577" s="6">
        <v>500</v>
      </c>
      <c r="I577" s="12" t="s">
        <v>911</v>
      </c>
      <c r="J577" s="12" t="s">
        <v>1087</v>
      </c>
      <c r="K577" s="10">
        <v>56250</v>
      </c>
      <c r="L577" s="11">
        <v>0.15</v>
      </c>
      <c r="M577" s="13">
        <f t="shared" si="16"/>
        <v>375000</v>
      </c>
      <c r="N577" s="13">
        <f t="shared" si="17"/>
        <v>750</v>
      </c>
      <c r="O577" s="4" t="s">
        <v>16</v>
      </c>
      <c r="P577" s="12" t="s">
        <v>912</v>
      </c>
    </row>
    <row r="578" spans="2:16" ht="14.25" customHeight="1">
      <c r="B578" s="4" t="s">
        <v>13</v>
      </c>
      <c r="C578" s="4">
        <v>1128299</v>
      </c>
      <c r="D578" s="5">
        <v>43905</v>
      </c>
      <c r="E578" s="4" t="s">
        <v>283</v>
      </c>
      <c r="F578" s="4" t="s">
        <v>847</v>
      </c>
      <c r="G578" s="4" t="s">
        <v>848</v>
      </c>
      <c r="H578" s="6">
        <v>425</v>
      </c>
      <c r="I578" s="12" t="s">
        <v>639</v>
      </c>
      <c r="J578" s="12" t="s">
        <v>1087</v>
      </c>
      <c r="K578" s="10">
        <v>44625</v>
      </c>
      <c r="L578" s="11">
        <v>0.35</v>
      </c>
      <c r="M578" s="13">
        <f t="shared" si="16"/>
        <v>127500.00000000001</v>
      </c>
      <c r="N578" s="13">
        <f t="shared" si="17"/>
        <v>300.00000000000006</v>
      </c>
      <c r="O578" s="4" t="s">
        <v>16</v>
      </c>
      <c r="P578" s="12" t="s">
        <v>913</v>
      </c>
    </row>
    <row r="579" spans="2:16" ht="14.25" customHeight="1">
      <c r="B579" s="4" t="s">
        <v>13</v>
      </c>
      <c r="C579" s="4">
        <v>1128299</v>
      </c>
      <c r="D579" s="5">
        <v>43906</v>
      </c>
      <c r="E579" s="4" t="s">
        <v>283</v>
      </c>
      <c r="F579" s="4" t="s">
        <v>847</v>
      </c>
      <c r="G579" s="4" t="s">
        <v>848</v>
      </c>
      <c r="H579" s="6">
        <v>425</v>
      </c>
      <c r="I579" s="12" t="s">
        <v>654</v>
      </c>
      <c r="J579" s="12" t="s">
        <v>1087</v>
      </c>
      <c r="K579" s="10">
        <v>34000</v>
      </c>
      <c r="L579" s="11">
        <v>0.2</v>
      </c>
      <c r="M579" s="13">
        <f t="shared" si="16"/>
        <v>170000</v>
      </c>
      <c r="N579" s="13">
        <f t="shared" si="17"/>
        <v>400</v>
      </c>
      <c r="O579" s="4" t="s">
        <v>16</v>
      </c>
      <c r="P579" s="12" t="s">
        <v>655</v>
      </c>
    </row>
    <row r="580" spans="2:16" ht="14.25" customHeight="1">
      <c r="B580" s="4" t="s">
        <v>13</v>
      </c>
      <c r="C580" s="4">
        <v>1128299</v>
      </c>
      <c r="D580" s="5">
        <v>43907</v>
      </c>
      <c r="E580" s="4" t="s">
        <v>283</v>
      </c>
      <c r="F580" s="4" t="s">
        <v>847</v>
      </c>
      <c r="G580" s="4" t="s">
        <v>848</v>
      </c>
      <c r="H580" s="6">
        <v>425</v>
      </c>
      <c r="I580" s="12" t="s">
        <v>914</v>
      </c>
      <c r="J580" s="12" t="s">
        <v>1088</v>
      </c>
      <c r="K580" s="10">
        <v>59500</v>
      </c>
      <c r="L580" s="11">
        <v>0.35</v>
      </c>
      <c r="M580" s="13">
        <f t="shared" si="16"/>
        <v>170000</v>
      </c>
      <c r="N580" s="13">
        <f t="shared" si="17"/>
        <v>400</v>
      </c>
      <c r="O580" s="4" t="s">
        <v>16</v>
      </c>
      <c r="P580" s="12" t="s">
        <v>915</v>
      </c>
    </row>
    <row r="581" spans="2:16" ht="14.25" customHeight="1">
      <c r="B581" s="4" t="s">
        <v>13</v>
      </c>
      <c r="C581" s="4">
        <v>1128299</v>
      </c>
      <c r="D581" s="5">
        <v>43908</v>
      </c>
      <c r="E581" s="4" t="s">
        <v>283</v>
      </c>
      <c r="F581" s="4" t="s">
        <v>847</v>
      </c>
      <c r="G581" s="4" t="s">
        <v>848</v>
      </c>
      <c r="H581" s="6">
        <v>275</v>
      </c>
      <c r="I581" s="12" t="s">
        <v>37</v>
      </c>
      <c r="J581" s="12" t="s">
        <v>1086</v>
      </c>
      <c r="K581" s="10">
        <v>33000</v>
      </c>
      <c r="L581" s="11">
        <v>0.3</v>
      </c>
      <c r="M581" s="13">
        <f t="shared" si="16"/>
        <v>110000</v>
      </c>
      <c r="N581" s="13">
        <f t="shared" si="17"/>
        <v>400</v>
      </c>
      <c r="O581" s="4" t="s">
        <v>16</v>
      </c>
      <c r="P581" s="12" t="s">
        <v>916</v>
      </c>
    </row>
    <row r="582" spans="2:16" ht="14.25" customHeight="1">
      <c r="B582" s="4" t="s">
        <v>13</v>
      </c>
      <c r="C582" s="4">
        <v>1128299</v>
      </c>
      <c r="D582" s="5">
        <v>43909</v>
      </c>
      <c r="E582" s="4" t="s">
        <v>283</v>
      </c>
      <c r="F582" s="4" t="s">
        <v>917</v>
      </c>
      <c r="G582" s="4" t="s">
        <v>918</v>
      </c>
      <c r="H582" s="6">
        <v>225</v>
      </c>
      <c r="I582" s="12" t="s">
        <v>99</v>
      </c>
      <c r="J582" s="12" t="s">
        <v>1087</v>
      </c>
      <c r="K582" s="10">
        <v>50625</v>
      </c>
      <c r="L582" s="11">
        <v>0.5</v>
      </c>
      <c r="M582" s="13">
        <f t="shared" si="16"/>
        <v>101250</v>
      </c>
      <c r="N582" s="13">
        <f t="shared" si="17"/>
        <v>450</v>
      </c>
      <c r="O582" s="4" t="s">
        <v>16</v>
      </c>
      <c r="P582" s="12" t="s">
        <v>919</v>
      </c>
    </row>
    <row r="583" spans="2:16" ht="14.25" customHeight="1">
      <c r="B583" s="4" t="s">
        <v>13</v>
      </c>
      <c r="C583" s="4">
        <v>1128299</v>
      </c>
      <c r="D583" s="5">
        <v>43910</v>
      </c>
      <c r="E583" s="4" t="s">
        <v>283</v>
      </c>
      <c r="F583" s="4" t="s">
        <v>917</v>
      </c>
      <c r="G583" s="4" t="s">
        <v>918</v>
      </c>
      <c r="H583" s="6">
        <v>475</v>
      </c>
      <c r="I583" s="12" t="s">
        <v>920</v>
      </c>
      <c r="J583" s="12" t="s">
        <v>1087</v>
      </c>
      <c r="K583" s="10">
        <v>28500</v>
      </c>
      <c r="L583" s="11">
        <v>0.15</v>
      </c>
      <c r="M583" s="13">
        <f t="shared" ref="M583:M646" si="18">K583/L583</f>
        <v>190000</v>
      </c>
      <c r="N583" s="13">
        <f t="shared" ref="N583:N646" si="19">M583/H583</f>
        <v>400</v>
      </c>
      <c r="O583" s="4" t="s">
        <v>16</v>
      </c>
      <c r="P583" s="12" t="s">
        <v>921</v>
      </c>
    </row>
    <row r="584" spans="2:16" ht="14.25" customHeight="1">
      <c r="B584" s="4" t="s">
        <v>13</v>
      </c>
      <c r="C584" s="4">
        <v>1128299</v>
      </c>
      <c r="D584" s="5">
        <v>43911</v>
      </c>
      <c r="E584" s="4" t="s">
        <v>283</v>
      </c>
      <c r="F584" s="4" t="s">
        <v>917</v>
      </c>
      <c r="G584" s="4" t="s">
        <v>918</v>
      </c>
      <c r="H584" s="6">
        <v>525</v>
      </c>
      <c r="I584" s="12" t="s">
        <v>922</v>
      </c>
      <c r="J584" s="12" t="s">
        <v>1086</v>
      </c>
      <c r="K584" s="10">
        <v>55125</v>
      </c>
      <c r="L584" s="11">
        <v>0.35</v>
      </c>
      <c r="M584" s="13">
        <f t="shared" si="18"/>
        <v>157500</v>
      </c>
      <c r="N584" s="13">
        <f t="shared" si="19"/>
        <v>300</v>
      </c>
      <c r="O584" s="4" t="s">
        <v>16</v>
      </c>
      <c r="P584" s="12" t="s">
        <v>923</v>
      </c>
    </row>
    <row r="585" spans="2:16" ht="14.25" customHeight="1">
      <c r="B585" s="4" t="s">
        <v>13</v>
      </c>
      <c r="C585" s="4">
        <v>1128299</v>
      </c>
      <c r="D585" s="5">
        <v>43912</v>
      </c>
      <c r="E585" s="4" t="s">
        <v>283</v>
      </c>
      <c r="F585" s="4" t="s">
        <v>917</v>
      </c>
      <c r="G585" s="4" t="s">
        <v>918</v>
      </c>
      <c r="H585" s="6">
        <v>425</v>
      </c>
      <c r="I585" s="12" t="s">
        <v>658</v>
      </c>
      <c r="J585" s="12" t="s">
        <v>1086</v>
      </c>
      <c r="K585" s="10">
        <v>34000</v>
      </c>
      <c r="L585" s="11">
        <v>0.2</v>
      </c>
      <c r="M585" s="13">
        <f t="shared" si="18"/>
        <v>170000</v>
      </c>
      <c r="N585" s="13">
        <f t="shared" si="19"/>
        <v>400</v>
      </c>
      <c r="O585" s="4" t="s">
        <v>16</v>
      </c>
      <c r="P585" s="12" t="s">
        <v>924</v>
      </c>
    </row>
    <row r="586" spans="2:16" ht="14.25" customHeight="1">
      <c r="B586" s="4" t="s">
        <v>13</v>
      </c>
      <c r="C586" s="4">
        <v>1128299</v>
      </c>
      <c r="D586" s="5">
        <v>43913</v>
      </c>
      <c r="E586" s="4" t="s">
        <v>283</v>
      </c>
      <c r="F586" s="4" t="s">
        <v>917</v>
      </c>
      <c r="G586" s="4" t="s">
        <v>918</v>
      </c>
      <c r="H586" s="6">
        <v>425</v>
      </c>
      <c r="I586" s="12" t="s">
        <v>466</v>
      </c>
      <c r="J586" s="12" t="s">
        <v>1087</v>
      </c>
      <c r="K586" s="10">
        <v>59500</v>
      </c>
      <c r="L586" s="11">
        <v>0.35</v>
      </c>
      <c r="M586" s="13">
        <f t="shared" si="18"/>
        <v>170000</v>
      </c>
      <c r="N586" s="13">
        <f t="shared" si="19"/>
        <v>400</v>
      </c>
      <c r="O586" s="4" t="s">
        <v>16</v>
      </c>
      <c r="P586" s="12" t="s">
        <v>925</v>
      </c>
    </row>
    <row r="587" spans="2:16" ht="14.25" customHeight="1">
      <c r="B587" s="4" t="s">
        <v>13</v>
      </c>
      <c r="C587" s="4">
        <v>1128299</v>
      </c>
      <c r="D587" s="5">
        <v>43914</v>
      </c>
      <c r="E587" s="4" t="s">
        <v>283</v>
      </c>
      <c r="F587" s="4" t="s">
        <v>917</v>
      </c>
      <c r="G587" s="4" t="s">
        <v>918</v>
      </c>
      <c r="H587" s="6">
        <v>275</v>
      </c>
      <c r="I587" s="12" t="s">
        <v>268</v>
      </c>
      <c r="J587" s="12" t="s">
        <v>1086</v>
      </c>
      <c r="K587" s="10">
        <v>33000</v>
      </c>
      <c r="L587" s="11">
        <v>0.3</v>
      </c>
      <c r="M587" s="13">
        <f t="shared" si="18"/>
        <v>110000</v>
      </c>
      <c r="N587" s="13">
        <f t="shared" si="19"/>
        <v>400</v>
      </c>
      <c r="O587" s="4" t="s">
        <v>16</v>
      </c>
      <c r="P587" s="12" t="s">
        <v>926</v>
      </c>
    </row>
    <row r="588" spans="2:16" ht="14.25" customHeight="1">
      <c r="B588" s="4" t="s">
        <v>13</v>
      </c>
      <c r="C588" s="4">
        <v>1128299</v>
      </c>
      <c r="D588" s="5">
        <v>43915</v>
      </c>
      <c r="E588" s="4" t="s">
        <v>283</v>
      </c>
      <c r="F588" s="4" t="s">
        <v>917</v>
      </c>
      <c r="G588" s="4" t="s">
        <v>918</v>
      </c>
      <c r="H588" s="6">
        <v>200</v>
      </c>
      <c r="I588" s="12" t="s">
        <v>927</v>
      </c>
      <c r="J588" s="12" t="s">
        <v>1088</v>
      </c>
      <c r="K588" s="10">
        <v>45000</v>
      </c>
      <c r="L588" s="11">
        <v>0.5</v>
      </c>
      <c r="M588" s="13">
        <f t="shared" si="18"/>
        <v>90000</v>
      </c>
      <c r="N588" s="13">
        <f t="shared" si="19"/>
        <v>450</v>
      </c>
      <c r="O588" s="4" t="s">
        <v>16</v>
      </c>
      <c r="P588" s="12" t="s">
        <v>928</v>
      </c>
    </row>
    <row r="589" spans="2:16" ht="14.25" customHeight="1">
      <c r="B589" s="4" t="s">
        <v>13</v>
      </c>
      <c r="C589" s="4">
        <v>1128299</v>
      </c>
      <c r="D589" s="5">
        <v>43916</v>
      </c>
      <c r="E589" s="4" t="s">
        <v>283</v>
      </c>
      <c r="F589" s="4" t="s">
        <v>917</v>
      </c>
      <c r="G589" s="4" t="s">
        <v>918</v>
      </c>
      <c r="H589" s="6">
        <v>400</v>
      </c>
      <c r="I589" s="12" t="s">
        <v>929</v>
      </c>
      <c r="J589" s="12" t="s">
        <v>1087</v>
      </c>
      <c r="K589" s="10">
        <v>24000</v>
      </c>
      <c r="L589" s="11">
        <v>0.15</v>
      </c>
      <c r="M589" s="13">
        <f t="shared" si="18"/>
        <v>160000</v>
      </c>
      <c r="N589" s="13">
        <f t="shared" si="19"/>
        <v>400</v>
      </c>
      <c r="O589" s="4" t="s">
        <v>16</v>
      </c>
      <c r="P589" s="12" t="s">
        <v>930</v>
      </c>
    </row>
    <row r="590" spans="2:16" ht="14.25" customHeight="1">
      <c r="B590" s="4" t="s">
        <v>13</v>
      </c>
      <c r="C590" s="4">
        <v>1128299</v>
      </c>
      <c r="D590" s="5">
        <v>43917</v>
      </c>
      <c r="E590" s="4" t="s">
        <v>283</v>
      </c>
      <c r="F590" s="4" t="s">
        <v>917</v>
      </c>
      <c r="G590" s="4" t="s">
        <v>918</v>
      </c>
      <c r="H590" s="6">
        <v>550</v>
      </c>
      <c r="I590" s="12" t="s">
        <v>101</v>
      </c>
      <c r="J590" s="12" t="s">
        <v>1086</v>
      </c>
      <c r="K590" s="10">
        <v>77000</v>
      </c>
      <c r="L590" s="11">
        <v>0.35</v>
      </c>
      <c r="M590" s="13">
        <f t="shared" si="18"/>
        <v>220000</v>
      </c>
      <c r="N590" s="13">
        <f t="shared" si="19"/>
        <v>400</v>
      </c>
      <c r="O590" s="4" t="s">
        <v>16</v>
      </c>
      <c r="P590" s="12" t="s">
        <v>931</v>
      </c>
    </row>
    <row r="591" spans="2:16" ht="14.25" customHeight="1">
      <c r="B591" s="4" t="s">
        <v>13</v>
      </c>
      <c r="C591" s="4">
        <v>1128299</v>
      </c>
      <c r="D591" s="5">
        <v>43918</v>
      </c>
      <c r="E591" s="4" t="s">
        <v>283</v>
      </c>
      <c r="F591" s="4" t="s">
        <v>917</v>
      </c>
      <c r="G591" s="4" t="s">
        <v>918</v>
      </c>
      <c r="H591" s="6">
        <v>400</v>
      </c>
      <c r="I591" s="12" t="s">
        <v>23</v>
      </c>
      <c r="J591" s="12" t="s">
        <v>1088</v>
      </c>
      <c r="K591" s="10">
        <v>40000</v>
      </c>
      <c r="L591" s="11">
        <v>0.2</v>
      </c>
      <c r="M591" s="13">
        <f t="shared" si="18"/>
        <v>200000</v>
      </c>
      <c r="N591" s="13">
        <f t="shared" si="19"/>
        <v>500</v>
      </c>
      <c r="O591" s="4" t="s">
        <v>16</v>
      </c>
      <c r="P591" s="12" t="s">
        <v>932</v>
      </c>
    </row>
    <row r="592" spans="2:16" ht="14.25" customHeight="1">
      <c r="B592" s="4" t="s">
        <v>13</v>
      </c>
      <c r="C592" s="4">
        <v>1128299</v>
      </c>
      <c r="D592" s="5">
        <v>43919</v>
      </c>
      <c r="E592" s="4" t="s">
        <v>283</v>
      </c>
      <c r="F592" s="4" t="s">
        <v>917</v>
      </c>
      <c r="G592" s="4" t="s">
        <v>918</v>
      </c>
      <c r="H592" s="6">
        <v>400</v>
      </c>
      <c r="I592" s="12" t="s">
        <v>394</v>
      </c>
      <c r="J592" s="12" t="s">
        <v>1087</v>
      </c>
      <c r="K592" s="10">
        <v>77000</v>
      </c>
      <c r="L592" s="11">
        <v>0.35</v>
      </c>
      <c r="M592" s="13">
        <f t="shared" si="18"/>
        <v>220000</v>
      </c>
      <c r="N592" s="13">
        <f t="shared" si="19"/>
        <v>550</v>
      </c>
      <c r="O592" s="4" t="s">
        <v>16</v>
      </c>
      <c r="P592" s="12" t="s">
        <v>933</v>
      </c>
    </row>
    <row r="593" spans="2:16" ht="14.25" customHeight="1">
      <c r="B593" s="4" t="s">
        <v>13</v>
      </c>
      <c r="C593" s="4">
        <v>1128299</v>
      </c>
      <c r="D593" s="5">
        <v>43920</v>
      </c>
      <c r="E593" s="4" t="s">
        <v>283</v>
      </c>
      <c r="F593" s="4" t="s">
        <v>917</v>
      </c>
      <c r="G593" s="4" t="s">
        <v>918</v>
      </c>
      <c r="H593" s="6">
        <v>300</v>
      </c>
      <c r="I593" s="12" t="s">
        <v>803</v>
      </c>
      <c r="J593" s="12" t="s">
        <v>1086</v>
      </c>
      <c r="K593" s="10">
        <v>49500</v>
      </c>
      <c r="L593" s="11">
        <v>0.3</v>
      </c>
      <c r="M593" s="13">
        <f t="shared" si="18"/>
        <v>165000</v>
      </c>
      <c r="N593" s="13">
        <f t="shared" si="19"/>
        <v>550</v>
      </c>
      <c r="O593" s="4" t="s">
        <v>16</v>
      </c>
      <c r="P593" s="12" t="s">
        <v>934</v>
      </c>
    </row>
    <row r="594" spans="2:16" ht="14.25" customHeight="1">
      <c r="B594" s="4" t="s">
        <v>13</v>
      </c>
      <c r="C594" s="4">
        <v>1128299</v>
      </c>
      <c r="D594" s="5">
        <v>43921</v>
      </c>
      <c r="E594" s="4" t="s">
        <v>283</v>
      </c>
      <c r="F594" s="4" t="s">
        <v>917</v>
      </c>
      <c r="G594" s="4" t="s">
        <v>918</v>
      </c>
      <c r="H594" s="6">
        <v>150</v>
      </c>
      <c r="I594" s="12" t="s">
        <v>37</v>
      </c>
      <c r="J594" s="12" t="s">
        <v>1086</v>
      </c>
      <c r="K594" s="10">
        <v>45000</v>
      </c>
      <c r="L594" s="11">
        <v>0.5</v>
      </c>
      <c r="M594" s="13">
        <f t="shared" si="18"/>
        <v>90000</v>
      </c>
      <c r="N594" s="13">
        <f t="shared" si="19"/>
        <v>600</v>
      </c>
      <c r="O594" s="4" t="s">
        <v>16</v>
      </c>
      <c r="P594" s="12" t="s">
        <v>935</v>
      </c>
    </row>
    <row r="595" spans="2:16" ht="14.25" customHeight="1">
      <c r="B595" s="4" t="s">
        <v>13</v>
      </c>
      <c r="C595" s="4">
        <v>1128299</v>
      </c>
      <c r="D595" s="5">
        <v>43922</v>
      </c>
      <c r="E595" s="4" t="s">
        <v>283</v>
      </c>
      <c r="F595" s="4" t="s">
        <v>917</v>
      </c>
      <c r="G595" s="4" t="s">
        <v>918</v>
      </c>
      <c r="H595" s="6">
        <v>350</v>
      </c>
      <c r="I595" s="12" t="s">
        <v>583</v>
      </c>
      <c r="J595" s="12" t="s">
        <v>1086</v>
      </c>
      <c r="K595" s="10">
        <v>28875</v>
      </c>
      <c r="L595" s="11">
        <v>0.15</v>
      </c>
      <c r="M595" s="13">
        <f t="shared" si="18"/>
        <v>192500</v>
      </c>
      <c r="N595" s="13">
        <f t="shared" si="19"/>
        <v>550</v>
      </c>
      <c r="O595" s="4" t="s">
        <v>16</v>
      </c>
      <c r="P595" s="12" t="s">
        <v>584</v>
      </c>
    </row>
    <row r="596" spans="2:16" ht="14.25" customHeight="1">
      <c r="B596" s="4" t="s">
        <v>13</v>
      </c>
      <c r="C596" s="4">
        <v>1128299</v>
      </c>
      <c r="D596" s="5">
        <v>43923</v>
      </c>
      <c r="E596" s="4" t="s">
        <v>283</v>
      </c>
      <c r="F596" s="4" t="s">
        <v>917</v>
      </c>
      <c r="G596" s="4" t="s">
        <v>918</v>
      </c>
      <c r="H596" s="6">
        <v>525</v>
      </c>
      <c r="I596" s="12" t="s">
        <v>308</v>
      </c>
      <c r="J596" s="12" t="s">
        <v>1087</v>
      </c>
      <c r="K596" s="10">
        <v>110250</v>
      </c>
      <c r="L596" s="11">
        <v>0.35</v>
      </c>
      <c r="M596" s="13">
        <f t="shared" si="18"/>
        <v>315000</v>
      </c>
      <c r="N596" s="13">
        <f t="shared" si="19"/>
        <v>600</v>
      </c>
      <c r="O596" s="4" t="s">
        <v>16</v>
      </c>
      <c r="P596" s="12" t="s">
        <v>936</v>
      </c>
    </row>
    <row r="597" spans="2:16" ht="14.25" customHeight="1">
      <c r="B597" s="4" t="s">
        <v>13</v>
      </c>
      <c r="C597" s="4">
        <v>1128299</v>
      </c>
      <c r="D597" s="5">
        <v>43924</v>
      </c>
      <c r="E597" s="4" t="s">
        <v>283</v>
      </c>
      <c r="F597" s="4" t="s">
        <v>917</v>
      </c>
      <c r="G597" s="4" t="s">
        <v>918</v>
      </c>
      <c r="H597" s="6">
        <v>325</v>
      </c>
      <c r="I597" s="12" t="s">
        <v>161</v>
      </c>
      <c r="J597" s="12" t="s">
        <v>1087</v>
      </c>
      <c r="K597" s="10">
        <v>42250</v>
      </c>
      <c r="L597" s="11">
        <v>0.2</v>
      </c>
      <c r="M597" s="13">
        <f t="shared" si="18"/>
        <v>211250</v>
      </c>
      <c r="N597" s="13">
        <f t="shared" si="19"/>
        <v>650</v>
      </c>
      <c r="O597" s="4" t="s">
        <v>16</v>
      </c>
      <c r="P597" s="12" t="s">
        <v>937</v>
      </c>
    </row>
    <row r="598" spans="2:16" ht="14.25" customHeight="1">
      <c r="B598" s="4" t="s">
        <v>13</v>
      </c>
      <c r="C598" s="4">
        <v>1128299</v>
      </c>
      <c r="D598" s="5">
        <v>43925</v>
      </c>
      <c r="E598" s="4" t="s">
        <v>283</v>
      </c>
      <c r="F598" s="4" t="s">
        <v>917</v>
      </c>
      <c r="G598" s="4" t="s">
        <v>918</v>
      </c>
      <c r="H598" s="6">
        <v>375</v>
      </c>
      <c r="I598" s="12" t="s">
        <v>261</v>
      </c>
      <c r="J598" s="12" t="s">
        <v>1087</v>
      </c>
      <c r="K598" s="10">
        <v>85312.5</v>
      </c>
      <c r="L598" s="11">
        <v>0.35</v>
      </c>
      <c r="M598" s="13">
        <f t="shared" si="18"/>
        <v>243750.00000000003</v>
      </c>
      <c r="N598" s="13">
        <f t="shared" si="19"/>
        <v>650.00000000000011</v>
      </c>
      <c r="O598" s="4" t="s">
        <v>16</v>
      </c>
      <c r="P598" s="12" t="s">
        <v>938</v>
      </c>
    </row>
    <row r="599" spans="2:16" ht="14.25" customHeight="1">
      <c r="B599" s="4" t="s">
        <v>13</v>
      </c>
      <c r="C599" s="4">
        <v>1128299</v>
      </c>
      <c r="D599" s="5">
        <v>43926</v>
      </c>
      <c r="E599" s="4" t="s">
        <v>283</v>
      </c>
      <c r="F599" s="4" t="s">
        <v>917</v>
      </c>
      <c r="G599" s="4" t="s">
        <v>918</v>
      </c>
      <c r="H599" s="6">
        <v>275</v>
      </c>
      <c r="I599" s="12" t="s">
        <v>343</v>
      </c>
      <c r="J599" s="12" t="s">
        <v>1087</v>
      </c>
      <c r="K599" s="10">
        <v>49500</v>
      </c>
      <c r="L599" s="11">
        <v>0.3</v>
      </c>
      <c r="M599" s="13">
        <f t="shared" si="18"/>
        <v>165000</v>
      </c>
      <c r="N599" s="13">
        <f t="shared" si="19"/>
        <v>600</v>
      </c>
      <c r="O599" s="4" t="s">
        <v>16</v>
      </c>
      <c r="P599" s="12" t="s">
        <v>939</v>
      </c>
    </row>
    <row r="600" spans="2:16" ht="14.25" customHeight="1">
      <c r="B600" s="4" t="s">
        <v>13</v>
      </c>
      <c r="C600" s="4">
        <v>1128299</v>
      </c>
      <c r="D600" s="5">
        <v>43927</v>
      </c>
      <c r="E600" s="4" t="s">
        <v>283</v>
      </c>
      <c r="F600" s="4" t="s">
        <v>917</v>
      </c>
      <c r="G600" s="4" t="s">
        <v>918</v>
      </c>
      <c r="H600" s="6">
        <v>175</v>
      </c>
      <c r="I600" s="12" t="s">
        <v>940</v>
      </c>
      <c r="J600" s="12" t="s">
        <v>1087</v>
      </c>
      <c r="K600" s="10">
        <v>56875</v>
      </c>
      <c r="L600" s="11">
        <v>0.5</v>
      </c>
      <c r="M600" s="13">
        <f t="shared" si="18"/>
        <v>113750</v>
      </c>
      <c r="N600" s="13">
        <f t="shared" si="19"/>
        <v>650</v>
      </c>
      <c r="O600" s="4" t="s">
        <v>16</v>
      </c>
      <c r="P600" s="12" t="s">
        <v>941</v>
      </c>
    </row>
    <row r="601" spans="2:16" ht="14.25" customHeight="1">
      <c r="B601" s="4" t="s">
        <v>13</v>
      </c>
      <c r="C601" s="4">
        <v>1128299</v>
      </c>
      <c r="D601" s="5">
        <v>43928</v>
      </c>
      <c r="E601" s="4" t="s">
        <v>283</v>
      </c>
      <c r="F601" s="4" t="s">
        <v>917</v>
      </c>
      <c r="G601" s="4" t="s">
        <v>918</v>
      </c>
      <c r="H601" s="6">
        <v>325</v>
      </c>
      <c r="I601" s="12" t="s">
        <v>559</v>
      </c>
      <c r="J601" s="12" t="s">
        <v>1087</v>
      </c>
      <c r="K601" s="10">
        <v>39000</v>
      </c>
      <c r="L601" s="11">
        <v>0.15</v>
      </c>
      <c r="M601" s="13">
        <f t="shared" si="18"/>
        <v>260000</v>
      </c>
      <c r="N601" s="13">
        <f t="shared" si="19"/>
        <v>800</v>
      </c>
      <c r="O601" s="4" t="s">
        <v>16</v>
      </c>
      <c r="P601" s="12" t="s">
        <v>560</v>
      </c>
    </row>
    <row r="602" spans="2:16" ht="14.25" customHeight="1">
      <c r="B602" s="4" t="s">
        <v>13</v>
      </c>
      <c r="C602" s="4">
        <v>1128299</v>
      </c>
      <c r="D602" s="5">
        <v>43929</v>
      </c>
      <c r="E602" s="4" t="s">
        <v>283</v>
      </c>
      <c r="F602" s="4" t="s">
        <v>917</v>
      </c>
      <c r="G602" s="4" t="s">
        <v>918</v>
      </c>
      <c r="H602" s="6">
        <v>525</v>
      </c>
      <c r="I602" s="12" t="s">
        <v>165</v>
      </c>
      <c r="J602" s="12" t="s">
        <v>1087</v>
      </c>
      <c r="K602" s="10">
        <v>157500</v>
      </c>
      <c r="L602" s="11">
        <v>0.5</v>
      </c>
      <c r="M602" s="13">
        <f t="shared" si="18"/>
        <v>315000</v>
      </c>
      <c r="N602" s="13">
        <f t="shared" si="19"/>
        <v>600</v>
      </c>
      <c r="O602" s="4" t="s">
        <v>16</v>
      </c>
      <c r="P602" s="12" t="s">
        <v>942</v>
      </c>
    </row>
    <row r="603" spans="2:16" ht="14.25" customHeight="1">
      <c r="B603" s="4" t="s">
        <v>13</v>
      </c>
      <c r="C603" s="4">
        <v>1128299</v>
      </c>
      <c r="D603" s="5">
        <v>43930</v>
      </c>
      <c r="E603" s="4" t="s">
        <v>283</v>
      </c>
      <c r="F603" s="4" t="s">
        <v>917</v>
      </c>
      <c r="G603" s="4" t="s">
        <v>918</v>
      </c>
      <c r="H603" s="6">
        <v>375</v>
      </c>
      <c r="I603" s="12" t="s">
        <v>101</v>
      </c>
      <c r="J603" s="12" t="s">
        <v>1086</v>
      </c>
      <c r="K603" s="10">
        <v>85312.5</v>
      </c>
      <c r="L603" s="11">
        <v>0.35</v>
      </c>
      <c r="M603" s="13">
        <f t="shared" si="18"/>
        <v>243750.00000000003</v>
      </c>
      <c r="N603" s="13">
        <f t="shared" si="19"/>
        <v>650.00000000000011</v>
      </c>
      <c r="O603" s="4" t="s">
        <v>16</v>
      </c>
      <c r="P603" s="12" t="s">
        <v>943</v>
      </c>
    </row>
    <row r="604" spans="2:16" ht="14.25" customHeight="1">
      <c r="B604" s="4" t="s">
        <v>13</v>
      </c>
      <c r="C604" s="4">
        <v>1128299</v>
      </c>
      <c r="D604" s="5">
        <v>43931</v>
      </c>
      <c r="E604" s="4" t="s">
        <v>283</v>
      </c>
      <c r="F604" s="4" t="s">
        <v>917</v>
      </c>
      <c r="G604" s="4" t="s">
        <v>918</v>
      </c>
      <c r="H604" s="6">
        <v>375</v>
      </c>
      <c r="I604" s="12" t="s">
        <v>464</v>
      </c>
      <c r="J604" s="12" t="s">
        <v>1087</v>
      </c>
      <c r="K604" s="10">
        <v>121875</v>
      </c>
      <c r="L604" s="11">
        <v>0.5</v>
      </c>
      <c r="M604" s="13">
        <f t="shared" si="18"/>
        <v>243750</v>
      </c>
      <c r="N604" s="13">
        <f t="shared" si="19"/>
        <v>650</v>
      </c>
      <c r="O604" s="4" t="s">
        <v>16</v>
      </c>
      <c r="P604" s="12" t="s">
        <v>465</v>
      </c>
    </row>
    <row r="605" spans="2:16" ht="14.25" customHeight="1">
      <c r="B605" s="4" t="s">
        <v>13</v>
      </c>
      <c r="C605" s="4">
        <v>1128299</v>
      </c>
      <c r="D605" s="5">
        <v>43932</v>
      </c>
      <c r="E605" s="4" t="s">
        <v>283</v>
      </c>
      <c r="F605" s="4" t="s">
        <v>917</v>
      </c>
      <c r="G605" s="4" t="s">
        <v>918</v>
      </c>
      <c r="H605" s="6">
        <v>275</v>
      </c>
      <c r="I605" s="12" t="s">
        <v>554</v>
      </c>
      <c r="J605" s="12" t="s">
        <v>1087</v>
      </c>
      <c r="K605" s="10">
        <v>74250</v>
      </c>
      <c r="L605" s="11">
        <v>0.45</v>
      </c>
      <c r="M605" s="13">
        <f t="shared" si="18"/>
        <v>165000</v>
      </c>
      <c r="N605" s="13">
        <f t="shared" si="19"/>
        <v>600</v>
      </c>
      <c r="O605" s="4" t="s">
        <v>16</v>
      </c>
      <c r="P605" s="12" t="s">
        <v>944</v>
      </c>
    </row>
    <row r="606" spans="2:16" ht="14.25" customHeight="1">
      <c r="B606" s="4" t="s">
        <v>13</v>
      </c>
      <c r="C606" s="4">
        <v>1128299</v>
      </c>
      <c r="D606" s="5">
        <v>43933</v>
      </c>
      <c r="E606" s="4" t="s">
        <v>283</v>
      </c>
      <c r="F606" s="4" t="s">
        <v>917</v>
      </c>
      <c r="G606" s="4" t="s">
        <v>918</v>
      </c>
      <c r="H606" s="6">
        <v>175</v>
      </c>
      <c r="I606" s="12" t="s">
        <v>945</v>
      </c>
      <c r="J606" s="12" t="s">
        <v>1086</v>
      </c>
      <c r="K606" s="10">
        <v>73937.5</v>
      </c>
      <c r="L606" s="11">
        <v>0.65</v>
      </c>
      <c r="M606" s="13">
        <f t="shared" si="18"/>
        <v>113750</v>
      </c>
      <c r="N606" s="13">
        <f t="shared" si="19"/>
        <v>650</v>
      </c>
      <c r="O606" s="4" t="s">
        <v>16</v>
      </c>
      <c r="P606" s="12" t="s">
        <v>946</v>
      </c>
    </row>
    <row r="607" spans="2:16" ht="14.25" customHeight="1">
      <c r="B607" s="4" t="s">
        <v>13</v>
      </c>
      <c r="C607" s="4">
        <v>1128299</v>
      </c>
      <c r="D607" s="5">
        <v>43934</v>
      </c>
      <c r="E607" s="4" t="s">
        <v>283</v>
      </c>
      <c r="F607" s="4" t="s">
        <v>917</v>
      </c>
      <c r="G607" s="4" t="s">
        <v>918</v>
      </c>
      <c r="H607" s="6">
        <v>475</v>
      </c>
      <c r="I607" s="12" t="s">
        <v>326</v>
      </c>
      <c r="J607" s="12" t="s">
        <v>1086</v>
      </c>
      <c r="K607" s="10">
        <v>114000</v>
      </c>
      <c r="L607" s="11">
        <v>0.3</v>
      </c>
      <c r="M607" s="13">
        <f t="shared" si="18"/>
        <v>380000</v>
      </c>
      <c r="N607" s="13">
        <f t="shared" si="19"/>
        <v>800</v>
      </c>
      <c r="O607" s="4" t="s">
        <v>16</v>
      </c>
      <c r="P607" s="12" t="s">
        <v>947</v>
      </c>
    </row>
    <row r="608" spans="2:16" ht="14.25" customHeight="1">
      <c r="B608" s="4" t="s">
        <v>13</v>
      </c>
      <c r="C608" s="4">
        <v>1128299</v>
      </c>
      <c r="D608" s="5">
        <v>43935</v>
      </c>
      <c r="E608" s="4" t="s">
        <v>283</v>
      </c>
      <c r="F608" s="4" t="s">
        <v>917</v>
      </c>
      <c r="G608" s="4" t="s">
        <v>918</v>
      </c>
      <c r="H608" s="6">
        <v>725</v>
      </c>
      <c r="I608" s="12" t="s">
        <v>875</v>
      </c>
      <c r="J608" s="12" t="s">
        <v>1087</v>
      </c>
      <c r="K608" s="10">
        <v>217500</v>
      </c>
      <c r="L608" s="11">
        <v>0.5</v>
      </c>
      <c r="M608" s="13">
        <f t="shared" si="18"/>
        <v>435000</v>
      </c>
      <c r="N608" s="13">
        <f t="shared" si="19"/>
        <v>600</v>
      </c>
      <c r="O608" s="4" t="s">
        <v>16</v>
      </c>
      <c r="P608" s="12" t="s">
        <v>876</v>
      </c>
    </row>
    <row r="609" spans="2:16" ht="14.25" customHeight="1">
      <c r="B609" s="4" t="s">
        <v>13</v>
      </c>
      <c r="C609" s="4">
        <v>1128299</v>
      </c>
      <c r="D609" s="5">
        <v>43936</v>
      </c>
      <c r="E609" s="4" t="s">
        <v>283</v>
      </c>
      <c r="F609" s="4" t="s">
        <v>917</v>
      </c>
      <c r="G609" s="4" t="s">
        <v>918</v>
      </c>
      <c r="H609" s="6">
        <v>575</v>
      </c>
      <c r="I609" s="12" t="s">
        <v>632</v>
      </c>
      <c r="J609" s="12" t="s">
        <v>1086</v>
      </c>
      <c r="K609" s="10">
        <v>130812.5</v>
      </c>
      <c r="L609" s="11">
        <v>0.35</v>
      </c>
      <c r="M609" s="13">
        <f t="shared" si="18"/>
        <v>373750</v>
      </c>
      <c r="N609" s="13">
        <f t="shared" si="19"/>
        <v>650</v>
      </c>
      <c r="O609" s="4" t="s">
        <v>16</v>
      </c>
      <c r="P609" s="12" t="s">
        <v>633</v>
      </c>
    </row>
    <row r="610" spans="2:16" ht="14.25" customHeight="1">
      <c r="B610" s="4" t="s">
        <v>13</v>
      </c>
      <c r="C610" s="4">
        <v>1128299</v>
      </c>
      <c r="D610" s="5">
        <v>43937</v>
      </c>
      <c r="E610" s="4" t="s">
        <v>283</v>
      </c>
      <c r="F610" s="4" t="s">
        <v>917</v>
      </c>
      <c r="G610" s="4" t="s">
        <v>918</v>
      </c>
      <c r="H610" s="6">
        <v>575</v>
      </c>
      <c r="I610" s="12" t="s">
        <v>948</v>
      </c>
      <c r="J610" s="12" t="s">
        <v>1088</v>
      </c>
      <c r="K610" s="10">
        <v>186875</v>
      </c>
      <c r="L610" s="11">
        <v>0.5</v>
      </c>
      <c r="M610" s="13">
        <f t="shared" si="18"/>
        <v>373750</v>
      </c>
      <c r="N610" s="13">
        <f t="shared" si="19"/>
        <v>650</v>
      </c>
      <c r="O610" s="4" t="s">
        <v>16</v>
      </c>
      <c r="P610" s="12" t="s">
        <v>949</v>
      </c>
    </row>
    <row r="611" spans="2:16" ht="14.25" customHeight="1">
      <c r="B611" s="4" t="s">
        <v>13</v>
      </c>
      <c r="C611" s="4">
        <v>1128299</v>
      </c>
      <c r="D611" s="5">
        <v>43938</v>
      </c>
      <c r="E611" s="4" t="s">
        <v>283</v>
      </c>
      <c r="F611" s="4" t="s">
        <v>917</v>
      </c>
      <c r="G611" s="4" t="s">
        <v>918</v>
      </c>
      <c r="H611" s="6">
        <v>450</v>
      </c>
      <c r="I611" s="12" t="s">
        <v>372</v>
      </c>
      <c r="J611" s="12" t="s">
        <v>1087</v>
      </c>
      <c r="K611" s="10">
        <v>131625</v>
      </c>
      <c r="L611" s="11">
        <v>0.45</v>
      </c>
      <c r="M611" s="13">
        <f t="shared" si="18"/>
        <v>292500</v>
      </c>
      <c r="N611" s="13">
        <f t="shared" si="19"/>
        <v>650</v>
      </c>
      <c r="O611" s="4" t="s">
        <v>16</v>
      </c>
      <c r="P611" s="12" t="s">
        <v>373</v>
      </c>
    </row>
    <row r="612" spans="2:16" ht="14.25" customHeight="1">
      <c r="B612" s="4" t="s">
        <v>13</v>
      </c>
      <c r="C612" s="4">
        <v>1128299</v>
      </c>
      <c r="D612" s="5">
        <v>43939</v>
      </c>
      <c r="E612" s="4" t="s">
        <v>283</v>
      </c>
      <c r="F612" s="4" t="s">
        <v>917</v>
      </c>
      <c r="G612" s="4" t="s">
        <v>918</v>
      </c>
      <c r="H612" s="6">
        <v>325</v>
      </c>
      <c r="I612" s="12" t="s">
        <v>85</v>
      </c>
      <c r="J612" s="12" t="s">
        <v>1086</v>
      </c>
      <c r="K612" s="10">
        <v>147875</v>
      </c>
      <c r="L612" s="11">
        <v>0.65</v>
      </c>
      <c r="M612" s="13">
        <f t="shared" si="18"/>
        <v>227500</v>
      </c>
      <c r="N612" s="13">
        <f t="shared" si="19"/>
        <v>700</v>
      </c>
      <c r="O612" s="4" t="s">
        <v>16</v>
      </c>
      <c r="P612" s="12" t="s">
        <v>950</v>
      </c>
    </row>
    <row r="613" spans="2:16" ht="14.25" customHeight="1">
      <c r="B613" s="4" t="s">
        <v>13</v>
      </c>
      <c r="C613" s="4">
        <v>1128299</v>
      </c>
      <c r="D613" s="5">
        <v>43940</v>
      </c>
      <c r="E613" s="4" t="s">
        <v>283</v>
      </c>
      <c r="F613" s="4" t="s">
        <v>917</v>
      </c>
      <c r="G613" s="4" t="s">
        <v>918</v>
      </c>
      <c r="H613" s="6">
        <v>625</v>
      </c>
      <c r="I613" s="12" t="s">
        <v>378</v>
      </c>
      <c r="J613" s="12" t="s">
        <v>1087</v>
      </c>
      <c r="K613" s="10">
        <v>159375</v>
      </c>
      <c r="L613" s="11">
        <v>0.3</v>
      </c>
      <c r="M613" s="13">
        <f t="shared" si="18"/>
        <v>531250</v>
      </c>
      <c r="N613" s="13">
        <f t="shared" si="19"/>
        <v>850</v>
      </c>
      <c r="O613" s="4" t="s">
        <v>16</v>
      </c>
      <c r="P613" s="12" t="s">
        <v>379</v>
      </c>
    </row>
    <row r="614" spans="2:16" ht="14.25" customHeight="1">
      <c r="B614" s="4" t="s">
        <v>13</v>
      </c>
      <c r="C614" s="4">
        <v>1128299</v>
      </c>
      <c r="D614" s="5">
        <v>43941</v>
      </c>
      <c r="E614" s="4" t="s">
        <v>283</v>
      </c>
      <c r="F614" s="4" t="s">
        <v>917</v>
      </c>
      <c r="G614" s="4" t="s">
        <v>918</v>
      </c>
      <c r="H614" s="6">
        <v>775</v>
      </c>
      <c r="I614" s="12" t="s">
        <v>880</v>
      </c>
      <c r="J614" s="12" t="s">
        <v>1086</v>
      </c>
      <c r="K614" s="10">
        <v>226687.5</v>
      </c>
      <c r="L614" s="11">
        <v>0.45</v>
      </c>
      <c r="M614" s="13">
        <f t="shared" si="18"/>
        <v>503750</v>
      </c>
      <c r="N614" s="13">
        <f t="shared" si="19"/>
        <v>650</v>
      </c>
      <c r="O614" s="4" t="s">
        <v>16</v>
      </c>
      <c r="P614" s="12" t="s">
        <v>881</v>
      </c>
    </row>
    <row r="615" spans="2:16" ht="14.25" customHeight="1">
      <c r="B615" s="4" t="s">
        <v>13</v>
      </c>
      <c r="C615" s="4">
        <v>1128299</v>
      </c>
      <c r="D615" s="5">
        <v>43942</v>
      </c>
      <c r="E615" s="4" t="s">
        <v>283</v>
      </c>
      <c r="F615" s="4" t="s">
        <v>917</v>
      </c>
      <c r="G615" s="4" t="s">
        <v>918</v>
      </c>
      <c r="H615" s="6">
        <v>625</v>
      </c>
      <c r="I615" s="12" t="s">
        <v>364</v>
      </c>
      <c r="J615" s="12" t="s">
        <v>1087</v>
      </c>
      <c r="K615" s="10">
        <v>131250</v>
      </c>
      <c r="L615" s="11">
        <v>0.3</v>
      </c>
      <c r="M615" s="13">
        <f t="shared" si="18"/>
        <v>437500</v>
      </c>
      <c r="N615" s="13">
        <f t="shared" si="19"/>
        <v>700</v>
      </c>
      <c r="O615" s="4" t="s">
        <v>16</v>
      </c>
      <c r="P615" s="12" t="s">
        <v>365</v>
      </c>
    </row>
    <row r="616" spans="2:16" ht="14.25" customHeight="1">
      <c r="B616" s="4" t="s">
        <v>13</v>
      </c>
      <c r="C616" s="4">
        <v>1128299</v>
      </c>
      <c r="D616" s="5">
        <v>43943</v>
      </c>
      <c r="E616" s="4" t="s">
        <v>283</v>
      </c>
      <c r="F616" s="4" t="s">
        <v>917</v>
      </c>
      <c r="G616" s="4" t="s">
        <v>918</v>
      </c>
      <c r="H616" s="6">
        <v>575</v>
      </c>
      <c r="I616" s="12" t="s">
        <v>951</v>
      </c>
      <c r="J616" s="12" t="s">
        <v>1087</v>
      </c>
      <c r="K616" s="10">
        <v>181125</v>
      </c>
      <c r="L616" s="11">
        <v>0.45</v>
      </c>
      <c r="M616" s="13">
        <f t="shared" si="18"/>
        <v>402500</v>
      </c>
      <c r="N616" s="13">
        <f t="shared" si="19"/>
        <v>700</v>
      </c>
      <c r="O616" s="4" t="s">
        <v>16</v>
      </c>
      <c r="P616" s="12" t="s">
        <v>952</v>
      </c>
    </row>
    <row r="617" spans="2:16" ht="14.25" customHeight="1">
      <c r="B617" s="4" t="s">
        <v>13</v>
      </c>
      <c r="C617" s="4">
        <v>1128299</v>
      </c>
      <c r="D617" s="5">
        <v>43944</v>
      </c>
      <c r="E617" s="4" t="s">
        <v>283</v>
      </c>
      <c r="F617" s="4" t="s">
        <v>917</v>
      </c>
      <c r="G617" s="4" t="s">
        <v>918</v>
      </c>
      <c r="H617" s="6">
        <v>475</v>
      </c>
      <c r="I617" s="12" t="s">
        <v>91</v>
      </c>
      <c r="J617" s="12" t="s">
        <v>1086</v>
      </c>
      <c r="K617" s="10">
        <v>123500</v>
      </c>
      <c r="L617" s="11">
        <v>0.4</v>
      </c>
      <c r="M617" s="13">
        <f t="shared" si="18"/>
        <v>308750</v>
      </c>
      <c r="N617" s="13">
        <f t="shared" si="19"/>
        <v>650</v>
      </c>
      <c r="O617" s="4" t="s">
        <v>16</v>
      </c>
      <c r="P617" s="12" t="s">
        <v>953</v>
      </c>
    </row>
    <row r="618" spans="2:16" ht="14.25" customHeight="1">
      <c r="B618" s="4" t="s">
        <v>13</v>
      </c>
      <c r="C618" s="4">
        <v>1128299</v>
      </c>
      <c r="D618" s="5">
        <v>43945</v>
      </c>
      <c r="E618" s="4" t="s">
        <v>283</v>
      </c>
      <c r="F618" s="4" t="s">
        <v>917</v>
      </c>
      <c r="G618" s="4" t="s">
        <v>918</v>
      </c>
      <c r="H618" s="6">
        <v>525</v>
      </c>
      <c r="I618" s="12" t="s">
        <v>954</v>
      </c>
      <c r="J618" s="12" t="s">
        <v>1086</v>
      </c>
      <c r="K618" s="10">
        <v>220500</v>
      </c>
      <c r="L618" s="11">
        <v>0.6</v>
      </c>
      <c r="M618" s="13">
        <f t="shared" si="18"/>
        <v>367500</v>
      </c>
      <c r="N618" s="13">
        <f t="shared" si="19"/>
        <v>700</v>
      </c>
      <c r="O618" s="4" t="s">
        <v>16</v>
      </c>
      <c r="P618" s="12" t="s">
        <v>955</v>
      </c>
    </row>
    <row r="619" spans="2:16" ht="14.25" customHeight="1">
      <c r="B619" s="4" t="s">
        <v>13</v>
      </c>
      <c r="C619" s="4">
        <v>1128299</v>
      </c>
      <c r="D619" s="5">
        <v>43946</v>
      </c>
      <c r="E619" s="4" t="s">
        <v>283</v>
      </c>
      <c r="F619" s="4" t="s">
        <v>917</v>
      </c>
      <c r="G619" s="4" t="s">
        <v>918</v>
      </c>
      <c r="H619" s="6">
        <v>525</v>
      </c>
      <c r="I619" s="12" t="s">
        <v>796</v>
      </c>
      <c r="J619" s="12" t="s">
        <v>1087</v>
      </c>
      <c r="K619" s="10">
        <v>111562.5</v>
      </c>
      <c r="L619" s="11">
        <v>0.25</v>
      </c>
      <c r="M619" s="13">
        <f t="shared" si="18"/>
        <v>446250</v>
      </c>
      <c r="N619" s="13">
        <f t="shared" si="19"/>
        <v>850</v>
      </c>
      <c r="O619" s="4" t="s">
        <v>16</v>
      </c>
      <c r="P619" s="12" t="s">
        <v>797</v>
      </c>
    </row>
    <row r="620" spans="2:16" ht="14.25" customHeight="1">
      <c r="B620" s="4" t="s">
        <v>13</v>
      </c>
      <c r="C620" s="4">
        <v>1128299</v>
      </c>
      <c r="D620" s="5">
        <v>43947</v>
      </c>
      <c r="E620" s="4" t="s">
        <v>283</v>
      </c>
      <c r="F620" s="4" t="s">
        <v>917</v>
      </c>
      <c r="G620" s="4" t="s">
        <v>918</v>
      </c>
      <c r="H620" s="6">
        <v>725</v>
      </c>
      <c r="I620" s="12" t="s">
        <v>495</v>
      </c>
      <c r="J620" s="12" t="s">
        <v>1087</v>
      </c>
      <c r="K620" s="10">
        <v>228375</v>
      </c>
      <c r="L620" s="11">
        <v>0.45</v>
      </c>
      <c r="M620" s="13">
        <f t="shared" si="18"/>
        <v>507500</v>
      </c>
      <c r="N620" s="13">
        <f t="shared" si="19"/>
        <v>700</v>
      </c>
      <c r="O620" s="4" t="s">
        <v>16</v>
      </c>
      <c r="P620" s="12" t="s">
        <v>496</v>
      </c>
    </row>
    <row r="621" spans="2:16" ht="14.25" customHeight="1">
      <c r="B621" s="4" t="s">
        <v>13</v>
      </c>
      <c r="C621" s="4">
        <v>1128299</v>
      </c>
      <c r="D621" s="5">
        <v>43948</v>
      </c>
      <c r="E621" s="4" t="s">
        <v>283</v>
      </c>
      <c r="F621" s="4" t="s">
        <v>917</v>
      </c>
      <c r="G621" s="4" t="s">
        <v>918</v>
      </c>
      <c r="H621" s="6">
        <v>675</v>
      </c>
      <c r="I621" s="12" t="s">
        <v>652</v>
      </c>
      <c r="J621" s="12" t="s">
        <v>1087</v>
      </c>
      <c r="K621" s="10">
        <v>151875</v>
      </c>
      <c r="L621" s="11">
        <v>0.3</v>
      </c>
      <c r="M621" s="13">
        <f t="shared" si="18"/>
        <v>506250</v>
      </c>
      <c r="N621" s="13">
        <f t="shared" si="19"/>
        <v>750</v>
      </c>
      <c r="O621" s="4" t="s">
        <v>16</v>
      </c>
      <c r="P621" s="12" t="s">
        <v>653</v>
      </c>
    </row>
    <row r="622" spans="2:16" ht="14.25" customHeight="1">
      <c r="B622" s="4" t="s">
        <v>13</v>
      </c>
      <c r="C622" s="4">
        <v>1128299</v>
      </c>
      <c r="D622" s="5">
        <v>43949</v>
      </c>
      <c r="E622" s="4" t="s">
        <v>283</v>
      </c>
      <c r="F622" s="4" t="s">
        <v>917</v>
      </c>
      <c r="G622" s="4" t="s">
        <v>918</v>
      </c>
      <c r="H622" s="6">
        <v>550</v>
      </c>
      <c r="I622" s="12" t="s">
        <v>956</v>
      </c>
      <c r="J622" s="12" t="s">
        <v>1089</v>
      </c>
      <c r="K622" s="10">
        <v>173250</v>
      </c>
      <c r="L622" s="11">
        <v>0.45</v>
      </c>
      <c r="M622" s="13">
        <f t="shared" si="18"/>
        <v>385000</v>
      </c>
      <c r="N622" s="13">
        <f t="shared" si="19"/>
        <v>700</v>
      </c>
      <c r="O622" s="4" t="s">
        <v>16</v>
      </c>
      <c r="P622" s="12" t="s">
        <v>957</v>
      </c>
    </row>
    <row r="623" spans="2:16" ht="14.25" customHeight="1">
      <c r="B623" s="4" t="s">
        <v>13</v>
      </c>
      <c r="C623" s="4">
        <v>1128299</v>
      </c>
      <c r="D623" s="5">
        <v>43950</v>
      </c>
      <c r="E623" s="4" t="s">
        <v>283</v>
      </c>
      <c r="F623" s="4" t="s">
        <v>917</v>
      </c>
      <c r="G623" s="4" t="s">
        <v>918</v>
      </c>
      <c r="H623" s="6">
        <v>500</v>
      </c>
      <c r="I623" s="12" t="s">
        <v>958</v>
      </c>
      <c r="J623" s="12" t="s">
        <v>1086</v>
      </c>
      <c r="K623" s="10">
        <v>140000</v>
      </c>
      <c r="L623" s="11">
        <v>0.4</v>
      </c>
      <c r="M623" s="13">
        <f t="shared" si="18"/>
        <v>350000</v>
      </c>
      <c r="N623" s="13">
        <f t="shared" si="19"/>
        <v>700</v>
      </c>
      <c r="O623" s="4" t="s">
        <v>16</v>
      </c>
      <c r="P623" s="12" t="s">
        <v>959</v>
      </c>
    </row>
    <row r="624" spans="2:16" ht="14.25" customHeight="1">
      <c r="B624" s="4" t="s">
        <v>13</v>
      </c>
      <c r="C624" s="4">
        <v>1128299</v>
      </c>
      <c r="D624" s="5">
        <v>43951</v>
      </c>
      <c r="E624" s="4" t="s">
        <v>283</v>
      </c>
      <c r="F624" s="4" t="s">
        <v>917</v>
      </c>
      <c r="G624" s="4" t="s">
        <v>918</v>
      </c>
      <c r="H624" s="6">
        <v>500</v>
      </c>
      <c r="I624" s="12" t="s">
        <v>519</v>
      </c>
      <c r="J624" s="12" t="s">
        <v>1086</v>
      </c>
      <c r="K624" s="10">
        <v>225000</v>
      </c>
      <c r="L624" s="11">
        <v>0.6</v>
      </c>
      <c r="M624" s="13">
        <f t="shared" si="18"/>
        <v>375000</v>
      </c>
      <c r="N624" s="13">
        <f t="shared" si="19"/>
        <v>750</v>
      </c>
      <c r="O624" s="4" t="s">
        <v>16</v>
      </c>
      <c r="P624" s="12" t="s">
        <v>960</v>
      </c>
    </row>
    <row r="625" spans="2:16" ht="14.25" customHeight="1">
      <c r="B625" s="4" t="s">
        <v>13</v>
      </c>
      <c r="C625" s="4">
        <v>1128299</v>
      </c>
      <c r="D625" s="5">
        <v>43952</v>
      </c>
      <c r="E625" s="4" t="s">
        <v>283</v>
      </c>
      <c r="F625" s="4" t="s">
        <v>917</v>
      </c>
      <c r="G625" s="4" t="s">
        <v>918</v>
      </c>
      <c r="H625" s="6">
        <v>400</v>
      </c>
      <c r="I625" s="12" t="s">
        <v>961</v>
      </c>
      <c r="J625" s="12" t="s">
        <v>1086</v>
      </c>
      <c r="K625" s="10">
        <v>80000</v>
      </c>
      <c r="L625" s="11">
        <v>0.25</v>
      </c>
      <c r="M625" s="13">
        <f t="shared" si="18"/>
        <v>320000</v>
      </c>
      <c r="N625" s="13">
        <f t="shared" si="19"/>
        <v>800</v>
      </c>
      <c r="O625" s="4" t="s">
        <v>16</v>
      </c>
      <c r="P625" s="12" t="s">
        <v>962</v>
      </c>
    </row>
    <row r="626" spans="2:16" ht="14.25" customHeight="1">
      <c r="B626" s="4" t="s">
        <v>13</v>
      </c>
      <c r="C626" s="4">
        <v>1128299</v>
      </c>
      <c r="D626" s="5">
        <v>43953</v>
      </c>
      <c r="E626" s="4" t="s">
        <v>283</v>
      </c>
      <c r="F626" s="4" t="s">
        <v>917</v>
      </c>
      <c r="G626" s="4" t="s">
        <v>918</v>
      </c>
      <c r="H626" s="6">
        <v>600</v>
      </c>
      <c r="I626" s="12" t="s">
        <v>531</v>
      </c>
      <c r="J626" s="12" t="s">
        <v>1087</v>
      </c>
      <c r="K626" s="10">
        <v>156000</v>
      </c>
      <c r="L626" s="11">
        <v>0.4</v>
      </c>
      <c r="M626" s="13">
        <f t="shared" si="18"/>
        <v>390000</v>
      </c>
      <c r="N626" s="13">
        <f t="shared" si="19"/>
        <v>650</v>
      </c>
      <c r="O626" s="4" t="s">
        <v>16</v>
      </c>
      <c r="P626" s="12" t="s">
        <v>532</v>
      </c>
    </row>
    <row r="627" spans="2:16" ht="14.25" customHeight="1">
      <c r="B627" s="4" t="s">
        <v>13</v>
      </c>
      <c r="C627" s="4">
        <v>1128299</v>
      </c>
      <c r="D627" s="5">
        <v>43954</v>
      </c>
      <c r="E627" s="4" t="s">
        <v>283</v>
      </c>
      <c r="F627" s="4" t="s">
        <v>917</v>
      </c>
      <c r="G627" s="4" t="s">
        <v>918</v>
      </c>
      <c r="H627" s="6">
        <v>600</v>
      </c>
      <c r="I627" s="12" t="s">
        <v>193</v>
      </c>
      <c r="J627" s="12" t="s">
        <v>1087</v>
      </c>
      <c r="K627" s="10">
        <v>105000</v>
      </c>
      <c r="L627" s="11">
        <v>0.25</v>
      </c>
      <c r="M627" s="13">
        <f t="shared" si="18"/>
        <v>420000</v>
      </c>
      <c r="N627" s="13">
        <f t="shared" si="19"/>
        <v>700</v>
      </c>
      <c r="O627" s="4" t="s">
        <v>16</v>
      </c>
      <c r="P627" s="12" t="s">
        <v>194</v>
      </c>
    </row>
    <row r="628" spans="2:16" ht="14.25" customHeight="1">
      <c r="B628" s="4" t="s">
        <v>13</v>
      </c>
      <c r="C628" s="4">
        <v>1128299</v>
      </c>
      <c r="D628" s="5">
        <v>43955</v>
      </c>
      <c r="E628" s="4" t="s">
        <v>283</v>
      </c>
      <c r="F628" s="4" t="s">
        <v>917</v>
      </c>
      <c r="G628" s="4" t="s">
        <v>918</v>
      </c>
      <c r="H628" s="6">
        <v>450</v>
      </c>
      <c r="I628" s="12" t="s">
        <v>896</v>
      </c>
      <c r="J628" s="12" t="s">
        <v>1088</v>
      </c>
      <c r="K628" s="10">
        <v>117000</v>
      </c>
      <c r="L628" s="11">
        <v>0.4</v>
      </c>
      <c r="M628" s="13">
        <f t="shared" si="18"/>
        <v>292500</v>
      </c>
      <c r="N628" s="13">
        <f t="shared" si="19"/>
        <v>650</v>
      </c>
      <c r="O628" s="4" t="s">
        <v>16</v>
      </c>
      <c r="P628" s="12" t="s">
        <v>963</v>
      </c>
    </row>
    <row r="629" spans="2:16" ht="14.25" customHeight="1">
      <c r="B629" s="4" t="s">
        <v>13</v>
      </c>
      <c r="C629" s="4">
        <v>1128299</v>
      </c>
      <c r="D629" s="5">
        <v>43956</v>
      </c>
      <c r="E629" s="4" t="s">
        <v>283</v>
      </c>
      <c r="F629" s="4" t="s">
        <v>917</v>
      </c>
      <c r="G629" s="4" t="s">
        <v>918</v>
      </c>
      <c r="H629" s="6">
        <v>400</v>
      </c>
      <c r="I629" s="12" t="s">
        <v>964</v>
      </c>
      <c r="J629" s="12" t="s">
        <v>1087</v>
      </c>
      <c r="K629" s="10">
        <v>91000</v>
      </c>
      <c r="L629" s="11">
        <v>0.35</v>
      </c>
      <c r="M629" s="13">
        <f t="shared" si="18"/>
        <v>260000.00000000003</v>
      </c>
      <c r="N629" s="13">
        <f t="shared" si="19"/>
        <v>650.00000000000011</v>
      </c>
      <c r="O629" s="4" t="s">
        <v>16</v>
      </c>
      <c r="P629" s="12" t="s">
        <v>965</v>
      </c>
    </row>
    <row r="630" spans="2:16" ht="14.25" customHeight="1">
      <c r="B630" s="4" t="s">
        <v>13</v>
      </c>
      <c r="C630" s="4">
        <v>1128299</v>
      </c>
      <c r="D630" s="5">
        <v>43957</v>
      </c>
      <c r="E630" s="4" t="s">
        <v>283</v>
      </c>
      <c r="F630" s="4" t="s">
        <v>917</v>
      </c>
      <c r="G630" s="4" t="s">
        <v>918</v>
      </c>
      <c r="H630" s="6">
        <v>400</v>
      </c>
      <c r="I630" s="12" t="s">
        <v>639</v>
      </c>
      <c r="J630" s="12" t="s">
        <v>1087</v>
      </c>
      <c r="K630" s="10">
        <v>165000</v>
      </c>
      <c r="L630" s="11">
        <v>0.55000000000000004</v>
      </c>
      <c r="M630" s="13">
        <f t="shared" si="18"/>
        <v>300000</v>
      </c>
      <c r="N630" s="13">
        <f t="shared" si="19"/>
        <v>750</v>
      </c>
      <c r="O630" s="4" t="s">
        <v>16</v>
      </c>
      <c r="P630" s="12" t="s">
        <v>640</v>
      </c>
    </row>
    <row r="631" spans="2:16" ht="14.25" customHeight="1">
      <c r="B631" s="4" t="s">
        <v>13</v>
      </c>
      <c r="C631" s="4">
        <v>1128299</v>
      </c>
      <c r="D631" s="5">
        <v>43958</v>
      </c>
      <c r="E631" s="4" t="s">
        <v>283</v>
      </c>
      <c r="F631" s="4" t="s">
        <v>917</v>
      </c>
      <c r="G631" s="4" t="s">
        <v>918</v>
      </c>
      <c r="H631" s="6">
        <v>425</v>
      </c>
      <c r="I631" s="12" t="s">
        <v>417</v>
      </c>
      <c r="J631" s="12" t="s">
        <v>1086</v>
      </c>
      <c r="K631" s="10">
        <v>59500</v>
      </c>
      <c r="L631" s="11">
        <v>0.2</v>
      </c>
      <c r="M631" s="13">
        <f t="shared" si="18"/>
        <v>297500</v>
      </c>
      <c r="N631" s="13">
        <f t="shared" si="19"/>
        <v>700</v>
      </c>
      <c r="O631" s="4" t="s">
        <v>16</v>
      </c>
      <c r="P631" s="12" t="s">
        <v>966</v>
      </c>
    </row>
    <row r="632" spans="2:16" ht="14.25" customHeight="1">
      <c r="B632" s="4" t="s">
        <v>13</v>
      </c>
      <c r="C632" s="4">
        <v>1128299</v>
      </c>
      <c r="D632" s="5">
        <v>43959</v>
      </c>
      <c r="E632" s="4" t="s">
        <v>283</v>
      </c>
      <c r="F632" s="4" t="s">
        <v>917</v>
      </c>
      <c r="G632" s="4" t="s">
        <v>918</v>
      </c>
      <c r="H632" s="6">
        <v>525</v>
      </c>
      <c r="I632" s="12" t="s">
        <v>389</v>
      </c>
      <c r="J632" s="12" t="s">
        <v>1087</v>
      </c>
      <c r="K632" s="10">
        <v>115500</v>
      </c>
      <c r="L632" s="11">
        <v>0.4</v>
      </c>
      <c r="M632" s="13">
        <f t="shared" si="18"/>
        <v>288750</v>
      </c>
      <c r="N632" s="13">
        <f t="shared" si="19"/>
        <v>550</v>
      </c>
      <c r="O632" s="4" t="s">
        <v>16</v>
      </c>
      <c r="P632" s="12" t="s">
        <v>390</v>
      </c>
    </row>
    <row r="633" spans="2:16" ht="14.25" customHeight="1">
      <c r="B633" s="4" t="s">
        <v>13</v>
      </c>
      <c r="C633" s="4">
        <v>1128299</v>
      </c>
      <c r="D633" s="5">
        <v>43960</v>
      </c>
      <c r="E633" s="4" t="s">
        <v>283</v>
      </c>
      <c r="F633" s="4" t="s">
        <v>917</v>
      </c>
      <c r="G633" s="4" t="s">
        <v>918</v>
      </c>
      <c r="H633" s="6">
        <v>525</v>
      </c>
      <c r="I633" s="12" t="s">
        <v>830</v>
      </c>
      <c r="J633" s="12" t="s">
        <v>1087</v>
      </c>
      <c r="K633" s="10">
        <v>78750</v>
      </c>
      <c r="L633" s="11">
        <v>0.25</v>
      </c>
      <c r="M633" s="13">
        <f t="shared" si="18"/>
        <v>315000</v>
      </c>
      <c r="N633" s="13">
        <f t="shared" si="19"/>
        <v>600</v>
      </c>
      <c r="O633" s="4" t="s">
        <v>16</v>
      </c>
      <c r="P633" s="12" t="s">
        <v>831</v>
      </c>
    </row>
    <row r="634" spans="2:16" ht="14.25" customHeight="1">
      <c r="B634" s="4" t="s">
        <v>13</v>
      </c>
      <c r="C634" s="4">
        <v>1128299</v>
      </c>
      <c r="D634" s="5">
        <v>43961</v>
      </c>
      <c r="E634" s="4" t="s">
        <v>283</v>
      </c>
      <c r="F634" s="4" t="s">
        <v>917</v>
      </c>
      <c r="G634" s="4" t="s">
        <v>918</v>
      </c>
      <c r="H634" s="6">
        <v>350</v>
      </c>
      <c r="I634" s="12" t="s">
        <v>967</v>
      </c>
      <c r="J634" s="12" t="s">
        <v>1088</v>
      </c>
      <c r="K634" s="10">
        <v>77000</v>
      </c>
      <c r="L634" s="11">
        <v>0.4</v>
      </c>
      <c r="M634" s="13">
        <f t="shared" si="18"/>
        <v>192500</v>
      </c>
      <c r="N634" s="13">
        <f t="shared" si="19"/>
        <v>550</v>
      </c>
      <c r="O634" s="4" t="s">
        <v>16</v>
      </c>
      <c r="P634" s="12" t="s">
        <v>968</v>
      </c>
    </row>
    <row r="635" spans="2:16" ht="14.25" customHeight="1">
      <c r="B635" s="4" t="s">
        <v>13</v>
      </c>
      <c r="C635" s="4">
        <v>1128299</v>
      </c>
      <c r="D635" s="5">
        <v>43962</v>
      </c>
      <c r="E635" s="4" t="s">
        <v>283</v>
      </c>
      <c r="F635" s="4" t="s">
        <v>917</v>
      </c>
      <c r="G635" s="4" t="s">
        <v>918</v>
      </c>
      <c r="H635" s="6">
        <v>325</v>
      </c>
      <c r="I635" s="12" t="s">
        <v>969</v>
      </c>
      <c r="J635" s="12" t="s">
        <v>1087</v>
      </c>
      <c r="K635" s="10">
        <v>62562.5</v>
      </c>
      <c r="L635" s="11">
        <v>0.35</v>
      </c>
      <c r="M635" s="13">
        <f t="shared" si="18"/>
        <v>178750</v>
      </c>
      <c r="N635" s="13">
        <f t="shared" si="19"/>
        <v>550</v>
      </c>
      <c r="O635" s="4" t="s">
        <v>16</v>
      </c>
      <c r="P635" s="12" t="s">
        <v>970</v>
      </c>
    </row>
    <row r="636" spans="2:16" ht="14.25" customHeight="1">
      <c r="B636" s="4" t="s">
        <v>13</v>
      </c>
      <c r="C636" s="4">
        <v>1128299</v>
      </c>
      <c r="D636" s="5">
        <v>43963</v>
      </c>
      <c r="E636" s="4" t="s">
        <v>283</v>
      </c>
      <c r="F636" s="4" t="s">
        <v>917</v>
      </c>
      <c r="G636" s="4" t="s">
        <v>918</v>
      </c>
      <c r="H636" s="6">
        <v>300</v>
      </c>
      <c r="I636" s="12" t="s">
        <v>971</v>
      </c>
      <c r="J636" s="12" t="s">
        <v>1087</v>
      </c>
      <c r="K636" s="10">
        <v>107250</v>
      </c>
      <c r="L636" s="11">
        <v>0.55000000000000004</v>
      </c>
      <c r="M636" s="13">
        <f t="shared" si="18"/>
        <v>194999.99999999997</v>
      </c>
      <c r="N636" s="13">
        <f t="shared" si="19"/>
        <v>649.99999999999989</v>
      </c>
      <c r="O636" s="4" t="s">
        <v>16</v>
      </c>
      <c r="P636" s="12" t="s">
        <v>972</v>
      </c>
    </row>
    <row r="637" spans="2:16" ht="14.25" customHeight="1">
      <c r="B637" s="4" t="s">
        <v>13</v>
      </c>
      <c r="C637" s="4">
        <v>1128299</v>
      </c>
      <c r="D637" s="5">
        <v>43964</v>
      </c>
      <c r="E637" s="4" t="s">
        <v>283</v>
      </c>
      <c r="F637" s="4" t="s">
        <v>917</v>
      </c>
      <c r="G637" s="4" t="s">
        <v>918</v>
      </c>
      <c r="H637" s="6">
        <v>350</v>
      </c>
      <c r="I637" s="12" t="s">
        <v>119</v>
      </c>
      <c r="J637" s="12" t="s">
        <v>1087</v>
      </c>
      <c r="K637" s="10">
        <v>49000</v>
      </c>
      <c r="L637" s="11">
        <v>0.2</v>
      </c>
      <c r="M637" s="13">
        <f t="shared" si="18"/>
        <v>245000</v>
      </c>
      <c r="N637" s="13">
        <f t="shared" si="19"/>
        <v>700</v>
      </c>
      <c r="O637" s="4" t="s">
        <v>16</v>
      </c>
      <c r="P637" s="12" t="s">
        <v>701</v>
      </c>
    </row>
    <row r="638" spans="2:16" ht="14.25" customHeight="1">
      <c r="B638" s="4" t="s">
        <v>13</v>
      </c>
      <c r="C638" s="4">
        <v>1128299</v>
      </c>
      <c r="D638" s="5">
        <v>43965</v>
      </c>
      <c r="E638" s="4" t="s">
        <v>283</v>
      </c>
      <c r="F638" s="4" t="s">
        <v>917</v>
      </c>
      <c r="G638" s="4" t="s">
        <v>918</v>
      </c>
      <c r="H638" s="6">
        <v>575</v>
      </c>
      <c r="I638" s="12" t="s">
        <v>632</v>
      </c>
      <c r="J638" s="12" t="s">
        <v>1086</v>
      </c>
      <c r="K638" s="10">
        <v>126500</v>
      </c>
      <c r="L638" s="11">
        <v>0.4</v>
      </c>
      <c r="M638" s="13">
        <f t="shared" si="18"/>
        <v>316250</v>
      </c>
      <c r="N638" s="13">
        <f t="shared" si="19"/>
        <v>550</v>
      </c>
      <c r="O638" s="4" t="s">
        <v>16</v>
      </c>
      <c r="P638" s="12" t="s">
        <v>973</v>
      </c>
    </row>
    <row r="639" spans="2:16" ht="14.25" customHeight="1">
      <c r="B639" s="4" t="s">
        <v>13</v>
      </c>
      <c r="C639" s="4">
        <v>1128299</v>
      </c>
      <c r="D639" s="5">
        <v>43966</v>
      </c>
      <c r="E639" s="4" t="s">
        <v>283</v>
      </c>
      <c r="F639" s="4" t="s">
        <v>917</v>
      </c>
      <c r="G639" s="4" t="s">
        <v>918</v>
      </c>
      <c r="H639" s="6">
        <v>575</v>
      </c>
      <c r="I639" s="12" t="s">
        <v>540</v>
      </c>
      <c r="J639" s="12" t="s">
        <v>1087</v>
      </c>
      <c r="K639" s="10">
        <v>86250</v>
      </c>
      <c r="L639" s="11">
        <v>0.25</v>
      </c>
      <c r="M639" s="13">
        <f t="shared" si="18"/>
        <v>345000</v>
      </c>
      <c r="N639" s="13">
        <f t="shared" si="19"/>
        <v>600</v>
      </c>
      <c r="O639" s="4" t="s">
        <v>16</v>
      </c>
      <c r="P639" s="12" t="s">
        <v>541</v>
      </c>
    </row>
    <row r="640" spans="2:16" ht="14.25" customHeight="1">
      <c r="B640" s="4" t="s">
        <v>13</v>
      </c>
      <c r="C640" s="4">
        <v>1128299</v>
      </c>
      <c r="D640" s="5">
        <v>43967</v>
      </c>
      <c r="E640" s="4" t="s">
        <v>283</v>
      </c>
      <c r="F640" s="4" t="s">
        <v>917</v>
      </c>
      <c r="G640" s="4" t="s">
        <v>918</v>
      </c>
      <c r="H640" s="6">
        <v>425</v>
      </c>
      <c r="I640" s="12" t="s">
        <v>754</v>
      </c>
      <c r="J640" s="12" t="s">
        <v>1087</v>
      </c>
      <c r="K640" s="10">
        <v>93500</v>
      </c>
      <c r="L640" s="11">
        <v>0.4</v>
      </c>
      <c r="M640" s="13">
        <f t="shared" si="18"/>
        <v>233750</v>
      </c>
      <c r="N640" s="13">
        <f t="shared" si="19"/>
        <v>550</v>
      </c>
      <c r="O640" s="4" t="s">
        <v>16</v>
      </c>
      <c r="P640" s="12" t="s">
        <v>755</v>
      </c>
    </row>
    <row r="641" spans="2:16" ht="14.25" customHeight="1">
      <c r="B641" s="4" t="s">
        <v>13</v>
      </c>
      <c r="C641" s="4">
        <v>1128299</v>
      </c>
      <c r="D641" s="5">
        <v>43968</v>
      </c>
      <c r="E641" s="4" t="s">
        <v>283</v>
      </c>
      <c r="F641" s="4" t="s">
        <v>917</v>
      </c>
      <c r="G641" s="4" t="s">
        <v>918</v>
      </c>
      <c r="H641" s="6">
        <v>400</v>
      </c>
      <c r="I641" s="12" t="s">
        <v>974</v>
      </c>
      <c r="J641" s="12" t="s">
        <v>1087</v>
      </c>
      <c r="K641" s="10">
        <v>91000</v>
      </c>
      <c r="L641" s="11">
        <v>0.35</v>
      </c>
      <c r="M641" s="13">
        <f t="shared" si="18"/>
        <v>260000.00000000003</v>
      </c>
      <c r="N641" s="13">
        <f t="shared" si="19"/>
        <v>650.00000000000011</v>
      </c>
      <c r="O641" s="4" t="s">
        <v>16</v>
      </c>
      <c r="P641" s="12" t="s">
        <v>975</v>
      </c>
    </row>
    <row r="642" spans="2:16" ht="14.25" customHeight="1">
      <c r="B642" s="4" t="s">
        <v>13</v>
      </c>
      <c r="C642" s="4">
        <v>1128299</v>
      </c>
      <c r="D642" s="5">
        <v>43969</v>
      </c>
      <c r="E642" s="4" t="s">
        <v>283</v>
      </c>
      <c r="F642" s="4" t="s">
        <v>917</v>
      </c>
      <c r="G642" s="4" t="s">
        <v>918</v>
      </c>
      <c r="H642" s="6">
        <v>375</v>
      </c>
      <c r="I642" s="12" t="s">
        <v>527</v>
      </c>
      <c r="J642" s="12" t="s">
        <v>1087</v>
      </c>
      <c r="K642" s="10">
        <v>154687.5</v>
      </c>
      <c r="L642" s="11">
        <v>0.55000000000000004</v>
      </c>
      <c r="M642" s="13">
        <f t="shared" si="18"/>
        <v>281250</v>
      </c>
      <c r="N642" s="13">
        <f t="shared" si="19"/>
        <v>750</v>
      </c>
      <c r="O642" s="4" t="s">
        <v>16</v>
      </c>
      <c r="P642" s="12" t="s">
        <v>528</v>
      </c>
    </row>
    <row r="643" spans="2:16" ht="14.25" customHeight="1">
      <c r="B643" s="4" t="s">
        <v>13</v>
      </c>
      <c r="C643" s="4">
        <v>1128299</v>
      </c>
      <c r="D643" s="5">
        <v>43970</v>
      </c>
      <c r="E643" s="4" t="s">
        <v>283</v>
      </c>
      <c r="F643" s="4" t="s">
        <v>917</v>
      </c>
      <c r="G643" s="4" t="s">
        <v>918</v>
      </c>
      <c r="H643" s="6">
        <v>500</v>
      </c>
      <c r="I643" s="12" t="s">
        <v>515</v>
      </c>
      <c r="J643" s="12" t="s">
        <v>1087</v>
      </c>
      <c r="K643" s="10">
        <v>80000</v>
      </c>
      <c r="L643" s="11">
        <v>0.2</v>
      </c>
      <c r="M643" s="13">
        <f t="shared" si="18"/>
        <v>400000</v>
      </c>
      <c r="N643" s="13">
        <f t="shared" si="19"/>
        <v>800</v>
      </c>
      <c r="O643" s="4" t="s">
        <v>16</v>
      </c>
      <c r="P643" s="12" t="s">
        <v>976</v>
      </c>
    </row>
    <row r="644" spans="2:16" ht="14.25" customHeight="1">
      <c r="B644" s="4" t="s">
        <v>13</v>
      </c>
      <c r="C644" s="4">
        <v>1128299</v>
      </c>
      <c r="D644" s="5">
        <v>43971</v>
      </c>
      <c r="E644" s="4" t="s">
        <v>283</v>
      </c>
      <c r="F644" s="4" t="s">
        <v>917</v>
      </c>
      <c r="G644" s="4" t="s">
        <v>918</v>
      </c>
      <c r="H644" s="6">
        <v>700</v>
      </c>
      <c r="I644" s="12" t="s">
        <v>977</v>
      </c>
      <c r="J644" s="12" t="s">
        <v>1086</v>
      </c>
      <c r="K644" s="10">
        <v>182000</v>
      </c>
      <c r="L644" s="11">
        <v>0.4</v>
      </c>
      <c r="M644" s="13">
        <f t="shared" si="18"/>
        <v>455000</v>
      </c>
      <c r="N644" s="13">
        <f t="shared" si="19"/>
        <v>650</v>
      </c>
      <c r="O644" s="4" t="s">
        <v>16</v>
      </c>
      <c r="P644" s="12" t="s">
        <v>978</v>
      </c>
    </row>
    <row r="645" spans="2:16" ht="14.25" customHeight="1">
      <c r="B645" s="4" t="s">
        <v>13</v>
      </c>
      <c r="C645" s="4">
        <v>1128299</v>
      </c>
      <c r="D645" s="5">
        <v>43972</v>
      </c>
      <c r="E645" s="4" t="s">
        <v>283</v>
      </c>
      <c r="F645" s="4" t="s">
        <v>917</v>
      </c>
      <c r="G645" s="4" t="s">
        <v>918</v>
      </c>
      <c r="H645" s="6">
        <v>700</v>
      </c>
      <c r="I645" s="12" t="s">
        <v>567</v>
      </c>
      <c r="J645" s="12" t="s">
        <v>1087</v>
      </c>
      <c r="K645" s="10">
        <v>122500</v>
      </c>
      <c r="L645" s="11">
        <v>0.25</v>
      </c>
      <c r="M645" s="13">
        <f t="shared" si="18"/>
        <v>490000</v>
      </c>
      <c r="N645" s="13">
        <f t="shared" si="19"/>
        <v>700</v>
      </c>
      <c r="O645" s="4" t="s">
        <v>16</v>
      </c>
      <c r="P645" s="12" t="s">
        <v>568</v>
      </c>
    </row>
    <row r="646" spans="2:16" ht="14.25" customHeight="1">
      <c r="B646" s="4" t="s">
        <v>13</v>
      </c>
      <c r="C646" s="4">
        <v>1128299</v>
      </c>
      <c r="D646" s="5">
        <v>43973</v>
      </c>
      <c r="E646" s="4" t="s">
        <v>283</v>
      </c>
      <c r="F646" s="4" t="s">
        <v>917</v>
      </c>
      <c r="G646" s="4" t="s">
        <v>918</v>
      </c>
      <c r="H646" s="6">
        <v>500</v>
      </c>
      <c r="I646" s="12" t="s">
        <v>665</v>
      </c>
      <c r="J646" s="12" t="s">
        <v>1087</v>
      </c>
      <c r="K646" s="10">
        <v>130000</v>
      </c>
      <c r="L646" s="11">
        <v>0.4</v>
      </c>
      <c r="M646" s="13">
        <f t="shared" si="18"/>
        <v>325000</v>
      </c>
      <c r="N646" s="13">
        <f t="shared" si="19"/>
        <v>650</v>
      </c>
      <c r="O646" s="4" t="s">
        <v>16</v>
      </c>
      <c r="P646" s="12" t="s">
        <v>666</v>
      </c>
    </row>
    <row r="647" spans="2:16" ht="14.25" customHeight="1">
      <c r="B647" s="4" t="s">
        <v>13</v>
      </c>
      <c r="C647" s="4">
        <v>1128299</v>
      </c>
      <c r="D647" s="5">
        <v>43974</v>
      </c>
      <c r="E647" s="4" t="s">
        <v>283</v>
      </c>
      <c r="F647" s="4" t="s">
        <v>917</v>
      </c>
      <c r="G647" s="4" t="s">
        <v>918</v>
      </c>
      <c r="H647" s="6">
        <v>500</v>
      </c>
      <c r="I647" s="12" t="s">
        <v>101</v>
      </c>
      <c r="J647" s="12" t="s">
        <v>1086</v>
      </c>
      <c r="K647" s="10">
        <v>113750</v>
      </c>
      <c r="L647" s="11">
        <v>0.35</v>
      </c>
      <c r="M647" s="13">
        <f t="shared" ref="M647:M710" si="20">K647/L647</f>
        <v>325000</v>
      </c>
      <c r="N647" s="13">
        <f t="shared" ref="N647:N710" si="21">M647/H647</f>
        <v>650</v>
      </c>
      <c r="O647" s="4" t="s">
        <v>16</v>
      </c>
      <c r="P647" s="12" t="s">
        <v>979</v>
      </c>
    </row>
    <row r="648" spans="2:16" ht="14.25" customHeight="1">
      <c r="B648" s="4" t="s">
        <v>13</v>
      </c>
      <c r="C648" s="4">
        <v>1128299</v>
      </c>
      <c r="D648" s="5">
        <v>43975</v>
      </c>
      <c r="E648" s="4" t="s">
        <v>283</v>
      </c>
      <c r="F648" s="4" t="s">
        <v>917</v>
      </c>
      <c r="G648" s="4" t="s">
        <v>918</v>
      </c>
      <c r="H648" s="6">
        <v>425</v>
      </c>
      <c r="I648" s="12" t="s">
        <v>980</v>
      </c>
      <c r="J648" s="12" t="s">
        <v>1086</v>
      </c>
      <c r="K648" s="10">
        <v>175312.5</v>
      </c>
      <c r="L648" s="11">
        <v>0.55000000000000004</v>
      </c>
      <c r="M648" s="13">
        <f t="shared" si="20"/>
        <v>318750</v>
      </c>
      <c r="N648" s="13">
        <f t="shared" si="21"/>
        <v>750</v>
      </c>
      <c r="O648" s="4" t="s">
        <v>16</v>
      </c>
      <c r="P648" s="12" t="s">
        <v>981</v>
      </c>
    </row>
    <row r="649" spans="2:16" ht="14.25" customHeight="1">
      <c r="B649" s="4" t="s">
        <v>13</v>
      </c>
      <c r="C649" s="4">
        <v>1128299</v>
      </c>
      <c r="D649" s="5">
        <v>43976</v>
      </c>
      <c r="E649" s="4" t="s">
        <v>283</v>
      </c>
      <c r="F649" s="4" t="s">
        <v>917</v>
      </c>
      <c r="G649" s="4" t="s">
        <v>918</v>
      </c>
      <c r="H649" s="6">
        <v>525</v>
      </c>
      <c r="I649" s="12" t="s">
        <v>17</v>
      </c>
      <c r="J649" s="12" t="s">
        <v>1086</v>
      </c>
      <c r="K649" s="10">
        <v>84000</v>
      </c>
      <c r="L649" s="11">
        <v>0.2</v>
      </c>
      <c r="M649" s="13">
        <f t="shared" si="20"/>
        <v>420000</v>
      </c>
      <c r="N649" s="13">
        <f t="shared" si="21"/>
        <v>800</v>
      </c>
      <c r="O649" s="4" t="s">
        <v>16</v>
      </c>
      <c r="P649" s="12" t="s">
        <v>18</v>
      </c>
    </row>
    <row r="650" spans="2:16" ht="14.25" customHeight="1">
      <c r="B650" s="4" t="s">
        <v>13</v>
      </c>
      <c r="C650" s="4">
        <v>1128299</v>
      </c>
      <c r="D650" s="5">
        <v>43977</v>
      </c>
      <c r="E650" s="4" t="s">
        <v>283</v>
      </c>
      <c r="F650" s="4" t="s">
        <v>917</v>
      </c>
      <c r="G650" s="4" t="s">
        <v>918</v>
      </c>
      <c r="H650" s="6">
        <v>450</v>
      </c>
      <c r="I650" s="12" t="s">
        <v>19</v>
      </c>
      <c r="J650" s="12" t="s">
        <v>1086</v>
      </c>
      <c r="K650" s="10">
        <v>54000</v>
      </c>
      <c r="L650" s="11">
        <v>0.3</v>
      </c>
      <c r="M650" s="13">
        <f t="shared" si="20"/>
        <v>180000</v>
      </c>
      <c r="N650" s="13">
        <f t="shared" si="21"/>
        <v>400</v>
      </c>
      <c r="O650" s="4" t="s">
        <v>16</v>
      </c>
      <c r="P650" s="12" t="s">
        <v>20</v>
      </c>
    </row>
    <row r="651" spans="2:16" ht="14.25" customHeight="1">
      <c r="B651" s="4" t="s">
        <v>13</v>
      </c>
      <c r="C651" s="4">
        <v>1128299</v>
      </c>
      <c r="D651" s="5">
        <v>43978</v>
      </c>
      <c r="E651" s="4" t="s">
        <v>283</v>
      </c>
      <c r="F651" s="4" t="s">
        <v>917</v>
      </c>
      <c r="G651" s="4" t="s">
        <v>918</v>
      </c>
      <c r="H651" s="6">
        <v>450</v>
      </c>
      <c r="I651" s="12" t="s">
        <v>21</v>
      </c>
      <c r="J651" s="12" t="s">
        <v>1088</v>
      </c>
      <c r="K651" s="10">
        <v>56250</v>
      </c>
      <c r="L651" s="11">
        <v>0.25</v>
      </c>
      <c r="M651" s="13">
        <f t="shared" si="20"/>
        <v>225000</v>
      </c>
      <c r="N651" s="13">
        <f t="shared" si="21"/>
        <v>500</v>
      </c>
      <c r="O651" s="4" t="s">
        <v>16</v>
      </c>
      <c r="P651" s="12" t="s">
        <v>22</v>
      </c>
    </row>
    <row r="652" spans="2:16" ht="14.25" customHeight="1">
      <c r="B652" s="4" t="s">
        <v>13</v>
      </c>
      <c r="C652" s="4">
        <v>1128299</v>
      </c>
      <c r="D652" s="5">
        <v>43979</v>
      </c>
      <c r="E652" s="4" t="s">
        <v>283</v>
      </c>
      <c r="F652" s="4" t="s">
        <v>917</v>
      </c>
      <c r="G652" s="4" t="s">
        <v>918</v>
      </c>
      <c r="H652" s="6">
        <v>450</v>
      </c>
      <c r="I652" s="12" t="s">
        <v>23</v>
      </c>
      <c r="J652" s="12" t="s">
        <v>1088</v>
      </c>
      <c r="K652" s="10">
        <v>56250</v>
      </c>
      <c r="L652" s="11">
        <v>0.25</v>
      </c>
      <c r="M652" s="13">
        <f t="shared" si="20"/>
        <v>225000</v>
      </c>
      <c r="N652" s="13">
        <f t="shared" si="21"/>
        <v>500</v>
      </c>
      <c r="O652" s="4" t="s">
        <v>16</v>
      </c>
      <c r="P652" s="12" t="s">
        <v>24</v>
      </c>
    </row>
    <row r="653" spans="2:16" ht="14.25" customHeight="1">
      <c r="B653" s="4" t="s">
        <v>13</v>
      </c>
      <c r="C653" s="4">
        <v>1128299</v>
      </c>
      <c r="D653" s="5">
        <v>43980</v>
      </c>
      <c r="E653" s="4" t="s">
        <v>283</v>
      </c>
      <c r="F653" s="4" t="s">
        <v>917</v>
      </c>
      <c r="G653" s="4" t="s">
        <v>918</v>
      </c>
      <c r="H653" s="6">
        <v>300</v>
      </c>
      <c r="I653" s="12" t="s">
        <v>25</v>
      </c>
      <c r="J653" s="12" t="s">
        <v>1088</v>
      </c>
      <c r="K653" s="10">
        <v>45000</v>
      </c>
      <c r="L653" s="11">
        <v>0.3</v>
      </c>
      <c r="M653" s="13">
        <f t="shared" si="20"/>
        <v>150000</v>
      </c>
      <c r="N653" s="13">
        <f t="shared" si="21"/>
        <v>500</v>
      </c>
      <c r="O653" s="4" t="s">
        <v>16</v>
      </c>
      <c r="P653" s="12" t="s">
        <v>26</v>
      </c>
    </row>
    <row r="654" spans="2:16" ht="14.25" customHeight="1">
      <c r="B654" s="4" t="s">
        <v>13</v>
      </c>
      <c r="C654" s="4">
        <v>1128299</v>
      </c>
      <c r="D654" s="5">
        <v>43981</v>
      </c>
      <c r="E654" s="4" t="s">
        <v>283</v>
      </c>
      <c r="F654" s="4" t="s">
        <v>982</v>
      </c>
      <c r="G654" s="4" t="s">
        <v>983</v>
      </c>
      <c r="H654" s="6">
        <v>250</v>
      </c>
      <c r="I654" s="12" t="s">
        <v>27</v>
      </c>
      <c r="J654" s="12" t="s">
        <v>1087</v>
      </c>
      <c r="K654" s="10">
        <v>34375</v>
      </c>
      <c r="L654" s="11">
        <v>0.25</v>
      </c>
      <c r="M654" s="13">
        <f t="shared" si="20"/>
        <v>137500</v>
      </c>
      <c r="N654" s="13">
        <f t="shared" si="21"/>
        <v>550</v>
      </c>
      <c r="O654" s="4" t="s">
        <v>16</v>
      </c>
      <c r="P654" s="12" t="s">
        <v>28</v>
      </c>
    </row>
    <row r="655" spans="2:16" ht="14.25" customHeight="1">
      <c r="B655" s="4" t="s">
        <v>13</v>
      </c>
      <c r="C655" s="4">
        <v>1128299</v>
      </c>
      <c r="D655" s="5">
        <v>43982</v>
      </c>
      <c r="E655" s="4" t="s">
        <v>283</v>
      </c>
      <c r="F655" s="4" t="s">
        <v>982</v>
      </c>
      <c r="G655" s="4" t="s">
        <v>983</v>
      </c>
      <c r="H655" s="6">
        <v>500</v>
      </c>
      <c r="I655" s="12" t="s">
        <v>29</v>
      </c>
      <c r="J655" s="12" t="s">
        <v>1087</v>
      </c>
      <c r="K655" s="10">
        <v>50000</v>
      </c>
      <c r="L655" s="11">
        <v>0.2</v>
      </c>
      <c r="M655" s="13">
        <f t="shared" si="20"/>
        <v>250000</v>
      </c>
      <c r="N655" s="13">
        <f t="shared" si="21"/>
        <v>500</v>
      </c>
      <c r="O655" s="4" t="s">
        <v>16</v>
      </c>
      <c r="P655" s="12" t="s">
        <v>30</v>
      </c>
    </row>
    <row r="656" spans="2:16" ht="14.25" customHeight="1">
      <c r="B656" s="4" t="s">
        <v>13</v>
      </c>
      <c r="C656" s="4">
        <v>1128299</v>
      </c>
      <c r="D656" s="5">
        <v>43983</v>
      </c>
      <c r="E656" s="4" t="s">
        <v>283</v>
      </c>
      <c r="F656" s="4" t="s">
        <v>982</v>
      </c>
      <c r="G656" s="4" t="s">
        <v>983</v>
      </c>
      <c r="H656" s="6">
        <v>550</v>
      </c>
      <c r="I656" s="12" t="s">
        <v>27</v>
      </c>
      <c r="J656" s="12" t="s">
        <v>1087</v>
      </c>
      <c r="K656" s="10">
        <v>66000</v>
      </c>
      <c r="L656" s="11">
        <v>0.3</v>
      </c>
      <c r="M656" s="13">
        <f t="shared" si="20"/>
        <v>220000</v>
      </c>
      <c r="N656" s="13">
        <f t="shared" si="21"/>
        <v>400</v>
      </c>
      <c r="O656" s="4" t="s">
        <v>16</v>
      </c>
      <c r="P656" s="12" t="s">
        <v>32</v>
      </c>
    </row>
    <row r="657" spans="2:16" ht="14.25" customHeight="1">
      <c r="B657" s="4" t="s">
        <v>13</v>
      </c>
      <c r="C657" s="4">
        <v>1128299</v>
      </c>
      <c r="D657" s="5">
        <v>43984</v>
      </c>
      <c r="E657" s="4" t="s">
        <v>283</v>
      </c>
      <c r="F657" s="4" t="s">
        <v>982</v>
      </c>
      <c r="G657" s="4" t="s">
        <v>983</v>
      </c>
      <c r="H657" s="6">
        <v>450</v>
      </c>
      <c r="I657" s="12" t="s">
        <v>33</v>
      </c>
      <c r="J657" s="12" t="s">
        <v>1087</v>
      </c>
      <c r="K657" s="10">
        <v>56250</v>
      </c>
      <c r="L657" s="11">
        <v>0.25</v>
      </c>
      <c r="M657" s="13">
        <f t="shared" si="20"/>
        <v>225000</v>
      </c>
      <c r="N657" s="13">
        <f t="shared" si="21"/>
        <v>500</v>
      </c>
      <c r="O657" s="4" t="s">
        <v>16</v>
      </c>
      <c r="P657" s="12" t="s">
        <v>34</v>
      </c>
    </row>
    <row r="658" spans="2:16" ht="14.25" customHeight="1">
      <c r="B658" s="4" t="s">
        <v>13</v>
      </c>
      <c r="C658" s="4">
        <v>1128299</v>
      </c>
      <c r="D658" s="5">
        <v>43985</v>
      </c>
      <c r="E658" s="4" t="s">
        <v>283</v>
      </c>
      <c r="F658" s="4" t="s">
        <v>982</v>
      </c>
      <c r="G658" s="4" t="s">
        <v>983</v>
      </c>
      <c r="H658" s="6">
        <v>450</v>
      </c>
      <c r="I658" s="12" t="s">
        <v>35</v>
      </c>
      <c r="J658" s="12" t="s">
        <v>1087</v>
      </c>
      <c r="K658" s="10">
        <v>56250</v>
      </c>
      <c r="L658" s="11">
        <v>0.25</v>
      </c>
      <c r="M658" s="13">
        <f t="shared" si="20"/>
        <v>225000</v>
      </c>
      <c r="N658" s="13">
        <f t="shared" si="21"/>
        <v>500</v>
      </c>
      <c r="O658" s="4" t="s">
        <v>16</v>
      </c>
      <c r="P658" s="12" t="s">
        <v>36</v>
      </c>
    </row>
    <row r="659" spans="2:16" ht="14.25" customHeight="1">
      <c r="B659" s="4" t="s">
        <v>13</v>
      </c>
      <c r="C659" s="4">
        <v>1128299</v>
      </c>
      <c r="D659" s="5">
        <v>43986</v>
      </c>
      <c r="E659" s="4" t="s">
        <v>283</v>
      </c>
      <c r="F659" s="4" t="s">
        <v>982</v>
      </c>
      <c r="G659" s="4" t="s">
        <v>983</v>
      </c>
      <c r="H659" s="6">
        <v>300</v>
      </c>
      <c r="I659" s="12" t="s">
        <v>37</v>
      </c>
      <c r="J659" s="12" t="s">
        <v>1086</v>
      </c>
      <c r="K659" s="10">
        <v>45000</v>
      </c>
      <c r="L659" s="11">
        <v>0.3</v>
      </c>
      <c r="M659" s="13">
        <f t="shared" si="20"/>
        <v>150000</v>
      </c>
      <c r="N659" s="13">
        <f t="shared" si="21"/>
        <v>500</v>
      </c>
      <c r="O659" s="4" t="s">
        <v>16</v>
      </c>
      <c r="P659" s="12" t="s">
        <v>38</v>
      </c>
    </row>
    <row r="660" spans="2:16" ht="14.25" customHeight="1">
      <c r="B660" s="4" t="s">
        <v>13</v>
      </c>
      <c r="C660" s="4">
        <v>1128299</v>
      </c>
      <c r="D660" s="5">
        <v>43987</v>
      </c>
      <c r="E660" s="4" t="s">
        <v>283</v>
      </c>
      <c r="F660" s="4" t="s">
        <v>982</v>
      </c>
      <c r="G660" s="4" t="s">
        <v>983</v>
      </c>
      <c r="H660" s="6">
        <v>225</v>
      </c>
      <c r="I660" s="12" t="s">
        <v>19</v>
      </c>
      <c r="J660" s="12" t="s">
        <v>1086</v>
      </c>
      <c r="K660" s="10">
        <v>30937.5</v>
      </c>
      <c r="L660" s="11">
        <v>0.25</v>
      </c>
      <c r="M660" s="13">
        <f t="shared" si="20"/>
        <v>123750</v>
      </c>
      <c r="N660" s="13">
        <f t="shared" si="21"/>
        <v>550</v>
      </c>
      <c r="O660" s="4" t="s">
        <v>16</v>
      </c>
      <c r="P660" s="12" t="s">
        <v>39</v>
      </c>
    </row>
    <row r="661" spans="2:16" ht="14.25" customHeight="1">
      <c r="B661" s="4" t="s">
        <v>13</v>
      </c>
      <c r="C661" s="4">
        <v>1128299</v>
      </c>
      <c r="D661" s="5">
        <v>43988</v>
      </c>
      <c r="E661" s="4" t="s">
        <v>283</v>
      </c>
      <c r="F661" s="4" t="s">
        <v>982</v>
      </c>
      <c r="G661" s="4" t="s">
        <v>983</v>
      </c>
      <c r="H661" s="6">
        <v>425</v>
      </c>
      <c r="I661" s="12" t="s">
        <v>40</v>
      </c>
      <c r="J661" s="12" t="s">
        <v>1086</v>
      </c>
      <c r="K661" s="10">
        <v>42500</v>
      </c>
      <c r="L661" s="11">
        <v>0.2</v>
      </c>
      <c r="M661" s="13">
        <f t="shared" si="20"/>
        <v>212500</v>
      </c>
      <c r="N661" s="13">
        <f t="shared" si="21"/>
        <v>500</v>
      </c>
      <c r="O661" s="4" t="s">
        <v>16</v>
      </c>
      <c r="P661" s="12" t="s">
        <v>41</v>
      </c>
    </row>
    <row r="662" spans="2:16" ht="14.25" customHeight="1">
      <c r="B662" s="4" t="s">
        <v>13</v>
      </c>
      <c r="C662" s="4">
        <v>1128299</v>
      </c>
      <c r="D662" s="5">
        <v>43989</v>
      </c>
      <c r="E662" s="4" t="s">
        <v>283</v>
      </c>
      <c r="F662" s="4" t="s">
        <v>982</v>
      </c>
      <c r="G662" s="4" t="s">
        <v>983</v>
      </c>
      <c r="H662" s="6">
        <v>575</v>
      </c>
      <c r="I662" s="12" t="s">
        <v>42</v>
      </c>
      <c r="J662" s="12" t="s">
        <v>1087</v>
      </c>
      <c r="K662" s="10">
        <v>86250</v>
      </c>
      <c r="L662" s="11">
        <v>0.3</v>
      </c>
      <c r="M662" s="13">
        <f t="shared" si="20"/>
        <v>287500</v>
      </c>
      <c r="N662" s="13">
        <f t="shared" si="21"/>
        <v>500</v>
      </c>
      <c r="O662" s="4" t="s">
        <v>16</v>
      </c>
      <c r="P662" s="12" t="s">
        <v>43</v>
      </c>
    </row>
    <row r="663" spans="2:16" ht="14.25" customHeight="1">
      <c r="B663" s="4" t="s">
        <v>13</v>
      </c>
      <c r="C663" s="4">
        <v>1128299</v>
      </c>
      <c r="D663" s="5">
        <v>43990</v>
      </c>
      <c r="E663" s="4" t="s">
        <v>283</v>
      </c>
      <c r="F663" s="4" t="s">
        <v>982</v>
      </c>
      <c r="G663" s="4" t="s">
        <v>983</v>
      </c>
      <c r="H663" s="6">
        <v>425</v>
      </c>
      <c r="I663" s="12" t="s">
        <v>44</v>
      </c>
      <c r="J663" s="12" t="s">
        <v>1087</v>
      </c>
      <c r="K663" s="10">
        <v>63750</v>
      </c>
      <c r="L663" s="11">
        <v>0.25</v>
      </c>
      <c r="M663" s="13">
        <f t="shared" si="20"/>
        <v>255000</v>
      </c>
      <c r="N663" s="13">
        <f t="shared" si="21"/>
        <v>600</v>
      </c>
      <c r="O663" s="4" t="s">
        <v>16</v>
      </c>
      <c r="P663" s="12" t="s">
        <v>45</v>
      </c>
    </row>
    <row r="664" spans="2:16" ht="14.25" customHeight="1">
      <c r="B664" s="4" t="s">
        <v>13</v>
      </c>
      <c r="C664" s="4">
        <v>1128299</v>
      </c>
      <c r="D664" s="5">
        <v>43991</v>
      </c>
      <c r="E664" s="4" t="s">
        <v>283</v>
      </c>
      <c r="F664" s="4" t="s">
        <v>982</v>
      </c>
      <c r="G664" s="4" t="s">
        <v>983</v>
      </c>
      <c r="H664" s="6">
        <v>425</v>
      </c>
      <c r="I664" s="12" t="s">
        <v>46</v>
      </c>
      <c r="J664" s="12" t="s">
        <v>1087</v>
      </c>
      <c r="K664" s="10">
        <v>69062.5</v>
      </c>
      <c r="L664" s="11">
        <v>0.25</v>
      </c>
      <c r="M664" s="13">
        <f t="shared" si="20"/>
        <v>276250</v>
      </c>
      <c r="N664" s="13">
        <f t="shared" si="21"/>
        <v>650</v>
      </c>
      <c r="O664" s="4" t="s">
        <v>16</v>
      </c>
      <c r="P664" s="12" t="s">
        <v>47</v>
      </c>
    </row>
    <row r="665" spans="2:16" ht="14.25" customHeight="1">
      <c r="B665" s="4" t="s">
        <v>13</v>
      </c>
      <c r="C665" s="4">
        <v>1128299</v>
      </c>
      <c r="D665" s="5">
        <v>43992</v>
      </c>
      <c r="E665" s="4" t="s">
        <v>283</v>
      </c>
      <c r="F665" s="4" t="s">
        <v>982</v>
      </c>
      <c r="G665" s="4" t="s">
        <v>983</v>
      </c>
      <c r="H665" s="6">
        <v>325</v>
      </c>
      <c r="I665" s="12" t="s">
        <v>35</v>
      </c>
      <c r="J665" s="12" t="s">
        <v>1087</v>
      </c>
      <c r="K665" s="10">
        <v>63375</v>
      </c>
      <c r="L665" s="11">
        <v>0.3</v>
      </c>
      <c r="M665" s="13">
        <f t="shared" si="20"/>
        <v>211250</v>
      </c>
      <c r="N665" s="13">
        <f t="shared" si="21"/>
        <v>650</v>
      </c>
      <c r="O665" s="4" t="s">
        <v>16</v>
      </c>
      <c r="P665" s="12" t="s">
        <v>48</v>
      </c>
    </row>
    <row r="666" spans="2:16" ht="14.25" customHeight="1">
      <c r="B666" s="4" t="s">
        <v>13</v>
      </c>
      <c r="C666" s="4">
        <v>1128299</v>
      </c>
      <c r="D666" s="5">
        <v>43993</v>
      </c>
      <c r="E666" s="4" t="s">
        <v>283</v>
      </c>
      <c r="F666" s="4" t="s">
        <v>982</v>
      </c>
      <c r="G666" s="4" t="s">
        <v>983</v>
      </c>
      <c r="H666" s="6">
        <v>175</v>
      </c>
      <c r="I666" s="12" t="s">
        <v>49</v>
      </c>
      <c r="J666" s="12" t="s">
        <v>1086</v>
      </c>
      <c r="K666" s="10">
        <v>30625</v>
      </c>
      <c r="L666" s="11">
        <v>0.25</v>
      </c>
      <c r="M666" s="13">
        <f t="shared" si="20"/>
        <v>122500</v>
      </c>
      <c r="N666" s="13">
        <f t="shared" si="21"/>
        <v>700</v>
      </c>
      <c r="O666" s="4" t="s">
        <v>16</v>
      </c>
      <c r="P666" s="12" t="s">
        <v>50</v>
      </c>
    </row>
    <row r="667" spans="2:16" ht="14.25" customHeight="1">
      <c r="B667" s="4" t="s">
        <v>13</v>
      </c>
      <c r="C667" s="4">
        <v>1128299</v>
      </c>
      <c r="D667" s="5">
        <v>43994</v>
      </c>
      <c r="E667" s="4" t="s">
        <v>283</v>
      </c>
      <c r="F667" s="4" t="s">
        <v>982</v>
      </c>
      <c r="G667" s="4" t="s">
        <v>983</v>
      </c>
      <c r="H667" s="6">
        <v>375</v>
      </c>
      <c r="I667" s="12" t="s">
        <v>19</v>
      </c>
      <c r="J667" s="12" t="s">
        <v>1086</v>
      </c>
      <c r="K667" s="10">
        <v>48750</v>
      </c>
      <c r="L667" s="11">
        <v>0.2</v>
      </c>
      <c r="M667" s="13">
        <f t="shared" si="20"/>
        <v>243750</v>
      </c>
      <c r="N667" s="13">
        <f t="shared" si="21"/>
        <v>650</v>
      </c>
      <c r="O667" s="4" t="s">
        <v>16</v>
      </c>
      <c r="P667" s="12" t="s">
        <v>51</v>
      </c>
    </row>
    <row r="668" spans="2:16" ht="14.25" customHeight="1">
      <c r="B668" s="4" t="s">
        <v>13</v>
      </c>
      <c r="C668" s="4">
        <v>1128299</v>
      </c>
      <c r="D668" s="5">
        <v>43995</v>
      </c>
      <c r="E668" s="4" t="s">
        <v>283</v>
      </c>
      <c r="F668" s="4" t="s">
        <v>982</v>
      </c>
      <c r="G668" s="4" t="s">
        <v>983</v>
      </c>
      <c r="H668" s="6">
        <v>550</v>
      </c>
      <c r="I668" s="12" t="s">
        <v>52</v>
      </c>
      <c r="J668" s="12" t="s">
        <v>1086</v>
      </c>
      <c r="K668" s="10">
        <v>115500</v>
      </c>
      <c r="L668" s="11">
        <v>0.3</v>
      </c>
      <c r="M668" s="13">
        <f t="shared" si="20"/>
        <v>385000</v>
      </c>
      <c r="N668" s="13">
        <f t="shared" si="21"/>
        <v>700</v>
      </c>
      <c r="O668" s="4" t="s">
        <v>16</v>
      </c>
      <c r="P668" s="12" t="s">
        <v>53</v>
      </c>
    </row>
    <row r="669" spans="2:16" ht="14.25" customHeight="1">
      <c r="B669" s="4" t="s">
        <v>13</v>
      </c>
      <c r="C669" s="4">
        <v>1128299</v>
      </c>
      <c r="D669" s="5">
        <v>43996</v>
      </c>
      <c r="E669" s="4" t="s">
        <v>283</v>
      </c>
      <c r="F669" s="4" t="s">
        <v>982</v>
      </c>
      <c r="G669" s="4" t="s">
        <v>983</v>
      </c>
      <c r="H669" s="6">
        <v>350</v>
      </c>
      <c r="I669" s="12" t="s">
        <v>49</v>
      </c>
      <c r="J669" s="12" t="s">
        <v>1086</v>
      </c>
      <c r="K669" s="10">
        <v>65625</v>
      </c>
      <c r="L669" s="11">
        <v>0.25</v>
      </c>
      <c r="M669" s="13">
        <f t="shared" si="20"/>
        <v>262500</v>
      </c>
      <c r="N669" s="13">
        <f t="shared" si="21"/>
        <v>750</v>
      </c>
      <c r="O669" s="4" t="s">
        <v>16</v>
      </c>
      <c r="P669" s="12" t="s">
        <v>54</v>
      </c>
    </row>
    <row r="670" spans="2:16" ht="14.25" customHeight="1">
      <c r="B670" s="4" t="s">
        <v>13</v>
      </c>
      <c r="C670" s="4">
        <v>1128299</v>
      </c>
      <c r="D670" s="5">
        <v>43997</v>
      </c>
      <c r="E670" s="4" t="s">
        <v>283</v>
      </c>
      <c r="F670" s="4" t="s">
        <v>982</v>
      </c>
      <c r="G670" s="4" t="s">
        <v>983</v>
      </c>
      <c r="H670" s="6">
        <v>400</v>
      </c>
      <c r="I670" s="12" t="s">
        <v>55</v>
      </c>
      <c r="J670" s="12" t="s">
        <v>1087</v>
      </c>
      <c r="K670" s="10">
        <v>75000</v>
      </c>
      <c r="L670" s="11">
        <v>0.25</v>
      </c>
      <c r="M670" s="13">
        <f t="shared" si="20"/>
        <v>300000</v>
      </c>
      <c r="N670" s="13">
        <f t="shared" si="21"/>
        <v>750</v>
      </c>
      <c r="O670" s="4" t="s">
        <v>16</v>
      </c>
      <c r="P670" s="12" t="s">
        <v>56</v>
      </c>
    </row>
    <row r="671" spans="2:16" ht="14.25" customHeight="1">
      <c r="B671" s="4" t="s">
        <v>13</v>
      </c>
      <c r="C671" s="4">
        <v>1128299</v>
      </c>
      <c r="D671" s="5">
        <v>43998</v>
      </c>
      <c r="E671" s="4" t="s">
        <v>283</v>
      </c>
      <c r="F671" s="4" t="s">
        <v>982</v>
      </c>
      <c r="G671" s="4" t="s">
        <v>983</v>
      </c>
      <c r="H671" s="6">
        <v>300</v>
      </c>
      <c r="I671" s="12" t="s">
        <v>57</v>
      </c>
      <c r="J671" s="12" t="s">
        <v>1087</v>
      </c>
      <c r="K671" s="10">
        <v>54000</v>
      </c>
      <c r="L671" s="11">
        <v>0.3</v>
      </c>
      <c r="M671" s="13">
        <f t="shared" si="20"/>
        <v>180000</v>
      </c>
      <c r="N671" s="13">
        <f t="shared" si="21"/>
        <v>600</v>
      </c>
      <c r="O671" s="4" t="s">
        <v>16</v>
      </c>
      <c r="P671" s="12" t="s">
        <v>58</v>
      </c>
    </row>
    <row r="672" spans="2:16" ht="14.25" customHeight="1">
      <c r="B672" s="4" t="s">
        <v>13</v>
      </c>
      <c r="C672" s="4">
        <v>1128299</v>
      </c>
      <c r="D672" s="5">
        <v>43999</v>
      </c>
      <c r="E672" s="4" t="s">
        <v>283</v>
      </c>
      <c r="F672" s="4" t="s">
        <v>982</v>
      </c>
      <c r="G672" s="4" t="s">
        <v>983</v>
      </c>
      <c r="H672" s="6">
        <v>200</v>
      </c>
      <c r="I672" s="12" t="s">
        <v>59</v>
      </c>
      <c r="J672" s="12" t="s">
        <v>1087</v>
      </c>
      <c r="K672" s="10">
        <v>32500</v>
      </c>
      <c r="L672" s="11">
        <v>0.25</v>
      </c>
      <c r="M672" s="13">
        <f t="shared" si="20"/>
        <v>130000</v>
      </c>
      <c r="N672" s="13">
        <f t="shared" si="21"/>
        <v>650</v>
      </c>
      <c r="O672" s="4" t="s">
        <v>16</v>
      </c>
      <c r="P672" s="12" t="s">
        <v>60</v>
      </c>
    </row>
    <row r="673" spans="2:16" ht="14.25" customHeight="1">
      <c r="B673" s="4" t="s">
        <v>13</v>
      </c>
      <c r="C673" s="4">
        <v>1128299</v>
      </c>
      <c r="D673" s="5">
        <v>44000</v>
      </c>
      <c r="E673" s="4" t="s">
        <v>283</v>
      </c>
      <c r="F673" s="4" t="s">
        <v>982</v>
      </c>
      <c r="G673" s="4" t="s">
        <v>983</v>
      </c>
      <c r="H673" s="6">
        <v>350</v>
      </c>
      <c r="I673" s="12" t="s">
        <v>61</v>
      </c>
      <c r="J673" s="12" t="s">
        <v>1087</v>
      </c>
      <c r="K673" s="10">
        <v>56000</v>
      </c>
      <c r="L673" s="11">
        <v>0.2</v>
      </c>
      <c r="M673" s="13">
        <f t="shared" si="20"/>
        <v>280000</v>
      </c>
      <c r="N673" s="13">
        <f t="shared" si="21"/>
        <v>800</v>
      </c>
      <c r="O673" s="4" t="s">
        <v>16</v>
      </c>
      <c r="P673" s="12" t="s">
        <v>62</v>
      </c>
    </row>
    <row r="674" spans="2:16" ht="14.25" customHeight="1">
      <c r="B674" s="4" t="s">
        <v>13</v>
      </c>
      <c r="C674" s="4">
        <v>1128299</v>
      </c>
      <c r="D674" s="5">
        <v>44001</v>
      </c>
      <c r="E674" s="4" t="s">
        <v>283</v>
      </c>
      <c r="F674" s="4" t="s">
        <v>982</v>
      </c>
      <c r="G674" s="4" t="s">
        <v>983</v>
      </c>
      <c r="H674" s="6">
        <v>550</v>
      </c>
      <c r="I674" s="12" t="s">
        <v>63</v>
      </c>
      <c r="J674" s="12" t="s">
        <v>1087</v>
      </c>
      <c r="K674" s="10">
        <v>99000</v>
      </c>
      <c r="L674" s="11">
        <v>0.3</v>
      </c>
      <c r="M674" s="13">
        <f t="shared" si="20"/>
        <v>330000</v>
      </c>
      <c r="N674" s="13">
        <f t="shared" si="21"/>
        <v>600</v>
      </c>
      <c r="O674" s="4" t="s">
        <v>16</v>
      </c>
      <c r="P674" s="12" t="s">
        <v>64</v>
      </c>
    </row>
    <row r="675" spans="2:16" ht="14.25" customHeight="1">
      <c r="B675" s="4" t="s">
        <v>13</v>
      </c>
      <c r="C675" s="4">
        <v>1128299</v>
      </c>
      <c r="D675" s="5">
        <v>44002</v>
      </c>
      <c r="E675" s="4" t="s">
        <v>283</v>
      </c>
      <c r="F675" s="4" t="s">
        <v>982</v>
      </c>
      <c r="G675" s="4" t="s">
        <v>983</v>
      </c>
      <c r="H675" s="6">
        <v>400</v>
      </c>
      <c r="I675" s="12" t="s">
        <v>37</v>
      </c>
      <c r="J675" s="12" t="s">
        <v>1086</v>
      </c>
      <c r="K675" s="10">
        <v>65000</v>
      </c>
      <c r="L675" s="11">
        <v>0.25</v>
      </c>
      <c r="M675" s="13">
        <f t="shared" si="20"/>
        <v>260000</v>
      </c>
      <c r="N675" s="13">
        <f t="shared" si="21"/>
        <v>650</v>
      </c>
      <c r="O675" s="4" t="s">
        <v>16</v>
      </c>
      <c r="P675" s="12" t="s">
        <v>65</v>
      </c>
    </row>
    <row r="676" spans="2:16" ht="14.25" customHeight="1">
      <c r="B676" s="4" t="s">
        <v>13</v>
      </c>
      <c r="C676" s="4">
        <v>1128299</v>
      </c>
      <c r="D676" s="5">
        <v>44003</v>
      </c>
      <c r="E676" s="4" t="s">
        <v>283</v>
      </c>
      <c r="F676" s="4" t="s">
        <v>982</v>
      </c>
      <c r="G676" s="4" t="s">
        <v>983</v>
      </c>
      <c r="H676" s="6">
        <v>400</v>
      </c>
      <c r="I676" s="12" t="s">
        <v>66</v>
      </c>
      <c r="J676" s="12" t="s">
        <v>1087</v>
      </c>
      <c r="K676" s="10">
        <v>65000</v>
      </c>
      <c r="L676" s="11">
        <v>0.25</v>
      </c>
      <c r="M676" s="13">
        <f t="shared" si="20"/>
        <v>260000</v>
      </c>
      <c r="N676" s="13">
        <f t="shared" si="21"/>
        <v>650</v>
      </c>
      <c r="O676" s="4" t="s">
        <v>16</v>
      </c>
      <c r="P676" s="12" t="s">
        <v>67</v>
      </c>
    </row>
    <row r="677" spans="2:16" ht="14.25" customHeight="1">
      <c r="B677" s="4" t="s">
        <v>13</v>
      </c>
      <c r="C677" s="4">
        <v>1128299</v>
      </c>
      <c r="D677" s="5">
        <v>44004</v>
      </c>
      <c r="E677" s="4" t="s">
        <v>283</v>
      </c>
      <c r="F677" s="4" t="s">
        <v>982</v>
      </c>
      <c r="G677" s="4" t="s">
        <v>983</v>
      </c>
      <c r="H677" s="6">
        <v>300</v>
      </c>
      <c r="I677" s="12" t="s">
        <v>68</v>
      </c>
      <c r="J677" s="12" t="s">
        <v>1086</v>
      </c>
      <c r="K677" s="10">
        <v>54000</v>
      </c>
      <c r="L677" s="11">
        <v>0.3</v>
      </c>
      <c r="M677" s="13">
        <f t="shared" si="20"/>
        <v>180000</v>
      </c>
      <c r="N677" s="13">
        <f t="shared" si="21"/>
        <v>600</v>
      </c>
      <c r="O677" s="4" t="s">
        <v>16</v>
      </c>
      <c r="P677" s="12" t="s">
        <v>69</v>
      </c>
    </row>
    <row r="678" spans="2:16" ht="14.25" customHeight="1">
      <c r="B678" s="4" t="s">
        <v>13</v>
      </c>
      <c r="C678" s="4">
        <v>1128299</v>
      </c>
      <c r="D678" s="5">
        <v>44005</v>
      </c>
      <c r="E678" s="4" t="s">
        <v>283</v>
      </c>
      <c r="F678" s="4" t="s">
        <v>982</v>
      </c>
      <c r="G678" s="4" t="s">
        <v>983</v>
      </c>
      <c r="H678" s="6">
        <v>200</v>
      </c>
      <c r="I678" s="12" t="s">
        <v>61</v>
      </c>
      <c r="J678" s="12" t="s">
        <v>1087</v>
      </c>
      <c r="K678" s="10">
        <v>32500</v>
      </c>
      <c r="L678" s="11">
        <v>0.25</v>
      </c>
      <c r="M678" s="13">
        <f t="shared" si="20"/>
        <v>130000</v>
      </c>
      <c r="N678" s="13">
        <f t="shared" si="21"/>
        <v>650</v>
      </c>
      <c r="O678" s="4" t="s">
        <v>16</v>
      </c>
      <c r="P678" s="12" t="s">
        <v>70</v>
      </c>
    </row>
    <row r="679" spans="2:16" ht="14.25" customHeight="1">
      <c r="B679" s="4" t="s">
        <v>13</v>
      </c>
      <c r="C679" s="4">
        <v>1128299</v>
      </c>
      <c r="D679" s="5">
        <v>44006</v>
      </c>
      <c r="E679" s="4" t="s">
        <v>283</v>
      </c>
      <c r="F679" s="4" t="s">
        <v>982</v>
      </c>
      <c r="G679" s="4" t="s">
        <v>983</v>
      </c>
      <c r="H679" s="6">
        <v>500</v>
      </c>
      <c r="I679" s="12" t="s">
        <v>71</v>
      </c>
      <c r="J679" s="12" t="s">
        <v>1086</v>
      </c>
      <c r="K679" s="10">
        <v>80000</v>
      </c>
      <c r="L679" s="11">
        <v>0.2</v>
      </c>
      <c r="M679" s="13">
        <f t="shared" si="20"/>
        <v>400000</v>
      </c>
      <c r="N679" s="13">
        <f t="shared" si="21"/>
        <v>800</v>
      </c>
      <c r="O679" s="4" t="s">
        <v>16</v>
      </c>
      <c r="P679" s="12" t="s">
        <v>72</v>
      </c>
    </row>
    <row r="680" spans="2:16" ht="14.25" customHeight="1">
      <c r="B680" s="4" t="s">
        <v>13</v>
      </c>
      <c r="C680" s="4">
        <v>1128299</v>
      </c>
      <c r="D680" s="5">
        <v>44007</v>
      </c>
      <c r="E680" s="4" t="s">
        <v>283</v>
      </c>
      <c r="F680" s="4" t="s">
        <v>982</v>
      </c>
      <c r="G680" s="4" t="s">
        <v>983</v>
      </c>
      <c r="H680" s="6">
        <v>750</v>
      </c>
      <c r="I680" s="12" t="s">
        <v>73</v>
      </c>
      <c r="J680" s="12" t="s">
        <v>1087</v>
      </c>
      <c r="K680" s="10">
        <v>168750</v>
      </c>
      <c r="L680" s="11">
        <v>0.3</v>
      </c>
      <c r="M680" s="13">
        <f t="shared" si="20"/>
        <v>562500</v>
      </c>
      <c r="N680" s="13">
        <f t="shared" si="21"/>
        <v>750</v>
      </c>
      <c r="O680" s="4" t="s">
        <v>16</v>
      </c>
      <c r="P680" s="12" t="s">
        <v>74</v>
      </c>
    </row>
    <row r="681" spans="2:16" ht="14.25" customHeight="1">
      <c r="B681" s="4" t="s">
        <v>13</v>
      </c>
      <c r="C681" s="4">
        <v>1128299</v>
      </c>
      <c r="D681" s="5">
        <v>44008</v>
      </c>
      <c r="E681" s="4" t="s">
        <v>283</v>
      </c>
      <c r="F681" s="4" t="s">
        <v>982</v>
      </c>
      <c r="G681" s="4" t="s">
        <v>983</v>
      </c>
      <c r="H681" s="6">
        <v>625</v>
      </c>
      <c r="I681" s="12" t="s">
        <v>75</v>
      </c>
      <c r="J681" s="12" t="s">
        <v>1089</v>
      </c>
      <c r="K681" s="10">
        <v>125000</v>
      </c>
      <c r="L681" s="11">
        <v>0.25</v>
      </c>
      <c r="M681" s="13">
        <f t="shared" si="20"/>
        <v>500000</v>
      </c>
      <c r="N681" s="13">
        <f t="shared" si="21"/>
        <v>800</v>
      </c>
      <c r="O681" s="4" t="s">
        <v>16</v>
      </c>
      <c r="P681" s="12" t="s">
        <v>76</v>
      </c>
    </row>
    <row r="682" spans="2:16" ht="14.25" customHeight="1">
      <c r="B682" s="4" t="s">
        <v>13</v>
      </c>
      <c r="C682" s="4">
        <v>1128299</v>
      </c>
      <c r="D682" s="5">
        <v>44009</v>
      </c>
      <c r="E682" s="4" t="s">
        <v>283</v>
      </c>
      <c r="F682" s="4" t="s">
        <v>982</v>
      </c>
      <c r="G682" s="4" t="s">
        <v>983</v>
      </c>
      <c r="H682" s="6">
        <v>625</v>
      </c>
      <c r="I682" s="12" t="s">
        <v>77</v>
      </c>
      <c r="J682" s="12" t="s">
        <v>1087</v>
      </c>
      <c r="K682" s="10">
        <v>125000</v>
      </c>
      <c r="L682" s="11">
        <v>0.25</v>
      </c>
      <c r="M682" s="13">
        <f t="shared" si="20"/>
        <v>500000</v>
      </c>
      <c r="N682" s="13">
        <f t="shared" si="21"/>
        <v>800</v>
      </c>
      <c r="O682" s="4" t="s">
        <v>16</v>
      </c>
      <c r="P682" s="12" t="s">
        <v>78</v>
      </c>
    </row>
    <row r="683" spans="2:16" ht="14.25" customHeight="1">
      <c r="B683" s="4" t="s">
        <v>13</v>
      </c>
      <c r="C683" s="4">
        <v>1128299</v>
      </c>
      <c r="D683" s="5">
        <v>44010</v>
      </c>
      <c r="E683" s="4" t="s">
        <v>283</v>
      </c>
      <c r="F683" s="4" t="s">
        <v>982</v>
      </c>
      <c r="G683" s="4" t="s">
        <v>983</v>
      </c>
      <c r="H683" s="6">
        <v>500</v>
      </c>
      <c r="I683" s="12" t="s">
        <v>79</v>
      </c>
      <c r="J683" s="12" t="s">
        <v>1088</v>
      </c>
      <c r="K683" s="10">
        <v>120000</v>
      </c>
      <c r="L683" s="11">
        <v>0.3</v>
      </c>
      <c r="M683" s="13">
        <f t="shared" si="20"/>
        <v>400000</v>
      </c>
      <c r="N683" s="13">
        <f t="shared" si="21"/>
        <v>800</v>
      </c>
      <c r="O683" s="4" t="s">
        <v>16</v>
      </c>
      <c r="P683" s="12" t="s">
        <v>80</v>
      </c>
    </row>
    <row r="684" spans="2:16" ht="14.25" customHeight="1">
      <c r="B684" s="4" t="s">
        <v>13</v>
      </c>
      <c r="C684" s="4">
        <v>1128299</v>
      </c>
      <c r="D684" s="5">
        <v>44011</v>
      </c>
      <c r="E684" s="4" t="s">
        <v>283</v>
      </c>
      <c r="F684" s="4" t="s">
        <v>982</v>
      </c>
      <c r="G684" s="4" t="s">
        <v>983</v>
      </c>
      <c r="H684" s="6">
        <v>375</v>
      </c>
      <c r="I684" s="12" t="s">
        <v>81</v>
      </c>
      <c r="J684" s="12" t="s">
        <v>1088</v>
      </c>
      <c r="K684" s="10">
        <v>79687.5</v>
      </c>
      <c r="L684" s="11">
        <v>0.25</v>
      </c>
      <c r="M684" s="13">
        <f t="shared" si="20"/>
        <v>318750</v>
      </c>
      <c r="N684" s="13">
        <f t="shared" si="21"/>
        <v>850</v>
      </c>
      <c r="O684" s="4" t="s">
        <v>16</v>
      </c>
      <c r="P684" s="12" t="s">
        <v>82</v>
      </c>
    </row>
    <row r="685" spans="2:16" ht="14.25" customHeight="1">
      <c r="B685" s="4" t="s">
        <v>13</v>
      </c>
      <c r="C685" s="4">
        <v>1128299</v>
      </c>
      <c r="D685" s="5">
        <v>44012</v>
      </c>
      <c r="E685" s="4" t="s">
        <v>283</v>
      </c>
      <c r="F685" s="4" t="s">
        <v>982</v>
      </c>
      <c r="G685" s="4" t="s">
        <v>983</v>
      </c>
      <c r="H685" s="6">
        <v>675</v>
      </c>
      <c r="I685" s="12" t="s">
        <v>83</v>
      </c>
      <c r="J685" s="12" t="s">
        <v>1086</v>
      </c>
      <c r="K685" s="10">
        <v>135000</v>
      </c>
      <c r="L685" s="11">
        <v>0.2</v>
      </c>
      <c r="M685" s="13">
        <f t="shared" si="20"/>
        <v>675000</v>
      </c>
      <c r="N685" s="13">
        <f t="shared" si="21"/>
        <v>1000</v>
      </c>
      <c r="O685" s="4" t="s">
        <v>16</v>
      </c>
      <c r="P685" s="12" t="s">
        <v>84</v>
      </c>
    </row>
    <row r="686" spans="2:16" ht="14.25" customHeight="1">
      <c r="B686" s="4" t="s">
        <v>13</v>
      </c>
      <c r="C686" s="4">
        <v>1128299</v>
      </c>
      <c r="D686" s="5">
        <v>44013</v>
      </c>
      <c r="E686" s="4" t="s">
        <v>283</v>
      </c>
      <c r="F686" s="4" t="s">
        <v>982</v>
      </c>
      <c r="G686" s="4" t="s">
        <v>983</v>
      </c>
      <c r="H686" s="6">
        <v>825</v>
      </c>
      <c r="I686" s="12" t="s">
        <v>85</v>
      </c>
      <c r="J686" s="12" t="s">
        <v>1086</v>
      </c>
      <c r="K686" s="10">
        <v>198000</v>
      </c>
      <c r="L686" s="11">
        <v>0.3</v>
      </c>
      <c r="M686" s="13">
        <f t="shared" si="20"/>
        <v>660000</v>
      </c>
      <c r="N686" s="13">
        <f t="shared" si="21"/>
        <v>800</v>
      </c>
      <c r="O686" s="4" t="s">
        <v>16</v>
      </c>
      <c r="P686" s="12" t="s">
        <v>86</v>
      </c>
    </row>
    <row r="687" spans="2:16" ht="14.25" customHeight="1">
      <c r="B687" s="4" t="s">
        <v>13</v>
      </c>
      <c r="C687" s="4">
        <v>1128299</v>
      </c>
      <c r="D687" s="5">
        <v>44014</v>
      </c>
      <c r="E687" s="4" t="s">
        <v>283</v>
      </c>
      <c r="F687" s="4" t="s">
        <v>982</v>
      </c>
      <c r="G687" s="4" t="s">
        <v>983</v>
      </c>
      <c r="H687" s="6">
        <v>675</v>
      </c>
      <c r="I687" s="12" t="s">
        <v>87</v>
      </c>
      <c r="J687" s="12" t="s">
        <v>1088</v>
      </c>
      <c r="K687" s="10">
        <v>143437.5</v>
      </c>
      <c r="L687" s="11">
        <v>0.25</v>
      </c>
      <c r="M687" s="13">
        <f t="shared" si="20"/>
        <v>573750</v>
      </c>
      <c r="N687" s="13">
        <f t="shared" si="21"/>
        <v>850</v>
      </c>
      <c r="O687" s="4" t="s">
        <v>16</v>
      </c>
      <c r="P687" s="12" t="s">
        <v>88</v>
      </c>
    </row>
    <row r="688" spans="2:16" ht="14.25" customHeight="1">
      <c r="B688" s="4" t="s">
        <v>13</v>
      </c>
      <c r="C688" s="4">
        <v>1128299</v>
      </c>
      <c r="D688" s="5">
        <v>44015</v>
      </c>
      <c r="E688" s="4" t="s">
        <v>283</v>
      </c>
      <c r="F688" s="4" t="s">
        <v>982</v>
      </c>
      <c r="G688" s="4" t="s">
        <v>983</v>
      </c>
      <c r="H688" s="6">
        <v>625</v>
      </c>
      <c r="I688" s="12" t="s">
        <v>89</v>
      </c>
      <c r="J688" s="12" t="s">
        <v>1086</v>
      </c>
      <c r="K688" s="10">
        <v>132812.5</v>
      </c>
      <c r="L688" s="11">
        <v>0.25</v>
      </c>
      <c r="M688" s="13">
        <f t="shared" si="20"/>
        <v>531250</v>
      </c>
      <c r="N688" s="13">
        <f t="shared" si="21"/>
        <v>850</v>
      </c>
      <c r="O688" s="4" t="s">
        <v>16</v>
      </c>
      <c r="P688" s="12" t="s">
        <v>90</v>
      </c>
    </row>
    <row r="689" spans="2:16" ht="14.25" customHeight="1">
      <c r="B689" s="4" t="s">
        <v>13</v>
      </c>
      <c r="C689" s="4">
        <v>1128299</v>
      </c>
      <c r="D689" s="5">
        <v>44016</v>
      </c>
      <c r="E689" s="4" t="s">
        <v>283</v>
      </c>
      <c r="F689" s="4" t="s">
        <v>982</v>
      </c>
      <c r="G689" s="4" t="s">
        <v>983</v>
      </c>
      <c r="H689" s="6">
        <v>525</v>
      </c>
      <c r="I689" s="12" t="s">
        <v>91</v>
      </c>
      <c r="J689" s="12" t="s">
        <v>1086</v>
      </c>
      <c r="K689" s="10">
        <v>126000</v>
      </c>
      <c r="L689" s="11">
        <v>0.3</v>
      </c>
      <c r="M689" s="13">
        <f t="shared" si="20"/>
        <v>420000</v>
      </c>
      <c r="N689" s="13">
        <f t="shared" si="21"/>
        <v>800</v>
      </c>
      <c r="O689" s="4" t="s">
        <v>16</v>
      </c>
      <c r="P689" s="12" t="s">
        <v>92</v>
      </c>
    </row>
    <row r="690" spans="2:16" ht="14.25" customHeight="1">
      <c r="B690" s="4" t="s">
        <v>13</v>
      </c>
      <c r="C690" s="4">
        <v>1128299</v>
      </c>
      <c r="D690" s="5">
        <v>44017</v>
      </c>
      <c r="E690" s="4" t="s">
        <v>283</v>
      </c>
      <c r="F690" s="4" t="s">
        <v>982</v>
      </c>
      <c r="G690" s="4" t="s">
        <v>983</v>
      </c>
      <c r="H690" s="6">
        <v>575</v>
      </c>
      <c r="I690" s="12" t="s">
        <v>93</v>
      </c>
      <c r="J690" s="12" t="s">
        <v>1087</v>
      </c>
      <c r="K690" s="10">
        <v>122187.5</v>
      </c>
      <c r="L690" s="11">
        <v>0.25</v>
      </c>
      <c r="M690" s="13">
        <f t="shared" si="20"/>
        <v>488750</v>
      </c>
      <c r="N690" s="13">
        <f t="shared" si="21"/>
        <v>850</v>
      </c>
      <c r="O690" s="4" t="s">
        <v>16</v>
      </c>
      <c r="P690" s="12" t="s">
        <v>94</v>
      </c>
    </row>
    <row r="691" spans="2:16" ht="14.25" customHeight="1">
      <c r="B691" s="4" t="s">
        <v>13</v>
      </c>
      <c r="C691" s="4">
        <v>1128299</v>
      </c>
      <c r="D691" s="5">
        <v>44018</v>
      </c>
      <c r="E691" s="4" t="s">
        <v>283</v>
      </c>
      <c r="F691" s="4" t="s">
        <v>982</v>
      </c>
      <c r="G691" s="4" t="s">
        <v>983</v>
      </c>
      <c r="H691" s="6">
        <v>575</v>
      </c>
      <c r="I691" s="12" t="s">
        <v>95</v>
      </c>
      <c r="J691" s="12" t="s">
        <v>1087</v>
      </c>
      <c r="K691" s="10">
        <v>115000</v>
      </c>
      <c r="L691" s="11">
        <v>0.2</v>
      </c>
      <c r="M691" s="13">
        <f t="shared" si="20"/>
        <v>575000</v>
      </c>
      <c r="N691" s="13">
        <f t="shared" si="21"/>
        <v>1000</v>
      </c>
      <c r="O691" s="4" t="s">
        <v>16</v>
      </c>
      <c r="P691" s="12" t="s">
        <v>96</v>
      </c>
    </row>
    <row r="692" spans="2:16" ht="14.25" customHeight="1">
      <c r="B692" s="4" t="s">
        <v>13</v>
      </c>
      <c r="C692" s="4">
        <v>1128299</v>
      </c>
      <c r="D692" s="5">
        <v>44019</v>
      </c>
      <c r="E692" s="4" t="s">
        <v>283</v>
      </c>
      <c r="F692" s="4" t="s">
        <v>982</v>
      </c>
      <c r="G692" s="4" t="s">
        <v>983</v>
      </c>
      <c r="H692" s="6">
        <v>775</v>
      </c>
      <c r="I692" s="12" t="s">
        <v>97</v>
      </c>
      <c r="J692" s="12" t="s">
        <v>1086</v>
      </c>
      <c r="K692" s="10">
        <v>197625</v>
      </c>
      <c r="L692" s="11">
        <v>0.3</v>
      </c>
      <c r="M692" s="13">
        <f t="shared" si="20"/>
        <v>658750</v>
      </c>
      <c r="N692" s="13">
        <f t="shared" si="21"/>
        <v>850</v>
      </c>
      <c r="O692" s="4" t="s">
        <v>16</v>
      </c>
      <c r="P692" s="12" t="s">
        <v>98</v>
      </c>
    </row>
    <row r="693" spans="2:16" ht="14.25" customHeight="1">
      <c r="B693" s="4" t="s">
        <v>13</v>
      </c>
      <c r="C693" s="4">
        <v>1128299</v>
      </c>
      <c r="D693" s="5">
        <v>44020</v>
      </c>
      <c r="E693" s="4" t="s">
        <v>283</v>
      </c>
      <c r="F693" s="4" t="s">
        <v>982</v>
      </c>
      <c r="G693" s="4" t="s">
        <v>983</v>
      </c>
      <c r="H693" s="6">
        <v>750</v>
      </c>
      <c r="I693" s="12" t="s">
        <v>99</v>
      </c>
      <c r="J693" s="12" t="s">
        <v>1087</v>
      </c>
      <c r="K693" s="10">
        <v>150000</v>
      </c>
      <c r="L693" s="11">
        <v>0.25</v>
      </c>
      <c r="M693" s="13">
        <f t="shared" si="20"/>
        <v>600000</v>
      </c>
      <c r="N693" s="13">
        <f t="shared" si="21"/>
        <v>800</v>
      </c>
      <c r="O693" s="4" t="s">
        <v>16</v>
      </c>
      <c r="P693" s="12" t="s">
        <v>100</v>
      </c>
    </row>
    <row r="694" spans="2:16" ht="14.25" customHeight="1">
      <c r="B694" s="4" t="s">
        <v>13</v>
      </c>
      <c r="C694" s="4">
        <v>1128299</v>
      </c>
      <c r="D694" s="5">
        <v>44021</v>
      </c>
      <c r="E694" s="4" t="s">
        <v>283</v>
      </c>
      <c r="F694" s="4" t="s">
        <v>982</v>
      </c>
      <c r="G694" s="4" t="s">
        <v>983</v>
      </c>
      <c r="H694" s="6">
        <v>625</v>
      </c>
      <c r="I694" s="12" t="s">
        <v>101</v>
      </c>
      <c r="J694" s="12" t="s">
        <v>1086</v>
      </c>
      <c r="K694" s="10">
        <v>117187.5</v>
      </c>
      <c r="L694" s="11">
        <v>0.25</v>
      </c>
      <c r="M694" s="13">
        <f t="shared" si="20"/>
        <v>468750</v>
      </c>
      <c r="N694" s="13">
        <f t="shared" si="21"/>
        <v>750</v>
      </c>
      <c r="O694" s="4" t="s">
        <v>16</v>
      </c>
      <c r="P694" s="12" t="s">
        <v>102</v>
      </c>
    </row>
    <row r="695" spans="2:16" ht="14.25" customHeight="1">
      <c r="B695" s="4" t="s">
        <v>13</v>
      </c>
      <c r="C695" s="4">
        <v>1128299</v>
      </c>
      <c r="D695" s="5">
        <v>44022</v>
      </c>
      <c r="E695" s="4" t="s">
        <v>283</v>
      </c>
      <c r="F695" s="4" t="s">
        <v>982</v>
      </c>
      <c r="G695" s="4" t="s">
        <v>983</v>
      </c>
      <c r="H695" s="6">
        <v>575</v>
      </c>
      <c r="I695" s="12" t="s">
        <v>103</v>
      </c>
      <c r="J695" s="12" t="s">
        <v>1087</v>
      </c>
      <c r="K695" s="10">
        <v>129375</v>
      </c>
      <c r="L695" s="11">
        <v>0.3</v>
      </c>
      <c r="M695" s="13">
        <f t="shared" si="20"/>
        <v>431250</v>
      </c>
      <c r="N695" s="13">
        <f t="shared" si="21"/>
        <v>750</v>
      </c>
      <c r="O695" s="4" t="s">
        <v>16</v>
      </c>
      <c r="P695" s="12" t="s">
        <v>104</v>
      </c>
    </row>
    <row r="696" spans="2:16" ht="14.25" customHeight="1">
      <c r="B696" s="4" t="s">
        <v>13</v>
      </c>
      <c r="C696" s="4">
        <v>1128299</v>
      </c>
      <c r="D696" s="5">
        <v>44023</v>
      </c>
      <c r="E696" s="4" t="s">
        <v>283</v>
      </c>
      <c r="F696" s="4" t="s">
        <v>982</v>
      </c>
      <c r="G696" s="4" t="s">
        <v>983</v>
      </c>
      <c r="H696" s="6">
        <v>575</v>
      </c>
      <c r="I696" s="12" t="s">
        <v>105</v>
      </c>
      <c r="J696" s="12" t="s">
        <v>1087</v>
      </c>
      <c r="K696" s="10">
        <v>107812.5</v>
      </c>
      <c r="L696" s="11">
        <v>0.25</v>
      </c>
      <c r="M696" s="13">
        <f t="shared" si="20"/>
        <v>431250</v>
      </c>
      <c r="N696" s="13">
        <f t="shared" si="21"/>
        <v>750</v>
      </c>
      <c r="O696" s="4" t="s">
        <v>16</v>
      </c>
      <c r="P696" s="12" t="s">
        <v>106</v>
      </c>
    </row>
    <row r="697" spans="2:16" ht="14.25" customHeight="1">
      <c r="B697" s="4" t="s">
        <v>13</v>
      </c>
      <c r="C697" s="4">
        <v>1128299</v>
      </c>
      <c r="D697" s="5">
        <v>44024</v>
      </c>
      <c r="E697" s="4" t="s">
        <v>283</v>
      </c>
      <c r="F697" s="4" t="s">
        <v>982</v>
      </c>
      <c r="G697" s="4" t="s">
        <v>983</v>
      </c>
      <c r="H697" s="6">
        <v>400</v>
      </c>
      <c r="I697" s="12" t="s">
        <v>107</v>
      </c>
      <c r="J697" s="12" t="s">
        <v>1087</v>
      </c>
      <c r="K697" s="10">
        <v>64000</v>
      </c>
      <c r="L697" s="11">
        <v>0.2</v>
      </c>
      <c r="M697" s="13">
        <f t="shared" si="20"/>
        <v>320000</v>
      </c>
      <c r="N697" s="13">
        <f t="shared" si="21"/>
        <v>800</v>
      </c>
      <c r="O697" s="4" t="s">
        <v>16</v>
      </c>
      <c r="P697" s="12" t="s">
        <v>108</v>
      </c>
    </row>
    <row r="698" spans="2:16" ht="14.25" customHeight="1">
      <c r="B698" s="4" t="s">
        <v>13</v>
      </c>
      <c r="C698" s="4">
        <v>1128299</v>
      </c>
      <c r="D698" s="5">
        <v>44025</v>
      </c>
      <c r="E698" s="4" t="s">
        <v>283</v>
      </c>
      <c r="F698" s="4" t="s">
        <v>982</v>
      </c>
      <c r="G698" s="4" t="s">
        <v>983</v>
      </c>
      <c r="H698" s="6">
        <v>600</v>
      </c>
      <c r="I698" s="12" t="s">
        <v>109</v>
      </c>
      <c r="J698" s="12" t="s">
        <v>1087</v>
      </c>
      <c r="K698" s="10">
        <v>126000</v>
      </c>
      <c r="L698" s="11">
        <v>0.3</v>
      </c>
      <c r="M698" s="13">
        <f t="shared" si="20"/>
        <v>420000</v>
      </c>
      <c r="N698" s="13">
        <f t="shared" si="21"/>
        <v>700</v>
      </c>
      <c r="O698" s="4" t="s">
        <v>16</v>
      </c>
      <c r="P698" s="12" t="s">
        <v>110</v>
      </c>
    </row>
    <row r="699" spans="2:16" ht="14.25" customHeight="1">
      <c r="B699" s="4" t="s">
        <v>13</v>
      </c>
      <c r="C699" s="4">
        <v>1128299</v>
      </c>
      <c r="D699" s="5">
        <v>44026</v>
      </c>
      <c r="E699" s="4" t="s">
        <v>283</v>
      </c>
      <c r="F699" s="4" t="s">
        <v>982</v>
      </c>
      <c r="G699" s="4" t="s">
        <v>983</v>
      </c>
      <c r="H699" s="6">
        <v>600</v>
      </c>
      <c r="I699" s="12" t="s">
        <v>111</v>
      </c>
      <c r="J699" s="12" t="s">
        <v>1087</v>
      </c>
      <c r="K699" s="10">
        <v>112500</v>
      </c>
      <c r="L699" s="11">
        <v>0.25</v>
      </c>
      <c r="M699" s="13">
        <f t="shared" si="20"/>
        <v>450000</v>
      </c>
      <c r="N699" s="13">
        <f t="shared" si="21"/>
        <v>750</v>
      </c>
      <c r="O699" s="4" t="s">
        <v>16</v>
      </c>
      <c r="P699" s="12" t="s">
        <v>112</v>
      </c>
    </row>
    <row r="700" spans="2:16" ht="14.25" customHeight="1">
      <c r="B700" s="4" t="s">
        <v>13</v>
      </c>
      <c r="C700" s="4">
        <v>1128299</v>
      </c>
      <c r="D700" s="5">
        <v>44027</v>
      </c>
      <c r="E700" s="4" t="s">
        <v>283</v>
      </c>
      <c r="F700" s="4" t="s">
        <v>982</v>
      </c>
      <c r="G700" s="4" t="s">
        <v>983</v>
      </c>
      <c r="H700" s="6">
        <v>450</v>
      </c>
      <c r="I700" s="12" t="s">
        <v>113</v>
      </c>
      <c r="J700" s="12" t="s">
        <v>1086</v>
      </c>
      <c r="K700" s="10">
        <v>78750</v>
      </c>
      <c r="L700" s="11">
        <v>0.25</v>
      </c>
      <c r="M700" s="13">
        <f t="shared" si="20"/>
        <v>315000</v>
      </c>
      <c r="N700" s="13">
        <f t="shared" si="21"/>
        <v>700</v>
      </c>
      <c r="O700" s="4" t="s">
        <v>16</v>
      </c>
      <c r="P700" s="12" t="s">
        <v>114</v>
      </c>
    </row>
    <row r="701" spans="2:16" ht="14.25" customHeight="1">
      <c r="B701" s="4" t="s">
        <v>13</v>
      </c>
      <c r="C701" s="4">
        <v>1128299</v>
      </c>
      <c r="D701" s="5">
        <v>44028</v>
      </c>
      <c r="E701" s="4" t="s">
        <v>283</v>
      </c>
      <c r="F701" s="4" t="s">
        <v>982</v>
      </c>
      <c r="G701" s="4" t="s">
        <v>983</v>
      </c>
      <c r="H701" s="6">
        <v>400</v>
      </c>
      <c r="I701" s="12" t="s">
        <v>37</v>
      </c>
      <c r="J701" s="12" t="s">
        <v>1086</v>
      </c>
      <c r="K701" s="10">
        <v>84000</v>
      </c>
      <c r="L701" s="11">
        <v>0.3</v>
      </c>
      <c r="M701" s="13">
        <f t="shared" si="20"/>
        <v>280000</v>
      </c>
      <c r="N701" s="13">
        <f t="shared" si="21"/>
        <v>700</v>
      </c>
      <c r="O701" s="4" t="s">
        <v>16</v>
      </c>
      <c r="P701" s="12" t="s">
        <v>115</v>
      </c>
    </row>
    <row r="702" spans="2:16" ht="14.25" customHeight="1">
      <c r="B702" s="4" t="s">
        <v>13</v>
      </c>
      <c r="C702" s="4">
        <v>1128299</v>
      </c>
      <c r="D702" s="5">
        <v>44029</v>
      </c>
      <c r="E702" s="4" t="s">
        <v>283</v>
      </c>
      <c r="F702" s="4" t="s">
        <v>982</v>
      </c>
      <c r="G702" s="4" t="s">
        <v>983</v>
      </c>
      <c r="H702" s="6">
        <v>425</v>
      </c>
      <c r="I702" s="12" t="s">
        <v>116</v>
      </c>
      <c r="J702" s="12" t="s">
        <v>1087</v>
      </c>
      <c r="K702" s="10">
        <v>85000</v>
      </c>
      <c r="L702" s="11">
        <v>0.25</v>
      </c>
      <c r="M702" s="13">
        <f t="shared" si="20"/>
        <v>340000</v>
      </c>
      <c r="N702" s="13">
        <f t="shared" si="21"/>
        <v>800</v>
      </c>
      <c r="O702" s="4" t="s">
        <v>16</v>
      </c>
      <c r="P702" s="12" t="s">
        <v>117</v>
      </c>
    </row>
    <row r="703" spans="2:16" ht="14.25" customHeight="1">
      <c r="B703" s="4" t="s">
        <v>13</v>
      </c>
      <c r="C703" s="4">
        <v>1128299</v>
      </c>
      <c r="D703" s="5">
        <v>44030</v>
      </c>
      <c r="E703" s="4" t="s">
        <v>283</v>
      </c>
      <c r="F703" s="4" t="s">
        <v>982</v>
      </c>
      <c r="G703" s="4" t="s">
        <v>983</v>
      </c>
      <c r="H703" s="6">
        <v>450</v>
      </c>
      <c r="I703" s="12" t="s">
        <v>46</v>
      </c>
      <c r="J703" s="12" t="s">
        <v>1087</v>
      </c>
      <c r="K703" s="10">
        <v>58500</v>
      </c>
      <c r="L703" s="11">
        <v>0.2</v>
      </c>
      <c r="M703" s="13">
        <f t="shared" si="20"/>
        <v>292500</v>
      </c>
      <c r="N703" s="13">
        <f t="shared" si="21"/>
        <v>650</v>
      </c>
      <c r="O703" s="4" t="s">
        <v>16</v>
      </c>
      <c r="P703" s="12" t="s">
        <v>118</v>
      </c>
    </row>
    <row r="704" spans="2:16" ht="14.25" customHeight="1">
      <c r="B704" s="4" t="s">
        <v>13</v>
      </c>
      <c r="C704" s="4">
        <v>1128299</v>
      </c>
      <c r="D704" s="5">
        <v>44031</v>
      </c>
      <c r="E704" s="4" t="s">
        <v>283</v>
      </c>
      <c r="F704" s="4" t="s">
        <v>982</v>
      </c>
      <c r="G704" s="4" t="s">
        <v>983</v>
      </c>
      <c r="H704" s="6">
        <v>550</v>
      </c>
      <c r="I704" s="12" t="s">
        <v>119</v>
      </c>
      <c r="J704" s="12" t="s">
        <v>1087</v>
      </c>
      <c r="K704" s="10">
        <v>99000</v>
      </c>
      <c r="L704" s="11">
        <v>0.3</v>
      </c>
      <c r="M704" s="13">
        <f t="shared" si="20"/>
        <v>330000</v>
      </c>
      <c r="N704" s="13">
        <f t="shared" si="21"/>
        <v>600</v>
      </c>
      <c r="O704" s="4" t="s">
        <v>16</v>
      </c>
      <c r="P704" s="12" t="s">
        <v>120</v>
      </c>
    </row>
    <row r="705" spans="2:16" ht="14.25" customHeight="1">
      <c r="B705" s="4" t="s">
        <v>13</v>
      </c>
      <c r="C705" s="4">
        <v>1128299</v>
      </c>
      <c r="D705" s="5">
        <v>44032</v>
      </c>
      <c r="E705" s="4" t="s">
        <v>283</v>
      </c>
      <c r="F705" s="4" t="s">
        <v>982</v>
      </c>
      <c r="G705" s="4" t="s">
        <v>983</v>
      </c>
      <c r="H705" s="6">
        <v>550</v>
      </c>
      <c r="I705" s="12" t="s">
        <v>121</v>
      </c>
      <c r="J705" s="12" t="s">
        <v>1086</v>
      </c>
      <c r="K705" s="10">
        <v>89375</v>
      </c>
      <c r="L705" s="11">
        <v>0.25</v>
      </c>
      <c r="M705" s="13">
        <f t="shared" si="20"/>
        <v>357500</v>
      </c>
      <c r="N705" s="13">
        <f t="shared" si="21"/>
        <v>650</v>
      </c>
      <c r="O705" s="4" t="s">
        <v>16</v>
      </c>
      <c r="P705" s="12" t="s">
        <v>122</v>
      </c>
    </row>
    <row r="706" spans="2:16" ht="14.25" customHeight="1">
      <c r="B706" s="4" t="s">
        <v>13</v>
      </c>
      <c r="C706" s="4">
        <v>1128299</v>
      </c>
      <c r="D706" s="5">
        <v>44033</v>
      </c>
      <c r="E706" s="4" t="s">
        <v>283</v>
      </c>
      <c r="F706" s="4" t="s">
        <v>982</v>
      </c>
      <c r="G706" s="4" t="s">
        <v>983</v>
      </c>
      <c r="H706" s="6">
        <v>375</v>
      </c>
      <c r="I706" s="12" t="s">
        <v>123</v>
      </c>
      <c r="J706" s="12" t="s">
        <v>1087</v>
      </c>
      <c r="K706" s="10">
        <v>56250</v>
      </c>
      <c r="L706" s="11">
        <v>0.25</v>
      </c>
      <c r="M706" s="13">
        <f t="shared" si="20"/>
        <v>225000</v>
      </c>
      <c r="N706" s="13">
        <f t="shared" si="21"/>
        <v>600</v>
      </c>
      <c r="O706" s="4" t="s">
        <v>16</v>
      </c>
      <c r="P706" s="12" t="s">
        <v>124</v>
      </c>
    </row>
    <row r="707" spans="2:16" ht="14.25" customHeight="1">
      <c r="B707" s="4" t="s">
        <v>13</v>
      </c>
      <c r="C707" s="4">
        <v>1128299</v>
      </c>
      <c r="D707" s="5">
        <v>44034</v>
      </c>
      <c r="E707" s="4" t="s">
        <v>283</v>
      </c>
      <c r="F707" s="4" t="s">
        <v>982</v>
      </c>
      <c r="G707" s="4" t="s">
        <v>983</v>
      </c>
      <c r="H707" s="6">
        <v>350</v>
      </c>
      <c r="I707" s="12" t="s">
        <v>49</v>
      </c>
      <c r="J707" s="12" t="s">
        <v>1086</v>
      </c>
      <c r="K707" s="10">
        <v>63000</v>
      </c>
      <c r="L707" s="11">
        <v>0.3</v>
      </c>
      <c r="M707" s="13">
        <f t="shared" si="20"/>
        <v>210000</v>
      </c>
      <c r="N707" s="13">
        <f t="shared" si="21"/>
        <v>600</v>
      </c>
      <c r="O707" s="4" t="s">
        <v>16</v>
      </c>
      <c r="P707" s="12" t="s">
        <v>125</v>
      </c>
    </row>
    <row r="708" spans="2:16" ht="14.25" customHeight="1">
      <c r="B708" s="4" t="s">
        <v>13</v>
      </c>
      <c r="C708" s="4">
        <v>1128299</v>
      </c>
      <c r="D708" s="5">
        <v>44035</v>
      </c>
      <c r="E708" s="4" t="s">
        <v>283</v>
      </c>
      <c r="F708" s="4" t="s">
        <v>982</v>
      </c>
      <c r="G708" s="4" t="s">
        <v>983</v>
      </c>
      <c r="H708" s="6">
        <v>325</v>
      </c>
      <c r="I708" s="12" t="s">
        <v>126</v>
      </c>
      <c r="J708" s="12" t="s">
        <v>1086</v>
      </c>
      <c r="K708" s="10">
        <v>56875</v>
      </c>
      <c r="L708" s="11">
        <v>0.25</v>
      </c>
      <c r="M708" s="13">
        <f t="shared" si="20"/>
        <v>227500</v>
      </c>
      <c r="N708" s="13">
        <f t="shared" si="21"/>
        <v>700</v>
      </c>
      <c r="O708" s="4" t="s">
        <v>16</v>
      </c>
      <c r="P708" s="12" t="s">
        <v>127</v>
      </c>
    </row>
    <row r="709" spans="2:16" ht="14.25" customHeight="1">
      <c r="B709" s="4" t="s">
        <v>13</v>
      </c>
      <c r="C709" s="4">
        <v>1128299</v>
      </c>
      <c r="D709" s="5">
        <v>44036</v>
      </c>
      <c r="E709" s="4" t="s">
        <v>283</v>
      </c>
      <c r="F709" s="4" t="s">
        <v>982</v>
      </c>
      <c r="G709" s="4" t="s">
        <v>983</v>
      </c>
      <c r="H709" s="6">
        <v>375</v>
      </c>
      <c r="I709" s="12" t="s">
        <v>128</v>
      </c>
      <c r="J709" s="12" t="s">
        <v>1087</v>
      </c>
      <c r="K709" s="10">
        <v>56250</v>
      </c>
      <c r="L709" s="11">
        <v>0.2</v>
      </c>
      <c r="M709" s="13">
        <f t="shared" si="20"/>
        <v>281250</v>
      </c>
      <c r="N709" s="13">
        <f t="shared" si="21"/>
        <v>750</v>
      </c>
      <c r="O709" s="4" t="s">
        <v>16</v>
      </c>
      <c r="P709" s="12" t="s">
        <v>129</v>
      </c>
    </row>
    <row r="710" spans="2:16" ht="14.25" customHeight="1">
      <c r="B710" s="4" t="s">
        <v>13</v>
      </c>
      <c r="C710" s="4">
        <v>1128299</v>
      </c>
      <c r="D710" s="5">
        <v>44037</v>
      </c>
      <c r="E710" s="4" t="s">
        <v>283</v>
      </c>
      <c r="F710" s="4" t="s">
        <v>982</v>
      </c>
      <c r="G710" s="4" t="s">
        <v>983</v>
      </c>
      <c r="H710" s="6">
        <v>600</v>
      </c>
      <c r="I710" s="12" t="s">
        <v>130</v>
      </c>
      <c r="J710" s="12" t="s">
        <v>1087</v>
      </c>
      <c r="K710" s="10">
        <v>108000</v>
      </c>
      <c r="L710" s="11">
        <v>0.3</v>
      </c>
      <c r="M710" s="13">
        <f t="shared" si="20"/>
        <v>360000</v>
      </c>
      <c r="N710" s="13">
        <f t="shared" si="21"/>
        <v>600</v>
      </c>
      <c r="O710" s="4" t="s">
        <v>16</v>
      </c>
      <c r="P710" s="12" t="s">
        <v>131</v>
      </c>
    </row>
    <row r="711" spans="2:16" ht="14.25" customHeight="1">
      <c r="B711" s="4" t="s">
        <v>13</v>
      </c>
      <c r="C711" s="4">
        <v>1128299</v>
      </c>
      <c r="D711" s="5">
        <v>44038</v>
      </c>
      <c r="E711" s="4" t="s">
        <v>283</v>
      </c>
      <c r="F711" s="4" t="s">
        <v>982</v>
      </c>
      <c r="G711" s="4" t="s">
        <v>983</v>
      </c>
      <c r="H711" s="6">
        <v>625</v>
      </c>
      <c r="I711" s="12" t="s">
        <v>132</v>
      </c>
      <c r="J711" s="12" t="s">
        <v>1086</v>
      </c>
      <c r="K711" s="10">
        <v>101562.5</v>
      </c>
      <c r="L711" s="11">
        <v>0.25</v>
      </c>
      <c r="M711" s="13">
        <f t="shared" ref="M711:M774" si="22">K711/L711</f>
        <v>406250</v>
      </c>
      <c r="N711" s="13">
        <f t="shared" ref="N711:N774" si="23">M711/H711</f>
        <v>650</v>
      </c>
      <c r="O711" s="4" t="s">
        <v>16</v>
      </c>
      <c r="P711" s="12" t="s">
        <v>133</v>
      </c>
    </row>
    <row r="712" spans="2:16" ht="14.25" customHeight="1">
      <c r="B712" s="4" t="s">
        <v>13</v>
      </c>
      <c r="C712" s="4">
        <v>1128299</v>
      </c>
      <c r="D712" s="5">
        <v>44039</v>
      </c>
      <c r="E712" s="4" t="s">
        <v>283</v>
      </c>
      <c r="F712" s="4" t="s">
        <v>982</v>
      </c>
      <c r="G712" s="4" t="s">
        <v>983</v>
      </c>
      <c r="H712" s="6">
        <v>475</v>
      </c>
      <c r="I712" s="12" t="s">
        <v>134</v>
      </c>
      <c r="J712" s="12" t="s">
        <v>1087</v>
      </c>
      <c r="K712" s="10">
        <v>71250</v>
      </c>
      <c r="L712" s="11">
        <v>0.25</v>
      </c>
      <c r="M712" s="13">
        <f t="shared" si="22"/>
        <v>285000</v>
      </c>
      <c r="N712" s="13">
        <f t="shared" si="23"/>
        <v>600</v>
      </c>
      <c r="O712" s="4" t="s">
        <v>16</v>
      </c>
      <c r="P712" s="12" t="s">
        <v>135</v>
      </c>
    </row>
    <row r="713" spans="2:16" ht="14.25" customHeight="1">
      <c r="B713" s="4" t="s">
        <v>13</v>
      </c>
      <c r="C713" s="4">
        <v>1128299</v>
      </c>
      <c r="D713" s="5">
        <v>44040</v>
      </c>
      <c r="E713" s="4" t="s">
        <v>283</v>
      </c>
      <c r="F713" s="4" t="s">
        <v>982</v>
      </c>
      <c r="G713" s="4" t="s">
        <v>983</v>
      </c>
      <c r="H713" s="6">
        <v>450</v>
      </c>
      <c r="I713" s="12" t="s">
        <v>136</v>
      </c>
      <c r="J713" s="12" t="s">
        <v>1087</v>
      </c>
      <c r="K713" s="10">
        <v>94500</v>
      </c>
      <c r="L713" s="11">
        <v>0.3</v>
      </c>
      <c r="M713" s="13">
        <f t="shared" si="22"/>
        <v>315000</v>
      </c>
      <c r="N713" s="13">
        <f t="shared" si="23"/>
        <v>700</v>
      </c>
      <c r="O713" s="4" t="s">
        <v>16</v>
      </c>
      <c r="P713" s="12" t="s">
        <v>137</v>
      </c>
    </row>
    <row r="714" spans="2:16" ht="14.25" customHeight="1">
      <c r="B714" s="4" t="s">
        <v>13</v>
      </c>
      <c r="C714" s="4">
        <v>1128299</v>
      </c>
      <c r="D714" s="5">
        <v>44041</v>
      </c>
      <c r="E714" s="4" t="s">
        <v>283</v>
      </c>
      <c r="F714" s="4" t="s">
        <v>982</v>
      </c>
      <c r="G714" s="4" t="s">
        <v>983</v>
      </c>
      <c r="H714" s="6">
        <v>425</v>
      </c>
      <c r="I714" s="12" t="s">
        <v>138</v>
      </c>
      <c r="J714" s="12" t="s">
        <v>1086</v>
      </c>
      <c r="K714" s="10">
        <v>95625</v>
      </c>
      <c r="L714" s="11">
        <v>0.25</v>
      </c>
      <c r="M714" s="13">
        <f t="shared" si="22"/>
        <v>382500</v>
      </c>
      <c r="N714" s="13">
        <f t="shared" si="23"/>
        <v>900</v>
      </c>
      <c r="O714" s="4" t="s">
        <v>16</v>
      </c>
      <c r="P714" s="12" t="s">
        <v>139</v>
      </c>
    </row>
    <row r="715" spans="2:16" ht="14.25" customHeight="1">
      <c r="B715" s="4" t="s">
        <v>13</v>
      </c>
      <c r="C715" s="4">
        <v>1128299</v>
      </c>
      <c r="D715" s="5">
        <v>44042</v>
      </c>
      <c r="E715" s="4" t="s">
        <v>283</v>
      </c>
      <c r="F715" s="4" t="s">
        <v>982</v>
      </c>
      <c r="G715" s="4" t="s">
        <v>983</v>
      </c>
      <c r="H715" s="6">
        <v>550</v>
      </c>
      <c r="I715" s="12" t="s">
        <v>42</v>
      </c>
      <c r="J715" s="12" t="s">
        <v>1087</v>
      </c>
      <c r="K715" s="10">
        <v>104500</v>
      </c>
      <c r="L715" s="11">
        <v>0.2</v>
      </c>
      <c r="M715" s="13">
        <f t="shared" si="22"/>
        <v>522500</v>
      </c>
      <c r="N715" s="13">
        <f t="shared" si="23"/>
        <v>950</v>
      </c>
      <c r="O715" s="4" t="s">
        <v>16</v>
      </c>
      <c r="P715" s="12" t="s">
        <v>140</v>
      </c>
    </row>
    <row r="716" spans="2:16" ht="14.25" customHeight="1">
      <c r="B716" s="4" t="s">
        <v>13</v>
      </c>
      <c r="C716" s="4">
        <v>1128299</v>
      </c>
      <c r="D716" s="5">
        <v>44043</v>
      </c>
      <c r="E716" s="4" t="s">
        <v>283</v>
      </c>
      <c r="F716" s="4" t="s">
        <v>982</v>
      </c>
      <c r="G716" s="4" t="s">
        <v>983</v>
      </c>
      <c r="H716" s="6">
        <v>750</v>
      </c>
      <c r="I716" s="12" t="s">
        <v>141</v>
      </c>
      <c r="J716" s="12" t="s">
        <v>1086</v>
      </c>
      <c r="K716" s="10">
        <v>180000</v>
      </c>
      <c r="L716" s="11">
        <v>0.3</v>
      </c>
      <c r="M716" s="13">
        <f t="shared" si="22"/>
        <v>600000</v>
      </c>
      <c r="N716" s="13">
        <f t="shared" si="23"/>
        <v>800</v>
      </c>
      <c r="O716" s="4" t="s">
        <v>16</v>
      </c>
      <c r="P716" s="12" t="s">
        <v>142</v>
      </c>
    </row>
    <row r="717" spans="2:16" ht="14.25" customHeight="1">
      <c r="B717" s="4" t="s">
        <v>13</v>
      </c>
      <c r="C717" s="4">
        <v>1128299</v>
      </c>
      <c r="D717" s="5">
        <v>44044</v>
      </c>
      <c r="E717" s="4" t="s">
        <v>283</v>
      </c>
      <c r="F717" s="4" t="s">
        <v>982</v>
      </c>
      <c r="G717" s="4" t="s">
        <v>983</v>
      </c>
      <c r="H717" s="6">
        <v>750</v>
      </c>
      <c r="I717" s="12" t="s">
        <v>143</v>
      </c>
      <c r="J717" s="12" t="s">
        <v>1087</v>
      </c>
      <c r="K717" s="10">
        <v>159375</v>
      </c>
      <c r="L717" s="11">
        <v>0.25</v>
      </c>
      <c r="M717" s="13">
        <f t="shared" si="22"/>
        <v>637500</v>
      </c>
      <c r="N717" s="13">
        <f t="shared" si="23"/>
        <v>850</v>
      </c>
      <c r="O717" s="4" t="s">
        <v>16</v>
      </c>
      <c r="P717" s="12" t="s">
        <v>144</v>
      </c>
    </row>
    <row r="718" spans="2:16" ht="14.25" customHeight="1">
      <c r="B718" s="4" t="s">
        <v>13</v>
      </c>
      <c r="C718" s="4">
        <v>1128299</v>
      </c>
      <c r="D718" s="5">
        <v>44045</v>
      </c>
      <c r="E718" s="4" t="s">
        <v>283</v>
      </c>
      <c r="F718" s="4" t="s">
        <v>982</v>
      </c>
      <c r="G718" s="4" t="s">
        <v>983</v>
      </c>
      <c r="H718" s="6">
        <v>550</v>
      </c>
      <c r="I718" s="12" t="s">
        <v>145</v>
      </c>
      <c r="J718" s="12" t="s">
        <v>1087</v>
      </c>
      <c r="K718" s="10">
        <v>110000</v>
      </c>
      <c r="L718" s="11">
        <v>0.25</v>
      </c>
      <c r="M718" s="13">
        <f t="shared" si="22"/>
        <v>440000</v>
      </c>
      <c r="N718" s="13">
        <f t="shared" si="23"/>
        <v>800</v>
      </c>
      <c r="O718" s="4" t="s">
        <v>16</v>
      </c>
      <c r="P718" s="12" t="s">
        <v>146</v>
      </c>
    </row>
    <row r="719" spans="2:16" ht="14.25" customHeight="1">
      <c r="B719" s="4" t="s">
        <v>13</v>
      </c>
      <c r="C719" s="4">
        <v>1128299</v>
      </c>
      <c r="D719" s="5">
        <v>44046</v>
      </c>
      <c r="E719" s="4" t="s">
        <v>283</v>
      </c>
      <c r="F719" s="4" t="s">
        <v>982</v>
      </c>
      <c r="G719" s="4" t="s">
        <v>983</v>
      </c>
      <c r="H719" s="6">
        <v>550</v>
      </c>
      <c r="I719" s="12" t="s">
        <v>37</v>
      </c>
      <c r="J719" s="12" t="s">
        <v>1086</v>
      </c>
      <c r="K719" s="10">
        <v>132000</v>
      </c>
      <c r="L719" s="11">
        <v>0.3</v>
      </c>
      <c r="M719" s="13">
        <f t="shared" si="22"/>
        <v>440000</v>
      </c>
      <c r="N719" s="13">
        <f t="shared" si="23"/>
        <v>800</v>
      </c>
      <c r="O719" s="4" t="s">
        <v>16</v>
      </c>
      <c r="P719" s="12" t="s">
        <v>147</v>
      </c>
    </row>
    <row r="720" spans="2:16" ht="14.25" customHeight="1">
      <c r="B720" s="4" t="s">
        <v>13</v>
      </c>
      <c r="C720" s="4">
        <v>1128299</v>
      </c>
      <c r="D720" s="5">
        <v>44047</v>
      </c>
      <c r="E720" s="4" t="s">
        <v>283</v>
      </c>
      <c r="F720" s="4" t="s">
        <v>982</v>
      </c>
      <c r="G720" s="4" t="s">
        <v>983</v>
      </c>
      <c r="H720" s="6">
        <v>475</v>
      </c>
      <c r="I720" s="12" t="s">
        <v>148</v>
      </c>
      <c r="J720" s="12" t="s">
        <v>1087</v>
      </c>
      <c r="K720" s="10">
        <v>106875</v>
      </c>
      <c r="L720" s="11">
        <v>0.25</v>
      </c>
      <c r="M720" s="13">
        <f t="shared" si="22"/>
        <v>427500</v>
      </c>
      <c r="N720" s="13">
        <f t="shared" si="23"/>
        <v>900</v>
      </c>
      <c r="O720" s="4" t="s">
        <v>16</v>
      </c>
      <c r="P720" s="12" t="s">
        <v>149</v>
      </c>
    </row>
    <row r="721" spans="2:16" ht="14.25" customHeight="1">
      <c r="B721" s="4" t="s">
        <v>13</v>
      </c>
      <c r="C721" s="4">
        <v>1128299</v>
      </c>
      <c r="D721" s="5">
        <v>44048</v>
      </c>
      <c r="E721" s="4" t="s">
        <v>283</v>
      </c>
      <c r="F721" s="4" t="s">
        <v>982</v>
      </c>
      <c r="G721" s="4" t="s">
        <v>983</v>
      </c>
      <c r="H721" s="6">
        <v>575</v>
      </c>
      <c r="I721" s="12" t="s">
        <v>153</v>
      </c>
      <c r="J721" s="12" t="s">
        <v>1087</v>
      </c>
      <c r="K721" s="10">
        <v>109250</v>
      </c>
      <c r="L721" s="11">
        <v>0.2</v>
      </c>
      <c r="M721" s="13">
        <f t="shared" si="22"/>
        <v>546250</v>
      </c>
      <c r="N721" s="13">
        <f t="shared" si="23"/>
        <v>950</v>
      </c>
      <c r="O721" s="4" t="s">
        <v>16</v>
      </c>
      <c r="P721" s="12" t="s">
        <v>154</v>
      </c>
    </row>
    <row r="722" spans="2:16" ht="14.25" customHeight="1">
      <c r="B722" s="4" t="s">
        <v>13</v>
      </c>
      <c r="C722" s="4">
        <v>1185732</v>
      </c>
      <c r="D722" s="5">
        <v>44049</v>
      </c>
      <c r="E722" s="4" t="s">
        <v>283</v>
      </c>
      <c r="F722" s="4" t="s">
        <v>982</v>
      </c>
      <c r="G722" s="4" t="s">
        <v>983</v>
      </c>
      <c r="H722" s="6">
        <v>1050</v>
      </c>
      <c r="I722" s="12" t="s">
        <v>35</v>
      </c>
      <c r="J722" s="12" t="s">
        <v>1087</v>
      </c>
      <c r="K722" s="10">
        <v>212625</v>
      </c>
      <c r="L722" s="11">
        <v>0.45</v>
      </c>
      <c r="M722" s="13">
        <f t="shared" si="22"/>
        <v>472500</v>
      </c>
      <c r="N722" s="13">
        <f t="shared" si="23"/>
        <v>450</v>
      </c>
      <c r="O722" s="4" t="s">
        <v>16</v>
      </c>
      <c r="P722" s="12" t="s">
        <v>155</v>
      </c>
    </row>
    <row r="723" spans="2:16" ht="14.25" customHeight="1">
      <c r="B723" s="4" t="s">
        <v>13</v>
      </c>
      <c r="C723" s="4">
        <v>1185732</v>
      </c>
      <c r="D723" s="5">
        <v>44050</v>
      </c>
      <c r="E723" s="4" t="s">
        <v>283</v>
      </c>
      <c r="F723" s="4" t="s">
        <v>982</v>
      </c>
      <c r="G723" s="4" t="s">
        <v>983</v>
      </c>
      <c r="H723" s="6">
        <v>850</v>
      </c>
      <c r="I723" s="12" t="s">
        <v>156</v>
      </c>
      <c r="J723" s="12" t="s">
        <v>1086</v>
      </c>
      <c r="K723" s="10">
        <v>133875</v>
      </c>
      <c r="L723" s="11">
        <v>0.35</v>
      </c>
      <c r="M723" s="13">
        <f t="shared" si="22"/>
        <v>382500</v>
      </c>
      <c r="N723" s="13">
        <f t="shared" si="23"/>
        <v>450</v>
      </c>
      <c r="O723" s="4" t="s">
        <v>16</v>
      </c>
      <c r="P723" s="12" t="s">
        <v>157</v>
      </c>
    </row>
    <row r="724" spans="2:16" ht="14.25" customHeight="1">
      <c r="B724" s="4" t="s">
        <v>13</v>
      </c>
      <c r="C724" s="4">
        <v>1185732</v>
      </c>
      <c r="D724" s="5">
        <v>44051</v>
      </c>
      <c r="E724" s="4" t="s">
        <v>283</v>
      </c>
      <c r="F724" s="4" t="s">
        <v>982</v>
      </c>
      <c r="G724" s="4" t="s">
        <v>983</v>
      </c>
      <c r="H724" s="6">
        <v>850</v>
      </c>
      <c r="I724" s="12" t="s">
        <v>99</v>
      </c>
      <c r="J724" s="12" t="s">
        <v>1087</v>
      </c>
      <c r="K724" s="10">
        <v>74375</v>
      </c>
      <c r="L724" s="11">
        <v>0.25</v>
      </c>
      <c r="M724" s="13">
        <f t="shared" si="22"/>
        <v>297500</v>
      </c>
      <c r="N724" s="13">
        <f t="shared" si="23"/>
        <v>350</v>
      </c>
      <c r="O724" s="4" t="s">
        <v>16</v>
      </c>
      <c r="P724" s="12" t="s">
        <v>158</v>
      </c>
    </row>
    <row r="725" spans="2:16" ht="14.25" customHeight="1">
      <c r="B725" s="4" t="s">
        <v>13</v>
      </c>
      <c r="C725" s="4">
        <v>1185732</v>
      </c>
      <c r="D725" s="5">
        <v>44052</v>
      </c>
      <c r="E725" s="4" t="s">
        <v>283</v>
      </c>
      <c r="F725" s="4" t="s">
        <v>982</v>
      </c>
      <c r="G725" s="4" t="s">
        <v>983</v>
      </c>
      <c r="H725" s="6">
        <v>700</v>
      </c>
      <c r="I725" s="12" t="s">
        <v>159</v>
      </c>
      <c r="J725" s="12" t="s">
        <v>1086</v>
      </c>
      <c r="K725" s="10">
        <v>84000</v>
      </c>
      <c r="L725" s="11">
        <v>0.3</v>
      </c>
      <c r="M725" s="13">
        <f t="shared" si="22"/>
        <v>280000</v>
      </c>
      <c r="N725" s="13">
        <f t="shared" si="23"/>
        <v>400</v>
      </c>
      <c r="O725" s="4" t="s">
        <v>16</v>
      </c>
      <c r="P725" s="12" t="s">
        <v>160</v>
      </c>
    </row>
    <row r="726" spans="2:16" ht="14.25" customHeight="1">
      <c r="B726" s="4" t="s">
        <v>13</v>
      </c>
      <c r="C726" s="4">
        <v>1185732</v>
      </c>
      <c r="D726" s="5">
        <v>44053</v>
      </c>
      <c r="E726" s="4" t="s">
        <v>984</v>
      </c>
      <c r="F726" s="4" t="s">
        <v>985</v>
      </c>
      <c r="G726" s="4" t="s">
        <v>986</v>
      </c>
      <c r="H726" s="6">
        <v>750</v>
      </c>
      <c r="I726" s="12" t="s">
        <v>161</v>
      </c>
      <c r="J726" s="12" t="s">
        <v>1087</v>
      </c>
      <c r="K726" s="10">
        <v>144375</v>
      </c>
      <c r="L726" s="11">
        <v>0.35</v>
      </c>
      <c r="M726" s="13">
        <f t="shared" si="22"/>
        <v>412500</v>
      </c>
      <c r="N726" s="13">
        <f t="shared" si="23"/>
        <v>550</v>
      </c>
      <c r="O726" s="4" t="s">
        <v>16</v>
      </c>
      <c r="P726" s="12" t="s">
        <v>162</v>
      </c>
    </row>
    <row r="727" spans="2:16" ht="14.25" customHeight="1">
      <c r="B727" s="4" t="s">
        <v>13</v>
      </c>
      <c r="C727" s="4">
        <v>1185732</v>
      </c>
      <c r="D727" s="5">
        <v>44054</v>
      </c>
      <c r="E727" s="4" t="s">
        <v>984</v>
      </c>
      <c r="F727" s="4" t="s">
        <v>985</v>
      </c>
      <c r="G727" s="4" t="s">
        <v>986</v>
      </c>
      <c r="H727" s="6">
        <v>850</v>
      </c>
      <c r="I727" s="12" t="s">
        <v>163</v>
      </c>
      <c r="J727" s="12" t="s">
        <v>1086</v>
      </c>
      <c r="K727" s="10">
        <v>191250</v>
      </c>
      <c r="L727" s="11">
        <v>0.5</v>
      </c>
      <c r="M727" s="13">
        <f t="shared" si="22"/>
        <v>382500</v>
      </c>
      <c r="N727" s="13">
        <f t="shared" si="23"/>
        <v>450</v>
      </c>
      <c r="O727" s="4" t="s">
        <v>16</v>
      </c>
      <c r="P727" s="12" t="s">
        <v>164</v>
      </c>
    </row>
    <row r="728" spans="2:16" ht="14.25" customHeight="1">
      <c r="B728" s="4" t="s">
        <v>13</v>
      </c>
      <c r="C728" s="4">
        <v>1185732</v>
      </c>
      <c r="D728" s="5">
        <v>44055</v>
      </c>
      <c r="E728" s="4" t="s">
        <v>984</v>
      </c>
      <c r="F728" s="4" t="s">
        <v>985</v>
      </c>
      <c r="G728" s="4" t="s">
        <v>986</v>
      </c>
      <c r="H728" s="6">
        <v>1100</v>
      </c>
      <c r="I728" s="12" t="s">
        <v>165</v>
      </c>
      <c r="J728" s="12" t="s">
        <v>1087</v>
      </c>
      <c r="K728" s="10">
        <v>222750</v>
      </c>
      <c r="L728" s="11">
        <v>0.45</v>
      </c>
      <c r="M728" s="13">
        <f t="shared" si="22"/>
        <v>495000</v>
      </c>
      <c r="N728" s="13">
        <f t="shared" si="23"/>
        <v>450</v>
      </c>
      <c r="O728" s="4" t="s">
        <v>16</v>
      </c>
      <c r="P728" s="12" t="s">
        <v>166</v>
      </c>
    </row>
    <row r="729" spans="2:16" ht="14.25" customHeight="1">
      <c r="B729" s="4" t="s">
        <v>13</v>
      </c>
      <c r="C729" s="4">
        <v>1185732</v>
      </c>
      <c r="D729" s="5">
        <v>44056</v>
      </c>
      <c r="E729" s="4" t="s">
        <v>984</v>
      </c>
      <c r="F729" s="4" t="s">
        <v>985</v>
      </c>
      <c r="G729" s="4" t="s">
        <v>986</v>
      </c>
      <c r="H729" s="6">
        <v>750</v>
      </c>
      <c r="I729" s="12" t="s">
        <v>167</v>
      </c>
      <c r="J729" s="12" t="s">
        <v>1086</v>
      </c>
      <c r="K729" s="10">
        <v>118125</v>
      </c>
      <c r="L729" s="11">
        <v>0.35</v>
      </c>
      <c r="M729" s="13">
        <f t="shared" si="22"/>
        <v>337500</v>
      </c>
      <c r="N729" s="13">
        <f t="shared" si="23"/>
        <v>450</v>
      </c>
      <c r="O729" s="4" t="s">
        <v>16</v>
      </c>
      <c r="P729" s="12" t="s">
        <v>168</v>
      </c>
    </row>
    <row r="730" spans="2:16" ht="14.25" customHeight="1">
      <c r="B730" s="4" t="s">
        <v>13</v>
      </c>
      <c r="C730" s="4">
        <v>1185732</v>
      </c>
      <c r="D730" s="5">
        <v>44057</v>
      </c>
      <c r="E730" s="4" t="s">
        <v>984</v>
      </c>
      <c r="F730" s="4" t="s">
        <v>985</v>
      </c>
      <c r="G730" s="4" t="s">
        <v>986</v>
      </c>
      <c r="H730" s="6">
        <v>800</v>
      </c>
      <c r="I730" s="12" t="s">
        <v>169</v>
      </c>
      <c r="J730" s="12" t="s">
        <v>1087</v>
      </c>
      <c r="K730" s="10">
        <v>70000</v>
      </c>
      <c r="L730" s="11">
        <v>0.25</v>
      </c>
      <c r="M730" s="13">
        <f t="shared" si="22"/>
        <v>280000</v>
      </c>
      <c r="N730" s="13">
        <f t="shared" si="23"/>
        <v>350</v>
      </c>
      <c r="O730" s="4" t="s">
        <v>16</v>
      </c>
      <c r="P730" s="12" t="s">
        <v>170</v>
      </c>
    </row>
    <row r="731" spans="2:16" ht="14.25" customHeight="1">
      <c r="B731" s="4" t="s">
        <v>13</v>
      </c>
      <c r="C731" s="4">
        <v>1185732</v>
      </c>
      <c r="D731" s="5">
        <v>44058</v>
      </c>
      <c r="E731" s="4" t="s">
        <v>984</v>
      </c>
      <c r="F731" s="4" t="s">
        <v>985</v>
      </c>
      <c r="G731" s="4" t="s">
        <v>986</v>
      </c>
      <c r="H731" s="6">
        <v>675</v>
      </c>
      <c r="I731" s="12" t="s">
        <v>27</v>
      </c>
      <c r="J731" s="12" t="s">
        <v>1087</v>
      </c>
      <c r="K731" s="10">
        <v>81000</v>
      </c>
      <c r="L731" s="11">
        <v>0.3</v>
      </c>
      <c r="M731" s="13">
        <f t="shared" si="22"/>
        <v>270000</v>
      </c>
      <c r="N731" s="13">
        <f t="shared" si="23"/>
        <v>400</v>
      </c>
      <c r="O731" s="4" t="s">
        <v>16</v>
      </c>
      <c r="P731" s="12" t="s">
        <v>171</v>
      </c>
    </row>
    <row r="732" spans="2:16" ht="14.25" customHeight="1">
      <c r="B732" s="4" t="s">
        <v>13</v>
      </c>
      <c r="C732" s="4">
        <v>1185732</v>
      </c>
      <c r="D732" s="5">
        <v>44059</v>
      </c>
      <c r="E732" s="4" t="s">
        <v>984</v>
      </c>
      <c r="F732" s="4" t="s">
        <v>985</v>
      </c>
      <c r="G732" s="4" t="s">
        <v>986</v>
      </c>
      <c r="H732" s="6">
        <v>750</v>
      </c>
      <c r="I732" s="12" t="s">
        <v>172</v>
      </c>
      <c r="J732" s="12" t="s">
        <v>1087</v>
      </c>
      <c r="K732" s="10">
        <v>144375</v>
      </c>
      <c r="L732" s="11">
        <v>0.35</v>
      </c>
      <c r="M732" s="13">
        <f t="shared" si="22"/>
        <v>412500</v>
      </c>
      <c r="N732" s="13">
        <f t="shared" si="23"/>
        <v>550</v>
      </c>
      <c r="O732" s="4" t="s">
        <v>16</v>
      </c>
      <c r="P732" s="12" t="s">
        <v>173</v>
      </c>
    </row>
    <row r="733" spans="2:16" ht="14.25" customHeight="1">
      <c r="B733" s="4" t="s">
        <v>13</v>
      </c>
      <c r="C733" s="4">
        <v>1185732</v>
      </c>
      <c r="D733" s="5">
        <v>44060</v>
      </c>
      <c r="E733" s="4" t="s">
        <v>984</v>
      </c>
      <c r="F733" s="4" t="s">
        <v>985</v>
      </c>
      <c r="G733" s="4" t="s">
        <v>986</v>
      </c>
      <c r="H733" s="6">
        <v>850</v>
      </c>
      <c r="I733" s="12" t="s">
        <v>174</v>
      </c>
      <c r="J733" s="12" t="s">
        <v>1087</v>
      </c>
      <c r="K733" s="10">
        <v>191250</v>
      </c>
      <c r="L733" s="11">
        <v>0.5</v>
      </c>
      <c r="M733" s="13">
        <f t="shared" si="22"/>
        <v>382500</v>
      </c>
      <c r="N733" s="13">
        <f t="shared" si="23"/>
        <v>450</v>
      </c>
      <c r="O733" s="4" t="s">
        <v>16</v>
      </c>
      <c r="P733" s="12" t="s">
        <v>175</v>
      </c>
    </row>
    <row r="734" spans="2:16" ht="14.25" customHeight="1">
      <c r="B734" s="4" t="s">
        <v>13</v>
      </c>
      <c r="C734" s="4">
        <v>1185732</v>
      </c>
      <c r="D734" s="5">
        <v>44061</v>
      </c>
      <c r="E734" s="4" t="s">
        <v>984</v>
      </c>
      <c r="F734" s="4" t="s">
        <v>985</v>
      </c>
      <c r="G734" s="4" t="s">
        <v>986</v>
      </c>
      <c r="H734" s="6">
        <v>1070</v>
      </c>
      <c r="I734" s="12" t="s">
        <v>176</v>
      </c>
      <c r="J734" s="12" t="s">
        <v>1087</v>
      </c>
      <c r="K734" s="10">
        <v>216675</v>
      </c>
      <c r="L734" s="11">
        <v>0.45</v>
      </c>
      <c r="M734" s="13">
        <f t="shared" si="22"/>
        <v>481500</v>
      </c>
      <c r="N734" s="13">
        <f t="shared" si="23"/>
        <v>450</v>
      </c>
      <c r="O734" s="4" t="s">
        <v>16</v>
      </c>
      <c r="P734" s="12" t="s">
        <v>177</v>
      </c>
    </row>
    <row r="735" spans="2:16" ht="14.25" customHeight="1">
      <c r="B735" s="4" t="s">
        <v>13</v>
      </c>
      <c r="C735" s="4">
        <v>1185732</v>
      </c>
      <c r="D735" s="5">
        <v>44062</v>
      </c>
      <c r="E735" s="4" t="s">
        <v>984</v>
      </c>
      <c r="F735" s="4" t="s">
        <v>985</v>
      </c>
      <c r="G735" s="4" t="s">
        <v>986</v>
      </c>
      <c r="H735" s="6">
        <v>750</v>
      </c>
      <c r="I735" s="12" t="s">
        <v>178</v>
      </c>
      <c r="J735" s="12" t="s">
        <v>1087</v>
      </c>
      <c r="K735" s="10">
        <v>118125</v>
      </c>
      <c r="L735" s="11">
        <v>0.35</v>
      </c>
      <c r="M735" s="13">
        <f t="shared" si="22"/>
        <v>337500</v>
      </c>
      <c r="N735" s="13">
        <f t="shared" si="23"/>
        <v>450</v>
      </c>
      <c r="O735" s="4" t="s">
        <v>16</v>
      </c>
      <c r="P735" s="12" t="s">
        <v>179</v>
      </c>
    </row>
    <row r="736" spans="2:16" ht="14.25" customHeight="1">
      <c r="B736" s="4" t="s">
        <v>13</v>
      </c>
      <c r="C736" s="4">
        <v>1185732</v>
      </c>
      <c r="D736" s="5">
        <v>44063</v>
      </c>
      <c r="E736" s="4" t="s">
        <v>984</v>
      </c>
      <c r="F736" s="4" t="s">
        <v>985</v>
      </c>
      <c r="G736" s="4" t="s">
        <v>986</v>
      </c>
      <c r="H736" s="6">
        <v>775</v>
      </c>
      <c r="I736" s="12" t="s">
        <v>180</v>
      </c>
      <c r="J736" s="12" t="s">
        <v>1087</v>
      </c>
      <c r="K736" s="10">
        <v>67812.5</v>
      </c>
      <c r="L736" s="11">
        <v>0.25</v>
      </c>
      <c r="M736" s="13">
        <f t="shared" si="22"/>
        <v>271250</v>
      </c>
      <c r="N736" s="13">
        <f t="shared" si="23"/>
        <v>350</v>
      </c>
      <c r="O736" s="4" t="s">
        <v>16</v>
      </c>
      <c r="P736" s="12" t="s">
        <v>181</v>
      </c>
    </row>
    <row r="737" spans="2:16" ht="14.25" customHeight="1">
      <c r="B737" s="4" t="s">
        <v>13</v>
      </c>
      <c r="C737" s="4">
        <v>1185732</v>
      </c>
      <c r="D737" s="5">
        <v>44064</v>
      </c>
      <c r="E737" s="4" t="s">
        <v>984</v>
      </c>
      <c r="F737" s="4" t="s">
        <v>985</v>
      </c>
      <c r="G737" s="4" t="s">
        <v>986</v>
      </c>
      <c r="H737" s="6">
        <v>625</v>
      </c>
      <c r="I737" s="12" t="s">
        <v>182</v>
      </c>
      <c r="J737" s="12" t="s">
        <v>1087</v>
      </c>
      <c r="K737" s="10">
        <v>75000</v>
      </c>
      <c r="L737" s="11">
        <v>0.3</v>
      </c>
      <c r="M737" s="13">
        <f t="shared" si="22"/>
        <v>250000</v>
      </c>
      <c r="N737" s="13">
        <f t="shared" si="23"/>
        <v>400</v>
      </c>
      <c r="O737" s="4" t="s">
        <v>16</v>
      </c>
      <c r="P737" s="12" t="s">
        <v>183</v>
      </c>
    </row>
    <row r="738" spans="2:16" ht="14.25" customHeight="1">
      <c r="B738" s="4" t="s">
        <v>13</v>
      </c>
      <c r="C738" s="4">
        <v>1185732</v>
      </c>
      <c r="D738" s="5">
        <v>44065</v>
      </c>
      <c r="E738" s="4" t="s">
        <v>984</v>
      </c>
      <c r="F738" s="4" t="s">
        <v>985</v>
      </c>
      <c r="G738" s="4" t="s">
        <v>986</v>
      </c>
      <c r="H738" s="6">
        <v>675</v>
      </c>
      <c r="I738" s="12" t="s">
        <v>143</v>
      </c>
      <c r="J738" s="12" t="s">
        <v>1087</v>
      </c>
      <c r="K738" s="10">
        <v>129937.5</v>
      </c>
      <c r="L738" s="11">
        <v>0.35</v>
      </c>
      <c r="M738" s="13">
        <f t="shared" si="22"/>
        <v>371250</v>
      </c>
      <c r="N738" s="13">
        <f t="shared" si="23"/>
        <v>550</v>
      </c>
      <c r="O738" s="4" t="s">
        <v>16</v>
      </c>
      <c r="P738" s="12" t="s">
        <v>184</v>
      </c>
    </row>
    <row r="739" spans="2:16" ht="14.25" customHeight="1">
      <c r="B739" s="4" t="s">
        <v>13</v>
      </c>
      <c r="C739" s="4">
        <v>1185732</v>
      </c>
      <c r="D739" s="5">
        <v>44066</v>
      </c>
      <c r="E739" s="4" t="s">
        <v>984</v>
      </c>
      <c r="F739" s="4" t="s">
        <v>985</v>
      </c>
      <c r="G739" s="4" t="s">
        <v>986</v>
      </c>
      <c r="H739" s="6">
        <v>775</v>
      </c>
      <c r="I739" s="12" t="s">
        <v>185</v>
      </c>
      <c r="J739" s="12" t="s">
        <v>1087</v>
      </c>
      <c r="K739" s="10">
        <v>174375</v>
      </c>
      <c r="L739" s="11">
        <v>0.5</v>
      </c>
      <c r="M739" s="13">
        <f t="shared" si="22"/>
        <v>348750</v>
      </c>
      <c r="N739" s="13">
        <f t="shared" si="23"/>
        <v>450</v>
      </c>
      <c r="O739" s="4" t="s">
        <v>16</v>
      </c>
      <c r="P739" s="12" t="s">
        <v>186</v>
      </c>
    </row>
    <row r="740" spans="2:16" ht="14.25" customHeight="1">
      <c r="B740" s="4" t="s">
        <v>13</v>
      </c>
      <c r="C740" s="4">
        <v>1185732</v>
      </c>
      <c r="D740" s="5">
        <v>43945</v>
      </c>
      <c r="E740" s="4" t="s">
        <v>984</v>
      </c>
      <c r="F740" s="4" t="s">
        <v>985</v>
      </c>
      <c r="G740" s="4" t="s">
        <v>986</v>
      </c>
      <c r="H740" s="6">
        <v>1025</v>
      </c>
      <c r="I740" s="12" t="s">
        <v>187</v>
      </c>
      <c r="J740" s="12" t="s">
        <v>1086</v>
      </c>
      <c r="K740" s="10">
        <v>207562.5</v>
      </c>
      <c r="L740" s="11">
        <v>0.45</v>
      </c>
      <c r="M740" s="13">
        <f t="shared" si="22"/>
        <v>461250</v>
      </c>
      <c r="N740" s="13">
        <f t="shared" si="23"/>
        <v>450</v>
      </c>
      <c r="O740" s="4" t="s">
        <v>16</v>
      </c>
      <c r="P740" s="12" t="s">
        <v>188</v>
      </c>
    </row>
    <row r="741" spans="2:16" ht="14.25" customHeight="1">
      <c r="B741" s="4" t="s">
        <v>13</v>
      </c>
      <c r="C741" s="4">
        <v>1185732</v>
      </c>
      <c r="D741" s="5">
        <v>43945</v>
      </c>
      <c r="E741" s="4" t="s">
        <v>984</v>
      </c>
      <c r="F741" s="4" t="s">
        <v>985</v>
      </c>
      <c r="G741" s="4" t="s">
        <v>986</v>
      </c>
      <c r="H741" s="6">
        <v>725</v>
      </c>
      <c r="I741" s="12" t="s">
        <v>189</v>
      </c>
      <c r="J741" s="12" t="s">
        <v>1087</v>
      </c>
      <c r="K741" s="10">
        <v>114187.5</v>
      </c>
      <c r="L741" s="11">
        <v>0.35</v>
      </c>
      <c r="M741" s="13">
        <f t="shared" si="22"/>
        <v>326250</v>
      </c>
      <c r="N741" s="13">
        <f t="shared" si="23"/>
        <v>450</v>
      </c>
      <c r="O741" s="4" t="s">
        <v>16</v>
      </c>
      <c r="P741" s="12" t="s">
        <v>190</v>
      </c>
    </row>
    <row r="742" spans="2:16" ht="14.25" customHeight="1">
      <c r="B742" s="4" t="s">
        <v>13</v>
      </c>
      <c r="C742" s="4">
        <v>1185732</v>
      </c>
      <c r="D742" s="5">
        <v>43945</v>
      </c>
      <c r="E742" s="4" t="s">
        <v>984</v>
      </c>
      <c r="F742" s="4" t="s">
        <v>985</v>
      </c>
      <c r="G742" s="4" t="s">
        <v>986</v>
      </c>
      <c r="H742" s="6">
        <v>725</v>
      </c>
      <c r="I742" s="12" t="s">
        <v>191</v>
      </c>
      <c r="J742" s="12" t="s">
        <v>1086</v>
      </c>
      <c r="K742" s="10">
        <v>63437.5</v>
      </c>
      <c r="L742" s="11">
        <v>0.25</v>
      </c>
      <c r="M742" s="13">
        <f t="shared" si="22"/>
        <v>253750</v>
      </c>
      <c r="N742" s="13">
        <f t="shared" si="23"/>
        <v>350</v>
      </c>
      <c r="O742" s="4" t="s">
        <v>16</v>
      </c>
      <c r="P742" s="12" t="s">
        <v>192</v>
      </c>
    </row>
    <row r="743" spans="2:16" ht="14.25" customHeight="1">
      <c r="B743" s="4" t="s">
        <v>13</v>
      </c>
      <c r="C743" s="4">
        <v>1185732</v>
      </c>
      <c r="D743" s="5">
        <v>43945</v>
      </c>
      <c r="E743" s="4" t="s">
        <v>984</v>
      </c>
      <c r="F743" s="4" t="s">
        <v>985</v>
      </c>
      <c r="G743" s="4" t="s">
        <v>986</v>
      </c>
      <c r="H743" s="6">
        <v>650</v>
      </c>
      <c r="I743" s="12" t="s">
        <v>193</v>
      </c>
      <c r="J743" s="12" t="s">
        <v>1087</v>
      </c>
      <c r="K743" s="10">
        <v>78000</v>
      </c>
      <c r="L743" s="11">
        <v>0.3</v>
      </c>
      <c r="M743" s="13">
        <f t="shared" si="22"/>
        <v>260000</v>
      </c>
      <c r="N743" s="13">
        <f t="shared" si="23"/>
        <v>400</v>
      </c>
      <c r="O743" s="4" t="s">
        <v>16</v>
      </c>
      <c r="P743" s="12" t="s">
        <v>194</v>
      </c>
    </row>
    <row r="744" spans="2:16" ht="14.25" customHeight="1">
      <c r="B744" s="4" t="s">
        <v>13</v>
      </c>
      <c r="C744" s="4">
        <v>1185732</v>
      </c>
      <c r="D744" s="5">
        <v>43945</v>
      </c>
      <c r="E744" s="4" t="s">
        <v>984</v>
      </c>
      <c r="F744" s="4" t="s">
        <v>985</v>
      </c>
      <c r="G744" s="4" t="s">
        <v>986</v>
      </c>
      <c r="H744" s="6">
        <v>675</v>
      </c>
      <c r="I744" s="12" t="s">
        <v>195</v>
      </c>
      <c r="J744" s="12" t="s">
        <v>1087</v>
      </c>
      <c r="K744" s="10">
        <v>129937.5</v>
      </c>
      <c r="L744" s="11">
        <v>0.35</v>
      </c>
      <c r="M744" s="13">
        <f t="shared" si="22"/>
        <v>371250</v>
      </c>
      <c r="N744" s="13">
        <f t="shared" si="23"/>
        <v>550</v>
      </c>
      <c r="O744" s="4" t="s">
        <v>16</v>
      </c>
      <c r="P744" s="12" t="s">
        <v>196</v>
      </c>
    </row>
    <row r="745" spans="2:16" ht="14.25" customHeight="1">
      <c r="B745" s="4" t="s">
        <v>13</v>
      </c>
      <c r="C745" s="4">
        <v>1185732</v>
      </c>
      <c r="D745" s="5">
        <v>43945</v>
      </c>
      <c r="E745" s="4" t="s">
        <v>984</v>
      </c>
      <c r="F745" s="4" t="s">
        <v>985</v>
      </c>
      <c r="G745" s="4" t="s">
        <v>986</v>
      </c>
      <c r="H745" s="6">
        <v>800</v>
      </c>
      <c r="I745" s="12" t="s">
        <v>197</v>
      </c>
      <c r="J745" s="12" t="s">
        <v>1086</v>
      </c>
      <c r="K745" s="10">
        <v>180000</v>
      </c>
      <c r="L745" s="11">
        <v>0.5</v>
      </c>
      <c r="M745" s="13">
        <f t="shared" si="22"/>
        <v>360000</v>
      </c>
      <c r="N745" s="13">
        <f t="shared" si="23"/>
        <v>450</v>
      </c>
      <c r="O745" s="4" t="s">
        <v>16</v>
      </c>
      <c r="P745" s="12" t="s">
        <v>198</v>
      </c>
    </row>
    <row r="746" spans="2:16" ht="14.25" customHeight="1">
      <c r="B746" s="4" t="s">
        <v>13</v>
      </c>
      <c r="C746" s="4">
        <v>1185732</v>
      </c>
      <c r="D746" s="5">
        <v>43945</v>
      </c>
      <c r="E746" s="4" t="s">
        <v>984</v>
      </c>
      <c r="F746" s="4" t="s">
        <v>985</v>
      </c>
      <c r="G746" s="4" t="s">
        <v>986</v>
      </c>
      <c r="H746" s="6">
        <v>1070</v>
      </c>
      <c r="I746" s="12" t="s">
        <v>199</v>
      </c>
      <c r="J746" s="12" t="s">
        <v>1087</v>
      </c>
      <c r="K746" s="10">
        <v>264825</v>
      </c>
      <c r="L746" s="11">
        <v>0.45</v>
      </c>
      <c r="M746" s="13">
        <f t="shared" si="22"/>
        <v>588500</v>
      </c>
      <c r="N746" s="13">
        <f t="shared" si="23"/>
        <v>550</v>
      </c>
      <c r="O746" s="4" t="s">
        <v>16</v>
      </c>
      <c r="P746" s="12" t="s">
        <v>200</v>
      </c>
    </row>
    <row r="747" spans="2:16" ht="14.25" customHeight="1">
      <c r="B747" s="4" t="s">
        <v>13</v>
      </c>
      <c r="C747" s="4">
        <v>1185732</v>
      </c>
      <c r="D747" s="5">
        <v>43945</v>
      </c>
      <c r="E747" s="4" t="s">
        <v>984</v>
      </c>
      <c r="F747" s="4" t="s">
        <v>985</v>
      </c>
      <c r="G747" s="4" t="s">
        <v>986</v>
      </c>
      <c r="H747" s="6">
        <v>775</v>
      </c>
      <c r="I747" s="12" t="s">
        <v>201</v>
      </c>
      <c r="J747" s="12" t="s">
        <v>1086</v>
      </c>
      <c r="K747" s="10">
        <v>149187.5</v>
      </c>
      <c r="L747" s="11">
        <v>0.35</v>
      </c>
      <c r="M747" s="13">
        <f t="shared" si="22"/>
        <v>426250</v>
      </c>
      <c r="N747" s="13">
        <f t="shared" si="23"/>
        <v>550</v>
      </c>
      <c r="O747" s="4" t="s">
        <v>16</v>
      </c>
      <c r="P747" s="12" t="s">
        <v>202</v>
      </c>
    </row>
    <row r="748" spans="2:16" ht="14.25" customHeight="1">
      <c r="B748" s="4" t="s">
        <v>13</v>
      </c>
      <c r="C748" s="4">
        <v>1185732</v>
      </c>
      <c r="D748" s="5">
        <v>43945</v>
      </c>
      <c r="E748" s="4" t="s">
        <v>984</v>
      </c>
      <c r="F748" s="4" t="s">
        <v>985</v>
      </c>
      <c r="G748" s="4" t="s">
        <v>986</v>
      </c>
      <c r="H748" s="6">
        <v>750</v>
      </c>
      <c r="I748" s="12" t="s">
        <v>203</v>
      </c>
      <c r="J748" s="12" t="s">
        <v>1087</v>
      </c>
      <c r="K748" s="10">
        <v>93750</v>
      </c>
      <c r="L748" s="11">
        <v>0.25</v>
      </c>
      <c r="M748" s="13">
        <f t="shared" si="22"/>
        <v>375000</v>
      </c>
      <c r="N748" s="13">
        <f t="shared" si="23"/>
        <v>500</v>
      </c>
      <c r="O748" s="4" t="s">
        <v>16</v>
      </c>
      <c r="P748" s="12" t="s">
        <v>204</v>
      </c>
    </row>
    <row r="749" spans="2:16" ht="14.25" customHeight="1">
      <c r="B749" s="4" t="s">
        <v>13</v>
      </c>
      <c r="C749" s="4">
        <v>1185732</v>
      </c>
      <c r="D749" s="5">
        <v>43945</v>
      </c>
      <c r="E749" s="4" t="s">
        <v>984</v>
      </c>
      <c r="F749" s="4" t="s">
        <v>985</v>
      </c>
      <c r="G749" s="4" t="s">
        <v>986</v>
      </c>
      <c r="H749" s="6">
        <v>700</v>
      </c>
      <c r="I749" s="12" t="s">
        <v>205</v>
      </c>
      <c r="J749" s="12" t="s">
        <v>1087</v>
      </c>
      <c r="K749" s="10">
        <v>105000</v>
      </c>
      <c r="L749" s="11">
        <v>0.3</v>
      </c>
      <c r="M749" s="13">
        <f t="shared" si="22"/>
        <v>350000</v>
      </c>
      <c r="N749" s="13">
        <f t="shared" si="23"/>
        <v>500</v>
      </c>
      <c r="O749" s="4" t="s">
        <v>16</v>
      </c>
      <c r="P749" s="12" t="s">
        <v>206</v>
      </c>
    </row>
    <row r="750" spans="2:16" ht="14.25" customHeight="1">
      <c r="B750" s="4" t="s">
        <v>13</v>
      </c>
      <c r="C750" s="4">
        <v>1185732</v>
      </c>
      <c r="D750" s="5">
        <v>43945</v>
      </c>
      <c r="E750" s="4" t="s">
        <v>984</v>
      </c>
      <c r="F750" s="4" t="s">
        <v>985</v>
      </c>
      <c r="G750" s="4" t="s">
        <v>986</v>
      </c>
      <c r="H750" s="6">
        <v>725</v>
      </c>
      <c r="I750" s="12" t="s">
        <v>207</v>
      </c>
      <c r="J750" s="12" t="s">
        <v>1087</v>
      </c>
      <c r="K750" s="10">
        <v>152250</v>
      </c>
      <c r="L750" s="11">
        <v>0.35</v>
      </c>
      <c r="M750" s="13">
        <f t="shared" si="22"/>
        <v>435000</v>
      </c>
      <c r="N750" s="13">
        <f t="shared" si="23"/>
        <v>600</v>
      </c>
      <c r="O750" s="4" t="s">
        <v>16</v>
      </c>
      <c r="P750" s="12" t="s">
        <v>208</v>
      </c>
    </row>
    <row r="751" spans="2:16" ht="14.25" customHeight="1">
      <c r="B751" s="4" t="s">
        <v>13</v>
      </c>
      <c r="C751" s="4">
        <v>1185732</v>
      </c>
      <c r="D751" s="5">
        <v>43945</v>
      </c>
      <c r="E751" s="4" t="s">
        <v>984</v>
      </c>
      <c r="F751" s="4" t="s">
        <v>985</v>
      </c>
      <c r="G751" s="4" t="s">
        <v>986</v>
      </c>
      <c r="H751" s="6">
        <v>825</v>
      </c>
      <c r="I751" s="12" t="s">
        <v>209</v>
      </c>
      <c r="J751" s="12" t="s">
        <v>1087</v>
      </c>
      <c r="K751" s="10">
        <v>268125</v>
      </c>
      <c r="L751" s="11">
        <v>0.5</v>
      </c>
      <c r="M751" s="13">
        <f t="shared" si="22"/>
        <v>536250</v>
      </c>
      <c r="N751" s="13">
        <f t="shared" si="23"/>
        <v>650</v>
      </c>
      <c r="O751" s="4" t="s">
        <v>16</v>
      </c>
      <c r="P751" s="12" t="s">
        <v>210</v>
      </c>
    </row>
    <row r="752" spans="2:16" ht="14.25" customHeight="1">
      <c r="B752" s="4" t="s">
        <v>13</v>
      </c>
      <c r="C752" s="4">
        <v>1185732</v>
      </c>
      <c r="D752" s="5">
        <v>43945</v>
      </c>
      <c r="E752" s="4" t="s">
        <v>984</v>
      </c>
      <c r="F752" s="4" t="s">
        <v>985</v>
      </c>
      <c r="G752" s="4" t="s">
        <v>986</v>
      </c>
      <c r="H752" s="6">
        <v>1075</v>
      </c>
      <c r="I752" s="12" t="s">
        <v>211</v>
      </c>
      <c r="J752" s="12" t="s">
        <v>1086</v>
      </c>
      <c r="K752" s="10">
        <v>290250</v>
      </c>
      <c r="L752" s="11">
        <v>0.45</v>
      </c>
      <c r="M752" s="13">
        <f t="shared" si="22"/>
        <v>645000</v>
      </c>
      <c r="N752" s="13">
        <f t="shared" si="23"/>
        <v>600</v>
      </c>
      <c r="O752" s="4" t="s">
        <v>16</v>
      </c>
      <c r="P752" s="12" t="s">
        <v>212</v>
      </c>
    </row>
    <row r="753" spans="2:16" ht="14.25" customHeight="1">
      <c r="B753" s="4" t="s">
        <v>13</v>
      </c>
      <c r="C753" s="4">
        <v>1185732</v>
      </c>
      <c r="D753" s="5">
        <v>43945</v>
      </c>
      <c r="E753" s="4" t="s">
        <v>984</v>
      </c>
      <c r="F753" s="4" t="s">
        <v>985</v>
      </c>
      <c r="G753" s="4" t="s">
        <v>986</v>
      </c>
      <c r="H753" s="6">
        <v>825</v>
      </c>
      <c r="I753" s="12" t="s">
        <v>213</v>
      </c>
      <c r="J753" s="12" t="s">
        <v>1087</v>
      </c>
      <c r="K753" s="10">
        <v>158812.5</v>
      </c>
      <c r="L753" s="11">
        <v>0.35</v>
      </c>
      <c r="M753" s="13">
        <f t="shared" si="22"/>
        <v>453750</v>
      </c>
      <c r="N753" s="13">
        <f t="shared" si="23"/>
        <v>550</v>
      </c>
      <c r="O753" s="4" t="s">
        <v>16</v>
      </c>
      <c r="P753" s="12" t="s">
        <v>214</v>
      </c>
    </row>
    <row r="754" spans="2:16" ht="14.25" customHeight="1">
      <c r="B754" s="4" t="s">
        <v>13</v>
      </c>
      <c r="C754" s="4">
        <v>1185732</v>
      </c>
      <c r="D754" s="5">
        <v>44081</v>
      </c>
      <c r="E754" s="4" t="s">
        <v>984</v>
      </c>
      <c r="F754" s="4" t="s">
        <v>985</v>
      </c>
      <c r="G754" s="4" t="s">
        <v>986</v>
      </c>
      <c r="H754" s="6">
        <v>800</v>
      </c>
      <c r="I754" s="12" t="s">
        <v>215</v>
      </c>
      <c r="J754" s="12" t="s">
        <v>1087</v>
      </c>
      <c r="K754" s="10">
        <v>100000</v>
      </c>
      <c r="L754" s="11">
        <v>0.25</v>
      </c>
      <c r="M754" s="13">
        <f t="shared" si="22"/>
        <v>400000</v>
      </c>
      <c r="N754" s="13">
        <f t="shared" si="23"/>
        <v>500</v>
      </c>
      <c r="O754" s="4" t="s">
        <v>16</v>
      </c>
      <c r="P754" s="12" t="s">
        <v>216</v>
      </c>
    </row>
    <row r="755" spans="2:16" ht="14.25" customHeight="1">
      <c r="B755" s="4" t="s">
        <v>13</v>
      </c>
      <c r="C755" s="4">
        <v>1185732</v>
      </c>
      <c r="D755" s="5">
        <v>44082</v>
      </c>
      <c r="E755" s="4" t="s">
        <v>984</v>
      </c>
      <c r="F755" s="4" t="s">
        <v>985</v>
      </c>
      <c r="G755" s="4" t="s">
        <v>986</v>
      </c>
      <c r="H755" s="6">
        <v>775</v>
      </c>
      <c r="I755" s="12" t="s">
        <v>217</v>
      </c>
      <c r="J755" s="12" t="s">
        <v>1087</v>
      </c>
      <c r="K755" s="10">
        <v>116250</v>
      </c>
      <c r="L755" s="11">
        <v>0.3</v>
      </c>
      <c r="M755" s="13">
        <f t="shared" si="22"/>
        <v>387500</v>
      </c>
      <c r="N755" s="13">
        <f t="shared" si="23"/>
        <v>500</v>
      </c>
      <c r="O755" s="4" t="s">
        <v>16</v>
      </c>
      <c r="P755" s="12" t="s">
        <v>218</v>
      </c>
    </row>
    <row r="756" spans="2:16" ht="14.25" customHeight="1">
      <c r="B756" s="4" t="s">
        <v>13</v>
      </c>
      <c r="C756" s="4">
        <v>1185732</v>
      </c>
      <c r="D756" s="5">
        <v>44083</v>
      </c>
      <c r="E756" s="4" t="s">
        <v>984</v>
      </c>
      <c r="F756" s="4" t="s">
        <v>985</v>
      </c>
      <c r="G756" s="4" t="s">
        <v>986</v>
      </c>
      <c r="H756" s="6">
        <v>775</v>
      </c>
      <c r="I756" s="12" t="s">
        <v>213</v>
      </c>
      <c r="J756" s="12" t="s">
        <v>1087</v>
      </c>
      <c r="K756" s="10">
        <v>176312.5</v>
      </c>
      <c r="L756" s="11">
        <v>0.35</v>
      </c>
      <c r="M756" s="13">
        <f t="shared" si="22"/>
        <v>503750.00000000006</v>
      </c>
      <c r="N756" s="13">
        <f t="shared" si="23"/>
        <v>650.00000000000011</v>
      </c>
      <c r="O756" s="4" t="s">
        <v>16</v>
      </c>
      <c r="P756" s="12" t="s">
        <v>219</v>
      </c>
    </row>
    <row r="757" spans="2:16" ht="14.25" customHeight="1">
      <c r="B757" s="4" t="s">
        <v>13</v>
      </c>
      <c r="C757" s="4">
        <v>1185732</v>
      </c>
      <c r="D757" s="5">
        <v>44084</v>
      </c>
      <c r="E757" s="4" t="s">
        <v>984</v>
      </c>
      <c r="F757" s="4" t="s">
        <v>985</v>
      </c>
      <c r="G757" s="4" t="s">
        <v>986</v>
      </c>
      <c r="H757" s="6">
        <v>925</v>
      </c>
      <c r="I757" s="12" t="s">
        <v>220</v>
      </c>
      <c r="J757" s="12" t="s">
        <v>1086</v>
      </c>
      <c r="K757" s="10">
        <v>323750</v>
      </c>
      <c r="L757" s="11">
        <v>0.5</v>
      </c>
      <c r="M757" s="13">
        <f t="shared" si="22"/>
        <v>647500</v>
      </c>
      <c r="N757" s="13">
        <f t="shared" si="23"/>
        <v>700</v>
      </c>
      <c r="O757" s="4" t="s">
        <v>16</v>
      </c>
      <c r="P757" s="12" t="s">
        <v>221</v>
      </c>
    </row>
    <row r="758" spans="2:16" ht="14.25" customHeight="1">
      <c r="B758" s="4" t="s">
        <v>13</v>
      </c>
      <c r="C758" s="4">
        <v>1185732</v>
      </c>
      <c r="D758" s="5">
        <v>44085</v>
      </c>
      <c r="E758" s="4" t="s">
        <v>984</v>
      </c>
      <c r="F758" s="4" t="s">
        <v>985</v>
      </c>
      <c r="G758" s="4" t="s">
        <v>986</v>
      </c>
      <c r="H758" s="6">
        <v>1150</v>
      </c>
      <c r="I758" s="12" t="s">
        <v>222</v>
      </c>
      <c r="J758" s="12" t="s">
        <v>1086</v>
      </c>
      <c r="K758" s="10">
        <v>336375</v>
      </c>
      <c r="L758" s="11">
        <v>0.45</v>
      </c>
      <c r="M758" s="13">
        <f t="shared" si="22"/>
        <v>747500</v>
      </c>
      <c r="N758" s="13">
        <f t="shared" si="23"/>
        <v>650</v>
      </c>
      <c r="O758" s="4" t="s">
        <v>16</v>
      </c>
      <c r="P758" s="12" t="s">
        <v>223</v>
      </c>
    </row>
    <row r="759" spans="2:16" ht="14.25" customHeight="1">
      <c r="B759" s="4" t="s">
        <v>13</v>
      </c>
      <c r="C759" s="4">
        <v>1185732</v>
      </c>
      <c r="D759" s="5">
        <v>44086</v>
      </c>
      <c r="E759" s="4" t="s">
        <v>984</v>
      </c>
      <c r="F759" s="4" t="s">
        <v>985</v>
      </c>
      <c r="G759" s="4" t="s">
        <v>986</v>
      </c>
      <c r="H759" s="6">
        <v>900</v>
      </c>
      <c r="I759" s="12" t="s">
        <v>224</v>
      </c>
      <c r="J759" s="12" t="s">
        <v>1087</v>
      </c>
      <c r="K759" s="10">
        <v>189000</v>
      </c>
      <c r="L759" s="11">
        <v>0.35</v>
      </c>
      <c r="M759" s="13">
        <f t="shared" si="22"/>
        <v>540000</v>
      </c>
      <c r="N759" s="13">
        <f t="shared" si="23"/>
        <v>600</v>
      </c>
      <c r="O759" s="4" t="s">
        <v>16</v>
      </c>
      <c r="P759" s="12" t="s">
        <v>225</v>
      </c>
    </row>
    <row r="760" spans="2:16" ht="14.25" customHeight="1">
      <c r="B760" s="4" t="s">
        <v>13</v>
      </c>
      <c r="C760" s="4">
        <v>1185732</v>
      </c>
      <c r="D760" s="5">
        <v>44087</v>
      </c>
      <c r="E760" s="4" t="s">
        <v>984</v>
      </c>
      <c r="F760" s="4" t="s">
        <v>985</v>
      </c>
      <c r="G760" s="4" t="s">
        <v>986</v>
      </c>
      <c r="H760" s="6">
        <v>825</v>
      </c>
      <c r="I760" s="12" t="s">
        <v>83</v>
      </c>
      <c r="J760" s="12" t="s">
        <v>1086</v>
      </c>
      <c r="K760" s="10">
        <v>113437.5</v>
      </c>
      <c r="L760" s="11">
        <v>0.25</v>
      </c>
      <c r="M760" s="13">
        <f t="shared" si="22"/>
        <v>453750</v>
      </c>
      <c r="N760" s="13">
        <f t="shared" si="23"/>
        <v>550</v>
      </c>
      <c r="O760" s="4" t="s">
        <v>16</v>
      </c>
      <c r="P760" s="12" t="s">
        <v>226</v>
      </c>
    </row>
    <row r="761" spans="2:16" ht="14.25" customHeight="1">
      <c r="B761" s="4" t="s">
        <v>13</v>
      </c>
      <c r="C761" s="4">
        <v>1185732</v>
      </c>
      <c r="D761" s="5">
        <v>44088</v>
      </c>
      <c r="E761" s="4" t="s">
        <v>984</v>
      </c>
      <c r="F761" s="4" t="s">
        <v>985</v>
      </c>
      <c r="G761" s="4" t="s">
        <v>986</v>
      </c>
      <c r="H761" s="6">
        <v>775</v>
      </c>
      <c r="I761" s="12" t="s">
        <v>37</v>
      </c>
      <c r="J761" s="12" t="s">
        <v>1086</v>
      </c>
      <c r="K761" s="10">
        <v>127875</v>
      </c>
      <c r="L761" s="11">
        <v>0.3</v>
      </c>
      <c r="M761" s="13">
        <f t="shared" si="22"/>
        <v>426250</v>
      </c>
      <c r="N761" s="13">
        <f t="shared" si="23"/>
        <v>550</v>
      </c>
      <c r="O761" s="4" t="s">
        <v>16</v>
      </c>
      <c r="P761" s="12" t="s">
        <v>227</v>
      </c>
    </row>
    <row r="762" spans="2:16" ht="14.25" customHeight="1">
      <c r="B762" s="4" t="s">
        <v>13</v>
      </c>
      <c r="C762" s="4">
        <v>1185732</v>
      </c>
      <c r="D762" s="5">
        <v>44089</v>
      </c>
      <c r="E762" s="4" t="s">
        <v>984</v>
      </c>
      <c r="F762" s="4" t="s">
        <v>985</v>
      </c>
      <c r="G762" s="4" t="s">
        <v>986</v>
      </c>
      <c r="H762" s="6">
        <v>800</v>
      </c>
      <c r="I762" s="12" t="s">
        <v>228</v>
      </c>
      <c r="J762" s="12" t="s">
        <v>1087</v>
      </c>
      <c r="K762" s="10">
        <v>182000</v>
      </c>
      <c r="L762" s="11">
        <v>0.35</v>
      </c>
      <c r="M762" s="13">
        <f t="shared" si="22"/>
        <v>520000.00000000006</v>
      </c>
      <c r="N762" s="13">
        <f t="shared" si="23"/>
        <v>650.00000000000011</v>
      </c>
      <c r="O762" s="4" t="s">
        <v>16</v>
      </c>
      <c r="P762" s="12" t="s">
        <v>229</v>
      </c>
    </row>
    <row r="763" spans="2:16" ht="14.25" customHeight="1">
      <c r="B763" s="4" t="s">
        <v>13</v>
      </c>
      <c r="C763" s="4">
        <v>1185732</v>
      </c>
      <c r="D763" s="5">
        <v>44090</v>
      </c>
      <c r="E763" s="4" t="s">
        <v>984</v>
      </c>
      <c r="F763" s="4" t="s">
        <v>985</v>
      </c>
      <c r="G763" s="4" t="s">
        <v>986</v>
      </c>
      <c r="H763" s="6">
        <v>975</v>
      </c>
      <c r="I763" s="12" t="s">
        <v>230</v>
      </c>
      <c r="J763" s="12" t="s">
        <v>1087</v>
      </c>
      <c r="K763" s="10">
        <v>341250</v>
      </c>
      <c r="L763" s="11">
        <v>0.5</v>
      </c>
      <c r="M763" s="13">
        <f t="shared" si="22"/>
        <v>682500</v>
      </c>
      <c r="N763" s="13">
        <f t="shared" si="23"/>
        <v>700</v>
      </c>
      <c r="O763" s="4" t="s">
        <v>16</v>
      </c>
      <c r="P763" s="12" t="s">
        <v>231</v>
      </c>
    </row>
    <row r="764" spans="2:16" ht="14.25" customHeight="1">
      <c r="B764" s="4" t="s">
        <v>13</v>
      </c>
      <c r="C764" s="4">
        <v>1185732</v>
      </c>
      <c r="D764" s="5">
        <v>44091</v>
      </c>
      <c r="E764" s="4" t="s">
        <v>984</v>
      </c>
      <c r="F764" s="4" t="s">
        <v>985</v>
      </c>
      <c r="G764" s="4" t="s">
        <v>986</v>
      </c>
      <c r="H764" s="6">
        <v>1125</v>
      </c>
      <c r="I764" s="12" t="s">
        <v>232</v>
      </c>
      <c r="J764" s="12" t="s">
        <v>1087</v>
      </c>
      <c r="K764" s="10">
        <v>329062.5</v>
      </c>
      <c r="L764" s="11">
        <v>0.45</v>
      </c>
      <c r="M764" s="13">
        <f t="shared" si="22"/>
        <v>731250</v>
      </c>
      <c r="N764" s="13">
        <f t="shared" si="23"/>
        <v>650</v>
      </c>
      <c r="O764" s="4" t="s">
        <v>16</v>
      </c>
      <c r="P764" s="12" t="s">
        <v>233</v>
      </c>
    </row>
    <row r="765" spans="2:16" ht="14.25" customHeight="1">
      <c r="B765" s="4" t="s">
        <v>13</v>
      </c>
      <c r="C765" s="4">
        <v>1185732</v>
      </c>
      <c r="D765" s="5">
        <v>44092</v>
      </c>
      <c r="E765" s="4" t="s">
        <v>984</v>
      </c>
      <c r="F765" s="4" t="s">
        <v>985</v>
      </c>
      <c r="G765" s="4" t="s">
        <v>986</v>
      </c>
      <c r="H765" s="6">
        <v>900</v>
      </c>
      <c r="I765" s="12" t="s">
        <v>234</v>
      </c>
      <c r="J765" s="12" t="s">
        <v>1087</v>
      </c>
      <c r="K765" s="10">
        <v>189000</v>
      </c>
      <c r="L765" s="11">
        <v>0.35</v>
      </c>
      <c r="M765" s="13">
        <f t="shared" si="22"/>
        <v>540000</v>
      </c>
      <c r="N765" s="13">
        <f t="shared" si="23"/>
        <v>600</v>
      </c>
      <c r="O765" s="4" t="s">
        <v>16</v>
      </c>
      <c r="P765" s="12" t="s">
        <v>235</v>
      </c>
    </row>
    <row r="766" spans="2:16" ht="14.25" customHeight="1">
      <c r="B766" s="4" t="s">
        <v>13</v>
      </c>
      <c r="C766" s="4">
        <v>1185732</v>
      </c>
      <c r="D766" s="5">
        <v>44093</v>
      </c>
      <c r="E766" s="4" t="s">
        <v>984</v>
      </c>
      <c r="F766" s="4" t="s">
        <v>985</v>
      </c>
      <c r="G766" s="4" t="s">
        <v>986</v>
      </c>
      <c r="H766" s="6">
        <v>825</v>
      </c>
      <c r="I766" s="12" t="s">
        <v>236</v>
      </c>
      <c r="J766" s="12" t="s">
        <v>1087</v>
      </c>
      <c r="K766" s="10">
        <v>113437.5</v>
      </c>
      <c r="L766" s="11">
        <v>0.25</v>
      </c>
      <c r="M766" s="13">
        <f t="shared" si="22"/>
        <v>453750</v>
      </c>
      <c r="N766" s="13">
        <f t="shared" si="23"/>
        <v>550</v>
      </c>
      <c r="O766" s="4" t="s">
        <v>16</v>
      </c>
      <c r="P766" s="12" t="s">
        <v>237</v>
      </c>
    </row>
    <row r="767" spans="2:16" ht="14.25" customHeight="1">
      <c r="B767" s="4" t="s">
        <v>13</v>
      </c>
      <c r="C767" s="4">
        <v>1185732</v>
      </c>
      <c r="D767" s="5">
        <v>44094</v>
      </c>
      <c r="E767" s="4" t="s">
        <v>984</v>
      </c>
      <c r="F767" s="4" t="s">
        <v>985</v>
      </c>
      <c r="G767" s="4" t="s">
        <v>986</v>
      </c>
      <c r="H767" s="6">
        <v>775</v>
      </c>
      <c r="I767" s="12" t="s">
        <v>238</v>
      </c>
      <c r="J767" s="12" t="s">
        <v>1086</v>
      </c>
      <c r="K767" s="10">
        <v>104625</v>
      </c>
      <c r="L767" s="11">
        <v>0.3</v>
      </c>
      <c r="M767" s="13">
        <f t="shared" si="22"/>
        <v>348750</v>
      </c>
      <c r="N767" s="13">
        <f t="shared" si="23"/>
        <v>450</v>
      </c>
      <c r="O767" s="4" t="s">
        <v>16</v>
      </c>
      <c r="P767" s="12" t="s">
        <v>239</v>
      </c>
    </row>
    <row r="768" spans="2:16" ht="14.25" customHeight="1">
      <c r="B768" s="4" t="s">
        <v>13</v>
      </c>
      <c r="C768" s="4">
        <v>1185732</v>
      </c>
      <c r="D768" s="5">
        <v>44095</v>
      </c>
      <c r="E768" s="4" t="s">
        <v>984</v>
      </c>
      <c r="F768" s="4" t="s">
        <v>985</v>
      </c>
      <c r="G768" s="4" t="s">
        <v>986</v>
      </c>
      <c r="H768" s="6">
        <v>750</v>
      </c>
      <c r="I768" s="12" t="s">
        <v>240</v>
      </c>
      <c r="J768" s="12" t="s">
        <v>1087</v>
      </c>
      <c r="K768" s="10">
        <v>144375</v>
      </c>
      <c r="L768" s="11">
        <v>0.35</v>
      </c>
      <c r="M768" s="13">
        <f t="shared" si="22"/>
        <v>412500</v>
      </c>
      <c r="N768" s="13">
        <f t="shared" si="23"/>
        <v>550</v>
      </c>
      <c r="O768" s="4" t="s">
        <v>16</v>
      </c>
      <c r="P768" s="12" t="s">
        <v>241</v>
      </c>
    </row>
    <row r="769" spans="2:16" ht="14.25" customHeight="1">
      <c r="B769" s="4" t="s">
        <v>13</v>
      </c>
      <c r="C769" s="4">
        <v>1185732</v>
      </c>
      <c r="D769" s="5">
        <v>44096</v>
      </c>
      <c r="E769" s="4" t="s">
        <v>984</v>
      </c>
      <c r="F769" s="4" t="s">
        <v>985</v>
      </c>
      <c r="G769" s="4" t="s">
        <v>986</v>
      </c>
      <c r="H769" s="6">
        <v>925</v>
      </c>
      <c r="I769" s="12" t="s">
        <v>242</v>
      </c>
      <c r="J769" s="12" t="s">
        <v>1087</v>
      </c>
      <c r="K769" s="10">
        <v>277500</v>
      </c>
      <c r="L769" s="11">
        <v>0.5</v>
      </c>
      <c r="M769" s="13">
        <f t="shared" si="22"/>
        <v>555000</v>
      </c>
      <c r="N769" s="13">
        <f t="shared" si="23"/>
        <v>600</v>
      </c>
      <c r="O769" s="4" t="s">
        <v>16</v>
      </c>
      <c r="P769" s="12" t="s">
        <v>243</v>
      </c>
    </row>
    <row r="770" spans="2:16" ht="14.25" customHeight="1">
      <c r="B770" s="4" t="s">
        <v>13</v>
      </c>
      <c r="C770" s="4">
        <v>1185732</v>
      </c>
      <c r="D770" s="5">
        <v>44097</v>
      </c>
      <c r="E770" s="4" t="s">
        <v>984</v>
      </c>
      <c r="F770" s="4" t="s">
        <v>985</v>
      </c>
      <c r="G770" s="4" t="s">
        <v>986</v>
      </c>
      <c r="H770" s="6">
        <v>1050</v>
      </c>
      <c r="I770" s="12" t="s">
        <v>244</v>
      </c>
      <c r="J770" s="12" t="s">
        <v>1087</v>
      </c>
      <c r="K770" s="10">
        <v>259875</v>
      </c>
      <c r="L770" s="11">
        <v>0.45</v>
      </c>
      <c r="M770" s="13">
        <f t="shared" si="22"/>
        <v>577500</v>
      </c>
      <c r="N770" s="13">
        <f t="shared" si="23"/>
        <v>550</v>
      </c>
      <c r="O770" s="4" t="s">
        <v>16</v>
      </c>
      <c r="P770" s="12" t="s">
        <v>245</v>
      </c>
    </row>
    <row r="771" spans="2:16" ht="14.25" customHeight="1">
      <c r="B771" s="4" t="s">
        <v>13</v>
      </c>
      <c r="C771" s="4">
        <v>1185732</v>
      </c>
      <c r="D771" s="5">
        <v>44098</v>
      </c>
      <c r="E771" s="4" t="s">
        <v>984</v>
      </c>
      <c r="F771" s="4" t="s">
        <v>985</v>
      </c>
      <c r="G771" s="4" t="s">
        <v>986</v>
      </c>
      <c r="H771" s="6">
        <v>850</v>
      </c>
      <c r="I771" s="12" t="s">
        <v>246</v>
      </c>
      <c r="J771" s="12" t="s">
        <v>1087</v>
      </c>
      <c r="K771" s="10">
        <v>148750</v>
      </c>
      <c r="L771" s="11">
        <v>0.35</v>
      </c>
      <c r="M771" s="13">
        <f t="shared" si="22"/>
        <v>425000</v>
      </c>
      <c r="N771" s="13">
        <f t="shared" si="23"/>
        <v>500</v>
      </c>
      <c r="O771" s="4" t="s">
        <v>16</v>
      </c>
      <c r="P771" s="12" t="s">
        <v>247</v>
      </c>
    </row>
    <row r="772" spans="2:16" ht="14.25" customHeight="1">
      <c r="B772" s="4" t="s">
        <v>13</v>
      </c>
      <c r="C772" s="4">
        <v>1185732</v>
      </c>
      <c r="D772" s="5">
        <v>44099</v>
      </c>
      <c r="E772" s="4" t="s">
        <v>984</v>
      </c>
      <c r="F772" s="4" t="s">
        <v>985</v>
      </c>
      <c r="G772" s="4" t="s">
        <v>986</v>
      </c>
      <c r="H772" s="6">
        <v>750</v>
      </c>
      <c r="I772" s="12" t="s">
        <v>248</v>
      </c>
      <c r="J772" s="12" t="s">
        <v>1087</v>
      </c>
      <c r="K772" s="10">
        <v>84375</v>
      </c>
      <c r="L772" s="11">
        <v>0.25</v>
      </c>
      <c r="M772" s="13">
        <f t="shared" si="22"/>
        <v>337500</v>
      </c>
      <c r="N772" s="13">
        <f t="shared" si="23"/>
        <v>450</v>
      </c>
      <c r="O772" s="4" t="s">
        <v>16</v>
      </c>
      <c r="P772" s="12" t="s">
        <v>249</v>
      </c>
    </row>
    <row r="773" spans="2:16" ht="14.25" customHeight="1">
      <c r="B773" s="4" t="s">
        <v>13</v>
      </c>
      <c r="C773" s="4">
        <v>1185732</v>
      </c>
      <c r="D773" s="5">
        <v>44100</v>
      </c>
      <c r="E773" s="4" t="s">
        <v>984</v>
      </c>
      <c r="F773" s="4" t="s">
        <v>985</v>
      </c>
      <c r="G773" s="4" t="s">
        <v>986</v>
      </c>
      <c r="H773" s="6">
        <v>725</v>
      </c>
      <c r="I773" s="12" t="s">
        <v>250</v>
      </c>
      <c r="J773" s="12" t="s">
        <v>1086</v>
      </c>
      <c r="K773" s="10">
        <v>97875</v>
      </c>
      <c r="L773" s="11">
        <v>0.3</v>
      </c>
      <c r="M773" s="13">
        <f t="shared" si="22"/>
        <v>326250</v>
      </c>
      <c r="N773" s="13">
        <f t="shared" si="23"/>
        <v>450</v>
      </c>
      <c r="O773" s="4" t="s">
        <v>16</v>
      </c>
      <c r="P773" s="12" t="s">
        <v>251</v>
      </c>
    </row>
    <row r="774" spans="2:16" ht="14.25" customHeight="1">
      <c r="B774" s="4" t="s">
        <v>13</v>
      </c>
      <c r="C774" s="4">
        <v>1185732</v>
      </c>
      <c r="D774" s="5">
        <v>44101</v>
      </c>
      <c r="E774" s="4" t="s">
        <v>984</v>
      </c>
      <c r="F774" s="4" t="s">
        <v>985</v>
      </c>
      <c r="G774" s="4" t="s">
        <v>986</v>
      </c>
      <c r="H774" s="6">
        <v>725</v>
      </c>
      <c r="I774" s="12" t="s">
        <v>252</v>
      </c>
      <c r="J774" s="12" t="s">
        <v>1086</v>
      </c>
      <c r="K774" s="10">
        <v>139562.5</v>
      </c>
      <c r="L774" s="11">
        <v>0.35</v>
      </c>
      <c r="M774" s="13">
        <f t="shared" si="22"/>
        <v>398750</v>
      </c>
      <c r="N774" s="13">
        <f t="shared" si="23"/>
        <v>550</v>
      </c>
      <c r="O774" s="4" t="s">
        <v>16</v>
      </c>
      <c r="P774" s="12" t="s">
        <v>253</v>
      </c>
    </row>
    <row r="775" spans="2:16" ht="14.25" customHeight="1">
      <c r="B775" s="4" t="s">
        <v>13</v>
      </c>
      <c r="C775" s="4">
        <v>1185732</v>
      </c>
      <c r="D775" s="5">
        <v>44102</v>
      </c>
      <c r="E775" s="4" t="s">
        <v>984</v>
      </c>
      <c r="F775" s="4" t="s">
        <v>985</v>
      </c>
      <c r="G775" s="4" t="s">
        <v>986</v>
      </c>
      <c r="H775" s="6">
        <v>825</v>
      </c>
      <c r="I775" s="12" t="s">
        <v>254</v>
      </c>
      <c r="J775" s="12" t="s">
        <v>1086</v>
      </c>
      <c r="K775" s="10">
        <v>247500</v>
      </c>
      <c r="L775" s="11">
        <v>0.5</v>
      </c>
      <c r="M775" s="13">
        <f t="shared" ref="M775:M838" si="24">K775/L775</f>
        <v>495000</v>
      </c>
      <c r="N775" s="13">
        <f t="shared" ref="N775:N838" si="25">M775/H775</f>
        <v>600</v>
      </c>
      <c r="O775" s="4" t="s">
        <v>16</v>
      </c>
      <c r="P775" s="12" t="s">
        <v>255</v>
      </c>
    </row>
    <row r="776" spans="2:16" ht="14.25" customHeight="1">
      <c r="B776" s="4" t="s">
        <v>13</v>
      </c>
      <c r="C776" s="4">
        <v>1185732</v>
      </c>
      <c r="D776" s="5">
        <v>44103</v>
      </c>
      <c r="E776" s="4" t="s">
        <v>984</v>
      </c>
      <c r="F776" s="4" t="s">
        <v>985</v>
      </c>
      <c r="G776" s="4" t="s">
        <v>986</v>
      </c>
      <c r="H776" s="6">
        <v>1000</v>
      </c>
      <c r="I776" s="12" t="s">
        <v>99</v>
      </c>
      <c r="J776" s="12" t="s">
        <v>1087</v>
      </c>
      <c r="K776" s="10">
        <v>270000</v>
      </c>
      <c r="L776" s="11">
        <v>0.45</v>
      </c>
      <c r="M776" s="13">
        <f t="shared" si="24"/>
        <v>600000</v>
      </c>
      <c r="N776" s="13">
        <f t="shared" si="25"/>
        <v>600</v>
      </c>
      <c r="O776" s="4" t="s">
        <v>16</v>
      </c>
      <c r="P776" s="12" t="s">
        <v>256</v>
      </c>
    </row>
    <row r="777" spans="2:16" ht="14.25" customHeight="1">
      <c r="B777" s="4" t="s">
        <v>13</v>
      </c>
      <c r="C777" s="4">
        <v>1185732</v>
      </c>
      <c r="D777" s="5">
        <v>44104</v>
      </c>
      <c r="E777" s="4" t="s">
        <v>984</v>
      </c>
      <c r="F777" s="4" t="s">
        <v>985</v>
      </c>
      <c r="G777" s="4" t="s">
        <v>986</v>
      </c>
      <c r="H777" s="6">
        <v>825</v>
      </c>
      <c r="I777" s="12" t="s">
        <v>257</v>
      </c>
      <c r="J777" s="12" t="s">
        <v>1086</v>
      </c>
      <c r="K777" s="10">
        <v>144375</v>
      </c>
      <c r="L777" s="11">
        <v>0.35</v>
      </c>
      <c r="M777" s="13">
        <f t="shared" si="24"/>
        <v>412500</v>
      </c>
      <c r="N777" s="13">
        <f t="shared" si="25"/>
        <v>500</v>
      </c>
      <c r="O777" s="4" t="s">
        <v>16</v>
      </c>
      <c r="P777" s="12" t="s">
        <v>258</v>
      </c>
    </row>
    <row r="778" spans="2:16" ht="14.25" customHeight="1">
      <c r="B778" s="4" t="s">
        <v>13</v>
      </c>
      <c r="C778" s="4">
        <v>1185732</v>
      </c>
      <c r="D778" s="5">
        <v>44105</v>
      </c>
      <c r="E778" s="4" t="s">
        <v>984</v>
      </c>
      <c r="F778" s="4" t="s">
        <v>985</v>
      </c>
      <c r="G778" s="4" t="s">
        <v>986</v>
      </c>
      <c r="H778" s="6">
        <v>725</v>
      </c>
      <c r="I778" s="12" t="s">
        <v>259</v>
      </c>
      <c r="J778" s="12" t="s">
        <v>1087</v>
      </c>
      <c r="K778" s="10">
        <v>90625</v>
      </c>
      <c r="L778" s="11">
        <v>0.25</v>
      </c>
      <c r="M778" s="13">
        <f t="shared" si="24"/>
        <v>362500</v>
      </c>
      <c r="N778" s="13">
        <f t="shared" si="25"/>
        <v>500</v>
      </c>
      <c r="O778" s="4" t="s">
        <v>16</v>
      </c>
      <c r="P778" s="12" t="s">
        <v>260</v>
      </c>
    </row>
    <row r="779" spans="2:16" ht="14.25" customHeight="1">
      <c r="B779" s="4" t="s">
        <v>13</v>
      </c>
      <c r="C779" s="4">
        <v>1185732</v>
      </c>
      <c r="D779" s="5">
        <v>44106</v>
      </c>
      <c r="E779" s="4" t="s">
        <v>984</v>
      </c>
      <c r="F779" s="4" t="s">
        <v>985</v>
      </c>
      <c r="G779" s="4" t="s">
        <v>986</v>
      </c>
      <c r="H779" s="6">
        <v>700</v>
      </c>
      <c r="I779" s="12" t="s">
        <v>261</v>
      </c>
      <c r="J779" s="12" t="s">
        <v>1087</v>
      </c>
      <c r="K779" s="10">
        <v>105000</v>
      </c>
      <c r="L779" s="11">
        <v>0.3</v>
      </c>
      <c r="M779" s="13">
        <f t="shared" si="24"/>
        <v>350000</v>
      </c>
      <c r="N779" s="13">
        <f t="shared" si="25"/>
        <v>500</v>
      </c>
      <c r="O779" s="4" t="s">
        <v>16</v>
      </c>
      <c r="P779" s="12" t="s">
        <v>262</v>
      </c>
    </row>
    <row r="780" spans="2:16" ht="14.25" customHeight="1">
      <c r="B780" s="4" t="s">
        <v>13</v>
      </c>
      <c r="C780" s="4">
        <v>1185732</v>
      </c>
      <c r="D780" s="5">
        <v>44107</v>
      </c>
      <c r="E780" s="4" t="s">
        <v>984</v>
      </c>
      <c r="F780" s="4" t="s">
        <v>985</v>
      </c>
      <c r="G780" s="4" t="s">
        <v>986</v>
      </c>
      <c r="H780" s="6">
        <v>700</v>
      </c>
      <c r="I780" s="12" t="s">
        <v>49</v>
      </c>
      <c r="J780" s="12" t="s">
        <v>1086</v>
      </c>
      <c r="K780" s="10">
        <v>147000</v>
      </c>
      <c r="L780" s="11">
        <v>0.35</v>
      </c>
      <c r="M780" s="13">
        <f t="shared" si="24"/>
        <v>420000</v>
      </c>
      <c r="N780" s="13">
        <f t="shared" si="25"/>
        <v>600</v>
      </c>
      <c r="O780" s="4" t="s">
        <v>16</v>
      </c>
      <c r="P780" s="12" t="s">
        <v>263</v>
      </c>
    </row>
    <row r="781" spans="2:16" ht="14.25" customHeight="1">
      <c r="B781" s="4" t="s">
        <v>13</v>
      </c>
      <c r="C781" s="4">
        <v>1185732</v>
      </c>
      <c r="D781" s="5">
        <v>44108</v>
      </c>
      <c r="E781" s="4" t="s">
        <v>984</v>
      </c>
      <c r="F781" s="4" t="s">
        <v>985</v>
      </c>
      <c r="G781" s="4" t="s">
        <v>986</v>
      </c>
      <c r="H781" s="6">
        <v>825</v>
      </c>
      <c r="I781" s="12" t="s">
        <v>264</v>
      </c>
      <c r="J781" s="12" t="s">
        <v>1087</v>
      </c>
      <c r="K781" s="10">
        <v>268125</v>
      </c>
      <c r="L781" s="11">
        <v>0.5</v>
      </c>
      <c r="M781" s="13">
        <f t="shared" si="24"/>
        <v>536250</v>
      </c>
      <c r="N781" s="13">
        <f t="shared" si="25"/>
        <v>650</v>
      </c>
      <c r="O781" s="4" t="s">
        <v>16</v>
      </c>
      <c r="P781" s="12" t="s">
        <v>265</v>
      </c>
    </row>
    <row r="782" spans="2:16" ht="14.25" customHeight="1">
      <c r="B782" s="4" t="s">
        <v>13</v>
      </c>
      <c r="C782" s="4">
        <v>1185732</v>
      </c>
      <c r="D782" s="5">
        <v>44109</v>
      </c>
      <c r="E782" s="4" t="s">
        <v>984</v>
      </c>
      <c r="F782" s="4" t="s">
        <v>985</v>
      </c>
      <c r="G782" s="4" t="s">
        <v>986</v>
      </c>
      <c r="H782" s="6">
        <v>975</v>
      </c>
      <c r="I782" s="12" t="s">
        <v>266</v>
      </c>
      <c r="J782" s="12" t="s">
        <v>1087</v>
      </c>
      <c r="K782" s="10">
        <v>263250</v>
      </c>
      <c r="L782" s="11">
        <v>0.45</v>
      </c>
      <c r="M782" s="13">
        <f t="shared" si="24"/>
        <v>585000</v>
      </c>
      <c r="N782" s="13">
        <f t="shared" si="25"/>
        <v>600</v>
      </c>
      <c r="O782" s="4" t="s">
        <v>16</v>
      </c>
      <c r="P782" s="12" t="s">
        <v>267</v>
      </c>
    </row>
    <row r="783" spans="2:16" ht="14.25" customHeight="1">
      <c r="B783" s="4" t="s">
        <v>13</v>
      </c>
      <c r="C783" s="4">
        <v>1185732</v>
      </c>
      <c r="D783" s="5">
        <v>44110</v>
      </c>
      <c r="E783" s="4" t="s">
        <v>984</v>
      </c>
      <c r="F783" s="4" t="s">
        <v>985</v>
      </c>
      <c r="G783" s="4" t="s">
        <v>986</v>
      </c>
      <c r="H783" s="6">
        <v>800</v>
      </c>
      <c r="I783" s="12" t="s">
        <v>268</v>
      </c>
      <c r="J783" s="12" t="s">
        <v>1086</v>
      </c>
      <c r="K783" s="10">
        <v>140000</v>
      </c>
      <c r="L783" s="11">
        <v>0.35</v>
      </c>
      <c r="M783" s="13">
        <f t="shared" si="24"/>
        <v>400000</v>
      </c>
      <c r="N783" s="13">
        <f t="shared" si="25"/>
        <v>500</v>
      </c>
      <c r="O783" s="4" t="s">
        <v>16</v>
      </c>
      <c r="P783" s="12" t="s">
        <v>269</v>
      </c>
    </row>
    <row r="784" spans="2:16" ht="14.25" customHeight="1">
      <c r="B784" s="4" t="s">
        <v>13</v>
      </c>
      <c r="C784" s="4">
        <v>1185732</v>
      </c>
      <c r="D784" s="5">
        <v>44111</v>
      </c>
      <c r="E784" s="4" t="s">
        <v>984</v>
      </c>
      <c r="F784" s="4" t="s">
        <v>985</v>
      </c>
      <c r="G784" s="4" t="s">
        <v>986</v>
      </c>
      <c r="H784" s="6">
        <v>745</v>
      </c>
      <c r="I784" s="12" t="s">
        <v>270</v>
      </c>
      <c r="J784" s="12" t="s">
        <v>1086</v>
      </c>
      <c r="K784" s="10">
        <v>93125</v>
      </c>
      <c r="L784" s="11">
        <v>0.25</v>
      </c>
      <c r="M784" s="13">
        <f t="shared" si="24"/>
        <v>372500</v>
      </c>
      <c r="N784" s="13">
        <f t="shared" si="25"/>
        <v>500</v>
      </c>
      <c r="O784" s="4" t="s">
        <v>16</v>
      </c>
      <c r="P784" s="12" t="s">
        <v>271</v>
      </c>
    </row>
    <row r="785" spans="2:16" ht="14.25" customHeight="1">
      <c r="B785" s="4" t="s">
        <v>13</v>
      </c>
      <c r="C785" s="4">
        <v>1185732</v>
      </c>
      <c r="D785" s="5">
        <v>44112</v>
      </c>
      <c r="E785" s="4" t="s">
        <v>984</v>
      </c>
      <c r="F785" s="4" t="s">
        <v>985</v>
      </c>
      <c r="G785" s="4" t="s">
        <v>986</v>
      </c>
      <c r="H785" s="6">
        <v>775</v>
      </c>
      <c r="I785" s="12" t="s">
        <v>272</v>
      </c>
      <c r="J785" s="12" t="s">
        <v>1087</v>
      </c>
      <c r="K785" s="10">
        <v>116250</v>
      </c>
      <c r="L785" s="11">
        <v>0.3</v>
      </c>
      <c r="M785" s="13">
        <f t="shared" si="24"/>
        <v>387500</v>
      </c>
      <c r="N785" s="13">
        <f t="shared" si="25"/>
        <v>500</v>
      </c>
      <c r="O785" s="4" t="s">
        <v>16</v>
      </c>
      <c r="P785" s="12" t="s">
        <v>273</v>
      </c>
    </row>
    <row r="786" spans="2:16" ht="14.25" customHeight="1">
      <c r="B786" s="4" t="s">
        <v>13</v>
      </c>
      <c r="C786" s="4">
        <v>1185732</v>
      </c>
      <c r="D786" s="5">
        <v>44113</v>
      </c>
      <c r="E786" s="4" t="s">
        <v>984</v>
      </c>
      <c r="F786" s="4" t="s">
        <v>985</v>
      </c>
      <c r="G786" s="4" t="s">
        <v>986</v>
      </c>
      <c r="H786" s="6">
        <v>750</v>
      </c>
      <c r="I786" s="12" t="s">
        <v>228</v>
      </c>
      <c r="J786" s="12" t="s">
        <v>1087</v>
      </c>
      <c r="K786" s="10">
        <v>170625</v>
      </c>
      <c r="L786" s="11">
        <v>0.35</v>
      </c>
      <c r="M786" s="13">
        <f t="shared" si="24"/>
        <v>487500.00000000006</v>
      </c>
      <c r="N786" s="13">
        <f t="shared" si="25"/>
        <v>650.00000000000011</v>
      </c>
      <c r="O786" s="4" t="s">
        <v>16</v>
      </c>
      <c r="P786" s="12" t="s">
        <v>274</v>
      </c>
    </row>
    <row r="787" spans="2:16" ht="14.25" customHeight="1">
      <c r="B787" s="4" t="s">
        <v>13</v>
      </c>
      <c r="C787" s="4">
        <v>1185732</v>
      </c>
      <c r="D787" s="5">
        <v>44114</v>
      </c>
      <c r="E787" s="4" t="s">
        <v>984</v>
      </c>
      <c r="F787" s="4" t="s">
        <v>985</v>
      </c>
      <c r="G787" s="4" t="s">
        <v>986</v>
      </c>
      <c r="H787" s="6">
        <v>850</v>
      </c>
      <c r="I787" s="12" t="s">
        <v>79</v>
      </c>
      <c r="J787" s="12" t="s">
        <v>1088</v>
      </c>
      <c r="K787" s="10">
        <v>297500</v>
      </c>
      <c r="L787" s="11">
        <v>0.5</v>
      </c>
      <c r="M787" s="13">
        <f t="shared" si="24"/>
        <v>595000</v>
      </c>
      <c r="N787" s="13">
        <f t="shared" si="25"/>
        <v>700</v>
      </c>
      <c r="O787" s="4" t="s">
        <v>16</v>
      </c>
      <c r="P787" s="12" t="s">
        <v>275</v>
      </c>
    </row>
    <row r="788" spans="2:16" ht="14.25" customHeight="1">
      <c r="B788" s="4" t="s">
        <v>13</v>
      </c>
      <c r="C788" s="4">
        <v>1185732</v>
      </c>
      <c r="D788" s="5">
        <v>43975</v>
      </c>
      <c r="E788" s="4" t="s">
        <v>984</v>
      </c>
      <c r="F788" s="4" t="s">
        <v>985</v>
      </c>
      <c r="G788" s="4" t="s">
        <v>986</v>
      </c>
      <c r="H788" s="6">
        <v>1075</v>
      </c>
      <c r="I788" s="12" t="s">
        <v>276</v>
      </c>
      <c r="J788" s="12" t="s">
        <v>1087</v>
      </c>
      <c r="K788" s="10">
        <v>314437.5</v>
      </c>
      <c r="L788" s="11">
        <v>0.45</v>
      </c>
      <c r="M788" s="13">
        <f t="shared" si="24"/>
        <v>698750</v>
      </c>
      <c r="N788" s="13">
        <f t="shared" si="25"/>
        <v>650</v>
      </c>
      <c r="O788" s="4" t="s">
        <v>16</v>
      </c>
      <c r="P788" s="12" t="s">
        <v>277</v>
      </c>
    </row>
    <row r="789" spans="2:16" ht="14.25" customHeight="1">
      <c r="B789" s="4" t="s">
        <v>13</v>
      </c>
      <c r="C789" s="4">
        <v>1185732</v>
      </c>
      <c r="D789" s="5">
        <v>43975</v>
      </c>
      <c r="E789" s="4" t="s">
        <v>984</v>
      </c>
      <c r="F789" s="4" t="s">
        <v>985</v>
      </c>
      <c r="G789" s="4" t="s">
        <v>986</v>
      </c>
      <c r="H789" s="6">
        <v>875</v>
      </c>
      <c r="I789" s="12" t="s">
        <v>111</v>
      </c>
      <c r="J789" s="12" t="s">
        <v>1087</v>
      </c>
      <c r="K789" s="10">
        <v>168437.5</v>
      </c>
      <c r="L789" s="11">
        <v>0.35</v>
      </c>
      <c r="M789" s="13">
        <f t="shared" si="24"/>
        <v>481250.00000000006</v>
      </c>
      <c r="N789" s="13">
        <f t="shared" si="25"/>
        <v>550.00000000000011</v>
      </c>
      <c r="O789" s="4" t="s">
        <v>16</v>
      </c>
      <c r="P789" s="12" t="s">
        <v>278</v>
      </c>
    </row>
    <row r="790" spans="2:16" ht="14.25" customHeight="1">
      <c r="B790" s="4" t="s">
        <v>13</v>
      </c>
      <c r="C790" s="4">
        <v>1185732</v>
      </c>
      <c r="D790" s="5">
        <v>43975</v>
      </c>
      <c r="E790" s="4" t="s">
        <v>984</v>
      </c>
      <c r="F790" s="4" t="s">
        <v>985</v>
      </c>
      <c r="G790" s="4" t="s">
        <v>986</v>
      </c>
      <c r="H790" s="6">
        <v>825</v>
      </c>
      <c r="I790" s="12" t="s">
        <v>279</v>
      </c>
      <c r="J790" s="12" t="s">
        <v>1087</v>
      </c>
      <c r="K790" s="10">
        <v>113437.5</v>
      </c>
      <c r="L790" s="11">
        <v>0.25</v>
      </c>
      <c r="M790" s="13">
        <f t="shared" si="24"/>
        <v>453750</v>
      </c>
      <c r="N790" s="13">
        <f t="shared" si="25"/>
        <v>550</v>
      </c>
      <c r="O790" s="4" t="s">
        <v>16</v>
      </c>
      <c r="P790" s="12" t="s">
        <v>280</v>
      </c>
    </row>
    <row r="791" spans="2:16" ht="14.25" customHeight="1">
      <c r="B791" s="4" t="s">
        <v>13</v>
      </c>
      <c r="C791" s="4">
        <v>1185732</v>
      </c>
      <c r="D791" s="5">
        <v>43975</v>
      </c>
      <c r="E791" s="4" t="s">
        <v>984</v>
      </c>
      <c r="F791" s="4" t="s">
        <v>985</v>
      </c>
      <c r="G791" s="4" t="s">
        <v>986</v>
      </c>
      <c r="H791" s="6">
        <v>775</v>
      </c>
      <c r="I791" s="12" t="s">
        <v>132</v>
      </c>
      <c r="J791" s="12" t="s">
        <v>1086</v>
      </c>
      <c r="K791" s="10">
        <v>127875</v>
      </c>
      <c r="L791" s="11">
        <v>0.3</v>
      </c>
      <c r="M791" s="13">
        <f t="shared" si="24"/>
        <v>426250</v>
      </c>
      <c r="N791" s="13">
        <f t="shared" si="25"/>
        <v>550</v>
      </c>
      <c r="O791" s="4" t="s">
        <v>16</v>
      </c>
      <c r="P791" s="12" t="s">
        <v>281</v>
      </c>
    </row>
    <row r="792" spans="2:16" ht="14.25" customHeight="1">
      <c r="B792" s="4" t="s">
        <v>13</v>
      </c>
      <c r="C792" s="4">
        <v>1185732</v>
      </c>
      <c r="D792" s="5">
        <v>43975</v>
      </c>
      <c r="E792" s="4" t="s">
        <v>984</v>
      </c>
      <c r="F792" s="4" t="s">
        <v>985</v>
      </c>
      <c r="G792" s="4" t="s">
        <v>986</v>
      </c>
      <c r="H792" s="6">
        <v>775</v>
      </c>
      <c r="I792" s="12" t="s">
        <v>83</v>
      </c>
      <c r="J792" s="12" t="s">
        <v>1086</v>
      </c>
      <c r="K792" s="10">
        <v>176312.5</v>
      </c>
      <c r="L792" s="11">
        <v>0.35</v>
      </c>
      <c r="M792" s="13">
        <f t="shared" si="24"/>
        <v>503750.00000000006</v>
      </c>
      <c r="N792" s="13">
        <f t="shared" si="25"/>
        <v>650.00000000000011</v>
      </c>
      <c r="O792" s="4" t="s">
        <v>16</v>
      </c>
      <c r="P792" s="12" t="s">
        <v>282</v>
      </c>
    </row>
    <row r="793" spans="2:16" ht="14.25" customHeight="1">
      <c r="B793" s="4" t="s">
        <v>13</v>
      </c>
      <c r="C793" s="4">
        <v>1185732</v>
      </c>
      <c r="D793" s="5">
        <v>43975</v>
      </c>
      <c r="E793" s="4" t="s">
        <v>984</v>
      </c>
      <c r="F793" s="4" t="s">
        <v>985</v>
      </c>
      <c r="G793" s="4" t="s">
        <v>986</v>
      </c>
      <c r="H793" s="6">
        <v>875</v>
      </c>
      <c r="I793" s="12" t="s">
        <v>286</v>
      </c>
      <c r="J793" s="12" t="s">
        <v>1087</v>
      </c>
      <c r="K793" s="10">
        <v>306250</v>
      </c>
      <c r="L793" s="11">
        <v>0.5</v>
      </c>
      <c r="M793" s="13">
        <f t="shared" si="24"/>
        <v>612500</v>
      </c>
      <c r="N793" s="13">
        <f t="shared" si="25"/>
        <v>700</v>
      </c>
      <c r="O793" s="4" t="s">
        <v>16</v>
      </c>
      <c r="P793" s="12" t="s">
        <v>287</v>
      </c>
    </row>
    <row r="794" spans="2:16" ht="14.25" customHeight="1">
      <c r="B794" s="4" t="s">
        <v>13</v>
      </c>
      <c r="C794" s="4">
        <v>1185732</v>
      </c>
      <c r="D794" s="5">
        <v>44121</v>
      </c>
      <c r="E794" s="4" t="s">
        <v>984</v>
      </c>
      <c r="F794" s="4" t="s">
        <v>985</v>
      </c>
      <c r="G794" s="4" t="s">
        <v>986</v>
      </c>
      <c r="H794" s="6">
        <v>450</v>
      </c>
      <c r="I794" s="12" t="s">
        <v>44</v>
      </c>
      <c r="J794" s="12" t="s">
        <v>1087</v>
      </c>
      <c r="K794" s="10">
        <v>55125</v>
      </c>
      <c r="L794" s="11">
        <v>0.35</v>
      </c>
      <c r="M794" s="13">
        <f t="shared" si="24"/>
        <v>157500</v>
      </c>
      <c r="N794" s="13">
        <f t="shared" si="25"/>
        <v>350</v>
      </c>
      <c r="O794" s="4" t="s">
        <v>16</v>
      </c>
      <c r="P794" s="12" t="s">
        <v>288</v>
      </c>
    </row>
    <row r="795" spans="2:16" ht="14.25" customHeight="1">
      <c r="B795" s="4" t="s">
        <v>13</v>
      </c>
      <c r="C795" s="4">
        <v>1185732</v>
      </c>
      <c r="D795" s="5">
        <v>44122</v>
      </c>
      <c r="E795" s="4" t="s">
        <v>984</v>
      </c>
      <c r="F795" s="4" t="s">
        <v>985</v>
      </c>
      <c r="G795" s="4" t="s">
        <v>986</v>
      </c>
      <c r="H795" s="6">
        <v>250</v>
      </c>
      <c r="I795" s="12" t="s">
        <v>25</v>
      </c>
      <c r="J795" s="12" t="s">
        <v>1088</v>
      </c>
      <c r="K795" s="10">
        <v>26250</v>
      </c>
      <c r="L795" s="11">
        <v>0.3</v>
      </c>
      <c r="M795" s="13">
        <f t="shared" si="24"/>
        <v>87500</v>
      </c>
      <c r="N795" s="13">
        <f t="shared" si="25"/>
        <v>350</v>
      </c>
      <c r="O795" s="4" t="s">
        <v>16</v>
      </c>
      <c r="P795" s="12" t="s">
        <v>289</v>
      </c>
    </row>
    <row r="796" spans="2:16" ht="14.25" customHeight="1">
      <c r="B796" s="4" t="s">
        <v>13</v>
      </c>
      <c r="C796" s="4">
        <v>1185732</v>
      </c>
      <c r="D796" s="5">
        <v>44123</v>
      </c>
      <c r="E796" s="4" t="s">
        <v>984</v>
      </c>
      <c r="F796" s="4" t="s">
        <v>985</v>
      </c>
      <c r="G796" s="4" t="s">
        <v>986</v>
      </c>
      <c r="H796" s="6">
        <v>250</v>
      </c>
      <c r="I796" s="12" t="s">
        <v>290</v>
      </c>
      <c r="J796" s="12" t="s">
        <v>1088</v>
      </c>
      <c r="K796" s="10">
        <v>18750</v>
      </c>
      <c r="L796" s="11">
        <v>0.3</v>
      </c>
      <c r="M796" s="13">
        <f t="shared" si="24"/>
        <v>62500</v>
      </c>
      <c r="N796" s="13">
        <f t="shared" si="25"/>
        <v>250</v>
      </c>
      <c r="O796" s="4" t="s">
        <v>16</v>
      </c>
      <c r="P796" s="12" t="s">
        <v>291</v>
      </c>
    </row>
    <row r="797" spans="2:16" ht="14.25" customHeight="1">
      <c r="B797" s="4" t="s">
        <v>13</v>
      </c>
      <c r="C797" s="4">
        <v>1185732</v>
      </c>
      <c r="D797" s="5">
        <v>44124</v>
      </c>
      <c r="E797" s="4" t="s">
        <v>984</v>
      </c>
      <c r="F797" s="4" t="s">
        <v>985</v>
      </c>
      <c r="G797" s="4" t="s">
        <v>986</v>
      </c>
      <c r="H797" s="6">
        <v>100</v>
      </c>
      <c r="I797" s="12" t="s">
        <v>25</v>
      </c>
      <c r="J797" s="12" t="s">
        <v>1088</v>
      </c>
      <c r="K797" s="10">
        <v>10500</v>
      </c>
      <c r="L797" s="11">
        <v>0.35</v>
      </c>
      <c r="M797" s="13">
        <f t="shared" si="24"/>
        <v>30000.000000000004</v>
      </c>
      <c r="N797" s="13">
        <f t="shared" si="25"/>
        <v>300.00000000000006</v>
      </c>
      <c r="O797" s="4" t="s">
        <v>16</v>
      </c>
      <c r="P797" s="12" t="s">
        <v>292</v>
      </c>
    </row>
    <row r="798" spans="2:16" ht="14.25" customHeight="1">
      <c r="B798" s="4" t="s">
        <v>13</v>
      </c>
      <c r="C798" s="4">
        <v>1185732</v>
      </c>
      <c r="D798" s="5">
        <v>44125</v>
      </c>
      <c r="E798" s="4" t="s">
        <v>535</v>
      </c>
      <c r="F798" s="4" t="s">
        <v>987</v>
      </c>
      <c r="G798" s="4" t="s">
        <v>988</v>
      </c>
      <c r="H798" s="6">
        <v>150</v>
      </c>
      <c r="I798" s="12" t="s">
        <v>293</v>
      </c>
      <c r="J798" s="12" t="s">
        <v>1086</v>
      </c>
      <c r="K798" s="10">
        <v>20250</v>
      </c>
      <c r="L798" s="11">
        <v>0.3</v>
      </c>
      <c r="M798" s="13">
        <f t="shared" si="24"/>
        <v>67500</v>
      </c>
      <c r="N798" s="13">
        <f t="shared" si="25"/>
        <v>450</v>
      </c>
      <c r="O798" s="4" t="s">
        <v>16</v>
      </c>
      <c r="P798" s="12" t="s">
        <v>294</v>
      </c>
    </row>
    <row r="799" spans="2:16" ht="14.25" customHeight="1">
      <c r="B799" s="4" t="s">
        <v>13</v>
      </c>
      <c r="C799" s="4">
        <v>1185732</v>
      </c>
      <c r="D799" s="5">
        <v>44126</v>
      </c>
      <c r="E799" s="4" t="s">
        <v>535</v>
      </c>
      <c r="F799" s="4" t="s">
        <v>987</v>
      </c>
      <c r="G799" s="4" t="s">
        <v>988</v>
      </c>
      <c r="H799" s="6">
        <v>250</v>
      </c>
      <c r="I799" s="12" t="s">
        <v>295</v>
      </c>
      <c r="J799" s="12" t="s">
        <v>1087</v>
      </c>
      <c r="K799" s="10">
        <v>39375</v>
      </c>
      <c r="L799" s="11">
        <v>0.45</v>
      </c>
      <c r="M799" s="13">
        <f t="shared" si="24"/>
        <v>87500</v>
      </c>
      <c r="N799" s="13">
        <f t="shared" si="25"/>
        <v>350</v>
      </c>
      <c r="O799" s="4" t="s">
        <v>16</v>
      </c>
      <c r="P799" s="12" t="s">
        <v>296</v>
      </c>
    </row>
    <row r="800" spans="2:16" ht="14.25" customHeight="1">
      <c r="B800" s="4" t="s">
        <v>13</v>
      </c>
      <c r="C800" s="4">
        <v>1185732</v>
      </c>
      <c r="D800" s="5">
        <v>44127</v>
      </c>
      <c r="E800" s="4" t="s">
        <v>535</v>
      </c>
      <c r="F800" s="4" t="s">
        <v>987</v>
      </c>
      <c r="G800" s="4" t="s">
        <v>988</v>
      </c>
      <c r="H800" s="6">
        <v>500</v>
      </c>
      <c r="I800" s="12" t="s">
        <v>297</v>
      </c>
      <c r="J800" s="12" t="s">
        <v>1086</v>
      </c>
      <c r="K800" s="10">
        <v>61250</v>
      </c>
      <c r="L800" s="11">
        <v>0.35</v>
      </c>
      <c r="M800" s="13">
        <f t="shared" si="24"/>
        <v>175000</v>
      </c>
      <c r="N800" s="13">
        <f t="shared" si="25"/>
        <v>350</v>
      </c>
      <c r="O800" s="4" t="s">
        <v>16</v>
      </c>
      <c r="P800" s="12" t="s">
        <v>298</v>
      </c>
    </row>
    <row r="801" spans="2:16" ht="14.25" customHeight="1">
      <c r="B801" s="4" t="s">
        <v>13</v>
      </c>
      <c r="C801" s="4">
        <v>1185732</v>
      </c>
      <c r="D801" s="5">
        <v>44128</v>
      </c>
      <c r="E801" s="4" t="s">
        <v>535</v>
      </c>
      <c r="F801" s="4" t="s">
        <v>987</v>
      </c>
      <c r="G801" s="4" t="s">
        <v>988</v>
      </c>
      <c r="H801" s="6">
        <v>150</v>
      </c>
      <c r="I801" s="12" t="s">
        <v>299</v>
      </c>
      <c r="J801" s="12" t="s">
        <v>1086</v>
      </c>
      <c r="K801" s="10">
        <v>15750</v>
      </c>
      <c r="L801" s="11">
        <v>0.3</v>
      </c>
      <c r="M801" s="13">
        <f t="shared" si="24"/>
        <v>52500</v>
      </c>
      <c r="N801" s="13">
        <f t="shared" si="25"/>
        <v>350</v>
      </c>
      <c r="O801" s="4" t="s">
        <v>16</v>
      </c>
      <c r="P801" s="12" t="s">
        <v>300</v>
      </c>
    </row>
    <row r="802" spans="2:16" ht="14.25" customHeight="1">
      <c r="B802" s="4" t="s">
        <v>13</v>
      </c>
      <c r="C802" s="4">
        <v>1185732</v>
      </c>
      <c r="D802" s="5">
        <v>44129</v>
      </c>
      <c r="E802" s="4" t="s">
        <v>535</v>
      </c>
      <c r="F802" s="4" t="s">
        <v>987</v>
      </c>
      <c r="G802" s="4" t="s">
        <v>988</v>
      </c>
      <c r="H802" s="6">
        <v>200</v>
      </c>
      <c r="I802" s="12" t="s">
        <v>33</v>
      </c>
      <c r="J802" s="12" t="s">
        <v>1087</v>
      </c>
      <c r="K802" s="10">
        <v>15000</v>
      </c>
      <c r="L802" s="11">
        <v>0.3</v>
      </c>
      <c r="M802" s="13">
        <f t="shared" si="24"/>
        <v>50000</v>
      </c>
      <c r="N802" s="13">
        <f t="shared" si="25"/>
        <v>250</v>
      </c>
      <c r="O802" s="4" t="s">
        <v>16</v>
      </c>
      <c r="P802" s="12" t="s">
        <v>301</v>
      </c>
    </row>
    <row r="803" spans="2:16" ht="14.25" customHeight="1">
      <c r="B803" s="4" t="s">
        <v>13</v>
      </c>
      <c r="C803" s="4">
        <v>1185732</v>
      </c>
      <c r="D803" s="5">
        <v>44130</v>
      </c>
      <c r="E803" s="4" t="s">
        <v>535</v>
      </c>
      <c r="F803" s="4" t="s">
        <v>987</v>
      </c>
      <c r="G803" s="4" t="s">
        <v>988</v>
      </c>
      <c r="H803" s="6">
        <v>75</v>
      </c>
      <c r="I803" s="12" t="s">
        <v>302</v>
      </c>
      <c r="J803" s="12" t="s">
        <v>1086</v>
      </c>
      <c r="K803" s="10">
        <v>7875</v>
      </c>
      <c r="L803" s="11">
        <v>0.35</v>
      </c>
      <c r="M803" s="13">
        <f t="shared" si="24"/>
        <v>22500</v>
      </c>
      <c r="N803" s="13">
        <f t="shared" si="25"/>
        <v>300</v>
      </c>
      <c r="O803" s="4" t="s">
        <v>16</v>
      </c>
      <c r="P803" s="12" t="s">
        <v>303</v>
      </c>
    </row>
    <row r="804" spans="2:16" ht="14.25" customHeight="1">
      <c r="B804" s="4" t="s">
        <v>13</v>
      </c>
      <c r="C804" s="4">
        <v>1185732</v>
      </c>
      <c r="D804" s="5">
        <v>44131</v>
      </c>
      <c r="E804" s="4" t="s">
        <v>535</v>
      </c>
      <c r="F804" s="4" t="s">
        <v>987</v>
      </c>
      <c r="G804" s="4" t="s">
        <v>988</v>
      </c>
      <c r="H804" s="6">
        <v>150</v>
      </c>
      <c r="I804" s="12" t="s">
        <v>304</v>
      </c>
      <c r="J804" s="12" t="s">
        <v>1087</v>
      </c>
      <c r="K804" s="10">
        <v>20250</v>
      </c>
      <c r="L804" s="11">
        <v>0.3</v>
      </c>
      <c r="M804" s="13">
        <f t="shared" si="24"/>
        <v>67500</v>
      </c>
      <c r="N804" s="13">
        <f t="shared" si="25"/>
        <v>450</v>
      </c>
      <c r="O804" s="4" t="s">
        <v>16</v>
      </c>
      <c r="P804" s="12" t="s">
        <v>305</v>
      </c>
    </row>
    <row r="805" spans="2:16" ht="14.25" customHeight="1">
      <c r="B805" s="4" t="s">
        <v>13</v>
      </c>
      <c r="C805" s="4">
        <v>1185732</v>
      </c>
      <c r="D805" s="5">
        <v>44132</v>
      </c>
      <c r="E805" s="4" t="s">
        <v>535</v>
      </c>
      <c r="F805" s="4" t="s">
        <v>987</v>
      </c>
      <c r="G805" s="4" t="s">
        <v>988</v>
      </c>
      <c r="H805" s="6">
        <v>225</v>
      </c>
      <c r="I805" s="12" t="s">
        <v>306</v>
      </c>
      <c r="J805" s="12" t="s">
        <v>1087</v>
      </c>
      <c r="K805" s="10">
        <v>35437.5</v>
      </c>
      <c r="L805" s="11">
        <v>0.45</v>
      </c>
      <c r="M805" s="13">
        <f t="shared" si="24"/>
        <v>78750</v>
      </c>
      <c r="N805" s="13">
        <f t="shared" si="25"/>
        <v>350</v>
      </c>
      <c r="O805" s="4" t="s">
        <v>16</v>
      </c>
      <c r="P805" s="12" t="s">
        <v>307</v>
      </c>
    </row>
    <row r="806" spans="2:16" ht="14.25" customHeight="1">
      <c r="B806" s="4" t="s">
        <v>13</v>
      </c>
      <c r="C806" s="4">
        <v>1185732</v>
      </c>
      <c r="D806" s="5">
        <v>44133</v>
      </c>
      <c r="E806" s="4" t="s">
        <v>535</v>
      </c>
      <c r="F806" s="4" t="s">
        <v>987</v>
      </c>
      <c r="G806" s="4" t="s">
        <v>988</v>
      </c>
      <c r="H806" s="6">
        <v>445</v>
      </c>
      <c r="I806" s="12" t="s">
        <v>308</v>
      </c>
      <c r="J806" s="12" t="s">
        <v>1087</v>
      </c>
      <c r="K806" s="10">
        <v>62300</v>
      </c>
      <c r="L806" s="11">
        <v>0.35</v>
      </c>
      <c r="M806" s="13">
        <f t="shared" si="24"/>
        <v>178000</v>
      </c>
      <c r="N806" s="13">
        <f t="shared" si="25"/>
        <v>400</v>
      </c>
      <c r="O806" s="4" t="s">
        <v>16</v>
      </c>
      <c r="P806" s="12" t="s">
        <v>309</v>
      </c>
    </row>
    <row r="807" spans="2:16" ht="14.25" customHeight="1">
      <c r="B807" s="4" t="s">
        <v>13</v>
      </c>
      <c r="C807" s="4">
        <v>1185732</v>
      </c>
      <c r="D807" s="5">
        <v>44134</v>
      </c>
      <c r="E807" s="4" t="s">
        <v>535</v>
      </c>
      <c r="F807" s="4" t="s">
        <v>987</v>
      </c>
      <c r="G807" s="4" t="s">
        <v>988</v>
      </c>
      <c r="H807" s="6">
        <v>125</v>
      </c>
      <c r="I807" s="12" t="s">
        <v>310</v>
      </c>
      <c r="J807" s="12" t="s">
        <v>1087</v>
      </c>
      <c r="K807" s="10">
        <v>15000</v>
      </c>
      <c r="L807" s="11">
        <v>0.3</v>
      </c>
      <c r="M807" s="13">
        <f t="shared" si="24"/>
        <v>50000</v>
      </c>
      <c r="N807" s="13">
        <f t="shared" si="25"/>
        <v>400</v>
      </c>
      <c r="O807" s="4" t="s">
        <v>16</v>
      </c>
      <c r="P807" s="12" t="s">
        <v>311</v>
      </c>
    </row>
    <row r="808" spans="2:16" ht="14.25" customHeight="1">
      <c r="B808" s="4" t="s">
        <v>13</v>
      </c>
      <c r="C808" s="4">
        <v>1185732</v>
      </c>
      <c r="D808" s="5">
        <v>44135</v>
      </c>
      <c r="E808" s="4" t="s">
        <v>535</v>
      </c>
      <c r="F808" s="4" t="s">
        <v>987</v>
      </c>
      <c r="G808" s="4" t="s">
        <v>988</v>
      </c>
      <c r="H808" s="6">
        <v>175</v>
      </c>
      <c r="I808" s="12" t="s">
        <v>312</v>
      </c>
      <c r="J808" s="12" t="s">
        <v>1087</v>
      </c>
      <c r="K808" s="10">
        <v>15750</v>
      </c>
      <c r="L808" s="11">
        <v>0.3</v>
      </c>
      <c r="M808" s="13">
        <f t="shared" si="24"/>
        <v>52500</v>
      </c>
      <c r="N808" s="13">
        <f t="shared" si="25"/>
        <v>300</v>
      </c>
      <c r="O808" s="4" t="s">
        <v>16</v>
      </c>
      <c r="P808" s="12" t="s">
        <v>313</v>
      </c>
    </row>
    <row r="809" spans="2:16" ht="14.25" customHeight="1">
      <c r="B809" s="4" t="s">
        <v>13</v>
      </c>
      <c r="C809" s="4">
        <v>1185732</v>
      </c>
      <c r="D809" s="5">
        <v>44136</v>
      </c>
      <c r="E809" s="4" t="s">
        <v>535</v>
      </c>
      <c r="F809" s="4" t="s">
        <v>987</v>
      </c>
      <c r="G809" s="4" t="s">
        <v>988</v>
      </c>
      <c r="H809" s="6">
        <v>25</v>
      </c>
      <c r="I809" s="12" t="s">
        <v>314</v>
      </c>
      <c r="J809" s="12" t="s">
        <v>1087</v>
      </c>
      <c r="K809" s="10">
        <v>3062.5</v>
      </c>
      <c r="L809" s="11">
        <v>0.35</v>
      </c>
      <c r="M809" s="13">
        <f t="shared" si="24"/>
        <v>8750</v>
      </c>
      <c r="N809" s="13">
        <f t="shared" si="25"/>
        <v>350</v>
      </c>
      <c r="O809" s="4" t="s">
        <v>16</v>
      </c>
      <c r="P809" s="12" t="s">
        <v>315</v>
      </c>
    </row>
    <row r="810" spans="2:16" ht="14.25" customHeight="1">
      <c r="B810" s="4" t="s">
        <v>13</v>
      </c>
      <c r="C810" s="4">
        <v>1185732</v>
      </c>
      <c r="D810" s="5">
        <v>44137</v>
      </c>
      <c r="E810" s="4" t="s">
        <v>535</v>
      </c>
      <c r="F810" s="4" t="s">
        <v>987</v>
      </c>
      <c r="G810" s="4" t="s">
        <v>988</v>
      </c>
      <c r="H810" s="6">
        <v>75</v>
      </c>
      <c r="I810" s="12" t="s">
        <v>59</v>
      </c>
      <c r="J810" s="12" t="s">
        <v>1087</v>
      </c>
      <c r="K810" s="10">
        <v>11250</v>
      </c>
      <c r="L810" s="11">
        <v>0.3</v>
      </c>
      <c r="M810" s="13">
        <f t="shared" si="24"/>
        <v>37500</v>
      </c>
      <c r="N810" s="13">
        <f t="shared" si="25"/>
        <v>500</v>
      </c>
      <c r="O810" s="4" t="s">
        <v>16</v>
      </c>
      <c r="P810" s="12" t="s">
        <v>316</v>
      </c>
    </row>
    <row r="811" spans="2:16" ht="14.25" customHeight="1">
      <c r="B811" s="4" t="s">
        <v>13</v>
      </c>
      <c r="C811" s="4">
        <v>1185732</v>
      </c>
      <c r="D811" s="5">
        <v>44138</v>
      </c>
      <c r="E811" s="4" t="s">
        <v>535</v>
      </c>
      <c r="F811" s="4" t="s">
        <v>987</v>
      </c>
      <c r="G811" s="4" t="s">
        <v>988</v>
      </c>
      <c r="H811" s="6">
        <v>175</v>
      </c>
      <c r="I811" s="12" t="s">
        <v>317</v>
      </c>
      <c r="J811" s="12" t="s">
        <v>1087</v>
      </c>
      <c r="K811" s="10">
        <v>31500</v>
      </c>
      <c r="L811" s="11">
        <v>0.45</v>
      </c>
      <c r="M811" s="13">
        <f t="shared" si="24"/>
        <v>70000</v>
      </c>
      <c r="N811" s="13">
        <f t="shared" si="25"/>
        <v>400</v>
      </c>
      <c r="O811" s="4" t="s">
        <v>16</v>
      </c>
      <c r="P811" s="12" t="s">
        <v>318</v>
      </c>
    </row>
    <row r="812" spans="2:16" ht="14.25" customHeight="1">
      <c r="B812" s="4" t="s">
        <v>13</v>
      </c>
      <c r="C812" s="4">
        <v>1185732</v>
      </c>
      <c r="D812" s="5">
        <v>44139</v>
      </c>
      <c r="E812" s="4" t="s">
        <v>535</v>
      </c>
      <c r="F812" s="4" t="s">
        <v>987</v>
      </c>
      <c r="G812" s="4" t="s">
        <v>988</v>
      </c>
      <c r="H812" s="6">
        <v>400</v>
      </c>
      <c r="I812" s="12" t="s">
        <v>66</v>
      </c>
      <c r="J812" s="12" t="s">
        <v>1087</v>
      </c>
      <c r="K812" s="10">
        <v>56000</v>
      </c>
      <c r="L812" s="11">
        <v>0.35</v>
      </c>
      <c r="M812" s="13">
        <f t="shared" si="24"/>
        <v>160000</v>
      </c>
      <c r="N812" s="13">
        <f t="shared" si="25"/>
        <v>400</v>
      </c>
      <c r="O812" s="4" t="s">
        <v>16</v>
      </c>
      <c r="P812" s="12" t="s">
        <v>319</v>
      </c>
    </row>
    <row r="813" spans="2:16" ht="14.25" customHeight="1">
      <c r="B813" s="4" t="s">
        <v>13</v>
      </c>
      <c r="C813" s="4">
        <v>1185732</v>
      </c>
      <c r="D813" s="5">
        <v>44140</v>
      </c>
      <c r="E813" s="4" t="s">
        <v>535</v>
      </c>
      <c r="F813" s="4" t="s">
        <v>987</v>
      </c>
      <c r="G813" s="4" t="s">
        <v>988</v>
      </c>
      <c r="H813" s="6">
        <v>100</v>
      </c>
      <c r="I813" s="12" t="s">
        <v>320</v>
      </c>
      <c r="J813" s="12" t="s">
        <v>1086</v>
      </c>
      <c r="K813" s="10">
        <v>12000</v>
      </c>
      <c r="L813" s="11">
        <v>0.3</v>
      </c>
      <c r="M813" s="13">
        <f t="shared" si="24"/>
        <v>40000</v>
      </c>
      <c r="N813" s="13">
        <f t="shared" si="25"/>
        <v>400</v>
      </c>
      <c r="O813" s="4" t="s">
        <v>16</v>
      </c>
      <c r="P813" s="12" t="s">
        <v>321</v>
      </c>
    </row>
    <row r="814" spans="2:16" ht="14.25" customHeight="1">
      <c r="B814" s="4" t="s">
        <v>13</v>
      </c>
      <c r="C814" s="4">
        <v>1185732</v>
      </c>
      <c r="D814" s="5">
        <v>44141</v>
      </c>
      <c r="E814" s="4" t="s">
        <v>535</v>
      </c>
      <c r="F814" s="4" t="s">
        <v>987</v>
      </c>
      <c r="G814" s="4" t="s">
        <v>988</v>
      </c>
      <c r="H814" s="6">
        <v>100</v>
      </c>
      <c r="I814" s="12" t="s">
        <v>322</v>
      </c>
      <c r="J814" s="12" t="s">
        <v>1087</v>
      </c>
      <c r="K814" s="10">
        <v>9000</v>
      </c>
      <c r="L814" s="11">
        <v>0.3</v>
      </c>
      <c r="M814" s="13">
        <f t="shared" si="24"/>
        <v>30000</v>
      </c>
      <c r="N814" s="13">
        <f t="shared" si="25"/>
        <v>300</v>
      </c>
      <c r="O814" s="4" t="s">
        <v>16</v>
      </c>
      <c r="P814" s="12" t="s">
        <v>323</v>
      </c>
    </row>
    <row r="815" spans="2:16" ht="14.25" customHeight="1">
      <c r="B815" s="4" t="s">
        <v>13</v>
      </c>
      <c r="C815" s="4">
        <v>1185732</v>
      </c>
      <c r="D815" s="5">
        <v>44142</v>
      </c>
      <c r="E815" s="4" t="s">
        <v>535</v>
      </c>
      <c r="F815" s="4" t="s">
        <v>987</v>
      </c>
      <c r="G815" s="4" t="s">
        <v>988</v>
      </c>
      <c r="H815" s="6">
        <v>25</v>
      </c>
      <c r="I815" s="12" t="s">
        <v>324</v>
      </c>
      <c r="J815" s="12" t="s">
        <v>1086</v>
      </c>
      <c r="K815" s="10">
        <v>3062.5</v>
      </c>
      <c r="L815" s="11">
        <v>0.35</v>
      </c>
      <c r="M815" s="13">
        <f t="shared" si="24"/>
        <v>8750</v>
      </c>
      <c r="N815" s="13">
        <f t="shared" si="25"/>
        <v>350</v>
      </c>
      <c r="O815" s="4" t="s">
        <v>16</v>
      </c>
      <c r="P815" s="12" t="s">
        <v>325</v>
      </c>
    </row>
    <row r="816" spans="2:16" ht="14.25" customHeight="1">
      <c r="B816" s="4" t="s">
        <v>13</v>
      </c>
      <c r="C816" s="4">
        <v>1185732</v>
      </c>
      <c r="D816" s="5">
        <v>44143</v>
      </c>
      <c r="E816" s="4" t="s">
        <v>535</v>
      </c>
      <c r="F816" s="4" t="s">
        <v>987</v>
      </c>
      <c r="G816" s="4" t="s">
        <v>988</v>
      </c>
      <c r="H816" s="6">
        <v>50</v>
      </c>
      <c r="I816" s="12" t="s">
        <v>119</v>
      </c>
      <c r="J816" s="12" t="s">
        <v>1087</v>
      </c>
      <c r="K816" s="10">
        <v>7500</v>
      </c>
      <c r="L816" s="11">
        <v>0.3</v>
      </c>
      <c r="M816" s="13">
        <f t="shared" si="24"/>
        <v>25000</v>
      </c>
      <c r="N816" s="13">
        <f t="shared" si="25"/>
        <v>500</v>
      </c>
      <c r="O816" s="4" t="s">
        <v>16</v>
      </c>
      <c r="P816" s="12" t="s">
        <v>120</v>
      </c>
    </row>
    <row r="817" spans="2:16" ht="14.25" customHeight="1">
      <c r="B817" s="4" t="s">
        <v>13</v>
      </c>
      <c r="C817" s="4">
        <v>1185732</v>
      </c>
      <c r="D817" s="5">
        <v>44144</v>
      </c>
      <c r="E817" s="4" t="s">
        <v>535</v>
      </c>
      <c r="F817" s="4" t="s">
        <v>987</v>
      </c>
      <c r="G817" s="4" t="s">
        <v>988</v>
      </c>
      <c r="H817" s="6">
        <v>175</v>
      </c>
      <c r="I817" s="12" t="s">
        <v>326</v>
      </c>
      <c r="J817" s="12" t="s">
        <v>1086</v>
      </c>
      <c r="K817" s="10">
        <v>31500</v>
      </c>
      <c r="L817" s="11">
        <v>0.45</v>
      </c>
      <c r="M817" s="13">
        <f t="shared" si="24"/>
        <v>70000</v>
      </c>
      <c r="N817" s="13">
        <f t="shared" si="25"/>
        <v>400</v>
      </c>
      <c r="O817" s="4" t="s">
        <v>16</v>
      </c>
      <c r="P817" s="12" t="s">
        <v>327</v>
      </c>
    </row>
    <row r="818" spans="2:16" ht="14.25" customHeight="1">
      <c r="B818" s="4" t="s">
        <v>13</v>
      </c>
      <c r="C818" s="4">
        <v>1185732</v>
      </c>
      <c r="D818" s="5">
        <v>44145</v>
      </c>
      <c r="E818" s="4" t="s">
        <v>535</v>
      </c>
      <c r="F818" s="4" t="s">
        <v>987</v>
      </c>
      <c r="G818" s="4" t="s">
        <v>988</v>
      </c>
      <c r="H818" s="6">
        <v>445</v>
      </c>
      <c r="I818" s="12" t="s">
        <v>328</v>
      </c>
      <c r="J818" s="12" t="s">
        <v>1086</v>
      </c>
      <c r="K818" s="10">
        <v>77875</v>
      </c>
      <c r="L818" s="11">
        <v>0.35</v>
      </c>
      <c r="M818" s="13">
        <f t="shared" si="24"/>
        <v>222500</v>
      </c>
      <c r="N818" s="13">
        <f t="shared" si="25"/>
        <v>500</v>
      </c>
      <c r="O818" s="4" t="s">
        <v>16</v>
      </c>
      <c r="P818" s="12" t="s">
        <v>329</v>
      </c>
    </row>
    <row r="819" spans="2:16" ht="14.25" customHeight="1">
      <c r="B819" s="4" t="s">
        <v>13</v>
      </c>
      <c r="C819" s="4">
        <v>1185732</v>
      </c>
      <c r="D819" s="5">
        <v>44146</v>
      </c>
      <c r="E819" s="4" t="s">
        <v>535</v>
      </c>
      <c r="F819" s="4" t="s">
        <v>987</v>
      </c>
      <c r="G819" s="4" t="s">
        <v>988</v>
      </c>
      <c r="H819" s="6">
        <v>150</v>
      </c>
      <c r="I819" s="12" t="s">
        <v>330</v>
      </c>
      <c r="J819" s="12" t="s">
        <v>1087</v>
      </c>
      <c r="K819" s="10">
        <v>20250</v>
      </c>
      <c r="L819" s="11">
        <v>0.3</v>
      </c>
      <c r="M819" s="13">
        <f t="shared" si="24"/>
        <v>67500</v>
      </c>
      <c r="N819" s="13">
        <f t="shared" si="25"/>
        <v>450</v>
      </c>
      <c r="O819" s="4" t="s">
        <v>16</v>
      </c>
      <c r="P819" s="12" t="s">
        <v>331</v>
      </c>
    </row>
    <row r="820" spans="2:16" ht="14.25" customHeight="1">
      <c r="B820" s="4" t="s">
        <v>13</v>
      </c>
      <c r="C820" s="4">
        <v>1185732</v>
      </c>
      <c r="D820" s="5">
        <v>44147</v>
      </c>
      <c r="E820" s="4" t="s">
        <v>535</v>
      </c>
      <c r="F820" s="4" t="s">
        <v>987</v>
      </c>
      <c r="G820" s="4" t="s">
        <v>988</v>
      </c>
      <c r="H820" s="6">
        <v>125</v>
      </c>
      <c r="I820" s="12" t="s">
        <v>270</v>
      </c>
      <c r="J820" s="12" t="s">
        <v>1086</v>
      </c>
      <c r="K820" s="10">
        <v>15000</v>
      </c>
      <c r="L820" s="11">
        <v>0.3</v>
      </c>
      <c r="M820" s="13">
        <f t="shared" si="24"/>
        <v>50000</v>
      </c>
      <c r="N820" s="13">
        <f t="shared" si="25"/>
        <v>400</v>
      </c>
      <c r="O820" s="4" t="s">
        <v>16</v>
      </c>
      <c r="P820" s="12" t="s">
        <v>332</v>
      </c>
    </row>
    <row r="821" spans="2:16" ht="14.25" customHeight="1">
      <c r="B821" s="4" t="s">
        <v>13</v>
      </c>
      <c r="C821" s="4">
        <v>1185732</v>
      </c>
      <c r="D821" s="5">
        <v>44148</v>
      </c>
      <c r="E821" s="4" t="s">
        <v>535</v>
      </c>
      <c r="F821" s="4" t="s">
        <v>987</v>
      </c>
      <c r="G821" s="4" t="s">
        <v>988</v>
      </c>
      <c r="H821" s="6">
        <v>50</v>
      </c>
      <c r="I821" s="12" t="s">
        <v>333</v>
      </c>
      <c r="J821" s="12" t="s">
        <v>1086</v>
      </c>
      <c r="K821" s="10">
        <v>7000</v>
      </c>
      <c r="L821" s="11">
        <v>0.35</v>
      </c>
      <c r="M821" s="13">
        <f t="shared" si="24"/>
        <v>20000</v>
      </c>
      <c r="N821" s="13">
        <f t="shared" si="25"/>
        <v>400</v>
      </c>
      <c r="O821" s="4" t="s">
        <v>16</v>
      </c>
      <c r="P821" s="12" t="s">
        <v>334</v>
      </c>
    </row>
    <row r="822" spans="2:16" ht="14.25" customHeight="1">
      <c r="B822" s="4" t="s">
        <v>13</v>
      </c>
      <c r="C822" s="4">
        <v>1185732</v>
      </c>
      <c r="D822" s="5">
        <v>44149</v>
      </c>
      <c r="E822" s="4" t="s">
        <v>535</v>
      </c>
      <c r="F822" s="4" t="s">
        <v>987</v>
      </c>
      <c r="G822" s="4" t="s">
        <v>988</v>
      </c>
      <c r="H822" s="6">
        <v>75</v>
      </c>
      <c r="I822" s="12" t="s">
        <v>335</v>
      </c>
      <c r="J822" s="12" t="s">
        <v>1087</v>
      </c>
      <c r="K822" s="10">
        <v>12375</v>
      </c>
      <c r="L822" s="11">
        <v>0.3</v>
      </c>
      <c r="M822" s="13">
        <f t="shared" si="24"/>
        <v>41250</v>
      </c>
      <c r="N822" s="13">
        <f t="shared" si="25"/>
        <v>550</v>
      </c>
      <c r="O822" s="4" t="s">
        <v>16</v>
      </c>
      <c r="P822" s="12" t="s">
        <v>336</v>
      </c>
    </row>
    <row r="823" spans="2:16" ht="14.25" customHeight="1">
      <c r="B823" s="4" t="s">
        <v>13</v>
      </c>
      <c r="C823" s="4">
        <v>1185732</v>
      </c>
      <c r="D823" s="5">
        <v>44150</v>
      </c>
      <c r="E823" s="4" t="s">
        <v>535</v>
      </c>
      <c r="F823" s="4" t="s">
        <v>987</v>
      </c>
      <c r="G823" s="4" t="s">
        <v>988</v>
      </c>
      <c r="H823" s="6">
        <v>175</v>
      </c>
      <c r="I823" s="12" t="s">
        <v>337</v>
      </c>
      <c r="J823" s="12" t="s">
        <v>1086</v>
      </c>
      <c r="K823" s="10">
        <v>47250</v>
      </c>
      <c r="L823" s="11">
        <v>0.45</v>
      </c>
      <c r="M823" s="13">
        <f t="shared" si="24"/>
        <v>105000</v>
      </c>
      <c r="N823" s="13">
        <f t="shared" si="25"/>
        <v>600</v>
      </c>
      <c r="O823" s="4" t="s">
        <v>16</v>
      </c>
      <c r="P823" s="12" t="s">
        <v>338</v>
      </c>
    </row>
    <row r="824" spans="2:16" ht="14.25" customHeight="1">
      <c r="B824" s="4" t="s">
        <v>13</v>
      </c>
      <c r="C824" s="4">
        <v>1185732</v>
      </c>
      <c r="D824" s="5">
        <v>44151</v>
      </c>
      <c r="E824" s="4" t="s">
        <v>535</v>
      </c>
      <c r="F824" s="4" t="s">
        <v>987</v>
      </c>
      <c r="G824" s="4" t="s">
        <v>988</v>
      </c>
      <c r="H824" s="6">
        <v>425</v>
      </c>
      <c r="I824" s="12" t="s">
        <v>339</v>
      </c>
      <c r="J824" s="12" t="s">
        <v>1087</v>
      </c>
      <c r="K824" s="10">
        <v>66937.5</v>
      </c>
      <c r="L824" s="11">
        <v>0.35</v>
      </c>
      <c r="M824" s="13">
        <f t="shared" si="24"/>
        <v>191250</v>
      </c>
      <c r="N824" s="13">
        <f t="shared" si="25"/>
        <v>450</v>
      </c>
      <c r="O824" s="4" t="s">
        <v>31</v>
      </c>
      <c r="P824" s="12" t="s">
        <v>340</v>
      </c>
    </row>
    <row r="825" spans="2:16" ht="14.25" customHeight="1">
      <c r="B825" s="4" t="s">
        <v>13</v>
      </c>
      <c r="C825" s="4">
        <v>1185732</v>
      </c>
      <c r="D825" s="5">
        <v>44152</v>
      </c>
      <c r="E825" s="4" t="s">
        <v>535</v>
      </c>
      <c r="F825" s="4" t="s">
        <v>987</v>
      </c>
      <c r="G825" s="4" t="s">
        <v>988</v>
      </c>
      <c r="H825" s="6">
        <v>175</v>
      </c>
      <c r="I825" s="12" t="s">
        <v>341</v>
      </c>
      <c r="J825" s="12" t="s">
        <v>1086</v>
      </c>
      <c r="K825" s="10">
        <v>21000</v>
      </c>
      <c r="L825" s="11">
        <v>0.3</v>
      </c>
      <c r="M825" s="13">
        <f t="shared" si="24"/>
        <v>70000</v>
      </c>
      <c r="N825" s="13">
        <f t="shared" si="25"/>
        <v>400</v>
      </c>
      <c r="O825" s="4" t="s">
        <v>31</v>
      </c>
      <c r="P825" s="12" t="s">
        <v>342</v>
      </c>
    </row>
    <row r="826" spans="2:16" ht="14.25" customHeight="1">
      <c r="B826" s="4" t="s">
        <v>13</v>
      </c>
      <c r="C826" s="4">
        <v>1185732</v>
      </c>
      <c r="D826" s="5">
        <v>44153</v>
      </c>
      <c r="E826" s="4" t="s">
        <v>535</v>
      </c>
      <c r="F826" s="4" t="s">
        <v>987</v>
      </c>
      <c r="G826" s="4" t="s">
        <v>988</v>
      </c>
      <c r="H826" s="6">
        <v>175</v>
      </c>
      <c r="I826" s="12" t="s">
        <v>343</v>
      </c>
      <c r="J826" s="12" t="s">
        <v>1087</v>
      </c>
      <c r="K826" s="10">
        <v>18375</v>
      </c>
      <c r="L826" s="11">
        <v>0.3</v>
      </c>
      <c r="M826" s="13">
        <f t="shared" si="24"/>
        <v>61250</v>
      </c>
      <c r="N826" s="13">
        <f t="shared" si="25"/>
        <v>350</v>
      </c>
      <c r="O826" s="4" t="s">
        <v>31</v>
      </c>
      <c r="P826" s="12" t="s">
        <v>344</v>
      </c>
    </row>
    <row r="827" spans="2:16" ht="14.25" customHeight="1">
      <c r="B827" s="4" t="s">
        <v>13</v>
      </c>
      <c r="C827" s="4">
        <v>1185732</v>
      </c>
      <c r="D827" s="5">
        <v>44154</v>
      </c>
      <c r="E827" s="4" t="s">
        <v>535</v>
      </c>
      <c r="F827" s="4" t="s">
        <v>987</v>
      </c>
      <c r="G827" s="4" t="s">
        <v>988</v>
      </c>
      <c r="H827" s="6">
        <v>150</v>
      </c>
      <c r="I827" s="12" t="s">
        <v>85</v>
      </c>
      <c r="J827" s="12" t="s">
        <v>1086</v>
      </c>
      <c r="K827" s="10">
        <v>18375</v>
      </c>
      <c r="L827" s="11">
        <v>0.35</v>
      </c>
      <c r="M827" s="13">
        <f t="shared" si="24"/>
        <v>52500</v>
      </c>
      <c r="N827" s="13">
        <f t="shared" si="25"/>
        <v>350</v>
      </c>
      <c r="O827" s="4" t="s">
        <v>31</v>
      </c>
      <c r="P827" s="12" t="s">
        <v>345</v>
      </c>
    </row>
    <row r="828" spans="2:16" ht="14.25" customHeight="1">
      <c r="B828" s="4" t="s">
        <v>13</v>
      </c>
      <c r="C828" s="4">
        <v>1185732</v>
      </c>
      <c r="D828" s="5">
        <v>44155</v>
      </c>
      <c r="E828" s="4" t="s">
        <v>535</v>
      </c>
      <c r="F828" s="4" t="s">
        <v>987</v>
      </c>
      <c r="G828" s="4" t="s">
        <v>988</v>
      </c>
      <c r="H828" s="6">
        <v>150</v>
      </c>
      <c r="I828" s="12" t="s">
        <v>346</v>
      </c>
      <c r="J828" s="12" t="s">
        <v>1087</v>
      </c>
      <c r="K828" s="10">
        <v>22500</v>
      </c>
      <c r="L828" s="11">
        <v>0.3</v>
      </c>
      <c r="M828" s="13">
        <f t="shared" si="24"/>
        <v>75000</v>
      </c>
      <c r="N828" s="13">
        <f t="shared" si="25"/>
        <v>500</v>
      </c>
      <c r="O828" s="4" t="s">
        <v>31</v>
      </c>
      <c r="P828" s="12" t="s">
        <v>347</v>
      </c>
    </row>
    <row r="829" spans="2:16" ht="14.25" customHeight="1">
      <c r="B829" s="4" t="s">
        <v>13</v>
      </c>
      <c r="C829" s="4">
        <v>1185732</v>
      </c>
      <c r="D829" s="5">
        <v>44156</v>
      </c>
      <c r="E829" s="4" t="s">
        <v>535</v>
      </c>
      <c r="F829" s="4" t="s">
        <v>987</v>
      </c>
      <c r="G829" s="4" t="s">
        <v>988</v>
      </c>
      <c r="H829" s="6">
        <v>325</v>
      </c>
      <c r="I829" s="12" t="s">
        <v>348</v>
      </c>
      <c r="J829" s="12" t="s">
        <v>1087</v>
      </c>
      <c r="K829" s="10">
        <v>80437.5</v>
      </c>
      <c r="L829" s="11">
        <v>0.45</v>
      </c>
      <c r="M829" s="13">
        <f t="shared" si="24"/>
        <v>178750</v>
      </c>
      <c r="N829" s="13">
        <f t="shared" si="25"/>
        <v>550</v>
      </c>
      <c r="O829" s="4" t="s">
        <v>31</v>
      </c>
      <c r="P829" s="12" t="s">
        <v>349</v>
      </c>
    </row>
    <row r="830" spans="2:16" ht="14.25" customHeight="1">
      <c r="B830" s="4" t="s">
        <v>13</v>
      </c>
      <c r="C830" s="4">
        <v>1185732</v>
      </c>
      <c r="D830" s="5">
        <v>44157</v>
      </c>
      <c r="E830" s="4" t="s">
        <v>535</v>
      </c>
      <c r="F830" s="4" t="s">
        <v>987</v>
      </c>
      <c r="G830" s="4" t="s">
        <v>988</v>
      </c>
      <c r="H830" s="6">
        <v>550</v>
      </c>
      <c r="I830" s="12" t="s">
        <v>350</v>
      </c>
      <c r="J830" s="12" t="s">
        <v>1087</v>
      </c>
      <c r="K830" s="10">
        <v>96250</v>
      </c>
      <c r="L830" s="11">
        <v>0.35</v>
      </c>
      <c r="M830" s="13">
        <f t="shared" si="24"/>
        <v>275000</v>
      </c>
      <c r="N830" s="13">
        <f t="shared" si="25"/>
        <v>500</v>
      </c>
      <c r="O830" s="4" t="s">
        <v>31</v>
      </c>
      <c r="P830" s="12" t="s">
        <v>351</v>
      </c>
    </row>
    <row r="831" spans="2:16" ht="14.25" customHeight="1">
      <c r="B831" s="4" t="s">
        <v>13</v>
      </c>
      <c r="C831" s="4">
        <v>1185732</v>
      </c>
      <c r="D831" s="5">
        <v>44158</v>
      </c>
      <c r="E831" s="4" t="s">
        <v>535</v>
      </c>
      <c r="F831" s="4" t="s">
        <v>987</v>
      </c>
      <c r="G831" s="4" t="s">
        <v>988</v>
      </c>
      <c r="H831" s="6">
        <v>300</v>
      </c>
      <c r="I831" s="12" t="s">
        <v>352</v>
      </c>
      <c r="J831" s="12" t="s">
        <v>1087</v>
      </c>
      <c r="K831" s="10">
        <v>40500</v>
      </c>
      <c r="L831" s="11">
        <v>0.3</v>
      </c>
      <c r="M831" s="13">
        <f t="shared" si="24"/>
        <v>135000</v>
      </c>
      <c r="N831" s="13">
        <f t="shared" si="25"/>
        <v>450</v>
      </c>
      <c r="O831" s="4" t="s">
        <v>31</v>
      </c>
      <c r="P831" s="12" t="s">
        <v>353</v>
      </c>
    </row>
    <row r="832" spans="2:16" ht="14.25" customHeight="1">
      <c r="B832" s="4" t="s">
        <v>13</v>
      </c>
      <c r="C832" s="4">
        <v>1185732</v>
      </c>
      <c r="D832" s="5">
        <v>44159</v>
      </c>
      <c r="E832" s="4" t="s">
        <v>535</v>
      </c>
      <c r="F832" s="4" t="s">
        <v>987</v>
      </c>
      <c r="G832" s="4" t="s">
        <v>988</v>
      </c>
      <c r="H832" s="6">
        <v>225</v>
      </c>
      <c r="I832" s="12" t="s">
        <v>354</v>
      </c>
      <c r="J832" s="12" t="s">
        <v>1087</v>
      </c>
      <c r="K832" s="10">
        <v>27000</v>
      </c>
      <c r="L832" s="11">
        <v>0.3</v>
      </c>
      <c r="M832" s="13">
        <f t="shared" si="24"/>
        <v>90000</v>
      </c>
      <c r="N832" s="13">
        <f t="shared" si="25"/>
        <v>400</v>
      </c>
      <c r="O832" s="4" t="s">
        <v>31</v>
      </c>
      <c r="P832" s="12" t="s">
        <v>355</v>
      </c>
    </row>
    <row r="833" spans="2:16" ht="14.25" customHeight="1">
      <c r="B833" s="4" t="s">
        <v>13</v>
      </c>
      <c r="C833" s="4">
        <v>1185732</v>
      </c>
      <c r="D833" s="5">
        <v>44160</v>
      </c>
      <c r="E833" s="4" t="s">
        <v>535</v>
      </c>
      <c r="F833" s="4" t="s">
        <v>987</v>
      </c>
      <c r="G833" s="4" t="s">
        <v>988</v>
      </c>
      <c r="H833" s="6">
        <v>175</v>
      </c>
      <c r="I833" s="12" t="s">
        <v>356</v>
      </c>
      <c r="J833" s="12" t="s">
        <v>1087</v>
      </c>
      <c r="K833" s="10">
        <v>24500</v>
      </c>
      <c r="L833" s="11">
        <v>0.35</v>
      </c>
      <c r="M833" s="13">
        <f t="shared" si="24"/>
        <v>70000</v>
      </c>
      <c r="N833" s="13">
        <f t="shared" si="25"/>
        <v>400</v>
      </c>
      <c r="O833" s="4" t="s">
        <v>31</v>
      </c>
      <c r="P833" s="12" t="s">
        <v>357</v>
      </c>
    </row>
    <row r="834" spans="2:16" ht="14.25" customHeight="1">
      <c r="B834" s="4" t="s">
        <v>13</v>
      </c>
      <c r="C834" s="4">
        <v>1185732</v>
      </c>
      <c r="D834" s="5">
        <v>44161</v>
      </c>
      <c r="E834" s="4" t="s">
        <v>535</v>
      </c>
      <c r="F834" s="4" t="s">
        <v>987</v>
      </c>
      <c r="G834" s="4" t="s">
        <v>988</v>
      </c>
      <c r="H834" s="6">
        <v>200</v>
      </c>
      <c r="I834" s="12" t="s">
        <v>358</v>
      </c>
      <c r="J834" s="12" t="s">
        <v>1087</v>
      </c>
      <c r="K834" s="10">
        <v>30000</v>
      </c>
      <c r="L834" s="11">
        <v>0.3</v>
      </c>
      <c r="M834" s="13">
        <f t="shared" si="24"/>
        <v>100000</v>
      </c>
      <c r="N834" s="13">
        <f t="shared" si="25"/>
        <v>500</v>
      </c>
      <c r="O834" s="4" t="s">
        <v>31</v>
      </c>
      <c r="P834" s="12" t="s">
        <v>359</v>
      </c>
    </row>
    <row r="835" spans="2:16" ht="14.25" customHeight="1">
      <c r="B835" s="4" t="s">
        <v>13</v>
      </c>
      <c r="C835" s="4">
        <v>1185732</v>
      </c>
      <c r="D835" s="5">
        <v>44162</v>
      </c>
      <c r="E835" s="4" t="s">
        <v>535</v>
      </c>
      <c r="F835" s="4" t="s">
        <v>987</v>
      </c>
      <c r="G835" s="4" t="s">
        <v>988</v>
      </c>
      <c r="H835" s="6">
        <v>375</v>
      </c>
      <c r="I835" s="12" t="s">
        <v>360</v>
      </c>
      <c r="J835" s="12" t="s">
        <v>1086</v>
      </c>
      <c r="K835" s="10">
        <v>92812.5</v>
      </c>
      <c r="L835" s="11">
        <v>0.45</v>
      </c>
      <c r="M835" s="13">
        <f t="shared" si="24"/>
        <v>206250</v>
      </c>
      <c r="N835" s="13">
        <f t="shared" si="25"/>
        <v>550</v>
      </c>
      <c r="O835" s="4" t="s">
        <v>31</v>
      </c>
      <c r="P835" s="12" t="s">
        <v>361</v>
      </c>
    </row>
    <row r="836" spans="2:16" ht="14.25" customHeight="1">
      <c r="B836" s="4" t="s">
        <v>13</v>
      </c>
      <c r="C836" s="4">
        <v>1185732</v>
      </c>
      <c r="D836" s="5">
        <v>44163</v>
      </c>
      <c r="E836" s="4" t="s">
        <v>535</v>
      </c>
      <c r="F836" s="4" t="s">
        <v>987</v>
      </c>
      <c r="G836" s="4" t="s">
        <v>988</v>
      </c>
      <c r="H836" s="6">
        <v>525</v>
      </c>
      <c r="I836" s="12" t="s">
        <v>362</v>
      </c>
      <c r="J836" s="12" t="s">
        <v>1087</v>
      </c>
      <c r="K836" s="10">
        <v>91875</v>
      </c>
      <c r="L836" s="11">
        <v>0.35</v>
      </c>
      <c r="M836" s="13">
        <f t="shared" si="24"/>
        <v>262500</v>
      </c>
      <c r="N836" s="13">
        <f t="shared" si="25"/>
        <v>500</v>
      </c>
      <c r="O836" s="4" t="s">
        <v>31</v>
      </c>
      <c r="P836" s="12" t="s">
        <v>363</v>
      </c>
    </row>
    <row r="837" spans="2:16" ht="14.25" customHeight="1">
      <c r="B837" s="4" t="s">
        <v>13</v>
      </c>
      <c r="C837" s="4">
        <v>1185732</v>
      </c>
      <c r="D837" s="5">
        <v>44164</v>
      </c>
      <c r="E837" s="4" t="s">
        <v>535</v>
      </c>
      <c r="F837" s="4" t="s">
        <v>987</v>
      </c>
      <c r="G837" s="4" t="s">
        <v>988</v>
      </c>
      <c r="H837" s="6">
        <v>300</v>
      </c>
      <c r="I837" s="12" t="s">
        <v>364</v>
      </c>
      <c r="J837" s="12" t="s">
        <v>1087</v>
      </c>
      <c r="K837" s="10">
        <v>40500</v>
      </c>
      <c r="L837" s="11">
        <v>0.3</v>
      </c>
      <c r="M837" s="13">
        <f t="shared" si="24"/>
        <v>135000</v>
      </c>
      <c r="N837" s="13">
        <f t="shared" si="25"/>
        <v>450</v>
      </c>
      <c r="O837" s="4" t="s">
        <v>31</v>
      </c>
      <c r="P837" s="12" t="s">
        <v>365</v>
      </c>
    </row>
    <row r="838" spans="2:16" ht="14.25" customHeight="1">
      <c r="B838" s="4" t="s">
        <v>13</v>
      </c>
      <c r="C838" s="4">
        <v>1185732</v>
      </c>
      <c r="D838" s="5">
        <v>44165</v>
      </c>
      <c r="E838" s="4" t="s">
        <v>535</v>
      </c>
      <c r="F838" s="4" t="s">
        <v>987</v>
      </c>
      <c r="G838" s="4" t="s">
        <v>988</v>
      </c>
      <c r="H838" s="6">
        <v>225</v>
      </c>
      <c r="I838" s="12" t="s">
        <v>366</v>
      </c>
      <c r="J838" s="12" t="s">
        <v>1086</v>
      </c>
      <c r="K838" s="10">
        <v>27000</v>
      </c>
      <c r="L838" s="11">
        <v>0.3</v>
      </c>
      <c r="M838" s="13">
        <f t="shared" si="24"/>
        <v>90000</v>
      </c>
      <c r="N838" s="13">
        <f t="shared" si="25"/>
        <v>400</v>
      </c>
      <c r="O838" s="4" t="s">
        <v>31</v>
      </c>
      <c r="P838" s="12" t="s">
        <v>367</v>
      </c>
    </row>
    <row r="839" spans="2:16" ht="14.25" customHeight="1">
      <c r="B839" s="4" t="s">
        <v>13</v>
      </c>
      <c r="C839" s="4">
        <v>1185732</v>
      </c>
      <c r="D839" s="5">
        <v>44166</v>
      </c>
      <c r="E839" s="4" t="s">
        <v>535</v>
      </c>
      <c r="F839" s="4" t="s">
        <v>987</v>
      </c>
      <c r="G839" s="4" t="s">
        <v>988</v>
      </c>
      <c r="H839" s="6">
        <v>175</v>
      </c>
      <c r="I839" s="12" t="s">
        <v>368</v>
      </c>
      <c r="J839" s="12" t="s">
        <v>1086</v>
      </c>
      <c r="K839" s="10">
        <v>21437.5</v>
      </c>
      <c r="L839" s="11">
        <v>0.35</v>
      </c>
      <c r="M839" s="13">
        <f t="shared" ref="M839:M902" si="26">K839/L839</f>
        <v>61250.000000000007</v>
      </c>
      <c r="N839" s="13">
        <f t="shared" ref="N839:N902" si="27">M839/H839</f>
        <v>350.00000000000006</v>
      </c>
      <c r="O839" s="4" t="s">
        <v>31</v>
      </c>
      <c r="P839" s="12" t="s">
        <v>369</v>
      </c>
    </row>
    <row r="840" spans="2:16" ht="14.25" customHeight="1">
      <c r="B840" s="4" t="s">
        <v>13</v>
      </c>
      <c r="C840" s="4">
        <v>1185732</v>
      </c>
      <c r="D840" s="5">
        <v>44167</v>
      </c>
      <c r="E840" s="4" t="s">
        <v>535</v>
      </c>
      <c r="F840" s="4" t="s">
        <v>987</v>
      </c>
      <c r="G840" s="4" t="s">
        <v>988</v>
      </c>
      <c r="H840" s="6">
        <v>150</v>
      </c>
      <c r="I840" s="12" t="s">
        <v>370</v>
      </c>
      <c r="J840" s="12" t="s">
        <v>1086</v>
      </c>
      <c r="K840" s="10">
        <v>20250</v>
      </c>
      <c r="L840" s="11">
        <v>0.3</v>
      </c>
      <c r="M840" s="13">
        <f t="shared" si="26"/>
        <v>67500</v>
      </c>
      <c r="N840" s="13">
        <f t="shared" si="27"/>
        <v>450</v>
      </c>
      <c r="O840" s="4" t="s">
        <v>31</v>
      </c>
      <c r="P840" s="12" t="s">
        <v>371</v>
      </c>
    </row>
    <row r="841" spans="2:16" ht="14.25" customHeight="1">
      <c r="B841" s="4" t="s">
        <v>13</v>
      </c>
      <c r="C841" s="4">
        <v>1185732</v>
      </c>
      <c r="D841" s="5">
        <v>44168</v>
      </c>
      <c r="E841" s="4" t="s">
        <v>535</v>
      </c>
      <c r="F841" s="4" t="s">
        <v>987</v>
      </c>
      <c r="G841" s="4" t="s">
        <v>988</v>
      </c>
      <c r="H841" s="6">
        <v>325</v>
      </c>
      <c r="I841" s="12" t="s">
        <v>372</v>
      </c>
      <c r="J841" s="12" t="s">
        <v>1087</v>
      </c>
      <c r="K841" s="10">
        <v>73125</v>
      </c>
      <c r="L841" s="11">
        <v>0.45</v>
      </c>
      <c r="M841" s="13">
        <f t="shared" si="26"/>
        <v>162500</v>
      </c>
      <c r="N841" s="13">
        <f t="shared" si="27"/>
        <v>500</v>
      </c>
      <c r="O841" s="4" t="s">
        <v>31</v>
      </c>
      <c r="P841" s="12" t="s">
        <v>373</v>
      </c>
    </row>
    <row r="842" spans="2:16" ht="14.25" customHeight="1">
      <c r="B842" s="4" t="s">
        <v>13</v>
      </c>
      <c r="C842" s="4">
        <v>1185732</v>
      </c>
      <c r="D842" s="5">
        <v>44169</v>
      </c>
      <c r="E842" s="4" t="s">
        <v>535</v>
      </c>
      <c r="F842" s="4" t="s">
        <v>987</v>
      </c>
      <c r="G842" s="4" t="s">
        <v>988</v>
      </c>
      <c r="H842" s="6">
        <v>450</v>
      </c>
      <c r="I842" s="12" t="s">
        <v>374</v>
      </c>
      <c r="J842" s="12" t="s">
        <v>1087</v>
      </c>
      <c r="K842" s="10">
        <v>70875</v>
      </c>
      <c r="L842" s="11">
        <v>0.35</v>
      </c>
      <c r="M842" s="13">
        <f t="shared" si="26"/>
        <v>202500</v>
      </c>
      <c r="N842" s="13">
        <f t="shared" si="27"/>
        <v>450</v>
      </c>
      <c r="O842" s="4" t="s">
        <v>31</v>
      </c>
      <c r="P842" s="12" t="s">
        <v>375</v>
      </c>
    </row>
    <row r="843" spans="2:16" ht="14.25" customHeight="1">
      <c r="B843" s="4" t="s">
        <v>13</v>
      </c>
      <c r="C843" s="4">
        <v>1185732</v>
      </c>
      <c r="D843" s="5">
        <v>44170</v>
      </c>
      <c r="E843" s="4" t="s">
        <v>535</v>
      </c>
      <c r="F843" s="4" t="s">
        <v>987</v>
      </c>
      <c r="G843" s="4" t="s">
        <v>988</v>
      </c>
      <c r="H843" s="6">
        <v>250</v>
      </c>
      <c r="I843" s="12" t="s">
        <v>66</v>
      </c>
      <c r="J843" s="12" t="s">
        <v>1087</v>
      </c>
      <c r="K843" s="10">
        <v>30000</v>
      </c>
      <c r="L843" s="11">
        <v>0.3</v>
      </c>
      <c r="M843" s="13">
        <f t="shared" si="26"/>
        <v>100000</v>
      </c>
      <c r="N843" s="13">
        <f t="shared" si="27"/>
        <v>400</v>
      </c>
      <c r="O843" s="4" t="s">
        <v>31</v>
      </c>
      <c r="P843" s="12" t="s">
        <v>376</v>
      </c>
    </row>
    <row r="844" spans="2:16" ht="14.25" customHeight="1">
      <c r="B844" s="4" t="s">
        <v>13</v>
      </c>
      <c r="C844" s="4">
        <v>1185732</v>
      </c>
      <c r="D844" s="5">
        <v>44171</v>
      </c>
      <c r="E844" s="4" t="s">
        <v>535</v>
      </c>
      <c r="F844" s="4" t="s">
        <v>987</v>
      </c>
      <c r="G844" s="4" t="s">
        <v>988</v>
      </c>
      <c r="H844" s="6">
        <v>150</v>
      </c>
      <c r="I844" s="12" t="s">
        <v>85</v>
      </c>
      <c r="J844" s="12" t="s">
        <v>1086</v>
      </c>
      <c r="K844" s="10">
        <v>11250</v>
      </c>
      <c r="L844" s="11">
        <v>0.3</v>
      </c>
      <c r="M844" s="13">
        <f t="shared" si="26"/>
        <v>37500</v>
      </c>
      <c r="N844" s="13">
        <f t="shared" si="27"/>
        <v>250</v>
      </c>
      <c r="O844" s="4" t="s">
        <v>31</v>
      </c>
      <c r="P844" s="12" t="s">
        <v>377</v>
      </c>
    </row>
    <row r="845" spans="2:16" ht="14.25" customHeight="1">
      <c r="B845" s="4" t="s">
        <v>13</v>
      </c>
      <c r="C845" s="4">
        <v>1185732</v>
      </c>
      <c r="D845" s="5">
        <v>44172</v>
      </c>
      <c r="E845" s="4" t="s">
        <v>535</v>
      </c>
      <c r="F845" s="4" t="s">
        <v>987</v>
      </c>
      <c r="G845" s="4" t="s">
        <v>988</v>
      </c>
      <c r="H845" s="6">
        <v>125</v>
      </c>
      <c r="I845" s="12" t="s">
        <v>378</v>
      </c>
      <c r="J845" s="12" t="s">
        <v>1087</v>
      </c>
      <c r="K845" s="10">
        <v>10937.5</v>
      </c>
      <c r="L845" s="11">
        <v>0.35</v>
      </c>
      <c r="M845" s="13">
        <f t="shared" si="26"/>
        <v>31250.000000000004</v>
      </c>
      <c r="N845" s="13">
        <f t="shared" si="27"/>
        <v>250.00000000000003</v>
      </c>
      <c r="O845" s="4" t="s">
        <v>31</v>
      </c>
      <c r="P845" s="12" t="s">
        <v>379</v>
      </c>
    </row>
    <row r="846" spans="2:16" ht="14.25" customHeight="1">
      <c r="B846" s="4" t="s">
        <v>13</v>
      </c>
      <c r="C846" s="4">
        <v>1185732</v>
      </c>
      <c r="D846" s="5">
        <v>44173</v>
      </c>
      <c r="E846" s="4" t="s">
        <v>535</v>
      </c>
      <c r="F846" s="4" t="s">
        <v>987</v>
      </c>
      <c r="G846" s="4" t="s">
        <v>988</v>
      </c>
      <c r="H846" s="6">
        <v>125</v>
      </c>
      <c r="I846" s="12" t="s">
        <v>380</v>
      </c>
      <c r="J846" s="12" t="s">
        <v>1087</v>
      </c>
      <c r="K846" s="10">
        <v>13125</v>
      </c>
      <c r="L846" s="11">
        <v>0.3</v>
      </c>
      <c r="M846" s="13">
        <f t="shared" si="26"/>
        <v>43750</v>
      </c>
      <c r="N846" s="13">
        <f t="shared" si="27"/>
        <v>350</v>
      </c>
      <c r="O846" s="4" t="s">
        <v>31</v>
      </c>
      <c r="P846" s="12" t="s">
        <v>381</v>
      </c>
    </row>
    <row r="847" spans="2:16" ht="14.25" customHeight="1">
      <c r="B847" s="4" t="s">
        <v>13</v>
      </c>
      <c r="C847" s="4">
        <v>1185732</v>
      </c>
      <c r="D847" s="5">
        <v>44174</v>
      </c>
      <c r="E847" s="4" t="s">
        <v>535</v>
      </c>
      <c r="F847" s="4" t="s">
        <v>987</v>
      </c>
      <c r="G847" s="4" t="s">
        <v>988</v>
      </c>
      <c r="H847" s="6">
        <v>200</v>
      </c>
      <c r="I847" s="12" t="s">
        <v>37</v>
      </c>
      <c r="J847" s="12" t="s">
        <v>1086</v>
      </c>
      <c r="K847" s="10">
        <v>36000</v>
      </c>
      <c r="L847" s="11">
        <v>0.45</v>
      </c>
      <c r="M847" s="13">
        <f t="shared" si="26"/>
        <v>80000</v>
      </c>
      <c r="N847" s="13">
        <f t="shared" si="27"/>
        <v>400</v>
      </c>
      <c r="O847" s="4" t="s">
        <v>31</v>
      </c>
      <c r="P847" s="12" t="s">
        <v>382</v>
      </c>
    </row>
    <row r="848" spans="2:16" ht="14.25" customHeight="1">
      <c r="B848" s="4" t="s">
        <v>13</v>
      </c>
      <c r="C848" s="4">
        <v>1185732</v>
      </c>
      <c r="D848" s="5">
        <v>44175</v>
      </c>
      <c r="E848" s="4" t="s">
        <v>535</v>
      </c>
      <c r="F848" s="4" t="s">
        <v>987</v>
      </c>
      <c r="G848" s="4" t="s">
        <v>988</v>
      </c>
      <c r="H848" s="6">
        <v>375</v>
      </c>
      <c r="I848" s="12" t="s">
        <v>383</v>
      </c>
      <c r="J848" s="12" t="s">
        <v>1086</v>
      </c>
      <c r="K848" s="10">
        <v>59062.5</v>
      </c>
      <c r="L848" s="11">
        <v>0.35</v>
      </c>
      <c r="M848" s="13">
        <f t="shared" si="26"/>
        <v>168750</v>
      </c>
      <c r="N848" s="13">
        <f t="shared" si="27"/>
        <v>450</v>
      </c>
      <c r="O848" s="4" t="s">
        <v>31</v>
      </c>
      <c r="P848" s="12" t="s">
        <v>384</v>
      </c>
    </row>
    <row r="849" spans="2:16" ht="14.25" customHeight="1">
      <c r="B849" s="4" t="s">
        <v>13</v>
      </c>
      <c r="C849" s="4">
        <v>1185732</v>
      </c>
      <c r="D849" s="5">
        <v>44176</v>
      </c>
      <c r="E849" s="4" t="s">
        <v>535</v>
      </c>
      <c r="F849" s="4" t="s">
        <v>987</v>
      </c>
      <c r="G849" s="4" t="s">
        <v>988</v>
      </c>
      <c r="H849" s="6">
        <v>200</v>
      </c>
      <c r="I849" s="12" t="s">
        <v>385</v>
      </c>
      <c r="J849" s="12" t="s">
        <v>1086</v>
      </c>
      <c r="K849" s="10">
        <v>21000</v>
      </c>
      <c r="L849" s="11">
        <v>0.3</v>
      </c>
      <c r="M849" s="13">
        <f t="shared" si="26"/>
        <v>70000</v>
      </c>
      <c r="N849" s="13">
        <f t="shared" si="27"/>
        <v>350</v>
      </c>
      <c r="O849" s="4" t="s">
        <v>31</v>
      </c>
      <c r="P849" s="12" t="s">
        <v>386</v>
      </c>
    </row>
    <row r="850" spans="2:16" ht="14.25" customHeight="1">
      <c r="B850" s="4" t="s">
        <v>13</v>
      </c>
      <c r="C850" s="4">
        <v>1185732</v>
      </c>
      <c r="D850" s="5">
        <v>44177</v>
      </c>
      <c r="E850" s="4" t="s">
        <v>535</v>
      </c>
      <c r="F850" s="4" t="s">
        <v>987</v>
      </c>
      <c r="G850" s="4" t="s">
        <v>988</v>
      </c>
      <c r="H850" s="6">
        <v>100</v>
      </c>
      <c r="I850" s="12" t="s">
        <v>387</v>
      </c>
      <c r="J850" s="12" t="s">
        <v>1087</v>
      </c>
      <c r="K850" s="10">
        <v>10500</v>
      </c>
      <c r="L850" s="11">
        <v>0.3</v>
      </c>
      <c r="M850" s="13">
        <f t="shared" si="26"/>
        <v>35000</v>
      </c>
      <c r="N850" s="13">
        <f t="shared" si="27"/>
        <v>350</v>
      </c>
      <c r="O850" s="4" t="s">
        <v>31</v>
      </c>
      <c r="P850" s="12" t="s">
        <v>388</v>
      </c>
    </row>
    <row r="851" spans="2:16" ht="14.25" customHeight="1">
      <c r="B851" s="4" t="s">
        <v>13</v>
      </c>
      <c r="C851" s="4">
        <v>1185732</v>
      </c>
      <c r="D851" s="5">
        <v>44178</v>
      </c>
      <c r="E851" s="4" t="s">
        <v>535</v>
      </c>
      <c r="F851" s="4" t="s">
        <v>987</v>
      </c>
      <c r="G851" s="4" t="s">
        <v>988</v>
      </c>
      <c r="H851" s="6">
        <v>75</v>
      </c>
      <c r="I851" s="12" t="s">
        <v>389</v>
      </c>
      <c r="J851" s="12" t="s">
        <v>1087</v>
      </c>
      <c r="K851" s="10">
        <v>9187.5</v>
      </c>
      <c r="L851" s="11">
        <v>0.35</v>
      </c>
      <c r="M851" s="13">
        <f t="shared" si="26"/>
        <v>26250</v>
      </c>
      <c r="N851" s="13">
        <f t="shared" si="27"/>
        <v>350</v>
      </c>
      <c r="O851" s="4" t="s">
        <v>31</v>
      </c>
      <c r="P851" s="12" t="s">
        <v>390</v>
      </c>
    </row>
    <row r="852" spans="2:16" ht="14.25" customHeight="1">
      <c r="B852" s="4" t="s">
        <v>13</v>
      </c>
      <c r="C852" s="4">
        <v>1185732</v>
      </c>
      <c r="D852" s="5">
        <v>44179</v>
      </c>
      <c r="E852" s="4" t="s">
        <v>535</v>
      </c>
      <c r="F852" s="4" t="s">
        <v>987</v>
      </c>
      <c r="G852" s="4" t="s">
        <v>988</v>
      </c>
      <c r="H852" s="6">
        <v>75</v>
      </c>
      <c r="I852" s="12" t="s">
        <v>99</v>
      </c>
      <c r="J852" s="12" t="s">
        <v>1087</v>
      </c>
      <c r="K852" s="10">
        <v>10125</v>
      </c>
      <c r="L852" s="11">
        <v>0.3</v>
      </c>
      <c r="M852" s="13">
        <f t="shared" si="26"/>
        <v>33750</v>
      </c>
      <c r="N852" s="13">
        <f t="shared" si="27"/>
        <v>450</v>
      </c>
      <c r="O852" s="4" t="s">
        <v>31</v>
      </c>
      <c r="P852" s="12" t="s">
        <v>391</v>
      </c>
    </row>
    <row r="853" spans="2:16" ht="14.25" customHeight="1">
      <c r="B853" s="4" t="s">
        <v>13</v>
      </c>
      <c r="C853" s="4">
        <v>1185732</v>
      </c>
      <c r="D853" s="5">
        <v>44180</v>
      </c>
      <c r="E853" s="4" t="s">
        <v>535</v>
      </c>
      <c r="F853" s="4" t="s">
        <v>987</v>
      </c>
      <c r="G853" s="4" t="s">
        <v>988</v>
      </c>
      <c r="H853" s="6">
        <v>200</v>
      </c>
      <c r="I853" s="12" t="s">
        <v>392</v>
      </c>
      <c r="J853" s="12" t="s">
        <v>1087</v>
      </c>
      <c r="K853" s="10">
        <v>45000</v>
      </c>
      <c r="L853" s="11">
        <v>0.45</v>
      </c>
      <c r="M853" s="13">
        <f t="shared" si="26"/>
        <v>100000</v>
      </c>
      <c r="N853" s="13">
        <f t="shared" si="27"/>
        <v>500</v>
      </c>
      <c r="O853" s="4" t="s">
        <v>31</v>
      </c>
      <c r="P853" s="12" t="s">
        <v>393</v>
      </c>
    </row>
    <row r="854" spans="2:16" ht="14.25" customHeight="1">
      <c r="B854" s="4" t="s">
        <v>13</v>
      </c>
      <c r="C854" s="4">
        <v>1185732</v>
      </c>
      <c r="D854" s="5">
        <v>44181</v>
      </c>
      <c r="E854" s="4" t="s">
        <v>535</v>
      </c>
      <c r="F854" s="4" t="s">
        <v>987</v>
      </c>
      <c r="G854" s="4" t="s">
        <v>988</v>
      </c>
      <c r="H854" s="6">
        <v>350</v>
      </c>
      <c r="I854" s="12" t="s">
        <v>394</v>
      </c>
      <c r="J854" s="12" t="s">
        <v>1087</v>
      </c>
      <c r="K854" s="10">
        <v>61250</v>
      </c>
      <c r="L854" s="11">
        <v>0.35</v>
      </c>
      <c r="M854" s="13">
        <f t="shared" si="26"/>
        <v>175000</v>
      </c>
      <c r="N854" s="13">
        <f t="shared" si="27"/>
        <v>500</v>
      </c>
      <c r="O854" s="4" t="s">
        <v>31</v>
      </c>
      <c r="P854" s="12" t="s">
        <v>395</v>
      </c>
    </row>
    <row r="855" spans="2:16" ht="14.25" customHeight="1">
      <c r="B855" s="4" t="s">
        <v>13</v>
      </c>
      <c r="C855" s="4">
        <v>1185732</v>
      </c>
      <c r="D855" s="5">
        <v>44182</v>
      </c>
      <c r="E855" s="4" t="s">
        <v>535</v>
      </c>
      <c r="F855" s="4" t="s">
        <v>987</v>
      </c>
      <c r="G855" s="4" t="s">
        <v>988</v>
      </c>
      <c r="H855" s="6">
        <v>200</v>
      </c>
      <c r="I855" s="12" t="s">
        <v>396</v>
      </c>
      <c r="J855" s="12" t="s">
        <v>1087</v>
      </c>
      <c r="K855" s="10">
        <v>24000</v>
      </c>
      <c r="L855" s="11">
        <v>0.3</v>
      </c>
      <c r="M855" s="13">
        <f t="shared" si="26"/>
        <v>80000</v>
      </c>
      <c r="N855" s="13">
        <f t="shared" si="27"/>
        <v>400</v>
      </c>
      <c r="O855" s="4" t="s">
        <v>31</v>
      </c>
      <c r="P855" s="12" t="s">
        <v>397</v>
      </c>
    </row>
    <row r="856" spans="2:16" ht="14.25" customHeight="1">
      <c r="B856" s="4" t="s">
        <v>13</v>
      </c>
      <c r="C856" s="4">
        <v>1185732</v>
      </c>
      <c r="D856" s="5">
        <v>44183</v>
      </c>
      <c r="E856" s="4" t="s">
        <v>535</v>
      </c>
      <c r="F856" s="4" t="s">
        <v>987</v>
      </c>
      <c r="G856" s="4" t="s">
        <v>988</v>
      </c>
      <c r="H856" s="6">
        <v>145</v>
      </c>
      <c r="I856" s="12" t="s">
        <v>398</v>
      </c>
      <c r="J856" s="12" t="s">
        <v>1086</v>
      </c>
      <c r="K856" s="10">
        <v>17400</v>
      </c>
      <c r="L856" s="11">
        <v>0.3</v>
      </c>
      <c r="M856" s="13">
        <f t="shared" si="26"/>
        <v>58000</v>
      </c>
      <c r="N856" s="13">
        <f t="shared" si="27"/>
        <v>400</v>
      </c>
      <c r="O856" s="4" t="s">
        <v>31</v>
      </c>
      <c r="P856" s="12" t="s">
        <v>399</v>
      </c>
    </row>
    <row r="857" spans="2:16" ht="14.25" customHeight="1">
      <c r="B857" s="4" t="s">
        <v>13</v>
      </c>
      <c r="C857" s="4">
        <v>1185732</v>
      </c>
      <c r="D857" s="5">
        <v>44184</v>
      </c>
      <c r="E857" s="4" t="s">
        <v>535</v>
      </c>
      <c r="F857" s="4" t="s">
        <v>987</v>
      </c>
      <c r="G857" s="4" t="s">
        <v>988</v>
      </c>
      <c r="H857" s="6">
        <v>150</v>
      </c>
      <c r="I857" s="12" t="s">
        <v>400</v>
      </c>
      <c r="J857" s="12" t="s">
        <v>1088</v>
      </c>
      <c r="K857" s="10">
        <v>21000</v>
      </c>
      <c r="L857" s="11">
        <v>0.35</v>
      </c>
      <c r="M857" s="13">
        <f t="shared" si="26"/>
        <v>60000.000000000007</v>
      </c>
      <c r="N857" s="13">
        <f t="shared" si="27"/>
        <v>400.00000000000006</v>
      </c>
      <c r="O857" s="4" t="s">
        <v>31</v>
      </c>
      <c r="P857" s="12" t="s">
        <v>401</v>
      </c>
    </row>
    <row r="858" spans="2:16" ht="14.25" customHeight="1">
      <c r="B858" s="4" t="s">
        <v>13</v>
      </c>
      <c r="C858" s="4">
        <v>1185732</v>
      </c>
      <c r="D858" s="5">
        <v>44185</v>
      </c>
      <c r="E858" s="4" t="s">
        <v>535</v>
      </c>
      <c r="F858" s="4" t="s">
        <v>987</v>
      </c>
      <c r="G858" s="4" t="s">
        <v>988</v>
      </c>
      <c r="H858" s="6">
        <v>125</v>
      </c>
      <c r="I858" s="12" t="s">
        <v>35</v>
      </c>
      <c r="J858" s="12" t="s">
        <v>1087</v>
      </c>
      <c r="K858" s="10">
        <v>20625</v>
      </c>
      <c r="L858" s="11">
        <v>0.3</v>
      </c>
      <c r="M858" s="13">
        <f t="shared" si="26"/>
        <v>68750</v>
      </c>
      <c r="N858" s="13">
        <f t="shared" si="27"/>
        <v>550</v>
      </c>
      <c r="O858" s="4" t="s">
        <v>31</v>
      </c>
      <c r="P858" s="12" t="s">
        <v>402</v>
      </c>
    </row>
    <row r="859" spans="2:16" ht="14.25" customHeight="1">
      <c r="B859" s="4" t="s">
        <v>13</v>
      </c>
      <c r="C859" s="4">
        <v>1185732</v>
      </c>
      <c r="D859" s="5">
        <v>44186</v>
      </c>
      <c r="E859" s="4" t="s">
        <v>535</v>
      </c>
      <c r="F859" s="4" t="s">
        <v>987</v>
      </c>
      <c r="G859" s="4" t="s">
        <v>988</v>
      </c>
      <c r="H859" s="6">
        <v>225</v>
      </c>
      <c r="I859" s="12" t="s">
        <v>403</v>
      </c>
      <c r="J859" s="12" t="s">
        <v>1087</v>
      </c>
      <c r="K859" s="10">
        <v>60750</v>
      </c>
      <c r="L859" s="11">
        <v>0.45</v>
      </c>
      <c r="M859" s="13">
        <f t="shared" si="26"/>
        <v>135000</v>
      </c>
      <c r="N859" s="13">
        <f t="shared" si="27"/>
        <v>600</v>
      </c>
      <c r="O859" s="4" t="s">
        <v>31</v>
      </c>
      <c r="P859" s="12" t="s">
        <v>404</v>
      </c>
    </row>
    <row r="860" spans="2:16" ht="14.25" customHeight="1">
      <c r="B860" s="4" t="s">
        <v>13</v>
      </c>
      <c r="C860" s="4">
        <v>1185732</v>
      </c>
      <c r="D860" s="5">
        <v>44187</v>
      </c>
      <c r="E860" s="4" t="s">
        <v>535</v>
      </c>
      <c r="F860" s="4" t="s">
        <v>987</v>
      </c>
      <c r="G860" s="4" t="s">
        <v>988</v>
      </c>
      <c r="H860" s="6">
        <v>475</v>
      </c>
      <c r="I860" s="12" t="s">
        <v>279</v>
      </c>
      <c r="J860" s="12" t="s">
        <v>1087</v>
      </c>
      <c r="K860" s="10">
        <v>91437.5</v>
      </c>
      <c r="L860" s="11">
        <v>0.35</v>
      </c>
      <c r="M860" s="13">
        <f t="shared" si="26"/>
        <v>261250.00000000003</v>
      </c>
      <c r="N860" s="13">
        <f t="shared" si="27"/>
        <v>550.00000000000011</v>
      </c>
      <c r="O860" s="4" t="s">
        <v>31</v>
      </c>
      <c r="P860" s="12" t="s">
        <v>405</v>
      </c>
    </row>
    <row r="861" spans="2:16" ht="14.25" customHeight="1">
      <c r="B861" s="4" t="s">
        <v>13</v>
      </c>
      <c r="C861" s="4">
        <v>1185732</v>
      </c>
      <c r="D861" s="5">
        <v>44188</v>
      </c>
      <c r="E861" s="4" t="s">
        <v>535</v>
      </c>
      <c r="F861" s="4" t="s">
        <v>987</v>
      </c>
      <c r="G861" s="4" t="s">
        <v>988</v>
      </c>
      <c r="H861" s="6">
        <v>275</v>
      </c>
      <c r="I861" s="12" t="s">
        <v>406</v>
      </c>
      <c r="J861" s="12" t="s">
        <v>1086</v>
      </c>
      <c r="K861" s="10">
        <v>37125</v>
      </c>
      <c r="L861" s="11">
        <v>0.3</v>
      </c>
      <c r="M861" s="13">
        <f t="shared" si="26"/>
        <v>123750</v>
      </c>
      <c r="N861" s="13">
        <f t="shared" si="27"/>
        <v>450</v>
      </c>
      <c r="O861" s="4" t="s">
        <v>31</v>
      </c>
      <c r="P861" s="12" t="s">
        <v>407</v>
      </c>
    </row>
    <row r="862" spans="2:16" ht="14.25" customHeight="1">
      <c r="B862" s="4" t="s">
        <v>13</v>
      </c>
      <c r="C862" s="4">
        <v>1185732</v>
      </c>
      <c r="D862" s="5">
        <v>44189</v>
      </c>
      <c r="E862" s="4" t="s">
        <v>535</v>
      </c>
      <c r="F862" s="4" t="s">
        <v>987</v>
      </c>
      <c r="G862" s="4" t="s">
        <v>988</v>
      </c>
      <c r="H862" s="6">
        <v>225</v>
      </c>
      <c r="I862" s="12" t="s">
        <v>297</v>
      </c>
      <c r="J862" s="12" t="s">
        <v>1086</v>
      </c>
      <c r="K862" s="10">
        <v>30375</v>
      </c>
      <c r="L862" s="11">
        <v>0.3</v>
      </c>
      <c r="M862" s="13">
        <f t="shared" si="26"/>
        <v>101250</v>
      </c>
      <c r="N862" s="13">
        <f t="shared" si="27"/>
        <v>450</v>
      </c>
      <c r="O862" s="4" t="s">
        <v>31</v>
      </c>
      <c r="P862" s="12" t="s">
        <v>408</v>
      </c>
    </row>
    <row r="863" spans="2:16" ht="14.25" customHeight="1">
      <c r="B863" s="4" t="s">
        <v>13</v>
      </c>
      <c r="C863" s="4">
        <v>1185732</v>
      </c>
      <c r="D863" s="5">
        <v>44190</v>
      </c>
      <c r="E863" s="4" t="s">
        <v>535</v>
      </c>
      <c r="F863" s="4" t="s">
        <v>987</v>
      </c>
      <c r="G863" s="4" t="s">
        <v>988</v>
      </c>
      <c r="H863" s="6">
        <v>175</v>
      </c>
      <c r="I863" s="12" t="s">
        <v>409</v>
      </c>
      <c r="J863" s="12" t="s">
        <v>1086</v>
      </c>
      <c r="K863" s="10">
        <v>27562.5</v>
      </c>
      <c r="L863" s="11">
        <v>0.35</v>
      </c>
      <c r="M863" s="13">
        <f t="shared" si="26"/>
        <v>78750</v>
      </c>
      <c r="N863" s="13">
        <f t="shared" si="27"/>
        <v>450</v>
      </c>
      <c r="O863" s="4" t="s">
        <v>31</v>
      </c>
      <c r="P863" s="12" t="s">
        <v>410</v>
      </c>
    </row>
    <row r="864" spans="2:16" ht="14.25" customHeight="1">
      <c r="B864" s="4" t="s">
        <v>13</v>
      </c>
      <c r="C864" s="4">
        <v>1185732</v>
      </c>
      <c r="D864" s="5">
        <v>44191</v>
      </c>
      <c r="E864" s="4" t="s">
        <v>535</v>
      </c>
      <c r="F864" s="4" t="s">
        <v>987</v>
      </c>
      <c r="G864" s="4" t="s">
        <v>988</v>
      </c>
      <c r="H864" s="6">
        <v>175</v>
      </c>
      <c r="I864" s="12" t="s">
        <v>411</v>
      </c>
      <c r="J864" s="12" t="s">
        <v>1087</v>
      </c>
      <c r="K864" s="10">
        <v>28875</v>
      </c>
      <c r="L864" s="11">
        <v>0.3</v>
      </c>
      <c r="M864" s="13">
        <f t="shared" si="26"/>
        <v>96250</v>
      </c>
      <c r="N864" s="13">
        <f t="shared" si="27"/>
        <v>550</v>
      </c>
      <c r="O864" s="4" t="s">
        <v>31</v>
      </c>
      <c r="P864" s="12" t="s">
        <v>412</v>
      </c>
    </row>
    <row r="865" spans="2:16" ht="14.25" customHeight="1">
      <c r="B865" s="4" t="s">
        <v>13</v>
      </c>
      <c r="C865" s="4">
        <v>1185732</v>
      </c>
      <c r="D865" s="5">
        <v>44192</v>
      </c>
      <c r="E865" s="4" t="s">
        <v>535</v>
      </c>
      <c r="F865" s="4" t="s">
        <v>987</v>
      </c>
      <c r="G865" s="4" t="s">
        <v>988</v>
      </c>
      <c r="H865" s="6">
        <v>275</v>
      </c>
      <c r="I865" s="12" t="s">
        <v>414</v>
      </c>
      <c r="J865" s="12" t="s">
        <v>1086</v>
      </c>
      <c r="K865" s="10">
        <v>74250</v>
      </c>
      <c r="L865" s="11">
        <v>0.45</v>
      </c>
      <c r="M865" s="13">
        <f t="shared" si="26"/>
        <v>165000</v>
      </c>
      <c r="N865" s="13">
        <f t="shared" si="27"/>
        <v>600</v>
      </c>
      <c r="O865" s="4" t="s">
        <v>31</v>
      </c>
      <c r="P865" s="12" t="s">
        <v>415</v>
      </c>
    </row>
    <row r="866" spans="2:16" ht="14.25" customHeight="1">
      <c r="B866" s="4" t="s">
        <v>13</v>
      </c>
      <c r="C866" s="4">
        <v>1189833</v>
      </c>
      <c r="D866" s="5">
        <v>44193</v>
      </c>
      <c r="E866" s="4" t="s">
        <v>535</v>
      </c>
      <c r="F866" s="4" t="s">
        <v>987</v>
      </c>
      <c r="G866" s="4" t="s">
        <v>988</v>
      </c>
      <c r="H866" s="6">
        <v>475</v>
      </c>
      <c r="I866" s="12" t="s">
        <v>101</v>
      </c>
      <c r="J866" s="12" t="s">
        <v>1086</v>
      </c>
      <c r="K866" s="10">
        <v>74812.5</v>
      </c>
      <c r="L866" s="11">
        <v>0.45</v>
      </c>
      <c r="M866" s="13">
        <f t="shared" si="26"/>
        <v>166250</v>
      </c>
      <c r="N866" s="13">
        <f t="shared" si="27"/>
        <v>350</v>
      </c>
      <c r="O866" s="4" t="s">
        <v>31</v>
      </c>
      <c r="P866" s="12" t="s">
        <v>416</v>
      </c>
    </row>
    <row r="867" spans="2:16" ht="14.25" customHeight="1">
      <c r="B867" s="4" t="s">
        <v>13</v>
      </c>
      <c r="C867" s="4">
        <v>1189833</v>
      </c>
      <c r="D867" s="5">
        <v>44194</v>
      </c>
      <c r="E867" s="4" t="s">
        <v>535</v>
      </c>
      <c r="F867" s="4" t="s">
        <v>987</v>
      </c>
      <c r="G867" s="4" t="s">
        <v>988</v>
      </c>
      <c r="H867" s="6">
        <v>475</v>
      </c>
      <c r="I867" s="12" t="s">
        <v>417</v>
      </c>
      <c r="J867" s="12" t="s">
        <v>1086</v>
      </c>
      <c r="K867" s="10">
        <v>64125</v>
      </c>
      <c r="L867" s="11">
        <v>0.3</v>
      </c>
      <c r="M867" s="13">
        <f t="shared" si="26"/>
        <v>213750</v>
      </c>
      <c r="N867" s="13">
        <f t="shared" si="27"/>
        <v>450</v>
      </c>
      <c r="O867" s="4" t="s">
        <v>31</v>
      </c>
      <c r="P867" s="12" t="s">
        <v>418</v>
      </c>
    </row>
    <row r="868" spans="2:16" ht="14.25" customHeight="1">
      <c r="B868" s="4" t="s">
        <v>13</v>
      </c>
      <c r="C868" s="4">
        <v>1189833</v>
      </c>
      <c r="D868" s="5">
        <v>44195</v>
      </c>
      <c r="E868" s="4" t="s">
        <v>535</v>
      </c>
      <c r="F868" s="4" t="s">
        <v>987</v>
      </c>
      <c r="G868" s="4" t="s">
        <v>988</v>
      </c>
      <c r="H868" s="6">
        <v>475</v>
      </c>
      <c r="I868" s="12" t="s">
        <v>37</v>
      </c>
      <c r="J868" s="12" t="s">
        <v>1086</v>
      </c>
      <c r="K868" s="10">
        <v>96187.5</v>
      </c>
      <c r="L868" s="11">
        <v>0.45</v>
      </c>
      <c r="M868" s="13">
        <f t="shared" si="26"/>
        <v>213750</v>
      </c>
      <c r="N868" s="13">
        <f t="shared" si="27"/>
        <v>450</v>
      </c>
      <c r="O868" s="4" t="s">
        <v>31</v>
      </c>
      <c r="P868" s="12" t="s">
        <v>419</v>
      </c>
    </row>
    <row r="869" spans="2:16" ht="14.25" customHeight="1">
      <c r="B869" s="4" t="s">
        <v>13</v>
      </c>
      <c r="C869" s="4">
        <v>1189833</v>
      </c>
      <c r="D869" s="5">
        <v>44196</v>
      </c>
      <c r="E869" s="4" t="s">
        <v>535</v>
      </c>
      <c r="F869" s="4" t="s">
        <v>987</v>
      </c>
      <c r="G869" s="4" t="s">
        <v>988</v>
      </c>
      <c r="H869" s="6">
        <v>325</v>
      </c>
      <c r="I869" s="12" t="s">
        <v>99</v>
      </c>
      <c r="J869" s="12" t="s">
        <v>1087</v>
      </c>
      <c r="K869" s="10">
        <v>58500</v>
      </c>
      <c r="L869" s="11">
        <v>0.4</v>
      </c>
      <c r="M869" s="13">
        <f t="shared" si="26"/>
        <v>146250</v>
      </c>
      <c r="N869" s="13">
        <f t="shared" si="27"/>
        <v>450</v>
      </c>
      <c r="O869" s="4" t="s">
        <v>31</v>
      </c>
      <c r="P869" s="12" t="s">
        <v>420</v>
      </c>
    </row>
    <row r="870" spans="2:16" ht="14.25" customHeight="1">
      <c r="B870" s="4" t="s">
        <v>13</v>
      </c>
      <c r="C870" s="4">
        <v>1189833</v>
      </c>
      <c r="D870" s="5">
        <v>44197</v>
      </c>
      <c r="E870" s="4" t="s">
        <v>535</v>
      </c>
      <c r="F870" s="4" t="s">
        <v>989</v>
      </c>
      <c r="G870" s="4" t="s">
        <v>990</v>
      </c>
      <c r="H870" s="6">
        <v>275</v>
      </c>
      <c r="I870" s="12" t="s">
        <v>421</v>
      </c>
      <c r="J870" s="12" t="s">
        <v>1086</v>
      </c>
      <c r="K870" s="10">
        <v>82500</v>
      </c>
      <c r="L870" s="11">
        <v>0.6</v>
      </c>
      <c r="M870" s="13">
        <f t="shared" si="26"/>
        <v>137500</v>
      </c>
      <c r="N870" s="13">
        <f t="shared" si="27"/>
        <v>500</v>
      </c>
      <c r="O870" s="4" t="s">
        <v>31</v>
      </c>
      <c r="P870" s="12" t="s">
        <v>422</v>
      </c>
    </row>
    <row r="871" spans="2:16" ht="14.25" customHeight="1">
      <c r="B871" s="4" t="s">
        <v>13</v>
      </c>
      <c r="C871" s="4">
        <v>1189833</v>
      </c>
      <c r="D871" s="5">
        <v>44198</v>
      </c>
      <c r="E871" s="4" t="s">
        <v>535</v>
      </c>
      <c r="F871" s="4" t="s">
        <v>989</v>
      </c>
      <c r="G871" s="4" t="s">
        <v>990</v>
      </c>
      <c r="H871" s="6">
        <v>475</v>
      </c>
      <c r="I871" s="12" t="s">
        <v>423</v>
      </c>
      <c r="J871" s="12" t="s">
        <v>1087</v>
      </c>
      <c r="K871" s="10">
        <v>53437.5</v>
      </c>
      <c r="L871" s="11">
        <v>0.25</v>
      </c>
      <c r="M871" s="13">
        <f t="shared" si="26"/>
        <v>213750</v>
      </c>
      <c r="N871" s="13">
        <f t="shared" si="27"/>
        <v>450</v>
      </c>
      <c r="O871" s="4" t="s">
        <v>31</v>
      </c>
      <c r="P871" s="12" t="s">
        <v>424</v>
      </c>
    </row>
    <row r="872" spans="2:16" ht="14.25" customHeight="1">
      <c r="B872" s="4" t="s">
        <v>13</v>
      </c>
      <c r="C872" s="4">
        <v>1189833</v>
      </c>
      <c r="D872" s="5">
        <v>44199</v>
      </c>
      <c r="E872" s="4" t="s">
        <v>535</v>
      </c>
      <c r="F872" s="4" t="s">
        <v>989</v>
      </c>
      <c r="G872" s="4" t="s">
        <v>990</v>
      </c>
      <c r="H872" s="6">
        <v>525</v>
      </c>
      <c r="I872" s="12" t="s">
        <v>425</v>
      </c>
      <c r="J872" s="12" t="s">
        <v>1087</v>
      </c>
      <c r="K872" s="10">
        <v>82687.5</v>
      </c>
      <c r="L872" s="11">
        <v>0.45</v>
      </c>
      <c r="M872" s="13">
        <f t="shared" si="26"/>
        <v>183750</v>
      </c>
      <c r="N872" s="13">
        <f t="shared" si="27"/>
        <v>350</v>
      </c>
      <c r="O872" s="4" t="s">
        <v>31</v>
      </c>
      <c r="P872" s="12" t="s">
        <v>426</v>
      </c>
    </row>
    <row r="873" spans="2:16" ht="14.25" customHeight="1">
      <c r="B873" s="4" t="s">
        <v>13</v>
      </c>
      <c r="C873" s="4">
        <v>1189833</v>
      </c>
      <c r="D873" s="5">
        <v>44200</v>
      </c>
      <c r="E873" s="4" t="s">
        <v>535</v>
      </c>
      <c r="F873" s="4" t="s">
        <v>989</v>
      </c>
      <c r="G873" s="4" t="s">
        <v>990</v>
      </c>
      <c r="H873" s="6">
        <v>425</v>
      </c>
      <c r="I873" s="12" t="s">
        <v>427</v>
      </c>
      <c r="J873" s="12" t="s">
        <v>1086</v>
      </c>
      <c r="K873" s="10">
        <v>57375</v>
      </c>
      <c r="L873" s="11">
        <v>0.3</v>
      </c>
      <c r="M873" s="13">
        <f t="shared" si="26"/>
        <v>191250</v>
      </c>
      <c r="N873" s="13">
        <f t="shared" si="27"/>
        <v>450</v>
      </c>
      <c r="O873" s="4" t="s">
        <v>31</v>
      </c>
      <c r="P873" s="12" t="s">
        <v>428</v>
      </c>
    </row>
    <row r="874" spans="2:16" ht="14.25" customHeight="1">
      <c r="B874" s="4" t="s">
        <v>13</v>
      </c>
      <c r="C874" s="4">
        <v>1189833</v>
      </c>
      <c r="D874" s="5">
        <v>44201</v>
      </c>
      <c r="E874" s="4" t="s">
        <v>535</v>
      </c>
      <c r="F874" s="4" t="s">
        <v>989</v>
      </c>
      <c r="G874" s="4" t="s">
        <v>990</v>
      </c>
      <c r="H874" s="6">
        <v>450</v>
      </c>
      <c r="I874" s="12" t="s">
        <v>429</v>
      </c>
      <c r="J874" s="12" t="s">
        <v>1087</v>
      </c>
      <c r="K874" s="10">
        <v>91125</v>
      </c>
      <c r="L874" s="11">
        <v>0.45</v>
      </c>
      <c r="M874" s="13">
        <f t="shared" si="26"/>
        <v>202500</v>
      </c>
      <c r="N874" s="13">
        <f t="shared" si="27"/>
        <v>450</v>
      </c>
      <c r="O874" s="4" t="s">
        <v>31</v>
      </c>
      <c r="P874" s="12" t="s">
        <v>430</v>
      </c>
    </row>
    <row r="875" spans="2:16" ht="14.25" customHeight="1">
      <c r="B875" s="4" t="s">
        <v>13</v>
      </c>
      <c r="C875" s="4">
        <v>1189833</v>
      </c>
      <c r="D875" s="5">
        <v>44202</v>
      </c>
      <c r="E875" s="4" t="s">
        <v>535</v>
      </c>
      <c r="F875" s="4" t="s">
        <v>989</v>
      </c>
      <c r="G875" s="4" t="s">
        <v>990</v>
      </c>
      <c r="H875" s="6">
        <v>300</v>
      </c>
      <c r="I875" s="12" t="s">
        <v>431</v>
      </c>
      <c r="J875" s="12" t="s">
        <v>1087</v>
      </c>
      <c r="K875" s="10">
        <v>54000</v>
      </c>
      <c r="L875" s="11">
        <v>0.4</v>
      </c>
      <c r="M875" s="13">
        <f t="shared" si="26"/>
        <v>135000</v>
      </c>
      <c r="N875" s="13">
        <f t="shared" si="27"/>
        <v>450</v>
      </c>
      <c r="O875" s="4" t="s">
        <v>31</v>
      </c>
      <c r="P875" s="12" t="s">
        <v>432</v>
      </c>
    </row>
    <row r="876" spans="2:16" ht="14.25" customHeight="1">
      <c r="B876" s="4" t="s">
        <v>13</v>
      </c>
      <c r="C876" s="4">
        <v>1189833</v>
      </c>
      <c r="D876" s="5">
        <v>44203</v>
      </c>
      <c r="E876" s="4" t="s">
        <v>535</v>
      </c>
      <c r="F876" s="4" t="s">
        <v>989</v>
      </c>
      <c r="G876" s="4" t="s">
        <v>990</v>
      </c>
      <c r="H876" s="6">
        <v>225</v>
      </c>
      <c r="I876" s="12" t="s">
        <v>433</v>
      </c>
      <c r="J876" s="12" t="s">
        <v>1086</v>
      </c>
      <c r="K876" s="10">
        <v>67500</v>
      </c>
      <c r="L876" s="11">
        <v>0.6</v>
      </c>
      <c r="M876" s="13">
        <f t="shared" si="26"/>
        <v>112500</v>
      </c>
      <c r="N876" s="13">
        <f t="shared" si="27"/>
        <v>500</v>
      </c>
      <c r="O876" s="4" t="s">
        <v>31</v>
      </c>
      <c r="P876" s="12" t="s">
        <v>434</v>
      </c>
    </row>
    <row r="877" spans="2:16" ht="14.25" customHeight="1">
      <c r="B877" s="4" t="s">
        <v>13</v>
      </c>
      <c r="C877" s="4">
        <v>1189833</v>
      </c>
      <c r="D877" s="5">
        <v>44204</v>
      </c>
      <c r="E877" s="4" t="s">
        <v>535</v>
      </c>
      <c r="F877" s="4" t="s">
        <v>989</v>
      </c>
      <c r="G877" s="4" t="s">
        <v>990</v>
      </c>
      <c r="H877" s="6">
        <v>425</v>
      </c>
      <c r="I877" s="12" t="s">
        <v>17</v>
      </c>
      <c r="J877" s="12" t="s">
        <v>1086</v>
      </c>
      <c r="K877" s="10">
        <v>47812.5</v>
      </c>
      <c r="L877" s="11">
        <v>0.25</v>
      </c>
      <c r="M877" s="13">
        <f t="shared" si="26"/>
        <v>191250</v>
      </c>
      <c r="N877" s="13">
        <f t="shared" si="27"/>
        <v>450</v>
      </c>
      <c r="O877" s="4" t="s">
        <v>31</v>
      </c>
      <c r="P877" s="12" t="s">
        <v>435</v>
      </c>
    </row>
    <row r="878" spans="2:16" ht="14.25" customHeight="1">
      <c r="B878" s="4" t="s">
        <v>13</v>
      </c>
      <c r="C878" s="4">
        <v>1189833</v>
      </c>
      <c r="D878" s="5">
        <v>44205</v>
      </c>
      <c r="E878" s="4" t="s">
        <v>535</v>
      </c>
      <c r="F878" s="4" t="s">
        <v>989</v>
      </c>
      <c r="G878" s="4" t="s">
        <v>990</v>
      </c>
      <c r="H878" s="6">
        <v>575</v>
      </c>
      <c r="I878" s="12" t="s">
        <v>436</v>
      </c>
      <c r="J878" s="12" t="s">
        <v>1087</v>
      </c>
      <c r="K878" s="10">
        <v>90562.5</v>
      </c>
      <c r="L878" s="11">
        <v>0.45</v>
      </c>
      <c r="M878" s="13">
        <f t="shared" si="26"/>
        <v>201250</v>
      </c>
      <c r="N878" s="13">
        <f t="shared" si="27"/>
        <v>350</v>
      </c>
      <c r="O878" s="4" t="s">
        <v>31</v>
      </c>
      <c r="P878" s="12" t="s">
        <v>437</v>
      </c>
    </row>
    <row r="879" spans="2:16" ht="14.25" customHeight="1">
      <c r="B879" s="4" t="s">
        <v>13</v>
      </c>
      <c r="C879" s="4">
        <v>1189833</v>
      </c>
      <c r="D879" s="5">
        <v>44206</v>
      </c>
      <c r="E879" s="4" t="s">
        <v>535</v>
      </c>
      <c r="F879" s="4" t="s">
        <v>989</v>
      </c>
      <c r="G879" s="4" t="s">
        <v>990</v>
      </c>
      <c r="H879" s="6">
        <v>425</v>
      </c>
      <c r="I879" s="12" t="s">
        <v>438</v>
      </c>
      <c r="J879" s="12" t="s">
        <v>1087</v>
      </c>
      <c r="K879" s="10">
        <v>57375</v>
      </c>
      <c r="L879" s="11">
        <v>0.3</v>
      </c>
      <c r="M879" s="13">
        <f t="shared" si="26"/>
        <v>191250</v>
      </c>
      <c r="N879" s="13">
        <f t="shared" si="27"/>
        <v>450</v>
      </c>
      <c r="O879" s="4" t="s">
        <v>31</v>
      </c>
      <c r="P879" s="12" t="s">
        <v>439</v>
      </c>
    </row>
    <row r="880" spans="2:16" ht="14.25" customHeight="1">
      <c r="B880" s="4" t="s">
        <v>13</v>
      </c>
      <c r="C880" s="4">
        <v>1189833</v>
      </c>
      <c r="D880" s="5">
        <v>44207</v>
      </c>
      <c r="E880" s="4" t="s">
        <v>535</v>
      </c>
      <c r="F880" s="4" t="s">
        <v>989</v>
      </c>
      <c r="G880" s="4" t="s">
        <v>990</v>
      </c>
      <c r="H880" s="6">
        <v>425</v>
      </c>
      <c r="I880" s="12" t="s">
        <v>440</v>
      </c>
      <c r="J880" s="12" t="s">
        <v>1087</v>
      </c>
      <c r="K880" s="10">
        <v>86062.5</v>
      </c>
      <c r="L880" s="11">
        <v>0.45</v>
      </c>
      <c r="M880" s="13">
        <f t="shared" si="26"/>
        <v>191250</v>
      </c>
      <c r="N880" s="13">
        <f t="shared" si="27"/>
        <v>450</v>
      </c>
      <c r="O880" s="4" t="s">
        <v>31</v>
      </c>
      <c r="P880" s="12" t="s">
        <v>441</v>
      </c>
    </row>
    <row r="881" spans="2:16" ht="14.25" customHeight="1">
      <c r="B881" s="4" t="s">
        <v>13</v>
      </c>
      <c r="C881" s="4">
        <v>1189833</v>
      </c>
      <c r="D881" s="5">
        <v>44208</v>
      </c>
      <c r="E881" s="4" t="s">
        <v>535</v>
      </c>
      <c r="F881" s="4" t="s">
        <v>989</v>
      </c>
      <c r="G881" s="4" t="s">
        <v>990</v>
      </c>
      <c r="H881" s="6">
        <v>325</v>
      </c>
      <c r="I881" s="12" t="s">
        <v>442</v>
      </c>
      <c r="J881" s="12" t="s">
        <v>1088</v>
      </c>
      <c r="K881" s="10">
        <v>58500</v>
      </c>
      <c r="L881" s="11">
        <v>0.4</v>
      </c>
      <c r="M881" s="13">
        <f t="shared" si="26"/>
        <v>146250</v>
      </c>
      <c r="N881" s="13">
        <f t="shared" si="27"/>
        <v>450</v>
      </c>
      <c r="O881" s="4" t="s">
        <v>31</v>
      </c>
      <c r="P881" s="12" t="s">
        <v>443</v>
      </c>
    </row>
    <row r="882" spans="2:16" ht="14.25" customHeight="1">
      <c r="B882" s="4" t="s">
        <v>13</v>
      </c>
      <c r="C882" s="4">
        <v>1189833</v>
      </c>
      <c r="D882" s="5">
        <v>44209</v>
      </c>
      <c r="E882" s="4" t="s">
        <v>535</v>
      </c>
      <c r="F882" s="4" t="s">
        <v>989</v>
      </c>
      <c r="G882" s="4" t="s">
        <v>990</v>
      </c>
      <c r="H882" s="6">
        <v>200</v>
      </c>
      <c r="I882" s="12" t="s">
        <v>444</v>
      </c>
      <c r="J882" s="12" t="s">
        <v>1087</v>
      </c>
      <c r="K882" s="10">
        <v>60000</v>
      </c>
      <c r="L882" s="11">
        <v>0.6</v>
      </c>
      <c r="M882" s="13">
        <f t="shared" si="26"/>
        <v>100000</v>
      </c>
      <c r="N882" s="13">
        <f t="shared" si="27"/>
        <v>500</v>
      </c>
      <c r="O882" s="4" t="s">
        <v>31</v>
      </c>
      <c r="P882" s="12" t="s">
        <v>445</v>
      </c>
    </row>
    <row r="883" spans="2:16" ht="14.25" customHeight="1">
      <c r="B883" s="4" t="s">
        <v>13</v>
      </c>
      <c r="C883" s="4">
        <v>1189833</v>
      </c>
      <c r="D883" s="5">
        <v>44210</v>
      </c>
      <c r="E883" s="4" t="s">
        <v>535</v>
      </c>
      <c r="F883" s="4" t="s">
        <v>989</v>
      </c>
      <c r="G883" s="4" t="s">
        <v>990</v>
      </c>
      <c r="H883" s="6">
        <v>400</v>
      </c>
      <c r="I883" s="12" t="s">
        <v>446</v>
      </c>
      <c r="J883" s="12" t="s">
        <v>1088</v>
      </c>
      <c r="K883" s="10">
        <v>45000</v>
      </c>
      <c r="L883" s="11">
        <v>0.25</v>
      </c>
      <c r="M883" s="13">
        <f t="shared" si="26"/>
        <v>180000</v>
      </c>
      <c r="N883" s="13">
        <f t="shared" si="27"/>
        <v>450</v>
      </c>
      <c r="O883" s="4" t="s">
        <v>31</v>
      </c>
      <c r="P883" s="12" t="s">
        <v>447</v>
      </c>
    </row>
    <row r="884" spans="2:16" ht="14.25" customHeight="1">
      <c r="B884" s="4" t="s">
        <v>13</v>
      </c>
      <c r="C884" s="4">
        <v>1189833</v>
      </c>
      <c r="D884" s="5">
        <v>44211</v>
      </c>
      <c r="E884" s="4" t="s">
        <v>535</v>
      </c>
      <c r="F884" s="4" t="s">
        <v>989</v>
      </c>
      <c r="G884" s="4" t="s">
        <v>990</v>
      </c>
      <c r="H884" s="6">
        <v>575</v>
      </c>
      <c r="I884" s="12" t="s">
        <v>448</v>
      </c>
      <c r="J884" s="12" t="s">
        <v>1087</v>
      </c>
      <c r="K884" s="10">
        <v>116437.5</v>
      </c>
      <c r="L884" s="11">
        <v>0.45</v>
      </c>
      <c r="M884" s="13">
        <f t="shared" si="26"/>
        <v>258750</v>
      </c>
      <c r="N884" s="13">
        <f t="shared" si="27"/>
        <v>450</v>
      </c>
      <c r="O884" s="4" t="s">
        <v>31</v>
      </c>
      <c r="P884" s="12" t="s">
        <v>449</v>
      </c>
    </row>
    <row r="885" spans="2:16" ht="14.25" customHeight="1">
      <c r="B885" s="4" t="s">
        <v>13</v>
      </c>
      <c r="C885" s="4">
        <v>1189833</v>
      </c>
      <c r="D885" s="5">
        <v>44212</v>
      </c>
      <c r="E885" s="4" t="s">
        <v>535</v>
      </c>
      <c r="F885" s="4" t="s">
        <v>989</v>
      </c>
      <c r="G885" s="4" t="s">
        <v>990</v>
      </c>
      <c r="H885" s="6">
        <v>375</v>
      </c>
      <c r="I885" s="12" t="s">
        <v>95</v>
      </c>
      <c r="J885" s="12" t="s">
        <v>1087</v>
      </c>
      <c r="K885" s="10">
        <v>50625</v>
      </c>
      <c r="L885" s="11">
        <v>0.3</v>
      </c>
      <c r="M885" s="13">
        <f t="shared" si="26"/>
        <v>168750</v>
      </c>
      <c r="N885" s="13">
        <f t="shared" si="27"/>
        <v>450</v>
      </c>
      <c r="O885" s="4" t="s">
        <v>31</v>
      </c>
      <c r="P885" s="12" t="s">
        <v>96</v>
      </c>
    </row>
    <row r="886" spans="2:16" ht="14.25" customHeight="1">
      <c r="B886" s="4" t="s">
        <v>13</v>
      </c>
      <c r="C886" s="4">
        <v>1189833</v>
      </c>
      <c r="D886" s="5">
        <v>44213</v>
      </c>
      <c r="E886" s="4" t="s">
        <v>535</v>
      </c>
      <c r="F886" s="4" t="s">
        <v>989</v>
      </c>
      <c r="G886" s="4" t="s">
        <v>990</v>
      </c>
      <c r="H886" s="6">
        <v>400</v>
      </c>
      <c r="I886" s="12" t="s">
        <v>109</v>
      </c>
      <c r="J886" s="12" t="s">
        <v>1087</v>
      </c>
      <c r="K886" s="10">
        <v>81000</v>
      </c>
      <c r="L886" s="11">
        <v>0.45</v>
      </c>
      <c r="M886" s="13">
        <f t="shared" si="26"/>
        <v>180000</v>
      </c>
      <c r="N886" s="13">
        <f t="shared" si="27"/>
        <v>450</v>
      </c>
      <c r="O886" s="4" t="s">
        <v>31</v>
      </c>
      <c r="P886" s="12" t="s">
        <v>110</v>
      </c>
    </row>
    <row r="887" spans="2:16" ht="14.25" customHeight="1">
      <c r="B887" s="4" t="s">
        <v>13</v>
      </c>
      <c r="C887" s="4">
        <v>1189833</v>
      </c>
      <c r="D887" s="5">
        <v>44214</v>
      </c>
      <c r="E887" s="4" t="s">
        <v>535</v>
      </c>
      <c r="F887" s="4" t="s">
        <v>989</v>
      </c>
      <c r="G887" s="4" t="s">
        <v>990</v>
      </c>
      <c r="H887" s="6">
        <v>300</v>
      </c>
      <c r="I887" s="12" t="s">
        <v>130</v>
      </c>
      <c r="J887" s="12" t="s">
        <v>1087</v>
      </c>
      <c r="K887" s="10">
        <v>48000</v>
      </c>
      <c r="L887" s="11">
        <v>0.4</v>
      </c>
      <c r="M887" s="13">
        <f t="shared" si="26"/>
        <v>120000</v>
      </c>
      <c r="N887" s="13">
        <f t="shared" si="27"/>
        <v>400</v>
      </c>
      <c r="O887" s="4" t="s">
        <v>31</v>
      </c>
      <c r="P887" s="12" t="s">
        <v>131</v>
      </c>
    </row>
    <row r="888" spans="2:16" ht="14.25" customHeight="1">
      <c r="B888" s="4" t="s">
        <v>13</v>
      </c>
      <c r="C888" s="4">
        <v>1189833</v>
      </c>
      <c r="D888" s="5">
        <v>44215</v>
      </c>
      <c r="E888" s="4" t="s">
        <v>535</v>
      </c>
      <c r="F888" s="4" t="s">
        <v>989</v>
      </c>
      <c r="G888" s="4" t="s">
        <v>990</v>
      </c>
      <c r="H888" s="6">
        <v>200</v>
      </c>
      <c r="I888" s="12" t="s">
        <v>234</v>
      </c>
      <c r="J888" s="12" t="s">
        <v>1087</v>
      </c>
      <c r="K888" s="10">
        <v>54000</v>
      </c>
      <c r="L888" s="11">
        <v>0.6</v>
      </c>
      <c r="M888" s="13">
        <f t="shared" si="26"/>
        <v>90000</v>
      </c>
      <c r="N888" s="13">
        <f t="shared" si="27"/>
        <v>450</v>
      </c>
      <c r="O888" s="4" t="s">
        <v>31</v>
      </c>
      <c r="P888" s="12" t="s">
        <v>235</v>
      </c>
    </row>
    <row r="889" spans="2:16" ht="14.25" customHeight="1">
      <c r="B889" s="4" t="s">
        <v>13</v>
      </c>
      <c r="C889" s="4">
        <v>1189833</v>
      </c>
      <c r="D889" s="5">
        <v>44216</v>
      </c>
      <c r="E889" s="4" t="s">
        <v>535</v>
      </c>
      <c r="F889" s="4" t="s">
        <v>989</v>
      </c>
      <c r="G889" s="4" t="s">
        <v>990</v>
      </c>
      <c r="H889" s="6">
        <v>375</v>
      </c>
      <c r="I889" s="12" t="s">
        <v>136</v>
      </c>
      <c r="J889" s="12" t="s">
        <v>1087</v>
      </c>
      <c r="K889" s="10">
        <v>56250</v>
      </c>
      <c r="L889" s="11">
        <v>0.25</v>
      </c>
      <c r="M889" s="13">
        <f t="shared" si="26"/>
        <v>225000</v>
      </c>
      <c r="N889" s="13">
        <f t="shared" si="27"/>
        <v>600</v>
      </c>
      <c r="O889" s="4" t="s">
        <v>31</v>
      </c>
      <c r="P889" s="12" t="s">
        <v>137</v>
      </c>
    </row>
    <row r="890" spans="2:16" ht="14.25" customHeight="1">
      <c r="B890" s="4" t="s">
        <v>13</v>
      </c>
      <c r="C890" s="4">
        <v>1189833</v>
      </c>
      <c r="D890" s="5">
        <v>44217</v>
      </c>
      <c r="E890" s="4" t="s">
        <v>535</v>
      </c>
      <c r="F890" s="4" t="s">
        <v>989</v>
      </c>
      <c r="G890" s="4" t="s">
        <v>990</v>
      </c>
      <c r="H890" s="6">
        <v>575</v>
      </c>
      <c r="I890" s="12" t="s">
        <v>450</v>
      </c>
      <c r="J890" s="12" t="s">
        <v>1086</v>
      </c>
      <c r="K890" s="10">
        <v>103500</v>
      </c>
      <c r="L890" s="11">
        <v>0.45</v>
      </c>
      <c r="M890" s="13">
        <f t="shared" si="26"/>
        <v>230000</v>
      </c>
      <c r="N890" s="13">
        <f t="shared" si="27"/>
        <v>400</v>
      </c>
      <c r="O890" s="4" t="s">
        <v>31</v>
      </c>
      <c r="P890" s="12" t="s">
        <v>451</v>
      </c>
    </row>
    <row r="891" spans="2:16" ht="14.25" customHeight="1">
      <c r="B891" s="4" t="s">
        <v>13</v>
      </c>
      <c r="C891" s="4">
        <v>1189833</v>
      </c>
      <c r="D891" s="5">
        <v>44218</v>
      </c>
      <c r="E891" s="4" t="s">
        <v>535</v>
      </c>
      <c r="F891" s="4" t="s">
        <v>989</v>
      </c>
      <c r="G891" s="4" t="s">
        <v>990</v>
      </c>
      <c r="H891" s="6">
        <v>425</v>
      </c>
      <c r="I891" s="12" t="s">
        <v>452</v>
      </c>
      <c r="J891" s="12" t="s">
        <v>1088</v>
      </c>
      <c r="K891" s="10">
        <v>57375</v>
      </c>
      <c r="L891" s="11">
        <v>0.3</v>
      </c>
      <c r="M891" s="13">
        <f t="shared" si="26"/>
        <v>191250</v>
      </c>
      <c r="N891" s="13">
        <f t="shared" si="27"/>
        <v>450</v>
      </c>
      <c r="O891" s="4" t="s">
        <v>31</v>
      </c>
      <c r="P891" s="12" t="s">
        <v>453</v>
      </c>
    </row>
    <row r="892" spans="2:16" ht="14.25" customHeight="1">
      <c r="B892" s="4" t="s">
        <v>13</v>
      </c>
      <c r="C892" s="4">
        <v>1189833</v>
      </c>
      <c r="D892" s="5">
        <v>44219</v>
      </c>
      <c r="E892" s="4" t="s">
        <v>535</v>
      </c>
      <c r="F892" s="4" t="s">
        <v>989</v>
      </c>
      <c r="G892" s="4" t="s">
        <v>990</v>
      </c>
      <c r="H892" s="6">
        <v>425</v>
      </c>
      <c r="I892" s="12" t="s">
        <v>57</v>
      </c>
      <c r="J892" s="12" t="s">
        <v>1087</v>
      </c>
      <c r="K892" s="10">
        <v>86062.5</v>
      </c>
      <c r="L892" s="11">
        <v>0.45</v>
      </c>
      <c r="M892" s="13">
        <f t="shared" si="26"/>
        <v>191250</v>
      </c>
      <c r="N892" s="13">
        <f t="shared" si="27"/>
        <v>450</v>
      </c>
      <c r="O892" s="4" t="s">
        <v>31</v>
      </c>
      <c r="P892" s="12" t="s">
        <v>58</v>
      </c>
    </row>
    <row r="893" spans="2:16" ht="14.25" customHeight="1">
      <c r="B893" s="4" t="s">
        <v>13</v>
      </c>
      <c r="C893" s="4">
        <v>1189833</v>
      </c>
      <c r="D893" s="5">
        <v>44220</v>
      </c>
      <c r="E893" s="4" t="s">
        <v>535</v>
      </c>
      <c r="F893" s="4" t="s">
        <v>989</v>
      </c>
      <c r="G893" s="4" t="s">
        <v>990</v>
      </c>
      <c r="H893" s="6">
        <v>325</v>
      </c>
      <c r="I893" s="12" t="s">
        <v>454</v>
      </c>
      <c r="J893" s="12" t="s">
        <v>1087</v>
      </c>
      <c r="K893" s="10">
        <v>52000</v>
      </c>
      <c r="L893" s="11">
        <v>0.4</v>
      </c>
      <c r="M893" s="13">
        <f t="shared" si="26"/>
        <v>130000</v>
      </c>
      <c r="N893" s="13">
        <f t="shared" si="27"/>
        <v>400</v>
      </c>
      <c r="O893" s="4" t="s">
        <v>31</v>
      </c>
      <c r="P893" s="12" t="s">
        <v>455</v>
      </c>
    </row>
    <row r="894" spans="2:16" ht="14.25" customHeight="1">
      <c r="B894" s="4" t="s">
        <v>13</v>
      </c>
      <c r="C894" s="4">
        <v>1189833</v>
      </c>
      <c r="D894" s="5">
        <v>44221</v>
      </c>
      <c r="E894" s="4" t="s">
        <v>535</v>
      </c>
      <c r="F894" s="4" t="s">
        <v>989</v>
      </c>
      <c r="G894" s="4" t="s">
        <v>990</v>
      </c>
      <c r="H894" s="6">
        <v>225</v>
      </c>
      <c r="I894" s="12" t="s">
        <v>456</v>
      </c>
      <c r="J894" s="12" t="s">
        <v>1087</v>
      </c>
      <c r="K894" s="10">
        <v>60750</v>
      </c>
      <c r="L894" s="11">
        <v>0.6</v>
      </c>
      <c r="M894" s="13">
        <f t="shared" si="26"/>
        <v>101250</v>
      </c>
      <c r="N894" s="13">
        <f t="shared" si="27"/>
        <v>450</v>
      </c>
      <c r="O894" s="4" t="s">
        <v>31</v>
      </c>
      <c r="P894" s="12" t="s">
        <v>457</v>
      </c>
    </row>
    <row r="895" spans="2:16" ht="14.25" customHeight="1">
      <c r="B895" s="4" t="s">
        <v>13</v>
      </c>
      <c r="C895" s="4">
        <v>1189833</v>
      </c>
      <c r="D895" s="5">
        <v>44222</v>
      </c>
      <c r="E895" s="4" t="s">
        <v>535</v>
      </c>
      <c r="F895" s="4" t="s">
        <v>989</v>
      </c>
      <c r="G895" s="4" t="s">
        <v>990</v>
      </c>
      <c r="H895" s="6">
        <v>400</v>
      </c>
      <c r="I895" s="12" t="s">
        <v>37</v>
      </c>
      <c r="J895" s="12" t="s">
        <v>1086</v>
      </c>
      <c r="K895" s="10">
        <v>60000</v>
      </c>
      <c r="L895" s="11">
        <v>0.25</v>
      </c>
      <c r="M895" s="13">
        <f t="shared" si="26"/>
        <v>240000</v>
      </c>
      <c r="N895" s="13">
        <f t="shared" si="27"/>
        <v>600</v>
      </c>
      <c r="O895" s="4" t="s">
        <v>31</v>
      </c>
      <c r="P895" s="12" t="s">
        <v>458</v>
      </c>
    </row>
    <row r="896" spans="2:16" ht="14.25" customHeight="1">
      <c r="B896" s="4" t="s">
        <v>13</v>
      </c>
      <c r="C896" s="4">
        <v>1189833</v>
      </c>
      <c r="D896" s="5">
        <v>44223</v>
      </c>
      <c r="E896" s="4" t="s">
        <v>535</v>
      </c>
      <c r="F896" s="4" t="s">
        <v>989</v>
      </c>
      <c r="G896" s="4" t="s">
        <v>990</v>
      </c>
      <c r="H896" s="6">
        <v>675</v>
      </c>
      <c r="I896" s="12" t="s">
        <v>459</v>
      </c>
      <c r="J896" s="12" t="s">
        <v>1087</v>
      </c>
      <c r="K896" s="10">
        <v>121500</v>
      </c>
      <c r="L896" s="11">
        <v>0.45</v>
      </c>
      <c r="M896" s="13">
        <f t="shared" si="26"/>
        <v>270000</v>
      </c>
      <c r="N896" s="13">
        <f t="shared" si="27"/>
        <v>400</v>
      </c>
      <c r="O896" s="4" t="s">
        <v>31</v>
      </c>
      <c r="P896" s="12" t="s">
        <v>460</v>
      </c>
    </row>
    <row r="897" spans="2:16" ht="14.25" customHeight="1">
      <c r="B897" s="4" t="s">
        <v>13</v>
      </c>
      <c r="C897" s="4">
        <v>1189833</v>
      </c>
      <c r="D897" s="5">
        <v>44224</v>
      </c>
      <c r="E897" s="4" t="s">
        <v>535</v>
      </c>
      <c r="F897" s="4" t="s">
        <v>989</v>
      </c>
      <c r="G897" s="4" t="s">
        <v>990</v>
      </c>
      <c r="H897" s="6">
        <v>525</v>
      </c>
      <c r="I897" s="12" t="s">
        <v>461</v>
      </c>
      <c r="J897" s="12" t="s">
        <v>1086</v>
      </c>
      <c r="K897" s="10">
        <v>70875</v>
      </c>
      <c r="L897" s="11">
        <v>0.3</v>
      </c>
      <c r="M897" s="13">
        <f t="shared" si="26"/>
        <v>236250</v>
      </c>
      <c r="N897" s="13">
        <f t="shared" si="27"/>
        <v>450</v>
      </c>
      <c r="O897" s="4" t="s">
        <v>31</v>
      </c>
      <c r="P897" s="12" t="s">
        <v>462</v>
      </c>
    </row>
    <row r="898" spans="2:16" ht="14.25" customHeight="1">
      <c r="B898" s="4" t="s">
        <v>13</v>
      </c>
      <c r="C898" s="4">
        <v>1189833</v>
      </c>
      <c r="D898" s="5">
        <v>44225</v>
      </c>
      <c r="E898" s="4" t="s">
        <v>535</v>
      </c>
      <c r="F898" s="4" t="s">
        <v>989</v>
      </c>
      <c r="G898" s="4" t="s">
        <v>990</v>
      </c>
      <c r="H898" s="6">
        <v>550</v>
      </c>
      <c r="I898" s="12" t="s">
        <v>213</v>
      </c>
      <c r="J898" s="12" t="s">
        <v>1087</v>
      </c>
      <c r="K898" s="10">
        <v>111375</v>
      </c>
      <c r="L898" s="11">
        <v>0.45</v>
      </c>
      <c r="M898" s="13">
        <f t="shared" si="26"/>
        <v>247500</v>
      </c>
      <c r="N898" s="13">
        <f t="shared" si="27"/>
        <v>450</v>
      </c>
      <c r="O898" s="4" t="s">
        <v>31</v>
      </c>
      <c r="P898" s="12" t="s">
        <v>463</v>
      </c>
    </row>
    <row r="899" spans="2:16" ht="14.25" customHeight="1">
      <c r="B899" s="4" t="s">
        <v>13</v>
      </c>
      <c r="C899" s="4">
        <v>1189833</v>
      </c>
      <c r="D899" s="5">
        <v>44226</v>
      </c>
      <c r="E899" s="4" t="s">
        <v>535</v>
      </c>
      <c r="F899" s="4" t="s">
        <v>989</v>
      </c>
      <c r="G899" s="4" t="s">
        <v>990</v>
      </c>
      <c r="H899" s="6">
        <v>425</v>
      </c>
      <c r="I899" s="12" t="s">
        <v>464</v>
      </c>
      <c r="J899" s="12" t="s">
        <v>1087</v>
      </c>
      <c r="K899" s="10">
        <v>68000</v>
      </c>
      <c r="L899" s="11">
        <v>0.4</v>
      </c>
      <c r="M899" s="13">
        <f t="shared" si="26"/>
        <v>170000</v>
      </c>
      <c r="N899" s="13">
        <f t="shared" si="27"/>
        <v>400</v>
      </c>
      <c r="O899" s="4" t="s">
        <v>31</v>
      </c>
      <c r="P899" s="12" t="s">
        <v>465</v>
      </c>
    </row>
    <row r="900" spans="2:16" ht="14.25" customHeight="1">
      <c r="B900" s="4" t="s">
        <v>13</v>
      </c>
      <c r="C900" s="4">
        <v>1189833</v>
      </c>
      <c r="D900" s="5">
        <v>44227</v>
      </c>
      <c r="E900" s="4" t="s">
        <v>535</v>
      </c>
      <c r="F900" s="4" t="s">
        <v>989</v>
      </c>
      <c r="G900" s="4" t="s">
        <v>990</v>
      </c>
      <c r="H900" s="6">
        <v>300</v>
      </c>
      <c r="I900" s="12" t="s">
        <v>466</v>
      </c>
      <c r="J900" s="12" t="s">
        <v>1087</v>
      </c>
      <c r="K900" s="10">
        <v>81000</v>
      </c>
      <c r="L900" s="11">
        <v>0.6</v>
      </c>
      <c r="M900" s="13">
        <f t="shared" si="26"/>
        <v>135000</v>
      </c>
      <c r="N900" s="13">
        <f t="shared" si="27"/>
        <v>450</v>
      </c>
      <c r="O900" s="4" t="s">
        <v>31</v>
      </c>
      <c r="P900" s="12" t="s">
        <v>467</v>
      </c>
    </row>
    <row r="901" spans="2:16" ht="14.25" customHeight="1">
      <c r="B901" s="4" t="s">
        <v>13</v>
      </c>
      <c r="C901" s="4">
        <v>1189833</v>
      </c>
      <c r="D901" s="5">
        <v>44228</v>
      </c>
      <c r="E901" s="4" t="s">
        <v>535</v>
      </c>
      <c r="F901" s="4" t="s">
        <v>989</v>
      </c>
      <c r="G901" s="4" t="s">
        <v>990</v>
      </c>
      <c r="H901" s="6">
        <v>600</v>
      </c>
      <c r="I901" s="12" t="s">
        <v>468</v>
      </c>
      <c r="J901" s="12" t="s">
        <v>1087</v>
      </c>
      <c r="K901" s="10">
        <v>90000</v>
      </c>
      <c r="L901" s="11">
        <v>0.25</v>
      </c>
      <c r="M901" s="13">
        <f t="shared" si="26"/>
        <v>360000</v>
      </c>
      <c r="N901" s="13">
        <f t="shared" si="27"/>
        <v>600</v>
      </c>
      <c r="O901" s="4" t="s">
        <v>31</v>
      </c>
      <c r="P901" s="12" t="s">
        <v>469</v>
      </c>
    </row>
    <row r="902" spans="2:16" ht="14.25" customHeight="1">
      <c r="B902" s="4" t="s">
        <v>13</v>
      </c>
      <c r="C902" s="4">
        <v>1189833</v>
      </c>
      <c r="D902" s="5">
        <v>44229</v>
      </c>
      <c r="E902" s="4" t="s">
        <v>535</v>
      </c>
      <c r="F902" s="4" t="s">
        <v>989</v>
      </c>
      <c r="G902" s="4" t="s">
        <v>990</v>
      </c>
      <c r="H902" s="6">
        <v>750</v>
      </c>
      <c r="I902" s="12" t="s">
        <v>470</v>
      </c>
      <c r="J902" s="12" t="s">
        <v>1087</v>
      </c>
      <c r="K902" s="10">
        <v>135000</v>
      </c>
      <c r="L902" s="11">
        <v>0.45</v>
      </c>
      <c r="M902" s="13">
        <f t="shared" si="26"/>
        <v>300000</v>
      </c>
      <c r="N902" s="13">
        <f t="shared" si="27"/>
        <v>400</v>
      </c>
      <c r="O902" s="4" t="s">
        <v>31</v>
      </c>
      <c r="P902" s="12" t="s">
        <v>471</v>
      </c>
    </row>
    <row r="903" spans="2:16" ht="14.25" customHeight="1">
      <c r="B903" s="4" t="s">
        <v>13</v>
      </c>
      <c r="C903" s="4">
        <v>1189833</v>
      </c>
      <c r="D903" s="5">
        <v>44230</v>
      </c>
      <c r="E903" s="4" t="s">
        <v>535</v>
      </c>
      <c r="F903" s="4" t="s">
        <v>989</v>
      </c>
      <c r="G903" s="4" t="s">
        <v>990</v>
      </c>
      <c r="H903" s="6">
        <v>600</v>
      </c>
      <c r="I903" s="12" t="s">
        <v>472</v>
      </c>
      <c r="J903" s="12" t="s">
        <v>1087</v>
      </c>
      <c r="K903" s="10">
        <v>81000</v>
      </c>
      <c r="L903" s="11">
        <v>0.3</v>
      </c>
      <c r="M903" s="13">
        <f t="shared" ref="M903:M966" si="28">K903/L903</f>
        <v>270000</v>
      </c>
      <c r="N903" s="13">
        <f t="shared" ref="N903:N966" si="29">M903/H903</f>
        <v>450</v>
      </c>
      <c r="O903" s="4" t="s">
        <v>31</v>
      </c>
      <c r="P903" s="12" t="s">
        <v>473</v>
      </c>
    </row>
    <row r="904" spans="2:16" ht="14.25" customHeight="1">
      <c r="B904" s="4" t="s">
        <v>13</v>
      </c>
      <c r="C904" s="4">
        <v>1189833</v>
      </c>
      <c r="D904" s="5">
        <v>44231</v>
      </c>
      <c r="E904" s="4" t="s">
        <v>535</v>
      </c>
      <c r="F904" s="4" t="s">
        <v>989</v>
      </c>
      <c r="G904" s="4" t="s">
        <v>990</v>
      </c>
      <c r="H904" s="6">
        <v>550</v>
      </c>
      <c r="I904" s="12" t="s">
        <v>107</v>
      </c>
      <c r="J904" s="12" t="s">
        <v>1087</v>
      </c>
      <c r="K904" s="10">
        <v>111375</v>
      </c>
      <c r="L904" s="11">
        <v>0.45</v>
      </c>
      <c r="M904" s="13">
        <f t="shared" si="28"/>
        <v>247500</v>
      </c>
      <c r="N904" s="13">
        <f t="shared" si="29"/>
        <v>450</v>
      </c>
      <c r="O904" s="4" t="s">
        <v>31</v>
      </c>
      <c r="P904" s="12" t="s">
        <v>108</v>
      </c>
    </row>
    <row r="905" spans="2:16" ht="14.25" customHeight="1">
      <c r="B905" s="4" t="s">
        <v>13</v>
      </c>
      <c r="C905" s="4">
        <v>1189833</v>
      </c>
      <c r="D905" s="5">
        <v>44232</v>
      </c>
      <c r="E905" s="4" t="s">
        <v>535</v>
      </c>
      <c r="F905" s="4" t="s">
        <v>989</v>
      </c>
      <c r="G905" s="4" t="s">
        <v>990</v>
      </c>
      <c r="H905" s="6">
        <v>450</v>
      </c>
      <c r="I905" s="12" t="s">
        <v>474</v>
      </c>
      <c r="J905" s="12" t="s">
        <v>1087</v>
      </c>
      <c r="K905" s="10">
        <v>72000</v>
      </c>
      <c r="L905" s="11">
        <v>0.4</v>
      </c>
      <c r="M905" s="13">
        <f t="shared" si="28"/>
        <v>180000</v>
      </c>
      <c r="N905" s="13">
        <f t="shared" si="29"/>
        <v>400</v>
      </c>
      <c r="O905" s="4" t="s">
        <v>31</v>
      </c>
      <c r="P905" s="12" t="s">
        <v>475</v>
      </c>
    </row>
    <row r="906" spans="2:16" ht="14.25" customHeight="1">
      <c r="B906" s="4" t="s">
        <v>13</v>
      </c>
      <c r="C906" s="4">
        <v>1189833</v>
      </c>
      <c r="D906" s="5">
        <v>44233</v>
      </c>
      <c r="E906" s="4" t="s">
        <v>535</v>
      </c>
      <c r="F906" s="4" t="s">
        <v>989</v>
      </c>
      <c r="G906" s="4" t="s">
        <v>990</v>
      </c>
      <c r="H906" s="6">
        <v>475</v>
      </c>
      <c r="I906" s="12" t="s">
        <v>476</v>
      </c>
      <c r="J906" s="12" t="s">
        <v>1086</v>
      </c>
      <c r="K906" s="10">
        <v>128250</v>
      </c>
      <c r="L906" s="11">
        <v>0.6</v>
      </c>
      <c r="M906" s="13">
        <f t="shared" si="28"/>
        <v>213750</v>
      </c>
      <c r="N906" s="13">
        <f t="shared" si="29"/>
        <v>450</v>
      </c>
      <c r="O906" s="4" t="s">
        <v>31</v>
      </c>
      <c r="P906" s="12" t="s">
        <v>477</v>
      </c>
    </row>
    <row r="907" spans="2:16" ht="14.25" customHeight="1">
      <c r="B907" s="4" t="s">
        <v>13</v>
      </c>
      <c r="C907" s="4">
        <v>1189833</v>
      </c>
      <c r="D907" s="5">
        <v>44234</v>
      </c>
      <c r="E907" s="4" t="s">
        <v>535</v>
      </c>
      <c r="F907" s="4" t="s">
        <v>989</v>
      </c>
      <c r="G907" s="4" t="s">
        <v>990</v>
      </c>
      <c r="H907" s="6">
        <v>475</v>
      </c>
      <c r="I907" s="12" t="s">
        <v>478</v>
      </c>
      <c r="J907" s="12" t="s">
        <v>1086</v>
      </c>
      <c r="K907" s="10">
        <v>71250</v>
      </c>
      <c r="L907" s="11">
        <v>0.25</v>
      </c>
      <c r="M907" s="13">
        <f t="shared" si="28"/>
        <v>285000</v>
      </c>
      <c r="N907" s="13">
        <f t="shared" si="29"/>
        <v>600</v>
      </c>
      <c r="O907" s="4" t="s">
        <v>31</v>
      </c>
      <c r="P907" s="12" t="s">
        <v>479</v>
      </c>
    </row>
    <row r="908" spans="2:16" ht="14.25" customHeight="1">
      <c r="B908" s="4" t="s">
        <v>13</v>
      </c>
      <c r="C908" s="4">
        <v>1189833</v>
      </c>
      <c r="D908" s="5">
        <v>44235</v>
      </c>
      <c r="E908" s="4" t="s">
        <v>535</v>
      </c>
      <c r="F908" s="4" t="s">
        <v>989</v>
      </c>
      <c r="G908" s="4" t="s">
        <v>990</v>
      </c>
      <c r="H908" s="6">
        <v>675</v>
      </c>
      <c r="I908" s="12" t="s">
        <v>480</v>
      </c>
      <c r="J908" s="12" t="s">
        <v>1087</v>
      </c>
      <c r="K908" s="10">
        <v>136687.5</v>
      </c>
      <c r="L908" s="11">
        <v>0.45</v>
      </c>
      <c r="M908" s="13">
        <f t="shared" si="28"/>
        <v>303750</v>
      </c>
      <c r="N908" s="13">
        <f t="shared" si="29"/>
        <v>450</v>
      </c>
      <c r="O908" s="4" t="s">
        <v>31</v>
      </c>
      <c r="P908" s="12" t="s">
        <v>481</v>
      </c>
    </row>
    <row r="909" spans="2:16" ht="14.25" customHeight="1">
      <c r="B909" s="4" t="s">
        <v>13</v>
      </c>
      <c r="C909" s="4">
        <v>1189833</v>
      </c>
      <c r="D909" s="5">
        <v>44236</v>
      </c>
      <c r="E909" s="4" t="s">
        <v>535</v>
      </c>
      <c r="F909" s="4" t="s">
        <v>989</v>
      </c>
      <c r="G909" s="4" t="s">
        <v>990</v>
      </c>
      <c r="H909" s="6">
        <v>625</v>
      </c>
      <c r="I909" s="12" t="s">
        <v>482</v>
      </c>
      <c r="J909" s="12" t="s">
        <v>1087</v>
      </c>
      <c r="K909" s="10">
        <v>103125</v>
      </c>
      <c r="L909" s="11">
        <v>0.3</v>
      </c>
      <c r="M909" s="13">
        <f t="shared" si="28"/>
        <v>343750</v>
      </c>
      <c r="N909" s="13">
        <f t="shared" si="29"/>
        <v>550</v>
      </c>
      <c r="O909" s="4" t="s">
        <v>31</v>
      </c>
      <c r="P909" s="12" t="s">
        <v>483</v>
      </c>
    </row>
    <row r="910" spans="2:16" ht="14.25" customHeight="1">
      <c r="B910" s="4" t="s">
        <v>13</v>
      </c>
      <c r="C910" s="4">
        <v>1189833</v>
      </c>
      <c r="D910" s="5">
        <v>44237</v>
      </c>
      <c r="E910" s="4" t="s">
        <v>535</v>
      </c>
      <c r="F910" s="4" t="s">
        <v>989</v>
      </c>
      <c r="G910" s="4" t="s">
        <v>990</v>
      </c>
      <c r="H910" s="6">
        <v>500</v>
      </c>
      <c r="I910" s="12" t="s">
        <v>484</v>
      </c>
      <c r="J910" s="12" t="s">
        <v>1087</v>
      </c>
      <c r="K910" s="10">
        <v>112500</v>
      </c>
      <c r="L910" s="11">
        <v>0.45</v>
      </c>
      <c r="M910" s="13">
        <f t="shared" si="28"/>
        <v>250000</v>
      </c>
      <c r="N910" s="13">
        <f t="shared" si="29"/>
        <v>500</v>
      </c>
      <c r="O910" s="4" t="s">
        <v>31</v>
      </c>
      <c r="P910" s="12" t="s">
        <v>485</v>
      </c>
    </row>
    <row r="911" spans="2:16" ht="14.25" customHeight="1">
      <c r="B911" s="4" t="s">
        <v>13</v>
      </c>
      <c r="C911" s="4">
        <v>1189833</v>
      </c>
      <c r="D911" s="5">
        <v>44238</v>
      </c>
      <c r="E911" s="4" t="s">
        <v>535</v>
      </c>
      <c r="F911" s="4" t="s">
        <v>989</v>
      </c>
      <c r="G911" s="4" t="s">
        <v>990</v>
      </c>
      <c r="H911" s="6">
        <v>425</v>
      </c>
      <c r="I911" s="12" t="s">
        <v>33</v>
      </c>
      <c r="J911" s="12" t="s">
        <v>1087</v>
      </c>
      <c r="K911" s="10">
        <v>76500</v>
      </c>
      <c r="L911" s="11">
        <v>0.4</v>
      </c>
      <c r="M911" s="13">
        <f t="shared" si="28"/>
        <v>191250</v>
      </c>
      <c r="N911" s="13">
        <f t="shared" si="29"/>
        <v>450</v>
      </c>
      <c r="O911" s="4" t="s">
        <v>31</v>
      </c>
      <c r="P911" s="12" t="s">
        <v>486</v>
      </c>
    </row>
    <row r="912" spans="2:16" ht="14.25" customHeight="1">
      <c r="B912" s="4" t="s">
        <v>13</v>
      </c>
      <c r="C912" s="4">
        <v>1189833</v>
      </c>
      <c r="D912" s="5">
        <v>44239</v>
      </c>
      <c r="E912" s="4" t="s">
        <v>535</v>
      </c>
      <c r="F912" s="4" t="s">
        <v>989</v>
      </c>
      <c r="G912" s="4" t="s">
        <v>990</v>
      </c>
      <c r="H912" s="6">
        <v>425</v>
      </c>
      <c r="I912" s="12" t="s">
        <v>304</v>
      </c>
      <c r="J912" s="12" t="s">
        <v>1087</v>
      </c>
      <c r="K912" s="10">
        <v>140250</v>
      </c>
      <c r="L912" s="11">
        <v>0.6</v>
      </c>
      <c r="M912" s="13">
        <f t="shared" si="28"/>
        <v>233750</v>
      </c>
      <c r="N912" s="13">
        <f t="shared" si="29"/>
        <v>550</v>
      </c>
      <c r="O912" s="4" t="s">
        <v>31</v>
      </c>
      <c r="P912" s="12" t="s">
        <v>487</v>
      </c>
    </row>
    <row r="913" spans="2:16" ht="14.25" customHeight="1">
      <c r="B913" s="4" t="s">
        <v>13</v>
      </c>
      <c r="C913" s="4">
        <v>1189833</v>
      </c>
      <c r="D913" s="5">
        <v>44240</v>
      </c>
      <c r="E913" s="4" t="s">
        <v>535</v>
      </c>
      <c r="F913" s="4" t="s">
        <v>989</v>
      </c>
      <c r="G913" s="4" t="s">
        <v>990</v>
      </c>
      <c r="H913" s="6">
        <v>400</v>
      </c>
      <c r="I913" s="12" t="s">
        <v>488</v>
      </c>
      <c r="J913" s="12" t="s">
        <v>1087</v>
      </c>
      <c r="K913" s="10">
        <v>60000</v>
      </c>
      <c r="L913" s="11">
        <v>0.25</v>
      </c>
      <c r="M913" s="13">
        <f t="shared" si="28"/>
        <v>240000</v>
      </c>
      <c r="N913" s="13">
        <f t="shared" si="29"/>
        <v>600</v>
      </c>
      <c r="O913" s="4" t="s">
        <v>31</v>
      </c>
      <c r="P913" s="12" t="s">
        <v>489</v>
      </c>
    </row>
    <row r="914" spans="2:16" ht="14.25" customHeight="1">
      <c r="B914" s="4" t="s">
        <v>13</v>
      </c>
      <c r="C914" s="4">
        <v>1189833</v>
      </c>
      <c r="D914" s="5">
        <v>44241</v>
      </c>
      <c r="E914" s="4" t="s">
        <v>535</v>
      </c>
      <c r="F914" s="4" t="s">
        <v>989</v>
      </c>
      <c r="G914" s="4" t="s">
        <v>990</v>
      </c>
      <c r="H914" s="6">
        <v>600</v>
      </c>
      <c r="I914" s="12" t="s">
        <v>490</v>
      </c>
      <c r="J914" s="12" t="s">
        <v>1087</v>
      </c>
      <c r="K914" s="10">
        <v>121500</v>
      </c>
      <c r="L914" s="11">
        <v>0.45</v>
      </c>
      <c r="M914" s="13">
        <f t="shared" si="28"/>
        <v>270000</v>
      </c>
      <c r="N914" s="13">
        <f t="shared" si="29"/>
        <v>450</v>
      </c>
      <c r="O914" s="4" t="s">
        <v>31</v>
      </c>
      <c r="P914" s="12" t="s">
        <v>491</v>
      </c>
    </row>
    <row r="915" spans="2:16" ht="14.25" customHeight="1">
      <c r="B915" s="4" t="s">
        <v>13</v>
      </c>
      <c r="C915" s="4">
        <v>1189833</v>
      </c>
      <c r="D915" s="5">
        <v>44242</v>
      </c>
      <c r="E915" s="4" t="s">
        <v>535</v>
      </c>
      <c r="F915" s="4" t="s">
        <v>989</v>
      </c>
      <c r="G915" s="4" t="s">
        <v>990</v>
      </c>
      <c r="H915" s="6">
        <v>600</v>
      </c>
      <c r="I915" s="12" t="s">
        <v>492</v>
      </c>
      <c r="J915" s="12" t="s">
        <v>1087</v>
      </c>
      <c r="K915" s="10">
        <v>90000</v>
      </c>
      <c r="L915" s="11">
        <v>0.3</v>
      </c>
      <c r="M915" s="13">
        <f t="shared" si="28"/>
        <v>300000</v>
      </c>
      <c r="N915" s="13">
        <f t="shared" si="29"/>
        <v>500</v>
      </c>
      <c r="O915" s="4" t="s">
        <v>31</v>
      </c>
      <c r="P915" s="12" t="s">
        <v>493</v>
      </c>
    </row>
    <row r="916" spans="2:16" ht="14.25" customHeight="1">
      <c r="B916" s="4" t="s">
        <v>13</v>
      </c>
      <c r="C916" s="4">
        <v>1189833</v>
      </c>
      <c r="D916" s="5">
        <v>44243</v>
      </c>
      <c r="E916" s="4" t="s">
        <v>535</v>
      </c>
      <c r="F916" s="4" t="s">
        <v>989</v>
      </c>
      <c r="G916" s="4" t="s">
        <v>990</v>
      </c>
      <c r="H916" s="6">
        <v>450</v>
      </c>
      <c r="I916" s="12" t="s">
        <v>19</v>
      </c>
      <c r="J916" s="12" t="s">
        <v>1086</v>
      </c>
      <c r="K916" s="10">
        <v>91125</v>
      </c>
      <c r="L916" s="11">
        <v>0.45</v>
      </c>
      <c r="M916" s="13">
        <f t="shared" si="28"/>
        <v>202500</v>
      </c>
      <c r="N916" s="13">
        <f t="shared" si="29"/>
        <v>450</v>
      </c>
      <c r="O916" s="4" t="s">
        <v>31</v>
      </c>
      <c r="P916" s="12" t="s">
        <v>494</v>
      </c>
    </row>
    <row r="917" spans="2:16" ht="14.25" customHeight="1">
      <c r="B917" s="4" t="s">
        <v>13</v>
      </c>
      <c r="C917" s="4">
        <v>1189833</v>
      </c>
      <c r="D917" s="5">
        <v>44244</v>
      </c>
      <c r="E917" s="4" t="s">
        <v>535</v>
      </c>
      <c r="F917" s="4" t="s">
        <v>989</v>
      </c>
      <c r="G917" s="4" t="s">
        <v>990</v>
      </c>
      <c r="H917" s="6">
        <v>400</v>
      </c>
      <c r="I917" s="12" t="s">
        <v>495</v>
      </c>
      <c r="J917" s="12" t="s">
        <v>1087</v>
      </c>
      <c r="K917" s="10">
        <v>72000</v>
      </c>
      <c r="L917" s="11">
        <v>0.4</v>
      </c>
      <c r="M917" s="13">
        <f t="shared" si="28"/>
        <v>180000</v>
      </c>
      <c r="N917" s="13">
        <f t="shared" si="29"/>
        <v>450</v>
      </c>
      <c r="O917" s="4" t="s">
        <v>31</v>
      </c>
      <c r="P917" s="12" t="s">
        <v>496</v>
      </c>
    </row>
    <row r="918" spans="2:16" ht="14.25" customHeight="1">
      <c r="B918" s="4" t="s">
        <v>13</v>
      </c>
      <c r="C918" s="4">
        <v>1189833</v>
      </c>
      <c r="D918" s="5">
        <v>44245</v>
      </c>
      <c r="E918" s="4" t="s">
        <v>535</v>
      </c>
      <c r="F918" s="4" t="s">
        <v>989</v>
      </c>
      <c r="G918" s="4" t="s">
        <v>990</v>
      </c>
      <c r="H918" s="6">
        <v>400</v>
      </c>
      <c r="I918" s="12" t="s">
        <v>497</v>
      </c>
      <c r="J918" s="12" t="s">
        <v>1087</v>
      </c>
      <c r="K918" s="10">
        <v>132000</v>
      </c>
      <c r="L918" s="11">
        <v>0.6</v>
      </c>
      <c r="M918" s="13">
        <f t="shared" si="28"/>
        <v>220000</v>
      </c>
      <c r="N918" s="13">
        <f t="shared" si="29"/>
        <v>550</v>
      </c>
      <c r="O918" s="4" t="s">
        <v>31</v>
      </c>
      <c r="P918" s="12" t="s">
        <v>498</v>
      </c>
    </row>
    <row r="919" spans="2:16" ht="14.25" customHeight="1">
      <c r="B919" s="4" t="s">
        <v>13</v>
      </c>
      <c r="C919" s="4">
        <v>1189833</v>
      </c>
      <c r="D919" s="5">
        <v>44246</v>
      </c>
      <c r="E919" s="4" t="s">
        <v>535</v>
      </c>
      <c r="F919" s="4" t="s">
        <v>989</v>
      </c>
      <c r="G919" s="4" t="s">
        <v>990</v>
      </c>
      <c r="H919" s="6">
        <v>450</v>
      </c>
      <c r="I919" s="12" t="s">
        <v>499</v>
      </c>
      <c r="J919" s="12" t="s">
        <v>1087</v>
      </c>
      <c r="K919" s="10">
        <v>67500</v>
      </c>
      <c r="L919" s="11">
        <v>0.25</v>
      </c>
      <c r="M919" s="13">
        <f t="shared" si="28"/>
        <v>270000</v>
      </c>
      <c r="N919" s="13">
        <f t="shared" si="29"/>
        <v>600</v>
      </c>
      <c r="O919" s="4" t="s">
        <v>31</v>
      </c>
      <c r="P919" s="12" t="s">
        <v>500</v>
      </c>
    </row>
    <row r="920" spans="2:16" ht="14.25" customHeight="1">
      <c r="B920" s="4" t="s">
        <v>13</v>
      </c>
      <c r="C920" s="4">
        <v>1189833</v>
      </c>
      <c r="D920" s="5">
        <v>44247</v>
      </c>
      <c r="E920" s="4" t="s">
        <v>535</v>
      </c>
      <c r="F920" s="4" t="s">
        <v>989</v>
      </c>
      <c r="G920" s="4" t="s">
        <v>990</v>
      </c>
      <c r="H920" s="6">
        <v>550</v>
      </c>
      <c r="I920" s="12" t="s">
        <v>501</v>
      </c>
      <c r="J920" s="12" t="s">
        <v>1087</v>
      </c>
      <c r="K920" s="10">
        <v>111375</v>
      </c>
      <c r="L920" s="11">
        <v>0.45</v>
      </c>
      <c r="M920" s="13">
        <f t="shared" si="28"/>
        <v>247500</v>
      </c>
      <c r="N920" s="13">
        <f t="shared" si="29"/>
        <v>450</v>
      </c>
      <c r="O920" s="4" t="s">
        <v>31</v>
      </c>
      <c r="P920" s="12" t="s">
        <v>502</v>
      </c>
    </row>
    <row r="921" spans="2:16" ht="14.25" customHeight="1">
      <c r="B921" s="4" t="s">
        <v>13</v>
      </c>
      <c r="C921" s="4">
        <v>1189833</v>
      </c>
      <c r="D921" s="5">
        <v>44248</v>
      </c>
      <c r="E921" s="4" t="s">
        <v>535</v>
      </c>
      <c r="F921" s="4" t="s">
        <v>989</v>
      </c>
      <c r="G921" s="4" t="s">
        <v>990</v>
      </c>
      <c r="H921" s="6">
        <v>550</v>
      </c>
      <c r="I921" s="12" t="s">
        <v>503</v>
      </c>
      <c r="J921" s="12" t="s">
        <v>1087</v>
      </c>
      <c r="K921" s="10">
        <v>82500</v>
      </c>
      <c r="L921" s="11">
        <v>0.3</v>
      </c>
      <c r="M921" s="13">
        <f t="shared" si="28"/>
        <v>275000</v>
      </c>
      <c r="N921" s="13">
        <f t="shared" si="29"/>
        <v>500</v>
      </c>
      <c r="O921" s="4" t="s">
        <v>31</v>
      </c>
      <c r="P921" s="12" t="s">
        <v>504</v>
      </c>
    </row>
    <row r="922" spans="2:16" ht="14.25" customHeight="1">
      <c r="B922" s="4" t="s">
        <v>13</v>
      </c>
      <c r="C922" s="4">
        <v>1189833</v>
      </c>
      <c r="D922" s="5">
        <v>44249</v>
      </c>
      <c r="E922" s="4" t="s">
        <v>535</v>
      </c>
      <c r="F922" s="4" t="s">
        <v>989</v>
      </c>
      <c r="G922" s="4" t="s">
        <v>990</v>
      </c>
      <c r="H922" s="6">
        <v>400</v>
      </c>
      <c r="I922" s="12" t="s">
        <v>505</v>
      </c>
      <c r="J922" s="12" t="s">
        <v>1086</v>
      </c>
      <c r="K922" s="10">
        <v>81000</v>
      </c>
      <c r="L922" s="11">
        <v>0.45</v>
      </c>
      <c r="M922" s="13">
        <f t="shared" si="28"/>
        <v>180000</v>
      </c>
      <c r="N922" s="13">
        <f t="shared" si="29"/>
        <v>450</v>
      </c>
      <c r="O922" s="4" t="s">
        <v>31</v>
      </c>
      <c r="P922" s="12" t="s">
        <v>506</v>
      </c>
    </row>
    <row r="923" spans="2:16" ht="14.25" customHeight="1">
      <c r="B923" s="4" t="s">
        <v>13</v>
      </c>
      <c r="C923" s="4">
        <v>1189833</v>
      </c>
      <c r="D923" s="5">
        <v>44250</v>
      </c>
      <c r="E923" s="4" t="s">
        <v>535</v>
      </c>
      <c r="F923" s="4" t="s">
        <v>989</v>
      </c>
      <c r="G923" s="4" t="s">
        <v>990</v>
      </c>
      <c r="H923" s="6">
        <v>375</v>
      </c>
      <c r="I923" s="12" t="s">
        <v>507</v>
      </c>
      <c r="J923" s="12" t="s">
        <v>1086</v>
      </c>
      <c r="K923" s="10">
        <v>67500</v>
      </c>
      <c r="L923" s="11">
        <v>0.4</v>
      </c>
      <c r="M923" s="13">
        <f t="shared" si="28"/>
        <v>168750</v>
      </c>
      <c r="N923" s="13">
        <f t="shared" si="29"/>
        <v>450</v>
      </c>
      <c r="O923" s="4" t="s">
        <v>31</v>
      </c>
      <c r="P923" s="12" t="s">
        <v>508</v>
      </c>
    </row>
    <row r="924" spans="2:16" ht="14.25" customHeight="1">
      <c r="B924" s="4" t="s">
        <v>13</v>
      </c>
      <c r="C924" s="4">
        <v>1189833</v>
      </c>
      <c r="D924" s="5">
        <v>44251</v>
      </c>
      <c r="E924" s="4" t="s">
        <v>535</v>
      </c>
      <c r="F924" s="4" t="s">
        <v>989</v>
      </c>
      <c r="G924" s="4" t="s">
        <v>990</v>
      </c>
      <c r="H924" s="6">
        <v>350</v>
      </c>
      <c r="I924" s="12" t="s">
        <v>509</v>
      </c>
      <c r="J924" s="12" t="s">
        <v>1087</v>
      </c>
      <c r="K924" s="10">
        <v>115500</v>
      </c>
      <c r="L924" s="11">
        <v>0.6</v>
      </c>
      <c r="M924" s="13">
        <f t="shared" si="28"/>
        <v>192500</v>
      </c>
      <c r="N924" s="13">
        <f t="shared" si="29"/>
        <v>550</v>
      </c>
      <c r="O924" s="4" t="s">
        <v>31</v>
      </c>
      <c r="P924" s="12" t="s">
        <v>510</v>
      </c>
    </row>
    <row r="925" spans="2:16" ht="14.25" customHeight="1">
      <c r="B925" s="4" t="s">
        <v>13</v>
      </c>
      <c r="C925" s="4">
        <v>1189833</v>
      </c>
      <c r="D925" s="5">
        <v>44252</v>
      </c>
      <c r="E925" s="4" t="s">
        <v>535</v>
      </c>
      <c r="F925" s="4" t="s">
        <v>989</v>
      </c>
      <c r="G925" s="4" t="s">
        <v>990</v>
      </c>
      <c r="H925" s="6">
        <v>400</v>
      </c>
      <c r="I925" s="12" t="s">
        <v>511</v>
      </c>
      <c r="J925" s="12" t="s">
        <v>1087</v>
      </c>
      <c r="K925" s="10">
        <v>60000</v>
      </c>
      <c r="L925" s="11">
        <v>0.25</v>
      </c>
      <c r="M925" s="13">
        <f t="shared" si="28"/>
        <v>240000</v>
      </c>
      <c r="N925" s="13">
        <f t="shared" si="29"/>
        <v>600</v>
      </c>
      <c r="O925" s="4" t="s">
        <v>31</v>
      </c>
      <c r="P925" s="12" t="s">
        <v>512</v>
      </c>
    </row>
    <row r="926" spans="2:16" ht="14.25" customHeight="1">
      <c r="B926" s="4" t="s">
        <v>13</v>
      </c>
      <c r="C926" s="4">
        <v>1189833</v>
      </c>
      <c r="D926" s="5">
        <v>44253</v>
      </c>
      <c r="E926" s="4" t="s">
        <v>535</v>
      </c>
      <c r="F926" s="4" t="s">
        <v>989</v>
      </c>
      <c r="G926" s="4" t="s">
        <v>990</v>
      </c>
      <c r="H926" s="6">
        <v>575</v>
      </c>
      <c r="I926" s="12" t="s">
        <v>513</v>
      </c>
      <c r="J926" s="12" t="s">
        <v>1086</v>
      </c>
      <c r="K926" s="10">
        <v>103500</v>
      </c>
      <c r="L926" s="11">
        <v>0.45</v>
      </c>
      <c r="M926" s="13">
        <f t="shared" si="28"/>
        <v>230000</v>
      </c>
      <c r="N926" s="13">
        <f t="shared" si="29"/>
        <v>400</v>
      </c>
      <c r="O926" s="4" t="s">
        <v>31</v>
      </c>
      <c r="P926" s="12" t="s">
        <v>514</v>
      </c>
    </row>
    <row r="927" spans="2:16" ht="14.25" customHeight="1">
      <c r="B927" s="4" t="s">
        <v>13</v>
      </c>
      <c r="C927" s="4">
        <v>1189833</v>
      </c>
      <c r="D927" s="5">
        <v>44254</v>
      </c>
      <c r="E927" s="4" t="s">
        <v>535</v>
      </c>
      <c r="F927" s="4" t="s">
        <v>989</v>
      </c>
      <c r="G927" s="4" t="s">
        <v>990</v>
      </c>
      <c r="H927" s="6">
        <v>575</v>
      </c>
      <c r="I927" s="12" t="s">
        <v>515</v>
      </c>
      <c r="J927" s="12" t="s">
        <v>1087</v>
      </c>
      <c r="K927" s="10">
        <v>77625</v>
      </c>
      <c r="L927" s="11">
        <v>0.3</v>
      </c>
      <c r="M927" s="13">
        <f t="shared" si="28"/>
        <v>258750</v>
      </c>
      <c r="N927" s="13">
        <f t="shared" si="29"/>
        <v>450</v>
      </c>
      <c r="O927" s="4" t="s">
        <v>31</v>
      </c>
      <c r="P927" s="12" t="s">
        <v>516</v>
      </c>
    </row>
    <row r="928" spans="2:16" ht="14.25" customHeight="1">
      <c r="B928" s="4" t="s">
        <v>13</v>
      </c>
      <c r="C928" s="4">
        <v>1189833</v>
      </c>
      <c r="D928" s="5">
        <v>44255</v>
      </c>
      <c r="E928" s="4" t="s">
        <v>535</v>
      </c>
      <c r="F928" s="4" t="s">
        <v>989</v>
      </c>
      <c r="G928" s="4" t="s">
        <v>990</v>
      </c>
      <c r="H928" s="6">
        <v>425</v>
      </c>
      <c r="I928" s="12" t="s">
        <v>517</v>
      </c>
      <c r="J928" s="12" t="s">
        <v>1086</v>
      </c>
      <c r="K928" s="10">
        <v>76500</v>
      </c>
      <c r="L928" s="11">
        <v>0.45</v>
      </c>
      <c r="M928" s="13">
        <f t="shared" si="28"/>
        <v>170000</v>
      </c>
      <c r="N928" s="13">
        <f t="shared" si="29"/>
        <v>400</v>
      </c>
      <c r="O928" s="4" t="s">
        <v>31</v>
      </c>
      <c r="P928" s="12" t="s">
        <v>518</v>
      </c>
    </row>
    <row r="929" spans="2:16" ht="14.25" customHeight="1">
      <c r="B929" s="4" t="s">
        <v>13</v>
      </c>
      <c r="C929" s="4">
        <v>1189833</v>
      </c>
      <c r="D929" s="5">
        <v>44256</v>
      </c>
      <c r="E929" s="4" t="s">
        <v>535</v>
      </c>
      <c r="F929" s="4" t="s">
        <v>989</v>
      </c>
      <c r="G929" s="4" t="s">
        <v>990</v>
      </c>
      <c r="H929" s="6">
        <v>425</v>
      </c>
      <c r="I929" s="12" t="s">
        <v>519</v>
      </c>
      <c r="J929" s="12" t="s">
        <v>1086</v>
      </c>
      <c r="K929" s="10">
        <v>68000</v>
      </c>
      <c r="L929" s="11">
        <v>0.4</v>
      </c>
      <c r="M929" s="13">
        <f t="shared" si="28"/>
        <v>170000</v>
      </c>
      <c r="N929" s="13">
        <f t="shared" si="29"/>
        <v>400</v>
      </c>
      <c r="O929" s="4" t="s">
        <v>31</v>
      </c>
      <c r="P929" s="12" t="s">
        <v>520</v>
      </c>
    </row>
    <row r="930" spans="2:16" ht="14.25" customHeight="1">
      <c r="B930" s="4" t="s">
        <v>13</v>
      </c>
      <c r="C930" s="4">
        <v>1189833</v>
      </c>
      <c r="D930" s="5">
        <v>44257</v>
      </c>
      <c r="E930" s="4" t="s">
        <v>535</v>
      </c>
      <c r="F930" s="4" t="s">
        <v>989</v>
      </c>
      <c r="G930" s="4" t="s">
        <v>990</v>
      </c>
      <c r="H930" s="6">
        <v>375</v>
      </c>
      <c r="I930" s="12" t="s">
        <v>521</v>
      </c>
      <c r="J930" s="12" t="s">
        <v>1087</v>
      </c>
      <c r="K930" s="10">
        <v>123750</v>
      </c>
      <c r="L930" s="11">
        <v>0.6</v>
      </c>
      <c r="M930" s="13">
        <f t="shared" si="28"/>
        <v>206250</v>
      </c>
      <c r="N930" s="13">
        <f t="shared" si="29"/>
        <v>550</v>
      </c>
      <c r="O930" s="4" t="s">
        <v>31</v>
      </c>
      <c r="P930" s="12" t="s">
        <v>522</v>
      </c>
    </row>
    <row r="931" spans="2:16" ht="14.25" customHeight="1">
      <c r="B931" s="4" t="s">
        <v>13</v>
      </c>
      <c r="C931" s="4">
        <v>1189833</v>
      </c>
      <c r="D931" s="5">
        <v>44258</v>
      </c>
      <c r="E931" s="4" t="s">
        <v>535</v>
      </c>
      <c r="F931" s="4" t="s">
        <v>989</v>
      </c>
      <c r="G931" s="4" t="s">
        <v>990</v>
      </c>
      <c r="H931" s="6">
        <v>475</v>
      </c>
      <c r="I931" s="12" t="s">
        <v>523</v>
      </c>
      <c r="J931" s="12" t="s">
        <v>1087</v>
      </c>
      <c r="K931" s="10">
        <v>71250</v>
      </c>
      <c r="L931" s="11">
        <v>0.25</v>
      </c>
      <c r="M931" s="13">
        <f t="shared" si="28"/>
        <v>285000</v>
      </c>
      <c r="N931" s="13">
        <f t="shared" si="29"/>
        <v>600</v>
      </c>
      <c r="O931" s="4" t="s">
        <v>31</v>
      </c>
      <c r="P931" s="12" t="s">
        <v>524</v>
      </c>
    </row>
    <row r="932" spans="2:16" ht="14.25" customHeight="1">
      <c r="B932" s="4" t="s">
        <v>13</v>
      </c>
      <c r="C932" s="4">
        <v>1189833</v>
      </c>
      <c r="D932" s="5">
        <v>44259</v>
      </c>
      <c r="E932" s="4" t="s">
        <v>535</v>
      </c>
      <c r="F932" s="4" t="s">
        <v>989</v>
      </c>
      <c r="G932" s="4" t="s">
        <v>990</v>
      </c>
      <c r="H932" s="6">
        <v>675</v>
      </c>
      <c r="I932" s="12" t="s">
        <v>525</v>
      </c>
      <c r="J932" s="12" t="s">
        <v>1086</v>
      </c>
      <c r="K932" s="10">
        <v>136687.5</v>
      </c>
      <c r="L932" s="11">
        <v>0.45</v>
      </c>
      <c r="M932" s="13">
        <f t="shared" si="28"/>
        <v>303750</v>
      </c>
      <c r="N932" s="13">
        <f t="shared" si="29"/>
        <v>450</v>
      </c>
      <c r="O932" s="4" t="s">
        <v>31</v>
      </c>
      <c r="P932" s="12" t="s">
        <v>526</v>
      </c>
    </row>
    <row r="933" spans="2:16" ht="14.25" customHeight="1">
      <c r="B933" s="4" t="s">
        <v>13</v>
      </c>
      <c r="C933" s="4">
        <v>1189833</v>
      </c>
      <c r="D933" s="5">
        <v>44260</v>
      </c>
      <c r="E933" s="4" t="s">
        <v>535</v>
      </c>
      <c r="F933" s="4" t="s">
        <v>989</v>
      </c>
      <c r="G933" s="4" t="s">
        <v>990</v>
      </c>
      <c r="H933" s="6">
        <v>675</v>
      </c>
      <c r="I933" s="12" t="s">
        <v>527</v>
      </c>
      <c r="J933" s="12" t="s">
        <v>1087</v>
      </c>
      <c r="K933" s="10">
        <v>101250</v>
      </c>
      <c r="L933" s="11">
        <v>0.3</v>
      </c>
      <c r="M933" s="13">
        <f t="shared" si="28"/>
        <v>337500</v>
      </c>
      <c r="N933" s="13">
        <f t="shared" si="29"/>
        <v>500</v>
      </c>
      <c r="O933" s="4" t="s">
        <v>31</v>
      </c>
      <c r="P933" s="12" t="s">
        <v>528</v>
      </c>
    </row>
    <row r="934" spans="2:16" ht="14.25" customHeight="1">
      <c r="B934" s="4" t="s">
        <v>13</v>
      </c>
      <c r="C934" s="4">
        <v>1189833</v>
      </c>
      <c r="D934" s="5">
        <v>44261</v>
      </c>
      <c r="E934" s="4" t="s">
        <v>535</v>
      </c>
      <c r="F934" s="4" t="s">
        <v>989</v>
      </c>
      <c r="G934" s="4" t="s">
        <v>990</v>
      </c>
      <c r="H934" s="6">
        <v>475</v>
      </c>
      <c r="I934" s="12" t="s">
        <v>529</v>
      </c>
      <c r="J934" s="12" t="s">
        <v>1087</v>
      </c>
      <c r="K934" s="10">
        <v>96187.5</v>
      </c>
      <c r="L934" s="11">
        <v>0.45</v>
      </c>
      <c r="M934" s="13">
        <f t="shared" si="28"/>
        <v>213750</v>
      </c>
      <c r="N934" s="13">
        <f t="shared" si="29"/>
        <v>450</v>
      </c>
      <c r="O934" s="4" t="s">
        <v>31</v>
      </c>
      <c r="P934" s="12" t="s">
        <v>530</v>
      </c>
    </row>
    <row r="935" spans="2:16" ht="14.25" customHeight="1">
      <c r="B935" s="4" t="s">
        <v>13</v>
      </c>
      <c r="C935" s="4">
        <v>1189833</v>
      </c>
      <c r="D935" s="5">
        <v>44262</v>
      </c>
      <c r="E935" s="4" t="s">
        <v>535</v>
      </c>
      <c r="F935" s="4" t="s">
        <v>989</v>
      </c>
      <c r="G935" s="4" t="s">
        <v>990</v>
      </c>
      <c r="H935" s="6">
        <v>475</v>
      </c>
      <c r="I935" s="12" t="s">
        <v>531</v>
      </c>
      <c r="J935" s="12" t="s">
        <v>1087</v>
      </c>
      <c r="K935" s="10">
        <v>85500</v>
      </c>
      <c r="L935" s="11">
        <v>0.4</v>
      </c>
      <c r="M935" s="13">
        <f t="shared" si="28"/>
        <v>213750</v>
      </c>
      <c r="N935" s="13">
        <f t="shared" si="29"/>
        <v>450</v>
      </c>
      <c r="O935" s="4" t="s">
        <v>31</v>
      </c>
      <c r="P935" s="12" t="s">
        <v>532</v>
      </c>
    </row>
    <row r="936" spans="2:16" ht="14.25" customHeight="1">
      <c r="B936" s="4" t="s">
        <v>13</v>
      </c>
      <c r="C936" s="4">
        <v>1189833</v>
      </c>
      <c r="D936" s="5">
        <v>44263</v>
      </c>
      <c r="E936" s="4" t="s">
        <v>535</v>
      </c>
      <c r="F936" s="4" t="s">
        <v>989</v>
      </c>
      <c r="G936" s="4" t="s">
        <v>990</v>
      </c>
      <c r="H936" s="6">
        <v>400</v>
      </c>
      <c r="I936" s="12" t="s">
        <v>533</v>
      </c>
      <c r="J936" s="12" t="s">
        <v>1086</v>
      </c>
      <c r="K936" s="10">
        <v>132000</v>
      </c>
      <c r="L936" s="11">
        <v>0.6</v>
      </c>
      <c r="M936" s="13">
        <f t="shared" si="28"/>
        <v>220000</v>
      </c>
      <c r="N936" s="13">
        <f t="shared" si="29"/>
        <v>550</v>
      </c>
      <c r="O936" s="4" t="s">
        <v>31</v>
      </c>
      <c r="P936" s="12" t="s">
        <v>534</v>
      </c>
    </row>
    <row r="937" spans="2:16" ht="14.25" customHeight="1">
      <c r="B937" s="4" t="s">
        <v>13</v>
      </c>
      <c r="C937" s="4">
        <v>1189833</v>
      </c>
      <c r="D937" s="5">
        <v>44264</v>
      </c>
      <c r="E937" s="4" t="s">
        <v>535</v>
      </c>
      <c r="F937" s="4" t="s">
        <v>989</v>
      </c>
      <c r="G937" s="4" t="s">
        <v>990</v>
      </c>
      <c r="H937" s="6">
        <v>500</v>
      </c>
      <c r="I937" s="12" t="s">
        <v>538</v>
      </c>
      <c r="J937" s="12" t="s">
        <v>1087</v>
      </c>
      <c r="K937" s="10">
        <v>75000</v>
      </c>
      <c r="L937" s="11">
        <v>0.25</v>
      </c>
      <c r="M937" s="13">
        <f t="shared" si="28"/>
        <v>300000</v>
      </c>
      <c r="N937" s="13">
        <f t="shared" si="29"/>
        <v>600</v>
      </c>
      <c r="O937" s="4" t="s">
        <v>31</v>
      </c>
      <c r="P937" s="12" t="s">
        <v>539</v>
      </c>
    </row>
    <row r="938" spans="2:16" ht="14.25" customHeight="1">
      <c r="B938" s="4" t="s">
        <v>13</v>
      </c>
      <c r="C938" s="4">
        <v>1197831</v>
      </c>
      <c r="D938" s="5">
        <v>44265</v>
      </c>
      <c r="E938" s="4" t="s">
        <v>535</v>
      </c>
      <c r="F938" s="4" t="s">
        <v>989</v>
      </c>
      <c r="G938" s="4" t="s">
        <v>990</v>
      </c>
      <c r="H938" s="6">
        <v>700</v>
      </c>
      <c r="I938" s="12" t="s">
        <v>540</v>
      </c>
      <c r="J938" s="12" t="s">
        <v>1087</v>
      </c>
      <c r="K938" s="10">
        <v>49000</v>
      </c>
      <c r="L938" s="11">
        <v>0.35</v>
      </c>
      <c r="M938" s="13">
        <f t="shared" si="28"/>
        <v>140000</v>
      </c>
      <c r="N938" s="13">
        <f t="shared" si="29"/>
        <v>200</v>
      </c>
      <c r="O938" s="4" t="s">
        <v>31</v>
      </c>
      <c r="P938" s="12" t="s">
        <v>541</v>
      </c>
    </row>
    <row r="939" spans="2:16" ht="14.25" customHeight="1">
      <c r="B939" s="4" t="s">
        <v>13</v>
      </c>
      <c r="C939" s="4">
        <v>1197831</v>
      </c>
      <c r="D939" s="5">
        <v>44266</v>
      </c>
      <c r="E939" s="4" t="s">
        <v>535</v>
      </c>
      <c r="F939" s="4" t="s">
        <v>989</v>
      </c>
      <c r="G939" s="4" t="s">
        <v>990</v>
      </c>
      <c r="H939" s="6">
        <v>700</v>
      </c>
      <c r="I939" s="12" t="s">
        <v>542</v>
      </c>
      <c r="J939" s="12" t="s">
        <v>1087</v>
      </c>
      <c r="K939" s="10">
        <v>73500</v>
      </c>
      <c r="L939" s="11">
        <v>0.35</v>
      </c>
      <c r="M939" s="13">
        <f t="shared" si="28"/>
        <v>210000</v>
      </c>
      <c r="N939" s="13">
        <f t="shared" si="29"/>
        <v>300</v>
      </c>
      <c r="O939" s="4" t="s">
        <v>31</v>
      </c>
      <c r="P939" s="12" t="s">
        <v>543</v>
      </c>
    </row>
    <row r="940" spans="2:16" ht="14.25" customHeight="1">
      <c r="B940" s="4" t="s">
        <v>13</v>
      </c>
      <c r="C940" s="4">
        <v>1197831</v>
      </c>
      <c r="D940" s="5">
        <v>44267</v>
      </c>
      <c r="E940" s="4" t="s">
        <v>535</v>
      </c>
      <c r="F940" s="4" t="s">
        <v>989</v>
      </c>
      <c r="G940" s="4" t="s">
        <v>990</v>
      </c>
      <c r="H940" s="6">
        <v>500</v>
      </c>
      <c r="I940" s="12" t="s">
        <v>105</v>
      </c>
      <c r="J940" s="12" t="s">
        <v>1087</v>
      </c>
      <c r="K940" s="10">
        <v>52500</v>
      </c>
      <c r="L940" s="11">
        <v>0.35</v>
      </c>
      <c r="M940" s="13">
        <f t="shared" si="28"/>
        <v>150000</v>
      </c>
      <c r="N940" s="13">
        <f t="shared" si="29"/>
        <v>300</v>
      </c>
      <c r="O940" s="4" t="s">
        <v>31</v>
      </c>
      <c r="P940" s="12" t="s">
        <v>544</v>
      </c>
    </row>
    <row r="941" spans="2:16" ht="14.25" customHeight="1">
      <c r="B941" s="4" t="s">
        <v>13</v>
      </c>
      <c r="C941" s="4">
        <v>1197831</v>
      </c>
      <c r="D941" s="5">
        <v>44268</v>
      </c>
      <c r="E941" s="4" t="s">
        <v>535</v>
      </c>
      <c r="F941" s="4" t="s">
        <v>989</v>
      </c>
      <c r="G941" s="4" t="s">
        <v>990</v>
      </c>
      <c r="H941" s="6">
        <v>500</v>
      </c>
      <c r="I941" s="12" t="s">
        <v>545</v>
      </c>
      <c r="J941" s="12" t="s">
        <v>1087</v>
      </c>
      <c r="K941" s="10">
        <v>78750</v>
      </c>
      <c r="L941" s="11">
        <v>0.45</v>
      </c>
      <c r="M941" s="13">
        <f t="shared" si="28"/>
        <v>175000</v>
      </c>
      <c r="N941" s="13">
        <f t="shared" si="29"/>
        <v>350</v>
      </c>
      <c r="O941" s="4" t="s">
        <v>31</v>
      </c>
      <c r="P941" s="12" t="s">
        <v>546</v>
      </c>
    </row>
    <row r="942" spans="2:16" ht="14.25" customHeight="1">
      <c r="B942" s="4" t="s">
        <v>13</v>
      </c>
      <c r="C942" s="4">
        <v>1197831</v>
      </c>
      <c r="D942" s="5">
        <v>44269</v>
      </c>
      <c r="E942" s="4" t="s">
        <v>150</v>
      </c>
      <c r="F942" s="4" t="s">
        <v>991</v>
      </c>
      <c r="G942" s="4" t="s">
        <v>992</v>
      </c>
      <c r="H942" s="6">
        <v>350</v>
      </c>
      <c r="I942" s="12" t="s">
        <v>547</v>
      </c>
      <c r="J942" s="12" t="s">
        <v>1086</v>
      </c>
      <c r="K942" s="10">
        <v>42000</v>
      </c>
      <c r="L942" s="11">
        <v>0.3</v>
      </c>
      <c r="M942" s="13">
        <f t="shared" si="28"/>
        <v>140000</v>
      </c>
      <c r="N942" s="13">
        <f t="shared" si="29"/>
        <v>400</v>
      </c>
      <c r="O942" s="4" t="s">
        <v>31</v>
      </c>
      <c r="P942" s="12" t="s">
        <v>548</v>
      </c>
    </row>
    <row r="943" spans="2:16" ht="14.25" customHeight="1">
      <c r="B943" s="4" t="s">
        <v>13</v>
      </c>
      <c r="C943" s="4">
        <v>1197831</v>
      </c>
      <c r="D943" s="5">
        <v>44270</v>
      </c>
      <c r="E943" s="4" t="s">
        <v>150</v>
      </c>
      <c r="F943" s="4" t="s">
        <v>991</v>
      </c>
      <c r="G943" s="4" t="s">
        <v>992</v>
      </c>
      <c r="H943" s="6">
        <v>500</v>
      </c>
      <c r="I943" s="12" t="s">
        <v>549</v>
      </c>
      <c r="J943" s="12" t="s">
        <v>1087</v>
      </c>
      <c r="K943" s="10">
        <v>87500</v>
      </c>
      <c r="L943" s="11">
        <v>0.5</v>
      </c>
      <c r="M943" s="13">
        <f t="shared" si="28"/>
        <v>175000</v>
      </c>
      <c r="N943" s="13">
        <f t="shared" si="29"/>
        <v>350</v>
      </c>
      <c r="O943" s="4" t="s">
        <v>31</v>
      </c>
      <c r="P943" s="12" t="s">
        <v>550</v>
      </c>
    </row>
    <row r="944" spans="2:16" ht="14.25" customHeight="1">
      <c r="B944" s="4" t="s">
        <v>13</v>
      </c>
      <c r="C944" s="4">
        <v>1197831</v>
      </c>
      <c r="D944" s="5">
        <v>44271</v>
      </c>
      <c r="E944" s="4" t="s">
        <v>150</v>
      </c>
      <c r="F944" s="4" t="s">
        <v>991</v>
      </c>
      <c r="G944" s="4" t="s">
        <v>992</v>
      </c>
      <c r="H944" s="6">
        <v>650</v>
      </c>
      <c r="I944" s="12" t="s">
        <v>551</v>
      </c>
      <c r="J944" s="12" t="s">
        <v>1087</v>
      </c>
      <c r="K944" s="10">
        <v>56875</v>
      </c>
      <c r="L944" s="11">
        <v>0.35</v>
      </c>
      <c r="M944" s="13">
        <f t="shared" si="28"/>
        <v>162500</v>
      </c>
      <c r="N944" s="13">
        <f t="shared" si="29"/>
        <v>250</v>
      </c>
      <c r="O944" s="4" t="s">
        <v>31</v>
      </c>
      <c r="P944" s="12" t="s">
        <v>552</v>
      </c>
    </row>
    <row r="945" spans="2:16" ht="14.25" customHeight="1">
      <c r="B945" s="4" t="s">
        <v>13</v>
      </c>
      <c r="C945" s="4">
        <v>1197831</v>
      </c>
      <c r="D945" s="5">
        <v>44272</v>
      </c>
      <c r="E945" s="4" t="s">
        <v>150</v>
      </c>
      <c r="F945" s="4" t="s">
        <v>991</v>
      </c>
      <c r="G945" s="4" t="s">
        <v>992</v>
      </c>
      <c r="H945" s="6">
        <v>625</v>
      </c>
      <c r="I945" s="12" t="s">
        <v>37</v>
      </c>
      <c r="J945" s="12" t="s">
        <v>1086</v>
      </c>
      <c r="K945" s="10">
        <v>76562.5</v>
      </c>
      <c r="L945" s="11">
        <v>0.35</v>
      </c>
      <c r="M945" s="13">
        <f t="shared" si="28"/>
        <v>218750</v>
      </c>
      <c r="N945" s="13">
        <f t="shared" si="29"/>
        <v>350</v>
      </c>
      <c r="O945" s="4" t="s">
        <v>31</v>
      </c>
      <c r="P945" s="12" t="s">
        <v>553</v>
      </c>
    </row>
    <row r="946" spans="2:16" ht="14.25" customHeight="1">
      <c r="B946" s="4" t="s">
        <v>13</v>
      </c>
      <c r="C946" s="4">
        <v>1197831</v>
      </c>
      <c r="D946" s="5">
        <v>44273</v>
      </c>
      <c r="E946" s="4" t="s">
        <v>150</v>
      </c>
      <c r="F946" s="4" t="s">
        <v>991</v>
      </c>
      <c r="G946" s="4" t="s">
        <v>992</v>
      </c>
      <c r="H946" s="6">
        <v>450</v>
      </c>
      <c r="I946" s="12" t="s">
        <v>554</v>
      </c>
      <c r="J946" s="12" t="s">
        <v>1087</v>
      </c>
      <c r="K946" s="10">
        <v>55125</v>
      </c>
      <c r="L946" s="11">
        <v>0.35</v>
      </c>
      <c r="M946" s="13">
        <f t="shared" si="28"/>
        <v>157500</v>
      </c>
      <c r="N946" s="13">
        <f t="shared" si="29"/>
        <v>350</v>
      </c>
      <c r="O946" s="4" t="s">
        <v>31</v>
      </c>
      <c r="P946" s="12" t="s">
        <v>555</v>
      </c>
    </row>
    <row r="947" spans="2:16" ht="14.25" customHeight="1">
      <c r="B947" s="4" t="s">
        <v>13</v>
      </c>
      <c r="C947" s="4">
        <v>1197831</v>
      </c>
      <c r="D947" s="5">
        <v>44274</v>
      </c>
      <c r="E947" s="4" t="s">
        <v>150</v>
      </c>
      <c r="F947" s="4" t="s">
        <v>991</v>
      </c>
      <c r="G947" s="4" t="s">
        <v>992</v>
      </c>
      <c r="H947" s="6">
        <v>400</v>
      </c>
      <c r="I947" s="12" t="s">
        <v>556</v>
      </c>
      <c r="J947" s="12" t="s">
        <v>1087</v>
      </c>
      <c r="K947" s="10">
        <v>63000</v>
      </c>
      <c r="L947" s="11">
        <v>0.45</v>
      </c>
      <c r="M947" s="13">
        <f t="shared" si="28"/>
        <v>140000</v>
      </c>
      <c r="N947" s="13">
        <f t="shared" si="29"/>
        <v>350</v>
      </c>
      <c r="O947" s="4" t="s">
        <v>31</v>
      </c>
      <c r="P947" s="12" t="s">
        <v>557</v>
      </c>
    </row>
    <row r="948" spans="2:16" ht="14.25" customHeight="1">
      <c r="B948" s="4" t="s">
        <v>13</v>
      </c>
      <c r="C948" s="4">
        <v>1197831</v>
      </c>
      <c r="D948" s="5">
        <v>44275</v>
      </c>
      <c r="E948" s="4" t="s">
        <v>150</v>
      </c>
      <c r="F948" s="4" t="s">
        <v>991</v>
      </c>
      <c r="G948" s="4" t="s">
        <v>992</v>
      </c>
      <c r="H948" s="6">
        <v>275</v>
      </c>
      <c r="I948" s="12" t="s">
        <v>99</v>
      </c>
      <c r="J948" s="12" t="s">
        <v>1087</v>
      </c>
      <c r="K948" s="10">
        <v>33000</v>
      </c>
      <c r="L948" s="11">
        <v>0.3</v>
      </c>
      <c r="M948" s="13">
        <f t="shared" si="28"/>
        <v>110000</v>
      </c>
      <c r="N948" s="13">
        <f t="shared" si="29"/>
        <v>400</v>
      </c>
      <c r="O948" s="4" t="s">
        <v>31</v>
      </c>
      <c r="P948" s="12" t="s">
        <v>558</v>
      </c>
    </row>
    <row r="949" spans="2:16" ht="14.25" customHeight="1">
      <c r="B949" s="4" t="s">
        <v>13</v>
      </c>
      <c r="C949" s="4">
        <v>1197831</v>
      </c>
      <c r="D949" s="5">
        <v>44276</v>
      </c>
      <c r="E949" s="4" t="s">
        <v>150</v>
      </c>
      <c r="F949" s="4" t="s">
        <v>991</v>
      </c>
      <c r="G949" s="4" t="s">
        <v>992</v>
      </c>
      <c r="H949" s="6">
        <v>475</v>
      </c>
      <c r="I949" s="12" t="s">
        <v>559</v>
      </c>
      <c r="J949" s="12" t="s">
        <v>1087</v>
      </c>
      <c r="K949" s="10">
        <v>83125</v>
      </c>
      <c r="L949" s="11">
        <v>0.5</v>
      </c>
      <c r="M949" s="13">
        <f t="shared" si="28"/>
        <v>166250</v>
      </c>
      <c r="N949" s="13">
        <f t="shared" si="29"/>
        <v>350</v>
      </c>
      <c r="O949" s="4" t="s">
        <v>31</v>
      </c>
      <c r="P949" s="12" t="s">
        <v>560</v>
      </c>
    </row>
    <row r="950" spans="2:16" ht="14.25" customHeight="1">
      <c r="B950" s="4" t="s">
        <v>13</v>
      </c>
      <c r="C950" s="4">
        <v>1197831</v>
      </c>
      <c r="D950" s="5">
        <v>44277</v>
      </c>
      <c r="E950" s="4" t="s">
        <v>150</v>
      </c>
      <c r="F950" s="4" t="s">
        <v>991</v>
      </c>
      <c r="G950" s="4" t="s">
        <v>992</v>
      </c>
      <c r="H950" s="6">
        <v>650</v>
      </c>
      <c r="I950" s="12" t="s">
        <v>561</v>
      </c>
      <c r="J950" s="12" t="s">
        <v>1086</v>
      </c>
      <c r="K950" s="10">
        <v>78000</v>
      </c>
      <c r="L950" s="11">
        <v>0.4</v>
      </c>
      <c r="M950" s="13">
        <f t="shared" si="28"/>
        <v>195000</v>
      </c>
      <c r="N950" s="13">
        <f t="shared" si="29"/>
        <v>300</v>
      </c>
      <c r="O950" s="4" t="s">
        <v>31</v>
      </c>
      <c r="P950" s="12" t="s">
        <v>562</v>
      </c>
    </row>
    <row r="951" spans="2:16" ht="14.25" customHeight="1">
      <c r="B951" s="4" t="s">
        <v>13</v>
      </c>
      <c r="C951" s="4">
        <v>1197831</v>
      </c>
      <c r="D951" s="5">
        <v>44278</v>
      </c>
      <c r="E951" s="4" t="s">
        <v>150</v>
      </c>
      <c r="F951" s="4" t="s">
        <v>991</v>
      </c>
      <c r="G951" s="4" t="s">
        <v>992</v>
      </c>
      <c r="H951" s="6">
        <v>650</v>
      </c>
      <c r="I951" s="12" t="s">
        <v>563</v>
      </c>
      <c r="J951" s="12" t="s">
        <v>1086</v>
      </c>
      <c r="K951" s="10">
        <v>104000</v>
      </c>
      <c r="L951" s="11">
        <v>0.4</v>
      </c>
      <c r="M951" s="13">
        <f t="shared" si="28"/>
        <v>260000</v>
      </c>
      <c r="N951" s="13">
        <f t="shared" si="29"/>
        <v>400</v>
      </c>
      <c r="O951" s="4" t="s">
        <v>31</v>
      </c>
      <c r="P951" s="12" t="s">
        <v>564</v>
      </c>
    </row>
    <row r="952" spans="2:16" ht="14.25" customHeight="1">
      <c r="B952" s="4" t="s">
        <v>13</v>
      </c>
      <c r="C952" s="4">
        <v>1197831</v>
      </c>
      <c r="D952" s="5">
        <v>44279</v>
      </c>
      <c r="E952" s="4" t="s">
        <v>150</v>
      </c>
      <c r="F952" s="4" t="s">
        <v>991</v>
      </c>
      <c r="G952" s="4" t="s">
        <v>992</v>
      </c>
      <c r="H952" s="6">
        <v>475</v>
      </c>
      <c r="I952" s="12" t="s">
        <v>565</v>
      </c>
      <c r="J952" s="12" t="s">
        <v>1087</v>
      </c>
      <c r="K952" s="10">
        <v>57000</v>
      </c>
      <c r="L952" s="11">
        <v>0.4</v>
      </c>
      <c r="M952" s="13">
        <f t="shared" si="28"/>
        <v>142500</v>
      </c>
      <c r="N952" s="13">
        <f t="shared" si="29"/>
        <v>300</v>
      </c>
      <c r="O952" s="4" t="s">
        <v>31</v>
      </c>
      <c r="P952" s="12" t="s">
        <v>566</v>
      </c>
    </row>
    <row r="953" spans="2:16" ht="14.25" customHeight="1">
      <c r="B953" s="4" t="s">
        <v>13</v>
      </c>
      <c r="C953" s="4">
        <v>1197831</v>
      </c>
      <c r="D953" s="5">
        <v>44280</v>
      </c>
      <c r="E953" s="4" t="s">
        <v>150</v>
      </c>
      <c r="F953" s="4" t="s">
        <v>991</v>
      </c>
      <c r="G953" s="4" t="s">
        <v>992</v>
      </c>
      <c r="H953" s="6">
        <v>375</v>
      </c>
      <c r="I953" s="12" t="s">
        <v>567</v>
      </c>
      <c r="J953" s="12" t="s">
        <v>1087</v>
      </c>
      <c r="K953" s="10">
        <v>65625</v>
      </c>
      <c r="L953" s="11">
        <v>0.5</v>
      </c>
      <c r="M953" s="13">
        <f t="shared" si="28"/>
        <v>131250</v>
      </c>
      <c r="N953" s="13">
        <f t="shared" si="29"/>
        <v>350</v>
      </c>
      <c r="O953" s="4" t="s">
        <v>31</v>
      </c>
      <c r="P953" s="12" t="s">
        <v>568</v>
      </c>
    </row>
    <row r="954" spans="2:16" ht="14.25" customHeight="1">
      <c r="B954" s="4" t="s">
        <v>13</v>
      </c>
      <c r="C954" s="4">
        <v>1197831</v>
      </c>
      <c r="D954" s="5">
        <v>44281</v>
      </c>
      <c r="E954" s="4" t="s">
        <v>150</v>
      </c>
      <c r="F954" s="4" t="s">
        <v>991</v>
      </c>
      <c r="G954" s="4" t="s">
        <v>992</v>
      </c>
      <c r="H954" s="6">
        <v>275</v>
      </c>
      <c r="I954" s="12" t="s">
        <v>569</v>
      </c>
      <c r="J954" s="12" t="s">
        <v>1086</v>
      </c>
      <c r="K954" s="10">
        <v>38500</v>
      </c>
      <c r="L954" s="11">
        <v>0.35</v>
      </c>
      <c r="M954" s="13">
        <f t="shared" si="28"/>
        <v>110000</v>
      </c>
      <c r="N954" s="13">
        <f t="shared" si="29"/>
        <v>400</v>
      </c>
      <c r="O954" s="4" t="s">
        <v>31</v>
      </c>
      <c r="P954" s="12" t="s">
        <v>570</v>
      </c>
    </row>
    <row r="955" spans="2:16" ht="14.25" customHeight="1">
      <c r="B955" s="4" t="s">
        <v>13</v>
      </c>
      <c r="C955" s="4">
        <v>1197831</v>
      </c>
      <c r="D955" s="5">
        <v>44282</v>
      </c>
      <c r="E955" s="4" t="s">
        <v>150</v>
      </c>
      <c r="F955" s="4" t="s">
        <v>991</v>
      </c>
      <c r="G955" s="4" t="s">
        <v>992</v>
      </c>
      <c r="H955" s="6">
        <v>425</v>
      </c>
      <c r="I955" s="12" t="s">
        <v>571</v>
      </c>
      <c r="J955" s="12" t="s">
        <v>1087</v>
      </c>
      <c r="K955" s="10">
        <v>81812.5</v>
      </c>
      <c r="L955" s="11">
        <v>0.55000000000000004</v>
      </c>
      <c r="M955" s="13">
        <f t="shared" si="28"/>
        <v>148750</v>
      </c>
      <c r="N955" s="13">
        <f t="shared" si="29"/>
        <v>350</v>
      </c>
      <c r="O955" s="4" t="s">
        <v>31</v>
      </c>
      <c r="P955" s="12" t="s">
        <v>572</v>
      </c>
    </row>
    <row r="956" spans="2:16" ht="14.25" customHeight="1">
      <c r="B956" s="4" t="s">
        <v>13</v>
      </c>
      <c r="C956" s="4">
        <v>1197831</v>
      </c>
      <c r="D956" s="5">
        <v>44283</v>
      </c>
      <c r="E956" s="4" t="s">
        <v>150</v>
      </c>
      <c r="F956" s="4" t="s">
        <v>991</v>
      </c>
      <c r="G956" s="4" t="s">
        <v>992</v>
      </c>
      <c r="H956" s="6">
        <v>675</v>
      </c>
      <c r="I956" s="12" t="s">
        <v>123</v>
      </c>
      <c r="J956" s="12" t="s">
        <v>1087</v>
      </c>
      <c r="K956" s="10">
        <v>54000</v>
      </c>
      <c r="L956" s="11">
        <v>0.4</v>
      </c>
      <c r="M956" s="13">
        <f t="shared" si="28"/>
        <v>135000</v>
      </c>
      <c r="N956" s="13">
        <f t="shared" si="29"/>
        <v>200</v>
      </c>
      <c r="O956" s="4" t="s">
        <v>31</v>
      </c>
      <c r="P956" s="12" t="s">
        <v>124</v>
      </c>
    </row>
    <row r="957" spans="2:16" ht="14.25" customHeight="1">
      <c r="B957" s="4" t="s">
        <v>13</v>
      </c>
      <c r="C957" s="4">
        <v>1197831</v>
      </c>
      <c r="D957" s="5">
        <v>44284</v>
      </c>
      <c r="E957" s="4" t="s">
        <v>150</v>
      </c>
      <c r="F957" s="4" t="s">
        <v>991</v>
      </c>
      <c r="G957" s="4" t="s">
        <v>992</v>
      </c>
      <c r="H957" s="6">
        <v>675</v>
      </c>
      <c r="I957" s="12" t="s">
        <v>66</v>
      </c>
      <c r="J957" s="12" t="s">
        <v>1087</v>
      </c>
      <c r="K957" s="10">
        <v>67500</v>
      </c>
      <c r="L957" s="11">
        <v>0.4</v>
      </c>
      <c r="M957" s="13">
        <f t="shared" si="28"/>
        <v>168750</v>
      </c>
      <c r="N957" s="13">
        <f t="shared" si="29"/>
        <v>250</v>
      </c>
      <c r="O957" s="4" t="s">
        <v>31</v>
      </c>
      <c r="P957" s="12" t="s">
        <v>573</v>
      </c>
    </row>
    <row r="958" spans="2:16" ht="14.25" customHeight="1">
      <c r="B958" s="4" t="s">
        <v>13</v>
      </c>
      <c r="C958" s="4">
        <v>1197831</v>
      </c>
      <c r="D958" s="5">
        <v>44285</v>
      </c>
      <c r="E958" s="4" t="s">
        <v>150</v>
      </c>
      <c r="F958" s="4" t="s">
        <v>991</v>
      </c>
      <c r="G958" s="4" t="s">
        <v>992</v>
      </c>
      <c r="H958" s="6">
        <v>500</v>
      </c>
      <c r="I958" s="12" t="s">
        <v>574</v>
      </c>
      <c r="J958" s="12" t="s">
        <v>1086</v>
      </c>
      <c r="K958" s="10">
        <v>40000</v>
      </c>
      <c r="L958" s="11">
        <v>0.4</v>
      </c>
      <c r="M958" s="13">
        <f t="shared" si="28"/>
        <v>100000</v>
      </c>
      <c r="N958" s="13">
        <f t="shared" si="29"/>
        <v>200</v>
      </c>
      <c r="O958" s="4" t="s">
        <v>31</v>
      </c>
      <c r="P958" s="12" t="s">
        <v>575</v>
      </c>
    </row>
    <row r="959" spans="2:16" ht="14.25" customHeight="1">
      <c r="B959" s="4" t="s">
        <v>13</v>
      </c>
      <c r="C959" s="4">
        <v>1197831</v>
      </c>
      <c r="D959" s="5">
        <v>44286</v>
      </c>
      <c r="E959" s="4" t="s">
        <v>150</v>
      </c>
      <c r="F959" s="4" t="s">
        <v>991</v>
      </c>
      <c r="G959" s="4" t="s">
        <v>992</v>
      </c>
      <c r="H959" s="6">
        <v>400</v>
      </c>
      <c r="I959" s="12" t="s">
        <v>576</v>
      </c>
      <c r="J959" s="12" t="s">
        <v>1086</v>
      </c>
      <c r="K959" s="10">
        <v>50000</v>
      </c>
      <c r="L959" s="11">
        <v>0.5</v>
      </c>
      <c r="M959" s="13">
        <f t="shared" si="28"/>
        <v>100000</v>
      </c>
      <c r="N959" s="13">
        <f t="shared" si="29"/>
        <v>250</v>
      </c>
      <c r="O959" s="4" t="s">
        <v>31</v>
      </c>
      <c r="P959" s="12" t="s">
        <v>577</v>
      </c>
    </row>
    <row r="960" spans="2:16" ht="14.25" customHeight="1">
      <c r="B960" s="4" t="s">
        <v>13</v>
      </c>
      <c r="C960" s="4">
        <v>1197831</v>
      </c>
      <c r="D960" s="5">
        <v>44287</v>
      </c>
      <c r="E960" s="4" t="s">
        <v>150</v>
      </c>
      <c r="F960" s="4" t="s">
        <v>991</v>
      </c>
      <c r="G960" s="4" t="s">
        <v>992</v>
      </c>
      <c r="H960" s="6">
        <v>300</v>
      </c>
      <c r="I960" s="12" t="s">
        <v>266</v>
      </c>
      <c r="J960" s="12" t="s">
        <v>1087</v>
      </c>
      <c r="K960" s="10">
        <v>31500</v>
      </c>
      <c r="L960" s="11">
        <v>0.35</v>
      </c>
      <c r="M960" s="13">
        <f t="shared" si="28"/>
        <v>90000</v>
      </c>
      <c r="N960" s="13">
        <f t="shared" si="29"/>
        <v>300</v>
      </c>
      <c r="O960" s="4" t="s">
        <v>31</v>
      </c>
      <c r="P960" s="12" t="s">
        <v>578</v>
      </c>
    </row>
    <row r="961" spans="2:16" ht="14.25" customHeight="1">
      <c r="B961" s="4" t="s">
        <v>13</v>
      </c>
      <c r="C961" s="4">
        <v>1197831</v>
      </c>
      <c r="D961" s="5">
        <v>44288</v>
      </c>
      <c r="E961" s="4" t="s">
        <v>150</v>
      </c>
      <c r="F961" s="4" t="s">
        <v>991</v>
      </c>
      <c r="G961" s="4" t="s">
        <v>992</v>
      </c>
      <c r="H961" s="6">
        <v>575</v>
      </c>
      <c r="I961" s="12" t="s">
        <v>153</v>
      </c>
      <c r="J961" s="12" t="s">
        <v>1087</v>
      </c>
      <c r="K961" s="10">
        <v>79062.5</v>
      </c>
      <c r="L961" s="11">
        <v>0.55000000000000004</v>
      </c>
      <c r="M961" s="13">
        <f t="shared" si="28"/>
        <v>143750</v>
      </c>
      <c r="N961" s="13">
        <f t="shared" si="29"/>
        <v>250</v>
      </c>
      <c r="O961" s="4" t="s">
        <v>31</v>
      </c>
      <c r="P961" s="12" t="s">
        <v>579</v>
      </c>
    </row>
    <row r="962" spans="2:16" ht="14.25" customHeight="1">
      <c r="B962" s="4" t="s">
        <v>13</v>
      </c>
      <c r="C962" s="4">
        <v>1197831</v>
      </c>
      <c r="D962" s="5">
        <v>44289</v>
      </c>
      <c r="E962" s="4" t="s">
        <v>150</v>
      </c>
      <c r="F962" s="4" t="s">
        <v>991</v>
      </c>
      <c r="G962" s="4" t="s">
        <v>992</v>
      </c>
      <c r="H962" s="6">
        <v>725</v>
      </c>
      <c r="I962" s="12" t="s">
        <v>268</v>
      </c>
      <c r="J962" s="12" t="s">
        <v>1086</v>
      </c>
      <c r="K962" s="10">
        <v>43500</v>
      </c>
      <c r="L962" s="11">
        <v>0.4</v>
      </c>
      <c r="M962" s="13">
        <f t="shared" si="28"/>
        <v>108750</v>
      </c>
      <c r="N962" s="13">
        <f t="shared" si="29"/>
        <v>150</v>
      </c>
      <c r="O962" s="4" t="s">
        <v>31</v>
      </c>
      <c r="P962" s="12" t="s">
        <v>580</v>
      </c>
    </row>
    <row r="963" spans="2:16" ht="14.25" customHeight="1">
      <c r="B963" s="4" t="s">
        <v>13</v>
      </c>
      <c r="C963" s="4">
        <v>1197831</v>
      </c>
      <c r="D963" s="5">
        <v>44290</v>
      </c>
      <c r="E963" s="4" t="s">
        <v>150</v>
      </c>
      <c r="F963" s="4" t="s">
        <v>991</v>
      </c>
      <c r="G963" s="4" t="s">
        <v>992</v>
      </c>
      <c r="H963" s="6">
        <v>750</v>
      </c>
      <c r="I963" s="12" t="s">
        <v>581</v>
      </c>
      <c r="J963" s="12" t="s">
        <v>1087</v>
      </c>
      <c r="K963" s="10">
        <v>75000</v>
      </c>
      <c r="L963" s="11">
        <v>0.4</v>
      </c>
      <c r="M963" s="13">
        <f t="shared" si="28"/>
        <v>187500</v>
      </c>
      <c r="N963" s="13">
        <f t="shared" si="29"/>
        <v>250</v>
      </c>
      <c r="O963" s="4" t="s">
        <v>31</v>
      </c>
      <c r="P963" s="12" t="s">
        <v>582</v>
      </c>
    </row>
    <row r="964" spans="2:16" ht="14.25" customHeight="1">
      <c r="B964" s="4" t="s">
        <v>13</v>
      </c>
      <c r="C964" s="4">
        <v>1197831</v>
      </c>
      <c r="D964" s="5">
        <v>44291</v>
      </c>
      <c r="E964" s="4" t="s">
        <v>150</v>
      </c>
      <c r="F964" s="4" t="s">
        <v>991</v>
      </c>
      <c r="G964" s="4" t="s">
        <v>992</v>
      </c>
      <c r="H964" s="6">
        <v>600</v>
      </c>
      <c r="I964" s="12" t="s">
        <v>583</v>
      </c>
      <c r="J964" s="12" t="s">
        <v>1086</v>
      </c>
      <c r="K964" s="10">
        <v>48000</v>
      </c>
      <c r="L964" s="11">
        <v>0.4</v>
      </c>
      <c r="M964" s="13">
        <f t="shared" si="28"/>
        <v>120000</v>
      </c>
      <c r="N964" s="13">
        <f t="shared" si="29"/>
        <v>200</v>
      </c>
      <c r="O964" s="4" t="s">
        <v>31</v>
      </c>
      <c r="P964" s="12" t="s">
        <v>584</v>
      </c>
    </row>
    <row r="965" spans="2:16" ht="14.25" customHeight="1">
      <c r="B965" s="4" t="s">
        <v>13</v>
      </c>
      <c r="C965" s="4">
        <v>1197831</v>
      </c>
      <c r="D965" s="5">
        <v>44292</v>
      </c>
      <c r="E965" s="4" t="s">
        <v>150</v>
      </c>
      <c r="F965" s="4" t="s">
        <v>991</v>
      </c>
      <c r="G965" s="4" t="s">
        <v>992</v>
      </c>
      <c r="H965" s="6">
        <v>525</v>
      </c>
      <c r="I965" s="12" t="s">
        <v>585</v>
      </c>
      <c r="J965" s="12" t="s">
        <v>1086</v>
      </c>
      <c r="K965" s="10">
        <v>78750</v>
      </c>
      <c r="L965" s="11">
        <v>0.5</v>
      </c>
      <c r="M965" s="13">
        <f t="shared" si="28"/>
        <v>157500</v>
      </c>
      <c r="N965" s="13">
        <f t="shared" si="29"/>
        <v>300</v>
      </c>
      <c r="O965" s="4" t="s">
        <v>31</v>
      </c>
      <c r="P965" s="12" t="s">
        <v>586</v>
      </c>
    </row>
    <row r="966" spans="2:16" ht="14.25" customHeight="1">
      <c r="B966" s="4" t="s">
        <v>13</v>
      </c>
      <c r="C966" s="4">
        <v>1197831</v>
      </c>
      <c r="D966" s="5">
        <v>44293</v>
      </c>
      <c r="E966" s="4" t="s">
        <v>150</v>
      </c>
      <c r="F966" s="4" t="s">
        <v>991</v>
      </c>
      <c r="G966" s="4" t="s">
        <v>992</v>
      </c>
      <c r="H966" s="6">
        <v>425</v>
      </c>
      <c r="I966" s="12" t="s">
        <v>587</v>
      </c>
      <c r="J966" s="12" t="s">
        <v>1086</v>
      </c>
      <c r="K966" s="10">
        <v>66937.5</v>
      </c>
      <c r="L966" s="11">
        <v>0.35</v>
      </c>
      <c r="M966" s="13">
        <f t="shared" si="28"/>
        <v>191250</v>
      </c>
      <c r="N966" s="13">
        <f t="shared" si="29"/>
        <v>450</v>
      </c>
      <c r="O966" s="4" t="s">
        <v>31</v>
      </c>
      <c r="P966" s="12" t="s">
        <v>588</v>
      </c>
    </row>
    <row r="967" spans="2:16" ht="14.25" customHeight="1">
      <c r="B967" s="4" t="s">
        <v>13</v>
      </c>
      <c r="C967" s="4">
        <v>1197831</v>
      </c>
      <c r="D967" s="5">
        <v>44294</v>
      </c>
      <c r="E967" s="4" t="s">
        <v>150</v>
      </c>
      <c r="F967" s="4" t="s">
        <v>991</v>
      </c>
      <c r="G967" s="4" t="s">
        <v>992</v>
      </c>
      <c r="H967" s="6">
        <v>775</v>
      </c>
      <c r="I967" s="12" t="s">
        <v>589</v>
      </c>
      <c r="J967" s="12" t="s">
        <v>1087</v>
      </c>
      <c r="K967" s="10">
        <v>170500</v>
      </c>
      <c r="L967" s="11">
        <v>0.55000000000000004</v>
      </c>
      <c r="M967" s="13">
        <f t="shared" ref="M967:M1030" si="30">K967/L967</f>
        <v>310000</v>
      </c>
      <c r="N967" s="13">
        <f t="shared" ref="N967:N998" si="31">M967/H967</f>
        <v>400</v>
      </c>
      <c r="O967" s="4" t="s">
        <v>31</v>
      </c>
      <c r="P967" s="12" t="s">
        <v>590</v>
      </c>
    </row>
    <row r="968" spans="2:16" ht="14.25" customHeight="1">
      <c r="B968" s="4" t="s">
        <v>13</v>
      </c>
      <c r="C968" s="4">
        <v>1197831</v>
      </c>
      <c r="D968" s="5">
        <v>44295</v>
      </c>
      <c r="E968" s="4" t="s">
        <v>150</v>
      </c>
      <c r="F968" s="4" t="s">
        <v>991</v>
      </c>
      <c r="G968" s="4" t="s">
        <v>992</v>
      </c>
      <c r="H968" s="6">
        <v>775</v>
      </c>
      <c r="I968" s="12" t="s">
        <v>591</v>
      </c>
      <c r="J968" s="12" t="s">
        <v>1087</v>
      </c>
      <c r="K968" s="10">
        <v>124000</v>
      </c>
      <c r="L968" s="11">
        <v>0.4</v>
      </c>
      <c r="M968" s="13">
        <f t="shared" si="30"/>
        <v>310000</v>
      </c>
      <c r="N968" s="13">
        <f t="shared" si="31"/>
        <v>400</v>
      </c>
      <c r="O968" s="4" t="s">
        <v>31</v>
      </c>
      <c r="P968" s="12" t="s">
        <v>592</v>
      </c>
    </row>
    <row r="969" spans="2:16" ht="14.25" customHeight="1">
      <c r="B969" s="4" t="s">
        <v>13</v>
      </c>
      <c r="C969" s="4">
        <v>1197831</v>
      </c>
      <c r="D969" s="5">
        <v>44296</v>
      </c>
      <c r="E969" s="4" t="s">
        <v>150</v>
      </c>
      <c r="F969" s="4" t="s">
        <v>991</v>
      </c>
      <c r="G969" s="4" t="s">
        <v>992</v>
      </c>
      <c r="H969" s="6">
        <v>775</v>
      </c>
      <c r="I969" s="12" t="s">
        <v>593</v>
      </c>
      <c r="J969" s="12" t="s">
        <v>1086</v>
      </c>
      <c r="K969" s="10">
        <v>139500</v>
      </c>
      <c r="L969" s="11">
        <v>0.4</v>
      </c>
      <c r="M969" s="13">
        <f t="shared" si="30"/>
        <v>348750</v>
      </c>
      <c r="N969" s="13">
        <f t="shared" si="31"/>
        <v>450</v>
      </c>
      <c r="O969" s="4" t="s">
        <v>31</v>
      </c>
      <c r="P969" s="12" t="s">
        <v>594</v>
      </c>
    </row>
    <row r="970" spans="2:16" ht="14.25" customHeight="1">
      <c r="B970" s="4" t="s">
        <v>13</v>
      </c>
      <c r="C970" s="4">
        <v>1197831</v>
      </c>
      <c r="D970" s="5">
        <v>44297</v>
      </c>
      <c r="E970" s="4" t="s">
        <v>150</v>
      </c>
      <c r="F970" s="4" t="s">
        <v>991</v>
      </c>
      <c r="G970" s="4" t="s">
        <v>992</v>
      </c>
      <c r="H970" s="6">
        <v>650</v>
      </c>
      <c r="I970" s="12" t="s">
        <v>595</v>
      </c>
      <c r="J970" s="12" t="s">
        <v>1086</v>
      </c>
      <c r="K970" s="10">
        <v>104000</v>
      </c>
      <c r="L970" s="11">
        <v>0.4</v>
      </c>
      <c r="M970" s="13">
        <f t="shared" si="30"/>
        <v>260000</v>
      </c>
      <c r="N970" s="13">
        <f t="shared" si="31"/>
        <v>400</v>
      </c>
      <c r="O970" s="4" t="s">
        <v>31</v>
      </c>
      <c r="P970" s="12" t="s">
        <v>596</v>
      </c>
    </row>
    <row r="971" spans="2:16" ht="14.25" customHeight="1">
      <c r="B971" s="4" t="s">
        <v>13</v>
      </c>
      <c r="C971" s="4">
        <v>1197831</v>
      </c>
      <c r="D971" s="5">
        <v>44298</v>
      </c>
      <c r="E971" s="4" t="s">
        <v>150</v>
      </c>
      <c r="F971" s="4" t="s">
        <v>991</v>
      </c>
      <c r="G971" s="4" t="s">
        <v>992</v>
      </c>
      <c r="H971" s="6">
        <v>600</v>
      </c>
      <c r="I971" s="12" t="s">
        <v>597</v>
      </c>
      <c r="J971" s="12" t="s">
        <v>1086</v>
      </c>
      <c r="K971" s="10">
        <v>120000</v>
      </c>
      <c r="L971" s="11">
        <v>0.5</v>
      </c>
      <c r="M971" s="13">
        <f t="shared" si="30"/>
        <v>240000</v>
      </c>
      <c r="N971" s="13">
        <f t="shared" si="31"/>
        <v>400</v>
      </c>
      <c r="O971" s="4" t="s">
        <v>31</v>
      </c>
      <c r="P971" s="12" t="s">
        <v>598</v>
      </c>
    </row>
    <row r="972" spans="2:16" ht="14.25" customHeight="1">
      <c r="B972" s="4" t="s">
        <v>13</v>
      </c>
      <c r="C972" s="4">
        <v>1197831</v>
      </c>
      <c r="D972" s="5">
        <v>44299</v>
      </c>
      <c r="E972" s="4" t="s">
        <v>150</v>
      </c>
      <c r="F972" s="4" t="s">
        <v>991</v>
      </c>
      <c r="G972" s="4" t="s">
        <v>992</v>
      </c>
      <c r="H972" s="6">
        <v>500</v>
      </c>
      <c r="I972" s="12" t="s">
        <v>599</v>
      </c>
      <c r="J972" s="12" t="s">
        <v>1086</v>
      </c>
      <c r="K972" s="10">
        <v>78750</v>
      </c>
      <c r="L972" s="11">
        <v>0.35</v>
      </c>
      <c r="M972" s="13">
        <f t="shared" si="30"/>
        <v>225000</v>
      </c>
      <c r="N972" s="13">
        <f t="shared" si="31"/>
        <v>450</v>
      </c>
      <c r="O972" s="4" t="s">
        <v>31</v>
      </c>
      <c r="P972" s="12" t="s">
        <v>600</v>
      </c>
    </row>
    <row r="973" spans="2:16" ht="14.25" customHeight="1">
      <c r="B973" s="4" t="s">
        <v>13</v>
      </c>
      <c r="C973" s="4">
        <v>1197831</v>
      </c>
      <c r="D973" s="5">
        <v>44300</v>
      </c>
      <c r="E973" s="4" t="s">
        <v>150</v>
      </c>
      <c r="F973" s="4" t="s">
        <v>991</v>
      </c>
      <c r="G973" s="4" t="s">
        <v>992</v>
      </c>
      <c r="H973" s="6">
        <v>875</v>
      </c>
      <c r="I973" s="12" t="s">
        <v>601</v>
      </c>
      <c r="J973" s="12" t="s">
        <v>1086</v>
      </c>
      <c r="K973" s="10">
        <v>240625</v>
      </c>
      <c r="L973" s="11">
        <v>0.55000000000000004</v>
      </c>
      <c r="M973" s="13">
        <f t="shared" si="30"/>
        <v>437499.99999999994</v>
      </c>
      <c r="N973" s="13">
        <f t="shared" si="31"/>
        <v>499.99999999999994</v>
      </c>
      <c r="O973" s="4" t="s">
        <v>31</v>
      </c>
      <c r="P973" s="12" t="s">
        <v>602</v>
      </c>
    </row>
    <row r="974" spans="2:16" ht="14.25" customHeight="1">
      <c r="B974" s="4" t="s">
        <v>13</v>
      </c>
      <c r="C974" s="4">
        <v>1197831</v>
      </c>
      <c r="D974" s="5">
        <v>44301</v>
      </c>
      <c r="E974" s="4" t="s">
        <v>150</v>
      </c>
      <c r="F974" s="4" t="s">
        <v>991</v>
      </c>
      <c r="G974" s="4" t="s">
        <v>992</v>
      </c>
      <c r="H974" s="6">
        <v>825</v>
      </c>
      <c r="I974" s="12" t="s">
        <v>603</v>
      </c>
      <c r="J974" s="12" t="s">
        <v>1086</v>
      </c>
      <c r="K974" s="10">
        <v>148500</v>
      </c>
      <c r="L974" s="11">
        <v>0.45</v>
      </c>
      <c r="M974" s="13">
        <f t="shared" si="30"/>
        <v>330000</v>
      </c>
      <c r="N974" s="13">
        <f t="shared" si="31"/>
        <v>400</v>
      </c>
      <c r="O974" s="4" t="s">
        <v>31</v>
      </c>
      <c r="P974" s="12" t="s">
        <v>604</v>
      </c>
    </row>
    <row r="975" spans="2:16" ht="14.25" customHeight="1">
      <c r="B975" s="4" t="s">
        <v>13</v>
      </c>
      <c r="C975" s="4">
        <v>1197831</v>
      </c>
      <c r="D975" s="5">
        <v>44302</v>
      </c>
      <c r="E975" s="4" t="s">
        <v>150</v>
      </c>
      <c r="F975" s="4" t="s">
        <v>991</v>
      </c>
      <c r="G975" s="4" t="s">
        <v>992</v>
      </c>
      <c r="H975" s="6">
        <v>825</v>
      </c>
      <c r="I975" s="12" t="s">
        <v>605</v>
      </c>
      <c r="J975" s="12" t="s">
        <v>1086</v>
      </c>
      <c r="K975" s="10">
        <v>167062.5</v>
      </c>
      <c r="L975" s="11">
        <v>0.45</v>
      </c>
      <c r="M975" s="13">
        <f t="shared" si="30"/>
        <v>371250</v>
      </c>
      <c r="N975" s="13">
        <f t="shared" si="31"/>
        <v>450</v>
      </c>
      <c r="O975" s="4" t="s">
        <v>31</v>
      </c>
      <c r="P975" s="12" t="s">
        <v>606</v>
      </c>
    </row>
    <row r="976" spans="2:16" ht="14.25" customHeight="1">
      <c r="B976" s="4" t="s">
        <v>13</v>
      </c>
      <c r="C976" s="4">
        <v>1197831</v>
      </c>
      <c r="D976" s="5">
        <v>44303</v>
      </c>
      <c r="E976" s="4" t="s">
        <v>150</v>
      </c>
      <c r="F976" s="4" t="s">
        <v>991</v>
      </c>
      <c r="G976" s="4" t="s">
        <v>992</v>
      </c>
      <c r="H976" s="6">
        <v>975</v>
      </c>
      <c r="I976" s="12" t="s">
        <v>607</v>
      </c>
      <c r="J976" s="12" t="s">
        <v>1087</v>
      </c>
      <c r="K976" s="10">
        <v>175500</v>
      </c>
      <c r="L976" s="11">
        <v>0.45</v>
      </c>
      <c r="M976" s="13">
        <f t="shared" si="30"/>
        <v>390000</v>
      </c>
      <c r="N976" s="13">
        <f t="shared" si="31"/>
        <v>400</v>
      </c>
      <c r="O976" s="4" t="s">
        <v>31</v>
      </c>
      <c r="P976" s="12" t="s">
        <v>608</v>
      </c>
    </row>
    <row r="977" spans="2:16" ht="14.25" customHeight="1">
      <c r="B977" s="4" t="s">
        <v>13</v>
      </c>
      <c r="C977" s="4">
        <v>1197831</v>
      </c>
      <c r="D977" s="5">
        <v>44304</v>
      </c>
      <c r="E977" s="4" t="s">
        <v>150</v>
      </c>
      <c r="F977" s="4" t="s">
        <v>991</v>
      </c>
      <c r="G977" s="4" t="s">
        <v>992</v>
      </c>
      <c r="H977" s="6">
        <v>575</v>
      </c>
      <c r="I977" s="12" t="s">
        <v>609</v>
      </c>
      <c r="J977" s="12" t="s">
        <v>1087</v>
      </c>
      <c r="K977" s="10">
        <v>126500</v>
      </c>
      <c r="L977" s="11">
        <v>0.55000000000000004</v>
      </c>
      <c r="M977" s="13">
        <f t="shared" si="30"/>
        <v>229999.99999999997</v>
      </c>
      <c r="N977" s="13">
        <f t="shared" si="31"/>
        <v>399.99999999999994</v>
      </c>
      <c r="O977" s="4" t="s">
        <v>31</v>
      </c>
      <c r="P977" s="12" t="s">
        <v>610</v>
      </c>
    </row>
    <row r="978" spans="2:16" ht="14.25" customHeight="1">
      <c r="B978" s="4" t="s">
        <v>13</v>
      </c>
      <c r="C978" s="4">
        <v>1197831</v>
      </c>
      <c r="D978" s="5">
        <v>44305</v>
      </c>
      <c r="E978" s="4" t="s">
        <v>150</v>
      </c>
      <c r="F978" s="4" t="s">
        <v>991</v>
      </c>
      <c r="G978" s="4" t="s">
        <v>992</v>
      </c>
      <c r="H978" s="6">
        <v>550</v>
      </c>
      <c r="I978" s="12" t="s">
        <v>378</v>
      </c>
      <c r="J978" s="12" t="s">
        <v>1087</v>
      </c>
      <c r="K978" s="10">
        <v>99000</v>
      </c>
      <c r="L978" s="11">
        <v>0.4</v>
      </c>
      <c r="M978" s="13">
        <f t="shared" si="30"/>
        <v>247500</v>
      </c>
      <c r="N978" s="13">
        <f t="shared" si="31"/>
        <v>450</v>
      </c>
      <c r="O978" s="4" t="s">
        <v>31</v>
      </c>
      <c r="P978" s="12" t="s">
        <v>611</v>
      </c>
    </row>
    <row r="979" spans="2:16" ht="14.25" customHeight="1">
      <c r="B979" s="4" t="s">
        <v>13</v>
      </c>
      <c r="C979" s="4">
        <v>1197831</v>
      </c>
      <c r="D979" s="5">
        <v>44306</v>
      </c>
      <c r="E979" s="4" t="s">
        <v>150</v>
      </c>
      <c r="F979" s="4" t="s">
        <v>991</v>
      </c>
      <c r="G979" s="4" t="s">
        <v>992</v>
      </c>
      <c r="H979" s="6">
        <v>825</v>
      </c>
      <c r="I979" s="12" t="s">
        <v>612</v>
      </c>
      <c r="J979" s="12" t="s">
        <v>1087</v>
      </c>
      <c r="K979" s="10">
        <v>272250</v>
      </c>
      <c r="L979" s="11">
        <v>0.6</v>
      </c>
      <c r="M979" s="13">
        <f t="shared" si="30"/>
        <v>453750</v>
      </c>
      <c r="N979" s="13">
        <f t="shared" si="31"/>
        <v>550</v>
      </c>
      <c r="O979" s="4" t="s">
        <v>31</v>
      </c>
      <c r="P979" s="12" t="s">
        <v>613</v>
      </c>
    </row>
    <row r="980" spans="2:16" ht="14.25" customHeight="1">
      <c r="B980" s="4" t="s">
        <v>13</v>
      </c>
      <c r="C980" s="4">
        <v>1197831</v>
      </c>
      <c r="D980" s="5">
        <v>44307</v>
      </c>
      <c r="E980" s="4" t="s">
        <v>150</v>
      </c>
      <c r="F980" s="4" t="s">
        <v>991</v>
      </c>
      <c r="G980" s="4" t="s">
        <v>992</v>
      </c>
      <c r="H980" s="6">
        <v>775</v>
      </c>
      <c r="I980" s="12" t="s">
        <v>581</v>
      </c>
      <c r="J980" s="12" t="s">
        <v>1087</v>
      </c>
      <c r="K980" s="10">
        <v>156937.5</v>
      </c>
      <c r="L980" s="11">
        <v>0.45</v>
      </c>
      <c r="M980" s="13">
        <f t="shared" si="30"/>
        <v>348750</v>
      </c>
      <c r="N980" s="13">
        <f t="shared" si="31"/>
        <v>450</v>
      </c>
      <c r="O980" s="4" t="s">
        <v>31</v>
      </c>
      <c r="P980" s="12" t="s">
        <v>582</v>
      </c>
    </row>
    <row r="981" spans="2:16" ht="14.25" customHeight="1">
      <c r="B981" s="4" t="s">
        <v>13</v>
      </c>
      <c r="C981" s="4">
        <v>1197831</v>
      </c>
      <c r="D981" s="5">
        <v>44308</v>
      </c>
      <c r="E981" s="4" t="s">
        <v>150</v>
      </c>
      <c r="F981" s="4" t="s">
        <v>991</v>
      </c>
      <c r="G981" s="4" t="s">
        <v>992</v>
      </c>
      <c r="H981" s="6">
        <v>775</v>
      </c>
      <c r="I981" s="12" t="s">
        <v>614</v>
      </c>
      <c r="J981" s="12" t="s">
        <v>1087</v>
      </c>
      <c r="K981" s="10">
        <v>191812.5</v>
      </c>
      <c r="L981" s="11">
        <v>0.45</v>
      </c>
      <c r="M981" s="13">
        <f t="shared" si="30"/>
        <v>426250</v>
      </c>
      <c r="N981" s="13">
        <f t="shared" si="31"/>
        <v>550</v>
      </c>
      <c r="O981" s="4" t="s">
        <v>31</v>
      </c>
      <c r="P981" s="12" t="s">
        <v>615</v>
      </c>
    </row>
    <row r="982" spans="2:16" ht="14.25" customHeight="1">
      <c r="B982" s="4" t="s">
        <v>13</v>
      </c>
      <c r="C982" s="4">
        <v>1197831</v>
      </c>
      <c r="D982" s="5">
        <v>44309</v>
      </c>
      <c r="E982" s="4" t="s">
        <v>150</v>
      </c>
      <c r="F982" s="4" t="s">
        <v>991</v>
      </c>
      <c r="G982" s="4" t="s">
        <v>992</v>
      </c>
      <c r="H982" s="6">
        <v>950</v>
      </c>
      <c r="I982" s="12" t="s">
        <v>268</v>
      </c>
      <c r="J982" s="12" t="s">
        <v>1086</v>
      </c>
      <c r="K982" s="10">
        <v>213750</v>
      </c>
      <c r="L982" s="11">
        <v>0.45</v>
      </c>
      <c r="M982" s="13">
        <f t="shared" si="30"/>
        <v>475000</v>
      </c>
      <c r="N982" s="13">
        <f t="shared" si="31"/>
        <v>500</v>
      </c>
      <c r="O982" s="4" t="s">
        <v>31</v>
      </c>
      <c r="P982" s="12" t="s">
        <v>616</v>
      </c>
    </row>
    <row r="983" spans="2:16" ht="14.25" customHeight="1">
      <c r="B983" s="4" t="s">
        <v>13</v>
      </c>
      <c r="C983" s="4">
        <v>1197831</v>
      </c>
      <c r="D983" s="5">
        <v>44310</v>
      </c>
      <c r="E983" s="4" t="s">
        <v>150</v>
      </c>
      <c r="F983" s="4" t="s">
        <v>991</v>
      </c>
      <c r="G983" s="4" t="s">
        <v>992</v>
      </c>
      <c r="H983" s="6">
        <v>475</v>
      </c>
      <c r="I983" s="12" t="s">
        <v>448</v>
      </c>
      <c r="J983" s="12" t="s">
        <v>1087</v>
      </c>
      <c r="K983" s="10">
        <v>117562.5</v>
      </c>
      <c r="L983" s="11">
        <v>0.55000000000000004</v>
      </c>
      <c r="M983" s="13">
        <f t="shared" si="30"/>
        <v>213749.99999999997</v>
      </c>
      <c r="N983" s="13">
        <f t="shared" si="31"/>
        <v>449.99999999999994</v>
      </c>
      <c r="O983" s="4" t="s">
        <v>31</v>
      </c>
      <c r="P983" s="12" t="s">
        <v>449</v>
      </c>
    </row>
    <row r="984" spans="2:16" ht="14.25" customHeight="1">
      <c r="B984" s="4" t="s">
        <v>13</v>
      </c>
      <c r="C984" s="4">
        <v>1197831</v>
      </c>
      <c r="D984" s="5">
        <v>44311</v>
      </c>
      <c r="E984" s="4" t="s">
        <v>150</v>
      </c>
      <c r="F984" s="4" t="s">
        <v>991</v>
      </c>
      <c r="G984" s="4" t="s">
        <v>992</v>
      </c>
      <c r="H984" s="6">
        <v>475</v>
      </c>
      <c r="I984" s="12" t="s">
        <v>617</v>
      </c>
      <c r="J984" s="12" t="s">
        <v>1086</v>
      </c>
      <c r="K984" s="10">
        <v>95000</v>
      </c>
      <c r="L984" s="11">
        <v>0.4</v>
      </c>
      <c r="M984" s="13">
        <f t="shared" si="30"/>
        <v>237500</v>
      </c>
      <c r="N984" s="13">
        <f t="shared" si="31"/>
        <v>500</v>
      </c>
      <c r="O984" s="4" t="s">
        <v>31</v>
      </c>
      <c r="P984" s="12" t="s">
        <v>618</v>
      </c>
    </row>
    <row r="985" spans="2:16" ht="14.25" customHeight="1">
      <c r="B985" s="4" t="s">
        <v>13</v>
      </c>
      <c r="C985" s="4">
        <v>1197831</v>
      </c>
      <c r="D985" s="5">
        <v>44312</v>
      </c>
      <c r="E985" s="4" t="s">
        <v>150</v>
      </c>
      <c r="F985" s="4" t="s">
        <v>991</v>
      </c>
      <c r="G985" s="4" t="s">
        <v>992</v>
      </c>
      <c r="H985" s="6">
        <v>725</v>
      </c>
      <c r="I985" s="12" t="s">
        <v>387</v>
      </c>
      <c r="J985" s="12" t="s">
        <v>1087</v>
      </c>
      <c r="K985" s="10">
        <v>239250</v>
      </c>
      <c r="L985" s="11">
        <v>0.6</v>
      </c>
      <c r="M985" s="13">
        <f t="shared" si="30"/>
        <v>398750</v>
      </c>
      <c r="N985" s="13">
        <f t="shared" si="31"/>
        <v>550</v>
      </c>
      <c r="O985" s="4" t="s">
        <v>31</v>
      </c>
      <c r="P985" s="12" t="s">
        <v>388</v>
      </c>
    </row>
    <row r="986" spans="2:16" ht="14.25" customHeight="1">
      <c r="B986" s="4" t="s">
        <v>13</v>
      </c>
      <c r="C986" s="4">
        <v>1197831</v>
      </c>
      <c r="D986" s="5">
        <v>44313</v>
      </c>
      <c r="E986" s="4" t="s">
        <v>150</v>
      </c>
      <c r="F986" s="4" t="s">
        <v>991</v>
      </c>
      <c r="G986" s="4" t="s">
        <v>992</v>
      </c>
      <c r="H986" s="6">
        <v>675</v>
      </c>
      <c r="I986" s="12" t="s">
        <v>619</v>
      </c>
      <c r="J986" s="12" t="s">
        <v>1087</v>
      </c>
      <c r="K986" s="10">
        <v>151875</v>
      </c>
      <c r="L986" s="11">
        <v>0.45</v>
      </c>
      <c r="M986" s="13">
        <f t="shared" si="30"/>
        <v>337500</v>
      </c>
      <c r="N986" s="13">
        <f t="shared" si="31"/>
        <v>500</v>
      </c>
      <c r="O986" s="4" t="s">
        <v>31</v>
      </c>
      <c r="P986" s="12" t="s">
        <v>620</v>
      </c>
    </row>
    <row r="987" spans="2:16" ht="14.25" customHeight="1">
      <c r="B987" s="4" t="s">
        <v>13</v>
      </c>
      <c r="C987" s="4">
        <v>1197831</v>
      </c>
      <c r="D987" s="5">
        <v>44314</v>
      </c>
      <c r="E987" s="4" t="s">
        <v>150</v>
      </c>
      <c r="F987" s="4" t="s">
        <v>991</v>
      </c>
      <c r="G987" s="4" t="s">
        <v>992</v>
      </c>
      <c r="H987" s="6">
        <v>625</v>
      </c>
      <c r="I987" s="12" t="s">
        <v>621</v>
      </c>
      <c r="J987" s="12" t="s">
        <v>1087</v>
      </c>
      <c r="K987" s="10">
        <v>140625</v>
      </c>
      <c r="L987" s="11">
        <v>0.45</v>
      </c>
      <c r="M987" s="13">
        <f t="shared" si="30"/>
        <v>312500</v>
      </c>
      <c r="N987" s="13">
        <f t="shared" si="31"/>
        <v>500</v>
      </c>
      <c r="O987" s="4" t="s">
        <v>31</v>
      </c>
      <c r="P987" s="12" t="s">
        <v>622</v>
      </c>
    </row>
    <row r="988" spans="2:16" ht="14.25" customHeight="1">
      <c r="B988" s="4" t="s">
        <v>13</v>
      </c>
      <c r="C988" s="4">
        <v>1197831</v>
      </c>
      <c r="D988" s="5">
        <v>44315</v>
      </c>
      <c r="E988" s="4" t="s">
        <v>150</v>
      </c>
      <c r="F988" s="4" t="s">
        <v>991</v>
      </c>
      <c r="G988" s="4" t="s">
        <v>992</v>
      </c>
      <c r="H988" s="6">
        <v>675</v>
      </c>
      <c r="I988" s="12" t="s">
        <v>279</v>
      </c>
      <c r="J988" s="12" t="s">
        <v>1087</v>
      </c>
      <c r="K988" s="10">
        <v>167062.5</v>
      </c>
      <c r="L988" s="11">
        <v>0.45</v>
      </c>
      <c r="M988" s="13">
        <f t="shared" si="30"/>
        <v>371250</v>
      </c>
      <c r="N988" s="13">
        <f t="shared" si="31"/>
        <v>550</v>
      </c>
      <c r="O988" s="4" t="s">
        <v>31</v>
      </c>
      <c r="P988" s="12" t="s">
        <v>623</v>
      </c>
    </row>
    <row r="989" spans="2:16" ht="14.25" customHeight="1">
      <c r="B989" s="4" t="s">
        <v>13</v>
      </c>
      <c r="C989" s="4">
        <v>1197831</v>
      </c>
      <c r="D989" s="5">
        <v>44316</v>
      </c>
      <c r="E989" s="4" t="s">
        <v>150</v>
      </c>
      <c r="F989" s="4" t="s">
        <v>991</v>
      </c>
      <c r="G989" s="4" t="s">
        <v>992</v>
      </c>
      <c r="H989" s="6">
        <v>400</v>
      </c>
      <c r="I989" s="12" t="s">
        <v>624</v>
      </c>
      <c r="J989" s="12" t="s">
        <v>1087</v>
      </c>
      <c r="K989" s="10">
        <v>121000</v>
      </c>
      <c r="L989" s="11">
        <v>0.55000000000000004</v>
      </c>
      <c r="M989" s="13">
        <f t="shared" si="30"/>
        <v>219999.99999999997</v>
      </c>
      <c r="N989" s="13">
        <f t="shared" si="31"/>
        <v>549.99999999999989</v>
      </c>
      <c r="O989" s="4" t="s">
        <v>31</v>
      </c>
      <c r="P989" s="12" t="s">
        <v>625</v>
      </c>
    </row>
    <row r="990" spans="2:16" ht="14.25" customHeight="1">
      <c r="B990" s="4" t="s">
        <v>13</v>
      </c>
      <c r="C990" s="4">
        <v>1197831</v>
      </c>
      <c r="D990" s="5">
        <v>44317</v>
      </c>
      <c r="E990" s="4" t="s">
        <v>150</v>
      </c>
      <c r="F990" s="4" t="s">
        <v>991</v>
      </c>
      <c r="G990" s="4" t="s">
        <v>992</v>
      </c>
      <c r="H990" s="6">
        <v>400</v>
      </c>
      <c r="I990" s="12" t="s">
        <v>626</v>
      </c>
      <c r="J990" s="12" t="s">
        <v>1086</v>
      </c>
      <c r="K990" s="10">
        <v>80000</v>
      </c>
      <c r="L990" s="11">
        <v>0.4</v>
      </c>
      <c r="M990" s="13">
        <f t="shared" si="30"/>
        <v>200000</v>
      </c>
      <c r="N990" s="13">
        <f t="shared" si="31"/>
        <v>500</v>
      </c>
      <c r="O990" s="4" t="s">
        <v>31</v>
      </c>
      <c r="P990" s="12" t="s">
        <v>627</v>
      </c>
    </row>
    <row r="991" spans="2:16" ht="14.25" customHeight="1">
      <c r="B991" s="4" t="s">
        <v>13</v>
      </c>
      <c r="C991" s="4">
        <v>1197831</v>
      </c>
      <c r="D991" s="5">
        <v>44318</v>
      </c>
      <c r="E991" s="4" t="s">
        <v>150</v>
      </c>
      <c r="F991" s="4" t="s">
        <v>991</v>
      </c>
      <c r="G991" s="4" t="s">
        <v>992</v>
      </c>
      <c r="H991" s="6">
        <v>625</v>
      </c>
      <c r="I991" s="12" t="s">
        <v>628</v>
      </c>
      <c r="J991" s="12" t="s">
        <v>1086</v>
      </c>
      <c r="K991" s="10">
        <v>168750</v>
      </c>
      <c r="L991" s="11">
        <v>0.6</v>
      </c>
      <c r="M991" s="13">
        <f t="shared" si="30"/>
        <v>281250</v>
      </c>
      <c r="N991" s="13">
        <f t="shared" si="31"/>
        <v>450</v>
      </c>
      <c r="O991" s="4" t="s">
        <v>31</v>
      </c>
      <c r="P991" s="12" t="s">
        <v>629</v>
      </c>
    </row>
    <row r="992" spans="2:16" ht="14.25" customHeight="1">
      <c r="B992" s="4" t="s">
        <v>13</v>
      </c>
      <c r="C992" s="4">
        <v>1197831</v>
      </c>
      <c r="D992" s="5">
        <v>44319</v>
      </c>
      <c r="E992" s="4" t="s">
        <v>150</v>
      </c>
      <c r="F992" s="4" t="s">
        <v>991</v>
      </c>
      <c r="G992" s="4" t="s">
        <v>992</v>
      </c>
      <c r="H992" s="6">
        <v>575</v>
      </c>
      <c r="I992" s="12" t="s">
        <v>630</v>
      </c>
      <c r="J992" s="12" t="s">
        <v>1087</v>
      </c>
      <c r="K992" s="10">
        <v>90562.5</v>
      </c>
      <c r="L992" s="11">
        <v>0.45</v>
      </c>
      <c r="M992" s="13">
        <f t="shared" si="30"/>
        <v>201250</v>
      </c>
      <c r="N992" s="13">
        <f t="shared" si="31"/>
        <v>350</v>
      </c>
      <c r="O992" s="4" t="s">
        <v>31</v>
      </c>
      <c r="P992" s="12" t="s">
        <v>631</v>
      </c>
    </row>
    <row r="993" spans="2:16" ht="14.25" customHeight="1">
      <c r="B993" s="4" t="s">
        <v>13</v>
      </c>
      <c r="C993" s="4">
        <v>1197831</v>
      </c>
      <c r="D993" s="5">
        <v>44320</v>
      </c>
      <c r="E993" s="4" t="s">
        <v>150</v>
      </c>
      <c r="F993" s="4" t="s">
        <v>991</v>
      </c>
      <c r="G993" s="4" t="s">
        <v>992</v>
      </c>
      <c r="H993" s="6">
        <v>575</v>
      </c>
      <c r="I993" s="12" t="s">
        <v>632</v>
      </c>
      <c r="J993" s="12" t="s">
        <v>1086</v>
      </c>
      <c r="K993" s="10">
        <v>90562.5</v>
      </c>
      <c r="L993" s="11">
        <v>0.45</v>
      </c>
      <c r="M993" s="13">
        <f t="shared" si="30"/>
        <v>201250</v>
      </c>
      <c r="N993" s="13">
        <f t="shared" si="31"/>
        <v>350</v>
      </c>
      <c r="O993" s="4" t="s">
        <v>31</v>
      </c>
      <c r="P993" s="12" t="s">
        <v>633</v>
      </c>
    </row>
    <row r="994" spans="2:16" ht="14.25" customHeight="1">
      <c r="B994" s="4" t="s">
        <v>13</v>
      </c>
      <c r="C994" s="4">
        <v>1197831</v>
      </c>
      <c r="D994" s="5">
        <v>44321</v>
      </c>
      <c r="E994" s="4" t="s">
        <v>150</v>
      </c>
      <c r="F994" s="4" t="s">
        <v>991</v>
      </c>
      <c r="G994" s="4" t="s">
        <v>992</v>
      </c>
      <c r="H994" s="6">
        <v>525</v>
      </c>
      <c r="I994" s="12" t="s">
        <v>492</v>
      </c>
      <c r="J994" s="12" t="s">
        <v>1087</v>
      </c>
      <c r="K994" s="10">
        <v>94500</v>
      </c>
      <c r="L994" s="11">
        <v>0.45</v>
      </c>
      <c r="M994" s="13">
        <f t="shared" si="30"/>
        <v>210000</v>
      </c>
      <c r="N994" s="13">
        <f t="shared" si="31"/>
        <v>400</v>
      </c>
      <c r="O994" s="4" t="s">
        <v>31</v>
      </c>
      <c r="P994" s="12" t="s">
        <v>634</v>
      </c>
    </row>
    <row r="995" spans="2:16" ht="14.25" customHeight="1">
      <c r="B995" s="4" t="s">
        <v>13</v>
      </c>
      <c r="C995" s="4">
        <v>1197831</v>
      </c>
      <c r="D995" s="5">
        <v>44322</v>
      </c>
      <c r="E995" s="4" t="s">
        <v>150</v>
      </c>
      <c r="F995" s="4" t="s">
        <v>991</v>
      </c>
      <c r="G995" s="4" t="s">
        <v>992</v>
      </c>
      <c r="H995" s="6">
        <v>375</v>
      </c>
      <c r="I995" s="12" t="s">
        <v>635</v>
      </c>
      <c r="J995" s="12" t="s">
        <v>1086</v>
      </c>
      <c r="K995" s="10">
        <v>82500</v>
      </c>
      <c r="L995" s="11">
        <v>0.55000000000000004</v>
      </c>
      <c r="M995" s="13">
        <f t="shared" si="30"/>
        <v>150000</v>
      </c>
      <c r="N995" s="13">
        <f t="shared" si="31"/>
        <v>400</v>
      </c>
      <c r="O995" s="4" t="s">
        <v>31</v>
      </c>
      <c r="P995" s="12" t="s">
        <v>636</v>
      </c>
    </row>
    <row r="996" spans="2:16" ht="14.25" customHeight="1">
      <c r="B996" s="4" t="s">
        <v>13</v>
      </c>
      <c r="C996" s="4">
        <v>1197831</v>
      </c>
      <c r="D996" s="5">
        <v>44323</v>
      </c>
      <c r="E996" s="4" t="s">
        <v>150</v>
      </c>
      <c r="F996" s="4" t="s">
        <v>991</v>
      </c>
      <c r="G996" s="4" t="s">
        <v>992</v>
      </c>
      <c r="H996" s="6">
        <v>350</v>
      </c>
      <c r="I996" s="12" t="s">
        <v>637</v>
      </c>
      <c r="J996" s="12" t="s">
        <v>1088</v>
      </c>
      <c r="K996" s="10">
        <v>49000</v>
      </c>
      <c r="L996" s="11">
        <v>0.4</v>
      </c>
      <c r="M996" s="13">
        <f t="shared" si="30"/>
        <v>122500</v>
      </c>
      <c r="N996" s="13">
        <f t="shared" si="31"/>
        <v>350</v>
      </c>
      <c r="O996" s="4" t="s">
        <v>31</v>
      </c>
      <c r="P996" s="12" t="s">
        <v>638</v>
      </c>
    </row>
    <row r="997" spans="2:16" ht="14.25" customHeight="1">
      <c r="B997" s="4" t="s">
        <v>13</v>
      </c>
      <c r="C997" s="4">
        <v>1197831</v>
      </c>
      <c r="D997" s="5">
        <v>44324</v>
      </c>
      <c r="E997" s="4" t="s">
        <v>150</v>
      </c>
      <c r="F997" s="4" t="s">
        <v>991</v>
      </c>
      <c r="G997" s="4" t="s">
        <v>992</v>
      </c>
      <c r="H997" s="6">
        <v>525</v>
      </c>
      <c r="I997" s="12" t="s">
        <v>639</v>
      </c>
      <c r="J997" s="12" t="s">
        <v>1087</v>
      </c>
      <c r="K997" s="10">
        <v>141750</v>
      </c>
      <c r="L997" s="11">
        <v>0.6</v>
      </c>
      <c r="M997" s="13">
        <f t="shared" si="30"/>
        <v>236250</v>
      </c>
      <c r="N997" s="13">
        <f t="shared" si="31"/>
        <v>450</v>
      </c>
      <c r="O997" s="4" t="s">
        <v>31</v>
      </c>
      <c r="P997" s="12" t="s">
        <v>640</v>
      </c>
    </row>
    <row r="998" spans="2:16" ht="14.25" customHeight="1">
      <c r="B998" s="4" t="s">
        <v>13</v>
      </c>
      <c r="C998" s="4">
        <v>1197831</v>
      </c>
      <c r="D998" s="5">
        <v>44325</v>
      </c>
      <c r="E998" s="4" t="s">
        <v>150</v>
      </c>
      <c r="F998" s="4" t="s">
        <v>991</v>
      </c>
      <c r="G998" s="4" t="s">
        <v>992</v>
      </c>
      <c r="H998" s="6">
        <v>675</v>
      </c>
      <c r="I998" s="12" t="s">
        <v>436</v>
      </c>
      <c r="J998" s="12" t="s">
        <v>1087</v>
      </c>
      <c r="K998" s="10">
        <v>91125</v>
      </c>
      <c r="L998" s="11">
        <v>0.45</v>
      </c>
      <c r="M998" s="13">
        <f t="shared" si="30"/>
        <v>202500</v>
      </c>
      <c r="N998" s="13">
        <f t="shared" si="31"/>
        <v>300</v>
      </c>
      <c r="O998" s="4" t="s">
        <v>31</v>
      </c>
      <c r="P998" s="12" t="s">
        <v>641</v>
      </c>
    </row>
    <row r="999" spans="2:16" ht="14.25" customHeight="1">
      <c r="B999" s="4" t="s">
        <v>13</v>
      </c>
      <c r="C999" s="4">
        <v>1197831</v>
      </c>
      <c r="D999" s="5">
        <v>44326</v>
      </c>
      <c r="E999" s="4" t="s">
        <v>150</v>
      </c>
      <c r="F999" s="4" t="s">
        <v>991</v>
      </c>
      <c r="G999" s="4" t="s">
        <v>992</v>
      </c>
      <c r="H999" s="6">
        <v>675</v>
      </c>
      <c r="I999" s="12" t="s">
        <v>642</v>
      </c>
      <c r="J999" s="12" t="s">
        <v>1086</v>
      </c>
      <c r="K999" s="10">
        <v>91125</v>
      </c>
      <c r="L999" s="11">
        <v>0.45</v>
      </c>
      <c r="M999" s="13">
        <f t="shared" si="30"/>
        <v>202500</v>
      </c>
      <c r="N999" s="13">
        <f t="shared" ref="N999:N1024" si="32">M999/H999</f>
        <v>300</v>
      </c>
      <c r="O999" s="4" t="s">
        <v>31</v>
      </c>
      <c r="P999" s="12" t="s">
        <v>643</v>
      </c>
    </row>
    <row r="1000" spans="2:16" ht="14.25" customHeight="1">
      <c r="B1000" s="4" t="s">
        <v>13</v>
      </c>
      <c r="C1000" s="4">
        <v>1197831</v>
      </c>
      <c r="D1000" s="5">
        <v>44327</v>
      </c>
      <c r="E1000" s="4" t="s">
        <v>150</v>
      </c>
      <c r="F1000" s="4" t="s">
        <v>991</v>
      </c>
      <c r="G1000" s="4" t="s">
        <v>992</v>
      </c>
      <c r="H1000" s="6">
        <v>600</v>
      </c>
      <c r="I1000" s="12" t="s">
        <v>644</v>
      </c>
      <c r="J1000" s="12" t="s">
        <v>1086</v>
      </c>
      <c r="K1000" s="10">
        <v>148500</v>
      </c>
      <c r="L1000" s="11">
        <v>0.45</v>
      </c>
      <c r="M1000" s="13">
        <f t="shared" si="30"/>
        <v>330000</v>
      </c>
      <c r="N1000" s="13">
        <f t="shared" si="32"/>
        <v>550</v>
      </c>
      <c r="O1000" s="4" t="s">
        <v>31</v>
      </c>
      <c r="P1000" s="12" t="s">
        <v>645</v>
      </c>
    </row>
    <row r="1001" spans="2:16" ht="14.25" customHeight="1">
      <c r="B1001" s="4" t="s">
        <v>13</v>
      </c>
      <c r="C1001" s="4">
        <v>1197831</v>
      </c>
      <c r="D1001" s="5">
        <v>44328</v>
      </c>
      <c r="E1001" s="4" t="s">
        <v>150</v>
      </c>
      <c r="F1001" s="4" t="s">
        <v>991</v>
      </c>
      <c r="G1001" s="4" t="s">
        <v>992</v>
      </c>
      <c r="H1001" s="6">
        <v>475</v>
      </c>
      <c r="I1001" s="12" t="s">
        <v>646</v>
      </c>
      <c r="J1001" s="12" t="s">
        <v>1087</v>
      </c>
      <c r="K1001" s="10">
        <v>143687.5</v>
      </c>
      <c r="L1001" s="11">
        <v>0.55000000000000004</v>
      </c>
      <c r="M1001" s="13">
        <f t="shared" si="30"/>
        <v>261249.99999999997</v>
      </c>
      <c r="N1001" s="13">
        <f t="shared" si="32"/>
        <v>549.99999999999989</v>
      </c>
      <c r="O1001" s="4" t="s">
        <v>31</v>
      </c>
      <c r="P1001" s="12" t="s">
        <v>647</v>
      </c>
    </row>
    <row r="1002" spans="2:16" ht="14.25" customHeight="1">
      <c r="B1002" s="4" t="s">
        <v>13</v>
      </c>
      <c r="C1002" s="4">
        <v>1197831</v>
      </c>
      <c r="D1002" s="5">
        <v>44329</v>
      </c>
      <c r="E1002" s="4" t="s">
        <v>150</v>
      </c>
      <c r="F1002" s="4" t="s">
        <v>991</v>
      </c>
      <c r="G1002" s="4" t="s">
        <v>992</v>
      </c>
      <c r="H1002" s="6">
        <v>450</v>
      </c>
      <c r="I1002" s="12" t="s">
        <v>648</v>
      </c>
      <c r="J1002" s="12" t="s">
        <v>1087</v>
      </c>
      <c r="K1002" s="10">
        <v>99000</v>
      </c>
      <c r="L1002" s="11">
        <v>0.4</v>
      </c>
      <c r="M1002" s="13">
        <f t="shared" si="30"/>
        <v>247500</v>
      </c>
      <c r="N1002" s="13">
        <f t="shared" si="32"/>
        <v>550</v>
      </c>
      <c r="O1002" s="4" t="s">
        <v>31</v>
      </c>
      <c r="P1002" s="12" t="s">
        <v>649</v>
      </c>
    </row>
    <row r="1003" spans="2:16" ht="14.25" customHeight="1">
      <c r="B1003" s="4" t="s">
        <v>13</v>
      </c>
      <c r="C1003" s="4">
        <v>1197831</v>
      </c>
      <c r="D1003" s="5">
        <v>44330</v>
      </c>
      <c r="E1003" s="4" t="s">
        <v>150</v>
      </c>
      <c r="F1003" s="4" t="s">
        <v>991</v>
      </c>
      <c r="G1003" s="4" t="s">
        <v>992</v>
      </c>
      <c r="H1003" s="6">
        <v>650</v>
      </c>
      <c r="I1003" s="12" t="s">
        <v>650</v>
      </c>
      <c r="J1003" s="12" t="s">
        <v>1087</v>
      </c>
      <c r="K1003" s="10">
        <v>253500</v>
      </c>
      <c r="L1003" s="11">
        <v>0.6</v>
      </c>
      <c r="M1003" s="13">
        <f t="shared" si="30"/>
        <v>422500</v>
      </c>
      <c r="N1003" s="13">
        <f t="shared" si="32"/>
        <v>650</v>
      </c>
      <c r="O1003" s="4" t="s">
        <v>31</v>
      </c>
      <c r="P1003" s="12" t="s">
        <v>651</v>
      </c>
    </row>
    <row r="1004" spans="2:16" ht="14.25" customHeight="1">
      <c r="B1004" s="4" t="s">
        <v>13</v>
      </c>
      <c r="C1004" s="4">
        <v>1197831</v>
      </c>
      <c r="D1004" s="5">
        <v>44331</v>
      </c>
      <c r="E1004" s="4" t="s">
        <v>150</v>
      </c>
      <c r="F1004" s="4" t="s">
        <v>991</v>
      </c>
      <c r="G1004" s="4" t="s">
        <v>992</v>
      </c>
      <c r="H1004" s="6">
        <v>800</v>
      </c>
      <c r="I1004" s="12" t="s">
        <v>652</v>
      </c>
      <c r="J1004" s="12" t="s">
        <v>1087</v>
      </c>
      <c r="K1004" s="10">
        <v>198000</v>
      </c>
      <c r="L1004" s="11">
        <v>0.45</v>
      </c>
      <c r="M1004" s="13">
        <f t="shared" si="30"/>
        <v>440000</v>
      </c>
      <c r="N1004" s="13">
        <f t="shared" si="32"/>
        <v>550</v>
      </c>
      <c r="O1004" s="4" t="s">
        <v>31</v>
      </c>
      <c r="P1004" s="12" t="s">
        <v>653</v>
      </c>
    </row>
    <row r="1005" spans="2:16" ht="14.25" customHeight="1">
      <c r="B1005" s="4" t="s">
        <v>13</v>
      </c>
      <c r="C1005" s="4">
        <v>1197831</v>
      </c>
      <c r="D1005" s="5">
        <v>44332</v>
      </c>
      <c r="E1005" s="4" t="s">
        <v>150</v>
      </c>
      <c r="F1005" s="4" t="s">
        <v>991</v>
      </c>
      <c r="G1005" s="4" t="s">
        <v>992</v>
      </c>
      <c r="H1005" s="6">
        <v>800</v>
      </c>
      <c r="I1005" s="12" t="s">
        <v>654</v>
      </c>
      <c r="J1005" s="12" t="s">
        <v>1087</v>
      </c>
      <c r="K1005" s="10">
        <v>198000</v>
      </c>
      <c r="L1005" s="11">
        <v>0.45</v>
      </c>
      <c r="M1005" s="13">
        <f t="shared" si="30"/>
        <v>440000</v>
      </c>
      <c r="N1005" s="13">
        <f t="shared" si="32"/>
        <v>550</v>
      </c>
      <c r="O1005" s="4" t="s">
        <v>31</v>
      </c>
      <c r="P1005" s="12" t="s">
        <v>655</v>
      </c>
    </row>
    <row r="1006" spans="2:16" ht="14.25" customHeight="1">
      <c r="B1006" s="4" t="s">
        <v>13</v>
      </c>
      <c r="C1006" s="4">
        <v>1197831</v>
      </c>
      <c r="D1006" s="5">
        <v>44333</v>
      </c>
      <c r="E1006" s="4" t="s">
        <v>150</v>
      </c>
      <c r="F1006" s="4" t="s">
        <v>991</v>
      </c>
      <c r="G1006" s="4" t="s">
        <v>992</v>
      </c>
      <c r="H1006" s="6">
        <v>700</v>
      </c>
      <c r="I1006" s="12" t="s">
        <v>656</v>
      </c>
      <c r="J1006" s="12" t="s">
        <v>1087</v>
      </c>
      <c r="K1006" s="10">
        <v>189000</v>
      </c>
      <c r="L1006" s="11">
        <v>0.45</v>
      </c>
      <c r="M1006" s="13">
        <f t="shared" si="30"/>
        <v>420000</v>
      </c>
      <c r="N1006" s="13">
        <f t="shared" si="32"/>
        <v>600</v>
      </c>
      <c r="O1006" s="4" t="s">
        <v>31</v>
      </c>
      <c r="P1006" s="12" t="s">
        <v>657</v>
      </c>
    </row>
    <row r="1007" spans="2:16" ht="14.25" customHeight="1">
      <c r="B1007" s="4" t="s">
        <v>13</v>
      </c>
      <c r="C1007" s="4">
        <v>1197831</v>
      </c>
      <c r="D1007" s="5">
        <v>44334</v>
      </c>
      <c r="E1007" s="4" t="s">
        <v>150</v>
      </c>
      <c r="F1007" s="4" t="s">
        <v>991</v>
      </c>
      <c r="G1007" s="4" t="s">
        <v>992</v>
      </c>
      <c r="H1007" s="6">
        <v>550</v>
      </c>
      <c r="I1007" s="12" t="s">
        <v>658</v>
      </c>
      <c r="J1007" s="12" t="s">
        <v>1086</v>
      </c>
      <c r="K1007" s="10">
        <v>181500</v>
      </c>
      <c r="L1007" s="11">
        <v>0.55000000000000004</v>
      </c>
      <c r="M1007" s="13">
        <f t="shared" si="30"/>
        <v>330000</v>
      </c>
      <c r="N1007" s="13">
        <f t="shared" si="32"/>
        <v>600</v>
      </c>
      <c r="O1007" s="4" t="s">
        <v>31</v>
      </c>
      <c r="P1007" s="12" t="s">
        <v>659</v>
      </c>
    </row>
    <row r="1008" spans="2:16" ht="14.25" customHeight="1">
      <c r="B1008" s="4" t="s">
        <v>13</v>
      </c>
      <c r="C1008" s="4">
        <v>1197831</v>
      </c>
      <c r="D1008" s="5">
        <v>44335</v>
      </c>
      <c r="E1008" s="4" t="s">
        <v>150</v>
      </c>
      <c r="F1008" s="4" t="s">
        <v>991</v>
      </c>
      <c r="G1008" s="4" t="s">
        <v>992</v>
      </c>
      <c r="H1008" s="6">
        <v>500</v>
      </c>
      <c r="I1008" s="12" t="s">
        <v>660</v>
      </c>
      <c r="J1008" s="12" t="s">
        <v>1086</v>
      </c>
      <c r="K1008" s="10">
        <v>110000</v>
      </c>
      <c r="L1008" s="11">
        <v>0.4</v>
      </c>
      <c r="M1008" s="13">
        <f t="shared" si="30"/>
        <v>275000</v>
      </c>
      <c r="N1008" s="13">
        <f t="shared" si="32"/>
        <v>550</v>
      </c>
      <c r="O1008" s="4" t="s">
        <v>31</v>
      </c>
      <c r="P1008" s="12" t="s">
        <v>661</v>
      </c>
    </row>
    <row r="1009" spans="2:16" ht="14.25" customHeight="1">
      <c r="B1009" s="4" t="s">
        <v>13</v>
      </c>
      <c r="C1009" s="4">
        <v>1197831</v>
      </c>
      <c r="D1009" s="5">
        <v>44336</v>
      </c>
      <c r="E1009" s="4" t="s">
        <v>150</v>
      </c>
      <c r="F1009" s="4" t="s">
        <v>991</v>
      </c>
      <c r="G1009" s="4" t="s">
        <v>992</v>
      </c>
      <c r="H1009" s="6">
        <v>750</v>
      </c>
      <c r="I1009" s="12" t="s">
        <v>663</v>
      </c>
      <c r="J1009" s="12" t="s">
        <v>1086</v>
      </c>
      <c r="K1009" s="10">
        <v>292500</v>
      </c>
      <c r="L1009" s="11">
        <v>0.6</v>
      </c>
      <c r="M1009" s="13">
        <f t="shared" si="30"/>
        <v>487500</v>
      </c>
      <c r="N1009" s="13">
        <f t="shared" si="32"/>
        <v>650</v>
      </c>
      <c r="O1009" s="4" t="s">
        <v>31</v>
      </c>
      <c r="P1009" s="12" t="s">
        <v>664</v>
      </c>
    </row>
    <row r="1010" spans="2:16" ht="14.25" customHeight="1">
      <c r="B1010" s="4" t="s">
        <v>13</v>
      </c>
      <c r="C1010" s="4">
        <v>1185732</v>
      </c>
      <c r="D1010" s="5">
        <v>44337</v>
      </c>
      <c r="E1010" s="4" t="s">
        <v>150</v>
      </c>
      <c r="F1010" s="4" t="s">
        <v>991</v>
      </c>
      <c r="G1010" s="4" t="s">
        <v>992</v>
      </c>
      <c r="H1010" s="6">
        <v>425</v>
      </c>
      <c r="I1010" s="12" t="s">
        <v>665</v>
      </c>
      <c r="J1010" s="12" t="s">
        <v>1087</v>
      </c>
      <c r="K1010" s="10">
        <v>59500</v>
      </c>
      <c r="L1010" s="11">
        <v>0.4</v>
      </c>
      <c r="M1010" s="13">
        <f t="shared" si="30"/>
        <v>148750</v>
      </c>
      <c r="N1010" s="13">
        <f t="shared" si="32"/>
        <v>350</v>
      </c>
      <c r="O1010" s="4" t="s">
        <v>31</v>
      </c>
      <c r="P1010" s="12" t="s">
        <v>666</v>
      </c>
    </row>
    <row r="1011" spans="2:16" ht="14.25" customHeight="1">
      <c r="B1011" s="4" t="s">
        <v>13</v>
      </c>
      <c r="C1011" s="4">
        <v>1185732</v>
      </c>
      <c r="D1011" s="5">
        <v>44338</v>
      </c>
      <c r="E1011" s="4" t="s">
        <v>150</v>
      </c>
      <c r="F1011" s="4" t="s">
        <v>991</v>
      </c>
      <c r="G1011" s="4" t="s">
        <v>992</v>
      </c>
      <c r="H1011" s="6">
        <v>225</v>
      </c>
      <c r="I1011" s="12" t="s">
        <v>667</v>
      </c>
      <c r="J1011" s="12" t="s">
        <v>1086</v>
      </c>
      <c r="K1011" s="10">
        <v>27562.5</v>
      </c>
      <c r="L1011" s="11">
        <v>0.35</v>
      </c>
      <c r="M1011" s="13">
        <f t="shared" si="30"/>
        <v>78750</v>
      </c>
      <c r="N1011" s="13">
        <f t="shared" si="32"/>
        <v>350</v>
      </c>
      <c r="O1011" s="4" t="s">
        <v>31</v>
      </c>
      <c r="P1011" s="12" t="s">
        <v>668</v>
      </c>
    </row>
    <row r="1012" spans="2:16" ht="14.25" customHeight="1">
      <c r="B1012" s="4" t="s">
        <v>13</v>
      </c>
      <c r="C1012" s="4">
        <v>1185732</v>
      </c>
      <c r="D1012" s="5">
        <v>44339</v>
      </c>
      <c r="E1012" s="4" t="s">
        <v>150</v>
      </c>
      <c r="F1012" s="4" t="s">
        <v>991</v>
      </c>
      <c r="G1012" s="4" t="s">
        <v>992</v>
      </c>
      <c r="H1012" s="6">
        <v>225</v>
      </c>
      <c r="I1012" s="12" t="s">
        <v>669</v>
      </c>
      <c r="J1012" s="12" t="s">
        <v>1087</v>
      </c>
      <c r="K1012" s="10">
        <v>19687.5</v>
      </c>
      <c r="L1012" s="11">
        <v>0.35</v>
      </c>
      <c r="M1012" s="13">
        <f t="shared" si="30"/>
        <v>56250</v>
      </c>
      <c r="N1012" s="13">
        <f t="shared" si="32"/>
        <v>250</v>
      </c>
      <c r="O1012" s="4" t="s">
        <v>31</v>
      </c>
      <c r="P1012" s="12" t="s">
        <v>670</v>
      </c>
    </row>
    <row r="1013" spans="2:16" ht="14.25" customHeight="1">
      <c r="B1013" s="4" t="s">
        <v>13</v>
      </c>
      <c r="C1013" s="4">
        <v>1185732</v>
      </c>
      <c r="D1013" s="5">
        <v>44340</v>
      </c>
      <c r="E1013" s="4" t="s">
        <v>150</v>
      </c>
      <c r="F1013" s="4" t="s">
        <v>991</v>
      </c>
      <c r="G1013" s="4" t="s">
        <v>992</v>
      </c>
      <c r="H1013" s="6">
        <v>75</v>
      </c>
      <c r="I1013" s="12" t="s">
        <v>132</v>
      </c>
      <c r="J1013" s="12" t="s">
        <v>1086</v>
      </c>
      <c r="K1013" s="10">
        <v>9000</v>
      </c>
      <c r="L1013" s="11">
        <v>0.4</v>
      </c>
      <c r="M1013" s="13">
        <f t="shared" si="30"/>
        <v>22500</v>
      </c>
      <c r="N1013" s="13">
        <f t="shared" si="32"/>
        <v>300</v>
      </c>
      <c r="O1013" s="4" t="s">
        <v>31</v>
      </c>
      <c r="P1013" s="12" t="s">
        <v>671</v>
      </c>
    </row>
    <row r="1014" spans="2:16" ht="14.25" customHeight="1">
      <c r="B1014" s="4" t="s">
        <v>13</v>
      </c>
      <c r="C1014" s="4">
        <v>1185732</v>
      </c>
      <c r="D1014" s="5">
        <v>44341</v>
      </c>
      <c r="E1014" s="4" t="s">
        <v>535</v>
      </c>
      <c r="F1014" s="4" t="s">
        <v>993</v>
      </c>
      <c r="G1014" s="4" t="s">
        <v>994</v>
      </c>
      <c r="H1014" s="6">
        <v>125</v>
      </c>
      <c r="I1014" s="12" t="s">
        <v>672</v>
      </c>
      <c r="J1014" s="12" t="s">
        <v>1087</v>
      </c>
      <c r="K1014" s="10">
        <v>19687.5</v>
      </c>
      <c r="L1014" s="11">
        <v>0.35</v>
      </c>
      <c r="M1014" s="13">
        <f t="shared" si="30"/>
        <v>56250</v>
      </c>
      <c r="N1014" s="13">
        <f t="shared" si="32"/>
        <v>450</v>
      </c>
      <c r="O1014" s="4" t="s">
        <v>31</v>
      </c>
      <c r="P1014" s="12" t="s">
        <v>673</v>
      </c>
    </row>
    <row r="1015" spans="2:16" ht="14.25" customHeight="1">
      <c r="B1015" s="4" t="s">
        <v>13</v>
      </c>
      <c r="C1015" s="4">
        <v>1185732</v>
      </c>
      <c r="D1015" s="5">
        <v>44342</v>
      </c>
      <c r="E1015" s="4" t="s">
        <v>535</v>
      </c>
      <c r="F1015" s="4" t="s">
        <v>993</v>
      </c>
      <c r="G1015" s="4" t="s">
        <v>994</v>
      </c>
      <c r="H1015" s="6">
        <v>225</v>
      </c>
      <c r="I1015" s="12" t="s">
        <v>674</v>
      </c>
      <c r="J1015" s="12" t="s">
        <v>1087</v>
      </c>
      <c r="K1015" s="10">
        <v>39375</v>
      </c>
      <c r="L1015" s="11">
        <v>0.5</v>
      </c>
      <c r="M1015" s="13">
        <f t="shared" si="30"/>
        <v>78750</v>
      </c>
      <c r="N1015" s="13">
        <f t="shared" si="32"/>
        <v>350</v>
      </c>
      <c r="O1015" s="4" t="s">
        <v>31</v>
      </c>
      <c r="P1015" s="12" t="s">
        <v>675</v>
      </c>
    </row>
    <row r="1016" spans="2:16" ht="14.25" customHeight="1">
      <c r="B1016" s="4" t="s">
        <v>13</v>
      </c>
      <c r="C1016" s="4">
        <v>1185732</v>
      </c>
      <c r="D1016" s="5">
        <v>44343</v>
      </c>
      <c r="E1016" s="4" t="s">
        <v>535</v>
      </c>
      <c r="F1016" s="4" t="s">
        <v>993</v>
      </c>
      <c r="G1016" s="4" t="s">
        <v>994</v>
      </c>
      <c r="H1016" s="6">
        <v>475</v>
      </c>
      <c r="I1016" s="12" t="s">
        <v>676</v>
      </c>
      <c r="J1016" s="12" t="s">
        <v>1086</v>
      </c>
      <c r="K1016" s="10">
        <v>66500</v>
      </c>
      <c r="L1016" s="11">
        <v>0.4</v>
      </c>
      <c r="M1016" s="13">
        <f t="shared" si="30"/>
        <v>166250</v>
      </c>
      <c r="N1016" s="13">
        <f t="shared" si="32"/>
        <v>350</v>
      </c>
      <c r="O1016" s="4" t="s">
        <v>31</v>
      </c>
      <c r="P1016" s="12" t="s">
        <v>677</v>
      </c>
    </row>
    <row r="1017" spans="2:16" ht="14.25" customHeight="1">
      <c r="B1017" s="4" t="s">
        <v>13</v>
      </c>
      <c r="C1017" s="4">
        <v>1185732</v>
      </c>
      <c r="D1017" s="5">
        <v>44344</v>
      </c>
      <c r="E1017" s="4" t="s">
        <v>535</v>
      </c>
      <c r="F1017" s="4" t="s">
        <v>993</v>
      </c>
      <c r="G1017" s="4" t="s">
        <v>994</v>
      </c>
      <c r="H1017" s="6">
        <v>125</v>
      </c>
      <c r="I1017" s="12" t="s">
        <v>678</v>
      </c>
      <c r="J1017" s="12" t="s">
        <v>1086</v>
      </c>
      <c r="K1017" s="10">
        <v>15312.5</v>
      </c>
      <c r="L1017" s="11">
        <v>0.35</v>
      </c>
      <c r="M1017" s="13">
        <f t="shared" si="30"/>
        <v>43750</v>
      </c>
      <c r="N1017" s="13">
        <f t="shared" si="32"/>
        <v>350</v>
      </c>
      <c r="O1017" s="4" t="s">
        <v>31</v>
      </c>
      <c r="P1017" s="12" t="s">
        <v>679</v>
      </c>
    </row>
    <row r="1018" spans="2:16" ht="14.25" customHeight="1">
      <c r="B1018" s="4" t="s">
        <v>13</v>
      </c>
      <c r="C1018" s="4">
        <v>1185732</v>
      </c>
      <c r="D1018" s="5">
        <v>44345</v>
      </c>
      <c r="E1018" s="4" t="s">
        <v>535</v>
      </c>
      <c r="F1018" s="4" t="s">
        <v>993</v>
      </c>
      <c r="G1018" s="4" t="s">
        <v>994</v>
      </c>
      <c r="H1018" s="6">
        <v>175</v>
      </c>
      <c r="I1018" s="12" t="s">
        <v>680</v>
      </c>
      <c r="J1018" s="12" t="s">
        <v>1086</v>
      </c>
      <c r="K1018" s="10">
        <v>15312.5</v>
      </c>
      <c r="L1018" s="11">
        <v>0.35</v>
      </c>
      <c r="M1018" s="13">
        <f t="shared" si="30"/>
        <v>43750</v>
      </c>
      <c r="N1018" s="13">
        <f t="shared" si="32"/>
        <v>250</v>
      </c>
      <c r="O1018" s="4" t="s">
        <v>31</v>
      </c>
      <c r="P1018" s="12" t="s">
        <v>681</v>
      </c>
    </row>
    <row r="1019" spans="2:16" ht="14.25" customHeight="1">
      <c r="B1019" s="4" t="s">
        <v>13</v>
      </c>
      <c r="C1019" s="4">
        <v>1185732</v>
      </c>
      <c r="D1019" s="5">
        <v>44346</v>
      </c>
      <c r="E1019" s="4" t="s">
        <v>535</v>
      </c>
      <c r="F1019" s="4" t="s">
        <v>993</v>
      </c>
      <c r="G1019" s="4" t="s">
        <v>994</v>
      </c>
      <c r="H1019" s="6">
        <v>50</v>
      </c>
      <c r="I1019" s="12" t="s">
        <v>682</v>
      </c>
      <c r="J1019" s="12" t="s">
        <v>1087</v>
      </c>
      <c r="K1019" s="10">
        <v>6000</v>
      </c>
      <c r="L1019" s="11">
        <v>0.4</v>
      </c>
      <c r="M1019" s="13">
        <f t="shared" si="30"/>
        <v>15000</v>
      </c>
      <c r="N1019" s="13">
        <f t="shared" si="32"/>
        <v>300</v>
      </c>
      <c r="O1019" s="4" t="s">
        <v>31</v>
      </c>
      <c r="P1019" s="12" t="s">
        <v>683</v>
      </c>
    </row>
    <row r="1020" spans="2:16" ht="14.25" customHeight="1">
      <c r="B1020" s="4" t="s">
        <v>13</v>
      </c>
      <c r="C1020" s="4">
        <v>1185732</v>
      </c>
      <c r="D1020" s="5">
        <v>44347</v>
      </c>
      <c r="E1020" s="4" t="s">
        <v>535</v>
      </c>
      <c r="F1020" s="4" t="s">
        <v>993</v>
      </c>
      <c r="G1020" s="4" t="s">
        <v>994</v>
      </c>
      <c r="H1020" s="6">
        <v>125</v>
      </c>
      <c r="I1020" s="12" t="s">
        <v>684</v>
      </c>
      <c r="J1020" s="12" t="s">
        <v>1086</v>
      </c>
      <c r="K1020" s="10">
        <v>19687.5</v>
      </c>
      <c r="L1020" s="11">
        <v>0.35</v>
      </c>
      <c r="M1020" s="13">
        <f t="shared" si="30"/>
        <v>56250</v>
      </c>
      <c r="N1020" s="13">
        <f t="shared" si="32"/>
        <v>450</v>
      </c>
      <c r="O1020" s="4" t="s">
        <v>31</v>
      </c>
      <c r="P1020" s="12" t="s">
        <v>685</v>
      </c>
    </row>
    <row r="1021" spans="2:16" ht="14.25" customHeight="1">
      <c r="B1021" s="4" t="s">
        <v>13</v>
      </c>
      <c r="C1021" s="4">
        <v>1185732</v>
      </c>
      <c r="D1021" s="5">
        <v>44348</v>
      </c>
      <c r="E1021" s="4" t="s">
        <v>535</v>
      </c>
      <c r="F1021" s="4" t="s">
        <v>993</v>
      </c>
      <c r="G1021" s="4" t="s">
        <v>994</v>
      </c>
      <c r="H1021" s="6">
        <v>200</v>
      </c>
      <c r="I1021" s="12" t="s">
        <v>85</v>
      </c>
      <c r="J1021" s="12" t="s">
        <v>1086</v>
      </c>
      <c r="K1021" s="10">
        <v>35000</v>
      </c>
      <c r="L1021" s="11">
        <v>0.5</v>
      </c>
      <c r="M1021" s="13">
        <f t="shared" si="30"/>
        <v>70000</v>
      </c>
      <c r="N1021" s="13">
        <f t="shared" si="32"/>
        <v>350</v>
      </c>
      <c r="O1021" s="4" t="s">
        <v>31</v>
      </c>
      <c r="P1021" s="12" t="s">
        <v>686</v>
      </c>
    </row>
    <row r="1022" spans="2:16" ht="14.25" customHeight="1">
      <c r="B1022" s="4" t="s">
        <v>13</v>
      </c>
      <c r="C1022" s="4">
        <v>1185732</v>
      </c>
      <c r="D1022" s="5">
        <v>44349</v>
      </c>
      <c r="E1022" s="4" t="s">
        <v>535</v>
      </c>
      <c r="F1022" s="4" t="s">
        <v>993</v>
      </c>
      <c r="G1022" s="4" t="s">
        <v>994</v>
      </c>
      <c r="H1022" s="6">
        <v>420</v>
      </c>
      <c r="I1022" s="12" t="s">
        <v>687</v>
      </c>
      <c r="J1022" s="12" t="s">
        <v>1087</v>
      </c>
      <c r="K1022" s="10">
        <v>67200</v>
      </c>
      <c r="L1022" s="11">
        <v>0.4</v>
      </c>
      <c r="M1022" s="13">
        <f t="shared" si="30"/>
        <v>168000</v>
      </c>
      <c r="N1022" s="13">
        <f t="shared" si="32"/>
        <v>400</v>
      </c>
      <c r="O1022" s="4" t="s">
        <v>31</v>
      </c>
      <c r="P1022" s="12" t="s">
        <v>688</v>
      </c>
    </row>
    <row r="1023" spans="2:16" ht="14.25" customHeight="1">
      <c r="B1023" s="4" t="s">
        <v>13</v>
      </c>
      <c r="C1023" s="4">
        <v>1185732</v>
      </c>
      <c r="D1023" s="5">
        <v>44350</v>
      </c>
      <c r="E1023" s="4" t="s">
        <v>535</v>
      </c>
      <c r="F1023" s="4" t="s">
        <v>993</v>
      </c>
      <c r="G1023" s="4" t="s">
        <v>994</v>
      </c>
      <c r="H1023" s="6">
        <v>100</v>
      </c>
      <c r="I1023" s="12" t="s">
        <v>689</v>
      </c>
      <c r="J1023" s="12" t="s">
        <v>1086</v>
      </c>
      <c r="K1023" s="10">
        <v>14000</v>
      </c>
      <c r="L1023" s="11">
        <v>0.35</v>
      </c>
      <c r="M1023" s="13">
        <f t="shared" si="30"/>
        <v>40000</v>
      </c>
      <c r="N1023" s="13">
        <f t="shared" si="32"/>
        <v>400</v>
      </c>
      <c r="O1023" s="4" t="s">
        <v>31</v>
      </c>
      <c r="P1023" s="12" t="s">
        <v>690</v>
      </c>
    </row>
    <row r="1024" spans="2:16" ht="14.25" customHeight="1">
      <c r="B1024" s="4" t="s">
        <v>13</v>
      </c>
      <c r="C1024" s="4">
        <v>1185732</v>
      </c>
      <c r="D1024" s="5">
        <v>44351</v>
      </c>
      <c r="E1024" s="4" t="s">
        <v>535</v>
      </c>
      <c r="F1024" s="4" t="s">
        <v>993</v>
      </c>
      <c r="G1024" s="4" t="s">
        <v>994</v>
      </c>
      <c r="H1024" s="6">
        <v>150</v>
      </c>
      <c r="I1024" s="12" t="s">
        <v>691</v>
      </c>
      <c r="J1024" s="12" t="s">
        <v>1086</v>
      </c>
      <c r="K1024" s="10">
        <v>15750</v>
      </c>
      <c r="L1024" s="11">
        <v>0.35</v>
      </c>
      <c r="M1024" s="13">
        <f t="shared" si="30"/>
        <v>45000</v>
      </c>
      <c r="N1024" s="13">
        <f t="shared" si="32"/>
        <v>300</v>
      </c>
      <c r="O1024" s="4" t="s">
        <v>31</v>
      </c>
      <c r="P1024" s="12" t="s">
        <v>692</v>
      </c>
    </row>
    <row r="1025" spans="2:16" ht="14.25" customHeight="1">
      <c r="B1025" s="4" t="s">
        <v>13</v>
      </c>
      <c r="C1025" s="4">
        <v>1185732</v>
      </c>
      <c r="D1025" s="5">
        <v>44352</v>
      </c>
      <c r="E1025" s="4" t="s">
        <v>535</v>
      </c>
      <c r="F1025" s="4" t="s">
        <v>993</v>
      </c>
      <c r="G1025" s="4" t="s">
        <v>994</v>
      </c>
      <c r="H1025" s="6">
        <v>0</v>
      </c>
      <c r="I1025" s="12" t="s">
        <v>180</v>
      </c>
      <c r="J1025" s="12" t="s">
        <v>1087</v>
      </c>
      <c r="K1025" s="10">
        <v>0</v>
      </c>
      <c r="L1025" s="11">
        <v>0.4</v>
      </c>
      <c r="M1025" s="13">
        <f t="shared" si="30"/>
        <v>0</v>
      </c>
      <c r="N1025" s="13">
        <v>0</v>
      </c>
      <c r="O1025" s="4" t="s">
        <v>31</v>
      </c>
      <c r="P1025" s="12" t="s">
        <v>693</v>
      </c>
    </row>
    <row r="1026" spans="2:16" ht="14.25" customHeight="1">
      <c r="B1026" s="4" t="s">
        <v>13</v>
      </c>
      <c r="C1026" s="4">
        <v>1185732</v>
      </c>
      <c r="D1026" s="5">
        <v>44353</v>
      </c>
      <c r="E1026" s="4" t="s">
        <v>535</v>
      </c>
      <c r="F1026" s="4" t="s">
        <v>993</v>
      </c>
      <c r="G1026" s="4" t="s">
        <v>994</v>
      </c>
      <c r="H1026" s="6">
        <v>50</v>
      </c>
      <c r="I1026" s="12" t="s">
        <v>178</v>
      </c>
      <c r="J1026" s="12" t="s">
        <v>1087</v>
      </c>
      <c r="K1026" s="10">
        <v>8750</v>
      </c>
      <c r="L1026" s="11">
        <v>0.35</v>
      </c>
      <c r="M1026" s="13">
        <f t="shared" si="30"/>
        <v>25000</v>
      </c>
      <c r="N1026" s="13">
        <f>M1026/H1026</f>
        <v>500</v>
      </c>
      <c r="O1026" s="4" t="s">
        <v>31</v>
      </c>
      <c r="P1026" s="12" t="s">
        <v>179</v>
      </c>
    </row>
    <row r="1027" spans="2:16" ht="14.25" customHeight="1">
      <c r="B1027" s="4" t="s">
        <v>13</v>
      </c>
      <c r="C1027" s="4">
        <v>1185732</v>
      </c>
      <c r="D1027" s="5">
        <v>44354</v>
      </c>
      <c r="E1027" s="4" t="s">
        <v>535</v>
      </c>
      <c r="F1027" s="4" t="s">
        <v>993</v>
      </c>
      <c r="G1027" s="4" t="s">
        <v>994</v>
      </c>
      <c r="H1027" s="6">
        <v>150</v>
      </c>
      <c r="I1027" s="12" t="s">
        <v>354</v>
      </c>
      <c r="J1027" s="12" t="s">
        <v>1087</v>
      </c>
      <c r="K1027" s="10">
        <v>30000</v>
      </c>
      <c r="L1027" s="11">
        <v>0.5</v>
      </c>
      <c r="M1027" s="13">
        <f t="shared" si="30"/>
        <v>60000</v>
      </c>
      <c r="N1027" s="13">
        <f>M1027/H1027</f>
        <v>400</v>
      </c>
      <c r="O1027" s="4" t="s">
        <v>31</v>
      </c>
      <c r="P1027" s="12" t="s">
        <v>694</v>
      </c>
    </row>
    <row r="1028" spans="2:16" ht="14.25" customHeight="1">
      <c r="B1028" s="4" t="s">
        <v>13</v>
      </c>
      <c r="C1028" s="4">
        <v>1185732</v>
      </c>
      <c r="D1028" s="5">
        <v>44355</v>
      </c>
      <c r="E1028" s="4" t="s">
        <v>535</v>
      </c>
      <c r="F1028" s="4" t="s">
        <v>993</v>
      </c>
      <c r="G1028" s="4" t="s">
        <v>994</v>
      </c>
      <c r="H1028" s="6">
        <v>375</v>
      </c>
      <c r="I1028" s="12" t="s">
        <v>695</v>
      </c>
      <c r="J1028" s="12" t="s">
        <v>1087</v>
      </c>
      <c r="K1028" s="10">
        <v>60000</v>
      </c>
      <c r="L1028" s="11">
        <v>0.4</v>
      </c>
      <c r="M1028" s="13">
        <f t="shared" si="30"/>
        <v>150000</v>
      </c>
      <c r="N1028" s="13">
        <f>M1028/H1028</f>
        <v>400</v>
      </c>
      <c r="O1028" s="4" t="s">
        <v>31</v>
      </c>
      <c r="P1028" s="12" t="s">
        <v>696</v>
      </c>
    </row>
    <row r="1029" spans="2:16" ht="14.25" customHeight="1">
      <c r="B1029" s="4" t="s">
        <v>13</v>
      </c>
      <c r="C1029" s="4">
        <v>1185732</v>
      </c>
      <c r="D1029" s="5">
        <v>44356</v>
      </c>
      <c r="E1029" s="4" t="s">
        <v>535</v>
      </c>
      <c r="F1029" s="4" t="s">
        <v>993</v>
      </c>
      <c r="G1029" s="4" t="s">
        <v>994</v>
      </c>
      <c r="H1029" s="6">
        <v>75</v>
      </c>
      <c r="I1029" s="12" t="s">
        <v>697</v>
      </c>
      <c r="J1029" s="12" t="s">
        <v>1089</v>
      </c>
      <c r="K1029" s="10">
        <v>9187.5</v>
      </c>
      <c r="L1029" s="11">
        <v>0.35</v>
      </c>
      <c r="M1029" s="13">
        <f t="shared" si="30"/>
        <v>26250</v>
      </c>
      <c r="N1029" s="13">
        <f>M1029/H1029</f>
        <v>350</v>
      </c>
      <c r="O1029" s="4" t="s">
        <v>31</v>
      </c>
      <c r="P1029" s="12" t="s">
        <v>698</v>
      </c>
    </row>
    <row r="1030" spans="2:16" ht="14.25" customHeight="1">
      <c r="B1030" s="4" t="s">
        <v>13</v>
      </c>
      <c r="C1030" s="4">
        <v>1185732</v>
      </c>
      <c r="D1030" s="5">
        <v>44357</v>
      </c>
      <c r="E1030" s="4" t="s">
        <v>535</v>
      </c>
      <c r="F1030" s="4" t="s">
        <v>993</v>
      </c>
      <c r="G1030" s="4" t="s">
        <v>994</v>
      </c>
      <c r="H1030" s="6">
        <v>75</v>
      </c>
      <c r="I1030" s="12" t="s">
        <v>699</v>
      </c>
      <c r="J1030" s="12" t="s">
        <v>1087</v>
      </c>
      <c r="K1030" s="10">
        <v>6562.5</v>
      </c>
      <c r="L1030" s="11">
        <v>0.35</v>
      </c>
      <c r="M1030" s="13">
        <f t="shared" si="30"/>
        <v>18750</v>
      </c>
      <c r="N1030" s="13">
        <f>M1030/H1030</f>
        <v>250</v>
      </c>
      <c r="O1030" s="4" t="s">
        <v>31</v>
      </c>
      <c r="P1030" s="12" t="s">
        <v>700</v>
      </c>
    </row>
    <row r="1031" spans="2:16" ht="14.25" customHeight="1">
      <c r="B1031" s="4" t="s">
        <v>13</v>
      </c>
      <c r="C1031" s="4">
        <v>1185732</v>
      </c>
      <c r="D1031" s="5">
        <v>44358</v>
      </c>
      <c r="E1031" s="4" t="s">
        <v>535</v>
      </c>
      <c r="F1031" s="4" t="s">
        <v>993</v>
      </c>
      <c r="G1031" s="4" t="s">
        <v>994</v>
      </c>
      <c r="H1031" s="6">
        <v>0</v>
      </c>
      <c r="I1031" s="12" t="s">
        <v>119</v>
      </c>
      <c r="J1031" s="12" t="s">
        <v>1087</v>
      </c>
      <c r="K1031" s="10">
        <v>0</v>
      </c>
      <c r="L1031" s="11">
        <v>0.4</v>
      </c>
      <c r="M1031" s="13">
        <f t="shared" ref="M1031:M1094" si="33">K1031/L1031</f>
        <v>0</v>
      </c>
      <c r="N1031" s="13">
        <v>0</v>
      </c>
      <c r="O1031" s="4" t="s">
        <v>31</v>
      </c>
      <c r="P1031" s="12" t="s">
        <v>701</v>
      </c>
    </row>
    <row r="1032" spans="2:16" ht="14.25" customHeight="1">
      <c r="B1032" s="4" t="s">
        <v>13</v>
      </c>
      <c r="C1032" s="4">
        <v>1185732</v>
      </c>
      <c r="D1032" s="5">
        <v>44359</v>
      </c>
      <c r="E1032" s="4" t="s">
        <v>535</v>
      </c>
      <c r="F1032" s="4" t="s">
        <v>993</v>
      </c>
      <c r="G1032" s="4" t="s">
        <v>994</v>
      </c>
      <c r="H1032" s="6">
        <v>25</v>
      </c>
      <c r="I1032" s="12" t="s">
        <v>702</v>
      </c>
      <c r="J1032" s="12" t="s">
        <v>1087</v>
      </c>
      <c r="K1032" s="10">
        <v>3937.5</v>
      </c>
      <c r="L1032" s="11">
        <v>0.35</v>
      </c>
      <c r="M1032" s="13">
        <f t="shared" si="33"/>
        <v>11250</v>
      </c>
      <c r="N1032" s="13">
        <f t="shared" ref="N1032:N1063" si="34">M1032/H1032</f>
        <v>450</v>
      </c>
      <c r="O1032" s="4" t="s">
        <v>31</v>
      </c>
      <c r="P1032" s="12" t="s">
        <v>703</v>
      </c>
    </row>
    <row r="1033" spans="2:16" ht="14.25" customHeight="1">
      <c r="B1033" s="4" t="s">
        <v>13</v>
      </c>
      <c r="C1033" s="4">
        <v>1185732</v>
      </c>
      <c r="D1033" s="5">
        <v>44360</v>
      </c>
      <c r="E1033" s="4" t="s">
        <v>535</v>
      </c>
      <c r="F1033" s="4" t="s">
        <v>993</v>
      </c>
      <c r="G1033" s="4" t="s">
        <v>994</v>
      </c>
      <c r="H1033" s="6">
        <v>150</v>
      </c>
      <c r="I1033" s="12" t="s">
        <v>398</v>
      </c>
      <c r="J1033" s="12" t="s">
        <v>1086</v>
      </c>
      <c r="K1033" s="10">
        <v>26250</v>
      </c>
      <c r="L1033" s="11">
        <v>0.5</v>
      </c>
      <c r="M1033" s="13">
        <f t="shared" si="33"/>
        <v>52500</v>
      </c>
      <c r="N1033" s="13">
        <f t="shared" si="34"/>
        <v>350</v>
      </c>
      <c r="O1033" s="4" t="s">
        <v>31</v>
      </c>
      <c r="P1033" s="12" t="s">
        <v>704</v>
      </c>
    </row>
    <row r="1034" spans="2:16" ht="14.25" customHeight="1">
      <c r="B1034" s="4" t="s">
        <v>13</v>
      </c>
      <c r="C1034" s="4">
        <v>1185732</v>
      </c>
      <c r="D1034" s="5">
        <v>44361</v>
      </c>
      <c r="E1034" s="4" t="s">
        <v>535</v>
      </c>
      <c r="F1034" s="4" t="s">
        <v>993</v>
      </c>
      <c r="G1034" s="4" t="s">
        <v>994</v>
      </c>
      <c r="H1034" s="6">
        <v>420</v>
      </c>
      <c r="I1034" s="12" t="s">
        <v>705</v>
      </c>
      <c r="J1034" s="12" t="s">
        <v>1086</v>
      </c>
      <c r="K1034" s="10">
        <v>75600</v>
      </c>
      <c r="L1034" s="11">
        <v>0.4</v>
      </c>
      <c r="M1034" s="13">
        <f t="shared" si="33"/>
        <v>189000</v>
      </c>
      <c r="N1034" s="13">
        <f t="shared" si="34"/>
        <v>450</v>
      </c>
      <c r="O1034" s="4" t="s">
        <v>31</v>
      </c>
      <c r="P1034" s="12" t="s">
        <v>706</v>
      </c>
    </row>
    <row r="1035" spans="2:16" ht="14.25" customHeight="1">
      <c r="B1035" s="4" t="s">
        <v>13</v>
      </c>
      <c r="C1035" s="4">
        <v>1185732</v>
      </c>
      <c r="D1035" s="5">
        <v>44362</v>
      </c>
      <c r="E1035" s="4" t="s">
        <v>535</v>
      </c>
      <c r="F1035" s="4" t="s">
        <v>993</v>
      </c>
      <c r="G1035" s="4" t="s">
        <v>994</v>
      </c>
      <c r="H1035" s="6">
        <v>125</v>
      </c>
      <c r="I1035" s="12" t="s">
        <v>707</v>
      </c>
      <c r="J1035" s="12" t="s">
        <v>1088</v>
      </c>
      <c r="K1035" s="10">
        <v>17500</v>
      </c>
      <c r="L1035" s="11">
        <v>0.35</v>
      </c>
      <c r="M1035" s="13">
        <f t="shared" si="33"/>
        <v>50000</v>
      </c>
      <c r="N1035" s="13">
        <f t="shared" si="34"/>
        <v>400</v>
      </c>
      <c r="O1035" s="4" t="s">
        <v>31</v>
      </c>
      <c r="P1035" s="12" t="s">
        <v>708</v>
      </c>
    </row>
    <row r="1036" spans="2:16" ht="14.25" customHeight="1">
      <c r="B1036" s="4" t="s">
        <v>13</v>
      </c>
      <c r="C1036" s="4">
        <v>1185732</v>
      </c>
      <c r="D1036" s="5">
        <v>44363</v>
      </c>
      <c r="E1036" s="4" t="s">
        <v>535</v>
      </c>
      <c r="F1036" s="4" t="s">
        <v>993</v>
      </c>
      <c r="G1036" s="4" t="s">
        <v>994</v>
      </c>
      <c r="H1036" s="6">
        <v>100</v>
      </c>
      <c r="I1036" s="12" t="s">
        <v>709</v>
      </c>
      <c r="J1036" s="12" t="s">
        <v>1086</v>
      </c>
      <c r="K1036" s="10">
        <v>12250</v>
      </c>
      <c r="L1036" s="11">
        <v>0.35</v>
      </c>
      <c r="M1036" s="13">
        <f t="shared" si="33"/>
        <v>35000</v>
      </c>
      <c r="N1036" s="13">
        <f t="shared" si="34"/>
        <v>350</v>
      </c>
      <c r="O1036" s="4" t="s">
        <v>31</v>
      </c>
      <c r="P1036" s="12" t="s">
        <v>710</v>
      </c>
    </row>
    <row r="1037" spans="2:16" ht="14.25" customHeight="1">
      <c r="B1037" s="4" t="s">
        <v>13</v>
      </c>
      <c r="C1037" s="4">
        <v>1185732</v>
      </c>
      <c r="D1037" s="5">
        <v>44364</v>
      </c>
      <c r="E1037" s="4" t="s">
        <v>535</v>
      </c>
      <c r="F1037" s="4" t="s">
        <v>993</v>
      </c>
      <c r="G1037" s="4" t="s">
        <v>994</v>
      </c>
      <c r="H1037" s="6">
        <v>25</v>
      </c>
      <c r="I1037" s="12" t="s">
        <v>711</v>
      </c>
      <c r="J1037" s="12" t="s">
        <v>1086</v>
      </c>
      <c r="K1037" s="10">
        <v>3500</v>
      </c>
      <c r="L1037" s="11">
        <v>0.4</v>
      </c>
      <c r="M1037" s="13">
        <f t="shared" si="33"/>
        <v>8750</v>
      </c>
      <c r="N1037" s="13">
        <f t="shared" si="34"/>
        <v>350</v>
      </c>
      <c r="O1037" s="4" t="s">
        <v>31</v>
      </c>
      <c r="P1037" s="12" t="s">
        <v>712</v>
      </c>
    </row>
    <row r="1038" spans="2:16" ht="14.25" customHeight="1">
      <c r="B1038" s="4" t="s">
        <v>13</v>
      </c>
      <c r="C1038" s="4">
        <v>1185732</v>
      </c>
      <c r="D1038" s="5">
        <v>44365</v>
      </c>
      <c r="E1038" s="4" t="s">
        <v>535</v>
      </c>
      <c r="F1038" s="4" t="s">
        <v>993</v>
      </c>
      <c r="G1038" s="4" t="s">
        <v>994</v>
      </c>
      <c r="H1038" s="6">
        <v>50</v>
      </c>
      <c r="I1038" s="12" t="s">
        <v>713</v>
      </c>
      <c r="J1038" s="12" t="s">
        <v>1088</v>
      </c>
      <c r="K1038" s="10">
        <v>8750</v>
      </c>
      <c r="L1038" s="11">
        <v>0.35</v>
      </c>
      <c r="M1038" s="13">
        <f t="shared" si="33"/>
        <v>25000</v>
      </c>
      <c r="N1038" s="13">
        <f t="shared" si="34"/>
        <v>500</v>
      </c>
      <c r="O1038" s="4" t="s">
        <v>31</v>
      </c>
      <c r="P1038" s="12" t="s">
        <v>714</v>
      </c>
    </row>
    <row r="1039" spans="2:16" ht="14.25" customHeight="1">
      <c r="B1039" s="4" t="s">
        <v>13</v>
      </c>
      <c r="C1039" s="4">
        <v>1185732</v>
      </c>
      <c r="D1039" s="5">
        <v>44366</v>
      </c>
      <c r="E1039" s="4" t="s">
        <v>535</v>
      </c>
      <c r="F1039" s="4" t="s">
        <v>993</v>
      </c>
      <c r="G1039" s="4" t="s">
        <v>994</v>
      </c>
      <c r="H1039" s="6">
        <v>150</v>
      </c>
      <c r="I1039" s="12" t="s">
        <v>715</v>
      </c>
      <c r="J1039" s="12" t="s">
        <v>1086</v>
      </c>
      <c r="K1039" s="10">
        <v>41250</v>
      </c>
      <c r="L1039" s="11">
        <v>0.5</v>
      </c>
      <c r="M1039" s="13">
        <f t="shared" si="33"/>
        <v>82500</v>
      </c>
      <c r="N1039" s="13">
        <f t="shared" si="34"/>
        <v>550</v>
      </c>
      <c r="O1039" s="4" t="s">
        <v>31</v>
      </c>
      <c r="P1039" s="12" t="s">
        <v>716</v>
      </c>
    </row>
    <row r="1040" spans="2:16" ht="14.25" customHeight="1">
      <c r="B1040" s="4" t="s">
        <v>13</v>
      </c>
      <c r="C1040" s="4">
        <v>1185732</v>
      </c>
      <c r="D1040" s="5">
        <v>44367</v>
      </c>
      <c r="E1040" s="4" t="s">
        <v>535</v>
      </c>
      <c r="F1040" s="4" t="s">
        <v>993</v>
      </c>
      <c r="G1040" s="4" t="s">
        <v>994</v>
      </c>
      <c r="H1040" s="6">
        <v>400</v>
      </c>
      <c r="I1040" s="12" t="s">
        <v>717</v>
      </c>
      <c r="J1040" s="12" t="s">
        <v>1087</v>
      </c>
      <c r="K1040" s="10">
        <v>64000</v>
      </c>
      <c r="L1040" s="11">
        <v>0.4</v>
      </c>
      <c r="M1040" s="13">
        <f t="shared" si="33"/>
        <v>160000</v>
      </c>
      <c r="N1040" s="13">
        <f t="shared" si="34"/>
        <v>400</v>
      </c>
      <c r="O1040" s="4" t="s">
        <v>31</v>
      </c>
      <c r="P1040" s="12" t="s">
        <v>718</v>
      </c>
    </row>
    <row r="1041" spans="2:16" ht="14.25" customHeight="1">
      <c r="B1041" s="4" t="s">
        <v>13</v>
      </c>
      <c r="C1041" s="4">
        <v>1185732</v>
      </c>
      <c r="D1041" s="5">
        <v>44368</v>
      </c>
      <c r="E1041" s="4" t="s">
        <v>535</v>
      </c>
      <c r="F1041" s="4" t="s">
        <v>993</v>
      </c>
      <c r="G1041" s="4" t="s">
        <v>994</v>
      </c>
      <c r="H1041" s="6">
        <v>150</v>
      </c>
      <c r="I1041" s="12" t="s">
        <v>521</v>
      </c>
      <c r="J1041" s="12" t="s">
        <v>1087</v>
      </c>
      <c r="K1041" s="10">
        <v>18375</v>
      </c>
      <c r="L1041" s="11">
        <v>0.35</v>
      </c>
      <c r="M1041" s="13">
        <f t="shared" si="33"/>
        <v>52500</v>
      </c>
      <c r="N1041" s="13">
        <f t="shared" si="34"/>
        <v>350</v>
      </c>
      <c r="O1041" s="4" t="s">
        <v>31</v>
      </c>
      <c r="P1041" s="12" t="s">
        <v>719</v>
      </c>
    </row>
    <row r="1042" spans="2:16" ht="14.25" customHeight="1">
      <c r="B1042" s="4" t="s">
        <v>13</v>
      </c>
      <c r="C1042" s="4">
        <v>1185732</v>
      </c>
      <c r="D1042" s="5">
        <v>44369</v>
      </c>
      <c r="E1042" s="4" t="s">
        <v>535</v>
      </c>
      <c r="F1042" s="4" t="s">
        <v>993</v>
      </c>
      <c r="G1042" s="4" t="s">
        <v>994</v>
      </c>
      <c r="H1042" s="6">
        <v>175</v>
      </c>
      <c r="I1042" s="12" t="s">
        <v>674</v>
      </c>
      <c r="J1042" s="12" t="s">
        <v>1087</v>
      </c>
      <c r="K1042" s="10">
        <v>18375</v>
      </c>
      <c r="L1042" s="11">
        <v>0.35</v>
      </c>
      <c r="M1042" s="13">
        <f t="shared" si="33"/>
        <v>52500</v>
      </c>
      <c r="N1042" s="13">
        <f t="shared" si="34"/>
        <v>300</v>
      </c>
      <c r="O1042" s="4" t="s">
        <v>31</v>
      </c>
      <c r="P1042" s="12" t="s">
        <v>675</v>
      </c>
    </row>
    <row r="1043" spans="2:16" ht="14.25" customHeight="1">
      <c r="B1043" s="4" t="s">
        <v>13</v>
      </c>
      <c r="C1043" s="4">
        <v>1185732</v>
      </c>
      <c r="D1043" s="5">
        <v>44370</v>
      </c>
      <c r="E1043" s="4" t="s">
        <v>535</v>
      </c>
      <c r="F1043" s="4" t="s">
        <v>993</v>
      </c>
      <c r="G1043" s="4" t="s">
        <v>994</v>
      </c>
      <c r="H1043" s="6">
        <v>150</v>
      </c>
      <c r="I1043" s="12" t="s">
        <v>720</v>
      </c>
      <c r="J1043" s="12" t="s">
        <v>1086</v>
      </c>
      <c r="K1043" s="10">
        <v>18000</v>
      </c>
      <c r="L1043" s="11">
        <v>0.4</v>
      </c>
      <c r="M1043" s="13">
        <f t="shared" si="33"/>
        <v>45000</v>
      </c>
      <c r="N1043" s="13">
        <f t="shared" si="34"/>
        <v>300</v>
      </c>
      <c r="O1043" s="4" t="s">
        <v>31</v>
      </c>
      <c r="P1043" s="12" t="s">
        <v>721</v>
      </c>
    </row>
    <row r="1044" spans="2:16" ht="14.25" customHeight="1">
      <c r="B1044" s="4" t="s">
        <v>13</v>
      </c>
      <c r="C1044" s="4">
        <v>1185732</v>
      </c>
      <c r="D1044" s="5">
        <v>44371</v>
      </c>
      <c r="E1044" s="4" t="s">
        <v>535</v>
      </c>
      <c r="F1044" s="4" t="s">
        <v>993</v>
      </c>
      <c r="G1044" s="4" t="s">
        <v>994</v>
      </c>
      <c r="H1044" s="6">
        <v>150</v>
      </c>
      <c r="I1044" s="12" t="s">
        <v>501</v>
      </c>
      <c r="J1044" s="12" t="s">
        <v>1087</v>
      </c>
      <c r="K1044" s="10">
        <v>23625</v>
      </c>
      <c r="L1044" s="11">
        <v>0.35</v>
      </c>
      <c r="M1044" s="13">
        <f t="shared" si="33"/>
        <v>67500</v>
      </c>
      <c r="N1044" s="13">
        <f t="shared" si="34"/>
        <v>450</v>
      </c>
      <c r="O1044" s="4" t="s">
        <v>31</v>
      </c>
      <c r="P1044" s="12" t="s">
        <v>502</v>
      </c>
    </row>
    <row r="1045" spans="2:16" ht="14.25" customHeight="1">
      <c r="B1045" s="4" t="s">
        <v>13</v>
      </c>
      <c r="C1045" s="4">
        <v>1185732</v>
      </c>
      <c r="D1045" s="5">
        <v>44372</v>
      </c>
      <c r="E1045" s="4" t="s">
        <v>535</v>
      </c>
      <c r="F1045" s="4" t="s">
        <v>993</v>
      </c>
      <c r="G1045" s="4" t="s">
        <v>994</v>
      </c>
      <c r="H1045" s="6">
        <v>325</v>
      </c>
      <c r="I1045" s="12" t="s">
        <v>478</v>
      </c>
      <c r="J1045" s="12" t="s">
        <v>1086</v>
      </c>
      <c r="K1045" s="10">
        <v>81250</v>
      </c>
      <c r="L1045" s="11">
        <v>0.5</v>
      </c>
      <c r="M1045" s="13">
        <f t="shared" si="33"/>
        <v>162500</v>
      </c>
      <c r="N1045" s="13">
        <f t="shared" si="34"/>
        <v>500</v>
      </c>
      <c r="O1045" s="4" t="s">
        <v>31</v>
      </c>
      <c r="P1045" s="12" t="s">
        <v>722</v>
      </c>
    </row>
    <row r="1046" spans="2:16" ht="14.25" customHeight="1">
      <c r="B1046" s="4" t="s">
        <v>13</v>
      </c>
      <c r="C1046" s="4">
        <v>1185732</v>
      </c>
      <c r="D1046" s="5">
        <v>44373</v>
      </c>
      <c r="E1046" s="4" t="s">
        <v>535</v>
      </c>
      <c r="F1046" s="4" t="s">
        <v>993</v>
      </c>
      <c r="G1046" s="4" t="s">
        <v>994</v>
      </c>
      <c r="H1046" s="6">
        <v>550</v>
      </c>
      <c r="I1046" s="12" t="s">
        <v>132</v>
      </c>
      <c r="J1046" s="12" t="s">
        <v>1086</v>
      </c>
      <c r="K1046" s="10">
        <v>99000</v>
      </c>
      <c r="L1046" s="11">
        <v>0.4</v>
      </c>
      <c r="M1046" s="13">
        <f t="shared" si="33"/>
        <v>247500</v>
      </c>
      <c r="N1046" s="13">
        <f t="shared" si="34"/>
        <v>450</v>
      </c>
      <c r="O1046" s="4" t="s">
        <v>31</v>
      </c>
      <c r="P1046" s="12" t="s">
        <v>723</v>
      </c>
    </row>
    <row r="1047" spans="2:16" ht="14.25" customHeight="1">
      <c r="B1047" s="4" t="s">
        <v>13</v>
      </c>
      <c r="C1047" s="4">
        <v>1185732</v>
      </c>
      <c r="D1047" s="5">
        <v>44374</v>
      </c>
      <c r="E1047" s="4" t="s">
        <v>535</v>
      </c>
      <c r="F1047" s="4" t="s">
        <v>993</v>
      </c>
      <c r="G1047" s="4" t="s">
        <v>994</v>
      </c>
      <c r="H1047" s="6">
        <v>300</v>
      </c>
      <c r="I1047" s="12" t="s">
        <v>724</v>
      </c>
      <c r="J1047" s="12" t="s">
        <v>1088</v>
      </c>
      <c r="K1047" s="10">
        <v>42000</v>
      </c>
      <c r="L1047" s="11">
        <v>0.35</v>
      </c>
      <c r="M1047" s="13">
        <f t="shared" si="33"/>
        <v>120000.00000000001</v>
      </c>
      <c r="N1047" s="13">
        <f t="shared" si="34"/>
        <v>400.00000000000006</v>
      </c>
      <c r="O1047" s="4" t="s">
        <v>31</v>
      </c>
      <c r="P1047" s="12" t="s">
        <v>725</v>
      </c>
    </row>
    <row r="1048" spans="2:16" ht="14.25" customHeight="1">
      <c r="B1048" s="4" t="s">
        <v>13</v>
      </c>
      <c r="C1048" s="4">
        <v>1185732</v>
      </c>
      <c r="D1048" s="5">
        <v>44375</v>
      </c>
      <c r="E1048" s="4" t="s">
        <v>535</v>
      </c>
      <c r="F1048" s="4" t="s">
        <v>993</v>
      </c>
      <c r="G1048" s="4" t="s">
        <v>994</v>
      </c>
      <c r="H1048" s="6">
        <v>225</v>
      </c>
      <c r="I1048" s="12" t="s">
        <v>143</v>
      </c>
      <c r="J1048" s="12" t="s">
        <v>1087</v>
      </c>
      <c r="K1048" s="10">
        <v>27562.5</v>
      </c>
      <c r="L1048" s="11">
        <v>0.35</v>
      </c>
      <c r="M1048" s="13">
        <f t="shared" si="33"/>
        <v>78750</v>
      </c>
      <c r="N1048" s="13">
        <f t="shared" si="34"/>
        <v>350</v>
      </c>
      <c r="O1048" s="4" t="s">
        <v>31</v>
      </c>
      <c r="P1048" s="12" t="s">
        <v>184</v>
      </c>
    </row>
    <row r="1049" spans="2:16" ht="14.25" customHeight="1">
      <c r="B1049" s="4" t="s">
        <v>13</v>
      </c>
      <c r="C1049" s="4">
        <v>1185732</v>
      </c>
      <c r="D1049" s="5">
        <v>44376</v>
      </c>
      <c r="E1049" s="4" t="s">
        <v>535</v>
      </c>
      <c r="F1049" s="4" t="s">
        <v>993</v>
      </c>
      <c r="G1049" s="4" t="s">
        <v>994</v>
      </c>
      <c r="H1049" s="6">
        <v>175</v>
      </c>
      <c r="I1049" s="12" t="s">
        <v>33</v>
      </c>
      <c r="J1049" s="12" t="s">
        <v>1087</v>
      </c>
      <c r="K1049" s="10">
        <v>24500</v>
      </c>
      <c r="L1049" s="11">
        <v>0.4</v>
      </c>
      <c r="M1049" s="13">
        <f t="shared" si="33"/>
        <v>61250</v>
      </c>
      <c r="N1049" s="13">
        <f t="shared" si="34"/>
        <v>350</v>
      </c>
      <c r="O1049" s="4" t="s">
        <v>31</v>
      </c>
      <c r="P1049" s="12" t="s">
        <v>726</v>
      </c>
    </row>
    <row r="1050" spans="2:16" ht="14.25" customHeight="1">
      <c r="B1050" s="4" t="s">
        <v>13</v>
      </c>
      <c r="C1050" s="4">
        <v>1185732</v>
      </c>
      <c r="D1050" s="5">
        <v>44377</v>
      </c>
      <c r="E1050" s="4" t="s">
        <v>535</v>
      </c>
      <c r="F1050" s="4" t="s">
        <v>993</v>
      </c>
      <c r="G1050" s="4" t="s">
        <v>994</v>
      </c>
      <c r="H1050" s="6">
        <v>175</v>
      </c>
      <c r="I1050" s="12" t="s">
        <v>93</v>
      </c>
      <c r="J1050" s="12" t="s">
        <v>1087</v>
      </c>
      <c r="K1050" s="10">
        <v>27562.5</v>
      </c>
      <c r="L1050" s="11">
        <v>0.35</v>
      </c>
      <c r="M1050" s="13">
        <f t="shared" si="33"/>
        <v>78750</v>
      </c>
      <c r="N1050" s="13">
        <f t="shared" si="34"/>
        <v>450</v>
      </c>
      <c r="O1050" s="4" t="s">
        <v>31</v>
      </c>
      <c r="P1050" s="12" t="s">
        <v>94</v>
      </c>
    </row>
    <row r="1051" spans="2:16" ht="14.25" customHeight="1">
      <c r="B1051" s="4" t="s">
        <v>13</v>
      </c>
      <c r="C1051" s="4">
        <v>1185732</v>
      </c>
      <c r="D1051" s="5">
        <v>44378</v>
      </c>
      <c r="E1051" s="4" t="s">
        <v>535</v>
      </c>
      <c r="F1051" s="4" t="s">
        <v>993</v>
      </c>
      <c r="G1051" s="4" t="s">
        <v>994</v>
      </c>
      <c r="H1051" s="6">
        <v>350</v>
      </c>
      <c r="I1051" s="12" t="s">
        <v>302</v>
      </c>
      <c r="J1051" s="12" t="s">
        <v>1086</v>
      </c>
      <c r="K1051" s="10">
        <v>87500</v>
      </c>
      <c r="L1051" s="11">
        <v>0.5</v>
      </c>
      <c r="M1051" s="13">
        <f t="shared" si="33"/>
        <v>175000</v>
      </c>
      <c r="N1051" s="13">
        <f t="shared" si="34"/>
        <v>500</v>
      </c>
      <c r="O1051" s="4" t="s">
        <v>31</v>
      </c>
      <c r="P1051" s="12" t="s">
        <v>727</v>
      </c>
    </row>
    <row r="1052" spans="2:16" ht="14.25" customHeight="1">
      <c r="B1052" s="4" t="s">
        <v>13</v>
      </c>
      <c r="C1052" s="4">
        <v>1185732</v>
      </c>
      <c r="D1052" s="5">
        <v>44379</v>
      </c>
      <c r="E1052" s="4" t="s">
        <v>535</v>
      </c>
      <c r="F1052" s="4" t="s">
        <v>993</v>
      </c>
      <c r="G1052" s="4" t="s">
        <v>994</v>
      </c>
      <c r="H1052" s="6">
        <v>500</v>
      </c>
      <c r="I1052" s="12" t="s">
        <v>66</v>
      </c>
      <c r="J1052" s="12" t="s">
        <v>1087</v>
      </c>
      <c r="K1052" s="10">
        <v>90000</v>
      </c>
      <c r="L1052" s="11">
        <v>0.4</v>
      </c>
      <c r="M1052" s="13">
        <f t="shared" si="33"/>
        <v>225000</v>
      </c>
      <c r="N1052" s="13">
        <f t="shared" si="34"/>
        <v>450</v>
      </c>
      <c r="O1052" s="4" t="s">
        <v>31</v>
      </c>
      <c r="P1052" s="12" t="s">
        <v>728</v>
      </c>
    </row>
    <row r="1053" spans="2:16" ht="14.25" customHeight="1">
      <c r="B1053" s="4" t="s">
        <v>13</v>
      </c>
      <c r="C1053" s="4">
        <v>1185732</v>
      </c>
      <c r="D1053" s="5">
        <v>44380</v>
      </c>
      <c r="E1053" s="4" t="s">
        <v>535</v>
      </c>
      <c r="F1053" s="4" t="s">
        <v>993</v>
      </c>
      <c r="G1053" s="4" t="s">
        <v>994</v>
      </c>
      <c r="H1053" s="6">
        <v>275</v>
      </c>
      <c r="I1053" s="12" t="s">
        <v>97</v>
      </c>
      <c r="J1053" s="12" t="s">
        <v>1086</v>
      </c>
      <c r="K1053" s="10">
        <v>43312.5</v>
      </c>
      <c r="L1053" s="11">
        <v>0.35</v>
      </c>
      <c r="M1053" s="13">
        <f t="shared" si="33"/>
        <v>123750.00000000001</v>
      </c>
      <c r="N1053" s="13">
        <f t="shared" si="34"/>
        <v>450.00000000000006</v>
      </c>
      <c r="O1053" s="4" t="s">
        <v>31</v>
      </c>
      <c r="P1053" s="12" t="s">
        <v>729</v>
      </c>
    </row>
    <row r="1054" spans="2:16" ht="14.25" customHeight="1">
      <c r="B1054" s="4" t="s">
        <v>13</v>
      </c>
      <c r="C1054" s="4">
        <v>1185732</v>
      </c>
      <c r="D1054" s="5">
        <v>44381</v>
      </c>
      <c r="E1054" s="4" t="s">
        <v>535</v>
      </c>
      <c r="F1054" s="4" t="s">
        <v>993</v>
      </c>
      <c r="G1054" s="4" t="s">
        <v>994</v>
      </c>
      <c r="H1054" s="6">
        <v>200</v>
      </c>
      <c r="I1054" s="12" t="s">
        <v>217</v>
      </c>
      <c r="J1054" s="12" t="s">
        <v>1087</v>
      </c>
      <c r="K1054" s="10">
        <v>28000</v>
      </c>
      <c r="L1054" s="11">
        <v>0.35</v>
      </c>
      <c r="M1054" s="13">
        <f t="shared" si="33"/>
        <v>80000</v>
      </c>
      <c r="N1054" s="13">
        <f t="shared" si="34"/>
        <v>400</v>
      </c>
      <c r="O1054" s="4" t="s">
        <v>31</v>
      </c>
      <c r="P1054" s="12" t="s">
        <v>218</v>
      </c>
    </row>
    <row r="1055" spans="2:16" ht="14.25" customHeight="1">
      <c r="B1055" s="4" t="s">
        <v>13</v>
      </c>
      <c r="C1055" s="4">
        <v>1185732</v>
      </c>
      <c r="D1055" s="5">
        <v>44382</v>
      </c>
      <c r="E1055" s="4" t="s">
        <v>535</v>
      </c>
      <c r="F1055" s="4" t="s">
        <v>993</v>
      </c>
      <c r="G1055" s="4" t="s">
        <v>994</v>
      </c>
      <c r="H1055" s="6">
        <v>125</v>
      </c>
      <c r="I1055" s="12" t="s">
        <v>730</v>
      </c>
      <c r="J1055" s="12" t="s">
        <v>1088</v>
      </c>
      <c r="K1055" s="10">
        <v>15000</v>
      </c>
      <c r="L1055" s="11">
        <v>0.4</v>
      </c>
      <c r="M1055" s="13">
        <f t="shared" si="33"/>
        <v>37500</v>
      </c>
      <c r="N1055" s="13">
        <f t="shared" si="34"/>
        <v>300</v>
      </c>
      <c r="O1055" s="4" t="s">
        <v>31</v>
      </c>
      <c r="P1055" s="12" t="s">
        <v>731</v>
      </c>
    </row>
    <row r="1056" spans="2:16" ht="14.25" customHeight="1">
      <c r="B1056" s="4" t="s">
        <v>13</v>
      </c>
      <c r="C1056" s="4">
        <v>1185732</v>
      </c>
      <c r="D1056" s="5">
        <v>44383</v>
      </c>
      <c r="E1056" s="4" t="s">
        <v>535</v>
      </c>
      <c r="F1056" s="4" t="s">
        <v>993</v>
      </c>
      <c r="G1056" s="4" t="s">
        <v>994</v>
      </c>
      <c r="H1056" s="6">
        <v>100</v>
      </c>
      <c r="I1056" s="12" t="s">
        <v>215</v>
      </c>
      <c r="J1056" s="12" t="s">
        <v>1087</v>
      </c>
      <c r="K1056" s="10">
        <v>14000</v>
      </c>
      <c r="L1056" s="11">
        <v>0.35</v>
      </c>
      <c r="M1056" s="13">
        <f t="shared" si="33"/>
        <v>40000</v>
      </c>
      <c r="N1056" s="13">
        <f t="shared" si="34"/>
        <v>400</v>
      </c>
      <c r="O1056" s="4" t="s">
        <v>31</v>
      </c>
      <c r="P1056" s="12" t="s">
        <v>216</v>
      </c>
    </row>
    <row r="1057" spans="2:16" ht="14.25" customHeight="1">
      <c r="B1057" s="4" t="s">
        <v>13</v>
      </c>
      <c r="C1057" s="4">
        <v>1185732</v>
      </c>
      <c r="D1057" s="5">
        <v>44384</v>
      </c>
      <c r="E1057" s="4" t="s">
        <v>535</v>
      </c>
      <c r="F1057" s="4" t="s">
        <v>993</v>
      </c>
      <c r="G1057" s="4" t="s">
        <v>994</v>
      </c>
      <c r="H1057" s="6">
        <v>275</v>
      </c>
      <c r="I1057" s="12" t="s">
        <v>63</v>
      </c>
      <c r="J1057" s="12" t="s">
        <v>1087</v>
      </c>
      <c r="K1057" s="10">
        <v>61875</v>
      </c>
      <c r="L1057" s="11">
        <v>0.5</v>
      </c>
      <c r="M1057" s="13">
        <f t="shared" si="33"/>
        <v>123750</v>
      </c>
      <c r="N1057" s="13">
        <f t="shared" si="34"/>
        <v>450</v>
      </c>
      <c r="O1057" s="4" t="s">
        <v>31</v>
      </c>
      <c r="P1057" s="12" t="s">
        <v>732</v>
      </c>
    </row>
    <row r="1058" spans="2:16" ht="14.25" customHeight="1">
      <c r="B1058" s="4" t="s">
        <v>13</v>
      </c>
      <c r="C1058" s="4">
        <v>1185732</v>
      </c>
      <c r="D1058" s="5">
        <v>44385</v>
      </c>
      <c r="E1058" s="4" t="s">
        <v>535</v>
      </c>
      <c r="F1058" s="4" t="s">
        <v>993</v>
      </c>
      <c r="G1058" s="4" t="s">
        <v>994</v>
      </c>
      <c r="H1058" s="6">
        <v>400</v>
      </c>
      <c r="I1058" s="12" t="s">
        <v>240</v>
      </c>
      <c r="J1058" s="12" t="s">
        <v>1087</v>
      </c>
      <c r="K1058" s="10">
        <v>64000</v>
      </c>
      <c r="L1058" s="11">
        <v>0.4</v>
      </c>
      <c r="M1058" s="13">
        <f t="shared" si="33"/>
        <v>160000</v>
      </c>
      <c r="N1058" s="13">
        <f t="shared" si="34"/>
        <v>400</v>
      </c>
      <c r="O1058" s="4" t="s">
        <v>31</v>
      </c>
      <c r="P1058" s="12" t="s">
        <v>733</v>
      </c>
    </row>
    <row r="1059" spans="2:16" ht="14.25" customHeight="1">
      <c r="B1059" s="4" t="s">
        <v>13</v>
      </c>
      <c r="C1059" s="4">
        <v>1185732</v>
      </c>
      <c r="D1059" s="5">
        <v>44386</v>
      </c>
      <c r="E1059" s="4" t="s">
        <v>535</v>
      </c>
      <c r="F1059" s="4" t="s">
        <v>993</v>
      </c>
      <c r="G1059" s="4" t="s">
        <v>994</v>
      </c>
      <c r="H1059" s="6">
        <v>200</v>
      </c>
      <c r="I1059" s="12" t="s">
        <v>734</v>
      </c>
      <c r="J1059" s="12" t="s">
        <v>1089</v>
      </c>
      <c r="K1059" s="10">
        <v>24500</v>
      </c>
      <c r="L1059" s="11">
        <v>0.35</v>
      </c>
      <c r="M1059" s="13">
        <f t="shared" si="33"/>
        <v>70000</v>
      </c>
      <c r="N1059" s="13">
        <f t="shared" si="34"/>
        <v>350</v>
      </c>
      <c r="O1059" s="4" t="s">
        <v>31</v>
      </c>
      <c r="P1059" s="12" t="s">
        <v>735</v>
      </c>
    </row>
    <row r="1060" spans="2:16" ht="14.25" customHeight="1">
      <c r="B1060" s="4" t="s">
        <v>13</v>
      </c>
      <c r="C1060" s="4">
        <v>1185732</v>
      </c>
      <c r="D1060" s="5">
        <v>44387</v>
      </c>
      <c r="E1060" s="4" t="s">
        <v>535</v>
      </c>
      <c r="F1060" s="4" t="s">
        <v>993</v>
      </c>
      <c r="G1060" s="4" t="s">
        <v>994</v>
      </c>
      <c r="H1060" s="6">
        <v>100</v>
      </c>
      <c r="I1060" s="12" t="s">
        <v>213</v>
      </c>
      <c r="J1060" s="12" t="s">
        <v>1087</v>
      </c>
      <c r="K1060" s="10">
        <v>7000</v>
      </c>
      <c r="L1060" s="11">
        <v>0.35</v>
      </c>
      <c r="M1060" s="13">
        <f t="shared" si="33"/>
        <v>20000</v>
      </c>
      <c r="N1060" s="13">
        <f t="shared" si="34"/>
        <v>200</v>
      </c>
      <c r="O1060" s="4" t="s">
        <v>31</v>
      </c>
      <c r="P1060" s="12" t="s">
        <v>736</v>
      </c>
    </row>
    <row r="1061" spans="2:16" ht="14.25" customHeight="1">
      <c r="B1061" s="4" t="s">
        <v>13</v>
      </c>
      <c r="C1061" s="4">
        <v>1185732</v>
      </c>
      <c r="D1061" s="5">
        <v>44388</v>
      </c>
      <c r="E1061" s="4" t="s">
        <v>535</v>
      </c>
      <c r="F1061" s="4" t="s">
        <v>993</v>
      </c>
      <c r="G1061" s="4" t="s">
        <v>994</v>
      </c>
      <c r="H1061" s="6">
        <v>75</v>
      </c>
      <c r="I1061" s="12" t="s">
        <v>737</v>
      </c>
      <c r="J1061" s="12" t="s">
        <v>1088</v>
      </c>
      <c r="K1061" s="10">
        <v>6000</v>
      </c>
      <c r="L1061" s="11">
        <v>0.4</v>
      </c>
      <c r="M1061" s="13">
        <f t="shared" si="33"/>
        <v>15000</v>
      </c>
      <c r="N1061" s="13">
        <f t="shared" si="34"/>
        <v>200</v>
      </c>
      <c r="O1061" s="4" t="s">
        <v>31</v>
      </c>
      <c r="P1061" s="12" t="s">
        <v>738</v>
      </c>
    </row>
    <row r="1062" spans="2:16" ht="14.25" customHeight="1">
      <c r="B1062" s="4" t="s">
        <v>13</v>
      </c>
      <c r="C1062" s="4">
        <v>1185732</v>
      </c>
      <c r="D1062" s="5">
        <v>44389</v>
      </c>
      <c r="E1062" s="4" t="s">
        <v>535</v>
      </c>
      <c r="F1062" s="4" t="s">
        <v>993</v>
      </c>
      <c r="G1062" s="4" t="s">
        <v>994</v>
      </c>
      <c r="H1062" s="6">
        <v>75</v>
      </c>
      <c r="I1062" s="12" t="s">
        <v>59</v>
      </c>
      <c r="J1062" s="12" t="s">
        <v>1087</v>
      </c>
      <c r="K1062" s="10">
        <v>7875</v>
      </c>
      <c r="L1062" s="11">
        <v>0.35</v>
      </c>
      <c r="M1062" s="13">
        <f t="shared" si="33"/>
        <v>22500</v>
      </c>
      <c r="N1062" s="13">
        <f t="shared" si="34"/>
        <v>300</v>
      </c>
      <c r="O1062" s="4" t="s">
        <v>31</v>
      </c>
      <c r="P1062" s="12" t="s">
        <v>316</v>
      </c>
    </row>
    <row r="1063" spans="2:16" ht="14.25" customHeight="1">
      <c r="B1063" s="4" t="s">
        <v>13</v>
      </c>
      <c r="C1063" s="4">
        <v>1185732</v>
      </c>
      <c r="D1063" s="5">
        <v>44390</v>
      </c>
      <c r="E1063" s="4" t="s">
        <v>535</v>
      </c>
      <c r="F1063" s="4" t="s">
        <v>993</v>
      </c>
      <c r="G1063" s="4" t="s">
        <v>994</v>
      </c>
      <c r="H1063" s="6">
        <v>150</v>
      </c>
      <c r="I1063" s="12" t="s">
        <v>450</v>
      </c>
      <c r="J1063" s="12" t="s">
        <v>1086</v>
      </c>
      <c r="K1063" s="10">
        <v>26250</v>
      </c>
      <c r="L1063" s="11">
        <v>0.5</v>
      </c>
      <c r="M1063" s="13">
        <f t="shared" si="33"/>
        <v>52500</v>
      </c>
      <c r="N1063" s="13">
        <f t="shared" si="34"/>
        <v>350</v>
      </c>
      <c r="O1063" s="4" t="s">
        <v>31</v>
      </c>
      <c r="P1063" s="12" t="s">
        <v>739</v>
      </c>
    </row>
    <row r="1064" spans="2:16" ht="14.25" customHeight="1">
      <c r="B1064" s="4" t="s">
        <v>13</v>
      </c>
      <c r="C1064" s="4">
        <v>1185732</v>
      </c>
      <c r="D1064" s="5">
        <v>44391</v>
      </c>
      <c r="E1064" s="4" t="s">
        <v>535</v>
      </c>
      <c r="F1064" s="4" t="s">
        <v>993</v>
      </c>
      <c r="G1064" s="4" t="s">
        <v>994</v>
      </c>
      <c r="H1064" s="6">
        <v>325</v>
      </c>
      <c r="I1064" s="12" t="s">
        <v>740</v>
      </c>
      <c r="J1064" s="12" t="s">
        <v>1087</v>
      </c>
      <c r="K1064" s="10">
        <v>52000</v>
      </c>
      <c r="L1064" s="11">
        <v>0.4</v>
      </c>
      <c r="M1064" s="13">
        <f t="shared" si="33"/>
        <v>130000</v>
      </c>
      <c r="N1064" s="13">
        <f t="shared" ref="N1064:N1094" si="35">M1064/H1064</f>
        <v>400</v>
      </c>
      <c r="O1064" s="4" t="s">
        <v>31</v>
      </c>
      <c r="P1064" s="12" t="s">
        <v>741</v>
      </c>
    </row>
    <row r="1065" spans="2:16" ht="14.25" customHeight="1">
      <c r="B1065" s="4" t="s">
        <v>13</v>
      </c>
      <c r="C1065" s="4">
        <v>1185732</v>
      </c>
      <c r="D1065" s="5">
        <v>44392</v>
      </c>
      <c r="E1065" s="4" t="s">
        <v>535</v>
      </c>
      <c r="F1065" s="4" t="s">
        <v>993</v>
      </c>
      <c r="G1065" s="4" t="s">
        <v>994</v>
      </c>
      <c r="H1065" s="6">
        <v>150</v>
      </c>
      <c r="I1065" s="12" t="s">
        <v>276</v>
      </c>
      <c r="J1065" s="12" t="s">
        <v>1087</v>
      </c>
      <c r="K1065" s="10">
        <v>15750</v>
      </c>
      <c r="L1065" s="11">
        <v>0.35</v>
      </c>
      <c r="M1065" s="13">
        <f t="shared" si="33"/>
        <v>45000</v>
      </c>
      <c r="N1065" s="13">
        <f t="shared" si="35"/>
        <v>300</v>
      </c>
      <c r="O1065" s="4" t="s">
        <v>31</v>
      </c>
      <c r="P1065" s="12" t="s">
        <v>742</v>
      </c>
    </row>
    <row r="1066" spans="2:16" ht="14.25" customHeight="1">
      <c r="B1066" s="4" t="s">
        <v>13</v>
      </c>
      <c r="C1066" s="4">
        <v>1185732</v>
      </c>
      <c r="D1066" s="5">
        <v>44393</v>
      </c>
      <c r="E1066" s="4" t="s">
        <v>535</v>
      </c>
      <c r="F1066" s="4" t="s">
        <v>993</v>
      </c>
      <c r="G1066" s="4" t="s">
        <v>994</v>
      </c>
      <c r="H1066" s="6">
        <v>50</v>
      </c>
      <c r="I1066" s="12" t="s">
        <v>37</v>
      </c>
      <c r="J1066" s="12" t="s">
        <v>1086</v>
      </c>
      <c r="K1066" s="10">
        <v>5250</v>
      </c>
      <c r="L1066" s="11">
        <v>0.35</v>
      </c>
      <c r="M1066" s="13">
        <f t="shared" si="33"/>
        <v>15000.000000000002</v>
      </c>
      <c r="N1066" s="13">
        <f t="shared" si="35"/>
        <v>300.00000000000006</v>
      </c>
      <c r="O1066" s="4" t="s">
        <v>31</v>
      </c>
      <c r="P1066" s="12" t="s">
        <v>743</v>
      </c>
    </row>
    <row r="1067" spans="2:16" ht="14.25" customHeight="1">
      <c r="B1067" s="4" t="s">
        <v>13</v>
      </c>
      <c r="C1067" s="4">
        <v>1185732</v>
      </c>
      <c r="D1067" s="5">
        <v>44394</v>
      </c>
      <c r="E1067" s="4" t="s">
        <v>535</v>
      </c>
      <c r="F1067" s="4" t="s">
        <v>993</v>
      </c>
      <c r="G1067" s="4" t="s">
        <v>994</v>
      </c>
      <c r="H1067" s="6">
        <v>25</v>
      </c>
      <c r="I1067" s="12" t="s">
        <v>279</v>
      </c>
      <c r="J1067" s="12" t="s">
        <v>1087</v>
      </c>
      <c r="K1067" s="10">
        <v>3000</v>
      </c>
      <c r="L1067" s="11">
        <v>0.4</v>
      </c>
      <c r="M1067" s="13">
        <f t="shared" si="33"/>
        <v>7500</v>
      </c>
      <c r="N1067" s="13">
        <f t="shared" si="35"/>
        <v>300</v>
      </c>
      <c r="O1067" s="4" t="s">
        <v>31</v>
      </c>
      <c r="P1067" s="12" t="s">
        <v>744</v>
      </c>
    </row>
    <row r="1068" spans="2:16" ht="14.25" customHeight="1">
      <c r="B1068" s="4" t="s">
        <v>13</v>
      </c>
      <c r="C1068" s="4">
        <v>1185732</v>
      </c>
      <c r="D1068" s="5">
        <v>44395</v>
      </c>
      <c r="E1068" s="4" t="s">
        <v>535</v>
      </c>
      <c r="F1068" s="4" t="s">
        <v>993</v>
      </c>
      <c r="G1068" s="4" t="s">
        <v>994</v>
      </c>
      <c r="H1068" s="6">
        <v>25</v>
      </c>
      <c r="I1068" s="12" t="s">
        <v>745</v>
      </c>
      <c r="J1068" s="12" t="s">
        <v>1086</v>
      </c>
      <c r="K1068" s="10">
        <v>3500</v>
      </c>
      <c r="L1068" s="11">
        <v>0.35</v>
      </c>
      <c r="M1068" s="13">
        <f t="shared" si="33"/>
        <v>10000</v>
      </c>
      <c r="N1068" s="13">
        <f t="shared" si="35"/>
        <v>400</v>
      </c>
      <c r="O1068" s="4" t="s">
        <v>31</v>
      </c>
      <c r="P1068" s="12" t="s">
        <v>746</v>
      </c>
    </row>
    <row r="1069" spans="2:16" ht="14.25" customHeight="1">
      <c r="B1069" s="4" t="s">
        <v>13</v>
      </c>
      <c r="C1069" s="4">
        <v>1185732</v>
      </c>
      <c r="D1069" s="5">
        <v>44396</v>
      </c>
      <c r="E1069" s="4" t="s">
        <v>535</v>
      </c>
      <c r="F1069" s="4" t="s">
        <v>993</v>
      </c>
      <c r="G1069" s="4" t="s">
        <v>994</v>
      </c>
      <c r="H1069" s="6">
        <v>150</v>
      </c>
      <c r="I1069" s="12" t="s">
        <v>350</v>
      </c>
      <c r="J1069" s="12" t="s">
        <v>1087</v>
      </c>
      <c r="K1069" s="10">
        <v>33750</v>
      </c>
      <c r="L1069" s="11">
        <v>0.5</v>
      </c>
      <c r="M1069" s="13">
        <f t="shared" si="33"/>
        <v>67500</v>
      </c>
      <c r="N1069" s="13">
        <f t="shared" si="35"/>
        <v>450</v>
      </c>
      <c r="O1069" s="4" t="s">
        <v>31</v>
      </c>
      <c r="P1069" s="12" t="s">
        <v>747</v>
      </c>
    </row>
    <row r="1070" spans="2:16" ht="14.25" customHeight="1">
      <c r="B1070" s="4" t="s">
        <v>13</v>
      </c>
      <c r="C1070" s="4">
        <v>1185732</v>
      </c>
      <c r="D1070" s="5">
        <v>44397</v>
      </c>
      <c r="E1070" s="4" t="s">
        <v>535</v>
      </c>
      <c r="F1070" s="4" t="s">
        <v>993</v>
      </c>
      <c r="G1070" s="4" t="s">
        <v>994</v>
      </c>
      <c r="H1070" s="6">
        <v>300</v>
      </c>
      <c r="I1070" s="12" t="s">
        <v>748</v>
      </c>
      <c r="J1070" s="12" t="s">
        <v>1087</v>
      </c>
      <c r="K1070" s="10">
        <v>48000</v>
      </c>
      <c r="L1070" s="11">
        <v>0.4</v>
      </c>
      <c r="M1070" s="13">
        <f t="shared" si="33"/>
        <v>120000</v>
      </c>
      <c r="N1070" s="13">
        <f t="shared" si="35"/>
        <v>400</v>
      </c>
      <c r="O1070" s="4" t="s">
        <v>31</v>
      </c>
      <c r="P1070" s="12" t="s">
        <v>749</v>
      </c>
    </row>
    <row r="1071" spans="2:16" ht="14.25" customHeight="1">
      <c r="B1071" s="4" t="s">
        <v>13</v>
      </c>
      <c r="C1071" s="4">
        <v>1185732</v>
      </c>
      <c r="D1071" s="5">
        <v>44398</v>
      </c>
      <c r="E1071" s="4" t="s">
        <v>535</v>
      </c>
      <c r="F1071" s="4" t="s">
        <v>993</v>
      </c>
      <c r="G1071" s="4" t="s">
        <v>994</v>
      </c>
      <c r="H1071" s="6">
        <v>150</v>
      </c>
      <c r="I1071" s="12" t="s">
        <v>290</v>
      </c>
      <c r="J1071" s="12" t="s">
        <v>1088</v>
      </c>
      <c r="K1071" s="10">
        <v>15750</v>
      </c>
      <c r="L1071" s="11">
        <v>0.35</v>
      </c>
      <c r="M1071" s="13">
        <f t="shared" si="33"/>
        <v>45000</v>
      </c>
      <c r="N1071" s="13">
        <f t="shared" si="35"/>
        <v>300</v>
      </c>
      <c r="O1071" s="4" t="s">
        <v>31</v>
      </c>
      <c r="P1071" s="12" t="s">
        <v>291</v>
      </c>
    </row>
    <row r="1072" spans="2:16" ht="14.25" customHeight="1">
      <c r="B1072" s="4" t="s">
        <v>13</v>
      </c>
      <c r="C1072" s="4">
        <v>1185732</v>
      </c>
      <c r="D1072" s="5">
        <v>44399</v>
      </c>
      <c r="E1072" s="4" t="s">
        <v>535</v>
      </c>
      <c r="F1072" s="4" t="s">
        <v>993</v>
      </c>
      <c r="G1072" s="4" t="s">
        <v>994</v>
      </c>
      <c r="H1072" s="6">
        <v>95</v>
      </c>
      <c r="I1072" s="12" t="s">
        <v>750</v>
      </c>
      <c r="J1072" s="12" t="s">
        <v>1086</v>
      </c>
      <c r="K1072" s="10">
        <v>9975</v>
      </c>
      <c r="L1072" s="11">
        <v>0.35</v>
      </c>
      <c r="M1072" s="13">
        <f t="shared" si="33"/>
        <v>28500</v>
      </c>
      <c r="N1072" s="13">
        <f t="shared" si="35"/>
        <v>300</v>
      </c>
      <c r="O1072" s="4" t="s">
        <v>31</v>
      </c>
      <c r="P1072" s="12" t="s">
        <v>751</v>
      </c>
    </row>
    <row r="1073" spans="2:16" ht="14.25" customHeight="1">
      <c r="B1073" s="4" t="s">
        <v>13</v>
      </c>
      <c r="C1073" s="4">
        <v>1185732</v>
      </c>
      <c r="D1073" s="5">
        <v>44400</v>
      </c>
      <c r="E1073" s="4" t="s">
        <v>535</v>
      </c>
      <c r="F1073" s="4" t="s">
        <v>993</v>
      </c>
      <c r="G1073" s="4" t="s">
        <v>994</v>
      </c>
      <c r="H1073" s="6">
        <v>125</v>
      </c>
      <c r="I1073" s="12" t="s">
        <v>752</v>
      </c>
      <c r="J1073" s="12" t="s">
        <v>1087</v>
      </c>
      <c r="K1073" s="10">
        <v>15000</v>
      </c>
      <c r="L1073" s="11">
        <v>0.4</v>
      </c>
      <c r="M1073" s="13">
        <f t="shared" si="33"/>
        <v>37500</v>
      </c>
      <c r="N1073" s="13">
        <f t="shared" si="35"/>
        <v>300</v>
      </c>
      <c r="O1073" s="4" t="s">
        <v>31</v>
      </c>
      <c r="P1073" s="12" t="s">
        <v>753</v>
      </c>
    </row>
    <row r="1074" spans="2:16" ht="14.25" customHeight="1">
      <c r="B1074" s="4" t="s">
        <v>13</v>
      </c>
      <c r="C1074" s="4">
        <v>1185732</v>
      </c>
      <c r="D1074" s="5">
        <v>44401</v>
      </c>
      <c r="E1074" s="4" t="s">
        <v>535</v>
      </c>
      <c r="F1074" s="4" t="s">
        <v>993</v>
      </c>
      <c r="G1074" s="4" t="s">
        <v>994</v>
      </c>
      <c r="H1074" s="6">
        <v>100</v>
      </c>
      <c r="I1074" s="12" t="s">
        <v>754</v>
      </c>
      <c r="J1074" s="12" t="s">
        <v>1087</v>
      </c>
      <c r="K1074" s="10">
        <v>17500</v>
      </c>
      <c r="L1074" s="11">
        <v>0.35</v>
      </c>
      <c r="M1074" s="13">
        <f t="shared" si="33"/>
        <v>50000</v>
      </c>
      <c r="N1074" s="13">
        <f t="shared" si="35"/>
        <v>500</v>
      </c>
      <c r="O1074" s="4" t="s">
        <v>31</v>
      </c>
      <c r="P1074" s="12" t="s">
        <v>755</v>
      </c>
    </row>
    <row r="1075" spans="2:16" ht="14.25" customHeight="1">
      <c r="B1075" s="4" t="s">
        <v>13</v>
      </c>
      <c r="C1075" s="4">
        <v>1185732</v>
      </c>
      <c r="D1075" s="5">
        <v>44402</v>
      </c>
      <c r="E1075" s="4" t="s">
        <v>535</v>
      </c>
      <c r="F1075" s="4" t="s">
        <v>993</v>
      </c>
      <c r="G1075" s="4" t="s">
        <v>994</v>
      </c>
      <c r="H1075" s="6">
        <v>200</v>
      </c>
      <c r="I1075" s="12" t="s">
        <v>756</v>
      </c>
      <c r="J1075" s="12" t="s">
        <v>1088</v>
      </c>
      <c r="K1075" s="10">
        <v>55000</v>
      </c>
      <c r="L1075" s="11">
        <v>0.5</v>
      </c>
      <c r="M1075" s="13">
        <f t="shared" si="33"/>
        <v>110000</v>
      </c>
      <c r="N1075" s="13">
        <f t="shared" si="35"/>
        <v>550</v>
      </c>
      <c r="O1075" s="4" t="s">
        <v>31</v>
      </c>
      <c r="P1075" s="12" t="s">
        <v>757</v>
      </c>
    </row>
    <row r="1076" spans="2:16" ht="14.25" customHeight="1">
      <c r="B1076" s="4" t="s">
        <v>13</v>
      </c>
      <c r="C1076" s="4">
        <v>1185732</v>
      </c>
      <c r="D1076" s="5">
        <v>44403</v>
      </c>
      <c r="E1076" s="4" t="s">
        <v>535</v>
      </c>
      <c r="F1076" s="4" t="s">
        <v>993</v>
      </c>
      <c r="G1076" s="4" t="s">
        <v>994</v>
      </c>
      <c r="H1076" s="6">
        <v>450</v>
      </c>
      <c r="I1076" s="12" t="s">
        <v>758</v>
      </c>
      <c r="J1076" s="12" t="s">
        <v>1086</v>
      </c>
      <c r="K1076" s="10">
        <v>90000</v>
      </c>
      <c r="L1076" s="11">
        <v>0.4</v>
      </c>
      <c r="M1076" s="13">
        <f t="shared" si="33"/>
        <v>225000</v>
      </c>
      <c r="N1076" s="13">
        <f t="shared" si="35"/>
        <v>500</v>
      </c>
      <c r="O1076" s="4" t="s">
        <v>31</v>
      </c>
      <c r="P1076" s="12" t="s">
        <v>759</v>
      </c>
    </row>
    <row r="1077" spans="2:16" ht="14.25" customHeight="1">
      <c r="B1077" s="4" t="s">
        <v>13</v>
      </c>
      <c r="C1077" s="4">
        <v>1185732</v>
      </c>
      <c r="D1077" s="5">
        <v>44404</v>
      </c>
      <c r="E1077" s="4" t="s">
        <v>535</v>
      </c>
      <c r="F1077" s="4" t="s">
        <v>993</v>
      </c>
      <c r="G1077" s="4" t="s">
        <v>994</v>
      </c>
      <c r="H1077" s="6">
        <v>250</v>
      </c>
      <c r="I1077" s="12" t="s">
        <v>760</v>
      </c>
      <c r="J1077" s="12" t="s">
        <v>1086</v>
      </c>
      <c r="K1077" s="10">
        <v>35000</v>
      </c>
      <c r="L1077" s="11">
        <v>0.35</v>
      </c>
      <c r="M1077" s="13">
        <f t="shared" si="33"/>
        <v>100000</v>
      </c>
      <c r="N1077" s="13">
        <f t="shared" si="35"/>
        <v>400</v>
      </c>
      <c r="O1077" s="4" t="s">
        <v>31</v>
      </c>
      <c r="P1077" s="12" t="s">
        <v>761</v>
      </c>
    </row>
    <row r="1078" spans="2:16" ht="14.25" customHeight="1">
      <c r="B1078" s="4" t="s">
        <v>13</v>
      </c>
      <c r="C1078" s="4">
        <v>1185732</v>
      </c>
      <c r="D1078" s="5">
        <v>44405</v>
      </c>
      <c r="E1078" s="4" t="s">
        <v>535</v>
      </c>
      <c r="F1078" s="4" t="s">
        <v>993</v>
      </c>
      <c r="G1078" s="4" t="s">
        <v>994</v>
      </c>
      <c r="H1078" s="6">
        <v>200</v>
      </c>
      <c r="I1078" s="12" t="s">
        <v>172</v>
      </c>
      <c r="J1078" s="12" t="s">
        <v>1087</v>
      </c>
      <c r="K1078" s="10">
        <v>28000</v>
      </c>
      <c r="L1078" s="11">
        <v>0.35</v>
      </c>
      <c r="M1078" s="13">
        <f t="shared" si="33"/>
        <v>80000</v>
      </c>
      <c r="N1078" s="13">
        <f t="shared" si="35"/>
        <v>400</v>
      </c>
      <c r="O1078" s="4" t="s">
        <v>31</v>
      </c>
      <c r="P1078" s="12" t="s">
        <v>173</v>
      </c>
    </row>
    <row r="1079" spans="2:16" ht="14.25" customHeight="1">
      <c r="B1079" s="4" t="s">
        <v>13</v>
      </c>
      <c r="C1079" s="4">
        <v>1185732</v>
      </c>
      <c r="D1079" s="5">
        <v>44406</v>
      </c>
      <c r="E1079" s="4" t="s">
        <v>535</v>
      </c>
      <c r="F1079" s="4" t="s">
        <v>993</v>
      </c>
      <c r="G1079" s="4" t="s">
        <v>994</v>
      </c>
      <c r="H1079" s="6">
        <v>150</v>
      </c>
      <c r="I1079" s="12" t="s">
        <v>185</v>
      </c>
      <c r="J1079" s="12" t="s">
        <v>1087</v>
      </c>
      <c r="K1079" s="10">
        <v>24000</v>
      </c>
      <c r="L1079" s="11">
        <v>0.4</v>
      </c>
      <c r="M1079" s="13">
        <f t="shared" si="33"/>
        <v>60000</v>
      </c>
      <c r="N1079" s="13">
        <f t="shared" si="35"/>
        <v>400</v>
      </c>
      <c r="O1079" s="4" t="s">
        <v>31</v>
      </c>
      <c r="P1079" s="12" t="s">
        <v>186</v>
      </c>
    </row>
    <row r="1080" spans="2:16" ht="14.25" customHeight="1">
      <c r="B1080" s="4" t="s">
        <v>13</v>
      </c>
      <c r="C1080" s="4">
        <v>1185732</v>
      </c>
      <c r="D1080" s="5">
        <v>44407</v>
      </c>
      <c r="E1080" s="4" t="s">
        <v>535</v>
      </c>
      <c r="F1080" s="4" t="s">
        <v>993</v>
      </c>
      <c r="G1080" s="4" t="s">
        <v>994</v>
      </c>
      <c r="H1080" s="6">
        <v>150</v>
      </c>
      <c r="I1080" s="12" t="s">
        <v>264</v>
      </c>
      <c r="J1080" s="12" t="s">
        <v>1087</v>
      </c>
      <c r="K1080" s="10">
        <v>26250</v>
      </c>
      <c r="L1080" s="11">
        <v>0.35</v>
      </c>
      <c r="M1080" s="13">
        <f t="shared" si="33"/>
        <v>75000</v>
      </c>
      <c r="N1080" s="13">
        <f t="shared" si="35"/>
        <v>500</v>
      </c>
      <c r="O1080" s="4" t="s">
        <v>31</v>
      </c>
      <c r="P1080" s="12" t="s">
        <v>265</v>
      </c>
    </row>
    <row r="1081" spans="2:16" ht="14.25" customHeight="1">
      <c r="B1081" s="4" t="s">
        <v>13</v>
      </c>
      <c r="C1081" s="4">
        <v>1185732</v>
      </c>
      <c r="D1081" s="5">
        <v>44408</v>
      </c>
      <c r="E1081" s="4" t="s">
        <v>535</v>
      </c>
      <c r="F1081" s="4" t="s">
        <v>993</v>
      </c>
      <c r="G1081" s="4" t="s">
        <v>994</v>
      </c>
      <c r="H1081" s="6">
        <v>250</v>
      </c>
      <c r="I1081" s="12" t="s">
        <v>503</v>
      </c>
      <c r="J1081" s="12" t="s">
        <v>1087</v>
      </c>
      <c r="K1081" s="10">
        <v>68750</v>
      </c>
      <c r="L1081" s="11">
        <v>0.5</v>
      </c>
      <c r="M1081" s="13">
        <f t="shared" si="33"/>
        <v>137500</v>
      </c>
      <c r="N1081" s="13">
        <f t="shared" si="35"/>
        <v>550</v>
      </c>
      <c r="O1081" s="4" t="s">
        <v>31</v>
      </c>
      <c r="P1081" s="12" t="s">
        <v>504</v>
      </c>
    </row>
    <row r="1082" spans="2:16" ht="14.25" customHeight="1">
      <c r="B1082" s="4" t="s">
        <v>13</v>
      </c>
      <c r="C1082" s="4">
        <v>1197831</v>
      </c>
      <c r="D1082" s="5">
        <v>44409</v>
      </c>
      <c r="E1082" s="4" t="s">
        <v>535</v>
      </c>
      <c r="F1082" s="4" t="s">
        <v>993</v>
      </c>
      <c r="G1082" s="4" t="s">
        <v>994</v>
      </c>
      <c r="H1082" s="6">
        <v>675</v>
      </c>
      <c r="I1082" s="12" t="s">
        <v>585</v>
      </c>
      <c r="J1082" s="12" t="s">
        <v>1086</v>
      </c>
      <c r="K1082" s="10">
        <v>54000</v>
      </c>
      <c r="L1082" s="11">
        <v>0.4</v>
      </c>
      <c r="M1082" s="13">
        <f t="shared" si="33"/>
        <v>135000</v>
      </c>
      <c r="N1082" s="13">
        <f t="shared" si="35"/>
        <v>200</v>
      </c>
      <c r="O1082" s="4" t="s">
        <v>31</v>
      </c>
      <c r="P1082" s="12" t="s">
        <v>764</v>
      </c>
    </row>
    <row r="1083" spans="2:16" ht="14.25" customHeight="1">
      <c r="B1083" s="4" t="s">
        <v>13</v>
      </c>
      <c r="C1083" s="4">
        <v>1197831</v>
      </c>
      <c r="D1083" s="5">
        <v>44410</v>
      </c>
      <c r="E1083" s="4" t="s">
        <v>535</v>
      </c>
      <c r="F1083" s="4" t="s">
        <v>993</v>
      </c>
      <c r="G1083" s="4" t="s">
        <v>994</v>
      </c>
      <c r="H1083" s="6">
        <v>675</v>
      </c>
      <c r="I1083" s="12" t="s">
        <v>119</v>
      </c>
      <c r="J1083" s="12" t="s">
        <v>1087</v>
      </c>
      <c r="K1083" s="10">
        <v>81000</v>
      </c>
      <c r="L1083" s="11">
        <v>0.4</v>
      </c>
      <c r="M1083" s="13">
        <f t="shared" si="33"/>
        <v>202500</v>
      </c>
      <c r="N1083" s="13">
        <f t="shared" si="35"/>
        <v>300</v>
      </c>
      <c r="O1083" s="4" t="s">
        <v>31</v>
      </c>
      <c r="P1083" s="12" t="s">
        <v>765</v>
      </c>
    </row>
    <row r="1084" spans="2:16" ht="14.25" customHeight="1">
      <c r="B1084" s="4" t="s">
        <v>13</v>
      </c>
      <c r="C1084" s="4">
        <v>1197831</v>
      </c>
      <c r="D1084" s="5">
        <v>44411</v>
      </c>
      <c r="E1084" s="4" t="s">
        <v>535</v>
      </c>
      <c r="F1084" s="4" t="s">
        <v>993</v>
      </c>
      <c r="G1084" s="4" t="s">
        <v>994</v>
      </c>
      <c r="H1084" s="6">
        <v>475</v>
      </c>
      <c r="I1084" s="12" t="s">
        <v>99</v>
      </c>
      <c r="J1084" s="12" t="s">
        <v>1087</v>
      </c>
      <c r="K1084" s="10">
        <v>57000</v>
      </c>
      <c r="L1084" s="11">
        <v>0.4</v>
      </c>
      <c r="M1084" s="13">
        <f t="shared" si="33"/>
        <v>142500</v>
      </c>
      <c r="N1084" s="13">
        <f t="shared" si="35"/>
        <v>300</v>
      </c>
      <c r="O1084" s="4" t="s">
        <v>31</v>
      </c>
      <c r="P1084" s="12" t="s">
        <v>766</v>
      </c>
    </row>
    <row r="1085" spans="2:16" ht="14.25" customHeight="1">
      <c r="B1085" s="4" t="s">
        <v>13</v>
      </c>
      <c r="C1085" s="4">
        <v>1197831</v>
      </c>
      <c r="D1085" s="5">
        <v>44412</v>
      </c>
      <c r="E1085" s="4" t="s">
        <v>535</v>
      </c>
      <c r="F1085" s="4" t="s">
        <v>993</v>
      </c>
      <c r="G1085" s="4" t="s">
        <v>994</v>
      </c>
      <c r="H1085" s="6">
        <v>475</v>
      </c>
      <c r="I1085" s="12" t="s">
        <v>767</v>
      </c>
      <c r="J1085" s="12" t="s">
        <v>1086</v>
      </c>
      <c r="K1085" s="10">
        <v>83125</v>
      </c>
      <c r="L1085" s="11">
        <v>0.5</v>
      </c>
      <c r="M1085" s="13">
        <f t="shared" si="33"/>
        <v>166250</v>
      </c>
      <c r="N1085" s="13">
        <f t="shared" si="35"/>
        <v>350</v>
      </c>
      <c r="O1085" s="4" t="s">
        <v>31</v>
      </c>
      <c r="P1085" s="12" t="s">
        <v>768</v>
      </c>
    </row>
    <row r="1086" spans="2:16" ht="14.25" customHeight="1">
      <c r="B1086" s="4" t="s">
        <v>13</v>
      </c>
      <c r="C1086" s="4">
        <v>1197831</v>
      </c>
      <c r="D1086" s="5">
        <v>44413</v>
      </c>
      <c r="E1086" s="4" t="s">
        <v>150</v>
      </c>
      <c r="F1086" s="4" t="s">
        <v>995</v>
      </c>
      <c r="G1086" s="4" t="s">
        <v>996</v>
      </c>
      <c r="H1086" s="6">
        <v>325</v>
      </c>
      <c r="I1086" s="12" t="s">
        <v>254</v>
      </c>
      <c r="J1086" s="12" t="s">
        <v>1086</v>
      </c>
      <c r="K1086" s="10">
        <v>45500</v>
      </c>
      <c r="L1086" s="11">
        <v>0.35</v>
      </c>
      <c r="M1086" s="13">
        <f t="shared" si="33"/>
        <v>130000.00000000001</v>
      </c>
      <c r="N1086" s="13">
        <f t="shared" si="35"/>
        <v>400.00000000000006</v>
      </c>
      <c r="O1086" s="4" t="s">
        <v>31</v>
      </c>
      <c r="P1086" s="12" t="s">
        <v>255</v>
      </c>
    </row>
    <row r="1087" spans="2:16" ht="14.25" customHeight="1">
      <c r="B1087" s="4" t="s">
        <v>13</v>
      </c>
      <c r="C1087" s="4">
        <v>1197831</v>
      </c>
      <c r="D1087" s="5">
        <v>44414</v>
      </c>
      <c r="E1087" s="4" t="s">
        <v>150</v>
      </c>
      <c r="F1087" s="4" t="s">
        <v>995</v>
      </c>
      <c r="G1087" s="4" t="s">
        <v>996</v>
      </c>
      <c r="H1087" s="6">
        <v>475</v>
      </c>
      <c r="I1087" s="12" t="s">
        <v>769</v>
      </c>
      <c r="J1087" s="12" t="s">
        <v>1086</v>
      </c>
      <c r="K1087" s="10">
        <v>91437.5</v>
      </c>
      <c r="L1087" s="11">
        <v>0.55000000000000004</v>
      </c>
      <c r="M1087" s="13">
        <f t="shared" si="33"/>
        <v>166250</v>
      </c>
      <c r="N1087" s="13">
        <f t="shared" si="35"/>
        <v>350</v>
      </c>
      <c r="O1087" s="4" t="s">
        <v>31</v>
      </c>
      <c r="P1087" s="12" t="s">
        <v>770</v>
      </c>
    </row>
    <row r="1088" spans="2:16" ht="14.25" customHeight="1">
      <c r="B1088" s="4" t="s">
        <v>13</v>
      </c>
      <c r="C1088" s="4">
        <v>1197831</v>
      </c>
      <c r="D1088" s="5">
        <v>44415</v>
      </c>
      <c r="E1088" s="4" t="s">
        <v>150</v>
      </c>
      <c r="F1088" s="4" t="s">
        <v>995</v>
      </c>
      <c r="G1088" s="4" t="s">
        <v>996</v>
      </c>
      <c r="H1088" s="6">
        <v>625</v>
      </c>
      <c r="I1088" s="12" t="s">
        <v>244</v>
      </c>
      <c r="J1088" s="12" t="s">
        <v>1087</v>
      </c>
      <c r="K1088" s="10">
        <v>62500</v>
      </c>
      <c r="L1088" s="11">
        <v>0.4</v>
      </c>
      <c r="M1088" s="13">
        <f t="shared" si="33"/>
        <v>156250</v>
      </c>
      <c r="N1088" s="13">
        <f t="shared" si="35"/>
        <v>250</v>
      </c>
      <c r="O1088" s="4" t="s">
        <v>31</v>
      </c>
      <c r="P1088" s="12" t="s">
        <v>245</v>
      </c>
    </row>
    <row r="1089" spans="2:16" ht="14.25" customHeight="1">
      <c r="B1089" s="4" t="s">
        <v>13</v>
      </c>
      <c r="C1089" s="4">
        <v>1197831</v>
      </c>
      <c r="D1089" s="5">
        <v>44416</v>
      </c>
      <c r="E1089" s="4" t="s">
        <v>150</v>
      </c>
      <c r="F1089" s="4" t="s">
        <v>995</v>
      </c>
      <c r="G1089" s="4" t="s">
        <v>996</v>
      </c>
      <c r="H1089" s="6">
        <v>600</v>
      </c>
      <c r="I1089" s="12" t="s">
        <v>771</v>
      </c>
      <c r="J1089" s="12" t="s">
        <v>1087</v>
      </c>
      <c r="K1089" s="10">
        <v>84000</v>
      </c>
      <c r="L1089" s="11">
        <v>0.4</v>
      </c>
      <c r="M1089" s="13">
        <f t="shared" si="33"/>
        <v>210000</v>
      </c>
      <c r="N1089" s="13">
        <f t="shared" si="35"/>
        <v>350</v>
      </c>
      <c r="O1089" s="4" t="s">
        <v>31</v>
      </c>
      <c r="P1089" s="12" t="s">
        <v>772</v>
      </c>
    </row>
    <row r="1090" spans="2:16" ht="14.25" customHeight="1">
      <c r="B1090" s="4" t="s">
        <v>13</v>
      </c>
      <c r="C1090" s="4">
        <v>1197831</v>
      </c>
      <c r="D1090" s="5">
        <v>44417</v>
      </c>
      <c r="E1090" s="4" t="s">
        <v>150</v>
      </c>
      <c r="F1090" s="4" t="s">
        <v>995</v>
      </c>
      <c r="G1090" s="4" t="s">
        <v>996</v>
      </c>
      <c r="H1090" s="6">
        <v>425</v>
      </c>
      <c r="I1090" s="12" t="s">
        <v>259</v>
      </c>
      <c r="J1090" s="12" t="s">
        <v>1087</v>
      </c>
      <c r="K1090" s="10">
        <v>59500</v>
      </c>
      <c r="L1090" s="11">
        <v>0.4</v>
      </c>
      <c r="M1090" s="13">
        <f t="shared" si="33"/>
        <v>148750</v>
      </c>
      <c r="N1090" s="13">
        <f t="shared" si="35"/>
        <v>350</v>
      </c>
      <c r="O1090" s="4" t="s">
        <v>31</v>
      </c>
      <c r="P1090" s="12" t="s">
        <v>260</v>
      </c>
    </row>
    <row r="1091" spans="2:16" ht="14.25" customHeight="1">
      <c r="B1091" s="4" t="s">
        <v>13</v>
      </c>
      <c r="C1091" s="4">
        <v>1197831</v>
      </c>
      <c r="D1091" s="5">
        <v>44418</v>
      </c>
      <c r="E1091" s="4" t="s">
        <v>150</v>
      </c>
      <c r="F1091" s="4" t="s">
        <v>995</v>
      </c>
      <c r="G1091" s="4" t="s">
        <v>996</v>
      </c>
      <c r="H1091" s="6">
        <v>375</v>
      </c>
      <c r="I1091" s="12" t="s">
        <v>322</v>
      </c>
      <c r="J1091" s="12" t="s">
        <v>1087</v>
      </c>
      <c r="K1091" s="10">
        <v>65625</v>
      </c>
      <c r="L1091" s="11">
        <v>0.5</v>
      </c>
      <c r="M1091" s="13">
        <f t="shared" si="33"/>
        <v>131250</v>
      </c>
      <c r="N1091" s="13">
        <f t="shared" si="35"/>
        <v>350</v>
      </c>
      <c r="O1091" s="4" t="s">
        <v>31</v>
      </c>
      <c r="P1091" s="12" t="s">
        <v>323</v>
      </c>
    </row>
    <row r="1092" spans="2:16" ht="14.25" customHeight="1">
      <c r="B1092" s="4" t="s">
        <v>13</v>
      </c>
      <c r="C1092" s="4">
        <v>1197831</v>
      </c>
      <c r="D1092" s="5">
        <v>44419</v>
      </c>
      <c r="E1092" s="4" t="s">
        <v>150</v>
      </c>
      <c r="F1092" s="4" t="s">
        <v>995</v>
      </c>
      <c r="G1092" s="4" t="s">
        <v>996</v>
      </c>
      <c r="H1092" s="6">
        <v>250</v>
      </c>
      <c r="I1092" s="12" t="s">
        <v>672</v>
      </c>
      <c r="J1092" s="12" t="s">
        <v>1087</v>
      </c>
      <c r="K1092" s="10">
        <v>35000</v>
      </c>
      <c r="L1092" s="11">
        <v>0.35</v>
      </c>
      <c r="M1092" s="13">
        <f t="shared" si="33"/>
        <v>100000</v>
      </c>
      <c r="N1092" s="13">
        <f t="shared" si="35"/>
        <v>400</v>
      </c>
      <c r="O1092" s="4" t="s">
        <v>31</v>
      </c>
      <c r="P1092" s="12" t="s">
        <v>673</v>
      </c>
    </row>
    <row r="1093" spans="2:16" ht="14.25" customHeight="1">
      <c r="B1093" s="4" t="s">
        <v>13</v>
      </c>
      <c r="C1093" s="4">
        <v>1197831</v>
      </c>
      <c r="D1093" s="5">
        <v>44420</v>
      </c>
      <c r="E1093" s="4" t="s">
        <v>150</v>
      </c>
      <c r="F1093" s="4" t="s">
        <v>995</v>
      </c>
      <c r="G1093" s="4" t="s">
        <v>996</v>
      </c>
      <c r="H1093" s="6">
        <v>450</v>
      </c>
      <c r="I1093" s="12" t="s">
        <v>99</v>
      </c>
      <c r="J1093" s="12" t="s">
        <v>1087</v>
      </c>
      <c r="K1093" s="10">
        <v>86625</v>
      </c>
      <c r="L1093" s="11">
        <v>0.55000000000000004</v>
      </c>
      <c r="M1093" s="13">
        <f t="shared" si="33"/>
        <v>157500</v>
      </c>
      <c r="N1093" s="13">
        <f t="shared" si="35"/>
        <v>350</v>
      </c>
      <c r="O1093" s="4" t="s">
        <v>31</v>
      </c>
      <c r="P1093" s="12" t="s">
        <v>773</v>
      </c>
    </row>
    <row r="1094" spans="2:16" ht="14.25" customHeight="1">
      <c r="B1094" s="4" t="s">
        <v>13</v>
      </c>
      <c r="C1094" s="4">
        <v>1197831</v>
      </c>
      <c r="D1094" s="5">
        <v>44421</v>
      </c>
      <c r="E1094" s="4" t="s">
        <v>150</v>
      </c>
      <c r="F1094" s="4" t="s">
        <v>995</v>
      </c>
      <c r="G1094" s="4" t="s">
        <v>996</v>
      </c>
      <c r="H1094" s="6">
        <v>625</v>
      </c>
      <c r="I1094" s="12" t="s">
        <v>242</v>
      </c>
      <c r="J1094" s="12" t="s">
        <v>1087</v>
      </c>
      <c r="K1094" s="10">
        <v>84375</v>
      </c>
      <c r="L1094" s="11">
        <v>0.45</v>
      </c>
      <c r="M1094" s="13">
        <f t="shared" si="33"/>
        <v>187500</v>
      </c>
      <c r="N1094" s="13">
        <f t="shared" si="35"/>
        <v>300</v>
      </c>
      <c r="O1094" s="4" t="s">
        <v>31</v>
      </c>
      <c r="P1094" s="12" t="s">
        <v>243</v>
      </c>
    </row>
    <row r="1095" spans="2:16" ht="14.25" customHeight="1">
      <c r="B1095" s="4" t="s">
        <v>13</v>
      </c>
      <c r="C1095" s="4">
        <v>1197831</v>
      </c>
      <c r="D1095" s="5">
        <v>44422</v>
      </c>
      <c r="E1095" s="4" t="s">
        <v>150</v>
      </c>
      <c r="F1095" s="4" t="s">
        <v>995</v>
      </c>
      <c r="G1095" s="4" t="s">
        <v>996</v>
      </c>
      <c r="H1095" s="6">
        <v>625</v>
      </c>
      <c r="I1095" s="12" t="s">
        <v>774</v>
      </c>
      <c r="J1095" s="12" t="s">
        <v>1087</v>
      </c>
      <c r="K1095" s="10">
        <v>112500</v>
      </c>
      <c r="L1095" s="11">
        <v>0.45</v>
      </c>
      <c r="M1095" s="13">
        <f t="shared" ref="M1095:M1158" si="36">K1095/L1095</f>
        <v>250000</v>
      </c>
      <c r="N1095" s="13">
        <f t="shared" ref="N1095:N1158" si="37">M1095/H1095</f>
        <v>400</v>
      </c>
      <c r="O1095" s="4" t="s">
        <v>31</v>
      </c>
      <c r="P1095" s="12" t="s">
        <v>775</v>
      </c>
    </row>
    <row r="1096" spans="2:16" ht="14.25" customHeight="1">
      <c r="B1096" s="4" t="s">
        <v>13</v>
      </c>
      <c r="C1096" s="4">
        <v>1197831</v>
      </c>
      <c r="D1096" s="5">
        <v>44423</v>
      </c>
      <c r="E1096" s="4" t="s">
        <v>150</v>
      </c>
      <c r="F1096" s="4" t="s">
        <v>995</v>
      </c>
      <c r="G1096" s="4" t="s">
        <v>996</v>
      </c>
      <c r="H1096" s="6">
        <v>450</v>
      </c>
      <c r="I1096" s="12" t="s">
        <v>776</v>
      </c>
      <c r="J1096" s="12" t="s">
        <v>1087</v>
      </c>
      <c r="K1096" s="10">
        <v>60750</v>
      </c>
      <c r="L1096" s="11">
        <v>0.45</v>
      </c>
      <c r="M1096" s="13">
        <f t="shared" si="36"/>
        <v>135000</v>
      </c>
      <c r="N1096" s="13">
        <f t="shared" si="37"/>
        <v>300</v>
      </c>
      <c r="O1096" s="4" t="s">
        <v>31</v>
      </c>
      <c r="P1096" s="12" t="s">
        <v>777</v>
      </c>
    </row>
    <row r="1097" spans="2:16" ht="14.25" customHeight="1">
      <c r="B1097" s="4" t="s">
        <v>13</v>
      </c>
      <c r="C1097" s="4">
        <v>1197831</v>
      </c>
      <c r="D1097" s="5">
        <v>44424</v>
      </c>
      <c r="E1097" s="4" t="s">
        <v>150</v>
      </c>
      <c r="F1097" s="4" t="s">
        <v>995</v>
      </c>
      <c r="G1097" s="4" t="s">
        <v>996</v>
      </c>
      <c r="H1097" s="6">
        <v>350</v>
      </c>
      <c r="I1097" s="12" t="s">
        <v>778</v>
      </c>
      <c r="J1097" s="12" t="s">
        <v>1087</v>
      </c>
      <c r="K1097" s="10">
        <v>67375</v>
      </c>
      <c r="L1097" s="11">
        <v>0.55000000000000004</v>
      </c>
      <c r="M1097" s="13">
        <f t="shared" si="36"/>
        <v>122499.99999999999</v>
      </c>
      <c r="N1097" s="13">
        <f t="shared" si="37"/>
        <v>349.99999999999994</v>
      </c>
      <c r="O1097" s="4" t="s">
        <v>31</v>
      </c>
      <c r="P1097" s="12" t="s">
        <v>779</v>
      </c>
    </row>
    <row r="1098" spans="2:16" ht="14.25" customHeight="1">
      <c r="B1098" s="4" t="s">
        <v>13</v>
      </c>
      <c r="C1098" s="4">
        <v>1197831</v>
      </c>
      <c r="D1098" s="5">
        <v>44425</v>
      </c>
      <c r="E1098" s="4" t="s">
        <v>150</v>
      </c>
      <c r="F1098" s="4" t="s">
        <v>995</v>
      </c>
      <c r="G1098" s="4" t="s">
        <v>996</v>
      </c>
      <c r="H1098" s="6">
        <v>250</v>
      </c>
      <c r="I1098" s="12" t="s">
        <v>780</v>
      </c>
      <c r="J1098" s="12" t="s">
        <v>1088</v>
      </c>
      <c r="K1098" s="10">
        <v>40000</v>
      </c>
      <c r="L1098" s="11">
        <v>0.4</v>
      </c>
      <c r="M1098" s="13">
        <f t="shared" si="36"/>
        <v>100000</v>
      </c>
      <c r="N1098" s="13">
        <f t="shared" si="37"/>
        <v>400</v>
      </c>
      <c r="O1098" s="4" t="s">
        <v>31</v>
      </c>
      <c r="P1098" s="12" t="s">
        <v>781</v>
      </c>
    </row>
    <row r="1099" spans="2:16" ht="14.25" customHeight="1">
      <c r="B1099" s="4" t="s">
        <v>13</v>
      </c>
      <c r="C1099" s="4">
        <v>1197831</v>
      </c>
      <c r="D1099" s="5">
        <v>44426</v>
      </c>
      <c r="E1099" s="4" t="s">
        <v>150</v>
      </c>
      <c r="F1099" s="4" t="s">
        <v>995</v>
      </c>
      <c r="G1099" s="4" t="s">
        <v>996</v>
      </c>
      <c r="H1099" s="6">
        <v>400</v>
      </c>
      <c r="I1099" s="12" t="s">
        <v>37</v>
      </c>
      <c r="J1099" s="12" t="s">
        <v>1086</v>
      </c>
      <c r="K1099" s="10">
        <v>84000</v>
      </c>
      <c r="L1099" s="11">
        <v>0.6</v>
      </c>
      <c r="M1099" s="13">
        <f t="shared" si="36"/>
        <v>140000</v>
      </c>
      <c r="N1099" s="13">
        <f t="shared" si="37"/>
        <v>350</v>
      </c>
      <c r="O1099" s="4" t="s">
        <v>31</v>
      </c>
      <c r="P1099" s="12" t="s">
        <v>782</v>
      </c>
    </row>
    <row r="1100" spans="2:16" ht="14.25" customHeight="1">
      <c r="B1100" s="4" t="s">
        <v>13</v>
      </c>
      <c r="C1100" s="4">
        <v>1197831</v>
      </c>
      <c r="D1100" s="5">
        <v>44427</v>
      </c>
      <c r="E1100" s="4" t="s">
        <v>150</v>
      </c>
      <c r="F1100" s="4" t="s">
        <v>995</v>
      </c>
      <c r="G1100" s="4" t="s">
        <v>996</v>
      </c>
      <c r="H1100" s="6">
        <v>650</v>
      </c>
      <c r="I1100" s="12" t="s">
        <v>783</v>
      </c>
      <c r="J1100" s="12" t="s">
        <v>1086</v>
      </c>
      <c r="K1100" s="10">
        <v>58500</v>
      </c>
      <c r="L1100" s="11">
        <v>0.45</v>
      </c>
      <c r="M1100" s="13">
        <f t="shared" si="36"/>
        <v>130000</v>
      </c>
      <c r="N1100" s="13">
        <f t="shared" si="37"/>
        <v>200</v>
      </c>
      <c r="O1100" s="4" t="s">
        <v>31</v>
      </c>
      <c r="P1100" s="12" t="s">
        <v>784</v>
      </c>
    </row>
    <row r="1101" spans="2:16" ht="14.25" customHeight="1">
      <c r="B1101" s="4" t="s">
        <v>13</v>
      </c>
      <c r="C1101" s="4">
        <v>1197831</v>
      </c>
      <c r="D1101" s="5">
        <v>44428</v>
      </c>
      <c r="E1101" s="4" t="s">
        <v>150</v>
      </c>
      <c r="F1101" s="4" t="s">
        <v>995</v>
      </c>
      <c r="G1101" s="4" t="s">
        <v>996</v>
      </c>
      <c r="H1101" s="6">
        <v>650</v>
      </c>
      <c r="I1101" s="12" t="s">
        <v>224</v>
      </c>
      <c r="J1101" s="12" t="s">
        <v>1087</v>
      </c>
      <c r="K1101" s="10">
        <v>58500</v>
      </c>
      <c r="L1101" s="11">
        <v>0.45</v>
      </c>
      <c r="M1101" s="13">
        <f t="shared" si="36"/>
        <v>130000</v>
      </c>
      <c r="N1101" s="13">
        <f t="shared" si="37"/>
        <v>200</v>
      </c>
      <c r="O1101" s="4" t="s">
        <v>31</v>
      </c>
      <c r="P1101" s="12" t="s">
        <v>225</v>
      </c>
    </row>
    <row r="1102" spans="2:16" ht="14.25" customHeight="1">
      <c r="B1102" s="4" t="s">
        <v>13</v>
      </c>
      <c r="C1102" s="4">
        <v>1197831</v>
      </c>
      <c r="D1102" s="5">
        <v>44429</v>
      </c>
      <c r="E1102" s="4" t="s">
        <v>150</v>
      </c>
      <c r="F1102" s="4" t="s">
        <v>995</v>
      </c>
      <c r="G1102" s="4" t="s">
        <v>996</v>
      </c>
      <c r="H1102" s="6">
        <v>475</v>
      </c>
      <c r="I1102" s="12" t="s">
        <v>752</v>
      </c>
      <c r="J1102" s="12" t="s">
        <v>1087</v>
      </c>
      <c r="K1102" s="10">
        <v>32062.5</v>
      </c>
      <c r="L1102" s="11">
        <v>0.45</v>
      </c>
      <c r="M1102" s="13">
        <f t="shared" si="36"/>
        <v>71250</v>
      </c>
      <c r="N1102" s="13">
        <f t="shared" si="37"/>
        <v>150</v>
      </c>
      <c r="O1102" s="4" t="s">
        <v>31</v>
      </c>
      <c r="P1102" s="12" t="s">
        <v>753</v>
      </c>
    </row>
    <row r="1103" spans="2:16" ht="14.25" customHeight="1">
      <c r="B1103" s="4" t="s">
        <v>13</v>
      </c>
      <c r="C1103" s="4">
        <v>1197831</v>
      </c>
      <c r="D1103" s="5">
        <v>44430</v>
      </c>
      <c r="E1103" s="4" t="s">
        <v>150</v>
      </c>
      <c r="F1103" s="4" t="s">
        <v>995</v>
      </c>
      <c r="G1103" s="4" t="s">
        <v>996</v>
      </c>
      <c r="H1103" s="6">
        <v>375</v>
      </c>
      <c r="I1103" s="12" t="s">
        <v>614</v>
      </c>
      <c r="J1103" s="12" t="s">
        <v>1087</v>
      </c>
      <c r="K1103" s="10">
        <v>41250</v>
      </c>
      <c r="L1103" s="11">
        <v>0.55000000000000004</v>
      </c>
      <c r="M1103" s="13">
        <f t="shared" si="36"/>
        <v>75000</v>
      </c>
      <c r="N1103" s="13">
        <f t="shared" si="37"/>
        <v>200</v>
      </c>
      <c r="O1103" s="4" t="s">
        <v>31</v>
      </c>
      <c r="P1103" s="12" t="s">
        <v>785</v>
      </c>
    </row>
    <row r="1104" spans="2:16" ht="14.25" customHeight="1">
      <c r="B1104" s="4" t="s">
        <v>13</v>
      </c>
      <c r="C1104" s="4">
        <v>1197831</v>
      </c>
      <c r="D1104" s="5">
        <v>44431</v>
      </c>
      <c r="E1104" s="4" t="s">
        <v>150</v>
      </c>
      <c r="F1104" s="4" t="s">
        <v>995</v>
      </c>
      <c r="G1104" s="4" t="s">
        <v>996</v>
      </c>
      <c r="H1104" s="6">
        <v>275</v>
      </c>
      <c r="I1104" s="12" t="s">
        <v>358</v>
      </c>
      <c r="J1104" s="12" t="s">
        <v>1087</v>
      </c>
      <c r="K1104" s="10">
        <v>27500</v>
      </c>
      <c r="L1104" s="11">
        <v>0.4</v>
      </c>
      <c r="M1104" s="13">
        <f t="shared" si="36"/>
        <v>68750</v>
      </c>
      <c r="N1104" s="13">
        <f t="shared" si="37"/>
        <v>250</v>
      </c>
      <c r="O1104" s="4" t="s">
        <v>31</v>
      </c>
      <c r="P1104" s="12" t="s">
        <v>359</v>
      </c>
    </row>
    <row r="1105" spans="2:16" ht="14.25" customHeight="1">
      <c r="B1105" s="4" t="s">
        <v>13</v>
      </c>
      <c r="C1105" s="4">
        <v>1197831</v>
      </c>
      <c r="D1105" s="5">
        <v>44432</v>
      </c>
      <c r="E1105" s="4" t="s">
        <v>150</v>
      </c>
      <c r="F1105" s="4" t="s">
        <v>995</v>
      </c>
      <c r="G1105" s="4" t="s">
        <v>996</v>
      </c>
      <c r="H1105" s="6">
        <v>550</v>
      </c>
      <c r="I1105" s="12" t="s">
        <v>49</v>
      </c>
      <c r="J1105" s="12" t="s">
        <v>1086</v>
      </c>
      <c r="K1105" s="10">
        <v>66000</v>
      </c>
      <c r="L1105" s="11">
        <v>0.6</v>
      </c>
      <c r="M1105" s="13">
        <f t="shared" si="36"/>
        <v>110000</v>
      </c>
      <c r="N1105" s="13">
        <f t="shared" si="37"/>
        <v>200</v>
      </c>
      <c r="O1105" s="4" t="s">
        <v>31</v>
      </c>
      <c r="P1105" s="12" t="s">
        <v>786</v>
      </c>
    </row>
    <row r="1106" spans="2:16" ht="14.25" customHeight="1">
      <c r="B1106" s="4" t="s">
        <v>13</v>
      </c>
      <c r="C1106" s="4">
        <v>1197831</v>
      </c>
      <c r="D1106" s="5">
        <v>44433</v>
      </c>
      <c r="E1106" s="4" t="s">
        <v>150</v>
      </c>
      <c r="F1106" s="4" t="s">
        <v>995</v>
      </c>
      <c r="G1106" s="4" t="s">
        <v>996</v>
      </c>
      <c r="H1106" s="6">
        <v>700</v>
      </c>
      <c r="I1106" s="12" t="s">
        <v>787</v>
      </c>
      <c r="J1106" s="12" t="s">
        <v>1088</v>
      </c>
      <c r="K1106" s="10">
        <v>31500</v>
      </c>
      <c r="L1106" s="11">
        <v>0.45</v>
      </c>
      <c r="M1106" s="13">
        <f t="shared" si="36"/>
        <v>70000</v>
      </c>
      <c r="N1106" s="13">
        <f t="shared" si="37"/>
        <v>100</v>
      </c>
      <c r="O1106" s="4" t="s">
        <v>31</v>
      </c>
      <c r="P1106" s="12" t="s">
        <v>788</v>
      </c>
    </row>
    <row r="1107" spans="2:16" ht="14.25" customHeight="1">
      <c r="B1107" s="4" t="s">
        <v>13</v>
      </c>
      <c r="C1107" s="4">
        <v>1197831</v>
      </c>
      <c r="D1107" s="5">
        <v>44434</v>
      </c>
      <c r="E1107" s="4" t="s">
        <v>150</v>
      </c>
      <c r="F1107" s="4" t="s">
        <v>995</v>
      </c>
      <c r="G1107" s="4" t="s">
        <v>996</v>
      </c>
      <c r="H1107" s="6">
        <v>725</v>
      </c>
      <c r="I1107" s="12" t="s">
        <v>295</v>
      </c>
      <c r="J1107" s="12" t="s">
        <v>1087</v>
      </c>
      <c r="K1107" s="10">
        <v>65250</v>
      </c>
      <c r="L1107" s="11">
        <v>0.45</v>
      </c>
      <c r="M1107" s="13">
        <f t="shared" si="36"/>
        <v>145000</v>
      </c>
      <c r="N1107" s="13">
        <f t="shared" si="37"/>
        <v>200</v>
      </c>
      <c r="O1107" s="4" t="s">
        <v>31</v>
      </c>
      <c r="P1107" s="12" t="s">
        <v>296</v>
      </c>
    </row>
    <row r="1108" spans="2:16" ht="14.25" customHeight="1">
      <c r="B1108" s="4" t="s">
        <v>13</v>
      </c>
      <c r="C1108" s="4">
        <v>1197831</v>
      </c>
      <c r="D1108" s="5">
        <v>44435</v>
      </c>
      <c r="E1108" s="4" t="s">
        <v>150</v>
      </c>
      <c r="F1108" s="4" t="s">
        <v>995</v>
      </c>
      <c r="G1108" s="4" t="s">
        <v>996</v>
      </c>
      <c r="H1108" s="6">
        <v>575</v>
      </c>
      <c r="I1108" s="12" t="s">
        <v>326</v>
      </c>
      <c r="J1108" s="12" t="s">
        <v>1086</v>
      </c>
      <c r="K1108" s="10">
        <v>38812.5</v>
      </c>
      <c r="L1108" s="11">
        <v>0.45</v>
      </c>
      <c r="M1108" s="13">
        <f t="shared" si="36"/>
        <v>86250</v>
      </c>
      <c r="N1108" s="13">
        <f t="shared" si="37"/>
        <v>150</v>
      </c>
      <c r="O1108" s="4" t="s">
        <v>31</v>
      </c>
      <c r="P1108" s="12" t="s">
        <v>789</v>
      </c>
    </row>
    <row r="1109" spans="2:16" ht="14.25" customHeight="1">
      <c r="B1109" s="4" t="s">
        <v>13</v>
      </c>
      <c r="C1109" s="4">
        <v>1197831</v>
      </c>
      <c r="D1109" s="5">
        <v>44436</v>
      </c>
      <c r="E1109" s="4" t="s">
        <v>150</v>
      </c>
      <c r="F1109" s="4" t="s">
        <v>995</v>
      </c>
      <c r="G1109" s="4" t="s">
        <v>996</v>
      </c>
      <c r="H1109" s="6">
        <v>500</v>
      </c>
      <c r="I1109" s="12" t="s">
        <v>790</v>
      </c>
      <c r="J1109" s="12" t="s">
        <v>1086</v>
      </c>
      <c r="K1109" s="10">
        <v>96250</v>
      </c>
      <c r="L1109" s="11">
        <v>0.55000000000000004</v>
      </c>
      <c r="M1109" s="13">
        <f t="shared" si="36"/>
        <v>175000</v>
      </c>
      <c r="N1109" s="13">
        <f t="shared" si="37"/>
        <v>350</v>
      </c>
      <c r="O1109" s="4" t="s">
        <v>31</v>
      </c>
      <c r="P1109" s="12" t="s">
        <v>791</v>
      </c>
    </row>
    <row r="1110" spans="2:16" ht="14.25" customHeight="1">
      <c r="B1110" s="4" t="s">
        <v>13</v>
      </c>
      <c r="C1110" s="4">
        <v>1197831</v>
      </c>
      <c r="D1110" s="5">
        <v>44437</v>
      </c>
      <c r="E1110" s="4" t="s">
        <v>150</v>
      </c>
      <c r="F1110" s="4" t="s">
        <v>995</v>
      </c>
      <c r="G1110" s="4" t="s">
        <v>996</v>
      </c>
      <c r="H1110" s="6">
        <v>400</v>
      </c>
      <c r="I1110" s="12" t="s">
        <v>403</v>
      </c>
      <c r="J1110" s="12" t="s">
        <v>1087</v>
      </c>
      <c r="K1110" s="10">
        <v>80000</v>
      </c>
      <c r="L1110" s="11">
        <v>0.4</v>
      </c>
      <c r="M1110" s="13">
        <f t="shared" si="36"/>
        <v>200000</v>
      </c>
      <c r="N1110" s="13">
        <f t="shared" si="37"/>
        <v>500</v>
      </c>
      <c r="O1110" s="4" t="s">
        <v>31</v>
      </c>
      <c r="P1110" s="12" t="s">
        <v>792</v>
      </c>
    </row>
    <row r="1111" spans="2:16" ht="14.25" customHeight="1">
      <c r="B1111" s="4" t="s">
        <v>13</v>
      </c>
      <c r="C1111" s="4">
        <v>1197831</v>
      </c>
      <c r="D1111" s="5">
        <v>44438</v>
      </c>
      <c r="E1111" s="4" t="s">
        <v>150</v>
      </c>
      <c r="F1111" s="4" t="s">
        <v>995</v>
      </c>
      <c r="G1111" s="4" t="s">
        <v>996</v>
      </c>
      <c r="H1111" s="6">
        <v>750</v>
      </c>
      <c r="I1111" s="12" t="s">
        <v>374</v>
      </c>
      <c r="J1111" s="12" t="s">
        <v>1087</v>
      </c>
      <c r="K1111" s="10">
        <v>202500</v>
      </c>
      <c r="L1111" s="11">
        <v>0.6</v>
      </c>
      <c r="M1111" s="13">
        <f t="shared" si="36"/>
        <v>337500</v>
      </c>
      <c r="N1111" s="13">
        <f t="shared" si="37"/>
        <v>450</v>
      </c>
      <c r="O1111" s="4" t="s">
        <v>31</v>
      </c>
      <c r="P1111" s="12" t="s">
        <v>375</v>
      </c>
    </row>
    <row r="1112" spans="2:16" ht="14.25" customHeight="1">
      <c r="B1112" s="4" t="s">
        <v>13</v>
      </c>
      <c r="C1112" s="4">
        <v>1197831</v>
      </c>
      <c r="D1112" s="5">
        <v>44439</v>
      </c>
      <c r="E1112" s="4" t="s">
        <v>150</v>
      </c>
      <c r="F1112" s="4" t="s">
        <v>995</v>
      </c>
      <c r="G1112" s="4" t="s">
        <v>996</v>
      </c>
      <c r="H1112" s="6">
        <v>750</v>
      </c>
      <c r="I1112" s="12" t="s">
        <v>793</v>
      </c>
      <c r="J1112" s="12" t="s">
        <v>1086</v>
      </c>
      <c r="K1112" s="10">
        <v>151875</v>
      </c>
      <c r="L1112" s="11">
        <v>0.45</v>
      </c>
      <c r="M1112" s="13">
        <f t="shared" si="36"/>
        <v>337500</v>
      </c>
      <c r="N1112" s="13">
        <f t="shared" si="37"/>
        <v>450</v>
      </c>
      <c r="O1112" s="4" t="s">
        <v>31</v>
      </c>
      <c r="P1112" s="12" t="s">
        <v>794</v>
      </c>
    </row>
    <row r="1113" spans="2:16" ht="14.25" customHeight="1">
      <c r="B1113" s="4" t="s">
        <v>13</v>
      </c>
      <c r="C1113" s="4">
        <v>1197831</v>
      </c>
      <c r="D1113" s="5">
        <v>44440</v>
      </c>
      <c r="E1113" s="4" t="s">
        <v>150</v>
      </c>
      <c r="F1113" s="4" t="s">
        <v>995</v>
      </c>
      <c r="G1113" s="4" t="s">
        <v>996</v>
      </c>
      <c r="H1113" s="6">
        <v>750</v>
      </c>
      <c r="I1113" s="12" t="s">
        <v>702</v>
      </c>
      <c r="J1113" s="12" t="s">
        <v>1087</v>
      </c>
      <c r="K1113" s="10">
        <v>168750</v>
      </c>
      <c r="L1113" s="11">
        <v>0.45</v>
      </c>
      <c r="M1113" s="13">
        <f t="shared" si="36"/>
        <v>375000</v>
      </c>
      <c r="N1113" s="13">
        <f t="shared" si="37"/>
        <v>500</v>
      </c>
      <c r="O1113" s="4" t="s">
        <v>31</v>
      </c>
      <c r="P1113" s="12" t="s">
        <v>703</v>
      </c>
    </row>
    <row r="1114" spans="2:16" ht="14.25" customHeight="1">
      <c r="B1114" s="4" t="s">
        <v>13</v>
      </c>
      <c r="C1114" s="4">
        <v>1197831</v>
      </c>
      <c r="D1114" s="5">
        <v>44441</v>
      </c>
      <c r="E1114" s="4" t="s">
        <v>150</v>
      </c>
      <c r="F1114" s="4" t="s">
        <v>995</v>
      </c>
      <c r="G1114" s="4" t="s">
        <v>996</v>
      </c>
      <c r="H1114" s="6">
        <v>650</v>
      </c>
      <c r="I1114" s="12" t="s">
        <v>91</v>
      </c>
      <c r="J1114" s="12" t="s">
        <v>1086</v>
      </c>
      <c r="K1114" s="10">
        <v>131625</v>
      </c>
      <c r="L1114" s="11">
        <v>0.45</v>
      </c>
      <c r="M1114" s="13">
        <f t="shared" si="36"/>
        <v>292500</v>
      </c>
      <c r="N1114" s="13">
        <f t="shared" si="37"/>
        <v>450</v>
      </c>
      <c r="O1114" s="4" t="s">
        <v>31</v>
      </c>
      <c r="P1114" s="12" t="s">
        <v>795</v>
      </c>
    </row>
    <row r="1115" spans="2:16" ht="14.25" customHeight="1">
      <c r="B1115" s="4" t="s">
        <v>13</v>
      </c>
      <c r="C1115" s="4">
        <v>1197831</v>
      </c>
      <c r="D1115" s="5">
        <v>44442</v>
      </c>
      <c r="E1115" s="4" t="s">
        <v>150</v>
      </c>
      <c r="F1115" s="4" t="s">
        <v>995</v>
      </c>
      <c r="G1115" s="4" t="s">
        <v>996</v>
      </c>
      <c r="H1115" s="6">
        <v>600</v>
      </c>
      <c r="I1115" s="12" t="s">
        <v>796</v>
      </c>
      <c r="J1115" s="12" t="s">
        <v>1087</v>
      </c>
      <c r="K1115" s="10">
        <v>148500</v>
      </c>
      <c r="L1115" s="11">
        <v>0.55000000000000004</v>
      </c>
      <c r="M1115" s="13">
        <f t="shared" si="36"/>
        <v>270000</v>
      </c>
      <c r="N1115" s="13">
        <f t="shared" si="37"/>
        <v>450</v>
      </c>
      <c r="O1115" s="4" t="s">
        <v>31</v>
      </c>
      <c r="P1115" s="12" t="s">
        <v>797</v>
      </c>
    </row>
    <row r="1116" spans="2:16" ht="14.25" customHeight="1">
      <c r="B1116" s="4" t="s">
        <v>13</v>
      </c>
      <c r="C1116" s="4">
        <v>1197831</v>
      </c>
      <c r="D1116" s="5">
        <v>44443</v>
      </c>
      <c r="E1116" s="4" t="s">
        <v>150</v>
      </c>
      <c r="F1116" s="4" t="s">
        <v>995</v>
      </c>
      <c r="G1116" s="4" t="s">
        <v>996</v>
      </c>
      <c r="H1116" s="6">
        <v>500</v>
      </c>
      <c r="I1116" s="12" t="s">
        <v>798</v>
      </c>
      <c r="J1116" s="12" t="s">
        <v>1086</v>
      </c>
      <c r="K1116" s="10">
        <v>100000</v>
      </c>
      <c r="L1116" s="11">
        <v>0.4</v>
      </c>
      <c r="M1116" s="13">
        <f t="shared" si="36"/>
        <v>250000</v>
      </c>
      <c r="N1116" s="13">
        <f t="shared" si="37"/>
        <v>500</v>
      </c>
      <c r="O1116" s="4" t="s">
        <v>31</v>
      </c>
      <c r="P1116" s="12" t="s">
        <v>799</v>
      </c>
    </row>
    <row r="1117" spans="2:16" ht="14.25" customHeight="1">
      <c r="B1117" s="4" t="s">
        <v>13</v>
      </c>
      <c r="C1117" s="4">
        <v>1197831</v>
      </c>
      <c r="D1117" s="5">
        <v>44444</v>
      </c>
      <c r="E1117" s="4" t="s">
        <v>150</v>
      </c>
      <c r="F1117" s="4" t="s">
        <v>995</v>
      </c>
      <c r="G1117" s="4" t="s">
        <v>996</v>
      </c>
      <c r="H1117" s="6">
        <v>875</v>
      </c>
      <c r="I1117" s="12" t="s">
        <v>800</v>
      </c>
      <c r="J1117" s="12" t="s">
        <v>1087</v>
      </c>
      <c r="K1117" s="10">
        <v>288750</v>
      </c>
      <c r="L1117" s="11">
        <v>0.6</v>
      </c>
      <c r="M1117" s="13">
        <f t="shared" si="36"/>
        <v>481250</v>
      </c>
      <c r="N1117" s="13">
        <f t="shared" si="37"/>
        <v>550</v>
      </c>
      <c r="O1117" s="4" t="s">
        <v>31</v>
      </c>
      <c r="P1117" s="12" t="s">
        <v>801</v>
      </c>
    </row>
    <row r="1118" spans="2:16" ht="14.25" customHeight="1">
      <c r="B1118" s="4" t="s">
        <v>13</v>
      </c>
      <c r="C1118" s="4">
        <v>1197831</v>
      </c>
      <c r="D1118" s="5">
        <v>44445</v>
      </c>
      <c r="E1118" s="4" t="s">
        <v>150</v>
      </c>
      <c r="F1118" s="4" t="s">
        <v>995</v>
      </c>
      <c r="G1118" s="4" t="s">
        <v>996</v>
      </c>
      <c r="H1118" s="6">
        <v>825</v>
      </c>
      <c r="I1118" s="12" t="s">
        <v>488</v>
      </c>
      <c r="J1118" s="12" t="s">
        <v>1087</v>
      </c>
      <c r="K1118" s="10">
        <v>185625</v>
      </c>
      <c r="L1118" s="11">
        <v>0.5</v>
      </c>
      <c r="M1118" s="13">
        <f t="shared" si="36"/>
        <v>371250</v>
      </c>
      <c r="N1118" s="13">
        <f t="shared" si="37"/>
        <v>450</v>
      </c>
      <c r="O1118" s="4" t="s">
        <v>31</v>
      </c>
      <c r="P1118" s="12" t="s">
        <v>802</v>
      </c>
    </row>
    <row r="1119" spans="2:16" ht="14.25" customHeight="1">
      <c r="B1119" s="4" t="s">
        <v>13</v>
      </c>
      <c r="C1119" s="4">
        <v>1197831</v>
      </c>
      <c r="D1119" s="5">
        <v>44446</v>
      </c>
      <c r="E1119" s="4" t="s">
        <v>150</v>
      </c>
      <c r="F1119" s="4" t="s">
        <v>995</v>
      </c>
      <c r="G1119" s="4" t="s">
        <v>996</v>
      </c>
      <c r="H1119" s="6">
        <v>825</v>
      </c>
      <c r="I1119" s="12" t="s">
        <v>803</v>
      </c>
      <c r="J1119" s="12" t="s">
        <v>1086</v>
      </c>
      <c r="K1119" s="10">
        <v>206250</v>
      </c>
      <c r="L1119" s="11">
        <v>0.5</v>
      </c>
      <c r="M1119" s="13">
        <f t="shared" si="36"/>
        <v>412500</v>
      </c>
      <c r="N1119" s="13">
        <f t="shared" si="37"/>
        <v>500</v>
      </c>
      <c r="O1119" s="4" t="s">
        <v>31</v>
      </c>
      <c r="P1119" s="12" t="s">
        <v>804</v>
      </c>
    </row>
    <row r="1120" spans="2:16" ht="14.25" customHeight="1">
      <c r="B1120" s="4" t="s">
        <v>13</v>
      </c>
      <c r="C1120" s="4">
        <v>1197831</v>
      </c>
      <c r="D1120" s="5">
        <v>44447</v>
      </c>
      <c r="E1120" s="4" t="s">
        <v>150</v>
      </c>
      <c r="F1120" s="4" t="s">
        <v>995</v>
      </c>
      <c r="G1120" s="4" t="s">
        <v>996</v>
      </c>
      <c r="H1120" s="6">
        <v>975</v>
      </c>
      <c r="I1120" s="12" t="s">
        <v>805</v>
      </c>
      <c r="J1120" s="12" t="s">
        <v>1086</v>
      </c>
      <c r="K1120" s="10">
        <v>219375</v>
      </c>
      <c r="L1120" s="11">
        <v>0.5</v>
      </c>
      <c r="M1120" s="13">
        <f t="shared" si="36"/>
        <v>438750</v>
      </c>
      <c r="N1120" s="13">
        <f t="shared" si="37"/>
        <v>450</v>
      </c>
      <c r="O1120" s="4" t="s">
        <v>31</v>
      </c>
      <c r="P1120" s="12" t="s">
        <v>806</v>
      </c>
    </row>
    <row r="1121" spans="2:16" ht="14.25" customHeight="1">
      <c r="B1121" s="4" t="s">
        <v>13</v>
      </c>
      <c r="C1121" s="4">
        <v>1197831</v>
      </c>
      <c r="D1121" s="5">
        <v>44448</v>
      </c>
      <c r="E1121" s="4" t="s">
        <v>150</v>
      </c>
      <c r="F1121" s="4" t="s">
        <v>995</v>
      </c>
      <c r="G1121" s="4" t="s">
        <v>996</v>
      </c>
      <c r="H1121" s="6">
        <v>575</v>
      </c>
      <c r="I1121" s="12" t="s">
        <v>272</v>
      </c>
      <c r="J1121" s="12" t="s">
        <v>1087</v>
      </c>
      <c r="K1121" s="10">
        <v>155250</v>
      </c>
      <c r="L1121" s="11">
        <v>0.6</v>
      </c>
      <c r="M1121" s="13">
        <f t="shared" si="36"/>
        <v>258750</v>
      </c>
      <c r="N1121" s="13">
        <f t="shared" si="37"/>
        <v>450</v>
      </c>
      <c r="O1121" s="4" t="s">
        <v>31</v>
      </c>
      <c r="P1121" s="12" t="s">
        <v>273</v>
      </c>
    </row>
    <row r="1122" spans="2:16" ht="14.25" customHeight="1">
      <c r="B1122" s="4" t="s">
        <v>13</v>
      </c>
      <c r="C1122" s="4">
        <v>1197831</v>
      </c>
      <c r="D1122" s="5">
        <v>44449</v>
      </c>
      <c r="E1122" s="4" t="s">
        <v>150</v>
      </c>
      <c r="F1122" s="4" t="s">
        <v>995</v>
      </c>
      <c r="G1122" s="4" t="s">
        <v>996</v>
      </c>
      <c r="H1122" s="6">
        <v>525</v>
      </c>
      <c r="I1122" s="12" t="s">
        <v>132</v>
      </c>
      <c r="J1122" s="12" t="s">
        <v>1086</v>
      </c>
      <c r="K1122" s="10">
        <v>118125</v>
      </c>
      <c r="L1122" s="11">
        <v>0.45</v>
      </c>
      <c r="M1122" s="13">
        <f t="shared" si="36"/>
        <v>262500</v>
      </c>
      <c r="N1122" s="13">
        <f t="shared" si="37"/>
        <v>500</v>
      </c>
      <c r="O1122" s="4" t="s">
        <v>31</v>
      </c>
      <c r="P1122" s="12" t="s">
        <v>807</v>
      </c>
    </row>
    <row r="1123" spans="2:16" ht="14.25" customHeight="1">
      <c r="B1123" s="4" t="s">
        <v>13</v>
      </c>
      <c r="C1123" s="4">
        <v>1197831</v>
      </c>
      <c r="D1123" s="5">
        <v>44450</v>
      </c>
      <c r="E1123" s="4" t="s">
        <v>150</v>
      </c>
      <c r="F1123" s="4" t="s">
        <v>995</v>
      </c>
      <c r="G1123" s="4" t="s">
        <v>996</v>
      </c>
      <c r="H1123" s="6">
        <v>800</v>
      </c>
      <c r="I1123" s="12" t="s">
        <v>687</v>
      </c>
      <c r="J1123" s="12" t="s">
        <v>1087</v>
      </c>
      <c r="K1123" s="10">
        <v>312000</v>
      </c>
      <c r="L1123" s="11">
        <v>0.65</v>
      </c>
      <c r="M1123" s="13">
        <f t="shared" si="36"/>
        <v>480000</v>
      </c>
      <c r="N1123" s="13">
        <f t="shared" si="37"/>
        <v>600</v>
      </c>
      <c r="O1123" s="4" t="s">
        <v>31</v>
      </c>
      <c r="P1123" s="12" t="s">
        <v>688</v>
      </c>
    </row>
    <row r="1124" spans="2:16" ht="14.25" customHeight="1">
      <c r="B1124" s="4" t="s">
        <v>13</v>
      </c>
      <c r="C1124" s="4">
        <v>1197831</v>
      </c>
      <c r="D1124" s="5">
        <v>44451</v>
      </c>
      <c r="E1124" s="4" t="s">
        <v>150</v>
      </c>
      <c r="F1124" s="4" t="s">
        <v>995</v>
      </c>
      <c r="G1124" s="4" t="s">
        <v>996</v>
      </c>
      <c r="H1124" s="6">
        <v>750</v>
      </c>
      <c r="I1124" s="12" t="s">
        <v>466</v>
      </c>
      <c r="J1124" s="12" t="s">
        <v>1087</v>
      </c>
      <c r="K1124" s="10">
        <v>150000</v>
      </c>
      <c r="L1124" s="11">
        <v>0.5</v>
      </c>
      <c r="M1124" s="13">
        <f t="shared" si="36"/>
        <v>300000</v>
      </c>
      <c r="N1124" s="13">
        <f t="shared" si="37"/>
        <v>400</v>
      </c>
      <c r="O1124" s="4" t="s">
        <v>31</v>
      </c>
      <c r="P1124" s="12" t="s">
        <v>808</v>
      </c>
    </row>
    <row r="1125" spans="2:16" ht="14.25" customHeight="1">
      <c r="B1125" s="4" t="s">
        <v>13</v>
      </c>
      <c r="C1125" s="4">
        <v>1197831</v>
      </c>
      <c r="D1125" s="5">
        <v>44452</v>
      </c>
      <c r="E1125" s="4" t="s">
        <v>150</v>
      </c>
      <c r="F1125" s="4" t="s">
        <v>995</v>
      </c>
      <c r="G1125" s="4" t="s">
        <v>996</v>
      </c>
      <c r="H1125" s="6">
        <v>750</v>
      </c>
      <c r="I1125" s="12" t="s">
        <v>809</v>
      </c>
      <c r="J1125" s="12" t="s">
        <v>1086</v>
      </c>
      <c r="K1125" s="10">
        <v>206250</v>
      </c>
      <c r="L1125" s="11">
        <v>0.5</v>
      </c>
      <c r="M1125" s="13">
        <f t="shared" si="36"/>
        <v>412500</v>
      </c>
      <c r="N1125" s="13">
        <f t="shared" si="37"/>
        <v>550</v>
      </c>
      <c r="O1125" s="4" t="s">
        <v>31</v>
      </c>
      <c r="P1125" s="12" t="s">
        <v>810</v>
      </c>
    </row>
    <row r="1126" spans="2:16" ht="14.25" customHeight="1">
      <c r="B1126" s="4" t="s">
        <v>13</v>
      </c>
      <c r="C1126" s="4">
        <v>1197831</v>
      </c>
      <c r="D1126" s="5">
        <v>44453</v>
      </c>
      <c r="E1126" s="4" t="s">
        <v>150</v>
      </c>
      <c r="F1126" s="4" t="s">
        <v>995</v>
      </c>
      <c r="G1126" s="4" t="s">
        <v>996</v>
      </c>
      <c r="H1126" s="6">
        <v>925</v>
      </c>
      <c r="I1126" s="12" t="s">
        <v>811</v>
      </c>
      <c r="J1126" s="12" t="s">
        <v>1086</v>
      </c>
      <c r="K1126" s="10">
        <v>254375</v>
      </c>
      <c r="L1126" s="11">
        <v>0.5</v>
      </c>
      <c r="M1126" s="13">
        <f t="shared" si="36"/>
        <v>508750</v>
      </c>
      <c r="N1126" s="13">
        <f t="shared" si="37"/>
        <v>550</v>
      </c>
      <c r="O1126" s="4" t="s">
        <v>31</v>
      </c>
      <c r="P1126" s="12" t="s">
        <v>812</v>
      </c>
    </row>
    <row r="1127" spans="2:16" ht="14.25" customHeight="1">
      <c r="B1127" s="4" t="s">
        <v>13</v>
      </c>
      <c r="C1127" s="4">
        <v>1197831</v>
      </c>
      <c r="D1127" s="5">
        <v>44454</v>
      </c>
      <c r="E1127" s="4" t="s">
        <v>150</v>
      </c>
      <c r="F1127" s="4" t="s">
        <v>995</v>
      </c>
      <c r="G1127" s="4" t="s">
        <v>996</v>
      </c>
      <c r="H1127" s="6">
        <v>425</v>
      </c>
      <c r="I1127" s="12" t="s">
        <v>682</v>
      </c>
      <c r="J1127" s="12" t="s">
        <v>1087</v>
      </c>
      <c r="K1127" s="10">
        <v>127500</v>
      </c>
      <c r="L1127" s="11">
        <v>0.6</v>
      </c>
      <c r="M1127" s="13">
        <f t="shared" si="36"/>
        <v>212500</v>
      </c>
      <c r="N1127" s="13">
        <f t="shared" si="37"/>
        <v>500</v>
      </c>
      <c r="O1127" s="4" t="s">
        <v>31</v>
      </c>
      <c r="P1127" s="12" t="s">
        <v>813</v>
      </c>
    </row>
    <row r="1128" spans="2:16" ht="14.25" customHeight="1">
      <c r="B1128" s="4" t="s">
        <v>13</v>
      </c>
      <c r="C1128" s="4">
        <v>1197831</v>
      </c>
      <c r="D1128" s="5">
        <v>44455</v>
      </c>
      <c r="E1128" s="4" t="s">
        <v>150</v>
      </c>
      <c r="F1128" s="4" t="s">
        <v>995</v>
      </c>
      <c r="G1128" s="4" t="s">
        <v>996</v>
      </c>
      <c r="H1128" s="6">
        <v>425</v>
      </c>
      <c r="I1128" s="12" t="s">
        <v>49</v>
      </c>
      <c r="J1128" s="12" t="s">
        <v>1086</v>
      </c>
      <c r="K1128" s="10">
        <v>105187.5</v>
      </c>
      <c r="L1128" s="11">
        <v>0.45</v>
      </c>
      <c r="M1128" s="13">
        <f t="shared" si="36"/>
        <v>233750</v>
      </c>
      <c r="N1128" s="13">
        <f t="shared" si="37"/>
        <v>550</v>
      </c>
      <c r="O1128" s="4" t="s">
        <v>31</v>
      </c>
      <c r="P1128" s="12" t="s">
        <v>814</v>
      </c>
    </row>
    <row r="1129" spans="2:16" ht="14.25" customHeight="1">
      <c r="B1129" s="4" t="s">
        <v>13</v>
      </c>
      <c r="C1129" s="4">
        <v>1197831</v>
      </c>
      <c r="D1129" s="5">
        <v>44456</v>
      </c>
      <c r="E1129" s="4" t="s">
        <v>150</v>
      </c>
      <c r="F1129" s="4" t="s">
        <v>995</v>
      </c>
      <c r="G1129" s="4" t="s">
        <v>996</v>
      </c>
      <c r="H1129" s="6">
        <v>675</v>
      </c>
      <c r="I1129" s="12" t="s">
        <v>815</v>
      </c>
      <c r="J1129" s="12" t="s">
        <v>1086</v>
      </c>
      <c r="K1129" s="10">
        <v>263250</v>
      </c>
      <c r="L1129" s="11">
        <v>0.65</v>
      </c>
      <c r="M1129" s="13">
        <f t="shared" si="36"/>
        <v>405000</v>
      </c>
      <c r="N1129" s="13">
        <f t="shared" si="37"/>
        <v>600</v>
      </c>
      <c r="O1129" s="4" t="s">
        <v>31</v>
      </c>
      <c r="P1129" s="12" t="s">
        <v>816</v>
      </c>
    </row>
    <row r="1130" spans="2:16" ht="14.25" customHeight="1">
      <c r="B1130" s="4" t="s">
        <v>13</v>
      </c>
      <c r="C1130" s="4">
        <v>1197831</v>
      </c>
      <c r="D1130" s="5">
        <v>44457</v>
      </c>
      <c r="E1130" s="4" t="s">
        <v>150</v>
      </c>
      <c r="F1130" s="4" t="s">
        <v>995</v>
      </c>
      <c r="G1130" s="4" t="s">
        <v>996</v>
      </c>
      <c r="H1130" s="6">
        <v>625</v>
      </c>
      <c r="I1130" s="12" t="s">
        <v>817</v>
      </c>
      <c r="J1130" s="12" t="s">
        <v>1087</v>
      </c>
      <c r="K1130" s="10">
        <v>171875</v>
      </c>
      <c r="L1130" s="11">
        <v>0.5</v>
      </c>
      <c r="M1130" s="13">
        <f t="shared" si="36"/>
        <v>343750</v>
      </c>
      <c r="N1130" s="13">
        <f t="shared" si="37"/>
        <v>550</v>
      </c>
      <c r="O1130" s="4" t="s">
        <v>31</v>
      </c>
      <c r="P1130" s="12" t="s">
        <v>818</v>
      </c>
    </row>
    <row r="1131" spans="2:16" ht="14.25" customHeight="1">
      <c r="B1131" s="4" t="s">
        <v>13</v>
      </c>
      <c r="C1131" s="4">
        <v>1197831</v>
      </c>
      <c r="D1131" s="5">
        <v>44458</v>
      </c>
      <c r="E1131" s="4" t="s">
        <v>150</v>
      </c>
      <c r="F1131" s="4" t="s">
        <v>995</v>
      </c>
      <c r="G1131" s="4" t="s">
        <v>996</v>
      </c>
      <c r="H1131" s="6">
        <v>575</v>
      </c>
      <c r="I1131" s="12" t="s">
        <v>642</v>
      </c>
      <c r="J1131" s="12" t="s">
        <v>1086</v>
      </c>
      <c r="K1131" s="10">
        <v>158125</v>
      </c>
      <c r="L1131" s="11">
        <v>0.5</v>
      </c>
      <c r="M1131" s="13">
        <f t="shared" si="36"/>
        <v>316250</v>
      </c>
      <c r="N1131" s="13">
        <f t="shared" si="37"/>
        <v>550</v>
      </c>
      <c r="O1131" s="4" t="s">
        <v>31</v>
      </c>
      <c r="P1131" s="12" t="s">
        <v>819</v>
      </c>
    </row>
    <row r="1132" spans="2:16" ht="14.25" customHeight="1">
      <c r="B1132" s="4" t="s">
        <v>13</v>
      </c>
      <c r="C1132" s="4">
        <v>1197831</v>
      </c>
      <c r="D1132" s="5">
        <v>44459</v>
      </c>
      <c r="E1132" s="4" t="s">
        <v>150</v>
      </c>
      <c r="F1132" s="4" t="s">
        <v>995</v>
      </c>
      <c r="G1132" s="4" t="s">
        <v>996</v>
      </c>
      <c r="H1132" s="6">
        <v>625</v>
      </c>
      <c r="I1132" s="12" t="s">
        <v>468</v>
      </c>
      <c r="J1132" s="12" t="s">
        <v>1087</v>
      </c>
      <c r="K1132" s="10">
        <v>187500</v>
      </c>
      <c r="L1132" s="11">
        <v>0.5</v>
      </c>
      <c r="M1132" s="13">
        <f t="shared" si="36"/>
        <v>375000</v>
      </c>
      <c r="N1132" s="13">
        <f t="shared" si="37"/>
        <v>600</v>
      </c>
      <c r="O1132" s="4" t="s">
        <v>31</v>
      </c>
      <c r="P1132" s="12" t="s">
        <v>469</v>
      </c>
    </row>
    <row r="1133" spans="2:16" ht="14.25" customHeight="1">
      <c r="B1133" s="4" t="s">
        <v>13</v>
      </c>
      <c r="C1133" s="4">
        <v>1197831</v>
      </c>
      <c r="D1133" s="5">
        <v>44460</v>
      </c>
      <c r="E1133" s="4" t="s">
        <v>150</v>
      </c>
      <c r="F1133" s="4" t="s">
        <v>995</v>
      </c>
      <c r="G1133" s="4" t="s">
        <v>996</v>
      </c>
      <c r="H1133" s="6">
        <v>350</v>
      </c>
      <c r="I1133" s="12" t="s">
        <v>417</v>
      </c>
      <c r="J1133" s="12" t="s">
        <v>1086</v>
      </c>
      <c r="K1133" s="10">
        <v>126000</v>
      </c>
      <c r="L1133" s="11">
        <v>0.6</v>
      </c>
      <c r="M1133" s="13">
        <f t="shared" si="36"/>
        <v>210000</v>
      </c>
      <c r="N1133" s="13">
        <f t="shared" si="37"/>
        <v>600</v>
      </c>
      <c r="O1133" s="4" t="s">
        <v>31</v>
      </c>
      <c r="P1133" s="12" t="s">
        <v>820</v>
      </c>
    </row>
    <row r="1134" spans="2:16" ht="14.25" customHeight="1">
      <c r="B1134" s="4" t="s">
        <v>13</v>
      </c>
      <c r="C1134" s="4">
        <v>1197831</v>
      </c>
      <c r="D1134" s="5">
        <v>44461</v>
      </c>
      <c r="E1134" s="4" t="s">
        <v>150</v>
      </c>
      <c r="F1134" s="4" t="s">
        <v>995</v>
      </c>
      <c r="G1134" s="4" t="s">
        <v>996</v>
      </c>
      <c r="H1134" s="6">
        <v>350</v>
      </c>
      <c r="I1134" s="12" t="s">
        <v>222</v>
      </c>
      <c r="J1134" s="12" t="s">
        <v>1086</v>
      </c>
      <c r="K1134" s="10">
        <v>70875</v>
      </c>
      <c r="L1134" s="11">
        <v>0.45</v>
      </c>
      <c r="M1134" s="13">
        <f t="shared" si="36"/>
        <v>157500</v>
      </c>
      <c r="N1134" s="13">
        <f t="shared" si="37"/>
        <v>450</v>
      </c>
      <c r="O1134" s="4" t="s">
        <v>31</v>
      </c>
      <c r="P1134" s="12" t="s">
        <v>821</v>
      </c>
    </row>
    <row r="1135" spans="2:16" ht="14.25" customHeight="1">
      <c r="B1135" s="4" t="s">
        <v>13</v>
      </c>
      <c r="C1135" s="4">
        <v>1197831</v>
      </c>
      <c r="D1135" s="5">
        <v>44462</v>
      </c>
      <c r="E1135" s="4" t="s">
        <v>150</v>
      </c>
      <c r="F1135" s="4" t="s">
        <v>995</v>
      </c>
      <c r="G1135" s="4" t="s">
        <v>996</v>
      </c>
      <c r="H1135" s="6">
        <v>575</v>
      </c>
      <c r="I1135" s="12" t="s">
        <v>174</v>
      </c>
      <c r="J1135" s="12" t="s">
        <v>1087</v>
      </c>
      <c r="K1135" s="10">
        <v>149500</v>
      </c>
      <c r="L1135" s="11">
        <v>0.65</v>
      </c>
      <c r="M1135" s="13">
        <f t="shared" si="36"/>
        <v>230000</v>
      </c>
      <c r="N1135" s="13">
        <f t="shared" si="37"/>
        <v>400</v>
      </c>
      <c r="O1135" s="4" t="s">
        <v>31</v>
      </c>
      <c r="P1135" s="12" t="s">
        <v>822</v>
      </c>
    </row>
    <row r="1136" spans="2:16" ht="14.25" customHeight="1">
      <c r="B1136" s="4" t="s">
        <v>13</v>
      </c>
      <c r="C1136" s="4">
        <v>1197831</v>
      </c>
      <c r="D1136" s="5">
        <v>44463</v>
      </c>
      <c r="E1136" s="4" t="s">
        <v>150</v>
      </c>
      <c r="F1136" s="4" t="s">
        <v>995</v>
      </c>
      <c r="G1136" s="4" t="s">
        <v>996</v>
      </c>
      <c r="H1136" s="6">
        <v>525</v>
      </c>
      <c r="I1136" s="12" t="s">
        <v>823</v>
      </c>
      <c r="J1136" s="12" t="s">
        <v>1090</v>
      </c>
      <c r="K1136" s="10">
        <v>78750</v>
      </c>
      <c r="L1136" s="11">
        <v>0.5</v>
      </c>
      <c r="M1136" s="13">
        <f t="shared" si="36"/>
        <v>157500</v>
      </c>
      <c r="N1136" s="13">
        <f t="shared" si="37"/>
        <v>300</v>
      </c>
      <c r="O1136" s="4" t="s">
        <v>31</v>
      </c>
      <c r="P1136" s="12" t="s">
        <v>824</v>
      </c>
    </row>
    <row r="1137" spans="2:16" ht="14.25" customHeight="1">
      <c r="B1137" s="4" t="s">
        <v>13</v>
      </c>
      <c r="C1137" s="4">
        <v>1197831</v>
      </c>
      <c r="D1137" s="5">
        <v>44464</v>
      </c>
      <c r="E1137" s="4" t="s">
        <v>150</v>
      </c>
      <c r="F1137" s="4" t="s">
        <v>995</v>
      </c>
      <c r="G1137" s="4" t="s">
        <v>996</v>
      </c>
      <c r="H1137" s="6">
        <v>525</v>
      </c>
      <c r="I1137" s="12" t="s">
        <v>87</v>
      </c>
      <c r="J1137" s="12" t="s">
        <v>1088</v>
      </c>
      <c r="K1137" s="10">
        <v>78750</v>
      </c>
      <c r="L1137" s="11">
        <v>0.5</v>
      </c>
      <c r="M1137" s="13">
        <f t="shared" si="36"/>
        <v>157500</v>
      </c>
      <c r="N1137" s="13">
        <f t="shared" si="37"/>
        <v>300</v>
      </c>
      <c r="O1137" s="4" t="s">
        <v>31</v>
      </c>
      <c r="P1137" s="12" t="s">
        <v>825</v>
      </c>
    </row>
    <row r="1138" spans="2:16" ht="14.25" customHeight="1">
      <c r="B1138" s="4" t="s">
        <v>13</v>
      </c>
      <c r="C1138" s="4">
        <v>1197831</v>
      </c>
      <c r="D1138" s="5">
        <v>44465</v>
      </c>
      <c r="E1138" s="4" t="s">
        <v>150</v>
      </c>
      <c r="F1138" s="4" t="s">
        <v>995</v>
      </c>
      <c r="G1138" s="4" t="s">
        <v>996</v>
      </c>
      <c r="H1138" s="6">
        <v>475</v>
      </c>
      <c r="I1138" s="12" t="s">
        <v>826</v>
      </c>
      <c r="J1138" s="12" t="s">
        <v>1087</v>
      </c>
      <c r="K1138" s="10">
        <v>83125</v>
      </c>
      <c r="L1138" s="11">
        <v>0.5</v>
      </c>
      <c r="M1138" s="13">
        <f t="shared" si="36"/>
        <v>166250</v>
      </c>
      <c r="N1138" s="13">
        <f t="shared" si="37"/>
        <v>350</v>
      </c>
      <c r="O1138" s="4" t="s">
        <v>31</v>
      </c>
      <c r="P1138" s="12" t="s">
        <v>827</v>
      </c>
    </row>
    <row r="1139" spans="2:16" ht="14.25" customHeight="1">
      <c r="B1139" s="4" t="s">
        <v>13</v>
      </c>
      <c r="C1139" s="4">
        <v>1197831</v>
      </c>
      <c r="D1139" s="5">
        <v>44466</v>
      </c>
      <c r="E1139" s="4" t="s">
        <v>150</v>
      </c>
      <c r="F1139" s="4" t="s">
        <v>995</v>
      </c>
      <c r="G1139" s="4" t="s">
        <v>996</v>
      </c>
      <c r="H1139" s="6">
        <v>325</v>
      </c>
      <c r="I1139" s="12" t="s">
        <v>828</v>
      </c>
      <c r="J1139" s="12" t="s">
        <v>1087</v>
      </c>
      <c r="K1139" s="10">
        <v>68250</v>
      </c>
      <c r="L1139" s="11">
        <v>0.6</v>
      </c>
      <c r="M1139" s="13">
        <f t="shared" si="36"/>
        <v>113750</v>
      </c>
      <c r="N1139" s="13">
        <f t="shared" si="37"/>
        <v>350</v>
      </c>
      <c r="O1139" s="4" t="s">
        <v>31</v>
      </c>
      <c r="P1139" s="12" t="s">
        <v>829</v>
      </c>
    </row>
    <row r="1140" spans="2:16" ht="14.25" customHeight="1">
      <c r="B1140" s="4" t="s">
        <v>13</v>
      </c>
      <c r="C1140" s="4">
        <v>1197831</v>
      </c>
      <c r="D1140" s="5">
        <v>44467</v>
      </c>
      <c r="E1140" s="4" t="s">
        <v>150</v>
      </c>
      <c r="F1140" s="4" t="s">
        <v>995</v>
      </c>
      <c r="G1140" s="4" t="s">
        <v>996</v>
      </c>
      <c r="H1140" s="6">
        <v>300</v>
      </c>
      <c r="I1140" s="12" t="s">
        <v>830</v>
      </c>
      <c r="J1140" s="12" t="s">
        <v>1087</v>
      </c>
      <c r="K1140" s="10">
        <v>40500</v>
      </c>
      <c r="L1140" s="11">
        <v>0.45</v>
      </c>
      <c r="M1140" s="13">
        <f t="shared" si="36"/>
        <v>90000</v>
      </c>
      <c r="N1140" s="13">
        <f t="shared" si="37"/>
        <v>300</v>
      </c>
      <c r="O1140" s="4" t="s">
        <v>31</v>
      </c>
      <c r="P1140" s="12" t="s">
        <v>831</v>
      </c>
    </row>
    <row r="1141" spans="2:16" ht="14.25" customHeight="1">
      <c r="B1141" s="4" t="s">
        <v>13</v>
      </c>
      <c r="C1141" s="4">
        <v>1197831</v>
      </c>
      <c r="D1141" s="5">
        <v>44468</v>
      </c>
      <c r="E1141" s="4" t="s">
        <v>150</v>
      </c>
      <c r="F1141" s="4" t="s">
        <v>995</v>
      </c>
      <c r="G1141" s="4" t="s">
        <v>996</v>
      </c>
      <c r="H1141" s="6">
        <v>475</v>
      </c>
      <c r="I1141" s="12" t="s">
        <v>366</v>
      </c>
      <c r="J1141" s="12" t="s">
        <v>1086</v>
      </c>
      <c r="K1141" s="10">
        <v>123500</v>
      </c>
      <c r="L1141" s="11">
        <v>0.65</v>
      </c>
      <c r="M1141" s="13">
        <f t="shared" si="36"/>
        <v>190000</v>
      </c>
      <c r="N1141" s="13">
        <f t="shared" si="37"/>
        <v>400</v>
      </c>
      <c r="O1141" s="4" t="s">
        <v>31</v>
      </c>
      <c r="P1141" s="12" t="s">
        <v>367</v>
      </c>
    </row>
    <row r="1142" spans="2:16" ht="14.25" customHeight="1">
      <c r="B1142" s="4" t="s">
        <v>13</v>
      </c>
      <c r="C1142" s="4">
        <v>1197831</v>
      </c>
      <c r="D1142" s="5">
        <v>44469</v>
      </c>
      <c r="E1142" s="4" t="s">
        <v>150</v>
      </c>
      <c r="F1142" s="4" t="s">
        <v>995</v>
      </c>
      <c r="G1142" s="4" t="s">
        <v>996</v>
      </c>
      <c r="H1142" s="6">
        <v>625</v>
      </c>
      <c r="I1142" s="12" t="s">
        <v>832</v>
      </c>
      <c r="J1142" s="12" t="s">
        <v>1089</v>
      </c>
      <c r="K1142" s="10">
        <v>62500</v>
      </c>
      <c r="L1142" s="11">
        <v>0.5</v>
      </c>
      <c r="M1142" s="13">
        <f t="shared" si="36"/>
        <v>125000</v>
      </c>
      <c r="N1142" s="13">
        <f t="shared" si="37"/>
        <v>200</v>
      </c>
      <c r="O1142" s="4" t="s">
        <v>31</v>
      </c>
      <c r="P1142" s="12" t="s">
        <v>833</v>
      </c>
    </row>
    <row r="1143" spans="2:16" ht="14.25" customHeight="1">
      <c r="B1143" s="4" t="s">
        <v>13</v>
      </c>
      <c r="C1143" s="4">
        <v>1197831</v>
      </c>
      <c r="D1143" s="5">
        <v>44470</v>
      </c>
      <c r="E1143" s="4" t="s">
        <v>150</v>
      </c>
      <c r="F1143" s="4" t="s">
        <v>995</v>
      </c>
      <c r="G1143" s="4" t="s">
        <v>996</v>
      </c>
      <c r="H1143" s="6">
        <v>625</v>
      </c>
      <c r="I1143" s="12" t="s">
        <v>425</v>
      </c>
      <c r="J1143" s="12" t="s">
        <v>1087</v>
      </c>
      <c r="K1143" s="10">
        <v>62500</v>
      </c>
      <c r="L1143" s="11">
        <v>0.5</v>
      </c>
      <c r="M1143" s="13">
        <f t="shared" si="36"/>
        <v>125000</v>
      </c>
      <c r="N1143" s="13">
        <f t="shared" si="37"/>
        <v>200</v>
      </c>
      <c r="O1143" s="4" t="s">
        <v>31</v>
      </c>
      <c r="P1143" s="12" t="s">
        <v>834</v>
      </c>
    </row>
    <row r="1144" spans="2:16" ht="14.25" customHeight="1">
      <c r="B1144" s="4" t="s">
        <v>13</v>
      </c>
      <c r="C1144" s="4">
        <v>1197831</v>
      </c>
      <c r="D1144" s="5">
        <v>44471</v>
      </c>
      <c r="E1144" s="4" t="s">
        <v>150</v>
      </c>
      <c r="F1144" s="4" t="s">
        <v>995</v>
      </c>
      <c r="G1144" s="4" t="s">
        <v>996</v>
      </c>
      <c r="H1144" s="6">
        <v>575</v>
      </c>
      <c r="I1144" s="12" t="s">
        <v>438</v>
      </c>
      <c r="J1144" s="12" t="s">
        <v>1087</v>
      </c>
      <c r="K1144" s="10">
        <v>129375</v>
      </c>
      <c r="L1144" s="11">
        <v>0.5</v>
      </c>
      <c r="M1144" s="13">
        <f t="shared" si="36"/>
        <v>258750</v>
      </c>
      <c r="N1144" s="13">
        <f t="shared" si="37"/>
        <v>450</v>
      </c>
      <c r="O1144" s="4" t="s">
        <v>31</v>
      </c>
      <c r="P1144" s="12" t="s">
        <v>439</v>
      </c>
    </row>
    <row r="1145" spans="2:16" ht="14.25" customHeight="1">
      <c r="B1145" s="4" t="s">
        <v>13</v>
      </c>
      <c r="C1145" s="4">
        <v>1197831</v>
      </c>
      <c r="D1145" s="5">
        <v>44472</v>
      </c>
      <c r="E1145" s="4" t="s">
        <v>150</v>
      </c>
      <c r="F1145" s="4" t="s">
        <v>995</v>
      </c>
      <c r="G1145" s="4" t="s">
        <v>996</v>
      </c>
      <c r="H1145" s="6">
        <v>450</v>
      </c>
      <c r="I1145" s="12" t="s">
        <v>835</v>
      </c>
      <c r="J1145" s="12" t="s">
        <v>1086</v>
      </c>
      <c r="K1145" s="10">
        <v>121500</v>
      </c>
      <c r="L1145" s="11">
        <v>0.6</v>
      </c>
      <c r="M1145" s="13">
        <f t="shared" si="36"/>
        <v>202500</v>
      </c>
      <c r="N1145" s="13">
        <f t="shared" si="37"/>
        <v>450</v>
      </c>
      <c r="O1145" s="4" t="s">
        <v>31</v>
      </c>
      <c r="P1145" s="12" t="s">
        <v>836</v>
      </c>
    </row>
    <row r="1146" spans="2:16" ht="14.25" customHeight="1">
      <c r="B1146" s="4" t="s">
        <v>13</v>
      </c>
      <c r="C1146" s="4">
        <v>1197831</v>
      </c>
      <c r="D1146" s="5">
        <v>44473</v>
      </c>
      <c r="E1146" s="4" t="s">
        <v>150</v>
      </c>
      <c r="F1146" s="4" t="s">
        <v>995</v>
      </c>
      <c r="G1146" s="4" t="s">
        <v>996</v>
      </c>
      <c r="H1146" s="6">
        <v>425</v>
      </c>
      <c r="I1146" s="12" t="s">
        <v>837</v>
      </c>
      <c r="J1146" s="12" t="s">
        <v>1087</v>
      </c>
      <c r="K1146" s="10">
        <v>95625</v>
      </c>
      <c r="L1146" s="11">
        <v>0.45</v>
      </c>
      <c r="M1146" s="13">
        <f t="shared" si="36"/>
        <v>212500</v>
      </c>
      <c r="N1146" s="13">
        <f t="shared" si="37"/>
        <v>500</v>
      </c>
      <c r="O1146" s="4" t="s">
        <v>31</v>
      </c>
      <c r="P1146" s="12" t="s">
        <v>838</v>
      </c>
    </row>
    <row r="1147" spans="2:16" ht="14.25" customHeight="1">
      <c r="B1147" s="4" t="s">
        <v>13</v>
      </c>
      <c r="C1147" s="4">
        <v>1197831</v>
      </c>
      <c r="D1147" s="5">
        <v>44474</v>
      </c>
      <c r="E1147" s="4" t="s">
        <v>150</v>
      </c>
      <c r="F1147" s="4" t="s">
        <v>995</v>
      </c>
      <c r="G1147" s="4" t="s">
        <v>996</v>
      </c>
      <c r="H1147" s="6">
        <v>625</v>
      </c>
      <c r="I1147" s="12" t="s">
        <v>521</v>
      </c>
      <c r="J1147" s="12" t="s">
        <v>1087</v>
      </c>
      <c r="K1147" s="10">
        <v>243750</v>
      </c>
      <c r="L1147" s="11">
        <v>0.65</v>
      </c>
      <c r="M1147" s="13">
        <f t="shared" si="36"/>
        <v>375000</v>
      </c>
      <c r="N1147" s="13">
        <f t="shared" si="37"/>
        <v>600</v>
      </c>
      <c r="O1147" s="4" t="s">
        <v>31</v>
      </c>
      <c r="P1147" s="12" t="s">
        <v>839</v>
      </c>
    </row>
    <row r="1148" spans="2:16" ht="14.25" customHeight="1">
      <c r="B1148" s="4" t="s">
        <v>13</v>
      </c>
      <c r="C1148" s="4">
        <v>1197831</v>
      </c>
      <c r="D1148" s="5">
        <v>44475</v>
      </c>
      <c r="E1148" s="4" t="s">
        <v>150</v>
      </c>
      <c r="F1148" s="4" t="s">
        <v>995</v>
      </c>
      <c r="G1148" s="4" t="s">
        <v>996</v>
      </c>
      <c r="H1148" s="6">
        <v>775</v>
      </c>
      <c r="I1148" s="12" t="s">
        <v>400</v>
      </c>
      <c r="J1148" s="12" t="s">
        <v>1088</v>
      </c>
      <c r="K1148" s="10">
        <v>232500</v>
      </c>
      <c r="L1148" s="11">
        <v>0.5</v>
      </c>
      <c r="M1148" s="13">
        <f t="shared" si="36"/>
        <v>465000</v>
      </c>
      <c r="N1148" s="13">
        <f t="shared" si="37"/>
        <v>600</v>
      </c>
      <c r="O1148" s="4" t="s">
        <v>31</v>
      </c>
      <c r="P1148" s="12" t="s">
        <v>401</v>
      </c>
    </row>
    <row r="1149" spans="2:16" ht="14.25" customHeight="1">
      <c r="B1149" s="4" t="s">
        <v>13</v>
      </c>
      <c r="C1149" s="4">
        <v>1197831</v>
      </c>
      <c r="D1149" s="5">
        <v>44476</v>
      </c>
      <c r="E1149" s="4" t="s">
        <v>150</v>
      </c>
      <c r="F1149" s="4" t="s">
        <v>995</v>
      </c>
      <c r="G1149" s="4" t="s">
        <v>996</v>
      </c>
      <c r="H1149" s="6">
        <v>775</v>
      </c>
      <c r="I1149" s="12" t="s">
        <v>279</v>
      </c>
      <c r="J1149" s="12" t="s">
        <v>1087</v>
      </c>
      <c r="K1149" s="10">
        <v>232500</v>
      </c>
      <c r="L1149" s="11">
        <v>0.5</v>
      </c>
      <c r="M1149" s="13">
        <f t="shared" si="36"/>
        <v>465000</v>
      </c>
      <c r="N1149" s="13">
        <f t="shared" si="37"/>
        <v>600</v>
      </c>
      <c r="O1149" s="4" t="s">
        <v>31</v>
      </c>
      <c r="P1149" s="12" t="s">
        <v>840</v>
      </c>
    </row>
    <row r="1150" spans="2:16" ht="14.25" customHeight="1">
      <c r="B1150" s="4" t="s">
        <v>13</v>
      </c>
      <c r="C1150" s="4">
        <v>1197831</v>
      </c>
      <c r="D1150" s="5">
        <v>44477</v>
      </c>
      <c r="E1150" s="4" t="s">
        <v>150</v>
      </c>
      <c r="F1150" s="4" t="s">
        <v>995</v>
      </c>
      <c r="G1150" s="4" t="s">
        <v>996</v>
      </c>
      <c r="H1150" s="6">
        <v>700</v>
      </c>
      <c r="I1150" s="12" t="s">
        <v>841</v>
      </c>
      <c r="J1150" s="12" t="s">
        <v>1086</v>
      </c>
      <c r="K1150" s="10">
        <v>227500</v>
      </c>
      <c r="L1150" s="11">
        <v>0.5</v>
      </c>
      <c r="M1150" s="13">
        <f t="shared" si="36"/>
        <v>455000</v>
      </c>
      <c r="N1150" s="13">
        <f t="shared" si="37"/>
        <v>650</v>
      </c>
      <c r="O1150" s="4" t="s">
        <v>31</v>
      </c>
      <c r="P1150" s="12" t="s">
        <v>842</v>
      </c>
    </row>
    <row r="1151" spans="2:16" ht="14.25" customHeight="1">
      <c r="B1151" s="4" t="s">
        <v>13</v>
      </c>
      <c r="C1151" s="4">
        <v>1197831</v>
      </c>
      <c r="D1151" s="5">
        <v>44478</v>
      </c>
      <c r="E1151" s="4" t="s">
        <v>150</v>
      </c>
      <c r="F1151" s="4" t="s">
        <v>995</v>
      </c>
      <c r="G1151" s="4" t="s">
        <v>996</v>
      </c>
      <c r="H1151" s="6">
        <v>550</v>
      </c>
      <c r="I1151" s="12" t="s">
        <v>843</v>
      </c>
      <c r="J1151" s="12" t="s">
        <v>1087</v>
      </c>
      <c r="K1151" s="10">
        <v>214500</v>
      </c>
      <c r="L1151" s="11">
        <v>0.6</v>
      </c>
      <c r="M1151" s="13">
        <f t="shared" si="36"/>
        <v>357500</v>
      </c>
      <c r="N1151" s="13">
        <f t="shared" si="37"/>
        <v>650</v>
      </c>
      <c r="O1151" s="4" t="s">
        <v>31</v>
      </c>
      <c r="P1151" s="12" t="s">
        <v>844</v>
      </c>
    </row>
    <row r="1152" spans="2:16" ht="14.25" customHeight="1">
      <c r="B1152" s="4" t="s">
        <v>13</v>
      </c>
      <c r="C1152" s="4">
        <v>1197831</v>
      </c>
      <c r="D1152" s="5">
        <v>44479</v>
      </c>
      <c r="E1152" s="4" t="s">
        <v>150</v>
      </c>
      <c r="F1152" s="4" t="s">
        <v>995</v>
      </c>
      <c r="G1152" s="4" t="s">
        <v>996</v>
      </c>
      <c r="H1152" s="6">
        <v>500</v>
      </c>
      <c r="I1152" s="12" t="s">
        <v>845</v>
      </c>
      <c r="J1152" s="12" t="s">
        <v>1087</v>
      </c>
      <c r="K1152" s="10">
        <v>135000</v>
      </c>
      <c r="L1152" s="11">
        <v>0.45</v>
      </c>
      <c r="M1152" s="13">
        <f t="shared" si="36"/>
        <v>300000</v>
      </c>
      <c r="N1152" s="13">
        <f t="shared" si="37"/>
        <v>600</v>
      </c>
      <c r="O1152" s="4" t="s">
        <v>31</v>
      </c>
      <c r="P1152" s="12" t="s">
        <v>846</v>
      </c>
    </row>
    <row r="1153" spans="2:16" ht="14.25" customHeight="1">
      <c r="B1153" s="4" t="s">
        <v>13</v>
      </c>
      <c r="C1153" s="4">
        <v>1197831</v>
      </c>
      <c r="D1153" s="5">
        <v>44480</v>
      </c>
      <c r="E1153" s="4" t="s">
        <v>150</v>
      </c>
      <c r="F1153" s="4" t="s">
        <v>995</v>
      </c>
      <c r="G1153" s="4" t="s">
        <v>996</v>
      </c>
      <c r="H1153" s="6">
        <v>750</v>
      </c>
      <c r="I1153" s="12" t="s">
        <v>849</v>
      </c>
      <c r="J1153" s="12" t="s">
        <v>1088</v>
      </c>
      <c r="K1153" s="10">
        <v>341250</v>
      </c>
      <c r="L1153" s="11">
        <v>0.65</v>
      </c>
      <c r="M1153" s="13">
        <f t="shared" si="36"/>
        <v>525000</v>
      </c>
      <c r="N1153" s="13">
        <f t="shared" si="37"/>
        <v>700</v>
      </c>
      <c r="O1153" s="4" t="s">
        <v>31</v>
      </c>
      <c r="P1153" s="12" t="s">
        <v>850</v>
      </c>
    </row>
    <row r="1154" spans="2:16" ht="14.25" customHeight="1">
      <c r="B1154" s="4" t="s">
        <v>13</v>
      </c>
      <c r="C1154" s="4">
        <v>1185732</v>
      </c>
      <c r="D1154" s="5">
        <v>44481</v>
      </c>
      <c r="E1154" s="4" t="s">
        <v>150</v>
      </c>
      <c r="F1154" s="4" t="s">
        <v>995</v>
      </c>
      <c r="G1154" s="4" t="s">
        <v>996</v>
      </c>
      <c r="H1154" s="6">
        <v>450</v>
      </c>
      <c r="I1154" s="12" t="s">
        <v>750</v>
      </c>
      <c r="J1154" s="12" t="s">
        <v>1086</v>
      </c>
      <c r="K1154" s="10">
        <v>63000</v>
      </c>
      <c r="L1154" s="11">
        <v>0.35</v>
      </c>
      <c r="M1154" s="13">
        <f t="shared" si="36"/>
        <v>180000</v>
      </c>
      <c r="N1154" s="13">
        <f t="shared" si="37"/>
        <v>400</v>
      </c>
      <c r="O1154" s="4" t="s">
        <v>31</v>
      </c>
      <c r="P1154" s="12" t="s">
        <v>851</v>
      </c>
    </row>
    <row r="1155" spans="2:16" ht="14.25" customHeight="1">
      <c r="B1155" s="4" t="s">
        <v>13</v>
      </c>
      <c r="C1155" s="4">
        <v>1185732</v>
      </c>
      <c r="D1155" s="5">
        <v>44482</v>
      </c>
      <c r="E1155" s="4" t="s">
        <v>150</v>
      </c>
      <c r="F1155" s="4" t="s">
        <v>995</v>
      </c>
      <c r="G1155" s="4" t="s">
        <v>996</v>
      </c>
      <c r="H1155" s="6">
        <v>250</v>
      </c>
      <c r="I1155" s="12" t="s">
        <v>717</v>
      </c>
      <c r="J1155" s="12" t="s">
        <v>1087</v>
      </c>
      <c r="K1155" s="10">
        <v>35000</v>
      </c>
      <c r="L1155" s="11">
        <v>0.35</v>
      </c>
      <c r="M1155" s="13">
        <f t="shared" si="36"/>
        <v>100000</v>
      </c>
      <c r="N1155" s="13">
        <f t="shared" si="37"/>
        <v>400</v>
      </c>
      <c r="O1155" s="4" t="s">
        <v>31</v>
      </c>
      <c r="P1155" s="12" t="s">
        <v>852</v>
      </c>
    </row>
    <row r="1156" spans="2:16" ht="14.25" customHeight="1">
      <c r="B1156" s="4" t="s">
        <v>13</v>
      </c>
      <c r="C1156" s="4">
        <v>1185732</v>
      </c>
      <c r="D1156" s="5">
        <v>44483</v>
      </c>
      <c r="E1156" s="4" t="s">
        <v>150</v>
      </c>
      <c r="F1156" s="4" t="s">
        <v>995</v>
      </c>
      <c r="G1156" s="4" t="s">
        <v>996</v>
      </c>
      <c r="H1156" s="6">
        <v>250</v>
      </c>
      <c r="I1156" s="12" t="s">
        <v>148</v>
      </c>
      <c r="J1156" s="12" t="s">
        <v>1087</v>
      </c>
      <c r="K1156" s="10">
        <v>30000</v>
      </c>
      <c r="L1156" s="11">
        <v>0.4</v>
      </c>
      <c r="M1156" s="13">
        <f t="shared" si="36"/>
        <v>75000</v>
      </c>
      <c r="N1156" s="13">
        <f t="shared" si="37"/>
        <v>300</v>
      </c>
      <c r="O1156" s="4" t="s">
        <v>31</v>
      </c>
      <c r="P1156" s="12" t="s">
        <v>149</v>
      </c>
    </row>
    <row r="1157" spans="2:16" ht="14.25" customHeight="1">
      <c r="B1157" s="4" t="s">
        <v>13</v>
      </c>
      <c r="C1157" s="4">
        <v>1185732</v>
      </c>
      <c r="D1157" s="5">
        <v>44484</v>
      </c>
      <c r="E1157" s="4" t="s">
        <v>150</v>
      </c>
      <c r="F1157" s="4" t="s">
        <v>995</v>
      </c>
      <c r="G1157" s="4" t="s">
        <v>996</v>
      </c>
      <c r="H1157" s="6">
        <v>100</v>
      </c>
      <c r="I1157" s="12" t="s">
        <v>380</v>
      </c>
      <c r="J1157" s="12" t="s">
        <v>1087</v>
      </c>
      <c r="K1157" s="10">
        <v>10500</v>
      </c>
      <c r="L1157" s="11">
        <v>0.3</v>
      </c>
      <c r="M1157" s="13">
        <f t="shared" si="36"/>
        <v>35000</v>
      </c>
      <c r="N1157" s="13">
        <f t="shared" si="37"/>
        <v>350</v>
      </c>
      <c r="O1157" s="4" t="s">
        <v>31</v>
      </c>
      <c r="P1157" s="12" t="s">
        <v>853</v>
      </c>
    </row>
    <row r="1158" spans="2:16" ht="14.25" customHeight="1">
      <c r="B1158" s="4" t="s">
        <v>13</v>
      </c>
      <c r="C1158" s="4">
        <v>1185732</v>
      </c>
      <c r="D1158" s="5">
        <v>44485</v>
      </c>
      <c r="E1158" s="4" t="s">
        <v>14</v>
      </c>
      <c r="F1158" s="4" t="s">
        <v>997</v>
      </c>
      <c r="G1158" s="4" t="s">
        <v>998</v>
      </c>
      <c r="H1158" s="6">
        <v>150</v>
      </c>
      <c r="I1158" s="12" t="s">
        <v>612</v>
      </c>
      <c r="J1158" s="12" t="s">
        <v>1087</v>
      </c>
      <c r="K1158" s="10">
        <v>18750</v>
      </c>
      <c r="L1158" s="11">
        <v>0.25</v>
      </c>
      <c r="M1158" s="13">
        <f t="shared" si="36"/>
        <v>75000</v>
      </c>
      <c r="N1158" s="13">
        <f t="shared" si="37"/>
        <v>500</v>
      </c>
      <c r="O1158" s="4" t="s">
        <v>31</v>
      </c>
      <c r="P1158" s="12" t="s">
        <v>854</v>
      </c>
    </row>
    <row r="1159" spans="2:16" ht="14.25" customHeight="1">
      <c r="B1159" s="4" t="s">
        <v>13</v>
      </c>
      <c r="C1159" s="4">
        <v>1185732</v>
      </c>
      <c r="D1159" s="5">
        <v>44486</v>
      </c>
      <c r="E1159" s="4" t="s">
        <v>14</v>
      </c>
      <c r="F1159" s="4" t="s">
        <v>997</v>
      </c>
      <c r="G1159" s="4" t="s">
        <v>998</v>
      </c>
      <c r="H1159" s="6">
        <v>250</v>
      </c>
      <c r="I1159" s="12" t="s">
        <v>209</v>
      </c>
      <c r="J1159" s="12" t="s">
        <v>1087</v>
      </c>
      <c r="K1159" s="10">
        <v>40000</v>
      </c>
      <c r="L1159" s="11">
        <v>0.4</v>
      </c>
      <c r="M1159" s="13">
        <f t="shared" ref="M1159:M1222" si="38">K1159/L1159</f>
        <v>100000</v>
      </c>
      <c r="N1159" s="13">
        <f t="shared" ref="N1159:N1222" si="39">M1159/H1159</f>
        <v>400</v>
      </c>
      <c r="O1159" s="4" t="s">
        <v>31</v>
      </c>
      <c r="P1159" s="12" t="s">
        <v>855</v>
      </c>
    </row>
    <row r="1160" spans="2:16" ht="14.25" customHeight="1">
      <c r="B1160" s="4" t="s">
        <v>13</v>
      </c>
      <c r="C1160" s="4">
        <v>1185732</v>
      </c>
      <c r="D1160" s="5">
        <v>44487</v>
      </c>
      <c r="E1160" s="4" t="s">
        <v>14</v>
      </c>
      <c r="F1160" s="4" t="s">
        <v>997</v>
      </c>
      <c r="G1160" s="4" t="s">
        <v>998</v>
      </c>
      <c r="H1160" s="6">
        <v>500</v>
      </c>
      <c r="I1160" s="12" t="s">
        <v>642</v>
      </c>
      <c r="J1160" s="12" t="s">
        <v>1086</v>
      </c>
      <c r="K1160" s="10">
        <v>70000</v>
      </c>
      <c r="L1160" s="11">
        <v>0.35</v>
      </c>
      <c r="M1160" s="13">
        <f t="shared" si="38"/>
        <v>200000</v>
      </c>
      <c r="N1160" s="13">
        <f t="shared" si="39"/>
        <v>400</v>
      </c>
      <c r="O1160" s="4" t="s">
        <v>31</v>
      </c>
      <c r="P1160" s="12" t="s">
        <v>856</v>
      </c>
    </row>
    <row r="1161" spans="2:16" ht="14.25" customHeight="1">
      <c r="B1161" s="4" t="s">
        <v>13</v>
      </c>
      <c r="C1161" s="4">
        <v>1185732</v>
      </c>
      <c r="D1161" s="5">
        <v>44488</v>
      </c>
      <c r="E1161" s="4" t="s">
        <v>14</v>
      </c>
      <c r="F1161" s="4" t="s">
        <v>997</v>
      </c>
      <c r="G1161" s="4" t="s">
        <v>998</v>
      </c>
      <c r="H1161" s="6">
        <v>150</v>
      </c>
      <c r="I1161" s="12" t="s">
        <v>141</v>
      </c>
      <c r="J1161" s="12" t="s">
        <v>1086</v>
      </c>
      <c r="K1161" s="10">
        <v>21000</v>
      </c>
      <c r="L1161" s="11">
        <v>0.35</v>
      </c>
      <c r="M1161" s="13">
        <f t="shared" si="38"/>
        <v>60000.000000000007</v>
      </c>
      <c r="N1161" s="13">
        <f t="shared" si="39"/>
        <v>400.00000000000006</v>
      </c>
      <c r="O1161" s="4" t="s">
        <v>31</v>
      </c>
      <c r="P1161" s="12" t="s">
        <v>857</v>
      </c>
    </row>
    <row r="1162" spans="2:16" ht="14.25" customHeight="1">
      <c r="B1162" s="4" t="s">
        <v>13</v>
      </c>
      <c r="C1162" s="4">
        <v>1185732</v>
      </c>
      <c r="D1162" s="5">
        <v>44489</v>
      </c>
      <c r="E1162" s="4" t="s">
        <v>14</v>
      </c>
      <c r="F1162" s="4" t="s">
        <v>997</v>
      </c>
      <c r="G1162" s="4" t="s">
        <v>998</v>
      </c>
      <c r="H1162" s="6">
        <v>200</v>
      </c>
      <c r="I1162" s="12" t="s">
        <v>248</v>
      </c>
      <c r="J1162" s="12" t="s">
        <v>1087</v>
      </c>
      <c r="K1162" s="10">
        <v>24000</v>
      </c>
      <c r="L1162" s="11">
        <v>0.4</v>
      </c>
      <c r="M1162" s="13">
        <f t="shared" si="38"/>
        <v>60000</v>
      </c>
      <c r="N1162" s="13">
        <f t="shared" si="39"/>
        <v>300</v>
      </c>
      <c r="O1162" s="4" t="s">
        <v>31</v>
      </c>
      <c r="P1162" s="12" t="s">
        <v>858</v>
      </c>
    </row>
    <row r="1163" spans="2:16" ht="14.25" customHeight="1">
      <c r="B1163" s="4" t="s">
        <v>13</v>
      </c>
      <c r="C1163" s="4">
        <v>1185732</v>
      </c>
      <c r="D1163" s="5">
        <v>44490</v>
      </c>
      <c r="E1163" s="4" t="s">
        <v>14</v>
      </c>
      <c r="F1163" s="4" t="s">
        <v>997</v>
      </c>
      <c r="G1163" s="4" t="s">
        <v>998</v>
      </c>
      <c r="H1163" s="6">
        <v>75</v>
      </c>
      <c r="I1163" s="12" t="s">
        <v>859</v>
      </c>
      <c r="J1163" s="12" t="s">
        <v>1086</v>
      </c>
      <c r="K1163" s="10">
        <v>7875</v>
      </c>
      <c r="L1163" s="11">
        <v>0.3</v>
      </c>
      <c r="M1163" s="13">
        <f t="shared" si="38"/>
        <v>26250</v>
      </c>
      <c r="N1163" s="13">
        <f t="shared" si="39"/>
        <v>350</v>
      </c>
      <c r="O1163" s="4" t="s">
        <v>31</v>
      </c>
      <c r="P1163" s="12" t="s">
        <v>860</v>
      </c>
    </row>
    <row r="1164" spans="2:16" ht="14.25" customHeight="1">
      <c r="B1164" s="4" t="s">
        <v>13</v>
      </c>
      <c r="C1164" s="4">
        <v>1185732</v>
      </c>
      <c r="D1164" s="5">
        <v>44491</v>
      </c>
      <c r="E1164" s="4" t="s">
        <v>14</v>
      </c>
      <c r="F1164" s="4" t="s">
        <v>997</v>
      </c>
      <c r="G1164" s="4" t="s">
        <v>998</v>
      </c>
      <c r="H1164" s="6">
        <v>150</v>
      </c>
      <c r="I1164" s="12" t="s">
        <v>515</v>
      </c>
      <c r="J1164" s="12" t="s">
        <v>1087</v>
      </c>
      <c r="K1164" s="10">
        <v>18750</v>
      </c>
      <c r="L1164" s="11">
        <v>0.25</v>
      </c>
      <c r="M1164" s="13">
        <f t="shared" si="38"/>
        <v>75000</v>
      </c>
      <c r="N1164" s="13">
        <f t="shared" si="39"/>
        <v>500</v>
      </c>
      <c r="O1164" s="4" t="s">
        <v>31</v>
      </c>
      <c r="P1164" s="12" t="s">
        <v>516</v>
      </c>
    </row>
    <row r="1165" spans="2:16" ht="14.25" customHeight="1">
      <c r="B1165" s="4" t="s">
        <v>13</v>
      </c>
      <c r="C1165" s="4">
        <v>1185732</v>
      </c>
      <c r="D1165" s="5">
        <v>44492</v>
      </c>
      <c r="E1165" s="4" t="s">
        <v>14</v>
      </c>
      <c r="F1165" s="4" t="s">
        <v>997</v>
      </c>
      <c r="G1165" s="4" t="s">
        <v>998</v>
      </c>
      <c r="H1165" s="6">
        <v>250</v>
      </c>
      <c r="I1165" s="12" t="s">
        <v>81</v>
      </c>
      <c r="J1165" s="12" t="s">
        <v>1088</v>
      </c>
      <c r="K1165" s="10">
        <v>40000</v>
      </c>
      <c r="L1165" s="11">
        <v>0.4</v>
      </c>
      <c r="M1165" s="13">
        <f t="shared" si="38"/>
        <v>100000</v>
      </c>
      <c r="N1165" s="13">
        <f t="shared" si="39"/>
        <v>400</v>
      </c>
      <c r="O1165" s="4" t="s">
        <v>31</v>
      </c>
      <c r="P1165" s="12" t="s">
        <v>861</v>
      </c>
    </row>
    <row r="1166" spans="2:16" ht="14.25" customHeight="1">
      <c r="B1166" s="4" t="s">
        <v>13</v>
      </c>
      <c r="C1166" s="4">
        <v>1185732</v>
      </c>
      <c r="D1166" s="5">
        <v>44493</v>
      </c>
      <c r="E1166" s="4" t="s">
        <v>14</v>
      </c>
      <c r="F1166" s="4" t="s">
        <v>997</v>
      </c>
      <c r="G1166" s="4" t="s">
        <v>998</v>
      </c>
      <c r="H1166" s="6">
        <v>470</v>
      </c>
      <c r="I1166" s="12" t="s">
        <v>862</v>
      </c>
      <c r="J1166" s="12" t="s">
        <v>1086</v>
      </c>
      <c r="K1166" s="10">
        <v>65800</v>
      </c>
      <c r="L1166" s="11">
        <v>0.35</v>
      </c>
      <c r="M1166" s="13">
        <f t="shared" si="38"/>
        <v>188000</v>
      </c>
      <c r="N1166" s="13">
        <f t="shared" si="39"/>
        <v>400</v>
      </c>
      <c r="O1166" s="4" t="s">
        <v>31</v>
      </c>
      <c r="P1166" s="12" t="s">
        <v>863</v>
      </c>
    </row>
    <row r="1167" spans="2:16" ht="14.25" customHeight="1">
      <c r="B1167" s="4" t="s">
        <v>13</v>
      </c>
      <c r="C1167" s="4">
        <v>1185732</v>
      </c>
      <c r="D1167" s="5">
        <v>44494</v>
      </c>
      <c r="E1167" s="4" t="s">
        <v>14</v>
      </c>
      <c r="F1167" s="4" t="s">
        <v>997</v>
      </c>
      <c r="G1167" s="4" t="s">
        <v>998</v>
      </c>
      <c r="H1167" s="6">
        <v>175</v>
      </c>
      <c r="I1167" s="12" t="s">
        <v>646</v>
      </c>
      <c r="J1167" s="12" t="s">
        <v>1087</v>
      </c>
      <c r="K1167" s="10">
        <v>24500</v>
      </c>
      <c r="L1167" s="11">
        <v>0.35</v>
      </c>
      <c r="M1167" s="13">
        <f t="shared" si="38"/>
        <v>70000</v>
      </c>
      <c r="N1167" s="13">
        <f t="shared" si="39"/>
        <v>400</v>
      </c>
      <c r="O1167" s="4" t="s">
        <v>31</v>
      </c>
      <c r="P1167" s="12" t="s">
        <v>647</v>
      </c>
    </row>
    <row r="1168" spans="2:16" ht="14.25" customHeight="1">
      <c r="B1168" s="4" t="s">
        <v>13</v>
      </c>
      <c r="C1168" s="4">
        <v>1185732</v>
      </c>
      <c r="D1168" s="5">
        <v>44495</v>
      </c>
      <c r="E1168" s="4" t="s">
        <v>14</v>
      </c>
      <c r="F1168" s="4" t="s">
        <v>997</v>
      </c>
      <c r="G1168" s="4" t="s">
        <v>998</v>
      </c>
      <c r="H1168" s="6">
        <v>200</v>
      </c>
      <c r="I1168" s="12" t="s">
        <v>459</v>
      </c>
      <c r="J1168" s="12" t="s">
        <v>1087</v>
      </c>
      <c r="K1168" s="10">
        <v>24000</v>
      </c>
      <c r="L1168" s="11">
        <v>0.4</v>
      </c>
      <c r="M1168" s="13">
        <f t="shared" si="38"/>
        <v>60000</v>
      </c>
      <c r="N1168" s="13">
        <f t="shared" si="39"/>
        <v>300</v>
      </c>
      <c r="O1168" s="4" t="s">
        <v>31</v>
      </c>
      <c r="P1168" s="12" t="s">
        <v>460</v>
      </c>
    </row>
    <row r="1169" spans="2:16" ht="14.25" customHeight="1">
      <c r="B1169" s="4" t="s">
        <v>13</v>
      </c>
      <c r="C1169" s="4">
        <v>1185732</v>
      </c>
      <c r="D1169" s="5">
        <v>44496</v>
      </c>
      <c r="E1169" s="4" t="s">
        <v>14</v>
      </c>
      <c r="F1169" s="4" t="s">
        <v>997</v>
      </c>
      <c r="G1169" s="4" t="s">
        <v>998</v>
      </c>
      <c r="H1169" s="6">
        <v>50</v>
      </c>
      <c r="I1169" s="12" t="s">
        <v>346</v>
      </c>
      <c r="J1169" s="12" t="s">
        <v>1087</v>
      </c>
      <c r="K1169" s="10">
        <v>5250</v>
      </c>
      <c r="L1169" s="11">
        <v>0.3</v>
      </c>
      <c r="M1169" s="13">
        <f t="shared" si="38"/>
        <v>17500</v>
      </c>
      <c r="N1169" s="13">
        <f t="shared" si="39"/>
        <v>350</v>
      </c>
      <c r="O1169" s="4" t="s">
        <v>31</v>
      </c>
      <c r="P1169" s="12" t="s">
        <v>347</v>
      </c>
    </row>
    <row r="1170" spans="2:16" ht="14.25" customHeight="1">
      <c r="B1170" s="4" t="s">
        <v>13</v>
      </c>
      <c r="C1170" s="4">
        <v>1185732</v>
      </c>
      <c r="D1170" s="5">
        <v>44497</v>
      </c>
      <c r="E1170" s="4" t="s">
        <v>14</v>
      </c>
      <c r="F1170" s="4" t="s">
        <v>997</v>
      </c>
      <c r="G1170" s="4" t="s">
        <v>998</v>
      </c>
      <c r="H1170" s="6">
        <v>100</v>
      </c>
      <c r="I1170" s="12" t="s">
        <v>423</v>
      </c>
      <c r="J1170" s="12" t="s">
        <v>1087</v>
      </c>
      <c r="K1170" s="10">
        <v>12500</v>
      </c>
      <c r="L1170" s="11">
        <v>0.25</v>
      </c>
      <c r="M1170" s="13">
        <f t="shared" si="38"/>
        <v>50000</v>
      </c>
      <c r="N1170" s="13">
        <f t="shared" si="39"/>
        <v>500</v>
      </c>
      <c r="O1170" s="4" t="s">
        <v>31</v>
      </c>
      <c r="P1170" s="12" t="s">
        <v>424</v>
      </c>
    </row>
    <row r="1171" spans="2:16" ht="14.25" customHeight="1">
      <c r="B1171" s="4" t="s">
        <v>13</v>
      </c>
      <c r="C1171" s="4">
        <v>1185732</v>
      </c>
      <c r="D1171" s="5">
        <v>44498</v>
      </c>
      <c r="E1171" s="4" t="s">
        <v>14</v>
      </c>
      <c r="F1171" s="4" t="s">
        <v>997</v>
      </c>
      <c r="G1171" s="4" t="s">
        <v>998</v>
      </c>
      <c r="H1171" s="6">
        <v>200</v>
      </c>
      <c r="I1171" s="12" t="s">
        <v>37</v>
      </c>
      <c r="J1171" s="12" t="s">
        <v>1086</v>
      </c>
      <c r="K1171" s="10">
        <v>32000</v>
      </c>
      <c r="L1171" s="11">
        <v>0.4</v>
      </c>
      <c r="M1171" s="13">
        <f t="shared" si="38"/>
        <v>80000</v>
      </c>
      <c r="N1171" s="13">
        <f t="shared" si="39"/>
        <v>400</v>
      </c>
      <c r="O1171" s="4" t="s">
        <v>31</v>
      </c>
      <c r="P1171" s="12" t="s">
        <v>864</v>
      </c>
    </row>
    <row r="1172" spans="2:16" ht="14.25" customHeight="1">
      <c r="B1172" s="4" t="s">
        <v>13</v>
      </c>
      <c r="C1172" s="4">
        <v>1185732</v>
      </c>
      <c r="D1172" s="5">
        <v>44499</v>
      </c>
      <c r="E1172" s="4" t="s">
        <v>14</v>
      </c>
      <c r="F1172" s="4" t="s">
        <v>997</v>
      </c>
      <c r="G1172" s="4" t="s">
        <v>998</v>
      </c>
      <c r="H1172" s="6">
        <v>450</v>
      </c>
      <c r="I1172" s="12" t="s">
        <v>865</v>
      </c>
      <c r="J1172" s="12" t="s">
        <v>1087</v>
      </c>
      <c r="K1172" s="10">
        <v>63000</v>
      </c>
      <c r="L1172" s="11">
        <v>0.35</v>
      </c>
      <c r="M1172" s="13">
        <f t="shared" si="38"/>
        <v>180000</v>
      </c>
      <c r="N1172" s="13">
        <f t="shared" si="39"/>
        <v>400</v>
      </c>
      <c r="O1172" s="4" t="s">
        <v>31</v>
      </c>
      <c r="P1172" s="12" t="s">
        <v>866</v>
      </c>
    </row>
    <row r="1173" spans="2:16" ht="14.25" customHeight="1">
      <c r="B1173" s="4" t="s">
        <v>13</v>
      </c>
      <c r="C1173" s="4">
        <v>1185732</v>
      </c>
      <c r="D1173" s="5">
        <v>44500</v>
      </c>
      <c r="E1173" s="4" t="s">
        <v>14</v>
      </c>
      <c r="F1173" s="4" t="s">
        <v>997</v>
      </c>
      <c r="G1173" s="4" t="s">
        <v>998</v>
      </c>
      <c r="H1173" s="6">
        <v>150</v>
      </c>
      <c r="I1173" s="12" t="s">
        <v>143</v>
      </c>
      <c r="J1173" s="12" t="s">
        <v>1087</v>
      </c>
      <c r="K1173" s="10">
        <v>21000</v>
      </c>
      <c r="L1173" s="11">
        <v>0.35</v>
      </c>
      <c r="M1173" s="13">
        <f t="shared" si="38"/>
        <v>60000.000000000007</v>
      </c>
      <c r="N1173" s="13">
        <f t="shared" si="39"/>
        <v>400.00000000000006</v>
      </c>
      <c r="O1173" s="4" t="s">
        <v>31</v>
      </c>
      <c r="P1173" s="12" t="s">
        <v>144</v>
      </c>
    </row>
    <row r="1174" spans="2:16" ht="14.25" customHeight="1">
      <c r="B1174" s="4" t="s">
        <v>13</v>
      </c>
      <c r="C1174" s="4">
        <v>1185732</v>
      </c>
      <c r="D1174" s="5">
        <v>44501</v>
      </c>
      <c r="E1174" s="4" t="s">
        <v>14</v>
      </c>
      <c r="F1174" s="4" t="s">
        <v>997</v>
      </c>
      <c r="G1174" s="4" t="s">
        <v>998</v>
      </c>
      <c r="H1174" s="6">
        <v>150</v>
      </c>
      <c r="I1174" s="12" t="s">
        <v>867</v>
      </c>
      <c r="J1174" s="12" t="s">
        <v>1087</v>
      </c>
      <c r="K1174" s="10">
        <v>18000</v>
      </c>
      <c r="L1174" s="11">
        <v>0.4</v>
      </c>
      <c r="M1174" s="13">
        <f t="shared" si="38"/>
        <v>45000</v>
      </c>
      <c r="N1174" s="13">
        <f t="shared" si="39"/>
        <v>300</v>
      </c>
      <c r="O1174" s="4" t="s">
        <v>31</v>
      </c>
      <c r="P1174" s="12" t="s">
        <v>868</v>
      </c>
    </row>
    <row r="1175" spans="2:16" ht="14.25" customHeight="1">
      <c r="B1175" s="4" t="s">
        <v>13</v>
      </c>
      <c r="C1175" s="4">
        <v>1185732</v>
      </c>
      <c r="D1175" s="5">
        <v>44502</v>
      </c>
      <c r="E1175" s="4" t="s">
        <v>14</v>
      </c>
      <c r="F1175" s="4" t="s">
        <v>997</v>
      </c>
      <c r="G1175" s="4" t="s">
        <v>998</v>
      </c>
      <c r="H1175" s="6">
        <v>75</v>
      </c>
      <c r="I1175" s="12" t="s">
        <v>869</v>
      </c>
      <c r="J1175" s="12" t="s">
        <v>1088</v>
      </c>
      <c r="K1175" s="10">
        <v>7875</v>
      </c>
      <c r="L1175" s="11">
        <v>0.3</v>
      </c>
      <c r="M1175" s="13">
        <f t="shared" si="38"/>
        <v>26250</v>
      </c>
      <c r="N1175" s="13">
        <f t="shared" si="39"/>
        <v>350</v>
      </c>
      <c r="O1175" s="4" t="s">
        <v>31</v>
      </c>
      <c r="P1175" s="12" t="s">
        <v>870</v>
      </c>
    </row>
    <row r="1176" spans="2:16" ht="14.25" customHeight="1">
      <c r="B1176" s="4" t="s">
        <v>13</v>
      </c>
      <c r="C1176" s="4">
        <v>1185732</v>
      </c>
      <c r="D1176" s="5">
        <v>44503</v>
      </c>
      <c r="E1176" s="4" t="s">
        <v>14</v>
      </c>
      <c r="F1176" s="4" t="s">
        <v>997</v>
      </c>
      <c r="G1176" s="4" t="s">
        <v>998</v>
      </c>
      <c r="H1176" s="6">
        <v>75</v>
      </c>
      <c r="I1176" s="12" t="s">
        <v>871</v>
      </c>
      <c r="J1176" s="12" t="s">
        <v>1087</v>
      </c>
      <c r="K1176" s="10">
        <v>9375</v>
      </c>
      <c r="L1176" s="11">
        <v>0.25</v>
      </c>
      <c r="M1176" s="13">
        <f t="shared" si="38"/>
        <v>37500</v>
      </c>
      <c r="N1176" s="13">
        <f t="shared" si="39"/>
        <v>500</v>
      </c>
      <c r="O1176" s="4" t="s">
        <v>31</v>
      </c>
      <c r="P1176" s="12" t="s">
        <v>872</v>
      </c>
    </row>
    <row r="1177" spans="2:16" ht="14.25" customHeight="1">
      <c r="B1177" s="4" t="s">
        <v>13</v>
      </c>
      <c r="C1177" s="4">
        <v>1185732</v>
      </c>
      <c r="D1177" s="5">
        <v>44504</v>
      </c>
      <c r="E1177" s="4" t="s">
        <v>14</v>
      </c>
      <c r="F1177" s="4" t="s">
        <v>997</v>
      </c>
      <c r="G1177" s="4" t="s">
        <v>998</v>
      </c>
      <c r="H1177" s="6">
        <v>225</v>
      </c>
      <c r="I1177" s="12" t="s">
        <v>521</v>
      </c>
      <c r="J1177" s="12" t="s">
        <v>1087</v>
      </c>
      <c r="K1177" s="10">
        <v>36000</v>
      </c>
      <c r="L1177" s="11">
        <v>0.4</v>
      </c>
      <c r="M1177" s="13">
        <f t="shared" si="38"/>
        <v>90000</v>
      </c>
      <c r="N1177" s="13">
        <f t="shared" si="39"/>
        <v>400</v>
      </c>
      <c r="O1177" s="4" t="s">
        <v>31</v>
      </c>
      <c r="P1177" s="12" t="s">
        <v>873</v>
      </c>
    </row>
    <row r="1178" spans="2:16" ht="14.25" customHeight="1">
      <c r="B1178" s="4" t="s">
        <v>13</v>
      </c>
      <c r="C1178" s="4">
        <v>1185732</v>
      </c>
      <c r="D1178" s="5">
        <v>44505</v>
      </c>
      <c r="E1178" s="4" t="s">
        <v>14</v>
      </c>
      <c r="F1178" s="4" t="s">
        <v>997</v>
      </c>
      <c r="G1178" s="4" t="s">
        <v>998</v>
      </c>
      <c r="H1178" s="6">
        <v>495</v>
      </c>
      <c r="I1178" s="12" t="s">
        <v>392</v>
      </c>
      <c r="J1178" s="12" t="s">
        <v>1087</v>
      </c>
      <c r="K1178" s="10">
        <v>95287.5</v>
      </c>
      <c r="L1178" s="11">
        <v>0.35</v>
      </c>
      <c r="M1178" s="13">
        <f t="shared" si="38"/>
        <v>272250</v>
      </c>
      <c r="N1178" s="13">
        <f t="shared" si="39"/>
        <v>550</v>
      </c>
      <c r="O1178" s="4" t="s">
        <v>31</v>
      </c>
      <c r="P1178" s="12" t="s">
        <v>874</v>
      </c>
    </row>
    <row r="1179" spans="2:16" ht="14.25" customHeight="1">
      <c r="B1179" s="4" t="s">
        <v>13</v>
      </c>
      <c r="C1179" s="4">
        <v>1185732</v>
      </c>
      <c r="D1179" s="5">
        <v>44506</v>
      </c>
      <c r="E1179" s="4" t="s">
        <v>14</v>
      </c>
      <c r="F1179" s="4" t="s">
        <v>997</v>
      </c>
      <c r="G1179" s="4" t="s">
        <v>998</v>
      </c>
      <c r="H1179" s="6">
        <v>200</v>
      </c>
      <c r="I1179" s="12" t="s">
        <v>774</v>
      </c>
      <c r="J1179" s="12" t="s">
        <v>1087</v>
      </c>
      <c r="K1179" s="10">
        <v>35000</v>
      </c>
      <c r="L1179" s="11">
        <v>0.35</v>
      </c>
      <c r="M1179" s="13">
        <f t="shared" si="38"/>
        <v>100000</v>
      </c>
      <c r="N1179" s="13">
        <f t="shared" si="39"/>
        <v>500</v>
      </c>
      <c r="O1179" s="4" t="s">
        <v>31</v>
      </c>
      <c r="P1179" s="12" t="s">
        <v>775</v>
      </c>
    </row>
    <row r="1180" spans="2:16" ht="14.25" customHeight="1">
      <c r="B1180" s="4" t="s">
        <v>13</v>
      </c>
      <c r="C1180" s="4">
        <v>1185732</v>
      </c>
      <c r="D1180" s="5">
        <v>44507</v>
      </c>
      <c r="E1180" s="4" t="s">
        <v>14</v>
      </c>
      <c r="F1180" s="4" t="s">
        <v>997</v>
      </c>
      <c r="G1180" s="4" t="s">
        <v>998</v>
      </c>
      <c r="H1180" s="6">
        <v>175</v>
      </c>
      <c r="I1180" s="12" t="s">
        <v>529</v>
      </c>
      <c r="J1180" s="12" t="s">
        <v>1087</v>
      </c>
      <c r="K1180" s="10">
        <v>31500</v>
      </c>
      <c r="L1180" s="11">
        <v>0.4</v>
      </c>
      <c r="M1180" s="13">
        <f t="shared" si="38"/>
        <v>78750</v>
      </c>
      <c r="N1180" s="13">
        <f t="shared" si="39"/>
        <v>450</v>
      </c>
      <c r="O1180" s="4" t="s">
        <v>31</v>
      </c>
      <c r="P1180" s="12" t="s">
        <v>530</v>
      </c>
    </row>
    <row r="1181" spans="2:16" ht="14.25" customHeight="1">
      <c r="B1181" s="4" t="s">
        <v>13</v>
      </c>
      <c r="C1181" s="4">
        <v>1185732</v>
      </c>
      <c r="D1181" s="5">
        <v>44508</v>
      </c>
      <c r="E1181" s="4" t="s">
        <v>14</v>
      </c>
      <c r="F1181" s="4" t="s">
        <v>997</v>
      </c>
      <c r="G1181" s="4" t="s">
        <v>998</v>
      </c>
      <c r="H1181" s="6">
        <v>125</v>
      </c>
      <c r="I1181" s="12" t="s">
        <v>55</v>
      </c>
      <c r="J1181" s="12" t="s">
        <v>1087</v>
      </c>
      <c r="K1181" s="10">
        <v>16875</v>
      </c>
      <c r="L1181" s="11">
        <v>0.3</v>
      </c>
      <c r="M1181" s="13">
        <f t="shared" si="38"/>
        <v>56250</v>
      </c>
      <c r="N1181" s="13">
        <f t="shared" si="39"/>
        <v>450</v>
      </c>
      <c r="O1181" s="4" t="s">
        <v>31</v>
      </c>
      <c r="P1181" s="12" t="s">
        <v>56</v>
      </c>
    </row>
    <row r="1182" spans="2:16" ht="14.25" customHeight="1">
      <c r="B1182" s="4" t="s">
        <v>13</v>
      </c>
      <c r="C1182" s="4">
        <v>1185732</v>
      </c>
      <c r="D1182" s="5">
        <v>44509</v>
      </c>
      <c r="E1182" s="4" t="s">
        <v>14</v>
      </c>
      <c r="F1182" s="4" t="s">
        <v>997</v>
      </c>
      <c r="G1182" s="4" t="s">
        <v>998</v>
      </c>
      <c r="H1182" s="6">
        <v>150</v>
      </c>
      <c r="I1182" s="12" t="s">
        <v>875</v>
      </c>
      <c r="J1182" s="12" t="s">
        <v>1087</v>
      </c>
      <c r="K1182" s="10">
        <v>20625</v>
      </c>
      <c r="L1182" s="11">
        <v>0.25</v>
      </c>
      <c r="M1182" s="13">
        <f t="shared" si="38"/>
        <v>82500</v>
      </c>
      <c r="N1182" s="13">
        <f t="shared" si="39"/>
        <v>550</v>
      </c>
      <c r="O1182" s="4" t="s">
        <v>31</v>
      </c>
      <c r="P1182" s="12" t="s">
        <v>876</v>
      </c>
    </row>
    <row r="1183" spans="2:16" ht="14.25" customHeight="1">
      <c r="B1183" s="4" t="s">
        <v>13</v>
      </c>
      <c r="C1183" s="4">
        <v>1185732</v>
      </c>
      <c r="D1183" s="5">
        <v>44510</v>
      </c>
      <c r="E1183" s="4" t="s">
        <v>14</v>
      </c>
      <c r="F1183" s="4" t="s">
        <v>997</v>
      </c>
      <c r="G1183" s="4" t="s">
        <v>998</v>
      </c>
      <c r="H1183" s="6">
        <v>275</v>
      </c>
      <c r="I1183" s="12" t="s">
        <v>877</v>
      </c>
      <c r="J1183" s="12" t="s">
        <v>1089</v>
      </c>
      <c r="K1183" s="10">
        <v>66000</v>
      </c>
      <c r="L1183" s="11">
        <v>0.4</v>
      </c>
      <c r="M1183" s="13">
        <f t="shared" si="38"/>
        <v>165000</v>
      </c>
      <c r="N1183" s="13">
        <f t="shared" si="39"/>
        <v>600</v>
      </c>
      <c r="O1183" s="4" t="s">
        <v>31</v>
      </c>
      <c r="P1183" s="12" t="s">
        <v>878</v>
      </c>
    </row>
    <row r="1184" spans="2:16" ht="14.25" customHeight="1">
      <c r="B1184" s="4" t="s">
        <v>13</v>
      </c>
      <c r="C1184" s="4">
        <v>1185732</v>
      </c>
      <c r="D1184" s="5">
        <v>44511</v>
      </c>
      <c r="E1184" s="4" t="s">
        <v>14</v>
      </c>
      <c r="F1184" s="4" t="s">
        <v>997</v>
      </c>
      <c r="G1184" s="4" t="s">
        <v>998</v>
      </c>
      <c r="H1184" s="6">
        <v>525</v>
      </c>
      <c r="I1184" s="12" t="s">
        <v>551</v>
      </c>
      <c r="J1184" s="12" t="s">
        <v>1087</v>
      </c>
      <c r="K1184" s="10">
        <v>101062.5</v>
      </c>
      <c r="L1184" s="11">
        <v>0.35</v>
      </c>
      <c r="M1184" s="13">
        <f t="shared" si="38"/>
        <v>288750</v>
      </c>
      <c r="N1184" s="13">
        <f t="shared" si="39"/>
        <v>550</v>
      </c>
      <c r="O1184" s="4" t="s">
        <v>31</v>
      </c>
      <c r="P1184" s="12" t="s">
        <v>552</v>
      </c>
    </row>
    <row r="1185" spans="2:16" ht="14.25" customHeight="1">
      <c r="B1185" s="4" t="s">
        <v>13</v>
      </c>
      <c r="C1185" s="4">
        <v>1185732</v>
      </c>
      <c r="D1185" s="5">
        <v>44512</v>
      </c>
      <c r="E1185" s="4" t="s">
        <v>14</v>
      </c>
      <c r="F1185" s="4" t="s">
        <v>997</v>
      </c>
      <c r="G1185" s="4" t="s">
        <v>998</v>
      </c>
      <c r="H1185" s="6">
        <v>275</v>
      </c>
      <c r="I1185" s="12" t="s">
        <v>268</v>
      </c>
      <c r="J1185" s="12" t="s">
        <v>1086</v>
      </c>
      <c r="K1185" s="10">
        <v>48125</v>
      </c>
      <c r="L1185" s="11">
        <v>0.35</v>
      </c>
      <c r="M1185" s="13">
        <f t="shared" si="38"/>
        <v>137500</v>
      </c>
      <c r="N1185" s="13">
        <f t="shared" si="39"/>
        <v>500</v>
      </c>
      <c r="O1185" s="4" t="s">
        <v>31</v>
      </c>
      <c r="P1185" s="12" t="s">
        <v>879</v>
      </c>
    </row>
    <row r="1186" spans="2:16" ht="14.25" customHeight="1">
      <c r="B1186" s="4" t="s">
        <v>13</v>
      </c>
      <c r="C1186" s="4">
        <v>1185732</v>
      </c>
      <c r="D1186" s="5">
        <v>44513</v>
      </c>
      <c r="E1186" s="4" t="s">
        <v>14</v>
      </c>
      <c r="F1186" s="4" t="s">
        <v>997</v>
      </c>
      <c r="G1186" s="4" t="s">
        <v>998</v>
      </c>
      <c r="H1186" s="6">
        <v>200</v>
      </c>
      <c r="I1186" s="12" t="s">
        <v>880</v>
      </c>
      <c r="J1186" s="12" t="s">
        <v>1086</v>
      </c>
      <c r="K1186" s="10">
        <v>36000</v>
      </c>
      <c r="L1186" s="11">
        <v>0.4</v>
      </c>
      <c r="M1186" s="13">
        <f t="shared" si="38"/>
        <v>90000</v>
      </c>
      <c r="N1186" s="13">
        <f t="shared" si="39"/>
        <v>450</v>
      </c>
      <c r="O1186" s="4" t="s">
        <v>31</v>
      </c>
      <c r="P1186" s="12" t="s">
        <v>881</v>
      </c>
    </row>
    <row r="1187" spans="2:16" ht="14.25" customHeight="1">
      <c r="B1187" s="4" t="s">
        <v>13</v>
      </c>
      <c r="C1187" s="4">
        <v>1185732</v>
      </c>
      <c r="D1187" s="5">
        <v>44514</v>
      </c>
      <c r="E1187" s="4" t="s">
        <v>14</v>
      </c>
      <c r="F1187" s="4" t="s">
        <v>997</v>
      </c>
      <c r="G1187" s="4" t="s">
        <v>998</v>
      </c>
      <c r="H1187" s="6">
        <v>175</v>
      </c>
      <c r="I1187" s="12" t="s">
        <v>823</v>
      </c>
      <c r="J1187" s="12" t="s">
        <v>1090</v>
      </c>
      <c r="K1187" s="10">
        <v>23625</v>
      </c>
      <c r="L1187" s="11">
        <v>0.3</v>
      </c>
      <c r="M1187" s="13">
        <f t="shared" si="38"/>
        <v>78750</v>
      </c>
      <c r="N1187" s="13">
        <f t="shared" si="39"/>
        <v>450</v>
      </c>
      <c r="O1187" s="4" t="s">
        <v>31</v>
      </c>
      <c r="P1187" s="12" t="s">
        <v>824</v>
      </c>
    </row>
    <row r="1188" spans="2:16" ht="14.25" customHeight="1">
      <c r="B1188" s="4" t="s">
        <v>13</v>
      </c>
      <c r="C1188" s="4">
        <v>1185732</v>
      </c>
      <c r="D1188" s="5">
        <v>44515</v>
      </c>
      <c r="E1188" s="4" t="s">
        <v>14</v>
      </c>
      <c r="F1188" s="4" t="s">
        <v>997</v>
      </c>
      <c r="G1188" s="4" t="s">
        <v>998</v>
      </c>
      <c r="H1188" s="6">
        <v>175</v>
      </c>
      <c r="I1188" s="12" t="s">
        <v>571</v>
      </c>
      <c r="J1188" s="12" t="s">
        <v>1087</v>
      </c>
      <c r="K1188" s="10">
        <v>24062.5</v>
      </c>
      <c r="L1188" s="11">
        <v>0.25</v>
      </c>
      <c r="M1188" s="13">
        <f t="shared" si="38"/>
        <v>96250</v>
      </c>
      <c r="N1188" s="13">
        <f t="shared" si="39"/>
        <v>550</v>
      </c>
      <c r="O1188" s="4" t="s">
        <v>31</v>
      </c>
      <c r="P1188" s="12" t="s">
        <v>572</v>
      </c>
    </row>
    <row r="1189" spans="2:16" ht="14.25" customHeight="1">
      <c r="B1189" s="4" t="s">
        <v>13</v>
      </c>
      <c r="C1189" s="4">
        <v>1185732</v>
      </c>
      <c r="D1189" s="5">
        <v>44516</v>
      </c>
      <c r="E1189" s="4" t="s">
        <v>14</v>
      </c>
      <c r="F1189" s="4" t="s">
        <v>997</v>
      </c>
      <c r="G1189" s="4" t="s">
        <v>998</v>
      </c>
      <c r="H1189" s="6">
        <v>325</v>
      </c>
      <c r="I1189" s="12" t="s">
        <v>699</v>
      </c>
      <c r="J1189" s="12" t="s">
        <v>1087</v>
      </c>
      <c r="K1189" s="10">
        <v>78000</v>
      </c>
      <c r="L1189" s="11">
        <v>0.4</v>
      </c>
      <c r="M1189" s="13">
        <f t="shared" si="38"/>
        <v>195000</v>
      </c>
      <c r="N1189" s="13">
        <f t="shared" si="39"/>
        <v>600</v>
      </c>
      <c r="O1189" s="4" t="s">
        <v>31</v>
      </c>
      <c r="P1189" s="12" t="s">
        <v>882</v>
      </c>
    </row>
    <row r="1190" spans="2:16" ht="14.25" customHeight="1">
      <c r="B1190" s="4" t="s">
        <v>13</v>
      </c>
      <c r="C1190" s="4">
        <v>1185732</v>
      </c>
      <c r="D1190" s="5">
        <v>44517</v>
      </c>
      <c r="E1190" s="4" t="s">
        <v>14</v>
      </c>
      <c r="F1190" s="4" t="s">
        <v>997</v>
      </c>
      <c r="G1190" s="4" t="s">
        <v>998</v>
      </c>
      <c r="H1190" s="6">
        <v>550</v>
      </c>
      <c r="I1190" s="12" t="s">
        <v>815</v>
      </c>
      <c r="J1190" s="12" t="s">
        <v>1086</v>
      </c>
      <c r="K1190" s="10">
        <v>105875</v>
      </c>
      <c r="L1190" s="11">
        <v>0.35</v>
      </c>
      <c r="M1190" s="13">
        <f t="shared" si="38"/>
        <v>302500</v>
      </c>
      <c r="N1190" s="13">
        <f t="shared" si="39"/>
        <v>550</v>
      </c>
      <c r="O1190" s="4" t="s">
        <v>31</v>
      </c>
      <c r="P1190" s="12" t="s">
        <v>883</v>
      </c>
    </row>
    <row r="1191" spans="2:16" ht="14.25" customHeight="1">
      <c r="B1191" s="4" t="s">
        <v>13</v>
      </c>
      <c r="C1191" s="4">
        <v>1185732</v>
      </c>
      <c r="D1191" s="5">
        <v>44518</v>
      </c>
      <c r="E1191" s="4" t="s">
        <v>14</v>
      </c>
      <c r="F1191" s="4" t="s">
        <v>997</v>
      </c>
      <c r="G1191" s="4" t="s">
        <v>998</v>
      </c>
      <c r="H1191" s="6">
        <v>300</v>
      </c>
      <c r="I1191" s="12" t="s">
        <v>884</v>
      </c>
      <c r="J1191" s="12" t="s">
        <v>1086</v>
      </c>
      <c r="K1191" s="10">
        <v>52500</v>
      </c>
      <c r="L1191" s="11">
        <v>0.35</v>
      </c>
      <c r="M1191" s="13">
        <f t="shared" si="38"/>
        <v>150000</v>
      </c>
      <c r="N1191" s="13">
        <f t="shared" si="39"/>
        <v>500</v>
      </c>
      <c r="O1191" s="4" t="s">
        <v>31</v>
      </c>
      <c r="P1191" s="12" t="s">
        <v>885</v>
      </c>
    </row>
    <row r="1192" spans="2:16" ht="14.25" customHeight="1">
      <c r="B1192" s="4" t="s">
        <v>13</v>
      </c>
      <c r="C1192" s="4">
        <v>1185732</v>
      </c>
      <c r="D1192" s="5">
        <v>44519</v>
      </c>
      <c r="E1192" s="4" t="s">
        <v>14</v>
      </c>
      <c r="F1192" s="4" t="s">
        <v>997</v>
      </c>
      <c r="G1192" s="4" t="s">
        <v>998</v>
      </c>
      <c r="H1192" s="6">
        <v>225</v>
      </c>
      <c r="I1192" s="12" t="s">
        <v>621</v>
      </c>
      <c r="J1192" s="12" t="s">
        <v>1087</v>
      </c>
      <c r="K1192" s="10">
        <v>40500</v>
      </c>
      <c r="L1192" s="11">
        <v>0.4</v>
      </c>
      <c r="M1192" s="13">
        <f t="shared" si="38"/>
        <v>101250</v>
      </c>
      <c r="N1192" s="13">
        <f t="shared" si="39"/>
        <v>450</v>
      </c>
      <c r="O1192" s="4" t="s">
        <v>31</v>
      </c>
      <c r="P1192" s="12" t="s">
        <v>886</v>
      </c>
    </row>
    <row r="1193" spans="2:16" ht="14.25" customHeight="1">
      <c r="B1193" s="4" t="s">
        <v>13</v>
      </c>
      <c r="C1193" s="4">
        <v>1185732</v>
      </c>
      <c r="D1193" s="5">
        <v>44520</v>
      </c>
      <c r="E1193" s="4" t="s">
        <v>14</v>
      </c>
      <c r="F1193" s="4" t="s">
        <v>997</v>
      </c>
      <c r="G1193" s="4" t="s">
        <v>998</v>
      </c>
      <c r="H1193" s="6">
        <v>175</v>
      </c>
      <c r="I1193" s="12" t="s">
        <v>887</v>
      </c>
      <c r="J1193" s="12" t="s">
        <v>1086</v>
      </c>
      <c r="K1193" s="10">
        <v>23625</v>
      </c>
      <c r="L1193" s="11">
        <v>0.3</v>
      </c>
      <c r="M1193" s="13">
        <f t="shared" si="38"/>
        <v>78750</v>
      </c>
      <c r="N1193" s="13">
        <f t="shared" si="39"/>
        <v>450</v>
      </c>
      <c r="O1193" s="4" t="s">
        <v>31</v>
      </c>
      <c r="P1193" s="12" t="s">
        <v>888</v>
      </c>
    </row>
    <row r="1194" spans="2:16" ht="14.25" customHeight="1">
      <c r="B1194" s="4" t="s">
        <v>13</v>
      </c>
      <c r="C1194" s="4">
        <v>1185732</v>
      </c>
      <c r="D1194" s="5">
        <v>44521</v>
      </c>
      <c r="E1194" s="4" t="s">
        <v>14</v>
      </c>
      <c r="F1194" s="4" t="s">
        <v>997</v>
      </c>
      <c r="G1194" s="4" t="s">
        <v>998</v>
      </c>
      <c r="H1194" s="6">
        <v>200</v>
      </c>
      <c r="I1194" s="12" t="s">
        <v>628</v>
      </c>
      <c r="J1194" s="12" t="s">
        <v>1086</v>
      </c>
      <c r="K1194" s="10">
        <v>27500</v>
      </c>
      <c r="L1194" s="11">
        <v>0.25</v>
      </c>
      <c r="M1194" s="13">
        <f t="shared" si="38"/>
        <v>110000</v>
      </c>
      <c r="N1194" s="13">
        <f t="shared" si="39"/>
        <v>550</v>
      </c>
      <c r="O1194" s="4" t="s">
        <v>31</v>
      </c>
      <c r="P1194" s="12" t="s">
        <v>629</v>
      </c>
    </row>
    <row r="1195" spans="2:16" ht="14.25" customHeight="1">
      <c r="B1195" s="4" t="s">
        <v>13</v>
      </c>
      <c r="C1195" s="4">
        <v>1185732</v>
      </c>
      <c r="D1195" s="5">
        <v>44550</v>
      </c>
      <c r="E1195" s="4" t="s">
        <v>14</v>
      </c>
      <c r="F1195" s="4" t="s">
        <v>997</v>
      </c>
      <c r="G1195" s="4" t="s">
        <v>998</v>
      </c>
      <c r="H1195" s="6">
        <v>375</v>
      </c>
      <c r="I1195" s="12" t="s">
        <v>828</v>
      </c>
      <c r="J1195" s="12" t="s">
        <v>1087</v>
      </c>
      <c r="K1195" s="10">
        <v>90000</v>
      </c>
      <c r="L1195" s="11">
        <v>0.4</v>
      </c>
      <c r="M1195" s="13">
        <f t="shared" si="38"/>
        <v>225000</v>
      </c>
      <c r="N1195" s="13">
        <f t="shared" si="39"/>
        <v>600</v>
      </c>
      <c r="O1195" s="4" t="s">
        <v>31</v>
      </c>
      <c r="P1195" s="12" t="s">
        <v>829</v>
      </c>
    </row>
    <row r="1196" spans="2:16" ht="14.25" customHeight="1">
      <c r="B1196" s="4" t="s">
        <v>13</v>
      </c>
      <c r="C1196" s="4">
        <v>1185732</v>
      </c>
      <c r="D1196" s="5">
        <v>44551</v>
      </c>
      <c r="E1196" s="4" t="s">
        <v>14</v>
      </c>
      <c r="F1196" s="4" t="s">
        <v>997</v>
      </c>
      <c r="G1196" s="4" t="s">
        <v>998</v>
      </c>
      <c r="H1196" s="6">
        <v>525</v>
      </c>
      <c r="I1196" s="12" t="s">
        <v>695</v>
      </c>
      <c r="J1196" s="12" t="s">
        <v>1087</v>
      </c>
      <c r="K1196" s="10">
        <v>101062.5</v>
      </c>
      <c r="L1196" s="11">
        <v>0.35</v>
      </c>
      <c r="M1196" s="13">
        <f t="shared" si="38"/>
        <v>288750</v>
      </c>
      <c r="N1196" s="13">
        <f t="shared" si="39"/>
        <v>550</v>
      </c>
      <c r="O1196" s="4" t="s">
        <v>31</v>
      </c>
      <c r="P1196" s="12" t="s">
        <v>696</v>
      </c>
    </row>
    <row r="1197" spans="2:16" ht="14.25" customHeight="1">
      <c r="B1197" s="4" t="s">
        <v>13</v>
      </c>
      <c r="C1197" s="4">
        <v>1185732</v>
      </c>
      <c r="D1197" s="5">
        <v>44552</v>
      </c>
      <c r="E1197" s="4" t="s">
        <v>14</v>
      </c>
      <c r="F1197" s="4" t="s">
        <v>997</v>
      </c>
      <c r="G1197" s="4" t="s">
        <v>998</v>
      </c>
      <c r="H1197" s="6">
        <v>300</v>
      </c>
      <c r="I1197" s="12" t="s">
        <v>587</v>
      </c>
      <c r="J1197" s="12" t="s">
        <v>1086</v>
      </c>
      <c r="K1197" s="10">
        <v>52500</v>
      </c>
      <c r="L1197" s="11">
        <v>0.35</v>
      </c>
      <c r="M1197" s="13">
        <f t="shared" si="38"/>
        <v>150000</v>
      </c>
      <c r="N1197" s="13">
        <f t="shared" si="39"/>
        <v>500</v>
      </c>
      <c r="O1197" s="4" t="s">
        <v>31</v>
      </c>
      <c r="P1197" s="12" t="s">
        <v>889</v>
      </c>
    </row>
    <row r="1198" spans="2:16" ht="14.25" customHeight="1">
      <c r="B1198" s="4" t="s">
        <v>13</v>
      </c>
      <c r="C1198" s="4">
        <v>1185732</v>
      </c>
      <c r="D1198" s="5">
        <v>44553</v>
      </c>
      <c r="E1198" s="4" t="s">
        <v>14</v>
      </c>
      <c r="F1198" s="4" t="s">
        <v>997</v>
      </c>
      <c r="G1198" s="4" t="s">
        <v>998</v>
      </c>
      <c r="H1198" s="6">
        <v>225</v>
      </c>
      <c r="I1198" s="12" t="s">
        <v>890</v>
      </c>
      <c r="J1198" s="12" t="s">
        <v>1087</v>
      </c>
      <c r="K1198" s="10">
        <v>40500</v>
      </c>
      <c r="L1198" s="11">
        <v>0.4</v>
      </c>
      <c r="M1198" s="13">
        <f t="shared" si="38"/>
        <v>101250</v>
      </c>
      <c r="N1198" s="13">
        <f t="shared" si="39"/>
        <v>450</v>
      </c>
      <c r="O1198" s="4" t="s">
        <v>31</v>
      </c>
      <c r="P1198" s="12" t="s">
        <v>891</v>
      </c>
    </row>
    <row r="1199" spans="2:16" ht="14.25" customHeight="1">
      <c r="B1199" s="4" t="s">
        <v>13</v>
      </c>
      <c r="C1199" s="4">
        <v>1185732</v>
      </c>
      <c r="D1199" s="5">
        <v>44554</v>
      </c>
      <c r="E1199" s="4" t="s">
        <v>14</v>
      </c>
      <c r="F1199" s="4" t="s">
        <v>997</v>
      </c>
      <c r="G1199" s="4" t="s">
        <v>998</v>
      </c>
      <c r="H1199" s="6">
        <v>175</v>
      </c>
      <c r="I1199" s="12" t="s">
        <v>892</v>
      </c>
      <c r="J1199" s="12" t="s">
        <v>1087</v>
      </c>
      <c r="K1199" s="10">
        <v>23625</v>
      </c>
      <c r="L1199" s="11">
        <v>0.3</v>
      </c>
      <c r="M1199" s="13">
        <f t="shared" si="38"/>
        <v>78750</v>
      </c>
      <c r="N1199" s="13">
        <f t="shared" si="39"/>
        <v>450</v>
      </c>
      <c r="O1199" s="4" t="s">
        <v>31</v>
      </c>
      <c r="P1199" s="12" t="s">
        <v>893</v>
      </c>
    </row>
    <row r="1200" spans="2:16" ht="14.25" customHeight="1">
      <c r="B1200" s="4" t="s">
        <v>13</v>
      </c>
      <c r="C1200" s="4">
        <v>1185732</v>
      </c>
      <c r="D1200" s="5">
        <v>44555</v>
      </c>
      <c r="E1200" s="4" t="s">
        <v>14</v>
      </c>
      <c r="F1200" s="4" t="s">
        <v>997</v>
      </c>
      <c r="G1200" s="4" t="s">
        <v>998</v>
      </c>
      <c r="H1200" s="6">
        <v>150</v>
      </c>
      <c r="I1200" s="12" t="s">
        <v>894</v>
      </c>
      <c r="J1200" s="12" t="s">
        <v>1088</v>
      </c>
      <c r="K1200" s="10">
        <v>20625</v>
      </c>
      <c r="L1200" s="11">
        <v>0.25</v>
      </c>
      <c r="M1200" s="13">
        <f t="shared" si="38"/>
        <v>82500</v>
      </c>
      <c r="N1200" s="13">
        <f t="shared" si="39"/>
        <v>550</v>
      </c>
      <c r="O1200" s="4" t="s">
        <v>31</v>
      </c>
      <c r="P1200" s="12" t="s">
        <v>895</v>
      </c>
    </row>
    <row r="1201" spans="2:16" ht="14.25" customHeight="1">
      <c r="B1201" s="4" t="s">
        <v>13</v>
      </c>
      <c r="C1201" s="4">
        <v>1185732</v>
      </c>
      <c r="D1201" s="5">
        <v>44556</v>
      </c>
      <c r="E1201" s="4" t="s">
        <v>14</v>
      </c>
      <c r="F1201" s="4" t="s">
        <v>997</v>
      </c>
      <c r="G1201" s="4" t="s">
        <v>998</v>
      </c>
      <c r="H1201" s="6">
        <v>325</v>
      </c>
      <c r="I1201" s="12" t="s">
        <v>480</v>
      </c>
      <c r="J1201" s="12" t="s">
        <v>1087</v>
      </c>
      <c r="K1201" s="10">
        <v>78000</v>
      </c>
      <c r="L1201" s="11">
        <v>0.4</v>
      </c>
      <c r="M1201" s="13">
        <f t="shared" si="38"/>
        <v>195000</v>
      </c>
      <c r="N1201" s="13">
        <f t="shared" si="39"/>
        <v>600</v>
      </c>
      <c r="O1201" s="4" t="s">
        <v>31</v>
      </c>
      <c r="P1201" s="12" t="s">
        <v>481</v>
      </c>
    </row>
    <row r="1202" spans="2:16" ht="14.25" customHeight="1">
      <c r="B1202" s="4" t="s">
        <v>13</v>
      </c>
      <c r="C1202" s="4">
        <v>1185732</v>
      </c>
      <c r="D1202" s="5">
        <v>44557</v>
      </c>
      <c r="E1202" s="4" t="s">
        <v>14</v>
      </c>
      <c r="F1202" s="4" t="s">
        <v>997</v>
      </c>
      <c r="G1202" s="4" t="s">
        <v>998</v>
      </c>
      <c r="H1202" s="6">
        <v>450</v>
      </c>
      <c r="I1202" s="12" t="s">
        <v>896</v>
      </c>
      <c r="J1202" s="12" t="s">
        <v>1088</v>
      </c>
      <c r="K1202" s="10">
        <v>86625</v>
      </c>
      <c r="L1202" s="11">
        <v>0.35</v>
      </c>
      <c r="M1202" s="13">
        <f t="shared" si="38"/>
        <v>247500.00000000003</v>
      </c>
      <c r="N1202" s="13">
        <f t="shared" si="39"/>
        <v>550.00000000000011</v>
      </c>
      <c r="O1202" s="4" t="s">
        <v>31</v>
      </c>
      <c r="P1202" s="12" t="s">
        <v>897</v>
      </c>
    </row>
    <row r="1203" spans="2:16" ht="14.25" customHeight="1">
      <c r="B1203" s="4" t="s">
        <v>13</v>
      </c>
      <c r="C1203" s="4">
        <v>1185732</v>
      </c>
      <c r="D1203" s="5">
        <v>44558</v>
      </c>
      <c r="E1203" s="4" t="s">
        <v>14</v>
      </c>
      <c r="F1203" s="4" t="s">
        <v>997</v>
      </c>
      <c r="G1203" s="4" t="s">
        <v>998</v>
      </c>
      <c r="H1203" s="6">
        <v>250</v>
      </c>
      <c r="I1203" s="12" t="s">
        <v>266</v>
      </c>
      <c r="J1203" s="12" t="s">
        <v>1087</v>
      </c>
      <c r="K1203" s="10">
        <v>43750</v>
      </c>
      <c r="L1203" s="11">
        <v>0.35</v>
      </c>
      <c r="M1203" s="13">
        <f t="shared" si="38"/>
        <v>125000.00000000001</v>
      </c>
      <c r="N1203" s="13">
        <f t="shared" si="39"/>
        <v>500.00000000000006</v>
      </c>
      <c r="O1203" s="4" t="s">
        <v>31</v>
      </c>
      <c r="P1203" s="12" t="s">
        <v>898</v>
      </c>
    </row>
    <row r="1204" spans="2:16" ht="14.25" customHeight="1">
      <c r="B1204" s="4" t="s">
        <v>13</v>
      </c>
      <c r="C1204" s="4">
        <v>1185732</v>
      </c>
      <c r="D1204" s="5">
        <v>44559</v>
      </c>
      <c r="E1204" s="4" t="s">
        <v>14</v>
      </c>
      <c r="F1204" s="4" t="s">
        <v>997</v>
      </c>
      <c r="G1204" s="4" t="s">
        <v>998</v>
      </c>
      <c r="H1204" s="6">
        <v>150</v>
      </c>
      <c r="I1204" s="12" t="s">
        <v>826</v>
      </c>
      <c r="J1204" s="12" t="s">
        <v>1087</v>
      </c>
      <c r="K1204" s="10">
        <v>27000</v>
      </c>
      <c r="L1204" s="11">
        <v>0.4</v>
      </c>
      <c r="M1204" s="13">
        <f t="shared" si="38"/>
        <v>67500</v>
      </c>
      <c r="N1204" s="13">
        <f t="shared" si="39"/>
        <v>450</v>
      </c>
      <c r="O1204" s="4" t="s">
        <v>31</v>
      </c>
      <c r="P1204" s="12" t="s">
        <v>827</v>
      </c>
    </row>
    <row r="1205" spans="2:16" ht="14.25" customHeight="1">
      <c r="B1205" s="4" t="s">
        <v>13</v>
      </c>
      <c r="C1205" s="4">
        <v>1185732</v>
      </c>
      <c r="D1205" s="5">
        <v>44560</v>
      </c>
      <c r="E1205" s="4" t="s">
        <v>14</v>
      </c>
      <c r="F1205" s="4" t="s">
        <v>997</v>
      </c>
      <c r="G1205" s="4" t="s">
        <v>998</v>
      </c>
      <c r="H1205" s="6">
        <v>125</v>
      </c>
      <c r="I1205" s="12" t="s">
        <v>581</v>
      </c>
      <c r="J1205" s="12" t="s">
        <v>1087</v>
      </c>
      <c r="K1205" s="10">
        <v>16875</v>
      </c>
      <c r="L1205" s="11">
        <v>0.3</v>
      </c>
      <c r="M1205" s="13">
        <f t="shared" si="38"/>
        <v>56250</v>
      </c>
      <c r="N1205" s="13">
        <f t="shared" si="39"/>
        <v>450</v>
      </c>
      <c r="O1205" s="4" t="s">
        <v>31</v>
      </c>
      <c r="P1205" s="12" t="s">
        <v>582</v>
      </c>
    </row>
    <row r="1206" spans="2:16" ht="14.25" customHeight="1">
      <c r="B1206" s="4" t="s">
        <v>13</v>
      </c>
      <c r="C1206" s="4">
        <v>1185732</v>
      </c>
      <c r="D1206" s="5">
        <v>44561</v>
      </c>
      <c r="E1206" s="4" t="s">
        <v>14</v>
      </c>
      <c r="F1206" s="4" t="s">
        <v>997</v>
      </c>
      <c r="G1206" s="4" t="s">
        <v>998</v>
      </c>
      <c r="H1206" s="6">
        <v>125</v>
      </c>
      <c r="I1206" s="12" t="s">
        <v>330</v>
      </c>
      <c r="J1206" s="12" t="s">
        <v>1087</v>
      </c>
      <c r="K1206" s="10">
        <v>17187.5</v>
      </c>
      <c r="L1206" s="11">
        <v>0.25</v>
      </c>
      <c r="M1206" s="13">
        <f t="shared" si="38"/>
        <v>68750</v>
      </c>
      <c r="N1206" s="13">
        <f t="shared" si="39"/>
        <v>550</v>
      </c>
      <c r="O1206" s="4" t="s">
        <v>31</v>
      </c>
      <c r="P1206" s="12" t="s">
        <v>899</v>
      </c>
    </row>
    <row r="1207" spans="2:16" ht="14.25" customHeight="1">
      <c r="B1207" s="4" t="s">
        <v>13</v>
      </c>
      <c r="C1207" s="4">
        <v>1185732</v>
      </c>
      <c r="D1207" s="5">
        <v>44456</v>
      </c>
      <c r="E1207" s="4" t="s">
        <v>14</v>
      </c>
      <c r="F1207" s="4" t="s">
        <v>997</v>
      </c>
      <c r="G1207" s="4" t="s">
        <v>998</v>
      </c>
      <c r="H1207" s="6">
        <v>225</v>
      </c>
      <c r="I1207" s="12" t="s">
        <v>545</v>
      </c>
      <c r="J1207" s="12" t="s">
        <v>1087</v>
      </c>
      <c r="K1207" s="10">
        <v>54000</v>
      </c>
      <c r="L1207" s="11">
        <v>0.4</v>
      </c>
      <c r="M1207" s="13">
        <f t="shared" si="38"/>
        <v>135000</v>
      </c>
      <c r="N1207" s="13">
        <f t="shared" si="39"/>
        <v>600</v>
      </c>
      <c r="O1207" s="4" t="s">
        <v>31</v>
      </c>
      <c r="P1207" s="12" t="s">
        <v>900</v>
      </c>
    </row>
    <row r="1208" spans="2:16" ht="14.25" customHeight="1">
      <c r="B1208" s="4" t="s">
        <v>13</v>
      </c>
      <c r="C1208" s="4">
        <v>1185732</v>
      </c>
      <c r="D1208" s="5">
        <v>44488</v>
      </c>
      <c r="E1208" s="4" t="s">
        <v>14</v>
      </c>
      <c r="F1208" s="4" t="s">
        <v>997</v>
      </c>
      <c r="G1208" s="4" t="s">
        <v>998</v>
      </c>
      <c r="H1208" s="6">
        <v>400</v>
      </c>
      <c r="I1208" s="12" t="s">
        <v>444</v>
      </c>
      <c r="J1208" s="12" t="s">
        <v>1087</v>
      </c>
      <c r="K1208" s="10">
        <v>84000</v>
      </c>
      <c r="L1208" s="11">
        <v>0.35</v>
      </c>
      <c r="M1208" s="13">
        <f t="shared" si="38"/>
        <v>240000.00000000003</v>
      </c>
      <c r="N1208" s="13">
        <f t="shared" si="39"/>
        <v>600.00000000000011</v>
      </c>
      <c r="O1208" s="4" t="s">
        <v>31</v>
      </c>
      <c r="P1208" s="12" t="s">
        <v>901</v>
      </c>
    </row>
    <row r="1209" spans="2:16" ht="14.25" customHeight="1">
      <c r="B1209" s="4" t="s">
        <v>13</v>
      </c>
      <c r="C1209" s="4">
        <v>1185732</v>
      </c>
      <c r="D1209" s="5">
        <v>44488</v>
      </c>
      <c r="E1209" s="4" t="s">
        <v>14</v>
      </c>
      <c r="F1209" s="4" t="s">
        <v>997</v>
      </c>
      <c r="G1209" s="4" t="s">
        <v>998</v>
      </c>
      <c r="H1209" s="6">
        <v>225</v>
      </c>
      <c r="I1209" s="12" t="s">
        <v>497</v>
      </c>
      <c r="J1209" s="12" t="s">
        <v>1087</v>
      </c>
      <c r="K1209" s="10">
        <v>43312.5</v>
      </c>
      <c r="L1209" s="11">
        <v>0.35</v>
      </c>
      <c r="M1209" s="13">
        <f t="shared" si="38"/>
        <v>123750.00000000001</v>
      </c>
      <c r="N1209" s="13">
        <f t="shared" si="39"/>
        <v>550.00000000000011</v>
      </c>
      <c r="O1209" s="4" t="s">
        <v>31</v>
      </c>
      <c r="P1209" s="12" t="s">
        <v>902</v>
      </c>
    </row>
    <row r="1210" spans="2:16" ht="14.25" customHeight="1">
      <c r="B1210" s="4" t="s">
        <v>13</v>
      </c>
      <c r="C1210" s="4">
        <v>1185732</v>
      </c>
      <c r="D1210" s="5">
        <v>44488</v>
      </c>
      <c r="E1210" s="4" t="s">
        <v>14</v>
      </c>
      <c r="F1210" s="4" t="s">
        <v>997</v>
      </c>
      <c r="G1210" s="4" t="s">
        <v>998</v>
      </c>
      <c r="H1210" s="6">
        <v>125</v>
      </c>
      <c r="I1210" s="12" t="s">
        <v>597</v>
      </c>
      <c r="J1210" s="12" t="s">
        <v>1086</v>
      </c>
      <c r="K1210" s="10">
        <v>27500</v>
      </c>
      <c r="L1210" s="11">
        <v>0.4</v>
      </c>
      <c r="M1210" s="13">
        <f t="shared" si="38"/>
        <v>68750</v>
      </c>
      <c r="N1210" s="13">
        <f t="shared" si="39"/>
        <v>550</v>
      </c>
      <c r="O1210" s="4" t="s">
        <v>31</v>
      </c>
      <c r="P1210" s="12" t="s">
        <v>598</v>
      </c>
    </row>
    <row r="1211" spans="2:16" ht="14.25" customHeight="1">
      <c r="B1211" s="4" t="s">
        <v>13</v>
      </c>
      <c r="C1211" s="4">
        <v>1185732</v>
      </c>
      <c r="D1211" s="5">
        <v>44488</v>
      </c>
      <c r="E1211" s="4" t="s">
        <v>14</v>
      </c>
      <c r="F1211" s="4" t="s">
        <v>997</v>
      </c>
      <c r="G1211" s="4" t="s">
        <v>998</v>
      </c>
      <c r="H1211" s="6">
        <v>100</v>
      </c>
      <c r="I1211" s="12" t="s">
        <v>644</v>
      </c>
      <c r="J1211" s="12" t="s">
        <v>1086</v>
      </c>
      <c r="K1211" s="10">
        <v>16500</v>
      </c>
      <c r="L1211" s="11">
        <v>0.3</v>
      </c>
      <c r="M1211" s="13">
        <f t="shared" si="38"/>
        <v>55000</v>
      </c>
      <c r="N1211" s="13">
        <f t="shared" si="39"/>
        <v>550</v>
      </c>
      <c r="O1211" s="4" t="s">
        <v>31</v>
      </c>
      <c r="P1211" s="12" t="s">
        <v>903</v>
      </c>
    </row>
    <row r="1212" spans="2:16" ht="14.25" customHeight="1">
      <c r="B1212" s="4" t="s">
        <v>13</v>
      </c>
      <c r="C1212" s="4">
        <v>1185732</v>
      </c>
      <c r="D1212" s="5">
        <v>44488</v>
      </c>
      <c r="E1212" s="4" t="s">
        <v>14</v>
      </c>
      <c r="F1212" s="4" t="s">
        <v>997</v>
      </c>
      <c r="G1212" s="4" t="s">
        <v>998</v>
      </c>
      <c r="H1212" s="6">
        <v>100</v>
      </c>
      <c r="I1212" s="12" t="s">
        <v>33</v>
      </c>
      <c r="J1212" s="12" t="s">
        <v>1087</v>
      </c>
      <c r="K1212" s="10">
        <v>16250</v>
      </c>
      <c r="L1212" s="11">
        <v>0.25</v>
      </c>
      <c r="M1212" s="13">
        <f t="shared" si="38"/>
        <v>65000</v>
      </c>
      <c r="N1212" s="13">
        <f t="shared" si="39"/>
        <v>650</v>
      </c>
      <c r="O1212" s="4" t="s">
        <v>31</v>
      </c>
      <c r="P1212" s="12" t="s">
        <v>904</v>
      </c>
    </row>
    <row r="1213" spans="2:16" ht="14.25" customHeight="1">
      <c r="B1213" s="4" t="s">
        <v>13</v>
      </c>
      <c r="C1213" s="4">
        <v>1185732</v>
      </c>
      <c r="D1213" s="5">
        <v>44488</v>
      </c>
      <c r="E1213" s="4" t="s">
        <v>14</v>
      </c>
      <c r="F1213" s="4" t="s">
        <v>997</v>
      </c>
      <c r="G1213" s="4" t="s">
        <v>998</v>
      </c>
      <c r="H1213" s="6">
        <v>225</v>
      </c>
      <c r="I1213" s="12" t="s">
        <v>49</v>
      </c>
      <c r="J1213" s="12" t="s">
        <v>1086</v>
      </c>
      <c r="K1213" s="10">
        <v>63000</v>
      </c>
      <c r="L1213" s="11">
        <v>0.4</v>
      </c>
      <c r="M1213" s="13">
        <f t="shared" si="38"/>
        <v>157500</v>
      </c>
      <c r="N1213" s="13">
        <f t="shared" si="39"/>
        <v>700</v>
      </c>
      <c r="O1213" s="4" t="s">
        <v>31</v>
      </c>
      <c r="P1213" s="12" t="s">
        <v>905</v>
      </c>
    </row>
    <row r="1214" spans="2:16" ht="14.25" customHeight="1">
      <c r="B1214" s="4" t="s">
        <v>13</v>
      </c>
      <c r="C1214" s="4">
        <v>1185732</v>
      </c>
      <c r="D1214" s="5">
        <v>44518</v>
      </c>
      <c r="E1214" s="4" t="s">
        <v>14</v>
      </c>
      <c r="F1214" s="4" t="s">
        <v>997</v>
      </c>
      <c r="G1214" s="4" t="s">
        <v>998</v>
      </c>
      <c r="H1214" s="6">
        <v>375</v>
      </c>
      <c r="I1214" s="12" t="s">
        <v>180</v>
      </c>
      <c r="J1214" s="12" t="s">
        <v>1087</v>
      </c>
      <c r="K1214" s="10">
        <v>85312.5</v>
      </c>
      <c r="L1214" s="11">
        <v>0.35</v>
      </c>
      <c r="M1214" s="13">
        <f t="shared" si="38"/>
        <v>243750.00000000003</v>
      </c>
      <c r="N1214" s="13">
        <f t="shared" si="39"/>
        <v>650.00000000000011</v>
      </c>
      <c r="O1214" s="4" t="s">
        <v>31</v>
      </c>
      <c r="P1214" s="12" t="s">
        <v>906</v>
      </c>
    </row>
    <row r="1215" spans="2:16" ht="14.25" customHeight="1">
      <c r="B1215" s="4" t="s">
        <v>13</v>
      </c>
      <c r="C1215" s="4">
        <v>1185732</v>
      </c>
      <c r="D1215" s="5">
        <v>44518</v>
      </c>
      <c r="E1215" s="4" t="s">
        <v>14</v>
      </c>
      <c r="F1215" s="4" t="s">
        <v>997</v>
      </c>
      <c r="G1215" s="4" t="s">
        <v>998</v>
      </c>
      <c r="H1215" s="6">
        <v>200</v>
      </c>
      <c r="I1215" s="12" t="s">
        <v>605</v>
      </c>
      <c r="J1215" s="12" t="s">
        <v>1086</v>
      </c>
      <c r="K1215" s="10">
        <v>38500</v>
      </c>
      <c r="L1215" s="11">
        <v>0.35</v>
      </c>
      <c r="M1215" s="13">
        <f t="shared" si="38"/>
        <v>110000</v>
      </c>
      <c r="N1215" s="13">
        <f t="shared" si="39"/>
        <v>550</v>
      </c>
      <c r="O1215" s="4" t="s">
        <v>31</v>
      </c>
      <c r="P1215" s="12" t="s">
        <v>907</v>
      </c>
    </row>
    <row r="1216" spans="2:16" ht="14.25" customHeight="1">
      <c r="B1216" s="4" t="s">
        <v>13</v>
      </c>
      <c r="C1216" s="4">
        <v>1185732</v>
      </c>
      <c r="D1216" s="5">
        <v>44518</v>
      </c>
      <c r="E1216" s="4" t="s">
        <v>14</v>
      </c>
      <c r="F1216" s="4" t="s">
        <v>997</v>
      </c>
      <c r="G1216" s="4" t="s">
        <v>998</v>
      </c>
      <c r="H1216" s="6">
        <v>195</v>
      </c>
      <c r="I1216" s="12" t="s">
        <v>279</v>
      </c>
      <c r="J1216" s="12" t="s">
        <v>1087</v>
      </c>
      <c r="K1216" s="10">
        <v>42900</v>
      </c>
      <c r="L1216" s="11">
        <v>0.4</v>
      </c>
      <c r="M1216" s="13">
        <f t="shared" si="38"/>
        <v>107250</v>
      </c>
      <c r="N1216" s="13">
        <f t="shared" si="39"/>
        <v>550</v>
      </c>
      <c r="O1216" s="4" t="s">
        <v>31</v>
      </c>
      <c r="P1216" s="12" t="s">
        <v>908</v>
      </c>
    </row>
    <row r="1217" spans="2:16" ht="14.25" customHeight="1">
      <c r="B1217" s="4" t="s">
        <v>13</v>
      </c>
      <c r="C1217" s="4">
        <v>1185732</v>
      </c>
      <c r="D1217" s="5">
        <v>44518</v>
      </c>
      <c r="E1217" s="4" t="s">
        <v>14</v>
      </c>
      <c r="F1217" s="4" t="s">
        <v>997</v>
      </c>
      <c r="G1217" s="4" t="s">
        <v>998</v>
      </c>
      <c r="H1217" s="6">
        <v>175</v>
      </c>
      <c r="I1217" s="12" t="s">
        <v>771</v>
      </c>
      <c r="J1217" s="12" t="s">
        <v>1087</v>
      </c>
      <c r="K1217" s="10">
        <v>28875</v>
      </c>
      <c r="L1217" s="11">
        <v>0.3</v>
      </c>
      <c r="M1217" s="13">
        <f t="shared" si="38"/>
        <v>96250</v>
      </c>
      <c r="N1217" s="13">
        <f t="shared" si="39"/>
        <v>550</v>
      </c>
      <c r="O1217" s="4" t="s">
        <v>31</v>
      </c>
      <c r="P1217" s="12" t="s">
        <v>772</v>
      </c>
    </row>
    <row r="1218" spans="2:16" ht="14.25" customHeight="1">
      <c r="B1218" s="4" t="s">
        <v>13</v>
      </c>
      <c r="C1218" s="4">
        <v>1185732</v>
      </c>
      <c r="D1218" s="5">
        <v>44518</v>
      </c>
      <c r="E1218" s="4" t="s">
        <v>14</v>
      </c>
      <c r="F1218" s="4" t="s">
        <v>997</v>
      </c>
      <c r="G1218" s="4" t="s">
        <v>998</v>
      </c>
      <c r="H1218" s="6">
        <v>150</v>
      </c>
      <c r="I1218" s="12" t="s">
        <v>630</v>
      </c>
      <c r="J1218" s="12" t="s">
        <v>1087</v>
      </c>
      <c r="K1218" s="10">
        <v>24375</v>
      </c>
      <c r="L1218" s="11">
        <v>0.25</v>
      </c>
      <c r="M1218" s="13">
        <f t="shared" si="38"/>
        <v>97500</v>
      </c>
      <c r="N1218" s="13">
        <f t="shared" si="39"/>
        <v>650</v>
      </c>
      <c r="O1218" s="4" t="s">
        <v>31</v>
      </c>
      <c r="P1218" s="12" t="s">
        <v>631</v>
      </c>
    </row>
    <row r="1219" spans="2:16" ht="14.25" customHeight="1">
      <c r="B1219" s="4" t="s">
        <v>13</v>
      </c>
      <c r="C1219" s="4">
        <v>1185732</v>
      </c>
      <c r="D1219" s="5">
        <v>44518</v>
      </c>
      <c r="E1219" s="4" t="s">
        <v>14</v>
      </c>
      <c r="F1219" s="4" t="s">
        <v>997</v>
      </c>
      <c r="G1219" s="4" t="s">
        <v>998</v>
      </c>
      <c r="H1219" s="6">
        <v>250</v>
      </c>
      <c r="I1219" s="12" t="s">
        <v>909</v>
      </c>
      <c r="J1219" s="12" t="s">
        <v>1087</v>
      </c>
      <c r="K1219" s="10">
        <v>70000</v>
      </c>
      <c r="L1219" s="11">
        <v>0.4</v>
      </c>
      <c r="M1219" s="13">
        <f t="shared" si="38"/>
        <v>175000</v>
      </c>
      <c r="N1219" s="13">
        <f t="shared" si="39"/>
        <v>700</v>
      </c>
      <c r="O1219" s="4" t="s">
        <v>31</v>
      </c>
      <c r="P1219" s="12" t="s">
        <v>910</v>
      </c>
    </row>
    <row r="1220" spans="2:16" ht="14.25" customHeight="1">
      <c r="B1220" s="4" t="s">
        <v>13</v>
      </c>
      <c r="C1220" s="4">
        <v>1185732</v>
      </c>
      <c r="D1220" s="5">
        <v>44547</v>
      </c>
      <c r="E1220" s="4" t="s">
        <v>14</v>
      </c>
      <c r="F1220" s="4" t="s">
        <v>997</v>
      </c>
      <c r="G1220" s="4" t="s">
        <v>998</v>
      </c>
      <c r="H1220" s="6">
        <v>475</v>
      </c>
      <c r="I1220" s="12" t="s">
        <v>911</v>
      </c>
      <c r="J1220" s="12" t="s">
        <v>1087</v>
      </c>
      <c r="K1220" s="10">
        <v>108062.5</v>
      </c>
      <c r="L1220" s="11">
        <v>0.35</v>
      </c>
      <c r="M1220" s="13">
        <f t="shared" si="38"/>
        <v>308750</v>
      </c>
      <c r="N1220" s="13">
        <f t="shared" si="39"/>
        <v>650</v>
      </c>
      <c r="O1220" s="4" t="s">
        <v>31</v>
      </c>
      <c r="P1220" s="12" t="s">
        <v>912</v>
      </c>
    </row>
    <row r="1221" spans="2:16" ht="14.25" customHeight="1">
      <c r="B1221" s="4" t="s">
        <v>13</v>
      </c>
      <c r="C1221" s="4">
        <v>1185732</v>
      </c>
      <c r="D1221" s="5">
        <v>44547</v>
      </c>
      <c r="E1221" s="4" t="s">
        <v>14</v>
      </c>
      <c r="F1221" s="4" t="s">
        <v>997</v>
      </c>
      <c r="G1221" s="4" t="s">
        <v>998</v>
      </c>
      <c r="H1221" s="6">
        <v>275</v>
      </c>
      <c r="I1221" s="12" t="s">
        <v>639</v>
      </c>
      <c r="J1221" s="12" t="s">
        <v>1087</v>
      </c>
      <c r="K1221" s="10">
        <v>52937.5</v>
      </c>
      <c r="L1221" s="11">
        <v>0.35</v>
      </c>
      <c r="M1221" s="13">
        <f t="shared" si="38"/>
        <v>151250</v>
      </c>
      <c r="N1221" s="13">
        <f t="shared" si="39"/>
        <v>550</v>
      </c>
      <c r="O1221" s="4" t="s">
        <v>31</v>
      </c>
      <c r="P1221" s="12" t="s">
        <v>913</v>
      </c>
    </row>
    <row r="1222" spans="2:16" ht="14.25" customHeight="1">
      <c r="B1222" s="4" t="s">
        <v>13</v>
      </c>
      <c r="C1222" s="4">
        <v>1185732</v>
      </c>
      <c r="D1222" s="5">
        <v>44547</v>
      </c>
      <c r="E1222" s="4" t="s">
        <v>14</v>
      </c>
      <c r="F1222" s="4" t="s">
        <v>997</v>
      </c>
      <c r="G1222" s="4" t="s">
        <v>998</v>
      </c>
      <c r="H1222" s="6">
        <v>250</v>
      </c>
      <c r="I1222" s="12" t="s">
        <v>654</v>
      </c>
      <c r="J1222" s="12" t="s">
        <v>1087</v>
      </c>
      <c r="K1222" s="10">
        <v>55000</v>
      </c>
      <c r="L1222" s="11">
        <v>0.4</v>
      </c>
      <c r="M1222" s="13">
        <f t="shared" si="38"/>
        <v>137500</v>
      </c>
      <c r="N1222" s="13">
        <f t="shared" si="39"/>
        <v>550</v>
      </c>
      <c r="O1222" s="4" t="s">
        <v>31</v>
      </c>
      <c r="P1222" s="12" t="s">
        <v>655</v>
      </c>
    </row>
    <row r="1223" spans="2:16" ht="14.25" customHeight="1">
      <c r="B1223" s="4" t="s">
        <v>13</v>
      </c>
      <c r="C1223" s="4">
        <v>1185732</v>
      </c>
      <c r="D1223" s="5">
        <v>44547</v>
      </c>
      <c r="E1223" s="4" t="s">
        <v>14</v>
      </c>
      <c r="F1223" s="4" t="s">
        <v>997</v>
      </c>
      <c r="G1223" s="4" t="s">
        <v>998</v>
      </c>
      <c r="H1223" s="6">
        <v>200</v>
      </c>
      <c r="I1223" s="12" t="s">
        <v>914</v>
      </c>
      <c r="J1223" s="12" t="s">
        <v>1088</v>
      </c>
      <c r="K1223" s="10">
        <v>33000</v>
      </c>
      <c r="L1223" s="11">
        <v>0.3</v>
      </c>
      <c r="M1223" s="13">
        <f t="shared" ref="M1223:M1286" si="40">K1223/L1223</f>
        <v>110000</v>
      </c>
      <c r="N1223" s="13">
        <f t="shared" ref="N1223:N1286" si="41">M1223/H1223</f>
        <v>550</v>
      </c>
      <c r="O1223" s="4" t="s">
        <v>31</v>
      </c>
      <c r="P1223" s="12" t="s">
        <v>915</v>
      </c>
    </row>
    <row r="1224" spans="2:16" ht="14.25" customHeight="1">
      <c r="B1224" s="4" t="s">
        <v>13</v>
      </c>
      <c r="C1224" s="4">
        <v>1185732</v>
      </c>
      <c r="D1224" s="5">
        <v>44547</v>
      </c>
      <c r="E1224" s="4" t="s">
        <v>14</v>
      </c>
      <c r="F1224" s="4" t="s">
        <v>997</v>
      </c>
      <c r="G1224" s="4" t="s">
        <v>998</v>
      </c>
      <c r="H1224" s="6">
        <v>200</v>
      </c>
      <c r="I1224" s="12" t="s">
        <v>37</v>
      </c>
      <c r="J1224" s="12" t="s">
        <v>1086</v>
      </c>
      <c r="K1224" s="10">
        <v>32500</v>
      </c>
      <c r="L1224" s="11">
        <v>0.25</v>
      </c>
      <c r="M1224" s="13">
        <f t="shared" si="40"/>
        <v>130000</v>
      </c>
      <c r="N1224" s="13">
        <f t="shared" si="41"/>
        <v>650</v>
      </c>
      <c r="O1224" s="4" t="s">
        <v>31</v>
      </c>
      <c r="P1224" s="12" t="s">
        <v>916</v>
      </c>
    </row>
    <row r="1225" spans="2:16" ht="14.25" customHeight="1">
      <c r="B1225" s="4" t="s">
        <v>13</v>
      </c>
      <c r="C1225" s="4">
        <v>1185732</v>
      </c>
      <c r="D1225" s="5">
        <v>44547</v>
      </c>
      <c r="E1225" s="4" t="s">
        <v>14</v>
      </c>
      <c r="F1225" s="4" t="s">
        <v>997</v>
      </c>
      <c r="G1225" s="4" t="s">
        <v>998</v>
      </c>
      <c r="H1225" s="6">
        <v>300</v>
      </c>
      <c r="I1225" s="12" t="s">
        <v>99</v>
      </c>
      <c r="J1225" s="12" t="s">
        <v>1087</v>
      </c>
      <c r="K1225" s="10">
        <v>84000</v>
      </c>
      <c r="L1225" s="11">
        <v>0.4</v>
      </c>
      <c r="M1225" s="13">
        <f t="shared" si="40"/>
        <v>210000</v>
      </c>
      <c r="N1225" s="13">
        <f t="shared" si="41"/>
        <v>700</v>
      </c>
      <c r="O1225" s="4" t="s">
        <v>31</v>
      </c>
      <c r="P1225" s="12" t="s">
        <v>919</v>
      </c>
    </row>
    <row r="1226" spans="2:16" ht="14.25" customHeight="1">
      <c r="B1226" s="4" t="s">
        <v>13</v>
      </c>
      <c r="C1226" s="4">
        <v>1128299</v>
      </c>
      <c r="D1226" s="5">
        <v>44206</v>
      </c>
      <c r="E1226" s="4" t="s">
        <v>14</v>
      </c>
      <c r="F1226" s="4" t="s">
        <v>997</v>
      </c>
      <c r="G1226" s="4" t="s">
        <v>998</v>
      </c>
      <c r="H1226" s="6">
        <v>375</v>
      </c>
      <c r="I1226" s="12" t="s">
        <v>920</v>
      </c>
      <c r="J1226" s="12" t="s">
        <v>1087</v>
      </c>
      <c r="K1226" s="10">
        <v>32812.5</v>
      </c>
      <c r="L1226" s="11">
        <v>0.25</v>
      </c>
      <c r="M1226" s="13">
        <f t="shared" si="40"/>
        <v>131250</v>
      </c>
      <c r="N1226" s="13">
        <f t="shared" si="41"/>
        <v>350</v>
      </c>
      <c r="O1226" s="4" t="s">
        <v>31</v>
      </c>
      <c r="P1226" s="12" t="s">
        <v>921</v>
      </c>
    </row>
    <row r="1227" spans="2:16" ht="14.25" customHeight="1">
      <c r="B1227" s="4" t="s">
        <v>13</v>
      </c>
      <c r="C1227" s="4">
        <v>1128299</v>
      </c>
      <c r="D1227" s="5">
        <v>44206</v>
      </c>
      <c r="E1227" s="4" t="s">
        <v>14</v>
      </c>
      <c r="F1227" s="4" t="s">
        <v>997</v>
      </c>
      <c r="G1227" s="4" t="s">
        <v>998</v>
      </c>
      <c r="H1227" s="6">
        <v>375</v>
      </c>
      <c r="I1227" s="12" t="s">
        <v>922</v>
      </c>
      <c r="J1227" s="12" t="s">
        <v>1086</v>
      </c>
      <c r="K1227" s="10">
        <v>33750</v>
      </c>
      <c r="L1227" s="11">
        <v>0.2</v>
      </c>
      <c r="M1227" s="13">
        <f t="shared" si="40"/>
        <v>168750</v>
      </c>
      <c r="N1227" s="13">
        <f t="shared" si="41"/>
        <v>450</v>
      </c>
      <c r="O1227" s="4" t="s">
        <v>31</v>
      </c>
      <c r="P1227" s="12" t="s">
        <v>923</v>
      </c>
    </row>
    <row r="1228" spans="2:16" ht="14.25" customHeight="1">
      <c r="B1228" s="4" t="s">
        <v>13</v>
      </c>
      <c r="C1228" s="4">
        <v>1128299</v>
      </c>
      <c r="D1228" s="5">
        <v>44206</v>
      </c>
      <c r="E1228" s="4" t="s">
        <v>14</v>
      </c>
      <c r="F1228" s="4" t="s">
        <v>997</v>
      </c>
      <c r="G1228" s="4" t="s">
        <v>998</v>
      </c>
      <c r="H1228" s="6">
        <v>375</v>
      </c>
      <c r="I1228" s="12" t="s">
        <v>658</v>
      </c>
      <c r="J1228" s="12" t="s">
        <v>1086</v>
      </c>
      <c r="K1228" s="10">
        <v>42187.5</v>
      </c>
      <c r="L1228" s="11">
        <v>0.25</v>
      </c>
      <c r="M1228" s="13">
        <f t="shared" si="40"/>
        <v>168750</v>
      </c>
      <c r="N1228" s="13">
        <f t="shared" si="41"/>
        <v>450</v>
      </c>
      <c r="O1228" s="4" t="s">
        <v>31</v>
      </c>
      <c r="P1228" s="12" t="s">
        <v>924</v>
      </c>
    </row>
    <row r="1229" spans="2:16" ht="14.25" customHeight="1">
      <c r="B1229" s="4" t="s">
        <v>13</v>
      </c>
      <c r="C1229" s="4">
        <v>1128299</v>
      </c>
      <c r="D1229" s="5">
        <v>44206</v>
      </c>
      <c r="E1229" s="4" t="s">
        <v>14</v>
      </c>
      <c r="F1229" s="4" t="s">
        <v>997</v>
      </c>
      <c r="G1229" s="4" t="s">
        <v>998</v>
      </c>
      <c r="H1229" s="6">
        <v>225</v>
      </c>
      <c r="I1229" s="12" t="s">
        <v>466</v>
      </c>
      <c r="J1229" s="12" t="s">
        <v>1087</v>
      </c>
      <c r="K1229" s="10">
        <v>25312.5</v>
      </c>
      <c r="L1229" s="11">
        <v>0.25</v>
      </c>
      <c r="M1229" s="13">
        <f t="shared" si="40"/>
        <v>101250</v>
      </c>
      <c r="N1229" s="13">
        <f t="shared" si="41"/>
        <v>450</v>
      </c>
      <c r="O1229" s="4" t="s">
        <v>31</v>
      </c>
      <c r="P1229" s="12" t="s">
        <v>925</v>
      </c>
    </row>
    <row r="1230" spans="2:16" ht="14.25" customHeight="1">
      <c r="B1230" s="4" t="s">
        <v>13</v>
      </c>
      <c r="C1230" s="4">
        <v>1185732</v>
      </c>
      <c r="D1230" s="5">
        <v>44220</v>
      </c>
      <c r="E1230" s="4" t="s">
        <v>283</v>
      </c>
      <c r="F1230" s="4" t="s">
        <v>999</v>
      </c>
      <c r="G1230" s="4" t="s">
        <v>1000</v>
      </c>
      <c r="H1230" s="6">
        <v>300</v>
      </c>
      <c r="I1230" s="12" t="s">
        <v>268</v>
      </c>
      <c r="J1230" s="12" t="s">
        <v>1086</v>
      </c>
      <c r="K1230" s="10">
        <v>49500</v>
      </c>
      <c r="L1230" s="11">
        <v>0.3</v>
      </c>
      <c r="M1230" s="13">
        <f t="shared" si="40"/>
        <v>165000</v>
      </c>
      <c r="N1230" s="13">
        <f t="shared" si="41"/>
        <v>550</v>
      </c>
      <c r="O1230" s="4" t="s">
        <v>31</v>
      </c>
      <c r="P1230" s="12" t="s">
        <v>926</v>
      </c>
    </row>
    <row r="1231" spans="2:16" ht="14.25" customHeight="1">
      <c r="B1231" s="4" t="s">
        <v>13</v>
      </c>
      <c r="C1231" s="4">
        <v>1185732</v>
      </c>
      <c r="D1231" s="5">
        <v>44249</v>
      </c>
      <c r="E1231" s="4" t="s">
        <v>283</v>
      </c>
      <c r="F1231" s="4" t="s">
        <v>999</v>
      </c>
      <c r="G1231" s="4" t="s">
        <v>1000</v>
      </c>
      <c r="H1231" s="6">
        <v>575</v>
      </c>
      <c r="I1231" s="12" t="s">
        <v>927</v>
      </c>
      <c r="J1231" s="12" t="s">
        <v>1088</v>
      </c>
      <c r="K1231" s="10">
        <v>110687.5</v>
      </c>
      <c r="L1231" s="11">
        <v>0.35</v>
      </c>
      <c r="M1231" s="13">
        <f t="shared" si="40"/>
        <v>316250</v>
      </c>
      <c r="N1231" s="13">
        <f t="shared" si="41"/>
        <v>550</v>
      </c>
      <c r="O1231" s="4" t="s">
        <v>31</v>
      </c>
      <c r="P1231" s="12" t="s">
        <v>928</v>
      </c>
    </row>
    <row r="1232" spans="2:16" ht="14.25" customHeight="1">
      <c r="B1232" s="4" t="s">
        <v>13</v>
      </c>
      <c r="C1232" s="4">
        <v>1185732</v>
      </c>
      <c r="D1232" s="5">
        <v>44249</v>
      </c>
      <c r="E1232" s="4" t="s">
        <v>283</v>
      </c>
      <c r="F1232" s="4" t="s">
        <v>999</v>
      </c>
      <c r="G1232" s="4" t="s">
        <v>1000</v>
      </c>
      <c r="H1232" s="6">
        <v>225</v>
      </c>
      <c r="I1232" s="12" t="s">
        <v>929</v>
      </c>
      <c r="J1232" s="12" t="s">
        <v>1087</v>
      </c>
      <c r="K1232" s="10">
        <v>43312.5</v>
      </c>
      <c r="L1232" s="11">
        <v>0.35</v>
      </c>
      <c r="M1232" s="13">
        <f t="shared" si="40"/>
        <v>123750.00000000001</v>
      </c>
      <c r="N1232" s="13">
        <f t="shared" si="41"/>
        <v>550.00000000000011</v>
      </c>
      <c r="O1232" s="4" t="s">
        <v>31</v>
      </c>
      <c r="P1232" s="12" t="s">
        <v>930</v>
      </c>
    </row>
    <row r="1233" spans="2:16" ht="14.25" customHeight="1">
      <c r="B1233" s="4" t="s">
        <v>13</v>
      </c>
      <c r="C1233" s="4">
        <v>1185732</v>
      </c>
      <c r="D1233" s="5">
        <v>44249</v>
      </c>
      <c r="E1233" s="4" t="s">
        <v>283</v>
      </c>
      <c r="F1233" s="4" t="s">
        <v>999</v>
      </c>
      <c r="G1233" s="4" t="s">
        <v>1000</v>
      </c>
      <c r="H1233" s="6">
        <v>275</v>
      </c>
      <c r="I1233" s="12" t="s">
        <v>101</v>
      </c>
      <c r="J1233" s="12" t="s">
        <v>1086</v>
      </c>
      <c r="K1233" s="10">
        <v>30937.5</v>
      </c>
      <c r="L1233" s="11">
        <v>0.25</v>
      </c>
      <c r="M1233" s="13">
        <f t="shared" si="40"/>
        <v>123750</v>
      </c>
      <c r="N1233" s="13">
        <f t="shared" si="41"/>
        <v>450</v>
      </c>
      <c r="O1233" s="4" t="s">
        <v>31</v>
      </c>
      <c r="P1233" s="12" t="s">
        <v>931</v>
      </c>
    </row>
    <row r="1234" spans="2:16" ht="14.25" customHeight="1">
      <c r="B1234" s="4" t="s">
        <v>13</v>
      </c>
      <c r="C1234" s="4">
        <v>1185732</v>
      </c>
      <c r="D1234" s="5">
        <v>44249</v>
      </c>
      <c r="E1234" s="4" t="s">
        <v>283</v>
      </c>
      <c r="F1234" s="4" t="s">
        <v>999</v>
      </c>
      <c r="G1234" s="4" t="s">
        <v>1000</v>
      </c>
      <c r="H1234" s="6">
        <v>175</v>
      </c>
      <c r="I1234" s="12" t="s">
        <v>23</v>
      </c>
      <c r="J1234" s="12" t="s">
        <v>1088</v>
      </c>
      <c r="K1234" s="10">
        <v>21875</v>
      </c>
      <c r="L1234" s="11">
        <v>0.25</v>
      </c>
      <c r="M1234" s="13">
        <f t="shared" si="40"/>
        <v>87500</v>
      </c>
      <c r="N1234" s="13">
        <f t="shared" si="41"/>
        <v>500</v>
      </c>
      <c r="O1234" s="4" t="s">
        <v>31</v>
      </c>
      <c r="P1234" s="12" t="s">
        <v>932</v>
      </c>
    </row>
    <row r="1235" spans="2:16" ht="14.25" customHeight="1">
      <c r="B1235" s="4" t="s">
        <v>13</v>
      </c>
      <c r="C1235" s="4">
        <v>1185732</v>
      </c>
      <c r="D1235" s="5">
        <v>44249</v>
      </c>
      <c r="E1235" s="4" t="s">
        <v>283</v>
      </c>
      <c r="F1235" s="4" t="s">
        <v>999</v>
      </c>
      <c r="G1235" s="4" t="s">
        <v>1000</v>
      </c>
      <c r="H1235" s="6">
        <v>250</v>
      </c>
      <c r="I1235" s="12" t="s">
        <v>394</v>
      </c>
      <c r="J1235" s="12" t="s">
        <v>1087</v>
      </c>
      <c r="K1235" s="10">
        <v>40625</v>
      </c>
      <c r="L1235" s="11">
        <v>0.25</v>
      </c>
      <c r="M1235" s="13">
        <f t="shared" si="40"/>
        <v>162500</v>
      </c>
      <c r="N1235" s="13">
        <f t="shared" si="41"/>
        <v>650</v>
      </c>
      <c r="O1235" s="4" t="s">
        <v>31</v>
      </c>
      <c r="P1235" s="12" t="s">
        <v>933</v>
      </c>
    </row>
    <row r="1236" spans="2:16" ht="14.25" customHeight="1">
      <c r="B1236" s="4" t="s">
        <v>13</v>
      </c>
      <c r="C1236" s="4">
        <v>1185732</v>
      </c>
      <c r="D1236" s="5">
        <v>44249</v>
      </c>
      <c r="E1236" s="4" t="s">
        <v>283</v>
      </c>
      <c r="F1236" s="4" t="s">
        <v>999</v>
      </c>
      <c r="G1236" s="4" t="s">
        <v>1000</v>
      </c>
      <c r="H1236" s="6">
        <v>350</v>
      </c>
      <c r="I1236" s="12" t="s">
        <v>803</v>
      </c>
      <c r="J1236" s="12" t="s">
        <v>1086</v>
      </c>
      <c r="K1236" s="10">
        <v>57750</v>
      </c>
      <c r="L1236" s="11">
        <v>0.3</v>
      </c>
      <c r="M1236" s="13">
        <f t="shared" si="40"/>
        <v>192500</v>
      </c>
      <c r="N1236" s="13">
        <f t="shared" si="41"/>
        <v>550</v>
      </c>
      <c r="O1236" s="4" t="s">
        <v>31</v>
      </c>
      <c r="P1236" s="12" t="s">
        <v>934</v>
      </c>
    </row>
    <row r="1237" spans="2:16" ht="14.25" customHeight="1">
      <c r="B1237" s="4" t="s">
        <v>13</v>
      </c>
      <c r="C1237" s="4">
        <v>1185732</v>
      </c>
      <c r="D1237" s="5">
        <v>44275</v>
      </c>
      <c r="E1237" s="4" t="s">
        <v>283</v>
      </c>
      <c r="F1237" s="4" t="s">
        <v>999</v>
      </c>
      <c r="G1237" s="4" t="s">
        <v>1000</v>
      </c>
      <c r="H1237" s="6">
        <v>545</v>
      </c>
      <c r="I1237" s="12" t="s">
        <v>37</v>
      </c>
      <c r="J1237" s="12" t="s">
        <v>1086</v>
      </c>
      <c r="K1237" s="10">
        <v>104912.5</v>
      </c>
      <c r="L1237" s="11">
        <v>0.35</v>
      </c>
      <c r="M1237" s="13">
        <f t="shared" si="40"/>
        <v>299750</v>
      </c>
      <c r="N1237" s="13">
        <f t="shared" si="41"/>
        <v>550</v>
      </c>
      <c r="O1237" s="4" t="s">
        <v>31</v>
      </c>
      <c r="P1237" s="12" t="s">
        <v>935</v>
      </c>
    </row>
    <row r="1238" spans="2:16" ht="14.25" customHeight="1">
      <c r="B1238" s="4" t="s">
        <v>13</v>
      </c>
      <c r="C1238" s="4">
        <v>1185732</v>
      </c>
      <c r="D1238" s="5">
        <v>44275</v>
      </c>
      <c r="E1238" s="4" t="s">
        <v>283</v>
      </c>
      <c r="F1238" s="4" t="s">
        <v>999</v>
      </c>
      <c r="G1238" s="4" t="s">
        <v>1000</v>
      </c>
      <c r="H1238" s="6">
        <v>250</v>
      </c>
      <c r="I1238" s="12" t="s">
        <v>583</v>
      </c>
      <c r="J1238" s="12" t="s">
        <v>1086</v>
      </c>
      <c r="K1238" s="10">
        <v>48125</v>
      </c>
      <c r="L1238" s="11">
        <v>0.35</v>
      </c>
      <c r="M1238" s="13">
        <f t="shared" si="40"/>
        <v>137500</v>
      </c>
      <c r="N1238" s="13">
        <f t="shared" si="41"/>
        <v>550</v>
      </c>
      <c r="O1238" s="4" t="s">
        <v>31</v>
      </c>
      <c r="P1238" s="12" t="s">
        <v>584</v>
      </c>
    </row>
    <row r="1239" spans="2:16" ht="14.25" customHeight="1">
      <c r="B1239" s="4" t="s">
        <v>13</v>
      </c>
      <c r="C1239" s="4">
        <v>1185732</v>
      </c>
      <c r="D1239" s="5">
        <v>44275</v>
      </c>
      <c r="E1239" s="4" t="s">
        <v>283</v>
      </c>
      <c r="F1239" s="4" t="s">
        <v>999</v>
      </c>
      <c r="G1239" s="4" t="s">
        <v>1000</v>
      </c>
      <c r="H1239" s="6">
        <v>275</v>
      </c>
      <c r="I1239" s="12" t="s">
        <v>308</v>
      </c>
      <c r="J1239" s="12" t="s">
        <v>1087</v>
      </c>
      <c r="K1239" s="10">
        <v>30937.5</v>
      </c>
      <c r="L1239" s="11">
        <v>0.25</v>
      </c>
      <c r="M1239" s="13">
        <f t="shared" si="40"/>
        <v>123750</v>
      </c>
      <c r="N1239" s="13">
        <f t="shared" si="41"/>
        <v>450</v>
      </c>
      <c r="O1239" s="4" t="s">
        <v>31</v>
      </c>
      <c r="P1239" s="12" t="s">
        <v>936</v>
      </c>
    </row>
    <row r="1240" spans="2:16" ht="14.25" customHeight="1">
      <c r="B1240" s="4" t="s">
        <v>13</v>
      </c>
      <c r="C1240" s="4">
        <v>1185732</v>
      </c>
      <c r="D1240" s="5">
        <v>44275</v>
      </c>
      <c r="E1240" s="4" t="s">
        <v>283</v>
      </c>
      <c r="F1240" s="4" t="s">
        <v>999</v>
      </c>
      <c r="G1240" s="4" t="s">
        <v>1000</v>
      </c>
      <c r="H1240" s="6">
        <v>125</v>
      </c>
      <c r="I1240" s="12" t="s">
        <v>161</v>
      </c>
      <c r="J1240" s="12" t="s">
        <v>1087</v>
      </c>
      <c r="K1240" s="10">
        <v>15625</v>
      </c>
      <c r="L1240" s="11">
        <v>0.25</v>
      </c>
      <c r="M1240" s="13">
        <f t="shared" si="40"/>
        <v>62500</v>
      </c>
      <c r="N1240" s="13">
        <f t="shared" si="41"/>
        <v>500</v>
      </c>
      <c r="O1240" s="4" t="s">
        <v>31</v>
      </c>
      <c r="P1240" s="12" t="s">
        <v>937</v>
      </c>
    </row>
    <row r="1241" spans="2:16" ht="14.25" customHeight="1">
      <c r="B1241" s="4" t="s">
        <v>13</v>
      </c>
      <c r="C1241" s="4">
        <v>1185732</v>
      </c>
      <c r="D1241" s="5">
        <v>44275</v>
      </c>
      <c r="E1241" s="4" t="s">
        <v>283</v>
      </c>
      <c r="F1241" s="4" t="s">
        <v>999</v>
      </c>
      <c r="G1241" s="4" t="s">
        <v>1000</v>
      </c>
      <c r="H1241" s="6">
        <v>175</v>
      </c>
      <c r="I1241" s="12" t="s">
        <v>261</v>
      </c>
      <c r="J1241" s="12" t="s">
        <v>1087</v>
      </c>
      <c r="K1241" s="10">
        <v>28437.5</v>
      </c>
      <c r="L1241" s="11">
        <v>0.25</v>
      </c>
      <c r="M1241" s="13">
        <f t="shared" si="40"/>
        <v>113750</v>
      </c>
      <c r="N1241" s="13">
        <f t="shared" si="41"/>
        <v>650</v>
      </c>
      <c r="O1241" s="4" t="s">
        <v>31</v>
      </c>
      <c r="P1241" s="12" t="s">
        <v>938</v>
      </c>
    </row>
    <row r="1242" spans="2:16" ht="14.25" customHeight="1">
      <c r="B1242" s="4" t="s">
        <v>13</v>
      </c>
      <c r="C1242" s="4">
        <v>1185732</v>
      </c>
      <c r="D1242" s="5">
        <v>44275</v>
      </c>
      <c r="E1242" s="4" t="s">
        <v>283</v>
      </c>
      <c r="F1242" s="4" t="s">
        <v>999</v>
      </c>
      <c r="G1242" s="4" t="s">
        <v>1000</v>
      </c>
      <c r="H1242" s="6">
        <v>275</v>
      </c>
      <c r="I1242" s="12" t="s">
        <v>343</v>
      </c>
      <c r="J1242" s="12" t="s">
        <v>1087</v>
      </c>
      <c r="K1242" s="10">
        <v>45375</v>
      </c>
      <c r="L1242" s="11">
        <v>0.3</v>
      </c>
      <c r="M1242" s="13">
        <f t="shared" si="40"/>
        <v>151250</v>
      </c>
      <c r="N1242" s="13">
        <f t="shared" si="41"/>
        <v>550</v>
      </c>
      <c r="O1242" s="4" t="s">
        <v>31</v>
      </c>
      <c r="P1242" s="12" t="s">
        <v>939</v>
      </c>
    </row>
    <row r="1243" spans="2:16" ht="14.25" customHeight="1">
      <c r="B1243" s="4" t="s">
        <v>13</v>
      </c>
      <c r="C1243" s="4">
        <v>1185732</v>
      </c>
      <c r="D1243" s="5">
        <v>44307</v>
      </c>
      <c r="E1243" s="4" t="s">
        <v>283</v>
      </c>
      <c r="F1243" s="4" t="s">
        <v>999</v>
      </c>
      <c r="G1243" s="4" t="s">
        <v>1000</v>
      </c>
      <c r="H1243" s="6">
        <v>525</v>
      </c>
      <c r="I1243" s="12" t="s">
        <v>940</v>
      </c>
      <c r="J1243" s="12" t="s">
        <v>1087</v>
      </c>
      <c r="K1243" s="10">
        <v>101062.5</v>
      </c>
      <c r="L1243" s="11">
        <v>0.35</v>
      </c>
      <c r="M1243" s="13">
        <f t="shared" si="40"/>
        <v>288750</v>
      </c>
      <c r="N1243" s="13">
        <f t="shared" si="41"/>
        <v>550</v>
      </c>
      <c r="O1243" s="4" t="s">
        <v>31</v>
      </c>
      <c r="P1243" s="12" t="s">
        <v>941</v>
      </c>
    </row>
    <row r="1244" spans="2:16" ht="14.25" customHeight="1">
      <c r="B1244" s="4" t="s">
        <v>13</v>
      </c>
      <c r="C1244" s="4">
        <v>1185732</v>
      </c>
      <c r="D1244" s="5">
        <v>44307</v>
      </c>
      <c r="E1244" s="4" t="s">
        <v>283</v>
      </c>
      <c r="F1244" s="4" t="s">
        <v>999</v>
      </c>
      <c r="G1244" s="4" t="s">
        <v>1000</v>
      </c>
      <c r="H1244" s="6">
        <v>225</v>
      </c>
      <c r="I1244" s="12" t="s">
        <v>559</v>
      </c>
      <c r="J1244" s="12" t="s">
        <v>1087</v>
      </c>
      <c r="K1244" s="10">
        <v>43312.5</v>
      </c>
      <c r="L1244" s="11">
        <v>0.35</v>
      </c>
      <c r="M1244" s="13">
        <f t="shared" si="40"/>
        <v>123750.00000000001</v>
      </c>
      <c r="N1244" s="13">
        <f t="shared" si="41"/>
        <v>550.00000000000011</v>
      </c>
      <c r="O1244" s="4" t="s">
        <v>31</v>
      </c>
      <c r="P1244" s="12" t="s">
        <v>560</v>
      </c>
    </row>
    <row r="1245" spans="2:16" ht="14.25" customHeight="1">
      <c r="B1245" s="4" t="s">
        <v>13</v>
      </c>
      <c r="C1245" s="4">
        <v>1185732</v>
      </c>
      <c r="D1245" s="5">
        <v>44307</v>
      </c>
      <c r="E1245" s="4" t="s">
        <v>283</v>
      </c>
      <c r="F1245" s="4" t="s">
        <v>999</v>
      </c>
      <c r="G1245" s="4" t="s">
        <v>1000</v>
      </c>
      <c r="H1245" s="6">
        <v>225</v>
      </c>
      <c r="I1245" s="12" t="s">
        <v>165</v>
      </c>
      <c r="J1245" s="12" t="s">
        <v>1087</v>
      </c>
      <c r="K1245" s="10">
        <v>25312.5</v>
      </c>
      <c r="L1245" s="11">
        <v>0.25</v>
      </c>
      <c r="M1245" s="13">
        <f t="shared" si="40"/>
        <v>101250</v>
      </c>
      <c r="N1245" s="13">
        <f t="shared" si="41"/>
        <v>450</v>
      </c>
      <c r="O1245" s="4" t="s">
        <v>31</v>
      </c>
      <c r="P1245" s="12" t="s">
        <v>942</v>
      </c>
    </row>
    <row r="1246" spans="2:16" ht="14.25" customHeight="1">
      <c r="B1246" s="4" t="s">
        <v>13</v>
      </c>
      <c r="C1246" s="4">
        <v>1185732</v>
      </c>
      <c r="D1246" s="5">
        <v>44307</v>
      </c>
      <c r="E1246" s="4" t="s">
        <v>283</v>
      </c>
      <c r="F1246" s="4" t="s">
        <v>999</v>
      </c>
      <c r="G1246" s="4" t="s">
        <v>1000</v>
      </c>
      <c r="H1246" s="6">
        <v>150</v>
      </c>
      <c r="I1246" s="12" t="s">
        <v>101</v>
      </c>
      <c r="J1246" s="12" t="s">
        <v>1086</v>
      </c>
      <c r="K1246" s="10">
        <v>18750</v>
      </c>
      <c r="L1246" s="11">
        <v>0.25</v>
      </c>
      <c r="M1246" s="13">
        <f t="shared" si="40"/>
        <v>75000</v>
      </c>
      <c r="N1246" s="13">
        <f t="shared" si="41"/>
        <v>500</v>
      </c>
      <c r="O1246" s="4" t="s">
        <v>31</v>
      </c>
      <c r="P1246" s="12" t="s">
        <v>943</v>
      </c>
    </row>
    <row r="1247" spans="2:16" ht="14.25" customHeight="1">
      <c r="B1247" s="4" t="s">
        <v>13</v>
      </c>
      <c r="C1247" s="4">
        <v>1185732</v>
      </c>
      <c r="D1247" s="5">
        <v>44307</v>
      </c>
      <c r="E1247" s="4" t="s">
        <v>283</v>
      </c>
      <c r="F1247" s="4" t="s">
        <v>999</v>
      </c>
      <c r="G1247" s="4" t="s">
        <v>1000</v>
      </c>
      <c r="H1247" s="6">
        <v>150</v>
      </c>
      <c r="I1247" s="12" t="s">
        <v>464</v>
      </c>
      <c r="J1247" s="12" t="s">
        <v>1087</v>
      </c>
      <c r="K1247" s="10">
        <v>22500</v>
      </c>
      <c r="L1247" s="11">
        <v>0.25</v>
      </c>
      <c r="M1247" s="13">
        <f t="shared" si="40"/>
        <v>90000</v>
      </c>
      <c r="N1247" s="13">
        <f t="shared" si="41"/>
        <v>600</v>
      </c>
      <c r="O1247" s="4" t="s">
        <v>31</v>
      </c>
      <c r="P1247" s="12" t="s">
        <v>465</v>
      </c>
    </row>
    <row r="1248" spans="2:16" ht="14.25" customHeight="1">
      <c r="B1248" s="4" t="s">
        <v>13</v>
      </c>
      <c r="C1248" s="4">
        <v>1185732</v>
      </c>
      <c r="D1248" s="5">
        <v>44307</v>
      </c>
      <c r="E1248" s="4" t="s">
        <v>283</v>
      </c>
      <c r="F1248" s="4" t="s">
        <v>999</v>
      </c>
      <c r="G1248" s="4" t="s">
        <v>1000</v>
      </c>
      <c r="H1248" s="6">
        <v>300</v>
      </c>
      <c r="I1248" s="12" t="s">
        <v>554</v>
      </c>
      <c r="J1248" s="12" t="s">
        <v>1087</v>
      </c>
      <c r="K1248" s="10">
        <v>45000</v>
      </c>
      <c r="L1248" s="11">
        <v>0.3</v>
      </c>
      <c r="M1248" s="13">
        <f t="shared" si="40"/>
        <v>150000</v>
      </c>
      <c r="N1248" s="13">
        <f t="shared" si="41"/>
        <v>500</v>
      </c>
      <c r="O1248" s="4" t="s">
        <v>31</v>
      </c>
      <c r="P1248" s="12" t="s">
        <v>944</v>
      </c>
    </row>
    <row r="1249" spans="2:16" ht="14.25" customHeight="1">
      <c r="B1249" s="4" t="s">
        <v>13</v>
      </c>
      <c r="C1249" s="4">
        <v>1185732</v>
      </c>
      <c r="D1249" s="5">
        <v>44336</v>
      </c>
      <c r="E1249" s="4" t="s">
        <v>283</v>
      </c>
      <c r="F1249" s="4" t="s">
        <v>999</v>
      </c>
      <c r="G1249" s="4" t="s">
        <v>1000</v>
      </c>
      <c r="H1249" s="6">
        <v>570</v>
      </c>
      <c r="I1249" s="12" t="s">
        <v>945</v>
      </c>
      <c r="J1249" s="12" t="s">
        <v>1086</v>
      </c>
      <c r="K1249" s="10">
        <v>129675</v>
      </c>
      <c r="L1249" s="11">
        <v>0.35</v>
      </c>
      <c r="M1249" s="13">
        <f t="shared" si="40"/>
        <v>370500</v>
      </c>
      <c r="N1249" s="13">
        <f t="shared" si="41"/>
        <v>650</v>
      </c>
      <c r="O1249" s="4" t="s">
        <v>31</v>
      </c>
      <c r="P1249" s="12" t="s">
        <v>946</v>
      </c>
    </row>
    <row r="1250" spans="2:16" ht="14.25" customHeight="1">
      <c r="B1250" s="4" t="s">
        <v>13</v>
      </c>
      <c r="C1250" s="4">
        <v>1185732</v>
      </c>
      <c r="D1250" s="5">
        <v>44336</v>
      </c>
      <c r="E1250" s="4" t="s">
        <v>283</v>
      </c>
      <c r="F1250" s="4" t="s">
        <v>999</v>
      </c>
      <c r="G1250" s="4" t="s">
        <v>1000</v>
      </c>
      <c r="H1250" s="6">
        <v>275</v>
      </c>
      <c r="I1250" s="12" t="s">
        <v>326</v>
      </c>
      <c r="J1250" s="12" t="s">
        <v>1086</v>
      </c>
      <c r="K1250" s="10">
        <v>57750</v>
      </c>
      <c r="L1250" s="11">
        <v>0.35</v>
      </c>
      <c r="M1250" s="13">
        <f t="shared" si="40"/>
        <v>165000</v>
      </c>
      <c r="N1250" s="13">
        <f t="shared" si="41"/>
        <v>600</v>
      </c>
      <c r="O1250" s="4" t="s">
        <v>31</v>
      </c>
      <c r="P1250" s="12" t="s">
        <v>947</v>
      </c>
    </row>
    <row r="1251" spans="2:16" ht="14.25" customHeight="1">
      <c r="B1251" s="4" t="s">
        <v>13</v>
      </c>
      <c r="C1251" s="4">
        <v>1185732</v>
      </c>
      <c r="D1251" s="5">
        <v>44336</v>
      </c>
      <c r="E1251" s="4" t="s">
        <v>283</v>
      </c>
      <c r="F1251" s="4" t="s">
        <v>999</v>
      </c>
      <c r="G1251" s="4" t="s">
        <v>1000</v>
      </c>
      <c r="H1251" s="6">
        <v>300</v>
      </c>
      <c r="I1251" s="12" t="s">
        <v>875</v>
      </c>
      <c r="J1251" s="12" t="s">
        <v>1087</v>
      </c>
      <c r="K1251" s="10">
        <v>41250</v>
      </c>
      <c r="L1251" s="11">
        <v>0.25</v>
      </c>
      <c r="M1251" s="13">
        <f t="shared" si="40"/>
        <v>165000</v>
      </c>
      <c r="N1251" s="13">
        <f t="shared" si="41"/>
        <v>550</v>
      </c>
      <c r="O1251" s="4" t="s">
        <v>31</v>
      </c>
      <c r="P1251" s="12" t="s">
        <v>876</v>
      </c>
    </row>
    <row r="1252" spans="2:16" ht="14.25" customHeight="1">
      <c r="B1252" s="4" t="s">
        <v>13</v>
      </c>
      <c r="C1252" s="4">
        <v>1185732</v>
      </c>
      <c r="D1252" s="5">
        <v>44336</v>
      </c>
      <c r="E1252" s="4" t="s">
        <v>283</v>
      </c>
      <c r="F1252" s="4" t="s">
        <v>999</v>
      </c>
      <c r="G1252" s="4" t="s">
        <v>1000</v>
      </c>
      <c r="H1252" s="6">
        <v>250</v>
      </c>
      <c r="I1252" s="12" t="s">
        <v>632</v>
      </c>
      <c r="J1252" s="12" t="s">
        <v>1086</v>
      </c>
      <c r="K1252" s="10">
        <v>34375</v>
      </c>
      <c r="L1252" s="11">
        <v>0.25</v>
      </c>
      <c r="M1252" s="13">
        <f t="shared" si="40"/>
        <v>137500</v>
      </c>
      <c r="N1252" s="13">
        <f t="shared" si="41"/>
        <v>550</v>
      </c>
      <c r="O1252" s="4" t="s">
        <v>31</v>
      </c>
      <c r="P1252" s="12" t="s">
        <v>633</v>
      </c>
    </row>
    <row r="1253" spans="2:16" ht="14.25" customHeight="1">
      <c r="B1253" s="4" t="s">
        <v>13</v>
      </c>
      <c r="C1253" s="4">
        <v>1185732</v>
      </c>
      <c r="D1253" s="5">
        <v>44336</v>
      </c>
      <c r="E1253" s="4" t="s">
        <v>283</v>
      </c>
      <c r="F1253" s="4" t="s">
        <v>999</v>
      </c>
      <c r="G1253" s="4" t="s">
        <v>1000</v>
      </c>
      <c r="H1253" s="6">
        <v>275</v>
      </c>
      <c r="I1253" s="12" t="s">
        <v>948</v>
      </c>
      <c r="J1253" s="12" t="s">
        <v>1088</v>
      </c>
      <c r="K1253" s="10">
        <v>44687.5</v>
      </c>
      <c r="L1253" s="11">
        <v>0.25</v>
      </c>
      <c r="M1253" s="13">
        <f t="shared" si="40"/>
        <v>178750</v>
      </c>
      <c r="N1253" s="13">
        <f t="shared" si="41"/>
        <v>650</v>
      </c>
      <c r="O1253" s="4" t="s">
        <v>31</v>
      </c>
      <c r="P1253" s="12" t="s">
        <v>949</v>
      </c>
    </row>
    <row r="1254" spans="2:16" ht="14.25" customHeight="1">
      <c r="B1254" s="4" t="s">
        <v>13</v>
      </c>
      <c r="C1254" s="4">
        <v>1185732</v>
      </c>
      <c r="D1254" s="5">
        <v>44336</v>
      </c>
      <c r="E1254" s="4" t="s">
        <v>283</v>
      </c>
      <c r="F1254" s="4" t="s">
        <v>999</v>
      </c>
      <c r="G1254" s="4" t="s">
        <v>1000</v>
      </c>
      <c r="H1254" s="6">
        <v>400</v>
      </c>
      <c r="I1254" s="12" t="s">
        <v>372</v>
      </c>
      <c r="J1254" s="12" t="s">
        <v>1087</v>
      </c>
      <c r="K1254" s="10">
        <v>84000</v>
      </c>
      <c r="L1254" s="11">
        <v>0.3</v>
      </c>
      <c r="M1254" s="13">
        <f t="shared" si="40"/>
        <v>280000</v>
      </c>
      <c r="N1254" s="13">
        <f t="shared" si="41"/>
        <v>700</v>
      </c>
      <c r="O1254" s="4" t="s">
        <v>31</v>
      </c>
      <c r="P1254" s="12" t="s">
        <v>373</v>
      </c>
    </row>
    <row r="1255" spans="2:16" ht="14.25" customHeight="1">
      <c r="B1255" s="4" t="s">
        <v>13</v>
      </c>
      <c r="C1255" s="4">
        <v>1185732</v>
      </c>
      <c r="D1255" s="5">
        <v>44369</v>
      </c>
      <c r="E1255" s="4" t="s">
        <v>283</v>
      </c>
      <c r="F1255" s="4" t="s">
        <v>999</v>
      </c>
      <c r="G1255" s="4" t="s">
        <v>1000</v>
      </c>
      <c r="H1255" s="6">
        <v>650</v>
      </c>
      <c r="I1255" s="12" t="s">
        <v>85</v>
      </c>
      <c r="J1255" s="12" t="s">
        <v>1086</v>
      </c>
      <c r="K1255" s="10">
        <v>147875</v>
      </c>
      <c r="L1255" s="11">
        <v>0.35</v>
      </c>
      <c r="M1255" s="13">
        <f t="shared" si="40"/>
        <v>422500</v>
      </c>
      <c r="N1255" s="13">
        <f t="shared" si="41"/>
        <v>650</v>
      </c>
      <c r="O1255" s="4" t="s">
        <v>31</v>
      </c>
      <c r="P1255" s="12" t="s">
        <v>950</v>
      </c>
    </row>
    <row r="1256" spans="2:16" ht="14.25" customHeight="1">
      <c r="B1256" s="4" t="s">
        <v>13</v>
      </c>
      <c r="C1256" s="4">
        <v>1185732</v>
      </c>
      <c r="D1256" s="5">
        <v>44369</v>
      </c>
      <c r="E1256" s="4" t="s">
        <v>283</v>
      </c>
      <c r="F1256" s="4" t="s">
        <v>999</v>
      </c>
      <c r="G1256" s="4" t="s">
        <v>1000</v>
      </c>
      <c r="H1256" s="6">
        <v>400</v>
      </c>
      <c r="I1256" s="12" t="s">
        <v>378</v>
      </c>
      <c r="J1256" s="12" t="s">
        <v>1087</v>
      </c>
      <c r="K1256" s="10">
        <v>84000</v>
      </c>
      <c r="L1256" s="11">
        <v>0.35</v>
      </c>
      <c r="M1256" s="13">
        <f t="shared" si="40"/>
        <v>240000.00000000003</v>
      </c>
      <c r="N1256" s="13">
        <f t="shared" si="41"/>
        <v>600.00000000000011</v>
      </c>
      <c r="O1256" s="4" t="s">
        <v>31</v>
      </c>
      <c r="P1256" s="12" t="s">
        <v>379</v>
      </c>
    </row>
    <row r="1257" spans="2:16" ht="14.25" customHeight="1">
      <c r="B1257" s="4" t="s">
        <v>13</v>
      </c>
      <c r="C1257" s="4">
        <v>1185732</v>
      </c>
      <c r="D1257" s="5">
        <v>44369</v>
      </c>
      <c r="E1257" s="4" t="s">
        <v>283</v>
      </c>
      <c r="F1257" s="4" t="s">
        <v>999</v>
      </c>
      <c r="G1257" s="4" t="s">
        <v>1000</v>
      </c>
      <c r="H1257" s="6">
        <v>325</v>
      </c>
      <c r="I1257" s="12" t="s">
        <v>880</v>
      </c>
      <c r="J1257" s="12" t="s">
        <v>1086</v>
      </c>
      <c r="K1257" s="10">
        <v>44687.5</v>
      </c>
      <c r="L1257" s="11">
        <v>0.25</v>
      </c>
      <c r="M1257" s="13">
        <f t="shared" si="40"/>
        <v>178750</v>
      </c>
      <c r="N1257" s="13">
        <f t="shared" si="41"/>
        <v>550</v>
      </c>
      <c r="O1257" s="4" t="s">
        <v>31</v>
      </c>
      <c r="P1257" s="12" t="s">
        <v>881</v>
      </c>
    </row>
    <row r="1258" spans="2:16" ht="14.25" customHeight="1">
      <c r="B1258" s="4" t="s">
        <v>13</v>
      </c>
      <c r="C1258" s="4">
        <v>1185732</v>
      </c>
      <c r="D1258" s="5">
        <v>44369</v>
      </c>
      <c r="E1258" s="4" t="s">
        <v>283</v>
      </c>
      <c r="F1258" s="4" t="s">
        <v>999</v>
      </c>
      <c r="G1258" s="4" t="s">
        <v>1000</v>
      </c>
      <c r="H1258" s="6">
        <v>300</v>
      </c>
      <c r="I1258" s="12" t="s">
        <v>364</v>
      </c>
      <c r="J1258" s="12" t="s">
        <v>1087</v>
      </c>
      <c r="K1258" s="10">
        <v>41250</v>
      </c>
      <c r="L1258" s="11">
        <v>0.25</v>
      </c>
      <c r="M1258" s="13">
        <f t="shared" si="40"/>
        <v>165000</v>
      </c>
      <c r="N1258" s="13">
        <f t="shared" si="41"/>
        <v>550</v>
      </c>
      <c r="O1258" s="4" t="s">
        <v>31</v>
      </c>
      <c r="P1258" s="12" t="s">
        <v>365</v>
      </c>
    </row>
    <row r="1259" spans="2:16" ht="14.25" customHeight="1">
      <c r="B1259" s="4" t="s">
        <v>13</v>
      </c>
      <c r="C1259" s="4">
        <v>1185732</v>
      </c>
      <c r="D1259" s="5">
        <v>44369</v>
      </c>
      <c r="E1259" s="4" t="s">
        <v>283</v>
      </c>
      <c r="F1259" s="4" t="s">
        <v>999</v>
      </c>
      <c r="G1259" s="4" t="s">
        <v>1000</v>
      </c>
      <c r="H1259" s="6">
        <v>300</v>
      </c>
      <c r="I1259" s="12" t="s">
        <v>951</v>
      </c>
      <c r="J1259" s="12" t="s">
        <v>1087</v>
      </c>
      <c r="K1259" s="10">
        <v>48750</v>
      </c>
      <c r="L1259" s="11">
        <v>0.25</v>
      </c>
      <c r="M1259" s="13">
        <f t="shared" si="40"/>
        <v>195000</v>
      </c>
      <c r="N1259" s="13">
        <f t="shared" si="41"/>
        <v>650</v>
      </c>
      <c r="O1259" s="4" t="s">
        <v>31</v>
      </c>
      <c r="P1259" s="12" t="s">
        <v>952</v>
      </c>
    </row>
    <row r="1260" spans="2:16" ht="14.25" customHeight="1">
      <c r="B1260" s="4" t="s">
        <v>13</v>
      </c>
      <c r="C1260" s="4">
        <v>1185732</v>
      </c>
      <c r="D1260" s="5">
        <v>44369</v>
      </c>
      <c r="E1260" s="4" t="s">
        <v>283</v>
      </c>
      <c r="F1260" s="4" t="s">
        <v>999</v>
      </c>
      <c r="G1260" s="4" t="s">
        <v>1000</v>
      </c>
      <c r="H1260" s="6">
        <v>450</v>
      </c>
      <c r="I1260" s="12" t="s">
        <v>91</v>
      </c>
      <c r="J1260" s="12" t="s">
        <v>1086</v>
      </c>
      <c r="K1260" s="10">
        <v>94500</v>
      </c>
      <c r="L1260" s="11">
        <v>0.3</v>
      </c>
      <c r="M1260" s="13">
        <f t="shared" si="40"/>
        <v>315000</v>
      </c>
      <c r="N1260" s="13">
        <f t="shared" si="41"/>
        <v>700</v>
      </c>
      <c r="O1260" s="4" t="s">
        <v>31</v>
      </c>
      <c r="P1260" s="12" t="s">
        <v>953</v>
      </c>
    </row>
    <row r="1261" spans="2:16" ht="14.25" customHeight="1">
      <c r="B1261" s="4" t="s">
        <v>13</v>
      </c>
      <c r="C1261" s="4">
        <v>1185732</v>
      </c>
      <c r="D1261" s="5">
        <v>44397</v>
      </c>
      <c r="E1261" s="4" t="s">
        <v>283</v>
      </c>
      <c r="F1261" s="4" t="s">
        <v>999</v>
      </c>
      <c r="G1261" s="4" t="s">
        <v>1000</v>
      </c>
      <c r="H1261" s="6">
        <v>675</v>
      </c>
      <c r="I1261" s="12" t="s">
        <v>954</v>
      </c>
      <c r="J1261" s="12" t="s">
        <v>1086</v>
      </c>
      <c r="K1261" s="10">
        <v>153562.5</v>
      </c>
      <c r="L1261" s="11">
        <v>0.35</v>
      </c>
      <c r="M1261" s="13">
        <f t="shared" si="40"/>
        <v>438750</v>
      </c>
      <c r="N1261" s="13">
        <f t="shared" si="41"/>
        <v>650</v>
      </c>
      <c r="O1261" s="4" t="s">
        <v>31</v>
      </c>
      <c r="P1261" s="12" t="s">
        <v>955</v>
      </c>
    </row>
    <row r="1262" spans="2:16" ht="14.25" customHeight="1">
      <c r="B1262" s="4" t="s">
        <v>13</v>
      </c>
      <c r="C1262" s="4">
        <v>1185732</v>
      </c>
      <c r="D1262" s="5">
        <v>44397</v>
      </c>
      <c r="E1262" s="4" t="s">
        <v>283</v>
      </c>
      <c r="F1262" s="4" t="s">
        <v>999</v>
      </c>
      <c r="G1262" s="4" t="s">
        <v>1000</v>
      </c>
      <c r="H1262" s="6">
        <v>425</v>
      </c>
      <c r="I1262" s="12" t="s">
        <v>796</v>
      </c>
      <c r="J1262" s="12" t="s">
        <v>1087</v>
      </c>
      <c r="K1262" s="10">
        <v>89250</v>
      </c>
      <c r="L1262" s="11">
        <v>0.35</v>
      </c>
      <c r="M1262" s="13">
        <f t="shared" si="40"/>
        <v>255000.00000000003</v>
      </c>
      <c r="N1262" s="13">
        <f t="shared" si="41"/>
        <v>600.00000000000011</v>
      </c>
      <c r="O1262" s="4" t="s">
        <v>31</v>
      </c>
      <c r="P1262" s="12" t="s">
        <v>797</v>
      </c>
    </row>
    <row r="1263" spans="2:16" ht="14.25" customHeight="1">
      <c r="B1263" s="4" t="s">
        <v>13</v>
      </c>
      <c r="C1263" s="4">
        <v>1185732</v>
      </c>
      <c r="D1263" s="5">
        <v>44397</v>
      </c>
      <c r="E1263" s="4" t="s">
        <v>283</v>
      </c>
      <c r="F1263" s="4" t="s">
        <v>999</v>
      </c>
      <c r="G1263" s="4" t="s">
        <v>1000</v>
      </c>
      <c r="H1263" s="6">
        <v>350</v>
      </c>
      <c r="I1263" s="12" t="s">
        <v>495</v>
      </c>
      <c r="J1263" s="12" t="s">
        <v>1087</v>
      </c>
      <c r="K1263" s="10">
        <v>48125</v>
      </c>
      <c r="L1263" s="11">
        <v>0.25</v>
      </c>
      <c r="M1263" s="13">
        <f t="shared" si="40"/>
        <v>192500</v>
      </c>
      <c r="N1263" s="13">
        <f t="shared" si="41"/>
        <v>550</v>
      </c>
      <c r="O1263" s="4" t="s">
        <v>31</v>
      </c>
      <c r="P1263" s="12" t="s">
        <v>496</v>
      </c>
    </row>
    <row r="1264" spans="2:16" ht="14.25" customHeight="1">
      <c r="B1264" s="4" t="s">
        <v>13</v>
      </c>
      <c r="C1264" s="4">
        <v>1185732</v>
      </c>
      <c r="D1264" s="5">
        <v>44397</v>
      </c>
      <c r="E1264" s="4" t="s">
        <v>283</v>
      </c>
      <c r="F1264" s="4" t="s">
        <v>999</v>
      </c>
      <c r="G1264" s="4" t="s">
        <v>1000</v>
      </c>
      <c r="H1264" s="6">
        <v>300</v>
      </c>
      <c r="I1264" s="12" t="s">
        <v>652</v>
      </c>
      <c r="J1264" s="12" t="s">
        <v>1087</v>
      </c>
      <c r="K1264" s="10">
        <v>41250</v>
      </c>
      <c r="L1264" s="11">
        <v>0.25</v>
      </c>
      <c r="M1264" s="13">
        <f t="shared" si="40"/>
        <v>165000</v>
      </c>
      <c r="N1264" s="13">
        <f t="shared" si="41"/>
        <v>550</v>
      </c>
      <c r="O1264" s="4" t="s">
        <v>31</v>
      </c>
      <c r="P1264" s="12" t="s">
        <v>653</v>
      </c>
    </row>
    <row r="1265" spans="2:16" ht="14.25" customHeight="1">
      <c r="B1265" s="4" t="s">
        <v>13</v>
      </c>
      <c r="C1265" s="4">
        <v>1185732</v>
      </c>
      <c r="D1265" s="5">
        <v>44397</v>
      </c>
      <c r="E1265" s="4" t="s">
        <v>283</v>
      </c>
      <c r="F1265" s="4" t="s">
        <v>999</v>
      </c>
      <c r="G1265" s="4" t="s">
        <v>1000</v>
      </c>
      <c r="H1265" s="6">
        <v>325</v>
      </c>
      <c r="I1265" s="12" t="s">
        <v>956</v>
      </c>
      <c r="J1265" s="12" t="s">
        <v>1089</v>
      </c>
      <c r="K1265" s="10">
        <v>52812.5</v>
      </c>
      <c r="L1265" s="11">
        <v>0.25</v>
      </c>
      <c r="M1265" s="13">
        <f t="shared" si="40"/>
        <v>211250</v>
      </c>
      <c r="N1265" s="13">
        <f t="shared" si="41"/>
        <v>650</v>
      </c>
      <c r="O1265" s="4" t="s">
        <v>31</v>
      </c>
      <c r="P1265" s="12" t="s">
        <v>957</v>
      </c>
    </row>
    <row r="1266" spans="2:16" ht="14.25" customHeight="1">
      <c r="B1266" s="4" t="s">
        <v>13</v>
      </c>
      <c r="C1266" s="4">
        <v>1185732</v>
      </c>
      <c r="D1266" s="5">
        <v>44397</v>
      </c>
      <c r="E1266" s="4" t="s">
        <v>283</v>
      </c>
      <c r="F1266" s="4" t="s">
        <v>999</v>
      </c>
      <c r="G1266" s="4" t="s">
        <v>1000</v>
      </c>
      <c r="H1266" s="6">
        <v>500</v>
      </c>
      <c r="I1266" s="12" t="s">
        <v>958</v>
      </c>
      <c r="J1266" s="12" t="s">
        <v>1086</v>
      </c>
      <c r="K1266" s="10">
        <v>105000</v>
      </c>
      <c r="L1266" s="11">
        <v>0.3</v>
      </c>
      <c r="M1266" s="13">
        <f t="shared" si="40"/>
        <v>350000</v>
      </c>
      <c r="N1266" s="13">
        <f t="shared" si="41"/>
        <v>700</v>
      </c>
      <c r="O1266" s="4" t="s">
        <v>31</v>
      </c>
      <c r="P1266" s="12" t="s">
        <v>959</v>
      </c>
    </row>
    <row r="1267" spans="2:16" ht="14.25" customHeight="1">
      <c r="B1267" s="4" t="s">
        <v>13</v>
      </c>
      <c r="C1267" s="4">
        <v>1185732</v>
      </c>
      <c r="D1267" s="5">
        <v>44429</v>
      </c>
      <c r="E1267" s="4" t="s">
        <v>283</v>
      </c>
      <c r="F1267" s="4" t="s">
        <v>999</v>
      </c>
      <c r="G1267" s="4" t="s">
        <v>1000</v>
      </c>
      <c r="H1267" s="6">
        <v>650</v>
      </c>
      <c r="I1267" s="12" t="s">
        <v>519</v>
      </c>
      <c r="J1267" s="12" t="s">
        <v>1086</v>
      </c>
      <c r="K1267" s="10">
        <v>147875</v>
      </c>
      <c r="L1267" s="11">
        <v>0.35</v>
      </c>
      <c r="M1267" s="13">
        <f t="shared" si="40"/>
        <v>422500</v>
      </c>
      <c r="N1267" s="13">
        <f t="shared" si="41"/>
        <v>650</v>
      </c>
      <c r="O1267" s="4" t="s">
        <v>31</v>
      </c>
      <c r="P1267" s="12" t="s">
        <v>960</v>
      </c>
    </row>
    <row r="1268" spans="2:16" ht="14.25" customHeight="1">
      <c r="B1268" s="4" t="s">
        <v>13</v>
      </c>
      <c r="C1268" s="4">
        <v>1185732</v>
      </c>
      <c r="D1268" s="5">
        <v>44429</v>
      </c>
      <c r="E1268" s="4" t="s">
        <v>283</v>
      </c>
      <c r="F1268" s="4" t="s">
        <v>999</v>
      </c>
      <c r="G1268" s="4" t="s">
        <v>1000</v>
      </c>
      <c r="H1268" s="6">
        <v>425</v>
      </c>
      <c r="I1268" s="12" t="s">
        <v>961</v>
      </c>
      <c r="J1268" s="12" t="s">
        <v>1086</v>
      </c>
      <c r="K1268" s="10">
        <v>89250</v>
      </c>
      <c r="L1268" s="11">
        <v>0.35</v>
      </c>
      <c r="M1268" s="13">
        <f t="shared" si="40"/>
        <v>255000.00000000003</v>
      </c>
      <c r="N1268" s="13">
        <f t="shared" si="41"/>
        <v>600.00000000000011</v>
      </c>
      <c r="O1268" s="4" t="s">
        <v>31</v>
      </c>
      <c r="P1268" s="12" t="s">
        <v>962</v>
      </c>
    </row>
    <row r="1269" spans="2:16" ht="14.25" customHeight="1">
      <c r="B1269" s="4" t="s">
        <v>13</v>
      </c>
      <c r="C1269" s="4">
        <v>1185732</v>
      </c>
      <c r="D1269" s="5">
        <v>44429</v>
      </c>
      <c r="E1269" s="4" t="s">
        <v>283</v>
      </c>
      <c r="F1269" s="4" t="s">
        <v>999</v>
      </c>
      <c r="G1269" s="4" t="s">
        <v>1000</v>
      </c>
      <c r="H1269" s="6">
        <v>350</v>
      </c>
      <c r="I1269" s="12" t="s">
        <v>531</v>
      </c>
      <c r="J1269" s="12" t="s">
        <v>1087</v>
      </c>
      <c r="K1269" s="10">
        <v>48125</v>
      </c>
      <c r="L1269" s="11">
        <v>0.25</v>
      </c>
      <c r="M1269" s="13">
        <f t="shared" si="40"/>
        <v>192500</v>
      </c>
      <c r="N1269" s="13">
        <f t="shared" si="41"/>
        <v>550</v>
      </c>
      <c r="O1269" s="4" t="s">
        <v>31</v>
      </c>
      <c r="P1269" s="12" t="s">
        <v>532</v>
      </c>
    </row>
    <row r="1270" spans="2:16" ht="14.25" customHeight="1">
      <c r="B1270" s="4" t="s">
        <v>13</v>
      </c>
      <c r="C1270" s="4">
        <v>1185732</v>
      </c>
      <c r="D1270" s="5">
        <v>44429</v>
      </c>
      <c r="E1270" s="4" t="s">
        <v>283</v>
      </c>
      <c r="F1270" s="4" t="s">
        <v>999</v>
      </c>
      <c r="G1270" s="4" t="s">
        <v>1000</v>
      </c>
      <c r="H1270" s="6">
        <v>250</v>
      </c>
      <c r="I1270" s="12" t="s">
        <v>193</v>
      </c>
      <c r="J1270" s="12" t="s">
        <v>1087</v>
      </c>
      <c r="K1270" s="10">
        <v>34375</v>
      </c>
      <c r="L1270" s="11">
        <v>0.25</v>
      </c>
      <c r="M1270" s="13">
        <f t="shared" si="40"/>
        <v>137500</v>
      </c>
      <c r="N1270" s="13">
        <f t="shared" si="41"/>
        <v>550</v>
      </c>
      <c r="O1270" s="4" t="s">
        <v>31</v>
      </c>
      <c r="P1270" s="12" t="s">
        <v>194</v>
      </c>
    </row>
    <row r="1271" spans="2:16" ht="14.25" customHeight="1">
      <c r="B1271" s="4" t="s">
        <v>13</v>
      </c>
      <c r="C1271" s="4">
        <v>1185732</v>
      </c>
      <c r="D1271" s="5">
        <v>44429</v>
      </c>
      <c r="E1271" s="4" t="s">
        <v>283</v>
      </c>
      <c r="F1271" s="4" t="s">
        <v>999</v>
      </c>
      <c r="G1271" s="4" t="s">
        <v>1000</v>
      </c>
      <c r="H1271" s="6">
        <v>225</v>
      </c>
      <c r="I1271" s="12" t="s">
        <v>896</v>
      </c>
      <c r="J1271" s="12" t="s">
        <v>1088</v>
      </c>
      <c r="K1271" s="10">
        <v>36562.5</v>
      </c>
      <c r="L1271" s="11">
        <v>0.25</v>
      </c>
      <c r="M1271" s="13">
        <f t="shared" si="40"/>
        <v>146250</v>
      </c>
      <c r="N1271" s="13">
        <f t="shared" si="41"/>
        <v>650</v>
      </c>
      <c r="O1271" s="4" t="s">
        <v>31</v>
      </c>
      <c r="P1271" s="12" t="s">
        <v>963</v>
      </c>
    </row>
    <row r="1272" spans="2:16" ht="14.25" customHeight="1">
      <c r="B1272" s="4" t="s">
        <v>13</v>
      </c>
      <c r="C1272" s="4">
        <v>1185732</v>
      </c>
      <c r="D1272" s="5">
        <v>44429</v>
      </c>
      <c r="E1272" s="4" t="s">
        <v>283</v>
      </c>
      <c r="F1272" s="4" t="s">
        <v>999</v>
      </c>
      <c r="G1272" s="4" t="s">
        <v>1000</v>
      </c>
      <c r="H1272" s="6">
        <v>400</v>
      </c>
      <c r="I1272" s="12" t="s">
        <v>964</v>
      </c>
      <c r="J1272" s="12" t="s">
        <v>1087</v>
      </c>
      <c r="K1272" s="10">
        <v>84000</v>
      </c>
      <c r="L1272" s="11">
        <v>0.3</v>
      </c>
      <c r="M1272" s="13">
        <f t="shared" si="40"/>
        <v>280000</v>
      </c>
      <c r="N1272" s="13">
        <f t="shared" si="41"/>
        <v>700</v>
      </c>
      <c r="O1272" s="4" t="s">
        <v>31</v>
      </c>
      <c r="P1272" s="12" t="s">
        <v>965</v>
      </c>
    </row>
    <row r="1273" spans="2:16" ht="14.25" customHeight="1">
      <c r="B1273" s="4" t="s">
        <v>13</v>
      </c>
      <c r="C1273" s="4">
        <v>1185732</v>
      </c>
      <c r="D1273" s="5">
        <v>44459</v>
      </c>
      <c r="E1273" s="4" t="s">
        <v>283</v>
      </c>
      <c r="F1273" s="4" t="s">
        <v>999</v>
      </c>
      <c r="G1273" s="4" t="s">
        <v>1000</v>
      </c>
      <c r="H1273" s="6">
        <v>525</v>
      </c>
      <c r="I1273" s="12" t="s">
        <v>639</v>
      </c>
      <c r="J1273" s="12" t="s">
        <v>1087</v>
      </c>
      <c r="K1273" s="10">
        <v>119437.5</v>
      </c>
      <c r="L1273" s="11">
        <v>0.35</v>
      </c>
      <c r="M1273" s="13">
        <f t="shared" si="40"/>
        <v>341250</v>
      </c>
      <c r="N1273" s="13">
        <f t="shared" si="41"/>
        <v>650</v>
      </c>
      <c r="O1273" s="4" t="s">
        <v>31</v>
      </c>
      <c r="P1273" s="12" t="s">
        <v>640</v>
      </c>
    </row>
    <row r="1274" spans="2:16" ht="14.25" customHeight="1">
      <c r="B1274" s="4" t="s">
        <v>13</v>
      </c>
      <c r="C1274" s="4">
        <v>1185732</v>
      </c>
      <c r="D1274" s="5">
        <v>44459</v>
      </c>
      <c r="E1274" s="4" t="s">
        <v>283</v>
      </c>
      <c r="F1274" s="4" t="s">
        <v>999</v>
      </c>
      <c r="G1274" s="4" t="s">
        <v>1000</v>
      </c>
      <c r="H1274" s="6">
        <v>325</v>
      </c>
      <c r="I1274" s="12" t="s">
        <v>417</v>
      </c>
      <c r="J1274" s="12" t="s">
        <v>1086</v>
      </c>
      <c r="K1274" s="10">
        <v>68250</v>
      </c>
      <c r="L1274" s="11">
        <v>0.35</v>
      </c>
      <c r="M1274" s="13">
        <f t="shared" si="40"/>
        <v>195000</v>
      </c>
      <c r="N1274" s="13">
        <f t="shared" si="41"/>
        <v>600</v>
      </c>
      <c r="O1274" s="4" t="s">
        <v>31</v>
      </c>
      <c r="P1274" s="12" t="s">
        <v>966</v>
      </c>
    </row>
    <row r="1275" spans="2:16" ht="14.25" customHeight="1">
      <c r="B1275" s="4" t="s">
        <v>13</v>
      </c>
      <c r="C1275" s="4">
        <v>1185732</v>
      </c>
      <c r="D1275" s="5">
        <v>44459</v>
      </c>
      <c r="E1275" s="4" t="s">
        <v>283</v>
      </c>
      <c r="F1275" s="4" t="s">
        <v>999</v>
      </c>
      <c r="G1275" s="4" t="s">
        <v>1000</v>
      </c>
      <c r="H1275" s="6">
        <v>225</v>
      </c>
      <c r="I1275" s="12" t="s">
        <v>389</v>
      </c>
      <c r="J1275" s="12" t="s">
        <v>1087</v>
      </c>
      <c r="K1275" s="10">
        <v>30937.5</v>
      </c>
      <c r="L1275" s="11">
        <v>0.25</v>
      </c>
      <c r="M1275" s="13">
        <f t="shared" si="40"/>
        <v>123750</v>
      </c>
      <c r="N1275" s="13">
        <f t="shared" si="41"/>
        <v>550</v>
      </c>
      <c r="O1275" s="4" t="s">
        <v>31</v>
      </c>
      <c r="P1275" s="12" t="s">
        <v>390</v>
      </c>
    </row>
    <row r="1276" spans="2:16" ht="14.25" customHeight="1">
      <c r="B1276" s="4" t="s">
        <v>13</v>
      </c>
      <c r="C1276" s="4">
        <v>1185732</v>
      </c>
      <c r="D1276" s="5">
        <v>44459</v>
      </c>
      <c r="E1276" s="4" t="s">
        <v>283</v>
      </c>
      <c r="F1276" s="4" t="s">
        <v>999</v>
      </c>
      <c r="G1276" s="4" t="s">
        <v>1000</v>
      </c>
      <c r="H1276" s="6">
        <v>200</v>
      </c>
      <c r="I1276" s="12" t="s">
        <v>830</v>
      </c>
      <c r="J1276" s="12" t="s">
        <v>1087</v>
      </c>
      <c r="K1276" s="10">
        <v>27500</v>
      </c>
      <c r="L1276" s="11">
        <v>0.25</v>
      </c>
      <c r="M1276" s="13">
        <f t="shared" si="40"/>
        <v>110000</v>
      </c>
      <c r="N1276" s="13">
        <f t="shared" si="41"/>
        <v>550</v>
      </c>
      <c r="O1276" s="4" t="s">
        <v>31</v>
      </c>
      <c r="P1276" s="12" t="s">
        <v>831</v>
      </c>
    </row>
    <row r="1277" spans="2:16" ht="14.25" customHeight="1">
      <c r="B1277" s="4" t="s">
        <v>13</v>
      </c>
      <c r="C1277" s="4">
        <v>1185732</v>
      </c>
      <c r="D1277" s="5">
        <v>44459</v>
      </c>
      <c r="E1277" s="4" t="s">
        <v>283</v>
      </c>
      <c r="F1277" s="4" t="s">
        <v>999</v>
      </c>
      <c r="G1277" s="4" t="s">
        <v>1000</v>
      </c>
      <c r="H1277" s="6">
        <v>200</v>
      </c>
      <c r="I1277" s="12" t="s">
        <v>967</v>
      </c>
      <c r="J1277" s="12" t="s">
        <v>1088</v>
      </c>
      <c r="K1277" s="10">
        <v>32500</v>
      </c>
      <c r="L1277" s="11">
        <v>0.25</v>
      </c>
      <c r="M1277" s="13">
        <f t="shared" si="40"/>
        <v>130000</v>
      </c>
      <c r="N1277" s="13">
        <f t="shared" si="41"/>
        <v>650</v>
      </c>
      <c r="O1277" s="4" t="s">
        <v>31</v>
      </c>
      <c r="P1277" s="12" t="s">
        <v>968</v>
      </c>
    </row>
    <row r="1278" spans="2:16" ht="14.25" customHeight="1">
      <c r="B1278" s="4" t="s">
        <v>13</v>
      </c>
      <c r="C1278" s="4">
        <v>1185732</v>
      </c>
      <c r="D1278" s="5">
        <v>44459</v>
      </c>
      <c r="E1278" s="4" t="s">
        <v>283</v>
      </c>
      <c r="F1278" s="4" t="s">
        <v>999</v>
      </c>
      <c r="G1278" s="4" t="s">
        <v>1000</v>
      </c>
      <c r="H1278" s="6">
        <v>300</v>
      </c>
      <c r="I1278" s="12" t="s">
        <v>969</v>
      </c>
      <c r="J1278" s="12" t="s">
        <v>1087</v>
      </c>
      <c r="K1278" s="10">
        <v>63000</v>
      </c>
      <c r="L1278" s="11">
        <v>0.3</v>
      </c>
      <c r="M1278" s="13">
        <f t="shared" si="40"/>
        <v>210000</v>
      </c>
      <c r="N1278" s="13">
        <f t="shared" si="41"/>
        <v>700</v>
      </c>
      <c r="O1278" s="4" t="s">
        <v>31</v>
      </c>
      <c r="P1278" s="12" t="s">
        <v>970</v>
      </c>
    </row>
    <row r="1279" spans="2:16" ht="14.25" customHeight="1">
      <c r="B1279" s="4" t="s">
        <v>13</v>
      </c>
      <c r="C1279" s="4">
        <v>1185732</v>
      </c>
      <c r="D1279" s="5">
        <v>44491</v>
      </c>
      <c r="E1279" s="4" t="s">
        <v>283</v>
      </c>
      <c r="F1279" s="4" t="s">
        <v>999</v>
      </c>
      <c r="G1279" s="4" t="s">
        <v>1000</v>
      </c>
      <c r="H1279" s="6">
        <v>450</v>
      </c>
      <c r="I1279" s="12" t="s">
        <v>971</v>
      </c>
      <c r="J1279" s="12" t="s">
        <v>1087</v>
      </c>
      <c r="K1279" s="10">
        <v>110250</v>
      </c>
      <c r="L1279" s="11">
        <v>0.35</v>
      </c>
      <c r="M1279" s="13">
        <f t="shared" si="40"/>
        <v>315000</v>
      </c>
      <c r="N1279" s="13">
        <f t="shared" si="41"/>
        <v>700</v>
      </c>
      <c r="O1279" s="4" t="s">
        <v>31</v>
      </c>
      <c r="P1279" s="12" t="s">
        <v>972</v>
      </c>
    </row>
    <row r="1280" spans="2:16" ht="14.25" customHeight="1">
      <c r="B1280" s="4" t="s">
        <v>13</v>
      </c>
      <c r="C1280" s="4">
        <v>1185732</v>
      </c>
      <c r="D1280" s="5">
        <v>44491</v>
      </c>
      <c r="E1280" s="4" t="s">
        <v>283</v>
      </c>
      <c r="F1280" s="4" t="s">
        <v>999</v>
      </c>
      <c r="G1280" s="4" t="s">
        <v>1000</v>
      </c>
      <c r="H1280" s="6">
        <v>275</v>
      </c>
      <c r="I1280" s="12" t="s">
        <v>119</v>
      </c>
      <c r="J1280" s="12" t="s">
        <v>1087</v>
      </c>
      <c r="K1280" s="10">
        <v>62562.5</v>
      </c>
      <c r="L1280" s="11">
        <v>0.35</v>
      </c>
      <c r="M1280" s="13">
        <f t="shared" si="40"/>
        <v>178750</v>
      </c>
      <c r="N1280" s="13">
        <f t="shared" si="41"/>
        <v>650</v>
      </c>
      <c r="O1280" s="4" t="s">
        <v>31</v>
      </c>
      <c r="P1280" s="12" t="s">
        <v>701</v>
      </c>
    </row>
    <row r="1281" spans="2:16" ht="14.25" customHeight="1">
      <c r="B1281" s="4" t="s">
        <v>13</v>
      </c>
      <c r="C1281" s="4">
        <v>1185732</v>
      </c>
      <c r="D1281" s="5">
        <v>44491</v>
      </c>
      <c r="E1281" s="4" t="s">
        <v>283</v>
      </c>
      <c r="F1281" s="4" t="s">
        <v>999</v>
      </c>
      <c r="G1281" s="4" t="s">
        <v>1000</v>
      </c>
      <c r="H1281" s="6">
        <v>175</v>
      </c>
      <c r="I1281" s="12" t="s">
        <v>632</v>
      </c>
      <c r="J1281" s="12" t="s">
        <v>1086</v>
      </c>
      <c r="K1281" s="10">
        <v>28437.5</v>
      </c>
      <c r="L1281" s="11">
        <v>0.25</v>
      </c>
      <c r="M1281" s="13">
        <f t="shared" si="40"/>
        <v>113750</v>
      </c>
      <c r="N1281" s="13">
        <f t="shared" si="41"/>
        <v>650</v>
      </c>
      <c r="O1281" s="4" t="s">
        <v>31</v>
      </c>
      <c r="P1281" s="12" t="s">
        <v>973</v>
      </c>
    </row>
    <row r="1282" spans="2:16" ht="14.25" customHeight="1">
      <c r="B1282" s="4" t="s">
        <v>13</v>
      </c>
      <c r="C1282" s="4">
        <v>1185732</v>
      </c>
      <c r="D1282" s="5">
        <v>44491</v>
      </c>
      <c r="E1282" s="4" t="s">
        <v>283</v>
      </c>
      <c r="F1282" s="4" t="s">
        <v>999</v>
      </c>
      <c r="G1282" s="4" t="s">
        <v>1000</v>
      </c>
      <c r="H1282" s="6">
        <v>150</v>
      </c>
      <c r="I1282" s="12" t="s">
        <v>540</v>
      </c>
      <c r="J1282" s="12" t="s">
        <v>1087</v>
      </c>
      <c r="K1282" s="10">
        <v>24375</v>
      </c>
      <c r="L1282" s="11">
        <v>0.25</v>
      </c>
      <c r="M1282" s="13">
        <f t="shared" si="40"/>
        <v>97500</v>
      </c>
      <c r="N1282" s="13">
        <f t="shared" si="41"/>
        <v>650</v>
      </c>
      <c r="O1282" s="4" t="s">
        <v>31</v>
      </c>
      <c r="P1282" s="12" t="s">
        <v>541</v>
      </c>
    </row>
    <row r="1283" spans="2:16" ht="14.25" customHeight="1">
      <c r="B1283" s="4" t="s">
        <v>13</v>
      </c>
      <c r="C1283" s="4">
        <v>1185732</v>
      </c>
      <c r="D1283" s="5">
        <v>44491</v>
      </c>
      <c r="E1283" s="4" t="s">
        <v>283</v>
      </c>
      <c r="F1283" s="4" t="s">
        <v>999</v>
      </c>
      <c r="G1283" s="4" t="s">
        <v>1000</v>
      </c>
      <c r="H1283" s="6">
        <v>150</v>
      </c>
      <c r="I1283" s="12" t="s">
        <v>754</v>
      </c>
      <c r="J1283" s="12" t="s">
        <v>1087</v>
      </c>
      <c r="K1283" s="10">
        <v>28125</v>
      </c>
      <c r="L1283" s="11">
        <v>0.25</v>
      </c>
      <c r="M1283" s="13">
        <f t="shared" si="40"/>
        <v>112500</v>
      </c>
      <c r="N1283" s="13">
        <f t="shared" si="41"/>
        <v>750</v>
      </c>
      <c r="O1283" s="4" t="s">
        <v>31</v>
      </c>
      <c r="P1283" s="12" t="s">
        <v>755</v>
      </c>
    </row>
    <row r="1284" spans="2:16" ht="14.25" customHeight="1">
      <c r="B1284" s="4" t="s">
        <v>13</v>
      </c>
      <c r="C1284" s="4">
        <v>1185732</v>
      </c>
      <c r="D1284" s="5">
        <v>44491</v>
      </c>
      <c r="E1284" s="4" t="s">
        <v>283</v>
      </c>
      <c r="F1284" s="4" t="s">
        <v>999</v>
      </c>
      <c r="G1284" s="4" t="s">
        <v>1000</v>
      </c>
      <c r="H1284" s="6">
        <v>275</v>
      </c>
      <c r="I1284" s="12" t="s">
        <v>974</v>
      </c>
      <c r="J1284" s="12" t="s">
        <v>1087</v>
      </c>
      <c r="K1284" s="10">
        <v>66000</v>
      </c>
      <c r="L1284" s="11">
        <v>0.3</v>
      </c>
      <c r="M1284" s="13">
        <f t="shared" si="40"/>
        <v>220000</v>
      </c>
      <c r="N1284" s="13">
        <f t="shared" si="41"/>
        <v>800</v>
      </c>
      <c r="O1284" s="4" t="s">
        <v>31</v>
      </c>
      <c r="P1284" s="12" t="s">
        <v>975</v>
      </c>
    </row>
    <row r="1285" spans="2:16" ht="14.25" customHeight="1">
      <c r="B1285" s="4" t="s">
        <v>13</v>
      </c>
      <c r="C1285" s="4">
        <v>1185732</v>
      </c>
      <c r="D1285" s="5">
        <v>44521</v>
      </c>
      <c r="E1285" s="4" t="s">
        <v>283</v>
      </c>
      <c r="F1285" s="4" t="s">
        <v>999</v>
      </c>
      <c r="G1285" s="4" t="s">
        <v>1000</v>
      </c>
      <c r="H1285" s="6">
        <v>425</v>
      </c>
      <c r="I1285" s="12" t="s">
        <v>527</v>
      </c>
      <c r="J1285" s="12" t="s">
        <v>1087</v>
      </c>
      <c r="K1285" s="10">
        <v>111562.5</v>
      </c>
      <c r="L1285" s="11">
        <v>0.35</v>
      </c>
      <c r="M1285" s="13">
        <f t="shared" si="40"/>
        <v>318750</v>
      </c>
      <c r="N1285" s="13">
        <f t="shared" si="41"/>
        <v>750</v>
      </c>
      <c r="O1285" s="4" t="s">
        <v>31</v>
      </c>
      <c r="P1285" s="12" t="s">
        <v>528</v>
      </c>
    </row>
    <row r="1286" spans="2:16" ht="14.25" customHeight="1">
      <c r="B1286" s="4" t="s">
        <v>13</v>
      </c>
      <c r="C1286" s="4">
        <v>1185732</v>
      </c>
      <c r="D1286" s="5">
        <v>44521</v>
      </c>
      <c r="E1286" s="4" t="s">
        <v>283</v>
      </c>
      <c r="F1286" s="4" t="s">
        <v>999</v>
      </c>
      <c r="G1286" s="4" t="s">
        <v>1000</v>
      </c>
      <c r="H1286" s="6">
        <v>300</v>
      </c>
      <c r="I1286" s="12" t="s">
        <v>515</v>
      </c>
      <c r="J1286" s="12" t="s">
        <v>1087</v>
      </c>
      <c r="K1286" s="10">
        <v>68250</v>
      </c>
      <c r="L1286" s="11">
        <v>0.35</v>
      </c>
      <c r="M1286" s="13">
        <f t="shared" si="40"/>
        <v>195000</v>
      </c>
      <c r="N1286" s="13">
        <f t="shared" si="41"/>
        <v>650</v>
      </c>
      <c r="O1286" s="4" t="s">
        <v>31</v>
      </c>
      <c r="P1286" s="12" t="s">
        <v>976</v>
      </c>
    </row>
    <row r="1287" spans="2:16" ht="14.25" customHeight="1">
      <c r="B1287" s="4" t="s">
        <v>13</v>
      </c>
      <c r="C1287" s="4">
        <v>1185732</v>
      </c>
      <c r="D1287" s="5">
        <v>44521</v>
      </c>
      <c r="E1287" s="4" t="s">
        <v>283</v>
      </c>
      <c r="F1287" s="4" t="s">
        <v>999</v>
      </c>
      <c r="G1287" s="4" t="s">
        <v>1000</v>
      </c>
      <c r="H1287" s="6">
        <v>320</v>
      </c>
      <c r="I1287" s="12" t="s">
        <v>977</v>
      </c>
      <c r="J1287" s="12" t="s">
        <v>1086</v>
      </c>
      <c r="K1287" s="10">
        <v>52000</v>
      </c>
      <c r="L1287" s="11">
        <v>0.25</v>
      </c>
      <c r="M1287" s="13">
        <f t="shared" ref="M1287:M1350" si="42">K1287/L1287</f>
        <v>208000</v>
      </c>
      <c r="N1287" s="13">
        <f t="shared" ref="N1287:N1350" si="43">M1287/H1287</f>
        <v>650</v>
      </c>
      <c r="O1287" s="4" t="s">
        <v>31</v>
      </c>
      <c r="P1287" s="12" t="s">
        <v>978</v>
      </c>
    </row>
    <row r="1288" spans="2:16" ht="14.25" customHeight="1">
      <c r="B1288" s="4" t="s">
        <v>13</v>
      </c>
      <c r="C1288" s="4">
        <v>1185732</v>
      </c>
      <c r="D1288" s="5">
        <v>44521</v>
      </c>
      <c r="E1288" s="4" t="s">
        <v>283</v>
      </c>
      <c r="F1288" s="4" t="s">
        <v>999</v>
      </c>
      <c r="G1288" s="4" t="s">
        <v>1000</v>
      </c>
      <c r="H1288" s="6">
        <v>300</v>
      </c>
      <c r="I1288" s="12" t="s">
        <v>567</v>
      </c>
      <c r="J1288" s="12" t="s">
        <v>1087</v>
      </c>
      <c r="K1288" s="10">
        <v>48750</v>
      </c>
      <c r="L1288" s="11">
        <v>0.25</v>
      </c>
      <c r="M1288" s="13">
        <f t="shared" si="42"/>
        <v>195000</v>
      </c>
      <c r="N1288" s="13">
        <f t="shared" si="43"/>
        <v>650</v>
      </c>
      <c r="O1288" s="4" t="s">
        <v>31</v>
      </c>
      <c r="P1288" s="12" t="s">
        <v>568</v>
      </c>
    </row>
    <row r="1289" spans="2:16" ht="14.25" customHeight="1">
      <c r="B1289" s="4" t="s">
        <v>13</v>
      </c>
      <c r="C1289" s="4">
        <v>1185732</v>
      </c>
      <c r="D1289" s="5">
        <v>44521</v>
      </c>
      <c r="E1289" s="4" t="s">
        <v>283</v>
      </c>
      <c r="F1289" s="4" t="s">
        <v>999</v>
      </c>
      <c r="G1289" s="4" t="s">
        <v>1000</v>
      </c>
      <c r="H1289" s="6">
        <v>275</v>
      </c>
      <c r="I1289" s="12" t="s">
        <v>665</v>
      </c>
      <c r="J1289" s="12" t="s">
        <v>1087</v>
      </c>
      <c r="K1289" s="10">
        <v>51562.5</v>
      </c>
      <c r="L1289" s="11">
        <v>0.25</v>
      </c>
      <c r="M1289" s="13">
        <f t="shared" si="42"/>
        <v>206250</v>
      </c>
      <c r="N1289" s="13">
        <f t="shared" si="43"/>
        <v>750</v>
      </c>
      <c r="O1289" s="4" t="s">
        <v>31</v>
      </c>
      <c r="P1289" s="12" t="s">
        <v>666</v>
      </c>
    </row>
    <row r="1290" spans="2:16" ht="14.25" customHeight="1">
      <c r="B1290" s="4" t="s">
        <v>13</v>
      </c>
      <c r="C1290" s="4">
        <v>1185732</v>
      </c>
      <c r="D1290" s="5">
        <v>44521</v>
      </c>
      <c r="E1290" s="4" t="s">
        <v>283</v>
      </c>
      <c r="F1290" s="4" t="s">
        <v>999</v>
      </c>
      <c r="G1290" s="4" t="s">
        <v>1000</v>
      </c>
      <c r="H1290" s="6">
        <v>375</v>
      </c>
      <c r="I1290" s="12" t="s">
        <v>101</v>
      </c>
      <c r="J1290" s="12" t="s">
        <v>1086</v>
      </c>
      <c r="K1290" s="10">
        <v>90000</v>
      </c>
      <c r="L1290" s="11">
        <v>0.3</v>
      </c>
      <c r="M1290" s="13">
        <f t="shared" si="42"/>
        <v>300000</v>
      </c>
      <c r="N1290" s="13">
        <f t="shared" si="43"/>
        <v>800</v>
      </c>
      <c r="O1290" s="4" t="s">
        <v>31</v>
      </c>
      <c r="P1290" s="12" t="s">
        <v>979</v>
      </c>
    </row>
    <row r="1291" spans="2:16" ht="14.25" customHeight="1">
      <c r="B1291" s="4" t="s">
        <v>13</v>
      </c>
      <c r="C1291" s="4">
        <v>1185732</v>
      </c>
      <c r="D1291" s="5">
        <v>44550</v>
      </c>
      <c r="E1291" s="4" t="s">
        <v>283</v>
      </c>
      <c r="F1291" s="4" t="s">
        <v>999</v>
      </c>
      <c r="G1291" s="4" t="s">
        <v>1000</v>
      </c>
      <c r="H1291" s="6">
        <v>600</v>
      </c>
      <c r="I1291" s="12" t="s">
        <v>980</v>
      </c>
      <c r="J1291" s="12" t="s">
        <v>1086</v>
      </c>
      <c r="K1291" s="10">
        <v>157500</v>
      </c>
      <c r="L1291" s="11">
        <v>0.35</v>
      </c>
      <c r="M1291" s="13">
        <f t="shared" si="42"/>
        <v>450000</v>
      </c>
      <c r="N1291" s="13">
        <f t="shared" si="43"/>
        <v>750</v>
      </c>
      <c r="O1291" s="4" t="s">
        <v>31</v>
      </c>
      <c r="P1291" s="12" t="s">
        <v>981</v>
      </c>
    </row>
    <row r="1292" spans="2:16" ht="14.25" customHeight="1">
      <c r="B1292" s="4" t="s">
        <v>13</v>
      </c>
      <c r="C1292" s="4">
        <v>1185732</v>
      </c>
      <c r="D1292" s="5">
        <v>44550</v>
      </c>
      <c r="E1292" s="4" t="s">
        <v>283</v>
      </c>
      <c r="F1292" s="4" t="s">
        <v>999</v>
      </c>
      <c r="G1292" s="4" t="s">
        <v>1000</v>
      </c>
      <c r="H1292" s="6">
        <v>400</v>
      </c>
      <c r="I1292" s="12" t="s">
        <v>17</v>
      </c>
      <c r="J1292" s="12" t="s">
        <v>1086</v>
      </c>
      <c r="K1292" s="10">
        <v>91000</v>
      </c>
      <c r="L1292" s="11">
        <v>0.35</v>
      </c>
      <c r="M1292" s="13">
        <f t="shared" si="42"/>
        <v>260000.00000000003</v>
      </c>
      <c r="N1292" s="13">
        <f t="shared" si="43"/>
        <v>650.00000000000011</v>
      </c>
      <c r="O1292" s="4" t="s">
        <v>31</v>
      </c>
      <c r="P1292" s="12" t="s">
        <v>18</v>
      </c>
    </row>
    <row r="1293" spans="2:16" ht="14.25" customHeight="1">
      <c r="B1293" s="4" t="s">
        <v>13</v>
      </c>
      <c r="C1293" s="4">
        <v>1128299</v>
      </c>
      <c r="D1293" s="5">
        <v>44206</v>
      </c>
      <c r="E1293" s="4" t="s">
        <v>283</v>
      </c>
      <c r="F1293" s="4" t="s">
        <v>999</v>
      </c>
      <c r="G1293" s="4" t="s">
        <v>1000</v>
      </c>
      <c r="H1293" s="6">
        <v>375</v>
      </c>
      <c r="I1293" s="12" t="s">
        <v>19</v>
      </c>
      <c r="J1293" s="12" t="s">
        <v>1086</v>
      </c>
      <c r="K1293" s="10">
        <v>32812.5</v>
      </c>
      <c r="L1293" s="11">
        <v>0.25</v>
      </c>
      <c r="M1293" s="13">
        <f t="shared" si="42"/>
        <v>131250</v>
      </c>
      <c r="N1293" s="13">
        <f t="shared" si="43"/>
        <v>350</v>
      </c>
      <c r="O1293" s="4" t="s">
        <v>31</v>
      </c>
      <c r="P1293" s="12" t="s">
        <v>20</v>
      </c>
    </row>
    <row r="1294" spans="2:16" ht="14.25" customHeight="1">
      <c r="B1294" s="4" t="s">
        <v>13</v>
      </c>
      <c r="C1294" s="4">
        <v>1128299</v>
      </c>
      <c r="D1294" s="5">
        <v>44206</v>
      </c>
      <c r="E1294" s="4" t="s">
        <v>283</v>
      </c>
      <c r="F1294" s="4" t="s">
        <v>999</v>
      </c>
      <c r="G1294" s="4" t="s">
        <v>1000</v>
      </c>
      <c r="H1294" s="6">
        <v>375</v>
      </c>
      <c r="I1294" s="12" t="s">
        <v>21</v>
      </c>
      <c r="J1294" s="12" t="s">
        <v>1088</v>
      </c>
      <c r="K1294" s="10">
        <v>33750</v>
      </c>
      <c r="L1294" s="11">
        <v>0.2</v>
      </c>
      <c r="M1294" s="13">
        <f t="shared" si="42"/>
        <v>168750</v>
      </c>
      <c r="N1294" s="13">
        <f t="shared" si="43"/>
        <v>450</v>
      </c>
      <c r="O1294" s="4" t="s">
        <v>31</v>
      </c>
      <c r="P1294" s="12" t="s">
        <v>22</v>
      </c>
    </row>
    <row r="1295" spans="2:16" ht="14.25" customHeight="1">
      <c r="B1295" s="4" t="s">
        <v>13</v>
      </c>
      <c r="C1295" s="4">
        <v>1128299</v>
      </c>
      <c r="D1295" s="5">
        <v>44206</v>
      </c>
      <c r="E1295" s="4" t="s">
        <v>283</v>
      </c>
      <c r="F1295" s="4" t="s">
        <v>999</v>
      </c>
      <c r="G1295" s="4" t="s">
        <v>1000</v>
      </c>
      <c r="H1295" s="6">
        <v>375</v>
      </c>
      <c r="I1295" s="12" t="s">
        <v>23</v>
      </c>
      <c r="J1295" s="12" t="s">
        <v>1088</v>
      </c>
      <c r="K1295" s="10">
        <v>42187.5</v>
      </c>
      <c r="L1295" s="11">
        <v>0.25</v>
      </c>
      <c r="M1295" s="13">
        <f t="shared" si="42"/>
        <v>168750</v>
      </c>
      <c r="N1295" s="13">
        <f t="shared" si="43"/>
        <v>450</v>
      </c>
      <c r="O1295" s="4" t="s">
        <v>31</v>
      </c>
      <c r="P1295" s="12" t="s">
        <v>24</v>
      </c>
    </row>
    <row r="1296" spans="2:16" ht="14.25" customHeight="1">
      <c r="B1296" s="4" t="s">
        <v>13</v>
      </c>
      <c r="C1296" s="4">
        <v>1128299</v>
      </c>
      <c r="D1296" s="5">
        <v>44206</v>
      </c>
      <c r="E1296" s="4" t="s">
        <v>283</v>
      </c>
      <c r="F1296" s="4" t="s">
        <v>999</v>
      </c>
      <c r="G1296" s="4" t="s">
        <v>1000</v>
      </c>
      <c r="H1296" s="6">
        <v>225</v>
      </c>
      <c r="I1296" s="12" t="s">
        <v>25</v>
      </c>
      <c r="J1296" s="12" t="s">
        <v>1088</v>
      </c>
      <c r="K1296" s="10">
        <v>25312.5</v>
      </c>
      <c r="L1296" s="11">
        <v>0.25</v>
      </c>
      <c r="M1296" s="13">
        <f t="shared" si="42"/>
        <v>101250</v>
      </c>
      <c r="N1296" s="13">
        <f t="shared" si="43"/>
        <v>450</v>
      </c>
      <c r="O1296" s="4" t="s">
        <v>31</v>
      </c>
      <c r="P1296" s="12" t="s">
        <v>26</v>
      </c>
    </row>
    <row r="1297" spans="2:16" ht="14.25" customHeight="1">
      <c r="B1297" s="4" t="s">
        <v>13</v>
      </c>
      <c r="C1297" s="4">
        <v>1128299</v>
      </c>
      <c r="D1297" s="5">
        <v>44206</v>
      </c>
      <c r="E1297" s="4" t="s">
        <v>283</v>
      </c>
      <c r="F1297" s="4" t="s">
        <v>999</v>
      </c>
      <c r="G1297" s="4" t="s">
        <v>1000</v>
      </c>
      <c r="H1297" s="6">
        <v>175</v>
      </c>
      <c r="I1297" s="12" t="s">
        <v>27</v>
      </c>
      <c r="J1297" s="12" t="s">
        <v>1087</v>
      </c>
      <c r="K1297" s="10">
        <v>13125</v>
      </c>
      <c r="L1297" s="11">
        <v>0.15</v>
      </c>
      <c r="M1297" s="13">
        <f t="shared" si="42"/>
        <v>87500</v>
      </c>
      <c r="N1297" s="13">
        <f t="shared" si="43"/>
        <v>500</v>
      </c>
      <c r="O1297" s="4" t="s">
        <v>31</v>
      </c>
      <c r="P1297" s="12" t="s">
        <v>28</v>
      </c>
    </row>
    <row r="1298" spans="2:16" ht="14.25" customHeight="1">
      <c r="B1298" s="4" t="s">
        <v>13</v>
      </c>
      <c r="C1298" s="4">
        <v>1128299</v>
      </c>
      <c r="D1298" s="5">
        <v>44206</v>
      </c>
      <c r="E1298" s="4" t="s">
        <v>283</v>
      </c>
      <c r="F1298" s="4" t="s">
        <v>999</v>
      </c>
      <c r="G1298" s="4" t="s">
        <v>1000</v>
      </c>
      <c r="H1298" s="6">
        <v>425</v>
      </c>
      <c r="I1298" s="12" t="s">
        <v>29</v>
      </c>
      <c r="J1298" s="12" t="s">
        <v>1087</v>
      </c>
      <c r="K1298" s="10">
        <v>76500</v>
      </c>
      <c r="L1298" s="11">
        <v>0.4</v>
      </c>
      <c r="M1298" s="13">
        <f t="shared" si="42"/>
        <v>191250</v>
      </c>
      <c r="N1298" s="13">
        <f t="shared" si="43"/>
        <v>450</v>
      </c>
      <c r="O1298" s="4" t="s">
        <v>31</v>
      </c>
      <c r="P1298" s="12" t="s">
        <v>30</v>
      </c>
    </row>
    <row r="1299" spans="2:16" ht="14.25" customHeight="1">
      <c r="B1299" s="4" t="s">
        <v>13</v>
      </c>
      <c r="C1299" s="4">
        <v>1128299</v>
      </c>
      <c r="D1299" s="5">
        <v>44237</v>
      </c>
      <c r="E1299" s="4" t="s">
        <v>283</v>
      </c>
      <c r="F1299" s="4" t="s">
        <v>999</v>
      </c>
      <c r="G1299" s="4" t="s">
        <v>1000</v>
      </c>
      <c r="H1299" s="6">
        <v>475</v>
      </c>
      <c r="I1299" s="12" t="s">
        <v>27</v>
      </c>
      <c r="J1299" s="12" t="s">
        <v>1087</v>
      </c>
      <c r="K1299" s="10">
        <v>41562.5</v>
      </c>
      <c r="L1299" s="11">
        <v>0.25</v>
      </c>
      <c r="M1299" s="13">
        <f t="shared" si="42"/>
        <v>166250</v>
      </c>
      <c r="N1299" s="13">
        <f t="shared" si="43"/>
        <v>350</v>
      </c>
      <c r="O1299" s="4" t="s">
        <v>31</v>
      </c>
      <c r="P1299" s="12" t="s">
        <v>32</v>
      </c>
    </row>
    <row r="1300" spans="2:16" ht="14.25" customHeight="1">
      <c r="B1300" s="4" t="s">
        <v>13</v>
      </c>
      <c r="C1300" s="4">
        <v>1128299</v>
      </c>
      <c r="D1300" s="5">
        <v>44237</v>
      </c>
      <c r="E1300" s="4" t="s">
        <v>283</v>
      </c>
      <c r="F1300" s="4" t="s">
        <v>999</v>
      </c>
      <c r="G1300" s="4" t="s">
        <v>1000</v>
      </c>
      <c r="H1300" s="6">
        <v>375</v>
      </c>
      <c r="I1300" s="12" t="s">
        <v>33</v>
      </c>
      <c r="J1300" s="12" t="s">
        <v>1087</v>
      </c>
      <c r="K1300" s="10">
        <v>33750</v>
      </c>
      <c r="L1300" s="11">
        <v>0.2</v>
      </c>
      <c r="M1300" s="13">
        <f t="shared" si="42"/>
        <v>168750</v>
      </c>
      <c r="N1300" s="13">
        <f t="shared" si="43"/>
        <v>450</v>
      </c>
      <c r="O1300" s="4" t="s">
        <v>31</v>
      </c>
      <c r="P1300" s="12" t="s">
        <v>34</v>
      </c>
    </row>
    <row r="1301" spans="2:16" ht="14.25" customHeight="1">
      <c r="B1301" s="4" t="s">
        <v>13</v>
      </c>
      <c r="C1301" s="4">
        <v>1128299</v>
      </c>
      <c r="D1301" s="5">
        <v>44237</v>
      </c>
      <c r="E1301" s="4" t="s">
        <v>283</v>
      </c>
      <c r="F1301" s="4" t="s">
        <v>999</v>
      </c>
      <c r="G1301" s="4" t="s">
        <v>1000</v>
      </c>
      <c r="H1301" s="6">
        <v>375</v>
      </c>
      <c r="I1301" s="12" t="s">
        <v>35</v>
      </c>
      <c r="J1301" s="12" t="s">
        <v>1087</v>
      </c>
      <c r="K1301" s="10">
        <v>42187.5</v>
      </c>
      <c r="L1301" s="11">
        <v>0.25</v>
      </c>
      <c r="M1301" s="13">
        <f t="shared" si="42"/>
        <v>168750</v>
      </c>
      <c r="N1301" s="13">
        <f t="shared" si="43"/>
        <v>450</v>
      </c>
      <c r="O1301" s="4" t="s">
        <v>31</v>
      </c>
      <c r="P1301" s="12" t="s">
        <v>36</v>
      </c>
    </row>
    <row r="1302" spans="2:16" ht="14.25" customHeight="1">
      <c r="B1302" s="4" t="s">
        <v>13</v>
      </c>
      <c r="C1302" s="4">
        <v>1128299</v>
      </c>
      <c r="D1302" s="5">
        <v>44237</v>
      </c>
      <c r="E1302" s="4" t="s">
        <v>283</v>
      </c>
      <c r="F1302" s="4" t="s">
        <v>1001</v>
      </c>
      <c r="G1302" s="4" t="s">
        <v>1002</v>
      </c>
      <c r="H1302" s="6">
        <v>225</v>
      </c>
      <c r="I1302" s="12" t="s">
        <v>37</v>
      </c>
      <c r="J1302" s="12" t="s">
        <v>1086</v>
      </c>
      <c r="K1302" s="10">
        <v>25312.5</v>
      </c>
      <c r="L1302" s="11">
        <v>0.25</v>
      </c>
      <c r="M1302" s="13">
        <f t="shared" si="42"/>
        <v>101250</v>
      </c>
      <c r="N1302" s="13">
        <f t="shared" si="43"/>
        <v>450</v>
      </c>
      <c r="O1302" s="4" t="s">
        <v>31</v>
      </c>
      <c r="P1302" s="12" t="s">
        <v>38</v>
      </c>
    </row>
    <row r="1303" spans="2:16" ht="14.25" customHeight="1">
      <c r="B1303" s="4" t="s">
        <v>13</v>
      </c>
      <c r="C1303" s="4">
        <v>1128299</v>
      </c>
      <c r="D1303" s="5">
        <v>44237</v>
      </c>
      <c r="E1303" s="4" t="s">
        <v>283</v>
      </c>
      <c r="F1303" s="4" t="s">
        <v>1001</v>
      </c>
      <c r="G1303" s="4" t="s">
        <v>1002</v>
      </c>
      <c r="H1303" s="6">
        <v>150</v>
      </c>
      <c r="I1303" s="12" t="s">
        <v>19</v>
      </c>
      <c r="J1303" s="12" t="s">
        <v>1086</v>
      </c>
      <c r="K1303" s="10">
        <v>11250</v>
      </c>
      <c r="L1303" s="11">
        <v>0.15</v>
      </c>
      <c r="M1303" s="13">
        <f t="shared" si="42"/>
        <v>75000</v>
      </c>
      <c r="N1303" s="13">
        <f t="shared" si="43"/>
        <v>500</v>
      </c>
      <c r="O1303" s="4" t="s">
        <v>31</v>
      </c>
      <c r="P1303" s="12" t="s">
        <v>39</v>
      </c>
    </row>
    <row r="1304" spans="2:16" ht="14.25" customHeight="1">
      <c r="B1304" s="4" t="s">
        <v>13</v>
      </c>
      <c r="C1304" s="4">
        <v>1128299</v>
      </c>
      <c r="D1304" s="5">
        <v>44237</v>
      </c>
      <c r="E1304" s="4" t="s">
        <v>283</v>
      </c>
      <c r="F1304" s="4" t="s">
        <v>1001</v>
      </c>
      <c r="G1304" s="4" t="s">
        <v>1002</v>
      </c>
      <c r="H1304" s="6">
        <v>350</v>
      </c>
      <c r="I1304" s="12" t="s">
        <v>40</v>
      </c>
      <c r="J1304" s="12" t="s">
        <v>1086</v>
      </c>
      <c r="K1304" s="10">
        <v>63000</v>
      </c>
      <c r="L1304" s="11">
        <v>0.4</v>
      </c>
      <c r="M1304" s="13">
        <f t="shared" si="42"/>
        <v>157500</v>
      </c>
      <c r="N1304" s="13">
        <f t="shared" si="43"/>
        <v>450</v>
      </c>
      <c r="O1304" s="4" t="s">
        <v>31</v>
      </c>
      <c r="P1304" s="12" t="s">
        <v>41</v>
      </c>
    </row>
    <row r="1305" spans="2:16" ht="14.25" customHeight="1">
      <c r="B1305" s="4" t="s">
        <v>13</v>
      </c>
      <c r="C1305" s="4">
        <v>1128299</v>
      </c>
      <c r="D1305" s="5">
        <v>44264</v>
      </c>
      <c r="E1305" s="4" t="s">
        <v>283</v>
      </c>
      <c r="F1305" s="4" t="s">
        <v>1001</v>
      </c>
      <c r="G1305" s="4" t="s">
        <v>1002</v>
      </c>
      <c r="H1305" s="6">
        <v>500</v>
      </c>
      <c r="I1305" s="12" t="s">
        <v>42</v>
      </c>
      <c r="J1305" s="12" t="s">
        <v>1087</v>
      </c>
      <c r="K1305" s="10">
        <v>56250</v>
      </c>
      <c r="L1305" s="11">
        <v>0.25</v>
      </c>
      <c r="M1305" s="13">
        <f t="shared" si="42"/>
        <v>225000</v>
      </c>
      <c r="N1305" s="13">
        <f t="shared" si="43"/>
        <v>450</v>
      </c>
      <c r="O1305" s="4" t="s">
        <v>31</v>
      </c>
      <c r="P1305" s="12" t="s">
        <v>43</v>
      </c>
    </row>
    <row r="1306" spans="2:16" ht="14.25" customHeight="1">
      <c r="B1306" s="4" t="s">
        <v>13</v>
      </c>
      <c r="C1306" s="4">
        <v>1128299</v>
      </c>
      <c r="D1306" s="5">
        <v>44264</v>
      </c>
      <c r="E1306" s="4" t="s">
        <v>283</v>
      </c>
      <c r="F1306" s="4" t="s">
        <v>1001</v>
      </c>
      <c r="G1306" s="4" t="s">
        <v>1002</v>
      </c>
      <c r="H1306" s="6">
        <v>350</v>
      </c>
      <c r="I1306" s="12" t="s">
        <v>44</v>
      </c>
      <c r="J1306" s="12" t="s">
        <v>1087</v>
      </c>
      <c r="K1306" s="10">
        <v>38500</v>
      </c>
      <c r="L1306" s="11">
        <v>0.2</v>
      </c>
      <c r="M1306" s="13">
        <f t="shared" si="42"/>
        <v>192500</v>
      </c>
      <c r="N1306" s="13">
        <f t="shared" si="43"/>
        <v>550</v>
      </c>
      <c r="O1306" s="4" t="s">
        <v>31</v>
      </c>
      <c r="P1306" s="12" t="s">
        <v>45</v>
      </c>
    </row>
    <row r="1307" spans="2:16" ht="14.25" customHeight="1">
      <c r="B1307" s="4" t="s">
        <v>13</v>
      </c>
      <c r="C1307" s="4">
        <v>1128299</v>
      </c>
      <c r="D1307" s="5">
        <v>44264</v>
      </c>
      <c r="E1307" s="4" t="s">
        <v>283</v>
      </c>
      <c r="F1307" s="4" t="s">
        <v>1001</v>
      </c>
      <c r="G1307" s="4" t="s">
        <v>1002</v>
      </c>
      <c r="H1307" s="6">
        <v>375</v>
      </c>
      <c r="I1307" s="12" t="s">
        <v>46</v>
      </c>
      <c r="J1307" s="12" t="s">
        <v>1087</v>
      </c>
      <c r="K1307" s="10">
        <v>56250</v>
      </c>
      <c r="L1307" s="11">
        <v>0.25</v>
      </c>
      <c r="M1307" s="13">
        <f t="shared" si="42"/>
        <v>225000</v>
      </c>
      <c r="N1307" s="13">
        <f t="shared" si="43"/>
        <v>600</v>
      </c>
      <c r="O1307" s="4" t="s">
        <v>31</v>
      </c>
      <c r="P1307" s="12" t="s">
        <v>47</v>
      </c>
    </row>
    <row r="1308" spans="2:16" ht="14.25" customHeight="1">
      <c r="B1308" s="4" t="s">
        <v>13</v>
      </c>
      <c r="C1308" s="4">
        <v>1128299</v>
      </c>
      <c r="D1308" s="5">
        <v>44264</v>
      </c>
      <c r="E1308" s="4" t="s">
        <v>283</v>
      </c>
      <c r="F1308" s="4" t="s">
        <v>1001</v>
      </c>
      <c r="G1308" s="4" t="s">
        <v>1002</v>
      </c>
      <c r="H1308" s="6">
        <v>275</v>
      </c>
      <c r="I1308" s="12" t="s">
        <v>35</v>
      </c>
      <c r="J1308" s="12" t="s">
        <v>1087</v>
      </c>
      <c r="K1308" s="10">
        <v>37812.5</v>
      </c>
      <c r="L1308" s="11">
        <v>0.25</v>
      </c>
      <c r="M1308" s="13">
        <f t="shared" si="42"/>
        <v>151250</v>
      </c>
      <c r="N1308" s="13">
        <f t="shared" si="43"/>
        <v>550</v>
      </c>
      <c r="O1308" s="4" t="s">
        <v>31</v>
      </c>
      <c r="P1308" s="12" t="s">
        <v>48</v>
      </c>
    </row>
    <row r="1309" spans="2:16" ht="14.25" customHeight="1">
      <c r="B1309" s="4" t="s">
        <v>13</v>
      </c>
      <c r="C1309" s="4">
        <v>1128299</v>
      </c>
      <c r="D1309" s="5">
        <v>44264</v>
      </c>
      <c r="E1309" s="4" t="s">
        <v>283</v>
      </c>
      <c r="F1309" s="4" t="s">
        <v>1001</v>
      </c>
      <c r="G1309" s="4" t="s">
        <v>1002</v>
      </c>
      <c r="H1309" s="6">
        <v>125</v>
      </c>
      <c r="I1309" s="12" t="s">
        <v>49</v>
      </c>
      <c r="J1309" s="12" t="s">
        <v>1086</v>
      </c>
      <c r="K1309" s="10">
        <v>11250</v>
      </c>
      <c r="L1309" s="11">
        <v>0.15</v>
      </c>
      <c r="M1309" s="13">
        <f t="shared" si="42"/>
        <v>75000</v>
      </c>
      <c r="N1309" s="13">
        <f t="shared" si="43"/>
        <v>600</v>
      </c>
      <c r="O1309" s="4" t="s">
        <v>31</v>
      </c>
      <c r="P1309" s="12" t="s">
        <v>50</v>
      </c>
    </row>
    <row r="1310" spans="2:16" ht="14.25" customHeight="1">
      <c r="B1310" s="4" t="s">
        <v>13</v>
      </c>
      <c r="C1310" s="4">
        <v>1128299</v>
      </c>
      <c r="D1310" s="5">
        <v>44264</v>
      </c>
      <c r="E1310" s="4" t="s">
        <v>283</v>
      </c>
      <c r="F1310" s="4" t="s">
        <v>1001</v>
      </c>
      <c r="G1310" s="4" t="s">
        <v>1002</v>
      </c>
      <c r="H1310" s="6">
        <v>325</v>
      </c>
      <c r="I1310" s="12" t="s">
        <v>19</v>
      </c>
      <c r="J1310" s="12" t="s">
        <v>1086</v>
      </c>
      <c r="K1310" s="10">
        <v>71500</v>
      </c>
      <c r="L1310" s="11">
        <v>0.4</v>
      </c>
      <c r="M1310" s="13">
        <f t="shared" si="42"/>
        <v>178750</v>
      </c>
      <c r="N1310" s="13">
        <f t="shared" si="43"/>
        <v>550</v>
      </c>
      <c r="O1310" s="4" t="s">
        <v>31</v>
      </c>
      <c r="P1310" s="12" t="s">
        <v>51</v>
      </c>
    </row>
    <row r="1311" spans="2:16" ht="14.25" customHeight="1">
      <c r="B1311" s="4" t="s">
        <v>13</v>
      </c>
      <c r="C1311" s="4">
        <v>1128299</v>
      </c>
      <c r="D1311" s="5">
        <v>44296</v>
      </c>
      <c r="E1311" s="4" t="s">
        <v>283</v>
      </c>
      <c r="F1311" s="4" t="s">
        <v>1001</v>
      </c>
      <c r="G1311" s="4" t="s">
        <v>1002</v>
      </c>
      <c r="H1311" s="6">
        <v>500</v>
      </c>
      <c r="I1311" s="12" t="s">
        <v>52</v>
      </c>
      <c r="J1311" s="12" t="s">
        <v>1086</v>
      </c>
      <c r="K1311" s="10">
        <v>75000</v>
      </c>
      <c r="L1311" s="11">
        <v>0.25</v>
      </c>
      <c r="M1311" s="13">
        <f t="shared" si="42"/>
        <v>300000</v>
      </c>
      <c r="N1311" s="13">
        <f t="shared" si="43"/>
        <v>600</v>
      </c>
      <c r="O1311" s="4" t="s">
        <v>31</v>
      </c>
      <c r="P1311" s="12" t="s">
        <v>53</v>
      </c>
    </row>
    <row r="1312" spans="2:16" ht="14.25" customHeight="1">
      <c r="B1312" s="4" t="s">
        <v>13</v>
      </c>
      <c r="C1312" s="4">
        <v>1128299</v>
      </c>
      <c r="D1312" s="5">
        <v>44296</v>
      </c>
      <c r="E1312" s="4" t="s">
        <v>283</v>
      </c>
      <c r="F1312" s="4" t="s">
        <v>1001</v>
      </c>
      <c r="G1312" s="4" t="s">
        <v>1002</v>
      </c>
      <c r="H1312" s="6">
        <v>300</v>
      </c>
      <c r="I1312" s="12" t="s">
        <v>49</v>
      </c>
      <c r="J1312" s="12" t="s">
        <v>1086</v>
      </c>
      <c r="K1312" s="10">
        <v>39000</v>
      </c>
      <c r="L1312" s="11">
        <v>0.2</v>
      </c>
      <c r="M1312" s="13">
        <f t="shared" si="42"/>
        <v>195000</v>
      </c>
      <c r="N1312" s="13">
        <f t="shared" si="43"/>
        <v>650</v>
      </c>
      <c r="O1312" s="4" t="s">
        <v>31</v>
      </c>
      <c r="P1312" s="12" t="s">
        <v>54</v>
      </c>
    </row>
    <row r="1313" spans="2:16" ht="14.25" customHeight="1">
      <c r="B1313" s="4" t="s">
        <v>13</v>
      </c>
      <c r="C1313" s="4">
        <v>1128299</v>
      </c>
      <c r="D1313" s="5">
        <v>44296</v>
      </c>
      <c r="E1313" s="4" t="s">
        <v>283</v>
      </c>
      <c r="F1313" s="4" t="s">
        <v>1001</v>
      </c>
      <c r="G1313" s="4" t="s">
        <v>1002</v>
      </c>
      <c r="H1313" s="6">
        <v>350</v>
      </c>
      <c r="I1313" s="12" t="s">
        <v>55</v>
      </c>
      <c r="J1313" s="12" t="s">
        <v>1087</v>
      </c>
      <c r="K1313" s="10">
        <v>56875</v>
      </c>
      <c r="L1313" s="11">
        <v>0.25</v>
      </c>
      <c r="M1313" s="13">
        <f t="shared" si="42"/>
        <v>227500</v>
      </c>
      <c r="N1313" s="13">
        <f t="shared" si="43"/>
        <v>650</v>
      </c>
      <c r="O1313" s="4" t="s">
        <v>31</v>
      </c>
      <c r="P1313" s="12" t="s">
        <v>56</v>
      </c>
    </row>
    <row r="1314" spans="2:16" ht="14.25" customHeight="1">
      <c r="B1314" s="4" t="s">
        <v>13</v>
      </c>
      <c r="C1314" s="4">
        <v>1128299</v>
      </c>
      <c r="D1314" s="5">
        <v>44296</v>
      </c>
      <c r="E1314" s="4" t="s">
        <v>283</v>
      </c>
      <c r="F1314" s="4" t="s">
        <v>1001</v>
      </c>
      <c r="G1314" s="4" t="s">
        <v>1002</v>
      </c>
      <c r="H1314" s="6">
        <v>250</v>
      </c>
      <c r="I1314" s="12" t="s">
        <v>57</v>
      </c>
      <c r="J1314" s="12" t="s">
        <v>1087</v>
      </c>
      <c r="K1314" s="10">
        <v>31250</v>
      </c>
      <c r="L1314" s="11">
        <v>0.25</v>
      </c>
      <c r="M1314" s="13">
        <f t="shared" si="42"/>
        <v>125000</v>
      </c>
      <c r="N1314" s="13">
        <f t="shared" si="43"/>
        <v>500</v>
      </c>
      <c r="O1314" s="4" t="s">
        <v>31</v>
      </c>
      <c r="P1314" s="12" t="s">
        <v>58</v>
      </c>
    </row>
    <row r="1315" spans="2:16" ht="14.25" customHeight="1">
      <c r="B1315" s="4" t="s">
        <v>13</v>
      </c>
      <c r="C1315" s="4">
        <v>1128299</v>
      </c>
      <c r="D1315" s="5">
        <v>44296</v>
      </c>
      <c r="E1315" s="4" t="s">
        <v>283</v>
      </c>
      <c r="F1315" s="4" t="s">
        <v>1001</v>
      </c>
      <c r="G1315" s="4" t="s">
        <v>1002</v>
      </c>
      <c r="H1315" s="6">
        <v>150</v>
      </c>
      <c r="I1315" s="12" t="s">
        <v>59</v>
      </c>
      <c r="J1315" s="12" t="s">
        <v>1087</v>
      </c>
      <c r="K1315" s="10">
        <v>12375</v>
      </c>
      <c r="L1315" s="11">
        <v>0.15</v>
      </c>
      <c r="M1315" s="13">
        <f t="shared" si="42"/>
        <v>82500</v>
      </c>
      <c r="N1315" s="13">
        <f t="shared" si="43"/>
        <v>550</v>
      </c>
      <c r="O1315" s="4" t="s">
        <v>31</v>
      </c>
      <c r="P1315" s="12" t="s">
        <v>60</v>
      </c>
    </row>
    <row r="1316" spans="2:16" ht="14.25" customHeight="1">
      <c r="B1316" s="4" t="s">
        <v>13</v>
      </c>
      <c r="C1316" s="4">
        <v>1128299</v>
      </c>
      <c r="D1316" s="5">
        <v>44296</v>
      </c>
      <c r="E1316" s="4" t="s">
        <v>283</v>
      </c>
      <c r="F1316" s="4" t="s">
        <v>1001</v>
      </c>
      <c r="G1316" s="4" t="s">
        <v>1002</v>
      </c>
      <c r="H1316" s="6">
        <v>325</v>
      </c>
      <c r="I1316" s="12" t="s">
        <v>61</v>
      </c>
      <c r="J1316" s="12" t="s">
        <v>1087</v>
      </c>
      <c r="K1316" s="10">
        <v>91000</v>
      </c>
      <c r="L1316" s="11">
        <v>0.4</v>
      </c>
      <c r="M1316" s="13">
        <f t="shared" si="42"/>
        <v>227500</v>
      </c>
      <c r="N1316" s="13">
        <f t="shared" si="43"/>
        <v>700</v>
      </c>
      <c r="O1316" s="4" t="s">
        <v>31</v>
      </c>
      <c r="P1316" s="12" t="s">
        <v>62</v>
      </c>
    </row>
    <row r="1317" spans="2:16" ht="14.25" customHeight="1">
      <c r="B1317" s="4" t="s">
        <v>13</v>
      </c>
      <c r="C1317" s="4">
        <v>1128299</v>
      </c>
      <c r="D1317" s="5">
        <v>44327</v>
      </c>
      <c r="E1317" s="4" t="s">
        <v>283</v>
      </c>
      <c r="F1317" s="4" t="s">
        <v>1001</v>
      </c>
      <c r="G1317" s="4" t="s">
        <v>1002</v>
      </c>
      <c r="H1317" s="6">
        <v>525</v>
      </c>
      <c r="I1317" s="12" t="s">
        <v>63</v>
      </c>
      <c r="J1317" s="12" t="s">
        <v>1087</v>
      </c>
      <c r="K1317" s="10">
        <v>72187.5</v>
      </c>
      <c r="L1317" s="11">
        <v>0.25</v>
      </c>
      <c r="M1317" s="13">
        <f t="shared" si="42"/>
        <v>288750</v>
      </c>
      <c r="N1317" s="13">
        <f t="shared" si="43"/>
        <v>550</v>
      </c>
      <c r="O1317" s="4" t="s">
        <v>31</v>
      </c>
      <c r="P1317" s="12" t="s">
        <v>64</v>
      </c>
    </row>
    <row r="1318" spans="2:16" ht="14.25" customHeight="1">
      <c r="B1318" s="4" t="s">
        <v>13</v>
      </c>
      <c r="C1318" s="4">
        <v>1128299</v>
      </c>
      <c r="D1318" s="5">
        <v>44327</v>
      </c>
      <c r="E1318" s="4" t="s">
        <v>283</v>
      </c>
      <c r="F1318" s="4" t="s">
        <v>1001</v>
      </c>
      <c r="G1318" s="4" t="s">
        <v>1002</v>
      </c>
      <c r="H1318" s="6">
        <v>375</v>
      </c>
      <c r="I1318" s="12" t="s">
        <v>37</v>
      </c>
      <c r="J1318" s="12" t="s">
        <v>1086</v>
      </c>
      <c r="K1318" s="10">
        <v>45000</v>
      </c>
      <c r="L1318" s="11">
        <v>0.2</v>
      </c>
      <c r="M1318" s="13">
        <f t="shared" si="42"/>
        <v>225000</v>
      </c>
      <c r="N1318" s="13">
        <f t="shared" si="43"/>
        <v>600</v>
      </c>
      <c r="O1318" s="4" t="s">
        <v>31</v>
      </c>
      <c r="P1318" s="12" t="s">
        <v>65</v>
      </c>
    </row>
    <row r="1319" spans="2:16" ht="14.25" customHeight="1">
      <c r="B1319" s="4" t="s">
        <v>13</v>
      </c>
      <c r="C1319" s="4">
        <v>1128299</v>
      </c>
      <c r="D1319" s="5">
        <v>44327</v>
      </c>
      <c r="E1319" s="4" t="s">
        <v>283</v>
      </c>
      <c r="F1319" s="4" t="s">
        <v>1001</v>
      </c>
      <c r="G1319" s="4" t="s">
        <v>1002</v>
      </c>
      <c r="H1319" s="6">
        <v>375</v>
      </c>
      <c r="I1319" s="12" t="s">
        <v>66</v>
      </c>
      <c r="J1319" s="12" t="s">
        <v>1087</v>
      </c>
      <c r="K1319" s="10">
        <v>56250</v>
      </c>
      <c r="L1319" s="11">
        <v>0.25</v>
      </c>
      <c r="M1319" s="13">
        <f t="shared" si="42"/>
        <v>225000</v>
      </c>
      <c r="N1319" s="13">
        <f t="shared" si="43"/>
        <v>600</v>
      </c>
      <c r="O1319" s="4" t="s">
        <v>31</v>
      </c>
      <c r="P1319" s="12" t="s">
        <v>67</v>
      </c>
    </row>
    <row r="1320" spans="2:16" ht="14.25" customHeight="1">
      <c r="B1320" s="4" t="s">
        <v>13</v>
      </c>
      <c r="C1320" s="4">
        <v>1128299</v>
      </c>
      <c r="D1320" s="5">
        <v>44327</v>
      </c>
      <c r="E1320" s="4" t="s">
        <v>283</v>
      </c>
      <c r="F1320" s="4" t="s">
        <v>1001</v>
      </c>
      <c r="G1320" s="4" t="s">
        <v>1002</v>
      </c>
      <c r="H1320" s="6">
        <v>275</v>
      </c>
      <c r="I1320" s="12" t="s">
        <v>68</v>
      </c>
      <c r="J1320" s="12" t="s">
        <v>1086</v>
      </c>
      <c r="K1320" s="10">
        <v>37812.5</v>
      </c>
      <c r="L1320" s="11">
        <v>0.25</v>
      </c>
      <c r="M1320" s="13">
        <f t="shared" si="42"/>
        <v>151250</v>
      </c>
      <c r="N1320" s="13">
        <f t="shared" si="43"/>
        <v>550</v>
      </c>
      <c r="O1320" s="4" t="s">
        <v>31</v>
      </c>
      <c r="P1320" s="12" t="s">
        <v>69</v>
      </c>
    </row>
    <row r="1321" spans="2:16" ht="14.25" customHeight="1">
      <c r="B1321" s="4" t="s">
        <v>13</v>
      </c>
      <c r="C1321" s="4">
        <v>1128299</v>
      </c>
      <c r="D1321" s="5">
        <v>44327</v>
      </c>
      <c r="E1321" s="4" t="s">
        <v>283</v>
      </c>
      <c r="F1321" s="4" t="s">
        <v>1001</v>
      </c>
      <c r="G1321" s="4" t="s">
        <v>1002</v>
      </c>
      <c r="H1321" s="6">
        <v>175</v>
      </c>
      <c r="I1321" s="12" t="s">
        <v>61</v>
      </c>
      <c r="J1321" s="12" t="s">
        <v>1087</v>
      </c>
      <c r="K1321" s="10">
        <v>15750</v>
      </c>
      <c r="L1321" s="11">
        <v>0.15</v>
      </c>
      <c r="M1321" s="13">
        <f t="shared" si="42"/>
        <v>105000</v>
      </c>
      <c r="N1321" s="13">
        <f t="shared" si="43"/>
        <v>600</v>
      </c>
      <c r="O1321" s="4" t="s">
        <v>31</v>
      </c>
      <c r="P1321" s="12" t="s">
        <v>70</v>
      </c>
    </row>
    <row r="1322" spans="2:16" ht="14.25" customHeight="1">
      <c r="B1322" s="4" t="s">
        <v>13</v>
      </c>
      <c r="C1322" s="4">
        <v>1128299</v>
      </c>
      <c r="D1322" s="5">
        <v>44327</v>
      </c>
      <c r="E1322" s="4" t="s">
        <v>283</v>
      </c>
      <c r="F1322" s="4" t="s">
        <v>1001</v>
      </c>
      <c r="G1322" s="4" t="s">
        <v>1002</v>
      </c>
      <c r="H1322" s="6">
        <v>475</v>
      </c>
      <c r="I1322" s="12" t="s">
        <v>71</v>
      </c>
      <c r="J1322" s="12" t="s">
        <v>1086</v>
      </c>
      <c r="K1322" s="10">
        <v>142500</v>
      </c>
      <c r="L1322" s="11">
        <v>0.4</v>
      </c>
      <c r="M1322" s="13">
        <f t="shared" si="42"/>
        <v>356250</v>
      </c>
      <c r="N1322" s="13">
        <f t="shared" si="43"/>
        <v>750</v>
      </c>
      <c r="O1322" s="4" t="s">
        <v>31</v>
      </c>
      <c r="P1322" s="12" t="s">
        <v>72</v>
      </c>
    </row>
    <row r="1323" spans="2:16" ht="14.25" customHeight="1">
      <c r="B1323" s="4" t="s">
        <v>13</v>
      </c>
      <c r="C1323" s="4">
        <v>1128299</v>
      </c>
      <c r="D1323" s="5">
        <v>44357</v>
      </c>
      <c r="E1323" s="4" t="s">
        <v>283</v>
      </c>
      <c r="F1323" s="4" t="s">
        <v>1001</v>
      </c>
      <c r="G1323" s="4" t="s">
        <v>1002</v>
      </c>
      <c r="H1323" s="6">
        <v>725</v>
      </c>
      <c r="I1323" s="12" t="s">
        <v>73</v>
      </c>
      <c r="J1323" s="12" t="s">
        <v>1087</v>
      </c>
      <c r="K1323" s="10">
        <v>126875</v>
      </c>
      <c r="L1323" s="11">
        <v>0.25</v>
      </c>
      <c r="M1323" s="13">
        <f t="shared" si="42"/>
        <v>507500</v>
      </c>
      <c r="N1323" s="13">
        <f t="shared" si="43"/>
        <v>700</v>
      </c>
      <c r="O1323" s="4" t="s">
        <v>31</v>
      </c>
      <c r="P1323" s="12" t="s">
        <v>74</v>
      </c>
    </row>
    <row r="1324" spans="2:16" ht="14.25" customHeight="1">
      <c r="B1324" s="4" t="s">
        <v>13</v>
      </c>
      <c r="C1324" s="4">
        <v>1128299</v>
      </c>
      <c r="D1324" s="5">
        <v>44357</v>
      </c>
      <c r="E1324" s="4" t="s">
        <v>283</v>
      </c>
      <c r="F1324" s="4" t="s">
        <v>1001</v>
      </c>
      <c r="G1324" s="4" t="s">
        <v>1002</v>
      </c>
      <c r="H1324" s="6">
        <v>600</v>
      </c>
      <c r="I1324" s="12" t="s">
        <v>75</v>
      </c>
      <c r="J1324" s="12" t="s">
        <v>1089</v>
      </c>
      <c r="K1324" s="10">
        <v>90000</v>
      </c>
      <c r="L1324" s="11">
        <v>0.2</v>
      </c>
      <c r="M1324" s="13">
        <f t="shared" si="42"/>
        <v>450000</v>
      </c>
      <c r="N1324" s="13">
        <f t="shared" si="43"/>
        <v>750</v>
      </c>
      <c r="O1324" s="4" t="s">
        <v>31</v>
      </c>
      <c r="P1324" s="12" t="s">
        <v>76</v>
      </c>
    </row>
    <row r="1325" spans="2:16" ht="14.25" customHeight="1">
      <c r="B1325" s="4" t="s">
        <v>13</v>
      </c>
      <c r="C1325" s="4">
        <v>1128299</v>
      </c>
      <c r="D1325" s="5">
        <v>44357</v>
      </c>
      <c r="E1325" s="4" t="s">
        <v>283</v>
      </c>
      <c r="F1325" s="4" t="s">
        <v>1001</v>
      </c>
      <c r="G1325" s="4" t="s">
        <v>1002</v>
      </c>
      <c r="H1325" s="6">
        <v>600</v>
      </c>
      <c r="I1325" s="12" t="s">
        <v>77</v>
      </c>
      <c r="J1325" s="12" t="s">
        <v>1087</v>
      </c>
      <c r="K1325" s="10">
        <v>112500</v>
      </c>
      <c r="L1325" s="11">
        <v>0.25</v>
      </c>
      <c r="M1325" s="13">
        <f t="shared" si="42"/>
        <v>450000</v>
      </c>
      <c r="N1325" s="13">
        <f t="shared" si="43"/>
        <v>750</v>
      </c>
      <c r="O1325" s="4" t="s">
        <v>31</v>
      </c>
      <c r="P1325" s="12" t="s">
        <v>78</v>
      </c>
    </row>
    <row r="1326" spans="2:16" ht="14.25" customHeight="1">
      <c r="B1326" s="4" t="s">
        <v>13</v>
      </c>
      <c r="C1326" s="4">
        <v>1128299</v>
      </c>
      <c r="D1326" s="5">
        <v>44357</v>
      </c>
      <c r="E1326" s="4" t="s">
        <v>283</v>
      </c>
      <c r="F1326" s="4" t="s">
        <v>1001</v>
      </c>
      <c r="G1326" s="4" t="s">
        <v>1002</v>
      </c>
      <c r="H1326" s="6">
        <v>475</v>
      </c>
      <c r="I1326" s="12" t="s">
        <v>79</v>
      </c>
      <c r="J1326" s="12" t="s">
        <v>1088</v>
      </c>
      <c r="K1326" s="10">
        <v>89062.5</v>
      </c>
      <c r="L1326" s="11">
        <v>0.25</v>
      </c>
      <c r="M1326" s="13">
        <f t="shared" si="42"/>
        <v>356250</v>
      </c>
      <c r="N1326" s="13">
        <f t="shared" si="43"/>
        <v>750</v>
      </c>
      <c r="O1326" s="4" t="s">
        <v>31</v>
      </c>
      <c r="P1326" s="12" t="s">
        <v>80</v>
      </c>
    </row>
    <row r="1327" spans="2:16" ht="14.25" customHeight="1">
      <c r="B1327" s="4" t="s">
        <v>13</v>
      </c>
      <c r="C1327" s="4">
        <v>1128299</v>
      </c>
      <c r="D1327" s="5">
        <v>44357</v>
      </c>
      <c r="E1327" s="4" t="s">
        <v>283</v>
      </c>
      <c r="F1327" s="4" t="s">
        <v>1001</v>
      </c>
      <c r="G1327" s="4" t="s">
        <v>1002</v>
      </c>
      <c r="H1327" s="6">
        <v>350</v>
      </c>
      <c r="I1327" s="12" t="s">
        <v>81</v>
      </c>
      <c r="J1327" s="12" t="s">
        <v>1088</v>
      </c>
      <c r="K1327" s="10">
        <v>44625</v>
      </c>
      <c r="L1327" s="11">
        <v>0.15</v>
      </c>
      <c r="M1327" s="13">
        <f t="shared" si="42"/>
        <v>297500</v>
      </c>
      <c r="N1327" s="13">
        <f t="shared" si="43"/>
        <v>850</v>
      </c>
      <c r="O1327" s="4" t="s">
        <v>31</v>
      </c>
      <c r="P1327" s="12" t="s">
        <v>82</v>
      </c>
    </row>
    <row r="1328" spans="2:16" ht="14.25" customHeight="1">
      <c r="B1328" s="4" t="s">
        <v>13</v>
      </c>
      <c r="C1328" s="4">
        <v>1128299</v>
      </c>
      <c r="D1328" s="5">
        <v>44357</v>
      </c>
      <c r="E1328" s="4" t="s">
        <v>283</v>
      </c>
      <c r="F1328" s="4" t="s">
        <v>1001</v>
      </c>
      <c r="G1328" s="4" t="s">
        <v>1002</v>
      </c>
      <c r="H1328" s="6">
        <v>650</v>
      </c>
      <c r="I1328" s="12" t="s">
        <v>83</v>
      </c>
      <c r="J1328" s="12" t="s">
        <v>1086</v>
      </c>
      <c r="K1328" s="10">
        <v>260000</v>
      </c>
      <c r="L1328" s="11">
        <v>0.4</v>
      </c>
      <c r="M1328" s="13">
        <f t="shared" si="42"/>
        <v>650000</v>
      </c>
      <c r="N1328" s="13">
        <f t="shared" si="43"/>
        <v>1000</v>
      </c>
      <c r="O1328" s="4" t="s">
        <v>31</v>
      </c>
      <c r="P1328" s="12" t="s">
        <v>84</v>
      </c>
    </row>
    <row r="1329" spans="2:16" ht="14.25" customHeight="1">
      <c r="B1329" s="4" t="s">
        <v>13</v>
      </c>
      <c r="C1329" s="4">
        <v>1128299</v>
      </c>
      <c r="D1329" s="5">
        <v>44386</v>
      </c>
      <c r="E1329" s="4" t="s">
        <v>283</v>
      </c>
      <c r="F1329" s="4" t="s">
        <v>1001</v>
      </c>
      <c r="G1329" s="4" t="s">
        <v>1002</v>
      </c>
      <c r="H1329" s="6">
        <v>800</v>
      </c>
      <c r="I1329" s="12" t="s">
        <v>85</v>
      </c>
      <c r="J1329" s="12" t="s">
        <v>1086</v>
      </c>
      <c r="K1329" s="10">
        <v>160000</v>
      </c>
      <c r="L1329" s="11">
        <v>0.25</v>
      </c>
      <c r="M1329" s="13">
        <f t="shared" si="42"/>
        <v>640000</v>
      </c>
      <c r="N1329" s="13">
        <f t="shared" si="43"/>
        <v>800</v>
      </c>
      <c r="O1329" s="4" t="s">
        <v>31</v>
      </c>
      <c r="P1329" s="12" t="s">
        <v>86</v>
      </c>
    </row>
    <row r="1330" spans="2:16" ht="14.25" customHeight="1">
      <c r="B1330" s="4" t="s">
        <v>13</v>
      </c>
      <c r="C1330" s="4">
        <v>1128299</v>
      </c>
      <c r="D1330" s="5">
        <v>44386</v>
      </c>
      <c r="E1330" s="4" t="s">
        <v>283</v>
      </c>
      <c r="F1330" s="4" t="s">
        <v>1001</v>
      </c>
      <c r="G1330" s="4" t="s">
        <v>1002</v>
      </c>
      <c r="H1330" s="6">
        <v>650</v>
      </c>
      <c r="I1330" s="12" t="s">
        <v>87</v>
      </c>
      <c r="J1330" s="12" t="s">
        <v>1088</v>
      </c>
      <c r="K1330" s="10">
        <v>110500</v>
      </c>
      <c r="L1330" s="11">
        <v>0.2</v>
      </c>
      <c r="M1330" s="13">
        <f t="shared" si="42"/>
        <v>552500</v>
      </c>
      <c r="N1330" s="13">
        <f t="shared" si="43"/>
        <v>850</v>
      </c>
      <c r="O1330" s="4" t="s">
        <v>31</v>
      </c>
      <c r="P1330" s="12" t="s">
        <v>88</v>
      </c>
    </row>
    <row r="1331" spans="2:16" ht="14.25" customHeight="1">
      <c r="B1331" s="4" t="s">
        <v>13</v>
      </c>
      <c r="C1331" s="4">
        <v>1128299</v>
      </c>
      <c r="D1331" s="5">
        <v>44386</v>
      </c>
      <c r="E1331" s="4" t="s">
        <v>283</v>
      </c>
      <c r="F1331" s="4" t="s">
        <v>1001</v>
      </c>
      <c r="G1331" s="4" t="s">
        <v>1002</v>
      </c>
      <c r="H1331" s="6">
        <v>600</v>
      </c>
      <c r="I1331" s="12" t="s">
        <v>89</v>
      </c>
      <c r="J1331" s="12" t="s">
        <v>1086</v>
      </c>
      <c r="K1331" s="10">
        <v>127500</v>
      </c>
      <c r="L1331" s="11">
        <v>0.25</v>
      </c>
      <c r="M1331" s="13">
        <f t="shared" si="42"/>
        <v>510000</v>
      </c>
      <c r="N1331" s="13">
        <f t="shared" si="43"/>
        <v>850</v>
      </c>
      <c r="O1331" s="4" t="s">
        <v>31</v>
      </c>
      <c r="P1331" s="12" t="s">
        <v>90</v>
      </c>
    </row>
    <row r="1332" spans="2:16" ht="14.25" customHeight="1">
      <c r="B1332" s="4" t="s">
        <v>13</v>
      </c>
      <c r="C1332" s="4">
        <v>1128299</v>
      </c>
      <c r="D1332" s="5">
        <v>44386</v>
      </c>
      <c r="E1332" s="4" t="s">
        <v>283</v>
      </c>
      <c r="F1332" s="4" t="s">
        <v>1001</v>
      </c>
      <c r="G1332" s="4" t="s">
        <v>1002</v>
      </c>
      <c r="H1332" s="6">
        <v>500</v>
      </c>
      <c r="I1332" s="12" t="s">
        <v>91</v>
      </c>
      <c r="J1332" s="12" t="s">
        <v>1086</v>
      </c>
      <c r="K1332" s="10">
        <v>100000</v>
      </c>
      <c r="L1332" s="11">
        <v>0.25</v>
      </c>
      <c r="M1332" s="13">
        <f t="shared" si="42"/>
        <v>400000</v>
      </c>
      <c r="N1332" s="13">
        <f t="shared" si="43"/>
        <v>800</v>
      </c>
      <c r="O1332" s="4" t="s">
        <v>31</v>
      </c>
      <c r="P1332" s="12" t="s">
        <v>92</v>
      </c>
    </row>
    <row r="1333" spans="2:16" ht="14.25" customHeight="1">
      <c r="B1333" s="4" t="s">
        <v>13</v>
      </c>
      <c r="C1333" s="4">
        <v>1128299</v>
      </c>
      <c r="D1333" s="5">
        <v>44386</v>
      </c>
      <c r="E1333" s="4" t="s">
        <v>283</v>
      </c>
      <c r="F1333" s="4" t="s">
        <v>1001</v>
      </c>
      <c r="G1333" s="4" t="s">
        <v>1002</v>
      </c>
      <c r="H1333" s="6">
        <v>550</v>
      </c>
      <c r="I1333" s="12" t="s">
        <v>93</v>
      </c>
      <c r="J1333" s="12" t="s">
        <v>1087</v>
      </c>
      <c r="K1333" s="10">
        <v>70125</v>
      </c>
      <c r="L1333" s="11">
        <v>0.15</v>
      </c>
      <c r="M1333" s="13">
        <f t="shared" si="42"/>
        <v>467500</v>
      </c>
      <c r="N1333" s="13">
        <f t="shared" si="43"/>
        <v>850</v>
      </c>
      <c r="O1333" s="4" t="s">
        <v>31</v>
      </c>
      <c r="P1333" s="12" t="s">
        <v>94</v>
      </c>
    </row>
    <row r="1334" spans="2:16" ht="14.25" customHeight="1">
      <c r="B1334" s="4" t="s">
        <v>13</v>
      </c>
      <c r="C1334" s="4">
        <v>1128299</v>
      </c>
      <c r="D1334" s="5">
        <v>44386</v>
      </c>
      <c r="E1334" s="4" t="s">
        <v>283</v>
      </c>
      <c r="F1334" s="4" t="s">
        <v>1001</v>
      </c>
      <c r="G1334" s="4" t="s">
        <v>1002</v>
      </c>
      <c r="H1334" s="6">
        <v>550</v>
      </c>
      <c r="I1334" s="12" t="s">
        <v>95</v>
      </c>
      <c r="J1334" s="12" t="s">
        <v>1087</v>
      </c>
      <c r="K1334" s="10">
        <v>220000</v>
      </c>
      <c r="L1334" s="11">
        <v>0.4</v>
      </c>
      <c r="M1334" s="13">
        <f t="shared" si="42"/>
        <v>550000</v>
      </c>
      <c r="N1334" s="13">
        <f t="shared" si="43"/>
        <v>1000</v>
      </c>
      <c r="O1334" s="4" t="s">
        <v>31</v>
      </c>
      <c r="P1334" s="12" t="s">
        <v>96</v>
      </c>
    </row>
    <row r="1335" spans="2:16" ht="14.25" customHeight="1">
      <c r="B1335" s="4" t="s">
        <v>13</v>
      </c>
      <c r="C1335" s="4">
        <v>1128299</v>
      </c>
      <c r="D1335" s="5">
        <v>44418</v>
      </c>
      <c r="E1335" s="4" t="s">
        <v>283</v>
      </c>
      <c r="F1335" s="4" t="s">
        <v>1001</v>
      </c>
      <c r="G1335" s="4" t="s">
        <v>1002</v>
      </c>
      <c r="H1335" s="6">
        <v>750</v>
      </c>
      <c r="I1335" s="12" t="s">
        <v>97</v>
      </c>
      <c r="J1335" s="12" t="s">
        <v>1086</v>
      </c>
      <c r="K1335" s="10">
        <v>159375</v>
      </c>
      <c r="L1335" s="11">
        <v>0.25</v>
      </c>
      <c r="M1335" s="13">
        <f t="shared" si="42"/>
        <v>637500</v>
      </c>
      <c r="N1335" s="13">
        <f t="shared" si="43"/>
        <v>850</v>
      </c>
      <c r="O1335" s="4" t="s">
        <v>31</v>
      </c>
      <c r="P1335" s="12" t="s">
        <v>98</v>
      </c>
    </row>
    <row r="1336" spans="2:16" ht="14.25" customHeight="1">
      <c r="B1336" s="4" t="s">
        <v>13</v>
      </c>
      <c r="C1336" s="4">
        <v>1128299</v>
      </c>
      <c r="D1336" s="5">
        <v>44418</v>
      </c>
      <c r="E1336" s="4" t="s">
        <v>283</v>
      </c>
      <c r="F1336" s="4" t="s">
        <v>1001</v>
      </c>
      <c r="G1336" s="4" t="s">
        <v>1002</v>
      </c>
      <c r="H1336" s="6">
        <v>725</v>
      </c>
      <c r="I1336" s="12" t="s">
        <v>99</v>
      </c>
      <c r="J1336" s="12" t="s">
        <v>1087</v>
      </c>
      <c r="K1336" s="10">
        <v>108750</v>
      </c>
      <c r="L1336" s="11">
        <v>0.2</v>
      </c>
      <c r="M1336" s="13">
        <f t="shared" si="42"/>
        <v>543750</v>
      </c>
      <c r="N1336" s="13">
        <f t="shared" si="43"/>
        <v>750</v>
      </c>
      <c r="O1336" s="4" t="s">
        <v>31</v>
      </c>
      <c r="P1336" s="12" t="s">
        <v>100</v>
      </c>
    </row>
    <row r="1337" spans="2:16" ht="14.25" customHeight="1">
      <c r="B1337" s="4" t="s">
        <v>13</v>
      </c>
      <c r="C1337" s="4">
        <v>1128299</v>
      </c>
      <c r="D1337" s="5">
        <v>44418</v>
      </c>
      <c r="E1337" s="4" t="s">
        <v>283</v>
      </c>
      <c r="F1337" s="4" t="s">
        <v>1001</v>
      </c>
      <c r="G1337" s="4" t="s">
        <v>1002</v>
      </c>
      <c r="H1337" s="6">
        <v>600</v>
      </c>
      <c r="I1337" s="12" t="s">
        <v>101</v>
      </c>
      <c r="J1337" s="12" t="s">
        <v>1086</v>
      </c>
      <c r="K1337" s="10">
        <v>105000</v>
      </c>
      <c r="L1337" s="11">
        <v>0.25</v>
      </c>
      <c r="M1337" s="13">
        <f t="shared" si="42"/>
        <v>420000</v>
      </c>
      <c r="N1337" s="13">
        <f t="shared" si="43"/>
        <v>700</v>
      </c>
      <c r="O1337" s="4" t="s">
        <v>31</v>
      </c>
      <c r="P1337" s="12" t="s">
        <v>102</v>
      </c>
    </row>
    <row r="1338" spans="2:16" ht="14.25" customHeight="1">
      <c r="B1338" s="4" t="s">
        <v>13</v>
      </c>
      <c r="C1338" s="4">
        <v>1128299</v>
      </c>
      <c r="D1338" s="5">
        <v>44418</v>
      </c>
      <c r="E1338" s="4" t="s">
        <v>283</v>
      </c>
      <c r="F1338" s="4" t="s">
        <v>1001</v>
      </c>
      <c r="G1338" s="4" t="s">
        <v>1002</v>
      </c>
      <c r="H1338" s="6">
        <v>525</v>
      </c>
      <c r="I1338" s="12" t="s">
        <v>103</v>
      </c>
      <c r="J1338" s="12" t="s">
        <v>1087</v>
      </c>
      <c r="K1338" s="10">
        <v>91875</v>
      </c>
      <c r="L1338" s="11">
        <v>0.25</v>
      </c>
      <c r="M1338" s="13">
        <f t="shared" si="42"/>
        <v>367500</v>
      </c>
      <c r="N1338" s="13">
        <f t="shared" si="43"/>
        <v>700</v>
      </c>
      <c r="O1338" s="4" t="s">
        <v>31</v>
      </c>
      <c r="P1338" s="12" t="s">
        <v>104</v>
      </c>
    </row>
    <row r="1339" spans="2:16" ht="14.25" customHeight="1">
      <c r="B1339" s="4" t="s">
        <v>13</v>
      </c>
      <c r="C1339" s="4">
        <v>1128299</v>
      </c>
      <c r="D1339" s="5">
        <v>44418</v>
      </c>
      <c r="E1339" s="4" t="s">
        <v>283</v>
      </c>
      <c r="F1339" s="4" t="s">
        <v>1001</v>
      </c>
      <c r="G1339" s="4" t="s">
        <v>1002</v>
      </c>
      <c r="H1339" s="6">
        <v>525</v>
      </c>
      <c r="I1339" s="12" t="s">
        <v>105</v>
      </c>
      <c r="J1339" s="12" t="s">
        <v>1087</v>
      </c>
      <c r="K1339" s="10">
        <v>55125</v>
      </c>
      <c r="L1339" s="11">
        <v>0.15</v>
      </c>
      <c r="M1339" s="13">
        <f t="shared" si="42"/>
        <v>367500</v>
      </c>
      <c r="N1339" s="13">
        <f t="shared" si="43"/>
        <v>700</v>
      </c>
      <c r="O1339" s="4" t="s">
        <v>31</v>
      </c>
      <c r="P1339" s="12" t="s">
        <v>106</v>
      </c>
    </row>
    <row r="1340" spans="2:16" ht="14.25" customHeight="1">
      <c r="B1340" s="4" t="s">
        <v>13</v>
      </c>
      <c r="C1340" s="4">
        <v>1128299</v>
      </c>
      <c r="D1340" s="5">
        <v>44418</v>
      </c>
      <c r="E1340" s="4" t="s">
        <v>283</v>
      </c>
      <c r="F1340" s="4" t="s">
        <v>1001</v>
      </c>
      <c r="G1340" s="4" t="s">
        <v>1002</v>
      </c>
      <c r="H1340" s="6">
        <v>350</v>
      </c>
      <c r="I1340" s="12" t="s">
        <v>107</v>
      </c>
      <c r="J1340" s="12" t="s">
        <v>1087</v>
      </c>
      <c r="K1340" s="10">
        <v>105000</v>
      </c>
      <c r="L1340" s="11">
        <v>0.4</v>
      </c>
      <c r="M1340" s="13">
        <f t="shared" si="42"/>
        <v>262500</v>
      </c>
      <c r="N1340" s="13">
        <f t="shared" si="43"/>
        <v>750</v>
      </c>
      <c r="O1340" s="4" t="s">
        <v>31</v>
      </c>
      <c r="P1340" s="12" t="s">
        <v>108</v>
      </c>
    </row>
    <row r="1341" spans="2:16" ht="14.25" customHeight="1">
      <c r="B1341" s="4" t="s">
        <v>13</v>
      </c>
      <c r="C1341" s="4">
        <v>1128299</v>
      </c>
      <c r="D1341" s="5">
        <v>44450</v>
      </c>
      <c r="E1341" s="4" t="s">
        <v>283</v>
      </c>
      <c r="F1341" s="4" t="s">
        <v>1001</v>
      </c>
      <c r="G1341" s="4" t="s">
        <v>1002</v>
      </c>
      <c r="H1341" s="6">
        <v>550</v>
      </c>
      <c r="I1341" s="12" t="s">
        <v>109</v>
      </c>
      <c r="J1341" s="12" t="s">
        <v>1087</v>
      </c>
      <c r="K1341" s="10">
        <v>89375</v>
      </c>
      <c r="L1341" s="11">
        <v>0.25</v>
      </c>
      <c r="M1341" s="13">
        <f t="shared" si="42"/>
        <v>357500</v>
      </c>
      <c r="N1341" s="13">
        <f t="shared" si="43"/>
        <v>650</v>
      </c>
      <c r="O1341" s="4" t="s">
        <v>31</v>
      </c>
      <c r="P1341" s="12" t="s">
        <v>110</v>
      </c>
    </row>
    <row r="1342" spans="2:16" ht="14.25" customHeight="1">
      <c r="B1342" s="4" t="s">
        <v>13</v>
      </c>
      <c r="C1342" s="4">
        <v>1128299</v>
      </c>
      <c r="D1342" s="5">
        <v>44450</v>
      </c>
      <c r="E1342" s="4" t="s">
        <v>283</v>
      </c>
      <c r="F1342" s="4" t="s">
        <v>1001</v>
      </c>
      <c r="G1342" s="4" t="s">
        <v>1002</v>
      </c>
      <c r="H1342" s="6">
        <v>550</v>
      </c>
      <c r="I1342" s="12" t="s">
        <v>111</v>
      </c>
      <c r="J1342" s="12" t="s">
        <v>1087</v>
      </c>
      <c r="K1342" s="10">
        <v>77000</v>
      </c>
      <c r="L1342" s="11">
        <v>0.2</v>
      </c>
      <c r="M1342" s="13">
        <f t="shared" si="42"/>
        <v>385000</v>
      </c>
      <c r="N1342" s="13">
        <f t="shared" si="43"/>
        <v>700</v>
      </c>
      <c r="O1342" s="4" t="s">
        <v>31</v>
      </c>
      <c r="P1342" s="12" t="s">
        <v>112</v>
      </c>
    </row>
    <row r="1343" spans="2:16" ht="14.25" customHeight="1">
      <c r="B1343" s="4" t="s">
        <v>13</v>
      </c>
      <c r="C1343" s="4">
        <v>1128299</v>
      </c>
      <c r="D1343" s="5">
        <v>44450</v>
      </c>
      <c r="E1343" s="4" t="s">
        <v>283</v>
      </c>
      <c r="F1343" s="4" t="s">
        <v>1001</v>
      </c>
      <c r="G1343" s="4" t="s">
        <v>1002</v>
      </c>
      <c r="H1343" s="6">
        <v>375</v>
      </c>
      <c r="I1343" s="12" t="s">
        <v>113</v>
      </c>
      <c r="J1343" s="12" t="s">
        <v>1086</v>
      </c>
      <c r="K1343" s="10">
        <v>60937.5</v>
      </c>
      <c r="L1343" s="11">
        <v>0.25</v>
      </c>
      <c r="M1343" s="13">
        <f t="shared" si="42"/>
        <v>243750</v>
      </c>
      <c r="N1343" s="13">
        <f t="shared" si="43"/>
        <v>650</v>
      </c>
      <c r="O1343" s="4" t="s">
        <v>31</v>
      </c>
      <c r="P1343" s="12" t="s">
        <v>114</v>
      </c>
    </row>
    <row r="1344" spans="2:16" ht="14.25" customHeight="1">
      <c r="B1344" s="4" t="s">
        <v>13</v>
      </c>
      <c r="C1344" s="4">
        <v>1128299</v>
      </c>
      <c r="D1344" s="5">
        <v>44450</v>
      </c>
      <c r="E1344" s="4" t="s">
        <v>283</v>
      </c>
      <c r="F1344" s="4" t="s">
        <v>1001</v>
      </c>
      <c r="G1344" s="4" t="s">
        <v>1002</v>
      </c>
      <c r="H1344" s="6">
        <v>325</v>
      </c>
      <c r="I1344" s="12" t="s">
        <v>37</v>
      </c>
      <c r="J1344" s="12" t="s">
        <v>1086</v>
      </c>
      <c r="K1344" s="10">
        <v>52812.5</v>
      </c>
      <c r="L1344" s="11">
        <v>0.25</v>
      </c>
      <c r="M1344" s="13">
        <f t="shared" si="42"/>
        <v>211250</v>
      </c>
      <c r="N1344" s="13">
        <f t="shared" si="43"/>
        <v>650</v>
      </c>
      <c r="O1344" s="4" t="s">
        <v>31</v>
      </c>
      <c r="P1344" s="12" t="s">
        <v>115</v>
      </c>
    </row>
    <row r="1345" spans="2:16" ht="14.25" customHeight="1">
      <c r="B1345" s="4" t="s">
        <v>13</v>
      </c>
      <c r="C1345" s="4">
        <v>1128299</v>
      </c>
      <c r="D1345" s="5">
        <v>44450</v>
      </c>
      <c r="E1345" s="4" t="s">
        <v>283</v>
      </c>
      <c r="F1345" s="4" t="s">
        <v>1001</v>
      </c>
      <c r="G1345" s="4" t="s">
        <v>1002</v>
      </c>
      <c r="H1345" s="6">
        <v>350</v>
      </c>
      <c r="I1345" s="12" t="s">
        <v>116</v>
      </c>
      <c r="J1345" s="12" t="s">
        <v>1087</v>
      </c>
      <c r="K1345" s="10">
        <v>39375</v>
      </c>
      <c r="L1345" s="11">
        <v>0.15</v>
      </c>
      <c r="M1345" s="13">
        <f t="shared" si="42"/>
        <v>262500</v>
      </c>
      <c r="N1345" s="13">
        <f t="shared" si="43"/>
        <v>750</v>
      </c>
      <c r="O1345" s="4" t="s">
        <v>31</v>
      </c>
      <c r="P1345" s="12" t="s">
        <v>117</v>
      </c>
    </row>
    <row r="1346" spans="2:16" ht="14.25" customHeight="1">
      <c r="B1346" s="4" t="s">
        <v>13</v>
      </c>
      <c r="C1346" s="4">
        <v>1128299</v>
      </c>
      <c r="D1346" s="5">
        <v>44450</v>
      </c>
      <c r="E1346" s="4" t="s">
        <v>283</v>
      </c>
      <c r="F1346" s="4" t="s">
        <v>1001</v>
      </c>
      <c r="G1346" s="4" t="s">
        <v>1002</v>
      </c>
      <c r="H1346" s="6">
        <v>375</v>
      </c>
      <c r="I1346" s="12" t="s">
        <v>46</v>
      </c>
      <c r="J1346" s="12" t="s">
        <v>1087</v>
      </c>
      <c r="K1346" s="10">
        <v>90000</v>
      </c>
      <c r="L1346" s="11">
        <v>0.4</v>
      </c>
      <c r="M1346" s="13">
        <f t="shared" si="42"/>
        <v>225000</v>
      </c>
      <c r="N1346" s="13">
        <f t="shared" si="43"/>
        <v>600</v>
      </c>
      <c r="O1346" s="4" t="s">
        <v>31</v>
      </c>
      <c r="P1346" s="12" t="s">
        <v>118</v>
      </c>
    </row>
    <row r="1347" spans="2:16" ht="14.25" customHeight="1">
      <c r="B1347" s="4" t="s">
        <v>13</v>
      </c>
      <c r="C1347" s="4">
        <v>1128299</v>
      </c>
      <c r="D1347" s="5">
        <v>44479</v>
      </c>
      <c r="E1347" s="4" t="s">
        <v>283</v>
      </c>
      <c r="F1347" s="4" t="s">
        <v>1001</v>
      </c>
      <c r="G1347" s="4" t="s">
        <v>1002</v>
      </c>
      <c r="H1347" s="6">
        <v>475</v>
      </c>
      <c r="I1347" s="12" t="s">
        <v>119</v>
      </c>
      <c r="J1347" s="12" t="s">
        <v>1087</v>
      </c>
      <c r="K1347" s="10">
        <v>65312.5</v>
      </c>
      <c r="L1347" s="11">
        <v>0.25</v>
      </c>
      <c r="M1347" s="13">
        <f t="shared" si="42"/>
        <v>261250</v>
      </c>
      <c r="N1347" s="13">
        <f t="shared" si="43"/>
        <v>550</v>
      </c>
      <c r="O1347" s="4" t="s">
        <v>31</v>
      </c>
      <c r="P1347" s="12" t="s">
        <v>120</v>
      </c>
    </row>
    <row r="1348" spans="2:16" ht="14.25" customHeight="1">
      <c r="B1348" s="4" t="s">
        <v>13</v>
      </c>
      <c r="C1348" s="4">
        <v>1128299</v>
      </c>
      <c r="D1348" s="5">
        <v>44479</v>
      </c>
      <c r="E1348" s="4" t="s">
        <v>283</v>
      </c>
      <c r="F1348" s="4" t="s">
        <v>1001</v>
      </c>
      <c r="G1348" s="4" t="s">
        <v>1002</v>
      </c>
      <c r="H1348" s="6">
        <v>475</v>
      </c>
      <c r="I1348" s="12" t="s">
        <v>121</v>
      </c>
      <c r="J1348" s="12" t="s">
        <v>1086</v>
      </c>
      <c r="K1348" s="10">
        <v>61750</v>
      </c>
      <c r="L1348" s="11">
        <v>0.2</v>
      </c>
      <c r="M1348" s="13">
        <f t="shared" si="42"/>
        <v>308750</v>
      </c>
      <c r="N1348" s="13">
        <f t="shared" si="43"/>
        <v>650</v>
      </c>
      <c r="O1348" s="4" t="s">
        <v>31</v>
      </c>
      <c r="P1348" s="12" t="s">
        <v>122</v>
      </c>
    </row>
    <row r="1349" spans="2:16" ht="14.25" customHeight="1">
      <c r="B1349" s="4" t="s">
        <v>13</v>
      </c>
      <c r="C1349" s="4">
        <v>1128299</v>
      </c>
      <c r="D1349" s="5">
        <v>44479</v>
      </c>
      <c r="E1349" s="4" t="s">
        <v>283</v>
      </c>
      <c r="F1349" s="4" t="s">
        <v>1001</v>
      </c>
      <c r="G1349" s="4" t="s">
        <v>1002</v>
      </c>
      <c r="H1349" s="6">
        <v>300</v>
      </c>
      <c r="I1349" s="12" t="s">
        <v>123</v>
      </c>
      <c r="J1349" s="12" t="s">
        <v>1087</v>
      </c>
      <c r="K1349" s="10">
        <v>45000</v>
      </c>
      <c r="L1349" s="11">
        <v>0.25</v>
      </c>
      <c r="M1349" s="13">
        <f t="shared" si="42"/>
        <v>180000</v>
      </c>
      <c r="N1349" s="13">
        <f t="shared" si="43"/>
        <v>600</v>
      </c>
      <c r="O1349" s="4" t="s">
        <v>31</v>
      </c>
      <c r="P1349" s="12" t="s">
        <v>124</v>
      </c>
    </row>
    <row r="1350" spans="2:16" ht="14.25" customHeight="1">
      <c r="B1350" s="4" t="s">
        <v>13</v>
      </c>
      <c r="C1350" s="4">
        <v>1128299</v>
      </c>
      <c r="D1350" s="5">
        <v>44479</v>
      </c>
      <c r="E1350" s="4" t="s">
        <v>283</v>
      </c>
      <c r="F1350" s="4" t="s">
        <v>1001</v>
      </c>
      <c r="G1350" s="4" t="s">
        <v>1002</v>
      </c>
      <c r="H1350" s="6">
        <v>275</v>
      </c>
      <c r="I1350" s="12" t="s">
        <v>49</v>
      </c>
      <c r="J1350" s="12" t="s">
        <v>1086</v>
      </c>
      <c r="K1350" s="10">
        <v>37812.5</v>
      </c>
      <c r="L1350" s="11">
        <v>0.25</v>
      </c>
      <c r="M1350" s="13">
        <f t="shared" si="42"/>
        <v>151250</v>
      </c>
      <c r="N1350" s="13">
        <f t="shared" si="43"/>
        <v>550</v>
      </c>
      <c r="O1350" s="4" t="s">
        <v>31</v>
      </c>
      <c r="P1350" s="12" t="s">
        <v>125</v>
      </c>
    </row>
    <row r="1351" spans="2:16" ht="14.25" customHeight="1">
      <c r="B1351" s="4" t="s">
        <v>13</v>
      </c>
      <c r="C1351" s="4">
        <v>1128299</v>
      </c>
      <c r="D1351" s="5">
        <v>44479</v>
      </c>
      <c r="E1351" s="4" t="s">
        <v>283</v>
      </c>
      <c r="F1351" s="4" t="s">
        <v>1001</v>
      </c>
      <c r="G1351" s="4" t="s">
        <v>1002</v>
      </c>
      <c r="H1351" s="6">
        <v>250</v>
      </c>
      <c r="I1351" s="12" t="s">
        <v>126</v>
      </c>
      <c r="J1351" s="12" t="s">
        <v>1086</v>
      </c>
      <c r="K1351" s="10">
        <v>24375</v>
      </c>
      <c r="L1351" s="11">
        <v>0.15</v>
      </c>
      <c r="M1351" s="13">
        <f t="shared" ref="M1351:M1414" si="44">K1351/L1351</f>
        <v>162500</v>
      </c>
      <c r="N1351" s="13">
        <f t="shared" ref="N1351:N1414" si="45">M1351/H1351</f>
        <v>650</v>
      </c>
      <c r="O1351" s="4" t="s">
        <v>31</v>
      </c>
      <c r="P1351" s="12" t="s">
        <v>127</v>
      </c>
    </row>
    <row r="1352" spans="2:16" ht="14.25" customHeight="1">
      <c r="B1352" s="4" t="s">
        <v>13</v>
      </c>
      <c r="C1352" s="4">
        <v>1128299</v>
      </c>
      <c r="D1352" s="5">
        <v>44479</v>
      </c>
      <c r="E1352" s="4" t="s">
        <v>283</v>
      </c>
      <c r="F1352" s="4" t="s">
        <v>1001</v>
      </c>
      <c r="G1352" s="4" t="s">
        <v>1002</v>
      </c>
      <c r="H1352" s="6">
        <v>300</v>
      </c>
      <c r="I1352" s="12" t="s">
        <v>128</v>
      </c>
      <c r="J1352" s="12" t="s">
        <v>1087</v>
      </c>
      <c r="K1352" s="10">
        <v>84000</v>
      </c>
      <c r="L1352" s="11">
        <v>0.4</v>
      </c>
      <c r="M1352" s="13">
        <f t="shared" si="44"/>
        <v>210000</v>
      </c>
      <c r="N1352" s="13">
        <f t="shared" si="45"/>
        <v>700</v>
      </c>
      <c r="O1352" s="4" t="s">
        <v>31</v>
      </c>
      <c r="P1352" s="12" t="s">
        <v>129</v>
      </c>
    </row>
    <row r="1353" spans="2:16" ht="14.25" customHeight="1">
      <c r="B1353" s="4" t="s">
        <v>13</v>
      </c>
      <c r="C1353" s="4">
        <v>1128299</v>
      </c>
      <c r="D1353" s="5">
        <v>44510</v>
      </c>
      <c r="E1353" s="4" t="s">
        <v>283</v>
      </c>
      <c r="F1353" s="4" t="s">
        <v>1001</v>
      </c>
      <c r="G1353" s="4" t="s">
        <v>1002</v>
      </c>
      <c r="H1353" s="6">
        <v>525</v>
      </c>
      <c r="I1353" s="12" t="s">
        <v>130</v>
      </c>
      <c r="J1353" s="12" t="s">
        <v>1087</v>
      </c>
      <c r="K1353" s="10">
        <v>72187.5</v>
      </c>
      <c r="L1353" s="11">
        <v>0.25</v>
      </c>
      <c r="M1353" s="13">
        <f t="shared" si="44"/>
        <v>288750</v>
      </c>
      <c r="N1353" s="13">
        <f t="shared" si="45"/>
        <v>550</v>
      </c>
      <c r="O1353" s="4" t="s">
        <v>31</v>
      </c>
      <c r="P1353" s="12" t="s">
        <v>131</v>
      </c>
    </row>
    <row r="1354" spans="2:16" ht="14.25" customHeight="1">
      <c r="B1354" s="4" t="s">
        <v>13</v>
      </c>
      <c r="C1354" s="4">
        <v>1128299</v>
      </c>
      <c r="D1354" s="5">
        <v>44510</v>
      </c>
      <c r="E1354" s="4" t="s">
        <v>283</v>
      </c>
      <c r="F1354" s="4" t="s">
        <v>1001</v>
      </c>
      <c r="G1354" s="4" t="s">
        <v>1002</v>
      </c>
      <c r="H1354" s="6">
        <v>600</v>
      </c>
      <c r="I1354" s="12" t="s">
        <v>132</v>
      </c>
      <c r="J1354" s="12" t="s">
        <v>1086</v>
      </c>
      <c r="K1354" s="10">
        <v>72000</v>
      </c>
      <c r="L1354" s="11">
        <v>0.2</v>
      </c>
      <c r="M1354" s="13">
        <f t="shared" si="44"/>
        <v>360000</v>
      </c>
      <c r="N1354" s="13">
        <f t="shared" si="45"/>
        <v>600</v>
      </c>
      <c r="O1354" s="4" t="s">
        <v>31</v>
      </c>
      <c r="P1354" s="12" t="s">
        <v>133</v>
      </c>
    </row>
    <row r="1355" spans="2:16" ht="14.25" customHeight="1">
      <c r="B1355" s="4" t="s">
        <v>13</v>
      </c>
      <c r="C1355" s="4">
        <v>1128299</v>
      </c>
      <c r="D1355" s="5">
        <v>44510</v>
      </c>
      <c r="E1355" s="4" t="s">
        <v>283</v>
      </c>
      <c r="F1355" s="4" t="s">
        <v>1001</v>
      </c>
      <c r="G1355" s="4" t="s">
        <v>1002</v>
      </c>
      <c r="H1355" s="6">
        <v>425</v>
      </c>
      <c r="I1355" s="12" t="s">
        <v>134</v>
      </c>
      <c r="J1355" s="12" t="s">
        <v>1087</v>
      </c>
      <c r="K1355" s="10">
        <v>58437.5</v>
      </c>
      <c r="L1355" s="11">
        <v>0.25</v>
      </c>
      <c r="M1355" s="13">
        <f t="shared" si="44"/>
        <v>233750</v>
      </c>
      <c r="N1355" s="13">
        <f t="shared" si="45"/>
        <v>550</v>
      </c>
      <c r="O1355" s="4" t="s">
        <v>31</v>
      </c>
      <c r="P1355" s="12" t="s">
        <v>135</v>
      </c>
    </row>
    <row r="1356" spans="2:16" ht="14.25" customHeight="1">
      <c r="B1356" s="4" t="s">
        <v>13</v>
      </c>
      <c r="C1356" s="4">
        <v>1128299</v>
      </c>
      <c r="D1356" s="5">
        <v>44510</v>
      </c>
      <c r="E1356" s="4" t="s">
        <v>283</v>
      </c>
      <c r="F1356" s="4" t="s">
        <v>1001</v>
      </c>
      <c r="G1356" s="4" t="s">
        <v>1002</v>
      </c>
      <c r="H1356" s="6">
        <v>400</v>
      </c>
      <c r="I1356" s="12" t="s">
        <v>136</v>
      </c>
      <c r="J1356" s="12" t="s">
        <v>1087</v>
      </c>
      <c r="K1356" s="10">
        <v>65000</v>
      </c>
      <c r="L1356" s="11">
        <v>0.25</v>
      </c>
      <c r="M1356" s="13">
        <f t="shared" si="44"/>
        <v>260000</v>
      </c>
      <c r="N1356" s="13">
        <f t="shared" si="45"/>
        <v>650</v>
      </c>
      <c r="O1356" s="4" t="s">
        <v>31</v>
      </c>
      <c r="P1356" s="12" t="s">
        <v>137</v>
      </c>
    </row>
    <row r="1357" spans="2:16" ht="14.25" customHeight="1">
      <c r="B1357" s="4" t="s">
        <v>13</v>
      </c>
      <c r="C1357" s="4">
        <v>1128299</v>
      </c>
      <c r="D1357" s="5">
        <v>44510</v>
      </c>
      <c r="E1357" s="4" t="s">
        <v>283</v>
      </c>
      <c r="F1357" s="4" t="s">
        <v>1001</v>
      </c>
      <c r="G1357" s="4" t="s">
        <v>1002</v>
      </c>
      <c r="H1357" s="6">
        <v>375</v>
      </c>
      <c r="I1357" s="12" t="s">
        <v>138</v>
      </c>
      <c r="J1357" s="12" t="s">
        <v>1086</v>
      </c>
      <c r="K1357" s="10">
        <v>47812.5</v>
      </c>
      <c r="L1357" s="11">
        <v>0.15</v>
      </c>
      <c r="M1357" s="13">
        <f t="shared" si="44"/>
        <v>318750</v>
      </c>
      <c r="N1357" s="13">
        <f t="shared" si="45"/>
        <v>850</v>
      </c>
      <c r="O1357" s="4" t="s">
        <v>31</v>
      </c>
      <c r="P1357" s="12" t="s">
        <v>139</v>
      </c>
    </row>
    <row r="1358" spans="2:16" ht="14.25" customHeight="1">
      <c r="B1358" s="4" t="s">
        <v>13</v>
      </c>
      <c r="C1358" s="4">
        <v>1128299</v>
      </c>
      <c r="D1358" s="5">
        <v>44510</v>
      </c>
      <c r="E1358" s="4" t="s">
        <v>283</v>
      </c>
      <c r="F1358" s="4" t="s">
        <v>1001</v>
      </c>
      <c r="G1358" s="4" t="s">
        <v>1002</v>
      </c>
      <c r="H1358" s="6">
        <v>500</v>
      </c>
      <c r="I1358" s="12" t="s">
        <v>42</v>
      </c>
      <c r="J1358" s="12" t="s">
        <v>1087</v>
      </c>
      <c r="K1358" s="10">
        <v>180000</v>
      </c>
      <c r="L1358" s="11">
        <v>0.4</v>
      </c>
      <c r="M1358" s="13">
        <f t="shared" si="44"/>
        <v>450000</v>
      </c>
      <c r="N1358" s="13">
        <f t="shared" si="45"/>
        <v>900</v>
      </c>
      <c r="O1358" s="4" t="s">
        <v>31</v>
      </c>
      <c r="P1358" s="12" t="s">
        <v>140</v>
      </c>
    </row>
    <row r="1359" spans="2:16" ht="14.25" customHeight="1">
      <c r="B1359" s="4" t="s">
        <v>13</v>
      </c>
      <c r="C1359" s="4">
        <v>1128299</v>
      </c>
      <c r="D1359" s="5">
        <v>44539</v>
      </c>
      <c r="E1359" s="4" t="s">
        <v>283</v>
      </c>
      <c r="F1359" s="4" t="s">
        <v>1001</v>
      </c>
      <c r="G1359" s="4" t="s">
        <v>1002</v>
      </c>
      <c r="H1359" s="6">
        <v>700</v>
      </c>
      <c r="I1359" s="12" t="s">
        <v>141</v>
      </c>
      <c r="J1359" s="12" t="s">
        <v>1086</v>
      </c>
      <c r="K1359" s="10">
        <v>131250</v>
      </c>
      <c r="L1359" s="11">
        <v>0.25</v>
      </c>
      <c r="M1359" s="13">
        <f t="shared" si="44"/>
        <v>525000</v>
      </c>
      <c r="N1359" s="13">
        <f t="shared" si="45"/>
        <v>750</v>
      </c>
      <c r="O1359" s="4" t="s">
        <v>31</v>
      </c>
      <c r="P1359" s="12" t="s">
        <v>142</v>
      </c>
    </row>
    <row r="1360" spans="2:16" ht="14.25" customHeight="1">
      <c r="B1360" s="4" t="s">
        <v>13</v>
      </c>
      <c r="C1360" s="4">
        <v>1128299</v>
      </c>
      <c r="D1360" s="5">
        <v>44539</v>
      </c>
      <c r="E1360" s="4" t="s">
        <v>283</v>
      </c>
      <c r="F1360" s="4" t="s">
        <v>1001</v>
      </c>
      <c r="G1360" s="4" t="s">
        <v>1002</v>
      </c>
      <c r="H1360" s="6">
        <v>700</v>
      </c>
      <c r="I1360" s="12" t="s">
        <v>143</v>
      </c>
      <c r="J1360" s="12" t="s">
        <v>1087</v>
      </c>
      <c r="K1360" s="10">
        <v>119000</v>
      </c>
      <c r="L1360" s="11">
        <v>0.2</v>
      </c>
      <c r="M1360" s="13">
        <f t="shared" si="44"/>
        <v>595000</v>
      </c>
      <c r="N1360" s="13">
        <f t="shared" si="45"/>
        <v>850</v>
      </c>
      <c r="O1360" s="4" t="s">
        <v>31</v>
      </c>
      <c r="P1360" s="12" t="s">
        <v>144</v>
      </c>
    </row>
    <row r="1361" spans="2:16" ht="14.25" customHeight="1">
      <c r="B1361" s="4" t="s">
        <v>13</v>
      </c>
      <c r="C1361" s="4">
        <v>1128299</v>
      </c>
      <c r="D1361" s="5">
        <v>44539</v>
      </c>
      <c r="E1361" s="4" t="s">
        <v>283</v>
      </c>
      <c r="F1361" s="4" t="s">
        <v>1001</v>
      </c>
      <c r="G1361" s="4" t="s">
        <v>1002</v>
      </c>
      <c r="H1361" s="6">
        <v>500</v>
      </c>
      <c r="I1361" s="12" t="s">
        <v>145</v>
      </c>
      <c r="J1361" s="12" t="s">
        <v>1087</v>
      </c>
      <c r="K1361" s="10">
        <v>100000</v>
      </c>
      <c r="L1361" s="11">
        <v>0.25</v>
      </c>
      <c r="M1361" s="13">
        <f t="shared" si="44"/>
        <v>400000</v>
      </c>
      <c r="N1361" s="13">
        <f t="shared" si="45"/>
        <v>800</v>
      </c>
      <c r="O1361" s="4" t="s">
        <v>31</v>
      </c>
      <c r="P1361" s="12" t="s">
        <v>146</v>
      </c>
    </row>
    <row r="1362" spans="2:16" ht="14.25" customHeight="1">
      <c r="B1362" s="4" t="s">
        <v>13</v>
      </c>
      <c r="C1362" s="4">
        <v>1128299</v>
      </c>
      <c r="D1362" s="5">
        <v>44539</v>
      </c>
      <c r="E1362" s="4" t="s">
        <v>283</v>
      </c>
      <c r="F1362" s="4" t="s">
        <v>1001</v>
      </c>
      <c r="G1362" s="4" t="s">
        <v>1002</v>
      </c>
      <c r="H1362" s="6">
        <v>500</v>
      </c>
      <c r="I1362" s="12" t="s">
        <v>37</v>
      </c>
      <c r="J1362" s="12" t="s">
        <v>1086</v>
      </c>
      <c r="K1362" s="10">
        <v>100000</v>
      </c>
      <c r="L1362" s="11">
        <v>0.25</v>
      </c>
      <c r="M1362" s="13">
        <f t="shared" si="44"/>
        <v>400000</v>
      </c>
      <c r="N1362" s="13">
        <f t="shared" si="45"/>
        <v>800</v>
      </c>
      <c r="O1362" s="4" t="s">
        <v>31</v>
      </c>
      <c r="P1362" s="12" t="s">
        <v>147</v>
      </c>
    </row>
    <row r="1363" spans="2:16" ht="14.25" customHeight="1">
      <c r="B1363" s="4" t="s">
        <v>13</v>
      </c>
      <c r="C1363" s="4">
        <v>1128299</v>
      </c>
      <c r="D1363" s="5">
        <v>44539</v>
      </c>
      <c r="E1363" s="4" t="s">
        <v>283</v>
      </c>
      <c r="F1363" s="4" t="s">
        <v>1001</v>
      </c>
      <c r="G1363" s="4" t="s">
        <v>1002</v>
      </c>
      <c r="H1363" s="6">
        <v>425</v>
      </c>
      <c r="I1363" s="12" t="s">
        <v>148</v>
      </c>
      <c r="J1363" s="12" t="s">
        <v>1087</v>
      </c>
      <c r="K1363" s="10">
        <v>57375</v>
      </c>
      <c r="L1363" s="11">
        <v>0.15</v>
      </c>
      <c r="M1363" s="13">
        <f t="shared" si="44"/>
        <v>382500</v>
      </c>
      <c r="N1363" s="13">
        <f t="shared" si="45"/>
        <v>900</v>
      </c>
      <c r="O1363" s="4" t="s">
        <v>31</v>
      </c>
      <c r="P1363" s="12" t="s">
        <v>149</v>
      </c>
    </row>
    <row r="1364" spans="2:16" ht="14.25" customHeight="1">
      <c r="B1364" s="4" t="s">
        <v>13</v>
      </c>
      <c r="C1364" s="4">
        <v>1128299</v>
      </c>
      <c r="D1364" s="5">
        <v>44539</v>
      </c>
      <c r="E1364" s="4" t="s">
        <v>283</v>
      </c>
      <c r="F1364" s="4" t="s">
        <v>1001</v>
      </c>
      <c r="G1364" s="4" t="s">
        <v>1002</v>
      </c>
      <c r="H1364" s="6">
        <v>525</v>
      </c>
      <c r="I1364" s="12" t="s">
        <v>153</v>
      </c>
      <c r="J1364" s="12" t="s">
        <v>1087</v>
      </c>
      <c r="K1364" s="10">
        <v>199500</v>
      </c>
      <c r="L1364" s="11">
        <v>0.4</v>
      </c>
      <c r="M1364" s="13">
        <f t="shared" si="44"/>
        <v>498750</v>
      </c>
      <c r="N1364" s="13">
        <f t="shared" si="45"/>
        <v>950</v>
      </c>
      <c r="O1364" s="4" t="s">
        <v>31</v>
      </c>
      <c r="P1364" s="12" t="s">
        <v>154</v>
      </c>
    </row>
    <row r="1365" spans="2:16" ht="14.25" customHeight="1">
      <c r="B1365" s="4" t="s">
        <v>13</v>
      </c>
      <c r="C1365" s="4">
        <v>1128299</v>
      </c>
      <c r="D1365" s="5">
        <v>44213</v>
      </c>
      <c r="E1365" s="4" t="s">
        <v>283</v>
      </c>
      <c r="F1365" s="4" t="s">
        <v>1001</v>
      </c>
      <c r="G1365" s="4" t="s">
        <v>1002</v>
      </c>
      <c r="H1365" s="6">
        <v>425</v>
      </c>
      <c r="I1365" s="12" t="s">
        <v>35</v>
      </c>
      <c r="J1365" s="12" t="s">
        <v>1087</v>
      </c>
      <c r="K1365" s="10">
        <v>51000</v>
      </c>
      <c r="L1365" s="11">
        <v>0.3</v>
      </c>
      <c r="M1365" s="13">
        <f t="shared" si="44"/>
        <v>170000</v>
      </c>
      <c r="N1365" s="13">
        <f t="shared" si="45"/>
        <v>400</v>
      </c>
      <c r="O1365" s="4" t="s">
        <v>31</v>
      </c>
      <c r="P1365" s="12" t="s">
        <v>155</v>
      </c>
    </row>
    <row r="1366" spans="2:16" ht="14.25" customHeight="1">
      <c r="B1366" s="4" t="s">
        <v>13</v>
      </c>
      <c r="C1366" s="4">
        <v>1128299</v>
      </c>
      <c r="D1366" s="5">
        <v>44213</v>
      </c>
      <c r="E1366" s="4" t="s">
        <v>283</v>
      </c>
      <c r="F1366" s="4" t="s">
        <v>1001</v>
      </c>
      <c r="G1366" s="4" t="s">
        <v>1002</v>
      </c>
      <c r="H1366" s="6">
        <v>425</v>
      </c>
      <c r="I1366" s="12" t="s">
        <v>156</v>
      </c>
      <c r="J1366" s="12" t="s">
        <v>1086</v>
      </c>
      <c r="K1366" s="10">
        <v>53125</v>
      </c>
      <c r="L1366" s="11">
        <v>0.25</v>
      </c>
      <c r="M1366" s="13">
        <f t="shared" si="44"/>
        <v>212500</v>
      </c>
      <c r="N1366" s="13">
        <f t="shared" si="45"/>
        <v>500</v>
      </c>
      <c r="O1366" s="4" t="s">
        <v>31</v>
      </c>
      <c r="P1366" s="12" t="s">
        <v>157</v>
      </c>
    </row>
    <row r="1367" spans="2:16" ht="14.25" customHeight="1">
      <c r="B1367" s="4" t="s">
        <v>13</v>
      </c>
      <c r="C1367" s="4">
        <v>1128299</v>
      </c>
      <c r="D1367" s="5">
        <v>44213</v>
      </c>
      <c r="E1367" s="4" t="s">
        <v>283</v>
      </c>
      <c r="F1367" s="4" t="s">
        <v>1001</v>
      </c>
      <c r="G1367" s="4" t="s">
        <v>1002</v>
      </c>
      <c r="H1367" s="6">
        <v>425</v>
      </c>
      <c r="I1367" s="12" t="s">
        <v>99</v>
      </c>
      <c r="J1367" s="12" t="s">
        <v>1087</v>
      </c>
      <c r="K1367" s="10">
        <v>63750</v>
      </c>
      <c r="L1367" s="11">
        <v>0.3</v>
      </c>
      <c r="M1367" s="13">
        <f t="shared" si="44"/>
        <v>212500</v>
      </c>
      <c r="N1367" s="13">
        <f t="shared" si="45"/>
        <v>500</v>
      </c>
      <c r="O1367" s="4" t="s">
        <v>31</v>
      </c>
      <c r="P1367" s="12" t="s">
        <v>158</v>
      </c>
    </row>
    <row r="1368" spans="2:16" ht="14.25" customHeight="1">
      <c r="B1368" s="4" t="s">
        <v>13</v>
      </c>
      <c r="C1368" s="4">
        <v>1128299</v>
      </c>
      <c r="D1368" s="5">
        <v>44213</v>
      </c>
      <c r="E1368" s="4" t="s">
        <v>283</v>
      </c>
      <c r="F1368" s="4" t="s">
        <v>1001</v>
      </c>
      <c r="G1368" s="4" t="s">
        <v>1002</v>
      </c>
      <c r="H1368" s="6">
        <v>275</v>
      </c>
      <c r="I1368" s="12" t="s">
        <v>159</v>
      </c>
      <c r="J1368" s="12" t="s">
        <v>1086</v>
      </c>
      <c r="K1368" s="10">
        <v>41250</v>
      </c>
      <c r="L1368" s="11">
        <v>0.3</v>
      </c>
      <c r="M1368" s="13">
        <f t="shared" si="44"/>
        <v>137500</v>
      </c>
      <c r="N1368" s="13">
        <f t="shared" si="45"/>
        <v>500</v>
      </c>
      <c r="O1368" s="4" t="s">
        <v>31</v>
      </c>
      <c r="P1368" s="12" t="s">
        <v>160</v>
      </c>
    </row>
    <row r="1369" spans="2:16" ht="14.25" customHeight="1">
      <c r="B1369" s="4" t="s">
        <v>13</v>
      </c>
      <c r="C1369" s="4">
        <v>1128299</v>
      </c>
      <c r="D1369" s="5">
        <v>44213</v>
      </c>
      <c r="E1369" s="4" t="s">
        <v>283</v>
      </c>
      <c r="F1369" s="4" t="s">
        <v>1001</v>
      </c>
      <c r="G1369" s="4" t="s">
        <v>1002</v>
      </c>
      <c r="H1369" s="6">
        <v>225</v>
      </c>
      <c r="I1369" s="12" t="s">
        <v>161</v>
      </c>
      <c r="J1369" s="12" t="s">
        <v>1087</v>
      </c>
      <c r="K1369" s="10">
        <v>24750</v>
      </c>
      <c r="L1369" s="11">
        <v>0.2</v>
      </c>
      <c r="M1369" s="13">
        <f t="shared" si="44"/>
        <v>123750</v>
      </c>
      <c r="N1369" s="13">
        <f t="shared" si="45"/>
        <v>550</v>
      </c>
      <c r="O1369" s="4" t="s">
        <v>31</v>
      </c>
      <c r="P1369" s="12" t="s">
        <v>162</v>
      </c>
    </row>
    <row r="1370" spans="2:16" ht="14.25" customHeight="1">
      <c r="B1370" s="4" t="s">
        <v>13</v>
      </c>
      <c r="C1370" s="4">
        <v>1128299</v>
      </c>
      <c r="D1370" s="5">
        <v>44213</v>
      </c>
      <c r="E1370" s="4" t="s">
        <v>283</v>
      </c>
      <c r="F1370" s="4" t="s">
        <v>1001</v>
      </c>
      <c r="G1370" s="4" t="s">
        <v>1002</v>
      </c>
      <c r="H1370" s="6">
        <v>475</v>
      </c>
      <c r="I1370" s="12" t="s">
        <v>163</v>
      </c>
      <c r="J1370" s="12" t="s">
        <v>1086</v>
      </c>
      <c r="K1370" s="10">
        <v>106875</v>
      </c>
      <c r="L1370" s="11">
        <v>0.45</v>
      </c>
      <c r="M1370" s="13">
        <f t="shared" si="44"/>
        <v>237500</v>
      </c>
      <c r="N1370" s="13">
        <f t="shared" si="45"/>
        <v>500</v>
      </c>
      <c r="O1370" s="4" t="s">
        <v>31</v>
      </c>
      <c r="P1370" s="12" t="s">
        <v>164</v>
      </c>
    </row>
    <row r="1371" spans="2:16" ht="14.25" customHeight="1">
      <c r="B1371" s="4" t="s">
        <v>13</v>
      </c>
      <c r="C1371" s="4">
        <v>1128299</v>
      </c>
      <c r="D1371" s="5">
        <v>44244</v>
      </c>
      <c r="E1371" s="4" t="s">
        <v>283</v>
      </c>
      <c r="F1371" s="4" t="s">
        <v>1001</v>
      </c>
      <c r="G1371" s="4" t="s">
        <v>1002</v>
      </c>
      <c r="H1371" s="6">
        <v>525</v>
      </c>
      <c r="I1371" s="12" t="s">
        <v>165</v>
      </c>
      <c r="J1371" s="12" t="s">
        <v>1087</v>
      </c>
      <c r="K1371" s="10">
        <v>63000</v>
      </c>
      <c r="L1371" s="11">
        <v>0.3</v>
      </c>
      <c r="M1371" s="13">
        <f t="shared" si="44"/>
        <v>210000</v>
      </c>
      <c r="N1371" s="13">
        <f t="shared" si="45"/>
        <v>400</v>
      </c>
      <c r="O1371" s="4" t="s">
        <v>31</v>
      </c>
      <c r="P1371" s="12" t="s">
        <v>166</v>
      </c>
    </row>
    <row r="1372" spans="2:16" ht="14.25" customHeight="1">
      <c r="B1372" s="4" t="s">
        <v>13</v>
      </c>
      <c r="C1372" s="4">
        <v>1128299</v>
      </c>
      <c r="D1372" s="5">
        <v>44244</v>
      </c>
      <c r="E1372" s="4" t="s">
        <v>283</v>
      </c>
      <c r="F1372" s="4" t="s">
        <v>1001</v>
      </c>
      <c r="G1372" s="4" t="s">
        <v>1002</v>
      </c>
      <c r="H1372" s="6">
        <v>425</v>
      </c>
      <c r="I1372" s="12" t="s">
        <v>167</v>
      </c>
      <c r="J1372" s="12" t="s">
        <v>1086</v>
      </c>
      <c r="K1372" s="10">
        <v>53125</v>
      </c>
      <c r="L1372" s="11">
        <v>0.25</v>
      </c>
      <c r="M1372" s="13">
        <f t="shared" si="44"/>
        <v>212500</v>
      </c>
      <c r="N1372" s="13">
        <f t="shared" si="45"/>
        <v>500</v>
      </c>
      <c r="O1372" s="4" t="s">
        <v>31</v>
      </c>
      <c r="P1372" s="12" t="s">
        <v>168</v>
      </c>
    </row>
    <row r="1373" spans="2:16" ht="14.25" customHeight="1">
      <c r="B1373" s="4" t="s">
        <v>13</v>
      </c>
      <c r="C1373" s="4">
        <v>1128299</v>
      </c>
      <c r="D1373" s="5">
        <v>44244</v>
      </c>
      <c r="E1373" s="4" t="s">
        <v>283</v>
      </c>
      <c r="F1373" s="4" t="s">
        <v>1001</v>
      </c>
      <c r="G1373" s="4" t="s">
        <v>1002</v>
      </c>
      <c r="H1373" s="6">
        <v>425</v>
      </c>
      <c r="I1373" s="12" t="s">
        <v>169</v>
      </c>
      <c r="J1373" s="12" t="s">
        <v>1087</v>
      </c>
      <c r="K1373" s="10">
        <v>63750</v>
      </c>
      <c r="L1373" s="11">
        <v>0.3</v>
      </c>
      <c r="M1373" s="13">
        <f t="shared" si="44"/>
        <v>212500</v>
      </c>
      <c r="N1373" s="13">
        <f t="shared" si="45"/>
        <v>500</v>
      </c>
      <c r="O1373" s="4" t="s">
        <v>31</v>
      </c>
      <c r="P1373" s="12" t="s">
        <v>170</v>
      </c>
    </row>
    <row r="1374" spans="2:16" ht="14.25" customHeight="1">
      <c r="B1374" s="4" t="s">
        <v>13</v>
      </c>
      <c r="C1374" s="4">
        <v>1128299</v>
      </c>
      <c r="D1374" s="5">
        <v>44244</v>
      </c>
      <c r="E1374" s="4" t="s">
        <v>984</v>
      </c>
      <c r="F1374" s="4" t="s">
        <v>985</v>
      </c>
      <c r="G1374" s="4" t="s">
        <v>1003</v>
      </c>
      <c r="H1374" s="6">
        <v>275</v>
      </c>
      <c r="I1374" s="12" t="s">
        <v>27</v>
      </c>
      <c r="J1374" s="12" t="s">
        <v>1087</v>
      </c>
      <c r="K1374" s="10">
        <v>41250</v>
      </c>
      <c r="L1374" s="11">
        <v>0.3</v>
      </c>
      <c r="M1374" s="13">
        <f t="shared" si="44"/>
        <v>137500</v>
      </c>
      <c r="N1374" s="13">
        <f t="shared" si="45"/>
        <v>500</v>
      </c>
      <c r="O1374" s="4" t="s">
        <v>31</v>
      </c>
      <c r="P1374" s="12" t="s">
        <v>171</v>
      </c>
    </row>
    <row r="1375" spans="2:16" ht="14.25" customHeight="1">
      <c r="B1375" s="4" t="s">
        <v>13</v>
      </c>
      <c r="C1375" s="4">
        <v>1128299</v>
      </c>
      <c r="D1375" s="5">
        <v>44244</v>
      </c>
      <c r="E1375" s="4" t="s">
        <v>984</v>
      </c>
      <c r="F1375" s="4" t="s">
        <v>985</v>
      </c>
      <c r="G1375" s="4" t="s">
        <v>1003</v>
      </c>
      <c r="H1375" s="6">
        <v>200</v>
      </c>
      <c r="I1375" s="12" t="s">
        <v>172</v>
      </c>
      <c r="J1375" s="12" t="s">
        <v>1087</v>
      </c>
      <c r="K1375" s="10">
        <v>22000</v>
      </c>
      <c r="L1375" s="11">
        <v>0.2</v>
      </c>
      <c r="M1375" s="13">
        <f t="shared" si="44"/>
        <v>110000</v>
      </c>
      <c r="N1375" s="13">
        <f t="shared" si="45"/>
        <v>550</v>
      </c>
      <c r="O1375" s="4" t="s">
        <v>31</v>
      </c>
      <c r="P1375" s="12" t="s">
        <v>173</v>
      </c>
    </row>
    <row r="1376" spans="2:16" ht="14.25" customHeight="1">
      <c r="B1376" s="4" t="s">
        <v>13</v>
      </c>
      <c r="C1376" s="4">
        <v>1128299</v>
      </c>
      <c r="D1376" s="5">
        <v>44244</v>
      </c>
      <c r="E1376" s="4" t="s">
        <v>984</v>
      </c>
      <c r="F1376" s="4" t="s">
        <v>985</v>
      </c>
      <c r="G1376" s="4" t="s">
        <v>1003</v>
      </c>
      <c r="H1376" s="6">
        <v>400</v>
      </c>
      <c r="I1376" s="12" t="s">
        <v>174</v>
      </c>
      <c r="J1376" s="12" t="s">
        <v>1087</v>
      </c>
      <c r="K1376" s="10">
        <v>90000</v>
      </c>
      <c r="L1376" s="11">
        <v>0.45</v>
      </c>
      <c r="M1376" s="13">
        <f t="shared" si="44"/>
        <v>200000</v>
      </c>
      <c r="N1376" s="13">
        <f t="shared" si="45"/>
        <v>500</v>
      </c>
      <c r="O1376" s="4" t="s">
        <v>31</v>
      </c>
      <c r="P1376" s="12" t="s">
        <v>175</v>
      </c>
    </row>
    <row r="1377" spans="2:16" ht="14.25" customHeight="1">
      <c r="B1377" s="4" t="s">
        <v>13</v>
      </c>
      <c r="C1377" s="4">
        <v>1128299</v>
      </c>
      <c r="D1377" s="5">
        <v>44271</v>
      </c>
      <c r="E1377" s="4" t="s">
        <v>984</v>
      </c>
      <c r="F1377" s="4" t="s">
        <v>985</v>
      </c>
      <c r="G1377" s="4" t="s">
        <v>1003</v>
      </c>
      <c r="H1377" s="6">
        <v>550</v>
      </c>
      <c r="I1377" s="12" t="s">
        <v>176</v>
      </c>
      <c r="J1377" s="12" t="s">
        <v>1087</v>
      </c>
      <c r="K1377" s="10">
        <v>82500</v>
      </c>
      <c r="L1377" s="11">
        <v>0.3</v>
      </c>
      <c r="M1377" s="13">
        <f t="shared" si="44"/>
        <v>275000</v>
      </c>
      <c r="N1377" s="13">
        <f t="shared" si="45"/>
        <v>500</v>
      </c>
      <c r="O1377" s="4" t="s">
        <v>31</v>
      </c>
      <c r="P1377" s="12" t="s">
        <v>177</v>
      </c>
    </row>
    <row r="1378" spans="2:16" ht="14.25" customHeight="1">
      <c r="B1378" s="4" t="s">
        <v>13</v>
      </c>
      <c r="C1378" s="4">
        <v>1128299</v>
      </c>
      <c r="D1378" s="5">
        <v>44271</v>
      </c>
      <c r="E1378" s="4" t="s">
        <v>984</v>
      </c>
      <c r="F1378" s="4" t="s">
        <v>985</v>
      </c>
      <c r="G1378" s="4" t="s">
        <v>1003</v>
      </c>
      <c r="H1378" s="6">
        <v>400</v>
      </c>
      <c r="I1378" s="12" t="s">
        <v>178</v>
      </c>
      <c r="J1378" s="12" t="s">
        <v>1087</v>
      </c>
      <c r="K1378" s="10">
        <v>60000</v>
      </c>
      <c r="L1378" s="11">
        <v>0.25</v>
      </c>
      <c r="M1378" s="13">
        <f t="shared" si="44"/>
        <v>240000</v>
      </c>
      <c r="N1378" s="13">
        <f t="shared" si="45"/>
        <v>600</v>
      </c>
      <c r="O1378" s="4" t="s">
        <v>31</v>
      </c>
      <c r="P1378" s="12" t="s">
        <v>179</v>
      </c>
    </row>
    <row r="1379" spans="2:16" ht="14.25" customHeight="1">
      <c r="B1379" s="4" t="s">
        <v>13</v>
      </c>
      <c r="C1379" s="4">
        <v>1128299</v>
      </c>
      <c r="D1379" s="5">
        <v>44271</v>
      </c>
      <c r="E1379" s="4" t="s">
        <v>984</v>
      </c>
      <c r="F1379" s="4" t="s">
        <v>985</v>
      </c>
      <c r="G1379" s="4" t="s">
        <v>1003</v>
      </c>
      <c r="H1379" s="6">
        <v>425</v>
      </c>
      <c r="I1379" s="12" t="s">
        <v>180</v>
      </c>
      <c r="J1379" s="12" t="s">
        <v>1087</v>
      </c>
      <c r="K1379" s="10">
        <v>82875</v>
      </c>
      <c r="L1379" s="11">
        <v>0.3</v>
      </c>
      <c r="M1379" s="13">
        <f t="shared" si="44"/>
        <v>276250</v>
      </c>
      <c r="N1379" s="13">
        <f t="shared" si="45"/>
        <v>650</v>
      </c>
      <c r="O1379" s="4" t="s">
        <v>31</v>
      </c>
      <c r="P1379" s="12" t="s">
        <v>181</v>
      </c>
    </row>
    <row r="1380" spans="2:16" ht="14.25" customHeight="1">
      <c r="B1380" s="4" t="s">
        <v>13</v>
      </c>
      <c r="C1380" s="4">
        <v>1128299</v>
      </c>
      <c r="D1380" s="5">
        <v>44271</v>
      </c>
      <c r="E1380" s="4" t="s">
        <v>984</v>
      </c>
      <c r="F1380" s="4" t="s">
        <v>985</v>
      </c>
      <c r="G1380" s="4" t="s">
        <v>1003</v>
      </c>
      <c r="H1380" s="6">
        <v>325</v>
      </c>
      <c r="I1380" s="12" t="s">
        <v>182</v>
      </c>
      <c r="J1380" s="12" t="s">
        <v>1087</v>
      </c>
      <c r="K1380" s="10">
        <v>58500</v>
      </c>
      <c r="L1380" s="11">
        <v>0.3</v>
      </c>
      <c r="M1380" s="13">
        <f t="shared" si="44"/>
        <v>195000</v>
      </c>
      <c r="N1380" s="13">
        <f t="shared" si="45"/>
        <v>600</v>
      </c>
      <c r="O1380" s="4" t="s">
        <v>31</v>
      </c>
      <c r="P1380" s="12" t="s">
        <v>183</v>
      </c>
    </row>
    <row r="1381" spans="2:16" ht="14.25" customHeight="1">
      <c r="B1381" s="4" t="s">
        <v>13</v>
      </c>
      <c r="C1381" s="4">
        <v>1128299</v>
      </c>
      <c r="D1381" s="5">
        <v>44271</v>
      </c>
      <c r="E1381" s="4" t="s">
        <v>984</v>
      </c>
      <c r="F1381" s="4" t="s">
        <v>985</v>
      </c>
      <c r="G1381" s="4" t="s">
        <v>1003</v>
      </c>
      <c r="H1381" s="6">
        <v>175</v>
      </c>
      <c r="I1381" s="12" t="s">
        <v>143</v>
      </c>
      <c r="J1381" s="12" t="s">
        <v>1087</v>
      </c>
      <c r="K1381" s="10">
        <v>22750</v>
      </c>
      <c r="L1381" s="11">
        <v>0.2</v>
      </c>
      <c r="M1381" s="13">
        <f t="shared" si="44"/>
        <v>113750</v>
      </c>
      <c r="N1381" s="13">
        <f t="shared" si="45"/>
        <v>650</v>
      </c>
      <c r="O1381" s="4" t="s">
        <v>31</v>
      </c>
      <c r="P1381" s="12" t="s">
        <v>184</v>
      </c>
    </row>
    <row r="1382" spans="2:16" ht="14.25" customHeight="1">
      <c r="B1382" s="4" t="s">
        <v>13</v>
      </c>
      <c r="C1382" s="4">
        <v>1128299</v>
      </c>
      <c r="D1382" s="5">
        <v>44271</v>
      </c>
      <c r="E1382" s="4" t="s">
        <v>984</v>
      </c>
      <c r="F1382" s="4" t="s">
        <v>985</v>
      </c>
      <c r="G1382" s="4" t="s">
        <v>1003</v>
      </c>
      <c r="H1382" s="6">
        <v>375</v>
      </c>
      <c r="I1382" s="12" t="s">
        <v>185</v>
      </c>
      <c r="J1382" s="12" t="s">
        <v>1087</v>
      </c>
      <c r="K1382" s="10">
        <v>101250</v>
      </c>
      <c r="L1382" s="11">
        <v>0.45</v>
      </c>
      <c r="M1382" s="13">
        <f t="shared" si="44"/>
        <v>225000</v>
      </c>
      <c r="N1382" s="13">
        <f t="shared" si="45"/>
        <v>600</v>
      </c>
      <c r="O1382" s="4" t="s">
        <v>31</v>
      </c>
      <c r="P1382" s="12" t="s">
        <v>186</v>
      </c>
    </row>
    <row r="1383" spans="2:16" ht="14.25" customHeight="1">
      <c r="B1383" s="4" t="s">
        <v>13</v>
      </c>
      <c r="C1383" s="4">
        <v>1128299</v>
      </c>
      <c r="D1383" s="5">
        <v>44303</v>
      </c>
      <c r="E1383" s="4" t="s">
        <v>984</v>
      </c>
      <c r="F1383" s="4" t="s">
        <v>985</v>
      </c>
      <c r="G1383" s="4" t="s">
        <v>1003</v>
      </c>
      <c r="H1383" s="6">
        <v>550</v>
      </c>
      <c r="I1383" s="12" t="s">
        <v>187</v>
      </c>
      <c r="J1383" s="12" t="s">
        <v>1086</v>
      </c>
      <c r="K1383" s="10">
        <v>107250</v>
      </c>
      <c r="L1383" s="11">
        <v>0.3</v>
      </c>
      <c r="M1383" s="13">
        <f t="shared" si="44"/>
        <v>357500</v>
      </c>
      <c r="N1383" s="13">
        <f t="shared" si="45"/>
        <v>650</v>
      </c>
      <c r="O1383" s="4" t="s">
        <v>31</v>
      </c>
      <c r="P1383" s="12" t="s">
        <v>188</v>
      </c>
    </row>
    <row r="1384" spans="2:16" ht="14.25" customHeight="1">
      <c r="B1384" s="4" t="s">
        <v>13</v>
      </c>
      <c r="C1384" s="4">
        <v>1128299</v>
      </c>
      <c r="D1384" s="5">
        <v>44303</v>
      </c>
      <c r="E1384" s="4" t="s">
        <v>984</v>
      </c>
      <c r="F1384" s="4" t="s">
        <v>985</v>
      </c>
      <c r="G1384" s="4" t="s">
        <v>1003</v>
      </c>
      <c r="H1384" s="6">
        <v>350</v>
      </c>
      <c r="I1384" s="12" t="s">
        <v>189</v>
      </c>
      <c r="J1384" s="12" t="s">
        <v>1087</v>
      </c>
      <c r="K1384" s="10">
        <v>61250</v>
      </c>
      <c r="L1384" s="11">
        <v>0.25</v>
      </c>
      <c r="M1384" s="13">
        <f t="shared" si="44"/>
        <v>245000</v>
      </c>
      <c r="N1384" s="13">
        <f t="shared" si="45"/>
        <v>700</v>
      </c>
      <c r="O1384" s="4" t="s">
        <v>31</v>
      </c>
      <c r="P1384" s="12" t="s">
        <v>190</v>
      </c>
    </row>
    <row r="1385" spans="2:16" ht="14.25" customHeight="1">
      <c r="B1385" s="4" t="s">
        <v>13</v>
      </c>
      <c r="C1385" s="4">
        <v>1128299</v>
      </c>
      <c r="D1385" s="5">
        <v>44303</v>
      </c>
      <c r="E1385" s="4" t="s">
        <v>984</v>
      </c>
      <c r="F1385" s="4" t="s">
        <v>985</v>
      </c>
      <c r="G1385" s="4" t="s">
        <v>1003</v>
      </c>
      <c r="H1385" s="6">
        <v>400</v>
      </c>
      <c r="I1385" s="12" t="s">
        <v>191</v>
      </c>
      <c r="J1385" s="12" t="s">
        <v>1086</v>
      </c>
      <c r="K1385" s="10">
        <v>84000</v>
      </c>
      <c r="L1385" s="11">
        <v>0.3</v>
      </c>
      <c r="M1385" s="13">
        <f t="shared" si="44"/>
        <v>280000</v>
      </c>
      <c r="N1385" s="13">
        <f t="shared" si="45"/>
        <v>700</v>
      </c>
      <c r="O1385" s="4" t="s">
        <v>31</v>
      </c>
      <c r="P1385" s="12" t="s">
        <v>192</v>
      </c>
    </row>
    <row r="1386" spans="2:16" ht="14.25" customHeight="1">
      <c r="B1386" s="4" t="s">
        <v>13</v>
      </c>
      <c r="C1386" s="4">
        <v>1128299</v>
      </c>
      <c r="D1386" s="5">
        <v>44303</v>
      </c>
      <c r="E1386" s="4" t="s">
        <v>984</v>
      </c>
      <c r="F1386" s="4" t="s">
        <v>985</v>
      </c>
      <c r="G1386" s="4" t="s">
        <v>1003</v>
      </c>
      <c r="H1386" s="6">
        <v>300</v>
      </c>
      <c r="I1386" s="12" t="s">
        <v>193</v>
      </c>
      <c r="J1386" s="12" t="s">
        <v>1087</v>
      </c>
      <c r="K1386" s="10">
        <v>49500</v>
      </c>
      <c r="L1386" s="11">
        <v>0.3</v>
      </c>
      <c r="M1386" s="13">
        <f t="shared" si="44"/>
        <v>165000</v>
      </c>
      <c r="N1386" s="13">
        <f t="shared" si="45"/>
        <v>550</v>
      </c>
      <c r="O1386" s="4" t="s">
        <v>31</v>
      </c>
      <c r="P1386" s="12" t="s">
        <v>194</v>
      </c>
    </row>
    <row r="1387" spans="2:16" ht="14.25" customHeight="1">
      <c r="B1387" s="4" t="s">
        <v>13</v>
      </c>
      <c r="C1387" s="4">
        <v>1128299</v>
      </c>
      <c r="D1387" s="5">
        <v>44303</v>
      </c>
      <c r="E1387" s="4" t="s">
        <v>984</v>
      </c>
      <c r="F1387" s="4" t="s">
        <v>985</v>
      </c>
      <c r="G1387" s="4" t="s">
        <v>1003</v>
      </c>
      <c r="H1387" s="6">
        <v>200</v>
      </c>
      <c r="I1387" s="12" t="s">
        <v>195</v>
      </c>
      <c r="J1387" s="12" t="s">
        <v>1087</v>
      </c>
      <c r="K1387" s="10">
        <v>24000</v>
      </c>
      <c r="L1387" s="11">
        <v>0.2</v>
      </c>
      <c r="M1387" s="13">
        <f t="shared" si="44"/>
        <v>120000</v>
      </c>
      <c r="N1387" s="13">
        <f t="shared" si="45"/>
        <v>600</v>
      </c>
      <c r="O1387" s="4" t="s">
        <v>31</v>
      </c>
      <c r="P1387" s="12" t="s">
        <v>196</v>
      </c>
    </row>
    <row r="1388" spans="2:16" ht="14.25" customHeight="1">
      <c r="B1388" s="4" t="s">
        <v>13</v>
      </c>
      <c r="C1388" s="4">
        <v>1128299</v>
      </c>
      <c r="D1388" s="5">
        <v>44303</v>
      </c>
      <c r="E1388" s="4" t="s">
        <v>984</v>
      </c>
      <c r="F1388" s="4" t="s">
        <v>985</v>
      </c>
      <c r="G1388" s="4" t="s">
        <v>1003</v>
      </c>
      <c r="H1388" s="6">
        <v>375</v>
      </c>
      <c r="I1388" s="12" t="s">
        <v>197</v>
      </c>
      <c r="J1388" s="12" t="s">
        <v>1086</v>
      </c>
      <c r="K1388" s="10">
        <v>126562.5</v>
      </c>
      <c r="L1388" s="11">
        <v>0.45</v>
      </c>
      <c r="M1388" s="13">
        <f t="shared" si="44"/>
        <v>281250</v>
      </c>
      <c r="N1388" s="13">
        <f t="shared" si="45"/>
        <v>750</v>
      </c>
      <c r="O1388" s="4" t="s">
        <v>31</v>
      </c>
      <c r="P1388" s="12" t="s">
        <v>198</v>
      </c>
    </row>
    <row r="1389" spans="2:16" ht="14.25" customHeight="1">
      <c r="B1389" s="4" t="s">
        <v>13</v>
      </c>
      <c r="C1389" s="4">
        <v>1128299</v>
      </c>
      <c r="D1389" s="5">
        <v>44334</v>
      </c>
      <c r="E1389" s="4" t="s">
        <v>984</v>
      </c>
      <c r="F1389" s="4" t="s">
        <v>985</v>
      </c>
      <c r="G1389" s="4" t="s">
        <v>1003</v>
      </c>
      <c r="H1389" s="6">
        <v>575</v>
      </c>
      <c r="I1389" s="12" t="s">
        <v>199</v>
      </c>
      <c r="J1389" s="12" t="s">
        <v>1087</v>
      </c>
      <c r="K1389" s="10">
        <v>103500</v>
      </c>
      <c r="L1389" s="11">
        <v>0.3</v>
      </c>
      <c r="M1389" s="13">
        <f t="shared" si="44"/>
        <v>345000</v>
      </c>
      <c r="N1389" s="13">
        <f t="shared" si="45"/>
        <v>600</v>
      </c>
      <c r="O1389" s="4" t="s">
        <v>31</v>
      </c>
      <c r="P1389" s="12" t="s">
        <v>200</v>
      </c>
    </row>
    <row r="1390" spans="2:16" ht="14.25" customHeight="1">
      <c r="B1390" s="4" t="s">
        <v>13</v>
      </c>
      <c r="C1390" s="4">
        <v>1128299</v>
      </c>
      <c r="D1390" s="5">
        <v>44334</v>
      </c>
      <c r="E1390" s="4" t="s">
        <v>984</v>
      </c>
      <c r="F1390" s="4" t="s">
        <v>985</v>
      </c>
      <c r="G1390" s="4" t="s">
        <v>1003</v>
      </c>
      <c r="H1390" s="6">
        <v>425</v>
      </c>
      <c r="I1390" s="12" t="s">
        <v>201</v>
      </c>
      <c r="J1390" s="12" t="s">
        <v>1086</v>
      </c>
      <c r="K1390" s="10">
        <v>69062.5</v>
      </c>
      <c r="L1390" s="11">
        <v>0.25</v>
      </c>
      <c r="M1390" s="13">
        <f t="shared" si="44"/>
        <v>276250</v>
      </c>
      <c r="N1390" s="13">
        <f t="shared" si="45"/>
        <v>650</v>
      </c>
      <c r="O1390" s="4" t="s">
        <v>31</v>
      </c>
      <c r="P1390" s="12" t="s">
        <v>202</v>
      </c>
    </row>
    <row r="1391" spans="2:16" ht="14.25" customHeight="1">
      <c r="B1391" s="4" t="s">
        <v>13</v>
      </c>
      <c r="C1391" s="4">
        <v>1128299</v>
      </c>
      <c r="D1391" s="5">
        <v>44334</v>
      </c>
      <c r="E1391" s="4" t="s">
        <v>984</v>
      </c>
      <c r="F1391" s="4" t="s">
        <v>985</v>
      </c>
      <c r="G1391" s="4" t="s">
        <v>1003</v>
      </c>
      <c r="H1391" s="6">
        <v>425</v>
      </c>
      <c r="I1391" s="12" t="s">
        <v>203</v>
      </c>
      <c r="J1391" s="12" t="s">
        <v>1087</v>
      </c>
      <c r="K1391" s="10">
        <v>82875</v>
      </c>
      <c r="L1391" s="11">
        <v>0.3</v>
      </c>
      <c r="M1391" s="13">
        <f t="shared" si="44"/>
        <v>276250</v>
      </c>
      <c r="N1391" s="13">
        <f t="shared" si="45"/>
        <v>650</v>
      </c>
      <c r="O1391" s="4" t="s">
        <v>31</v>
      </c>
      <c r="P1391" s="12" t="s">
        <v>204</v>
      </c>
    </row>
    <row r="1392" spans="2:16" ht="14.25" customHeight="1">
      <c r="B1392" s="4" t="s">
        <v>13</v>
      </c>
      <c r="C1392" s="4">
        <v>1128299</v>
      </c>
      <c r="D1392" s="5">
        <v>44334</v>
      </c>
      <c r="E1392" s="4" t="s">
        <v>984</v>
      </c>
      <c r="F1392" s="4" t="s">
        <v>985</v>
      </c>
      <c r="G1392" s="4" t="s">
        <v>1003</v>
      </c>
      <c r="H1392" s="6">
        <v>325</v>
      </c>
      <c r="I1392" s="12" t="s">
        <v>205</v>
      </c>
      <c r="J1392" s="12" t="s">
        <v>1087</v>
      </c>
      <c r="K1392" s="10">
        <v>58500</v>
      </c>
      <c r="L1392" s="11">
        <v>0.3</v>
      </c>
      <c r="M1392" s="13">
        <f t="shared" si="44"/>
        <v>195000</v>
      </c>
      <c r="N1392" s="13">
        <f t="shared" si="45"/>
        <v>600</v>
      </c>
      <c r="O1392" s="4" t="s">
        <v>31</v>
      </c>
      <c r="P1392" s="12" t="s">
        <v>206</v>
      </c>
    </row>
    <row r="1393" spans="2:16" ht="14.25" customHeight="1">
      <c r="B1393" s="4" t="s">
        <v>13</v>
      </c>
      <c r="C1393" s="4">
        <v>1128299</v>
      </c>
      <c r="D1393" s="5">
        <v>44334</v>
      </c>
      <c r="E1393" s="4" t="s">
        <v>984</v>
      </c>
      <c r="F1393" s="4" t="s">
        <v>985</v>
      </c>
      <c r="G1393" s="4" t="s">
        <v>1003</v>
      </c>
      <c r="H1393" s="6">
        <v>225</v>
      </c>
      <c r="I1393" s="12" t="s">
        <v>207</v>
      </c>
      <c r="J1393" s="12" t="s">
        <v>1087</v>
      </c>
      <c r="K1393" s="10">
        <v>24750</v>
      </c>
      <c r="L1393" s="11">
        <v>0.2</v>
      </c>
      <c r="M1393" s="13">
        <f t="shared" si="44"/>
        <v>123750</v>
      </c>
      <c r="N1393" s="13">
        <f t="shared" si="45"/>
        <v>550</v>
      </c>
      <c r="O1393" s="4" t="s">
        <v>31</v>
      </c>
      <c r="P1393" s="12" t="s">
        <v>208</v>
      </c>
    </row>
    <row r="1394" spans="2:16" ht="14.25" customHeight="1">
      <c r="B1394" s="4" t="s">
        <v>13</v>
      </c>
      <c r="C1394" s="4">
        <v>1128299</v>
      </c>
      <c r="D1394" s="5">
        <v>44334</v>
      </c>
      <c r="E1394" s="4" t="s">
        <v>984</v>
      </c>
      <c r="F1394" s="4" t="s">
        <v>985</v>
      </c>
      <c r="G1394" s="4" t="s">
        <v>1003</v>
      </c>
      <c r="H1394" s="6">
        <v>575</v>
      </c>
      <c r="I1394" s="12" t="s">
        <v>209</v>
      </c>
      <c r="J1394" s="12" t="s">
        <v>1087</v>
      </c>
      <c r="K1394" s="10">
        <v>181125</v>
      </c>
      <c r="L1394" s="11">
        <v>0.45</v>
      </c>
      <c r="M1394" s="13">
        <f t="shared" si="44"/>
        <v>402500</v>
      </c>
      <c r="N1394" s="13">
        <f t="shared" si="45"/>
        <v>700</v>
      </c>
      <c r="O1394" s="4" t="s">
        <v>31</v>
      </c>
      <c r="P1394" s="12" t="s">
        <v>210</v>
      </c>
    </row>
    <row r="1395" spans="2:16" ht="14.25" customHeight="1">
      <c r="B1395" s="4" t="s">
        <v>13</v>
      </c>
      <c r="C1395" s="4">
        <v>1128299</v>
      </c>
      <c r="D1395" s="5">
        <v>44364</v>
      </c>
      <c r="E1395" s="4" t="s">
        <v>984</v>
      </c>
      <c r="F1395" s="4" t="s">
        <v>985</v>
      </c>
      <c r="G1395" s="4" t="s">
        <v>1003</v>
      </c>
      <c r="H1395" s="6">
        <v>825</v>
      </c>
      <c r="I1395" s="12" t="s">
        <v>211</v>
      </c>
      <c r="J1395" s="12" t="s">
        <v>1086</v>
      </c>
      <c r="K1395" s="10">
        <v>160875</v>
      </c>
      <c r="L1395" s="11">
        <v>0.3</v>
      </c>
      <c r="M1395" s="13">
        <f t="shared" si="44"/>
        <v>536250</v>
      </c>
      <c r="N1395" s="13">
        <f t="shared" si="45"/>
        <v>650</v>
      </c>
      <c r="O1395" s="4" t="s">
        <v>31</v>
      </c>
      <c r="P1395" s="12" t="s">
        <v>212</v>
      </c>
    </row>
    <row r="1396" spans="2:16" ht="14.25" customHeight="1">
      <c r="B1396" s="4" t="s">
        <v>13</v>
      </c>
      <c r="C1396" s="4">
        <v>1128299</v>
      </c>
      <c r="D1396" s="5">
        <v>44364</v>
      </c>
      <c r="E1396" s="4" t="s">
        <v>984</v>
      </c>
      <c r="F1396" s="4" t="s">
        <v>985</v>
      </c>
      <c r="G1396" s="4" t="s">
        <v>1003</v>
      </c>
      <c r="H1396" s="6">
        <v>700</v>
      </c>
      <c r="I1396" s="12" t="s">
        <v>213</v>
      </c>
      <c r="J1396" s="12" t="s">
        <v>1087</v>
      </c>
      <c r="K1396" s="10">
        <v>122500</v>
      </c>
      <c r="L1396" s="11">
        <v>0.25</v>
      </c>
      <c r="M1396" s="13">
        <f t="shared" si="44"/>
        <v>490000</v>
      </c>
      <c r="N1396" s="13">
        <f t="shared" si="45"/>
        <v>700</v>
      </c>
      <c r="O1396" s="4" t="s">
        <v>16</v>
      </c>
      <c r="P1396" s="12" t="s">
        <v>214</v>
      </c>
    </row>
    <row r="1397" spans="2:16" ht="14.25" customHeight="1">
      <c r="B1397" s="4" t="s">
        <v>13</v>
      </c>
      <c r="C1397" s="4">
        <v>1128299</v>
      </c>
      <c r="D1397" s="5">
        <v>44364</v>
      </c>
      <c r="E1397" s="4" t="s">
        <v>984</v>
      </c>
      <c r="F1397" s="4" t="s">
        <v>985</v>
      </c>
      <c r="G1397" s="4" t="s">
        <v>1003</v>
      </c>
      <c r="H1397" s="6">
        <v>700</v>
      </c>
      <c r="I1397" s="12" t="s">
        <v>215</v>
      </c>
      <c r="J1397" s="12" t="s">
        <v>1087</v>
      </c>
      <c r="K1397" s="10">
        <v>178500</v>
      </c>
      <c r="L1397" s="11">
        <v>0.3</v>
      </c>
      <c r="M1397" s="13">
        <f t="shared" si="44"/>
        <v>595000</v>
      </c>
      <c r="N1397" s="13">
        <f t="shared" si="45"/>
        <v>850</v>
      </c>
      <c r="O1397" s="4" t="s">
        <v>16</v>
      </c>
      <c r="P1397" s="12" t="s">
        <v>216</v>
      </c>
    </row>
    <row r="1398" spans="2:16" ht="14.25" customHeight="1">
      <c r="B1398" s="4" t="s">
        <v>13</v>
      </c>
      <c r="C1398" s="4">
        <v>1128299</v>
      </c>
      <c r="D1398" s="5">
        <v>44364</v>
      </c>
      <c r="E1398" s="4" t="s">
        <v>984</v>
      </c>
      <c r="F1398" s="4" t="s">
        <v>985</v>
      </c>
      <c r="G1398" s="4" t="s">
        <v>1003</v>
      </c>
      <c r="H1398" s="6">
        <v>575</v>
      </c>
      <c r="I1398" s="12" t="s">
        <v>217</v>
      </c>
      <c r="J1398" s="12" t="s">
        <v>1087</v>
      </c>
      <c r="K1398" s="10">
        <v>146625</v>
      </c>
      <c r="L1398" s="11">
        <v>0.3</v>
      </c>
      <c r="M1398" s="13">
        <f t="shared" si="44"/>
        <v>488750</v>
      </c>
      <c r="N1398" s="13">
        <f t="shared" si="45"/>
        <v>850</v>
      </c>
      <c r="O1398" s="4" t="s">
        <v>16</v>
      </c>
      <c r="P1398" s="12" t="s">
        <v>218</v>
      </c>
    </row>
    <row r="1399" spans="2:16" ht="14.25" customHeight="1">
      <c r="B1399" s="4" t="s">
        <v>13</v>
      </c>
      <c r="C1399" s="4">
        <v>1128299</v>
      </c>
      <c r="D1399" s="5">
        <v>44364</v>
      </c>
      <c r="E1399" s="4" t="s">
        <v>984</v>
      </c>
      <c r="F1399" s="4" t="s">
        <v>985</v>
      </c>
      <c r="G1399" s="4" t="s">
        <v>1003</v>
      </c>
      <c r="H1399" s="6">
        <v>450</v>
      </c>
      <c r="I1399" s="12" t="s">
        <v>213</v>
      </c>
      <c r="J1399" s="12" t="s">
        <v>1087</v>
      </c>
      <c r="K1399" s="10">
        <v>85500</v>
      </c>
      <c r="L1399" s="11">
        <v>0.2</v>
      </c>
      <c r="M1399" s="13">
        <f t="shared" si="44"/>
        <v>427500</v>
      </c>
      <c r="N1399" s="13">
        <f t="shared" si="45"/>
        <v>950</v>
      </c>
      <c r="O1399" s="4" t="s">
        <v>16</v>
      </c>
      <c r="P1399" s="12" t="s">
        <v>219</v>
      </c>
    </row>
    <row r="1400" spans="2:16" ht="14.25" customHeight="1">
      <c r="B1400" s="4" t="s">
        <v>13</v>
      </c>
      <c r="C1400" s="4">
        <v>1128299</v>
      </c>
      <c r="D1400" s="5">
        <v>44364</v>
      </c>
      <c r="E1400" s="4" t="s">
        <v>984</v>
      </c>
      <c r="F1400" s="4" t="s">
        <v>985</v>
      </c>
      <c r="G1400" s="4" t="s">
        <v>1003</v>
      </c>
      <c r="H1400" s="6">
        <v>750</v>
      </c>
      <c r="I1400" s="12" t="s">
        <v>220</v>
      </c>
      <c r="J1400" s="12" t="s">
        <v>1086</v>
      </c>
      <c r="K1400" s="10">
        <v>371250</v>
      </c>
      <c r="L1400" s="11">
        <v>0.45</v>
      </c>
      <c r="M1400" s="13">
        <f t="shared" si="44"/>
        <v>825000</v>
      </c>
      <c r="N1400" s="13">
        <f t="shared" si="45"/>
        <v>1100</v>
      </c>
      <c r="O1400" s="4" t="s">
        <v>16</v>
      </c>
      <c r="P1400" s="12" t="s">
        <v>221</v>
      </c>
    </row>
    <row r="1401" spans="2:16" ht="14.25" customHeight="1">
      <c r="B1401" s="4" t="s">
        <v>13</v>
      </c>
      <c r="C1401" s="4">
        <v>1128299</v>
      </c>
      <c r="D1401" s="5">
        <v>44393</v>
      </c>
      <c r="E1401" s="4" t="s">
        <v>984</v>
      </c>
      <c r="F1401" s="4" t="s">
        <v>985</v>
      </c>
      <c r="G1401" s="4" t="s">
        <v>1003</v>
      </c>
      <c r="H1401" s="6">
        <v>900</v>
      </c>
      <c r="I1401" s="12" t="s">
        <v>222</v>
      </c>
      <c r="J1401" s="12" t="s">
        <v>1086</v>
      </c>
      <c r="K1401" s="10">
        <v>243000</v>
      </c>
      <c r="L1401" s="11">
        <v>0.3</v>
      </c>
      <c r="M1401" s="13">
        <f t="shared" si="44"/>
        <v>810000</v>
      </c>
      <c r="N1401" s="13">
        <f t="shared" si="45"/>
        <v>900</v>
      </c>
      <c r="O1401" s="4" t="s">
        <v>16</v>
      </c>
      <c r="P1401" s="12" t="s">
        <v>223</v>
      </c>
    </row>
    <row r="1402" spans="2:16" ht="14.25" customHeight="1">
      <c r="B1402" s="4" t="s">
        <v>13</v>
      </c>
      <c r="C1402" s="4">
        <v>1128299</v>
      </c>
      <c r="D1402" s="5">
        <v>44393</v>
      </c>
      <c r="E1402" s="4" t="s">
        <v>984</v>
      </c>
      <c r="F1402" s="4" t="s">
        <v>985</v>
      </c>
      <c r="G1402" s="4" t="s">
        <v>1003</v>
      </c>
      <c r="H1402" s="6">
        <v>750</v>
      </c>
      <c r="I1402" s="12" t="s">
        <v>224</v>
      </c>
      <c r="J1402" s="12" t="s">
        <v>1087</v>
      </c>
      <c r="K1402" s="10">
        <v>178125</v>
      </c>
      <c r="L1402" s="11">
        <v>0.25</v>
      </c>
      <c r="M1402" s="13">
        <f t="shared" si="44"/>
        <v>712500</v>
      </c>
      <c r="N1402" s="13">
        <f t="shared" si="45"/>
        <v>950</v>
      </c>
      <c r="O1402" s="4" t="s">
        <v>16</v>
      </c>
      <c r="P1402" s="12" t="s">
        <v>225</v>
      </c>
    </row>
    <row r="1403" spans="2:16" ht="14.25" customHeight="1">
      <c r="B1403" s="4" t="s">
        <v>13</v>
      </c>
      <c r="C1403" s="4">
        <v>1128299</v>
      </c>
      <c r="D1403" s="5">
        <v>44393</v>
      </c>
      <c r="E1403" s="4" t="s">
        <v>984</v>
      </c>
      <c r="F1403" s="4" t="s">
        <v>985</v>
      </c>
      <c r="G1403" s="4" t="s">
        <v>1003</v>
      </c>
      <c r="H1403" s="6">
        <v>700</v>
      </c>
      <c r="I1403" s="12" t="s">
        <v>83</v>
      </c>
      <c r="J1403" s="12" t="s">
        <v>1086</v>
      </c>
      <c r="K1403" s="10">
        <v>199500</v>
      </c>
      <c r="L1403" s="11">
        <v>0.3</v>
      </c>
      <c r="M1403" s="13">
        <f t="shared" si="44"/>
        <v>665000</v>
      </c>
      <c r="N1403" s="13">
        <f t="shared" si="45"/>
        <v>950</v>
      </c>
      <c r="O1403" s="4" t="s">
        <v>16</v>
      </c>
      <c r="P1403" s="12" t="s">
        <v>226</v>
      </c>
    </row>
    <row r="1404" spans="2:16" ht="14.25" customHeight="1">
      <c r="B1404" s="4" t="s">
        <v>13</v>
      </c>
      <c r="C1404" s="4">
        <v>1128299</v>
      </c>
      <c r="D1404" s="5">
        <v>44393</v>
      </c>
      <c r="E1404" s="4" t="s">
        <v>984</v>
      </c>
      <c r="F1404" s="4" t="s">
        <v>985</v>
      </c>
      <c r="G1404" s="4" t="s">
        <v>1003</v>
      </c>
      <c r="H1404" s="6">
        <v>600</v>
      </c>
      <c r="I1404" s="12" t="s">
        <v>37</v>
      </c>
      <c r="J1404" s="12" t="s">
        <v>1086</v>
      </c>
      <c r="K1404" s="10">
        <v>162000</v>
      </c>
      <c r="L1404" s="11">
        <v>0.3</v>
      </c>
      <c r="M1404" s="13">
        <f t="shared" si="44"/>
        <v>540000</v>
      </c>
      <c r="N1404" s="13">
        <f t="shared" si="45"/>
        <v>900</v>
      </c>
      <c r="O1404" s="4" t="s">
        <v>16</v>
      </c>
      <c r="P1404" s="12" t="s">
        <v>227</v>
      </c>
    </row>
    <row r="1405" spans="2:16" ht="14.25" customHeight="1">
      <c r="B1405" s="4" t="s">
        <v>13</v>
      </c>
      <c r="C1405" s="4">
        <v>1128299</v>
      </c>
      <c r="D1405" s="5">
        <v>44393</v>
      </c>
      <c r="E1405" s="4" t="s">
        <v>984</v>
      </c>
      <c r="F1405" s="4" t="s">
        <v>985</v>
      </c>
      <c r="G1405" s="4" t="s">
        <v>1003</v>
      </c>
      <c r="H1405" s="6">
        <v>650</v>
      </c>
      <c r="I1405" s="12" t="s">
        <v>228</v>
      </c>
      <c r="J1405" s="12" t="s">
        <v>1087</v>
      </c>
      <c r="K1405" s="10">
        <v>123500</v>
      </c>
      <c r="L1405" s="11">
        <v>0.2</v>
      </c>
      <c r="M1405" s="13">
        <f t="shared" si="44"/>
        <v>617500</v>
      </c>
      <c r="N1405" s="13">
        <f t="shared" si="45"/>
        <v>950</v>
      </c>
      <c r="O1405" s="4" t="s">
        <v>16</v>
      </c>
      <c r="P1405" s="12" t="s">
        <v>229</v>
      </c>
    </row>
    <row r="1406" spans="2:16" ht="14.25" customHeight="1">
      <c r="B1406" s="4" t="s">
        <v>13</v>
      </c>
      <c r="C1406" s="4">
        <v>1128299</v>
      </c>
      <c r="D1406" s="5">
        <v>44393</v>
      </c>
      <c r="E1406" s="4" t="s">
        <v>984</v>
      </c>
      <c r="F1406" s="4" t="s">
        <v>985</v>
      </c>
      <c r="G1406" s="4" t="s">
        <v>1003</v>
      </c>
      <c r="H1406" s="6">
        <v>650</v>
      </c>
      <c r="I1406" s="12" t="s">
        <v>230</v>
      </c>
      <c r="J1406" s="12" t="s">
        <v>1087</v>
      </c>
      <c r="K1406" s="10">
        <v>321750</v>
      </c>
      <c r="L1406" s="11">
        <v>0.45</v>
      </c>
      <c r="M1406" s="13">
        <f t="shared" si="44"/>
        <v>715000</v>
      </c>
      <c r="N1406" s="13">
        <f t="shared" si="45"/>
        <v>1100</v>
      </c>
      <c r="O1406" s="4" t="s">
        <v>16</v>
      </c>
      <c r="P1406" s="12" t="s">
        <v>231</v>
      </c>
    </row>
    <row r="1407" spans="2:16" ht="14.25" customHeight="1">
      <c r="B1407" s="4" t="s">
        <v>13</v>
      </c>
      <c r="C1407" s="4">
        <v>1128299</v>
      </c>
      <c r="D1407" s="5">
        <v>44425</v>
      </c>
      <c r="E1407" s="4" t="s">
        <v>984</v>
      </c>
      <c r="F1407" s="4" t="s">
        <v>985</v>
      </c>
      <c r="G1407" s="4" t="s">
        <v>1003</v>
      </c>
      <c r="H1407" s="6">
        <v>850</v>
      </c>
      <c r="I1407" s="12" t="s">
        <v>232</v>
      </c>
      <c r="J1407" s="12" t="s">
        <v>1087</v>
      </c>
      <c r="K1407" s="10">
        <v>242250</v>
      </c>
      <c r="L1407" s="11">
        <v>0.3</v>
      </c>
      <c r="M1407" s="13">
        <f t="shared" si="44"/>
        <v>807500</v>
      </c>
      <c r="N1407" s="13">
        <f t="shared" si="45"/>
        <v>950</v>
      </c>
      <c r="O1407" s="4" t="s">
        <v>16</v>
      </c>
      <c r="P1407" s="12" t="s">
        <v>233</v>
      </c>
    </row>
    <row r="1408" spans="2:16" ht="14.25" customHeight="1">
      <c r="B1408" s="4" t="s">
        <v>13</v>
      </c>
      <c r="C1408" s="4">
        <v>1128299</v>
      </c>
      <c r="D1408" s="5">
        <v>44425</v>
      </c>
      <c r="E1408" s="4" t="s">
        <v>984</v>
      </c>
      <c r="F1408" s="4" t="s">
        <v>985</v>
      </c>
      <c r="G1408" s="4" t="s">
        <v>1003</v>
      </c>
      <c r="H1408" s="6">
        <v>825</v>
      </c>
      <c r="I1408" s="12" t="s">
        <v>234</v>
      </c>
      <c r="J1408" s="12" t="s">
        <v>1087</v>
      </c>
      <c r="K1408" s="10">
        <v>175312.5</v>
      </c>
      <c r="L1408" s="11">
        <v>0.25</v>
      </c>
      <c r="M1408" s="13">
        <f t="shared" si="44"/>
        <v>701250</v>
      </c>
      <c r="N1408" s="13">
        <f t="shared" si="45"/>
        <v>850</v>
      </c>
      <c r="O1408" s="4" t="s">
        <v>16</v>
      </c>
      <c r="P1408" s="12" t="s">
        <v>235</v>
      </c>
    </row>
    <row r="1409" spans="2:16" ht="14.25" customHeight="1">
      <c r="B1409" s="4" t="s">
        <v>13</v>
      </c>
      <c r="C1409" s="4">
        <v>1128299</v>
      </c>
      <c r="D1409" s="5">
        <v>44425</v>
      </c>
      <c r="E1409" s="4" t="s">
        <v>984</v>
      </c>
      <c r="F1409" s="4" t="s">
        <v>985</v>
      </c>
      <c r="G1409" s="4" t="s">
        <v>1003</v>
      </c>
      <c r="H1409" s="6">
        <v>700</v>
      </c>
      <c r="I1409" s="12" t="s">
        <v>236</v>
      </c>
      <c r="J1409" s="12" t="s">
        <v>1087</v>
      </c>
      <c r="K1409" s="10">
        <v>168000</v>
      </c>
      <c r="L1409" s="11">
        <v>0.3</v>
      </c>
      <c r="M1409" s="13">
        <f t="shared" si="44"/>
        <v>560000</v>
      </c>
      <c r="N1409" s="13">
        <f t="shared" si="45"/>
        <v>800</v>
      </c>
      <c r="O1409" s="4" t="s">
        <v>16</v>
      </c>
      <c r="P1409" s="12" t="s">
        <v>237</v>
      </c>
    </row>
    <row r="1410" spans="2:16" ht="14.25" customHeight="1">
      <c r="B1410" s="4" t="s">
        <v>13</v>
      </c>
      <c r="C1410" s="4">
        <v>1128299</v>
      </c>
      <c r="D1410" s="5">
        <v>44425</v>
      </c>
      <c r="E1410" s="4" t="s">
        <v>984</v>
      </c>
      <c r="F1410" s="4" t="s">
        <v>985</v>
      </c>
      <c r="G1410" s="4" t="s">
        <v>1003</v>
      </c>
      <c r="H1410" s="6">
        <v>475</v>
      </c>
      <c r="I1410" s="12" t="s">
        <v>238</v>
      </c>
      <c r="J1410" s="12" t="s">
        <v>1086</v>
      </c>
      <c r="K1410" s="10">
        <v>114000</v>
      </c>
      <c r="L1410" s="11">
        <v>0.3</v>
      </c>
      <c r="M1410" s="13">
        <f t="shared" si="44"/>
        <v>380000</v>
      </c>
      <c r="N1410" s="13">
        <f t="shared" si="45"/>
        <v>800</v>
      </c>
      <c r="O1410" s="4" t="s">
        <v>16</v>
      </c>
      <c r="P1410" s="12" t="s">
        <v>239</v>
      </c>
    </row>
    <row r="1411" spans="2:16" ht="14.25" customHeight="1">
      <c r="B1411" s="4" t="s">
        <v>13</v>
      </c>
      <c r="C1411" s="4">
        <v>1128299</v>
      </c>
      <c r="D1411" s="5">
        <v>44425</v>
      </c>
      <c r="E1411" s="4" t="s">
        <v>984</v>
      </c>
      <c r="F1411" s="4" t="s">
        <v>985</v>
      </c>
      <c r="G1411" s="4" t="s">
        <v>1003</v>
      </c>
      <c r="H1411" s="6">
        <v>475</v>
      </c>
      <c r="I1411" s="12" t="s">
        <v>240</v>
      </c>
      <c r="J1411" s="12" t="s">
        <v>1087</v>
      </c>
      <c r="K1411" s="10">
        <v>76000</v>
      </c>
      <c r="L1411" s="11">
        <v>0.2</v>
      </c>
      <c r="M1411" s="13">
        <f t="shared" si="44"/>
        <v>380000</v>
      </c>
      <c r="N1411" s="13">
        <f t="shared" si="45"/>
        <v>800</v>
      </c>
      <c r="O1411" s="4" t="s">
        <v>16</v>
      </c>
      <c r="P1411" s="12" t="s">
        <v>241</v>
      </c>
    </row>
    <row r="1412" spans="2:16" ht="14.25" customHeight="1">
      <c r="B1412" s="4" t="s">
        <v>13</v>
      </c>
      <c r="C1412" s="4">
        <v>1128299</v>
      </c>
      <c r="D1412" s="5">
        <v>44425</v>
      </c>
      <c r="E1412" s="4" t="s">
        <v>984</v>
      </c>
      <c r="F1412" s="4" t="s">
        <v>985</v>
      </c>
      <c r="G1412" s="4" t="s">
        <v>1003</v>
      </c>
      <c r="H1412" s="6">
        <v>300</v>
      </c>
      <c r="I1412" s="12" t="s">
        <v>242</v>
      </c>
      <c r="J1412" s="12" t="s">
        <v>1087</v>
      </c>
      <c r="K1412" s="10">
        <v>114750</v>
      </c>
      <c r="L1412" s="11">
        <v>0.45</v>
      </c>
      <c r="M1412" s="13">
        <f t="shared" si="44"/>
        <v>255000</v>
      </c>
      <c r="N1412" s="13">
        <f t="shared" si="45"/>
        <v>850</v>
      </c>
      <c r="O1412" s="4" t="s">
        <v>16</v>
      </c>
      <c r="P1412" s="12" t="s">
        <v>243</v>
      </c>
    </row>
    <row r="1413" spans="2:16" ht="14.25" customHeight="1">
      <c r="B1413" s="4" t="s">
        <v>13</v>
      </c>
      <c r="C1413" s="4">
        <v>1128299</v>
      </c>
      <c r="D1413" s="5">
        <v>44457</v>
      </c>
      <c r="E1413" s="4" t="s">
        <v>984</v>
      </c>
      <c r="F1413" s="4" t="s">
        <v>985</v>
      </c>
      <c r="G1413" s="4" t="s">
        <v>1003</v>
      </c>
      <c r="H1413" s="6">
        <v>500</v>
      </c>
      <c r="I1413" s="12" t="s">
        <v>244</v>
      </c>
      <c r="J1413" s="12" t="s">
        <v>1087</v>
      </c>
      <c r="K1413" s="10">
        <v>90000</v>
      </c>
      <c r="L1413" s="11">
        <v>0.3</v>
      </c>
      <c r="M1413" s="13">
        <f t="shared" si="44"/>
        <v>300000</v>
      </c>
      <c r="N1413" s="13">
        <f t="shared" si="45"/>
        <v>600</v>
      </c>
      <c r="O1413" s="4" t="s">
        <v>16</v>
      </c>
      <c r="P1413" s="12" t="s">
        <v>245</v>
      </c>
    </row>
    <row r="1414" spans="2:16" ht="14.25" customHeight="1">
      <c r="B1414" s="4" t="s">
        <v>13</v>
      </c>
      <c r="C1414" s="4">
        <v>1128299</v>
      </c>
      <c r="D1414" s="5">
        <v>44457</v>
      </c>
      <c r="E1414" s="4" t="s">
        <v>984</v>
      </c>
      <c r="F1414" s="4" t="s">
        <v>985</v>
      </c>
      <c r="G1414" s="4" t="s">
        <v>1003</v>
      </c>
      <c r="H1414" s="6">
        <v>500</v>
      </c>
      <c r="I1414" s="12" t="s">
        <v>246</v>
      </c>
      <c r="J1414" s="12" t="s">
        <v>1087</v>
      </c>
      <c r="K1414" s="10">
        <v>81250</v>
      </c>
      <c r="L1414" s="11">
        <v>0.25</v>
      </c>
      <c r="M1414" s="13">
        <f t="shared" si="44"/>
        <v>325000</v>
      </c>
      <c r="N1414" s="13">
        <f t="shared" si="45"/>
        <v>650</v>
      </c>
      <c r="O1414" s="4" t="s">
        <v>16</v>
      </c>
      <c r="P1414" s="12" t="s">
        <v>247</v>
      </c>
    </row>
    <row r="1415" spans="2:16" ht="14.25" customHeight="1">
      <c r="B1415" s="4" t="s">
        <v>13</v>
      </c>
      <c r="C1415" s="4">
        <v>1128299</v>
      </c>
      <c r="D1415" s="5">
        <v>44457</v>
      </c>
      <c r="E1415" s="4" t="s">
        <v>984</v>
      </c>
      <c r="F1415" s="4" t="s">
        <v>985</v>
      </c>
      <c r="G1415" s="4" t="s">
        <v>1003</v>
      </c>
      <c r="H1415" s="6">
        <v>300</v>
      </c>
      <c r="I1415" s="12" t="s">
        <v>248</v>
      </c>
      <c r="J1415" s="12" t="s">
        <v>1087</v>
      </c>
      <c r="K1415" s="10">
        <v>54000</v>
      </c>
      <c r="L1415" s="11">
        <v>0.3</v>
      </c>
      <c r="M1415" s="13">
        <f t="shared" ref="M1415:M1478" si="46">K1415/L1415</f>
        <v>180000</v>
      </c>
      <c r="N1415" s="13">
        <f t="shared" ref="N1415:N1478" si="47">M1415/H1415</f>
        <v>600</v>
      </c>
      <c r="O1415" s="4" t="s">
        <v>16</v>
      </c>
      <c r="P1415" s="12" t="s">
        <v>249</v>
      </c>
    </row>
    <row r="1416" spans="2:16" ht="14.25" customHeight="1">
      <c r="B1416" s="4" t="s">
        <v>13</v>
      </c>
      <c r="C1416" s="4">
        <v>1128299</v>
      </c>
      <c r="D1416" s="5">
        <v>44457</v>
      </c>
      <c r="E1416" s="4" t="s">
        <v>984</v>
      </c>
      <c r="F1416" s="4" t="s">
        <v>985</v>
      </c>
      <c r="G1416" s="4" t="s">
        <v>1003</v>
      </c>
      <c r="H1416" s="6">
        <v>250</v>
      </c>
      <c r="I1416" s="12" t="s">
        <v>250</v>
      </c>
      <c r="J1416" s="12" t="s">
        <v>1086</v>
      </c>
      <c r="K1416" s="10">
        <v>45000</v>
      </c>
      <c r="L1416" s="11">
        <v>0.3</v>
      </c>
      <c r="M1416" s="13">
        <f t="shared" si="46"/>
        <v>150000</v>
      </c>
      <c r="N1416" s="13">
        <f t="shared" si="47"/>
        <v>600</v>
      </c>
      <c r="O1416" s="4" t="s">
        <v>16</v>
      </c>
      <c r="P1416" s="12" t="s">
        <v>251</v>
      </c>
    </row>
    <row r="1417" spans="2:16" ht="14.25" customHeight="1">
      <c r="B1417" s="4" t="s">
        <v>13</v>
      </c>
      <c r="C1417" s="4">
        <v>1128299</v>
      </c>
      <c r="D1417" s="5">
        <v>44457</v>
      </c>
      <c r="E1417" s="4" t="s">
        <v>984</v>
      </c>
      <c r="F1417" s="4" t="s">
        <v>985</v>
      </c>
      <c r="G1417" s="4" t="s">
        <v>1003</v>
      </c>
      <c r="H1417" s="6">
        <v>275</v>
      </c>
      <c r="I1417" s="12" t="s">
        <v>252</v>
      </c>
      <c r="J1417" s="12" t="s">
        <v>1086</v>
      </c>
      <c r="K1417" s="10">
        <v>38500</v>
      </c>
      <c r="L1417" s="11">
        <v>0.2</v>
      </c>
      <c r="M1417" s="13">
        <f t="shared" si="46"/>
        <v>192500</v>
      </c>
      <c r="N1417" s="13">
        <f t="shared" si="47"/>
        <v>700</v>
      </c>
      <c r="O1417" s="4" t="s">
        <v>16</v>
      </c>
      <c r="P1417" s="12" t="s">
        <v>253</v>
      </c>
    </row>
    <row r="1418" spans="2:16" ht="14.25" customHeight="1">
      <c r="B1418" s="4" t="s">
        <v>13</v>
      </c>
      <c r="C1418" s="4">
        <v>1128299</v>
      </c>
      <c r="D1418" s="5">
        <v>44457</v>
      </c>
      <c r="E1418" s="4" t="s">
        <v>984</v>
      </c>
      <c r="F1418" s="4" t="s">
        <v>985</v>
      </c>
      <c r="G1418" s="4" t="s">
        <v>1003</v>
      </c>
      <c r="H1418" s="6">
        <v>300</v>
      </c>
      <c r="I1418" s="12" t="s">
        <v>254</v>
      </c>
      <c r="J1418" s="12" t="s">
        <v>1086</v>
      </c>
      <c r="K1418" s="10">
        <v>74250</v>
      </c>
      <c r="L1418" s="11">
        <v>0.45</v>
      </c>
      <c r="M1418" s="13">
        <f t="shared" si="46"/>
        <v>165000</v>
      </c>
      <c r="N1418" s="13">
        <f t="shared" si="47"/>
        <v>550</v>
      </c>
      <c r="O1418" s="4" t="s">
        <v>16</v>
      </c>
      <c r="P1418" s="12" t="s">
        <v>255</v>
      </c>
    </row>
    <row r="1419" spans="2:16" ht="14.25" customHeight="1">
      <c r="B1419" s="4" t="s">
        <v>13</v>
      </c>
      <c r="C1419" s="4">
        <v>1128299</v>
      </c>
      <c r="D1419" s="5">
        <v>44486</v>
      </c>
      <c r="E1419" s="4" t="s">
        <v>984</v>
      </c>
      <c r="F1419" s="4" t="s">
        <v>985</v>
      </c>
      <c r="G1419" s="4" t="s">
        <v>1003</v>
      </c>
      <c r="H1419" s="6">
        <v>400</v>
      </c>
      <c r="I1419" s="12" t="s">
        <v>99</v>
      </c>
      <c r="J1419" s="12" t="s">
        <v>1087</v>
      </c>
      <c r="K1419" s="10">
        <v>60000</v>
      </c>
      <c r="L1419" s="11">
        <v>0.3</v>
      </c>
      <c r="M1419" s="13">
        <f t="shared" si="46"/>
        <v>200000</v>
      </c>
      <c r="N1419" s="13">
        <f t="shared" si="47"/>
        <v>500</v>
      </c>
      <c r="O1419" s="4" t="s">
        <v>16</v>
      </c>
      <c r="P1419" s="12" t="s">
        <v>256</v>
      </c>
    </row>
    <row r="1420" spans="2:16" ht="14.25" customHeight="1">
      <c r="B1420" s="4" t="s">
        <v>13</v>
      </c>
      <c r="C1420" s="4">
        <v>1128299</v>
      </c>
      <c r="D1420" s="5">
        <v>44486</v>
      </c>
      <c r="E1420" s="4" t="s">
        <v>984</v>
      </c>
      <c r="F1420" s="4" t="s">
        <v>985</v>
      </c>
      <c r="G1420" s="4" t="s">
        <v>1003</v>
      </c>
      <c r="H1420" s="6">
        <v>575</v>
      </c>
      <c r="I1420" s="12" t="s">
        <v>257</v>
      </c>
      <c r="J1420" s="12" t="s">
        <v>1086</v>
      </c>
      <c r="K1420" s="10">
        <v>93437.5</v>
      </c>
      <c r="L1420" s="11">
        <v>0.25</v>
      </c>
      <c r="M1420" s="13">
        <f t="shared" si="46"/>
        <v>373750</v>
      </c>
      <c r="N1420" s="13">
        <f t="shared" si="47"/>
        <v>650</v>
      </c>
      <c r="O1420" s="4" t="s">
        <v>16</v>
      </c>
      <c r="P1420" s="12" t="s">
        <v>258</v>
      </c>
    </row>
    <row r="1421" spans="2:16" ht="14.25" customHeight="1">
      <c r="B1421" s="4" t="s">
        <v>13</v>
      </c>
      <c r="C1421" s="4">
        <v>1128299</v>
      </c>
      <c r="D1421" s="5">
        <v>44486</v>
      </c>
      <c r="E1421" s="4" t="s">
        <v>984</v>
      </c>
      <c r="F1421" s="4" t="s">
        <v>985</v>
      </c>
      <c r="G1421" s="4" t="s">
        <v>1003</v>
      </c>
      <c r="H1421" s="6">
        <v>400</v>
      </c>
      <c r="I1421" s="12" t="s">
        <v>259</v>
      </c>
      <c r="J1421" s="12" t="s">
        <v>1087</v>
      </c>
      <c r="K1421" s="10">
        <v>72000</v>
      </c>
      <c r="L1421" s="11">
        <v>0.3</v>
      </c>
      <c r="M1421" s="13">
        <f t="shared" si="46"/>
        <v>240000</v>
      </c>
      <c r="N1421" s="13">
        <f t="shared" si="47"/>
        <v>600</v>
      </c>
      <c r="O1421" s="4" t="s">
        <v>16</v>
      </c>
      <c r="P1421" s="12" t="s">
        <v>260</v>
      </c>
    </row>
    <row r="1422" spans="2:16" ht="14.25" customHeight="1">
      <c r="B1422" s="4" t="s">
        <v>13</v>
      </c>
      <c r="C1422" s="4">
        <v>1128299</v>
      </c>
      <c r="D1422" s="5">
        <v>44486</v>
      </c>
      <c r="E1422" s="4" t="s">
        <v>984</v>
      </c>
      <c r="F1422" s="4" t="s">
        <v>985</v>
      </c>
      <c r="G1422" s="4" t="s">
        <v>1003</v>
      </c>
      <c r="H1422" s="6">
        <v>375</v>
      </c>
      <c r="I1422" s="12" t="s">
        <v>261</v>
      </c>
      <c r="J1422" s="12" t="s">
        <v>1087</v>
      </c>
      <c r="K1422" s="10">
        <v>61875</v>
      </c>
      <c r="L1422" s="11">
        <v>0.3</v>
      </c>
      <c r="M1422" s="13">
        <f t="shared" si="46"/>
        <v>206250</v>
      </c>
      <c r="N1422" s="13">
        <f t="shared" si="47"/>
        <v>550</v>
      </c>
      <c r="O1422" s="4" t="s">
        <v>16</v>
      </c>
      <c r="P1422" s="12" t="s">
        <v>262</v>
      </c>
    </row>
    <row r="1423" spans="2:16" ht="14.25" customHeight="1">
      <c r="B1423" s="4" t="s">
        <v>13</v>
      </c>
      <c r="C1423" s="4">
        <v>1128299</v>
      </c>
      <c r="D1423" s="5">
        <v>44486</v>
      </c>
      <c r="E1423" s="4" t="s">
        <v>984</v>
      </c>
      <c r="F1423" s="4" t="s">
        <v>985</v>
      </c>
      <c r="G1423" s="4" t="s">
        <v>1003</v>
      </c>
      <c r="H1423" s="6">
        <v>350</v>
      </c>
      <c r="I1423" s="12" t="s">
        <v>49</v>
      </c>
      <c r="J1423" s="12" t="s">
        <v>1086</v>
      </c>
      <c r="K1423" s="10">
        <v>45500</v>
      </c>
      <c r="L1423" s="11">
        <v>0.2</v>
      </c>
      <c r="M1423" s="13">
        <f t="shared" si="46"/>
        <v>227500</v>
      </c>
      <c r="N1423" s="13">
        <f t="shared" si="47"/>
        <v>650</v>
      </c>
      <c r="O1423" s="4" t="s">
        <v>16</v>
      </c>
      <c r="P1423" s="12" t="s">
        <v>263</v>
      </c>
    </row>
    <row r="1424" spans="2:16" ht="14.25" customHeight="1">
      <c r="B1424" s="4" t="s">
        <v>13</v>
      </c>
      <c r="C1424" s="4">
        <v>1128299</v>
      </c>
      <c r="D1424" s="5">
        <v>44486</v>
      </c>
      <c r="E1424" s="4" t="s">
        <v>984</v>
      </c>
      <c r="F1424" s="4" t="s">
        <v>985</v>
      </c>
      <c r="G1424" s="4" t="s">
        <v>1003</v>
      </c>
      <c r="H1424" s="6">
        <v>400</v>
      </c>
      <c r="I1424" s="12" t="s">
        <v>264</v>
      </c>
      <c r="J1424" s="12" t="s">
        <v>1087</v>
      </c>
      <c r="K1424" s="10">
        <v>126000</v>
      </c>
      <c r="L1424" s="11">
        <v>0.45</v>
      </c>
      <c r="M1424" s="13">
        <f t="shared" si="46"/>
        <v>280000</v>
      </c>
      <c r="N1424" s="13">
        <f t="shared" si="47"/>
        <v>700</v>
      </c>
      <c r="O1424" s="4" t="s">
        <v>16</v>
      </c>
      <c r="P1424" s="12" t="s">
        <v>265</v>
      </c>
    </row>
    <row r="1425" spans="2:16" ht="14.25" customHeight="1">
      <c r="B1425" s="4" t="s">
        <v>13</v>
      </c>
      <c r="C1425" s="4">
        <v>1128299</v>
      </c>
      <c r="D1425" s="5">
        <v>44517</v>
      </c>
      <c r="E1425" s="4" t="s">
        <v>984</v>
      </c>
      <c r="F1425" s="4" t="s">
        <v>985</v>
      </c>
      <c r="G1425" s="4" t="s">
        <v>1003</v>
      </c>
      <c r="H1425" s="6">
        <v>625</v>
      </c>
      <c r="I1425" s="12" t="s">
        <v>266</v>
      </c>
      <c r="J1425" s="12" t="s">
        <v>1087</v>
      </c>
      <c r="K1425" s="10">
        <v>103125</v>
      </c>
      <c r="L1425" s="11">
        <v>0.3</v>
      </c>
      <c r="M1425" s="13">
        <f t="shared" si="46"/>
        <v>343750</v>
      </c>
      <c r="N1425" s="13">
        <f t="shared" si="47"/>
        <v>550</v>
      </c>
      <c r="O1425" s="4" t="s">
        <v>16</v>
      </c>
      <c r="P1425" s="12" t="s">
        <v>267</v>
      </c>
    </row>
    <row r="1426" spans="2:16" ht="14.25" customHeight="1">
      <c r="B1426" s="4" t="s">
        <v>13</v>
      </c>
      <c r="C1426" s="4">
        <v>1128299</v>
      </c>
      <c r="D1426" s="5">
        <v>44517</v>
      </c>
      <c r="E1426" s="4" t="s">
        <v>984</v>
      </c>
      <c r="F1426" s="4" t="s">
        <v>985</v>
      </c>
      <c r="G1426" s="4" t="s">
        <v>1003</v>
      </c>
      <c r="H1426" s="6">
        <v>700</v>
      </c>
      <c r="I1426" s="12" t="s">
        <v>268</v>
      </c>
      <c r="J1426" s="12" t="s">
        <v>1086</v>
      </c>
      <c r="K1426" s="10">
        <v>105000</v>
      </c>
      <c r="L1426" s="11">
        <v>0.25</v>
      </c>
      <c r="M1426" s="13">
        <f t="shared" si="46"/>
        <v>420000</v>
      </c>
      <c r="N1426" s="13">
        <f t="shared" si="47"/>
        <v>600</v>
      </c>
      <c r="O1426" s="4" t="s">
        <v>16</v>
      </c>
      <c r="P1426" s="12" t="s">
        <v>269</v>
      </c>
    </row>
    <row r="1427" spans="2:16" ht="14.25" customHeight="1">
      <c r="B1427" s="4" t="s">
        <v>13</v>
      </c>
      <c r="C1427" s="4">
        <v>1128299</v>
      </c>
      <c r="D1427" s="5">
        <v>44517</v>
      </c>
      <c r="E1427" s="4" t="s">
        <v>984</v>
      </c>
      <c r="F1427" s="4" t="s">
        <v>985</v>
      </c>
      <c r="G1427" s="4" t="s">
        <v>1003</v>
      </c>
      <c r="H1427" s="6">
        <v>525</v>
      </c>
      <c r="I1427" s="12" t="s">
        <v>270</v>
      </c>
      <c r="J1427" s="12" t="s">
        <v>1086</v>
      </c>
      <c r="K1427" s="10">
        <v>86625</v>
      </c>
      <c r="L1427" s="11">
        <v>0.3</v>
      </c>
      <c r="M1427" s="13">
        <f t="shared" si="46"/>
        <v>288750</v>
      </c>
      <c r="N1427" s="13">
        <f t="shared" si="47"/>
        <v>550</v>
      </c>
      <c r="O1427" s="4" t="s">
        <v>16</v>
      </c>
      <c r="P1427" s="12" t="s">
        <v>271</v>
      </c>
    </row>
    <row r="1428" spans="2:16" ht="14.25" customHeight="1">
      <c r="B1428" s="4" t="s">
        <v>13</v>
      </c>
      <c r="C1428" s="4">
        <v>1128299</v>
      </c>
      <c r="D1428" s="5">
        <v>44517</v>
      </c>
      <c r="E1428" s="4" t="s">
        <v>984</v>
      </c>
      <c r="F1428" s="4" t="s">
        <v>985</v>
      </c>
      <c r="G1428" s="4" t="s">
        <v>1003</v>
      </c>
      <c r="H1428" s="6">
        <v>500</v>
      </c>
      <c r="I1428" s="12" t="s">
        <v>272</v>
      </c>
      <c r="J1428" s="12" t="s">
        <v>1087</v>
      </c>
      <c r="K1428" s="10">
        <v>97500</v>
      </c>
      <c r="L1428" s="11">
        <v>0.3</v>
      </c>
      <c r="M1428" s="13">
        <f t="shared" si="46"/>
        <v>325000</v>
      </c>
      <c r="N1428" s="13">
        <f t="shared" si="47"/>
        <v>650</v>
      </c>
      <c r="O1428" s="4" t="s">
        <v>16</v>
      </c>
      <c r="P1428" s="12" t="s">
        <v>273</v>
      </c>
    </row>
    <row r="1429" spans="2:16" ht="14.25" customHeight="1">
      <c r="B1429" s="4" t="s">
        <v>13</v>
      </c>
      <c r="C1429" s="4">
        <v>1128299</v>
      </c>
      <c r="D1429" s="5">
        <v>44517</v>
      </c>
      <c r="E1429" s="4" t="s">
        <v>984</v>
      </c>
      <c r="F1429" s="4" t="s">
        <v>985</v>
      </c>
      <c r="G1429" s="4" t="s">
        <v>1003</v>
      </c>
      <c r="H1429" s="6">
        <v>475</v>
      </c>
      <c r="I1429" s="12" t="s">
        <v>228</v>
      </c>
      <c r="J1429" s="12" t="s">
        <v>1087</v>
      </c>
      <c r="K1429" s="10">
        <v>80750</v>
      </c>
      <c r="L1429" s="11">
        <v>0.2</v>
      </c>
      <c r="M1429" s="13">
        <f t="shared" si="46"/>
        <v>403750</v>
      </c>
      <c r="N1429" s="13">
        <f t="shared" si="47"/>
        <v>850</v>
      </c>
      <c r="O1429" s="4" t="s">
        <v>16</v>
      </c>
      <c r="P1429" s="12" t="s">
        <v>274</v>
      </c>
    </row>
    <row r="1430" spans="2:16" ht="14.25" customHeight="1">
      <c r="B1430" s="4" t="s">
        <v>13</v>
      </c>
      <c r="C1430" s="4">
        <v>1128299</v>
      </c>
      <c r="D1430" s="5">
        <v>44517</v>
      </c>
      <c r="E1430" s="4" t="s">
        <v>984</v>
      </c>
      <c r="F1430" s="4" t="s">
        <v>985</v>
      </c>
      <c r="G1430" s="4" t="s">
        <v>1003</v>
      </c>
      <c r="H1430" s="6">
        <v>600</v>
      </c>
      <c r="I1430" s="12" t="s">
        <v>79</v>
      </c>
      <c r="J1430" s="12" t="s">
        <v>1088</v>
      </c>
      <c r="K1430" s="10">
        <v>243000</v>
      </c>
      <c r="L1430" s="11">
        <v>0.45</v>
      </c>
      <c r="M1430" s="13">
        <f t="shared" si="46"/>
        <v>540000</v>
      </c>
      <c r="N1430" s="13">
        <f t="shared" si="47"/>
        <v>900</v>
      </c>
      <c r="O1430" s="4" t="s">
        <v>16</v>
      </c>
      <c r="P1430" s="12" t="s">
        <v>275</v>
      </c>
    </row>
    <row r="1431" spans="2:16" ht="14.25" customHeight="1">
      <c r="B1431" s="4" t="s">
        <v>13</v>
      </c>
      <c r="C1431" s="4">
        <v>1128299</v>
      </c>
      <c r="D1431" s="5">
        <v>44546</v>
      </c>
      <c r="E1431" s="4" t="s">
        <v>984</v>
      </c>
      <c r="F1431" s="4" t="s">
        <v>985</v>
      </c>
      <c r="G1431" s="4" t="s">
        <v>1003</v>
      </c>
      <c r="H1431" s="6">
        <v>800</v>
      </c>
      <c r="I1431" s="12" t="s">
        <v>276</v>
      </c>
      <c r="J1431" s="12" t="s">
        <v>1087</v>
      </c>
      <c r="K1431" s="10">
        <v>180000</v>
      </c>
      <c r="L1431" s="11">
        <v>0.3</v>
      </c>
      <c r="M1431" s="13">
        <f t="shared" si="46"/>
        <v>600000</v>
      </c>
      <c r="N1431" s="13">
        <f t="shared" si="47"/>
        <v>750</v>
      </c>
      <c r="O1431" s="4" t="s">
        <v>16</v>
      </c>
      <c r="P1431" s="12" t="s">
        <v>277</v>
      </c>
    </row>
    <row r="1432" spans="2:16" ht="14.25" customHeight="1">
      <c r="B1432" s="4" t="s">
        <v>13</v>
      </c>
      <c r="C1432" s="4">
        <v>1128299</v>
      </c>
      <c r="D1432" s="5">
        <v>44546</v>
      </c>
      <c r="E1432" s="4" t="s">
        <v>984</v>
      </c>
      <c r="F1432" s="4" t="s">
        <v>985</v>
      </c>
      <c r="G1432" s="4" t="s">
        <v>1003</v>
      </c>
      <c r="H1432" s="6">
        <v>800</v>
      </c>
      <c r="I1432" s="12" t="s">
        <v>111</v>
      </c>
      <c r="J1432" s="12" t="s">
        <v>1087</v>
      </c>
      <c r="K1432" s="10">
        <v>170000</v>
      </c>
      <c r="L1432" s="11">
        <v>0.25</v>
      </c>
      <c r="M1432" s="13">
        <f t="shared" si="46"/>
        <v>680000</v>
      </c>
      <c r="N1432" s="13">
        <f t="shared" si="47"/>
        <v>850</v>
      </c>
      <c r="O1432" s="4" t="s">
        <v>16</v>
      </c>
      <c r="P1432" s="12" t="s">
        <v>278</v>
      </c>
    </row>
    <row r="1433" spans="2:16" ht="14.25" customHeight="1">
      <c r="B1433" s="4" t="s">
        <v>13</v>
      </c>
      <c r="C1433" s="4">
        <v>1128299</v>
      </c>
      <c r="D1433" s="5">
        <v>44546</v>
      </c>
      <c r="E1433" s="4" t="s">
        <v>984</v>
      </c>
      <c r="F1433" s="4" t="s">
        <v>985</v>
      </c>
      <c r="G1433" s="4" t="s">
        <v>1003</v>
      </c>
      <c r="H1433" s="6">
        <v>600</v>
      </c>
      <c r="I1433" s="12" t="s">
        <v>279</v>
      </c>
      <c r="J1433" s="12" t="s">
        <v>1087</v>
      </c>
      <c r="K1433" s="10">
        <v>144000</v>
      </c>
      <c r="L1433" s="11">
        <v>0.3</v>
      </c>
      <c r="M1433" s="13">
        <f t="shared" si="46"/>
        <v>480000</v>
      </c>
      <c r="N1433" s="13">
        <f t="shared" si="47"/>
        <v>800</v>
      </c>
      <c r="O1433" s="4" t="s">
        <v>16</v>
      </c>
      <c r="P1433" s="12" t="s">
        <v>280</v>
      </c>
    </row>
    <row r="1434" spans="2:16" ht="14.25" customHeight="1">
      <c r="B1434" s="4" t="s">
        <v>13</v>
      </c>
      <c r="C1434" s="4">
        <v>1128299</v>
      </c>
      <c r="D1434" s="5">
        <v>44546</v>
      </c>
      <c r="E1434" s="4" t="s">
        <v>984</v>
      </c>
      <c r="F1434" s="4" t="s">
        <v>985</v>
      </c>
      <c r="G1434" s="4" t="s">
        <v>1003</v>
      </c>
      <c r="H1434" s="6">
        <v>600</v>
      </c>
      <c r="I1434" s="12" t="s">
        <v>132</v>
      </c>
      <c r="J1434" s="12" t="s">
        <v>1086</v>
      </c>
      <c r="K1434" s="10">
        <v>144000</v>
      </c>
      <c r="L1434" s="11">
        <v>0.3</v>
      </c>
      <c r="M1434" s="13">
        <f t="shared" si="46"/>
        <v>480000</v>
      </c>
      <c r="N1434" s="13">
        <f t="shared" si="47"/>
        <v>800</v>
      </c>
      <c r="O1434" s="4" t="s">
        <v>16</v>
      </c>
      <c r="P1434" s="12" t="s">
        <v>281</v>
      </c>
    </row>
    <row r="1435" spans="2:16" ht="14.25" customHeight="1">
      <c r="B1435" s="4" t="s">
        <v>13</v>
      </c>
      <c r="C1435" s="4">
        <v>1128299</v>
      </c>
      <c r="D1435" s="5">
        <v>44546</v>
      </c>
      <c r="E1435" s="4" t="s">
        <v>984</v>
      </c>
      <c r="F1435" s="4" t="s">
        <v>985</v>
      </c>
      <c r="G1435" s="4" t="s">
        <v>1003</v>
      </c>
      <c r="H1435" s="6">
        <v>525</v>
      </c>
      <c r="I1435" s="12" t="s">
        <v>83</v>
      </c>
      <c r="J1435" s="12" t="s">
        <v>1086</v>
      </c>
      <c r="K1435" s="10">
        <v>94500</v>
      </c>
      <c r="L1435" s="11">
        <v>0.2</v>
      </c>
      <c r="M1435" s="13">
        <f t="shared" si="46"/>
        <v>472500</v>
      </c>
      <c r="N1435" s="13">
        <f t="shared" si="47"/>
        <v>900</v>
      </c>
      <c r="O1435" s="4" t="s">
        <v>16</v>
      </c>
      <c r="P1435" s="12" t="s">
        <v>282</v>
      </c>
    </row>
    <row r="1436" spans="2:16" ht="14.25" customHeight="1">
      <c r="B1436" s="4" t="s">
        <v>13</v>
      </c>
      <c r="C1436" s="4">
        <v>1128299</v>
      </c>
      <c r="D1436" s="5">
        <v>44546</v>
      </c>
      <c r="E1436" s="4" t="s">
        <v>984</v>
      </c>
      <c r="F1436" s="4" t="s">
        <v>985</v>
      </c>
      <c r="G1436" s="4" t="s">
        <v>1003</v>
      </c>
      <c r="H1436" s="6">
        <v>625</v>
      </c>
      <c r="I1436" s="12" t="s">
        <v>286</v>
      </c>
      <c r="J1436" s="12" t="s">
        <v>1087</v>
      </c>
      <c r="K1436" s="10">
        <v>267187.5</v>
      </c>
      <c r="L1436" s="11">
        <v>0.45</v>
      </c>
      <c r="M1436" s="13">
        <f t="shared" si="46"/>
        <v>593750</v>
      </c>
      <c r="N1436" s="13">
        <f t="shared" si="47"/>
        <v>950</v>
      </c>
      <c r="O1436" s="4" t="s">
        <v>16</v>
      </c>
      <c r="P1436" s="12" t="s">
        <v>287</v>
      </c>
    </row>
    <row r="1437" spans="2:16" ht="14.25" customHeight="1">
      <c r="B1437" s="4" t="s">
        <v>13</v>
      </c>
      <c r="C1437" s="4">
        <v>1185732</v>
      </c>
      <c r="D1437" s="5">
        <v>44208</v>
      </c>
      <c r="E1437" s="4" t="s">
        <v>984</v>
      </c>
      <c r="F1437" s="4" t="s">
        <v>985</v>
      </c>
      <c r="G1437" s="4" t="s">
        <v>1003</v>
      </c>
      <c r="H1437" s="6">
        <v>850</v>
      </c>
      <c r="I1437" s="12" t="s">
        <v>44</v>
      </c>
      <c r="J1437" s="12" t="s">
        <v>1087</v>
      </c>
      <c r="K1437" s="10">
        <v>172125</v>
      </c>
      <c r="L1437" s="11">
        <v>0.45</v>
      </c>
      <c r="M1437" s="13">
        <f t="shared" si="46"/>
        <v>382500</v>
      </c>
      <c r="N1437" s="13">
        <f t="shared" si="47"/>
        <v>450</v>
      </c>
      <c r="O1437" s="4" t="s">
        <v>16</v>
      </c>
      <c r="P1437" s="12" t="s">
        <v>288</v>
      </c>
    </row>
    <row r="1438" spans="2:16" ht="14.25" customHeight="1">
      <c r="B1438" s="4" t="s">
        <v>13</v>
      </c>
      <c r="C1438" s="4">
        <v>1185732</v>
      </c>
      <c r="D1438" s="5">
        <v>44208</v>
      </c>
      <c r="E1438" s="4" t="s">
        <v>984</v>
      </c>
      <c r="F1438" s="4" t="s">
        <v>985</v>
      </c>
      <c r="G1438" s="4" t="s">
        <v>1003</v>
      </c>
      <c r="H1438" s="6">
        <v>650</v>
      </c>
      <c r="I1438" s="12" t="s">
        <v>25</v>
      </c>
      <c r="J1438" s="12" t="s">
        <v>1088</v>
      </c>
      <c r="K1438" s="10">
        <v>102375</v>
      </c>
      <c r="L1438" s="11">
        <v>0.35</v>
      </c>
      <c r="M1438" s="13">
        <f t="shared" si="46"/>
        <v>292500</v>
      </c>
      <c r="N1438" s="13">
        <f t="shared" si="47"/>
        <v>450</v>
      </c>
      <c r="O1438" s="4" t="s">
        <v>16</v>
      </c>
      <c r="P1438" s="12" t="s">
        <v>289</v>
      </c>
    </row>
    <row r="1439" spans="2:16" ht="14.25" customHeight="1">
      <c r="B1439" s="4" t="s">
        <v>13</v>
      </c>
      <c r="C1439" s="4">
        <v>1185732</v>
      </c>
      <c r="D1439" s="5">
        <v>44208</v>
      </c>
      <c r="E1439" s="4" t="s">
        <v>984</v>
      </c>
      <c r="F1439" s="4" t="s">
        <v>985</v>
      </c>
      <c r="G1439" s="4" t="s">
        <v>1003</v>
      </c>
      <c r="H1439" s="6">
        <v>650</v>
      </c>
      <c r="I1439" s="12" t="s">
        <v>290</v>
      </c>
      <c r="J1439" s="12" t="s">
        <v>1088</v>
      </c>
      <c r="K1439" s="10">
        <v>56875</v>
      </c>
      <c r="L1439" s="11">
        <v>0.25</v>
      </c>
      <c r="M1439" s="13">
        <f t="shared" si="46"/>
        <v>227500</v>
      </c>
      <c r="N1439" s="13">
        <f t="shared" si="47"/>
        <v>350</v>
      </c>
      <c r="O1439" s="4" t="s">
        <v>16</v>
      </c>
      <c r="P1439" s="12" t="s">
        <v>291</v>
      </c>
    </row>
    <row r="1440" spans="2:16" ht="14.25" customHeight="1">
      <c r="B1440" s="4" t="s">
        <v>13</v>
      </c>
      <c r="C1440" s="4">
        <v>1185732</v>
      </c>
      <c r="D1440" s="5">
        <v>44208</v>
      </c>
      <c r="E1440" s="4" t="s">
        <v>984</v>
      </c>
      <c r="F1440" s="4" t="s">
        <v>985</v>
      </c>
      <c r="G1440" s="4" t="s">
        <v>1003</v>
      </c>
      <c r="H1440" s="6">
        <v>500</v>
      </c>
      <c r="I1440" s="12" t="s">
        <v>25</v>
      </c>
      <c r="J1440" s="12" t="s">
        <v>1088</v>
      </c>
      <c r="K1440" s="10">
        <v>60000</v>
      </c>
      <c r="L1440" s="11">
        <v>0.3</v>
      </c>
      <c r="M1440" s="13">
        <f t="shared" si="46"/>
        <v>200000</v>
      </c>
      <c r="N1440" s="13">
        <f t="shared" si="47"/>
        <v>400</v>
      </c>
      <c r="O1440" s="4" t="s">
        <v>16</v>
      </c>
      <c r="P1440" s="12" t="s">
        <v>292</v>
      </c>
    </row>
    <row r="1441" spans="2:16" ht="14.25" customHeight="1">
      <c r="B1441" s="4" t="s">
        <v>13</v>
      </c>
      <c r="C1441" s="4">
        <v>1185732</v>
      </c>
      <c r="D1441" s="5">
        <v>44208</v>
      </c>
      <c r="E1441" s="4" t="s">
        <v>984</v>
      </c>
      <c r="F1441" s="4" t="s">
        <v>985</v>
      </c>
      <c r="G1441" s="4" t="s">
        <v>1003</v>
      </c>
      <c r="H1441" s="6">
        <v>550</v>
      </c>
      <c r="I1441" s="12" t="s">
        <v>293</v>
      </c>
      <c r="J1441" s="12" t="s">
        <v>1086</v>
      </c>
      <c r="K1441" s="10">
        <v>105875</v>
      </c>
      <c r="L1441" s="11">
        <v>0.35</v>
      </c>
      <c r="M1441" s="13">
        <f t="shared" si="46"/>
        <v>302500</v>
      </c>
      <c r="N1441" s="13">
        <f t="shared" si="47"/>
        <v>550</v>
      </c>
      <c r="O1441" s="4" t="s">
        <v>16</v>
      </c>
      <c r="P1441" s="12" t="s">
        <v>294</v>
      </c>
    </row>
    <row r="1442" spans="2:16" ht="14.25" customHeight="1">
      <c r="B1442" s="4" t="s">
        <v>13</v>
      </c>
      <c r="C1442" s="4">
        <v>1185732</v>
      </c>
      <c r="D1442" s="5">
        <v>44208</v>
      </c>
      <c r="E1442" s="4" t="s">
        <v>984</v>
      </c>
      <c r="F1442" s="4" t="s">
        <v>985</v>
      </c>
      <c r="G1442" s="4" t="s">
        <v>1003</v>
      </c>
      <c r="H1442" s="6">
        <v>650</v>
      </c>
      <c r="I1442" s="12" t="s">
        <v>295</v>
      </c>
      <c r="J1442" s="12" t="s">
        <v>1087</v>
      </c>
      <c r="K1442" s="10">
        <v>146250</v>
      </c>
      <c r="L1442" s="11">
        <v>0.5</v>
      </c>
      <c r="M1442" s="13">
        <f t="shared" si="46"/>
        <v>292500</v>
      </c>
      <c r="N1442" s="13">
        <f t="shared" si="47"/>
        <v>450</v>
      </c>
      <c r="O1442" s="4" t="s">
        <v>16</v>
      </c>
      <c r="P1442" s="12" t="s">
        <v>296</v>
      </c>
    </row>
    <row r="1443" spans="2:16" ht="14.25" customHeight="1">
      <c r="B1443" s="4" t="s">
        <v>13</v>
      </c>
      <c r="C1443" s="4">
        <v>1185732</v>
      </c>
      <c r="D1443" s="5">
        <v>44237</v>
      </c>
      <c r="E1443" s="4" t="s">
        <v>984</v>
      </c>
      <c r="F1443" s="4" t="s">
        <v>985</v>
      </c>
      <c r="G1443" s="4" t="s">
        <v>1003</v>
      </c>
      <c r="H1443" s="6">
        <v>900</v>
      </c>
      <c r="I1443" s="12" t="s">
        <v>297</v>
      </c>
      <c r="J1443" s="12" t="s">
        <v>1086</v>
      </c>
      <c r="K1443" s="10">
        <v>182250</v>
      </c>
      <c r="L1443" s="11">
        <v>0.45</v>
      </c>
      <c r="M1443" s="13">
        <f t="shared" si="46"/>
        <v>405000</v>
      </c>
      <c r="N1443" s="13">
        <f t="shared" si="47"/>
        <v>450</v>
      </c>
      <c r="O1443" s="4" t="s">
        <v>16</v>
      </c>
      <c r="P1443" s="12" t="s">
        <v>298</v>
      </c>
    </row>
    <row r="1444" spans="2:16" ht="14.25" customHeight="1">
      <c r="B1444" s="4" t="s">
        <v>13</v>
      </c>
      <c r="C1444" s="4">
        <v>1185732</v>
      </c>
      <c r="D1444" s="5">
        <v>44237</v>
      </c>
      <c r="E1444" s="4" t="s">
        <v>984</v>
      </c>
      <c r="F1444" s="4" t="s">
        <v>985</v>
      </c>
      <c r="G1444" s="4" t="s">
        <v>1003</v>
      </c>
      <c r="H1444" s="6">
        <v>550</v>
      </c>
      <c r="I1444" s="12" t="s">
        <v>299</v>
      </c>
      <c r="J1444" s="12" t="s">
        <v>1086</v>
      </c>
      <c r="K1444" s="10">
        <v>86625</v>
      </c>
      <c r="L1444" s="11">
        <v>0.35</v>
      </c>
      <c r="M1444" s="13">
        <f t="shared" si="46"/>
        <v>247500.00000000003</v>
      </c>
      <c r="N1444" s="13">
        <f t="shared" si="47"/>
        <v>450.00000000000006</v>
      </c>
      <c r="O1444" s="4" t="s">
        <v>16</v>
      </c>
      <c r="P1444" s="12" t="s">
        <v>300</v>
      </c>
    </row>
    <row r="1445" spans="2:16" ht="14.25" customHeight="1">
      <c r="B1445" s="4" t="s">
        <v>13</v>
      </c>
      <c r="C1445" s="4">
        <v>1185732</v>
      </c>
      <c r="D1445" s="5">
        <v>44237</v>
      </c>
      <c r="E1445" s="4" t="s">
        <v>984</v>
      </c>
      <c r="F1445" s="4" t="s">
        <v>985</v>
      </c>
      <c r="G1445" s="4" t="s">
        <v>1003</v>
      </c>
      <c r="H1445" s="6">
        <v>600</v>
      </c>
      <c r="I1445" s="12" t="s">
        <v>33</v>
      </c>
      <c r="J1445" s="12" t="s">
        <v>1087</v>
      </c>
      <c r="K1445" s="10">
        <v>52500</v>
      </c>
      <c r="L1445" s="11">
        <v>0.25</v>
      </c>
      <c r="M1445" s="13">
        <f t="shared" si="46"/>
        <v>210000</v>
      </c>
      <c r="N1445" s="13">
        <f t="shared" si="47"/>
        <v>350</v>
      </c>
      <c r="O1445" s="4" t="s">
        <v>16</v>
      </c>
      <c r="P1445" s="12" t="s">
        <v>301</v>
      </c>
    </row>
    <row r="1446" spans="2:16" ht="14.25" customHeight="1">
      <c r="B1446" s="4" t="s">
        <v>13</v>
      </c>
      <c r="C1446" s="4">
        <v>1185732</v>
      </c>
      <c r="D1446" s="5">
        <v>44237</v>
      </c>
      <c r="E1446" s="4" t="s">
        <v>14</v>
      </c>
      <c r="F1446" s="4" t="s">
        <v>15</v>
      </c>
      <c r="G1446" s="4" t="s">
        <v>1004</v>
      </c>
      <c r="H1446" s="6">
        <v>475</v>
      </c>
      <c r="I1446" s="12" t="s">
        <v>302</v>
      </c>
      <c r="J1446" s="12" t="s">
        <v>1086</v>
      </c>
      <c r="K1446" s="10">
        <v>57000</v>
      </c>
      <c r="L1446" s="11">
        <v>0.3</v>
      </c>
      <c r="M1446" s="13">
        <f t="shared" si="46"/>
        <v>190000</v>
      </c>
      <c r="N1446" s="13">
        <f t="shared" si="47"/>
        <v>400</v>
      </c>
      <c r="O1446" s="4" t="s">
        <v>16</v>
      </c>
      <c r="P1446" s="12" t="s">
        <v>303</v>
      </c>
    </row>
    <row r="1447" spans="2:16" ht="14.25" customHeight="1">
      <c r="B1447" s="4" t="s">
        <v>13</v>
      </c>
      <c r="C1447" s="4">
        <v>1185732</v>
      </c>
      <c r="D1447" s="5">
        <v>44237</v>
      </c>
      <c r="E1447" s="4" t="s">
        <v>14</v>
      </c>
      <c r="F1447" s="4" t="s">
        <v>15</v>
      </c>
      <c r="G1447" s="4" t="s">
        <v>1004</v>
      </c>
      <c r="H1447" s="6">
        <v>550</v>
      </c>
      <c r="I1447" s="12" t="s">
        <v>304</v>
      </c>
      <c r="J1447" s="12" t="s">
        <v>1087</v>
      </c>
      <c r="K1447" s="10">
        <v>105875</v>
      </c>
      <c r="L1447" s="11">
        <v>0.35</v>
      </c>
      <c r="M1447" s="13">
        <f t="shared" si="46"/>
        <v>302500</v>
      </c>
      <c r="N1447" s="13">
        <f t="shared" si="47"/>
        <v>550</v>
      </c>
      <c r="O1447" s="4" t="s">
        <v>16</v>
      </c>
      <c r="P1447" s="12" t="s">
        <v>305</v>
      </c>
    </row>
    <row r="1448" spans="2:16" ht="14.25" customHeight="1">
      <c r="B1448" s="4" t="s">
        <v>13</v>
      </c>
      <c r="C1448" s="4">
        <v>1185732</v>
      </c>
      <c r="D1448" s="5">
        <v>44237</v>
      </c>
      <c r="E1448" s="4" t="s">
        <v>14</v>
      </c>
      <c r="F1448" s="4" t="s">
        <v>15</v>
      </c>
      <c r="G1448" s="4" t="s">
        <v>1004</v>
      </c>
      <c r="H1448" s="6">
        <v>650</v>
      </c>
      <c r="I1448" s="12" t="s">
        <v>306</v>
      </c>
      <c r="J1448" s="12" t="s">
        <v>1087</v>
      </c>
      <c r="K1448" s="10">
        <v>146250</v>
      </c>
      <c r="L1448" s="11">
        <v>0.5</v>
      </c>
      <c r="M1448" s="13">
        <f t="shared" si="46"/>
        <v>292500</v>
      </c>
      <c r="N1448" s="13">
        <f t="shared" si="47"/>
        <v>450</v>
      </c>
      <c r="O1448" s="4" t="s">
        <v>16</v>
      </c>
      <c r="P1448" s="12" t="s">
        <v>307</v>
      </c>
    </row>
    <row r="1449" spans="2:16" ht="14.25" customHeight="1">
      <c r="B1449" s="4" t="s">
        <v>13</v>
      </c>
      <c r="C1449" s="4">
        <v>1185732</v>
      </c>
      <c r="D1449" s="5">
        <v>44263</v>
      </c>
      <c r="E1449" s="4" t="s">
        <v>14</v>
      </c>
      <c r="F1449" s="4" t="s">
        <v>15</v>
      </c>
      <c r="G1449" s="4" t="s">
        <v>1004</v>
      </c>
      <c r="H1449" s="6">
        <v>870</v>
      </c>
      <c r="I1449" s="12" t="s">
        <v>308</v>
      </c>
      <c r="J1449" s="12" t="s">
        <v>1087</v>
      </c>
      <c r="K1449" s="10">
        <v>176175</v>
      </c>
      <c r="L1449" s="11">
        <v>0.45</v>
      </c>
      <c r="M1449" s="13">
        <f t="shared" si="46"/>
        <v>391500</v>
      </c>
      <c r="N1449" s="13">
        <f t="shared" si="47"/>
        <v>450</v>
      </c>
      <c r="O1449" s="4" t="s">
        <v>16</v>
      </c>
      <c r="P1449" s="12" t="s">
        <v>309</v>
      </c>
    </row>
    <row r="1450" spans="2:16" ht="14.25" customHeight="1">
      <c r="B1450" s="4" t="s">
        <v>13</v>
      </c>
      <c r="C1450" s="4">
        <v>1185732</v>
      </c>
      <c r="D1450" s="5">
        <v>44263</v>
      </c>
      <c r="E1450" s="4" t="s">
        <v>14</v>
      </c>
      <c r="F1450" s="4" t="s">
        <v>15</v>
      </c>
      <c r="G1450" s="4" t="s">
        <v>1004</v>
      </c>
      <c r="H1450" s="6">
        <v>550</v>
      </c>
      <c r="I1450" s="12" t="s">
        <v>310</v>
      </c>
      <c r="J1450" s="12" t="s">
        <v>1087</v>
      </c>
      <c r="K1450" s="10">
        <v>86625</v>
      </c>
      <c r="L1450" s="11">
        <v>0.35</v>
      </c>
      <c r="M1450" s="13">
        <f t="shared" si="46"/>
        <v>247500.00000000003</v>
      </c>
      <c r="N1450" s="13">
        <f t="shared" si="47"/>
        <v>450.00000000000006</v>
      </c>
      <c r="O1450" s="4" t="s">
        <v>16</v>
      </c>
      <c r="P1450" s="12" t="s">
        <v>311</v>
      </c>
    </row>
    <row r="1451" spans="2:16" ht="14.25" customHeight="1">
      <c r="B1451" s="4" t="s">
        <v>13</v>
      </c>
      <c r="C1451" s="4">
        <v>1185732</v>
      </c>
      <c r="D1451" s="5">
        <v>44263</v>
      </c>
      <c r="E1451" s="4" t="s">
        <v>14</v>
      </c>
      <c r="F1451" s="4" t="s">
        <v>15</v>
      </c>
      <c r="G1451" s="4" t="s">
        <v>1004</v>
      </c>
      <c r="H1451" s="6">
        <v>575</v>
      </c>
      <c r="I1451" s="12" t="s">
        <v>312</v>
      </c>
      <c r="J1451" s="12" t="s">
        <v>1087</v>
      </c>
      <c r="K1451" s="10">
        <v>50312.5</v>
      </c>
      <c r="L1451" s="11">
        <v>0.25</v>
      </c>
      <c r="M1451" s="13">
        <f t="shared" si="46"/>
        <v>201250</v>
      </c>
      <c r="N1451" s="13">
        <f t="shared" si="47"/>
        <v>350</v>
      </c>
      <c r="O1451" s="4" t="s">
        <v>16</v>
      </c>
      <c r="P1451" s="12" t="s">
        <v>313</v>
      </c>
    </row>
    <row r="1452" spans="2:16" ht="14.25" customHeight="1">
      <c r="B1452" s="4" t="s">
        <v>13</v>
      </c>
      <c r="C1452" s="4">
        <v>1185732</v>
      </c>
      <c r="D1452" s="5">
        <v>44263</v>
      </c>
      <c r="E1452" s="4" t="s">
        <v>14</v>
      </c>
      <c r="F1452" s="4" t="s">
        <v>15</v>
      </c>
      <c r="G1452" s="4" t="s">
        <v>1004</v>
      </c>
      <c r="H1452" s="6">
        <v>425</v>
      </c>
      <c r="I1452" s="12" t="s">
        <v>314</v>
      </c>
      <c r="J1452" s="12" t="s">
        <v>1087</v>
      </c>
      <c r="K1452" s="10">
        <v>51000</v>
      </c>
      <c r="L1452" s="11">
        <v>0.3</v>
      </c>
      <c r="M1452" s="13">
        <f t="shared" si="46"/>
        <v>170000</v>
      </c>
      <c r="N1452" s="13">
        <f t="shared" si="47"/>
        <v>400</v>
      </c>
      <c r="O1452" s="4" t="s">
        <v>16</v>
      </c>
      <c r="P1452" s="12" t="s">
        <v>315</v>
      </c>
    </row>
    <row r="1453" spans="2:16" ht="14.25" customHeight="1">
      <c r="B1453" s="4" t="s">
        <v>13</v>
      </c>
      <c r="C1453" s="4">
        <v>1185732</v>
      </c>
      <c r="D1453" s="5">
        <v>44263</v>
      </c>
      <c r="E1453" s="4" t="s">
        <v>14</v>
      </c>
      <c r="F1453" s="4" t="s">
        <v>15</v>
      </c>
      <c r="G1453" s="4" t="s">
        <v>1004</v>
      </c>
      <c r="H1453" s="6">
        <v>475</v>
      </c>
      <c r="I1453" s="12" t="s">
        <v>59</v>
      </c>
      <c r="J1453" s="12" t="s">
        <v>1087</v>
      </c>
      <c r="K1453" s="10">
        <v>91437.5</v>
      </c>
      <c r="L1453" s="11">
        <v>0.35</v>
      </c>
      <c r="M1453" s="13">
        <f t="shared" si="46"/>
        <v>261250.00000000003</v>
      </c>
      <c r="N1453" s="13">
        <f t="shared" si="47"/>
        <v>550.00000000000011</v>
      </c>
      <c r="O1453" s="4" t="s">
        <v>16</v>
      </c>
      <c r="P1453" s="12" t="s">
        <v>316</v>
      </c>
    </row>
    <row r="1454" spans="2:16" ht="14.25" customHeight="1">
      <c r="B1454" s="4" t="s">
        <v>13</v>
      </c>
      <c r="C1454" s="4">
        <v>1185732</v>
      </c>
      <c r="D1454" s="5">
        <v>44263</v>
      </c>
      <c r="E1454" s="4" t="s">
        <v>14</v>
      </c>
      <c r="F1454" s="4" t="s">
        <v>15</v>
      </c>
      <c r="G1454" s="4" t="s">
        <v>1004</v>
      </c>
      <c r="H1454" s="6">
        <v>575</v>
      </c>
      <c r="I1454" s="12" t="s">
        <v>317</v>
      </c>
      <c r="J1454" s="12" t="s">
        <v>1087</v>
      </c>
      <c r="K1454" s="10">
        <v>129375</v>
      </c>
      <c r="L1454" s="11">
        <v>0.5</v>
      </c>
      <c r="M1454" s="13">
        <f t="shared" si="46"/>
        <v>258750</v>
      </c>
      <c r="N1454" s="13">
        <f t="shared" si="47"/>
        <v>450</v>
      </c>
      <c r="O1454" s="4" t="s">
        <v>16</v>
      </c>
      <c r="P1454" s="12" t="s">
        <v>318</v>
      </c>
    </row>
    <row r="1455" spans="2:16" ht="14.25" customHeight="1">
      <c r="B1455" s="4" t="s">
        <v>13</v>
      </c>
      <c r="C1455" s="4">
        <v>1185732</v>
      </c>
      <c r="D1455" s="5">
        <v>44295</v>
      </c>
      <c r="E1455" s="4" t="s">
        <v>14</v>
      </c>
      <c r="F1455" s="4" t="s">
        <v>15</v>
      </c>
      <c r="G1455" s="4" t="s">
        <v>1004</v>
      </c>
      <c r="H1455" s="6">
        <v>825</v>
      </c>
      <c r="I1455" s="12" t="s">
        <v>66</v>
      </c>
      <c r="J1455" s="12" t="s">
        <v>1087</v>
      </c>
      <c r="K1455" s="10">
        <v>167062.5</v>
      </c>
      <c r="L1455" s="11">
        <v>0.45</v>
      </c>
      <c r="M1455" s="13">
        <f t="shared" si="46"/>
        <v>371250</v>
      </c>
      <c r="N1455" s="13">
        <f t="shared" si="47"/>
        <v>450</v>
      </c>
      <c r="O1455" s="4" t="s">
        <v>16</v>
      </c>
      <c r="P1455" s="12" t="s">
        <v>319</v>
      </c>
    </row>
    <row r="1456" spans="2:16" ht="14.25" customHeight="1">
      <c r="B1456" s="4" t="s">
        <v>13</v>
      </c>
      <c r="C1456" s="4">
        <v>1185732</v>
      </c>
      <c r="D1456" s="5">
        <v>44295</v>
      </c>
      <c r="E1456" s="4" t="s">
        <v>14</v>
      </c>
      <c r="F1456" s="4" t="s">
        <v>15</v>
      </c>
      <c r="G1456" s="4" t="s">
        <v>1004</v>
      </c>
      <c r="H1456" s="6">
        <v>525</v>
      </c>
      <c r="I1456" s="12" t="s">
        <v>320</v>
      </c>
      <c r="J1456" s="12" t="s">
        <v>1086</v>
      </c>
      <c r="K1456" s="10">
        <v>82687.5</v>
      </c>
      <c r="L1456" s="11">
        <v>0.35</v>
      </c>
      <c r="M1456" s="13">
        <f t="shared" si="46"/>
        <v>236250.00000000003</v>
      </c>
      <c r="N1456" s="13">
        <f t="shared" si="47"/>
        <v>450.00000000000006</v>
      </c>
      <c r="O1456" s="4" t="s">
        <v>16</v>
      </c>
      <c r="P1456" s="12" t="s">
        <v>321</v>
      </c>
    </row>
    <row r="1457" spans="2:16" ht="14.25" customHeight="1">
      <c r="B1457" s="4" t="s">
        <v>13</v>
      </c>
      <c r="C1457" s="4">
        <v>1185732</v>
      </c>
      <c r="D1457" s="5">
        <v>44295</v>
      </c>
      <c r="E1457" s="4" t="s">
        <v>14</v>
      </c>
      <c r="F1457" s="4" t="s">
        <v>15</v>
      </c>
      <c r="G1457" s="4" t="s">
        <v>1004</v>
      </c>
      <c r="H1457" s="6">
        <v>525</v>
      </c>
      <c r="I1457" s="12" t="s">
        <v>322</v>
      </c>
      <c r="J1457" s="12" t="s">
        <v>1087</v>
      </c>
      <c r="K1457" s="10">
        <v>45937.5</v>
      </c>
      <c r="L1457" s="11">
        <v>0.25</v>
      </c>
      <c r="M1457" s="13">
        <f t="shared" si="46"/>
        <v>183750</v>
      </c>
      <c r="N1457" s="13">
        <f t="shared" si="47"/>
        <v>350</v>
      </c>
      <c r="O1457" s="4" t="s">
        <v>16</v>
      </c>
      <c r="P1457" s="12" t="s">
        <v>323</v>
      </c>
    </row>
    <row r="1458" spans="2:16" ht="14.25" customHeight="1">
      <c r="B1458" s="4" t="s">
        <v>13</v>
      </c>
      <c r="C1458" s="4">
        <v>1185732</v>
      </c>
      <c r="D1458" s="5">
        <v>44295</v>
      </c>
      <c r="E1458" s="4" t="s">
        <v>14</v>
      </c>
      <c r="F1458" s="4" t="s">
        <v>15</v>
      </c>
      <c r="G1458" s="4" t="s">
        <v>1004</v>
      </c>
      <c r="H1458" s="6">
        <v>450</v>
      </c>
      <c r="I1458" s="12" t="s">
        <v>324</v>
      </c>
      <c r="J1458" s="12" t="s">
        <v>1086</v>
      </c>
      <c r="K1458" s="10">
        <v>54000</v>
      </c>
      <c r="L1458" s="11">
        <v>0.3</v>
      </c>
      <c r="M1458" s="13">
        <f t="shared" si="46"/>
        <v>180000</v>
      </c>
      <c r="N1458" s="13">
        <f t="shared" si="47"/>
        <v>400</v>
      </c>
      <c r="O1458" s="4" t="s">
        <v>16</v>
      </c>
      <c r="P1458" s="12" t="s">
        <v>325</v>
      </c>
    </row>
    <row r="1459" spans="2:16" ht="14.25" customHeight="1">
      <c r="B1459" s="4" t="s">
        <v>13</v>
      </c>
      <c r="C1459" s="4">
        <v>1185732</v>
      </c>
      <c r="D1459" s="5">
        <v>44295</v>
      </c>
      <c r="E1459" s="4" t="s">
        <v>14</v>
      </c>
      <c r="F1459" s="4" t="s">
        <v>15</v>
      </c>
      <c r="G1459" s="4" t="s">
        <v>1004</v>
      </c>
      <c r="H1459" s="6">
        <v>475</v>
      </c>
      <c r="I1459" s="12" t="s">
        <v>119</v>
      </c>
      <c r="J1459" s="12" t="s">
        <v>1087</v>
      </c>
      <c r="K1459" s="10">
        <v>91437.5</v>
      </c>
      <c r="L1459" s="11">
        <v>0.35</v>
      </c>
      <c r="M1459" s="13">
        <f t="shared" si="46"/>
        <v>261250.00000000003</v>
      </c>
      <c r="N1459" s="13">
        <f t="shared" si="47"/>
        <v>550.00000000000011</v>
      </c>
      <c r="O1459" s="4" t="s">
        <v>16</v>
      </c>
      <c r="P1459" s="12" t="s">
        <v>120</v>
      </c>
    </row>
    <row r="1460" spans="2:16" ht="14.25" customHeight="1">
      <c r="B1460" s="4" t="s">
        <v>13</v>
      </c>
      <c r="C1460" s="4">
        <v>1185732</v>
      </c>
      <c r="D1460" s="5">
        <v>44295</v>
      </c>
      <c r="E1460" s="4" t="s">
        <v>14</v>
      </c>
      <c r="F1460" s="4" t="s">
        <v>15</v>
      </c>
      <c r="G1460" s="4" t="s">
        <v>1004</v>
      </c>
      <c r="H1460" s="6">
        <v>600</v>
      </c>
      <c r="I1460" s="12" t="s">
        <v>326</v>
      </c>
      <c r="J1460" s="12" t="s">
        <v>1086</v>
      </c>
      <c r="K1460" s="10">
        <v>135000</v>
      </c>
      <c r="L1460" s="11">
        <v>0.5</v>
      </c>
      <c r="M1460" s="13">
        <f t="shared" si="46"/>
        <v>270000</v>
      </c>
      <c r="N1460" s="13">
        <f t="shared" si="47"/>
        <v>450</v>
      </c>
      <c r="O1460" s="4" t="s">
        <v>16</v>
      </c>
      <c r="P1460" s="12" t="s">
        <v>327</v>
      </c>
    </row>
    <row r="1461" spans="2:16" ht="14.25" customHeight="1">
      <c r="B1461" s="4" t="s">
        <v>13</v>
      </c>
      <c r="C1461" s="4">
        <v>1185732</v>
      </c>
      <c r="D1461" s="5">
        <v>44324</v>
      </c>
      <c r="E1461" s="4" t="s">
        <v>14</v>
      </c>
      <c r="F1461" s="4" t="s">
        <v>15</v>
      </c>
      <c r="G1461" s="4" t="s">
        <v>1004</v>
      </c>
      <c r="H1461" s="6">
        <v>870</v>
      </c>
      <c r="I1461" s="12" t="s">
        <v>328</v>
      </c>
      <c r="J1461" s="12" t="s">
        <v>1086</v>
      </c>
      <c r="K1461" s="10">
        <v>215325</v>
      </c>
      <c r="L1461" s="11">
        <v>0.45</v>
      </c>
      <c r="M1461" s="13">
        <f t="shared" si="46"/>
        <v>478500</v>
      </c>
      <c r="N1461" s="13">
        <f t="shared" si="47"/>
        <v>550</v>
      </c>
      <c r="O1461" s="4" t="s">
        <v>16</v>
      </c>
      <c r="P1461" s="12" t="s">
        <v>329</v>
      </c>
    </row>
    <row r="1462" spans="2:16" ht="14.25" customHeight="1">
      <c r="B1462" s="4" t="s">
        <v>13</v>
      </c>
      <c r="C1462" s="4">
        <v>1185732</v>
      </c>
      <c r="D1462" s="5">
        <v>44324</v>
      </c>
      <c r="E1462" s="4" t="s">
        <v>14</v>
      </c>
      <c r="F1462" s="4" t="s">
        <v>15</v>
      </c>
      <c r="G1462" s="4" t="s">
        <v>1004</v>
      </c>
      <c r="H1462" s="6">
        <v>575</v>
      </c>
      <c r="I1462" s="12" t="s">
        <v>330</v>
      </c>
      <c r="J1462" s="12" t="s">
        <v>1087</v>
      </c>
      <c r="K1462" s="10">
        <v>110687.5</v>
      </c>
      <c r="L1462" s="11">
        <v>0.35</v>
      </c>
      <c r="M1462" s="13">
        <f t="shared" si="46"/>
        <v>316250</v>
      </c>
      <c r="N1462" s="13">
        <f t="shared" si="47"/>
        <v>550</v>
      </c>
      <c r="O1462" s="4" t="s">
        <v>16</v>
      </c>
      <c r="P1462" s="12" t="s">
        <v>331</v>
      </c>
    </row>
    <row r="1463" spans="2:16" ht="14.25" customHeight="1">
      <c r="B1463" s="4" t="s">
        <v>13</v>
      </c>
      <c r="C1463" s="4">
        <v>1185732</v>
      </c>
      <c r="D1463" s="5">
        <v>44324</v>
      </c>
      <c r="E1463" s="4" t="s">
        <v>14</v>
      </c>
      <c r="F1463" s="4" t="s">
        <v>15</v>
      </c>
      <c r="G1463" s="4" t="s">
        <v>1004</v>
      </c>
      <c r="H1463" s="6">
        <v>550</v>
      </c>
      <c r="I1463" s="12" t="s">
        <v>270</v>
      </c>
      <c r="J1463" s="12" t="s">
        <v>1086</v>
      </c>
      <c r="K1463" s="10">
        <v>68750</v>
      </c>
      <c r="L1463" s="11">
        <v>0.25</v>
      </c>
      <c r="M1463" s="13">
        <f t="shared" si="46"/>
        <v>275000</v>
      </c>
      <c r="N1463" s="13">
        <f t="shared" si="47"/>
        <v>500</v>
      </c>
      <c r="O1463" s="4" t="s">
        <v>16</v>
      </c>
      <c r="P1463" s="12" t="s">
        <v>332</v>
      </c>
    </row>
    <row r="1464" spans="2:16" ht="14.25" customHeight="1">
      <c r="B1464" s="4" t="s">
        <v>13</v>
      </c>
      <c r="C1464" s="4">
        <v>1185732</v>
      </c>
      <c r="D1464" s="5">
        <v>44324</v>
      </c>
      <c r="E1464" s="4" t="s">
        <v>14</v>
      </c>
      <c r="F1464" s="4" t="s">
        <v>15</v>
      </c>
      <c r="G1464" s="4" t="s">
        <v>1004</v>
      </c>
      <c r="H1464" s="6">
        <v>500</v>
      </c>
      <c r="I1464" s="12" t="s">
        <v>333</v>
      </c>
      <c r="J1464" s="12" t="s">
        <v>1086</v>
      </c>
      <c r="K1464" s="10">
        <v>75000</v>
      </c>
      <c r="L1464" s="11">
        <v>0.3</v>
      </c>
      <c r="M1464" s="13">
        <f t="shared" si="46"/>
        <v>250000</v>
      </c>
      <c r="N1464" s="13">
        <f t="shared" si="47"/>
        <v>500</v>
      </c>
      <c r="O1464" s="4" t="s">
        <v>16</v>
      </c>
      <c r="P1464" s="12" t="s">
        <v>334</v>
      </c>
    </row>
    <row r="1465" spans="2:16" ht="14.25" customHeight="1">
      <c r="B1465" s="4" t="s">
        <v>13</v>
      </c>
      <c r="C1465" s="4">
        <v>1185732</v>
      </c>
      <c r="D1465" s="5">
        <v>44324</v>
      </c>
      <c r="E1465" s="4" t="s">
        <v>14</v>
      </c>
      <c r="F1465" s="4" t="s">
        <v>15</v>
      </c>
      <c r="G1465" s="4" t="s">
        <v>1004</v>
      </c>
      <c r="H1465" s="6">
        <v>525</v>
      </c>
      <c r="I1465" s="12" t="s">
        <v>335</v>
      </c>
      <c r="J1465" s="12" t="s">
        <v>1087</v>
      </c>
      <c r="K1465" s="10">
        <v>110250</v>
      </c>
      <c r="L1465" s="11">
        <v>0.35</v>
      </c>
      <c r="M1465" s="13">
        <f t="shared" si="46"/>
        <v>315000</v>
      </c>
      <c r="N1465" s="13">
        <f t="shared" si="47"/>
        <v>600</v>
      </c>
      <c r="O1465" s="4" t="s">
        <v>16</v>
      </c>
      <c r="P1465" s="12" t="s">
        <v>336</v>
      </c>
    </row>
    <row r="1466" spans="2:16" ht="14.25" customHeight="1">
      <c r="B1466" s="4" t="s">
        <v>13</v>
      </c>
      <c r="C1466" s="4">
        <v>1185732</v>
      </c>
      <c r="D1466" s="5">
        <v>44324</v>
      </c>
      <c r="E1466" s="4" t="s">
        <v>14</v>
      </c>
      <c r="F1466" s="4" t="s">
        <v>15</v>
      </c>
      <c r="G1466" s="4" t="s">
        <v>1004</v>
      </c>
      <c r="H1466" s="6">
        <v>625</v>
      </c>
      <c r="I1466" s="12" t="s">
        <v>337</v>
      </c>
      <c r="J1466" s="12" t="s">
        <v>1086</v>
      </c>
      <c r="K1466" s="10">
        <v>203125</v>
      </c>
      <c r="L1466" s="11">
        <v>0.5</v>
      </c>
      <c r="M1466" s="13">
        <f t="shared" si="46"/>
        <v>406250</v>
      </c>
      <c r="N1466" s="13">
        <f t="shared" si="47"/>
        <v>650</v>
      </c>
      <c r="O1466" s="4" t="s">
        <v>16</v>
      </c>
      <c r="P1466" s="12" t="s">
        <v>338</v>
      </c>
    </row>
    <row r="1467" spans="2:16" ht="14.25" customHeight="1">
      <c r="B1467" s="4" t="s">
        <v>13</v>
      </c>
      <c r="C1467" s="4">
        <v>1185732</v>
      </c>
      <c r="D1467" s="5">
        <v>44357</v>
      </c>
      <c r="E1467" s="4" t="s">
        <v>14</v>
      </c>
      <c r="F1467" s="4" t="s">
        <v>15</v>
      </c>
      <c r="G1467" s="4" t="s">
        <v>1004</v>
      </c>
      <c r="H1467" s="6">
        <v>875</v>
      </c>
      <c r="I1467" s="12" t="s">
        <v>339</v>
      </c>
      <c r="J1467" s="12" t="s">
        <v>1087</v>
      </c>
      <c r="K1467" s="10">
        <v>236250</v>
      </c>
      <c r="L1467" s="11">
        <v>0.45</v>
      </c>
      <c r="M1467" s="13">
        <f t="shared" si="46"/>
        <v>525000</v>
      </c>
      <c r="N1467" s="13">
        <f t="shared" si="47"/>
        <v>600</v>
      </c>
      <c r="O1467" s="4" t="s">
        <v>16</v>
      </c>
      <c r="P1467" s="12" t="s">
        <v>340</v>
      </c>
    </row>
    <row r="1468" spans="2:16" ht="14.25" customHeight="1">
      <c r="B1468" s="4" t="s">
        <v>13</v>
      </c>
      <c r="C1468" s="4">
        <v>1185732</v>
      </c>
      <c r="D1468" s="5">
        <v>44357</v>
      </c>
      <c r="E1468" s="4" t="s">
        <v>14</v>
      </c>
      <c r="F1468" s="4" t="s">
        <v>15</v>
      </c>
      <c r="G1468" s="4" t="s">
        <v>1004</v>
      </c>
      <c r="H1468" s="6">
        <v>625</v>
      </c>
      <c r="I1468" s="12" t="s">
        <v>341</v>
      </c>
      <c r="J1468" s="12" t="s">
        <v>1086</v>
      </c>
      <c r="K1468" s="10">
        <v>120312.5</v>
      </c>
      <c r="L1468" s="11">
        <v>0.35</v>
      </c>
      <c r="M1468" s="13">
        <f t="shared" si="46"/>
        <v>343750</v>
      </c>
      <c r="N1468" s="13">
        <f t="shared" si="47"/>
        <v>550</v>
      </c>
      <c r="O1468" s="4" t="s">
        <v>16</v>
      </c>
      <c r="P1468" s="12" t="s">
        <v>342</v>
      </c>
    </row>
    <row r="1469" spans="2:16" ht="14.25" customHeight="1">
      <c r="B1469" s="4" t="s">
        <v>13</v>
      </c>
      <c r="C1469" s="4">
        <v>1185732</v>
      </c>
      <c r="D1469" s="5">
        <v>44357</v>
      </c>
      <c r="E1469" s="4" t="s">
        <v>14</v>
      </c>
      <c r="F1469" s="4" t="s">
        <v>15</v>
      </c>
      <c r="G1469" s="4" t="s">
        <v>1004</v>
      </c>
      <c r="H1469" s="6">
        <v>600</v>
      </c>
      <c r="I1469" s="12" t="s">
        <v>343</v>
      </c>
      <c r="J1469" s="12" t="s">
        <v>1087</v>
      </c>
      <c r="K1469" s="10">
        <v>75000</v>
      </c>
      <c r="L1469" s="11">
        <v>0.25</v>
      </c>
      <c r="M1469" s="13">
        <f t="shared" si="46"/>
        <v>300000</v>
      </c>
      <c r="N1469" s="13">
        <f t="shared" si="47"/>
        <v>500</v>
      </c>
      <c r="O1469" s="4" t="s">
        <v>16</v>
      </c>
      <c r="P1469" s="12" t="s">
        <v>344</v>
      </c>
    </row>
    <row r="1470" spans="2:16" ht="14.25" customHeight="1">
      <c r="B1470" s="4" t="s">
        <v>13</v>
      </c>
      <c r="C1470" s="4">
        <v>1185732</v>
      </c>
      <c r="D1470" s="5">
        <v>44357</v>
      </c>
      <c r="E1470" s="4" t="s">
        <v>14</v>
      </c>
      <c r="F1470" s="4" t="s">
        <v>15</v>
      </c>
      <c r="G1470" s="4" t="s">
        <v>1004</v>
      </c>
      <c r="H1470" s="6">
        <v>575</v>
      </c>
      <c r="I1470" s="12" t="s">
        <v>85</v>
      </c>
      <c r="J1470" s="12" t="s">
        <v>1086</v>
      </c>
      <c r="K1470" s="10">
        <v>86250</v>
      </c>
      <c r="L1470" s="11">
        <v>0.3</v>
      </c>
      <c r="M1470" s="13">
        <f t="shared" si="46"/>
        <v>287500</v>
      </c>
      <c r="N1470" s="13">
        <f t="shared" si="47"/>
        <v>500</v>
      </c>
      <c r="O1470" s="4" t="s">
        <v>16</v>
      </c>
      <c r="P1470" s="12" t="s">
        <v>345</v>
      </c>
    </row>
    <row r="1471" spans="2:16" ht="14.25" customHeight="1">
      <c r="B1471" s="4" t="s">
        <v>13</v>
      </c>
      <c r="C1471" s="4">
        <v>1185732</v>
      </c>
      <c r="D1471" s="5">
        <v>44357</v>
      </c>
      <c r="E1471" s="4" t="s">
        <v>14</v>
      </c>
      <c r="F1471" s="4" t="s">
        <v>15</v>
      </c>
      <c r="G1471" s="4" t="s">
        <v>1004</v>
      </c>
      <c r="H1471" s="6">
        <v>575</v>
      </c>
      <c r="I1471" s="12" t="s">
        <v>346</v>
      </c>
      <c r="J1471" s="12" t="s">
        <v>1087</v>
      </c>
      <c r="K1471" s="10">
        <v>130812.5</v>
      </c>
      <c r="L1471" s="11">
        <v>0.35</v>
      </c>
      <c r="M1471" s="13">
        <f t="shared" si="46"/>
        <v>373750</v>
      </c>
      <c r="N1471" s="13">
        <f t="shared" si="47"/>
        <v>650</v>
      </c>
      <c r="O1471" s="4" t="s">
        <v>16</v>
      </c>
      <c r="P1471" s="12" t="s">
        <v>347</v>
      </c>
    </row>
    <row r="1472" spans="2:16" ht="14.25" customHeight="1">
      <c r="B1472" s="4" t="s">
        <v>13</v>
      </c>
      <c r="C1472" s="4">
        <v>1185732</v>
      </c>
      <c r="D1472" s="5">
        <v>44357</v>
      </c>
      <c r="E1472" s="4" t="s">
        <v>14</v>
      </c>
      <c r="F1472" s="4" t="s">
        <v>15</v>
      </c>
      <c r="G1472" s="4" t="s">
        <v>1004</v>
      </c>
      <c r="H1472" s="6">
        <v>725</v>
      </c>
      <c r="I1472" s="12" t="s">
        <v>348</v>
      </c>
      <c r="J1472" s="12" t="s">
        <v>1087</v>
      </c>
      <c r="K1472" s="10">
        <v>253750</v>
      </c>
      <c r="L1472" s="11">
        <v>0.5</v>
      </c>
      <c r="M1472" s="13">
        <f t="shared" si="46"/>
        <v>507500</v>
      </c>
      <c r="N1472" s="13">
        <f t="shared" si="47"/>
        <v>700</v>
      </c>
      <c r="O1472" s="4" t="s">
        <v>16</v>
      </c>
      <c r="P1472" s="12" t="s">
        <v>349</v>
      </c>
    </row>
    <row r="1473" spans="2:16" ht="14.25" customHeight="1">
      <c r="B1473" s="4" t="s">
        <v>13</v>
      </c>
      <c r="C1473" s="4">
        <v>1185732</v>
      </c>
      <c r="D1473" s="5">
        <v>44385</v>
      </c>
      <c r="E1473" s="4" t="s">
        <v>14</v>
      </c>
      <c r="F1473" s="4" t="s">
        <v>15</v>
      </c>
      <c r="G1473" s="4" t="s">
        <v>1004</v>
      </c>
      <c r="H1473" s="6">
        <v>950</v>
      </c>
      <c r="I1473" s="12" t="s">
        <v>350</v>
      </c>
      <c r="J1473" s="12" t="s">
        <v>1087</v>
      </c>
      <c r="K1473" s="10">
        <v>277875</v>
      </c>
      <c r="L1473" s="11">
        <v>0.45</v>
      </c>
      <c r="M1473" s="13">
        <f t="shared" si="46"/>
        <v>617500</v>
      </c>
      <c r="N1473" s="13">
        <f t="shared" si="47"/>
        <v>650</v>
      </c>
      <c r="O1473" s="4" t="s">
        <v>16</v>
      </c>
      <c r="P1473" s="12" t="s">
        <v>351</v>
      </c>
    </row>
    <row r="1474" spans="2:16" ht="14.25" customHeight="1">
      <c r="B1474" s="4" t="s">
        <v>13</v>
      </c>
      <c r="C1474" s="4">
        <v>1185732</v>
      </c>
      <c r="D1474" s="5">
        <v>44385</v>
      </c>
      <c r="E1474" s="4" t="s">
        <v>14</v>
      </c>
      <c r="F1474" s="4" t="s">
        <v>15</v>
      </c>
      <c r="G1474" s="4" t="s">
        <v>1004</v>
      </c>
      <c r="H1474" s="6">
        <v>700</v>
      </c>
      <c r="I1474" s="12" t="s">
        <v>352</v>
      </c>
      <c r="J1474" s="12" t="s">
        <v>1087</v>
      </c>
      <c r="K1474" s="10">
        <v>147000</v>
      </c>
      <c r="L1474" s="11">
        <v>0.35</v>
      </c>
      <c r="M1474" s="13">
        <f t="shared" si="46"/>
        <v>420000</v>
      </c>
      <c r="N1474" s="13">
        <f t="shared" si="47"/>
        <v>600</v>
      </c>
      <c r="O1474" s="4" t="s">
        <v>16</v>
      </c>
      <c r="P1474" s="12" t="s">
        <v>353</v>
      </c>
    </row>
    <row r="1475" spans="2:16" ht="14.25" customHeight="1">
      <c r="B1475" s="4" t="s">
        <v>13</v>
      </c>
      <c r="C1475" s="4">
        <v>1185732</v>
      </c>
      <c r="D1475" s="5">
        <v>44385</v>
      </c>
      <c r="E1475" s="4" t="s">
        <v>14</v>
      </c>
      <c r="F1475" s="4" t="s">
        <v>15</v>
      </c>
      <c r="G1475" s="4" t="s">
        <v>1004</v>
      </c>
      <c r="H1475" s="6">
        <v>625</v>
      </c>
      <c r="I1475" s="12" t="s">
        <v>354</v>
      </c>
      <c r="J1475" s="12" t="s">
        <v>1087</v>
      </c>
      <c r="K1475" s="10">
        <v>85937.5</v>
      </c>
      <c r="L1475" s="11">
        <v>0.25</v>
      </c>
      <c r="M1475" s="13">
        <f t="shared" si="46"/>
        <v>343750</v>
      </c>
      <c r="N1475" s="13">
        <f t="shared" si="47"/>
        <v>550</v>
      </c>
      <c r="O1475" s="4" t="s">
        <v>16</v>
      </c>
      <c r="P1475" s="12" t="s">
        <v>355</v>
      </c>
    </row>
    <row r="1476" spans="2:16" ht="14.25" customHeight="1">
      <c r="B1476" s="4" t="s">
        <v>13</v>
      </c>
      <c r="C1476" s="4">
        <v>1185732</v>
      </c>
      <c r="D1476" s="5">
        <v>44385</v>
      </c>
      <c r="E1476" s="4" t="s">
        <v>14</v>
      </c>
      <c r="F1476" s="4" t="s">
        <v>15</v>
      </c>
      <c r="G1476" s="4" t="s">
        <v>1004</v>
      </c>
      <c r="H1476" s="6">
        <v>575</v>
      </c>
      <c r="I1476" s="12" t="s">
        <v>356</v>
      </c>
      <c r="J1476" s="12" t="s">
        <v>1087</v>
      </c>
      <c r="K1476" s="10">
        <v>94875</v>
      </c>
      <c r="L1476" s="11">
        <v>0.3</v>
      </c>
      <c r="M1476" s="13">
        <f t="shared" si="46"/>
        <v>316250</v>
      </c>
      <c r="N1476" s="13">
        <f t="shared" si="47"/>
        <v>550</v>
      </c>
      <c r="O1476" s="4" t="s">
        <v>16</v>
      </c>
      <c r="P1476" s="12" t="s">
        <v>357</v>
      </c>
    </row>
    <row r="1477" spans="2:16" ht="14.25" customHeight="1">
      <c r="B1477" s="4" t="s">
        <v>13</v>
      </c>
      <c r="C1477" s="4">
        <v>1185732</v>
      </c>
      <c r="D1477" s="5">
        <v>44385</v>
      </c>
      <c r="E1477" s="4" t="s">
        <v>14</v>
      </c>
      <c r="F1477" s="4" t="s">
        <v>15</v>
      </c>
      <c r="G1477" s="4" t="s">
        <v>1004</v>
      </c>
      <c r="H1477" s="6">
        <v>600</v>
      </c>
      <c r="I1477" s="12" t="s">
        <v>358</v>
      </c>
      <c r="J1477" s="12" t="s">
        <v>1087</v>
      </c>
      <c r="K1477" s="10">
        <v>136500</v>
      </c>
      <c r="L1477" s="11">
        <v>0.35</v>
      </c>
      <c r="M1477" s="13">
        <f t="shared" si="46"/>
        <v>390000</v>
      </c>
      <c r="N1477" s="13">
        <f t="shared" si="47"/>
        <v>650</v>
      </c>
      <c r="O1477" s="4" t="s">
        <v>16</v>
      </c>
      <c r="P1477" s="12" t="s">
        <v>359</v>
      </c>
    </row>
    <row r="1478" spans="2:16" ht="14.25" customHeight="1">
      <c r="B1478" s="4" t="s">
        <v>13</v>
      </c>
      <c r="C1478" s="4">
        <v>1185732</v>
      </c>
      <c r="D1478" s="5">
        <v>44385</v>
      </c>
      <c r="E1478" s="4" t="s">
        <v>14</v>
      </c>
      <c r="F1478" s="4" t="s">
        <v>15</v>
      </c>
      <c r="G1478" s="4" t="s">
        <v>1004</v>
      </c>
      <c r="H1478" s="6">
        <v>775</v>
      </c>
      <c r="I1478" s="12" t="s">
        <v>360</v>
      </c>
      <c r="J1478" s="12" t="s">
        <v>1086</v>
      </c>
      <c r="K1478" s="10">
        <v>271250</v>
      </c>
      <c r="L1478" s="11">
        <v>0.5</v>
      </c>
      <c r="M1478" s="13">
        <f t="shared" si="46"/>
        <v>542500</v>
      </c>
      <c r="N1478" s="13">
        <f t="shared" si="47"/>
        <v>700</v>
      </c>
      <c r="O1478" s="4" t="s">
        <v>16</v>
      </c>
      <c r="P1478" s="12" t="s">
        <v>361</v>
      </c>
    </row>
    <row r="1479" spans="2:16" ht="14.25" customHeight="1">
      <c r="B1479" s="4" t="s">
        <v>13</v>
      </c>
      <c r="C1479" s="4">
        <v>1185732</v>
      </c>
      <c r="D1479" s="5">
        <v>44417</v>
      </c>
      <c r="E1479" s="4" t="s">
        <v>14</v>
      </c>
      <c r="F1479" s="4" t="s">
        <v>15</v>
      </c>
      <c r="G1479" s="4" t="s">
        <v>1004</v>
      </c>
      <c r="H1479" s="6">
        <v>925</v>
      </c>
      <c r="I1479" s="12" t="s">
        <v>362</v>
      </c>
      <c r="J1479" s="12" t="s">
        <v>1087</v>
      </c>
      <c r="K1479" s="10">
        <v>270562.5</v>
      </c>
      <c r="L1479" s="11">
        <v>0.45</v>
      </c>
      <c r="M1479" s="13">
        <f t="shared" ref="M1479:M1542" si="48">K1479/L1479</f>
        <v>601250</v>
      </c>
      <c r="N1479" s="13">
        <f t="shared" ref="N1479:N1542" si="49">M1479/H1479</f>
        <v>650</v>
      </c>
      <c r="O1479" s="4" t="s">
        <v>16</v>
      </c>
      <c r="P1479" s="12" t="s">
        <v>363</v>
      </c>
    </row>
    <row r="1480" spans="2:16" ht="14.25" customHeight="1">
      <c r="B1480" s="4" t="s">
        <v>13</v>
      </c>
      <c r="C1480" s="4">
        <v>1185732</v>
      </c>
      <c r="D1480" s="5">
        <v>44417</v>
      </c>
      <c r="E1480" s="4" t="s">
        <v>14</v>
      </c>
      <c r="F1480" s="4" t="s">
        <v>15</v>
      </c>
      <c r="G1480" s="4" t="s">
        <v>1004</v>
      </c>
      <c r="H1480" s="6">
        <v>700</v>
      </c>
      <c r="I1480" s="12" t="s">
        <v>364</v>
      </c>
      <c r="J1480" s="12" t="s">
        <v>1087</v>
      </c>
      <c r="K1480" s="10">
        <v>147000</v>
      </c>
      <c r="L1480" s="11">
        <v>0.35</v>
      </c>
      <c r="M1480" s="13">
        <f t="shared" si="48"/>
        <v>420000</v>
      </c>
      <c r="N1480" s="13">
        <f t="shared" si="49"/>
        <v>600</v>
      </c>
      <c r="O1480" s="4" t="s">
        <v>16</v>
      </c>
      <c r="P1480" s="12" t="s">
        <v>365</v>
      </c>
    </row>
    <row r="1481" spans="2:16" ht="14.25" customHeight="1">
      <c r="B1481" s="4" t="s">
        <v>13</v>
      </c>
      <c r="C1481" s="4">
        <v>1185732</v>
      </c>
      <c r="D1481" s="5">
        <v>44417</v>
      </c>
      <c r="E1481" s="4" t="s">
        <v>14</v>
      </c>
      <c r="F1481" s="4" t="s">
        <v>15</v>
      </c>
      <c r="G1481" s="4" t="s">
        <v>1004</v>
      </c>
      <c r="H1481" s="6">
        <v>625</v>
      </c>
      <c r="I1481" s="12" t="s">
        <v>366</v>
      </c>
      <c r="J1481" s="12" t="s">
        <v>1086</v>
      </c>
      <c r="K1481" s="10">
        <v>85937.5</v>
      </c>
      <c r="L1481" s="11">
        <v>0.25</v>
      </c>
      <c r="M1481" s="13">
        <f t="shared" si="48"/>
        <v>343750</v>
      </c>
      <c r="N1481" s="13">
        <f t="shared" si="49"/>
        <v>550</v>
      </c>
      <c r="O1481" s="4" t="s">
        <v>16</v>
      </c>
      <c r="P1481" s="12" t="s">
        <v>367</v>
      </c>
    </row>
    <row r="1482" spans="2:16" ht="14.25" customHeight="1">
      <c r="B1482" s="4" t="s">
        <v>13</v>
      </c>
      <c r="C1482" s="4">
        <v>1185732</v>
      </c>
      <c r="D1482" s="5">
        <v>44417</v>
      </c>
      <c r="E1482" s="4" t="s">
        <v>14</v>
      </c>
      <c r="F1482" s="4" t="s">
        <v>15</v>
      </c>
      <c r="G1482" s="4" t="s">
        <v>1004</v>
      </c>
      <c r="H1482" s="6">
        <v>575</v>
      </c>
      <c r="I1482" s="12" t="s">
        <v>368</v>
      </c>
      <c r="J1482" s="12" t="s">
        <v>1086</v>
      </c>
      <c r="K1482" s="10">
        <v>77625</v>
      </c>
      <c r="L1482" s="11">
        <v>0.3</v>
      </c>
      <c r="M1482" s="13">
        <f t="shared" si="48"/>
        <v>258750</v>
      </c>
      <c r="N1482" s="13">
        <f t="shared" si="49"/>
        <v>450</v>
      </c>
      <c r="O1482" s="4" t="s">
        <v>16</v>
      </c>
      <c r="P1482" s="12" t="s">
        <v>369</v>
      </c>
    </row>
    <row r="1483" spans="2:16" ht="14.25" customHeight="1">
      <c r="B1483" s="4" t="s">
        <v>13</v>
      </c>
      <c r="C1483" s="4">
        <v>1185732</v>
      </c>
      <c r="D1483" s="5">
        <v>44417</v>
      </c>
      <c r="E1483" s="4" t="s">
        <v>14</v>
      </c>
      <c r="F1483" s="4" t="s">
        <v>15</v>
      </c>
      <c r="G1483" s="4" t="s">
        <v>1004</v>
      </c>
      <c r="H1483" s="6">
        <v>550</v>
      </c>
      <c r="I1483" s="12" t="s">
        <v>370</v>
      </c>
      <c r="J1483" s="12" t="s">
        <v>1086</v>
      </c>
      <c r="K1483" s="10">
        <v>105875</v>
      </c>
      <c r="L1483" s="11">
        <v>0.35</v>
      </c>
      <c r="M1483" s="13">
        <f t="shared" si="48"/>
        <v>302500</v>
      </c>
      <c r="N1483" s="13">
        <f t="shared" si="49"/>
        <v>550</v>
      </c>
      <c r="O1483" s="4" t="s">
        <v>16</v>
      </c>
      <c r="P1483" s="12" t="s">
        <v>371</v>
      </c>
    </row>
    <row r="1484" spans="2:16" ht="14.25" customHeight="1">
      <c r="B1484" s="4" t="s">
        <v>13</v>
      </c>
      <c r="C1484" s="4">
        <v>1185732</v>
      </c>
      <c r="D1484" s="5">
        <v>44417</v>
      </c>
      <c r="E1484" s="4" t="s">
        <v>14</v>
      </c>
      <c r="F1484" s="4" t="s">
        <v>15</v>
      </c>
      <c r="G1484" s="4" t="s">
        <v>1004</v>
      </c>
      <c r="H1484" s="6">
        <v>725</v>
      </c>
      <c r="I1484" s="12" t="s">
        <v>372</v>
      </c>
      <c r="J1484" s="12" t="s">
        <v>1087</v>
      </c>
      <c r="K1484" s="10">
        <v>217500</v>
      </c>
      <c r="L1484" s="11">
        <v>0.5</v>
      </c>
      <c r="M1484" s="13">
        <f t="shared" si="48"/>
        <v>435000</v>
      </c>
      <c r="N1484" s="13">
        <f t="shared" si="49"/>
        <v>600</v>
      </c>
      <c r="O1484" s="4" t="s">
        <v>16</v>
      </c>
      <c r="P1484" s="12" t="s">
        <v>373</v>
      </c>
    </row>
    <row r="1485" spans="2:16" ht="14.25" customHeight="1">
      <c r="B1485" s="4" t="s">
        <v>13</v>
      </c>
      <c r="C1485" s="4">
        <v>1185732</v>
      </c>
      <c r="D1485" s="5">
        <v>44447</v>
      </c>
      <c r="E1485" s="4" t="s">
        <v>14</v>
      </c>
      <c r="F1485" s="4" t="s">
        <v>15</v>
      </c>
      <c r="G1485" s="4" t="s">
        <v>1004</v>
      </c>
      <c r="H1485" s="6">
        <v>850</v>
      </c>
      <c r="I1485" s="12" t="s">
        <v>374</v>
      </c>
      <c r="J1485" s="12" t="s">
        <v>1087</v>
      </c>
      <c r="K1485" s="10">
        <v>210375</v>
      </c>
      <c r="L1485" s="11">
        <v>0.45</v>
      </c>
      <c r="M1485" s="13">
        <f t="shared" si="48"/>
        <v>467500</v>
      </c>
      <c r="N1485" s="13">
        <f t="shared" si="49"/>
        <v>550</v>
      </c>
      <c r="O1485" s="4" t="s">
        <v>16</v>
      </c>
      <c r="P1485" s="12" t="s">
        <v>375</v>
      </c>
    </row>
    <row r="1486" spans="2:16" ht="14.25" customHeight="1">
      <c r="B1486" s="4" t="s">
        <v>13</v>
      </c>
      <c r="C1486" s="4">
        <v>1185732</v>
      </c>
      <c r="D1486" s="5">
        <v>44447</v>
      </c>
      <c r="E1486" s="4" t="s">
        <v>14</v>
      </c>
      <c r="F1486" s="4" t="s">
        <v>15</v>
      </c>
      <c r="G1486" s="4" t="s">
        <v>1004</v>
      </c>
      <c r="H1486" s="6">
        <v>650</v>
      </c>
      <c r="I1486" s="12" t="s">
        <v>66</v>
      </c>
      <c r="J1486" s="12" t="s">
        <v>1087</v>
      </c>
      <c r="K1486" s="10">
        <v>113750</v>
      </c>
      <c r="L1486" s="11">
        <v>0.35</v>
      </c>
      <c r="M1486" s="13">
        <f t="shared" si="48"/>
        <v>325000</v>
      </c>
      <c r="N1486" s="13">
        <f t="shared" si="49"/>
        <v>500</v>
      </c>
      <c r="O1486" s="4" t="s">
        <v>16</v>
      </c>
      <c r="P1486" s="12" t="s">
        <v>376</v>
      </c>
    </row>
    <row r="1487" spans="2:16" ht="14.25" customHeight="1">
      <c r="B1487" s="4" t="s">
        <v>13</v>
      </c>
      <c r="C1487" s="4">
        <v>1185732</v>
      </c>
      <c r="D1487" s="5">
        <v>44447</v>
      </c>
      <c r="E1487" s="4" t="s">
        <v>14</v>
      </c>
      <c r="F1487" s="4" t="s">
        <v>15</v>
      </c>
      <c r="G1487" s="4" t="s">
        <v>1004</v>
      </c>
      <c r="H1487" s="6">
        <v>550</v>
      </c>
      <c r="I1487" s="12" t="s">
        <v>85</v>
      </c>
      <c r="J1487" s="12" t="s">
        <v>1086</v>
      </c>
      <c r="K1487" s="10">
        <v>61875</v>
      </c>
      <c r="L1487" s="11">
        <v>0.25</v>
      </c>
      <c r="M1487" s="13">
        <f t="shared" si="48"/>
        <v>247500</v>
      </c>
      <c r="N1487" s="13">
        <f t="shared" si="49"/>
        <v>450</v>
      </c>
      <c r="O1487" s="4" t="s">
        <v>16</v>
      </c>
      <c r="P1487" s="12" t="s">
        <v>377</v>
      </c>
    </row>
    <row r="1488" spans="2:16" ht="14.25" customHeight="1">
      <c r="B1488" s="4" t="s">
        <v>13</v>
      </c>
      <c r="C1488" s="4">
        <v>1185732</v>
      </c>
      <c r="D1488" s="5">
        <v>44447</v>
      </c>
      <c r="E1488" s="4" t="s">
        <v>14</v>
      </c>
      <c r="F1488" s="4" t="s">
        <v>15</v>
      </c>
      <c r="G1488" s="4" t="s">
        <v>1004</v>
      </c>
      <c r="H1488" s="6">
        <v>525</v>
      </c>
      <c r="I1488" s="12" t="s">
        <v>378</v>
      </c>
      <c r="J1488" s="12" t="s">
        <v>1087</v>
      </c>
      <c r="K1488" s="10">
        <v>70875</v>
      </c>
      <c r="L1488" s="11">
        <v>0.3</v>
      </c>
      <c r="M1488" s="13">
        <f t="shared" si="48"/>
        <v>236250</v>
      </c>
      <c r="N1488" s="13">
        <f t="shared" si="49"/>
        <v>450</v>
      </c>
      <c r="O1488" s="4" t="s">
        <v>16</v>
      </c>
      <c r="P1488" s="12" t="s">
        <v>379</v>
      </c>
    </row>
    <row r="1489" spans="2:16" ht="14.25" customHeight="1">
      <c r="B1489" s="4" t="s">
        <v>13</v>
      </c>
      <c r="C1489" s="4">
        <v>1185732</v>
      </c>
      <c r="D1489" s="5">
        <v>44447</v>
      </c>
      <c r="E1489" s="4" t="s">
        <v>14</v>
      </c>
      <c r="F1489" s="4" t="s">
        <v>15</v>
      </c>
      <c r="G1489" s="4" t="s">
        <v>1004</v>
      </c>
      <c r="H1489" s="6">
        <v>525</v>
      </c>
      <c r="I1489" s="12" t="s">
        <v>380</v>
      </c>
      <c r="J1489" s="12" t="s">
        <v>1087</v>
      </c>
      <c r="K1489" s="10">
        <v>101062.5</v>
      </c>
      <c r="L1489" s="11">
        <v>0.35</v>
      </c>
      <c r="M1489" s="13">
        <f t="shared" si="48"/>
        <v>288750</v>
      </c>
      <c r="N1489" s="13">
        <f t="shared" si="49"/>
        <v>550</v>
      </c>
      <c r="O1489" s="4" t="s">
        <v>16</v>
      </c>
      <c r="P1489" s="12" t="s">
        <v>381</v>
      </c>
    </row>
    <row r="1490" spans="2:16" ht="14.25" customHeight="1">
      <c r="B1490" s="4" t="s">
        <v>13</v>
      </c>
      <c r="C1490" s="4">
        <v>1185732</v>
      </c>
      <c r="D1490" s="5">
        <v>44447</v>
      </c>
      <c r="E1490" s="4" t="s">
        <v>14</v>
      </c>
      <c r="F1490" s="4" t="s">
        <v>15</v>
      </c>
      <c r="G1490" s="4" t="s">
        <v>1004</v>
      </c>
      <c r="H1490" s="6">
        <v>625</v>
      </c>
      <c r="I1490" s="12" t="s">
        <v>37</v>
      </c>
      <c r="J1490" s="12" t="s">
        <v>1086</v>
      </c>
      <c r="K1490" s="10">
        <v>187500</v>
      </c>
      <c r="L1490" s="11">
        <v>0.5</v>
      </c>
      <c r="M1490" s="13">
        <f t="shared" si="48"/>
        <v>375000</v>
      </c>
      <c r="N1490" s="13">
        <f t="shared" si="49"/>
        <v>600</v>
      </c>
      <c r="O1490" s="4" t="s">
        <v>16</v>
      </c>
      <c r="P1490" s="12" t="s">
        <v>382</v>
      </c>
    </row>
    <row r="1491" spans="2:16" ht="14.25" customHeight="1">
      <c r="B1491" s="4" t="s">
        <v>13</v>
      </c>
      <c r="C1491" s="4">
        <v>1185732</v>
      </c>
      <c r="D1491" s="5">
        <v>44479</v>
      </c>
      <c r="E1491" s="4" t="s">
        <v>14</v>
      </c>
      <c r="F1491" s="4" t="s">
        <v>15</v>
      </c>
      <c r="G1491" s="4" t="s">
        <v>1004</v>
      </c>
      <c r="H1491" s="6">
        <v>800</v>
      </c>
      <c r="I1491" s="12" t="s">
        <v>383</v>
      </c>
      <c r="J1491" s="12" t="s">
        <v>1086</v>
      </c>
      <c r="K1491" s="10">
        <v>216000</v>
      </c>
      <c r="L1491" s="11">
        <v>0.45</v>
      </c>
      <c r="M1491" s="13">
        <f t="shared" si="48"/>
        <v>480000</v>
      </c>
      <c r="N1491" s="13">
        <f t="shared" si="49"/>
        <v>600</v>
      </c>
      <c r="O1491" s="4" t="s">
        <v>16</v>
      </c>
      <c r="P1491" s="12" t="s">
        <v>384</v>
      </c>
    </row>
    <row r="1492" spans="2:16" ht="14.25" customHeight="1">
      <c r="B1492" s="4" t="s">
        <v>13</v>
      </c>
      <c r="C1492" s="4">
        <v>1185732</v>
      </c>
      <c r="D1492" s="5">
        <v>44479</v>
      </c>
      <c r="E1492" s="4" t="s">
        <v>14</v>
      </c>
      <c r="F1492" s="4" t="s">
        <v>15</v>
      </c>
      <c r="G1492" s="4" t="s">
        <v>1004</v>
      </c>
      <c r="H1492" s="6">
        <v>625</v>
      </c>
      <c r="I1492" s="12" t="s">
        <v>385</v>
      </c>
      <c r="J1492" s="12" t="s">
        <v>1086</v>
      </c>
      <c r="K1492" s="10">
        <v>109375</v>
      </c>
      <c r="L1492" s="11">
        <v>0.35</v>
      </c>
      <c r="M1492" s="13">
        <f t="shared" si="48"/>
        <v>312500</v>
      </c>
      <c r="N1492" s="13">
        <f t="shared" si="49"/>
        <v>500</v>
      </c>
      <c r="O1492" s="4" t="s">
        <v>16</v>
      </c>
      <c r="P1492" s="12" t="s">
        <v>386</v>
      </c>
    </row>
    <row r="1493" spans="2:16" ht="14.25" customHeight="1">
      <c r="B1493" s="4" t="s">
        <v>13</v>
      </c>
      <c r="C1493" s="4">
        <v>1185732</v>
      </c>
      <c r="D1493" s="5">
        <v>44479</v>
      </c>
      <c r="E1493" s="4" t="s">
        <v>14</v>
      </c>
      <c r="F1493" s="4" t="s">
        <v>15</v>
      </c>
      <c r="G1493" s="4" t="s">
        <v>1004</v>
      </c>
      <c r="H1493" s="6">
        <v>525</v>
      </c>
      <c r="I1493" s="12" t="s">
        <v>387</v>
      </c>
      <c r="J1493" s="12" t="s">
        <v>1087</v>
      </c>
      <c r="K1493" s="10">
        <v>65625</v>
      </c>
      <c r="L1493" s="11">
        <v>0.25</v>
      </c>
      <c r="M1493" s="13">
        <f t="shared" si="48"/>
        <v>262500</v>
      </c>
      <c r="N1493" s="13">
        <f t="shared" si="49"/>
        <v>500</v>
      </c>
      <c r="O1493" s="4" t="s">
        <v>16</v>
      </c>
      <c r="P1493" s="12" t="s">
        <v>388</v>
      </c>
    </row>
    <row r="1494" spans="2:16" ht="14.25" customHeight="1">
      <c r="B1494" s="4" t="s">
        <v>13</v>
      </c>
      <c r="C1494" s="4">
        <v>1185732</v>
      </c>
      <c r="D1494" s="5">
        <v>44479</v>
      </c>
      <c r="E1494" s="4" t="s">
        <v>14</v>
      </c>
      <c r="F1494" s="4" t="s">
        <v>15</v>
      </c>
      <c r="G1494" s="4" t="s">
        <v>1004</v>
      </c>
      <c r="H1494" s="6">
        <v>500</v>
      </c>
      <c r="I1494" s="12" t="s">
        <v>389</v>
      </c>
      <c r="J1494" s="12" t="s">
        <v>1087</v>
      </c>
      <c r="K1494" s="10">
        <v>75000</v>
      </c>
      <c r="L1494" s="11">
        <v>0.3</v>
      </c>
      <c r="M1494" s="13">
        <f t="shared" si="48"/>
        <v>250000</v>
      </c>
      <c r="N1494" s="13">
        <f t="shared" si="49"/>
        <v>500</v>
      </c>
      <c r="O1494" s="4" t="s">
        <v>16</v>
      </c>
      <c r="P1494" s="12" t="s">
        <v>390</v>
      </c>
    </row>
    <row r="1495" spans="2:16" ht="14.25" customHeight="1">
      <c r="B1495" s="4" t="s">
        <v>13</v>
      </c>
      <c r="C1495" s="4">
        <v>1185732</v>
      </c>
      <c r="D1495" s="5">
        <v>44479</v>
      </c>
      <c r="E1495" s="4" t="s">
        <v>14</v>
      </c>
      <c r="F1495" s="4" t="s">
        <v>15</v>
      </c>
      <c r="G1495" s="4" t="s">
        <v>1004</v>
      </c>
      <c r="H1495" s="6">
        <v>500</v>
      </c>
      <c r="I1495" s="12" t="s">
        <v>99</v>
      </c>
      <c r="J1495" s="12" t="s">
        <v>1087</v>
      </c>
      <c r="K1495" s="10">
        <v>105000</v>
      </c>
      <c r="L1495" s="11">
        <v>0.35</v>
      </c>
      <c r="M1495" s="13">
        <f t="shared" si="48"/>
        <v>300000</v>
      </c>
      <c r="N1495" s="13">
        <f t="shared" si="49"/>
        <v>600</v>
      </c>
      <c r="O1495" s="4" t="s">
        <v>16</v>
      </c>
      <c r="P1495" s="12" t="s">
        <v>391</v>
      </c>
    </row>
    <row r="1496" spans="2:16" ht="14.25" customHeight="1">
      <c r="B1496" s="4" t="s">
        <v>13</v>
      </c>
      <c r="C1496" s="4">
        <v>1185732</v>
      </c>
      <c r="D1496" s="5">
        <v>44479</v>
      </c>
      <c r="E1496" s="4" t="s">
        <v>14</v>
      </c>
      <c r="F1496" s="4" t="s">
        <v>15</v>
      </c>
      <c r="G1496" s="4" t="s">
        <v>1004</v>
      </c>
      <c r="H1496" s="6">
        <v>625</v>
      </c>
      <c r="I1496" s="12" t="s">
        <v>392</v>
      </c>
      <c r="J1496" s="12" t="s">
        <v>1087</v>
      </c>
      <c r="K1496" s="10">
        <v>203125</v>
      </c>
      <c r="L1496" s="11">
        <v>0.5</v>
      </c>
      <c r="M1496" s="13">
        <f t="shared" si="48"/>
        <v>406250</v>
      </c>
      <c r="N1496" s="13">
        <f t="shared" si="49"/>
        <v>650</v>
      </c>
      <c r="O1496" s="4" t="s">
        <v>16</v>
      </c>
      <c r="P1496" s="12" t="s">
        <v>393</v>
      </c>
    </row>
    <row r="1497" spans="2:16" ht="14.25" customHeight="1">
      <c r="B1497" s="4" t="s">
        <v>13</v>
      </c>
      <c r="C1497" s="4">
        <v>1185732</v>
      </c>
      <c r="D1497" s="5">
        <v>44509</v>
      </c>
      <c r="E1497" s="4" t="s">
        <v>14</v>
      </c>
      <c r="F1497" s="4" t="s">
        <v>15</v>
      </c>
      <c r="G1497" s="4" t="s">
        <v>1004</v>
      </c>
      <c r="H1497" s="6">
        <v>775</v>
      </c>
      <c r="I1497" s="12" t="s">
        <v>394</v>
      </c>
      <c r="J1497" s="12" t="s">
        <v>1087</v>
      </c>
      <c r="K1497" s="10">
        <v>209250</v>
      </c>
      <c r="L1497" s="11">
        <v>0.45</v>
      </c>
      <c r="M1497" s="13">
        <f t="shared" si="48"/>
        <v>465000</v>
      </c>
      <c r="N1497" s="13">
        <f t="shared" si="49"/>
        <v>600</v>
      </c>
      <c r="O1497" s="4" t="s">
        <v>16</v>
      </c>
      <c r="P1497" s="12" t="s">
        <v>395</v>
      </c>
    </row>
    <row r="1498" spans="2:16" ht="14.25" customHeight="1">
      <c r="B1498" s="4" t="s">
        <v>13</v>
      </c>
      <c r="C1498" s="4">
        <v>1185732</v>
      </c>
      <c r="D1498" s="5">
        <v>44509</v>
      </c>
      <c r="E1498" s="4" t="s">
        <v>14</v>
      </c>
      <c r="F1498" s="4" t="s">
        <v>15</v>
      </c>
      <c r="G1498" s="4" t="s">
        <v>1004</v>
      </c>
      <c r="H1498" s="6">
        <v>600</v>
      </c>
      <c r="I1498" s="12" t="s">
        <v>396</v>
      </c>
      <c r="J1498" s="12" t="s">
        <v>1087</v>
      </c>
      <c r="K1498" s="10">
        <v>105000</v>
      </c>
      <c r="L1498" s="11">
        <v>0.35</v>
      </c>
      <c r="M1498" s="13">
        <f t="shared" si="48"/>
        <v>300000</v>
      </c>
      <c r="N1498" s="13">
        <f t="shared" si="49"/>
        <v>500</v>
      </c>
      <c r="O1498" s="4" t="s">
        <v>16</v>
      </c>
      <c r="P1498" s="12" t="s">
        <v>397</v>
      </c>
    </row>
    <row r="1499" spans="2:16" ht="14.25" customHeight="1">
      <c r="B1499" s="4" t="s">
        <v>13</v>
      </c>
      <c r="C1499" s="4">
        <v>1185732</v>
      </c>
      <c r="D1499" s="5">
        <v>44509</v>
      </c>
      <c r="E1499" s="4" t="s">
        <v>14</v>
      </c>
      <c r="F1499" s="4" t="s">
        <v>15</v>
      </c>
      <c r="G1499" s="4" t="s">
        <v>1004</v>
      </c>
      <c r="H1499" s="6">
        <v>545</v>
      </c>
      <c r="I1499" s="12" t="s">
        <v>398</v>
      </c>
      <c r="J1499" s="12" t="s">
        <v>1086</v>
      </c>
      <c r="K1499" s="10">
        <v>68125</v>
      </c>
      <c r="L1499" s="11">
        <v>0.25</v>
      </c>
      <c r="M1499" s="13">
        <f t="shared" si="48"/>
        <v>272500</v>
      </c>
      <c r="N1499" s="13">
        <f t="shared" si="49"/>
        <v>500</v>
      </c>
      <c r="O1499" s="4" t="s">
        <v>16</v>
      </c>
      <c r="P1499" s="12" t="s">
        <v>399</v>
      </c>
    </row>
    <row r="1500" spans="2:16" ht="14.25" customHeight="1">
      <c r="B1500" s="4" t="s">
        <v>13</v>
      </c>
      <c r="C1500" s="4">
        <v>1185732</v>
      </c>
      <c r="D1500" s="5">
        <v>44509</v>
      </c>
      <c r="E1500" s="4" t="s">
        <v>14</v>
      </c>
      <c r="F1500" s="4" t="s">
        <v>15</v>
      </c>
      <c r="G1500" s="4" t="s">
        <v>1004</v>
      </c>
      <c r="H1500" s="6">
        <v>575</v>
      </c>
      <c r="I1500" s="12" t="s">
        <v>400</v>
      </c>
      <c r="J1500" s="12" t="s">
        <v>1088</v>
      </c>
      <c r="K1500" s="10">
        <v>86250</v>
      </c>
      <c r="L1500" s="11">
        <v>0.3</v>
      </c>
      <c r="M1500" s="13">
        <f t="shared" si="48"/>
        <v>287500</v>
      </c>
      <c r="N1500" s="13">
        <f t="shared" si="49"/>
        <v>500</v>
      </c>
      <c r="O1500" s="4" t="s">
        <v>16</v>
      </c>
      <c r="P1500" s="12" t="s">
        <v>401</v>
      </c>
    </row>
    <row r="1501" spans="2:16" ht="14.25" customHeight="1">
      <c r="B1501" s="4" t="s">
        <v>13</v>
      </c>
      <c r="C1501" s="4">
        <v>1185732</v>
      </c>
      <c r="D1501" s="5">
        <v>44509</v>
      </c>
      <c r="E1501" s="4" t="s">
        <v>14</v>
      </c>
      <c r="F1501" s="4" t="s">
        <v>15</v>
      </c>
      <c r="G1501" s="4" t="s">
        <v>1004</v>
      </c>
      <c r="H1501" s="6">
        <v>550</v>
      </c>
      <c r="I1501" s="12" t="s">
        <v>35</v>
      </c>
      <c r="J1501" s="12" t="s">
        <v>1087</v>
      </c>
      <c r="K1501" s="10">
        <v>125125</v>
      </c>
      <c r="L1501" s="11">
        <v>0.35</v>
      </c>
      <c r="M1501" s="13">
        <f t="shared" si="48"/>
        <v>357500</v>
      </c>
      <c r="N1501" s="13">
        <f t="shared" si="49"/>
        <v>650</v>
      </c>
      <c r="O1501" s="4" t="s">
        <v>16</v>
      </c>
      <c r="P1501" s="12" t="s">
        <v>402</v>
      </c>
    </row>
    <row r="1502" spans="2:16" ht="14.25" customHeight="1">
      <c r="B1502" s="4" t="s">
        <v>13</v>
      </c>
      <c r="C1502" s="4">
        <v>1185732</v>
      </c>
      <c r="D1502" s="5">
        <v>44509</v>
      </c>
      <c r="E1502" s="4" t="s">
        <v>14</v>
      </c>
      <c r="F1502" s="4" t="s">
        <v>15</v>
      </c>
      <c r="G1502" s="4" t="s">
        <v>1004</v>
      </c>
      <c r="H1502" s="6">
        <v>650</v>
      </c>
      <c r="I1502" s="12" t="s">
        <v>403</v>
      </c>
      <c r="J1502" s="12" t="s">
        <v>1087</v>
      </c>
      <c r="K1502" s="10">
        <v>227500</v>
      </c>
      <c r="L1502" s="11">
        <v>0.5</v>
      </c>
      <c r="M1502" s="13">
        <f t="shared" si="48"/>
        <v>455000</v>
      </c>
      <c r="N1502" s="13">
        <f t="shared" si="49"/>
        <v>700</v>
      </c>
      <c r="O1502" s="4" t="s">
        <v>16</v>
      </c>
      <c r="P1502" s="12" t="s">
        <v>404</v>
      </c>
    </row>
    <row r="1503" spans="2:16" ht="14.25" customHeight="1">
      <c r="B1503" s="4" t="s">
        <v>13</v>
      </c>
      <c r="C1503" s="4">
        <v>1185732</v>
      </c>
      <c r="D1503" s="5">
        <v>44538</v>
      </c>
      <c r="E1503" s="4" t="s">
        <v>14</v>
      </c>
      <c r="F1503" s="4" t="s">
        <v>15</v>
      </c>
      <c r="G1503" s="4" t="s">
        <v>1004</v>
      </c>
      <c r="H1503" s="6">
        <v>875</v>
      </c>
      <c r="I1503" s="12" t="s">
        <v>279</v>
      </c>
      <c r="J1503" s="12" t="s">
        <v>1087</v>
      </c>
      <c r="K1503" s="10">
        <v>255937.5</v>
      </c>
      <c r="L1503" s="11">
        <v>0.45</v>
      </c>
      <c r="M1503" s="13">
        <f t="shared" si="48"/>
        <v>568750</v>
      </c>
      <c r="N1503" s="13">
        <f t="shared" si="49"/>
        <v>650</v>
      </c>
      <c r="O1503" s="4" t="s">
        <v>16</v>
      </c>
      <c r="P1503" s="12" t="s">
        <v>405</v>
      </c>
    </row>
    <row r="1504" spans="2:16" ht="14.25" customHeight="1">
      <c r="B1504" s="4" t="s">
        <v>13</v>
      </c>
      <c r="C1504" s="4">
        <v>1185732</v>
      </c>
      <c r="D1504" s="5">
        <v>44538</v>
      </c>
      <c r="E1504" s="4" t="s">
        <v>14</v>
      </c>
      <c r="F1504" s="4" t="s">
        <v>15</v>
      </c>
      <c r="G1504" s="4" t="s">
        <v>1004</v>
      </c>
      <c r="H1504" s="6">
        <v>675</v>
      </c>
      <c r="I1504" s="12" t="s">
        <v>406</v>
      </c>
      <c r="J1504" s="12" t="s">
        <v>1086</v>
      </c>
      <c r="K1504" s="10">
        <v>129937.5</v>
      </c>
      <c r="L1504" s="11">
        <v>0.35</v>
      </c>
      <c r="M1504" s="13">
        <f t="shared" si="48"/>
        <v>371250</v>
      </c>
      <c r="N1504" s="13">
        <f t="shared" si="49"/>
        <v>550</v>
      </c>
      <c r="O1504" s="4" t="s">
        <v>16</v>
      </c>
      <c r="P1504" s="12" t="s">
        <v>407</v>
      </c>
    </row>
    <row r="1505" spans="2:16" ht="14.25" customHeight="1">
      <c r="B1505" s="4" t="s">
        <v>13</v>
      </c>
      <c r="C1505" s="4">
        <v>1185732</v>
      </c>
      <c r="D1505" s="5">
        <v>44538</v>
      </c>
      <c r="E1505" s="4" t="s">
        <v>14</v>
      </c>
      <c r="F1505" s="4" t="s">
        <v>15</v>
      </c>
      <c r="G1505" s="4" t="s">
        <v>1004</v>
      </c>
      <c r="H1505" s="6">
        <v>625</v>
      </c>
      <c r="I1505" s="12" t="s">
        <v>297</v>
      </c>
      <c r="J1505" s="12" t="s">
        <v>1086</v>
      </c>
      <c r="K1505" s="10">
        <v>85937.5</v>
      </c>
      <c r="L1505" s="11">
        <v>0.25</v>
      </c>
      <c r="M1505" s="13">
        <f t="shared" si="48"/>
        <v>343750</v>
      </c>
      <c r="N1505" s="13">
        <f t="shared" si="49"/>
        <v>550</v>
      </c>
      <c r="O1505" s="4" t="s">
        <v>16</v>
      </c>
      <c r="P1505" s="12" t="s">
        <v>408</v>
      </c>
    </row>
    <row r="1506" spans="2:16" ht="14.25" customHeight="1">
      <c r="B1506" s="4" t="s">
        <v>13</v>
      </c>
      <c r="C1506" s="4">
        <v>1185732</v>
      </c>
      <c r="D1506" s="5">
        <v>44538</v>
      </c>
      <c r="E1506" s="4" t="s">
        <v>14</v>
      </c>
      <c r="F1506" s="4" t="s">
        <v>15</v>
      </c>
      <c r="G1506" s="4" t="s">
        <v>1004</v>
      </c>
      <c r="H1506" s="6">
        <v>575</v>
      </c>
      <c r="I1506" s="12" t="s">
        <v>409</v>
      </c>
      <c r="J1506" s="12" t="s">
        <v>1086</v>
      </c>
      <c r="K1506" s="10">
        <v>94875</v>
      </c>
      <c r="L1506" s="11">
        <v>0.3</v>
      </c>
      <c r="M1506" s="13">
        <f t="shared" si="48"/>
        <v>316250</v>
      </c>
      <c r="N1506" s="13">
        <f t="shared" si="49"/>
        <v>550</v>
      </c>
      <c r="O1506" s="4" t="s">
        <v>16</v>
      </c>
      <c r="P1506" s="12" t="s">
        <v>410</v>
      </c>
    </row>
    <row r="1507" spans="2:16" ht="14.25" customHeight="1">
      <c r="B1507" s="4" t="s">
        <v>13</v>
      </c>
      <c r="C1507" s="4">
        <v>1185732</v>
      </c>
      <c r="D1507" s="5">
        <v>44538</v>
      </c>
      <c r="E1507" s="4" t="s">
        <v>14</v>
      </c>
      <c r="F1507" s="4" t="s">
        <v>15</v>
      </c>
      <c r="G1507" s="4" t="s">
        <v>1004</v>
      </c>
      <c r="H1507" s="6">
        <v>575</v>
      </c>
      <c r="I1507" s="12" t="s">
        <v>411</v>
      </c>
      <c r="J1507" s="12" t="s">
        <v>1087</v>
      </c>
      <c r="K1507" s="10">
        <v>130812.5</v>
      </c>
      <c r="L1507" s="11">
        <v>0.35</v>
      </c>
      <c r="M1507" s="13">
        <f t="shared" si="48"/>
        <v>373750</v>
      </c>
      <c r="N1507" s="13">
        <f t="shared" si="49"/>
        <v>650</v>
      </c>
      <c r="O1507" s="4" t="s">
        <v>16</v>
      </c>
      <c r="P1507" s="12" t="s">
        <v>412</v>
      </c>
    </row>
    <row r="1508" spans="2:16" ht="14.25" customHeight="1">
      <c r="B1508" s="4" t="s">
        <v>13</v>
      </c>
      <c r="C1508" s="4">
        <v>1185732</v>
      </c>
      <c r="D1508" s="5">
        <v>44538</v>
      </c>
      <c r="E1508" s="4" t="s">
        <v>14</v>
      </c>
      <c r="F1508" s="4" t="s">
        <v>15</v>
      </c>
      <c r="G1508" s="4" t="s">
        <v>1004</v>
      </c>
      <c r="H1508" s="6">
        <v>675</v>
      </c>
      <c r="I1508" s="12" t="s">
        <v>414</v>
      </c>
      <c r="J1508" s="12" t="s">
        <v>1086</v>
      </c>
      <c r="K1508" s="10">
        <v>236250</v>
      </c>
      <c r="L1508" s="11">
        <v>0.5</v>
      </c>
      <c r="M1508" s="13">
        <f t="shared" si="48"/>
        <v>472500</v>
      </c>
      <c r="N1508" s="13">
        <f t="shared" si="49"/>
        <v>700</v>
      </c>
      <c r="O1508" s="4" t="s">
        <v>16</v>
      </c>
      <c r="P1508" s="12" t="s">
        <v>415</v>
      </c>
    </row>
    <row r="1509" spans="2:16" ht="14.25" customHeight="1">
      <c r="B1509" s="4" t="s">
        <v>13</v>
      </c>
      <c r="C1509" s="4">
        <v>1185732</v>
      </c>
      <c r="D1509" s="5">
        <v>44210</v>
      </c>
      <c r="E1509" s="4" t="s">
        <v>14</v>
      </c>
      <c r="F1509" s="4" t="s">
        <v>15</v>
      </c>
      <c r="G1509" s="4" t="s">
        <v>1004</v>
      </c>
      <c r="H1509" s="6">
        <v>800</v>
      </c>
      <c r="I1509" s="12" t="s">
        <v>101</v>
      </c>
      <c r="J1509" s="12" t="s">
        <v>1086</v>
      </c>
      <c r="K1509" s="10">
        <v>160000</v>
      </c>
      <c r="L1509" s="11">
        <v>0.5</v>
      </c>
      <c r="M1509" s="13">
        <f t="shared" si="48"/>
        <v>320000</v>
      </c>
      <c r="N1509" s="13">
        <f t="shared" si="49"/>
        <v>400</v>
      </c>
      <c r="O1509" s="4" t="s">
        <v>16</v>
      </c>
      <c r="P1509" s="12" t="s">
        <v>416</v>
      </c>
    </row>
    <row r="1510" spans="2:16" ht="14.25" customHeight="1">
      <c r="B1510" s="4" t="s">
        <v>13</v>
      </c>
      <c r="C1510" s="4">
        <v>1185732</v>
      </c>
      <c r="D1510" s="5">
        <v>44210</v>
      </c>
      <c r="E1510" s="4" t="s">
        <v>14</v>
      </c>
      <c r="F1510" s="4" t="s">
        <v>15</v>
      </c>
      <c r="G1510" s="4" t="s">
        <v>1004</v>
      </c>
      <c r="H1510" s="6">
        <v>600</v>
      </c>
      <c r="I1510" s="12" t="s">
        <v>417</v>
      </c>
      <c r="J1510" s="12" t="s">
        <v>1086</v>
      </c>
      <c r="K1510" s="10">
        <v>72000</v>
      </c>
      <c r="L1510" s="11">
        <v>0.3</v>
      </c>
      <c r="M1510" s="13">
        <f t="shared" si="48"/>
        <v>240000</v>
      </c>
      <c r="N1510" s="13">
        <f t="shared" si="49"/>
        <v>400</v>
      </c>
      <c r="O1510" s="4" t="s">
        <v>16</v>
      </c>
      <c r="P1510" s="12" t="s">
        <v>418</v>
      </c>
    </row>
    <row r="1511" spans="2:16" ht="14.25" customHeight="1">
      <c r="B1511" s="4" t="s">
        <v>13</v>
      </c>
      <c r="C1511" s="4">
        <v>1185732</v>
      </c>
      <c r="D1511" s="5">
        <v>44210</v>
      </c>
      <c r="E1511" s="4" t="s">
        <v>14</v>
      </c>
      <c r="F1511" s="4" t="s">
        <v>15</v>
      </c>
      <c r="G1511" s="4" t="s">
        <v>1004</v>
      </c>
      <c r="H1511" s="6">
        <v>600</v>
      </c>
      <c r="I1511" s="12" t="s">
        <v>37</v>
      </c>
      <c r="J1511" s="12" t="s">
        <v>1086</v>
      </c>
      <c r="K1511" s="10">
        <v>63000</v>
      </c>
      <c r="L1511" s="11">
        <v>0.35</v>
      </c>
      <c r="M1511" s="13">
        <f t="shared" si="48"/>
        <v>180000</v>
      </c>
      <c r="N1511" s="13">
        <f t="shared" si="49"/>
        <v>300</v>
      </c>
      <c r="O1511" s="4" t="s">
        <v>16</v>
      </c>
      <c r="P1511" s="12" t="s">
        <v>419</v>
      </c>
    </row>
    <row r="1512" spans="2:16" ht="14.25" customHeight="1">
      <c r="B1512" s="4" t="s">
        <v>13</v>
      </c>
      <c r="C1512" s="4">
        <v>1185732</v>
      </c>
      <c r="D1512" s="5">
        <v>44210</v>
      </c>
      <c r="E1512" s="4" t="s">
        <v>14</v>
      </c>
      <c r="F1512" s="4" t="s">
        <v>15</v>
      </c>
      <c r="G1512" s="4" t="s">
        <v>1004</v>
      </c>
      <c r="H1512" s="6">
        <v>450</v>
      </c>
      <c r="I1512" s="12" t="s">
        <v>99</v>
      </c>
      <c r="J1512" s="12" t="s">
        <v>1087</v>
      </c>
      <c r="K1512" s="10">
        <v>55125</v>
      </c>
      <c r="L1512" s="11">
        <v>0.35</v>
      </c>
      <c r="M1512" s="13">
        <f t="shared" si="48"/>
        <v>157500</v>
      </c>
      <c r="N1512" s="13">
        <f t="shared" si="49"/>
        <v>350</v>
      </c>
      <c r="O1512" s="4" t="s">
        <v>16</v>
      </c>
      <c r="P1512" s="12" t="s">
        <v>420</v>
      </c>
    </row>
    <row r="1513" spans="2:16" ht="14.25" customHeight="1">
      <c r="B1513" s="4" t="s">
        <v>13</v>
      </c>
      <c r="C1513" s="4">
        <v>1185732</v>
      </c>
      <c r="D1513" s="5">
        <v>44210</v>
      </c>
      <c r="E1513" s="4" t="s">
        <v>14</v>
      </c>
      <c r="F1513" s="4" t="s">
        <v>15</v>
      </c>
      <c r="G1513" s="4" t="s">
        <v>1004</v>
      </c>
      <c r="H1513" s="6">
        <v>500</v>
      </c>
      <c r="I1513" s="12" t="s">
        <v>421</v>
      </c>
      <c r="J1513" s="12" t="s">
        <v>1086</v>
      </c>
      <c r="K1513" s="10">
        <v>75000</v>
      </c>
      <c r="L1513" s="11">
        <v>0.3</v>
      </c>
      <c r="M1513" s="13">
        <f t="shared" si="48"/>
        <v>250000</v>
      </c>
      <c r="N1513" s="13">
        <f t="shared" si="49"/>
        <v>500</v>
      </c>
      <c r="O1513" s="4" t="s">
        <v>16</v>
      </c>
      <c r="P1513" s="12" t="s">
        <v>422</v>
      </c>
    </row>
    <row r="1514" spans="2:16" ht="14.25" customHeight="1">
      <c r="B1514" s="4" t="s">
        <v>13</v>
      </c>
      <c r="C1514" s="4">
        <v>1185732</v>
      </c>
      <c r="D1514" s="5">
        <v>44210</v>
      </c>
      <c r="E1514" s="4" t="s">
        <v>14</v>
      </c>
      <c r="F1514" s="4" t="s">
        <v>15</v>
      </c>
      <c r="G1514" s="4" t="s">
        <v>1004</v>
      </c>
      <c r="H1514" s="6">
        <v>600</v>
      </c>
      <c r="I1514" s="12" t="s">
        <v>423</v>
      </c>
      <c r="J1514" s="12" t="s">
        <v>1087</v>
      </c>
      <c r="K1514" s="10">
        <v>60000</v>
      </c>
      <c r="L1514" s="11">
        <v>0.25</v>
      </c>
      <c r="M1514" s="13">
        <f t="shared" si="48"/>
        <v>240000</v>
      </c>
      <c r="N1514" s="13">
        <f t="shared" si="49"/>
        <v>400</v>
      </c>
      <c r="O1514" s="4" t="s">
        <v>16</v>
      </c>
      <c r="P1514" s="12" t="s">
        <v>424</v>
      </c>
    </row>
    <row r="1515" spans="2:16" ht="14.25" customHeight="1">
      <c r="B1515" s="4" t="s">
        <v>13</v>
      </c>
      <c r="C1515" s="4">
        <v>1185732</v>
      </c>
      <c r="D1515" s="5">
        <v>44239</v>
      </c>
      <c r="E1515" s="4" t="s">
        <v>14</v>
      </c>
      <c r="F1515" s="4" t="s">
        <v>15</v>
      </c>
      <c r="G1515" s="4" t="s">
        <v>1004</v>
      </c>
      <c r="H1515" s="6">
        <v>850</v>
      </c>
      <c r="I1515" s="12" t="s">
        <v>425</v>
      </c>
      <c r="J1515" s="12" t="s">
        <v>1087</v>
      </c>
      <c r="K1515" s="10">
        <v>170000</v>
      </c>
      <c r="L1515" s="11">
        <v>0.5</v>
      </c>
      <c r="M1515" s="13">
        <f t="shared" si="48"/>
        <v>340000</v>
      </c>
      <c r="N1515" s="13">
        <f t="shared" si="49"/>
        <v>400</v>
      </c>
      <c r="O1515" s="4" t="s">
        <v>16</v>
      </c>
      <c r="P1515" s="12" t="s">
        <v>426</v>
      </c>
    </row>
    <row r="1516" spans="2:16" ht="14.25" customHeight="1">
      <c r="B1516" s="4" t="s">
        <v>13</v>
      </c>
      <c r="C1516" s="4">
        <v>1185732</v>
      </c>
      <c r="D1516" s="5">
        <v>44239</v>
      </c>
      <c r="E1516" s="4" t="s">
        <v>14</v>
      </c>
      <c r="F1516" s="4" t="s">
        <v>15</v>
      </c>
      <c r="G1516" s="4" t="s">
        <v>1004</v>
      </c>
      <c r="H1516" s="6">
        <v>500</v>
      </c>
      <c r="I1516" s="12" t="s">
        <v>427</v>
      </c>
      <c r="J1516" s="12" t="s">
        <v>1086</v>
      </c>
      <c r="K1516" s="10">
        <v>60000</v>
      </c>
      <c r="L1516" s="11">
        <v>0.3</v>
      </c>
      <c r="M1516" s="13">
        <f t="shared" si="48"/>
        <v>200000</v>
      </c>
      <c r="N1516" s="13">
        <f t="shared" si="49"/>
        <v>400</v>
      </c>
      <c r="O1516" s="4" t="s">
        <v>16</v>
      </c>
      <c r="P1516" s="12" t="s">
        <v>428</v>
      </c>
    </row>
    <row r="1517" spans="2:16" ht="14.25" customHeight="1">
      <c r="B1517" s="4" t="s">
        <v>13</v>
      </c>
      <c r="C1517" s="4">
        <v>1185732</v>
      </c>
      <c r="D1517" s="5">
        <v>44239</v>
      </c>
      <c r="E1517" s="4" t="s">
        <v>14</v>
      </c>
      <c r="F1517" s="4" t="s">
        <v>15</v>
      </c>
      <c r="G1517" s="4" t="s">
        <v>1004</v>
      </c>
      <c r="H1517" s="6">
        <v>550</v>
      </c>
      <c r="I1517" s="12" t="s">
        <v>429</v>
      </c>
      <c r="J1517" s="12" t="s">
        <v>1087</v>
      </c>
      <c r="K1517" s="10">
        <v>57750</v>
      </c>
      <c r="L1517" s="11">
        <v>0.35</v>
      </c>
      <c r="M1517" s="13">
        <f t="shared" si="48"/>
        <v>165000</v>
      </c>
      <c r="N1517" s="13">
        <f t="shared" si="49"/>
        <v>300</v>
      </c>
      <c r="O1517" s="4" t="s">
        <v>16</v>
      </c>
      <c r="P1517" s="12" t="s">
        <v>430</v>
      </c>
    </row>
    <row r="1518" spans="2:16" ht="14.25" customHeight="1">
      <c r="B1518" s="4" t="s">
        <v>13</v>
      </c>
      <c r="C1518" s="4">
        <v>1185732</v>
      </c>
      <c r="D1518" s="5">
        <v>44239</v>
      </c>
      <c r="E1518" s="4" t="s">
        <v>283</v>
      </c>
      <c r="F1518" s="4" t="s">
        <v>1005</v>
      </c>
      <c r="G1518" s="4" t="s">
        <v>1006</v>
      </c>
      <c r="H1518" s="6">
        <v>425</v>
      </c>
      <c r="I1518" s="12" t="s">
        <v>431</v>
      </c>
      <c r="J1518" s="12" t="s">
        <v>1087</v>
      </c>
      <c r="K1518" s="10">
        <v>52062.5</v>
      </c>
      <c r="L1518" s="11">
        <v>0.35</v>
      </c>
      <c r="M1518" s="13">
        <f t="shared" si="48"/>
        <v>148750</v>
      </c>
      <c r="N1518" s="13">
        <f t="shared" si="49"/>
        <v>350</v>
      </c>
      <c r="O1518" s="4" t="s">
        <v>16</v>
      </c>
      <c r="P1518" s="12" t="s">
        <v>432</v>
      </c>
    </row>
    <row r="1519" spans="2:16" ht="14.25" customHeight="1">
      <c r="B1519" s="4" t="s">
        <v>13</v>
      </c>
      <c r="C1519" s="4">
        <v>1185732</v>
      </c>
      <c r="D1519" s="5">
        <v>44239</v>
      </c>
      <c r="E1519" s="4" t="s">
        <v>283</v>
      </c>
      <c r="F1519" s="4" t="s">
        <v>1005</v>
      </c>
      <c r="G1519" s="4" t="s">
        <v>1006</v>
      </c>
      <c r="H1519" s="6">
        <v>500</v>
      </c>
      <c r="I1519" s="12" t="s">
        <v>433</v>
      </c>
      <c r="J1519" s="12" t="s">
        <v>1086</v>
      </c>
      <c r="K1519" s="10">
        <v>75000</v>
      </c>
      <c r="L1519" s="11">
        <v>0.3</v>
      </c>
      <c r="M1519" s="13">
        <f t="shared" si="48"/>
        <v>250000</v>
      </c>
      <c r="N1519" s="13">
        <f t="shared" si="49"/>
        <v>500</v>
      </c>
      <c r="O1519" s="4" t="s">
        <v>16</v>
      </c>
      <c r="P1519" s="12" t="s">
        <v>434</v>
      </c>
    </row>
    <row r="1520" spans="2:16" ht="14.25" customHeight="1">
      <c r="B1520" s="4" t="s">
        <v>13</v>
      </c>
      <c r="C1520" s="4">
        <v>1185732</v>
      </c>
      <c r="D1520" s="5">
        <v>44239</v>
      </c>
      <c r="E1520" s="4" t="s">
        <v>283</v>
      </c>
      <c r="F1520" s="4" t="s">
        <v>1005</v>
      </c>
      <c r="G1520" s="4" t="s">
        <v>1006</v>
      </c>
      <c r="H1520" s="6">
        <v>600</v>
      </c>
      <c r="I1520" s="12" t="s">
        <v>17</v>
      </c>
      <c r="J1520" s="12" t="s">
        <v>1086</v>
      </c>
      <c r="K1520" s="10">
        <v>60000</v>
      </c>
      <c r="L1520" s="11">
        <v>0.25</v>
      </c>
      <c r="M1520" s="13">
        <f t="shared" si="48"/>
        <v>240000</v>
      </c>
      <c r="N1520" s="13">
        <f t="shared" si="49"/>
        <v>400</v>
      </c>
      <c r="O1520" s="4" t="s">
        <v>16</v>
      </c>
      <c r="P1520" s="12" t="s">
        <v>435</v>
      </c>
    </row>
    <row r="1521" spans="2:16" ht="14.25" customHeight="1">
      <c r="B1521" s="4" t="s">
        <v>13</v>
      </c>
      <c r="C1521" s="4">
        <v>1185732</v>
      </c>
      <c r="D1521" s="5">
        <v>44265</v>
      </c>
      <c r="E1521" s="4" t="s">
        <v>283</v>
      </c>
      <c r="F1521" s="4" t="s">
        <v>1005</v>
      </c>
      <c r="G1521" s="4" t="s">
        <v>1006</v>
      </c>
      <c r="H1521" s="6">
        <v>820</v>
      </c>
      <c r="I1521" s="12" t="s">
        <v>436</v>
      </c>
      <c r="J1521" s="12" t="s">
        <v>1087</v>
      </c>
      <c r="K1521" s="10">
        <v>164000</v>
      </c>
      <c r="L1521" s="11">
        <v>0.5</v>
      </c>
      <c r="M1521" s="13">
        <f t="shared" si="48"/>
        <v>328000</v>
      </c>
      <c r="N1521" s="13">
        <f t="shared" si="49"/>
        <v>400</v>
      </c>
      <c r="O1521" s="4" t="s">
        <v>16</v>
      </c>
      <c r="P1521" s="12" t="s">
        <v>437</v>
      </c>
    </row>
    <row r="1522" spans="2:16" ht="14.25" customHeight="1">
      <c r="B1522" s="4" t="s">
        <v>13</v>
      </c>
      <c r="C1522" s="4">
        <v>1185732</v>
      </c>
      <c r="D1522" s="5">
        <v>44265</v>
      </c>
      <c r="E1522" s="4" t="s">
        <v>283</v>
      </c>
      <c r="F1522" s="4" t="s">
        <v>1005</v>
      </c>
      <c r="G1522" s="4" t="s">
        <v>1006</v>
      </c>
      <c r="H1522" s="6">
        <v>525</v>
      </c>
      <c r="I1522" s="12" t="s">
        <v>438</v>
      </c>
      <c r="J1522" s="12" t="s">
        <v>1087</v>
      </c>
      <c r="K1522" s="10">
        <v>63000</v>
      </c>
      <c r="L1522" s="11">
        <v>0.3</v>
      </c>
      <c r="M1522" s="13">
        <f t="shared" si="48"/>
        <v>210000</v>
      </c>
      <c r="N1522" s="13">
        <f t="shared" si="49"/>
        <v>400</v>
      </c>
      <c r="O1522" s="4" t="s">
        <v>16</v>
      </c>
      <c r="P1522" s="12" t="s">
        <v>439</v>
      </c>
    </row>
    <row r="1523" spans="2:16" ht="14.25" customHeight="1">
      <c r="B1523" s="4" t="s">
        <v>13</v>
      </c>
      <c r="C1523" s="4">
        <v>1185732</v>
      </c>
      <c r="D1523" s="5">
        <v>44265</v>
      </c>
      <c r="E1523" s="4" t="s">
        <v>283</v>
      </c>
      <c r="F1523" s="4" t="s">
        <v>1005</v>
      </c>
      <c r="G1523" s="4" t="s">
        <v>1006</v>
      </c>
      <c r="H1523" s="6">
        <v>550</v>
      </c>
      <c r="I1523" s="12" t="s">
        <v>440</v>
      </c>
      <c r="J1523" s="12" t="s">
        <v>1087</v>
      </c>
      <c r="K1523" s="10">
        <v>57750</v>
      </c>
      <c r="L1523" s="11">
        <v>0.35</v>
      </c>
      <c r="M1523" s="13">
        <f t="shared" si="48"/>
        <v>165000</v>
      </c>
      <c r="N1523" s="13">
        <f t="shared" si="49"/>
        <v>300</v>
      </c>
      <c r="O1523" s="4" t="s">
        <v>16</v>
      </c>
      <c r="P1523" s="12" t="s">
        <v>441</v>
      </c>
    </row>
    <row r="1524" spans="2:16" ht="14.25" customHeight="1">
      <c r="B1524" s="4" t="s">
        <v>13</v>
      </c>
      <c r="C1524" s="4">
        <v>1185732</v>
      </c>
      <c r="D1524" s="5">
        <v>44265</v>
      </c>
      <c r="E1524" s="4" t="s">
        <v>283</v>
      </c>
      <c r="F1524" s="4" t="s">
        <v>1005</v>
      </c>
      <c r="G1524" s="4" t="s">
        <v>1006</v>
      </c>
      <c r="H1524" s="6">
        <v>400</v>
      </c>
      <c r="I1524" s="12" t="s">
        <v>442</v>
      </c>
      <c r="J1524" s="12" t="s">
        <v>1088</v>
      </c>
      <c r="K1524" s="10">
        <v>49000</v>
      </c>
      <c r="L1524" s="11">
        <v>0.35</v>
      </c>
      <c r="M1524" s="13">
        <f t="shared" si="48"/>
        <v>140000</v>
      </c>
      <c r="N1524" s="13">
        <f t="shared" si="49"/>
        <v>350</v>
      </c>
      <c r="O1524" s="4" t="s">
        <v>16</v>
      </c>
      <c r="P1524" s="12" t="s">
        <v>443</v>
      </c>
    </row>
    <row r="1525" spans="2:16" ht="14.25" customHeight="1">
      <c r="B1525" s="4" t="s">
        <v>13</v>
      </c>
      <c r="C1525" s="4">
        <v>1185732</v>
      </c>
      <c r="D1525" s="5">
        <v>44265</v>
      </c>
      <c r="E1525" s="4" t="s">
        <v>283</v>
      </c>
      <c r="F1525" s="4" t="s">
        <v>1005</v>
      </c>
      <c r="G1525" s="4" t="s">
        <v>1006</v>
      </c>
      <c r="H1525" s="6">
        <v>450</v>
      </c>
      <c r="I1525" s="12" t="s">
        <v>444</v>
      </c>
      <c r="J1525" s="12" t="s">
        <v>1087</v>
      </c>
      <c r="K1525" s="10">
        <v>67500</v>
      </c>
      <c r="L1525" s="11">
        <v>0.3</v>
      </c>
      <c r="M1525" s="13">
        <f t="shared" si="48"/>
        <v>225000</v>
      </c>
      <c r="N1525" s="13">
        <f t="shared" si="49"/>
        <v>500</v>
      </c>
      <c r="O1525" s="4" t="s">
        <v>16</v>
      </c>
      <c r="P1525" s="12" t="s">
        <v>445</v>
      </c>
    </row>
    <row r="1526" spans="2:16" ht="14.25" customHeight="1">
      <c r="B1526" s="4" t="s">
        <v>13</v>
      </c>
      <c r="C1526" s="4">
        <v>1185732</v>
      </c>
      <c r="D1526" s="5">
        <v>44265</v>
      </c>
      <c r="E1526" s="4" t="s">
        <v>283</v>
      </c>
      <c r="F1526" s="4" t="s">
        <v>1005</v>
      </c>
      <c r="G1526" s="4" t="s">
        <v>1006</v>
      </c>
      <c r="H1526" s="6">
        <v>550</v>
      </c>
      <c r="I1526" s="12" t="s">
        <v>446</v>
      </c>
      <c r="J1526" s="12" t="s">
        <v>1088</v>
      </c>
      <c r="K1526" s="10">
        <v>55000</v>
      </c>
      <c r="L1526" s="11">
        <v>0.25</v>
      </c>
      <c r="M1526" s="13">
        <f t="shared" si="48"/>
        <v>220000</v>
      </c>
      <c r="N1526" s="13">
        <f t="shared" si="49"/>
        <v>400</v>
      </c>
      <c r="O1526" s="4" t="s">
        <v>16</v>
      </c>
      <c r="P1526" s="12" t="s">
        <v>447</v>
      </c>
    </row>
    <row r="1527" spans="2:16" ht="14.25" customHeight="1">
      <c r="B1527" s="4" t="s">
        <v>13</v>
      </c>
      <c r="C1527" s="4">
        <v>1185732</v>
      </c>
      <c r="D1527" s="5">
        <v>44297</v>
      </c>
      <c r="E1527" s="4" t="s">
        <v>283</v>
      </c>
      <c r="F1527" s="4" t="s">
        <v>1005</v>
      </c>
      <c r="G1527" s="4" t="s">
        <v>1006</v>
      </c>
      <c r="H1527" s="6">
        <v>800</v>
      </c>
      <c r="I1527" s="12" t="s">
        <v>448</v>
      </c>
      <c r="J1527" s="12" t="s">
        <v>1087</v>
      </c>
      <c r="K1527" s="10">
        <v>160000</v>
      </c>
      <c r="L1527" s="11">
        <v>0.5</v>
      </c>
      <c r="M1527" s="13">
        <f t="shared" si="48"/>
        <v>320000</v>
      </c>
      <c r="N1527" s="13">
        <f t="shared" si="49"/>
        <v>400</v>
      </c>
      <c r="O1527" s="4" t="s">
        <v>16</v>
      </c>
      <c r="P1527" s="12" t="s">
        <v>449</v>
      </c>
    </row>
    <row r="1528" spans="2:16" ht="14.25" customHeight="1">
      <c r="B1528" s="4" t="s">
        <v>13</v>
      </c>
      <c r="C1528" s="4">
        <v>1185732</v>
      </c>
      <c r="D1528" s="5">
        <v>44297</v>
      </c>
      <c r="E1528" s="4" t="s">
        <v>283</v>
      </c>
      <c r="F1528" s="4" t="s">
        <v>1005</v>
      </c>
      <c r="G1528" s="4" t="s">
        <v>1006</v>
      </c>
      <c r="H1528" s="6">
        <v>500</v>
      </c>
      <c r="I1528" s="12" t="s">
        <v>95</v>
      </c>
      <c r="J1528" s="12" t="s">
        <v>1087</v>
      </c>
      <c r="K1528" s="10">
        <v>60000</v>
      </c>
      <c r="L1528" s="11">
        <v>0.3</v>
      </c>
      <c r="M1528" s="13">
        <f t="shared" si="48"/>
        <v>200000</v>
      </c>
      <c r="N1528" s="13">
        <f t="shared" si="49"/>
        <v>400</v>
      </c>
      <c r="O1528" s="4" t="s">
        <v>16</v>
      </c>
      <c r="P1528" s="12" t="s">
        <v>96</v>
      </c>
    </row>
    <row r="1529" spans="2:16" ht="14.25" customHeight="1">
      <c r="B1529" s="4" t="s">
        <v>13</v>
      </c>
      <c r="C1529" s="4">
        <v>1185732</v>
      </c>
      <c r="D1529" s="5">
        <v>44297</v>
      </c>
      <c r="E1529" s="4" t="s">
        <v>283</v>
      </c>
      <c r="F1529" s="4" t="s">
        <v>1005</v>
      </c>
      <c r="G1529" s="4" t="s">
        <v>1006</v>
      </c>
      <c r="H1529" s="6">
        <v>500</v>
      </c>
      <c r="I1529" s="12" t="s">
        <v>109</v>
      </c>
      <c r="J1529" s="12" t="s">
        <v>1087</v>
      </c>
      <c r="K1529" s="10">
        <v>52500</v>
      </c>
      <c r="L1529" s="11">
        <v>0.35</v>
      </c>
      <c r="M1529" s="13">
        <f t="shared" si="48"/>
        <v>150000</v>
      </c>
      <c r="N1529" s="13">
        <f t="shared" si="49"/>
        <v>300</v>
      </c>
      <c r="O1529" s="4" t="s">
        <v>16</v>
      </c>
      <c r="P1529" s="12" t="s">
        <v>110</v>
      </c>
    </row>
    <row r="1530" spans="2:16" ht="14.25" customHeight="1">
      <c r="B1530" s="4" t="s">
        <v>13</v>
      </c>
      <c r="C1530" s="4">
        <v>1185732</v>
      </c>
      <c r="D1530" s="5">
        <v>44297</v>
      </c>
      <c r="E1530" s="4" t="s">
        <v>283</v>
      </c>
      <c r="F1530" s="4" t="s">
        <v>1005</v>
      </c>
      <c r="G1530" s="4" t="s">
        <v>1006</v>
      </c>
      <c r="H1530" s="6">
        <v>425</v>
      </c>
      <c r="I1530" s="12" t="s">
        <v>130</v>
      </c>
      <c r="J1530" s="12" t="s">
        <v>1087</v>
      </c>
      <c r="K1530" s="10">
        <v>52062.5</v>
      </c>
      <c r="L1530" s="11">
        <v>0.35</v>
      </c>
      <c r="M1530" s="13">
        <f t="shared" si="48"/>
        <v>148750</v>
      </c>
      <c r="N1530" s="13">
        <f t="shared" si="49"/>
        <v>350</v>
      </c>
      <c r="O1530" s="4" t="s">
        <v>16</v>
      </c>
      <c r="P1530" s="12" t="s">
        <v>131</v>
      </c>
    </row>
    <row r="1531" spans="2:16" ht="14.25" customHeight="1">
      <c r="B1531" s="4" t="s">
        <v>13</v>
      </c>
      <c r="C1531" s="4">
        <v>1185732</v>
      </c>
      <c r="D1531" s="5">
        <v>44297</v>
      </c>
      <c r="E1531" s="4" t="s">
        <v>283</v>
      </c>
      <c r="F1531" s="4" t="s">
        <v>1005</v>
      </c>
      <c r="G1531" s="4" t="s">
        <v>1006</v>
      </c>
      <c r="H1531" s="6">
        <v>425</v>
      </c>
      <c r="I1531" s="12" t="s">
        <v>234</v>
      </c>
      <c r="J1531" s="12" t="s">
        <v>1087</v>
      </c>
      <c r="K1531" s="10">
        <v>63750</v>
      </c>
      <c r="L1531" s="11">
        <v>0.3</v>
      </c>
      <c r="M1531" s="13">
        <f t="shared" si="48"/>
        <v>212500</v>
      </c>
      <c r="N1531" s="13">
        <f t="shared" si="49"/>
        <v>500</v>
      </c>
      <c r="O1531" s="4" t="s">
        <v>16</v>
      </c>
      <c r="P1531" s="12" t="s">
        <v>235</v>
      </c>
    </row>
    <row r="1532" spans="2:16" ht="14.25" customHeight="1">
      <c r="B1532" s="4" t="s">
        <v>13</v>
      </c>
      <c r="C1532" s="4">
        <v>1185732</v>
      </c>
      <c r="D1532" s="5">
        <v>44297</v>
      </c>
      <c r="E1532" s="4" t="s">
        <v>283</v>
      </c>
      <c r="F1532" s="4" t="s">
        <v>1005</v>
      </c>
      <c r="G1532" s="4" t="s">
        <v>1006</v>
      </c>
      <c r="H1532" s="6">
        <v>550</v>
      </c>
      <c r="I1532" s="12" t="s">
        <v>136</v>
      </c>
      <c r="J1532" s="12" t="s">
        <v>1087</v>
      </c>
      <c r="K1532" s="10">
        <v>55000</v>
      </c>
      <c r="L1532" s="11">
        <v>0.25</v>
      </c>
      <c r="M1532" s="13">
        <f t="shared" si="48"/>
        <v>220000</v>
      </c>
      <c r="N1532" s="13">
        <f t="shared" si="49"/>
        <v>400</v>
      </c>
      <c r="O1532" s="4" t="s">
        <v>16</v>
      </c>
      <c r="P1532" s="12" t="s">
        <v>137</v>
      </c>
    </row>
    <row r="1533" spans="2:16" ht="14.25" customHeight="1">
      <c r="B1533" s="4" t="s">
        <v>13</v>
      </c>
      <c r="C1533" s="4">
        <v>1185732</v>
      </c>
      <c r="D1533" s="5">
        <v>44326</v>
      </c>
      <c r="E1533" s="4" t="s">
        <v>283</v>
      </c>
      <c r="F1533" s="4" t="s">
        <v>1005</v>
      </c>
      <c r="G1533" s="4" t="s">
        <v>1006</v>
      </c>
      <c r="H1533" s="6">
        <v>820</v>
      </c>
      <c r="I1533" s="12" t="s">
        <v>450</v>
      </c>
      <c r="J1533" s="12" t="s">
        <v>1086</v>
      </c>
      <c r="K1533" s="10">
        <v>205000</v>
      </c>
      <c r="L1533" s="11">
        <v>0.5</v>
      </c>
      <c r="M1533" s="13">
        <f t="shared" si="48"/>
        <v>410000</v>
      </c>
      <c r="N1533" s="13">
        <f t="shared" si="49"/>
        <v>500</v>
      </c>
      <c r="O1533" s="4" t="s">
        <v>16</v>
      </c>
      <c r="P1533" s="12" t="s">
        <v>451</v>
      </c>
    </row>
    <row r="1534" spans="2:16" ht="14.25" customHeight="1">
      <c r="B1534" s="4" t="s">
        <v>13</v>
      </c>
      <c r="C1534" s="4">
        <v>1185732</v>
      </c>
      <c r="D1534" s="5">
        <v>44326</v>
      </c>
      <c r="E1534" s="4" t="s">
        <v>283</v>
      </c>
      <c r="F1534" s="4" t="s">
        <v>1005</v>
      </c>
      <c r="G1534" s="4" t="s">
        <v>1006</v>
      </c>
      <c r="H1534" s="6">
        <v>525</v>
      </c>
      <c r="I1534" s="12" t="s">
        <v>452</v>
      </c>
      <c r="J1534" s="12" t="s">
        <v>1088</v>
      </c>
      <c r="K1534" s="10">
        <v>70875</v>
      </c>
      <c r="L1534" s="11">
        <v>0.3</v>
      </c>
      <c r="M1534" s="13">
        <f t="shared" si="48"/>
        <v>236250</v>
      </c>
      <c r="N1534" s="13">
        <f t="shared" si="49"/>
        <v>450</v>
      </c>
      <c r="O1534" s="4" t="s">
        <v>16</v>
      </c>
      <c r="P1534" s="12" t="s">
        <v>453</v>
      </c>
    </row>
    <row r="1535" spans="2:16" ht="14.25" customHeight="1">
      <c r="B1535" s="4" t="s">
        <v>13</v>
      </c>
      <c r="C1535" s="4">
        <v>1185732</v>
      </c>
      <c r="D1535" s="5">
        <v>44326</v>
      </c>
      <c r="E1535" s="4" t="s">
        <v>283</v>
      </c>
      <c r="F1535" s="4" t="s">
        <v>1005</v>
      </c>
      <c r="G1535" s="4" t="s">
        <v>1006</v>
      </c>
      <c r="H1535" s="6">
        <v>500</v>
      </c>
      <c r="I1535" s="12" t="s">
        <v>57</v>
      </c>
      <c r="J1535" s="12" t="s">
        <v>1087</v>
      </c>
      <c r="K1535" s="10">
        <v>70000</v>
      </c>
      <c r="L1535" s="11">
        <v>0.35</v>
      </c>
      <c r="M1535" s="13">
        <f t="shared" si="48"/>
        <v>200000</v>
      </c>
      <c r="N1535" s="13">
        <f t="shared" si="49"/>
        <v>400</v>
      </c>
      <c r="O1535" s="4" t="s">
        <v>16</v>
      </c>
      <c r="P1535" s="12" t="s">
        <v>58</v>
      </c>
    </row>
    <row r="1536" spans="2:16" ht="14.25" customHeight="1">
      <c r="B1536" s="4" t="s">
        <v>13</v>
      </c>
      <c r="C1536" s="4">
        <v>1185732</v>
      </c>
      <c r="D1536" s="5">
        <v>44326</v>
      </c>
      <c r="E1536" s="4" t="s">
        <v>283</v>
      </c>
      <c r="F1536" s="4" t="s">
        <v>1005</v>
      </c>
      <c r="G1536" s="4" t="s">
        <v>1006</v>
      </c>
      <c r="H1536" s="6">
        <v>450</v>
      </c>
      <c r="I1536" s="12" t="s">
        <v>454</v>
      </c>
      <c r="J1536" s="12" t="s">
        <v>1087</v>
      </c>
      <c r="K1536" s="10">
        <v>63000</v>
      </c>
      <c r="L1536" s="11">
        <v>0.35</v>
      </c>
      <c r="M1536" s="13">
        <f t="shared" si="48"/>
        <v>180000</v>
      </c>
      <c r="N1536" s="13">
        <f t="shared" si="49"/>
        <v>400</v>
      </c>
      <c r="O1536" s="4" t="s">
        <v>16</v>
      </c>
      <c r="P1536" s="12" t="s">
        <v>455</v>
      </c>
    </row>
    <row r="1537" spans="2:16" ht="14.25" customHeight="1">
      <c r="B1537" s="4" t="s">
        <v>13</v>
      </c>
      <c r="C1537" s="4">
        <v>1185732</v>
      </c>
      <c r="D1537" s="5">
        <v>44326</v>
      </c>
      <c r="E1537" s="4" t="s">
        <v>283</v>
      </c>
      <c r="F1537" s="4" t="s">
        <v>1005</v>
      </c>
      <c r="G1537" s="4" t="s">
        <v>1006</v>
      </c>
      <c r="H1537" s="6">
        <v>475</v>
      </c>
      <c r="I1537" s="12" t="s">
        <v>456</v>
      </c>
      <c r="J1537" s="12" t="s">
        <v>1087</v>
      </c>
      <c r="K1537" s="10">
        <v>71250</v>
      </c>
      <c r="L1537" s="11">
        <v>0.3</v>
      </c>
      <c r="M1537" s="13">
        <f t="shared" si="48"/>
        <v>237500</v>
      </c>
      <c r="N1537" s="13">
        <f t="shared" si="49"/>
        <v>500</v>
      </c>
      <c r="O1537" s="4" t="s">
        <v>16</v>
      </c>
      <c r="P1537" s="12" t="s">
        <v>457</v>
      </c>
    </row>
    <row r="1538" spans="2:16" ht="14.25" customHeight="1">
      <c r="B1538" s="4" t="s">
        <v>13</v>
      </c>
      <c r="C1538" s="4">
        <v>1185732</v>
      </c>
      <c r="D1538" s="5">
        <v>44326</v>
      </c>
      <c r="E1538" s="4" t="s">
        <v>283</v>
      </c>
      <c r="F1538" s="4" t="s">
        <v>1005</v>
      </c>
      <c r="G1538" s="4" t="s">
        <v>1006</v>
      </c>
      <c r="H1538" s="6">
        <v>600</v>
      </c>
      <c r="I1538" s="12" t="s">
        <v>37</v>
      </c>
      <c r="J1538" s="12" t="s">
        <v>1086</v>
      </c>
      <c r="K1538" s="10">
        <v>82500</v>
      </c>
      <c r="L1538" s="11">
        <v>0.25</v>
      </c>
      <c r="M1538" s="13">
        <f t="shared" si="48"/>
        <v>330000</v>
      </c>
      <c r="N1538" s="13">
        <f t="shared" si="49"/>
        <v>550</v>
      </c>
      <c r="O1538" s="4" t="s">
        <v>16</v>
      </c>
      <c r="P1538" s="12" t="s">
        <v>458</v>
      </c>
    </row>
    <row r="1539" spans="2:16" ht="14.25" customHeight="1">
      <c r="B1539" s="4" t="s">
        <v>13</v>
      </c>
      <c r="C1539" s="4">
        <v>1185732</v>
      </c>
      <c r="D1539" s="5">
        <v>44359</v>
      </c>
      <c r="E1539" s="4" t="s">
        <v>283</v>
      </c>
      <c r="F1539" s="4" t="s">
        <v>1005</v>
      </c>
      <c r="G1539" s="4" t="s">
        <v>1006</v>
      </c>
      <c r="H1539" s="6">
        <v>850</v>
      </c>
      <c r="I1539" s="12" t="s">
        <v>459</v>
      </c>
      <c r="J1539" s="12" t="s">
        <v>1087</v>
      </c>
      <c r="K1539" s="10">
        <v>212500</v>
      </c>
      <c r="L1539" s="11">
        <v>0.5</v>
      </c>
      <c r="M1539" s="13">
        <f t="shared" si="48"/>
        <v>425000</v>
      </c>
      <c r="N1539" s="13">
        <f t="shared" si="49"/>
        <v>500</v>
      </c>
      <c r="O1539" s="4" t="s">
        <v>16</v>
      </c>
      <c r="P1539" s="12" t="s">
        <v>460</v>
      </c>
    </row>
    <row r="1540" spans="2:16" ht="14.25" customHeight="1">
      <c r="B1540" s="4" t="s">
        <v>13</v>
      </c>
      <c r="C1540" s="4">
        <v>1185732</v>
      </c>
      <c r="D1540" s="5">
        <v>44359</v>
      </c>
      <c r="E1540" s="4" t="s">
        <v>283</v>
      </c>
      <c r="F1540" s="4" t="s">
        <v>1005</v>
      </c>
      <c r="G1540" s="4" t="s">
        <v>1006</v>
      </c>
      <c r="H1540" s="6">
        <v>600</v>
      </c>
      <c r="I1540" s="12" t="s">
        <v>461</v>
      </c>
      <c r="J1540" s="12" t="s">
        <v>1086</v>
      </c>
      <c r="K1540" s="10">
        <v>81000</v>
      </c>
      <c r="L1540" s="11">
        <v>0.3</v>
      </c>
      <c r="M1540" s="13">
        <f t="shared" si="48"/>
        <v>270000</v>
      </c>
      <c r="N1540" s="13">
        <f t="shared" si="49"/>
        <v>450</v>
      </c>
      <c r="O1540" s="4" t="s">
        <v>16</v>
      </c>
      <c r="P1540" s="12" t="s">
        <v>462</v>
      </c>
    </row>
    <row r="1541" spans="2:16" ht="14.25" customHeight="1">
      <c r="B1541" s="4" t="s">
        <v>13</v>
      </c>
      <c r="C1541" s="4">
        <v>1185732</v>
      </c>
      <c r="D1541" s="5">
        <v>44359</v>
      </c>
      <c r="E1541" s="4" t="s">
        <v>283</v>
      </c>
      <c r="F1541" s="4" t="s">
        <v>1005</v>
      </c>
      <c r="G1541" s="4" t="s">
        <v>1006</v>
      </c>
      <c r="H1541" s="6">
        <v>525</v>
      </c>
      <c r="I1541" s="12" t="s">
        <v>213</v>
      </c>
      <c r="J1541" s="12" t="s">
        <v>1087</v>
      </c>
      <c r="K1541" s="10">
        <v>73500</v>
      </c>
      <c r="L1541" s="11">
        <v>0.35</v>
      </c>
      <c r="M1541" s="13">
        <f t="shared" si="48"/>
        <v>210000</v>
      </c>
      <c r="N1541" s="13">
        <f t="shared" si="49"/>
        <v>400</v>
      </c>
      <c r="O1541" s="4" t="s">
        <v>16</v>
      </c>
      <c r="P1541" s="12" t="s">
        <v>463</v>
      </c>
    </row>
    <row r="1542" spans="2:16" ht="14.25" customHeight="1">
      <c r="B1542" s="4" t="s">
        <v>13</v>
      </c>
      <c r="C1542" s="4">
        <v>1185732</v>
      </c>
      <c r="D1542" s="5">
        <v>44359</v>
      </c>
      <c r="E1542" s="4" t="s">
        <v>283</v>
      </c>
      <c r="F1542" s="4" t="s">
        <v>1005</v>
      </c>
      <c r="G1542" s="4" t="s">
        <v>1006</v>
      </c>
      <c r="H1542" s="6">
        <v>500</v>
      </c>
      <c r="I1542" s="12" t="s">
        <v>464</v>
      </c>
      <c r="J1542" s="12" t="s">
        <v>1087</v>
      </c>
      <c r="K1542" s="10">
        <v>70000</v>
      </c>
      <c r="L1542" s="11">
        <v>0.35</v>
      </c>
      <c r="M1542" s="13">
        <f t="shared" si="48"/>
        <v>200000</v>
      </c>
      <c r="N1542" s="13">
        <f t="shared" si="49"/>
        <v>400</v>
      </c>
      <c r="O1542" s="4" t="s">
        <v>16</v>
      </c>
      <c r="P1542" s="12" t="s">
        <v>465</v>
      </c>
    </row>
    <row r="1543" spans="2:16" ht="14.25" customHeight="1">
      <c r="B1543" s="4" t="s">
        <v>13</v>
      </c>
      <c r="C1543" s="4">
        <v>1185732</v>
      </c>
      <c r="D1543" s="5">
        <v>44359</v>
      </c>
      <c r="E1543" s="4" t="s">
        <v>283</v>
      </c>
      <c r="F1543" s="4" t="s">
        <v>1005</v>
      </c>
      <c r="G1543" s="4" t="s">
        <v>1006</v>
      </c>
      <c r="H1543" s="6">
        <v>500</v>
      </c>
      <c r="I1543" s="12" t="s">
        <v>466</v>
      </c>
      <c r="J1543" s="12" t="s">
        <v>1087</v>
      </c>
      <c r="K1543" s="10">
        <v>75000</v>
      </c>
      <c r="L1543" s="11">
        <v>0.3</v>
      </c>
      <c r="M1543" s="13">
        <f t="shared" ref="M1543:M1606" si="50">K1543/L1543</f>
        <v>250000</v>
      </c>
      <c r="N1543" s="13">
        <f t="shared" ref="N1543:N1606" si="51">M1543/H1543</f>
        <v>500</v>
      </c>
      <c r="O1543" s="4" t="s">
        <v>16</v>
      </c>
      <c r="P1543" s="12" t="s">
        <v>467</v>
      </c>
    </row>
    <row r="1544" spans="2:16" ht="14.25" customHeight="1">
      <c r="B1544" s="4" t="s">
        <v>13</v>
      </c>
      <c r="C1544" s="4">
        <v>1185732</v>
      </c>
      <c r="D1544" s="5">
        <v>44359</v>
      </c>
      <c r="E1544" s="4" t="s">
        <v>283</v>
      </c>
      <c r="F1544" s="4" t="s">
        <v>1005</v>
      </c>
      <c r="G1544" s="4" t="s">
        <v>1006</v>
      </c>
      <c r="H1544" s="6">
        <v>650</v>
      </c>
      <c r="I1544" s="12" t="s">
        <v>468</v>
      </c>
      <c r="J1544" s="12" t="s">
        <v>1087</v>
      </c>
      <c r="K1544" s="10">
        <v>89375</v>
      </c>
      <c r="L1544" s="11">
        <v>0.25</v>
      </c>
      <c r="M1544" s="13">
        <f t="shared" si="50"/>
        <v>357500</v>
      </c>
      <c r="N1544" s="13">
        <f t="shared" si="51"/>
        <v>550</v>
      </c>
      <c r="O1544" s="4" t="s">
        <v>16</v>
      </c>
      <c r="P1544" s="12" t="s">
        <v>469</v>
      </c>
    </row>
    <row r="1545" spans="2:16" ht="14.25" customHeight="1">
      <c r="B1545" s="4" t="s">
        <v>13</v>
      </c>
      <c r="C1545" s="4">
        <v>1185732</v>
      </c>
      <c r="D1545" s="5">
        <v>44387</v>
      </c>
      <c r="E1545" s="4" t="s">
        <v>283</v>
      </c>
      <c r="F1545" s="4" t="s">
        <v>1005</v>
      </c>
      <c r="G1545" s="4" t="s">
        <v>1006</v>
      </c>
      <c r="H1545" s="6">
        <v>875</v>
      </c>
      <c r="I1545" s="12" t="s">
        <v>470</v>
      </c>
      <c r="J1545" s="12" t="s">
        <v>1087</v>
      </c>
      <c r="K1545" s="10">
        <v>218750</v>
      </c>
      <c r="L1545" s="11">
        <v>0.5</v>
      </c>
      <c r="M1545" s="13">
        <f t="shared" si="50"/>
        <v>437500</v>
      </c>
      <c r="N1545" s="13">
        <f t="shared" si="51"/>
        <v>500</v>
      </c>
      <c r="O1545" s="4" t="s">
        <v>16</v>
      </c>
      <c r="P1545" s="12" t="s">
        <v>471</v>
      </c>
    </row>
    <row r="1546" spans="2:16" ht="14.25" customHeight="1">
      <c r="B1546" s="4" t="s">
        <v>13</v>
      </c>
      <c r="C1546" s="4">
        <v>1185732</v>
      </c>
      <c r="D1546" s="5">
        <v>44387</v>
      </c>
      <c r="E1546" s="4" t="s">
        <v>283</v>
      </c>
      <c r="F1546" s="4" t="s">
        <v>1005</v>
      </c>
      <c r="G1546" s="4" t="s">
        <v>1006</v>
      </c>
      <c r="H1546" s="6">
        <v>625</v>
      </c>
      <c r="I1546" s="12" t="s">
        <v>472</v>
      </c>
      <c r="J1546" s="12" t="s">
        <v>1087</v>
      </c>
      <c r="K1546" s="10">
        <v>84375</v>
      </c>
      <c r="L1546" s="11">
        <v>0.3</v>
      </c>
      <c r="M1546" s="13">
        <f t="shared" si="50"/>
        <v>281250</v>
      </c>
      <c r="N1546" s="13">
        <f t="shared" si="51"/>
        <v>450</v>
      </c>
      <c r="O1546" s="4" t="s">
        <v>16</v>
      </c>
      <c r="P1546" s="12" t="s">
        <v>473</v>
      </c>
    </row>
    <row r="1547" spans="2:16" ht="14.25" customHeight="1">
      <c r="B1547" s="4" t="s">
        <v>13</v>
      </c>
      <c r="C1547" s="4">
        <v>1185732</v>
      </c>
      <c r="D1547" s="5">
        <v>44387</v>
      </c>
      <c r="E1547" s="4" t="s">
        <v>283</v>
      </c>
      <c r="F1547" s="4" t="s">
        <v>1005</v>
      </c>
      <c r="G1547" s="4" t="s">
        <v>1006</v>
      </c>
      <c r="H1547" s="6">
        <v>550</v>
      </c>
      <c r="I1547" s="12" t="s">
        <v>107</v>
      </c>
      <c r="J1547" s="12" t="s">
        <v>1087</v>
      </c>
      <c r="K1547" s="10">
        <v>77000</v>
      </c>
      <c r="L1547" s="11">
        <v>0.35</v>
      </c>
      <c r="M1547" s="13">
        <f t="shared" si="50"/>
        <v>220000</v>
      </c>
      <c r="N1547" s="13">
        <f t="shared" si="51"/>
        <v>400</v>
      </c>
      <c r="O1547" s="4" t="s">
        <v>16</v>
      </c>
      <c r="P1547" s="12" t="s">
        <v>108</v>
      </c>
    </row>
    <row r="1548" spans="2:16" ht="14.25" customHeight="1">
      <c r="B1548" s="4" t="s">
        <v>13</v>
      </c>
      <c r="C1548" s="4">
        <v>1185732</v>
      </c>
      <c r="D1548" s="5">
        <v>44387</v>
      </c>
      <c r="E1548" s="4" t="s">
        <v>283</v>
      </c>
      <c r="F1548" s="4" t="s">
        <v>1005</v>
      </c>
      <c r="G1548" s="4" t="s">
        <v>1006</v>
      </c>
      <c r="H1548" s="6">
        <v>500</v>
      </c>
      <c r="I1548" s="12" t="s">
        <v>474</v>
      </c>
      <c r="J1548" s="12" t="s">
        <v>1087</v>
      </c>
      <c r="K1548" s="10">
        <v>70000</v>
      </c>
      <c r="L1548" s="11">
        <v>0.35</v>
      </c>
      <c r="M1548" s="13">
        <f t="shared" si="50"/>
        <v>200000</v>
      </c>
      <c r="N1548" s="13">
        <f t="shared" si="51"/>
        <v>400</v>
      </c>
      <c r="O1548" s="4" t="s">
        <v>16</v>
      </c>
      <c r="P1548" s="12" t="s">
        <v>475</v>
      </c>
    </row>
    <row r="1549" spans="2:16" ht="14.25" customHeight="1">
      <c r="B1549" s="4" t="s">
        <v>13</v>
      </c>
      <c r="C1549" s="4">
        <v>1185732</v>
      </c>
      <c r="D1549" s="5">
        <v>44387</v>
      </c>
      <c r="E1549" s="4" t="s">
        <v>283</v>
      </c>
      <c r="F1549" s="4" t="s">
        <v>1005</v>
      </c>
      <c r="G1549" s="4" t="s">
        <v>1006</v>
      </c>
      <c r="H1549" s="6">
        <v>525</v>
      </c>
      <c r="I1549" s="12" t="s">
        <v>476</v>
      </c>
      <c r="J1549" s="12" t="s">
        <v>1086</v>
      </c>
      <c r="K1549" s="10">
        <v>78750</v>
      </c>
      <c r="L1549" s="11">
        <v>0.3</v>
      </c>
      <c r="M1549" s="13">
        <f t="shared" si="50"/>
        <v>262500</v>
      </c>
      <c r="N1549" s="13">
        <f t="shared" si="51"/>
        <v>500</v>
      </c>
      <c r="O1549" s="4" t="s">
        <v>16</v>
      </c>
      <c r="P1549" s="12" t="s">
        <v>477</v>
      </c>
    </row>
    <row r="1550" spans="2:16" ht="14.25" customHeight="1">
      <c r="B1550" s="4" t="s">
        <v>13</v>
      </c>
      <c r="C1550" s="4">
        <v>1185732</v>
      </c>
      <c r="D1550" s="5">
        <v>44387</v>
      </c>
      <c r="E1550" s="4" t="s">
        <v>283</v>
      </c>
      <c r="F1550" s="4" t="s">
        <v>1005</v>
      </c>
      <c r="G1550" s="4" t="s">
        <v>1006</v>
      </c>
      <c r="H1550" s="6">
        <v>700</v>
      </c>
      <c r="I1550" s="12" t="s">
        <v>478</v>
      </c>
      <c r="J1550" s="12" t="s">
        <v>1086</v>
      </c>
      <c r="K1550" s="10">
        <v>96250</v>
      </c>
      <c r="L1550" s="11">
        <v>0.25</v>
      </c>
      <c r="M1550" s="13">
        <f t="shared" si="50"/>
        <v>385000</v>
      </c>
      <c r="N1550" s="13">
        <f t="shared" si="51"/>
        <v>550</v>
      </c>
      <c r="O1550" s="4" t="s">
        <v>16</v>
      </c>
      <c r="P1550" s="12" t="s">
        <v>479</v>
      </c>
    </row>
    <row r="1551" spans="2:16" ht="14.25" customHeight="1">
      <c r="B1551" s="4" t="s">
        <v>13</v>
      </c>
      <c r="C1551" s="4">
        <v>1185732</v>
      </c>
      <c r="D1551" s="5">
        <v>44419</v>
      </c>
      <c r="E1551" s="4" t="s">
        <v>283</v>
      </c>
      <c r="F1551" s="4" t="s">
        <v>1005</v>
      </c>
      <c r="G1551" s="4" t="s">
        <v>1006</v>
      </c>
      <c r="H1551" s="6">
        <v>850</v>
      </c>
      <c r="I1551" s="12" t="s">
        <v>480</v>
      </c>
      <c r="J1551" s="12" t="s">
        <v>1087</v>
      </c>
      <c r="K1551" s="10">
        <v>212500</v>
      </c>
      <c r="L1551" s="11">
        <v>0.5</v>
      </c>
      <c r="M1551" s="13">
        <f t="shared" si="50"/>
        <v>425000</v>
      </c>
      <c r="N1551" s="13">
        <f t="shared" si="51"/>
        <v>500</v>
      </c>
      <c r="O1551" s="4" t="s">
        <v>16</v>
      </c>
      <c r="P1551" s="12" t="s">
        <v>481</v>
      </c>
    </row>
    <row r="1552" spans="2:16" ht="14.25" customHeight="1">
      <c r="B1552" s="4" t="s">
        <v>13</v>
      </c>
      <c r="C1552" s="4">
        <v>1185732</v>
      </c>
      <c r="D1552" s="5">
        <v>44419</v>
      </c>
      <c r="E1552" s="4" t="s">
        <v>283</v>
      </c>
      <c r="F1552" s="4" t="s">
        <v>1005</v>
      </c>
      <c r="G1552" s="4" t="s">
        <v>1006</v>
      </c>
      <c r="H1552" s="6">
        <v>625</v>
      </c>
      <c r="I1552" s="12" t="s">
        <v>482</v>
      </c>
      <c r="J1552" s="12" t="s">
        <v>1087</v>
      </c>
      <c r="K1552" s="10">
        <v>84375</v>
      </c>
      <c r="L1552" s="11">
        <v>0.3</v>
      </c>
      <c r="M1552" s="13">
        <f t="shared" si="50"/>
        <v>281250</v>
      </c>
      <c r="N1552" s="13">
        <f t="shared" si="51"/>
        <v>450</v>
      </c>
      <c r="O1552" s="4" t="s">
        <v>16</v>
      </c>
      <c r="P1552" s="12" t="s">
        <v>483</v>
      </c>
    </row>
    <row r="1553" spans="2:16" ht="14.25" customHeight="1">
      <c r="B1553" s="4" t="s">
        <v>13</v>
      </c>
      <c r="C1553" s="4">
        <v>1185732</v>
      </c>
      <c r="D1553" s="5">
        <v>44419</v>
      </c>
      <c r="E1553" s="4" t="s">
        <v>283</v>
      </c>
      <c r="F1553" s="4" t="s">
        <v>1005</v>
      </c>
      <c r="G1553" s="4" t="s">
        <v>1006</v>
      </c>
      <c r="H1553" s="6">
        <v>550</v>
      </c>
      <c r="I1553" s="12" t="s">
        <v>484</v>
      </c>
      <c r="J1553" s="12" t="s">
        <v>1087</v>
      </c>
      <c r="K1553" s="10">
        <v>77000</v>
      </c>
      <c r="L1553" s="11">
        <v>0.35</v>
      </c>
      <c r="M1553" s="13">
        <f t="shared" si="50"/>
        <v>220000</v>
      </c>
      <c r="N1553" s="13">
        <f t="shared" si="51"/>
        <v>400</v>
      </c>
      <c r="O1553" s="4" t="s">
        <v>16</v>
      </c>
      <c r="P1553" s="12" t="s">
        <v>485</v>
      </c>
    </row>
    <row r="1554" spans="2:16" ht="14.25" customHeight="1">
      <c r="B1554" s="4" t="s">
        <v>13</v>
      </c>
      <c r="C1554" s="4">
        <v>1185732</v>
      </c>
      <c r="D1554" s="5">
        <v>44419</v>
      </c>
      <c r="E1554" s="4" t="s">
        <v>283</v>
      </c>
      <c r="F1554" s="4" t="s">
        <v>1005</v>
      </c>
      <c r="G1554" s="4" t="s">
        <v>1006</v>
      </c>
      <c r="H1554" s="6">
        <v>525</v>
      </c>
      <c r="I1554" s="12" t="s">
        <v>33</v>
      </c>
      <c r="J1554" s="12" t="s">
        <v>1087</v>
      </c>
      <c r="K1554" s="10">
        <v>73500</v>
      </c>
      <c r="L1554" s="11">
        <v>0.35</v>
      </c>
      <c r="M1554" s="13">
        <f t="shared" si="50"/>
        <v>210000</v>
      </c>
      <c r="N1554" s="13">
        <f t="shared" si="51"/>
        <v>400</v>
      </c>
      <c r="O1554" s="4" t="s">
        <v>16</v>
      </c>
      <c r="P1554" s="12" t="s">
        <v>486</v>
      </c>
    </row>
    <row r="1555" spans="2:16" ht="14.25" customHeight="1">
      <c r="B1555" s="4" t="s">
        <v>13</v>
      </c>
      <c r="C1555" s="4">
        <v>1185732</v>
      </c>
      <c r="D1555" s="5">
        <v>44419</v>
      </c>
      <c r="E1555" s="4" t="s">
        <v>283</v>
      </c>
      <c r="F1555" s="4" t="s">
        <v>1005</v>
      </c>
      <c r="G1555" s="4" t="s">
        <v>1006</v>
      </c>
      <c r="H1555" s="6">
        <v>500</v>
      </c>
      <c r="I1555" s="12" t="s">
        <v>304</v>
      </c>
      <c r="J1555" s="12" t="s">
        <v>1087</v>
      </c>
      <c r="K1555" s="10">
        <v>75000</v>
      </c>
      <c r="L1555" s="11">
        <v>0.3</v>
      </c>
      <c r="M1555" s="13">
        <f t="shared" si="50"/>
        <v>250000</v>
      </c>
      <c r="N1555" s="13">
        <f t="shared" si="51"/>
        <v>500</v>
      </c>
      <c r="O1555" s="4" t="s">
        <v>16</v>
      </c>
      <c r="P1555" s="12" t="s">
        <v>487</v>
      </c>
    </row>
    <row r="1556" spans="2:16" ht="14.25" customHeight="1">
      <c r="B1556" s="4" t="s">
        <v>13</v>
      </c>
      <c r="C1556" s="4">
        <v>1185732</v>
      </c>
      <c r="D1556" s="5">
        <v>44419</v>
      </c>
      <c r="E1556" s="4" t="s">
        <v>283</v>
      </c>
      <c r="F1556" s="4" t="s">
        <v>1005</v>
      </c>
      <c r="G1556" s="4" t="s">
        <v>1006</v>
      </c>
      <c r="H1556" s="6">
        <v>675</v>
      </c>
      <c r="I1556" s="12" t="s">
        <v>488</v>
      </c>
      <c r="J1556" s="12" t="s">
        <v>1087</v>
      </c>
      <c r="K1556" s="10">
        <v>92812.5</v>
      </c>
      <c r="L1556" s="11">
        <v>0.25</v>
      </c>
      <c r="M1556" s="13">
        <f t="shared" si="50"/>
        <v>371250</v>
      </c>
      <c r="N1556" s="13">
        <f t="shared" si="51"/>
        <v>550</v>
      </c>
      <c r="O1556" s="4" t="s">
        <v>16</v>
      </c>
      <c r="P1556" s="12" t="s">
        <v>489</v>
      </c>
    </row>
    <row r="1557" spans="2:16" ht="14.25" customHeight="1">
      <c r="B1557" s="4" t="s">
        <v>13</v>
      </c>
      <c r="C1557" s="4">
        <v>1185732</v>
      </c>
      <c r="D1557" s="5">
        <v>44449</v>
      </c>
      <c r="E1557" s="4" t="s">
        <v>283</v>
      </c>
      <c r="F1557" s="4" t="s">
        <v>1005</v>
      </c>
      <c r="G1557" s="4" t="s">
        <v>1006</v>
      </c>
      <c r="H1557" s="6">
        <v>800</v>
      </c>
      <c r="I1557" s="12" t="s">
        <v>490</v>
      </c>
      <c r="J1557" s="12" t="s">
        <v>1087</v>
      </c>
      <c r="K1557" s="10">
        <v>200000</v>
      </c>
      <c r="L1557" s="11">
        <v>0.5</v>
      </c>
      <c r="M1557" s="13">
        <f t="shared" si="50"/>
        <v>400000</v>
      </c>
      <c r="N1557" s="13">
        <f t="shared" si="51"/>
        <v>500</v>
      </c>
      <c r="O1557" s="4" t="s">
        <v>16</v>
      </c>
      <c r="P1557" s="12" t="s">
        <v>491</v>
      </c>
    </row>
    <row r="1558" spans="2:16" ht="14.25" customHeight="1">
      <c r="B1558" s="4" t="s">
        <v>13</v>
      </c>
      <c r="C1558" s="4">
        <v>1185732</v>
      </c>
      <c r="D1558" s="5">
        <v>44449</v>
      </c>
      <c r="E1558" s="4" t="s">
        <v>283</v>
      </c>
      <c r="F1558" s="4" t="s">
        <v>1005</v>
      </c>
      <c r="G1558" s="4" t="s">
        <v>1006</v>
      </c>
      <c r="H1558" s="6">
        <v>600</v>
      </c>
      <c r="I1558" s="12" t="s">
        <v>492</v>
      </c>
      <c r="J1558" s="12" t="s">
        <v>1087</v>
      </c>
      <c r="K1558" s="10">
        <v>81000</v>
      </c>
      <c r="L1558" s="11">
        <v>0.3</v>
      </c>
      <c r="M1558" s="13">
        <f t="shared" si="50"/>
        <v>270000</v>
      </c>
      <c r="N1558" s="13">
        <f t="shared" si="51"/>
        <v>450</v>
      </c>
      <c r="O1558" s="4" t="s">
        <v>16</v>
      </c>
      <c r="P1558" s="12" t="s">
        <v>493</v>
      </c>
    </row>
    <row r="1559" spans="2:16" ht="14.25" customHeight="1">
      <c r="B1559" s="4" t="s">
        <v>13</v>
      </c>
      <c r="C1559" s="4">
        <v>1185732</v>
      </c>
      <c r="D1559" s="5">
        <v>44449</v>
      </c>
      <c r="E1559" s="4" t="s">
        <v>283</v>
      </c>
      <c r="F1559" s="4" t="s">
        <v>1005</v>
      </c>
      <c r="G1559" s="4" t="s">
        <v>1006</v>
      </c>
      <c r="H1559" s="6">
        <v>525</v>
      </c>
      <c r="I1559" s="12" t="s">
        <v>19</v>
      </c>
      <c r="J1559" s="12" t="s">
        <v>1086</v>
      </c>
      <c r="K1559" s="10">
        <v>73500</v>
      </c>
      <c r="L1559" s="11">
        <v>0.35</v>
      </c>
      <c r="M1559" s="13">
        <f t="shared" si="50"/>
        <v>210000</v>
      </c>
      <c r="N1559" s="13">
        <f t="shared" si="51"/>
        <v>400</v>
      </c>
      <c r="O1559" s="4" t="s">
        <v>16</v>
      </c>
      <c r="P1559" s="12" t="s">
        <v>494</v>
      </c>
    </row>
    <row r="1560" spans="2:16" ht="14.25" customHeight="1">
      <c r="B1560" s="4" t="s">
        <v>13</v>
      </c>
      <c r="C1560" s="4">
        <v>1185732</v>
      </c>
      <c r="D1560" s="5">
        <v>44449</v>
      </c>
      <c r="E1560" s="4" t="s">
        <v>283</v>
      </c>
      <c r="F1560" s="4" t="s">
        <v>1005</v>
      </c>
      <c r="G1560" s="4" t="s">
        <v>1006</v>
      </c>
      <c r="H1560" s="6">
        <v>500</v>
      </c>
      <c r="I1560" s="12" t="s">
        <v>495</v>
      </c>
      <c r="J1560" s="12" t="s">
        <v>1087</v>
      </c>
      <c r="K1560" s="10">
        <v>70000</v>
      </c>
      <c r="L1560" s="11">
        <v>0.35</v>
      </c>
      <c r="M1560" s="13">
        <f t="shared" si="50"/>
        <v>200000</v>
      </c>
      <c r="N1560" s="13">
        <f t="shared" si="51"/>
        <v>400</v>
      </c>
      <c r="O1560" s="4" t="s">
        <v>16</v>
      </c>
      <c r="P1560" s="12" t="s">
        <v>496</v>
      </c>
    </row>
    <row r="1561" spans="2:16" ht="14.25" customHeight="1">
      <c r="B1561" s="4" t="s">
        <v>13</v>
      </c>
      <c r="C1561" s="4">
        <v>1185732</v>
      </c>
      <c r="D1561" s="5">
        <v>44449</v>
      </c>
      <c r="E1561" s="4" t="s">
        <v>283</v>
      </c>
      <c r="F1561" s="4" t="s">
        <v>1005</v>
      </c>
      <c r="G1561" s="4" t="s">
        <v>1006</v>
      </c>
      <c r="H1561" s="6">
        <v>500</v>
      </c>
      <c r="I1561" s="12" t="s">
        <v>497</v>
      </c>
      <c r="J1561" s="12" t="s">
        <v>1087</v>
      </c>
      <c r="K1561" s="10">
        <v>75000</v>
      </c>
      <c r="L1561" s="11">
        <v>0.3</v>
      </c>
      <c r="M1561" s="13">
        <f t="shared" si="50"/>
        <v>250000</v>
      </c>
      <c r="N1561" s="13">
        <f t="shared" si="51"/>
        <v>500</v>
      </c>
      <c r="O1561" s="4" t="s">
        <v>16</v>
      </c>
      <c r="P1561" s="12" t="s">
        <v>498</v>
      </c>
    </row>
    <row r="1562" spans="2:16" ht="14.25" customHeight="1">
      <c r="B1562" s="4" t="s">
        <v>13</v>
      </c>
      <c r="C1562" s="4">
        <v>1185732</v>
      </c>
      <c r="D1562" s="5">
        <v>44449</v>
      </c>
      <c r="E1562" s="4" t="s">
        <v>283</v>
      </c>
      <c r="F1562" s="4" t="s">
        <v>1005</v>
      </c>
      <c r="G1562" s="4" t="s">
        <v>1006</v>
      </c>
      <c r="H1562" s="6">
        <v>600</v>
      </c>
      <c r="I1562" s="12" t="s">
        <v>499</v>
      </c>
      <c r="J1562" s="12" t="s">
        <v>1087</v>
      </c>
      <c r="K1562" s="10">
        <v>82500</v>
      </c>
      <c r="L1562" s="11">
        <v>0.25</v>
      </c>
      <c r="M1562" s="13">
        <f t="shared" si="50"/>
        <v>330000</v>
      </c>
      <c r="N1562" s="13">
        <f t="shared" si="51"/>
        <v>550</v>
      </c>
      <c r="O1562" s="4" t="s">
        <v>16</v>
      </c>
      <c r="P1562" s="12" t="s">
        <v>500</v>
      </c>
    </row>
    <row r="1563" spans="2:16" ht="14.25" customHeight="1">
      <c r="B1563" s="4" t="s">
        <v>13</v>
      </c>
      <c r="C1563" s="4">
        <v>1185732</v>
      </c>
      <c r="D1563" s="5">
        <v>44481</v>
      </c>
      <c r="E1563" s="4" t="s">
        <v>283</v>
      </c>
      <c r="F1563" s="4" t="s">
        <v>1005</v>
      </c>
      <c r="G1563" s="4" t="s">
        <v>1006</v>
      </c>
      <c r="H1563" s="6">
        <v>775</v>
      </c>
      <c r="I1563" s="12" t="s">
        <v>501</v>
      </c>
      <c r="J1563" s="12" t="s">
        <v>1087</v>
      </c>
      <c r="K1563" s="10">
        <v>213125</v>
      </c>
      <c r="L1563" s="11">
        <v>0.5</v>
      </c>
      <c r="M1563" s="13">
        <f t="shared" si="50"/>
        <v>426250</v>
      </c>
      <c r="N1563" s="13">
        <f t="shared" si="51"/>
        <v>550</v>
      </c>
      <c r="O1563" s="4" t="s">
        <v>16</v>
      </c>
      <c r="P1563" s="12" t="s">
        <v>502</v>
      </c>
    </row>
    <row r="1564" spans="2:16" ht="14.25" customHeight="1">
      <c r="B1564" s="4" t="s">
        <v>13</v>
      </c>
      <c r="C1564" s="4">
        <v>1185732</v>
      </c>
      <c r="D1564" s="5">
        <v>44481</v>
      </c>
      <c r="E1564" s="4" t="s">
        <v>283</v>
      </c>
      <c r="F1564" s="4" t="s">
        <v>1005</v>
      </c>
      <c r="G1564" s="4" t="s">
        <v>1006</v>
      </c>
      <c r="H1564" s="6">
        <v>600</v>
      </c>
      <c r="I1564" s="12" t="s">
        <v>503</v>
      </c>
      <c r="J1564" s="12" t="s">
        <v>1087</v>
      </c>
      <c r="K1564" s="10">
        <v>81000</v>
      </c>
      <c r="L1564" s="11">
        <v>0.3</v>
      </c>
      <c r="M1564" s="13">
        <f t="shared" si="50"/>
        <v>270000</v>
      </c>
      <c r="N1564" s="13">
        <f t="shared" si="51"/>
        <v>450</v>
      </c>
      <c r="O1564" s="4" t="s">
        <v>16</v>
      </c>
      <c r="P1564" s="12" t="s">
        <v>504</v>
      </c>
    </row>
    <row r="1565" spans="2:16" ht="14.25" customHeight="1">
      <c r="B1565" s="4" t="s">
        <v>13</v>
      </c>
      <c r="C1565" s="4">
        <v>1185732</v>
      </c>
      <c r="D1565" s="5">
        <v>44481</v>
      </c>
      <c r="E1565" s="4" t="s">
        <v>283</v>
      </c>
      <c r="F1565" s="4" t="s">
        <v>1005</v>
      </c>
      <c r="G1565" s="4" t="s">
        <v>1006</v>
      </c>
      <c r="H1565" s="6">
        <v>500</v>
      </c>
      <c r="I1565" s="12" t="s">
        <v>505</v>
      </c>
      <c r="J1565" s="12" t="s">
        <v>1086</v>
      </c>
      <c r="K1565" s="10">
        <v>78750</v>
      </c>
      <c r="L1565" s="11">
        <v>0.35</v>
      </c>
      <c r="M1565" s="13">
        <f t="shared" si="50"/>
        <v>225000</v>
      </c>
      <c r="N1565" s="13">
        <f t="shared" si="51"/>
        <v>450</v>
      </c>
      <c r="O1565" s="4" t="s">
        <v>16</v>
      </c>
      <c r="P1565" s="12" t="s">
        <v>506</v>
      </c>
    </row>
    <row r="1566" spans="2:16" ht="14.25" customHeight="1">
      <c r="B1566" s="4" t="s">
        <v>13</v>
      </c>
      <c r="C1566" s="4">
        <v>1185732</v>
      </c>
      <c r="D1566" s="5">
        <v>44481</v>
      </c>
      <c r="E1566" s="4" t="s">
        <v>283</v>
      </c>
      <c r="F1566" s="4" t="s">
        <v>1005</v>
      </c>
      <c r="G1566" s="4" t="s">
        <v>1006</v>
      </c>
      <c r="H1566" s="6">
        <v>475</v>
      </c>
      <c r="I1566" s="12" t="s">
        <v>507</v>
      </c>
      <c r="J1566" s="12" t="s">
        <v>1086</v>
      </c>
      <c r="K1566" s="10">
        <v>74812.5</v>
      </c>
      <c r="L1566" s="11">
        <v>0.35</v>
      </c>
      <c r="M1566" s="13">
        <f t="shared" si="50"/>
        <v>213750</v>
      </c>
      <c r="N1566" s="13">
        <f t="shared" si="51"/>
        <v>450</v>
      </c>
      <c r="O1566" s="4" t="s">
        <v>16</v>
      </c>
      <c r="P1566" s="12" t="s">
        <v>508</v>
      </c>
    </row>
    <row r="1567" spans="2:16" ht="14.25" customHeight="1">
      <c r="B1567" s="4" t="s">
        <v>13</v>
      </c>
      <c r="C1567" s="4">
        <v>1185732</v>
      </c>
      <c r="D1567" s="5">
        <v>44481</v>
      </c>
      <c r="E1567" s="4" t="s">
        <v>283</v>
      </c>
      <c r="F1567" s="4" t="s">
        <v>1005</v>
      </c>
      <c r="G1567" s="4" t="s">
        <v>1006</v>
      </c>
      <c r="H1567" s="6">
        <v>475</v>
      </c>
      <c r="I1567" s="12" t="s">
        <v>509</v>
      </c>
      <c r="J1567" s="12" t="s">
        <v>1087</v>
      </c>
      <c r="K1567" s="10">
        <v>78375</v>
      </c>
      <c r="L1567" s="11">
        <v>0.3</v>
      </c>
      <c r="M1567" s="13">
        <f t="shared" si="50"/>
        <v>261250</v>
      </c>
      <c r="N1567" s="13">
        <f t="shared" si="51"/>
        <v>550</v>
      </c>
      <c r="O1567" s="4" t="s">
        <v>16</v>
      </c>
      <c r="P1567" s="12" t="s">
        <v>510</v>
      </c>
    </row>
    <row r="1568" spans="2:16" ht="14.25" customHeight="1">
      <c r="B1568" s="4" t="s">
        <v>13</v>
      </c>
      <c r="C1568" s="4">
        <v>1185732</v>
      </c>
      <c r="D1568" s="5">
        <v>44481</v>
      </c>
      <c r="E1568" s="4" t="s">
        <v>283</v>
      </c>
      <c r="F1568" s="4" t="s">
        <v>1005</v>
      </c>
      <c r="G1568" s="4" t="s">
        <v>1006</v>
      </c>
      <c r="H1568" s="6">
        <v>600</v>
      </c>
      <c r="I1568" s="12" t="s">
        <v>511</v>
      </c>
      <c r="J1568" s="12" t="s">
        <v>1087</v>
      </c>
      <c r="K1568" s="10">
        <v>90000</v>
      </c>
      <c r="L1568" s="11">
        <v>0.25</v>
      </c>
      <c r="M1568" s="13">
        <f t="shared" si="50"/>
        <v>360000</v>
      </c>
      <c r="N1568" s="13">
        <f t="shared" si="51"/>
        <v>600</v>
      </c>
      <c r="O1568" s="4" t="s">
        <v>16</v>
      </c>
      <c r="P1568" s="12" t="s">
        <v>512</v>
      </c>
    </row>
    <row r="1569" spans="2:16" ht="14.25" customHeight="1">
      <c r="B1569" s="4" t="s">
        <v>13</v>
      </c>
      <c r="C1569" s="4">
        <v>1185732</v>
      </c>
      <c r="D1569" s="5">
        <v>44511</v>
      </c>
      <c r="E1569" s="4" t="s">
        <v>283</v>
      </c>
      <c r="F1569" s="4" t="s">
        <v>1005</v>
      </c>
      <c r="G1569" s="4" t="s">
        <v>1006</v>
      </c>
      <c r="H1569" s="6">
        <v>750</v>
      </c>
      <c r="I1569" s="12" t="s">
        <v>513</v>
      </c>
      <c r="J1569" s="12" t="s">
        <v>1086</v>
      </c>
      <c r="K1569" s="10">
        <v>206250</v>
      </c>
      <c r="L1569" s="11">
        <v>0.5</v>
      </c>
      <c r="M1569" s="13">
        <f t="shared" si="50"/>
        <v>412500</v>
      </c>
      <c r="N1569" s="13">
        <f t="shared" si="51"/>
        <v>550</v>
      </c>
      <c r="O1569" s="4" t="s">
        <v>16</v>
      </c>
      <c r="P1569" s="12" t="s">
        <v>514</v>
      </c>
    </row>
    <row r="1570" spans="2:16" ht="14.25" customHeight="1">
      <c r="B1570" s="4" t="s">
        <v>13</v>
      </c>
      <c r="C1570" s="4">
        <v>1185732</v>
      </c>
      <c r="D1570" s="5">
        <v>44511</v>
      </c>
      <c r="E1570" s="4" t="s">
        <v>283</v>
      </c>
      <c r="F1570" s="4" t="s">
        <v>1005</v>
      </c>
      <c r="G1570" s="4" t="s">
        <v>1006</v>
      </c>
      <c r="H1570" s="6">
        <v>575</v>
      </c>
      <c r="I1570" s="12" t="s">
        <v>515</v>
      </c>
      <c r="J1570" s="12" t="s">
        <v>1087</v>
      </c>
      <c r="K1570" s="10">
        <v>77625</v>
      </c>
      <c r="L1570" s="11">
        <v>0.3</v>
      </c>
      <c r="M1570" s="13">
        <f t="shared" si="50"/>
        <v>258750</v>
      </c>
      <c r="N1570" s="13">
        <f t="shared" si="51"/>
        <v>450</v>
      </c>
      <c r="O1570" s="4" t="s">
        <v>16</v>
      </c>
      <c r="P1570" s="12" t="s">
        <v>516</v>
      </c>
    </row>
    <row r="1571" spans="2:16" ht="14.25" customHeight="1">
      <c r="B1571" s="4" t="s">
        <v>13</v>
      </c>
      <c r="C1571" s="4">
        <v>1185732</v>
      </c>
      <c r="D1571" s="5">
        <v>44511</v>
      </c>
      <c r="E1571" s="4" t="s">
        <v>283</v>
      </c>
      <c r="F1571" s="4" t="s">
        <v>1005</v>
      </c>
      <c r="G1571" s="4" t="s">
        <v>1006</v>
      </c>
      <c r="H1571" s="6">
        <v>520</v>
      </c>
      <c r="I1571" s="12" t="s">
        <v>517</v>
      </c>
      <c r="J1571" s="12" t="s">
        <v>1086</v>
      </c>
      <c r="K1571" s="10">
        <v>81900</v>
      </c>
      <c r="L1571" s="11">
        <v>0.35</v>
      </c>
      <c r="M1571" s="13">
        <f t="shared" si="50"/>
        <v>234000.00000000003</v>
      </c>
      <c r="N1571" s="13">
        <f t="shared" si="51"/>
        <v>450.00000000000006</v>
      </c>
      <c r="O1571" s="4" t="s">
        <v>16</v>
      </c>
      <c r="P1571" s="12" t="s">
        <v>518</v>
      </c>
    </row>
    <row r="1572" spans="2:16" ht="14.25" customHeight="1">
      <c r="B1572" s="4" t="s">
        <v>13</v>
      </c>
      <c r="C1572" s="4">
        <v>1185732</v>
      </c>
      <c r="D1572" s="5">
        <v>44511</v>
      </c>
      <c r="E1572" s="4" t="s">
        <v>283</v>
      </c>
      <c r="F1572" s="4" t="s">
        <v>1005</v>
      </c>
      <c r="G1572" s="4" t="s">
        <v>1006</v>
      </c>
      <c r="H1572" s="6">
        <v>500</v>
      </c>
      <c r="I1572" s="12" t="s">
        <v>519</v>
      </c>
      <c r="J1572" s="12" t="s">
        <v>1086</v>
      </c>
      <c r="K1572" s="10">
        <v>78750</v>
      </c>
      <c r="L1572" s="11">
        <v>0.35</v>
      </c>
      <c r="M1572" s="13">
        <f t="shared" si="50"/>
        <v>225000</v>
      </c>
      <c r="N1572" s="13">
        <f t="shared" si="51"/>
        <v>450</v>
      </c>
      <c r="O1572" s="4" t="s">
        <v>16</v>
      </c>
      <c r="P1572" s="12" t="s">
        <v>520</v>
      </c>
    </row>
    <row r="1573" spans="2:16" ht="14.25" customHeight="1">
      <c r="B1573" s="4" t="s">
        <v>13</v>
      </c>
      <c r="C1573" s="4">
        <v>1185732</v>
      </c>
      <c r="D1573" s="5">
        <v>44511</v>
      </c>
      <c r="E1573" s="4" t="s">
        <v>283</v>
      </c>
      <c r="F1573" s="4" t="s">
        <v>1005</v>
      </c>
      <c r="G1573" s="4" t="s">
        <v>1006</v>
      </c>
      <c r="H1573" s="6">
        <v>475</v>
      </c>
      <c r="I1573" s="12" t="s">
        <v>521</v>
      </c>
      <c r="J1573" s="12" t="s">
        <v>1087</v>
      </c>
      <c r="K1573" s="10">
        <v>78375</v>
      </c>
      <c r="L1573" s="11">
        <v>0.3</v>
      </c>
      <c r="M1573" s="13">
        <f t="shared" si="50"/>
        <v>261250</v>
      </c>
      <c r="N1573" s="13">
        <f t="shared" si="51"/>
        <v>550</v>
      </c>
      <c r="O1573" s="4" t="s">
        <v>16</v>
      </c>
      <c r="P1573" s="12" t="s">
        <v>522</v>
      </c>
    </row>
    <row r="1574" spans="2:16" ht="14.25" customHeight="1">
      <c r="B1574" s="4" t="s">
        <v>13</v>
      </c>
      <c r="C1574" s="4">
        <v>1185732</v>
      </c>
      <c r="D1574" s="5">
        <v>44511</v>
      </c>
      <c r="E1574" s="4" t="s">
        <v>283</v>
      </c>
      <c r="F1574" s="4" t="s">
        <v>1005</v>
      </c>
      <c r="G1574" s="4" t="s">
        <v>1006</v>
      </c>
      <c r="H1574" s="6">
        <v>575</v>
      </c>
      <c r="I1574" s="12" t="s">
        <v>523</v>
      </c>
      <c r="J1574" s="12" t="s">
        <v>1087</v>
      </c>
      <c r="K1574" s="10">
        <v>86250</v>
      </c>
      <c r="L1574" s="11">
        <v>0.25</v>
      </c>
      <c r="M1574" s="13">
        <f t="shared" si="50"/>
        <v>345000</v>
      </c>
      <c r="N1574" s="13">
        <f t="shared" si="51"/>
        <v>600</v>
      </c>
      <c r="O1574" s="4" t="s">
        <v>16</v>
      </c>
      <c r="P1574" s="12" t="s">
        <v>524</v>
      </c>
    </row>
    <row r="1575" spans="2:16" ht="14.25" customHeight="1">
      <c r="B1575" s="4" t="s">
        <v>13</v>
      </c>
      <c r="C1575" s="4">
        <v>1185732</v>
      </c>
      <c r="D1575" s="5">
        <v>44540</v>
      </c>
      <c r="E1575" s="4" t="s">
        <v>283</v>
      </c>
      <c r="F1575" s="4" t="s">
        <v>1005</v>
      </c>
      <c r="G1575" s="4" t="s">
        <v>1006</v>
      </c>
      <c r="H1575" s="6">
        <v>800</v>
      </c>
      <c r="I1575" s="12" t="s">
        <v>525</v>
      </c>
      <c r="J1575" s="12" t="s">
        <v>1086</v>
      </c>
      <c r="K1575" s="10">
        <v>220000</v>
      </c>
      <c r="L1575" s="11">
        <v>0.5</v>
      </c>
      <c r="M1575" s="13">
        <f t="shared" si="50"/>
        <v>440000</v>
      </c>
      <c r="N1575" s="13">
        <f t="shared" si="51"/>
        <v>550</v>
      </c>
      <c r="O1575" s="4" t="s">
        <v>16</v>
      </c>
      <c r="P1575" s="12" t="s">
        <v>526</v>
      </c>
    </row>
    <row r="1576" spans="2:16" ht="14.25" customHeight="1">
      <c r="B1576" s="4" t="s">
        <v>13</v>
      </c>
      <c r="C1576" s="4">
        <v>1185732</v>
      </c>
      <c r="D1576" s="5">
        <v>44540</v>
      </c>
      <c r="E1576" s="4" t="s">
        <v>283</v>
      </c>
      <c r="F1576" s="4" t="s">
        <v>1005</v>
      </c>
      <c r="G1576" s="4" t="s">
        <v>1006</v>
      </c>
      <c r="H1576" s="6">
        <v>600</v>
      </c>
      <c r="I1576" s="12" t="s">
        <v>527</v>
      </c>
      <c r="J1576" s="12" t="s">
        <v>1087</v>
      </c>
      <c r="K1576" s="10">
        <v>81000</v>
      </c>
      <c r="L1576" s="11">
        <v>0.3</v>
      </c>
      <c r="M1576" s="13">
        <f t="shared" si="50"/>
        <v>270000</v>
      </c>
      <c r="N1576" s="13">
        <f t="shared" si="51"/>
        <v>450</v>
      </c>
      <c r="O1576" s="4" t="s">
        <v>16</v>
      </c>
      <c r="P1576" s="12" t="s">
        <v>528</v>
      </c>
    </row>
    <row r="1577" spans="2:16" ht="14.25" customHeight="1">
      <c r="B1577" s="4" t="s">
        <v>13</v>
      </c>
      <c r="C1577" s="4">
        <v>1185732</v>
      </c>
      <c r="D1577" s="5">
        <v>44540</v>
      </c>
      <c r="E1577" s="4" t="s">
        <v>283</v>
      </c>
      <c r="F1577" s="4" t="s">
        <v>1005</v>
      </c>
      <c r="G1577" s="4" t="s">
        <v>1006</v>
      </c>
      <c r="H1577" s="6">
        <v>550</v>
      </c>
      <c r="I1577" s="12" t="s">
        <v>529</v>
      </c>
      <c r="J1577" s="12" t="s">
        <v>1087</v>
      </c>
      <c r="K1577" s="10">
        <v>86625</v>
      </c>
      <c r="L1577" s="11">
        <v>0.35</v>
      </c>
      <c r="M1577" s="13">
        <f t="shared" si="50"/>
        <v>247500.00000000003</v>
      </c>
      <c r="N1577" s="13">
        <f t="shared" si="51"/>
        <v>450.00000000000006</v>
      </c>
      <c r="O1577" s="4" t="s">
        <v>16</v>
      </c>
      <c r="P1577" s="12" t="s">
        <v>530</v>
      </c>
    </row>
    <row r="1578" spans="2:16" ht="14.25" customHeight="1">
      <c r="B1578" s="4" t="s">
        <v>13</v>
      </c>
      <c r="C1578" s="4">
        <v>1185732</v>
      </c>
      <c r="D1578" s="5">
        <v>44540</v>
      </c>
      <c r="E1578" s="4" t="s">
        <v>283</v>
      </c>
      <c r="F1578" s="4" t="s">
        <v>1005</v>
      </c>
      <c r="G1578" s="4" t="s">
        <v>1006</v>
      </c>
      <c r="H1578" s="6">
        <v>500</v>
      </c>
      <c r="I1578" s="12" t="s">
        <v>531</v>
      </c>
      <c r="J1578" s="12" t="s">
        <v>1087</v>
      </c>
      <c r="K1578" s="10">
        <v>78750</v>
      </c>
      <c r="L1578" s="11">
        <v>0.35</v>
      </c>
      <c r="M1578" s="13">
        <f t="shared" si="50"/>
        <v>225000</v>
      </c>
      <c r="N1578" s="13">
        <f t="shared" si="51"/>
        <v>450</v>
      </c>
      <c r="O1578" s="4" t="s">
        <v>16</v>
      </c>
      <c r="P1578" s="12" t="s">
        <v>532</v>
      </c>
    </row>
    <row r="1579" spans="2:16" ht="14.25" customHeight="1">
      <c r="B1579" s="4" t="s">
        <v>13</v>
      </c>
      <c r="C1579" s="4">
        <v>1185732</v>
      </c>
      <c r="D1579" s="5">
        <v>44540</v>
      </c>
      <c r="E1579" s="4" t="s">
        <v>283</v>
      </c>
      <c r="F1579" s="4" t="s">
        <v>1005</v>
      </c>
      <c r="G1579" s="4" t="s">
        <v>1006</v>
      </c>
      <c r="H1579" s="6">
        <v>500</v>
      </c>
      <c r="I1579" s="12" t="s">
        <v>533</v>
      </c>
      <c r="J1579" s="12" t="s">
        <v>1086</v>
      </c>
      <c r="K1579" s="10">
        <v>82500</v>
      </c>
      <c r="L1579" s="11">
        <v>0.3</v>
      </c>
      <c r="M1579" s="13">
        <f t="shared" si="50"/>
        <v>275000</v>
      </c>
      <c r="N1579" s="13">
        <f t="shared" si="51"/>
        <v>550</v>
      </c>
      <c r="O1579" s="4" t="s">
        <v>16</v>
      </c>
      <c r="P1579" s="12" t="s">
        <v>534</v>
      </c>
    </row>
    <row r="1580" spans="2:16" ht="14.25" customHeight="1">
      <c r="B1580" s="4" t="s">
        <v>13</v>
      </c>
      <c r="C1580" s="4">
        <v>1185732</v>
      </c>
      <c r="D1580" s="5">
        <v>44540</v>
      </c>
      <c r="E1580" s="4" t="s">
        <v>283</v>
      </c>
      <c r="F1580" s="4" t="s">
        <v>1005</v>
      </c>
      <c r="G1580" s="4" t="s">
        <v>1006</v>
      </c>
      <c r="H1580" s="6">
        <v>600</v>
      </c>
      <c r="I1580" s="12" t="s">
        <v>538</v>
      </c>
      <c r="J1580" s="12" t="s">
        <v>1087</v>
      </c>
      <c r="K1580" s="10">
        <v>90000</v>
      </c>
      <c r="L1580" s="11">
        <v>0.25</v>
      </c>
      <c r="M1580" s="13">
        <f t="shared" si="50"/>
        <v>360000</v>
      </c>
      <c r="N1580" s="13">
        <f t="shared" si="51"/>
        <v>600</v>
      </c>
      <c r="O1580" s="4" t="s">
        <v>16</v>
      </c>
      <c r="P1580" s="12" t="s">
        <v>539</v>
      </c>
    </row>
    <row r="1581" spans="2:16" ht="14.25" customHeight="1">
      <c r="B1581" s="4" t="s">
        <v>13</v>
      </c>
      <c r="C1581" s="4">
        <v>1128299</v>
      </c>
      <c r="D1581" s="5">
        <v>44220</v>
      </c>
      <c r="E1581" s="4" t="s">
        <v>283</v>
      </c>
      <c r="F1581" s="4" t="s">
        <v>1005</v>
      </c>
      <c r="G1581" s="4" t="s">
        <v>1006</v>
      </c>
      <c r="H1581" s="6">
        <v>350</v>
      </c>
      <c r="I1581" s="12" t="s">
        <v>540</v>
      </c>
      <c r="J1581" s="12" t="s">
        <v>1087</v>
      </c>
      <c r="K1581" s="10">
        <v>36750</v>
      </c>
      <c r="L1581" s="11">
        <v>0.35</v>
      </c>
      <c r="M1581" s="13">
        <f t="shared" si="50"/>
        <v>105000</v>
      </c>
      <c r="N1581" s="13">
        <f t="shared" si="51"/>
        <v>300</v>
      </c>
      <c r="O1581" s="4" t="s">
        <v>16</v>
      </c>
      <c r="P1581" s="12" t="s">
        <v>541</v>
      </c>
    </row>
    <row r="1582" spans="2:16" ht="14.25" customHeight="1">
      <c r="B1582" s="4" t="s">
        <v>13</v>
      </c>
      <c r="C1582" s="4">
        <v>1128299</v>
      </c>
      <c r="D1582" s="5">
        <v>44220</v>
      </c>
      <c r="E1582" s="4" t="s">
        <v>283</v>
      </c>
      <c r="F1582" s="4" t="s">
        <v>1005</v>
      </c>
      <c r="G1582" s="4" t="s">
        <v>1006</v>
      </c>
      <c r="H1582" s="6">
        <v>350</v>
      </c>
      <c r="I1582" s="12" t="s">
        <v>542</v>
      </c>
      <c r="J1582" s="12" t="s">
        <v>1087</v>
      </c>
      <c r="K1582" s="10">
        <v>49000</v>
      </c>
      <c r="L1582" s="11">
        <v>0.35</v>
      </c>
      <c r="M1582" s="13">
        <f t="shared" si="50"/>
        <v>140000</v>
      </c>
      <c r="N1582" s="13">
        <f t="shared" si="51"/>
        <v>400</v>
      </c>
      <c r="O1582" s="4" t="s">
        <v>16</v>
      </c>
      <c r="P1582" s="12" t="s">
        <v>543</v>
      </c>
    </row>
    <row r="1583" spans="2:16" ht="14.25" customHeight="1">
      <c r="B1583" s="4" t="s">
        <v>13</v>
      </c>
      <c r="C1583" s="4">
        <v>1128299</v>
      </c>
      <c r="D1583" s="5">
        <v>44220</v>
      </c>
      <c r="E1583" s="4" t="s">
        <v>283</v>
      </c>
      <c r="F1583" s="4" t="s">
        <v>1005</v>
      </c>
      <c r="G1583" s="4" t="s">
        <v>1006</v>
      </c>
      <c r="H1583" s="6">
        <v>350</v>
      </c>
      <c r="I1583" s="12" t="s">
        <v>105</v>
      </c>
      <c r="J1583" s="12" t="s">
        <v>1087</v>
      </c>
      <c r="K1583" s="10">
        <v>49000</v>
      </c>
      <c r="L1583" s="11">
        <v>0.35</v>
      </c>
      <c r="M1583" s="13">
        <f t="shared" si="50"/>
        <v>140000</v>
      </c>
      <c r="N1583" s="13">
        <f t="shared" si="51"/>
        <v>400</v>
      </c>
      <c r="O1583" s="4" t="s">
        <v>16</v>
      </c>
      <c r="P1583" s="12" t="s">
        <v>544</v>
      </c>
    </row>
    <row r="1584" spans="2:16" ht="14.25" customHeight="1">
      <c r="B1584" s="4" t="s">
        <v>13</v>
      </c>
      <c r="C1584" s="4">
        <v>1128299</v>
      </c>
      <c r="D1584" s="5">
        <v>44220</v>
      </c>
      <c r="E1584" s="4" t="s">
        <v>283</v>
      </c>
      <c r="F1584" s="4" t="s">
        <v>1005</v>
      </c>
      <c r="G1584" s="4" t="s">
        <v>1006</v>
      </c>
      <c r="H1584" s="6">
        <v>200</v>
      </c>
      <c r="I1584" s="12" t="s">
        <v>545</v>
      </c>
      <c r="J1584" s="12" t="s">
        <v>1087</v>
      </c>
      <c r="K1584" s="10">
        <v>28000</v>
      </c>
      <c r="L1584" s="11">
        <v>0.35</v>
      </c>
      <c r="M1584" s="13">
        <f t="shared" si="50"/>
        <v>80000</v>
      </c>
      <c r="N1584" s="13">
        <f t="shared" si="51"/>
        <v>400</v>
      </c>
      <c r="O1584" s="4" t="s">
        <v>16</v>
      </c>
      <c r="P1584" s="12" t="s">
        <v>546</v>
      </c>
    </row>
    <row r="1585" spans="2:16" ht="14.25" customHeight="1">
      <c r="B1585" s="4" t="s">
        <v>13</v>
      </c>
      <c r="C1585" s="4">
        <v>1128299</v>
      </c>
      <c r="D1585" s="5">
        <v>44220</v>
      </c>
      <c r="E1585" s="4" t="s">
        <v>283</v>
      </c>
      <c r="F1585" s="4" t="s">
        <v>1005</v>
      </c>
      <c r="G1585" s="4" t="s">
        <v>1006</v>
      </c>
      <c r="H1585" s="6">
        <v>150</v>
      </c>
      <c r="I1585" s="12" t="s">
        <v>547</v>
      </c>
      <c r="J1585" s="12" t="s">
        <v>1086</v>
      </c>
      <c r="K1585" s="10">
        <v>27000</v>
      </c>
      <c r="L1585" s="11">
        <v>0.4</v>
      </c>
      <c r="M1585" s="13">
        <f t="shared" si="50"/>
        <v>67500</v>
      </c>
      <c r="N1585" s="13">
        <f t="shared" si="51"/>
        <v>450</v>
      </c>
      <c r="O1585" s="4" t="s">
        <v>16</v>
      </c>
      <c r="P1585" s="12" t="s">
        <v>548</v>
      </c>
    </row>
    <row r="1586" spans="2:16" ht="14.25" customHeight="1">
      <c r="B1586" s="4" t="s">
        <v>13</v>
      </c>
      <c r="C1586" s="4">
        <v>1128299</v>
      </c>
      <c r="D1586" s="5">
        <v>44220</v>
      </c>
      <c r="E1586" s="4" t="s">
        <v>283</v>
      </c>
      <c r="F1586" s="4" t="s">
        <v>1005</v>
      </c>
      <c r="G1586" s="4" t="s">
        <v>1006</v>
      </c>
      <c r="H1586" s="6">
        <v>400</v>
      </c>
      <c r="I1586" s="12" t="s">
        <v>549</v>
      </c>
      <c r="J1586" s="12" t="s">
        <v>1087</v>
      </c>
      <c r="K1586" s="10">
        <v>48000</v>
      </c>
      <c r="L1586" s="11">
        <v>0.3</v>
      </c>
      <c r="M1586" s="13">
        <f t="shared" si="50"/>
        <v>160000</v>
      </c>
      <c r="N1586" s="13">
        <f t="shared" si="51"/>
        <v>400</v>
      </c>
      <c r="O1586" s="4" t="s">
        <v>16</v>
      </c>
      <c r="P1586" s="12" t="s">
        <v>550</v>
      </c>
    </row>
    <row r="1587" spans="2:16" ht="14.25" customHeight="1">
      <c r="B1587" s="4" t="s">
        <v>13</v>
      </c>
      <c r="C1587" s="4">
        <v>1128299</v>
      </c>
      <c r="D1587" s="5">
        <v>44251</v>
      </c>
      <c r="E1587" s="4" t="s">
        <v>283</v>
      </c>
      <c r="F1587" s="4" t="s">
        <v>1005</v>
      </c>
      <c r="G1587" s="4" t="s">
        <v>1006</v>
      </c>
      <c r="H1587" s="6">
        <v>450</v>
      </c>
      <c r="I1587" s="12" t="s">
        <v>551</v>
      </c>
      <c r="J1587" s="12" t="s">
        <v>1087</v>
      </c>
      <c r="K1587" s="10">
        <v>47250</v>
      </c>
      <c r="L1587" s="11">
        <v>0.35</v>
      </c>
      <c r="M1587" s="13">
        <f t="shared" si="50"/>
        <v>135000</v>
      </c>
      <c r="N1587" s="13">
        <f t="shared" si="51"/>
        <v>300</v>
      </c>
      <c r="O1587" s="4" t="s">
        <v>16</v>
      </c>
      <c r="P1587" s="12" t="s">
        <v>552</v>
      </c>
    </row>
    <row r="1588" spans="2:16" ht="14.25" customHeight="1">
      <c r="B1588" s="4" t="s">
        <v>13</v>
      </c>
      <c r="C1588" s="4">
        <v>1128299</v>
      </c>
      <c r="D1588" s="5">
        <v>44251</v>
      </c>
      <c r="E1588" s="4" t="s">
        <v>283</v>
      </c>
      <c r="F1588" s="4" t="s">
        <v>1005</v>
      </c>
      <c r="G1588" s="4" t="s">
        <v>1006</v>
      </c>
      <c r="H1588" s="6">
        <v>350</v>
      </c>
      <c r="I1588" s="12" t="s">
        <v>37</v>
      </c>
      <c r="J1588" s="12" t="s">
        <v>1086</v>
      </c>
      <c r="K1588" s="10">
        <v>49000</v>
      </c>
      <c r="L1588" s="11">
        <v>0.35</v>
      </c>
      <c r="M1588" s="13">
        <f t="shared" si="50"/>
        <v>140000</v>
      </c>
      <c r="N1588" s="13">
        <f t="shared" si="51"/>
        <v>400</v>
      </c>
      <c r="O1588" s="4" t="s">
        <v>16</v>
      </c>
      <c r="P1588" s="12" t="s">
        <v>553</v>
      </c>
    </row>
    <row r="1589" spans="2:16" ht="14.25" customHeight="1">
      <c r="B1589" s="4" t="s">
        <v>13</v>
      </c>
      <c r="C1589" s="4">
        <v>1128299</v>
      </c>
      <c r="D1589" s="5">
        <v>44251</v>
      </c>
      <c r="E1589" s="4" t="s">
        <v>283</v>
      </c>
      <c r="F1589" s="4" t="s">
        <v>1005</v>
      </c>
      <c r="G1589" s="4" t="s">
        <v>1006</v>
      </c>
      <c r="H1589" s="6">
        <v>350</v>
      </c>
      <c r="I1589" s="12" t="s">
        <v>554</v>
      </c>
      <c r="J1589" s="12" t="s">
        <v>1087</v>
      </c>
      <c r="K1589" s="10">
        <v>49000</v>
      </c>
      <c r="L1589" s="11">
        <v>0.35</v>
      </c>
      <c r="M1589" s="13">
        <f t="shared" si="50"/>
        <v>140000</v>
      </c>
      <c r="N1589" s="13">
        <f t="shared" si="51"/>
        <v>400</v>
      </c>
      <c r="O1589" s="4" t="s">
        <v>16</v>
      </c>
      <c r="P1589" s="12" t="s">
        <v>555</v>
      </c>
    </row>
    <row r="1590" spans="2:16" ht="14.25" customHeight="1">
      <c r="B1590" s="4" t="s">
        <v>13</v>
      </c>
      <c r="C1590" s="4">
        <v>1128299</v>
      </c>
      <c r="D1590" s="5">
        <v>44251</v>
      </c>
      <c r="E1590" s="4" t="s">
        <v>984</v>
      </c>
      <c r="F1590" s="4" t="s">
        <v>1007</v>
      </c>
      <c r="G1590" s="4" t="s">
        <v>1008</v>
      </c>
      <c r="H1590" s="6">
        <v>200</v>
      </c>
      <c r="I1590" s="12" t="s">
        <v>556</v>
      </c>
      <c r="J1590" s="12" t="s">
        <v>1087</v>
      </c>
      <c r="K1590" s="10">
        <v>28000</v>
      </c>
      <c r="L1590" s="11">
        <v>0.35</v>
      </c>
      <c r="M1590" s="13">
        <f t="shared" si="50"/>
        <v>80000</v>
      </c>
      <c r="N1590" s="13">
        <f t="shared" si="51"/>
        <v>400</v>
      </c>
      <c r="O1590" s="4" t="s">
        <v>16</v>
      </c>
      <c r="P1590" s="12" t="s">
        <v>557</v>
      </c>
    </row>
    <row r="1591" spans="2:16" ht="14.25" customHeight="1">
      <c r="B1591" s="4" t="s">
        <v>13</v>
      </c>
      <c r="C1591" s="4">
        <v>1128299</v>
      </c>
      <c r="D1591" s="5">
        <v>44251</v>
      </c>
      <c r="E1591" s="4" t="s">
        <v>984</v>
      </c>
      <c r="F1591" s="4" t="s">
        <v>1007</v>
      </c>
      <c r="G1591" s="4" t="s">
        <v>1008</v>
      </c>
      <c r="H1591" s="6">
        <v>125</v>
      </c>
      <c r="I1591" s="12" t="s">
        <v>99</v>
      </c>
      <c r="J1591" s="12" t="s">
        <v>1087</v>
      </c>
      <c r="K1591" s="10">
        <v>22500</v>
      </c>
      <c r="L1591" s="11">
        <v>0.4</v>
      </c>
      <c r="M1591" s="13">
        <f t="shared" si="50"/>
        <v>56250</v>
      </c>
      <c r="N1591" s="13">
        <f t="shared" si="51"/>
        <v>450</v>
      </c>
      <c r="O1591" s="4" t="s">
        <v>16</v>
      </c>
      <c r="P1591" s="12" t="s">
        <v>558</v>
      </c>
    </row>
    <row r="1592" spans="2:16" ht="14.25" customHeight="1">
      <c r="B1592" s="4" t="s">
        <v>13</v>
      </c>
      <c r="C1592" s="4">
        <v>1128299</v>
      </c>
      <c r="D1592" s="5">
        <v>44251</v>
      </c>
      <c r="E1592" s="4" t="s">
        <v>984</v>
      </c>
      <c r="F1592" s="4" t="s">
        <v>1007</v>
      </c>
      <c r="G1592" s="4" t="s">
        <v>1008</v>
      </c>
      <c r="H1592" s="6">
        <v>325</v>
      </c>
      <c r="I1592" s="12" t="s">
        <v>559</v>
      </c>
      <c r="J1592" s="12" t="s">
        <v>1087</v>
      </c>
      <c r="K1592" s="10">
        <v>39000</v>
      </c>
      <c r="L1592" s="11">
        <v>0.3</v>
      </c>
      <c r="M1592" s="13">
        <f t="shared" si="50"/>
        <v>130000</v>
      </c>
      <c r="N1592" s="13">
        <f t="shared" si="51"/>
        <v>400</v>
      </c>
      <c r="O1592" s="4" t="s">
        <v>16</v>
      </c>
      <c r="P1592" s="12" t="s">
        <v>560</v>
      </c>
    </row>
    <row r="1593" spans="2:16" ht="14.25" customHeight="1">
      <c r="B1593" s="4" t="s">
        <v>13</v>
      </c>
      <c r="C1593" s="4">
        <v>1128299</v>
      </c>
      <c r="D1593" s="5">
        <v>44278</v>
      </c>
      <c r="E1593" s="4" t="s">
        <v>984</v>
      </c>
      <c r="F1593" s="4" t="s">
        <v>1007</v>
      </c>
      <c r="G1593" s="4" t="s">
        <v>1008</v>
      </c>
      <c r="H1593" s="6">
        <v>475</v>
      </c>
      <c r="I1593" s="12" t="s">
        <v>561</v>
      </c>
      <c r="J1593" s="12" t="s">
        <v>1086</v>
      </c>
      <c r="K1593" s="10">
        <v>66500</v>
      </c>
      <c r="L1593" s="11">
        <v>0.35</v>
      </c>
      <c r="M1593" s="13">
        <f t="shared" si="50"/>
        <v>190000</v>
      </c>
      <c r="N1593" s="13">
        <f t="shared" si="51"/>
        <v>400</v>
      </c>
      <c r="O1593" s="4" t="s">
        <v>16</v>
      </c>
      <c r="P1593" s="12" t="s">
        <v>562</v>
      </c>
    </row>
    <row r="1594" spans="2:16" ht="14.25" customHeight="1">
      <c r="B1594" s="4" t="s">
        <v>13</v>
      </c>
      <c r="C1594" s="4">
        <v>1128299</v>
      </c>
      <c r="D1594" s="5">
        <v>44278</v>
      </c>
      <c r="E1594" s="4" t="s">
        <v>984</v>
      </c>
      <c r="F1594" s="4" t="s">
        <v>1007</v>
      </c>
      <c r="G1594" s="4" t="s">
        <v>1008</v>
      </c>
      <c r="H1594" s="6">
        <v>325</v>
      </c>
      <c r="I1594" s="12" t="s">
        <v>563</v>
      </c>
      <c r="J1594" s="12" t="s">
        <v>1086</v>
      </c>
      <c r="K1594" s="10">
        <v>56875</v>
      </c>
      <c r="L1594" s="11">
        <v>0.35</v>
      </c>
      <c r="M1594" s="13">
        <f t="shared" si="50"/>
        <v>162500</v>
      </c>
      <c r="N1594" s="13">
        <f t="shared" si="51"/>
        <v>500</v>
      </c>
      <c r="O1594" s="4" t="s">
        <v>16</v>
      </c>
      <c r="P1594" s="12" t="s">
        <v>564</v>
      </c>
    </row>
    <row r="1595" spans="2:16" ht="14.25" customHeight="1">
      <c r="B1595" s="4" t="s">
        <v>13</v>
      </c>
      <c r="C1595" s="4">
        <v>1128299</v>
      </c>
      <c r="D1595" s="5">
        <v>44278</v>
      </c>
      <c r="E1595" s="4" t="s">
        <v>984</v>
      </c>
      <c r="F1595" s="4" t="s">
        <v>1007</v>
      </c>
      <c r="G1595" s="4" t="s">
        <v>1008</v>
      </c>
      <c r="H1595" s="6">
        <v>350</v>
      </c>
      <c r="I1595" s="12" t="s">
        <v>565</v>
      </c>
      <c r="J1595" s="12" t="s">
        <v>1087</v>
      </c>
      <c r="K1595" s="10">
        <v>67375</v>
      </c>
      <c r="L1595" s="11">
        <v>0.35</v>
      </c>
      <c r="M1595" s="13">
        <f t="shared" si="50"/>
        <v>192500</v>
      </c>
      <c r="N1595" s="13">
        <f t="shared" si="51"/>
        <v>550</v>
      </c>
      <c r="O1595" s="4" t="s">
        <v>16</v>
      </c>
      <c r="P1595" s="12" t="s">
        <v>566</v>
      </c>
    </row>
    <row r="1596" spans="2:16" ht="14.25" customHeight="1">
      <c r="B1596" s="4" t="s">
        <v>13</v>
      </c>
      <c r="C1596" s="4">
        <v>1128299</v>
      </c>
      <c r="D1596" s="5">
        <v>44278</v>
      </c>
      <c r="E1596" s="4" t="s">
        <v>984</v>
      </c>
      <c r="F1596" s="4" t="s">
        <v>1007</v>
      </c>
      <c r="G1596" s="4" t="s">
        <v>1008</v>
      </c>
      <c r="H1596" s="6">
        <v>250</v>
      </c>
      <c r="I1596" s="12" t="s">
        <v>567</v>
      </c>
      <c r="J1596" s="12" t="s">
        <v>1087</v>
      </c>
      <c r="K1596" s="10">
        <v>43750</v>
      </c>
      <c r="L1596" s="11">
        <v>0.35</v>
      </c>
      <c r="M1596" s="13">
        <f t="shared" si="50"/>
        <v>125000.00000000001</v>
      </c>
      <c r="N1596" s="13">
        <f t="shared" si="51"/>
        <v>500.00000000000006</v>
      </c>
      <c r="O1596" s="4" t="s">
        <v>16</v>
      </c>
      <c r="P1596" s="12" t="s">
        <v>568</v>
      </c>
    </row>
    <row r="1597" spans="2:16" ht="14.25" customHeight="1">
      <c r="B1597" s="4" t="s">
        <v>13</v>
      </c>
      <c r="C1597" s="4">
        <v>1128299</v>
      </c>
      <c r="D1597" s="5">
        <v>44278</v>
      </c>
      <c r="E1597" s="4" t="s">
        <v>984</v>
      </c>
      <c r="F1597" s="4" t="s">
        <v>1007</v>
      </c>
      <c r="G1597" s="4" t="s">
        <v>1008</v>
      </c>
      <c r="H1597" s="6">
        <v>100</v>
      </c>
      <c r="I1597" s="12" t="s">
        <v>569</v>
      </c>
      <c r="J1597" s="12" t="s">
        <v>1086</v>
      </c>
      <c r="K1597" s="10">
        <v>22000</v>
      </c>
      <c r="L1597" s="11">
        <v>0.4</v>
      </c>
      <c r="M1597" s="13">
        <f t="shared" si="50"/>
        <v>55000</v>
      </c>
      <c r="N1597" s="13">
        <f t="shared" si="51"/>
        <v>550</v>
      </c>
      <c r="O1597" s="4" t="s">
        <v>16</v>
      </c>
      <c r="P1597" s="12" t="s">
        <v>570</v>
      </c>
    </row>
    <row r="1598" spans="2:16" ht="14.25" customHeight="1">
      <c r="B1598" s="4" t="s">
        <v>13</v>
      </c>
      <c r="C1598" s="4">
        <v>1128299</v>
      </c>
      <c r="D1598" s="5">
        <v>44278</v>
      </c>
      <c r="E1598" s="4" t="s">
        <v>984</v>
      </c>
      <c r="F1598" s="4" t="s">
        <v>1007</v>
      </c>
      <c r="G1598" s="4" t="s">
        <v>1008</v>
      </c>
      <c r="H1598" s="6">
        <v>300</v>
      </c>
      <c r="I1598" s="12" t="s">
        <v>571</v>
      </c>
      <c r="J1598" s="12" t="s">
        <v>1087</v>
      </c>
      <c r="K1598" s="10">
        <v>45000</v>
      </c>
      <c r="L1598" s="11">
        <v>0.3</v>
      </c>
      <c r="M1598" s="13">
        <f t="shared" si="50"/>
        <v>150000</v>
      </c>
      <c r="N1598" s="13">
        <f t="shared" si="51"/>
        <v>500</v>
      </c>
      <c r="O1598" s="4" t="s">
        <v>16</v>
      </c>
      <c r="P1598" s="12" t="s">
        <v>572</v>
      </c>
    </row>
    <row r="1599" spans="2:16" ht="14.25" customHeight="1">
      <c r="B1599" s="4" t="s">
        <v>13</v>
      </c>
      <c r="C1599" s="4">
        <v>1128299</v>
      </c>
      <c r="D1599" s="5">
        <v>44310</v>
      </c>
      <c r="E1599" s="4" t="s">
        <v>984</v>
      </c>
      <c r="F1599" s="4" t="s">
        <v>1007</v>
      </c>
      <c r="G1599" s="4" t="s">
        <v>1008</v>
      </c>
      <c r="H1599" s="6">
        <v>475</v>
      </c>
      <c r="I1599" s="12" t="s">
        <v>123</v>
      </c>
      <c r="J1599" s="12" t="s">
        <v>1087</v>
      </c>
      <c r="K1599" s="10">
        <v>91437.5</v>
      </c>
      <c r="L1599" s="11">
        <v>0.35</v>
      </c>
      <c r="M1599" s="13">
        <f t="shared" si="50"/>
        <v>261250.00000000003</v>
      </c>
      <c r="N1599" s="13">
        <f t="shared" si="51"/>
        <v>550.00000000000011</v>
      </c>
      <c r="O1599" s="4" t="s">
        <v>16</v>
      </c>
      <c r="P1599" s="12" t="s">
        <v>124</v>
      </c>
    </row>
    <row r="1600" spans="2:16" ht="14.25" customHeight="1">
      <c r="B1600" s="4" t="s">
        <v>13</v>
      </c>
      <c r="C1600" s="4">
        <v>1128299</v>
      </c>
      <c r="D1600" s="5">
        <v>44310</v>
      </c>
      <c r="E1600" s="4" t="s">
        <v>984</v>
      </c>
      <c r="F1600" s="4" t="s">
        <v>1007</v>
      </c>
      <c r="G1600" s="4" t="s">
        <v>1008</v>
      </c>
      <c r="H1600" s="6">
        <v>275</v>
      </c>
      <c r="I1600" s="12" t="s">
        <v>66</v>
      </c>
      <c r="J1600" s="12" t="s">
        <v>1087</v>
      </c>
      <c r="K1600" s="10">
        <v>57750</v>
      </c>
      <c r="L1600" s="11">
        <v>0.35</v>
      </c>
      <c r="M1600" s="13">
        <f t="shared" si="50"/>
        <v>165000</v>
      </c>
      <c r="N1600" s="13">
        <f t="shared" si="51"/>
        <v>600</v>
      </c>
      <c r="O1600" s="4" t="s">
        <v>16</v>
      </c>
      <c r="P1600" s="12" t="s">
        <v>573</v>
      </c>
    </row>
    <row r="1601" spans="2:16" ht="14.25" customHeight="1">
      <c r="B1601" s="4" t="s">
        <v>13</v>
      </c>
      <c r="C1601" s="4">
        <v>1128299</v>
      </c>
      <c r="D1601" s="5">
        <v>44310</v>
      </c>
      <c r="E1601" s="4" t="s">
        <v>984</v>
      </c>
      <c r="F1601" s="4" t="s">
        <v>1007</v>
      </c>
      <c r="G1601" s="4" t="s">
        <v>1008</v>
      </c>
      <c r="H1601" s="6">
        <v>325</v>
      </c>
      <c r="I1601" s="12" t="s">
        <v>574</v>
      </c>
      <c r="J1601" s="12" t="s">
        <v>1086</v>
      </c>
      <c r="K1601" s="10">
        <v>68250</v>
      </c>
      <c r="L1601" s="11">
        <v>0.35</v>
      </c>
      <c r="M1601" s="13">
        <f t="shared" si="50"/>
        <v>195000</v>
      </c>
      <c r="N1601" s="13">
        <f t="shared" si="51"/>
        <v>600</v>
      </c>
      <c r="O1601" s="4" t="s">
        <v>16</v>
      </c>
      <c r="P1601" s="12" t="s">
        <v>575</v>
      </c>
    </row>
    <row r="1602" spans="2:16" ht="14.25" customHeight="1">
      <c r="B1602" s="4" t="s">
        <v>13</v>
      </c>
      <c r="C1602" s="4">
        <v>1128299</v>
      </c>
      <c r="D1602" s="5">
        <v>44310</v>
      </c>
      <c r="E1602" s="4" t="s">
        <v>984</v>
      </c>
      <c r="F1602" s="4" t="s">
        <v>1007</v>
      </c>
      <c r="G1602" s="4" t="s">
        <v>1008</v>
      </c>
      <c r="H1602" s="6">
        <v>225</v>
      </c>
      <c r="I1602" s="12" t="s">
        <v>576</v>
      </c>
      <c r="J1602" s="12" t="s">
        <v>1086</v>
      </c>
      <c r="K1602" s="10">
        <v>35437.5</v>
      </c>
      <c r="L1602" s="11">
        <v>0.35</v>
      </c>
      <c r="M1602" s="13">
        <f t="shared" si="50"/>
        <v>101250</v>
      </c>
      <c r="N1602" s="13">
        <f t="shared" si="51"/>
        <v>450</v>
      </c>
      <c r="O1602" s="4" t="s">
        <v>16</v>
      </c>
      <c r="P1602" s="12" t="s">
        <v>577</v>
      </c>
    </row>
    <row r="1603" spans="2:16" ht="14.25" customHeight="1">
      <c r="B1603" s="4" t="s">
        <v>13</v>
      </c>
      <c r="C1603" s="4">
        <v>1128299</v>
      </c>
      <c r="D1603" s="5">
        <v>44310</v>
      </c>
      <c r="E1603" s="4" t="s">
        <v>984</v>
      </c>
      <c r="F1603" s="4" t="s">
        <v>1007</v>
      </c>
      <c r="G1603" s="4" t="s">
        <v>1008</v>
      </c>
      <c r="H1603" s="6">
        <v>125</v>
      </c>
      <c r="I1603" s="12" t="s">
        <v>266</v>
      </c>
      <c r="J1603" s="12" t="s">
        <v>1087</v>
      </c>
      <c r="K1603" s="10">
        <v>25000</v>
      </c>
      <c r="L1603" s="11">
        <v>0.4</v>
      </c>
      <c r="M1603" s="13">
        <f t="shared" si="50"/>
        <v>62500</v>
      </c>
      <c r="N1603" s="13">
        <f t="shared" si="51"/>
        <v>500</v>
      </c>
      <c r="O1603" s="4" t="s">
        <v>16</v>
      </c>
      <c r="P1603" s="12" t="s">
        <v>578</v>
      </c>
    </row>
    <row r="1604" spans="2:16" ht="14.25" customHeight="1">
      <c r="B1604" s="4" t="s">
        <v>13</v>
      </c>
      <c r="C1604" s="4">
        <v>1128299</v>
      </c>
      <c r="D1604" s="5">
        <v>44310</v>
      </c>
      <c r="E1604" s="4" t="s">
        <v>984</v>
      </c>
      <c r="F1604" s="4" t="s">
        <v>1007</v>
      </c>
      <c r="G1604" s="4" t="s">
        <v>1008</v>
      </c>
      <c r="H1604" s="6">
        <v>300</v>
      </c>
      <c r="I1604" s="12" t="s">
        <v>153</v>
      </c>
      <c r="J1604" s="12" t="s">
        <v>1087</v>
      </c>
      <c r="K1604" s="10">
        <v>58500</v>
      </c>
      <c r="L1604" s="11">
        <v>0.3</v>
      </c>
      <c r="M1604" s="13">
        <f t="shared" si="50"/>
        <v>195000</v>
      </c>
      <c r="N1604" s="13">
        <f t="shared" si="51"/>
        <v>650</v>
      </c>
      <c r="O1604" s="4" t="s">
        <v>16</v>
      </c>
      <c r="P1604" s="12" t="s">
        <v>579</v>
      </c>
    </row>
    <row r="1605" spans="2:16" ht="14.25" customHeight="1">
      <c r="B1605" s="4" t="s">
        <v>13</v>
      </c>
      <c r="C1605" s="4">
        <v>1128299</v>
      </c>
      <c r="D1605" s="5">
        <v>44341</v>
      </c>
      <c r="E1605" s="4" t="s">
        <v>984</v>
      </c>
      <c r="F1605" s="4" t="s">
        <v>1007</v>
      </c>
      <c r="G1605" s="4" t="s">
        <v>1008</v>
      </c>
      <c r="H1605" s="6">
        <v>500</v>
      </c>
      <c r="I1605" s="12" t="s">
        <v>268</v>
      </c>
      <c r="J1605" s="12" t="s">
        <v>1086</v>
      </c>
      <c r="K1605" s="10">
        <v>87500</v>
      </c>
      <c r="L1605" s="11">
        <v>0.35</v>
      </c>
      <c r="M1605" s="13">
        <f t="shared" si="50"/>
        <v>250000.00000000003</v>
      </c>
      <c r="N1605" s="13">
        <f t="shared" si="51"/>
        <v>500.00000000000006</v>
      </c>
      <c r="O1605" s="4" t="s">
        <v>16</v>
      </c>
      <c r="P1605" s="12" t="s">
        <v>580</v>
      </c>
    </row>
    <row r="1606" spans="2:16" ht="14.25" customHeight="1">
      <c r="B1606" s="4" t="s">
        <v>13</v>
      </c>
      <c r="C1606" s="4">
        <v>1128299</v>
      </c>
      <c r="D1606" s="5">
        <v>44341</v>
      </c>
      <c r="E1606" s="4" t="s">
        <v>984</v>
      </c>
      <c r="F1606" s="4" t="s">
        <v>1007</v>
      </c>
      <c r="G1606" s="4" t="s">
        <v>1008</v>
      </c>
      <c r="H1606" s="6">
        <v>350</v>
      </c>
      <c r="I1606" s="12" t="s">
        <v>581</v>
      </c>
      <c r="J1606" s="12" t="s">
        <v>1087</v>
      </c>
      <c r="K1606" s="10">
        <v>67375</v>
      </c>
      <c r="L1606" s="11">
        <v>0.35</v>
      </c>
      <c r="M1606" s="13">
        <f t="shared" si="50"/>
        <v>192500</v>
      </c>
      <c r="N1606" s="13">
        <f t="shared" si="51"/>
        <v>550</v>
      </c>
      <c r="O1606" s="4" t="s">
        <v>16</v>
      </c>
      <c r="P1606" s="12" t="s">
        <v>582</v>
      </c>
    </row>
    <row r="1607" spans="2:16" ht="14.25" customHeight="1">
      <c r="B1607" s="4" t="s">
        <v>13</v>
      </c>
      <c r="C1607" s="4">
        <v>1128299</v>
      </c>
      <c r="D1607" s="5">
        <v>44341</v>
      </c>
      <c r="E1607" s="4" t="s">
        <v>984</v>
      </c>
      <c r="F1607" s="4" t="s">
        <v>1007</v>
      </c>
      <c r="G1607" s="4" t="s">
        <v>1008</v>
      </c>
      <c r="H1607" s="6">
        <v>350</v>
      </c>
      <c r="I1607" s="12" t="s">
        <v>583</v>
      </c>
      <c r="J1607" s="12" t="s">
        <v>1086</v>
      </c>
      <c r="K1607" s="10">
        <v>67375</v>
      </c>
      <c r="L1607" s="11">
        <v>0.35</v>
      </c>
      <c r="M1607" s="13">
        <f t="shared" ref="M1607:M1670" si="52">K1607/L1607</f>
        <v>192500</v>
      </c>
      <c r="N1607" s="13">
        <f t="shared" ref="N1607:N1670" si="53">M1607/H1607</f>
        <v>550</v>
      </c>
      <c r="O1607" s="4" t="s">
        <v>16</v>
      </c>
      <c r="P1607" s="12" t="s">
        <v>584</v>
      </c>
    </row>
    <row r="1608" spans="2:16" ht="14.25" customHeight="1">
      <c r="B1608" s="4" t="s">
        <v>13</v>
      </c>
      <c r="C1608" s="4">
        <v>1128299</v>
      </c>
      <c r="D1608" s="5">
        <v>44341</v>
      </c>
      <c r="E1608" s="4" t="s">
        <v>984</v>
      </c>
      <c r="F1608" s="4" t="s">
        <v>1007</v>
      </c>
      <c r="G1608" s="4" t="s">
        <v>1008</v>
      </c>
      <c r="H1608" s="6">
        <v>275</v>
      </c>
      <c r="I1608" s="12" t="s">
        <v>585</v>
      </c>
      <c r="J1608" s="12" t="s">
        <v>1086</v>
      </c>
      <c r="K1608" s="10">
        <v>48125</v>
      </c>
      <c r="L1608" s="11">
        <v>0.35</v>
      </c>
      <c r="M1608" s="13">
        <f t="shared" si="52"/>
        <v>137500</v>
      </c>
      <c r="N1608" s="13">
        <f t="shared" si="53"/>
        <v>500</v>
      </c>
      <c r="O1608" s="4" t="s">
        <v>16</v>
      </c>
      <c r="P1608" s="12" t="s">
        <v>586</v>
      </c>
    </row>
    <row r="1609" spans="2:16" ht="14.25" customHeight="1">
      <c r="B1609" s="4" t="s">
        <v>13</v>
      </c>
      <c r="C1609" s="4">
        <v>1128299</v>
      </c>
      <c r="D1609" s="5">
        <v>44341</v>
      </c>
      <c r="E1609" s="4" t="s">
        <v>984</v>
      </c>
      <c r="F1609" s="4" t="s">
        <v>1007</v>
      </c>
      <c r="G1609" s="4" t="s">
        <v>1008</v>
      </c>
      <c r="H1609" s="6">
        <v>175</v>
      </c>
      <c r="I1609" s="12" t="s">
        <v>587</v>
      </c>
      <c r="J1609" s="12" t="s">
        <v>1086</v>
      </c>
      <c r="K1609" s="10">
        <v>31500</v>
      </c>
      <c r="L1609" s="11">
        <v>0.4</v>
      </c>
      <c r="M1609" s="13">
        <f t="shared" si="52"/>
        <v>78750</v>
      </c>
      <c r="N1609" s="13">
        <f t="shared" si="53"/>
        <v>450</v>
      </c>
      <c r="O1609" s="4" t="s">
        <v>16</v>
      </c>
      <c r="P1609" s="12" t="s">
        <v>588</v>
      </c>
    </row>
    <row r="1610" spans="2:16" ht="14.25" customHeight="1">
      <c r="B1610" s="4" t="s">
        <v>13</v>
      </c>
      <c r="C1610" s="4">
        <v>1128299</v>
      </c>
      <c r="D1610" s="5">
        <v>44341</v>
      </c>
      <c r="E1610" s="4" t="s">
        <v>984</v>
      </c>
      <c r="F1610" s="4" t="s">
        <v>1007</v>
      </c>
      <c r="G1610" s="4" t="s">
        <v>1008</v>
      </c>
      <c r="H1610" s="6">
        <v>525</v>
      </c>
      <c r="I1610" s="12" t="s">
        <v>589</v>
      </c>
      <c r="J1610" s="12" t="s">
        <v>1087</v>
      </c>
      <c r="K1610" s="10">
        <v>94500</v>
      </c>
      <c r="L1610" s="11">
        <v>0.3</v>
      </c>
      <c r="M1610" s="13">
        <f t="shared" si="52"/>
        <v>315000</v>
      </c>
      <c r="N1610" s="13">
        <f t="shared" si="53"/>
        <v>600</v>
      </c>
      <c r="O1610" s="4" t="s">
        <v>16</v>
      </c>
      <c r="P1610" s="12" t="s">
        <v>590</v>
      </c>
    </row>
    <row r="1611" spans="2:16" ht="14.25" customHeight="1">
      <c r="B1611" s="4" t="s">
        <v>13</v>
      </c>
      <c r="C1611" s="4">
        <v>1128299</v>
      </c>
      <c r="D1611" s="5">
        <v>44371</v>
      </c>
      <c r="E1611" s="4" t="s">
        <v>984</v>
      </c>
      <c r="F1611" s="4" t="s">
        <v>1007</v>
      </c>
      <c r="G1611" s="4" t="s">
        <v>1008</v>
      </c>
      <c r="H1611" s="6">
        <v>775</v>
      </c>
      <c r="I1611" s="12" t="s">
        <v>591</v>
      </c>
      <c r="J1611" s="12" t="s">
        <v>1087</v>
      </c>
      <c r="K1611" s="10">
        <v>149187.5</v>
      </c>
      <c r="L1611" s="11">
        <v>0.35</v>
      </c>
      <c r="M1611" s="13">
        <f t="shared" si="52"/>
        <v>426250</v>
      </c>
      <c r="N1611" s="13">
        <f t="shared" si="53"/>
        <v>550</v>
      </c>
      <c r="O1611" s="4" t="s">
        <v>16</v>
      </c>
      <c r="P1611" s="12" t="s">
        <v>592</v>
      </c>
    </row>
    <row r="1612" spans="2:16" ht="14.25" customHeight="1">
      <c r="B1612" s="4" t="s">
        <v>13</v>
      </c>
      <c r="C1612" s="4">
        <v>1128299</v>
      </c>
      <c r="D1612" s="5">
        <v>44371</v>
      </c>
      <c r="E1612" s="4" t="s">
        <v>984</v>
      </c>
      <c r="F1612" s="4" t="s">
        <v>1007</v>
      </c>
      <c r="G1612" s="4" t="s">
        <v>1008</v>
      </c>
      <c r="H1612" s="6">
        <v>650</v>
      </c>
      <c r="I1612" s="12" t="s">
        <v>593</v>
      </c>
      <c r="J1612" s="12" t="s">
        <v>1086</v>
      </c>
      <c r="K1612" s="10">
        <v>147875</v>
      </c>
      <c r="L1612" s="11">
        <v>0.35</v>
      </c>
      <c r="M1612" s="13">
        <f t="shared" si="52"/>
        <v>422500</v>
      </c>
      <c r="N1612" s="13">
        <f t="shared" si="53"/>
        <v>650</v>
      </c>
      <c r="O1612" s="4" t="s">
        <v>16</v>
      </c>
      <c r="P1612" s="12" t="s">
        <v>594</v>
      </c>
    </row>
    <row r="1613" spans="2:16" ht="14.25" customHeight="1">
      <c r="B1613" s="4" t="s">
        <v>13</v>
      </c>
      <c r="C1613" s="4">
        <v>1128299</v>
      </c>
      <c r="D1613" s="5">
        <v>44371</v>
      </c>
      <c r="E1613" s="4" t="s">
        <v>984</v>
      </c>
      <c r="F1613" s="4" t="s">
        <v>1007</v>
      </c>
      <c r="G1613" s="4" t="s">
        <v>1008</v>
      </c>
      <c r="H1613" s="6">
        <v>650</v>
      </c>
      <c r="I1613" s="12" t="s">
        <v>595</v>
      </c>
      <c r="J1613" s="12" t="s">
        <v>1086</v>
      </c>
      <c r="K1613" s="10">
        <v>182000</v>
      </c>
      <c r="L1613" s="11">
        <v>0.35</v>
      </c>
      <c r="M1613" s="13">
        <f t="shared" si="52"/>
        <v>520000.00000000006</v>
      </c>
      <c r="N1613" s="13">
        <f t="shared" si="53"/>
        <v>800.00000000000011</v>
      </c>
      <c r="O1613" s="4" t="s">
        <v>16</v>
      </c>
      <c r="P1613" s="12" t="s">
        <v>596</v>
      </c>
    </row>
    <row r="1614" spans="2:16" ht="14.25" customHeight="1">
      <c r="B1614" s="4" t="s">
        <v>13</v>
      </c>
      <c r="C1614" s="4">
        <v>1128299</v>
      </c>
      <c r="D1614" s="5">
        <v>44371</v>
      </c>
      <c r="E1614" s="4" t="s">
        <v>984</v>
      </c>
      <c r="F1614" s="4" t="s">
        <v>1007</v>
      </c>
      <c r="G1614" s="4" t="s">
        <v>1008</v>
      </c>
      <c r="H1614" s="6">
        <v>525</v>
      </c>
      <c r="I1614" s="12" t="s">
        <v>597</v>
      </c>
      <c r="J1614" s="12" t="s">
        <v>1086</v>
      </c>
      <c r="K1614" s="10">
        <v>147000</v>
      </c>
      <c r="L1614" s="11">
        <v>0.35</v>
      </c>
      <c r="M1614" s="13">
        <f t="shared" si="52"/>
        <v>420000</v>
      </c>
      <c r="N1614" s="13">
        <f t="shared" si="53"/>
        <v>800</v>
      </c>
      <c r="O1614" s="4" t="s">
        <v>16</v>
      </c>
      <c r="P1614" s="12" t="s">
        <v>598</v>
      </c>
    </row>
    <row r="1615" spans="2:16" ht="14.25" customHeight="1">
      <c r="B1615" s="4" t="s">
        <v>13</v>
      </c>
      <c r="C1615" s="4">
        <v>1128299</v>
      </c>
      <c r="D1615" s="5">
        <v>44371</v>
      </c>
      <c r="E1615" s="4" t="s">
        <v>984</v>
      </c>
      <c r="F1615" s="4" t="s">
        <v>1007</v>
      </c>
      <c r="G1615" s="4" t="s">
        <v>1008</v>
      </c>
      <c r="H1615" s="6">
        <v>400</v>
      </c>
      <c r="I1615" s="12" t="s">
        <v>599</v>
      </c>
      <c r="J1615" s="12" t="s">
        <v>1086</v>
      </c>
      <c r="K1615" s="10">
        <v>144000</v>
      </c>
      <c r="L1615" s="11">
        <v>0.4</v>
      </c>
      <c r="M1615" s="13">
        <f t="shared" si="52"/>
        <v>360000</v>
      </c>
      <c r="N1615" s="13">
        <f t="shared" si="53"/>
        <v>900</v>
      </c>
      <c r="O1615" s="4" t="s">
        <v>16</v>
      </c>
      <c r="P1615" s="12" t="s">
        <v>600</v>
      </c>
    </row>
    <row r="1616" spans="2:16" ht="14.25" customHeight="1">
      <c r="B1616" s="4" t="s">
        <v>13</v>
      </c>
      <c r="C1616" s="4">
        <v>1128299</v>
      </c>
      <c r="D1616" s="5">
        <v>44371</v>
      </c>
      <c r="E1616" s="4" t="s">
        <v>984</v>
      </c>
      <c r="F1616" s="4" t="s">
        <v>1007</v>
      </c>
      <c r="G1616" s="4" t="s">
        <v>1008</v>
      </c>
      <c r="H1616" s="6">
        <v>700</v>
      </c>
      <c r="I1616" s="12" t="s">
        <v>601</v>
      </c>
      <c r="J1616" s="12" t="s">
        <v>1086</v>
      </c>
      <c r="K1616" s="10">
        <v>220500</v>
      </c>
      <c r="L1616" s="11">
        <v>0.3</v>
      </c>
      <c r="M1616" s="13">
        <f t="shared" si="52"/>
        <v>735000</v>
      </c>
      <c r="N1616" s="13">
        <f t="shared" si="53"/>
        <v>1050</v>
      </c>
      <c r="O1616" s="4" t="s">
        <v>16</v>
      </c>
      <c r="P1616" s="12" t="s">
        <v>602</v>
      </c>
    </row>
    <row r="1617" spans="2:16" ht="14.25" customHeight="1">
      <c r="B1617" s="4" t="s">
        <v>13</v>
      </c>
      <c r="C1617" s="4">
        <v>1128299</v>
      </c>
      <c r="D1617" s="5">
        <v>44400</v>
      </c>
      <c r="E1617" s="4" t="s">
        <v>984</v>
      </c>
      <c r="F1617" s="4" t="s">
        <v>1007</v>
      </c>
      <c r="G1617" s="4" t="s">
        <v>1008</v>
      </c>
      <c r="H1617" s="6">
        <v>850</v>
      </c>
      <c r="I1617" s="12" t="s">
        <v>603</v>
      </c>
      <c r="J1617" s="12" t="s">
        <v>1086</v>
      </c>
      <c r="K1617" s="10">
        <v>252875</v>
      </c>
      <c r="L1617" s="11">
        <v>0.35</v>
      </c>
      <c r="M1617" s="13">
        <f t="shared" si="52"/>
        <v>722500</v>
      </c>
      <c r="N1617" s="13">
        <f t="shared" si="53"/>
        <v>850</v>
      </c>
      <c r="O1617" s="4" t="s">
        <v>16</v>
      </c>
      <c r="P1617" s="12" t="s">
        <v>604</v>
      </c>
    </row>
    <row r="1618" spans="2:16" ht="14.25" customHeight="1">
      <c r="B1618" s="4" t="s">
        <v>13</v>
      </c>
      <c r="C1618" s="4">
        <v>1128299</v>
      </c>
      <c r="D1618" s="5">
        <v>44400</v>
      </c>
      <c r="E1618" s="4" t="s">
        <v>984</v>
      </c>
      <c r="F1618" s="4" t="s">
        <v>1007</v>
      </c>
      <c r="G1618" s="4" t="s">
        <v>1008</v>
      </c>
      <c r="H1618" s="6">
        <v>700</v>
      </c>
      <c r="I1618" s="12" t="s">
        <v>605</v>
      </c>
      <c r="J1618" s="12" t="s">
        <v>1086</v>
      </c>
      <c r="K1618" s="10">
        <v>220500</v>
      </c>
      <c r="L1618" s="11">
        <v>0.35</v>
      </c>
      <c r="M1618" s="13">
        <f t="shared" si="52"/>
        <v>630000</v>
      </c>
      <c r="N1618" s="13">
        <f t="shared" si="53"/>
        <v>900</v>
      </c>
      <c r="O1618" s="4" t="s">
        <v>16</v>
      </c>
      <c r="P1618" s="12" t="s">
        <v>606</v>
      </c>
    </row>
    <row r="1619" spans="2:16" ht="14.25" customHeight="1">
      <c r="B1619" s="4" t="s">
        <v>13</v>
      </c>
      <c r="C1619" s="4">
        <v>1128299</v>
      </c>
      <c r="D1619" s="5">
        <v>44400</v>
      </c>
      <c r="E1619" s="4" t="s">
        <v>984</v>
      </c>
      <c r="F1619" s="4" t="s">
        <v>1007</v>
      </c>
      <c r="G1619" s="4" t="s">
        <v>1008</v>
      </c>
      <c r="H1619" s="6">
        <v>650</v>
      </c>
      <c r="I1619" s="12" t="s">
        <v>607</v>
      </c>
      <c r="J1619" s="12" t="s">
        <v>1087</v>
      </c>
      <c r="K1619" s="10">
        <v>204750</v>
      </c>
      <c r="L1619" s="11">
        <v>0.35</v>
      </c>
      <c r="M1619" s="13">
        <f t="shared" si="52"/>
        <v>585000</v>
      </c>
      <c r="N1619" s="13">
        <f t="shared" si="53"/>
        <v>900</v>
      </c>
      <c r="O1619" s="4" t="s">
        <v>16</v>
      </c>
      <c r="P1619" s="12" t="s">
        <v>608</v>
      </c>
    </row>
    <row r="1620" spans="2:16" ht="14.25" customHeight="1">
      <c r="B1620" s="4" t="s">
        <v>13</v>
      </c>
      <c r="C1620" s="4">
        <v>1128299</v>
      </c>
      <c r="D1620" s="5">
        <v>44400</v>
      </c>
      <c r="E1620" s="4" t="s">
        <v>984</v>
      </c>
      <c r="F1620" s="4" t="s">
        <v>1007</v>
      </c>
      <c r="G1620" s="4" t="s">
        <v>1008</v>
      </c>
      <c r="H1620" s="6">
        <v>550</v>
      </c>
      <c r="I1620" s="12" t="s">
        <v>609</v>
      </c>
      <c r="J1620" s="12" t="s">
        <v>1087</v>
      </c>
      <c r="K1620" s="10">
        <v>163625</v>
      </c>
      <c r="L1620" s="11">
        <v>0.35</v>
      </c>
      <c r="M1620" s="13">
        <f t="shared" si="52"/>
        <v>467500.00000000006</v>
      </c>
      <c r="N1620" s="13">
        <f t="shared" si="53"/>
        <v>850.00000000000011</v>
      </c>
      <c r="O1620" s="4" t="s">
        <v>16</v>
      </c>
      <c r="P1620" s="12" t="s">
        <v>610</v>
      </c>
    </row>
    <row r="1621" spans="2:16" ht="14.25" customHeight="1">
      <c r="B1621" s="4" t="s">
        <v>13</v>
      </c>
      <c r="C1621" s="4">
        <v>1128299</v>
      </c>
      <c r="D1621" s="5">
        <v>44400</v>
      </c>
      <c r="E1621" s="4" t="s">
        <v>984</v>
      </c>
      <c r="F1621" s="4" t="s">
        <v>1007</v>
      </c>
      <c r="G1621" s="4" t="s">
        <v>1008</v>
      </c>
      <c r="H1621" s="6">
        <v>600</v>
      </c>
      <c r="I1621" s="12" t="s">
        <v>378</v>
      </c>
      <c r="J1621" s="12" t="s">
        <v>1087</v>
      </c>
      <c r="K1621" s="10">
        <v>216000</v>
      </c>
      <c r="L1621" s="11">
        <v>0.4</v>
      </c>
      <c r="M1621" s="13">
        <f t="shared" si="52"/>
        <v>540000</v>
      </c>
      <c r="N1621" s="13">
        <f t="shared" si="53"/>
        <v>900</v>
      </c>
      <c r="O1621" s="4" t="s">
        <v>16</v>
      </c>
      <c r="P1621" s="12" t="s">
        <v>611</v>
      </c>
    </row>
    <row r="1622" spans="2:16" ht="14.25" customHeight="1">
      <c r="B1622" s="4" t="s">
        <v>13</v>
      </c>
      <c r="C1622" s="4">
        <v>1128299</v>
      </c>
      <c r="D1622" s="5">
        <v>44400</v>
      </c>
      <c r="E1622" s="4" t="s">
        <v>984</v>
      </c>
      <c r="F1622" s="4" t="s">
        <v>1007</v>
      </c>
      <c r="G1622" s="4" t="s">
        <v>1008</v>
      </c>
      <c r="H1622" s="6">
        <v>600</v>
      </c>
      <c r="I1622" s="12" t="s">
        <v>612</v>
      </c>
      <c r="J1622" s="12" t="s">
        <v>1087</v>
      </c>
      <c r="K1622" s="10">
        <v>189000</v>
      </c>
      <c r="L1622" s="11">
        <v>0.3</v>
      </c>
      <c r="M1622" s="13">
        <f t="shared" si="52"/>
        <v>630000</v>
      </c>
      <c r="N1622" s="13">
        <f t="shared" si="53"/>
        <v>1050</v>
      </c>
      <c r="O1622" s="4" t="s">
        <v>16</v>
      </c>
      <c r="P1622" s="12" t="s">
        <v>613</v>
      </c>
    </row>
    <row r="1623" spans="2:16" ht="14.25" customHeight="1">
      <c r="B1623" s="4" t="s">
        <v>13</v>
      </c>
      <c r="C1623" s="4">
        <v>1128299</v>
      </c>
      <c r="D1623" s="5">
        <v>44432</v>
      </c>
      <c r="E1623" s="4" t="s">
        <v>984</v>
      </c>
      <c r="F1623" s="4" t="s">
        <v>1007</v>
      </c>
      <c r="G1623" s="4" t="s">
        <v>1008</v>
      </c>
      <c r="H1623" s="6">
        <v>800</v>
      </c>
      <c r="I1623" s="12" t="s">
        <v>581</v>
      </c>
      <c r="J1623" s="12" t="s">
        <v>1087</v>
      </c>
      <c r="K1623" s="10">
        <v>252000</v>
      </c>
      <c r="L1623" s="11">
        <v>0.35</v>
      </c>
      <c r="M1623" s="13">
        <f t="shared" si="52"/>
        <v>720000</v>
      </c>
      <c r="N1623" s="13">
        <f t="shared" si="53"/>
        <v>900</v>
      </c>
      <c r="O1623" s="4" t="s">
        <v>16</v>
      </c>
      <c r="P1623" s="12" t="s">
        <v>582</v>
      </c>
    </row>
    <row r="1624" spans="2:16" ht="14.25" customHeight="1">
      <c r="B1624" s="4" t="s">
        <v>13</v>
      </c>
      <c r="C1624" s="4">
        <v>1128299</v>
      </c>
      <c r="D1624" s="5">
        <v>44432</v>
      </c>
      <c r="E1624" s="4" t="s">
        <v>984</v>
      </c>
      <c r="F1624" s="4" t="s">
        <v>1007</v>
      </c>
      <c r="G1624" s="4" t="s">
        <v>1008</v>
      </c>
      <c r="H1624" s="6">
        <v>775</v>
      </c>
      <c r="I1624" s="12" t="s">
        <v>614</v>
      </c>
      <c r="J1624" s="12" t="s">
        <v>1087</v>
      </c>
      <c r="K1624" s="10">
        <v>217000</v>
      </c>
      <c r="L1624" s="11">
        <v>0.35</v>
      </c>
      <c r="M1624" s="13">
        <f t="shared" si="52"/>
        <v>620000</v>
      </c>
      <c r="N1624" s="13">
        <f t="shared" si="53"/>
        <v>800</v>
      </c>
      <c r="O1624" s="4" t="s">
        <v>16</v>
      </c>
      <c r="P1624" s="12" t="s">
        <v>615</v>
      </c>
    </row>
    <row r="1625" spans="2:16" ht="14.25" customHeight="1">
      <c r="B1625" s="4" t="s">
        <v>13</v>
      </c>
      <c r="C1625" s="4">
        <v>1128299</v>
      </c>
      <c r="D1625" s="5">
        <v>44432</v>
      </c>
      <c r="E1625" s="4" t="s">
        <v>984</v>
      </c>
      <c r="F1625" s="4" t="s">
        <v>1007</v>
      </c>
      <c r="G1625" s="4" t="s">
        <v>1008</v>
      </c>
      <c r="H1625" s="6">
        <v>650</v>
      </c>
      <c r="I1625" s="12" t="s">
        <v>268</v>
      </c>
      <c r="J1625" s="12" t="s">
        <v>1086</v>
      </c>
      <c r="K1625" s="10">
        <v>159250</v>
      </c>
      <c r="L1625" s="11">
        <v>0.35</v>
      </c>
      <c r="M1625" s="13">
        <f t="shared" si="52"/>
        <v>455000</v>
      </c>
      <c r="N1625" s="13">
        <f t="shared" si="53"/>
        <v>700</v>
      </c>
      <c r="O1625" s="4" t="s">
        <v>16</v>
      </c>
      <c r="P1625" s="12" t="s">
        <v>616</v>
      </c>
    </row>
    <row r="1626" spans="2:16" ht="14.25" customHeight="1">
      <c r="B1626" s="4" t="s">
        <v>13</v>
      </c>
      <c r="C1626" s="4">
        <v>1128299</v>
      </c>
      <c r="D1626" s="5">
        <v>44432</v>
      </c>
      <c r="E1626" s="4" t="s">
        <v>984</v>
      </c>
      <c r="F1626" s="4" t="s">
        <v>1007</v>
      </c>
      <c r="G1626" s="4" t="s">
        <v>1008</v>
      </c>
      <c r="H1626" s="6">
        <v>425</v>
      </c>
      <c r="I1626" s="12" t="s">
        <v>448</v>
      </c>
      <c r="J1626" s="12" t="s">
        <v>1087</v>
      </c>
      <c r="K1626" s="10">
        <v>104125</v>
      </c>
      <c r="L1626" s="11">
        <v>0.35</v>
      </c>
      <c r="M1626" s="13">
        <f t="shared" si="52"/>
        <v>297500</v>
      </c>
      <c r="N1626" s="13">
        <f t="shared" si="53"/>
        <v>700</v>
      </c>
      <c r="O1626" s="4" t="s">
        <v>16</v>
      </c>
      <c r="P1626" s="12" t="s">
        <v>449</v>
      </c>
    </row>
    <row r="1627" spans="2:16" ht="14.25" customHeight="1">
      <c r="B1627" s="4" t="s">
        <v>13</v>
      </c>
      <c r="C1627" s="4">
        <v>1128299</v>
      </c>
      <c r="D1627" s="5">
        <v>44432</v>
      </c>
      <c r="E1627" s="4" t="s">
        <v>984</v>
      </c>
      <c r="F1627" s="4" t="s">
        <v>1007</v>
      </c>
      <c r="G1627" s="4" t="s">
        <v>1008</v>
      </c>
      <c r="H1627" s="6">
        <v>425</v>
      </c>
      <c r="I1627" s="12" t="s">
        <v>617</v>
      </c>
      <c r="J1627" s="12" t="s">
        <v>1086</v>
      </c>
      <c r="K1627" s="10">
        <v>119000</v>
      </c>
      <c r="L1627" s="11">
        <v>0.4</v>
      </c>
      <c r="M1627" s="13">
        <f t="shared" si="52"/>
        <v>297500</v>
      </c>
      <c r="N1627" s="13">
        <f t="shared" si="53"/>
        <v>700</v>
      </c>
      <c r="O1627" s="4" t="s">
        <v>16</v>
      </c>
      <c r="P1627" s="12" t="s">
        <v>618</v>
      </c>
    </row>
    <row r="1628" spans="2:16" ht="14.25" customHeight="1">
      <c r="B1628" s="4" t="s">
        <v>13</v>
      </c>
      <c r="C1628" s="4">
        <v>1128299</v>
      </c>
      <c r="D1628" s="5">
        <v>44432</v>
      </c>
      <c r="E1628" s="4" t="s">
        <v>984</v>
      </c>
      <c r="F1628" s="4" t="s">
        <v>1007</v>
      </c>
      <c r="G1628" s="4" t="s">
        <v>1008</v>
      </c>
      <c r="H1628" s="6">
        <v>250</v>
      </c>
      <c r="I1628" s="12" t="s">
        <v>387</v>
      </c>
      <c r="J1628" s="12" t="s">
        <v>1087</v>
      </c>
      <c r="K1628" s="10">
        <v>56250</v>
      </c>
      <c r="L1628" s="11">
        <v>0.3</v>
      </c>
      <c r="M1628" s="13">
        <f t="shared" si="52"/>
        <v>187500</v>
      </c>
      <c r="N1628" s="13">
        <f t="shared" si="53"/>
        <v>750</v>
      </c>
      <c r="O1628" s="4" t="s">
        <v>16</v>
      </c>
      <c r="P1628" s="12" t="s">
        <v>388</v>
      </c>
    </row>
    <row r="1629" spans="2:16" ht="14.25" customHeight="1">
      <c r="B1629" s="4" t="s">
        <v>13</v>
      </c>
      <c r="C1629" s="4">
        <v>1128299</v>
      </c>
      <c r="D1629" s="5">
        <v>44464</v>
      </c>
      <c r="E1629" s="4" t="s">
        <v>984</v>
      </c>
      <c r="F1629" s="4" t="s">
        <v>1007</v>
      </c>
      <c r="G1629" s="4" t="s">
        <v>1008</v>
      </c>
      <c r="H1629" s="6">
        <v>450</v>
      </c>
      <c r="I1629" s="12" t="s">
        <v>619</v>
      </c>
      <c r="J1629" s="12" t="s">
        <v>1087</v>
      </c>
      <c r="K1629" s="10">
        <v>78750</v>
      </c>
      <c r="L1629" s="11">
        <v>0.35</v>
      </c>
      <c r="M1629" s="13">
        <f t="shared" si="52"/>
        <v>225000</v>
      </c>
      <c r="N1629" s="13">
        <f t="shared" si="53"/>
        <v>500</v>
      </c>
      <c r="O1629" s="4" t="s">
        <v>16</v>
      </c>
      <c r="P1629" s="12" t="s">
        <v>620</v>
      </c>
    </row>
    <row r="1630" spans="2:16" ht="14.25" customHeight="1">
      <c r="B1630" s="4" t="s">
        <v>13</v>
      </c>
      <c r="C1630" s="4">
        <v>1128299</v>
      </c>
      <c r="D1630" s="5">
        <v>44464</v>
      </c>
      <c r="E1630" s="4" t="s">
        <v>984</v>
      </c>
      <c r="F1630" s="4" t="s">
        <v>1007</v>
      </c>
      <c r="G1630" s="4" t="s">
        <v>1008</v>
      </c>
      <c r="H1630" s="6">
        <v>450</v>
      </c>
      <c r="I1630" s="12" t="s">
        <v>621</v>
      </c>
      <c r="J1630" s="12" t="s">
        <v>1087</v>
      </c>
      <c r="K1630" s="10">
        <v>86625</v>
      </c>
      <c r="L1630" s="11">
        <v>0.35</v>
      </c>
      <c r="M1630" s="13">
        <f t="shared" si="52"/>
        <v>247500.00000000003</v>
      </c>
      <c r="N1630" s="13">
        <f t="shared" si="53"/>
        <v>550.00000000000011</v>
      </c>
      <c r="O1630" s="4" t="s">
        <v>16</v>
      </c>
      <c r="P1630" s="12" t="s">
        <v>622</v>
      </c>
    </row>
    <row r="1631" spans="2:16" ht="14.25" customHeight="1">
      <c r="B1631" s="4" t="s">
        <v>13</v>
      </c>
      <c r="C1631" s="4">
        <v>1128299</v>
      </c>
      <c r="D1631" s="5">
        <v>44464</v>
      </c>
      <c r="E1631" s="4" t="s">
        <v>984</v>
      </c>
      <c r="F1631" s="4" t="s">
        <v>1007</v>
      </c>
      <c r="G1631" s="4" t="s">
        <v>1008</v>
      </c>
      <c r="H1631" s="6">
        <v>250</v>
      </c>
      <c r="I1631" s="12" t="s">
        <v>279</v>
      </c>
      <c r="J1631" s="12" t="s">
        <v>1087</v>
      </c>
      <c r="K1631" s="10">
        <v>43750</v>
      </c>
      <c r="L1631" s="11">
        <v>0.35</v>
      </c>
      <c r="M1631" s="13">
        <f t="shared" si="52"/>
        <v>125000.00000000001</v>
      </c>
      <c r="N1631" s="13">
        <f t="shared" si="53"/>
        <v>500.00000000000006</v>
      </c>
      <c r="O1631" s="4" t="s">
        <v>16</v>
      </c>
      <c r="P1631" s="12" t="s">
        <v>623</v>
      </c>
    </row>
    <row r="1632" spans="2:16" ht="14.25" customHeight="1">
      <c r="B1632" s="4" t="s">
        <v>13</v>
      </c>
      <c r="C1632" s="4">
        <v>1128299</v>
      </c>
      <c r="D1632" s="5">
        <v>44464</v>
      </c>
      <c r="E1632" s="4" t="s">
        <v>984</v>
      </c>
      <c r="F1632" s="4" t="s">
        <v>1007</v>
      </c>
      <c r="G1632" s="4" t="s">
        <v>1008</v>
      </c>
      <c r="H1632" s="6">
        <v>200</v>
      </c>
      <c r="I1632" s="12" t="s">
        <v>624</v>
      </c>
      <c r="J1632" s="12" t="s">
        <v>1087</v>
      </c>
      <c r="K1632" s="10">
        <v>35000</v>
      </c>
      <c r="L1632" s="11">
        <v>0.35</v>
      </c>
      <c r="M1632" s="13">
        <f t="shared" si="52"/>
        <v>100000</v>
      </c>
      <c r="N1632" s="13">
        <f t="shared" si="53"/>
        <v>500</v>
      </c>
      <c r="O1632" s="4" t="s">
        <v>16</v>
      </c>
      <c r="P1632" s="12" t="s">
        <v>625</v>
      </c>
    </row>
    <row r="1633" spans="2:16" ht="14.25" customHeight="1">
      <c r="B1633" s="4" t="s">
        <v>13</v>
      </c>
      <c r="C1633" s="4">
        <v>1128299</v>
      </c>
      <c r="D1633" s="5">
        <v>44464</v>
      </c>
      <c r="E1633" s="4" t="s">
        <v>984</v>
      </c>
      <c r="F1633" s="4" t="s">
        <v>1007</v>
      </c>
      <c r="G1633" s="4" t="s">
        <v>1008</v>
      </c>
      <c r="H1633" s="6">
        <v>225</v>
      </c>
      <c r="I1633" s="12" t="s">
        <v>626</v>
      </c>
      <c r="J1633" s="12" t="s">
        <v>1086</v>
      </c>
      <c r="K1633" s="10">
        <v>54000</v>
      </c>
      <c r="L1633" s="11">
        <v>0.4</v>
      </c>
      <c r="M1633" s="13">
        <f t="shared" si="52"/>
        <v>135000</v>
      </c>
      <c r="N1633" s="13">
        <f t="shared" si="53"/>
        <v>600</v>
      </c>
      <c r="O1633" s="4" t="s">
        <v>16</v>
      </c>
      <c r="P1633" s="12" t="s">
        <v>627</v>
      </c>
    </row>
    <row r="1634" spans="2:16" ht="14.25" customHeight="1">
      <c r="B1634" s="4" t="s">
        <v>13</v>
      </c>
      <c r="C1634" s="4">
        <v>1128299</v>
      </c>
      <c r="D1634" s="5">
        <v>44464</v>
      </c>
      <c r="E1634" s="4" t="s">
        <v>984</v>
      </c>
      <c r="F1634" s="4" t="s">
        <v>1007</v>
      </c>
      <c r="G1634" s="4" t="s">
        <v>1008</v>
      </c>
      <c r="H1634" s="6">
        <v>250</v>
      </c>
      <c r="I1634" s="12" t="s">
        <v>628</v>
      </c>
      <c r="J1634" s="12" t="s">
        <v>1086</v>
      </c>
      <c r="K1634" s="10">
        <v>33750</v>
      </c>
      <c r="L1634" s="11">
        <v>0.3</v>
      </c>
      <c r="M1634" s="13">
        <f t="shared" si="52"/>
        <v>112500</v>
      </c>
      <c r="N1634" s="13">
        <f t="shared" si="53"/>
        <v>450</v>
      </c>
      <c r="O1634" s="4" t="s">
        <v>16</v>
      </c>
      <c r="P1634" s="12" t="s">
        <v>629</v>
      </c>
    </row>
    <row r="1635" spans="2:16" ht="14.25" customHeight="1">
      <c r="B1635" s="4" t="s">
        <v>13</v>
      </c>
      <c r="C1635" s="4">
        <v>1128299</v>
      </c>
      <c r="D1635" s="5">
        <v>44493</v>
      </c>
      <c r="E1635" s="4" t="s">
        <v>984</v>
      </c>
      <c r="F1635" s="4" t="s">
        <v>1007</v>
      </c>
      <c r="G1635" s="4" t="s">
        <v>1008</v>
      </c>
      <c r="H1635" s="6">
        <v>350</v>
      </c>
      <c r="I1635" s="12" t="s">
        <v>630</v>
      </c>
      <c r="J1635" s="12" t="s">
        <v>1087</v>
      </c>
      <c r="K1635" s="10">
        <v>49000</v>
      </c>
      <c r="L1635" s="11">
        <v>0.35</v>
      </c>
      <c r="M1635" s="13">
        <f t="shared" si="52"/>
        <v>140000</v>
      </c>
      <c r="N1635" s="13">
        <f t="shared" si="53"/>
        <v>400</v>
      </c>
      <c r="O1635" s="4" t="s">
        <v>16</v>
      </c>
      <c r="P1635" s="12" t="s">
        <v>631</v>
      </c>
    </row>
    <row r="1636" spans="2:16" ht="14.25" customHeight="1">
      <c r="B1636" s="4" t="s">
        <v>13</v>
      </c>
      <c r="C1636" s="4">
        <v>1128299</v>
      </c>
      <c r="D1636" s="5">
        <v>44493</v>
      </c>
      <c r="E1636" s="4" t="s">
        <v>984</v>
      </c>
      <c r="F1636" s="4" t="s">
        <v>1007</v>
      </c>
      <c r="G1636" s="4" t="s">
        <v>1008</v>
      </c>
      <c r="H1636" s="6">
        <v>525</v>
      </c>
      <c r="I1636" s="12" t="s">
        <v>632</v>
      </c>
      <c r="J1636" s="12" t="s">
        <v>1086</v>
      </c>
      <c r="K1636" s="10">
        <v>101062.5</v>
      </c>
      <c r="L1636" s="11">
        <v>0.35</v>
      </c>
      <c r="M1636" s="13">
        <f t="shared" si="52"/>
        <v>288750</v>
      </c>
      <c r="N1636" s="13">
        <f t="shared" si="53"/>
        <v>550</v>
      </c>
      <c r="O1636" s="4" t="s">
        <v>16</v>
      </c>
      <c r="P1636" s="12" t="s">
        <v>633</v>
      </c>
    </row>
    <row r="1637" spans="2:16" ht="14.25" customHeight="1">
      <c r="B1637" s="4" t="s">
        <v>13</v>
      </c>
      <c r="C1637" s="4">
        <v>1128299</v>
      </c>
      <c r="D1637" s="5">
        <v>44493</v>
      </c>
      <c r="E1637" s="4" t="s">
        <v>984</v>
      </c>
      <c r="F1637" s="4" t="s">
        <v>1007</v>
      </c>
      <c r="G1637" s="4" t="s">
        <v>1008</v>
      </c>
      <c r="H1637" s="6">
        <v>350</v>
      </c>
      <c r="I1637" s="12" t="s">
        <v>492</v>
      </c>
      <c r="J1637" s="12" t="s">
        <v>1087</v>
      </c>
      <c r="K1637" s="10">
        <v>61250</v>
      </c>
      <c r="L1637" s="11">
        <v>0.35</v>
      </c>
      <c r="M1637" s="13">
        <f t="shared" si="52"/>
        <v>175000</v>
      </c>
      <c r="N1637" s="13">
        <f t="shared" si="53"/>
        <v>500</v>
      </c>
      <c r="O1637" s="4" t="s">
        <v>16</v>
      </c>
      <c r="P1637" s="12" t="s">
        <v>634</v>
      </c>
    </row>
    <row r="1638" spans="2:16" ht="14.25" customHeight="1">
      <c r="B1638" s="4" t="s">
        <v>13</v>
      </c>
      <c r="C1638" s="4">
        <v>1128299</v>
      </c>
      <c r="D1638" s="5">
        <v>44493</v>
      </c>
      <c r="E1638" s="4" t="s">
        <v>984</v>
      </c>
      <c r="F1638" s="4" t="s">
        <v>1007</v>
      </c>
      <c r="G1638" s="4" t="s">
        <v>1008</v>
      </c>
      <c r="H1638" s="6">
        <v>325</v>
      </c>
      <c r="I1638" s="12" t="s">
        <v>635</v>
      </c>
      <c r="J1638" s="12" t="s">
        <v>1086</v>
      </c>
      <c r="K1638" s="10">
        <v>51187.5</v>
      </c>
      <c r="L1638" s="11">
        <v>0.35</v>
      </c>
      <c r="M1638" s="13">
        <f t="shared" si="52"/>
        <v>146250</v>
      </c>
      <c r="N1638" s="13">
        <f t="shared" si="53"/>
        <v>450</v>
      </c>
      <c r="O1638" s="4" t="s">
        <v>16</v>
      </c>
      <c r="P1638" s="12" t="s">
        <v>636</v>
      </c>
    </row>
    <row r="1639" spans="2:16" ht="14.25" customHeight="1">
      <c r="B1639" s="4" t="s">
        <v>13</v>
      </c>
      <c r="C1639" s="4">
        <v>1128299</v>
      </c>
      <c r="D1639" s="5">
        <v>44493</v>
      </c>
      <c r="E1639" s="4" t="s">
        <v>984</v>
      </c>
      <c r="F1639" s="4" t="s">
        <v>1007</v>
      </c>
      <c r="G1639" s="4" t="s">
        <v>1008</v>
      </c>
      <c r="H1639" s="6">
        <v>300</v>
      </c>
      <c r="I1639" s="12" t="s">
        <v>637</v>
      </c>
      <c r="J1639" s="12" t="s">
        <v>1088</v>
      </c>
      <c r="K1639" s="10">
        <v>66000</v>
      </c>
      <c r="L1639" s="11">
        <v>0.4</v>
      </c>
      <c r="M1639" s="13">
        <f t="shared" si="52"/>
        <v>165000</v>
      </c>
      <c r="N1639" s="13">
        <f t="shared" si="53"/>
        <v>550</v>
      </c>
      <c r="O1639" s="4" t="s">
        <v>16</v>
      </c>
      <c r="P1639" s="12" t="s">
        <v>638</v>
      </c>
    </row>
    <row r="1640" spans="2:16" ht="14.25" customHeight="1">
      <c r="B1640" s="4" t="s">
        <v>13</v>
      </c>
      <c r="C1640" s="4">
        <v>1128299</v>
      </c>
      <c r="D1640" s="5">
        <v>44493</v>
      </c>
      <c r="E1640" s="4" t="s">
        <v>984</v>
      </c>
      <c r="F1640" s="4" t="s">
        <v>1007</v>
      </c>
      <c r="G1640" s="4" t="s">
        <v>1008</v>
      </c>
      <c r="H1640" s="6">
        <v>350</v>
      </c>
      <c r="I1640" s="12" t="s">
        <v>639</v>
      </c>
      <c r="J1640" s="12" t="s">
        <v>1087</v>
      </c>
      <c r="K1640" s="10">
        <v>63000</v>
      </c>
      <c r="L1640" s="11">
        <v>0.3</v>
      </c>
      <c r="M1640" s="13">
        <f t="shared" si="52"/>
        <v>210000</v>
      </c>
      <c r="N1640" s="13">
        <f t="shared" si="53"/>
        <v>600</v>
      </c>
      <c r="O1640" s="4" t="s">
        <v>16</v>
      </c>
      <c r="P1640" s="12" t="s">
        <v>640</v>
      </c>
    </row>
    <row r="1641" spans="2:16" ht="14.25" customHeight="1">
      <c r="B1641" s="4" t="s">
        <v>13</v>
      </c>
      <c r="C1641" s="4">
        <v>1128299</v>
      </c>
      <c r="D1641" s="5">
        <v>44524</v>
      </c>
      <c r="E1641" s="4" t="s">
        <v>984</v>
      </c>
      <c r="F1641" s="4" t="s">
        <v>1007</v>
      </c>
      <c r="G1641" s="4" t="s">
        <v>1008</v>
      </c>
      <c r="H1641" s="6">
        <v>575</v>
      </c>
      <c r="I1641" s="12" t="s">
        <v>436</v>
      </c>
      <c r="J1641" s="12" t="s">
        <v>1087</v>
      </c>
      <c r="K1641" s="10">
        <v>90562.5</v>
      </c>
      <c r="L1641" s="11">
        <v>0.35</v>
      </c>
      <c r="M1641" s="13">
        <f t="shared" si="52"/>
        <v>258750.00000000003</v>
      </c>
      <c r="N1641" s="13">
        <f t="shared" si="53"/>
        <v>450.00000000000006</v>
      </c>
      <c r="O1641" s="4" t="s">
        <v>16</v>
      </c>
      <c r="P1641" s="12" t="s">
        <v>641</v>
      </c>
    </row>
    <row r="1642" spans="2:16" ht="14.25" customHeight="1">
      <c r="B1642" s="4" t="s">
        <v>13</v>
      </c>
      <c r="C1642" s="4">
        <v>1128299</v>
      </c>
      <c r="D1642" s="5">
        <v>44524</v>
      </c>
      <c r="E1642" s="4" t="s">
        <v>984</v>
      </c>
      <c r="F1642" s="4" t="s">
        <v>1007</v>
      </c>
      <c r="G1642" s="4" t="s">
        <v>1008</v>
      </c>
      <c r="H1642" s="6">
        <v>650</v>
      </c>
      <c r="I1642" s="12" t="s">
        <v>642</v>
      </c>
      <c r="J1642" s="12" t="s">
        <v>1086</v>
      </c>
      <c r="K1642" s="10">
        <v>113750</v>
      </c>
      <c r="L1642" s="11">
        <v>0.35</v>
      </c>
      <c r="M1642" s="13">
        <f t="shared" si="52"/>
        <v>325000</v>
      </c>
      <c r="N1642" s="13">
        <f t="shared" si="53"/>
        <v>500</v>
      </c>
      <c r="O1642" s="4" t="s">
        <v>16</v>
      </c>
      <c r="P1642" s="12" t="s">
        <v>643</v>
      </c>
    </row>
    <row r="1643" spans="2:16" ht="14.25" customHeight="1">
      <c r="B1643" s="4" t="s">
        <v>13</v>
      </c>
      <c r="C1643" s="4">
        <v>1128299</v>
      </c>
      <c r="D1643" s="5">
        <v>44524</v>
      </c>
      <c r="E1643" s="4" t="s">
        <v>984</v>
      </c>
      <c r="F1643" s="4" t="s">
        <v>1007</v>
      </c>
      <c r="G1643" s="4" t="s">
        <v>1008</v>
      </c>
      <c r="H1643" s="6">
        <v>475</v>
      </c>
      <c r="I1643" s="12" t="s">
        <v>644</v>
      </c>
      <c r="J1643" s="12" t="s">
        <v>1086</v>
      </c>
      <c r="K1643" s="10">
        <v>74812.5</v>
      </c>
      <c r="L1643" s="11">
        <v>0.35</v>
      </c>
      <c r="M1643" s="13">
        <f t="shared" si="52"/>
        <v>213750</v>
      </c>
      <c r="N1643" s="13">
        <f t="shared" si="53"/>
        <v>450</v>
      </c>
      <c r="O1643" s="4" t="s">
        <v>16</v>
      </c>
      <c r="P1643" s="12" t="s">
        <v>645</v>
      </c>
    </row>
    <row r="1644" spans="2:16" ht="14.25" customHeight="1">
      <c r="B1644" s="4" t="s">
        <v>13</v>
      </c>
      <c r="C1644" s="4">
        <v>1128299</v>
      </c>
      <c r="D1644" s="5">
        <v>44524</v>
      </c>
      <c r="E1644" s="4" t="s">
        <v>984</v>
      </c>
      <c r="F1644" s="4" t="s">
        <v>1007</v>
      </c>
      <c r="G1644" s="4" t="s">
        <v>1008</v>
      </c>
      <c r="H1644" s="6">
        <v>450</v>
      </c>
      <c r="I1644" s="12" t="s">
        <v>646</v>
      </c>
      <c r="J1644" s="12" t="s">
        <v>1087</v>
      </c>
      <c r="K1644" s="10">
        <v>86625</v>
      </c>
      <c r="L1644" s="11">
        <v>0.35</v>
      </c>
      <c r="M1644" s="13">
        <f t="shared" si="52"/>
        <v>247500.00000000003</v>
      </c>
      <c r="N1644" s="13">
        <f t="shared" si="53"/>
        <v>550.00000000000011</v>
      </c>
      <c r="O1644" s="4" t="s">
        <v>16</v>
      </c>
      <c r="P1644" s="12" t="s">
        <v>647</v>
      </c>
    </row>
    <row r="1645" spans="2:16" ht="14.25" customHeight="1">
      <c r="B1645" s="4" t="s">
        <v>13</v>
      </c>
      <c r="C1645" s="4">
        <v>1128299</v>
      </c>
      <c r="D1645" s="5">
        <v>44524</v>
      </c>
      <c r="E1645" s="4" t="s">
        <v>984</v>
      </c>
      <c r="F1645" s="4" t="s">
        <v>1007</v>
      </c>
      <c r="G1645" s="4" t="s">
        <v>1008</v>
      </c>
      <c r="H1645" s="6">
        <v>425</v>
      </c>
      <c r="I1645" s="12" t="s">
        <v>648</v>
      </c>
      <c r="J1645" s="12" t="s">
        <v>1087</v>
      </c>
      <c r="K1645" s="10">
        <v>127500</v>
      </c>
      <c r="L1645" s="11">
        <v>0.4</v>
      </c>
      <c r="M1645" s="13">
        <f t="shared" si="52"/>
        <v>318750</v>
      </c>
      <c r="N1645" s="13">
        <f t="shared" si="53"/>
        <v>750</v>
      </c>
      <c r="O1645" s="4" t="s">
        <v>16</v>
      </c>
      <c r="P1645" s="12" t="s">
        <v>649</v>
      </c>
    </row>
    <row r="1646" spans="2:16" ht="14.25" customHeight="1">
      <c r="B1646" s="4" t="s">
        <v>13</v>
      </c>
      <c r="C1646" s="4">
        <v>1128299</v>
      </c>
      <c r="D1646" s="5">
        <v>44524</v>
      </c>
      <c r="E1646" s="4" t="s">
        <v>984</v>
      </c>
      <c r="F1646" s="4" t="s">
        <v>1007</v>
      </c>
      <c r="G1646" s="4" t="s">
        <v>1008</v>
      </c>
      <c r="H1646" s="6">
        <v>550</v>
      </c>
      <c r="I1646" s="12" t="s">
        <v>650</v>
      </c>
      <c r="J1646" s="12" t="s">
        <v>1087</v>
      </c>
      <c r="K1646" s="10">
        <v>132000</v>
      </c>
      <c r="L1646" s="11">
        <v>0.3</v>
      </c>
      <c r="M1646" s="13">
        <f t="shared" si="52"/>
        <v>440000</v>
      </c>
      <c r="N1646" s="13">
        <f t="shared" si="53"/>
        <v>800</v>
      </c>
      <c r="O1646" s="4" t="s">
        <v>16</v>
      </c>
      <c r="P1646" s="12" t="s">
        <v>651</v>
      </c>
    </row>
    <row r="1647" spans="2:16" ht="14.25" customHeight="1">
      <c r="B1647" s="4" t="s">
        <v>13</v>
      </c>
      <c r="C1647" s="4">
        <v>1128299</v>
      </c>
      <c r="D1647" s="5">
        <v>44553</v>
      </c>
      <c r="E1647" s="4" t="s">
        <v>984</v>
      </c>
      <c r="F1647" s="4" t="s">
        <v>1007</v>
      </c>
      <c r="G1647" s="4" t="s">
        <v>1008</v>
      </c>
      <c r="H1647" s="6">
        <v>750</v>
      </c>
      <c r="I1647" s="12" t="s">
        <v>652</v>
      </c>
      <c r="J1647" s="12" t="s">
        <v>1087</v>
      </c>
      <c r="K1647" s="10">
        <v>170625</v>
      </c>
      <c r="L1647" s="11">
        <v>0.35</v>
      </c>
      <c r="M1647" s="13">
        <f t="shared" si="52"/>
        <v>487500.00000000006</v>
      </c>
      <c r="N1647" s="13">
        <f t="shared" si="53"/>
        <v>650.00000000000011</v>
      </c>
      <c r="O1647" s="4" t="s">
        <v>16</v>
      </c>
      <c r="P1647" s="12" t="s">
        <v>653</v>
      </c>
    </row>
    <row r="1648" spans="2:16" ht="14.25" customHeight="1">
      <c r="B1648" s="4" t="s">
        <v>13</v>
      </c>
      <c r="C1648" s="4">
        <v>1128299</v>
      </c>
      <c r="D1648" s="5">
        <v>44553</v>
      </c>
      <c r="E1648" s="4" t="s">
        <v>984</v>
      </c>
      <c r="F1648" s="4" t="s">
        <v>1007</v>
      </c>
      <c r="G1648" s="4" t="s">
        <v>1008</v>
      </c>
      <c r="H1648" s="6">
        <v>750</v>
      </c>
      <c r="I1648" s="12" t="s">
        <v>654</v>
      </c>
      <c r="J1648" s="12" t="s">
        <v>1087</v>
      </c>
      <c r="K1648" s="10">
        <v>196875</v>
      </c>
      <c r="L1648" s="11">
        <v>0.35</v>
      </c>
      <c r="M1648" s="13">
        <f t="shared" si="52"/>
        <v>562500</v>
      </c>
      <c r="N1648" s="13">
        <f t="shared" si="53"/>
        <v>750</v>
      </c>
      <c r="O1648" s="4" t="s">
        <v>16</v>
      </c>
      <c r="P1648" s="12" t="s">
        <v>655</v>
      </c>
    </row>
    <row r="1649" spans="2:16" ht="14.25" customHeight="1">
      <c r="B1649" s="4" t="s">
        <v>13</v>
      </c>
      <c r="C1649" s="4">
        <v>1128299</v>
      </c>
      <c r="D1649" s="5">
        <v>44553</v>
      </c>
      <c r="E1649" s="4" t="s">
        <v>984</v>
      </c>
      <c r="F1649" s="4" t="s">
        <v>1007</v>
      </c>
      <c r="G1649" s="4" t="s">
        <v>1008</v>
      </c>
      <c r="H1649" s="6">
        <v>550</v>
      </c>
      <c r="I1649" s="12" t="s">
        <v>656</v>
      </c>
      <c r="J1649" s="12" t="s">
        <v>1087</v>
      </c>
      <c r="K1649" s="10">
        <v>134750</v>
      </c>
      <c r="L1649" s="11">
        <v>0.35</v>
      </c>
      <c r="M1649" s="13">
        <f t="shared" si="52"/>
        <v>385000</v>
      </c>
      <c r="N1649" s="13">
        <f t="shared" si="53"/>
        <v>700</v>
      </c>
      <c r="O1649" s="4" t="s">
        <v>16</v>
      </c>
      <c r="P1649" s="12" t="s">
        <v>657</v>
      </c>
    </row>
    <row r="1650" spans="2:16" ht="14.25" customHeight="1">
      <c r="B1650" s="4" t="s">
        <v>13</v>
      </c>
      <c r="C1650" s="4">
        <v>1128299</v>
      </c>
      <c r="D1650" s="5">
        <v>44553</v>
      </c>
      <c r="E1650" s="4" t="s">
        <v>984</v>
      </c>
      <c r="F1650" s="4" t="s">
        <v>1007</v>
      </c>
      <c r="G1650" s="4" t="s">
        <v>1008</v>
      </c>
      <c r="H1650" s="6">
        <v>550</v>
      </c>
      <c r="I1650" s="12" t="s">
        <v>658</v>
      </c>
      <c r="J1650" s="12" t="s">
        <v>1086</v>
      </c>
      <c r="K1650" s="10">
        <v>134750</v>
      </c>
      <c r="L1650" s="11">
        <v>0.35</v>
      </c>
      <c r="M1650" s="13">
        <f t="shared" si="52"/>
        <v>385000</v>
      </c>
      <c r="N1650" s="13">
        <f t="shared" si="53"/>
        <v>700</v>
      </c>
      <c r="O1650" s="4" t="s">
        <v>16</v>
      </c>
      <c r="P1650" s="12" t="s">
        <v>659</v>
      </c>
    </row>
    <row r="1651" spans="2:16" ht="14.25" customHeight="1">
      <c r="B1651" s="4" t="s">
        <v>13</v>
      </c>
      <c r="C1651" s="4">
        <v>1128299</v>
      </c>
      <c r="D1651" s="5">
        <v>44553</v>
      </c>
      <c r="E1651" s="4" t="s">
        <v>984</v>
      </c>
      <c r="F1651" s="4" t="s">
        <v>1007</v>
      </c>
      <c r="G1651" s="4" t="s">
        <v>1008</v>
      </c>
      <c r="H1651" s="6">
        <v>475</v>
      </c>
      <c r="I1651" s="12" t="s">
        <v>660</v>
      </c>
      <c r="J1651" s="12" t="s">
        <v>1086</v>
      </c>
      <c r="K1651" s="10">
        <v>152000</v>
      </c>
      <c r="L1651" s="11">
        <v>0.4</v>
      </c>
      <c r="M1651" s="13">
        <f t="shared" si="52"/>
        <v>380000</v>
      </c>
      <c r="N1651" s="13">
        <f t="shared" si="53"/>
        <v>800</v>
      </c>
      <c r="O1651" s="4" t="s">
        <v>16</v>
      </c>
      <c r="P1651" s="12" t="s">
        <v>661</v>
      </c>
    </row>
    <row r="1652" spans="2:16" ht="14.25" customHeight="1">
      <c r="B1652" s="4" t="s">
        <v>13</v>
      </c>
      <c r="C1652" s="4">
        <v>1128299</v>
      </c>
      <c r="D1652" s="5">
        <v>44553</v>
      </c>
      <c r="E1652" s="4" t="s">
        <v>984</v>
      </c>
      <c r="F1652" s="4" t="s">
        <v>1007</v>
      </c>
      <c r="G1652" s="4" t="s">
        <v>1008</v>
      </c>
      <c r="H1652" s="6">
        <v>575</v>
      </c>
      <c r="I1652" s="12" t="s">
        <v>663</v>
      </c>
      <c r="J1652" s="12" t="s">
        <v>1086</v>
      </c>
      <c r="K1652" s="10">
        <v>146625</v>
      </c>
      <c r="L1652" s="11">
        <v>0.3</v>
      </c>
      <c r="M1652" s="13">
        <f t="shared" si="52"/>
        <v>488750</v>
      </c>
      <c r="N1652" s="13">
        <f t="shared" si="53"/>
        <v>850</v>
      </c>
      <c r="O1652" s="4" t="s">
        <v>16</v>
      </c>
      <c r="P1652" s="12" t="s">
        <v>664</v>
      </c>
    </row>
    <row r="1653" spans="2:16" ht="14.25" customHeight="1">
      <c r="B1653" s="4" t="s">
        <v>13</v>
      </c>
      <c r="C1653" s="4">
        <v>1185732</v>
      </c>
      <c r="D1653" s="5">
        <v>44215</v>
      </c>
      <c r="E1653" s="4" t="s">
        <v>984</v>
      </c>
      <c r="F1653" s="4" t="s">
        <v>1007</v>
      </c>
      <c r="G1653" s="4" t="s">
        <v>1008</v>
      </c>
      <c r="H1653" s="6">
        <v>750</v>
      </c>
      <c r="I1653" s="12" t="s">
        <v>665</v>
      </c>
      <c r="J1653" s="12" t="s">
        <v>1087</v>
      </c>
      <c r="K1653" s="10">
        <v>131250</v>
      </c>
      <c r="L1653" s="11">
        <v>0.5</v>
      </c>
      <c r="M1653" s="13">
        <f t="shared" si="52"/>
        <v>262500</v>
      </c>
      <c r="N1653" s="13">
        <f t="shared" si="53"/>
        <v>350</v>
      </c>
      <c r="O1653" s="4" t="s">
        <v>16</v>
      </c>
      <c r="P1653" s="12" t="s">
        <v>666</v>
      </c>
    </row>
    <row r="1654" spans="2:16" ht="14.25" customHeight="1">
      <c r="B1654" s="4" t="s">
        <v>13</v>
      </c>
      <c r="C1654" s="4">
        <v>1185732</v>
      </c>
      <c r="D1654" s="5">
        <v>44215</v>
      </c>
      <c r="E1654" s="4" t="s">
        <v>984</v>
      </c>
      <c r="F1654" s="4" t="s">
        <v>1007</v>
      </c>
      <c r="G1654" s="4" t="s">
        <v>1008</v>
      </c>
      <c r="H1654" s="6">
        <v>550</v>
      </c>
      <c r="I1654" s="12" t="s">
        <v>667</v>
      </c>
      <c r="J1654" s="12" t="s">
        <v>1086</v>
      </c>
      <c r="K1654" s="10">
        <v>77000</v>
      </c>
      <c r="L1654" s="11">
        <v>0.4</v>
      </c>
      <c r="M1654" s="13">
        <f t="shared" si="52"/>
        <v>192500</v>
      </c>
      <c r="N1654" s="13">
        <f t="shared" si="53"/>
        <v>350</v>
      </c>
      <c r="O1654" s="4" t="s">
        <v>16</v>
      </c>
      <c r="P1654" s="12" t="s">
        <v>668</v>
      </c>
    </row>
    <row r="1655" spans="2:16" ht="14.25" customHeight="1">
      <c r="B1655" s="4" t="s">
        <v>13</v>
      </c>
      <c r="C1655" s="4">
        <v>1185732</v>
      </c>
      <c r="D1655" s="5">
        <v>44215</v>
      </c>
      <c r="E1655" s="4" t="s">
        <v>984</v>
      </c>
      <c r="F1655" s="4" t="s">
        <v>1007</v>
      </c>
      <c r="G1655" s="4" t="s">
        <v>1008</v>
      </c>
      <c r="H1655" s="6">
        <v>550</v>
      </c>
      <c r="I1655" s="12" t="s">
        <v>669</v>
      </c>
      <c r="J1655" s="12" t="s">
        <v>1087</v>
      </c>
      <c r="K1655" s="10">
        <v>41250</v>
      </c>
      <c r="L1655" s="11">
        <v>0.3</v>
      </c>
      <c r="M1655" s="13">
        <f t="shared" si="52"/>
        <v>137500</v>
      </c>
      <c r="N1655" s="13">
        <f t="shared" si="53"/>
        <v>250</v>
      </c>
      <c r="O1655" s="4" t="s">
        <v>16</v>
      </c>
      <c r="P1655" s="12" t="s">
        <v>670</v>
      </c>
    </row>
    <row r="1656" spans="2:16" ht="14.25" customHeight="1">
      <c r="B1656" s="4" t="s">
        <v>13</v>
      </c>
      <c r="C1656" s="4">
        <v>1185732</v>
      </c>
      <c r="D1656" s="5">
        <v>44215</v>
      </c>
      <c r="E1656" s="4" t="s">
        <v>984</v>
      </c>
      <c r="F1656" s="4" t="s">
        <v>1007</v>
      </c>
      <c r="G1656" s="4" t="s">
        <v>1008</v>
      </c>
      <c r="H1656" s="6">
        <v>400</v>
      </c>
      <c r="I1656" s="12" t="s">
        <v>132</v>
      </c>
      <c r="J1656" s="12" t="s">
        <v>1086</v>
      </c>
      <c r="K1656" s="10">
        <v>42000</v>
      </c>
      <c r="L1656" s="11">
        <v>0.35</v>
      </c>
      <c r="M1656" s="13">
        <f t="shared" si="52"/>
        <v>120000.00000000001</v>
      </c>
      <c r="N1656" s="13">
        <f t="shared" si="53"/>
        <v>300.00000000000006</v>
      </c>
      <c r="O1656" s="4" t="s">
        <v>16</v>
      </c>
      <c r="P1656" s="12" t="s">
        <v>671</v>
      </c>
    </row>
    <row r="1657" spans="2:16" ht="14.25" customHeight="1">
      <c r="B1657" s="4" t="s">
        <v>13</v>
      </c>
      <c r="C1657" s="4">
        <v>1185732</v>
      </c>
      <c r="D1657" s="5">
        <v>44215</v>
      </c>
      <c r="E1657" s="4" t="s">
        <v>984</v>
      </c>
      <c r="F1657" s="4" t="s">
        <v>1007</v>
      </c>
      <c r="G1657" s="4" t="s">
        <v>1008</v>
      </c>
      <c r="H1657" s="6">
        <v>450</v>
      </c>
      <c r="I1657" s="12" t="s">
        <v>672</v>
      </c>
      <c r="J1657" s="12" t="s">
        <v>1087</v>
      </c>
      <c r="K1657" s="10">
        <v>81000</v>
      </c>
      <c r="L1657" s="11">
        <v>0.4</v>
      </c>
      <c r="M1657" s="13">
        <f t="shared" si="52"/>
        <v>202500</v>
      </c>
      <c r="N1657" s="13">
        <f t="shared" si="53"/>
        <v>450</v>
      </c>
      <c r="O1657" s="4" t="s">
        <v>16</v>
      </c>
      <c r="P1657" s="12" t="s">
        <v>673</v>
      </c>
    </row>
    <row r="1658" spans="2:16" ht="14.25" customHeight="1">
      <c r="B1658" s="4" t="s">
        <v>13</v>
      </c>
      <c r="C1658" s="4">
        <v>1185732</v>
      </c>
      <c r="D1658" s="5">
        <v>44215</v>
      </c>
      <c r="E1658" s="4" t="s">
        <v>984</v>
      </c>
      <c r="F1658" s="4" t="s">
        <v>1007</v>
      </c>
      <c r="G1658" s="4" t="s">
        <v>1008</v>
      </c>
      <c r="H1658" s="6">
        <v>550</v>
      </c>
      <c r="I1658" s="12" t="s">
        <v>674</v>
      </c>
      <c r="J1658" s="12" t="s">
        <v>1087</v>
      </c>
      <c r="K1658" s="10">
        <v>105875</v>
      </c>
      <c r="L1658" s="11">
        <v>0.55000000000000004</v>
      </c>
      <c r="M1658" s="13">
        <f t="shared" si="52"/>
        <v>192499.99999999997</v>
      </c>
      <c r="N1658" s="13">
        <f t="shared" si="53"/>
        <v>349.99999999999994</v>
      </c>
      <c r="O1658" s="4" t="s">
        <v>16</v>
      </c>
      <c r="P1658" s="12" t="s">
        <v>675</v>
      </c>
    </row>
    <row r="1659" spans="2:16" ht="14.25" customHeight="1">
      <c r="B1659" s="4" t="s">
        <v>13</v>
      </c>
      <c r="C1659" s="4">
        <v>1185732</v>
      </c>
      <c r="D1659" s="5">
        <v>44244</v>
      </c>
      <c r="E1659" s="4" t="s">
        <v>984</v>
      </c>
      <c r="F1659" s="4" t="s">
        <v>1007</v>
      </c>
      <c r="G1659" s="4" t="s">
        <v>1008</v>
      </c>
      <c r="H1659" s="6">
        <v>800</v>
      </c>
      <c r="I1659" s="12" t="s">
        <v>676</v>
      </c>
      <c r="J1659" s="12" t="s">
        <v>1086</v>
      </c>
      <c r="K1659" s="10">
        <v>140000</v>
      </c>
      <c r="L1659" s="11">
        <v>0.5</v>
      </c>
      <c r="M1659" s="13">
        <f t="shared" si="52"/>
        <v>280000</v>
      </c>
      <c r="N1659" s="13">
        <f t="shared" si="53"/>
        <v>350</v>
      </c>
      <c r="O1659" s="4" t="s">
        <v>16</v>
      </c>
      <c r="P1659" s="12" t="s">
        <v>677</v>
      </c>
    </row>
    <row r="1660" spans="2:16" ht="14.25" customHeight="1">
      <c r="B1660" s="4" t="s">
        <v>13</v>
      </c>
      <c r="C1660" s="4">
        <v>1185732</v>
      </c>
      <c r="D1660" s="5">
        <v>44244</v>
      </c>
      <c r="E1660" s="4" t="s">
        <v>984</v>
      </c>
      <c r="F1660" s="4" t="s">
        <v>1007</v>
      </c>
      <c r="G1660" s="4" t="s">
        <v>1008</v>
      </c>
      <c r="H1660" s="6">
        <v>450</v>
      </c>
      <c r="I1660" s="12" t="s">
        <v>678</v>
      </c>
      <c r="J1660" s="12" t="s">
        <v>1086</v>
      </c>
      <c r="K1660" s="10">
        <v>63000</v>
      </c>
      <c r="L1660" s="11">
        <v>0.4</v>
      </c>
      <c r="M1660" s="13">
        <f t="shared" si="52"/>
        <v>157500</v>
      </c>
      <c r="N1660" s="13">
        <f t="shared" si="53"/>
        <v>350</v>
      </c>
      <c r="O1660" s="4" t="s">
        <v>16</v>
      </c>
      <c r="P1660" s="12" t="s">
        <v>679</v>
      </c>
    </row>
    <row r="1661" spans="2:16" ht="14.25" customHeight="1">
      <c r="B1661" s="4" t="s">
        <v>13</v>
      </c>
      <c r="C1661" s="4">
        <v>1185732</v>
      </c>
      <c r="D1661" s="5">
        <v>44244</v>
      </c>
      <c r="E1661" s="4" t="s">
        <v>984</v>
      </c>
      <c r="F1661" s="4" t="s">
        <v>1007</v>
      </c>
      <c r="G1661" s="4" t="s">
        <v>1008</v>
      </c>
      <c r="H1661" s="6">
        <v>500</v>
      </c>
      <c r="I1661" s="12" t="s">
        <v>680</v>
      </c>
      <c r="J1661" s="12" t="s">
        <v>1086</v>
      </c>
      <c r="K1661" s="10">
        <v>37500</v>
      </c>
      <c r="L1661" s="11">
        <v>0.3</v>
      </c>
      <c r="M1661" s="13">
        <f t="shared" si="52"/>
        <v>125000</v>
      </c>
      <c r="N1661" s="13">
        <f t="shared" si="53"/>
        <v>250</v>
      </c>
      <c r="O1661" s="4" t="s">
        <v>16</v>
      </c>
      <c r="P1661" s="12" t="s">
        <v>681</v>
      </c>
    </row>
    <row r="1662" spans="2:16" ht="14.25" customHeight="1">
      <c r="B1662" s="4" t="s">
        <v>13</v>
      </c>
      <c r="C1662" s="4">
        <v>1185732</v>
      </c>
      <c r="D1662" s="5">
        <v>44244</v>
      </c>
      <c r="E1662" s="4" t="s">
        <v>535</v>
      </c>
      <c r="F1662" s="4" t="s">
        <v>1009</v>
      </c>
      <c r="G1662" s="4" t="s">
        <v>1010</v>
      </c>
      <c r="H1662" s="6">
        <v>375</v>
      </c>
      <c r="I1662" s="12" t="s">
        <v>682</v>
      </c>
      <c r="J1662" s="12" t="s">
        <v>1087</v>
      </c>
      <c r="K1662" s="10">
        <v>39375</v>
      </c>
      <c r="L1662" s="11">
        <v>0.35</v>
      </c>
      <c r="M1662" s="13">
        <f t="shared" si="52"/>
        <v>112500</v>
      </c>
      <c r="N1662" s="13">
        <f t="shared" si="53"/>
        <v>300</v>
      </c>
      <c r="O1662" s="4" t="s">
        <v>16</v>
      </c>
      <c r="P1662" s="12" t="s">
        <v>683</v>
      </c>
    </row>
    <row r="1663" spans="2:16" ht="14.25" customHeight="1">
      <c r="B1663" s="4" t="s">
        <v>13</v>
      </c>
      <c r="C1663" s="4">
        <v>1185732</v>
      </c>
      <c r="D1663" s="5">
        <v>44244</v>
      </c>
      <c r="E1663" s="4" t="s">
        <v>535</v>
      </c>
      <c r="F1663" s="4" t="s">
        <v>1009</v>
      </c>
      <c r="G1663" s="4" t="s">
        <v>1010</v>
      </c>
      <c r="H1663" s="6">
        <v>450</v>
      </c>
      <c r="I1663" s="12" t="s">
        <v>684</v>
      </c>
      <c r="J1663" s="12" t="s">
        <v>1086</v>
      </c>
      <c r="K1663" s="10">
        <v>81000</v>
      </c>
      <c r="L1663" s="11">
        <v>0.4</v>
      </c>
      <c r="M1663" s="13">
        <f t="shared" si="52"/>
        <v>202500</v>
      </c>
      <c r="N1663" s="13">
        <f t="shared" si="53"/>
        <v>450</v>
      </c>
      <c r="O1663" s="4" t="s">
        <v>16</v>
      </c>
      <c r="P1663" s="12" t="s">
        <v>685</v>
      </c>
    </row>
    <row r="1664" spans="2:16" ht="14.25" customHeight="1">
      <c r="B1664" s="4" t="s">
        <v>13</v>
      </c>
      <c r="C1664" s="4">
        <v>1185732</v>
      </c>
      <c r="D1664" s="5">
        <v>44244</v>
      </c>
      <c r="E1664" s="4" t="s">
        <v>535</v>
      </c>
      <c r="F1664" s="4" t="s">
        <v>1009</v>
      </c>
      <c r="G1664" s="4" t="s">
        <v>1010</v>
      </c>
      <c r="H1664" s="6">
        <v>550</v>
      </c>
      <c r="I1664" s="12" t="s">
        <v>85</v>
      </c>
      <c r="J1664" s="12" t="s">
        <v>1086</v>
      </c>
      <c r="K1664" s="10">
        <v>105875</v>
      </c>
      <c r="L1664" s="11">
        <v>0.55000000000000004</v>
      </c>
      <c r="M1664" s="13">
        <f t="shared" si="52"/>
        <v>192499.99999999997</v>
      </c>
      <c r="N1664" s="13">
        <f t="shared" si="53"/>
        <v>349.99999999999994</v>
      </c>
      <c r="O1664" s="4" t="s">
        <v>16</v>
      </c>
      <c r="P1664" s="12" t="s">
        <v>686</v>
      </c>
    </row>
    <row r="1665" spans="2:16" ht="14.25" customHeight="1">
      <c r="B1665" s="4" t="s">
        <v>13</v>
      </c>
      <c r="C1665" s="4">
        <v>1185732</v>
      </c>
      <c r="D1665" s="5">
        <v>44270</v>
      </c>
      <c r="E1665" s="4" t="s">
        <v>535</v>
      </c>
      <c r="F1665" s="4" t="s">
        <v>1009</v>
      </c>
      <c r="G1665" s="4" t="s">
        <v>1010</v>
      </c>
      <c r="H1665" s="6">
        <v>770</v>
      </c>
      <c r="I1665" s="12" t="s">
        <v>687</v>
      </c>
      <c r="J1665" s="12" t="s">
        <v>1087</v>
      </c>
      <c r="K1665" s="10">
        <v>134750</v>
      </c>
      <c r="L1665" s="11">
        <v>0.5</v>
      </c>
      <c r="M1665" s="13">
        <f t="shared" si="52"/>
        <v>269500</v>
      </c>
      <c r="N1665" s="13">
        <f t="shared" si="53"/>
        <v>350</v>
      </c>
      <c r="O1665" s="4" t="s">
        <v>16</v>
      </c>
      <c r="P1665" s="12" t="s">
        <v>688</v>
      </c>
    </row>
    <row r="1666" spans="2:16" ht="14.25" customHeight="1">
      <c r="B1666" s="4" t="s">
        <v>13</v>
      </c>
      <c r="C1666" s="4">
        <v>1185732</v>
      </c>
      <c r="D1666" s="5">
        <v>44270</v>
      </c>
      <c r="E1666" s="4" t="s">
        <v>535</v>
      </c>
      <c r="F1666" s="4" t="s">
        <v>1009</v>
      </c>
      <c r="G1666" s="4" t="s">
        <v>1010</v>
      </c>
      <c r="H1666" s="6">
        <v>450</v>
      </c>
      <c r="I1666" s="12" t="s">
        <v>689</v>
      </c>
      <c r="J1666" s="12" t="s">
        <v>1086</v>
      </c>
      <c r="K1666" s="10">
        <v>63000</v>
      </c>
      <c r="L1666" s="11">
        <v>0.4</v>
      </c>
      <c r="M1666" s="13">
        <f t="shared" si="52"/>
        <v>157500</v>
      </c>
      <c r="N1666" s="13">
        <f t="shared" si="53"/>
        <v>350</v>
      </c>
      <c r="O1666" s="4" t="s">
        <v>16</v>
      </c>
      <c r="P1666" s="12" t="s">
        <v>690</v>
      </c>
    </row>
    <row r="1667" spans="2:16" ht="14.25" customHeight="1">
      <c r="B1667" s="4" t="s">
        <v>13</v>
      </c>
      <c r="C1667" s="4">
        <v>1185732</v>
      </c>
      <c r="D1667" s="5">
        <v>44270</v>
      </c>
      <c r="E1667" s="4" t="s">
        <v>535</v>
      </c>
      <c r="F1667" s="4" t="s">
        <v>1009</v>
      </c>
      <c r="G1667" s="4" t="s">
        <v>1010</v>
      </c>
      <c r="H1667" s="6">
        <v>475</v>
      </c>
      <c r="I1667" s="12" t="s">
        <v>691</v>
      </c>
      <c r="J1667" s="12" t="s">
        <v>1086</v>
      </c>
      <c r="K1667" s="10">
        <v>35625</v>
      </c>
      <c r="L1667" s="11">
        <v>0.3</v>
      </c>
      <c r="M1667" s="13">
        <f t="shared" si="52"/>
        <v>118750</v>
      </c>
      <c r="N1667" s="13">
        <f t="shared" si="53"/>
        <v>250</v>
      </c>
      <c r="O1667" s="4" t="s">
        <v>16</v>
      </c>
      <c r="P1667" s="12" t="s">
        <v>692</v>
      </c>
    </row>
    <row r="1668" spans="2:16" ht="14.25" customHeight="1">
      <c r="B1668" s="4" t="s">
        <v>13</v>
      </c>
      <c r="C1668" s="4">
        <v>1185732</v>
      </c>
      <c r="D1668" s="5">
        <v>44270</v>
      </c>
      <c r="E1668" s="4" t="s">
        <v>535</v>
      </c>
      <c r="F1668" s="4" t="s">
        <v>1009</v>
      </c>
      <c r="G1668" s="4" t="s">
        <v>1010</v>
      </c>
      <c r="H1668" s="6">
        <v>325</v>
      </c>
      <c r="I1668" s="12" t="s">
        <v>180</v>
      </c>
      <c r="J1668" s="12" t="s">
        <v>1087</v>
      </c>
      <c r="K1668" s="10">
        <v>34125</v>
      </c>
      <c r="L1668" s="11">
        <v>0.35</v>
      </c>
      <c r="M1668" s="13">
        <f t="shared" si="52"/>
        <v>97500</v>
      </c>
      <c r="N1668" s="13">
        <f t="shared" si="53"/>
        <v>300</v>
      </c>
      <c r="O1668" s="4" t="s">
        <v>16</v>
      </c>
      <c r="P1668" s="12" t="s">
        <v>693</v>
      </c>
    </row>
    <row r="1669" spans="2:16" ht="14.25" customHeight="1">
      <c r="B1669" s="4" t="s">
        <v>13</v>
      </c>
      <c r="C1669" s="4">
        <v>1185732</v>
      </c>
      <c r="D1669" s="5">
        <v>44270</v>
      </c>
      <c r="E1669" s="4" t="s">
        <v>535</v>
      </c>
      <c r="F1669" s="4" t="s">
        <v>1009</v>
      </c>
      <c r="G1669" s="4" t="s">
        <v>1010</v>
      </c>
      <c r="H1669" s="6">
        <v>375</v>
      </c>
      <c r="I1669" s="12" t="s">
        <v>178</v>
      </c>
      <c r="J1669" s="12" t="s">
        <v>1087</v>
      </c>
      <c r="K1669" s="10">
        <v>67500</v>
      </c>
      <c r="L1669" s="11">
        <v>0.4</v>
      </c>
      <c r="M1669" s="13">
        <f t="shared" si="52"/>
        <v>168750</v>
      </c>
      <c r="N1669" s="13">
        <f t="shared" si="53"/>
        <v>450</v>
      </c>
      <c r="O1669" s="4" t="s">
        <v>16</v>
      </c>
      <c r="P1669" s="12" t="s">
        <v>179</v>
      </c>
    </row>
    <row r="1670" spans="2:16" ht="14.25" customHeight="1">
      <c r="B1670" s="4" t="s">
        <v>13</v>
      </c>
      <c r="C1670" s="4">
        <v>1185732</v>
      </c>
      <c r="D1670" s="5">
        <v>44270</v>
      </c>
      <c r="E1670" s="4" t="s">
        <v>535</v>
      </c>
      <c r="F1670" s="4" t="s">
        <v>1009</v>
      </c>
      <c r="G1670" s="4" t="s">
        <v>1010</v>
      </c>
      <c r="H1670" s="6">
        <v>475</v>
      </c>
      <c r="I1670" s="12" t="s">
        <v>354</v>
      </c>
      <c r="J1670" s="12" t="s">
        <v>1087</v>
      </c>
      <c r="K1670" s="10">
        <v>91437.5</v>
      </c>
      <c r="L1670" s="11">
        <v>0.55000000000000004</v>
      </c>
      <c r="M1670" s="13">
        <f t="shared" si="52"/>
        <v>166250</v>
      </c>
      <c r="N1670" s="13">
        <f t="shared" si="53"/>
        <v>350</v>
      </c>
      <c r="O1670" s="4" t="s">
        <v>16</v>
      </c>
      <c r="P1670" s="12" t="s">
        <v>694</v>
      </c>
    </row>
    <row r="1671" spans="2:16" ht="14.25" customHeight="1">
      <c r="B1671" s="4" t="s">
        <v>13</v>
      </c>
      <c r="C1671" s="4">
        <v>1185732</v>
      </c>
      <c r="D1671" s="5">
        <v>44302</v>
      </c>
      <c r="E1671" s="4" t="s">
        <v>535</v>
      </c>
      <c r="F1671" s="4" t="s">
        <v>1009</v>
      </c>
      <c r="G1671" s="4" t="s">
        <v>1010</v>
      </c>
      <c r="H1671" s="6">
        <v>725</v>
      </c>
      <c r="I1671" s="12" t="s">
        <v>695</v>
      </c>
      <c r="J1671" s="12" t="s">
        <v>1087</v>
      </c>
      <c r="K1671" s="10">
        <v>126875</v>
      </c>
      <c r="L1671" s="11">
        <v>0.5</v>
      </c>
      <c r="M1671" s="13">
        <f t="shared" ref="M1671:M1734" si="54">K1671/L1671</f>
        <v>253750</v>
      </c>
      <c r="N1671" s="13">
        <f t="shared" ref="N1671:N1734" si="55">M1671/H1671</f>
        <v>350</v>
      </c>
      <c r="O1671" s="4" t="s">
        <v>16</v>
      </c>
      <c r="P1671" s="12" t="s">
        <v>696</v>
      </c>
    </row>
    <row r="1672" spans="2:16" ht="14.25" customHeight="1">
      <c r="B1672" s="4" t="s">
        <v>13</v>
      </c>
      <c r="C1672" s="4">
        <v>1185732</v>
      </c>
      <c r="D1672" s="5">
        <v>44302</v>
      </c>
      <c r="E1672" s="4" t="s">
        <v>535</v>
      </c>
      <c r="F1672" s="4" t="s">
        <v>1009</v>
      </c>
      <c r="G1672" s="4" t="s">
        <v>1010</v>
      </c>
      <c r="H1672" s="6">
        <v>425</v>
      </c>
      <c r="I1672" s="12" t="s">
        <v>697</v>
      </c>
      <c r="J1672" s="12" t="s">
        <v>1089</v>
      </c>
      <c r="K1672" s="10">
        <v>68000</v>
      </c>
      <c r="L1672" s="11">
        <v>0.4</v>
      </c>
      <c r="M1672" s="13">
        <f t="shared" si="54"/>
        <v>170000</v>
      </c>
      <c r="N1672" s="13">
        <f t="shared" si="55"/>
        <v>400</v>
      </c>
      <c r="O1672" s="4" t="s">
        <v>16</v>
      </c>
      <c r="P1672" s="12" t="s">
        <v>698</v>
      </c>
    </row>
    <row r="1673" spans="2:16" ht="14.25" customHeight="1">
      <c r="B1673" s="4" t="s">
        <v>13</v>
      </c>
      <c r="C1673" s="4">
        <v>1185732</v>
      </c>
      <c r="D1673" s="5">
        <v>44302</v>
      </c>
      <c r="E1673" s="4" t="s">
        <v>535</v>
      </c>
      <c r="F1673" s="4" t="s">
        <v>1009</v>
      </c>
      <c r="G1673" s="4" t="s">
        <v>1010</v>
      </c>
      <c r="H1673" s="6">
        <v>450</v>
      </c>
      <c r="I1673" s="12" t="s">
        <v>699</v>
      </c>
      <c r="J1673" s="12" t="s">
        <v>1087</v>
      </c>
      <c r="K1673" s="10">
        <v>40500</v>
      </c>
      <c r="L1673" s="11">
        <v>0.3</v>
      </c>
      <c r="M1673" s="13">
        <f t="shared" si="54"/>
        <v>135000</v>
      </c>
      <c r="N1673" s="13">
        <f t="shared" si="55"/>
        <v>300</v>
      </c>
      <c r="O1673" s="4" t="s">
        <v>16</v>
      </c>
      <c r="P1673" s="12" t="s">
        <v>700</v>
      </c>
    </row>
    <row r="1674" spans="2:16" ht="14.25" customHeight="1">
      <c r="B1674" s="4" t="s">
        <v>13</v>
      </c>
      <c r="C1674" s="4">
        <v>1185732</v>
      </c>
      <c r="D1674" s="5">
        <v>44302</v>
      </c>
      <c r="E1674" s="4" t="s">
        <v>535</v>
      </c>
      <c r="F1674" s="4" t="s">
        <v>1009</v>
      </c>
      <c r="G1674" s="4" t="s">
        <v>1010</v>
      </c>
      <c r="H1674" s="6">
        <v>375</v>
      </c>
      <c r="I1674" s="12" t="s">
        <v>119</v>
      </c>
      <c r="J1674" s="12" t="s">
        <v>1087</v>
      </c>
      <c r="K1674" s="10">
        <v>45937.5</v>
      </c>
      <c r="L1674" s="11">
        <v>0.35</v>
      </c>
      <c r="M1674" s="13">
        <f t="shared" si="54"/>
        <v>131250</v>
      </c>
      <c r="N1674" s="13">
        <f t="shared" si="55"/>
        <v>350</v>
      </c>
      <c r="O1674" s="4" t="s">
        <v>16</v>
      </c>
      <c r="P1674" s="12" t="s">
        <v>701</v>
      </c>
    </row>
    <row r="1675" spans="2:16" ht="14.25" customHeight="1">
      <c r="B1675" s="4" t="s">
        <v>13</v>
      </c>
      <c r="C1675" s="4">
        <v>1185732</v>
      </c>
      <c r="D1675" s="5">
        <v>44302</v>
      </c>
      <c r="E1675" s="4" t="s">
        <v>535</v>
      </c>
      <c r="F1675" s="4" t="s">
        <v>1009</v>
      </c>
      <c r="G1675" s="4" t="s">
        <v>1010</v>
      </c>
      <c r="H1675" s="6">
        <v>400</v>
      </c>
      <c r="I1675" s="12" t="s">
        <v>702</v>
      </c>
      <c r="J1675" s="12" t="s">
        <v>1087</v>
      </c>
      <c r="K1675" s="10">
        <v>80000</v>
      </c>
      <c r="L1675" s="11">
        <v>0.4</v>
      </c>
      <c r="M1675" s="13">
        <f t="shared" si="54"/>
        <v>200000</v>
      </c>
      <c r="N1675" s="13">
        <f t="shared" si="55"/>
        <v>500</v>
      </c>
      <c r="O1675" s="4" t="s">
        <v>16</v>
      </c>
      <c r="P1675" s="12" t="s">
        <v>703</v>
      </c>
    </row>
    <row r="1676" spans="2:16" ht="14.25" customHeight="1">
      <c r="B1676" s="4" t="s">
        <v>13</v>
      </c>
      <c r="C1676" s="4">
        <v>1185732</v>
      </c>
      <c r="D1676" s="5">
        <v>44302</v>
      </c>
      <c r="E1676" s="4" t="s">
        <v>535</v>
      </c>
      <c r="F1676" s="4" t="s">
        <v>1009</v>
      </c>
      <c r="G1676" s="4" t="s">
        <v>1010</v>
      </c>
      <c r="H1676" s="6">
        <v>525</v>
      </c>
      <c r="I1676" s="12" t="s">
        <v>398</v>
      </c>
      <c r="J1676" s="12" t="s">
        <v>1086</v>
      </c>
      <c r="K1676" s="10">
        <v>115500</v>
      </c>
      <c r="L1676" s="11">
        <v>0.55000000000000004</v>
      </c>
      <c r="M1676" s="13">
        <f t="shared" si="54"/>
        <v>209999.99999999997</v>
      </c>
      <c r="N1676" s="13">
        <f t="shared" si="55"/>
        <v>399.99999999999994</v>
      </c>
      <c r="O1676" s="4" t="s">
        <v>16</v>
      </c>
      <c r="P1676" s="12" t="s">
        <v>704</v>
      </c>
    </row>
    <row r="1677" spans="2:16" ht="14.25" customHeight="1">
      <c r="B1677" s="4" t="s">
        <v>13</v>
      </c>
      <c r="C1677" s="4">
        <v>1185732</v>
      </c>
      <c r="D1677" s="5">
        <v>44331</v>
      </c>
      <c r="E1677" s="4" t="s">
        <v>535</v>
      </c>
      <c r="F1677" s="4" t="s">
        <v>1009</v>
      </c>
      <c r="G1677" s="4" t="s">
        <v>1010</v>
      </c>
      <c r="H1677" s="6">
        <v>795</v>
      </c>
      <c r="I1677" s="12" t="s">
        <v>705</v>
      </c>
      <c r="J1677" s="12" t="s">
        <v>1086</v>
      </c>
      <c r="K1677" s="10">
        <v>198750</v>
      </c>
      <c r="L1677" s="11">
        <v>0.5</v>
      </c>
      <c r="M1677" s="13">
        <f t="shared" si="54"/>
        <v>397500</v>
      </c>
      <c r="N1677" s="13">
        <f t="shared" si="55"/>
        <v>500</v>
      </c>
      <c r="O1677" s="4" t="s">
        <v>16</v>
      </c>
      <c r="P1677" s="12" t="s">
        <v>706</v>
      </c>
    </row>
    <row r="1678" spans="2:16" ht="14.25" customHeight="1">
      <c r="B1678" s="4" t="s">
        <v>13</v>
      </c>
      <c r="C1678" s="4">
        <v>1185732</v>
      </c>
      <c r="D1678" s="5">
        <v>44331</v>
      </c>
      <c r="E1678" s="4" t="s">
        <v>535</v>
      </c>
      <c r="F1678" s="4" t="s">
        <v>1009</v>
      </c>
      <c r="G1678" s="4" t="s">
        <v>1010</v>
      </c>
      <c r="H1678" s="6">
        <v>500</v>
      </c>
      <c r="I1678" s="12" t="s">
        <v>707</v>
      </c>
      <c r="J1678" s="12" t="s">
        <v>1088</v>
      </c>
      <c r="K1678" s="10">
        <v>100000</v>
      </c>
      <c r="L1678" s="11">
        <v>0.4</v>
      </c>
      <c r="M1678" s="13">
        <f t="shared" si="54"/>
        <v>250000</v>
      </c>
      <c r="N1678" s="13">
        <f t="shared" si="55"/>
        <v>500</v>
      </c>
      <c r="O1678" s="4" t="s">
        <v>16</v>
      </c>
      <c r="P1678" s="12" t="s">
        <v>708</v>
      </c>
    </row>
    <row r="1679" spans="2:16" ht="14.25" customHeight="1">
      <c r="B1679" s="4" t="s">
        <v>13</v>
      </c>
      <c r="C1679" s="4">
        <v>1185732</v>
      </c>
      <c r="D1679" s="5">
        <v>44331</v>
      </c>
      <c r="E1679" s="4" t="s">
        <v>535</v>
      </c>
      <c r="F1679" s="4" t="s">
        <v>1009</v>
      </c>
      <c r="G1679" s="4" t="s">
        <v>1010</v>
      </c>
      <c r="H1679" s="6">
        <v>475</v>
      </c>
      <c r="I1679" s="12" t="s">
        <v>709</v>
      </c>
      <c r="J1679" s="12" t="s">
        <v>1086</v>
      </c>
      <c r="K1679" s="10">
        <v>64125</v>
      </c>
      <c r="L1679" s="11">
        <v>0.3</v>
      </c>
      <c r="M1679" s="13">
        <f t="shared" si="54"/>
        <v>213750</v>
      </c>
      <c r="N1679" s="13">
        <f t="shared" si="55"/>
        <v>450</v>
      </c>
      <c r="O1679" s="4" t="s">
        <v>16</v>
      </c>
      <c r="P1679" s="12" t="s">
        <v>710</v>
      </c>
    </row>
    <row r="1680" spans="2:16" ht="14.25" customHeight="1">
      <c r="B1680" s="4" t="s">
        <v>13</v>
      </c>
      <c r="C1680" s="4">
        <v>1185732</v>
      </c>
      <c r="D1680" s="5">
        <v>44331</v>
      </c>
      <c r="E1680" s="4" t="s">
        <v>535</v>
      </c>
      <c r="F1680" s="4" t="s">
        <v>1009</v>
      </c>
      <c r="G1680" s="4" t="s">
        <v>1010</v>
      </c>
      <c r="H1680" s="6">
        <v>450</v>
      </c>
      <c r="I1680" s="12" t="s">
        <v>711</v>
      </c>
      <c r="J1680" s="12" t="s">
        <v>1086</v>
      </c>
      <c r="K1680" s="10">
        <v>70875</v>
      </c>
      <c r="L1680" s="11">
        <v>0.35</v>
      </c>
      <c r="M1680" s="13">
        <f t="shared" si="54"/>
        <v>202500</v>
      </c>
      <c r="N1680" s="13">
        <f t="shared" si="55"/>
        <v>450</v>
      </c>
      <c r="O1680" s="4" t="s">
        <v>16</v>
      </c>
      <c r="P1680" s="12" t="s">
        <v>712</v>
      </c>
    </row>
    <row r="1681" spans="2:16" ht="14.25" customHeight="1">
      <c r="B1681" s="4" t="s">
        <v>13</v>
      </c>
      <c r="C1681" s="4">
        <v>1185732</v>
      </c>
      <c r="D1681" s="5">
        <v>44331</v>
      </c>
      <c r="E1681" s="4" t="s">
        <v>535</v>
      </c>
      <c r="F1681" s="4" t="s">
        <v>1009</v>
      </c>
      <c r="G1681" s="4" t="s">
        <v>1010</v>
      </c>
      <c r="H1681" s="6">
        <v>475</v>
      </c>
      <c r="I1681" s="12" t="s">
        <v>713</v>
      </c>
      <c r="J1681" s="12" t="s">
        <v>1088</v>
      </c>
      <c r="K1681" s="10">
        <v>104500</v>
      </c>
      <c r="L1681" s="11">
        <v>0.4</v>
      </c>
      <c r="M1681" s="13">
        <f t="shared" si="54"/>
        <v>261250</v>
      </c>
      <c r="N1681" s="13">
        <f t="shared" si="55"/>
        <v>550</v>
      </c>
      <c r="O1681" s="4" t="s">
        <v>16</v>
      </c>
      <c r="P1681" s="12" t="s">
        <v>714</v>
      </c>
    </row>
    <row r="1682" spans="2:16" ht="14.25" customHeight="1">
      <c r="B1682" s="4" t="s">
        <v>13</v>
      </c>
      <c r="C1682" s="4">
        <v>1185732</v>
      </c>
      <c r="D1682" s="5">
        <v>44331</v>
      </c>
      <c r="E1682" s="4" t="s">
        <v>535</v>
      </c>
      <c r="F1682" s="4" t="s">
        <v>1009</v>
      </c>
      <c r="G1682" s="4" t="s">
        <v>1010</v>
      </c>
      <c r="H1682" s="6">
        <v>575</v>
      </c>
      <c r="I1682" s="12" t="s">
        <v>715</v>
      </c>
      <c r="J1682" s="12" t="s">
        <v>1086</v>
      </c>
      <c r="K1682" s="10">
        <v>189750</v>
      </c>
      <c r="L1682" s="11">
        <v>0.55000000000000004</v>
      </c>
      <c r="M1682" s="13">
        <f t="shared" si="54"/>
        <v>345000</v>
      </c>
      <c r="N1682" s="13">
        <f t="shared" si="55"/>
        <v>600</v>
      </c>
      <c r="O1682" s="4" t="s">
        <v>16</v>
      </c>
      <c r="P1682" s="12" t="s">
        <v>716</v>
      </c>
    </row>
    <row r="1683" spans="2:16" ht="14.25" customHeight="1">
      <c r="B1683" s="4" t="s">
        <v>13</v>
      </c>
      <c r="C1683" s="4">
        <v>1185732</v>
      </c>
      <c r="D1683" s="5">
        <v>44364</v>
      </c>
      <c r="E1683" s="4" t="s">
        <v>535</v>
      </c>
      <c r="F1683" s="4" t="s">
        <v>1009</v>
      </c>
      <c r="G1683" s="4" t="s">
        <v>1010</v>
      </c>
      <c r="H1683" s="6">
        <v>825</v>
      </c>
      <c r="I1683" s="12" t="s">
        <v>717</v>
      </c>
      <c r="J1683" s="12" t="s">
        <v>1087</v>
      </c>
      <c r="K1683" s="10">
        <v>226875</v>
      </c>
      <c r="L1683" s="11">
        <v>0.5</v>
      </c>
      <c r="M1683" s="13">
        <f t="shared" si="54"/>
        <v>453750</v>
      </c>
      <c r="N1683" s="13">
        <f t="shared" si="55"/>
        <v>550</v>
      </c>
      <c r="O1683" s="4" t="s">
        <v>16</v>
      </c>
      <c r="P1683" s="12" t="s">
        <v>718</v>
      </c>
    </row>
    <row r="1684" spans="2:16" ht="14.25" customHeight="1">
      <c r="B1684" s="4" t="s">
        <v>13</v>
      </c>
      <c r="C1684" s="4">
        <v>1185732</v>
      </c>
      <c r="D1684" s="5">
        <v>44364</v>
      </c>
      <c r="E1684" s="4" t="s">
        <v>535</v>
      </c>
      <c r="F1684" s="4" t="s">
        <v>1009</v>
      </c>
      <c r="G1684" s="4" t="s">
        <v>1010</v>
      </c>
      <c r="H1684" s="6">
        <v>575</v>
      </c>
      <c r="I1684" s="12" t="s">
        <v>521</v>
      </c>
      <c r="J1684" s="12" t="s">
        <v>1087</v>
      </c>
      <c r="K1684" s="10">
        <v>115000</v>
      </c>
      <c r="L1684" s="11">
        <v>0.4</v>
      </c>
      <c r="M1684" s="13">
        <f t="shared" si="54"/>
        <v>287500</v>
      </c>
      <c r="N1684" s="13">
        <f t="shared" si="55"/>
        <v>500</v>
      </c>
      <c r="O1684" s="4" t="s">
        <v>16</v>
      </c>
      <c r="P1684" s="12" t="s">
        <v>719</v>
      </c>
    </row>
    <row r="1685" spans="2:16" ht="14.25" customHeight="1">
      <c r="B1685" s="4" t="s">
        <v>13</v>
      </c>
      <c r="C1685" s="4">
        <v>1185732</v>
      </c>
      <c r="D1685" s="5">
        <v>44364</v>
      </c>
      <c r="E1685" s="4" t="s">
        <v>535</v>
      </c>
      <c r="F1685" s="4" t="s">
        <v>1009</v>
      </c>
      <c r="G1685" s="4" t="s">
        <v>1010</v>
      </c>
      <c r="H1685" s="6">
        <v>550</v>
      </c>
      <c r="I1685" s="12" t="s">
        <v>674</v>
      </c>
      <c r="J1685" s="12" t="s">
        <v>1087</v>
      </c>
      <c r="K1685" s="10">
        <v>74250</v>
      </c>
      <c r="L1685" s="11">
        <v>0.3</v>
      </c>
      <c r="M1685" s="13">
        <f t="shared" si="54"/>
        <v>247500</v>
      </c>
      <c r="N1685" s="13">
        <f t="shared" si="55"/>
        <v>450</v>
      </c>
      <c r="O1685" s="4" t="s">
        <v>16</v>
      </c>
      <c r="P1685" s="12" t="s">
        <v>675</v>
      </c>
    </row>
    <row r="1686" spans="2:16" ht="14.25" customHeight="1">
      <c r="B1686" s="4" t="s">
        <v>13</v>
      </c>
      <c r="C1686" s="4">
        <v>1185732</v>
      </c>
      <c r="D1686" s="5">
        <v>44364</v>
      </c>
      <c r="E1686" s="4" t="s">
        <v>535</v>
      </c>
      <c r="F1686" s="4" t="s">
        <v>1009</v>
      </c>
      <c r="G1686" s="4" t="s">
        <v>1010</v>
      </c>
      <c r="H1686" s="6">
        <v>525</v>
      </c>
      <c r="I1686" s="12" t="s">
        <v>720</v>
      </c>
      <c r="J1686" s="12" t="s">
        <v>1086</v>
      </c>
      <c r="K1686" s="10">
        <v>82687.5</v>
      </c>
      <c r="L1686" s="11">
        <v>0.35</v>
      </c>
      <c r="M1686" s="13">
        <f t="shared" si="54"/>
        <v>236250.00000000003</v>
      </c>
      <c r="N1686" s="13">
        <f t="shared" si="55"/>
        <v>450.00000000000006</v>
      </c>
      <c r="O1686" s="4" t="s">
        <v>16</v>
      </c>
      <c r="P1686" s="12" t="s">
        <v>721</v>
      </c>
    </row>
    <row r="1687" spans="2:16" ht="14.25" customHeight="1">
      <c r="B1687" s="4" t="s">
        <v>13</v>
      </c>
      <c r="C1687" s="4">
        <v>1185732</v>
      </c>
      <c r="D1687" s="5">
        <v>44364</v>
      </c>
      <c r="E1687" s="4" t="s">
        <v>535</v>
      </c>
      <c r="F1687" s="4" t="s">
        <v>1009</v>
      </c>
      <c r="G1687" s="4" t="s">
        <v>1010</v>
      </c>
      <c r="H1687" s="6">
        <v>525</v>
      </c>
      <c r="I1687" s="12" t="s">
        <v>501</v>
      </c>
      <c r="J1687" s="12" t="s">
        <v>1087</v>
      </c>
      <c r="K1687" s="10">
        <v>126000</v>
      </c>
      <c r="L1687" s="11">
        <v>0.4</v>
      </c>
      <c r="M1687" s="13">
        <f t="shared" si="54"/>
        <v>315000</v>
      </c>
      <c r="N1687" s="13">
        <f t="shared" si="55"/>
        <v>600</v>
      </c>
      <c r="O1687" s="4" t="s">
        <v>16</v>
      </c>
      <c r="P1687" s="12" t="s">
        <v>502</v>
      </c>
    </row>
    <row r="1688" spans="2:16" ht="14.25" customHeight="1">
      <c r="B1688" s="4" t="s">
        <v>13</v>
      </c>
      <c r="C1688" s="4">
        <v>1185732</v>
      </c>
      <c r="D1688" s="5">
        <v>44364</v>
      </c>
      <c r="E1688" s="4" t="s">
        <v>535</v>
      </c>
      <c r="F1688" s="4" t="s">
        <v>1009</v>
      </c>
      <c r="G1688" s="4" t="s">
        <v>1010</v>
      </c>
      <c r="H1688" s="6">
        <v>675</v>
      </c>
      <c r="I1688" s="12" t="s">
        <v>478</v>
      </c>
      <c r="J1688" s="12" t="s">
        <v>1086</v>
      </c>
      <c r="K1688" s="10">
        <v>241312.5</v>
      </c>
      <c r="L1688" s="11">
        <v>0.55000000000000004</v>
      </c>
      <c r="M1688" s="13">
        <f t="shared" si="54"/>
        <v>438749.99999999994</v>
      </c>
      <c r="N1688" s="13">
        <f t="shared" si="55"/>
        <v>649.99999999999989</v>
      </c>
      <c r="O1688" s="4" t="s">
        <v>16</v>
      </c>
      <c r="P1688" s="12" t="s">
        <v>722</v>
      </c>
    </row>
    <row r="1689" spans="2:16" ht="14.25" customHeight="1">
      <c r="B1689" s="4" t="s">
        <v>13</v>
      </c>
      <c r="C1689" s="4">
        <v>1185732</v>
      </c>
      <c r="D1689" s="5">
        <v>44392</v>
      </c>
      <c r="E1689" s="4" t="s">
        <v>535</v>
      </c>
      <c r="F1689" s="4" t="s">
        <v>1009</v>
      </c>
      <c r="G1689" s="4" t="s">
        <v>1010</v>
      </c>
      <c r="H1689" s="6">
        <v>900</v>
      </c>
      <c r="I1689" s="12" t="s">
        <v>132</v>
      </c>
      <c r="J1689" s="12" t="s">
        <v>1086</v>
      </c>
      <c r="K1689" s="10">
        <v>270000</v>
      </c>
      <c r="L1689" s="11">
        <v>0.5</v>
      </c>
      <c r="M1689" s="13">
        <f t="shared" si="54"/>
        <v>540000</v>
      </c>
      <c r="N1689" s="13">
        <f t="shared" si="55"/>
        <v>600</v>
      </c>
      <c r="O1689" s="4" t="s">
        <v>16</v>
      </c>
      <c r="P1689" s="12" t="s">
        <v>723</v>
      </c>
    </row>
    <row r="1690" spans="2:16" ht="14.25" customHeight="1">
      <c r="B1690" s="4" t="s">
        <v>13</v>
      </c>
      <c r="C1690" s="4">
        <v>1185732</v>
      </c>
      <c r="D1690" s="5">
        <v>44392</v>
      </c>
      <c r="E1690" s="4" t="s">
        <v>535</v>
      </c>
      <c r="F1690" s="4" t="s">
        <v>1009</v>
      </c>
      <c r="G1690" s="4" t="s">
        <v>1010</v>
      </c>
      <c r="H1690" s="6">
        <v>650</v>
      </c>
      <c r="I1690" s="12" t="s">
        <v>724</v>
      </c>
      <c r="J1690" s="12" t="s">
        <v>1088</v>
      </c>
      <c r="K1690" s="10">
        <v>143000</v>
      </c>
      <c r="L1690" s="11">
        <v>0.4</v>
      </c>
      <c r="M1690" s="13">
        <f t="shared" si="54"/>
        <v>357500</v>
      </c>
      <c r="N1690" s="13">
        <f t="shared" si="55"/>
        <v>550</v>
      </c>
      <c r="O1690" s="4" t="s">
        <v>16</v>
      </c>
      <c r="P1690" s="12" t="s">
        <v>725</v>
      </c>
    </row>
    <row r="1691" spans="2:16" ht="14.25" customHeight="1">
      <c r="B1691" s="4" t="s">
        <v>13</v>
      </c>
      <c r="C1691" s="4">
        <v>1185732</v>
      </c>
      <c r="D1691" s="5">
        <v>44392</v>
      </c>
      <c r="E1691" s="4" t="s">
        <v>535</v>
      </c>
      <c r="F1691" s="4" t="s">
        <v>1009</v>
      </c>
      <c r="G1691" s="4" t="s">
        <v>1010</v>
      </c>
      <c r="H1691" s="6">
        <v>575</v>
      </c>
      <c r="I1691" s="12" t="s">
        <v>143</v>
      </c>
      <c r="J1691" s="12" t="s">
        <v>1087</v>
      </c>
      <c r="K1691" s="10">
        <v>86250</v>
      </c>
      <c r="L1691" s="11">
        <v>0.3</v>
      </c>
      <c r="M1691" s="13">
        <f t="shared" si="54"/>
        <v>287500</v>
      </c>
      <c r="N1691" s="13">
        <f t="shared" si="55"/>
        <v>500</v>
      </c>
      <c r="O1691" s="4" t="s">
        <v>16</v>
      </c>
      <c r="P1691" s="12" t="s">
        <v>184</v>
      </c>
    </row>
    <row r="1692" spans="2:16" ht="14.25" customHeight="1">
      <c r="B1692" s="4" t="s">
        <v>13</v>
      </c>
      <c r="C1692" s="4">
        <v>1185732</v>
      </c>
      <c r="D1692" s="5">
        <v>44392</v>
      </c>
      <c r="E1692" s="4" t="s">
        <v>535</v>
      </c>
      <c r="F1692" s="4" t="s">
        <v>1009</v>
      </c>
      <c r="G1692" s="4" t="s">
        <v>1010</v>
      </c>
      <c r="H1692" s="6">
        <v>525</v>
      </c>
      <c r="I1692" s="12" t="s">
        <v>33</v>
      </c>
      <c r="J1692" s="12" t="s">
        <v>1087</v>
      </c>
      <c r="K1692" s="10">
        <v>91875</v>
      </c>
      <c r="L1692" s="11">
        <v>0.35</v>
      </c>
      <c r="M1692" s="13">
        <f t="shared" si="54"/>
        <v>262500</v>
      </c>
      <c r="N1692" s="13">
        <f t="shared" si="55"/>
        <v>500</v>
      </c>
      <c r="O1692" s="4" t="s">
        <v>16</v>
      </c>
      <c r="P1692" s="12" t="s">
        <v>726</v>
      </c>
    </row>
    <row r="1693" spans="2:16" ht="14.25" customHeight="1">
      <c r="B1693" s="4" t="s">
        <v>13</v>
      </c>
      <c r="C1693" s="4">
        <v>1185732</v>
      </c>
      <c r="D1693" s="5">
        <v>44392</v>
      </c>
      <c r="E1693" s="4" t="s">
        <v>535</v>
      </c>
      <c r="F1693" s="4" t="s">
        <v>1009</v>
      </c>
      <c r="G1693" s="4" t="s">
        <v>1010</v>
      </c>
      <c r="H1693" s="6">
        <v>550</v>
      </c>
      <c r="I1693" s="12" t="s">
        <v>93</v>
      </c>
      <c r="J1693" s="12" t="s">
        <v>1087</v>
      </c>
      <c r="K1693" s="10">
        <v>132000</v>
      </c>
      <c r="L1693" s="11">
        <v>0.4</v>
      </c>
      <c r="M1693" s="13">
        <f t="shared" si="54"/>
        <v>330000</v>
      </c>
      <c r="N1693" s="13">
        <f t="shared" si="55"/>
        <v>600</v>
      </c>
      <c r="O1693" s="4" t="s">
        <v>16</v>
      </c>
      <c r="P1693" s="12" t="s">
        <v>94</v>
      </c>
    </row>
    <row r="1694" spans="2:16" ht="14.25" customHeight="1">
      <c r="B1694" s="4" t="s">
        <v>13</v>
      </c>
      <c r="C1694" s="4">
        <v>1185732</v>
      </c>
      <c r="D1694" s="5">
        <v>44392</v>
      </c>
      <c r="E1694" s="4" t="s">
        <v>535</v>
      </c>
      <c r="F1694" s="4" t="s">
        <v>1009</v>
      </c>
      <c r="G1694" s="4" t="s">
        <v>1010</v>
      </c>
      <c r="H1694" s="6">
        <v>725</v>
      </c>
      <c r="I1694" s="12" t="s">
        <v>302</v>
      </c>
      <c r="J1694" s="12" t="s">
        <v>1086</v>
      </c>
      <c r="K1694" s="10">
        <v>259187.5</v>
      </c>
      <c r="L1694" s="11">
        <v>0.55000000000000004</v>
      </c>
      <c r="M1694" s="13">
        <f t="shared" si="54"/>
        <v>471249.99999999994</v>
      </c>
      <c r="N1694" s="13">
        <f t="shared" si="55"/>
        <v>649.99999999999989</v>
      </c>
      <c r="O1694" s="4" t="s">
        <v>16</v>
      </c>
      <c r="P1694" s="12" t="s">
        <v>727</v>
      </c>
    </row>
    <row r="1695" spans="2:16" ht="14.25" customHeight="1">
      <c r="B1695" s="4" t="s">
        <v>13</v>
      </c>
      <c r="C1695" s="4">
        <v>1185732</v>
      </c>
      <c r="D1695" s="5">
        <v>44424</v>
      </c>
      <c r="E1695" s="4" t="s">
        <v>535</v>
      </c>
      <c r="F1695" s="4" t="s">
        <v>1009</v>
      </c>
      <c r="G1695" s="4" t="s">
        <v>1010</v>
      </c>
      <c r="H1695" s="6">
        <v>875</v>
      </c>
      <c r="I1695" s="12" t="s">
        <v>66</v>
      </c>
      <c r="J1695" s="12" t="s">
        <v>1087</v>
      </c>
      <c r="K1695" s="10">
        <v>262500</v>
      </c>
      <c r="L1695" s="11">
        <v>0.5</v>
      </c>
      <c r="M1695" s="13">
        <f t="shared" si="54"/>
        <v>525000</v>
      </c>
      <c r="N1695" s="13">
        <f t="shared" si="55"/>
        <v>600</v>
      </c>
      <c r="O1695" s="4" t="s">
        <v>16</v>
      </c>
      <c r="P1695" s="12" t="s">
        <v>728</v>
      </c>
    </row>
    <row r="1696" spans="2:16" ht="14.25" customHeight="1">
      <c r="B1696" s="4" t="s">
        <v>13</v>
      </c>
      <c r="C1696" s="4">
        <v>1185732</v>
      </c>
      <c r="D1696" s="5">
        <v>44424</v>
      </c>
      <c r="E1696" s="4" t="s">
        <v>535</v>
      </c>
      <c r="F1696" s="4" t="s">
        <v>1009</v>
      </c>
      <c r="G1696" s="4" t="s">
        <v>1010</v>
      </c>
      <c r="H1696" s="6">
        <v>650</v>
      </c>
      <c r="I1696" s="12" t="s">
        <v>97</v>
      </c>
      <c r="J1696" s="12" t="s">
        <v>1086</v>
      </c>
      <c r="K1696" s="10">
        <v>143000</v>
      </c>
      <c r="L1696" s="11">
        <v>0.4</v>
      </c>
      <c r="M1696" s="13">
        <f t="shared" si="54"/>
        <v>357500</v>
      </c>
      <c r="N1696" s="13">
        <f t="shared" si="55"/>
        <v>550</v>
      </c>
      <c r="O1696" s="4" t="s">
        <v>16</v>
      </c>
      <c r="P1696" s="12" t="s">
        <v>729</v>
      </c>
    </row>
    <row r="1697" spans="2:16" ht="14.25" customHeight="1">
      <c r="B1697" s="4" t="s">
        <v>13</v>
      </c>
      <c r="C1697" s="4">
        <v>1185732</v>
      </c>
      <c r="D1697" s="5">
        <v>44424</v>
      </c>
      <c r="E1697" s="4" t="s">
        <v>535</v>
      </c>
      <c r="F1697" s="4" t="s">
        <v>1009</v>
      </c>
      <c r="G1697" s="4" t="s">
        <v>1010</v>
      </c>
      <c r="H1697" s="6">
        <v>575</v>
      </c>
      <c r="I1697" s="12" t="s">
        <v>217</v>
      </c>
      <c r="J1697" s="12" t="s">
        <v>1087</v>
      </c>
      <c r="K1697" s="10">
        <v>77625</v>
      </c>
      <c r="L1697" s="11">
        <v>0.3</v>
      </c>
      <c r="M1697" s="13">
        <f t="shared" si="54"/>
        <v>258750</v>
      </c>
      <c r="N1697" s="13">
        <f t="shared" si="55"/>
        <v>450</v>
      </c>
      <c r="O1697" s="4" t="s">
        <v>16</v>
      </c>
      <c r="P1697" s="12" t="s">
        <v>218</v>
      </c>
    </row>
    <row r="1698" spans="2:16" ht="14.25" customHeight="1">
      <c r="B1698" s="4" t="s">
        <v>13</v>
      </c>
      <c r="C1698" s="4">
        <v>1185732</v>
      </c>
      <c r="D1698" s="5">
        <v>44424</v>
      </c>
      <c r="E1698" s="4" t="s">
        <v>535</v>
      </c>
      <c r="F1698" s="4" t="s">
        <v>1009</v>
      </c>
      <c r="G1698" s="4" t="s">
        <v>1010</v>
      </c>
      <c r="H1698" s="6">
        <v>525</v>
      </c>
      <c r="I1698" s="12" t="s">
        <v>730</v>
      </c>
      <c r="J1698" s="12" t="s">
        <v>1088</v>
      </c>
      <c r="K1698" s="10">
        <v>64312.5</v>
      </c>
      <c r="L1698" s="11">
        <v>0.35</v>
      </c>
      <c r="M1698" s="13">
        <f t="shared" si="54"/>
        <v>183750</v>
      </c>
      <c r="N1698" s="13">
        <f t="shared" si="55"/>
        <v>350</v>
      </c>
      <c r="O1698" s="4" t="s">
        <v>16</v>
      </c>
      <c r="P1698" s="12" t="s">
        <v>731</v>
      </c>
    </row>
    <row r="1699" spans="2:16" ht="14.25" customHeight="1">
      <c r="B1699" s="4" t="s">
        <v>13</v>
      </c>
      <c r="C1699" s="4">
        <v>1185732</v>
      </c>
      <c r="D1699" s="5">
        <v>44424</v>
      </c>
      <c r="E1699" s="4" t="s">
        <v>535</v>
      </c>
      <c r="F1699" s="4" t="s">
        <v>1009</v>
      </c>
      <c r="G1699" s="4" t="s">
        <v>1010</v>
      </c>
      <c r="H1699" s="6">
        <v>500</v>
      </c>
      <c r="I1699" s="12" t="s">
        <v>215</v>
      </c>
      <c r="J1699" s="12" t="s">
        <v>1087</v>
      </c>
      <c r="K1699" s="10">
        <v>90000</v>
      </c>
      <c r="L1699" s="11">
        <v>0.4</v>
      </c>
      <c r="M1699" s="13">
        <f t="shared" si="54"/>
        <v>225000</v>
      </c>
      <c r="N1699" s="13">
        <f t="shared" si="55"/>
        <v>450</v>
      </c>
      <c r="O1699" s="4" t="s">
        <v>16</v>
      </c>
      <c r="P1699" s="12" t="s">
        <v>216</v>
      </c>
    </row>
    <row r="1700" spans="2:16" ht="14.25" customHeight="1">
      <c r="B1700" s="4" t="s">
        <v>13</v>
      </c>
      <c r="C1700" s="4">
        <v>1185732</v>
      </c>
      <c r="D1700" s="5">
        <v>44424</v>
      </c>
      <c r="E1700" s="4" t="s">
        <v>535</v>
      </c>
      <c r="F1700" s="4" t="s">
        <v>1009</v>
      </c>
      <c r="G1700" s="4" t="s">
        <v>1010</v>
      </c>
      <c r="H1700" s="6">
        <v>675</v>
      </c>
      <c r="I1700" s="12" t="s">
        <v>63</v>
      </c>
      <c r="J1700" s="12" t="s">
        <v>1087</v>
      </c>
      <c r="K1700" s="10">
        <v>185625</v>
      </c>
      <c r="L1700" s="11">
        <v>0.55000000000000004</v>
      </c>
      <c r="M1700" s="13">
        <f t="shared" si="54"/>
        <v>337500</v>
      </c>
      <c r="N1700" s="13">
        <f t="shared" si="55"/>
        <v>500</v>
      </c>
      <c r="O1700" s="4" t="s">
        <v>16</v>
      </c>
      <c r="P1700" s="12" t="s">
        <v>732</v>
      </c>
    </row>
    <row r="1701" spans="2:16" ht="14.25" customHeight="1">
      <c r="B1701" s="4" t="s">
        <v>13</v>
      </c>
      <c r="C1701" s="4">
        <v>1185732</v>
      </c>
      <c r="D1701" s="5">
        <v>44454</v>
      </c>
      <c r="E1701" s="4" t="s">
        <v>535</v>
      </c>
      <c r="F1701" s="4" t="s">
        <v>1009</v>
      </c>
      <c r="G1701" s="4" t="s">
        <v>1010</v>
      </c>
      <c r="H1701" s="6">
        <v>800</v>
      </c>
      <c r="I1701" s="12" t="s">
        <v>240</v>
      </c>
      <c r="J1701" s="12" t="s">
        <v>1087</v>
      </c>
      <c r="K1701" s="10">
        <v>180000</v>
      </c>
      <c r="L1701" s="11">
        <v>0.5</v>
      </c>
      <c r="M1701" s="13">
        <f t="shared" si="54"/>
        <v>360000</v>
      </c>
      <c r="N1701" s="13">
        <f t="shared" si="55"/>
        <v>450</v>
      </c>
      <c r="O1701" s="4" t="s">
        <v>16</v>
      </c>
      <c r="P1701" s="12" t="s">
        <v>733</v>
      </c>
    </row>
    <row r="1702" spans="2:16" ht="14.25" customHeight="1">
      <c r="B1702" s="4" t="s">
        <v>13</v>
      </c>
      <c r="C1702" s="4">
        <v>1185732</v>
      </c>
      <c r="D1702" s="5">
        <v>44454</v>
      </c>
      <c r="E1702" s="4" t="s">
        <v>535</v>
      </c>
      <c r="F1702" s="4" t="s">
        <v>1009</v>
      </c>
      <c r="G1702" s="4" t="s">
        <v>1010</v>
      </c>
      <c r="H1702" s="6">
        <v>600</v>
      </c>
      <c r="I1702" s="12" t="s">
        <v>734</v>
      </c>
      <c r="J1702" s="12" t="s">
        <v>1089</v>
      </c>
      <c r="K1702" s="10">
        <v>96000</v>
      </c>
      <c r="L1702" s="11">
        <v>0.4</v>
      </c>
      <c r="M1702" s="13">
        <f t="shared" si="54"/>
        <v>240000</v>
      </c>
      <c r="N1702" s="13">
        <f t="shared" si="55"/>
        <v>400</v>
      </c>
      <c r="O1702" s="4" t="s">
        <v>16</v>
      </c>
      <c r="P1702" s="12" t="s">
        <v>735</v>
      </c>
    </row>
    <row r="1703" spans="2:16" ht="14.25" customHeight="1">
      <c r="B1703" s="4" t="s">
        <v>13</v>
      </c>
      <c r="C1703" s="4">
        <v>1185732</v>
      </c>
      <c r="D1703" s="5">
        <v>44454</v>
      </c>
      <c r="E1703" s="4" t="s">
        <v>535</v>
      </c>
      <c r="F1703" s="4" t="s">
        <v>1009</v>
      </c>
      <c r="G1703" s="4" t="s">
        <v>1010</v>
      </c>
      <c r="H1703" s="6">
        <v>500</v>
      </c>
      <c r="I1703" s="12" t="s">
        <v>213</v>
      </c>
      <c r="J1703" s="12" t="s">
        <v>1087</v>
      </c>
      <c r="K1703" s="10">
        <v>52500</v>
      </c>
      <c r="L1703" s="11">
        <v>0.3</v>
      </c>
      <c r="M1703" s="13">
        <f t="shared" si="54"/>
        <v>175000</v>
      </c>
      <c r="N1703" s="13">
        <f t="shared" si="55"/>
        <v>350</v>
      </c>
      <c r="O1703" s="4" t="s">
        <v>16</v>
      </c>
      <c r="P1703" s="12" t="s">
        <v>736</v>
      </c>
    </row>
    <row r="1704" spans="2:16" ht="14.25" customHeight="1">
      <c r="B1704" s="4" t="s">
        <v>13</v>
      </c>
      <c r="C1704" s="4">
        <v>1185732</v>
      </c>
      <c r="D1704" s="5">
        <v>44454</v>
      </c>
      <c r="E1704" s="4" t="s">
        <v>535</v>
      </c>
      <c r="F1704" s="4" t="s">
        <v>1009</v>
      </c>
      <c r="G1704" s="4" t="s">
        <v>1010</v>
      </c>
      <c r="H1704" s="6">
        <v>475</v>
      </c>
      <c r="I1704" s="12" t="s">
        <v>737</v>
      </c>
      <c r="J1704" s="12" t="s">
        <v>1088</v>
      </c>
      <c r="K1704" s="10">
        <v>58187.5</v>
      </c>
      <c r="L1704" s="11">
        <v>0.35</v>
      </c>
      <c r="M1704" s="13">
        <f t="shared" si="54"/>
        <v>166250</v>
      </c>
      <c r="N1704" s="13">
        <f t="shared" si="55"/>
        <v>350</v>
      </c>
      <c r="O1704" s="4" t="s">
        <v>16</v>
      </c>
      <c r="P1704" s="12" t="s">
        <v>738</v>
      </c>
    </row>
    <row r="1705" spans="2:16" ht="14.25" customHeight="1">
      <c r="B1705" s="4" t="s">
        <v>13</v>
      </c>
      <c r="C1705" s="4">
        <v>1185732</v>
      </c>
      <c r="D1705" s="5">
        <v>44454</v>
      </c>
      <c r="E1705" s="4" t="s">
        <v>535</v>
      </c>
      <c r="F1705" s="4" t="s">
        <v>1009</v>
      </c>
      <c r="G1705" s="4" t="s">
        <v>1010</v>
      </c>
      <c r="H1705" s="6">
        <v>475</v>
      </c>
      <c r="I1705" s="12" t="s">
        <v>59</v>
      </c>
      <c r="J1705" s="12" t="s">
        <v>1087</v>
      </c>
      <c r="K1705" s="10">
        <v>85500</v>
      </c>
      <c r="L1705" s="11">
        <v>0.4</v>
      </c>
      <c r="M1705" s="13">
        <f t="shared" si="54"/>
        <v>213750</v>
      </c>
      <c r="N1705" s="13">
        <f t="shared" si="55"/>
        <v>450</v>
      </c>
      <c r="O1705" s="4" t="s">
        <v>16</v>
      </c>
      <c r="P1705" s="12" t="s">
        <v>316</v>
      </c>
    </row>
    <row r="1706" spans="2:16" ht="14.25" customHeight="1">
      <c r="B1706" s="4" t="s">
        <v>13</v>
      </c>
      <c r="C1706" s="4">
        <v>1185732</v>
      </c>
      <c r="D1706" s="5">
        <v>44454</v>
      </c>
      <c r="E1706" s="4" t="s">
        <v>535</v>
      </c>
      <c r="F1706" s="4" t="s">
        <v>1009</v>
      </c>
      <c r="G1706" s="4" t="s">
        <v>1010</v>
      </c>
      <c r="H1706" s="6">
        <v>575</v>
      </c>
      <c r="I1706" s="12" t="s">
        <v>450</v>
      </c>
      <c r="J1706" s="12" t="s">
        <v>1086</v>
      </c>
      <c r="K1706" s="10">
        <v>158125</v>
      </c>
      <c r="L1706" s="11">
        <v>0.55000000000000004</v>
      </c>
      <c r="M1706" s="13">
        <f t="shared" si="54"/>
        <v>287500</v>
      </c>
      <c r="N1706" s="13">
        <f t="shared" si="55"/>
        <v>500</v>
      </c>
      <c r="O1706" s="4" t="s">
        <v>16</v>
      </c>
      <c r="P1706" s="12" t="s">
        <v>739</v>
      </c>
    </row>
    <row r="1707" spans="2:16" ht="14.25" customHeight="1">
      <c r="B1707" s="4" t="s">
        <v>13</v>
      </c>
      <c r="C1707" s="4">
        <v>1185732</v>
      </c>
      <c r="D1707" s="5">
        <v>44486</v>
      </c>
      <c r="E1707" s="4" t="s">
        <v>535</v>
      </c>
      <c r="F1707" s="4" t="s">
        <v>1009</v>
      </c>
      <c r="G1707" s="4" t="s">
        <v>1010</v>
      </c>
      <c r="H1707" s="6">
        <v>750</v>
      </c>
      <c r="I1707" s="12" t="s">
        <v>740</v>
      </c>
      <c r="J1707" s="12" t="s">
        <v>1087</v>
      </c>
      <c r="K1707" s="10">
        <v>187500</v>
      </c>
      <c r="L1707" s="11">
        <v>0.5</v>
      </c>
      <c r="M1707" s="13">
        <f t="shared" si="54"/>
        <v>375000</v>
      </c>
      <c r="N1707" s="13">
        <f t="shared" si="55"/>
        <v>500</v>
      </c>
      <c r="O1707" s="4" t="s">
        <v>16</v>
      </c>
      <c r="P1707" s="12" t="s">
        <v>741</v>
      </c>
    </row>
    <row r="1708" spans="2:16" ht="14.25" customHeight="1">
      <c r="B1708" s="4" t="s">
        <v>13</v>
      </c>
      <c r="C1708" s="4">
        <v>1185732</v>
      </c>
      <c r="D1708" s="5">
        <v>44486</v>
      </c>
      <c r="E1708" s="4" t="s">
        <v>535</v>
      </c>
      <c r="F1708" s="4" t="s">
        <v>1009</v>
      </c>
      <c r="G1708" s="4" t="s">
        <v>1010</v>
      </c>
      <c r="H1708" s="6">
        <v>575</v>
      </c>
      <c r="I1708" s="12" t="s">
        <v>276</v>
      </c>
      <c r="J1708" s="12" t="s">
        <v>1087</v>
      </c>
      <c r="K1708" s="10">
        <v>92000</v>
      </c>
      <c r="L1708" s="11">
        <v>0.4</v>
      </c>
      <c r="M1708" s="13">
        <f t="shared" si="54"/>
        <v>230000</v>
      </c>
      <c r="N1708" s="13">
        <f t="shared" si="55"/>
        <v>400</v>
      </c>
      <c r="O1708" s="4" t="s">
        <v>16</v>
      </c>
      <c r="P1708" s="12" t="s">
        <v>742</v>
      </c>
    </row>
    <row r="1709" spans="2:16" ht="14.25" customHeight="1">
      <c r="B1709" s="4" t="s">
        <v>13</v>
      </c>
      <c r="C1709" s="4">
        <v>1185732</v>
      </c>
      <c r="D1709" s="5">
        <v>44486</v>
      </c>
      <c r="E1709" s="4" t="s">
        <v>535</v>
      </c>
      <c r="F1709" s="4" t="s">
        <v>1009</v>
      </c>
      <c r="G1709" s="4" t="s">
        <v>1010</v>
      </c>
      <c r="H1709" s="6">
        <v>425</v>
      </c>
      <c r="I1709" s="12" t="s">
        <v>37</v>
      </c>
      <c r="J1709" s="12" t="s">
        <v>1086</v>
      </c>
      <c r="K1709" s="10">
        <v>51000</v>
      </c>
      <c r="L1709" s="11">
        <v>0.3</v>
      </c>
      <c r="M1709" s="13">
        <f t="shared" si="54"/>
        <v>170000</v>
      </c>
      <c r="N1709" s="13">
        <f t="shared" si="55"/>
        <v>400</v>
      </c>
      <c r="O1709" s="4" t="s">
        <v>16</v>
      </c>
      <c r="P1709" s="12" t="s">
        <v>743</v>
      </c>
    </row>
    <row r="1710" spans="2:16" ht="14.25" customHeight="1">
      <c r="B1710" s="4" t="s">
        <v>13</v>
      </c>
      <c r="C1710" s="4">
        <v>1185732</v>
      </c>
      <c r="D1710" s="5">
        <v>44486</v>
      </c>
      <c r="E1710" s="4" t="s">
        <v>535</v>
      </c>
      <c r="F1710" s="4" t="s">
        <v>1009</v>
      </c>
      <c r="G1710" s="4" t="s">
        <v>1010</v>
      </c>
      <c r="H1710" s="6">
        <v>400</v>
      </c>
      <c r="I1710" s="12" t="s">
        <v>279</v>
      </c>
      <c r="J1710" s="12" t="s">
        <v>1087</v>
      </c>
      <c r="K1710" s="10">
        <v>56000</v>
      </c>
      <c r="L1710" s="11">
        <v>0.35</v>
      </c>
      <c r="M1710" s="13">
        <f t="shared" si="54"/>
        <v>160000</v>
      </c>
      <c r="N1710" s="13">
        <f t="shared" si="55"/>
        <v>400</v>
      </c>
      <c r="O1710" s="4" t="s">
        <v>16</v>
      </c>
      <c r="P1710" s="12" t="s">
        <v>744</v>
      </c>
    </row>
    <row r="1711" spans="2:16" ht="14.25" customHeight="1">
      <c r="B1711" s="4" t="s">
        <v>13</v>
      </c>
      <c r="C1711" s="4">
        <v>1185732</v>
      </c>
      <c r="D1711" s="5">
        <v>44486</v>
      </c>
      <c r="E1711" s="4" t="s">
        <v>535</v>
      </c>
      <c r="F1711" s="4" t="s">
        <v>1009</v>
      </c>
      <c r="G1711" s="4" t="s">
        <v>1010</v>
      </c>
      <c r="H1711" s="6">
        <v>400</v>
      </c>
      <c r="I1711" s="12" t="s">
        <v>745</v>
      </c>
      <c r="J1711" s="12" t="s">
        <v>1086</v>
      </c>
      <c r="K1711" s="10">
        <v>80000</v>
      </c>
      <c r="L1711" s="11">
        <v>0.4</v>
      </c>
      <c r="M1711" s="13">
        <f t="shared" si="54"/>
        <v>200000</v>
      </c>
      <c r="N1711" s="13">
        <f t="shared" si="55"/>
        <v>500</v>
      </c>
      <c r="O1711" s="4" t="s">
        <v>16</v>
      </c>
      <c r="P1711" s="12" t="s">
        <v>746</v>
      </c>
    </row>
    <row r="1712" spans="2:16" ht="14.25" customHeight="1">
      <c r="B1712" s="4" t="s">
        <v>13</v>
      </c>
      <c r="C1712" s="4">
        <v>1185732</v>
      </c>
      <c r="D1712" s="5">
        <v>44486</v>
      </c>
      <c r="E1712" s="4" t="s">
        <v>535</v>
      </c>
      <c r="F1712" s="4" t="s">
        <v>1009</v>
      </c>
      <c r="G1712" s="4" t="s">
        <v>1010</v>
      </c>
      <c r="H1712" s="6">
        <v>525</v>
      </c>
      <c r="I1712" s="12" t="s">
        <v>350</v>
      </c>
      <c r="J1712" s="12" t="s">
        <v>1087</v>
      </c>
      <c r="K1712" s="10">
        <v>158812.5</v>
      </c>
      <c r="L1712" s="11">
        <v>0.55000000000000004</v>
      </c>
      <c r="M1712" s="13">
        <f t="shared" si="54"/>
        <v>288750</v>
      </c>
      <c r="N1712" s="13">
        <f t="shared" si="55"/>
        <v>550</v>
      </c>
      <c r="O1712" s="4" t="s">
        <v>16</v>
      </c>
      <c r="P1712" s="12" t="s">
        <v>747</v>
      </c>
    </row>
    <row r="1713" spans="2:16" ht="14.25" customHeight="1">
      <c r="B1713" s="4" t="s">
        <v>13</v>
      </c>
      <c r="C1713" s="4">
        <v>1185732</v>
      </c>
      <c r="D1713" s="5">
        <v>44516</v>
      </c>
      <c r="E1713" s="4" t="s">
        <v>535</v>
      </c>
      <c r="F1713" s="4" t="s">
        <v>1009</v>
      </c>
      <c r="G1713" s="4" t="s">
        <v>1010</v>
      </c>
      <c r="H1713" s="6">
        <v>675</v>
      </c>
      <c r="I1713" s="12" t="s">
        <v>748</v>
      </c>
      <c r="J1713" s="12" t="s">
        <v>1087</v>
      </c>
      <c r="K1713" s="10">
        <v>168750</v>
      </c>
      <c r="L1713" s="11">
        <v>0.5</v>
      </c>
      <c r="M1713" s="13">
        <f t="shared" si="54"/>
        <v>337500</v>
      </c>
      <c r="N1713" s="13">
        <f t="shared" si="55"/>
        <v>500</v>
      </c>
      <c r="O1713" s="4" t="s">
        <v>16</v>
      </c>
      <c r="P1713" s="12" t="s">
        <v>749</v>
      </c>
    </row>
    <row r="1714" spans="2:16" ht="14.25" customHeight="1">
      <c r="B1714" s="4" t="s">
        <v>13</v>
      </c>
      <c r="C1714" s="4">
        <v>1185732</v>
      </c>
      <c r="D1714" s="5">
        <v>44516</v>
      </c>
      <c r="E1714" s="4" t="s">
        <v>535</v>
      </c>
      <c r="F1714" s="4" t="s">
        <v>1009</v>
      </c>
      <c r="G1714" s="4" t="s">
        <v>1010</v>
      </c>
      <c r="H1714" s="6">
        <v>500</v>
      </c>
      <c r="I1714" s="12" t="s">
        <v>290</v>
      </c>
      <c r="J1714" s="12" t="s">
        <v>1088</v>
      </c>
      <c r="K1714" s="10">
        <v>90000</v>
      </c>
      <c r="L1714" s="11">
        <v>0.4</v>
      </c>
      <c r="M1714" s="13">
        <f t="shared" si="54"/>
        <v>225000</v>
      </c>
      <c r="N1714" s="13">
        <f t="shared" si="55"/>
        <v>450</v>
      </c>
      <c r="O1714" s="4" t="s">
        <v>16</v>
      </c>
      <c r="P1714" s="12" t="s">
        <v>291</v>
      </c>
    </row>
    <row r="1715" spans="2:16" ht="14.25" customHeight="1">
      <c r="B1715" s="4" t="s">
        <v>13</v>
      </c>
      <c r="C1715" s="4">
        <v>1185732</v>
      </c>
      <c r="D1715" s="5">
        <v>44516</v>
      </c>
      <c r="E1715" s="4" t="s">
        <v>535</v>
      </c>
      <c r="F1715" s="4" t="s">
        <v>1009</v>
      </c>
      <c r="G1715" s="4" t="s">
        <v>1010</v>
      </c>
      <c r="H1715" s="6">
        <v>445</v>
      </c>
      <c r="I1715" s="12" t="s">
        <v>750</v>
      </c>
      <c r="J1715" s="12" t="s">
        <v>1086</v>
      </c>
      <c r="K1715" s="10">
        <v>60075</v>
      </c>
      <c r="L1715" s="11">
        <v>0.3</v>
      </c>
      <c r="M1715" s="13">
        <f t="shared" si="54"/>
        <v>200250</v>
      </c>
      <c r="N1715" s="13">
        <f t="shared" si="55"/>
        <v>450</v>
      </c>
      <c r="O1715" s="4" t="s">
        <v>16</v>
      </c>
      <c r="P1715" s="12" t="s">
        <v>751</v>
      </c>
    </row>
    <row r="1716" spans="2:16" ht="14.25" customHeight="1">
      <c r="B1716" s="4" t="s">
        <v>13</v>
      </c>
      <c r="C1716" s="4">
        <v>1185732</v>
      </c>
      <c r="D1716" s="5">
        <v>44516</v>
      </c>
      <c r="E1716" s="4" t="s">
        <v>535</v>
      </c>
      <c r="F1716" s="4" t="s">
        <v>1009</v>
      </c>
      <c r="G1716" s="4" t="s">
        <v>1010</v>
      </c>
      <c r="H1716" s="6">
        <v>475</v>
      </c>
      <c r="I1716" s="12" t="s">
        <v>752</v>
      </c>
      <c r="J1716" s="12" t="s">
        <v>1087</v>
      </c>
      <c r="K1716" s="10">
        <v>74812.5</v>
      </c>
      <c r="L1716" s="11">
        <v>0.35</v>
      </c>
      <c r="M1716" s="13">
        <f t="shared" si="54"/>
        <v>213750</v>
      </c>
      <c r="N1716" s="13">
        <f t="shared" si="55"/>
        <v>450</v>
      </c>
      <c r="O1716" s="4" t="s">
        <v>16</v>
      </c>
      <c r="P1716" s="12" t="s">
        <v>753</v>
      </c>
    </row>
    <row r="1717" spans="2:16" ht="14.25" customHeight="1">
      <c r="B1717" s="4" t="s">
        <v>13</v>
      </c>
      <c r="C1717" s="4">
        <v>1185732</v>
      </c>
      <c r="D1717" s="5">
        <v>44516</v>
      </c>
      <c r="E1717" s="4" t="s">
        <v>535</v>
      </c>
      <c r="F1717" s="4" t="s">
        <v>1009</v>
      </c>
      <c r="G1717" s="4" t="s">
        <v>1010</v>
      </c>
      <c r="H1717" s="6">
        <v>450</v>
      </c>
      <c r="I1717" s="12" t="s">
        <v>754</v>
      </c>
      <c r="J1717" s="12" t="s">
        <v>1087</v>
      </c>
      <c r="K1717" s="10">
        <v>108000</v>
      </c>
      <c r="L1717" s="11">
        <v>0.4</v>
      </c>
      <c r="M1717" s="13">
        <f t="shared" si="54"/>
        <v>270000</v>
      </c>
      <c r="N1717" s="13">
        <f t="shared" si="55"/>
        <v>600</v>
      </c>
      <c r="O1717" s="4" t="s">
        <v>16</v>
      </c>
      <c r="P1717" s="12" t="s">
        <v>755</v>
      </c>
    </row>
    <row r="1718" spans="2:16" ht="14.25" customHeight="1">
      <c r="B1718" s="4" t="s">
        <v>13</v>
      </c>
      <c r="C1718" s="4">
        <v>1185732</v>
      </c>
      <c r="D1718" s="5">
        <v>44516</v>
      </c>
      <c r="E1718" s="4" t="s">
        <v>535</v>
      </c>
      <c r="F1718" s="4" t="s">
        <v>1009</v>
      </c>
      <c r="G1718" s="4" t="s">
        <v>1010</v>
      </c>
      <c r="H1718" s="6">
        <v>625</v>
      </c>
      <c r="I1718" s="12" t="s">
        <v>756</v>
      </c>
      <c r="J1718" s="12" t="s">
        <v>1088</v>
      </c>
      <c r="K1718" s="10">
        <v>223437.5</v>
      </c>
      <c r="L1718" s="11">
        <v>0.55000000000000004</v>
      </c>
      <c r="M1718" s="13">
        <f t="shared" si="54"/>
        <v>406249.99999999994</v>
      </c>
      <c r="N1718" s="13">
        <f t="shared" si="55"/>
        <v>649.99999999999989</v>
      </c>
      <c r="O1718" s="4" t="s">
        <v>16</v>
      </c>
      <c r="P1718" s="12" t="s">
        <v>757</v>
      </c>
    </row>
    <row r="1719" spans="2:16" ht="14.25" customHeight="1">
      <c r="B1719" s="4" t="s">
        <v>13</v>
      </c>
      <c r="C1719" s="4">
        <v>1185732</v>
      </c>
      <c r="D1719" s="5">
        <v>44545</v>
      </c>
      <c r="E1719" s="4" t="s">
        <v>535</v>
      </c>
      <c r="F1719" s="4" t="s">
        <v>1009</v>
      </c>
      <c r="G1719" s="4" t="s">
        <v>1010</v>
      </c>
      <c r="H1719" s="6">
        <v>850</v>
      </c>
      <c r="I1719" s="12" t="s">
        <v>758</v>
      </c>
      <c r="J1719" s="12" t="s">
        <v>1086</v>
      </c>
      <c r="K1719" s="10">
        <v>255000</v>
      </c>
      <c r="L1719" s="11">
        <v>0.5</v>
      </c>
      <c r="M1719" s="13">
        <f t="shared" si="54"/>
        <v>510000</v>
      </c>
      <c r="N1719" s="13">
        <f t="shared" si="55"/>
        <v>600</v>
      </c>
      <c r="O1719" s="4" t="s">
        <v>16</v>
      </c>
      <c r="P1719" s="12" t="s">
        <v>759</v>
      </c>
    </row>
    <row r="1720" spans="2:16" ht="14.25" customHeight="1">
      <c r="B1720" s="4" t="s">
        <v>13</v>
      </c>
      <c r="C1720" s="4">
        <v>1185732</v>
      </c>
      <c r="D1720" s="5">
        <v>44545</v>
      </c>
      <c r="E1720" s="4" t="s">
        <v>535</v>
      </c>
      <c r="F1720" s="4" t="s">
        <v>1009</v>
      </c>
      <c r="G1720" s="4" t="s">
        <v>1010</v>
      </c>
      <c r="H1720" s="6">
        <v>650</v>
      </c>
      <c r="I1720" s="12" t="s">
        <v>760</v>
      </c>
      <c r="J1720" s="12" t="s">
        <v>1086</v>
      </c>
      <c r="K1720" s="10">
        <v>130000</v>
      </c>
      <c r="L1720" s="11">
        <v>0.4</v>
      </c>
      <c r="M1720" s="13">
        <f t="shared" si="54"/>
        <v>325000</v>
      </c>
      <c r="N1720" s="13">
        <f t="shared" si="55"/>
        <v>500</v>
      </c>
      <c r="O1720" s="4" t="s">
        <v>16</v>
      </c>
      <c r="P1720" s="12" t="s">
        <v>761</v>
      </c>
    </row>
    <row r="1721" spans="2:16" ht="14.25" customHeight="1">
      <c r="B1721" s="4" t="s">
        <v>13</v>
      </c>
      <c r="C1721" s="4">
        <v>1185732</v>
      </c>
      <c r="D1721" s="5">
        <v>44545</v>
      </c>
      <c r="E1721" s="4" t="s">
        <v>535</v>
      </c>
      <c r="F1721" s="4" t="s">
        <v>1009</v>
      </c>
      <c r="G1721" s="4" t="s">
        <v>1010</v>
      </c>
      <c r="H1721" s="6">
        <v>600</v>
      </c>
      <c r="I1721" s="12" t="s">
        <v>172</v>
      </c>
      <c r="J1721" s="12" t="s">
        <v>1087</v>
      </c>
      <c r="K1721" s="10">
        <v>90000</v>
      </c>
      <c r="L1721" s="11">
        <v>0.3</v>
      </c>
      <c r="M1721" s="13">
        <f t="shared" si="54"/>
        <v>300000</v>
      </c>
      <c r="N1721" s="13">
        <f t="shared" si="55"/>
        <v>500</v>
      </c>
      <c r="O1721" s="4" t="s">
        <v>16</v>
      </c>
      <c r="P1721" s="12" t="s">
        <v>173</v>
      </c>
    </row>
    <row r="1722" spans="2:16" ht="14.25" customHeight="1">
      <c r="B1722" s="4" t="s">
        <v>13</v>
      </c>
      <c r="C1722" s="4">
        <v>1185732</v>
      </c>
      <c r="D1722" s="5">
        <v>44545</v>
      </c>
      <c r="E1722" s="4" t="s">
        <v>535</v>
      </c>
      <c r="F1722" s="4" t="s">
        <v>1009</v>
      </c>
      <c r="G1722" s="4" t="s">
        <v>1010</v>
      </c>
      <c r="H1722" s="6">
        <v>550</v>
      </c>
      <c r="I1722" s="12" t="s">
        <v>185</v>
      </c>
      <c r="J1722" s="12" t="s">
        <v>1087</v>
      </c>
      <c r="K1722" s="10">
        <v>96250</v>
      </c>
      <c r="L1722" s="11">
        <v>0.35</v>
      </c>
      <c r="M1722" s="13">
        <f t="shared" si="54"/>
        <v>275000</v>
      </c>
      <c r="N1722" s="13">
        <f t="shared" si="55"/>
        <v>500</v>
      </c>
      <c r="O1722" s="4" t="s">
        <v>16</v>
      </c>
      <c r="P1722" s="12" t="s">
        <v>186</v>
      </c>
    </row>
    <row r="1723" spans="2:16" ht="14.25" customHeight="1">
      <c r="B1723" s="4" t="s">
        <v>13</v>
      </c>
      <c r="C1723" s="4">
        <v>1185732</v>
      </c>
      <c r="D1723" s="5">
        <v>44545</v>
      </c>
      <c r="E1723" s="4" t="s">
        <v>535</v>
      </c>
      <c r="F1723" s="4" t="s">
        <v>1009</v>
      </c>
      <c r="G1723" s="4" t="s">
        <v>1010</v>
      </c>
      <c r="H1723" s="6">
        <v>550</v>
      </c>
      <c r="I1723" s="12" t="s">
        <v>264</v>
      </c>
      <c r="J1723" s="12" t="s">
        <v>1087</v>
      </c>
      <c r="K1723" s="10">
        <v>132000</v>
      </c>
      <c r="L1723" s="11">
        <v>0.4</v>
      </c>
      <c r="M1723" s="13">
        <f t="shared" si="54"/>
        <v>330000</v>
      </c>
      <c r="N1723" s="13">
        <f t="shared" si="55"/>
        <v>600</v>
      </c>
      <c r="O1723" s="4" t="s">
        <v>16</v>
      </c>
      <c r="P1723" s="12" t="s">
        <v>265</v>
      </c>
    </row>
    <row r="1724" spans="2:16" ht="14.25" customHeight="1">
      <c r="B1724" s="4" t="s">
        <v>13</v>
      </c>
      <c r="C1724" s="4">
        <v>1185732</v>
      </c>
      <c r="D1724" s="5">
        <v>44545</v>
      </c>
      <c r="E1724" s="4" t="s">
        <v>535</v>
      </c>
      <c r="F1724" s="4" t="s">
        <v>1009</v>
      </c>
      <c r="G1724" s="4" t="s">
        <v>1010</v>
      </c>
      <c r="H1724" s="6">
        <v>650</v>
      </c>
      <c r="I1724" s="12" t="s">
        <v>503</v>
      </c>
      <c r="J1724" s="12" t="s">
        <v>1087</v>
      </c>
      <c r="K1724" s="10">
        <v>232375</v>
      </c>
      <c r="L1724" s="11">
        <v>0.55000000000000004</v>
      </c>
      <c r="M1724" s="13">
        <f t="shared" si="54"/>
        <v>422499.99999999994</v>
      </c>
      <c r="N1724" s="13">
        <f t="shared" si="55"/>
        <v>649.99999999999989</v>
      </c>
      <c r="O1724" s="4" t="s">
        <v>16</v>
      </c>
      <c r="P1724" s="12" t="s">
        <v>504</v>
      </c>
    </row>
    <row r="1725" spans="2:16" ht="14.25" customHeight="1">
      <c r="B1725" s="4" t="s">
        <v>13</v>
      </c>
      <c r="C1725" s="4">
        <v>1185732</v>
      </c>
      <c r="D1725" s="5">
        <v>44214</v>
      </c>
      <c r="E1725" s="4" t="s">
        <v>535</v>
      </c>
      <c r="F1725" s="4" t="s">
        <v>1009</v>
      </c>
      <c r="G1725" s="4" t="s">
        <v>1010</v>
      </c>
      <c r="H1725" s="6">
        <v>625</v>
      </c>
      <c r="I1725" s="12" t="s">
        <v>585</v>
      </c>
      <c r="J1725" s="12" t="s">
        <v>1086</v>
      </c>
      <c r="K1725" s="10">
        <v>75000</v>
      </c>
      <c r="L1725" s="11">
        <v>0.4</v>
      </c>
      <c r="M1725" s="13">
        <f t="shared" si="54"/>
        <v>187500</v>
      </c>
      <c r="N1725" s="13">
        <f t="shared" si="55"/>
        <v>300</v>
      </c>
      <c r="O1725" s="4" t="s">
        <v>16</v>
      </c>
      <c r="P1725" s="12" t="s">
        <v>764</v>
      </c>
    </row>
    <row r="1726" spans="2:16" ht="14.25" customHeight="1">
      <c r="B1726" s="4" t="s">
        <v>13</v>
      </c>
      <c r="C1726" s="4">
        <v>1185732</v>
      </c>
      <c r="D1726" s="5">
        <v>44214</v>
      </c>
      <c r="E1726" s="4" t="s">
        <v>535</v>
      </c>
      <c r="F1726" s="4" t="s">
        <v>1009</v>
      </c>
      <c r="G1726" s="4" t="s">
        <v>1010</v>
      </c>
      <c r="H1726" s="6">
        <v>425</v>
      </c>
      <c r="I1726" s="12" t="s">
        <v>119</v>
      </c>
      <c r="J1726" s="12" t="s">
        <v>1087</v>
      </c>
      <c r="K1726" s="10">
        <v>44625</v>
      </c>
      <c r="L1726" s="11">
        <v>0.35</v>
      </c>
      <c r="M1726" s="13">
        <f t="shared" si="54"/>
        <v>127500.00000000001</v>
      </c>
      <c r="N1726" s="13">
        <f t="shared" si="55"/>
        <v>300.00000000000006</v>
      </c>
      <c r="O1726" s="4" t="s">
        <v>16</v>
      </c>
      <c r="P1726" s="12" t="s">
        <v>765</v>
      </c>
    </row>
    <row r="1727" spans="2:16" ht="14.25" customHeight="1">
      <c r="B1727" s="4" t="s">
        <v>13</v>
      </c>
      <c r="C1727" s="4">
        <v>1185732</v>
      </c>
      <c r="D1727" s="5">
        <v>44214</v>
      </c>
      <c r="E1727" s="4" t="s">
        <v>535</v>
      </c>
      <c r="F1727" s="4" t="s">
        <v>1009</v>
      </c>
      <c r="G1727" s="4" t="s">
        <v>1010</v>
      </c>
      <c r="H1727" s="6">
        <v>425</v>
      </c>
      <c r="I1727" s="12" t="s">
        <v>99</v>
      </c>
      <c r="J1727" s="12" t="s">
        <v>1087</v>
      </c>
      <c r="K1727" s="10">
        <v>29750</v>
      </c>
      <c r="L1727" s="11">
        <v>0.35</v>
      </c>
      <c r="M1727" s="13">
        <f t="shared" si="54"/>
        <v>85000</v>
      </c>
      <c r="N1727" s="13">
        <f t="shared" si="55"/>
        <v>200</v>
      </c>
      <c r="O1727" s="4" t="s">
        <v>16</v>
      </c>
      <c r="P1727" s="12" t="s">
        <v>766</v>
      </c>
    </row>
    <row r="1728" spans="2:16" ht="14.25" customHeight="1">
      <c r="B1728" s="4" t="s">
        <v>13</v>
      </c>
      <c r="C1728" s="4">
        <v>1185732</v>
      </c>
      <c r="D1728" s="5">
        <v>44214</v>
      </c>
      <c r="E1728" s="4" t="s">
        <v>535</v>
      </c>
      <c r="F1728" s="4" t="s">
        <v>1009</v>
      </c>
      <c r="G1728" s="4" t="s">
        <v>1010</v>
      </c>
      <c r="H1728" s="6">
        <v>275</v>
      </c>
      <c r="I1728" s="12" t="s">
        <v>767</v>
      </c>
      <c r="J1728" s="12" t="s">
        <v>1086</v>
      </c>
      <c r="K1728" s="10">
        <v>27500</v>
      </c>
      <c r="L1728" s="11">
        <v>0.4</v>
      </c>
      <c r="M1728" s="13">
        <f t="shared" si="54"/>
        <v>68750</v>
      </c>
      <c r="N1728" s="13">
        <f t="shared" si="55"/>
        <v>250</v>
      </c>
      <c r="O1728" s="4" t="s">
        <v>16</v>
      </c>
      <c r="P1728" s="12" t="s">
        <v>768</v>
      </c>
    </row>
    <row r="1729" spans="2:16" ht="14.25" customHeight="1">
      <c r="B1729" s="4" t="s">
        <v>13</v>
      </c>
      <c r="C1729" s="4">
        <v>1185732</v>
      </c>
      <c r="D1729" s="5">
        <v>44214</v>
      </c>
      <c r="E1729" s="4" t="s">
        <v>535</v>
      </c>
      <c r="F1729" s="4" t="s">
        <v>1009</v>
      </c>
      <c r="G1729" s="4" t="s">
        <v>1010</v>
      </c>
      <c r="H1729" s="6">
        <v>325</v>
      </c>
      <c r="I1729" s="12" t="s">
        <v>254</v>
      </c>
      <c r="J1729" s="12" t="s">
        <v>1086</v>
      </c>
      <c r="K1729" s="10">
        <v>45500</v>
      </c>
      <c r="L1729" s="11">
        <v>0.35</v>
      </c>
      <c r="M1729" s="13">
        <f t="shared" si="54"/>
        <v>130000.00000000001</v>
      </c>
      <c r="N1729" s="13">
        <f t="shared" si="55"/>
        <v>400.00000000000006</v>
      </c>
      <c r="O1729" s="4" t="s">
        <v>16</v>
      </c>
      <c r="P1729" s="12" t="s">
        <v>255</v>
      </c>
    </row>
    <row r="1730" spans="2:16" ht="14.25" customHeight="1">
      <c r="B1730" s="4" t="s">
        <v>13</v>
      </c>
      <c r="C1730" s="4">
        <v>1185732</v>
      </c>
      <c r="D1730" s="5">
        <v>44214</v>
      </c>
      <c r="E1730" s="4" t="s">
        <v>535</v>
      </c>
      <c r="F1730" s="4" t="s">
        <v>1009</v>
      </c>
      <c r="G1730" s="4" t="s">
        <v>1010</v>
      </c>
      <c r="H1730" s="6">
        <v>425</v>
      </c>
      <c r="I1730" s="12" t="s">
        <v>769</v>
      </c>
      <c r="J1730" s="12" t="s">
        <v>1086</v>
      </c>
      <c r="K1730" s="10">
        <v>63750</v>
      </c>
      <c r="L1730" s="11">
        <v>0.5</v>
      </c>
      <c r="M1730" s="13">
        <f t="shared" si="54"/>
        <v>127500</v>
      </c>
      <c r="N1730" s="13">
        <f t="shared" si="55"/>
        <v>300</v>
      </c>
      <c r="O1730" s="4" t="s">
        <v>16</v>
      </c>
      <c r="P1730" s="12" t="s">
        <v>770</v>
      </c>
    </row>
    <row r="1731" spans="2:16" ht="14.25" customHeight="1">
      <c r="B1731" s="4" t="s">
        <v>13</v>
      </c>
      <c r="C1731" s="4">
        <v>1185732</v>
      </c>
      <c r="D1731" s="5">
        <v>44245</v>
      </c>
      <c r="E1731" s="4" t="s">
        <v>535</v>
      </c>
      <c r="F1731" s="4" t="s">
        <v>1009</v>
      </c>
      <c r="G1731" s="4" t="s">
        <v>1010</v>
      </c>
      <c r="H1731" s="6">
        <v>675</v>
      </c>
      <c r="I1731" s="12" t="s">
        <v>244</v>
      </c>
      <c r="J1731" s="12" t="s">
        <v>1087</v>
      </c>
      <c r="K1731" s="10">
        <v>81000</v>
      </c>
      <c r="L1731" s="11">
        <v>0.4</v>
      </c>
      <c r="M1731" s="13">
        <f t="shared" si="54"/>
        <v>202500</v>
      </c>
      <c r="N1731" s="13">
        <f t="shared" si="55"/>
        <v>300</v>
      </c>
      <c r="O1731" s="4" t="s">
        <v>16</v>
      </c>
      <c r="P1731" s="12" t="s">
        <v>245</v>
      </c>
    </row>
    <row r="1732" spans="2:16" ht="14.25" customHeight="1">
      <c r="B1732" s="4" t="s">
        <v>13</v>
      </c>
      <c r="C1732" s="4">
        <v>1185732</v>
      </c>
      <c r="D1732" s="5">
        <v>44245</v>
      </c>
      <c r="E1732" s="4" t="s">
        <v>535</v>
      </c>
      <c r="F1732" s="4" t="s">
        <v>1009</v>
      </c>
      <c r="G1732" s="4" t="s">
        <v>1010</v>
      </c>
      <c r="H1732" s="6">
        <v>325</v>
      </c>
      <c r="I1732" s="12" t="s">
        <v>771</v>
      </c>
      <c r="J1732" s="12" t="s">
        <v>1087</v>
      </c>
      <c r="K1732" s="10">
        <v>34125</v>
      </c>
      <c r="L1732" s="11">
        <v>0.35</v>
      </c>
      <c r="M1732" s="13">
        <f t="shared" si="54"/>
        <v>97500</v>
      </c>
      <c r="N1732" s="13">
        <f t="shared" si="55"/>
        <v>300</v>
      </c>
      <c r="O1732" s="4" t="s">
        <v>16</v>
      </c>
      <c r="P1732" s="12" t="s">
        <v>772</v>
      </c>
    </row>
    <row r="1733" spans="2:16" ht="14.25" customHeight="1">
      <c r="B1733" s="4" t="s">
        <v>13</v>
      </c>
      <c r="C1733" s="4">
        <v>1185732</v>
      </c>
      <c r="D1733" s="5">
        <v>44245</v>
      </c>
      <c r="E1733" s="4" t="s">
        <v>535</v>
      </c>
      <c r="F1733" s="4" t="s">
        <v>1009</v>
      </c>
      <c r="G1733" s="4" t="s">
        <v>1010</v>
      </c>
      <c r="H1733" s="6">
        <v>375</v>
      </c>
      <c r="I1733" s="12" t="s">
        <v>259</v>
      </c>
      <c r="J1733" s="12" t="s">
        <v>1087</v>
      </c>
      <c r="K1733" s="10">
        <v>26250</v>
      </c>
      <c r="L1733" s="11">
        <v>0.35</v>
      </c>
      <c r="M1733" s="13">
        <f t="shared" si="54"/>
        <v>75000</v>
      </c>
      <c r="N1733" s="13">
        <f t="shared" si="55"/>
        <v>200</v>
      </c>
      <c r="O1733" s="4" t="s">
        <v>16</v>
      </c>
      <c r="P1733" s="12" t="s">
        <v>260</v>
      </c>
    </row>
    <row r="1734" spans="2:16" ht="14.25" customHeight="1">
      <c r="B1734" s="4" t="s">
        <v>13</v>
      </c>
      <c r="C1734" s="4">
        <v>1185732</v>
      </c>
      <c r="D1734" s="5">
        <v>44245</v>
      </c>
      <c r="E1734" s="4" t="s">
        <v>535</v>
      </c>
      <c r="F1734" s="4" t="s">
        <v>1011</v>
      </c>
      <c r="G1734" s="4" t="s">
        <v>1012</v>
      </c>
      <c r="H1734" s="6">
        <v>250</v>
      </c>
      <c r="I1734" s="12" t="s">
        <v>322</v>
      </c>
      <c r="J1734" s="12" t="s">
        <v>1087</v>
      </c>
      <c r="K1734" s="10">
        <v>25000</v>
      </c>
      <c r="L1734" s="11">
        <v>0.4</v>
      </c>
      <c r="M1734" s="13">
        <f t="shared" si="54"/>
        <v>62500</v>
      </c>
      <c r="N1734" s="13">
        <f t="shared" si="55"/>
        <v>250</v>
      </c>
      <c r="O1734" s="4" t="s">
        <v>16</v>
      </c>
      <c r="P1734" s="12" t="s">
        <v>323</v>
      </c>
    </row>
    <row r="1735" spans="2:16" ht="14.25" customHeight="1">
      <c r="B1735" s="4" t="s">
        <v>13</v>
      </c>
      <c r="C1735" s="4">
        <v>1185732</v>
      </c>
      <c r="D1735" s="5">
        <v>44245</v>
      </c>
      <c r="E1735" s="4" t="s">
        <v>535</v>
      </c>
      <c r="F1735" s="4" t="s">
        <v>1011</v>
      </c>
      <c r="G1735" s="4" t="s">
        <v>1012</v>
      </c>
      <c r="H1735" s="6">
        <v>325</v>
      </c>
      <c r="I1735" s="12" t="s">
        <v>672</v>
      </c>
      <c r="J1735" s="12" t="s">
        <v>1087</v>
      </c>
      <c r="K1735" s="10">
        <v>45500</v>
      </c>
      <c r="L1735" s="11">
        <v>0.35</v>
      </c>
      <c r="M1735" s="13">
        <f t="shared" ref="M1735:M1798" si="56">K1735/L1735</f>
        <v>130000.00000000001</v>
      </c>
      <c r="N1735" s="13">
        <f t="shared" ref="N1735:N1798" si="57">M1735/H1735</f>
        <v>400.00000000000006</v>
      </c>
      <c r="O1735" s="4" t="s">
        <v>16</v>
      </c>
      <c r="P1735" s="12" t="s">
        <v>673</v>
      </c>
    </row>
    <row r="1736" spans="2:16" ht="14.25" customHeight="1">
      <c r="B1736" s="4" t="s">
        <v>13</v>
      </c>
      <c r="C1736" s="4">
        <v>1185732</v>
      </c>
      <c r="D1736" s="5">
        <v>44245</v>
      </c>
      <c r="E1736" s="4" t="s">
        <v>535</v>
      </c>
      <c r="F1736" s="4" t="s">
        <v>1011</v>
      </c>
      <c r="G1736" s="4" t="s">
        <v>1012</v>
      </c>
      <c r="H1736" s="6">
        <v>400</v>
      </c>
      <c r="I1736" s="12" t="s">
        <v>99</v>
      </c>
      <c r="J1736" s="12" t="s">
        <v>1087</v>
      </c>
      <c r="K1736" s="10">
        <v>60000</v>
      </c>
      <c r="L1736" s="11">
        <v>0.5</v>
      </c>
      <c r="M1736" s="13">
        <f t="shared" si="56"/>
        <v>120000</v>
      </c>
      <c r="N1736" s="13">
        <f t="shared" si="57"/>
        <v>300</v>
      </c>
      <c r="O1736" s="4" t="s">
        <v>16</v>
      </c>
      <c r="P1736" s="12" t="s">
        <v>773</v>
      </c>
    </row>
    <row r="1737" spans="2:16" ht="14.25" customHeight="1">
      <c r="B1737" s="4" t="s">
        <v>13</v>
      </c>
      <c r="C1737" s="4">
        <v>1185732</v>
      </c>
      <c r="D1737" s="5">
        <v>44272</v>
      </c>
      <c r="E1737" s="4" t="s">
        <v>535</v>
      </c>
      <c r="F1737" s="4" t="s">
        <v>1011</v>
      </c>
      <c r="G1737" s="4" t="s">
        <v>1012</v>
      </c>
      <c r="H1737" s="6">
        <v>620</v>
      </c>
      <c r="I1737" s="12" t="s">
        <v>242</v>
      </c>
      <c r="J1737" s="12" t="s">
        <v>1087</v>
      </c>
      <c r="K1737" s="10">
        <v>86800</v>
      </c>
      <c r="L1737" s="11">
        <v>0.4</v>
      </c>
      <c r="M1737" s="13">
        <f t="shared" si="56"/>
        <v>217000</v>
      </c>
      <c r="N1737" s="13">
        <f t="shared" si="57"/>
        <v>350</v>
      </c>
      <c r="O1737" s="4" t="s">
        <v>16</v>
      </c>
      <c r="P1737" s="12" t="s">
        <v>243</v>
      </c>
    </row>
    <row r="1738" spans="2:16" ht="14.25" customHeight="1">
      <c r="B1738" s="4" t="s">
        <v>13</v>
      </c>
      <c r="C1738" s="4">
        <v>1185732</v>
      </c>
      <c r="D1738" s="5">
        <v>44272</v>
      </c>
      <c r="E1738" s="4" t="s">
        <v>535</v>
      </c>
      <c r="F1738" s="4" t="s">
        <v>1011</v>
      </c>
      <c r="G1738" s="4" t="s">
        <v>1012</v>
      </c>
      <c r="H1738" s="6">
        <v>300</v>
      </c>
      <c r="I1738" s="12" t="s">
        <v>774</v>
      </c>
      <c r="J1738" s="12" t="s">
        <v>1087</v>
      </c>
      <c r="K1738" s="10">
        <v>36750</v>
      </c>
      <c r="L1738" s="11">
        <v>0.35</v>
      </c>
      <c r="M1738" s="13">
        <f t="shared" si="56"/>
        <v>105000</v>
      </c>
      <c r="N1738" s="13">
        <f t="shared" si="57"/>
        <v>350</v>
      </c>
      <c r="O1738" s="4" t="s">
        <v>16</v>
      </c>
      <c r="P1738" s="12" t="s">
        <v>775</v>
      </c>
    </row>
    <row r="1739" spans="2:16" ht="14.25" customHeight="1">
      <c r="B1739" s="4" t="s">
        <v>13</v>
      </c>
      <c r="C1739" s="4">
        <v>1185732</v>
      </c>
      <c r="D1739" s="5">
        <v>44272</v>
      </c>
      <c r="E1739" s="4" t="s">
        <v>535</v>
      </c>
      <c r="F1739" s="4" t="s">
        <v>1011</v>
      </c>
      <c r="G1739" s="4" t="s">
        <v>1012</v>
      </c>
      <c r="H1739" s="6">
        <v>350</v>
      </c>
      <c r="I1739" s="12" t="s">
        <v>776</v>
      </c>
      <c r="J1739" s="12" t="s">
        <v>1087</v>
      </c>
      <c r="K1739" s="10">
        <v>30625</v>
      </c>
      <c r="L1739" s="11">
        <v>0.35</v>
      </c>
      <c r="M1739" s="13">
        <f t="shared" si="56"/>
        <v>87500</v>
      </c>
      <c r="N1739" s="13">
        <f t="shared" si="57"/>
        <v>250</v>
      </c>
      <c r="O1739" s="4" t="s">
        <v>16</v>
      </c>
      <c r="P1739" s="12" t="s">
        <v>777</v>
      </c>
    </row>
    <row r="1740" spans="2:16" ht="14.25" customHeight="1">
      <c r="B1740" s="4" t="s">
        <v>13</v>
      </c>
      <c r="C1740" s="4">
        <v>1185732</v>
      </c>
      <c r="D1740" s="5">
        <v>44272</v>
      </c>
      <c r="E1740" s="4" t="s">
        <v>535</v>
      </c>
      <c r="F1740" s="4" t="s">
        <v>1011</v>
      </c>
      <c r="G1740" s="4" t="s">
        <v>1012</v>
      </c>
      <c r="H1740" s="6">
        <v>200</v>
      </c>
      <c r="I1740" s="12" t="s">
        <v>778</v>
      </c>
      <c r="J1740" s="12" t="s">
        <v>1087</v>
      </c>
      <c r="K1740" s="10">
        <v>24000</v>
      </c>
      <c r="L1740" s="11">
        <v>0.4</v>
      </c>
      <c r="M1740" s="13">
        <f t="shared" si="56"/>
        <v>60000</v>
      </c>
      <c r="N1740" s="13">
        <f t="shared" si="57"/>
        <v>300</v>
      </c>
      <c r="O1740" s="4" t="s">
        <v>16</v>
      </c>
      <c r="P1740" s="12" t="s">
        <v>779</v>
      </c>
    </row>
    <row r="1741" spans="2:16" ht="14.25" customHeight="1">
      <c r="B1741" s="4" t="s">
        <v>13</v>
      </c>
      <c r="C1741" s="4">
        <v>1185732</v>
      </c>
      <c r="D1741" s="5">
        <v>44272</v>
      </c>
      <c r="E1741" s="4" t="s">
        <v>535</v>
      </c>
      <c r="F1741" s="4" t="s">
        <v>1011</v>
      </c>
      <c r="G1741" s="4" t="s">
        <v>1012</v>
      </c>
      <c r="H1741" s="6">
        <v>250</v>
      </c>
      <c r="I1741" s="12" t="s">
        <v>780</v>
      </c>
      <c r="J1741" s="12" t="s">
        <v>1088</v>
      </c>
      <c r="K1741" s="10">
        <v>39375</v>
      </c>
      <c r="L1741" s="11">
        <v>0.35</v>
      </c>
      <c r="M1741" s="13">
        <f t="shared" si="56"/>
        <v>112500</v>
      </c>
      <c r="N1741" s="13">
        <f t="shared" si="57"/>
        <v>450</v>
      </c>
      <c r="O1741" s="4" t="s">
        <v>16</v>
      </c>
      <c r="P1741" s="12" t="s">
        <v>781</v>
      </c>
    </row>
    <row r="1742" spans="2:16" ht="14.25" customHeight="1">
      <c r="B1742" s="4" t="s">
        <v>13</v>
      </c>
      <c r="C1742" s="4">
        <v>1185732</v>
      </c>
      <c r="D1742" s="5">
        <v>44272</v>
      </c>
      <c r="E1742" s="4" t="s">
        <v>535</v>
      </c>
      <c r="F1742" s="4" t="s">
        <v>1011</v>
      </c>
      <c r="G1742" s="4" t="s">
        <v>1012</v>
      </c>
      <c r="H1742" s="6">
        <v>350</v>
      </c>
      <c r="I1742" s="12" t="s">
        <v>37</v>
      </c>
      <c r="J1742" s="12" t="s">
        <v>1086</v>
      </c>
      <c r="K1742" s="10">
        <v>61250</v>
      </c>
      <c r="L1742" s="11">
        <v>0.5</v>
      </c>
      <c r="M1742" s="13">
        <f t="shared" si="56"/>
        <v>122500</v>
      </c>
      <c r="N1742" s="13">
        <f t="shared" si="57"/>
        <v>350</v>
      </c>
      <c r="O1742" s="4" t="s">
        <v>16</v>
      </c>
      <c r="P1742" s="12" t="s">
        <v>782</v>
      </c>
    </row>
    <row r="1743" spans="2:16" ht="14.25" customHeight="1">
      <c r="B1743" s="4" t="s">
        <v>13</v>
      </c>
      <c r="C1743" s="4">
        <v>1185732</v>
      </c>
      <c r="D1743" s="5">
        <v>44304</v>
      </c>
      <c r="E1743" s="4" t="s">
        <v>535</v>
      </c>
      <c r="F1743" s="4" t="s">
        <v>1011</v>
      </c>
      <c r="G1743" s="4" t="s">
        <v>1012</v>
      </c>
      <c r="H1743" s="6">
        <v>575</v>
      </c>
      <c r="I1743" s="12" t="s">
        <v>783</v>
      </c>
      <c r="J1743" s="12" t="s">
        <v>1086</v>
      </c>
      <c r="K1743" s="10">
        <v>80500</v>
      </c>
      <c r="L1743" s="11">
        <v>0.4</v>
      </c>
      <c r="M1743" s="13">
        <f t="shared" si="56"/>
        <v>201250</v>
      </c>
      <c r="N1743" s="13">
        <f t="shared" si="57"/>
        <v>350</v>
      </c>
      <c r="O1743" s="4" t="s">
        <v>16</v>
      </c>
      <c r="P1743" s="12" t="s">
        <v>784</v>
      </c>
    </row>
    <row r="1744" spans="2:16" ht="14.25" customHeight="1">
      <c r="B1744" s="4" t="s">
        <v>13</v>
      </c>
      <c r="C1744" s="4">
        <v>1185732</v>
      </c>
      <c r="D1744" s="5">
        <v>44304</v>
      </c>
      <c r="E1744" s="4" t="s">
        <v>535</v>
      </c>
      <c r="F1744" s="4" t="s">
        <v>1011</v>
      </c>
      <c r="G1744" s="4" t="s">
        <v>1012</v>
      </c>
      <c r="H1744" s="6">
        <v>275</v>
      </c>
      <c r="I1744" s="12" t="s">
        <v>224</v>
      </c>
      <c r="J1744" s="12" t="s">
        <v>1087</v>
      </c>
      <c r="K1744" s="10">
        <v>28875</v>
      </c>
      <c r="L1744" s="11">
        <v>0.35</v>
      </c>
      <c r="M1744" s="13">
        <f t="shared" si="56"/>
        <v>82500</v>
      </c>
      <c r="N1744" s="13">
        <f t="shared" si="57"/>
        <v>300</v>
      </c>
      <c r="O1744" s="4" t="s">
        <v>16</v>
      </c>
      <c r="P1744" s="12" t="s">
        <v>225</v>
      </c>
    </row>
    <row r="1745" spans="2:16" ht="14.25" customHeight="1">
      <c r="B1745" s="4" t="s">
        <v>13</v>
      </c>
      <c r="C1745" s="4">
        <v>1185732</v>
      </c>
      <c r="D1745" s="5">
        <v>44304</v>
      </c>
      <c r="E1745" s="4" t="s">
        <v>535</v>
      </c>
      <c r="F1745" s="4" t="s">
        <v>1011</v>
      </c>
      <c r="G1745" s="4" t="s">
        <v>1012</v>
      </c>
      <c r="H1745" s="6">
        <v>275</v>
      </c>
      <c r="I1745" s="12" t="s">
        <v>752</v>
      </c>
      <c r="J1745" s="12" t="s">
        <v>1087</v>
      </c>
      <c r="K1745" s="10">
        <v>19250</v>
      </c>
      <c r="L1745" s="11">
        <v>0.35</v>
      </c>
      <c r="M1745" s="13">
        <f t="shared" si="56"/>
        <v>55000</v>
      </c>
      <c r="N1745" s="13">
        <f t="shared" si="57"/>
        <v>200</v>
      </c>
      <c r="O1745" s="4" t="s">
        <v>16</v>
      </c>
      <c r="P1745" s="12" t="s">
        <v>753</v>
      </c>
    </row>
    <row r="1746" spans="2:16" ht="14.25" customHeight="1">
      <c r="B1746" s="4" t="s">
        <v>13</v>
      </c>
      <c r="C1746" s="4">
        <v>1185732</v>
      </c>
      <c r="D1746" s="5">
        <v>44304</v>
      </c>
      <c r="E1746" s="4" t="s">
        <v>535</v>
      </c>
      <c r="F1746" s="4" t="s">
        <v>1011</v>
      </c>
      <c r="G1746" s="4" t="s">
        <v>1012</v>
      </c>
      <c r="H1746" s="6">
        <v>200</v>
      </c>
      <c r="I1746" s="12" t="s">
        <v>614</v>
      </c>
      <c r="J1746" s="12" t="s">
        <v>1087</v>
      </c>
      <c r="K1746" s="10">
        <v>20000</v>
      </c>
      <c r="L1746" s="11">
        <v>0.4</v>
      </c>
      <c r="M1746" s="13">
        <f t="shared" si="56"/>
        <v>50000</v>
      </c>
      <c r="N1746" s="13">
        <f t="shared" si="57"/>
        <v>250</v>
      </c>
      <c r="O1746" s="4" t="s">
        <v>16</v>
      </c>
      <c r="P1746" s="12" t="s">
        <v>785</v>
      </c>
    </row>
    <row r="1747" spans="2:16" ht="14.25" customHeight="1">
      <c r="B1747" s="4" t="s">
        <v>13</v>
      </c>
      <c r="C1747" s="4">
        <v>1185732</v>
      </c>
      <c r="D1747" s="5">
        <v>44304</v>
      </c>
      <c r="E1747" s="4" t="s">
        <v>535</v>
      </c>
      <c r="F1747" s="4" t="s">
        <v>1011</v>
      </c>
      <c r="G1747" s="4" t="s">
        <v>1012</v>
      </c>
      <c r="H1747" s="6">
        <v>225</v>
      </c>
      <c r="I1747" s="12" t="s">
        <v>358</v>
      </c>
      <c r="J1747" s="12" t="s">
        <v>1087</v>
      </c>
      <c r="K1747" s="10">
        <v>31500</v>
      </c>
      <c r="L1747" s="11">
        <v>0.35</v>
      </c>
      <c r="M1747" s="13">
        <f t="shared" si="56"/>
        <v>90000</v>
      </c>
      <c r="N1747" s="13">
        <f t="shared" si="57"/>
        <v>400</v>
      </c>
      <c r="O1747" s="4" t="s">
        <v>16</v>
      </c>
      <c r="P1747" s="12" t="s">
        <v>359</v>
      </c>
    </row>
    <row r="1748" spans="2:16" ht="14.25" customHeight="1">
      <c r="B1748" s="4" t="s">
        <v>13</v>
      </c>
      <c r="C1748" s="4">
        <v>1185732</v>
      </c>
      <c r="D1748" s="5">
        <v>44304</v>
      </c>
      <c r="E1748" s="4" t="s">
        <v>535</v>
      </c>
      <c r="F1748" s="4" t="s">
        <v>1011</v>
      </c>
      <c r="G1748" s="4" t="s">
        <v>1012</v>
      </c>
      <c r="H1748" s="6">
        <v>350</v>
      </c>
      <c r="I1748" s="12" t="s">
        <v>49</v>
      </c>
      <c r="J1748" s="12" t="s">
        <v>1086</v>
      </c>
      <c r="K1748" s="10">
        <v>52500</v>
      </c>
      <c r="L1748" s="11">
        <v>0.5</v>
      </c>
      <c r="M1748" s="13">
        <f t="shared" si="56"/>
        <v>105000</v>
      </c>
      <c r="N1748" s="13">
        <f t="shared" si="57"/>
        <v>300</v>
      </c>
      <c r="O1748" s="4" t="s">
        <v>16</v>
      </c>
      <c r="P1748" s="12" t="s">
        <v>786</v>
      </c>
    </row>
    <row r="1749" spans="2:16" ht="14.25" customHeight="1">
      <c r="B1749" s="4" t="s">
        <v>13</v>
      </c>
      <c r="C1749" s="4">
        <v>1185732</v>
      </c>
      <c r="D1749" s="5">
        <v>44335</v>
      </c>
      <c r="E1749" s="4" t="s">
        <v>535</v>
      </c>
      <c r="F1749" s="4" t="s">
        <v>1011</v>
      </c>
      <c r="G1749" s="4" t="s">
        <v>1012</v>
      </c>
      <c r="H1749" s="6">
        <v>620</v>
      </c>
      <c r="I1749" s="12" t="s">
        <v>787</v>
      </c>
      <c r="J1749" s="12" t="s">
        <v>1088</v>
      </c>
      <c r="K1749" s="10">
        <v>99200</v>
      </c>
      <c r="L1749" s="11">
        <v>0.4</v>
      </c>
      <c r="M1749" s="13">
        <f t="shared" si="56"/>
        <v>248000</v>
      </c>
      <c r="N1749" s="13">
        <f t="shared" si="57"/>
        <v>400</v>
      </c>
      <c r="O1749" s="4" t="s">
        <v>16</v>
      </c>
      <c r="P1749" s="12" t="s">
        <v>788</v>
      </c>
    </row>
    <row r="1750" spans="2:16" ht="14.25" customHeight="1">
      <c r="B1750" s="4" t="s">
        <v>13</v>
      </c>
      <c r="C1750" s="4">
        <v>1185732</v>
      </c>
      <c r="D1750" s="5">
        <v>44335</v>
      </c>
      <c r="E1750" s="4" t="s">
        <v>535</v>
      </c>
      <c r="F1750" s="4" t="s">
        <v>1011</v>
      </c>
      <c r="G1750" s="4" t="s">
        <v>1012</v>
      </c>
      <c r="H1750" s="6">
        <v>325</v>
      </c>
      <c r="I1750" s="12" t="s">
        <v>295</v>
      </c>
      <c r="J1750" s="12" t="s">
        <v>1087</v>
      </c>
      <c r="K1750" s="10">
        <v>39812.5</v>
      </c>
      <c r="L1750" s="11">
        <v>0.35</v>
      </c>
      <c r="M1750" s="13">
        <f t="shared" si="56"/>
        <v>113750</v>
      </c>
      <c r="N1750" s="13">
        <f t="shared" si="57"/>
        <v>350</v>
      </c>
      <c r="O1750" s="4" t="s">
        <v>16</v>
      </c>
      <c r="P1750" s="12" t="s">
        <v>296</v>
      </c>
    </row>
    <row r="1751" spans="2:16" ht="14.25" customHeight="1">
      <c r="B1751" s="4" t="s">
        <v>13</v>
      </c>
      <c r="C1751" s="4">
        <v>1185732</v>
      </c>
      <c r="D1751" s="5">
        <v>44335</v>
      </c>
      <c r="E1751" s="4" t="s">
        <v>535</v>
      </c>
      <c r="F1751" s="4" t="s">
        <v>1011</v>
      </c>
      <c r="G1751" s="4" t="s">
        <v>1012</v>
      </c>
      <c r="H1751" s="6">
        <v>300</v>
      </c>
      <c r="I1751" s="12" t="s">
        <v>326</v>
      </c>
      <c r="J1751" s="12" t="s">
        <v>1086</v>
      </c>
      <c r="K1751" s="10">
        <v>31500</v>
      </c>
      <c r="L1751" s="11">
        <v>0.35</v>
      </c>
      <c r="M1751" s="13">
        <f t="shared" si="56"/>
        <v>90000</v>
      </c>
      <c r="N1751" s="13">
        <f t="shared" si="57"/>
        <v>300</v>
      </c>
      <c r="O1751" s="4" t="s">
        <v>16</v>
      </c>
      <c r="P1751" s="12" t="s">
        <v>789</v>
      </c>
    </row>
    <row r="1752" spans="2:16" ht="14.25" customHeight="1">
      <c r="B1752" s="4" t="s">
        <v>13</v>
      </c>
      <c r="C1752" s="4">
        <v>1185732</v>
      </c>
      <c r="D1752" s="5">
        <v>44335</v>
      </c>
      <c r="E1752" s="4" t="s">
        <v>535</v>
      </c>
      <c r="F1752" s="4" t="s">
        <v>1011</v>
      </c>
      <c r="G1752" s="4" t="s">
        <v>1012</v>
      </c>
      <c r="H1752" s="6">
        <v>225</v>
      </c>
      <c r="I1752" s="12" t="s">
        <v>790</v>
      </c>
      <c r="J1752" s="12" t="s">
        <v>1086</v>
      </c>
      <c r="K1752" s="10">
        <v>27000</v>
      </c>
      <c r="L1752" s="11">
        <v>0.4</v>
      </c>
      <c r="M1752" s="13">
        <f t="shared" si="56"/>
        <v>67500</v>
      </c>
      <c r="N1752" s="13">
        <f t="shared" si="57"/>
        <v>300</v>
      </c>
      <c r="O1752" s="4" t="s">
        <v>16</v>
      </c>
      <c r="P1752" s="12" t="s">
        <v>791</v>
      </c>
    </row>
    <row r="1753" spans="2:16" ht="14.25" customHeight="1">
      <c r="B1753" s="4" t="s">
        <v>13</v>
      </c>
      <c r="C1753" s="4">
        <v>1185732</v>
      </c>
      <c r="D1753" s="5">
        <v>44335</v>
      </c>
      <c r="E1753" s="4" t="s">
        <v>535</v>
      </c>
      <c r="F1753" s="4" t="s">
        <v>1011</v>
      </c>
      <c r="G1753" s="4" t="s">
        <v>1012</v>
      </c>
      <c r="H1753" s="6">
        <v>250</v>
      </c>
      <c r="I1753" s="12" t="s">
        <v>403</v>
      </c>
      <c r="J1753" s="12" t="s">
        <v>1087</v>
      </c>
      <c r="K1753" s="10">
        <v>39375</v>
      </c>
      <c r="L1753" s="11">
        <v>0.35</v>
      </c>
      <c r="M1753" s="13">
        <f t="shared" si="56"/>
        <v>112500</v>
      </c>
      <c r="N1753" s="13">
        <f t="shared" si="57"/>
        <v>450</v>
      </c>
      <c r="O1753" s="4" t="s">
        <v>16</v>
      </c>
      <c r="P1753" s="12" t="s">
        <v>792</v>
      </c>
    </row>
    <row r="1754" spans="2:16" ht="14.25" customHeight="1">
      <c r="B1754" s="4" t="s">
        <v>13</v>
      </c>
      <c r="C1754" s="4">
        <v>1185732</v>
      </c>
      <c r="D1754" s="5">
        <v>44335</v>
      </c>
      <c r="E1754" s="4" t="s">
        <v>535</v>
      </c>
      <c r="F1754" s="4" t="s">
        <v>1011</v>
      </c>
      <c r="G1754" s="4" t="s">
        <v>1012</v>
      </c>
      <c r="H1754" s="6">
        <v>350</v>
      </c>
      <c r="I1754" s="12" t="s">
        <v>374</v>
      </c>
      <c r="J1754" s="12" t="s">
        <v>1087</v>
      </c>
      <c r="K1754" s="10">
        <v>87500</v>
      </c>
      <c r="L1754" s="11">
        <v>0.5</v>
      </c>
      <c r="M1754" s="13">
        <f t="shared" si="56"/>
        <v>175000</v>
      </c>
      <c r="N1754" s="13">
        <f t="shared" si="57"/>
        <v>500</v>
      </c>
      <c r="O1754" s="4" t="s">
        <v>16</v>
      </c>
      <c r="P1754" s="12" t="s">
        <v>375</v>
      </c>
    </row>
    <row r="1755" spans="2:16" ht="14.25" customHeight="1">
      <c r="B1755" s="4" t="s">
        <v>13</v>
      </c>
      <c r="C1755" s="4">
        <v>1185732</v>
      </c>
      <c r="D1755" s="5">
        <v>44365</v>
      </c>
      <c r="E1755" s="4" t="s">
        <v>535</v>
      </c>
      <c r="F1755" s="4" t="s">
        <v>1011</v>
      </c>
      <c r="G1755" s="4" t="s">
        <v>1012</v>
      </c>
      <c r="H1755" s="6">
        <v>600</v>
      </c>
      <c r="I1755" s="12" t="s">
        <v>793</v>
      </c>
      <c r="J1755" s="12" t="s">
        <v>1086</v>
      </c>
      <c r="K1755" s="10">
        <v>84000</v>
      </c>
      <c r="L1755" s="11">
        <v>0.4</v>
      </c>
      <c r="M1755" s="13">
        <f t="shared" si="56"/>
        <v>210000</v>
      </c>
      <c r="N1755" s="13">
        <f t="shared" si="57"/>
        <v>350</v>
      </c>
      <c r="O1755" s="4" t="s">
        <v>16</v>
      </c>
      <c r="P1755" s="12" t="s">
        <v>794</v>
      </c>
    </row>
    <row r="1756" spans="2:16" ht="14.25" customHeight="1">
      <c r="B1756" s="4" t="s">
        <v>13</v>
      </c>
      <c r="C1756" s="4">
        <v>1185732</v>
      </c>
      <c r="D1756" s="5">
        <v>44365</v>
      </c>
      <c r="E1756" s="4" t="s">
        <v>535</v>
      </c>
      <c r="F1756" s="4" t="s">
        <v>1011</v>
      </c>
      <c r="G1756" s="4" t="s">
        <v>1012</v>
      </c>
      <c r="H1756" s="6">
        <v>350</v>
      </c>
      <c r="I1756" s="12" t="s">
        <v>702</v>
      </c>
      <c r="J1756" s="12" t="s">
        <v>1087</v>
      </c>
      <c r="K1756" s="10">
        <v>36750</v>
      </c>
      <c r="L1756" s="11">
        <v>0.35</v>
      </c>
      <c r="M1756" s="13">
        <f t="shared" si="56"/>
        <v>105000</v>
      </c>
      <c r="N1756" s="13">
        <f t="shared" si="57"/>
        <v>300</v>
      </c>
      <c r="O1756" s="4" t="s">
        <v>16</v>
      </c>
      <c r="P1756" s="12" t="s">
        <v>703</v>
      </c>
    </row>
    <row r="1757" spans="2:16" ht="14.25" customHeight="1">
      <c r="B1757" s="4" t="s">
        <v>13</v>
      </c>
      <c r="C1757" s="4">
        <v>1185732</v>
      </c>
      <c r="D1757" s="5">
        <v>44365</v>
      </c>
      <c r="E1757" s="4" t="s">
        <v>535</v>
      </c>
      <c r="F1757" s="4" t="s">
        <v>1011</v>
      </c>
      <c r="G1757" s="4" t="s">
        <v>1012</v>
      </c>
      <c r="H1757" s="6">
        <v>375</v>
      </c>
      <c r="I1757" s="12" t="s">
        <v>91</v>
      </c>
      <c r="J1757" s="12" t="s">
        <v>1086</v>
      </c>
      <c r="K1757" s="10">
        <v>32812.5</v>
      </c>
      <c r="L1757" s="11">
        <v>0.35</v>
      </c>
      <c r="M1757" s="13">
        <f t="shared" si="56"/>
        <v>93750</v>
      </c>
      <c r="N1757" s="13">
        <f t="shared" si="57"/>
        <v>250</v>
      </c>
      <c r="O1757" s="4" t="s">
        <v>16</v>
      </c>
      <c r="P1757" s="12" t="s">
        <v>795</v>
      </c>
    </row>
    <row r="1758" spans="2:16" ht="14.25" customHeight="1">
      <c r="B1758" s="4" t="s">
        <v>13</v>
      </c>
      <c r="C1758" s="4">
        <v>1185732</v>
      </c>
      <c r="D1758" s="5">
        <v>44365</v>
      </c>
      <c r="E1758" s="4" t="s">
        <v>535</v>
      </c>
      <c r="F1758" s="4" t="s">
        <v>1011</v>
      </c>
      <c r="G1758" s="4" t="s">
        <v>1012</v>
      </c>
      <c r="H1758" s="6">
        <v>350</v>
      </c>
      <c r="I1758" s="12" t="s">
        <v>796</v>
      </c>
      <c r="J1758" s="12" t="s">
        <v>1087</v>
      </c>
      <c r="K1758" s="10">
        <v>35000</v>
      </c>
      <c r="L1758" s="11">
        <v>0.4</v>
      </c>
      <c r="M1758" s="13">
        <f t="shared" si="56"/>
        <v>87500</v>
      </c>
      <c r="N1758" s="13">
        <f t="shared" si="57"/>
        <v>250</v>
      </c>
      <c r="O1758" s="4" t="s">
        <v>16</v>
      </c>
      <c r="P1758" s="12" t="s">
        <v>797</v>
      </c>
    </row>
    <row r="1759" spans="2:16" ht="14.25" customHeight="1">
      <c r="B1759" s="4" t="s">
        <v>13</v>
      </c>
      <c r="C1759" s="4">
        <v>1185732</v>
      </c>
      <c r="D1759" s="5">
        <v>44365</v>
      </c>
      <c r="E1759" s="4" t="s">
        <v>535</v>
      </c>
      <c r="F1759" s="4" t="s">
        <v>1011</v>
      </c>
      <c r="G1759" s="4" t="s">
        <v>1012</v>
      </c>
      <c r="H1759" s="6">
        <v>350</v>
      </c>
      <c r="I1759" s="12" t="s">
        <v>798</v>
      </c>
      <c r="J1759" s="12" t="s">
        <v>1086</v>
      </c>
      <c r="K1759" s="10">
        <v>49000</v>
      </c>
      <c r="L1759" s="11">
        <v>0.35</v>
      </c>
      <c r="M1759" s="13">
        <f t="shared" si="56"/>
        <v>140000</v>
      </c>
      <c r="N1759" s="13">
        <f t="shared" si="57"/>
        <v>400</v>
      </c>
      <c r="O1759" s="4" t="s">
        <v>16</v>
      </c>
      <c r="P1759" s="12" t="s">
        <v>799</v>
      </c>
    </row>
    <row r="1760" spans="2:16" ht="14.25" customHeight="1">
      <c r="B1760" s="4" t="s">
        <v>13</v>
      </c>
      <c r="C1760" s="4">
        <v>1185732</v>
      </c>
      <c r="D1760" s="5">
        <v>44365</v>
      </c>
      <c r="E1760" s="4" t="s">
        <v>535</v>
      </c>
      <c r="F1760" s="4" t="s">
        <v>1011</v>
      </c>
      <c r="G1760" s="4" t="s">
        <v>1012</v>
      </c>
      <c r="H1760" s="6">
        <v>525</v>
      </c>
      <c r="I1760" s="12" t="s">
        <v>800</v>
      </c>
      <c r="J1760" s="12" t="s">
        <v>1087</v>
      </c>
      <c r="K1760" s="10">
        <v>118125</v>
      </c>
      <c r="L1760" s="11">
        <v>0.5</v>
      </c>
      <c r="M1760" s="13">
        <f t="shared" si="56"/>
        <v>236250</v>
      </c>
      <c r="N1760" s="13">
        <f t="shared" si="57"/>
        <v>450</v>
      </c>
      <c r="O1760" s="4" t="s">
        <v>16</v>
      </c>
      <c r="P1760" s="12" t="s">
        <v>801</v>
      </c>
    </row>
    <row r="1761" spans="2:16" ht="14.25" customHeight="1">
      <c r="B1761" s="4" t="s">
        <v>13</v>
      </c>
      <c r="C1761" s="4">
        <v>1185732</v>
      </c>
      <c r="D1761" s="5">
        <v>44394</v>
      </c>
      <c r="E1761" s="4" t="s">
        <v>535</v>
      </c>
      <c r="F1761" s="4" t="s">
        <v>1011</v>
      </c>
      <c r="G1761" s="4" t="s">
        <v>1012</v>
      </c>
      <c r="H1761" s="6">
        <v>750</v>
      </c>
      <c r="I1761" s="12" t="s">
        <v>488</v>
      </c>
      <c r="J1761" s="12" t="s">
        <v>1087</v>
      </c>
      <c r="K1761" s="10">
        <v>120000</v>
      </c>
      <c r="L1761" s="11">
        <v>0.4</v>
      </c>
      <c r="M1761" s="13">
        <f t="shared" si="56"/>
        <v>300000</v>
      </c>
      <c r="N1761" s="13">
        <f t="shared" si="57"/>
        <v>400</v>
      </c>
      <c r="O1761" s="4" t="s">
        <v>16</v>
      </c>
      <c r="P1761" s="12" t="s">
        <v>802</v>
      </c>
    </row>
    <row r="1762" spans="2:16" ht="14.25" customHeight="1">
      <c r="B1762" s="4" t="s">
        <v>13</v>
      </c>
      <c r="C1762" s="4">
        <v>1185732</v>
      </c>
      <c r="D1762" s="5">
        <v>44394</v>
      </c>
      <c r="E1762" s="4" t="s">
        <v>535</v>
      </c>
      <c r="F1762" s="4" t="s">
        <v>1011</v>
      </c>
      <c r="G1762" s="4" t="s">
        <v>1012</v>
      </c>
      <c r="H1762" s="6">
        <v>500</v>
      </c>
      <c r="I1762" s="12" t="s">
        <v>803</v>
      </c>
      <c r="J1762" s="12" t="s">
        <v>1086</v>
      </c>
      <c r="K1762" s="10">
        <v>61250</v>
      </c>
      <c r="L1762" s="11">
        <v>0.35</v>
      </c>
      <c r="M1762" s="13">
        <f t="shared" si="56"/>
        <v>175000</v>
      </c>
      <c r="N1762" s="13">
        <f t="shared" si="57"/>
        <v>350</v>
      </c>
      <c r="O1762" s="4" t="s">
        <v>16</v>
      </c>
      <c r="P1762" s="12" t="s">
        <v>804</v>
      </c>
    </row>
    <row r="1763" spans="2:16" ht="14.25" customHeight="1">
      <c r="B1763" s="4" t="s">
        <v>13</v>
      </c>
      <c r="C1763" s="4">
        <v>1185732</v>
      </c>
      <c r="D1763" s="5">
        <v>44394</v>
      </c>
      <c r="E1763" s="4" t="s">
        <v>535</v>
      </c>
      <c r="F1763" s="4" t="s">
        <v>1011</v>
      </c>
      <c r="G1763" s="4" t="s">
        <v>1012</v>
      </c>
      <c r="H1763" s="6">
        <v>425</v>
      </c>
      <c r="I1763" s="12" t="s">
        <v>805</v>
      </c>
      <c r="J1763" s="12" t="s">
        <v>1086</v>
      </c>
      <c r="K1763" s="10">
        <v>44625</v>
      </c>
      <c r="L1763" s="11">
        <v>0.35</v>
      </c>
      <c r="M1763" s="13">
        <f t="shared" si="56"/>
        <v>127500.00000000001</v>
      </c>
      <c r="N1763" s="13">
        <f t="shared" si="57"/>
        <v>300.00000000000006</v>
      </c>
      <c r="O1763" s="4" t="s">
        <v>16</v>
      </c>
      <c r="P1763" s="12" t="s">
        <v>806</v>
      </c>
    </row>
    <row r="1764" spans="2:16" ht="14.25" customHeight="1">
      <c r="B1764" s="4" t="s">
        <v>13</v>
      </c>
      <c r="C1764" s="4">
        <v>1185732</v>
      </c>
      <c r="D1764" s="5">
        <v>44394</v>
      </c>
      <c r="E1764" s="4" t="s">
        <v>535</v>
      </c>
      <c r="F1764" s="4" t="s">
        <v>1011</v>
      </c>
      <c r="G1764" s="4" t="s">
        <v>1012</v>
      </c>
      <c r="H1764" s="6">
        <v>375</v>
      </c>
      <c r="I1764" s="12" t="s">
        <v>272</v>
      </c>
      <c r="J1764" s="12" t="s">
        <v>1087</v>
      </c>
      <c r="K1764" s="10">
        <v>45000</v>
      </c>
      <c r="L1764" s="11">
        <v>0.4</v>
      </c>
      <c r="M1764" s="13">
        <f t="shared" si="56"/>
        <v>112500</v>
      </c>
      <c r="N1764" s="13">
        <f t="shared" si="57"/>
        <v>300</v>
      </c>
      <c r="O1764" s="4" t="s">
        <v>16</v>
      </c>
      <c r="P1764" s="12" t="s">
        <v>273</v>
      </c>
    </row>
    <row r="1765" spans="2:16" ht="14.25" customHeight="1">
      <c r="B1765" s="4" t="s">
        <v>13</v>
      </c>
      <c r="C1765" s="4">
        <v>1185732</v>
      </c>
      <c r="D1765" s="5">
        <v>44394</v>
      </c>
      <c r="E1765" s="4" t="s">
        <v>535</v>
      </c>
      <c r="F1765" s="4" t="s">
        <v>1011</v>
      </c>
      <c r="G1765" s="4" t="s">
        <v>1012</v>
      </c>
      <c r="H1765" s="6">
        <v>375</v>
      </c>
      <c r="I1765" s="12" t="s">
        <v>132</v>
      </c>
      <c r="J1765" s="12" t="s">
        <v>1086</v>
      </c>
      <c r="K1765" s="10">
        <v>52500</v>
      </c>
      <c r="L1765" s="11">
        <v>0.35</v>
      </c>
      <c r="M1765" s="13">
        <f t="shared" si="56"/>
        <v>150000</v>
      </c>
      <c r="N1765" s="13">
        <f t="shared" si="57"/>
        <v>400</v>
      </c>
      <c r="O1765" s="4" t="s">
        <v>16</v>
      </c>
      <c r="P1765" s="12" t="s">
        <v>807</v>
      </c>
    </row>
    <row r="1766" spans="2:16" ht="14.25" customHeight="1">
      <c r="B1766" s="4" t="s">
        <v>13</v>
      </c>
      <c r="C1766" s="4">
        <v>1185732</v>
      </c>
      <c r="D1766" s="5">
        <v>44394</v>
      </c>
      <c r="E1766" s="4" t="s">
        <v>535</v>
      </c>
      <c r="F1766" s="4" t="s">
        <v>1011</v>
      </c>
      <c r="G1766" s="4" t="s">
        <v>1012</v>
      </c>
      <c r="H1766" s="6">
        <v>550</v>
      </c>
      <c r="I1766" s="12" t="s">
        <v>687</v>
      </c>
      <c r="J1766" s="12" t="s">
        <v>1087</v>
      </c>
      <c r="K1766" s="10">
        <v>123750</v>
      </c>
      <c r="L1766" s="11">
        <v>0.5</v>
      </c>
      <c r="M1766" s="13">
        <f t="shared" si="56"/>
        <v>247500</v>
      </c>
      <c r="N1766" s="13">
        <f t="shared" si="57"/>
        <v>450</v>
      </c>
      <c r="O1766" s="4" t="s">
        <v>16</v>
      </c>
      <c r="P1766" s="12" t="s">
        <v>688</v>
      </c>
    </row>
    <row r="1767" spans="2:16" ht="14.25" customHeight="1">
      <c r="B1767" s="4" t="s">
        <v>13</v>
      </c>
      <c r="C1767" s="4">
        <v>1185732</v>
      </c>
      <c r="D1767" s="5">
        <v>44426</v>
      </c>
      <c r="E1767" s="4" t="s">
        <v>535</v>
      </c>
      <c r="F1767" s="4" t="s">
        <v>1011</v>
      </c>
      <c r="G1767" s="4" t="s">
        <v>1012</v>
      </c>
      <c r="H1767" s="6">
        <v>700</v>
      </c>
      <c r="I1767" s="12" t="s">
        <v>466</v>
      </c>
      <c r="J1767" s="12" t="s">
        <v>1087</v>
      </c>
      <c r="K1767" s="10">
        <v>112000</v>
      </c>
      <c r="L1767" s="11">
        <v>0.4</v>
      </c>
      <c r="M1767" s="13">
        <f t="shared" si="56"/>
        <v>280000</v>
      </c>
      <c r="N1767" s="13">
        <f t="shared" si="57"/>
        <v>400</v>
      </c>
      <c r="O1767" s="4" t="s">
        <v>16</v>
      </c>
      <c r="P1767" s="12" t="s">
        <v>808</v>
      </c>
    </row>
    <row r="1768" spans="2:16" ht="14.25" customHeight="1">
      <c r="B1768" s="4" t="s">
        <v>13</v>
      </c>
      <c r="C1768" s="4">
        <v>1185732</v>
      </c>
      <c r="D1768" s="5">
        <v>44426</v>
      </c>
      <c r="E1768" s="4" t="s">
        <v>535</v>
      </c>
      <c r="F1768" s="4" t="s">
        <v>1011</v>
      </c>
      <c r="G1768" s="4" t="s">
        <v>1012</v>
      </c>
      <c r="H1768" s="6">
        <v>475</v>
      </c>
      <c r="I1768" s="12" t="s">
        <v>809</v>
      </c>
      <c r="J1768" s="12" t="s">
        <v>1086</v>
      </c>
      <c r="K1768" s="10">
        <v>66500</v>
      </c>
      <c r="L1768" s="11">
        <v>0.35</v>
      </c>
      <c r="M1768" s="13">
        <f t="shared" si="56"/>
        <v>190000</v>
      </c>
      <c r="N1768" s="13">
        <f t="shared" si="57"/>
        <v>400</v>
      </c>
      <c r="O1768" s="4" t="s">
        <v>16</v>
      </c>
      <c r="P1768" s="12" t="s">
        <v>810</v>
      </c>
    </row>
    <row r="1769" spans="2:16" ht="14.25" customHeight="1">
      <c r="B1769" s="4" t="s">
        <v>13</v>
      </c>
      <c r="C1769" s="4">
        <v>1185732</v>
      </c>
      <c r="D1769" s="5">
        <v>44426</v>
      </c>
      <c r="E1769" s="4" t="s">
        <v>535</v>
      </c>
      <c r="F1769" s="4" t="s">
        <v>1011</v>
      </c>
      <c r="G1769" s="4" t="s">
        <v>1012</v>
      </c>
      <c r="H1769" s="6">
        <v>400</v>
      </c>
      <c r="I1769" s="12" t="s">
        <v>811</v>
      </c>
      <c r="J1769" s="12" t="s">
        <v>1086</v>
      </c>
      <c r="K1769" s="10">
        <v>49000</v>
      </c>
      <c r="L1769" s="11">
        <v>0.35</v>
      </c>
      <c r="M1769" s="13">
        <f t="shared" si="56"/>
        <v>140000</v>
      </c>
      <c r="N1769" s="13">
        <f t="shared" si="57"/>
        <v>350</v>
      </c>
      <c r="O1769" s="4" t="s">
        <v>16</v>
      </c>
      <c r="P1769" s="12" t="s">
        <v>812</v>
      </c>
    </row>
    <row r="1770" spans="2:16" ht="14.25" customHeight="1">
      <c r="B1770" s="4" t="s">
        <v>13</v>
      </c>
      <c r="C1770" s="4">
        <v>1185732</v>
      </c>
      <c r="D1770" s="5">
        <v>44426</v>
      </c>
      <c r="E1770" s="4" t="s">
        <v>535</v>
      </c>
      <c r="F1770" s="4" t="s">
        <v>1011</v>
      </c>
      <c r="G1770" s="4" t="s">
        <v>1012</v>
      </c>
      <c r="H1770" s="6">
        <v>325</v>
      </c>
      <c r="I1770" s="12" t="s">
        <v>682</v>
      </c>
      <c r="J1770" s="12" t="s">
        <v>1087</v>
      </c>
      <c r="K1770" s="10">
        <v>32500</v>
      </c>
      <c r="L1770" s="11">
        <v>0.4</v>
      </c>
      <c r="M1770" s="13">
        <f t="shared" si="56"/>
        <v>81250</v>
      </c>
      <c r="N1770" s="13">
        <f t="shared" si="57"/>
        <v>250</v>
      </c>
      <c r="O1770" s="4" t="s">
        <v>16</v>
      </c>
      <c r="P1770" s="12" t="s">
        <v>813</v>
      </c>
    </row>
    <row r="1771" spans="2:16" ht="14.25" customHeight="1">
      <c r="B1771" s="4" t="s">
        <v>13</v>
      </c>
      <c r="C1771" s="4">
        <v>1185732</v>
      </c>
      <c r="D1771" s="5">
        <v>44426</v>
      </c>
      <c r="E1771" s="4" t="s">
        <v>535</v>
      </c>
      <c r="F1771" s="4" t="s">
        <v>1011</v>
      </c>
      <c r="G1771" s="4" t="s">
        <v>1012</v>
      </c>
      <c r="H1771" s="6">
        <v>300</v>
      </c>
      <c r="I1771" s="12" t="s">
        <v>49</v>
      </c>
      <c r="J1771" s="12" t="s">
        <v>1086</v>
      </c>
      <c r="K1771" s="10">
        <v>36750</v>
      </c>
      <c r="L1771" s="11">
        <v>0.35</v>
      </c>
      <c r="M1771" s="13">
        <f t="shared" si="56"/>
        <v>105000</v>
      </c>
      <c r="N1771" s="13">
        <f t="shared" si="57"/>
        <v>350</v>
      </c>
      <c r="O1771" s="4" t="s">
        <v>16</v>
      </c>
      <c r="P1771" s="12" t="s">
        <v>814</v>
      </c>
    </row>
    <row r="1772" spans="2:16" ht="14.25" customHeight="1">
      <c r="B1772" s="4" t="s">
        <v>13</v>
      </c>
      <c r="C1772" s="4">
        <v>1185732</v>
      </c>
      <c r="D1772" s="5">
        <v>44426</v>
      </c>
      <c r="E1772" s="4" t="s">
        <v>535</v>
      </c>
      <c r="F1772" s="4" t="s">
        <v>1011</v>
      </c>
      <c r="G1772" s="4" t="s">
        <v>1012</v>
      </c>
      <c r="H1772" s="6">
        <v>475</v>
      </c>
      <c r="I1772" s="12" t="s">
        <v>815</v>
      </c>
      <c r="J1772" s="12" t="s">
        <v>1086</v>
      </c>
      <c r="K1772" s="10">
        <v>95000</v>
      </c>
      <c r="L1772" s="11">
        <v>0.5</v>
      </c>
      <c r="M1772" s="13">
        <f t="shared" si="56"/>
        <v>190000</v>
      </c>
      <c r="N1772" s="13">
        <f t="shared" si="57"/>
        <v>400</v>
      </c>
      <c r="O1772" s="4" t="s">
        <v>16</v>
      </c>
      <c r="P1772" s="12" t="s">
        <v>816</v>
      </c>
    </row>
    <row r="1773" spans="2:16" ht="14.25" customHeight="1">
      <c r="B1773" s="4" t="s">
        <v>13</v>
      </c>
      <c r="C1773" s="4">
        <v>1185732</v>
      </c>
      <c r="D1773" s="5">
        <v>44458</v>
      </c>
      <c r="E1773" s="4" t="s">
        <v>535</v>
      </c>
      <c r="F1773" s="4" t="s">
        <v>1011</v>
      </c>
      <c r="G1773" s="4" t="s">
        <v>1012</v>
      </c>
      <c r="H1773" s="6">
        <v>600</v>
      </c>
      <c r="I1773" s="12" t="s">
        <v>817</v>
      </c>
      <c r="J1773" s="12" t="s">
        <v>1087</v>
      </c>
      <c r="K1773" s="10">
        <v>84000</v>
      </c>
      <c r="L1773" s="11">
        <v>0.4</v>
      </c>
      <c r="M1773" s="13">
        <f t="shared" si="56"/>
        <v>210000</v>
      </c>
      <c r="N1773" s="13">
        <f t="shared" si="57"/>
        <v>350</v>
      </c>
      <c r="O1773" s="4" t="s">
        <v>16</v>
      </c>
      <c r="P1773" s="12" t="s">
        <v>818</v>
      </c>
    </row>
    <row r="1774" spans="2:16" ht="14.25" customHeight="1">
      <c r="B1774" s="4" t="s">
        <v>13</v>
      </c>
      <c r="C1774" s="4">
        <v>1185732</v>
      </c>
      <c r="D1774" s="5">
        <v>44458</v>
      </c>
      <c r="E1774" s="4" t="s">
        <v>535</v>
      </c>
      <c r="F1774" s="4" t="s">
        <v>1011</v>
      </c>
      <c r="G1774" s="4" t="s">
        <v>1012</v>
      </c>
      <c r="H1774" s="6">
        <v>400</v>
      </c>
      <c r="I1774" s="12" t="s">
        <v>642</v>
      </c>
      <c r="J1774" s="12" t="s">
        <v>1086</v>
      </c>
      <c r="K1774" s="10">
        <v>42000</v>
      </c>
      <c r="L1774" s="11">
        <v>0.35</v>
      </c>
      <c r="M1774" s="13">
        <f t="shared" si="56"/>
        <v>120000.00000000001</v>
      </c>
      <c r="N1774" s="13">
        <f t="shared" si="57"/>
        <v>300.00000000000006</v>
      </c>
      <c r="O1774" s="4" t="s">
        <v>16</v>
      </c>
      <c r="P1774" s="12" t="s">
        <v>819</v>
      </c>
    </row>
    <row r="1775" spans="2:16" ht="14.25" customHeight="1">
      <c r="B1775" s="4" t="s">
        <v>13</v>
      </c>
      <c r="C1775" s="4">
        <v>1185732</v>
      </c>
      <c r="D1775" s="5">
        <v>44458</v>
      </c>
      <c r="E1775" s="4" t="s">
        <v>535</v>
      </c>
      <c r="F1775" s="4" t="s">
        <v>1011</v>
      </c>
      <c r="G1775" s="4" t="s">
        <v>1012</v>
      </c>
      <c r="H1775" s="6">
        <v>300</v>
      </c>
      <c r="I1775" s="12" t="s">
        <v>468</v>
      </c>
      <c r="J1775" s="12" t="s">
        <v>1087</v>
      </c>
      <c r="K1775" s="10">
        <v>15750</v>
      </c>
      <c r="L1775" s="11">
        <v>0.35</v>
      </c>
      <c r="M1775" s="13">
        <f t="shared" si="56"/>
        <v>45000</v>
      </c>
      <c r="N1775" s="13">
        <f t="shared" si="57"/>
        <v>150</v>
      </c>
      <c r="O1775" s="4" t="s">
        <v>16</v>
      </c>
      <c r="P1775" s="12" t="s">
        <v>469</v>
      </c>
    </row>
    <row r="1776" spans="2:16" ht="14.25" customHeight="1">
      <c r="B1776" s="4" t="s">
        <v>13</v>
      </c>
      <c r="C1776" s="4">
        <v>1185732</v>
      </c>
      <c r="D1776" s="5">
        <v>44458</v>
      </c>
      <c r="E1776" s="4" t="s">
        <v>535</v>
      </c>
      <c r="F1776" s="4" t="s">
        <v>1011</v>
      </c>
      <c r="G1776" s="4" t="s">
        <v>1012</v>
      </c>
      <c r="H1776" s="6">
        <v>275</v>
      </c>
      <c r="I1776" s="12" t="s">
        <v>417</v>
      </c>
      <c r="J1776" s="12" t="s">
        <v>1086</v>
      </c>
      <c r="K1776" s="10">
        <v>16500</v>
      </c>
      <c r="L1776" s="11">
        <v>0.4</v>
      </c>
      <c r="M1776" s="13">
        <f t="shared" si="56"/>
        <v>41250</v>
      </c>
      <c r="N1776" s="13">
        <f t="shared" si="57"/>
        <v>150</v>
      </c>
      <c r="O1776" s="4" t="s">
        <v>16</v>
      </c>
      <c r="P1776" s="12" t="s">
        <v>820</v>
      </c>
    </row>
    <row r="1777" spans="2:16" ht="14.25" customHeight="1">
      <c r="B1777" s="4" t="s">
        <v>13</v>
      </c>
      <c r="C1777" s="4">
        <v>1185732</v>
      </c>
      <c r="D1777" s="5">
        <v>44458</v>
      </c>
      <c r="E1777" s="4" t="s">
        <v>535</v>
      </c>
      <c r="F1777" s="4" t="s">
        <v>1011</v>
      </c>
      <c r="G1777" s="4" t="s">
        <v>1012</v>
      </c>
      <c r="H1777" s="6">
        <v>275</v>
      </c>
      <c r="I1777" s="12" t="s">
        <v>222</v>
      </c>
      <c r="J1777" s="12" t="s">
        <v>1086</v>
      </c>
      <c r="K1777" s="10">
        <v>24062.5</v>
      </c>
      <c r="L1777" s="11">
        <v>0.35</v>
      </c>
      <c r="M1777" s="13">
        <f t="shared" si="56"/>
        <v>68750</v>
      </c>
      <c r="N1777" s="13">
        <f t="shared" si="57"/>
        <v>250</v>
      </c>
      <c r="O1777" s="4" t="s">
        <v>16</v>
      </c>
      <c r="P1777" s="12" t="s">
        <v>821</v>
      </c>
    </row>
    <row r="1778" spans="2:16" ht="14.25" customHeight="1">
      <c r="B1778" s="4" t="s">
        <v>13</v>
      </c>
      <c r="C1778" s="4">
        <v>1185732</v>
      </c>
      <c r="D1778" s="5">
        <v>44458</v>
      </c>
      <c r="E1778" s="4" t="s">
        <v>535</v>
      </c>
      <c r="F1778" s="4" t="s">
        <v>1011</v>
      </c>
      <c r="G1778" s="4" t="s">
        <v>1012</v>
      </c>
      <c r="H1778" s="6">
        <v>350</v>
      </c>
      <c r="I1778" s="12" t="s">
        <v>174</v>
      </c>
      <c r="J1778" s="12" t="s">
        <v>1087</v>
      </c>
      <c r="K1778" s="10">
        <v>52500</v>
      </c>
      <c r="L1778" s="11">
        <v>0.5</v>
      </c>
      <c r="M1778" s="13">
        <f t="shared" si="56"/>
        <v>105000</v>
      </c>
      <c r="N1778" s="13">
        <f t="shared" si="57"/>
        <v>300</v>
      </c>
      <c r="O1778" s="4" t="s">
        <v>16</v>
      </c>
      <c r="P1778" s="12" t="s">
        <v>822</v>
      </c>
    </row>
    <row r="1779" spans="2:16" ht="14.25" customHeight="1">
      <c r="B1779" s="4" t="s">
        <v>13</v>
      </c>
      <c r="C1779" s="4">
        <v>1185732</v>
      </c>
      <c r="D1779" s="5">
        <v>44487</v>
      </c>
      <c r="E1779" s="4" t="s">
        <v>535</v>
      </c>
      <c r="F1779" s="4" t="s">
        <v>1011</v>
      </c>
      <c r="G1779" s="4" t="s">
        <v>1012</v>
      </c>
      <c r="H1779" s="6">
        <v>525</v>
      </c>
      <c r="I1779" s="12" t="s">
        <v>823</v>
      </c>
      <c r="J1779" s="12" t="s">
        <v>1090</v>
      </c>
      <c r="K1779" s="10">
        <v>73500</v>
      </c>
      <c r="L1779" s="11">
        <v>0.4</v>
      </c>
      <c r="M1779" s="13">
        <f t="shared" si="56"/>
        <v>183750</v>
      </c>
      <c r="N1779" s="13">
        <f t="shared" si="57"/>
        <v>350</v>
      </c>
      <c r="O1779" s="4" t="s">
        <v>16</v>
      </c>
      <c r="P1779" s="12" t="s">
        <v>824</v>
      </c>
    </row>
    <row r="1780" spans="2:16" ht="14.25" customHeight="1">
      <c r="B1780" s="4" t="s">
        <v>13</v>
      </c>
      <c r="C1780" s="4">
        <v>1185732</v>
      </c>
      <c r="D1780" s="5">
        <v>44487</v>
      </c>
      <c r="E1780" s="4" t="s">
        <v>535</v>
      </c>
      <c r="F1780" s="4" t="s">
        <v>1011</v>
      </c>
      <c r="G1780" s="4" t="s">
        <v>1012</v>
      </c>
      <c r="H1780" s="6">
        <v>350</v>
      </c>
      <c r="I1780" s="12" t="s">
        <v>87</v>
      </c>
      <c r="J1780" s="12" t="s">
        <v>1088</v>
      </c>
      <c r="K1780" s="10">
        <v>30625</v>
      </c>
      <c r="L1780" s="11">
        <v>0.35</v>
      </c>
      <c r="M1780" s="13">
        <f t="shared" si="56"/>
        <v>87500</v>
      </c>
      <c r="N1780" s="13">
        <f t="shared" si="57"/>
        <v>250</v>
      </c>
      <c r="O1780" s="4" t="s">
        <v>16</v>
      </c>
      <c r="P1780" s="12" t="s">
        <v>825</v>
      </c>
    </row>
    <row r="1781" spans="2:16" ht="14.25" customHeight="1">
      <c r="B1781" s="4" t="s">
        <v>13</v>
      </c>
      <c r="C1781" s="4">
        <v>1185732</v>
      </c>
      <c r="D1781" s="5">
        <v>44487</v>
      </c>
      <c r="E1781" s="4" t="s">
        <v>535</v>
      </c>
      <c r="F1781" s="4" t="s">
        <v>1011</v>
      </c>
      <c r="G1781" s="4" t="s">
        <v>1012</v>
      </c>
      <c r="H1781" s="6">
        <v>250</v>
      </c>
      <c r="I1781" s="12" t="s">
        <v>826</v>
      </c>
      <c r="J1781" s="12" t="s">
        <v>1087</v>
      </c>
      <c r="K1781" s="10">
        <v>21875</v>
      </c>
      <c r="L1781" s="11">
        <v>0.35</v>
      </c>
      <c r="M1781" s="13">
        <f t="shared" si="56"/>
        <v>62500.000000000007</v>
      </c>
      <c r="N1781" s="13">
        <f t="shared" si="57"/>
        <v>250.00000000000003</v>
      </c>
      <c r="O1781" s="4" t="s">
        <v>16</v>
      </c>
      <c r="P1781" s="12" t="s">
        <v>827</v>
      </c>
    </row>
    <row r="1782" spans="2:16" ht="14.25" customHeight="1">
      <c r="B1782" s="4" t="s">
        <v>13</v>
      </c>
      <c r="C1782" s="4">
        <v>1185732</v>
      </c>
      <c r="D1782" s="5">
        <v>44487</v>
      </c>
      <c r="E1782" s="4" t="s">
        <v>535</v>
      </c>
      <c r="F1782" s="4" t="s">
        <v>1011</v>
      </c>
      <c r="G1782" s="4" t="s">
        <v>1012</v>
      </c>
      <c r="H1782" s="6">
        <v>225</v>
      </c>
      <c r="I1782" s="12" t="s">
        <v>828</v>
      </c>
      <c r="J1782" s="12" t="s">
        <v>1087</v>
      </c>
      <c r="K1782" s="10">
        <v>22500</v>
      </c>
      <c r="L1782" s="11">
        <v>0.4</v>
      </c>
      <c r="M1782" s="13">
        <f t="shared" si="56"/>
        <v>56250</v>
      </c>
      <c r="N1782" s="13">
        <f t="shared" si="57"/>
        <v>250</v>
      </c>
      <c r="O1782" s="4" t="s">
        <v>16</v>
      </c>
      <c r="P1782" s="12" t="s">
        <v>829</v>
      </c>
    </row>
    <row r="1783" spans="2:16" ht="14.25" customHeight="1">
      <c r="B1783" s="4" t="s">
        <v>13</v>
      </c>
      <c r="C1783" s="4">
        <v>1185732</v>
      </c>
      <c r="D1783" s="5">
        <v>44487</v>
      </c>
      <c r="E1783" s="4" t="s">
        <v>535</v>
      </c>
      <c r="F1783" s="4" t="s">
        <v>1011</v>
      </c>
      <c r="G1783" s="4" t="s">
        <v>1012</v>
      </c>
      <c r="H1783" s="6">
        <v>225</v>
      </c>
      <c r="I1783" s="12" t="s">
        <v>830</v>
      </c>
      <c r="J1783" s="12" t="s">
        <v>1087</v>
      </c>
      <c r="K1783" s="10">
        <v>27562.5</v>
      </c>
      <c r="L1783" s="11">
        <v>0.35</v>
      </c>
      <c r="M1783" s="13">
        <f t="shared" si="56"/>
        <v>78750</v>
      </c>
      <c r="N1783" s="13">
        <f t="shared" si="57"/>
        <v>350</v>
      </c>
      <c r="O1783" s="4" t="s">
        <v>16</v>
      </c>
      <c r="P1783" s="12" t="s">
        <v>831</v>
      </c>
    </row>
    <row r="1784" spans="2:16" ht="14.25" customHeight="1">
      <c r="B1784" s="4" t="s">
        <v>13</v>
      </c>
      <c r="C1784" s="4">
        <v>1185732</v>
      </c>
      <c r="D1784" s="5">
        <v>44487</v>
      </c>
      <c r="E1784" s="4" t="s">
        <v>535</v>
      </c>
      <c r="F1784" s="4" t="s">
        <v>1011</v>
      </c>
      <c r="G1784" s="4" t="s">
        <v>1012</v>
      </c>
      <c r="H1784" s="6">
        <v>350</v>
      </c>
      <c r="I1784" s="12" t="s">
        <v>366</v>
      </c>
      <c r="J1784" s="12" t="s">
        <v>1086</v>
      </c>
      <c r="K1784" s="10">
        <v>70000</v>
      </c>
      <c r="L1784" s="11">
        <v>0.5</v>
      </c>
      <c r="M1784" s="13">
        <f t="shared" si="56"/>
        <v>140000</v>
      </c>
      <c r="N1784" s="13">
        <f t="shared" si="57"/>
        <v>400</v>
      </c>
      <c r="O1784" s="4" t="s">
        <v>16</v>
      </c>
      <c r="P1784" s="12" t="s">
        <v>367</v>
      </c>
    </row>
    <row r="1785" spans="2:16" ht="14.25" customHeight="1">
      <c r="B1785" s="4" t="s">
        <v>13</v>
      </c>
      <c r="C1785" s="4">
        <v>1185732</v>
      </c>
      <c r="D1785" s="5">
        <v>44518</v>
      </c>
      <c r="E1785" s="4" t="s">
        <v>535</v>
      </c>
      <c r="F1785" s="4" t="s">
        <v>1011</v>
      </c>
      <c r="G1785" s="4" t="s">
        <v>1012</v>
      </c>
      <c r="H1785" s="6">
        <v>500</v>
      </c>
      <c r="I1785" s="12" t="s">
        <v>832</v>
      </c>
      <c r="J1785" s="12" t="s">
        <v>1089</v>
      </c>
      <c r="K1785" s="10">
        <v>70000</v>
      </c>
      <c r="L1785" s="11">
        <v>0.4</v>
      </c>
      <c r="M1785" s="13">
        <f t="shared" si="56"/>
        <v>175000</v>
      </c>
      <c r="N1785" s="13">
        <f t="shared" si="57"/>
        <v>350</v>
      </c>
      <c r="O1785" s="4" t="s">
        <v>16</v>
      </c>
      <c r="P1785" s="12" t="s">
        <v>833</v>
      </c>
    </row>
    <row r="1786" spans="2:16" ht="14.25" customHeight="1">
      <c r="B1786" s="4" t="s">
        <v>13</v>
      </c>
      <c r="C1786" s="4">
        <v>1185732</v>
      </c>
      <c r="D1786" s="5">
        <v>44518</v>
      </c>
      <c r="E1786" s="4" t="s">
        <v>535</v>
      </c>
      <c r="F1786" s="4" t="s">
        <v>1011</v>
      </c>
      <c r="G1786" s="4" t="s">
        <v>1012</v>
      </c>
      <c r="H1786" s="6">
        <v>350</v>
      </c>
      <c r="I1786" s="12" t="s">
        <v>425</v>
      </c>
      <c r="J1786" s="12" t="s">
        <v>1087</v>
      </c>
      <c r="K1786" s="10">
        <v>30625</v>
      </c>
      <c r="L1786" s="11">
        <v>0.35</v>
      </c>
      <c r="M1786" s="13">
        <f t="shared" si="56"/>
        <v>87500</v>
      </c>
      <c r="N1786" s="13">
        <f t="shared" si="57"/>
        <v>250</v>
      </c>
      <c r="O1786" s="4" t="s">
        <v>16</v>
      </c>
      <c r="P1786" s="12" t="s">
        <v>834</v>
      </c>
    </row>
    <row r="1787" spans="2:16" ht="14.25" customHeight="1">
      <c r="B1787" s="4" t="s">
        <v>13</v>
      </c>
      <c r="C1787" s="4">
        <v>1185732</v>
      </c>
      <c r="D1787" s="5">
        <v>44518</v>
      </c>
      <c r="E1787" s="4" t="s">
        <v>535</v>
      </c>
      <c r="F1787" s="4" t="s">
        <v>1011</v>
      </c>
      <c r="G1787" s="4" t="s">
        <v>1012</v>
      </c>
      <c r="H1787" s="6">
        <v>295</v>
      </c>
      <c r="I1787" s="12" t="s">
        <v>438</v>
      </c>
      <c r="J1787" s="12" t="s">
        <v>1087</v>
      </c>
      <c r="K1787" s="10">
        <v>25812.5</v>
      </c>
      <c r="L1787" s="11">
        <v>0.35</v>
      </c>
      <c r="M1787" s="13">
        <f t="shared" si="56"/>
        <v>73750</v>
      </c>
      <c r="N1787" s="13">
        <f t="shared" si="57"/>
        <v>250</v>
      </c>
      <c r="O1787" s="4" t="s">
        <v>16</v>
      </c>
      <c r="P1787" s="12" t="s">
        <v>439</v>
      </c>
    </row>
    <row r="1788" spans="2:16" ht="14.25" customHeight="1">
      <c r="B1788" s="4" t="s">
        <v>13</v>
      </c>
      <c r="C1788" s="4">
        <v>1185732</v>
      </c>
      <c r="D1788" s="5">
        <v>44518</v>
      </c>
      <c r="E1788" s="4" t="s">
        <v>535</v>
      </c>
      <c r="F1788" s="4" t="s">
        <v>1011</v>
      </c>
      <c r="G1788" s="4" t="s">
        <v>1012</v>
      </c>
      <c r="H1788" s="6">
        <v>325</v>
      </c>
      <c r="I1788" s="12" t="s">
        <v>835</v>
      </c>
      <c r="J1788" s="12" t="s">
        <v>1086</v>
      </c>
      <c r="K1788" s="10">
        <v>32500</v>
      </c>
      <c r="L1788" s="11">
        <v>0.4</v>
      </c>
      <c r="M1788" s="13">
        <f t="shared" si="56"/>
        <v>81250</v>
      </c>
      <c r="N1788" s="13">
        <f t="shared" si="57"/>
        <v>250</v>
      </c>
      <c r="O1788" s="4" t="s">
        <v>16</v>
      </c>
      <c r="P1788" s="12" t="s">
        <v>836</v>
      </c>
    </row>
    <row r="1789" spans="2:16" ht="14.25" customHeight="1">
      <c r="B1789" s="4" t="s">
        <v>13</v>
      </c>
      <c r="C1789" s="4">
        <v>1185732</v>
      </c>
      <c r="D1789" s="5">
        <v>44518</v>
      </c>
      <c r="E1789" s="4" t="s">
        <v>535</v>
      </c>
      <c r="F1789" s="4" t="s">
        <v>1011</v>
      </c>
      <c r="G1789" s="4" t="s">
        <v>1012</v>
      </c>
      <c r="H1789" s="6">
        <v>300</v>
      </c>
      <c r="I1789" s="12" t="s">
        <v>837</v>
      </c>
      <c r="J1789" s="12" t="s">
        <v>1087</v>
      </c>
      <c r="K1789" s="10">
        <v>47250</v>
      </c>
      <c r="L1789" s="11">
        <v>0.35</v>
      </c>
      <c r="M1789" s="13">
        <f t="shared" si="56"/>
        <v>135000</v>
      </c>
      <c r="N1789" s="13">
        <f t="shared" si="57"/>
        <v>450</v>
      </c>
      <c r="O1789" s="4" t="s">
        <v>16</v>
      </c>
      <c r="P1789" s="12" t="s">
        <v>838</v>
      </c>
    </row>
    <row r="1790" spans="2:16" ht="14.25" customHeight="1">
      <c r="B1790" s="4" t="s">
        <v>13</v>
      </c>
      <c r="C1790" s="4">
        <v>1185732</v>
      </c>
      <c r="D1790" s="5">
        <v>44518</v>
      </c>
      <c r="E1790" s="4" t="s">
        <v>535</v>
      </c>
      <c r="F1790" s="4" t="s">
        <v>1011</v>
      </c>
      <c r="G1790" s="4" t="s">
        <v>1012</v>
      </c>
      <c r="H1790" s="6">
        <v>400</v>
      </c>
      <c r="I1790" s="12" t="s">
        <v>521</v>
      </c>
      <c r="J1790" s="12" t="s">
        <v>1087</v>
      </c>
      <c r="K1790" s="10">
        <v>100000</v>
      </c>
      <c r="L1790" s="11">
        <v>0.5</v>
      </c>
      <c r="M1790" s="13">
        <f t="shared" si="56"/>
        <v>200000</v>
      </c>
      <c r="N1790" s="13">
        <f t="shared" si="57"/>
        <v>500</v>
      </c>
      <c r="O1790" s="4" t="s">
        <v>16</v>
      </c>
      <c r="P1790" s="12" t="s">
        <v>839</v>
      </c>
    </row>
    <row r="1791" spans="2:16" ht="14.25" customHeight="1">
      <c r="B1791" s="4" t="s">
        <v>13</v>
      </c>
      <c r="C1791" s="4">
        <v>1185732</v>
      </c>
      <c r="D1791" s="5">
        <v>44547</v>
      </c>
      <c r="E1791" s="4" t="s">
        <v>535</v>
      </c>
      <c r="F1791" s="4" t="s">
        <v>1011</v>
      </c>
      <c r="G1791" s="4" t="s">
        <v>1012</v>
      </c>
      <c r="H1791" s="6">
        <v>650</v>
      </c>
      <c r="I1791" s="12" t="s">
        <v>400</v>
      </c>
      <c r="J1791" s="12" t="s">
        <v>1088</v>
      </c>
      <c r="K1791" s="10">
        <v>117000</v>
      </c>
      <c r="L1791" s="11">
        <v>0.4</v>
      </c>
      <c r="M1791" s="13">
        <f t="shared" si="56"/>
        <v>292500</v>
      </c>
      <c r="N1791" s="13">
        <f t="shared" si="57"/>
        <v>450</v>
      </c>
      <c r="O1791" s="4" t="s">
        <v>16</v>
      </c>
      <c r="P1791" s="12" t="s">
        <v>401</v>
      </c>
    </row>
    <row r="1792" spans="2:16" ht="14.25" customHeight="1">
      <c r="B1792" s="4" t="s">
        <v>13</v>
      </c>
      <c r="C1792" s="4">
        <v>1185732</v>
      </c>
      <c r="D1792" s="5">
        <v>44547</v>
      </c>
      <c r="E1792" s="4" t="s">
        <v>535</v>
      </c>
      <c r="F1792" s="4" t="s">
        <v>1011</v>
      </c>
      <c r="G1792" s="4" t="s">
        <v>1012</v>
      </c>
      <c r="H1792" s="6">
        <v>450</v>
      </c>
      <c r="I1792" s="12" t="s">
        <v>279</v>
      </c>
      <c r="J1792" s="12" t="s">
        <v>1087</v>
      </c>
      <c r="K1792" s="10">
        <v>55125</v>
      </c>
      <c r="L1792" s="11">
        <v>0.35</v>
      </c>
      <c r="M1792" s="13">
        <f t="shared" si="56"/>
        <v>157500</v>
      </c>
      <c r="N1792" s="13">
        <f t="shared" si="57"/>
        <v>350</v>
      </c>
      <c r="O1792" s="4" t="s">
        <v>16</v>
      </c>
      <c r="P1792" s="12" t="s">
        <v>840</v>
      </c>
    </row>
    <row r="1793" spans="2:16" ht="14.25" customHeight="1">
      <c r="B1793" s="4" t="s">
        <v>13</v>
      </c>
      <c r="C1793" s="4">
        <v>1185732</v>
      </c>
      <c r="D1793" s="5">
        <v>44547</v>
      </c>
      <c r="E1793" s="4" t="s">
        <v>535</v>
      </c>
      <c r="F1793" s="4" t="s">
        <v>1011</v>
      </c>
      <c r="G1793" s="4" t="s">
        <v>1012</v>
      </c>
      <c r="H1793" s="6">
        <v>400</v>
      </c>
      <c r="I1793" s="12" t="s">
        <v>841</v>
      </c>
      <c r="J1793" s="12" t="s">
        <v>1086</v>
      </c>
      <c r="K1793" s="10">
        <v>49000</v>
      </c>
      <c r="L1793" s="11">
        <v>0.35</v>
      </c>
      <c r="M1793" s="13">
        <f t="shared" si="56"/>
        <v>140000</v>
      </c>
      <c r="N1793" s="13">
        <f t="shared" si="57"/>
        <v>350</v>
      </c>
      <c r="O1793" s="4" t="s">
        <v>16</v>
      </c>
      <c r="P1793" s="12" t="s">
        <v>842</v>
      </c>
    </row>
    <row r="1794" spans="2:16" ht="14.25" customHeight="1">
      <c r="B1794" s="4" t="s">
        <v>13</v>
      </c>
      <c r="C1794" s="4">
        <v>1185732</v>
      </c>
      <c r="D1794" s="5">
        <v>44547</v>
      </c>
      <c r="E1794" s="4" t="s">
        <v>535</v>
      </c>
      <c r="F1794" s="4" t="s">
        <v>1011</v>
      </c>
      <c r="G1794" s="4" t="s">
        <v>1012</v>
      </c>
      <c r="H1794" s="6">
        <v>350</v>
      </c>
      <c r="I1794" s="12" t="s">
        <v>843</v>
      </c>
      <c r="J1794" s="12" t="s">
        <v>1087</v>
      </c>
      <c r="K1794" s="10">
        <v>49000</v>
      </c>
      <c r="L1794" s="11">
        <v>0.4</v>
      </c>
      <c r="M1794" s="13">
        <f t="shared" si="56"/>
        <v>122500</v>
      </c>
      <c r="N1794" s="13">
        <f t="shared" si="57"/>
        <v>350</v>
      </c>
      <c r="O1794" s="4" t="s">
        <v>16</v>
      </c>
      <c r="P1794" s="12" t="s">
        <v>844</v>
      </c>
    </row>
    <row r="1795" spans="2:16" ht="14.25" customHeight="1">
      <c r="B1795" s="4" t="s">
        <v>13</v>
      </c>
      <c r="C1795" s="4">
        <v>1185732</v>
      </c>
      <c r="D1795" s="5">
        <v>44547</v>
      </c>
      <c r="E1795" s="4" t="s">
        <v>535</v>
      </c>
      <c r="F1795" s="4" t="s">
        <v>1011</v>
      </c>
      <c r="G1795" s="4" t="s">
        <v>1012</v>
      </c>
      <c r="H1795" s="6">
        <v>350</v>
      </c>
      <c r="I1795" s="12" t="s">
        <v>845</v>
      </c>
      <c r="J1795" s="12" t="s">
        <v>1087</v>
      </c>
      <c r="K1795" s="10">
        <v>55125</v>
      </c>
      <c r="L1795" s="11">
        <v>0.35</v>
      </c>
      <c r="M1795" s="13">
        <f t="shared" si="56"/>
        <v>157500</v>
      </c>
      <c r="N1795" s="13">
        <f t="shared" si="57"/>
        <v>450</v>
      </c>
      <c r="O1795" s="4" t="s">
        <v>16</v>
      </c>
      <c r="P1795" s="12" t="s">
        <v>846</v>
      </c>
    </row>
    <row r="1796" spans="2:16" ht="14.25" customHeight="1">
      <c r="B1796" s="4" t="s">
        <v>13</v>
      </c>
      <c r="C1796" s="4">
        <v>1185732</v>
      </c>
      <c r="D1796" s="5">
        <v>44547</v>
      </c>
      <c r="E1796" s="4" t="s">
        <v>535</v>
      </c>
      <c r="F1796" s="4" t="s">
        <v>1011</v>
      </c>
      <c r="G1796" s="4" t="s">
        <v>1012</v>
      </c>
      <c r="H1796" s="6">
        <v>450</v>
      </c>
      <c r="I1796" s="12" t="s">
        <v>849</v>
      </c>
      <c r="J1796" s="12" t="s">
        <v>1088</v>
      </c>
      <c r="K1796" s="10">
        <v>112500</v>
      </c>
      <c r="L1796" s="11">
        <v>0.5</v>
      </c>
      <c r="M1796" s="13">
        <f t="shared" si="56"/>
        <v>225000</v>
      </c>
      <c r="N1796" s="13">
        <f t="shared" si="57"/>
        <v>500</v>
      </c>
      <c r="O1796" s="4" t="s">
        <v>16</v>
      </c>
      <c r="P1796" s="12" t="s">
        <v>850</v>
      </c>
    </row>
    <row r="1797" spans="2:16" ht="14.25" customHeight="1">
      <c r="B1797" s="4" t="s">
        <v>13</v>
      </c>
      <c r="C1797" s="4">
        <v>1185732</v>
      </c>
      <c r="D1797" s="5">
        <v>44207</v>
      </c>
      <c r="E1797" s="4" t="s">
        <v>535</v>
      </c>
      <c r="F1797" s="4" t="s">
        <v>1011</v>
      </c>
      <c r="G1797" s="4" t="s">
        <v>1012</v>
      </c>
      <c r="H1797" s="6">
        <v>675</v>
      </c>
      <c r="I1797" s="12" t="s">
        <v>750</v>
      </c>
      <c r="J1797" s="12" t="s">
        <v>1086</v>
      </c>
      <c r="K1797" s="10">
        <v>67500</v>
      </c>
      <c r="L1797" s="11">
        <v>0.4</v>
      </c>
      <c r="M1797" s="13">
        <f t="shared" si="56"/>
        <v>168750</v>
      </c>
      <c r="N1797" s="13">
        <f t="shared" si="57"/>
        <v>250</v>
      </c>
      <c r="O1797" s="4" t="s">
        <v>16</v>
      </c>
      <c r="P1797" s="12" t="s">
        <v>851</v>
      </c>
    </row>
    <row r="1798" spans="2:16" ht="14.25" customHeight="1">
      <c r="B1798" s="4" t="s">
        <v>13</v>
      </c>
      <c r="C1798" s="4">
        <v>1185732</v>
      </c>
      <c r="D1798" s="5">
        <v>44207</v>
      </c>
      <c r="E1798" s="4" t="s">
        <v>535</v>
      </c>
      <c r="F1798" s="4" t="s">
        <v>1011</v>
      </c>
      <c r="G1798" s="4" t="s">
        <v>1012</v>
      </c>
      <c r="H1798" s="6">
        <v>475</v>
      </c>
      <c r="I1798" s="12" t="s">
        <v>717</v>
      </c>
      <c r="J1798" s="12" t="s">
        <v>1087</v>
      </c>
      <c r="K1798" s="10">
        <v>41562.5</v>
      </c>
      <c r="L1798" s="11">
        <v>0.35</v>
      </c>
      <c r="M1798" s="13">
        <f t="shared" si="56"/>
        <v>118750.00000000001</v>
      </c>
      <c r="N1798" s="13">
        <f t="shared" si="57"/>
        <v>250.00000000000003</v>
      </c>
      <c r="O1798" s="4" t="s">
        <v>16</v>
      </c>
      <c r="P1798" s="12" t="s">
        <v>852</v>
      </c>
    </row>
    <row r="1799" spans="2:16" ht="14.25" customHeight="1">
      <c r="B1799" s="4" t="s">
        <v>13</v>
      </c>
      <c r="C1799" s="4">
        <v>1185732</v>
      </c>
      <c r="D1799" s="5">
        <v>44207</v>
      </c>
      <c r="E1799" s="4" t="s">
        <v>535</v>
      </c>
      <c r="F1799" s="4" t="s">
        <v>1011</v>
      </c>
      <c r="G1799" s="4" t="s">
        <v>1012</v>
      </c>
      <c r="H1799" s="6">
        <v>475</v>
      </c>
      <c r="I1799" s="12" t="s">
        <v>148</v>
      </c>
      <c r="J1799" s="12" t="s">
        <v>1087</v>
      </c>
      <c r="K1799" s="10">
        <v>24937.5</v>
      </c>
      <c r="L1799" s="11">
        <v>0.35</v>
      </c>
      <c r="M1799" s="13">
        <f t="shared" ref="M1799:M1862" si="58">K1799/L1799</f>
        <v>71250</v>
      </c>
      <c r="N1799" s="13">
        <f t="shared" ref="N1799:N1862" si="59">M1799/H1799</f>
        <v>150</v>
      </c>
      <c r="O1799" s="4" t="s">
        <v>16</v>
      </c>
      <c r="P1799" s="12" t="s">
        <v>149</v>
      </c>
    </row>
    <row r="1800" spans="2:16" ht="14.25" customHeight="1">
      <c r="B1800" s="4" t="s">
        <v>13</v>
      </c>
      <c r="C1800" s="4">
        <v>1185732</v>
      </c>
      <c r="D1800" s="5">
        <v>44207</v>
      </c>
      <c r="E1800" s="4" t="s">
        <v>535</v>
      </c>
      <c r="F1800" s="4" t="s">
        <v>1011</v>
      </c>
      <c r="G1800" s="4" t="s">
        <v>1012</v>
      </c>
      <c r="H1800" s="6">
        <v>325</v>
      </c>
      <c r="I1800" s="12" t="s">
        <v>380</v>
      </c>
      <c r="J1800" s="12" t="s">
        <v>1087</v>
      </c>
      <c r="K1800" s="10">
        <v>26000</v>
      </c>
      <c r="L1800" s="11">
        <v>0.4</v>
      </c>
      <c r="M1800" s="13">
        <f t="shared" si="58"/>
        <v>65000</v>
      </c>
      <c r="N1800" s="13">
        <f t="shared" si="59"/>
        <v>200</v>
      </c>
      <c r="O1800" s="4" t="s">
        <v>16</v>
      </c>
      <c r="P1800" s="12" t="s">
        <v>853</v>
      </c>
    </row>
    <row r="1801" spans="2:16" ht="14.25" customHeight="1">
      <c r="B1801" s="4" t="s">
        <v>13</v>
      </c>
      <c r="C1801" s="4">
        <v>1185732</v>
      </c>
      <c r="D1801" s="5">
        <v>44207</v>
      </c>
      <c r="E1801" s="4" t="s">
        <v>535</v>
      </c>
      <c r="F1801" s="4" t="s">
        <v>1011</v>
      </c>
      <c r="G1801" s="4" t="s">
        <v>1012</v>
      </c>
      <c r="H1801" s="6">
        <v>375</v>
      </c>
      <c r="I1801" s="12" t="s">
        <v>612</v>
      </c>
      <c r="J1801" s="12" t="s">
        <v>1087</v>
      </c>
      <c r="K1801" s="10">
        <v>45937.5</v>
      </c>
      <c r="L1801" s="11">
        <v>0.35</v>
      </c>
      <c r="M1801" s="13">
        <f t="shared" si="58"/>
        <v>131250</v>
      </c>
      <c r="N1801" s="13">
        <f t="shared" si="59"/>
        <v>350</v>
      </c>
      <c r="O1801" s="4" t="s">
        <v>16</v>
      </c>
      <c r="P1801" s="12" t="s">
        <v>854</v>
      </c>
    </row>
    <row r="1802" spans="2:16" ht="14.25" customHeight="1">
      <c r="B1802" s="4" t="s">
        <v>13</v>
      </c>
      <c r="C1802" s="4">
        <v>1185732</v>
      </c>
      <c r="D1802" s="5">
        <v>44207</v>
      </c>
      <c r="E1802" s="4" t="s">
        <v>535</v>
      </c>
      <c r="F1802" s="4" t="s">
        <v>1011</v>
      </c>
      <c r="G1802" s="4" t="s">
        <v>1012</v>
      </c>
      <c r="H1802" s="6">
        <v>475</v>
      </c>
      <c r="I1802" s="12" t="s">
        <v>209</v>
      </c>
      <c r="J1802" s="12" t="s">
        <v>1087</v>
      </c>
      <c r="K1802" s="10">
        <v>59375</v>
      </c>
      <c r="L1802" s="11">
        <v>0.5</v>
      </c>
      <c r="M1802" s="13">
        <f t="shared" si="58"/>
        <v>118750</v>
      </c>
      <c r="N1802" s="13">
        <f t="shared" si="59"/>
        <v>250</v>
      </c>
      <c r="O1802" s="4" t="s">
        <v>16</v>
      </c>
      <c r="P1802" s="12" t="s">
        <v>855</v>
      </c>
    </row>
    <row r="1803" spans="2:16" ht="14.25" customHeight="1">
      <c r="B1803" s="4" t="s">
        <v>13</v>
      </c>
      <c r="C1803" s="4">
        <v>1185732</v>
      </c>
      <c r="D1803" s="5">
        <v>44238</v>
      </c>
      <c r="E1803" s="4" t="s">
        <v>535</v>
      </c>
      <c r="F1803" s="4" t="s">
        <v>1011</v>
      </c>
      <c r="G1803" s="4" t="s">
        <v>1012</v>
      </c>
      <c r="H1803" s="6">
        <v>725</v>
      </c>
      <c r="I1803" s="12" t="s">
        <v>642</v>
      </c>
      <c r="J1803" s="12" t="s">
        <v>1086</v>
      </c>
      <c r="K1803" s="10">
        <v>72500</v>
      </c>
      <c r="L1803" s="11">
        <v>0.4</v>
      </c>
      <c r="M1803" s="13">
        <f t="shared" si="58"/>
        <v>181250</v>
      </c>
      <c r="N1803" s="13">
        <f t="shared" si="59"/>
        <v>250</v>
      </c>
      <c r="O1803" s="4" t="s">
        <v>16</v>
      </c>
      <c r="P1803" s="12" t="s">
        <v>856</v>
      </c>
    </row>
    <row r="1804" spans="2:16" ht="14.25" customHeight="1">
      <c r="B1804" s="4" t="s">
        <v>13</v>
      </c>
      <c r="C1804" s="4">
        <v>1185732</v>
      </c>
      <c r="D1804" s="5">
        <v>44238</v>
      </c>
      <c r="E1804" s="4" t="s">
        <v>535</v>
      </c>
      <c r="F1804" s="4" t="s">
        <v>1011</v>
      </c>
      <c r="G1804" s="4" t="s">
        <v>1012</v>
      </c>
      <c r="H1804" s="6">
        <v>375</v>
      </c>
      <c r="I1804" s="12" t="s">
        <v>141</v>
      </c>
      <c r="J1804" s="12" t="s">
        <v>1086</v>
      </c>
      <c r="K1804" s="10">
        <v>32812.5</v>
      </c>
      <c r="L1804" s="11">
        <v>0.35</v>
      </c>
      <c r="M1804" s="13">
        <f t="shared" si="58"/>
        <v>93750</v>
      </c>
      <c r="N1804" s="13">
        <f t="shared" si="59"/>
        <v>250</v>
      </c>
      <c r="O1804" s="4" t="s">
        <v>16</v>
      </c>
      <c r="P1804" s="12" t="s">
        <v>857</v>
      </c>
    </row>
    <row r="1805" spans="2:16" ht="14.25" customHeight="1">
      <c r="B1805" s="4" t="s">
        <v>13</v>
      </c>
      <c r="C1805" s="4">
        <v>1185732</v>
      </c>
      <c r="D1805" s="5">
        <v>44238</v>
      </c>
      <c r="E1805" s="4" t="s">
        <v>535</v>
      </c>
      <c r="F1805" s="4" t="s">
        <v>1011</v>
      </c>
      <c r="G1805" s="4" t="s">
        <v>1012</v>
      </c>
      <c r="H1805" s="6">
        <v>425</v>
      </c>
      <c r="I1805" s="12" t="s">
        <v>248</v>
      </c>
      <c r="J1805" s="12" t="s">
        <v>1087</v>
      </c>
      <c r="K1805" s="10">
        <v>22312.5</v>
      </c>
      <c r="L1805" s="11">
        <v>0.35</v>
      </c>
      <c r="M1805" s="13">
        <f t="shared" si="58"/>
        <v>63750.000000000007</v>
      </c>
      <c r="N1805" s="13">
        <f t="shared" si="59"/>
        <v>150.00000000000003</v>
      </c>
      <c r="O1805" s="4" t="s">
        <v>16</v>
      </c>
      <c r="P1805" s="12" t="s">
        <v>858</v>
      </c>
    </row>
    <row r="1806" spans="2:16" ht="14.25" customHeight="1">
      <c r="B1806" s="4" t="s">
        <v>13</v>
      </c>
      <c r="C1806" s="4">
        <v>1185732</v>
      </c>
      <c r="D1806" s="5">
        <v>44238</v>
      </c>
      <c r="E1806" s="4" t="s">
        <v>283</v>
      </c>
      <c r="F1806" s="4" t="s">
        <v>1013</v>
      </c>
      <c r="G1806" s="4" t="s">
        <v>1014</v>
      </c>
      <c r="H1806" s="6">
        <v>300</v>
      </c>
      <c r="I1806" s="12" t="s">
        <v>859</v>
      </c>
      <c r="J1806" s="12" t="s">
        <v>1086</v>
      </c>
      <c r="K1806" s="10">
        <v>24000</v>
      </c>
      <c r="L1806" s="11">
        <v>0.4</v>
      </c>
      <c r="M1806" s="13">
        <f t="shared" si="58"/>
        <v>60000</v>
      </c>
      <c r="N1806" s="13">
        <f t="shared" si="59"/>
        <v>200</v>
      </c>
      <c r="O1806" s="4" t="s">
        <v>16</v>
      </c>
      <c r="P1806" s="12" t="s">
        <v>860</v>
      </c>
    </row>
    <row r="1807" spans="2:16" ht="14.25" customHeight="1">
      <c r="B1807" s="4" t="s">
        <v>13</v>
      </c>
      <c r="C1807" s="4">
        <v>1185732</v>
      </c>
      <c r="D1807" s="5">
        <v>44238</v>
      </c>
      <c r="E1807" s="4" t="s">
        <v>283</v>
      </c>
      <c r="F1807" s="4" t="s">
        <v>1013</v>
      </c>
      <c r="G1807" s="4" t="s">
        <v>1014</v>
      </c>
      <c r="H1807" s="6">
        <v>375</v>
      </c>
      <c r="I1807" s="12" t="s">
        <v>515</v>
      </c>
      <c r="J1807" s="12" t="s">
        <v>1087</v>
      </c>
      <c r="K1807" s="10">
        <v>45937.5</v>
      </c>
      <c r="L1807" s="11">
        <v>0.35</v>
      </c>
      <c r="M1807" s="13">
        <f t="shared" si="58"/>
        <v>131250</v>
      </c>
      <c r="N1807" s="13">
        <f t="shared" si="59"/>
        <v>350</v>
      </c>
      <c r="O1807" s="4" t="s">
        <v>16</v>
      </c>
      <c r="P1807" s="12" t="s">
        <v>516</v>
      </c>
    </row>
    <row r="1808" spans="2:16" ht="14.25" customHeight="1">
      <c r="B1808" s="4" t="s">
        <v>13</v>
      </c>
      <c r="C1808" s="4">
        <v>1185732</v>
      </c>
      <c r="D1808" s="5">
        <v>44238</v>
      </c>
      <c r="E1808" s="4" t="s">
        <v>283</v>
      </c>
      <c r="F1808" s="4" t="s">
        <v>1013</v>
      </c>
      <c r="G1808" s="4" t="s">
        <v>1014</v>
      </c>
      <c r="H1808" s="6">
        <v>450</v>
      </c>
      <c r="I1808" s="12" t="s">
        <v>81</v>
      </c>
      <c r="J1808" s="12" t="s">
        <v>1088</v>
      </c>
      <c r="K1808" s="10">
        <v>56250</v>
      </c>
      <c r="L1808" s="11">
        <v>0.5</v>
      </c>
      <c r="M1808" s="13">
        <f t="shared" si="58"/>
        <v>112500</v>
      </c>
      <c r="N1808" s="13">
        <f t="shared" si="59"/>
        <v>250</v>
      </c>
      <c r="O1808" s="4" t="s">
        <v>16</v>
      </c>
      <c r="P1808" s="12" t="s">
        <v>861</v>
      </c>
    </row>
    <row r="1809" spans="2:16" ht="14.25" customHeight="1">
      <c r="B1809" s="4" t="s">
        <v>13</v>
      </c>
      <c r="C1809" s="4">
        <v>1185732</v>
      </c>
      <c r="D1809" s="5">
        <v>44265</v>
      </c>
      <c r="E1809" s="4" t="s">
        <v>283</v>
      </c>
      <c r="F1809" s="4" t="s">
        <v>1013</v>
      </c>
      <c r="G1809" s="4" t="s">
        <v>1014</v>
      </c>
      <c r="H1809" s="6">
        <v>670</v>
      </c>
      <c r="I1809" s="12" t="s">
        <v>862</v>
      </c>
      <c r="J1809" s="12" t="s">
        <v>1086</v>
      </c>
      <c r="K1809" s="10">
        <v>80400</v>
      </c>
      <c r="L1809" s="11">
        <v>0.4</v>
      </c>
      <c r="M1809" s="13">
        <f t="shared" si="58"/>
        <v>201000</v>
      </c>
      <c r="N1809" s="13">
        <f t="shared" si="59"/>
        <v>300</v>
      </c>
      <c r="O1809" s="4" t="s">
        <v>16</v>
      </c>
      <c r="P1809" s="12" t="s">
        <v>863</v>
      </c>
    </row>
    <row r="1810" spans="2:16" ht="14.25" customHeight="1">
      <c r="B1810" s="4" t="s">
        <v>13</v>
      </c>
      <c r="C1810" s="4">
        <v>1185732</v>
      </c>
      <c r="D1810" s="5">
        <v>44265</v>
      </c>
      <c r="E1810" s="4" t="s">
        <v>283</v>
      </c>
      <c r="F1810" s="4" t="s">
        <v>1013</v>
      </c>
      <c r="G1810" s="4" t="s">
        <v>1014</v>
      </c>
      <c r="H1810" s="6">
        <v>350</v>
      </c>
      <c r="I1810" s="12" t="s">
        <v>646</v>
      </c>
      <c r="J1810" s="12" t="s">
        <v>1087</v>
      </c>
      <c r="K1810" s="10">
        <v>36750</v>
      </c>
      <c r="L1810" s="11">
        <v>0.35</v>
      </c>
      <c r="M1810" s="13">
        <f t="shared" si="58"/>
        <v>105000</v>
      </c>
      <c r="N1810" s="13">
        <f t="shared" si="59"/>
        <v>300</v>
      </c>
      <c r="O1810" s="4" t="s">
        <v>16</v>
      </c>
      <c r="P1810" s="12" t="s">
        <v>647</v>
      </c>
    </row>
    <row r="1811" spans="2:16" ht="14.25" customHeight="1">
      <c r="B1811" s="4" t="s">
        <v>13</v>
      </c>
      <c r="C1811" s="4">
        <v>1185732</v>
      </c>
      <c r="D1811" s="5">
        <v>44265</v>
      </c>
      <c r="E1811" s="4" t="s">
        <v>283</v>
      </c>
      <c r="F1811" s="4" t="s">
        <v>1013</v>
      </c>
      <c r="G1811" s="4" t="s">
        <v>1014</v>
      </c>
      <c r="H1811" s="6">
        <v>400</v>
      </c>
      <c r="I1811" s="12" t="s">
        <v>459</v>
      </c>
      <c r="J1811" s="12" t="s">
        <v>1087</v>
      </c>
      <c r="K1811" s="10">
        <v>28000</v>
      </c>
      <c r="L1811" s="11">
        <v>0.35</v>
      </c>
      <c r="M1811" s="13">
        <f t="shared" si="58"/>
        <v>80000</v>
      </c>
      <c r="N1811" s="13">
        <f t="shared" si="59"/>
        <v>200</v>
      </c>
      <c r="O1811" s="4" t="s">
        <v>16</v>
      </c>
      <c r="P1811" s="12" t="s">
        <v>460</v>
      </c>
    </row>
    <row r="1812" spans="2:16" ht="14.25" customHeight="1">
      <c r="B1812" s="4" t="s">
        <v>13</v>
      </c>
      <c r="C1812" s="4">
        <v>1185732</v>
      </c>
      <c r="D1812" s="5">
        <v>44265</v>
      </c>
      <c r="E1812" s="4" t="s">
        <v>283</v>
      </c>
      <c r="F1812" s="4" t="s">
        <v>1013</v>
      </c>
      <c r="G1812" s="4" t="s">
        <v>1014</v>
      </c>
      <c r="H1812" s="6">
        <v>250</v>
      </c>
      <c r="I1812" s="12" t="s">
        <v>346</v>
      </c>
      <c r="J1812" s="12" t="s">
        <v>1087</v>
      </c>
      <c r="K1812" s="10">
        <v>25000</v>
      </c>
      <c r="L1812" s="11">
        <v>0.4</v>
      </c>
      <c r="M1812" s="13">
        <f t="shared" si="58"/>
        <v>62500</v>
      </c>
      <c r="N1812" s="13">
        <f t="shared" si="59"/>
        <v>250</v>
      </c>
      <c r="O1812" s="4" t="s">
        <v>16</v>
      </c>
      <c r="P1812" s="12" t="s">
        <v>347</v>
      </c>
    </row>
    <row r="1813" spans="2:16" ht="14.25" customHeight="1">
      <c r="B1813" s="4" t="s">
        <v>13</v>
      </c>
      <c r="C1813" s="4">
        <v>1185732</v>
      </c>
      <c r="D1813" s="5">
        <v>44265</v>
      </c>
      <c r="E1813" s="4" t="s">
        <v>283</v>
      </c>
      <c r="F1813" s="4" t="s">
        <v>1013</v>
      </c>
      <c r="G1813" s="4" t="s">
        <v>1014</v>
      </c>
      <c r="H1813" s="6">
        <v>300</v>
      </c>
      <c r="I1813" s="12" t="s">
        <v>423</v>
      </c>
      <c r="J1813" s="12" t="s">
        <v>1087</v>
      </c>
      <c r="K1813" s="10">
        <v>42000</v>
      </c>
      <c r="L1813" s="11">
        <v>0.35</v>
      </c>
      <c r="M1813" s="13">
        <f t="shared" si="58"/>
        <v>120000.00000000001</v>
      </c>
      <c r="N1813" s="13">
        <f t="shared" si="59"/>
        <v>400.00000000000006</v>
      </c>
      <c r="O1813" s="4" t="s">
        <v>16</v>
      </c>
      <c r="P1813" s="12" t="s">
        <v>424</v>
      </c>
    </row>
    <row r="1814" spans="2:16" ht="14.25" customHeight="1">
      <c r="B1814" s="4" t="s">
        <v>13</v>
      </c>
      <c r="C1814" s="4">
        <v>1185732</v>
      </c>
      <c r="D1814" s="5">
        <v>44265</v>
      </c>
      <c r="E1814" s="4" t="s">
        <v>283</v>
      </c>
      <c r="F1814" s="4" t="s">
        <v>1013</v>
      </c>
      <c r="G1814" s="4" t="s">
        <v>1014</v>
      </c>
      <c r="H1814" s="6">
        <v>400</v>
      </c>
      <c r="I1814" s="12" t="s">
        <v>37</v>
      </c>
      <c r="J1814" s="12" t="s">
        <v>1086</v>
      </c>
      <c r="K1814" s="10">
        <v>60000</v>
      </c>
      <c r="L1814" s="11">
        <v>0.5</v>
      </c>
      <c r="M1814" s="13">
        <f t="shared" si="58"/>
        <v>120000</v>
      </c>
      <c r="N1814" s="13">
        <f t="shared" si="59"/>
        <v>300</v>
      </c>
      <c r="O1814" s="4" t="s">
        <v>16</v>
      </c>
      <c r="P1814" s="12" t="s">
        <v>864</v>
      </c>
    </row>
    <row r="1815" spans="2:16" ht="14.25" customHeight="1">
      <c r="B1815" s="4" t="s">
        <v>13</v>
      </c>
      <c r="C1815" s="4">
        <v>1185732</v>
      </c>
      <c r="D1815" s="5">
        <v>44297</v>
      </c>
      <c r="E1815" s="4" t="s">
        <v>283</v>
      </c>
      <c r="F1815" s="4" t="s">
        <v>1013</v>
      </c>
      <c r="G1815" s="4" t="s">
        <v>1014</v>
      </c>
      <c r="H1815" s="6">
        <v>625</v>
      </c>
      <c r="I1815" s="12" t="s">
        <v>865</v>
      </c>
      <c r="J1815" s="12" t="s">
        <v>1087</v>
      </c>
      <c r="K1815" s="10">
        <v>75000</v>
      </c>
      <c r="L1815" s="11">
        <v>0.4</v>
      </c>
      <c r="M1815" s="13">
        <f t="shared" si="58"/>
        <v>187500</v>
      </c>
      <c r="N1815" s="13">
        <f t="shared" si="59"/>
        <v>300</v>
      </c>
      <c r="O1815" s="4" t="s">
        <v>16</v>
      </c>
      <c r="P1815" s="12" t="s">
        <v>866</v>
      </c>
    </row>
    <row r="1816" spans="2:16" ht="14.25" customHeight="1">
      <c r="B1816" s="4" t="s">
        <v>13</v>
      </c>
      <c r="C1816" s="4">
        <v>1185732</v>
      </c>
      <c r="D1816" s="5">
        <v>44297</v>
      </c>
      <c r="E1816" s="4" t="s">
        <v>283</v>
      </c>
      <c r="F1816" s="4" t="s">
        <v>1013</v>
      </c>
      <c r="G1816" s="4" t="s">
        <v>1014</v>
      </c>
      <c r="H1816" s="6">
        <v>325</v>
      </c>
      <c r="I1816" s="12" t="s">
        <v>143</v>
      </c>
      <c r="J1816" s="12" t="s">
        <v>1087</v>
      </c>
      <c r="K1816" s="10">
        <v>28437.5</v>
      </c>
      <c r="L1816" s="11">
        <v>0.35</v>
      </c>
      <c r="M1816" s="13">
        <f t="shared" si="58"/>
        <v>81250</v>
      </c>
      <c r="N1816" s="13">
        <f t="shared" si="59"/>
        <v>250</v>
      </c>
      <c r="O1816" s="4" t="s">
        <v>16</v>
      </c>
      <c r="P1816" s="12" t="s">
        <v>144</v>
      </c>
    </row>
    <row r="1817" spans="2:16" ht="14.25" customHeight="1">
      <c r="B1817" s="4" t="s">
        <v>13</v>
      </c>
      <c r="C1817" s="4">
        <v>1185732</v>
      </c>
      <c r="D1817" s="5">
        <v>44297</v>
      </c>
      <c r="E1817" s="4" t="s">
        <v>283</v>
      </c>
      <c r="F1817" s="4" t="s">
        <v>1013</v>
      </c>
      <c r="G1817" s="4" t="s">
        <v>1014</v>
      </c>
      <c r="H1817" s="6">
        <v>325</v>
      </c>
      <c r="I1817" s="12" t="s">
        <v>867</v>
      </c>
      <c r="J1817" s="12" t="s">
        <v>1087</v>
      </c>
      <c r="K1817" s="10">
        <v>17062.5</v>
      </c>
      <c r="L1817" s="11">
        <v>0.35</v>
      </c>
      <c r="M1817" s="13">
        <f t="shared" si="58"/>
        <v>48750</v>
      </c>
      <c r="N1817" s="13">
        <f t="shared" si="59"/>
        <v>150</v>
      </c>
      <c r="O1817" s="4" t="s">
        <v>16</v>
      </c>
      <c r="P1817" s="12" t="s">
        <v>868</v>
      </c>
    </row>
    <row r="1818" spans="2:16" ht="14.25" customHeight="1">
      <c r="B1818" s="4" t="s">
        <v>13</v>
      </c>
      <c r="C1818" s="4">
        <v>1185732</v>
      </c>
      <c r="D1818" s="5">
        <v>44297</v>
      </c>
      <c r="E1818" s="4" t="s">
        <v>283</v>
      </c>
      <c r="F1818" s="4" t="s">
        <v>1013</v>
      </c>
      <c r="G1818" s="4" t="s">
        <v>1014</v>
      </c>
      <c r="H1818" s="6">
        <v>250</v>
      </c>
      <c r="I1818" s="12" t="s">
        <v>869</v>
      </c>
      <c r="J1818" s="12" t="s">
        <v>1088</v>
      </c>
      <c r="K1818" s="10">
        <v>20000</v>
      </c>
      <c r="L1818" s="11">
        <v>0.4</v>
      </c>
      <c r="M1818" s="13">
        <f t="shared" si="58"/>
        <v>50000</v>
      </c>
      <c r="N1818" s="13">
        <f t="shared" si="59"/>
        <v>200</v>
      </c>
      <c r="O1818" s="4" t="s">
        <v>16</v>
      </c>
      <c r="P1818" s="12" t="s">
        <v>870</v>
      </c>
    </row>
    <row r="1819" spans="2:16" ht="14.25" customHeight="1">
      <c r="B1819" s="4" t="s">
        <v>13</v>
      </c>
      <c r="C1819" s="4">
        <v>1185732</v>
      </c>
      <c r="D1819" s="5">
        <v>44297</v>
      </c>
      <c r="E1819" s="4" t="s">
        <v>283</v>
      </c>
      <c r="F1819" s="4" t="s">
        <v>1013</v>
      </c>
      <c r="G1819" s="4" t="s">
        <v>1014</v>
      </c>
      <c r="H1819" s="6">
        <v>275</v>
      </c>
      <c r="I1819" s="12" t="s">
        <v>871</v>
      </c>
      <c r="J1819" s="12" t="s">
        <v>1087</v>
      </c>
      <c r="K1819" s="10">
        <v>33687.5</v>
      </c>
      <c r="L1819" s="11">
        <v>0.35</v>
      </c>
      <c r="M1819" s="13">
        <f t="shared" si="58"/>
        <v>96250</v>
      </c>
      <c r="N1819" s="13">
        <f t="shared" si="59"/>
        <v>350</v>
      </c>
      <c r="O1819" s="4" t="s">
        <v>16</v>
      </c>
      <c r="P1819" s="12" t="s">
        <v>872</v>
      </c>
    </row>
    <row r="1820" spans="2:16" ht="14.25" customHeight="1">
      <c r="B1820" s="4" t="s">
        <v>13</v>
      </c>
      <c r="C1820" s="4">
        <v>1185732</v>
      </c>
      <c r="D1820" s="5">
        <v>44297</v>
      </c>
      <c r="E1820" s="4" t="s">
        <v>283</v>
      </c>
      <c r="F1820" s="4" t="s">
        <v>1013</v>
      </c>
      <c r="G1820" s="4" t="s">
        <v>1014</v>
      </c>
      <c r="H1820" s="6">
        <v>400</v>
      </c>
      <c r="I1820" s="12" t="s">
        <v>521</v>
      </c>
      <c r="J1820" s="12" t="s">
        <v>1087</v>
      </c>
      <c r="K1820" s="10">
        <v>50000</v>
      </c>
      <c r="L1820" s="11">
        <v>0.5</v>
      </c>
      <c r="M1820" s="13">
        <f t="shared" si="58"/>
        <v>100000</v>
      </c>
      <c r="N1820" s="13">
        <f t="shared" si="59"/>
        <v>250</v>
      </c>
      <c r="O1820" s="4" t="s">
        <v>16</v>
      </c>
      <c r="P1820" s="12" t="s">
        <v>873</v>
      </c>
    </row>
    <row r="1821" spans="2:16" ht="14.25" customHeight="1">
      <c r="B1821" s="4" t="s">
        <v>13</v>
      </c>
      <c r="C1821" s="4">
        <v>1185732</v>
      </c>
      <c r="D1821" s="5">
        <v>44328</v>
      </c>
      <c r="E1821" s="4" t="s">
        <v>283</v>
      </c>
      <c r="F1821" s="4" t="s">
        <v>1013</v>
      </c>
      <c r="G1821" s="4" t="s">
        <v>1014</v>
      </c>
      <c r="H1821" s="6">
        <v>670</v>
      </c>
      <c r="I1821" s="12" t="s">
        <v>392</v>
      </c>
      <c r="J1821" s="12" t="s">
        <v>1087</v>
      </c>
      <c r="K1821" s="10">
        <v>93800</v>
      </c>
      <c r="L1821" s="11">
        <v>0.4</v>
      </c>
      <c r="M1821" s="13">
        <f t="shared" si="58"/>
        <v>234500</v>
      </c>
      <c r="N1821" s="13">
        <f t="shared" si="59"/>
        <v>350</v>
      </c>
      <c r="O1821" s="4" t="s">
        <v>16</v>
      </c>
      <c r="P1821" s="12" t="s">
        <v>874</v>
      </c>
    </row>
    <row r="1822" spans="2:16" ht="14.25" customHeight="1">
      <c r="B1822" s="4" t="s">
        <v>13</v>
      </c>
      <c r="C1822" s="4">
        <v>1185732</v>
      </c>
      <c r="D1822" s="5">
        <v>44328</v>
      </c>
      <c r="E1822" s="4" t="s">
        <v>283</v>
      </c>
      <c r="F1822" s="4" t="s">
        <v>1013</v>
      </c>
      <c r="G1822" s="4" t="s">
        <v>1014</v>
      </c>
      <c r="H1822" s="6">
        <v>375</v>
      </c>
      <c r="I1822" s="12" t="s">
        <v>774</v>
      </c>
      <c r="J1822" s="12" t="s">
        <v>1087</v>
      </c>
      <c r="K1822" s="10">
        <v>39375</v>
      </c>
      <c r="L1822" s="11">
        <v>0.35</v>
      </c>
      <c r="M1822" s="13">
        <f t="shared" si="58"/>
        <v>112500</v>
      </c>
      <c r="N1822" s="13">
        <f t="shared" si="59"/>
        <v>300</v>
      </c>
      <c r="O1822" s="4" t="s">
        <v>16</v>
      </c>
      <c r="P1822" s="12" t="s">
        <v>775</v>
      </c>
    </row>
    <row r="1823" spans="2:16" ht="14.25" customHeight="1">
      <c r="B1823" s="4" t="s">
        <v>13</v>
      </c>
      <c r="C1823" s="4">
        <v>1185732</v>
      </c>
      <c r="D1823" s="5">
        <v>44328</v>
      </c>
      <c r="E1823" s="4" t="s">
        <v>283</v>
      </c>
      <c r="F1823" s="4" t="s">
        <v>1013</v>
      </c>
      <c r="G1823" s="4" t="s">
        <v>1014</v>
      </c>
      <c r="H1823" s="6">
        <v>350</v>
      </c>
      <c r="I1823" s="12" t="s">
        <v>529</v>
      </c>
      <c r="J1823" s="12" t="s">
        <v>1087</v>
      </c>
      <c r="K1823" s="10">
        <v>30625</v>
      </c>
      <c r="L1823" s="11">
        <v>0.35</v>
      </c>
      <c r="M1823" s="13">
        <f t="shared" si="58"/>
        <v>87500</v>
      </c>
      <c r="N1823" s="13">
        <f t="shared" si="59"/>
        <v>250</v>
      </c>
      <c r="O1823" s="4" t="s">
        <v>16</v>
      </c>
      <c r="P1823" s="12" t="s">
        <v>530</v>
      </c>
    </row>
    <row r="1824" spans="2:16" ht="14.25" customHeight="1">
      <c r="B1824" s="4" t="s">
        <v>13</v>
      </c>
      <c r="C1824" s="4">
        <v>1185732</v>
      </c>
      <c r="D1824" s="5">
        <v>44328</v>
      </c>
      <c r="E1824" s="4" t="s">
        <v>283</v>
      </c>
      <c r="F1824" s="4" t="s">
        <v>1013</v>
      </c>
      <c r="G1824" s="4" t="s">
        <v>1014</v>
      </c>
      <c r="H1824" s="6">
        <v>275</v>
      </c>
      <c r="I1824" s="12" t="s">
        <v>55</v>
      </c>
      <c r="J1824" s="12" t="s">
        <v>1087</v>
      </c>
      <c r="K1824" s="10">
        <v>27500</v>
      </c>
      <c r="L1824" s="11">
        <v>0.4</v>
      </c>
      <c r="M1824" s="13">
        <f t="shared" si="58"/>
        <v>68750</v>
      </c>
      <c r="N1824" s="13">
        <f t="shared" si="59"/>
        <v>250</v>
      </c>
      <c r="O1824" s="4" t="s">
        <v>16</v>
      </c>
      <c r="P1824" s="12" t="s">
        <v>56</v>
      </c>
    </row>
    <row r="1825" spans="2:16" ht="14.25" customHeight="1">
      <c r="B1825" s="4" t="s">
        <v>13</v>
      </c>
      <c r="C1825" s="4">
        <v>1185732</v>
      </c>
      <c r="D1825" s="5">
        <v>44328</v>
      </c>
      <c r="E1825" s="4" t="s">
        <v>283</v>
      </c>
      <c r="F1825" s="4" t="s">
        <v>1013</v>
      </c>
      <c r="G1825" s="4" t="s">
        <v>1014</v>
      </c>
      <c r="H1825" s="6">
        <v>300</v>
      </c>
      <c r="I1825" s="12" t="s">
        <v>875</v>
      </c>
      <c r="J1825" s="12" t="s">
        <v>1087</v>
      </c>
      <c r="K1825" s="10">
        <v>42000</v>
      </c>
      <c r="L1825" s="11">
        <v>0.35</v>
      </c>
      <c r="M1825" s="13">
        <f t="shared" si="58"/>
        <v>120000.00000000001</v>
      </c>
      <c r="N1825" s="13">
        <f t="shared" si="59"/>
        <v>400.00000000000006</v>
      </c>
      <c r="O1825" s="4" t="s">
        <v>16</v>
      </c>
      <c r="P1825" s="12" t="s">
        <v>876</v>
      </c>
    </row>
    <row r="1826" spans="2:16" ht="14.25" customHeight="1">
      <c r="B1826" s="4" t="s">
        <v>13</v>
      </c>
      <c r="C1826" s="4">
        <v>1185732</v>
      </c>
      <c r="D1826" s="5">
        <v>44328</v>
      </c>
      <c r="E1826" s="4" t="s">
        <v>283</v>
      </c>
      <c r="F1826" s="4" t="s">
        <v>1013</v>
      </c>
      <c r="G1826" s="4" t="s">
        <v>1014</v>
      </c>
      <c r="H1826" s="6">
        <v>400</v>
      </c>
      <c r="I1826" s="12" t="s">
        <v>877</v>
      </c>
      <c r="J1826" s="12" t="s">
        <v>1089</v>
      </c>
      <c r="K1826" s="10">
        <v>90000</v>
      </c>
      <c r="L1826" s="11">
        <v>0.5</v>
      </c>
      <c r="M1826" s="13">
        <f t="shared" si="58"/>
        <v>180000</v>
      </c>
      <c r="N1826" s="13">
        <f t="shared" si="59"/>
        <v>450</v>
      </c>
      <c r="O1826" s="4" t="s">
        <v>16</v>
      </c>
      <c r="P1826" s="12" t="s">
        <v>878</v>
      </c>
    </row>
    <row r="1827" spans="2:16" ht="14.25" customHeight="1">
      <c r="B1827" s="4" t="s">
        <v>13</v>
      </c>
      <c r="C1827" s="4">
        <v>1185732</v>
      </c>
      <c r="D1827" s="5">
        <v>44358</v>
      </c>
      <c r="E1827" s="4" t="s">
        <v>283</v>
      </c>
      <c r="F1827" s="4" t="s">
        <v>1013</v>
      </c>
      <c r="G1827" s="4" t="s">
        <v>1014</v>
      </c>
      <c r="H1827" s="6">
        <v>650</v>
      </c>
      <c r="I1827" s="12" t="s">
        <v>551</v>
      </c>
      <c r="J1827" s="12" t="s">
        <v>1087</v>
      </c>
      <c r="K1827" s="10">
        <v>78000</v>
      </c>
      <c r="L1827" s="11">
        <v>0.4</v>
      </c>
      <c r="M1827" s="13">
        <f t="shared" si="58"/>
        <v>195000</v>
      </c>
      <c r="N1827" s="13">
        <f t="shared" si="59"/>
        <v>300</v>
      </c>
      <c r="O1827" s="4" t="s">
        <v>16</v>
      </c>
      <c r="P1827" s="12" t="s">
        <v>552</v>
      </c>
    </row>
    <row r="1828" spans="2:16" ht="14.25" customHeight="1">
      <c r="B1828" s="4" t="s">
        <v>13</v>
      </c>
      <c r="C1828" s="4">
        <v>1185732</v>
      </c>
      <c r="D1828" s="5">
        <v>44358</v>
      </c>
      <c r="E1828" s="4" t="s">
        <v>283</v>
      </c>
      <c r="F1828" s="4" t="s">
        <v>1013</v>
      </c>
      <c r="G1828" s="4" t="s">
        <v>1014</v>
      </c>
      <c r="H1828" s="6">
        <v>400</v>
      </c>
      <c r="I1828" s="12" t="s">
        <v>268</v>
      </c>
      <c r="J1828" s="12" t="s">
        <v>1086</v>
      </c>
      <c r="K1828" s="10">
        <v>35000</v>
      </c>
      <c r="L1828" s="11">
        <v>0.35</v>
      </c>
      <c r="M1828" s="13">
        <f t="shared" si="58"/>
        <v>100000</v>
      </c>
      <c r="N1828" s="13">
        <f t="shared" si="59"/>
        <v>250</v>
      </c>
      <c r="O1828" s="4" t="s">
        <v>16</v>
      </c>
      <c r="P1828" s="12" t="s">
        <v>879</v>
      </c>
    </row>
    <row r="1829" spans="2:16" ht="14.25" customHeight="1">
      <c r="B1829" s="4" t="s">
        <v>13</v>
      </c>
      <c r="C1829" s="4">
        <v>1185732</v>
      </c>
      <c r="D1829" s="5">
        <v>44358</v>
      </c>
      <c r="E1829" s="4" t="s">
        <v>283</v>
      </c>
      <c r="F1829" s="4" t="s">
        <v>1013</v>
      </c>
      <c r="G1829" s="4" t="s">
        <v>1014</v>
      </c>
      <c r="H1829" s="6">
        <v>425</v>
      </c>
      <c r="I1829" s="12" t="s">
        <v>880</v>
      </c>
      <c r="J1829" s="12" t="s">
        <v>1086</v>
      </c>
      <c r="K1829" s="10">
        <v>29750</v>
      </c>
      <c r="L1829" s="11">
        <v>0.35</v>
      </c>
      <c r="M1829" s="13">
        <f t="shared" si="58"/>
        <v>85000</v>
      </c>
      <c r="N1829" s="13">
        <f t="shared" si="59"/>
        <v>200</v>
      </c>
      <c r="O1829" s="4" t="s">
        <v>16</v>
      </c>
      <c r="P1829" s="12" t="s">
        <v>881</v>
      </c>
    </row>
    <row r="1830" spans="2:16" ht="14.25" customHeight="1">
      <c r="B1830" s="4" t="s">
        <v>13</v>
      </c>
      <c r="C1830" s="4">
        <v>1185732</v>
      </c>
      <c r="D1830" s="5">
        <v>44358</v>
      </c>
      <c r="E1830" s="4" t="s">
        <v>283</v>
      </c>
      <c r="F1830" s="4" t="s">
        <v>1013</v>
      </c>
      <c r="G1830" s="4" t="s">
        <v>1014</v>
      </c>
      <c r="H1830" s="6">
        <v>400</v>
      </c>
      <c r="I1830" s="12" t="s">
        <v>823</v>
      </c>
      <c r="J1830" s="12" t="s">
        <v>1090</v>
      </c>
      <c r="K1830" s="10">
        <v>32000</v>
      </c>
      <c r="L1830" s="11">
        <v>0.4</v>
      </c>
      <c r="M1830" s="13">
        <f t="shared" si="58"/>
        <v>80000</v>
      </c>
      <c r="N1830" s="13">
        <f t="shared" si="59"/>
        <v>200</v>
      </c>
      <c r="O1830" s="4" t="s">
        <v>16</v>
      </c>
      <c r="P1830" s="12" t="s">
        <v>824</v>
      </c>
    </row>
    <row r="1831" spans="2:16" ht="14.25" customHeight="1">
      <c r="B1831" s="4" t="s">
        <v>13</v>
      </c>
      <c r="C1831" s="4">
        <v>1185732</v>
      </c>
      <c r="D1831" s="5">
        <v>44358</v>
      </c>
      <c r="E1831" s="4" t="s">
        <v>283</v>
      </c>
      <c r="F1831" s="4" t="s">
        <v>1013</v>
      </c>
      <c r="G1831" s="4" t="s">
        <v>1014</v>
      </c>
      <c r="H1831" s="6">
        <v>400</v>
      </c>
      <c r="I1831" s="12" t="s">
        <v>571</v>
      </c>
      <c r="J1831" s="12" t="s">
        <v>1087</v>
      </c>
      <c r="K1831" s="10">
        <v>49000</v>
      </c>
      <c r="L1831" s="11">
        <v>0.35</v>
      </c>
      <c r="M1831" s="13">
        <f t="shared" si="58"/>
        <v>140000</v>
      </c>
      <c r="N1831" s="13">
        <f t="shared" si="59"/>
        <v>350</v>
      </c>
      <c r="O1831" s="4" t="s">
        <v>16</v>
      </c>
      <c r="P1831" s="12" t="s">
        <v>572</v>
      </c>
    </row>
    <row r="1832" spans="2:16" ht="14.25" customHeight="1">
      <c r="B1832" s="4" t="s">
        <v>13</v>
      </c>
      <c r="C1832" s="4">
        <v>1185732</v>
      </c>
      <c r="D1832" s="5">
        <v>44358</v>
      </c>
      <c r="E1832" s="4" t="s">
        <v>283</v>
      </c>
      <c r="F1832" s="4" t="s">
        <v>1013</v>
      </c>
      <c r="G1832" s="4" t="s">
        <v>1014</v>
      </c>
      <c r="H1832" s="6">
        <v>575</v>
      </c>
      <c r="I1832" s="12" t="s">
        <v>699</v>
      </c>
      <c r="J1832" s="12" t="s">
        <v>1087</v>
      </c>
      <c r="K1832" s="10">
        <v>115000</v>
      </c>
      <c r="L1832" s="11">
        <v>0.5</v>
      </c>
      <c r="M1832" s="13">
        <f t="shared" si="58"/>
        <v>230000</v>
      </c>
      <c r="N1832" s="13">
        <f t="shared" si="59"/>
        <v>400</v>
      </c>
      <c r="O1832" s="4" t="s">
        <v>16</v>
      </c>
      <c r="P1832" s="12" t="s">
        <v>882</v>
      </c>
    </row>
    <row r="1833" spans="2:16" ht="14.25" customHeight="1">
      <c r="B1833" s="4" t="s">
        <v>13</v>
      </c>
      <c r="C1833" s="4">
        <v>1185732</v>
      </c>
      <c r="D1833" s="5">
        <v>44387</v>
      </c>
      <c r="E1833" s="4" t="s">
        <v>283</v>
      </c>
      <c r="F1833" s="4" t="s">
        <v>1013</v>
      </c>
      <c r="G1833" s="4" t="s">
        <v>1014</v>
      </c>
      <c r="H1833" s="6">
        <v>800</v>
      </c>
      <c r="I1833" s="12" t="s">
        <v>815</v>
      </c>
      <c r="J1833" s="12" t="s">
        <v>1086</v>
      </c>
      <c r="K1833" s="10">
        <v>112000</v>
      </c>
      <c r="L1833" s="11">
        <v>0.4</v>
      </c>
      <c r="M1833" s="13">
        <f t="shared" si="58"/>
        <v>280000</v>
      </c>
      <c r="N1833" s="13">
        <f t="shared" si="59"/>
        <v>350</v>
      </c>
      <c r="O1833" s="4" t="s">
        <v>16</v>
      </c>
      <c r="P1833" s="12" t="s">
        <v>883</v>
      </c>
    </row>
    <row r="1834" spans="2:16" ht="14.25" customHeight="1">
      <c r="B1834" s="4" t="s">
        <v>13</v>
      </c>
      <c r="C1834" s="4">
        <v>1185732</v>
      </c>
      <c r="D1834" s="5">
        <v>44387</v>
      </c>
      <c r="E1834" s="4" t="s">
        <v>283</v>
      </c>
      <c r="F1834" s="4" t="s">
        <v>1013</v>
      </c>
      <c r="G1834" s="4" t="s">
        <v>1014</v>
      </c>
      <c r="H1834" s="6">
        <v>550</v>
      </c>
      <c r="I1834" s="12" t="s">
        <v>884</v>
      </c>
      <c r="J1834" s="12" t="s">
        <v>1086</v>
      </c>
      <c r="K1834" s="10">
        <v>57750</v>
      </c>
      <c r="L1834" s="11">
        <v>0.35</v>
      </c>
      <c r="M1834" s="13">
        <f t="shared" si="58"/>
        <v>165000</v>
      </c>
      <c r="N1834" s="13">
        <f t="shared" si="59"/>
        <v>300</v>
      </c>
      <c r="O1834" s="4" t="s">
        <v>16</v>
      </c>
      <c r="P1834" s="12" t="s">
        <v>885</v>
      </c>
    </row>
    <row r="1835" spans="2:16" ht="14.25" customHeight="1">
      <c r="B1835" s="4" t="s">
        <v>13</v>
      </c>
      <c r="C1835" s="4">
        <v>1185732</v>
      </c>
      <c r="D1835" s="5">
        <v>44387</v>
      </c>
      <c r="E1835" s="4" t="s">
        <v>283</v>
      </c>
      <c r="F1835" s="4" t="s">
        <v>1013</v>
      </c>
      <c r="G1835" s="4" t="s">
        <v>1014</v>
      </c>
      <c r="H1835" s="6">
        <v>475</v>
      </c>
      <c r="I1835" s="12" t="s">
        <v>621</v>
      </c>
      <c r="J1835" s="12" t="s">
        <v>1087</v>
      </c>
      <c r="K1835" s="10">
        <v>41562.5</v>
      </c>
      <c r="L1835" s="11">
        <v>0.35</v>
      </c>
      <c r="M1835" s="13">
        <f t="shared" si="58"/>
        <v>118750.00000000001</v>
      </c>
      <c r="N1835" s="13">
        <f t="shared" si="59"/>
        <v>250.00000000000003</v>
      </c>
      <c r="O1835" s="4" t="s">
        <v>16</v>
      </c>
      <c r="P1835" s="12" t="s">
        <v>886</v>
      </c>
    </row>
    <row r="1836" spans="2:16" ht="14.25" customHeight="1">
      <c r="B1836" s="4" t="s">
        <v>13</v>
      </c>
      <c r="C1836" s="4">
        <v>1185732</v>
      </c>
      <c r="D1836" s="5">
        <v>44387</v>
      </c>
      <c r="E1836" s="4" t="s">
        <v>283</v>
      </c>
      <c r="F1836" s="4" t="s">
        <v>1013</v>
      </c>
      <c r="G1836" s="4" t="s">
        <v>1014</v>
      </c>
      <c r="H1836" s="6">
        <v>425</v>
      </c>
      <c r="I1836" s="12" t="s">
        <v>887</v>
      </c>
      <c r="J1836" s="12" t="s">
        <v>1086</v>
      </c>
      <c r="K1836" s="10">
        <v>42500</v>
      </c>
      <c r="L1836" s="11">
        <v>0.4</v>
      </c>
      <c r="M1836" s="13">
        <f t="shared" si="58"/>
        <v>106250</v>
      </c>
      <c r="N1836" s="13">
        <f t="shared" si="59"/>
        <v>250</v>
      </c>
      <c r="O1836" s="4" t="s">
        <v>16</v>
      </c>
      <c r="P1836" s="12" t="s">
        <v>888</v>
      </c>
    </row>
    <row r="1837" spans="2:16" ht="14.25" customHeight="1">
      <c r="B1837" s="4" t="s">
        <v>13</v>
      </c>
      <c r="C1837" s="4">
        <v>1185732</v>
      </c>
      <c r="D1837" s="5">
        <v>44387</v>
      </c>
      <c r="E1837" s="4" t="s">
        <v>283</v>
      </c>
      <c r="F1837" s="4" t="s">
        <v>1013</v>
      </c>
      <c r="G1837" s="4" t="s">
        <v>1014</v>
      </c>
      <c r="H1837" s="6">
        <v>425</v>
      </c>
      <c r="I1837" s="12" t="s">
        <v>628</v>
      </c>
      <c r="J1837" s="12" t="s">
        <v>1086</v>
      </c>
      <c r="K1837" s="10">
        <v>52062.5</v>
      </c>
      <c r="L1837" s="11">
        <v>0.35</v>
      </c>
      <c r="M1837" s="13">
        <f t="shared" si="58"/>
        <v>148750</v>
      </c>
      <c r="N1837" s="13">
        <f t="shared" si="59"/>
        <v>350</v>
      </c>
      <c r="O1837" s="4" t="s">
        <v>16</v>
      </c>
      <c r="P1837" s="12" t="s">
        <v>629</v>
      </c>
    </row>
    <row r="1838" spans="2:16" ht="14.25" customHeight="1">
      <c r="B1838" s="4" t="s">
        <v>13</v>
      </c>
      <c r="C1838" s="4">
        <v>1185732</v>
      </c>
      <c r="D1838" s="5">
        <v>44387</v>
      </c>
      <c r="E1838" s="4" t="s">
        <v>283</v>
      </c>
      <c r="F1838" s="4" t="s">
        <v>1013</v>
      </c>
      <c r="G1838" s="4" t="s">
        <v>1014</v>
      </c>
      <c r="H1838" s="6">
        <v>600</v>
      </c>
      <c r="I1838" s="12" t="s">
        <v>828</v>
      </c>
      <c r="J1838" s="12" t="s">
        <v>1087</v>
      </c>
      <c r="K1838" s="10">
        <v>120000</v>
      </c>
      <c r="L1838" s="11">
        <v>0.5</v>
      </c>
      <c r="M1838" s="13">
        <f t="shared" si="58"/>
        <v>240000</v>
      </c>
      <c r="N1838" s="13">
        <f t="shared" si="59"/>
        <v>400</v>
      </c>
      <c r="O1838" s="4" t="s">
        <v>16</v>
      </c>
      <c r="P1838" s="12" t="s">
        <v>829</v>
      </c>
    </row>
    <row r="1839" spans="2:16" ht="14.25" customHeight="1">
      <c r="B1839" s="4" t="s">
        <v>13</v>
      </c>
      <c r="C1839" s="4">
        <v>1185732</v>
      </c>
      <c r="D1839" s="5">
        <v>44419</v>
      </c>
      <c r="E1839" s="4" t="s">
        <v>283</v>
      </c>
      <c r="F1839" s="4" t="s">
        <v>1013</v>
      </c>
      <c r="G1839" s="4" t="s">
        <v>1014</v>
      </c>
      <c r="H1839" s="6">
        <v>750</v>
      </c>
      <c r="I1839" s="12" t="s">
        <v>695</v>
      </c>
      <c r="J1839" s="12" t="s">
        <v>1087</v>
      </c>
      <c r="K1839" s="10">
        <v>105000</v>
      </c>
      <c r="L1839" s="11">
        <v>0.4</v>
      </c>
      <c r="M1839" s="13">
        <f t="shared" si="58"/>
        <v>262500</v>
      </c>
      <c r="N1839" s="13">
        <f t="shared" si="59"/>
        <v>350</v>
      </c>
      <c r="O1839" s="4" t="s">
        <v>16</v>
      </c>
      <c r="P1839" s="12" t="s">
        <v>696</v>
      </c>
    </row>
    <row r="1840" spans="2:16" ht="14.25" customHeight="1">
      <c r="B1840" s="4" t="s">
        <v>13</v>
      </c>
      <c r="C1840" s="4">
        <v>1185732</v>
      </c>
      <c r="D1840" s="5">
        <v>44419</v>
      </c>
      <c r="E1840" s="4" t="s">
        <v>283</v>
      </c>
      <c r="F1840" s="4" t="s">
        <v>1013</v>
      </c>
      <c r="G1840" s="4" t="s">
        <v>1014</v>
      </c>
      <c r="H1840" s="6">
        <v>525</v>
      </c>
      <c r="I1840" s="12" t="s">
        <v>587</v>
      </c>
      <c r="J1840" s="12" t="s">
        <v>1086</v>
      </c>
      <c r="K1840" s="10">
        <v>64312.5</v>
      </c>
      <c r="L1840" s="11">
        <v>0.35</v>
      </c>
      <c r="M1840" s="13">
        <f t="shared" si="58"/>
        <v>183750</v>
      </c>
      <c r="N1840" s="13">
        <f t="shared" si="59"/>
        <v>350</v>
      </c>
      <c r="O1840" s="4" t="s">
        <v>16</v>
      </c>
      <c r="P1840" s="12" t="s">
        <v>889</v>
      </c>
    </row>
    <row r="1841" spans="2:16" ht="14.25" customHeight="1">
      <c r="B1841" s="4" t="s">
        <v>13</v>
      </c>
      <c r="C1841" s="4">
        <v>1185732</v>
      </c>
      <c r="D1841" s="5">
        <v>44419</v>
      </c>
      <c r="E1841" s="4" t="s">
        <v>283</v>
      </c>
      <c r="F1841" s="4" t="s">
        <v>1013</v>
      </c>
      <c r="G1841" s="4" t="s">
        <v>1014</v>
      </c>
      <c r="H1841" s="6">
        <v>450</v>
      </c>
      <c r="I1841" s="12" t="s">
        <v>890</v>
      </c>
      <c r="J1841" s="12" t="s">
        <v>1087</v>
      </c>
      <c r="K1841" s="10">
        <v>47250</v>
      </c>
      <c r="L1841" s="11">
        <v>0.35</v>
      </c>
      <c r="M1841" s="13">
        <f t="shared" si="58"/>
        <v>135000</v>
      </c>
      <c r="N1841" s="13">
        <f t="shared" si="59"/>
        <v>300</v>
      </c>
      <c r="O1841" s="4" t="s">
        <v>16</v>
      </c>
      <c r="P1841" s="12" t="s">
        <v>891</v>
      </c>
    </row>
    <row r="1842" spans="2:16" ht="14.25" customHeight="1">
      <c r="B1842" s="4" t="s">
        <v>13</v>
      </c>
      <c r="C1842" s="4">
        <v>1185732</v>
      </c>
      <c r="D1842" s="5">
        <v>44419</v>
      </c>
      <c r="E1842" s="4" t="s">
        <v>283</v>
      </c>
      <c r="F1842" s="4" t="s">
        <v>1013</v>
      </c>
      <c r="G1842" s="4" t="s">
        <v>1014</v>
      </c>
      <c r="H1842" s="6">
        <v>375</v>
      </c>
      <c r="I1842" s="12" t="s">
        <v>892</v>
      </c>
      <c r="J1842" s="12" t="s">
        <v>1087</v>
      </c>
      <c r="K1842" s="10">
        <v>30000</v>
      </c>
      <c r="L1842" s="11">
        <v>0.4</v>
      </c>
      <c r="M1842" s="13">
        <f t="shared" si="58"/>
        <v>75000</v>
      </c>
      <c r="N1842" s="13">
        <f t="shared" si="59"/>
        <v>200</v>
      </c>
      <c r="O1842" s="4" t="s">
        <v>16</v>
      </c>
      <c r="P1842" s="12" t="s">
        <v>893</v>
      </c>
    </row>
    <row r="1843" spans="2:16" ht="14.25" customHeight="1">
      <c r="B1843" s="4" t="s">
        <v>13</v>
      </c>
      <c r="C1843" s="4">
        <v>1185732</v>
      </c>
      <c r="D1843" s="5">
        <v>44419</v>
      </c>
      <c r="E1843" s="4" t="s">
        <v>283</v>
      </c>
      <c r="F1843" s="4" t="s">
        <v>1013</v>
      </c>
      <c r="G1843" s="4" t="s">
        <v>1014</v>
      </c>
      <c r="H1843" s="6">
        <v>350</v>
      </c>
      <c r="I1843" s="12" t="s">
        <v>894</v>
      </c>
      <c r="J1843" s="12" t="s">
        <v>1088</v>
      </c>
      <c r="K1843" s="10">
        <v>36750</v>
      </c>
      <c r="L1843" s="11">
        <v>0.35</v>
      </c>
      <c r="M1843" s="13">
        <f t="shared" si="58"/>
        <v>105000</v>
      </c>
      <c r="N1843" s="13">
        <f t="shared" si="59"/>
        <v>300</v>
      </c>
      <c r="O1843" s="4" t="s">
        <v>16</v>
      </c>
      <c r="P1843" s="12" t="s">
        <v>895</v>
      </c>
    </row>
    <row r="1844" spans="2:16" ht="14.25" customHeight="1">
      <c r="B1844" s="4" t="s">
        <v>13</v>
      </c>
      <c r="C1844" s="4">
        <v>1185732</v>
      </c>
      <c r="D1844" s="5">
        <v>44419</v>
      </c>
      <c r="E1844" s="4" t="s">
        <v>283</v>
      </c>
      <c r="F1844" s="4" t="s">
        <v>1013</v>
      </c>
      <c r="G1844" s="4" t="s">
        <v>1014</v>
      </c>
      <c r="H1844" s="6">
        <v>525</v>
      </c>
      <c r="I1844" s="12" t="s">
        <v>480</v>
      </c>
      <c r="J1844" s="12" t="s">
        <v>1087</v>
      </c>
      <c r="K1844" s="10">
        <v>91875</v>
      </c>
      <c r="L1844" s="11">
        <v>0.5</v>
      </c>
      <c r="M1844" s="13">
        <f t="shared" si="58"/>
        <v>183750</v>
      </c>
      <c r="N1844" s="13">
        <f t="shared" si="59"/>
        <v>350</v>
      </c>
      <c r="O1844" s="4" t="s">
        <v>16</v>
      </c>
      <c r="P1844" s="12" t="s">
        <v>481</v>
      </c>
    </row>
    <row r="1845" spans="2:16" ht="14.25" customHeight="1">
      <c r="B1845" s="4" t="s">
        <v>13</v>
      </c>
      <c r="C1845" s="4">
        <v>1185732</v>
      </c>
      <c r="D1845" s="5">
        <v>44451</v>
      </c>
      <c r="E1845" s="4" t="s">
        <v>283</v>
      </c>
      <c r="F1845" s="4" t="s">
        <v>1013</v>
      </c>
      <c r="G1845" s="4" t="s">
        <v>1014</v>
      </c>
      <c r="H1845" s="6">
        <v>650</v>
      </c>
      <c r="I1845" s="12" t="s">
        <v>896</v>
      </c>
      <c r="J1845" s="12" t="s">
        <v>1088</v>
      </c>
      <c r="K1845" s="10">
        <v>78000</v>
      </c>
      <c r="L1845" s="11">
        <v>0.4</v>
      </c>
      <c r="M1845" s="13">
        <f t="shared" si="58"/>
        <v>195000</v>
      </c>
      <c r="N1845" s="13">
        <f t="shared" si="59"/>
        <v>300</v>
      </c>
      <c r="O1845" s="4" t="s">
        <v>16</v>
      </c>
      <c r="P1845" s="12" t="s">
        <v>897</v>
      </c>
    </row>
    <row r="1846" spans="2:16" ht="14.25" customHeight="1">
      <c r="B1846" s="4" t="s">
        <v>13</v>
      </c>
      <c r="C1846" s="4">
        <v>1185732</v>
      </c>
      <c r="D1846" s="5">
        <v>44451</v>
      </c>
      <c r="E1846" s="4" t="s">
        <v>283</v>
      </c>
      <c r="F1846" s="4" t="s">
        <v>1013</v>
      </c>
      <c r="G1846" s="4" t="s">
        <v>1014</v>
      </c>
      <c r="H1846" s="6">
        <v>450</v>
      </c>
      <c r="I1846" s="12" t="s">
        <v>266</v>
      </c>
      <c r="J1846" s="12" t="s">
        <v>1087</v>
      </c>
      <c r="K1846" s="10">
        <v>39375</v>
      </c>
      <c r="L1846" s="11">
        <v>0.35</v>
      </c>
      <c r="M1846" s="13">
        <f t="shared" si="58"/>
        <v>112500</v>
      </c>
      <c r="N1846" s="13">
        <f t="shared" si="59"/>
        <v>250</v>
      </c>
      <c r="O1846" s="4" t="s">
        <v>16</v>
      </c>
      <c r="P1846" s="12" t="s">
        <v>898</v>
      </c>
    </row>
    <row r="1847" spans="2:16" ht="14.25" customHeight="1">
      <c r="B1847" s="4" t="s">
        <v>13</v>
      </c>
      <c r="C1847" s="4">
        <v>1185732</v>
      </c>
      <c r="D1847" s="5">
        <v>44451</v>
      </c>
      <c r="E1847" s="4" t="s">
        <v>283</v>
      </c>
      <c r="F1847" s="4" t="s">
        <v>1013</v>
      </c>
      <c r="G1847" s="4" t="s">
        <v>1014</v>
      </c>
      <c r="H1847" s="6">
        <v>350</v>
      </c>
      <c r="I1847" s="12" t="s">
        <v>826</v>
      </c>
      <c r="J1847" s="12" t="s">
        <v>1087</v>
      </c>
      <c r="K1847" s="10">
        <v>12250</v>
      </c>
      <c r="L1847" s="11">
        <v>0.35</v>
      </c>
      <c r="M1847" s="13">
        <f t="shared" si="58"/>
        <v>35000</v>
      </c>
      <c r="N1847" s="13">
        <f t="shared" si="59"/>
        <v>100</v>
      </c>
      <c r="O1847" s="4" t="s">
        <v>16</v>
      </c>
      <c r="P1847" s="12" t="s">
        <v>827</v>
      </c>
    </row>
    <row r="1848" spans="2:16" ht="14.25" customHeight="1">
      <c r="B1848" s="4" t="s">
        <v>13</v>
      </c>
      <c r="C1848" s="4">
        <v>1185732</v>
      </c>
      <c r="D1848" s="5">
        <v>44451</v>
      </c>
      <c r="E1848" s="4" t="s">
        <v>283</v>
      </c>
      <c r="F1848" s="4" t="s">
        <v>1013</v>
      </c>
      <c r="G1848" s="4" t="s">
        <v>1014</v>
      </c>
      <c r="H1848" s="6">
        <v>325</v>
      </c>
      <c r="I1848" s="12" t="s">
        <v>581</v>
      </c>
      <c r="J1848" s="12" t="s">
        <v>1087</v>
      </c>
      <c r="K1848" s="10">
        <v>13000</v>
      </c>
      <c r="L1848" s="11">
        <v>0.4</v>
      </c>
      <c r="M1848" s="13">
        <f t="shared" si="58"/>
        <v>32500</v>
      </c>
      <c r="N1848" s="13">
        <f t="shared" si="59"/>
        <v>100</v>
      </c>
      <c r="O1848" s="4" t="s">
        <v>16</v>
      </c>
      <c r="P1848" s="12" t="s">
        <v>582</v>
      </c>
    </row>
    <row r="1849" spans="2:16" ht="14.25" customHeight="1">
      <c r="B1849" s="4" t="s">
        <v>13</v>
      </c>
      <c r="C1849" s="4">
        <v>1185732</v>
      </c>
      <c r="D1849" s="5">
        <v>44451</v>
      </c>
      <c r="E1849" s="4" t="s">
        <v>283</v>
      </c>
      <c r="F1849" s="4" t="s">
        <v>1013</v>
      </c>
      <c r="G1849" s="4" t="s">
        <v>1014</v>
      </c>
      <c r="H1849" s="6">
        <v>325</v>
      </c>
      <c r="I1849" s="12" t="s">
        <v>330</v>
      </c>
      <c r="J1849" s="12" t="s">
        <v>1087</v>
      </c>
      <c r="K1849" s="10">
        <v>22750</v>
      </c>
      <c r="L1849" s="11">
        <v>0.35</v>
      </c>
      <c r="M1849" s="13">
        <f t="shared" si="58"/>
        <v>65000.000000000007</v>
      </c>
      <c r="N1849" s="13">
        <f t="shared" si="59"/>
        <v>200.00000000000003</v>
      </c>
      <c r="O1849" s="4" t="s">
        <v>16</v>
      </c>
      <c r="P1849" s="12" t="s">
        <v>899</v>
      </c>
    </row>
    <row r="1850" spans="2:16" ht="14.25" customHeight="1">
      <c r="B1850" s="4" t="s">
        <v>13</v>
      </c>
      <c r="C1850" s="4">
        <v>1185732</v>
      </c>
      <c r="D1850" s="5">
        <v>44451</v>
      </c>
      <c r="E1850" s="4" t="s">
        <v>283</v>
      </c>
      <c r="F1850" s="4" t="s">
        <v>1013</v>
      </c>
      <c r="G1850" s="4" t="s">
        <v>1014</v>
      </c>
      <c r="H1850" s="6">
        <v>400</v>
      </c>
      <c r="I1850" s="12" t="s">
        <v>545</v>
      </c>
      <c r="J1850" s="12" t="s">
        <v>1087</v>
      </c>
      <c r="K1850" s="10">
        <v>50000</v>
      </c>
      <c r="L1850" s="11">
        <v>0.5</v>
      </c>
      <c r="M1850" s="13">
        <f t="shared" si="58"/>
        <v>100000</v>
      </c>
      <c r="N1850" s="13">
        <f t="shared" si="59"/>
        <v>250</v>
      </c>
      <c r="O1850" s="4" t="s">
        <v>16</v>
      </c>
      <c r="P1850" s="12" t="s">
        <v>900</v>
      </c>
    </row>
    <row r="1851" spans="2:16" ht="14.25" customHeight="1">
      <c r="B1851" s="4" t="s">
        <v>13</v>
      </c>
      <c r="C1851" s="4">
        <v>1185732</v>
      </c>
      <c r="D1851" s="5">
        <v>44480</v>
      </c>
      <c r="E1851" s="4" t="s">
        <v>283</v>
      </c>
      <c r="F1851" s="4" t="s">
        <v>1013</v>
      </c>
      <c r="G1851" s="4" t="s">
        <v>1014</v>
      </c>
      <c r="H1851" s="6">
        <v>575</v>
      </c>
      <c r="I1851" s="12" t="s">
        <v>444</v>
      </c>
      <c r="J1851" s="12" t="s">
        <v>1087</v>
      </c>
      <c r="K1851" s="10">
        <v>69000</v>
      </c>
      <c r="L1851" s="11">
        <v>0.4</v>
      </c>
      <c r="M1851" s="13">
        <f t="shared" si="58"/>
        <v>172500</v>
      </c>
      <c r="N1851" s="13">
        <f t="shared" si="59"/>
        <v>300</v>
      </c>
      <c r="O1851" s="4" t="s">
        <v>16</v>
      </c>
      <c r="P1851" s="12" t="s">
        <v>901</v>
      </c>
    </row>
    <row r="1852" spans="2:16" ht="14.25" customHeight="1">
      <c r="B1852" s="4" t="s">
        <v>13</v>
      </c>
      <c r="C1852" s="4">
        <v>1185732</v>
      </c>
      <c r="D1852" s="5">
        <v>44480</v>
      </c>
      <c r="E1852" s="4" t="s">
        <v>283</v>
      </c>
      <c r="F1852" s="4" t="s">
        <v>1013</v>
      </c>
      <c r="G1852" s="4" t="s">
        <v>1014</v>
      </c>
      <c r="H1852" s="6">
        <v>400</v>
      </c>
      <c r="I1852" s="12" t="s">
        <v>497</v>
      </c>
      <c r="J1852" s="12" t="s">
        <v>1087</v>
      </c>
      <c r="K1852" s="10">
        <v>28000</v>
      </c>
      <c r="L1852" s="11">
        <v>0.35</v>
      </c>
      <c r="M1852" s="13">
        <f t="shared" si="58"/>
        <v>80000</v>
      </c>
      <c r="N1852" s="13">
        <f t="shared" si="59"/>
        <v>200</v>
      </c>
      <c r="O1852" s="4" t="s">
        <v>16</v>
      </c>
      <c r="P1852" s="12" t="s">
        <v>902</v>
      </c>
    </row>
    <row r="1853" spans="2:16" ht="14.25" customHeight="1">
      <c r="B1853" s="4" t="s">
        <v>13</v>
      </c>
      <c r="C1853" s="4">
        <v>1185732</v>
      </c>
      <c r="D1853" s="5">
        <v>44480</v>
      </c>
      <c r="E1853" s="4" t="s">
        <v>283</v>
      </c>
      <c r="F1853" s="4" t="s">
        <v>1013</v>
      </c>
      <c r="G1853" s="4" t="s">
        <v>1014</v>
      </c>
      <c r="H1853" s="6">
        <v>300</v>
      </c>
      <c r="I1853" s="12" t="s">
        <v>597</v>
      </c>
      <c r="J1853" s="12" t="s">
        <v>1086</v>
      </c>
      <c r="K1853" s="10">
        <v>21000</v>
      </c>
      <c r="L1853" s="11">
        <v>0.35</v>
      </c>
      <c r="M1853" s="13">
        <f t="shared" si="58"/>
        <v>60000.000000000007</v>
      </c>
      <c r="N1853" s="13">
        <f t="shared" si="59"/>
        <v>200.00000000000003</v>
      </c>
      <c r="O1853" s="4" t="s">
        <v>16</v>
      </c>
      <c r="P1853" s="12" t="s">
        <v>598</v>
      </c>
    </row>
    <row r="1854" spans="2:16" ht="14.25" customHeight="1">
      <c r="B1854" s="4" t="s">
        <v>13</v>
      </c>
      <c r="C1854" s="4">
        <v>1185732</v>
      </c>
      <c r="D1854" s="5">
        <v>44480</v>
      </c>
      <c r="E1854" s="4" t="s">
        <v>283</v>
      </c>
      <c r="F1854" s="4" t="s">
        <v>1013</v>
      </c>
      <c r="G1854" s="4" t="s">
        <v>1014</v>
      </c>
      <c r="H1854" s="6">
        <v>275</v>
      </c>
      <c r="I1854" s="12" t="s">
        <v>644</v>
      </c>
      <c r="J1854" s="12" t="s">
        <v>1086</v>
      </c>
      <c r="K1854" s="10">
        <v>22000</v>
      </c>
      <c r="L1854" s="11">
        <v>0.4</v>
      </c>
      <c r="M1854" s="13">
        <f t="shared" si="58"/>
        <v>55000</v>
      </c>
      <c r="N1854" s="13">
        <f t="shared" si="59"/>
        <v>200</v>
      </c>
      <c r="O1854" s="4" t="s">
        <v>16</v>
      </c>
      <c r="P1854" s="12" t="s">
        <v>903</v>
      </c>
    </row>
    <row r="1855" spans="2:16" ht="14.25" customHeight="1">
      <c r="B1855" s="4" t="s">
        <v>13</v>
      </c>
      <c r="C1855" s="4">
        <v>1185732</v>
      </c>
      <c r="D1855" s="5">
        <v>44480</v>
      </c>
      <c r="E1855" s="4" t="s">
        <v>283</v>
      </c>
      <c r="F1855" s="4" t="s">
        <v>1013</v>
      </c>
      <c r="G1855" s="4" t="s">
        <v>1014</v>
      </c>
      <c r="H1855" s="6">
        <v>275</v>
      </c>
      <c r="I1855" s="12" t="s">
        <v>33</v>
      </c>
      <c r="J1855" s="12" t="s">
        <v>1087</v>
      </c>
      <c r="K1855" s="10">
        <v>28875</v>
      </c>
      <c r="L1855" s="11">
        <v>0.35</v>
      </c>
      <c r="M1855" s="13">
        <f t="shared" si="58"/>
        <v>82500</v>
      </c>
      <c r="N1855" s="13">
        <f t="shared" si="59"/>
        <v>300</v>
      </c>
      <c r="O1855" s="4" t="s">
        <v>16</v>
      </c>
      <c r="P1855" s="12" t="s">
        <v>904</v>
      </c>
    </row>
    <row r="1856" spans="2:16" ht="14.25" customHeight="1">
      <c r="B1856" s="4" t="s">
        <v>13</v>
      </c>
      <c r="C1856" s="4">
        <v>1185732</v>
      </c>
      <c r="D1856" s="5">
        <v>44480</v>
      </c>
      <c r="E1856" s="4" t="s">
        <v>283</v>
      </c>
      <c r="F1856" s="4" t="s">
        <v>1013</v>
      </c>
      <c r="G1856" s="4" t="s">
        <v>1014</v>
      </c>
      <c r="H1856" s="6">
        <v>400</v>
      </c>
      <c r="I1856" s="12" t="s">
        <v>49</v>
      </c>
      <c r="J1856" s="12" t="s">
        <v>1086</v>
      </c>
      <c r="K1856" s="10">
        <v>70000</v>
      </c>
      <c r="L1856" s="11">
        <v>0.5</v>
      </c>
      <c r="M1856" s="13">
        <f t="shared" si="58"/>
        <v>140000</v>
      </c>
      <c r="N1856" s="13">
        <f t="shared" si="59"/>
        <v>350</v>
      </c>
      <c r="O1856" s="4" t="s">
        <v>16</v>
      </c>
      <c r="P1856" s="12" t="s">
        <v>905</v>
      </c>
    </row>
    <row r="1857" spans="2:16" ht="14.25" customHeight="1">
      <c r="B1857" s="4" t="s">
        <v>13</v>
      </c>
      <c r="C1857" s="4">
        <v>1185732</v>
      </c>
      <c r="D1857" s="5">
        <v>44511</v>
      </c>
      <c r="E1857" s="4" t="s">
        <v>283</v>
      </c>
      <c r="F1857" s="4" t="s">
        <v>1013</v>
      </c>
      <c r="G1857" s="4" t="s">
        <v>1014</v>
      </c>
      <c r="H1857" s="6">
        <v>550</v>
      </c>
      <c r="I1857" s="12" t="s">
        <v>180</v>
      </c>
      <c r="J1857" s="12" t="s">
        <v>1087</v>
      </c>
      <c r="K1857" s="10">
        <v>66000</v>
      </c>
      <c r="L1857" s="11">
        <v>0.4</v>
      </c>
      <c r="M1857" s="13">
        <f t="shared" si="58"/>
        <v>165000</v>
      </c>
      <c r="N1857" s="13">
        <f t="shared" si="59"/>
        <v>300</v>
      </c>
      <c r="O1857" s="4" t="s">
        <v>16</v>
      </c>
      <c r="P1857" s="12" t="s">
        <v>906</v>
      </c>
    </row>
    <row r="1858" spans="2:16" ht="14.25" customHeight="1">
      <c r="B1858" s="4" t="s">
        <v>13</v>
      </c>
      <c r="C1858" s="4">
        <v>1185732</v>
      </c>
      <c r="D1858" s="5">
        <v>44511</v>
      </c>
      <c r="E1858" s="4" t="s">
        <v>283</v>
      </c>
      <c r="F1858" s="4" t="s">
        <v>1013</v>
      </c>
      <c r="G1858" s="4" t="s">
        <v>1014</v>
      </c>
      <c r="H1858" s="6">
        <v>400</v>
      </c>
      <c r="I1858" s="12" t="s">
        <v>605</v>
      </c>
      <c r="J1858" s="12" t="s">
        <v>1086</v>
      </c>
      <c r="K1858" s="10">
        <v>28000</v>
      </c>
      <c r="L1858" s="11">
        <v>0.35</v>
      </c>
      <c r="M1858" s="13">
        <f t="shared" si="58"/>
        <v>80000</v>
      </c>
      <c r="N1858" s="13">
        <f t="shared" si="59"/>
        <v>200</v>
      </c>
      <c r="O1858" s="4" t="s">
        <v>16</v>
      </c>
      <c r="P1858" s="12" t="s">
        <v>907</v>
      </c>
    </row>
    <row r="1859" spans="2:16" ht="14.25" customHeight="1">
      <c r="B1859" s="4" t="s">
        <v>13</v>
      </c>
      <c r="C1859" s="4">
        <v>1185732</v>
      </c>
      <c r="D1859" s="5">
        <v>44511</v>
      </c>
      <c r="E1859" s="4" t="s">
        <v>283</v>
      </c>
      <c r="F1859" s="4" t="s">
        <v>1013</v>
      </c>
      <c r="G1859" s="4" t="s">
        <v>1014</v>
      </c>
      <c r="H1859" s="6">
        <v>345</v>
      </c>
      <c r="I1859" s="12" t="s">
        <v>279</v>
      </c>
      <c r="J1859" s="12" t="s">
        <v>1087</v>
      </c>
      <c r="K1859" s="10">
        <v>24150</v>
      </c>
      <c r="L1859" s="11">
        <v>0.35</v>
      </c>
      <c r="M1859" s="13">
        <f t="shared" si="58"/>
        <v>69000</v>
      </c>
      <c r="N1859" s="13">
        <f t="shared" si="59"/>
        <v>200</v>
      </c>
      <c r="O1859" s="4" t="s">
        <v>16</v>
      </c>
      <c r="P1859" s="12" t="s">
        <v>908</v>
      </c>
    </row>
    <row r="1860" spans="2:16" ht="14.25" customHeight="1">
      <c r="B1860" s="4" t="s">
        <v>13</v>
      </c>
      <c r="C1860" s="4">
        <v>1185732</v>
      </c>
      <c r="D1860" s="5">
        <v>44511</v>
      </c>
      <c r="E1860" s="4" t="s">
        <v>283</v>
      </c>
      <c r="F1860" s="4" t="s">
        <v>1013</v>
      </c>
      <c r="G1860" s="4" t="s">
        <v>1014</v>
      </c>
      <c r="H1860" s="6">
        <v>375</v>
      </c>
      <c r="I1860" s="12" t="s">
        <v>771</v>
      </c>
      <c r="J1860" s="12" t="s">
        <v>1087</v>
      </c>
      <c r="K1860" s="10">
        <v>30000</v>
      </c>
      <c r="L1860" s="11">
        <v>0.4</v>
      </c>
      <c r="M1860" s="13">
        <f t="shared" si="58"/>
        <v>75000</v>
      </c>
      <c r="N1860" s="13">
        <f t="shared" si="59"/>
        <v>200</v>
      </c>
      <c r="O1860" s="4" t="s">
        <v>16</v>
      </c>
      <c r="P1860" s="12" t="s">
        <v>772</v>
      </c>
    </row>
    <row r="1861" spans="2:16" ht="14.25" customHeight="1">
      <c r="B1861" s="4" t="s">
        <v>13</v>
      </c>
      <c r="C1861" s="4">
        <v>1185732</v>
      </c>
      <c r="D1861" s="5">
        <v>44511</v>
      </c>
      <c r="E1861" s="4" t="s">
        <v>283</v>
      </c>
      <c r="F1861" s="4" t="s">
        <v>1013</v>
      </c>
      <c r="G1861" s="4" t="s">
        <v>1014</v>
      </c>
      <c r="H1861" s="6">
        <v>350</v>
      </c>
      <c r="I1861" s="12" t="s">
        <v>630</v>
      </c>
      <c r="J1861" s="12" t="s">
        <v>1087</v>
      </c>
      <c r="K1861" s="10">
        <v>49000</v>
      </c>
      <c r="L1861" s="11">
        <v>0.35</v>
      </c>
      <c r="M1861" s="13">
        <f t="shared" si="58"/>
        <v>140000</v>
      </c>
      <c r="N1861" s="13">
        <f t="shared" si="59"/>
        <v>400</v>
      </c>
      <c r="O1861" s="4" t="s">
        <v>16</v>
      </c>
      <c r="P1861" s="12" t="s">
        <v>631</v>
      </c>
    </row>
    <row r="1862" spans="2:16" ht="14.25" customHeight="1">
      <c r="B1862" s="4" t="s">
        <v>13</v>
      </c>
      <c r="C1862" s="4">
        <v>1185732</v>
      </c>
      <c r="D1862" s="5">
        <v>44511</v>
      </c>
      <c r="E1862" s="4" t="s">
        <v>283</v>
      </c>
      <c r="F1862" s="4" t="s">
        <v>1013</v>
      </c>
      <c r="G1862" s="4" t="s">
        <v>1014</v>
      </c>
      <c r="H1862" s="6">
        <v>450</v>
      </c>
      <c r="I1862" s="12" t="s">
        <v>909</v>
      </c>
      <c r="J1862" s="12" t="s">
        <v>1087</v>
      </c>
      <c r="K1862" s="10">
        <v>101250</v>
      </c>
      <c r="L1862" s="11">
        <v>0.5</v>
      </c>
      <c r="M1862" s="13">
        <f t="shared" si="58"/>
        <v>202500</v>
      </c>
      <c r="N1862" s="13">
        <f t="shared" si="59"/>
        <v>450</v>
      </c>
      <c r="O1862" s="4" t="s">
        <v>16</v>
      </c>
      <c r="P1862" s="12" t="s">
        <v>910</v>
      </c>
    </row>
    <row r="1863" spans="2:16" ht="14.25" customHeight="1">
      <c r="B1863" s="4" t="s">
        <v>13</v>
      </c>
      <c r="C1863" s="4">
        <v>1185732</v>
      </c>
      <c r="D1863" s="5">
        <v>44540</v>
      </c>
      <c r="E1863" s="4" t="s">
        <v>283</v>
      </c>
      <c r="F1863" s="4" t="s">
        <v>1013</v>
      </c>
      <c r="G1863" s="4" t="s">
        <v>1014</v>
      </c>
      <c r="H1863" s="6">
        <v>700</v>
      </c>
      <c r="I1863" s="12" t="s">
        <v>911</v>
      </c>
      <c r="J1863" s="12" t="s">
        <v>1087</v>
      </c>
      <c r="K1863" s="10">
        <v>112000</v>
      </c>
      <c r="L1863" s="11">
        <v>0.4</v>
      </c>
      <c r="M1863" s="13">
        <f t="shared" ref="M1863:M1926" si="60">K1863/L1863</f>
        <v>280000</v>
      </c>
      <c r="N1863" s="13">
        <f t="shared" ref="N1863:N1926" si="61">M1863/H1863</f>
        <v>400</v>
      </c>
      <c r="O1863" s="4" t="s">
        <v>16</v>
      </c>
      <c r="P1863" s="12" t="s">
        <v>912</v>
      </c>
    </row>
    <row r="1864" spans="2:16" ht="14.25" customHeight="1">
      <c r="B1864" s="4" t="s">
        <v>13</v>
      </c>
      <c r="C1864" s="4">
        <v>1185732</v>
      </c>
      <c r="D1864" s="5">
        <v>44540</v>
      </c>
      <c r="E1864" s="4" t="s">
        <v>283</v>
      </c>
      <c r="F1864" s="4" t="s">
        <v>1013</v>
      </c>
      <c r="G1864" s="4" t="s">
        <v>1014</v>
      </c>
      <c r="H1864" s="6">
        <v>500</v>
      </c>
      <c r="I1864" s="12" t="s">
        <v>639</v>
      </c>
      <c r="J1864" s="12" t="s">
        <v>1087</v>
      </c>
      <c r="K1864" s="10">
        <v>52500</v>
      </c>
      <c r="L1864" s="11">
        <v>0.35</v>
      </c>
      <c r="M1864" s="13">
        <f t="shared" si="60"/>
        <v>150000</v>
      </c>
      <c r="N1864" s="13">
        <f t="shared" si="61"/>
        <v>300</v>
      </c>
      <c r="O1864" s="4" t="s">
        <v>16</v>
      </c>
      <c r="P1864" s="12" t="s">
        <v>913</v>
      </c>
    </row>
    <row r="1865" spans="2:16" ht="14.25" customHeight="1">
      <c r="B1865" s="4" t="s">
        <v>13</v>
      </c>
      <c r="C1865" s="4">
        <v>1185732</v>
      </c>
      <c r="D1865" s="5">
        <v>44540</v>
      </c>
      <c r="E1865" s="4" t="s">
        <v>283</v>
      </c>
      <c r="F1865" s="4" t="s">
        <v>1013</v>
      </c>
      <c r="G1865" s="4" t="s">
        <v>1014</v>
      </c>
      <c r="H1865" s="6">
        <v>450</v>
      </c>
      <c r="I1865" s="12" t="s">
        <v>654</v>
      </c>
      <c r="J1865" s="12" t="s">
        <v>1087</v>
      </c>
      <c r="K1865" s="10">
        <v>47250</v>
      </c>
      <c r="L1865" s="11">
        <v>0.35</v>
      </c>
      <c r="M1865" s="13">
        <f t="shared" si="60"/>
        <v>135000</v>
      </c>
      <c r="N1865" s="13">
        <f t="shared" si="61"/>
        <v>300</v>
      </c>
      <c r="O1865" s="4" t="s">
        <v>16</v>
      </c>
      <c r="P1865" s="12" t="s">
        <v>655</v>
      </c>
    </row>
    <row r="1866" spans="2:16" ht="14.25" customHeight="1">
      <c r="B1866" s="4" t="s">
        <v>13</v>
      </c>
      <c r="C1866" s="4">
        <v>1185732</v>
      </c>
      <c r="D1866" s="5">
        <v>44540</v>
      </c>
      <c r="E1866" s="4" t="s">
        <v>283</v>
      </c>
      <c r="F1866" s="4" t="s">
        <v>1013</v>
      </c>
      <c r="G1866" s="4" t="s">
        <v>1014</v>
      </c>
      <c r="H1866" s="6">
        <v>400</v>
      </c>
      <c r="I1866" s="12" t="s">
        <v>914</v>
      </c>
      <c r="J1866" s="12" t="s">
        <v>1088</v>
      </c>
      <c r="K1866" s="10">
        <v>48000</v>
      </c>
      <c r="L1866" s="11">
        <v>0.4</v>
      </c>
      <c r="M1866" s="13">
        <f t="shared" si="60"/>
        <v>120000</v>
      </c>
      <c r="N1866" s="13">
        <f t="shared" si="61"/>
        <v>300</v>
      </c>
      <c r="O1866" s="4" t="s">
        <v>16</v>
      </c>
      <c r="P1866" s="12" t="s">
        <v>915</v>
      </c>
    </row>
    <row r="1867" spans="2:16" ht="14.25" customHeight="1">
      <c r="B1867" s="4" t="s">
        <v>13</v>
      </c>
      <c r="C1867" s="4">
        <v>1185732</v>
      </c>
      <c r="D1867" s="5">
        <v>44540</v>
      </c>
      <c r="E1867" s="4" t="s">
        <v>283</v>
      </c>
      <c r="F1867" s="4" t="s">
        <v>1013</v>
      </c>
      <c r="G1867" s="4" t="s">
        <v>1014</v>
      </c>
      <c r="H1867" s="6">
        <v>400</v>
      </c>
      <c r="I1867" s="12" t="s">
        <v>37</v>
      </c>
      <c r="J1867" s="12" t="s">
        <v>1086</v>
      </c>
      <c r="K1867" s="10">
        <v>56000</v>
      </c>
      <c r="L1867" s="11">
        <v>0.35</v>
      </c>
      <c r="M1867" s="13">
        <f t="shared" si="60"/>
        <v>160000</v>
      </c>
      <c r="N1867" s="13">
        <f t="shared" si="61"/>
        <v>400</v>
      </c>
      <c r="O1867" s="4" t="s">
        <v>16</v>
      </c>
      <c r="P1867" s="12" t="s">
        <v>916</v>
      </c>
    </row>
    <row r="1868" spans="2:16" ht="14.25" customHeight="1">
      <c r="B1868" s="4" t="s">
        <v>13</v>
      </c>
      <c r="C1868" s="4">
        <v>1185732</v>
      </c>
      <c r="D1868" s="5">
        <v>44540</v>
      </c>
      <c r="E1868" s="4" t="s">
        <v>283</v>
      </c>
      <c r="F1868" s="4" t="s">
        <v>1013</v>
      </c>
      <c r="G1868" s="4" t="s">
        <v>1014</v>
      </c>
      <c r="H1868" s="6">
        <v>500</v>
      </c>
      <c r="I1868" s="12" t="s">
        <v>99</v>
      </c>
      <c r="J1868" s="12" t="s">
        <v>1087</v>
      </c>
      <c r="K1868" s="10">
        <v>112500</v>
      </c>
      <c r="L1868" s="11">
        <v>0.5</v>
      </c>
      <c r="M1868" s="13">
        <f t="shared" si="60"/>
        <v>225000</v>
      </c>
      <c r="N1868" s="13">
        <f t="shared" si="61"/>
        <v>450</v>
      </c>
      <c r="O1868" s="4" t="s">
        <v>16</v>
      </c>
      <c r="P1868" s="12" t="s">
        <v>919</v>
      </c>
    </row>
    <row r="1869" spans="2:16" ht="14.25" customHeight="1">
      <c r="B1869" s="4" t="s">
        <v>13</v>
      </c>
      <c r="C1869" s="4">
        <v>1128299</v>
      </c>
      <c r="D1869" s="5">
        <v>44220</v>
      </c>
      <c r="E1869" s="4" t="s">
        <v>283</v>
      </c>
      <c r="F1869" s="4" t="s">
        <v>1013</v>
      </c>
      <c r="G1869" s="4" t="s">
        <v>1014</v>
      </c>
      <c r="H1869" s="6">
        <v>350</v>
      </c>
      <c r="I1869" s="12" t="s">
        <v>920</v>
      </c>
      <c r="J1869" s="12" t="s">
        <v>1087</v>
      </c>
      <c r="K1869" s="10">
        <v>36750</v>
      </c>
      <c r="L1869" s="11">
        <v>0.35</v>
      </c>
      <c r="M1869" s="13">
        <f t="shared" si="60"/>
        <v>105000</v>
      </c>
      <c r="N1869" s="13">
        <f t="shared" si="61"/>
        <v>300</v>
      </c>
      <c r="O1869" s="4" t="s">
        <v>16</v>
      </c>
      <c r="P1869" s="12" t="s">
        <v>921</v>
      </c>
    </row>
    <row r="1870" spans="2:16" ht="14.25" customHeight="1">
      <c r="B1870" s="4" t="s">
        <v>13</v>
      </c>
      <c r="C1870" s="4">
        <v>1128299</v>
      </c>
      <c r="D1870" s="5">
        <v>44220</v>
      </c>
      <c r="E1870" s="4" t="s">
        <v>283</v>
      </c>
      <c r="F1870" s="4" t="s">
        <v>1013</v>
      </c>
      <c r="G1870" s="4" t="s">
        <v>1014</v>
      </c>
      <c r="H1870" s="6">
        <v>350</v>
      </c>
      <c r="I1870" s="12" t="s">
        <v>922</v>
      </c>
      <c r="J1870" s="12" t="s">
        <v>1086</v>
      </c>
      <c r="K1870" s="10">
        <v>49000</v>
      </c>
      <c r="L1870" s="11">
        <v>0.35</v>
      </c>
      <c r="M1870" s="13">
        <f t="shared" si="60"/>
        <v>140000</v>
      </c>
      <c r="N1870" s="13">
        <f t="shared" si="61"/>
        <v>400</v>
      </c>
      <c r="O1870" s="4" t="s">
        <v>16</v>
      </c>
      <c r="P1870" s="12" t="s">
        <v>923</v>
      </c>
    </row>
    <row r="1871" spans="2:16" ht="14.25" customHeight="1">
      <c r="B1871" s="4" t="s">
        <v>13</v>
      </c>
      <c r="C1871" s="4">
        <v>1128299</v>
      </c>
      <c r="D1871" s="5">
        <v>44220</v>
      </c>
      <c r="E1871" s="4" t="s">
        <v>283</v>
      </c>
      <c r="F1871" s="4" t="s">
        <v>1013</v>
      </c>
      <c r="G1871" s="4" t="s">
        <v>1014</v>
      </c>
      <c r="H1871" s="6">
        <v>350</v>
      </c>
      <c r="I1871" s="12" t="s">
        <v>658</v>
      </c>
      <c r="J1871" s="12" t="s">
        <v>1086</v>
      </c>
      <c r="K1871" s="10">
        <v>49000</v>
      </c>
      <c r="L1871" s="11">
        <v>0.35</v>
      </c>
      <c r="M1871" s="13">
        <f t="shared" si="60"/>
        <v>140000</v>
      </c>
      <c r="N1871" s="13">
        <f t="shared" si="61"/>
        <v>400</v>
      </c>
      <c r="O1871" s="4" t="s">
        <v>16</v>
      </c>
      <c r="P1871" s="12" t="s">
        <v>924</v>
      </c>
    </row>
    <row r="1872" spans="2:16" ht="14.25" customHeight="1">
      <c r="B1872" s="4" t="s">
        <v>13</v>
      </c>
      <c r="C1872" s="4">
        <v>1128299</v>
      </c>
      <c r="D1872" s="5">
        <v>44220</v>
      </c>
      <c r="E1872" s="4" t="s">
        <v>283</v>
      </c>
      <c r="F1872" s="4" t="s">
        <v>1013</v>
      </c>
      <c r="G1872" s="4" t="s">
        <v>1014</v>
      </c>
      <c r="H1872" s="6">
        <v>200</v>
      </c>
      <c r="I1872" s="12" t="s">
        <v>466</v>
      </c>
      <c r="J1872" s="12" t="s">
        <v>1087</v>
      </c>
      <c r="K1872" s="10">
        <v>28000</v>
      </c>
      <c r="L1872" s="11">
        <v>0.35</v>
      </c>
      <c r="M1872" s="13">
        <f t="shared" si="60"/>
        <v>80000</v>
      </c>
      <c r="N1872" s="13">
        <f t="shared" si="61"/>
        <v>400</v>
      </c>
      <c r="O1872" s="4" t="s">
        <v>16</v>
      </c>
      <c r="P1872" s="12" t="s">
        <v>925</v>
      </c>
    </row>
    <row r="1873" spans="2:16" ht="14.25" customHeight="1">
      <c r="B1873" s="4" t="s">
        <v>13</v>
      </c>
      <c r="C1873" s="4">
        <v>1128299</v>
      </c>
      <c r="D1873" s="5">
        <v>44220</v>
      </c>
      <c r="E1873" s="4" t="s">
        <v>283</v>
      </c>
      <c r="F1873" s="4" t="s">
        <v>1013</v>
      </c>
      <c r="G1873" s="4" t="s">
        <v>1014</v>
      </c>
      <c r="H1873" s="6">
        <v>150</v>
      </c>
      <c r="I1873" s="12" t="s">
        <v>268</v>
      </c>
      <c r="J1873" s="12" t="s">
        <v>1086</v>
      </c>
      <c r="K1873" s="10">
        <v>27000</v>
      </c>
      <c r="L1873" s="11">
        <v>0.4</v>
      </c>
      <c r="M1873" s="13">
        <f t="shared" si="60"/>
        <v>67500</v>
      </c>
      <c r="N1873" s="13">
        <f t="shared" si="61"/>
        <v>450</v>
      </c>
      <c r="O1873" s="4" t="s">
        <v>16</v>
      </c>
      <c r="P1873" s="12" t="s">
        <v>926</v>
      </c>
    </row>
    <row r="1874" spans="2:16" ht="14.25" customHeight="1">
      <c r="B1874" s="4" t="s">
        <v>13</v>
      </c>
      <c r="C1874" s="4">
        <v>1128299</v>
      </c>
      <c r="D1874" s="5">
        <v>44220</v>
      </c>
      <c r="E1874" s="4" t="s">
        <v>283</v>
      </c>
      <c r="F1874" s="4" t="s">
        <v>1013</v>
      </c>
      <c r="G1874" s="4" t="s">
        <v>1014</v>
      </c>
      <c r="H1874" s="6">
        <v>400</v>
      </c>
      <c r="I1874" s="12" t="s">
        <v>927</v>
      </c>
      <c r="J1874" s="12" t="s">
        <v>1088</v>
      </c>
      <c r="K1874" s="10">
        <v>48000</v>
      </c>
      <c r="L1874" s="11">
        <v>0.3</v>
      </c>
      <c r="M1874" s="13">
        <f t="shared" si="60"/>
        <v>160000</v>
      </c>
      <c r="N1874" s="13">
        <f t="shared" si="61"/>
        <v>400</v>
      </c>
      <c r="O1874" s="4" t="s">
        <v>16</v>
      </c>
      <c r="P1874" s="12" t="s">
        <v>928</v>
      </c>
    </row>
    <row r="1875" spans="2:16" ht="14.25" customHeight="1">
      <c r="B1875" s="4" t="s">
        <v>13</v>
      </c>
      <c r="C1875" s="4">
        <v>1128299</v>
      </c>
      <c r="D1875" s="5">
        <v>44251</v>
      </c>
      <c r="E1875" s="4" t="s">
        <v>283</v>
      </c>
      <c r="F1875" s="4" t="s">
        <v>1013</v>
      </c>
      <c r="G1875" s="4" t="s">
        <v>1014</v>
      </c>
      <c r="H1875" s="6">
        <v>450</v>
      </c>
      <c r="I1875" s="12" t="s">
        <v>929</v>
      </c>
      <c r="J1875" s="12" t="s">
        <v>1087</v>
      </c>
      <c r="K1875" s="10">
        <v>47250</v>
      </c>
      <c r="L1875" s="11">
        <v>0.35</v>
      </c>
      <c r="M1875" s="13">
        <f t="shared" si="60"/>
        <v>135000</v>
      </c>
      <c r="N1875" s="13">
        <f t="shared" si="61"/>
        <v>300</v>
      </c>
      <c r="O1875" s="4" t="s">
        <v>16</v>
      </c>
      <c r="P1875" s="12" t="s">
        <v>930</v>
      </c>
    </row>
    <row r="1876" spans="2:16" ht="14.25" customHeight="1">
      <c r="B1876" s="4" t="s">
        <v>13</v>
      </c>
      <c r="C1876" s="4">
        <v>1128299</v>
      </c>
      <c r="D1876" s="5">
        <v>44251</v>
      </c>
      <c r="E1876" s="4" t="s">
        <v>283</v>
      </c>
      <c r="F1876" s="4" t="s">
        <v>1013</v>
      </c>
      <c r="G1876" s="4" t="s">
        <v>1014</v>
      </c>
      <c r="H1876" s="6">
        <v>350</v>
      </c>
      <c r="I1876" s="12" t="s">
        <v>101</v>
      </c>
      <c r="J1876" s="12" t="s">
        <v>1086</v>
      </c>
      <c r="K1876" s="10">
        <v>49000</v>
      </c>
      <c r="L1876" s="11">
        <v>0.35</v>
      </c>
      <c r="M1876" s="13">
        <f t="shared" si="60"/>
        <v>140000</v>
      </c>
      <c r="N1876" s="13">
        <f t="shared" si="61"/>
        <v>400</v>
      </c>
      <c r="O1876" s="4" t="s">
        <v>16</v>
      </c>
      <c r="P1876" s="12" t="s">
        <v>931</v>
      </c>
    </row>
    <row r="1877" spans="2:16" ht="14.25" customHeight="1">
      <c r="B1877" s="4" t="s">
        <v>13</v>
      </c>
      <c r="C1877" s="4">
        <v>1128299</v>
      </c>
      <c r="D1877" s="5">
        <v>44251</v>
      </c>
      <c r="E1877" s="4" t="s">
        <v>283</v>
      </c>
      <c r="F1877" s="4" t="s">
        <v>1013</v>
      </c>
      <c r="G1877" s="4" t="s">
        <v>1014</v>
      </c>
      <c r="H1877" s="6">
        <v>350</v>
      </c>
      <c r="I1877" s="12" t="s">
        <v>23</v>
      </c>
      <c r="J1877" s="12" t="s">
        <v>1088</v>
      </c>
      <c r="K1877" s="10">
        <v>49000</v>
      </c>
      <c r="L1877" s="11">
        <v>0.35</v>
      </c>
      <c r="M1877" s="13">
        <f t="shared" si="60"/>
        <v>140000</v>
      </c>
      <c r="N1877" s="13">
        <f t="shared" si="61"/>
        <v>400</v>
      </c>
      <c r="O1877" s="4" t="s">
        <v>16</v>
      </c>
      <c r="P1877" s="12" t="s">
        <v>932</v>
      </c>
    </row>
    <row r="1878" spans="2:16" ht="14.25" customHeight="1">
      <c r="B1878" s="4" t="s">
        <v>13</v>
      </c>
      <c r="C1878" s="4">
        <v>1128299</v>
      </c>
      <c r="D1878" s="5">
        <v>44251</v>
      </c>
      <c r="E1878" s="4" t="s">
        <v>283</v>
      </c>
      <c r="F1878" s="4" t="s">
        <v>1015</v>
      </c>
      <c r="G1878" s="4" t="s">
        <v>998</v>
      </c>
      <c r="H1878" s="6">
        <v>200</v>
      </c>
      <c r="I1878" s="12" t="s">
        <v>394</v>
      </c>
      <c r="J1878" s="12" t="s">
        <v>1087</v>
      </c>
      <c r="K1878" s="10">
        <v>28000</v>
      </c>
      <c r="L1878" s="11">
        <v>0.35</v>
      </c>
      <c r="M1878" s="13">
        <f t="shared" si="60"/>
        <v>80000</v>
      </c>
      <c r="N1878" s="13">
        <f t="shared" si="61"/>
        <v>400</v>
      </c>
      <c r="O1878" s="4" t="s">
        <v>16</v>
      </c>
      <c r="P1878" s="12" t="s">
        <v>933</v>
      </c>
    </row>
    <row r="1879" spans="2:16" ht="14.25" customHeight="1">
      <c r="B1879" s="4" t="s">
        <v>13</v>
      </c>
      <c r="C1879" s="4">
        <v>1128299</v>
      </c>
      <c r="D1879" s="5">
        <v>44251</v>
      </c>
      <c r="E1879" s="4" t="s">
        <v>283</v>
      </c>
      <c r="F1879" s="4" t="s">
        <v>1015</v>
      </c>
      <c r="G1879" s="4" t="s">
        <v>998</v>
      </c>
      <c r="H1879" s="6">
        <v>125</v>
      </c>
      <c r="I1879" s="12" t="s">
        <v>803</v>
      </c>
      <c r="J1879" s="12" t="s">
        <v>1086</v>
      </c>
      <c r="K1879" s="10">
        <v>22500</v>
      </c>
      <c r="L1879" s="11">
        <v>0.4</v>
      </c>
      <c r="M1879" s="13">
        <f t="shared" si="60"/>
        <v>56250</v>
      </c>
      <c r="N1879" s="13">
        <f t="shared" si="61"/>
        <v>450</v>
      </c>
      <c r="O1879" s="4" t="s">
        <v>16</v>
      </c>
      <c r="P1879" s="12" t="s">
        <v>934</v>
      </c>
    </row>
    <row r="1880" spans="2:16" ht="14.25" customHeight="1">
      <c r="B1880" s="4" t="s">
        <v>13</v>
      </c>
      <c r="C1880" s="4">
        <v>1128299</v>
      </c>
      <c r="D1880" s="5">
        <v>44251</v>
      </c>
      <c r="E1880" s="4" t="s">
        <v>283</v>
      </c>
      <c r="F1880" s="4" t="s">
        <v>1015</v>
      </c>
      <c r="G1880" s="4" t="s">
        <v>998</v>
      </c>
      <c r="H1880" s="6">
        <v>325</v>
      </c>
      <c r="I1880" s="12" t="s">
        <v>37</v>
      </c>
      <c r="J1880" s="12" t="s">
        <v>1086</v>
      </c>
      <c r="K1880" s="10">
        <v>39000</v>
      </c>
      <c r="L1880" s="11">
        <v>0.3</v>
      </c>
      <c r="M1880" s="13">
        <f t="shared" si="60"/>
        <v>130000</v>
      </c>
      <c r="N1880" s="13">
        <f t="shared" si="61"/>
        <v>400</v>
      </c>
      <c r="O1880" s="4" t="s">
        <v>16</v>
      </c>
      <c r="P1880" s="12" t="s">
        <v>935</v>
      </c>
    </row>
    <row r="1881" spans="2:16" ht="14.25" customHeight="1">
      <c r="B1881" s="4" t="s">
        <v>13</v>
      </c>
      <c r="C1881" s="4">
        <v>1128299</v>
      </c>
      <c r="D1881" s="5">
        <v>44278</v>
      </c>
      <c r="E1881" s="4" t="s">
        <v>283</v>
      </c>
      <c r="F1881" s="4" t="s">
        <v>1015</v>
      </c>
      <c r="G1881" s="4" t="s">
        <v>998</v>
      </c>
      <c r="H1881" s="6">
        <v>475</v>
      </c>
      <c r="I1881" s="12" t="s">
        <v>583</v>
      </c>
      <c r="J1881" s="12" t="s">
        <v>1086</v>
      </c>
      <c r="K1881" s="10">
        <v>66500</v>
      </c>
      <c r="L1881" s="11">
        <v>0.35</v>
      </c>
      <c r="M1881" s="13">
        <f t="shared" si="60"/>
        <v>190000</v>
      </c>
      <c r="N1881" s="13">
        <f t="shared" si="61"/>
        <v>400</v>
      </c>
      <c r="O1881" s="4" t="s">
        <v>16</v>
      </c>
      <c r="P1881" s="12" t="s">
        <v>584</v>
      </c>
    </row>
    <row r="1882" spans="2:16" ht="14.25" customHeight="1">
      <c r="B1882" s="4" t="s">
        <v>13</v>
      </c>
      <c r="C1882" s="4">
        <v>1128299</v>
      </c>
      <c r="D1882" s="5">
        <v>44278</v>
      </c>
      <c r="E1882" s="4" t="s">
        <v>283</v>
      </c>
      <c r="F1882" s="4" t="s">
        <v>1015</v>
      </c>
      <c r="G1882" s="4" t="s">
        <v>998</v>
      </c>
      <c r="H1882" s="6">
        <v>325</v>
      </c>
      <c r="I1882" s="12" t="s">
        <v>308</v>
      </c>
      <c r="J1882" s="12" t="s">
        <v>1087</v>
      </c>
      <c r="K1882" s="10">
        <v>56875</v>
      </c>
      <c r="L1882" s="11">
        <v>0.35</v>
      </c>
      <c r="M1882" s="13">
        <f t="shared" si="60"/>
        <v>162500</v>
      </c>
      <c r="N1882" s="13">
        <f t="shared" si="61"/>
        <v>500</v>
      </c>
      <c r="O1882" s="4" t="s">
        <v>16</v>
      </c>
      <c r="P1882" s="12" t="s">
        <v>936</v>
      </c>
    </row>
    <row r="1883" spans="2:16" ht="14.25" customHeight="1">
      <c r="B1883" s="4" t="s">
        <v>13</v>
      </c>
      <c r="C1883" s="4">
        <v>1128299</v>
      </c>
      <c r="D1883" s="5">
        <v>44278</v>
      </c>
      <c r="E1883" s="4" t="s">
        <v>283</v>
      </c>
      <c r="F1883" s="4" t="s">
        <v>1015</v>
      </c>
      <c r="G1883" s="4" t="s">
        <v>998</v>
      </c>
      <c r="H1883" s="6">
        <v>350</v>
      </c>
      <c r="I1883" s="12" t="s">
        <v>161</v>
      </c>
      <c r="J1883" s="12" t="s">
        <v>1087</v>
      </c>
      <c r="K1883" s="10">
        <v>67375</v>
      </c>
      <c r="L1883" s="11">
        <v>0.35</v>
      </c>
      <c r="M1883" s="13">
        <f t="shared" si="60"/>
        <v>192500</v>
      </c>
      <c r="N1883" s="13">
        <f t="shared" si="61"/>
        <v>550</v>
      </c>
      <c r="O1883" s="4" t="s">
        <v>16</v>
      </c>
      <c r="P1883" s="12" t="s">
        <v>937</v>
      </c>
    </row>
    <row r="1884" spans="2:16" ht="14.25" customHeight="1">
      <c r="B1884" s="4" t="s">
        <v>13</v>
      </c>
      <c r="C1884" s="4">
        <v>1128299</v>
      </c>
      <c r="D1884" s="5">
        <v>44278</v>
      </c>
      <c r="E1884" s="4" t="s">
        <v>283</v>
      </c>
      <c r="F1884" s="4" t="s">
        <v>1015</v>
      </c>
      <c r="G1884" s="4" t="s">
        <v>998</v>
      </c>
      <c r="H1884" s="6">
        <v>250</v>
      </c>
      <c r="I1884" s="12" t="s">
        <v>261</v>
      </c>
      <c r="J1884" s="12" t="s">
        <v>1087</v>
      </c>
      <c r="K1884" s="10">
        <v>43750</v>
      </c>
      <c r="L1884" s="11">
        <v>0.35</v>
      </c>
      <c r="M1884" s="13">
        <f t="shared" si="60"/>
        <v>125000.00000000001</v>
      </c>
      <c r="N1884" s="13">
        <f t="shared" si="61"/>
        <v>500.00000000000006</v>
      </c>
      <c r="O1884" s="4" t="s">
        <v>16</v>
      </c>
      <c r="P1884" s="12" t="s">
        <v>938</v>
      </c>
    </row>
    <row r="1885" spans="2:16" ht="14.25" customHeight="1">
      <c r="B1885" s="4" t="s">
        <v>13</v>
      </c>
      <c r="C1885" s="4">
        <v>1128299</v>
      </c>
      <c r="D1885" s="5">
        <v>44278</v>
      </c>
      <c r="E1885" s="4" t="s">
        <v>283</v>
      </c>
      <c r="F1885" s="4" t="s">
        <v>1015</v>
      </c>
      <c r="G1885" s="4" t="s">
        <v>998</v>
      </c>
      <c r="H1885" s="6">
        <v>100</v>
      </c>
      <c r="I1885" s="12" t="s">
        <v>343</v>
      </c>
      <c r="J1885" s="12" t="s">
        <v>1087</v>
      </c>
      <c r="K1885" s="10">
        <v>22000</v>
      </c>
      <c r="L1885" s="11">
        <v>0.4</v>
      </c>
      <c r="M1885" s="13">
        <f t="shared" si="60"/>
        <v>55000</v>
      </c>
      <c r="N1885" s="13">
        <f t="shared" si="61"/>
        <v>550</v>
      </c>
      <c r="O1885" s="4" t="s">
        <v>16</v>
      </c>
      <c r="P1885" s="12" t="s">
        <v>939</v>
      </c>
    </row>
    <row r="1886" spans="2:16" ht="14.25" customHeight="1">
      <c r="B1886" s="4" t="s">
        <v>13</v>
      </c>
      <c r="C1886" s="4">
        <v>1128299</v>
      </c>
      <c r="D1886" s="5">
        <v>44278</v>
      </c>
      <c r="E1886" s="4" t="s">
        <v>283</v>
      </c>
      <c r="F1886" s="4" t="s">
        <v>1015</v>
      </c>
      <c r="G1886" s="4" t="s">
        <v>998</v>
      </c>
      <c r="H1886" s="6">
        <v>300</v>
      </c>
      <c r="I1886" s="12" t="s">
        <v>940</v>
      </c>
      <c r="J1886" s="12" t="s">
        <v>1087</v>
      </c>
      <c r="K1886" s="10">
        <v>45000</v>
      </c>
      <c r="L1886" s="11">
        <v>0.3</v>
      </c>
      <c r="M1886" s="13">
        <f t="shared" si="60"/>
        <v>150000</v>
      </c>
      <c r="N1886" s="13">
        <f t="shared" si="61"/>
        <v>500</v>
      </c>
      <c r="O1886" s="4" t="s">
        <v>16</v>
      </c>
      <c r="P1886" s="12" t="s">
        <v>941</v>
      </c>
    </row>
    <row r="1887" spans="2:16" ht="14.25" customHeight="1">
      <c r="B1887" s="4" t="s">
        <v>13</v>
      </c>
      <c r="C1887" s="4">
        <v>1128299</v>
      </c>
      <c r="D1887" s="5">
        <v>44310</v>
      </c>
      <c r="E1887" s="4" t="s">
        <v>283</v>
      </c>
      <c r="F1887" s="4" t="s">
        <v>1015</v>
      </c>
      <c r="G1887" s="4" t="s">
        <v>998</v>
      </c>
      <c r="H1887" s="6">
        <v>475</v>
      </c>
      <c r="I1887" s="12" t="s">
        <v>559</v>
      </c>
      <c r="J1887" s="12" t="s">
        <v>1087</v>
      </c>
      <c r="K1887" s="10">
        <v>91437.5</v>
      </c>
      <c r="L1887" s="11">
        <v>0.35</v>
      </c>
      <c r="M1887" s="13">
        <f t="shared" si="60"/>
        <v>261250.00000000003</v>
      </c>
      <c r="N1887" s="13">
        <f t="shared" si="61"/>
        <v>550.00000000000011</v>
      </c>
      <c r="O1887" s="4" t="s">
        <v>16</v>
      </c>
      <c r="P1887" s="12" t="s">
        <v>560</v>
      </c>
    </row>
    <row r="1888" spans="2:16" ht="14.25" customHeight="1">
      <c r="B1888" s="4" t="s">
        <v>13</v>
      </c>
      <c r="C1888" s="4">
        <v>1128299</v>
      </c>
      <c r="D1888" s="5">
        <v>44310</v>
      </c>
      <c r="E1888" s="4" t="s">
        <v>283</v>
      </c>
      <c r="F1888" s="4" t="s">
        <v>1015</v>
      </c>
      <c r="G1888" s="4" t="s">
        <v>998</v>
      </c>
      <c r="H1888" s="6">
        <v>275</v>
      </c>
      <c r="I1888" s="12" t="s">
        <v>165</v>
      </c>
      <c r="J1888" s="12" t="s">
        <v>1087</v>
      </c>
      <c r="K1888" s="10">
        <v>57750</v>
      </c>
      <c r="L1888" s="11">
        <v>0.35</v>
      </c>
      <c r="M1888" s="13">
        <f t="shared" si="60"/>
        <v>165000</v>
      </c>
      <c r="N1888" s="13">
        <f t="shared" si="61"/>
        <v>600</v>
      </c>
      <c r="O1888" s="4" t="s">
        <v>16</v>
      </c>
      <c r="P1888" s="12" t="s">
        <v>942</v>
      </c>
    </row>
    <row r="1889" spans="2:16" ht="14.25" customHeight="1">
      <c r="B1889" s="4" t="s">
        <v>13</v>
      </c>
      <c r="C1889" s="4">
        <v>1128299</v>
      </c>
      <c r="D1889" s="5">
        <v>44310</v>
      </c>
      <c r="E1889" s="4" t="s">
        <v>283</v>
      </c>
      <c r="F1889" s="4" t="s">
        <v>1015</v>
      </c>
      <c r="G1889" s="4" t="s">
        <v>998</v>
      </c>
      <c r="H1889" s="6">
        <v>325</v>
      </c>
      <c r="I1889" s="12" t="s">
        <v>101</v>
      </c>
      <c r="J1889" s="12" t="s">
        <v>1086</v>
      </c>
      <c r="K1889" s="10">
        <v>68250</v>
      </c>
      <c r="L1889" s="11">
        <v>0.35</v>
      </c>
      <c r="M1889" s="13">
        <f t="shared" si="60"/>
        <v>195000</v>
      </c>
      <c r="N1889" s="13">
        <f t="shared" si="61"/>
        <v>600</v>
      </c>
      <c r="O1889" s="4" t="s">
        <v>16</v>
      </c>
      <c r="P1889" s="12" t="s">
        <v>943</v>
      </c>
    </row>
    <row r="1890" spans="2:16" ht="14.25" customHeight="1">
      <c r="B1890" s="4" t="s">
        <v>13</v>
      </c>
      <c r="C1890" s="4">
        <v>1128299</v>
      </c>
      <c r="D1890" s="5">
        <v>44310</v>
      </c>
      <c r="E1890" s="4" t="s">
        <v>283</v>
      </c>
      <c r="F1890" s="4" t="s">
        <v>1015</v>
      </c>
      <c r="G1890" s="4" t="s">
        <v>998</v>
      </c>
      <c r="H1890" s="6">
        <v>225</v>
      </c>
      <c r="I1890" s="12" t="s">
        <v>464</v>
      </c>
      <c r="J1890" s="12" t="s">
        <v>1087</v>
      </c>
      <c r="K1890" s="10">
        <v>35437.5</v>
      </c>
      <c r="L1890" s="11">
        <v>0.35</v>
      </c>
      <c r="M1890" s="13">
        <f t="shared" si="60"/>
        <v>101250</v>
      </c>
      <c r="N1890" s="13">
        <f t="shared" si="61"/>
        <v>450</v>
      </c>
      <c r="O1890" s="4" t="s">
        <v>16</v>
      </c>
      <c r="P1890" s="12" t="s">
        <v>465</v>
      </c>
    </row>
    <row r="1891" spans="2:16" ht="14.25" customHeight="1">
      <c r="B1891" s="4" t="s">
        <v>13</v>
      </c>
      <c r="C1891" s="4">
        <v>1128299</v>
      </c>
      <c r="D1891" s="5">
        <v>44310</v>
      </c>
      <c r="E1891" s="4" t="s">
        <v>283</v>
      </c>
      <c r="F1891" s="4" t="s">
        <v>1015</v>
      </c>
      <c r="G1891" s="4" t="s">
        <v>998</v>
      </c>
      <c r="H1891" s="6">
        <v>125</v>
      </c>
      <c r="I1891" s="12" t="s">
        <v>554</v>
      </c>
      <c r="J1891" s="12" t="s">
        <v>1087</v>
      </c>
      <c r="K1891" s="10">
        <v>25000</v>
      </c>
      <c r="L1891" s="11">
        <v>0.4</v>
      </c>
      <c r="M1891" s="13">
        <f t="shared" si="60"/>
        <v>62500</v>
      </c>
      <c r="N1891" s="13">
        <f t="shared" si="61"/>
        <v>500</v>
      </c>
      <c r="O1891" s="4" t="s">
        <v>16</v>
      </c>
      <c r="P1891" s="12" t="s">
        <v>944</v>
      </c>
    </row>
    <row r="1892" spans="2:16" ht="14.25" customHeight="1">
      <c r="B1892" s="4" t="s">
        <v>13</v>
      </c>
      <c r="C1892" s="4">
        <v>1128299</v>
      </c>
      <c r="D1892" s="5">
        <v>44310</v>
      </c>
      <c r="E1892" s="4" t="s">
        <v>283</v>
      </c>
      <c r="F1892" s="4" t="s">
        <v>1015</v>
      </c>
      <c r="G1892" s="4" t="s">
        <v>998</v>
      </c>
      <c r="H1892" s="6">
        <v>300</v>
      </c>
      <c r="I1892" s="12" t="s">
        <v>945</v>
      </c>
      <c r="J1892" s="12" t="s">
        <v>1086</v>
      </c>
      <c r="K1892" s="10">
        <v>58500</v>
      </c>
      <c r="L1892" s="11">
        <v>0.3</v>
      </c>
      <c r="M1892" s="13">
        <f t="shared" si="60"/>
        <v>195000</v>
      </c>
      <c r="N1892" s="13">
        <f t="shared" si="61"/>
        <v>650</v>
      </c>
      <c r="O1892" s="4" t="s">
        <v>16</v>
      </c>
      <c r="P1892" s="12" t="s">
        <v>946</v>
      </c>
    </row>
    <row r="1893" spans="2:16" ht="14.25" customHeight="1">
      <c r="B1893" s="4" t="s">
        <v>13</v>
      </c>
      <c r="C1893" s="4">
        <v>1128299</v>
      </c>
      <c r="D1893" s="5">
        <v>44341</v>
      </c>
      <c r="E1893" s="4" t="s">
        <v>283</v>
      </c>
      <c r="F1893" s="4" t="s">
        <v>1015</v>
      </c>
      <c r="G1893" s="4" t="s">
        <v>998</v>
      </c>
      <c r="H1893" s="6">
        <v>500</v>
      </c>
      <c r="I1893" s="12" t="s">
        <v>326</v>
      </c>
      <c r="J1893" s="12" t="s">
        <v>1086</v>
      </c>
      <c r="K1893" s="10">
        <v>87500</v>
      </c>
      <c r="L1893" s="11">
        <v>0.35</v>
      </c>
      <c r="M1893" s="13">
        <f t="shared" si="60"/>
        <v>250000.00000000003</v>
      </c>
      <c r="N1893" s="13">
        <f t="shared" si="61"/>
        <v>500.00000000000006</v>
      </c>
      <c r="O1893" s="4" t="s">
        <v>16</v>
      </c>
      <c r="P1893" s="12" t="s">
        <v>947</v>
      </c>
    </row>
    <row r="1894" spans="2:16" ht="14.25" customHeight="1">
      <c r="B1894" s="4" t="s">
        <v>13</v>
      </c>
      <c r="C1894" s="4">
        <v>1128299</v>
      </c>
      <c r="D1894" s="5">
        <v>44341</v>
      </c>
      <c r="E1894" s="4" t="s">
        <v>283</v>
      </c>
      <c r="F1894" s="4" t="s">
        <v>1015</v>
      </c>
      <c r="G1894" s="4" t="s">
        <v>998</v>
      </c>
      <c r="H1894" s="6">
        <v>350</v>
      </c>
      <c r="I1894" s="12" t="s">
        <v>875</v>
      </c>
      <c r="J1894" s="12" t="s">
        <v>1087</v>
      </c>
      <c r="K1894" s="10">
        <v>67375</v>
      </c>
      <c r="L1894" s="11">
        <v>0.35</v>
      </c>
      <c r="M1894" s="13">
        <f t="shared" si="60"/>
        <v>192500</v>
      </c>
      <c r="N1894" s="13">
        <f t="shared" si="61"/>
        <v>550</v>
      </c>
      <c r="O1894" s="4" t="s">
        <v>16</v>
      </c>
      <c r="P1894" s="12" t="s">
        <v>876</v>
      </c>
    </row>
    <row r="1895" spans="2:16" ht="14.25" customHeight="1">
      <c r="B1895" s="4" t="s">
        <v>13</v>
      </c>
      <c r="C1895" s="4">
        <v>1128299</v>
      </c>
      <c r="D1895" s="5">
        <v>44341</v>
      </c>
      <c r="E1895" s="4" t="s">
        <v>283</v>
      </c>
      <c r="F1895" s="4" t="s">
        <v>1015</v>
      </c>
      <c r="G1895" s="4" t="s">
        <v>998</v>
      </c>
      <c r="H1895" s="6">
        <v>350</v>
      </c>
      <c r="I1895" s="12" t="s">
        <v>632</v>
      </c>
      <c r="J1895" s="12" t="s">
        <v>1086</v>
      </c>
      <c r="K1895" s="10">
        <v>67375</v>
      </c>
      <c r="L1895" s="11">
        <v>0.35</v>
      </c>
      <c r="M1895" s="13">
        <f t="shared" si="60"/>
        <v>192500</v>
      </c>
      <c r="N1895" s="13">
        <f t="shared" si="61"/>
        <v>550</v>
      </c>
      <c r="O1895" s="4" t="s">
        <v>16</v>
      </c>
      <c r="P1895" s="12" t="s">
        <v>633</v>
      </c>
    </row>
    <row r="1896" spans="2:16" ht="14.25" customHeight="1">
      <c r="B1896" s="4" t="s">
        <v>13</v>
      </c>
      <c r="C1896" s="4">
        <v>1128299</v>
      </c>
      <c r="D1896" s="5">
        <v>44341</v>
      </c>
      <c r="E1896" s="4" t="s">
        <v>283</v>
      </c>
      <c r="F1896" s="4" t="s">
        <v>1015</v>
      </c>
      <c r="G1896" s="4" t="s">
        <v>998</v>
      </c>
      <c r="H1896" s="6">
        <v>275</v>
      </c>
      <c r="I1896" s="12" t="s">
        <v>948</v>
      </c>
      <c r="J1896" s="12" t="s">
        <v>1088</v>
      </c>
      <c r="K1896" s="10">
        <v>48125</v>
      </c>
      <c r="L1896" s="11">
        <v>0.35</v>
      </c>
      <c r="M1896" s="13">
        <f t="shared" si="60"/>
        <v>137500</v>
      </c>
      <c r="N1896" s="13">
        <f t="shared" si="61"/>
        <v>500</v>
      </c>
      <c r="O1896" s="4" t="s">
        <v>16</v>
      </c>
      <c r="P1896" s="12" t="s">
        <v>949</v>
      </c>
    </row>
    <row r="1897" spans="2:16" ht="14.25" customHeight="1">
      <c r="B1897" s="4" t="s">
        <v>13</v>
      </c>
      <c r="C1897" s="4">
        <v>1128299</v>
      </c>
      <c r="D1897" s="5">
        <v>44341</v>
      </c>
      <c r="E1897" s="4" t="s">
        <v>283</v>
      </c>
      <c r="F1897" s="4" t="s">
        <v>1015</v>
      </c>
      <c r="G1897" s="4" t="s">
        <v>998</v>
      </c>
      <c r="H1897" s="6">
        <v>175</v>
      </c>
      <c r="I1897" s="12" t="s">
        <v>372</v>
      </c>
      <c r="J1897" s="12" t="s">
        <v>1087</v>
      </c>
      <c r="K1897" s="10">
        <v>31500</v>
      </c>
      <c r="L1897" s="11">
        <v>0.4</v>
      </c>
      <c r="M1897" s="13">
        <f t="shared" si="60"/>
        <v>78750</v>
      </c>
      <c r="N1897" s="13">
        <f t="shared" si="61"/>
        <v>450</v>
      </c>
      <c r="O1897" s="4" t="s">
        <v>16</v>
      </c>
      <c r="P1897" s="12" t="s">
        <v>373</v>
      </c>
    </row>
    <row r="1898" spans="2:16" ht="14.25" customHeight="1">
      <c r="B1898" s="4" t="s">
        <v>13</v>
      </c>
      <c r="C1898" s="4">
        <v>1128299</v>
      </c>
      <c r="D1898" s="5">
        <v>44341</v>
      </c>
      <c r="E1898" s="4" t="s">
        <v>283</v>
      </c>
      <c r="F1898" s="4" t="s">
        <v>1015</v>
      </c>
      <c r="G1898" s="4" t="s">
        <v>998</v>
      </c>
      <c r="H1898" s="6">
        <v>525</v>
      </c>
      <c r="I1898" s="12" t="s">
        <v>85</v>
      </c>
      <c r="J1898" s="12" t="s">
        <v>1086</v>
      </c>
      <c r="K1898" s="10">
        <v>94500</v>
      </c>
      <c r="L1898" s="11">
        <v>0.3</v>
      </c>
      <c r="M1898" s="13">
        <f t="shared" si="60"/>
        <v>315000</v>
      </c>
      <c r="N1898" s="13">
        <f t="shared" si="61"/>
        <v>600</v>
      </c>
      <c r="O1898" s="4" t="s">
        <v>16</v>
      </c>
      <c r="P1898" s="12" t="s">
        <v>950</v>
      </c>
    </row>
    <row r="1899" spans="2:16" ht="14.25" customHeight="1">
      <c r="B1899" s="4" t="s">
        <v>13</v>
      </c>
      <c r="C1899" s="4">
        <v>1128299</v>
      </c>
      <c r="D1899" s="5">
        <v>44371</v>
      </c>
      <c r="E1899" s="4" t="s">
        <v>283</v>
      </c>
      <c r="F1899" s="4" t="s">
        <v>1015</v>
      </c>
      <c r="G1899" s="4" t="s">
        <v>998</v>
      </c>
      <c r="H1899" s="6">
        <v>775</v>
      </c>
      <c r="I1899" s="12" t="s">
        <v>378</v>
      </c>
      <c r="J1899" s="12" t="s">
        <v>1087</v>
      </c>
      <c r="K1899" s="10">
        <v>149187.5</v>
      </c>
      <c r="L1899" s="11">
        <v>0.35</v>
      </c>
      <c r="M1899" s="13">
        <f t="shared" si="60"/>
        <v>426250</v>
      </c>
      <c r="N1899" s="13">
        <f t="shared" si="61"/>
        <v>550</v>
      </c>
      <c r="O1899" s="4" t="s">
        <v>16</v>
      </c>
      <c r="P1899" s="12" t="s">
        <v>379</v>
      </c>
    </row>
    <row r="1900" spans="2:16" ht="14.25" customHeight="1">
      <c r="B1900" s="4" t="s">
        <v>13</v>
      </c>
      <c r="C1900" s="4">
        <v>1128299</v>
      </c>
      <c r="D1900" s="5">
        <v>44371</v>
      </c>
      <c r="E1900" s="4" t="s">
        <v>283</v>
      </c>
      <c r="F1900" s="4" t="s">
        <v>1015</v>
      </c>
      <c r="G1900" s="4" t="s">
        <v>998</v>
      </c>
      <c r="H1900" s="6">
        <v>650</v>
      </c>
      <c r="I1900" s="12" t="s">
        <v>880</v>
      </c>
      <c r="J1900" s="12" t="s">
        <v>1086</v>
      </c>
      <c r="K1900" s="10">
        <v>147875</v>
      </c>
      <c r="L1900" s="11">
        <v>0.35</v>
      </c>
      <c r="M1900" s="13">
        <f t="shared" si="60"/>
        <v>422500</v>
      </c>
      <c r="N1900" s="13">
        <f t="shared" si="61"/>
        <v>650</v>
      </c>
      <c r="O1900" s="4" t="s">
        <v>16</v>
      </c>
      <c r="P1900" s="12" t="s">
        <v>881</v>
      </c>
    </row>
    <row r="1901" spans="2:16" ht="14.25" customHeight="1">
      <c r="B1901" s="4" t="s">
        <v>13</v>
      </c>
      <c r="C1901" s="4">
        <v>1128299</v>
      </c>
      <c r="D1901" s="5">
        <v>44371</v>
      </c>
      <c r="E1901" s="4" t="s">
        <v>283</v>
      </c>
      <c r="F1901" s="4" t="s">
        <v>1015</v>
      </c>
      <c r="G1901" s="4" t="s">
        <v>998</v>
      </c>
      <c r="H1901" s="6">
        <v>650</v>
      </c>
      <c r="I1901" s="12" t="s">
        <v>364</v>
      </c>
      <c r="J1901" s="12" t="s">
        <v>1087</v>
      </c>
      <c r="K1901" s="10">
        <v>182000</v>
      </c>
      <c r="L1901" s="11">
        <v>0.35</v>
      </c>
      <c r="M1901" s="13">
        <f t="shared" si="60"/>
        <v>520000.00000000006</v>
      </c>
      <c r="N1901" s="13">
        <f t="shared" si="61"/>
        <v>800.00000000000011</v>
      </c>
      <c r="O1901" s="4" t="s">
        <v>16</v>
      </c>
      <c r="P1901" s="12" t="s">
        <v>365</v>
      </c>
    </row>
    <row r="1902" spans="2:16" ht="14.25" customHeight="1">
      <c r="B1902" s="4" t="s">
        <v>13</v>
      </c>
      <c r="C1902" s="4">
        <v>1128299</v>
      </c>
      <c r="D1902" s="5">
        <v>44371</v>
      </c>
      <c r="E1902" s="4" t="s">
        <v>283</v>
      </c>
      <c r="F1902" s="4" t="s">
        <v>1015</v>
      </c>
      <c r="G1902" s="4" t="s">
        <v>998</v>
      </c>
      <c r="H1902" s="6">
        <v>525</v>
      </c>
      <c r="I1902" s="12" t="s">
        <v>951</v>
      </c>
      <c r="J1902" s="12" t="s">
        <v>1087</v>
      </c>
      <c r="K1902" s="10">
        <v>147000</v>
      </c>
      <c r="L1902" s="11">
        <v>0.35</v>
      </c>
      <c r="M1902" s="13">
        <f t="shared" si="60"/>
        <v>420000</v>
      </c>
      <c r="N1902" s="13">
        <f t="shared" si="61"/>
        <v>800</v>
      </c>
      <c r="O1902" s="4" t="s">
        <v>16</v>
      </c>
      <c r="P1902" s="12" t="s">
        <v>952</v>
      </c>
    </row>
    <row r="1903" spans="2:16" ht="14.25" customHeight="1">
      <c r="B1903" s="4" t="s">
        <v>13</v>
      </c>
      <c r="C1903" s="4">
        <v>1128299</v>
      </c>
      <c r="D1903" s="5">
        <v>44371</v>
      </c>
      <c r="E1903" s="4" t="s">
        <v>283</v>
      </c>
      <c r="F1903" s="4" t="s">
        <v>1015</v>
      </c>
      <c r="G1903" s="4" t="s">
        <v>998</v>
      </c>
      <c r="H1903" s="6">
        <v>400</v>
      </c>
      <c r="I1903" s="12" t="s">
        <v>91</v>
      </c>
      <c r="J1903" s="12" t="s">
        <v>1086</v>
      </c>
      <c r="K1903" s="10">
        <v>144000</v>
      </c>
      <c r="L1903" s="11">
        <v>0.4</v>
      </c>
      <c r="M1903" s="13">
        <f t="shared" si="60"/>
        <v>360000</v>
      </c>
      <c r="N1903" s="13">
        <f t="shared" si="61"/>
        <v>900</v>
      </c>
      <c r="O1903" s="4" t="s">
        <v>16</v>
      </c>
      <c r="P1903" s="12" t="s">
        <v>953</v>
      </c>
    </row>
    <row r="1904" spans="2:16" ht="14.25" customHeight="1">
      <c r="B1904" s="4" t="s">
        <v>13</v>
      </c>
      <c r="C1904" s="4">
        <v>1128299</v>
      </c>
      <c r="D1904" s="5">
        <v>44371</v>
      </c>
      <c r="E1904" s="4" t="s">
        <v>283</v>
      </c>
      <c r="F1904" s="4" t="s">
        <v>1015</v>
      </c>
      <c r="G1904" s="4" t="s">
        <v>998</v>
      </c>
      <c r="H1904" s="6">
        <v>700</v>
      </c>
      <c r="I1904" s="12" t="s">
        <v>954</v>
      </c>
      <c r="J1904" s="12" t="s">
        <v>1086</v>
      </c>
      <c r="K1904" s="10">
        <v>220500</v>
      </c>
      <c r="L1904" s="11">
        <v>0.3</v>
      </c>
      <c r="M1904" s="13">
        <f t="shared" si="60"/>
        <v>735000</v>
      </c>
      <c r="N1904" s="13">
        <f t="shared" si="61"/>
        <v>1050</v>
      </c>
      <c r="O1904" s="4" t="s">
        <v>16</v>
      </c>
      <c r="P1904" s="12" t="s">
        <v>955</v>
      </c>
    </row>
    <row r="1905" spans="2:16" ht="14.25" customHeight="1">
      <c r="B1905" s="4" t="s">
        <v>13</v>
      </c>
      <c r="C1905" s="4">
        <v>1128299</v>
      </c>
      <c r="D1905" s="5">
        <v>44400</v>
      </c>
      <c r="E1905" s="4" t="s">
        <v>283</v>
      </c>
      <c r="F1905" s="4" t="s">
        <v>1015</v>
      </c>
      <c r="G1905" s="4" t="s">
        <v>998</v>
      </c>
      <c r="H1905" s="6">
        <v>850</v>
      </c>
      <c r="I1905" s="12" t="s">
        <v>796</v>
      </c>
      <c r="J1905" s="12" t="s">
        <v>1087</v>
      </c>
      <c r="K1905" s="10">
        <v>252875</v>
      </c>
      <c r="L1905" s="11">
        <v>0.35</v>
      </c>
      <c r="M1905" s="13">
        <f t="shared" si="60"/>
        <v>722500</v>
      </c>
      <c r="N1905" s="13">
        <f t="shared" si="61"/>
        <v>850</v>
      </c>
      <c r="O1905" s="4" t="s">
        <v>16</v>
      </c>
      <c r="P1905" s="12" t="s">
        <v>797</v>
      </c>
    </row>
    <row r="1906" spans="2:16" ht="14.25" customHeight="1">
      <c r="B1906" s="4" t="s">
        <v>13</v>
      </c>
      <c r="C1906" s="4">
        <v>1128299</v>
      </c>
      <c r="D1906" s="5">
        <v>44400</v>
      </c>
      <c r="E1906" s="4" t="s">
        <v>283</v>
      </c>
      <c r="F1906" s="4" t="s">
        <v>1015</v>
      </c>
      <c r="G1906" s="4" t="s">
        <v>998</v>
      </c>
      <c r="H1906" s="6">
        <v>700</v>
      </c>
      <c r="I1906" s="12" t="s">
        <v>495</v>
      </c>
      <c r="J1906" s="12" t="s">
        <v>1087</v>
      </c>
      <c r="K1906" s="10">
        <v>220500</v>
      </c>
      <c r="L1906" s="11">
        <v>0.35</v>
      </c>
      <c r="M1906" s="13">
        <f t="shared" si="60"/>
        <v>630000</v>
      </c>
      <c r="N1906" s="13">
        <f t="shared" si="61"/>
        <v>900</v>
      </c>
      <c r="O1906" s="4" t="s">
        <v>16</v>
      </c>
      <c r="P1906" s="12" t="s">
        <v>496</v>
      </c>
    </row>
    <row r="1907" spans="2:16" ht="14.25" customHeight="1">
      <c r="B1907" s="4" t="s">
        <v>13</v>
      </c>
      <c r="C1907" s="4">
        <v>1128299</v>
      </c>
      <c r="D1907" s="5">
        <v>44400</v>
      </c>
      <c r="E1907" s="4" t="s">
        <v>283</v>
      </c>
      <c r="F1907" s="4" t="s">
        <v>1015</v>
      </c>
      <c r="G1907" s="4" t="s">
        <v>998</v>
      </c>
      <c r="H1907" s="6">
        <v>650</v>
      </c>
      <c r="I1907" s="12" t="s">
        <v>652</v>
      </c>
      <c r="J1907" s="12" t="s">
        <v>1087</v>
      </c>
      <c r="K1907" s="10">
        <v>204750</v>
      </c>
      <c r="L1907" s="11">
        <v>0.35</v>
      </c>
      <c r="M1907" s="13">
        <f t="shared" si="60"/>
        <v>585000</v>
      </c>
      <c r="N1907" s="13">
        <f t="shared" si="61"/>
        <v>900</v>
      </c>
      <c r="O1907" s="4" t="s">
        <v>16</v>
      </c>
      <c r="P1907" s="12" t="s">
        <v>653</v>
      </c>
    </row>
    <row r="1908" spans="2:16" ht="14.25" customHeight="1">
      <c r="B1908" s="4" t="s">
        <v>13</v>
      </c>
      <c r="C1908" s="4">
        <v>1128299</v>
      </c>
      <c r="D1908" s="5">
        <v>44400</v>
      </c>
      <c r="E1908" s="4" t="s">
        <v>283</v>
      </c>
      <c r="F1908" s="4" t="s">
        <v>1015</v>
      </c>
      <c r="G1908" s="4" t="s">
        <v>998</v>
      </c>
      <c r="H1908" s="6">
        <v>550</v>
      </c>
      <c r="I1908" s="12" t="s">
        <v>956</v>
      </c>
      <c r="J1908" s="12" t="s">
        <v>1089</v>
      </c>
      <c r="K1908" s="10">
        <v>163625</v>
      </c>
      <c r="L1908" s="11">
        <v>0.35</v>
      </c>
      <c r="M1908" s="13">
        <f t="shared" si="60"/>
        <v>467500.00000000006</v>
      </c>
      <c r="N1908" s="13">
        <f t="shared" si="61"/>
        <v>850.00000000000011</v>
      </c>
      <c r="O1908" s="4" t="s">
        <v>16</v>
      </c>
      <c r="P1908" s="12" t="s">
        <v>957</v>
      </c>
    </row>
    <row r="1909" spans="2:16" ht="14.25" customHeight="1">
      <c r="B1909" s="4" t="s">
        <v>13</v>
      </c>
      <c r="C1909" s="4">
        <v>1128299</v>
      </c>
      <c r="D1909" s="5">
        <v>44400</v>
      </c>
      <c r="E1909" s="4" t="s">
        <v>283</v>
      </c>
      <c r="F1909" s="4" t="s">
        <v>1015</v>
      </c>
      <c r="G1909" s="4" t="s">
        <v>998</v>
      </c>
      <c r="H1909" s="6">
        <v>600</v>
      </c>
      <c r="I1909" s="12" t="s">
        <v>958</v>
      </c>
      <c r="J1909" s="12" t="s">
        <v>1086</v>
      </c>
      <c r="K1909" s="10">
        <v>216000</v>
      </c>
      <c r="L1909" s="11">
        <v>0.4</v>
      </c>
      <c r="M1909" s="13">
        <f t="shared" si="60"/>
        <v>540000</v>
      </c>
      <c r="N1909" s="13">
        <f t="shared" si="61"/>
        <v>900</v>
      </c>
      <c r="O1909" s="4" t="s">
        <v>16</v>
      </c>
      <c r="P1909" s="12" t="s">
        <v>959</v>
      </c>
    </row>
    <row r="1910" spans="2:16" ht="14.25" customHeight="1">
      <c r="B1910" s="4" t="s">
        <v>13</v>
      </c>
      <c r="C1910" s="4">
        <v>1128299</v>
      </c>
      <c r="D1910" s="5">
        <v>44400</v>
      </c>
      <c r="E1910" s="4" t="s">
        <v>283</v>
      </c>
      <c r="F1910" s="4" t="s">
        <v>1015</v>
      </c>
      <c r="G1910" s="4" t="s">
        <v>998</v>
      </c>
      <c r="H1910" s="6">
        <v>600</v>
      </c>
      <c r="I1910" s="12" t="s">
        <v>519</v>
      </c>
      <c r="J1910" s="12" t="s">
        <v>1086</v>
      </c>
      <c r="K1910" s="10">
        <v>189000</v>
      </c>
      <c r="L1910" s="11">
        <v>0.3</v>
      </c>
      <c r="M1910" s="13">
        <f t="shared" si="60"/>
        <v>630000</v>
      </c>
      <c r="N1910" s="13">
        <f t="shared" si="61"/>
        <v>1050</v>
      </c>
      <c r="O1910" s="4" t="s">
        <v>16</v>
      </c>
      <c r="P1910" s="12" t="s">
        <v>960</v>
      </c>
    </row>
    <row r="1911" spans="2:16" ht="14.25" customHeight="1">
      <c r="B1911" s="4" t="s">
        <v>13</v>
      </c>
      <c r="C1911" s="4">
        <v>1128299</v>
      </c>
      <c r="D1911" s="5">
        <v>44432</v>
      </c>
      <c r="E1911" s="4" t="s">
        <v>283</v>
      </c>
      <c r="F1911" s="4" t="s">
        <v>1015</v>
      </c>
      <c r="G1911" s="4" t="s">
        <v>998</v>
      </c>
      <c r="H1911" s="6">
        <v>800</v>
      </c>
      <c r="I1911" s="12" t="s">
        <v>961</v>
      </c>
      <c r="J1911" s="12" t="s">
        <v>1086</v>
      </c>
      <c r="K1911" s="10">
        <v>252000</v>
      </c>
      <c r="L1911" s="11">
        <v>0.35</v>
      </c>
      <c r="M1911" s="13">
        <f t="shared" si="60"/>
        <v>720000</v>
      </c>
      <c r="N1911" s="13">
        <f t="shared" si="61"/>
        <v>900</v>
      </c>
      <c r="O1911" s="4" t="s">
        <v>16</v>
      </c>
      <c r="P1911" s="12" t="s">
        <v>962</v>
      </c>
    </row>
    <row r="1912" spans="2:16" ht="14.25" customHeight="1">
      <c r="B1912" s="4" t="s">
        <v>13</v>
      </c>
      <c r="C1912" s="4">
        <v>1128299</v>
      </c>
      <c r="D1912" s="5">
        <v>44432</v>
      </c>
      <c r="E1912" s="4" t="s">
        <v>283</v>
      </c>
      <c r="F1912" s="4" t="s">
        <v>1015</v>
      </c>
      <c r="G1912" s="4" t="s">
        <v>998</v>
      </c>
      <c r="H1912" s="6">
        <v>775</v>
      </c>
      <c r="I1912" s="12" t="s">
        <v>531</v>
      </c>
      <c r="J1912" s="12" t="s">
        <v>1087</v>
      </c>
      <c r="K1912" s="10">
        <v>217000</v>
      </c>
      <c r="L1912" s="11">
        <v>0.35</v>
      </c>
      <c r="M1912" s="13">
        <f t="shared" si="60"/>
        <v>620000</v>
      </c>
      <c r="N1912" s="13">
        <f t="shared" si="61"/>
        <v>800</v>
      </c>
      <c r="O1912" s="4" t="s">
        <v>16</v>
      </c>
      <c r="P1912" s="12" t="s">
        <v>532</v>
      </c>
    </row>
    <row r="1913" spans="2:16" ht="14.25" customHeight="1">
      <c r="B1913" s="4" t="s">
        <v>13</v>
      </c>
      <c r="C1913" s="4">
        <v>1128299</v>
      </c>
      <c r="D1913" s="5">
        <v>44432</v>
      </c>
      <c r="E1913" s="4" t="s">
        <v>283</v>
      </c>
      <c r="F1913" s="4" t="s">
        <v>1015</v>
      </c>
      <c r="G1913" s="4" t="s">
        <v>998</v>
      </c>
      <c r="H1913" s="6">
        <v>650</v>
      </c>
      <c r="I1913" s="12" t="s">
        <v>193</v>
      </c>
      <c r="J1913" s="12" t="s">
        <v>1087</v>
      </c>
      <c r="K1913" s="10">
        <v>159250</v>
      </c>
      <c r="L1913" s="11">
        <v>0.35</v>
      </c>
      <c r="M1913" s="13">
        <f t="shared" si="60"/>
        <v>455000</v>
      </c>
      <c r="N1913" s="13">
        <f t="shared" si="61"/>
        <v>700</v>
      </c>
      <c r="O1913" s="4" t="s">
        <v>16</v>
      </c>
      <c r="P1913" s="12" t="s">
        <v>194</v>
      </c>
    </row>
    <row r="1914" spans="2:16" ht="14.25" customHeight="1">
      <c r="B1914" s="4" t="s">
        <v>13</v>
      </c>
      <c r="C1914" s="4">
        <v>1128299</v>
      </c>
      <c r="D1914" s="5">
        <v>44432</v>
      </c>
      <c r="E1914" s="4" t="s">
        <v>283</v>
      </c>
      <c r="F1914" s="4" t="s">
        <v>1015</v>
      </c>
      <c r="G1914" s="4" t="s">
        <v>998</v>
      </c>
      <c r="H1914" s="6">
        <v>425</v>
      </c>
      <c r="I1914" s="12" t="s">
        <v>896</v>
      </c>
      <c r="J1914" s="12" t="s">
        <v>1088</v>
      </c>
      <c r="K1914" s="10">
        <v>104125</v>
      </c>
      <c r="L1914" s="11">
        <v>0.35</v>
      </c>
      <c r="M1914" s="13">
        <f t="shared" si="60"/>
        <v>297500</v>
      </c>
      <c r="N1914" s="13">
        <f t="shared" si="61"/>
        <v>700</v>
      </c>
      <c r="O1914" s="4" t="s">
        <v>16</v>
      </c>
      <c r="P1914" s="12" t="s">
        <v>963</v>
      </c>
    </row>
    <row r="1915" spans="2:16" ht="14.25" customHeight="1">
      <c r="B1915" s="4" t="s">
        <v>13</v>
      </c>
      <c r="C1915" s="4">
        <v>1128299</v>
      </c>
      <c r="D1915" s="5">
        <v>44432</v>
      </c>
      <c r="E1915" s="4" t="s">
        <v>283</v>
      </c>
      <c r="F1915" s="4" t="s">
        <v>1015</v>
      </c>
      <c r="G1915" s="4" t="s">
        <v>998</v>
      </c>
      <c r="H1915" s="6">
        <v>425</v>
      </c>
      <c r="I1915" s="12" t="s">
        <v>964</v>
      </c>
      <c r="J1915" s="12" t="s">
        <v>1087</v>
      </c>
      <c r="K1915" s="10">
        <v>119000</v>
      </c>
      <c r="L1915" s="11">
        <v>0.4</v>
      </c>
      <c r="M1915" s="13">
        <f t="shared" si="60"/>
        <v>297500</v>
      </c>
      <c r="N1915" s="13">
        <f t="shared" si="61"/>
        <v>700</v>
      </c>
      <c r="O1915" s="4" t="s">
        <v>16</v>
      </c>
      <c r="P1915" s="12" t="s">
        <v>965</v>
      </c>
    </row>
    <row r="1916" spans="2:16" ht="14.25" customHeight="1">
      <c r="B1916" s="4" t="s">
        <v>13</v>
      </c>
      <c r="C1916" s="4">
        <v>1128299</v>
      </c>
      <c r="D1916" s="5">
        <v>44432</v>
      </c>
      <c r="E1916" s="4" t="s">
        <v>283</v>
      </c>
      <c r="F1916" s="4" t="s">
        <v>1015</v>
      </c>
      <c r="G1916" s="4" t="s">
        <v>998</v>
      </c>
      <c r="H1916" s="6">
        <v>250</v>
      </c>
      <c r="I1916" s="12" t="s">
        <v>639</v>
      </c>
      <c r="J1916" s="12" t="s">
        <v>1087</v>
      </c>
      <c r="K1916" s="10">
        <v>56250</v>
      </c>
      <c r="L1916" s="11">
        <v>0.3</v>
      </c>
      <c r="M1916" s="13">
        <f t="shared" si="60"/>
        <v>187500</v>
      </c>
      <c r="N1916" s="13">
        <f t="shared" si="61"/>
        <v>750</v>
      </c>
      <c r="O1916" s="4" t="s">
        <v>16</v>
      </c>
      <c r="P1916" s="12" t="s">
        <v>640</v>
      </c>
    </row>
    <row r="1917" spans="2:16" ht="14.25" customHeight="1">
      <c r="B1917" s="4" t="s">
        <v>13</v>
      </c>
      <c r="C1917" s="4">
        <v>1128299</v>
      </c>
      <c r="D1917" s="5">
        <v>44464</v>
      </c>
      <c r="E1917" s="4" t="s">
        <v>283</v>
      </c>
      <c r="F1917" s="4" t="s">
        <v>1015</v>
      </c>
      <c r="G1917" s="4" t="s">
        <v>998</v>
      </c>
      <c r="H1917" s="6">
        <v>450</v>
      </c>
      <c r="I1917" s="12" t="s">
        <v>417</v>
      </c>
      <c r="J1917" s="12" t="s">
        <v>1086</v>
      </c>
      <c r="K1917" s="10">
        <v>78750</v>
      </c>
      <c r="L1917" s="11">
        <v>0.35</v>
      </c>
      <c r="M1917" s="13">
        <f t="shared" si="60"/>
        <v>225000</v>
      </c>
      <c r="N1917" s="13">
        <f t="shared" si="61"/>
        <v>500</v>
      </c>
      <c r="O1917" s="4" t="s">
        <v>16</v>
      </c>
      <c r="P1917" s="12" t="s">
        <v>966</v>
      </c>
    </row>
    <row r="1918" spans="2:16" ht="14.25" customHeight="1">
      <c r="B1918" s="4" t="s">
        <v>13</v>
      </c>
      <c r="C1918" s="4">
        <v>1128299</v>
      </c>
      <c r="D1918" s="5">
        <v>44464</v>
      </c>
      <c r="E1918" s="4" t="s">
        <v>283</v>
      </c>
      <c r="F1918" s="4" t="s">
        <v>1015</v>
      </c>
      <c r="G1918" s="4" t="s">
        <v>998</v>
      </c>
      <c r="H1918" s="6">
        <v>450</v>
      </c>
      <c r="I1918" s="12" t="s">
        <v>389</v>
      </c>
      <c r="J1918" s="12" t="s">
        <v>1087</v>
      </c>
      <c r="K1918" s="10">
        <v>86625</v>
      </c>
      <c r="L1918" s="11">
        <v>0.35</v>
      </c>
      <c r="M1918" s="13">
        <f t="shared" si="60"/>
        <v>247500.00000000003</v>
      </c>
      <c r="N1918" s="13">
        <f t="shared" si="61"/>
        <v>550.00000000000011</v>
      </c>
      <c r="O1918" s="4" t="s">
        <v>16</v>
      </c>
      <c r="P1918" s="12" t="s">
        <v>390</v>
      </c>
    </row>
    <row r="1919" spans="2:16" ht="14.25" customHeight="1">
      <c r="B1919" s="4" t="s">
        <v>13</v>
      </c>
      <c r="C1919" s="4">
        <v>1128299</v>
      </c>
      <c r="D1919" s="5">
        <v>44464</v>
      </c>
      <c r="E1919" s="4" t="s">
        <v>283</v>
      </c>
      <c r="F1919" s="4" t="s">
        <v>1015</v>
      </c>
      <c r="G1919" s="4" t="s">
        <v>998</v>
      </c>
      <c r="H1919" s="6">
        <v>250</v>
      </c>
      <c r="I1919" s="12" t="s">
        <v>830</v>
      </c>
      <c r="J1919" s="12" t="s">
        <v>1087</v>
      </c>
      <c r="K1919" s="10">
        <v>43750</v>
      </c>
      <c r="L1919" s="11">
        <v>0.35</v>
      </c>
      <c r="M1919" s="13">
        <f t="shared" si="60"/>
        <v>125000.00000000001</v>
      </c>
      <c r="N1919" s="13">
        <f t="shared" si="61"/>
        <v>500.00000000000006</v>
      </c>
      <c r="O1919" s="4" t="s">
        <v>16</v>
      </c>
      <c r="P1919" s="12" t="s">
        <v>831</v>
      </c>
    </row>
    <row r="1920" spans="2:16" ht="14.25" customHeight="1">
      <c r="B1920" s="4" t="s">
        <v>13</v>
      </c>
      <c r="C1920" s="4">
        <v>1128299</v>
      </c>
      <c r="D1920" s="5">
        <v>44464</v>
      </c>
      <c r="E1920" s="4" t="s">
        <v>283</v>
      </c>
      <c r="F1920" s="4" t="s">
        <v>1015</v>
      </c>
      <c r="G1920" s="4" t="s">
        <v>998</v>
      </c>
      <c r="H1920" s="6">
        <v>200</v>
      </c>
      <c r="I1920" s="12" t="s">
        <v>967</v>
      </c>
      <c r="J1920" s="12" t="s">
        <v>1088</v>
      </c>
      <c r="K1920" s="10">
        <v>35000</v>
      </c>
      <c r="L1920" s="11">
        <v>0.35</v>
      </c>
      <c r="M1920" s="13">
        <f t="shared" si="60"/>
        <v>100000</v>
      </c>
      <c r="N1920" s="13">
        <f t="shared" si="61"/>
        <v>500</v>
      </c>
      <c r="O1920" s="4" t="s">
        <v>16</v>
      </c>
      <c r="P1920" s="12" t="s">
        <v>968</v>
      </c>
    </row>
    <row r="1921" spans="2:16" ht="14.25" customHeight="1">
      <c r="B1921" s="4" t="s">
        <v>13</v>
      </c>
      <c r="C1921" s="4">
        <v>1128299</v>
      </c>
      <c r="D1921" s="5">
        <v>44464</v>
      </c>
      <c r="E1921" s="4" t="s">
        <v>283</v>
      </c>
      <c r="F1921" s="4" t="s">
        <v>1015</v>
      </c>
      <c r="G1921" s="4" t="s">
        <v>998</v>
      </c>
      <c r="H1921" s="6">
        <v>225</v>
      </c>
      <c r="I1921" s="12" t="s">
        <v>969</v>
      </c>
      <c r="J1921" s="12" t="s">
        <v>1087</v>
      </c>
      <c r="K1921" s="10">
        <v>54000</v>
      </c>
      <c r="L1921" s="11">
        <v>0.4</v>
      </c>
      <c r="M1921" s="13">
        <f t="shared" si="60"/>
        <v>135000</v>
      </c>
      <c r="N1921" s="13">
        <f t="shared" si="61"/>
        <v>600</v>
      </c>
      <c r="O1921" s="4" t="s">
        <v>16</v>
      </c>
      <c r="P1921" s="12" t="s">
        <v>970</v>
      </c>
    </row>
    <row r="1922" spans="2:16" ht="14.25" customHeight="1">
      <c r="B1922" s="4" t="s">
        <v>13</v>
      </c>
      <c r="C1922" s="4">
        <v>1128299</v>
      </c>
      <c r="D1922" s="5">
        <v>44464</v>
      </c>
      <c r="E1922" s="4" t="s">
        <v>283</v>
      </c>
      <c r="F1922" s="4" t="s">
        <v>1015</v>
      </c>
      <c r="G1922" s="4" t="s">
        <v>998</v>
      </c>
      <c r="H1922" s="6">
        <v>250</v>
      </c>
      <c r="I1922" s="12" t="s">
        <v>971</v>
      </c>
      <c r="J1922" s="12" t="s">
        <v>1087</v>
      </c>
      <c r="K1922" s="10">
        <v>33750</v>
      </c>
      <c r="L1922" s="11">
        <v>0.3</v>
      </c>
      <c r="M1922" s="13">
        <f t="shared" si="60"/>
        <v>112500</v>
      </c>
      <c r="N1922" s="13">
        <f t="shared" si="61"/>
        <v>450</v>
      </c>
      <c r="O1922" s="4" t="s">
        <v>16</v>
      </c>
      <c r="P1922" s="12" t="s">
        <v>972</v>
      </c>
    </row>
    <row r="1923" spans="2:16" ht="14.25" customHeight="1">
      <c r="B1923" s="4" t="s">
        <v>13</v>
      </c>
      <c r="C1923" s="4">
        <v>1128299</v>
      </c>
      <c r="D1923" s="5">
        <v>44493</v>
      </c>
      <c r="E1923" s="4" t="s">
        <v>283</v>
      </c>
      <c r="F1923" s="4" t="s">
        <v>1015</v>
      </c>
      <c r="G1923" s="4" t="s">
        <v>998</v>
      </c>
      <c r="H1923" s="6">
        <v>350</v>
      </c>
      <c r="I1923" s="12" t="s">
        <v>119</v>
      </c>
      <c r="J1923" s="12" t="s">
        <v>1087</v>
      </c>
      <c r="K1923" s="10">
        <v>49000</v>
      </c>
      <c r="L1923" s="11">
        <v>0.35</v>
      </c>
      <c r="M1923" s="13">
        <f t="shared" si="60"/>
        <v>140000</v>
      </c>
      <c r="N1923" s="13">
        <f t="shared" si="61"/>
        <v>400</v>
      </c>
      <c r="O1923" s="4" t="s">
        <v>16</v>
      </c>
      <c r="P1923" s="12" t="s">
        <v>701</v>
      </c>
    </row>
    <row r="1924" spans="2:16" ht="14.25" customHeight="1">
      <c r="B1924" s="4" t="s">
        <v>13</v>
      </c>
      <c r="C1924" s="4">
        <v>1128299</v>
      </c>
      <c r="D1924" s="5">
        <v>44493</v>
      </c>
      <c r="E1924" s="4" t="s">
        <v>283</v>
      </c>
      <c r="F1924" s="4" t="s">
        <v>1015</v>
      </c>
      <c r="G1924" s="4" t="s">
        <v>998</v>
      </c>
      <c r="H1924" s="6">
        <v>525</v>
      </c>
      <c r="I1924" s="12" t="s">
        <v>632</v>
      </c>
      <c r="J1924" s="12" t="s">
        <v>1086</v>
      </c>
      <c r="K1924" s="10">
        <v>101062.5</v>
      </c>
      <c r="L1924" s="11">
        <v>0.35</v>
      </c>
      <c r="M1924" s="13">
        <f t="shared" si="60"/>
        <v>288750</v>
      </c>
      <c r="N1924" s="13">
        <f t="shared" si="61"/>
        <v>550</v>
      </c>
      <c r="O1924" s="4" t="s">
        <v>16</v>
      </c>
      <c r="P1924" s="12" t="s">
        <v>973</v>
      </c>
    </row>
    <row r="1925" spans="2:16" ht="14.25" customHeight="1">
      <c r="B1925" s="4" t="s">
        <v>13</v>
      </c>
      <c r="C1925" s="4">
        <v>1128299</v>
      </c>
      <c r="D1925" s="5">
        <v>44493</v>
      </c>
      <c r="E1925" s="4" t="s">
        <v>283</v>
      </c>
      <c r="F1925" s="4" t="s">
        <v>1015</v>
      </c>
      <c r="G1925" s="4" t="s">
        <v>998</v>
      </c>
      <c r="H1925" s="6">
        <v>350</v>
      </c>
      <c r="I1925" s="12" t="s">
        <v>540</v>
      </c>
      <c r="J1925" s="12" t="s">
        <v>1087</v>
      </c>
      <c r="K1925" s="10">
        <v>61250</v>
      </c>
      <c r="L1925" s="11">
        <v>0.35</v>
      </c>
      <c r="M1925" s="13">
        <f t="shared" si="60"/>
        <v>175000</v>
      </c>
      <c r="N1925" s="13">
        <f t="shared" si="61"/>
        <v>500</v>
      </c>
      <c r="O1925" s="4" t="s">
        <v>16</v>
      </c>
      <c r="P1925" s="12" t="s">
        <v>541</v>
      </c>
    </row>
    <row r="1926" spans="2:16" ht="14.25" customHeight="1">
      <c r="B1926" s="4" t="s">
        <v>13</v>
      </c>
      <c r="C1926" s="4">
        <v>1128299</v>
      </c>
      <c r="D1926" s="5">
        <v>44493</v>
      </c>
      <c r="E1926" s="4" t="s">
        <v>283</v>
      </c>
      <c r="F1926" s="4" t="s">
        <v>1015</v>
      </c>
      <c r="G1926" s="4" t="s">
        <v>998</v>
      </c>
      <c r="H1926" s="6">
        <v>325</v>
      </c>
      <c r="I1926" s="12" t="s">
        <v>754</v>
      </c>
      <c r="J1926" s="12" t="s">
        <v>1087</v>
      </c>
      <c r="K1926" s="10">
        <v>51187.5</v>
      </c>
      <c r="L1926" s="11">
        <v>0.35</v>
      </c>
      <c r="M1926" s="13">
        <f t="shared" si="60"/>
        <v>146250</v>
      </c>
      <c r="N1926" s="13">
        <f t="shared" si="61"/>
        <v>450</v>
      </c>
      <c r="O1926" s="4" t="s">
        <v>16</v>
      </c>
      <c r="P1926" s="12" t="s">
        <v>755</v>
      </c>
    </row>
    <row r="1927" spans="2:16" ht="14.25" customHeight="1">
      <c r="B1927" s="4" t="s">
        <v>13</v>
      </c>
      <c r="C1927" s="4">
        <v>1128299</v>
      </c>
      <c r="D1927" s="5">
        <v>44493</v>
      </c>
      <c r="E1927" s="4" t="s">
        <v>283</v>
      </c>
      <c r="F1927" s="4" t="s">
        <v>1015</v>
      </c>
      <c r="G1927" s="4" t="s">
        <v>998</v>
      </c>
      <c r="H1927" s="6">
        <v>300</v>
      </c>
      <c r="I1927" s="12" t="s">
        <v>974</v>
      </c>
      <c r="J1927" s="12" t="s">
        <v>1087</v>
      </c>
      <c r="K1927" s="10">
        <v>66000</v>
      </c>
      <c r="L1927" s="11">
        <v>0.4</v>
      </c>
      <c r="M1927" s="13">
        <f t="shared" ref="M1927:M1990" si="62">K1927/L1927</f>
        <v>165000</v>
      </c>
      <c r="N1927" s="13">
        <f t="shared" ref="N1927:N1990" si="63">M1927/H1927</f>
        <v>550</v>
      </c>
      <c r="O1927" s="4" t="s">
        <v>16</v>
      </c>
      <c r="P1927" s="12" t="s">
        <v>975</v>
      </c>
    </row>
    <row r="1928" spans="2:16" ht="14.25" customHeight="1">
      <c r="B1928" s="4" t="s">
        <v>13</v>
      </c>
      <c r="C1928" s="4">
        <v>1128299</v>
      </c>
      <c r="D1928" s="5">
        <v>44493</v>
      </c>
      <c r="E1928" s="4" t="s">
        <v>283</v>
      </c>
      <c r="F1928" s="4" t="s">
        <v>1015</v>
      </c>
      <c r="G1928" s="4" t="s">
        <v>998</v>
      </c>
      <c r="H1928" s="6">
        <v>350</v>
      </c>
      <c r="I1928" s="12" t="s">
        <v>527</v>
      </c>
      <c r="J1928" s="12" t="s">
        <v>1087</v>
      </c>
      <c r="K1928" s="10">
        <v>63000</v>
      </c>
      <c r="L1928" s="11">
        <v>0.3</v>
      </c>
      <c r="M1928" s="13">
        <f t="shared" si="62"/>
        <v>210000</v>
      </c>
      <c r="N1928" s="13">
        <f t="shared" si="63"/>
        <v>600</v>
      </c>
      <c r="O1928" s="4" t="s">
        <v>16</v>
      </c>
      <c r="P1928" s="12" t="s">
        <v>528</v>
      </c>
    </row>
    <row r="1929" spans="2:16" ht="14.25" customHeight="1">
      <c r="B1929" s="4" t="s">
        <v>13</v>
      </c>
      <c r="C1929" s="4">
        <v>1128299</v>
      </c>
      <c r="D1929" s="5">
        <v>44524</v>
      </c>
      <c r="E1929" s="4" t="s">
        <v>283</v>
      </c>
      <c r="F1929" s="4" t="s">
        <v>1015</v>
      </c>
      <c r="G1929" s="4" t="s">
        <v>998</v>
      </c>
      <c r="H1929" s="6">
        <v>575</v>
      </c>
      <c r="I1929" s="12" t="s">
        <v>515</v>
      </c>
      <c r="J1929" s="12" t="s">
        <v>1087</v>
      </c>
      <c r="K1929" s="10">
        <v>90562.5</v>
      </c>
      <c r="L1929" s="11">
        <v>0.35</v>
      </c>
      <c r="M1929" s="13">
        <f t="shared" si="62"/>
        <v>258750.00000000003</v>
      </c>
      <c r="N1929" s="13">
        <f t="shared" si="63"/>
        <v>450.00000000000006</v>
      </c>
      <c r="O1929" s="4" t="s">
        <v>16</v>
      </c>
      <c r="P1929" s="12" t="s">
        <v>976</v>
      </c>
    </row>
    <row r="1930" spans="2:16" ht="14.25" customHeight="1">
      <c r="B1930" s="4" t="s">
        <v>13</v>
      </c>
      <c r="C1930" s="4">
        <v>1128299</v>
      </c>
      <c r="D1930" s="5">
        <v>44524</v>
      </c>
      <c r="E1930" s="4" t="s">
        <v>283</v>
      </c>
      <c r="F1930" s="4" t="s">
        <v>1015</v>
      </c>
      <c r="G1930" s="4" t="s">
        <v>998</v>
      </c>
      <c r="H1930" s="6">
        <v>650</v>
      </c>
      <c r="I1930" s="12" t="s">
        <v>977</v>
      </c>
      <c r="J1930" s="12" t="s">
        <v>1086</v>
      </c>
      <c r="K1930" s="10">
        <v>113750</v>
      </c>
      <c r="L1930" s="11">
        <v>0.35</v>
      </c>
      <c r="M1930" s="13">
        <f t="shared" si="62"/>
        <v>325000</v>
      </c>
      <c r="N1930" s="13">
        <f t="shared" si="63"/>
        <v>500</v>
      </c>
      <c r="O1930" s="4" t="s">
        <v>16</v>
      </c>
      <c r="P1930" s="12" t="s">
        <v>978</v>
      </c>
    </row>
    <row r="1931" spans="2:16" ht="14.25" customHeight="1">
      <c r="B1931" s="4" t="s">
        <v>13</v>
      </c>
      <c r="C1931" s="4">
        <v>1128299</v>
      </c>
      <c r="D1931" s="5">
        <v>44524</v>
      </c>
      <c r="E1931" s="4" t="s">
        <v>283</v>
      </c>
      <c r="F1931" s="4" t="s">
        <v>1015</v>
      </c>
      <c r="G1931" s="4" t="s">
        <v>998</v>
      </c>
      <c r="H1931" s="6">
        <v>475</v>
      </c>
      <c r="I1931" s="12" t="s">
        <v>567</v>
      </c>
      <c r="J1931" s="12" t="s">
        <v>1087</v>
      </c>
      <c r="K1931" s="10">
        <v>74812.5</v>
      </c>
      <c r="L1931" s="11">
        <v>0.35</v>
      </c>
      <c r="M1931" s="13">
        <f t="shared" si="62"/>
        <v>213750</v>
      </c>
      <c r="N1931" s="13">
        <f t="shared" si="63"/>
        <v>450</v>
      </c>
      <c r="O1931" s="4" t="s">
        <v>16</v>
      </c>
      <c r="P1931" s="12" t="s">
        <v>568</v>
      </c>
    </row>
    <row r="1932" spans="2:16" ht="14.25" customHeight="1">
      <c r="B1932" s="4" t="s">
        <v>13</v>
      </c>
      <c r="C1932" s="4">
        <v>1128299</v>
      </c>
      <c r="D1932" s="5">
        <v>44524</v>
      </c>
      <c r="E1932" s="4" t="s">
        <v>283</v>
      </c>
      <c r="F1932" s="4" t="s">
        <v>1015</v>
      </c>
      <c r="G1932" s="4" t="s">
        <v>998</v>
      </c>
      <c r="H1932" s="6">
        <v>450</v>
      </c>
      <c r="I1932" s="12" t="s">
        <v>665</v>
      </c>
      <c r="J1932" s="12" t="s">
        <v>1087</v>
      </c>
      <c r="K1932" s="10">
        <v>86625</v>
      </c>
      <c r="L1932" s="11">
        <v>0.35</v>
      </c>
      <c r="M1932" s="13">
        <f t="shared" si="62"/>
        <v>247500.00000000003</v>
      </c>
      <c r="N1932" s="13">
        <f t="shared" si="63"/>
        <v>550.00000000000011</v>
      </c>
      <c r="O1932" s="4" t="s">
        <v>16</v>
      </c>
      <c r="P1932" s="12" t="s">
        <v>666</v>
      </c>
    </row>
    <row r="1933" spans="2:16" ht="14.25" customHeight="1">
      <c r="B1933" s="4" t="s">
        <v>13</v>
      </c>
      <c r="C1933" s="4">
        <v>1128299</v>
      </c>
      <c r="D1933" s="5">
        <v>44524</v>
      </c>
      <c r="E1933" s="4" t="s">
        <v>283</v>
      </c>
      <c r="F1933" s="4" t="s">
        <v>1015</v>
      </c>
      <c r="G1933" s="4" t="s">
        <v>998</v>
      </c>
      <c r="H1933" s="6">
        <v>425</v>
      </c>
      <c r="I1933" s="12" t="s">
        <v>101</v>
      </c>
      <c r="J1933" s="12" t="s">
        <v>1086</v>
      </c>
      <c r="K1933" s="10">
        <v>127500</v>
      </c>
      <c r="L1933" s="11">
        <v>0.4</v>
      </c>
      <c r="M1933" s="13">
        <f t="shared" si="62"/>
        <v>318750</v>
      </c>
      <c r="N1933" s="13">
        <f t="shared" si="63"/>
        <v>750</v>
      </c>
      <c r="O1933" s="4" t="s">
        <v>16</v>
      </c>
      <c r="P1933" s="12" t="s">
        <v>979</v>
      </c>
    </row>
    <row r="1934" spans="2:16" ht="14.25" customHeight="1">
      <c r="B1934" s="4" t="s">
        <v>13</v>
      </c>
      <c r="C1934" s="4">
        <v>1128299</v>
      </c>
      <c r="D1934" s="5">
        <v>44524</v>
      </c>
      <c r="E1934" s="4" t="s">
        <v>283</v>
      </c>
      <c r="F1934" s="4" t="s">
        <v>1015</v>
      </c>
      <c r="G1934" s="4" t="s">
        <v>998</v>
      </c>
      <c r="H1934" s="6">
        <v>550</v>
      </c>
      <c r="I1934" s="12" t="s">
        <v>980</v>
      </c>
      <c r="J1934" s="12" t="s">
        <v>1086</v>
      </c>
      <c r="K1934" s="10">
        <v>132000</v>
      </c>
      <c r="L1934" s="11">
        <v>0.3</v>
      </c>
      <c r="M1934" s="13">
        <f t="shared" si="62"/>
        <v>440000</v>
      </c>
      <c r="N1934" s="13">
        <f t="shared" si="63"/>
        <v>800</v>
      </c>
      <c r="O1934" s="4" t="s">
        <v>16</v>
      </c>
      <c r="P1934" s="12" t="s">
        <v>981</v>
      </c>
    </row>
    <row r="1935" spans="2:16" ht="14.25" customHeight="1">
      <c r="B1935" s="4" t="s">
        <v>13</v>
      </c>
      <c r="C1935" s="4">
        <v>1128299</v>
      </c>
      <c r="D1935" s="5">
        <v>44553</v>
      </c>
      <c r="E1935" s="4" t="s">
        <v>283</v>
      </c>
      <c r="F1935" s="4" t="s">
        <v>1015</v>
      </c>
      <c r="G1935" s="4" t="s">
        <v>998</v>
      </c>
      <c r="H1935" s="6">
        <v>750</v>
      </c>
      <c r="I1935" s="12" t="s">
        <v>17</v>
      </c>
      <c r="J1935" s="12" t="s">
        <v>1086</v>
      </c>
      <c r="K1935" s="10">
        <v>170625</v>
      </c>
      <c r="L1935" s="11">
        <v>0.35</v>
      </c>
      <c r="M1935" s="13">
        <f t="shared" si="62"/>
        <v>487500.00000000006</v>
      </c>
      <c r="N1935" s="13">
        <f t="shared" si="63"/>
        <v>650.00000000000011</v>
      </c>
      <c r="O1935" s="4" t="s">
        <v>16</v>
      </c>
      <c r="P1935" s="12" t="s">
        <v>18</v>
      </c>
    </row>
    <row r="1936" spans="2:16" ht="14.25" customHeight="1">
      <c r="B1936" s="4" t="s">
        <v>13</v>
      </c>
      <c r="C1936" s="4">
        <v>1128299</v>
      </c>
      <c r="D1936" s="5">
        <v>44553</v>
      </c>
      <c r="E1936" s="4" t="s">
        <v>283</v>
      </c>
      <c r="F1936" s="4" t="s">
        <v>1015</v>
      </c>
      <c r="G1936" s="4" t="s">
        <v>998</v>
      </c>
      <c r="H1936" s="6">
        <v>750</v>
      </c>
      <c r="I1936" s="12" t="s">
        <v>19</v>
      </c>
      <c r="J1936" s="12" t="s">
        <v>1086</v>
      </c>
      <c r="K1936" s="10">
        <v>196875</v>
      </c>
      <c r="L1936" s="11">
        <v>0.35</v>
      </c>
      <c r="M1936" s="13">
        <f t="shared" si="62"/>
        <v>562500</v>
      </c>
      <c r="N1936" s="13">
        <f t="shared" si="63"/>
        <v>750</v>
      </c>
      <c r="O1936" s="4" t="s">
        <v>16</v>
      </c>
      <c r="P1936" s="12" t="s">
        <v>20</v>
      </c>
    </row>
    <row r="1937" spans="2:16" ht="14.25" customHeight="1">
      <c r="B1937" s="4" t="s">
        <v>13</v>
      </c>
      <c r="C1937" s="4">
        <v>1128299</v>
      </c>
      <c r="D1937" s="5">
        <v>44553</v>
      </c>
      <c r="E1937" s="4" t="s">
        <v>283</v>
      </c>
      <c r="F1937" s="4" t="s">
        <v>1015</v>
      </c>
      <c r="G1937" s="4" t="s">
        <v>998</v>
      </c>
      <c r="H1937" s="6">
        <v>550</v>
      </c>
      <c r="I1937" s="12" t="s">
        <v>21</v>
      </c>
      <c r="J1937" s="12" t="s">
        <v>1088</v>
      </c>
      <c r="K1937" s="10">
        <v>134750</v>
      </c>
      <c r="L1937" s="11">
        <v>0.35</v>
      </c>
      <c r="M1937" s="13">
        <f t="shared" si="62"/>
        <v>385000</v>
      </c>
      <c r="N1937" s="13">
        <f t="shared" si="63"/>
        <v>700</v>
      </c>
      <c r="O1937" s="4" t="s">
        <v>16</v>
      </c>
      <c r="P1937" s="12" t="s">
        <v>22</v>
      </c>
    </row>
    <row r="1938" spans="2:16" ht="14.25" customHeight="1">
      <c r="B1938" s="4" t="s">
        <v>13</v>
      </c>
      <c r="C1938" s="4">
        <v>1128299</v>
      </c>
      <c r="D1938" s="5">
        <v>44553</v>
      </c>
      <c r="E1938" s="4" t="s">
        <v>283</v>
      </c>
      <c r="F1938" s="4" t="s">
        <v>1015</v>
      </c>
      <c r="G1938" s="4" t="s">
        <v>998</v>
      </c>
      <c r="H1938" s="6">
        <v>550</v>
      </c>
      <c r="I1938" s="12" t="s">
        <v>23</v>
      </c>
      <c r="J1938" s="12" t="s">
        <v>1088</v>
      </c>
      <c r="K1938" s="10">
        <v>134750</v>
      </c>
      <c r="L1938" s="11">
        <v>0.35</v>
      </c>
      <c r="M1938" s="13">
        <f t="shared" si="62"/>
        <v>385000</v>
      </c>
      <c r="N1938" s="13">
        <f t="shared" si="63"/>
        <v>700</v>
      </c>
      <c r="O1938" s="4" t="s">
        <v>16</v>
      </c>
      <c r="P1938" s="12" t="s">
        <v>24</v>
      </c>
    </row>
    <row r="1939" spans="2:16" ht="14.25" customHeight="1">
      <c r="B1939" s="4" t="s">
        <v>13</v>
      </c>
      <c r="C1939" s="4">
        <v>1128299</v>
      </c>
      <c r="D1939" s="5">
        <v>44553</v>
      </c>
      <c r="E1939" s="4" t="s">
        <v>283</v>
      </c>
      <c r="F1939" s="4" t="s">
        <v>1015</v>
      </c>
      <c r="G1939" s="4" t="s">
        <v>998</v>
      </c>
      <c r="H1939" s="6">
        <v>475</v>
      </c>
      <c r="I1939" s="12" t="s">
        <v>25</v>
      </c>
      <c r="J1939" s="12" t="s">
        <v>1088</v>
      </c>
      <c r="K1939" s="10">
        <v>152000</v>
      </c>
      <c r="L1939" s="11">
        <v>0.4</v>
      </c>
      <c r="M1939" s="13">
        <f t="shared" si="62"/>
        <v>380000</v>
      </c>
      <c r="N1939" s="13">
        <f t="shared" si="63"/>
        <v>800</v>
      </c>
      <c r="O1939" s="4" t="s">
        <v>16</v>
      </c>
      <c r="P1939" s="12" t="s">
        <v>26</v>
      </c>
    </row>
    <row r="1940" spans="2:16" ht="14.25" customHeight="1">
      <c r="B1940" s="4" t="s">
        <v>13</v>
      </c>
      <c r="C1940" s="4">
        <v>1128299</v>
      </c>
      <c r="D1940" s="5">
        <v>44553</v>
      </c>
      <c r="E1940" s="4" t="s">
        <v>283</v>
      </c>
      <c r="F1940" s="4" t="s">
        <v>1015</v>
      </c>
      <c r="G1940" s="4" t="s">
        <v>998</v>
      </c>
      <c r="H1940" s="6">
        <v>575</v>
      </c>
      <c r="I1940" s="12" t="s">
        <v>27</v>
      </c>
      <c r="J1940" s="12" t="s">
        <v>1087</v>
      </c>
      <c r="K1940" s="10">
        <v>146625</v>
      </c>
      <c r="L1940" s="11">
        <v>0.3</v>
      </c>
      <c r="M1940" s="13">
        <f t="shared" si="62"/>
        <v>488750</v>
      </c>
      <c r="N1940" s="13">
        <f t="shared" si="63"/>
        <v>850</v>
      </c>
      <c r="O1940" s="4" t="s">
        <v>16</v>
      </c>
      <c r="P1940" s="12" t="s">
        <v>28</v>
      </c>
    </row>
    <row r="1941" spans="2:16" ht="14.25" customHeight="1">
      <c r="B1941" s="4" t="s">
        <v>13</v>
      </c>
      <c r="C1941" s="4">
        <v>1128299</v>
      </c>
      <c r="D1941" s="5">
        <v>44213</v>
      </c>
      <c r="E1941" s="4" t="s">
        <v>283</v>
      </c>
      <c r="F1941" s="4" t="s">
        <v>1015</v>
      </c>
      <c r="G1941" s="4" t="s">
        <v>998</v>
      </c>
      <c r="H1941" s="6">
        <v>400</v>
      </c>
      <c r="I1941" s="12" t="s">
        <v>29</v>
      </c>
      <c r="J1941" s="12" t="s">
        <v>1087</v>
      </c>
      <c r="K1941" s="10">
        <v>56000</v>
      </c>
      <c r="L1941" s="11">
        <v>0.4</v>
      </c>
      <c r="M1941" s="13">
        <f t="shared" si="62"/>
        <v>140000</v>
      </c>
      <c r="N1941" s="13">
        <f t="shared" si="63"/>
        <v>350</v>
      </c>
      <c r="O1941" s="4" t="s">
        <v>16</v>
      </c>
      <c r="P1941" s="12" t="s">
        <v>30</v>
      </c>
    </row>
    <row r="1942" spans="2:16" ht="14.25" customHeight="1">
      <c r="B1942" s="4" t="s">
        <v>13</v>
      </c>
      <c r="C1942" s="4">
        <v>1128299</v>
      </c>
      <c r="D1942" s="5">
        <v>44213</v>
      </c>
      <c r="E1942" s="4" t="s">
        <v>283</v>
      </c>
      <c r="F1942" s="4" t="s">
        <v>1015</v>
      </c>
      <c r="G1942" s="4" t="s">
        <v>998</v>
      </c>
      <c r="H1942" s="6">
        <v>400</v>
      </c>
      <c r="I1942" s="12" t="s">
        <v>27</v>
      </c>
      <c r="J1942" s="12" t="s">
        <v>1087</v>
      </c>
      <c r="K1942" s="10">
        <v>72000</v>
      </c>
      <c r="L1942" s="11">
        <v>0.4</v>
      </c>
      <c r="M1942" s="13">
        <f t="shared" si="62"/>
        <v>180000</v>
      </c>
      <c r="N1942" s="13">
        <f t="shared" si="63"/>
        <v>450</v>
      </c>
      <c r="O1942" s="4" t="s">
        <v>16</v>
      </c>
      <c r="P1942" s="12" t="s">
        <v>32</v>
      </c>
    </row>
    <row r="1943" spans="2:16" ht="14.25" customHeight="1">
      <c r="B1943" s="4" t="s">
        <v>13</v>
      </c>
      <c r="C1943" s="4">
        <v>1128299</v>
      </c>
      <c r="D1943" s="5">
        <v>44213</v>
      </c>
      <c r="E1943" s="4" t="s">
        <v>283</v>
      </c>
      <c r="F1943" s="4" t="s">
        <v>1015</v>
      </c>
      <c r="G1943" s="4" t="s">
        <v>998</v>
      </c>
      <c r="H1943" s="6">
        <v>400</v>
      </c>
      <c r="I1943" s="12" t="s">
        <v>33</v>
      </c>
      <c r="J1943" s="12" t="s">
        <v>1087</v>
      </c>
      <c r="K1943" s="10">
        <v>72000</v>
      </c>
      <c r="L1943" s="11">
        <v>0.4</v>
      </c>
      <c r="M1943" s="13">
        <f t="shared" si="62"/>
        <v>180000</v>
      </c>
      <c r="N1943" s="13">
        <f t="shared" si="63"/>
        <v>450</v>
      </c>
      <c r="O1943" s="4" t="s">
        <v>16</v>
      </c>
      <c r="P1943" s="12" t="s">
        <v>34</v>
      </c>
    </row>
    <row r="1944" spans="2:16" ht="14.25" customHeight="1">
      <c r="B1944" s="4" t="s">
        <v>13</v>
      </c>
      <c r="C1944" s="4">
        <v>1128299</v>
      </c>
      <c r="D1944" s="5">
        <v>44213</v>
      </c>
      <c r="E1944" s="4" t="s">
        <v>283</v>
      </c>
      <c r="F1944" s="4" t="s">
        <v>1015</v>
      </c>
      <c r="G1944" s="4" t="s">
        <v>998</v>
      </c>
      <c r="H1944" s="6">
        <v>250</v>
      </c>
      <c r="I1944" s="12" t="s">
        <v>35</v>
      </c>
      <c r="J1944" s="12" t="s">
        <v>1087</v>
      </c>
      <c r="K1944" s="10">
        <v>45000</v>
      </c>
      <c r="L1944" s="11">
        <v>0.4</v>
      </c>
      <c r="M1944" s="13">
        <f t="shared" si="62"/>
        <v>112500</v>
      </c>
      <c r="N1944" s="13">
        <f t="shared" si="63"/>
        <v>450</v>
      </c>
      <c r="O1944" s="4" t="s">
        <v>16</v>
      </c>
      <c r="P1944" s="12" t="s">
        <v>36</v>
      </c>
    </row>
    <row r="1945" spans="2:16" ht="14.25" customHeight="1">
      <c r="B1945" s="4" t="s">
        <v>13</v>
      </c>
      <c r="C1945" s="4">
        <v>1128299</v>
      </c>
      <c r="D1945" s="5">
        <v>44213</v>
      </c>
      <c r="E1945" s="4" t="s">
        <v>283</v>
      </c>
      <c r="F1945" s="4" t="s">
        <v>1015</v>
      </c>
      <c r="G1945" s="4" t="s">
        <v>998</v>
      </c>
      <c r="H1945" s="6">
        <v>200</v>
      </c>
      <c r="I1945" s="12" t="s">
        <v>37</v>
      </c>
      <c r="J1945" s="12" t="s">
        <v>1086</v>
      </c>
      <c r="K1945" s="10">
        <v>45000</v>
      </c>
      <c r="L1945" s="11">
        <v>0.45</v>
      </c>
      <c r="M1945" s="13">
        <f t="shared" si="62"/>
        <v>100000</v>
      </c>
      <c r="N1945" s="13">
        <f t="shared" si="63"/>
        <v>500</v>
      </c>
      <c r="O1945" s="4" t="s">
        <v>16</v>
      </c>
      <c r="P1945" s="12" t="s">
        <v>38</v>
      </c>
    </row>
    <row r="1946" spans="2:16" ht="14.25" customHeight="1">
      <c r="B1946" s="4" t="s">
        <v>13</v>
      </c>
      <c r="C1946" s="4">
        <v>1128299</v>
      </c>
      <c r="D1946" s="5">
        <v>44213</v>
      </c>
      <c r="E1946" s="4" t="s">
        <v>283</v>
      </c>
      <c r="F1946" s="4" t="s">
        <v>1015</v>
      </c>
      <c r="G1946" s="4" t="s">
        <v>998</v>
      </c>
      <c r="H1946" s="6">
        <v>450</v>
      </c>
      <c r="I1946" s="12" t="s">
        <v>19</v>
      </c>
      <c r="J1946" s="12" t="s">
        <v>1086</v>
      </c>
      <c r="K1946" s="10">
        <v>70875</v>
      </c>
      <c r="L1946" s="11">
        <v>0.35</v>
      </c>
      <c r="M1946" s="13">
        <f t="shared" si="62"/>
        <v>202500</v>
      </c>
      <c r="N1946" s="13">
        <f t="shared" si="63"/>
        <v>450</v>
      </c>
      <c r="O1946" s="4" t="s">
        <v>16</v>
      </c>
      <c r="P1946" s="12" t="s">
        <v>39</v>
      </c>
    </row>
    <row r="1947" spans="2:16" ht="14.25" customHeight="1">
      <c r="B1947" s="4" t="s">
        <v>13</v>
      </c>
      <c r="C1947" s="4">
        <v>1128299</v>
      </c>
      <c r="D1947" s="5">
        <v>44244</v>
      </c>
      <c r="E1947" s="4" t="s">
        <v>283</v>
      </c>
      <c r="F1947" s="4" t="s">
        <v>1015</v>
      </c>
      <c r="G1947" s="4" t="s">
        <v>998</v>
      </c>
      <c r="H1947" s="6">
        <v>500</v>
      </c>
      <c r="I1947" s="12" t="s">
        <v>40</v>
      </c>
      <c r="J1947" s="12" t="s">
        <v>1086</v>
      </c>
      <c r="K1947" s="10">
        <v>70000</v>
      </c>
      <c r="L1947" s="11">
        <v>0.4</v>
      </c>
      <c r="M1947" s="13">
        <f t="shared" si="62"/>
        <v>175000</v>
      </c>
      <c r="N1947" s="13">
        <f t="shared" si="63"/>
        <v>350</v>
      </c>
      <c r="O1947" s="4" t="s">
        <v>16</v>
      </c>
      <c r="P1947" s="12" t="s">
        <v>41</v>
      </c>
    </row>
    <row r="1948" spans="2:16" ht="14.25" customHeight="1">
      <c r="B1948" s="4" t="s">
        <v>13</v>
      </c>
      <c r="C1948" s="4">
        <v>1128299</v>
      </c>
      <c r="D1948" s="5">
        <v>44244</v>
      </c>
      <c r="E1948" s="4" t="s">
        <v>283</v>
      </c>
      <c r="F1948" s="4" t="s">
        <v>1015</v>
      </c>
      <c r="G1948" s="4" t="s">
        <v>998</v>
      </c>
      <c r="H1948" s="6">
        <v>400</v>
      </c>
      <c r="I1948" s="12" t="s">
        <v>42</v>
      </c>
      <c r="J1948" s="12" t="s">
        <v>1087</v>
      </c>
      <c r="K1948" s="10">
        <v>72000</v>
      </c>
      <c r="L1948" s="11">
        <v>0.4</v>
      </c>
      <c r="M1948" s="13">
        <f t="shared" si="62"/>
        <v>180000</v>
      </c>
      <c r="N1948" s="13">
        <f t="shared" si="63"/>
        <v>450</v>
      </c>
      <c r="O1948" s="4" t="s">
        <v>16</v>
      </c>
      <c r="P1948" s="12" t="s">
        <v>43</v>
      </c>
    </row>
    <row r="1949" spans="2:16" ht="14.25" customHeight="1">
      <c r="B1949" s="4" t="s">
        <v>13</v>
      </c>
      <c r="C1949" s="4">
        <v>1128299</v>
      </c>
      <c r="D1949" s="5">
        <v>44244</v>
      </c>
      <c r="E1949" s="4" t="s">
        <v>283</v>
      </c>
      <c r="F1949" s="4" t="s">
        <v>1015</v>
      </c>
      <c r="G1949" s="4" t="s">
        <v>998</v>
      </c>
      <c r="H1949" s="6">
        <v>400</v>
      </c>
      <c r="I1949" s="12" t="s">
        <v>44</v>
      </c>
      <c r="J1949" s="12" t="s">
        <v>1087</v>
      </c>
      <c r="K1949" s="10">
        <v>72000</v>
      </c>
      <c r="L1949" s="11">
        <v>0.4</v>
      </c>
      <c r="M1949" s="13">
        <f t="shared" si="62"/>
        <v>180000</v>
      </c>
      <c r="N1949" s="13">
        <f t="shared" si="63"/>
        <v>450</v>
      </c>
      <c r="O1949" s="4" t="s">
        <v>16</v>
      </c>
      <c r="P1949" s="12" t="s">
        <v>45</v>
      </c>
    </row>
    <row r="1950" spans="2:16" ht="14.25" customHeight="1">
      <c r="B1950" s="4" t="s">
        <v>13</v>
      </c>
      <c r="C1950" s="4">
        <v>1128299</v>
      </c>
      <c r="D1950" s="5">
        <v>44244</v>
      </c>
      <c r="E1950" s="4" t="s">
        <v>150</v>
      </c>
      <c r="F1950" s="4" t="s">
        <v>1016</v>
      </c>
      <c r="G1950" s="4" t="s">
        <v>1017</v>
      </c>
      <c r="H1950" s="6">
        <v>250</v>
      </c>
      <c r="I1950" s="12" t="s">
        <v>46</v>
      </c>
      <c r="J1950" s="12" t="s">
        <v>1087</v>
      </c>
      <c r="K1950" s="10">
        <v>45000</v>
      </c>
      <c r="L1950" s="11">
        <v>0.4</v>
      </c>
      <c r="M1950" s="13">
        <f t="shared" si="62"/>
        <v>112500</v>
      </c>
      <c r="N1950" s="13">
        <f t="shared" si="63"/>
        <v>450</v>
      </c>
      <c r="O1950" s="4" t="s">
        <v>16</v>
      </c>
      <c r="P1950" s="12" t="s">
        <v>47</v>
      </c>
    </row>
    <row r="1951" spans="2:16" ht="14.25" customHeight="1">
      <c r="B1951" s="4" t="s">
        <v>13</v>
      </c>
      <c r="C1951" s="4">
        <v>1128299</v>
      </c>
      <c r="D1951" s="5">
        <v>44244</v>
      </c>
      <c r="E1951" s="4" t="s">
        <v>150</v>
      </c>
      <c r="F1951" s="4" t="s">
        <v>1016</v>
      </c>
      <c r="G1951" s="4" t="s">
        <v>1017</v>
      </c>
      <c r="H1951" s="6">
        <v>175</v>
      </c>
      <c r="I1951" s="12" t="s">
        <v>35</v>
      </c>
      <c r="J1951" s="12" t="s">
        <v>1087</v>
      </c>
      <c r="K1951" s="10">
        <v>39375</v>
      </c>
      <c r="L1951" s="11">
        <v>0.45</v>
      </c>
      <c r="M1951" s="13">
        <f t="shared" si="62"/>
        <v>87500</v>
      </c>
      <c r="N1951" s="13">
        <f t="shared" si="63"/>
        <v>500</v>
      </c>
      <c r="O1951" s="4" t="s">
        <v>16</v>
      </c>
      <c r="P1951" s="12" t="s">
        <v>48</v>
      </c>
    </row>
    <row r="1952" spans="2:16" ht="14.25" customHeight="1">
      <c r="B1952" s="4" t="s">
        <v>13</v>
      </c>
      <c r="C1952" s="4">
        <v>1128299</v>
      </c>
      <c r="D1952" s="5">
        <v>44244</v>
      </c>
      <c r="E1952" s="4" t="s">
        <v>150</v>
      </c>
      <c r="F1952" s="4" t="s">
        <v>1016</v>
      </c>
      <c r="G1952" s="4" t="s">
        <v>1017</v>
      </c>
      <c r="H1952" s="6">
        <v>375</v>
      </c>
      <c r="I1952" s="12" t="s">
        <v>49</v>
      </c>
      <c r="J1952" s="12" t="s">
        <v>1086</v>
      </c>
      <c r="K1952" s="10">
        <v>59062.5</v>
      </c>
      <c r="L1952" s="11">
        <v>0.35</v>
      </c>
      <c r="M1952" s="13">
        <f t="shared" si="62"/>
        <v>168750</v>
      </c>
      <c r="N1952" s="13">
        <f t="shared" si="63"/>
        <v>450</v>
      </c>
      <c r="O1952" s="4" t="s">
        <v>16</v>
      </c>
      <c r="P1952" s="12" t="s">
        <v>50</v>
      </c>
    </row>
    <row r="1953" spans="2:16" ht="14.25" customHeight="1">
      <c r="B1953" s="4" t="s">
        <v>13</v>
      </c>
      <c r="C1953" s="4">
        <v>1128299</v>
      </c>
      <c r="D1953" s="5">
        <v>44271</v>
      </c>
      <c r="E1953" s="4" t="s">
        <v>150</v>
      </c>
      <c r="F1953" s="4" t="s">
        <v>1016</v>
      </c>
      <c r="G1953" s="4" t="s">
        <v>1017</v>
      </c>
      <c r="H1953" s="6">
        <v>525</v>
      </c>
      <c r="I1953" s="12" t="s">
        <v>19</v>
      </c>
      <c r="J1953" s="12" t="s">
        <v>1086</v>
      </c>
      <c r="K1953" s="10">
        <v>94500</v>
      </c>
      <c r="L1953" s="11">
        <v>0.4</v>
      </c>
      <c r="M1953" s="13">
        <f t="shared" si="62"/>
        <v>236250</v>
      </c>
      <c r="N1953" s="13">
        <f t="shared" si="63"/>
        <v>450</v>
      </c>
      <c r="O1953" s="4" t="s">
        <v>16</v>
      </c>
      <c r="P1953" s="12" t="s">
        <v>51</v>
      </c>
    </row>
    <row r="1954" spans="2:16" ht="14.25" customHeight="1">
      <c r="B1954" s="4" t="s">
        <v>13</v>
      </c>
      <c r="C1954" s="4">
        <v>1128299</v>
      </c>
      <c r="D1954" s="5">
        <v>44271</v>
      </c>
      <c r="E1954" s="4" t="s">
        <v>150</v>
      </c>
      <c r="F1954" s="4" t="s">
        <v>1016</v>
      </c>
      <c r="G1954" s="4" t="s">
        <v>1017</v>
      </c>
      <c r="H1954" s="6">
        <v>375</v>
      </c>
      <c r="I1954" s="12" t="s">
        <v>52</v>
      </c>
      <c r="J1954" s="12" t="s">
        <v>1086</v>
      </c>
      <c r="K1954" s="10">
        <v>82500</v>
      </c>
      <c r="L1954" s="11">
        <v>0.4</v>
      </c>
      <c r="M1954" s="13">
        <f t="shared" si="62"/>
        <v>206250</v>
      </c>
      <c r="N1954" s="13">
        <f t="shared" si="63"/>
        <v>550</v>
      </c>
      <c r="O1954" s="4" t="s">
        <v>16</v>
      </c>
      <c r="P1954" s="12" t="s">
        <v>53</v>
      </c>
    </row>
    <row r="1955" spans="2:16" ht="14.25" customHeight="1">
      <c r="B1955" s="4" t="s">
        <v>13</v>
      </c>
      <c r="C1955" s="4">
        <v>1128299</v>
      </c>
      <c r="D1955" s="5">
        <v>44271</v>
      </c>
      <c r="E1955" s="4" t="s">
        <v>150</v>
      </c>
      <c r="F1955" s="4" t="s">
        <v>1016</v>
      </c>
      <c r="G1955" s="4" t="s">
        <v>1017</v>
      </c>
      <c r="H1955" s="6">
        <v>400</v>
      </c>
      <c r="I1955" s="12" t="s">
        <v>49</v>
      </c>
      <c r="J1955" s="12" t="s">
        <v>1086</v>
      </c>
      <c r="K1955" s="10">
        <v>96000</v>
      </c>
      <c r="L1955" s="11">
        <v>0.4</v>
      </c>
      <c r="M1955" s="13">
        <f t="shared" si="62"/>
        <v>240000</v>
      </c>
      <c r="N1955" s="13">
        <f t="shared" si="63"/>
        <v>600</v>
      </c>
      <c r="O1955" s="4" t="s">
        <v>16</v>
      </c>
      <c r="P1955" s="12" t="s">
        <v>54</v>
      </c>
    </row>
    <row r="1956" spans="2:16" ht="14.25" customHeight="1">
      <c r="B1956" s="4" t="s">
        <v>13</v>
      </c>
      <c r="C1956" s="4">
        <v>1128299</v>
      </c>
      <c r="D1956" s="5">
        <v>44271</v>
      </c>
      <c r="E1956" s="4" t="s">
        <v>150</v>
      </c>
      <c r="F1956" s="4" t="s">
        <v>1016</v>
      </c>
      <c r="G1956" s="4" t="s">
        <v>1017</v>
      </c>
      <c r="H1956" s="6">
        <v>300</v>
      </c>
      <c r="I1956" s="12" t="s">
        <v>55</v>
      </c>
      <c r="J1956" s="12" t="s">
        <v>1087</v>
      </c>
      <c r="K1956" s="10">
        <v>66000</v>
      </c>
      <c r="L1956" s="11">
        <v>0.4</v>
      </c>
      <c r="M1956" s="13">
        <f t="shared" si="62"/>
        <v>165000</v>
      </c>
      <c r="N1956" s="13">
        <f t="shared" si="63"/>
        <v>550</v>
      </c>
      <c r="O1956" s="4" t="s">
        <v>16</v>
      </c>
      <c r="P1956" s="12" t="s">
        <v>56</v>
      </c>
    </row>
    <row r="1957" spans="2:16" ht="14.25" customHeight="1">
      <c r="B1957" s="4" t="s">
        <v>13</v>
      </c>
      <c r="C1957" s="4">
        <v>1128299</v>
      </c>
      <c r="D1957" s="5">
        <v>44271</v>
      </c>
      <c r="E1957" s="4" t="s">
        <v>150</v>
      </c>
      <c r="F1957" s="4" t="s">
        <v>1016</v>
      </c>
      <c r="G1957" s="4" t="s">
        <v>1017</v>
      </c>
      <c r="H1957" s="6">
        <v>150</v>
      </c>
      <c r="I1957" s="12" t="s">
        <v>57</v>
      </c>
      <c r="J1957" s="12" t="s">
        <v>1087</v>
      </c>
      <c r="K1957" s="10">
        <v>40500</v>
      </c>
      <c r="L1957" s="11">
        <v>0.45</v>
      </c>
      <c r="M1957" s="13">
        <f t="shared" si="62"/>
        <v>90000</v>
      </c>
      <c r="N1957" s="13">
        <f t="shared" si="63"/>
        <v>600</v>
      </c>
      <c r="O1957" s="4" t="s">
        <v>16</v>
      </c>
      <c r="P1957" s="12" t="s">
        <v>58</v>
      </c>
    </row>
    <row r="1958" spans="2:16" ht="14.25" customHeight="1">
      <c r="B1958" s="4" t="s">
        <v>13</v>
      </c>
      <c r="C1958" s="4">
        <v>1128299</v>
      </c>
      <c r="D1958" s="5">
        <v>44271</v>
      </c>
      <c r="E1958" s="4" t="s">
        <v>150</v>
      </c>
      <c r="F1958" s="4" t="s">
        <v>1016</v>
      </c>
      <c r="G1958" s="4" t="s">
        <v>1017</v>
      </c>
      <c r="H1958" s="6">
        <v>350</v>
      </c>
      <c r="I1958" s="12" t="s">
        <v>59</v>
      </c>
      <c r="J1958" s="12" t="s">
        <v>1087</v>
      </c>
      <c r="K1958" s="10">
        <v>55125</v>
      </c>
      <c r="L1958" s="11">
        <v>0.35</v>
      </c>
      <c r="M1958" s="13">
        <f t="shared" si="62"/>
        <v>157500</v>
      </c>
      <c r="N1958" s="13">
        <f t="shared" si="63"/>
        <v>450</v>
      </c>
      <c r="O1958" s="4" t="s">
        <v>16</v>
      </c>
      <c r="P1958" s="12" t="s">
        <v>60</v>
      </c>
    </row>
    <row r="1959" spans="2:16" ht="14.25" customHeight="1">
      <c r="B1959" s="4" t="s">
        <v>13</v>
      </c>
      <c r="C1959" s="4">
        <v>1128299</v>
      </c>
      <c r="D1959" s="5">
        <v>44303</v>
      </c>
      <c r="E1959" s="4" t="s">
        <v>150</v>
      </c>
      <c r="F1959" s="4" t="s">
        <v>1016</v>
      </c>
      <c r="G1959" s="4" t="s">
        <v>1017</v>
      </c>
      <c r="H1959" s="6">
        <v>525</v>
      </c>
      <c r="I1959" s="12" t="s">
        <v>61</v>
      </c>
      <c r="J1959" s="12" t="s">
        <v>1087</v>
      </c>
      <c r="K1959" s="10">
        <v>105000</v>
      </c>
      <c r="L1959" s="11">
        <v>0.4</v>
      </c>
      <c r="M1959" s="13">
        <f t="shared" si="62"/>
        <v>262500</v>
      </c>
      <c r="N1959" s="13">
        <f t="shared" si="63"/>
        <v>500</v>
      </c>
      <c r="O1959" s="4" t="s">
        <v>16</v>
      </c>
      <c r="P1959" s="12" t="s">
        <v>62</v>
      </c>
    </row>
    <row r="1960" spans="2:16" ht="14.25" customHeight="1">
      <c r="B1960" s="4" t="s">
        <v>13</v>
      </c>
      <c r="C1960" s="4">
        <v>1128299</v>
      </c>
      <c r="D1960" s="5">
        <v>44303</v>
      </c>
      <c r="E1960" s="4" t="s">
        <v>150</v>
      </c>
      <c r="F1960" s="4" t="s">
        <v>1016</v>
      </c>
      <c r="G1960" s="4" t="s">
        <v>1017</v>
      </c>
      <c r="H1960" s="6">
        <v>325</v>
      </c>
      <c r="I1960" s="12" t="s">
        <v>63</v>
      </c>
      <c r="J1960" s="12" t="s">
        <v>1087</v>
      </c>
      <c r="K1960" s="10">
        <v>71500</v>
      </c>
      <c r="L1960" s="11">
        <v>0.4</v>
      </c>
      <c r="M1960" s="13">
        <f t="shared" si="62"/>
        <v>178750</v>
      </c>
      <c r="N1960" s="13">
        <f t="shared" si="63"/>
        <v>550</v>
      </c>
      <c r="O1960" s="4" t="s">
        <v>16</v>
      </c>
      <c r="P1960" s="12" t="s">
        <v>64</v>
      </c>
    </row>
    <row r="1961" spans="2:16" ht="14.25" customHeight="1">
      <c r="B1961" s="4" t="s">
        <v>13</v>
      </c>
      <c r="C1961" s="4">
        <v>1128299</v>
      </c>
      <c r="D1961" s="5">
        <v>44303</v>
      </c>
      <c r="E1961" s="4" t="s">
        <v>150</v>
      </c>
      <c r="F1961" s="4" t="s">
        <v>1016</v>
      </c>
      <c r="G1961" s="4" t="s">
        <v>1017</v>
      </c>
      <c r="H1961" s="6">
        <v>375</v>
      </c>
      <c r="I1961" s="12" t="s">
        <v>37</v>
      </c>
      <c r="J1961" s="12" t="s">
        <v>1086</v>
      </c>
      <c r="K1961" s="10">
        <v>82500</v>
      </c>
      <c r="L1961" s="11">
        <v>0.4</v>
      </c>
      <c r="M1961" s="13">
        <f t="shared" si="62"/>
        <v>206250</v>
      </c>
      <c r="N1961" s="13">
        <f t="shared" si="63"/>
        <v>550</v>
      </c>
      <c r="O1961" s="4" t="s">
        <v>16</v>
      </c>
      <c r="P1961" s="12" t="s">
        <v>65</v>
      </c>
    </row>
    <row r="1962" spans="2:16" ht="14.25" customHeight="1">
      <c r="B1962" s="4" t="s">
        <v>13</v>
      </c>
      <c r="C1962" s="4">
        <v>1128299</v>
      </c>
      <c r="D1962" s="5">
        <v>44303</v>
      </c>
      <c r="E1962" s="4" t="s">
        <v>150</v>
      </c>
      <c r="F1962" s="4" t="s">
        <v>1016</v>
      </c>
      <c r="G1962" s="4" t="s">
        <v>1017</v>
      </c>
      <c r="H1962" s="6">
        <v>275</v>
      </c>
      <c r="I1962" s="12" t="s">
        <v>66</v>
      </c>
      <c r="J1962" s="12" t="s">
        <v>1087</v>
      </c>
      <c r="K1962" s="10">
        <v>44000</v>
      </c>
      <c r="L1962" s="11">
        <v>0.4</v>
      </c>
      <c r="M1962" s="13">
        <f t="shared" si="62"/>
        <v>110000</v>
      </c>
      <c r="N1962" s="13">
        <f t="shared" si="63"/>
        <v>400</v>
      </c>
      <c r="O1962" s="4" t="s">
        <v>16</v>
      </c>
      <c r="P1962" s="12" t="s">
        <v>67</v>
      </c>
    </row>
    <row r="1963" spans="2:16" ht="14.25" customHeight="1">
      <c r="B1963" s="4" t="s">
        <v>13</v>
      </c>
      <c r="C1963" s="4">
        <v>1128299</v>
      </c>
      <c r="D1963" s="5">
        <v>44303</v>
      </c>
      <c r="E1963" s="4" t="s">
        <v>150</v>
      </c>
      <c r="F1963" s="4" t="s">
        <v>1016</v>
      </c>
      <c r="G1963" s="4" t="s">
        <v>1017</v>
      </c>
      <c r="H1963" s="6">
        <v>175</v>
      </c>
      <c r="I1963" s="12" t="s">
        <v>68</v>
      </c>
      <c r="J1963" s="12" t="s">
        <v>1086</v>
      </c>
      <c r="K1963" s="10">
        <v>35437.5</v>
      </c>
      <c r="L1963" s="11">
        <v>0.45</v>
      </c>
      <c r="M1963" s="13">
        <f t="shared" si="62"/>
        <v>78750</v>
      </c>
      <c r="N1963" s="13">
        <f t="shared" si="63"/>
        <v>450</v>
      </c>
      <c r="O1963" s="4" t="s">
        <v>16</v>
      </c>
      <c r="P1963" s="12" t="s">
        <v>69</v>
      </c>
    </row>
    <row r="1964" spans="2:16" ht="14.25" customHeight="1">
      <c r="B1964" s="4" t="s">
        <v>13</v>
      </c>
      <c r="C1964" s="4">
        <v>1128299</v>
      </c>
      <c r="D1964" s="5">
        <v>44303</v>
      </c>
      <c r="E1964" s="4" t="s">
        <v>150</v>
      </c>
      <c r="F1964" s="4" t="s">
        <v>1016</v>
      </c>
      <c r="G1964" s="4" t="s">
        <v>1017</v>
      </c>
      <c r="H1964" s="6">
        <v>350</v>
      </c>
      <c r="I1964" s="12" t="s">
        <v>61</v>
      </c>
      <c r="J1964" s="12" t="s">
        <v>1087</v>
      </c>
      <c r="K1964" s="10">
        <v>73500</v>
      </c>
      <c r="L1964" s="11">
        <v>0.35</v>
      </c>
      <c r="M1964" s="13">
        <f t="shared" si="62"/>
        <v>210000</v>
      </c>
      <c r="N1964" s="13">
        <f t="shared" si="63"/>
        <v>600</v>
      </c>
      <c r="O1964" s="4" t="s">
        <v>16</v>
      </c>
      <c r="P1964" s="12" t="s">
        <v>70</v>
      </c>
    </row>
    <row r="1965" spans="2:16" ht="14.25" customHeight="1">
      <c r="B1965" s="4" t="s">
        <v>13</v>
      </c>
      <c r="C1965" s="4">
        <v>1128299</v>
      </c>
      <c r="D1965" s="5">
        <v>44334</v>
      </c>
      <c r="E1965" s="4" t="s">
        <v>150</v>
      </c>
      <c r="F1965" s="4" t="s">
        <v>1016</v>
      </c>
      <c r="G1965" s="4" t="s">
        <v>1017</v>
      </c>
      <c r="H1965" s="6">
        <v>550</v>
      </c>
      <c r="I1965" s="12" t="s">
        <v>71</v>
      </c>
      <c r="J1965" s="12" t="s">
        <v>1086</v>
      </c>
      <c r="K1965" s="10">
        <v>99000</v>
      </c>
      <c r="L1965" s="11">
        <v>0.4</v>
      </c>
      <c r="M1965" s="13">
        <f t="shared" si="62"/>
        <v>247500</v>
      </c>
      <c r="N1965" s="13">
        <f t="shared" si="63"/>
        <v>450</v>
      </c>
      <c r="O1965" s="4" t="s">
        <v>16</v>
      </c>
      <c r="P1965" s="12" t="s">
        <v>72</v>
      </c>
    </row>
    <row r="1966" spans="2:16" ht="14.25" customHeight="1">
      <c r="B1966" s="4" t="s">
        <v>13</v>
      </c>
      <c r="C1966" s="4">
        <v>1128299</v>
      </c>
      <c r="D1966" s="5">
        <v>44334</v>
      </c>
      <c r="E1966" s="4" t="s">
        <v>150</v>
      </c>
      <c r="F1966" s="4" t="s">
        <v>1016</v>
      </c>
      <c r="G1966" s="4" t="s">
        <v>1017</v>
      </c>
      <c r="H1966" s="6">
        <v>400</v>
      </c>
      <c r="I1966" s="12" t="s">
        <v>73</v>
      </c>
      <c r="J1966" s="12" t="s">
        <v>1087</v>
      </c>
      <c r="K1966" s="10">
        <v>80000</v>
      </c>
      <c r="L1966" s="11">
        <v>0.4</v>
      </c>
      <c r="M1966" s="13">
        <f t="shared" si="62"/>
        <v>200000</v>
      </c>
      <c r="N1966" s="13">
        <f t="shared" si="63"/>
        <v>500</v>
      </c>
      <c r="O1966" s="4" t="s">
        <v>16</v>
      </c>
      <c r="P1966" s="12" t="s">
        <v>74</v>
      </c>
    </row>
    <row r="1967" spans="2:16" ht="14.25" customHeight="1">
      <c r="B1967" s="4" t="s">
        <v>13</v>
      </c>
      <c r="C1967" s="4">
        <v>1128299</v>
      </c>
      <c r="D1967" s="5">
        <v>44334</v>
      </c>
      <c r="E1967" s="4" t="s">
        <v>150</v>
      </c>
      <c r="F1967" s="4" t="s">
        <v>1016</v>
      </c>
      <c r="G1967" s="4" t="s">
        <v>1017</v>
      </c>
      <c r="H1967" s="6">
        <v>400</v>
      </c>
      <c r="I1967" s="12" t="s">
        <v>75</v>
      </c>
      <c r="J1967" s="12" t="s">
        <v>1089</v>
      </c>
      <c r="K1967" s="10">
        <v>80000</v>
      </c>
      <c r="L1967" s="11">
        <v>0.4</v>
      </c>
      <c r="M1967" s="13">
        <f t="shared" si="62"/>
        <v>200000</v>
      </c>
      <c r="N1967" s="13">
        <f t="shared" si="63"/>
        <v>500</v>
      </c>
      <c r="O1967" s="4" t="s">
        <v>16</v>
      </c>
      <c r="P1967" s="12" t="s">
        <v>76</v>
      </c>
    </row>
    <row r="1968" spans="2:16" ht="14.25" customHeight="1">
      <c r="B1968" s="4" t="s">
        <v>13</v>
      </c>
      <c r="C1968" s="4">
        <v>1128299</v>
      </c>
      <c r="D1968" s="5">
        <v>44334</v>
      </c>
      <c r="E1968" s="4" t="s">
        <v>150</v>
      </c>
      <c r="F1968" s="4" t="s">
        <v>1016</v>
      </c>
      <c r="G1968" s="4" t="s">
        <v>1017</v>
      </c>
      <c r="H1968" s="6">
        <v>325</v>
      </c>
      <c r="I1968" s="12" t="s">
        <v>77</v>
      </c>
      <c r="J1968" s="12" t="s">
        <v>1087</v>
      </c>
      <c r="K1968" s="10">
        <v>58500</v>
      </c>
      <c r="L1968" s="11">
        <v>0.4</v>
      </c>
      <c r="M1968" s="13">
        <f t="shared" si="62"/>
        <v>146250</v>
      </c>
      <c r="N1968" s="13">
        <f t="shared" si="63"/>
        <v>450</v>
      </c>
      <c r="O1968" s="4" t="s">
        <v>16</v>
      </c>
      <c r="P1968" s="12" t="s">
        <v>78</v>
      </c>
    </row>
    <row r="1969" spans="2:16" ht="14.25" customHeight="1">
      <c r="B1969" s="4" t="s">
        <v>13</v>
      </c>
      <c r="C1969" s="4">
        <v>1128299</v>
      </c>
      <c r="D1969" s="5">
        <v>44334</v>
      </c>
      <c r="E1969" s="4" t="s">
        <v>150</v>
      </c>
      <c r="F1969" s="4" t="s">
        <v>1016</v>
      </c>
      <c r="G1969" s="4" t="s">
        <v>1017</v>
      </c>
      <c r="H1969" s="6">
        <v>225</v>
      </c>
      <c r="I1969" s="12" t="s">
        <v>79</v>
      </c>
      <c r="J1969" s="12" t="s">
        <v>1088</v>
      </c>
      <c r="K1969" s="10">
        <v>40500</v>
      </c>
      <c r="L1969" s="11">
        <v>0.45</v>
      </c>
      <c r="M1969" s="13">
        <f t="shared" si="62"/>
        <v>90000</v>
      </c>
      <c r="N1969" s="13">
        <f t="shared" si="63"/>
        <v>400</v>
      </c>
      <c r="O1969" s="4" t="s">
        <v>16</v>
      </c>
      <c r="P1969" s="12" t="s">
        <v>80</v>
      </c>
    </row>
    <row r="1970" spans="2:16" ht="14.25" customHeight="1">
      <c r="B1970" s="4" t="s">
        <v>13</v>
      </c>
      <c r="C1970" s="4">
        <v>1128299</v>
      </c>
      <c r="D1970" s="5">
        <v>44334</v>
      </c>
      <c r="E1970" s="4" t="s">
        <v>150</v>
      </c>
      <c r="F1970" s="4" t="s">
        <v>1016</v>
      </c>
      <c r="G1970" s="4" t="s">
        <v>1017</v>
      </c>
      <c r="H1970" s="6">
        <v>575</v>
      </c>
      <c r="I1970" s="12" t="s">
        <v>81</v>
      </c>
      <c r="J1970" s="12" t="s">
        <v>1088</v>
      </c>
      <c r="K1970" s="10">
        <v>130812.5</v>
      </c>
      <c r="L1970" s="11">
        <v>0.35</v>
      </c>
      <c r="M1970" s="13">
        <f t="shared" si="62"/>
        <v>373750</v>
      </c>
      <c r="N1970" s="13">
        <f t="shared" si="63"/>
        <v>650</v>
      </c>
      <c r="O1970" s="4" t="s">
        <v>1018</v>
      </c>
      <c r="P1970" s="12" t="s">
        <v>82</v>
      </c>
    </row>
    <row r="1971" spans="2:16" ht="14.25" customHeight="1">
      <c r="B1971" s="4" t="s">
        <v>13</v>
      </c>
      <c r="C1971" s="4">
        <v>1128299</v>
      </c>
      <c r="D1971" s="5">
        <v>44364</v>
      </c>
      <c r="E1971" s="4" t="s">
        <v>150</v>
      </c>
      <c r="F1971" s="4" t="s">
        <v>1016</v>
      </c>
      <c r="G1971" s="4" t="s">
        <v>1017</v>
      </c>
      <c r="H1971" s="6">
        <v>825</v>
      </c>
      <c r="I1971" s="12" t="s">
        <v>83</v>
      </c>
      <c r="J1971" s="12" t="s">
        <v>1086</v>
      </c>
      <c r="K1971" s="10">
        <v>198000</v>
      </c>
      <c r="L1971" s="11">
        <v>0.4</v>
      </c>
      <c r="M1971" s="13">
        <f t="shared" si="62"/>
        <v>495000</v>
      </c>
      <c r="N1971" s="13">
        <f t="shared" si="63"/>
        <v>600</v>
      </c>
      <c r="O1971" s="4" t="s">
        <v>1018</v>
      </c>
      <c r="P1971" s="12" t="s">
        <v>84</v>
      </c>
    </row>
    <row r="1972" spans="2:16" ht="14.25" customHeight="1">
      <c r="B1972" s="4" t="s">
        <v>13</v>
      </c>
      <c r="C1972" s="4">
        <v>1128299</v>
      </c>
      <c r="D1972" s="5">
        <v>44364</v>
      </c>
      <c r="E1972" s="4" t="s">
        <v>150</v>
      </c>
      <c r="F1972" s="4" t="s">
        <v>1016</v>
      </c>
      <c r="G1972" s="4" t="s">
        <v>1017</v>
      </c>
      <c r="H1972" s="6">
        <v>700</v>
      </c>
      <c r="I1972" s="12" t="s">
        <v>85</v>
      </c>
      <c r="J1972" s="12" t="s">
        <v>1086</v>
      </c>
      <c r="K1972" s="10">
        <v>196000</v>
      </c>
      <c r="L1972" s="11">
        <v>0.4</v>
      </c>
      <c r="M1972" s="13">
        <f t="shared" si="62"/>
        <v>490000</v>
      </c>
      <c r="N1972" s="13">
        <f t="shared" si="63"/>
        <v>700</v>
      </c>
      <c r="O1972" s="4" t="s">
        <v>1018</v>
      </c>
      <c r="P1972" s="12" t="s">
        <v>86</v>
      </c>
    </row>
    <row r="1973" spans="2:16" ht="14.25" customHeight="1">
      <c r="B1973" s="4" t="s">
        <v>13</v>
      </c>
      <c r="C1973" s="4">
        <v>1128299</v>
      </c>
      <c r="D1973" s="5">
        <v>44364</v>
      </c>
      <c r="E1973" s="4" t="s">
        <v>150</v>
      </c>
      <c r="F1973" s="4" t="s">
        <v>1016</v>
      </c>
      <c r="G1973" s="4" t="s">
        <v>1017</v>
      </c>
      <c r="H1973" s="6">
        <v>700</v>
      </c>
      <c r="I1973" s="12" t="s">
        <v>87</v>
      </c>
      <c r="J1973" s="12" t="s">
        <v>1088</v>
      </c>
      <c r="K1973" s="10">
        <v>238000</v>
      </c>
      <c r="L1973" s="11">
        <v>0.4</v>
      </c>
      <c r="M1973" s="13">
        <f t="shared" si="62"/>
        <v>595000</v>
      </c>
      <c r="N1973" s="13">
        <f t="shared" si="63"/>
        <v>850</v>
      </c>
      <c r="O1973" s="4" t="s">
        <v>1018</v>
      </c>
      <c r="P1973" s="12" t="s">
        <v>88</v>
      </c>
    </row>
    <row r="1974" spans="2:16" ht="14.25" customHeight="1">
      <c r="B1974" s="4" t="s">
        <v>13</v>
      </c>
      <c r="C1974" s="4">
        <v>1128299</v>
      </c>
      <c r="D1974" s="5">
        <v>44364</v>
      </c>
      <c r="E1974" s="4" t="s">
        <v>150</v>
      </c>
      <c r="F1974" s="4" t="s">
        <v>1016</v>
      </c>
      <c r="G1974" s="4" t="s">
        <v>1017</v>
      </c>
      <c r="H1974" s="6">
        <v>575</v>
      </c>
      <c r="I1974" s="12" t="s">
        <v>89</v>
      </c>
      <c r="J1974" s="12" t="s">
        <v>1086</v>
      </c>
      <c r="K1974" s="10">
        <v>195500</v>
      </c>
      <c r="L1974" s="11">
        <v>0.4</v>
      </c>
      <c r="M1974" s="13">
        <f t="shared" si="62"/>
        <v>488750</v>
      </c>
      <c r="N1974" s="13">
        <f t="shared" si="63"/>
        <v>850</v>
      </c>
      <c r="O1974" s="4" t="s">
        <v>1018</v>
      </c>
      <c r="P1974" s="12" t="s">
        <v>90</v>
      </c>
    </row>
    <row r="1975" spans="2:16" ht="14.25" customHeight="1">
      <c r="B1975" s="4" t="s">
        <v>13</v>
      </c>
      <c r="C1975" s="4">
        <v>1128299</v>
      </c>
      <c r="D1975" s="5">
        <v>44364</v>
      </c>
      <c r="E1975" s="4" t="s">
        <v>150</v>
      </c>
      <c r="F1975" s="4" t="s">
        <v>1016</v>
      </c>
      <c r="G1975" s="4" t="s">
        <v>1017</v>
      </c>
      <c r="H1975" s="6">
        <v>450</v>
      </c>
      <c r="I1975" s="12" t="s">
        <v>91</v>
      </c>
      <c r="J1975" s="12" t="s">
        <v>1086</v>
      </c>
      <c r="K1975" s="10">
        <v>192375</v>
      </c>
      <c r="L1975" s="11">
        <v>0.45</v>
      </c>
      <c r="M1975" s="13">
        <f t="shared" si="62"/>
        <v>427500</v>
      </c>
      <c r="N1975" s="13">
        <f t="shared" si="63"/>
        <v>950</v>
      </c>
      <c r="O1975" s="4" t="s">
        <v>1018</v>
      </c>
      <c r="P1975" s="12" t="s">
        <v>92</v>
      </c>
    </row>
    <row r="1976" spans="2:16" ht="14.25" customHeight="1">
      <c r="B1976" s="4" t="s">
        <v>13</v>
      </c>
      <c r="C1976" s="4">
        <v>1128299</v>
      </c>
      <c r="D1976" s="5">
        <v>44364</v>
      </c>
      <c r="E1976" s="4" t="s">
        <v>150</v>
      </c>
      <c r="F1976" s="4" t="s">
        <v>1016</v>
      </c>
      <c r="G1976" s="4" t="s">
        <v>1017</v>
      </c>
      <c r="H1976" s="6">
        <v>750</v>
      </c>
      <c r="I1976" s="12" t="s">
        <v>93</v>
      </c>
      <c r="J1976" s="12" t="s">
        <v>1087</v>
      </c>
      <c r="K1976" s="10">
        <v>288750</v>
      </c>
      <c r="L1976" s="11">
        <v>0.35</v>
      </c>
      <c r="M1976" s="13">
        <f t="shared" si="62"/>
        <v>825000</v>
      </c>
      <c r="N1976" s="13">
        <f t="shared" si="63"/>
        <v>1100</v>
      </c>
      <c r="O1976" s="4" t="s">
        <v>1018</v>
      </c>
      <c r="P1976" s="12" t="s">
        <v>94</v>
      </c>
    </row>
    <row r="1977" spans="2:16" ht="14.25" customHeight="1">
      <c r="B1977" s="4" t="s">
        <v>13</v>
      </c>
      <c r="C1977" s="4">
        <v>1128299</v>
      </c>
      <c r="D1977" s="5">
        <v>44393</v>
      </c>
      <c r="E1977" s="4" t="s">
        <v>150</v>
      </c>
      <c r="F1977" s="4" t="s">
        <v>1016</v>
      </c>
      <c r="G1977" s="4" t="s">
        <v>1017</v>
      </c>
      <c r="H1977" s="6">
        <v>900</v>
      </c>
      <c r="I1977" s="12" t="s">
        <v>95</v>
      </c>
      <c r="J1977" s="12" t="s">
        <v>1087</v>
      </c>
      <c r="K1977" s="10">
        <v>324000</v>
      </c>
      <c r="L1977" s="11">
        <v>0.4</v>
      </c>
      <c r="M1977" s="13">
        <f t="shared" si="62"/>
        <v>810000</v>
      </c>
      <c r="N1977" s="13">
        <f t="shared" si="63"/>
        <v>900</v>
      </c>
      <c r="O1977" s="4" t="s">
        <v>1018</v>
      </c>
      <c r="P1977" s="12" t="s">
        <v>96</v>
      </c>
    </row>
    <row r="1978" spans="2:16" ht="14.25" customHeight="1">
      <c r="B1978" s="4" t="s">
        <v>13</v>
      </c>
      <c r="C1978" s="4">
        <v>1128299</v>
      </c>
      <c r="D1978" s="5">
        <v>44393</v>
      </c>
      <c r="E1978" s="4" t="s">
        <v>150</v>
      </c>
      <c r="F1978" s="4" t="s">
        <v>1016</v>
      </c>
      <c r="G1978" s="4" t="s">
        <v>1017</v>
      </c>
      <c r="H1978" s="6">
        <v>750</v>
      </c>
      <c r="I1978" s="12" t="s">
        <v>97</v>
      </c>
      <c r="J1978" s="12" t="s">
        <v>1086</v>
      </c>
      <c r="K1978" s="10">
        <v>285000</v>
      </c>
      <c r="L1978" s="11">
        <v>0.4</v>
      </c>
      <c r="M1978" s="13">
        <f t="shared" si="62"/>
        <v>712500</v>
      </c>
      <c r="N1978" s="13">
        <f t="shared" si="63"/>
        <v>950</v>
      </c>
      <c r="O1978" s="4" t="s">
        <v>1018</v>
      </c>
      <c r="P1978" s="12" t="s">
        <v>98</v>
      </c>
    </row>
    <row r="1979" spans="2:16" ht="14.25" customHeight="1">
      <c r="B1979" s="4" t="s">
        <v>13</v>
      </c>
      <c r="C1979" s="4">
        <v>1128299</v>
      </c>
      <c r="D1979" s="5">
        <v>44393</v>
      </c>
      <c r="E1979" s="4" t="s">
        <v>150</v>
      </c>
      <c r="F1979" s="4" t="s">
        <v>1016</v>
      </c>
      <c r="G1979" s="4" t="s">
        <v>1017</v>
      </c>
      <c r="H1979" s="6">
        <v>700</v>
      </c>
      <c r="I1979" s="12" t="s">
        <v>99</v>
      </c>
      <c r="J1979" s="12" t="s">
        <v>1087</v>
      </c>
      <c r="K1979" s="10">
        <v>266000</v>
      </c>
      <c r="L1979" s="11">
        <v>0.4</v>
      </c>
      <c r="M1979" s="13">
        <f t="shared" si="62"/>
        <v>665000</v>
      </c>
      <c r="N1979" s="13">
        <f t="shared" si="63"/>
        <v>950</v>
      </c>
      <c r="O1979" s="4" t="s">
        <v>1018</v>
      </c>
      <c r="P1979" s="12" t="s">
        <v>100</v>
      </c>
    </row>
    <row r="1980" spans="2:16" ht="14.25" customHeight="1">
      <c r="B1980" s="4" t="s">
        <v>13</v>
      </c>
      <c r="C1980" s="4">
        <v>1128299</v>
      </c>
      <c r="D1980" s="5">
        <v>44393</v>
      </c>
      <c r="E1980" s="4" t="s">
        <v>150</v>
      </c>
      <c r="F1980" s="4" t="s">
        <v>1016</v>
      </c>
      <c r="G1980" s="4" t="s">
        <v>1017</v>
      </c>
      <c r="H1980" s="6">
        <v>600</v>
      </c>
      <c r="I1980" s="12" t="s">
        <v>101</v>
      </c>
      <c r="J1980" s="12" t="s">
        <v>1086</v>
      </c>
      <c r="K1980" s="10">
        <v>216000</v>
      </c>
      <c r="L1980" s="11">
        <v>0.4</v>
      </c>
      <c r="M1980" s="13">
        <f t="shared" si="62"/>
        <v>540000</v>
      </c>
      <c r="N1980" s="13">
        <f t="shared" si="63"/>
        <v>900</v>
      </c>
      <c r="O1980" s="4" t="s">
        <v>1018</v>
      </c>
      <c r="P1980" s="12" t="s">
        <v>102</v>
      </c>
    </row>
    <row r="1981" spans="2:16" ht="14.25" customHeight="1">
      <c r="B1981" s="4" t="s">
        <v>13</v>
      </c>
      <c r="C1981" s="4">
        <v>1128299</v>
      </c>
      <c r="D1981" s="5">
        <v>44393</v>
      </c>
      <c r="E1981" s="4" t="s">
        <v>150</v>
      </c>
      <c r="F1981" s="4" t="s">
        <v>1016</v>
      </c>
      <c r="G1981" s="4" t="s">
        <v>1017</v>
      </c>
      <c r="H1981" s="6">
        <v>650</v>
      </c>
      <c r="I1981" s="12" t="s">
        <v>103</v>
      </c>
      <c r="J1981" s="12" t="s">
        <v>1087</v>
      </c>
      <c r="K1981" s="10">
        <v>277875</v>
      </c>
      <c r="L1981" s="11">
        <v>0.45</v>
      </c>
      <c r="M1981" s="13">
        <f t="shared" si="62"/>
        <v>617500</v>
      </c>
      <c r="N1981" s="13">
        <f t="shared" si="63"/>
        <v>950</v>
      </c>
      <c r="O1981" s="4" t="s">
        <v>1018</v>
      </c>
      <c r="P1981" s="12" t="s">
        <v>104</v>
      </c>
    </row>
    <row r="1982" spans="2:16" ht="14.25" customHeight="1">
      <c r="B1982" s="4" t="s">
        <v>13</v>
      </c>
      <c r="C1982" s="4">
        <v>1128299</v>
      </c>
      <c r="D1982" s="5">
        <v>44393</v>
      </c>
      <c r="E1982" s="4" t="s">
        <v>150</v>
      </c>
      <c r="F1982" s="4" t="s">
        <v>1016</v>
      </c>
      <c r="G1982" s="4" t="s">
        <v>1017</v>
      </c>
      <c r="H1982" s="6">
        <v>650</v>
      </c>
      <c r="I1982" s="12" t="s">
        <v>105</v>
      </c>
      <c r="J1982" s="12" t="s">
        <v>1087</v>
      </c>
      <c r="K1982" s="10">
        <v>250250</v>
      </c>
      <c r="L1982" s="11">
        <v>0.35</v>
      </c>
      <c r="M1982" s="13">
        <f t="shared" si="62"/>
        <v>715000</v>
      </c>
      <c r="N1982" s="13">
        <f t="shared" si="63"/>
        <v>1100</v>
      </c>
      <c r="O1982" s="4" t="s">
        <v>1018</v>
      </c>
      <c r="P1982" s="12" t="s">
        <v>106</v>
      </c>
    </row>
    <row r="1983" spans="2:16" ht="14.25" customHeight="1">
      <c r="B1983" s="4" t="s">
        <v>13</v>
      </c>
      <c r="C1983" s="4">
        <v>1128299</v>
      </c>
      <c r="D1983" s="5">
        <v>44425</v>
      </c>
      <c r="E1983" s="4" t="s">
        <v>150</v>
      </c>
      <c r="F1983" s="4" t="s">
        <v>1016</v>
      </c>
      <c r="G1983" s="4" t="s">
        <v>1017</v>
      </c>
      <c r="H1983" s="6">
        <v>850</v>
      </c>
      <c r="I1983" s="12" t="s">
        <v>107</v>
      </c>
      <c r="J1983" s="12" t="s">
        <v>1087</v>
      </c>
      <c r="K1983" s="10">
        <v>323000</v>
      </c>
      <c r="L1983" s="11">
        <v>0.4</v>
      </c>
      <c r="M1983" s="13">
        <f t="shared" si="62"/>
        <v>807500</v>
      </c>
      <c r="N1983" s="13">
        <f t="shared" si="63"/>
        <v>950</v>
      </c>
      <c r="O1983" s="4" t="s">
        <v>1018</v>
      </c>
      <c r="P1983" s="12" t="s">
        <v>108</v>
      </c>
    </row>
    <row r="1984" spans="2:16" ht="14.25" customHeight="1">
      <c r="B1984" s="4" t="s">
        <v>13</v>
      </c>
      <c r="C1984" s="4">
        <v>1128299</v>
      </c>
      <c r="D1984" s="5">
        <v>44425</v>
      </c>
      <c r="E1984" s="4" t="s">
        <v>150</v>
      </c>
      <c r="F1984" s="4" t="s">
        <v>1016</v>
      </c>
      <c r="G1984" s="4" t="s">
        <v>1017</v>
      </c>
      <c r="H1984" s="6">
        <v>825</v>
      </c>
      <c r="I1984" s="12" t="s">
        <v>109</v>
      </c>
      <c r="J1984" s="12" t="s">
        <v>1087</v>
      </c>
      <c r="K1984" s="10">
        <v>280500</v>
      </c>
      <c r="L1984" s="11">
        <v>0.4</v>
      </c>
      <c r="M1984" s="13">
        <f t="shared" si="62"/>
        <v>701250</v>
      </c>
      <c r="N1984" s="13">
        <f t="shared" si="63"/>
        <v>850</v>
      </c>
      <c r="O1984" s="4" t="s">
        <v>1018</v>
      </c>
      <c r="P1984" s="12" t="s">
        <v>110</v>
      </c>
    </row>
    <row r="1985" spans="2:16" ht="14.25" customHeight="1">
      <c r="B1985" s="4" t="s">
        <v>13</v>
      </c>
      <c r="C1985" s="4">
        <v>1128299</v>
      </c>
      <c r="D1985" s="5">
        <v>44425</v>
      </c>
      <c r="E1985" s="4" t="s">
        <v>150</v>
      </c>
      <c r="F1985" s="4" t="s">
        <v>1016</v>
      </c>
      <c r="G1985" s="4" t="s">
        <v>1017</v>
      </c>
      <c r="H1985" s="6">
        <v>700</v>
      </c>
      <c r="I1985" s="12" t="s">
        <v>111</v>
      </c>
      <c r="J1985" s="12" t="s">
        <v>1087</v>
      </c>
      <c r="K1985" s="10">
        <v>210000</v>
      </c>
      <c r="L1985" s="11">
        <v>0.4</v>
      </c>
      <c r="M1985" s="13">
        <f t="shared" si="62"/>
        <v>525000</v>
      </c>
      <c r="N1985" s="13">
        <f t="shared" si="63"/>
        <v>750</v>
      </c>
      <c r="O1985" s="4" t="s">
        <v>1018</v>
      </c>
      <c r="P1985" s="12" t="s">
        <v>112</v>
      </c>
    </row>
    <row r="1986" spans="2:16" ht="14.25" customHeight="1">
      <c r="B1986" s="4" t="s">
        <v>13</v>
      </c>
      <c r="C1986" s="4">
        <v>1128299</v>
      </c>
      <c r="D1986" s="5">
        <v>44425</v>
      </c>
      <c r="E1986" s="4" t="s">
        <v>150</v>
      </c>
      <c r="F1986" s="4" t="s">
        <v>1016</v>
      </c>
      <c r="G1986" s="4" t="s">
        <v>1017</v>
      </c>
      <c r="H1986" s="6">
        <v>475</v>
      </c>
      <c r="I1986" s="12" t="s">
        <v>113</v>
      </c>
      <c r="J1986" s="12" t="s">
        <v>1086</v>
      </c>
      <c r="K1986" s="10">
        <v>142500</v>
      </c>
      <c r="L1986" s="11">
        <v>0.4</v>
      </c>
      <c r="M1986" s="13">
        <f t="shared" si="62"/>
        <v>356250</v>
      </c>
      <c r="N1986" s="13">
        <f t="shared" si="63"/>
        <v>750</v>
      </c>
      <c r="O1986" s="4" t="s">
        <v>1018</v>
      </c>
      <c r="P1986" s="12" t="s">
        <v>114</v>
      </c>
    </row>
    <row r="1987" spans="2:16" ht="14.25" customHeight="1">
      <c r="B1987" s="4" t="s">
        <v>13</v>
      </c>
      <c r="C1987" s="4">
        <v>1128299</v>
      </c>
      <c r="D1987" s="5">
        <v>44425</v>
      </c>
      <c r="E1987" s="4" t="s">
        <v>150</v>
      </c>
      <c r="F1987" s="4" t="s">
        <v>1016</v>
      </c>
      <c r="G1987" s="4" t="s">
        <v>1017</v>
      </c>
      <c r="H1987" s="6">
        <v>475</v>
      </c>
      <c r="I1987" s="12" t="s">
        <v>37</v>
      </c>
      <c r="J1987" s="12" t="s">
        <v>1086</v>
      </c>
      <c r="K1987" s="10">
        <v>138937.5</v>
      </c>
      <c r="L1987" s="11">
        <v>0.45</v>
      </c>
      <c r="M1987" s="13">
        <f t="shared" si="62"/>
        <v>308750</v>
      </c>
      <c r="N1987" s="13">
        <f t="shared" si="63"/>
        <v>650</v>
      </c>
      <c r="O1987" s="4" t="s">
        <v>1018</v>
      </c>
      <c r="P1987" s="12" t="s">
        <v>115</v>
      </c>
    </row>
    <row r="1988" spans="2:16" ht="14.25" customHeight="1">
      <c r="B1988" s="4" t="s">
        <v>13</v>
      </c>
      <c r="C1988" s="4">
        <v>1128299</v>
      </c>
      <c r="D1988" s="5">
        <v>44425</v>
      </c>
      <c r="E1988" s="4" t="s">
        <v>150</v>
      </c>
      <c r="F1988" s="4" t="s">
        <v>1016</v>
      </c>
      <c r="G1988" s="4" t="s">
        <v>1017</v>
      </c>
      <c r="H1988" s="6">
        <v>300</v>
      </c>
      <c r="I1988" s="12" t="s">
        <v>116</v>
      </c>
      <c r="J1988" s="12" t="s">
        <v>1087</v>
      </c>
      <c r="K1988" s="10">
        <v>73500</v>
      </c>
      <c r="L1988" s="11">
        <v>0.35</v>
      </c>
      <c r="M1988" s="13">
        <f t="shared" si="62"/>
        <v>210000</v>
      </c>
      <c r="N1988" s="13">
        <f t="shared" si="63"/>
        <v>700</v>
      </c>
      <c r="O1988" s="4" t="s">
        <v>1018</v>
      </c>
      <c r="P1988" s="12" t="s">
        <v>117</v>
      </c>
    </row>
    <row r="1989" spans="2:16" ht="14.25" customHeight="1">
      <c r="B1989" s="4" t="s">
        <v>13</v>
      </c>
      <c r="C1989" s="4">
        <v>1128299</v>
      </c>
      <c r="D1989" s="5">
        <v>44457</v>
      </c>
      <c r="E1989" s="4" t="s">
        <v>150</v>
      </c>
      <c r="F1989" s="4" t="s">
        <v>1016</v>
      </c>
      <c r="G1989" s="4" t="s">
        <v>1017</v>
      </c>
      <c r="H1989" s="6">
        <v>500</v>
      </c>
      <c r="I1989" s="12" t="s">
        <v>46</v>
      </c>
      <c r="J1989" s="12" t="s">
        <v>1087</v>
      </c>
      <c r="K1989" s="10">
        <v>90000</v>
      </c>
      <c r="L1989" s="11">
        <v>0.4</v>
      </c>
      <c r="M1989" s="13">
        <f t="shared" si="62"/>
        <v>225000</v>
      </c>
      <c r="N1989" s="13">
        <f t="shared" si="63"/>
        <v>450</v>
      </c>
      <c r="O1989" s="4" t="s">
        <v>1018</v>
      </c>
      <c r="P1989" s="12" t="s">
        <v>118</v>
      </c>
    </row>
    <row r="1990" spans="2:16" ht="14.25" customHeight="1">
      <c r="B1990" s="4" t="s">
        <v>13</v>
      </c>
      <c r="C1990" s="4">
        <v>1128299</v>
      </c>
      <c r="D1990" s="5">
        <v>44457</v>
      </c>
      <c r="E1990" s="4" t="s">
        <v>150</v>
      </c>
      <c r="F1990" s="4" t="s">
        <v>1016</v>
      </c>
      <c r="G1990" s="4" t="s">
        <v>1017</v>
      </c>
      <c r="H1990" s="6">
        <v>500</v>
      </c>
      <c r="I1990" s="12" t="s">
        <v>119</v>
      </c>
      <c r="J1990" s="12" t="s">
        <v>1087</v>
      </c>
      <c r="K1990" s="10">
        <v>100000</v>
      </c>
      <c r="L1990" s="11">
        <v>0.4</v>
      </c>
      <c r="M1990" s="13">
        <f t="shared" si="62"/>
        <v>250000</v>
      </c>
      <c r="N1990" s="13">
        <f t="shared" si="63"/>
        <v>500</v>
      </c>
      <c r="O1990" s="4" t="s">
        <v>1018</v>
      </c>
      <c r="P1990" s="12" t="s">
        <v>120</v>
      </c>
    </row>
    <row r="1991" spans="2:16" ht="14.25" customHeight="1">
      <c r="B1991" s="4" t="s">
        <v>13</v>
      </c>
      <c r="C1991" s="4">
        <v>1128299</v>
      </c>
      <c r="D1991" s="5">
        <v>44457</v>
      </c>
      <c r="E1991" s="4" t="s">
        <v>150</v>
      </c>
      <c r="F1991" s="4" t="s">
        <v>1016</v>
      </c>
      <c r="G1991" s="4" t="s">
        <v>1017</v>
      </c>
      <c r="H1991" s="6">
        <v>300</v>
      </c>
      <c r="I1991" s="12" t="s">
        <v>121</v>
      </c>
      <c r="J1991" s="12" t="s">
        <v>1086</v>
      </c>
      <c r="K1991" s="10">
        <v>54000</v>
      </c>
      <c r="L1991" s="11">
        <v>0.4</v>
      </c>
      <c r="M1991" s="13">
        <f t="shared" ref="M1991:M2054" si="64">K1991/L1991</f>
        <v>135000</v>
      </c>
      <c r="N1991" s="13">
        <f t="shared" ref="N1991:N2054" si="65">M1991/H1991</f>
        <v>450</v>
      </c>
      <c r="O1991" s="4" t="s">
        <v>1018</v>
      </c>
      <c r="P1991" s="12" t="s">
        <v>122</v>
      </c>
    </row>
    <row r="1992" spans="2:16" ht="14.25" customHeight="1">
      <c r="B1992" s="4" t="s">
        <v>13</v>
      </c>
      <c r="C1992" s="4">
        <v>1128299</v>
      </c>
      <c r="D1992" s="5">
        <v>44457</v>
      </c>
      <c r="E1992" s="4" t="s">
        <v>150</v>
      </c>
      <c r="F1992" s="4" t="s">
        <v>1016</v>
      </c>
      <c r="G1992" s="4" t="s">
        <v>1017</v>
      </c>
      <c r="H1992" s="6">
        <v>250</v>
      </c>
      <c r="I1992" s="12" t="s">
        <v>123</v>
      </c>
      <c r="J1992" s="12" t="s">
        <v>1087</v>
      </c>
      <c r="K1992" s="10">
        <v>45000</v>
      </c>
      <c r="L1992" s="11">
        <v>0.4</v>
      </c>
      <c r="M1992" s="13">
        <f t="shared" si="64"/>
        <v>112500</v>
      </c>
      <c r="N1992" s="13">
        <f t="shared" si="65"/>
        <v>450</v>
      </c>
      <c r="O1992" s="4" t="s">
        <v>1018</v>
      </c>
      <c r="P1992" s="12" t="s">
        <v>124</v>
      </c>
    </row>
    <row r="1993" spans="2:16" ht="14.25" customHeight="1">
      <c r="B1993" s="4" t="s">
        <v>13</v>
      </c>
      <c r="C1993" s="4">
        <v>1128299</v>
      </c>
      <c r="D1993" s="5">
        <v>44457</v>
      </c>
      <c r="E1993" s="4" t="s">
        <v>150</v>
      </c>
      <c r="F1993" s="4" t="s">
        <v>1016</v>
      </c>
      <c r="G1993" s="4" t="s">
        <v>1017</v>
      </c>
      <c r="H1993" s="6">
        <v>275</v>
      </c>
      <c r="I1993" s="12" t="s">
        <v>49</v>
      </c>
      <c r="J1993" s="12" t="s">
        <v>1086</v>
      </c>
      <c r="K1993" s="10">
        <v>68062.5</v>
      </c>
      <c r="L1993" s="11">
        <v>0.45</v>
      </c>
      <c r="M1993" s="13">
        <f t="shared" si="64"/>
        <v>151250</v>
      </c>
      <c r="N1993" s="13">
        <f t="shared" si="65"/>
        <v>550</v>
      </c>
      <c r="O1993" s="4" t="s">
        <v>1018</v>
      </c>
      <c r="P1993" s="12" t="s">
        <v>125</v>
      </c>
    </row>
    <row r="1994" spans="2:16" ht="14.25" customHeight="1">
      <c r="B1994" s="4" t="s">
        <v>13</v>
      </c>
      <c r="C1994" s="4">
        <v>1128299</v>
      </c>
      <c r="D1994" s="5">
        <v>44457</v>
      </c>
      <c r="E1994" s="4" t="s">
        <v>150</v>
      </c>
      <c r="F1994" s="4" t="s">
        <v>1016</v>
      </c>
      <c r="G1994" s="4" t="s">
        <v>1017</v>
      </c>
      <c r="H1994" s="6">
        <v>300</v>
      </c>
      <c r="I1994" s="12" t="s">
        <v>126</v>
      </c>
      <c r="J1994" s="12" t="s">
        <v>1086</v>
      </c>
      <c r="K1994" s="10">
        <v>42000</v>
      </c>
      <c r="L1994" s="11">
        <v>0.35</v>
      </c>
      <c r="M1994" s="13">
        <f t="shared" si="64"/>
        <v>120000.00000000001</v>
      </c>
      <c r="N1994" s="13">
        <f t="shared" si="65"/>
        <v>400.00000000000006</v>
      </c>
      <c r="O1994" s="4" t="s">
        <v>1018</v>
      </c>
      <c r="P1994" s="12" t="s">
        <v>127</v>
      </c>
    </row>
    <row r="1995" spans="2:16" ht="14.25" customHeight="1">
      <c r="B1995" s="4" t="s">
        <v>13</v>
      </c>
      <c r="C1995" s="4">
        <v>1128299</v>
      </c>
      <c r="D1995" s="5">
        <v>44486</v>
      </c>
      <c r="E1995" s="4" t="s">
        <v>150</v>
      </c>
      <c r="F1995" s="4" t="s">
        <v>1016</v>
      </c>
      <c r="G1995" s="4" t="s">
        <v>1017</v>
      </c>
      <c r="H1995" s="6">
        <v>400</v>
      </c>
      <c r="I1995" s="12" t="s">
        <v>128</v>
      </c>
      <c r="J1995" s="12" t="s">
        <v>1087</v>
      </c>
      <c r="K1995" s="10">
        <v>56000</v>
      </c>
      <c r="L1995" s="11">
        <v>0.4</v>
      </c>
      <c r="M1995" s="13">
        <f t="shared" si="64"/>
        <v>140000</v>
      </c>
      <c r="N1995" s="13">
        <f t="shared" si="65"/>
        <v>350</v>
      </c>
      <c r="O1995" s="4" t="s">
        <v>1018</v>
      </c>
      <c r="P1995" s="12" t="s">
        <v>129</v>
      </c>
    </row>
    <row r="1996" spans="2:16" ht="14.25" customHeight="1">
      <c r="B1996" s="4" t="s">
        <v>13</v>
      </c>
      <c r="C1996" s="4">
        <v>1128299</v>
      </c>
      <c r="D1996" s="5">
        <v>44486</v>
      </c>
      <c r="E1996" s="4" t="s">
        <v>150</v>
      </c>
      <c r="F1996" s="4" t="s">
        <v>1016</v>
      </c>
      <c r="G1996" s="4" t="s">
        <v>1017</v>
      </c>
      <c r="H1996" s="6">
        <v>575</v>
      </c>
      <c r="I1996" s="12" t="s">
        <v>130</v>
      </c>
      <c r="J1996" s="12" t="s">
        <v>1087</v>
      </c>
      <c r="K1996" s="10">
        <v>115000</v>
      </c>
      <c r="L1996" s="11">
        <v>0.4</v>
      </c>
      <c r="M1996" s="13">
        <f t="shared" si="64"/>
        <v>287500</v>
      </c>
      <c r="N1996" s="13">
        <f t="shared" si="65"/>
        <v>500</v>
      </c>
      <c r="O1996" s="4" t="s">
        <v>1018</v>
      </c>
      <c r="P1996" s="12" t="s">
        <v>131</v>
      </c>
    </row>
    <row r="1997" spans="2:16" ht="14.25" customHeight="1">
      <c r="B1997" s="4" t="s">
        <v>13</v>
      </c>
      <c r="C1997" s="4">
        <v>1128299</v>
      </c>
      <c r="D1997" s="5">
        <v>44486</v>
      </c>
      <c r="E1997" s="4" t="s">
        <v>150</v>
      </c>
      <c r="F1997" s="4" t="s">
        <v>1016</v>
      </c>
      <c r="G1997" s="4" t="s">
        <v>1017</v>
      </c>
      <c r="H1997" s="6">
        <v>400</v>
      </c>
      <c r="I1997" s="12" t="s">
        <v>132</v>
      </c>
      <c r="J1997" s="12" t="s">
        <v>1086</v>
      </c>
      <c r="K1997" s="10">
        <v>72000</v>
      </c>
      <c r="L1997" s="11">
        <v>0.4</v>
      </c>
      <c r="M1997" s="13">
        <f t="shared" si="64"/>
        <v>180000</v>
      </c>
      <c r="N1997" s="13">
        <f t="shared" si="65"/>
        <v>450</v>
      </c>
      <c r="O1997" s="4" t="s">
        <v>1018</v>
      </c>
      <c r="P1997" s="12" t="s">
        <v>133</v>
      </c>
    </row>
    <row r="1998" spans="2:16" ht="14.25" customHeight="1">
      <c r="B1998" s="4" t="s">
        <v>13</v>
      </c>
      <c r="C1998" s="4">
        <v>1128299</v>
      </c>
      <c r="D1998" s="5">
        <v>44486</v>
      </c>
      <c r="E1998" s="4" t="s">
        <v>150</v>
      </c>
      <c r="F1998" s="4" t="s">
        <v>1016</v>
      </c>
      <c r="G1998" s="4" t="s">
        <v>1017</v>
      </c>
      <c r="H1998" s="6">
        <v>375</v>
      </c>
      <c r="I1998" s="12" t="s">
        <v>134</v>
      </c>
      <c r="J1998" s="12" t="s">
        <v>1087</v>
      </c>
      <c r="K1998" s="10">
        <v>60000</v>
      </c>
      <c r="L1998" s="11">
        <v>0.4</v>
      </c>
      <c r="M1998" s="13">
        <f t="shared" si="64"/>
        <v>150000</v>
      </c>
      <c r="N1998" s="13">
        <f t="shared" si="65"/>
        <v>400</v>
      </c>
      <c r="O1998" s="4" t="s">
        <v>1018</v>
      </c>
      <c r="P1998" s="12" t="s">
        <v>135</v>
      </c>
    </row>
    <row r="1999" spans="2:16" ht="14.25" customHeight="1">
      <c r="B1999" s="4" t="s">
        <v>13</v>
      </c>
      <c r="C1999" s="4">
        <v>1128299</v>
      </c>
      <c r="D1999" s="5">
        <v>44486</v>
      </c>
      <c r="E1999" s="4" t="s">
        <v>150</v>
      </c>
      <c r="F1999" s="4" t="s">
        <v>1016</v>
      </c>
      <c r="G1999" s="4" t="s">
        <v>1017</v>
      </c>
      <c r="H1999" s="6">
        <v>350</v>
      </c>
      <c r="I1999" s="12" t="s">
        <v>136</v>
      </c>
      <c r="J1999" s="12" t="s">
        <v>1087</v>
      </c>
      <c r="K1999" s="10">
        <v>78750</v>
      </c>
      <c r="L1999" s="11">
        <v>0.45</v>
      </c>
      <c r="M1999" s="13">
        <f t="shared" si="64"/>
        <v>175000</v>
      </c>
      <c r="N1999" s="13">
        <f t="shared" si="65"/>
        <v>500</v>
      </c>
      <c r="O1999" s="4" t="s">
        <v>1018</v>
      </c>
      <c r="P1999" s="12" t="s">
        <v>137</v>
      </c>
    </row>
    <row r="2000" spans="2:16" ht="14.25" customHeight="1">
      <c r="B2000" s="4" t="s">
        <v>13</v>
      </c>
      <c r="C2000" s="4">
        <v>1128299</v>
      </c>
      <c r="D2000" s="5">
        <v>44486</v>
      </c>
      <c r="E2000" s="4" t="s">
        <v>150</v>
      </c>
      <c r="F2000" s="4" t="s">
        <v>1016</v>
      </c>
      <c r="G2000" s="4" t="s">
        <v>1017</v>
      </c>
      <c r="H2000" s="6">
        <v>400</v>
      </c>
      <c r="I2000" s="12" t="s">
        <v>138</v>
      </c>
      <c r="J2000" s="12" t="s">
        <v>1086</v>
      </c>
      <c r="K2000" s="10">
        <v>77000</v>
      </c>
      <c r="L2000" s="11">
        <v>0.35</v>
      </c>
      <c r="M2000" s="13">
        <f t="shared" si="64"/>
        <v>220000</v>
      </c>
      <c r="N2000" s="13">
        <f t="shared" si="65"/>
        <v>550</v>
      </c>
      <c r="O2000" s="4" t="s">
        <v>1018</v>
      </c>
      <c r="P2000" s="12" t="s">
        <v>139</v>
      </c>
    </row>
    <row r="2001" spans="2:16" ht="14.25" customHeight="1">
      <c r="B2001" s="4" t="s">
        <v>13</v>
      </c>
      <c r="C2001" s="4">
        <v>1128299</v>
      </c>
      <c r="D2001" s="5">
        <v>44517</v>
      </c>
      <c r="E2001" s="4" t="s">
        <v>150</v>
      </c>
      <c r="F2001" s="4" t="s">
        <v>1016</v>
      </c>
      <c r="G2001" s="4" t="s">
        <v>1017</v>
      </c>
      <c r="H2001" s="6">
        <v>625</v>
      </c>
      <c r="I2001" s="12" t="s">
        <v>42</v>
      </c>
      <c r="J2001" s="12" t="s">
        <v>1087</v>
      </c>
      <c r="K2001" s="10">
        <v>100000</v>
      </c>
      <c r="L2001" s="11">
        <v>0.4</v>
      </c>
      <c r="M2001" s="13">
        <f t="shared" si="64"/>
        <v>250000</v>
      </c>
      <c r="N2001" s="13">
        <f t="shared" si="65"/>
        <v>400</v>
      </c>
      <c r="O2001" s="4" t="s">
        <v>1018</v>
      </c>
      <c r="P2001" s="12" t="s">
        <v>140</v>
      </c>
    </row>
    <row r="2002" spans="2:16" ht="14.25" customHeight="1">
      <c r="B2002" s="4" t="s">
        <v>13</v>
      </c>
      <c r="C2002" s="4">
        <v>1128299</v>
      </c>
      <c r="D2002" s="5">
        <v>44517</v>
      </c>
      <c r="E2002" s="4" t="s">
        <v>150</v>
      </c>
      <c r="F2002" s="4" t="s">
        <v>1016</v>
      </c>
      <c r="G2002" s="4" t="s">
        <v>1017</v>
      </c>
      <c r="H2002" s="6">
        <v>700</v>
      </c>
      <c r="I2002" s="12" t="s">
        <v>141</v>
      </c>
      <c r="J2002" s="12" t="s">
        <v>1086</v>
      </c>
      <c r="K2002" s="10">
        <v>126000</v>
      </c>
      <c r="L2002" s="11">
        <v>0.4</v>
      </c>
      <c r="M2002" s="13">
        <f t="shared" si="64"/>
        <v>315000</v>
      </c>
      <c r="N2002" s="13">
        <f t="shared" si="65"/>
        <v>450</v>
      </c>
      <c r="O2002" s="4" t="s">
        <v>1018</v>
      </c>
      <c r="P2002" s="12" t="s">
        <v>142</v>
      </c>
    </row>
    <row r="2003" spans="2:16" ht="14.25" customHeight="1">
      <c r="B2003" s="4" t="s">
        <v>13</v>
      </c>
      <c r="C2003" s="4">
        <v>1128299</v>
      </c>
      <c r="D2003" s="5">
        <v>44517</v>
      </c>
      <c r="E2003" s="4" t="s">
        <v>150</v>
      </c>
      <c r="F2003" s="4" t="s">
        <v>1016</v>
      </c>
      <c r="G2003" s="4" t="s">
        <v>1017</v>
      </c>
      <c r="H2003" s="6">
        <v>525</v>
      </c>
      <c r="I2003" s="12" t="s">
        <v>143</v>
      </c>
      <c r="J2003" s="12" t="s">
        <v>1087</v>
      </c>
      <c r="K2003" s="10">
        <v>84000</v>
      </c>
      <c r="L2003" s="11">
        <v>0.4</v>
      </c>
      <c r="M2003" s="13">
        <f t="shared" si="64"/>
        <v>210000</v>
      </c>
      <c r="N2003" s="13">
        <f t="shared" si="65"/>
        <v>400</v>
      </c>
      <c r="O2003" s="4" t="s">
        <v>1018</v>
      </c>
      <c r="P2003" s="12" t="s">
        <v>144</v>
      </c>
    </row>
    <row r="2004" spans="2:16" ht="14.25" customHeight="1">
      <c r="B2004" s="4" t="s">
        <v>13</v>
      </c>
      <c r="C2004" s="4">
        <v>1128299</v>
      </c>
      <c r="D2004" s="5">
        <v>44517</v>
      </c>
      <c r="E2004" s="4" t="s">
        <v>150</v>
      </c>
      <c r="F2004" s="4" t="s">
        <v>1016</v>
      </c>
      <c r="G2004" s="4" t="s">
        <v>1017</v>
      </c>
      <c r="H2004" s="6">
        <v>500</v>
      </c>
      <c r="I2004" s="12" t="s">
        <v>145</v>
      </c>
      <c r="J2004" s="12" t="s">
        <v>1087</v>
      </c>
      <c r="K2004" s="10">
        <v>100000</v>
      </c>
      <c r="L2004" s="11">
        <v>0.4</v>
      </c>
      <c r="M2004" s="13">
        <f t="shared" si="64"/>
        <v>250000</v>
      </c>
      <c r="N2004" s="13">
        <f t="shared" si="65"/>
        <v>500</v>
      </c>
      <c r="O2004" s="4" t="s">
        <v>1018</v>
      </c>
      <c r="P2004" s="12" t="s">
        <v>146</v>
      </c>
    </row>
    <row r="2005" spans="2:16" ht="14.25" customHeight="1">
      <c r="B2005" s="4" t="s">
        <v>13</v>
      </c>
      <c r="C2005" s="4">
        <v>1128299</v>
      </c>
      <c r="D2005" s="5">
        <v>44517</v>
      </c>
      <c r="E2005" s="4" t="s">
        <v>150</v>
      </c>
      <c r="F2005" s="4" t="s">
        <v>1016</v>
      </c>
      <c r="G2005" s="4" t="s">
        <v>1017</v>
      </c>
      <c r="H2005" s="6">
        <v>475</v>
      </c>
      <c r="I2005" s="12" t="s">
        <v>37</v>
      </c>
      <c r="J2005" s="12" t="s">
        <v>1086</v>
      </c>
      <c r="K2005" s="10">
        <v>149625</v>
      </c>
      <c r="L2005" s="11">
        <v>0.45</v>
      </c>
      <c r="M2005" s="13">
        <f t="shared" si="64"/>
        <v>332500</v>
      </c>
      <c r="N2005" s="13">
        <f t="shared" si="65"/>
        <v>700</v>
      </c>
      <c r="O2005" s="4" t="s">
        <v>1018</v>
      </c>
      <c r="P2005" s="12" t="s">
        <v>147</v>
      </c>
    </row>
    <row r="2006" spans="2:16" ht="14.25" customHeight="1">
      <c r="B2006" s="4" t="s">
        <v>13</v>
      </c>
      <c r="C2006" s="4">
        <v>1128299</v>
      </c>
      <c r="D2006" s="5">
        <v>44517</v>
      </c>
      <c r="E2006" s="4" t="s">
        <v>150</v>
      </c>
      <c r="F2006" s="4" t="s">
        <v>1016</v>
      </c>
      <c r="G2006" s="4" t="s">
        <v>1017</v>
      </c>
      <c r="H2006" s="6">
        <v>600</v>
      </c>
      <c r="I2006" s="12" t="s">
        <v>148</v>
      </c>
      <c r="J2006" s="12" t="s">
        <v>1087</v>
      </c>
      <c r="K2006" s="10">
        <v>178500</v>
      </c>
      <c r="L2006" s="11">
        <v>0.35</v>
      </c>
      <c r="M2006" s="13">
        <f t="shared" si="64"/>
        <v>510000.00000000006</v>
      </c>
      <c r="N2006" s="13">
        <f t="shared" si="65"/>
        <v>850.00000000000011</v>
      </c>
      <c r="O2006" s="4" t="s">
        <v>1018</v>
      </c>
      <c r="P2006" s="12" t="s">
        <v>149</v>
      </c>
    </row>
    <row r="2007" spans="2:16" ht="14.25" customHeight="1">
      <c r="B2007" s="4" t="s">
        <v>13</v>
      </c>
      <c r="C2007" s="4">
        <v>1128299</v>
      </c>
      <c r="D2007" s="5">
        <v>44546</v>
      </c>
      <c r="E2007" s="4" t="s">
        <v>150</v>
      </c>
      <c r="F2007" s="4" t="s">
        <v>1016</v>
      </c>
      <c r="G2007" s="4" t="s">
        <v>1017</v>
      </c>
      <c r="H2007" s="6">
        <v>800</v>
      </c>
      <c r="I2007" s="12" t="s">
        <v>153</v>
      </c>
      <c r="J2007" s="12" t="s">
        <v>1087</v>
      </c>
      <c r="K2007" s="10">
        <v>224000</v>
      </c>
      <c r="L2007" s="11">
        <v>0.4</v>
      </c>
      <c r="M2007" s="13">
        <f t="shared" si="64"/>
        <v>560000</v>
      </c>
      <c r="N2007" s="13">
        <f t="shared" si="65"/>
        <v>700</v>
      </c>
      <c r="O2007" s="4" t="s">
        <v>1018</v>
      </c>
      <c r="P2007" s="12" t="s">
        <v>154</v>
      </c>
    </row>
    <row r="2008" spans="2:16" ht="14.25" customHeight="1">
      <c r="B2008" s="4" t="s">
        <v>13</v>
      </c>
      <c r="C2008" s="4">
        <v>1128299</v>
      </c>
      <c r="D2008" s="5">
        <v>44546</v>
      </c>
      <c r="E2008" s="4" t="s">
        <v>150</v>
      </c>
      <c r="F2008" s="4" t="s">
        <v>1016</v>
      </c>
      <c r="G2008" s="4" t="s">
        <v>1017</v>
      </c>
      <c r="H2008" s="6">
        <v>800</v>
      </c>
      <c r="I2008" s="12" t="s">
        <v>35</v>
      </c>
      <c r="J2008" s="12" t="s">
        <v>1087</v>
      </c>
      <c r="K2008" s="10">
        <v>256000</v>
      </c>
      <c r="L2008" s="11">
        <v>0.4</v>
      </c>
      <c r="M2008" s="13">
        <f t="shared" si="64"/>
        <v>640000</v>
      </c>
      <c r="N2008" s="13">
        <f t="shared" si="65"/>
        <v>800</v>
      </c>
      <c r="O2008" s="4" t="s">
        <v>1018</v>
      </c>
      <c r="P2008" s="12" t="s">
        <v>155</v>
      </c>
    </row>
    <row r="2009" spans="2:16" ht="14.25" customHeight="1">
      <c r="B2009" s="4" t="s">
        <v>13</v>
      </c>
      <c r="C2009" s="4">
        <v>1128299</v>
      </c>
      <c r="D2009" s="5">
        <v>44546</v>
      </c>
      <c r="E2009" s="4" t="s">
        <v>150</v>
      </c>
      <c r="F2009" s="4" t="s">
        <v>1016</v>
      </c>
      <c r="G2009" s="4" t="s">
        <v>1017</v>
      </c>
      <c r="H2009" s="6">
        <v>600</v>
      </c>
      <c r="I2009" s="12" t="s">
        <v>156</v>
      </c>
      <c r="J2009" s="12" t="s">
        <v>1086</v>
      </c>
      <c r="K2009" s="10">
        <v>180000</v>
      </c>
      <c r="L2009" s="11">
        <v>0.4</v>
      </c>
      <c r="M2009" s="13">
        <f t="shared" si="64"/>
        <v>450000</v>
      </c>
      <c r="N2009" s="13">
        <f t="shared" si="65"/>
        <v>750</v>
      </c>
      <c r="O2009" s="4" t="s">
        <v>1018</v>
      </c>
      <c r="P2009" s="12" t="s">
        <v>157</v>
      </c>
    </row>
    <row r="2010" spans="2:16" ht="14.25" customHeight="1">
      <c r="B2010" s="4" t="s">
        <v>13</v>
      </c>
      <c r="C2010" s="4">
        <v>1128299</v>
      </c>
      <c r="D2010" s="5">
        <v>44546</v>
      </c>
      <c r="E2010" s="4" t="s">
        <v>150</v>
      </c>
      <c r="F2010" s="4" t="s">
        <v>1016</v>
      </c>
      <c r="G2010" s="4" t="s">
        <v>1017</v>
      </c>
      <c r="H2010" s="6">
        <v>600</v>
      </c>
      <c r="I2010" s="12" t="s">
        <v>99</v>
      </c>
      <c r="J2010" s="12" t="s">
        <v>1087</v>
      </c>
      <c r="K2010" s="10">
        <v>180000</v>
      </c>
      <c r="L2010" s="11">
        <v>0.4</v>
      </c>
      <c r="M2010" s="13">
        <f t="shared" si="64"/>
        <v>450000</v>
      </c>
      <c r="N2010" s="13">
        <f t="shared" si="65"/>
        <v>750</v>
      </c>
      <c r="O2010" s="4" t="s">
        <v>1018</v>
      </c>
      <c r="P2010" s="12" t="s">
        <v>158</v>
      </c>
    </row>
    <row r="2011" spans="2:16" ht="14.25" customHeight="1">
      <c r="B2011" s="4" t="s">
        <v>13</v>
      </c>
      <c r="C2011" s="4">
        <v>1128299</v>
      </c>
      <c r="D2011" s="5">
        <v>44546</v>
      </c>
      <c r="E2011" s="4" t="s">
        <v>150</v>
      </c>
      <c r="F2011" s="4" t="s">
        <v>1016</v>
      </c>
      <c r="G2011" s="4" t="s">
        <v>1017</v>
      </c>
      <c r="H2011" s="6">
        <v>525</v>
      </c>
      <c r="I2011" s="12" t="s">
        <v>159</v>
      </c>
      <c r="J2011" s="12" t="s">
        <v>1086</v>
      </c>
      <c r="K2011" s="10">
        <v>200812.5</v>
      </c>
      <c r="L2011" s="11">
        <v>0.45</v>
      </c>
      <c r="M2011" s="13">
        <f t="shared" si="64"/>
        <v>446250</v>
      </c>
      <c r="N2011" s="13">
        <f t="shared" si="65"/>
        <v>850</v>
      </c>
      <c r="O2011" s="4" t="s">
        <v>1018</v>
      </c>
      <c r="P2011" s="12" t="s">
        <v>160</v>
      </c>
    </row>
    <row r="2012" spans="2:16" ht="14.25" customHeight="1">
      <c r="B2012" s="4" t="s">
        <v>13</v>
      </c>
      <c r="C2012" s="4">
        <v>1128299</v>
      </c>
      <c r="D2012" s="5">
        <v>44546</v>
      </c>
      <c r="E2012" s="4" t="s">
        <v>150</v>
      </c>
      <c r="F2012" s="4" t="s">
        <v>1016</v>
      </c>
      <c r="G2012" s="4" t="s">
        <v>1017</v>
      </c>
      <c r="H2012" s="6">
        <v>625</v>
      </c>
      <c r="I2012" s="12" t="s">
        <v>161</v>
      </c>
      <c r="J2012" s="12" t="s">
        <v>1087</v>
      </c>
      <c r="K2012" s="10">
        <v>196875</v>
      </c>
      <c r="L2012" s="11">
        <v>0.35</v>
      </c>
      <c r="M2012" s="13">
        <f t="shared" si="64"/>
        <v>562500</v>
      </c>
      <c r="N2012" s="13">
        <f t="shared" si="65"/>
        <v>900</v>
      </c>
      <c r="O2012" s="4" t="s">
        <v>1018</v>
      </c>
      <c r="P2012" s="12" t="s">
        <v>162</v>
      </c>
    </row>
    <row r="2013" spans="2:16" ht="14.25" customHeight="1">
      <c r="B2013" s="4" t="s">
        <v>13</v>
      </c>
      <c r="C2013" s="4">
        <v>1197831</v>
      </c>
      <c r="D2013" s="5">
        <v>44201</v>
      </c>
      <c r="E2013" s="4" t="s">
        <v>150</v>
      </c>
      <c r="F2013" s="4" t="s">
        <v>1016</v>
      </c>
      <c r="G2013" s="4" t="s">
        <v>1017</v>
      </c>
      <c r="H2013" s="6">
        <v>675</v>
      </c>
      <c r="I2013" s="12" t="s">
        <v>163</v>
      </c>
      <c r="J2013" s="12" t="s">
        <v>1086</v>
      </c>
      <c r="K2013" s="10">
        <v>40500</v>
      </c>
      <c r="L2013" s="11">
        <v>0.3</v>
      </c>
      <c r="M2013" s="13">
        <f t="shared" si="64"/>
        <v>135000</v>
      </c>
      <c r="N2013" s="13">
        <f t="shared" si="65"/>
        <v>200</v>
      </c>
      <c r="O2013" s="4" t="s">
        <v>1018</v>
      </c>
      <c r="P2013" s="12" t="s">
        <v>164</v>
      </c>
    </row>
    <row r="2014" spans="2:16" ht="14.25" customHeight="1">
      <c r="B2014" s="4" t="s">
        <v>13</v>
      </c>
      <c r="C2014" s="4">
        <v>1197831</v>
      </c>
      <c r="D2014" s="5">
        <v>44201</v>
      </c>
      <c r="E2014" s="4" t="s">
        <v>150</v>
      </c>
      <c r="F2014" s="4" t="s">
        <v>1016</v>
      </c>
      <c r="G2014" s="4" t="s">
        <v>1017</v>
      </c>
      <c r="H2014" s="6">
        <v>675</v>
      </c>
      <c r="I2014" s="12" t="s">
        <v>165</v>
      </c>
      <c r="J2014" s="12" t="s">
        <v>1087</v>
      </c>
      <c r="K2014" s="10">
        <v>60750</v>
      </c>
      <c r="L2014" s="11">
        <v>0.3</v>
      </c>
      <c r="M2014" s="13">
        <f t="shared" si="64"/>
        <v>202500</v>
      </c>
      <c r="N2014" s="13">
        <f t="shared" si="65"/>
        <v>300</v>
      </c>
      <c r="O2014" s="4" t="s">
        <v>1018</v>
      </c>
      <c r="P2014" s="12" t="s">
        <v>166</v>
      </c>
    </row>
    <row r="2015" spans="2:16" ht="14.25" customHeight="1">
      <c r="B2015" s="4" t="s">
        <v>13</v>
      </c>
      <c r="C2015" s="4">
        <v>1197831</v>
      </c>
      <c r="D2015" s="5">
        <v>44201</v>
      </c>
      <c r="E2015" s="4" t="s">
        <v>150</v>
      </c>
      <c r="F2015" s="4" t="s">
        <v>1016</v>
      </c>
      <c r="G2015" s="4" t="s">
        <v>1017</v>
      </c>
      <c r="H2015" s="6">
        <v>475</v>
      </c>
      <c r="I2015" s="12" t="s">
        <v>167</v>
      </c>
      <c r="J2015" s="12" t="s">
        <v>1086</v>
      </c>
      <c r="K2015" s="10">
        <v>42750</v>
      </c>
      <c r="L2015" s="11">
        <v>0.3</v>
      </c>
      <c r="M2015" s="13">
        <f t="shared" si="64"/>
        <v>142500</v>
      </c>
      <c r="N2015" s="13">
        <f t="shared" si="65"/>
        <v>300</v>
      </c>
      <c r="O2015" s="4" t="s">
        <v>1018</v>
      </c>
      <c r="P2015" s="12" t="s">
        <v>168</v>
      </c>
    </row>
    <row r="2016" spans="2:16" ht="14.25" customHeight="1">
      <c r="B2016" s="4" t="s">
        <v>13</v>
      </c>
      <c r="C2016" s="4">
        <v>1197831</v>
      </c>
      <c r="D2016" s="5">
        <v>44201</v>
      </c>
      <c r="E2016" s="4" t="s">
        <v>150</v>
      </c>
      <c r="F2016" s="4" t="s">
        <v>1016</v>
      </c>
      <c r="G2016" s="4" t="s">
        <v>1017</v>
      </c>
      <c r="H2016" s="6">
        <v>475</v>
      </c>
      <c r="I2016" s="12" t="s">
        <v>169</v>
      </c>
      <c r="J2016" s="12" t="s">
        <v>1087</v>
      </c>
      <c r="K2016" s="10">
        <v>66500</v>
      </c>
      <c r="L2016" s="11">
        <v>0.4</v>
      </c>
      <c r="M2016" s="13">
        <f t="shared" si="64"/>
        <v>166250</v>
      </c>
      <c r="N2016" s="13">
        <f t="shared" si="65"/>
        <v>350</v>
      </c>
      <c r="O2016" s="4" t="s">
        <v>1018</v>
      </c>
      <c r="P2016" s="12" t="s">
        <v>170</v>
      </c>
    </row>
    <row r="2017" spans="2:16" ht="14.25" customHeight="1">
      <c r="B2017" s="4" t="s">
        <v>13</v>
      </c>
      <c r="C2017" s="4">
        <v>1197831</v>
      </c>
      <c r="D2017" s="5">
        <v>44201</v>
      </c>
      <c r="E2017" s="4" t="s">
        <v>150</v>
      </c>
      <c r="F2017" s="4" t="s">
        <v>1016</v>
      </c>
      <c r="G2017" s="4" t="s">
        <v>1017</v>
      </c>
      <c r="H2017" s="6">
        <v>325</v>
      </c>
      <c r="I2017" s="12" t="s">
        <v>27</v>
      </c>
      <c r="J2017" s="12" t="s">
        <v>1087</v>
      </c>
      <c r="K2017" s="10">
        <v>32500</v>
      </c>
      <c r="L2017" s="11">
        <v>0.25</v>
      </c>
      <c r="M2017" s="13">
        <f t="shared" si="64"/>
        <v>130000</v>
      </c>
      <c r="N2017" s="13">
        <f t="shared" si="65"/>
        <v>400</v>
      </c>
      <c r="O2017" s="4" t="s">
        <v>1018</v>
      </c>
      <c r="P2017" s="12" t="s">
        <v>171</v>
      </c>
    </row>
    <row r="2018" spans="2:16" ht="14.25" customHeight="1">
      <c r="B2018" s="4" t="s">
        <v>13</v>
      </c>
      <c r="C2018" s="4">
        <v>1197831</v>
      </c>
      <c r="D2018" s="5">
        <v>44201</v>
      </c>
      <c r="E2018" s="4" t="s">
        <v>150</v>
      </c>
      <c r="F2018" s="4" t="s">
        <v>1016</v>
      </c>
      <c r="G2018" s="4" t="s">
        <v>1017</v>
      </c>
      <c r="H2018" s="6">
        <v>475</v>
      </c>
      <c r="I2018" s="12" t="s">
        <v>172</v>
      </c>
      <c r="J2018" s="12" t="s">
        <v>1087</v>
      </c>
      <c r="K2018" s="10">
        <v>74812.5</v>
      </c>
      <c r="L2018" s="11">
        <v>0.45</v>
      </c>
      <c r="M2018" s="13">
        <f t="shared" si="64"/>
        <v>166250</v>
      </c>
      <c r="N2018" s="13">
        <f t="shared" si="65"/>
        <v>350</v>
      </c>
      <c r="O2018" s="4" t="s">
        <v>1018</v>
      </c>
      <c r="P2018" s="12" t="s">
        <v>173</v>
      </c>
    </row>
    <row r="2019" spans="2:16" ht="14.25" customHeight="1">
      <c r="B2019" s="4" t="s">
        <v>13</v>
      </c>
      <c r="C2019" s="4">
        <v>1197831</v>
      </c>
      <c r="D2019" s="5">
        <v>44231</v>
      </c>
      <c r="E2019" s="4" t="s">
        <v>150</v>
      </c>
      <c r="F2019" s="4" t="s">
        <v>1016</v>
      </c>
      <c r="G2019" s="4" t="s">
        <v>1017</v>
      </c>
      <c r="H2019" s="6">
        <v>625</v>
      </c>
      <c r="I2019" s="12" t="s">
        <v>174</v>
      </c>
      <c r="J2019" s="12" t="s">
        <v>1087</v>
      </c>
      <c r="K2019" s="10">
        <v>46875</v>
      </c>
      <c r="L2019" s="11">
        <v>0.3</v>
      </c>
      <c r="M2019" s="13">
        <f t="shared" si="64"/>
        <v>156250</v>
      </c>
      <c r="N2019" s="13">
        <f t="shared" si="65"/>
        <v>250</v>
      </c>
      <c r="O2019" s="4" t="s">
        <v>1018</v>
      </c>
      <c r="P2019" s="12" t="s">
        <v>175</v>
      </c>
    </row>
    <row r="2020" spans="2:16" ht="14.25" customHeight="1">
      <c r="B2020" s="4" t="s">
        <v>13</v>
      </c>
      <c r="C2020" s="4">
        <v>1197831</v>
      </c>
      <c r="D2020" s="5">
        <v>44231</v>
      </c>
      <c r="E2020" s="4" t="s">
        <v>150</v>
      </c>
      <c r="F2020" s="4" t="s">
        <v>1016</v>
      </c>
      <c r="G2020" s="4" t="s">
        <v>1017</v>
      </c>
      <c r="H2020" s="6">
        <v>600</v>
      </c>
      <c r="I2020" s="12" t="s">
        <v>176</v>
      </c>
      <c r="J2020" s="12" t="s">
        <v>1087</v>
      </c>
      <c r="K2020" s="10">
        <v>63000</v>
      </c>
      <c r="L2020" s="11">
        <v>0.3</v>
      </c>
      <c r="M2020" s="13">
        <f t="shared" si="64"/>
        <v>210000</v>
      </c>
      <c r="N2020" s="13">
        <f t="shared" si="65"/>
        <v>350</v>
      </c>
      <c r="O2020" s="4" t="s">
        <v>1018</v>
      </c>
      <c r="P2020" s="12" t="s">
        <v>177</v>
      </c>
    </row>
    <row r="2021" spans="2:16" ht="14.25" customHeight="1">
      <c r="B2021" s="4" t="s">
        <v>13</v>
      </c>
      <c r="C2021" s="4">
        <v>1197831</v>
      </c>
      <c r="D2021" s="5">
        <v>44231</v>
      </c>
      <c r="E2021" s="4" t="s">
        <v>150</v>
      </c>
      <c r="F2021" s="4" t="s">
        <v>1016</v>
      </c>
      <c r="G2021" s="4" t="s">
        <v>1017</v>
      </c>
      <c r="H2021" s="6">
        <v>425</v>
      </c>
      <c r="I2021" s="12" t="s">
        <v>178</v>
      </c>
      <c r="J2021" s="12" t="s">
        <v>1087</v>
      </c>
      <c r="K2021" s="10">
        <v>44625</v>
      </c>
      <c r="L2021" s="11">
        <v>0.3</v>
      </c>
      <c r="M2021" s="13">
        <f t="shared" si="64"/>
        <v>148750</v>
      </c>
      <c r="N2021" s="13">
        <f t="shared" si="65"/>
        <v>350</v>
      </c>
      <c r="O2021" s="4" t="s">
        <v>1018</v>
      </c>
      <c r="P2021" s="12" t="s">
        <v>179</v>
      </c>
    </row>
    <row r="2022" spans="2:16" ht="14.25" customHeight="1">
      <c r="B2022" s="4" t="s">
        <v>13</v>
      </c>
      <c r="C2022" s="4">
        <v>1197831</v>
      </c>
      <c r="D2022" s="5">
        <v>44231</v>
      </c>
      <c r="E2022" s="4" t="s">
        <v>283</v>
      </c>
      <c r="F2022" s="4" t="s">
        <v>1019</v>
      </c>
      <c r="G2022" s="4" t="s">
        <v>1020</v>
      </c>
      <c r="H2022" s="6">
        <v>375</v>
      </c>
      <c r="I2022" s="12" t="s">
        <v>180</v>
      </c>
      <c r="J2022" s="12" t="s">
        <v>1087</v>
      </c>
      <c r="K2022" s="10">
        <v>52500</v>
      </c>
      <c r="L2022" s="11">
        <v>0.4</v>
      </c>
      <c r="M2022" s="13">
        <f t="shared" si="64"/>
        <v>131250</v>
      </c>
      <c r="N2022" s="13">
        <f t="shared" si="65"/>
        <v>350</v>
      </c>
      <c r="O2022" s="4" t="s">
        <v>1018</v>
      </c>
      <c r="P2022" s="12" t="s">
        <v>181</v>
      </c>
    </row>
    <row r="2023" spans="2:16" ht="14.25" customHeight="1">
      <c r="B2023" s="4" t="s">
        <v>13</v>
      </c>
      <c r="C2023" s="4">
        <v>1197831</v>
      </c>
      <c r="D2023" s="5">
        <v>44231</v>
      </c>
      <c r="E2023" s="4" t="s">
        <v>283</v>
      </c>
      <c r="F2023" s="4" t="s">
        <v>1019</v>
      </c>
      <c r="G2023" s="4" t="s">
        <v>1020</v>
      </c>
      <c r="H2023" s="6">
        <v>250</v>
      </c>
      <c r="I2023" s="12" t="s">
        <v>182</v>
      </c>
      <c r="J2023" s="12" t="s">
        <v>1087</v>
      </c>
      <c r="K2023" s="10">
        <v>25000</v>
      </c>
      <c r="L2023" s="11">
        <v>0.25</v>
      </c>
      <c r="M2023" s="13">
        <f t="shared" si="64"/>
        <v>100000</v>
      </c>
      <c r="N2023" s="13">
        <f t="shared" si="65"/>
        <v>400</v>
      </c>
      <c r="O2023" s="4" t="s">
        <v>1018</v>
      </c>
      <c r="P2023" s="12" t="s">
        <v>183</v>
      </c>
    </row>
    <row r="2024" spans="2:16" ht="14.25" customHeight="1">
      <c r="B2024" s="4" t="s">
        <v>13</v>
      </c>
      <c r="C2024" s="4">
        <v>1197831</v>
      </c>
      <c r="D2024" s="5">
        <v>44231</v>
      </c>
      <c r="E2024" s="4" t="s">
        <v>283</v>
      </c>
      <c r="F2024" s="4" t="s">
        <v>1019</v>
      </c>
      <c r="G2024" s="4" t="s">
        <v>1020</v>
      </c>
      <c r="H2024" s="6">
        <v>450</v>
      </c>
      <c r="I2024" s="12" t="s">
        <v>143</v>
      </c>
      <c r="J2024" s="12" t="s">
        <v>1087</v>
      </c>
      <c r="K2024" s="10">
        <v>70875</v>
      </c>
      <c r="L2024" s="11">
        <v>0.45</v>
      </c>
      <c r="M2024" s="13">
        <f t="shared" si="64"/>
        <v>157500</v>
      </c>
      <c r="N2024" s="13">
        <f t="shared" si="65"/>
        <v>350</v>
      </c>
      <c r="O2024" s="4" t="s">
        <v>1018</v>
      </c>
      <c r="P2024" s="12" t="s">
        <v>184</v>
      </c>
    </row>
    <row r="2025" spans="2:16" ht="14.25" customHeight="1">
      <c r="B2025" s="4" t="s">
        <v>13</v>
      </c>
      <c r="C2025" s="4">
        <v>1197831</v>
      </c>
      <c r="D2025" s="5">
        <v>44261</v>
      </c>
      <c r="E2025" s="4" t="s">
        <v>283</v>
      </c>
      <c r="F2025" s="4" t="s">
        <v>1019</v>
      </c>
      <c r="G2025" s="4" t="s">
        <v>1020</v>
      </c>
      <c r="H2025" s="6">
        <v>625</v>
      </c>
      <c r="I2025" s="12" t="s">
        <v>185</v>
      </c>
      <c r="J2025" s="12" t="s">
        <v>1087</v>
      </c>
      <c r="K2025" s="10">
        <v>65625</v>
      </c>
      <c r="L2025" s="11">
        <v>0.35</v>
      </c>
      <c r="M2025" s="13">
        <f t="shared" si="64"/>
        <v>187500</v>
      </c>
      <c r="N2025" s="13">
        <f t="shared" si="65"/>
        <v>300</v>
      </c>
      <c r="O2025" s="4" t="s">
        <v>1018</v>
      </c>
      <c r="P2025" s="12" t="s">
        <v>186</v>
      </c>
    </row>
    <row r="2026" spans="2:16" ht="14.25" customHeight="1">
      <c r="B2026" s="4" t="s">
        <v>13</v>
      </c>
      <c r="C2026" s="4">
        <v>1197831</v>
      </c>
      <c r="D2026" s="5">
        <v>44261</v>
      </c>
      <c r="E2026" s="4" t="s">
        <v>283</v>
      </c>
      <c r="F2026" s="4" t="s">
        <v>1019</v>
      </c>
      <c r="G2026" s="4" t="s">
        <v>1020</v>
      </c>
      <c r="H2026" s="6">
        <v>625</v>
      </c>
      <c r="I2026" s="12" t="s">
        <v>187</v>
      </c>
      <c r="J2026" s="12" t="s">
        <v>1086</v>
      </c>
      <c r="K2026" s="10">
        <v>87500</v>
      </c>
      <c r="L2026" s="11">
        <v>0.35</v>
      </c>
      <c r="M2026" s="13">
        <f t="shared" si="64"/>
        <v>250000.00000000003</v>
      </c>
      <c r="N2026" s="13">
        <f t="shared" si="65"/>
        <v>400.00000000000006</v>
      </c>
      <c r="O2026" s="4" t="s">
        <v>1018</v>
      </c>
      <c r="P2026" s="12" t="s">
        <v>188</v>
      </c>
    </row>
    <row r="2027" spans="2:16" ht="14.25" customHeight="1">
      <c r="B2027" s="4" t="s">
        <v>13</v>
      </c>
      <c r="C2027" s="4">
        <v>1197831</v>
      </c>
      <c r="D2027" s="5">
        <v>44261</v>
      </c>
      <c r="E2027" s="4" t="s">
        <v>283</v>
      </c>
      <c r="F2027" s="4" t="s">
        <v>1019</v>
      </c>
      <c r="G2027" s="4" t="s">
        <v>1020</v>
      </c>
      <c r="H2027" s="6">
        <v>450</v>
      </c>
      <c r="I2027" s="12" t="s">
        <v>189</v>
      </c>
      <c r="J2027" s="12" t="s">
        <v>1087</v>
      </c>
      <c r="K2027" s="10">
        <v>47250</v>
      </c>
      <c r="L2027" s="11">
        <v>0.35</v>
      </c>
      <c r="M2027" s="13">
        <f t="shared" si="64"/>
        <v>135000</v>
      </c>
      <c r="N2027" s="13">
        <f t="shared" si="65"/>
        <v>300</v>
      </c>
      <c r="O2027" s="4" t="s">
        <v>1018</v>
      </c>
      <c r="P2027" s="12" t="s">
        <v>190</v>
      </c>
    </row>
    <row r="2028" spans="2:16" ht="14.25" customHeight="1">
      <c r="B2028" s="4" t="s">
        <v>13</v>
      </c>
      <c r="C2028" s="4">
        <v>1197831</v>
      </c>
      <c r="D2028" s="5">
        <v>44261</v>
      </c>
      <c r="E2028" s="4" t="s">
        <v>283</v>
      </c>
      <c r="F2028" s="4" t="s">
        <v>1019</v>
      </c>
      <c r="G2028" s="4" t="s">
        <v>1020</v>
      </c>
      <c r="H2028" s="6">
        <v>350</v>
      </c>
      <c r="I2028" s="12" t="s">
        <v>191</v>
      </c>
      <c r="J2028" s="12" t="s">
        <v>1086</v>
      </c>
      <c r="K2028" s="10">
        <v>55125</v>
      </c>
      <c r="L2028" s="11">
        <v>0.45</v>
      </c>
      <c r="M2028" s="13">
        <f t="shared" si="64"/>
        <v>122500</v>
      </c>
      <c r="N2028" s="13">
        <f t="shared" si="65"/>
        <v>350</v>
      </c>
      <c r="O2028" s="4" t="s">
        <v>1018</v>
      </c>
      <c r="P2028" s="12" t="s">
        <v>192</v>
      </c>
    </row>
    <row r="2029" spans="2:16" ht="14.25" customHeight="1">
      <c r="B2029" s="4" t="s">
        <v>13</v>
      </c>
      <c r="C2029" s="4">
        <v>1197831</v>
      </c>
      <c r="D2029" s="5">
        <v>44261</v>
      </c>
      <c r="E2029" s="4" t="s">
        <v>283</v>
      </c>
      <c r="F2029" s="4" t="s">
        <v>1019</v>
      </c>
      <c r="G2029" s="4" t="s">
        <v>1020</v>
      </c>
      <c r="H2029" s="6">
        <v>250</v>
      </c>
      <c r="I2029" s="12" t="s">
        <v>193</v>
      </c>
      <c r="J2029" s="12" t="s">
        <v>1087</v>
      </c>
      <c r="K2029" s="10">
        <v>30000</v>
      </c>
      <c r="L2029" s="11">
        <v>0.3</v>
      </c>
      <c r="M2029" s="13">
        <f t="shared" si="64"/>
        <v>100000</v>
      </c>
      <c r="N2029" s="13">
        <f t="shared" si="65"/>
        <v>400</v>
      </c>
      <c r="O2029" s="4" t="s">
        <v>1018</v>
      </c>
      <c r="P2029" s="12" t="s">
        <v>194</v>
      </c>
    </row>
    <row r="2030" spans="2:16" ht="14.25" customHeight="1">
      <c r="B2030" s="4" t="s">
        <v>13</v>
      </c>
      <c r="C2030" s="4">
        <v>1197831</v>
      </c>
      <c r="D2030" s="5">
        <v>44261</v>
      </c>
      <c r="E2030" s="4" t="s">
        <v>283</v>
      </c>
      <c r="F2030" s="4" t="s">
        <v>1019</v>
      </c>
      <c r="G2030" s="4" t="s">
        <v>1020</v>
      </c>
      <c r="H2030" s="6">
        <v>400</v>
      </c>
      <c r="I2030" s="12" t="s">
        <v>195</v>
      </c>
      <c r="J2030" s="12" t="s">
        <v>1087</v>
      </c>
      <c r="K2030" s="10">
        <v>70000</v>
      </c>
      <c r="L2030" s="11">
        <v>0.5</v>
      </c>
      <c r="M2030" s="13">
        <f t="shared" si="64"/>
        <v>140000</v>
      </c>
      <c r="N2030" s="13">
        <f t="shared" si="65"/>
        <v>350</v>
      </c>
      <c r="O2030" s="4" t="s">
        <v>1018</v>
      </c>
      <c r="P2030" s="12" t="s">
        <v>196</v>
      </c>
    </row>
    <row r="2031" spans="2:16" ht="14.25" customHeight="1">
      <c r="B2031" s="4" t="s">
        <v>13</v>
      </c>
      <c r="C2031" s="4">
        <v>1197831</v>
      </c>
      <c r="D2031" s="5">
        <v>44291</v>
      </c>
      <c r="E2031" s="4" t="s">
        <v>283</v>
      </c>
      <c r="F2031" s="4" t="s">
        <v>1019</v>
      </c>
      <c r="G2031" s="4" t="s">
        <v>1020</v>
      </c>
      <c r="H2031" s="6">
        <v>650</v>
      </c>
      <c r="I2031" s="12" t="s">
        <v>197</v>
      </c>
      <c r="J2031" s="12" t="s">
        <v>1086</v>
      </c>
      <c r="K2031" s="10">
        <v>45500</v>
      </c>
      <c r="L2031" s="11">
        <v>0.35</v>
      </c>
      <c r="M2031" s="13">
        <f t="shared" si="64"/>
        <v>130000.00000000001</v>
      </c>
      <c r="N2031" s="13">
        <f t="shared" si="65"/>
        <v>200.00000000000003</v>
      </c>
      <c r="O2031" s="4" t="s">
        <v>1018</v>
      </c>
      <c r="P2031" s="12" t="s">
        <v>198</v>
      </c>
    </row>
    <row r="2032" spans="2:16" ht="14.25" customHeight="1">
      <c r="B2032" s="4" t="s">
        <v>13</v>
      </c>
      <c r="C2032" s="4">
        <v>1197831</v>
      </c>
      <c r="D2032" s="5">
        <v>44291</v>
      </c>
      <c r="E2032" s="4" t="s">
        <v>283</v>
      </c>
      <c r="F2032" s="4" t="s">
        <v>1019</v>
      </c>
      <c r="G2032" s="4" t="s">
        <v>1020</v>
      </c>
      <c r="H2032" s="6">
        <v>650</v>
      </c>
      <c r="I2032" s="12" t="s">
        <v>199</v>
      </c>
      <c r="J2032" s="12" t="s">
        <v>1087</v>
      </c>
      <c r="K2032" s="10">
        <v>68250</v>
      </c>
      <c r="L2032" s="11">
        <v>0.35</v>
      </c>
      <c r="M2032" s="13">
        <f t="shared" si="64"/>
        <v>195000</v>
      </c>
      <c r="N2032" s="13">
        <f t="shared" si="65"/>
        <v>300</v>
      </c>
      <c r="O2032" s="4" t="s">
        <v>1018</v>
      </c>
      <c r="P2032" s="12" t="s">
        <v>200</v>
      </c>
    </row>
    <row r="2033" spans="2:16" ht="14.25" customHeight="1">
      <c r="B2033" s="4" t="s">
        <v>13</v>
      </c>
      <c r="C2033" s="4">
        <v>1197831</v>
      </c>
      <c r="D2033" s="5">
        <v>44291</v>
      </c>
      <c r="E2033" s="4" t="s">
        <v>283</v>
      </c>
      <c r="F2033" s="4" t="s">
        <v>1019</v>
      </c>
      <c r="G2033" s="4" t="s">
        <v>1020</v>
      </c>
      <c r="H2033" s="6">
        <v>475</v>
      </c>
      <c r="I2033" s="12" t="s">
        <v>201</v>
      </c>
      <c r="J2033" s="12" t="s">
        <v>1086</v>
      </c>
      <c r="K2033" s="10">
        <v>41562.5</v>
      </c>
      <c r="L2033" s="11">
        <v>0.35</v>
      </c>
      <c r="M2033" s="13">
        <f t="shared" si="64"/>
        <v>118750.00000000001</v>
      </c>
      <c r="N2033" s="13">
        <f t="shared" si="65"/>
        <v>250.00000000000003</v>
      </c>
      <c r="O2033" s="4" t="s">
        <v>1018</v>
      </c>
      <c r="P2033" s="12" t="s">
        <v>202</v>
      </c>
    </row>
    <row r="2034" spans="2:16" ht="14.25" customHeight="1">
      <c r="B2034" s="4" t="s">
        <v>13</v>
      </c>
      <c r="C2034" s="4">
        <v>1197831</v>
      </c>
      <c r="D2034" s="5">
        <v>44291</v>
      </c>
      <c r="E2034" s="4" t="s">
        <v>283</v>
      </c>
      <c r="F2034" s="4" t="s">
        <v>1019</v>
      </c>
      <c r="G2034" s="4" t="s">
        <v>1020</v>
      </c>
      <c r="H2034" s="6">
        <v>375</v>
      </c>
      <c r="I2034" s="12" t="s">
        <v>203</v>
      </c>
      <c r="J2034" s="12" t="s">
        <v>1087</v>
      </c>
      <c r="K2034" s="10">
        <v>50625</v>
      </c>
      <c r="L2034" s="11">
        <v>0.45</v>
      </c>
      <c r="M2034" s="13">
        <f t="shared" si="64"/>
        <v>112500</v>
      </c>
      <c r="N2034" s="13">
        <f t="shared" si="65"/>
        <v>300</v>
      </c>
      <c r="O2034" s="4" t="s">
        <v>1018</v>
      </c>
      <c r="P2034" s="12" t="s">
        <v>204</v>
      </c>
    </row>
    <row r="2035" spans="2:16" ht="14.25" customHeight="1">
      <c r="B2035" s="4" t="s">
        <v>13</v>
      </c>
      <c r="C2035" s="4">
        <v>1197831</v>
      </c>
      <c r="D2035" s="5">
        <v>44291</v>
      </c>
      <c r="E2035" s="4" t="s">
        <v>283</v>
      </c>
      <c r="F2035" s="4" t="s">
        <v>1019</v>
      </c>
      <c r="G2035" s="4" t="s">
        <v>1020</v>
      </c>
      <c r="H2035" s="6">
        <v>275</v>
      </c>
      <c r="I2035" s="12" t="s">
        <v>205</v>
      </c>
      <c r="J2035" s="12" t="s">
        <v>1087</v>
      </c>
      <c r="K2035" s="10">
        <v>28875</v>
      </c>
      <c r="L2035" s="11">
        <v>0.3</v>
      </c>
      <c r="M2035" s="13">
        <f t="shared" si="64"/>
        <v>96250</v>
      </c>
      <c r="N2035" s="13">
        <f t="shared" si="65"/>
        <v>350</v>
      </c>
      <c r="O2035" s="4" t="s">
        <v>1018</v>
      </c>
      <c r="P2035" s="12" t="s">
        <v>206</v>
      </c>
    </row>
    <row r="2036" spans="2:16" ht="14.25" customHeight="1">
      <c r="B2036" s="4" t="s">
        <v>13</v>
      </c>
      <c r="C2036" s="4">
        <v>1197831</v>
      </c>
      <c r="D2036" s="5">
        <v>44291</v>
      </c>
      <c r="E2036" s="4" t="s">
        <v>283</v>
      </c>
      <c r="F2036" s="4" t="s">
        <v>1019</v>
      </c>
      <c r="G2036" s="4" t="s">
        <v>1020</v>
      </c>
      <c r="H2036" s="6">
        <v>550</v>
      </c>
      <c r="I2036" s="12" t="s">
        <v>207</v>
      </c>
      <c r="J2036" s="12" t="s">
        <v>1087</v>
      </c>
      <c r="K2036" s="10">
        <v>82500</v>
      </c>
      <c r="L2036" s="11">
        <v>0.5</v>
      </c>
      <c r="M2036" s="13">
        <f t="shared" si="64"/>
        <v>165000</v>
      </c>
      <c r="N2036" s="13">
        <f t="shared" si="65"/>
        <v>300</v>
      </c>
      <c r="O2036" s="4" t="s">
        <v>1018</v>
      </c>
      <c r="P2036" s="12" t="s">
        <v>208</v>
      </c>
    </row>
    <row r="2037" spans="2:16" ht="14.25" customHeight="1">
      <c r="B2037" s="4" t="s">
        <v>13</v>
      </c>
      <c r="C2037" s="4">
        <v>1197831</v>
      </c>
      <c r="D2037" s="5">
        <v>44321</v>
      </c>
      <c r="E2037" s="4" t="s">
        <v>283</v>
      </c>
      <c r="F2037" s="4" t="s">
        <v>1019</v>
      </c>
      <c r="G2037" s="4" t="s">
        <v>1020</v>
      </c>
      <c r="H2037" s="6">
        <v>700</v>
      </c>
      <c r="I2037" s="12" t="s">
        <v>209</v>
      </c>
      <c r="J2037" s="12" t="s">
        <v>1087</v>
      </c>
      <c r="K2037" s="10">
        <v>49000</v>
      </c>
      <c r="L2037" s="11">
        <v>0.35</v>
      </c>
      <c r="M2037" s="13">
        <f t="shared" si="64"/>
        <v>140000</v>
      </c>
      <c r="N2037" s="13">
        <f t="shared" si="65"/>
        <v>200</v>
      </c>
      <c r="O2037" s="4" t="s">
        <v>1018</v>
      </c>
      <c r="P2037" s="12" t="s">
        <v>210</v>
      </c>
    </row>
    <row r="2038" spans="2:16" ht="14.25" customHeight="1">
      <c r="B2038" s="4" t="s">
        <v>13</v>
      </c>
      <c r="C2038" s="4">
        <v>1197831</v>
      </c>
      <c r="D2038" s="5">
        <v>44321</v>
      </c>
      <c r="E2038" s="4" t="s">
        <v>283</v>
      </c>
      <c r="F2038" s="4" t="s">
        <v>1019</v>
      </c>
      <c r="G2038" s="4" t="s">
        <v>1020</v>
      </c>
      <c r="H2038" s="6">
        <v>725</v>
      </c>
      <c r="I2038" s="12" t="s">
        <v>211</v>
      </c>
      <c r="J2038" s="12" t="s">
        <v>1086</v>
      </c>
      <c r="K2038" s="10">
        <v>76125</v>
      </c>
      <c r="L2038" s="11">
        <v>0.35</v>
      </c>
      <c r="M2038" s="13">
        <f t="shared" si="64"/>
        <v>217500</v>
      </c>
      <c r="N2038" s="13">
        <f t="shared" si="65"/>
        <v>300</v>
      </c>
      <c r="O2038" s="4" t="s">
        <v>1018</v>
      </c>
      <c r="P2038" s="12" t="s">
        <v>212</v>
      </c>
    </row>
    <row r="2039" spans="2:16" ht="14.25" customHeight="1">
      <c r="B2039" s="4" t="s">
        <v>13</v>
      </c>
      <c r="C2039" s="4">
        <v>1197831</v>
      </c>
      <c r="D2039" s="5">
        <v>44321</v>
      </c>
      <c r="E2039" s="4" t="s">
        <v>283</v>
      </c>
      <c r="F2039" s="4" t="s">
        <v>1019</v>
      </c>
      <c r="G2039" s="4" t="s">
        <v>1020</v>
      </c>
      <c r="H2039" s="6">
        <v>575</v>
      </c>
      <c r="I2039" s="12" t="s">
        <v>213</v>
      </c>
      <c r="J2039" s="12" t="s">
        <v>1087</v>
      </c>
      <c r="K2039" s="10">
        <v>50312.5</v>
      </c>
      <c r="L2039" s="11">
        <v>0.35</v>
      </c>
      <c r="M2039" s="13">
        <f t="shared" si="64"/>
        <v>143750</v>
      </c>
      <c r="N2039" s="13">
        <f t="shared" si="65"/>
        <v>250</v>
      </c>
      <c r="O2039" s="4" t="s">
        <v>1018</v>
      </c>
      <c r="P2039" s="12" t="s">
        <v>214</v>
      </c>
    </row>
    <row r="2040" spans="2:16" ht="14.25" customHeight="1">
      <c r="B2040" s="4" t="s">
        <v>13</v>
      </c>
      <c r="C2040" s="4">
        <v>1197831</v>
      </c>
      <c r="D2040" s="5">
        <v>44321</v>
      </c>
      <c r="E2040" s="4" t="s">
        <v>283</v>
      </c>
      <c r="F2040" s="4" t="s">
        <v>1019</v>
      </c>
      <c r="G2040" s="4" t="s">
        <v>1020</v>
      </c>
      <c r="H2040" s="6">
        <v>500</v>
      </c>
      <c r="I2040" s="12" t="s">
        <v>215</v>
      </c>
      <c r="J2040" s="12" t="s">
        <v>1087</v>
      </c>
      <c r="K2040" s="10">
        <v>78750</v>
      </c>
      <c r="L2040" s="11">
        <v>0.45</v>
      </c>
      <c r="M2040" s="13">
        <f t="shared" si="64"/>
        <v>175000</v>
      </c>
      <c r="N2040" s="13">
        <f t="shared" si="65"/>
        <v>350</v>
      </c>
      <c r="O2040" s="4" t="s">
        <v>1018</v>
      </c>
      <c r="P2040" s="12" t="s">
        <v>216</v>
      </c>
    </row>
    <row r="2041" spans="2:16" ht="14.25" customHeight="1">
      <c r="B2041" s="4" t="s">
        <v>13</v>
      </c>
      <c r="C2041" s="4">
        <v>1197831</v>
      </c>
      <c r="D2041" s="5">
        <v>44321</v>
      </c>
      <c r="E2041" s="4" t="s">
        <v>283</v>
      </c>
      <c r="F2041" s="4" t="s">
        <v>1019</v>
      </c>
      <c r="G2041" s="4" t="s">
        <v>1020</v>
      </c>
      <c r="H2041" s="6">
        <v>400</v>
      </c>
      <c r="I2041" s="12" t="s">
        <v>217</v>
      </c>
      <c r="J2041" s="12" t="s">
        <v>1087</v>
      </c>
      <c r="K2041" s="10">
        <v>60000</v>
      </c>
      <c r="L2041" s="11">
        <v>0.3</v>
      </c>
      <c r="M2041" s="13">
        <f t="shared" si="64"/>
        <v>200000</v>
      </c>
      <c r="N2041" s="13">
        <f t="shared" si="65"/>
        <v>500</v>
      </c>
      <c r="O2041" s="4" t="s">
        <v>1018</v>
      </c>
      <c r="P2041" s="12" t="s">
        <v>218</v>
      </c>
    </row>
    <row r="2042" spans="2:16" ht="14.25" customHeight="1">
      <c r="B2042" s="4" t="s">
        <v>13</v>
      </c>
      <c r="C2042" s="4">
        <v>1197831</v>
      </c>
      <c r="D2042" s="5">
        <v>44321</v>
      </c>
      <c r="E2042" s="4" t="s">
        <v>283</v>
      </c>
      <c r="F2042" s="4" t="s">
        <v>1019</v>
      </c>
      <c r="G2042" s="4" t="s">
        <v>1020</v>
      </c>
      <c r="H2042" s="6">
        <v>750</v>
      </c>
      <c r="I2042" s="12" t="s">
        <v>213</v>
      </c>
      <c r="J2042" s="12" t="s">
        <v>1087</v>
      </c>
      <c r="K2042" s="10">
        <v>168750</v>
      </c>
      <c r="L2042" s="11">
        <v>0.5</v>
      </c>
      <c r="M2042" s="13">
        <f t="shared" si="64"/>
        <v>337500</v>
      </c>
      <c r="N2042" s="13">
        <f t="shared" si="65"/>
        <v>450</v>
      </c>
      <c r="O2042" s="4" t="s">
        <v>1018</v>
      </c>
      <c r="P2042" s="12" t="s">
        <v>219</v>
      </c>
    </row>
    <row r="2043" spans="2:16" ht="14.25" customHeight="1">
      <c r="B2043" s="4" t="s">
        <v>13</v>
      </c>
      <c r="C2043" s="4">
        <v>1197831</v>
      </c>
      <c r="D2043" s="5">
        <v>44351</v>
      </c>
      <c r="E2043" s="4" t="s">
        <v>283</v>
      </c>
      <c r="F2043" s="4" t="s">
        <v>1019</v>
      </c>
      <c r="G2043" s="4" t="s">
        <v>1020</v>
      </c>
      <c r="H2043" s="6">
        <v>750</v>
      </c>
      <c r="I2043" s="12" t="s">
        <v>220</v>
      </c>
      <c r="J2043" s="12" t="s">
        <v>1086</v>
      </c>
      <c r="K2043" s="10">
        <v>118125</v>
      </c>
      <c r="L2043" s="11">
        <v>0.35</v>
      </c>
      <c r="M2043" s="13">
        <f t="shared" si="64"/>
        <v>337500</v>
      </c>
      <c r="N2043" s="13">
        <f t="shared" si="65"/>
        <v>450</v>
      </c>
      <c r="O2043" s="4" t="s">
        <v>1018</v>
      </c>
      <c r="P2043" s="12" t="s">
        <v>221</v>
      </c>
    </row>
    <row r="2044" spans="2:16" ht="14.25" customHeight="1">
      <c r="B2044" s="4" t="s">
        <v>13</v>
      </c>
      <c r="C2044" s="4">
        <v>1197831</v>
      </c>
      <c r="D2044" s="5">
        <v>44351</v>
      </c>
      <c r="E2044" s="4" t="s">
        <v>283</v>
      </c>
      <c r="F2044" s="4" t="s">
        <v>1019</v>
      </c>
      <c r="G2044" s="4" t="s">
        <v>1020</v>
      </c>
      <c r="H2044" s="6">
        <v>750</v>
      </c>
      <c r="I2044" s="12" t="s">
        <v>222</v>
      </c>
      <c r="J2044" s="12" t="s">
        <v>1086</v>
      </c>
      <c r="K2044" s="10">
        <v>131250</v>
      </c>
      <c r="L2044" s="11">
        <v>0.35</v>
      </c>
      <c r="M2044" s="13">
        <f t="shared" si="64"/>
        <v>375000</v>
      </c>
      <c r="N2044" s="13">
        <f t="shared" si="65"/>
        <v>500</v>
      </c>
      <c r="O2044" s="4" t="s">
        <v>1018</v>
      </c>
      <c r="P2044" s="12" t="s">
        <v>223</v>
      </c>
    </row>
    <row r="2045" spans="2:16" ht="14.25" customHeight="1">
      <c r="B2045" s="4" t="s">
        <v>13</v>
      </c>
      <c r="C2045" s="4">
        <v>1197831</v>
      </c>
      <c r="D2045" s="5">
        <v>44351</v>
      </c>
      <c r="E2045" s="4" t="s">
        <v>283</v>
      </c>
      <c r="F2045" s="4" t="s">
        <v>1019</v>
      </c>
      <c r="G2045" s="4" t="s">
        <v>1020</v>
      </c>
      <c r="H2045" s="6">
        <v>600</v>
      </c>
      <c r="I2045" s="12" t="s">
        <v>224</v>
      </c>
      <c r="J2045" s="12" t="s">
        <v>1087</v>
      </c>
      <c r="K2045" s="10">
        <v>105000</v>
      </c>
      <c r="L2045" s="11">
        <v>0.35</v>
      </c>
      <c r="M2045" s="13">
        <f t="shared" si="64"/>
        <v>300000</v>
      </c>
      <c r="N2045" s="13">
        <f t="shared" si="65"/>
        <v>500</v>
      </c>
      <c r="O2045" s="4" t="s">
        <v>1018</v>
      </c>
      <c r="P2045" s="12" t="s">
        <v>225</v>
      </c>
    </row>
    <row r="2046" spans="2:16" ht="14.25" customHeight="1">
      <c r="B2046" s="4" t="s">
        <v>13</v>
      </c>
      <c r="C2046" s="4">
        <v>1197831</v>
      </c>
      <c r="D2046" s="5">
        <v>44351</v>
      </c>
      <c r="E2046" s="4" t="s">
        <v>283</v>
      </c>
      <c r="F2046" s="4" t="s">
        <v>1019</v>
      </c>
      <c r="G2046" s="4" t="s">
        <v>1020</v>
      </c>
      <c r="H2046" s="6">
        <v>550</v>
      </c>
      <c r="I2046" s="12" t="s">
        <v>83</v>
      </c>
      <c r="J2046" s="12" t="s">
        <v>1086</v>
      </c>
      <c r="K2046" s="10">
        <v>123750</v>
      </c>
      <c r="L2046" s="11">
        <v>0.45</v>
      </c>
      <c r="M2046" s="13">
        <f t="shared" si="64"/>
        <v>275000</v>
      </c>
      <c r="N2046" s="13">
        <f t="shared" si="65"/>
        <v>500</v>
      </c>
      <c r="O2046" s="4" t="s">
        <v>1018</v>
      </c>
      <c r="P2046" s="12" t="s">
        <v>226</v>
      </c>
    </row>
    <row r="2047" spans="2:16" ht="14.25" customHeight="1">
      <c r="B2047" s="4" t="s">
        <v>13</v>
      </c>
      <c r="C2047" s="4">
        <v>1197831</v>
      </c>
      <c r="D2047" s="5">
        <v>44351</v>
      </c>
      <c r="E2047" s="4" t="s">
        <v>283</v>
      </c>
      <c r="F2047" s="4" t="s">
        <v>1019</v>
      </c>
      <c r="G2047" s="4" t="s">
        <v>1020</v>
      </c>
      <c r="H2047" s="6">
        <v>450</v>
      </c>
      <c r="I2047" s="12" t="s">
        <v>37</v>
      </c>
      <c r="J2047" s="12" t="s">
        <v>1086</v>
      </c>
      <c r="K2047" s="10">
        <v>74250</v>
      </c>
      <c r="L2047" s="11">
        <v>0.3</v>
      </c>
      <c r="M2047" s="13">
        <f t="shared" si="64"/>
        <v>247500</v>
      </c>
      <c r="N2047" s="13">
        <f t="shared" si="65"/>
        <v>550</v>
      </c>
      <c r="O2047" s="4" t="s">
        <v>1018</v>
      </c>
      <c r="P2047" s="12" t="s">
        <v>227</v>
      </c>
    </row>
    <row r="2048" spans="2:16" ht="14.25" customHeight="1">
      <c r="B2048" s="4" t="s">
        <v>13</v>
      </c>
      <c r="C2048" s="4">
        <v>1197831</v>
      </c>
      <c r="D2048" s="5">
        <v>44351</v>
      </c>
      <c r="E2048" s="4" t="s">
        <v>283</v>
      </c>
      <c r="F2048" s="4" t="s">
        <v>1019</v>
      </c>
      <c r="G2048" s="4" t="s">
        <v>1020</v>
      </c>
      <c r="H2048" s="6">
        <v>825</v>
      </c>
      <c r="I2048" s="12" t="s">
        <v>228</v>
      </c>
      <c r="J2048" s="12" t="s">
        <v>1087</v>
      </c>
      <c r="K2048" s="10">
        <v>247500</v>
      </c>
      <c r="L2048" s="11">
        <v>0.5</v>
      </c>
      <c r="M2048" s="13">
        <f t="shared" si="64"/>
        <v>495000</v>
      </c>
      <c r="N2048" s="13">
        <f t="shared" si="65"/>
        <v>600</v>
      </c>
      <c r="O2048" s="4" t="s">
        <v>1018</v>
      </c>
      <c r="P2048" s="12" t="s">
        <v>229</v>
      </c>
    </row>
    <row r="2049" spans="2:16" ht="14.25" customHeight="1">
      <c r="B2049" s="4" t="s">
        <v>13</v>
      </c>
      <c r="C2049" s="4">
        <v>1197831</v>
      </c>
      <c r="D2049" s="5">
        <v>44383</v>
      </c>
      <c r="E2049" s="4" t="s">
        <v>283</v>
      </c>
      <c r="F2049" s="4" t="s">
        <v>1019</v>
      </c>
      <c r="G2049" s="4" t="s">
        <v>1020</v>
      </c>
      <c r="H2049" s="6">
        <v>775</v>
      </c>
      <c r="I2049" s="12" t="s">
        <v>230</v>
      </c>
      <c r="J2049" s="12" t="s">
        <v>1087</v>
      </c>
      <c r="K2049" s="10">
        <v>155000</v>
      </c>
      <c r="L2049" s="11">
        <v>0.4</v>
      </c>
      <c r="M2049" s="13">
        <f t="shared" si="64"/>
        <v>387500</v>
      </c>
      <c r="N2049" s="13">
        <f t="shared" si="65"/>
        <v>500</v>
      </c>
      <c r="O2049" s="4" t="s">
        <v>1018</v>
      </c>
      <c r="P2049" s="12" t="s">
        <v>231</v>
      </c>
    </row>
    <row r="2050" spans="2:16" ht="14.25" customHeight="1">
      <c r="B2050" s="4" t="s">
        <v>13</v>
      </c>
      <c r="C2050" s="4">
        <v>1197831</v>
      </c>
      <c r="D2050" s="5">
        <v>44383</v>
      </c>
      <c r="E2050" s="4" t="s">
        <v>283</v>
      </c>
      <c r="F2050" s="4" t="s">
        <v>1019</v>
      </c>
      <c r="G2050" s="4" t="s">
        <v>1020</v>
      </c>
      <c r="H2050" s="6">
        <v>775</v>
      </c>
      <c r="I2050" s="12" t="s">
        <v>232</v>
      </c>
      <c r="J2050" s="12" t="s">
        <v>1087</v>
      </c>
      <c r="K2050" s="10">
        <v>170500</v>
      </c>
      <c r="L2050" s="11">
        <v>0.4</v>
      </c>
      <c r="M2050" s="13">
        <f t="shared" si="64"/>
        <v>426250</v>
      </c>
      <c r="N2050" s="13">
        <f t="shared" si="65"/>
        <v>550</v>
      </c>
      <c r="O2050" s="4" t="s">
        <v>1018</v>
      </c>
      <c r="P2050" s="12" t="s">
        <v>233</v>
      </c>
    </row>
    <row r="2051" spans="2:16" ht="14.25" customHeight="1">
      <c r="B2051" s="4" t="s">
        <v>13</v>
      </c>
      <c r="C2051" s="4">
        <v>1197831</v>
      </c>
      <c r="D2051" s="5">
        <v>44383</v>
      </c>
      <c r="E2051" s="4" t="s">
        <v>283</v>
      </c>
      <c r="F2051" s="4" t="s">
        <v>1019</v>
      </c>
      <c r="G2051" s="4" t="s">
        <v>1020</v>
      </c>
      <c r="H2051" s="6">
        <v>925</v>
      </c>
      <c r="I2051" s="12" t="s">
        <v>234</v>
      </c>
      <c r="J2051" s="12" t="s">
        <v>1087</v>
      </c>
      <c r="K2051" s="10">
        <v>185000</v>
      </c>
      <c r="L2051" s="11">
        <v>0.4</v>
      </c>
      <c r="M2051" s="13">
        <f t="shared" si="64"/>
        <v>462500</v>
      </c>
      <c r="N2051" s="13">
        <f t="shared" si="65"/>
        <v>500</v>
      </c>
      <c r="O2051" s="4" t="s">
        <v>1018</v>
      </c>
      <c r="P2051" s="12" t="s">
        <v>235</v>
      </c>
    </row>
    <row r="2052" spans="2:16" ht="14.25" customHeight="1">
      <c r="B2052" s="4" t="s">
        <v>13</v>
      </c>
      <c r="C2052" s="4">
        <v>1197831</v>
      </c>
      <c r="D2052" s="5">
        <v>44383</v>
      </c>
      <c r="E2052" s="4" t="s">
        <v>283</v>
      </c>
      <c r="F2052" s="4" t="s">
        <v>1019</v>
      </c>
      <c r="G2052" s="4" t="s">
        <v>1020</v>
      </c>
      <c r="H2052" s="6">
        <v>525</v>
      </c>
      <c r="I2052" s="12" t="s">
        <v>236</v>
      </c>
      <c r="J2052" s="12" t="s">
        <v>1087</v>
      </c>
      <c r="K2052" s="10">
        <v>131250</v>
      </c>
      <c r="L2052" s="11">
        <v>0.5</v>
      </c>
      <c r="M2052" s="13">
        <f t="shared" si="64"/>
        <v>262500</v>
      </c>
      <c r="N2052" s="13">
        <f t="shared" si="65"/>
        <v>500</v>
      </c>
      <c r="O2052" s="4" t="s">
        <v>1018</v>
      </c>
      <c r="P2052" s="12" t="s">
        <v>237</v>
      </c>
    </row>
    <row r="2053" spans="2:16" ht="14.25" customHeight="1">
      <c r="B2053" s="4" t="s">
        <v>13</v>
      </c>
      <c r="C2053" s="4">
        <v>1197831</v>
      </c>
      <c r="D2053" s="5">
        <v>44383</v>
      </c>
      <c r="E2053" s="4" t="s">
        <v>283</v>
      </c>
      <c r="F2053" s="4" t="s">
        <v>1019</v>
      </c>
      <c r="G2053" s="4" t="s">
        <v>1020</v>
      </c>
      <c r="H2053" s="6">
        <v>525</v>
      </c>
      <c r="I2053" s="12" t="s">
        <v>238</v>
      </c>
      <c r="J2053" s="12" t="s">
        <v>1086</v>
      </c>
      <c r="K2053" s="10">
        <v>101062.5</v>
      </c>
      <c r="L2053" s="11">
        <v>0.35</v>
      </c>
      <c r="M2053" s="13">
        <f t="shared" si="64"/>
        <v>288750</v>
      </c>
      <c r="N2053" s="13">
        <f t="shared" si="65"/>
        <v>550</v>
      </c>
      <c r="O2053" s="4" t="s">
        <v>1018</v>
      </c>
      <c r="P2053" s="12" t="s">
        <v>239</v>
      </c>
    </row>
    <row r="2054" spans="2:16" ht="14.25" customHeight="1">
      <c r="B2054" s="4" t="s">
        <v>13</v>
      </c>
      <c r="C2054" s="4">
        <v>1197831</v>
      </c>
      <c r="D2054" s="5">
        <v>44383</v>
      </c>
      <c r="E2054" s="4" t="s">
        <v>283</v>
      </c>
      <c r="F2054" s="4" t="s">
        <v>1019</v>
      </c>
      <c r="G2054" s="4" t="s">
        <v>1020</v>
      </c>
      <c r="H2054" s="6">
        <v>800</v>
      </c>
      <c r="I2054" s="12" t="s">
        <v>240</v>
      </c>
      <c r="J2054" s="12" t="s">
        <v>1087</v>
      </c>
      <c r="K2054" s="10">
        <v>286000</v>
      </c>
      <c r="L2054" s="11">
        <v>0.55000000000000004</v>
      </c>
      <c r="M2054" s="13">
        <f t="shared" si="64"/>
        <v>519999.99999999994</v>
      </c>
      <c r="N2054" s="13">
        <f t="shared" si="65"/>
        <v>649.99999999999989</v>
      </c>
      <c r="O2054" s="4" t="s">
        <v>1018</v>
      </c>
      <c r="P2054" s="12" t="s">
        <v>241</v>
      </c>
    </row>
    <row r="2055" spans="2:16" ht="14.25" customHeight="1">
      <c r="B2055" s="4" t="s">
        <v>13</v>
      </c>
      <c r="C2055" s="4">
        <v>1197831</v>
      </c>
      <c r="D2055" s="5">
        <v>44416</v>
      </c>
      <c r="E2055" s="4" t="s">
        <v>283</v>
      </c>
      <c r="F2055" s="4" t="s">
        <v>1019</v>
      </c>
      <c r="G2055" s="4" t="s">
        <v>1020</v>
      </c>
      <c r="H2055" s="6">
        <v>750</v>
      </c>
      <c r="I2055" s="12" t="s">
        <v>242</v>
      </c>
      <c r="J2055" s="12" t="s">
        <v>1087</v>
      </c>
      <c r="K2055" s="10">
        <v>150000</v>
      </c>
      <c r="L2055" s="11">
        <v>0.4</v>
      </c>
      <c r="M2055" s="13">
        <f t="shared" ref="M2055:M2118" si="66">K2055/L2055</f>
        <v>375000</v>
      </c>
      <c r="N2055" s="13">
        <f t="shared" ref="N2055:N2118" si="67">M2055/H2055</f>
        <v>500</v>
      </c>
      <c r="O2055" s="4" t="s">
        <v>1018</v>
      </c>
      <c r="P2055" s="12" t="s">
        <v>243</v>
      </c>
    </row>
    <row r="2056" spans="2:16" ht="14.25" customHeight="1">
      <c r="B2056" s="4" t="s">
        <v>13</v>
      </c>
      <c r="C2056" s="4">
        <v>1197831</v>
      </c>
      <c r="D2056" s="5">
        <v>44416</v>
      </c>
      <c r="E2056" s="4" t="s">
        <v>283</v>
      </c>
      <c r="F2056" s="4" t="s">
        <v>1019</v>
      </c>
      <c r="G2056" s="4" t="s">
        <v>1020</v>
      </c>
      <c r="H2056" s="6">
        <v>750</v>
      </c>
      <c r="I2056" s="12" t="s">
        <v>244</v>
      </c>
      <c r="J2056" s="12" t="s">
        <v>1087</v>
      </c>
      <c r="K2056" s="10">
        <v>165000</v>
      </c>
      <c r="L2056" s="11">
        <v>0.4</v>
      </c>
      <c r="M2056" s="13">
        <f t="shared" si="66"/>
        <v>412500</v>
      </c>
      <c r="N2056" s="13">
        <f t="shared" si="67"/>
        <v>550</v>
      </c>
      <c r="O2056" s="4" t="s">
        <v>1018</v>
      </c>
      <c r="P2056" s="12" t="s">
        <v>245</v>
      </c>
    </row>
    <row r="2057" spans="2:16" ht="14.25" customHeight="1">
      <c r="B2057" s="4" t="s">
        <v>13</v>
      </c>
      <c r="C2057" s="4">
        <v>1197831</v>
      </c>
      <c r="D2057" s="5">
        <v>44416</v>
      </c>
      <c r="E2057" s="4" t="s">
        <v>283</v>
      </c>
      <c r="F2057" s="4" t="s">
        <v>1019</v>
      </c>
      <c r="G2057" s="4" t="s">
        <v>1020</v>
      </c>
      <c r="H2057" s="6">
        <v>925</v>
      </c>
      <c r="I2057" s="12" t="s">
        <v>246</v>
      </c>
      <c r="J2057" s="12" t="s">
        <v>1087</v>
      </c>
      <c r="K2057" s="10">
        <v>185000</v>
      </c>
      <c r="L2057" s="11">
        <v>0.4</v>
      </c>
      <c r="M2057" s="13">
        <f t="shared" si="66"/>
        <v>462500</v>
      </c>
      <c r="N2057" s="13">
        <f t="shared" si="67"/>
        <v>500</v>
      </c>
      <c r="O2057" s="4" t="s">
        <v>1018</v>
      </c>
      <c r="P2057" s="12" t="s">
        <v>247</v>
      </c>
    </row>
    <row r="2058" spans="2:16" ht="14.25" customHeight="1">
      <c r="B2058" s="4" t="s">
        <v>13</v>
      </c>
      <c r="C2058" s="4">
        <v>1197831</v>
      </c>
      <c r="D2058" s="5">
        <v>44416</v>
      </c>
      <c r="E2058" s="4" t="s">
        <v>283</v>
      </c>
      <c r="F2058" s="4" t="s">
        <v>1019</v>
      </c>
      <c r="G2058" s="4" t="s">
        <v>1020</v>
      </c>
      <c r="H2058" s="6">
        <v>475</v>
      </c>
      <c r="I2058" s="12" t="s">
        <v>248</v>
      </c>
      <c r="J2058" s="12" t="s">
        <v>1087</v>
      </c>
      <c r="K2058" s="10">
        <v>118750</v>
      </c>
      <c r="L2058" s="11">
        <v>0.5</v>
      </c>
      <c r="M2058" s="13">
        <f t="shared" si="66"/>
        <v>237500</v>
      </c>
      <c r="N2058" s="13">
        <f t="shared" si="67"/>
        <v>500</v>
      </c>
      <c r="O2058" s="4" t="s">
        <v>1018</v>
      </c>
      <c r="P2058" s="12" t="s">
        <v>249</v>
      </c>
    </row>
    <row r="2059" spans="2:16" ht="14.25" customHeight="1">
      <c r="B2059" s="4" t="s">
        <v>13</v>
      </c>
      <c r="C2059" s="4">
        <v>1197831</v>
      </c>
      <c r="D2059" s="5">
        <v>44416</v>
      </c>
      <c r="E2059" s="4" t="s">
        <v>283</v>
      </c>
      <c r="F2059" s="4" t="s">
        <v>1019</v>
      </c>
      <c r="G2059" s="4" t="s">
        <v>1020</v>
      </c>
      <c r="H2059" s="6">
        <v>475</v>
      </c>
      <c r="I2059" s="12" t="s">
        <v>250</v>
      </c>
      <c r="J2059" s="12" t="s">
        <v>1086</v>
      </c>
      <c r="K2059" s="10">
        <v>91437.5</v>
      </c>
      <c r="L2059" s="11">
        <v>0.35</v>
      </c>
      <c r="M2059" s="13">
        <f t="shared" si="66"/>
        <v>261250.00000000003</v>
      </c>
      <c r="N2059" s="13">
        <f t="shared" si="67"/>
        <v>550.00000000000011</v>
      </c>
      <c r="O2059" s="4" t="s">
        <v>1018</v>
      </c>
      <c r="P2059" s="12" t="s">
        <v>251</v>
      </c>
    </row>
    <row r="2060" spans="2:16" ht="14.25" customHeight="1">
      <c r="B2060" s="4" t="s">
        <v>13</v>
      </c>
      <c r="C2060" s="4">
        <v>1197831</v>
      </c>
      <c r="D2060" s="5">
        <v>44416</v>
      </c>
      <c r="E2060" s="4" t="s">
        <v>283</v>
      </c>
      <c r="F2060" s="4" t="s">
        <v>1019</v>
      </c>
      <c r="G2060" s="4" t="s">
        <v>1020</v>
      </c>
      <c r="H2060" s="6">
        <v>725</v>
      </c>
      <c r="I2060" s="12" t="s">
        <v>252</v>
      </c>
      <c r="J2060" s="12" t="s">
        <v>1086</v>
      </c>
      <c r="K2060" s="10">
        <v>239250</v>
      </c>
      <c r="L2060" s="11">
        <v>0.55000000000000004</v>
      </c>
      <c r="M2060" s="13">
        <f t="shared" si="66"/>
        <v>434999.99999999994</v>
      </c>
      <c r="N2060" s="13">
        <f t="shared" si="67"/>
        <v>599.99999999999989</v>
      </c>
      <c r="O2060" s="4" t="s">
        <v>1018</v>
      </c>
      <c r="P2060" s="12" t="s">
        <v>253</v>
      </c>
    </row>
    <row r="2061" spans="2:16" ht="14.25" customHeight="1">
      <c r="B2061" s="4" t="s">
        <v>13</v>
      </c>
      <c r="C2061" s="4">
        <v>1197831</v>
      </c>
      <c r="D2061" s="5">
        <v>44444</v>
      </c>
      <c r="E2061" s="4" t="s">
        <v>283</v>
      </c>
      <c r="F2061" s="4" t="s">
        <v>1019</v>
      </c>
      <c r="G2061" s="4" t="s">
        <v>1020</v>
      </c>
      <c r="H2061" s="6">
        <v>675</v>
      </c>
      <c r="I2061" s="12" t="s">
        <v>254</v>
      </c>
      <c r="J2061" s="12" t="s">
        <v>1086</v>
      </c>
      <c r="K2061" s="10">
        <v>148500</v>
      </c>
      <c r="L2061" s="11">
        <v>0.4</v>
      </c>
      <c r="M2061" s="13">
        <f t="shared" si="66"/>
        <v>371250</v>
      </c>
      <c r="N2061" s="13">
        <f t="shared" si="67"/>
        <v>550</v>
      </c>
      <c r="O2061" s="4" t="s">
        <v>1018</v>
      </c>
      <c r="P2061" s="12" t="s">
        <v>255</v>
      </c>
    </row>
    <row r="2062" spans="2:16" ht="14.25" customHeight="1">
      <c r="B2062" s="4" t="s">
        <v>13</v>
      </c>
      <c r="C2062" s="4">
        <v>1197831</v>
      </c>
      <c r="D2062" s="5">
        <v>44444</v>
      </c>
      <c r="E2062" s="4" t="s">
        <v>283</v>
      </c>
      <c r="F2062" s="4" t="s">
        <v>1019</v>
      </c>
      <c r="G2062" s="4" t="s">
        <v>1020</v>
      </c>
      <c r="H2062" s="6">
        <v>625</v>
      </c>
      <c r="I2062" s="12" t="s">
        <v>99</v>
      </c>
      <c r="J2062" s="12" t="s">
        <v>1087</v>
      </c>
      <c r="K2062" s="10">
        <v>137500</v>
      </c>
      <c r="L2062" s="11">
        <v>0.4</v>
      </c>
      <c r="M2062" s="13">
        <f t="shared" si="66"/>
        <v>343750</v>
      </c>
      <c r="N2062" s="13">
        <f t="shared" si="67"/>
        <v>550</v>
      </c>
      <c r="O2062" s="4" t="s">
        <v>1018</v>
      </c>
      <c r="P2062" s="12" t="s">
        <v>256</v>
      </c>
    </row>
    <row r="2063" spans="2:16" ht="14.25" customHeight="1">
      <c r="B2063" s="4" t="s">
        <v>13</v>
      </c>
      <c r="C2063" s="4">
        <v>1197831</v>
      </c>
      <c r="D2063" s="5">
        <v>44444</v>
      </c>
      <c r="E2063" s="4" t="s">
        <v>283</v>
      </c>
      <c r="F2063" s="4" t="s">
        <v>1019</v>
      </c>
      <c r="G2063" s="4" t="s">
        <v>1020</v>
      </c>
      <c r="H2063" s="6">
        <v>675</v>
      </c>
      <c r="I2063" s="12" t="s">
        <v>257</v>
      </c>
      <c r="J2063" s="12" t="s">
        <v>1086</v>
      </c>
      <c r="K2063" s="10">
        <v>162000</v>
      </c>
      <c r="L2063" s="11">
        <v>0.4</v>
      </c>
      <c r="M2063" s="13">
        <f t="shared" si="66"/>
        <v>405000</v>
      </c>
      <c r="N2063" s="13">
        <f t="shared" si="67"/>
        <v>600</v>
      </c>
      <c r="O2063" s="4" t="s">
        <v>1018</v>
      </c>
      <c r="P2063" s="12" t="s">
        <v>258</v>
      </c>
    </row>
    <row r="2064" spans="2:16" ht="14.25" customHeight="1">
      <c r="B2064" s="4" t="s">
        <v>13</v>
      </c>
      <c r="C2064" s="4">
        <v>1197831</v>
      </c>
      <c r="D2064" s="5">
        <v>44444</v>
      </c>
      <c r="E2064" s="4" t="s">
        <v>283</v>
      </c>
      <c r="F2064" s="4" t="s">
        <v>1019</v>
      </c>
      <c r="G2064" s="4" t="s">
        <v>1020</v>
      </c>
      <c r="H2064" s="6">
        <v>400</v>
      </c>
      <c r="I2064" s="12" t="s">
        <v>259</v>
      </c>
      <c r="J2064" s="12" t="s">
        <v>1087</v>
      </c>
      <c r="K2064" s="10">
        <v>120000</v>
      </c>
      <c r="L2064" s="11">
        <v>0.5</v>
      </c>
      <c r="M2064" s="13">
        <f t="shared" si="66"/>
        <v>240000</v>
      </c>
      <c r="N2064" s="13">
        <f t="shared" si="67"/>
        <v>600</v>
      </c>
      <c r="O2064" s="4" t="s">
        <v>1018</v>
      </c>
      <c r="P2064" s="12" t="s">
        <v>260</v>
      </c>
    </row>
    <row r="2065" spans="2:16" ht="14.25" customHeight="1">
      <c r="B2065" s="4" t="s">
        <v>13</v>
      </c>
      <c r="C2065" s="4">
        <v>1197831</v>
      </c>
      <c r="D2065" s="5">
        <v>44444</v>
      </c>
      <c r="E2065" s="4" t="s">
        <v>283</v>
      </c>
      <c r="F2065" s="4" t="s">
        <v>1019</v>
      </c>
      <c r="G2065" s="4" t="s">
        <v>1020</v>
      </c>
      <c r="H2065" s="6">
        <v>400</v>
      </c>
      <c r="I2065" s="12" t="s">
        <v>261</v>
      </c>
      <c r="J2065" s="12" t="s">
        <v>1087</v>
      </c>
      <c r="K2065" s="10">
        <v>77000</v>
      </c>
      <c r="L2065" s="11">
        <v>0.35</v>
      </c>
      <c r="M2065" s="13">
        <f t="shared" si="66"/>
        <v>220000</v>
      </c>
      <c r="N2065" s="13">
        <f t="shared" si="67"/>
        <v>550</v>
      </c>
      <c r="O2065" s="4" t="s">
        <v>1018</v>
      </c>
      <c r="P2065" s="12" t="s">
        <v>262</v>
      </c>
    </row>
    <row r="2066" spans="2:16" ht="14.25" customHeight="1">
      <c r="B2066" s="4" t="s">
        <v>13</v>
      </c>
      <c r="C2066" s="4">
        <v>1197831</v>
      </c>
      <c r="D2066" s="5">
        <v>44444</v>
      </c>
      <c r="E2066" s="4" t="s">
        <v>283</v>
      </c>
      <c r="F2066" s="4" t="s">
        <v>1019</v>
      </c>
      <c r="G2066" s="4" t="s">
        <v>1020</v>
      </c>
      <c r="H2066" s="6">
        <v>625</v>
      </c>
      <c r="I2066" s="12" t="s">
        <v>49</v>
      </c>
      <c r="J2066" s="12" t="s">
        <v>1086</v>
      </c>
      <c r="K2066" s="10">
        <v>171875</v>
      </c>
      <c r="L2066" s="11">
        <v>0.55000000000000004</v>
      </c>
      <c r="M2066" s="13">
        <f t="shared" si="66"/>
        <v>312500</v>
      </c>
      <c r="N2066" s="13">
        <f t="shared" si="67"/>
        <v>500</v>
      </c>
      <c r="O2066" s="4" t="s">
        <v>1018</v>
      </c>
      <c r="P2066" s="12" t="s">
        <v>263</v>
      </c>
    </row>
    <row r="2067" spans="2:16" ht="14.25" customHeight="1">
      <c r="B2067" s="4" t="s">
        <v>13</v>
      </c>
      <c r="C2067" s="4">
        <v>1197831</v>
      </c>
      <c r="D2067" s="5">
        <v>44473</v>
      </c>
      <c r="E2067" s="4" t="s">
        <v>283</v>
      </c>
      <c r="F2067" s="4" t="s">
        <v>1019</v>
      </c>
      <c r="G2067" s="4" t="s">
        <v>1020</v>
      </c>
      <c r="H2067" s="6">
        <v>575</v>
      </c>
      <c r="I2067" s="12" t="s">
        <v>264</v>
      </c>
      <c r="J2067" s="12" t="s">
        <v>1087</v>
      </c>
      <c r="K2067" s="10">
        <v>92000</v>
      </c>
      <c r="L2067" s="11">
        <v>0.4</v>
      </c>
      <c r="M2067" s="13">
        <f t="shared" si="66"/>
        <v>230000</v>
      </c>
      <c r="N2067" s="13">
        <f t="shared" si="67"/>
        <v>400</v>
      </c>
      <c r="O2067" s="4" t="s">
        <v>1018</v>
      </c>
      <c r="P2067" s="12" t="s">
        <v>265</v>
      </c>
    </row>
    <row r="2068" spans="2:16" ht="14.25" customHeight="1">
      <c r="B2068" s="4" t="s">
        <v>13</v>
      </c>
      <c r="C2068" s="4">
        <v>1197831</v>
      </c>
      <c r="D2068" s="5">
        <v>44473</v>
      </c>
      <c r="E2068" s="4" t="s">
        <v>283</v>
      </c>
      <c r="F2068" s="4" t="s">
        <v>1019</v>
      </c>
      <c r="G2068" s="4" t="s">
        <v>1020</v>
      </c>
      <c r="H2068" s="6">
        <v>575</v>
      </c>
      <c r="I2068" s="12" t="s">
        <v>266</v>
      </c>
      <c r="J2068" s="12" t="s">
        <v>1087</v>
      </c>
      <c r="K2068" s="10">
        <v>92000</v>
      </c>
      <c r="L2068" s="11">
        <v>0.4</v>
      </c>
      <c r="M2068" s="13">
        <f t="shared" si="66"/>
        <v>230000</v>
      </c>
      <c r="N2068" s="13">
        <f t="shared" si="67"/>
        <v>400</v>
      </c>
      <c r="O2068" s="4" t="s">
        <v>1018</v>
      </c>
      <c r="P2068" s="12" t="s">
        <v>267</v>
      </c>
    </row>
    <row r="2069" spans="2:16" ht="14.25" customHeight="1">
      <c r="B2069" s="4" t="s">
        <v>13</v>
      </c>
      <c r="C2069" s="4">
        <v>1197831</v>
      </c>
      <c r="D2069" s="5">
        <v>44473</v>
      </c>
      <c r="E2069" s="4" t="s">
        <v>283</v>
      </c>
      <c r="F2069" s="4" t="s">
        <v>1019</v>
      </c>
      <c r="G2069" s="4" t="s">
        <v>1020</v>
      </c>
      <c r="H2069" s="6">
        <v>525</v>
      </c>
      <c r="I2069" s="12" t="s">
        <v>268</v>
      </c>
      <c r="J2069" s="12" t="s">
        <v>1086</v>
      </c>
      <c r="K2069" s="10">
        <v>94500</v>
      </c>
      <c r="L2069" s="11">
        <v>0.4</v>
      </c>
      <c r="M2069" s="13">
        <f t="shared" si="66"/>
        <v>236250</v>
      </c>
      <c r="N2069" s="13">
        <f t="shared" si="67"/>
        <v>450</v>
      </c>
      <c r="O2069" s="4" t="s">
        <v>1018</v>
      </c>
      <c r="P2069" s="12" t="s">
        <v>269</v>
      </c>
    </row>
    <row r="2070" spans="2:16" ht="14.25" customHeight="1">
      <c r="B2070" s="4" t="s">
        <v>13</v>
      </c>
      <c r="C2070" s="4">
        <v>1197831</v>
      </c>
      <c r="D2070" s="5">
        <v>44473</v>
      </c>
      <c r="E2070" s="4" t="s">
        <v>283</v>
      </c>
      <c r="F2070" s="4" t="s">
        <v>1019</v>
      </c>
      <c r="G2070" s="4" t="s">
        <v>1020</v>
      </c>
      <c r="H2070" s="6">
        <v>375</v>
      </c>
      <c r="I2070" s="12" t="s">
        <v>270</v>
      </c>
      <c r="J2070" s="12" t="s">
        <v>1086</v>
      </c>
      <c r="K2070" s="10">
        <v>84375</v>
      </c>
      <c r="L2070" s="11">
        <v>0.5</v>
      </c>
      <c r="M2070" s="13">
        <f t="shared" si="66"/>
        <v>168750</v>
      </c>
      <c r="N2070" s="13">
        <f t="shared" si="67"/>
        <v>450</v>
      </c>
      <c r="O2070" s="4" t="s">
        <v>1018</v>
      </c>
      <c r="P2070" s="12" t="s">
        <v>271</v>
      </c>
    </row>
    <row r="2071" spans="2:16" ht="14.25" customHeight="1">
      <c r="B2071" s="4" t="s">
        <v>13</v>
      </c>
      <c r="C2071" s="4">
        <v>1197831</v>
      </c>
      <c r="D2071" s="5">
        <v>44473</v>
      </c>
      <c r="E2071" s="4" t="s">
        <v>283</v>
      </c>
      <c r="F2071" s="4" t="s">
        <v>1019</v>
      </c>
      <c r="G2071" s="4" t="s">
        <v>1020</v>
      </c>
      <c r="H2071" s="6">
        <v>350</v>
      </c>
      <c r="I2071" s="12" t="s">
        <v>272</v>
      </c>
      <c r="J2071" s="12" t="s">
        <v>1087</v>
      </c>
      <c r="K2071" s="10">
        <v>42875</v>
      </c>
      <c r="L2071" s="11">
        <v>0.35</v>
      </c>
      <c r="M2071" s="13">
        <f t="shared" si="66"/>
        <v>122500.00000000001</v>
      </c>
      <c r="N2071" s="13">
        <f t="shared" si="67"/>
        <v>350.00000000000006</v>
      </c>
      <c r="O2071" s="4" t="s">
        <v>1018</v>
      </c>
      <c r="P2071" s="12" t="s">
        <v>273</v>
      </c>
    </row>
    <row r="2072" spans="2:16" ht="14.25" customHeight="1">
      <c r="B2072" s="4" t="s">
        <v>13</v>
      </c>
      <c r="C2072" s="4">
        <v>1197831</v>
      </c>
      <c r="D2072" s="5">
        <v>44473</v>
      </c>
      <c r="E2072" s="4" t="s">
        <v>283</v>
      </c>
      <c r="F2072" s="4" t="s">
        <v>1019</v>
      </c>
      <c r="G2072" s="4" t="s">
        <v>1020</v>
      </c>
      <c r="H2072" s="6">
        <v>525</v>
      </c>
      <c r="I2072" s="12" t="s">
        <v>228</v>
      </c>
      <c r="J2072" s="12" t="s">
        <v>1087</v>
      </c>
      <c r="K2072" s="10">
        <v>129937.5</v>
      </c>
      <c r="L2072" s="11">
        <v>0.55000000000000004</v>
      </c>
      <c r="M2072" s="13">
        <f t="shared" si="66"/>
        <v>236249.99999999997</v>
      </c>
      <c r="N2072" s="13">
        <f t="shared" si="67"/>
        <v>449.99999999999994</v>
      </c>
      <c r="O2072" s="4" t="s">
        <v>1018</v>
      </c>
      <c r="P2072" s="12" t="s">
        <v>274</v>
      </c>
    </row>
    <row r="2073" spans="2:16" ht="14.25" customHeight="1">
      <c r="B2073" s="4" t="s">
        <v>13</v>
      </c>
      <c r="C2073" s="4">
        <v>1197831</v>
      </c>
      <c r="D2073" s="5">
        <v>44505</v>
      </c>
      <c r="E2073" s="4" t="s">
        <v>283</v>
      </c>
      <c r="F2073" s="4" t="s">
        <v>1019</v>
      </c>
      <c r="G2073" s="4" t="s">
        <v>1020</v>
      </c>
      <c r="H2073" s="6">
        <v>675</v>
      </c>
      <c r="I2073" s="12" t="s">
        <v>79</v>
      </c>
      <c r="J2073" s="12" t="s">
        <v>1088</v>
      </c>
      <c r="K2073" s="10">
        <v>94500</v>
      </c>
      <c r="L2073" s="11">
        <v>0.4</v>
      </c>
      <c r="M2073" s="13">
        <f t="shared" si="66"/>
        <v>236250</v>
      </c>
      <c r="N2073" s="13">
        <f t="shared" si="67"/>
        <v>350</v>
      </c>
      <c r="O2073" s="4" t="s">
        <v>1018</v>
      </c>
      <c r="P2073" s="12" t="s">
        <v>275</v>
      </c>
    </row>
    <row r="2074" spans="2:16" ht="14.25" customHeight="1">
      <c r="B2074" s="4" t="s">
        <v>13</v>
      </c>
      <c r="C2074" s="4">
        <v>1197831</v>
      </c>
      <c r="D2074" s="5">
        <v>44505</v>
      </c>
      <c r="E2074" s="4" t="s">
        <v>283</v>
      </c>
      <c r="F2074" s="4" t="s">
        <v>1019</v>
      </c>
      <c r="G2074" s="4" t="s">
        <v>1020</v>
      </c>
      <c r="H2074" s="6">
        <v>675</v>
      </c>
      <c r="I2074" s="12" t="s">
        <v>276</v>
      </c>
      <c r="J2074" s="12" t="s">
        <v>1087</v>
      </c>
      <c r="K2074" s="10">
        <v>94500</v>
      </c>
      <c r="L2074" s="11">
        <v>0.4</v>
      </c>
      <c r="M2074" s="13">
        <f t="shared" si="66"/>
        <v>236250</v>
      </c>
      <c r="N2074" s="13">
        <f t="shared" si="67"/>
        <v>350</v>
      </c>
      <c r="O2074" s="4" t="s">
        <v>1018</v>
      </c>
      <c r="P2074" s="12" t="s">
        <v>277</v>
      </c>
    </row>
    <row r="2075" spans="2:16" ht="14.25" customHeight="1">
      <c r="B2075" s="4" t="s">
        <v>13</v>
      </c>
      <c r="C2075" s="4">
        <v>1197831</v>
      </c>
      <c r="D2075" s="5">
        <v>44505</v>
      </c>
      <c r="E2075" s="4" t="s">
        <v>283</v>
      </c>
      <c r="F2075" s="4" t="s">
        <v>1019</v>
      </c>
      <c r="G2075" s="4" t="s">
        <v>1020</v>
      </c>
      <c r="H2075" s="6">
        <v>600</v>
      </c>
      <c r="I2075" s="12" t="s">
        <v>111</v>
      </c>
      <c r="J2075" s="12" t="s">
        <v>1087</v>
      </c>
      <c r="K2075" s="10">
        <v>144000</v>
      </c>
      <c r="L2075" s="11">
        <v>0.4</v>
      </c>
      <c r="M2075" s="13">
        <f t="shared" si="66"/>
        <v>360000</v>
      </c>
      <c r="N2075" s="13">
        <f t="shared" si="67"/>
        <v>600</v>
      </c>
      <c r="O2075" s="4" t="s">
        <v>1018</v>
      </c>
      <c r="P2075" s="12" t="s">
        <v>278</v>
      </c>
    </row>
    <row r="2076" spans="2:16" ht="14.25" customHeight="1">
      <c r="B2076" s="4" t="s">
        <v>13</v>
      </c>
      <c r="C2076" s="4">
        <v>1197831</v>
      </c>
      <c r="D2076" s="5">
        <v>44505</v>
      </c>
      <c r="E2076" s="4" t="s">
        <v>283</v>
      </c>
      <c r="F2076" s="4" t="s">
        <v>1019</v>
      </c>
      <c r="G2076" s="4" t="s">
        <v>1020</v>
      </c>
      <c r="H2076" s="6">
        <v>450</v>
      </c>
      <c r="I2076" s="12" t="s">
        <v>279</v>
      </c>
      <c r="J2076" s="12" t="s">
        <v>1087</v>
      </c>
      <c r="K2076" s="10">
        <v>135000</v>
      </c>
      <c r="L2076" s="11">
        <v>0.5</v>
      </c>
      <c r="M2076" s="13">
        <f t="shared" si="66"/>
        <v>270000</v>
      </c>
      <c r="N2076" s="13">
        <f t="shared" si="67"/>
        <v>600</v>
      </c>
      <c r="O2076" s="4" t="s">
        <v>1018</v>
      </c>
      <c r="P2076" s="12" t="s">
        <v>280</v>
      </c>
    </row>
    <row r="2077" spans="2:16" ht="14.25" customHeight="1">
      <c r="B2077" s="4" t="s">
        <v>13</v>
      </c>
      <c r="C2077" s="4">
        <v>1197831</v>
      </c>
      <c r="D2077" s="5">
        <v>44505</v>
      </c>
      <c r="E2077" s="4" t="s">
        <v>283</v>
      </c>
      <c r="F2077" s="4" t="s">
        <v>1019</v>
      </c>
      <c r="G2077" s="4" t="s">
        <v>1020</v>
      </c>
      <c r="H2077" s="6">
        <v>425</v>
      </c>
      <c r="I2077" s="12" t="s">
        <v>132</v>
      </c>
      <c r="J2077" s="12" t="s">
        <v>1086</v>
      </c>
      <c r="K2077" s="10">
        <v>81812.5</v>
      </c>
      <c r="L2077" s="11">
        <v>0.35</v>
      </c>
      <c r="M2077" s="13">
        <f t="shared" si="66"/>
        <v>233750.00000000003</v>
      </c>
      <c r="N2077" s="13">
        <f t="shared" si="67"/>
        <v>550.00000000000011</v>
      </c>
      <c r="O2077" s="4" t="s">
        <v>1018</v>
      </c>
      <c r="P2077" s="12" t="s">
        <v>281</v>
      </c>
    </row>
    <row r="2078" spans="2:16" ht="14.25" customHeight="1">
      <c r="B2078" s="4" t="s">
        <v>13</v>
      </c>
      <c r="C2078" s="4">
        <v>1197831</v>
      </c>
      <c r="D2078" s="5">
        <v>44505</v>
      </c>
      <c r="E2078" s="4" t="s">
        <v>283</v>
      </c>
      <c r="F2078" s="4" t="s">
        <v>1019</v>
      </c>
      <c r="G2078" s="4" t="s">
        <v>1020</v>
      </c>
      <c r="H2078" s="6">
        <v>625</v>
      </c>
      <c r="I2078" s="12" t="s">
        <v>83</v>
      </c>
      <c r="J2078" s="12" t="s">
        <v>1086</v>
      </c>
      <c r="K2078" s="10">
        <v>223437.5</v>
      </c>
      <c r="L2078" s="11">
        <v>0.55000000000000004</v>
      </c>
      <c r="M2078" s="13">
        <f t="shared" si="66"/>
        <v>406249.99999999994</v>
      </c>
      <c r="N2078" s="13">
        <f t="shared" si="67"/>
        <v>649.99999999999989</v>
      </c>
      <c r="O2078" s="4" t="s">
        <v>1018</v>
      </c>
      <c r="P2078" s="12" t="s">
        <v>282</v>
      </c>
    </row>
    <row r="2079" spans="2:16" ht="14.25" customHeight="1">
      <c r="B2079" s="4" t="s">
        <v>13</v>
      </c>
      <c r="C2079" s="4">
        <v>1197831</v>
      </c>
      <c r="D2079" s="5">
        <v>44534</v>
      </c>
      <c r="E2079" s="4" t="s">
        <v>283</v>
      </c>
      <c r="F2079" s="4" t="s">
        <v>1019</v>
      </c>
      <c r="G2079" s="4" t="s">
        <v>1020</v>
      </c>
      <c r="H2079" s="6">
        <v>775</v>
      </c>
      <c r="I2079" s="12" t="s">
        <v>286</v>
      </c>
      <c r="J2079" s="12" t="s">
        <v>1087</v>
      </c>
      <c r="K2079" s="10">
        <v>170500</v>
      </c>
      <c r="L2079" s="11">
        <v>0.4</v>
      </c>
      <c r="M2079" s="13">
        <f t="shared" si="66"/>
        <v>426250</v>
      </c>
      <c r="N2079" s="13">
        <f t="shared" si="67"/>
        <v>550</v>
      </c>
      <c r="O2079" s="4" t="s">
        <v>1018</v>
      </c>
      <c r="P2079" s="12" t="s">
        <v>287</v>
      </c>
    </row>
    <row r="2080" spans="2:16" ht="14.25" customHeight="1">
      <c r="B2080" s="4" t="s">
        <v>13</v>
      </c>
      <c r="C2080" s="4">
        <v>1197831</v>
      </c>
      <c r="D2080" s="5">
        <v>44534</v>
      </c>
      <c r="E2080" s="4" t="s">
        <v>283</v>
      </c>
      <c r="F2080" s="4" t="s">
        <v>1019</v>
      </c>
      <c r="G2080" s="4" t="s">
        <v>1020</v>
      </c>
      <c r="H2080" s="6">
        <v>775</v>
      </c>
      <c r="I2080" s="12" t="s">
        <v>44</v>
      </c>
      <c r="J2080" s="12" t="s">
        <v>1087</v>
      </c>
      <c r="K2080" s="10">
        <v>170500</v>
      </c>
      <c r="L2080" s="11">
        <v>0.4</v>
      </c>
      <c r="M2080" s="13">
        <f t="shared" si="66"/>
        <v>426250</v>
      </c>
      <c r="N2080" s="13">
        <f t="shared" si="67"/>
        <v>550</v>
      </c>
      <c r="O2080" s="4" t="s">
        <v>1018</v>
      </c>
      <c r="P2080" s="12" t="s">
        <v>288</v>
      </c>
    </row>
    <row r="2081" spans="2:16" ht="14.25" customHeight="1">
      <c r="B2081" s="4" t="s">
        <v>13</v>
      </c>
      <c r="C2081" s="4">
        <v>1197831</v>
      </c>
      <c r="D2081" s="5">
        <v>44534</v>
      </c>
      <c r="E2081" s="4" t="s">
        <v>283</v>
      </c>
      <c r="F2081" s="4" t="s">
        <v>1019</v>
      </c>
      <c r="G2081" s="4" t="s">
        <v>1020</v>
      </c>
      <c r="H2081" s="6">
        <v>675</v>
      </c>
      <c r="I2081" s="12" t="s">
        <v>25</v>
      </c>
      <c r="J2081" s="12" t="s">
        <v>1088</v>
      </c>
      <c r="K2081" s="10">
        <v>162000</v>
      </c>
      <c r="L2081" s="11">
        <v>0.4</v>
      </c>
      <c r="M2081" s="13">
        <f t="shared" si="66"/>
        <v>405000</v>
      </c>
      <c r="N2081" s="13">
        <f t="shared" si="67"/>
        <v>600</v>
      </c>
      <c r="O2081" s="4" t="s">
        <v>1018</v>
      </c>
      <c r="P2081" s="12" t="s">
        <v>289</v>
      </c>
    </row>
    <row r="2082" spans="2:16" ht="14.25" customHeight="1">
      <c r="B2082" s="4" t="s">
        <v>13</v>
      </c>
      <c r="C2082" s="4">
        <v>1197831</v>
      </c>
      <c r="D2082" s="5">
        <v>44534</v>
      </c>
      <c r="E2082" s="4" t="s">
        <v>283</v>
      </c>
      <c r="F2082" s="4" t="s">
        <v>1019</v>
      </c>
      <c r="G2082" s="4" t="s">
        <v>1020</v>
      </c>
      <c r="H2082" s="6">
        <v>525</v>
      </c>
      <c r="I2082" s="12" t="s">
        <v>290</v>
      </c>
      <c r="J2082" s="12" t="s">
        <v>1088</v>
      </c>
      <c r="K2082" s="10">
        <v>157500</v>
      </c>
      <c r="L2082" s="11">
        <v>0.5</v>
      </c>
      <c r="M2082" s="13">
        <f t="shared" si="66"/>
        <v>315000</v>
      </c>
      <c r="N2082" s="13">
        <f t="shared" si="67"/>
        <v>600</v>
      </c>
      <c r="O2082" s="4" t="s">
        <v>1018</v>
      </c>
      <c r="P2082" s="12" t="s">
        <v>291</v>
      </c>
    </row>
    <row r="2083" spans="2:16" ht="14.25" customHeight="1">
      <c r="B2083" s="4" t="s">
        <v>13</v>
      </c>
      <c r="C2083" s="4">
        <v>1197831</v>
      </c>
      <c r="D2083" s="5">
        <v>44534</v>
      </c>
      <c r="E2083" s="4" t="s">
        <v>283</v>
      </c>
      <c r="F2083" s="4" t="s">
        <v>1019</v>
      </c>
      <c r="G2083" s="4" t="s">
        <v>1020</v>
      </c>
      <c r="H2083" s="6">
        <v>475</v>
      </c>
      <c r="I2083" s="12" t="s">
        <v>25</v>
      </c>
      <c r="J2083" s="12" t="s">
        <v>1088</v>
      </c>
      <c r="K2083" s="10">
        <v>91437.5</v>
      </c>
      <c r="L2083" s="11">
        <v>0.35</v>
      </c>
      <c r="M2083" s="13">
        <f t="shared" si="66"/>
        <v>261250.00000000003</v>
      </c>
      <c r="N2083" s="13">
        <f t="shared" si="67"/>
        <v>550.00000000000011</v>
      </c>
      <c r="O2083" s="4" t="s">
        <v>1018</v>
      </c>
      <c r="P2083" s="12" t="s">
        <v>292</v>
      </c>
    </row>
    <row r="2084" spans="2:16" ht="14.25" customHeight="1">
      <c r="B2084" s="4" t="s">
        <v>13</v>
      </c>
      <c r="C2084" s="4">
        <v>1197831</v>
      </c>
      <c r="D2084" s="5">
        <v>44534</v>
      </c>
      <c r="E2084" s="4" t="s">
        <v>283</v>
      </c>
      <c r="F2084" s="4" t="s">
        <v>1019</v>
      </c>
      <c r="G2084" s="4" t="s">
        <v>1020</v>
      </c>
      <c r="H2084" s="6">
        <v>725</v>
      </c>
      <c r="I2084" s="12" t="s">
        <v>293</v>
      </c>
      <c r="J2084" s="12" t="s">
        <v>1086</v>
      </c>
      <c r="K2084" s="10">
        <v>259187.5</v>
      </c>
      <c r="L2084" s="11">
        <v>0.55000000000000004</v>
      </c>
      <c r="M2084" s="13">
        <f t="shared" si="66"/>
        <v>471249.99999999994</v>
      </c>
      <c r="N2084" s="13">
        <f t="shared" si="67"/>
        <v>649.99999999999989</v>
      </c>
      <c r="O2084" s="4" t="s">
        <v>1018</v>
      </c>
      <c r="P2084" s="12" t="s">
        <v>294</v>
      </c>
    </row>
    <row r="2085" spans="2:16" ht="14.25" customHeight="1">
      <c r="B2085" s="4" t="s">
        <v>13</v>
      </c>
      <c r="C2085" s="4">
        <v>1128299</v>
      </c>
      <c r="D2085" s="5">
        <v>44219</v>
      </c>
      <c r="E2085" s="4" t="s">
        <v>283</v>
      </c>
      <c r="F2085" s="4" t="s">
        <v>1019</v>
      </c>
      <c r="G2085" s="4" t="s">
        <v>1020</v>
      </c>
      <c r="H2085" s="6">
        <v>425</v>
      </c>
      <c r="I2085" s="12" t="s">
        <v>295</v>
      </c>
      <c r="J2085" s="12" t="s">
        <v>1087</v>
      </c>
      <c r="K2085" s="10">
        <v>44625</v>
      </c>
      <c r="L2085" s="11">
        <v>0.35</v>
      </c>
      <c r="M2085" s="13">
        <f t="shared" si="66"/>
        <v>127500.00000000001</v>
      </c>
      <c r="N2085" s="13">
        <f t="shared" si="67"/>
        <v>300.00000000000006</v>
      </c>
      <c r="O2085" s="4" t="s">
        <v>1018</v>
      </c>
      <c r="P2085" s="12" t="s">
        <v>296</v>
      </c>
    </row>
    <row r="2086" spans="2:16" ht="14.25" customHeight="1">
      <c r="B2086" s="4" t="s">
        <v>13</v>
      </c>
      <c r="C2086" s="4">
        <v>1128299</v>
      </c>
      <c r="D2086" s="5">
        <v>44219</v>
      </c>
      <c r="E2086" s="4" t="s">
        <v>283</v>
      </c>
      <c r="F2086" s="4" t="s">
        <v>1019</v>
      </c>
      <c r="G2086" s="4" t="s">
        <v>1020</v>
      </c>
      <c r="H2086" s="6">
        <v>425</v>
      </c>
      <c r="I2086" s="12" t="s">
        <v>297</v>
      </c>
      <c r="J2086" s="12" t="s">
        <v>1086</v>
      </c>
      <c r="K2086" s="10">
        <v>68000</v>
      </c>
      <c r="L2086" s="11">
        <v>0.4</v>
      </c>
      <c r="M2086" s="13">
        <f t="shared" si="66"/>
        <v>170000</v>
      </c>
      <c r="N2086" s="13">
        <f t="shared" si="67"/>
        <v>400</v>
      </c>
      <c r="O2086" s="4" t="s">
        <v>1018</v>
      </c>
      <c r="P2086" s="12" t="s">
        <v>298</v>
      </c>
    </row>
    <row r="2087" spans="2:16" ht="14.25" customHeight="1">
      <c r="B2087" s="4" t="s">
        <v>13</v>
      </c>
      <c r="C2087" s="4">
        <v>1128299</v>
      </c>
      <c r="D2087" s="5">
        <v>44219</v>
      </c>
      <c r="E2087" s="4" t="s">
        <v>283</v>
      </c>
      <c r="F2087" s="4" t="s">
        <v>1019</v>
      </c>
      <c r="G2087" s="4" t="s">
        <v>1020</v>
      </c>
      <c r="H2087" s="6">
        <v>425</v>
      </c>
      <c r="I2087" s="12" t="s">
        <v>299</v>
      </c>
      <c r="J2087" s="12" t="s">
        <v>1086</v>
      </c>
      <c r="K2087" s="10">
        <v>59500</v>
      </c>
      <c r="L2087" s="11">
        <v>0.35</v>
      </c>
      <c r="M2087" s="13">
        <f t="shared" si="66"/>
        <v>170000</v>
      </c>
      <c r="N2087" s="13">
        <f t="shared" si="67"/>
        <v>400</v>
      </c>
      <c r="O2087" s="4" t="s">
        <v>1018</v>
      </c>
      <c r="P2087" s="12" t="s">
        <v>300</v>
      </c>
    </row>
    <row r="2088" spans="2:16" ht="14.25" customHeight="1">
      <c r="B2088" s="4" t="s">
        <v>13</v>
      </c>
      <c r="C2088" s="4">
        <v>1128299</v>
      </c>
      <c r="D2088" s="5">
        <v>44219</v>
      </c>
      <c r="E2088" s="4" t="s">
        <v>283</v>
      </c>
      <c r="F2088" s="4" t="s">
        <v>1019</v>
      </c>
      <c r="G2088" s="4" t="s">
        <v>1020</v>
      </c>
      <c r="H2088" s="6">
        <v>275</v>
      </c>
      <c r="I2088" s="12" t="s">
        <v>33</v>
      </c>
      <c r="J2088" s="12" t="s">
        <v>1087</v>
      </c>
      <c r="K2088" s="10">
        <v>38500</v>
      </c>
      <c r="L2088" s="11">
        <v>0.35</v>
      </c>
      <c r="M2088" s="13">
        <f t="shared" si="66"/>
        <v>110000</v>
      </c>
      <c r="N2088" s="13">
        <f t="shared" si="67"/>
        <v>400</v>
      </c>
      <c r="O2088" s="4" t="s">
        <v>1018</v>
      </c>
      <c r="P2088" s="12" t="s">
        <v>301</v>
      </c>
    </row>
    <row r="2089" spans="2:16" ht="14.25" customHeight="1">
      <c r="B2089" s="4" t="s">
        <v>13</v>
      </c>
      <c r="C2089" s="4">
        <v>1128299</v>
      </c>
      <c r="D2089" s="5">
        <v>44219</v>
      </c>
      <c r="E2089" s="4" t="s">
        <v>283</v>
      </c>
      <c r="F2089" s="4" t="s">
        <v>1019</v>
      </c>
      <c r="G2089" s="4" t="s">
        <v>1020</v>
      </c>
      <c r="H2089" s="6">
        <v>225</v>
      </c>
      <c r="I2089" s="12" t="s">
        <v>302</v>
      </c>
      <c r="J2089" s="12" t="s">
        <v>1086</v>
      </c>
      <c r="K2089" s="10">
        <v>30375</v>
      </c>
      <c r="L2089" s="11">
        <v>0.3</v>
      </c>
      <c r="M2089" s="13">
        <f t="shared" si="66"/>
        <v>101250</v>
      </c>
      <c r="N2089" s="13">
        <f t="shared" si="67"/>
        <v>450</v>
      </c>
      <c r="O2089" s="4" t="s">
        <v>1018</v>
      </c>
      <c r="P2089" s="12" t="s">
        <v>303</v>
      </c>
    </row>
    <row r="2090" spans="2:16" ht="14.25" customHeight="1">
      <c r="B2090" s="4" t="s">
        <v>13</v>
      </c>
      <c r="C2090" s="4">
        <v>1128299</v>
      </c>
      <c r="D2090" s="5">
        <v>44219</v>
      </c>
      <c r="E2090" s="4" t="s">
        <v>283</v>
      </c>
      <c r="F2090" s="4" t="s">
        <v>1019</v>
      </c>
      <c r="G2090" s="4" t="s">
        <v>1020</v>
      </c>
      <c r="H2090" s="6">
        <v>425</v>
      </c>
      <c r="I2090" s="12" t="s">
        <v>304</v>
      </c>
      <c r="J2090" s="12" t="s">
        <v>1087</v>
      </c>
      <c r="K2090" s="10">
        <v>42500</v>
      </c>
      <c r="L2090" s="11">
        <v>0.25</v>
      </c>
      <c r="M2090" s="13">
        <f t="shared" si="66"/>
        <v>170000</v>
      </c>
      <c r="N2090" s="13">
        <f t="shared" si="67"/>
        <v>400</v>
      </c>
      <c r="O2090" s="4" t="s">
        <v>1018</v>
      </c>
      <c r="P2090" s="12" t="s">
        <v>305</v>
      </c>
    </row>
    <row r="2091" spans="2:16" ht="14.25" customHeight="1">
      <c r="B2091" s="4" t="s">
        <v>13</v>
      </c>
      <c r="C2091" s="4">
        <v>1128299</v>
      </c>
      <c r="D2091" s="5">
        <v>44250</v>
      </c>
      <c r="E2091" s="4" t="s">
        <v>283</v>
      </c>
      <c r="F2091" s="4" t="s">
        <v>1019</v>
      </c>
      <c r="G2091" s="4" t="s">
        <v>1020</v>
      </c>
      <c r="H2091" s="6">
        <v>475</v>
      </c>
      <c r="I2091" s="12" t="s">
        <v>306</v>
      </c>
      <c r="J2091" s="12" t="s">
        <v>1087</v>
      </c>
      <c r="K2091" s="10">
        <v>49875</v>
      </c>
      <c r="L2091" s="11">
        <v>0.35</v>
      </c>
      <c r="M2091" s="13">
        <f t="shared" si="66"/>
        <v>142500</v>
      </c>
      <c r="N2091" s="13">
        <f t="shared" si="67"/>
        <v>300</v>
      </c>
      <c r="O2091" s="4" t="s">
        <v>1018</v>
      </c>
      <c r="P2091" s="12" t="s">
        <v>307</v>
      </c>
    </row>
    <row r="2092" spans="2:16" ht="14.25" customHeight="1">
      <c r="B2092" s="4" t="s">
        <v>13</v>
      </c>
      <c r="C2092" s="4">
        <v>1128299</v>
      </c>
      <c r="D2092" s="5">
        <v>44250</v>
      </c>
      <c r="E2092" s="4" t="s">
        <v>283</v>
      </c>
      <c r="F2092" s="4" t="s">
        <v>1019</v>
      </c>
      <c r="G2092" s="4" t="s">
        <v>1020</v>
      </c>
      <c r="H2092" s="6">
        <v>375</v>
      </c>
      <c r="I2092" s="12" t="s">
        <v>308</v>
      </c>
      <c r="J2092" s="12" t="s">
        <v>1087</v>
      </c>
      <c r="K2092" s="10">
        <v>60000</v>
      </c>
      <c r="L2092" s="11">
        <v>0.4</v>
      </c>
      <c r="M2092" s="13">
        <f t="shared" si="66"/>
        <v>150000</v>
      </c>
      <c r="N2092" s="13">
        <f t="shared" si="67"/>
        <v>400</v>
      </c>
      <c r="O2092" s="4" t="s">
        <v>1018</v>
      </c>
      <c r="P2092" s="12" t="s">
        <v>309</v>
      </c>
    </row>
    <row r="2093" spans="2:16" ht="14.25" customHeight="1">
      <c r="B2093" s="4" t="s">
        <v>13</v>
      </c>
      <c r="C2093" s="4">
        <v>1128299</v>
      </c>
      <c r="D2093" s="5">
        <v>44250</v>
      </c>
      <c r="E2093" s="4" t="s">
        <v>283</v>
      </c>
      <c r="F2093" s="4" t="s">
        <v>1019</v>
      </c>
      <c r="G2093" s="4" t="s">
        <v>1020</v>
      </c>
      <c r="H2093" s="6">
        <v>375</v>
      </c>
      <c r="I2093" s="12" t="s">
        <v>310</v>
      </c>
      <c r="J2093" s="12" t="s">
        <v>1087</v>
      </c>
      <c r="K2093" s="10">
        <v>52500</v>
      </c>
      <c r="L2093" s="11">
        <v>0.35</v>
      </c>
      <c r="M2093" s="13">
        <f t="shared" si="66"/>
        <v>150000</v>
      </c>
      <c r="N2093" s="13">
        <f t="shared" si="67"/>
        <v>400</v>
      </c>
      <c r="O2093" s="4" t="s">
        <v>1018</v>
      </c>
      <c r="P2093" s="12" t="s">
        <v>311</v>
      </c>
    </row>
    <row r="2094" spans="2:16" ht="14.25" customHeight="1">
      <c r="B2094" s="4" t="s">
        <v>13</v>
      </c>
      <c r="C2094" s="4">
        <v>1128299</v>
      </c>
      <c r="D2094" s="5">
        <v>44250</v>
      </c>
      <c r="E2094" s="4" t="s">
        <v>283</v>
      </c>
      <c r="F2094" s="4" t="s">
        <v>1021</v>
      </c>
      <c r="G2094" s="4" t="s">
        <v>1022</v>
      </c>
      <c r="H2094" s="6">
        <v>225</v>
      </c>
      <c r="I2094" s="12" t="s">
        <v>312</v>
      </c>
      <c r="J2094" s="12" t="s">
        <v>1087</v>
      </c>
      <c r="K2094" s="10">
        <v>31500</v>
      </c>
      <c r="L2094" s="11">
        <v>0.35</v>
      </c>
      <c r="M2094" s="13">
        <f t="shared" si="66"/>
        <v>90000</v>
      </c>
      <c r="N2094" s="13">
        <f t="shared" si="67"/>
        <v>400</v>
      </c>
      <c r="O2094" s="4" t="s">
        <v>1018</v>
      </c>
      <c r="P2094" s="12" t="s">
        <v>313</v>
      </c>
    </row>
    <row r="2095" spans="2:16" ht="14.25" customHeight="1">
      <c r="B2095" s="4" t="s">
        <v>13</v>
      </c>
      <c r="C2095" s="4">
        <v>1128299</v>
      </c>
      <c r="D2095" s="5">
        <v>44250</v>
      </c>
      <c r="E2095" s="4" t="s">
        <v>283</v>
      </c>
      <c r="F2095" s="4" t="s">
        <v>1021</v>
      </c>
      <c r="G2095" s="4" t="s">
        <v>1022</v>
      </c>
      <c r="H2095" s="6">
        <v>150</v>
      </c>
      <c r="I2095" s="12" t="s">
        <v>314</v>
      </c>
      <c r="J2095" s="12" t="s">
        <v>1087</v>
      </c>
      <c r="K2095" s="10">
        <v>20250</v>
      </c>
      <c r="L2095" s="11">
        <v>0.3</v>
      </c>
      <c r="M2095" s="13">
        <f t="shared" si="66"/>
        <v>67500</v>
      </c>
      <c r="N2095" s="13">
        <f t="shared" si="67"/>
        <v>450</v>
      </c>
      <c r="O2095" s="4" t="s">
        <v>1018</v>
      </c>
      <c r="P2095" s="12" t="s">
        <v>315</v>
      </c>
    </row>
    <row r="2096" spans="2:16" ht="14.25" customHeight="1">
      <c r="B2096" s="4" t="s">
        <v>13</v>
      </c>
      <c r="C2096" s="4">
        <v>1128299</v>
      </c>
      <c r="D2096" s="5">
        <v>44250</v>
      </c>
      <c r="E2096" s="4" t="s">
        <v>283</v>
      </c>
      <c r="F2096" s="4" t="s">
        <v>1021</v>
      </c>
      <c r="G2096" s="4" t="s">
        <v>1022</v>
      </c>
      <c r="H2096" s="6">
        <v>350</v>
      </c>
      <c r="I2096" s="12" t="s">
        <v>59</v>
      </c>
      <c r="J2096" s="12" t="s">
        <v>1087</v>
      </c>
      <c r="K2096" s="10">
        <v>35000</v>
      </c>
      <c r="L2096" s="11">
        <v>0.25</v>
      </c>
      <c r="M2096" s="13">
        <f t="shared" si="66"/>
        <v>140000</v>
      </c>
      <c r="N2096" s="13">
        <f t="shared" si="67"/>
        <v>400</v>
      </c>
      <c r="O2096" s="4" t="s">
        <v>1018</v>
      </c>
      <c r="P2096" s="12" t="s">
        <v>316</v>
      </c>
    </row>
    <row r="2097" spans="2:16" ht="14.25" customHeight="1">
      <c r="B2097" s="4" t="s">
        <v>13</v>
      </c>
      <c r="C2097" s="4">
        <v>1128299</v>
      </c>
      <c r="D2097" s="5">
        <v>44277</v>
      </c>
      <c r="E2097" s="4" t="s">
        <v>283</v>
      </c>
      <c r="F2097" s="4" t="s">
        <v>1021</v>
      </c>
      <c r="G2097" s="4" t="s">
        <v>1022</v>
      </c>
      <c r="H2097" s="6">
        <v>500</v>
      </c>
      <c r="I2097" s="12" t="s">
        <v>317</v>
      </c>
      <c r="J2097" s="12" t="s">
        <v>1087</v>
      </c>
      <c r="K2097" s="10">
        <v>70000</v>
      </c>
      <c r="L2097" s="11">
        <v>0.35</v>
      </c>
      <c r="M2097" s="13">
        <f t="shared" si="66"/>
        <v>200000</v>
      </c>
      <c r="N2097" s="13">
        <f t="shared" si="67"/>
        <v>400</v>
      </c>
      <c r="O2097" s="4" t="s">
        <v>1018</v>
      </c>
      <c r="P2097" s="12" t="s">
        <v>318</v>
      </c>
    </row>
    <row r="2098" spans="2:16" ht="14.25" customHeight="1">
      <c r="B2098" s="4" t="s">
        <v>13</v>
      </c>
      <c r="C2098" s="4">
        <v>1128299</v>
      </c>
      <c r="D2098" s="5">
        <v>44277</v>
      </c>
      <c r="E2098" s="4" t="s">
        <v>283</v>
      </c>
      <c r="F2098" s="4" t="s">
        <v>1021</v>
      </c>
      <c r="G2098" s="4" t="s">
        <v>1022</v>
      </c>
      <c r="H2098" s="6">
        <v>350</v>
      </c>
      <c r="I2098" s="12" t="s">
        <v>66</v>
      </c>
      <c r="J2098" s="12" t="s">
        <v>1087</v>
      </c>
      <c r="K2098" s="10">
        <v>70000</v>
      </c>
      <c r="L2098" s="11">
        <v>0.4</v>
      </c>
      <c r="M2098" s="13">
        <f t="shared" si="66"/>
        <v>175000</v>
      </c>
      <c r="N2098" s="13">
        <f t="shared" si="67"/>
        <v>500</v>
      </c>
      <c r="O2098" s="4" t="s">
        <v>1018</v>
      </c>
      <c r="P2098" s="12" t="s">
        <v>319</v>
      </c>
    </row>
    <row r="2099" spans="2:16" ht="14.25" customHeight="1">
      <c r="B2099" s="4" t="s">
        <v>13</v>
      </c>
      <c r="C2099" s="4">
        <v>1128299</v>
      </c>
      <c r="D2099" s="5">
        <v>44277</v>
      </c>
      <c r="E2099" s="4" t="s">
        <v>283</v>
      </c>
      <c r="F2099" s="4" t="s">
        <v>1021</v>
      </c>
      <c r="G2099" s="4" t="s">
        <v>1022</v>
      </c>
      <c r="H2099" s="6">
        <v>350</v>
      </c>
      <c r="I2099" s="12" t="s">
        <v>320</v>
      </c>
      <c r="J2099" s="12" t="s">
        <v>1086</v>
      </c>
      <c r="K2099" s="10">
        <v>61250</v>
      </c>
      <c r="L2099" s="11">
        <v>0.35</v>
      </c>
      <c r="M2099" s="13">
        <f t="shared" si="66"/>
        <v>175000</v>
      </c>
      <c r="N2099" s="13">
        <f t="shared" si="67"/>
        <v>500</v>
      </c>
      <c r="O2099" s="4" t="s">
        <v>1018</v>
      </c>
      <c r="P2099" s="12" t="s">
        <v>321</v>
      </c>
    </row>
    <row r="2100" spans="2:16" ht="14.25" customHeight="1">
      <c r="B2100" s="4" t="s">
        <v>13</v>
      </c>
      <c r="C2100" s="4">
        <v>1128299</v>
      </c>
      <c r="D2100" s="5">
        <v>44277</v>
      </c>
      <c r="E2100" s="4" t="s">
        <v>283</v>
      </c>
      <c r="F2100" s="4" t="s">
        <v>1021</v>
      </c>
      <c r="G2100" s="4" t="s">
        <v>1022</v>
      </c>
      <c r="H2100" s="6">
        <v>225</v>
      </c>
      <c r="I2100" s="12" t="s">
        <v>322</v>
      </c>
      <c r="J2100" s="12" t="s">
        <v>1087</v>
      </c>
      <c r="K2100" s="10">
        <v>39375</v>
      </c>
      <c r="L2100" s="11">
        <v>0.35</v>
      </c>
      <c r="M2100" s="13">
        <f t="shared" si="66"/>
        <v>112500</v>
      </c>
      <c r="N2100" s="13">
        <f t="shared" si="67"/>
        <v>500</v>
      </c>
      <c r="O2100" s="4" t="s">
        <v>1018</v>
      </c>
      <c r="P2100" s="12" t="s">
        <v>323</v>
      </c>
    </row>
    <row r="2101" spans="2:16" ht="14.25" customHeight="1">
      <c r="B2101" s="4" t="s">
        <v>13</v>
      </c>
      <c r="C2101" s="4">
        <v>1128299</v>
      </c>
      <c r="D2101" s="5">
        <v>44277</v>
      </c>
      <c r="E2101" s="4" t="s">
        <v>283</v>
      </c>
      <c r="F2101" s="4" t="s">
        <v>1021</v>
      </c>
      <c r="G2101" s="4" t="s">
        <v>1022</v>
      </c>
      <c r="H2101" s="6">
        <v>125</v>
      </c>
      <c r="I2101" s="12" t="s">
        <v>324</v>
      </c>
      <c r="J2101" s="12" t="s">
        <v>1086</v>
      </c>
      <c r="K2101" s="10">
        <v>20625</v>
      </c>
      <c r="L2101" s="11">
        <v>0.3</v>
      </c>
      <c r="M2101" s="13">
        <f t="shared" si="66"/>
        <v>68750</v>
      </c>
      <c r="N2101" s="13">
        <f t="shared" si="67"/>
        <v>550</v>
      </c>
      <c r="O2101" s="4" t="s">
        <v>1018</v>
      </c>
      <c r="P2101" s="12" t="s">
        <v>325</v>
      </c>
    </row>
    <row r="2102" spans="2:16" ht="14.25" customHeight="1">
      <c r="B2102" s="4" t="s">
        <v>13</v>
      </c>
      <c r="C2102" s="4">
        <v>1128299</v>
      </c>
      <c r="D2102" s="5">
        <v>44277</v>
      </c>
      <c r="E2102" s="4" t="s">
        <v>283</v>
      </c>
      <c r="F2102" s="4" t="s">
        <v>1021</v>
      </c>
      <c r="G2102" s="4" t="s">
        <v>1022</v>
      </c>
      <c r="H2102" s="6">
        <v>325</v>
      </c>
      <c r="I2102" s="12" t="s">
        <v>119</v>
      </c>
      <c r="J2102" s="12" t="s">
        <v>1087</v>
      </c>
      <c r="K2102" s="10">
        <v>40625</v>
      </c>
      <c r="L2102" s="11">
        <v>0.25</v>
      </c>
      <c r="M2102" s="13">
        <f t="shared" si="66"/>
        <v>162500</v>
      </c>
      <c r="N2102" s="13">
        <f t="shared" si="67"/>
        <v>500</v>
      </c>
      <c r="O2102" s="4" t="s">
        <v>1018</v>
      </c>
      <c r="P2102" s="12" t="s">
        <v>120</v>
      </c>
    </row>
    <row r="2103" spans="2:16" ht="14.25" customHeight="1">
      <c r="B2103" s="4" t="s">
        <v>13</v>
      </c>
      <c r="C2103" s="4">
        <v>1128299</v>
      </c>
      <c r="D2103" s="5">
        <v>44309</v>
      </c>
      <c r="E2103" s="4" t="s">
        <v>283</v>
      </c>
      <c r="F2103" s="4" t="s">
        <v>1021</v>
      </c>
      <c r="G2103" s="4" t="s">
        <v>1022</v>
      </c>
      <c r="H2103" s="6">
        <v>500</v>
      </c>
      <c r="I2103" s="12" t="s">
        <v>326</v>
      </c>
      <c r="J2103" s="12" t="s">
        <v>1086</v>
      </c>
      <c r="K2103" s="10">
        <v>87500</v>
      </c>
      <c r="L2103" s="11">
        <v>0.35</v>
      </c>
      <c r="M2103" s="13">
        <f t="shared" si="66"/>
        <v>250000.00000000003</v>
      </c>
      <c r="N2103" s="13">
        <f t="shared" si="67"/>
        <v>500.00000000000006</v>
      </c>
      <c r="O2103" s="4" t="s">
        <v>1018</v>
      </c>
      <c r="P2103" s="12" t="s">
        <v>327</v>
      </c>
    </row>
    <row r="2104" spans="2:16" ht="14.25" customHeight="1">
      <c r="B2104" s="4" t="s">
        <v>13</v>
      </c>
      <c r="C2104" s="4">
        <v>1128299</v>
      </c>
      <c r="D2104" s="5">
        <v>44309</v>
      </c>
      <c r="E2104" s="4" t="s">
        <v>283</v>
      </c>
      <c r="F2104" s="4" t="s">
        <v>1021</v>
      </c>
      <c r="G2104" s="4" t="s">
        <v>1022</v>
      </c>
      <c r="H2104" s="6">
        <v>300</v>
      </c>
      <c r="I2104" s="12" t="s">
        <v>328</v>
      </c>
      <c r="J2104" s="12" t="s">
        <v>1086</v>
      </c>
      <c r="K2104" s="10">
        <v>66000</v>
      </c>
      <c r="L2104" s="11">
        <v>0.4</v>
      </c>
      <c r="M2104" s="13">
        <f t="shared" si="66"/>
        <v>165000</v>
      </c>
      <c r="N2104" s="13">
        <f t="shared" si="67"/>
        <v>550</v>
      </c>
      <c r="O2104" s="4" t="s">
        <v>1018</v>
      </c>
      <c r="P2104" s="12" t="s">
        <v>329</v>
      </c>
    </row>
    <row r="2105" spans="2:16" ht="14.25" customHeight="1">
      <c r="B2105" s="4" t="s">
        <v>13</v>
      </c>
      <c r="C2105" s="4">
        <v>1128299</v>
      </c>
      <c r="D2105" s="5">
        <v>44309</v>
      </c>
      <c r="E2105" s="4" t="s">
        <v>283</v>
      </c>
      <c r="F2105" s="4" t="s">
        <v>1021</v>
      </c>
      <c r="G2105" s="4" t="s">
        <v>1022</v>
      </c>
      <c r="H2105" s="6">
        <v>350</v>
      </c>
      <c r="I2105" s="12" t="s">
        <v>330</v>
      </c>
      <c r="J2105" s="12" t="s">
        <v>1087</v>
      </c>
      <c r="K2105" s="10">
        <v>67375</v>
      </c>
      <c r="L2105" s="11">
        <v>0.35</v>
      </c>
      <c r="M2105" s="13">
        <f t="shared" si="66"/>
        <v>192500</v>
      </c>
      <c r="N2105" s="13">
        <f t="shared" si="67"/>
        <v>550</v>
      </c>
      <c r="O2105" s="4" t="s">
        <v>1018</v>
      </c>
      <c r="P2105" s="12" t="s">
        <v>331</v>
      </c>
    </row>
    <row r="2106" spans="2:16" ht="14.25" customHeight="1">
      <c r="B2106" s="4" t="s">
        <v>13</v>
      </c>
      <c r="C2106" s="4">
        <v>1128299</v>
      </c>
      <c r="D2106" s="5">
        <v>44309</v>
      </c>
      <c r="E2106" s="4" t="s">
        <v>283</v>
      </c>
      <c r="F2106" s="4" t="s">
        <v>1021</v>
      </c>
      <c r="G2106" s="4" t="s">
        <v>1022</v>
      </c>
      <c r="H2106" s="6">
        <v>250</v>
      </c>
      <c r="I2106" s="12" t="s">
        <v>270</v>
      </c>
      <c r="J2106" s="12" t="s">
        <v>1086</v>
      </c>
      <c r="K2106" s="10">
        <v>43750</v>
      </c>
      <c r="L2106" s="11">
        <v>0.35</v>
      </c>
      <c r="M2106" s="13">
        <f t="shared" si="66"/>
        <v>125000.00000000001</v>
      </c>
      <c r="N2106" s="13">
        <f t="shared" si="67"/>
        <v>500.00000000000006</v>
      </c>
      <c r="O2106" s="4" t="s">
        <v>1018</v>
      </c>
      <c r="P2106" s="12" t="s">
        <v>332</v>
      </c>
    </row>
    <row r="2107" spans="2:16" ht="14.25" customHeight="1">
      <c r="B2107" s="4" t="s">
        <v>13</v>
      </c>
      <c r="C2107" s="4">
        <v>1128299</v>
      </c>
      <c r="D2107" s="5">
        <v>44309</v>
      </c>
      <c r="E2107" s="4" t="s">
        <v>283</v>
      </c>
      <c r="F2107" s="4" t="s">
        <v>1021</v>
      </c>
      <c r="G2107" s="4" t="s">
        <v>1022</v>
      </c>
      <c r="H2107" s="6">
        <v>150</v>
      </c>
      <c r="I2107" s="12" t="s">
        <v>333</v>
      </c>
      <c r="J2107" s="12" t="s">
        <v>1086</v>
      </c>
      <c r="K2107" s="10">
        <v>24750</v>
      </c>
      <c r="L2107" s="11">
        <v>0.3</v>
      </c>
      <c r="M2107" s="13">
        <f t="shared" si="66"/>
        <v>82500</v>
      </c>
      <c r="N2107" s="13">
        <f t="shared" si="67"/>
        <v>550</v>
      </c>
      <c r="O2107" s="4" t="s">
        <v>1018</v>
      </c>
      <c r="P2107" s="12" t="s">
        <v>334</v>
      </c>
    </row>
    <row r="2108" spans="2:16" ht="14.25" customHeight="1">
      <c r="B2108" s="4" t="s">
        <v>13</v>
      </c>
      <c r="C2108" s="4">
        <v>1128299</v>
      </c>
      <c r="D2108" s="5">
        <v>44309</v>
      </c>
      <c r="E2108" s="4" t="s">
        <v>283</v>
      </c>
      <c r="F2108" s="4" t="s">
        <v>1021</v>
      </c>
      <c r="G2108" s="4" t="s">
        <v>1022</v>
      </c>
      <c r="H2108" s="6">
        <v>325</v>
      </c>
      <c r="I2108" s="12" t="s">
        <v>335</v>
      </c>
      <c r="J2108" s="12" t="s">
        <v>1087</v>
      </c>
      <c r="K2108" s="10">
        <v>56875</v>
      </c>
      <c r="L2108" s="11">
        <v>0.25</v>
      </c>
      <c r="M2108" s="13">
        <f t="shared" si="66"/>
        <v>227500</v>
      </c>
      <c r="N2108" s="13">
        <f t="shared" si="67"/>
        <v>700</v>
      </c>
      <c r="O2108" s="4" t="s">
        <v>1018</v>
      </c>
      <c r="P2108" s="12" t="s">
        <v>336</v>
      </c>
    </row>
    <row r="2109" spans="2:16" ht="14.25" customHeight="1">
      <c r="B2109" s="4" t="s">
        <v>13</v>
      </c>
      <c r="C2109" s="4">
        <v>1128299</v>
      </c>
      <c r="D2109" s="5">
        <v>44340</v>
      </c>
      <c r="E2109" s="4" t="s">
        <v>283</v>
      </c>
      <c r="F2109" s="4" t="s">
        <v>1021</v>
      </c>
      <c r="G2109" s="4" t="s">
        <v>1022</v>
      </c>
      <c r="H2109" s="6">
        <v>525</v>
      </c>
      <c r="I2109" s="12" t="s">
        <v>337</v>
      </c>
      <c r="J2109" s="12" t="s">
        <v>1086</v>
      </c>
      <c r="K2109" s="10">
        <v>91875</v>
      </c>
      <c r="L2109" s="11">
        <v>0.35</v>
      </c>
      <c r="M2109" s="13">
        <f t="shared" si="66"/>
        <v>262500</v>
      </c>
      <c r="N2109" s="13">
        <f t="shared" si="67"/>
        <v>500</v>
      </c>
      <c r="O2109" s="4" t="s">
        <v>1018</v>
      </c>
      <c r="P2109" s="12" t="s">
        <v>338</v>
      </c>
    </row>
    <row r="2110" spans="2:16" ht="14.25" customHeight="1">
      <c r="B2110" s="4" t="s">
        <v>13</v>
      </c>
      <c r="C2110" s="4">
        <v>1128299</v>
      </c>
      <c r="D2110" s="5">
        <v>44340</v>
      </c>
      <c r="E2110" s="4" t="s">
        <v>283</v>
      </c>
      <c r="F2110" s="4" t="s">
        <v>1021</v>
      </c>
      <c r="G2110" s="4" t="s">
        <v>1022</v>
      </c>
      <c r="H2110" s="6">
        <v>375</v>
      </c>
      <c r="I2110" s="12" t="s">
        <v>339</v>
      </c>
      <c r="J2110" s="12" t="s">
        <v>1087</v>
      </c>
      <c r="K2110" s="10">
        <v>82500</v>
      </c>
      <c r="L2110" s="11">
        <v>0.4</v>
      </c>
      <c r="M2110" s="13">
        <f t="shared" si="66"/>
        <v>206250</v>
      </c>
      <c r="N2110" s="13">
        <f t="shared" si="67"/>
        <v>550</v>
      </c>
      <c r="O2110" s="4" t="s">
        <v>1018</v>
      </c>
      <c r="P2110" s="12" t="s">
        <v>340</v>
      </c>
    </row>
    <row r="2111" spans="2:16" ht="14.25" customHeight="1">
      <c r="B2111" s="4" t="s">
        <v>13</v>
      </c>
      <c r="C2111" s="4">
        <v>1128299</v>
      </c>
      <c r="D2111" s="5">
        <v>44340</v>
      </c>
      <c r="E2111" s="4" t="s">
        <v>283</v>
      </c>
      <c r="F2111" s="4" t="s">
        <v>1021</v>
      </c>
      <c r="G2111" s="4" t="s">
        <v>1022</v>
      </c>
      <c r="H2111" s="6">
        <v>400</v>
      </c>
      <c r="I2111" s="12" t="s">
        <v>341</v>
      </c>
      <c r="J2111" s="12" t="s">
        <v>1086</v>
      </c>
      <c r="K2111" s="10">
        <v>77000</v>
      </c>
      <c r="L2111" s="11">
        <v>0.35</v>
      </c>
      <c r="M2111" s="13">
        <f t="shared" si="66"/>
        <v>220000</v>
      </c>
      <c r="N2111" s="13">
        <f t="shared" si="67"/>
        <v>550</v>
      </c>
      <c r="O2111" s="4" t="s">
        <v>1018</v>
      </c>
      <c r="P2111" s="12" t="s">
        <v>342</v>
      </c>
    </row>
    <row r="2112" spans="2:16" ht="14.25" customHeight="1">
      <c r="B2112" s="4" t="s">
        <v>13</v>
      </c>
      <c r="C2112" s="4">
        <v>1128299</v>
      </c>
      <c r="D2112" s="5">
        <v>44340</v>
      </c>
      <c r="E2112" s="4" t="s">
        <v>283</v>
      </c>
      <c r="F2112" s="4" t="s">
        <v>1021</v>
      </c>
      <c r="G2112" s="4" t="s">
        <v>1022</v>
      </c>
      <c r="H2112" s="6">
        <v>300</v>
      </c>
      <c r="I2112" s="12" t="s">
        <v>343</v>
      </c>
      <c r="J2112" s="12" t="s">
        <v>1087</v>
      </c>
      <c r="K2112" s="10">
        <v>52500</v>
      </c>
      <c r="L2112" s="11">
        <v>0.35</v>
      </c>
      <c r="M2112" s="13">
        <f t="shared" si="66"/>
        <v>150000</v>
      </c>
      <c r="N2112" s="13">
        <f t="shared" si="67"/>
        <v>500</v>
      </c>
      <c r="O2112" s="4" t="s">
        <v>1018</v>
      </c>
      <c r="P2112" s="12" t="s">
        <v>344</v>
      </c>
    </row>
    <row r="2113" spans="2:16" ht="14.25" customHeight="1">
      <c r="B2113" s="4" t="s">
        <v>13</v>
      </c>
      <c r="C2113" s="4">
        <v>1128299</v>
      </c>
      <c r="D2113" s="5">
        <v>44340</v>
      </c>
      <c r="E2113" s="4" t="s">
        <v>283</v>
      </c>
      <c r="F2113" s="4" t="s">
        <v>1021</v>
      </c>
      <c r="G2113" s="4" t="s">
        <v>1022</v>
      </c>
      <c r="H2113" s="6">
        <v>200</v>
      </c>
      <c r="I2113" s="12" t="s">
        <v>85</v>
      </c>
      <c r="J2113" s="12" t="s">
        <v>1086</v>
      </c>
      <c r="K2113" s="10">
        <v>33000</v>
      </c>
      <c r="L2113" s="11">
        <v>0.3</v>
      </c>
      <c r="M2113" s="13">
        <f t="shared" si="66"/>
        <v>110000</v>
      </c>
      <c r="N2113" s="13">
        <f t="shared" si="67"/>
        <v>550</v>
      </c>
      <c r="O2113" s="4" t="s">
        <v>1018</v>
      </c>
      <c r="P2113" s="12" t="s">
        <v>345</v>
      </c>
    </row>
    <row r="2114" spans="2:16" ht="14.25" customHeight="1">
      <c r="B2114" s="4" t="s">
        <v>13</v>
      </c>
      <c r="C2114" s="4">
        <v>1128299</v>
      </c>
      <c r="D2114" s="5">
        <v>44340</v>
      </c>
      <c r="E2114" s="4" t="s">
        <v>283</v>
      </c>
      <c r="F2114" s="4" t="s">
        <v>1021</v>
      </c>
      <c r="G2114" s="4" t="s">
        <v>1022</v>
      </c>
      <c r="H2114" s="6">
        <v>375</v>
      </c>
      <c r="I2114" s="12" t="s">
        <v>346</v>
      </c>
      <c r="J2114" s="12" t="s">
        <v>1087</v>
      </c>
      <c r="K2114" s="10">
        <v>65625</v>
      </c>
      <c r="L2114" s="11">
        <v>0.25</v>
      </c>
      <c r="M2114" s="13">
        <f t="shared" si="66"/>
        <v>262500</v>
      </c>
      <c r="N2114" s="13">
        <f t="shared" si="67"/>
        <v>700</v>
      </c>
      <c r="O2114" s="4" t="s">
        <v>1018</v>
      </c>
      <c r="P2114" s="12" t="s">
        <v>347</v>
      </c>
    </row>
    <row r="2115" spans="2:16" ht="14.25" customHeight="1">
      <c r="B2115" s="4" t="s">
        <v>13</v>
      </c>
      <c r="C2115" s="4">
        <v>1128299</v>
      </c>
      <c r="D2115" s="5">
        <v>44370</v>
      </c>
      <c r="E2115" s="4" t="s">
        <v>283</v>
      </c>
      <c r="F2115" s="4" t="s">
        <v>1021</v>
      </c>
      <c r="G2115" s="4" t="s">
        <v>1022</v>
      </c>
      <c r="H2115" s="6">
        <v>625</v>
      </c>
      <c r="I2115" s="12" t="s">
        <v>348</v>
      </c>
      <c r="J2115" s="12" t="s">
        <v>1087</v>
      </c>
      <c r="K2115" s="10">
        <v>109375</v>
      </c>
      <c r="L2115" s="11">
        <v>0.35</v>
      </c>
      <c r="M2115" s="13">
        <f t="shared" si="66"/>
        <v>312500</v>
      </c>
      <c r="N2115" s="13">
        <f t="shared" si="67"/>
        <v>500</v>
      </c>
      <c r="O2115" s="4" t="s">
        <v>1018</v>
      </c>
      <c r="P2115" s="12" t="s">
        <v>349</v>
      </c>
    </row>
    <row r="2116" spans="2:16" ht="14.25" customHeight="1">
      <c r="B2116" s="4" t="s">
        <v>13</v>
      </c>
      <c r="C2116" s="4">
        <v>1128299</v>
      </c>
      <c r="D2116" s="5">
        <v>44370</v>
      </c>
      <c r="E2116" s="4" t="s">
        <v>283</v>
      </c>
      <c r="F2116" s="4" t="s">
        <v>1021</v>
      </c>
      <c r="G2116" s="4" t="s">
        <v>1022</v>
      </c>
      <c r="H2116" s="6">
        <v>475</v>
      </c>
      <c r="I2116" s="12" t="s">
        <v>350</v>
      </c>
      <c r="J2116" s="12" t="s">
        <v>1087</v>
      </c>
      <c r="K2116" s="10">
        <v>104500</v>
      </c>
      <c r="L2116" s="11">
        <v>0.4</v>
      </c>
      <c r="M2116" s="13">
        <f t="shared" si="66"/>
        <v>261250</v>
      </c>
      <c r="N2116" s="13">
        <f t="shared" si="67"/>
        <v>550</v>
      </c>
      <c r="O2116" s="4" t="s">
        <v>1018</v>
      </c>
      <c r="P2116" s="12" t="s">
        <v>351</v>
      </c>
    </row>
    <row r="2117" spans="2:16" ht="14.25" customHeight="1">
      <c r="B2117" s="4" t="s">
        <v>13</v>
      </c>
      <c r="C2117" s="4">
        <v>1128299</v>
      </c>
      <c r="D2117" s="5">
        <v>44370</v>
      </c>
      <c r="E2117" s="4" t="s">
        <v>283</v>
      </c>
      <c r="F2117" s="4" t="s">
        <v>1021</v>
      </c>
      <c r="G2117" s="4" t="s">
        <v>1022</v>
      </c>
      <c r="H2117" s="6">
        <v>475</v>
      </c>
      <c r="I2117" s="12" t="s">
        <v>352</v>
      </c>
      <c r="J2117" s="12" t="s">
        <v>1087</v>
      </c>
      <c r="K2117" s="10">
        <v>91437.5</v>
      </c>
      <c r="L2117" s="11">
        <v>0.35</v>
      </c>
      <c r="M2117" s="13">
        <f t="shared" si="66"/>
        <v>261250.00000000003</v>
      </c>
      <c r="N2117" s="13">
        <f t="shared" si="67"/>
        <v>550.00000000000011</v>
      </c>
      <c r="O2117" s="4" t="s">
        <v>1018</v>
      </c>
      <c r="P2117" s="12" t="s">
        <v>353</v>
      </c>
    </row>
    <row r="2118" spans="2:16" ht="14.25" customHeight="1">
      <c r="B2118" s="4" t="s">
        <v>13</v>
      </c>
      <c r="C2118" s="4">
        <v>1128299</v>
      </c>
      <c r="D2118" s="5">
        <v>44370</v>
      </c>
      <c r="E2118" s="4" t="s">
        <v>283</v>
      </c>
      <c r="F2118" s="4" t="s">
        <v>1021</v>
      </c>
      <c r="G2118" s="4" t="s">
        <v>1022</v>
      </c>
      <c r="H2118" s="6">
        <v>350</v>
      </c>
      <c r="I2118" s="12" t="s">
        <v>354</v>
      </c>
      <c r="J2118" s="12" t="s">
        <v>1087</v>
      </c>
      <c r="K2118" s="10">
        <v>61250</v>
      </c>
      <c r="L2118" s="11">
        <v>0.35</v>
      </c>
      <c r="M2118" s="13">
        <f t="shared" si="66"/>
        <v>175000</v>
      </c>
      <c r="N2118" s="13">
        <f t="shared" si="67"/>
        <v>500</v>
      </c>
      <c r="O2118" s="4" t="s">
        <v>1018</v>
      </c>
      <c r="P2118" s="12" t="s">
        <v>355</v>
      </c>
    </row>
    <row r="2119" spans="2:16" ht="14.25" customHeight="1">
      <c r="B2119" s="4" t="s">
        <v>13</v>
      </c>
      <c r="C2119" s="4">
        <v>1128299</v>
      </c>
      <c r="D2119" s="5">
        <v>44370</v>
      </c>
      <c r="E2119" s="4" t="s">
        <v>283</v>
      </c>
      <c r="F2119" s="4" t="s">
        <v>1021</v>
      </c>
      <c r="G2119" s="4" t="s">
        <v>1022</v>
      </c>
      <c r="H2119" s="6">
        <v>225</v>
      </c>
      <c r="I2119" s="12" t="s">
        <v>356</v>
      </c>
      <c r="J2119" s="12" t="s">
        <v>1087</v>
      </c>
      <c r="K2119" s="10">
        <v>37125</v>
      </c>
      <c r="L2119" s="11">
        <v>0.3</v>
      </c>
      <c r="M2119" s="13">
        <f t="shared" ref="M2119:M2182" si="68">K2119/L2119</f>
        <v>123750</v>
      </c>
      <c r="N2119" s="13">
        <f t="shared" ref="N2119:N2182" si="69">M2119/H2119</f>
        <v>550</v>
      </c>
      <c r="O2119" s="4" t="s">
        <v>1018</v>
      </c>
      <c r="P2119" s="12" t="s">
        <v>357</v>
      </c>
    </row>
    <row r="2120" spans="2:16" ht="14.25" customHeight="1">
      <c r="B2120" s="4" t="s">
        <v>13</v>
      </c>
      <c r="C2120" s="4">
        <v>1128299</v>
      </c>
      <c r="D2120" s="5">
        <v>44370</v>
      </c>
      <c r="E2120" s="4" t="s">
        <v>283</v>
      </c>
      <c r="F2120" s="4" t="s">
        <v>1021</v>
      </c>
      <c r="G2120" s="4" t="s">
        <v>1022</v>
      </c>
      <c r="H2120" s="6">
        <v>525</v>
      </c>
      <c r="I2120" s="12" t="s">
        <v>358</v>
      </c>
      <c r="J2120" s="12" t="s">
        <v>1087</v>
      </c>
      <c r="K2120" s="10">
        <v>91875</v>
      </c>
      <c r="L2120" s="11">
        <v>0.25</v>
      </c>
      <c r="M2120" s="13">
        <f t="shared" si="68"/>
        <v>367500</v>
      </c>
      <c r="N2120" s="13">
        <f t="shared" si="69"/>
        <v>700</v>
      </c>
      <c r="O2120" s="4" t="s">
        <v>1018</v>
      </c>
      <c r="P2120" s="12" t="s">
        <v>359</v>
      </c>
    </row>
    <row r="2121" spans="2:16" ht="14.25" customHeight="1">
      <c r="B2121" s="4" t="s">
        <v>13</v>
      </c>
      <c r="C2121" s="4">
        <v>1128299</v>
      </c>
      <c r="D2121" s="5">
        <v>44399</v>
      </c>
      <c r="E2121" s="4" t="s">
        <v>283</v>
      </c>
      <c r="F2121" s="4" t="s">
        <v>1021</v>
      </c>
      <c r="G2121" s="4" t="s">
        <v>1022</v>
      </c>
      <c r="H2121" s="6">
        <v>675</v>
      </c>
      <c r="I2121" s="12" t="s">
        <v>360</v>
      </c>
      <c r="J2121" s="12" t="s">
        <v>1086</v>
      </c>
      <c r="K2121" s="10">
        <v>118125</v>
      </c>
      <c r="L2121" s="11">
        <v>0.35</v>
      </c>
      <c r="M2121" s="13">
        <f t="shared" si="68"/>
        <v>337500</v>
      </c>
      <c r="N2121" s="13">
        <f t="shared" si="69"/>
        <v>500</v>
      </c>
      <c r="O2121" s="4" t="s">
        <v>1018</v>
      </c>
      <c r="P2121" s="12" t="s">
        <v>361</v>
      </c>
    </row>
    <row r="2122" spans="2:16" ht="14.25" customHeight="1">
      <c r="B2122" s="4" t="s">
        <v>13</v>
      </c>
      <c r="C2122" s="4">
        <v>1128299</v>
      </c>
      <c r="D2122" s="5">
        <v>44399</v>
      </c>
      <c r="E2122" s="4" t="s">
        <v>283</v>
      </c>
      <c r="F2122" s="4" t="s">
        <v>1021</v>
      </c>
      <c r="G2122" s="4" t="s">
        <v>1022</v>
      </c>
      <c r="H2122" s="6">
        <v>525</v>
      </c>
      <c r="I2122" s="12" t="s">
        <v>362</v>
      </c>
      <c r="J2122" s="12" t="s">
        <v>1087</v>
      </c>
      <c r="K2122" s="10">
        <v>115500</v>
      </c>
      <c r="L2122" s="11">
        <v>0.4</v>
      </c>
      <c r="M2122" s="13">
        <f t="shared" si="68"/>
        <v>288750</v>
      </c>
      <c r="N2122" s="13">
        <f t="shared" si="69"/>
        <v>550</v>
      </c>
      <c r="O2122" s="4" t="s">
        <v>1018</v>
      </c>
      <c r="P2122" s="12" t="s">
        <v>363</v>
      </c>
    </row>
    <row r="2123" spans="2:16" ht="14.25" customHeight="1">
      <c r="B2123" s="4" t="s">
        <v>13</v>
      </c>
      <c r="C2123" s="4">
        <v>1128299</v>
      </c>
      <c r="D2123" s="5">
        <v>44399</v>
      </c>
      <c r="E2123" s="4" t="s">
        <v>283</v>
      </c>
      <c r="F2123" s="4" t="s">
        <v>1021</v>
      </c>
      <c r="G2123" s="4" t="s">
        <v>1022</v>
      </c>
      <c r="H2123" s="6">
        <v>475</v>
      </c>
      <c r="I2123" s="12" t="s">
        <v>364</v>
      </c>
      <c r="J2123" s="12" t="s">
        <v>1087</v>
      </c>
      <c r="K2123" s="10">
        <v>91437.5</v>
      </c>
      <c r="L2123" s="11">
        <v>0.35</v>
      </c>
      <c r="M2123" s="13">
        <f t="shared" si="68"/>
        <v>261250.00000000003</v>
      </c>
      <c r="N2123" s="13">
        <f t="shared" si="69"/>
        <v>550.00000000000011</v>
      </c>
      <c r="O2123" s="4" t="s">
        <v>1018</v>
      </c>
      <c r="P2123" s="12" t="s">
        <v>365</v>
      </c>
    </row>
    <row r="2124" spans="2:16" ht="14.25" customHeight="1">
      <c r="B2124" s="4" t="s">
        <v>13</v>
      </c>
      <c r="C2124" s="4">
        <v>1128299</v>
      </c>
      <c r="D2124" s="5">
        <v>44399</v>
      </c>
      <c r="E2124" s="4" t="s">
        <v>283</v>
      </c>
      <c r="F2124" s="4" t="s">
        <v>1021</v>
      </c>
      <c r="G2124" s="4" t="s">
        <v>1022</v>
      </c>
      <c r="H2124" s="6">
        <v>375</v>
      </c>
      <c r="I2124" s="12" t="s">
        <v>366</v>
      </c>
      <c r="J2124" s="12" t="s">
        <v>1086</v>
      </c>
      <c r="K2124" s="10">
        <v>65625</v>
      </c>
      <c r="L2124" s="11">
        <v>0.35</v>
      </c>
      <c r="M2124" s="13">
        <f t="shared" si="68"/>
        <v>187500</v>
      </c>
      <c r="N2124" s="13">
        <f t="shared" si="69"/>
        <v>500</v>
      </c>
      <c r="O2124" s="4" t="s">
        <v>1018</v>
      </c>
      <c r="P2124" s="12" t="s">
        <v>367</v>
      </c>
    </row>
    <row r="2125" spans="2:16" ht="14.25" customHeight="1">
      <c r="B2125" s="4" t="s">
        <v>13</v>
      </c>
      <c r="C2125" s="4">
        <v>1128299</v>
      </c>
      <c r="D2125" s="5">
        <v>44399</v>
      </c>
      <c r="E2125" s="4" t="s">
        <v>283</v>
      </c>
      <c r="F2125" s="4" t="s">
        <v>1021</v>
      </c>
      <c r="G2125" s="4" t="s">
        <v>1022</v>
      </c>
      <c r="H2125" s="6">
        <v>425</v>
      </c>
      <c r="I2125" s="12" t="s">
        <v>368</v>
      </c>
      <c r="J2125" s="12" t="s">
        <v>1086</v>
      </c>
      <c r="K2125" s="10">
        <v>70125</v>
      </c>
      <c r="L2125" s="11">
        <v>0.3</v>
      </c>
      <c r="M2125" s="13">
        <f t="shared" si="68"/>
        <v>233750</v>
      </c>
      <c r="N2125" s="13">
        <f t="shared" si="69"/>
        <v>550</v>
      </c>
      <c r="O2125" s="4" t="s">
        <v>1018</v>
      </c>
      <c r="P2125" s="12" t="s">
        <v>369</v>
      </c>
    </row>
    <row r="2126" spans="2:16" ht="14.25" customHeight="1">
      <c r="B2126" s="4" t="s">
        <v>13</v>
      </c>
      <c r="C2126" s="4">
        <v>1128299</v>
      </c>
      <c r="D2126" s="5">
        <v>44399</v>
      </c>
      <c r="E2126" s="4" t="s">
        <v>283</v>
      </c>
      <c r="F2126" s="4" t="s">
        <v>1021</v>
      </c>
      <c r="G2126" s="4" t="s">
        <v>1022</v>
      </c>
      <c r="H2126" s="6">
        <v>425</v>
      </c>
      <c r="I2126" s="12" t="s">
        <v>370</v>
      </c>
      <c r="J2126" s="12" t="s">
        <v>1086</v>
      </c>
      <c r="K2126" s="10">
        <v>74375</v>
      </c>
      <c r="L2126" s="11">
        <v>0.25</v>
      </c>
      <c r="M2126" s="13">
        <f t="shared" si="68"/>
        <v>297500</v>
      </c>
      <c r="N2126" s="13">
        <f t="shared" si="69"/>
        <v>700</v>
      </c>
      <c r="O2126" s="4" t="s">
        <v>1018</v>
      </c>
      <c r="P2126" s="12" t="s">
        <v>371</v>
      </c>
    </row>
    <row r="2127" spans="2:16" ht="14.25" customHeight="1">
      <c r="B2127" s="4" t="s">
        <v>13</v>
      </c>
      <c r="C2127" s="4">
        <v>1128299</v>
      </c>
      <c r="D2127" s="5">
        <v>44431</v>
      </c>
      <c r="E2127" s="4" t="s">
        <v>283</v>
      </c>
      <c r="F2127" s="4" t="s">
        <v>1021</v>
      </c>
      <c r="G2127" s="4" t="s">
        <v>1022</v>
      </c>
      <c r="H2127" s="6">
        <v>625</v>
      </c>
      <c r="I2127" s="12" t="s">
        <v>372</v>
      </c>
      <c r="J2127" s="12" t="s">
        <v>1087</v>
      </c>
      <c r="K2127" s="10">
        <v>120312.5</v>
      </c>
      <c r="L2127" s="11">
        <v>0.35</v>
      </c>
      <c r="M2127" s="13">
        <f t="shared" si="68"/>
        <v>343750</v>
      </c>
      <c r="N2127" s="13">
        <f t="shared" si="69"/>
        <v>550</v>
      </c>
      <c r="O2127" s="4" t="s">
        <v>1018</v>
      </c>
      <c r="P2127" s="12" t="s">
        <v>373</v>
      </c>
    </row>
    <row r="2128" spans="2:16" ht="14.25" customHeight="1">
      <c r="B2128" s="4" t="s">
        <v>13</v>
      </c>
      <c r="C2128" s="4">
        <v>1128299</v>
      </c>
      <c r="D2128" s="5">
        <v>44431</v>
      </c>
      <c r="E2128" s="4" t="s">
        <v>283</v>
      </c>
      <c r="F2128" s="4" t="s">
        <v>1021</v>
      </c>
      <c r="G2128" s="4" t="s">
        <v>1022</v>
      </c>
      <c r="H2128" s="6">
        <v>575</v>
      </c>
      <c r="I2128" s="12" t="s">
        <v>374</v>
      </c>
      <c r="J2128" s="12" t="s">
        <v>1087</v>
      </c>
      <c r="K2128" s="10">
        <v>138000</v>
      </c>
      <c r="L2128" s="11">
        <v>0.4</v>
      </c>
      <c r="M2128" s="13">
        <f t="shared" si="68"/>
        <v>345000</v>
      </c>
      <c r="N2128" s="13">
        <f t="shared" si="69"/>
        <v>600</v>
      </c>
      <c r="O2128" s="4" t="s">
        <v>1018</v>
      </c>
      <c r="P2128" s="12" t="s">
        <v>375</v>
      </c>
    </row>
    <row r="2129" spans="2:16" ht="14.25" customHeight="1">
      <c r="B2129" s="4" t="s">
        <v>13</v>
      </c>
      <c r="C2129" s="4">
        <v>1128299</v>
      </c>
      <c r="D2129" s="5">
        <v>44431</v>
      </c>
      <c r="E2129" s="4" t="s">
        <v>283</v>
      </c>
      <c r="F2129" s="4" t="s">
        <v>1021</v>
      </c>
      <c r="G2129" s="4" t="s">
        <v>1022</v>
      </c>
      <c r="H2129" s="6">
        <v>450</v>
      </c>
      <c r="I2129" s="12" t="s">
        <v>66</v>
      </c>
      <c r="J2129" s="12" t="s">
        <v>1087</v>
      </c>
      <c r="K2129" s="10">
        <v>86625</v>
      </c>
      <c r="L2129" s="11">
        <v>0.35</v>
      </c>
      <c r="M2129" s="13">
        <f t="shared" si="68"/>
        <v>247500.00000000003</v>
      </c>
      <c r="N2129" s="13">
        <f t="shared" si="69"/>
        <v>550.00000000000011</v>
      </c>
      <c r="O2129" s="4" t="s">
        <v>1018</v>
      </c>
      <c r="P2129" s="12" t="s">
        <v>376</v>
      </c>
    </row>
    <row r="2130" spans="2:16" ht="14.25" customHeight="1">
      <c r="B2130" s="4" t="s">
        <v>13</v>
      </c>
      <c r="C2130" s="4">
        <v>1128299</v>
      </c>
      <c r="D2130" s="5">
        <v>44431</v>
      </c>
      <c r="E2130" s="4" t="s">
        <v>283</v>
      </c>
      <c r="F2130" s="4" t="s">
        <v>1021</v>
      </c>
      <c r="G2130" s="4" t="s">
        <v>1022</v>
      </c>
      <c r="H2130" s="6">
        <v>400</v>
      </c>
      <c r="I2130" s="12" t="s">
        <v>85</v>
      </c>
      <c r="J2130" s="12" t="s">
        <v>1086</v>
      </c>
      <c r="K2130" s="10">
        <v>77000</v>
      </c>
      <c r="L2130" s="11">
        <v>0.35</v>
      </c>
      <c r="M2130" s="13">
        <f t="shared" si="68"/>
        <v>220000</v>
      </c>
      <c r="N2130" s="13">
        <f t="shared" si="69"/>
        <v>550</v>
      </c>
      <c r="O2130" s="4" t="s">
        <v>1018</v>
      </c>
      <c r="P2130" s="12" t="s">
        <v>377</v>
      </c>
    </row>
    <row r="2131" spans="2:16" ht="14.25" customHeight="1">
      <c r="B2131" s="4" t="s">
        <v>13</v>
      </c>
      <c r="C2131" s="4">
        <v>1128299</v>
      </c>
      <c r="D2131" s="5">
        <v>44431</v>
      </c>
      <c r="E2131" s="4" t="s">
        <v>283</v>
      </c>
      <c r="F2131" s="4" t="s">
        <v>1021</v>
      </c>
      <c r="G2131" s="4" t="s">
        <v>1022</v>
      </c>
      <c r="H2131" s="6">
        <v>400</v>
      </c>
      <c r="I2131" s="12" t="s">
        <v>378</v>
      </c>
      <c r="J2131" s="12" t="s">
        <v>1087</v>
      </c>
      <c r="K2131" s="10">
        <v>78000</v>
      </c>
      <c r="L2131" s="11">
        <v>0.3</v>
      </c>
      <c r="M2131" s="13">
        <f t="shared" si="68"/>
        <v>260000</v>
      </c>
      <c r="N2131" s="13">
        <f t="shared" si="69"/>
        <v>650</v>
      </c>
      <c r="O2131" s="4" t="s">
        <v>1018</v>
      </c>
      <c r="P2131" s="12" t="s">
        <v>379</v>
      </c>
    </row>
    <row r="2132" spans="2:16" ht="14.25" customHeight="1">
      <c r="B2132" s="4" t="s">
        <v>13</v>
      </c>
      <c r="C2132" s="4">
        <v>1128299</v>
      </c>
      <c r="D2132" s="5">
        <v>44431</v>
      </c>
      <c r="E2132" s="4" t="s">
        <v>283</v>
      </c>
      <c r="F2132" s="4" t="s">
        <v>1021</v>
      </c>
      <c r="G2132" s="4" t="s">
        <v>1022</v>
      </c>
      <c r="H2132" s="6">
        <v>375</v>
      </c>
      <c r="I2132" s="12" t="s">
        <v>380</v>
      </c>
      <c r="J2132" s="12" t="s">
        <v>1087</v>
      </c>
      <c r="K2132" s="10">
        <v>65625</v>
      </c>
      <c r="L2132" s="11">
        <v>0.25</v>
      </c>
      <c r="M2132" s="13">
        <f t="shared" si="68"/>
        <v>262500</v>
      </c>
      <c r="N2132" s="13">
        <f t="shared" si="69"/>
        <v>700</v>
      </c>
      <c r="O2132" s="4" t="s">
        <v>1018</v>
      </c>
      <c r="P2132" s="12" t="s">
        <v>381</v>
      </c>
    </row>
    <row r="2133" spans="2:16" ht="14.25" customHeight="1">
      <c r="B2133" s="4" t="s">
        <v>13</v>
      </c>
      <c r="C2133" s="4">
        <v>1128299</v>
      </c>
      <c r="D2133" s="5">
        <v>44463</v>
      </c>
      <c r="E2133" s="4" t="s">
        <v>283</v>
      </c>
      <c r="F2133" s="4" t="s">
        <v>1021</v>
      </c>
      <c r="G2133" s="4" t="s">
        <v>1022</v>
      </c>
      <c r="H2133" s="6">
        <v>575</v>
      </c>
      <c r="I2133" s="12" t="s">
        <v>37</v>
      </c>
      <c r="J2133" s="12" t="s">
        <v>1086</v>
      </c>
      <c r="K2133" s="10">
        <v>90562.5</v>
      </c>
      <c r="L2133" s="11">
        <v>0.35</v>
      </c>
      <c r="M2133" s="13">
        <f t="shared" si="68"/>
        <v>258750.00000000003</v>
      </c>
      <c r="N2133" s="13">
        <f t="shared" si="69"/>
        <v>450.00000000000006</v>
      </c>
      <c r="O2133" s="4" t="s">
        <v>1018</v>
      </c>
      <c r="P2133" s="12" t="s">
        <v>382</v>
      </c>
    </row>
    <row r="2134" spans="2:16" ht="14.25" customHeight="1">
      <c r="B2134" s="4" t="s">
        <v>13</v>
      </c>
      <c r="C2134" s="4">
        <v>1128299</v>
      </c>
      <c r="D2134" s="5">
        <v>44463</v>
      </c>
      <c r="E2134" s="4" t="s">
        <v>283</v>
      </c>
      <c r="F2134" s="4" t="s">
        <v>1021</v>
      </c>
      <c r="G2134" s="4" t="s">
        <v>1022</v>
      </c>
      <c r="H2134" s="6">
        <v>575</v>
      </c>
      <c r="I2134" s="12" t="s">
        <v>383</v>
      </c>
      <c r="J2134" s="12" t="s">
        <v>1086</v>
      </c>
      <c r="K2134" s="10">
        <v>115000</v>
      </c>
      <c r="L2134" s="11">
        <v>0.4</v>
      </c>
      <c r="M2134" s="13">
        <f t="shared" si="68"/>
        <v>287500</v>
      </c>
      <c r="N2134" s="13">
        <f t="shared" si="69"/>
        <v>500</v>
      </c>
      <c r="O2134" s="4" t="s">
        <v>1018</v>
      </c>
      <c r="P2134" s="12" t="s">
        <v>384</v>
      </c>
    </row>
    <row r="2135" spans="2:16" ht="14.25" customHeight="1">
      <c r="B2135" s="4" t="s">
        <v>13</v>
      </c>
      <c r="C2135" s="4">
        <v>1128299</v>
      </c>
      <c r="D2135" s="5">
        <v>44463</v>
      </c>
      <c r="E2135" s="4" t="s">
        <v>283</v>
      </c>
      <c r="F2135" s="4" t="s">
        <v>1021</v>
      </c>
      <c r="G2135" s="4" t="s">
        <v>1022</v>
      </c>
      <c r="H2135" s="6">
        <v>425</v>
      </c>
      <c r="I2135" s="12" t="s">
        <v>385</v>
      </c>
      <c r="J2135" s="12" t="s">
        <v>1086</v>
      </c>
      <c r="K2135" s="10">
        <v>66937.5</v>
      </c>
      <c r="L2135" s="11">
        <v>0.35</v>
      </c>
      <c r="M2135" s="13">
        <f t="shared" si="68"/>
        <v>191250</v>
      </c>
      <c r="N2135" s="13">
        <f t="shared" si="69"/>
        <v>450</v>
      </c>
      <c r="O2135" s="4" t="s">
        <v>1018</v>
      </c>
      <c r="P2135" s="12" t="s">
        <v>386</v>
      </c>
    </row>
    <row r="2136" spans="2:16" ht="14.25" customHeight="1">
      <c r="B2136" s="4" t="s">
        <v>13</v>
      </c>
      <c r="C2136" s="4">
        <v>1128299</v>
      </c>
      <c r="D2136" s="5">
        <v>44463</v>
      </c>
      <c r="E2136" s="4" t="s">
        <v>283</v>
      </c>
      <c r="F2136" s="4" t="s">
        <v>1021</v>
      </c>
      <c r="G2136" s="4" t="s">
        <v>1022</v>
      </c>
      <c r="H2136" s="6">
        <v>375</v>
      </c>
      <c r="I2136" s="12" t="s">
        <v>387</v>
      </c>
      <c r="J2136" s="12" t="s">
        <v>1087</v>
      </c>
      <c r="K2136" s="10">
        <v>59062.5</v>
      </c>
      <c r="L2136" s="11">
        <v>0.35</v>
      </c>
      <c r="M2136" s="13">
        <f t="shared" si="68"/>
        <v>168750</v>
      </c>
      <c r="N2136" s="13">
        <f t="shared" si="69"/>
        <v>450</v>
      </c>
      <c r="O2136" s="4" t="s">
        <v>1018</v>
      </c>
      <c r="P2136" s="12" t="s">
        <v>388</v>
      </c>
    </row>
    <row r="2137" spans="2:16" ht="14.25" customHeight="1">
      <c r="B2137" s="4" t="s">
        <v>13</v>
      </c>
      <c r="C2137" s="4">
        <v>1128299</v>
      </c>
      <c r="D2137" s="5">
        <v>44463</v>
      </c>
      <c r="E2137" s="4" t="s">
        <v>283</v>
      </c>
      <c r="F2137" s="4" t="s">
        <v>1021</v>
      </c>
      <c r="G2137" s="4" t="s">
        <v>1022</v>
      </c>
      <c r="H2137" s="6">
        <v>375</v>
      </c>
      <c r="I2137" s="12" t="s">
        <v>389</v>
      </c>
      <c r="J2137" s="12" t="s">
        <v>1087</v>
      </c>
      <c r="K2137" s="10">
        <v>61875</v>
      </c>
      <c r="L2137" s="11">
        <v>0.3</v>
      </c>
      <c r="M2137" s="13">
        <f t="shared" si="68"/>
        <v>206250</v>
      </c>
      <c r="N2137" s="13">
        <f t="shared" si="69"/>
        <v>550</v>
      </c>
      <c r="O2137" s="4" t="s">
        <v>1018</v>
      </c>
      <c r="P2137" s="12" t="s">
        <v>390</v>
      </c>
    </row>
    <row r="2138" spans="2:16" ht="14.25" customHeight="1">
      <c r="B2138" s="4" t="s">
        <v>13</v>
      </c>
      <c r="C2138" s="4">
        <v>1128299</v>
      </c>
      <c r="D2138" s="5">
        <v>44463</v>
      </c>
      <c r="E2138" s="4" t="s">
        <v>283</v>
      </c>
      <c r="F2138" s="4" t="s">
        <v>1021</v>
      </c>
      <c r="G2138" s="4" t="s">
        <v>1022</v>
      </c>
      <c r="H2138" s="6">
        <v>425</v>
      </c>
      <c r="I2138" s="12" t="s">
        <v>99</v>
      </c>
      <c r="J2138" s="12" t="s">
        <v>1087</v>
      </c>
      <c r="K2138" s="10">
        <v>63750</v>
      </c>
      <c r="L2138" s="11">
        <v>0.25</v>
      </c>
      <c r="M2138" s="13">
        <f t="shared" si="68"/>
        <v>255000</v>
      </c>
      <c r="N2138" s="13">
        <f t="shared" si="69"/>
        <v>600</v>
      </c>
      <c r="O2138" s="4" t="s">
        <v>1018</v>
      </c>
      <c r="P2138" s="12" t="s">
        <v>391</v>
      </c>
    </row>
    <row r="2139" spans="2:16" ht="14.25" customHeight="1">
      <c r="B2139" s="4" t="s">
        <v>13</v>
      </c>
      <c r="C2139" s="4">
        <v>1128299</v>
      </c>
      <c r="D2139" s="5">
        <v>44492</v>
      </c>
      <c r="E2139" s="4" t="s">
        <v>283</v>
      </c>
      <c r="F2139" s="4" t="s">
        <v>1021</v>
      </c>
      <c r="G2139" s="4" t="s">
        <v>1022</v>
      </c>
      <c r="H2139" s="6">
        <v>500</v>
      </c>
      <c r="I2139" s="12" t="s">
        <v>392</v>
      </c>
      <c r="J2139" s="12" t="s">
        <v>1087</v>
      </c>
      <c r="K2139" s="10">
        <v>78750</v>
      </c>
      <c r="L2139" s="11">
        <v>0.35</v>
      </c>
      <c r="M2139" s="13">
        <f t="shared" si="68"/>
        <v>225000</v>
      </c>
      <c r="N2139" s="13">
        <f t="shared" si="69"/>
        <v>450</v>
      </c>
      <c r="O2139" s="4" t="s">
        <v>1018</v>
      </c>
      <c r="P2139" s="12" t="s">
        <v>393</v>
      </c>
    </row>
    <row r="2140" spans="2:16" ht="14.25" customHeight="1">
      <c r="B2140" s="4" t="s">
        <v>13</v>
      </c>
      <c r="C2140" s="4">
        <v>1128299</v>
      </c>
      <c r="D2140" s="5">
        <v>44492</v>
      </c>
      <c r="E2140" s="4" t="s">
        <v>283</v>
      </c>
      <c r="F2140" s="4" t="s">
        <v>1021</v>
      </c>
      <c r="G2140" s="4" t="s">
        <v>1022</v>
      </c>
      <c r="H2140" s="6">
        <v>500</v>
      </c>
      <c r="I2140" s="12" t="s">
        <v>394</v>
      </c>
      <c r="J2140" s="12" t="s">
        <v>1087</v>
      </c>
      <c r="K2140" s="10">
        <v>100000</v>
      </c>
      <c r="L2140" s="11">
        <v>0.4</v>
      </c>
      <c r="M2140" s="13">
        <f t="shared" si="68"/>
        <v>250000</v>
      </c>
      <c r="N2140" s="13">
        <f t="shared" si="69"/>
        <v>500</v>
      </c>
      <c r="O2140" s="4" t="s">
        <v>1018</v>
      </c>
      <c r="P2140" s="12" t="s">
        <v>395</v>
      </c>
    </row>
    <row r="2141" spans="2:16" ht="14.25" customHeight="1">
      <c r="B2141" s="4" t="s">
        <v>13</v>
      </c>
      <c r="C2141" s="4">
        <v>1128299</v>
      </c>
      <c r="D2141" s="5">
        <v>44492</v>
      </c>
      <c r="E2141" s="4" t="s">
        <v>283</v>
      </c>
      <c r="F2141" s="4" t="s">
        <v>1021</v>
      </c>
      <c r="G2141" s="4" t="s">
        <v>1022</v>
      </c>
      <c r="H2141" s="6">
        <v>325</v>
      </c>
      <c r="I2141" s="12" t="s">
        <v>396</v>
      </c>
      <c r="J2141" s="12" t="s">
        <v>1087</v>
      </c>
      <c r="K2141" s="10">
        <v>51187.5</v>
      </c>
      <c r="L2141" s="11">
        <v>0.35</v>
      </c>
      <c r="M2141" s="13">
        <f t="shared" si="68"/>
        <v>146250</v>
      </c>
      <c r="N2141" s="13">
        <f t="shared" si="69"/>
        <v>450</v>
      </c>
      <c r="O2141" s="4" t="s">
        <v>1018</v>
      </c>
      <c r="P2141" s="12" t="s">
        <v>397</v>
      </c>
    </row>
    <row r="2142" spans="2:16" ht="14.25" customHeight="1">
      <c r="B2142" s="4" t="s">
        <v>13</v>
      </c>
      <c r="C2142" s="4">
        <v>1128299</v>
      </c>
      <c r="D2142" s="5">
        <v>44492</v>
      </c>
      <c r="E2142" s="4" t="s">
        <v>283</v>
      </c>
      <c r="F2142" s="4" t="s">
        <v>1021</v>
      </c>
      <c r="G2142" s="4" t="s">
        <v>1022</v>
      </c>
      <c r="H2142" s="6">
        <v>300</v>
      </c>
      <c r="I2142" s="12" t="s">
        <v>398</v>
      </c>
      <c r="J2142" s="12" t="s">
        <v>1086</v>
      </c>
      <c r="K2142" s="10">
        <v>47250</v>
      </c>
      <c r="L2142" s="11">
        <v>0.35</v>
      </c>
      <c r="M2142" s="13">
        <f t="shared" si="68"/>
        <v>135000</v>
      </c>
      <c r="N2142" s="13">
        <f t="shared" si="69"/>
        <v>450</v>
      </c>
      <c r="O2142" s="4" t="s">
        <v>1018</v>
      </c>
      <c r="P2142" s="12" t="s">
        <v>399</v>
      </c>
    </row>
    <row r="2143" spans="2:16" ht="14.25" customHeight="1">
      <c r="B2143" s="4" t="s">
        <v>13</v>
      </c>
      <c r="C2143" s="4">
        <v>1128299</v>
      </c>
      <c r="D2143" s="5">
        <v>44492</v>
      </c>
      <c r="E2143" s="4" t="s">
        <v>283</v>
      </c>
      <c r="F2143" s="4" t="s">
        <v>1021</v>
      </c>
      <c r="G2143" s="4" t="s">
        <v>1022</v>
      </c>
      <c r="H2143" s="6">
        <v>275</v>
      </c>
      <c r="I2143" s="12" t="s">
        <v>400</v>
      </c>
      <c r="J2143" s="12" t="s">
        <v>1088</v>
      </c>
      <c r="K2143" s="10">
        <v>45375</v>
      </c>
      <c r="L2143" s="11">
        <v>0.3</v>
      </c>
      <c r="M2143" s="13">
        <f t="shared" si="68"/>
        <v>151250</v>
      </c>
      <c r="N2143" s="13">
        <f t="shared" si="69"/>
        <v>550</v>
      </c>
      <c r="O2143" s="4" t="s">
        <v>1018</v>
      </c>
      <c r="P2143" s="12" t="s">
        <v>401</v>
      </c>
    </row>
    <row r="2144" spans="2:16" ht="14.25" customHeight="1">
      <c r="B2144" s="4" t="s">
        <v>13</v>
      </c>
      <c r="C2144" s="4">
        <v>1128299</v>
      </c>
      <c r="D2144" s="5">
        <v>44492</v>
      </c>
      <c r="E2144" s="4" t="s">
        <v>283</v>
      </c>
      <c r="F2144" s="4" t="s">
        <v>1021</v>
      </c>
      <c r="G2144" s="4" t="s">
        <v>1022</v>
      </c>
      <c r="H2144" s="6">
        <v>325</v>
      </c>
      <c r="I2144" s="12" t="s">
        <v>35</v>
      </c>
      <c r="J2144" s="12" t="s">
        <v>1087</v>
      </c>
      <c r="K2144" s="10">
        <v>48750</v>
      </c>
      <c r="L2144" s="11">
        <v>0.25</v>
      </c>
      <c r="M2144" s="13">
        <f t="shared" si="68"/>
        <v>195000</v>
      </c>
      <c r="N2144" s="13">
        <f t="shared" si="69"/>
        <v>600</v>
      </c>
      <c r="O2144" s="4" t="s">
        <v>1018</v>
      </c>
      <c r="P2144" s="12" t="s">
        <v>402</v>
      </c>
    </row>
    <row r="2145" spans="2:16" ht="14.25" customHeight="1">
      <c r="B2145" s="4" t="s">
        <v>13</v>
      </c>
      <c r="C2145" s="4">
        <v>1128299</v>
      </c>
      <c r="D2145" s="5">
        <v>44523</v>
      </c>
      <c r="E2145" s="4" t="s">
        <v>283</v>
      </c>
      <c r="F2145" s="4" t="s">
        <v>1021</v>
      </c>
      <c r="G2145" s="4" t="s">
        <v>1022</v>
      </c>
      <c r="H2145" s="6">
        <v>500</v>
      </c>
      <c r="I2145" s="12" t="s">
        <v>403</v>
      </c>
      <c r="J2145" s="12" t="s">
        <v>1087</v>
      </c>
      <c r="K2145" s="10">
        <v>78750</v>
      </c>
      <c r="L2145" s="11">
        <v>0.35</v>
      </c>
      <c r="M2145" s="13">
        <f t="shared" si="68"/>
        <v>225000</v>
      </c>
      <c r="N2145" s="13">
        <f t="shared" si="69"/>
        <v>450</v>
      </c>
      <c r="O2145" s="4" t="s">
        <v>1018</v>
      </c>
      <c r="P2145" s="12" t="s">
        <v>404</v>
      </c>
    </row>
    <row r="2146" spans="2:16" ht="14.25" customHeight="1">
      <c r="B2146" s="4" t="s">
        <v>13</v>
      </c>
      <c r="C2146" s="4">
        <v>1128299</v>
      </c>
      <c r="D2146" s="5">
        <v>44523</v>
      </c>
      <c r="E2146" s="4" t="s">
        <v>283</v>
      </c>
      <c r="F2146" s="4" t="s">
        <v>1021</v>
      </c>
      <c r="G2146" s="4" t="s">
        <v>1022</v>
      </c>
      <c r="H2146" s="6">
        <v>525</v>
      </c>
      <c r="I2146" s="12" t="s">
        <v>279</v>
      </c>
      <c r="J2146" s="12" t="s">
        <v>1087</v>
      </c>
      <c r="K2146" s="10">
        <v>105000</v>
      </c>
      <c r="L2146" s="11">
        <v>0.4</v>
      </c>
      <c r="M2146" s="13">
        <f t="shared" si="68"/>
        <v>262500</v>
      </c>
      <c r="N2146" s="13">
        <f t="shared" si="69"/>
        <v>500</v>
      </c>
      <c r="O2146" s="4" t="s">
        <v>1018</v>
      </c>
      <c r="P2146" s="12" t="s">
        <v>405</v>
      </c>
    </row>
    <row r="2147" spans="2:16" ht="14.25" customHeight="1">
      <c r="B2147" s="4" t="s">
        <v>13</v>
      </c>
      <c r="C2147" s="4">
        <v>1128299</v>
      </c>
      <c r="D2147" s="5">
        <v>44523</v>
      </c>
      <c r="E2147" s="4" t="s">
        <v>283</v>
      </c>
      <c r="F2147" s="4" t="s">
        <v>1021</v>
      </c>
      <c r="G2147" s="4" t="s">
        <v>1022</v>
      </c>
      <c r="H2147" s="6">
        <v>375</v>
      </c>
      <c r="I2147" s="12" t="s">
        <v>406</v>
      </c>
      <c r="J2147" s="12" t="s">
        <v>1086</v>
      </c>
      <c r="K2147" s="10">
        <v>59062.5</v>
      </c>
      <c r="L2147" s="11">
        <v>0.35</v>
      </c>
      <c r="M2147" s="13">
        <f t="shared" si="68"/>
        <v>168750</v>
      </c>
      <c r="N2147" s="13">
        <f t="shared" si="69"/>
        <v>450</v>
      </c>
      <c r="O2147" s="4" t="s">
        <v>1018</v>
      </c>
      <c r="P2147" s="12" t="s">
        <v>407</v>
      </c>
    </row>
    <row r="2148" spans="2:16" ht="14.25" customHeight="1">
      <c r="B2148" s="4" t="s">
        <v>13</v>
      </c>
      <c r="C2148" s="4">
        <v>1128299</v>
      </c>
      <c r="D2148" s="5">
        <v>44523</v>
      </c>
      <c r="E2148" s="4" t="s">
        <v>283</v>
      </c>
      <c r="F2148" s="4" t="s">
        <v>1021</v>
      </c>
      <c r="G2148" s="4" t="s">
        <v>1022</v>
      </c>
      <c r="H2148" s="6">
        <v>350</v>
      </c>
      <c r="I2148" s="12" t="s">
        <v>297</v>
      </c>
      <c r="J2148" s="12" t="s">
        <v>1086</v>
      </c>
      <c r="K2148" s="10">
        <v>55125</v>
      </c>
      <c r="L2148" s="11">
        <v>0.35</v>
      </c>
      <c r="M2148" s="13">
        <f t="shared" si="68"/>
        <v>157500</v>
      </c>
      <c r="N2148" s="13">
        <f t="shared" si="69"/>
        <v>450</v>
      </c>
      <c r="O2148" s="4" t="s">
        <v>1018</v>
      </c>
      <c r="P2148" s="12" t="s">
        <v>408</v>
      </c>
    </row>
    <row r="2149" spans="2:16" ht="14.25" customHeight="1">
      <c r="B2149" s="4" t="s">
        <v>13</v>
      </c>
      <c r="C2149" s="4">
        <v>1128299</v>
      </c>
      <c r="D2149" s="5">
        <v>44523</v>
      </c>
      <c r="E2149" s="4" t="s">
        <v>283</v>
      </c>
      <c r="F2149" s="4" t="s">
        <v>1021</v>
      </c>
      <c r="G2149" s="4" t="s">
        <v>1022</v>
      </c>
      <c r="H2149" s="6">
        <v>300</v>
      </c>
      <c r="I2149" s="12" t="s">
        <v>409</v>
      </c>
      <c r="J2149" s="12" t="s">
        <v>1086</v>
      </c>
      <c r="K2149" s="10">
        <v>49500</v>
      </c>
      <c r="L2149" s="11">
        <v>0.3</v>
      </c>
      <c r="M2149" s="13">
        <f t="shared" si="68"/>
        <v>165000</v>
      </c>
      <c r="N2149" s="13">
        <f t="shared" si="69"/>
        <v>550</v>
      </c>
      <c r="O2149" s="4" t="s">
        <v>1018</v>
      </c>
      <c r="P2149" s="12" t="s">
        <v>410</v>
      </c>
    </row>
    <row r="2150" spans="2:16" ht="14.25" customHeight="1">
      <c r="B2150" s="4" t="s">
        <v>13</v>
      </c>
      <c r="C2150" s="4">
        <v>1128299</v>
      </c>
      <c r="D2150" s="5">
        <v>44523</v>
      </c>
      <c r="E2150" s="4" t="s">
        <v>283</v>
      </c>
      <c r="F2150" s="4" t="s">
        <v>1021</v>
      </c>
      <c r="G2150" s="4" t="s">
        <v>1022</v>
      </c>
      <c r="H2150" s="6">
        <v>425</v>
      </c>
      <c r="I2150" s="12" t="s">
        <v>411</v>
      </c>
      <c r="J2150" s="12" t="s">
        <v>1087</v>
      </c>
      <c r="K2150" s="10">
        <v>63750</v>
      </c>
      <c r="L2150" s="11">
        <v>0.25</v>
      </c>
      <c r="M2150" s="13">
        <f t="shared" si="68"/>
        <v>255000</v>
      </c>
      <c r="N2150" s="13">
        <f t="shared" si="69"/>
        <v>600</v>
      </c>
      <c r="O2150" s="4" t="s">
        <v>1018</v>
      </c>
      <c r="P2150" s="12" t="s">
        <v>412</v>
      </c>
    </row>
    <row r="2151" spans="2:16" ht="14.25" customHeight="1">
      <c r="B2151" s="4" t="s">
        <v>13</v>
      </c>
      <c r="C2151" s="4">
        <v>1128299</v>
      </c>
      <c r="D2151" s="5">
        <v>44552</v>
      </c>
      <c r="E2151" s="4" t="s">
        <v>283</v>
      </c>
      <c r="F2151" s="4" t="s">
        <v>1021</v>
      </c>
      <c r="G2151" s="4" t="s">
        <v>1022</v>
      </c>
      <c r="H2151" s="6">
        <v>625</v>
      </c>
      <c r="I2151" s="12" t="s">
        <v>414</v>
      </c>
      <c r="J2151" s="12" t="s">
        <v>1086</v>
      </c>
      <c r="K2151" s="10">
        <v>98437.5</v>
      </c>
      <c r="L2151" s="11">
        <v>0.35</v>
      </c>
      <c r="M2151" s="13">
        <f t="shared" si="68"/>
        <v>281250</v>
      </c>
      <c r="N2151" s="13">
        <f t="shared" si="69"/>
        <v>450</v>
      </c>
      <c r="O2151" s="4" t="s">
        <v>1018</v>
      </c>
      <c r="P2151" s="12" t="s">
        <v>415</v>
      </c>
    </row>
    <row r="2152" spans="2:16" ht="14.25" customHeight="1">
      <c r="B2152" s="4" t="s">
        <v>13</v>
      </c>
      <c r="C2152" s="4">
        <v>1128299</v>
      </c>
      <c r="D2152" s="5">
        <v>44552</v>
      </c>
      <c r="E2152" s="4" t="s">
        <v>283</v>
      </c>
      <c r="F2152" s="4" t="s">
        <v>1021</v>
      </c>
      <c r="G2152" s="4" t="s">
        <v>1022</v>
      </c>
      <c r="H2152" s="6">
        <v>625</v>
      </c>
      <c r="I2152" s="12" t="s">
        <v>101</v>
      </c>
      <c r="J2152" s="12" t="s">
        <v>1086</v>
      </c>
      <c r="K2152" s="10">
        <v>125000</v>
      </c>
      <c r="L2152" s="11">
        <v>0.4</v>
      </c>
      <c r="M2152" s="13">
        <f t="shared" si="68"/>
        <v>312500</v>
      </c>
      <c r="N2152" s="13">
        <f t="shared" si="69"/>
        <v>500</v>
      </c>
      <c r="O2152" s="4" t="s">
        <v>1018</v>
      </c>
      <c r="P2152" s="12" t="s">
        <v>416</v>
      </c>
    </row>
    <row r="2153" spans="2:16" ht="14.25" customHeight="1">
      <c r="B2153" s="4" t="s">
        <v>13</v>
      </c>
      <c r="C2153" s="4">
        <v>1128299</v>
      </c>
      <c r="D2153" s="5">
        <v>44552</v>
      </c>
      <c r="E2153" s="4" t="s">
        <v>283</v>
      </c>
      <c r="F2153" s="4" t="s">
        <v>1021</v>
      </c>
      <c r="G2153" s="4" t="s">
        <v>1022</v>
      </c>
      <c r="H2153" s="6">
        <v>425</v>
      </c>
      <c r="I2153" s="12" t="s">
        <v>417</v>
      </c>
      <c r="J2153" s="12" t="s">
        <v>1086</v>
      </c>
      <c r="K2153" s="10">
        <v>66937.5</v>
      </c>
      <c r="L2153" s="11">
        <v>0.35</v>
      </c>
      <c r="M2153" s="13">
        <f t="shared" si="68"/>
        <v>191250</v>
      </c>
      <c r="N2153" s="13">
        <f t="shared" si="69"/>
        <v>450</v>
      </c>
      <c r="O2153" s="4" t="s">
        <v>1018</v>
      </c>
      <c r="P2153" s="12" t="s">
        <v>418</v>
      </c>
    </row>
    <row r="2154" spans="2:16" ht="14.25" customHeight="1">
      <c r="B2154" s="4" t="s">
        <v>13</v>
      </c>
      <c r="C2154" s="4">
        <v>1128299</v>
      </c>
      <c r="D2154" s="5">
        <v>44552</v>
      </c>
      <c r="E2154" s="4" t="s">
        <v>283</v>
      </c>
      <c r="F2154" s="4" t="s">
        <v>1021</v>
      </c>
      <c r="G2154" s="4" t="s">
        <v>1022</v>
      </c>
      <c r="H2154" s="6">
        <v>425</v>
      </c>
      <c r="I2154" s="12" t="s">
        <v>37</v>
      </c>
      <c r="J2154" s="12" t="s">
        <v>1086</v>
      </c>
      <c r="K2154" s="10">
        <v>66937.5</v>
      </c>
      <c r="L2154" s="11">
        <v>0.35</v>
      </c>
      <c r="M2154" s="13">
        <f t="shared" si="68"/>
        <v>191250</v>
      </c>
      <c r="N2154" s="13">
        <f t="shared" si="69"/>
        <v>450</v>
      </c>
      <c r="O2154" s="4" t="s">
        <v>1018</v>
      </c>
      <c r="P2154" s="12" t="s">
        <v>419</v>
      </c>
    </row>
    <row r="2155" spans="2:16" ht="14.25" customHeight="1">
      <c r="B2155" s="4" t="s">
        <v>13</v>
      </c>
      <c r="C2155" s="4">
        <v>1128299</v>
      </c>
      <c r="D2155" s="5">
        <v>44552</v>
      </c>
      <c r="E2155" s="4" t="s">
        <v>283</v>
      </c>
      <c r="F2155" s="4" t="s">
        <v>1021</v>
      </c>
      <c r="G2155" s="4" t="s">
        <v>1022</v>
      </c>
      <c r="H2155" s="6">
        <v>350</v>
      </c>
      <c r="I2155" s="12" t="s">
        <v>99</v>
      </c>
      <c r="J2155" s="12" t="s">
        <v>1087</v>
      </c>
      <c r="K2155" s="10">
        <v>57750</v>
      </c>
      <c r="L2155" s="11">
        <v>0.3</v>
      </c>
      <c r="M2155" s="13">
        <f t="shared" si="68"/>
        <v>192500</v>
      </c>
      <c r="N2155" s="13">
        <f t="shared" si="69"/>
        <v>550</v>
      </c>
      <c r="O2155" s="4" t="s">
        <v>1018</v>
      </c>
      <c r="P2155" s="12" t="s">
        <v>420</v>
      </c>
    </row>
    <row r="2156" spans="2:16" ht="14.25" customHeight="1">
      <c r="B2156" s="4" t="s">
        <v>13</v>
      </c>
      <c r="C2156" s="4">
        <v>1128299</v>
      </c>
      <c r="D2156" s="5">
        <v>44552</v>
      </c>
      <c r="E2156" s="4" t="s">
        <v>283</v>
      </c>
      <c r="F2156" s="4" t="s">
        <v>1021</v>
      </c>
      <c r="G2156" s="4" t="s">
        <v>1022</v>
      </c>
      <c r="H2156" s="6">
        <v>450</v>
      </c>
      <c r="I2156" s="12" t="s">
        <v>421</v>
      </c>
      <c r="J2156" s="12" t="s">
        <v>1086</v>
      </c>
      <c r="K2156" s="10">
        <v>67500</v>
      </c>
      <c r="L2156" s="11">
        <v>0.25</v>
      </c>
      <c r="M2156" s="13">
        <f t="shared" si="68"/>
        <v>270000</v>
      </c>
      <c r="N2156" s="13">
        <f t="shared" si="69"/>
        <v>600</v>
      </c>
      <c r="O2156" s="4" t="s">
        <v>1018</v>
      </c>
      <c r="P2156" s="12" t="s">
        <v>422</v>
      </c>
    </row>
    <row r="2157" spans="2:16" ht="14.25" customHeight="1">
      <c r="B2157" s="4" t="s">
        <v>13</v>
      </c>
      <c r="C2157" s="4">
        <v>1128299</v>
      </c>
      <c r="D2157" s="5">
        <v>44222</v>
      </c>
      <c r="E2157" s="4" t="s">
        <v>283</v>
      </c>
      <c r="F2157" s="4" t="s">
        <v>1021</v>
      </c>
      <c r="G2157" s="4" t="s">
        <v>1022</v>
      </c>
      <c r="H2157" s="6">
        <v>475</v>
      </c>
      <c r="I2157" s="12" t="s">
        <v>423</v>
      </c>
      <c r="J2157" s="12" t="s">
        <v>1087</v>
      </c>
      <c r="K2157" s="10">
        <v>58187.5</v>
      </c>
      <c r="L2157" s="11">
        <v>0.35</v>
      </c>
      <c r="M2157" s="13">
        <f t="shared" si="68"/>
        <v>166250</v>
      </c>
      <c r="N2157" s="13">
        <f t="shared" si="69"/>
        <v>350</v>
      </c>
      <c r="O2157" s="4" t="s">
        <v>1018</v>
      </c>
      <c r="P2157" s="12" t="s">
        <v>424</v>
      </c>
    </row>
    <row r="2158" spans="2:16" ht="14.25" customHeight="1">
      <c r="B2158" s="4" t="s">
        <v>13</v>
      </c>
      <c r="C2158" s="4">
        <v>1128299</v>
      </c>
      <c r="D2158" s="5">
        <v>44222</v>
      </c>
      <c r="E2158" s="4" t="s">
        <v>283</v>
      </c>
      <c r="F2158" s="4" t="s">
        <v>1021</v>
      </c>
      <c r="G2158" s="4" t="s">
        <v>1022</v>
      </c>
      <c r="H2158" s="6">
        <v>475</v>
      </c>
      <c r="I2158" s="12" t="s">
        <v>425</v>
      </c>
      <c r="J2158" s="12" t="s">
        <v>1087</v>
      </c>
      <c r="K2158" s="10">
        <v>85500</v>
      </c>
      <c r="L2158" s="11">
        <v>0.4</v>
      </c>
      <c r="M2158" s="13">
        <f t="shared" si="68"/>
        <v>213750</v>
      </c>
      <c r="N2158" s="13">
        <f t="shared" si="69"/>
        <v>450</v>
      </c>
      <c r="O2158" s="4" t="s">
        <v>1018</v>
      </c>
      <c r="P2158" s="12" t="s">
        <v>426</v>
      </c>
    </row>
    <row r="2159" spans="2:16" ht="14.25" customHeight="1">
      <c r="B2159" s="4" t="s">
        <v>13</v>
      </c>
      <c r="C2159" s="4">
        <v>1128299</v>
      </c>
      <c r="D2159" s="5">
        <v>44222</v>
      </c>
      <c r="E2159" s="4" t="s">
        <v>283</v>
      </c>
      <c r="F2159" s="4" t="s">
        <v>1021</v>
      </c>
      <c r="G2159" s="4" t="s">
        <v>1022</v>
      </c>
      <c r="H2159" s="6">
        <v>475</v>
      </c>
      <c r="I2159" s="12" t="s">
        <v>427</v>
      </c>
      <c r="J2159" s="12" t="s">
        <v>1086</v>
      </c>
      <c r="K2159" s="10">
        <v>74812.5</v>
      </c>
      <c r="L2159" s="11">
        <v>0.35</v>
      </c>
      <c r="M2159" s="13">
        <f t="shared" si="68"/>
        <v>213750</v>
      </c>
      <c r="N2159" s="13">
        <f t="shared" si="69"/>
        <v>450</v>
      </c>
      <c r="O2159" s="4" t="s">
        <v>1018</v>
      </c>
      <c r="P2159" s="12" t="s">
        <v>428</v>
      </c>
    </row>
    <row r="2160" spans="2:16" ht="14.25" customHeight="1">
      <c r="B2160" s="4" t="s">
        <v>13</v>
      </c>
      <c r="C2160" s="4">
        <v>1128299</v>
      </c>
      <c r="D2160" s="5">
        <v>44222</v>
      </c>
      <c r="E2160" s="4" t="s">
        <v>283</v>
      </c>
      <c r="F2160" s="4" t="s">
        <v>1021</v>
      </c>
      <c r="G2160" s="4" t="s">
        <v>1022</v>
      </c>
      <c r="H2160" s="6">
        <v>325</v>
      </c>
      <c r="I2160" s="12" t="s">
        <v>429</v>
      </c>
      <c r="J2160" s="12" t="s">
        <v>1087</v>
      </c>
      <c r="K2160" s="10">
        <v>51187.5</v>
      </c>
      <c r="L2160" s="11">
        <v>0.35</v>
      </c>
      <c r="M2160" s="13">
        <f t="shared" si="68"/>
        <v>146250</v>
      </c>
      <c r="N2160" s="13">
        <f t="shared" si="69"/>
        <v>450</v>
      </c>
      <c r="O2160" s="4" t="s">
        <v>1018</v>
      </c>
      <c r="P2160" s="12" t="s">
        <v>430</v>
      </c>
    </row>
    <row r="2161" spans="2:16" ht="14.25" customHeight="1">
      <c r="B2161" s="4" t="s">
        <v>13</v>
      </c>
      <c r="C2161" s="4">
        <v>1128299</v>
      </c>
      <c r="D2161" s="5">
        <v>44222</v>
      </c>
      <c r="E2161" s="4" t="s">
        <v>283</v>
      </c>
      <c r="F2161" s="4" t="s">
        <v>1021</v>
      </c>
      <c r="G2161" s="4" t="s">
        <v>1022</v>
      </c>
      <c r="H2161" s="6">
        <v>275</v>
      </c>
      <c r="I2161" s="12" t="s">
        <v>431</v>
      </c>
      <c r="J2161" s="12" t="s">
        <v>1087</v>
      </c>
      <c r="K2161" s="10">
        <v>41250</v>
      </c>
      <c r="L2161" s="11">
        <v>0.3</v>
      </c>
      <c r="M2161" s="13">
        <f t="shared" si="68"/>
        <v>137500</v>
      </c>
      <c r="N2161" s="13">
        <f t="shared" si="69"/>
        <v>500</v>
      </c>
      <c r="O2161" s="4" t="s">
        <v>1018</v>
      </c>
      <c r="P2161" s="12" t="s">
        <v>432</v>
      </c>
    </row>
    <row r="2162" spans="2:16" ht="14.25" customHeight="1">
      <c r="B2162" s="4" t="s">
        <v>13</v>
      </c>
      <c r="C2162" s="4">
        <v>1128299</v>
      </c>
      <c r="D2162" s="5">
        <v>44222</v>
      </c>
      <c r="E2162" s="4" t="s">
        <v>283</v>
      </c>
      <c r="F2162" s="4" t="s">
        <v>1021</v>
      </c>
      <c r="G2162" s="4" t="s">
        <v>1022</v>
      </c>
      <c r="H2162" s="6">
        <v>475</v>
      </c>
      <c r="I2162" s="12" t="s">
        <v>433</v>
      </c>
      <c r="J2162" s="12" t="s">
        <v>1086</v>
      </c>
      <c r="K2162" s="10">
        <v>53437.5</v>
      </c>
      <c r="L2162" s="11">
        <v>0.25</v>
      </c>
      <c r="M2162" s="13">
        <f t="shared" si="68"/>
        <v>213750</v>
      </c>
      <c r="N2162" s="13">
        <f t="shared" si="69"/>
        <v>450</v>
      </c>
      <c r="O2162" s="4" t="s">
        <v>1018</v>
      </c>
      <c r="P2162" s="12" t="s">
        <v>434</v>
      </c>
    </row>
    <row r="2163" spans="2:16" ht="14.25" customHeight="1">
      <c r="B2163" s="4" t="s">
        <v>13</v>
      </c>
      <c r="C2163" s="4">
        <v>1128299</v>
      </c>
      <c r="D2163" s="5">
        <v>44253</v>
      </c>
      <c r="E2163" s="4" t="s">
        <v>283</v>
      </c>
      <c r="F2163" s="4" t="s">
        <v>1021</v>
      </c>
      <c r="G2163" s="4" t="s">
        <v>1022</v>
      </c>
      <c r="H2163" s="6">
        <v>525</v>
      </c>
      <c r="I2163" s="12" t="s">
        <v>17</v>
      </c>
      <c r="J2163" s="12" t="s">
        <v>1086</v>
      </c>
      <c r="K2163" s="10">
        <v>64312.5</v>
      </c>
      <c r="L2163" s="11">
        <v>0.35</v>
      </c>
      <c r="M2163" s="13">
        <f t="shared" si="68"/>
        <v>183750</v>
      </c>
      <c r="N2163" s="13">
        <f t="shared" si="69"/>
        <v>350</v>
      </c>
      <c r="O2163" s="4" t="s">
        <v>1018</v>
      </c>
      <c r="P2163" s="12" t="s">
        <v>435</v>
      </c>
    </row>
    <row r="2164" spans="2:16" ht="14.25" customHeight="1">
      <c r="B2164" s="4" t="s">
        <v>13</v>
      </c>
      <c r="C2164" s="4">
        <v>1128299</v>
      </c>
      <c r="D2164" s="5">
        <v>44253</v>
      </c>
      <c r="E2164" s="4" t="s">
        <v>283</v>
      </c>
      <c r="F2164" s="4" t="s">
        <v>1021</v>
      </c>
      <c r="G2164" s="4" t="s">
        <v>1022</v>
      </c>
      <c r="H2164" s="6">
        <v>425</v>
      </c>
      <c r="I2164" s="12" t="s">
        <v>436</v>
      </c>
      <c r="J2164" s="12" t="s">
        <v>1087</v>
      </c>
      <c r="K2164" s="10">
        <v>76500</v>
      </c>
      <c r="L2164" s="11">
        <v>0.4</v>
      </c>
      <c r="M2164" s="13">
        <f t="shared" si="68"/>
        <v>191250</v>
      </c>
      <c r="N2164" s="13">
        <f t="shared" si="69"/>
        <v>450</v>
      </c>
      <c r="O2164" s="4" t="s">
        <v>1018</v>
      </c>
      <c r="P2164" s="12" t="s">
        <v>437</v>
      </c>
    </row>
    <row r="2165" spans="2:16" ht="14.25" customHeight="1">
      <c r="B2165" s="4" t="s">
        <v>13</v>
      </c>
      <c r="C2165" s="4">
        <v>1128299</v>
      </c>
      <c r="D2165" s="5">
        <v>44253</v>
      </c>
      <c r="E2165" s="4" t="s">
        <v>283</v>
      </c>
      <c r="F2165" s="4" t="s">
        <v>1021</v>
      </c>
      <c r="G2165" s="4" t="s">
        <v>1022</v>
      </c>
      <c r="H2165" s="6">
        <v>425</v>
      </c>
      <c r="I2165" s="12" t="s">
        <v>438</v>
      </c>
      <c r="J2165" s="12" t="s">
        <v>1087</v>
      </c>
      <c r="K2165" s="10">
        <v>66937.5</v>
      </c>
      <c r="L2165" s="11">
        <v>0.35</v>
      </c>
      <c r="M2165" s="13">
        <f t="shared" si="68"/>
        <v>191250</v>
      </c>
      <c r="N2165" s="13">
        <f t="shared" si="69"/>
        <v>450</v>
      </c>
      <c r="O2165" s="4" t="s">
        <v>1018</v>
      </c>
      <c r="P2165" s="12" t="s">
        <v>439</v>
      </c>
    </row>
    <row r="2166" spans="2:16" ht="14.25" customHeight="1">
      <c r="B2166" s="4" t="s">
        <v>13</v>
      </c>
      <c r="C2166" s="4">
        <v>1128299</v>
      </c>
      <c r="D2166" s="5">
        <v>44253</v>
      </c>
      <c r="E2166" s="4" t="s">
        <v>283</v>
      </c>
      <c r="F2166" s="4" t="s">
        <v>1023</v>
      </c>
      <c r="G2166" s="4" t="s">
        <v>1024</v>
      </c>
      <c r="H2166" s="6">
        <v>275</v>
      </c>
      <c r="I2166" s="12" t="s">
        <v>440</v>
      </c>
      <c r="J2166" s="12" t="s">
        <v>1087</v>
      </c>
      <c r="K2166" s="10">
        <v>43312.5</v>
      </c>
      <c r="L2166" s="11">
        <v>0.35</v>
      </c>
      <c r="M2166" s="13">
        <f t="shared" si="68"/>
        <v>123750.00000000001</v>
      </c>
      <c r="N2166" s="13">
        <f t="shared" si="69"/>
        <v>450.00000000000006</v>
      </c>
      <c r="O2166" s="4" t="s">
        <v>1018</v>
      </c>
      <c r="P2166" s="12" t="s">
        <v>441</v>
      </c>
    </row>
    <row r="2167" spans="2:16" ht="14.25" customHeight="1">
      <c r="B2167" s="4" t="s">
        <v>13</v>
      </c>
      <c r="C2167" s="4">
        <v>1128299</v>
      </c>
      <c r="D2167" s="5">
        <v>44253</v>
      </c>
      <c r="E2167" s="4" t="s">
        <v>283</v>
      </c>
      <c r="F2167" s="4" t="s">
        <v>1023</v>
      </c>
      <c r="G2167" s="4" t="s">
        <v>1024</v>
      </c>
      <c r="H2167" s="6">
        <v>200</v>
      </c>
      <c r="I2167" s="12" t="s">
        <v>442</v>
      </c>
      <c r="J2167" s="12" t="s">
        <v>1088</v>
      </c>
      <c r="K2167" s="10">
        <v>30000</v>
      </c>
      <c r="L2167" s="11">
        <v>0.3</v>
      </c>
      <c r="M2167" s="13">
        <f t="shared" si="68"/>
        <v>100000</v>
      </c>
      <c r="N2167" s="13">
        <f t="shared" si="69"/>
        <v>500</v>
      </c>
      <c r="O2167" s="4" t="s">
        <v>1018</v>
      </c>
      <c r="P2167" s="12" t="s">
        <v>443</v>
      </c>
    </row>
    <row r="2168" spans="2:16" ht="14.25" customHeight="1">
      <c r="B2168" s="4" t="s">
        <v>13</v>
      </c>
      <c r="C2168" s="4">
        <v>1128299</v>
      </c>
      <c r="D2168" s="5">
        <v>44253</v>
      </c>
      <c r="E2168" s="4" t="s">
        <v>283</v>
      </c>
      <c r="F2168" s="4" t="s">
        <v>1023</v>
      </c>
      <c r="G2168" s="4" t="s">
        <v>1024</v>
      </c>
      <c r="H2168" s="6">
        <v>400</v>
      </c>
      <c r="I2168" s="12" t="s">
        <v>444</v>
      </c>
      <c r="J2168" s="12" t="s">
        <v>1087</v>
      </c>
      <c r="K2168" s="10">
        <v>45000</v>
      </c>
      <c r="L2168" s="11">
        <v>0.25</v>
      </c>
      <c r="M2168" s="13">
        <f t="shared" si="68"/>
        <v>180000</v>
      </c>
      <c r="N2168" s="13">
        <f t="shared" si="69"/>
        <v>450</v>
      </c>
      <c r="O2168" s="4" t="s">
        <v>1018</v>
      </c>
      <c r="P2168" s="12" t="s">
        <v>445</v>
      </c>
    </row>
    <row r="2169" spans="2:16" ht="14.25" customHeight="1">
      <c r="B2169" s="4" t="s">
        <v>13</v>
      </c>
      <c r="C2169" s="4">
        <v>1128299</v>
      </c>
      <c r="D2169" s="5">
        <v>44280</v>
      </c>
      <c r="E2169" s="4" t="s">
        <v>283</v>
      </c>
      <c r="F2169" s="4" t="s">
        <v>1023</v>
      </c>
      <c r="G2169" s="4" t="s">
        <v>1024</v>
      </c>
      <c r="H2169" s="6">
        <v>550</v>
      </c>
      <c r="I2169" s="12" t="s">
        <v>446</v>
      </c>
      <c r="J2169" s="12" t="s">
        <v>1088</v>
      </c>
      <c r="K2169" s="10">
        <v>86625</v>
      </c>
      <c r="L2169" s="11">
        <v>0.35</v>
      </c>
      <c r="M2169" s="13">
        <f t="shared" si="68"/>
        <v>247500.00000000003</v>
      </c>
      <c r="N2169" s="13">
        <f t="shared" si="69"/>
        <v>450.00000000000006</v>
      </c>
      <c r="O2169" s="4" t="s">
        <v>1018</v>
      </c>
      <c r="P2169" s="12" t="s">
        <v>447</v>
      </c>
    </row>
    <row r="2170" spans="2:16" ht="14.25" customHeight="1">
      <c r="B2170" s="4" t="s">
        <v>13</v>
      </c>
      <c r="C2170" s="4">
        <v>1128299</v>
      </c>
      <c r="D2170" s="5">
        <v>44280</v>
      </c>
      <c r="E2170" s="4" t="s">
        <v>283</v>
      </c>
      <c r="F2170" s="4" t="s">
        <v>1023</v>
      </c>
      <c r="G2170" s="4" t="s">
        <v>1024</v>
      </c>
      <c r="H2170" s="6">
        <v>400</v>
      </c>
      <c r="I2170" s="12" t="s">
        <v>448</v>
      </c>
      <c r="J2170" s="12" t="s">
        <v>1087</v>
      </c>
      <c r="K2170" s="10">
        <v>88000</v>
      </c>
      <c r="L2170" s="11">
        <v>0.4</v>
      </c>
      <c r="M2170" s="13">
        <f t="shared" si="68"/>
        <v>220000</v>
      </c>
      <c r="N2170" s="13">
        <f t="shared" si="69"/>
        <v>550</v>
      </c>
      <c r="O2170" s="4" t="s">
        <v>1018</v>
      </c>
      <c r="P2170" s="12" t="s">
        <v>449</v>
      </c>
    </row>
    <row r="2171" spans="2:16" ht="14.25" customHeight="1">
      <c r="B2171" s="4" t="s">
        <v>13</v>
      </c>
      <c r="C2171" s="4">
        <v>1128299</v>
      </c>
      <c r="D2171" s="5">
        <v>44280</v>
      </c>
      <c r="E2171" s="4" t="s">
        <v>283</v>
      </c>
      <c r="F2171" s="4" t="s">
        <v>1023</v>
      </c>
      <c r="G2171" s="4" t="s">
        <v>1024</v>
      </c>
      <c r="H2171" s="6">
        <v>400</v>
      </c>
      <c r="I2171" s="12" t="s">
        <v>95</v>
      </c>
      <c r="J2171" s="12" t="s">
        <v>1087</v>
      </c>
      <c r="K2171" s="10">
        <v>77000</v>
      </c>
      <c r="L2171" s="11">
        <v>0.35</v>
      </c>
      <c r="M2171" s="13">
        <f t="shared" si="68"/>
        <v>220000</v>
      </c>
      <c r="N2171" s="13">
        <f t="shared" si="69"/>
        <v>550</v>
      </c>
      <c r="O2171" s="4" t="s">
        <v>1018</v>
      </c>
      <c r="P2171" s="12" t="s">
        <v>96</v>
      </c>
    </row>
    <row r="2172" spans="2:16" ht="14.25" customHeight="1">
      <c r="B2172" s="4" t="s">
        <v>13</v>
      </c>
      <c r="C2172" s="4">
        <v>1128299</v>
      </c>
      <c r="D2172" s="5">
        <v>44280</v>
      </c>
      <c r="E2172" s="4" t="s">
        <v>283</v>
      </c>
      <c r="F2172" s="4" t="s">
        <v>1023</v>
      </c>
      <c r="G2172" s="4" t="s">
        <v>1024</v>
      </c>
      <c r="H2172" s="6">
        <v>275</v>
      </c>
      <c r="I2172" s="12" t="s">
        <v>109</v>
      </c>
      <c r="J2172" s="12" t="s">
        <v>1087</v>
      </c>
      <c r="K2172" s="10">
        <v>52937.5</v>
      </c>
      <c r="L2172" s="11">
        <v>0.35</v>
      </c>
      <c r="M2172" s="13">
        <f t="shared" si="68"/>
        <v>151250</v>
      </c>
      <c r="N2172" s="13">
        <f t="shared" si="69"/>
        <v>550</v>
      </c>
      <c r="O2172" s="4" t="s">
        <v>1018</v>
      </c>
      <c r="P2172" s="12" t="s">
        <v>110</v>
      </c>
    </row>
    <row r="2173" spans="2:16" ht="14.25" customHeight="1">
      <c r="B2173" s="4" t="s">
        <v>13</v>
      </c>
      <c r="C2173" s="4">
        <v>1128299</v>
      </c>
      <c r="D2173" s="5">
        <v>44280</v>
      </c>
      <c r="E2173" s="4" t="s">
        <v>283</v>
      </c>
      <c r="F2173" s="4" t="s">
        <v>1023</v>
      </c>
      <c r="G2173" s="4" t="s">
        <v>1024</v>
      </c>
      <c r="H2173" s="6">
        <v>175</v>
      </c>
      <c r="I2173" s="12" t="s">
        <v>130</v>
      </c>
      <c r="J2173" s="12" t="s">
        <v>1087</v>
      </c>
      <c r="K2173" s="10">
        <v>31500</v>
      </c>
      <c r="L2173" s="11">
        <v>0.3</v>
      </c>
      <c r="M2173" s="13">
        <f t="shared" si="68"/>
        <v>105000</v>
      </c>
      <c r="N2173" s="13">
        <f t="shared" si="69"/>
        <v>600</v>
      </c>
      <c r="O2173" s="4" t="s">
        <v>1018</v>
      </c>
      <c r="P2173" s="12" t="s">
        <v>131</v>
      </c>
    </row>
    <row r="2174" spans="2:16" ht="14.25" customHeight="1">
      <c r="B2174" s="4" t="s">
        <v>13</v>
      </c>
      <c r="C2174" s="4">
        <v>1128299</v>
      </c>
      <c r="D2174" s="5">
        <v>44280</v>
      </c>
      <c r="E2174" s="4" t="s">
        <v>283</v>
      </c>
      <c r="F2174" s="4" t="s">
        <v>1023</v>
      </c>
      <c r="G2174" s="4" t="s">
        <v>1024</v>
      </c>
      <c r="H2174" s="6">
        <v>375</v>
      </c>
      <c r="I2174" s="12" t="s">
        <v>234</v>
      </c>
      <c r="J2174" s="12" t="s">
        <v>1087</v>
      </c>
      <c r="K2174" s="10">
        <v>51562.5</v>
      </c>
      <c r="L2174" s="11">
        <v>0.25</v>
      </c>
      <c r="M2174" s="13">
        <f t="shared" si="68"/>
        <v>206250</v>
      </c>
      <c r="N2174" s="13">
        <f t="shared" si="69"/>
        <v>550</v>
      </c>
      <c r="O2174" s="4" t="s">
        <v>1018</v>
      </c>
      <c r="P2174" s="12" t="s">
        <v>235</v>
      </c>
    </row>
    <row r="2175" spans="2:16" ht="14.25" customHeight="1">
      <c r="B2175" s="4" t="s">
        <v>13</v>
      </c>
      <c r="C2175" s="4">
        <v>1128299</v>
      </c>
      <c r="D2175" s="5">
        <v>44312</v>
      </c>
      <c r="E2175" s="4" t="s">
        <v>283</v>
      </c>
      <c r="F2175" s="4" t="s">
        <v>1023</v>
      </c>
      <c r="G2175" s="4" t="s">
        <v>1024</v>
      </c>
      <c r="H2175" s="6">
        <v>550</v>
      </c>
      <c r="I2175" s="12" t="s">
        <v>136</v>
      </c>
      <c r="J2175" s="12" t="s">
        <v>1087</v>
      </c>
      <c r="K2175" s="10">
        <v>105875</v>
      </c>
      <c r="L2175" s="11">
        <v>0.35</v>
      </c>
      <c r="M2175" s="13">
        <f t="shared" si="68"/>
        <v>302500</v>
      </c>
      <c r="N2175" s="13">
        <f t="shared" si="69"/>
        <v>550</v>
      </c>
      <c r="O2175" s="4" t="s">
        <v>1018</v>
      </c>
      <c r="P2175" s="12" t="s">
        <v>137</v>
      </c>
    </row>
    <row r="2176" spans="2:16" ht="14.25" customHeight="1">
      <c r="B2176" s="4" t="s">
        <v>13</v>
      </c>
      <c r="C2176" s="4">
        <v>1128299</v>
      </c>
      <c r="D2176" s="5">
        <v>44312</v>
      </c>
      <c r="E2176" s="4" t="s">
        <v>283</v>
      </c>
      <c r="F2176" s="4" t="s">
        <v>1023</v>
      </c>
      <c r="G2176" s="4" t="s">
        <v>1024</v>
      </c>
      <c r="H2176" s="6">
        <v>350</v>
      </c>
      <c r="I2176" s="12" t="s">
        <v>450</v>
      </c>
      <c r="J2176" s="12" t="s">
        <v>1086</v>
      </c>
      <c r="K2176" s="10">
        <v>84000</v>
      </c>
      <c r="L2176" s="11">
        <v>0.4</v>
      </c>
      <c r="M2176" s="13">
        <f t="shared" si="68"/>
        <v>210000</v>
      </c>
      <c r="N2176" s="13">
        <f t="shared" si="69"/>
        <v>600</v>
      </c>
      <c r="O2176" s="4" t="s">
        <v>1018</v>
      </c>
      <c r="P2176" s="12" t="s">
        <v>451</v>
      </c>
    </row>
    <row r="2177" spans="2:16" ht="14.25" customHeight="1">
      <c r="B2177" s="4" t="s">
        <v>13</v>
      </c>
      <c r="C2177" s="4">
        <v>1128299</v>
      </c>
      <c r="D2177" s="5">
        <v>44312</v>
      </c>
      <c r="E2177" s="4" t="s">
        <v>283</v>
      </c>
      <c r="F2177" s="4" t="s">
        <v>1023</v>
      </c>
      <c r="G2177" s="4" t="s">
        <v>1024</v>
      </c>
      <c r="H2177" s="6">
        <v>400</v>
      </c>
      <c r="I2177" s="12" t="s">
        <v>452</v>
      </c>
      <c r="J2177" s="12" t="s">
        <v>1088</v>
      </c>
      <c r="K2177" s="10">
        <v>84000</v>
      </c>
      <c r="L2177" s="11">
        <v>0.35</v>
      </c>
      <c r="M2177" s="13">
        <f t="shared" si="68"/>
        <v>240000.00000000003</v>
      </c>
      <c r="N2177" s="13">
        <f t="shared" si="69"/>
        <v>600.00000000000011</v>
      </c>
      <c r="O2177" s="4" t="s">
        <v>1018</v>
      </c>
      <c r="P2177" s="12" t="s">
        <v>453</v>
      </c>
    </row>
    <row r="2178" spans="2:16" ht="14.25" customHeight="1">
      <c r="B2178" s="4" t="s">
        <v>13</v>
      </c>
      <c r="C2178" s="4">
        <v>1128299</v>
      </c>
      <c r="D2178" s="5">
        <v>44312</v>
      </c>
      <c r="E2178" s="4" t="s">
        <v>283</v>
      </c>
      <c r="F2178" s="4" t="s">
        <v>1023</v>
      </c>
      <c r="G2178" s="4" t="s">
        <v>1024</v>
      </c>
      <c r="H2178" s="6">
        <v>300</v>
      </c>
      <c r="I2178" s="12" t="s">
        <v>57</v>
      </c>
      <c r="J2178" s="12" t="s">
        <v>1087</v>
      </c>
      <c r="K2178" s="10">
        <v>57750</v>
      </c>
      <c r="L2178" s="11">
        <v>0.35</v>
      </c>
      <c r="M2178" s="13">
        <f t="shared" si="68"/>
        <v>165000</v>
      </c>
      <c r="N2178" s="13">
        <f t="shared" si="69"/>
        <v>550</v>
      </c>
      <c r="O2178" s="4" t="s">
        <v>1018</v>
      </c>
      <c r="P2178" s="12" t="s">
        <v>58</v>
      </c>
    </row>
    <row r="2179" spans="2:16" ht="14.25" customHeight="1">
      <c r="B2179" s="4" t="s">
        <v>13</v>
      </c>
      <c r="C2179" s="4">
        <v>1128299</v>
      </c>
      <c r="D2179" s="5">
        <v>44312</v>
      </c>
      <c r="E2179" s="4" t="s">
        <v>283</v>
      </c>
      <c r="F2179" s="4" t="s">
        <v>1023</v>
      </c>
      <c r="G2179" s="4" t="s">
        <v>1024</v>
      </c>
      <c r="H2179" s="6">
        <v>200</v>
      </c>
      <c r="I2179" s="12" t="s">
        <v>454</v>
      </c>
      <c r="J2179" s="12" t="s">
        <v>1087</v>
      </c>
      <c r="K2179" s="10">
        <v>36000</v>
      </c>
      <c r="L2179" s="11">
        <v>0.3</v>
      </c>
      <c r="M2179" s="13">
        <f t="shared" si="68"/>
        <v>120000</v>
      </c>
      <c r="N2179" s="13">
        <f t="shared" si="69"/>
        <v>600</v>
      </c>
      <c r="O2179" s="4" t="s">
        <v>1018</v>
      </c>
      <c r="P2179" s="12" t="s">
        <v>455</v>
      </c>
    </row>
    <row r="2180" spans="2:16" ht="14.25" customHeight="1">
      <c r="B2180" s="4" t="s">
        <v>13</v>
      </c>
      <c r="C2180" s="4">
        <v>1128299</v>
      </c>
      <c r="D2180" s="5">
        <v>44312</v>
      </c>
      <c r="E2180" s="4" t="s">
        <v>283</v>
      </c>
      <c r="F2180" s="4" t="s">
        <v>1023</v>
      </c>
      <c r="G2180" s="4" t="s">
        <v>1024</v>
      </c>
      <c r="H2180" s="6">
        <v>375</v>
      </c>
      <c r="I2180" s="12" t="s">
        <v>456</v>
      </c>
      <c r="J2180" s="12" t="s">
        <v>1087</v>
      </c>
      <c r="K2180" s="10">
        <v>70312.5</v>
      </c>
      <c r="L2180" s="11">
        <v>0.25</v>
      </c>
      <c r="M2180" s="13">
        <f t="shared" si="68"/>
        <v>281250</v>
      </c>
      <c r="N2180" s="13">
        <f t="shared" si="69"/>
        <v>750</v>
      </c>
      <c r="O2180" s="4" t="s">
        <v>1018</v>
      </c>
      <c r="P2180" s="12" t="s">
        <v>457</v>
      </c>
    </row>
    <row r="2181" spans="2:16" ht="14.25" customHeight="1">
      <c r="B2181" s="4" t="s">
        <v>13</v>
      </c>
      <c r="C2181" s="4">
        <v>1128299</v>
      </c>
      <c r="D2181" s="5">
        <v>44343</v>
      </c>
      <c r="E2181" s="4" t="s">
        <v>283</v>
      </c>
      <c r="F2181" s="4" t="s">
        <v>1023</v>
      </c>
      <c r="G2181" s="4" t="s">
        <v>1024</v>
      </c>
      <c r="H2181" s="6">
        <v>575</v>
      </c>
      <c r="I2181" s="12" t="s">
        <v>37</v>
      </c>
      <c r="J2181" s="12" t="s">
        <v>1086</v>
      </c>
      <c r="K2181" s="10">
        <v>110687.5</v>
      </c>
      <c r="L2181" s="11">
        <v>0.35</v>
      </c>
      <c r="M2181" s="13">
        <f t="shared" si="68"/>
        <v>316250</v>
      </c>
      <c r="N2181" s="13">
        <f t="shared" si="69"/>
        <v>550</v>
      </c>
      <c r="O2181" s="4" t="s">
        <v>1018</v>
      </c>
      <c r="P2181" s="12" t="s">
        <v>458</v>
      </c>
    </row>
    <row r="2182" spans="2:16" ht="14.25" customHeight="1">
      <c r="B2182" s="4" t="s">
        <v>13</v>
      </c>
      <c r="C2182" s="4">
        <v>1128299</v>
      </c>
      <c r="D2182" s="5">
        <v>44343</v>
      </c>
      <c r="E2182" s="4" t="s">
        <v>283</v>
      </c>
      <c r="F2182" s="4" t="s">
        <v>1023</v>
      </c>
      <c r="G2182" s="4" t="s">
        <v>1024</v>
      </c>
      <c r="H2182" s="6">
        <v>425</v>
      </c>
      <c r="I2182" s="12" t="s">
        <v>459</v>
      </c>
      <c r="J2182" s="12" t="s">
        <v>1087</v>
      </c>
      <c r="K2182" s="10">
        <v>102000</v>
      </c>
      <c r="L2182" s="11">
        <v>0.4</v>
      </c>
      <c r="M2182" s="13">
        <f t="shared" si="68"/>
        <v>255000</v>
      </c>
      <c r="N2182" s="13">
        <f t="shared" si="69"/>
        <v>600</v>
      </c>
      <c r="O2182" s="4" t="s">
        <v>1018</v>
      </c>
      <c r="P2182" s="12" t="s">
        <v>460</v>
      </c>
    </row>
    <row r="2183" spans="2:16" ht="14.25" customHeight="1">
      <c r="B2183" s="4" t="s">
        <v>13</v>
      </c>
      <c r="C2183" s="4">
        <v>1128299</v>
      </c>
      <c r="D2183" s="5">
        <v>44343</v>
      </c>
      <c r="E2183" s="4" t="s">
        <v>283</v>
      </c>
      <c r="F2183" s="4" t="s">
        <v>1023</v>
      </c>
      <c r="G2183" s="4" t="s">
        <v>1024</v>
      </c>
      <c r="H2183" s="6">
        <v>450</v>
      </c>
      <c r="I2183" s="12" t="s">
        <v>461</v>
      </c>
      <c r="J2183" s="12" t="s">
        <v>1086</v>
      </c>
      <c r="K2183" s="10">
        <v>94500</v>
      </c>
      <c r="L2183" s="11">
        <v>0.35</v>
      </c>
      <c r="M2183" s="13">
        <f t="shared" ref="M2183:M2246" si="70">K2183/L2183</f>
        <v>270000</v>
      </c>
      <c r="N2183" s="13">
        <f t="shared" ref="N2183:N2246" si="71">M2183/H2183</f>
        <v>600</v>
      </c>
      <c r="O2183" s="4" t="s">
        <v>1018</v>
      </c>
      <c r="P2183" s="12" t="s">
        <v>462</v>
      </c>
    </row>
    <row r="2184" spans="2:16" ht="14.25" customHeight="1">
      <c r="B2184" s="4" t="s">
        <v>13</v>
      </c>
      <c r="C2184" s="4">
        <v>1128299</v>
      </c>
      <c r="D2184" s="5">
        <v>44343</v>
      </c>
      <c r="E2184" s="4" t="s">
        <v>283</v>
      </c>
      <c r="F2184" s="4" t="s">
        <v>1023</v>
      </c>
      <c r="G2184" s="4" t="s">
        <v>1024</v>
      </c>
      <c r="H2184" s="6">
        <v>350</v>
      </c>
      <c r="I2184" s="12" t="s">
        <v>213</v>
      </c>
      <c r="J2184" s="12" t="s">
        <v>1087</v>
      </c>
      <c r="K2184" s="10">
        <v>67375</v>
      </c>
      <c r="L2184" s="11">
        <v>0.35</v>
      </c>
      <c r="M2184" s="13">
        <f t="shared" si="70"/>
        <v>192500</v>
      </c>
      <c r="N2184" s="13">
        <f t="shared" si="71"/>
        <v>550</v>
      </c>
      <c r="O2184" s="4" t="s">
        <v>1018</v>
      </c>
      <c r="P2184" s="12" t="s">
        <v>463</v>
      </c>
    </row>
    <row r="2185" spans="2:16" ht="14.25" customHeight="1">
      <c r="B2185" s="4" t="s">
        <v>13</v>
      </c>
      <c r="C2185" s="4">
        <v>1128299</v>
      </c>
      <c r="D2185" s="5">
        <v>44343</v>
      </c>
      <c r="E2185" s="4" t="s">
        <v>283</v>
      </c>
      <c r="F2185" s="4" t="s">
        <v>1023</v>
      </c>
      <c r="G2185" s="4" t="s">
        <v>1024</v>
      </c>
      <c r="H2185" s="6">
        <v>250</v>
      </c>
      <c r="I2185" s="12" t="s">
        <v>464</v>
      </c>
      <c r="J2185" s="12" t="s">
        <v>1087</v>
      </c>
      <c r="K2185" s="10">
        <v>45000</v>
      </c>
      <c r="L2185" s="11">
        <v>0.3</v>
      </c>
      <c r="M2185" s="13">
        <f t="shared" si="70"/>
        <v>150000</v>
      </c>
      <c r="N2185" s="13">
        <f t="shared" si="71"/>
        <v>600</v>
      </c>
      <c r="O2185" s="4" t="s">
        <v>1018</v>
      </c>
      <c r="P2185" s="12" t="s">
        <v>465</v>
      </c>
    </row>
    <row r="2186" spans="2:16" ht="14.25" customHeight="1">
      <c r="B2186" s="4" t="s">
        <v>13</v>
      </c>
      <c r="C2186" s="4">
        <v>1128299</v>
      </c>
      <c r="D2186" s="5">
        <v>44343</v>
      </c>
      <c r="E2186" s="4" t="s">
        <v>283</v>
      </c>
      <c r="F2186" s="4" t="s">
        <v>1023</v>
      </c>
      <c r="G2186" s="4" t="s">
        <v>1024</v>
      </c>
      <c r="H2186" s="6">
        <v>425</v>
      </c>
      <c r="I2186" s="12" t="s">
        <v>466</v>
      </c>
      <c r="J2186" s="12" t="s">
        <v>1087</v>
      </c>
      <c r="K2186" s="10">
        <v>79687.5</v>
      </c>
      <c r="L2186" s="11">
        <v>0.25</v>
      </c>
      <c r="M2186" s="13">
        <f t="shared" si="70"/>
        <v>318750</v>
      </c>
      <c r="N2186" s="13">
        <f t="shared" si="71"/>
        <v>750</v>
      </c>
      <c r="O2186" s="4" t="s">
        <v>1018</v>
      </c>
      <c r="P2186" s="12" t="s">
        <v>467</v>
      </c>
    </row>
    <row r="2187" spans="2:16" ht="14.25" customHeight="1">
      <c r="B2187" s="4" t="s">
        <v>13</v>
      </c>
      <c r="C2187" s="4">
        <v>1128299</v>
      </c>
      <c r="D2187" s="5">
        <v>44373</v>
      </c>
      <c r="E2187" s="4" t="s">
        <v>283</v>
      </c>
      <c r="F2187" s="4" t="s">
        <v>1023</v>
      </c>
      <c r="G2187" s="4" t="s">
        <v>1024</v>
      </c>
      <c r="H2187" s="6">
        <v>700</v>
      </c>
      <c r="I2187" s="12" t="s">
        <v>468</v>
      </c>
      <c r="J2187" s="12" t="s">
        <v>1087</v>
      </c>
      <c r="K2187" s="10">
        <v>134750</v>
      </c>
      <c r="L2187" s="11">
        <v>0.35</v>
      </c>
      <c r="M2187" s="13">
        <f t="shared" si="70"/>
        <v>385000</v>
      </c>
      <c r="N2187" s="13">
        <f t="shared" si="71"/>
        <v>550</v>
      </c>
      <c r="O2187" s="4" t="s">
        <v>1018</v>
      </c>
      <c r="P2187" s="12" t="s">
        <v>469</v>
      </c>
    </row>
    <row r="2188" spans="2:16" ht="14.25" customHeight="1">
      <c r="B2188" s="4" t="s">
        <v>13</v>
      </c>
      <c r="C2188" s="4">
        <v>1128299</v>
      </c>
      <c r="D2188" s="5">
        <v>44373</v>
      </c>
      <c r="E2188" s="4" t="s">
        <v>283</v>
      </c>
      <c r="F2188" s="4" t="s">
        <v>1023</v>
      </c>
      <c r="G2188" s="4" t="s">
        <v>1024</v>
      </c>
      <c r="H2188" s="6">
        <v>550</v>
      </c>
      <c r="I2188" s="12" t="s">
        <v>470</v>
      </c>
      <c r="J2188" s="12" t="s">
        <v>1087</v>
      </c>
      <c r="K2188" s="10">
        <v>132000</v>
      </c>
      <c r="L2188" s="11">
        <v>0.4</v>
      </c>
      <c r="M2188" s="13">
        <f t="shared" si="70"/>
        <v>330000</v>
      </c>
      <c r="N2188" s="13">
        <f t="shared" si="71"/>
        <v>600</v>
      </c>
      <c r="O2188" s="4" t="s">
        <v>1018</v>
      </c>
      <c r="P2188" s="12" t="s">
        <v>471</v>
      </c>
    </row>
    <row r="2189" spans="2:16" ht="14.25" customHeight="1">
      <c r="B2189" s="4" t="s">
        <v>13</v>
      </c>
      <c r="C2189" s="4">
        <v>1128299</v>
      </c>
      <c r="D2189" s="5">
        <v>44373</v>
      </c>
      <c r="E2189" s="4" t="s">
        <v>283</v>
      </c>
      <c r="F2189" s="4" t="s">
        <v>1023</v>
      </c>
      <c r="G2189" s="4" t="s">
        <v>1024</v>
      </c>
      <c r="H2189" s="6">
        <v>550</v>
      </c>
      <c r="I2189" s="12" t="s">
        <v>472</v>
      </c>
      <c r="J2189" s="12" t="s">
        <v>1087</v>
      </c>
      <c r="K2189" s="10">
        <v>115500</v>
      </c>
      <c r="L2189" s="11">
        <v>0.35</v>
      </c>
      <c r="M2189" s="13">
        <f t="shared" si="70"/>
        <v>330000</v>
      </c>
      <c r="N2189" s="13">
        <f t="shared" si="71"/>
        <v>600</v>
      </c>
      <c r="O2189" s="4" t="s">
        <v>1018</v>
      </c>
      <c r="P2189" s="12" t="s">
        <v>473</v>
      </c>
    </row>
    <row r="2190" spans="2:16" ht="14.25" customHeight="1">
      <c r="B2190" s="4" t="s">
        <v>13</v>
      </c>
      <c r="C2190" s="4">
        <v>1128299</v>
      </c>
      <c r="D2190" s="5">
        <v>44373</v>
      </c>
      <c r="E2190" s="4" t="s">
        <v>283</v>
      </c>
      <c r="F2190" s="4" t="s">
        <v>1023</v>
      </c>
      <c r="G2190" s="4" t="s">
        <v>1024</v>
      </c>
      <c r="H2190" s="6">
        <v>425</v>
      </c>
      <c r="I2190" s="12" t="s">
        <v>107</v>
      </c>
      <c r="J2190" s="12" t="s">
        <v>1087</v>
      </c>
      <c r="K2190" s="10">
        <v>81812.5</v>
      </c>
      <c r="L2190" s="11">
        <v>0.35</v>
      </c>
      <c r="M2190" s="13">
        <f t="shared" si="70"/>
        <v>233750.00000000003</v>
      </c>
      <c r="N2190" s="13">
        <f t="shared" si="71"/>
        <v>550.00000000000011</v>
      </c>
      <c r="O2190" s="4" t="s">
        <v>1018</v>
      </c>
      <c r="P2190" s="12" t="s">
        <v>108</v>
      </c>
    </row>
    <row r="2191" spans="2:16" ht="14.25" customHeight="1">
      <c r="B2191" s="4" t="s">
        <v>13</v>
      </c>
      <c r="C2191" s="4">
        <v>1128299</v>
      </c>
      <c r="D2191" s="5">
        <v>44373</v>
      </c>
      <c r="E2191" s="4" t="s">
        <v>283</v>
      </c>
      <c r="F2191" s="4" t="s">
        <v>1023</v>
      </c>
      <c r="G2191" s="4" t="s">
        <v>1024</v>
      </c>
      <c r="H2191" s="6">
        <v>300</v>
      </c>
      <c r="I2191" s="12" t="s">
        <v>474</v>
      </c>
      <c r="J2191" s="12" t="s">
        <v>1087</v>
      </c>
      <c r="K2191" s="10">
        <v>54000</v>
      </c>
      <c r="L2191" s="11">
        <v>0.3</v>
      </c>
      <c r="M2191" s="13">
        <f t="shared" si="70"/>
        <v>180000</v>
      </c>
      <c r="N2191" s="13">
        <f t="shared" si="71"/>
        <v>600</v>
      </c>
      <c r="O2191" s="4" t="s">
        <v>1018</v>
      </c>
      <c r="P2191" s="12" t="s">
        <v>475</v>
      </c>
    </row>
    <row r="2192" spans="2:16" ht="14.25" customHeight="1">
      <c r="B2192" s="4" t="s">
        <v>13</v>
      </c>
      <c r="C2192" s="4">
        <v>1128299</v>
      </c>
      <c r="D2192" s="5">
        <v>44373</v>
      </c>
      <c r="E2192" s="4" t="s">
        <v>283</v>
      </c>
      <c r="F2192" s="4" t="s">
        <v>1023</v>
      </c>
      <c r="G2192" s="4" t="s">
        <v>1024</v>
      </c>
      <c r="H2192" s="6">
        <v>600</v>
      </c>
      <c r="I2192" s="12" t="s">
        <v>476</v>
      </c>
      <c r="J2192" s="12" t="s">
        <v>1086</v>
      </c>
      <c r="K2192" s="10">
        <v>112500</v>
      </c>
      <c r="L2192" s="11">
        <v>0.25</v>
      </c>
      <c r="M2192" s="13">
        <f t="shared" si="70"/>
        <v>450000</v>
      </c>
      <c r="N2192" s="13">
        <f t="shared" si="71"/>
        <v>750</v>
      </c>
      <c r="O2192" s="4" t="s">
        <v>1018</v>
      </c>
      <c r="P2192" s="12" t="s">
        <v>477</v>
      </c>
    </row>
    <row r="2193" spans="2:16" ht="14.25" customHeight="1">
      <c r="B2193" s="4" t="s">
        <v>13</v>
      </c>
      <c r="C2193" s="4">
        <v>1128299</v>
      </c>
      <c r="D2193" s="5">
        <v>44402</v>
      </c>
      <c r="E2193" s="4" t="s">
        <v>283</v>
      </c>
      <c r="F2193" s="4" t="s">
        <v>1023</v>
      </c>
      <c r="G2193" s="4" t="s">
        <v>1024</v>
      </c>
      <c r="H2193" s="6">
        <v>750</v>
      </c>
      <c r="I2193" s="12" t="s">
        <v>478</v>
      </c>
      <c r="J2193" s="12" t="s">
        <v>1086</v>
      </c>
      <c r="K2193" s="10">
        <v>144375</v>
      </c>
      <c r="L2193" s="11">
        <v>0.35</v>
      </c>
      <c r="M2193" s="13">
        <f t="shared" si="70"/>
        <v>412500</v>
      </c>
      <c r="N2193" s="13">
        <f t="shared" si="71"/>
        <v>550</v>
      </c>
      <c r="O2193" s="4" t="s">
        <v>1018</v>
      </c>
      <c r="P2193" s="12" t="s">
        <v>479</v>
      </c>
    </row>
    <row r="2194" spans="2:16" ht="14.25" customHeight="1">
      <c r="B2194" s="4" t="s">
        <v>13</v>
      </c>
      <c r="C2194" s="4">
        <v>1128299</v>
      </c>
      <c r="D2194" s="5">
        <v>44402</v>
      </c>
      <c r="E2194" s="4" t="s">
        <v>283</v>
      </c>
      <c r="F2194" s="4" t="s">
        <v>1023</v>
      </c>
      <c r="G2194" s="4" t="s">
        <v>1024</v>
      </c>
      <c r="H2194" s="6">
        <v>600</v>
      </c>
      <c r="I2194" s="12" t="s">
        <v>480</v>
      </c>
      <c r="J2194" s="12" t="s">
        <v>1087</v>
      </c>
      <c r="K2194" s="10">
        <v>144000</v>
      </c>
      <c r="L2194" s="11">
        <v>0.4</v>
      </c>
      <c r="M2194" s="13">
        <f t="shared" si="70"/>
        <v>360000</v>
      </c>
      <c r="N2194" s="13">
        <f t="shared" si="71"/>
        <v>600</v>
      </c>
      <c r="O2194" s="4" t="s">
        <v>1018</v>
      </c>
      <c r="P2194" s="12" t="s">
        <v>481</v>
      </c>
    </row>
    <row r="2195" spans="2:16" ht="14.25" customHeight="1">
      <c r="B2195" s="4" t="s">
        <v>13</v>
      </c>
      <c r="C2195" s="4">
        <v>1128299</v>
      </c>
      <c r="D2195" s="5">
        <v>44402</v>
      </c>
      <c r="E2195" s="4" t="s">
        <v>283</v>
      </c>
      <c r="F2195" s="4" t="s">
        <v>1023</v>
      </c>
      <c r="G2195" s="4" t="s">
        <v>1024</v>
      </c>
      <c r="H2195" s="6">
        <v>550</v>
      </c>
      <c r="I2195" s="12" t="s">
        <v>482</v>
      </c>
      <c r="J2195" s="12" t="s">
        <v>1087</v>
      </c>
      <c r="K2195" s="10">
        <v>115500</v>
      </c>
      <c r="L2195" s="11">
        <v>0.35</v>
      </c>
      <c r="M2195" s="13">
        <f t="shared" si="70"/>
        <v>330000</v>
      </c>
      <c r="N2195" s="13">
        <f t="shared" si="71"/>
        <v>600</v>
      </c>
      <c r="O2195" s="4" t="s">
        <v>1018</v>
      </c>
      <c r="P2195" s="12" t="s">
        <v>483</v>
      </c>
    </row>
    <row r="2196" spans="2:16" ht="14.25" customHeight="1">
      <c r="B2196" s="4" t="s">
        <v>13</v>
      </c>
      <c r="C2196" s="4">
        <v>1128299</v>
      </c>
      <c r="D2196" s="5">
        <v>44402</v>
      </c>
      <c r="E2196" s="4" t="s">
        <v>283</v>
      </c>
      <c r="F2196" s="4" t="s">
        <v>1023</v>
      </c>
      <c r="G2196" s="4" t="s">
        <v>1024</v>
      </c>
      <c r="H2196" s="6">
        <v>450</v>
      </c>
      <c r="I2196" s="12" t="s">
        <v>484</v>
      </c>
      <c r="J2196" s="12" t="s">
        <v>1087</v>
      </c>
      <c r="K2196" s="10">
        <v>86625</v>
      </c>
      <c r="L2196" s="11">
        <v>0.35</v>
      </c>
      <c r="M2196" s="13">
        <f t="shared" si="70"/>
        <v>247500.00000000003</v>
      </c>
      <c r="N2196" s="13">
        <f t="shared" si="71"/>
        <v>550.00000000000011</v>
      </c>
      <c r="O2196" s="4" t="s">
        <v>1018</v>
      </c>
      <c r="P2196" s="12" t="s">
        <v>485</v>
      </c>
    </row>
    <row r="2197" spans="2:16" ht="14.25" customHeight="1">
      <c r="B2197" s="4" t="s">
        <v>13</v>
      </c>
      <c r="C2197" s="4">
        <v>1128299</v>
      </c>
      <c r="D2197" s="5">
        <v>44402</v>
      </c>
      <c r="E2197" s="4" t="s">
        <v>283</v>
      </c>
      <c r="F2197" s="4" t="s">
        <v>1023</v>
      </c>
      <c r="G2197" s="4" t="s">
        <v>1024</v>
      </c>
      <c r="H2197" s="6">
        <v>500</v>
      </c>
      <c r="I2197" s="12" t="s">
        <v>33</v>
      </c>
      <c r="J2197" s="12" t="s">
        <v>1087</v>
      </c>
      <c r="K2197" s="10">
        <v>90000</v>
      </c>
      <c r="L2197" s="11">
        <v>0.3</v>
      </c>
      <c r="M2197" s="13">
        <f t="shared" si="70"/>
        <v>300000</v>
      </c>
      <c r="N2197" s="13">
        <f t="shared" si="71"/>
        <v>600</v>
      </c>
      <c r="O2197" s="4" t="s">
        <v>1018</v>
      </c>
      <c r="P2197" s="12" t="s">
        <v>486</v>
      </c>
    </row>
    <row r="2198" spans="2:16" ht="14.25" customHeight="1">
      <c r="B2198" s="4" t="s">
        <v>13</v>
      </c>
      <c r="C2198" s="4">
        <v>1128299</v>
      </c>
      <c r="D2198" s="5">
        <v>44402</v>
      </c>
      <c r="E2198" s="4" t="s">
        <v>283</v>
      </c>
      <c r="F2198" s="4" t="s">
        <v>1023</v>
      </c>
      <c r="G2198" s="4" t="s">
        <v>1024</v>
      </c>
      <c r="H2198" s="6">
        <v>500</v>
      </c>
      <c r="I2198" s="12" t="s">
        <v>304</v>
      </c>
      <c r="J2198" s="12" t="s">
        <v>1087</v>
      </c>
      <c r="K2198" s="10">
        <v>93750</v>
      </c>
      <c r="L2198" s="11">
        <v>0.25</v>
      </c>
      <c r="M2198" s="13">
        <f t="shared" si="70"/>
        <v>375000</v>
      </c>
      <c r="N2198" s="13">
        <f t="shared" si="71"/>
        <v>750</v>
      </c>
      <c r="O2198" s="4" t="s">
        <v>1018</v>
      </c>
      <c r="P2198" s="12" t="s">
        <v>487</v>
      </c>
    </row>
    <row r="2199" spans="2:16" ht="14.25" customHeight="1">
      <c r="B2199" s="4" t="s">
        <v>13</v>
      </c>
      <c r="C2199" s="4">
        <v>1128299</v>
      </c>
      <c r="D2199" s="5">
        <v>44434</v>
      </c>
      <c r="E2199" s="4" t="s">
        <v>283</v>
      </c>
      <c r="F2199" s="4" t="s">
        <v>1023</v>
      </c>
      <c r="G2199" s="4" t="s">
        <v>1024</v>
      </c>
      <c r="H2199" s="6">
        <v>700</v>
      </c>
      <c r="I2199" s="12" t="s">
        <v>488</v>
      </c>
      <c r="J2199" s="12" t="s">
        <v>1087</v>
      </c>
      <c r="K2199" s="10">
        <v>147000</v>
      </c>
      <c r="L2199" s="11">
        <v>0.35</v>
      </c>
      <c r="M2199" s="13">
        <f t="shared" si="70"/>
        <v>420000</v>
      </c>
      <c r="N2199" s="13">
        <f t="shared" si="71"/>
        <v>600</v>
      </c>
      <c r="O2199" s="4" t="s">
        <v>1018</v>
      </c>
      <c r="P2199" s="12" t="s">
        <v>489</v>
      </c>
    </row>
    <row r="2200" spans="2:16" ht="14.25" customHeight="1">
      <c r="B2200" s="4" t="s">
        <v>13</v>
      </c>
      <c r="C2200" s="4">
        <v>1128299</v>
      </c>
      <c r="D2200" s="5">
        <v>44434</v>
      </c>
      <c r="E2200" s="4" t="s">
        <v>283</v>
      </c>
      <c r="F2200" s="4" t="s">
        <v>1023</v>
      </c>
      <c r="G2200" s="4" t="s">
        <v>1024</v>
      </c>
      <c r="H2200" s="6">
        <v>650</v>
      </c>
      <c r="I2200" s="12" t="s">
        <v>490</v>
      </c>
      <c r="J2200" s="12" t="s">
        <v>1087</v>
      </c>
      <c r="K2200" s="10">
        <v>169000</v>
      </c>
      <c r="L2200" s="11">
        <v>0.4</v>
      </c>
      <c r="M2200" s="13">
        <f t="shared" si="70"/>
        <v>422500</v>
      </c>
      <c r="N2200" s="13">
        <f t="shared" si="71"/>
        <v>650</v>
      </c>
      <c r="O2200" s="4" t="s">
        <v>1018</v>
      </c>
      <c r="P2200" s="12" t="s">
        <v>491</v>
      </c>
    </row>
    <row r="2201" spans="2:16" ht="14.25" customHeight="1">
      <c r="B2201" s="4" t="s">
        <v>13</v>
      </c>
      <c r="C2201" s="4">
        <v>1128299</v>
      </c>
      <c r="D2201" s="5">
        <v>44434</v>
      </c>
      <c r="E2201" s="4" t="s">
        <v>283</v>
      </c>
      <c r="F2201" s="4" t="s">
        <v>1023</v>
      </c>
      <c r="G2201" s="4" t="s">
        <v>1024</v>
      </c>
      <c r="H2201" s="6">
        <v>525</v>
      </c>
      <c r="I2201" s="12" t="s">
        <v>492</v>
      </c>
      <c r="J2201" s="12" t="s">
        <v>1087</v>
      </c>
      <c r="K2201" s="10">
        <v>110250</v>
      </c>
      <c r="L2201" s="11">
        <v>0.35</v>
      </c>
      <c r="M2201" s="13">
        <f t="shared" si="70"/>
        <v>315000</v>
      </c>
      <c r="N2201" s="13">
        <f t="shared" si="71"/>
        <v>600</v>
      </c>
      <c r="O2201" s="4" t="s">
        <v>1018</v>
      </c>
      <c r="P2201" s="12" t="s">
        <v>493</v>
      </c>
    </row>
    <row r="2202" spans="2:16" ht="14.25" customHeight="1">
      <c r="B2202" s="4" t="s">
        <v>13</v>
      </c>
      <c r="C2202" s="4">
        <v>1128299</v>
      </c>
      <c r="D2202" s="5">
        <v>44434</v>
      </c>
      <c r="E2202" s="4" t="s">
        <v>283</v>
      </c>
      <c r="F2202" s="4" t="s">
        <v>1023</v>
      </c>
      <c r="G2202" s="4" t="s">
        <v>1024</v>
      </c>
      <c r="H2202" s="6">
        <v>475</v>
      </c>
      <c r="I2202" s="12" t="s">
        <v>19</v>
      </c>
      <c r="J2202" s="12" t="s">
        <v>1086</v>
      </c>
      <c r="K2202" s="10">
        <v>99750</v>
      </c>
      <c r="L2202" s="11">
        <v>0.35</v>
      </c>
      <c r="M2202" s="13">
        <f t="shared" si="70"/>
        <v>285000</v>
      </c>
      <c r="N2202" s="13">
        <f t="shared" si="71"/>
        <v>600</v>
      </c>
      <c r="O2202" s="4" t="s">
        <v>1018</v>
      </c>
      <c r="P2202" s="12" t="s">
        <v>494</v>
      </c>
    </row>
    <row r="2203" spans="2:16" ht="14.25" customHeight="1">
      <c r="B2203" s="4" t="s">
        <v>13</v>
      </c>
      <c r="C2203" s="4">
        <v>1128299</v>
      </c>
      <c r="D2203" s="5">
        <v>44434</v>
      </c>
      <c r="E2203" s="4" t="s">
        <v>283</v>
      </c>
      <c r="F2203" s="4" t="s">
        <v>1023</v>
      </c>
      <c r="G2203" s="4" t="s">
        <v>1024</v>
      </c>
      <c r="H2203" s="6">
        <v>475</v>
      </c>
      <c r="I2203" s="12" t="s">
        <v>495</v>
      </c>
      <c r="J2203" s="12" t="s">
        <v>1087</v>
      </c>
      <c r="K2203" s="10">
        <v>99750</v>
      </c>
      <c r="L2203" s="11">
        <v>0.3</v>
      </c>
      <c r="M2203" s="13">
        <f t="shared" si="70"/>
        <v>332500</v>
      </c>
      <c r="N2203" s="13">
        <f t="shared" si="71"/>
        <v>700</v>
      </c>
      <c r="O2203" s="4" t="s">
        <v>1018</v>
      </c>
      <c r="P2203" s="12" t="s">
        <v>496</v>
      </c>
    </row>
    <row r="2204" spans="2:16" ht="14.25" customHeight="1">
      <c r="B2204" s="4" t="s">
        <v>13</v>
      </c>
      <c r="C2204" s="4">
        <v>1128299</v>
      </c>
      <c r="D2204" s="5">
        <v>44434</v>
      </c>
      <c r="E2204" s="4" t="s">
        <v>283</v>
      </c>
      <c r="F2204" s="4" t="s">
        <v>1023</v>
      </c>
      <c r="G2204" s="4" t="s">
        <v>1024</v>
      </c>
      <c r="H2204" s="6">
        <v>450</v>
      </c>
      <c r="I2204" s="12" t="s">
        <v>497</v>
      </c>
      <c r="J2204" s="12" t="s">
        <v>1087</v>
      </c>
      <c r="K2204" s="10">
        <v>84375</v>
      </c>
      <c r="L2204" s="11">
        <v>0.25</v>
      </c>
      <c r="M2204" s="13">
        <f t="shared" si="70"/>
        <v>337500</v>
      </c>
      <c r="N2204" s="13">
        <f t="shared" si="71"/>
        <v>750</v>
      </c>
      <c r="O2204" s="4" t="s">
        <v>1018</v>
      </c>
      <c r="P2204" s="12" t="s">
        <v>498</v>
      </c>
    </row>
    <row r="2205" spans="2:16" ht="14.25" customHeight="1">
      <c r="B2205" s="4" t="s">
        <v>13</v>
      </c>
      <c r="C2205" s="4">
        <v>1128299</v>
      </c>
      <c r="D2205" s="5">
        <v>44466</v>
      </c>
      <c r="E2205" s="4" t="s">
        <v>283</v>
      </c>
      <c r="F2205" s="4" t="s">
        <v>1023</v>
      </c>
      <c r="G2205" s="4" t="s">
        <v>1024</v>
      </c>
      <c r="H2205" s="6">
        <v>625</v>
      </c>
      <c r="I2205" s="12" t="s">
        <v>499</v>
      </c>
      <c r="J2205" s="12" t="s">
        <v>1087</v>
      </c>
      <c r="K2205" s="10">
        <v>109375</v>
      </c>
      <c r="L2205" s="11">
        <v>0.35</v>
      </c>
      <c r="M2205" s="13">
        <f t="shared" si="70"/>
        <v>312500</v>
      </c>
      <c r="N2205" s="13">
        <f t="shared" si="71"/>
        <v>500</v>
      </c>
      <c r="O2205" s="4" t="s">
        <v>1018</v>
      </c>
      <c r="P2205" s="12" t="s">
        <v>500</v>
      </c>
    </row>
    <row r="2206" spans="2:16" ht="14.25" customHeight="1">
      <c r="B2206" s="4" t="s">
        <v>13</v>
      </c>
      <c r="C2206" s="4">
        <v>1128299</v>
      </c>
      <c r="D2206" s="5">
        <v>44466</v>
      </c>
      <c r="E2206" s="4" t="s">
        <v>283</v>
      </c>
      <c r="F2206" s="4" t="s">
        <v>1023</v>
      </c>
      <c r="G2206" s="4" t="s">
        <v>1024</v>
      </c>
      <c r="H2206" s="6">
        <v>625</v>
      </c>
      <c r="I2206" s="12" t="s">
        <v>501</v>
      </c>
      <c r="J2206" s="12" t="s">
        <v>1087</v>
      </c>
      <c r="K2206" s="10">
        <v>137500</v>
      </c>
      <c r="L2206" s="11">
        <v>0.4</v>
      </c>
      <c r="M2206" s="13">
        <f t="shared" si="70"/>
        <v>343750</v>
      </c>
      <c r="N2206" s="13">
        <f t="shared" si="71"/>
        <v>550</v>
      </c>
      <c r="O2206" s="4" t="s">
        <v>1018</v>
      </c>
      <c r="P2206" s="12" t="s">
        <v>502</v>
      </c>
    </row>
    <row r="2207" spans="2:16" ht="14.25" customHeight="1">
      <c r="B2207" s="4" t="s">
        <v>13</v>
      </c>
      <c r="C2207" s="4">
        <v>1128299</v>
      </c>
      <c r="D2207" s="5">
        <v>44466</v>
      </c>
      <c r="E2207" s="4" t="s">
        <v>283</v>
      </c>
      <c r="F2207" s="4" t="s">
        <v>1023</v>
      </c>
      <c r="G2207" s="4" t="s">
        <v>1024</v>
      </c>
      <c r="H2207" s="6">
        <v>475</v>
      </c>
      <c r="I2207" s="12" t="s">
        <v>503</v>
      </c>
      <c r="J2207" s="12" t="s">
        <v>1087</v>
      </c>
      <c r="K2207" s="10">
        <v>83125</v>
      </c>
      <c r="L2207" s="11">
        <v>0.35</v>
      </c>
      <c r="M2207" s="13">
        <f t="shared" si="70"/>
        <v>237500.00000000003</v>
      </c>
      <c r="N2207" s="13">
        <f t="shared" si="71"/>
        <v>500.00000000000006</v>
      </c>
      <c r="O2207" s="4" t="s">
        <v>1018</v>
      </c>
      <c r="P2207" s="12" t="s">
        <v>504</v>
      </c>
    </row>
    <row r="2208" spans="2:16" ht="14.25" customHeight="1">
      <c r="B2208" s="4" t="s">
        <v>13</v>
      </c>
      <c r="C2208" s="4">
        <v>1128299</v>
      </c>
      <c r="D2208" s="5">
        <v>44466</v>
      </c>
      <c r="E2208" s="4" t="s">
        <v>283</v>
      </c>
      <c r="F2208" s="4" t="s">
        <v>1023</v>
      </c>
      <c r="G2208" s="4" t="s">
        <v>1024</v>
      </c>
      <c r="H2208" s="6">
        <v>425</v>
      </c>
      <c r="I2208" s="12" t="s">
        <v>505</v>
      </c>
      <c r="J2208" s="12" t="s">
        <v>1086</v>
      </c>
      <c r="K2208" s="10">
        <v>74375</v>
      </c>
      <c r="L2208" s="11">
        <v>0.35</v>
      </c>
      <c r="M2208" s="13">
        <f t="shared" si="70"/>
        <v>212500</v>
      </c>
      <c r="N2208" s="13">
        <f t="shared" si="71"/>
        <v>500</v>
      </c>
      <c r="O2208" s="4" t="s">
        <v>1018</v>
      </c>
      <c r="P2208" s="12" t="s">
        <v>506</v>
      </c>
    </row>
    <row r="2209" spans="2:16" ht="14.25" customHeight="1">
      <c r="B2209" s="4" t="s">
        <v>13</v>
      </c>
      <c r="C2209" s="4">
        <v>1128299</v>
      </c>
      <c r="D2209" s="5">
        <v>44466</v>
      </c>
      <c r="E2209" s="4" t="s">
        <v>283</v>
      </c>
      <c r="F2209" s="4" t="s">
        <v>1023</v>
      </c>
      <c r="G2209" s="4" t="s">
        <v>1024</v>
      </c>
      <c r="H2209" s="6">
        <v>425</v>
      </c>
      <c r="I2209" s="12" t="s">
        <v>507</v>
      </c>
      <c r="J2209" s="12" t="s">
        <v>1086</v>
      </c>
      <c r="K2209" s="10">
        <v>76500</v>
      </c>
      <c r="L2209" s="11">
        <v>0.3</v>
      </c>
      <c r="M2209" s="13">
        <f t="shared" si="70"/>
        <v>255000</v>
      </c>
      <c r="N2209" s="13">
        <f t="shared" si="71"/>
        <v>600</v>
      </c>
      <c r="O2209" s="4" t="s">
        <v>1018</v>
      </c>
      <c r="P2209" s="12" t="s">
        <v>508</v>
      </c>
    </row>
    <row r="2210" spans="2:16" ht="14.25" customHeight="1">
      <c r="B2210" s="4" t="s">
        <v>13</v>
      </c>
      <c r="C2210" s="4">
        <v>1128299</v>
      </c>
      <c r="D2210" s="5">
        <v>44466</v>
      </c>
      <c r="E2210" s="4" t="s">
        <v>283</v>
      </c>
      <c r="F2210" s="4" t="s">
        <v>1023</v>
      </c>
      <c r="G2210" s="4" t="s">
        <v>1024</v>
      </c>
      <c r="H2210" s="6">
        <v>475</v>
      </c>
      <c r="I2210" s="12" t="s">
        <v>509</v>
      </c>
      <c r="J2210" s="12" t="s">
        <v>1087</v>
      </c>
      <c r="K2210" s="10">
        <v>77187.5</v>
      </c>
      <c r="L2210" s="11">
        <v>0.25</v>
      </c>
      <c r="M2210" s="13">
        <f t="shared" si="70"/>
        <v>308750</v>
      </c>
      <c r="N2210" s="13">
        <f t="shared" si="71"/>
        <v>650</v>
      </c>
      <c r="O2210" s="4" t="s">
        <v>1018</v>
      </c>
      <c r="P2210" s="12" t="s">
        <v>510</v>
      </c>
    </row>
    <row r="2211" spans="2:16" ht="14.25" customHeight="1">
      <c r="B2211" s="4" t="s">
        <v>13</v>
      </c>
      <c r="C2211" s="4">
        <v>1128299</v>
      </c>
      <c r="D2211" s="5">
        <v>44495</v>
      </c>
      <c r="E2211" s="4" t="s">
        <v>283</v>
      </c>
      <c r="F2211" s="4" t="s">
        <v>1023</v>
      </c>
      <c r="G2211" s="4" t="s">
        <v>1024</v>
      </c>
      <c r="H2211" s="6">
        <v>550</v>
      </c>
      <c r="I2211" s="12" t="s">
        <v>511</v>
      </c>
      <c r="J2211" s="12" t="s">
        <v>1087</v>
      </c>
      <c r="K2211" s="10">
        <v>96250</v>
      </c>
      <c r="L2211" s="11">
        <v>0.35</v>
      </c>
      <c r="M2211" s="13">
        <f t="shared" si="70"/>
        <v>275000</v>
      </c>
      <c r="N2211" s="13">
        <f t="shared" si="71"/>
        <v>500</v>
      </c>
      <c r="O2211" s="4" t="s">
        <v>1018</v>
      </c>
      <c r="P2211" s="12" t="s">
        <v>512</v>
      </c>
    </row>
    <row r="2212" spans="2:16" ht="14.25" customHeight="1">
      <c r="B2212" s="4" t="s">
        <v>13</v>
      </c>
      <c r="C2212" s="4">
        <v>1128299</v>
      </c>
      <c r="D2212" s="5">
        <v>44495</v>
      </c>
      <c r="E2212" s="4" t="s">
        <v>283</v>
      </c>
      <c r="F2212" s="4" t="s">
        <v>1023</v>
      </c>
      <c r="G2212" s="4" t="s">
        <v>1024</v>
      </c>
      <c r="H2212" s="6">
        <v>550</v>
      </c>
      <c r="I2212" s="12" t="s">
        <v>513</v>
      </c>
      <c r="J2212" s="12" t="s">
        <v>1086</v>
      </c>
      <c r="K2212" s="10">
        <v>121000</v>
      </c>
      <c r="L2212" s="11">
        <v>0.4</v>
      </c>
      <c r="M2212" s="13">
        <f t="shared" si="70"/>
        <v>302500</v>
      </c>
      <c r="N2212" s="13">
        <f t="shared" si="71"/>
        <v>550</v>
      </c>
      <c r="O2212" s="4" t="s">
        <v>1018</v>
      </c>
      <c r="P2212" s="12" t="s">
        <v>514</v>
      </c>
    </row>
    <row r="2213" spans="2:16" ht="14.25" customHeight="1">
      <c r="B2213" s="4" t="s">
        <v>13</v>
      </c>
      <c r="C2213" s="4">
        <v>1128299</v>
      </c>
      <c r="D2213" s="5">
        <v>44495</v>
      </c>
      <c r="E2213" s="4" t="s">
        <v>283</v>
      </c>
      <c r="F2213" s="4" t="s">
        <v>1023</v>
      </c>
      <c r="G2213" s="4" t="s">
        <v>1024</v>
      </c>
      <c r="H2213" s="6">
        <v>375</v>
      </c>
      <c r="I2213" s="12" t="s">
        <v>515</v>
      </c>
      <c r="J2213" s="12" t="s">
        <v>1087</v>
      </c>
      <c r="K2213" s="10">
        <v>65625</v>
      </c>
      <c r="L2213" s="11">
        <v>0.35</v>
      </c>
      <c r="M2213" s="13">
        <f t="shared" si="70"/>
        <v>187500</v>
      </c>
      <c r="N2213" s="13">
        <f t="shared" si="71"/>
        <v>500</v>
      </c>
      <c r="O2213" s="4" t="s">
        <v>1018</v>
      </c>
      <c r="P2213" s="12" t="s">
        <v>516</v>
      </c>
    </row>
    <row r="2214" spans="2:16" ht="14.25" customHeight="1">
      <c r="B2214" s="4" t="s">
        <v>13</v>
      </c>
      <c r="C2214" s="4">
        <v>1128299</v>
      </c>
      <c r="D2214" s="5">
        <v>44495</v>
      </c>
      <c r="E2214" s="4" t="s">
        <v>283</v>
      </c>
      <c r="F2214" s="4" t="s">
        <v>1023</v>
      </c>
      <c r="G2214" s="4" t="s">
        <v>1024</v>
      </c>
      <c r="H2214" s="6">
        <v>350</v>
      </c>
      <c r="I2214" s="12" t="s">
        <v>517</v>
      </c>
      <c r="J2214" s="12" t="s">
        <v>1086</v>
      </c>
      <c r="K2214" s="10">
        <v>61250</v>
      </c>
      <c r="L2214" s="11">
        <v>0.35</v>
      </c>
      <c r="M2214" s="13">
        <f t="shared" si="70"/>
        <v>175000</v>
      </c>
      <c r="N2214" s="13">
        <f t="shared" si="71"/>
        <v>500</v>
      </c>
      <c r="O2214" s="4" t="s">
        <v>1018</v>
      </c>
      <c r="P2214" s="12" t="s">
        <v>518</v>
      </c>
    </row>
    <row r="2215" spans="2:16" ht="14.25" customHeight="1">
      <c r="B2215" s="4" t="s">
        <v>13</v>
      </c>
      <c r="C2215" s="4">
        <v>1128299</v>
      </c>
      <c r="D2215" s="5">
        <v>44495</v>
      </c>
      <c r="E2215" s="4" t="s">
        <v>283</v>
      </c>
      <c r="F2215" s="4" t="s">
        <v>1023</v>
      </c>
      <c r="G2215" s="4" t="s">
        <v>1024</v>
      </c>
      <c r="H2215" s="6">
        <v>325</v>
      </c>
      <c r="I2215" s="12" t="s">
        <v>519</v>
      </c>
      <c r="J2215" s="12" t="s">
        <v>1086</v>
      </c>
      <c r="K2215" s="10">
        <v>58500</v>
      </c>
      <c r="L2215" s="11">
        <v>0.3</v>
      </c>
      <c r="M2215" s="13">
        <f t="shared" si="70"/>
        <v>195000</v>
      </c>
      <c r="N2215" s="13">
        <f t="shared" si="71"/>
        <v>600</v>
      </c>
      <c r="O2215" s="4" t="s">
        <v>1018</v>
      </c>
      <c r="P2215" s="12" t="s">
        <v>520</v>
      </c>
    </row>
    <row r="2216" spans="2:16" ht="14.25" customHeight="1">
      <c r="B2216" s="4" t="s">
        <v>13</v>
      </c>
      <c r="C2216" s="4">
        <v>1128299</v>
      </c>
      <c r="D2216" s="5">
        <v>44495</v>
      </c>
      <c r="E2216" s="4" t="s">
        <v>283</v>
      </c>
      <c r="F2216" s="4" t="s">
        <v>1023</v>
      </c>
      <c r="G2216" s="4" t="s">
        <v>1024</v>
      </c>
      <c r="H2216" s="6">
        <v>375</v>
      </c>
      <c r="I2216" s="12" t="s">
        <v>521</v>
      </c>
      <c r="J2216" s="12" t="s">
        <v>1087</v>
      </c>
      <c r="K2216" s="10">
        <v>70312.5</v>
      </c>
      <c r="L2216" s="11">
        <v>0.25</v>
      </c>
      <c r="M2216" s="13">
        <f t="shared" si="70"/>
        <v>281250</v>
      </c>
      <c r="N2216" s="13">
        <f t="shared" si="71"/>
        <v>750</v>
      </c>
      <c r="O2216" s="4" t="s">
        <v>1018</v>
      </c>
      <c r="P2216" s="12" t="s">
        <v>522</v>
      </c>
    </row>
    <row r="2217" spans="2:16" ht="14.25" customHeight="1">
      <c r="B2217" s="4" t="s">
        <v>13</v>
      </c>
      <c r="C2217" s="4">
        <v>1128299</v>
      </c>
      <c r="D2217" s="5">
        <v>44526</v>
      </c>
      <c r="E2217" s="4" t="s">
        <v>283</v>
      </c>
      <c r="F2217" s="4" t="s">
        <v>1023</v>
      </c>
      <c r="G2217" s="4" t="s">
        <v>1024</v>
      </c>
      <c r="H2217" s="6">
        <v>550</v>
      </c>
      <c r="I2217" s="12" t="s">
        <v>523</v>
      </c>
      <c r="J2217" s="12" t="s">
        <v>1087</v>
      </c>
      <c r="K2217" s="10">
        <v>115500</v>
      </c>
      <c r="L2217" s="11">
        <v>0.35</v>
      </c>
      <c r="M2217" s="13">
        <f t="shared" si="70"/>
        <v>330000</v>
      </c>
      <c r="N2217" s="13">
        <f t="shared" si="71"/>
        <v>600</v>
      </c>
      <c r="O2217" s="4" t="s">
        <v>1018</v>
      </c>
      <c r="P2217" s="12" t="s">
        <v>524</v>
      </c>
    </row>
    <row r="2218" spans="2:16" ht="14.25" customHeight="1">
      <c r="B2218" s="4" t="s">
        <v>13</v>
      </c>
      <c r="C2218" s="4">
        <v>1128299</v>
      </c>
      <c r="D2218" s="5">
        <v>44526</v>
      </c>
      <c r="E2218" s="4" t="s">
        <v>283</v>
      </c>
      <c r="F2218" s="4" t="s">
        <v>1023</v>
      </c>
      <c r="G2218" s="4" t="s">
        <v>1024</v>
      </c>
      <c r="H2218" s="6">
        <v>600</v>
      </c>
      <c r="I2218" s="12" t="s">
        <v>525</v>
      </c>
      <c r="J2218" s="12" t="s">
        <v>1086</v>
      </c>
      <c r="K2218" s="10">
        <v>156000</v>
      </c>
      <c r="L2218" s="11">
        <v>0.4</v>
      </c>
      <c r="M2218" s="13">
        <f t="shared" si="70"/>
        <v>390000</v>
      </c>
      <c r="N2218" s="13">
        <f t="shared" si="71"/>
        <v>650</v>
      </c>
      <c r="O2218" s="4" t="s">
        <v>1018</v>
      </c>
      <c r="P2218" s="12" t="s">
        <v>526</v>
      </c>
    </row>
    <row r="2219" spans="2:16" ht="14.25" customHeight="1">
      <c r="B2219" s="4" t="s">
        <v>13</v>
      </c>
      <c r="C2219" s="4">
        <v>1128299</v>
      </c>
      <c r="D2219" s="5">
        <v>44526</v>
      </c>
      <c r="E2219" s="4" t="s">
        <v>283</v>
      </c>
      <c r="F2219" s="4" t="s">
        <v>1023</v>
      </c>
      <c r="G2219" s="4" t="s">
        <v>1024</v>
      </c>
      <c r="H2219" s="6">
        <v>450</v>
      </c>
      <c r="I2219" s="12" t="s">
        <v>527</v>
      </c>
      <c r="J2219" s="12" t="s">
        <v>1087</v>
      </c>
      <c r="K2219" s="10">
        <v>94500</v>
      </c>
      <c r="L2219" s="11">
        <v>0.35</v>
      </c>
      <c r="M2219" s="13">
        <f t="shared" si="70"/>
        <v>270000</v>
      </c>
      <c r="N2219" s="13">
        <f t="shared" si="71"/>
        <v>600</v>
      </c>
      <c r="O2219" s="4" t="s">
        <v>1018</v>
      </c>
      <c r="P2219" s="12" t="s">
        <v>528</v>
      </c>
    </row>
    <row r="2220" spans="2:16" ht="14.25" customHeight="1">
      <c r="B2220" s="4" t="s">
        <v>13</v>
      </c>
      <c r="C2220" s="4">
        <v>1128299</v>
      </c>
      <c r="D2220" s="5">
        <v>44526</v>
      </c>
      <c r="E2220" s="4" t="s">
        <v>283</v>
      </c>
      <c r="F2220" s="4" t="s">
        <v>1023</v>
      </c>
      <c r="G2220" s="4" t="s">
        <v>1024</v>
      </c>
      <c r="H2220" s="6">
        <v>425</v>
      </c>
      <c r="I2220" s="12" t="s">
        <v>529</v>
      </c>
      <c r="J2220" s="12" t="s">
        <v>1087</v>
      </c>
      <c r="K2220" s="10">
        <v>89250</v>
      </c>
      <c r="L2220" s="11">
        <v>0.35</v>
      </c>
      <c r="M2220" s="13">
        <f t="shared" si="70"/>
        <v>255000.00000000003</v>
      </c>
      <c r="N2220" s="13">
        <f t="shared" si="71"/>
        <v>600.00000000000011</v>
      </c>
      <c r="O2220" s="4" t="s">
        <v>1018</v>
      </c>
      <c r="P2220" s="12" t="s">
        <v>530</v>
      </c>
    </row>
    <row r="2221" spans="2:16" ht="14.25" customHeight="1">
      <c r="B2221" s="4" t="s">
        <v>13</v>
      </c>
      <c r="C2221" s="4">
        <v>1128299</v>
      </c>
      <c r="D2221" s="5">
        <v>44526</v>
      </c>
      <c r="E2221" s="4" t="s">
        <v>283</v>
      </c>
      <c r="F2221" s="4" t="s">
        <v>1023</v>
      </c>
      <c r="G2221" s="4" t="s">
        <v>1024</v>
      </c>
      <c r="H2221" s="6">
        <v>375</v>
      </c>
      <c r="I2221" s="12" t="s">
        <v>531</v>
      </c>
      <c r="J2221" s="12" t="s">
        <v>1087</v>
      </c>
      <c r="K2221" s="10">
        <v>78750</v>
      </c>
      <c r="L2221" s="11">
        <v>0.3</v>
      </c>
      <c r="M2221" s="13">
        <f t="shared" si="70"/>
        <v>262500</v>
      </c>
      <c r="N2221" s="13">
        <f t="shared" si="71"/>
        <v>700</v>
      </c>
      <c r="O2221" s="4" t="s">
        <v>1018</v>
      </c>
      <c r="P2221" s="12" t="s">
        <v>532</v>
      </c>
    </row>
    <row r="2222" spans="2:16" ht="14.25" customHeight="1">
      <c r="B2222" s="4" t="s">
        <v>13</v>
      </c>
      <c r="C2222" s="4">
        <v>1128299</v>
      </c>
      <c r="D2222" s="5">
        <v>44526</v>
      </c>
      <c r="E2222" s="4" t="s">
        <v>283</v>
      </c>
      <c r="F2222" s="4" t="s">
        <v>1023</v>
      </c>
      <c r="G2222" s="4" t="s">
        <v>1024</v>
      </c>
      <c r="H2222" s="6">
        <v>500</v>
      </c>
      <c r="I2222" s="12" t="s">
        <v>533</v>
      </c>
      <c r="J2222" s="12" t="s">
        <v>1086</v>
      </c>
      <c r="K2222" s="10">
        <v>93750</v>
      </c>
      <c r="L2222" s="11">
        <v>0.25</v>
      </c>
      <c r="M2222" s="13">
        <f t="shared" si="70"/>
        <v>375000</v>
      </c>
      <c r="N2222" s="13">
        <f t="shared" si="71"/>
        <v>750</v>
      </c>
      <c r="O2222" s="4" t="s">
        <v>1018</v>
      </c>
      <c r="P2222" s="12" t="s">
        <v>534</v>
      </c>
    </row>
    <row r="2223" spans="2:16" ht="14.25" customHeight="1">
      <c r="B2223" s="4" t="s">
        <v>13</v>
      </c>
      <c r="C2223" s="4">
        <v>1128299</v>
      </c>
      <c r="D2223" s="5">
        <v>44555</v>
      </c>
      <c r="E2223" s="4" t="s">
        <v>283</v>
      </c>
      <c r="F2223" s="4" t="s">
        <v>1023</v>
      </c>
      <c r="G2223" s="4" t="s">
        <v>1024</v>
      </c>
      <c r="H2223" s="6">
        <v>700</v>
      </c>
      <c r="I2223" s="12" t="s">
        <v>538</v>
      </c>
      <c r="J2223" s="12" t="s">
        <v>1087</v>
      </c>
      <c r="K2223" s="10">
        <v>147000</v>
      </c>
      <c r="L2223" s="11">
        <v>0.35</v>
      </c>
      <c r="M2223" s="13">
        <f t="shared" si="70"/>
        <v>420000</v>
      </c>
      <c r="N2223" s="13">
        <f t="shared" si="71"/>
        <v>600</v>
      </c>
      <c r="O2223" s="4" t="s">
        <v>1018</v>
      </c>
      <c r="P2223" s="12" t="s">
        <v>539</v>
      </c>
    </row>
    <row r="2224" spans="2:16" ht="14.25" customHeight="1">
      <c r="B2224" s="4" t="s">
        <v>13</v>
      </c>
      <c r="C2224" s="4">
        <v>1128299</v>
      </c>
      <c r="D2224" s="5">
        <v>44555</v>
      </c>
      <c r="E2224" s="4" t="s">
        <v>283</v>
      </c>
      <c r="F2224" s="4" t="s">
        <v>1023</v>
      </c>
      <c r="G2224" s="4" t="s">
        <v>1024</v>
      </c>
      <c r="H2224" s="6">
        <v>700</v>
      </c>
      <c r="I2224" s="12" t="s">
        <v>540</v>
      </c>
      <c r="J2224" s="12" t="s">
        <v>1087</v>
      </c>
      <c r="K2224" s="10">
        <v>182000</v>
      </c>
      <c r="L2224" s="11">
        <v>0.4</v>
      </c>
      <c r="M2224" s="13">
        <f t="shared" si="70"/>
        <v>455000</v>
      </c>
      <c r="N2224" s="13">
        <f t="shared" si="71"/>
        <v>650</v>
      </c>
      <c r="O2224" s="4" t="s">
        <v>1018</v>
      </c>
      <c r="P2224" s="12" t="s">
        <v>541</v>
      </c>
    </row>
    <row r="2225" spans="2:16" ht="14.25" customHeight="1">
      <c r="B2225" s="4" t="s">
        <v>13</v>
      </c>
      <c r="C2225" s="4">
        <v>1128299</v>
      </c>
      <c r="D2225" s="5">
        <v>44555</v>
      </c>
      <c r="E2225" s="4" t="s">
        <v>283</v>
      </c>
      <c r="F2225" s="4" t="s">
        <v>1023</v>
      </c>
      <c r="G2225" s="4" t="s">
        <v>1024</v>
      </c>
      <c r="H2225" s="6">
        <v>500</v>
      </c>
      <c r="I2225" s="12" t="s">
        <v>542</v>
      </c>
      <c r="J2225" s="12" t="s">
        <v>1087</v>
      </c>
      <c r="K2225" s="10">
        <v>105000</v>
      </c>
      <c r="L2225" s="11">
        <v>0.35</v>
      </c>
      <c r="M2225" s="13">
        <f t="shared" si="70"/>
        <v>300000</v>
      </c>
      <c r="N2225" s="13">
        <f t="shared" si="71"/>
        <v>600</v>
      </c>
      <c r="O2225" s="4" t="s">
        <v>1018</v>
      </c>
      <c r="P2225" s="12" t="s">
        <v>543</v>
      </c>
    </row>
    <row r="2226" spans="2:16" ht="14.25" customHeight="1">
      <c r="B2226" s="4" t="s">
        <v>13</v>
      </c>
      <c r="C2226" s="4">
        <v>1128299</v>
      </c>
      <c r="D2226" s="5">
        <v>44555</v>
      </c>
      <c r="E2226" s="4" t="s">
        <v>283</v>
      </c>
      <c r="F2226" s="4" t="s">
        <v>1023</v>
      </c>
      <c r="G2226" s="4" t="s">
        <v>1024</v>
      </c>
      <c r="H2226" s="6">
        <v>500</v>
      </c>
      <c r="I2226" s="12" t="s">
        <v>105</v>
      </c>
      <c r="J2226" s="12" t="s">
        <v>1087</v>
      </c>
      <c r="K2226" s="10">
        <v>105000</v>
      </c>
      <c r="L2226" s="11">
        <v>0.35</v>
      </c>
      <c r="M2226" s="13">
        <f t="shared" si="70"/>
        <v>300000</v>
      </c>
      <c r="N2226" s="13">
        <f t="shared" si="71"/>
        <v>600</v>
      </c>
      <c r="O2226" s="4" t="s">
        <v>1018</v>
      </c>
      <c r="P2226" s="12" t="s">
        <v>544</v>
      </c>
    </row>
    <row r="2227" spans="2:16" ht="14.25" customHeight="1">
      <c r="B2227" s="4" t="s">
        <v>13</v>
      </c>
      <c r="C2227" s="4">
        <v>1128299</v>
      </c>
      <c r="D2227" s="5">
        <v>44555</v>
      </c>
      <c r="E2227" s="4" t="s">
        <v>283</v>
      </c>
      <c r="F2227" s="4" t="s">
        <v>1023</v>
      </c>
      <c r="G2227" s="4" t="s">
        <v>1024</v>
      </c>
      <c r="H2227" s="6">
        <v>425</v>
      </c>
      <c r="I2227" s="12" t="s">
        <v>545</v>
      </c>
      <c r="J2227" s="12" t="s">
        <v>1087</v>
      </c>
      <c r="K2227" s="10">
        <v>89250</v>
      </c>
      <c r="L2227" s="11">
        <v>0.3</v>
      </c>
      <c r="M2227" s="13">
        <f t="shared" si="70"/>
        <v>297500</v>
      </c>
      <c r="N2227" s="13">
        <f t="shared" si="71"/>
        <v>700</v>
      </c>
      <c r="O2227" s="4" t="s">
        <v>1018</v>
      </c>
      <c r="P2227" s="12" t="s">
        <v>546</v>
      </c>
    </row>
    <row r="2228" spans="2:16" ht="14.25" customHeight="1">
      <c r="B2228" s="4" t="s">
        <v>13</v>
      </c>
      <c r="C2228" s="4">
        <v>1128299</v>
      </c>
      <c r="D2228" s="5">
        <v>44555</v>
      </c>
      <c r="E2228" s="4" t="s">
        <v>283</v>
      </c>
      <c r="F2228" s="4" t="s">
        <v>1023</v>
      </c>
      <c r="G2228" s="4" t="s">
        <v>1024</v>
      </c>
      <c r="H2228" s="6">
        <v>525</v>
      </c>
      <c r="I2228" s="12" t="s">
        <v>547</v>
      </c>
      <c r="J2228" s="12" t="s">
        <v>1086</v>
      </c>
      <c r="K2228" s="10">
        <v>98437.5</v>
      </c>
      <c r="L2228" s="11">
        <v>0.25</v>
      </c>
      <c r="M2228" s="13">
        <f t="shared" si="70"/>
        <v>393750</v>
      </c>
      <c r="N2228" s="13">
        <f t="shared" si="71"/>
        <v>750</v>
      </c>
      <c r="O2228" s="4" t="s">
        <v>1018</v>
      </c>
      <c r="P2228" s="12" t="s">
        <v>548</v>
      </c>
    </row>
    <row r="2229" spans="2:16" ht="14.25" customHeight="1">
      <c r="B2229" s="4" t="s">
        <v>13</v>
      </c>
      <c r="C2229" s="4">
        <v>1128299</v>
      </c>
      <c r="D2229" s="5">
        <v>44209</v>
      </c>
      <c r="E2229" s="4" t="s">
        <v>283</v>
      </c>
      <c r="F2229" s="4" t="s">
        <v>1023</v>
      </c>
      <c r="G2229" s="4" t="s">
        <v>1024</v>
      </c>
      <c r="H2229" s="6">
        <v>450</v>
      </c>
      <c r="I2229" s="12" t="s">
        <v>549</v>
      </c>
      <c r="J2229" s="12" t="s">
        <v>1087</v>
      </c>
      <c r="K2229" s="10">
        <v>54000</v>
      </c>
      <c r="L2229" s="11">
        <v>0.4</v>
      </c>
      <c r="M2229" s="13">
        <f t="shared" si="70"/>
        <v>135000</v>
      </c>
      <c r="N2229" s="13">
        <f t="shared" si="71"/>
        <v>300</v>
      </c>
      <c r="O2229" s="4" t="s">
        <v>1018</v>
      </c>
      <c r="P2229" s="12" t="s">
        <v>550</v>
      </c>
    </row>
    <row r="2230" spans="2:16" ht="14.25" customHeight="1">
      <c r="B2230" s="4" t="s">
        <v>13</v>
      </c>
      <c r="C2230" s="4">
        <v>1128299</v>
      </c>
      <c r="D2230" s="5">
        <v>44209</v>
      </c>
      <c r="E2230" s="4" t="s">
        <v>283</v>
      </c>
      <c r="F2230" s="4" t="s">
        <v>1023</v>
      </c>
      <c r="G2230" s="4" t="s">
        <v>1024</v>
      </c>
      <c r="H2230" s="6">
        <v>450</v>
      </c>
      <c r="I2230" s="12" t="s">
        <v>551</v>
      </c>
      <c r="J2230" s="12" t="s">
        <v>1087</v>
      </c>
      <c r="K2230" s="10">
        <v>72000</v>
      </c>
      <c r="L2230" s="11">
        <v>0.4</v>
      </c>
      <c r="M2230" s="13">
        <f t="shared" si="70"/>
        <v>180000</v>
      </c>
      <c r="N2230" s="13">
        <f t="shared" si="71"/>
        <v>400</v>
      </c>
      <c r="O2230" s="4" t="s">
        <v>1018</v>
      </c>
      <c r="P2230" s="12" t="s">
        <v>552</v>
      </c>
    </row>
    <row r="2231" spans="2:16" ht="14.25" customHeight="1">
      <c r="B2231" s="4" t="s">
        <v>13</v>
      </c>
      <c r="C2231" s="4">
        <v>1128299</v>
      </c>
      <c r="D2231" s="5">
        <v>44209</v>
      </c>
      <c r="E2231" s="4" t="s">
        <v>283</v>
      </c>
      <c r="F2231" s="4" t="s">
        <v>1023</v>
      </c>
      <c r="G2231" s="4" t="s">
        <v>1024</v>
      </c>
      <c r="H2231" s="6">
        <v>450</v>
      </c>
      <c r="I2231" s="12" t="s">
        <v>37</v>
      </c>
      <c r="J2231" s="12" t="s">
        <v>1086</v>
      </c>
      <c r="K2231" s="10">
        <v>63000</v>
      </c>
      <c r="L2231" s="11">
        <v>0.35</v>
      </c>
      <c r="M2231" s="13">
        <f t="shared" si="70"/>
        <v>180000</v>
      </c>
      <c r="N2231" s="13">
        <f t="shared" si="71"/>
        <v>400</v>
      </c>
      <c r="O2231" s="4" t="s">
        <v>1018</v>
      </c>
      <c r="P2231" s="12" t="s">
        <v>553</v>
      </c>
    </row>
    <row r="2232" spans="2:16" ht="14.25" customHeight="1">
      <c r="B2232" s="4" t="s">
        <v>13</v>
      </c>
      <c r="C2232" s="4">
        <v>1128299</v>
      </c>
      <c r="D2232" s="5">
        <v>44209</v>
      </c>
      <c r="E2232" s="4" t="s">
        <v>283</v>
      </c>
      <c r="F2232" s="4" t="s">
        <v>1023</v>
      </c>
      <c r="G2232" s="4" t="s">
        <v>1024</v>
      </c>
      <c r="H2232" s="6">
        <v>300</v>
      </c>
      <c r="I2232" s="12" t="s">
        <v>554</v>
      </c>
      <c r="J2232" s="12" t="s">
        <v>1087</v>
      </c>
      <c r="K2232" s="10">
        <v>48000</v>
      </c>
      <c r="L2232" s="11">
        <v>0.4</v>
      </c>
      <c r="M2232" s="13">
        <f t="shared" si="70"/>
        <v>120000</v>
      </c>
      <c r="N2232" s="13">
        <f t="shared" si="71"/>
        <v>400</v>
      </c>
      <c r="O2232" s="4" t="s">
        <v>1018</v>
      </c>
      <c r="P2232" s="12" t="s">
        <v>555</v>
      </c>
    </row>
    <row r="2233" spans="2:16" ht="14.25" customHeight="1">
      <c r="B2233" s="4" t="s">
        <v>13</v>
      </c>
      <c r="C2233" s="4">
        <v>1128299</v>
      </c>
      <c r="D2233" s="5">
        <v>44209</v>
      </c>
      <c r="E2233" s="4" t="s">
        <v>283</v>
      </c>
      <c r="F2233" s="4" t="s">
        <v>1023</v>
      </c>
      <c r="G2233" s="4" t="s">
        <v>1024</v>
      </c>
      <c r="H2233" s="6">
        <v>250</v>
      </c>
      <c r="I2233" s="12" t="s">
        <v>556</v>
      </c>
      <c r="J2233" s="12" t="s">
        <v>1087</v>
      </c>
      <c r="K2233" s="10">
        <v>39375</v>
      </c>
      <c r="L2233" s="11">
        <v>0.35</v>
      </c>
      <c r="M2233" s="13">
        <f t="shared" si="70"/>
        <v>112500</v>
      </c>
      <c r="N2233" s="13">
        <f t="shared" si="71"/>
        <v>450</v>
      </c>
      <c r="O2233" s="4" t="s">
        <v>1018</v>
      </c>
      <c r="P2233" s="12" t="s">
        <v>557</v>
      </c>
    </row>
    <row r="2234" spans="2:16" ht="14.25" customHeight="1">
      <c r="B2234" s="4" t="s">
        <v>13</v>
      </c>
      <c r="C2234" s="4">
        <v>1128299</v>
      </c>
      <c r="D2234" s="5">
        <v>44209</v>
      </c>
      <c r="E2234" s="4" t="s">
        <v>283</v>
      </c>
      <c r="F2234" s="4" t="s">
        <v>1023</v>
      </c>
      <c r="G2234" s="4" t="s">
        <v>1024</v>
      </c>
      <c r="H2234" s="6">
        <v>450</v>
      </c>
      <c r="I2234" s="12" t="s">
        <v>99</v>
      </c>
      <c r="J2234" s="12" t="s">
        <v>1087</v>
      </c>
      <c r="K2234" s="10">
        <v>45000</v>
      </c>
      <c r="L2234" s="11">
        <v>0.25</v>
      </c>
      <c r="M2234" s="13">
        <f t="shared" si="70"/>
        <v>180000</v>
      </c>
      <c r="N2234" s="13">
        <f t="shared" si="71"/>
        <v>400</v>
      </c>
      <c r="O2234" s="4" t="s">
        <v>1018</v>
      </c>
      <c r="P2234" s="12" t="s">
        <v>558</v>
      </c>
    </row>
    <row r="2235" spans="2:16" ht="14.25" customHeight="1">
      <c r="B2235" s="4" t="s">
        <v>13</v>
      </c>
      <c r="C2235" s="4">
        <v>1128299</v>
      </c>
      <c r="D2235" s="5">
        <v>44240</v>
      </c>
      <c r="E2235" s="4" t="s">
        <v>283</v>
      </c>
      <c r="F2235" s="4" t="s">
        <v>1023</v>
      </c>
      <c r="G2235" s="4" t="s">
        <v>1024</v>
      </c>
      <c r="H2235" s="6">
        <v>500</v>
      </c>
      <c r="I2235" s="12" t="s">
        <v>559</v>
      </c>
      <c r="J2235" s="12" t="s">
        <v>1087</v>
      </c>
      <c r="K2235" s="10">
        <v>60000</v>
      </c>
      <c r="L2235" s="11">
        <v>0.4</v>
      </c>
      <c r="M2235" s="13">
        <f t="shared" si="70"/>
        <v>150000</v>
      </c>
      <c r="N2235" s="13">
        <f t="shared" si="71"/>
        <v>300</v>
      </c>
      <c r="O2235" s="4" t="s">
        <v>1018</v>
      </c>
      <c r="P2235" s="12" t="s">
        <v>560</v>
      </c>
    </row>
    <row r="2236" spans="2:16" ht="14.25" customHeight="1">
      <c r="B2236" s="4" t="s">
        <v>13</v>
      </c>
      <c r="C2236" s="4">
        <v>1128299</v>
      </c>
      <c r="D2236" s="5">
        <v>44240</v>
      </c>
      <c r="E2236" s="4" t="s">
        <v>283</v>
      </c>
      <c r="F2236" s="4" t="s">
        <v>1023</v>
      </c>
      <c r="G2236" s="4" t="s">
        <v>1024</v>
      </c>
      <c r="H2236" s="6">
        <v>400</v>
      </c>
      <c r="I2236" s="12" t="s">
        <v>561</v>
      </c>
      <c r="J2236" s="12" t="s">
        <v>1086</v>
      </c>
      <c r="K2236" s="10">
        <v>64000</v>
      </c>
      <c r="L2236" s="11">
        <v>0.4</v>
      </c>
      <c r="M2236" s="13">
        <f t="shared" si="70"/>
        <v>160000</v>
      </c>
      <c r="N2236" s="13">
        <f t="shared" si="71"/>
        <v>400</v>
      </c>
      <c r="O2236" s="4" t="s">
        <v>1018</v>
      </c>
      <c r="P2236" s="12" t="s">
        <v>562</v>
      </c>
    </row>
    <row r="2237" spans="2:16" ht="14.25" customHeight="1">
      <c r="B2237" s="4" t="s">
        <v>13</v>
      </c>
      <c r="C2237" s="4">
        <v>1128299</v>
      </c>
      <c r="D2237" s="5">
        <v>44240</v>
      </c>
      <c r="E2237" s="4" t="s">
        <v>283</v>
      </c>
      <c r="F2237" s="4" t="s">
        <v>1023</v>
      </c>
      <c r="G2237" s="4" t="s">
        <v>1024</v>
      </c>
      <c r="H2237" s="6">
        <v>400</v>
      </c>
      <c r="I2237" s="12" t="s">
        <v>563</v>
      </c>
      <c r="J2237" s="12" t="s">
        <v>1086</v>
      </c>
      <c r="K2237" s="10">
        <v>56000</v>
      </c>
      <c r="L2237" s="11">
        <v>0.35</v>
      </c>
      <c r="M2237" s="13">
        <f t="shared" si="70"/>
        <v>160000</v>
      </c>
      <c r="N2237" s="13">
        <f t="shared" si="71"/>
        <v>400</v>
      </c>
      <c r="O2237" s="4" t="s">
        <v>1018</v>
      </c>
      <c r="P2237" s="12" t="s">
        <v>564</v>
      </c>
    </row>
    <row r="2238" spans="2:16" ht="14.25" customHeight="1">
      <c r="B2238" s="4" t="s">
        <v>13</v>
      </c>
      <c r="C2238" s="4">
        <v>1128299</v>
      </c>
      <c r="D2238" s="5">
        <v>44240</v>
      </c>
      <c r="E2238" s="4" t="s">
        <v>984</v>
      </c>
      <c r="F2238" s="4" t="s">
        <v>1025</v>
      </c>
      <c r="G2238" s="4" t="s">
        <v>1026</v>
      </c>
      <c r="H2238" s="6">
        <v>250</v>
      </c>
      <c r="I2238" s="12" t="s">
        <v>565</v>
      </c>
      <c r="J2238" s="12" t="s">
        <v>1087</v>
      </c>
      <c r="K2238" s="10">
        <v>40000</v>
      </c>
      <c r="L2238" s="11">
        <v>0.4</v>
      </c>
      <c r="M2238" s="13">
        <f t="shared" si="70"/>
        <v>100000</v>
      </c>
      <c r="N2238" s="13">
        <f t="shared" si="71"/>
        <v>400</v>
      </c>
      <c r="O2238" s="4" t="s">
        <v>1018</v>
      </c>
      <c r="P2238" s="12" t="s">
        <v>566</v>
      </c>
    </row>
    <row r="2239" spans="2:16" ht="14.25" customHeight="1">
      <c r="B2239" s="4" t="s">
        <v>13</v>
      </c>
      <c r="C2239" s="4">
        <v>1128299</v>
      </c>
      <c r="D2239" s="5">
        <v>44240</v>
      </c>
      <c r="E2239" s="4" t="s">
        <v>984</v>
      </c>
      <c r="F2239" s="4" t="s">
        <v>1025</v>
      </c>
      <c r="G2239" s="4" t="s">
        <v>1026</v>
      </c>
      <c r="H2239" s="6">
        <v>175</v>
      </c>
      <c r="I2239" s="12" t="s">
        <v>567</v>
      </c>
      <c r="J2239" s="12" t="s">
        <v>1087</v>
      </c>
      <c r="K2239" s="10">
        <v>27562.5</v>
      </c>
      <c r="L2239" s="11">
        <v>0.35</v>
      </c>
      <c r="M2239" s="13">
        <f t="shared" si="70"/>
        <v>78750</v>
      </c>
      <c r="N2239" s="13">
        <f t="shared" si="71"/>
        <v>450</v>
      </c>
      <c r="O2239" s="4" t="s">
        <v>1018</v>
      </c>
      <c r="P2239" s="12" t="s">
        <v>568</v>
      </c>
    </row>
    <row r="2240" spans="2:16" ht="14.25" customHeight="1">
      <c r="B2240" s="4" t="s">
        <v>13</v>
      </c>
      <c r="C2240" s="4">
        <v>1128299</v>
      </c>
      <c r="D2240" s="5">
        <v>44240</v>
      </c>
      <c r="E2240" s="4" t="s">
        <v>984</v>
      </c>
      <c r="F2240" s="4" t="s">
        <v>1025</v>
      </c>
      <c r="G2240" s="4" t="s">
        <v>1026</v>
      </c>
      <c r="H2240" s="6">
        <v>375</v>
      </c>
      <c r="I2240" s="12" t="s">
        <v>569</v>
      </c>
      <c r="J2240" s="12" t="s">
        <v>1086</v>
      </c>
      <c r="K2240" s="10">
        <v>37500</v>
      </c>
      <c r="L2240" s="11">
        <v>0.25</v>
      </c>
      <c r="M2240" s="13">
        <f t="shared" si="70"/>
        <v>150000</v>
      </c>
      <c r="N2240" s="13">
        <f t="shared" si="71"/>
        <v>400</v>
      </c>
      <c r="O2240" s="4" t="s">
        <v>1018</v>
      </c>
      <c r="P2240" s="12" t="s">
        <v>570</v>
      </c>
    </row>
    <row r="2241" spans="2:16" ht="14.25" customHeight="1">
      <c r="B2241" s="4" t="s">
        <v>13</v>
      </c>
      <c r="C2241" s="4">
        <v>1128299</v>
      </c>
      <c r="D2241" s="5">
        <v>44267</v>
      </c>
      <c r="E2241" s="4" t="s">
        <v>984</v>
      </c>
      <c r="F2241" s="4" t="s">
        <v>1025</v>
      </c>
      <c r="G2241" s="4" t="s">
        <v>1026</v>
      </c>
      <c r="H2241" s="6">
        <v>525</v>
      </c>
      <c r="I2241" s="12" t="s">
        <v>571</v>
      </c>
      <c r="J2241" s="12" t="s">
        <v>1087</v>
      </c>
      <c r="K2241" s="10">
        <v>84000</v>
      </c>
      <c r="L2241" s="11">
        <v>0.4</v>
      </c>
      <c r="M2241" s="13">
        <f t="shared" si="70"/>
        <v>210000</v>
      </c>
      <c r="N2241" s="13">
        <f t="shared" si="71"/>
        <v>400</v>
      </c>
      <c r="O2241" s="4" t="s">
        <v>1018</v>
      </c>
      <c r="P2241" s="12" t="s">
        <v>572</v>
      </c>
    </row>
    <row r="2242" spans="2:16" ht="14.25" customHeight="1">
      <c r="B2242" s="4" t="s">
        <v>13</v>
      </c>
      <c r="C2242" s="4">
        <v>1128299</v>
      </c>
      <c r="D2242" s="5">
        <v>44267</v>
      </c>
      <c r="E2242" s="4" t="s">
        <v>984</v>
      </c>
      <c r="F2242" s="4" t="s">
        <v>1025</v>
      </c>
      <c r="G2242" s="4" t="s">
        <v>1026</v>
      </c>
      <c r="H2242" s="6">
        <v>375</v>
      </c>
      <c r="I2242" s="12" t="s">
        <v>123</v>
      </c>
      <c r="J2242" s="12" t="s">
        <v>1087</v>
      </c>
      <c r="K2242" s="10">
        <v>75000</v>
      </c>
      <c r="L2242" s="11">
        <v>0.4</v>
      </c>
      <c r="M2242" s="13">
        <f t="shared" si="70"/>
        <v>187500</v>
      </c>
      <c r="N2242" s="13">
        <f t="shared" si="71"/>
        <v>500</v>
      </c>
      <c r="O2242" s="4" t="s">
        <v>1018</v>
      </c>
      <c r="P2242" s="12" t="s">
        <v>124</v>
      </c>
    </row>
    <row r="2243" spans="2:16" ht="14.25" customHeight="1">
      <c r="B2243" s="4" t="s">
        <v>13</v>
      </c>
      <c r="C2243" s="4">
        <v>1128299</v>
      </c>
      <c r="D2243" s="5">
        <v>44267</v>
      </c>
      <c r="E2243" s="4" t="s">
        <v>984</v>
      </c>
      <c r="F2243" s="4" t="s">
        <v>1025</v>
      </c>
      <c r="G2243" s="4" t="s">
        <v>1026</v>
      </c>
      <c r="H2243" s="6">
        <v>375</v>
      </c>
      <c r="I2243" s="12" t="s">
        <v>66</v>
      </c>
      <c r="J2243" s="12" t="s">
        <v>1087</v>
      </c>
      <c r="K2243" s="10">
        <v>65625</v>
      </c>
      <c r="L2243" s="11">
        <v>0.35</v>
      </c>
      <c r="M2243" s="13">
        <f t="shared" si="70"/>
        <v>187500</v>
      </c>
      <c r="N2243" s="13">
        <f t="shared" si="71"/>
        <v>500</v>
      </c>
      <c r="O2243" s="4" t="s">
        <v>1018</v>
      </c>
      <c r="P2243" s="12" t="s">
        <v>573</v>
      </c>
    </row>
    <row r="2244" spans="2:16" ht="14.25" customHeight="1">
      <c r="B2244" s="4" t="s">
        <v>13</v>
      </c>
      <c r="C2244" s="4">
        <v>1128299</v>
      </c>
      <c r="D2244" s="5">
        <v>44267</v>
      </c>
      <c r="E2244" s="4" t="s">
        <v>984</v>
      </c>
      <c r="F2244" s="4" t="s">
        <v>1025</v>
      </c>
      <c r="G2244" s="4" t="s">
        <v>1026</v>
      </c>
      <c r="H2244" s="6">
        <v>250</v>
      </c>
      <c r="I2244" s="12" t="s">
        <v>574</v>
      </c>
      <c r="J2244" s="12" t="s">
        <v>1086</v>
      </c>
      <c r="K2244" s="10">
        <v>50000</v>
      </c>
      <c r="L2244" s="11">
        <v>0.4</v>
      </c>
      <c r="M2244" s="13">
        <f t="shared" si="70"/>
        <v>125000</v>
      </c>
      <c r="N2244" s="13">
        <f t="shared" si="71"/>
        <v>500</v>
      </c>
      <c r="O2244" s="4" t="s">
        <v>1018</v>
      </c>
      <c r="P2244" s="12" t="s">
        <v>575</v>
      </c>
    </row>
    <row r="2245" spans="2:16" ht="14.25" customHeight="1">
      <c r="B2245" s="4" t="s">
        <v>13</v>
      </c>
      <c r="C2245" s="4">
        <v>1128299</v>
      </c>
      <c r="D2245" s="5">
        <v>44267</v>
      </c>
      <c r="E2245" s="4" t="s">
        <v>984</v>
      </c>
      <c r="F2245" s="4" t="s">
        <v>1025</v>
      </c>
      <c r="G2245" s="4" t="s">
        <v>1026</v>
      </c>
      <c r="H2245" s="6">
        <v>150</v>
      </c>
      <c r="I2245" s="12" t="s">
        <v>576</v>
      </c>
      <c r="J2245" s="12" t="s">
        <v>1086</v>
      </c>
      <c r="K2245" s="10">
        <v>28875</v>
      </c>
      <c r="L2245" s="11">
        <v>0.35</v>
      </c>
      <c r="M2245" s="13">
        <f t="shared" si="70"/>
        <v>82500</v>
      </c>
      <c r="N2245" s="13">
        <f t="shared" si="71"/>
        <v>550</v>
      </c>
      <c r="O2245" s="4" t="s">
        <v>1018</v>
      </c>
      <c r="P2245" s="12" t="s">
        <v>577</v>
      </c>
    </row>
    <row r="2246" spans="2:16" ht="14.25" customHeight="1">
      <c r="B2246" s="4" t="s">
        <v>13</v>
      </c>
      <c r="C2246" s="4">
        <v>1128299</v>
      </c>
      <c r="D2246" s="5">
        <v>44267</v>
      </c>
      <c r="E2246" s="4" t="s">
        <v>984</v>
      </c>
      <c r="F2246" s="4" t="s">
        <v>1025</v>
      </c>
      <c r="G2246" s="4" t="s">
        <v>1026</v>
      </c>
      <c r="H2246" s="6">
        <v>350</v>
      </c>
      <c r="I2246" s="12" t="s">
        <v>266</v>
      </c>
      <c r="J2246" s="12" t="s">
        <v>1087</v>
      </c>
      <c r="K2246" s="10">
        <v>43750</v>
      </c>
      <c r="L2246" s="11">
        <v>0.25</v>
      </c>
      <c r="M2246" s="13">
        <f t="shared" si="70"/>
        <v>175000</v>
      </c>
      <c r="N2246" s="13">
        <f t="shared" si="71"/>
        <v>500</v>
      </c>
      <c r="O2246" s="4" t="s">
        <v>1018</v>
      </c>
      <c r="P2246" s="12" t="s">
        <v>578</v>
      </c>
    </row>
    <row r="2247" spans="2:16" ht="14.25" customHeight="1">
      <c r="B2247" s="4" t="s">
        <v>13</v>
      </c>
      <c r="C2247" s="4">
        <v>1128299</v>
      </c>
      <c r="D2247" s="5">
        <v>44299</v>
      </c>
      <c r="E2247" s="4" t="s">
        <v>984</v>
      </c>
      <c r="F2247" s="4" t="s">
        <v>1025</v>
      </c>
      <c r="G2247" s="4" t="s">
        <v>1026</v>
      </c>
      <c r="H2247" s="6">
        <v>525</v>
      </c>
      <c r="I2247" s="12" t="s">
        <v>153</v>
      </c>
      <c r="J2247" s="12" t="s">
        <v>1087</v>
      </c>
      <c r="K2247" s="10">
        <v>105000</v>
      </c>
      <c r="L2247" s="11">
        <v>0.4</v>
      </c>
      <c r="M2247" s="13">
        <f t="shared" ref="M2247:M2310" si="72">K2247/L2247</f>
        <v>262500</v>
      </c>
      <c r="N2247" s="13">
        <f t="shared" ref="N2247:N2310" si="73">M2247/H2247</f>
        <v>500</v>
      </c>
      <c r="O2247" s="4" t="s">
        <v>1018</v>
      </c>
      <c r="P2247" s="12" t="s">
        <v>579</v>
      </c>
    </row>
    <row r="2248" spans="2:16" ht="14.25" customHeight="1">
      <c r="B2248" s="4" t="s">
        <v>13</v>
      </c>
      <c r="C2248" s="4">
        <v>1128299</v>
      </c>
      <c r="D2248" s="5">
        <v>44299</v>
      </c>
      <c r="E2248" s="4" t="s">
        <v>984</v>
      </c>
      <c r="F2248" s="4" t="s">
        <v>1025</v>
      </c>
      <c r="G2248" s="4" t="s">
        <v>1026</v>
      </c>
      <c r="H2248" s="6">
        <v>325</v>
      </c>
      <c r="I2248" s="12" t="s">
        <v>268</v>
      </c>
      <c r="J2248" s="12" t="s">
        <v>1086</v>
      </c>
      <c r="K2248" s="10">
        <v>71500</v>
      </c>
      <c r="L2248" s="11">
        <v>0.4</v>
      </c>
      <c r="M2248" s="13">
        <f t="shared" si="72"/>
        <v>178750</v>
      </c>
      <c r="N2248" s="13">
        <f t="shared" si="73"/>
        <v>550</v>
      </c>
      <c r="O2248" s="4" t="s">
        <v>1018</v>
      </c>
      <c r="P2248" s="12" t="s">
        <v>580</v>
      </c>
    </row>
    <row r="2249" spans="2:16" ht="14.25" customHeight="1">
      <c r="B2249" s="4" t="s">
        <v>13</v>
      </c>
      <c r="C2249" s="4">
        <v>1128299</v>
      </c>
      <c r="D2249" s="5">
        <v>44299</v>
      </c>
      <c r="E2249" s="4" t="s">
        <v>984</v>
      </c>
      <c r="F2249" s="4" t="s">
        <v>1025</v>
      </c>
      <c r="G2249" s="4" t="s">
        <v>1026</v>
      </c>
      <c r="H2249" s="6">
        <v>375</v>
      </c>
      <c r="I2249" s="12" t="s">
        <v>581</v>
      </c>
      <c r="J2249" s="12" t="s">
        <v>1087</v>
      </c>
      <c r="K2249" s="10">
        <v>72187.5</v>
      </c>
      <c r="L2249" s="11">
        <v>0.35</v>
      </c>
      <c r="M2249" s="13">
        <f t="shared" si="72"/>
        <v>206250</v>
      </c>
      <c r="N2249" s="13">
        <f t="shared" si="73"/>
        <v>550</v>
      </c>
      <c r="O2249" s="4" t="s">
        <v>1018</v>
      </c>
      <c r="P2249" s="12" t="s">
        <v>582</v>
      </c>
    </row>
    <row r="2250" spans="2:16" ht="14.25" customHeight="1">
      <c r="B2250" s="4" t="s">
        <v>13</v>
      </c>
      <c r="C2250" s="4">
        <v>1128299</v>
      </c>
      <c r="D2250" s="5">
        <v>44299</v>
      </c>
      <c r="E2250" s="4" t="s">
        <v>984</v>
      </c>
      <c r="F2250" s="4" t="s">
        <v>1025</v>
      </c>
      <c r="G2250" s="4" t="s">
        <v>1026</v>
      </c>
      <c r="H2250" s="6">
        <v>275</v>
      </c>
      <c r="I2250" s="12" t="s">
        <v>583</v>
      </c>
      <c r="J2250" s="12" t="s">
        <v>1086</v>
      </c>
      <c r="K2250" s="10">
        <v>55000</v>
      </c>
      <c r="L2250" s="11">
        <v>0.4</v>
      </c>
      <c r="M2250" s="13">
        <f t="shared" si="72"/>
        <v>137500</v>
      </c>
      <c r="N2250" s="13">
        <f t="shared" si="73"/>
        <v>500</v>
      </c>
      <c r="O2250" s="4" t="s">
        <v>1018</v>
      </c>
      <c r="P2250" s="12" t="s">
        <v>584</v>
      </c>
    </row>
    <row r="2251" spans="2:16" ht="14.25" customHeight="1">
      <c r="B2251" s="4" t="s">
        <v>13</v>
      </c>
      <c r="C2251" s="4">
        <v>1128299</v>
      </c>
      <c r="D2251" s="5">
        <v>44299</v>
      </c>
      <c r="E2251" s="4" t="s">
        <v>984</v>
      </c>
      <c r="F2251" s="4" t="s">
        <v>1025</v>
      </c>
      <c r="G2251" s="4" t="s">
        <v>1026</v>
      </c>
      <c r="H2251" s="6">
        <v>175</v>
      </c>
      <c r="I2251" s="12" t="s">
        <v>585</v>
      </c>
      <c r="J2251" s="12" t="s">
        <v>1086</v>
      </c>
      <c r="K2251" s="10">
        <v>33687.5</v>
      </c>
      <c r="L2251" s="11">
        <v>0.35</v>
      </c>
      <c r="M2251" s="13">
        <f t="shared" si="72"/>
        <v>96250</v>
      </c>
      <c r="N2251" s="13">
        <f t="shared" si="73"/>
        <v>550</v>
      </c>
      <c r="O2251" s="4" t="s">
        <v>1018</v>
      </c>
      <c r="P2251" s="12" t="s">
        <v>586</v>
      </c>
    </row>
    <row r="2252" spans="2:16" ht="14.25" customHeight="1">
      <c r="B2252" s="4" t="s">
        <v>13</v>
      </c>
      <c r="C2252" s="4">
        <v>1128299</v>
      </c>
      <c r="D2252" s="5">
        <v>44299</v>
      </c>
      <c r="E2252" s="4" t="s">
        <v>984</v>
      </c>
      <c r="F2252" s="4" t="s">
        <v>1025</v>
      </c>
      <c r="G2252" s="4" t="s">
        <v>1026</v>
      </c>
      <c r="H2252" s="6">
        <v>350</v>
      </c>
      <c r="I2252" s="12" t="s">
        <v>587</v>
      </c>
      <c r="J2252" s="12" t="s">
        <v>1086</v>
      </c>
      <c r="K2252" s="10">
        <v>61250</v>
      </c>
      <c r="L2252" s="11">
        <v>0.25</v>
      </c>
      <c r="M2252" s="13">
        <f t="shared" si="72"/>
        <v>245000</v>
      </c>
      <c r="N2252" s="13">
        <f t="shared" si="73"/>
        <v>700</v>
      </c>
      <c r="O2252" s="4" t="s">
        <v>1018</v>
      </c>
      <c r="P2252" s="12" t="s">
        <v>588</v>
      </c>
    </row>
    <row r="2253" spans="2:16" ht="14.25" customHeight="1">
      <c r="B2253" s="4" t="s">
        <v>13</v>
      </c>
      <c r="C2253" s="4">
        <v>1128299</v>
      </c>
      <c r="D2253" s="5">
        <v>44330</v>
      </c>
      <c r="E2253" s="4" t="s">
        <v>984</v>
      </c>
      <c r="F2253" s="4" t="s">
        <v>1025</v>
      </c>
      <c r="G2253" s="4" t="s">
        <v>1026</v>
      </c>
      <c r="H2253" s="6">
        <v>550</v>
      </c>
      <c r="I2253" s="12" t="s">
        <v>589</v>
      </c>
      <c r="J2253" s="12" t="s">
        <v>1087</v>
      </c>
      <c r="K2253" s="10">
        <v>110000</v>
      </c>
      <c r="L2253" s="11">
        <v>0.4</v>
      </c>
      <c r="M2253" s="13">
        <f t="shared" si="72"/>
        <v>275000</v>
      </c>
      <c r="N2253" s="13">
        <f t="shared" si="73"/>
        <v>500</v>
      </c>
      <c r="O2253" s="4" t="s">
        <v>1018</v>
      </c>
      <c r="P2253" s="12" t="s">
        <v>590</v>
      </c>
    </row>
    <row r="2254" spans="2:16" ht="14.25" customHeight="1">
      <c r="B2254" s="4" t="s">
        <v>13</v>
      </c>
      <c r="C2254" s="4">
        <v>1128299</v>
      </c>
      <c r="D2254" s="5">
        <v>44330</v>
      </c>
      <c r="E2254" s="4" t="s">
        <v>984</v>
      </c>
      <c r="F2254" s="4" t="s">
        <v>1025</v>
      </c>
      <c r="G2254" s="4" t="s">
        <v>1026</v>
      </c>
      <c r="H2254" s="6">
        <v>400</v>
      </c>
      <c r="I2254" s="12" t="s">
        <v>591</v>
      </c>
      <c r="J2254" s="12" t="s">
        <v>1087</v>
      </c>
      <c r="K2254" s="10">
        <v>88000</v>
      </c>
      <c r="L2254" s="11">
        <v>0.4</v>
      </c>
      <c r="M2254" s="13">
        <f t="shared" si="72"/>
        <v>220000</v>
      </c>
      <c r="N2254" s="13">
        <f t="shared" si="73"/>
        <v>550</v>
      </c>
      <c r="O2254" s="4" t="s">
        <v>1018</v>
      </c>
      <c r="P2254" s="12" t="s">
        <v>592</v>
      </c>
    </row>
    <row r="2255" spans="2:16" ht="14.25" customHeight="1">
      <c r="B2255" s="4" t="s">
        <v>13</v>
      </c>
      <c r="C2255" s="4">
        <v>1128299</v>
      </c>
      <c r="D2255" s="5">
        <v>44330</v>
      </c>
      <c r="E2255" s="4" t="s">
        <v>984</v>
      </c>
      <c r="F2255" s="4" t="s">
        <v>1025</v>
      </c>
      <c r="G2255" s="4" t="s">
        <v>1026</v>
      </c>
      <c r="H2255" s="6">
        <v>425</v>
      </c>
      <c r="I2255" s="12" t="s">
        <v>593</v>
      </c>
      <c r="J2255" s="12" t="s">
        <v>1086</v>
      </c>
      <c r="K2255" s="10">
        <v>81812.5</v>
      </c>
      <c r="L2255" s="11">
        <v>0.35</v>
      </c>
      <c r="M2255" s="13">
        <f t="shared" si="72"/>
        <v>233750.00000000003</v>
      </c>
      <c r="N2255" s="13">
        <f t="shared" si="73"/>
        <v>550.00000000000011</v>
      </c>
      <c r="O2255" s="4" t="s">
        <v>1018</v>
      </c>
      <c r="P2255" s="12" t="s">
        <v>594</v>
      </c>
    </row>
    <row r="2256" spans="2:16" ht="14.25" customHeight="1">
      <c r="B2256" s="4" t="s">
        <v>13</v>
      </c>
      <c r="C2256" s="4">
        <v>1128299</v>
      </c>
      <c r="D2256" s="5">
        <v>44330</v>
      </c>
      <c r="E2256" s="4" t="s">
        <v>984</v>
      </c>
      <c r="F2256" s="4" t="s">
        <v>1025</v>
      </c>
      <c r="G2256" s="4" t="s">
        <v>1026</v>
      </c>
      <c r="H2256" s="6">
        <v>325</v>
      </c>
      <c r="I2256" s="12" t="s">
        <v>595</v>
      </c>
      <c r="J2256" s="12" t="s">
        <v>1086</v>
      </c>
      <c r="K2256" s="10">
        <v>65000</v>
      </c>
      <c r="L2256" s="11">
        <v>0.4</v>
      </c>
      <c r="M2256" s="13">
        <f t="shared" si="72"/>
        <v>162500</v>
      </c>
      <c r="N2256" s="13">
        <f t="shared" si="73"/>
        <v>500</v>
      </c>
      <c r="O2256" s="4" t="s">
        <v>1018</v>
      </c>
      <c r="P2256" s="12" t="s">
        <v>596</v>
      </c>
    </row>
    <row r="2257" spans="2:16" ht="14.25" customHeight="1">
      <c r="B2257" s="4" t="s">
        <v>13</v>
      </c>
      <c r="C2257" s="4">
        <v>1128299</v>
      </c>
      <c r="D2257" s="5">
        <v>44330</v>
      </c>
      <c r="E2257" s="4" t="s">
        <v>984</v>
      </c>
      <c r="F2257" s="4" t="s">
        <v>1025</v>
      </c>
      <c r="G2257" s="4" t="s">
        <v>1026</v>
      </c>
      <c r="H2257" s="6">
        <v>225</v>
      </c>
      <c r="I2257" s="12" t="s">
        <v>597</v>
      </c>
      <c r="J2257" s="12" t="s">
        <v>1086</v>
      </c>
      <c r="K2257" s="10">
        <v>43312.5</v>
      </c>
      <c r="L2257" s="11">
        <v>0.35</v>
      </c>
      <c r="M2257" s="13">
        <f t="shared" si="72"/>
        <v>123750.00000000001</v>
      </c>
      <c r="N2257" s="13">
        <f t="shared" si="73"/>
        <v>550.00000000000011</v>
      </c>
      <c r="O2257" s="4" t="s">
        <v>1018</v>
      </c>
      <c r="P2257" s="12" t="s">
        <v>598</v>
      </c>
    </row>
    <row r="2258" spans="2:16" ht="14.25" customHeight="1">
      <c r="B2258" s="4" t="s">
        <v>13</v>
      </c>
      <c r="C2258" s="4">
        <v>1128299</v>
      </c>
      <c r="D2258" s="5">
        <v>44330</v>
      </c>
      <c r="E2258" s="4" t="s">
        <v>984</v>
      </c>
      <c r="F2258" s="4" t="s">
        <v>1025</v>
      </c>
      <c r="G2258" s="4" t="s">
        <v>1026</v>
      </c>
      <c r="H2258" s="6">
        <v>400</v>
      </c>
      <c r="I2258" s="12" t="s">
        <v>599</v>
      </c>
      <c r="J2258" s="12" t="s">
        <v>1086</v>
      </c>
      <c r="K2258" s="10">
        <v>70000</v>
      </c>
      <c r="L2258" s="11">
        <v>0.25</v>
      </c>
      <c r="M2258" s="13">
        <f t="shared" si="72"/>
        <v>280000</v>
      </c>
      <c r="N2258" s="13">
        <f t="shared" si="73"/>
        <v>700</v>
      </c>
      <c r="O2258" s="4" t="s">
        <v>1018</v>
      </c>
      <c r="P2258" s="12" t="s">
        <v>600</v>
      </c>
    </row>
    <row r="2259" spans="2:16" ht="14.25" customHeight="1">
      <c r="B2259" s="4" t="s">
        <v>13</v>
      </c>
      <c r="C2259" s="4">
        <v>1128299</v>
      </c>
      <c r="D2259" s="5">
        <v>44360</v>
      </c>
      <c r="E2259" s="4" t="s">
        <v>984</v>
      </c>
      <c r="F2259" s="4" t="s">
        <v>1025</v>
      </c>
      <c r="G2259" s="4" t="s">
        <v>1026</v>
      </c>
      <c r="H2259" s="6">
        <v>675</v>
      </c>
      <c r="I2259" s="12" t="s">
        <v>601</v>
      </c>
      <c r="J2259" s="12" t="s">
        <v>1086</v>
      </c>
      <c r="K2259" s="10">
        <v>135000</v>
      </c>
      <c r="L2259" s="11">
        <v>0.4</v>
      </c>
      <c r="M2259" s="13">
        <f t="shared" si="72"/>
        <v>337500</v>
      </c>
      <c r="N2259" s="13">
        <f t="shared" si="73"/>
        <v>500</v>
      </c>
      <c r="O2259" s="4" t="s">
        <v>1018</v>
      </c>
      <c r="P2259" s="12" t="s">
        <v>602</v>
      </c>
    </row>
    <row r="2260" spans="2:16" ht="14.25" customHeight="1">
      <c r="B2260" s="4" t="s">
        <v>13</v>
      </c>
      <c r="C2260" s="4">
        <v>1128299</v>
      </c>
      <c r="D2260" s="5">
        <v>44360</v>
      </c>
      <c r="E2260" s="4" t="s">
        <v>984</v>
      </c>
      <c r="F2260" s="4" t="s">
        <v>1025</v>
      </c>
      <c r="G2260" s="4" t="s">
        <v>1026</v>
      </c>
      <c r="H2260" s="6">
        <v>525</v>
      </c>
      <c r="I2260" s="12" t="s">
        <v>603</v>
      </c>
      <c r="J2260" s="12" t="s">
        <v>1086</v>
      </c>
      <c r="K2260" s="10">
        <v>115500</v>
      </c>
      <c r="L2260" s="11">
        <v>0.4</v>
      </c>
      <c r="M2260" s="13">
        <f t="shared" si="72"/>
        <v>288750</v>
      </c>
      <c r="N2260" s="13">
        <f t="shared" si="73"/>
        <v>550</v>
      </c>
      <c r="O2260" s="4" t="s">
        <v>1018</v>
      </c>
      <c r="P2260" s="12" t="s">
        <v>604</v>
      </c>
    </row>
    <row r="2261" spans="2:16" ht="14.25" customHeight="1">
      <c r="B2261" s="4" t="s">
        <v>13</v>
      </c>
      <c r="C2261" s="4">
        <v>1128299</v>
      </c>
      <c r="D2261" s="5">
        <v>44360</v>
      </c>
      <c r="E2261" s="4" t="s">
        <v>984</v>
      </c>
      <c r="F2261" s="4" t="s">
        <v>1025</v>
      </c>
      <c r="G2261" s="4" t="s">
        <v>1026</v>
      </c>
      <c r="H2261" s="6">
        <v>525</v>
      </c>
      <c r="I2261" s="12" t="s">
        <v>605</v>
      </c>
      <c r="J2261" s="12" t="s">
        <v>1086</v>
      </c>
      <c r="K2261" s="10">
        <v>101062.5</v>
      </c>
      <c r="L2261" s="11">
        <v>0.35</v>
      </c>
      <c r="M2261" s="13">
        <f t="shared" si="72"/>
        <v>288750</v>
      </c>
      <c r="N2261" s="13">
        <f t="shared" si="73"/>
        <v>550</v>
      </c>
      <c r="O2261" s="4" t="s">
        <v>1018</v>
      </c>
      <c r="P2261" s="12" t="s">
        <v>606</v>
      </c>
    </row>
    <row r="2262" spans="2:16" ht="14.25" customHeight="1">
      <c r="B2262" s="4" t="s">
        <v>13</v>
      </c>
      <c r="C2262" s="4">
        <v>1128299</v>
      </c>
      <c r="D2262" s="5">
        <v>44360</v>
      </c>
      <c r="E2262" s="4" t="s">
        <v>984</v>
      </c>
      <c r="F2262" s="4" t="s">
        <v>1025</v>
      </c>
      <c r="G2262" s="4" t="s">
        <v>1026</v>
      </c>
      <c r="H2262" s="6">
        <v>400</v>
      </c>
      <c r="I2262" s="12" t="s">
        <v>607</v>
      </c>
      <c r="J2262" s="12" t="s">
        <v>1087</v>
      </c>
      <c r="K2262" s="10">
        <v>80000</v>
      </c>
      <c r="L2262" s="11">
        <v>0.4</v>
      </c>
      <c r="M2262" s="13">
        <f t="shared" si="72"/>
        <v>200000</v>
      </c>
      <c r="N2262" s="13">
        <f t="shared" si="73"/>
        <v>500</v>
      </c>
      <c r="O2262" s="4" t="s">
        <v>1018</v>
      </c>
      <c r="P2262" s="12" t="s">
        <v>608</v>
      </c>
    </row>
    <row r="2263" spans="2:16" ht="14.25" customHeight="1">
      <c r="B2263" s="4" t="s">
        <v>13</v>
      </c>
      <c r="C2263" s="4">
        <v>1128299</v>
      </c>
      <c r="D2263" s="5">
        <v>44360</v>
      </c>
      <c r="E2263" s="4" t="s">
        <v>984</v>
      </c>
      <c r="F2263" s="4" t="s">
        <v>1025</v>
      </c>
      <c r="G2263" s="4" t="s">
        <v>1026</v>
      </c>
      <c r="H2263" s="6">
        <v>275</v>
      </c>
      <c r="I2263" s="12" t="s">
        <v>609</v>
      </c>
      <c r="J2263" s="12" t="s">
        <v>1087</v>
      </c>
      <c r="K2263" s="10">
        <v>52937.5</v>
      </c>
      <c r="L2263" s="11">
        <v>0.35</v>
      </c>
      <c r="M2263" s="13">
        <f t="shared" si="72"/>
        <v>151250</v>
      </c>
      <c r="N2263" s="13">
        <f t="shared" si="73"/>
        <v>550</v>
      </c>
      <c r="O2263" s="4" t="s">
        <v>1018</v>
      </c>
      <c r="P2263" s="12" t="s">
        <v>610</v>
      </c>
    </row>
    <row r="2264" spans="2:16" ht="14.25" customHeight="1">
      <c r="B2264" s="4" t="s">
        <v>13</v>
      </c>
      <c r="C2264" s="4">
        <v>1128299</v>
      </c>
      <c r="D2264" s="5">
        <v>44360</v>
      </c>
      <c r="E2264" s="4" t="s">
        <v>984</v>
      </c>
      <c r="F2264" s="4" t="s">
        <v>1025</v>
      </c>
      <c r="G2264" s="4" t="s">
        <v>1026</v>
      </c>
      <c r="H2264" s="6">
        <v>575</v>
      </c>
      <c r="I2264" s="12" t="s">
        <v>378</v>
      </c>
      <c r="J2264" s="12" t="s">
        <v>1087</v>
      </c>
      <c r="K2264" s="10">
        <v>100625</v>
      </c>
      <c r="L2264" s="11">
        <v>0.25</v>
      </c>
      <c r="M2264" s="13">
        <f t="shared" si="72"/>
        <v>402500</v>
      </c>
      <c r="N2264" s="13">
        <f t="shared" si="73"/>
        <v>700</v>
      </c>
      <c r="O2264" s="4" t="s">
        <v>1018</v>
      </c>
      <c r="P2264" s="12" t="s">
        <v>611</v>
      </c>
    </row>
    <row r="2265" spans="2:16" ht="14.25" customHeight="1">
      <c r="B2265" s="4" t="s">
        <v>13</v>
      </c>
      <c r="C2265" s="4">
        <v>1128299</v>
      </c>
      <c r="D2265" s="5">
        <v>44389</v>
      </c>
      <c r="E2265" s="4" t="s">
        <v>984</v>
      </c>
      <c r="F2265" s="4" t="s">
        <v>1025</v>
      </c>
      <c r="G2265" s="4" t="s">
        <v>1026</v>
      </c>
      <c r="H2265" s="6">
        <v>725</v>
      </c>
      <c r="I2265" s="12" t="s">
        <v>612</v>
      </c>
      <c r="J2265" s="12" t="s">
        <v>1087</v>
      </c>
      <c r="K2265" s="10">
        <v>145000</v>
      </c>
      <c r="L2265" s="11">
        <v>0.4</v>
      </c>
      <c r="M2265" s="13">
        <f t="shared" si="72"/>
        <v>362500</v>
      </c>
      <c r="N2265" s="13">
        <f t="shared" si="73"/>
        <v>500</v>
      </c>
      <c r="O2265" s="4" t="s">
        <v>1018</v>
      </c>
      <c r="P2265" s="12" t="s">
        <v>613</v>
      </c>
    </row>
    <row r="2266" spans="2:16" ht="14.25" customHeight="1">
      <c r="B2266" s="4" t="s">
        <v>13</v>
      </c>
      <c r="C2266" s="4">
        <v>1128299</v>
      </c>
      <c r="D2266" s="5">
        <v>44389</v>
      </c>
      <c r="E2266" s="4" t="s">
        <v>984</v>
      </c>
      <c r="F2266" s="4" t="s">
        <v>1025</v>
      </c>
      <c r="G2266" s="4" t="s">
        <v>1026</v>
      </c>
      <c r="H2266" s="6">
        <v>575</v>
      </c>
      <c r="I2266" s="12" t="s">
        <v>581</v>
      </c>
      <c r="J2266" s="12" t="s">
        <v>1087</v>
      </c>
      <c r="K2266" s="10">
        <v>126500</v>
      </c>
      <c r="L2266" s="11">
        <v>0.4</v>
      </c>
      <c r="M2266" s="13">
        <f t="shared" si="72"/>
        <v>316250</v>
      </c>
      <c r="N2266" s="13">
        <f t="shared" si="73"/>
        <v>550</v>
      </c>
      <c r="O2266" s="4" t="s">
        <v>1018</v>
      </c>
      <c r="P2266" s="12" t="s">
        <v>582</v>
      </c>
    </row>
    <row r="2267" spans="2:16" ht="14.25" customHeight="1">
      <c r="B2267" s="4" t="s">
        <v>13</v>
      </c>
      <c r="C2267" s="4">
        <v>1128299</v>
      </c>
      <c r="D2267" s="5">
        <v>44389</v>
      </c>
      <c r="E2267" s="4" t="s">
        <v>984</v>
      </c>
      <c r="F2267" s="4" t="s">
        <v>1025</v>
      </c>
      <c r="G2267" s="4" t="s">
        <v>1026</v>
      </c>
      <c r="H2267" s="6">
        <v>525</v>
      </c>
      <c r="I2267" s="12" t="s">
        <v>614</v>
      </c>
      <c r="J2267" s="12" t="s">
        <v>1087</v>
      </c>
      <c r="K2267" s="10">
        <v>101062.5</v>
      </c>
      <c r="L2267" s="11">
        <v>0.35</v>
      </c>
      <c r="M2267" s="13">
        <f t="shared" si="72"/>
        <v>288750</v>
      </c>
      <c r="N2267" s="13">
        <f t="shared" si="73"/>
        <v>550</v>
      </c>
      <c r="O2267" s="4" t="s">
        <v>1018</v>
      </c>
      <c r="P2267" s="12" t="s">
        <v>615</v>
      </c>
    </row>
    <row r="2268" spans="2:16" ht="14.25" customHeight="1">
      <c r="B2268" s="4" t="s">
        <v>13</v>
      </c>
      <c r="C2268" s="4">
        <v>1128299</v>
      </c>
      <c r="D2268" s="5">
        <v>44389</v>
      </c>
      <c r="E2268" s="4" t="s">
        <v>984</v>
      </c>
      <c r="F2268" s="4" t="s">
        <v>1025</v>
      </c>
      <c r="G2268" s="4" t="s">
        <v>1026</v>
      </c>
      <c r="H2268" s="6">
        <v>425</v>
      </c>
      <c r="I2268" s="12" t="s">
        <v>268</v>
      </c>
      <c r="J2268" s="12" t="s">
        <v>1086</v>
      </c>
      <c r="K2268" s="10">
        <v>85000</v>
      </c>
      <c r="L2268" s="11">
        <v>0.4</v>
      </c>
      <c r="M2268" s="13">
        <f t="shared" si="72"/>
        <v>212500</v>
      </c>
      <c r="N2268" s="13">
        <f t="shared" si="73"/>
        <v>500</v>
      </c>
      <c r="O2268" s="4" t="s">
        <v>1018</v>
      </c>
      <c r="P2268" s="12" t="s">
        <v>616</v>
      </c>
    </row>
    <row r="2269" spans="2:16" ht="14.25" customHeight="1">
      <c r="B2269" s="4" t="s">
        <v>13</v>
      </c>
      <c r="C2269" s="4">
        <v>1128299</v>
      </c>
      <c r="D2269" s="5">
        <v>44389</v>
      </c>
      <c r="E2269" s="4" t="s">
        <v>984</v>
      </c>
      <c r="F2269" s="4" t="s">
        <v>1025</v>
      </c>
      <c r="G2269" s="4" t="s">
        <v>1026</v>
      </c>
      <c r="H2269" s="6">
        <v>475</v>
      </c>
      <c r="I2269" s="12" t="s">
        <v>448</v>
      </c>
      <c r="J2269" s="12" t="s">
        <v>1087</v>
      </c>
      <c r="K2269" s="10">
        <v>91437.5</v>
      </c>
      <c r="L2269" s="11">
        <v>0.35</v>
      </c>
      <c r="M2269" s="13">
        <f t="shared" si="72"/>
        <v>261250.00000000003</v>
      </c>
      <c r="N2269" s="13">
        <f t="shared" si="73"/>
        <v>550.00000000000011</v>
      </c>
      <c r="O2269" s="4" t="s">
        <v>1018</v>
      </c>
      <c r="P2269" s="12" t="s">
        <v>449</v>
      </c>
    </row>
    <row r="2270" spans="2:16" ht="14.25" customHeight="1">
      <c r="B2270" s="4" t="s">
        <v>13</v>
      </c>
      <c r="C2270" s="4">
        <v>1128299</v>
      </c>
      <c r="D2270" s="5">
        <v>44389</v>
      </c>
      <c r="E2270" s="4" t="s">
        <v>984</v>
      </c>
      <c r="F2270" s="4" t="s">
        <v>1025</v>
      </c>
      <c r="G2270" s="4" t="s">
        <v>1026</v>
      </c>
      <c r="H2270" s="6">
        <v>475</v>
      </c>
      <c r="I2270" s="12" t="s">
        <v>617</v>
      </c>
      <c r="J2270" s="12" t="s">
        <v>1086</v>
      </c>
      <c r="K2270" s="10">
        <v>83125</v>
      </c>
      <c r="L2270" s="11">
        <v>0.25</v>
      </c>
      <c r="M2270" s="13">
        <f t="shared" si="72"/>
        <v>332500</v>
      </c>
      <c r="N2270" s="13">
        <f t="shared" si="73"/>
        <v>700</v>
      </c>
      <c r="O2270" s="4" t="s">
        <v>1018</v>
      </c>
      <c r="P2270" s="12" t="s">
        <v>618</v>
      </c>
    </row>
    <row r="2271" spans="2:16" ht="14.25" customHeight="1">
      <c r="B2271" s="4" t="s">
        <v>13</v>
      </c>
      <c r="C2271" s="4">
        <v>1128299</v>
      </c>
      <c r="D2271" s="5">
        <v>44421</v>
      </c>
      <c r="E2271" s="4" t="s">
        <v>984</v>
      </c>
      <c r="F2271" s="4" t="s">
        <v>1025</v>
      </c>
      <c r="G2271" s="4" t="s">
        <v>1026</v>
      </c>
      <c r="H2271" s="6">
        <v>675</v>
      </c>
      <c r="I2271" s="12" t="s">
        <v>387</v>
      </c>
      <c r="J2271" s="12" t="s">
        <v>1087</v>
      </c>
      <c r="K2271" s="10">
        <v>148500</v>
      </c>
      <c r="L2271" s="11">
        <v>0.4</v>
      </c>
      <c r="M2271" s="13">
        <f t="shared" si="72"/>
        <v>371250</v>
      </c>
      <c r="N2271" s="13">
        <f t="shared" si="73"/>
        <v>550</v>
      </c>
      <c r="O2271" s="4" t="s">
        <v>1018</v>
      </c>
      <c r="P2271" s="12" t="s">
        <v>388</v>
      </c>
    </row>
    <row r="2272" spans="2:16" ht="14.25" customHeight="1">
      <c r="B2272" s="4" t="s">
        <v>13</v>
      </c>
      <c r="C2272" s="4">
        <v>1128299</v>
      </c>
      <c r="D2272" s="5">
        <v>44421</v>
      </c>
      <c r="E2272" s="4" t="s">
        <v>984</v>
      </c>
      <c r="F2272" s="4" t="s">
        <v>1025</v>
      </c>
      <c r="G2272" s="4" t="s">
        <v>1026</v>
      </c>
      <c r="H2272" s="6">
        <v>625</v>
      </c>
      <c r="I2272" s="12" t="s">
        <v>619</v>
      </c>
      <c r="J2272" s="12" t="s">
        <v>1087</v>
      </c>
      <c r="K2272" s="10">
        <v>150000</v>
      </c>
      <c r="L2272" s="11">
        <v>0.4</v>
      </c>
      <c r="M2272" s="13">
        <f t="shared" si="72"/>
        <v>375000</v>
      </c>
      <c r="N2272" s="13">
        <f t="shared" si="73"/>
        <v>600</v>
      </c>
      <c r="O2272" s="4" t="s">
        <v>1018</v>
      </c>
      <c r="P2272" s="12" t="s">
        <v>620</v>
      </c>
    </row>
    <row r="2273" spans="2:16" ht="14.25" customHeight="1">
      <c r="B2273" s="4" t="s">
        <v>13</v>
      </c>
      <c r="C2273" s="4">
        <v>1128299</v>
      </c>
      <c r="D2273" s="5">
        <v>44421</v>
      </c>
      <c r="E2273" s="4" t="s">
        <v>984</v>
      </c>
      <c r="F2273" s="4" t="s">
        <v>1025</v>
      </c>
      <c r="G2273" s="4" t="s">
        <v>1026</v>
      </c>
      <c r="H2273" s="6">
        <v>500</v>
      </c>
      <c r="I2273" s="12" t="s">
        <v>621</v>
      </c>
      <c r="J2273" s="12" t="s">
        <v>1087</v>
      </c>
      <c r="K2273" s="10">
        <v>96250</v>
      </c>
      <c r="L2273" s="11">
        <v>0.35</v>
      </c>
      <c r="M2273" s="13">
        <f t="shared" si="72"/>
        <v>275000</v>
      </c>
      <c r="N2273" s="13">
        <f t="shared" si="73"/>
        <v>550</v>
      </c>
      <c r="O2273" s="4" t="s">
        <v>1018</v>
      </c>
      <c r="P2273" s="12" t="s">
        <v>622</v>
      </c>
    </row>
    <row r="2274" spans="2:16" ht="14.25" customHeight="1">
      <c r="B2274" s="4" t="s">
        <v>13</v>
      </c>
      <c r="C2274" s="4">
        <v>1128299</v>
      </c>
      <c r="D2274" s="5">
        <v>44421</v>
      </c>
      <c r="E2274" s="4" t="s">
        <v>984</v>
      </c>
      <c r="F2274" s="4" t="s">
        <v>1025</v>
      </c>
      <c r="G2274" s="4" t="s">
        <v>1026</v>
      </c>
      <c r="H2274" s="6">
        <v>450</v>
      </c>
      <c r="I2274" s="12" t="s">
        <v>279</v>
      </c>
      <c r="J2274" s="12" t="s">
        <v>1087</v>
      </c>
      <c r="K2274" s="10">
        <v>99000</v>
      </c>
      <c r="L2274" s="11">
        <v>0.4</v>
      </c>
      <c r="M2274" s="13">
        <f t="shared" si="72"/>
        <v>247500</v>
      </c>
      <c r="N2274" s="13">
        <f t="shared" si="73"/>
        <v>550</v>
      </c>
      <c r="O2274" s="4" t="s">
        <v>1018</v>
      </c>
      <c r="P2274" s="12" t="s">
        <v>623</v>
      </c>
    </row>
    <row r="2275" spans="2:16" ht="14.25" customHeight="1">
      <c r="B2275" s="4" t="s">
        <v>13</v>
      </c>
      <c r="C2275" s="4">
        <v>1128299</v>
      </c>
      <c r="D2275" s="5">
        <v>44421</v>
      </c>
      <c r="E2275" s="4" t="s">
        <v>984</v>
      </c>
      <c r="F2275" s="4" t="s">
        <v>1025</v>
      </c>
      <c r="G2275" s="4" t="s">
        <v>1026</v>
      </c>
      <c r="H2275" s="6">
        <v>450</v>
      </c>
      <c r="I2275" s="12" t="s">
        <v>624</v>
      </c>
      <c r="J2275" s="12" t="s">
        <v>1087</v>
      </c>
      <c r="K2275" s="10">
        <v>102375</v>
      </c>
      <c r="L2275" s="11">
        <v>0.35</v>
      </c>
      <c r="M2275" s="13">
        <f t="shared" si="72"/>
        <v>292500</v>
      </c>
      <c r="N2275" s="13">
        <f t="shared" si="73"/>
        <v>650</v>
      </c>
      <c r="O2275" s="4" t="s">
        <v>1018</v>
      </c>
      <c r="P2275" s="12" t="s">
        <v>625</v>
      </c>
    </row>
    <row r="2276" spans="2:16" ht="14.25" customHeight="1">
      <c r="B2276" s="4" t="s">
        <v>13</v>
      </c>
      <c r="C2276" s="4">
        <v>1128299</v>
      </c>
      <c r="D2276" s="5">
        <v>44421</v>
      </c>
      <c r="E2276" s="4" t="s">
        <v>984</v>
      </c>
      <c r="F2276" s="4" t="s">
        <v>1025</v>
      </c>
      <c r="G2276" s="4" t="s">
        <v>1026</v>
      </c>
      <c r="H2276" s="6">
        <v>425</v>
      </c>
      <c r="I2276" s="12" t="s">
        <v>626</v>
      </c>
      <c r="J2276" s="12" t="s">
        <v>1086</v>
      </c>
      <c r="K2276" s="10">
        <v>74375</v>
      </c>
      <c r="L2276" s="11">
        <v>0.25</v>
      </c>
      <c r="M2276" s="13">
        <f t="shared" si="72"/>
        <v>297500</v>
      </c>
      <c r="N2276" s="13">
        <f t="shared" si="73"/>
        <v>700</v>
      </c>
      <c r="O2276" s="4" t="s">
        <v>1018</v>
      </c>
      <c r="P2276" s="12" t="s">
        <v>627</v>
      </c>
    </row>
    <row r="2277" spans="2:16" ht="14.25" customHeight="1">
      <c r="B2277" s="4" t="s">
        <v>13</v>
      </c>
      <c r="C2277" s="4">
        <v>1128299</v>
      </c>
      <c r="D2277" s="5">
        <v>44453</v>
      </c>
      <c r="E2277" s="4" t="s">
        <v>984</v>
      </c>
      <c r="F2277" s="4" t="s">
        <v>1025</v>
      </c>
      <c r="G2277" s="4" t="s">
        <v>1026</v>
      </c>
      <c r="H2277" s="6">
        <v>600</v>
      </c>
      <c r="I2277" s="12" t="s">
        <v>628</v>
      </c>
      <c r="J2277" s="12" t="s">
        <v>1086</v>
      </c>
      <c r="K2277" s="10">
        <v>108000</v>
      </c>
      <c r="L2277" s="11">
        <v>0.4</v>
      </c>
      <c r="M2277" s="13">
        <f t="shared" si="72"/>
        <v>270000</v>
      </c>
      <c r="N2277" s="13">
        <f t="shared" si="73"/>
        <v>450</v>
      </c>
      <c r="O2277" s="4" t="s">
        <v>1018</v>
      </c>
      <c r="P2277" s="12" t="s">
        <v>629</v>
      </c>
    </row>
    <row r="2278" spans="2:16" ht="14.25" customHeight="1">
      <c r="B2278" s="4" t="s">
        <v>13</v>
      </c>
      <c r="C2278" s="4">
        <v>1128299</v>
      </c>
      <c r="D2278" s="5">
        <v>44453</v>
      </c>
      <c r="E2278" s="4" t="s">
        <v>984</v>
      </c>
      <c r="F2278" s="4" t="s">
        <v>1025</v>
      </c>
      <c r="G2278" s="4" t="s">
        <v>1026</v>
      </c>
      <c r="H2278" s="6">
        <v>600</v>
      </c>
      <c r="I2278" s="12" t="s">
        <v>630</v>
      </c>
      <c r="J2278" s="12" t="s">
        <v>1087</v>
      </c>
      <c r="K2278" s="10">
        <v>120000</v>
      </c>
      <c r="L2278" s="11">
        <v>0.4</v>
      </c>
      <c r="M2278" s="13">
        <f t="shared" si="72"/>
        <v>300000</v>
      </c>
      <c r="N2278" s="13">
        <f t="shared" si="73"/>
        <v>500</v>
      </c>
      <c r="O2278" s="4" t="s">
        <v>1018</v>
      </c>
      <c r="P2278" s="12" t="s">
        <v>631</v>
      </c>
    </row>
    <row r="2279" spans="2:16" ht="14.25" customHeight="1">
      <c r="B2279" s="4" t="s">
        <v>13</v>
      </c>
      <c r="C2279" s="4">
        <v>1128299</v>
      </c>
      <c r="D2279" s="5">
        <v>44453</v>
      </c>
      <c r="E2279" s="4" t="s">
        <v>984</v>
      </c>
      <c r="F2279" s="4" t="s">
        <v>1025</v>
      </c>
      <c r="G2279" s="4" t="s">
        <v>1026</v>
      </c>
      <c r="H2279" s="6">
        <v>450</v>
      </c>
      <c r="I2279" s="12" t="s">
        <v>632</v>
      </c>
      <c r="J2279" s="12" t="s">
        <v>1086</v>
      </c>
      <c r="K2279" s="10">
        <v>70875</v>
      </c>
      <c r="L2279" s="11">
        <v>0.35</v>
      </c>
      <c r="M2279" s="13">
        <f t="shared" si="72"/>
        <v>202500</v>
      </c>
      <c r="N2279" s="13">
        <f t="shared" si="73"/>
        <v>450</v>
      </c>
      <c r="O2279" s="4" t="s">
        <v>1018</v>
      </c>
      <c r="P2279" s="12" t="s">
        <v>633</v>
      </c>
    </row>
    <row r="2280" spans="2:16" ht="14.25" customHeight="1">
      <c r="B2280" s="4" t="s">
        <v>13</v>
      </c>
      <c r="C2280" s="4">
        <v>1128299</v>
      </c>
      <c r="D2280" s="5">
        <v>44453</v>
      </c>
      <c r="E2280" s="4" t="s">
        <v>984</v>
      </c>
      <c r="F2280" s="4" t="s">
        <v>1025</v>
      </c>
      <c r="G2280" s="4" t="s">
        <v>1026</v>
      </c>
      <c r="H2280" s="6">
        <v>400</v>
      </c>
      <c r="I2280" s="12" t="s">
        <v>492</v>
      </c>
      <c r="J2280" s="12" t="s">
        <v>1087</v>
      </c>
      <c r="K2280" s="10">
        <v>72000</v>
      </c>
      <c r="L2280" s="11">
        <v>0.4</v>
      </c>
      <c r="M2280" s="13">
        <f t="shared" si="72"/>
        <v>180000</v>
      </c>
      <c r="N2280" s="13">
        <f t="shared" si="73"/>
        <v>450</v>
      </c>
      <c r="O2280" s="4" t="s">
        <v>1018</v>
      </c>
      <c r="P2280" s="12" t="s">
        <v>634</v>
      </c>
    </row>
    <row r="2281" spans="2:16" ht="14.25" customHeight="1">
      <c r="B2281" s="4" t="s">
        <v>13</v>
      </c>
      <c r="C2281" s="4">
        <v>1128299</v>
      </c>
      <c r="D2281" s="5">
        <v>44453</v>
      </c>
      <c r="E2281" s="4" t="s">
        <v>984</v>
      </c>
      <c r="F2281" s="4" t="s">
        <v>1025</v>
      </c>
      <c r="G2281" s="4" t="s">
        <v>1026</v>
      </c>
      <c r="H2281" s="6">
        <v>400</v>
      </c>
      <c r="I2281" s="12" t="s">
        <v>635</v>
      </c>
      <c r="J2281" s="12" t="s">
        <v>1086</v>
      </c>
      <c r="K2281" s="10">
        <v>77000</v>
      </c>
      <c r="L2281" s="11">
        <v>0.35</v>
      </c>
      <c r="M2281" s="13">
        <f t="shared" si="72"/>
        <v>220000</v>
      </c>
      <c r="N2281" s="13">
        <f t="shared" si="73"/>
        <v>550</v>
      </c>
      <c r="O2281" s="4" t="s">
        <v>1018</v>
      </c>
      <c r="P2281" s="12" t="s">
        <v>636</v>
      </c>
    </row>
    <row r="2282" spans="2:16" ht="14.25" customHeight="1">
      <c r="B2282" s="4" t="s">
        <v>13</v>
      </c>
      <c r="C2282" s="4">
        <v>1128299</v>
      </c>
      <c r="D2282" s="5">
        <v>44453</v>
      </c>
      <c r="E2282" s="4" t="s">
        <v>984</v>
      </c>
      <c r="F2282" s="4" t="s">
        <v>1025</v>
      </c>
      <c r="G2282" s="4" t="s">
        <v>1026</v>
      </c>
      <c r="H2282" s="6">
        <v>450</v>
      </c>
      <c r="I2282" s="12" t="s">
        <v>637</v>
      </c>
      <c r="J2282" s="12" t="s">
        <v>1088</v>
      </c>
      <c r="K2282" s="10">
        <v>67500</v>
      </c>
      <c r="L2282" s="11">
        <v>0.25</v>
      </c>
      <c r="M2282" s="13">
        <f t="shared" si="72"/>
        <v>270000</v>
      </c>
      <c r="N2282" s="13">
        <f t="shared" si="73"/>
        <v>600</v>
      </c>
      <c r="O2282" s="4" t="s">
        <v>1018</v>
      </c>
      <c r="P2282" s="12" t="s">
        <v>638</v>
      </c>
    </row>
    <row r="2283" spans="2:16" ht="14.25" customHeight="1">
      <c r="B2283" s="4" t="s">
        <v>13</v>
      </c>
      <c r="C2283" s="4">
        <v>1128299</v>
      </c>
      <c r="D2283" s="5">
        <v>44482</v>
      </c>
      <c r="E2283" s="4" t="s">
        <v>984</v>
      </c>
      <c r="F2283" s="4" t="s">
        <v>1025</v>
      </c>
      <c r="G2283" s="4" t="s">
        <v>1026</v>
      </c>
      <c r="H2283" s="6">
        <v>525</v>
      </c>
      <c r="I2283" s="12" t="s">
        <v>639</v>
      </c>
      <c r="J2283" s="12" t="s">
        <v>1087</v>
      </c>
      <c r="K2283" s="10">
        <v>94500</v>
      </c>
      <c r="L2283" s="11">
        <v>0.4</v>
      </c>
      <c r="M2283" s="13">
        <f t="shared" si="72"/>
        <v>236250</v>
      </c>
      <c r="N2283" s="13">
        <f t="shared" si="73"/>
        <v>450</v>
      </c>
      <c r="O2283" s="4" t="s">
        <v>1018</v>
      </c>
      <c r="P2283" s="12" t="s">
        <v>640</v>
      </c>
    </row>
    <row r="2284" spans="2:16" ht="14.25" customHeight="1">
      <c r="B2284" s="4" t="s">
        <v>13</v>
      </c>
      <c r="C2284" s="4">
        <v>1128299</v>
      </c>
      <c r="D2284" s="5">
        <v>44482</v>
      </c>
      <c r="E2284" s="4" t="s">
        <v>984</v>
      </c>
      <c r="F2284" s="4" t="s">
        <v>1025</v>
      </c>
      <c r="G2284" s="4" t="s">
        <v>1026</v>
      </c>
      <c r="H2284" s="6">
        <v>525</v>
      </c>
      <c r="I2284" s="12" t="s">
        <v>436</v>
      </c>
      <c r="J2284" s="12" t="s">
        <v>1087</v>
      </c>
      <c r="K2284" s="10">
        <v>105000</v>
      </c>
      <c r="L2284" s="11">
        <v>0.4</v>
      </c>
      <c r="M2284" s="13">
        <f t="shared" si="72"/>
        <v>262500</v>
      </c>
      <c r="N2284" s="13">
        <f t="shared" si="73"/>
        <v>500</v>
      </c>
      <c r="O2284" s="4" t="s">
        <v>1018</v>
      </c>
      <c r="P2284" s="12" t="s">
        <v>641</v>
      </c>
    </row>
    <row r="2285" spans="2:16" ht="14.25" customHeight="1">
      <c r="B2285" s="4" t="s">
        <v>13</v>
      </c>
      <c r="C2285" s="4">
        <v>1128299</v>
      </c>
      <c r="D2285" s="5">
        <v>44482</v>
      </c>
      <c r="E2285" s="4" t="s">
        <v>984</v>
      </c>
      <c r="F2285" s="4" t="s">
        <v>1025</v>
      </c>
      <c r="G2285" s="4" t="s">
        <v>1026</v>
      </c>
      <c r="H2285" s="6">
        <v>350</v>
      </c>
      <c r="I2285" s="12" t="s">
        <v>642</v>
      </c>
      <c r="J2285" s="12" t="s">
        <v>1086</v>
      </c>
      <c r="K2285" s="10">
        <v>55125</v>
      </c>
      <c r="L2285" s="11">
        <v>0.35</v>
      </c>
      <c r="M2285" s="13">
        <f t="shared" si="72"/>
        <v>157500</v>
      </c>
      <c r="N2285" s="13">
        <f t="shared" si="73"/>
        <v>450</v>
      </c>
      <c r="O2285" s="4" t="s">
        <v>1018</v>
      </c>
      <c r="P2285" s="12" t="s">
        <v>643</v>
      </c>
    </row>
    <row r="2286" spans="2:16" ht="14.25" customHeight="1">
      <c r="B2286" s="4" t="s">
        <v>13</v>
      </c>
      <c r="C2286" s="4">
        <v>1128299</v>
      </c>
      <c r="D2286" s="5">
        <v>44482</v>
      </c>
      <c r="E2286" s="4" t="s">
        <v>984</v>
      </c>
      <c r="F2286" s="4" t="s">
        <v>1025</v>
      </c>
      <c r="G2286" s="4" t="s">
        <v>1026</v>
      </c>
      <c r="H2286" s="6">
        <v>325</v>
      </c>
      <c r="I2286" s="12" t="s">
        <v>644</v>
      </c>
      <c r="J2286" s="12" t="s">
        <v>1086</v>
      </c>
      <c r="K2286" s="10">
        <v>58500</v>
      </c>
      <c r="L2286" s="11">
        <v>0.4</v>
      </c>
      <c r="M2286" s="13">
        <f t="shared" si="72"/>
        <v>146250</v>
      </c>
      <c r="N2286" s="13">
        <f t="shared" si="73"/>
        <v>450</v>
      </c>
      <c r="O2286" s="4" t="s">
        <v>1018</v>
      </c>
      <c r="P2286" s="12" t="s">
        <v>645</v>
      </c>
    </row>
    <row r="2287" spans="2:16" ht="14.25" customHeight="1">
      <c r="B2287" s="4" t="s">
        <v>13</v>
      </c>
      <c r="C2287" s="4">
        <v>1128299</v>
      </c>
      <c r="D2287" s="5">
        <v>44482</v>
      </c>
      <c r="E2287" s="4" t="s">
        <v>984</v>
      </c>
      <c r="F2287" s="4" t="s">
        <v>1025</v>
      </c>
      <c r="G2287" s="4" t="s">
        <v>1026</v>
      </c>
      <c r="H2287" s="6">
        <v>300</v>
      </c>
      <c r="I2287" s="12" t="s">
        <v>646</v>
      </c>
      <c r="J2287" s="12" t="s">
        <v>1087</v>
      </c>
      <c r="K2287" s="10">
        <v>57750</v>
      </c>
      <c r="L2287" s="11">
        <v>0.35</v>
      </c>
      <c r="M2287" s="13">
        <f t="shared" si="72"/>
        <v>165000</v>
      </c>
      <c r="N2287" s="13">
        <f t="shared" si="73"/>
        <v>550</v>
      </c>
      <c r="O2287" s="4" t="s">
        <v>1018</v>
      </c>
      <c r="P2287" s="12" t="s">
        <v>647</v>
      </c>
    </row>
    <row r="2288" spans="2:16" ht="14.25" customHeight="1">
      <c r="B2288" s="4" t="s">
        <v>13</v>
      </c>
      <c r="C2288" s="4">
        <v>1128299</v>
      </c>
      <c r="D2288" s="5">
        <v>44482</v>
      </c>
      <c r="E2288" s="4" t="s">
        <v>984</v>
      </c>
      <c r="F2288" s="4" t="s">
        <v>1025</v>
      </c>
      <c r="G2288" s="4" t="s">
        <v>1026</v>
      </c>
      <c r="H2288" s="6">
        <v>350</v>
      </c>
      <c r="I2288" s="12" t="s">
        <v>648</v>
      </c>
      <c r="J2288" s="12" t="s">
        <v>1087</v>
      </c>
      <c r="K2288" s="10">
        <v>61250</v>
      </c>
      <c r="L2288" s="11">
        <v>0.25</v>
      </c>
      <c r="M2288" s="13">
        <f t="shared" si="72"/>
        <v>245000</v>
      </c>
      <c r="N2288" s="13">
        <f t="shared" si="73"/>
        <v>700</v>
      </c>
      <c r="O2288" s="4" t="s">
        <v>1018</v>
      </c>
      <c r="P2288" s="12" t="s">
        <v>649</v>
      </c>
    </row>
    <row r="2289" spans="2:16" ht="14.25" customHeight="1">
      <c r="B2289" s="4" t="s">
        <v>13</v>
      </c>
      <c r="C2289" s="4">
        <v>1128299</v>
      </c>
      <c r="D2289" s="5">
        <v>44513</v>
      </c>
      <c r="E2289" s="4" t="s">
        <v>984</v>
      </c>
      <c r="F2289" s="4" t="s">
        <v>1025</v>
      </c>
      <c r="G2289" s="4" t="s">
        <v>1026</v>
      </c>
      <c r="H2289" s="6">
        <v>525</v>
      </c>
      <c r="I2289" s="12" t="s">
        <v>650</v>
      </c>
      <c r="J2289" s="12" t="s">
        <v>1087</v>
      </c>
      <c r="K2289" s="10">
        <v>115500</v>
      </c>
      <c r="L2289" s="11">
        <v>0.4</v>
      </c>
      <c r="M2289" s="13">
        <f t="shared" si="72"/>
        <v>288750</v>
      </c>
      <c r="N2289" s="13">
        <f t="shared" si="73"/>
        <v>550</v>
      </c>
      <c r="O2289" s="4" t="s">
        <v>1018</v>
      </c>
      <c r="P2289" s="12" t="s">
        <v>651</v>
      </c>
    </row>
    <row r="2290" spans="2:16" ht="14.25" customHeight="1">
      <c r="B2290" s="4" t="s">
        <v>13</v>
      </c>
      <c r="C2290" s="4">
        <v>1128299</v>
      </c>
      <c r="D2290" s="5">
        <v>44513</v>
      </c>
      <c r="E2290" s="4" t="s">
        <v>984</v>
      </c>
      <c r="F2290" s="4" t="s">
        <v>1025</v>
      </c>
      <c r="G2290" s="4" t="s">
        <v>1026</v>
      </c>
      <c r="H2290" s="6">
        <v>575</v>
      </c>
      <c r="I2290" s="12" t="s">
        <v>652</v>
      </c>
      <c r="J2290" s="12" t="s">
        <v>1087</v>
      </c>
      <c r="K2290" s="10">
        <v>138000</v>
      </c>
      <c r="L2290" s="11">
        <v>0.4</v>
      </c>
      <c r="M2290" s="13">
        <f t="shared" si="72"/>
        <v>345000</v>
      </c>
      <c r="N2290" s="13">
        <f t="shared" si="73"/>
        <v>600</v>
      </c>
      <c r="O2290" s="4" t="s">
        <v>1018</v>
      </c>
      <c r="P2290" s="12" t="s">
        <v>653</v>
      </c>
    </row>
    <row r="2291" spans="2:16" ht="14.25" customHeight="1">
      <c r="B2291" s="4" t="s">
        <v>13</v>
      </c>
      <c r="C2291" s="4">
        <v>1128299</v>
      </c>
      <c r="D2291" s="5">
        <v>44513</v>
      </c>
      <c r="E2291" s="4" t="s">
        <v>984</v>
      </c>
      <c r="F2291" s="4" t="s">
        <v>1025</v>
      </c>
      <c r="G2291" s="4" t="s">
        <v>1026</v>
      </c>
      <c r="H2291" s="6">
        <v>425</v>
      </c>
      <c r="I2291" s="12" t="s">
        <v>654</v>
      </c>
      <c r="J2291" s="12" t="s">
        <v>1087</v>
      </c>
      <c r="K2291" s="10">
        <v>81812.5</v>
      </c>
      <c r="L2291" s="11">
        <v>0.35</v>
      </c>
      <c r="M2291" s="13">
        <f t="shared" si="72"/>
        <v>233750.00000000003</v>
      </c>
      <c r="N2291" s="13">
        <f t="shared" si="73"/>
        <v>550.00000000000011</v>
      </c>
      <c r="O2291" s="4" t="s">
        <v>1018</v>
      </c>
      <c r="P2291" s="12" t="s">
        <v>655</v>
      </c>
    </row>
    <row r="2292" spans="2:16" ht="14.25" customHeight="1">
      <c r="B2292" s="4" t="s">
        <v>13</v>
      </c>
      <c r="C2292" s="4">
        <v>1128299</v>
      </c>
      <c r="D2292" s="5">
        <v>44513</v>
      </c>
      <c r="E2292" s="4" t="s">
        <v>984</v>
      </c>
      <c r="F2292" s="4" t="s">
        <v>1025</v>
      </c>
      <c r="G2292" s="4" t="s">
        <v>1026</v>
      </c>
      <c r="H2292" s="6">
        <v>400</v>
      </c>
      <c r="I2292" s="12" t="s">
        <v>656</v>
      </c>
      <c r="J2292" s="12" t="s">
        <v>1087</v>
      </c>
      <c r="K2292" s="10">
        <v>88000</v>
      </c>
      <c r="L2292" s="11">
        <v>0.4</v>
      </c>
      <c r="M2292" s="13">
        <f t="shared" si="72"/>
        <v>220000</v>
      </c>
      <c r="N2292" s="13">
        <f t="shared" si="73"/>
        <v>550</v>
      </c>
      <c r="O2292" s="4" t="s">
        <v>1018</v>
      </c>
      <c r="P2292" s="12" t="s">
        <v>657</v>
      </c>
    </row>
    <row r="2293" spans="2:16" ht="14.25" customHeight="1">
      <c r="B2293" s="4" t="s">
        <v>13</v>
      </c>
      <c r="C2293" s="4">
        <v>1128299</v>
      </c>
      <c r="D2293" s="5">
        <v>44513</v>
      </c>
      <c r="E2293" s="4" t="s">
        <v>984</v>
      </c>
      <c r="F2293" s="4" t="s">
        <v>1025</v>
      </c>
      <c r="G2293" s="4" t="s">
        <v>1026</v>
      </c>
      <c r="H2293" s="6">
        <v>350</v>
      </c>
      <c r="I2293" s="12" t="s">
        <v>658</v>
      </c>
      <c r="J2293" s="12" t="s">
        <v>1086</v>
      </c>
      <c r="K2293" s="10">
        <v>79625</v>
      </c>
      <c r="L2293" s="11">
        <v>0.35</v>
      </c>
      <c r="M2293" s="13">
        <f t="shared" si="72"/>
        <v>227500</v>
      </c>
      <c r="N2293" s="13">
        <f t="shared" si="73"/>
        <v>650</v>
      </c>
      <c r="O2293" s="4" t="s">
        <v>1018</v>
      </c>
      <c r="P2293" s="12" t="s">
        <v>659</v>
      </c>
    </row>
    <row r="2294" spans="2:16" ht="14.25" customHeight="1">
      <c r="B2294" s="4" t="s">
        <v>13</v>
      </c>
      <c r="C2294" s="4">
        <v>1128299</v>
      </c>
      <c r="D2294" s="5">
        <v>44513</v>
      </c>
      <c r="E2294" s="4" t="s">
        <v>984</v>
      </c>
      <c r="F2294" s="4" t="s">
        <v>1025</v>
      </c>
      <c r="G2294" s="4" t="s">
        <v>1026</v>
      </c>
      <c r="H2294" s="6">
        <v>475</v>
      </c>
      <c r="I2294" s="12" t="s">
        <v>660</v>
      </c>
      <c r="J2294" s="12" t="s">
        <v>1086</v>
      </c>
      <c r="K2294" s="10">
        <v>83125</v>
      </c>
      <c r="L2294" s="11">
        <v>0.25</v>
      </c>
      <c r="M2294" s="13">
        <f t="shared" si="72"/>
        <v>332500</v>
      </c>
      <c r="N2294" s="13">
        <f t="shared" si="73"/>
        <v>700</v>
      </c>
      <c r="O2294" s="4" t="s">
        <v>1018</v>
      </c>
      <c r="P2294" s="12" t="s">
        <v>661</v>
      </c>
    </row>
    <row r="2295" spans="2:16" ht="14.25" customHeight="1">
      <c r="B2295" s="4" t="s">
        <v>13</v>
      </c>
      <c r="C2295" s="4">
        <v>1128299</v>
      </c>
      <c r="D2295" s="5">
        <v>44542</v>
      </c>
      <c r="E2295" s="4" t="s">
        <v>984</v>
      </c>
      <c r="F2295" s="4" t="s">
        <v>1025</v>
      </c>
      <c r="G2295" s="4" t="s">
        <v>1026</v>
      </c>
      <c r="H2295" s="6">
        <v>675</v>
      </c>
      <c r="I2295" s="12" t="s">
        <v>663</v>
      </c>
      <c r="J2295" s="12" t="s">
        <v>1086</v>
      </c>
      <c r="K2295" s="10">
        <v>148500</v>
      </c>
      <c r="L2295" s="11">
        <v>0.4</v>
      </c>
      <c r="M2295" s="13">
        <f t="shared" si="72"/>
        <v>371250</v>
      </c>
      <c r="N2295" s="13">
        <f t="shared" si="73"/>
        <v>550</v>
      </c>
      <c r="O2295" s="4" t="s">
        <v>1018</v>
      </c>
      <c r="P2295" s="12" t="s">
        <v>664</v>
      </c>
    </row>
    <row r="2296" spans="2:16" ht="14.25" customHeight="1">
      <c r="B2296" s="4" t="s">
        <v>13</v>
      </c>
      <c r="C2296" s="4">
        <v>1128299</v>
      </c>
      <c r="D2296" s="5">
        <v>44542</v>
      </c>
      <c r="E2296" s="4" t="s">
        <v>984</v>
      </c>
      <c r="F2296" s="4" t="s">
        <v>1025</v>
      </c>
      <c r="G2296" s="4" t="s">
        <v>1026</v>
      </c>
      <c r="H2296" s="6">
        <v>675</v>
      </c>
      <c r="I2296" s="12" t="s">
        <v>665</v>
      </c>
      <c r="J2296" s="12" t="s">
        <v>1087</v>
      </c>
      <c r="K2296" s="10">
        <v>162000</v>
      </c>
      <c r="L2296" s="11">
        <v>0.4</v>
      </c>
      <c r="M2296" s="13">
        <f t="shared" si="72"/>
        <v>405000</v>
      </c>
      <c r="N2296" s="13">
        <f t="shared" si="73"/>
        <v>600</v>
      </c>
      <c r="O2296" s="4" t="s">
        <v>1018</v>
      </c>
      <c r="P2296" s="12" t="s">
        <v>666</v>
      </c>
    </row>
    <row r="2297" spans="2:16" ht="14.25" customHeight="1">
      <c r="B2297" s="4" t="s">
        <v>13</v>
      </c>
      <c r="C2297" s="4">
        <v>1128299</v>
      </c>
      <c r="D2297" s="5">
        <v>44542</v>
      </c>
      <c r="E2297" s="4" t="s">
        <v>984</v>
      </c>
      <c r="F2297" s="4" t="s">
        <v>1025</v>
      </c>
      <c r="G2297" s="4" t="s">
        <v>1026</v>
      </c>
      <c r="H2297" s="6">
        <v>475</v>
      </c>
      <c r="I2297" s="12" t="s">
        <v>667</v>
      </c>
      <c r="J2297" s="12" t="s">
        <v>1086</v>
      </c>
      <c r="K2297" s="10">
        <v>91437.5</v>
      </c>
      <c r="L2297" s="11">
        <v>0.35</v>
      </c>
      <c r="M2297" s="13">
        <f t="shared" si="72"/>
        <v>261250.00000000003</v>
      </c>
      <c r="N2297" s="13">
        <f t="shared" si="73"/>
        <v>550.00000000000011</v>
      </c>
      <c r="O2297" s="4" t="s">
        <v>1018</v>
      </c>
      <c r="P2297" s="12" t="s">
        <v>668</v>
      </c>
    </row>
    <row r="2298" spans="2:16" ht="14.25" customHeight="1">
      <c r="B2298" s="4" t="s">
        <v>13</v>
      </c>
      <c r="C2298" s="4">
        <v>1128299</v>
      </c>
      <c r="D2298" s="5">
        <v>44542</v>
      </c>
      <c r="E2298" s="4" t="s">
        <v>984</v>
      </c>
      <c r="F2298" s="4" t="s">
        <v>1025</v>
      </c>
      <c r="G2298" s="4" t="s">
        <v>1026</v>
      </c>
      <c r="H2298" s="6">
        <v>475</v>
      </c>
      <c r="I2298" s="12" t="s">
        <v>669</v>
      </c>
      <c r="J2298" s="12" t="s">
        <v>1087</v>
      </c>
      <c r="K2298" s="10">
        <v>104500</v>
      </c>
      <c r="L2298" s="11">
        <v>0.4</v>
      </c>
      <c r="M2298" s="13">
        <f t="shared" si="72"/>
        <v>261250</v>
      </c>
      <c r="N2298" s="13">
        <f t="shared" si="73"/>
        <v>550</v>
      </c>
      <c r="O2298" s="4" t="s">
        <v>1018</v>
      </c>
      <c r="P2298" s="12" t="s">
        <v>670</v>
      </c>
    </row>
    <row r="2299" spans="2:16" ht="14.25" customHeight="1">
      <c r="B2299" s="4" t="s">
        <v>13</v>
      </c>
      <c r="C2299" s="4">
        <v>1128299</v>
      </c>
      <c r="D2299" s="5">
        <v>44542</v>
      </c>
      <c r="E2299" s="4" t="s">
        <v>984</v>
      </c>
      <c r="F2299" s="4" t="s">
        <v>1025</v>
      </c>
      <c r="G2299" s="4" t="s">
        <v>1026</v>
      </c>
      <c r="H2299" s="6">
        <v>400</v>
      </c>
      <c r="I2299" s="12" t="s">
        <v>132</v>
      </c>
      <c r="J2299" s="12" t="s">
        <v>1086</v>
      </c>
      <c r="K2299" s="10">
        <v>91000</v>
      </c>
      <c r="L2299" s="11">
        <v>0.35</v>
      </c>
      <c r="M2299" s="13">
        <f t="shared" si="72"/>
        <v>260000.00000000003</v>
      </c>
      <c r="N2299" s="13">
        <f t="shared" si="73"/>
        <v>650.00000000000011</v>
      </c>
      <c r="O2299" s="4" t="s">
        <v>1018</v>
      </c>
      <c r="P2299" s="12" t="s">
        <v>671</v>
      </c>
    </row>
    <row r="2300" spans="2:16" ht="14.25" customHeight="1">
      <c r="B2300" s="4" t="s">
        <v>13</v>
      </c>
      <c r="C2300" s="4">
        <v>1128299</v>
      </c>
      <c r="D2300" s="5">
        <v>44542</v>
      </c>
      <c r="E2300" s="4" t="s">
        <v>984</v>
      </c>
      <c r="F2300" s="4" t="s">
        <v>1025</v>
      </c>
      <c r="G2300" s="4" t="s">
        <v>1026</v>
      </c>
      <c r="H2300" s="6">
        <v>500</v>
      </c>
      <c r="I2300" s="12" t="s">
        <v>672</v>
      </c>
      <c r="J2300" s="12" t="s">
        <v>1087</v>
      </c>
      <c r="K2300" s="10">
        <v>87500</v>
      </c>
      <c r="L2300" s="11">
        <v>0.25</v>
      </c>
      <c r="M2300" s="13">
        <f t="shared" si="72"/>
        <v>350000</v>
      </c>
      <c r="N2300" s="13">
        <f t="shared" si="73"/>
        <v>700</v>
      </c>
      <c r="O2300" s="4" t="s">
        <v>1018</v>
      </c>
      <c r="P2300" s="12" t="s">
        <v>673</v>
      </c>
    </row>
    <row r="2301" spans="2:16" ht="14.25" customHeight="1">
      <c r="B2301" s="4" t="s">
        <v>13</v>
      </c>
      <c r="C2301" s="4">
        <v>1185732</v>
      </c>
      <c r="D2301" s="5">
        <v>44205</v>
      </c>
      <c r="E2301" s="4" t="s">
        <v>984</v>
      </c>
      <c r="F2301" s="4" t="s">
        <v>1025</v>
      </c>
      <c r="G2301" s="4" t="s">
        <v>1026</v>
      </c>
      <c r="H2301" s="6">
        <v>1025</v>
      </c>
      <c r="I2301" s="12" t="s">
        <v>674</v>
      </c>
      <c r="J2301" s="12" t="s">
        <v>1087</v>
      </c>
      <c r="K2301" s="10">
        <v>184500</v>
      </c>
      <c r="L2301" s="11">
        <v>0.45</v>
      </c>
      <c r="M2301" s="13">
        <f t="shared" si="72"/>
        <v>410000</v>
      </c>
      <c r="N2301" s="13">
        <f t="shared" si="73"/>
        <v>400</v>
      </c>
      <c r="O2301" s="4" t="s">
        <v>1018</v>
      </c>
      <c r="P2301" s="12" t="s">
        <v>675</v>
      </c>
    </row>
    <row r="2302" spans="2:16" ht="14.25" customHeight="1">
      <c r="B2302" s="4" t="s">
        <v>13</v>
      </c>
      <c r="C2302" s="4">
        <v>1185732</v>
      </c>
      <c r="D2302" s="5">
        <v>44205</v>
      </c>
      <c r="E2302" s="4" t="s">
        <v>984</v>
      </c>
      <c r="F2302" s="4" t="s">
        <v>1025</v>
      </c>
      <c r="G2302" s="4" t="s">
        <v>1026</v>
      </c>
      <c r="H2302" s="6">
        <v>825</v>
      </c>
      <c r="I2302" s="12" t="s">
        <v>676</v>
      </c>
      <c r="J2302" s="12" t="s">
        <v>1086</v>
      </c>
      <c r="K2302" s="10">
        <v>115500</v>
      </c>
      <c r="L2302" s="11">
        <v>0.35</v>
      </c>
      <c r="M2302" s="13">
        <f t="shared" si="72"/>
        <v>330000</v>
      </c>
      <c r="N2302" s="13">
        <f t="shared" si="73"/>
        <v>400</v>
      </c>
      <c r="O2302" s="4" t="s">
        <v>1018</v>
      </c>
      <c r="P2302" s="12" t="s">
        <v>677</v>
      </c>
    </row>
    <row r="2303" spans="2:16" ht="14.25" customHeight="1">
      <c r="B2303" s="4" t="s">
        <v>13</v>
      </c>
      <c r="C2303" s="4">
        <v>1185732</v>
      </c>
      <c r="D2303" s="5">
        <v>44205</v>
      </c>
      <c r="E2303" s="4" t="s">
        <v>984</v>
      </c>
      <c r="F2303" s="4" t="s">
        <v>1025</v>
      </c>
      <c r="G2303" s="4" t="s">
        <v>1026</v>
      </c>
      <c r="H2303" s="6">
        <v>825</v>
      </c>
      <c r="I2303" s="12" t="s">
        <v>678</v>
      </c>
      <c r="J2303" s="12" t="s">
        <v>1086</v>
      </c>
      <c r="K2303" s="10">
        <v>61875</v>
      </c>
      <c r="L2303" s="11">
        <v>0.25</v>
      </c>
      <c r="M2303" s="13">
        <f t="shared" si="72"/>
        <v>247500</v>
      </c>
      <c r="N2303" s="13">
        <f t="shared" si="73"/>
        <v>300</v>
      </c>
      <c r="O2303" s="4" t="s">
        <v>1018</v>
      </c>
      <c r="P2303" s="12" t="s">
        <v>679</v>
      </c>
    </row>
    <row r="2304" spans="2:16" ht="14.25" customHeight="1">
      <c r="B2304" s="4" t="s">
        <v>13</v>
      </c>
      <c r="C2304" s="4">
        <v>1185732</v>
      </c>
      <c r="D2304" s="5">
        <v>44205</v>
      </c>
      <c r="E2304" s="4" t="s">
        <v>984</v>
      </c>
      <c r="F2304" s="4" t="s">
        <v>1025</v>
      </c>
      <c r="G2304" s="4" t="s">
        <v>1026</v>
      </c>
      <c r="H2304" s="6">
        <v>675</v>
      </c>
      <c r="I2304" s="12" t="s">
        <v>680</v>
      </c>
      <c r="J2304" s="12" t="s">
        <v>1086</v>
      </c>
      <c r="K2304" s="10">
        <v>70875</v>
      </c>
      <c r="L2304" s="11">
        <v>0.3</v>
      </c>
      <c r="M2304" s="13">
        <f t="shared" si="72"/>
        <v>236250</v>
      </c>
      <c r="N2304" s="13">
        <f t="shared" si="73"/>
        <v>350</v>
      </c>
      <c r="O2304" s="4" t="s">
        <v>1018</v>
      </c>
      <c r="P2304" s="12" t="s">
        <v>681</v>
      </c>
    </row>
    <row r="2305" spans="2:16" ht="14.25" customHeight="1">
      <c r="B2305" s="4" t="s">
        <v>13</v>
      </c>
      <c r="C2305" s="4">
        <v>1185732</v>
      </c>
      <c r="D2305" s="5">
        <v>44205</v>
      </c>
      <c r="E2305" s="4" t="s">
        <v>984</v>
      </c>
      <c r="F2305" s="4" t="s">
        <v>1025</v>
      </c>
      <c r="G2305" s="4" t="s">
        <v>1026</v>
      </c>
      <c r="H2305" s="6">
        <v>725</v>
      </c>
      <c r="I2305" s="12" t="s">
        <v>682</v>
      </c>
      <c r="J2305" s="12" t="s">
        <v>1087</v>
      </c>
      <c r="K2305" s="10">
        <v>126875</v>
      </c>
      <c r="L2305" s="11">
        <v>0.35</v>
      </c>
      <c r="M2305" s="13">
        <f t="shared" si="72"/>
        <v>362500</v>
      </c>
      <c r="N2305" s="13">
        <f t="shared" si="73"/>
        <v>500</v>
      </c>
      <c r="O2305" s="4" t="s">
        <v>1018</v>
      </c>
      <c r="P2305" s="12" t="s">
        <v>683</v>
      </c>
    </row>
    <row r="2306" spans="2:16" ht="14.25" customHeight="1">
      <c r="B2306" s="4" t="s">
        <v>13</v>
      </c>
      <c r="C2306" s="4">
        <v>1185732</v>
      </c>
      <c r="D2306" s="5">
        <v>44205</v>
      </c>
      <c r="E2306" s="4" t="s">
        <v>984</v>
      </c>
      <c r="F2306" s="4" t="s">
        <v>1025</v>
      </c>
      <c r="G2306" s="4" t="s">
        <v>1026</v>
      </c>
      <c r="H2306" s="6">
        <v>825</v>
      </c>
      <c r="I2306" s="12" t="s">
        <v>684</v>
      </c>
      <c r="J2306" s="12" t="s">
        <v>1086</v>
      </c>
      <c r="K2306" s="10">
        <v>165000</v>
      </c>
      <c r="L2306" s="11">
        <v>0.5</v>
      </c>
      <c r="M2306" s="13">
        <f t="shared" si="72"/>
        <v>330000</v>
      </c>
      <c r="N2306" s="13">
        <f t="shared" si="73"/>
        <v>400</v>
      </c>
      <c r="O2306" s="4" t="s">
        <v>1018</v>
      </c>
      <c r="P2306" s="12" t="s">
        <v>685</v>
      </c>
    </row>
    <row r="2307" spans="2:16" ht="14.25" customHeight="1">
      <c r="B2307" s="4" t="s">
        <v>13</v>
      </c>
      <c r="C2307" s="4">
        <v>1185732</v>
      </c>
      <c r="D2307" s="5">
        <v>44234</v>
      </c>
      <c r="E2307" s="4" t="s">
        <v>984</v>
      </c>
      <c r="F2307" s="4" t="s">
        <v>1025</v>
      </c>
      <c r="G2307" s="4" t="s">
        <v>1026</v>
      </c>
      <c r="H2307" s="6">
        <v>1075</v>
      </c>
      <c r="I2307" s="12" t="s">
        <v>85</v>
      </c>
      <c r="J2307" s="12" t="s">
        <v>1086</v>
      </c>
      <c r="K2307" s="10">
        <v>193500</v>
      </c>
      <c r="L2307" s="11">
        <v>0.45</v>
      </c>
      <c r="M2307" s="13">
        <f t="shared" si="72"/>
        <v>430000</v>
      </c>
      <c r="N2307" s="13">
        <f t="shared" si="73"/>
        <v>400</v>
      </c>
      <c r="O2307" s="4" t="s">
        <v>1018</v>
      </c>
      <c r="P2307" s="12" t="s">
        <v>686</v>
      </c>
    </row>
    <row r="2308" spans="2:16" ht="14.25" customHeight="1">
      <c r="B2308" s="4" t="s">
        <v>13</v>
      </c>
      <c r="C2308" s="4">
        <v>1185732</v>
      </c>
      <c r="D2308" s="5">
        <v>44234</v>
      </c>
      <c r="E2308" s="4" t="s">
        <v>984</v>
      </c>
      <c r="F2308" s="4" t="s">
        <v>1025</v>
      </c>
      <c r="G2308" s="4" t="s">
        <v>1026</v>
      </c>
      <c r="H2308" s="6">
        <v>725</v>
      </c>
      <c r="I2308" s="12" t="s">
        <v>687</v>
      </c>
      <c r="J2308" s="12" t="s">
        <v>1087</v>
      </c>
      <c r="K2308" s="10">
        <v>101500</v>
      </c>
      <c r="L2308" s="11">
        <v>0.35</v>
      </c>
      <c r="M2308" s="13">
        <f t="shared" si="72"/>
        <v>290000</v>
      </c>
      <c r="N2308" s="13">
        <f t="shared" si="73"/>
        <v>400</v>
      </c>
      <c r="O2308" s="4" t="s">
        <v>1018</v>
      </c>
      <c r="P2308" s="12" t="s">
        <v>688</v>
      </c>
    </row>
    <row r="2309" spans="2:16" ht="14.25" customHeight="1">
      <c r="B2309" s="4" t="s">
        <v>13</v>
      </c>
      <c r="C2309" s="4">
        <v>1185732</v>
      </c>
      <c r="D2309" s="5">
        <v>44234</v>
      </c>
      <c r="E2309" s="4" t="s">
        <v>984</v>
      </c>
      <c r="F2309" s="4" t="s">
        <v>1025</v>
      </c>
      <c r="G2309" s="4" t="s">
        <v>1026</v>
      </c>
      <c r="H2309" s="6">
        <v>775</v>
      </c>
      <c r="I2309" s="12" t="s">
        <v>689</v>
      </c>
      <c r="J2309" s="12" t="s">
        <v>1086</v>
      </c>
      <c r="K2309" s="10">
        <v>58125</v>
      </c>
      <c r="L2309" s="11">
        <v>0.25</v>
      </c>
      <c r="M2309" s="13">
        <f t="shared" si="72"/>
        <v>232500</v>
      </c>
      <c r="N2309" s="13">
        <f t="shared" si="73"/>
        <v>300</v>
      </c>
      <c r="O2309" s="4" t="s">
        <v>1018</v>
      </c>
      <c r="P2309" s="12" t="s">
        <v>690</v>
      </c>
    </row>
    <row r="2310" spans="2:16" ht="14.25" customHeight="1">
      <c r="B2310" s="4" t="s">
        <v>13</v>
      </c>
      <c r="C2310" s="4">
        <v>1185732</v>
      </c>
      <c r="D2310" s="5">
        <v>44234</v>
      </c>
      <c r="E2310" s="4" t="s">
        <v>984</v>
      </c>
      <c r="F2310" s="4" t="s">
        <v>1027</v>
      </c>
      <c r="G2310" s="4" t="s">
        <v>1028</v>
      </c>
      <c r="H2310" s="6">
        <v>625</v>
      </c>
      <c r="I2310" s="12" t="s">
        <v>691</v>
      </c>
      <c r="J2310" s="12" t="s">
        <v>1086</v>
      </c>
      <c r="K2310" s="10">
        <v>65625</v>
      </c>
      <c r="L2310" s="11">
        <v>0.3</v>
      </c>
      <c r="M2310" s="13">
        <f t="shared" si="72"/>
        <v>218750</v>
      </c>
      <c r="N2310" s="13">
        <f t="shared" si="73"/>
        <v>350</v>
      </c>
      <c r="O2310" s="4" t="s">
        <v>1018</v>
      </c>
      <c r="P2310" s="12" t="s">
        <v>692</v>
      </c>
    </row>
    <row r="2311" spans="2:16" ht="14.25" customHeight="1">
      <c r="B2311" s="4" t="s">
        <v>13</v>
      </c>
      <c r="C2311" s="4">
        <v>1185732</v>
      </c>
      <c r="D2311" s="5">
        <v>44234</v>
      </c>
      <c r="E2311" s="4" t="s">
        <v>984</v>
      </c>
      <c r="F2311" s="4" t="s">
        <v>1027</v>
      </c>
      <c r="G2311" s="4" t="s">
        <v>1028</v>
      </c>
      <c r="H2311" s="6">
        <v>700</v>
      </c>
      <c r="I2311" s="12" t="s">
        <v>180</v>
      </c>
      <c r="J2311" s="12" t="s">
        <v>1087</v>
      </c>
      <c r="K2311" s="10">
        <v>122500</v>
      </c>
      <c r="L2311" s="11">
        <v>0.35</v>
      </c>
      <c r="M2311" s="13">
        <f t="shared" ref="M2311:M2374" si="74">K2311/L2311</f>
        <v>350000</v>
      </c>
      <c r="N2311" s="13">
        <f t="shared" ref="N2311:N2374" si="75">M2311/H2311</f>
        <v>500</v>
      </c>
      <c r="O2311" s="4" t="s">
        <v>1018</v>
      </c>
      <c r="P2311" s="12" t="s">
        <v>693</v>
      </c>
    </row>
    <row r="2312" spans="2:16" ht="14.25" customHeight="1">
      <c r="B2312" s="4" t="s">
        <v>13</v>
      </c>
      <c r="C2312" s="4">
        <v>1185732</v>
      </c>
      <c r="D2312" s="5">
        <v>44234</v>
      </c>
      <c r="E2312" s="4" t="s">
        <v>984</v>
      </c>
      <c r="F2312" s="4" t="s">
        <v>1027</v>
      </c>
      <c r="G2312" s="4" t="s">
        <v>1028</v>
      </c>
      <c r="H2312" s="6">
        <v>800</v>
      </c>
      <c r="I2312" s="12" t="s">
        <v>178</v>
      </c>
      <c r="J2312" s="12" t="s">
        <v>1087</v>
      </c>
      <c r="K2312" s="10">
        <v>140000</v>
      </c>
      <c r="L2312" s="11">
        <v>0.5</v>
      </c>
      <c r="M2312" s="13">
        <f t="shared" si="74"/>
        <v>280000</v>
      </c>
      <c r="N2312" s="13">
        <f t="shared" si="75"/>
        <v>350</v>
      </c>
      <c r="O2312" s="4" t="s">
        <v>1018</v>
      </c>
      <c r="P2312" s="12" t="s">
        <v>179</v>
      </c>
    </row>
    <row r="2313" spans="2:16" ht="14.25" customHeight="1">
      <c r="B2313" s="4" t="s">
        <v>13</v>
      </c>
      <c r="C2313" s="4">
        <v>1185732</v>
      </c>
      <c r="D2313" s="5">
        <v>44260</v>
      </c>
      <c r="E2313" s="4" t="s">
        <v>984</v>
      </c>
      <c r="F2313" s="4" t="s">
        <v>1027</v>
      </c>
      <c r="G2313" s="4" t="s">
        <v>1028</v>
      </c>
      <c r="H2313" s="6">
        <v>1020</v>
      </c>
      <c r="I2313" s="12" t="s">
        <v>354</v>
      </c>
      <c r="J2313" s="12" t="s">
        <v>1087</v>
      </c>
      <c r="K2313" s="10">
        <v>160650</v>
      </c>
      <c r="L2313" s="11">
        <v>0.45</v>
      </c>
      <c r="M2313" s="13">
        <f t="shared" si="74"/>
        <v>357000</v>
      </c>
      <c r="N2313" s="13">
        <f t="shared" si="75"/>
        <v>350</v>
      </c>
      <c r="O2313" s="4" t="s">
        <v>1018</v>
      </c>
      <c r="P2313" s="12" t="s">
        <v>694</v>
      </c>
    </row>
    <row r="2314" spans="2:16" ht="14.25" customHeight="1">
      <c r="B2314" s="4" t="s">
        <v>13</v>
      </c>
      <c r="C2314" s="4">
        <v>1185732</v>
      </c>
      <c r="D2314" s="5">
        <v>44260</v>
      </c>
      <c r="E2314" s="4" t="s">
        <v>984</v>
      </c>
      <c r="F2314" s="4" t="s">
        <v>1027</v>
      </c>
      <c r="G2314" s="4" t="s">
        <v>1028</v>
      </c>
      <c r="H2314" s="6">
        <v>700</v>
      </c>
      <c r="I2314" s="12" t="s">
        <v>695</v>
      </c>
      <c r="J2314" s="12" t="s">
        <v>1087</v>
      </c>
      <c r="K2314" s="10">
        <v>85750</v>
      </c>
      <c r="L2314" s="11">
        <v>0.35</v>
      </c>
      <c r="M2314" s="13">
        <f t="shared" si="74"/>
        <v>245000.00000000003</v>
      </c>
      <c r="N2314" s="13">
        <f t="shared" si="75"/>
        <v>350.00000000000006</v>
      </c>
      <c r="O2314" s="4" t="s">
        <v>1018</v>
      </c>
      <c r="P2314" s="12" t="s">
        <v>696</v>
      </c>
    </row>
    <row r="2315" spans="2:16" ht="14.25" customHeight="1">
      <c r="B2315" s="4" t="s">
        <v>13</v>
      </c>
      <c r="C2315" s="4">
        <v>1185732</v>
      </c>
      <c r="D2315" s="5">
        <v>44260</v>
      </c>
      <c r="E2315" s="4" t="s">
        <v>984</v>
      </c>
      <c r="F2315" s="4" t="s">
        <v>1027</v>
      </c>
      <c r="G2315" s="4" t="s">
        <v>1028</v>
      </c>
      <c r="H2315" s="6">
        <v>725</v>
      </c>
      <c r="I2315" s="12" t="s">
        <v>697</v>
      </c>
      <c r="J2315" s="12" t="s">
        <v>1089</v>
      </c>
      <c r="K2315" s="10">
        <v>45312.5</v>
      </c>
      <c r="L2315" s="11">
        <v>0.25</v>
      </c>
      <c r="M2315" s="13">
        <f t="shared" si="74"/>
        <v>181250</v>
      </c>
      <c r="N2315" s="13">
        <f t="shared" si="75"/>
        <v>250</v>
      </c>
      <c r="O2315" s="4" t="s">
        <v>1018</v>
      </c>
      <c r="P2315" s="12" t="s">
        <v>698</v>
      </c>
    </row>
    <row r="2316" spans="2:16" ht="14.25" customHeight="1">
      <c r="B2316" s="4" t="s">
        <v>13</v>
      </c>
      <c r="C2316" s="4">
        <v>1185732</v>
      </c>
      <c r="D2316" s="5">
        <v>44260</v>
      </c>
      <c r="E2316" s="4" t="s">
        <v>984</v>
      </c>
      <c r="F2316" s="4" t="s">
        <v>1027</v>
      </c>
      <c r="G2316" s="4" t="s">
        <v>1028</v>
      </c>
      <c r="H2316" s="6">
        <v>575</v>
      </c>
      <c r="I2316" s="12" t="s">
        <v>699</v>
      </c>
      <c r="J2316" s="12" t="s">
        <v>1087</v>
      </c>
      <c r="K2316" s="10">
        <v>51750</v>
      </c>
      <c r="L2316" s="11">
        <v>0.3</v>
      </c>
      <c r="M2316" s="13">
        <f t="shared" si="74"/>
        <v>172500</v>
      </c>
      <c r="N2316" s="13">
        <f t="shared" si="75"/>
        <v>300</v>
      </c>
      <c r="O2316" s="4" t="s">
        <v>1018</v>
      </c>
      <c r="P2316" s="12" t="s">
        <v>700</v>
      </c>
    </row>
    <row r="2317" spans="2:16" ht="14.25" customHeight="1">
      <c r="B2317" s="4" t="s">
        <v>13</v>
      </c>
      <c r="C2317" s="4">
        <v>1185732</v>
      </c>
      <c r="D2317" s="5">
        <v>44260</v>
      </c>
      <c r="E2317" s="4" t="s">
        <v>984</v>
      </c>
      <c r="F2317" s="4" t="s">
        <v>1027</v>
      </c>
      <c r="G2317" s="4" t="s">
        <v>1028</v>
      </c>
      <c r="H2317" s="6">
        <v>625</v>
      </c>
      <c r="I2317" s="12" t="s">
        <v>119</v>
      </c>
      <c r="J2317" s="12" t="s">
        <v>1087</v>
      </c>
      <c r="K2317" s="10">
        <v>98437.5</v>
      </c>
      <c r="L2317" s="11">
        <v>0.35</v>
      </c>
      <c r="M2317" s="13">
        <f t="shared" si="74"/>
        <v>281250</v>
      </c>
      <c r="N2317" s="13">
        <f t="shared" si="75"/>
        <v>450</v>
      </c>
      <c r="O2317" s="4" t="s">
        <v>1018</v>
      </c>
      <c r="P2317" s="12" t="s">
        <v>701</v>
      </c>
    </row>
    <row r="2318" spans="2:16" ht="14.25" customHeight="1">
      <c r="B2318" s="4" t="s">
        <v>13</v>
      </c>
      <c r="C2318" s="4">
        <v>1185732</v>
      </c>
      <c r="D2318" s="5">
        <v>44260</v>
      </c>
      <c r="E2318" s="4" t="s">
        <v>984</v>
      </c>
      <c r="F2318" s="4" t="s">
        <v>1027</v>
      </c>
      <c r="G2318" s="4" t="s">
        <v>1028</v>
      </c>
      <c r="H2318" s="6">
        <v>725</v>
      </c>
      <c r="I2318" s="12" t="s">
        <v>702</v>
      </c>
      <c r="J2318" s="12" t="s">
        <v>1087</v>
      </c>
      <c r="K2318" s="10">
        <v>126875</v>
      </c>
      <c r="L2318" s="11">
        <v>0.5</v>
      </c>
      <c r="M2318" s="13">
        <f t="shared" si="74"/>
        <v>253750</v>
      </c>
      <c r="N2318" s="13">
        <f t="shared" si="75"/>
        <v>350</v>
      </c>
      <c r="O2318" s="4" t="s">
        <v>1018</v>
      </c>
      <c r="P2318" s="12" t="s">
        <v>703</v>
      </c>
    </row>
    <row r="2319" spans="2:16" ht="14.25" customHeight="1">
      <c r="B2319" s="4" t="s">
        <v>13</v>
      </c>
      <c r="C2319" s="4">
        <v>1185732</v>
      </c>
      <c r="D2319" s="5">
        <v>44292</v>
      </c>
      <c r="E2319" s="4" t="s">
        <v>984</v>
      </c>
      <c r="F2319" s="4" t="s">
        <v>1027</v>
      </c>
      <c r="G2319" s="4" t="s">
        <v>1028</v>
      </c>
      <c r="H2319" s="6">
        <v>975</v>
      </c>
      <c r="I2319" s="12" t="s">
        <v>398</v>
      </c>
      <c r="J2319" s="12" t="s">
        <v>1086</v>
      </c>
      <c r="K2319" s="10">
        <v>153562.5</v>
      </c>
      <c r="L2319" s="11">
        <v>0.45</v>
      </c>
      <c r="M2319" s="13">
        <f t="shared" si="74"/>
        <v>341250</v>
      </c>
      <c r="N2319" s="13">
        <f t="shared" si="75"/>
        <v>350</v>
      </c>
      <c r="O2319" s="4" t="s">
        <v>1018</v>
      </c>
      <c r="P2319" s="12" t="s">
        <v>704</v>
      </c>
    </row>
    <row r="2320" spans="2:16" ht="14.25" customHeight="1">
      <c r="B2320" s="4" t="s">
        <v>13</v>
      </c>
      <c r="C2320" s="4">
        <v>1185732</v>
      </c>
      <c r="D2320" s="5">
        <v>44292</v>
      </c>
      <c r="E2320" s="4" t="s">
        <v>984</v>
      </c>
      <c r="F2320" s="4" t="s">
        <v>1027</v>
      </c>
      <c r="G2320" s="4" t="s">
        <v>1028</v>
      </c>
      <c r="H2320" s="6">
        <v>675</v>
      </c>
      <c r="I2320" s="12" t="s">
        <v>705</v>
      </c>
      <c r="J2320" s="12" t="s">
        <v>1086</v>
      </c>
      <c r="K2320" s="10">
        <v>82687.5</v>
      </c>
      <c r="L2320" s="11">
        <v>0.35</v>
      </c>
      <c r="M2320" s="13">
        <f t="shared" si="74"/>
        <v>236250.00000000003</v>
      </c>
      <c r="N2320" s="13">
        <f t="shared" si="75"/>
        <v>350.00000000000006</v>
      </c>
      <c r="O2320" s="4" t="s">
        <v>1018</v>
      </c>
      <c r="P2320" s="12" t="s">
        <v>706</v>
      </c>
    </row>
    <row r="2321" spans="2:16" ht="14.25" customHeight="1">
      <c r="B2321" s="4" t="s">
        <v>13</v>
      </c>
      <c r="C2321" s="4">
        <v>1185732</v>
      </c>
      <c r="D2321" s="5">
        <v>44292</v>
      </c>
      <c r="E2321" s="4" t="s">
        <v>984</v>
      </c>
      <c r="F2321" s="4" t="s">
        <v>1027</v>
      </c>
      <c r="G2321" s="4" t="s">
        <v>1028</v>
      </c>
      <c r="H2321" s="6">
        <v>675</v>
      </c>
      <c r="I2321" s="12" t="s">
        <v>707</v>
      </c>
      <c r="J2321" s="12" t="s">
        <v>1088</v>
      </c>
      <c r="K2321" s="10">
        <v>42187.5</v>
      </c>
      <c r="L2321" s="11">
        <v>0.25</v>
      </c>
      <c r="M2321" s="13">
        <f t="shared" si="74"/>
        <v>168750</v>
      </c>
      <c r="N2321" s="13">
        <f t="shared" si="75"/>
        <v>250</v>
      </c>
      <c r="O2321" s="4" t="s">
        <v>1018</v>
      </c>
      <c r="P2321" s="12" t="s">
        <v>708</v>
      </c>
    </row>
    <row r="2322" spans="2:16" ht="14.25" customHeight="1">
      <c r="B2322" s="4" t="s">
        <v>13</v>
      </c>
      <c r="C2322" s="4">
        <v>1185732</v>
      </c>
      <c r="D2322" s="5">
        <v>44292</v>
      </c>
      <c r="E2322" s="4" t="s">
        <v>984</v>
      </c>
      <c r="F2322" s="4" t="s">
        <v>1027</v>
      </c>
      <c r="G2322" s="4" t="s">
        <v>1028</v>
      </c>
      <c r="H2322" s="6">
        <v>600</v>
      </c>
      <c r="I2322" s="12" t="s">
        <v>709</v>
      </c>
      <c r="J2322" s="12" t="s">
        <v>1086</v>
      </c>
      <c r="K2322" s="10">
        <v>54000</v>
      </c>
      <c r="L2322" s="11">
        <v>0.3</v>
      </c>
      <c r="M2322" s="13">
        <f t="shared" si="74"/>
        <v>180000</v>
      </c>
      <c r="N2322" s="13">
        <f t="shared" si="75"/>
        <v>300</v>
      </c>
      <c r="O2322" s="4" t="s">
        <v>1018</v>
      </c>
      <c r="P2322" s="12" t="s">
        <v>710</v>
      </c>
    </row>
    <row r="2323" spans="2:16" ht="14.25" customHeight="1">
      <c r="B2323" s="4" t="s">
        <v>13</v>
      </c>
      <c r="C2323" s="4">
        <v>1185732</v>
      </c>
      <c r="D2323" s="5">
        <v>44292</v>
      </c>
      <c r="E2323" s="4" t="s">
        <v>984</v>
      </c>
      <c r="F2323" s="4" t="s">
        <v>1027</v>
      </c>
      <c r="G2323" s="4" t="s">
        <v>1028</v>
      </c>
      <c r="H2323" s="6">
        <v>625</v>
      </c>
      <c r="I2323" s="12" t="s">
        <v>711</v>
      </c>
      <c r="J2323" s="12" t="s">
        <v>1086</v>
      </c>
      <c r="K2323" s="10">
        <v>109375</v>
      </c>
      <c r="L2323" s="11">
        <v>0.35</v>
      </c>
      <c r="M2323" s="13">
        <f t="shared" si="74"/>
        <v>312500</v>
      </c>
      <c r="N2323" s="13">
        <f t="shared" si="75"/>
        <v>500</v>
      </c>
      <c r="O2323" s="4" t="s">
        <v>1018</v>
      </c>
      <c r="P2323" s="12" t="s">
        <v>712</v>
      </c>
    </row>
    <row r="2324" spans="2:16" ht="14.25" customHeight="1">
      <c r="B2324" s="4" t="s">
        <v>13</v>
      </c>
      <c r="C2324" s="4">
        <v>1185732</v>
      </c>
      <c r="D2324" s="5">
        <v>44292</v>
      </c>
      <c r="E2324" s="4" t="s">
        <v>984</v>
      </c>
      <c r="F2324" s="4" t="s">
        <v>1027</v>
      </c>
      <c r="G2324" s="4" t="s">
        <v>1028</v>
      </c>
      <c r="H2324" s="6">
        <v>775</v>
      </c>
      <c r="I2324" s="12" t="s">
        <v>713</v>
      </c>
      <c r="J2324" s="12" t="s">
        <v>1088</v>
      </c>
      <c r="K2324" s="10">
        <v>155000</v>
      </c>
      <c r="L2324" s="11">
        <v>0.5</v>
      </c>
      <c r="M2324" s="13">
        <f t="shared" si="74"/>
        <v>310000</v>
      </c>
      <c r="N2324" s="13">
        <f t="shared" si="75"/>
        <v>400</v>
      </c>
      <c r="O2324" s="4" t="s">
        <v>1018</v>
      </c>
      <c r="P2324" s="12" t="s">
        <v>714</v>
      </c>
    </row>
    <row r="2325" spans="2:16" ht="14.25" customHeight="1">
      <c r="B2325" s="4" t="s">
        <v>13</v>
      </c>
      <c r="C2325" s="4">
        <v>1185732</v>
      </c>
      <c r="D2325" s="5">
        <v>44321</v>
      </c>
      <c r="E2325" s="4" t="s">
        <v>984</v>
      </c>
      <c r="F2325" s="4" t="s">
        <v>1027</v>
      </c>
      <c r="G2325" s="4" t="s">
        <v>1028</v>
      </c>
      <c r="H2325" s="6">
        <v>1045</v>
      </c>
      <c r="I2325" s="12" t="s">
        <v>715</v>
      </c>
      <c r="J2325" s="12" t="s">
        <v>1086</v>
      </c>
      <c r="K2325" s="10">
        <v>235125</v>
      </c>
      <c r="L2325" s="11">
        <v>0.45</v>
      </c>
      <c r="M2325" s="13">
        <f t="shared" si="74"/>
        <v>522500</v>
      </c>
      <c r="N2325" s="13">
        <f t="shared" si="75"/>
        <v>500</v>
      </c>
      <c r="O2325" s="4" t="s">
        <v>1018</v>
      </c>
      <c r="P2325" s="12" t="s">
        <v>716</v>
      </c>
    </row>
    <row r="2326" spans="2:16" ht="14.25" customHeight="1">
      <c r="B2326" s="4" t="s">
        <v>13</v>
      </c>
      <c r="C2326" s="4">
        <v>1185732</v>
      </c>
      <c r="D2326" s="5">
        <v>44321</v>
      </c>
      <c r="E2326" s="4" t="s">
        <v>984</v>
      </c>
      <c r="F2326" s="4" t="s">
        <v>1027</v>
      </c>
      <c r="G2326" s="4" t="s">
        <v>1028</v>
      </c>
      <c r="H2326" s="6">
        <v>750</v>
      </c>
      <c r="I2326" s="12" t="s">
        <v>717</v>
      </c>
      <c r="J2326" s="12" t="s">
        <v>1087</v>
      </c>
      <c r="K2326" s="10">
        <v>131250</v>
      </c>
      <c r="L2326" s="11">
        <v>0.35</v>
      </c>
      <c r="M2326" s="13">
        <f t="shared" si="74"/>
        <v>375000</v>
      </c>
      <c r="N2326" s="13">
        <f t="shared" si="75"/>
        <v>500</v>
      </c>
      <c r="O2326" s="4" t="s">
        <v>1018</v>
      </c>
      <c r="P2326" s="12" t="s">
        <v>718</v>
      </c>
    </row>
    <row r="2327" spans="2:16" ht="14.25" customHeight="1">
      <c r="B2327" s="4" t="s">
        <v>13</v>
      </c>
      <c r="C2327" s="4">
        <v>1185732</v>
      </c>
      <c r="D2327" s="5">
        <v>44321</v>
      </c>
      <c r="E2327" s="4" t="s">
        <v>984</v>
      </c>
      <c r="F2327" s="4" t="s">
        <v>1027</v>
      </c>
      <c r="G2327" s="4" t="s">
        <v>1028</v>
      </c>
      <c r="H2327" s="6">
        <v>725</v>
      </c>
      <c r="I2327" s="12" t="s">
        <v>521</v>
      </c>
      <c r="J2327" s="12" t="s">
        <v>1087</v>
      </c>
      <c r="K2327" s="10">
        <v>81562.5</v>
      </c>
      <c r="L2327" s="11">
        <v>0.25</v>
      </c>
      <c r="M2327" s="13">
        <f t="shared" si="74"/>
        <v>326250</v>
      </c>
      <c r="N2327" s="13">
        <f t="shared" si="75"/>
        <v>450</v>
      </c>
      <c r="O2327" s="4" t="s">
        <v>1018</v>
      </c>
      <c r="P2327" s="12" t="s">
        <v>719</v>
      </c>
    </row>
    <row r="2328" spans="2:16" ht="14.25" customHeight="1">
      <c r="B2328" s="4" t="s">
        <v>13</v>
      </c>
      <c r="C2328" s="4">
        <v>1185732</v>
      </c>
      <c r="D2328" s="5">
        <v>44321</v>
      </c>
      <c r="E2328" s="4" t="s">
        <v>984</v>
      </c>
      <c r="F2328" s="4" t="s">
        <v>1027</v>
      </c>
      <c r="G2328" s="4" t="s">
        <v>1028</v>
      </c>
      <c r="H2328" s="6">
        <v>675</v>
      </c>
      <c r="I2328" s="12" t="s">
        <v>674</v>
      </c>
      <c r="J2328" s="12" t="s">
        <v>1087</v>
      </c>
      <c r="K2328" s="10">
        <v>91125</v>
      </c>
      <c r="L2328" s="11">
        <v>0.3</v>
      </c>
      <c r="M2328" s="13">
        <f t="shared" si="74"/>
        <v>303750</v>
      </c>
      <c r="N2328" s="13">
        <f t="shared" si="75"/>
        <v>450</v>
      </c>
      <c r="O2328" s="4" t="s">
        <v>1018</v>
      </c>
      <c r="P2328" s="12" t="s">
        <v>675</v>
      </c>
    </row>
    <row r="2329" spans="2:16" ht="14.25" customHeight="1">
      <c r="B2329" s="4" t="s">
        <v>13</v>
      </c>
      <c r="C2329" s="4">
        <v>1185732</v>
      </c>
      <c r="D2329" s="5">
        <v>44321</v>
      </c>
      <c r="E2329" s="4" t="s">
        <v>984</v>
      </c>
      <c r="F2329" s="4" t="s">
        <v>1027</v>
      </c>
      <c r="G2329" s="4" t="s">
        <v>1028</v>
      </c>
      <c r="H2329" s="6">
        <v>700</v>
      </c>
      <c r="I2329" s="12" t="s">
        <v>720</v>
      </c>
      <c r="J2329" s="12" t="s">
        <v>1086</v>
      </c>
      <c r="K2329" s="10">
        <v>134750</v>
      </c>
      <c r="L2329" s="11">
        <v>0.35</v>
      </c>
      <c r="M2329" s="13">
        <f t="shared" si="74"/>
        <v>385000</v>
      </c>
      <c r="N2329" s="13">
        <f t="shared" si="75"/>
        <v>550</v>
      </c>
      <c r="O2329" s="4" t="s">
        <v>1018</v>
      </c>
      <c r="P2329" s="12" t="s">
        <v>721</v>
      </c>
    </row>
    <row r="2330" spans="2:16" ht="14.25" customHeight="1">
      <c r="B2330" s="4" t="s">
        <v>13</v>
      </c>
      <c r="C2330" s="4">
        <v>1185732</v>
      </c>
      <c r="D2330" s="5">
        <v>44321</v>
      </c>
      <c r="E2330" s="4" t="s">
        <v>984</v>
      </c>
      <c r="F2330" s="4" t="s">
        <v>1027</v>
      </c>
      <c r="G2330" s="4" t="s">
        <v>1028</v>
      </c>
      <c r="H2330" s="6">
        <v>800</v>
      </c>
      <c r="I2330" s="12" t="s">
        <v>501</v>
      </c>
      <c r="J2330" s="12" t="s">
        <v>1087</v>
      </c>
      <c r="K2330" s="10">
        <v>240000</v>
      </c>
      <c r="L2330" s="11">
        <v>0.5</v>
      </c>
      <c r="M2330" s="13">
        <f t="shared" si="74"/>
        <v>480000</v>
      </c>
      <c r="N2330" s="13">
        <f t="shared" si="75"/>
        <v>600</v>
      </c>
      <c r="O2330" s="4" t="s">
        <v>1018</v>
      </c>
      <c r="P2330" s="12" t="s">
        <v>502</v>
      </c>
    </row>
    <row r="2331" spans="2:16" ht="14.25" customHeight="1">
      <c r="B2331" s="4" t="s">
        <v>13</v>
      </c>
      <c r="C2331" s="4">
        <v>1185732</v>
      </c>
      <c r="D2331" s="5">
        <v>44354</v>
      </c>
      <c r="E2331" s="4" t="s">
        <v>984</v>
      </c>
      <c r="F2331" s="4" t="s">
        <v>1027</v>
      </c>
      <c r="G2331" s="4" t="s">
        <v>1028</v>
      </c>
      <c r="H2331" s="6">
        <v>1050</v>
      </c>
      <c r="I2331" s="12" t="s">
        <v>478</v>
      </c>
      <c r="J2331" s="12" t="s">
        <v>1086</v>
      </c>
      <c r="K2331" s="10">
        <v>259875</v>
      </c>
      <c r="L2331" s="11">
        <v>0.45</v>
      </c>
      <c r="M2331" s="13">
        <f t="shared" si="74"/>
        <v>577500</v>
      </c>
      <c r="N2331" s="13">
        <f t="shared" si="75"/>
        <v>550</v>
      </c>
      <c r="O2331" s="4" t="s">
        <v>1018</v>
      </c>
      <c r="P2331" s="12" t="s">
        <v>722</v>
      </c>
    </row>
    <row r="2332" spans="2:16" ht="14.25" customHeight="1">
      <c r="B2332" s="4" t="s">
        <v>13</v>
      </c>
      <c r="C2332" s="4">
        <v>1185732</v>
      </c>
      <c r="D2332" s="5">
        <v>44354</v>
      </c>
      <c r="E2332" s="4" t="s">
        <v>984</v>
      </c>
      <c r="F2332" s="4" t="s">
        <v>1027</v>
      </c>
      <c r="G2332" s="4" t="s">
        <v>1028</v>
      </c>
      <c r="H2332" s="6">
        <v>800</v>
      </c>
      <c r="I2332" s="12" t="s">
        <v>132</v>
      </c>
      <c r="J2332" s="12" t="s">
        <v>1086</v>
      </c>
      <c r="K2332" s="10">
        <v>140000</v>
      </c>
      <c r="L2332" s="11">
        <v>0.35</v>
      </c>
      <c r="M2332" s="13">
        <f t="shared" si="74"/>
        <v>400000</v>
      </c>
      <c r="N2332" s="13">
        <f t="shared" si="75"/>
        <v>500</v>
      </c>
      <c r="O2332" s="4" t="s">
        <v>1018</v>
      </c>
      <c r="P2332" s="12" t="s">
        <v>723</v>
      </c>
    </row>
    <row r="2333" spans="2:16" ht="14.25" customHeight="1">
      <c r="B2333" s="4" t="s">
        <v>13</v>
      </c>
      <c r="C2333" s="4">
        <v>1185732</v>
      </c>
      <c r="D2333" s="5">
        <v>44354</v>
      </c>
      <c r="E2333" s="4" t="s">
        <v>984</v>
      </c>
      <c r="F2333" s="4" t="s">
        <v>1027</v>
      </c>
      <c r="G2333" s="4" t="s">
        <v>1028</v>
      </c>
      <c r="H2333" s="6">
        <v>775</v>
      </c>
      <c r="I2333" s="12" t="s">
        <v>724</v>
      </c>
      <c r="J2333" s="12" t="s">
        <v>1088</v>
      </c>
      <c r="K2333" s="10">
        <v>96875</v>
      </c>
      <c r="L2333" s="11">
        <v>0.25</v>
      </c>
      <c r="M2333" s="13">
        <f t="shared" si="74"/>
        <v>387500</v>
      </c>
      <c r="N2333" s="13">
        <f t="shared" si="75"/>
        <v>500</v>
      </c>
      <c r="O2333" s="4" t="s">
        <v>1018</v>
      </c>
      <c r="P2333" s="12" t="s">
        <v>725</v>
      </c>
    </row>
    <row r="2334" spans="2:16" ht="14.25" customHeight="1">
      <c r="B2334" s="4" t="s">
        <v>13</v>
      </c>
      <c r="C2334" s="4">
        <v>1185732</v>
      </c>
      <c r="D2334" s="5">
        <v>44354</v>
      </c>
      <c r="E2334" s="4" t="s">
        <v>984</v>
      </c>
      <c r="F2334" s="4" t="s">
        <v>1027</v>
      </c>
      <c r="G2334" s="4" t="s">
        <v>1028</v>
      </c>
      <c r="H2334" s="6">
        <v>750</v>
      </c>
      <c r="I2334" s="12" t="s">
        <v>143</v>
      </c>
      <c r="J2334" s="12" t="s">
        <v>1087</v>
      </c>
      <c r="K2334" s="10">
        <v>112500</v>
      </c>
      <c r="L2334" s="11">
        <v>0.3</v>
      </c>
      <c r="M2334" s="13">
        <f t="shared" si="74"/>
        <v>375000</v>
      </c>
      <c r="N2334" s="13">
        <f t="shared" si="75"/>
        <v>500</v>
      </c>
      <c r="O2334" s="4" t="s">
        <v>1018</v>
      </c>
      <c r="P2334" s="12" t="s">
        <v>184</v>
      </c>
    </row>
    <row r="2335" spans="2:16" ht="14.25" customHeight="1">
      <c r="B2335" s="4" t="s">
        <v>13</v>
      </c>
      <c r="C2335" s="4">
        <v>1185732</v>
      </c>
      <c r="D2335" s="5">
        <v>44354</v>
      </c>
      <c r="E2335" s="4" t="s">
        <v>984</v>
      </c>
      <c r="F2335" s="4" t="s">
        <v>1027</v>
      </c>
      <c r="G2335" s="4" t="s">
        <v>1028</v>
      </c>
      <c r="H2335" s="6">
        <v>750</v>
      </c>
      <c r="I2335" s="12" t="s">
        <v>33</v>
      </c>
      <c r="J2335" s="12" t="s">
        <v>1087</v>
      </c>
      <c r="K2335" s="10">
        <v>170625</v>
      </c>
      <c r="L2335" s="11">
        <v>0.35</v>
      </c>
      <c r="M2335" s="13">
        <f t="shared" si="74"/>
        <v>487500.00000000006</v>
      </c>
      <c r="N2335" s="13">
        <f t="shared" si="75"/>
        <v>650.00000000000011</v>
      </c>
      <c r="O2335" s="4" t="s">
        <v>1018</v>
      </c>
      <c r="P2335" s="12" t="s">
        <v>726</v>
      </c>
    </row>
    <row r="2336" spans="2:16" ht="14.25" customHeight="1">
      <c r="B2336" s="4" t="s">
        <v>13</v>
      </c>
      <c r="C2336" s="4">
        <v>1185732</v>
      </c>
      <c r="D2336" s="5">
        <v>44354</v>
      </c>
      <c r="E2336" s="4" t="s">
        <v>984</v>
      </c>
      <c r="F2336" s="4" t="s">
        <v>1027</v>
      </c>
      <c r="G2336" s="4" t="s">
        <v>1028</v>
      </c>
      <c r="H2336" s="6">
        <v>925</v>
      </c>
      <c r="I2336" s="12" t="s">
        <v>93</v>
      </c>
      <c r="J2336" s="12" t="s">
        <v>1087</v>
      </c>
      <c r="K2336" s="10">
        <v>323750</v>
      </c>
      <c r="L2336" s="11">
        <v>0.5</v>
      </c>
      <c r="M2336" s="13">
        <f t="shared" si="74"/>
        <v>647500</v>
      </c>
      <c r="N2336" s="13">
        <f t="shared" si="75"/>
        <v>700</v>
      </c>
      <c r="O2336" s="4" t="s">
        <v>1018</v>
      </c>
      <c r="P2336" s="12" t="s">
        <v>94</v>
      </c>
    </row>
    <row r="2337" spans="2:16" ht="14.25" customHeight="1">
      <c r="B2337" s="4" t="s">
        <v>13</v>
      </c>
      <c r="C2337" s="4">
        <v>1185732</v>
      </c>
      <c r="D2337" s="5">
        <v>44382</v>
      </c>
      <c r="E2337" s="4" t="s">
        <v>984</v>
      </c>
      <c r="F2337" s="4" t="s">
        <v>1027</v>
      </c>
      <c r="G2337" s="4" t="s">
        <v>1028</v>
      </c>
      <c r="H2337" s="6">
        <v>1150</v>
      </c>
      <c r="I2337" s="12" t="s">
        <v>302</v>
      </c>
      <c r="J2337" s="12" t="s">
        <v>1086</v>
      </c>
      <c r="K2337" s="10">
        <v>336375</v>
      </c>
      <c r="L2337" s="11">
        <v>0.45</v>
      </c>
      <c r="M2337" s="13">
        <f t="shared" si="74"/>
        <v>747500</v>
      </c>
      <c r="N2337" s="13">
        <f t="shared" si="75"/>
        <v>650</v>
      </c>
      <c r="O2337" s="4" t="s">
        <v>1018</v>
      </c>
      <c r="P2337" s="12" t="s">
        <v>727</v>
      </c>
    </row>
    <row r="2338" spans="2:16" ht="14.25" customHeight="1">
      <c r="B2338" s="4" t="s">
        <v>13</v>
      </c>
      <c r="C2338" s="4">
        <v>1185732</v>
      </c>
      <c r="D2338" s="5">
        <v>44382</v>
      </c>
      <c r="E2338" s="4" t="s">
        <v>984</v>
      </c>
      <c r="F2338" s="4" t="s">
        <v>1027</v>
      </c>
      <c r="G2338" s="4" t="s">
        <v>1028</v>
      </c>
      <c r="H2338" s="6">
        <v>900</v>
      </c>
      <c r="I2338" s="12" t="s">
        <v>66</v>
      </c>
      <c r="J2338" s="12" t="s">
        <v>1087</v>
      </c>
      <c r="K2338" s="10">
        <v>189000</v>
      </c>
      <c r="L2338" s="11">
        <v>0.35</v>
      </c>
      <c r="M2338" s="13">
        <f t="shared" si="74"/>
        <v>540000</v>
      </c>
      <c r="N2338" s="13">
        <f t="shared" si="75"/>
        <v>600</v>
      </c>
      <c r="O2338" s="4" t="s">
        <v>1018</v>
      </c>
      <c r="P2338" s="12" t="s">
        <v>728</v>
      </c>
    </row>
    <row r="2339" spans="2:16" ht="14.25" customHeight="1">
      <c r="B2339" s="4" t="s">
        <v>13</v>
      </c>
      <c r="C2339" s="4">
        <v>1185732</v>
      </c>
      <c r="D2339" s="5">
        <v>44382</v>
      </c>
      <c r="E2339" s="4" t="s">
        <v>984</v>
      </c>
      <c r="F2339" s="4" t="s">
        <v>1027</v>
      </c>
      <c r="G2339" s="4" t="s">
        <v>1028</v>
      </c>
      <c r="H2339" s="6">
        <v>825</v>
      </c>
      <c r="I2339" s="12" t="s">
        <v>97</v>
      </c>
      <c r="J2339" s="12" t="s">
        <v>1086</v>
      </c>
      <c r="K2339" s="10">
        <v>113437.5</v>
      </c>
      <c r="L2339" s="11">
        <v>0.25</v>
      </c>
      <c r="M2339" s="13">
        <f t="shared" si="74"/>
        <v>453750</v>
      </c>
      <c r="N2339" s="13">
        <f t="shared" si="75"/>
        <v>550</v>
      </c>
      <c r="O2339" s="4" t="s">
        <v>1018</v>
      </c>
      <c r="P2339" s="12" t="s">
        <v>729</v>
      </c>
    </row>
    <row r="2340" spans="2:16" ht="14.25" customHeight="1">
      <c r="B2340" s="4" t="s">
        <v>13</v>
      </c>
      <c r="C2340" s="4">
        <v>1185732</v>
      </c>
      <c r="D2340" s="5">
        <v>44382</v>
      </c>
      <c r="E2340" s="4" t="s">
        <v>984</v>
      </c>
      <c r="F2340" s="4" t="s">
        <v>1027</v>
      </c>
      <c r="G2340" s="4" t="s">
        <v>1028</v>
      </c>
      <c r="H2340" s="6">
        <v>775</v>
      </c>
      <c r="I2340" s="12" t="s">
        <v>217</v>
      </c>
      <c r="J2340" s="12" t="s">
        <v>1087</v>
      </c>
      <c r="K2340" s="10">
        <v>127875</v>
      </c>
      <c r="L2340" s="11">
        <v>0.3</v>
      </c>
      <c r="M2340" s="13">
        <f t="shared" si="74"/>
        <v>426250</v>
      </c>
      <c r="N2340" s="13">
        <f t="shared" si="75"/>
        <v>550</v>
      </c>
      <c r="O2340" s="4" t="s">
        <v>1018</v>
      </c>
      <c r="P2340" s="12" t="s">
        <v>218</v>
      </c>
    </row>
    <row r="2341" spans="2:16" ht="14.25" customHeight="1">
      <c r="B2341" s="4" t="s">
        <v>13</v>
      </c>
      <c r="C2341" s="4">
        <v>1185732</v>
      </c>
      <c r="D2341" s="5">
        <v>44382</v>
      </c>
      <c r="E2341" s="4" t="s">
        <v>984</v>
      </c>
      <c r="F2341" s="4" t="s">
        <v>1027</v>
      </c>
      <c r="G2341" s="4" t="s">
        <v>1028</v>
      </c>
      <c r="H2341" s="6">
        <v>800</v>
      </c>
      <c r="I2341" s="12" t="s">
        <v>730</v>
      </c>
      <c r="J2341" s="12" t="s">
        <v>1088</v>
      </c>
      <c r="K2341" s="10">
        <v>182000</v>
      </c>
      <c r="L2341" s="11">
        <v>0.35</v>
      </c>
      <c r="M2341" s="13">
        <f t="shared" si="74"/>
        <v>520000.00000000006</v>
      </c>
      <c r="N2341" s="13">
        <f t="shared" si="75"/>
        <v>650.00000000000011</v>
      </c>
      <c r="O2341" s="4" t="s">
        <v>1018</v>
      </c>
      <c r="P2341" s="12" t="s">
        <v>731</v>
      </c>
    </row>
    <row r="2342" spans="2:16" ht="14.25" customHeight="1">
      <c r="B2342" s="4" t="s">
        <v>13</v>
      </c>
      <c r="C2342" s="4">
        <v>1185732</v>
      </c>
      <c r="D2342" s="5">
        <v>44382</v>
      </c>
      <c r="E2342" s="4" t="s">
        <v>984</v>
      </c>
      <c r="F2342" s="4" t="s">
        <v>1027</v>
      </c>
      <c r="G2342" s="4" t="s">
        <v>1028</v>
      </c>
      <c r="H2342" s="6">
        <v>975</v>
      </c>
      <c r="I2342" s="12" t="s">
        <v>215</v>
      </c>
      <c r="J2342" s="12" t="s">
        <v>1087</v>
      </c>
      <c r="K2342" s="10">
        <v>341250</v>
      </c>
      <c r="L2342" s="11">
        <v>0.5</v>
      </c>
      <c r="M2342" s="13">
        <f t="shared" si="74"/>
        <v>682500</v>
      </c>
      <c r="N2342" s="13">
        <f t="shared" si="75"/>
        <v>700</v>
      </c>
      <c r="O2342" s="4" t="s">
        <v>1018</v>
      </c>
      <c r="P2342" s="12" t="s">
        <v>216</v>
      </c>
    </row>
    <row r="2343" spans="2:16" ht="14.25" customHeight="1">
      <c r="B2343" s="4" t="s">
        <v>13</v>
      </c>
      <c r="C2343" s="4">
        <v>1185732</v>
      </c>
      <c r="D2343" s="5">
        <v>44414</v>
      </c>
      <c r="E2343" s="4" t="s">
        <v>984</v>
      </c>
      <c r="F2343" s="4" t="s">
        <v>1027</v>
      </c>
      <c r="G2343" s="4" t="s">
        <v>1028</v>
      </c>
      <c r="H2343" s="6">
        <v>1125</v>
      </c>
      <c r="I2343" s="12" t="s">
        <v>63</v>
      </c>
      <c r="J2343" s="12" t="s">
        <v>1087</v>
      </c>
      <c r="K2343" s="10">
        <v>329062.5</v>
      </c>
      <c r="L2343" s="11">
        <v>0.45</v>
      </c>
      <c r="M2343" s="13">
        <f t="shared" si="74"/>
        <v>731250</v>
      </c>
      <c r="N2343" s="13">
        <f t="shared" si="75"/>
        <v>650</v>
      </c>
      <c r="O2343" s="4" t="s">
        <v>1018</v>
      </c>
      <c r="P2343" s="12" t="s">
        <v>732</v>
      </c>
    </row>
    <row r="2344" spans="2:16" ht="14.25" customHeight="1">
      <c r="B2344" s="4" t="s">
        <v>13</v>
      </c>
      <c r="C2344" s="4">
        <v>1185732</v>
      </c>
      <c r="D2344" s="5">
        <v>44414</v>
      </c>
      <c r="E2344" s="4" t="s">
        <v>984</v>
      </c>
      <c r="F2344" s="4" t="s">
        <v>1027</v>
      </c>
      <c r="G2344" s="4" t="s">
        <v>1028</v>
      </c>
      <c r="H2344" s="6">
        <v>900</v>
      </c>
      <c r="I2344" s="12" t="s">
        <v>240</v>
      </c>
      <c r="J2344" s="12" t="s">
        <v>1087</v>
      </c>
      <c r="K2344" s="10">
        <v>189000</v>
      </c>
      <c r="L2344" s="11">
        <v>0.35</v>
      </c>
      <c r="M2344" s="13">
        <f t="shared" si="74"/>
        <v>540000</v>
      </c>
      <c r="N2344" s="13">
        <f t="shared" si="75"/>
        <v>600</v>
      </c>
      <c r="O2344" s="4" t="s">
        <v>1018</v>
      </c>
      <c r="P2344" s="12" t="s">
        <v>733</v>
      </c>
    </row>
    <row r="2345" spans="2:16" ht="14.25" customHeight="1">
      <c r="B2345" s="4" t="s">
        <v>13</v>
      </c>
      <c r="C2345" s="4">
        <v>1185732</v>
      </c>
      <c r="D2345" s="5">
        <v>44414</v>
      </c>
      <c r="E2345" s="4" t="s">
        <v>984</v>
      </c>
      <c r="F2345" s="4" t="s">
        <v>1027</v>
      </c>
      <c r="G2345" s="4" t="s">
        <v>1028</v>
      </c>
      <c r="H2345" s="6">
        <v>825</v>
      </c>
      <c r="I2345" s="12" t="s">
        <v>734</v>
      </c>
      <c r="J2345" s="12" t="s">
        <v>1089</v>
      </c>
      <c r="K2345" s="10">
        <v>113437.5</v>
      </c>
      <c r="L2345" s="11">
        <v>0.25</v>
      </c>
      <c r="M2345" s="13">
        <f t="shared" si="74"/>
        <v>453750</v>
      </c>
      <c r="N2345" s="13">
        <f t="shared" si="75"/>
        <v>550</v>
      </c>
      <c r="O2345" s="4" t="s">
        <v>1018</v>
      </c>
      <c r="P2345" s="12" t="s">
        <v>735</v>
      </c>
    </row>
    <row r="2346" spans="2:16" ht="14.25" customHeight="1">
      <c r="B2346" s="4" t="s">
        <v>13</v>
      </c>
      <c r="C2346" s="4">
        <v>1185732</v>
      </c>
      <c r="D2346" s="5">
        <v>44414</v>
      </c>
      <c r="E2346" s="4" t="s">
        <v>984</v>
      </c>
      <c r="F2346" s="4" t="s">
        <v>1027</v>
      </c>
      <c r="G2346" s="4" t="s">
        <v>1028</v>
      </c>
      <c r="H2346" s="6">
        <v>775</v>
      </c>
      <c r="I2346" s="12" t="s">
        <v>213</v>
      </c>
      <c r="J2346" s="12" t="s">
        <v>1087</v>
      </c>
      <c r="K2346" s="10">
        <v>104625</v>
      </c>
      <c r="L2346" s="11">
        <v>0.3</v>
      </c>
      <c r="M2346" s="13">
        <f t="shared" si="74"/>
        <v>348750</v>
      </c>
      <c r="N2346" s="13">
        <f t="shared" si="75"/>
        <v>450</v>
      </c>
      <c r="O2346" s="4" t="s">
        <v>1018</v>
      </c>
      <c r="P2346" s="12" t="s">
        <v>736</v>
      </c>
    </row>
    <row r="2347" spans="2:16" ht="14.25" customHeight="1">
      <c r="B2347" s="4" t="s">
        <v>13</v>
      </c>
      <c r="C2347" s="4">
        <v>1185732</v>
      </c>
      <c r="D2347" s="5">
        <v>44414</v>
      </c>
      <c r="E2347" s="4" t="s">
        <v>984</v>
      </c>
      <c r="F2347" s="4" t="s">
        <v>1027</v>
      </c>
      <c r="G2347" s="4" t="s">
        <v>1028</v>
      </c>
      <c r="H2347" s="6">
        <v>750</v>
      </c>
      <c r="I2347" s="12" t="s">
        <v>737</v>
      </c>
      <c r="J2347" s="12" t="s">
        <v>1088</v>
      </c>
      <c r="K2347" s="10">
        <v>144375</v>
      </c>
      <c r="L2347" s="11">
        <v>0.35</v>
      </c>
      <c r="M2347" s="13">
        <f t="shared" si="74"/>
        <v>412500</v>
      </c>
      <c r="N2347" s="13">
        <f t="shared" si="75"/>
        <v>550</v>
      </c>
      <c r="O2347" s="4" t="s">
        <v>1018</v>
      </c>
      <c r="P2347" s="12" t="s">
        <v>738</v>
      </c>
    </row>
    <row r="2348" spans="2:16" ht="14.25" customHeight="1">
      <c r="B2348" s="4" t="s">
        <v>13</v>
      </c>
      <c r="C2348" s="4">
        <v>1185732</v>
      </c>
      <c r="D2348" s="5">
        <v>44414</v>
      </c>
      <c r="E2348" s="4" t="s">
        <v>984</v>
      </c>
      <c r="F2348" s="4" t="s">
        <v>1027</v>
      </c>
      <c r="G2348" s="4" t="s">
        <v>1028</v>
      </c>
      <c r="H2348" s="6">
        <v>925</v>
      </c>
      <c r="I2348" s="12" t="s">
        <v>59</v>
      </c>
      <c r="J2348" s="12" t="s">
        <v>1087</v>
      </c>
      <c r="K2348" s="10">
        <v>277500</v>
      </c>
      <c r="L2348" s="11">
        <v>0.5</v>
      </c>
      <c r="M2348" s="13">
        <f t="shared" si="74"/>
        <v>555000</v>
      </c>
      <c r="N2348" s="13">
        <f t="shared" si="75"/>
        <v>600</v>
      </c>
      <c r="O2348" s="4" t="s">
        <v>1018</v>
      </c>
      <c r="P2348" s="12" t="s">
        <v>316</v>
      </c>
    </row>
    <row r="2349" spans="2:16" ht="14.25" customHeight="1">
      <c r="B2349" s="4" t="s">
        <v>13</v>
      </c>
      <c r="C2349" s="4">
        <v>1185732</v>
      </c>
      <c r="D2349" s="5">
        <v>44444</v>
      </c>
      <c r="E2349" s="4" t="s">
        <v>984</v>
      </c>
      <c r="F2349" s="4" t="s">
        <v>1027</v>
      </c>
      <c r="G2349" s="4" t="s">
        <v>1028</v>
      </c>
      <c r="H2349" s="6">
        <v>1025</v>
      </c>
      <c r="I2349" s="12" t="s">
        <v>450</v>
      </c>
      <c r="J2349" s="12" t="s">
        <v>1086</v>
      </c>
      <c r="K2349" s="10">
        <v>253687.5</v>
      </c>
      <c r="L2349" s="11">
        <v>0.45</v>
      </c>
      <c r="M2349" s="13">
        <f t="shared" si="74"/>
        <v>563750</v>
      </c>
      <c r="N2349" s="13">
        <f t="shared" si="75"/>
        <v>550</v>
      </c>
      <c r="O2349" s="4" t="s">
        <v>1018</v>
      </c>
      <c r="P2349" s="12" t="s">
        <v>739</v>
      </c>
    </row>
    <row r="2350" spans="2:16" ht="14.25" customHeight="1">
      <c r="B2350" s="4" t="s">
        <v>13</v>
      </c>
      <c r="C2350" s="4">
        <v>1185732</v>
      </c>
      <c r="D2350" s="5">
        <v>44444</v>
      </c>
      <c r="E2350" s="4" t="s">
        <v>984</v>
      </c>
      <c r="F2350" s="4" t="s">
        <v>1027</v>
      </c>
      <c r="G2350" s="4" t="s">
        <v>1028</v>
      </c>
      <c r="H2350" s="6">
        <v>825</v>
      </c>
      <c r="I2350" s="12" t="s">
        <v>740</v>
      </c>
      <c r="J2350" s="12" t="s">
        <v>1087</v>
      </c>
      <c r="K2350" s="10">
        <v>144375</v>
      </c>
      <c r="L2350" s="11">
        <v>0.35</v>
      </c>
      <c r="M2350" s="13">
        <f t="shared" si="74"/>
        <v>412500</v>
      </c>
      <c r="N2350" s="13">
        <f t="shared" si="75"/>
        <v>500</v>
      </c>
      <c r="O2350" s="4" t="s">
        <v>1018</v>
      </c>
      <c r="P2350" s="12" t="s">
        <v>741</v>
      </c>
    </row>
    <row r="2351" spans="2:16" ht="14.25" customHeight="1">
      <c r="B2351" s="4" t="s">
        <v>13</v>
      </c>
      <c r="C2351" s="4">
        <v>1185732</v>
      </c>
      <c r="D2351" s="5">
        <v>44444</v>
      </c>
      <c r="E2351" s="4" t="s">
        <v>984</v>
      </c>
      <c r="F2351" s="4" t="s">
        <v>1027</v>
      </c>
      <c r="G2351" s="4" t="s">
        <v>1028</v>
      </c>
      <c r="H2351" s="6">
        <v>725</v>
      </c>
      <c r="I2351" s="12" t="s">
        <v>276</v>
      </c>
      <c r="J2351" s="12" t="s">
        <v>1087</v>
      </c>
      <c r="K2351" s="10">
        <v>72500</v>
      </c>
      <c r="L2351" s="11">
        <v>0.25</v>
      </c>
      <c r="M2351" s="13">
        <f t="shared" si="74"/>
        <v>290000</v>
      </c>
      <c r="N2351" s="13">
        <f t="shared" si="75"/>
        <v>400</v>
      </c>
      <c r="O2351" s="4" t="s">
        <v>1018</v>
      </c>
      <c r="P2351" s="12" t="s">
        <v>742</v>
      </c>
    </row>
    <row r="2352" spans="2:16" ht="14.25" customHeight="1">
      <c r="B2352" s="4" t="s">
        <v>13</v>
      </c>
      <c r="C2352" s="4">
        <v>1185732</v>
      </c>
      <c r="D2352" s="5">
        <v>44444</v>
      </c>
      <c r="E2352" s="4" t="s">
        <v>984</v>
      </c>
      <c r="F2352" s="4" t="s">
        <v>1027</v>
      </c>
      <c r="G2352" s="4" t="s">
        <v>1028</v>
      </c>
      <c r="H2352" s="6">
        <v>700</v>
      </c>
      <c r="I2352" s="12" t="s">
        <v>37</v>
      </c>
      <c r="J2352" s="12" t="s">
        <v>1086</v>
      </c>
      <c r="K2352" s="10">
        <v>84000</v>
      </c>
      <c r="L2352" s="11">
        <v>0.3</v>
      </c>
      <c r="M2352" s="13">
        <f t="shared" si="74"/>
        <v>280000</v>
      </c>
      <c r="N2352" s="13">
        <f t="shared" si="75"/>
        <v>400</v>
      </c>
      <c r="O2352" s="4" t="s">
        <v>1018</v>
      </c>
      <c r="P2352" s="12" t="s">
        <v>743</v>
      </c>
    </row>
    <row r="2353" spans="2:16" ht="14.25" customHeight="1">
      <c r="B2353" s="4" t="s">
        <v>13</v>
      </c>
      <c r="C2353" s="4">
        <v>1185732</v>
      </c>
      <c r="D2353" s="5">
        <v>44444</v>
      </c>
      <c r="E2353" s="4" t="s">
        <v>984</v>
      </c>
      <c r="F2353" s="4" t="s">
        <v>1027</v>
      </c>
      <c r="G2353" s="4" t="s">
        <v>1028</v>
      </c>
      <c r="H2353" s="6">
        <v>700</v>
      </c>
      <c r="I2353" s="12" t="s">
        <v>279</v>
      </c>
      <c r="J2353" s="12" t="s">
        <v>1087</v>
      </c>
      <c r="K2353" s="10">
        <v>122500</v>
      </c>
      <c r="L2353" s="11">
        <v>0.35</v>
      </c>
      <c r="M2353" s="13">
        <f t="shared" si="74"/>
        <v>350000</v>
      </c>
      <c r="N2353" s="13">
        <f t="shared" si="75"/>
        <v>500</v>
      </c>
      <c r="O2353" s="4" t="s">
        <v>1018</v>
      </c>
      <c r="P2353" s="12" t="s">
        <v>744</v>
      </c>
    </row>
    <row r="2354" spans="2:16" ht="14.25" customHeight="1">
      <c r="B2354" s="4" t="s">
        <v>13</v>
      </c>
      <c r="C2354" s="4">
        <v>1185732</v>
      </c>
      <c r="D2354" s="5">
        <v>44444</v>
      </c>
      <c r="E2354" s="4" t="s">
        <v>984</v>
      </c>
      <c r="F2354" s="4" t="s">
        <v>1027</v>
      </c>
      <c r="G2354" s="4" t="s">
        <v>1028</v>
      </c>
      <c r="H2354" s="6">
        <v>800</v>
      </c>
      <c r="I2354" s="12" t="s">
        <v>745</v>
      </c>
      <c r="J2354" s="12" t="s">
        <v>1086</v>
      </c>
      <c r="K2354" s="10">
        <v>220000</v>
      </c>
      <c r="L2354" s="11">
        <v>0.5</v>
      </c>
      <c r="M2354" s="13">
        <f t="shared" si="74"/>
        <v>440000</v>
      </c>
      <c r="N2354" s="13">
        <f t="shared" si="75"/>
        <v>550</v>
      </c>
      <c r="O2354" s="4" t="s">
        <v>1018</v>
      </c>
      <c r="P2354" s="12" t="s">
        <v>746</v>
      </c>
    </row>
    <row r="2355" spans="2:16" ht="14.25" customHeight="1">
      <c r="B2355" s="4" t="s">
        <v>13</v>
      </c>
      <c r="C2355" s="4">
        <v>1185732</v>
      </c>
      <c r="D2355" s="5">
        <v>44476</v>
      </c>
      <c r="E2355" s="4" t="s">
        <v>984</v>
      </c>
      <c r="F2355" s="4" t="s">
        <v>1027</v>
      </c>
      <c r="G2355" s="4" t="s">
        <v>1028</v>
      </c>
      <c r="H2355" s="6">
        <v>975</v>
      </c>
      <c r="I2355" s="12" t="s">
        <v>350</v>
      </c>
      <c r="J2355" s="12" t="s">
        <v>1087</v>
      </c>
      <c r="K2355" s="10">
        <v>241312.5</v>
      </c>
      <c r="L2355" s="11">
        <v>0.45</v>
      </c>
      <c r="M2355" s="13">
        <f t="shared" si="74"/>
        <v>536250</v>
      </c>
      <c r="N2355" s="13">
        <f t="shared" si="75"/>
        <v>550</v>
      </c>
      <c r="O2355" s="4" t="s">
        <v>1018</v>
      </c>
      <c r="P2355" s="12" t="s">
        <v>747</v>
      </c>
    </row>
    <row r="2356" spans="2:16" ht="14.25" customHeight="1">
      <c r="B2356" s="4" t="s">
        <v>13</v>
      </c>
      <c r="C2356" s="4">
        <v>1185732</v>
      </c>
      <c r="D2356" s="5">
        <v>44476</v>
      </c>
      <c r="E2356" s="4" t="s">
        <v>984</v>
      </c>
      <c r="F2356" s="4" t="s">
        <v>1027</v>
      </c>
      <c r="G2356" s="4" t="s">
        <v>1028</v>
      </c>
      <c r="H2356" s="6">
        <v>800</v>
      </c>
      <c r="I2356" s="12" t="s">
        <v>748</v>
      </c>
      <c r="J2356" s="12" t="s">
        <v>1087</v>
      </c>
      <c r="K2356" s="10">
        <v>126000</v>
      </c>
      <c r="L2356" s="11">
        <v>0.35</v>
      </c>
      <c r="M2356" s="13">
        <f t="shared" si="74"/>
        <v>360000</v>
      </c>
      <c r="N2356" s="13">
        <f t="shared" si="75"/>
        <v>450</v>
      </c>
      <c r="O2356" s="4" t="s">
        <v>1018</v>
      </c>
      <c r="P2356" s="12" t="s">
        <v>749</v>
      </c>
    </row>
    <row r="2357" spans="2:16" ht="14.25" customHeight="1">
      <c r="B2357" s="4" t="s">
        <v>13</v>
      </c>
      <c r="C2357" s="4">
        <v>1185732</v>
      </c>
      <c r="D2357" s="5">
        <v>44476</v>
      </c>
      <c r="E2357" s="4" t="s">
        <v>984</v>
      </c>
      <c r="F2357" s="4" t="s">
        <v>1027</v>
      </c>
      <c r="G2357" s="4" t="s">
        <v>1028</v>
      </c>
      <c r="H2357" s="6">
        <v>675</v>
      </c>
      <c r="I2357" s="12" t="s">
        <v>290</v>
      </c>
      <c r="J2357" s="12" t="s">
        <v>1088</v>
      </c>
      <c r="K2357" s="10">
        <v>75937.5</v>
      </c>
      <c r="L2357" s="11">
        <v>0.25</v>
      </c>
      <c r="M2357" s="13">
        <f t="shared" si="74"/>
        <v>303750</v>
      </c>
      <c r="N2357" s="13">
        <f t="shared" si="75"/>
        <v>450</v>
      </c>
      <c r="O2357" s="4" t="s">
        <v>1018</v>
      </c>
      <c r="P2357" s="12" t="s">
        <v>291</v>
      </c>
    </row>
    <row r="2358" spans="2:16" ht="14.25" customHeight="1">
      <c r="B2358" s="4" t="s">
        <v>13</v>
      </c>
      <c r="C2358" s="4">
        <v>1185732</v>
      </c>
      <c r="D2358" s="5">
        <v>44476</v>
      </c>
      <c r="E2358" s="4" t="s">
        <v>984</v>
      </c>
      <c r="F2358" s="4" t="s">
        <v>1027</v>
      </c>
      <c r="G2358" s="4" t="s">
        <v>1028</v>
      </c>
      <c r="H2358" s="6">
        <v>650</v>
      </c>
      <c r="I2358" s="12" t="s">
        <v>750</v>
      </c>
      <c r="J2358" s="12" t="s">
        <v>1086</v>
      </c>
      <c r="K2358" s="10">
        <v>87750</v>
      </c>
      <c r="L2358" s="11">
        <v>0.3</v>
      </c>
      <c r="M2358" s="13">
        <f t="shared" si="74"/>
        <v>292500</v>
      </c>
      <c r="N2358" s="13">
        <f t="shared" si="75"/>
        <v>450</v>
      </c>
      <c r="O2358" s="4" t="s">
        <v>1018</v>
      </c>
      <c r="P2358" s="12" t="s">
        <v>751</v>
      </c>
    </row>
    <row r="2359" spans="2:16" ht="14.25" customHeight="1">
      <c r="B2359" s="4" t="s">
        <v>13</v>
      </c>
      <c r="C2359" s="4">
        <v>1185732</v>
      </c>
      <c r="D2359" s="5">
        <v>44476</v>
      </c>
      <c r="E2359" s="4" t="s">
        <v>984</v>
      </c>
      <c r="F2359" s="4" t="s">
        <v>1027</v>
      </c>
      <c r="G2359" s="4" t="s">
        <v>1028</v>
      </c>
      <c r="H2359" s="6">
        <v>650</v>
      </c>
      <c r="I2359" s="12" t="s">
        <v>752</v>
      </c>
      <c r="J2359" s="12" t="s">
        <v>1087</v>
      </c>
      <c r="K2359" s="10">
        <v>125125</v>
      </c>
      <c r="L2359" s="11">
        <v>0.35</v>
      </c>
      <c r="M2359" s="13">
        <f t="shared" si="74"/>
        <v>357500</v>
      </c>
      <c r="N2359" s="13">
        <f t="shared" si="75"/>
        <v>550</v>
      </c>
      <c r="O2359" s="4" t="s">
        <v>1018</v>
      </c>
      <c r="P2359" s="12" t="s">
        <v>753</v>
      </c>
    </row>
    <row r="2360" spans="2:16" ht="14.25" customHeight="1">
      <c r="B2360" s="4" t="s">
        <v>13</v>
      </c>
      <c r="C2360" s="4">
        <v>1185732</v>
      </c>
      <c r="D2360" s="5">
        <v>44476</v>
      </c>
      <c r="E2360" s="4" t="s">
        <v>984</v>
      </c>
      <c r="F2360" s="4" t="s">
        <v>1027</v>
      </c>
      <c r="G2360" s="4" t="s">
        <v>1028</v>
      </c>
      <c r="H2360" s="6">
        <v>775</v>
      </c>
      <c r="I2360" s="12" t="s">
        <v>754</v>
      </c>
      <c r="J2360" s="12" t="s">
        <v>1087</v>
      </c>
      <c r="K2360" s="10">
        <v>232500</v>
      </c>
      <c r="L2360" s="11">
        <v>0.5</v>
      </c>
      <c r="M2360" s="13">
        <f t="shared" si="74"/>
        <v>465000</v>
      </c>
      <c r="N2360" s="13">
        <f t="shared" si="75"/>
        <v>600</v>
      </c>
      <c r="O2360" s="4" t="s">
        <v>1018</v>
      </c>
      <c r="P2360" s="12" t="s">
        <v>755</v>
      </c>
    </row>
    <row r="2361" spans="2:16" ht="14.25" customHeight="1">
      <c r="B2361" s="4" t="s">
        <v>13</v>
      </c>
      <c r="C2361" s="4">
        <v>1185732</v>
      </c>
      <c r="D2361" s="5">
        <v>44506</v>
      </c>
      <c r="E2361" s="4" t="s">
        <v>984</v>
      </c>
      <c r="F2361" s="4" t="s">
        <v>1027</v>
      </c>
      <c r="G2361" s="4" t="s">
        <v>1028</v>
      </c>
      <c r="H2361" s="6">
        <v>925</v>
      </c>
      <c r="I2361" s="12" t="s">
        <v>756</v>
      </c>
      <c r="J2361" s="12" t="s">
        <v>1088</v>
      </c>
      <c r="K2361" s="10">
        <v>228937.5</v>
      </c>
      <c r="L2361" s="11">
        <v>0.45</v>
      </c>
      <c r="M2361" s="13">
        <f t="shared" si="74"/>
        <v>508750</v>
      </c>
      <c r="N2361" s="13">
        <f t="shared" si="75"/>
        <v>550</v>
      </c>
      <c r="O2361" s="4" t="s">
        <v>1018</v>
      </c>
      <c r="P2361" s="12" t="s">
        <v>757</v>
      </c>
    </row>
    <row r="2362" spans="2:16" ht="14.25" customHeight="1">
      <c r="B2362" s="4" t="s">
        <v>13</v>
      </c>
      <c r="C2362" s="4">
        <v>1185732</v>
      </c>
      <c r="D2362" s="5">
        <v>44506</v>
      </c>
      <c r="E2362" s="4" t="s">
        <v>984</v>
      </c>
      <c r="F2362" s="4" t="s">
        <v>1027</v>
      </c>
      <c r="G2362" s="4" t="s">
        <v>1028</v>
      </c>
      <c r="H2362" s="6">
        <v>750</v>
      </c>
      <c r="I2362" s="12" t="s">
        <v>758</v>
      </c>
      <c r="J2362" s="12" t="s">
        <v>1086</v>
      </c>
      <c r="K2362" s="10">
        <v>118125</v>
      </c>
      <c r="L2362" s="11">
        <v>0.35</v>
      </c>
      <c r="M2362" s="13">
        <f t="shared" si="74"/>
        <v>337500</v>
      </c>
      <c r="N2362" s="13">
        <f t="shared" si="75"/>
        <v>450</v>
      </c>
      <c r="O2362" s="4" t="s">
        <v>1018</v>
      </c>
      <c r="P2362" s="12" t="s">
        <v>759</v>
      </c>
    </row>
    <row r="2363" spans="2:16" ht="14.25" customHeight="1">
      <c r="B2363" s="4" t="s">
        <v>13</v>
      </c>
      <c r="C2363" s="4">
        <v>1185732</v>
      </c>
      <c r="D2363" s="5">
        <v>44506</v>
      </c>
      <c r="E2363" s="4" t="s">
        <v>984</v>
      </c>
      <c r="F2363" s="4" t="s">
        <v>1027</v>
      </c>
      <c r="G2363" s="4" t="s">
        <v>1028</v>
      </c>
      <c r="H2363" s="6">
        <v>695</v>
      </c>
      <c r="I2363" s="12" t="s">
        <v>760</v>
      </c>
      <c r="J2363" s="12" t="s">
        <v>1086</v>
      </c>
      <c r="K2363" s="10">
        <v>78187.5</v>
      </c>
      <c r="L2363" s="11">
        <v>0.25</v>
      </c>
      <c r="M2363" s="13">
        <f t="shared" si="74"/>
        <v>312750</v>
      </c>
      <c r="N2363" s="13">
        <f t="shared" si="75"/>
        <v>450</v>
      </c>
      <c r="O2363" s="4" t="s">
        <v>1018</v>
      </c>
      <c r="P2363" s="12" t="s">
        <v>761</v>
      </c>
    </row>
    <row r="2364" spans="2:16" ht="14.25" customHeight="1">
      <c r="B2364" s="4" t="s">
        <v>13</v>
      </c>
      <c r="C2364" s="4">
        <v>1185732</v>
      </c>
      <c r="D2364" s="5">
        <v>44506</v>
      </c>
      <c r="E2364" s="4" t="s">
        <v>984</v>
      </c>
      <c r="F2364" s="4" t="s">
        <v>1027</v>
      </c>
      <c r="G2364" s="4" t="s">
        <v>1028</v>
      </c>
      <c r="H2364" s="6">
        <v>750</v>
      </c>
      <c r="I2364" s="12" t="s">
        <v>172</v>
      </c>
      <c r="J2364" s="12" t="s">
        <v>1087</v>
      </c>
      <c r="K2364" s="10">
        <v>123750</v>
      </c>
      <c r="L2364" s="11">
        <v>0.3</v>
      </c>
      <c r="M2364" s="13">
        <f t="shared" si="74"/>
        <v>412500</v>
      </c>
      <c r="N2364" s="13">
        <f t="shared" si="75"/>
        <v>550</v>
      </c>
      <c r="O2364" s="4" t="s">
        <v>1018</v>
      </c>
      <c r="P2364" s="12" t="s">
        <v>173</v>
      </c>
    </row>
    <row r="2365" spans="2:16" ht="14.25" customHeight="1">
      <c r="B2365" s="4" t="s">
        <v>13</v>
      </c>
      <c r="C2365" s="4">
        <v>1185732</v>
      </c>
      <c r="D2365" s="5">
        <v>44506</v>
      </c>
      <c r="E2365" s="4" t="s">
        <v>984</v>
      </c>
      <c r="F2365" s="4" t="s">
        <v>1027</v>
      </c>
      <c r="G2365" s="4" t="s">
        <v>1028</v>
      </c>
      <c r="H2365" s="6">
        <v>725</v>
      </c>
      <c r="I2365" s="12" t="s">
        <v>185</v>
      </c>
      <c r="J2365" s="12" t="s">
        <v>1087</v>
      </c>
      <c r="K2365" s="10">
        <v>177625</v>
      </c>
      <c r="L2365" s="11">
        <v>0.35</v>
      </c>
      <c r="M2365" s="13">
        <f t="shared" si="74"/>
        <v>507500.00000000006</v>
      </c>
      <c r="N2365" s="13">
        <f t="shared" si="75"/>
        <v>700.00000000000011</v>
      </c>
      <c r="O2365" s="4" t="s">
        <v>1018</v>
      </c>
      <c r="P2365" s="12" t="s">
        <v>186</v>
      </c>
    </row>
    <row r="2366" spans="2:16" ht="14.25" customHeight="1">
      <c r="B2366" s="4" t="s">
        <v>13</v>
      </c>
      <c r="C2366" s="4">
        <v>1185732</v>
      </c>
      <c r="D2366" s="5">
        <v>44506</v>
      </c>
      <c r="E2366" s="4" t="s">
        <v>984</v>
      </c>
      <c r="F2366" s="4" t="s">
        <v>1027</v>
      </c>
      <c r="G2366" s="4" t="s">
        <v>1028</v>
      </c>
      <c r="H2366" s="6">
        <v>825</v>
      </c>
      <c r="I2366" s="12" t="s">
        <v>264</v>
      </c>
      <c r="J2366" s="12" t="s">
        <v>1087</v>
      </c>
      <c r="K2366" s="10">
        <v>309375</v>
      </c>
      <c r="L2366" s="11">
        <v>0.5</v>
      </c>
      <c r="M2366" s="13">
        <f t="shared" si="74"/>
        <v>618750</v>
      </c>
      <c r="N2366" s="13">
        <f t="shared" si="75"/>
        <v>750</v>
      </c>
      <c r="O2366" s="4" t="s">
        <v>1018</v>
      </c>
      <c r="P2366" s="12" t="s">
        <v>265</v>
      </c>
    </row>
    <row r="2367" spans="2:16" ht="14.25" customHeight="1">
      <c r="B2367" s="4" t="s">
        <v>13</v>
      </c>
      <c r="C2367" s="4">
        <v>1185732</v>
      </c>
      <c r="D2367" s="5">
        <v>44535</v>
      </c>
      <c r="E2367" s="4" t="s">
        <v>984</v>
      </c>
      <c r="F2367" s="4" t="s">
        <v>1027</v>
      </c>
      <c r="G2367" s="4" t="s">
        <v>1028</v>
      </c>
      <c r="H2367" s="6">
        <v>1075</v>
      </c>
      <c r="I2367" s="12" t="s">
        <v>503</v>
      </c>
      <c r="J2367" s="12" t="s">
        <v>1087</v>
      </c>
      <c r="K2367" s="10">
        <v>338625</v>
      </c>
      <c r="L2367" s="11">
        <v>0.45</v>
      </c>
      <c r="M2367" s="13">
        <f t="shared" si="74"/>
        <v>752500</v>
      </c>
      <c r="N2367" s="13">
        <f t="shared" si="75"/>
        <v>700</v>
      </c>
      <c r="O2367" s="4" t="s">
        <v>1018</v>
      </c>
      <c r="P2367" s="12" t="s">
        <v>504</v>
      </c>
    </row>
    <row r="2368" spans="2:16" ht="14.25" customHeight="1">
      <c r="B2368" s="4" t="s">
        <v>13</v>
      </c>
      <c r="C2368" s="4">
        <v>1185732</v>
      </c>
      <c r="D2368" s="5">
        <v>44535</v>
      </c>
      <c r="E2368" s="4" t="s">
        <v>984</v>
      </c>
      <c r="F2368" s="4" t="s">
        <v>1027</v>
      </c>
      <c r="G2368" s="4" t="s">
        <v>1028</v>
      </c>
      <c r="H2368" s="6">
        <v>875</v>
      </c>
      <c r="I2368" s="12" t="s">
        <v>585</v>
      </c>
      <c r="J2368" s="12" t="s">
        <v>1086</v>
      </c>
      <c r="K2368" s="10">
        <v>183750</v>
      </c>
      <c r="L2368" s="11">
        <v>0.35</v>
      </c>
      <c r="M2368" s="13">
        <f t="shared" si="74"/>
        <v>525000</v>
      </c>
      <c r="N2368" s="13">
        <f t="shared" si="75"/>
        <v>600</v>
      </c>
      <c r="O2368" s="4" t="s">
        <v>1018</v>
      </c>
      <c r="P2368" s="12" t="s">
        <v>764</v>
      </c>
    </row>
    <row r="2369" spans="2:16" ht="14.25" customHeight="1">
      <c r="B2369" s="4" t="s">
        <v>13</v>
      </c>
      <c r="C2369" s="4">
        <v>1185732</v>
      </c>
      <c r="D2369" s="5">
        <v>44535</v>
      </c>
      <c r="E2369" s="4" t="s">
        <v>984</v>
      </c>
      <c r="F2369" s="4" t="s">
        <v>1027</v>
      </c>
      <c r="G2369" s="4" t="s">
        <v>1028</v>
      </c>
      <c r="H2369" s="6">
        <v>825</v>
      </c>
      <c r="I2369" s="12" t="s">
        <v>119</v>
      </c>
      <c r="J2369" s="12" t="s">
        <v>1087</v>
      </c>
      <c r="K2369" s="10">
        <v>123750</v>
      </c>
      <c r="L2369" s="11">
        <v>0.25</v>
      </c>
      <c r="M2369" s="13">
        <f t="shared" si="74"/>
        <v>495000</v>
      </c>
      <c r="N2369" s="13">
        <f t="shared" si="75"/>
        <v>600</v>
      </c>
      <c r="O2369" s="4" t="s">
        <v>1018</v>
      </c>
      <c r="P2369" s="12" t="s">
        <v>765</v>
      </c>
    </row>
    <row r="2370" spans="2:16" ht="14.25" customHeight="1">
      <c r="B2370" s="4" t="s">
        <v>13</v>
      </c>
      <c r="C2370" s="4">
        <v>1185732</v>
      </c>
      <c r="D2370" s="5">
        <v>44535</v>
      </c>
      <c r="E2370" s="4" t="s">
        <v>984</v>
      </c>
      <c r="F2370" s="4" t="s">
        <v>1027</v>
      </c>
      <c r="G2370" s="4" t="s">
        <v>1028</v>
      </c>
      <c r="H2370" s="6">
        <v>775</v>
      </c>
      <c r="I2370" s="12" t="s">
        <v>99</v>
      </c>
      <c r="J2370" s="12" t="s">
        <v>1087</v>
      </c>
      <c r="K2370" s="10">
        <v>139500</v>
      </c>
      <c r="L2370" s="11">
        <v>0.3</v>
      </c>
      <c r="M2370" s="13">
        <f t="shared" si="74"/>
        <v>465000</v>
      </c>
      <c r="N2370" s="13">
        <f t="shared" si="75"/>
        <v>600</v>
      </c>
      <c r="O2370" s="4" t="s">
        <v>1018</v>
      </c>
      <c r="P2370" s="12" t="s">
        <v>766</v>
      </c>
    </row>
    <row r="2371" spans="2:16" ht="14.25" customHeight="1">
      <c r="B2371" s="4" t="s">
        <v>13</v>
      </c>
      <c r="C2371" s="4">
        <v>1185732</v>
      </c>
      <c r="D2371" s="5">
        <v>44535</v>
      </c>
      <c r="E2371" s="4" t="s">
        <v>984</v>
      </c>
      <c r="F2371" s="4" t="s">
        <v>1027</v>
      </c>
      <c r="G2371" s="4" t="s">
        <v>1028</v>
      </c>
      <c r="H2371" s="6">
        <v>775</v>
      </c>
      <c r="I2371" s="12" t="s">
        <v>767</v>
      </c>
      <c r="J2371" s="12" t="s">
        <v>1086</v>
      </c>
      <c r="K2371" s="10">
        <v>189875</v>
      </c>
      <c r="L2371" s="11">
        <v>0.35</v>
      </c>
      <c r="M2371" s="13">
        <f t="shared" si="74"/>
        <v>542500</v>
      </c>
      <c r="N2371" s="13">
        <f t="shared" si="75"/>
        <v>700</v>
      </c>
      <c r="O2371" s="4" t="s">
        <v>1018</v>
      </c>
      <c r="P2371" s="12" t="s">
        <v>768</v>
      </c>
    </row>
    <row r="2372" spans="2:16" ht="14.25" customHeight="1">
      <c r="B2372" s="4" t="s">
        <v>13</v>
      </c>
      <c r="C2372" s="4">
        <v>1185732</v>
      </c>
      <c r="D2372" s="5">
        <v>44535</v>
      </c>
      <c r="E2372" s="4" t="s">
        <v>984</v>
      </c>
      <c r="F2372" s="4" t="s">
        <v>1027</v>
      </c>
      <c r="G2372" s="4" t="s">
        <v>1028</v>
      </c>
      <c r="H2372" s="6">
        <v>875</v>
      </c>
      <c r="I2372" s="12" t="s">
        <v>254</v>
      </c>
      <c r="J2372" s="12" t="s">
        <v>1086</v>
      </c>
      <c r="K2372" s="10">
        <v>328125</v>
      </c>
      <c r="L2372" s="11">
        <v>0.5</v>
      </c>
      <c r="M2372" s="13">
        <f t="shared" si="74"/>
        <v>656250</v>
      </c>
      <c r="N2372" s="13">
        <f t="shared" si="75"/>
        <v>750</v>
      </c>
      <c r="O2372" s="4" t="s">
        <v>1018</v>
      </c>
      <c r="P2372" s="12" t="s">
        <v>255</v>
      </c>
    </row>
    <row r="2373" spans="2:16" ht="14.25" customHeight="1">
      <c r="B2373" s="4" t="s">
        <v>13</v>
      </c>
      <c r="C2373" s="4">
        <v>1185732</v>
      </c>
      <c r="D2373" s="5">
        <v>44202</v>
      </c>
      <c r="E2373" s="4" t="s">
        <v>984</v>
      </c>
      <c r="F2373" s="4" t="s">
        <v>1027</v>
      </c>
      <c r="G2373" s="4" t="s">
        <v>1028</v>
      </c>
      <c r="H2373" s="6">
        <v>925</v>
      </c>
      <c r="I2373" s="12" t="s">
        <v>769</v>
      </c>
      <c r="J2373" s="12" t="s">
        <v>1086</v>
      </c>
      <c r="K2373" s="10">
        <v>129500</v>
      </c>
      <c r="L2373" s="11">
        <v>0.4</v>
      </c>
      <c r="M2373" s="13">
        <f t="shared" si="74"/>
        <v>323750</v>
      </c>
      <c r="N2373" s="13">
        <f t="shared" si="75"/>
        <v>350</v>
      </c>
      <c r="O2373" s="4" t="s">
        <v>1018</v>
      </c>
      <c r="P2373" s="12" t="s">
        <v>770</v>
      </c>
    </row>
    <row r="2374" spans="2:16" ht="14.25" customHeight="1">
      <c r="B2374" s="4" t="s">
        <v>13</v>
      </c>
      <c r="C2374" s="4">
        <v>1185732</v>
      </c>
      <c r="D2374" s="5">
        <v>44202</v>
      </c>
      <c r="E2374" s="4" t="s">
        <v>984</v>
      </c>
      <c r="F2374" s="4" t="s">
        <v>1027</v>
      </c>
      <c r="G2374" s="4" t="s">
        <v>1028</v>
      </c>
      <c r="H2374" s="6">
        <v>725</v>
      </c>
      <c r="I2374" s="12" t="s">
        <v>244</v>
      </c>
      <c r="J2374" s="12" t="s">
        <v>1087</v>
      </c>
      <c r="K2374" s="10">
        <v>88812.5</v>
      </c>
      <c r="L2374" s="11">
        <v>0.35</v>
      </c>
      <c r="M2374" s="13">
        <f t="shared" si="74"/>
        <v>253750.00000000003</v>
      </c>
      <c r="N2374" s="13">
        <f t="shared" si="75"/>
        <v>350.00000000000006</v>
      </c>
      <c r="O2374" s="4" t="s">
        <v>1018</v>
      </c>
      <c r="P2374" s="12" t="s">
        <v>245</v>
      </c>
    </row>
    <row r="2375" spans="2:16" ht="14.25" customHeight="1">
      <c r="B2375" s="4" t="s">
        <v>13</v>
      </c>
      <c r="C2375" s="4">
        <v>1185732</v>
      </c>
      <c r="D2375" s="5">
        <v>44202</v>
      </c>
      <c r="E2375" s="4" t="s">
        <v>984</v>
      </c>
      <c r="F2375" s="4" t="s">
        <v>1027</v>
      </c>
      <c r="G2375" s="4" t="s">
        <v>1028</v>
      </c>
      <c r="H2375" s="6">
        <v>725</v>
      </c>
      <c r="I2375" s="12" t="s">
        <v>771</v>
      </c>
      <c r="J2375" s="12" t="s">
        <v>1087</v>
      </c>
      <c r="K2375" s="10">
        <v>72500</v>
      </c>
      <c r="L2375" s="11">
        <v>0.4</v>
      </c>
      <c r="M2375" s="13">
        <f t="shared" ref="M2375:M2438" si="76">K2375/L2375</f>
        <v>181250</v>
      </c>
      <c r="N2375" s="13">
        <f t="shared" ref="N2375:N2438" si="77">M2375/H2375</f>
        <v>250</v>
      </c>
      <c r="O2375" s="4" t="s">
        <v>1018</v>
      </c>
      <c r="P2375" s="12" t="s">
        <v>772</v>
      </c>
    </row>
    <row r="2376" spans="2:16" ht="14.25" customHeight="1">
      <c r="B2376" s="4" t="s">
        <v>13</v>
      </c>
      <c r="C2376" s="4">
        <v>1185732</v>
      </c>
      <c r="D2376" s="5">
        <v>44202</v>
      </c>
      <c r="E2376" s="4" t="s">
        <v>984</v>
      </c>
      <c r="F2376" s="4" t="s">
        <v>1027</v>
      </c>
      <c r="G2376" s="4" t="s">
        <v>1028</v>
      </c>
      <c r="H2376" s="6">
        <v>575</v>
      </c>
      <c r="I2376" s="12" t="s">
        <v>259</v>
      </c>
      <c r="J2376" s="12" t="s">
        <v>1087</v>
      </c>
      <c r="K2376" s="10">
        <v>69000</v>
      </c>
      <c r="L2376" s="11">
        <v>0.4</v>
      </c>
      <c r="M2376" s="13">
        <f t="shared" si="76"/>
        <v>172500</v>
      </c>
      <c r="N2376" s="13">
        <f t="shared" si="77"/>
        <v>300</v>
      </c>
      <c r="O2376" s="4" t="s">
        <v>1018</v>
      </c>
      <c r="P2376" s="12" t="s">
        <v>260</v>
      </c>
    </row>
    <row r="2377" spans="2:16" ht="14.25" customHeight="1">
      <c r="B2377" s="4" t="s">
        <v>13</v>
      </c>
      <c r="C2377" s="4">
        <v>1185732</v>
      </c>
      <c r="D2377" s="5">
        <v>44202</v>
      </c>
      <c r="E2377" s="4" t="s">
        <v>984</v>
      </c>
      <c r="F2377" s="4" t="s">
        <v>1027</v>
      </c>
      <c r="G2377" s="4" t="s">
        <v>1028</v>
      </c>
      <c r="H2377" s="6">
        <v>625</v>
      </c>
      <c r="I2377" s="12" t="s">
        <v>322</v>
      </c>
      <c r="J2377" s="12" t="s">
        <v>1087</v>
      </c>
      <c r="K2377" s="10">
        <v>98437.5</v>
      </c>
      <c r="L2377" s="11">
        <v>0.35</v>
      </c>
      <c r="M2377" s="13">
        <f t="shared" si="76"/>
        <v>281250</v>
      </c>
      <c r="N2377" s="13">
        <f t="shared" si="77"/>
        <v>450</v>
      </c>
      <c r="O2377" s="4" t="s">
        <v>1018</v>
      </c>
      <c r="P2377" s="12" t="s">
        <v>323</v>
      </c>
    </row>
    <row r="2378" spans="2:16" ht="14.25" customHeight="1">
      <c r="B2378" s="4" t="s">
        <v>13</v>
      </c>
      <c r="C2378" s="4">
        <v>1185732</v>
      </c>
      <c r="D2378" s="5">
        <v>44202</v>
      </c>
      <c r="E2378" s="4" t="s">
        <v>984</v>
      </c>
      <c r="F2378" s="4" t="s">
        <v>1027</v>
      </c>
      <c r="G2378" s="4" t="s">
        <v>1028</v>
      </c>
      <c r="H2378" s="6">
        <v>725</v>
      </c>
      <c r="I2378" s="12" t="s">
        <v>672</v>
      </c>
      <c r="J2378" s="12" t="s">
        <v>1087</v>
      </c>
      <c r="K2378" s="10">
        <v>126875</v>
      </c>
      <c r="L2378" s="11">
        <v>0.5</v>
      </c>
      <c r="M2378" s="13">
        <f t="shared" si="76"/>
        <v>253750</v>
      </c>
      <c r="N2378" s="13">
        <f t="shared" si="77"/>
        <v>350</v>
      </c>
      <c r="O2378" s="4" t="s">
        <v>1018</v>
      </c>
      <c r="P2378" s="12" t="s">
        <v>673</v>
      </c>
    </row>
    <row r="2379" spans="2:16" ht="14.25" customHeight="1">
      <c r="B2379" s="4" t="s">
        <v>13</v>
      </c>
      <c r="C2379" s="4">
        <v>1185732</v>
      </c>
      <c r="D2379" s="5">
        <v>44231</v>
      </c>
      <c r="E2379" s="4" t="s">
        <v>984</v>
      </c>
      <c r="F2379" s="4" t="s">
        <v>1027</v>
      </c>
      <c r="G2379" s="4" t="s">
        <v>1028</v>
      </c>
      <c r="H2379" s="6">
        <v>975</v>
      </c>
      <c r="I2379" s="12" t="s">
        <v>99</v>
      </c>
      <c r="J2379" s="12" t="s">
        <v>1087</v>
      </c>
      <c r="K2379" s="10">
        <v>136500</v>
      </c>
      <c r="L2379" s="11">
        <v>0.4</v>
      </c>
      <c r="M2379" s="13">
        <f t="shared" si="76"/>
        <v>341250</v>
      </c>
      <c r="N2379" s="13">
        <f t="shared" si="77"/>
        <v>350</v>
      </c>
      <c r="O2379" s="4" t="s">
        <v>1018</v>
      </c>
      <c r="P2379" s="12" t="s">
        <v>773</v>
      </c>
    </row>
    <row r="2380" spans="2:16" ht="14.25" customHeight="1">
      <c r="B2380" s="4" t="s">
        <v>13</v>
      </c>
      <c r="C2380" s="4">
        <v>1185732</v>
      </c>
      <c r="D2380" s="5">
        <v>44231</v>
      </c>
      <c r="E2380" s="4" t="s">
        <v>984</v>
      </c>
      <c r="F2380" s="4" t="s">
        <v>1027</v>
      </c>
      <c r="G2380" s="4" t="s">
        <v>1028</v>
      </c>
      <c r="H2380" s="6">
        <v>625</v>
      </c>
      <c r="I2380" s="12" t="s">
        <v>242</v>
      </c>
      <c r="J2380" s="12" t="s">
        <v>1087</v>
      </c>
      <c r="K2380" s="10">
        <v>76562.5</v>
      </c>
      <c r="L2380" s="11">
        <v>0.35</v>
      </c>
      <c r="M2380" s="13">
        <f t="shared" si="76"/>
        <v>218750</v>
      </c>
      <c r="N2380" s="13">
        <f t="shared" si="77"/>
        <v>350</v>
      </c>
      <c r="O2380" s="4" t="s">
        <v>1018</v>
      </c>
      <c r="P2380" s="12" t="s">
        <v>243</v>
      </c>
    </row>
    <row r="2381" spans="2:16" ht="14.25" customHeight="1">
      <c r="B2381" s="4" t="s">
        <v>13</v>
      </c>
      <c r="C2381" s="4">
        <v>1185732</v>
      </c>
      <c r="D2381" s="5">
        <v>44231</v>
      </c>
      <c r="E2381" s="4" t="s">
        <v>984</v>
      </c>
      <c r="F2381" s="4" t="s">
        <v>1027</v>
      </c>
      <c r="G2381" s="4" t="s">
        <v>1028</v>
      </c>
      <c r="H2381" s="6">
        <v>675</v>
      </c>
      <c r="I2381" s="12" t="s">
        <v>774</v>
      </c>
      <c r="J2381" s="12" t="s">
        <v>1087</v>
      </c>
      <c r="K2381" s="10">
        <v>67500</v>
      </c>
      <c r="L2381" s="11">
        <v>0.4</v>
      </c>
      <c r="M2381" s="13">
        <f t="shared" si="76"/>
        <v>168750</v>
      </c>
      <c r="N2381" s="13">
        <f t="shared" si="77"/>
        <v>250</v>
      </c>
      <c r="O2381" s="4" t="s">
        <v>1018</v>
      </c>
      <c r="P2381" s="12" t="s">
        <v>775</v>
      </c>
    </row>
    <row r="2382" spans="2:16" ht="14.25" customHeight="1">
      <c r="B2382" s="4" t="s">
        <v>13</v>
      </c>
      <c r="C2382" s="4">
        <v>1185732</v>
      </c>
      <c r="D2382" s="5">
        <v>44231</v>
      </c>
      <c r="E2382" s="4" t="s">
        <v>984</v>
      </c>
      <c r="F2382" s="4" t="s">
        <v>1029</v>
      </c>
      <c r="G2382" s="4" t="s">
        <v>1030</v>
      </c>
      <c r="H2382" s="6">
        <v>525</v>
      </c>
      <c r="I2382" s="12" t="s">
        <v>776</v>
      </c>
      <c r="J2382" s="12" t="s">
        <v>1087</v>
      </c>
      <c r="K2382" s="10">
        <v>63000</v>
      </c>
      <c r="L2382" s="11">
        <v>0.4</v>
      </c>
      <c r="M2382" s="13">
        <f t="shared" si="76"/>
        <v>157500</v>
      </c>
      <c r="N2382" s="13">
        <f t="shared" si="77"/>
        <v>300</v>
      </c>
      <c r="O2382" s="4" t="s">
        <v>1018</v>
      </c>
      <c r="P2382" s="12" t="s">
        <v>777</v>
      </c>
    </row>
    <row r="2383" spans="2:16" ht="14.25" customHeight="1">
      <c r="B2383" s="4" t="s">
        <v>13</v>
      </c>
      <c r="C2383" s="4">
        <v>1185732</v>
      </c>
      <c r="D2383" s="5">
        <v>44231</v>
      </c>
      <c r="E2383" s="4" t="s">
        <v>984</v>
      </c>
      <c r="F2383" s="4" t="s">
        <v>1029</v>
      </c>
      <c r="G2383" s="4" t="s">
        <v>1030</v>
      </c>
      <c r="H2383" s="6">
        <v>600</v>
      </c>
      <c r="I2383" s="12" t="s">
        <v>778</v>
      </c>
      <c r="J2383" s="12" t="s">
        <v>1087</v>
      </c>
      <c r="K2383" s="10">
        <v>94500</v>
      </c>
      <c r="L2383" s="11">
        <v>0.35</v>
      </c>
      <c r="M2383" s="13">
        <f t="shared" si="76"/>
        <v>270000</v>
      </c>
      <c r="N2383" s="13">
        <f t="shared" si="77"/>
        <v>450</v>
      </c>
      <c r="O2383" s="4" t="s">
        <v>1018</v>
      </c>
      <c r="P2383" s="12" t="s">
        <v>779</v>
      </c>
    </row>
    <row r="2384" spans="2:16" ht="14.25" customHeight="1">
      <c r="B2384" s="4" t="s">
        <v>13</v>
      </c>
      <c r="C2384" s="4">
        <v>1185732</v>
      </c>
      <c r="D2384" s="5">
        <v>44231</v>
      </c>
      <c r="E2384" s="4" t="s">
        <v>984</v>
      </c>
      <c r="F2384" s="4" t="s">
        <v>1029</v>
      </c>
      <c r="G2384" s="4" t="s">
        <v>1030</v>
      </c>
      <c r="H2384" s="6">
        <v>700</v>
      </c>
      <c r="I2384" s="12" t="s">
        <v>780</v>
      </c>
      <c r="J2384" s="12" t="s">
        <v>1088</v>
      </c>
      <c r="K2384" s="10">
        <v>105000</v>
      </c>
      <c r="L2384" s="11">
        <v>0.5</v>
      </c>
      <c r="M2384" s="13">
        <f t="shared" si="76"/>
        <v>210000</v>
      </c>
      <c r="N2384" s="13">
        <f t="shared" si="77"/>
        <v>300</v>
      </c>
      <c r="O2384" s="4" t="s">
        <v>1018</v>
      </c>
      <c r="P2384" s="12" t="s">
        <v>781</v>
      </c>
    </row>
    <row r="2385" spans="2:16" ht="14.25" customHeight="1">
      <c r="B2385" s="4" t="s">
        <v>13</v>
      </c>
      <c r="C2385" s="4">
        <v>1185732</v>
      </c>
      <c r="D2385" s="5">
        <v>44257</v>
      </c>
      <c r="E2385" s="4" t="s">
        <v>984</v>
      </c>
      <c r="F2385" s="4" t="s">
        <v>1029</v>
      </c>
      <c r="G2385" s="4" t="s">
        <v>1030</v>
      </c>
      <c r="H2385" s="6">
        <v>920</v>
      </c>
      <c r="I2385" s="12" t="s">
        <v>37</v>
      </c>
      <c r="J2385" s="12" t="s">
        <v>1086</v>
      </c>
      <c r="K2385" s="10">
        <v>110400</v>
      </c>
      <c r="L2385" s="11">
        <v>0.4</v>
      </c>
      <c r="M2385" s="13">
        <f t="shared" si="76"/>
        <v>276000</v>
      </c>
      <c r="N2385" s="13">
        <f t="shared" si="77"/>
        <v>300</v>
      </c>
      <c r="O2385" s="4" t="s">
        <v>1018</v>
      </c>
      <c r="P2385" s="12" t="s">
        <v>782</v>
      </c>
    </row>
    <row r="2386" spans="2:16" ht="14.25" customHeight="1">
      <c r="B2386" s="4" t="s">
        <v>13</v>
      </c>
      <c r="C2386" s="4">
        <v>1185732</v>
      </c>
      <c r="D2386" s="5">
        <v>44257</v>
      </c>
      <c r="E2386" s="4" t="s">
        <v>984</v>
      </c>
      <c r="F2386" s="4" t="s">
        <v>1029</v>
      </c>
      <c r="G2386" s="4" t="s">
        <v>1030</v>
      </c>
      <c r="H2386" s="6">
        <v>600</v>
      </c>
      <c r="I2386" s="12" t="s">
        <v>783</v>
      </c>
      <c r="J2386" s="12" t="s">
        <v>1086</v>
      </c>
      <c r="K2386" s="10">
        <v>63000</v>
      </c>
      <c r="L2386" s="11">
        <v>0.35</v>
      </c>
      <c r="M2386" s="13">
        <f t="shared" si="76"/>
        <v>180000</v>
      </c>
      <c r="N2386" s="13">
        <f t="shared" si="77"/>
        <v>300</v>
      </c>
      <c r="O2386" s="4" t="s">
        <v>1018</v>
      </c>
      <c r="P2386" s="12" t="s">
        <v>784</v>
      </c>
    </row>
    <row r="2387" spans="2:16" ht="14.25" customHeight="1">
      <c r="B2387" s="4" t="s">
        <v>13</v>
      </c>
      <c r="C2387" s="4">
        <v>1185732</v>
      </c>
      <c r="D2387" s="5">
        <v>44257</v>
      </c>
      <c r="E2387" s="4" t="s">
        <v>984</v>
      </c>
      <c r="F2387" s="4" t="s">
        <v>1029</v>
      </c>
      <c r="G2387" s="4" t="s">
        <v>1030</v>
      </c>
      <c r="H2387" s="6">
        <v>625</v>
      </c>
      <c r="I2387" s="12" t="s">
        <v>224</v>
      </c>
      <c r="J2387" s="12" t="s">
        <v>1087</v>
      </c>
      <c r="K2387" s="10">
        <v>50000</v>
      </c>
      <c r="L2387" s="11">
        <v>0.4</v>
      </c>
      <c r="M2387" s="13">
        <f t="shared" si="76"/>
        <v>125000</v>
      </c>
      <c r="N2387" s="13">
        <f t="shared" si="77"/>
        <v>200</v>
      </c>
      <c r="O2387" s="4" t="s">
        <v>1018</v>
      </c>
      <c r="P2387" s="12" t="s">
        <v>225</v>
      </c>
    </row>
    <row r="2388" spans="2:16" ht="14.25" customHeight="1">
      <c r="B2388" s="4" t="s">
        <v>13</v>
      </c>
      <c r="C2388" s="4">
        <v>1185732</v>
      </c>
      <c r="D2388" s="5">
        <v>44257</v>
      </c>
      <c r="E2388" s="4" t="s">
        <v>984</v>
      </c>
      <c r="F2388" s="4" t="s">
        <v>1029</v>
      </c>
      <c r="G2388" s="4" t="s">
        <v>1030</v>
      </c>
      <c r="H2388" s="6">
        <v>475</v>
      </c>
      <c r="I2388" s="12" t="s">
        <v>752</v>
      </c>
      <c r="J2388" s="12" t="s">
        <v>1087</v>
      </c>
      <c r="K2388" s="10">
        <v>47500</v>
      </c>
      <c r="L2388" s="11">
        <v>0.4</v>
      </c>
      <c r="M2388" s="13">
        <f t="shared" si="76"/>
        <v>118750</v>
      </c>
      <c r="N2388" s="13">
        <f t="shared" si="77"/>
        <v>250</v>
      </c>
      <c r="O2388" s="4" t="s">
        <v>1018</v>
      </c>
      <c r="P2388" s="12" t="s">
        <v>753</v>
      </c>
    </row>
    <row r="2389" spans="2:16" ht="14.25" customHeight="1">
      <c r="B2389" s="4" t="s">
        <v>13</v>
      </c>
      <c r="C2389" s="4">
        <v>1185732</v>
      </c>
      <c r="D2389" s="5">
        <v>44257</v>
      </c>
      <c r="E2389" s="4" t="s">
        <v>984</v>
      </c>
      <c r="F2389" s="4" t="s">
        <v>1029</v>
      </c>
      <c r="G2389" s="4" t="s">
        <v>1030</v>
      </c>
      <c r="H2389" s="6">
        <v>525</v>
      </c>
      <c r="I2389" s="12" t="s">
        <v>614</v>
      </c>
      <c r="J2389" s="12" t="s">
        <v>1087</v>
      </c>
      <c r="K2389" s="10">
        <v>73500</v>
      </c>
      <c r="L2389" s="11">
        <v>0.35</v>
      </c>
      <c r="M2389" s="13">
        <f t="shared" si="76"/>
        <v>210000</v>
      </c>
      <c r="N2389" s="13">
        <f t="shared" si="77"/>
        <v>400</v>
      </c>
      <c r="O2389" s="4" t="s">
        <v>1018</v>
      </c>
      <c r="P2389" s="12" t="s">
        <v>785</v>
      </c>
    </row>
    <row r="2390" spans="2:16" ht="14.25" customHeight="1">
      <c r="B2390" s="4" t="s">
        <v>13</v>
      </c>
      <c r="C2390" s="4">
        <v>1185732</v>
      </c>
      <c r="D2390" s="5">
        <v>44257</v>
      </c>
      <c r="E2390" s="4" t="s">
        <v>984</v>
      </c>
      <c r="F2390" s="4" t="s">
        <v>1029</v>
      </c>
      <c r="G2390" s="4" t="s">
        <v>1030</v>
      </c>
      <c r="H2390" s="6">
        <v>625</v>
      </c>
      <c r="I2390" s="12" t="s">
        <v>358</v>
      </c>
      <c r="J2390" s="12" t="s">
        <v>1087</v>
      </c>
      <c r="K2390" s="10">
        <v>93750</v>
      </c>
      <c r="L2390" s="11">
        <v>0.5</v>
      </c>
      <c r="M2390" s="13">
        <f t="shared" si="76"/>
        <v>187500</v>
      </c>
      <c r="N2390" s="13">
        <f t="shared" si="77"/>
        <v>300</v>
      </c>
      <c r="O2390" s="4" t="s">
        <v>1018</v>
      </c>
      <c r="P2390" s="12" t="s">
        <v>359</v>
      </c>
    </row>
    <row r="2391" spans="2:16" ht="14.25" customHeight="1">
      <c r="B2391" s="4" t="s">
        <v>13</v>
      </c>
      <c r="C2391" s="4">
        <v>1185732</v>
      </c>
      <c r="D2391" s="5">
        <v>44289</v>
      </c>
      <c r="E2391" s="4" t="s">
        <v>984</v>
      </c>
      <c r="F2391" s="4" t="s">
        <v>1029</v>
      </c>
      <c r="G2391" s="4" t="s">
        <v>1030</v>
      </c>
      <c r="H2391" s="6">
        <v>875</v>
      </c>
      <c r="I2391" s="12" t="s">
        <v>49</v>
      </c>
      <c r="J2391" s="12" t="s">
        <v>1086</v>
      </c>
      <c r="K2391" s="10">
        <v>105000</v>
      </c>
      <c r="L2391" s="11">
        <v>0.4</v>
      </c>
      <c r="M2391" s="13">
        <f t="shared" si="76"/>
        <v>262500</v>
      </c>
      <c r="N2391" s="13">
        <f t="shared" si="77"/>
        <v>300</v>
      </c>
      <c r="O2391" s="4" t="s">
        <v>1018</v>
      </c>
      <c r="P2391" s="12" t="s">
        <v>786</v>
      </c>
    </row>
    <row r="2392" spans="2:16" ht="14.25" customHeight="1">
      <c r="B2392" s="4" t="s">
        <v>13</v>
      </c>
      <c r="C2392" s="4">
        <v>1185732</v>
      </c>
      <c r="D2392" s="5">
        <v>44289</v>
      </c>
      <c r="E2392" s="4" t="s">
        <v>984</v>
      </c>
      <c r="F2392" s="4" t="s">
        <v>1029</v>
      </c>
      <c r="G2392" s="4" t="s">
        <v>1030</v>
      </c>
      <c r="H2392" s="6">
        <v>575</v>
      </c>
      <c r="I2392" s="12" t="s">
        <v>787</v>
      </c>
      <c r="J2392" s="12" t="s">
        <v>1088</v>
      </c>
      <c r="K2392" s="10">
        <v>60375</v>
      </c>
      <c r="L2392" s="11">
        <v>0.35</v>
      </c>
      <c r="M2392" s="13">
        <f t="shared" si="76"/>
        <v>172500</v>
      </c>
      <c r="N2392" s="13">
        <f t="shared" si="77"/>
        <v>300</v>
      </c>
      <c r="O2392" s="4" t="s">
        <v>1018</v>
      </c>
      <c r="P2392" s="12" t="s">
        <v>788</v>
      </c>
    </row>
    <row r="2393" spans="2:16" ht="14.25" customHeight="1">
      <c r="B2393" s="4" t="s">
        <v>13</v>
      </c>
      <c r="C2393" s="4">
        <v>1185732</v>
      </c>
      <c r="D2393" s="5">
        <v>44289</v>
      </c>
      <c r="E2393" s="4" t="s">
        <v>984</v>
      </c>
      <c r="F2393" s="4" t="s">
        <v>1029</v>
      </c>
      <c r="G2393" s="4" t="s">
        <v>1030</v>
      </c>
      <c r="H2393" s="6">
        <v>575</v>
      </c>
      <c r="I2393" s="12" t="s">
        <v>295</v>
      </c>
      <c r="J2393" s="12" t="s">
        <v>1087</v>
      </c>
      <c r="K2393" s="10">
        <v>46000</v>
      </c>
      <c r="L2393" s="11">
        <v>0.4</v>
      </c>
      <c r="M2393" s="13">
        <f t="shared" si="76"/>
        <v>115000</v>
      </c>
      <c r="N2393" s="13">
        <f t="shared" si="77"/>
        <v>200</v>
      </c>
      <c r="O2393" s="4" t="s">
        <v>1018</v>
      </c>
      <c r="P2393" s="12" t="s">
        <v>296</v>
      </c>
    </row>
    <row r="2394" spans="2:16" ht="14.25" customHeight="1">
      <c r="B2394" s="4" t="s">
        <v>13</v>
      </c>
      <c r="C2394" s="4">
        <v>1185732</v>
      </c>
      <c r="D2394" s="5">
        <v>44289</v>
      </c>
      <c r="E2394" s="4" t="s">
        <v>984</v>
      </c>
      <c r="F2394" s="4" t="s">
        <v>1029</v>
      </c>
      <c r="G2394" s="4" t="s">
        <v>1030</v>
      </c>
      <c r="H2394" s="6">
        <v>500</v>
      </c>
      <c r="I2394" s="12" t="s">
        <v>326</v>
      </c>
      <c r="J2394" s="12" t="s">
        <v>1086</v>
      </c>
      <c r="K2394" s="10">
        <v>50000</v>
      </c>
      <c r="L2394" s="11">
        <v>0.4</v>
      </c>
      <c r="M2394" s="13">
        <f t="shared" si="76"/>
        <v>125000</v>
      </c>
      <c r="N2394" s="13">
        <f t="shared" si="77"/>
        <v>250</v>
      </c>
      <c r="O2394" s="4" t="s">
        <v>1018</v>
      </c>
      <c r="P2394" s="12" t="s">
        <v>789</v>
      </c>
    </row>
    <row r="2395" spans="2:16" ht="14.25" customHeight="1">
      <c r="B2395" s="4" t="s">
        <v>13</v>
      </c>
      <c r="C2395" s="4">
        <v>1185732</v>
      </c>
      <c r="D2395" s="5">
        <v>44289</v>
      </c>
      <c r="E2395" s="4" t="s">
        <v>984</v>
      </c>
      <c r="F2395" s="4" t="s">
        <v>1029</v>
      </c>
      <c r="G2395" s="4" t="s">
        <v>1030</v>
      </c>
      <c r="H2395" s="6">
        <v>525</v>
      </c>
      <c r="I2395" s="12" t="s">
        <v>790</v>
      </c>
      <c r="J2395" s="12" t="s">
        <v>1086</v>
      </c>
      <c r="K2395" s="10">
        <v>82687.5</v>
      </c>
      <c r="L2395" s="11">
        <v>0.35</v>
      </c>
      <c r="M2395" s="13">
        <f t="shared" si="76"/>
        <v>236250.00000000003</v>
      </c>
      <c r="N2395" s="13">
        <f t="shared" si="77"/>
        <v>450.00000000000006</v>
      </c>
      <c r="O2395" s="4" t="s">
        <v>1018</v>
      </c>
      <c r="P2395" s="12" t="s">
        <v>791</v>
      </c>
    </row>
    <row r="2396" spans="2:16" ht="14.25" customHeight="1">
      <c r="B2396" s="4" t="s">
        <v>13</v>
      </c>
      <c r="C2396" s="4">
        <v>1185732</v>
      </c>
      <c r="D2396" s="5">
        <v>44289</v>
      </c>
      <c r="E2396" s="4" t="s">
        <v>984</v>
      </c>
      <c r="F2396" s="4" t="s">
        <v>1029</v>
      </c>
      <c r="G2396" s="4" t="s">
        <v>1030</v>
      </c>
      <c r="H2396" s="6">
        <v>675</v>
      </c>
      <c r="I2396" s="12" t="s">
        <v>403</v>
      </c>
      <c r="J2396" s="12" t="s">
        <v>1087</v>
      </c>
      <c r="K2396" s="10">
        <v>118125</v>
      </c>
      <c r="L2396" s="11">
        <v>0.5</v>
      </c>
      <c r="M2396" s="13">
        <f t="shared" si="76"/>
        <v>236250</v>
      </c>
      <c r="N2396" s="13">
        <f t="shared" si="77"/>
        <v>350</v>
      </c>
      <c r="O2396" s="4" t="s">
        <v>1018</v>
      </c>
      <c r="P2396" s="12" t="s">
        <v>792</v>
      </c>
    </row>
    <row r="2397" spans="2:16" ht="14.25" customHeight="1">
      <c r="B2397" s="4" t="s">
        <v>13</v>
      </c>
      <c r="C2397" s="4">
        <v>1185732</v>
      </c>
      <c r="D2397" s="5">
        <v>44318</v>
      </c>
      <c r="E2397" s="4" t="s">
        <v>984</v>
      </c>
      <c r="F2397" s="4" t="s">
        <v>1029</v>
      </c>
      <c r="G2397" s="4" t="s">
        <v>1030</v>
      </c>
      <c r="H2397" s="6">
        <v>945</v>
      </c>
      <c r="I2397" s="12" t="s">
        <v>374</v>
      </c>
      <c r="J2397" s="12" t="s">
        <v>1087</v>
      </c>
      <c r="K2397" s="10">
        <v>170100</v>
      </c>
      <c r="L2397" s="11">
        <v>0.4</v>
      </c>
      <c r="M2397" s="13">
        <f t="shared" si="76"/>
        <v>425250</v>
      </c>
      <c r="N2397" s="13">
        <f t="shared" si="77"/>
        <v>450</v>
      </c>
      <c r="O2397" s="4" t="s">
        <v>1018</v>
      </c>
      <c r="P2397" s="12" t="s">
        <v>375</v>
      </c>
    </row>
    <row r="2398" spans="2:16" ht="14.25" customHeight="1">
      <c r="B2398" s="4" t="s">
        <v>13</v>
      </c>
      <c r="C2398" s="4">
        <v>1185732</v>
      </c>
      <c r="D2398" s="5">
        <v>44318</v>
      </c>
      <c r="E2398" s="4" t="s">
        <v>984</v>
      </c>
      <c r="F2398" s="4" t="s">
        <v>1029</v>
      </c>
      <c r="G2398" s="4" t="s">
        <v>1030</v>
      </c>
      <c r="H2398" s="6">
        <v>650</v>
      </c>
      <c r="I2398" s="12" t="s">
        <v>793</v>
      </c>
      <c r="J2398" s="12" t="s">
        <v>1086</v>
      </c>
      <c r="K2398" s="10">
        <v>102375</v>
      </c>
      <c r="L2398" s="11">
        <v>0.35</v>
      </c>
      <c r="M2398" s="13">
        <f t="shared" si="76"/>
        <v>292500</v>
      </c>
      <c r="N2398" s="13">
        <f t="shared" si="77"/>
        <v>450</v>
      </c>
      <c r="O2398" s="4" t="s">
        <v>1018</v>
      </c>
      <c r="P2398" s="12" t="s">
        <v>794</v>
      </c>
    </row>
    <row r="2399" spans="2:16" ht="14.25" customHeight="1">
      <c r="B2399" s="4" t="s">
        <v>13</v>
      </c>
      <c r="C2399" s="4">
        <v>1185732</v>
      </c>
      <c r="D2399" s="5">
        <v>44318</v>
      </c>
      <c r="E2399" s="4" t="s">
        <v>984</v>
      </c>
      <c r="F2399" s="4" t="s">
        <v>1029</v>
      </c>
      <c r="G2399" s="4" t="s">
        <v>1030</v>
      </c>
      <c r="H2399" s="6">
        <v>625</v>
      </c>
      <c r="I2399" s="12" t="s">
        <v>702</v>
      </c>
      <c r="J2399" s="12" t="s">
        <v>1087</v>
      </c>
      <c r="K2399" s="10">
        <v>100000</v>
      </c>
      <c r="L2399" s="11">
        <v>0.4</v>
      </c>
      <c r="M2399" s="13">
        <f t="shared" si="76"/>
        <v>250000</v>
      </c>
      <c r="N2399" s="13">
        <f t="shared" si="77"/>
        <v>400</v>
      </c>
      <c r="O2399" s="4" t="s">
        <v>1018</v>
      </c>
      <c r="P2399" s="12" t="s">
        <v>703</v>
      </c>
    </row>
    <row r="2400" spans="2:16" ht="14.25" customHeight="1">
      <c r="B2400" s="4" t="s">
        <v>13</v>
      </c>
      <c r="C2400" s="4">
        <v>1185732</v>
      </c>
      <c r="D2400" s="5">
        <v>44318</v>
      </c>
      <c r="E2400" s="4" t="s">
        <v>984</v>
      </c>
      <c r="F2400" s="4" t="s">
        <v>1029</v>
      </c>
      <c r="G2400" s="4" t="s">
        <v>1030</v>
      </c>
      <c r="H2400" s="6">
        <v>575</v>
      </c>
      <c r="I2400" s="12" t="s">
        <v>91</v>
      </c>
      <c r="J2400" s="12" t="s">
        <v>1086</v>
      </c>
      <c r="K2400" s="10">
        <v>92000</v>
      </c>
      <c r="L2400" s="11">
        <v>0.4</v>
      </c>
      <c r="M2400" s="13">
        <f t="shared" si="76"/>
        <v>230000</v>
      </c>
      <c r="N2400" s="13">
        <f t="shared" si="77"/>
        <v>400</v>
      </c>
      <c r="O2400" s="4" t="s">
        <v>1018</v>
      </c>
      <c r="P2400" s="12" t="s">
        <v>795</v>
      </c>
    </row>
    <row r="2401" spans="2:16" ht="14.25" customHeight="1">
      <c r="B2401" s="4" t="s">
        <v>13</v>
      </c>
      <c r="C2401" s="4">
        <v>1185732</v>
      </c>
      <c r="D2401" s="5">
        <v>44318</v>
      </c>
      <c r="E2401" s="4" t="s">
        <v>984</v>
      </c>
      <c r="F2401" s="4" t="s">
        <v>1029</v>
      </c>
      <c r="G2401" s="4" t="s">
        <v>1030</v>
      </c>
      <c r="H2401" s="6">
        <v>600</v>
      </c>
      <c r="I2401" s="12" t="s">
        <v>796</v>
      </c>
      <c r="J2401" s="12" t="s">
        <v>1087</v>
      </c>
      <c r="K2401" s="10">
        <v>105000</v>
      </c>
      <c r="L2401" s="11">
        <v>0.35</v>
      </c>
      <c r="M2401" s="13">
        <f t="shared" si="76"/>
        <v>300000</v>
      </c>
      <c r="N2401" s="13">
        <f t="shared" si="77"/>
        <v>500</v>
      </c>
      <c r="O2401" s="4" t="s">
        <v>1018</v>
      </c>
      <c r="P2401" s="12" t="s">
        <v>797</v>
      </c>
    </row>
    <row r="2402" spans="2:16" ht="14.25" customHeight="1">
      <c r="B2402" s="4" t="s">
        <v>13</v>
      </c>
      <c r="C2402" s="4">
        <v>1185732</v>
      </c>
      <c r="D2402" s="5">
        <v>44318</v>
      </c>
      <c r="E2402" s="4" t="s">
        <v>984</v>
      </c>
      <c r="F2402" s="4" t="s">
        <v>1029</v>
      </c>
      <c r="G2402" s="4" t="s">
        <v>1030</v>
      </c>
      <c r="H2402" s="6">
        <v>700</v>
      </c>
      <c r="I2402" s="12" t="s">
        <v>798</v>
      </c>
      <c r="J2402" s="12" t="s">
        <v>1086</v>
      </c>
      <c r="K2402" s="10">
        <v>192500</v>
      </c>
      <c r="L2402" s="11">
        <v>0.5</v>
      </c>
      <c r="M2402" s="13">
        <f t="shared" si="76"/>
        <v>385000</v>
      </c>
      <c r="N2402" s="13">
        <f t="shared" si="77"/>
        <v>550</v>
      </c>
      <c r="O2402" s="4" t="s">
        <v>1018</v>
      </c>
      <c r="P2402" s="12" t="s">
        <v>799</v>
      </c>
    </row>
    <row r="2403" spans="2:16" ht="14.25" customHeight="1">
      <c r="B2403" s="4" t="s">
        <v>13</v>
      </c>
      <c r="C2403" s="4">
        <v>1185732</v>
      </c>
      <c r="D2403" s="5">
        <v>44351</v>
      </c>
      <c r="E2403" s="4" t="s">
        <v>984</v>
      </c>
      <c r="F2403" s="4" t="s">
        <v>1029</v>
      </c>
      <c r="G2403" s="4" t="s">
        <v>1030</v>
      </c>
      <c r="H2403" s="6">
        <v>950</v>
      </c>
      <c r="I2403" s="12" t="s">
        <v>800</v>
      </c>
      <c r="J2403" s="12" t="s">
        <v>1087</v>
      </c>
      <c r="K2403" s="10">
        <v>190000</v>
      </c>
      <c r="L2403" s="11">
        <v>0.4</v>
      </c>
      <c r="M2403" s="13">
        <f t="shared" si="76"/>
        <v>475000</v>
      </c>
      <c r="N2403" s="13">
        <f t="shared" si="77"/>
        <v>500</v>
      </c>
      <c r="O2403" s="4" t="s">
        <v>1018</v>
      </c>
      <c r="P2403" s="12" t="s">
        <v>801</v>
      </c>
    </row>
    <row r="2404" spans="2:16" ht="14.25" customHeight="1">
      <c r="B2404" s="4" t="s">
        <v>13</v>
      </c>
      <c r="C2404" s="4">
        <v>1185732</v>
      </c>
      <c r="D2404" s="5">
        <v>44351</v>
      </c>
      <c r="E2404" s="4" t="s">
        <v>984</v>
      </c>
      <c r="F2404" s="4" t="s">
        <v>1029</v>
      </c>
      <c r="G2404" s="4" t="s">
        <v>1030</v>
      </c>
      <c r="H2404" s="6">
        <v>700</v>
      </c>
      <c r="I2404" s="12" t="s">
        <v>488</v>
      </c>
      <c r="J2404" s="12" t="s">
        <v>1087</v>
      </c>
      <c r="K2404" s="10">
        <v>110250</v>
      </c>
      <c r="L2404" s="11">
        <v>0.35</v>
      </c>
      <c r="M2404" s="13">
        <f t="shared" si="76"/>
        <v>315000</v>
      </c>
      <c r="N2404" s="13">
        <f t="shared" si="77"/>
        <v>450</v>
      </c>
      <c r="O2404" s="4" t="s">
        <v>1018</v>
      </c>
      <c r="P2404" s="12" t="s">
        <v>802</v>
      </c>
    </row>
    <row r="2405" spans="2:16" ht="14.25" customHeight="1">
      <c r="B2405" s="4" t="s">
        <v>13</v>
      </c>
      <c r="C2405" s="4">
        <v>1185732</v>
      </c>
      <c r="D2405" s="5">
        <v>44351</v>
      </c>
      <c r="E2405" s="4" t="s">
        <v>984</v>
      </c>
      <c r="F2405" s="4" t="s">
        <v>1029</v>
      </c>
      <c r="G2405" s="4" t="s">
        <v>1030</v>
      </c>
      <c r="H2405" s="6">
        <v>675</v>
      </c>
      <c r="I2405" s="12" t="s">
        <v>803</v>
      </c>
      <c r="J2405" s="12" t="s">
        <v>1086</v>
      </c>
      <c r="K2405" s="10">
        <v>135000</v>
      </c>
      <c r="L2405" s="11">
        <v>0.4</v>
      </c>
      <c r="M2405" s="13">
        <f t="shared" si="76"/>
        <v>337500</v>
      </c>
      <c r="N2405" s="13">
        <f t="shared" si="77"/>
        <v>500</v>
      </c>
      <c r="O2405" s="4" t="s">
        <v>1018</v>
      </c>
      <c r="P2405" s="12" t="s">
        <v>804</v>
      </c>
    </row>
    <row r="2406" spans="2:16" ht="14.25" customHeight="1">
      <c r="B2406" s="4" t="s">
        <v>13</v>
      </c>
      <c r="C2406" s="4">
        <v>1185732</v>
      </c>
      <c r="D2406" s="5">
        <v>44351</v>
      </c>
      <c r="E2406" s="4" t="s">
        <v>984</v>
      </c>
      <c r="F2406" s="4" t="s">
        <v>1029</v>
      </c>
      <c r="G2406" s="4" t="s">
        <v>1030</v>
      </c>
      <c r="H2406" s="6">
        <v>650</v>
      </c>
      <c r="I2406" s="12" t="s">
        <v>805</v>
      </c>
      <c r="J2406" s="12" t="s">
        <v>1086</v>
      </c>
      <c r="K2406" s="10">
        <v>130000</v>
      </c>
      <c r="L2406" s="11">
        <v>0.4</v>
      </c>
      <c r="M2406" s="13">
        <f t="shared" si="76"/>
        <v>325000</v>
      </c>
      <c r="N2406" s="13">
        <f t="shared" si="77"/>
        <v>500</v>
      </c>
      <c r="O2406" s="4" t="s">
        <v>1018</v>
      </c>
      <c r="P2406" s="12" t="s">
        <v>806</v>
      </c>
    </row>
    <row r="2407" spans="2:16" ht="14.25" customHeight="1">
      <c r="B2407" s="4" t="s">
        <v>13</v>
      </c>
      <c r="C2407" s="4">
        <v>1185732</v>
      </c>
      <c r="D2407" s="5">
        <v>44351</v>
      </c>
      <c r="E2407" s="4" t="s">
        <v>984</v>
      </c>
      <c r="F2407" s="4" t="s">
        <v>1029</v>
      </c>
      <c r="G2407" s="4" t="s">
        <v>1030</v>
      </c>
      <c r="H2407" s="6">
        <v>650</v>
      </c>
      <c r="I2407" s="12" t="s">
        <v>272</v>
      </c>
      <c r="J2407" s="12" t="s">
        <v>1087</v>
      </c>
      <c r="K2407" s="10">
        <v>147875</v>
      </c>
      <c r="L2407" s="11">
        <v>0.35</v>
      </c>
      <c r="M2407" s="13">
        <f t="shared" si="76"/>
        <v>422500</v>
      </c>
      <c r="N2407" s="13">
        <f t="shared" si="77"/>
        <v>650</v>
      </c>
      <c r="O2407" s="4" t="s">
        <v>1018</v>
      </c>
      <c r="P2407" s="12" t="s">
        <v>273</v>
      </c>
    </row>
    <row r="2408" spans="2:16" ht="14.25" customHeight="1">
      <c r="B2408" s="4" t="s">
        <v>13</v>
      </c>
      <c r="C2408" s="4">
        <v>1185732</v>
      </c>
      <c r="D2408" s="5">
        <v>44351</v>
      </c>
      <c r="E2408" s="4" t="s">
        <v>984</v>
      </c>
      <c r="F2408" s="4" t="s">
        <v>1029</v>
      </c>
      <c r="G2408" s="4" t="s">
        <v>1030</v>
      </c>
      <c r="H2408" s="6">
        <v>825</v>
      </c>
      <c r="I2408" s="12" t="s">
        <v>132</v>
      </c>
      <c r="J2408" s="12" t="s">
        <v>1086</v>
      </c>
      <c r="K2408" s="10">
        <v>288750</v>
      </c>
      <c r="L2408" s="11">
        <v>0.5</v>
      </c>
      <c r="M2408" s="13">
        <f t="shared" si="76"/>
        <v>577500</v>
      </c>
      <c r="N2408" s="13">
        <f t="shared" si="77"/>
        <v>700</v>
      </c>
      <c r="O2408" s="4" t="s">
        <v>1018</v>
      </c>
      <c r="P2408" s="12" t="s">
        <v>807</v>
      </c>
    </row>
    <row r="2409" spans="2:16" ht="14.25" customHeight="1">
      <c r="B2409" s="4" t="s">
        <v>13</v>
      </c>
      <c r="C2409" s="4">
        <v>1185732</v>
      </c>
      <c r="D2409" s="5">
        <v>44379</v>
      </c>
      <c r="E2409" s="4" t="s">
        <v>984</v>
      </c>
      <c r="F2409" s="4" t="s">
        <v>1029</v>
      </c>
      <c r="G2409" s="4" t="s">
        <v>1030</v>
      </c>
      <c r="H2409" s="6">
        <v>1050</v>
      </c>
      <c r="I2409" s="12" t="s">
        <v>687</v>
      </c>
      <c r="J2409" s="12" t="s">
        <v>1087</v>
      </c>
      <c r="K2409" s="10">
        <v>273000</v>
      </c>
      <c r="L2409" s="11">
        <v>0.4</v>
      </c>
      <c r="M2409" s="13">
        <f t="shared" si="76"/>
        <v>682500</v>
      </c>
      <c r="N2409" s="13">
        <f t="shared" si="77"/>
        <v>650</v>
      </c>
      <c r="O2409" s="4" t="s">
        <v>1018</v>
      </c>
      <c r="P2409" s="12" t="s">
        <v>688</v>
      </c>
    </row>
    <row r="2410" spans="2:16" ht="14.25" customHeight="1">
      <c r="B2410" s="4" t="s">
        <v>13</v>
      </c>
      <c r="C2410" s="4">
        <v>1185732</v>
      </c>
      <c r="D2410" s="5">
        <v>44379</v>
      </c>
      <c r="E2410" s="4" t="s">
        <v>984</v>
      </c>
      <c r="F2410" s="4" t="s">
        <v>1029</v>
      </c>
      <c r="G2410" s="4" t="s">
        <v>1030</v>
      </c>
      <c r="H2410" s="6">
        <v>800</v>
      </c>
      <c r="I2410" s="12" t="s">
        <v>466</v>
      </c>
      <c r="J2410" s="12" t="s">
        <v>1087</v>
      </c>
      <c r="K2410" s="10">
        <v>168000</v>
      </c>
      <c r="L2410" s="11">
        <v>0.35</v>
      </c>
      <c r="M2410" s="13">
        <f t="shared" si="76"/>
        <v>480000.00000000006</v>
      </c>
      <c r="N2410" s="13">
        <f t="shared" si="77"/>
        <v>600.00000000000011</v>
      </c>
      <c r="O2410" s="4" t="s">
        <v>1018</v>
      </c>
      <c r="P2410" s="12" t="s">
        <v>808</v>
      </c>
    </row>
    <row r="2411" spans="2:16" ht="14.25" customHeight="1">
      <c r="B2411" s="4" t="s">
        <v>13</v>
      </c>
      <c r="C2411" s="4">
        <v>1185732</v>
      </c>
      <c r="D2411" s="5">
        <v>44379</v>
      </c>
      <c r="E2411" s="4" t="s">
        <v>984</v>
      </c>
      <c r="F2411" s="4" t="s">
        <v>1029</v>
      </c>
      <c r="G2411" s="4" t="s">
        <v>1030</v>
      </c>
      <c r="H2411" s="6">
        <v>725</v>
      </c>
      <c r="I2411" s="12" t="s">
        <v>809</v>
      </c>
      <c r="J2411" s="12" t="s">
        <v>1086</v>
      </c>
      <c r="K2411" s="10">
        <v>159500</v>
      </c>
      <c r="L2411" s="11">
        <v>0.4</v>
      </c>
      <c r="M2411" s="13">
        <f t="shared" si="76"/>
        <v>398750</v>
      </c>
      <c r="N2411" s="13">
        <f t="shared" si="77"/>
        <v>550</v>
      </c>
      <c r="O2411" s="4" t="s">
        <v>1018</v>
      </c>
      <c r="P2411" s="12" t="s">
        <v>810</v>
      </c>
    </row>
    <row r="2412" spans="2:16" ht="14.25" customHeight="1">
      <c r="B2412" s="4" t="s">
        <v>13</v>
      </c>
      <c r="C2412" s="4">
        <v>1185732</v>
      </c>
      <c r="D2412" s="5">
        <v>44379</v>
      </c>
      <c r="E2412" s="4" t="s">
        <v>984</v>
      </c>
      <c r="F2412" s="4" t="s">
        <v>1029</v>
      </c>
      <c r="G2412" s="4" t="s">
        <v>1030</v>
      </c>
      <c r="H2412" s="6">
        <v>675</v>
      </c>
      <c r="I2412" s="12" t="s">
        <v>811</v>
      </c>
      <c r="J2412" s="12" t="s">
        <v>1086</v>
      </c>
      <c r="K2412" s="10">
        <v>148500</v>
      </c>
      <c r="L2412" s="11">
        <v>0.4</v>
      </c>
      <c r="M2412" s="13">
        <f t="shared" si="76"/>
        <v>371250</v>
      </c>
      <c r="N2412" s="13">
        <f t="shared" si="77"/>
        <v>550</v>
      </c>
      <c r="O2412" s="4" t="s">
        <v>1018</v>
      </c>
      <c r="P2412" s="12" t="s">
        <v>812</v>
      </c>
    </row>
    <row r="2413" spans="2:16" ht="14.25" customHeight="1">
      <c r="B2413" s="4" t="s">
        <v>13</v>
      </c>
      <c r="C2413" s="4">
        <v>1185732</v>
      </c>
      <c r="D2413" s="5">
        <v>44379</v>
      </c>
      <c r="E2413" s="4" t="s">
        <v>984</v>
      </c>
      <c r="F2413" s="4" t="s">
        <v>1029</v>
      </c>
      <c r="G2413" s="4" t="s">
        <v>1030</v>
      </c>
      <c r="H2413" s="6">
        <v>700</v>
      </c>
      <c r="I2413" s="12" t="s">
        <v>682</v>
      </c>
      <c r="J2413" s="12" t="s">
        <v>1087</v>
      </c>
      <c r="K2413" s="10">
        <v>159250</v>
      </c>
      <c r="L2413" s="11">
        <v>0.35</v>
      </c>
      <c r="M2413" s="13">
        <f t="shared" si="76"/>
        <v>455000</v>
      </c>
      <c r="N2413" s="13">
        <f t="shared" si="77"/>
        <v>650</v>
      </c>
      <c r="O2413" s="4" t="s">
        <v>1018</v>
      </c>
      <c r="P2413" s="12" t="s">
        <v>813</v>
      </c>
    </row>
    <row r="2414" spans="2:16" ht="14.25" customHeight="1">
      <c r="B2414" s="4" t="s">
        <v>13</v>
      </c>
      <c r="C2414" s="4">
        <v>1185732</v>
      </c>
      <c r="D2414" s="5">
        <v>44379</v>
      </c>
      <c r="E2414" s="4" t="s">
        <v>984</v>
      </c>
      <c r="F2414" s="4" t="s">
        <v>1029</v>
      </c>
      <c r="G2414" s="4" t="s">
        <v>1030</v>
      </c>
      <c r="H2414" s="6">
        <v>875</v>
      </c>
      <c r="I2414" s="12" t="s">
        <v>49</v>
      </c>
      <c r="J2414" s="12" t="s">
        <v>1086</v>
      </c>
      <c r="K2414" s="10">
        <v>306250</v>
      </c>
      <c r="L2414" s="11">
        <v>0.5</v>
      </c>
      <c r="M2414" s="13">
        <f t="shared" si="76"/>
        <v>612500</v>
      </c>
      <c r="N2414" s="13">
        <f t="shared" si="77"/>
        <v>700</v>
      </c>
      <c r="O2414" s="4" t="s">
        <v>1018</v>
      </c>
      <c r="P2414" s="12" t="s">
        <v>814</v>
      </c>
    </row>
    <row r="2415" spans="2:16" ht="14.25" customHeight="1">
      <c r="B2415" s="4" t="s">
        <v>13</v>
      </c>
      <c r="C2415" s="4">
        <v>1185732</v>
      </c>
      <c r="D2415" s="5">
        <v>44411</v>
      </c>
      <c r="E2415" s="4" t="s">
        <v>984</v>
      </c>
      <c r="F2415" s="4" t="s">
        <v>1029</v>
      </c>
      <c r="G2415" s="4" t="s">
        <v>1030</v>
      </c>
      <c r="H2415" s="6">
        <v>1025</v>
      </c>
      <c r="I2415" s="12" t="s">
        <v>815</v>
      </c>
      <c r="J2415" s="12" t="s">
        <v>1086</v>
      </c>
      <c r="K2415" s="10">
        <v>266500</v>
      </c>
      <c r="L2415" s="11">
        <v>0.4</v>
      </c>
      <c r="M2415" s="13">
        <f t="shared" si="76"/>
        <v>666250</v>
      </c>
      <c r="N2415" s="13">
        <f t="shared" si="77"/>
        <v>650</v>
      </c>
      <c r="O2415" s="4" t="s">
        <v>1018</v>
      </c>
      <c r="P2415" s="12" t="s">
        <v>816</v>
      </c>
    </row>
    <row r="2416" spans="2:16" ht="14.25" customHeight="1">
      <c r="B2416" s="4" t="s">
        <v>13</v>
      </c>
      <c r="C2416" s="4">
        <v>1185732</v>
      </c>
      <c r="D2416" s="5">
        <v>44411</v>
      </c>
      <c r="E2416" s="4" t="s">
        <v>984</v>
      </c>
      <c r="F2416" s="4" t="s">
        <v>1029</v>
      </c>
      <c r="G2416" s="4" t="s">
        <v>1030</v>
      </c>
      <c r="H2416" s="6">
        <v>800</v>
      </c>
      <c r="I2416" s="12" t="s">
        <v>817</v>
      </c>
      <c r="J2416" s="12" t="s">
        <v>1087</v>
      </c>
      <c r="K2416" s="10">
        <v>168000</v>
      </c>
      <c r="L2416" s="11">
        <v>0.35</v>
      </c>
      <c r="M2416" s="13">
        <f t="shared" si="76"/>
        <v>480000.00000000006</v>
      </c>
      <c r="N2416" s="13">
        <f t="shared" si="77"/>
        <v>600.00000000000011</v>
      </c>
      <c r="O2416" s="4" t="s">
        <v>1018</v>
      </c>
      <c r="P2416" s="12" t="s">
        <v>818</v>
      </c>
    </row>
    <row r="2417" spans="2:16" ht="14.25" customHeight="1">
      <c r="B2417" s="4" t="s">
        <v>13</v>
      </c>
      <c r="C2417" s="4">
        <v>1185732</v>
      </c>
      <c r="D2417" s="5">
        <v>44411</v>
      </c>
      <c r="E2417" s="4" t="s">
        <v>984</v>
      </c>
      <c r="F2417" s="4" t="s">
        <v>1029</v>
      </c>
      <c r="G2417" s="4" t="s">
        <v>1030</v>
      </c>
      <c r="H2417" s="6">
        <v>725</v>
      </c>
      <c r="I2417" s="12" t="s">
        <v>642</v>
      </c>
      <c r="J2417" s="12" t="s">
        <v>1086</v>
      </c>
      <c r="K2417" s="10">
        <v>159500</v>
      </c>
      <c r="L2417" s="11">
        <v>0.4</v>
      </c>
      <c r="M2417" s="13">
        <f t="shared" si="76"/>
        <v>398750</v>
      </c>
      <c r="N2417" s="13">
        <f t="shared" si="77"/>
        <v>550</v>
      </c>
      <c r="O2417" s="4" t="s">
        <v>1018</v>
      </c>
      <c r="P2417" s="12" t="s">
        <v>819</v>
      </c>
    </row>
    <row r="2418" spans="2:16" ht="14.25" customHeight="1">
      <c r="B2418" s="4" t="s">
        <v>13</v>
      </c>
      <c r="C2418" s="4">
        <v>1185732</v>
      </c>
      <c r="D2418" s="5">
        <v>44411</v>
      </c>
      <c r="E2418" s="4" t="s">
        <v>984</v>
      </c>
      <c r="F2418" s="4" t="s">
        <v>1029</v>
      </c>
      <c r="G2418" s="4" t="s">
        <v>1030</v>
      </c>
      <c r="H2418" s="6">
        <v>675</v>
      </c>
      <c r="I2418" s="12" t="s">
        <v>468</v>
      </c>
      <c r="J2418" s="12" t="s">
        <v>1087</v>
      </c>
      <c r="K2418" s="10">
        <v>121500</v>
      </c>
      <c r="L2418" s="11">
        <v>0.4</v>
      </c>
      <c r="M2418" s="13">
        <f t="shared" si="76"/>
        <v>303750</v>
      </c>
      <c r="N2418" s="13">
        <f t="shared" si="77"/>
        <v>450</v>
      </c>
      <c r="O2418" s="4" t="s">
        <v>1018</v>
      </c>
      <c r="P2418" s="12" t="s">
        <v>469</v>
      </c>
    </row>
    <row r="2419" spans="2:16" ht="14.25" customHeight="1">
      <c r="B2419" s="4" t="s">
        <v>13</v>
      </c>
      <c r="C2419" s="4">
        <v>1185732</v>
      </c>
      <c r="D2419" s="5">
        <v>44411</v>
      </c>
      <c r="E2419" s="4" t="s">
        <v>984</v>
      </c>
      <c r="F2419" s="4" t="s">
        <v>1029</v>
      </c>
      <c r="G2419" s="4" t="s">
        <v>1030</v>
      </c>
      <c r="H2419" s="6">
        <v>650</v>
      </c>
      <c r="I2419" s="12" t="s">
        <v>417</v>
      </c>
      <c r="J2419" s="12" t="s">
        <v>1086</v>
      </c>
      <c r="K2419" s="10">
        <v>125125</v>
      </c>
      <c r="L2419" s="11">
        <v>0.35</v>
      </c>
      <c r="M2419" s="13">
        <f t="shared" si="76"/>
        <v>357500</v>
      </c>
      <c r="N2419" s="13">
        <f t="shared" si="77"/>
        <v>550</v>
      </c>
      <c r="O2419" s="4" t="s">
        <v>1018</v>
      </c>
      <c r="P2419" s="12" t="s">
        <v>820</v>
      </c>
    </row>
    <row r="2420" spans="2:16" ht="14.25" customHeight="1">
      <c r="B2420" s="4" t="s">
        <v>13</v>
      </c>
      <c r="C2420" s="4">
        <v>1185732</v>
      </c>
      <c r="D2420" s="5">
        <v>44411</v>
      </c>
      <c r="E2420" s="4" t="s">
        <v>984</v>
      </c>
      <c r="F2420" s="4" t="s">
        <v>1029</v>
      </c>
      <c r="G2420" s="4" t="s">
        <v>1030</v>
      </c>
      <c r="H2420" s="6">
        <v>825</v>
      </c>
      <c r="I2420" s="12" t="s">
        <v>222</v>
      </c>
      <c r="J2420" s="12" t="s">
        <v>1086</v>
      </c>
      <c r="K2420" s="10">
        <v>247500</v>
      </c>
      <c r="L2420" s="11">
        <v>0.5</v>
      </c>
      <c r="M2420" s="13">
        <f t="shared" si="76"/>
        <v>495000</v>
      </c>
      <c r="N2420" s="13">
        <f t="shared" si="77"/>
        <v>600</v>
      </c>
      <c r="O2420" s="4" t="s">
        <v>1018</v>
      </c>
      <c r="P2420" s="12" t="s">
        <v>821</v>
      </c>
    </row>
    <row r="2421" spans="2:16" ht="14.25" customHeight="1">
      <c r="B2421" s="4" t="s">
        <v>13</v>
      </c>
      <c r="C2421" s="4">
        <v>1185732</v>
      </c>
      <c r="D2421" s="5">
        <v>44441</v>
      </c>
      <c r="E2421" s="4" t="s">
        <v>984</v>
      </c>
      <c r="F2421" s="4" t="s">
        <v>1029</v>
      </c>
      <c r="G2421" s="4" t="s">
        <v>1030</v>
      </c>
      <c r="H2421" s="6">
        <v>925</v>
      </c>
      <c r="I2421" s="12" t="s">
        <v>174</v>
      </c>
      <c r="J2421" s="12" t="s">
        <v>1087</v>
      </c>
      <c r="K2421" s="10">
        <v>203500</v>
      </c>
      <c r="L2421" s="11">
        <v>0.4</v>
      </c>
      <c r="M2421" s="13">
        <f t="shared" si="76"/>
        <v>508750</v>
      </c>
      <c r="N2421" s="13">
        <f t="shared" si="77"/>
        <v>550</v>
      </c>
      <c r="O2421" s="4" t="s">
        <v>1018</v>
      </c>
      <c r="P2421" s="12" t="s">
        <v>822</v>
      </c>
    </row>
    <row r="2422" spans="2:16" ht="14.25" customHeight="1">
      <c r="B2422" s="4" t="s">
        <v>13</v>
      </c>
      <c r="C2422" s="4">
        <v>1185732</v>
      </c>
      <c r="D2422" s="5">
        <v>44441</v>
      </c>
      <c r="E2422" s="4" t="s">
        <v>984</v>
      </c>
      <c r="F2422" s="4" t="s">
        <v>1029</v>
      </c>
      <c r="G2422" s="4" t="s">
        <v>1030</v>
      </c>
      <c r="H2422" s="6">
        <v>725</v>
      </c>
      <c r="I2422" s="12" t="s">
        <v>823</v>
      </c>
      <c r="J2422" s="12" t="s">
        <v>1090</v>
      </c>
      <c r="K2422" s="10">
        <v>126875</v>
      </c>
      <c r="L2422" s="11">
        <v>0.35</v>
      </c>
      <c r="M2422" s="13">
        <f t="shared" si="76"/>
        <v>362500</v>
      </c>
      <c r="N2422" s="13">
        <f t="shared" si="77"/>
        <v>500</v>
      </c>
      <c r="O2422" s="4" t="s">
        <v>1018</v>
      </c>
      <c r="P2422" s="12" t="s">
        <v>824</v>
      </c>
    </row>
    <row r="2423" spans="2:16" ht="14.25" customHeight="1">
      <c r="B2423" s="4" t="s">
        <v>13</v>
      </c>
      <c r="C2423" s="4">
        <v>1185732</v>
      </c>
      <c r="D2423" s="5">
        <v>44441</v>
      </c>
      <c r="E2423" s="4" t="s">
        <v>984</v>
      </c>
      <c r="F2423" s="4" t="s">
        <v>1029</v>
      </c>
      <c r="G2423" s="4" t="s">
        <v>1030</v>
      </c>
      <c r="H2423" s="6">
        <v>625</v>
      </c>
      <c r="I2423" s="12" t="s">
        <v>87</v>
      </c>
      <c r="J2423" s="12" t="s">
        <v>1088</v>
      </c>
      <c r="K2423" s="10">
        <v>75000</v>
      </c>
      <c r="L2423" s="11">
        <v>0.4</v>
      </c>
      <c r="M2423" s="13">
        <f t="shared" si="76"/>
        <v>187500</v>
      </c>
      <c r="N2423" s="13">
        <f t="shared" si="77"/>
        <v>300</v>
      </c>
      <c r="O2423" s="4" t="s">
        <v>1018</v>
      </c>
      <c r="P2423" s="12" t="s">
        <v>825</v>
      </c>
    </row>
    <row r="2424" spans="2:16" ht="14.25" customHeight="1">
      <c r="B2424" s="4" t="s">
        <v>13</v>
      </c>
      <c r="C2424" s="4">
        <v>1185732</v>
      </c>
      <c r="D2424" s="5">
        <v>44441</v>
      </c>
      <c r="E2424" s="4" t="s">
        <v>984</v>
      </c>
      <c r="F2424" s="4" t="s">
        <v>1029</v>
      </c>
      <c r="G2424" s="4" t="s">
        <v>1030</v>
      </c>
      <c r="H2424" s="6">
        <v>600</v>
      </c>
      <c r="I2424" s="12" t="s">
        <v>826</v>
      </c>
      <c r="J2424" s="12" t="s">
        <v>1087</v>
      </c>
      <c r="K2424" s="10">
        <v>72000</v>
      </c>
      <c r="L2424" s="11">
        <v>0.4</v>
      </c>
      <c r="M2424" s="13">
        <f t="shared" si="76"/>
        <v>180000</v>
      </c>
      <c r="N2424" s="13">
        <f t="shared" si="77"/>
        <v>300</v>
      </c>
      <c r="O2424" s="4" t="s">
        <v>1018</v>
      </c>
      <c r="P2424" s="12" t="s">
        <v>827</v>
      </c>
    </row>
    <row r="2425" spans="2:16" ht="14.25" customHeight="1">
      <c r="B2425" s="4" t="s">
        <v>13</v>
      </c>
      <c r="C2425" s="4">
        <v>1185732</v>
      </c>
      <c r="D2425" s="5">
        <v>44441</v>
      </c>
      <c r="E2425" s="4" t="s">
        <v>984</v>
      </c>
      <c r="F2425" s="4" t="s">
        <v>1029</v>
      </c>
      <c r="G2425" s="4" t="s">
        <v>1030</v>
      </c>
      <c r="H2425" s="6">
        <v>600</v>
      </c>
      <c r="I2425" s="12" t="s">
        <v>828</v>
      </c>
      <c r="J2425" s="12" t="s">
        <v>1087</v>
      </c>
      <c r="K2425" s="10">
        <v>84000</v>
      </c>
      <c r="L2425" s="11">
        <v>0.35</v>
      </c>
      <c r="M2425" s="13">
        <f t="shared" si="76"/>
        <v>240000.00000000003</v>
      </c>
      <c r="N2425" s="13">
        <f t="shared" si="77"/>
        <v>400.00000000000006</v>
      </c>
      <c r="O2425" s="4" t="s">
        <v>1018</v>
      </c>
      <c r="P2425" s="12" t="s">
        <v>829</v>
      </c>
    </row>
    <row r="2426" spans="2:16" ht="14.25" customHeight="1">
      <c r="B2426" s="4" t="s">
        <v>13</v>
      </c>
      <c r="C2426" s="4">
        <v>1185732</v>
      </c>
      <c r="D2426" s="5">
        <v>44441</v>
      </c>
      <c r="E2426" s="4" t="s">
        <v>984</v>
      </c>
      <c r="F2426" s="4" t="s">
        <v>1029</v>
      </c>
      <c r="G2426" s="4" t="s">
        <v>1030</v>
      </c>
      <c r="H2426" s="6">
        <v>700</v>
      </c>
      <c r="I2426" s="12" t="s">
        <v>830</v>
      </c>
      <c r="J2426" s="12" t="s">
        <v>1087</v>
      </c>
      <c r="K2426" s="10">
        <v>157500</v>
      </c>
      <c r="L2426" s="11">
        <v>0.5</v>
      </c>
      <c r="M2426" s="13">
        <f t="shared" si="76"/>
        <v>315000</v>
      </c>
      <c r="N2426" s="13">
        <f t="shared" si="77"/>
        <v>450</v>
      </c>
      <c r="O2426" s="4" t="s">
        <v>1018</v>
      </c>
      <c r="P2426" s="12" t="s">
        <v>831</v>
      </c>
    </row>
    <row r="2427" spans="2:16" ht="14.25" customHeight="1">
      <c r="B2427" s="4" t="s">
        <v>13</v>
      </c>
      <c r="C2427" s="4">
        <v>1185732</v>
      </c>
      <c r="D2427" s="5">
        <v>44473</v>
      </c>
      <c r="E2427" s="4" t="s">
        <v>984</v>
      </c>
      <c r="F2427" s="4" t="s">
        <v>1029</v>
      </c>
      <c r="G2427" s="4" t="s">
        <v>1030</v>
      </c>
      <c r="H2427" s="6">
        <v>875</v>
      </c>
      <c r="I2427" s="12" t="s">
        <v>366</v>
      </c>
      <c r="J2427" s="12" t="s">
        <v>1086</v>
      </c>
      <c r="K2427" s="10">
        <v>157500</v>
      </c>
      <c r="L2427" s="11">
        <v>0.4</v>
      </c>
      <c r="M2427" s="13">
        <f t="shared" si="76"/>
        <v>393750</v>
      </c>
      <c r="N2427" s="13">
        <f t="shared" si="77"/>
        <v>450</v>
      </c>
      <c r="O2427" s="4" t="s">
        <v>1018</v>
      </c>
      <c r="P2427" s="12" t="s">
        <v>367</v>
      </c>
    </row>
    <row r="2428" spans="2:16" ht="14.25" customHeight="1">
      <c r="B2428" s="4" t="s">
        <v>13</v>
      </c>
      <c r="C2428" s="4">
        <v>1185732</v>
      </c>
      <c r="D2428" s="5">
        <v>44473</v>
      </c>
      <c r="E2428" s="4" t="s">
        <v>984</v>
      </c>
      <c r="F2428" s="4" t="s">
        <v>1029</v>
      </c>
      <c r="G2428" s="4" t="s">
        <v>1030</v>
      </c>
      <c r="H2428" s="6">
        <v>700</v>
      </c>
      <c r="I2428" s="12" t="s">
        <v>832</v>
      </c>
      <c r="J2428" s="12" t="s">
        <v>1089</v>
      </c>
      <c r="K2428" s="10">
        <v>85750</v>
      </c>
      <c r="L2428" s="11">
        <v>0.35</v>
      </c>
      <c r="M2428" s="13">
        <f t="shared" si="76"/>
        <v>245000.00000000003</v>
      </c>
      <c r="N2428" s="13">
        <f t="shared" si="77"/>
        <v>350.00000000000006</v>
      </c>
      <c r="O2428" s="4" t="s">
        <v>1018</v>
      </c>
      <c r="P2428" s="12" t="s">
        <v>833</v>
      </c>
    </row>
    <row r="2429" spans="2:16" ht="14.25" customHeight="1">
      <c r="B2429" s="4" t="s">
        <v>13</v>
      </c>
      <c r="C2429" s="4">
        <v>1185732</v>
      </c>
      <c r="D2429" s="5">
        <v>44473</v>
      </c>
      <c r="E2429" s="4" t="s">
        <v>984</v>
      </c>
      <c r="F2429" s="4" t="s">
        <v>1029</v>
      </c>
      <c r="G2429" s="4" t="s">
        <v>1030</v>
      </c>
      <c r="H2429" s="6">
        <v>575</v>
      </c>
      <c r="I2429" s="12" t="s">
        <v>425</v>
      </c>
      <c r="J2429" s="12" t="s">
        <v>1087</v>
      </c>
      <c r="K2429" s="10">
        <v>80500</v>
      </c>
      <c r="L2429" s="11">
        <v>0.4</v>
      </c>
      <c r="M2429" s="13">
        <f t="shared" si="76"/>
        <v>201250</v>
      </c>
      <c r="N2429" s="13">
        <f t="shared" si="77"/>
        <v>350</v>
      </c>
      <c r="O2429" s="4" t="s">
        <v>1018</v>
      </c>
      <c r="P2429" s="12" t="s">
        <v>834</v>
      </c>
    </row>
    <row r="2430" spans="2:16" ht="14.25" customHeight="1">
      <c r="B2430" s="4" t="s">
        <v>13</v>
      </c>
      <c r="C2430" s="4">
        <v>1185732</v>
      </c>
      <c r="D2430" s="5">
        <v>44473</v>
      </c>
      <c r="E2430" s="4" t="s">
        <v>984</v>
      </c>
      <c r="F2430" s="4" t="s">
        <v>1029</v>
      </c>
      <c r="G2430" s="4" t="s">
        <v>1030</v>
      </c>
      <c r="H2430" s="6">
        <v>550</v>
      </c>
      <c r="I2430" s="12" t="s">
        <v>438</v>
      </c>
      <c r="J2430" s="12" t="s">
        <v>1087</v>
      </c>
      <c r="K2430" s="10">
        <v>77000</v>
      </c>
      <c r="L2430" s="11">
        <v>0.4</v>
      </c>
      <c r="M2430" s="13">
        <f t="shared" si="76"/>
        <v>192500</v>
      </c>
      <c r="N2430" s="13">
        <f t="shared" si="77"/>
        <v>350</v>
      </c>
      <c r="O2430" s="4" t="s">
        <v>1018</v>
      </c>
      <c r="P2430" s="12" t="s">
        <v>439</v>
      </c>
    </row>
    <row r="2431" spans="2:16" ht="14.25" customHeight="1">
      <c r="B2431" s="4" t="s">
        <v>13</v>
      </c>
      <c r="C2431" s="4">
        <v>1185732</v>
      </c>
      <c r="D2431" s="5">
        <v>44473</v>
      </c>
      <c r="E2431" s="4" t="s">
        <v>984</v>
      </c>
      <c r="F2431" s="4" t="s">
        <v>1029</v>
      </c>
      <c r="G2431" s="4" t="s">
        <v>1030</v>
      </c>
      <c r="H2431" s="6">
        <v>550</v>
      </c>
      <c r="I2431" s="12" t="s">
        <v>835</v>
      </c>
      <c r="J2431" s="12" t="s">
        <v>1086</v>
      </c>
      <c r="K2431" s="10">
        <v>86625</v>
      </c>
      <c r="L2431" s="11">
        <v>0.35</v>
      </c>
      <c r="M2431" s="13">
        <f t="shared" si="76"/>
        <v>247500.00000000003</v>
      </c>
      <c r="N2431" s="13">
        <f t="shared" si="77"/>
        <v>450.00000000000006</v>
      </c>
      <c r="O2431" s="4" t="s">
        <v>1018</v>
      </c>
      <c r="P2431" s="12" t="s">
        <v>836</v>
      </c>
    </row>
    <row r="2432" spans="2:16" ht="14.25" customHeight="1">
      <c r="B2432" s="4" t="s">
        <v>13</v>
      </c>
      <c r="C2432" s="4">
        <v>1185732</v>
      </c>
      <c r="D2432" s="5">
        <v>44473</v>
      </c>
      <c r="E2432" s="4" t="s">
        <v>984</v>
      </c>
      <c r="F2432" s="4" t="s">
        <v>1029</v>
      </c>
      <c r="G2432" s="4" t="s">
        <v>1030</v>
      </c>
      <c r="H2432" s="6">
        <v>675</v>
      </c>
      <c r="I2432" s="12" t="s">
        <v>837</v>
      </c>
      <c r="J2432" s="12" t="s">
        <v>1087</v>
      </c>
      <c r="K2432" s="10">
        <v>168750</v>
      </c>
      <c r="L2432" s="11">
        <v>0.5</v>
      </c>
      <c r="M2432" s="13">
        <f t="shared" si="76"/>
        <v>337500</v>
      </c>
      <c r="N2432" s="13">
        <f t="shared" si="77"/>
        <v>500</v>
      </c>
      <c r="O2432" s="4" t="s">
        <v>1018</v>
      </c>
      <c r="P2432" s="12" t="s">
        <v>838</v>
      </c>
    </row>
    <row r="2433" spans="2:16" ht="14.25" customHeight="1">
      <c r="B2433" s="4" t="s">
        <v>13</v>
      </c>
      <c r="C2433" s="4">
        <v>1185732</v>
      </c>
      <c r="D2433" s="5">
        <v>44503</v>
      </c>
      <c r="E2433" s="4" t="s">
        <v>984</v>
      </c>
      <c r="F2433" s="4" t="s">
        <v>1029</v>
      </c>
      <c r="G2433" s="4" t="s">
        <v>1030</v>
      </c>
      <c r="H2433" s="6">
        <v>825</v>
      </c>
      <c r="I2433" s="12" t="s">
        <v>521</v>
      </c>
      <c r="J2433" s="12" t="s">
        <v>1087</v>
      </c>
      <c r="K2433" s="10">
        <v>148500</v>
      </c>
      <c r="L2433" s="11">
        <v>0.4</v>
      </c>
      <c r="M2433" s="13">
        <f t="shared" si="76"/>
        <v>371250</v>
      </c>
      <c r="N2433" s="13">
        <f t="shared" si="77"/>
        <v>450</v>
      </c>
      <c r="O2433" s="4" t="s">
        <v>1018</v>
      </c>
      <c r="P2433" s="12" t="s">
        <v>839</v>
      </c>
    </row>
    <row r="2434" spans="2:16" ht="14.25" customHeight="1">
      <c r="B2434" s="4" t="s">
        <v>13</v>
      </c>
      <c r="C2434" s="4">
        <v>1185732</v>
      </c>
      <c r="D2434" s="5">
        <v>44503</v>
      </c>
      <c r="E2434" s="4" t="s">
        <v>984</v>
      </c>
      <c r="F2434" s="4" t="s">
        <v>1029</v>
      </c>
      <c r="G2434" s="4" t="s">
        <v>1030</v>
      </c>
      <c r="H2434" s="6">
        <v>650</v>
      </c>
      <c r="I2434" s="12" t="s">
        <v>400</v>
      </c>
      <c r="J2434" s="12" t="s">
        <v>1088</v>
      </c>
      <c r="K2434" s="10">
        <v>79625</v>
      </c>
      <c r="L2434" s="11">
        <v>0.35</v>
      </c>
      <c r="M2434" s="13">
        <f t="shared" si="76"/>
        <v>227500</v>
      </c>
      <c r="N2434" s="13">
        <f t="shared" si="77"/>
        <v>350</v>
      </c>
      <c r="O2434" s="4" t="s">
        <v>1018</v>
      </c>
      <c r="P2434" s="12" t="s">
        <v>401</v>
      </c>
    </row>
    <row r="2435" spans="2:16" ht="14.25" customHeight="1">
      <c r="B2435" s="4" t="s">
        <v>13</v>
      </c>
      <c r="C2435" s="4">
        <v>1185732</v>
      </c>
      <c r="D2435" s="5">
        <v>44503</v>
      </c>
      <c r="E2435" s="4" t="s">
        <v>984</v>
      </c>
      <c r="F2435" s="4" t="s">
        <v>1029</v>
      </c>
      <c r="G2435" s="4" t="s">
        <v>1030</v>
      </c>
      <c r="H2435" s="6">
        <v>595</v>
      </c>
      <c r="I2435" s="12" t="s">
        <v>279</v>
      </c>
      <c r="J2435" s="12" t="s">
        <v>1087</v>
      </c>
      <c r="K2435" s="10">
        <v>95200</v>
      </c>
      <c r="L2435" s="11">
        <v>0.4</v>
      </c>
      <c r="M2435" s="13">
        <f t="shared" si="76"/>
        <v>238000</v>
      </c>
      <c r="N2435" s="13">
        <f t="shared" si="77"/>
        <v>400</v>
      </c>
      <c r="O2435" s="4" t="s">
        <v>1018</v>
      </c>
      <c r="P2435" s="12" t="s">
        <v>840</v>
      </c>
    </row>
    <row r="2436" spans="2:16" ht="14.25" customHeight="1">
      <c r="B2436" s="4" t="s">
        <v>13</v>
      </c>
      <c r="C2436" s="4">
        <v>1185732</v>
      </c>
      <c r="D2436" s="5">
        <v>44503</v>
      </c>
      <c r="E2436" s="4" t="s">
        <v>984</v>
      </c>
      <c r="F2436" s="4" t="s">
        <v>1029</v>
      </c>
      <c r="G2436" s="4" t="s">
        <v>1030</v>
      </c>
      <c r="H2436" s="6">
        <v>650</v>
      </c>
      <c r="I2436" s="12" t="s">
        <v>841</v>
      </c>
      <c r="J2436" s="12" t="s">
        <v>1086</v>
      </c>
      <c r="K2436" s="10">
        <v>156000</v>
      </c>
      <c r="L2436" s="11">
        <v>0.4</v>
      </c>
      <c r="M2436" s="13">
        <f t="shared" si="76"/>
        <v>390000</v>
      </c>
      <c r="N2436" s="13">
        <f t="shared" si="77"/>
        <v>600</v>
      </c>
      <c r="O2436" s="4" t="s">
        <v>1018</v>
      </c>
      <c r="P2436" s="12" t="s">
        <v>842</v>
      </c>
    </row>
    <row r="2437" spans="2:16" ht="14.25" customHeight="1">
      <c r="B2437" s="4" t="s">
        <v>13</v>
      </c>
      <c r="C2437" s="4">
        <v>1185732</v>
      </c>
      <c r="D2437" s="5">
        <v>44503</v>
      </c>
      <c r="E2437" s="4" t="s">
        <v>984</v>
      </c>
      <c r="F2437" s="4" t="s">
        <v>1029</v>
      </c>
      <c r="G2437" s="4" t="s">
        <v>1030</v>
      </c>
      <c r="H2437" s="6">
        <v>625</v>
      </c>
      <c r="I2437" s="12" t="s">
        <v>843</v>
      </c>
      <c r="J2437" s="12" t="s">
        <v>1087</v>
      </c>
      <c r="K2437" s="10">
        <v>164062.5</v>
      </c>
      <c r="L2437" s="11">
        <v>0.35</v>
      </c>
      <c r="M2437" s="13">
        <f t="shared" si="76"/>
        <v>468750.00000000006</v>
      </c>
      <c r="N2437" s="13">
        <f t="shared" si="77"/>
        <v>750.00000000000011</v>
      </c>
      <c r="O2437" s="4" t="s">
        <v>1018</v>
      </c>
      <c r="P2437" s="12" t="s">
        <v>844</v>
      </c>
    </row>
    <row r="2438" spans="2:16" ht="14.25" customHeight="1">
      <c r="B2438" s="4" t="s">
        <v>13</v>
      </c>
      <c r="C2438" s="4">
        <v>1185732</v>
      </c>
      <c r="D2438" s="5">
        <v>44503</v>
      </c>
      <c r="E2438" s="4" t="s">
        <v>984</v>
      </c>
      <c r="F2438" s="4" t="s">
        <v>1029</v>
      </c>
      <c r="G2438" s="4" t="s">
        <v>1030</v>
      </c>
      <c r="H2438" s="6">
        <v>725</v>
      </c>
      <c r="I2438" s="12" t="s">
        <v>845</v>
      </c>
      <c r="J2438" s="12" t="s">
        <v>1087</v>
      </c>
      <c r="K2438" s="10">
        <v>271875</v>
      </c>
      <c r="L2438" s="11">
        <v>0.5</v>
      </c>
      <c r="M2438" s="13">
        <f t="shared" si="76"/>
        <v>543750</v>
      </c>
      <c r="N2438" s="13">
        <f t="shared" si="77"/>
        <v>750</v>
      </c>
      <c r="O2438" s="4" t="s">
        <v>1018</v>
      </c>
      <c r="P2438" s="12" t="s">
        <v>846</v>
      </c>
    </row>
    <row r="2439" spans="2:16" ht="14.25" customHeight="1">
      <c r="B2439" s="4" t="s">
        <v>13</v>
      </c>
      <c r="C2439" s="4">
        <v>1185732</v>
      </c>
      <c r="D2439" s="5">
        <v>44532</v>
      </c>
      <c r="E2439" s="4" t="s">
        <v>984</v>
      </c>
      <c r="F2439" s="4" t="s">
        <v>1029</v>
      </c>
      <c r="G2439" s="4" t="s">
        <v>1030</v>
      </c>
      <c r="H2439" s="6">
        <v>975</v>
      </c>
      <c r="I2439" s="12" t="s">
        <v>849</v>
      </c>
      <c r="J2439" s="12" t="s">
        <v>1088</v>
      </c>
      <c r="K2439" s="10">
        <v>273000</v>
      </c>
      <c r="L2439" s="11">
        <v>0.4</v>
      </c>
      <c r="M2439" s="13">
        <f t="shared" ref="M2439:M2500" si="78">K2439/L2439</f>
        <v>682500</v>
      </c>
      <c r="N2439" s="13">
        <f t="shared" ref="N2439:N2500" si="79">M2439/H2439</f>
        <v>700</v>
      </c>
      <c r="O2439" s="4" t="s">
        <v>1018</v>
      </c>
      <c r="P2439" s="12" t="s">
        <v>850</v>
      </c>
    </row>
    <row r="2440" spans="2:16" ht="14.25" customHeight="1">
      <c r="B2440" s="4" t="s">
        <v>13</v>
      </c>
      <c r="C2440" s="4">
        <v>1185732</v>
      </c>
      <c r="D2440" s="5">
        <v>44532</v>
      </c>
      <c r="E2440" s="4" t="s">
        <v>984</v>
      </c>
      <c r="F2440" s="4" t="s">
        <v>1029</v>
      </c>
      <c r="G2440" s="4" t="s">
        <v>1030</v>
      </c>
      <c r="H2440" s="6">
        <v>775</v>
      </c>
      <c r="I2440" s="12" t="s">
        <v>750</v>
      </c>
      <c r="J2440" s="12" t="s">
        <v>1086</v>
      </c>
      <c r="K2440" s="10">
        <v>162750</v>
      </c>
      <c r="L2440" s="11">
        <v>0.35</v>
      </c>
      <c r="M2440" s="13">
        <f t="shared" si="78"/>
        <v>465000.00000000006</v>
      </c>
      <c r="N2440" s="13">
        <f t="shared" si="79"/>
        <v>600.00000000000011</v>
      </c>
      <c r="O2440" s="4" t="s">
        <v>1018</v>
      </c>
      <c r="P2440" s="12" t="s">
        <v>851</v>
      </c>
    </row>
    <row r="2441" spans="2:16" ht="14.25" customHeight="1">
      <c r="B2441" s="4" t="s">
        <v>13</v>
      </c>
      <c r="C2441" s="4">
        <v>1185732</v>
      </c>
      <c r="D2441" s="5">
        <v>44532</v>
      </c>
      <c r="E2441" s="4" t="s">
        <v>984</v>
      </c>
      <c r="F2441" s="4" t="s">
        <v>1029</v>
      </c>
      <c r="G2441" s="4" t="s">
        <v>1030</v>
      </c>
      <c r="H2441" s="6">
        <v>725</v>
      </c>
      <c r="I2441" s="12" t="s">
        <v>717</v>
      </c>
      <c r="J2441" s="12" t="s">
        <v>1087</v>
      </c>
      <c r="K2441" s="10">
        <v>174000</v>
      </c>
      <c r="L2441" s="11">
        <v>0.4</v>
      </c>
      <c r="M2441" s="13">
        <f t="shared" si="78"/>
        <v>435000</v>
      </c>
      <c r="N2441" s="13">
        <f t="shared" si="79"/>
        <v>600</v>
      </c>
      <c r="O2441" s="4" t="s">
        <v>1018</v>
      </c>
      <c r="P2441" s="12" t="s">
        <v>852</v>
      </c>
    </row>
    <row r="2442" spans="2:16" ht="14.25" customHeight="1">
      <c r="B2442" s="4" t="s">
        <v>13</v>
      </c>
      <c r="C2442" s="4">
        <v>1185732</v>
      </c>
      <c r="D2442" s="5">
        <v>44532</v>
      </c>
      <c r="E2442" s="4" t="s">
        <v>984</v>
      </c>
      <c r="F2442" s="4" t="s">
        <v>1029</v>
      </c>
      <c r="G2442" s="4" t="s">
        <v>1030</v>
      </c>
      <c r="H2442" s="6">
        <v>675</v>
      </c>
      <c r="I2442" s="12" t="s">
        <v>148</v>
      </c>
      <c r="J2442" s="12" t="s">
        <v>1087</v>
      </c>
      <c r="K2442" s="10">
        <v>162000</v>
      </c>
      <c r="L2442" s="11">
        <v>0.4</v>
      </c>
      <c r="M2442" s="13">
        <f t="shared" si="78"/>
        <v>405000</v>
      </c>
      <c r="N2442" s="13">
        <f t="shared" si="79"/>
        <v>600</v>
      </c>
      <c r="O2442" s="4" t="s">
        <v>1018</v>
      </c>
      <c r="P2442" s="12" t="s">
        <v>149</v>
      </c>
    </row>
    <row r="2443" spans="2:16" ht="14.25" customHeight="1">
      <c r="B2443" s="4" t="s">
        <v>13</v>
      </c>
      <c r="C2443" s="4">
        <v>1185732</v>
      </c>
      <c r="D2443" s="5">
        <v>44532</v>
      </c>
      <c r="E2443" s="4" t="s">
        <v>984</v>
      </c>
      <c r="F2443" s="4" t="s">
        <v>1029</v>
      </c>
      <c r="G2443" s="4" t="s">
        <v>1030</v>
      </c>
      <c r="H2443" s="6">
        <v>675</v>
      </c>
      <c r="I2443" s="12" t="s">
        <v>380</v>
      </c>
      <c r="J2443" s="12" t="s">
        <v>1087</v>
      </c>
      <c r="K2443" s="10">
        <v>165375</v>
      </c>
      <c r="L2443" s="11">
        <v>0.35</v>
      </c>
      <c r="M2443" s="13">
        <f t="shared" si="78"/>
        <v>472500.00000000006</v>
      </c>
      <c r="N2443" s="13">
        <f t="shared" si="79"/>
        <v>700.00000000000011</v>
      </c>
      <c r="O2443" s="4" t="s">
        <v>1018</v>
      </c>
      <c r="P2443" s="12" t="s">
        <v>853</v>
      </c>
    </row>
    <row r="2444" spans="2:16" ht="14.25" customHeight="1">
      <c r="B2444" s="4" t="s">
        <v>13</v>
      </c>
      <c r="C2444" s="4">
        <v>1185732</v>
      </c>
      <c r="D2444" s="5">
        <v>44532</v>
      </c>
      <c r="E2444" s="4" t="s">
        <v>984</v>
      </c>
      <c r="F2444" s="4" t="s">
        <v>1029</v>
      </c>
      <c r="G2444" s="4" t="s">
        <v>1030</v>
      </c>
      <c r="H2444" s="6">
        <v>775</v>
      </c>
      <c r="I2444" s="12" t="s">
        <v>612</v>
      </c>
      <c r="J2444" s="12" t="s">
        <v>1087</v>
      </c>
      <c r="K2444" s="10">
        <v>290625</v>
      </c>
      <c r="L2444" s="11">
        <v>0.5</v>
      </c>
      <c r="M2444" s="13">
        <f t="shared" si="78"/>
        <v>581250</v>
      </c>
      <c r="N2444" s="13">
        <f t="shared" si="79"/>
        <v>750</v>
      </c>
      <c r="O2444" s="4" t="s">
        <v>1018</v>
      </c>
      <c r="P2444" s="12" t="s">
        <v>854</v>
      </c>
    </row>
    <row r="2445" spans="2:16" ht="14.25" customHeight="1">
      <c r="B2445" s="4" t="s">
        <v>13</v>
      </c>
      <c r="C2445" s="4">
        <v>1185732</v>
      </c>
      <c r="D2445" s="5">
        <v>44209</v>
      </c>
      <c r="E2445" s="4" t="s">
        <v>984</v>
      </c>
      <c r="F2445" s="4" t="s">
        <v>1029</v>
      </c>
      <c r="G2445" s="4" t="s">
        <v>1030</v>
      </c>
      <c r="H2445" s="6">
        <v>775</v>
      </c>
      <c r="I2445" s="12" t="s">
        <v>209</v>
      </c>
      <c r="J2445" s="12" t="s">
        <v>1087</v>
      </c>
      <c r="K2445" s="10">
        <v>108500</v>
      </c>
      <c r="L2445" s="11">
        <v>0.4</v>
      </c>
      <c r="M2445" s="13">
        <f t="shared" si="78"/>
        <v>271250</v>
      </c>
      <c r="N2445" s="13">
        <f t="shared" si="79"/>
        <v>350</v>
      </c>
      <c r="O2445" s="4" t="s">
        <v>1018</v>
      </c>
      <c r="P2445" s="12" t="s">
        <v>855</v>
      </c>
    </row>
    <row r="2446" spans="2:16" ht="14.25" customHeight="1">
      <c r="B2446" s="4" t="s">
        <v>13</v>
      </c>
      <c r="C2446" s="4">
        <v>1185732</v>
      </c>
      <c r="D2446" s="5">
        <v>44209</v>
      </c>
      <c r="E2446" s="4" t="s">
        <v>984</v>
      </c>
      <c r="F2446" s="4" t="s">
        <v>1029</v>
      </c>
      <c r="G2446" s="4" t="s">
        <v>1030</v>
      </c>
      <c r="H2446" s="6">
        <v>575</v>
      </c>
      <c r="I2446" s="12" t="s">
        <v>642</v>
      </c>
      <c r="J2446" s="12" t="s">
        <v>1086</v>
      </c>
      <c r="K2446" s="10">
        <v>70437.5</v>
      </c>
      <c r="L2446" s="11">
        <v>0.35</v>
      </c>
      <c r="M2446" s="13">
        <f t="shared" si="78"/>
        <v>201250</v>
      </c>
      <c r="N2446" s="13">
        <f t="shared" si="79"/>
        <v>350</v>
      </c>
      <c r="O2446" s="4" t="s">
        <v>1018</v>
      </c>
      <c r="P2446" s="12" t="s">
        <v>856</v>
      </c>
    </row>
    <row r="2447" spans="2:16" ht="14.25" customHeight="1">
      <c r="B2447" s="4" t="s">
        <v>13</v>
      </c>
      <c r="C2447" s="4">
        <v>1185732</v>
      </c>
      <c r="D2447" s="5">
        <v>44209</v>
      </c>
      <c r="E2447" s="4" t="s">
        <v>984</v>
      </c>
      <c r="F2447" s="4" t="s">
        <v>1029</v>
      </c>
      <c r="G2447" s="4" t="s">
        <v>1030</v>
      </c>
      <c r="H2447" s="6">
        <v>575</v>
      </c>
      <c r="I2447" s="12" t="s">
        <v>141</v>
      </c>
      <c r="J2447" s="12" t="s">
        <v>1086</v>
      </c>
      <c r="K2447" s="10">
        <v>57500</v>
      </c>
      <c r="L2447" s="11">
        <v>0.4</v>
      </c>
      <c r="M2447" s="13">
        <f t="shared" si="78"/>
        <v>143750</v>
      </c>
      <c r="N2447" s="13">
        <f t="shared" si="79"/>
        <v>250</v>
      </c>
      <c r="O2447" s="4" t="s">
        <v>1018</v>
      </c>
      <c r="P2447" s="12" t="s">
        <v>857</v>
      </c>
    </row>
    <row r="2448" spans="2:16" ht="14.25" customHeight="1">
      <c r="B2448" s="4" t="s">
        <v>13</v>
      </c>
      <c r="C2448" s="4">
        <v>1185732</v>
      </c>
      <c r="D2448" s="5">
        <v>44209</v>
      </c>
      <c r="E2448" s="4" t="s">
        <v>984</v>
      </c>
      <c r="F2448" s="4" t="s">
        <v>1029</v>
      </c>
      <c r="G2448" s="4" t="s">
        <v>1030</v>
      </c>
      <c r="H2448" s="6">
        <v>425</v>
      </c>
      <c r="I2448" s="12" t="s">
        <v>248</v>
      </c>
      <c r="J2448" s="12" t="s">
        <v>1087</v>
      </c>
      <c r="K2448" s="10">
        <v>51000</v>
      </c>
      <c r="L2448" s="11">
        <v>0.4</v>
      </c>
      <c r="M2448" s="13">
        <f t="shared" si="78"/>
        <v>127500</v>
      </c>
      <c r="N2448" s="13">
        <f t="shared" si="79"/>
        <v>300</v>
      </c>
      <c r="O2448" s="4" t="s">
        <v>1018</v>
      </c>
      <c r="P2448" s="12" t="s">
        <v>858</v>
      </c>
    </row>
    <row r="2449" spans="2:16" ht="14.25" customHeight="1">
      <c r="B2449" s="4" t="s">
        <v>13</v>
      </c>
      <c r="C2449" s="4">
        <v>1185732</v>
      </c>
      <c r="D2449" s="5">
        <v>44209</v>
      </c>
      <c r="E2449" s="4" t="s">
        <v>984</v>
      </c>
      <c r="F2449" s="4" t="s">
        <v>1029</v>
      </c>
      <c r="G2449" s="4" t="s">
        <v>1030</v>
      </c>
      <c r="H2449" s="6">
        <v>475</v>
      </c>
      <c r="I2449" s="12" t="s">
        <v>859</v>
      </c>
      <c r="J2449" s="12" t="s">
        <v>1086</v>
      </c>
      <c r="K2449" s="10">
        <v>74812.5</v>
      </c>
      <c r="L2449" s="11">
        <v>0.35</v>
      </c>
      <c r="M2449" s="13">
        <f t="shared" si="78"/>
        <v>213750</v>
      </c>
      <c r="N2449" s="13">
        <f t="shared" si="79"/>
        <v>450</v>
      </c>
      <c r="O2449" s="4" t="s">
        <v>1018</v>
      </c>
      <c r="P2449" s="12" t="s">
        <v>860</v>
      </c>
    </row>
    <row r="2450" spans="2:16" ht="14.25" customHeight="1">
      <c r="B2450" s="4" t="s">
        <v>13</v>
      </c>
      <c r="C2450" s="4">
        <v>1185732</v>
      </c>
      <c r="D2450" s="5">
        <v>44209</v>
      </c>
      <c r="E2450" s="4" t="s">
        <v>984</v>
      </c>
      <c r="F2450" s="4" t="s">
        <v>1029</v>
      </c>
      <c r="G2450" s="4" t="s">
        <v>1030</v>
      </c>
      <c r="H2450" s="6">
        <v>575</v>
      </c>
      <c r="I2450" s="12" t="s">
        <v>515</v>
      </c>
      <c r="J2450" s="12" t="s">
        <v>1087</v>
      </c>
      <c r="K2450" s="10">
        <v>100625</v>
      </c>
      <c r="L2450" s="11">
        <v>0.5</v>
      </c>
      <c r="M2450" s="13">
        <f t="shared" si="78"/>
        <v>201250</v>
      </c>
      <c r="N2450" s="13">
        <f t="shared" si="79"/>
        <v>350</v>
      </c>
      <c r="O2450" s="4" t="s">
        <v>1018</v>
      </c>
      <c r="P2450" s="12" t="s">
        <v>516</v>
      </c>
    </row>
    <row r="2451" spans="2:16" ht="14.25" customHeight="1">
      <c r="B2451" s="4" t="s">
        <v>13</v>
      </c>
      <c r="C2451" s="4">
        <v>1185732</v>
      </c>
      <c r="D2451" s="5">
        <v>44238</v>
      </c>
      <c r="E2451" s="4" t="s">
        <v>984</v>
      </c>
      <c r="F2451" s="4" t="s">
        <v>1029</v>
      </c>
      <c r="G2451" s="4" t="s">
        <v>1030</v>
      </c>
      <c r="H2451" s="6">
        <v>825</v>
      </c>
      <c r="I2451" s="12" t="s">
        <v>81</v>
      </c>
      <c r="J2451" s="12" t="s">
        <v>1088</v>
      </c>
      <c r="K2451" s="10">
        <v>115500</v>
      </c>
      <c r="L2451" s="11">
        <v>0.4</v>
      </c>
      <c r="M2451" s="13">
        <f t="shared" si="78"/>
        <v>288750</v>
      </c>
      <c r="N2451" s="13">
        <f t="shared" si="79"/>
        <v>350</v>
      </c>
      <c r="O2451" s="4" t="s">
        <v>1018</v>
      </c>
      <c r="P2451" s="12" t="s">
        <v>861</v>
      </c>
    </row>
    <row r="2452" spans="2:16" ht="14.25" customHeight="1">
      <c r="B2452" s="4" t="s">
        <v>13</v>
      </c>
      <c r="C2452" s="4">
        <v>1185732</v>
      </c>
      <c r="D2452" s="5">
        <v>44238</v>
      </c>
      <c r="E2452" s="4" t="s">
        <v>984</v>
      </c>
      <c r="F2452" s="4" t="s">
        <v>1029</v>
      </c>
      <c r="G2452" s="4" t="s">
        <v>1030</v>
      </c>
      <c r="H2452" s="6">
        <v>475</v>
      </c>
      <c r="I2452" s="12" t="s">
        <v>862</v>
      </c>
      <c r="J2452" s="12" t="s">
        <v>1086</v>
      </c>
      <c r="K2452" s="10">
        <v>58187.5</v>
      </c>
      <c r="L2452" s="11">
        <v>0.35</v>
      </c>
      <c r="M2452" s="13">
        <f t="shared" si="78"/>
        <v>166250</v>
      </c>
      <c r="N2452" s="13">
        <f t="shared" si="79"/>
        <v>350</v>
      </c>
      <c r="O2452" s="4" t="s">
        <v>1018</v>
      </c>
      <c r="P2452" s="12" t="s">
        <v>863</v>
      </c>
    </row>
    <row r="2453" spans="2:16" ht="14.25" customHeight="1">
      <c r="B2453" s="4" t="s">
        <v>13</v>
      </c>
      <c r="C2453" s="4">
        <v>1185732</v>
      </c>
      <c r="D2453" s="5">
        <v>44238</v>
      </c>
      <c r="E2453" s="4" t="s">
        <v>984</v>
      </c>
      <c r="F2453" s="4" t="s">
        <v>1029</v>
      </c>
      <c r="G2453" s="4" t="s">
        <v>1030</v>
      </c>
      <c r="H2453" s="6">
        <v>525</v>
      </c>
      <c r="I2453" s="12" t="s">
        <v>646</v>
      </c>
      <c r="J2453" s="12" t="s">
        <v>1087</v>
      </c>
      <c r="K2453" s="10">
        <v>52500</v>
      </c>
      <c r="L2453" s="11">
        <v>0.4</v>
      </c>
      <c r="M2453" s="13">
        <f t="shared" si="78"/>
        <v>131250</v>
      </c>
      <c r="N2453" s="13">
        <f t="shared" si="79"/>
        <v>250</v>
      </c>
      <c r="O2453" s="4" t="s">
        <v>1018</v>
      </c>
      <c r="P2453" s="12" t="s">
        <v>647</v>
      </c>
    </row>
    <row r="2454" spans="2:16" ht="14.25" customHeight="1">
      <c r="B2454" s="4" t="s">
        <v>13</v>
      </c>
      <c r="C2454" s="4">
        <v>1185732</v>
      </c>
      <c r="D2454" s="5">
        <v>44238</v>
      </c>
      <c r="E2454" s="4" t="s">
        <v>535</v>
      </c>
      <c r="F2454" s="4" t="s">
        <v>1031</v>
      </c>
      <c r="G2454" s="4" t="s">
        <v>1032</v>
      </c>
      <c r="H2454" s="6">
        <v>375</v>
      </c>
      <c r="I2454" s="12" t="s">
        <v>459</v>
      </c>
      <c r="J2454" s="12" t="s">
        <v>1087</v>
      </c>
      <c r="K2454" s="10">
        <v>45000</v>
      </c>
      <c r="L2454" s="11">
        <v>0.4</v>
      </c>
      <c r="M2454" s="13">
        <f t="shared" si="78"/>
        <v>112500</v>
      </c>
      <c r="N2454" s="13">
        <f t="shared" si="79"/>
        <v>300</v>
      </c>
      <c r="O2454" s="4" t="s">
        <v>1018</v>
      </c>
      <c r="P2454" s="12" t="s">
        <v>460</v>
      </c>
    </row>
    <row r="2455" spans="2:16" ht="14.25" customHeight="1">
      <c r="B2455" s="4" t="s">
        <v>13</v>
      </c>
      <c r="C2455" s="4">
        <v>1185732</v>
      </c>
      <c r="D2455" s="5">
        <v>44238</v>
      </c>
      <c r="E2455" s="4" t="s">
        <v>535</v>
      </c>
      <c r="F2455" s="4" t="s">
        <v>1031</v>
      </c>
      <c r="G2455" s="4" t="s">
        <v>1032</v>
      </c>
      <c r="H2455" s="6">
        <v>450</v>
      </c>
      <c r="I2455" s="12" t="s">
        <v>346</v>
      </c>
      <c r="J2455" s="12" t="s">
        <v>1087</v>
      </c>
      <c r="K2455" s="10">
        <v>70875</v>
      </c>
      <c r="L2455" s="11">
        <v>0.35</v>
      </c>
      <c r="M2455" s="13">
        <f t="shared" si="78"/>
        <v>202500</v>
      </c>
      <c r="N2455" s="13">
        <f t="shared" si="79"/>
        <v>450</v>
      </c>
      <c r="O2455" s="4" t="s">
        <v>1018</v>
      </c>
      <c r="P2455" s="12" t="s">
        <v>347</v>
      </c>
    </row>
    <row r="2456" spans="2:16" ht="14.25" customHeight="1">
      <c r="B2456" s="4" t="s">
        <v>13</v>
      </c>
      <c r="C2456" s="4">
        <v>1185732</v>
      </c>
      <c r="D2456" s="5">
        <v>44238</v>
      </c>
      <c r="E2456" s="4" t="s">
        <v>535</v>
      </c>
      <c r="F2456" s="4" t="s">
        <v>1031</v>
      </c>
      <c r="G2456" s="4" t="s">
        <v>1032</v>
      </c>
      <c r="H2456" s="6">
        <v>550</v>
      </c>
      <c r="I2456" s="12" t="s">
        <v>423</v>
      </c>
      <c r="J2456" s="12" t="s">
        <v>1087</v>
      </c>
      <c r="K2456" s="10">
        <v>82500</v>
      </c>
      <c r="L2456" s="11">
        <v>0.5</v>
      </c>
      <c r="M2456" s="13">
        <f t="shared" si="78"/>
        <v>165000</v>
      </c>
      <c r="N2456" s="13">
        <f t="shared" si="79"/>
        <v>300</v>
      </c>
      <c r="O2456" s="4" t="s">
        <v>1018</v>
      </c>
      <c r="P2456" s="12" t="s">
        <v>424</v>
      </c>
    </row>
    <row r="2457" spans="2:16" ht="14.25" customHeight="1">
      <c r="B2457" s="4" t="s">
        <v>13</v>
      </c>
      <c r="C2457" s="4">
        <v>1185732</v>
      </c>
      <c r="D2457" s="5">
        <v>44264</v>
      </c>
      <c r="E2457" s="4" t="s">
        <v>535</v>
      </c>
      <c r="F2457" s="4" t="s">
        <v>1031</v>
      </c>
      <c r="G2457" s="4" t="s">
        <v>1032</v>
      </c>
      <c r="H2457" s="6">
        <v>770</v>
      </c>
      <c r="I2457" s="12" t="s">
        <v>37</v>
      </c>
      <c r="J2457" s="12" t="s">
        <v>1086</v>
      </c>
      <c r="K2457" s="10">
        <v>92400</v>
      </c>
      <c r="L2457" s="11">
        <v>0.4</v>
      </c>
      <c r="M2457" s="13">
        <f t="shared" si="78"/>
        <v>231000</v>
      </c>
      <c r="N2457" s="13">
        <f t="shared" si="79"/>
        <v>300</v>
      </c>
      <c r="O2457" s="4" t="s">
        <v>1018</v>
      </c>
      <c r="P2457" s="12" t="s">
        <v>864</v>
      </c>
    </row>
    <row r="2458" spans="2:16" ht="14.25" customHeight="1">
      <c r="B2458" s="4" t="s">
        <v>13</v>
      </c>
      <c r="C2458" s="4">
        <v>1185732</v>
      </c>
      <c r="D2458" s="5">
        <v>44264</v>
      </c>
      <c r="E2458" s="4" t="s">
        <v>535</v>
      </c>
      <c r="F2458" s="4" t="s">
        <v>1031</v>
      </c>
      <c r="G2458" s="4" t="s">
        <v>1032</v>
      </c>
      <c r="H2458" s="6">
        <v>450</v>
      </c>
      <c r="I2458" s="12" t="s">
        <v>865</v>
      </c>
      <c r="J2458" s="12" t="s">
        <v>1087</v>
      </c>
      <c r="K2458" s="10">
        <v>47250</v>
      </c>
      <c r="L2458" s="11">
        <v>0.35</v>
      </c>
      <c r="M2458" s="13">
        <f t="shared" si="78"/>
        <v>135000</v>
      </c>
      <c r="N2458" s="13">
        <f t="shared" si="79"/>
        <v>300</v>
      </c>
      <c r="O2458" s="4" t="s">
        <v>1018</v>
      </c>
      <c r="P2458" s="12" t="s">
        <v>866</v>
      </c>
    </row>
    <row r="2459" spans="2:16" ht="14.25" customHeight="1">
      <c r="B2459" s="4" t="s">
        <v>13</v>
      </c>
      <c r="C2459" s="4">
        <v>1185732</v>
      </c>
      <c r="D2459" s="5">
        <v>44264</v>
      </c>
      <c r="E2459" s="4" t="s">
        <v>535</v>
      </c>
      <c r="F2459" s="4" t="s">
        <v>1031</v>
      </c>
      <c r="G2459" s="4" t="s">
        <v>1032</v>
      </c>
      <c r="H2459" s="6">
        <v>475</v>
      </c>
      <c r="I2459" s="12" t="s">
        <v>143</v>
      </c>
      <c r="J2459" s="12" t="s">
        <v>1087</v>
      </c>
      <c r="K2459" s="10">
        <v>38000</v>
      </c>
      <c r="L2459" s="11">
        <v>0.4</v>
      </c>
      <c r="M2459" s="13">
        <f t="shared" si="78"/>
        <v>95000</v>
      </c>
      <c r="N2459" s="13">
        <f t="shared" si="79"/>
        <v>200</v>
      </c>
      <c r="O2459" s="4" t="s">
        <v>1018</v>
      </c>
      <c r="P2459" s="12" t="s">
        <v>144</v>
      </c>
    </row>
    <row r="2460" spans="2:16" ht="14.25" customHeight="1">
      <c r="B2460" s="4" t="s">
        <v>13</v>
      </c>
      <c r="C2460" s="4">
        <v>1185732</v>
      </c>
      <c r="D2460" s="5">
        <v>44264</v>
      </c>
      <c r="E2460" s="4" t="s">
        <v>535</v>
      </c>
      <c r="F2460" s="4" t="s">
        <v>1031</v>
      </c>
      <c r="G2460" s="4" t="s">
        <v>1032</v>
      </c>
      <c r="H2460" s="6">
        <v>325</v>
      </c>
      <c r="I2460" s="12" t="s">
        <v>867</v>
      </c>
      <c r="J2460" s="12" t="s">
        <v>1087</v>
      </c>
      <c r="K2460" s="10">
        <v>32500</v>
      </c>
      <c r="L2460" s="11">
        <v>0.4</v>
      </c>
      <c r="M2460" s="13">
        <f t="shared" si="78"/>
        <v>81250</v>
      </c>
      <c r="N2460" s="13">
        <f t="shared" si="79"/>
        <v>250</v>
      </c>
      <c r="O2460" s="4" t="s">
        <v>1018</v>
      </c>
      <c r="P2460" s="12" t="s">
        <v>868</v>
      </c>
    </row>
    <row r="2461" spans="2:16" ht="14.25" customHeight="1">
      <c r="B2461" s="4" t="s">
        <v>13</v>
      </c>
      <c r="C2461" s="4">
        <v>1185732</v>
      </c>
      <c r="D2461" s="5">
        <v>44264</v>
      </c>
      <c r="E2461" s="4" t="s">
        <v>535</v>
      </c>
      <c r="F2461" s="4" t="s">
        <v>1031</v>
      </c>
      <c r="G2461" s="4" t="s">
        <v>1032</v>
      </c>
      <c r="H2461" s="6">
        <v>375</v>
      </c>
      <c r="I2461" s="12" t="s">
        <v>869</v>
      </c>
      <c r="J2461" s="12" t="s">
        <v>1088</v>
      </c>
      <c r="K2461" s="10">
        <v>52500</v>
      </c>
      <c r="L2461" s="11">
        <v>0.35</v>
      </c>
      <c r="M2461" s="13">
        <f t="shared" si="78"/>
        <v>150000</v>
      </c>
      <c r="N2461" s="13">
        <f t="shared" si="79"/>
        <v>400</v>
      </c>
      <c r="O2461" s="4" t="s">
        <v>1018</v>
      </c>
      <c r="P2461" s="12" t="s">
        <v>870</v>
      </c>
    </row>
    <row r="2462" spans="2:16" ht="14.25" customHeight="1">
      <c r="B2462" s="4" t="s">
        <v>13</v>
      </c>
      <c r="C2462" s="4">
        <v>1185732</v>
      </c>
      <c r="D2462" s="5">
        <v>44264</v>
      </c>
      <c r="E2462" s="4" t="s">
        <v>535</v>
      </c>
      <c r="F2462" s="4" t="s">
        <v>1031</v>
      </c>
      <c r="G2462" s="4" t="s">
        <v>1032</v>
      </c>
      <c r="H2462" s="6">
        <v>475</v>
      </c>
      <c r="I2462" s="12" t="s">
        <v>871</v>
      </c>
      <c r="J2462" s="12" t="s">
        <v>1087</v>
      </c>
      <c r="K2462" s="10">
        <v>71250</v>
      </c>
      <c r="L2462" s="11">
        <v>0.5</v>
      </c>
      <c r="M2462" s="13">
        <f t="shared" si="78"/>
        <v>142500</v>
      </c>
      <c r="N2462" s="13">
        <f t="shared" si="79"/>
        <v>300</v>
      </c>
      <c r="O2462" s="4" t="s">
        <v>1018</v>
      </c>
      <c r="P2462" s="12" t="s">
        <v>872</v>
      </c>
    </row>
    <row r="2463" spans="2:16" ht="14.25" customHeight="1">
      <c r="B2463" s="4" t="s">
        <v>13</v>
      </c>
      <c r="C2463" s="4">
        <v>1185732</v>
      </c>
      <c r="D2463" s="5">
        <v>44296</v>
      </c>
      <c r="E2463" s="4" t="s">
        <v>535</v>
      </c>
      <c r="F2463" s="4" t="s">
        <v>1031</v>
      </c>
      <c r="G2463" s="4" t="s">
        <v>1032</v>
      </c>
      <c r="H2463" s="6">
        <v>725</v>
      </c>
      <c r="I2463" s="12" t="s">
        <v>521</v>
      </c>
      <c r="J2463" s="12" t="s">
        <v>1087</v>
      </c>
      <c r="K2463" s="10">
        <v>87000</v>
      </c>
      <c r="L2463" s="11">
        <v>0.4</v>
      </c>
      <c r="M2463" s="13">
        <f t="shared" si="78"/>
        <v>217500</v>
      </c>
      <c r="N2463" s="13">
        <f t="shared" si="79"/>
        <v>300</v>
      </c>
      <c r="O2463" s="4" t="s">
        <v>1018</v>
      </c>
      <c r="P2463" s="12" t="s">
        <v>873</v>
      </c>
    </row>
    <row r="2464" spans="2:16" ht="14.25" customHeight="1">
      <c r="B2464" s="4" t="s">
        <v>13</v>
      </c>
      <c r="C2464" s="4">
        <v>1185732</v>
      </c>
      <c r="D2464" s="5">
        <v>44296</v>
      </c>
      <c r="E2464" s="4" t="s">
        <v>535</v>
      </c>
      <c r="F2464" s="4" t="s">
        <v>1031</v>
      </c>
      <c r="G2464" s="4" t="s">
        <v>1032</v>
      </c>
      <c r="H2464" s="6">
        <v>425</v>
      </c>
      <c r="I2464" s="12" t="s">
        <v>392</v>
      </c>
      <c r="J2464" s="12" t="s">
        <v>1087</v>
      </c>
      <c r="K2464" s="10">
        <v>44625</v>
      </c>
      <c r="L2464" s="11">
        <v>0.35</v>
      </c>
      <c r="M2464" s="13">
        <f t="shared" si="78"/>
        <v>127500.00000000001</v>
      </c>
      <c r="N2464" s="13">
        <f t="shared" si="79"/>
        <v>300.00000000000006</v>
      </c>
      <c r="O2464" s="4" t="s">
        <v>1018</v>
      </c>
      <c r="P2464" s="12" t="s">
        <v>874</v>
      </c>
    </row>
    <row r="2465" spans="2:16" ht="14.25" customHeight="1">
      <c r="B2465" s="4" t="s">
        <v>13</v>
      </c>
      <c r="C2465" s="4">
        <v>1185732</v>
      </c>
      <c r="D2465" s="5">
        <v>44296</v>
      </c>
      <c r="E2465" s="4" t="s">
        <v>535</v>
      </c>
      <c r="F2465" s="4" t="s">
        <v>1031</v>
      </c>
      <c r="G2465" s="4" t="s">
        <v>1032</v>
      </c>
      <c r="H2465" s="6">
        <v>425</v>
      </c>
      <c r="I2465" s="12" t="s">
        <v>774</v>
      </c>
      <c r="J2465" s="12" t="s">
        <v>1087</v>
      </c>
      <c r="K2465" s="10">
        <v>34000</v>
      </c>
      <c r="L2465" s="11">
        <v>0.4</v>
      </c>
      <c r="M2465" s="13">
        <f t="shared" si="78"/>
        <v>85000</v>
      </c>
      <c r="N2465" s="13">
        <f t="shared" si="79"/>
        <v>200</v>
      </c>
      <c r="O2465" s="4" t="s">
        <v>1018</v>
      </c>
      <c r="P2465" s="12" t="s">
        <v>775</v>
      </c>
    </row>
    <row r="2466" spans="2:16" ht="14.25" customHeight="1">
      <c r="B2466" s="4" t="s">
        <v>13</v>
      </c>
      <c r="C2466" s="4">
        <v>1185732</v>
      </c>
      <c r="D2466" s="5">
        <v>44296</v>
      </c>
      <c r="E2466" s="4" t="s">
        <v>535</v>
      </c>
      <c r="F2466" s="4" t="s">
        <v>1031</v>
      </c>
      <c r="G2466" s="4" t="s">
        <v>1032</v>
      </c>
      <c r="H2466" s="6">
        <v>350</v>
      </c>
      <c r="I2466" s="12" t="s">
        <v>529</v>
      </c>
      <c r="J2466" s="12" t="s">
        <v>1087</v>
      </c>
      <c r="K2466" s="10">
        <v>35000</v>
      </c>
      <c r="L2466" s="11">
        <v>0.4</v>
      </c>
      <c r="M2466" s="13">
        <f t="shared" si="78"/>
        <v>87500</v>
      </c>
      <c r="N2466" s="13">
        <f t="shared" si="79"/>
        <v>250</v>
      </c>
      <c r="O2466" s="4" t="s">
        <v>1018</v>
      </c>
      <c r="P2466" s="12" t="s">
        <v>530</v>
      </c>
    </row>
    <row r="2467" spans="2:16" ht="14.25" customHeight="1">
      <c r="B2467" s="4" t="s">
        <v>13</v>
      </c>
      <c r="C2467" s="4">
        <v>1185732</v>
      </c>
      <c r="D2467" s="5">
        <v>44296</v>
      </c>
      <c r="E2467" s="4" t="s">
        <v>535</v>
      </c>
      <c r="F2467" s="4" t="s">
        <v>1031</v>
      </c>
      <c r="G2467" s="4" t="s">
        <v>1032</v>
      </c>
      <c r="H2467" s="6">
        <v>375</v>
      </c>
      <c r="I2467" s="12" t="s">
        <v>55</v>
      </c>
      <c r="J2467" s="12" t="s">
        <v>1087</v>
      </c>
      <c r="K2467" s="10">
        <v>59062.5</v>
      </c>
      <c r="L2467" s="11">
        <v>0.35</v>
      </c>
      <c r="M2467" s="13">
        <f t="shared" si="78"/>
        <v>168750</v>
      </c>
      <c r="N2467" s="13">
        <f t="shared" si="79"/>
        <v>450</v>
      </c>
      <c r="O2467" s="4" t="s">
        <v>1018</v>
      </c>
      <c r="P2467" s="12" t="s">
        <v>56</v>
      </c>
    </row>
    <row r="2468" spans="2:16" ht="14.25" customHeight="1">
      <c r="B2468" s="4" t="s">
        <v>13</v>
      </c>
      <c r="C2468" s="4">
        <v>1185732</v>
      </c>
      <c r="D2468" s="5">
        <v>44296</v>
      </c>
      <c r="E2468" s="4" t="s">
        <v>535</v>
      </c>
      <c r="F2468" s="4" t="s">
        <v>1031</v>
      </c>
      <c r="G2468" s="4" t="s">
        <v>1032</v>
      </c>
      <c r="H2468" s="6">
        <v>525</v>
      </c>
      <c r="I2468" s="12" t="s">
        <v>875</v>
      </c>
      <c r="J2468" s="12" t="s">
        <v>1087</v>
      </c>
      <c r="K2468" s="10">
        <v>91875</v>
      </c>
      <c r="L2468" s="11">
        <v>0.5</v>
      </c>
      <c r="M2468" s="13">
        <f t="shared" si="78"/>
        <v>183750</v>
      </c>
      <c r="N2468" s="13">
        <f t="shared" si="79"/>
        <v>350</v>
      </c>
      <c r="O2468" s="4" t="s">
        <v>1018</v>
      </c>
      <c r="P2468" s="12" t="s">
        <v>876</v>
      </c>
    </row>
    <row r="2469" spans="2:16" ht="14.25" customHeight="1">
      <c r="B2469" s="4" t="s">
        <v>13</v>
      </c>
      <c r="C2469" s="4">
        <v>1185732</v>
      </c>
      <c r="D2469" s="5">
        <v>44325</v>
      </c>
      <c r="E2469" s="4" t="s">
        <v>535</v>
      </c>
      <c r="F2469" s="4" t="s">
        <v>1031</v>
      </c>
      <c r="G2469" s="4" t="s">
        <v>1032</v>
      </c>
      <c r="H2469" s="6">
        <v>795</v>
      </c>
      <c r="I2469" s="12" t="s">
        <v>877</v>
      </c>
      <c r="J2469" s="12" t="s">
        <v>1089</v>
      </c>
      <c r="K2469" s="10">
        <v>143100</v>
      </c>
      <c r="L2469" s="11">
        <v>0.4</v>
      </c>
      <c r="M2469" s="13">
        <f t="shared" si="78"/>
        <v>357750</v>
      </c>
      <c r="N2469" s="13">
        <f t="shared" si="79"/>
        <v>450</v>
      </c>
      <c r="O2469" s="4" t="s">
        <v>1018</v>
      </c>
      <c r="P2469" s="12" t="s">
        <v>878</v>
      </c>
    </row>
    <row r="2470" spans="2:16" ht="14.25" customHeight="1">
      <c r="B2470" s="4" t="s">
        <v>13</v>
      </c>
      <c r="C2470" s="4">
        <v>1185732</v>
      </c>
      <c r="D2470" s="5">
        <v>44325</v>
      </c>
      <c r="E2470" s="4" t="s">
        <v>535</v>
      </c>
      <c r="F2470" s="4" t="s">
        <v>1031</v>
      </c>
      <c r="G2470" s="4" t="s">
        <v>1032</v>
      </c>
      <c r="H2470" s="6">
        <v>500</v>
      </c>
      <c r="I2470" s="12" t="s">
        <v>551</v>
      </c>
      <c r="J2470" s="12" t="s">
        <v>1087</v>
      </c>
      <c r="K2470" s="10">
        <v>78750</v>
      </c>
      <c r="L2470" s="11">
        <v>0.35</v>
      </c>
      <c r="M2470" s="13">
        <f t="shared" si="78"/>
        <v>225000</v>
      </c>
      <c r="N2470" s="13">
        <f t="shared" si="79"/>
        <v>450</v>
      </c>
      <c r="O2470" s="4" t="s">
        <v>1018</v>
      </c>
      <c r="P2470" s="12" t="s">
        <v>552</v>
      </c>
    </row>
    <row r="2471" spans="2:16" ht="14.25" customHeight="1">
      <c r="B2471" s="4" t="s">
        <v>13</v>
      </c>
      <c r="C2471" s="4">
        <v>1185732</v>
      </c>
      <c r="D2471" s="5">
        <v>44325</v>
      </c>
      <c r="E2471" s="4" t="s">
        <v>535</v>
      </c>
      <c r="F2471" s="4" t="s">
        <v>1031</v>
      </c>
      <c r="G2471" s="4" t="s">
        <v>1032</v>
      </c>
      <c r="H2471" s="6">
        <v>475</v>
      </c>
      <c r="I2471" s="12" t="s">
        <v>268</v>
      </c>
      <c r="J2471" s="12" t="s">
        <v>1086</v>
      </c>
      <c r="K2471" s="10">
        <v>76000</v>
      </c>
      <c r="L2471" s="11">
        <v>0.4</v>
      </c>
      <c r="M2471" s="13">
        <f t="shared" si="78"/>
        <v>190000</v>
      </c>
      <c r="N2471" s="13">
        <f t="shared" si="79"/>
        <v>400</v>
      </c>
      <c r="O2471" s="4" t="s">
        <v>1018</v>
      </c>
      <c r="P2471" s="12" t="s">
        <v>879</v>
      </c>
    </row>
    <row r="2472" spans="2:16" ht="14.25" customHeight="1">
      <c r="B2472" s="4" t="s">
        <v>13</v>
      </c>
      <c r="C2472" s="4">
        <v>1185732</v>
      </c>
      <c r="D2472" s="5">
        <v>44325</v>
      </c>
      <c r="E2472" s="4" t="s">
        <v>535</v>
      </c>
      <c r="F2472" s="4" t="s">
        <v>1031</v>
      </c>
      <c r="G2472" s="4" t="s">
        <v>1032</v>
      </c>
      <c r="H2472" s="6">
        <v>425</v>
      </c>
      <c r="I2472" s="12" t="s">
        <v>880</v>
      </c>
      <c r="J2472" s="12" t="s">
        <v>1086</v>
      </c>
      <c r="K2472" s="10">
        <v>68000</v>
      </c>
      <c r="L2472" s="11">
        <v>0.4</v>
      </c>
      <c r="M2472" s="13">
        <f t="shared" si="78"/>
        <v>170000</v>
      </c>
      <c r="N2472" s="13">
        <f t="shared" si="79"/>
        <v>400</v>
      </c>
      <c r="O2472" s="4" t="s">
        <v>1018</v>
      </c>
      <c r="P2472" s="12" t="s">
        <v>881</v>
      </c>
    </row>
    <row r="2473" spans="2:16" ht="14.25" customHeight="1">
      <c r="B2473" s="4" t="s">
        <v>13</v>
      </c>
      <c r="C2473" s="4">
        <v>1185732</v>
      </c>
      <c r="D2473" s="5">
        <v>44325</v>
      </c>
      <c r="E2473" s="4" t="s">
        <v>535</v>
      </c>
      <c r="F2473" s="4" t="s">
        <v>1031</v>
      </c>
      <c r="G2473" s="4" t="s">
        <v>1032</v>
      </c>
      <c r="H2473" s="6">
        <v>450</v>
      </c>
      <c r="I2473" s="12" t="s">
        <v>823</v>
      </c>
      <c r="J2473" s="12" t="s">
        <v>1090</v>
      </c>
      <c r="K2473" s="10">
        <v>78750</v>
      </c>
      <c r="L2473" s="11">
        <v>0.35</v>
      </c>
      <c r="M2473" s="13">
        <f t="shared" si="78"/>
        <v>225000</v>
      </c>
      <c r="N2473" s="13">
        <f t="shared" si="79"/>
        <v>500</v>
      </c>
      <c r="O2473" s="4" t="s">
        <v>1018</v>
      </c>
      <c r="P2473" s="12" t="s">
        <v>824</v>
      </c>
    </row>
    <row r="2474" spans="2:16" ht="14.25" customHeight="1">
      <c r="B2474" s="4" t="s">
        <v>13</v>
      </c>
      <c r="C2474" s="4">
        <v>1185732</v>
      </c>
      <c r="D2474" s="5">
        <v>44325</v>
      </c>
      <c r="E2474" s="4" t="s">
        <v>535</v>
      </c>
      <c r="F2474" s="4" t="s">
        <v>1031</v>
      </c>
      <c r="G2474" s="4" t="s">
        <v>1032</v>
      </c>
      <c r="H2474" s="6">
        <v>550</v>
      </c>
      <c r="I2474" s="12" t="s">
        <v>571</v>
      </c>
      <c r="J2474" s="12" t="s">
        <v>1087</v>
      </c>
      <c r="K2474" s="10">
        <v>151250</v>
      </c>
      <c r="L2474" s="11">
        <v>0.5</v>
      </c>
      <c r="M2474" s="13">
        <f t="shared" si="78"/>
        <v>302500</v>
      </c>
      <c r="N2474" s="13">
        <f t="shared" si="79"/>
        <v>550</v>
      </c>
      <c r="O2474" s="4" t="s">
        <v>1018</v>
      </c>
      <c r="P2474" s="12" t="s">
        <v>572</v>
      </c>
    </row>
    <row r="2475" spans="2:16" ht="14.25" customHeight="1">
      <c r="B2475" s="4" t="s">
        <v>13</v>
      </c>
      <c r="C2475" s="4">
        <v>1185732</v>
      </c>
      <c r="D2475" s="5">
        <v>44358</v>
      </c>
      <c r="E2475" s="4" t="s">
        <v>535</v>
      </c>
      <c r="F2475" s="4" t="s">
        <v>1031</v>
      </c>
      <c r="G2475" s="4" t="s">
        <v>1032</v>
      </c>
      <c r="H2475" s="6">
        <v>800</v>
      </c>
      <c r="I2475" s="12" t="s">
        <v>699</v>
      </c>
      <c r="J2475" s="12" t="s">
        <v>1087</v>
      </c>
      <c r="K2475" s="10">
        <v>160000</v>
      </c>
      <c r="L2475" s="11">
        <v>0.4</v>
      </c>
      <c r="M2475" s="13">
        <f t="shared" si="78"/>
        <v>400000</v>
      </c>
      <c r="N2475" s="13">
        <f t="shared" si="79"/>
        <v>500</v>
      </c>
      <c r="O2475" s="4" t="s">
        <v>1018</v>
      </c>
      <c r="P2475" s="12" t="s">
        <v>882</v>
      </c>
    </row>
    <row r="2476" spans="2:16" ht="14.25" customHeight="1">
      <c r="B2476" s="4" t="s">
        <v>13</v>
      </c>
      <c r="C2476" s="4">
        <v>1185732</v>
      </c>
      <c r="D2476" s="5">
        <v>44358</v>
      </c>
      <c r="E2476" s="4" t="s">
        <v>535</v>
      </c>
      <c r="F2476" s="4" t="s">
        <v>1031</v>
      </c>
      <c r="G2476" s="4" t="s">
        <v>1032</v>
      </c>
      <c r="H2476" s="6">
        <v>550</v>
      </c>
      <c r="I2476" s="12" t="s">
        <v>815</v>
      </c>
      <c r="J2476" s="12" t="s">
        <v>1086</v>
      </c>
      <c r="K2476" s="10">
        <v>86625</v>
      </c>
      <c r="L2476" s="11">
        <v>0.35</v>
      </c>
      <c r="M2476" s="13">
        <f t="shared" si="78"/>
        <v>247500.00000000003</v>
      </c>
      <c r="N2476" s="13">
        <f t="shared" si="79"/>
        <v>450.00000000000006</v>
      </c>
      <c r="O2476" s="4" t="s">
        <v>1018</v>
      </c>
      <c r="P2476" s="12" t="s">
        <v>883</v>
      </c>
    </row>
    <row r="2477" spans="2:16" ht="14.25" customHeight="1">
      <c r="B2477" s="4" t="s">
        <v>13</v>
      </c>
      <c r="C2477" s="4">
        <v>1185732</v>
      </c>
      <c r="D2477" s="5">
        <v>44358</v>
      </c>
      <c r="E2477" s="4" t="s">
        <v>535</v>
      </c>
      <c r="F2477" s="4" t="s">
        <v>1031</v>
      </c>
      <c r="G2477" s="4" t="s">
        <v>1032</v>
      </c>
      <c r="H2477" s="6">
        <v>525</v>
      </c>
      <c r="I2477" s="12" t="s">
        <v>884</v>
      </c>
      <c r="J2477" s="12" t="s">
        <v>1086</v>
      </c>
      <c r="K2477" s="10">
        <v>105000</v>
      </c>
      <c r="L2477" s="11">
        <v>0.4</v>
      </c>
      <c r="M2477" s="13">
        <f t="shared" si="78"/>
        <v>262500</v>
      </c>
      <c r="N2477" s="13">
        <f t="shared" si="79"/>
        <v>500</v>
      </c>
      <c r="O2477" s="4" t="s">
        <v>1018</v>
      </c>
      <c r="P2477" s="12" t="s">
        <v>885</v>
      </c>
    </row>
    <row r="2478" spans="2:16" ht="14.25" customHeight="1">
      <c r="B2478" s="4" t="s">
        <v>13</v>
      </c>
      <c r="C2478" s="4">
        <v>1185732</v>
      </c>
      <c r="D2478" s="5">
        <v>44358</v>
      </c>
      <c r="E2478" s="4" t="s">
        <v>535</v>
      </c>
      <c r="F2478" s="4" t="s">
        <v>1031</v>
      </c>
      <c r="G2478" s="4" t="s">
        <v>1032</v>
      </c>
      <c r="H2478" s="6">
        <v>500</v>
      </c>
      <c r="I2478" s="12" t="s">
        <v>621</v>
      </c>
      <c r="J2478" s="12" t="s">
        <v>1087</v>
      </c>
      <c r="K2478" s="10">
        <v>100000</v>
      </c>
      <c r="L2478" s="11">
        <v>0.4</v>
      </c>
      <c r="M2478" s="13">
        <f t="shared" si="78"/>
        <v>250000</v>
      </c>
      <c r="N2478" s="13">
        <f t="shared" si="79"/>
        <v>500</v>
      </c>
      <c r="O2478" s="4" t="s">
        <v>1018</v>
      </c>
      <c r="P2478" s="12" t="s">
        <v>886</v>
      </c>
    </row>
    <row r="2479" spans="2:16" ht="14.25" customHeight="1">
      <c r="B2479" s="4" t="s">
        <v>13</v>
      </c>
      <c r="C2479" s="4">
        <v>1185732</v>
      </c>
      <c r="D2479" s="5">
        <v>44358</v>
      </c>
      <c r="E2479" s="4" t="s">
        <v>535</v>
      </c>
      <c r="F2479" s="4" t="s">
        <v>1031</v>
      </c>
      <c r="G2479" s="4" t="s">
        <v>1032</v>
      </c>
      <c r="H2479" s="6">
        <v>500</v>
      </c>
      <c r="I2479" s="12" t="s">
        <v>887</v>
      </c>
      <c r="J2479" s="12" t="s">
        <v>1086</v>
      </c>
      <c r="K2479" s="10">
        <v>113750</v>
      </c>
      <c r="L2479" s="11">
        <v>0.35</v>
      </c>
      <c r="M2479" s="13">
        <f t="shared" si="78"/>
        <v>325000</v>
      </c>
      <c r="N2479" s="13">
        <f t="shared" si="79"/>
        <v>650</v>
      </c>
      <c r="O2479" s="4" t="s">
        <v>1018</v>
      </c>
      <c r="P2479" s="12" t="s">
        <v>888</v>
      </c>
    </row>
    <row r="2480" spans="2:16" ht="14.25" customHeight="1">
      <c r="B2480" s="4" t="s">
        <v>13</v>
      </c>
      <c r="C2480" s="4">
        <v>1185732</v>
      </c>
      <c r="D2480" s="5">
        <v>44358</v>
      </c>
      <c r="E2480" s="4" t="s">
        <v>535</v>
      </c>
      <c r="F2480" s="4" t="s">
        <v>1031</v>
      </c>
      <c r="G2480" s="4" t="s">
        <v>1032</v>
      </c>
      <c r="H2480" s="6">
        <v>675</v>
      </c>
      <c r="I2480" s="12" t="s">
        <v>628</v>
      </c>
      <c r="J2480" s="12" t="s">
        <v>1086</v>
      </c>
      <c r="K2480" s="10">
        <v>236250</v>
      </c>
      <c r="L2480" s="11">
        <v>0.5</v>
      </c>
      <c r="M2480" s="13">
        <f t="shared" si="78"/>
        <v>472500</v>
      </c>
      <c r="N2480" s="13">
        <f t="shared" si="79"/>
        <v>700</v>
      </c>
      <c r="O2480" s="4" t="s">
        <v>1018</v>
      </c>
      <c r="P2480" s="12" t="s">
        <v>629</v>
      </c>
    </row>
    <row r="2481" spans="2:16" ht="14.25" customHeight="1">
      <c r="B2481" s="4" t="s">
        <v>13</v>
      </c>
      <c r="C2481" s="4">
        <v>1185732</v>
      </c>
      <c r="D2481" s="5">
        <v>44386</v>
      </c>
      <c r="E2481" s="4" t="s">
        <v>535</v>
      </c>
      <c r="F2481" s="4" t="s">
        <v>1031</v>
      </c>
      <c r="G2481" s="4" t="s">
        <v>1032</v>
      </c>
      <c r="H2481" s="6">
        <v>900</v>
      </c>
      <c r="I2481" s="12" t="s">
        <v>828</v>
      </c>
      <c r="J2481" s="12" t="s">
        <v>1087</v>
      </c>
      <c r="K2481" s="10">
        <v>234000</v>
      </c>
      <c r="L2481" s="11">
        <v>0.4</v>
      </c>
      <c r="M2481" s="13">
        <f t="shared" si="78"/>
        <v>585000</v>
      </c>
      <c r="N2481" s="13">
        <f t="shared" si="79"/>
        <v>650</v>
      </c>
      <c r="O2481" s="4" t="s">
        <v>1018</v>
      </c>
      <c r="P2481" s="12" t="s">
        <v>829</v>
      </c>
    </row>
    <row r="2482" spans="2:16" ht="14.25" customHeight="1">
      <c r="B2482" s="4" t="s">
        <v>13</v>
      </c>
      <c r="C2482" s="4">
        <v>1185732</v>
      </c>
      <c r="D2482" s="5">
        <v>44386</v>
      </c>
      <c r="E2482" s="4" t="s">
        <v>535</v>
      </c>
      <c r="F2482" s="4" t="s">
        <v>1031</v>
      </c>
      <c r="G2482" s="4" t="s">
        <v>1032</v>
      </c>
      <c r="H2482" s="6">
        <v>650</v>
      </c>
      <c r="I2482" s="12" t="s">
        <v>695</v>
      </c>
      <c r="J2482" s="12" t="s">
        <v>1087</v>
      </c>
      <c r="K2482" s="10">
        <v>136500</v>
      </c>
      <c r="L2482" s="11">
        <v>0.35</v>
      </c>
      <c r="M2482" s="13">
        <f t="shared" si="78"/>
        <v>390000</v>
      </c>
      <c r="N2482" s="13">
        <f t="shared" si="79"/>
        <v>600</v>
      </c>
      <c r="O2482" s="4" t="s">
        <v>1018</v>
      </c>
      <c r="P2482" s="12" t="s">
        <v>696</v>
      </c>
    </row>
    <row r="2483" spans="2:16" ht="14.25" customHeight="1">
      <c r="B2483" s="4" t="s">
        <v>13</v>
      </c>
      <c r="C2483" s="4">
        <v>1185732</v>
      </c>
      <c r="D2483" s="5">
        <v>44386</v>
      </c>
      <c r="E2483" s="4" t="s">
        <v>535</v>
      </c>
      <c r="F2483" s="4" t="s">
        <v>1031</v>
      </c>
      <c r="G2483" s="4" t="s">
        <v>1032</v>
      </c>
      <c r="H2483" s="6">
        <v>575</v>
      </c>
      <c r="I2483" s="12" t="s">
        <v>587</v>
      </c>
      <c r="J2483" s="12" t="s">
        <v>1086</v>
      </c>
      <c r="K2483" s="10">
        <v>126500</v>
      </c>
      <c r="L2483" s="11">
        <v>0.4</v>
      </c>
      <c r="M2483" s="13">
        <f t="shared" si="78"/>
        <v>316250</v>
      </c>
      <c r="N2483" s="13">
        <f t="shared" si="79"/>
        <v>550</v>
      </c>
      <c r="O2483" s="4" t="s">
        <v>1018</v>
      </c>
      <c r="P2483" s="12" t="s">
        <v>889</v>
      </c>
    </row>
    <row r="2484" spans="2:16" ht="14.25" customHeight="1">
      <c r="B2484" s="4" t="s">
        <v>13</v>
      </c>
      <c r="C2484" s="4">
        <v>1185732</v>
      </c>
      <c r="D2484" s="5">
        <v>44386</v>
      </c>
      <c r="E2484" s="4" t="s">
        <v>535</v>
      </c>
      <c r="F2484" s="4" t="s">
        <v>1031</v>
      </c>
      <c r="G2484" s="4" t="s">
        <v>1032</v>
      </c>
      <c r="H2484" s="6">
        <v>525</v>
      </c>
      <c r="I2484" s="12" t="s">
        <v>890</v>
      </c>
      <c r="J2484" s="12" t="s">
        <v>1087</v>
      </c>
      <c r="K2484" s="10">
        <v>115500</v>
      </c>
      <c r="L2484" s="11">
        <v>0.4</v>
      </c>
      <c r="M2484" s="13">
        <f t="shared" si="78"/>
        <v>288750</v>
      </c>
      <c r="N2484" s="13">
        <f t="shared" si="79"/>
        <v>550</v>
      </c>
      <c r="O2484" s="4" t="s">
        <v>1018</v>
      </c>
      <c r="P2484" s="12" t="s">
        <v>891</v>
      </c>
    </row>
    <row r="2485" spans="2:16" ht="14.25" customHeight="1">
      <c r="B2485" s="4" t="s">
        <v>13</v>
      </c>
      <c r="C2485" s="4">
        <v>1185732</v>
      </c>
      <c r="D2485" s="5">
        <v>44386</v>
      </c>
      <c r="E2485" s="4" t="s">
        <v>535</v>
      </c>
      <c r="F2485" s="4" t="s">
        <v>1031</v>
      </c>
      <c r="G2485" s="4" t="s">
        <v>1032</v>
      </c>
      <c r="H2485" s="6">
        <v>550</v>
      </c>
      <c r="I2485" s="12" t="s">
        <v>892</v>
      </c>
      <c r="J2485" s="12" t="s">
        <v>1087</v>
      </c>
      <c r="K2485" s="10">
        <v>125125</v>
      </c>
      <c r="L2485" s="11">
        <v>0.35</v>
      </c>
      <c r="M2485" s="13">
        <f t="shared" si="78"/>
        <v>357500</v>
      </c>
      <c r="N2485" s="13">
        <f t="shared" si="79"/>
        <v>650</v>
      </c>
      <c r="O2485" s="4" t="s">
        <v>1018</v>
      </c>
      <c r="P2485" s="12" t="s">
        <v>893</v>
      </c>
    </row>
    <row r="2486" spans="2:16" ht="14.25" customHeight="1">
      <c r="B2486" s="4" t="s">
        <v>13</v>
      </c>
      <c r="C2486" s="4">
        <v>1185732</v>
      </c>
      <c r="D2486" s="5">
        <v>44386</v>
      </c>
      <c r="E2486" s="4" t="s">
        <v>535</v>
      </c>
      <c r="F2486" s="4" t="s">
        <v>1031</v>
      </c>
      <c r="G2486" s="4" t="s">
        <v>1032</v>
      </c>
      <c r="H2486" s="6">
        <v>725</v>
      </c>
      <c r="I2486" s="12" t="s">
        <v>894</v>
      </c>
      <c r="J2486" s="12" t="s">
        <v>1088</v>
      </c>
      <c r="K2486" s="10">
        <v>253750</v>
      </c>
      <c r="L2486" s="11">
        <v>0.5</v>
      </c>
      <c r="M2486" s="13">
        <f t="shared" si="78"/>
        <v>507500</v>
      </c>
      <c r="N2486" s="13">
        <f t="shared" si="79"/>
        <v>700</v>
      </c>
      <c r="O2486" s="4" t="s">
        <v>1018</v>
      </c>
      <c r="P2486" s="12" t="s">
        <v>895</v>
      </c>
    </row>
    <row r="2487" spans="2:16" ht="14.25" customHeight="1">
      <c r="B2487" s="4" t="s">
        <v>13</v>
      </c>
      <c r="C2487" s="4">
        <v>1185732</v>
      </c>
      <c r="D2487" s="5">
        <v>44418</v>
      </c>
      <c r="E2487" s="4" t="s">
        <v>535</v>
      </c>
      <c r="F2487" s="4" t="s">
        <v>1031</v>
      </c>
      <c r="G2487" s="4" t="s">
        <v>1032</v>
      </c>
      <c r="H2487" s="6">
        <v>875</v>
      </c>
      <c r="I2487" s="12" t="s">
        <v>480</v>
      </c>
      <c r="J2487" s="12" t="s">
        <v>1087</v>
      </c>
      <c r="K2487" s="10">
        <v>227500</v>
      </c>
      <c r="L2487" s="11">
        <v>0.4</v>
      </c>
      <c r="M2487" s="13">
        <f t="shared" si="78"/>
        <v>568750</v>
      </c>
      <c r="N2487" s="13">
        <f t="shared" si="79"/>
        <v>650</v>
      </c>
      <c r="O2487" s="4" t="s">
        <v>1018</v>
      </c>
      <c r="P2487" s="12" t="s">
        <v>481</v>
      </c>
    </row>
    <row r="2488" spans="2:16" ht="14.25" customHeight="1">
      <c r="B2488" s="4" t="s">
        <v>13</v>
      </c>
      <c r="C2488" s="4">
        <v>1185732</v>
      </c>
      <c r="D2488" s="5">
        <v>44418</v>
      </c>
      <c r="E2488" s="4" t="s">
        <v>535</v>
      </c>
      <c r="F2488" s="4" t="s">
        <v>1031</v>
      </c>
      <c r="G2488" s="4" t="s">
        <v>1032</v>
      </c>
      <c r="H2488" s="6">
        <v>650</v>
      </c>
      <c r="I2488" s="12" t="s">
        <v>896</v>
      </c>
      <c r="J2488" s="12" t="s">
        <v>1088</v>
      </c>
      <c r="K2488" s="10">
        <v>136500</v>
      </c>
      <c r="L2488" s="11">
        <v>0.35</v>
      </c>
      <c r="M2488" s="13">
        <f t="shared" si="78"/>
        <v>390000</v>
      </c>
      <c r="N2488" s="13">
        <f t="shared" si="79"/>
        <v>600</v>
      </c>
      <c r="O2488" s="4" t="s">
        <v>1018</v>
      </c>
      <c r="P2488" s="12" t="s">
        <v>897</v>
      </c>
    </row>
    <row r="2489" spans="2:16" ht="14.25" customHeight="1">
      <c r="B2489" s="4" t="s">
        <v>13</v>
      </c>
      <c r="C2489" s="4">
        <v>1185732</v>
      </c>
      <c r="D2489" s="5">
        <v>44418</v>
      </c>
      <c r="E2489" s="4" t="s">
        <v>535</v>
      </c>
      <c r="F2489" s="4" t="s">
        <v>1031</v>
      </c>
      <c r="G2489" s="4" t="s">
        <v>1032</v>
      </c>
      <c r="H2489" s="6">
        <v>575</v>
      </c>
      <c r="I2489" s="12" t="s">
        <v>266</v>
      </c>
      <c r="J2489" s="12" t="s">
        <v>1087</v>
      </c>
      <c r="K2489" s="10">
        <v>126500</v>
      </c>
      <c r="L2489" s="11">
        <v>0.4</v>
      </c>
      <c r="M2489" s="13">
        <f t="shared" si="78"/>
        <v>316250</v>
      </c>
      <c r="N2489" s="13">
        <f t="shared" si="79"/>
        <v>550</v>
      </c>
      <c r="O2489" s="4" t="s">
        <v>1018</v>
      </c>
      <c r="P2489" s="12" t="s">
        <v>898</v>
      </c>
    </row>
    <row r="2490" spans="2:16" ht="14.25" customHeight="1">
      <c r="B2490" s="4" t="s">
        <v>13</v>
      </c>
      <c r="C2490" s="4">
        <v>1185732</v>
      </c>
      <c r="D2490" s="5">
        <v>44418</v>
      </c>
      <c r="E2490" s="4" t="s">
        <v>535</v>
      </c>
      <c r="F2490" s="4" t="s">
        <v>1031</v>
      </c>
      <c r="G2490" s="4" t="s">
        <v>1032</v>
      </c>
      <c r="H2490" s="6">
        <v>525</v>
      </c>
      <c r="I2490" s="12" t="s">
        <v>826</v>
      </c>
      <c r="J2490" s="12" t="s">
        <v>1087</v>
      </c>
      <c r="K2490" s="10">
        <v>94500</v>
      </c>
      <c r="L2490" s="11">
        <v>0.4</v>
      </c>
      <c r="M2490" s="13">
        <f t="shared" si="78"/>
        <v>236250</v>
      </c>
      <c r="N2490" s="13">
        <f t="shared" si="79"/>
        <v>450</v>
      </c>
      <c r="O2490" s="4" t="s">
        <v>1018</v>
      </c>
      <c r="P2490" s="12" t="s">
        <v>827</v>
      </c>
    </row>
    <row r="2491" spans="2:16" ht="14.25" customHeight="1">
      <c r="B2491" s="4" t="s">
        <v>13</v>
      </c>
      <c r="C2491" s="4">
        <v>1185732</v>
      </c>
      <c r="D2491" s="5">
        <v>44418</v>
      </c>
      <c r="E2491" s="4" t="s">
        <v>535</v>
      </c>
      <c r="F2491" s="4" t="s">
        <v>1031</v>
      </c>
      <c r="G2491" s="4" t="s">
        <v>1032</v>
      </c>
      <c r="H2491" s="6">
        <v>500</v>
      </c>
      <c r="I2491" s="12" t="s">
        <v>581</v>
      </c>
      <c r="J2491" s="12" t="s">
        <v>1087</v>
      </c>
      <c r="K2491" s="10">
        <v>96250</v>
      </c>
      <c r="L2491" s="11">
        <v>0.35</v>
      </c>
      <c r="M2491" s="13">
        <f t="shared" si="78"/>
        <v>275000</v>
      </c>
      <c r="N2491" s="13">
        <f t="shared" si="79"/>
        <v>550</v>
      </c>
      <c r="O2491" s="4" t="s">
        <v>1018</v>
      </c>
      <c r="P2491" s="12" t="s">
        <v>582</v>
      </c>
    </row>
    <row r="2492" spans="2:16" ht="14.25" customHeight="1">
      <c r="B2492" s="4" t="s">
        <v>13</v>
      </c>
      <c r="C2492" s="4">
        <v>1185732</v>
      </c>
      <c r="D2492" s="5">
        <v>44418</v>
      </c>
      <c r="E2492" s="4" t="s">
        <v>535</v>
      </c>
      <c r="F2492" s="4" t="s">
        <v>1031</v>
      </c>
      <c r="G2492" s="4" t="s">
        <v>1032</v>
      </c>
      <c r="H2492" s="6">
        <v>675</v>
      </c>
      <c r="I2492" s="12" t="s">
        <v>330</v>
      </c>
      <c r="J2492" s="12" t="s">
        <v>1087</v>
      </c>
      <c r="K2492" s="10">
        <v>202500</v>
      </c>
      <c r="L2492" s="11">
        <v>0.5</v>
      </c>
      <c r="M2492" s="13">
        <f t="shared" si="78"/>
        <v>405000</v>
      </c>
      <c r="N2492" s="13">
        <f t="shared" si="79"/>
        <v>600</v>
      </c>
      <c r="O2492" s="4" t="s">
        <v>1018</v>
      </c>
      <c r="P2492" s="12" t="s">
        <v>899</v>
      </c>
    </row>
    <row r="2493" spans="2:16" ht="14.25" customHeight="1">
      <c r="B2493" s="4" t="s">
        <v>13</v>
      </c>
      <c r="C2493" s="4">
        <v>1185732</v>
      </c>
      <c r="D2493" s="5">
        <v>44448</v>
      </c>
      <c r="E2493" s="4" t="s">
        <v>535</v>
      </c>
      <c r="F2493" s="4" t="s">
        <v>1031</v>
      </c>
      <c r="G2493" s="4" t="s">
        <v>1032</v>
      </c>
      <c r="H2493" s="6">
        <v>775</v>
      </c>
      <c r="I2493" s="12" t="s">
        <v>545</v>
      </c>
      <c r="J2493" s="12" t="s">
        <v>1087</v>
      </c>
      <c r="K2493" s="10">
        <v>170500</v>
      </c>
      <c r="L2493" s="11">
        <v>0.4</v>
      </c>
      <c r="M2493" s="13">
        <f t="shared" si="78"/>
        <v>426250</v>
      </c>
      <c r="N2493" s="13">
        <f t="shared" si="79"/>
        <v>550</v>
      </c>
      <c r="O2493" s="4" t="s">
        <v>1018</v>
      </c>
      <c r="P2493" s="12" t="s">
        <v>900</v>
      </c>
    </row>
    <row r="2494" spans="2:16" ht="14.25" customHeight="1">
      <c r="B2494" s="4" t="s">
        <v>13</v>
      </c>
      <c r="C2494" s="4">
        <v>1185732</v>
      </c>
      <c r="D2494" s="5">
        <v>44448</v>
      </c>
      <c r="E2494" s="4" t="s">
        <v>535</v>
      </c>
      <c r="F2494" s="4" t="s">
        <v>1031</v>
      </c>
      <c r="G2494" s="4" t="s">
        <v>1032</v>
      </c>
      <c r="H2494" s="6">
        <v>575</v>
      </c>
      <c r="I2494" s="12" t="s">
        <v>444</v>
      </c>
      <c r="J2494" s="12" t="s">
        <v>1087</v>
      </c>
      <c r="K2494" s="10">
        <v>100625</v>
      </c>
      <c r="L2494" s="11">
        <v>0.35</v>
      </c>
      <c r="M2494" s="13">
        <f t="shared" si="78"/>
        <v>287500</v>
      </c>
      <c r="N2494" s="13">
        <f t="shared" si="79"/>
        <v>500</v>
      </c>
      <c r="O2494" s="4" t="s">
        <v>1018</v>
      </c>
      <c r="P2494" s="12" t="s">
        <v>901</v>
      </c>
    </row>
    <row r="2495" spans="2:16" ht="14.25" customHeight="1">
      <c r="B2495" s="4" t="s">
        <v>13</v>
      </c>
      <c r="C2495" s="4">
        <v>1185732</v>
      </c>
      <c r="D2495" s="5">
        <v>44448</v>
      </c>
      <c r="E2495" s="4" t="s">
        <v>535</v>
      </c>
      <c r="F2495" s="4" t="s">
        <v>1031</v>
      </c>
      <c r="G2495" s="4" t="s">
        <v>1032</v>
      </c>
      <c r="H2495" s="6">
        <v>475</v>
      </c>
      <c r="I2495" s="12" t="s">
        <v>497</v>
      </c>
      <c r="J2495" s="12" t="s">
        <v>1087</v>
      </c>
      <c r="K2495" s="10">
        <v>47500</v>
      </c>
      <c r="L2495" s="11">
        <v>0.4</v>
      </c>
      <c r="M2495" s="13">
        <f t="shared" si="78"/>
        <v>118750</v>
      </c>
      <c r="N2495" s="13">
        <f t="shared" si="79"/>
        <v>250</v>
      </c>
      <c r="O2495" s="4" t="s">
        <v>1018</v>
      </c>
      <c r="P2495" s="12" t="s">
        <v>902</v>
      </c>
    </row>
    <row r="2496" spans="2:16" ht="14.25" customHeight="1">
      <c r="B2496" s="4" t="s">
        <v>13</v>
      </c>
      <c r="C2496" s="4">
        <v>1185732</v>
      </c>
      <c r="D2496" s="5">
        <v>44448</v>
      </c>
      <c r="E2496" s="4" t="s">
        <v>535</v>
      </c>
      <c r="F2496" s="4" t="s">
        <v>1031</v>
      </c>
      <c r="G2496" s="4" t="s">
        <v>1032</v>
      </c>
      <c r="H2496" s="6">
        <v>450</v>
      </c>
      <c r="I2496" s="12" t="s">
        <v>597</v>
      </c>
      <c r="J2496" s="12" t="s">
        <v>1086</v>
      </c>
      <c r="K2496" s="10">
        <v>45000</v>
      </c>
      <c r="L2496" s="11">
        <v>0.4</v>
      </c>
      <c r="M2496" s="13">
        <f t="shared" si="78"/>
        <v>112500</v>
      </c>
      <c r="N2496" s="13">
        <f t="shared" si="79"/>
        <v>250</v>
      </c>
      <c r="O2496" s="4" t="s">
        <v>1018</v>
      </c>
      <c r="P2496" s="12" t="s">
        <v>598</v>
      </c>
    </row>
    <row r="2497" spans="2:16" ht="14.25" customHeight="1">
      <c r="B2497" s="4" t="s">
        <v>13</v>
      </c>
      <c r="C2497" s="4">
        <v>1185732</v>
      </c>
      <c r="D2497" s="5">
        <v>44448</v>
      </c>
      <c r="E2497" s="4" t="s">
        <v>535</v>
      </c>
      <c r="F2497" s="4" t="s">
        <v>1031</v>
      </c>
      <c r="G2497" s="4" t="s">
        <v>1032</v>
      </c>
      <c r="H2497" s="6">
        <v>450</v>
      </c>
      <c r="I2497" s="12" t="s">
        <v>644</v>
      </c>
      <c r="J2497" s="12" t="s">
        <v>1086</v>
      </c>
      <c r="K2497" s="10">
        <v>55125</v>
      </c>
      <c r="L2497" s="11">
        <v>0.35</v>
      </c>
      <c r="M2497" s="13">
        <f t="shared" si="78"/>
        <v>157500</v>
      </c>
      <c r="N2497" s="13">
        <f t="shared" si="79"/>
        <v>350</v>
      </c>
      <c r="O2497" s="4" t="s">
        <v>1018</v>
      </c>
      <c r="P2497" s="12" t="s">
        <v>903</v>
      </c>
    </row>
    <row r="2498" spans="2:16" ht="14.25" customHeight="1">
      <c r="B2498" s="4" t="s">
        <v>13</v>
      </c>
      <c r="C2498" s="4">
        <v>1185732</v>
      </c>
      <c r="D2498" s="5">
        <v>44448</v>
      </c>
      <c r="E2498" s="4" t="s">
        <v>535</v>
      </c>
      <c r="F2498" s="4" t="s">
        <v>1031</v>
      </c>
      <c r="G2498" s="4" t="s">
        <v>1032</v>
      </c>
      <c r="H2498" s="6">
        <v>550</v>
      </c>
      <c r="I2498" s="12" t="s">
        <v>33</v>
      </c>
      <c r="J2498" s="12" t="s">
        <v>1087</v>
      </c>
      <c r="K2498" s="10">
        <v>110000</v>
      </c>
      <c r="L2498" s="11">
        <v>0.5</v>
      </c>
      <c r="M2498" s="13">
        <f t="shared" si="78"/>
        <v>220000</v>
      </c>
      <c r="N2498" s="13">
        <f t="shared" si="79"/>
        <v>400</v>
      </c>
      <c r="O2498" s="4" t="s">
        <v>1018</v>
      </c>
      <c r="P2498" s="12" t="s">
        <v>904</v>
      </c>
    </row>
    <row r="2499" spans="2:16" ht="14.25" customHeight="1">
      <c r="B2499" s="4" t="s">
        <v>13</v>
      </c>
      <c r="C2499" s="4">
        <v>1185732</v>
      </c>
      <c r="D2499" s="5">
        <v>44480</v>
      </c>
      <c r="E2499" s="4" t="s">
        <v>535</v>
      </c>
      <c r="F2499" s="4" t="s">
        <v>1031</v>
      </c>
      <c r="G2499" s="4" t="s">
        <v>1032</v>
      </c>
      <c r="H2499" s="6">
        <v>725</v>
      </c>
      <c r="I2499" s="12" t="s">
        <v>49</v>
      </c>
      <c r="J2499" s="12" t="s">
        <v>1086</v>
      </c>
      <c r="K2499" s="10">
        <v>116000</v>
      </c>
      <c r="L2499" s="11">
        <v>0.4</v>
      </c>
      <c r="M2499" s="13">
        <f t="shared" si="78"/>
        <v>290000</v>
      </c>
      <c r="N2499" s="13">
        <f t="shared" si="79"/>
        <v>400</v>
      </c>
      <c r="O2499" s="4" t="s">
        <v>1018</v>
      </c>
      <c r="P2499" s="12" t="s">
        <v>905</v>
      </c>
    </row>
    <row r="2500" spans="2:16" ht="14.25" customHeight="1">
      <c r="B2500" s="4" t="s">
        <v>13</v>
      </c>
      <c r="C2500" s="4">
        <v>1185732</v>
      </c>
      <c r="D2500" s="5">
        <v>44480</v>
      </c>
      <c r="E2500" s="4" t="s">
        <v>535</v>
      </c>
      <c r="F2500" s="4" t="s">
        <v>1031</v>
      </c>
      <c r="G2500" s="4" t="s">
        <v>1032</v>
      </c>
      <c r="H2500" s="6">
        <v>550</v>
      </c>
      <c r="I2500" s="12" t="s">
        <v>180</v>
      </c>
      <c r="J2500" s="12" t="s">
        <v>1087</v>
      </c>
      <c r="K2500" s="10">
        <v>57750</v>
      </c>
      <c r="L2500" s="11">
        <v>0.35</v>
      </c>
      <c r="M2500" s="13">
        <f t="shared" si="78"/>
        <v>165000</v>
      </c>
      <c r="N2500" s="13">
        <f t="shared" si="79"/>
        <v>300</v>
      </c>
      <c r="O2500" s="4" t="s">
        <v>1018</v>
      </c>
      <c r="P2500" s="12" t="s">
        <v>906</v>
      </c>
    </row>
  </sheetData>
  <autoFilter ref="B5:O2500" xr:uid="{00000000-0009-0000-0000-000000000000}"/>
  <mergeCells count="2">
    <mergeCell ref="C2:G3"/>
    <mergeCell ref="L2:W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73E16-B5D0-49B9-B10C-30EE6BB21622}">
  <dimension ref="B1:W9653"/>
  <sheetViews>
    <sheetView topLeftCell="O1" zoomScaleNormal="100" workbookViewId="0">
      <selection activeCell="Q17" sqref="Q17"/>
    </sheetView>
  </sheetViews>
  <sheetFormatPr defaultColWidth="14.453125" defaultRowHeight="15" customHeight="1"/>
  <cols>
    <col min="1" max="1" width="2.54296875" customWidth="1"/>
    <col min="2" max="2" width="11" bestFit="1" customWidth="1"/>
    <col min="3" max="3" width="13.08984375" bestFit="1" customWidth="1"/>
    <col min="4" max="4" width="12" bestFit="1" customWidth="1"/>
    <col min="5" max="5" width="12" customWidth="1"/>
    <col min="6" max="6" width="13.7265625" bestFit="1" customWidth="1"/>
    <col min="7" max="7" width="51.26953125" bestFit="1" customWidth="1"/>
    <col min="8" max="8" width="51.26953125" customWidth="1"/>
    <col min="9" max="9" width="19" bestFit="1" customWidth="1"/>
    <col min="10" max="10" width="20.1796875" bestFit="1" customWidth="1"/>
    <col min="11" max="11" width="14.26953125" bestFit="1" customWidth="1"/>
    <col min="12" max="12" width="16.7265625" bestFit="1" customWidth="1"/>
    <col min="13" max="13" width="32.6328125" bestFit="1" customWidth="1"/>
    <col min="14" max="14" width="33.81640625" bestFit="1" customWidth="1"/>
    <col min="17" max="17" width="49.54296875" bestFit="1" customWidth="1"/>
  </cols>
  <sheetData>
    <row r="1" spans="2:23" ht="6.75" customHeight="1"/>
    <row r="2" spans="2:23" ht="14.25" customHeight="1">
      <c r="C2" s="161" t="s">
        <v>0</v>
      </c>
      <c r="D2" s="161"/>
      <c r="E2" s="161"/>
      <c r="F2" s="161"/>
    </row>
    <row r="3" spans="2:23" ht="17.25" customHeight="1">
      <c r="C3" s="161"/>
      <c r="D3" s="161"/>
      <c r="E3" s="161"/>
      <c r="F3" s="161"/>
      <c r="I3" s="17"/>
      <c r="J3" s="17"/>
      <c r="K3" s="17"/>
      <c r="L3" s="7"/>
    </row>
    <row r="4" spans="2:23" ht="14.25" customHeight="1">
      <c r="G4" s="28"/>
      <c r="H4" s="28"/>
      <c r="I4" s="28"/>
      <c r="J4" s="28"/>
      <c r="K4" s="28"/>
      <c r="L4" s="8"/>
    </row>
    <row r="5" spans="2:23" ht="14.25" customHeight="1">
      <c r="B5" s="3" t="s">
        <v>4</v>
      </c>
      <c r="C5" s="3" t="s">
        <v>5</v>
      </c>
      <c r="D5" s="3" t="s">
        <v>6</v>
      </c>
      <c r="E5" s="3" t="s">
        <v>1041</v>
      </c>
      <c r="F5" s="3" t="s">
        <v>7</v>
      </c>
      <c r="G5" s="9" t="s">
        <v>11</v>
      </c>
      <c r="H5" s="9" t="s">
        <v>1098</v>
      </c>
      <c r="I5" s="3" t="s">
        <v>8</v>
      </c>
      <c r="J5" s="3" t="s">
        <v>9</v>
      </c>
      <c r="K5" s="3" t="s">
        <v>1040</v>
      </c>
      <c r="L5" s="3" t="s">
        <v>10</v>
      </c>
      <c r="M5" s="3" t="s">
        <v>1043</v>
      </c>
      <c r="N5" s="3" t="s">
        <v>1044</v>
      </c>
    </row>
    <row r="6" spans="2:23" ht="14.25" customHeight="1">
      <c r="B6" s="4" t="s">
        <v>14</v>
      </c>
      <c r="C6" s="4" t="s">
        <v>15</v>
      </c>
      <c r="D6" s="4" t="s">
        <v>15</v>
      </c>
      <c r="E6" s="13">
        <f t="shared" ref="E6:E69" si="0">K6/F6</f>
        <v>500</v>
      </c>
      <c r="F6" s="6">
        <v>1200</v>
      </c>
      <c r="G6" s="12" t="s">
        <v>17</v>
      </c>
      <c r="H6" s="12" t="s">
        <v>1086</v>
      </c>
      <c r="I6" s="10">
        <v>300000</v>
      </c>
      <c r="J6" s="11">
        <v>0.5</v>
      </c>
      <c r="K6" s="13">
        <f>I6/J6</f>
        <v>600000</v>
      </c>
      <c r="L6" s="4" t="s">
        <v>16</v>
      </c>
      <c r="M6">
        <f>_xlfn.RANK.EQ(I6,I$6:I2500,1)</f>
        <v>2465</v>
      </c>
      <c r="N6">
        <f>_xlfn.RANK.EQ(I6,I$6:I2500,0)</f>
        <v>30</v>
      </c>
    </row>
    <row r="7" spans="2:23" ht="14.25" customHeight="1">
      <c r="B7" s="4" t="s">
        <v>14</v>
      </c>
      <c r="C7" s="4" t="s">
        <v>15</v>
      </c>
      <c r="D7" s="4" t="s">
        <v>15</v>
      </c>
      <c r="E7" s="13">
        <f t="shared" si="0"/>
        <v>500</v>
      </c>
      <c r="F7" s="6">
        <v>1000</v>
      </c>
      <c r="G7" s="12" t="s">
        <v>19</v>
      </c>
      <c r="H7" s="12" t="s">
        <v>1086</v>
      </c>
      <c r="I7" s="10">
        <v>150000</v>
      </c>
      <c r="J7" s="11">
        <v>0.3</v>
      </c>
      <c r="K7" s="13">
        <f t="shared" ref="K7:K70" si="1">I7/J7</f>
        <v>500000</v>
      </c>
      <c r="L7" s="4" t="s">
        <v>16</v>
      </c>
      <c r="M7">
        <f>_xlfn.RANK.EQ(I7,I$6:I2501,1)</f>
        <v>2058</v>
      </c>
      <c r="N7">
        <f>_xlfn.RANK.EQ(I7,I$6:I2501,0)</f>
        <v>432</v>
      </c>
    </row>
    <row r="8" spans="2:23" ht="14.25" customHeight="1" thickBot="1">
      <c r="B8" s="4" t="s">
        <v>14</v>
      </c>
      <c r="C8" s="4" t="s">
        <v>15</v>
      </c>
      <c r="D8" s="4" t="s">
        <v>15</v>
      </c>
      <c r="E8" s="13">
        <f t="shared" si="0"/>
        <v>400</v>
      </c>
      <c r="F8" s="6">
        <v>1000</v>
      </c>
      <c r="G8" s="12" t="s">
        <v>21</v>
      </c>
      <c r="H8" s="12" t="s">
        <v>1088</v>
      </c>
      <c r="I8" s="10">
        <v>140000</v>
      </c>
      <c r="J8" s="11">
        <v>0.35</v>
      </c>
      <c r="K8" s="13">
        <f t="shared" si="1"/>
        <v>400000</v>
      </c>
      <c r="L8" s="4" t="s">
        <v>16</v>
      </c>
      <c r="M8">
        <f>_xlfn.RANK.EQ(I8,I$6:I2502,1)</f>
        <v>1962</v>
      </c>
      <c r="N8">
        <f>_xlfn.RANK.EQ(I8,I$6:I2502,0)</f>
        <v>523</v>
      </c>
    </row>
    <row r="9" spans="2:23" ht="14.25" customHeight="1" thickBot="1">
      <c r="B9" s="4" t="s">
        <v>14</v>
      </c>
      <c r="C9" s="4" t="s">
        <v>15</v>
      </c>
      <c r="D9" s="4" t="s">
        <v>15</v>
      </c>
      <c r="E9" s="13">
        <f t="shared" si="0"/>
        <v>450</v>
      </c>
      <c r="F9" s="6">
        <v>850</v>
      </c>
      <c r="G9" s="12" t="s">
        <v>23</v>
      </c>
      <c r="H9" s="12" t="s">
        <v>1088</v>
      </c>
      <c r="I9" s="10">
        <v>133875</v>
      </c>
      <c r="J9" s="11">
        <v>0.35</v>
      </c>
      <c r="K9" s="13">
        <f t="shared" si="1"/>
        <v>382500</v>
      </c>
      <c r="L9" s="4" t="s">
        <v>16</v>
      </c>
      <c r="M9">
        <f>_xlfn.RANK.EQ(I9,I$6:I2503,1)</f>
        <v>1916</v>
      </c>
      <c r="N9">
        <f>_xlfn.RANK.EQ(I9,I$6:I2503,0)</f>
        <v>577</v>
      </c>
      <c r="S9" s="162" t="s">
        <v>1048</v>
      </c>
      <c r="T9" s="163"/>
      <c r="U9" s="163"/>
      <c r="V9" s="163"/>
      <c r="W9" s="164"/>
    </row>
    <row r="10" spans="2:23" ht="14.25" customHeight="1" thickBot="1">
      <c r="B10" s="4" t="s">
        <v>14</v>
      </c>
      <c r="C10" s="4" t="s">
        <v>15</v>
      </c>
      <c r="D10" s="4" t="s">
        <v>15</v>
      </c>
      <c r="E10" s="13">
        <f t="shared" si="0"/>
        <v>600</v>
      </c>
      <c r="F10" s="6">
        <v>900</v>
      </c>
      <c r="G10" s="12" t="s">
        <v>25</v>
      </c>
      <c r="H10" s="12" t="s">
        <v>1088</v>
      </c>
      <c r="I10" s="10">
        <v>162000</v>
      </c>
      <c r="J10" s="11">
        <v>0.3</v>
      </c>
      <c r="K10" s="13">
        <f t="shared" si="1"/>
        <v>540000</v>
      </c>
      <c r="L10" s="4" t="s">
        <v>16</v>
      </c>
      <c r="M10">
        <f>_xlfn.RANK.EQ(I10,I$6:I2504,1)</f>
        <v>2131</v>
      </c>
      <c r="N10">
        <f>_xlfn.RANK.EQ(I10,I$6:I2504,0)</f>
        <v>355</v>
      </c>
      <c r="S10" s="20"/>
      <c r="T10" s="165" t="s">
        <v>1049</v>
      </c>
      <c r="U10" s="166"/>
      <c r="V10" s="165" t="s">
        <v>1050</v>
      </c>
      <c r="W10" s="166"/>
    </row>
    <row r="11" spans="2:23" ht="14.25" customHeight="1" thickBot="1">
      <c r="B11" s="4" t="s">
        <v>14</v>
      </c>
      <c r="C11" s="4" t="s">
        <v>15</v>
      </c>
      <c r="D11" s="4" t="s">
        <v>15</v>
      </c>
      <c r="E11" s="13">
        <f t="shared" si="0"/>
        <v>500</v>
      </c>
      <c r="F11" s="6">
        <v>1000</v>
      </c>
      <c r="G11" s="12" t="s">
        <v>27</v>
      </c>
      <c r="H11" s="12" t="s">
        <v>1087</v>
      </c>
      <c r="I11" s="10">
        <v>125000</v>
      </c>
      <c r="J11" s="11">
        <v>0.25</v>
      </c>
      <c r="K11" s="13">
        <f t="shared" si="1"/>
        <v>500000</v>
      </c>
      <c r="L11" s="4" t="s">
        <v>16</v>
      </c>
      <c r="M11">
        <f>_xlfn.RANK.EQ(I11,I$6:I2505,1)</f>
        <v>1816</v>
      </c>
      <c r="N11">
        <f>_xlfn.RANK.EQ(I11,I$6:I2505,0)</f>
        <v>675</v>
      </c>
      <c r="S11" s="20"/>
      <c r="T11" s="21" t="s">
        <v>1051</v>
      </c>
      <c r="U11" s="22" t="s">
        <v>1052</v>
      </c>
      <c r="V11" s="22" t="s">
        <v>1051</v>
      </c>
      <c r="W11" s="23" t="s">
        <v>1052</v>
      </c>
    </row>
    <row r="12" spans="2:23" ht="14.25" customHeight="1" thickBot="1">
      <c r="B12" s="4" t="s">
        <v>14</v>
      </c>
      <c r="C12" s="4" t="s">
        <v>15</v>
      </c>
      <c r="D12" s="4" t="s">
        <v>15</v>
      </c>
      <c r="E12" s="13">
        <f t="shared" si="0"/>
        <v>500</v>
      </c>
      <c r="F12" s="6">
        <v>1250</v>
      </c>
      <c r="G12" s="12" t="s">
        <v>29</v>
      </c>
      <c r="H12" s="12" t="s">
        <v>1087</v>
      </c>
      <c r="I12" s="10">
        <v>312500</v>
      </c>
      <c r="J12" s="11">
        <v>0.5</v>
      </c>
      <c r="K12" s="13">
        <f t="shared" si="1"/>
        <v>625000</v>
      </c>
      <c r="L12" s="4" t="s">
        <v>16</v>
      </c>
      <c r="M12">
        <f>_xlfn.RANK.EQ(I12,I$6:I2506,1)</f>
        <v>2472</v>
      </c>
      <c r="N12">
        <f>_xlfn.RANK.EQ(I12,I$6:I2506,0)</f>
        <v>24</v>
      </c>
      <c r="Q12" s="3" t="s">
        <v>1045</v>
      </c>
      <c r="S12" s="24">
        <v>1</v>
      </c>
      <c r="T12" s="25">
        <f>LARGE(K$6:K$2500,$S12)</f>
        <v>825000</v>
      </c>
      <c r="U12" s="26">
        <f>LARGE(F$6:F$2500,$S12)</f>
        <v>1275</v>
      </c>
      <c r="V12" s="25">
        <f>SMALL(K$6:K$2500,$S12)</f>
        <v>0</v>
      </c>
      <c r="W12" s="24">
        <f>SMALL(F$6:F$2500,$S12)</f>
        <v>0</v>
      </c>
    </row>
    <row r="13" spans="2:23" ht="14.25" customHeight="1" thickBot="1">
      <c r="B13" s="4" t="s">
        <v>14</v>
      </c>
      <c r="C13" s="4" t="s">
        <v>15</v>
      </c>
      <c r="D13" s="4" t="s">
        <v>15</v>
      </c>
      <c r="E13" s="13">
        <f t="shared" si="0"/>
        <v>500</v>
      </c>
      <c r="F13" s="6">
        <v>900</v>
      </c>
      <c r="G13" s="12" t="s">
        <v>27</v>
      </c>
      <c r="H13" s="12" t="s">
        <v>1087</v>
      </c>
      <c r="I13" s="10">
        <v>135000</v>
      </c>
      <c r="J13" s="11">
        <v>0.3</v>
      </c>
      <c r="K13" s="13">
        <f t="shared" si="1"/>
        <v>450000</v>
      </c>
      <c r="L13" s="4" t="s">
        <v>31</v>
      </c>
      <c r="M13">
        <f>_xlfn.RANK.EQ(I13,I$6:I2507,1)</f>
        <v>1928</v>
      </c>
      <c r="N13">
        <f>_xlfn.RANK.EQ(I13,I$6:I2507,0)</f>
        <v>556</v>
      </c>
      <c r="Q13" s="29" t="s">
        <v>1046</v>
      </c>
      <c r="S13" s="24">
        <v>2</v>
      </c>
      <c r="T13" s="25">
        <f t="shared" ref="T13:T21" si="2">LARGE(K$6:K$2500,$S13)</f>
        <v>825000</v>
      </c>
      <c r="U13" s="26">
        <f t="shared" ref="U13:U21" si="3">LARGE(F$6:F$2500,$S13)</f>
        <v>1250</v>
      </c>
      <c r="V13" s="25">
        <f t="shared" ref="V13:V21" si="4">SMALL(K$6:K$2500,$S13)</f>
        <v>0</v>
      </c>
      <c r="W13" s="24">
        <f t="shared" ref="W13:W21" si="5">SMALL(F$6:F$2500,$S13)</f>
        <v>0</v>
      </c>
    </row>
    <row r="14" spans="2:23" ht="14.25" customHeight="1" thickBot="1">
      <c r="B14" s="4" t="s">
        <v>14</v>
      </c>
      <c r="C14" s="4" t="s">
        <v>15</v>
      </c>
      <c r="D14" s="4" t="s">
        <v>15</v>
      </c>
      <c r="E14" s="13">
        <f t="shared" si="0"/>
        <v>400</v>
      </c>
      <c r="F14" s="6">
        <v>950</v>
      </c>
      <c r="G14" s="12" t="s">
        <v>33</v>
      </c>
      <c r="H14" s="12" t="s">
        <v>1087</v>
      </c>
      <c r="I14" s="10">
        <v>133000</v>
      </c>
      <c r="J14" s="11">
        <v>0.35</v>
      </c>
      <c r="K14" s="13">
        <f t="shared" si="1"/>
        <v>380000</v>
      </c>
      <c r="L14" s="4" t="s">
        <v>31</v>
      </c>
      <c r="M14">
        <f>_xlfn.RANK.EQ(I14,I$6:I2508,1)</f>
        <v>1912</v>
      </c>
      <c r="N14">
        <f>_xlfn.RANK.EQ(I14,I$6:I2508,0)</f>
        <v>581</v>
      </c>
      <c r="Q14" s="18">
        <f>AVERAGEIF(B6:B2500,"Northeast",K6:K2500)</f>
        <v>279720.48611111112</v>
      </c>
      <c r="S14" s="24">
        <v>3</v>
      </c>
      <c r="T14" s="25">
        <f t="shared" si="2"/>
        <v>810000</v>
      </c>
      <c r="U14" s="26">
        <f t="shared" si="3"/>
        <v>1250</v>
      </c>
      <c r="V14" s="25">
        <f t="shared" si="4"/>
        <v>7500</v>
      </c>
      <c r="W14" s="24">
        <f t="shared" si="5"/>
        <v>25</v>
      </c>
    </row>
    <row r="15" spans="2:23" ht="14.25" customHeight="1" thickBot="1">
      <c r="B15" s="4" t="s">
        <v>14</v>
      </c>
      <c r="C15" s="4" t="s">
        <v>15</v>
      </c>
      <c r="D15" s="4" t="s">
        <v>15</v>
      </c>
      <c r="E15" s="13">
        <f t="shared" si="0"/>
        <v>450</v>
      </c>
      <c r="F15" s="6">
        <v>825</v>
      </c>
      <c r="G15" s="12" t="s">
        <v>35</v>
      </c>
      <c r="H15" s="12" t="s">
        <v>1087</v>
      </c>
      <c r="I15" s="10">
        <v>129937.5</v>
      </c>
      <c r="J15" s="11">
        <v>0.35</v>
      </c>
      <c r="K15" s="13">
        <f t="shared" si="1"/>
        <v>371250</v>
      </c>
      <c r="L15" s="4" t="s">
        <v>31</v>
      </c>
      <c r="M15">
        <f>_xlfn.RANK.EQ(I15,I$6:I2509,1)</f>
        <v>1875</v>
      </c>
      <c r="N15">
        <f>_xlfn.RANK.EQ(I15,I$6:I2509,0)</f>
        <v>616</v>
      </c>
      <c r="S15" s="24">
        <v>4</v>
      </c>
      <c r="T15" s="25">
        <f t="shared" si="2"/>
        <v>810000</v>
      </c>
      <c r="U15" s="26">
        <f t="shared" si="3"/>
        <v>1250</v>
      </c>
      <c r="V15" s="25">
        <f t="shared" si="4"/>
        <v>8750</v>
      </c>
      <c r="W15" s="24">
        <f t="shared" si="5"/>
        <v>25</v>
      </c>
    </row>
    <row r="16" spans="2:23" ht="14.25" customHeight="1" thickBot="1">
      <c r="B16" s="4" t="s">
        <v>14</v>
      </c>
      <c r="C16" s="4" t="s">
        <v>15</v>
      </c>
      <c r="D16" s="4" t="s">
        <v>15</v>
      </c>
      <c r="E16" s="13">
        <f t="shared" si="0"/>
        <v>600</v>
      </c>
      <c r="F16" s="6">
        <v>900</v>
      </c>
      <c r="G16" s="12" t="s">
        <v>37</v>
      </c>
      <c r="H16" s="12" t="s">
        <v>1086</v>
      </c>
      <c r="I16" s="10">
        <v>162000</v>
      </c>
      <c r="J16" s="11">
        <v>0.3</v>
      </c>
      <c r="K16" s="13">
        <f t="shared" si="1"/>
        <v>540000</v>
      </c>
      <c r="L16" s="4" t="s">
        <v>31</v>
      </c>
      <c r="M16">
        <f>_xlfn.RANK.EQ(I16,I$6:I2510,1)</f>
        <v>2131</v>
      </c>
      <c r="N16">
        <f>_xlfn.RANK.EQ(I16,I$6:I2510,0)</f>
        <v>355</v>
      </c>
      <c r="Q16" s="30" t="s">
        <v>1047</v>
      </c>
      <c r="S16" s="24">
        <v>5</v>
      </c>
      <c r="T16" s="25">
        <f t="shared" si="2"/>
        <v>807500</v>
      </c>
      <c r="U16" s="26">
        <f t="shared" si="3"/>
        <v>1220</v>
      </c>
      <c r="V16" s="25">
        <f t="shared" si="4"/>
        <v>8750</v>
      </c>
      <c r="W16" s="24">
        <f t="shared" si="5"/>
        <v>25</v>
      </c>
    </row>
    <row r="17" spans="2:23" ht="14.25" customHeight="1" thickBot="1">
      <c r="B17" s="4" t="s">
        <v>14</v>
      </c>
      <c r="C17" s="4" t="s">
        <v>15</v>
      </c>
      <c r="D17" s="4" t="s">
        <v>15</v>
      </c>
      <c r="E17" s="13">
        <f t="shared" si="0"/>
        <v>500</v>
      </c>
      <c r="F17" s="6">
        <v>1000</v>
      </c>
      <c r="G17" s="12" t="s">
        <v>19</v>
      </c>
      <c r="H17" s="12" t="s">
        <v>1086</v>
      </c>
      <c r="I17" s="10">
        <v>125000</v>
      </c>
      <c r="J17" s="11">
        <v>0.25</v>
      </c>
      <c r="K17" s="13">
        <f t="shared" si="1"/>
        <v>500000</v>
      </c>
      <c r="L17" s="4" t="s">
        <v>31</v>
      </c>
      <c r="M17">
        <f>_xlfn.RANK.EQ(I17,I$6:I2511,1)</f>
        <v>1816</v>
      </c>
      <c r="N17">
        <f>_xlfn.RANK.EQ(I17,I$6:I2511,0)</f>
        <v>675</v>
      </c>
      <c r="Q17" s="19">
        <f>SUMIF(B6:B2500,"Northeast",K6:K2500)</f>
        <v>80559500</v>
      </c>
      <c r="S17" s="24">
        <v>6</v>
      </c>
      <c r="T17" s="25">
        <f t="shared" si="2"/>
        <v>807500</v>
      </c>
      <c r="U17" s="26">
        <f t="shared" si="3"/>
        <v>1220</v>
      </c>
      <c r="V17" s="25">
        <f t="shared" si="4"/>
        <v>8750</v>
      </c>
      <c r="W17" s="24">
        <f t="shared" si="5"/>
        <v>25</v>
      </c>
    </row>
    <row r="18" spans="2:23" ht="14.25" customHeight="1">
      <c r="B18" s="4" t="s">
        <v>14</v>
      </c>
      <c r="C18" s="4" t="s">
        <v>15</v>
      </c>
      <c r="D18" s="4" t="s">
        <v>15</v>
      </c>
      <c r="E18" s="13">
        <f t="shared" si="0"/>
        <v>500</v>
      </c>
      <c r="F18" s="6">
        <v>1220</v>
      </c>
      <c r="G18" s="12" t="s">
        <v>40</v>
      </c>
      <c r="H18" s="12" t="s">
        <v>1086</v>
      </c>
      <c r="I18" s="10">
        <v>305000</v>
      </c>
      <c r="J18" s="11">
        <v>0.5</v>
      </c>
      <c r="K18" s="13">
        <f t="shared" si="1"/>
        <v>610000</v>
      </c>
      <c r="L18" s="4" t="s">
        <v>31</v>
      </c>
      <c r="M18">
        <f>_xlfn.RANK.EQ(I18,I$6:I2512,1)</f>
        <v>2467</v>
      </c>
      <c r="N18">
        <f>_xlfn.RANK.EQ(I18,I$6:I2512,0)</f>
        <v>29</v>
      </c>
      <c r="S18" s="24">
        <v>7</v>
      </c>
      <c r="T18" s="25">
        <f t="shared" si="2"/>
        <v>780000</v>
      </c>
      <c r="U18" s="26">
        <f t="shared" si="3"/>
        <v>1200</v>
      </c>
      <c r="V18" s="25">
        <f t="shared" si="4"/>
        <v>10000</v>
      </c>
      <c r="W18" s="24">
        <f t="shared" si="5"/>
        <v>25</v>
      </c>
    </row>
    <row r="19" spans="2:23" ht="14.25" customHeight="1">
      <c r="B19" s="4" t="s">
        <v>14</v>
      </c>
      <c r="C19" s="4" t="s">
        <v>15</v>
      </c>
      <c r="D19" s="4" t="s">
        <v>15</v>
      </c>
      <c r="E19" s="13">
        <f t="shared" si="0"/>
        <v>500</v>
      </c>
      <c r="F19" s="6">
        <v>925</v>
      </c>
      <c r="G19" s="12" t="s">
        <v>42</v>
      </c>
      <c r="H19" s="12" t="s">
        <v>1087</v>
      </c>
      <c r="I19" s="10">
        <v>138750</v>
      </c>
      <c r="J19" s="11">
        <v>0.3</v>
      </c>
      <c r="K19" s="13">
        <f t="shared" si="1"/>
        <v>462500</v>
      </c>
      <c r="L19" s="4" t="s">
        <v>31</v>
      </c>
      <c r="M19">
        <f>_xlfn.RANK.EQ(I19,I$6:I2513,1)</f>
        <v>1957</v>
      </c>
      <c r="N19">
        <f>_xlfn.RANK.EQ(I19,I$6:I2513,0)</f>
        <v>539</v>
      </c>
      <c r="S19" s="24">
        <v>8</v>
      </c>
      <c r="T19" s="25">
        <f t="shared" si="2"/>
        <v>765000</v>
      </c>
      <c r="U19" s="26">
        <f t="shared" si="3"/>
        <v>1200</v>
      </c>
      <c r="V19" s="25">
        <f t="shared" si="4"/>
        <v>11250</v>
      </c>
      <c r="W19" s="24">
        <f t="shared" si="5"/>
        <v>25</v>
      </c>
    </row>
    <row r="20" spans="2:23" ht="14.25" customHeight="1">
      <c r="B20" s="4" t="s">
        <v>14</v>
      </c>
      <c r="C20" s="4" t="s">
        <v>15</v>
      </c>
      <c r="D20" s="4" t="s">
        <v>15</v>
      </c>
      <c r="E20" s="13">
        <f t="shared" si="0"/>
        <v>400</v>
      </c>
      <c r="F20" s="6">
        <v>950</v>
      </c>
      <c r="G20" s="12" t="s">
        <v>44</v>
      </c>
      <c r="H20" s="12" t="s">
        <v>1087</v>
      </c>
      <c r="I20" s="10">
        <v>133000</v>
      </c>
      <c r="J20" s="11">
        <v>0.35</v>
      </c>
      <c r="K20" s="13">
        <f t="shared" si="1"/>
        <v>380000</v>
      </c>
      <c r="L20" s="4" t="s">
        <v>31</v>
      </c>
      <c r="M20">
        <f>_xlfn.RANK.EQ(I20,I$6:I2514,1)</f>
        <v>1912</v>
      </c>
      <c r="N20">
        <f>_xlfn.RANK.EQ(I20,I$6:I2514,0)</f>
        <v>581</v>
      </c>
      <c r="S20" s="24">
        <v>9</v>
      </c>
      <c r="T20" s="25">
        <f t="shared" si="2"/>
        <v>752500</v>
      </c>
      <c r="U20" s="26">
        <f t="shared" si="3"/>
        <v>1200</v>
      </c>
      <c r="V20" s="25">
        <f t="shared" si="4"/>
        <v>11250</v>
      </c>
      <c r="W20" s="24">
        <f t="shared" si="5"/>
        <v>25</v>
      </c>
    </row>
    <row r="21" spans="2:23" ht="14.25" customHeight="1" thickBot="1">
      <c r="B21" s="4" t="s">
        <v>14</v>
      </c>
      <c r="C21" s="4" t="s">
        <v>15</v>
      </c>
      <c r="D21" s="4" t="s">
        <v>15</v>
      </c>
      <c r="E21" s="13">
        <f t="shared" si="0"/>
        <v>450</v>
      </c>
      <c r="F21" s="6">
        <v>800</v>
      </c>
      <c r="G21" s="12" t="s">
        <v>46</v>
      </c>
      <c r="H21" s="12" t="s">
        <v>1087</v>
      </c>
      <c r="I21" s="10">
        <v>126000</v>
      </c>
      <c r="J21" s="11">
        <v>0.35</v>
      </c>
      <c r="K21" s="13">
        <f t="shared" si="1"/>
        <v>360000</v>
      </c>
      <c r="L21" s="4" t="s">
        <v>31</v>
      </c>
      <c r="M21">
        <f>_xlfn.RANK.EQ(I21,I$6:I2515,1)</f>
        <v>1826</v>
      </c>
      <c r="N21">
        <f>_xlfn.RANK.EQ(I21,I$6:I2515,0)</f>
        <v>654</v>
      </c>
      <c r="S21" s="27">
        <v>10</v>
      </c>
      <c r="T21" s="139">
        <f t="shared" si="2"/>
        <v>750000</v>
      </c>
      <c r="U21" s="140">
        <f t="shared" si="3"/>
        <v>1200</v>
      </c>
      <c r="V21" s="139">
        <f t="shared" si="4"/>
        <v>15000</v>
      </c>
      <c r="W21" s="27">
        <f t="shared" si="5"/>
        <v>50</v>
      </c>
    </row>
    <row r="22" spans="2:23" ht="14.25" customHeight="1">
      <c r="B22" s="4" t="s">
        <v>14</v>
      </c>
      <c r="C22" s="4" t="s">
        <v>15</v>
      </c>
      <c r="D22" s="4" t="s">
        <v>15</v>
      </c>
      <c r="E22" s="13">
        <f t="shared" si="0"/>
        <v>600</v>
      </c>
      <c r="F22" s="6">
        <v>850</v>
      </c>
      <c r="G22" s="12" t="s">
        <v>35</v>
      </c>
      <c r="H22" s="12" t="s">
        <v>1087</v>
      </c>
      <c r="I22" s="10">
        <v>153000</v>
      </c>
      <c r="J22" s="11">
        <v>0.3</v>
      </c>
      <c r="K22" s="13">
        <f t="shared" si="1"/>
        <v>510000</v>
      </c>
      <c r="L22" s="4" t="s">
        <v>31</v>
      </c>
      <c r="M22">
        <f>_xlfn.RANK.EQ(I22,I$6:I2516,1)</f>
        <v>2075</v>
      </c>
      <c r="N22">
        <f>_xlfn.RANK.EQ(I22,I$6:I2516,0)</f>
        <v>421</v>
      </c>
    </row>
    <row r="23" spans="2:23" ht="14.25" customHeight="1">
      <c r="B23" s="4" t="s">
        <v>14</v>
      </c>
      <c r="C23" s="4" t="s">
        <v>15</v>
      </c>
      <c r="D23" s="4" t="s">
        <v>15</v>
      </c>
      <c r="E23" s="13">
        <f t="shared" si="0"/>
        <v>500</v>
      </c>
      <c r="F23" s="6">
        <v>950</v>
      </c>
      <c r="G23" s="12" t="s">
        <v>49</v>
      </c>
      <c r="H23" s="12" t="s">
        <v>1086</v>
      </c>
      <c r="I23" s="10">
        <v>118750</v>
      </c>
      <c r="J23" s="11">
        <v>0.25</v>
      </c>
      <c r="K23" s="13">
        <f t="shared" si="1"/>
        <v>475000</v>
      </c>
      <c r="L23" s="4" t="s">
        <v>31</v>
      </c>
      <c r="M23">
        <f>_xlfn.RANK.EQ(I23,I$6:I2517,1)</f>
        <v>1762</v>
      </c>
      <c r="N23">
        <f>_xlfn.RANK.EQ(I23,I$6:I2517,0)</f>
        <v>732</v>
      </c>
    </row>
    <row r="24" spans="2:23" ht="14.25" customHeight="1">
      <c r="B24" s="4" t="s">
        <v>14</v>
      </c>
      <c r="C24" s="4" t="s">
        <v>15</v>
      </c>
      <c r="D24" s="4" t="s">
        <v>15</v>
      </c>
      <c r="E24" s="13">
        <f t="shared" si="0"/>
        <v>500</v>
      </c>
      <c r="F24" s="6">
        <v>1200</v>
      </c>
      <c r="G24" s="12" t="s">
        <v>19</v>
      </c>
      <c r="H24" s="12" t="s">
        <v>1086</v>
      </c>
      <c r="I24" s="10">
        <v>300000</v>
      </c>
      <c r="J24" s="11">
        <v>0.5</v>
      </c>
      <c r="K24" s="13">
        <f t="shared" si="1"/>
        <v>600000</v>
      </c>
      <c r="L24" s="4" t="s">
        <v>31</v>
      </c>
      <c r="M24">
        <f>_xlfn.RANK.EQ(I24,I$6:I2518,1)</f>
        <v>2465</v>
      </c>
      <c r="N24">
        <f>_xlfn.RANK.EQ(I24,I$6:I2518,0)</f>
        <v>30</v>
      </c>
    </row>
    <row r="25" spans="2:23" ht="14.25" customHeight="1">
      <c r="B25" s="4" t="s">
        <v>14</v>
      </c>
      <c r="C25" s="4" t="s">
        <v>15</v>
      </c>
      <c r="D25" s="4" t="s">
        <v>15</v>
      </c>
      <c r="E25" s="13">
        <f t="shared" si="0"/>
        <v>500</v>
      </c>
      <c r="F25" s="6">
        <v>900</v>
      </c>
      <c r="G25" s="12" t="s">
        <v>52</v>
      </c>
      <c r="H25" s="12" t="s">
        <v>1086</v>
      </c>
      <c r="I25" s="10">
        <v>135000</v>
      </c>
      <c r="J25" s="11">
        <v>0.3</v>
      </c>
      <c r="K25" s="13">
        <f t="shared" si="1"/>
        <v>450000</v>
      </c>
      <c r="L25" s="4" t="s">
        <v>31</v>
      </c>
      <c r="M25">
        <f>_xlfn.RANK.EQ(I25,I$6:I2519,1)</f>
        <v>1928</v>
      </c>
      <c r="N25">
        <f>_xlfn.RANK.EQ(I25,I$6:I2519,0)</f>
        <v>556</v>
      </c>
    </row>
    <row r="26" spans="2:23" ht="14.25" customHeight="1">
      <c r="B26" s="4" t="s">
        <v>14</v>
      </c>
      <c r="C26" s="4" t="s">
        <v>15</v>
      </c>
      <c r="D26" s="4" t="s">
        <v>15</v>
      </c>
      <c r="E26" s="13">
        <f t="shared" si="0"/>
        <v>400</v>
      </c>
      <c r="F26" s="6">
        <v>900</v>
      </c>
      <c r="G26" s="12" t="s">
        <v>49</v>
      </c>
      <c r="H26" s="12" t="s">
        <v>1086</v>
      </c>
      <c r="I26" s="10">
        <v>126000</v>
      </c>
      <c r="J26" s="11">
        <v>0.35</v>
      </c>
      <c r="K26" s="13">
        <f t="shared" si="1"/>
        <v>360000</v>
      </c>
      <c r="L26" s="4" t="s">
        <v>31</v>
      </c>
      <c r="M26">
        <f>_xlfn.RANK.EQ(I26,I$6:I2520,1)</f>
        <v>1826</v>
      </c>
      <c r="N26">
        <f>_xlfn.RANK.EQ(I26,I$6:I2520,0)</f>
        <v>654</v>
      </c>
    </row>
    <row r="27" spans="2:23" ht="14.25" customHeight="1">
      <c r="B27" s="4" t="s">
        <v>14</v>
      </c>
      <c r="C27" s="4" t="s">
        <v>15</v>
      </c>
      <c r="D27" s="4" t="s">
        <v>15</v>
      </c>
      <c r="E27" s="13">
        <f t="shared" si="0"/>
        <v>450</v>
      </c>
      <c r="F27" s="6">
        <v>825</v>
      </c>
      <c r="G27" s="12" t="s">
        <v>55</v>
      </c>
      <c r="H27" s="12" t="s">
        <v>1087</v>
      </c>
      <c r="I27" s="10">
        <v>129937.5</v>
      </c>
      <c r="J27" s="11">
        <v>0.35</v>
      </c>
      <c r="K27" s="13">
        <f t="shared" si="1"/>
        <v>371250</v>
      </c>
      <c r="L27" s="4" t="s">
        <v>31</v>
      </c>
      <c r="M27">
        <f>_xlfn.RANK.EQ(I27,I$6:I2521,1)</f>
        <v>1875</v>
      </c>
      <c r="N27">
        <f>_xlfn.RANK.EQ(I27,I$6:I2521,0)</f>
        <v>616</v>
      </c>
    </row>
    <row r="28" spans="2:23" ht="14.25" customHeight="1">
      <c r="B28" s="4" t="s">
        <v>14</v>
      </c>
      <c r="C28" s="4" t="s">
        <v>15</v>
      </c>
      <c r="D28" s="4" t="s">
        <v>15</v>
      </c>
      <c r="E28" s="13">
        <f t="shared" si="0"/>
        <v>600</v>
      </c>
      <c r="F28" s="6">
        <v>825</v>
      </c>
      <c r="G28" s="12" t="s">
        <v>57</v>
      </c>
      <c r="H28" s="12" t="s">
        <v>1087</v>
      </c>
      <c r="I28" s="10">
        <v>148500</v>
      </c>
      <c r="J28" s="11">
        <v>0.3</v>
      </c>
      <c r="K28" s="13">
        <f t="shared" si="1"/>
        <v>495000</v>
      </c>
      <c r="L28" s="4" t="s">
        <v>31</v>
      </c>
      <c r="M28">
        <f>_xlfn.RANK.EQ(I28,I$6:I2522,1)</f>
        <v>2033</v>
      </c>
      <c r="N28">
        <f>_xlfn.RANK.EQ(I28,I$6:I2522,0)</f>
        <v>452</v>
      </c>
    </row>
    <row r="29" spans="2:23" ht="14.25" customHeight="1">
      <c r="B29" s="4" t="s">
        <v>14</v>
      </c>
      <c r="C29" s="4" t="s">
        <v>15</v>
      </c>
      <c r="D29" s="4" t="s">
        <v>15</v>
      </c>
      <c r="E29" s="13">
        <f t="shared" si="0"/>
        <v>500</v>
      </c>
      <c r="F29" s="6">
        <v>950</v>
      </c>
      <c r="G29" s="12" t="s">
        <v>59</v>
      </c>
      <c r="H29" s="12" t="s">
        <v>1087</v>
      </c>
      <c r="I29" s="10">
        <v>118750</v>
      </c>
      <c r="J29" s="11">
        <v>0.25</v>
      </c>
      <c r="K29" s="13">
        <f t="shared" si="1"/>
        <v>475000</v>
      </c>
      <c r="L29" s="4" t="s">
        <v>31</v>
      </c>
      <c r="M29">
        <f>_xlfn.RANK.EQ(I29,I$6:I2523,1)</f>
        <v>1762</v>
      </c>
      <c r="N29">
        <f>_xlfn.RANK.EQ(I29,I$6:I2523,0)</f>
        <v>732</v>
      </c>
    </row>
    <row r="30" spans="2:23" ht="14.25" customHeight="1">
      <c r="B30" s="4" t="s">
        <v>14</v>
      </c>
      <c r="C30" s="4" t="s">
        <v>15</v>
      </c>
      <c r="D30" s="4" t="s">
        <v>15</v>
      </c>
      <c r="E30" s="13">
        <f t="shared" si="0"/>
        <v>600</v>
      </c>
      <c r="F30" s="6">
        <v>1220</v>
      </c>
      <c r="G30" s="12" t="s">
        <v>61</v>
      </c>
      <c r="H30" s="12" t="s">
        <v>1087</v>
      </c>
      <c r="I30" s="10">
        <v>366000</v>
      </c>
      <c r="J30" s="11">
        <v>0.5</v>
      </c>
      <c r="K30" s="13">
        <f t="shared" si="1"/>
        <v>732000</v>
      </c>
      <c r="L30" s="4" t="s">
        <v>31</v>
      </c>
      <c r="M30">
        <f>_xlfn.RANK.EQ(I30,I$6:I2524,1)</f>
        <v>2489</v>
      </c>
      <c r="N30">
        <f>_xlfn.RANK.EQ(I30,I$6:I2524,0)</f>
        <v>7</v>
      </c>
    </row>
    <row r="31" spans="2:23" ht="14.25" customHeight="1">
      <c r="B31" s="4" t="s">
        <v>14</v>
      </c>
      <c r="C31" s="4" t="s">
        <v>15</v>
      </c>
      <c r="D31" s="4" t="s">
        <v>15</v>
      </c>
      <c r="E31" s="13">
        <f t="shared" si="0"/>
        <v>550</v>
      </c>
      <c r="F31" s="6">
        <v>925</v>
      </c>
      <c r="G31" s="12" t="s">
        <v>63</v>
      </c>
      <c r="H31" s="12" t="s">
        <v>1087</v>
      </c>
      <c r="I31" s="10">
        <v>152625</v>
      </c>
      <c r="J31" s="11">
        <v>0.3</v>
      </c>
      <c r="K31" s="13">
        <f t="shared" si="1"/>
        <v>508750</v>
      </c>
      <c r="L31" s="4" t="s">
        <v>31</v>
      </c>
      <c r="M31">
        <f>_xlfn.RANK.EQ(I31,I$6:I2525,1)</f>
        <v>2073</v>
      </c>
      <c r="N31">
        <f>_xlfn.RANK.EQ(I31,I$6:I2525,0)</f>
        <v>422</v>
      </c>
    </row>
    <row r="32" spans="2:23" ht="14.25" customHeight="1">
      <c r="B32" s="4" t="s">
        <v>14</v>
      </c>
      <c r="C32" s="4" t="s">
        <v>15</v>
      </c>
      <c r="D32" s="4" t="s">
        <v>15</v>
      </c>
      <c r="E32" s="13">
        <f t="shared" si="0"/>
        <v>500</v>
      </c>
      <c r="F32" s="6">
        <v>900</v>
      </c>
      <c r="G32" s="12" t="s">
        <v>37</v>
      </c>
      <c r="H32" s="12" t="s">
        <v>1086</v>
      </c>
      <c r="I32" s="10">
        <v>157500</v>
      </c>
      <c r="J32" s="11">
        <v>0.35</v>
      </c>
      <c r="K32" s="13">
        <f t="shared" si="1"/>
        <v>450000</v>
      </c>
      <c r="L32" s="4" t="s">
        <v>31</v>
      </c>
      <c r="M32">
        <f>_xlfn.RANK.EQ(I32,I$6:I2526,1)</f>
        <v>2089</v>
      </c>
      <c r="N32">
        <f>_xlfn.RANK.EQ(I32,I$6:I2526,0)</f>
        <v>396</v>
      </c>
    </row>
    <row r="33" spans="2:14" ht="14.25" customHeight="1">
      <c r="B33" s="4" t="s">
        <v>14</v>
      </c>
      <c r="C33" s="4" t="s">
        <v>15</v>
      </c>
      <c r="D33" s="4" t="s">
        <v>15</v>
      </c>
      <c r="E33" s="13">
        <f t="shared" si="0"/>
        <v>500</v>
      </c>
      <c r="F33" s="6">
        <v>850</v>
      </c>
      <c r="G33" s="12" t="s">
        <v>66</v>
      </c>
      <c r="H33" s="12" t="s">
        <v>1087</v>
      </c>
      <c r="I33" s="10">
        <v>148750</v>
      </c>
      <c r="J33" s="11">
        <v>0.35</v>
      </c>
      <c r="K33" s="13">
        <f t="shared" si="1"/>
        <v>425000</v>
      </c>
      <c r="L33" s="4" t="s">
        <v>31</v>
      </c>
      <c r="M33">
        <f>_xlfn.RANK.EQ(I33,I$6:I2527,1)</f>
        <v>2045</v>
      </c>
      <c r="N33">
        <f>_xlfn.RANK.EQ(I33,I$6:I2527,0)</f>
        <v>448</v>
      </c>
    </row>
    <row r="34" spans="2:14" ht="14.25" customHeight="1">
      <c r="B34" s="4" t="s">
        <v>14</v>
      </c>
      <c r="C34" s="4" t="s">
        <v>15</v>
      </c>
      <c r="D34" s="4" t="s">
        <v>15</v>
      </c>
      <c r="E34" s="13">
        <f t="shared" si="0"/>
        <v>600</v>
      </c>
      <c r="F34" s="6">
        <v>875</v>
      </c>
      <c r="G34" s="12" t="s">
        <v>68</v>
      </c>
      <c r="H34" s="12" t="s">
        <v>1086</v>
      </c>
      <c r="I34" s="10">
        <v>157500</v>
      </c>
      <c r="J34" s="11">
        <v>0.3</v>
      </c>
      <c r="K34" s="13">
        <f t="shared" si="1"/>
        <v>525000</v>
      </c>
      <c r="L34" s="4" t="s">
        <v>31</v>
      </c>
      <c r="M34">
        <f>_xlfn.RANK.EQ(I34,I$6:I2528,1)</f>
        <v>2089</v>
      </c>
      <c r="N34">
        <f>_xlfn.RANK.EQ(I34,I$6:I2528,0)</f>
        <v>396</v>
      </c>
    </row>
    <row r="35" spans="2:14" ht="14.25" customHeight="1">
      <c r="B35" s="4" t="s">
        <v>14</v>
      </c>
      <c r="C35" s="4" t="s">
        <v>15</v>
      </c>
      <c r="D35" s="4" t="s">
        <v>15</v>
      </c>
      <c r="E35" s="13">
        <f t="shared" si="0"/>
        <v>650</v>
      </c>
      <c r="F35" s="6">
        <v>1000</v>
      </c>
      <c r="G35" s="12" t="s">
        <v>61</v>
      </c>
      <c r="H35" s="12" t="s">
        <v>1087</v>
      </c>
      <c r="I35" s="10">
        <v>162500</v>
      </c>
      <c r="J35" s="11">
        <v>0.25</v>
      </c>
      <c r="K35" s="13">
        <f t="shared" si="1"/>
        <v>650000</v>
      </c>
      <c r="L35" s="4" t="s">
        <v>31</v>
      </c>
      <c r="M35">
        <f>_xlfn.RANK.EQ(I35,I$6:I2529,1)</f>
        <v>2142</v>
      </c>
      <c r="N35">
        <f>_xlfn.RANK.EQ(I35,I$6:I2529,0)</f>
        <v>351</v>
      </c>
    </row>
    <row r="36" spans="2:14" ht="14.25" customHeight="1">
      <c r="B36" s="4" t="s">
        <v>14</v>
      </c>
      <c r="C36" s="4" t="s">
        <v>15</v>
      </c>
      <c r="D36" s="4" t="s">
        <v>15</v>
      </c>
      <c r="E36" s="13">
        <f t="shared" si="0"/>
        <v>600</v>
      </c>
      <c r="F36" s="6">
        <v>1250</v>
      </c>
      <c r="G36" s="12" t="s">
        <v>71</v>
      </c>
      <c r="H36" s="12" t="s">
        <v>1086</v>
      </c>
      <c r="I36" s="10">
        <v>375000</v>
      </c>
      <c r="J36" s="11">
        <v>0.5</v>
      </c>
      <c r="K36" s="13">
        <f t="shared" si="1"/>
        <v>750000</v>
      </c>
      <c r="L36" s="4" t="s">
        <v>31</v>
      </c>
      <c r="M36">
        <f>_xlfn.RANK.EQ(I36,I$6:I2530,1)</f>
        <v>2492</v>
      </c>
      <c r="N36">
        <f>_xlfn.RANK.EQ(I36,I$6:I2530,0)</f>
        <v>3</v>
      </c>
    </row>
    <row r="37" spans="2:14" ht="14.25" customHeight="1">
      <c r="B37" s="4" t="s">
        <v>14</v>
      </c>
      <c r="C37" s="4" t="s">
        <v>15</v>
      </c>
      <c r="D37" s="4" t="s">
        <v>15</v>
      </c>
      <c r="E37" s="13">
        <f t="shared" si="0"/>
        <v>550</v>
      </c>
      <c r="F37" s="6">
        <v>1000</v>
      </c>
      <c r="G37" s="12" t="s">
        <v>73</v>
      </c>
      <c r="H37" s="12" t="s">
        <v>1087</v>
      </c>
      <c r="I37" s="10">
        <v>165000</v>
      </c>
      <c r="J37" s="11">
        <v>0.3</v>
      </c>
      <c r="K37" s="13">
        <f t="shared" si="1"/>
        <v>550000</v>
      </c>
      <c r="L37" s="4" t="s">
        <v>31</v>
      </c>
      <c r="M37">
        <f>_xlfn.RANK.EQ(I37,I$6:I2531,1)</f>
        <v>2152</v>
      </c>
      <c r="N37">
        <f>_xlfn.RANK.EQ(I37,I$6:I2531,0)</f>
        <v>337</v>
      </c>
    </row>
    <row r="38" spans="2:14" ht="14.25" customHeight="1">
      <c r="B38" s="4" t="s">
        <v>14</v>
      </c>
      <c r="C38" s="4" t="s">
        <v>15</v>
      </c>
      <c r="D38" s="4" t="s">
        <v>15</v>
      </c>
      <c r="E38" s="13">
        <f t="shared" si="0"/>
        <v>500.00000000000006</v>
      </c>
      <c r="F38" s="6">
        <v>925</v>
      </c>
      <c r="G38" s="12" t="s">
        <v>75</v>
      </c>
      <c r="H38" s="12" t="s">
        <v>1089</v>
      </c>
      <c r="I38" s="10">
        <v>161875</v>
      </c>
      <c r="J38" s="11">
        <v>0.35</v>
      </c>
      <c r="K38" s="13">
        <f t="shared" si="1"/>
        <v>462500.00000000006</v>
      </c>
      <c r="L38" s="4" t="s">
        <v>31</v>
      </c>
      <c r="M38">
        <f>_xlfn.RANK.EQ(I38,I$6:I2532,1)</f>
        <v>2128</v>
      </c>
      <c r="N38">
        <f>_xlfn.RANK.EQ(I38,I$6:I2532,0)</f>
        <v>366</v>
      </c>
    </row>
    <row r="39" spans="2:14" ht="14.25" customHeight="1">
      <c r="B39" s="4" t="s">
        <v>14</v>
      </c>
      <c r="C39" s="4" t="s">
        <v>15</v>
      </c>
      <c r="D39" s="4" t="s">
        <v>15</v>
      </c>
      <c r="E39" s="13">
        <f t="shared" si="0"/>
        <v>500</v>
      </c>
      <c r="F39" s="6">
        <v>900</v>
      </c>
      <c r="G39" s="12" t="s">
        <v>77</v>
      </c>
      <c r="H39" s="12" t="s">
        <v>1087</v>
      </c>
      <c r="I39" s="10">
        <v>157500</v>
      </c>
      <c r="J39" s="11">
        <v>0.35</v>
      </c>
      <c r="K39" s="13">
        <f t="shared" si="1"/>
        <v>450000</v>
      </c>
      <c r="L39" s="4" t="s">
        <v>31</v>
      </c>
      <c r="M39">
        <f>_xlfn.RANK.EQ(I39,I$6:I2533,1)</f>
        <v>2089</v>
      </c>
      <c r="N39">
        <f>_xlfn.RANK.EQ(I39,I$6:I2533,0)</f>
        <v>396</v>
      </c>
    </row>
    <row r="40" spans="2:14" ht="14.25" customHeight="1">
      <c r="B40" s="4" t="s">
        <v>14</v>
      </c>
      <c r="C40" s="4" t="s">
        <v>15</v>
      </c>
      <c r="D40" s="4" t="s">
        <v>15</v>
      </c>
      <c r="E40" s="13">
        <f t="shared" si="0"/>
        <v>600</v>
      </c>
      <c r="F40" s="6">
        <v>900</v>
      </c>
      <c r="G40" s="12" t="s">
        <v>79</v>
      </c>
      <c r="H40" s="12" t="s">
        <v>1088</v>
      </c>
      <c r="I40" s="10">
        <v>162000</v>
      </c>
      <c r="J40" s="11">
        <v>0.3</v>
      </c>
      <c r="K40" s="13">
        <f t="shared" si="1"/>
        <v>540000</v>
      </c>
      <c r="L40" s="4" t="s">
        <v>31</v>
      </c>
      <c r="M40">
        <f>_xlfn.RANK.EQ(I40,I$6:I2534,1)</f>
        <v>2131</v>
      </c>
      <c r="N40">
        <f>_xlfn.RANK.EQ(I40,I$6:I2534,0)</f>
        <v>355</v>
      </c>
    </row>
    <row r="41" spans="2:14" ht="14.25" customHeight="1">
      <c r="B41" s="4" t="s">
        <v>14</v>
      </c>
      <c r="C41" s="4" t="s">
        <v>15</v>
      </c>
      <c r="D41" s="4" t="s">
        <v>15</v>
      </c>
      <c r="E41" s="13">
        <f t="shared" si="0"/>
        <v>650</v>
      </c>
      <c r="F41" s="6">
        <v>1050</v>
      </c>
      <c r="G41" s="12" t="s">
        <v>81</v>
      </c>
      <c r="H41" s="12" t="s">
        <v>1088</v>
      </c>
      <c r="I41" s="10">
        <v>170625</v>
      </c>
      <c r="J41" s="11">
        <v>0.25</v>
      </c>
      <c r="K41" s="13">
        <f t="shared" si="1"/>
        <v>682500</v>
      </c>
      <c r="L41" s="4" t="s">
        <v>31</v>
      </c>
      <c r="M41">
        <f>_xlfn.RANK.EQ(I41,I$6:I2535,1)</f>
        <v>2190</v>
      </c>
      <c r="N41">
        <f>_xlfn.RANK.EQ(I41,I$6:I2535,0)</f>
        <v>298</v>
      </c>
    </row>
    <row r="42" spans="2:14" ht="14.25" customHeight="1">
      <c r="B42" s="4" t="s">
        <v>14</v>
      </c>
      <c r="C42" s="4" t="s">
        <v>15</v>
      </c>
      <c r="D42" s="4" t="s">
        <v>15</v>
      </c>
      <c r="E42" s="13">
        <f t="shared" si="0"/>
        <v>600</v>
      </c>
      <c r="F42" s="6">
        <v>1275</v>
      </c>
      <c r="G42" s="12" t="s">
        <v>83</v>
      </c>
      <c r="H42" s="12" t="s">
        <v>1086</v>
      </c>
      <c r="I42" s="10">
        <v>382500</v>
      </c>
      <c r="J42" s="11">
        <v>0.5</v>
      </c>
      <c r="K42" s="13">
        <f t="shared" si="1"/>
        <v>765000</v>
      </c>
      <c r="L42" s="4" t="s">
        <v>31</v>
      </c>
      <c r="M42">
        <f>_xlfn.RANK.EQ(I42,I$6:I2536,1)</f>
        <v>2494</v>
      </c>
      <c r="N42">
        <f>_xlfn.RANK.EQ(I42,I$6:I2536,0)</f>
        <v>2</v>
      </c>
    </row>
    <row r="43" spans="2:14" ht="14.25" customHeight="1">
      <c r="B43" s="4" t="s">
        <v>14</v>
      </c>
      <c r="C43" s="4" t="s">
        <v>15</v>
      </c>
      <c r="D43" s="4" t="s">
        <v>15</v>
      </c>
      <c r="E43" s="13">
        <f t="shared" si="0"/>
        <v>550</v>
      </c>
      <c r="F43" s="6">
        <v>1025</v>
      </c>
      <c r="G43" s="12" t="s">
        <v>85</v>
      </c>
      <c r="H43" s="12" t="s">
        <v>1086</v>
      </c>
      <c r="I43" s="10">
        <v>169125</v>
      </c>
      <c r="J43" s="11">
        <v>0.3</v>
      </c>
      <c r="K43" s="13">
        <f t="shared" si="1"/>
        <v>563750</v>
      </c>
      <c r="L43" s="4" t="s">
        <v>31</v>
      </c>
      <c r="M43">
        <f>_xlfn.RANK.EQ(I43,I$6:I2537,1)</f>
        <v>2179</v>
      </c>
      <c r="N43">
        <f>_xlfn.RANK.EQ(I43,I$6:I2537,0)</f>
        <v>316</v>
      </c>
    </row>
    <row r="44" spans="2:14" ht="14.25" customHeight="1">
      <c r="B44" s="4" t="s">
        <v>14</v>
      </c>
      <c r="C44" s="4" t="s">
        <v>15</v>
      </c>
      <c r="D44" s="4" t="s">
        <v>15</v>
      </c>
      <c r="E44" s="13">
        <f t="shared" si="0"/>
        <v>500.00000000000006</v>
      </c>
      <c r="F44" s="6">
        <v>950</v>
      </c>
      <c r="G44" s="12" t="s">
        <v>87</v>
      </c>
      <c r="H44" s="12" t="s">
        <v>1088</v>
      </c>
      <c r="I44" s="10">
        <v>166250</v>
      </c>
      <c r="J44" s="11">
        <v>0.35</v>
      </c>
      <c r="K44" s="13">
        <f t="shared" si="1"/>
        <v>475000.00000000006</v>
      </c>
      <c r="L44" s="4" t="s">
        <v>31</v>
      </c>
      <c r="M44">
        <f>_xlfn.RANK.EQ(I44,I$6:I2538,1)</f>
        <v>2161</v>
      </c>
      <c r="N44">
        <f>_xlfn.RANK.EQ(I44,I$6:I2538,0)</f>
        <v>334</v>
      </c>
    </row>
    <row r="45" spans="2:14" ht="14.25" customHeight="1">
      <c r="B45" s="4" t="s">
        <v>14</v>
      </c>
      <c r="C45" s="4" t="s">
        <v>15</v>
      </c>
      <c r="D45" s="4" t="s">
        <v>15</v>
      </c>
      <c r="E45" s="13">
        <f t="shared" si="0"/>
        <v>500</v>
      </c>
      <c r="F45" s="6">
        <v>900</v>
      </c>
      <c r="G45" s="12" t="s">
        <v>89</v>
      </c>
      <c r="H45" s="12" t="s">
        <v>1086</v>
      </c>
      <c r="I45" s="10">
        <v>157500</v>
      </c>
      <c r="J45" s="11">
        <v>0.35</v>
      </c>
      <c r="K45" s="13">
        <f t="shared" si="1"/>
        <v>450000</v>
      </c>
      <c r="L45" s="4" t="s">
        <v>31</v>
      </c>
      <c r="M45">
        <f>_xlfn.RANK.EQ(I45,I$6:I2539,1)</f>
        <v>2089</v>
      </c>
      <c r="N45">
        <f>_xlfn.RANK.EQ(I45,I$6:I2539,0)</f>
        <v>396</v>
      </c>
    </row>
    <row r="46" spans="2:14" ht="14.25" customHeight="1">
      <c r="B46" s="4" t="s">
        <v>14</v>
      </c>
      <c r="C46" s="4" t="s">
        <v>15</v>
      </c>
      <c r="D46" s="4" t="s">
        <v>15</v>
      </c>
      <c r="E46" s="13">
        <f t="shared" si="0"/>
        <v>600</v>
      </c>
      <c r="F46" s="6">
        <v>925</v>
      </c>
      <c r="G46" s="12" t="s">
        <v>91</v>
      </c>
      <c r="H46" s="12" t="s">
        <v>1086</v>
      </c>
      <c r="I46" s="10">
        <v>166500</v>
      </c>
      <c r="J46" s="11">
        <v>0.3</v>
      </c>
      <c r="K46" s="13">
        <f t="shared" si="1"/>
        <v>555000</v>
      </c>
      <c r="L46" s="4" t="s">
        <v>31</v>
      </c>
      <c r="M46">
        <f>_xlfn.RANK.EQ(I46,I$6:I2540,1)</f>
        <v>2163</v>
      </c>
      <c r="N46">
        <f>_xlfn.RANK.EQ(I46,I$6:I2540,0)</f>
        <v>333</v>
      </c>
    </row>
    <row r="47" spans="2:14" ht="14.25" customHeight="1">
      <c r="B47" s="4" t="s">
        <v>14</v>
      </c>
      <c r="C47" s="4" t="s">
        <v>15</v>
      </c>
      <c r="D47" s="4" t="s">
        <v>15</v>
      </c>
      <c r="E47" s="13">
        <f t="shared" si="0"/>
        <v>650</v>
      </c>
      <c r="F47" s="6">
        <v>1100</v>
      </c>
      <c r="G47" s="12" t="s">
        <v>93</v>
      </c>
      <c r="H47" s="12" t="s">
        <v>1087</v>
      </c>
      <c r="I47" s="10">
        <v>178750</v>
      </c>
      <c r="J47" s="11">
        <v>0.25</v>
      </c>
      <c r="K47" s="13">
        <f t="shared" si="1"/>
        <v>715000</v>
      </c>
      <c r="L47" s="4" t="s">
        <v>31</v>
      </c>
      <c r="M47">
        <f>_xlfn.RANK.EQ(I47,I$6:I2541,1)</f>
        <v>2226</v>
      </c>
      <c r="N47">
        <f>_xlfn.RANK.EQ(I47,I$6:I2541,0)</f>
        <v>267</v>
      </c>
    </row>
    <row r="48" spans="2:14" ht="14.25" customHeight="1">
      <c r="B48" s="4" t="s">
        <v>14</v>
      </c>
      <c r="C48" s="4" t="s">
        <v>15</v>
      </c>
      <c r="D48" s="4" t="s">
        <v>15</v>
      </c>
      <c r="E48" s="13">
        <f t="shared" si="0"/>
        <v>600</v>
      </c>
      <c r="F48" s="6">
        <v>1250</v>
      </c>
      <c r="G48" s="12" t="s">
        <v>95</v>
      </c>
      <c r="H48" s="12" t="s">
        <v>1087</v>
      </c>
      <c r="I48" s="10">
        <v>375000</v>
      </c>
      <c r="J48" s="11">
        <v>0.5</v>
      </c>
      <c r="K48" s="13">
        <f t="shared" si="1"/>
        <v>750000</v>
      </c>
      <c r="L48" s="4" t="s">
        <v>31</v>
      </c>
      <c r="M48">
        <f>_xlfn.RANK.EQ(I48,I$6:I2542,1)</f>
        <v>2492</v>
      </c>
      <c r="N48">
        <f>_xlfn.RANK.EQ(I48,I$6:I2542,0)</f>
        <v>3</v>
      </c>
    </row>
    <row r="49" spans="2:14" ht="14.25" customHeight="1">
      <c r="B49" s="4" t="s">
        <v>14</v>
      </c>
      <c r="C49" s="4" t="s">
        <v>15</v>
      </c>
      <c r="D49" s="4" t="s">
        <v>15</v>
      </c>
      <c r="E49" s="13">
        <f t="shared" si="0"/>
        <v>550</v>
      </c>
      <c r="F49" s="6">
        <v>1025</v>
      </c>
      <c r="G49" s="12" t="s">
        <v>97</v>
      </c>
      <c r="H49" s="12" t="s">
        <v>1086</v>
      </c>
      <c r="I49" s="10">
        <v>169125</v>
      </c>
      <c r="J49" s="11">
        <v>0.3</v>
      </c>
      <c r="K49" s="13">
        <f t="shared" si="1"/>
        <v>563750</v>
      </c>
      <c r="L49" s="4" t="s">
        <v>31</v>
      </c>
      <c r="M49">
        <f>_xlfn.RANK.EQ(I49,I$6:I2543,1)</f>
        <v>2179</v>
      </c>
      <c r="N49">
        <f>_xlfn.RANK.EQ(I49,I$6:I2543,0)</f>
        <v>316</v>
      </c>
    </row>
    <row r="50" spans="2:14" ht="14.25" customHeight="1">
      <c r="B50" s="4" t="s">
        <v>14</v>
      </c>
      <c r="C50" s="4" t="s">
        <v>15</v>
      </c>
      <c r="D50" s="4" t="s">
        <v>15</v>
      </c>
      <c r="E50" s="13">
        <f t="shared" si="0"/>
        <v>500.00000000000006</v>
      </c>
      <c r="F50" s="6">
        <v>950</v>
      </c>
      <c r="G50" s="12" t="s">
        <v>99</v>
      </c>
      <c r="H50" s="12" t="s">
        <v>1087</v>
      </c>
      <c r="I50" s="10">
        <v>166250</v>
      </c>
      <c r="J50" s="11">
        <v>0.35</v>
      </c>
      <c r="K50" s="13">
        <f t="shared" si="1"/>
        <v>475000.00000000006</v>
      </c>
      <c r="L50" s="4" t="s">
        <v>31</v>
      </c>
      <c r="M50">
        <f>_xlfn.RANK.EQ(I50,I$6:I2544,1)</f>
        <v>2161</v>
      </c>
      <c r="N50">
        <f>_xlfn.RANK.EQ(I50,I$6:I2544,0)</f>
        <v>334</v>
      </c>
    </row>
    <row r="51" spans="2:14" ht="14.25" customHeight="1">
      <c r="B51" s="4" t="s">
        <v>14</v>
      </c>
      <c r="C51" s="4" t="s">
        <v>15</v>
      </c>
      <c r="D51" s="4" t="s">
        <v>15</v>
      </c>
      <c r="E51" s="13">
        <f t="shared" si="0"/>
        <v>500.00000000000006</v>
      </c>
      <c r="F51" s="6">
        <v>925</v>
      </c>
      <c r="G51" s="12" t="s">
        <v>101</v>
      </c>
      <c r="H51" s="12" t="s">
        <v>1086</v>
      </c>
      <c r="I51" s="10">
        <v>161875</v>
      </c>
      <c r="J51" s="11">
        <v>0.35</v>
      </c>
      <c r="K51" s="13">
        <f t="shared" si="1"/>
        <v>462500.00000000006</v>
      </c>
      <c r="L51" s="4" t="s">
        <v>31</v>
      </c>
      <c r="M51">
        <f>_xlfn.RANK.EQ(I51,I$6:I2545,1)</f>
        <v>2128</v>
      </c>
      <c r="N51">
        <f>_xlfn.RANK.EQ(I51,I$6:I2545,0)</f>
        <v>366</v>
      </c>
    </row>
    <row r="52" spans="2:14" ht="14.25" customHeight="1">
      <c r="B52" s="4" t="s">
        <v>14</v>
      </c>
      <c r="C52" s="4" t="s">
        <v>15</v>
      </c>
      <c r="D52" s="4" t="s">
        <v>15</v>
      </c>
      <c r="E52" s="13">
        <f t="shared" si="0"/>
        <v>600</v>
      </c>
      <c r="F52" s="6">
        <v>900</v>
      </c>
      <c r="G52" s="12" t="s">
        <v>103</v>
      </c>
      <c r="H52" s="12" t="s">
        <v>1087</v>
      </c>
      <c r="I52" s="10">
        <v>162000</v>
      </c>
      <c r="J52" s="11">
        <v>0.3</v>
      </c>
      <c r="K52" s="13">
        <f t="shared" si="1"/>
        <v>540000</v>
      </c>
      <c r="L52" s="4" t="s">
        <v>31</v>
      </c>
      <c r="M52">
        <f>_xlfn.RANK.EQ(I52,I$6:I2546,1)</f>
        <v>2131</v>
      </c>
      <c r="N52">
        <f>_xlfn.RANK.EQ(I52,I$6:I2546,0)</f>
        <v>355</v>
      </c>
    </row>
    <row r="53" spans="2:14" ht="14.25" customHeight="1">
      <c r="B53" s="4" t="s">
        <v>14</v>
      </c>
      <c r="C53" s="4" t="s">
        <v>15</v>
      </c>
      <c r="D53" s="4" t="s">
        <v>15</v>
      </c>
      <c r="E53" s="13">
        <f t="shared" si="0"/>
        <v>650</v>
      </c>
      <c r="F53" s="6">
        <v>1075</v>
      </c>
      <c r="G53" s="12" t="s">
        <v>105</v>
      </c>
      <c r="H53" s="12" t="s">
        <v>1087</v>
      </c>
      <c r="I53" s="10">
        <v>174687.5</v>
      </c>
      <c r="J53" s="11">
        <v>0.25</v>
      </c>
      <c r="K53" s="13">
        <f t="shared" si="1"/>
        <v>698750</v>
      </c>
      <c r="L53" s="4" t="s">
        <v>31</v>
      </c>
      <c r="M53">
        <f>_xlfn.RANK.EQ(I53,I$6:I2547,1)</f>
        <v>2209</v>
      </c>
      <c r="N53">
        <f>_xlfn.RANK.EQ(I53,I$6:I2547,0)</f>
        <v>287</v>
      </c>
    </row>
    <row r="54" spans="2:14" ht="14.25" customHeight="1">
      <c r="B54" s="4" t="s">
        <v>14</v>
      </c>
      <c r="C54" s="4" t="s">
        <v>15</v>
      </c>
      <c r="D54" s="4" t="s">
        <v>15</v>
      </c>
      <c r="E54" s="13">
        <f t="shared" si="0"/>
        <v>600</v>
      </c>
      <c r="F54" s="6">
        <v>1200</v>
      </c>
      <c r="G54" s="12" t="s">
        <v>107</v>
      </c>
      <c r="H54" s="12" t="s">
        <v>1087</v>
      </c>
      <c r="I54" s="10">
        <v>360000</v>
      </c>
      <c r="J54" s="11">
        <v>0.5</v>
      </c>
      <c r="K54" s="13">
        <f t="shared" si="1"/>
        <v>720000</v>
      </c>
      <c r="L54" s="4" t="s">
        <v>31</v>
      </c>
      <c r="M54">
        <f>_xlfn.RANK.EQ(I54,I$6:I2548,1)</f>
        <v>2488</v>
      </c>
      <c r="N54">
        <f>_xlfn.RANK.EQ(I54,I$6:I2548,0)</f>
        <v>8</v>
      </c>
    </row>
    <row r="55" spans="2:14" ht="14.25" customHeight="1">
      <c r="B55" s="4" t="s">
        <v>14</v>
      </c>
      <c r="C55" s="4" t="s">
        <v>15</v>
      </c>
      <c r="D55" s="4" t="s">
        <v>15</v>
      </c>
      <c r="E55" s="13">
        <f t="shared" si="0"/>
        <v>550</v>
      </c>
      <c r="F55" s="6">
        <v>1000</v>
      </c>
      <c r="G55" s="12" t="s">
        <v>109</v>
      </c>
      <c r="H55" s="12" t="s">
        <v>1087</v>
      </c>
      <c r="I55" s="10">
        <v>165000</v>
      </c>
      <c r="J55" s="11">
        <v>0.3</v>
      </c>
      <c r="K55" s="13">
        <f t="shared" si="1"/>
        <v>550000</v>
      </c>
      <c r="L55" s="4" t="s">
        <v>31</v>
      </c>
      <c r="M55">
        <f>_xlfn.RANK.EQ(I55,I$6:I2549,1)</f>
        <v>2152</v>
      </c>
      <c r="N55">
        <f>_xlfn.RANK.EQ(I55,I$6:I2549,0)</f>
        <v>337</v>
      </c>
    </row>
    <row r="56" spans="2:14" ht="14.25" customHeight="1">
      <c r="B56" s="4" t="s">
        <v>14</v>
      </c>
      <c r="C56" s="4" t="s">
        <v>15</v>
      </c>
      <c r="D56" s="4" t="s">
        <v>15</v>
      </c>
      <c r="E56" s="13">
        <f t="shared" si="0"/>
        <v>500.00000000000006</v>
      </c>
      <c r="F56" s="6">
        <v>925</v>
      </c>
      <c r="G56" s="12" t="s">
        <v>111</v>
      </c>
      <c r="H56" s="12" t="s">
        <v>1087</v>
      </c>
      <c r="I56" s="10">
        <v>161875</v>
      </c>
      <c r="J56" s="11">
        <v>0.35</v>
      </c>
      <c r="K56" s="13">
        <f t="shared" si="1"/>
        <v>462500.00000000006</v>
      </c>
      <c r="L56" s="4" t="s">
        <v>31</v>
      </c>
      <c r="M56">
        <f>_xlfn.RANK.EQ(I56,I$6:I2550,1)</f>
        <v>2128</v>
      </c>
      <c r="N56">
        <f>_xlfn.RANK.EQ(I56,I$6:I2550,0)</f>
        <v>366</v>
      </c>
    </row>
    <row r="57" spans="2:14" ht="14.25" customHeight="1">
      <c r="B57" s="4" t="s">
        <v>14</v>
      </c>
      <c r="C57" s="4" t="s">
        <v>15</v>
      </c>
      <c r="D57" s="4" t="s">
        <v>15</v>
      </c>
      <c r="E57" s="13">
        <f t="shared" si="0"/>
        <v>500</v>
      </c>
      <c r="F57" s="6">
        <v>900</v>
      </c>
      <c r="G57" s="12" t="s">
        <v>113</v>
      </c>
      <c r="H57" s="12" t="s">
        <v>1086</v>
      </c>
      <c r="I57" s="10">
        <v>157500</v>
      </c>
      <c r="J57" s="11">
        <v>0.35</v>
      </c>
      <c r="K57" s="13">
        <f t="shared" si="1"/>
        <v>450000</v>
      </c>
      <c r="L57" s="4" t="s">
        <v>31</v>
      </c>
      <c r="M57">
        <f>_xlfn.RANK.EQ(I57,I$6:I2551,1)</f>
        <v>2089</v>
      </c>
      <c r="N57">
        <f>_xlfn.RANK.EQ(I57,I$6:I2551,0)</f>
        <v>396</v>
      </c>
    </row>
    <row r="58" spans="2:14" ht="14.25" customHeight="1">
      <c r="B58" s="4" t="s">
        <v>14</v>
      </c>
      <c r="C58" s="4" t="s">
        <v>15</v>
      </c>
      <c r="D58" s="4" t="s">
        <v>15</v>
      </c>
      <c r="E58" s="13">
        <f t="shared" si="0"/>
        <v>600</v>
      </c>
      <c r="F58" s="6">
        <v>900</v>
      </c>
      <c r="G58" s="12" t="s">
        <v>37</v>
      </c>
      <c r="H58" s="12" t="s">
        <v>1086</v>
      </c>
      <c r="I58" s="10">
        <v>162000</v>
      </c>
      <c r="J58" s="11">
        <v>0.3</v>
      </c>
      <c r="K58" s="13">
        <f t="shared" si="1"/>
        <v>540000</v>
      </c>
      <c r="L58" s="4" t="s">
        <v>31</v>
      </c>
      <c r="M58">
        <f>_xlfn.RANK.EQ(I58,I$6:I2552,1)</f>
        <v>2131</v>
      </c>
      <c r="N58">
        <f>_xlfn.RANK.EQ(I58,I$6:I2552,0)</f>
        <v>355</v>
      </c>
    </row>
    <row r="59" spans="2:14" ht="14.25" customHeight="1">
      <c r="B59" s="4" t="s">
        <v>14</v>
      </c>
      <c r="C59" s="4" t="s">
        <v>15</v>
      </c>
      <c r="D59" s="4" t="s">
        <v>15</v>
      </c>
      <c r="E59" s="13">
        <f t="shared" si="0"/>
        <v>650</v>
      </c>
      <c r="F59" s="6">
        <v>1000</v>
      </c>
      <c r="G59" s="12" t="s">
        <v>116</v>
      </c>
      <c r="H59" s="12" t="s">
        <v>1087</v>
      </c>
      <c r="I59" s="10">
        <v>162500</v>
      </c>
      <c r="J59" s="11">
        <v>0.25</v>
      </c>
      <c r="K59" s="13">
        <f t="shared" si="1"/>
        <v>650000</v>
      </c>
      <c r="L59" s="4" t="s">
        <v>31</v>
      </c>
      <c r="M59">
        <f>_xlfn.RANK.EQ(I59,I$6:I2553,1)</f>
        <v>2142</v>
      </c>
      <c r="N59">
        <f>_xlfn.RANK.EQ(I59,I$6:I2553,0)</f>
        <v>351</v>
      </c>
    </row>
    <row r="60" spans="2:14" ht="14.25" customHeight="1">
      <c r="B60" s="4" t="s">
        <v>14</v>
      </c>
      <c r="C60" s="4" t="s">
        <v>15</v>
      </c>
      <c r="D60" s="4" t="s">
        <v>15</v>
      </c>
      <c r="E60" s="13">
        <f t="shared" si="0"/>
        <v>650</v>
      </c>
      <c r="F60" s="6">
        <v>875</v>
      </c>
      <c r="G60" s="12" t="s">
        <v>46</v>
      </c>
      <c r="H60" s="12" t="s">
        <v>1087</v>
      </c>
      <c r="I60" s="10">
        <v>170625</v>
      </c>
      <c r="J60" s="11">
        <v>0.3</v>
      </c>
      <c r="K60" s="13">
        <f t="shared" si="1"/>
        <v>568750</v>
      </c>
      <c r="L60" s="4" t="s">
        <v>31</v>
      </c>
      <c r="M60">
        <f>_xlfn.RANK.EQ(I60,I$6:I2554,1)</f>
        <v>2190</v>
      </c>
      <c r="N60">
        <f>_xlfn.RANK.EQ(I60,I$6:I2554,0)</f>
        <v>298</v>
      </c>
    </row>
    <row r="61" spans="2:14" ht="14.25" customHeight="1">
      <c r="B61" s="4" t="s">
        <v>14</v>
      </c>
      <c r="C61" s="4" t="s">
        <v>15</v>
      </c>
      <c r="D61" s="4" t="s">
        <v>15</v>
      </c>
      <c r="E61" s="13">
        <f t="shared" si="0"/>
        <v>700</v>
      </c>
      <c r="F61" s="6">
        <v>1000</v>
      </c>
      <c r="G61" s="12" t="s">
        <v>119</v>
      </c>
      <c r="H61" s="12" t="s">
        <v>1087</v>
      </c>
      <c r="I61" s="10">
        <v>175000</v>
      </c>
      <c r="J61" s="11">
        <v>0.25</v>
      </c>
      <c r="K61" s="13">
        <f t="shared" si="1"/>
        <v>700000</v>
      </c>
      <c r="L61" s="4" t="s">
        <v>31</v>
      </c>
      <c r="M61">
        <f>_xlfn.RANK.EQ(I61,I$6:I2555,1)</f>
        <v>2210</v>
      </c>
      <c r="N61">
        <f>_xlfn.RANK.EQ(I61,I$6:I2555,0)</f>
        <v>285</v>
      </c>
    </row>
    <row r="62" spans="2:14" ht="14.25" customHeight="1">
      <c r="B62" s="4" t="s">
        <v>14</v>
      </c>
      <c r="C62" s="4" t="s">
        <v>15</v>
      </c>
      <c r="D62" s="4" t="s">
        <v>15</v>
      </c>
      <c r="E62" s="13">
        <f t="shared" si="0"/>
        <v>650</v>
      </c>
      <c r="F62" s="6">
        <v>1150</v>
      </c>
      <c r="G62" s="12" t="s">
        <v>121</v>
      </c>
      <c r="H62" s="12" t="s">
        <v>1086</v>
      </c>
      <c r="I62" s="10">
        <v>373750</v>
      </c>
      <c r="J62" s="11">
        <v>0.5</v>
      </c>
      <c r="K62" s="13">
        <f t="shared" si="1"/>
        <v>747500</v>
      </c>
      <c r="L62" s="4" t="s">
        <v>31</v>
      </c>
      <c r="M62">
        <f>_xlfn.RANK.EQ(I62,I$6:I2556,1)</f>
        <v>2491</v>
      </c>
      <c r="N62">
        <f>_xlfn.RANK.EQ(I62,I$6:I2556,0)</f>
        <v>5</v>
      </c>
    </row>
    <row r="63" spans="2:14" ht="14.25" customHeight="1">
      <c r="B63" s="4" t="s">
        <v>14</v>
      </c>
      <c r="C63" s="4" t="s">
        <v>15</v>
      </c>
      <c r="D63" s="4" t="s">
        <v>15</v>
      </c>
      <c r="E63" s="13">
        <f t="shared" si="0"/>
        <v>550</v>
      </c>
      <c r="F63" s="6">
        <v>975</v>
      </c>
      <c r="G63" s="12" t="s">
        <v>123</v>
      </c>
      <c r="H63" s="12" t="s">
        <v>1087</v>
      </c>
      <c r="I63" s="10">
        <v>160875</v>
      </c>
      <c r="J63" s="11">
        <v>0.3</v>
      </c>
      <c r="K63" s="13">
        <f t="shared" si="1"/>
        <v>536250</v>
      </c>
      <c r="L63" s="4" t="s">
        <v>31</v>
      </c>
      <c r="M63">
        <f>_xlfn.RANK.EQ(I63,I$6:I2557,1)</f>
        <v>2124</v>
      </c>
      <c r="N63">
        <f>_xlfn.RANK.EQ(I63,I$6:I2557,0)</f>
        <v>369</v>
      </c>
    </row>
    <row r="64" spans="2:14" ht="14.25" customHeight="1">
      <c r="B64" s="4" t="s">
        <v>14</v>
      </c>
      <c r="C64" s="4" t="s">
        <v>15</v>
      </c>
      <c r="D64" s="4" t="s">
        <v>15</v>
      </c>
      <c r="E64" s="13">
        <f t="shared" si="0"/>
        <v>550.00000000000011</v>
      </c>
      <c r="F64" s="6">
        <v>920</v>
      </c>
      <c r="G64" s="12" t="s">
        <v>49</v>
      </c>
      <c r="H64" s="12" t="s">
        <v>1086</v>
      </c>
      <c r="I64" s="10">
        <v>177100</v>
      </c>
      <c r="J64" s="11">
        <v>0.35</v>
      </c>
      <c r="K64" s="13">
        <f t="shared" si="1"/>
        <v>506000.00000000006</v>
      </c>
      <c r="L64" s="4" t="s">
        <v>31</v>
      </c>
      <c r="M64">
        <f>_xlfn.RANK.EQ(I64,I$6:I2558,1)</f>
        <v>2221</v>
      </c>
      <c r="N64">
        <f>_xlfn.RANK.EQ(I64,I$6:I2558,0)</f>
        <v>275</v>
      </c>
    </row>
    <row r="65" spans="2:14" ht="14.25" customHeight="1">
      <c r="B65" s="4" t="s">
        <v>14</v>
      </c>
      <c r="C65" s="4" t="s">
        <v>15</v>
      </c>
      <c r="D65" s="4" t="s">
        <v>15</v>
      </c>
      <c r="E65" s="13">
        <f t="shared" si="0"/>
        <v>550.00000000000011</v>
      </c>
      <c r="F65" s="6">
        <v>900</v>
      </c>
      <c r="G65" s="12" t="s">
        <v>126</v>
      </c>
      <c r="H65" s="12" t="s">
        <v>1086</v>
      </c>
      <c r="I65" s="10">
        <v>173250</v>
      </c>
      <c r="J65" s="11">
        <v>0.35</v>
      </c>
      <c r="K65" s="13">
        <f t="shared" si="1"/>
        <v>495000.00000000006</v>
      </c>
      <c r="L65" s="4" t="s">
        <v>31</v>
      </c>
      <c r="M65">
        <f>_xlfn.RANK.EQ(I65,I$6:I2559,1)</f>
        <v>2203</v>
      </c>
      <c r="N65">
        <f>_xlfn.RANK.EQ(I65,I$6:I2559,0)</f>
        <v>291</v>
      </c>
    </row>
    <row r="66" spans="2:14" ht="14.25" customHeight="1">
      <c r="B66" s="4" t="s">
        <v>14</v>
      </c>
      <c r="C66" s="4" t="s">
        <v>15</v>
      </c>
      <c r="D66" s="4" t="s">
        <v>15</v>
      </c>
      <c r="E66" s="13">
        <f t="shared" si="0"/>
        <v>650</v>
      </c>
      <c r="F66" s="6">
        <v>875</v>
      </c>
      <c r="G66" s="12" t="s">
        <v>128</v>
      </c>
      <c r="H66" s="12" t="s">
        <v>1087</v>
      </c>
      <c r="I66" s="10">
        <v>170625</v>
      </c>
      <c r="J66" s="11">
        <v>0.3</v>
      </c>
      <c r="K66" s="13">
        <f t="shared" si="1"/>
        <v>568750</v>
      </c>
      <c r="L66" s="4" t="s">
        <v>31</v>
      </c>
      <c r="M66">
        <f>_xlfn.RANK.EQ(I66,I$6:I2560,1)</f>
        <v>2190</v>
      </c>
      <c r="N66">
        <f>_xlfn.RANK.EQ(I66,I$6:I2560,0)</f>
        <v>298</v>
      </c>
    </row>
    <row r="67" spans="2:14" ht="14.25" customHeight="1">
      <c r="B67" s="4" t="s">
        <v>14</v>
      </c>
      <c r="C67" s="4" t="s">
        <v>15</v>
      </c>
      <c r="D67" s="4" t="s">
        <v>15</v>
      </c>
      <c r="E67" s="13">
        <f t="shared" si="0"/>
        <v>700</v>
      </c>
      <c r="F67" s="6">
        <v>975</v>
      </c>
      <c r="G67" s="12" t="s">
        <v>130</v>
      </c>
      <c r="H67" s="12" t="s">
        <v>1087</v>
      </c>
      <c r="I67" s="10">
        <v>170625</v>
      </c>
      <c r="J67" s="11">
        <v>0.25</v>
      </c>
      <c r="K67" s="13">
        <f t="shared" si="1"/>
        <v>682500</v>
      </c>
      <c r="L67" s="4" t="s">
        <v>31</v>
      </c>
      <c r="M67">
        <f>_xlfn.RANK.EQ(I67,I$6:I2561,1)</f>
        <v>2190</v>
      </c>
      <c r="N67">
        <f>_xlfn.RANK.EQ(I67,I$6:I2561,0)</f>
        <v>298</v>
      </c>
    </row>
    <row r="68" spans="2:14" ht="14.25" customHeight="1">
      <c r="B68" s="4" t="s">
        <v>14</v>
      </c>
      <c r="C68" s="4" t="s">
        <v>15</v>
      </c>
      <c r="D68" s="4" t="s">
        <v>15</v>
      </c>
      <c r="E68" s="13">
        <f t="shared" si="0"/>
        <v>650</v>
      </c>
      <c r="F68" s="6">
        <v>1200</v>
      </c>
      <c r="G68" s="12" t="s">
        <v>132</v>
      </c>
      <c r="H68" s="12" t="s">
        <v>1086</v>
      </c>
      <c r="I68" s="10">
        <v>390000</v>
      </c>
      <c r="J68" s="11">
        <v>0.5</v>
      </c>
      <c r="K68" s="13">
        <f t="shared" si="1"/>
        <v>780000</v>
      </c>
      <c r="L68" s="4" t="s">
        <v>31</v>
      </c>
      <c r="M68">
        <f>_xlfn.RANK.EQ(I68,I$6:I2562,1)</f>
        <v>2495</v>
      </c>
      <c r="N68">
        <f>_xlfn.RANK.EQ(I68,I$6:I2562,0)</f>
        <v>1</v>
      </c>
    </row>
    <row r="69" spans="2:14" ht="14.25" customHeight="1">
      <c r="B69" s="4" t="s">
        <v>14</v>
      </c>
      <c r="C69" s="4" t="s">
        <v>15</v>
      </c>
      <c r="D69" s="4" t="s">
        <v>15</v>
      </c>
      <c r="E69" s="13">
        <f t="shared" si="0"/>
        <v>550</v>
      </c>
      <c r="F69" s="6">
        <v>1000</v>
      </c>
      <c r="G69" s="12" t="s">
        <v>134</v>
      </c>
      <c r="H69" s="12" t="s">
        <v>1087</v>
      </c>
      <c r="I69" s="10">
        <v>165000</v>
      </c>
      <c r="J69" s="11">
        <v>0.3</v>
      </c>
      <c r="K69" s="13">
        <f t="shared" si="1"/>
        <v>550000</v>
      </c>
      <c r="L69" s="4" t="s">
        <v>31</v>
      </c>
      <c r="M69">
        <f>_xlfn.RANK.EQ(I69,I$6:I2563,1)</f>
        <v>2152</v>
      </c>
      <c r="N69">
        <f>_xlfn.RANK.EQ(I69,I$6:I2563,0)</f>
        <v>337</v>
      </c>
    </row>
    <row r="70" spans="2:14" ht="14.25" customHeight="1">
      <c r="B70" s="4" t="s">
        <v>14</v>
      </c>
      <c r="C70" s="4" t="s">
        <v>15</v>
      </c>
      <c r="D70" s="4" t="s">
        <v>15</v>
      </c>
      <c r="E70" s="13">
        <f t="shared" ref="E70:E133" si="6">K70/F70</f>
        <v>550.00000000000011</v>
      </c>
      <c r="F70" s="6">
        <v>950</v>
      </c>
      <c r="G70" s="12" t="s">
        <v>136</v>
      </c>
      <c r="H70" s="12" t="s">
        <v>1087</v>
      </c>
      <c r="I70" s="10">
        <v>182875</v>
      </c>
      <c r="J70" s="11">
        <v>0.35</v>
      </c>
      <c r="K70" s="13">
        <f t="shared" si="1"/>
        <v>522500.00000000006</v>
      </c>
      <c r="L70" s="4" t="s">
        <v>31</v>
      </c>
      <c r="M70">
        <f>_xlfn.RANK.EQ(I70,I$6:I2564,1)</f>
        <v>2253</v>
      </c>
      <c r="N70">
        <f>_xlfn.RANK.EQ(I70,I$6:I2564,0)</f>
        <v>242</v>
      </c>
    </row>
    <row r="71" spans="2:14" ht="14.25" customHeight="1">
      <c r="B71" s="4" t="s">
        <v>14</v>
      </c>
      <c r="C71" s="4" t="s">
        <v>15</v>
      </c>
      <c r="D71" s="4" t="s">
        <v>15</v>
      </c>
      <c r="E71" s="13">
        <f t="shared" si="6"/>
        <v>550.00000000000011</v>
      </c>
      <c r="F71" s="6">
        <v>900</v>
      </c>
      <c r="G71" s="12" t="s">
        <v>138</v>
      </c>
      <c r="H71" s="12" t="s">
        <v>1086</v>
      </c>
      <c r="I71" s="10">
        <v>173250</v>
      </c>
      <c r="J71" s="11">
        <v>0.35</v>
      </c>
      <c r="K71" s="13">
        <f t="shared" ref="K71:K134" si="7">I71/J71</f>
        <v>495000.00000000006</v>
      </c>
      <c r="L71" s="4" t="s">
        <v>31</v>
      </c>
      <c r="M71">
        <f>_xlfn.RANK.EQ(I71,I$6:I2565,1)</f>
        <v>2203</v>
      </c>
      <c r="N71">
        <f>_xlfn.RANK.EQ(I71,I$6:I2565,0)</f>
        <v>291</v>
      </c>
    </row>
    <row r="72" spans="2:14" ht="14.25" customHeight="1">
      <c r="B72" s="4" t="s">
        <v>14</v>
      </c>
      <c r="C72" s="4" t="s">
        <v>15</v>
      </c>
      <c r="D72" s="4" t="s">
        <v>15</v>
      </c>
      <c r="E72" s="13">
        <f t="shared" si="6"/>
        <v>650</v>
      </c>
      <c r="F72" s="6">
        <v>900</v>
      </c>
      <c r="G72" s="12" t="s">
        <v>42</v>
      </c>
      <c r="H72" s="12" t="s">
        <v>1087</v>
      </c>
      <c r="I72" s="10">
        <v>175500</v>
      </c>
      <c r="J72" s="11">
        <v>0.3</v>
      </c>
      <c r="K72" s="13">
        <f t="shared" si="7"/>
        <v>585000</v>
      </c>
      <c r="L72" s="4" t="s">
        <v>31</v>
      </c>
      <c r="M72">
        <f>_xlfn.RANK.EQ(I72,I$6:I2566,1)</f>
        <v>2214</v>
      </c>
      <c r="N72">
        <f>_xlfn.RANK.EQ(I72,I$6:I2566,0)</f>
        <v>280</v>
      </c>
    </row>
    <row r="73" spans="2:14" ht="14.25" customHeight="1">
      <c r="B73" s="4" t="s">
        <v>14</v>
      </c>
      <c r="C73" s="4" t="s">
        <v>15</v>
      </c>
      <c r="D73" s="4" t="s">
        <v>15</v>
      </c>
      <c r="E73" s="13">
        <f t="shared" si="6"/>
        <v>700</v>
      </c>
      <c r="F73" s="6">
        <v>1000</v>
      </c>
      <c r="G73" s="12" t="s">
        <v>141</v>
      </c>
      <c r="H73" s="12" t="s">
        <v>1086</v>
      </c>
      <c r="I73" s="10">
        <v>175000</v>
      </c>
      <c r="J73" s="11">
        <v>0.25</v>
      </c>
      <c r="K73" s="13">
        <f t="shared" si="7"/>
        <v>700000</v>
      </c>
      <c r="L73" s="4" t="s">
        <v>31</v>
      </c>
      <c r="M73">
        <f>_xlfn.RANK.EQ(I73,I$6:I2567,1)</f>
        <v>2210</v>
      </c>
      <c r="N73">
        <f>_xlfn.RANK.EQ(I73,I$6:I2567,0)</f>
        <v>285</v>
      </c>
    </row>
    <row r="74" spans="2:14" ht="14.25" customHeight="1">
      <c r="B74" s="4" t="s">
        <v>14</v>
      </c>
      <c r="C74" s="4" t="s">
        <v>15</v>
      </c>
      <c r="D74" s="4" t="s">
        <v>15</v>
      </c>
      <c r="E74" s="13">
        <f t="shared" si="6"/>
        <v>250</v>
      </c>
      <c r="F74" s="6">
        <v>900</v>
      </c>
      <c r="G74" s="12" t="s">
        <v>143</v>
      </c>
      <c r="H74" s="12" t="s">
        <v>1087</v>
      </c>
      <c r="I74" s="10">
        <v>78750</v>
      </c>
      <c r="J74" s="11">
        <v>0.35</v>
      </c>
      <c r="K74" s="13">
        <f t="shared" si="7"/>
        <v>225000</v>
      </c>
      <c r="L74" s="4" t="s">
        <v>31</v>
      </c>
      <c r="M74">
        <f>_xlfn.RANK.EQ(I74,I$6:I2568,1)</f>
        <v>1154</v>
      </c>
      <c r="N74">
        <f>_xlfn.RANK.EQ(I74,I$6:I2568,0)</f>
        <v>1315</v>
      </c>
    </row>
    <row r="75" spans="2:14" ht="14.25" customHeight="1">
      <c r="B75" s="4" t="s">
        <v>14</v>
      </c>
      <c r="C75" s="4" t="s">
        <v>15</v>
      </c>
      <c r="D75" s="4" t="s">
        <v>15</v>
      </c>
      <c r="E75" s="13">
        <f t="shared" si="6"/>
        <v>350</v>
      </c>
      <c r="F75" s="6">
        <v>900</v>
      </c>
      <c r="G75" s="12" t="s">
        <v>145</v>
      </c>
      <c r="H75" s="12" t="s">
        <v>1087</v>
      </c>
      <c r="I75" s="10">
        <v>110250</v>
      </c>
      <c r="J75" s="11">
        <v>0.35</v>
      </c>
      <c r="K75" s="13">
        <f t="shared" si="7"/>
        <v>315000</v>
      </c>
      <c r="L75" s="4" t="s">
        <v>31</v>
      </c>
      <c r="M75">
        <f>_xlfn.RANK.EQ(I75,I$6:I2569,1)</f>
        <v>1657</v>
      </c>
      <c r="N75">
        <f>_xlfn.RANK.EQ(I75,I$6:I2569,0)</f>
        <v>832</v>
      </c>
    </row>
    <row r="76" spans="2:14" ht="14.25" customHeight="1">
      <c r="B76" s="4" t="s">
        <v>14</v>
      </c>
      <c r="C76" s="4" t="s">
        <v>15</v>
      </c>
      <c r="D76" s="4" t="s">
        <v>15</v>
      </c>
      <c r="E76" s="13">
        <f t="shared" si="6"/>
        <v>350.00000000000006</v>
      </c>
      <c r="F76" s="6">
        <v>700</v>
      </c>
      <c r="G76" s="12" t="s">
        <v>37</v>
      </c>
      <c r="H76" s="12" t="s">
        <v>1086</v>
      </c>
      <c r="I76" s="10">
        <v>85750</v>
      </c>
      <c r="J76" s="11">
        <v>0.35</v>
      </c>
      <c r="K76" s="13">
        <f t="shared" si="7"/>
        <v>245000.00000000003</v>
      </c>
      <c r="L76" s="4" t="s">
        <v>31</v>
      </c>
      <c r="M76">
        <f>_xlfn.RANK.EQ(I76,I$6:I2570,1)</f>
        <v>1305</v>
      </c>
      <c r="N76">
        <f>_xlfn.RANK.EQ(I76,I$6:I2570,0)</f>
        <v>1188</v>
      </c>
    </row>
    <row r="77" spans="2:14" ht="14.25" customHeight="1">
      <c r="B77" s="4" t="s">
        <v>14</v>
      </c>
      <c r="C77" s="4" t="s">
        <v>15</v>
      </c>
      <c r="D77" s="4" t="s">
        <v>15</v>
      </c>
      <c r="E77" s="13">
        <f t="shared" si="6"/>
        <v>350</v>
      </c>
      <c r="F77" s="6">
        <v>700</v>
      </c>
      <c r="G77" s="12" t="s">
        <v>148</v>
      </c>
      <c r="H77" s="12" t="s">
        <v>1087</v>
      </c>
      <c r="I77" s="10">
        <v>110250</v>
      </c>
      <c r="J77" s="11">
        <v>0.45</v>
      </c>
      <c r="K77" s="13">
        <f t="shared" si="7"/>
        <v>245000</v>
      </c>
      <c r="L77" s="4" t="s">
        <v>31</v>
      </c>
      <c r="M77">
        <f>_xlfn.RANK.EQ(I77,I$6:I2571,1)</f>
        <v>1657</v>
      </c>
      <c r="N77">
        <f>_xlfn.RANK.EQ(I77,I$6:I2571,0)</f>
        <v>832</v>
      </c>
    </row>
    <row r="78" spans="2:14" ht="14.25" customHeight="1">
      <c r="B78" s="4" t="s">
        <v>150</v>
      </c>
      <c r="C78" s="4" t="s">
        <v>151</v>
      </c>
      <c r="D78" s="4" t="s">
        <v>152</v>
      </c>
      <c r="E78" s="13">
        <f t="shared" si="6"/>
        <v>400</v>
      </c>
      <c r="F78" s="6">
        <v>550</v>
      </c>
      <c r="G78" s="12" t="s">
        <v>153</v>
      </c>
      <c r="H78" s="12" t="s">
        <v>1087</v>
      </c>
      <c r="I78" s="10">
        <v>66000</v>
      </c>
      <c r="J78" s="11">
        <v>0.3</v>
      </c>
      <c r="K78" s="13">
        <f t="shared" si="7"/>
        <v>220000</v>
      </c>
      <c r="L78" s="4" t="s">
        <v>31</v>
      </c>
      <c r="M78">
        <f>_xlfn.RANK.EQ(I78,I$6:I2572,1)</f>
        <v>919</v>
      </c>
      <c r="N78">
        <f>_xlfn.RANK.EQ(I78,I$6:I2572,0)</f>
        <v>1568</v>
      </c>
    </row>
    <row r="79" spans="2:14" ht="14.25" customHeight="1">
      <c r="B79" s="4" t="s">
        <v>150</v>
      </c>
      <c r="C79" s="4" t="s">
        <v>151</v>
      </c>
      <c r="D79" s="4" t="s">
        <v>152</v>
      </c>
      <c r="E79" s="13">
        <f t="shared" si="6"/>
        <v>350</v>
      </c>
      <c r="F79" s="6">
        <v>700</v>
      </c>
      <c r="G79" s="12" t="s">
        <v>35</v>
      </c>
      <c r="H79" s="12" t="s">
        <v>1087</v>
      </c>
      <c r="I79" s="10">
        <v>122500</v>
      </c>
      <c r="J79" s="11">
        <v>0.5</v>
      </c>
      <c r="K79" s="13">
        <f t="shared" si="7"/>
        <v>245000</v>
      </c>
      <c r="L79" s="4" t="s">
        <v>31</v>
      </c>
      <c r="M79">
        <f>_xlfn.RANK.EQ(I79,I$6:I2573,1)</f>
        <v>1795</v>
      </c>
      <c r="N79">
        <f>_xlfn.RANK.EQ(I79,I$6:I2573,0)</f>
        <v>693</v>
      </c>
    </row>
    <row r="80" spans="2:14" ht="14.25" customHeight="1">
      <c r="B80" s="4" t="s">
        <v>150</v>
      </c>
      <c r="C80" s="4" t="s">
        <v>151</v>
      </c>
      <c r="D80" s="4" t="s">
        <v>152</v>
      </c>
      <c r="E80" s="13">
        <f t="shared" si="6"/>
        <v>250</v>
      </c>
      <c r="F80" s="6">
        <v>850</v>
      </c>
      <c r="G80" s="12" t="s">
        <v>156</v>
      </c>
      <c r="H80" s="12" t="s">
        <v>1086</v>
      </c>
      <c r="I80" s="10">
        <v>74375</v>
      </c>
      <c r="J80" s="11">
        <v>0.35</v>
      </c>
      <c r="K80" s="13">
        <f t="shared" si="7"/>
        <v>212500</v>
      </c>
      <c r="L80" s="4" t="s">
        <v>31</v>
      </c>
      <c r="M80">
        <f>_xlfn.RANK.EQ(I80,I$6:I2574,1)</f>
        <v>1072</v>
      </c>
      <c r="N80">
        <f>_xlfn.RANK.EQ(I80,I$6:I2574,0)</f>
        <v>1420</v>
      </c>
    </row>
    <row r="81" spans="2:14" ht="14.25" customHeight="1">
      <c r="B81" s="4" t="s">
        <v>150</v>
      </c>
      <c r="C81" s="4" t="s">
        <v>151</v>
      </c>
      <c r="D81" s="4" t="s">
        <v>152</v>
      </c>
      <c r="E81" s="13">
        <f t="shared" si="6"/>
        <v>350</v>
      </c>
      <c r="F81" s="6">
        <v>850</v>
      </c>
      <c r="G81" s="12" t="s">
        <v>99</v>
      </c>
      <c r="H81" s="12" t="s">
        <v>1087</v>
      </c>
      <c r="I81" s="10">
        <v>104125</v>
      </c>
      <c r="J81" s="11">
        <v>0.35</v>
      </c>
      <c r="K81" s="13">
        <f t="shared" si="7"/>
        <v>297500</v>
      </c>
      <c r="L81" s="4" t="s">
        <v>31</v>
      </c>
      <c r="M81">
        <f>_xlfn.RANK.EQ(I81,I$6:I2575,1)</f>
        <v>1586</v>
      </c>
      <c r="N81">
        <f>_xlfn.RANK.EQ(I81,I$6:I2575,0)</f>
        <v>908</v>
      </c>
    </row>
    <row r="82" spans="2:14" ht="14.25" customHeight="1">
      <c r="B82" s="4" t="s">
        <v>150</v>
      </c>
      <c r="C82" s="4" t="s">
        <v>151</v>
      </c>
      <c r="D82" s="4" t="s">
        <v>152</v>
      </c>
      <c r="E82" s="13">
        <f t="shared" si="6"/>
        <v>350.00000000000006</v>
      </c>
      <c r="F82" s="6">
        <v>675</v>
      </c>
      <c r="G82" s="12" t="s">
        <v>159</v>
      </c>
      <c r="H82" s="12" t="s">
        <v>1086</v>
      </c>
      <c r="I82" s="10">
        <v>82687.5</v>
      </c>
      <c r="J82" s="11">
        <v>0.35</v>
      </c>
      <c r="K82" s="13">
        <f t="shared" si="7"/>
        <v>236250.00000000003</v>
      </c>
      <c r="L82" s="4" t="s">
        <v>31</v>
      </c>
      <c r="M82">
        <f>_xlfn.RANK.EQ(I82,I$6:I2576,1)</f>
        <v>1245</v>
      </c>
      <c r="N82">
        <f>_xlfn.RANK.EQ(I82,I$6:I2576,0)</f>
        <v>1243</v>
      </c>
    </row>
    <row r="83" spans="2:14" ht="14.25" customHeight="1">
      <c r="B83" s="4" t="s">
        <v>150</v>
      </c>
      <c r="C83" s="4" t="s">
        <v>151</v>
      </c>
      <c r="D83" s="4" t="s">
        <v>152</v>
      </c>
      <c r="E83" s="13">
        <f t="shared" si="6"/>
        <v>350</v>
      </c>
      <c r="F83" s="6">
        <v>625</v>
      </c>
      <c r="G83" s="12" t="s">
        <v>161</v>
      </c>
      <c r="H83" s="12" t="s">
        <v>1087</v>
      </c>
      <c r="I83" s="10">
        <v>98437.5</v>
      </c>
      <c r="J83" s="11">
        <v>0.45</v>
      </c>
      <c r="K83" s="13">
        <f t="shared" si="7"/>
        <v>218750</v>
      </c>
      <c r="L83" s="4" t="s">
        <v>31</v>
      </c>
      <c r="M83">
        <f>_xlfn.RANK.EQ(I83,I$6:I2577,1)</f>
        <v>1509</v>
      </c>
      <c r="N83">
        <f>_xlfn.RANK.EQ(I83,I$6:I2577,0)</f>
        <v>982</v>
      </c>
    </row>
    <row r="84" spans="2:14" ht="14.25" customHeight="1">
      <c r="B84" s="4" t="s">
        <v>150</v>
      </c>
      <c r="C84" s="4" t="s">
        <v>151</v>
      </c>
      <c r="D84" s="4" t="s">
        <v>152</v>
      </c>
      <c r="E84" s="13">
        <f t="shared" si="6"/>
        <v>400</v>
      </c>
      <c r="F84" s="6">
        <v>500</v>
      </c>
      <c r="G84" s="12" t="s">
        <v>163</v>
      </c>
      <c r="H84" s="12" t="s">
        <v>1086</v>
      </c>
      <c r="I84" s="10">
        <v>60000</v>
      </c>
      <c r="J84" s="11">
        <v>0.3</v>
      </c>
      <c r="K84" s="13">
        <f t="shared" si="7"/>
        <v>200000</v>
      </c>
      <c r="L84" s="4" t="s">
        <v>31</v>
      </c>
      <c r="M84">
        <f>_xlfn.RANK.EQ(I84,I$6:I2578,1)</f>
        <v>800</v>
      </c>
      <c r="N84">
        <f>_xlfn.RANK.EQ(I84,I$6:I2578,0)</f>
        <v>1678</v>
      </c>
    </row>
    <row r="85" spans="2:14" ht="14.25" customHeight="1">
      <c r="B85" s="4" t="s">
        <v>150</v>
      </c>
      <c r="C85" s="4" t="s">
        <v>151</v>
      </c>
      <c r="D85" s="4" t="s">
        <v>152</v>
      </c>
      <c r="E85" s="13">
        <f t="shared" si="6"/>
        <v>350</v>
      </c>
      <c r="F85" s="6">
        <v>700</v>
      </c>
      <c r="G85" s="12" t="s">
        <v>165</v>
      </c>
      <c r="H85" s="12" t="s">
        <v>1087</v>
      </c>
      <c r="I85" s="10">
        <v>122500</v>
      </c>
      <c r="J85" s="11">
        <v>0.5</v>
      </c>
      <c r="K85" s="13">
        <f t="shared" si="7"/>
        <v>245000</v>
      </c>
      <c r="L85" s="4" t="s">
        <v>31</v>
      </c>
      <c r="M85">
        <f>_xlfn.RANK.EQ(I85,I$6:I2579,1)</f>
        <v>1795</v>
      </c>
      <c r="N85">
        <f>_xlfn.RANK.EQ(I85,I$6:I2579,0)</f>
        <v>693</v>
      </c>
    </row>
    <row r="86" spans="2:14" ht="14.25" customHeight="1">
      <c r="B86" s="4" t="s">
        <v>150</v>
      </c>
      <c r="C86" s="4" t="s">
        <v>151</v>
      </c>
      <c r="D86" s="4" t="s">
        <v>152</v>
      </c>
      <c r="E86" s="13">
        <f t="shared" si="6"/>
        <v>300</v>
      </c>
      <c r="F86" s="6">
        <v>875</v>
      </c>
      <c r="G86" s="12" t="s">
        <v>167</v>
      </c>
      <c r="H86" s="12" t="s">
        <v>1086</v>
      </c>
      <c r="I86" s="10">
        <v>91875</v>
      </c>
      <c r="J86" s="11">
        <v>0.35</v>
      </c>
      <c r="K86" s="13">
        <f t="shared" si="7"/>
        <v>262500</v>
      </c>
      <c r="L86" s="4" t="s">
        <v>31</v>
      </c>
      <c r="M86">
        <f>_xlfn.RANK.EQ(I86,I$6:I2580,1)</f>
        <v>1429</v>
      </c>
      <c r="N86">
        <f>_xlfn.RANK.EQ(I86,I$6:I2580,0)</f>
        <v>1060</v>
      </c>
    </row>
    <row r="87" spans="2:14" ht="14.25" customHeight="1">
      <c r="B87" s="4" t="s">
        <v>150</v>
      </c>
      <c r="C87" s="4" t="s">
        <v>151</v>
      </c>
      <c r="D87" s="4" t="s">
        <v>152</v>
      </c>
      <c r="E87" s="13">
        <f t="shared" si="6"/>
        <v>400</v>
      </c>
      <c r="F87" s="6">
        <v>875</v>
      </c>
      <c r="G87" s="12" t="s">
        <v>169</v>
      </c>
      <c r="H87" s="12" t="s">
        <v>1087</v>
      </c>
      <c r="I87" s="10">
        <v>122500</v>
      </c>
      <c r="J87" s="11">
        <v>0.35</v>
      </c>
      <c r="K87" s="13">
        <f t="shared" si="7"/>
        <v>350000</v>
      </c>
      <c r="L87" s="4" t="s">
        <v>31</v>
      </c>
      <c r="M87">
        <f>_xlfn.RANK.EQ(I87,I$6:I2581,1)</f>
        <v>1795</v>
      </c>
      <c r="N87">
        <f>_xlfn.RANK.EQ(I87,I$6:I2581,0)</f>
        <v>693</v>
      </c>
    </row>
    <row r="88" spans="2:14" ht="14.25" customHeight="1">
      <c r="B88" s="4" t="s">
        <v>150</v>
      </c>
      <c r="C88" s="4" t="s">
        <v>151</v>
      </c>
      <c r="D88" s="4" t="s">
        <v>152</v>
      </c>
      <c r="E88" s="13">
        <f t="shared" si="6"/>
        <v>350.00000000000006</v>
      </c>
      <c r="F88" s="6">
        <v>700</v>
      </c>
      <c r="G88" s="12" t="s">
        <v>27</v>
      </c>
      <c r="H88" s="12" t="s">
        <v>1087</v>
      </c>
      <c r="I88" s="10">
        <v>85750</v>
      </c>
      <c r="J88" s="11">
        <v>0.35</v>
      </c>
      <c r="K88" s="13">
        <f t="shared" si="7"/>
        <v>245000.00000000003</v>
      </c>
      <c r="L88" s="4" t="s">
        <v>31</v>
      </c>
      <c r="M88">
        <f>_xlfn.RANK.EQ(I88,I$6:I2582,1)</f>
        <v>1305</v>
      </c>
      <c r="N88">
        <f>_xlfn.RANK.EQ(I88,I$6:I2582,0)</f>
        <v>1188</v>
      </c>
    </row>
    <row r="89" spans="2:14" ht="14.25" customHeight="1">
      <c r="B89" s="4" t="s">
        <v>150</v>
      </c>
      <c r="C89" s="4" t="s">
        <v>151</v>
      </c>
      <c r="D89" s="4" t="s">
        <v>152</v>
      </c>
      <c r="E89" s="13">
        <f t="shared" si="6"/>
        <v>400</v>
      </c>
      <c r="F89" s="6">
        <v>600</v>
      </c>
      <c r="G89" s="12" t="s">
        <v>172</v>
      </c>
      <c r="H89" s="12" t="s">
        <v>1087</v>
      </c>
      <c r="I89" s="10">
        <v>108000</v>
      </c>
      <c r="J89" s="11">
        <v>0.45</v>
      </c>
      <c r="K89" s="13">
        <f t="shared" si="7"/>
        <v>240000</v>
      </c>
      <c r="L89" s="4" t="s">
        <v>31</v>
      </c>
      <c r="M89">
        <f>_xlfn.RANK.EQ(I89,I$6:I2583,1)</f>
        <v>1634</v>
      </c>
      <c r="N89">
        <f>_xlfn.RANK.EQ(I89,I$6:I2583,0)</f>
        <v>858</v>
      </c>
    </row>
    <row r="90" spans="2:14" ht="14.25" customHeight="1">
      <c r="B90" s="4" t="s">
        <v>150</v>
      </c>
      <c r="C90" s="4" t="s">
        <v>151</v>
      </c>
      <c r="D90" s="4" t="s">
        <v>152</v>
      </c>
      <c r="E90" s="13">
        <f t="shared" si="6"/>
        <v>450</v>
      </c>
      <c r="F90" s="6">
        <v>500</v>
      </c>
      <c r="G90" s="12" t="s">
        <v>174</v>
      </c>
      <c r="H90" s="12" t="s">
        <v>1087</v>
      </c>
      <c r="I90" s="10">
        <v>67500</v>
      </c>
      <c r="J90" s="11">
        <v>0.3</v>
      </c>
      <c r="K90" s="13">
        <f t="shared" si="7"/>
        <v>225000</v>
      </c>
      <c r="L90" s="4" t="s">
        <v>31</v>
      </c>
      <c r="M90">
        <f>_xlfn.RANK.EQ(I90,I$6:I2584,1)</f>
        <v>950</v>
      </c>
      <c r="N90">
        <f>_xlfn.RANK.EQ(I90,I$6:I2584,0)</f>
        <v>1535</v>
      </c>
    </row>
    <row r="91" spans="2:14" ht="14.25" customHeight="1">
      <c r="B91" s="4" t="s">
        <v>150</v>
      </c>
      <c r="C91" s="4" t="s">
        <v>151</v>
      </c>
      <c r="D91" s="4" t="s">
        <v>152</v>
      </c>
      <c r="E91" s="13">
        <f t="shared" si="6"/>
        <v>400</v>
      </c>
      <c r="F91" s="6">
        <v>650</v>
      </c>
      <c r="G91" s="12" t="s">
        <v>176</v>
      </c>
      <c r="H91" s="12" t="s">
        <v>1087</v>
      </c>
      <c r="I91" s="10">
        <v>130000</v>
      </c>
      <c r="J91" s="11">
        <v>0.5</v>
      </c>
      <c r="K91" s="13">
        <f t="shared" si="7"/>
        <v>260000</v>
      </c>
      <c r="L91" s="4" t="s">
        <v>31</v>
      </c>
      <c r="M91">
        <f>_xlfn.RANK.EQ(I91,I$6:I2585,1)</f>
        <v>1881</v>
      </c>
      <c r="N91">
        <f>_xlfn.RANK.EQ(I91,I$6:I2585,0)</f>
        <v>610</v>
      </c>
    </row>
    <row r="92" spans="2:14" ht="14.25" customHeight="1">
      <c r="B92" s="4" t="s">
        <v>150</v>
      </c>
      <c r="C92" s="4" t="s">
        <v>151</v>
      </c>
      <c r="D92" s="4" t="s">
        <v>152</v>
      </c>
      <c r="E92" s="13">
        <f t="shared" si="6"/>
        <v>300</v>
      </c>
      <c r="F92" s="6">
        <v>900</v>
      </c>
      <c r="G92" s="12" t="s">
        <v>178</v>
      </c>
      <c r="H92" s="12" t="s">
        <v>1087</v>
      </c>
      <c r="I92" s="10">
        <v>94500</v>
      </c>
      <c r="J92" s="11">
        <v>0.35</v>
      </c>
      <c r="K92" s="13">
        <f t="shared" si="7"/>
        <v>270000</v>
      </c>
      <c r="L92" s="4" t="s">
        <v>31</v>
      </c>
      <c r="M92">
        <f>_xlfn.RANK.EQ(I92,I$6:I2586,1)</f>
        <v>1457</v>
      </c>
      <c r="N92">
        <f>_xlfn.RANK.EQ(I92,I$6:I2586,0)</f>
        <v>1019</v>
      </c>
    </row>
    <row r="93" spans="2:14" ht="14.25" customHeight="1">
      <c r="B93" s="4" t="s">
        <v>150</v>
      </c>
      <c r="C93" s="4" t="s">
        <v>151</v>
      </c>
      <c r="D93" s="4" t="s">
        <v>152</v>
      </c>
      <c r="E93" s="13">
        <f t="shared" si="6"/>
        <v>400</v>
      </c>
      <c r="F93" s="6">
        <v>900</v>
      </c>
      <c r="G93" s="12" t="s">
        <v>180</v>
      </c>
      <c r="H93" s="12" t="s">
        <v>1087</v>
      </c>
      <c r="I93" s="10">
        <v>126000</v>
      </c>
      <c r="J93" s="11">
        <v>0.35</v>
      </c>
      <c r="K93" s="13">
        <f t="shared" si="7"/>
        <v>360000</v>
      </c>
      <c r="L93" s="4" t="s">
        <v>31</v>
      </c>
      <c r="M93">
        <f>_xlfn.RANK.EQ(I93,I$6:I2587,1)</f>
        <v>1826</v>
      </c>
      <c r="N93">
        <f>_xlfn.RANK.EQ(I93,I$6:I2587,0)</f>
        <v>654</v>
      </c>
    </row>
    <row r="94" spans="2:14" ht="14.25" customHeight="1">
      <c r="B94" s="4" t="s">
        <v>150</v>
      </c>
      <c r="C94" s="4" t="s">
        <v>151</v>
      </c>
      <c r="D94" s="4" t="s">
        <v>152</v>
      </c>
      <c r="E94" s="13">
        <f t="shared" si="6"/>
        <v>350.00000000000006</v>
      </c>
      <c r="F94" s="6">
        <v>725</v>
      </c>
      <c r="G94" s="12" t="s">
        <v>182</v>
      </c>
      <c r="H94" s="12" t="s">
        <v>1087</v>
      </c>
      <c r="I94" s="10">
        <v>88812.5</v>
      </c>
      <c r="J94" s="11">
        <v>0.35</v>
      </c>
      <c r="K94" s="13">
        <f t="shared" si="7"/>
        <v>253750.00000000003</v>
      </c>
      <c r="L94" s="4" t="s">
        <v>31</v>
      </c>
      <c r="M94">
        <f>_xlfn.RANK.EQ(I94,I$6:I2588,1)</f>
        <v>1364</v>
      </c>
      <c r="N94">
        <f>_xlfn.RANK.EQ(I94,I$6:I2588,0)</f>
        <v>1131</v>
      </c>
    </row>
    <row r="95" spans="2:14" ht="14.25" customHeight="1">
      <c r="B95" s="4" t="s">
        <v>150</v>
      </c>
      <c r="C95" s="4" t="s">
        <v>151</v>
      </c>
      <c r="D95" s="4" t="s">
        <v>152</v>
      </c>
      <c r="E95" s="13">
        <f t="shared" si="6"/>
        <v>400</v>
      </c>
      <c r="F95" s="6">
        <v>625</v>
      </c>
      <c r="G95" s="12" t="s">
        <v>143</v>
      </c>
      <c r="H95" s="12" t="s">
        <v>1087</v>
      </c>
      <c r="I95" s="10">
        <v>112500</v>
      </c>
      <c r="J95" s="11">
        <v>0.45</v>
      </c>
      <c r="K95" s="13">
        <f t="shared" si="7"/>
        <v>250000</v>
      </c>
      <c r="L95" s="4" t="s">
        <v>31</v>
      </c>
      <c r="M95">
        <f>_xlfn.RANK.EQ(I95,I$6:I2589,1)</f>
        <v>1680</v>
      </c>
      <c r="N95">
        <f>_xlfn.RANK.EQ(I95,I$6:I2589,0)</f>
        <v>806</v>
      </c>
    </row>
    <row r="96" spans="2:14" ht="14.25" customHeight="1">
      <c r="B96" s="4" t="s">
        <v>150</v>
      </c>
      <c r="C96" s="4" t="s">
        <v>151</v>
      </c>
      <c r="D96" s="4" t="s">
        <v>152</v>
      </c>
      <c r="E96" s="13">
        <f t="shared" si="6"/>
        <v>450</v>
      </c>
      <c r="F96" s="6">
        <v>525</v>
      </c>
      <c r="G96" s="12" t="s">
        <v>185</v>
      </c>
      <c r="H96" s="12" t="s">
        <v>1087</v>
      </c>
      <c r="I96" s="10">
        <v>70875</v>
      </c>
      <c r="J96" s="11">
        <v>0.3</v>
      </c>
      <c r="K96" s="13">
        <f t="shared" si="7"/>
        <v>236250</v>
      </c>
      <c r="L96" s="4" t="s">
        <v>31</v>
      </c>
      <c r="M96">
        <f>_xlfn.RANK.EQ(I96,I$6:I2590,1)</f>
        <v>1005</v>
      </c>
      <c r="N96">
        <f>_xlfn.RANK.EQ(I96,I$6:I2590,0)</f>
        <v>1479</v>
      </c>
    </row>
    <row r="97" spans="2:14" ht="14.25" customHeight="1">
      <c r="B97" s="4" t="s">
        <v>150</v>
      </c>
      <c r="C97" s="4" t="s">
        <v>151</v>
      </c>
      <c r="D97" s="4" t="s">
        <v>152</v>
      </c>
      <c r="E97" s="13">
        <f t="shared" si="6"/>
        <v>400</v>
      </c>
      <c r="F97" s="6">
        <v>800</v>
      </c>
      <c r="G97" s="12" t="s">
        <v>187</v>
      </c>
      <c r="H97" s="12" t="s">
        <v>1086</v>
      </c>
      <c r="I97" s="10">
        <v>160000</v>
      </c>
      <c r="J97" s="11">
        <v>0.5</v>
      </c>
      <c r="K97" s="13">
        <f t="shared" si="7"/>
        <v>320000</v>
      </c>
      <c r="L97" s="4" t="s">
        <v>31</v>
      </c>
      <c r="M97">
        <f>_xlfn.RANK.EQ(I97,I$6:I2591,1)</f>
        <v>2116</v>
      </c>
      <c r="N97">
        <f>_xlfn.RANK.EQ(I97,I$6:I2591,0)</f>
        <v>374</v>
      </c>
    </row>
    <row r="98" spans="2:14" ht="14.25" customHeight="1">
      <c r="B98" s="4" t="s">
        <v>150</v>
      </c>
      <c r="C98" s="4" t="s">
        <v>151</v>
      </c>
      <c r="D98" s="4" t="s">
        <v>152</v>
      </c>
      <c r="E98" s="13">
        <f t="shared" si="6"/>
        <v>300</v>
      </c>
      <c r="F98" s="6">
        <v>925</v>
      </c>
      <c r="G98" s="12" t="s">
        <v>189</v>
      </c>
      <c r="H98" s="12" t="s">
        <v>1087</v>
      </c>
      <c r="I98" s="10">
        <v>97125</v>
      </c>
      <c r="J98" s="11">
        <v>0.35</v>
      </c>
      <c r="K98" s="13">
        <f t="shared" si="7"/>
        <v>277500</v>
      </c>
      <c r="L98" s="4" t="s">
        <v>31</v>
      </c>
      <c r="M98">
        <f>_xlfn.RANK.EQ(I98,I$6:I2592,1)</f>
        <v>1503</v>
      </c>
      <c r="N98">
        <f>_xlfn.RANK.EQ(I98,I$6:I2592,0)</f>
        <v>993</v>
      </c>
    </row>
    <row r="99" spans="2:14" ht="14.25" customHeight="1">
      <c r="B99" s="4" t="s">
        <v>150</v>
      </c>
      <c r="C99" s="4" t="s">
        <v>151</v>
      </c>
      <c r="D99" s="4" t="s">
        <v>152</v>
      </c>
      <c r="E99" s="13">
        <f t="shared" si="6"/>
        <v>400</v>
      </c>
      <c r="F99" s="6">
        <v>925</v>
      </c>
      <c r="G99" s="12" t="s">
        <v>191</v>
      </c>
      <c r="H99" s="12" t="s">
        <v>1086</v>
      </c>
      <c r="I99" s="10">
        <v>129500</v>
      </c>
      <c r="J99" s="11">
        <v>0.35</v>
      </c>
      <c r="K99" s="13">
        <f t="shared" si="7"/>
        <v>370000</v>
      </c>
      <c r="L99" s="4" t="s">
        <v>31</v>
      </c>
      <c r="M99">
        <f>_xlfn.RANK.EQ(I99,I$6:I2593,1)</f>
        <v>1870</v>
      </c>
      <c r="N99">
        <f>_xlfn.RANK.EQ(I99,I$6:I2593,0)</f>
        <v>623</v>
      </c>
    </row>
    <row r="100" spans="2:14" ht="14.25" customHeight="1">
      <c r="B100" s="4" t="s">
        <v>150</v>
      </c>
      <c r="C100" s="4" t="s">
        <v>151</v>
      </c>
      <c r="D100" s="4" t="s">
        <v>152</v>
      </c>
      <c r="E100" s="13">
        <f t="shared" si="6"/>
        <v>350</v>
      </c>
      <c r="F100" s="6">
        <v>775</v>
      </c>
      <c r="G100" s="12" t="s">
        <v>193</v>
      </c>
      <c r="H100" s="12" t="s">
        <v>1087</v>
      </c>
      <c r="I100" s="10">
        <v>94937.5</v>
      </c>
      <c r="J100" s="11">
        <v>0.35</v>
      </c>
      <c r="K100" s="13">
        <f t="shared" si="7"/>
        <v>271250</v>
      </c>
      <c r="L100" s="4" t="s">
        <v>31</v>
      </c>
      <c r="M100">
        <f>_xlfn.RANK.EQ(I100,I$6:I2594,1)</f>
        <v>1480</v>
      </c>
      <c r="N100">
        <f>_xlfn.RANK.EQ(I100,I$6:I2594,0)</f>
        <v>1016</v>
      </c>
    </row>
    <row r="101" spans="2:14" ht="14.25" customHeight="1">
      <c r="B101" s="4" t="s">
        <v>150</v>
      </c>
      <c r="C101" s="4" t="s">
        <v>151</v>
      </c>
      <c r="D101" s="4" t="s">
        <v>152</v>
      </c>
      <c r="E101" s="13">
        <f t="shared" si="6"/>
        <v>400</v>
      </c>
      <c r="F101" s="6">
        <v>700</v>
      </c>
      <c r="G101" s="12" t="s">
        <v>195</v>
      </c>
      <c r="H101" s="12" t="s">
        <v>1087</v>
      </c>
      <c r="I101" s="10">
        <v>126000</v>
      </c>
      <c r="J101" s="11">
        <v>0.45</v>
      </c>
      <c r="K101" s="13">
        <f t="shared" si="7"/>
        <v>280000</v>
      </c>
      <c r="L101" s="4" t="s">
        <v>31</v>
      </c>
      <c r="M101">
        <f>_xlfn.RANK.EQ(I101,I$6:I2595,1)</f>
        <v>1826</v>
      </c>
      <c r="N101">
        <f>_xlfn.RANK.EQ(I101,I$6:I2595,0)</f>
        <v>654</v>
      </c>
    </row>
    <row r="102" spans="2:14" ht="14.25" customHeight="1">
      <c r="B102" s="4" t="s">
        <v>150</v>
      </c>
      <c r="C102" s="4" t="s">
        <v>151</v>
      </c>
      <c r="D102" s="4" t="s">
        <v>152</v>
      </c>
      <c r="E102" s="13">
        <f t="shared" si="6"/>
        <v>450</v>
      </c>
      <c r="F102" s="6">
        <v>600</v>
      </c>
      <c r="G102" s="12" t="s">
        <v>197</v>
      </c>
      <c r="H102" s="12" t="s">
        <v>1086</v>
      </c>
      <c r="I102" s="10">
        <v>81000</v>
      </c>
      <c r="J102" s="11">
        <v>0.3</v>
      </c>
      <c r="K102" s="13">
        <f t="shared" si="7"/>
        <v>270000</v>
      </c>
      <c r="L102" s="4" t="s">
        <v>31</v>
      </c>
      <c r="M102">
        <f>_xlfn.RANK.EQ(I102,I$6:I2596,1)</f>
        <v>1203</v>
      </c>
      <c r="N102">
        <f>_xlfn.RANK.EQ(I102,I$6:I2596,0)</f>
        <v>1279</v>
      </c>
    </row>
    <row r="103" spans="2:14" ht="14.25" customHeight="1">
      <c r="B103" s="4" t="s">
        <v>150</v>
      </c>
      <c r="C103" s="4" t="s">
        <v>151</v>
      </c>
      <c r="D103" s="4" t="s">
        <v>152</v>
      </c>
      <c r="E103" s="13">
        <f t="shared" si="6"/>
        <v>400</v>
      </c>
      <c r="F103" s="6">
        <v>950</v>
      </c>
      <c r="G103" s="12" t="s">
        <v>199</v>
      </c>
      <c r="H103" s="12" t="s">
        <v>1087</v>
      </c>
      <c r="I103" s="10">
        <v>190000</v>
      </c>
      <c r="J103" s="11">
        <v>0.5</v>
      </c>
      <c r="K103" s="13">
        <f t="shared" si="7"/>
        <v>380000</v>
      </c>
      <c r="L103" s="4" t="s">
        <v>31</v>
      </c>
      <c r="M103">
        <f>_xlfn.RANK.EQ(I103,I$6:I2597,1)</f>
        <v>2281</v>
      </c>
      <c r="N103">
        <f>_xlfn.RANK.EQ(I103,I$6:I2597,0)</f>
        <v>214</v>
      </c>
    </row>
    <row r="104" spans="2:14" ht="14.25" customHeight="1">
      <c r="B104" s="4" t="s">
        <v>150</v>
      </c>
      <c r="C104" s="4" t="s">
        <v>151</v>
      </c>
      <c r="D104" s="4" t="s">
        <v>152</v>
      </c>
      <c r="E104" s="13">
        <f t="shared" si="6"/>
        <v>400</v>
      </c>
      <c r="F104" s="6">
        <v>950</v>
      </c>
      <c r="G104" s="12" t="s">
        <v>201</v>
      </c>
      <c r="H104" s="12" t="s">
        <v>1086</v>
      </c>
      <c r="I104" s="10">
        <v>133000</v>
      </c>
      <c r="J104" s="11">
        <v>0.35</v>
      </c>
      <c r="K104" s="13">
        <f t="shared" si="7"/>
        <v>380000</v>
      </c>
      <c r="L104" s="4" t="s">
        <v>31</v>
      </c>
      <c r="M104">
        <f>_xlfn.RANK.EQ(I104,I$6:I2598,1)</f>
        <v>1912</v>
      </c>
      <c r="N104">
        <f>_xlfn.RANK.EQ(I104,I$6:I2598,0)</f>
        <v>581</v>
      </c>
    </row>
    <row r="105" spans="2:14" ht="14.25" customHeight="1">
      <c r="B105" s="4" t="s">
        <v>150</v>
      </c>
      <c r="C105" s="4" t="s">
        <v>151</v>
      </c>
      <c r="D105" s="4" t="s">
        <v>152</v>
      </c>
      <c r="E105" s="13">
        <f t="shared" si="6"/>
        <v>450</v>
      </c>
      <c r="F105" s="6">
        <v>950</v>
      </c>
      <c r="G105" s="12" t="s">
        <v>203</v>
      </c>
      <c r="H105" s="12" t="s">
        <v>1087</v>
      </c>
      <c r="I105" s="10">
        <v>149625</v>
      </c>
      <c r="J105" s="11">
        <v>0.35</v>
      </c>
      <c r="K105" s="13">
        <f t="shared" si="7"/>
        <v>427500</v>
      </c>
      <c r="L105" s="4" t="s">
        <v>31</v>
      </c>
      <c r="M105">
        <f>_xlfn.RANK.EQ(I105,I$6:I2599,1)</f>
        <v>2053</v>
      </c>
      <c r="N105">
        <f>_xlfn.RANK.EQ(I105,I$6:I2599,0)</f>
        <v>439</v>
      </c>
    </row>
    <row r="106" spans="2:14" ht="14.25" customHeight="1">
      <c r="B106" s="4" t="s">
        <v>150</v>
      </c>
      <c r="C106" s="4" t="s">
        <v>151</v>
      </c>
      <c r="D106" s="4" t="s">
        <v>152</v>
      </c>
      <c r="E106" s="13">
        <f t="shared" si="6"/>
        <v>400</v>
      </c>
      <c r="F106" s="6">
        <v>800</v>
      </c>
      <c r="G106" s="12" t="s">
        <v>205</v>
      </c>
      <c r="H106" s="12" t="s">
        <v>1087</v>
      </c>
      <c r="I106" s="10">
        <v>112000</v>
      </c>
      <c r="J106" s="11">
        <v>0.35</v>
      </c>
      <c r="K106" s="13">
        <f t="shared" si="7"/>
        <v>320000</v>
      </c>
      <c r="L106" s="4" t="s">
        <v>31</v>
      </c>
      <c r="M106">
        <f>_xlfn.RANK.EQ(I106,I$6:I2600,1)</f>
        <v>1675</v>
      </c>
      <c r="N106">
        <f>_xlfn.RANK.EQ(I106,I$6:I2600,0)</f>
        <v>817</v>
      </c>
    </row>
    <row r="107" spans="2:14" ht="14.25" customHeight="1">
      <c r="B107" s="4" t="s">
        <v>150</v>
      </c>
      <c r="C107" s="4" t="s">
        <v>151</v>
      </c>
      <c r="D107" s="4" t="s">
        <v>152</v>
      </c>
      <c r="E107" s="13">
        <f t="shared" si="6"/>
        <v>400</v>
      </c>
      <c r="F107" s="6">
        <v>750</v>
      </c>
      <c r="G107" s="12" t="s">
        <v>207</v>
      </c>
      <c r="H107" s="12" t="s">
        <v>1087</v>
      </c>
      <c r="I107" s="10">
        <v>135000</v>
      </c>
      <c r="J107" s="11">
        <v>0.45</v>
      </c>
      <c r="K107" s="13">
        <f t="shared" si="7"/>
        <v>300000</v>
      </c>
      <c r="L107" s="4" t="s">
        <v>31</v>
      </c>
      <c r="M107">
        <f>_xlfn.RANK.EQ(I107,I$6:I2601,1)</f>
        <v>1928</v>
      </c>
      <c r="N107">
        <f>_xlfn.RANK.EQ(I107,I$6:I2601,0)</f>
        <v>556</v>
      </c>
    </row>
    <row r="108" spans="2:14" ht="14.25" customHeight="1">
      <c r="B108" s="4" t="s">
        <v>150</v>
      </c>
      <c r="C108" s="4" t="s">
        <v>151</v>
      </c>
      <c r="D108" s="4" t="s">
        <v>152</v>
      </c>
      <c r="E108" s="13">
        <f t="shared" si="6"/>
        <v>450</v>
      </c>
      <c r="F108" s="6">
        <v>650</v>
      </c>
      <c r="G108" s="12" t="s">
        <v>209</v>
      </c>
      <c r="H108" s="12" t="s">
        <v>1087</v>
      </c>
      <c r="I108" s="10">
        <v>87750</v>
      </c>
      <c r="J108" s="11">
        <v>0.3</v>
      </c>
      <c r="K108" s="13">
        <f t="shared" si="7"/>
        <v>292500</v>
      </c>
      <c r="L108" s="4" t="s">
        <v>31</v>
      </c>
      <c r="M108">
        <f>_xlfn.RANK.EQ(I108,I$6:I2602,1)</f>
        <v>1352</v>
      </c>
      <c r="N108">
        <f>_xlfn.RANK.EQ(I108,I$6:I2602,0)</f>
        <v>1137</v>
      </c>
    </row>
    <row r="109" spans="2:14" ht="14.25" customHeight="1">
      <c r="B109" s="4" t="s">
        <v>150</v>
      </c>
      <c r="C109" s="4" t="s">
        <v>151</v>
      </c>
      <c r="D109" s="4" t="s">
        <v>152</v>
      </c>
      <c r="E109" s="13">
        <f t="shared" si="6"/>
        <v>500</v>
      </c>
      <c r="F109" s="6">
        <v>1000</v>
      </c>
      <c r="G109" s="12" t="s">
        <v>211</v>
      </c>
      <c r="H109" s="12" t="s">
        <v>1086</v>
      </c>
      <c r="I109" s="10">
        <v>250000</v>
      </c>
      <c r="J109" s="11">
        <v>0.5</v>
      </c>
      <c r="K109" s="13">
        <f t="shared" si="7"/>
        <v>500000</v>
      </c>
      <c r="L109" s="4" t="s">
        <v>31</v>
      </c>
      <c r="M109">
        <f>_xlfn.RANK.EQ(I109,I$6:I2603,1)</f>
        <v>2409</v>
      </c>
      <c r="N109">
        <f>_xlfn.RANK.EQ(I109,I$6:I2603,0)</f>
        <v>87</v>
      </c>
    </row>
    <row r="110" spans="2:14" ht="14.25" customHeight="1">
      <c r="B110" s="4" t="s">
        <v>150</v>
      </c>
      <c r="C110" s="4" t="s">
        <v>151</v>
      </c>
      <c r="D110" s="4" t="s">
        <v>152</v>
      </c>
      <c r="E110" s="13">
        <f t="shared" si="6"/>
        <v>400</v>
      </c>
      <c r="F110" s="6">
        <v>950</v>
      </c>
      <c r="G110" s="12" t="s">
        <v>213</v>
      </c>
      <c r="H110" s="12" t="s">
        <v>1087</v>
      </c>
      <c r="I110" s="10">
        <v>133000</v>
      </c>
      <c r="J110" s="11">
        <v>0.35</v>
      </c>
      <c r="K110" s="13">
        <f t="shared" si="7"/>
        <v>380000</v>
      </c>
      <c r="L110" s="4" t="s">
        <v>31</v>
      </c>
      <c r="M110">
        <f>_xlfn.RANK.EQ(I110,I$6:I2604,1)</f>
        <v>1912</v>
      </c>
      <c r="N110">
        <f>_xlfn.RANK.EQ(I110,I$6:I2604,0)</f>
        <v>581</v>
      </c>
    </row>
    <row r="111" spans="2:14" ht="14.25" customHeight="1">
      <c r="B111" s="4" t="s">
        <v>150</v>
      </c>
      <c r="C111" s="4" t="s">
        <v>151</v>
      </c>
      <c r="D111" s="4" t="s">
        <v>152</v>
      </c>
      <c r="E111" s="13">
        <f t="shared" si="6"/>
        <v>450</v>
      </c>
      <c r="F111" s="6">
        <v>950</v>
      </c>
      <c r="G111" s="12" t="s">
        <v>215</v>
      </c>
      <c r="H111" s="12" t="s">
        <v>1087</v>
      </c>
      <c r="I111" s="10">
        <v>149625</v>
      </c>
      <c r="J111" s="11">
        <v>0.35</v>
      </c>
      <c r="K111" s="13">
        <f t="shared" si="7"/>
        <v>427500</v>
      </c>
      <c r="L111" s="4" t="s">
        <v>31</v>
      </c>
      <c r="M111">
        <f>_xlfn.RANK.EQ(I111,I$6:I2605,1)</f>
        <v>2053</v>
      </c>
      <c r="N111">
        <f>_xlfn.RANK.EQ(I111,I$6:I2605,0)</f>
        <v>439</v>
      </c>
    </row>
    <row r="112" spans="2:14" ht="14.25" customHeight="1">
      <c r="B112" s="4" t="s">
        <v>150</v>
      </c>
      <c r="C112" s="4" t="s">
        <v>151</v>
      </c>
      <c r="D112" s="4" t="s">
        <v>152</v>
      </c>
      <c r="E112" s="13">
        <f t="shared" si="6"/>
        <v>400</v>
      </c>
      <c r="F112" s="6">
        <v>1100</v>
      </c>
      <c r="G112" s="12" t="s">
        <v>217</v>
      </c>
      <c r="H112" s="12" t="s">
        <v>1087</v>
      </c>
      <c r="I112" s="10">
        <v>154000</v>
      </c>
      <c r="J112" s="11">
        <v>0.35</v>
      </c>
      <c r="K112" s="13">
        <f t="shared" si="7"/>
        <v>440000</v>
      </c>
      <c r="L112" s="4" t="s">
        <v>31</v>
      </c>
      <c r="M112">
        <f>_xlfn.RANK.EQ(I112,I$6:I2606,1)</f>
        <v>2078</v>
      </c>
      <c r="N112">
        <f>_xlfn.RANK.EQ(I112,I$6:I2606,0)</f>
        <v>417</v>
      </c>
    </row>
    <row r="113" spans="2:14" ht="14.25" customHeight="1">
      <c r="B113" s="4" t="s">
        <v>150</v>
      </c>
      <c r="C113" s="4" t="s">
        <v>151</v>
      </c>
      <c r="D113" s="4" t="s">
        <v>152</v>
      </c>
      <c r="E113" s="13">
        <f t="shared" si="6"/>
        <v>400</v>
      </c>
      <c r="F113" s="6">
        <v>700</v>
      </c>
      <c r="G113" s="12" t="s">
        <v>213</v>
      </c>
      <c r="H113" s="12" t="s">
        <v>1087</v>
      </c>
      <c r="I113" s="10">
        <v>126000</v>
      </c>
      <c r="J113" s="11">
        <v>0.45</v>
      </c>
      <c r="K113" s="13">
        <f t="shared" si="7"/>
        <v>280000</v>
      </c>
      <c r="L113" s="4" t="s">
        <v>31</v>
      </c>
      <c r="M113">
        <f>_xlfn.RANK.EQ(I113,I$6:I2607,1)</f>
        <v>1826</v>
      </c>
      <c r="N113">
        <f>_xlfn.RANK.EQ(I113,I$6:I2607,0)</f>
        <v>654</v>
      </c>
    </row>
    <row r="114" spans="2:14" ht="14.25" customHeight="1">
      <c r="B114" s="4" t="s">
        <v>150</v>
      </c>
      <c r="C114" s="4" t="s">
        <v>151</v>
      </c>
      <c r="D114" s="4" t="s">
        <v>152</v>
      </c>
      <c r="E114" s="13">
        <f t="shared" si="6"/>
        <v>450</v>
      </c>
      <c r="F114" s="6">
        <v>700</v>
      </c>
      <c r="G114" s="12" t="s">
        <v>220</v>
      </c>
      <c r="H114" s="12" t="s">
        <v>1086</v>
      </c>
      <c r="I114" s="10">
        <v>94500</v>
      </c>
      <c r="J114" s="11">
        <v>0.3</v>
      </c>
      <c r="K114" s="13">
        <f t="shared" si="7"/>
        <v>315000</v>
      </c>
      <c r="L114" s="4" t="s">
        <v>31</v>
      </c>
      <c r="M114">
        <f>_xlfn.RANK.EQ(I114,I$6:I2608,1)</f>
        <v>1457</v>
      </c>
      <c r="N114">
        <f>_xlfn.RANK.EQ(I114,I$6:I2608,0)</f>
        <v>1019</v>
      </c>
    </row>
    <row r="115" spans="2:14" ht="14.25" customHeight="1">
      <c r="B115" s="4" t="s">
        <v>150</v>
      </c>
      <c r="C115" s="4" t="s">
        <v>151</v>
      </c>
      <c r="D115" s="4" t="s">
        <v>152</v>
      </c>
      <c r="E115" s="13">
        <f t="shared" si="6"/>
        <v>500</v>
      </c>
      <c r="F115" s="6">
        <v>975</v>
      </c>
      <c r="G115" s="12" t="s">
        <v>222</v>
      </c>
      <c r="H115" s="12" t="s">
        <v>1086</v>
      </c>
      <c r="I115" s="10">
        <v>243750</v>
      </c>
      <c r="J115" s="11">
        <v>0.5</v>
      </c>
      <c r="K115" s="13">
        <f t="shared" si="7"/>
        <v>487500</v>
      </c>
      <c r="L115" s="4" t="s">
        <v>31</v>
      </c>
      <c r="M115">
        <f>_xlfn.RANK.EQ(I115,I$6:I2609,1)</f>
        <v>2403</v>
      </c>
      <c r="N115">
        <f>_xlfn.RANK.EQ(I115,I$6:I2609,0)</f>
        <v>92</v>
      </c>
    </row>
    <row r="116" spans="2:14" ht="14.25" customHeight="1">
      <c r="B116" s="4" t="s">
        <v>150</v>
      </c>
      <c r="C116" s="4" t="s">
        <v>151</v>
      </c>
      <c r="D116" s="4" t="s">
        <v>152</v>
      </c>
      <c r="E116" s="13">
        <f t="shared" si="6"/>
        <v>400</v>
      </c>
      <c r="F116" s="6">
        <v>925</v>
      </c>
      <c r="G116" s="12" t="s">
        <v>224</v>
      </c>
      <c r="H116" s="12" t="s">
        <v>1087</v>
      </c>
      <c r="I116" s="10">
        <v>129500</v>
      </c>
      <c r="J116" s="11">
        <v>0.35</v>
      </c>
      <c r="K116" s="13">
        <f t="shared" si="7"/>
        <v>370000</v>
      </c>
      <c r="L116" s="4" t="s">
        <v>31</v>
      </c>
      <c r="M116">
        <f>_xlfn.RANK.EQ(I116,I$6:I2610,1)</f>
        <v>1870</v>
      </c>
      <c r="N116">
        <f>_xlfn.RANK.EQ(I116,I$6:I2610,0)</f>
        <v>623</v>
      </c>
    </row>
    <row r="117" spans="2:14" ht="14.25" customHeight="1">
      <c r="B117" s="4" t="s">
        <v>150</v>
      </c>
      <c r="C117" s="4" t="s">
        <v>151</v>
      </c>
      <c r="D117" s="4" t="s">
        <v>152</v>
      </c>
      <c r="E117" s="13">
        <f t="shared" si="6"/>
        <v>450</v>
      </c>
      <c r="F117" s="6">
        <v>925</v>
      </c>
      <c r="G117" s="12" t="s">
        <v>83</v>
      </c>
      <c r="H117" s="12" t="s">
        <v>1086</v>
      </c>
      <c r="I117" s="10">
        <v>145687.5</v>
      </c>
      <c r="J117" s="11">
        <v>0.35</v>
      </c>
      <c r="K117" s="13">
        <f t="shared" si="7"/>
        <v>416250</v>
      </c>
      <c r="L117" s="4" t="s">
        <v>31</v>
      </c>
      <c r="M117">
        <f>_xlfn.RANK.EQ(I117,I$6:I2611,1)</f>
        <v>2011</v>
      </c>
      <c r="N117">
        <f>_xlfn.RANK.EQ(I117,I$6:I2611,0)</f>
        <v>485</v>
      </c>
    </row>
    <row r="118" spans="2:14" ht="14.25" customHeight="1">
      <c r="B118" s="4" t="s">
        <v>150</v>
      </c>
      <c r="C118" s="4" t="s">
        <v>151</v>
      </c>
      <c r="D118" s="4" t="s">
        <v>152</v>
      </c>
      <c r="E118" s="13">
        <f t="shared" si="6"/>
        <v>400</v>
      </c>
      <c r="F118" s="6">
        <v>1100</v>
      </c>
      <c r="G118" s="12" t="s">
        <v>37</v>
      </c>
      <c r="H118" s="12" t="s">
        <v>1086</v>
      </c>
      <c r="I118" s="10">
        <v>154000</v>
      </c>
      <c r="J118" s="11">
        <v>0.35</v>
      </c>
      <c r="K118" s="13">
        <f t="shared" si="7"/>
        <v>440000</v>
      </c>
      <c r="L118" s="4" t="s">
        <v>31</v>
      </c>
      <c r="M118">
        <f>_xlfn.RANK.EQ(I118,I$6:I2612,1)</f>
        <v>2078</v>
      </c>
      <c r="N118">
        <f>_xlfn.RANK.EQ(I118,I$6:I2612,0)</f>
        <v>417</v>
      </c>
    </row>
    <row r="119" spans="2:14" ht="14.25" customHeight="1">
      <c r="B119" s="4" t="s">
        <v>150</v>
      </c>
      <c r="C119" s="4" t="s">
        <v>151</v>
      </c>
      <c r="D119" s="4" t="s">
        <v>152</v>
      </c>
      <c r="E119" s="13">
        <f t="shared" si="6"/>
        <v>400</v>
      </c>
      <c r="F119" s="6">
        <v>650</v>
      </c>
      <c r="G119" s="12" t="s">
        <v>228</v>
      </c>
      <c r="H119" s="12" t="s">
        <v>1087</v>
      </c>
      <c r="I119" s="10">
        <v>117000</v>
      </c>
      <c r="J119" s="11">
        <v>0.45</v>
      </c>
      <c r="K119" s="13">
        <f t="shared" si="7"/>
        <v>260000</v>
      </c>
      <c r="L119" s="4" t="s">
        <v>31</v>
      </c>
      <c r="M119">
        <f>_xlfn.RANK.EQ(I119,I$6:I2613,1)</f>
        <v>1744</v>
      </c>
      <c r="N119">
        <f>_xlfn.RANK.EQ(I119,I$6:I2613,0)</f>
        <v>747</v>
      </c>
    </row>
    <row r="120" spans="2:14" ht="14.25" customHeight="1">
      <c r="B120" s="4" t="s">
        <v>150</v>
      </c>
      <c r="C120" s="4" t="s">
        <v>151</v>
      </c>
      <c r="D120" s="4" t="s">
        <v>152</v>
      </c>
      <c r="E120" s="13">
        <f t="shared" si="6"/>
        <v>450</v>
      </c>
      <c r="F120" s="6">
        <v>650</v>
      </c>
      <c r="G120" s="12" t="s">
        <v>230</v>
      </c>
      <c r="H120" s="12" t="s">
        <v>1087</v>
      </c>
      <c r="I120" s="10">
        <v>87750</v>
      </c>
      <c r="J120" s="11">
        <v>0.3</v>
      </c>
      <c r="K120" s="13">
        <f t="shared" si="7"/>
        <v>292500</v>
      </c>
      <c r="L120" s="4" t="s">
        <v>31</v>
      </c>
      <c r="M120">
        <f>_xlfn.RANK.EQ(I120,I$6:I2614,1)</f>
        <v>1352</v>
      </c>
      <c r="N120">
        <f>_xlfn.RANK.EQ(I120,I$6:I2614,0)</f>
        <v>1137</v>
      </c>
    </row>
    <row r="121" spans="2:14" ht="14.25" customHeight="1">
      <c r="B121" s="4" t="s">
        <v>150</v>
      </c>
      <c r="C121" s="4" t="s">
        <v>151</v>
      </c>
      <c r="D121" s="4" t="s">
        <v>152</v>
      </c>
      <c r="E121" s="13">
        <f t="shared" si="6"/>
        <v>500</v>
      </c>
      <c r="F121" s="6">
        <v>900</v>
      </c>
      <c r="G121" s="12" t="s">
        <v>232</v>
      </c>
      <c r="H121" s="12" t="s">
        <v>1087</v>
      </c>
      <c r="I121" s="10">
        <v>225000</v>
      </c>
      <c r="J121" s="11">
        <v>0.5</v>
      </c>
      <c r="K121" s="13">
        <f t="shared" si="7"/>
        <v>450000</v>
      </c>
      <c r="L121" s="4" t="s">
        <v>31</v>
      </c>
      <c r="M121">
        <f>_xlfn.RANK.EQ(I121,I$6:I2615,1)</f>
        <v>2371</v>
      </c>
      <c r="N121">
        <f>_xlfn.RANK.EQ(I121,I$6:I2615,0)</f>
        <v>124</v>
      </c>
    </row>
    <row r="122" spans="2:14" ht="14.25" customHeight="1">
      <c r="B122" s="4" t="s">
        <v>150</v>
      </c>
      <c r="C122" s="4" t="s">
        <v>151</v>
      </c>
      <c r="D122" s="4" t="s">
        <v>152</v>
      </c>
      <c r="E122" s="13">
        <f t="shared" si="6"/>
        <v>450</v>
      </c>
      <c r="F122" s="6">
        <v>850</v>
      </c>
      <c r="G122" s="12" t="s">
        <v>234</v>
      </c>
      <c r="H122" s="12" t="s">
        <v>1087</v>
      </c>
      <c r="I122" s="10">
        <v>133875</v>
      </c>
      <c r="J122" s="11">
        <v>0.35</v>
      </c>
      <c r="K122" s="13">
        <f t="shared" si="7"/>
        <v>382500</v>
      </c>
      <c r="L122" s="4" t="s">
        <v>31</v>
      </c>
      <c r="M122">
        <f>_xlfn.RANK.EQ(I122,I$6:I2616,1)</f>
        <v>1916</v>
      </c>
      <c r="N122">
        <f>_xlfn.RANK.EQ(I122,I$6:I2616,0)</f>
        <v>577</v>
      </c>
    </row>
    <row r="123" spans="2:14" ht="14.25" customHeight="1">
      <c r="B123" s="4" t="s">
        <v>150</v>
      </c>
      <c r="C123" s="4" t="s">
        <v>151</v>
      </c>
      <c r="D123" s="4" t="s">
        <v>152</v>
      </c>
      <c r="E123" s="13">
        <f t="shared" si="6"/>
        <v>450</v>
      </c>
      <c r="F123" s="6">
        <v>850</v>
      </c>
      <c r="G123" s="12" t="s">
        <v>236</v>
      </c>
      <c r="H123" s="12" t="s">
        <v>1087</v>
      </c>
      <c r="I123" s="10">
        <v>133875</v>
      </c>
      <c r="J123" s="11">
        <v>0.35</v>
      </c>
      <c r="K123" s="13">
        <f t="shared" si="7"/>
        <v>382500</v>
      </c>
      <c r="L123" s="4" t="s">
        <v>31</v>
      </c>
      <c r="M123">
        <f>_xlfn.RANK.EQ(I123,I$6:I2617,1)</f>
        <v>1916</v>
      </c>
      <c r="N123">
        <f>_xlfn.RANK.EQ(I123,I$6:I2617,0)</f>
        <v>577</v>
      </c>
    </row>
    <row r="124" spans="2:14" ht="14.25" customHeight="1">
      <c r="B124" s="4" t="s">
        <v>150</v>
      </c>
      <c r="C124" s="4" t="s">
        <v>151</v>
      </c>
      <c r="D124" s="4" t="s">
        <v>152</v>
      </c>
      <c r="E124" s="13">
        <f t="shared" si="6"/>
        <v>500</v>
      </c>
      <c r="F124" s="6">
        <v>900</v>
      </c>
      <c r="G124" s="12" t="s">
        <v>238</v>
      </c>
      <c r="H124" s="12" t="s">
        <v>1086</v>
      </c>
      <c r="I124" s="10">
        <v>157500</v>
      </c>
      <c r="J124" s="11">
        <v>0.35</v>
      </c>
      <c r="K124" s="13">
        <f t="shared" si="7"/>
        <v>450000</v>
      </c>
      <c r="L124" s="4" t="s">
        <v>31</v>
      </c>
      <c r="M124">
        <f>_xlfn.RANK.EQ(I124,I$6:I2618,1)</f>
        <v>2089</v>
      </c>
      <c r="N124">
        <f>_xlfn.RANK.EQ(I124,I$6:I2618,0)</f>
        <v>396</v>
      </c>
    </row>
    <row r="125" spans="2:14" ht="14.25" customHeight="1">
      <c r="B125" s="4" t="s">
        <v>150</v>
      </c>
      <c r="C125" s="4" t="s">
        <v>151</v>
      </c>
      <c r="D125" s="4" t="s">
        <v>152</v>
      </c>
      <c r="E125" s="13">
        <f t="shared" si="6"/>
        <v>500</v>
      </c>
      <c r="F125" s="6">
        <v>625</v>
      </c>
      <c r="G125" s="12" t="s">
        <v>240</v>
      </c>
      <c r="H125" s="12" t="s">
        <v>1087</v>
      </c>
      <c r="I125" s="10">
        <v>140625</v>
      </c>
      <c r="J125" s="11">
        <v>0.45</v>
      </c>
      <c r="K125" s="13">
        <f t="shared" si="7"/>
        <v>312500</v>
      </c>
      <c r="L125" s="4" t="s">
        <v>31</v>
      </c>
      <c r="M125">
        <f>_xlfn.RANK.EQ(I125,I$6:I2619,1)</f>
        <v>1975</v>
      </c>
      <c r="N125">
        <f>_xlfn.RANK.EQ(I125,I$6:I2619,0)</f>
        <v>520</v>
      </c>
    </row>
    <row r="126" spans="2:14" ht="14.25" customHeight="1">
      <c r="B126" s="4" t="s">
        <v>150</v>
      </c>
      <c r="C126" s="4" t="s">
        <v>151</v>
      </c>
      <c r="D126" s="4" t="s">
        <v>152</v>
      </c>
      <c r="E126" s="13">
        <f t="shared" si="6"/>
        <v>450</v>
      </c>
      <c r="F126" s="6">
        <v>625</v>
      </c>
      <c r="G126" s="12" t="s">
        <v>242</v>
      </c>
      <c r="H126" s="12" t="s">
        <v>1087</v>
      </c>
      <c r="I126" s="10">
        <v>84375</v>
      </c>
      <c r="J126" s="11">
        <v>0.3</v>
      </c>
      <c r="K126" s="13">
        <f t="shared" si="7"/>
        <v>281250</v>
      </c>
      <c r="L126" s="4" t="s">
        <v>31</v>
      </c>
      <c r="M126">
        <f>_xlfn.RANK.EQ(I126,I$6:I2620,1)</f>
        <v>1285</v>
      </c>
      <c r="N126">
        <f>_xlfn.RANK.EQ(I126,I$6:I2620,0)</f>
        <v>1205</v>
      </c>
    </row>
    <row r="127" spans="2:14" ht="14.25" customHeight="1">
      <c r="B127" s="4" t="s">
        <v>150</v>
      </c>
      <c r="C127" s="4" t="s">
        <v>151</v>
      </c>
      <c r="D127" s="4" t="s">
        <v>152</v>
      </c>
      <c r="E127" s="13">
        <f t="shared" si="6"/>
        <v>550</v>
      </c>
      <c r="F127" s="6">
        <v>850</v>
      </c>
      <c r="G127" s="12" t="s">
        <v>244</v>
      </c>
      <c r="H127" s="12" t="s">
        <v>1087</v>
      </c>
      <c r="I127" s="10">
        <v>233750</v>
      </c>
      <c r="J127" s="11">
        <v>0.5</v>
      </c>
      <c r="K127" s="13">
        <f t="shared" si="7"/>
        <v>467500</v>
      </c>
      <c r="L127" s="4" t="s">
        <v>31</v>
      </c>
      <c r="M127">
        <f>_xlfn.RANK.EQ(I127,I$6:I2621,1)</f>
        <v>2384</v>
      </c>
      <c r="N127">
        <f>_xlfn.RANK.EQ(I127,I$6:I2621,0)</f>
        <v>111</v>
      </c>
    </row>
    <row r="128" spans="2:14" ht="14.25" customHeight="1">
      <c r="B128" s="4" t="s">
        <v>150</v>
      </c>
      <c r="C128" s="4" t="s">
        <v>151</v>
      </c>
      <c r="D128" s="4" t="s">
        <v>152</v>
      </c>
      <c r="E128" s="13">
        <f t="shared" si="6"/>
        <v>450</v>
      </c>
      <c r="F128" s="6">
        <v>800</v>
      </c>
      <c r="G128" s="12" t="s">
        <v>246</v>
      </c>
      <c r="H128" s="12" t="s">
        <v>1087</v>
      </c>
      <c r="I128" s="10">
        <v>126000</v>
      </c>
      <c r="J128" s="11">
        <v>0.35</v>
      </c>
      <c r="K128" s="13">
        <f t="shared" si="7"/>
        <v>360000</v>
      </c>
      <c r="L128" s="4" t="s">
        <v>31</v>
      </c>
      <c r="M128">
        <f>_xlfn.RANK.EQ(I128,I$6:I2622,1)</f>
        <v>1826</v>
      </c>
      <c r="N128">
        <f>_xlfn.RANK.EQ(I128,I$6:I2622,0)</f>
        <v>654</v>
      </c>
    </row>
    <row r="129" spans="2:14" ht="14.25" customHeight="1">
      <c r="B129" s="4" t="s">
        <v>150</v>
      </c>
      <c r="C129" s="4" t="s">
        <v>151</v>
      </c>
      <c r="D129" s="4" t="s">
        <v>152</v>
      </c>
      <c r="E129" s="13">
        <f t="shared" si="6"/>
        <v>450</v>
      </c>
      <c r="F129" s="6">
        <v>800</v>
      </c>
      <c r="G129" s="12" t="s">
        <v>248</v>
      </c>
      <c r="H129" s="12" t="s">
        <v>1087</v>
      </c>
      <c r="I129" s="10">
        <v>126000</v>
      </c>
      <c r="J129" s="11">
        <v>0.35</v>
      </c>
      <c r="K129" s="13">
        <f t="shared" si="7"/>
        <v>360000</v>
      </c>
      <c r="L129" s="4" t="s">
        <v>31</v>
      </c>
      <c r="M129">
        <f>_xlfn.RANK.EQ(I129,I$6:I2623,1)</f>
        <v>1826</v>
      </c>
      <c r="N129">
        <f>_xlfn.RANK.EQ(I129,I$6:I2623,0)</f>
        <v>654</v>
      </c>
    </row>
    <row r="130" spans="2:14" ht="14.25" customHeight="1">
      <c r="B130" s="4" t="s">
        <v>150</v>
      </c>
      <c r="C130" s="4" t="s">
        <v>151</v>
      </c>
      <c r="D130" s="4" t="s">
        <v>152</v>
      </c>
      <c r="E130" s="13">
        <f t="shared" si="6"/>
        <v>500</v>
      </c>
      <c r="F130" s="6">
        <v>750</v>
      </c>
      <c r="G130" s="12" t="s">
        <v>250</v>
      </c>
      <c r="H130" s="12" t="s">
        <v>1086</v>
      </c>
      <c r="I130" s="10">
        <v>131250</v>
      </c>
      <c r="J130" s="11">
        <v>0.35</v>
      </c>
      <c r="K130" s="13">
        <f t="shared" si="7"/>
        <v>375000</v>
      </c>
      <c r="L130" s="4" t="s">
        <v>31</v>
      </c>
      <c r="M130">
        <f>_xlfn.RANK.EQ(I130,I$6:I2624,1)</f>
        <v>1892</v>
      </c>
      <c r="N130">
        <f>_xlfn.RANK.EQ(I130,I$6:I2624,0)</f>
        <v>597</v>
      </c>
    </row>
    <row r="131" spans="2:14" ht="14.25" customHeight="1">
      <c r="B131" s="4" t="s">
        <v>150</v>
      </c>
      <c r="C131" s="4" t="s">
        <v>151</v>
      </c>
      <c r="D131" s="4" t="s">
        <v>152</v>
      </c>
      <c r="E131" s="13">
        <f t="shared" si="6"/>
        <v>500</v>
      </c>
      <c r="F131" s="6">
        <v>600</v>
      </c>
      <c r="G131" s="12" t="s">
        <v>252</v>
      </c>
      <c r="H131" s="12" t="s">
        <v>1086</v>
      </c>
      <c r="I131" s="10">
        <v>135000</v>
      </c>
      <c r="J131" s="11">
        <v>0.45</v>
      </c>
      <c r="K131" s="13">
        <f t="shared" si="7"/>
        <v>300000</v>
      </c>
      <c r="L131" s="4" t="s">
        <v>31</v>
      </c>
      <c r="M131">
        <f>_xlfn.RANK.EQ(I131,I$6:I2625,1)</f>
        <v>1928</v>
      </c>
      <c r="N131">
        <f>_xlfn.RANK.EQ(I131,I$6:I2625,0)</f>
        <v>556</v>
      </c>
    </row>
    <row r="132" spans="2:14" ht="14.25" customHeight="1">
      <c r="B132" s="4" t="s">
        <v>150</v>
      </c>
      <c r="C132" s="4" t="s">
        <v>151</v>
      </c>
      <c r="D132" s="4" t="s">
        <v>152</v>
      </c>
      <c r="E132" s="13">
        <f t="shared" si="6"/>
        <v>450</v>
      </c>
      <c r="F132" s="6">
        <v>575</v>
      </c>
      <c r="G132" s="12" t="s">
        <v>254</v>
      </c>
      <c r="H132" s="12" t="s">
        <v>1086</v>
      </c>
      <c r="I132" s="10">
        <v>77625</v>
      </c>
      <c r="J132" s="11">
        <v>0.3</v>
      </c>
      <c r="K132" s="13">
        <f t="shared" si="7"/>
        <v>258750</v>
      </c>
      <c r="L132" s="4" t="s">
        <v>31</v>
      </c>
      <c r="M132">
        <f>_xlfn.RANK.EQ(I132,I$6:I2626,1)</f>
        <v>1134</v>
      </c>
      <c r="N132">
        <f>_xlfn.RANK.EQ(I132,I$6:I2626,0)</f>
        <v>1358</v>
      </c>
    </row>
    <row r="133" spans="2:14" ht="14.25" customHeight="1">
      <c r="B133" s="4" t="s">
        <v>150</v>
      </c>
      <c r="C133" s="4" t="s">
        <v>151</v>
      </c>
      <c r="D133" s="4" t="s">
        <v>152</v>
      </c>
      <c r="E133" s="13">
        <f t="shared" si="6"/>
        <v>550</v>
      </c>
      <c r="F133" s="6">
        <v>750</v>
      </c>
      <c r="G133" s="12" t="s">
        <v>99</v>
      </c>
      <c r="H133" s="12" t="s">
        <v>1087</v>
      </c>
      <c r="I133" s="10">
        <v>206250</v>
      </c>
      <c r="J133" s="11">
        <v>0.5</v>
      </c>
      <c r="K133" s="13">
        <f t="shared" si="7"/>
        <v>412500</v>
      </c>
      <c r="L133" s="4" t="s">
        <v>31</v>
      </c>
      <c r="M133">
        <f>_xlfn.RANK.EQ(I133,I$6:I2627,1)</f>
        <v>2325</v>
      </c>
      <c r="N133">
        <f>_xlfn.RANK.EQ(I133,I$6:I2627,0)</f>
        <v>167</v>
      </c>
    </row>
    <row r="134" spans="2:14" ht="14.25" customHeight="1">
      <c r="B134" s="4" t="s">
        <v>150</v>
      </c>
      <c r="C134" s="4" t="s">
        <v>151</v>
      </c>
      <c r="D134" s="4" t="s">
        <v>152</v>
      </c>
      <c r="E134" s="13">
        <f t="shared" ref="E134:E197" si="8">K134/F134</f>
        <v>450</v>
      </c>
      <c r="F134" s="6">
        <v>900</v>
      </c>
      <c r="G134" s="12" t="s">
        <v>257</v>
      </c>
      <c r="H134" s="12" t="s">
        <v>1086</v>
      </c>
      <c r="I134" s="10">
        <v>141750</v>
      </c>
      <c r="J134" s="11">
        <v>0.35</v>
      </c>
      <c r="K134" s="13">
        <f t="shared" si="7"/>
        <v>405000</v>
      </c>
      <c r="L134" s="4" t="s">
        <v>31</v>
      </c>
      <c r="M134">
        <f>_xlfn.RANK.EQ(I134,I$6:I2628,1)</f>
        <v>1978</v>
      </c>
      <c r="N134">
        <f>_xlfn.RANK.EQ(I134,I$6:I2628,0)</f>
        <v>515</v>
      </c>
    </row>
    <row r="135" spans="2:14" ht="14.25" customHeight="1">
      <c r="B135" s="4" t="s">
        <v>150</v>
      </c>
      <c r="C135" s="4" t="s">
        <v>151</v>
      </c>
      <c r="D135" s="4" t="s">
        <v>152</v>
      </c>
      <c r="E135" s="13">
        <f t="shared" si="8"/>
        <v>450</v>
      </c>
      <c r="F135" s="6">
        <v>900</v>
      </c>
      <c r="G135" s="12" t="s">
        <v>259</v>
      </c>
      <c r="H135" s="12" t="s">
        <v>1087</v>
      </c>
      <c r="I135" s="10">
        <v>141750</v>
      </c>
      <c r="J135" s="11">
        <v>0.35</v>
      </c>
      <c r="K135" s="13">
        <f t="shared" ref="K135:K198" si="9">I135/J135</f>
        <v>405000</v>
      </c>
      <c r="L135" s="4" t="s">
        <v>31</v>
      </c>
      <c r="M135">
        <f>_xlfn.RANK.EQ(I135,I$6:I2629,1)</f>
        <v>1978</v>
      </c>
      <c r="N135">
        <f>_xlfn.RANK.EQ(I135,I$6:I2629,0)</f>
        <v>515</v>
      </c>
    </row>
    <row r="136" spans="2:14" ht="14.25" customHeight="1">
      <c r="B136" s="4" t="s">
        <v>150</v>
      </c>
      <c r="C136" s="4" t="s">
        <v>151</v>
      </c>
      <c r="D136" s="4" t="s">
        <v>152</v>
      </c>
      <c r="E136" s="13">
        <f t="shared" si="8"/>
        <v>500</v>
      </c>
      <c r="F136" s="6">
        <v>825</v>
      </c>
      <c r="G136" s="12" t="s">
        <v>261</v>
      </c>
      <c r="H136" s="12" t="s">
        <v>1087</v>
      </c>
      <c r="I136" s="10">
        <v>144375</v>
      </c>
      <c r="J136" s="11">
        <v>0.35</v>
      </c>
      <c r="K136" s="13">
        <f t="shared" si="9"/>
        <v>412500</v>
      </c>
      <c r="L136" s="4" t="s">
        <v>31</v>
      </c>
      <c r="M136">
        <f>_xlfn.RANK.EQ(I136,I$6:I2630,1)</f>
        <v>1998</v>
      </c>
      <c r="N136">
        <f>_xlfn.RANK.EQ(I136,I$6:I2630,0)</f>
        <v>488</v>
      </c>
    </row>
    <row r="137" spans="2:14" ht="14.25" customHeight="1">
      <c r="B137" s="4" t="s">
        <v>150</v>
      </c>
      <c r="C137" s="4" t="s">
        <v>151</v>
      </c>
      <c r="D137" s="4" t="s">
        <v>152</v>
      </c>
      <c r="E137" s="13">
        <f t="shared" si="8"/>
        <v>500</v>
      </c>
      <c r="F137" s="6">
        <v>675</v>
      </c>
      <c r="G137" s="12" t="s">
        <v>49</v>
      </c>
      <c r="H137" s="12" t="s">
        <v>1086</v>
      </c>
      <c r="I137" s="10">
        <v>151875</v>
      </c>
      <c r="J137" s="11">
        <v>0.45</v>
      </c>
      <c r="K137" s="13">
        <f t="shared" si="9"/>
        <v>337500</v>
      </c>
      <c r="L137" s="4" t="s">
        <v>31</v>
      </c>
      <c r="M137">
        <f>_xlfn.RANK.EQ(I137,I$6:I2631,1)</f>
        <v>2066</v>
      </c>
      <c r="N137">
        <f>_xlfn.RANK.EQ(I137,I$6:I2631,0)</f>
        <v>427</v>
      </c>
    </row>
    <row r="138" spans="2:14" ht="14.25" customHeight="1">
      <c r="B138" s="4" t="s">
        <v>150</v>
      </c>
      <c r="C138" s="4" t="s">
        <v>151</v>
      </c>
      <c r="D138" s="4" t="s">
        <v>152</v>
      </c>
      <c r="E138" s="13">
        <f t="shared" si="8"/>
        <v>450</v>
      </c>
      <c r="F138" s="6">
        <v>650</v>
      </c>
      <c r="G138" s="12" t="s">
        <v>264</v>
      </c>
      <c r="H138" s="12" t="s">
        <v>1087</v>
      </c>
      <c r="I138" s="10">
        <v>87750</v>
      </c>
      <c r="J138" s="11">
        <v>0.3</v>
      </c>
      <c r="K138" s="13">
        <f t="shared" si="9"/>
        <v>292500</v>
      </c>
      <c r="L138" s="4" t="s">
        <v>31</v>
      </c>
      <c r="M138">
        <f>_xlfn.RANK.EQ(I138,I$6:I2632,1)</f>
        <v>1352</v>
      </c>
      <c r="N138">
        <f>_xlfn.RANK.EQ(I138,I$6:I2632,0)</f>
        <v>1137</v>
      </c>
    </row>
    <row r="139" spans="2:14" ht="14.25" customHeight="1">
      <c r="B139" s="4" t="s">
        <v>150</v>
      </c>
      <c r="C139" s="4" t="s">
        <v>151</v>
      </c>
      <c r="D139" s="4" t="s">
        <v>152</v>
      </c>
      <c r="E139" s="13">
        <f t="shared" si="8"/>
        <v>550</v>
      </c>
      <c r="F139" s="6">
        <v>850</v>
      </c>
      <c r="G139" s="12" t="s">
        <v>266</v>
      </c>
      <c r="H139" s="12" t="s">
        <v>1087</v>
      </c>
      <c r="I139" s="10">
        <v>233750</v>
      </c>
      <c r="J139" s="11">
        <v>0.5</v>
      </c>
      <c r="K139" s="13">
        <f t="shared" si="9"/>
        <v>467500</v>
      </c>
      <c r="L139" s="4" t="s">
        <v>31</v>
      </c>
      <c r="M139">
        <f>_xlfn.RANK.EQ(I139,I$6:I2633,1)</f>
        <v>2384</v>
      </c>
      <c r="N139">
        <f>_xlfn.RANK.EQ(I139,I$6:I2633,0)</f>
        <v>111</v>
      </c>
    </row>
    <row r="140" spans="2:14" ht="14.25" customHeight="1">
      <c r="B140" s="4" t="s">
        <v>150</v>
      </c>
      <c r="C140" s="4" t="s">
        <v>151</v>
      </c>
      <c r="D140" s="4" t="s">
        <v>152</v>
      </c>
      <c r="E140" s="13">
        <f t="shared" si="8"/>
        <v>450</v>
      </c>
      <c r="F140" s="6">
        <v>950</v>
      </c>
      <c r="G140" s="12" t="s">
        <v>268</v>
      </c>
      <c r="H140" s="12" t="s">
        <v>1086</v>
      </c>
      <c r="I140" s="10">
        <v>149625</v>
      </c>
      <c r="J140" s="11">
        <v>0.35</v>
      </c>
      <c r="K140" s="13">
        <f t="shared" si="9"/>
        <v>427500</v>
      </c>
      <c r="L140" s="4" t="s">
        <v>31</v>
      </c>
      <c r="M140">
        <f>_xlfn.RANK.EQ(I140,I$6:I2634,1)</f>
        <v>2053</v>
      </c>
      <c r="N140">
        <f>_xlfn.RANK.EQ(I140,I$6:I2634,0)</f>
        <v>439</v>
      </c>
    </row>
    <row r="141" spans="2:14" ht="14.25" customHeight="1">
      <c r="B141" s="4" t="s">
        <v>150</v>
      </c>
      <c r="C141" s="4" t="s">
        <v>151</v>
      </c>
      <c r="D141" s="4" t="s">
        <v>152</v>
      </c>
      <c r="E141" s="13">
        <f t="shared" si="8"/>
        <v>450</v>
      </c>
      <c r="F141" s="6">
        <v>950</v>
      </c>
      <c r="G141" s="12" t="s">
        <v>270</v>
      </c>
      <c r="H141" s="12" t="s">
        <v>1086</v>
      </c>
      <c r="I141" s="10">
        <v>149625</v>
      </c>
      <c r="J141" s="11">
        <v>0.35</v>
      </c>
      <c r="K141" s="13">
        <f t="shared" si="9"/>
        <v>427500</v>
      </c>
      <c r="L141" s="4" t="s">
        <v>31</v>
      </c>
      <c r="M141">
        <f>_xlfn.RANK.EQ(I141,I$6:I2635,1)</f>
        <v>2053</v>
      </c>
      <c r="N141">
        <f>_xlfn.RANK.EQ(I141,I$6:I2635,0)</f>
        <v>439</v>
      </c>
    </row>
    <row r="142" spans="2:14" ht="14.25" customHeight="1">
      <c r="B142" s="4" t="s">
        <v>150</v>
      </c>
      <c r="C142" s="4" t="s">
        <v>151</v>
      </c>
      <c r="D142" s="4" t="s">
        <v>152</v>
      </c>
      <c r="E142" s="13">
        <f t="shared" si="8"/>
        <v>500</v>
      </c>
      <c r="F142" s="6">
        <v>850</v>
      </c>
      <c r="G142" s="12" t="s">
        <v>272</v>
      </c>
      <c r="H142" s="12" t="s">
        <v>1087</v>
      </c>
      <c r="I142" s="10">
        <v>148750</v>
      </c>
      <c r="J142" s="11">
        <v>0.35</v>
      </c>
      <c r="K142" s="13">
        <f t="shared" si="9"/>
        <v>425000</v>
      </c>
      <c r="L142" s="4" t="s">
        <v>31</v>
      </c>
      <c r="M142">
        <f>_xlfn.RANK.EQ(I142,I$6:I2636,1)</f>
        <v>2045</v>
      </c>
      <c r="N142">
        <f>_xlfn.RANK.EQ(I142,I$6:I2636,0)</f>
        <v>448</v>
      </c>
    </row>
    <row r="143" spans="2:14" ht="14.25" customHeight="1">
      <c r="B143" s="4" t="s">
        <v>150</v>
      </c>
      <c r="C143" s="4" t="s">
        <v>151</v>
      </c>
      <c r="D143" s="4" t="s">
        <v>152</v>
      </c>
      <c r="E143" s="13">
        <f t="shared" si="8"/>
        <v>500</v>
      </c>
      <c r="F143" s="6">
        <v>700</v>
      </c>
      <c r="G143" s="12" t="s">
        <v>228</v>
      </c>
      <c r="H143" s="12" t="s">
        <v>1087</v>
      </c>
      <c r="I143" s="10">
        <v>157500</v>
      </c>
      <c r="J143" s="11">
        <v>0.45</v>
      </c>
      <c r="K143" s="13">
        <f t="shared" si="9"/>
        <v>350000</v>
      </c>
      <c r="L143" s="4" t="s">
        <v>31</v>
      </c>
      <c r="M143">
        <f>_xlfn.RANK.EQ(I143,I$6:I2637,1)</f>
        <v>2089</v>
      </c>
      <c r="N143">
        <f>_xlfn.RANK.EQ(I143,I$6:I2637,0)</f>
        <v>396</v>
      </c>
    </row>
    <row r="144" spans="2:14" ht="14.25" customHeight="1">
      <c r="B144" s="4" t="s">
        <v>150</v>
      </c>
      <c r="C144" s="4" t="s">
        <v>151</v>
      </c>
      <c r="D144" s="4" t="s">
        <v>152</v>
      </c>
      <c r="E144" s="13">
        <f t="shared" si="8"/>
        <v>450</v>
      </c>
      <c r="F144" s="6">
        <v>650</v>
      </c>
      <c r="G144" s="12" t="s">
        <v>79</v>
      </c>
      <c r="H144" s="12" t="s">
        <v>1088</v>
      </c>
      <c r="I144" s="10">
        <v>87750</v>
      </c>
      <c r="J144" s="11">
        <v>0.3</v>
      </c>
      <c r="K144" s="13">
        <f t="shared" si="9"/>
        <v>292500</v>
      </c>
      <c r="L144" s="4" t="s">
        <v>31</v>
      </c>
      <c r="M144">
        <f>_xlfn.RANK.EQ(I144,I$6:I2638,1)</f>
        <v>1352</v>
      </c>
      <c r="N144">
        <f>_xlfn.RANK.EQ(I144,I$6:I2638,0)</f>
        <v>1137</v>
      </c>
    </row>
    <row r="145" spans="2:14" ht="14.25" customHeight="1">
      <c r="B145" s="4" t="s">
        <v>150</v>
      </c>
      <c r="C145" s="4" t="s">
        <v>151</v>
      </c>
      <c r="D145" s="4" t="s">
        <v>152</v>
      </c>
      <c r="E145" s="13">
        <f t="shared" si="8"/>
        <v>550</v>
      </c>
      <c r="F145" s="6">
        <v>900</v>
      </c>
      <c r="G145" s="12" t="s">
        <v>276</v>
      </c>
      <c r="H145" s="12" t="s">
        <v>1087</v>
      </c>
      <c r="I145" s="10">
        <v>247500</v>
      </c>
      <c r="J145" s="11">
        <v>0.5</v>
      </c>
      <c r="K145" s="13">
        <f t="shared" si="9"/>
        <v>495000</v>
      </c>
      <c r="L145" s="4" t="s">
        <v>31</v>
      </c>
      <c r="M145">
        <f>_xlfn.RANK.EQ(I145,I$6:I2639,1)</f>
        <v>2405</v>
      </c>
      <c r="N145">
        <f>_xlfn.RANK.EQ(I145,I$6:I2639,0)</f>
        <v>88</v>
      </c>
    </row>
    <row r="146" spans="2:14" ht="14.25" customHeight="1">
      <c r="B146" s="4" t="s">
        <v>150</v>
      </c>
      <c r="C146" s="4" t="s">
        <v>151</v>
      </c>
      <c r="D146" s="4" t="s">
        <v>152</v>
      </c>
      <c r="E146" s="13">
        <f t="shared" si="8"/>
        <v>400</v>
      </c>
      <c r="F146" s="6">
        <v>775</v>
      </c>
      <c r="G146" s="12" t="s">
        <v>111</v>
      </c>
      <c r="H146" s="12" t="s">
        <v>1087</v>
      </c>
      <c r="I146" s="10">
        <v>108500</v>
      </c>
      <c r="J146" s="11">
        <v>0.35</v>
      </c>
      <c r="K146" s="13">
        <f t="shared" si="9"/>
        <v>310000</v>
      </c>
      <c r="L146" s="4" t="s">
        <v>31</v>
      </c>
      <c r="M146">
        <f>_xlfn.RANK.EQ(I146,I$6:I2640,1)</f>
        <v>1641</v>
      </c>
      <c r="N146">
        <f>_xlfn.RANK.EQ(I146,I$6:I2640,0)</f>
        <v>854</v>
      </c>
    </row>
    <row r="147" spans="2:14" ht="14.25" customHeight="1">
      <c r="B147" s="4" t="s">
        <v>150</v>
      </c>
      <c r="C147" s="4" t="s">
        <v>151</v>
      </c>
      <c r="D147" s="4" t="s">
        <v>152</v>
      </c>
      <c r="E147" s="13">
        <f t="shared" si="8"/>
        <v>500</v>
      </c>
      <c r="F147" s="6">
        <v>775</v>
      </c>
      <c r="G147" s="12" t="s">
        <v>279</v>
      </c>
      <c r="H147" s="12" t="s">
        <v>1087</v>
      </c>
      <c r="I147" s="10">
        <v>77500</v>
      </c>
      <c r="J147" s="11">
        <v>0.2</v>
      </c>
      <c r="K147" s="13">
        <f t="shared" si="9"/>
        <v>387500</v>
      </c>
      <c r="L147" s="4" t="s">
        <v>31</v>
      </c>
      <c r="M147">
        <f>_xlfn.RANK.EQ(I147,I$6:I2641,1)</f>
        <v>1133</v>
      </c>
      <c r="N147">
        <f>_xlfn.RANK.EQ(I147,I$6:I2641,0)</f>
        <v>1363</v>
      </c>
    </row>
    <row r="148" spans="2:14" ht="14.25" customHeight="1">
      <c r="B148" s="4" t="s">
        <v>150</v>
      </c>
      <c r="C148" s="4" t="s">
        <v>151</v>
      </c>
      <c r="D148" s="4" t="s">
        <v>152</v>
      </c>
      <c r="E148" s="13">
        <f t="shared" si="8"/>
        <v>500</v>
      </c>
      <c r="F148" s="6">
        <v>775</v>
      </c>
      <c r="G148" s="12" t="s">
        <v>132</v>
      </c>
      <c r="H148" s="12" t="s">
        <v>1086</v>
      </c>
      <c r="I148" s="10">
        <v>135625</v>
      </c>
      <c r="J148" s="11">
        <v>0.35</v>
      </c>
      <c r="K148" s="13">
        <f t="shared" si="9"/>
        <v>387500</v>
      </c>
      <c r="L148" s="4" t="s">
        <v>31</v>
      </c>
      <c r="M148">
        <f>_xlfn.RANK.EQ(I148,I$6:I2642,1)</f>
        <v>1941</v>
      </c>
      <c r="N148">
        <f>_xlfn.RANK.EQ(I148,I$6:I2642,0)</f>
        <v>555</v>
      </c>
    </row>
    <row r="149" spans="2:14" ht="14.25" customHeight="1">
      <c r="B149" s="4" t="s">
        <v>150</v>
      </c>
      <c r="C149" s="4" t="s">
        <v>151</v>
      </c>
      <c r="D149" s="4" t="s">
        <v>152</v>
      </c>
      <c r="E149" s="13">
        <f t="shared" si="8"/>
        <v>500</v>
      </c>
      <c r="F149" s="6">
        <v>625</v>
      </c>
      <c r="G149" s="12" t="s">
        <v>83</v>
      </c>
      <c r="H149" s="12" t="s">
        <v>1086</v>
      </c>
      <c r="I149" s="10">
        <v>93750</v>
      </c>
      <c r="J149" s="11">
        <v>0.3</v>
      </c>
      <c r="K149" s="13">
        <f t="shared" si="9"/>
        <v>312500</v>
      </c>
      <c r="L149" s="4" t="s">
        <v>31</v>
      </c>
      <c r="M149">
        <f>_xlfn.RANK.EQ(I149,I$6:I2643,1)</f>
        <v>1449</v>
      </c>
      <c r="N149">
        <f>_xlfn.RANK.EQ(I149,I$6:I2643,0)</f>
        <v>1042</v>
      </c>
    </row>
    <row r="150" spans="2:14" ht="14.25" customHeight="1">
      <c r="B150" s="4" t="s">
        <v>283</v>
      </c>
      <c r="C150" s="4" t="s">
        <v>284</v>
      </c>
      <c r="D150" s="4" t="s">
        <v>285</v>
      </c>
      <c r="E150" s="13">
        <f t="shared" si="8"/>
        <v>550</v>
      </c>
      <c r="F150" s="6">
        <v>575</v>
      </c>
      <c r="G150" s="12" t="s">
        <v>286</v>
      </c>
      <c r="H150" s="12" t="s">
        <v>1087</v>
      </c>
      <c r="I150" s="10">
        <v>158125</v>
      </c>
      <c r="J150" s="11">
        <v>0.5</v>
      </c>
      <c r="K150" s="13">
        <f t="shared" si="9"/>
        <v>316250</v>
      </c>
      <c r="L150" s="4" t="s">
        <v>31</v>
      </c>
      <c r="M150">
        <f>_xlfn.RANK.EQ(I150,I$6:I2644,1)</f>
        <v>2101</v>
      </c>
      <c r="N150">
        <f>_xlfn.RANK.EQ(I150,I$6:I2644,0)</f>
        <v>392</v>
      </c>
    </row>
    <row r="151" spans="2:14" ht="14.25" customHeight="1">
      <c r="B151" s="4" t="s">
        <v>283</v>
      </c>
      <c r="C151" s="4" t="s">
        <v>284</v>
      </c>
      <c r="D151" s="4" t="s">
        <v>285</v>
      </c>
      <c r="E151" s="13">
        <f t="shared" si="8"/>
        <v>500</v>
      </c>
      <c r="F151" s="6">
        <v>775</v>
      </c>
      <c r="G151" s="12" t="s">
        <v>44</v>
      </c>
      <c r="H151" s="12" t="s">
        <v>1087</v>
      </c>
      <c r="I151" s="10">
        <v>58125</v>
      </c>
      <c r="J151" s="11">
        <v>0.15</v>
      </c>
      <c r="K151" s="13">
        <f t="shared" si="9"/>
        <v>387500</v>
      </c>
      <c r="L151" s="4" t="s">
        <v>31</v>
      </c>
      <c r="M151">
        <f>_xlfn.RANK.EQ(I151,I$6:I2645,1)</f>
        <v>768</v>
      </c>
      <c r="N151">
        <f>_xlfn.RANK.EQ(I151,I$6:I2645,0)</f>
        <v>1727</v>
      </c>
    </row>
    <row r="152" spans="2:14" ht="14.25" customHeight="1">
      <c r="B152" s="4" t="s">
        <v>283</v>
      </c>
      <c r="C152" s="4" t="s">
        <v>284</v>
      </c>
      <c r="D152" s="4" t="s">
        <v>285</v>
      </c>
      <c r="E152" s="13">
        <f t="shared" si="8"/>
        <v>400</v>
      </c>
      <c r="F152" s="6">
        <v>825</v>
      </c>
      <c r="G152" s="12" t="s">
        <v>25</v>
      </c>
      <c r="H152" s="12" t="s">
        <v>1088</v>
      </c>
      <c r="I152" s="10">
        <v>115500</v>
      </c>
      <c r="J152" s="11">
        <v>0.35</v>
      </c>
      <c r="K152" s="13">
        <f t="shared" si="9"/>
        <v>330000</v>
      </c>
      <c r="L152" s="4" t="s">
        <v>31</v>
      </c>
      <c r="M152">
        <f>_xlfn.RANK.EQ(I152,I$6:I2646,1)</f>
        <v>1717</v>
      </c>
      <c r="N152">
        <f>_xlfn.RANK.EQ(I152,I$6:I2646,0)</f>
        <v>764</v>
      </c>
    </row>
    <row r="153" spans="2:14" ht="14.25" customHeight="1">
      <c r="B153" s="4" t="s">
        <v>283</v>
      </c>
      <c r="C153" s="4" t="s">
        <v>284</v>
      </c>
      <c r="D153" s="4" t="s">
        <v>285</v>
      </c>
      <c r="E153" s="13">
        <f t="shared" si="8"/>
        <v>500</v>
      </c>
      <c r="F153" s="6">
        <v>725</v>
      </c>
      <c r="G153" s="12" t="s">
        <v>290</v>
      </c>
      <c r="H153" s="12" t="s">
        <v>1088</v>
      </c>
      <c r="I153" s="10">
        <v>72500</v>
      </c>
      <c r="J153" s="11">
        <v>0.2</v>
      </c>
      <c r="K153" s="13">
        <f t="shared" si="9"/>
        <v>362500</v>
      </c>
      <c r="L153" s="4" t="s">
        <v>31</v>
      </c>
      <c r="M153">
        <f>_xlfn.RANK.EQ(I153,I$6:I2647,1)</f>
        <v>1047</v>
      </c>
      <c r="N153">
        <f>_xlfn.RANK.EQ(I153,I$6:I2647,0)</f>
        <v>1446</v>
      </c>
    </row>
    <row r="154" spans="2:14" ht="14.25" customHeight="1">
      <c r="B154" s="4" t="s">
        <v>283</v>
      </c>
      <c r="C154" s="4" t="s">
        <v>284</v>
      </c>
      <c r="D154" s="4" t="s">
        <v>285</v>
      </c>
      <c r="E154" s="13">
        <f t="shared" si="8"/>
        <v>500</v>
      </c>
      <c r="F154" s="6">
        <v>725</v>
      </c>
      <c r="G154" s="12" t="s">
        <v>25</v>
      </c>
      <c r="H154" s="12" t="s">
        <v>1088</v>
      </c>
      <c r="I154" s="10">
        <v>126875</v>
      </c>
      <c r="J154" s="11">
        <v>0.35</v>
      </c>
      <c r="K154" s="13">
        <f t="shared" si="9"/>
        <v>362500</v>
      </c>
      <c r="L154" s="4" t="s">
        <v>31</v>
      </c>
      <c r="M154">
        <f>_xlfn.RANK.EQ(I154,I$6:I2648,1)</f>
        <v>1849</v>
      </c>
      <c r="N154">
        <f>_xlfn.RANK.EQ(I154,I$6:I2648,0)</f>
        <v>641</v>
      </c>
    </row>
    <row r="155" spans="2:14" ht="14.25" customHeight="1">
      <c r="B155" s="4" t="s">
        <v>283</v>
      </c>
      <c r="C155" s="4" t="s">
        <v>284</v>
      </c>
      <c r="D155" s="4" t="s">
        <v>285</v>
      </c>
      <c r="E155" s="13">
        <f t="shared" si="8"/>
        <v>500</v>
      </c>
      <c r="F155" s="6">
        <v>575</v>
      </c>
      <c r="G155" s="12" t="s">
        <v>293</v>
      </c>
      <c r="H155" s="12" t="s">
        <v>1086</v>
      </c>
      <c r="I155" s="10">
        <v>86250</v>
      </c>
      <c r="J155" s="11">
        <v>0.3</v>
      </c>
      <c r="K155" s="13">
        <f t="shared" si="9"/>
        <v>287500</v>
      </c>
      <c r="L155" s="4" t="s">
        <v>31</v>
      </c>
      <c r="M155">
        <f>_xlfn.RANK.EQ(I155,I$6:I2649,1)</f>
        <v>1314</v>
      </c>
      <c r="N155">
        <f>_xlfn.RANK.EQ(I155,I$6:I2649,0)</f>
        <v>1176</v>
      </c>
    </row>
    <row r="156" spans="2:14" ht="14.25" customHeight="1">
      <c r="B156" s="4" t="s">
        <v>283</v>
      </c>
      <c r="C156" s="4" t="s">
        <v>284</v>
      </c>
      <c r="D156" s="4" t="s">
        <v>285</v>
      </c>
      <c r="E156" s="13">
        <f t="shared" si="8"/>
        <v>550</v>
      </c>
      <c r="F156" s="6">
        <v>500</v>
      </c>
      <c r="G156" s="12" t="s">
        <v>295</v>
      </c>
      <c r="H156" s="12" t="s">
        <v>1087</v>
      </c>
      <c r="I156" s="10">
        <v>137500</v>
      </c>
      <c r="J156" s="11">
        <v>0.5</v>
      </c>
      <c r="K156" s="13">
        <f t="shared" si="9"/>
        <v>275000</v>
      </c>
      <c r="L156" s="4" t="s">
        <v>31</v>
      </c>
      <c r="M156">
        <f>_xlfn.RANK.EQ(I156,I$6:I2650,1)</f>
        <v>1950</v>
      </c>
      <c r="N156">
        <f>_xlfn.RANK.EQ(I156,I$6:I2650,0)</f>
        <v>542</v>
      </c>
    </row>
    <row r="157" spans="2:14" ht="14.25" customHeight="1">
      <c r="B157" s="4" t="s">
        <v>283</v>
      </c>
      <c r="C157" s="4" t="s">
        <v>284</v>
      </c>
      <c r="D157" s="4" t="s">
        <v>285</v>
      </c>
      <c r="E157" s="13">
        <f t="shared" si="8"/>
        <v>500</v>
      </c>
      <c r="F157" s="6">
        <v>700</v>
      </c>
      <c r="G157" s="12" t="s">
        <v>297</v>
      </c>
      <c r="H157" s="12" t="s">
        <v>1086</v>
      </c>
      <c r="I157" s="10">
        <v>52500</v>
      </c>
      <c r="J157" s="11">
        <v>0.15</v>
      </c>
      <c r="K157" s="13">
        <f t="shared" si="9"/>
        <v>350000</v>
      </c>
      <c r="L157" s="4" t="s">
        <v>31</v>
      </c>
      <c r="M157">
        <f>_xlfn.RANK.EQ(I157,I$6:I2651,1)</f>
        <v>638</v>
      </c>
      <c r="N157">
        <f>_xlfn.RANK.EQ(I157,I$6:I2651,0)</f>
        <v>1838</v>
      </c>
    </row>
    <row r="158" spans="2:14" ht="14.25" customHeight="1">
      <c r="B158" s="4" t="s">
        <v>283</v>
      </c>
      <c r="C158" s="4" t="s">
        <v>284</v>
      </c>
      <c r="D158" s="4" t="s">
        <v>285</v>
      </c>
      <c r="E158" s="13">
        <f t="shared" si="8"/>
        <v>500</v>
      </c>
      <c r="F158" s="6">
        <v>850</v>
      </c>
      <c r="G158" s="12" t="s">
        <v>299</v>
      </c>
      <c r="H158" s="12" t="s">
        <v>1086</v>
      </c>
      <c r="I158" s="10">
        <v>148750</v>
      </c>
      <c r="J158" s="11">
        <v>0.35</v>
      </c>
      <c r="K158" s="13">
        <f t="shared" si="9"/>
        <v>425000</v>
      </c>
      <c r="L158" s="4" t="s">
        <v>31</v>
      </c>
      <c r="M158">
        <f>_xlfn.RANK.EQ(I158,I$6:I2652,1)</f>
        <v>2045</v>
      </c>
      <c r="N158">
        <f>_xlfn.RANK.EQ(I158,I$6:I2652,0)</f>
        <v>448</v>
      </c>
    </row>
    <row r="159" spans="2:14" ht="14.25" customHeight="1">
      <c r="B159" s="4" t="s">
        <v>283</v>
      </c>
      <c r="C159" s="4" t="s">
        <v>284</v>
      </c>
      <c r="D159" s="4" t="s">
        <v>285</v>
      </c>
      <c r="E159" s="13">
        <f t="shared" si="8"/>
        <v>600</v>
      </c>
      <c r="F159" s="6">
        <v>700</v>
      </c>
      <c r="G159" s="12" t="s">
        <v>33</v>
      </c>
      <c r="H159" s="12" t="s">
        <v>1087</v>
      </c>
      <c r="I159" s="10">
        <v>84000</v>
      </c>
      <c r="J159" s="11">
        <v>0.2</v>
      </c>
      <c r="K159" s="13">
        <f t="shared" si="9"/>
        <v>420000</v>
      </c>
      <c r="L159" s="4" t="s">
        <v>31</v>
      </c>
      <c r="M159">
        <f>_xlfn.RANK.EQ(I159,I$6:I2653,1)</f>
        <v>1263</v>
      </c>
      <c r="N159">
        <f>_xlfn.RANK.EQ(I159,I$6:I2653,0)</f>
        <v>1212</v>
      </c>
    </row>
    <row r="160" spans="2:14" ht="14.25" customHeight="1">
      <c r="B160" s="4" t="s">
        <v>283</v>
      </c>
      <c r="C160" s="4" t="s">
        <v>284</v>
      </c>
      <c r="D160" s="4" t="s">
        <v>285</v>
      </c>
      <c r="E160" s="13">
        <f t="shared" si="8"/>
        <v>600</v>
      </c>
      <c r="F160" s="6">
        <v>700</v>
      </c>
      <c r="G160" s="12" t="s">
        <v>302</v>
      </c>
      <c r="H160" s="12" t="s">
        <v>1086</v>
      </c>
      <c r="I160" s="10">
        <v>147000</v>
      </c>
      <c r="J160" s="11">
        <v>0.35</v>
      </c>
      <c r="K160" s="13">
        <f t="shared" si="9"/>
        <v>420000</v>
      </c>
      <c r="L160" s="4" t="s">
        <v>31</v>
      </c>
      <c r="M160">
        <f>_xlfn.RANK.EQ(I160,I$6:I2654,1)</f>
        <v>2018</v>
      </c>
      <c r="N160">
        <f>_xlfn.RANK.EQ(I160,I$6:I2654,0)</f>
        <v>470</v>
      </c>
    </row>
    <row r="161" spans="2:14" ht="14.25" customHeight="1">
      <c r="B161" s="4" t="s">
        <v>283</v>
      </c>
      <c r="C161" s="4" t="s">
        <v>284</v>
      </c>
      <c r="D161" s="4" t="s">
        <v>285</v>
      </c>
      <c r="E161" s="13">
        <f t="shared" si="8"/>
        <v>600</v>
      </c>
      <c r="F161" s="6">
        <v>600</v>
      </c>
      <c r="G161" s="12" t="s">
        <v>304</v>
      </c>
      <c r="H161" s="12" t="s">
        <v>1087</v>
      </c>
      <c r="I161" s="10">
        <v>108000</v>
      </c>
      <c r="J161" s="11">
        <v>0.3</v>
      </c>
      <c r="K161" s="13">
        <f t="shared" si="9"/>
        <v>360000</v>
      </c>
      <c r="L161" s="4" t="s">
        <v>31</v>
      </c>
      <c r="M161">
        <f>_xlfn.RANK.EQ(I161,I$6:I2655,1)</f>
        <v>1634</v>
      </c>
      <c r="N161">
        <f>_xlfn.RANK.EQ(I161,I$6:I2655,0)</f>
        <v>858</v>
      </c>
    </row>
    <row r="162" spans="2:14" ht="14.25" customHeight="1">
      <c r="B162" s="4" t="s">
        <v>283</v>
      </c>
      <c r="C162" s="4" t="s">
        <v>284</v>
      </c>
      <c r="D162" s="4" t="s">
        <v>285</v>
      </c>
      <c r="E162" s="13">
        <f t="shared" si="8"/>
        <v>650</v>
      </c>
      <c r="F162" s="6">
        <v>500</v>
      </c>
      <c r="G162" s="12" t="s">
        <v>306</v>
      </c>
      <c r="H162" s="12" t="s">
        <v>1087</v>
      </c>
      <c r="I162" s="10">
        <v>162500</v>
      </c>
      <c r="J162" s="11">
        <v>0.5</v>
      </c>
      <c r="K162" s="13">
        <f t="shared" si="9"/>
        <v>325000</v>
      </c>
      <c r="L162" s="4" t="s">
        <v>31</v>
      </c>
      <c r="M162">
        <f>_xlfn.RANK.EQ(I162,I$6:I2656,1)</f>
        <v>2142</v>
      </c>
      <c r="N162">
        <f>_xlfn.RANK.EQ(I162,I$6:I2656,0)</f>
        <v>351</v>
      </c>
    </row>
    <row r="163" spans="2:14" ht="14.25" customHeight="1">
      <c r="B163" s="4" t="s">
        <v>283</v>
      </c>
      <c r="C163" s="4" t="s">
        <v>284</v>
      </c>
      <c r="D163" s="4" t="s">
        <v>285</v>
      </c>
      <c r="E163" s="13">
        <f t="shared" si="8"/>
        <v>600</v>
      </c>
      <c r="F163" s="6">
        <v>700</v>
      </c>
      <c r="G163" s="12" t="s">
        <v>308</v>
      </c>
      <c r="H163" s="12" t="s">
        <v>1087</v>
      </c>
      <c r="I163" s="10">
        <v>63000</v>
      </c>
      <c r="J163" s="11">
        <v>0.15</v>
      </c>
      <c r="K163" s="13">
        <f t="shared" si="9"/>
        <v>420000</v>
      </c>
      <c r="L163" s="4" t="s">
        <v>31</v>
      </c>
      <c r="M163">
        <f>_xlfn.RANK.EQ(I163,I$6:I2657,1)</f>
        <v>853</v>
      </c>
      <c r="N163">
        <f>_xlfn.RANK.EQ(I163,I$6:I2657,0)</f>
        <v>1616</v>
      </c>
    </row>
    <row r="164" spans="2:14" ht="14.25" customHeight="1">
      <c r="B164" s="4" t="s">
        <v>283</v>
      </c>
      <c r="C164" s="4" t="s">
        <v>284</v>
      </c>
      <c r="D164" s="4" t="s">
        <v>285</v>
      </c>
      <c r="E164" s="13">
        <f t="shared" si="8"/>
        <v>600</v>
      </c>
      <c r="F164" s="6">
        <v>875</v>
      </c>
      <c r="G164" s="12" t="s">
        <v>310</v>
      </c>
      <c r="H164" s="12" t="s">
        <v>1087</v>
      </c>
      <c r="I164" s="10">
        <v>183750</v>
      </c>
      <c r="J164" s="11">
        <v>0.35</v>
      </c>
      <c r="K164" s="13">
        <f t="shared" si="9"/>
        <v>525000</v>
      </c>
      <c r="L164" s="4" t="s">
        <v>31</v>
      </c>
      <c r="M164">
        <f>_xlfn.RANK.EQ(I164,I$6:I2658,1)</f>
        <v>2255</v>
      </c>
      <c r="N164">
        <f>_xlfn.RANK.EQ(I164,I$6:I2658,0)</f>
        <v>240</v>
      </c>
    </row>
    <row r="165" spans="2:14" ht="14.25" customHeight="1">
      <c r="B165" s="4" t="s">
        <v>283</v>
      </c>
      <c r="C165" s="4" t="s">
        <v>284</v>
      </c>
      <c r="D165" s="4" t="s">
        <v>285</v>
      </c>
      <c r="E165" s="13">
        <f t="shared" si="8"/>
        <v>650</v>
      </c>
      <c r="F165" s="6">
        <v>675</v>
      </c>
      <c r="G165" s="12" t="s">
        <v>312</v>
      </c>
      <c r="H165" s="12" t="s">
        <v>1087</v>
      </c>
      <c r="I165" s="10">
        <v>87750</v>
      </c>
      <c r="J165" s="11">
        <v>0.2</v>
      </c>
      <c r="K165" s="13">
        <f t="shared" si="9"/>
        <v>438750</v>
      </c>
      <c r="L165" s="4" t="s">
        <v>31</v>
      </c>
      <c r="M165">
        <f>_xlfn.RANK.EQ(I165,I$6:I2659,1)</f>
        <v>1352</v>
      </c>
      <c r="N165">
        <f>_xlfn.RANK.EQ(I165,I$6:I2659,0)</f>
        <v>1137</v>
      </c>
    </row>
    <row r="166" spans="2:14" ht="14.25" customHeight="1">
      <c r="B166" s="4" t="s">
        <v>283</v>
      </c>
      <c r="C166" s="4" t="s">
        <v>284</v>
      </c>
      <c r="D166" s="4" t="s">
        <v>285</v>
      </c>
      <c r="E166" s="13">
        <f t="shared" si="8"/>
        <v>650.00000000000011</v>
      </c>
      <c r="F166" s="6">
        <v>725</v>
      </c>
      <c r="G166" s="12" t="s">
        <v>314</v>
      </c>
      <c r="H166" s="12" t="s">
        <v>1087</v>
      </c>
      <c r="I166" s="10">
        <v>164937.5</v>
      </c>
      <c r="J166" s="11">
        <v>0.35</v>
      </c>
      <c r="K166" s="13">
        <f t="shared" si="9"/>
        <v>471250.00000000006</v>
      </c>
      <c r="L166" s="4" t="s">
        <v>31</v>
      </c>
      <c r="M166">
        <f>_xlfn.RANK.EQ(I166,I$6:I2660,1)</f>
        <v>2151</v>
      </c>
      <c r="N166">
        <f>_xlfn.RANK.EQ(I166,I$6:I2660,0)</f>
        <v>345</v>
      </c>
    </row>
    <row r="167" spans="2:14" ht="14.25" customHeight="1">
      <c r="B167" s="4" t="s">
        <v>283</v>
      </c>
      <c r="C167" s="4" t="s">
        <v>284</v>
      </c>
      <c r="D167" s="4" t="s">
        <v>285</v>
      </c>
      <c r="E167" s="13">
        <f t="shared" si="8"/>
        <v>600</v>
      </c>
      <c r="F167" s="6">
        <v>625</v>
      </c>
      <c r="G167" s="12" t="s">
        <v>59</v>
      </c>
      <c r="H167" s="12" t="s">
        <v>1087</v>
      </c>
      <c r="I167" s="10">
        <v>112500</v>
      </c>
      <c r="J167" s="11">
        <v>0.3</v>
      </c>
      <c r="K167" s="13">
        <f t="shared" si="9"/>
        <v>375000</v>
      </c>
      <c r="L167" s="4" t="s">
        <v>31</v>
      </c>
      <c r="M167">
        <f>_xlfn.RANK.EQ(I167,I$6:I2661,1)</f>
        <v>1680</v>
      </c>
      <c r="N167">
        <f>_xlfn.RANK.EQ(I167,I$6:I2661,0)</f>
        <v>806</v>
      </c>
    </row>
    <row r="168" spans="2:14" ht="14.25" customHeight="1">
      <c r="B168" s="4" t="s">
        <v>283</v>
      </c>
      <c r="C168" s="4" t="s">
        <v>284</v>
      </c>
      <c r="D168" s="4" t="s">
        <v>285</v>
      </c>
      <c r="E168" s="13">
        <f t="shared" si="8"/>
        <v>650</v>
      </c>
      <c r="F168" s="6">
        <v>525</v>
      </c>
      <c r="G168" s="12" t="s">
        <v>317</v>
      </c>
      <c r="H168" s="12" t="s">
        <v>1087</v>
      </c>
      <c r="I168" s="10">
        <v>170625</v>
      </c>
      <c r="J168" s="11">
        <v>0.5</v>
      </c>
      <c r="K168" s="13">
        <f t="shared" si="9"/>
        <v>341250</v>
      </c>
      <c r="L168" s="4" t="s">
        <v>31</v>
      </c>
      <c r="M168">
        <f>_xlfn.RANK.EQ(I168,I$6:I2662,1)</f>
        <v>2190</v>
      </c>
      <c r="N168">
        <f>_xlfn.RANK.EQ(I168,I$6:I2662,0)</f>
        <v>298</v>
      </c>
    </row>
    <row r="169" spans="2:14" ht="14.25" customHeight="1">
      <c r="B169" s="4" t="s">
        <v>283</v>
      </c>
      <c r="C169" s="4" t="s">
        <v>284</v>
      </c>
      <c r="D169" s="4" t="s">
        <v>285</v>
      </c>
      <c r="E169" s="13">
        <f t="shared" si="8"/>
        <v>800</v>
      </c>
      <c r="F169" s="6">
        <v>700</v>
      </c>
      <c r="G169" s="12" t="s">
        <v>66</v>
      </c>
      <c r="H169" s="12" t="s">
        <v>1087</v>
      </c>
      <c r="I169" s="10">
        <v>84000</v>
      </c>
      <c r="J169" s="11">
        <v>0.15</v>
      </c>
      <c r="K169" s="13">
        <f t="shared" si="9"/>
        <v>560000</v>
      </c>
      <c r="L169" s="4" t="s">
        <v>31</v>
      </c>
      <c r="M169">
        <f>_xlfn.RANK.EQ(I169,I$6:I2663,1)</f>
        <v>1263</v>
      </c>
      <c r="N169">
        <f>_xlfn.RANK.EQ(I169,I$6:I2663,0)</f>
        <v>1212</v>
      </c>
    </row>
    <row r="170" spans="2:14" ht="14.25" customHeight="1">
      <c r="B170" s="4" t="s">
        <v>283</v>
      </c>
      <c r="C170" s="4" t="s">
        <v>284</v>
      </c>
      <c r="D170" s="4" t="s">
        <v>285</v>
      </c>
      <c r="E170" s="13">
        <f t="shared" si="8"/>
        <v>600</v>
      </c>
      <c r="F170" s="6">
        <v>900</v>
      </c>
      <c r="G170" s="12" t="s">
        <v>320</v>
      </c>
      <c r="H170" s="12" t="s">
        <v>1086</v>
      </c>
      <c r="I170" s="10">
        <v>216000</v>
      </c>
      <c r="J170" s="11">
        <v>0.4</v>
      </c>
      <c r="K170" s="13">
        <f t="shared" si="9"/>
        <v>540000</v>
      </c>
      <c r="L170" s="4" t="s">
        <v>31</v>
      </c>
      <c r="M170">
        <f>_xlfn.RANK.EQ(I170,I$6:I2664,1)</f>
        <v>2345</v>
      </c>
      <c r="N170">
        <f>_xlfn.RANK.EQ(I170,I$6:I2664,0)</f>
        <v>147</v>
      </c>
    </row>
    <row r="171" spans="2:14" ht="14.25" customHeight="1">
      <c r="B171" s="4" t="s">
        <v>283</v>
      </c>
      <c r="C171" s="4" t="s">
        <v>284</v>
      </c>
      <c r="D171" s="4" t="s">
        <v>285</v>
      </c>
      <c r="E171" s="13">
        <f t="shared" si="8"/>
        <v>650</v>
      </c>
      <c r="F171" s="6">
        <v>750</v>
      </c>
      <c r="G171" s="12" t="s">
        <v>322</v>
      </c>
      <c r="H171" s="12" t="s">
        <v>1087</v>
      </c>
      <c r="I171" s="10">
        <v>121875</v>
      </c>
      <c r="J171" s="11">
        <v>0.25</v>
      </c>
      <c r="K171" s="13">
        <f t="shared" si="9"/>
        <v>487500</v>
      </c>
      <c r="L171" s="4" t="s">
        <v>31</v>
      </c>
      <c r="M171">
        <f>_xlfn.RANK.EQ(I171,I$6:I2665,1)</f>
        <v>1791</v>
      </c>
      <c r="N171">
        <f>_xlfn.RANK.EQ(I171,I$6:I2665,0)</f>
        <v>704</v>
      </c>
    </row>
    <row r="172" spans="2:14" ht="14.25" customHeight="1">
      <c r="B172" s="4" t="s">
        <v>283</v>
      </c>
      <c r="C172" s="4" t="s">
        <v>284</v>
      </c>
      <c r="D172" s="4" t="s">
        <v>285</v>
      </c>
      <c r="E172" s="13">
        <f t="shared" si="8"/>
        <v>650</v>
      </c>
      <c r="F172" s="6">
        <v>750</v>
      </c>
      <c r="G172" s="12" t="s">
        <v>324</v>
      </c>
      <c r="H172" s="12" t="s">
        <v>1086</v>
      </c>
      <c r="I172" s="10">
        <v>195000</v>
      </c>
      <c r="J172" s="11">
        <v>0.4</v>
      </c>
      <c r="K172" s="13">
        <f t="shared" si="9"/>
        <v>487500</v>
      </c>
      <c r="L172" s="4" t="s">
        <v>31</v>
      </c>
      <c r="M172">
        <f>_xlfn.RANK.EQ(I172,I$6:I2666,1)</f>
        <v>2292</v>
      </c>
      <c r="N172">
        <f>_xlfn.RANK.EQ(I172,I$6:I2666,0)</f>
        <v>203</v>
      </c>
    </row>
    <row r="173" spans="2:14" ht="14.25" customHeight="1">
      <c r="B173" s="4" t="s">
        <v>283</v>
      </c>
      <c r="C173" s="4" t="s">
        <v>284</v>
      </c>
      <c r="D173" s="4" t="s">
        <v>285</v>
      </c>
      <c r="E173" s="13">
        <f t="shared" si="8"/>
        <v>600</v>
      </c>
      <c r="F173" s="6">
        <v>650</v>
      </c>
      <c r="G173" s="12" t="s">
        <v>119</v>
      </c>
      <c r="H173" s="12" t="s">
        <v>1087</v>
      </c>
      <c r="I173" s="10">
        <v>136500</v>
      </c>
      <c r="J173" s="11">
        <v>0.35</v>
      </c>
      <c r="K173" s="13">
        <f t="shared" si="9"/>
        <v>390000</v>
      </c>
      <c r="L173" s="4" t="s">
        <v>31</v>
      </c>
      <c r="M173">
        <f>_xlfn.RANK.EQ(I173,I$6:I2667,1)</f>
        <v>1942</v>
      </c>
      <c r="N173">
        <f>_xlfn.RANK.EQ(I173,I$6:I2667,0)</f>
        <v>549</v>
      </c>
    </row>
    <row r="174" spans="2:14" ht="14.25" customHeight="1">
      <c r="B174" s="4" t="s">
        <v>283</v>
      </c>
      <c r="C174" s="4" t="s">
        <v>284</v>
      </c>
      <c r="D174" s="4" t="s">
        <v>285</v>
      </c>
      <c r="E174" s="13">
        <f t="shared" si="8"/>
        <v>650</v>
      </c>
      <c r="F174" s="6">
        <v>550</v>
      </c>
      <c r="G174" s="12" t="s">
        <v>326</v>
      </c>
      <c r="H174" s="12" t="s">
        <v>1086</v>
      </c>
      <c r="I174" s="10">
        <v>196625</v>
      </c>
      <c r="J174" s="11">
        <v>0.55000000000000004</v>
      </c>
      <c r="K174" s="13">
        <f t="shared" si="9"/>
        <v>357500</v>
      </c>
      <c r="L174" s="4" t="s">
        <v>31</v>
      </c>
      <c r="M174">
        <f>_xlfn.RANK.EQ(I174,I$6:I2668,1)</f>
        <v>2297</v>
      </c>
      <c r="N174">
        <f>_xlfn.RANK.EQ(I174,I$6:I2668,0)</f>
        <v>199</v>
      </c>
    </row>
    <row r="175" spans="2:14" ht="14.25" customHeight="1">
      <c r="B175" s="4" t="s">
        <v>283</v>
      </c>
      <c r="C175" s="4" t="s">
        <v>284</v>
      </c>
      <c r="D175" s="4" t="s">
        <v>285</v>
      </c>
      <c r="E175" s="13">
        <f t="shared" si="8"/>
        <v>800</v>
      </c>
      <c r="F175" s="6">
        <v>725</v>
      </c>
      <c r="G175" s="12" t="s">
        <v>328</v>
      </c>
      <c r="H175" s="12" t="s">
        <v>1086</v>
      </c>
      <c r="I175" s="10">
        <v>116000</v>
      </c>
      <c r="J175" s="11">
        <v>0.2</v>
      </c>
      <c r="K175" s="13">
        <f t="shared" si="9"/>
        <v>580000</v>
      </c>
      <c r="L175" s="4" t="s">
        <v>31</v>
      </c>
      <c r="M175">
        <f>_xlfn.RANK.EQ(I175,I$6:I2669,1)</f>
        <v>1733</v>
      </c>
      <c r="N175">
        <f>_xlfn.RANK.EQ(I175,I$6:I2669,0)</f>
        <v>760</v>
      </c>
    </row>
    <row r="176" spans="2:14" ht="14.25" customHeight="1">
      <c r="B176" s="4" t="s">
        <v>283</v>
      </c>
      <c r="C176" s="4" t="s">
        <v>284</v>
      </c>
      <c r="D176" s="4" t="s">
        <v>285</v>
      </c>
      <c r="E176" s="13">
        <f t="shared" si="8"/>
        <v>600</v>
      </c>
      <c r="F176" s="6">
        <v>975</v>
      </c>
      <c r="G176" s="12" t="s">
        <v>330</v>
      </c>
      <c r="H176" s="12" t="s">
        <v>1087</v>
      </c>
      <c r="I176" s="10">
        <v>234000</v>
      </c>
      <c r="J176" s="11">
        <v>0.4</v>
      </c>
      <c r="K176" s="13">
        <f t="shared" si="9"/>
        <v>585000</v>
      </c>
      <c r="L176" s="4" t="s">
        <v>31</v>
      </c>
      <c r="M176">
        <f>_xlfn.RANK.EQ(I176,I$6:I2670,1)</f>
        <v>2386</v>
      </c>
      <c r="N176">
        <f>_xlfn.RANK.EQ(I176,I$6:I2670,0)</f>
        <v>109</v>
      </c>
    </row>
    <row r="177" spans="2:14" ht="14.25" customHeight="1">
      <c r="B177" s="4" t="s">
        <v>283</v>
      </c>
      <c r="C177" s="4" t="s">
        <v>284</v>
      </c>
      <c r="D177" s="4" t="s">
        <v>285</v>
      </c>
      <c r="E177" s="13">
        <f t="shared" si="8"/>
        <v>650</v>
      </c>
      <c r="F177" s="6">
        <v>825</v>
      </c>
      <c r="G177" s="12" t="s">
        <v>270</v>
      </c>
      <c r="H177" s="12" t="s">
        <v>1086</v>
      </c>
      <c r="I177" s="10">
        <v>134062.5</v>
      </c>
      <c r="J177" s="11">
        <v>0.25</v>
      </c>
      <c r="K177" s="13">
        <f t="shared" si="9"/>
        <v>536250</v>
      </c>
      <c r="L177" s="4" t="s">
        <v>31</v>
      </c>
      <c r="M177">
        <f>_xlfn.RANK.EQ(I177,I$6:I2671,1)</f>
        <v>1920</v>
      </c>
      <c r="N177">
        <f>_xlfn.RANK.EQ(I177,I$6:I2671,0)</f>
        <v>576</v>
      </c>
    </row>
    <row r="178" spans="2:14" ht="14.25" customHeight="1">
      <c r="B178" s="4" t="s">
        <v>283</v>
      </c>
      <c r="C178" s="4" t="s">
        <v>284</v>
      </c>
      <c r="D178" s="4" t="s">
        <v>285</v>
      </c>
      <c r="E178" s="13">
        <f t="shared" si="8"/>
        <v>650</v>
      </c>
      <c r="F178" s="6">
        <v>825</v>
      </c>
      <c r="G178" s="12" t="s">
        <v>333</v>
      </c>
      <c r="H178" s="12" t="s">
        <v>1086</v>
      </c>
      <c r="I178" s="10">
        <v>214500</v>
      </c>
      <c r="J178" s="11">
        <v>0.4</v>
      </c>
      <c r="K178" s="13">
        <f t="shared" si="9"/>
        <v>536250</v>
      </c>
      <c r="L178" s="4" t="s">
        <v>31</v>
      </c>
      <c r="M178">
        <f>_xlfn.RANK.EQ(I178,I$6:I2672,1)</f>
        <v>2340</v>
      </c>
      <c r="N178">
        <f>_xlfn.RANK.EQ(I178,I$6:I2672,0)</f>
        <v>154</v>
      </c>
    </row>
    <row r="179" spans="2:14" ht="14.25" customHeight="1">
      <c r="B179" s="4" t="s">
        <v>283</v>
      </c>
      <c r="C179" s="4" t="s">
        <v>284</v>
      </c>
      <c r="D179" s="4" t="s">
        <v>285</v>
      </c>
      <c r="E179" s="13">
        <f t="shared" si="8"/>
        <v>600</v>
      </c>
      <c r="F179" s="6">
        <v>700</v>
      </c>
      <c r="G179" s="12" t="s">
        <v>335</v>
      </c>
      <c r="H179" s="12" t="s">
        <v>1087</v>
      </c>
      <c r="I179" s="10">
        <v>147000</v>
      </c>
      <c r="J179" s="11">
        <v>0.35</v>
      </c>
      <c r="K179" s="13">
        <f t="shared" si="9"/>
        <v>420000</v>
      </c>
      <c r="L179" s="4" t="s">
        <v>31</v>
      </c>
      <c r="M179">
        <f>_xlfn.RANK.EQ(I179,I$6:I2673,1)</f>
        <v>2018</v>
      </c>
      <c r="N179">
        <f>_xlfn.RANK.EQ(I179,I$6:I2673,0)</f>
        <v>470</v>
      </c>
    </row>
    <row r="180" spans="2:14" ht="14.25" customHeight="1">
      <c r="B180" s="4" t="s">
        <v>283</v>
      </c>
      <c r="C180" s="4" t="s">
        <v>284</v>
      </c>
      <c r="D180" s="4" t="s">
        <v>285</v>
      </c>
      <c r="E180" s="13">
        <f t="shared" si="8"/>
        <v>649.99999999999989</v>
      </c>
      <c r="F180" s="6">
        <v>575</v>
      </c>
      <c r="G180" s="12" t="s">
        <v>337</v>
      </c>
      <c r="H180" s="12" t="s">
        <v>1086</v>
      </c>
      <c r="I180" s="10">
        <v>205562.5</v>
      </c>
      <c r="J180" s="11">
        <v>0.55000000000000004</v>
      </c>
      <c r="K180" s="13">
        <f t="shared" si="9"/>
        <v>373749.99999999994</v>
      </c>
      <c r="L180" s="4" t="s">
        <v>31</v>
      </c>
      <c r="M180">
        <f>_xlfn.RANK.EQ(I180,I$6:I2674,1)</f>
        <v>2324</v>
      </c>
      <c r="N180">
        <f>_xlfn.RANK.EQ(I180,I$6:I2674,0)</f>
        <v>172</v>
      </c>
    </row>
    <row r="181" spans="2:14" ht="14.25" customHeight="1">
      <c r="B181" s="4" t="s">
        <v>283</v>
      </c>
      <c r="C181" s="4" t="s">
        <v>284</v>
      </c>
      <c r="D181" s="4" t="s">
        <v>285</v>
      </c>
      <c r="E181" s="13">
        <f t="shared" si="8"/>
        <v>800</v>
      </c>
      <c r="F181" s="6">
        <v>875</v>
      </c>
      <c r="G181" s="12" t="s">
        <v>339</v>
      </c>
      <c r="H181" s="12" t="s">
        <v>1087</v>
      </c>
      <c r="I181" s="10">
        <v>140000</v>
      </c>
      <c r="J181" s="11">
        <v>0.2</v>
      </c>
      <c r="K181" s="13">
        <f t="shared" si="9"/>
        <v>700000</v>
      </c>
      <c r="L181" s="4" t="s">
        <v>31</v>
      </c>
      <c r="M181">
        <f>_xlfn.RANK.EQ(I181,I$6:I2675,1)</f>
        <v>1962</v>
      </c>
      <c r="N181">
        <f>_xlfn.RANK.EQ(I181,I$6:I2675,0)</f>
        <v>523</v>
      </c>
    </row>
    <row r="182" spans="2:14" ht="14.25" customHeight="1">
      <c r="B182" s="4" t="s">
        <v>283</v>
      </c>
      <c r="C182" s="4" t="s">
        <v>284</v>
      </c>
      <c r="D182" s="4" t="s">
        <v>285</v>
      </c>
      <c r="E182" s="13">
        <f t="shared" si="8"/>
        <v>600</v>
      </c>
      <c r="F182" s="6">
        <v>1025</v>
      </c>
      <c r="G182" s="12" t="s">
        <v>341</v>
      </c>
      <c r="H182" s="12" t="s">
        <v>1086</v>
      </c>
      <c r="I182" s="10">
        <v>215250</v>
      </c>
      <c r="J182" s="11">
        <v>0.35</v>
      </c>
      <c r="K182" s="13">
        <f t="shared" si="9"/>
        <v>615000</v>
      </c>
      <c r="L182" s="4" t="s">
        <v>31</v>
      </c>
      <c r="M182">
        <f>_xlfn.RANK.EQ(I182,I$6:I2676,1)</f>
        <v>2343</v>
      </c>
      <c r="N182">
        <f>_xlfn.RANK.EQ(I182,I$6:I2676,0)</f>
        <v>153</v>
      </c>
    </row>
    <row r="183" spans="2:14" ht="14.25" customHeight="1">
      <c r="B183" s="4" t="s">
        <v>283</v>
      </c>
      <c r="C183" s="4" t="s">
        <v>284</v>
      </c>
      <c r="D183" s="4" t="s">
        <v>285</v>
      </c>
      <c r="E183" s="13">
        <f t="shared" si="8"/>
        <v>650</v>
      </c>
      <c r="F183" s="6">
        <v>875</v>
      </c>
      <c r="G183" s="12" t="s">
        <v>343</v>
      </c>
      <c r="H183" s="12" t="s">
        <v>1087</v>
      </c>
      <c r="I183" s="10">
        <v>113750</v>
      </c>
      <c r="J183" s="11">
        <v>0.2</v>
      </c>
      <c r="K183" s="13">
        <f t="shared" si="9"/>
        <v>568750</v>
      </c>
      <c r="L183" s="4" t="s">
        <v>31</v>
      </c>
      <c r="M183">
        <f>_xlfn.RANK.EQ(I183,I$6:I2677,1)</f>
        <v>1697</v>
      </c>
      <c r="N183">
        <f>_xlfn.RANK.EQ(I183,I$6:I2677,0)</f>
        <v>790</v>
      </c>
    </row>
    <row r="184" spans="2:14" ht="14.25" customHeight="1">
      <c r="B184" s="4" t="s">
        <v>283</v>
      </c>
      <c r="C184" s="4" t="s">
        <v>284</v>
      </c>
      <c r="D184" s="4" t="s">
        <v>285</v>
      </c>
      <c r="E184" s="13">
        <f t="shared" si="8"/>
        <v>650</v>
      </c>
      <c r="F184" s="6">
        <v>825</v>
      </c>
      <c r="G184" s="12" t="s">
        <v>85</v>
      </c>
      <c r="H184" s="12" t="s">
        <v>1086</v>
      </c>
      <c r="I184" s="10">
        <v>187687.5</v>
      </c>
      <c r="J184" s="11">
        <v>0.35</v>
      </c>
      <c r="K184" s="13">
        <f t="shared" si="9"/>
        <v>536250</v>
      </c>
      <c r="L184" s="4" t="s">
        <v>31</v>
      </c>
      <c r="M184">
        <f>_xlfn.RANK.EQ(I184,I$6:I2678,1)</f>
        <v>2268</v>
      </c>
      <c r="N184">
        <f>_xlfn.RANK.EQ(I184,I$6:I2678,0)</f>
        <v>227</v>
      </c>
    </row>
    <row r="185" spans="2:14" ht="14.25" customHeight="1">
      <c r="B185" s="4" t="s">
        <v>283</v>
      </c>
      <c r="C185" s="4" t="s">
        <v>284</v>
      </c>
      <c r="D185" s="4" t="s">
        <v>285</v>
      </c>
      <c r="E185" s="13">
        <f t="shared" si="8"/>
        <v>600</v>
      </c>
      <c r="F185" s="6">
        <v>725</v>
      </c>
      <c r="G185" s="12" t="s">
        <v>346</v>
      </c>
      <c r="H185" s="12" t="s">
        <v>1087</v>
      </c>
      <c r="I185" s="10">
        <v>130500</v>
      </c>
      <c r="J185" s="11">
        <v>0.3</v>
      </c>
      <c r="K185" s="13">
        <f t="shared" si="9"/>
        <v>435000</v>
      </c>
      <c r="L185" s="4" t="s">
        <v>31</v>
      </c>
      <c r="M185">
        <f>_xlfn.RANK.EQ(I185,I$6:I2679,1)</f>
        <v>1887</v>
      </c>
      <c r="N185">
        <f>_xlfn.RANK.EQ(I185,I$6:I2679,0)</f>
        <v>609</v>
      </c>
    </row>
    <row r="186" spans="2:14" ht="14.25" customHeight="1">
      <c r="B186" s="4" t="s">
        <v>283</v>
      </c>
      <c r="C186" s="4" t="s">
        <v>284</v>
      </c>
      <c r="D186" s="4" t="s">
        <v>285</v>
      </c>
      <c r="E186" s="13">
        <f t="shared" si="8"/>
        <v>650</v>
      </c>
      <c r="F186" s="6">
        <v>775</v>
      </c>
      <c r="G186" s="12" t="s">
        <v>348</v>
      </c>
      <c r="H186" s="12" t="s">
        <v>1087</v>
      </c>
      <c r="I186" s="10">
        <v>251875</v>
      </c>
      <c r="J186" s="11">
        <v>0.5</v>
      </c>
      <c r="K186" s="13">
        <f t="shared" si="9"/>
        <v>503750</v>
      </c>
      <c r="L186" s="4" t="s">
        <v>31</v>
      </c>
      <c r="M186">
        <f>_xlfn.RANK.EQ(I186,I$6:I2680,1)</f>
        <v>2411</v>
      </c>
      <c r="N186">
        <f>_xlfn.RANK.EQ(I186,I$6:I2680,0)</f>
        <v>85</v>
      </c>
    </row>
    <row r="187" spans="2:14" ht="14.25" customHeight="1">
      <c r="B187" s="4" t="s">
        <v>283</v>
      </c>
      <c r="C187" s="4" t="s">
        <v>284</v>
      </c>
      <c r="D187" s="4" t="s">
        <v>285</v>
      </c>
      <c r="E187" s="13">
        <f t="shared" si="8"/>
        <v>800</v>
      </c>
      <c r="F187" s="6">
        <v>775</v>
      </c>
      <c r="G187" s="12" t="s">
        <v>350</v>
      </c>
      <c r="H187" s="12" t="s">
        <v>1087</v>
      </c>
      <c r="I187" s="10">
        <v>93000</v>
      </c>
      <c r="J187" s="11">
        <v>0.15</v>
      </c>
      <c r="K187" s="13">
        <f t="shared" si="9"/>
        <v>620000</v>
      </c>
      <c r="L187" s="4" t="s">
        <v>31</v>
      </c>
      <c r="M187">
        <f>_xlfn.RANK.EQ(I187,I$6:I2681,1)</f>
        <v>1445</v>
      </c>
      <c r="N187">
        <f>_xlfn.RANK.EQ(I187,I$6:I2681,0)</f>
        <v>1051</v>
      </c>
    </row>
    <row r="188" spans="2:14" ht="14.25" customHeight="1">
      <c r="B188" s="4" t="s">
        <v>283</v>
      </c>
      <c r="C188" s="4" t="s">
        <v>284</v>
      </c>
      <c r="D188" s="4" t="s">
        <v>285</v>
      </c>
      <c r="E188" s="13">
        <f t="shared" si="8"/>
        <v>650</v>
      </c>
      <c r="F188" s="6">
        <v>975</v>
      </c>
      <c r="G188" s="12" t="s">
        <v>352</v>
      </c>
      <c r="H188" s="12" t="s">
        <v>1087</v>
      </c>
      <c r="I188" s="10">
        <v>221812.5</v>
      </c>
      <c r="J188" s="11">
        <v>0.35</v>
      </c>
      <c r="K188" s="13">
        <f t="shared" si="9"/>
        <v>633750</v>
      </c>
      <c r="L188" s="4" t="s">
        <v>31</v>
      </c>
      <c r="M188">
        <f>_xlfn.RANK.EQ(I188,I$6:I2682,1)</f>
        <v>2365</v>
      </c>
      <c r="N188">
        <f>_xlfn.RANK.EQ(I188,I$6:I2682,0)</f>
        <v>131</v>
      </c>
    </row>
    <row r="189" spans="2:14" ht="14.25" customHeight="1">
      <c r="B189" s="4" t="s">
        <v>283</v>
      </c>
      <c r="C189" s="4" t="s">
        <v>284</v>
      </c>
      <c r="D189" s="4" t="s">
        <v>285</v>
      </c>
      <c r="E189" s="13">
        <f t="shared" si="8"/>
        <v>700</v>
      </c>
      <c r="F189" s="6">
        <v>925</v>
      </c>
      <c r="G189" s="12" t="s">
        <v>354</v>
      </c>
      <c r="H189" s="12" t="s">
        <v>1087</v>
      </c>
      <c r="I189" s="10">
        <v>129500</v>
      </c>
      <c r="J189" s="11">
        <v>0.2</v>
      </c>
      <c r="K189" s="13">
        <f t="shared" si="9"/>
        <v>647500</v>
      </c>
      <c r="L189" s="4" t="s">
        <v>31</v>
      </c>
      <c r="M189">
        <f>_xlfn.RANK.EQ(I189,I$6:I2683,1)</f>
        <v>1870</v>
      </c>
      <c r="N189">
        <f>_xlfn.RANK.EQ(I189,I$6:I2683,0)</f>
        <v>623</v>
      </c>
    </row>
    <row r="190" spans="2:14" ht="14.25" customHeight="1">
      <c r="B190" s="4" t="s">
        <v>283</v>
      </c>
      <c r="C190" s="4" t="s">
        <v>284</v>
      </c>
      <c r="D190" s="4" t="s">
        <v>285</v>
      </c>
      <c r="E190" s="13">
        <f t="shared" si="8"/>
        <v>650.00000000000011</v>
      </c>
      <c r="F190" s="6">
        <v>800</v>
      </c>
      <c r="G190" s="12" t="s">
        <v>356</v>
      </c>
      <c r="H190" s="12" t="s">
        <v>1087</v>
      </c>
      <c r="I190" s="10">
        <v>182000</v>
      </c>
      <c r="J190" s="11">
        <v>0.35</v>
      </c>
      <c r="K190" s="13">
        <f t="shared" si="9"/>
        <v>520000.00000000006</v>
      </c>
      <c r="L190" s="4" t="s">
        <v>31</v>
      </c>
      <c r="M190">
        <f>_xlfn.RANK.EQ(I190,I$6:I2684,1)</f>
        <v>2244</v>
      </c>
      <c r="N190">
        <f>_xlfn.RANK.EQ(I190,I$6:I2684,0)</f>
        <v>245</v>
      </c>
    </row>
    <row r="191" spans="2:14" ht="14.25" customHeight="1">
      <c r="B191" s="4" t="s">
        <v>283</v>
      </c>
      <c r="C191" s="4" t="s">
        <v>284</v>
      </c>
      <c r="D191" s="4" t="s">
        <v>285</v>
      </c>
      <c r="E191" s="13">
        <f t="shared" si="8"/>
        <v>650</v>
      </c>
      <c r="F191" s="6">
        <v>750</v>
      </c>
      <c r="G191" s="12" t="s">
        <v>358</v>
      </c>
      <c r="H191" s="12" t="s">
        <v>1087</v>
      </c>
      <c r="I191" s="10">
        <v>146250</v>
      </c>
      <c r="J191" s="11">
        <v>0.3</v>
      </c>
      <c r="K191" s="13">
        <f t="shared" si="9"/>
        <v>487500</v>
      </c>
      <c r="L191" s="4" t="s">
        <v>31</v>
      </c>
      <c r="M191">
        <f>_xlfn.RANK.EQ(I191,I$6:I2685,1)</f>
        <v>2012</v>
      </c>
      <c r="N191">
        <f>_xlfn.RANK.EQ(I191,I$6:I2685,0)</f>
        <v>482</v>
      </c>
    </row>
    <row r="192" spans="2:14" ht="14.25" customHeight="1">
      <c r="B192" s="4" t="s">
        <v>283</v>
      </c>
      <c r="C192" s="4" t="s">
        <v>284</v>
      </c>
      <c r="D192" s="4" t="s">
        <v>285</v>
      </c>
      <c r="E192" s="13">
        <f t="shared" si="8"/>
        <v>750</v>
      </c>
      <c r="F192" s="6">
        <v>750</v>
      </c>
      <c r="G192" s="12" t="s">
        <v>360</v>
      </c>
      <c r="H192" s="12" t="s">
        <v>1086</v>
      </c>
      <c r="I192" s="10">
        <v>281250</v>
      </c>
      <c r="J192" s="11">
        <v>0.5</v>
      </c>
      <c r="K192" s="13">
        <f t="shared" si="9"/>
        <v>562500</v>
      </c>
      <c r="L192" s="4" t="s">
        <v>31</v>
      </c>
      <c r="M192">
        <f>_xlfn.RANK.EQ(I192,I$6:I2686,1)</f>
        <v>2454</v>
      </c>
      <c r="N192">
        <f>_xlfn.RANK.EQ(I192,I$6:I2686,0)</f>
        <v>42</v>
      </c>
    </row>
    <row r="193" spans="2:14" ht="14.25" customHeight="1">
      <c r="B193" s="4" t="s">
        <v>283</v>
      </c>
      <c r="C193" s="4" t="s">
        <v>284</v>
      </c>
      <c r="D193" s="4" t="s">
        <v>285</v>
      </c>
      <c r="E193" s="13">
        <f t="shared" si="8"/>
        <v>800</v>
      </c>
      <c r="F193" s="6">
        <v>725</v>
      </c>
      <c r="G193" s="12" t="s">
        <v>362</v>
      </c>
      <c r="H193" s="12" t="s">
        <v>1087</v>
      </c>
      <c r="I193" s="10">
        <v>87000</v>
      </c>
      <c r="J193" s="11">
        <v>0.15</v>
      </c>
      <c r="K193" s="13">
        <f t="shared" si="9"/>
        <v>580000</v>
      </c>
      <c r="L193" s="4" t="s">
        <v>31</v>
      </c>
      <c r="M193">
        <f>_xlfn.RANK.EQ(I193,I$6:I2687,1)</f>
        <v>1342</v>
      </c>
      <c r="N193">
        <f>_xlfn.RANK.EQ(I193,I$6:I2687,0)</f>
        <v>1153</v>
      </c>
    </row>
    <row r="194" spans="2:14" ht="14.25" customHeight="1">
      <c r="B194" s="4" t="s">
        <v>283</v>
      </c>
      <c r="C194" s="4" t="s">
        <v>284</v>
      </c>
      <c r="D194" s="4" t="s">
        <v>285</v>
      </c>
      <c r="E194" s="13">
        <f t="shared" si="8"/>
        <v>550</v>
      </c>
      <c r="F194" s="6">
        <v>925</v>
      </c>
      <c r="G194" s="12" t="s">
        <v>364</v>
      </c>
      <c r="H194" s="12" t="s">
        <v>1087</v>
      </c>
      <c r="I194" s="10">
        <v>152625</v>
      </c>
      <c r="J194" s="11">
        <v>0.3</v>
      </c>
      <c r="K194" s="13">
        <f t="shared" si="9"/>
        <v>508750</v>
      </c>
      <c r="L194" s="4" t="s">
        <v>31</v>
      </c>
      <c r="M194">
        <f>_xlfn.RANK.EQ(I194,I$6:I2688,1)</f>
        <v>2073</v>
      </c>
      <c r="N194">
        <f>_xlfn.RANK.EQ(I194,I$6:I2688,0)</f>
        <v>422</v>
      </c>
    </row>
    <row r="195" spans="2:14" ht="14.25" customHeight="1">
      <c r="B195" s="4" t="s">
        <v>283</v>
      </c>
      <c r="C195" s="4" t="s">
        <v>284</v>
      </c>
      <c r="D195" s="4" t="s">
        <v>285</v>
      </c>
      <c r="E195" s="13">
        <f t="shared" si="8"/>
        <v>600</v>
      </c>
      <c r="F195" s="6">
        <v>925</v>
      </c>
      <c r="G195" s="12" t="s">
        <v>366</v>
      </c>
      <c r="H195" s="12" t="s">
        <v>1086</v>
      </c>
      <c r="I195" s="10">
        <v>83250</v>
      </c>
      <c r="J195" s="11">
        <v>0.15</v>
      </c>
      <c r="K195" s="13">
        <f t="shared" si="9"/>
        <v>555000</v>
      </c>
      <c r="L195" s="4" t="s">
        <v>31</v>
      </c>
      <c r="M195">
        <f>_xlfn.RANK.EQ(I195,I$6:I2689,1)</f>
        <v>1262</v>
      </c>
      <c r="N195">
        <f>_xlfn.RANK.EQ(I195,I$6:I2689,0)</f>
        <v>1234</v>
      </c>
    </row>
    <row r="196" spans="2:14" ht="14.25" customHeight="1">
      <c r="B196" s="4" t="s">
        <v>283</v>
      </c>
      <c r="C196" s="4" t="s">
        <v>284</v>
      </c>
      <c r="D196" s="4" t="s">
        <v>285</v>
      </c>
      <c r="E196" s="13">
        <f t="shared" si="8"/>
        <v>550</v>
      </c>
      <c r="F196" s="6">
        <v>775</v>
      </c>
      <c r="G196" s="12" t="s">
        <v>368</v>
      </c>
      <c r="H196" s="12" t="s">
        <v>1086</v>
      </c>
      <c r="I196" s="10">
        <v>127875</v>
      </c>
      <c r="J196" s="11">
        <v>0.3</v>
      </c>
      <c r="K196" s="13">
        <f t="shared" si="9"/>
        <v>426250</v>
      </c>
      <c r="L196" s="4" t="s">
        <v>31</v>
      </c>
      <c r="M196">
        <f>_xlfn.RANK.EQ(I196,I$6:I2690,1)</f>
        <v>1860</v>
      </c>
      <c r="N196">
        <f>_xlfn.RANK.EQ(I196,I$6:I2690,0)</f>
        <v>632</v>
      </c>
    </row>
    <row r="197" spans="2:14" ht="14.25" customHeight="1">
      <c r="B197" s="4" t="s">
        <v>283</v>
      </c>
      <c r="C197" s="4" t="s">
        <v>284</v>
      </c>
      <c r="D197" s="4" t="s">
        <v>285</v>
      </c>
      <c r="E197" s="13">
        <f t="shared" si="8"/>
        <v>550</v>
      </c>
      <c r="F197" s="6">
        <v>725</v>
      </c>
      <c r="G197" s="12" t="s">
        <v>370</v>
      </c>
      <c r="H197" s="12" t="s">
        <v>1086</v>
      </c>
      <c r="I197" s="10">
        <v>99687.5</v>
      </c>
      <c r="J197" s="11">
        <v>0.25</v>
      </c>
      <c r="K197" s="13">
        <f t="shared" si="9"/>
        <v>398750</v>
      </c>
      <c r="L197" s="4" t="s">
        <v>31</v>
      </c>
      <c r="M197">
        <f>_xlfn.RANK.EQ(I197,I$6:I2691,1)</f>
        <v>1525</v>
      </c>
      <c r="N197">
        <f>_xlfn.RANK.EQ(I197,I$6:I2691,0)</f>
        <v>971</v>
      </c>
    </row>
    <row r="198" spans="2:14" ht="14.25" customHeight="1">
      <c r="B198" s="4" t="s">
        <v>283</v>
      </c>
      <c r="C198" s="4" t="s">
        <v>284</v>
      </c>
      <c r="D198" s="4" t="s">
        <v>285</v>
      </c>
      <c r="E198" s="13">
        <f t="shared" ref="E198:E261" si="10">K198/F198</f>
        <v>650</v>
      </c>
      <c r="F198" s="6">
        <v>725</v>
      </c>
      <c r="G198" s="12" t="s">
        <v>372</v>
      </c>
      <c r="H198" s="12" t="s">
        <v>1087</v>
      </c>
      <c r="I198" s="10">
        <v>212062.5</v>
      </c>
      <c r="J198" s="11">
        <v>0.45</v>
      </c>
      <c r="K198" s="13">
        <f t="shared" si="9"/>
        <v>471250</v>
      </c>
      <c r="L198" s="4" t="s">
        <v>31</v>
      </c>
      <c r="M198">
        <f>_xlfn.RANK.EQ(I198,I$6:I2692,1)</f>
        <v>2334</v>
      </c>
      <c r="N198">
        <f>_xlfn.RANK.EQ(I198,I$6:I2692,0)</f>
        <v>162</v>
      </c>
    </row>
    <row r="199" spans="2:14" ht="14.25" customHeight="1">
      <c r="B199" s="4" t="s">
        <v>283</v>
      </c>
      <c r="C199" s="4" t="s">
        <v>284</v>
      </c>
      <c r="D199" s="4" t="s">
        <v>285</v>
      </c>
      <c r="E199" s="13">
        <f t="shared" si="10"/>
        <v>700</v>
      </c>
      <c r="F199" s="6">
        <v>775</v>
      </c>
      <c r="G199" s="12" t="s">
        <v>374</v>
      </c>
      <c r="H199" s="12" t="s">
        <v>1087</v>
      </c>
      <c r="I199" s="10">
        <v>54250</v>
      </c>
      <c r="J199" s="11">
        <v>0.1</v>
      </c>
      <c r="K199" s="13">
        <f t="shared" ref="K199:K262" si="11">I199/J199</f>
        <v>542500</v>
      </c>
      <c r="L199" s="4" t="s">
        <v>31</v>
      </c>
      <c r="M199">
        <f>_xlfn.RANK.EQ(I199,I$6:I2693,1)</f>
        <v>686</v>
      </c>
      <c r="N199">
        <f>_xlfn.RANK.EQ(I199,I$6:I2693,0)</f>
        <v>1809</v>
      </c>
    </row>
    <row r="200" spans="2:14" ht="14.25" customHeight="1">
      <c r="B200" s="4" t="s">
        <v>283</v>
      </c>
      <c r="C200" s="4" t="s">
        <v>284</v>
      </c>
      <c r="D200" s="4" t="s">
        <v>285</v>
      </c>
      <c r="E200" s="13">
        <f t="shared" si="10"/>
        <v>550</v>
      </c>
      <c r="F200" s="6">
        <v>875</v>
      </c>
      <c r="G200" s="12" t="s">
        <v>66</v>
      </c>
      <c r="H200" s="12" t="s">
        <v>1087</v>
      </c>
      <c r="I200" s="10">
        <v>144375</v>
      </c>
      <c r="J200" s="11">
        <v>0.3</v>
      </c>
      <c r="K200" s="13">
        <f t="shared" si="11"/>
        <v>481250</v>
      </c>
      <c r="L200" s="4" t="s">
        <v>31</v>
      </c>
      <c r="M200">
        <f>_xlfn.RANK.EQ(I200,I$6:I2694,1)</f>
        <v>1998</v>
      </c>
      <c r="N200">
        <f>_xlfn.RANK.EQ(I200,I$6:I2694,0)</f>
        <v>488</v>
      </c>
    </row>
    <row r="201" spans="2:14" ht="14.25" customHeight="1">
      <c r="B201" s="4" t="s">
        <v>283</v>
      </c>
      <c r="C201" s="4" t="s">
        <v>284</v>
      </c>
      <c r="D201" s="4" t="s">
        <v>285</v>
      </c>
      <c r="E201" s="13">
        <f t="shared" si="10"/>
        <v>600</v>
      </c>
      <c r="F201" s="6">
        <v>875</v>
      </c>
      <c r="G201" s="12" t="s">
        <v>85</v>
      </c>
      <c r="H201" s="12" t="s">
        <v>1086</v>
      </c>
      <c r="I201" s="10">
        <v>78750</v>
      </c>
      <c r="J201" s="11">
        <v>0.15</v>
      </c>
      <c r="K201" s="13">
        <f t="shared" si="11"/>
        <v>525000</v>
      </c>
      <c r="L201" s="4" t="s">
        <v>31</v>
      </c>
      <c r="M201">
        <f>_xlfn.RANK.EQ(I201,I$6:I2695,1)</f>
        <v>1154</v>
      </c>
      <c r="N201">
        <f>_xlfn.RANK.EQ(I201,I$6:I2695,0)</f>
        <v>1315</v>
      </c>
    </row>
    <row r="202" spans="2:14" ht="14.25" customHeight="1">
      <c r="B202" s="4" t="s">
        <v>283</v>
      </c>
      <c r="C202" s="4" t="s">
        <v>284</v>
      </c>
      <c r="D202" s="4" t="s">
        <v>285</v>
      </c>
      <c r="E202" s="13">
        <f t="shared" si="10"/>
        <v>550</v>
      </c>
      <c r="F202" s="6">
        <v>700</v>
      </c>
      <c r="G202" s="12" t="s">
        <v>378</v>
      </c>
      <c r="H202" s="12" t="s">
        <v>1087</v>
      </c>
      <c r="I202" s="10">
        <v>115500</v>
      </c>
      <c r="J202" s="11">
        <v>0.3</v>
      </c>
      <c r="K202" s="13">
        <f t="shared" si="11"/>
        <v>385000</v>
      </c>
      <c r="L202" s="4" t="s">
        <v>31</v>
      </c>
      <c r="M202">
        <f>_xlfn.RANK.EQ(I202,I$6:I2696,1)</f>
        <v>1717</v>
      </c>
      <c r="N202">
        <f>_xlfn.RANK.EQ(I202,I$6:I2696,0)</f>
        <v>764</v>
      </c>
    </row>
    <row r="203" spans="2:14" ht="14.25" customHeight="1">
      <c r="B203" s="4" t="s">
        <v>283</v>
      </c>
      <c r="C203" s="4" t="s">
        <v>284</v>
      </c>
      <c r="D203" s="4" t="s">
        <v>285</v>
      </c>
      <c r="E203" s="13">
        <f t="shared" si="10"/>
        <v>550</v>
      </c>
      <c r="F203" s="6">
        <v>675</v>
      </c>
      <c r="G203" s="12" t="s">
        <v>380</v>
      </c>
      <c r="H203" s="12" t="s">
        <v>1087</v>
      </c>
      <c r="I203" s="10">
        <v>92812.5</v>
      </c>
      <c r="J203" s="11">
        <v>0.25</v>
      </c>
      <c r="K203" s="13">
        <f t="shared" si="11"/>
        <v>371250</v>
      </c>
      <c r="L203" s="4" t="s">
        <v>31</v>
      </c>
      <c r="M203">
        <f>_xlfn.RANK.EQ(I203,I$6:I2697,1)</f>
        <v>1442</v>
      </c>
      <c r="N203">
        <f>_xlfn.RANK.EQ(I203,I$6:I2697,0)</f>
        <v>1052</v>
      </c>
    </row>
    <row r="204" spans="2:14" ht="14.25" customHeight="1">
      <c r="B204" s="4" t="s">
        <v>283</v>
      </c>
      <c r="C204" s="4" t="s">
        <v>284</v>
      </c>
      <c r="D204" s="4" t="s">
        <v>285</v>
      </c>
      <c r="E204" s="13">
        <f t="shared" si="10"/>
        <v>650</v>
      </c>
      <c r="F204" s="6">
        <v>650</v>
      </c>
      <c r="G204" s="12" t="s">
        <v>37</v>
      </c>
      <c r="H204" s="12" t="s">
        <v>1086</v>
      </c>
      <c r="I204" s="10">
        <v>190125</v>
      </c>
      <c r="J204" s="11">
        <v>0.45</v>
      </c>
      <c r="K204" s="13">
        <f t="shared" si="11"/>
        <v>422500</v>
      </c>
      <c r="L204" s="4" t="s">
        <v>31</v>
      </c>
      <c r="M204">
        <f>_xlfn.RANK.EQ(I204,I$6:I2698,1)</f>
        <v>2283</v>
      </c>
      <c r="N204">
        <f>_xlfn.RANK.EQ(I204,I$6:I2698,0)</f>
        <v>212</v>
      </c>
    </row>
    <row r="205" spans="2:14" ht="14.25" customHeight="1">
      <c r="B205" s="4" t="s">
        <v>283</v>
      </c>
      <c r="C205" s="4" t="s">
        <v>284</v>
      </c>
      <c r="D205" s="4" t="s">
        <v>285</v>
      </c>
      <c r="E205" s="13">
        <f t="shared" si="10"/>
        <v>700</v>
      </c>
      <c r="F205" s="6">
        <v>700</v>
      </c>
      <c r="G205" s="12" t="s">
        <v>383</v>
      </c>
      <c r="H205" s="12" t="s">
        <v>1086</v>
      </c>
      <c r="I205" s="10">
        <v>49000</v>
      </c>
      <c r="J205" s="11">
        <v>0.1</v>
      </c>
      <c r="K205" s="13">
        <f t="shared" si="11"/>
        <v>490000</v>
      </c>
      <c r="L205" s="4" t="s">
        <v>31</v>
      </c>
      <c r="M205">
        <f>_xlfn.RANK.EQ(I205,I$6:I2699,1)</f>
        <v>572</v>
      </c>
      <c r="N205">
        <f>_xlfn.RANK.EQ(I205,I$6:I2699,0)</f>
        <v>1902</v>
      </c>
    </row>
    <row r="206" spans="2:14" ht="14.25" customHeight="1">
      <c r="B206" s="4" t="s">
        <v>283</v>
      </c>
      <c r="C206" s="4" t="s">
        <v>284</v>
      </c>
      <c r="D206" s="4" t="s">
        <v>285</v>
      </c>
      <c r="E206" s="13">
        <f t="shared" si="10"/>
        <v>550</v>
      </c>
      <c r="F206" s="6">
        <v>875</v>
      </c>
      <c r="G206" s="12" t="s">
        <v>385</v>
      </c>
      <c r="H206" s="12" t="s">
        <v>1086</v>
      </c>
      <c r="I206" s="10">
        <v>144375</v>
      </c>
      <c r="J206" s="11">
        <v>0.3</v>
      </c>
      <c r="K206" s="13">
        <f t="shared" si="11"/>
        <v>481250</v>
      </c>
      <c r="L206" s="4" t="s">
        <v>31</v>
      </c>
      <c r="M206">
        <f>_xlfn.RANK.EQ(I206,I$6:I2700,1)</f>
        <v>1998</v>
      </c>
      <c r="N206">
        <f>_xlfn.RANK.EQ(I206,I$6:I2700,0)</f>
        <v>488</v>
      </c>
    </row>
    <row r="207" spans="2:14" ht="14.25" customHeight="1">
      <c r="B207" s="4" t="s">
        <v>283</v>
      </c>
      <c r="C207" s="4" t="s">
        <v>284</v>
      </c>
      <c r="D207" s="4" t="s">
        <v>285</v>
      </c>
      <c r="E207" s="13">
        <f t="shared" si="10"/>
        <v>600</v>
      </c>
      <c r="F207" s="6">
        <v>875</v>
      </c>
      <c r="G207" s="12" t="s">
        <v>387</v>
      </c>
      <c r="H207" s="12" t="s">
        <v>1087</v>
      </c>
      <c r="I207" s="10">
        <v>78750</v>
      </c>
      <c r="J207" s="11">
        <v>0.15</v>
      </c>
      <c r="K207" s="13">
        <f t="shared" si="11"/>
        <v>525000</v>
      </c>
      <c r="L207" s="4" t="s">
        <v>31</v>
      </c>
      <c r="M207">
        <f>_xlfn.RANK.EQ(I207,I$6:I2701,1)</f>
        <v>1154</v>
      </c>
      <c r="N207">
        <f>_xlfn.RANK.EQ(I207,I$6:I2701,0)</f>
        <v>1315</v>
      </c>
    </row>
    <row r="208" spans="2:14" ht="14.25" customHeight="1">
      <c r="B208" s="4" t="s">
        <v>283</v>
      </c>
      <c r="C208" s="4" t="s">
        <v>284</v>
      </c>
      <c r="D208" s="4" t="s">
        <v>285</v>
      </c>
      <c r="E208" s="13">
        <f t="shared" si="10"/>
        <v>550</v>
      </c>
      <c r="F208" s="6">
        <v>725</v>
      </c>
      <c r="G208" s="12" t="s">
        <v>389</v>
      </c>
      <c r="H208" s="12" t="s">
        <v>1087</v>
      </c>
      <c r="I208" s="10">
        <v>119625</v>
      </c>
      <c r="J208" s="11">
        <v>0.3</v>
      </c>
      <c r="K208" s="13">
        <f t="shared" si="11"/>
        <v>398750</v>
      </c>
      <c r="L208" s="4" t="s">
        <v>31</v>
      </c>
      <c r="M208">
        <f>_xlfn.RANK.EQ(I208,I$6:I2702,1)</f>
        <v>1770</v>
      </c>
      <c r="N208">
        <f>_xlfn.RANK.EQ(I208,I$6:I2702,0)</f>
        <v>726</v>
      </c>
    </row>
    <row r="209" spans="2:14" ht="14.25" customHeight="1">
      <c r="B209" s="4" t="s">
        <v>283</v>
      </c>
      <c r="C209" s="4" t="s">
        <v>284</v>
      </c>
      <c r="D209" s="4" t="s">
        <v>285</v>
      </c>
      <c r="E209" s="13">
        <f t="shared" si="10"/>
        <v>550</v>
      </c>
      <c r="F209" s="6">
        <v>700</v>
      </c>
      <c r="G209" s="12" t="s">
        <v>99</v>
      </c>
      <c r="H209" s="12" t="s">
        <v>1087</v>
      </c>
      <c r="I209" s="10">
        <v>96250</v>
      </c>
      <c r="J209" s="11">
        <v>0.25</v>
      </c>
      <c r="K209" s="13">
        <f t="shared" si="11"/>
        <v>385000</v>
      </c>
      <c r="L209" s="4" t="s">
        <v>31</v>
      </c>
      <c r="M209">
        <f>_xlfn.RANK.EQ(I209,I$6:I2703,1)</f>
        <v>1493</v>
      </c>
      <c r="N209">
        <f>_xlfn.RANK.EQ(I209,I$6:I2703,0)</f>
        <v>995</v>
      </c>
    </row>
    <row r="210" spans="2:14" ht="14.25" customHeight="1">
      <c r="B210" s="4" t="s">
        <v>283</v>
      </c>
      <c r="C210" s="4" t="s">
        <v>284</v>
      </c>
      <c r="D210" s="4" t="s">
        <v>285</v>
      </c>
      <c r="E210" s="13">
        <f t="shared" si="10"/>
        <v>650</v>
      </c>
      <c r="F210" s="6">
        <v>650</v>
      </c>
      <c r="G210" s="12" t="s">
        <v>392</v>
      </c>
      <c r="H210" s="12" t="s">
        <v>1087</v>
      </c>
      <c r="I210" s="10">
        <v>190125</v>
      </c>
      <c r="J210" s="11">
        <v>0.45</v>
      </c>
      <c r="K210" s="13">
        <f t="shared" si="11"/>
        <v>422500</v>
      </c>
      <c r="L210" s="4" t="s">
        <v>31</v>
      </c>
      <c r="M210">
        <f>_xlfn.RANK.EQ(I210,I$6:I2704,1)</f>
        <v>2283</v>
      </c>
      <c r="N210">
        <f>_xlfn.RANK.EQ(I210,I$6:I2704,0)</f>
        <v>212</v>
      </c>
    </row>
    <row r="211" spans="2:14" ht="14.25" customHeight="1">
      <c r="B211" s="4" t="s">
        <v>283</v>
      </c>
      <c r="C211" s="4" t="s">
        <v>284</v>
      </c>
      <c r="D211" s="4" t="s">
        <v>285</v>
      </c>
      <c r="E211" s="13">
        <f t="shared" si="10"/>
        <v>700</v>
      </c>
      <c r="F211" s="6">
        <v>775</v>
      </c>
      <c r="G211" s="12" t="s">
        <v>394</v>
      </c>
      <c r="H211" s="12" t="s">
        <v>1087</v>
      </c>
      <c r="I211" s="10">
        <v>54250</v>
      </c>
      <c r="J211" s="11">
        <v>0.1</v>
      </c>
      <c r="K211" s="13">
        <f t="shared" si="11"/>
        <v>542500</v>
      </c>
      <c r="L211" s="4" t="s">
        <v>31</v>
      </c>
      <c r="M211">
        <f>_xlfn.RANK.EQ(I211,I$6:I2705,1)</f>
        <v>686</v>
      </c>
      <c r="N211">
        <f>_xlfn.RANK.EQ(I211,I$6:I2705,0)</f>
        <v>1809</v>
      </c>
    </row>
    <row r="212" spans="2:14" ht="14.25" customHeight="1">
      <c r="B212" s="4" t="s">
        <v>283</v>
      </c>
      <c r="C212" s="4" t="s">
        <v>284</v>
      </c>
      <c r="D212" s="4" t="s">
        <v>285</v>
      </c>
      <c r="E212" s="13">
        <f t="shared" si="10"/>
        <v>550</v>
      </c>
      <c r="F212" s="6">
        <v>975</v>
      </c>
      <c r="G212" s="12" t="s">
        <v>396</v>
      </c>
      <c r="H212" s="12" t="s">
        <v>1087</v>
      </c>
      <c r="I212" s="10">
        <v>160875</v>
      </c>
      <c r="J212" s="11">
        <v>0.3</v>
      </c>
      <c r="K212" s="13">
        <f t="shared" si="11"/>
        <v>536250</v>
      </c>
      <c r="L212" s="4" t="s">
        <v>31</v>
      </c>
      <c r="M212">
        <f>_xlfn.RANK.EQ(I212,I$6:I2706,1)</f>
        <v>2124</v>
      </c>
      <c r="N212">
        <f>_xlfn.RANK.EQ(I212,I$6:I2706,0)</f>
        <v>369</v>
      </c>
    </row>
    <row r="213" spans="2:14" ht="14.25" customHeight="1">
      <c r="B213" s="4" t="s">
        <v>283</v>
      </c>
      <c r="C213" s="4" t="s">
        <v>284</v>
      </c>
      <c r="D213" s="4" t="s">
        <v>285</v>
      </c>
      <c r="E213" s="13">
        <f t="shared" si="10"/>
        <v>600</v>
      </c>
      <c r="F213" s="6">
        <v>975</v>
      </c>
      <c r="G213" s="12" t="s">
        <v>398</v>
      </c>
      <c r="H213" s="12" t="s">
        <v>1086</v>
      </c>
      <c r="I213" s="10">
        <v>87750</v>
      </c>
      <c r="J213" s="11">
        <v>0.15</v>
      </c>
      <c r="K213" s="13">
        <f t="shared" si="11"/>
        <v>585000</v>
      </c>
      <c r="L213" s="4" t="s">
        <v>31</v>
      </c>
      <c r="M213">
        <f>_xlfn.RANK.EQ(I213,I$6:I2707,1)</f>
        <v>1352</v>
      </c>
      <c r="N213">
        <f>_xlfn.RANK.EQ(I213,I$6:I2707,0)</f>
        <v>1137</v>
      </c>
    </row>
    <row r="214" spans="2:14" ht="14.25" customHeight="1">
      <c r="B214" s="4" t="s">
        <v>283</v>
      </c>
      <c r="C214" s="4" t="s">
        <v>284</v>
      </c>
      <c r="D214" s="4" t="s">
        <v>285</v>
      </c>
      <c r="E214" s="13">
        <f t="shared" si="10"/>
        <v>550</v>
      </c>
      <c r="F214" s="6">
        <v>775</v>
      </c>
      <c r="G214" s="12" t="s">
        <v>400</v>
      </c>
      <c r="H214" s="12" t="s">
        <v>1088</v>
      </c>
      <c r="I214" s="10">
        <v>127875</v>
      </c>
      <c r="J214" s="11">
        <v>0.3</v>
      </c>
      <c r="K214" s="13">
        <f t="shared" si="11"/>
        <v>426250</v>
      </c>
      <c r="L214" s="4" t="s">
        <v>31</v>
      </c>
      <c r="M214">
        <f>_xlfn.RANK.EQ(I214,I$6:I2708,1)</f>
        <v>1860</v>
      </c>
      <c r="N214">
        <f>_xlfn.RANK.EQ(I214,I$6:I2708,0)</f>
        <v>632</v>
      </c>
    </row>
    <row r="215" spans="2:14" ht="14.25" customHeight="1">
      <c r="B215" s="4" t="s">
        <v>283</v>
      </c>
      <c r="C215" s="4" t="s">
        <v>284</v>
      </c>
      <c r="D215" s="4" t="s">
        <v>285</v>
      </c>
      <c r="E215" s="13">
        <f t="shared" si="10"/>
        <v>550</v>
      </c>
      <c r="F215" s="6">
        <v>775</v>
      </c>
      <c r="G215" s="12" t="s">
        <v>35</v>
      </c>
      <c r="H215" s="12" t="s">
        <v>1087</v>
      </c>
      <c r="I215" s="10">
        <v>106562.5</v>
      </c>
      <c r="J215" s="11">
        <v>0.25</v>
      </c>
      <c r="K215" s="13">
        <f t="shared" si="11"/>
        <v>426250</v>
      </c>
      <c r="L215" s="4" t="s">
        <v>31</v>
      </c>
      <c r="M215">
        <f>_xlfn.RANK.EQ(I215,I$6:I2709,1)</f>
        <v>1627</v>
      </c>
      <c r="N215">
        <f>_xlfn.RANK.EQ(I215,I$6:I2709,0)</f>
        <v>869</v>
      </c>
    </row>
    <row r="216" spans="2:14" ht="14.25" customHeight="1">
      <c r="B216" s="4" t="s">
        <v>283</v>
      </c>
      <c r="C216" s="4" t="s">
        <v>284</v>
      </c>
      <c r="D216" s="4" t="s">
        <v>285</v>
      </c>
      <c r="E216" s="13">
        <f t="shared" si="10"/>
        <v>650</v>
      </c>
      <c r="F216" s="6">
        <v>700</v>
      </c>
      <c r="G216" s="12" t="s">
        <v>403</v>
      </c>
      <c r="H216" s="12" t="s">
        <v>1087</v>
      </c>
      <c r="I216" s="10">
        <v>204750</v>
      </c>
      <c r="J216" s="11">
        <v>0.45</v>
      </c>
      <c r="K216" s="13">
        <f t="shared" si="11"/>
        <v>455000</v>
      </c>
      <c r="L216" s="4" t="s">
        <v>31</v>
      </c>
      <c r="M216">
        <f>_xlfn.RANK.EQ(I216,I$6:I2710,1)</f>
        <v>2320</v>
      </c>
      <c r="N216">
        <f>_xlfn.RANK.EQ(I216,I$6:I2710,0)</f>
        <v>174</v>
      </c>
    </row>
    <row r="217" spans="2:14" ht="14.25" customHeight="1">
      <c r="B217" s="4" t="s">
        <v>283</v>
      </c>
      <c r="C217" s="4" t="s">
        <v>284</v>
      </c>
      <c r="D217" s="4" t="s">
        <v>285</v>
      </c>
      <c r="E217" s="13">
        <f t="shared" si="10"/>
        <v>700</v>
      </c>
      <c r="F217" s="6">
        <v>800</v>
      </c>
      <c r="G217" s="12" t="s">
        <v>279</v>
      </c>
      <c r="H217" s="12" t="s">
        <v>1087</v>
      </c>
      <c r="I217" s="10">
        <v>56000</v>
      </c>
      <c r="J217" s="11">
        <v>0.1</v>
      </c>
      <c r="K217" s="13">
        <f t="shared" si="11"/>
        <v>560000</v>
      </c>
      <c r="L217" s="4" t="s">
        <v>31</v>
      </c>
      <c r="M217">
        <f>_xlfn.RANK.EQ(I217,I$6:I2711,1)</f>
        <v>708</v>
      </c>
      <c r="N217">
        <f>_xlfn.RANK.EQ(I217,I$6:I2711,0)</f>
        <v>1779</v>
      </c>
    </row>
    <row r="218" spans="2:14" ht="14.25" customHeight="1">
      <c r="B218" s="4" t="s">
        <v>283</v>
      </c>
      <c r="C218" s="4" t="s">
        <v>284</v>
      </c>
      <c r="D218" s="4" t="s">
        <v>285</v>
      </c>
      <c r="E218" s="13">
        <f t="shared" si="10"/>
        <v>350</v>
      </c>
      <c r="F218" s="6">
        <v>700</v>
      </c>
      <c r="G218" s="12" t="s">
        <v>406</v>
      </c>
      <c r="H218" s="12" t="s">
        <v>1086</v>
      </c>
      <c r="I218" s="10">
        <v>98000</v>
      </c>
      <c r="J218" s="11">
        <v>0.4</v>
      </c>
      <c r="K218" s="13">
        <f t="shared" si="11"/>
        <v>245000</v>
      </c>
      <c r="L218" s="4" t="s">
        <v>31</v>
      </c>
      <c r="M218">
        <f>_xlfn.RANK.EQ(I218,I$6:I2712,1)</f>
        <v>1508</v>
      </c>
      <c r="N218">
        <f>_xlfn.RANK.EQ(I218,I$6:I2712,0)</f>
        <v>988</v>
      </c>
    </row>
    <row r="219" spans="2:14" ht="14.25" customHeight="1">
      <c r="B219" s="4" t="s">
        <v>283</v>
      </c>
      <c r="C219" s="4" t="s">
        <v>284</v>
      </c>
      <c r="D219" s="4" t="s">
        <v>285</v>
      </c>
      <c r="E219" s="13">
        <f t="shared" si="10"/>
        <v>450</v>
      </c>
      <c r="F219" s="6">
        <v>700</v>
      </c>
      <c r="G219" s="12" t="s">
        <v>297</v>
      </c>
      <c r="H219" s="12" t="s">
        <v>1086</v>
      </c>
      <c r="I219" s="10">
        <v>78750</v>
      </c>
      <c r="J219" s="11">
        <v>0.25</v>
      </c>
      <c r="K219" s="13">
        <f t="shared" si="11"/>
        <v>315000</v>
      </c>
      <c r="L219" s="4" t="s">
        <v>31</v>
      </c>
      <c r="M219">
        <f>_xlfn.RANK.EQ(I219,I$6:I2713,1)</f>
        <v>1154</v>
      </c>
      <c r="N219">
        <f>_xlfn.RANK.EQ(I219,I$6:I2713,0)</f>
        <v>1315</v>
      </c>
    </row>
    <row r="220" spans="2:14" ht="14.25" customHeight="1">
      <c r="B220" s="4" t="s">
        <v>283</v>
      </c>
      <c r="C220" s="4" t="s">
        <v>284</v>
      </c>
      <c r="D220" s="4" t="s">
        <v>285</v>
      </c>
      <c r="E220" s="13">
        <f t="shared" si="10"/>
        <v>450</v>
      </c>
      <c r="F220" s="6">
        <v>700</v>
      </c>
      <c r="G220" s="12" t="s">
        <v>409</v>
      </c>
      <c r="H220" s="12" t="s">
        <v>1086</v>
      </c>
      <c r="I220" s="10">
        <v>126000</v>
      </c>
      <c r="J220" s="11">
        <v>0.4</v>
      </c>
      <c r="K220" s="13">
        <f t="shared" si="11"/>
        <v>315000</v>
      </c>
      <c r="L220" s="4" t="s">
        <v>31</v>
      </c>
      <c r="M220">
        <f>_xlfn.RANK.EQ(I220,I$6:I2714,1)</f>
        <v>1826</v>
      </c>
      <c r="N220">
        <f>_xlfn.RANK.EQ(I220,I$6:I2714,0)</f>
        <v>654</v>
      </c>
    </row>
    <row r="221" spans="2:14" ht="14.25" customHeight="1">
      <c r="B221" s="4" t="s">
        <v>283</v>
      </c>
      <c r="C221" s="4" t="s">
        <v>284</v>
      </c>
      <c r="D221" s="4" t="s">
        <v>285</v>
      </c>
      <c r="E221" s="13">
        <f t="shared" si="10"/>
        <v>450.00000000000006</v>
      </c>
      <c r="F221" s="6">
        <v>550</v>
      </c>
      <c r="G221" s="12" t="s">
        <v>411</v>
      </c>
      <c r="H221" s="12" t="s">
        <v>1087</v>
      </c>
      <c r="I221" s="10">
        <v>86625</v>
      </c>
      <c r="J221" s="11">
        <v>0.35</v>
      </c>
      <c r="K221" s="13">
        <f t="shared" si="11"/>
        <v>247500.00000000003</v>
      </c>
      <c r="L221" s="4" t="s">
        <v>31</v>
      </c>
      <c r="M221">
        <f>_xlfn.RANK.EQ(I221,I$6:I2715,1)</f>
        <v>1321</v>
      </c>
      <c r="N221">
        <f>_xlfn.RANK.EQ(I221,I$6:I2715,0)</f>
        <v>1156</v>
      </c>
    </row>
    <row r="222" spans="2:14" ht="14.25" customHeight="1">
      <c r="B222" s="4" t="s">
        <v>283</v>
      </c>
      <c r="C222" s="4" t="s">
        <v>284</v>
      </c>
      <c r="D222" s="4" t="s">
        <v>413</v>
      </c>
      <c r="E222" s="13">
        <f t="shared" si="10"/>
        <v>499.99999999999994</v>
      </c>
      <c r="F222" s="6">
        <v>500</v>
      </c>
      <c r="G222" s="12" t="s">
        <v>414</v>
      </c>
      <c r="H222" s="12" t="s">
        <v>1086</v>
      </c>
      <c r="I222" s="10">
        <v>137500</v>
      </c>
      <c r="J222" s="11">
        <v>0.55000000000000004</v>
      </c>
      <c r="K222" s="13">
        <f t="shared" si="11"/>
        <v>249999.99999999997</v>
      </c>
      <c r="L222" s="4" t="s">
        <v>31</v>
      </c>
      <c r="M222">
        <f>_xlfn.RANK.EQ(I222,I$6:I2716,1)</f>
        <v>1950</v>
      </c>
      <c r="N222">
        <f>_xlfn.RANK.EQ(I222,I$6:I2716,0)</f>
        <v>542</v>
      </c>
    </row>
    <row r="223" spans="2:14" ht="14.25" customHeight="1">
      <c r="B223" s="4" t="s">
        <v>283</v>
      </c>
      <c r="C223" s="4" t="s">
        <v>284</v>
      </c>
      <c r="D223" s="4" t="s">
        <v>413</v>
      </c>
      <c r="E223" s="13">
        <f t="shared" si="10"/>
        <v>450</v>
      </c>
      <c r="F223" s="6">
        <v>700</v>
      </c>
      <c r="G223" s="12" t="s">
        <v>101</v>
      </c>
      <c r="H223" s="12" t="s">
        <v>1086</v>
      </c>
      <c r="I223" s="10">
        <v>63000</v>
      </c>
      <c r="J223" s="11">
        <v>0.2</v>
      </c>
      <c r="K223" s="13">
        <f t="shared" si="11"/>
        <v>315000</v>
      </c>
      <c r="L223" s="4" t="s">
        <v>31</v>
      </c>
      <c r="M223">
        <f>_xlfn.RANK.EQ(I223,I$6:I2717,1)</f>
        <v>853</v>
      </c>
      <c r="N223">
        <f>_xlfn.RANK.EQ(I223,I$6:I2717,0)</f>
        <v>1616</v>
      </c>
    </row>
    <row r="224" spans="2:14" ht="14.25" customHeight="1">
      <c r="B224" s="4" t="s">
        <v>283</v>
      </c>
      <c r="C224" s="4" t="s">
        <v>284</v>
      </c>
      <c r="D224" s="4" t="s">
        <v>413</v>
      </c>
      <c r="E224" s="13">
        <f t="shared" si="10"/>
        <v>350</v>
      </c>
      <c r="F224" s="6">
        <v>750</v>
      </c>
      <c r="G224" s="12" t="s">
        <v>417</v>
      </c>
      <c r="H224" s="12" t="s">
        <v>1086</v>
      </c>
      <c r="I224" s="10">
        <v>105000</v>
      </c>
      <c r="J224" s="11">
        <v>0.4</v>
      </c>
      <c r="K224" s="13">
        <f t="shared" si="11"/>
        <v>262500</v>
      </c>
      <c r="L224" s="4" t="s">
        <v>31</v>
      </c>
      <c r="M224">
        <f>_xlfn.RANK.EQ(I224,I$6:I2718,1)</f>
        <v>1596</v>
      </c>
      <c r="N224">
        <f>_xlfn.RANK.EQ(I224,I$6:I2718,0)</f>
        <v>879</v>
      </c>
    </row>
    <row r="225" spans="2:14" ht="14.25" customHeight="1">
      <c r="B225" s="4" t="s">
        <v>283</v>
      </c>
      <c r="C225" s="4" t="s">
        <v>284</v>
      </c>
      <c r="D225" s="4" t="s">
        <v>413</v>
      </c>
      <c r="E225" s="13">
        <f t="shared" si="10"/>
        <v>450</v>
      </c>
      <c r="F225" s="6">
        <v>650</v>
      </c>
      <c r="G225" s="12" t="s">
        <v>37</v>
      </c>
      <c r="H225" s="12" t="s">
        <v>1086</v>
      </c>
      <c r="I225" s="10">
        <v>73125</v>
      </c>
      <c r="J225" s="11">
        <v>0.25</v>
      </c>
      <c r="K225" s="13">
        <f t="shared" si="11"/>
        <v>292500</v>
      </c>
      <c r="L225" s="4" t="s">
        <v>31</v>
      </c>
      <c r="M225">
        <f>_xlfn.RANK.EQ(I225,I$6:I2719,1)</f>
        <v>1051</v>
      </c>
      <c r="N225">
        <f>_xlfn.RANK.EQ(I225,I$6:I2719,0)</f>
        <v>1443</v>
      </c>
    </row>
    <row r="226" spans="2:14" ht="14.25" customHeight="1">
      <c r="B226" s="4" t="s">
        <v>283</v>
      </c>
      <c r="C226" s="4" t="s">
        <v>284</v>
      </c>
      <c r="D226" s="4" t="s">
        <v>413</v>
      </c>
      <c r="E226" s="13">
        <f t="shared" si="10"/>
        <v>450</v>
      </c>
      <c r="F226" s="6">
        <v>675</v>
      </c>
      <c r="G226" s="12" t="s">
        <v>99</v>
      </c>
      <c r="H226" s="12" t="s">
        <v>1087</v>
      </c>
      <c r="I226" s="10">
        <v>121500</v>
      </c>
      <c r="J226" s="11">
        <v>0.4</v>
      </c>
      <c r="K226" s="13">
        <f t="shared" si="11"/>
        <v>303750</v>
      </c>
      <c r="L226" s="4" t="s">
        <v>31</v>
      </c>
      <c r="M226">
        <f>_xlfn.RANK.EQ(I226,I$6:I2720,1)</f>
        <v>1785</v>
      </c>
      <c r="N226">
        <f>_xlfn.RANK.EQ(I226,I$6:I2720,0)</f>
        <v>706</v>
      </c>
    </row>
    <row r="227" spans="2:14" ht="14.25" customHeight="1">
      <c r="B227" s="4" t="s">
        <v>283</v>
      </c>
      <c r="C227" s="4" t="s">
        <v>284</v>
      </c>
      <c r="D227" s="4" t="s">
        <v>413</v>
      </c>
      <c r="E227" s="13">
        <f t="shared" si="10"/>
        <v>450.00000000000006</v>
      </c>
      <c r="F227" s="6">
        <v>525</v>
      </c>
      <c r="G227" s="12" t="s">
        <v>421</v>
      </c>
      <c r="H227" s="12" t="s">
        <v>1086</v>
      </c>
      <c r="I227" s="10">
        <v>82687.5</v>
      </c>
      <c r="J227" s="11">
        <v>0.35</v>
      </c>
      <c r="K227" s="13">
        <f t="shared" si="11"/>
        <v>236250.00000000003</v>
      </c>
      <c r="L227" s="4" t="s">
        <v>31</v>
      </c>
      <c r="M227">
        <f>_xlfn.RANK.EQ(I227,I$6:I2721,1)</f>
        <v>1245</v>
      </c>
      <c r="N227">
        <f>_xlfn.RANK.EQ(I227,I$6:I2721,0)</f>
        <v>1243</v>
      </c>
    </row>
    <row r="228" spans="2:14" ht="14.25" customHeight="1">
      <c r="B228" s="4" t="s">
        <v>283</v>
      </c>
      <c r="C228" s="4" t="s">
        <v>284</v>
      </c>
      <c r="D228" s="4" t="s">
        <v>413</v>
      </c>
      <c r="E228" s="13">
        <f t="shared" si="10"/>
        <v>499.99999999999994</v>
      </c>
      <c r="F228" s="6">
        <v>450</v>
      </c>
      <c r="G228" s="12" t="s">
        <v>423</v>
      </c>
      <c r="H228" s="12" t="s">
        <v>1087</v>
      </c>
      <c r="I228" s="10">
        <v>123750</v>
      </c>
      <c r="J228" s="11">
        <v>0.55000000000000004</v>
      </c>
      <c r="K228" s="13">
        <f t="shared" si="11"/>
        <v>224999.99999999997</v>
      </c>
      <c r="L228" s="4" t="s">
        <v>31</v>
      </c>
      <c r="M228">
        <f>_xlfn.RANK.EQ(I228,I$6:I2722,1)</f>
        <v>1807</v>
      </c>
      <c r="N228">
        <f>_xlfn.RANK.EQ(I228,I$6:I2722,0)</f>
        <v>682</v>
      </c>
    </row>
    <row r="229" spans="2:14" ht="14.25" customHeight="1">
      <c r="B229" s="4" t="s">
        <v>283</v>
      </c>
      <c r="C229" s="4" t="s">
        <v>284</v>
      </c>
      <c r="D229" s="4" t="s">
        <v>413</v>
      </c>
      <c r="E229" s="13">
        <f t="shared" si="10"/>
        <v>450</v>
      </c>
      <c r="F229" s="6">
        <v>650</v>
      </c>
      <c r="G229" s="12" t="s">
        <v>425</v>
      </c>
      <c r="H229" s="12" t="s">
        <v>1087</v>
      </c>
      <c r="I229" s="10">
        <v>58500</v>
      </c>
      <c r="J229" s="11">
        <v>0.2</v>
      </c>
      <c r="K229" s="13">
        <f t="shared" si="11"/>
        <v>292500</v>
      </c>
      <c r="L229" s="4" t="s">
        <v>31</v>
      </c>
      <c r="M229">
        <f>_xlfn.RANK.EQ(I229,I$6:I2723,1)</f>
        <v>774</v>
      </c>
      <c r="N229">
        <f>_xlfn.RANK.EQ(I229,I$6:I2723,0)</f>
        <v>1710</v>
      </c>
    </row>
    <row r="230" spans="2:14" ht="14.25" customHeight="1">
      <c r="B230" s="4" t="s">
        <v>283</v>
      </c>
      <c r="C230" s="4" t="s">
        <v>284</v>
      </c>
      <c r="D230" s="4" t="s">
        <v>413</v>
      </c>
      <c r="E230" s="13">
        <f t="shared" si="10"/>
        <v>350</v>
      </c>
      <c r="F230" s="6">
        <v>800</v>
      </c>
      <c r="G230" s="12" t="s">
        <v>427</v>
      </c>
      <c r="H230" s="12" t="s">
        <v>1086</v>
      </c>
      <c r="I230" s="10">
        <v>112000</v>
      </c>
      <c r="J230" s="11">
        <v>0.4</v>
      </c>
      <c r="K230" s="13">
        <f t="shared" si="11"/>
        <v>280000</v>
      </c>
      <c r="L230" s="4" t="s">
        <v>31</v>
      </c>
      <c r="M230">
        <f>_xlfn.RANK.EQ(I230,I$6:I2724,1)</f>
        <v>1675</v>
      </c>
      <c r="N230">
        <f>_xlfn.RANK.EQ(I230,I$6:I2724,0)</f>
        <v>817</v>
      </c>
    </row>
    <row r="231" spans="2:14" ht="14.25" customHeight="1">
      <c r="B231" s="4" t="s">
        <v>283</v>
      </c>
      <c r="C231" s="4" t="s">
        <v>284</v>
      </c>
      <c r="D231" s="4" t="s">
        <v>413</v>
      </c>
      <c r="E231" s="13">
        <f t="shared" si="10"/>
        <v>450</v>
      </c>
      <c r="F231" s="6">
        <v>650</v>
      </c>
      <c r="G231" s="12" t="s">
        <v>429</v>
      </c>
      <c r="H231" s="12" t="s">
        <v>1087</v>
      </c>
      <c r="I231" s="10">
        <v>73125</v>
      </c>
      <c r="J231" s="11">
        <v>0.25</v>
      </c>
      <c r="K231" s="13">
        <f t="shared" si="11"/>
        <v>292500</v>
      </c>
      <c r="L231" s="4" t="s">
        <v>31</v>
      </c>
      <c r="M231">
        <f>_xlfn.RANK.EQ(I231,I$6:I2725,1)</f>
        <v>1051</v>
      </c>
      <c r="N231">
        <f>_xlfn.RANK.EQ(I231,I$6:I2725,0)</f>
        <v>1443</v>
      </c>
    </row>
    <row r="232" spans="2:14" ht="14.25" customHeight="1">
      <c r="B232" s="4" t="s">
        <v>283</v>
      </c>
      <c r="C232" s="4" t="s">
        <v>284</v>
      </c>
      <c r="D232" s="4" t="s">
        <v>413</v>
      </c>
      <c r="E232" s="13">
        <f t="shared" si="10"/>
        <v>450</v>
      </c>
      <c r="F232" s="6">
        <v>650</v>
      </c>
      <c r="G232" s="12" t="s">
        <v>431</v>
      </c>
      <c r="H232" s="12" t="s">
        <v>1087</v>
      </c>
      <c r="I232" s="10">
        <v>117000</v>
      </c>
      <c r="J232" s="11">
        <v>0.4</v>
      </c>
      <c r="K232" s="13">
        <f t="shared" si="11"/>
        <v>292500</v>
      </c>
      <c r="L232" s="4" t="s">
        <v>31</v>
      </c>
      <c r="M232">
        <f>_xlfn.RANK.EQ(I232,I$6:I2726,1)</f>
        <v>1744</v>
      </c>
      <c r="N232">
        <f>_xlfn.RANK.EQ(I232,I$6:I2726,0)</f>
        <v>747</v>
      </c>
    </row>
    <row r="233" spans="2:14" ht="14.25" customHeight="1">
      <c r="B233" s="4" t="s">
        <v>283</v>
      </c>
      <c r="C233" s="4" t="s">
        <v>284</v>
      </c>
      <c r="D233" s="4" t="s">
        <v>413</v>
      </c>
      <c r="E233" s="13">
        <f t="shared" si="10"/>
        <v>450.00000000000006</v>
      </c>
      <c r="F233" s="6">
        <v>550</v>
      </c>
      <c r="G233" s="12" t="s">
        <v>433</v>
      </c>
      <c r="H233" s="12" t="s">
        <v>1086</v>
      </c>
      <c r="I233" s="10">
        <v>86625</v>
      </c>
      <c r="J233" s="11">
        <v>0.35</v>
      </c>
      <c r="K233" s="13">
        <f t="shared" si="11"/>
        <v>247500.00000000003</v>
      </c>
      <c r="L233" s="4" t="s">
        <v>31</v>
      </c>
      <c r="M233">
        <f>_xlfn.RANK.EQ(I233,I$6:I2727,1)</f>
        <v>1321</v>
      </c>
      <c r="N233">
        <f>_xlfn.RANK.EQ(I233,I$6:I2727,0)</f>
        <v>1156</v>
      </c>
    </row>
    <row r="234" spans="2:14" ht="14.25" customHeight="1">
      <c r="B234" s="4" t="s">
        <v>283</v>
      </c>
      <c r="C234" s="4" t="s">
        <v>284</v>
      </c>
      <c r="D234" s="4" t="s">
        <v>413</v>
      </c>
      <c r="E234" s="13">
        <f t="shared" si="10"/>
        <v>499.99999999999994</v>
      </c>
      <c r="F234" s="6">
        <v>425</v>
      </c>
      <c r="G234" s="12" t="s">
        <v>17</v>
      </c>
      <c r="H234" s="12" t="s">
        <v>1086</v>
      </c>
      <c r="I234" s="10">
        <v>116875</v>
      </c>
      <c r="J234" s="11">
        <v>0.55000000000000004</v>
      </c>
      <c r="K234" s="13">
        <f t="shared" si="11"/>
        <v>212499.99999999997</v>
      </c>
      <c r="L234" s="4" t="s">
        <v>31</v>
      </c>
      <c r="M234">
        <f>_xlfn.RANK.EQ(I234,I$6:I2728,1)</f>
        <v>1740</v>
      </c>
      <c r="N234">
        <f>_xlfn.RANK.EQ(I234,I$6:I2728,0)</f>
        <v>753</v>
      </c>
    </row>
    <row r="235" spans="2:14" ht="14.25" customHeight="1">
      <c r="B235" s="4" t="s">
        <v>283</v>
      </c>
      <c r="C235" s="4" t="s">
        <v>284</v>
      </c>
      <c r="D235" s="4" t="s">
        <v>413</v>
      </c>
      <c r="E235" s="13">
        <f t="shared" si="10"/>
        <v>450</v>
      </c>
      <c r="F235" s="6">
        <v>625</v>
      </c>
      <c r="G235" s="12" t="s">
        <v>436</v>
      </c>
      <c r="H235" s="12" t="s">
        <v>1087</v>
      </c>
      <c r="I235" s="10">
        <v>56250</v>
      </c>
      <c r="J235" s="11">
        <v>0.2</v>
      </c>
      <c r="K235" s="13">
        <f t="shared" si="11"/>
        <v>281250</v>
      </c>
      <c r="L235" s="4" t="s">
        <v>31</v>
      </c>
      <c r="M235">
        <f>_xlfn.RANK.EQ(I235,I$6:I2729,1)</f>
        <v>718</v>
      </c>
      <c r="N235">
        <f>_xlfn.RANK.EQ(I235,I$6:I2729,0)</f>
        <v>1761</v>
      </c>
    </row>
    <row r="236" spans="2:14" ht="14.25" customHeight="1">
      <c r="B236" s="4" t="s">
        <v>283</v>
      </c>
      <c r="C236" s="4" t="s">
        <v>284</v>
      </c>
      <c r="D236" s="4" t="s">
        <v>413</v>
      </c>
      <c r="E236" s="13">
        <f t="shared" si="10"/>
        <v>450</v>
      </c>
      <c r="F236" s="6">
        <v>800</v>
      </c>
      <c r="G236" s="12" t="s">
        <v>438</v>
      </c>
      <c r="H236" s="12" t="s">
        <v>1087</v>
      </c>
      <c r="I236" s="10">
        <v>144000</v>
      </c>
      <c r="J236" s="11">
        <v>0.4</v>
      </c>
      <c r="K236" s="13">
        <f t="shared" si="11"/>
        <v>360000</v>
      </c>
      <c r="L236" s="4" t="s">
        <v>31</v>
      </c>
      <c r="M236">
        <f>_xlfn.RANK.EQ(I236,I$6:I2730,1)</f>
        <v>1990</v>
      </c>
      <c r="N236">
        <f>_xlfn.RANK.EQ(I236,I$6:I2730,0)</f>
        <v>499</v>
      </c>
    </row>
    <row r="237" spans="2:14" ht="14.25" customHeight="1">
      <c r="B237" s="4" t="s">
        <v>283</v>
      </c>
      <c r="C237" s="4" t="s">
        <v>284</v>
      </c>
      <c r="D237" s="4" t="s">
        <v>413</v>
      </c>
      <c r="E237" s="13">
        <f t="shared" si="10"/>
        <v>500</v>
      </c>
      <c r="F237" s="6">
        <v>600</v>
      </c>
      <c r="G237" s="12" t="s">
        <v>440</v>
      </c>
      <c r="H237" s="12" t="s">
        <v>1087</v>
      </c>
      <c r="I237" s="10">
        <v>75000</v>
      </c>
      <c r="J237" s="11">
        <v>0.25</v>
      </c>
      <c r="K237" s="13">
        <f t="shared" si="11"/>
        <v>300000</v>
      </c>
      <c r="L237" s="4" t="s">
        <v>31</v>
      </c>
      <c r="M237">
        <f>_xlfn.RANK.EQ(I237,I$6:I2731,1)</f>
        <v>1086</v>
      </c>
      <c r="N237">
        <f>_xlfn.RANK.EQ(I237,I$6:I2731,0)</f>
        <v>1392</v>
      </c>
    </row>
    <row r="238" spans="2:14" ht="14.25" customHeight="1">
      <c r="B238" s="4" t="s">
        <v>283</v>
      </c>
      <c r="C238" s="4" t="s">
        <v>284</v>
      </c>
      <c r="D238" s="4" t="s">
        <v>413</v>
      </c>
      <c r="E238" s="13">
        <f t="shared" si="10"/>
        <v>500</v>
      </c>
      <c r="F238" s="6">
        <v>625</v>
      </c>
      <c r="G238" s="12" t="s">
        <v>442</v>
      </c>
      <c r="H238" s="12" t="s">
        <v>1088</v>
      </c>
      <c r="I238" s="10">
        <v>125000</v>
      </c>
      <c r="J238" s="11">
        <v>0.4</v>
      </c>
      <c r="K238" s="13">
        <f t="shared" si="11"/>
        <v>312500</v>
      </c>
      <c r="L238" s="4" t="s">
        <v>31</v>
      </c>
      <c r="M238">
        <f>_xlfn.RANK.EQ(I238,I$6:I2732,1)</f>
        <v>1816</v>
      </c>
      <c r="N238">
        <f>_xlfn.RANK.EQ(I238,I$6:I2732,0)</f>
        <v>675</v>
      </c>
    </row>
    <row r="239" spans="2:14" ht="14.25" customHeight="1">
      <c r="B239" s="4" t="s">
        <v>283</v>
      </c>
      <c r="C239" s="4" t="s">
        <v>284</v>
      </c>
      <c r="D239" s="4" t="s">
        <v>413</v>
      </c>
      <c r="E239" s="13">
        <f t="shared" si="10"/>
        <v>450.00000000000006</v>
      </c>
      <c r="F239" s="6">
        <v>525</v>
      </c>
      <c r="G239" s="12" t="s">
        <v>444</v>
      </c>
      <c r="H239" s="12" t="s">
        <v>1087</v>
      </c>
      <c r="I239" s="10">
        <v>82687.5</v>
      </c>
      <c r="J239" s="11">
        <v>0.35</v>
      </c>
      <c r="K239" s="13">
        <f t="shared" si="11"/>
        <v>236250.00000000003</v>
      </c>
      <c r="L239" s="4" t="s">
        <v>31</v>
      </c>
      <c r="M239">
        <f>_xlfn.RANK.EQ(I239,I$6:I2733,1)</f>
        <v>1245</v>
      </c>
      <c r="N239">
        <f>_xlfn.RANK.EQ(I239,I$6:I2733,0)</f>
        <v>1243</v>
      </c>
    </row>
    <row r="240" spans="2:14" ht="14.25" customHeight="1">
      <c r="B240" s="4" t="s">
        <v>283</v>
      </c>
      <c r="C240" s="4" t="s">
        <v>284</v>
      </c>
      <c r="D240" s="4" t="s">
        <v>413</v>
      </c>
      <c r="E240" s="13">
        <f t="shared" si="10"/>
        <v>499.99999999999994</v>
      </c>
      <c r="F240" s="6">
        <v>425</v>
      </c>
      <c r="G240" s="12" t="s">
        <v>446</v>
      </c>
      <c r="H240" s="12" t="s">
        <v>1088</v>
      </c>
      <c r="I240" s="10">
        <v>116875</v>
      </c>
      <c r="J240" s="11">
        <v>0.55000000000000004</v>
      </c>
      <c r="K240" s="13">
        <f t="shared" si="11"/>
        <v>212499.99999999997</v>
      </c>
      <c r="L240" s="4" t="s">
        <v>31</v>
      </c>
      <c r="M240">
        <f>_xlfn.RANK.EQ(I240,I$6:I2734,1)</f>
        <v>1740</v>
      </c>
      <c r="N240">
        <f>_xlfn.RANK.EQ(I240,I$6:I2734,0)</f>
        <v>753</v>
      </c>
    </row>
    <row r="241" spans="2:14" ht="14.25" customHeight="1">
      <c r="B241" s="4" t="s">
        <v>283</v>
      </c>
      <c r="C241" s="4" t="s">
        <v>284</v>
      </c>
      <c r="D241" s="4" t="s">
        <v>413</v>
      </c>
      <c r="E241" s="13">
        <f t="shared" si="10"/>
        <v>650</v>
      </c>
      <c r="F241" s="6">
        <v>600</v>
      </c>
      <c r="G241" s="12" t="s">
        <v>448</v>
      </c>
      <c r="H241" s="12" t="s">
        <v>1087</v>
      </c>
      <c r="I241" s="10">
        <v>78000</v>
      </c>
      <c r="J241" s="11">
        <v>0.2</v>
      </c>
      <c r="K241" s="13">
        <f t="shared" si="11"/>
        <v>390000</v>
      </c>
      <c r="L241" s="4" t="s">
        <v>31</v>
      </c>
      <c r="M241">
        <f>_xlfn.RANK.EQ(I241,I$6:I2735,1)</f>
        <v>1140</v>
      </c>
      <c r="N241">
        <f>_xlfn.RANK.EQ(I241,I$6:I2735,0)</f>
        <v>1346</v>
      </c>
    </row>
    <row r="242" spans="2:14" ht="14.25" customHeight="1">
      <c r="B242" s="4" t="s">
        <v>283</v>
      </c>
      <c r="C242" s="4" t="s">
        <v>284</v>
      </c>
      <c r="D242" s="4" t="s">
        <v>413</v>
      </c>
      <c r="E242" s="13">
        <f t="shared" si="10"/>
        <v>450</v>
      </c>
      <c r="F242" s="6">
        <v>800</v>
      </c>
      <c r="G242" s="12" t="s">
        <v>95</v>
      </c>
      <c r="H242" s="12" t="s">
        <v>1087</v>
      </c>
      <c r="I242" s="10">
        <v>144000</v>
      </c>
      <c r="J242" s="11">
        <v>0.4</v>
      </c>
      <c r="K242" s="13">
        <f t="shared" si="11"/>
        <v>360000</v>
      </c>
      <c r="L242" s="4" t="s">
        <v>31</v>
      </c>
      <c r="M242">
        <f>_xlfn.RANK.EQ(I242,I$6:I2736,1)</f>
        <v>1990</v>
      </c>
      <c r="N242">
        <f>_xlfn.RANK.EQ(I242,I$6:I2736,0)</f>
        <v>499</v>
      </c>
    </row>
    <row r="243" spans="2:14" ht="14.25" customHeight="1">
      <c r="B243" s="4" t="s">
        <v>283</v>
      </c>
      <c r="C243" s="4" t="s">
        <v>284</v>
      </c>
      <c r="D243" s="4" t="s">
        <v>413</v>
      </c>
      <c r="E243" s="13">
        <f t="shared" si="10"/>
        <v>500</v>
      </c>
      <c r="F243" s="6">
        <v>650</v>
      </c>
      <c r="G243" s="12" t="s">
        <v>109</v>
      </c>
      <c r="H243" s="12" t="s">
        <v>1087</v>
      </c>
      <c r="I243" s="10">
        <v>81250</v>
      </c>
      <c r="J243" s="11">
        <v>0.25</v>
      </c>
      <c r="K243" s="13">
        <f t="shared" si="11"/>
        <v>325000</v>
      </c>
      <c r="L243" s="4" t="s">
        <v>31</v>
      </c>
      <c r="M243">
        <f>_xlfn.RANK.EQ(I243,I$6:I2737,1)</f>
        <v>1218</v>
      </c>
      <c r="N243">
        <f>_xlfn.RANK.EQ(I243,I$6:I2737,0)</f>
        <v>1272</v>
      </c>
    </row>
    <row r="244" spans="2:14" ht="14.25" customHeight="1">
      <c r="B244" s="4" t="s">
        <v>283</v>
      </c>
      <c r="C244" s="4" t="s">
        <v>284</v>
      </c>
      <c r="D244" s="4" t="s">
        <v>413</v>
      </c>
      <c r="E244" s="13">
        <f t="shared" si="10"/>
        <v>500</v>
      </c>
      <c r="F244" s="6">
        <v>650</v>
      </c>
      <c r="G244" s="12" t="s">
        <v>130</v>
      </c>
      <c r="H244" s="12" t="s">
        <v>1087</v>
      </c>
      <c r="I244" s="10">
        <v>130000</v>
      </c>
      <c r="J244" s="11">
        <v>0.4</v>
      </c>
      <c r="K244" s="13">
        <f t="shared" si="11"/>
        <v>325000</v>
      </c>
      <c r="L244" s="4" t="s">
        <v>31</v>
      </c>
      <c r="M244">
        <f>_xlfn.RANK.EQ(I244,I$6:I2738,1)</f>
        <v>1881</v>
      </c>
      <c r="N244">
        <f>_xlfn.RANK.EQ(I244,I$6:I2738,0)</f>
        <v>610</v>
      </c>
    </row>
    <row r="245" spans="2:14" ht="14.25" customHeight="1">
      <c r="B245" s="4" t="s">
        <v>283</v>
      </c>
      <c r="C245" s="4" t="s">
        <v>284</v>
      </c>
      <c r="D245" s="4" t="s">
        <v>413</v>
      </c>
      <c r="E245" s="13">
        <f t="shared" si="10"/>
        <v>450.00000000000006</v>
      </c>
      <c r="F245" s="6">
        <v>550</v>
      </c>
      <c r="G245" s="12" t="s">
        <v>234</v>
      </c>
      <c r="H245" s="12" t="s">
        <v>1087</v>
      </c>
      <c r="I245" s="10">
        <v>86625</v>
      </c>
      <c r="J245" s="11">
        <v>0.35</v>
      </c>
      <c r="K245" s="13">
        <f t="shared" si="11"/>
        <v>247500.00000000003</v>
      </c>
      <c r="L245" s="4" t="s">
        <v>31</v>
      </c>
      <c r="M245">
        <f>_xlfn.RANK.EQ(I245,I$6:I2739,1)</f>
        <v>1321</v>
      </c>
      <c r="N245">
        <f>_xlfn.RANK.EQ(I245,I$6:I2739,0)</f>
        <v>1156</v>
      </c>
    </row>
    <row r="246" spans="2:14" ht="14.25" customHeight="1">
      <c r="B246" s="4" t="s">
        <v>283</v>
      </c>
      <c r="C246" s="4" t="s">
        <v>284</v>
      </c>
      <c r="D246" s="4" t="s">
        <v>413</v>
      </c>
      <c r="E246" s="13">
        <f t="shared" si="10"/>
        <v>499.99999999999994</v>
      </c>
      <c r="F246" s="6">
        <v>450</v>
      </c>
      <c r="G246" s="12" t="s">
        <v>136</v>
      </c>
      <c r="H246" s="12" t="s">
        <v>1087</v>
      </c>
      <c r="I246" s="10">
        <v>123750</v>
      </c>
      <c r="J246" s="11">
        <v>0.55000000000000004</v>
      </c>
      <c r="K246" s="13">
        <f t="shared" si="11"/>
        <v>224999.99999999997</v>
      </c>
      <c r="L246" s="4" t="s">
        <v>31</v>
      </c>
      <c r="M246">
        <f>_xlfn.RANK.EQ(I246,I$6:I2740,1)</f>
        <v>1807</v>
      </c>
      <c r="N246">
        <f>_xlfn.RANK.EQ(I246,I$6:I2740,0)</f>
        <v>682</v>
      </c>
    </row>
    <row r="247" spans="2:14" ht="14.25" customHeight="1">
      <c r="B247" s="4" t="s">
        <v>283</v>
      </c>
      <c r="C247" s="4" t="s">
        <v>284</v>
      </c>
      <c r="D247" s="4" t="s">
        <v>413</v>
      </c>
      <c r="E247" s="13">
        <f t="shared" si="10"/>
        <v>650</v>
      </c>
      <c r="F247" s="6">
        <v>625</v>
      </c>
      <c r="G247" s="12" t="s">
        <v>450</v>
      </c>
      <c r="H247" s="12" t="s">
        <v>1086</v>
      </c>
      <c r="I247" s="10">
        <v>81250</v>
      </c>
      <c r="J247" s="11">
        <v>0.2</v>
      </c>
      <c r="K247" s="13">
        <f t="shared" si="11"/>
        <v>406250</v>
      </c>
      <c r="L247" s="4" t="s">
        <v>31</v>
      </c>
      <c r="M247">
        <f>_xlfn.RANK.EQ(I247,I$6:I2741,1)</f>
        <v>1218</v>
      </c>
      <c r="N247">
        <f>_xlfn.RANK.EQ(I247,I$6:I2741,0)</f>
        <v>1272</v>
      </c>
    </row>
    <row r="248" spans="2:14" ht="14.25" customHeight="1">
      <c r="B248" s="4" t="s">
        <v>283</v>
      </c>
      <c r="C248" s="4" t="s">
        <v>284</v>
      </c>
      <c r="D248" s="4" t="s">
        <v>413</v>
      </c>
      <c r="E248" s="13">
        <f t="shared" si="10"/>
        <v>450</v>
      </c>
      <c r="F248" s="6">
        <v>900</v>
      </c>
      <c r="G248" s="12" t="s">
        <v>452</v>
      </c>
      <c r="H248" s="12" t="s">
        <v>1088</v>
      </c>
      <c r="I248" s="10">
        <v>162000</v>
      </c>
      <c r="J248" s="11">
        <v>0.4</v>
      </c>
      <c r="K248" s="13">
        <f t="shared" si="11"/>
        <v>405000</v>
      </c>
      <c r="L248" s="4" t="s">
        <v>31</v>
      </c>
      <c r="M248">
        <f>_xlfn.RANK.EQ(I248,I$6:I2742,1)</f>
        <v>2131</v>
      </c>
      <c r="N248">
        <f>_xlfn.RANK.EQ(I248,I$6:I2742,0)</f>
        <v>355</v>
      </c>
    </row>
    <row r="249" spans="2:14" ht="14.25" customHeight="1">
      <c r="B249" s="4" t="s">
        <v>283</v>
      </c>
      <c r="C249" s="4" t="s">
        <v>284</v>
      </c>
      <c r="D249" s="4" t="s">
        <v>413</v>
      </c>
      <c r="E249" s="13">
        <f t="shared" si="10"/>
        <v>500</v>
      </c>
      <c r="F249" s="6">
        <v>750</v>
      </c>
      <c r="G249" s="12" t="s">
        <v>57</v>
      </c>
      <c r="H249" s="12" t="s">
        <v>1087</v>
      </c>
      <c r="I249" s="10">
        <v>93750</v>
      </c>
      <c r="J249" s="11">
        <v>0.25</v>
      </c>
      <c r="K249" s="13">
        <f t="shared" si="11"/>
        <v>375000</v>
      </c>
      <c r="L249" s="4" t="s">
        <v>31</v>
      </c>
      <c r="M249">
        <f>_xlfn.RANK.EQ(I249,I$6:I2743,1)</f>
        <v>1449</v>
      </c>
      <c r="N249">
        <f>_xlfn.RANK.EQ(I249,I$6:I2743,0)</f>
        <v>1042</v>
      </c>
    </row>
    <row r="250" spans="2:14" ht="14.25" customHeight="1">
      <c r="B250" s="4" t="s">
        <v>283</v>
      </c>
      <c r="C250" s="4" t="s">
        <v>284</v>
      </c>
      <c r="D250" s="4" t="s">
        <v>413</v>
      </c>
      <c r="E250" s="13">
        <f t="shared" si="10"/>
        <v>500</v>
      </c>
      <c r="F250" s="6">
        <v>750</v>
      </c>
      <c r="G250" s="12" t="s">
        <v>454</v>
      </c>
      <c r="H250" s="12" t="s">
        <v>1087</v>
      </c>
      <c r="I250" s="10">
        <v>150000</v>
      </c>
      <c r="J250" s="11">
        <v>0.4</v>
      </c>
      <c r="K250" s="13">
        <f t="shared" si="11"/>
        <v>375000</v>
      </c>
      <c r="L250" s="4" t="s">
        <v>31</v>
      </c>
      <c r="M250">
        <f>_xlfn.RANK.EQ(I250,I$6:I2744,1)</f>
        <v>2058</v>
      </c>
      <c r="N250">
        <f>_xlfn.RANK.EQ(I250,I$6:I2744,0)</f>
        <v>432</v>
      </c>
    </row>
    <row r="251" spans="2:14" ht="14.25" customHeight="1">
      <c r="B251" s="4" t="s">
        <v>283</v>
      </c>
      <c r="C251" s="4" t="s">
        <v>284</v>
      </c>
      <c r="D251" s="4" t="s">
        <v>413</v>
      </c>
      <c r="E251" s="13">
        <f t="shared" si="10"/>
        <v>450</v>
      </c>
      <c r="F251" s="6">
        <v>625</v>
      </c>
      <c r="G251" s="12" t="s">
        <v>456</v>
      </c>
      <c r="H251" s="12" t="s">
        <v>1087</v>
      </c>
      <c r="I251" s="10">
        <v>98437.5</v>
      </c>
      <c r="J251" s="11">
        <v>0.35</v>
      </c>
      <c r="K251" s="13">
        <f t="shared" si="11"/>
        <v>281250</v>
      </c>
      <c r="L251" s="4" t="s">
        <v>31</v>
      </c>
      <c r="M251">
        <f>_xlfn.RANK.EQ(I251,I$6:I2745,1)</f>
        <v>1509</v>
      </c>
      <c r="N251">
        <f>_xlfn.RANK.EQ(I251,I$6:I2745,0)</f>
        <v>982</v>
      </c>
    </row>
    <row r="252" spans="2:14" ht="14.25" customHeight="1">
      <c r="B252" s="4" t="s">
        <v>283</v>
      </c>
      <c r="C252" s="4" t="s">
        <v>284</v>
      </c>
      <c r="D252" s="4" t="s">
        <v>413</v>
      </c>
      <c r="E252" s="13">
        <f t="shared" si="10"/>
        <v>499.99999999999994</v>
      </c>
      <c r="F252" s="6">
        <v>500</v>
      </c>
      <c r="G252" s="12" t="s">
        <v>37</v>
      </c>
      <c r="H252" s="12" t="s">
        <v>1086</v>
      </c>
      <c r="I252" s="10">
        <v>137500</v>
      </c>
      <c r="J252" s="11">
        <v>0.55000000000000004</v>
      </c>
      <c r="K252" s="13">
        <f t="shared" si="11"/>
        <v>249999.99999999997</v>
      </c>
      <c r="L252" s="4" t="s">
        <v>31</v>
      </c>
      <c r="M252">
        <f>_xlfn.RANK.EQ(I252,I$6:I2746,1)</f>
        <v>1950</v>
      </c>
      <c r="N252">
        <f>_xlfn.RANK.EQ(I252,I$6:I2746,0)</f>
        <v>542</v>
      </c>
    </row>
    <row r="253" spans="2:14" ht="14.25" customHeight="1">
      <c r="B253" s="4" t="s">
        <v>283</v>
      </c>
      <c r="C253" s="4" t="s">
        <v>284</v>
      </c>
      <c r="D253" s="4" t="s">
        <v>413</v>
      </c>
      <c r="E253" s="13">
        <f t="shared" si="10"/>
        <v>650</v>
      </c>
      <c r="F253" s="6">
        <v>800</v>
      </c>
      <c r="G253" s="12" t="s">
        <v>459</v>
      </c>
      <c r="H253" s="12" t="s">
        <v>1087</v>
      </c>
      <c r="I253" s="10">
        <v>104000</v>
      </c>
      <c r="J253" s="11">
        <v>0.2</v>
      </c>
      <c r="K253" s="13">
        <f t="shared" si="11"/>
        <v>520000</v>
      </c>
      <c r="L253" s="4" t="s">
        <v>31</v>
      </c>
      <c r="M253">
        <f>_xlfn.RANK.EQ(I253,I$6:I2747,1)</f>
        <v>1582</v>
      </c>
      <c r="N253">
        <f>_xlfn.RANK.EQ(I253,I$6:I2747,0)</f>
        <v>911</v>
      </c>
    </row>
    <row r="254" spans="2:14" ht="14.25" customHeight="1">
      <c r="B254" s="4" t="s">
        <v>283</v>
      </c>
      <c r="C254" s="4" t="s">
        <v>284</v>
      </c>
      <c r="D254" s="4" t="s">
        <v>413</v>
      </c>
      <c r="E254" s="13">
        <f t="shared" si="10"/>
        <v>450</v>
      </c>
      <c r="F254" s="6">
        <v>950</v>
      </c>
      <c r="G254" s="12" t="s">
        <v>461</v>
      </c>
      <c r="H254" s="12" t="s">
        <v>1086</v>
      </c>
      <c r="I254" s="10">
        <v>171000</v>
      </c>
      <c r="J254" s="11">
        <v>0.4</v>
      </c>
      <c r="K254" s="13">
        <f t="shared" si="11"/>
        <v>427500</v>
      </c>
      <c r="L254" s="4" t="s">
        <v>31</v>
      </c>
      <c r="M254">
        <f>_xlfn.RANK.EQ(I254,I$6:I2748,1)</f>
        <v>2199</v>
      </c>
      <c r="N254">
        <f>_xlfn.RANK.EQ(I254,I$6:I2748,0)</f>
        <v>297</v>
      </c>
    </row>
    <row r="255" spans="2:14" ht="14.25" customHeight="1">
      <c r="B255" s="4" t="s">
        <v>283</v>
      </c>
      <c r="C255" s="4" t="s">
        <v>284</v>
      </c>
      <c r="D255" s="4" t="s">
        <v>413</v>
      </c>
      <c r="E255" s="13">
        <f t="shared" si="10"/>
        <v>500</v>
      </c>
      <c r="F255" s="6">
        <v>800</v>
      </c>
      <c r="G255" s="12" t="s">
        <v>213</v>
      </c>
      <c r="H255" s="12" t="s">
        <v>1087</v>
      </c>
      <c r="I255" s="10">
        <v>100000</v>
      </c>
      <c r="J255" s="11">
        <v>0.25</v>
      </c>
      <c r="K255" s="13">
        <f t="shared" si="11"/>
        <v>400000</v>
      </c>
      <c r="L255" s="4" t="s">
        <v>31</v>
      </c>
      <c r="M255">
        <f>_xlfn.RANK.EQ(I255,I$6:I2749,1)</f>
        <v>1530</v>
      </c>
      <c r="N255">
        <f>_xlfn.RANK.EQ(I255,I$6:I2749,0)</f>
        <v>949</v>
      </c>
    </row>
    <row r="256" spans="2:14" ht="14.25" customHeight="1">
      <c r="B256" s="4" t="s">
        <v>283</v>
      </c>
      <c r="C256" s="4" t="s">
        <v>284</v>
      </c>
      <c r="D256" s="4" t="s">
        <v>413</v>
      </c>
      <c r="E256" s="13">
        <f t="shared" si="10"/>
        <v>500</v>
      </c>
      <c r="F256" s="6">
        <v>750</v>
      </c>
      <c r="G256" s="12" t="s">
        <v>464</v>
      </c>
      <c r="H256" s="12" t="s">
        <v>1087</v>
      </c>
      <c r="I256" s="10">
        <v>150000</v>
      </c>
      <c r="J256" s="11">
        <v>0.4</v>
      </c>
      <c r="K256" s="13">
        <f t="shared" si="11"/>
        <v>375000</v>
      </c>
      <c r="L256" s="4" t="s">
        <v>31</v>
      </c>
      <c r="M256">
        <f>_xlfn.RANK.EQ(I256,I$6:I2750,1)</f>
        <v>2058</v>
      </c>
      <c r="N256">
        <f>_xlfn.RANK.EQ(I256,I$6:I2750,0)</f>
        <v>432</v>
      </c>
    </row>
    <row r="257" spans="2:14" ht="14.25" customHeight="1">
      <c r="B257" s="4" t="s">
        <v>283</v>
      </c>
      <c r="C257" s="4" t="s">
        <v>284</v>
      </c>
      <c r="D257" s="4" t="s">
        <v>413</v>
      </c>
      <c r="E257" s="13">
        <f t="shared" si="10"/>
        <v>450</v>
      </c>
      <c r="F257" s="6">
        <v>650</v>
      </c>
      <c r="G257" s="12" t="s">
        <v>466</v>
      </c>
      <c r="H257" s="12" t="s">
        <v>1087</v>
      </c>
      <c r="I257" s="10">
        <v>102375</v>
      </c>
      <c r="J257" s="11">
        <v>0.35</v>
      </c>
      <c r="K257" s="13">
        <f t="shared" si="11"/>
        <v>292500</v>
      </c>
      <c r="L257" s="4" t="s">
        <v>31</v>
      </c>
      <c r="M257">
        <f>_xlfn.RANK.EQ(I257,I$6:I2751,1)</f>
        <v>1570</v>
      </c>
      <c r="N257">
        <f>_xlfn.RANK.EQ(I257,I$6:I2751,0)</f>
        <v>922</v>
      </c>
    </row>
    <row r="258" spans="2:14" ht="14.25" customHeight="1">
      <c r="B258" s="4" t="s">
        <v>283</v>
      </c>
      <c r="C258" s="4" t="s">
        <v>284</v>
      </c>
      <c r="D258" s="4" t="s">
        <v>413</v>
      </c>
      <c r="E258" s="13">
        <f t="shared" si="10"/>
        <v>500</v>
      </c>
      <c r="F258" s="6">
        <v>700</v>
      </c>
      <c r="G258" s="12" t="s">
        <v>468</v>
      </c>
      <c r="H258" s="12" t="s">
        <v>1087</v>
      </c>
      <c r="I258" s="10">
        <v>192500</v>
      </c>
      <c r="J258" s="11">
        <v>0.55000000000000004</v>
      </c>
      <c r="K258" s="13">
        <f t="shared" si="11"/>
        <v>350000</v>
      </c>
      <c r="L258" s="4" t="s">
        <v>31</v>
      </c>
      <c r="M258">
        <f>_xlfn.RANK.EQ(I258,I$6:I2752,1)</f>
        <v>2289</v>
      </c>
      <c r="N258">
        <f>_xlfn.RANK.EQ(I258,I$6:I2752,0)</f>
        <v>206</v>
      </c>
    </row>
    <row r="259" spans="2:14" ht="14.25" customHeight="1">
      <c r="B259" s="4" t="s">
        <v>283</v>
      </c>
      <c r="C259" s="4" t="s">
        <v>284</v>
      </c>
      <c r="D259" s="4" t="s">
        <v>413</v>
      </c>
      <c r="E259" s="13">
        <f t="shared" si="10"/>
        <v>650</v>
      </c>
      <c r="F259" s="6">
        <v>700</v>
      </c>
      <c r="G259" s="12" t="s">
        <v>470</v>
      </c>
      <c r="H259" s="12" t="s">
        <v>1087</v>
      </c>
      <c r="I259" s="10">
        <v>91000</v>
      </c>
      <c r="J259" s="11">
        <v>0.2</v>
      </c>
      <c r="K259" s="13">
        <f t="shared" si="11"/>
        <v>455000</v>
      </c>
      <c r="L259" s="4" t="s">
        <v>31</v>
      </c>
      <c r="M259">
        <f>_xlfn.RANK.EQ(I259,I$6:I2753,1)</f>
        <v>1403</v>
      </c>
      <c r="N259">
        <f>_xlfn.RANK.EQ(I259,I$6:I2753,0)</f>
        <v>1086</v>
      </c>
    </row>
    <row r="260" spans="2:14" ht="14.25" customHeight="1">
      <c r="B260" s="4" t="s">
        <v>283</v>
      </c>
      <c r="C260" s="4" t="s">
        <v>284</v>
      </c>
      <c r="D260" s="4" t="s">
        <v>413</v>
      </c>
      <c r="E260" s="13">
        <f t="shared" si="10"/>
        <v>500</v>
      </c>
      <c r="F260" s="6">
        <v>900</v>
      </c>
      <c r="G260" s="12" t="s">
        <v>472</v>
      </c>
      <c r="H260" s="12" t="s">
        <v>1087</v>
      </c>
      <c r="I260" s="10">
        <v>180000</v>
      </c>
      <c r="J260" s="11">
        <v>0.4</v>
      </c>
      <c r="K260" s="13">
        <f t="shared" si="11"/>
        <v>450000</v>
      </c>
      <c r="L260" s="4" t="s">
        <v>31</v>
      </c>
      <c r="M260">
        <f>_xlfn.RANK.EQ(I260,I$6:I2754,1)</f>
        <v>2230</v>
      </c>
      <c r="N260">
        <f>_xlfn.RANK.EQ(I260,I$6:I2754,0)</f>
        <v>256</v>
      </c>
    </row>
    <row r="261" spans="2:14" ht="14.25" customHeight="1">
      <c r="B261" s="4" t="s">
        <v>283</v>
      </c>
      <c r="C261" s="4" t="s">
        <v>284</v>
      </c>
      <c r="D261" s="4" t="s">
        <v>413</v>
      </c>
      <c r="E261" s="13">
        <f t="shared" si="10"/>
        <v>550</v>
      </c>
      <c r="F261" s="6">
        <v>850</v>
      </c>
      <c r="G261" s="12" t="s">
        <v>107</v>
      </c>
      <c r="H261" s="12" t="s">
        <v>1087</v>
      </c>
      <c r="I261" s="10">
        <v>116875</v>
      </c>
      <c r="J261" s="11">
        <v>0.25</v>
      </c>
      <c r="K261" s="13">
        <f t="shared" si="11"/>
        <v>467500</v>
      </c>
      <c r="L261" s="4" t="s">
        <v>31</v>
      </c>
      <c r="M261">
        <f>_xlfn.RANK.EQ(I261,I$6:I2755,1)</f>
        <v>1740</v>
      </c>
      <c r="N261">
        <f>_xlfn.RANK.EQ(I261,I$6:I2755,0)</f>
        <v>753</v>
      </c>
    </row>
    <row r="262" spans="2:14" ht="14.25" customHeight="1">
      <c r="B262" s="4" t="s">
        <v>283</v>
      </c>
      <c r="C262" s="4" t="s">
        <v>284</v>
      </c>
      <c r="D262" s="4" t="s">
        <v>413</v>
      </c>
      <c r="E262" s="13">
        <f t="shared" ref="E262:E325" si="12">K262/F262</f>
        <v>500</v>
      </c>
      <c r="F262" s="6">
        <v>725</v>
      </c>
      <c r="G262" s="12" t="s">
        <v>474</v>
      </c>
      <c r="H262" s="12" t="s">
        <v>1087</v>
      </c>
      <c r="I262" s="10">
        <v>145000</v>
      </c>
      <c r="J262" s="11">
        <v>0.4</v>
      </c>
      <c r="K262" s="13">
        <f t="shared" si="11"/>
        <v>362500</v>
      </c>
      <c r="L262" s="4" t="s">
        <v>31</v>
      </c>
      <c r="M262">
        <f>_xlfn.RANK.EQ(I262,I$6:I2756,1)</f>
        <v>2009</v>
      </c>
      <c r="N262">
        <f>_xlfn.RANK.EQ(I262,I$6:I2756,0)</f>
        <v>486</v>
      </c>
    </row>
    <row r="263" spans="2:14" ht="14.25" customHeight="1">
      <c r="B263" s="4" t="s">
        <v>283</v>
      </c>
      <c r="C263" s="4" t="s">
        <v>284</v>
      </c>
      <c r="D263" s="4" t="s">
        <v>413</v>
      </c>
      <c r="E263" s="13">
        <f t="shared" si="12"/>
        <v>500</v>
      </c>
      <c r="F263" s="6">
        <v>675</v>
      </c>
      <c r="G263" s="12" t="s">
        <v>476</v>
      </c>
      <c r="H263" s="12" t="s">
        <v>1086</v>
      </c>
      <c r="I263" s="10">
        <v>118125</v>
      </c>
      <c r="J263" s="11">
        <v>0.35</v>
      </c>
      <c r="K263" s="13">
        <f t="shared" ref="K263:K326" si="13">I263/J263</f>
        <v>337500</v>
      </c>
      <c r="L263" s="4" t="s">
        <v>31</v>
      </c>
      <c r="M263">
        <f>_xlfn.RANK.EQ(I263,I$6:I2757,1)</f>
        <v>1753</v>
      </c>
      <c r="N263">
        <f>_xlfn.RANK.EQ(I263,I$6:I2757,0)</f>
        <v>735</v>
      </c>
    </row>
    <row r="264" spans="2:14" ht="14.25" customHeight="1">
      <c r="B264" s="4" t="s">
        <v>283</v>
      </c>
      <c r="C264" s="4" t="s">
        <v>284</v>
      </c>
      <c r="D264" s="4" t="s">
        <v>413</v>
      </c>
      <c r="E264" s="13">
        <f t="shared" si="12"/>
        <v>599.99999999999989</v>
      </c>
      <c r="F264" s="6">
        <v>675</v>
      </c>
      <c r="G264" s="12" t="s">
        <v>478</v>
      </c>
      <c r="H264" s="12" t="s">
        <v>1086</v>
      </c>
      <c r="I264" s="10">
        <v>222750</v>
      </c>
      <c r="J264" s="11">
        <v>0.55000000000000004</v>
      </c>
      <c r="K264" s="13">
        <f t="shared" si="13"/>
        <v>404999.99999999994</v>
      </c>
      <c r="L264" s="4" t="s">
        <v>31</v>
      </c>
      <c r="M264">
        <f>_xlfn.RANK.EQ(I264,I$6:I2758,1)</f>
        <v>2366</v>
      </c>
      <c r="N264">
        <f>_xlfn.RANK.EQ(I264,I$6:I2758,0)</f>
        <v>129</v>
      </c>
    </row>
    <row r="265" spans="2:14" ht="14.25" customHeight="1">
      <c r="B265" s="4" t="s">
        <v>283</v>
      </c>
      <c r="C265" s="4" t="s">
        <v>284</v>
      </c>
      <c r="D265" s="4" t="s">
        <v>413</v>
      </c>
      <c r="E265" s="13">
        <f t="shared" si="12"/>
        <v>650</v>
      </c>
      <c r="F265" s="6">
        <v>650</v>
      </c>
      <c r="G265" s="12" t="s">
        <v>480</v>
      </c>
      <c r="H265" s="12" t="s">
        <v>1087</v>
      </c>
      <c r="I265" s="10">
        <v>84500</v>
      </c>
      <c r="J265" s="11">
        <v>0.2</v>
      </c>
      <c r="K265" s="13">
        <f t="shared" si="13"/>
        <v>422500</v>
      </c>
      <c r="L265" s="4" t="s">
        <v>31</v>
      </c>
      <c r="M265">
        <f>_xlfn.RANK.EQ(I265,I$6:I2759,1)</f>
        <v>1292</v>
      </c>
      <c r="N265">
        <f>_xlfn.RANK.EQ(I265,I$6:I2759,0)</f>
        <v>1203</v>
      </c>
    </row>
    <row r="266" spans="2:14" ht="14.25" customHeight="1">
      <c r="B266" s="4" t="s">
        <v>283</v>
      </c>
      <c r="C266" s="4" t="s">
        <v>284</v>
      </c>
      <c r="D266" s="4" t="s">
        <v>413</v>
      </c>
      <c r="E266" s="13">
        <f t="shared" si="12"/>
        <v>500</v>
      </c>
      <c r="F266" s="6">
        <v>850</v>
      </c>
      <c r="G266" s="12" t="s">
        <v>482</v>
      </c>
      <c r="H266" s="12" t="s">
        <v>1087</v>
      </c>
      <c r="I266" s="10">
        <v>170000</v>
      </c>
      <c r="J266" s="11">
        <v>0.4</v>
      </c>
      <c r="K266" s="13">
        <f t="shared" si="13"/>
        <v>425000</v>
      </c>
      <c r="L266" s="4" t="s">
        <v>31</v>
      </c>
      <c r="M266">
        <f>_xlfn.RANK.EQ(I266,I$6:I2760,1)</f>
        <v>2181</v>
      </c>
      <c r="N266">
        <f>_xlfn.RANK.EQ(I266,I$6:I2760,0)</f>
        <v>313</v>
      </c>
    </row>
    <row r="267" spans="2:14" ht="14.25" customHeight="1">
      <c r="B267" s="4" t="s">
        <v>283</v>
      </c>
      <c r="C267" s="4" t="s">
        <v>284</v>
      </c>
      <c r="D267" s="4" t="s">
        <v>413</v>
      </c>
      <c r="E267" s="13">
        <f t="shared" si="12"/>
        <v>550</v>
      </c>
      <c r="F267" s="6">
        <v>850</v>
      </c>
      <c r="G267" s="12" t="s">
        <v>484</v>
      </c>
      <c r="H267" s="12" t="s">
        <v>1087</v>
      </c>
      <c r="I267" s="10">
        <v>116875</v>
      </c>
      <c r="J267" s="11">
        <v>0.25</v>
      </c>
      <c r="K267" s="13">
        <f t="shared" si="13"/>
        <v>467500</v>
      </c>
      <c r="L267" s="4" t="s">
        <v>31</v>
      </c>
      <c r="M267">
        <f>_xlfn.RANK.EQ(I267,I$6:I2761,1)</f>
        <v>1740</v>
      </c>
      <c r="N267">
        <f>_xlfn.RANK.EQ(I267,I$6:I2761,0)</f>
        <v>753</v>
      </c>
    </row>
    <row r="268" spans="2:14" ht="14.25" customHeight="1">
      <c r="B268" s="4" t="s">
        <v>283</v>
      </c>
      <c r="C268" s="4" t="s">
        <v>284</v>
      </c>
      <c r="D268" s="4" t="s">
        <v>413</v>
      </c>
      <c r="E268" s="13">
        <f t="shared" si="12"/>
        <v>500</v>
      </c>
      <c r="F268" s="6">
        <v>700</v>
      </c>
      <c r="G268" s="12" t="s">
        <v>33</v>
      </c>
      <c r="H268" s="12" t="s">
        <v>1087</v>
      </c>
      <c r="I268" s="10">
        <v>140000</v>
      </c>
      <c r="J268" s="11">
        <v>0.4</v>
      </c>
      <c r="K268" s="13">
        <f t="shared" si="13"/>
        <v>350000</v>
      </c>
      <c r="L268" s="4" t="s">
        <v>31</v>
      </c>
      <c r="M268">
        <f>_xlfn.RANK.EQ(I268,I$6:I2762,1)</f>
        <v>1962</v>
      </c>
      <c r="N268">
        <f>_xlfn.RANK.EQ(I268,I$6:I2762,0)</f>
        <v>523</v>
      </c>
    </row>
    <row r="269" spans="2:14" ht="14.25" customHeight="1">
      <c r="B269" s="4" t="s">
        <v>283</v>
      </c>
      <c r="C269" s="4" t="s">
        <v>284</v>
      </c>
      <c r="D269" s="4" t="s">
        <v>413</v>
      </c>
      <c r="E269" s="13">
        <f t="shared" si="12"/>
        <v>500</v>
      </c>
      <c r="F269" s="6">
        <v>650</v>
      </c>
      <c r="G269" s="12" t="s">
        <v>304</v>
      </c>
      <c r="H269" s="12" t="s">
        <v>1087</v>
      </c>
      <c r="I269" s="10">
        <v>113750</v>
      </c>
      <c r="J269" s="11">
        <v>0.35</v>
      </c>
      <c r="K269" s="13">
        <f t="shared" si="13"/>
        <v>325000</v>
      </c>
      <c r="L269" s="4" t="s">
        <v>31</v>
      </c>
      <c r="M269">
        <f>_xlfn.RANK.EQ(I269,I$6:I2763,1)</f>
        <v>1697</v>
      </c>
      <c r="N269">
        <f>_xlfn.RANK.EQ(I269,I$6:I2763,0)</f>
        <v>790</v>
      </c>
    </row>
    <row r="270" spans="2:14" ht="14.25" customHeight="1">
      <c r="B270" s="4" t="s">
        <v>283</v>
      </c>
      <c r="C270" s="4" t="s">
        <v>284</v>
      </c>
      <c r="D270" s="4" t="s">
        <v>413</v>
      </c>
      <c r="E270" s="13">
        <f t="shared" si="12"/>
        <v>599.99999999999989</v>
      </c>
      <c r="F270" s="6">
        <v>650</v>
      </c>
      <c r="G270" s="12" t="s">
        <v>488</v>
      </c>
      <c r="H270" s="12" t="s">
        <v>1087</v>
      </c>
      <c r="I270" s="10">
        <v>214500</v>
      </c>
      <c r="J270" s="11">
        <v>0.55000000000000004</v>
      </c>
      <c r="K270" s="13">
        <f t="shared" si="13"/>
        <v>389999.99999999994</v>
      </c>
      <c r="L270" s="4" t="s">
        <v>31</v>
      </c>
      <c r="M270">
        <f>_xlfn.RANK.EQ(I270,I$6:I2764,1)</f>
        <v>2340</v>
      </c>
      <c r="N270">
        <f>_xlfn.RANK.EQ(I270,I$6:I2764,0)</f>
        <v>154</v>
      </c>
    </row>
    <row r="271" spans="2:14" ht="14.25" customHeight="1">
      <c r="B271" s="4" t="s">
        <v>283</v>
      </c>
      <c r="C271" s="4" t="s">
        <v>284</v>
      </c>
      <c r="D271" s="4" t="s">
        <v>413</v>
      </c>
      <c r="E271" s="13">
        <f t="shared" si="12"/>
        <v>650</v>
      </c>
      <c r="F271" s="6">
        <v>700</v>
      </c>
      <c r="G271" s="12" t="s">
        <v>490</v>
      </c>
      <c r="H271" s="12" t="s">
        <v>1087</v>
      </c>
      <c r="I271" s="10">
        <v>91000</v>
      </c>
      <c r="J271" s="11">
        <v>0.2</v>
      </c>
      <c r="K271" s="13">
        <f t="shared" si="13"/>
        <v>455000</v>
      </c>
      <c r="L271" s="4" t="s">
        <v>31</v>
      </c>
      <c r="M271">
        <f>_xlfn.RANK.EQ(I271,I$6:I2765,1)</f>
        <v>1403</v>
      </c>
      <c r="N271">
        <f>_xlfn.RANK.EQ(I271,I$6:I2765,0)</f>
        <v>1086</v>
      </c>
    </row>
    <row r="272" spans="2:14" ht="14.25" customHeight="1">
      <c r="B272" s="4" t="s">
        <v>283</v>
      </c>
      <c r="C272" s="4" t="s">
        <v>284</v>
      </c>
      <c r="D272" s="4" t="s">
        <v>413</v>
      </c>
      <c r="E272" s="13">
        <f t="shared" si="12"/>
        <v>500</v>
      </c>
      <c r="F272" s="6">
        <v>800</v>
      </c>
      <c r="G272" s="12" t="s">
        <v>492</v>
      </c>
      <c r="H272" s="12" t="s">
        <v>1087</v>
      </c>
      <c r="I272" s="10">
        <v>160000</v>
      </c>
      <c r="J272" s="11">
        <v>0.4</v>
      </c>
      <c r="K272" s="13">
        <f t="shared" si="13"/>
        <v>400000</v>
      </c>
      <c r="L272" s="4" t="s">
        <v>31</v>
      </c>
      <c r="M272">
        <f>_xlfn.RANK.EQ(I272,I$6:I2766,1)</f>
        <v>2116</v>
      </c>
      <c r="N272">
        <f>_xlfn.RANK.EQ(I272,I$6:I2766,0)</f>
        <v>374</v>
      </c>
    </row>
    <row r="273" spans="2:14" ht="14.25" customHeight="1">
      <c r="B273" s="4" t="s">
        <v>283</v>
      </c>
      <c r="C273" s="4" t="s">
        <v>284</v>
      </c>
      <c r="D273" s="4" t="s">
        <v>413</v>
      </c>
      <c r="E273" s="13">
        <f t="shared" si="12"/>
        <v>550</v>
      </c>
      <c r="F273" s="6">
        <v>800</v>
      </c>
      <c r="G273" s="12" t="s">
        <v>19</v>
      </c>
      <c r="H273" s="12" t="s">
        <v>1086</v>
      </c>
      <c r="I273" s="10">
        <v>110000</v>
      </c>
      <c r="J273" s="11">
        <v>0.25</v>
      </c>
      <c r="K273" s="13">
        <f t="shared" si="13"/>
        <v>440000</v>
      </c>
      <c r="L273" s="4" t="s">
        <v>31</v>
      </c>
      <c r="M273">
        <f>_xlfn.RANK.EQ(I273,I$6:I2767,1)</f>
        <v>1650</v>
      </c>
      <c r="N273">
        <f>_xlfn.RANK.EQ(I273,I$6:I2767,0)</f>
        <v>840</v>
      </c>
    </row>
    <row r="274" spans="2:14" ht="14.25" customHeight="1">
      <c r="B274" s="4" t="s">
        <v>283</v>
      </c>
      <c r="C274" s="4" t="s">
        <v>284</v>
      </c>
      <c r="D274" s="4" t="s">
        <v>413</v>
      </c>
      <c r="E274" s="13">
        <f t="shared" si="12"/>
        <v>500</v>
      </c>
      <c r="F274" s="6">
        <v>650</v>
      </c>
      <c r="G274" s="12" t="s">
        <v>495</v>
      </c>
      <c r="H274" s="12" t="s">
        <v>1087</v>
      </c>
      <c r="I274" s="10">
        <v>130000</v>
      </c>
      <c r="J274" s="11">
        <v>0.4</v>
      </c>
      <c r="K274" s="13">
        <f t="shared" si="13"/>
        <v>325000</v>
      </c>
      <c r="L274" s="4" t="s">
        <v>31</v>
      </c>
      <c r="M274">
        <f>_xlfn.RANK.EQ(I274,I$6:I2768,1)</f>
        <v>1881</v>
      </c>
      <c r="N274">
        <f>_xlfn.RANK.EQ(I274,I$6:I2768,0)</f>
        <v>610</v>
      </c>
    </row>
    <row r="275" spans="2:14" ht="14.25" customHeight="1">
      <c r="B275" s="4" t="s">
        <v>283</v>
      </c>
      <c r="C275" s="4" t="s">
        <v>284</v>
      </c>
      <c r="D275" s="4" t="s">
        <v>413</v>
      </c>
      <c r="E275" s="13">
        <f t="shared" si="12"/>
        <v>500</v>
      </c>
      <c r="F275" s="6">
        <v>625</v>
      </c>
      <c r="G275" s="12" t="s">
        <v>497</v>
      </c>
      <c r="H275" s="12" t="s">
        <v>1087</v>
      </c>
      <c r="I275" s="10">
        <v>109375</v>
      </c>
      <c r="J275" s="11">
        <v>0.35</v>
      </c>
      <c r="K275" s="13">
        <f t="shared" si="13"/>
        <v>312500</v>
      </c>
      <c r="L275" s="4" t="s">
        <v>31</v>
      </c>
      <c r="M275">
        <f>_xlfn.RANK.EQ(I275,I$6:I2769,1)</f>
        <v>1645</v>
      </c>
      <c r="N275">
        <f>_xlfn.RANK.EQ(I275,I$6:I2769,0)</f>
        <v>847</v>
      </c>
    </row>
    <row r="276" spans="2:14" ht="14.25" customHeight="1">
      <c r="B276" s="4" t="s">
        <v>283</v>
      </c>
      <c r="C276" s="4" t="s">
        <v>284</v>
      </c>
      <c r="D276" s="4" t="s">
        <v>413</v>
      </c>
      <c r="E276" s="13">
        <f t="shared" si="12"/>
        <v>600</v>
      </c>
      <c r="F276" s="6">
        <v>600</v>
      </c>
      <c r="G276" s="12" t="s">
        <v>499</v>
      </c>
      <c r="H276" s="12" t="s">
        <v>1087</v>
      </c>
      <c r="I276" s="10">
        <v>198000</v>
      </c>
      <c r="J276" s="11">
        <v>0.55000000000000004</v>
      </c>
      <c r="K276" s="13">
        <f t="shared" si="13"/>
        <v>360000</v>
      </c>
      <c r="L276" s="4" t="s">
        <v>31</v>
      </c>
      <c r="M276">
        <f>_xlfn.RANK.EQ(I276,I$6:I2770,1)</f>
        <v>2302</v>
      </c>
      <c r="N276">
        <f>_xlfn.RANK.EQ(I276,I$6:I2770,0)</f>
        <v>187</v>
      </c>
    </row>
    <row r="277" spans="2:14" ht="14.25" customHeight="1">
      <c r="B277" s="4" t="s">
        <v>283</v>
      </c>
      <c r="C277" s="4" t="s">
        <v>284</v>
      </c>
      <c r="D277" s="4" t="s">
        <v>413</v>
      </c>
      <c r="E277" s="13">
        <f t="shared" si="12"/>
        <v>650</v>
      </c>
      <c r="F277" s="6">
        <v>650</v>
      </c>
      <c r="G277" s="12" t="s">
        <v>501</v>
      </c>
      <c r="H277" s="12" t="s">
        <v>1087</v>
      </c>
      <c r="I277" s="10">
        <v>84500</v>
      </c>
      <c r="J277" s="11">
        <v>0.2</v>
      </c>
      <c r="K277" s="13">
        <f t="shared" si="13"/>
        <v>422500</v>
      </c>
      <c r="L277" s="4" t="s">
        <v>31</v>
      </c>
      <c r="M277">
        <f>_xlfn.RANK.EQ(I277,I$6:I2771,1)</f>
        <v>1292</v>
      </c>
      <c r="N277">
        <f>_xlfn.RANK.EQ(I277,I$6:I2771,0)</f>
        <v>1203</v>
      </c>
    </row>
    <row r="278" spans="2:14" ht="14.25" customHeight="1">
      <c r="B278" s="4" t="s">
        <v>283</v>
      </c>
      <c r="C278" s="4" t="s">
        <v>284</v>
      </c>
      <c r="D278" s="4" t="s">
        <v>413</v>
      </c>
      <c r="E278" s="13">
        <f t="shared" si="12"/>
        <v>500</v>
      </c>
      <c r="F278" s="6">
        <v>825</v>
      </c>
      <c r="G278" s="12" t="s">
        <v>503</v>
      </c>
      <c r="H278" s="12" t="s">
        <v>1087</v>
      </c>
      <c r="I278" s="10">
        <v>165000</v>
      </c>
      <c r="J278" s="11">
        <v>0.4</v>
      </c>
      <c r="K278" s="13">
        <f t="shared" si="13"/>
        <v>412500</v>
      </c>
      <c r="L278" s="4" t="s">
        <v>31</v>
      </c>
      <c r="M278">
        <f>_xlfn.RANK.EQ(I278,I$6:I2772,1)</f>
        <v>2152</v>
      </c>
      <c r="N278">
        <f>_xlfn.RANK.EQ(I278,I$6:I2772,0)</f>
        <v>337</v>
      </c>
    </row>
    <row r="279" spans="2:14" ht="14.25" customHeight="1">
      <c r="B279" s="4" t="s">
        <v>283</v>
      </c>
      <c r="C279" s="4" t="s">
        <v>284</v>
      </c>
      <c r="D279" s="4" t="s">
        <v>413</v>
      </c>
      <c r="E279" s="13">
        <f t="shared" si="12"/>
        <v>550</v>
      </c>
      <c r="F279" s="6">
        <v>825</v>
      </c>
      <c r="G279" s="12" t="s">
        <v>505</v>
      </c>
      <c r="H279" s="12" t="s">
        <v>1086</v>
      </c>
      <c r="I279" s="10">
        <v>113437.5</v>
      </c>
      <c r="J279" s="11">
        <v>0.25</v>
      </c>
      <c r="K279" s="13">
        <f t="shared" si="13"/>
        <v>453750</v>
      </c>
      <c r="L279" s="4" t="s">
        <v>31</v>
      </c>
      <c r="M279">
        <f>_xlfn.RANK.EQ(I279,I$6:I2773,1)</f>
        <v>1691</v>
      </c>
      <c r="N279">
        <f>_xlfn.RANK.EQ(I279,I$6:I2773,0)</f>
        <v>800</v>
      </c>
    </row>
    <row r="280" spans="2:14" ht="14.25" customHeight="1">
      <c r="B280" s="4" t="s">
        <v>283</v>
      </c>
      <c r="C280" s="4" t="s">
        <v>284</v>
      </c>
      <c r="D280" s="4" t="s">
        <v>413</v>
      </c>
      <c r="E280" s="13">
        <f t="shared" si="12"/>
        <v>500</v>
      </c>
      <c r="F280" s="6">
        <v>675</v>
      </c>
      <c r="G280" s="12" t="s">
        <v>507</v>
      </c>
      <c r="H280" s="12" t="s">
        <v>1086</v>
      </c>
      <c r="I280" s="10">
        <v>135000</v>
      </c>
      <c r="J280" s="11">
        <v>0.4</v>
      </c>
      <c r="K280" s="13">
        <f t="shared" si="13"/>
        <v>337500</v>
      </c>
      <c r="L280" s="4" t="s">
        <v>31</v>
      </c>
      <c r="M280">
        <f>_xlfn.RANK.EQ(I280,I$6:I2774,1)</f>
        <v>1928</v>
      </c>
      <c r="N280">
        <f>_xlfn.RANK.EQ(I280,I$6:I2774,0)</f>
        <v>556</v>
      </c>
    </row>
    <row r="281" spans="2:14" ht="14.25" customHeight="1">
      <c r="B281" s="4" t="s">
        <v>283</v>
      </c>
      <c r="C281" s="4" t="s">
        <v>284</v>
      </c>
      <c r="D281" s="4" t="s">
        <v>413</v>
      </c>
      <c r="E281" s="13">
        <f t="shared" si="12"/>
        <v>500</v>
      </c>
      <c r="F281" s="6">
        <v>650</v>
      </c>
      <c r="G281" s="12" t="s">
        <v>509</v>
      </c>
      <c r="H281" s="12" t="s">
        <v>1087</v>
      </c>
      <c r="I281" s="10">
        <v>113750</v>
      </c>
      <c r="J281" s="11">
        <v>0.35</v>
      </c>
      <c r="K281" s="13">
        <f t="shared" si="13"/>
        <v>325000</v>
      </c>
      <c r="L281" s="4" t="s">
        <v>31</v>
      </c>
      <c r="M281">
        <f>_xlfn.RANK.EQ(I281,I$6:I2775,1)</f>
        <v>1697</v>
      </c>
      <c r="N281">
        <f>_xlfn.RANK.EQ(I281,I$6:I2775,0)</f>
        <v>790</v>
      </c>
    </row>
    <row r="282" spans="2:14" ht="14.25" customHeight="1">
      <c r="B282" s="4" t="s">
        <v>283</v>
      </c>
      <c r="C282" s="4" t="s">
        <v>284</v>
      </c>
      <c r="D282" s="4" t="s">
        <v>413</v>
      </c>
      <c r="E282" s="13">
        <f t="shared" si="12"/>
        <v>600</v>
      </c>
      <c r="F282" s="6">
        <v>600</v>
      </c>
      <c r="G282" s="12" t="s">
        <v>511</v>
      </c>
      <c r="H282" s="12" t="s">
        <v>1087</v>
      </c>
      <c r="I282" s="10">
        <v>198000</v>
      </c>
      <c r="J282" s="11">
        <v>0.55000000000000004</v>
      </c>
      <c r="K282" s="13">
        <f t="shared" si="13"/>
        <v>360000</v>
      </c>
      <c r="L282" s="4" t="s">
        <v>31</v>
      </c>
      <c r="M282">
        <f>_xlfn.RANK.EQ(I282,I$6:I2776,1)</f>
        <v>2302</v>
      </c>
      <c r="N282">
        <f>_xlfn.RANK.EQ(I282,I$6:I2776,0)</f>
        <v>187</v>
      </c>
    </row>
    <row r="283" spans="2:14" ht="14.25" customHeight="1">
      <c r="B283" s="4" t="s">
        <v>283</v>
      </c>
      <c r="C283" s="4" t="s">
        <v>284</v>
      </c>
      <c r="D283" s="4" t="s">
        <v>413</v>
      </c>
      <c r="E283" s="13">
        <f t="shared" si="12"/>
        <v>650</v>
      </c>
      <c r="F283" s="6">
        <v>700</v>
      </c>
      <c r="G283" s="12" t="s">
        <v>513</v>
      </c>
      <c r="H283" s="12" t="s">
        <v>1086</v>
      </c>
      <c r="I283" s="10">
        <v>91000</v>
      </c>
      <c r="J283" s="11">
        <v>0.2</v>
      </c>
      <c r="K283" s="13">
        <f t="shared" si="13"/>
        <v>455000</v>
      </c>
      <c r="L283" s="4" t="s">
        <v>31</v>
      </c>
      <c r="M283">
        <f>_xlfn.RANK.EQ(I283,I$6:I2777,1)</f>
        <v>1403</v>
      </c>
      <c r="N283">
        <f>_xlfn.RANK.EQ(I283,I$6:I2777,0)</f>
        <v>1086</v>
      </c>
    </row>
    <row r="284" spans="2:14" ht="14.25" customHeight="1">
      <c r="B284" s="4" t="s">
        <v>283</v>
      </c>
      <c r="C284" s="4" t="s">
        <v>284</v>
      </c>
      <c r="D284" s="4" t="s">
        <v>413</v>
      </c>
      <c r="E284" s="13">
        <f t="shared" si="12"/>
        <v>500</v>
      </c>
      <c r="F284" s="6">
        <v>900</v>
      </c>
      <c r="G284" s="12" t="s">
        <v>515</v>
      </c>
      <c r="H284" s="12" t="s">
        <v>1087</v>
      </c>
      <c r="I284" s="10">
        <v>180000</v>
      </c>
      <c r="J284" s="11">
        <v>0.4</v>
      </c>
      <c r="K284" s="13">
        <f t="shared" si="13"/>
        <v>450000</v>
      </c>
      <c r="L284" s="4" t="s">
        <v>31</v>
      </c>
      <c r="M284">
        <f>_xlfn.RANK.EQ(I284,I$6:I2778,1)</f>
        <v>2230</v>
      </c>
      <c r="N284">
        <f>_xlfn.RANK.EQ(I284,I$6:I2778,0)</f>
        <v>256</v>
      </c>
    </row>
    <row r="285" spans="2:14" ht="14.25" customHeight="1">
      <c r="B285" s="4" t="s">
        <v>283</v>
      </c>
      <c r="C285" s="4" t="s">
        <v>284</v>
      </c>
      <c r="D285" s="4" t="s">
        <v>413</v>
      </c>
      <c r="E285" s="13">
        <f t="shared" si="12"/>
        <v>550</v>
      </c>
      <c r="F285" s="6">
        <v>900</v>
      </c>
      <c r="G285" s="12" t="s">
        <v>517</v>
      </c>
      <c r="H285" s="12" t="s">
        <v>1086</v>
      </c>
      <c r="I285" s="10">
        <v>123750</v>
      </c>
      <c r="J285" s="11">
        <v>0.25</v>
      </c>
      <c r="K285" s="13">
        <f t="shared" si="13"/>
        <v>495000</v>
      </c>
      <c r="L285" s="4" t="s">
        <v>31</v>
      </c>
      <c r="M285">
        <f>_xlfn.RANK.EQ(I285,I$6:I2779,1)</f>
        <v>1807</v>
      </c>
      <c r="N285">
        <f>_xlfn.RANK.EQ(I285,I$6:I2779,0)</f>
        <v>682</v>
      </c>
    </row>
    <row r="286" spans="2:14" ht="14.25" customHeight="1">
      <c r="B286" s="4" t="s">
        <v>283</v>
      </c>
      <c r="C286" s="4" t="s">
        <v>284</v>
      </c>
      <c r="D286" s="4" t="s">
        <v>413</v>
      </c>
      <c r="E286" s="13">
        <f t="shared" si="12"/>
        <v>500</v>
      </c>
      <c r="F286" s="6">
        <v>700</v>
      </c>
      <c r="G286" s="12" t="s">
        <v>519</v>
      </c>
      <c r="H286" s="12" t="s">
        <v>1086</v>
      </c>
      <c r="I286" s="10">
        <v>140000</v>
      </c>
      <c r="J286" s="11">
        <v>0.4</v>
      </c>
      <c r="K286" s="13">
        <f t="shared" si="13"/>
        <v>350000</v>
      </c>
      <c r="L286" s="4" t="s">
        <v>31</v>
      </c>
      <c r="M286">
        <f>_xlfn.RANK.EQ(I286,I$6:I2780,1)</f>
        <v>1962</v>
      </c>
      <c r="N286">
        <f>_xlfn.RANK.EQ(I286,I$6:I2780,0)</f>
        <v>523</v>
      </c>
    </row>
    <row r="287" spans="2:14" ht="14.25" customHeight="1">
      <c r="B287" s="4" t="s">
        <v>283</v>
      </c>
      <c r="C287" s="4" t="s">
        <v>284</v>
      </c>
      <c r="D287" s="4" t="s">
        <v>413</v>
      </c>
      <c r="E287" s="13">
        <f t="shared" si="12"/>
        <v>500</v>
      </c>
      <c r="F287" s="6">
        <v>700</v>
      </c>
      <c r="G287" s="12" t="s">
        <v>521</v>
      </c>
      <c r="H287" s="12" t="s">
        <v>1087</v>
      </c>
      <c r="I287" s="10">
        <v>122500</v>
      </c>
      <c r="J287" s="11">
        <v>0.35</v>
      </c>
      <c r="K287" s="13">
        <f t="shared" si="13"/>
        <v>350000</v>
      </c>
      <c r="L287" s="4" t="s">
        <v>31</v>
      </c>
      <c r="M287">
        <f>_xlfn.RANK.EQ(I287,I$6:I2781,1)</f>
        <v>1795</v>
      </c>
      <c r="N287">
        <f>_xlfn.RANK.EQ(I287,I$6:I2781,0)</f>
        <v>693</v>
      </c>
    </row>
    <row r="288" spans="2:14" ht="14.25" customHeight="1">
      <c r="B288" s="4" t="s">
        <v>283</v>
      </c>
      <c r="C288" s="4" t="s">
        <v>284</v>
      </c>
      <c r="D288" s="4" t="s">
        <v>413</v>
      </c>
      <c r="E288" s="13">
        <f t="shared" si="12"/>
        <v>599.99999999999989</v>
      </c>
      <c r="F288" s="6">
        <v>625</v>
      </c>
      <c r="G288" s="12" t="s">
        <v>523</v>
      </c>
      <c r="H288" s="12" t="s">
        <v>1087</v>
      </c>
      <c r="I288" s="10">
        <v>206250</v>
      </c>
      <c r="J288" s="11">
        <v>0.55000000000000004</v>
      </c>
      <c r="K288" s="13">
        <f t="shared" si="13"/>
        <v>374999.99999999994</v>
      </c>
      <c r="L288" s="4" t="s">
        <v>31</v>
      </c>
      <c r="M288">
        <f>_xlfn.RANK.EQ(I288,I$6:I2782,1)</f>
        <v>2325</v>
      </c>
      <c r="N288">
        <f>_xlfn.RANK.EQ(I288,I$6:I2782,0)</f>
        <v>167</v>
      </c>
    </row>
    <row r="289" spans="2:14" ht="14.25" customHeight="1">
      <c r="B289" s="4" t="s">
        <v>283</v>
      </c>
      <c r="C289" s="4" t="s">
        <v>284</v>
      </c>
      <c r="D289" s="4" t="s">
        <v>413</v>
      </c>
      <c r="E289" s="13">
        <f t="shared" si="12"/>
        <v>650</v>
      </c>
      <c r="F289" s="6">
        <v>725</v>
      </c>
      <c r="G289" s="12" t="s">
        <v>525</v>
      </c>
      <c r="H289" s="12" t="s">
        <v>1086</v>
      </c>
      <c r="I289" s="10">
        <v>94250</v>
      </c>
      <c r="J289" s="11">
        <v>0.2</v>
      </c>
      <c r="K289" s="13">
        <f t="shared" si="13"/>
        <v>471250</v>
      </c>
      <c r="L289" s="4" t="s">
        <v>31</v>
      </c>
      <c r="M289">
        <f>_xlfn.RANK.EQ(I289,I$6:I2783,1)</f>
        <v>1456</v>
      </c>
      <c r="N289">
        <f>_xlfn.RANK.EQ(I289,I$6:I2783,0)</f>
        <v>1040</v>
      </c>
    </row>
    <row r="290" spans="2:14" ht="14.25" customHeight="1">
      <c r="B290" s="4" t="s">
        <v>283</v>
      </c>
      <c r="C290" s="4" t="s">
        <v>284</v>
      </c>
      <c r="D290" s="4" t="s">
        <v>413</v>
      </c>
      <c r="E290" s="13">
        <f t="shared" si="12"/>
        <v>450</v>
      </c>
      <c r="F290" s="6">
        <v>475</v>
      </c>
      <c r="G290" s="12" t="s">
        <v>527</v>
      </c>
      <c r="H290" s="12" t="s">
        <v>1087</v>
      </c>
      <c r="I290" s="10">
        <v>85500</v>
      </c>
      <c r="J290" s="11">
        <v>0.4</v>
      </c>
      <c r="K290" s="13">
        <f t="shared" si="13"/>
        <v>213750</v>
      </c>
      <c r="L290" s="4" t="s">
        <v>31</v>
      </c>
      <c r="M290">
        <f>_xlfn.RANK.EQ(I290,I$6:I2784,1)</f>
        <v>1299</v>
      </c>
      <c r="N290">
        <f>_xlfn.RANK.EQ(I290,I$6:I2784,0)</f>
        <v>1192</v>
      </c>
    </row>
    <row r="291" spans="2:14" ht="14.25" customHeight="1">
      <c r="B291" s="4" t="s">
        <v>283</v>
      </c>
      <c r="C291" s="4" t="s">
        <v>284</v>
      </c>
      <c r="D291" s="4" t="s">
        <v>413</v>
      </c>
      <c r="E291" s="13">
        <f t="shared" si="12"/>
        <v>450.00000000000006</v>
      </c>
      <c r="F291" s="6">
        <v>275</v>
      </c>
      <c r="G291" s="12" t="s">
        <v>529</v>
      </c>
      <c r="H291" s="12" t="s">
        <v>1087</v>
      </c>
      <c r="I291" s="10">
        <v>43312.5</v>
      </c>
      <c r="J291" s="11">
        <v>0.35</v>
      </c>
      <c r="K291" s="13">
        <f t="shared" si="13"/>
        <v>123750.00000000001</v>
      </c>
      <c r="L291" s="4" t="s">
        <v>31</v>
      </c>
      <c r="M291">
        <f>_xlfn.RANK.EQ(I291,I$6:I2785,1)</f>
        <v>468</v>
      </c>
      <c r="N291">
        <f>_xlfn.RANK.EQ(I291,I$6:I2785,0)</f>
        <v>2021</v>
      </c>
    </row>
    <row r="292" spans="2:14" ht="14.25" customHeight="1">
      <c r="B292" s="4" t="s">
        <v>283</v>
      </c>
      <c r="C292" s="4" t="s">
        <v>284</v>
      </c>
      <c r="D292" s="4" t="s">
        <v>413</v>
      </c>
      <c r="E292" s="13">
        <f t="shared" si="12"/>
        <v>350</v>
      </c>
      <c r="F292" s="6">
        <v>275</v>
      </c>
      <c r="G292" s="12" t="s">
        <v>531</v>
      </c>
      <c r="H292" s="12" t="s">
        <v>1087</v>
      </c>
      <c r="I292" s="10">
        <v>33687.5</v>
      </c>
      <c r="J292" s="11">
        <v>0.35</v>
      </c>
      <c r="K292" s="13">
        <f t="shared" si="13"/>
        <v>96250</v>
      </c>
      <c r="L292" s="4" t="s">
        <v>31</v>
      </c>
      <c r="M292">
        <f>_xlfn.RANK.EQ(I292,I$6:I2786,1)</f>
        <v>310</v>
      </c>
      <c r="N292">
        <f>_xlfn.RANK.EQ(I292,I$6:I2786,0)</f>
        <v>2182</v>
      </c>
    </row>
    <row r="293" spans="2:14" ht="14.25" customHeight="1">
      <c r="B293" s="4" t="s">
        <v>283</v>
      </c>
      <c r="C293" s="4" t="s">
        <v>284</v>
      </c>
      <c r="D293" s="4" t="s">
        <v>413</v>
      </c>
      <c r="E293" s="13">
        <f t="shared" si="12"/>
        <v>400</v>
      </c>
      <c r="F293" s="6">
        <v>125</v>
      </c>
      <c r="G293" s="12" t="s">
        <v>533</v>
      </c>
      <c r="H293" s="12" t="s">
        <v>1086</v>
      </c>
      <c r="I293" s="10">
        <v>20000</v>
      </c>
      <c r="J293" s="11">
        <v>0.4</v>
      </c>
      <c r="K293" s="13">
        <f t="shared" si="13"/>
        <v>50000</v>
      </c>
      <c r="L293" s="4" t="s">
        <v>31</v>
      </c>
      <c r="M293">
        <f>_xlfn.RANK.EQ(I293,I$6:I2787,1)</f>
        <v>101</v>
      </c>
      <c r="N293">
        <f>_xlfn.RANK.EQ(I293,I$6:I2787,0)</f>
        <v>2392</v>
      </c>
    </row>
    <row r="294" spans="2:14" ht="14.25" customHeight="1">
      <c r="B294" s="4" t="s">
        <v>535</v>
      </c>
      <c r="C294" s="4" t="s">
        <v>536</v>
      </c>
      <c r="D294" s="4" t="s">
        <v>537</v>
      </c>
      <c r="E294" s="13">
        <f t="shared" si="12"/>
        <v>550</v>
      </c>
      <c r="F294" s="6">
        <v>175</v>
      </c>
      <c r="G294" s="12" t="s">
        <v>538</v>
      </c>
      <c r="H294" s="12" t="s">
        <v>1087</v>
      </c>
      <c r="I294" s="10">
        <v>33687.5</v>
      </c>
      <c r="J294" s="11">
        <v>0.35</v>
      </c>
      <c r="K294" s="13">
        <f t="shared" si="13"/>
        <v>96250</v>
      </c>
      <c r="L294" s="4" t="s">
        <v>31</v>
      </c>
      <c r="M294">
        <f>_xlfn.RANK.EQ(I294,I$6:I2788,1)</f>
        <v>310</v>
      </c>
      <c r="N294">
        <f>_xlfn.RANK.EQ(I294,I$6:I2788,0)</f>
        <v>2182</v>
      </c>
    </row>
    <row r="295" spans="2:14" ht="14.25" customHeight="1">
      <c r="B295" s="4" t="s">
        <v>535</v>
      </c>
      <c r="C295" s="4" t="s">
        <v>536</v>
      </c>
      <c r="D295" s="4" t="s">
        <v>537</v>
      </c>
      <c r="E295" s="13">
        <f t="shared" si="12"/>
        <v>450</v>
      </c>
      <c r="F295" s="6">
        <v>275</v>
      </c>
      <c r="G295" s="12" t="s">
        <v>540</v>
      </c>
      <c r="H295" s="12" t="s">
        <v>1087</v>
      </c>
      <c r="I295" s="10">
        <v>61875</v>
      </c>
      <c r="J295" s="11">
        <v>0.5</v>
      </c>
      <c r="K295" s="13">
        <f t="shared" si="13"/>
        <v>123750</v>
      </c>
      <c r="L295" s="4" t="s">
        <v>31</v>
      </c>
      <c r="M295">
        <f>_xlfn.RANK.EQ(I295,I$6:I2789,1)</f>
        <v>839</v>
      </c>
      <c r="N295">
        <f>_xlfn.RANK.EQ(I295,I$6:I2789,0)</f>
        <v>1650</v>
      </c>
    </row>
    <row r="296" spans="2:14" ht="14.25" customHeight="1">
      <c r="B296" s="4" t="s">
        <v>535</v>
      </c>
      <c r="C296" s="4" t="s">
        <v>536</v>
      </c>
      <c r="D296" s="4" t="s">
        <v>537</v>
      </c>
      <c r="E296" s="13">
        <f t="shared" si="12"/>
        <v>450</v>
      </c>
      <c r="F296" s="6">
        <v>525</v>
      </c>
      <c r="G296" s="12" t="s">
        <v>542</v>
      </c>
      <c r="H296" s="12" t="s">
        <v>1087</v>
      </c>
      <c r="I296" s="10">
        <v>94500</v>
      </c>
      <c r="J296" s="11">
        <v>0.4</v>
      </c>
      <c r="K296" s="13">
        <f t="shared" si="13"/>
        <v>236250</v>
      </c>
      <c r="L296" s="4" t="s">
        <v>31</v>
      </c>
      <c r="M296">
        <f>_xlfn.RANK.EQ(I296,I$6:I2790,1)</f>
        <v>1457</v>
      </c>
      <c r="N296">
        <f>_xlfn.RANK.EQ(I296,I$6:I2790,0)</f>
        <v>1019</v>
      </c>
    </row>
    <row r="297" spans="2:14" ht="14.25" customHeight="1">
      <c r="B297" s="4" t="s">
        <v>535</v>
      </c>
      <c r="C297" s="4" t="s">
        <v>536</v>
      </c>
      <c r="D297" s="4" t="s">
        <v>537</v>
      </c>
      <c r="E297" s="13">
        <f t="shared" si="12"/>
        <v>450</v>
      </c>
      <c r="F297" s="6">
        <v>175</v>
      </c>
      <c r="G297" s="12" t="s">
        <v>105</v>
      </c>
      <c r="H297" s="12" t="s">
        <v>1087</v>
      </c>
      <c r="I297" s="10">
        <v>27562.5</v>
      </c>
      <c r="J297" s="11">
        <v>0.35</v>
      </c>
      <c r="K297" s="13">
        <f t="shared" si="13"/>
        <v>78750</v>
      </c>
      <c r="L297" s="4" t="s">
        <v>31</v>
      </c>
      <c r="M297">
        <f>_xlfn.RANK.EQ(I297,I$6:I2791,1)</f>
        <v>208</v>
      </c>
      <c r="N297">
        <f>_xlfn.RANK.EQ(I297,I$6:I2791,0)</f>
        <v>2280</v>
      </c>
    </row>
    <row r="298" spans="2:14" ht="14.25" customHeight="1">
      <c r="B298" s="4" t="s">
        <v>535</v>
      </c>
      <c r="C298" s="4" t="s">
        <v>536</v>
      </c>
      <c r="D298" s="4" t="s">
        <v>537</v>
      </c>
      <c r="E298" s="13">
        <f t="shared" si="12"/>
        <v>350</v>
      </c>
      <c r="F298" s="6">
        <v>225</v>
      </c>
      <c r="G298" s="12" t="s">
        <v>545</v>
      </c>
      <c r="H298" s="12" t="s">
        <v>1087</v>
      </c>
      <c r="I298" s="10">
        <v>27562.5</v>
      </c>
      <c r="J298" s="11">
        <v>0.35</v>
      </c>
      <c r="K298" s="13">
        <f t="shared" si="13"/>
        <v>78750</v>
      </c>
      <c r="L298" s="4" t="s">
        <v>31</v>
      </c>
      <c r="M298">
        <f>_xlfn.RANK.EQ(I298,I$6:I2792,1)</f>
        <v>208</v>
      </c>
      <c r="N298">
        <f>_xlfn.RANK.EQ(I298,I$6:I2792,0)</f>
        <v>2280</v>
      </c>
    </row>
    <row r="299" spans="2:14" ht="14.25" customHeight="1">
      <c r="B299" s="4" t="s">
        <v>535</v>
      </c>
      <c r="C299" s="4" t="s">
        <v>536</v>
      </c>
      <c r="D299" s="4" t="s">
        <v>537</v>
      </c>
      <c r="E299" s="13">
        <f t="shared" si="12"/>
        <v>400</v>
      </c>
      <c r="F299" s="6">
        <v>100</v>
      </c>
      <c r="G299" s="12" t="s">
        <v>547</v>
      </c>
      <c r="H299" s="12" t="s">
        <v>1086</v>
      </c>
      <c r="I299" s="10">
        <v>16000</v>
      </c>
      <c r="J299" s="11">
        <v>0.4</v>
      </c>
      <c r="K299" s="13">
        <f t="shared" si="13"/>
        <v>40000</v>
      </c>
      <c r="L299" s="4" t="s">
        <v>31</v>
      </c>
      <c r="M299">
        <f>_xlfn.RANK.EQ(I299,I$6:I2793,1)</f>
        <v>72</v>
      </c>
      <c r="N299">
        <f>_xlfn.RANK.EQ(I299,I$6:I2793,0)</f>
        <v>2424</v>
      </c>
    </row>
    <row r="300" spans="2:14" ht="14.25" customHeight="1">
      <c r="B300" s="4" t="s">
        <v>535</v>
      </c>
      <c r="C300" s="4" t="s">
        <v>536</v>
      </c>
      <c r="D300" s="4" t="s">
        <v>537</v>
      </c>
      <c r="E300" s="13">
        <f t="shared" si="12"/>
        <v>550</v>
      </c>
      <c r="F300" s="6">
        <v>175</v>
      </c>
      <c r="G300" s="12" t="s">
        <v>549</v>
      </c>
      <c r="H300" s="12" t="s">
        <v>1087</v>
      </c>
      <c r="I300" s="10">
        <v>33687.5</v>
      </c>
      <c r="J300" s="11">
        <v>0.35</v>
      </c>
      <c r="K300" s="13">
        <f t="shared" si="13"/>
        <v>96250</v>
      </c>
      <c r="L300" s="4" t="s">
        <v>31</v>
      </c>
      <c r="M300">
        <f>_xlfn.RANK.EQ(I300,I$6:I2794,1)</f>
        <v>310</v>
      </c>
      <c r="N300">
        <f>_xlfn.RANK.EQ(I300,I$6:I2794,0)</f>
        <v>2182</v>
      </c>
    </row>
    <row r="301" spans="2:14" ht="14.25" customHeight="1">
      <c r="B301" s="4" t="s">
        <v>535</v>
      </c>
      <c r="C301" s="4" t="s">
        <v>536</v>
      </c>
      <c r="D301" s="4" t="s">
        <v>537</v>
      </c>
      <c r="E301" s="13">
        <f t="shared" si="12"/>
        <v>450</v>
      </c>
      <c r="F301" s="6">
        <v>275</v>
      </c>
      <c r="G301" s="12" t="s">
        <v>551</v>
      </c>
      <c r="H301" s="12" t="s">
        <v>1087</v>
      </c>
      <c r="I301" s="10">
        <v>61875</v>
      </c>
      <c r="J301" s="11">
        <v>0.5</v>
      </c>
      <c r="K301" s="13">
        <f t="shared" si="13"/>
        <v>123750</v>
      </c>
      <c r="L301" s="4" t="s">
        <v>31</v>
      </c>
      <c r="M301">
        <f>_xlfn.RANK.EQ(I301,I$6:I2795,1)</f>
        <v>839</v>
      </c>
      <c r="N301">
        <f>_xlfn.RANK.EQ(I301,I$6:I2795,0)</f>
        <v>1650</v>
      </c>
    </row>
    <row r="302" spans="2:14" ht="14.25" customHeight="1">
      <c r="B302" s="4" t="s">
        <v>535</v>
      </c>
      <c r="C302" s="4" t="s">
        <v>536</v>
      </c>
      <c r="D302" s="4" t="s">
        <v>537</v>
      </c>
      <c r="E302" s="13">
        <f t="shared" si="12"/>
        <v>500</v>
      </c>
      <c r="F302" s="6">
        <v>495</v>
      </c>
      <c r="G302" s="12" t="s">
        <v>37</v>
      </c>
      <c r="H302" s="12" t="s">
        <v>1086</v>
      </c>
      <c r="I302" s="10">
        <v>99000</v>
      </c>
      <c r="J302" s="11">
        <v>0.4</v>
      </c>
      <c r="K302" s="13">
        <f t="shared" si="13"/>
        <v>247500</v>
      </c>
      <c r="L302" s="4" t="s">
        <v>31</v>
      </c>
      <c r="M302">
        <f>_xlfn.RANK.EQ(I302,I$6:I2796,1)</f>
        <v>1515</v>
      </c>
      <c r="N302">
        <f>_xlfn.RANK.EQ(I302,I$6:I2796,0)</f>
        <v>973</v>
      </c>
    </row>
    <row r="303" spans="2:14" ht="14.25" customHeight="1">
      <c r="B303" s="4" t="s">
        <v>535</v>
      </c>
      <c r="C303" s="4" t="s">
        <v>536</v>
      </c>
      <c r="D303" s="4" t="s">
        <v>537</v>
      </c>
      <c r="E303" s="13">
        <f t="shared" si="12"/>
        <v>500</v>
      </c>
      <c r="F303" s="6">
        <v>200</v>
      </c>
      <c r="G303" s="12" t="s">
        <v>554</v>
      </c>
      <c r="H303" s="12" t="s">
        <v>1087</v>
      </c>
      <c r="I303" s="10">
        <v>35000</v>
      </c>
      <c r="J303" s="11">
        <v>0.35</v>
      </c>
      <c r="K303" s="13">
        <f t="shared" si="13"/>
        <v>100000</v>
      </c>
      <c r="L303" s="4" t="s">
        <v>31</v>
      </c>
      <c r="M303">
        <f>_xlfn.RANK.EQ(I303,I$6:I2797,1)</f>
        <v>334</v>
      </c>
      <c r="N303">
        <f>_xlfn.RANK.EQ(I303,I$6:I2797,0)</f>
        <v>2147</v>
      </c>
    </row>
    <row r="304" spans="2:14" ht="14.25" customHeight="1">
      <c r="B304" s="4" t="s">
        <v>535</v>
      </c>
      <c r="C304" s="4" t="s">
        <v>536</v>
      </c>
      <c r="D304" s="4" t="s">
        <v>537</v>
      </c>
      <c r="E304" s="13">
        <f t="shared" si="12"/>
        <v>400</v>
      </c>
      <c r="F304" s="6">
        <v>225</v>
      </c>
      <c r="G304" s="12" t="s">
        <v>556</v>
      </c>
      <c r="H304" s="12" t="s">
        <v>1087</v>
      </c>
      <c r="I304" s="10">
        <v>31500</v>
      </c>
      <c r="J304" s="11">
        <v>0.35</v>
      </c>
      <c r="K304" s="13">
        <f t="shared" si="13"/>
        <v>90000</v>
      </c>
      <c r="L304" s="4" t="s">
        <v>31</v>
      </c>
      <c r="M304">
        <f>_xlfn.RANK.EQ(I304,I$6:I2798,1)</f>
        <v>272</v>
      </c>
      <c r="N304">
        <f>_xlfn.RANK.EQ(I304,I$6:I2798,0)</f>
        <v>2209</v>
      </c>
    </row>
    <row r="305" spans="2:14" ht="14.25" customHeight="1">
      <c r="B305" s="4" t="s">
        <v>535</v>
      </c>
      <c r="C305" s="4" t="s">
        <v>536</v>
      </c>
      <c r="D305" s="4" t="s">
        <v>537</v>
      </c>
      <c r="E305" s="13">
        <f t="shared" si="12"/>
        <v>450</v>
      </c>
      <c r="F305" s="6">
        <v>75</v>
      </c>
      <c r="G305" s="12" t="s">
        <v>99</v>
      </c>
      <c r="H305" s="12" t="s">
        <v>1087</v>
      </c>
      <c r="I305" s="10">
        <v>13500</v>
      </c>
      <c r="J305" s="11">
        <v>0.4</v>
      </c>
      <c r="K305" s="13">
        <f t="shared" si="13"/>
        <v>33750</v>
      </c>
      <c r="L305" s="4" t="s">
        <v>31</v>
      </c>
      <c r="M305">
        <f>_xlfn.RANK.EQ(I305,I$6:I2799,1)</f>
        <v>51</v>
      </c>
      <c r="N305">
        <f>_xlfn.RANK.EQ(I305,I$6:I2799,0)</f>
        <v>2442</v>
      </c>
    </row>
    <row r="306" spans="2:14" ht="14.25" customHeight="1">
      <c r="B306" s="4" t="s">
        <v>535</v>
      </c>
      <c r="C306" s="4" t="s">
        <v>536</v>
      </c>
      <c r="D306" s="4" t="s">
        <v>537</v>
      </c>
      <c r="E306" s="13">
        <f t="shared" si="12"/>
        <v>600</v>
      </c>
      <c r="F306" s="6">
        <v>125</v>
      </c>
      <c r="G306" s="12" t="s">
        <v>559</v>
      </c>
      <c r="H306" s="12" t="s">
        <v>1087</v>
      </c>
      <c r="I306" s="10">
        <v>26250</v>
      </c>
      <c r="J306" s="11">
        <v>0.35</v>
      </c>
      <c r="K306" s="13">
        <f t="shared" si="13"/>
        <v>75000</v>
      </c>
      <c r="L306" s="4" t="s">
        <v>31</v>
      </c>
      <c r="M306">
        <f>_xlfn.RANK.EQ(I306,I$6:I2800,1)</f>
        <v>185</v>
      </c>
      <c r="N306">
        <f>_xlfn.RANK.EQ(I306,I$6:I2800,0)</f>
        <v>2301</v>
      </c>
    </row>
    <row r="307" spans="2:14" ht="14.25" customHeight="1">
      <c r="B307" s="4" t="s">
        <v>535</v>
      </c>
      <c r="C307" s="4" t="s">
        <v>536</v>
      </c>
      <c r="D307" s="4" t="s">
        <v>537</v>
      </c>
      <c r="E307" s="13">
        <f t="shared" si="12"/>
        <v>500</v>
      </c>
      <c r="F307" s="6">
        <v>225</v>
      </c>
      <c r="G307" s="12" t="s">
        <v>561</v>
      </c>
      <c r="H307" s="12" t="s">
        <v>1086</v>
      </c>
      <c r="I307" s="10">
        <v>56250</v>
      </c>
      <c r="J307" s="11">
        <v>0.5</v>
      </c>
      <c r="K307" s="13">
        <f t="shared" si="13"/>
        <v>112500</v>
      </c>
      <c r="L307" s="4" t="s">
        <v>31</v>
      </c>
      <c r="M307">
        <f>_xlfn.RANK.EQ(I307,I$6:I2801,1)</f>
        <v>718</v>
      </c>
      <c r="N307">
        <f>_xlfn.RANK.EQ(I307,I$6:I2801,0)</f>
        <v>1761</v>
      </c>
    </row>
    <row r="308" spans="2:14" ht="14.25" customHeight="1">
      <c r="B308" s="4" t="s">
        <v>535</v>
      </c>
      <c r="C308" s="4" t="s">
        <v>536</v>
      </c>
      <c r="D308" s="4" t="s">
        <v>537</v>
      </c>
      <c r="E308" s="13">
        <f t="shared" si="12"/>
        <v>500</v>
      </c>
      <c r="F308" s="6">
        <v>450</v>
      </c>
      <c r="G308" s="12" t="s">
        <v>563</v>
      </c>
      <c r="H308" s="12" t="s">
        <v>1086</v>
      </c>
      <c r="I308" s="10">
        <v>90000</v>
      </c>
      <c r="J308" s="11">
        <v>0.4</v>
      </c>
      <c r="K308" s="13">
        <f t="shared" si="13"/>
        <v>225000</v>
      </c>
      <c r="L308" s="4" t="s">
        <v>31</v>
      </c>
      <c r="M308">
        <f>_xlfn.RANK.EQ(I308,I$6:I2802,1)</f>
        <v>1375</v>
      </c>
      <c r="N308">
        <f>_xlfn.RANK.EQ(I308,I$6:I2802,0)</f>
        <v>1101</v>
      </c>
    </row>
    <row r="309" spans="2:14" ht="14.25" customHeight="1">
      <c r="B309" s="4" t="s">
        <v>535</v>
      </c>
      <c r="C309" s="4" t="s">
        <v>536</v>
      </c>
      <c r="D309" s="4" t="s">
        <v>537</v>
      </c>
      <c r="E309" s="13">
        <f t="shared" si="12"/>
        <v>500</v>
      </c>
      <c r="F309" s="6">
        <v>150</v>
      </c>
      <c r="G309" s="12" t="s">
        <v>565</v>
      </c>
      <c r="H309" s="12" t="s">
        <v>1087</v>
      </c>
      <c r="I309" s="10">
        <v>26250</v>
      </c>
      <c r="J309" s="11">
        <v>0.35</v>
      </c>
      <c r="K309" s="13">
        <f t="shared" si="13"/>
        <v>75000</v>
      </c>
      <c r="L309" s="4" t="s">
        <v>31</v>
      </c>
      <c r="M309">
        <f>_xlfn.RANK.EQ(I309,I$6:I2803,1)</f>
        <v>185</v>
      </c>
      <c r="N309">
        <f>_xlfn.RANK.EQ(I309,I$6:I2803,0)</f>
        <v>2301</v>
      </c>
    </row>
    <row r="310" spans="2:14" ht="14.25" customHeight="1">
      <c r="B310" s="4" t="s">
        <v>535</v>
      </c>
      <c r="C310" s="4" t="s">
        <v>536</v>
      </c>
      <c r="D310" s="4" t="s">
        <v>537</v>
      </c>
      <c r="E310" s="13">
        <f t="shared" si="12"/>
        <v>400.00000000000006</v>
      </c>
      <c r="F310" s="6">
        <v>150</v>
      </c>
      <c r="G310" s="12" t="s">
        <v>567</v>
      </c>
      <c r="H310" s="12" t="s">
        <v>1087</v>
      </c>
      <c r="I310" s="10">
        <v>21000</v>
      </c>
      <c r="J310" s="11">
        <v>0.35</v>
      </c>
      <c r="K310" s="13">
        <f t="shared" si="13"/>
        <v>60000.000000000007</v>
      </c>
      <c r="L310" s="4" t="s">
        <v>31</v>
      </c>
      <c r="M310">
        <f>_xlfn.RANK.EQ(I310,I$6:I2804,1)</f>
        <v>115</v>
      </c>
      <c r="N310">
        <f>_xlfn.RANK.EQ(I310,I$6:I2804,0)</f>
        <v>2373</v>
      </c>
    </row>
    <row r="311" spans="2:14" ht="14.25" customHeight="1">
      <c r="B311" s="4" t="s">
        <v>535</v>
      </c>
      <c r="C311" s="4" t="s">
        <v>536</v>
      </c>
      <c r="D311" s="4" t="s">
        <v>537</v>
      </c>
      <c r="E311" s="13">
        <f t="shared" si="12"/>
        <v>450</v>
      </c>
      <c r="F311" s="6">
        <v>75</v>
      </c>
      <c r="G311" s="12" t="s">
        <v>569</v>
      </c>
      <c r="H311" s="12" t="s">
        <v>1086</v>
      </c>
      <c r="I311" s="10">
        <v>13500</v>
      </c>
      <c r="J311" s="11">
        <v>0.4</v>
      </c>
      <c r="K311" s="13">
        <f t="shared" si="13"/>
        <v>33750</v>
      </c>
      <c r="L311" s="4" t="s">
        <v>31</v>
      </c>
      <c r="M311">
        <f>_xlfn.RANK.EQ(I311,I$6:I2805,1)</f>
        <v>51</v>
      </c>
      <c r="N311">
        <f>_xlfn.RANK.EQ(I311,I$6:I2805,0)</f>
        <v>2442</v>
      </c>
    </row>
    <row r="312" spans="2:14" ht="14.25" customHeight="1">
      <c r="B312" s="4" t="s">
        <v>535</v>
      </c>
      <c r="C312" s="4" t="s">
        <v>536</v>
      </c>
      <c r="D312" s="4" t="s">
        <v>537</v>
      </c>
      <c r="E312" s="13">
        <f t="shared" si="12"/>
        <v>600.00000000000011</v>
      </c>
      <c r="F312" s="6">
        <v>100</v>
      </c>
      <c r="G312" s="12" t="s">
        <v>571</v>
      </c>
      <c r="H312" s="12" t="s">
        <v>1087</v>
      </c>
      <c r="I312" s="10">
        <v>21000</v>
      </c>
      <c r="J312" s="11">
        <v>0.35</v>
      </c>
      <c r="K312" s="13">
        <f t="shared" si="13"/>
        <v>60000.000000000007</v>
      </c>
      <c r="L312" s="4" t="s">
        <v>31</v>
      </c>
      <c r="M312">
        <f>_xlfn.RANK.EQ(I312,I$6:I2806,1)</f>
        <v>115</v>
      </c>
      <c r="N312">
        <f>_xlfn.RANK.EQ(I312,I$6:I2806,0)</f>
        <v>2373</v>
      </c>
    </row>
    <row r="313" spans="2:14" ht="14.25" customHeight="1">
      <c r="B313" s="4" t="s">
        <v>535</v>
      </c>
      <c r="C313" s="4" t="s">
        <v>536</v>
      </c>
      <c r="D313" s="4" t="s">
        <v>537</v>
      </c>
      <c r="E313" s="13">
        <f t="shared" si="12"/>
        <v>500</v>
      </c>
      <c r="F313" s="6">
        <v>225</v>
      </c>
      <c r="G313" s="12" t="s">
        <v>123</v>
      </c>
      <c r="H313" s="12" t="s">
        <v>1087</v>
      </c>
      <c r="I313" s="10">
        <v>56250</v>
      </c>
      <c r="J313" s="11">
        <v>0.5</v>
      </c>
      <c r="K313" s="13">
        <f t="shared" si="13"/>
        <v>112500</v>
      </c>
      <c r="L313" s="4" t="s">
        <v>31</v>
      </c>
      <c r="M313">
        <f>_xlfn.RANK.EQ(I313,I$6:I2807,1)</f>
        <v>718</v>
      </c>
      <c r="N313">
        <f>_xlfn.RANK.EQ(I313,I$6:I2807,0)</f>
        <v>1761</v>
      </c>
    </row>
    <row r="314" spans="2:14" ht="14.25" customHeight="1">
      <c r="B314" s="4" t="s">
        <v>535</v>
      </c>
      <c r="C314" s="4" t="s">
        <v>536</v>
      </c>
      <c r="D314" s="4" t="s">
        <v>537</v>
      </c>
      <c r="E314" s="13">
        <f t="shared" si="12"/>
        <v>600</v>
      </c>
      <c r="F314" s="6">
        <v>495</v>
      </c>
      <c r="G314" s="12" t="s">
        <v>66</v>
      </c>
      <c r="H314" s="12" t="s">
        <v>1087</v>
      </c>
      <c r="I314" s="10">
        <v>118800</v>
      </c>
      <c r="J314" s="11">
        <v>0.4</v>
      </c>
      <c r="K314" s="13">
        <f t="shared" si="13"/>
        <v>297000</v>
      </c>
      <c r="L314" s="4" t="s">
        <v>31</v>
      </c>
      <c r="M314">
        <f>_xlfn.RANK.EQ(I314,I$6:I2808,1)</f>
        <v>1765</v>
      </c>
      <c r="N314">
        <f>_xlfn.RANK.EQ(I314,I$6:I2808,0)</f>
        <v>731</v>
      </c>
    </row>
    <row r="315" spans="2:14" ht="14.25" customHeight="1">
      <c r="B315" s="4" t="s">
        <v>535</v>
      </c>
      <c r="C315" s="4" t="s">
        <v>536</v>
      </c>
      <c r="D315" s="4" t="s">
        <v>537</v>
      </c>
      <c r="E315" s="13">
        <f t="shared" si="12"/>
        <v>550</v>
      </c>
      <c r="F315" s="6">
        <v>200</v>
      </c>
      <c r="G315" s="12" t="s">
        <v>574</v>
      </c>
      <c r="H315" s="12" t="s">
        <v>1086</v>
      </c>
      <c r="I315" s="10">
        <v>38500</v>
      </c>
      <c r="J315" s="11">
        <v>0.35</v>
      </c>
      <c r="K315" s="13">
        <f t="shared" si="13"/>
        <v>110000</v>
      </c>
      <c r="L315" s="4" t="s">
        <v>31</v>
      </c>
      <c r="M315">
        <f>_xlfn.RANK.EQ(I315,I$6:I2809,1)</f>
        <v>382</v>
      </c>
      <c r="N315">
        <f>_xlfn.RANK.EQ(I315,I$6:I2809,0)</f>
        <v>2107</v>
      </c>
    </row>
    <row r="316" spans="2:14" ht="14.25" customHeight="1">
      <c r="B316" s="4" t="s">
        <v>535</v>
      </c>
      <c r="C316" s="4" t="s">
        <v>536</v>
      </c>
      <c r="D316" s="4" t="s">
        <v>537</v>
      </c>
      <c r="E316" s="13">
        <f t="shared" si="12"/>
        <v>500</v>
      </c>
      <c r="F316" s="6">
        <v>175</v>
      </c>
      <c r="G316" s="12" t="s">
        <v>576</v>
      </c>
      <c r="H316" s="12" t="s">
        <v>1086</v>
      </c>
      <c r="I316" s="10">
        <v>30625</v>
      </c>
      <c r="J316" s="11">
        <v>0.35</v>
      </c>
      <c r="K316" s="13">
        <f t="shared" si="13"/>
        <v>87500</v>
      </c>
      <c r="L316" s="4" t="s">
        <v>31</v>
      </c>
      <c r="M316">
        <f>_xlfn.RANK.EQ(I316,I$6:I2810,1)</f>
        <v>259</v>
      </c>
      <c r="N316">
        <f>_xlfn.RANK.EQ(I316,I$6:I2810,0)</f>
        <v>2230</v>
      </c>
    </row>
    <row r="317" spans="2:14" ht="14.25" customHeight="1">
      <c r="B317" s="4" t="s">
        <v>535</v>
      </c>
      <c r="C317" s="4" t="s">
        <v>536</v>
      </c>
      <c r="D317" s="4" t="s">
        <v>537</v>
      </c>
      <c r="E317" s="13">
        <f t="shared" si="12"/>
        <v>500</v>
      </c>
      <c r="F317" s="6">
        <v>100</v>
      </c>
      <c r="G317" s="12" t="s">
        <v>266</v>
      </c>
      <c r="H317" s="12" t="s">
        <v>1087</v>
      </c>
      <c r="I317" s="10">
        <v>20000</v>
      </c>
      <c r="J317" s="11">
        <v>0.4</v>
      </c>
      <c r="K317" s="13">
        <f t="shared" si="13"/>
        <v>50000</v>
      </c>
      <c r="L317" s="4" t="s">
        <v>31</v>
      </c>
      <c r="M317">
        <f>_xlfn.RANK.EQ(I317,I$6:I2811,1)</f>
        <v>101</v>
      </c>
      <c r="N317">
        <f>_xlfn.RANK.EQ(I317,I$6:I2811,0)</f>
        <v>2392</v>
      </c>
    </row>
    <row r="318" spans="2:14" ht="14.25" customHeight="1">
      <c r="B318" s="4" t="s">
        <v>535</v>
      </c>
      <c r="C318" s="4" t="s">
        <v>536</v>
      </c>
      <c r="D318" s="4" t="s">
        <v>537</v>
      </c>
      <c r="E318" s="13">
        <f t="shared" si="12"/>
        <v>600</v>
      </c>
      <c r="F318" s="6">
        <v>125</v>
      </c>
      <c r="G318" s="12" t="s">
        <v>153</v>
      </c>
      <c r="H318" s="12" t="s">
        <v>1087</v>
      </c>
      <c r="I318" s="10">
        <v>26250</v>
      </c>
      <c r="J318" s="11">
        <v>0.35</v>
      </c>
      <c r="K318" s="13">
        <f t="shared" si="13"/>
        <v>75000</v>
      </c>
      <c r="L318" s="4" t="s">
        <v>31</v>
      </c>
      <c r="M318">
        <f>_xlfn.RANK.EQ(I318,I$6:I2812,1)</f>
        <v>185</v>
      </c>
      <c r="N318">
        <f>_xlfn.RANK.EQ(I318,I$6:I2812,0)</f>
        <v>2301</v>
      </c>
    </row>
    <row r="319" spans="2:14" ht="14.25" customHeight="1">
      <c r="B319" s="4" t="s">
        <v>535</v>
      </c>
      <c r="C319" s="4" t="s">
        <v>536</v>
      </c>
      <c r="D319" s="4" t="s">
        <v>537</v>
      </c>
      <c r="E319" s="13">
        <f t="shared" si="12"/>
        <v>650</v>
      </c>
      <c r="F319" s="6">
        <v>250</v>
      </c>
      <c r="G319" s="12" t="s">
        <v>268</v>
      </c>
      <c r="H319" s="12" t="s">
        <v>1086</v>
      </c>
      <c r="I319" s="10">
        <v>81250</v>
      </c>
      <c r="J319" s="11">
        <v>0.5</v>
      </c>
      <c r="K319" s="13">
        <f t="shared" si="13"/>
        <v>162500</v>
      </c>
      <c r="L319" s="4" t="s">
        <v>31</v>
      </c>
      <c r="M319">
        <f>_xlfn.RANK.EQ(I319,I$6:I2813,1)</f>
        <v>1218</v>
      </c>
      <c r="N319">
        <f>_xlfn.RANK.EQ(I319,I$6:I2813,0)</f>
        <v>1272</v>
      </c>
    </row>
    <row r="320" spans="2:14" ht="14.25" customHeight="1">
      <c r="B320" s="4" t="s">
        <v>535</v>
      </c>
      <c r="C320" s="4" t="s">
        <v>536</v>
      </c>
      <c r="D320" s="4" t="s">
        <v>537</v>
      </c>
      <c r="E320" s="13">
        <f t="shared" si="12"/>
        <v>500</v>
      </c>
      <c r="F320" s="6">
        <v>500</v>
      </c>
      <c r="G320" s="12" t="s">
        <v>581</v>
      </c>
      <c r="H320" s="12" t="s">
        <v>1087</v>
      </c>
      <c r="I320" s="10">
        <v>100000</v>
      </c>
      <c r="J320" s="11">
        <v>0.4</v>
      </c>
      <c r="K320" s="13">
        <f t="shared" si="13"/>
        <v>250000</v>
      </c>
      <c r="L320" s="4" t="s">
        <v>31</v>
      </c>
      <c r="M320">
        <f>_xlfn.RANK.EQ(I320,I$6:I2814,1)</f>
        <v>1530</v>
      </c>
      <c r="N320">
        <f>_xlfn.RANK.EQ(I320,I$6:I2814,0)</f>
        <v>949</v>
      </c>
    </row>
    <row r="321" spans="2:14" ht="14.25" customHeight="1">
      <c r="B321" s="4" t="s">
        <v>535</v>
      </c>
      <c r="C321" s="4" t="s">
        <v>536</v>
      </c>
      <c r="D321" s="4" t="s">
        <v>537</v>
      </c>
      <c r="E321" s="13">
        <f t="shared" si="12"/>
        <v>450</v>
      </c>
      <c r="F321" s="6">
        <v>250</v>
      </c>
      <c r="G321" s="12" t="s">
        <v>583</v>
      </c>
      <c r="H321" s="12" t="s">
        <v>1086</v>
      </c>
      <c r="I321" s="10">
        <v>39375</v>
      </c>
      <c r="J321" s="11">
        <v>0.35</v>
      </c>
      <c r="K321" s="13">
        <f t="shared" si="13"/>
        <v>112500</v>
      </c>
      <c r="L321" s="4" t="s">
        <v>31</v>
      </c>
      <c r="M321">
        <f>_xlfn.RANK.EQ(I321,I$6:I2815,1)</f>
        <v>395</v>
      </c>
      <c r="N321">
        <f>_xlfn.RANK.EQ(I321,I$6:I2815,0)</f>
        <v>2089</v>
      </c>
    </row>
    <row r="322" spans="2:14" ht="14.25" customHeight="1">
      <c r="B322" s="4" t="s">
        <v>535</v>
      </c>
      <c r="C322" s="4" t="s">
        <v>536</v>
      </c>
      <c r="D322" s="4" t="s">
        <v>537</v>
      </c>
      <c r="E322" s="13">
        <f t="shared" si="12"/>
        <v>400</v>
      </c>
      <c r="F322" s="6">
        <v>200</v>
      </c>
      <c r="G322" s="12" t="s">
        <v>585</v>
      </c>
      <c r="H322" s="12" t="s">
        <v>1086</v>
      </c>
      <c r="I322" s="10">
        <v>28000</v>
      </c>
      <c r="J322" s="11">
        <v>0.35</v>
      </c>
      <c r="K322" s="13">
        <f t="shared" si="13"/>
        <v>80000</v>
      </c>
      <c r="L322" s="4" t="s">
        <v>31</v>
      </c>
      <c r="M322">
        <f>_xlfn.RANK.EQ(I322,I$6:I2816,1)</f>
        <v>217</v>
      </c>
      <c r="N322">
        <f>_xlfn.RANK.EQ(I322,I$6:I2816,0)</f>
        <v>2266</v>
      </c>
    </row>
    <row r="323" spans="2:14" ht="14.25" customHeight="1">
      <c r="B323" s="4" t="s">
        <v>535</v>
      </c>
      <c r="C323" s="4" t="s">
        <v>536</v>
      </c>
      <c r="D323" s="4" t="s">
        <v>537</v>
      </c>
      <c r="E323" s="13">
        <f t="shared" si="12"/>
        <v>400</v>
      </c>
      <c r="F323" s="6">
        <v>175</v>
      </c>
      <c r="G323" s="12" t="s">
        <v>587</v>
      </c>
      <c r="H323" s="12" t="s">
        <v>1086</v>
      </c>
      <c r="I323" s="10">
        <v>28000</v>
      </c>
      <c r="J323" s="11">
        <v>0.4</v>
      </c>
      <c r="K323" s="13">
        <f t="shared" si="13"/>
        <v>70000</v>
      </c>
      <c r="L323" s="4" t="s">
        <v>31</v>
      </c>
      <c r="M323">
        <f>_xlfn.RANK.EQ(I323,I$6:I2817,1)</f>
        <v>217</v>
      </c>
      <c r="N323">
        <f>_xlfn.RANK.EQ(I323,I$6:I2817,0)</f>
        <v>2266</v>
      </c>
    </row>
    <row r="324" spans="2:14" ht="14.25" customHeight="1">
      <c r="B324" s="4" t="s">
        <v>535</v>
      </c>
      <c r="C324" s="4" t="s">
        <v>536</v>
      </c>
      <c r="D324" s="4" t="s">
        <v>537</v>
      </c>
      <c r="E324" s="13">
        <f t="shared" si="12"/>
        <v>500</v>
      </c>
      <c r="F324" s="6">
        <v>175</v>
      </c>
      <c r="G324" s="12" t="s">
        <v>589</v>
      </c>
      <c r="H324" s="12" t="s">
        <v>1087</v>
      </c>
      <c r="I324" s="10">
        <v>30625</v>
      </c>
      <c r="J324" s="11">
        <v>0.35</v>
      </c>
      <c r="K324" s="13">
        <f t="shared" si="13"/>
        <v>87500</v>
      </c>
      <c r="L324" s="4" t="s">
        <v>31</v>
      </c>
      <c r="M324">
        <f>_xlfn.RANK.EQ(I324,I$6:I2818,1)</f>
        <v>259</v>
      </c>
      <c r="N324">
        <f>_xlfn.RANK.EQ(I324,I$6:I2818,0)</f>
        <v>2230</v>
      </c>
    </row>
    <row r="325" spans="2:14" ht="14.25" customHeight="1">
      <c r="B325" s="4" t="s">
        <v>535</v>
      </c>
      <c r="C325" s="4" t="s">
        <v>536</v>
      </c>
      <c r="D325" s="4" t="s">
        <v>537</v>
      </c>
      <c r="E325" s="13">
        <f t="shared" si="12"/>
        <v>550</v>
      </c>
      <c r="F325" s="6">
        <v>350</v>
      </c>
      <c r="G325" s="12" t="s">
        <v>591</v>
      </c>
      <c r="H325" s="12" t="s">
        <v>1087</v>
      </c>
      <c r="I325" s="10">
        <v>96250</v>
      </c>
      <c r="J325" s="11">
        <v>0.5</v>
      </c>
      <c r="K325" s="13">
        <f t="shared" si="13"/>
        <v>192500</v>
      </c>
      <c r="L325" s="4" t="s">
        <v>31</v>
      </c>
      <c r="M325">
        <f>_xlfn.RANK.EQ(I325,I$6:I2819,1)</f>
        <v>1493</v>
      </c>
      <c r="N325">
        <f>_xlfn.RANK.EQ(I325,I$6:I2819,0)</f>
        <v>995</v>
      </c>
    </row>
    <row r="326" spans="2:14" ht="14.25" customHeight="1">
      <c r="B326" s="4" t="s">
        <v>535</v>
      </c>
      <c r="C326" s="4" t="s">
        <v>536</v>
      </c>
      <c r="D326" s="4" t="s">
        <v>537</v>
      </c>
      <c r="E326" s="13">
        <f t="shared" ref="E326:E389" si="14">K326/F326</f>
        <v>500</v>
      </c>
      <c r="F326" s="6">
        <v>575</v>
      </c>
      <c r="G326" s="12" t="s">
        <v>593</v>
      </c>
      <c r="H326" s="12" t="s">
        <v>1086</v>
      </c>
      <c r="I326" s="10">
        <v>115000</v>
      </c>
      <c r="J326" s="11">
        <v>0.4</v>
      </c>
      <c r="K326" s="13">
        <f t="shared" si="13"/>
        <v>287500</v>
      </c>
      <c r="L326" s="4" t="s">
        <v>31</v>
      </c>
      <c r="M326">
        <f>_xlfn.RANK.EQ(I326,I$6:I2820,1)</f>
        <v>1711</v>
      </c>
      <c r="N326">
        <f>_xlfn.RANK.EQ(I326,I$6:I2820,0)</f>
        <v>780</v>
      </c>
    </row>
    <row r="327" spans="2:14" ht="14.25" customHeight="1">
      <c r="B327" s="4" t="s">
        <v>535</v>
      </c>
      <c r="C327" s="4" t="s">
        <v>536</v>
      </c>
      <c r="D327" s="4" t="s">
        <v>537</v>
      </c>
      <c r="E327" s="13">
        <f t="shared" si="14"/>
        <v>450</v>
      </c>
      <c r="F327" s="6">
        <v>325</v>
      </c>
      <c r="G327" s="12" t="s">
        <v>595</v>
      </c>
      <c r="H327" s="12" t="s">
        <v>1086</v>
      </c>
      <c r="I327" s="10">
        <v>51187.5</v>
      </c>
      <c r="J327" s="11">
        <v>0.35</v>
      </c>
      <c r="K327" s="13">
        <f t="shared" ref="K327:K390" si="15">I327/J327</f>
        <v>146250</v>
      </c>
      <c r="L327" s="4" t="s">
        <v>31</v>
      </c>
      <c r="M327">
        <f>_xlfn.RANK.EQ(I327,I$6:I2821,1)</f>
        <v>623</v>
      </c>
      <c r="N327">
        <f>_xlfn.RANK.EQ(I327,I$6:I2821,0)</f>
        <v>1868</v>
      </c>
    </row>
    <row r="328" spans="2:14" ht="14.25" customHeight="1">
      <c r="B328" s="4" t="s">
        <v>535</v>
      </c>
      <c r="C328" s="4" t="s">
        <v>536</v>
      </c>
      <c r="D328" s="4" t="s">
        <v>537</v>
      </c>
      <c r="E328" s="13">
        <f t="shared" si="14"/>
        <v>400</v>
      </c>
      <c r="F328" s="6">
        <v>250</v>
      </c>
      <c r="G328" s="12" t="s">
        <v>597</v>
      </c>
      <c r="H328" s="12" t="s">
        <v>1086</v>
      </c>
      <c r="I328" s="10">
        <v>35000</v>
      </c>
      <c r="J328" s="11">
        <v>0.35</v>
      </c>
      <c r="K328" s="13">
        <f t="shared" si="15"/>
        <v>100000</v>
      </c>
      <c r="L328" s="4" t="s">
        <v>31</v>
      </c>
      <c r="M328">
        <f>_xlfn.RANK.EQ(I328,I$6:I2822,1)</f>
        <v>334</v>
      </c>
      <c r="N328">
        <f>_xlfn.RANK.EQ(I328,I$6:I2822,0)</f>
        <v>2147</v>
      </c>
    </row>
    <row r="329" spans="2:14" ht="14.25" customHeight="1">
      <c r="B329" s="4" t="s">
        <v>535</v>
      </c>
      <c r="C329" s="4" t="s">
        <v>536</v>
      </c>
      <c r="D329" s="4" t="s">
        <v>537</v>
      </c>
      <c r="E329" s="13">
        <f t="shared" si="14"/>
        <v>400</v>
      </c>
      <c r="F329" s="6">
        <v>200</v>
      </c>
      <c r="G329" s="12" t="s">
        <v>599</v>
      </c>
      <c r="H329" s="12" t="s">
        <v>1086</v>
      </c>
      <c r="I329" s="10">
        <v>32000</v>
      </c>
      <c r="J329" s="11">
        <v>0.4</v>
      </c>
      <c r="K329" s="13">
        <f t="shared" si="15"/>
        <v>80000</v>
      </c>
      <c r="L329" s="4" t="s">
        <v>31</v>
      </c>
      <c r="M329">
        <f>_xlfn.RANK.EQ(I329,I$6:I2823,1)</f>
        <v>288</v>
      </c>
      <c r="N329">
        <f>_xlfn.RANK.EQ(I329,I$6:I2823,0)</f>
        <v>2206</v>
      </c>
    </row>
    <row r="330" spans="2:14" ht="14.25" customHeight="1">
      <c r="B330" s="4" t="s">
        <v>535</v>
      </c>
      <c r="C330" s="4" t="s">
        <v>536</v>
      </c>
      <c r="D330" s="4" t="s">
        <v>537</v>
      </c>
      <c r="E330" s="13">
        <f t="shared" si="14"/>
        <v>500</v>
      </c>
      <c r="F330" s="6">
        <v>225</v>
      </c>
      <c r="G330" s="12" t="s">
        <v>601</v>
      </c>
      <c r="H330" s="12" t="s">
        <v>1086</v>
      </c>
      <c r="I330" s="10">
        <v>39375</v>
      </c>
      <c r="J330" s="11">
        <v>0.35</v>
      </c>
      <c r="K330" s="13">
        <f t="shared" si="15"/>
        <v>112500</v>
      </c>
      <c r="L330" s="4" t="s">
        <v>31</v>
      </c>
      <c r="M330">
        <f>_xlfn.RANK.EQ(I330,I$6:I2824,1)</f>
        <v>395</v>
      </c>
      <c r="N330">
        <f>_xlfn.RANK.EQ(I330,I$6:I2824,0)</f>
        <v>2089</v>
      </c>
    </row>
    <row r="331" spans="2:14" ht="14.25" customHeight="1">
      <c r="B331" s="4" t="s">
        <v>535</v>
      </c>
      <c r="C331" s="4" t="s">
        <v>536</v>
      </c>
      <c r="D331" s="4" t="s">
        <v>537</v>
      </c>
      <c r="E331" s="13">
        <f t="shared" si="14"/>
        <v>550</v>
      </c>
      <c r="F331" s="6">
        <v>400</v>
      </c>
      <c r="G331" s="12" t="s">
        <v>603</v>
      </c>
      <c r="H331" s="12" t="s">
        <v>1086</v>
      </c>
      <c r="I331" s="10">
        <v>110000</v>
      </c>
      <c r="J331" s="11">
        <v>0.5</v>
      </c>
      <c r="K331" s="13">
        <f t="shared" si="15"/>
        <v>220000</v>
      </c>
      <c r="L331" s="4" t="s">
        <v>31</v>
      </c>
      <c r="M331">
        <f>_xlfn.RANK.EQ(I331,I$6:I2825,1)</f>
        <v>1650</v>
      </c>
      <c r="N331">
        <f>_xlfn.RANK.EQ(I331,I$6:I2825,0)</f>
        <v>840</v>
      </c>
    </row>
    <row r="332" spans="2:14" ht="14.25" customHeight="1">
      <c r="B332" s="4" t="s">
        <v>535</v>
      </c>
      <c r="C332" s="4" t="s">
        <v>536</v>
      </c>
      <c r="D332" s="4" t="s">
        <v>537</v>
      </c>
      <c r="E332" s="13">
        <f t="shared" si="14"/>
        <v>500</v>
      </c>
      <c r="F332" s="6">
        <v>550</v>
      </c>
      <c r="G332" s="12" t="s">
        <v>605</v>
      </c>
      <c r="H332" s="12" t="s">
        <v>1086</v>
      </c>
      <c r="I332" s="10">
        <v>110000</v>
      </c>
      <c r="J332" s="11">
        <v>0.4</v>
      </c>
      <c r="K332" s="13">
        <f t="shared" si="15"/>
        <v>275000</v>
      </c>
      <c r="L332" s="4" t="s">
        <v>31</v>
      </c>
      <c r="M332">
        <f>_xlfn.RANK.EQ(I332,I$6:I2826,1)</f>
        <v>1650</v>
      </c>
      <c r="N332">
        <f>_xlfn.RANK.EQ(I332,I$6:I2826,0)</f>
        <v>840</v>
      </c>
    </row>
    <row r="333" spans="2:14" ht="14.25" customHeight="1">
      <c r="B333" s="4" t="s">
        <v>535</v>
      </c>
      <c r="C333" s="4" t="s">
        <v>536</v>
      </c>
      <c r="D333" s="4" t="s">
        <v>537</v>
      </c>
      <c r="E333" s="13">
        <f t="shared" si="14"/>
        <v>450</v>
      </c>
      <c r="F333" s="6">
        <v>325</v>
      </c>
      <c r="G333" s="12" t="s">
        <v>607</v>
      </c>
      <c r="H333" s="12" t="s">
        <v>1087</v>
      </c>
      <c r="I333" s="10">
        <v>51187.5</v>
      </c>
      <c r="J333" s="11">
        <v>0.35</v>
      </c>
      <c r="K333" s="13">
        <f t="shared" si="15"/>
        <v>146250</v>
      </c>
      <c r="L333" s="4" t="s">
        <v>31</v>
      </c>
      <c r="M333">
        <f>_xlfn.RANK.EQ(I333,I$6:I2827,1)</f>
        <v>623</v>
      </c>
      <c r="N333">
        <f>_xlfn.RANK.EQ(I333,I$6:I2827,0)</f>
        <v>1868</v>
      </c>
    </row>
    <row r="334" spans="2:14" ht="14.25" customHeight="1">
      <c r="B334" s="4" t="s">
        <v>535</v>
      </c>
      <c r="C334" s="4" t="s">
        <v>536</v>
      </c>
      <c r="D334" s="4" t="s">
        <v>537</v>
      </c>
      <c r="E334" s="13">
        <f t="shared" si="14"/>
        <v>400</v>
      </c>
      <c r="F334" s="6">
        <v>250</v>
      </c>
      <c r="G334" s="12" t="s">
        <v>609</v>
      </c>
      <c r="H334" s="12" t="s">
        <v>1087</v>
      </c>
      <c r="I334" s="10">
        <v>35000</v>
      </c>
      <c r="J334" s="11">
        <v>0.35</v>
      </c>
      <c r="K334" s="13">
        <f t="shared" si="15"/>
        <v>100000</v>
      </c>
      <c r="L334" s="4" t="s">
        <v>31</v>
      </c>
      <c r="M334">
        <f>_xlfn.RANK.EQ(I334,I$6:I2828,1)</f>
        <v>334</v>
      </c>
      <c r="N334">
        <f>_xlfn.RANK.EQ(I334,I$6:I2828,0)</f>
        <v>2147</v>
      </c>
    </row>
    <row r="335" spans="2:14" ht="14.25" customHeight="1">
      <c r="B335" s="4" t="s">
        <v>535</v>
      </c>
      <c r="C335" s="4" t="s">
        <v>536</v>
      </c>
      <c r="D335" s="4" t="s">
        <v>537</v>
      </c>
      <c r="E335" s="13">
        <f t="shared" si="14"/>
        <v>400</v>
      </c>
      <c r="F335" s="6">
        <v>225</v>
      </c>
      <c r="G335" s="12" t="s">
        <v>378</v>
      </c>
      <c r="H335" s="12" t="s">
        <v>1087</v>
      </c>
      <c r="I335" s="10">
        <v>36000</v>
      </c>
      <c r="J335" s="11">
        <v>0.4</v>
      </c>
      <c r="K335" s="13">
        <f t="shared" si="15"/>
        <v>90000</v>
      </c>
      <c r="L335" s="4" t="s">
        <v>31</v>
      </c>
      <c r="M335">
        <f>_xlfn.RANK.EQ(I335,I$6:I2829,1)</f>
        <v>356</v>
      </c>
      <c r="N335">
        <f>_xlfn.RANK.EQ(I335,I$6:I2829,0)</f>
        <v>2134</v>
      </c>
    </row>
    <row r="336" spans="2:14" ht="14.25" customHeight="1">
      <c r="B336" s="4" t="s">
        <v>535</v>
      </c>
      <c r="C336" s="4" t="s">
        <v>536</v>
      </c>
      <c r="D336" s="4" t="s">
        <v>537</v>
      </c>
      <c r="E336" s="13">
        <f t="shared" si="14"/>
        <v>500</v>
      </c>
      <c r="F336" s="6">
        <v>200</v>
      </c>
      <c r="G336" s="12" t="s">
        <v>612</v>
      </c>
      <c r="H336" s="12" t="s">
        <v>1087</v>
      </c>
      <c r="I336" s="10">
        <v>35000</v>
      </c>
      <c r="J336" s="11">
        <v>0.35</v>
      </c>
      <c r="K336" s="13">
        <f t="shared" si="15"/>
        <v>100000</v>
      </c>
      <c r="L336" s="4" t="s">
        <v>31</v>
      </c>
      <c r="M336">
        <f>_xlfn.RANK.EQ(I336,I$6:I2830,1)</f>
        <v>334</v>
      </c>
      <c r="N336">
        <f>_xlfn.RANK.EQ(I336,I$6:I2830,0)</f>
        <v>2147</v>
      </c>
    </row>
    <row r="337" spans="2:14" ht="14.25" customHeight="1">
      <c r="B337" s="4" t="s">
        <v>535</v>
      </c>
      <c r="C337" s="4" t="s">
        <v>536</v>
      </c>
      <c r="D337" s="4" t="s">
        <v>537</v>
      </c>
      <c r="E337" s="13">
        <f t="shared" si="14"/>
        <v>550</v>
      </c>
      <c r="F337" s="6">
        <v>375</v>
      </c>
      <c r="G337" s="12" t="s">
        <v>581</v>
      </c>
      <c r="H337" s="12" t="s">
        <v>1087</v>
      </c>
      <c r="I337" s="10">
        <v>103125</v>
      </c>
      <c r="J337" s="11">
        <v>0.5</v>
      </c>
      <c r="K337" s="13">
        <f t="shared" si="15"/>
        <v>206250</v>
      </c>
      <c r="L337" s="4" t="s">
        <v>31</v>
      </c>
      <c r="M337">
        <f>_xlfn.RANK.EQ(I337,I$6:I2831,1)</f>
        <v>1575</v>
      </c>
      <c r="N337">
        <f>_xlfn.RANK.EQ(I337,I$6:I2831,0)</f>
        <v>919</v>
      </c>
    </row>
    <row r="338" spans="2:14" ht="14.25" customHeight="1">
      <c r="B338" s="4" t="s">
        <v>535</v>
      </c>
      <c r="C338" s="4" t="s">
        <v>536</v>
      </c>
      <c r="D338" s="4" t="s">
        <v>537</v>
      </c>
      <c r="E338" s="13">
        <f t="shared" si="14"/>
        <v>500</v>
      </c>
      <c r="F338" s="6">
        <v>500</v>
      </c>
      <c r="G338" s="12" t="s">
        <v>614</v>
      </c>
      <c r="H338" s="12" t="s">
        <v>1087</v>
      </c>
      <c r="I338" s="10">
        <v>100000</v>
      </c>
      <c r="J338" s="11">
        <v>0.4</v>
      </c>
      <c r="K338" s="13">
        <f t="shared" si="15"/>
        <v>250000</v>
      </c>
      <c r="L338" s="4" t="s">
        <v>31</v>
      </c>
      <c r="M338">
        <f>_xlfn.RANK.EQ(I338,I$6:I2832,1)</f>
        <v>1530</v>
      </c>
      <c r="N338">
        <f>_xlfn.RANK.EQ(I338,I$6:I2832,0)</f>
        <v>949</v>
      </c>
    </row>
    <row r="339" spans="2:14" ht="14.25" customHeight="1">
      <c r="B339" s="4" t="s">
        <v>535</v>
      </c>
      <c r="C339" s="4" t="s">
        <v>536</v>
      </c>
      <c r="D339" s="4" t="s">
        <v>537</v>
      </c>
      <c r="E339" s="13">
        <f t="shared" si="14"/>
        <v>450</v>
      </c>
      <c r="F339" s="6">
        <v>300</v>
      </c>
      <c r="G339" s="12" t="s">
        <v>268</v>
      </c>
      <c r="H339" s="12" t="s">
        <v>1086</v>
      </c>
      <c r="I339" s="10">
        <v>47250</v>
      </c>
      <c r="J339" s="11">
        <v>0.35</v>
      </c>
      <c r="K339" s="13">
        <f t="shared" si="15"/>
        <v>135000</v>
      </c>
      <c r="L339" s="4" t="s">
        <v>31</v>
      </c>
      <c r="M339">
        <f>_xlfn.RANK.EQ(I339,I$6:I2833,1)</f>
        <v>538</v>
      </c>
      <c r="N339">
        <f>_xlfn.RANK.EQ(I339,I$6:I2833,0)</f>
        <v>1947</v>
      </c>
    </row>
    <row r="340" spans="2:14" ht="14.25" customHeight="1">
      <c r="B340" s="4" t="s">
        <v>535</v>
      </c>
      <c r="C340" s="4" t="s">
        <v>536</v>
      </c>
      <c r="D340" s="4" t="s">
        <v>537</v>
      </c>
      <c r="E340" s="13">
        <f t="shared" si="14"/>
        <v>400</v>
      </c>
      <c r="F340" s="6">
        <v>200</v>
      </c>
      <c r="G340" s="12" t="s">
        <v>448</v>
      </c>
      <c r="H340" s="12" t="s">
        <v>1087</v>
      </c>
      <c r="I340" s="10">
        <v>28000</v>
      </c>
      <c r="J340" s="11">
        <v>0.35</v>
      </c>
      <c r="K340" s="13">
        <f t="shared" si="15"/>
        <v>80000</v>
      </c>
      <c r="L340" s="4" t="s">
        <v>31</v>
      </c>
      <c r="M340">
        <f>_xlfn.RANK.EQ(I340,I$6:I2834,1)</f>
        <v>217</v>
      </c>
      <c r="N340">
        <f>_xlfn.RANK.EQ(I340,I$6:I2834,0)</f>
        <v>2266</v>
      </c>
    </row>
    <row r="341" spans="2:14" ht="14.25" customHeight="1">
      <c r="B341" s="4" t="s">
        <v>535</v>
      </c>
      <c r="C341" s="4" t="s">
        <v>536</v>
      </c>
      <c r="D341" s="4" t="s">
        <v>537</v>
      </c>
      <c r="E341" s="13">
        <f t="shared" si="14"/>
        <v>400</v>
      </c>
      <c r="F341" s="6">
        <v>175</v>
      </c>
      <c r="G341" s="12" t="s">
        <v>617</v>
      </c>
      <c r="H341" s="12" t="s">
        <v>1086</v>
      </c>
      <c r="I341" s="10">
        <v>28000</v>
      </c>
      <c r="J341" s="11">
        <v>0.4</v>
      </c>
      <c r="K341" s="13">
        <f t="shared" si="15"/>
        <v>70000</v>
      </c>
      <c r="L341" s="4" t="s">
        <v>31</v>
      </c>
      <c r="M341">
        <f>_xlfn.RANK.EQ(I341,I$6:I2835,1)</f>
        <v>217</v>
      </c>
      <c r="N341">
        <f>_xlfn.RANK.EQ(I341,I$6:I2835,0)</f>
        <v>2266</v>
      </c>
    </row>
    <row r="342" spans="2:14" ht="14.25" customHeight="1">
      <c r="B342" s="4" t="s">
        <v>535</v>
      </c>
      <c r="C342" s="4" t="s">
        <v>536</v>
      </c>
      <c r="D342" s="4" t="s">
        <v>537</v>
      </c>
      <c r="E342" s="13">
        <f t="shared" si="14"/>
        <v>500</v>
      </c>
      <c r="F342" s="6">
        <v>175</v>
      </c>
      <c r="G342" s="12" t="s">
        <v>387</v>
      </c>
      <c r="H342" s="12" t="s">
        <v>1087</v>
      </c>
      <c r="I342" s="10">
        <v>30625</v>
      </c>
      <c r="J342" s="11">
        <v>0.35</v>
      </c>
      <c r="K342" s="13">
        <f t="shared" si="15"/>
        <v>87500</v>
      </c>
      <c r="L342" s="4" t="s">
        <v>31</v>
      </c>
      <c r="M342">
        <f>_xlfn.RANK.EQ(I342,I$6:I2836,1)</f>
        <v>259</v>
      </c>
      <c r="N342">
        <f>_xlfn.RANK.EQ(I342,I$6:I2836,0)</f>
        <v>2230</v>
      </c>
    </row>
    <row r="343" spans="2:14" ht="14.25" customHeight="1">
      <c r="B343" s="4" t="s">
        <v>535</v>
      </c>
      <c r="C343" s="4" t="s">
        <v>536</v>
      </c>
      <c r="D343" s="4" t="s">
        <v>537</v>
      </c>
      <c r="E343" s="13">
        <f t="shared" si="14"/>
        <v>550</v>
      </c>
      <c r="F343" s="6">
        <v>250</v>
      </c>
      <c r="G343" s="12" t="s">
        <v>619</v>
      </c>
      <c r="H343" s="12" t="s">
        <v>1087</v>
      </c>
      <c r="I343" s="10">
        <v>68750</v>
      </c>
      <c r="J343" s="11">
        <v>0.5</v>
      </c>
      <c r="K343" s="13">
        <f t="shared" si="15"/>
        <v>137500</v>
      </c>
      <c r="L343" s="4" t="s">
        <v>31</v>
      </c>
      <c r="M343">
        <f>_xlfn.RANK.EQ(I343,I$6:I2837,1)</f>
        <v>977</v>
      </c>
      <c r="N343">
        <f>_xlfn.RANK.EQ(I343,I$6:I2837,0)</f>
        <v>1516</v>
      </c>
    </row>
    <row r="344" spans="2:14" ht="14.25" customHeight="1">
      <c r="B344" s="4" t="s">
        <v>535</v>
      </c>
      <c r="C344" s="4" t="s">
        <v>536</v>
      </c>
      <c r="D344" s="4" t="s">
        <v>537</v>
      </c>
      <c r="E344" s="13">
        <f t="shared" si="14"/>
        <v>600</v>
      </c>
      <c r="F344" s="6">
        <v>425</v>
      </c>
      <c r="G344" s="12" t="s">
        <v>621</v>
      </c>
      <c r="H344" s="12" t="s">
        <v>1087</v>
      </c>
      <c r="I344" s="10">
        <v>102000</v>
      </c>
      <c r="J344" s="11">
        <v>0.4</v>
      </c>
      <c r="K344" s="13">
        <f t="shared" si="15"/>
        <v>255000</v>
      </c>
      <c r="L344" s="4" t="s">
        <v>31</v>
      </c>
      <c r="M344">
        <f>_xlfn.RANK.EQ(I344,I$6:I2838,1)</f>
        <v>1567</v>
      </c>
      <c r="N344">
        <f>_xlfn.RANK.EQ(I344,I$6:I2838,0)</f>
        <v>927</v>
      </c>
    </row>
    <row r="345" spans="2:14" ht="14.25" customHeight="1">
      <c r="B345" s="4" t="s">
        <v>535</v>
      </c>
      <c r="C345" s="4" t="s">
        <v>536</v>
      </c>
      <c r="D345" s="4" t="s">
        <v>537</v>
      </c>
      <c r="E345" s="13">
        <f t="shared" si="14"/>
        <v>500.00000000000006</v>
      </c>
      <c r="F345" s="6">
        <v>250</v>
      </c>
      <c r="G345" s="12" t="s">
        <v>279</v>
      </c>
      <c r="H345" s="12" t="s">
        <v>1087</v>
      </c>
      <c r="I345" s="10">
        <v>43750</v>
      </c>
      <c r="J345" s="11">
        <v>0.35</v>
      </c>
      <c r="K345" s="13">
        <f t="shared" si="15"/>
        <v>125000.00000000001</v>
      </c>
      <c r="L345" s="4" t="s">
        <v>31</v>
      </c>
      <c r="M345">
        <f>_xlfn.RANK.EQ(I345,I$6:I2839,1)</f>
        <v>478</v>
      </c>
      <c r="N345">
        <f>_xlfn.RANK.EQ(I345,I$6:I2839,0)</f>
        <v>2009</v>
      </c>
    </row>
    <row r="346" spans="2:14" ht="14.25" customHeight="1">
      <c r="B346" s="4" t="s">
        <v>535</v>
      </c>
      <c r="C346" s="4" t="s">
        <v>536</v>
      </c>
      <c r="D346" s="4" t="s">
        <v>537</v>
      </c>
      <c r="E346" s="13">
        <f t="shared" si="14"/>
        <v>500</v>
      </c>
      <c r="F346" s="6">
        <v>150</v>
      </c>
      <c r="G346" s="12" t="s">
        <v>624</v>
      </c>
      <c r="H346" s="12" t="s">
        <v>1087</v>
      </c>
      <c r="I346" s="10">
        <v>26250</v>
      </c>
      <c r="J346" s="11">
        <v>0.35</v>
      </c>
      <c r="K346" s="13">
        <f t="shared" si="15"/>
        <v>75000</v>
      </c>
      <c r="L346" s="4" t="s">
        <v>31</v>
      </c>
      <c r="M346">
        <f>_xlfn.RANK.EQ(I346,I$6:I2840,1)</f>
        <v>185</v>
      </c>
      <c r="N346">
        <f>_xlfn.RANK.EQ(I346,I$6:I2840,0)</f>
        <v>2301</v>
      </c>
    </row>
    <row r="347" spans="2:14" ht="14.25" customHeight="1">
      <c r="B347" s="4" t="s">
        <v>535</v>
      </c>
      <c r="C347" s="4" t="s">
        <v>536</v>
      </c>
      <c r="D347" s="4" t="s">
        <v>537</v>
      </c>
      <c r="E347" s="13">
        <f t="shared" si="14"/>
        <v>500</v>
      </c>
      <c r="F347" s="6">
        <v>125</v>
      </c>
      <c r="G347" s="12" t="s">
        <v>626</v>
      </c>
      <c r="H347" s="12" t="s">
        <v>1086</v>
      </c>
      <c r="I347" s="10">
        <v>25000</v>
      </c>
      <c r="J347" s="11">
        <v>0.4</v>
      </c>
      <c r="K347" s="13">
        <f t="shared" si="15"/>
        <v>62500</v>
      </c>
      <c r="L347" s="4" t="s">
        <v>31</v>
      </c>
      <c r="M347">
        <f>_xlfn.RANK.EQ(I347,I$6:I2841,1)</f>
        <v>172</v>
      </c>
      <c r="N347">
        <f>_xlfn.RANK.EQ(I347,I$6:I2841,0)</f>
        <v>2318</v>
      </c>
    </row>
    <row r="348" spans="2:14" ht="14.25" customHeight="1">
      <c r="B348" s="4" t="s">
        <v>535</v>
      </c>
      <c r="C348" s="4" t="s">
        <v>536</v>
      </c>
      <c r="D348" s="4" t="s">
        <v>537</v>
      </c>
      <c r="E348" s="13">
        <f t="shared" si="14"/>
        <v>600</v>
      </c>
      <c r="F348" s="6">
        <v>125</v>
      </c>
      <c r="G348" s="12" t="s">
        <v>628</v>
      </c>
      <c r="H348" s="12" t="s">
        <v>1086</v>
      </c>
      <c r="I348" s="10">
        <v>26250</v>
      </c>
      <c r="J348" s="11">
        <v>0.35</v>
      </c>
      <c r="K348" s="13">
        <f t="shared" si="15"/>
        <v>75000</v>
      </c>
      <c r="L348" s="4" t="s">
        <v>31</v>
      </c>
      <c r="M348">
        <f>_xlfn.RANK.EQ(I348,I$6:I2842,1)</f>
        <v>185</v>
      </c>
      <c r="N348">
        <f>_xlfn.RANK.EQ(I348,I$6:I2842,0)</f>
        <v>2301</v>
      </c>
    </row>
    <row r="349" spans="2:14" ht="14.25" customHeight="1">
      <c r="B349" s="4" t="s">
        <v>535</v>
      </c>
      <c r="C349" s="4" t="s">
        <v>536</v>
      </c>
      <c r="D349" s="4" t="s">
        <v>537</v>
      </c>
      <c r="E349" s="13">
        <f t="shared" si="14"/>
        <v>650</v>
      </c>
      <c r="F349" s="6">
        <v>250</v>
      </c>
      <c r="G349" s="12" t="s">
        <v>630</v>
      </c>
      <c r="H349" s="12" t="s">
        <v>1087</v>
      </c>
      <c r="I349" s="10">
        <v>81250</v>
      </c>
      <c r="J349" s="11">
        <v>0.5</v>
      </c>
      <c r="K349" s="13">
        <f t="shared" si="15"/>
        <v>162500</v>
      </c>
      <c r="L349" s="4" t="s">
        <v>31</v>
      </c>
      <c r="M349">
        <f>_xlfn.RANK.EQ(I349,I$6:I2843,1)</f>
        <v>1218</v>
      </c>
      <c r="N349">
        <f>_xlfn.RANK.EQ(I349,I$6:I2843,0)</f>
        <v>1272</v>
      </c>
    </row>
    <row r="350" spans="2:14" ht="14.25" customHeight="1">
      <c r="B350" s="4" t="s">
        <v>535</v>
      </c>
      <c r="C350" s="4" t="s">
        <v>536</v>
      </c>
      <c r="D350" s="4" t="s">
        <v>537</v>
      </c>
      <c r="E350" s="13">
        <f t="shared" si="14"/>
        <v>600</v>
      </c>
      <c r="F350" s="6">
        <v>400</v>
      </c>
      <c r="G350" s="12" t="s">
        <v>632</v>
      </c>
      <c r="H350" s="12" t="s">
        <v>1086</v>
      </c>
      <c r="I350" s="10">
        <v>96000</v>
      </c>
      <c r="J350" s="11">
        <v>0.4</v>
      </c>
      <c r="K350" s="13">
        <f t="shared" si="15"/>
        <v>240000</v>
      </c>
      <c r="L350" s="4" t="s">
        <v>31</v>
      </c>
      <c r="M350">
        <f>_xlfn.RANK.EQ(I350,I$6:I2844,1)</f>
        <v>1488</v>
      </c>
      <c r="N350">
        <f>_xlfn.RANK.EQ(I350,I$6:I2844,0)</f>
        <v>1006</v>
      </c>
    </row>
    <row r="351" spans="2:14" ht="14.25" customHeight="1">
      <c r="B351" s="4" t="s">
        <v>535</v>
      </c>
      <c r="C351" s="4" t="s">
        <v>536</v>
      </c>
      <c r="D351" s="4" t="s">
        <v>537</v>
      </c>
      <c r="E351" s="13">
        <f t="shared" si="14"/>
        <v>500.00000000000006</v>
      </c>
      <c r="F351" s="6">
        <v>250</v>
      </c>
      <c r="G351" s="12" t="s">
        <v>492</v>
      </c>
      <c r="H351" s="12" t="s">
        <v>1087</v>
      </c>
      <c r="I351" s="10">
        <v>43750</v>
      </c>
      <c r="J351" s="11">
        <v>0.35</v>
      </c>
      <c r="K351" s="13">
        <f t="shared" si="15"/>
        <v>125000.00000000001</v>
      </c>
      <c r="L351" s="4" t="s">
        <v>31</v>
      </c>
      <c r="M351">
        <f>_xlfn.RANK.EQ(I351,I$6:I2845,1)</f>
        <v>478</v>
      </c>
      <c r="N351">
        <f>_xlfn.RANK.EQ(I351,I$6:I2845,0)</f>
        <v>2009</v>
      </c>
    </row>
    <row r="352" spans="2:14" ht="14.25" customHeight="1">
      <c r="B352" s="4" t="s">
        <v>535</v>
      </c>
      <c r="C352" s="4" t="s">
        <v>536</v>
      </c>
      <c r="D352" s="4" t="s">
        <v>537</v>
      </c>
      <c r="E352" s="13">
        <f t="shared" si="14"/>
        <v>500</v>
      </c>
      <c r="F352" s="6">
        <v>195</v>
      </c>
      <c r="G352" s="12" t="s">
        <v>635</v>
      </c>
      <c r="H352" s="12" t="s">
        <v>1086</v>
      </c>
      <c r="I352" s="10">
        <v>34125</v>
      </c>
      <c r="J352" s="11">
        <v>0.35</v>
      </c>
      <c r="K352" s="13">
        <f t="shared" si="15"/>
        <v>97500</v>
      </c>
      <c r="L352" s="4" t="s">
        <v>31</v>
      </c>
      <c r="M352">
        <f>_xlfn.RANK.EQ(I352,I$6:I2846,1)</f>
        <v>326</v>
      </c>
      <c r="N352">
        <f>_xlfn.RANK.EQ(I352,I$6:I2846,0)</f>
        <v>2166</v>
      </c>
    </row>
    <row r="353" spans="2:14" ht="14.25" customHeight="1">
      <c r="B353" s="4" t="s">
        <v>535</v>
      </c>
      <c r="C353" s="4" t="s">
        <v>536</v>
      </c>
      <c r="D353" s="4" t="s">
        <v>537</v>
      </c>
      <c r="E353" s="13">
        <f t="shared" si="14"/>
        <v>500</v>
      </c>
      <c r="F353" s="6">
        <v>175</v>
      </c>
      <c r="G353" s="12" t="s">
        <v>637</v>
      </c>
      <c r="H353" s="12" t="s">
        <v>1088</v>
      </c>
      <c r="I353" s="10">
        <v>35000</v>
      </c>
      <c r="J353" s="11">
        <v>0.4</v>
      </c>
      <c r="K353" s="13">
        <f t="shared" si="15"/>
        <v>87500</v>
      </c>
      <c r="L353" s="4" t="s">
        <v>31</v>
      </c>
      <c r="M353">
        <f>_xlfn.RANK.EQ(I353,I$6:I2847,1)</f>
        <v>334</v>
      </c>
      <c r="N353">
        <f>_xlfn.RANK.EQ(I353,I$6:I2847,0)</f>
        <v>2147</v>
      </c>
    </row>
    <row r="354" spans="2:14" ht="14.25" customHeight="1">
      <c r="B354" s="4" t="s">
        <v>535</v>
      </c>
      <c r="C354" s="4" t="s">
        <v>536</v>
      </c>
      <c r="D354" s="4" t="s">
        <v>537</v>
      </c>
      <c r="E354" s="13">
        <f t="shared" si="14"/>
        <v>600</v>
      </c>
      <c r="F354" s="6">
        <v>150</v>
      </c>
      <c r="G354" s="12" t="s">
        <v>639</v>
      </c>
      <c r="H354" s="12" t="s">
        <v>1087</v>
      </c>
      <c r="I354" s="10">
        <v>31500</v>
      </c>
      <c r="J354" s="11">
        <v>0.35</v>
      </c>
      <c r="K354" s="13">
        <f t="shared" si="15"/>
        <v>90000</v>
      </c>
      <c r="L354" s="4" t="s">
        <v>31</v>
      </c>
      <c r="M354">
        <f>_xlfn.RANK.EQ(I354,I$6:I2848,1)</f>
        <v>272</v>
      </c>
      <c r="N354">
        <f>_xlfn.RANK.EQ(I354,I$6:I2848,0)</f>
        <v>2209</v>
      </c>
    </row>
    <row r="355" spans="2:14" ht="14.25" customHeight="1">
      <c r="B355" s="4" t="s">
        <v>535</v>
      </c>
      <c r="C355" s="4" t="s">
        <v>536</v>
      </c>
      <c r="D355" s="4" t="s">
        <v>537</v>
      </c>
      <c r="E355" s="13">
        <f t="shared" si="14"/>
        <v>650</v>
      </c>
      <c r="F355" s="6">
        <v>250</v>
      </c>
      <c r="G355" s="12" t="s">
        <v>436</v>
      </c>
      <c r="H355" s="12" t="s">
        <v>1087</v>
      </c>
      <c r="I355" s="10">
        <v>81250</v>
      </c>
      <c r="J355" s="11">
        <v>0.5</v>
      </c>
      <c r="K355" s="13">
        <f t="shared" si="15"/>
        <v>162500</v>
      </c>
      <c r="L355" s="4" t="s">
        <v>31</v>
      </c>
      <c r="M355">
        <f>_xlfn.RANK.EQ(I355,I$6:I2849,1)</f>
        <v>1218</v>
      </c>
      <c r="N355">
        <f>_xlfn.RANK.EQ(I355,I$6:I2849,0)</f>
        <v>1272</v>
      </c>
    </row>
    <row r="356" spans="2:14" ht="14.25" customHeight="1">
      <c r="B356" s="4" t="s">
        <v>535</v>
      </c>
      <c r="C356" s="4" t="s">
        <v>536</v>
      </c>
      <c r="D356" s="4" t="s">
        <v>537</v>
      </c>
      <c r="E356" s="13">
        <f t="shared" si="14"/>
        <v>600</v>
      </c>
      <c r="F356" s="6">
        <v>500</v>
      </c>
      <c r="G356" s="12" t="s">
        <v>642</v>
      </c>
      <c r="H356" s="12" t="s">
        <v>1086</v>
      </c>
      <c r="I356" s="10">
        <v>120000</v>
      </c>
      <c r="J356" s="11">
        <v>0.4</v>
      </c>
      <c r="K356" s="13">
        <f t="shared" si="15"/>
        <v>300000</v>
      </c>
      <c r="L356" s="4" t="s">
        <v>31</v>
      </c>
      <c r="M356">
        <f>_xlfn.RANK.EQ(I356,I$6:I2850,1)</f>
        <v>1771</v>
      </c>
      <c r="N356">
        <f>_xlfn.RANK.EQ(I356,I$6:I2850,0)</f>
        <v>717</v>
      </c>
    </row>
    <row r="357" spans="2:14" ht="14.25" customHeight="1">
      <c r="B357" s="4" t="s">
        <v>535</v>
      </c>
      <c r="C357" s="4" t="s">
        <v>536</v>
      </c>
      <c r="D357" s="4" t="s">
        <v>537</v>
      </c>
      <c r="E357" s="13">
        <f t="shared" si="14"/>
        <v>500</v>
      </c>
      <c r="F357" s="6">
        <v>300</v>
      </c>
      <c r="G357" s="12" t="s">
        <v>644</v>
      </c>
      <c r="H357" s="12" t="s">
        <v>1086</v>
      </c>
      <c r="I357" s="10">
        <v>52500</v>
      </c>
      <c r="J357" s="11">
        <v>0.35</v>
      </c>
      <c r="K357" s="13">
        <f t="shared" si="15"/>
        <v>150000</v>
      </c>
      <c r="L357" s="4" t="s">
        <v>31</v>
      </c>
      <c r="M357">
        <f>_xlfn.RANK.EQ(I357,I$6:I2851,1)</f>
        <v>638</v>
      </c>
      <c r="N357">
        <f>_xlfn.RANK.EQ(I357,I$6:I2851,0)</f>
        <v>1838</v>
      </c>
    </row>
    <row r="358" spans="2:14" ht="14.25" customHeight="1">
      <c r="B358" s="4" t="s">
        <v>535</v>
      </c>
      <c r="C358" s="4" t="s">
        <v>536</v>
      </c>
      <c r="D358" s="4" t="s">
        <v>537</v>
      </c>
      <c r="E358" s="13">
        <f t="shared" si="14"/>
        <v>500.00000000000006</v>
      </c>
      <c r="F358" s="6">
        <v>250</v>
      </c>
      <c r="G358" s="12" t="s">
        <v>646</v>
      </c>
      <c r="H358" s="12" t="s">
        <v>1087</v>
      </c>
      <c r="I358" s="10">
        <v>43750</v>
      </c>
      <c r="J358" s="11">
        <v>0.35</v>
      </c>
      <c r="K358" s="13">
        <f t="shared" si="15"/>
        <v>125000.00000000001</v>
      </c>
      <c r="L358" s="4" t="s">
        <v>31</v>
      </c>
      <c r="M358">
        <f>_xlfn.RANK.EQ(I358,I$6:I2852,1)</f>
        <v>478</v>
      </c>
      <c r="N358">
        <f>_xlfn.RANK.EQ(I358,I$6:I2852,0)</f>
        <v>2009</v>
      </c>
    </row>
    <row r="359" spans="2:14" ht="14.25" customHeight="1">
      <c r="B359" s="4" t="s">
        <v>535</v>
      </c>
      <c r="C359" s="4" t="s">
        <v>536</v>
      </c>
      <c r="D359" s="4" t="s">
        <v>537</v>
      </c>
      <c r="E359" s="13">
        <f t="shared" si="14"/>
        <v>500</v>
      </c>
      <c r="F359" s="6">
        <v>200</v>
      </c>
      <c r="G359" s="12" t="s">
        <v>648</v>
      </c>
      <c r="H359" s="12" t="s">
        <v>1087</v>
      </c>
      <c r="I359" s="10">
        <v>40000</v>
      </c>
      <c r="J359" s="11">
        <v>0.4</v>
      </c>
      <c r="K359" s="13">
        <f t="shared" si="15"/>
        <v>100000</v>
      </c>
      <c r="L359" s="4" t="s">
        <v>31</v>
      </c>
      <c r="M359">
        <f>_xlfn.RANK.EQ(I359,I$6:I2853,1)</f>
        <v>410</v>
      </c>
      <c r="N359">
        <f>_xlfn.RANK.EQ(I359,I$6:I2853,0)</f>
        <v>2080</v>
      </c>
    </row>
    <row r="360" spans="2:14" ht="14.25" customHeight="1">
      <c r="B360" s="4" t="s">
        <v>535</v>
      </c>
      <c r="C360" s="4" t="s">
        <v>536</v>
      </c>
      <c r="D360" s="4" t="s">
        <v>537</v>
      </c>
      <c r="E360" s="13">
        <f t="shared" si="14"/>
        <v>600.00000000000011</v>
      </c>
      <c r="F360" s="6">
        <v>200</v>
      </c>
      <c r="G360" s="12" t="s">
        <v>650</v>
      </c>
      <c r="H360" s="12" t="s">
        <v>1087</v>
      </c>
      <c r="I360" s="10">
        <v>42000</v>
      </c>
      <c r="J360" s="11">
        <v>0.35</v>
      </c>
      <c r="K360" s="13">
        <f t="shared" si="15"/>
        <v>120000.00000000001</v>
      </c>
      <c r="L360" s="4" t="s">
        <v>31</v>
      </c>
      <c r="M360">
        <f>_xlfn.RANK.EQ(I360,I$6:I2854,1)</f>
        <v>443</v>
      </c>
      <c r="N360">
        <f>_xlfn.RANK.EQ(I360,I$6:I2854,0)</f>
        <v>2043</v>
      </c>
    </row>
    <row r="361" spans="2:14" ht="14.25" customHeight="1">
      <c r="B361" s="4" t="s">
        <v>535</v>
      </c>
      <c r="C361" s="4" t="s">
        <v>536</v>
      </c>
      <c r="D361" s="4" t="s">
        <v>537</v>
      </c>
      <c r="E361" s="13">
        <f t="shared" si="14"/>
        <v>650</v>
      </c>
      <c r="F361" s="6">
        <v>300</v>
      </c>
      <c r="G361" s="12" t="s">
        <v>652</v>
      </c>
      <c r="H361" s="12" t="s">
        <v>1087</v>
      </c>
      <c r="I361" s="10">
        <v>97500</v>
      </c>
      <c r="J361" s="11">
        <v>0.5</v>
      </c>
      <c r="K361" s="13">
        <f t="shared" si="15"/>
        <v>195000</v>
      </c>
      <c r="L361" s="4" t="s">
        <v>31</v>
      </c>
      <c r="M361">
        <f>_xlfn.RANK.EQ(I361,I$6:I2855,1)</f>
        <v>1504</v>
      </c>
      <c r="N361">
        <f>_xlfn.RANK.EQ(I361,I$6:I2855,0)</f>
        <v>990</v>
      </c>
    </row>
    <row r="362" spans="2:14" ht="14.25" customHeight="1">
      <c r="B362" s="4" t="s">
        <v>535</v>
      </c>
      <c r="C362" s="4" t="s">
        <v>536</v>
      </c>
      <c r="D362" s="4" t="s">
        <v>537</v>
      </c>
      <c r="E362" s="13">
        <f t="shared" si="14"/>
        <v>200</v>
      </c>
      <c r="F362" s="6">
        <v>725</v>
      </c>
      <c r="G362" s="12" t="s">
        <v>654</v>
      </c>
      <c r="H362" s="12" t="s">
        <v>1087</v>
      </c>
      <c r="I362" s="10">
        <v>43500</v>
      </c>
      <c r="J362" s="11">
        <v>0.3</v>
      </c>
      <c r="K362" s="13">
        <f t="shared" si="15"/>
        <v>145000</v>
      </c>
      <c r="L362" s="4" t="s">
        <v>31</v>
      </c>
      <c r="M362">
        <f>_xlfn.RANK.EQ(I362,I$6:I2856,1)</f>
        <v>476</v>
      </c>
      <c r="N362">
        <f>_xlfn.RANK.EQ(I362,I$6:I2856,0)</f>
        <v>2019</v>
      </c>
    </row>
    <row r="363" spans="2:14" ht="14.25" customHeight="1">
      <c r="B363" s="4" t="s">
        <v>535</v>
      </c>
      <c r="C363" s="4" t="s">
        <v>536</v>
      </c>
      <c r="D363" s="4" t="s">
        <v>537</v>
      </c>
      <c r="E363" s="13">
        <f t="shared" si="14"/>
        <v>300</v>
      </c>
      <c r="F363" s="6">
        <v>725</v>
      </c>
      <c r="G363" s="12" t="s">
        <v>656</v>
      </c>
      <c r="H363" s="12" t="s">
        <v>1087</v>
      </c>
      <c r="I363" s="10">
        <v>65250</v>
      </c>
      <c r="J363" s="11">
        <v>0.3</v>
      </c>
      <c r="K363" s="13">
        <f t="shared" si="15"/>
        <v>217500</v>
      </c>
      <c r="L363" s="4" t="s">
        <v>31</v>
      </c>
      <c r="M363">
        <f>_xlfn.RANK.EQ(I363,I$6:I2857,1)</f>
        <v>904</v>
      </c>
      <c r="N363">
        <f>_xlfn.RANK.EQ(I363,I$6:I2857,0)</f>
        <v>1591</v>
      </c>
    </row>
    <row r="364" spans="2:14" ht="14.25" customHeight="1">
      <c r="B364" s="4" t="s">
        <v>535</v>
      </c>
      <c r="C364" s="4" t="s">
        <v>536</v>
      </c>
      <c r="D364" s="4" t="s">
        <v>537</v>
      </c>
      <c r="E364" s="13">
        <f t="shared" si="14"/>
        <v>300</v>
      </c>
      <c r="F364" s="6">
        <v>525</v>
      </c>
      <c r="G364" s="12" t="s">
        <v>658</v>
      </c>
      <c r="H364" s="12" t="s">
        <v>1086</v>
      </c>
      <c r="I364" s="10">
        <v>47250</v>
      </c>
      <c r="J364" s="11">
        <v>0.3</v>
      </c>
      <c r="K364" s="13">
        <f t="shared" si="15"/>
        <v>157500</v>
      </c>
      <c r="L364" s="4" t="s">
        <v>31</v>
      </c>
      <c r="M364">
        <f>_xlfn.RANK.EQ(I364,I$6:I2858,1)</f>
        <v>538</v>
      </c>
      <c r="N364">
        <f>_xlfn.RANK.EQ(I364,I$6:I2858,0)</f>
        <v>1947</v>
      </c>
    </row>
    <row r="365" spans="2:14" ht="14.25" customHeight="1">
      <c r="B365" s="4" t="s">
        <v>535</v>
      </c>
      <c r="C365" s="4" t="s">
        <v>536</v>
      </c>
      <c r="D365" s="4" t="s">
        <v>537</v>
      </c>
      <c r="E365" s="13">
        <f t="shared" si="14"/>
        <v>350</v>
      </c>
      <c r="F365" s="6">
        <v>525</v>
      </c>
      <c r="G365" s="12" t="s">
        <v>660</v>
      </c>
      <c r="H365" s="12" t="s">
        <v>1086</v>
      </c>
      <c r="I365" s="10">
        <v>73500</v>
      </c>
      <c r="J365" s="11">
        <v>0.4</v>
      </c>
      <c r="K365" s="13">
        <f t="shared" si="15"/>
        <v>183750</v>
      </c>
      <c r="L365" s="4" t="s">
        <v>31</v>
      </c>
      <c r="M365">
        <f>_xlfn.RANK.EQ(I365,I$6:I2859,1)</f>
        <v>1054</v>
      </c>
      <c r="N365">
        <f>_xlfn.RANK.EQ(I365,I$6:I2859,0)</f>
        <v>1431</v>
      </c>
    </row>
    <row r="366" spans="2:14" ht="14.25" customHeight="1">
      <c r="B366" s="4" t="s">
        <v>150</v>
      </c>
      <c r="C366" s="4" t="s">
        <v>151</v>
      </c>
      <c r="D366" s="4" t="s">
        <v>662</v>
      </c>
      <c r="E366" s="13">
        <f t="shared" si="14"/>
        <v>400</v>
      </c>
      <c r="F366" s="6">
        <v>375</v>
      </c>
      <c r="G366" s="12" t="s">
        <v>663</v>
      </c>
      <c r="H366" s="12" t="s">
        <v>1086</v>
      </c>
      <c r="I366" s="10">
        <v>37500</v>
      </c>
      <c r="J366" s="11">
        <v>0.25</v>
      </c>
      <c r="K366" s="13">
        <f t="shared" si="15"/>
        <v>150000</v>
      </c>
      <c r="L366" s="4" t="s">
        <v>31</v>
      </c>
      <c r="M366">
        <f>_xlfn.RANK.EQ(I366,I$6:I2860,1)</f>
        <v>375</v>
      </c>
      <c r="N366">
        <f>_xlfn.RANK.EQ(I366,I$6:I2860,0)</f>
        <v>2119</v>
      </c>
    </row>
    <row r="367" spans="2:14" ht="14.25" customHeight="1">
      <c r="B367" s="4" t="s">
        <v>150</v>
      </c>
      <c r="C367" s="4" t="s">
        <v>151</v>
      </c>
      <c r="D367" s="4" t="s">
        <v>662</v>
      </c>
      <c r="E367" s="13">
        <f t="shared" si="14"/>
        <v>350</v>
      </c>
      <c r="F367" s="6">
        <v>525</v>
      </c>
      <c r="G367" s="12" t="s">
        <v>665</v>
      </c>
      <c r="H367" s="12" t="s">
        <v>1087</v>
      </c>
      <c r="I367" s="10">
        <v>82687.5</v>
      </c>
      <c r="J367" s="11">
        <v>0.45</v>
      </c>
      <c r="K367" s="13">
        <f t="shared" si="15"/>
        <v>183750</v>
      </c>
      <c r="L367" s="4" t="s">
        <v>31</v>
      </c>
      <c r="M367">
        <f>_xlfn.RANK.EQ(I367,I$6:I2861,1)</f>
        <v>1245</v>
      </c>
      <c r="N367">
        <f>_xlfn.RANK.EQ(I367,I$6:I2861,0)</f>
        <v>1243</v>
      </c>
    </row>
    <row r="368" spans="2:14" ht="14.25" customHeight="1">
      <c r="B368" s="4" t="s">
        <v>150</v>
      </c>
      <c r="C368" s="4" t="s">
        <v>151</v>
      </c>
      <c r="D368" s="4" t="s">
        <v>662</v>
      </c>
      <c r="E368" s="13">
        <f t="shared" si="14"/>
        <v>250</v>
      </c>
      <c r="F368" s="6">
        <v>675</v>
      </c>
      <c r="G368" s="12" t="s">
        <v>667</v>
      </c>
      <c r="H368" s="12" t="s">
        <v>1086</v>
      </c>
      <c r="I368" s="10">
        <v>50625</v>
      </c>
      <c r="J368" s="11">
        <v>0.3</v>
      </c>
      <c r="K368" s="13">
        <f t="shared" si="15"/>
        <v>168750</v>
      </c>
      <c r="L368" s="4" t="s">
        <v>31</v>
      </c>
      <c r="M368">
        <f>_xlfn.RANK.EQ(I368,I$6:I2862,1)</f>
        <v>613</v>
      </c>
      <c r="N368">
        <f>_xlfn.RANK.EQ(I368,I$6:I2862,0)</f>
        <v>1878</v>
      </c>
    </row>
    <row r="369" spans="2:14" ht="14.25" customHeight="1">
      <c r="B369" s="4" t="s">
        <v>150</v>
      </c>
      <c r="C369" s="4" t="s">
        <v>151</v>
      </c>
      <c r="D369" s="4" t="s">
        <v>662</v>
      </c>
      <c r="E369" s="13">
        <f t="shared" si="14"/>
        <v>350</v>
      </c>
      <c r="F369" s="6">
        <v>650</v>
      </c>
      <c r="G369" s="12" t="s">
        <v>669</v>
      </c>
      <c r="H369" s="12" t="s">
        <v>1087</v>
      </c>
      <c r="I369" s="10">
        <v>68250</v>
      </c>
      <c r="J369" s="11">
        <v>0.3</v>
      </c>
      <c r="K369" s="13">
        <f t="shared" si="15"/>
        <v>227500</v>
      </c>
      <c r="L369" s="4" t="s">
        <v>31</v>
      </c>
      <c r="M369">
        <f>_xlfn.RANK.EQ(I369,I$6:I2863,1)</f>
        <v>970</v>
      </c>
      <c r="N369">
        <f>_xlfn.RANK.EQ(I369,I$6:I2863,0)</f>
        <v>1520</v>
      </c>
    </row>
    <row r="370" spans="2:14" ht="14.25" customHeight="1">
      <c r="B370" s="4" t="s">
        <v>150</v>
      </c>
      <c r="C370" s="4" t="s">
        <v>151</v>
      </c>
      <c r="D370" s="4" t="s">
        <v>662</v>
      </c>
      <c r="E370" s="13">
        <f t="shared" si="14"/>
        <v>350</v>
      </c>
      <c r="F370" s="6">
        <v>475</v>
      </c>
      <c r="G370" s="12" t="s">
        <v>132</v>
      </c>
      <c r="H370" s="12" t="s">
        <v>1086</v>
      </c>
      <c r="I370" s="10">
        <v>49875</v>
      </c>
      <c r="J370" s="11">
        <v>0.3</v>
      </c>
      <c r="K370" s="13">
        <f t="shared" si="15"/>
        <v>166250</v>
      </c>
      <c r="L370" s="4" t="s">
        <v>31</v>
      </c>
      <c r="M370">
        <f>_xlfn.RANK.EQ(I370,I$6:I2864,1)</f>
        <v>602</v>
      </c>
      <c r="N370">
        <f>_xlfn.RANK.EQ(I370,I$6:I2864,0)</f>
        <v>1893</v>
      </c>
    </row>
    <row r="371" spans="2:14" ht="14.25" customHeight="1">
      <c r="B371" s="4" t="s">
        <v>150</v>
      </c>
      <c r="C371" s="4" t="s">
        <v>151</v>
      </c>
      <c r="D371" s="4" t="s">
        <v>662</v>
      </c>
      <c r="E371" s="13">
        <f t="shared" si="14"/>
        <v>350</v>
      </c>
      <c r="F371" s="6">
        <v>425</v>
      </c>
      <c r="G371" s="12" t="s">
        <v>672</v>
      </c>
      <c r="H371" s="12" t="s">
        <v>1087</v>
      </c>
      <c r="I371" s="10">
        <v>59500</v>
      </c>
      <c r="J371" s="11">
        <v>0.4</v>
      </c>
      <c r="K371" s="13">
        <f t="shared" si="15"/>
        <v>148750</v>
      </c>
      <c r="L371" s="4" t="s">
        <v>31</v>
      </c>
      <c r="M371">
        <f>_xlfn.RANK.EQ(I371,I$6:I2865,1)</f>
        <v>793</v>
      </c>
      <c r="N371">
        <f>_xlfn.RANK.EQ(I371,I$6:I2865,0)</f>
        <v>1697</v>
      </c>
    </row>
    <row r="372" spans="2:14" ht="14.25" customHeight="1">
      <c r="B372" s="4" t="s">
        <v>150</v>
      </c>
      <c r="C372" s="4" t="s">
        <v>151</v>
      </c>
      <c r="D372" s="4" t="s">
        <v>662</v>
      </c>
      <c r="E372" s="13">
        <f t="shared" si="14"/>
        <v>400</v>
      </c>
      <c r="F372" s="6">
        <v>300</v>
      </c>
      <c r="G372" s="12" t="s">
        <v>674</v>
      </c>
      <c r="H372" s="12" t="s">
        <v>1087</v>
      </c>
      <c r="I372" s="10">
        <v>30000</v>
      </c>
      <c r="J372" s="11">
        <v>0.25</v>
      </c>
      <c r="K372" s="13">
        <f t="shared" si="15"/>
        <v>120000</v>
      </c>
      <c r="L372" s="4" t="s">
        <v>31</v>
      </c>
      <c r="M372">
        <f>_xlfn.RANK.EQ(I372,I$6:I2866,1)</f>
        <v>246</v>
      </c>
      <c r="N372">
        <f>_xlfn.RANK.EQ(I372,I$6:I2866,0)</f>
        <v>2242</v>
      </c>
    </row>
    <row r="373" spans="2:14" ht="14.25" customHeight="1">
      <c r="B373" s="4" t="s">
        <v>150</v>
      </c>
      <c r="C373" s="4" t="s">
        <v>151</v>
      </c>
      <c r="D373" s="4" t="s">
        <v>662</v>
      </c>
      <c r="E373" s="13">
        <f t="shared" si="14"/>
        <v>350</v>
      </c>
      <c r="F373" s="6">
        <v>500</v>
      </c>
      <c r="G373" s="12" t="s">
        <v>676</v>
      </c>
      <c r="H373" s="12" t="s">
        <v>1086</v>
      </c>
      <c r="I373" s="10">
        <v>78750</v>
      </c>
      <c r="J373" s="11">
        <v>0.45</v>
      </c>
      <c r="K373" s="13">
        <f t="shared" si="15"/>
        <v>175000</v>
      </c>
      <c r="L373" s="4" t="s">
        <v>31</v>
      </c>
      <c r="M373">
        <f>_xlfn.RANK.EQ(I373,I$6:I2867,1)</f>
        <v>1154</v>
      </c>
      <c r="N373">
        <f>_xlfn.RANK.EQ(I373,I$6:I2867,0)</f>
        <v>1315</v>
      </c>
    </row>
    <row r="374" spans="2:14" ht="14.25" customHeight="1">
      <c r="B374" s="4" t="s">
        <v>150</v>
      </c>
      <c r="C374" s="4" t="s">
        <v>151</v>
      </c>
      <c r="D374" s="4" t="s">
        <v>662</v>
      </c>
      <c r="E374" s="13">
        <f t="shared" si="14"/>
        <v>300</v>
      </c>
      <c r="F374" s="6">
        <v>675</v>
      </c>
      <c r="G374" s="12" t="s">
        <v>678</v>
      </c>
      <c r="H374" s="12" t="s">
        <v>1086</v>
      </c>
      <c r="I374" s="10">
        <v>70875</v>
      </c>
      <c r="J374" s="11">
        <v>0.35</v>
      </c>
      <c r="K374" s="13">
        <f t="shared" si="15"/>
        <v>202500</v>
      </c>
      <c r="L374" s="4" t="s">
        <v>31</v>
      </c>
      <c r="M374">
        <f>_xlfn.RANK.EQ(I374,I$6:I2868,1)</f>
        <v>1005</v>
      </c>
      <c r="N374">
        <f>_xlfn.RANK.EQ(I374,I$6:I2868,0)</f>
        <v>1479</v>
      </c>
    </row>
    <row r="375" spans="2:14" ht="14.25" customHeight="1">
      <c r="B375" s="4" t="s">
        <v>150</v>
      </c>
      <c r="C375" s="4" t="s">
        <v>151</v>
      </c>
      <c r="D375" s="4" t="s">
        <v>662</v>
      </c>
      <c r="E375" s="13">
        <f t="shared" si="14"/>
        <v>400</v>
      </c>
      <c r="F375" s="6">
        <v>675</v>
      </c>
      <c r="G375" s="12" t="s">
        <v>680</v>
      </c>
      <c r="H375" s="12" t="s">
        <v>1086</v>
      </c>
      <c r="I375" s="10">
        <v>94500</v>
      </c>
      <c r="J375" s="11">
        <v>0.35</v>
      </c>
      <c r="K375" s="13">
        <f t="shared" si="15"/>
        <v>270000</v>
      </c>
      <c r="L375" s="4" t="s">
        <v>31</v>
      </c>
      <c r="M375">
        <f>_xlfn.RANK.EQ(I375,I$6:I2869,1)</f>
        <v>1457</v>
      </c>
      <c r="N375">
        <f>_xlfn.RANK.EQ(I375,I$6:I2869,0)</f>
        <v>1019</v>
      </c>
    </row>
    <row r="376" spans="2:14" ht="14.25" customHeight="1">
      <c r="B376" s="4" t="s">
        <v>150</v>
      </c>
      <c r="C376" s="4" t="s">
        <v>151</v>
      </c>
      <c r="D376" s="4" t="s">
        <v>662</v>
      </c>
      <c r="E376" s="13">
        <f t="shared" si="14"/>
        <v>300</v>
      </c>
      <c r="F376" s="6">
        <v>500</v>
      </c>
      <c r="G376" s="12" t="s">
        <v>682</v>
      </c>
      <c r="H376" s="12" t="s">
        <v>1087</v>
      </c>
      <c r="I376" s="10">
        <v>52500</v>
      </c>
      <c r="J376" s="11">
        <v>0.35</v>
      </c>
      <c r="K376" s="13">
        <f t="shared" si="15"/>
        <v>150000</v>
      </c>
      <c r="L376" s="4" t="s">
        <v>31</v>
      </c>
      <c r="M376">
        <f>_xlfn.RANK.EQ(I376,I$6:I2870,1)</f>
        <v>638</v>
      </c>
      <c r="N376">
        <f>_xlfn.RANK.EQ(I376,I$6:I2870,0)</f>
        <v>1838</v>
      </c>
    </row>
    <row r="377" spans="2:14" ht="14.25" customHeight="1">
      <c r="B377" s="4" t="s">
        <v>150</v>
      </c>
      <c r="C377" s="4" t="s">
        <v>151</v>
      </c>
      <c r="D377" s="4" t="s">
        <v>662</v>
      </c>
      <c r="E377" s="13">
        <f t="shared" si="14"/>
        <v>350</v>
      </c>
      <c r="F377" s="6">
        <v>400</v>
      </c>
      <c r="G377" s="12" t="s">
        <v>684</v>
      </c>
      <c r="H377" s="12" t="s">
        <v>1086</v>
      </c>
      <c r="I377" s="10">
        <v>63000</v>
      </c>
      <c r="J377" s="11">
        <v>0.45</v>
      </c>
      <c r="K377" s="13">
        <f t="shared" si="15"/>
        <v>140000</v>
      </c>
      <c r="L377" s="4" t="s">
        <v>31</v>
      </c>
      <c r="M377">
        <f>_xlfn.RANK.EQ(I377,I$6:I2871,1)</f>
        <v>853</v>
      </c>
      <c r="N377">
        <f>_xlfn.RANK.EQ(I377,I$6:I2871,0)</f>
        <v>1616</v>
      </c>
    </row>
    <row r="378" spans="2:14" ht="14.25" customHeight="1">
      <c r="B378" s="4" t="s">
        <v>150</v>
      </c>
      <c r="C378" s="4" t="s">
        <v>151</v>
      </c>
      <c r="D378" s="4" t="s">
        <v>662</v>
      </c>
      <c r="E378" s="13">
        <f t="shared" si="14"/>
        <v>400</v>
      </c>
      <c r="F378" s="6">
        <v>300</v>
      </c>
      <c r="G378" s="12" t="s">
        <v>85</v>
      </c>
      <c r="H378" s="12" t="s">
        <v>1086</v>
      </c>
      <c r="I378" s="10">
        <v>36000</v>
      </c>
      <c r="J378" s="11">
        <v>0.3</v>
      </c>
      <c r="K378" s="13">
        <f t="shared" si="15"/>
        <v>120000</v>
      </c>
      <c r="L378" s="4" t="s">
        <v>31</v>
      </c>
      <c r="M378">
        <f>_xlfn.RANK.EQ(I378,I$6:I2872,1)</f>
        <v>356</v>
      </c>
      <c r="N378">
        <f>_xlfn.RANK.EQ(I378,I$6:I2872,0)</f>
        <v>2134</v>
      </c>
    </row>
    <row r="379" spans="2:14" ht="14.25" customHeight="1">
      <c r="B379" s="4" t="s">
        <v>150</v>
      </c>
      <c r="C379" s="4" t="s">
        <v>151</v>
      </c>
      <c r="D379" s="4" t="s">
        <v>662</v>
      </c>
      <c r="E379" s="13">
        <f t="shared" si="14"/>
        <v>350</v>
      </c>
      <c r="F379" s="6">
        <v>450</v>
      </c>
      <c r="G379" s="12" t="s">
        <v>687</v>
      </c>
      <c r="H379" s="12" t="s">
        <v>1087</v>
      </c>
      <c r="I379" s="10">
        <v>78750</v>
      </c>
      <c r="J379" s="11">
        <v>0.5</v>
      </c>
      <c r="K379" s="13">
        <f t="shared" si="15"/>
        <v>157500</v>
      </c>
      <c r="L379" s="4" t="s">
        <v>31</v>
      </c>
      <c r="M379">
        <f>_xlfn.RANK.EQ(I379,I$6:I2873,1)</f>
        <v>1154</v>
      </c>
      <c r="N379">
        <f>_xlfn.RANK.EQ(I379,I$6:I2873,0)</f>
        <v>1315</v>
      </c>
    </row>
    <row r="380" spans="2:14" ht="14.25" customHeight="1">
      <c r="B380" s="4" t="s">
        <v>150</v>
      </c>
      <c r="C380" s="4" t="s">
        <v>151</v>
      </c>
      <c r="D380" s="4" t="s">
        <v>662</v>
      </c>
      <c r="E380" s="13">
        <f t="shared" si="14"/>
        <v>200</v>
      </c>
      <c r="F380" s="6">
        <v>700</v>
      </c>
      <c r="G380" s="12" t="s">
        <v>689</v>
      </c>
      <c r="H380" s="12" t="s">
        <v>1086</v>
      </c>
      <c r="I380" s="10">
        <v>49000</v>
      </c>
      <c r="J380" s="11">
        <v>0.35</v>
      </c>
      <c r="K380" s="13">
        <f t="shared" si="15"/>
        <v>140000</v>
      </c>
      <c r="L380" s="4" t="s">
        <v>31</v>
      </c>
      <c r="M380">
        <f>_xlfn.RANK.EQ(I380,I$6:I2874,1)</f>
        <v>572</v>
      </c>
      <c r="N380">
        <f>_xlfn.RANK.EQ(I380,I$6:I2874,0)</f>
        <v>1902</v>
      </c>
    </row>
    <row r="381" spans="2:14" ht="14.25" customHeight="1">
      <c r="B381" s="4" t="s">
        <v>150</v>
      </c>
      <c r="C381" s="4" t="s">
        <v>151</v>
      </c>
      <c r="D381" s="4" t="s">
        <v>662</v>
      </c>
      <c r="E381" s="13">
        <f t="shared" si="14"/>
        <v>300</v>
      </c>
      <c r="F381" s="6">
        <v>700</v>
      </c>
      <c r="G381" s="12" t="s">
        <v>691</v>
      </c>
      <c r="H381" s="12" t="s">
        <v>1086</v>
      </c>
      <c r="I381" s="10">
        <v>73500</v>
      </c>
      <c r="J381" s="11">
        <v>0.35</v>
      </c>
      <c r="K381" s="13">
        <f t="shared" si="15"/>
        <v>210000</v>
      </c>
      <c r="L381" s="4" t="s">
        <v>31</v>
      </c>
      <c r="M381">
        <f>_xlfn.RANK.EQ(I381,I$6:I2875,1)</f>
        <v>1054</v>
      </c>
      <c r="N381">
        <f>_xlfn.RANK.EQ(I381,I$6:I2875,0)</f>
        <v>1431</v>
      </c>
    </row>
    <row r="382" spans="2:14" ht="14.25" customHeight="1">
      <c r="B382" s="4" t="s">
        <v>150</v>
      </c>
      <c r="C382" s="4" t="s">
        <v>151</v>
      </c>
      <c r="D382" s="4" t="s">
        <v>662</v>
      </c>
      <c r="E382" s="13">
        <f t="shared" si="14"/>
        <v>250</v>
      </c>
      <c r="F382" s="6">
        <v>525</v>
      </c>
      <c r="G382" s="12" t="s">
        <v>180</v>
      </c>
      <c r="H382" s="12" t="s">
        <v>1087</v>
      </c>
      <c r="I382" s="10">
        <v>45937.5</v>
      </c>
      <c r="J382" s="11">
        <v>0.35</v>
      </c>
      <c r="K382" s="13">
        <f t="shared" si="15"/>
        <v>131250</v>
      </c>
      <c r="L382" s="4" t="s">
        <v>31</v>
      </c>
      <c r="M382">
        <f>_xlfn.RANK.EQ(I382,I$6:I2876,1)</f>
        <v>530</v>
      </c>
      <c r="N382">
        <f>_xlfn.RANK.EQ(I382,I$6:I2876,0)</f>
        <v>1962</v>
      </c>
    </row>
    <row r="383" spans="2:14" ht="14.25" customHeight="1">
      <c r="B383" s="4" t="s">
        <v>150</v>
      </c>
      <c r="C383" s="4" t="s">
        <v>151</v>
      </c>
      <c r="D383" s="4" t="s">
        <v>662</v>
      </c>
      <c r="E383" s="13">
        <f t="shared" si="14"/>
        <v>300</v>
      </c>
      <c r="F383" s="6">
        <v>425</v>
      </c>
      <c r="G383" s="12" t="s">
        <v>178</v>
      </c>
      <c r="H383" s="12" t="s">
        <v>1087</v>
      </c>
      <c r="I383" s="10">
        <v>57375</v>
      </c>
      <c r="J383" s="11">
        <v>0.45</v>
      </c>
      <c r="K383" s="13">
        <f t="shared" si="15"/>
        <v>127500</v>
      </c>
      <c r="L383" s="4" t="s">
        <v>31</v>
      </c>
      <c r="M383">
        <f>_xlfn.RANK.EQ(I383,I$6:I2877,1)</f>
        <v>748</v>
      </c>
      <c r="N383">
        <f>_xlfn.RANK.EQ(I383,I$6:I2877,0)</f>
        <v>1744</v>
      </c>
    </row>
    <row r="384" spans="2:14" ht="14.25" customHeight="1">
      <c r="B384" s="4" t="s">
        <v>150</v>
      </c>
      <c r="C384" s="4" t="s">
        <v>151</v>
      </c>
      <c r="D384" s="4" t="s">
        <v>662</v>
      </c>
      <c r="E384" s="13">
        <f t="shared" si="14"/>
        <v>350</v>
      </c>
      <c r="F384" s="6">
        <v>325</v>
      </c>
      <c r="G384" s="12" t="s">
        <v>354</v>
      </c>
      <c r="H384" s="12" t="s">
        <v>1087</v>
      </c>
      <c r="I384" s="10">
        <v>34125</v>
      </c>
      <c r="J384" s="11">
        <v>0.3</v>
      </c>
      <c r="K384" s="13">
        <f t="shared" si="15"/>
        <v>113750</v>
      </c>
      <c r="L384" s="4" t="s">
        <v>31</v>
      </c>
      <c r="M384">
        <f>_xlfn.RANK.EQ(I384,I$6:I2878,1)</f>
        <v>326</v>
      </c>
      <c r="N384">
        <f>_xlfn.RANK.EQ(I384,I$6:I2878,0)</f>
        <v>2166</v>
      </c>
    </row>
    <row r="385" spans="2:14" ht="14.25" customHeight="1">
      <c r="B385" s="4" t="s">
        <v>150</v>
      </c>
      <c r="C385" s="4" t="s">
        <v>151</v>
      </c>
      <c r="D385" s="4" t="s">
        <v>662</v>
      </c>
      <c r="E385" s="13">
        <f t="shared" si="14"/>
        <v>300</v>
      </c>
      <c r="F385" s="6">
        <v>600</v>
      </c>
      <c r="G385" s="12" t="s">
        <v>695</v>
      </c>
      <c r="H385" s="12" t="s">
        <v>1087</v>
      </c>
      <c r="I385" s="10">
        <v>90000</v>
      </c>
      <c r="J385" s="11">
        <v>0.5</v>
      </c>
      <c r="K385" s="13">
        <f t="shared" si="15"/>
        <v>180000</v>
      </c>
      <c r="L385" s="4" t="s">
        <v>31</v>
      </c>
      <c r="M385">
        <f>_xlfn.RANK.EQ(I385,I$6:I2879,1)</f>
        <v>1375</v>
      </c>
      <c r="N385">
        <f>_xlfn.RANK.EQ(I385,I$6:I2879,0)</f>
        <v>1101</v>
      </c>
    </row>
    <row r="386" spans="2:14" ht="14.25" customHeight="1">
      <c r="B386" s="4" t="s">
        <v>150</v>
      </c>
      <c r="C386" s="4" t="s">
        <v>151</v>
      </c>
      <c r="D386" s="4" t="s">
        <v>662</v>
      </c>
      <c r="E386" s="13">
        <f t="shared" si="14"/>
        <v>200</v>
      </c>
      <c r="F386" s="6">
        <v>750</v>
      </c>
      <c r="G386" s="12" t="s">
        <v>697</v>
      </c>
      <c r="H386" s="12" t="s">
        <v>1089</v>
      </c>
      <c r="I386" s="10">
        <v>52500</v>
      </c>
      <c r="J386" s="11">
        <v>0.35</v>
      </c>
      <c r="K386" s="13">
        <f t="shared" si="15"/>
        <v>150000</v>
      </c>
      <c r="L386" s="4" t="s">
        <v>31</v>
      </c>
      <c r="M386">
        <f>_xlfn.RANK.EQ(I386,I$6:I2880,1)</f>
        <v>638</v>
      </c>
      <c r="N386">
        <f>_xlfn.RANK.EQ(I386,I$6:I2880,0)</f>
        <v>1838</v>
      </c>
    </row>
    <row r="387" spans="2:14" ht="14.25" customHeight="1">
      <c r="B387" s="4" t="s">
        <v>150</v>
      </c>
      <c r="C387" s="4" t="s">
        <v>151</v>
      </c>
      <c r="D387" s="4" t="s">
        <v>662</v>
      </c>
      <c r="E387" s="13">
        <f t="shared" si="14"/>
        <v>300.00000000000006</v>
      </c>
      <c r="F387" s="6">
        <v>775</v>
      </c>
      <c r="G387" s="12" t="s">
        <v>699</v>
      </c>
      <c r="H387" s="12" t="s">
        <v>1087</v>
      </c>
      <c r="I387" s="10">
        <v>81375</v>
      </c>
      <c r="J387" s="11">
        <v>0.35</v>
      </c>
      <c r="K387" s="13">
        <f t="shared" si="15"/>
        <v>232500.00000000003</v>
      </c>
      <c r="L387" s="4" t="s">
        <v>31</v>
      </c>
      <c r="M387">
        <f>_xlfn.RANK.EQ(I387,I$6:I2881,1)</f>
        <v>1225</v>
      </c>
      <c r="N387">
        <f>_xlfn.RANK.EQ(I387,I$6:I2881,0)</f>
        <v>1271</v>
      </c>
    </row>
    <row r="388" spans="2:14" ht="14.25" customHeight="1">
      <c r="B388" s="4" t="s">
        <v>150</v>
      </c>
      <c r="C388" s="4" t="s">
        <v>151</v>
      </c>
      <c r="D388" s="4" t="s">
        <v>662</v>
      </c>
      <c r="E388" s="13">
        <f t="shared" si="14"/>
        <v>250</v>
      </c>
      <c r="F388" s="6">
        <v>625</v>
      </c>
      <c r="G388" s="12" t="s">
        <v>119</v>
      </c>
      <c r="H388" s="12" t="s">
        <v>1087</v>
      </c>
      <c r="I388" s="10">
        <v>54687.5</v>
      </c>
      <c r="J388" s="11">
        <v>0.35</v>
      </c>
      <c r="K388" s="13">
        <f t="shared" si="15"/>
        <v>156250</v>
      </c>
      <c r="L388" s="4" t="s">
        <v>31</v>
      </c>
      <c r="M388">
        <f>_xlfn.RANK.EQ(I388,I$6:I2882,1)</f>
        <v>688</v>
      </c>
      <c r="N388">
        <f>_xlfn.RANK.EQ(I388,I$6:I2882,0)</f>
        <v>1808</v>
      </c>
    </row>
    <row r="389" spans="2:14" ht="14.25" customHeight="1">
      <c r="B389" s="4" t="s">
        <v>150</v>
      </c>
      <c r="C389" s="4" t="s">
        <v>151</v>
      </c>
      <c r="D389" s="4" t="s">
        <v>662</v>
      </c>
      <c r="E389" s="13">
        <f t="shared" si="14"/>
        <v>350</v>
      </c>
      <c r="F389" s="6">
        <v>550</v>
      </c>
      <c r="G389" s="12" t="s">
        <v>702</v>
      </c>
      <c r="H389" s="12" t="s">
        <v>1087</v>
      </c>
      <c r="I389" s="10">
        <v>86625</v>
      </c>
      <c r="J389" s="11">
        <v>0.45</v>
      </c>
      <c r="K389" s="13">
        <f t="shared" si="15"/>
        <v>192500</v>
      </c>
      <c r="L389" s="4" t="s">
        <v>31</v>
      </c>
      <c r="M389">
        <f>_xlfn.RANK.EQ(I389,I$6:I2883,1)</f>
        <v>1321</v>
      </c>
      <c r="N389">
        <f>_xlfn.RANK.EQ(I389,I$6:I2883,0)</f>
        <v>1156</v>
      </c>
    </row>
    <row r="390" spans="2:14" ht="14.25" customHeight="1">
      <c r="B390" s="4" t="s">
        <v>150</v>
      </c>
      <c r="C390" s="4" t="s">
        <v>151</v>
      </c>
      <c r="D390" s="4" t="s">
        <v>662</v>
      </c>
      <c r="E390" s="13">
        <f t="shared" ref="E390:E453" si="16">K390/F390</f>
        <v>500</v>
      </c>
      <c r="F390" s="6">
        <v>450</v>
      </c>
      <c r="G390" s="12" t="s">
        <v>398</v>
      </c>
      <c r="H390" s="12" t="s">
        <v>1086</v>
      </c>
      <c r="I390" s="10">
        <v>67500</v>
      </c>
      <c r="J390" s="11">
        <v>0.3</v>
      </c>
      <c r="K390" s="13">
        <f t="shared" si="15"/>
        <v>225000</v>
      </c>
      <c r="L390" s="4" t="s">
        <v>31</v>
      </c>
      <c r="M390">
        <f>_xlfn.RANK.EQ(I390,I$6:I2884,1)</f>
        <v>950</v>
      </c>
      <c r="N390">
        <f>_xlfn.RANK.EQ(I390,I$6:I2884,0)</f>
        <v>1535</v>
      </c>
    </row>
    <row r="391" spans="2:14" ht="14.25" customHeight="1">
      <c r="B391" s="4" t="s">
        <v>150</v>
      </c>
      <c r="C391" s="4" t="s">
        <v>151</v>
      </c>
      <c r="D391" s="4" t="s">
        <v>662</v>
      </c>
      <c r="E391" s="13">
        <f t="shared" si="16"/>
        <v>450</v>
      </c>
      <c r="F391" s="6">
        <v>800</v>
      </c>
      <c r="G391" s="12" t="s">
        <v>705</v>
      </c>
      <c r="H391" s="12" t="s">
        <v>1086</v>
      </c>
      <c r="I391" s="10">
        <v>180000</v>
      </c>
      <c r="J391" s="11">
        <v>0.5</v>
      </c>
      <c r="K391" s="13">
        <f t="shared" ref="K391:K454" si="17">I391/J391</f>
        <v>360000</v>
      </c>
      <c r="L391" s="4" t="s">
        <v>31</v>
      </c>
      <c r="M391">
        <f>_xlfn.RANK.EQ(I391,I$6:I2885,1)</f>
        <v>2230</v>
      </c>
      <c r="N391">
        <f>_xlfn.RANK.EQ(I391,I$6:I2885,0)</f>
        <v>256</v>
      </c>
    </row>
    <row r="392" spans="2:14" ht="14.25" customHeight="1">
      <c r="B392" s="4" t="s">
        <v>150</v>
      </c>
      <c r="C392" s="4" t="s">
        <v>151</v>
      </c>
      <c r="D392" s="4" t="s">
        <v>662</v>
      </c>
      <c r="E392" s="13">
        <f t="shared" si="16"/>
        <v>450</v>
      </c>
      <c r="F392" s="6">
        <v>800</v>
      </c>
      <c r="G392" s="12" t="s">
        <v>707</v>
      </c>
      <c r="H392" s="12" t="s">
        <v>1088</v>
      </c>
      <c r="I392" s="10">
        <v>126000</v>
      </c>
      <c r="J392" s="11">
        <v>0.35</v>
      </c>
      <c r="K392" s="13">
        <f t="shared" si="17"/>
        <v>360000</v>
      </c>
      <c r="L392" s="4" t="s">
        <v>31</v>
      </c>
      <c r="M392">
        <f>_xlfn.RANK.EQ(I392,I$6:I2886,1)</f>
        <v>1826</v>
      </c>
      <c r="N392">
        <f>_xlfn.RANK.EQ(I392,I$6:I2886,0)</f>
        <v>654</v>
      </c>
    </row>
    <row r="393" spans="2:14" ht="14.25" customHeight="1">
      <c r="B393" s="4" t="s">
        <v>150</v>
      </c>
      <c r="C393" s="4" t="s">
        <v>151</v>
      </c>
      <c r="D393" s="4" t="s">
        <v>662</v>
      </c>
      <c r="E393" s="13">
        <f t="shared" si="16"/>
        <v>500</v>
      </c>
      <c r="F393" s="6">
        <v>800</v>
      </c>
      <c r="G393" s="12" t="s">
        <v>709</v>
      </c>
      <c r="H393" s="12" t="s">
        <v>1086</v>
      </c>
      <c r="I393" s="10">
        <v>140000</v>
      </c>
      <c r="J393" s="11">
        <v>0.35</v>
      </c>
      <c r="K393" s="13">
        <f t="shared" si="17"/>
        <v>400000</v>
      </c>
      <c r="L393" s="4" t="s">
        <v>31</v>
      </c>
      <c r="M393">
        <f>_xlfn.RANK.EQ(I393,I$6:I2887,1)</f>
        <v>1962</v>
      </c>
      <c r="N393">
        <f>_xlfn.RANK.EQ(I393,I$6:I2887,0)</f>
        <v>523</v>
      </c>
    </row>
    <row r="394" spans="2:14" ht="14.25" customHeight="1">
      <c r="B394" s="4" t="s">
        <v>150</v>
      </c>
      <c r="C394" s="4" t="s">
        <v>151</v>
      </c>
      <c r="D394" s="4" t="s">
        <v>662</v>
      </c>
      <c r="E394" s="13">
        <f t="shared" si="16"/>
        <v>450</v>
      </c>
      <c r="F394" s="6">
        <v>650</v>
      </c>
      <c r="G394" s="12" t="s">
        <v>711</v>
      </c>
      <c r="H394" s="12" t="s">
        <v>1086</v>
      </c>
      <c r="I394" s="10">
        <v>102375</v>
      </c>
      <c r="J394" s="11">
        <v>0.35</v>
      </c>
      <c r="K394" s="13">
        <f t="shared" si="17"/>
        <v>292500</v>
      </c>
      <c r="L394" s="4" t="s">
        <v>31</v>
      </c>
      <c r="M394">
        <f>_xlfn.RANK.EQ(I394,I$6:I2888,1)</f>
        <v>1570</v>
      </c>
      <c r="N394">
        <f>_xlfn.RANK.EQ(I394,I$6:I2888,0)</f>
        <v>922</v>
      </c>
    </row>
    <row r="395" spans="2:14" ht="14.25" customHeight="1">
      <c r="B395" s="4" t="s">
        <v>150</v>
      </c>
      <c r="C395" s="4" t="s">
        <v>151</v>
      </c>
      <c r="D395" s="4" t="s">
        <v>662</v>
      </c>
      <c r="E395" s="13">
        <f t="shared" si="16"/>
        <v>450</v>
      </c>
      <c r="F395" s="6">
        <v>600</v>
      </c>
      <c r="G395" s="12" t="s">
        <v>713</v>
      </c>
      <c r="H395" s="12" t="s">
        <v>1088</v>
      </c>
      <c r="I395" s="10">
        <v>121500</v>
      </c>
      <c r="J395" s="11">
        <v>0.45</v>
      </c>
      <c r="K395" s="13">
        <f t="shared" si="17"/>
        <v>270000</v>
      </c>
      <c r="L395" s="4" t="s">
        <v>31</v>
      </c>
      <c r="M395">
        <f>_xlfn.RANK.EQ(I395,I$6:I2889,1)</f>
        <v>1785</v>
      </c>
      <c r="N395">
        <f>_xlfn.RANK.EQ(I395,I$6:I2889,0)</f>
        <v>706</v>
      </c>
    </row>
    <row r="396" spans="2:14" ht="14.25" customHeight="1">
      <c r="B396" s="4" t="s">
        <v>150</v>
      </c>
      <c r="C396" s="4" t="s">
        <v>151</v>
      </c>
      <c r="D396" s="4" t="s">
        <v>662</v>
      </c>
      <c r="E396" s="13">
        <f t="shared" si="16"/>
        <v>500</v>
      </c>
      <c r="F396" s="6">
        <v>500</v>
      </c>
      <c r="G396" s="12" t="s">
        <v>715</v>
      </c>
      <c r="H396" s="12" t="s">
        <v>1086</v>
      </c>
      <c r="I396" s="10">
        <v>75000</v>
      </c>
      <c r="J396" s="11">
        <v>0.3</v>
      </c>
      <c r="K396" s="13">
        <f t="shared" si="17"/>
        <v>250000</v>
      </c>
      <c r="L396" s="4" t="s">
        <v>31</v>
      </c>
      <c r="M396">
        <f>_xlfn.RANK.EQ(I396,I$6:I2890,1)</f>
        <v>1086</v>
      </c>
      <c r="N396">
        <f>_xlfn.RANK.EQ(I396,I$6:I2890,0)</f>
        <v>1392</v>
      </c>
    </row>
    <row r="397" spans="2:14" ht="14.25" customHeight="1">
      <c r="B397" s="4" t="s">
        <v>150</v>
      </c>
      <c r="C397" s="4" t="s">
        <v>151</v>
      </c>
      <c r="D397" s="4" t="s">
        <v>662</v>
      </c>
      <c r="E397" s="13">
        <f t="shared" si="16"/>
        <v>550</v>
      </c>
      <c r="F397" s="6">
        <v>875</v>
      </c>
      <c r="G397" s="12" t="s">
        <v>717</v>
      </c>
      <c r="H397" s="12" t="s">
        <v>1087</v>
      </c>
      <c r="I397" s="10">
        <v>240625</v>
      </c>
      <c r="J397" s="11">
        <v>0.5</v>
      </c>
      <c r="K397" s="13">
        <f t="shared" si="17"/>
        <v>481250</v>
      </c>
      <c r="L397" s="4" t="s">
        <v>31</v>
      </c>
      <c r="M397">
        <f>_xlfn.RANK.EQ(I397,I$6:I2891,1)</f>
        <v>2396</v>
      </c>
      <c r="N397">
        <f>_xlfn.RANK.EQ(I397,I$6:I2891,0)</f>
        <v>99</v>
      </c>
    </row>
    <row r="398" spans="2:14" ht="14.25" customHeight="1">
      <c r="B398" s="4" t="s">
        <v>150</v>
      </c>
      <c r="C398" s="4" t="s">
        <v>151</v>
      </c>
      <c r="D398" s="4" t="s">
        <v>662</v>
      </c>
      <c r="E398" s="13">
        <f t="shared" si="16"/>
        <v>450</v>
      </c>
      <c r="F398" s="6">
        <v>825</v>
      </c>
      <c r="G398" s="12" t="s">
        <v>521</v>
      </c>
      <c r="H398" s="12" t="s">
        <v>1087</v>
      </c>
      <c r="I398" s="10">
        <v>148500</v>
      </c>
      <c r="J398" s="11">
        <v>0.4</v>
      </c>
      <c r="K398" s="13">
        <f t="shared" si="17"/>
        <v>371250</v>
      </c>
      <c r="L398" s="4" t="s">
        <v>31</v>
      </c>
      <c r="M398">
        <f>_xlfn.RANK.EQ(I398,I$6:I2892,1)</f>
        <v>2033</v>
      </c>
      <c r="N398">
        <f>_xlfn.RANK.EQ(I398,I$6:I2892,0)</f>
        <v>452</v>
      </c>
    </row>
    <row r="399" spans="2:14" ht="14.25" customHeight="1">
      <c r="B399" s="4" t="s">
        <v>150</v>
      </c>
      <c r="C399" s="4" t="s">
        <v>151</v>
      </c>
      <c r="D399" s="4" t="s">
        <v>662</v>
      </c>
      <c r="E399" s="13">
        <f t="shared" si="16"/>
        <v>500</v>
      </c>
      <c r="F399" s="6">
        <v>825</v>
      </c>
      <c r="G399" s="12" t="s">
        <v>674</v>
      </c>
      <c r="H399" s="12" t="s">
        <v>1087</v>
      </c>
      <c r="I399" s="10">
        <v>165000</v>
      </c>
      <c r="J399" s="11">
        <v>0.4</v>
      </c>
      <c r="K399" s="13">
        <f t="shared" si="17"/>
        <v>412500</v>
      </c>
      <c r="L399" s="4" t="s">
        <v>31</v>
      </c>
      <c r="M399">
        <f>_xlfn.RANK.EQ(I399,I$6:I2893,1)</f>
        <v>2152</v>
      </c>
      <c r="N399">
        <f>_xlfn.RANK.EQ(I399,I$6:I2893,0)</f>
        <v>337</v>
      </c>
    </row>
    <row r="400" spans="2:14" ht="14.25" customHeight="1">
      <c r="B400" s="4" t="s">
        <v>150</v>
      </c>
      <c r="C400" s="4" t="s">
        <v>151</v>
      </c>
      <c r="D400" s="4" t="s">
        <v>662</v>
      </c>
      <c r="E400" s="13">
        <f t="shared" si="16"/>
        <v>450</v>
      </c>
      <c r="F400" s="6">
        <v>975</v>
      </c>
      <c r="G400" s="12" t="s">
        <v>720</v>
      </c>
      <c r="H400" s="12" t="s">
        <v>1086</v>
      </c>
      <c r="I400" s="10">
        <v>175500</v>
      </c>
      <c r="J400" s="11">
        <v>0.4</v>
      </c>
      <c r="K400" s="13">
        <f t="shared" si="17"/>
        <v>438750</v>
      </c>
      <c r="L400" s="4" t="s">
        <v>31</v>
      </c>
      <c r="M400">
        <f>_xlfn.RANK.EQ(I400,I$6:I2894,1)</f>
        <v>2214</v>
      </c>
      <c r="N400">
        <f>_xlfn.RANK.EQ(I400,I$6:I2894,0)</f>
        <v>280</v>
      </c>
    </row>
    <row r="401" spans="2:14" ht="14.25" customHeight="1">
      <c r="B401" s="4" t="s">
        <v>150</v>
      </c>
      <c r="C401" s="4" t="s">
        <v>151</v>
      </c>
      <c r="D401" s="4" t="s">
        <v>662</v>
      </c>
      <c r="E401" s="13">
        <f t="shared" si="16"/>
        <v>450</v>
      </c>
      <c r="F401" s="6">
        <v>575</v>
      </c>
      <c r="G401" s="12" t="s">
        <v>501</v>
      </c>
      <c r="H401" s="12" t="s">
        <v>1087</v>
      </c>
      <c r="I401" s="10">
        <v>129375</v>
      </c>
      <c r="J401" s="11">
        <v>0.5</v>
      </c>
      <c r="K401" s="13">
        <f t="shared" si="17"/>
        <v>258750</v>
      </c>
      <c r="L401" s="4" t="s">
        <v>31</v>
      </c>
      <c r="M401">
        <f>_xlfn.RANK.EQ(I401,I$6:I2895,1)</f>
        <v>1866</v>
      </c>
      <c r="N401">
        <f>_xlfn.RANK.EQ(I401,I$6:I2895,0)</f>
        <v>627</v>
      </c>
    </row>
    <row r="402" spans="2:14" ht="14.25" customHeight="1">
      <c r="B402" s="4" t="s">
        <v>150</v>
      </c>
      <c r="C402" s="4" t="s">
        <v>151</v>
      </c>
      <c r="D402" s="4" t="s">
        <v>662</v>
      </c>
      <c r="E402" s="13">
        <f t="shared" si="16"/>
        <v>500</v>
      </c>
      <c r="F402" s="6">
        <v>575</v>
      </c>
      <c r="G402" s="12" t="s">
        <v>478</v>
      </c>
      <c r="H402" s="12" t="s">
        <v>1086</v>
      </c>
      <c r="I402" s="10">
        <v>100625</v>
      </c>
      <c r="J402" s="11">
        <v>0.35</v>
      </c>
      <c r="K402" s="13">
        <f t="shared" si="17"/>
        <v>287500</v>
      </c>
      <c r="L402" s="4" t="s">
        <v>31</v>
      </c>
      <c r="M402">
        <f>_xlfn.RANK.EQ(I402,I$6:I2896,1)</f>
        <v>1548</v>
      </c>
      <c r="N402">
        <f>_xlfn.RANK.EQ(I402,I$6:I2896,0)</f>
        <v>945</v>
      </c>
    </row>
    <row r="403" spans="2:14" ht="14.25" customHeight="1">
      <c r="B403" s="4" t="s">
        <v>150</v>
      </c>
      <c r="C403" s="4" t="s">
        <v>151</v>
      </c>
      <c r="D403" s="4" t="s">
        <v>662</v>
      </c>
      <c r="E403" s="13">
        <f t="shared" si="16"/>
        <v>599.99999999999989</v>
      </c>
      <c r="F403" s="6">
        <v>850</v>
      </c>
      <c r="G403" s="12" t="s">
        <v>132</v>
      </c>
      <c r="H403" s="12" t="s">
        <v>1086</v>
      </c>
      <c r="I403" s="10">
        <v>280500</v>
      </c>
      <c r="J403" s="11">
        <v>0.55000000000000004</v>
      </c>
      <c r="K403" s="13">
        <f t="shared" si="17"/>
        <v>509999.99999999994</v>
      </c>
      <c r="L403" s="4" t="s">
        <v>31</v>
      </c>
      <c r="M403">
        <f>_xlfn.RANK.EQ(I403,I$6:I2897,1)</f>
        <v>2452</v>
      </c>
      <c r="N403">
        <f>_xlfn.RANK.EQ(I403,I$6:I2897,0)</f>
        <v>43</v>
      </c>
    </row>
    <row r="404" spans="2:14" ht="14.25" customHeight="1">
      <c r="B404" s="4" t="s">
        <v>150</v>
      </c>
      <c r="C404" s="4" t="s">
        <v>151</v>
      </c>
      <c r="D404" s="4" t="s">
        <v>662</v>
      </c>
      <c r="E404" s="13">
        <f t="shared" si="16"/>
        <v>500</v>
      </c>
      <c r="F404" s="6">
        <v>800</v>
      </c>
      <c r="G404" s="12" t="s">
        <v>724</v>
      </c>
      <c r="H404" s="12" t="s">
        <v>1088</v>
      </c>
      <c r="I404" s="10">
        <v>160000</v>
      </c>
      <c r="J404" s="11">
        <v>0.4</v>
      </c>
      <c r="K404" s="13">
        <f t="shared" si="17"/>
        <v>400000</v>
      </c>
      <c r="L404" s="4" t="s">
        <v>31</v>
      </c>
      <c r="M404">
        <f>_xlfn.RANK.EQ(I404,I$6:I2898,1)</f>
        <v>2116</v>
      </c>
      <c r="N404">
        <f>_xlfn.RANK.EQ(I404,I$6:I2898,0)</f>
        <v>374</v>
      </c>
    </row>
    <row r="405" spans="2:14" ht="14.25" customHeight="1">
      <c r="B405" s="4" t="s">
        <v>150</v>
      </c>
      <c r="C405" s="4" t="s">
        <v>151</v>
      </c>
      <c r="D405" s="4" t="s">
        <v>662</v>
      </c>
      <c r="E405" s="13">
        <f t="shared" si="16"/>
        <v>550</v>
      </c>
      <c r="F405" s="6">
        <v>800</v>
      </c>
      <c r="G405" s="12" t="s">
        <v>143</v>
      </c>
      <c r="H405" s="12" t="s">
        <v>1087</v>
      </c>
      <c r="I405" s="10">
        <v>176000</v>
      </c>
      <c r="J405" s="11">
        <v>0.4</v>
      </c>
      <c r="K405" s="13">
        <f t="shared" si="17"/>
        <v>440000</v>
      </c>
      <c r="L405" s="4" t="s">
        <v>31</v>
      </c>
      <c r="M405">
        <f>_xlfn.RANK.EQ(I405,I$6:I2899,1)</f>
        <v>2217</v>
      </c>
      <c r="N405">
        <f>_xlfn.RANK.EQ(I405,I$6:I2899,0)</f>
        <v>279</v>
      </c>
    </row>
    <row r="406" spans="2:14" ht="14.25" customHeight="1">
      <c r="B406" s="4" t="s">
        <v>150</v>
      </c>
      <c r="C406" s="4" t="s">
        <v>151</v>
      </c>
      <c r="D406" s="4" t="s">
        <v>662</v>
      </c>
      <c r="E406" s="13">
        <f t="shared" si="16"/>
        <v>500</v>
      </c>
      <c r="F406" s="6">
        <v>975</v>
      </c>
      <c r="G406" s="12" t="s">
        <v>33</v>
      </c>
      <c r="H406" s="12" t="s">
        <v>1087</v>
      </c>
      <c r="I406" s="10">
        <v>195000</v>
      </c>
      <c r="J406" s="11">
        <v>0.4</v>
      </c>
      <c r="K406" s="13">
        <f t="shared" si="17"/>
        <v>487500</v>
      </c>
      <c r="L406" s="4" t="s">
        <v>31</v>
      </c>
      <c r="M406">
        <f>_xlfn.RANK.EQ(I406,I$6:I2900,1)</f>
        <v>2292</v>
      </c>
      <c r="N406">
        <f>_xlfn.RANK.EQ(I406,I$6:I2900,0)</f>
        <v>203</v>
      </c>
    </row>
    <row r="407" spans="2:14" ht="14.25" customHeight="1">
      <c r="B407" s="4" t="s">
        <v>150</v>
      </c>
      <c r="C407" s="4" t="s">
        <v>151</v>
      </c>
      <c r="D407" s="4" t="s">
        <v>662</v>
      </c>
      <c r="E407" s="13">
        <f t="shared" si="16"/>
        <v>500</v>
      </c>
      <c r="F407" s="6">
        <v>525</v>
      </c>
      <c r="G407" s="12" t="s">
        <v>93</v>
      </c>
      <c r="H407" s="12" t="s">
        <v>1087</v>
      </c>
      <c r="I407" s="10">
        <v>131250</v>
      </c>
      <c r="J407" s="11">
        <v>0.5</v>
      </c>
      <c r="K407" s="13">
        <f t="shared" si="17"/>
        <v>262500</v>
      </c>
      <c r="L407" s="4" t="s">
        <v>31</v>
      </c>
      <c r="M407">
        <f>_xlfn.RANK.EQ(I407,I$6:I2901,1)</f>
        <v>1892</v>
      </c>
      <c r="N407">
        <f>_xlfn.RANK.EQ(I407,I$6:I2901,0)</f>
        <v>597</v>
      </c>
    </row>
    <row r="408" spans="2:14" ht="14.25" customHeight="1">
      <c r="B408" s="4" t="s">
        <v>150</v>
      </c>
      <c r="C408" s="4" t="s">
        <v>151</v>
      </c>
      <c r="D408" s="4" t="s">
        <v>662</v>
      </c>
      <c r="E408" s="13">
        <f t="shared" si="16"/>
        <v>550</v>
      </c>
      <c r="F408" s="6">
        <v>525</v>
      </c>
      <c r="G408" s="12" t="s">
        <v>302</v>
      </c>
      <c r="H408" s="12" t="s">
        <v>1086</v>
      </c>
      <c r="I408" s="10">
        <v>101062.5</v>
      </c>
      <c r="J408" s="11">
        <v>0.35</v>
      </c>
      <c r="K408" s="13">
        <f t="shared" si="17"/>
        <v>288750</v>
      </c>
      <c r="L408" s="4" t="s">
        <v>31</v>
      </c>
      <c r="M408">
        <f>_xlfn.RANK.EQ(I408,I$6:I2902,1)</f>
        <v>1552</v>
      </c>
      <c r="N408">
        <f>_xlfn.RANK.EQ(I408,I$6:I2902,0)</f>
        <v>935</v>
      </c>
    </row>
    <row r="409" spans="2:14" ht="14.25" customHeight="1">
      <c r="B409" s="4" t="s">
        <v>150</v>
      </c>
      <c r="C409" s="4" t="s">
        <v>151</v>
      </c>
      <c r="D409" s="4" t="s">
        <v>662</v>
      </c>
      <c r="E409" s="13">
        <f t="shared" si="16"/>
        <v>599.99999999999989</v>
      </c>
      <c r="F409" s="6">
        <v>775</v>
      </c>
      <c r="G409" s="12" t="s">
        <v>66</v>
      </c>
      <c r="H409" s="12" t="s">
        <v>1087</v>
      </c>
      <c r="I409" s="10">
        <v>255750</v>
      </c>
      <c r="J409" s="11">
        <v>0.55000000000000004</v>
      </c>
      <c r="K409" s="13">
        <f t="shared" si="17"/>
        <v>464999.99999999994</v>
      </c>
      <c r="L409" s="4" t="s">
        <v>31</v>
      </c>
      <c r="M409">
        <f>_xlfn.RANK.EQ(I409,I$6:I2903,1)</f>
        <v>2422</v>
      </c>
      <c r="N409">
        <f>_xlfn.RANK.EQ(I409,I$6:I2903,0)</f>
        <v>74</v>
      </c>
    </row>
    <row r="410" spans="2:14" ht="14.25" customHeight="1">
      <c r="B410" s="4" t="s">
        <v>150</v>
      </c>
      <c r="C410" s="4" t="s">
        <v>151</v>
      </c>
      <c r="D410" s="4" t="s">
        <v>662</v>
      </c>
      <c r="E410" s="13">
        <f t="shared" si="16"/>
        <v>550</v>
      </c>
      <c r="F410" s="6">
        <v>725</v>
      </c>
      <c r="G410" s="12" t="s">
        <v>97</v>
      </c>
      <c r="H410" s="12" t="s">
        <v>1086</v>
      </c>
      <c r="I410" s="10">
        <v>159500</v>
      </c>
      <c r="J410" s="11">
        <v>0.4</v>
      </c>
      <c r="K410" s="13">
        <f t="shared" si="17"/>
        <v>398750</v>
      </c>
      <c r="L410" s="4" t="s">
        <v>31</v>
      </c>
      <c r="M410">
        <f>_xlfn.RANK.EQ(I410,I$6:I2904,1)</f>
        <v>2113</v>
      </c>
      <c r="N410">
        <f>_xlfn.RANK.EQ(I410,I$6:I2904,0)</f>
        <v>381</v>
      </c>
    </row>
    <row r="411" spans="2:14" ht="14.25" customHeight="1">
      <c r="B411" s="4" t="s">
        <v>150</v>
      </c>
      <c r="C411" s="4" t="s">
        <v>151</v>
      </c>
      <c r="D411" s="4" t="s">
        <v>662</v>
      </c>
      <c r="E411" s="13">
        <f t="shared" si="16"/>
        <v>550</v>
      </c>
      <c r="F411" s="6">
        <v>675</v>
      </c>
      <c r="G411" s="12" t="s">
        <v>217</v>
      </c>
      <c r="H411" s="12" t="s">
        <v>1087</v>
      </c>
      <c r="I411" s="10">
        <v>148500</v>
      </c>
      <c r="J411" s="11">
        <v>0.4</v>
      </c>
      <c r="K411" s="13">
        <f t="shared" si="17"/>
        <v>371250</v>
      </c>
      <c r="L411" s="4" t="s">
        <v>31</v>
      </c>
      <c r="M411">
        <f>_xlfn.RANK.EQ(I411,I$6:I2905,1)</f>
        <v>2033</v>
      </c>
      <c r="N411">
        <f>_xlfn.RANK.EQ(I411,I$6:I2905,0)</f>
        <v>452</v>
      </c>
    </row>
    <row r="412" spans="2:14" ht="14.25" customHeight="1">
      <c r="B412" s="4" t="s">
        <v>150</v>
      </c>
      <c r="C412" s="4" t="s">
        <v>151</v>
      </c>
      <c r="D412" s="4" t="s">
        <v>662</v>
      </c>
      <c r="E412" s="13">
        <f t="shared" si="16"/>
        <v>600</v>
      </c>
      <c r="F412" s="6">
        <v>725</v>
      </c>
      <c r="G412" s="12" t="s">
        <v>730</v>
      </c>
      <c r="H412" s="12" t="s">
        <v>1088</v>
      </c>
      <c r="I412" s="10">
        <v>174000</v>
      </c>
      <c r="J412" s="11">
        <v>0.4</v>
      </c>
      <c r="K412" s="13">
        <f t="shared" si="17"/>
        <v>435000</v>
      </c>
      <c r="L412" s="4" t="s">
        <v>31</v>
      </c>
      <c r="M412">
        <f>_xlfn.RANK.EQ(I412,I$6:I2906,1)</f>
        <v>2206</v>
      </c>
      <c r="N412">
        <f>_xlfn.RANK.EQ(I412,I$6:I2906,0)</f>
        <v>289</v>
      </c>
    </row>
    <row r="413" spans="2:14" ht="14.25" customHeight="1">
      <c r="B413" s="4" t="s">
        <v>150</v>
      </c>
      <c r="C413" s="4" t="s">
        <v>151</v>
      </c>
      <c r="D413" s="4" t="s">
        <v>662</v>
      </c>
      <c r="E413" s="13">
        <f t="shared" si="16"/>
        <v>600</v>
      </c>
      <c r="F413" s="6">
        <v>450</v>
      </c>
      <c r="G413" s="12" t="s">
        <v>215</v>
      </c>
      <c r="H413" s="12" t="s">
        <v>1087</v>
      </c>
      <c r="I413" s="10">
        <v>135000</v>
      </c>
      <c r="J413" s="11">
        <v>0.5</v>
      </c>
      <c r="K413" s="13">
        <f t="shared" si="17"/>
        <v>270000</v>
      </c>
      <c r="L413" s="4" t="s">
        <v>31</v>
      </c>
      <c r="M413">
        <f>_xlfn.RANK.EQ(I413,I$6:I2907,1)</f>
        <v>1928</v>
      </c>
      <c r="N413">
        <f>_xlfn.RANK.EQ(I413,I$6:I2907,0)</f>
        <v>556</v>
      </c>
    </row>
    <row r="414" spans="2:14" ht="14.25" customHeight="1">
      <c r="B414" s="4" t="s">
        <v>150</v>
      </c>
      <c r="C414" s="4" t="s">
        <v>151</v>
      </c>
      <c r="D414" s="4" t="s">
        <v>662</v>
      </c>
      <c r="E414" s="13">
        <f t="shared" si="16"/>
        <v>550.00000000000011</v>
      </c>
      <c r="F414" s="6">
        <v>450</v>
      </c>
      <c r="G414" s="12" t="s">
        <v>63</v>
      </c>
      <c r="H414" s="12" t="s">
        <v>1087</v>
      </c>
      <c r="I414" s="10">
        <v>86625</v>
      </c>
      <c r="J414" s="11">
        <v>0.35</v>
      </c>
      <c r="K414" s="13">
        <f t="shared" si="17"/>
        <v>247500.00000000003</v>
      </c>
      <c r="L414" s="4" t="s">
        <v>31</v>
      </c>
      <c r="M414">
        <f>_xlfn.RANK.EQ(I414,I$6:I2908,1)</f>
        <v>1321</v>
      </c>
      <c r="N414">
        <f>_xlfn.RANK.EQ(I414,I$6:I2908,0)</f>
        <v>1156</v>
      </c>
    </row>
    <row r="415" spans="2:14" ht="14.25" customHeight="1">
      <c r="B415" s="4" t="s">
        <v>150</v>
      </c>
      <c r="C415" s="4" t="s">
        <v>151</v>
      </c>
      <c r="D415" s="4" t="s">
        <v>662</v>
      </c>
      <c r="E415" s="13">
        <f t="shared" si="16"/>
        <v>500</v>
      </c>
      <c r="F415" s="6">
        <v>675</v>
      </c>
      <c r="G415" s="12" t="s">
        <v>240</v>
      </c>
      <c r="H415" s="12" t="s">
        <v>1087</v>
      </c>
      <c r="I415" s="10">
        <v>185625</v>
      </c>
      <c r="J415" s="11">
        <v>0.55000000000000004</v>
      </c>
      <c r="K415" s="13">
        <f t="shared" si="17"/>
        <v>337500</v>
      </c>
      <c r="L415" s="4" t="s">
        <v>31</v>
      </c>
      <c r="M415">
        <f>_xlfn.RANK.EQ(I415,I$6:I2909,1)</f>
        <v>2260</v>
      </c>
      <c r="N415">
        <f>_xlfn.RANK.EQ(I415,I$6:I2909,0)</f>
        <v>234</v>
      </c>
    </row>
    <row r="416" spans="2:14" ht="14.25" customHeight="1">
      <c r="B416" s="4" t="s">
        <v>150</v>
      </c>
      <c r="C416" s="4" t="s">
        <v>151</v>
      </c>
      <c r="D416" s="4" t="s">
        <v>662</v>
      </c>
      <c r="E416" s="13">
        <f t="shared" si="16"/>
        <v>400</v>
      </c>
      <c r="F416" s="6">
        <v>625</v>
      </c>
      <c r="G416" s="12" t="s">
        <v>734</v>
      </c>
      <c r="H416" s="12" t="s">
        <v>1089</v>
      </c>
      <c r="I416" s="10">
        <v>100000</v>
      </c>
      <c r="J416" s="11">
        <v>0.4</v>
      </c>
      <c r="K416" s="13">
        <f t="shared" si="17"/>
        <v>250000</v>
      </c>
      <c r="L416" s="4" t="s">
        <v>31</v>
      </c>
      <c r="M416">
        <f>_xlfn.RANK.EQ(I416,I$6:I2910,1)</f>
        <v>1530</v>
      </c>
      <c r="N416">
        <f>_xlfn.RANK.EQ(I416,I$6:I2910,0)</f>
        <v>949</v>
      </c>
    </row>
    <row r="417" spans="2:14" ht="14.25" customHeight="1">
      <c r="B417" s="4" t="s">
        <v>150</v>
      </c>
      <c r="C417" s="4" t="s">
        <v>151</v>
      </c>
      <c r="D417" s="4" t="s">
        <v>662</v>
      </c>
      <c r="E417" s="13">
        <f t="shared" si="16"/>
        <v>400</v>
      </c>
      <c r="F417" s="6">
        <v>625</v>
      </c>
      <c r="G417" s="12" t="s">
        <v>213</v>
      </c>
      <c r="H417" s="12" t="s">
        <v>1087</v>
      </c>
      <c r="I417" s="10">
        <v>100000</v>
      </c>
      <c r="J417" s="11">
        <v>0.4</v>
      </c>
      <c r="K417" s="13">
        <f t="shared" si="17"/>
        <v>250000</v>
      </c>
      <c r="L417" s="4" t="s">
        <v>31</v>
      </c>
      <c r="M417">
        <f>_xlfn.RANK.EQ(I417,I$6:I2911,1)</f>
        <v>1530</v>
      </c>
      <c r="N417">
        <f>_xlfn.RANK.EQ(I417,I$6:I2911,0)</f>
        <v>949</v>
      </c>
    </row>
    <row r="418" spans="2:14" ht="14.25" customHeight="1">
      <c r="B418" s="4" t="s">
        <v>150</v>
      </c>
      <c r="C418" s="4" t="s">
        <v>151</v>
      </c>
      <c r="D418" s="4" t="s">
        <v>662</v>
      </c>
      <c r="E418" s="13">
        <f t="shared" si="16"/>
        <v>450</v>
      </c>
      <c r="F418" s="6">
        <v>575</v>
      </c>
      <c r="G418" s="12" t="s">
        <v>737</v>
      </c>
      <c r="H418" s="12" t="s">
        <v>1088</v>
      </c>
      <c r="I418" s="10">
        <v>103500</v>
      </c>
      <c r="J418" s="11">
        <v>0.4</v>
      </c>
      <c r="K418" s="13">
        <f t="shared" si="17"/>
        <v>258750</v>
      </c>
      <c r="L418" s="4" t="s">
        <v>31</v>
      </c>
      <c r="M418">
        <f>_xlfn.RANK.EQ(I418,I$6:I2912,1)</f>
        <v>1578</v>
      </c>
      <c r="N418">
        <f>_xlfn.RANK.EQ(I418,I$6:I2912,0)</f>
        <v>915</v>
      </c>
    </row>
    <row r="419" spans="2:14" ht="14.25" customHeight="1">
      <c r="B419" s="4" t="s">
        <v>150</v>
      </c>
      <c r="C419" s="4" t="s">
        <v>151</v>
      </c>
      <c r="D419" s="4" t="s">
        <v>662</v>
      </c>
      <c r="E419" s="13">
        <f t="shared" si="16"/>
        <v>450</v>
      </c>
      <c r="F419" s="6">
        <v>425</v>
      </c>
      <c r="G419" s="12" t="s">
        <v>59</v>
      </c>
      <c r="H419" s="12" t="s">
        <v>1087</v>
      </c>
      <c r="I419" s="10">
        <v>95625</v>
      </c>
      <c r="J419" s="11">
        <v>0.5</v>
      </c>
      <c r="K419" s="13">
        <f t="shared" si="17"/>
        <v>191250</v>
      </c>
      <c r="L419" s="4" t="s">
        <v>31</v>
      </c>
      <c r="M419">
        <f>_xlfn.RANK.EQ(I419,I$6:I2913,1)</f>
        <v>1485</v>
      </c>
      <c r="N419">
        <f>_xlfn.RANK.EQ(I419,I$6:I2913,0)</f>
        <v>1009</v>
      </c>
    </row>
    <row r="420" spans="2:14" ht="14.25" customHeight="1">
      <c r="B420" s="4" t="s">
        <v>150</v>
      </c>
      <c r="C420" s="4" t="s">
        <v>151</v>
      </c>
      <c r="D420" s="4" t="s">
        <v>662</v>
      </c>
      <c r="E420" s="13">
        <f t="shared" si="16"/>
        <v>400</v>
      </c>
      <c r="F420" s="6">
        <v>400</v>
      </c>
      <c r="G420" s="12" t="s">
        <v>450</v>
      </c>
      <c r="H420" s="12" t="s">
        <v>1086</v>
      </c>
      <c r="I420" s="10">
        <v>56000</v>
      </c>
      <c r="J420" s="11">
        <v>0.35</v>
      </c>
      <c r="K420" s="13">
        <f t="shared" si="17"/>
        <v>160000</v>
      </c>
      <c r="L420" s="4" t="s">
        <v>31</v>
      </c>
      <c r="M420">
        <f>_xlfn.RANK.EQ(I420,I$6:I2914,1)</f>
        <v>708</v>
      </c>
      <c r="N420">
        <f>_xlfn.RANK.EQ(I420,I$6:I2914,0)</f>
        <v>1779</v>
      </c>
    </row>
    <row r="421" spans="2:14" ht="14.25" customHeight="1">
      <c r="B421" s="4" t="s">
        <v>150</v>
      </c>
      <c r="C421" s="4" t="s">
        <v>151</v>
      </c>
      <c r="D421" s="4" t="s">
        <v>662</v>
      </c>
      <c r="E421" s="13">
        <f t="shared" si="16"/>
        <v>500</v>
      </c>
      <c r="F421" s="6">
        <v>575</v>
      </c>
      <c r="G421" s="12" t="s">
        <v>740</v>
      </c>
      <c r="H421" s="12" t="s">
        <v>1087</v>
      </c>
      <c r="I421" s="10">
        <v>158125</v>
      </c>
      <c r="J421" s="11">
        <v>0.55000000000000004</v>
      </c>
      <c r="K421" s="13">
        <f t="shared" si="17"/>
        <v>287500</v>
      </c>
      <c r="L421" s="4" t="s">
        <v>31</v>
      </c>
      <c r="M421">
        <f>_xlfn.RANK.EQ(I421,I$6:I2915,1)</f>
        <v>2101</v>
      </c>
      <c r="N421">
        <f>_xlfn.RANK.EQ(I421,I$6:I2915,0)</f>
        <v>392</v>
      </c>
    </row>
    <row r="422" spans="2:14" ht="14.25" customHeight="1">
      <c r="B422" s="4" t="s">
        <v>150</v>
      </c>
      <c r="C422" s="4" t="s">
        <v>151</v>
      </c>
      <c r="D422" s="4" t="s">
        <v>662</v>
      </c>
      <c r="E422" s="13">
        <f t="shared" si="16"/>
        <v>400</v>
      </c>
      <c r="F422" s="6">
        <v>725</v>
      </c>
      <c r="G422" s="12" t="s">
        <v>276</v>
      </c>
      <c r="H422" s="12" t="s">
        <v>1087</v>
      </c>
      <c r="I422" s="10">
        <v>116000</v>
      </c>
      <c r="J422" s="11">
        <v>0.4</v>
      </c>
      <c r="K422" s="13">
        <f t="shared" si="17"/>
        <v>290000</v>
      </c>
      <c r="L422" s="4" t="s">
        <v>31</v>
      </c>
      <c r="M422">
        <f>_xlfn.RANK.EQ(I422,I$6:I2916,1)</f>
        <v>1733</v>
      </c>
      <c r="N422">
        <f>_xlfn.RANK.EQ(I422,I$6:I2916,0)</f>
        <v>760</v>
      </c>
    </row>
    <row r="423" spans="2:14" ht="14.25" customHeight="1">
      <c r="B423" s="4" t="s">
        <v>150</v>
      </c>
      <c r="C423" s="4" t="s">
        <v>151</v>
      </c>
      <c r="D423" s="4" t="s">
        <v>662</v>
      </c>
      <c r="E423" s="13">
        <f t="shared" si="16"/>
        <v>400</v>
      </c>
      <c r="F423" s="6">
        <v>725</v>
      </c>
      <c r="G423" s="12" t="s">
        <v>37</v>
      </c>
      <c r="H423" s="12" t="s">
        <v>1086</v>
      </c>
      <c r="I423" s="10">
        <v>116000</v>
      </c>
      <c r="J423" s="11">
        <v>0.4</v>
      </c>
      <c r="K423" s="13">
        <f t="shared" si="17"/>
        <v>290000</v>
      </c>
      <c r="L423" s="4" t="s">
        <v>31</v>
      </c>
      <c r="M423">
        <f>_xlfn.RANK.EQ(I423,I$6:I2917,1)</f>
        <v>1733</v>
      </c>
      <c r="N423">
        <f>_xlfn.RANK.EQ(I423,I$6:I2917,0)</f>
        <v>760</v>
      </c>
    </row>
    <row r="424" spans="2:14" ht="14.25" customHeight="1">
      <c r="B424" s="4" t="s">
        <v>150</v>
      </c>
      <c r="C424" s="4" t="s">
        <v>151</v>
      </c>
      <c r="D424" s="4" t="s">
        <v>662</v>
      </c>
      <c r="E424" s="13">
        <f t="shared" si="16"/>
        <v>650</v>
      </c>
      <c r="F424" s="6">
        <v>650</v>
      </c>
      <c r="G424" s="12" t="s">
        <v>279</v>
      </c>
      <c r="H424" s="12" t="s">
        <v>1087</v>
      </c>
      <c r="I424" s="10">
        <v>169000</v>
      </c>
      <c r="J424" s="11">
        <v>0.4</v>
      </c>
      <c r="K424" s="13">
        <f t="shared" si="17"/>
        <v>422500</v>
      </c>
      <c r="L424" s="4" t="s">
        <v>31</v>
      </c>
      <c r="M424">
        <f>_xlfn.RANK.EQ(I424,I$6:I2918,1)</f>
        <v>2177</v>
      </c>
      <c r="N424">
        <f>_xlfn.RANK.EQ(I424,I$6:I2918,0)</f>
        <v>318</v>
      </c>
    </row>
    <row r="425" spans="2:14" ht="14.25" customHeight="1">
      <c r="B425" s="4" t="s">
        <v>150</v>
      </c>
      <c r="C425" s="4" t="s">
        <v>151</v>
      </c>
      <c r="D425" s="4" t="s">
        <v>662</v>
      </c>
      <c r="E425" s="13">
        <f t="shared" si="16"/>
        <v>650</v>
      </c>
      <c r="F425" s="6">
        <v>500</v>
      </c>
      <c r="G425" s="12" t="s">
        <v>745</v>
      </c>
      <c r="H425" s="12" t="s">
        <v>1086</v>
      </c>
      <c r="I425" s="10">
        <v>162500</v>
      </c>
      <c r="J425" s="11">
        <v>0.5</v>
      </c>
      <c r="K425" s="13">
        <f t="shared" si="17"/>
        <v>325000</v>
      </c>
      <c r="L425" s="4" t="s">
        <v>31</v>
      </c>
      <c r="M425">
        <f>_xlfn.RANK.EQ(I425,I$6:I2919,1)</f>
        <v>2142</v>
      </c>
      <c r="N425">
        <f>_xlfn.RANK.EQ(I425,I$6:I2919,0)</f>
        <v>351</v>
      </c>
    </row>
    <row r="426" spans="2:14" ht="14.25" customHeight="1">
      <c r="B426" s="4" t="s">
        <v>150</v>
      </c>
      <c r="C426" s="4" t="s">
        <v>151</v>
      </c>
      <c r="D426" s="4" t="s">
        <v>662</v>
      </c>
      <c r="E426" s="13">
        <f t="shared" si="16"/>
        <v>600</v>
      </c>
      <c r="F426" s="6">
        <v>475</v>
      </c>
      <c r="G426" s="12" t="s">
        <v>350</v>
      </c>
      <c r="H426" s="12" t="s">
        <v>1087</v>
      </c>
      <c r="I426" s="10">
        <v>99750</v>
      </c>
      <c r="J426" s="11">
        <v>0.35</v>
      </c>
      <c r="K426" s="13">
        <f t="shared" si="17"/>
        <v>285000</v>
      </c>
      <c r="L426" s="4" t="s">
        <v>31</v>
      </c>
      <c r="M426">
        <f>_xlfn.RANK.EQ(I426,I$6:I2920,1)</f>
        <v>1526</v>
      </c>
      <c r="N426">
        <f>_xlfn.RANK.EQ(I426,I$6:I2920,0)</f>
        <v>967</v>
      </c>
    </row>
    <row r="427" spans="2:14" ht="14.25" customHeight="1">
      <c r="B427" s="4" t="s">
        <v>150</v>
      </c>
      <c r="C427" s="4" t="s">
        <v>151</v>
      </c>
      <c r="D427" s="4" t="s">
        <v>662</v>
      </c>
      <c r="E427" s="13">
        <f t="shared" si="16"/>
        <v>699.99999999999989</v>
      </c>
      <c r="F427" s="6">
        <v>675</v>
      </c>
      <c r="G427" s="12" t="s">
        <v>748</v>
      </c>
      <c r="H427" s="12" t="s">
        <v>1087</v>
      </c>
      <c r="I427" s="10">
        <v>259875</v>
      </c>
      <c r="J427" s="11">
        <v>0.55000000000000004</v>
      </c>
      <c r="K427" s="13">
        <f t="shared" si="17"/>
        <v>472499.99999999994</v>
      </c>
      <c r="L427" s="4" t="s">
        <v>31</v>
      </c>
      <c r="M427">
        <f>_xlfn.RANK.EQ(I427,I$6:I2921,1)</f>
        <v>2427</v>
      </c>
      <c r="N427">
        <f>_xlfn.RANK.EQ(I427,I$6:I2921,0)</f>
        <v>67</v>
      </c>
    </row>
    <row r="428" spans="2:14" ht="14.25" customHeight="1">
      <c r="B428" s="4" t="s">
        <v>150</v>
      </c>
      <c r="C428" s="4" t="s">
        <v>151</v>
      </c>
      <c r="D428" s="4" t="s">
        <v>662</v>
      </c>
      <c r="E428" s="13">
        <f t="shared" si="16"/>
        <v>600</v>
      </c>
      <c r="F428" s="6">
        <v>825</v>
      </c>
      <c r="G428" s="12" t="s">
        <v>290</v>
      </c>
      <c r="H428" s="12" t="s">
        <v>1088</v>
      </c>
      <c r="I428" s="10">
        <v>198000</v>
      </c>
      <c r="J428" s="11">
        <v>0.4</v>
      </c>
      <c r="K428" s="13">
        <f t="shared" si="17"/>
        <v>495000</v>
      </c>
      <c r="L428" s="4" t="s">
        <v>31</v>
      </c>
      <c r="M428">
        <f>_xlfn.RANK.EQ(I428,I$6:I2922,1)</f>
        <v>2302</v>
      </c>
      <c r="N428">
        <f>_xlfn.RANK.EQ(I428,I$6:I2922,0)</f>
        <v>187</v>
      </c>
    </row>
    <row r="429" spans="2:14" ht="14.25" customHeight="1">
      <c r="B429" s="4" t="s">
        <v>150</v>
      </c>
      <c r="C429" s="4" t="s">
        <v>151</v>
      </c>
      <c r="D429" s="4" t="s">
        <v>662</v>
      </c>
      <c r="E429" s="13">
        <f t="shared" si="16"/>
        <v>600</v>
      </c>
      <c r="F429" s="6">
        <v>825</v>
      </c>
      <c r="G429" s="12" t="s">
        <v>750</v>
      </c>
      <c r="H429" s="12" t="s">
        <v>1086</v>
      </c>
      <c r="I429" s="10">
        <v>198000</v>
      </c>
      <c r="J429" s="11">
        <v>0.4</v>
      </c>
      <c r="K429" s="13">
        <f t="shared" si="17"/>
        <v>495000</v>
      </c>
      <c r="L429" s="4" t="s">
        <v>31</v>
      </c>
      <c r="M429">
        <f>_xlfn.RANK.EQ(I429,I$6:I2923,1)</f>
        <v>2302</v>
      </c>
      <c r="N429">
        <f>_xlfn.RANK.EQ(I429,I$6:I2923,0)</f>
        <v>187</v>
      </c>
    </row>
    <row r="430" spans="2:14" ht="14.25" customHeight="1">
      <c r="B430" s="4" t="s">
        <v>150</v>
      </c>
      <c r="C430" s="4" t="s">
        <v>151</v>
      </c>
      <c r="D430" s="4" t="s">
        <v>662</v>
      </c>
      <c r="E430" s="13">
        <f t="shared" si="16"/>
        <v>650</v>
      </c>
      <c r="F430" s="6">
        <v>725</v>
      </c>
      <c r="G430" s="12" t="s">
        <v>752</v>
      </c>
      <c r="H430" s="12" t="s">
        <v>1087</v>
      </c>
      <c r="I430" s="10">
        <v>188500</v>
      </c>
      <c r="J430" s="11">
        <v>0.4</v>
      </c>
      <c r="K430" s="13">
        <f t="shared" si="17"/>
        <v>471250</v>
      </c>
      <c r="L430" s="4" t="s">
        <v>31</v>
      </c>
      <c r="M430">
        <f>_xlfn.RANK.EQ(I430,I$6:I2924,1)</f>
        <v>2270</v>
      </c>
      <c r="N430">
        <f>_xlfn.RANK.EQ(I430,I$6:I2924,0)</f>
        <v>226</v>
      </c>
    </row>
    <row r="431" spans="2:14" ht="14.25" customHeight="1">
      <c r="B431" s="4" t="s">
        <v>150</v>
      </c>
      <c r="C431" s="4" t="s">
        <v>151</v>
      </c>
      <c r="D431" s="4" t="s">
        <v>662</v>
      </c>
      <c r="E431" s="13">
        <f t="shared" si="16"/>
        <v>650</v>
      </c>
      <c r="F431" s="6">
        <v>575</v>
      </c>
      <c r="G431" s="12" t="s">
        <v>754</v>
      </c>
      <c r="H431" s="12" t="s">
        <v>1087</v>
      </c>
      <c r="I431" s="10">
        <v>186875</v>
      </c>
      <c r="J431" s="11">
        <v>0.5</v>
      </c>
      <c r="K431" s="13">
        <f t="shared" si="17"/>
        <v>373750</v>
      </c>
      <c r="L431" s="4" t="s">
        <v>31</v>
      </c>
      <c r="M431">
        <f>_xlfn.RANK.EQ(I431,I$6:I2925,1)</f>
        <v>2263</v>
      </c>
      <c r="N431">
        <f>_xlfn.RANK.EQ(I431,I$6:I2925,0)</f>
        <v>232</v>
      </c>
    </row>
    <row r="432" spans="2:14" ht="14.25" customHeight="1">
      <c r="B432" s="4" t="s">
        <v>150</v>
      </c>
      <c r="C432" s="4" t="s">
        <v>151</v>
      </c>
      <c r="D432" s="4" t="s">
        <v>662</v>
      </c>
      <c r="E432" s="13">
        <f t="shared" si="16"/>
        <v>600</v>
      </c>
      <c r="F432" s="6">
        <v>525</v>
      </c>
      <c r="G432" s="12" t="s">
        <v>756</v>
      </c>
      <c r="H432" s="12" t="s">
        <v>1088</v>
      </c>
      <c r="I432" s="10">
        <v>110250</v>
      </c>
      <c r="J432" s="11">
        <v>0.35</v>
      </c>
      <c r="K432" s="13">
        <f t="shared" si="17"/>
        <v>315000</v>
      </c>
      <c r="L432" s="4" t="s">
        <v>31</v>
      </c>
      <c r="M432">
        <f>_xlfn.RANK.EQ(I432,I$6:I2926,1)</f>
        <v>1657</v>
      </c>
      <c r="N432">
        <f>_xlfn.RANK.EQ(I432,I$6:I2926,0)</f>
        <v>832</v>
      </c>
    </row>
    <row r="433" spans="2:14" ht="14.25" customHeight="1">
      <c r="B433" s="4" t="s">
        <v>150</v>
      </c>
      <c r="C433" s="4" t="s">
        <v>151</v>
      </c>
      <c r="D433" s="4" t="s">
        <v>662</v>
      </c>
      <c r="E433" s="13">
        <f t="shared" si="16"/>
        <v>700</v>
      </c>
      <c r="F433" s="6">
        <v>775</v>
      </c>
      <c r="G433" s="12" t="s">
        <v>758</v>
      </c>
      <c r="H433" s="12" t="s">
        <v>1086</v>
      </c>
      <c r="I433" s="10">
        <v>298375</v>
      </c>
      <c r="J433" s="11">
        <v>0.55000000000000004</v>
      </c>
      <c r="K433" s="13">
        <f t="shared" si="17"/>
        <v>542500</v>
      </c>
      <c r="L433" s="4" t="s">
        <v>31</v>
      </c>
      <c r="M433">
        <f>_xlfn.RANK.EQ(I433,I$6:I2927,1)</f>
        <v>2464</v>
      </c>
      <c r="N433">
        <f>_xlfn.RANK.EQ(I433,I$6:I2927,0)</f>
        <v>32</v>
      </c>
    </row>
    <row r="434" spans="2:14" ht="14.25" customHeight="1">
      <c r="B434" s="4" t="s">
        <v>150</v>
      </c>
      <c r="C434" s="4" t="s">
        <v>151</v>
      </c>
      <c r="D434" s="4" t="s">
        <v>662</v>
      </c>
      <c r="E434" s="13">
        <f t="shared" si="16"/>
        <v>449.99999999999994</v>
      </c>
      <c r="F434" s="6">
        <v>425</v>
      </c>
      <c r="G434" s="12" t="s">
        <v>760</v>
      </c>
      <c r="H434" s="12" t="s">
        <v>1086</v>
      </c>
      <c r="I434" s="10">
        <v>105187.5</v>
      </c>
      <c r="J434" s="11">
        <v>0.55000000000000004</v>
      </c>
      <c r="K434" s="13">
        <f t="shared" si="17"/>
        <v>191249.99999999997</v>
      </c>
      <c r="L434" s="4" t="s">
        <v>31</v>
      </c>
      <c r="M434">
        <f>_xlfn.RANK.EQ(I434,I$6:I2928,1)</f>
        <v>1618</v>
      </c>
      <c r="N434">
        <f>_xlfn.RANK.EQ(I434,I$6:I2928,0)</f>
        <v>877</v>
      </c>
    </row>
    <row r="435" spans="2:14" ht="14.25" customHeight="1">
      <c r="B435" s="4" t="s">
        <v>150</v>
      </c>
      <c r="C435" s="4" t="s">
        <v>151</v>
      </c>
      <c r="D435" s="4" t="s">
        <v>662</v>
      </c>
      <c r="E435" s="13">
        <f t="shared" si="16"/>
        <v>450</v>
      </c>
      <c r="F435" s="6">
        <v>225</v>
      </c>
      <c r="G435" s="12" t="s">
        <v>172</v>
      </c>
      <c r="H435" s="12" t="s">
        <v>1087</v>
      </c>
      <c r="I435" s="10">
        <v>35437.5</v>
      </c>
      <c r="J435" s="11">
        <v>0.35</v>
      </c>
      <c r="K435" s="13">
        <f t="shared" si="17"/>
        <v>101250</v>
      </c>
      <c r="L435" s="4" t="s">
        <v>31</v>
      </c>
      <c r="M435">
        <f>_xlfn.RANK.EQ(I435,I$6:I2929,1)</f>
        <v>350</v>
      </c>
      <c r="N435">
        <f>_xlfn.RANK.EQ(I435,I$6:I2929,0)</f>
        <v>2142</v>
      </c>
    </row>
    <row r="436" spans="2:14" ht="14.25" customHeight="1">
      <c r="B436" s="4" t="s">
        <v>150</v>
      </c>
      <c r="C436" s="4" t="s">
        <v>151</v>
      </c>
      <c r="D436" s="4" t="s">
        <v>662</v>
      </c>
      <c r="E436" s="13">
        <f t="shared" si="16"/>
        <v>350</v>
      </c>
      <c r="F436" s="6">
        <v>225</v>
      </c>
      <c r="G436" s="12" t="s">
        <v>185</v>
      </c>
      <c r="H436" s="12" t="s">
        <v>1087</v>
      </c>
      <c r="I436" s="10">
        <v>31500</v>
      </c>
      <c r="J436" s="11">
        <v>0.4</v>
      </c>
      <c r="K436" s="13">
        <f t="shared" si="17"/>
        <v>78750</v>
      </c>
      <c r="L436" s="4" t="s">
        <v>31</v>
      </c>
      <c r="M436">
        <f>_xlfn.RANK.EQ(I436,I$6:I2930,1)</f>
        <v>272</v>
      </c>
      <c r="N436">
        <f>_xlfn.RANK.EQ(I436,I$6:I2930,0)</f>
        <v>2209</v>
      </c>
    </row>
    <row r="437" spans="2:14" ht="14.25" customHeight="1">
      <c r="B437" s="4" t="s">
        <v>150</v>
      </c>
      <c r="C437" s="4" t="s">
        <v>151</v>
      </c>
      <c r="D437" s="4" t="s">
        <v>662</v>
      </c>
      <c r="E437" s="13">
        <f t="shared" si="16"/>
        <v>400</v>
      </c>
      <c r="F437" s="6">
        <v>75</v>
      </c>
      <c r="G437" s="12" t="s">
        <v>264</v>
      </c>
      <c r="H437" s="12" t="s">
        <v>1087</v>
      </c>
      <c r="I437" s="10">
        <v>12000</v>
      </c>
      <c r="J437" s="11">
        <v>0.4</v>
      </c>
      <c r="K437" s="13">
        <f t="shared" si="17"/>
        <v>30000</v>
      </c>
      <c r="L437" s="4" t="s">
        <v>31</v>
      </c>
      <c r="M437">
        <f>_xlfn.RANK.EQ(I437,I$6:I2931,1)</f>
        <v>41</v>
      </c>
      <c r="N437">
        <f>_xlfn.RANK.EQ(I437,I$6:I2931,0)</f>
        <v>2454</v>
      </c>
    </row>
    <row r="438" spans="2:14" ht="14.25" customHeight="1">
      <c r="B438" s="4" t="s">
        <v>14</v>
      </c>
      <c r="C438" s="4" t="s">
        <v>762</v>
      </c>
      <c r="D438" s="4" t="s">
        <v>763</v>
      </c>
      <c r="E438" s="13">
        <f t="shared" si="16"/>
        <v>550</v>
      </c>
      <c r="F438" s="6">
        <v>125</v>
      </c>
      <c r="G438" s="12" t="s">
        <v>503</v>
      </c>
      <c r="H438" s="12" t="s">
        <v>1087</v>
      </c>
      <c r="I438" s="10">
        <v>24062.5</v>
      </c>
      <c r="J438" s="11">
        <v>0.35</v>
      </c>
      <c r="K438" s="13">
        <f t="shared" si="17"/>
        <v>68750</v>
      </c>
      <c r="L438" s="4" t="s">
        <v>31</v>
      </c>
      <c r="M438">
        <f>_xlfn.RANK.EQ(I438,I$6:I2932,1)</f>
        <v>154</v>
      </c>
      <c r="N438">
        <f>_xlfn.RANK.EQ(I438,I$6:I2932,0)</f>
        <v>2339</v>
      </c>
    </row>
    <row r="439" spans="2:14" ht="14.25" customHeight="1">
      <c r="B439" s="4" t="s">
        <v>14</v>
      </c>
      <c r="C439" s="4" t="s">
        <v>762</v>
      </c>
      <c r="D439" s="4" t="s">
        <v>763</v>
      </c>
      <c r="E439" s="13">
        <f t="shared" si="16"/>
        <v>450</v>
      </c>
      <c r="F439" s="6">
        <v>225</v>
      </c>
      <c r="G439" s="12" t="s">
        <v>585</v>
      </c>
      <c r="H439" s="12" t="s">
        <v>1086</v>
      </c>
      <c r="I439" s="10">
        <v>30375</v>
      </c>
      <c r="J439" s="11">
        <v>0.3</v>
      </c>
      <c r="K439" s="13">
        <f t="shared" si="17"/>
        <v>101250</v>
      </c>
      <c r="L439" s="4" t="s">
        <v>31</v>
      </c>
      <c r="M439">
        <f>_xlfn.RANK.EQ(I439,I$6:I2933,1)</f>
        <v>255</v>
      </c>
      <c r="N439">
        <f>_xlfn.RANK.EQ(I439,I$6:I2933,0)</f>
        <v>2238</v>
      </c>
    </row>
    <row r="440" spans="2:14" ht="14.25" customHeight="1">
      <c r="B440" s="4" t="s">
        <v>14</v>
      </c>
      <c r="C440" s="4" t="s">
        <v>762</v>
      </c>
      <c r="D440" s="4" t="s">
        <v>763</v>
      </c>
      <c r="E440" s="13">
        <f t="shared" si="16"/>
        <v>449.99999999999994</v>
      </c>
      <c r="F440" s="6">
        <v>475</v>
      </c>
      <c r="G440" s="12" t="s">
        <v>119</v>
      </c>
      <c r="H440" s="12" t="s">
        <v>1087</v>
      </c>
      <c r="I440" s="10">
        <v>117562.5</v>
      </c>
      <c r="J440" s="11">
        <v>0.55000000000000004</v>
      </c>
      <c r="K440" s="13">
        <f t="shared" si="17"/>
        <v>213749.99999999997</v>
      </c>
      <c r="L440" s="4" t="s">
        <v>31</v>
      </c>
      <c r="M440">
        <f>_xlfn.RANK.EQ(I440,I$6:I2934,1)</f>
        <v>1751</v>
      </c>
      <c r="N440">
        <f>_xlfn.RANK.EQ(I440,I$6:I2934,0)</f>
        <v>744</v>
      </c>
    </row>
    <row r="441" spans="2:14" ht="14.25" customHeight="1">
      <c r="B441" s="4" t="s">
        <v>14</v>
      </c>
      <c r="C441" s="4" t="s">
        <v>762</v>
      </c>
      <c r="D441" s="4" t="s">
        <v>763</v>
      </c>
      <c r="E441" s="13">
        <f t="shared" si="16"/>
        <v>450</v>
      </c>
      <c r="F441" s="6">
        <v>125</v>
      </c>
      <c r="G441" s="12" t="s">
        <v>99</v>
      </c>
      <c r="H441" s="12" t="s">
        <v>1087</v>
      </c>
      <c r="I441" s="10">
        <v>19687.5</v>
      </c>
      <c r="J441" s="11">
        <v>0.35</v>
      </c>
      <c r="K441" s="13">
        <f t="shared" si="17"/>
        <v>56250</v>
      </c>
      <c r="L441" s="4" t="s">
        <v>31</v>
      </c>
      <c r="M441">
        <f>_xlfn.RANK.EQ(I441,I$6:I2935,1)</f>
        <v>97</v>
      </c>
      <c r="N441">
        <f>_xlfn.RANK.EQ(I441,I$6:I2935,0)</f>
        <v>2396</v>
      </c>
    </row>
    <row r="442" spans="2:14" ht="14.25" customHeight="1">
      <c r="B442" s="4" t="s">
        <v>14</v>
      </c>
      <c r="C442" s="4" t="s">
        <v>762</v>
      </c>
      <c r="D442" s="4" t="s">
        <v>763</v>
      </c>
      <c r="E442" s="13">
        <f t="shared" si="16"/>
        <v>350</v>
      </c>
      <c r="F442" s="6">
        <v>175</v>
      </c>
      <c r="G442" s="12" t="s">
        <v>767</v>
      </c>
      <c r="H442" s="12" t="s">
        <v>1086</v>
      </c>
      <c r="I442" s="10">
        <v>24500</v>
      </c>
      <c r="J442" s="11">
        <v>0.4</v>
      </c>
      <c r="K442" s="13">
        <f t="shared" si="17"/>
        <v>61250</v>
      </c>
      <c r="L442" s="4" t="s">
        <v>31</v>
      </c>
      <c r="M442">
        <f>_xlfn.RANK.EQ(I442,I$6:I2936,1)</f>
        <v>163</v>
      </c>
      <c r="N442">
        <f>_xlfn.RANK.EQ(I442,I$6:I2936,0)</f>
        <v>2329</v>
      </c>
    </row>
    <row r="443" spans="2:14" ht="14.25" customHeight="1">
      <c r="B443" s="4" t="s">
        <v>14</v>
      </c>
      <c r="C443" s="4" t="s">
        <v>762</v>
      </c>
      <c r="D443" s="4" t="s">
        <v>763</v>
      </c>
      <c r="E443" s="13">
        <f t="shared" si="16"/>
        <v>400</v>
      </c>
      <c r="F443" s="6">
        <v>50</v>
      </c>
      <c r="G443" s="12" t="s">
        <v>254</v>
      </c>
      <c r="H443" s="12" t="s">
        <v>1086</v>
      </c>
      <c r="I443" s="10">
        <v>8000</v>
      </c>
      <c r="J443" s="11">
        <v>0.4</v>
      </c>
      <c r="K443" s="13">
        <f t="shared" si="17"/>
        <v>20000</v>
      </c>
      <c r="L443" s="4" t="s">
        <v>31</v>
      </c>
      <c r="M443">
        <f>_xlfn.RANK.EQ(I443,I$6:I2937,1)</f>
        <v>22</v>
      </c>
      <c r="N443">
        <f>_xlfn.RANK.EQ(I443,I$6:I2937,0)</f>
        <v>2474</v>
      </c>
    </row>
    <row r="444" spans="2:14" ht="14.25" customHeight="1">
      <c r="B444" s="4" t="s">
        <v>14</v>
      </c>
      <c r="C444" s="4" t="s">
        <v>762</v>
      </c>
      <c r="D444" s="4" t="s">
        <v>763</v>
      </c>
      <c r="E444" s="13">
        <f t="shared" si="16"/>
        <v>550</v>
      </c>
      <c r="F444" s="6">
        <v>125</v>
      </c>
      <c r="G444" s="12" t="s">
        <v>769</v>
      </c>
      <c r="H444" s="12" t="s">
        <v>1086</v>
      </c>
      <c r="I444" s="10">
        <v>24062.5</v>
      </c>
      <c r="J444" s="11">
        <v>0.35</v>
      </c>
      <c r="K444" s="13">
        <f t="shared" si="17"/>
        <v>68750</v>
      </c>
      <c r="L444" s="4" t="s">
        <v>31</v>
      </c>
      <c r="M444">
        <f>_xlfn.RANK.EQ(I444,I$6:I2938,1)</f>
        <v>154</v>
      </c>
      <c r="N444">
        <f>_xlfn.RANK.EQ(I444,I$6:I2938,0)</f>
        <v>2339</v>
      </c>
    </row>
    <row r="445" spans="2:14" ht="14.25" customHeight="1">
      <c r="B445" s="4" t="s">
        <v>14</v>
      </c>
      <c r="C445" s="4" t="s">
        <v>762</v>
      </c>
      <c r="D445" s="4" t="s">
        <v>763</v>
      </c>
      <c r="E445" s="13">
        <f t="shared" si="16"/>
        <v>450</v>
      </c>
      <c r="F445" s="6">
        <v>225</v>
      </c>
      <c r="G445" s="12" t="s">
        <v>244</v>
      </c>
      <c r="H445" s="12" t="s">
        <v>1087</v>
      </c>
      <c r="I445" s="10">
        <v>30375</v>
      </c>
      <c r="J445" s="11">
        <v>0.3</v>
      </c>
      <c r="K445" s="13">
        <f t="shared" si="17"/>
        <v>101250</v>
      </c>
      <c r="L445" s="4" t="s">
        <v>31</v>
      </c>
      <c r="M445">
        <f>_xlfn.RANK.EQ(I445,I$6:I2939,1)</f>
        <v>255</v>
      </c>
      <c r="N445">
        <f>_xlfn.RANK.EQ(I445,I$6:I2939,0)</f>
        <v>2238</v>
      </c>
    </row>
    <row r="446" spans="2:14" ht="14.25" customHeight="1">
      <c r="B446" s="4" t="s">
        <v>14</v>
      </c>
      <c r="C446" s="4" t="s">
        <v>762</v>
      </c>
      <c r="D446" s="4" t="s">
        <v>763</v>
      </c>
      <c r="E446" s="13">
        <f t="shared" si="16"/>
        <v>499.99999999999994</v>
      </c>
      <c r="F446" s="6">
        <v>445</v>
      </c>
      <c r="G446" s="12" t="s">
        <v>771</v>
      </c>
      <c r="H446" s="12" t="s">
        <v>1087</v>
      </c>
      <c r="I446" s="10">
        <v>122375</v>
      </c>
      <c r="J446" s="11">
        <v>0.55000000000000004</v>
      </c>
      <c r="K446" s="13">
        <f t="shared" si="17"/>
        <v>222499.99999999997</v>
      </c>
      <c r="L446" s="4" t="s">
        <v>31</v>
      </c>
      <c r="M446">
        <f>_xlfn.RANK.EQ(I446,I$6:I2940,1)</f>
        <v>1794</v>
      </c>
      <c r="N446">
        <f>_xlfn.RANK.EQ(I446,I$6:I2940,0)</f>
        <v>702</v>
      </c>
    </row>
    <row r="447" spans="2:14" ht="14.25" customHeight="1">
      <c r="B447" s="4" t="s">
        <v>14</v>
      </c>
      <c r="C447" s="4" t="s">
        <v>762</v>
      </c>
      <c r="D447" s="4" t="s">
        <v>763</v>
      </c>
      <c r="E447" s="13">
        <f t="shared" si="16"/>
        <v>500</v>
      </c>
      <c r="F447" s="6">
        <v>150</v>
      </c>
      <c r="G447" s="12" t="s">
        <v>259</v>
      </c>
      <c r="H447" s="12" t="s">
        <v>1087</v>
      </c>
      <c r="I447" s="10">
        <v>26250</v>
      </c>
      <c r="J447" s="11">
        <v>0.35</v>
      </c>
      <c r="K447" s="13">
        <f t="shared" si="17"/>
        <v>75000</v>
      </c>
      <c r="L447" s="4" t="s">
        <v>31</v>
      </c>
      <c r="M447">
        <f>_xlfn.RANK.EQ(I447,I$6:I2941,1)</f>
        <v>185</v>
      </c>
      <c r="N447">
        <f>_xlfn.RANK.EQ(I447,I$6:I2941,0)</f>
        <v>2301</v>
      </c>
    </row>
    <row r="448" spans="2:14" ht="14.25" customHeight="1">
      <c r="B448" s="4" t="s">
        <v>14</v>
      </c>
      <c r="C448" s="4" t="s">
        <v>762</v>
      </c>
      <c r="D448" s="4" t="s">
        <v>763</v>
      </c>
      <c r="E448" s="13">
        <f t="shared" si="16"/>
        <v>400</v>
      </c>
      <c r="F448" s="6">
        <v>175</v>
      </c>
      <c r="G448" s="12" t="s">
        <v>322</v>
      </c>
      <c r="H448" s="12" t="s">
        <v>1087</v>
      </c>
      <c r="I448" s="10">
        <v>28000</v>
      </c>
      <c r="J448" s="11">
        <v>0.4</v>
      </c>
      <c r="K448" s="13">
        <f t="shared" si="17"/>
        <v>70000</v>
      </c>
      <c r="L448" s="4" t="s">
        <v>31</v>
      </c>
      <c r="M448">
        <f>_xlfn.RANK.EQ(I448,I$6:I2942,1)</f>
        <v>217</v>
      </c>
      <c r="N448">
        <f>_xlfn.RANK.EQ(I448,I$6:I2942,0)</f>
        <v>2266</v>
      </c>
    </row>
    <row r="449" spans="2:14" ht="14.25" customHeight="1">
      <c r="B449" s="4" t="s">
        <v>14</v>
      </c>
      <c r="C449" s="4" t="s">
        <v>762</v>
      </c>
      <c r="D449" s="4" t="s">
        <v>763</v>
      </c>
      <c r="E449" s="13">
        <f t="shared" si="16"/>
        <v>450</v>
      </c>
      <c r="F449" s="6">
        <v>25</v>
      </c>
      <c r="G449" s="12" t="s">
        <v>672</v>
      </c>
      <c r="H449" s="12" t="s">
        <v>1087</v>
      </c>
      <c r="I449" s="10">
        <v>4500</v>
      </c>
      <c r="J449" s="11">
        <v>0.4</v>
      </c>
      <c r="K449" s="13">
        <f t="shared" si="17"/>
        <v>11250</v>
      </c>
      <c r="L449" s="4" t="s">
        <v>31</v>
      </c>
      <c r="M449">
        <f>_xlfn.RANK.EQ(I449,I$6:I2943,1)</f>
        <v>9</v>
      </c>
      <c r="N449">
        <f>_xlfn.RANK.EQ(I449,I$6:I2943,0)</f>
        <v>2487</v>
      </c>
    </row>
    <row r="450" spans="2:14" ht="14.25" customHeight="1">
      <c r="B450" s="4" t="s">
        <v>14</v>
      </c>
      <c r="C450" s="4" t="s">
        <v>762</v>
      </c>
      <c r="D450" s="4" t="s">
        <v>763</v>
      </c>
      <c r="E450" s="13">
        <f t="shared" si="16"/>
        <v>600</v>
      </c>
      <c r="F450" s="6">
        <v>75</v>
      </c>
      <c r="G450" s="12" t="s">
        <v>99</v>
      </c>
      <c r="H450" s="12" t="s">
        <v>1087</v>
      </c>
      <c r="I450" s="10">
        <v>13500</v>
      </c>
      <c r="J450" s="11">
        <v>0.3</v>
      </c>
      <c r="K450" s="13">
        <f t="shared" si="17"/>
        <v>45000</v>
      </c>
      <c r="L450" s="4" t="s">
        <v>31</v>
      </c>
      <c r="M450">
        <f>_xlfn.RANK.EQ(I450,I$6:I2944,1)</f>
        <v>51</v>
      </c>
      <c r="N450">
        <f>_xlfn.RANK.EQ(I450,I$6:I2944,0)</f>
        <v>2442</v>
      </c>
    </row>
    <row r="451" spans="2:14" ht="14.25" customHeight="1">
      <c r="B451" s="4" t="s">
        <v>14</v>
      </c>
      <c r="C451" s="4" t="s">
        <v>762</v>
      </c>
      <c r="D451" s="4" t="s">
        <v>763</v>
      </c>
      <c r="E451" s="13">
        <f t="shared" si="16"/>
        <v>500</v>
      </c>
      <c r="F451" s="6">
        <v>175</v>
      </c>
      <c r="G451" s="12" t="s">
        <v>242</v>
      </c>
      <c r="H451" s="12" t="s">
        <v>1087</v>
      </c>
      <c r="I451" s="10">
        <v>21875</v>
      </c>
      <c r="J451" s="11">
        <v>0.25</v>
      </c>
      <c r="K451" s="13">
        <f t="shared" si="17"/>
        <v>87500</v>
      </c>
      <c r="L451" s="4" t="s">
        <v>31</v>
      </c>
      <c r="M451">
        <f>_xlfn.RANK.EQ(I451,I$6:I2945,1)</f>
        <v>125</v>
      </c>
      <c r="N451">
        <f>_xlfn.RANK.EQ(I451,I$6:I2945,0)</f>
        <v>2368</v>
      </c>
    </row>
    <row r="452" spans="2:14" ht="14.25" customHeight="1">
      <c r="B452" s="4" t="s">
        <v>14</v>
      </c>
      <c r="C452" s="4" t="s">
        <v>762</v>
      </c>
      <c r="D452" s="4" t="s">
        <v>763</v>
      </c>
      <c r="E452" s="13">
        <f t="shared" si="16"/>
        <v>500</v>
      </c>
      <c r="F452" s="6">
        <v>450</v>
      </c>
      <c r="G452" s="12" t="s">
        <v>774</v>
      </c>
      <c r="H452" s="12" t="s">
        <v>1087</v>
      </c>
      <c r="I452" s="10">
        <v>112500</v>
      </c>
      <c r="J452" s="11">
        <v>0.5</v>
      </c>
      <c r="K452" s="13">
        <f t="shared" si="17"/>
        <v>225000</v>
      </c>
      <c r="L452" s="4" t="s">
        <v>31</v>
      </c>
      <c r="M452">
        <f>_xlfn.RANK.EQ(I452,I$6:I2946,1)</f>
        <v>1680</v>
      </c>
      <c r="N452">
        <f>_xlfn.RANK.EQ(I452,I$6:I2946,0)</f>
        <v>806</v>
      </c>
    </row>
    <row r="453" spans="2:14" ht="14.25" customHeight="1">
      <c r="B453" s="4" t="s">
        <v>14</v>
      </c>
      <c r="C453" s="4" t="s">
        <v>762</v>
      </c>
      <c r="D453" s="4" t="s">
        <v>763</v>
      </c>
      <c r="E453" s="13">
        <f t="shared" si="16"/>
        <v>500</v>
      </c>
      <c r="F453" s="6">
        <v>150</v>
      </c>
      <c r="G453" s="12" t="s">
        <v>776</v>
      </c>
      <c r="H453" s="12" t="s">
        <v>1087</v>
      </c>
      <c r="I453" s="10">
        <v>22500</v>
      </c>
      <c r="J453" s="11">
        <v>0.3</v>
      </c>
      <c r="K453" s="13">
        <f t="shared" si="17"/>
        <v>75000</v>
      </c>
      <c r="L453" s="4" t="s">
        <v>31</v>
      </c>
      <c r="M453">
        <f>_xlfn.RANK.EQ(I453,I$6:I2947,1)</f>
        <v>134</v>
      </c>
      <c r="N453">
        <f>_xlfn.RANK.EQ(I453,I$6:I2947,0)</f>
        <v>2357</v>
      </c>
    </row>
    <row r="454" spans="2:14" ht="14.25" customHeight="1">
      <c r="B454" s="4" t="s">
        <v>14</v>
      </c>
      <c r="C454" s="4" t="s">
        <v>762</v>
      </c>
      <c r="D454" s="4" t="s">
        <v>763</v>
      </c>
      <c r="E454" s="13">
        <f t="shared" ref="E454:E517" si="18">K454/F454</f>
        <v>400.00000000000006</v>
      </c>
      <c r="F454" s="6">
        <v>150</v>
      </c>
      <c r="G454" s="12" t="s">
        <v>778</v>
      </c>
      <c r="H454" s="12" t="s">
        <v>1087</v>
      </c>
      <c r="I454" s="10">
        <v>21000</v>
      </c>
      <c r="J454" s="11">
        <v>0.35</v>
      </c>
      <c r="K454" s="13">
        <f t="shared" si="17"/>
        <v>60000.000000000007</v>
      </c>
      <c r="L454" s="4" t="s">
        <v>31</v>
      </c>
      <c r="M454">
        <f>_xlfn.RANK.EQ(I454,I$6:I2948,1)</f>
        <v>115</v>
      </c>
      <c r="N454">
        <f>_xlfn.RANK.EQ(I454,I$6:I2948,0)</f>
        <v>2373</v>
      </c>
    </row>
    <row r="455" spans="2:14" ht="14.25" customHeight="1">
      <c r="B455" s="4" t="s">
        <v>14</v>
      </c>
      <c r="C455" s="4" t="s">
        <v>762</v>
      </c>
      <c r="D455" s="4" t="s">
        <v>763</v>
      </c>
      <c r="E455" s="13">
        <f t="shared" si="18"/>
        <v>450</v>
      </c>
      <c r="F455" s="6">
        <v>75</v>
      </c>
      <c r="G455" s="12" t="s">
        <v>780</v>
      </c>
      <c r="H455" s="12" t="s">
        <v>1088</v>
      </c>
      <c r="I455" s="10">
        <v>11812.5</v>
      </c>
      <c r="J455" s="11">
        <v>0.35</v>
      </c>
      <c r="K455" s="13">
        <f t="shared" ref="K455:K518" si="19">I455/J455</f>
        <v>33750</v>
      </c>
      <c r="L455" s="4" t="s">
        <v>31</v>
      </c>
      <c r="M455">
        <f>_xlfn.RANK.EQ(I455,I$6:I2949,1)</f>
        <v>40</v>
      </c>
      <c r="N455">
        <f>_xlfn.RANK.EQ(I455,I$6:I2949,0)</f>
        <v>2456</v>
      </c>
    </row>
    <row r="456" spans="2:14" ht="14.25" customHeight="1">
      <c r="B456" s="4" t="s">
        <v>14</v>
      </c>
      <c r="C456" s="4" t="s">
        <v>762</v>
      </c>
      <c r="D456" s="4" t="s">
        <v>763</v>
      </c>
      <c r="E456" s="13">
        <f t="shared" si="18"/>
        <v>600</v>
      </c>
      <c r="F456" s="6">
        <v>75</v>
      </c>
      <c r="G456" s="12" t="s">
        <v>37</v>
      </c>
      <c r="H456" s="12" t="s">
        <v>1086</v>
      </c>
      <c r="I456" s="10">
        <v>13500</v>
      </c>
      <c r="J456" s="11">
        <v>0.3</v>
      </c>
      <c r="K456" s="13">
        <f t="shared" si="19"/>
        <v>45000</v>
      </c>
      <c r="L456" s="4" t="s">
        <v>31</v>
      </c>
      <c r="M456">
        <f>_xlfn.RANK.EQ(I456,I$6:I2950,1)</f>
        <v>51</v>
      </c>
      <c r="N456">
        <f>_xlfn.RANK.EQ(I456,I$6:I2950,0)</f>
        <v>2442</v>
      </c>
    </row>
    <row r="457" spans="2:14" ht="14.25" customHeight="1">
      <c r="B457" s="4" t="s">
        <v>14</v>
      </c>
      <c r="C457" s="4" t="s">
        <v>762</v>
      </c>
      <c r="D457" s="4" t="s">
        <v>763</v>
      </c>
      <c r="E457" s="13">
        <f t="shared" si="18"/>
        <v>500</v>
      </c>
      <c r="F457" s="6">
        <v>200</v>
      </c>
      <c r="G457" s="12" t="s">
        <v>783</v>
      </c>
      <c r="H457" s="12" t="s">
        <v>1086</v>
      </c>
      <c r="I457" s="10">
        <v>25000</v>
      </c>
      <c r="J457" s="11">
        <v>0.25</v>
      </c>
      <c r="K457" s="13">
        <f t="shared" si="19"/>
        <v>100000</v>
      </c>
      <c r="L457" s="4" t="s">
        <v>31</v>
      </c>
      <c r="M457">
        <f>_xlfn.RANK.EQ(I457,I$6:I2951,1)</f>
        <v>172</v>
      </c>
      <c r="N457">
        <f>_xlfn.RANK.EQ(I457,I$6:I2951,0)</f>
        <v>2318</v>
      </c>
    </row>
    <row r="458" spans="2:14" ht="14.25" customHeight="1">
      <c r="B458" s="4" t="s">
        <v>14</v>
      </c>
      <c r="C458" s="4" t="s">
        <v>762</v>
      </c>
      <c r="D458" s="4" t="s">
        <v>763</v>
      </c>
      <c r="E458" s="13">
        <f t="shared" si="18"/>
        <v>600</v>
      </c>
      <c r="F458" s="6">
        <v>470</v>
      </c>
      <c r="G458" s="12" t="s">
        <v>224</v>
      </c>
      <c r="H458" s="12" t="s">
        <v>1087</v>
      </c>
      <c r="I458" s="10">
        <v>141000</v>
      </c>
      <c r="J458" s="11">
        <v>0.5</v>
      </c>
      <c r="K458" s="13">
        <f t="shared" si="19"/>
        <v>282000</v>
      </c>
      <c r="L458" s="4" t="s">
        <v>31</v>
      </c>
      <c r="M458">
        <f>_xlfn.RANK.EQ(I458,I$6:I2952,1)</f>
        <v>1977</v>
      </c>
      <c r="N458">
        <f>_xlfn.RANK.EQ(I458,I$6:I2952,0)</f>
        <v>519</v>
      </c>
    </row>
    <row r="459" spans="2:14" ht="14.25" customHeight="1">
      <c r="B459" s="4" t="s">
        <v>14</v>
      </c>
      <c r="C459" s="4" t="s">
        <v>762</v>
      </c>
      <c r="D459" s="4" t="s">
        <v>763</v>
      </c>
      <c r="E459" s="13">
        <f t="shared" si="18"/>
        <v>600</v>
      </c>
      <c r="F459" s="6">
        <v>175</v>
      </c>
      <c r="G459" s="12" t="s">
        <v>752</v>
      </c>
      <c r="H459" s="12" t="s">
        <v>1087</v>
      </c>
      <c r="I459" s="10">
        <v>31500</v>
      </c>
      <c r="J459" s="11">
        <v>0.3</v>
      </c>
      <c r="K459" s="13">
        <f t="shared" si="19"/>
        <v>105000</v>
      </c>
      <c r="L459" s="4" t="s">
        <v>31</v>
      </c>
      <c r="M459">
        <f>_xlfn.RANK.EQ(I459,I$6:I2953,1)</f>
        <v>272</v>
      </c>
      <c r="N459">
        <f>_xlfn.RANK.EQ(I459,I$6:I2953,0)</f>
        <v>2209</v>
      </c>
    </row>
    <row r="460" spans="2:14" ht="14.25" customHeight="1">
      <c r="B460" s="4" t="s">
        <v>14</v>
      </c>
      <c r="C460" s="4" t="s">
        <v>762</v>
      </c>
      <c r="D460" s="4" t="s">
        <v>763</v>
      </c>
      <c r="E460" s="13">
        <f t="shared" si="18"/>
        <v>550</v>
      </c>
      <c r="F460" s="6">
        <v>150</v>
      </c>
      <c r="G460" s="12" t="s">
        <v>614</v>
      </c>
      <c r="H460" s="12" t="s">
        <v>1087</v>
      </c>
      <c r="I460" s="10">
        <v>28875</v>
      </c>
      <c r="J460" s="11">
        <v>0.35</v>
      </c>
      <c r="K460" s="13">
        <f t="shared" si="19"/>
        <v>82500</v>
      </c>
      <c r="L460" s="4" t="s">
        <v>31</v>
      </c>
      <c r="M460">
        <f>_xlfn.RANK.EQ(I460,I$6:I2954,1)</f>
        <v>236</v>
      </c>
      <c r="N460">
        <f>_xlfn.RANK.EQ(I460,I$6:I2954,0)</f>
        <v>2253</v>
      </c>
    </row>
    <row r="461" spans="2:14" ht="14.25" customHeight="1">
      <c r="B461" s="4" t="s">
        <v>14</v>
      </c>
      <c r="C461" s="4" t="s">
        <v>762</v>
      </c>
      <c r="D461" s="4" t="s">
        <v>763</v>
      </c>
      <c r="E461" s="13">
        <f t="shared" si="18"/>
        <v>550</v>
      </c>
      <c r="F461" s="6">
        <v>100</v>
      </c>
      <c r="G461" s="12" t="s">
        <v>358</v>
      </c>
      <c r="H461" s="12" t="s">
        <v>1087</v>
      </c>
      <c r="I461" s="10">
        <v>19250</v>
      </c>
      <c r="J461" s="11">
        <v>0.35</v>
      </c>
      <c r="K461" s="13">
        <f t="shared" si="19"/>
        <v>55000</v>
      </c>
      <c r="L461" s="4" t="s">
        <v>31</v>
      </c>
      <c r="M461">
        <f>_xlfn.RANK.EQ(I461,I$6:I2955,1)</f>
        <v>95</v>
      </c>
      <c r="N461">
        <f>_xlfn.RANK.EQ(I461,I$6:I2955,0)</f>
        <v>2400</v>
      </c>
    </row>
    <row r="462" spans="2:14" ht="14.25" customHeight="1">
      <c r="B462" s="4" t="s">
        <v>14</v>
      </c>
      <c r="C462" s="4" t="s">
        <v>762</v>
      </c>
      <c r="D462" s="4" t="s">
        <v>763</v>
      </c>
      <c r="E462" s="13">
        <f t="shared" si="18"/>
        <v>650</v>
      </c>
      <c r="F462" s="6">
        <v>125</v>
      </c>
      <c r="G462" s="12" t="s">
        <v>49</v>
      </c>
      <c r="H462" s="12" t="s">
        <v>1086</v>
      </c>
      <c r="I462" s="10">
        <v>24375</v>
      </c>
      <c r="J462" s="11">
        <v>0.3</v>
      </c>
      <c r="K462" s="13">
        <f t="shared" si="19"/>
        <v>81250</v>
      </c>
      <c r="L462" s="4" t="s">
        <v>31</v>
      </c>
      <c r="M462">
        <f>_xlfn.RANK.EQ(I462,I$6:I2956,1)</f>
        <v>159</v>
      </c>
      <c r="N462">
        <f>_xlfn.RANK.EQ(I462,I$6:I2956,0)</f>
        <v>2334</v>
      </c>
    </row>
    <row r="463" spans="2:14" ht="14.25" customHeight="1">
      <c r="B463" s="4" t="s">
        <v>14</v>
      </c>
      <c r="C463" s="4" t="s">
        <v>762</v>
      </c>
      <c r="D463" s="4" t="s">
        <v>763</v>
      </c>
      <c r="E463" s="13">
        <f t="shared" si="18"/>
        <v>700</v>
      </c>
      <c r="F463" s="6">
        <v>250</v>
      </c>
      <c r="G463" s="12" t="s">
        <v>787</v>
      </c>
      <c r="H463" s="12" t="s">
        <v>1088</v>
      </c>
      <c r="I463" s="10">
        <v>52500</v>
      </c>
      <c r="J463" s="11">
        <v>0.3</v>
      </c>
      <c r="K463" s="13">
        <f t="shared" si="19"/>
        <v>175000</v>
      </c>
      <c r="L463" s="4" t="s">
        <v>31</v>
      </c>
      <c r="M463">
        <f>_xlfn.RANK.EQ(I463,I$6:I2957,1)</f>
        <v>638</v>
      </c>
      <c r="N463">
        <f>_xlfn.RANK.EQ(I463,I$6:I2957,0)</f>
        <v>1838</v>
      </c>
    </row>
    <row r="464" spans="2:14" ht="14.25" customHeight="1">
      <c r="B464" s="4" t="s">
        <v>14</v>
      </c>
      <c r="C464" s="4" t="s">
        <v>762</v>
      </c>
      <c r="D464" s="4" t="s">
        <v>763</v>
      </c>
      <c r="E464" s="13">
        <f t="shared" si="18"/>
        <v>650</v>
      </c>
      <c r="F464" s="6">
        <v>500</v>
      </c>
      <c r="G464" s="12" t="s">
        <v>295</v>
      </c>
      <c r="H464" s="12" t="s">
        <v>1087</v>
      </c>
      <c r="I464" s="10">
        <v>178750</v>
      </c>
      <c r="J464" s="11">
        <v>0.55000000000000004</v>
      </c>
      <c r="K464" s="13">
        <f t="shared" si="19"/>
        <v>325000</v>
      </c>
      <c r="L464" s="4" t="s">
        <v>31</v>
      </c>
      <c r="M464">
        <f>_xlfn.RANK.EQ(I464,I$6:I2958,1)</f>
        <v>2226</v>
      </c>
      <c r="N464">
        <f>_xlfn.RANK.EQ(I464,I$6:I2958,0)</f>
        <v>267</v>
      </c>
    </row>
    <row r="465" spans="2:14" ht="14.25" customHeight="1">
      <c r="B465" s="4" t="s">
        <v>14</v>
      </c>
      <c r="C465" s="4" t="s">
        <v>762</v>
      </c>
      <c r="D465" s="4" t="s">
        <v>763</v>
      </c>
      <c r="E465" s="13">
        <f t="shared" si="18"/>
        <v>600</v>
      </c>
      <c r="F465" s="6">
        <v>250</v>
      </c>
      <c r="G465" s="12" t="s">
        <v>326</v>
      </c>
      <c r="H465" s="12" t="s">
        <v>1086</v>
      </c>
      <c r="I465" s="10">
        <v>52500</v>
      </c>
      <c r="J465" s="11">
        <v>0.35</v>
      </c>
      <c r="K465" s="13">
        <f t="shared" si="19"/>
        <v>150000</v>
      </c>
      <c r="L465" s="4" t="s">
        <v>31</v>
      </c>
      <c r="M465">
        <f>_xlfn.RANK.EQ(I465,I$6:I2959,1)</f>
        <v>638</v>
      </c>
      <c r="N465">
        <f>_xlfn.RANK.EQ(I465,I$6:I2959,0)</f>
        <v>1838</v>
      </c>
    </row>
    <row r="466" spans="2:14" ht="14.25" customHeight="1">
      <c r="B466" s="4" t="s">
        <v>14</v>
      </c>
      <c r="C466" s="4" t="s">
        <v>762</v>
      </c>
      <c r="D466" s="4" t="s">
        <v>763</v>
      </c>
      <c r="E466" s="13">
        <f t="shared" si="18"/>
        <v>550</v>
      </c>
      <c r="F466" s="6">
        <v>175</v>
      </c>
      <c r="G466" s="12" t="s">
        <v>790</v>
      </c>
      <c r="H466" s="12" t="s">
        <v>1086</v>
      </c>
      <c r="I466" s="10">
        <v>38500</v>
      </c>
      <c r="J466" s="11">
        <v>0.4</v>
      </c>
      <c r="K466" s="13">
        <f t="shared" si="19"/>
        <v>96250</v>
      </c>
      <c r="L466" s="4" t="s">
        <v>31</v>
      </c>
      <c r="M466">
        <f>_xlfn.RANK.EQ(I466,I$6:I2960,1)</f>
        <v>382</v>
      </c>
      <c r="N466">
        <f>_xlfn.RANK.EQ(I466,I$6:I2960,0)</f>
        <v>2107</v>
      </c>
    </row>
    <row r="467" spans="2:14" ht="14.25" customHeight="1">
      <c r="B467" s="4" t="s">
        <v>14</v>
      </c>
      <c r="C467" s="4" t="s">
        <v>762</v>
      </c>
      <c r="D467" s="4" t="s">
        <v>763</v>
      </c>
      <c r="E467" s="13">
        <f t="shared" si="18"/>
        <v>550</v>
      </c>
      <c r="F467" s="6">
        <v>150</v>
      </c>
      <c r="G467" s="12" t="s">
        <v>403</v>
      </c>
      <c r="H467" s="12" t="s">
        <v>1087</v>
      </c>
      <c r="I467" s="10">
        <v>33000</v>
      </c>
      <c r="J467" s="11">
        <v>0.4</v>
      </c>
      <c r="K467" s="13">
        <f t="shared" si="19"/>
        <v>82500</v>
      </c>
      <c r="L467" s="4" t="s">
        <v>31</v>
      </c>
      <c r="M467">
        <f>_xlfn.RANK.EQ(I467,I$6:I2961,1)</f>
        <v>304</v>
      </c>
      <c r="N467">
        <f>_xlfn.RANK.EQ(I467,I$6:I2961,0)</f>
        <v>2187</v>
      </c>
    </row>
    <row r="468" spans="2:14" ht="14.25" customHeight="1">
      <c r="B468" s="4" t="s">
        <v>14</v>
      </c>
      <c r="C468" s="4" t="s">
        <v>762</v>
      </c>
      <c r="D468" s="4" t="s">
        <v>763</v>
      </c>
      <c r="E468" s="13">
        <f t="shared" si="18"/>
        <v>650</v>
      </c>
      <c r="F468" s="6">
        <v>150</v>
      </c>
      <c r="G468" s="12" t="s">
        <v>374</v>
      </c>
      <c r="H468" s="12" t="s">
        <v>1087</v>
      </c>
      <c r="I468" s="10">
        <v>34125</v>
      </c>
      <c r="J468" s="11">
        <v>0.35</v>
      </c>
      <c r="K468" s="13">
        <f t="shared" si="19"/>
        <v>97500</v>
      </c>
      <c r="L468" s="4" t="s">
        <v>31</v>
      </c>
      <c r="M468">
        <f>_xlfn.RANK.EQ(I468,I$6:I2962,1)</f>
        <v>326</v>
      </c>
      <c r="N468">
        <f>_xlfn.RANK.EQ(I468,I$6:I2962,0)</f>
        <v>2166</v>
      </c>
    </row>
    <row r="469" spans="2:14" ht="14.25" customHeight="1">
      <c r="B469" s="4" t="s">
        <v>14</v>
      </c>
      <c r="C469" s="4" t="s">
        <v>762</v>
      </c>
      <c r="D469" s="4" t="s">
        <v>763</v>
      </c>
      <c r="E469" s="13">
        <f t="shared" si="18"/>
        <v>700</v>
      </c>
      <c r="F469" s="6">
        <v>300</v>
      </c>
      <c r="G469" s="12" t="s">
        <v>793</v>
      </c>
      <c r="H469" s="12" t="s">
        <v>1086</v>
      </c>
      <c r="I469" s="10">
        <v>63000</v>
      </c>
      <c r="J469" s="11">
        <v>0.3</v>
      </c>
      <c r="K469" s="13">
        <f t="shared" si="19"/>
        <v>210000</v>
      </c>
      <c r="L469" s="4" t="s">
        <v>31</v>
      </c>
      <c r="M469">
        <f>_xlfn.RANK.EQ(I469,I$6:I2963,1)</f>
        <v>853</v>
      </c>
      <c r="N469">
        <f>_xlfn.RANK.EQ(I469,I$6:I2963,0)</f>
        <v>1616</v>
      </c>
    </row>
    <row r="470" spans="2:14" ht="14.25" customHeight="1">
      <c r="B470" s="4" t="s">
        <v>14</v>
      </c>
      <c r="C470" s="4" t="s">
        <v>762</v>
      </c>
      <c r="D470" s="4" t="s">
        <v>763</v>
      </c>
      <c r="E470" s="13">
        <f t="shared" si="18"/>
        <v>650</v>
      </c>
      <c r="F470" s="6">
        <v>500</v>
      </c>
      <c r="G470" s="12" t="s">
        <v>702</v>
      </c>
      <c r="H470" s="12" t="s">
        <v>1087</v>
      </c>
      <c r="I470" s="10">
        <v>178750</v>
      </c>
      <c r="J470" s="11">
        <v>0.55000000000000004</v>
      </c>
      <c r="K470" s="13">
        <f t="shared" si="19"/>
        <v>325000</v>
      </c>
      <c r="L470" s="4" t="s">
        <v>31</v>
      </c>
      <c r="M470">
        <f>_xlfn.RANK.EQ(I470,I$6:I2964,1)</f>
        <v>2226</v>
      </c>
      <c r="N470">
        <f>_xlfn.RANK.EQ(I470,I$6:I2964,0)</f>
        <v>267</v>
      </c>
    </row>
    <row r="471" spans="2:14" ht="14.25" customHeight="1">
      <c r="B471" s="4" t="s">
        <v>14</v>
      </c>
      <c r="C471" s="4" t="s">
        <v>762</v>
      </c>
      <c r="D471" s="4" t="s">
        <v>763</v>
      </c>
      <c r="E471" s="13">
        <f t="shared" si="18"/>
        <v>600</v>
      </c>
      <c r="F471" s="6">
        <v>300</v>
      </c>
      <c r="G471" s="12" t="s">
        <v>91</v>
      </c>
      <c r="H471" s="12" t="s">
        <v>1086</v>
      </c>
      <c r="I471" s="10">
        <v>63000</v>
      </c>
      <c r="J471" s="11">
        <v>0.35</v>
      </c>
      <c r="K471" s="13">
        <f t="shared" si="19"/>
        <v>180000</v>
      </c>
      <c r="L471" s="4" t="s">
        <v>31</v>
      </c>
      <c r="M471">
        <f>_xlfn.RANK.EQ(I471,I$6:I2965,1)</f>
        <v>853</v>
      </c>
      <c r="N471">
        <f>_xlfn.RANK.EQ(I471,I$6:I2965,0)</f>
        <v>1616</v>
      </c>
    </row>
    <row r="472" spans="2:14" ht="14.25" customHeight="1">
      <c r="B472" s="4" t="s">
        <v>14</v>
      </c>
      <c r="C472" s="4" t="s">
        <v>762</v>
      </c>
      <c r="D472" s="4" t="s">
        <v>763</v>
      </c>
      <c r="E472" s="13">
        <f t="shared" si="18"/>
        <v>550</v>
      </c>
      <c r="F472" s="6">
        <v>225</v>
      </c>
      <c r="G472" s="12" t="s">
        <v>796</v>
      </c>
      <c r="H472" s="12" t="s">
        <v>1087</v>
      </c>
      <c r="I472" s="10">
        <v>49500</v>
      </c>
      <c r="J472" s="11">
        <v>0.4</v>
      </c>
      <c r="K472" s="13">
        <f t="shared" si="19"/>
        <v>123750</v>
      </c>
      <c r="L472" s="4" t="s">
        <v>31</v>
      </c>
      <c r="M472">
        <f>_xlfn.RANK.EQ(I472,I$6:I2966,1)</f>
        <v>595</v>
      </c>
      <c r="N472">
        <f>_xlfn.RANK.EQ(I472,I$6:I2966,0)</f>
        <v>1895</v>
      </c>
    </row>
    <row r="473" spans="2:14" ht="14.25" customHeight="1">
      <c r="B473" s="4" t="s">
        <v>14</v>
      </c>
      <c r="C473" s="4" t="s">
        <v>762</v>
      </c>
      <c r="D473" s="4" t="s">
        <v>763</v>
      </c>
      <c r="E473" s="13">
        <f t="shared" si="18"/>
        <v>550</v>
      </c>
      <c r="F473" s="6">
        <v>175</v>
      </c>
      <c r="G473" s="12" t="s">
        <v>798</v>
      </c>
      <c r="H473" s="12" t="s">
        <v>1086</v>
      </c>
      <c r="I473" s="10">
        <v>38500</v>
      </c>
      <c r="J473" s="11">
        <v>0.4</v>
      </c>
      <c r="K473" s="13">
        <f t="shared" si="19"/>
        <v>96250</v>
      </c>
      <c r="L473" s="4" t="s">
        <v>31</v>
      </c>
      <c r="M473">
        <f>_xlfn.RANK.EQ(I473,I$6:I2967,1)</f>
        <v>382</v>
      </c>
      <c r="N473">
        <f>_xlfn.RANK.EQ(I473,I$6:I2967,0)</f>
        <v>2107</v>
      </c>
    </row>
    <row r="474" spans="2:14" ht="14.25" customHeight="1">
      <c r="B474" s="4" t="s">
        <v>14</v>
      </c>
      <c r="C474" s="4" t="s">
        <v>762</v>
      </c>
      <c r="D474" s="4" t="s">
        <v>763</v>
      </c>
      <c r="E474" s="13">
        <f t="shared" si="18"/>
        <v>650.00000000000011</v>
      </c>
      <c r="F474" s="6">
        <v>200</v>
      </c>
      <c r="G474" s="12" t="s">
        <v>800</v>
      </c>
      <c r="H474" s="12" t="s">
        <v>1087</v>
      </c>
      <c r="I474" s="10">
        <v>45500</v>
      </c>
      <c r="J474" s="11">
        <v>0.35</v>
      </c>
      <c r="K474" s="13">
        <f t="shared" si="19"/>
        <v>130000.00000000001</v>
      </c>
      <c r="L474" s="4" t="s">
        <v>31</v>
      </c>
      <c r="M474">
        <f>_xlfn.RANK.EQ(I474,I$6:I2968,1)</f>
        <v>524</v>
      </c>
      <c r="N474">
        <f>_xlfn.RANK.EQ(I474,I$6:I2968,0)</f>
        <v>1967</v>
      </c>
    </row>
    <row r="475" spans="2:14" ht="14.25" customHeight="1">
      <c r="B475" s="4" t="s">
        <v>14</v>
      </c>
      <c r="C475" s="4" t="s">
        <v>762</v>
      </c>
      <c r="D475" s="4" t="s">
        <v>763</v>
      </c>
      <c r="E475" s="13">
        <f t="shared" si="18"/>
        <v>700</v>
      </c>
      <c r="F475" s="6">
        <v>375</v>
      </c>
      <c r="G475" s="12" t="s">
        <v>488</v>
      </c>
      <c r="H475" s="12" t="s">
        <v>1087</v>
      </c>
      <c r="I475" s="10">
        <v>78750</v>
      </c>
      <c r="J475" s="11">
        <v>0.3</v>
      </c>
      <c r="K475" s="13">
        <f t="shared" si="19"/>
        <v>262500</v>
      </c>
      <c r="L475" s="4" t="s">
        <v>31</v>
      </c>
      <c r="M475">
        <f>_xlfn.RANK.EQ(I475,I$6:I2969,1)</f>
        <v>1154</v>
      </c>
      <c r="N475">
        <f>_xlfn.RANK.EQ(I475,I$6:I2969,0)</f>
        <v>1315</v>
      </c>
    </row>
    <row r="476" spans="2:14" ht="14.25" customHeight="1">
      <c r="B476" s="4" t="s">
        <v>14</v>
      </c>
      <c r="C476" s="4" t="s">
        <v>762</v>
      </c>
      <c r="D476" s="4" t="s">
        <v>763</v>
      </c>
      <c r="E476" s="13">
        <f t="shared" si="18"/>
        <v>650</v>
      </c>
      <c r="F476" s="6">
        <v>525</v>
      </c>
      <c r="G476" s="12" t="s">
        <v>803</v>
      </c>
      <c r="H476" s="12" t="s">
        <v>1086</v>
      </c>
      <c r="I476" s="10">
        <v>187687.5</v>
      </c>
      <c r="J476" s="11">
        <v>0.55000000000000004</v>
      </c>
      <c r="K476" s="13">
        <f t="shared" si="19"/>
        <v>341250</v>
      </c>
      <c r="L476" s="4" t="s">
        <v>31</v>
      </c>
      <c r="M476">
        <f>_xlfn.RANK.EQ(I476,I$6:I2970,1)</f>
        <v>2268</v>
      </c>
      <c r="N476">
        <f>_xlfn.RANK.EQ(I476,I$6:I2970,0)</f>
        <v>227</v>
      </c>
    </row>
    <row r="477" spans="2:14" ht="14.25" customHeight="1">
      <c r="B477" s="4" t="s">
        <v>14</v>
      </c>
      <c r="C477" s="4" t="s">
        <v>762</v>
      </c>
      <c r="D477" s="4" t="s">
        <v>763</v>
      </c>
      <c r="E477" s="13">
        <f t="shared" si="18"/>
        <v>600</v>
      </c>
      <c r="F477" s="6">
        <v>300</v>
      </c>
      <c r="G477" s="12" t="s">
        <v>805</v>
      </c>
      <c r="H477" s="12" t="s">
        <v>1086</v>
      </c>
      <c r="I477" s="10">
        <v>63000</v>
      </c>
      <c r="J477" s="11">
        <v>0.35</v>
      </c>
      <c r="K477" s="13">
        <f t="shared" si="19"/>
        <v>180000</v>
      </c>
      <c r="L477" s="4" t="s">
        <v>31</v>
      </c>
      <c r="M477">
        <f>_xlfn.RANK.EQ(I477,I$6:I2971,1)</f>
        <v>853</v>
      </c>
      <c r="N477">
        <f>_xlfn.RANK.EQ(I477,I$6:I2971,0)</f>
        <v>1616</v>
      </c>
    </row>
    <row r="478" spans="2:14" ht="14.25" customHeight="1">
      <c r="B478" s="4" t="s">
        <v>14</v>
      </c>
      <c r="C478" s="4" t="s">
        <v>762</v>
      </c>
      <c r="D478" s="4" t="s">
        <v>763</v>
      </c>
      <c r="E478" s="13">
        <f t="shared" si="18"/>
        <v>550</v>
      </c>
      <c r="F478" s="6">
        <v>225</v>
      </c>
      <c r="G478" s="12" t="s">
        <v>272</v>
      </c>
      <c r="H478" s="12" t="s">
        <v>1087</v>
      </c>
      <c r="I478" s="10">
        <v>49500</v>
      </c>
      <c r="J478" s="11">
        <v>0.4</v>
      </c>
      <c r="K478" s="13">
        <f t="shared" si="19"/>
        <v>123750</v>
      </c>
      <c r="L478" s="4" t="s">
        <v>31</v>
      </c>
      <c r="M478">
        <f>_xlfn.RANK.EQ(I478,I$6:I2972,1)</f>
        <v>595</v>
      </c>
      <c r="N478">
        <f>_xlfn.RANK.EQ(I478,I$6:I2972,0)</f>
        <v>1895</v>
      </c>
    </row>
    <row r="479" spans="2:14" ht="14.25" customHeight="1">
      <c r="B479" s="4" t="s">
        <v>14</v>
      </c>
      <c r="C479" s="4" t="s">
        <v>762</v>
      </c>
      <c r="D479" s="4" t="s">
        <v>763</v>
      </c>
      <c r="E479" s="13">
        <f t="shared" si="18"/>
        <v>550</v>
      </c>
      <c r="F479" s="6">
        <v>200</v>
      </c>
      <c r="G479" s="12" t="s">
        <v>132</v>
      </c>
      <c r="H479" s="12" t="s">
        <v>1086</v>
      </c>
      <c r="I479" s="10">
        <v>44000</v>
      </c>
      <c r="J479" s="11">
        <v>0.4</v>
      </c>
      <c r="K479" s="13">
        <f t="shared" si="19"/>
        <v>110000</v>
      </c>
      <c r="L479" s="4" t="s">
        <v>31</v>
      </c>
      <c r="M479">
        <f>_xlfn.RANK.EQ(I479,I$6:I2973,1)</f>
        <v>488</v>
      </c>
      <c r="N479">
        <f>_xlfn.RANK.EQ(I479,I$6:I2973,0)</f>
        <v>2007</v>
      </c>
    </row>
    <row r="480" spans="2:14" ht="14.25" customHeight="1">
      <c r="B480" s="4" t="s">
        <v>14</v>
      </c>
      <c r="C480" s="4" t="s">
        <v>762</v>
      </c>
      <c r="D480" s="4" t="s">
        <v>763</v>
      </c>
      <c r="E480" s="13">
        <f t="shared" si="18"/>
        <v>650</v>
      </c>
      <c r="F480" s="6">
        <v>175</v>
      </c>
      <c r="G480" s="12" t="s">
        <v>687</v>
      </c>
      <c r="H480" s="12" t="s">
        <v>1087</v>
      </c>
      <c r="I480" s="10">
        <v>39812.5</v>
      </c>
      <c r="J480" s="11">
        <v>0.35</v>
      </c>
      <c r="K480" s="13">
        <f t="shared" si="19"/>
        <v>113750</v>
      </c>
      <c r="L480" s="4" t="s">
        <v>31</v>
      </c>
      <c r="M480">
        <f>_xlfn.RANK.EQ(I480,I$6:I2974,1)</f>
        <v>408</v>
      </c>
      <c r="N480">
        <f>_xlfn.RANK.EQ(I480,I$6:I2974,0)</f>
        <v>2087</v>
      </c>
    </row>
    <row r="481" spans="2:14" ht="14.25" customHeight="1">
      <c r="B481" s="4" t="s">
        <v>14</v>
      </c>
      <c r="C481" s="4" t="s">
        <v>762</v>
      </c>
      <c r="D481" s="4" t="s">
        <v>763</v>
      </c>
      <c r="E481" s="13">
        <f t="shared" si="18"/>
        <v>700</v>
      </c>
      <c r="F481" s="6">
        <v>350</v>
      </c>
      <c r="G481" s="12" t="s">
        <v>466</v>
      </c>
      <c r="H481" s="12" t="s">
        <v>1087</v>
      </c>
      <c r="I481" s="10">
        <v>73500</v>
      </c>
      <c r="J481" s="11">
        <v>0.3</v>
      </c>
      <c r="K481" s="13">
        <f t="shared" si="19"/>
        <v>245000</v>
      </c>
      <c r="L481" s="4" t="s">
        <v>31</v>
      </c>
      <c r="M481">
        <f>_xlfn.RANK.EQ(I481,I$6:I2975,1)</f>
        <v>1054</v>
      </c>
      <c r="N481">
        <f>_xlfn.RANK.EQ(I481,I$6:I2975,0)</f>
        <v>1431</v>
      </c>
    </row>
    <row r="482" spans="2:14" ht="14.25" customHeight="1">
      <c r="B482" s="4" t="s">
        <v>14</v>
      </c>
      <c r="C482" s="4" t="s">
        <v>762</v>
      </c>
      <c r="D482" s="4" t="s">
        <v>763</v>
      </c>
      <c r="E482" s="13">
        <f t="shared" si="18"/>
        <v>650</v>
      </c>
      <c r="F482" s="6">
        <v>475</v>
      </c>
      <c r="G482" s="12" t="s">
        <v>809</v>
      </c>
      <c r="H482" s="12" t="s">
        <v>1086</v>
      </c>
      <c r="I482" s="10">
        <v>154375</v>
      </c>
      <c r="J482" s="11">
        <v>0.5</v>
      </c>
      <c r="K482" s="13">
        <f t="shared" si="19"/>
        <v>308750</v>
      </c>
      <c r="L482" s="4" t="s">
        <v>31</v>
      </c>
      <c r="M482">
        <f>_xlfn.RANK.EQ(I482,I$6:I2976,1)</f>
        <v>2080</v>
      </c>
      <c r="N482">
        <f>_xlfn.RANK.EQ(I482,I$6:I2976,0)</f>
        <v>416</v>
      </c>
    </row>
    <row r="483" spans="2:14" ht="14.25" customHeight="1">
      <c r="B483" s="4" t="s">
        <v>14</v>
      </c>
      <c r="C483" s="4" t="s">
        <v>762</v>
      </c>
      <c r="D483" s="4" t="s">
        <v>763</v>
      </c>
      <c r="E483" s="13">
        <f t="shared" si="18"/>
        <v>500</v>
      </c>
      <c r="F483" s="6">
        <v>275</v>
      </c>
      <c r="G483" s="12" t="s">
        <v>811</v>
      </c>
      <c r="H483" s="12" t="s">
        <v>1086</v>
      </c>
      <c r="I483" s="10">
        <v>41250</v>
      </c>
      <c r="J483" s="11">
        <v>0.3</v>
      </c>
      <c r="K483" s="13">
        <f t="shared" si="19"/>
        <v>137500</v>
      </c>
      <c r="L483" s="4" t="s">
        <v>31</v>
      </c>
      <c r="M483">
        <f>_xlfn.RANK.EQ(I483,I$6:I2977,1)</f>
        <v>428</v>
      </c>
      <c r="N483">
        <f>_xlfn.RANK.EQ(I483,I$6:I2977,0)</f>
        <v>2058</v>
      </c>
    </row>
    <row r="484" spans="2:14" ht="14.25" customHeight="1">
      <c r="B484" s="4" t="s">
        <v>14</v>
      </c>
      <c r="C484" s="4" t="s">
        <v>762</v>
      </c>
      <c r="D484" s="4" t="s">
        <v>763</v>
      </c>
      <c r="E484" s="13">
        <f t="shared" si="18"/>
        <v>450</v>
      </c>
      <c r="F484" s="6">
        <v>200</v>
      </c>
      <c r="G484" s="12" t="s">
        <v>682</v>
      </c>
      <c r="H484" s="12" t="s">
        <v>1087</v>
      </c>
      <c r="I484" s="10">
        <v>31500</v>
      </c>
      <c r="J484" s="11">
        <v>0.35</v>
      </c>
      <c r="K484" s="13">
        <f t="shared" si="19"/>
        <v>90000</v>
      </c>
      <c r="L484" s="4" t="s">
        <v>31</v>
      </c>
      <c r="M484">
        <f>_xlfn.RANK.EQ(I484,I$6:I2978,1)</f>
        <v>272</v>
      </c>
      <c r="N484">
        <f>_xlfn.RANK.EQ(I484,I$6:I2978,0)</f>
        <v>2209</v>
      </c>
    </row>
    <row r="485" spans="2:14" ht="14.25" customHeight="1">
      <c r="B485" s="4" t="s">
        <v>14</v>
      </c>
      <c r="C485" s="4" t="s">
        <v>762</v>
      </c>
      <c r="D485" s="4" t="s">
        <v>763</v>
      </c>
      <c r="E485" s="13">
        <f t="shared" si="18"/>
        <v>450</v>
      </c>
      <c r="F485" s="6">
        <v>175</v>
      </c>
      <c r="G485" s="12" t="s">
        <v>49</v>
      </c>
      <c r="H485" s="12" t="s">
        <v>1086</v>
      </c>
      <c r="I485" s="10">
        <v>27562.5</v>
      </c>
      <c r="J485" s="11">
        <v>0.35</v>
      </c>
      <c r="K485" s="13">
        <f t="shared" si="19"/>
        <v>78750</v>
      </c>
      <c r="L485" s="4" t="s">
        <v>31</v>
      </c>
      <c r="M485">
        <f>_xlfn.RANK.EQ(I485,I$6:I2979,1)</f>
        <v>208</v>
      </c>
      <c r="N485">
        <f>_xlfn.RANK.EQ(I485,I$6:I2979,0)</f>
        <v>2280</v>
      </c>
    </row>
    <row r="486" spans="2:14" ht="14.25" customHeight="1">
      <c r="B486" s="4" t="s">
        <v>14</v>
      </c>
      <c r="C486" s="4" t="s">
        <v>762</v>
      </c>
      <c r="D486" s="4" t="s">
        <v>763</v>
      </c>
      <c r="E486" s="13">
        <f t="shared" si="18"/>
        <v>550</v>
      </c>
      <c r="F486" s="6">
        <v>125</v>
      </c>
      <c r="G486" s="12" t="s">
        <v>815</v>
      </c>
      <c r="H486" s="12" t="s">
        <v>1086</v>
      </c>
      <c r="I486" s="10">
        <v>20625</v>
      </c>
      <c r="J486" s="11">
        <v>0.3</v>
      </c>
      <c r="K486" s="13">
        <f t="shared" si="19"/>
        <v>68750</v>
      </c>
      <c r="L486" s="4" t="s">
        <v>31</v>
      </c>
      <c r="M486">
        <f>_xlfn.RANK.EQ(I486,I$6:I2980,1)</f>
        <v>110</v>
      </c>
      <c r="N486">
        <f>_xlfn.RANK.EQ(I486,I$6:I2980,0)</f>
        <v>2382</v>
      </c>
    </row>
    <row r="487" spans="2:14" ht="14.25" customHeight="1">
      <c r="B487" s="4" t="s">
        <v>14</v>
      </c>
      <c r="C487" s="4" t="s">
        <v>762</v>
      </c>
      <c r="D487" s="4" t="s">
        <v>763</v>
      </c>
      <c r="E487" s="13">
        <f t="shared" si="18"/>
        <v>600</v>
      </c>
      <c r="F487" s="6">
        <v>225</v>
      </c>
      <c r="G487" s="12" t="s">
        <v>817</v>
      </c>
      <c r="H487" s="12" t="s">
        <v>1087</v>
      </c>
      <c r="I487" s="10">
        <v>33750</v>
      </c>
      <c r="J487" s="11">
        <v>0.25</v>
      </c>
      <c r="K487" s="13">
        <f t="shared" si="19"/>
        <v>135000</v>
      </c>
      <c r="L487" s="4" t="s">
        <v>31</v>
      </c>
      <c r="M487">
        <f>_xlfn.RANK.EQ(I487,I$6:I2981,1)</f>
        <v>315</v>
      </c>
      <c r="N487">
        <f>_xlfn.RANK.EQ(I487,I$6:I2981,0)</f>
        <v>2174</v>
      </c>
    </row>
    <row r="488" spans="2:14" ht="14.25" customHeight="1">
      <c r="B488" s="4" t="s">
        <v>14</v>
      </c>
      <c r="C488" s="4" t="s">
        <v>762</v>
      </c>
      <c r="D488" s="4" t="s">
        <v>763</v>
      </c>
      <c r="E488" s="13">
        <f t="shared" si="18"/>
        <v>600</v>
      </c>
      <c r="F488" s="6">
        <v>400</v>
      </c>
      <c r="G488" s="12" t="s">
        <v>642</v>
      </c>
      <c r="H488" s="12" t="s">
        <v>1086</v>
      </c>
      <c r="I488" s="10">
        <v>120000</v>
      </c>
      <c r="J488" s="11">
        <v>0.5</v>
      </c>
      <c r="K488" s="13">
        <f t="shared" si="19"/>
        <v>240000</v>
      </c>
      <c r="L488" s="4" t="s">
        <v>31</v>
      </c>
      <c r="M488">
        <f>_xlfn.RANK.EQ(I488,I$6:I2982,1)</f>
        <v>1771</v>
      </c>
      <c r="N488">
        <f>_xlfn.RANK.EQ(I488,I$6:I2982,0)</f>
        <v>717</v>
      </c>
    </row>
    <row r="489" spans="2:14" ht="14.25" customHeight="1">
      <c r="B489" s="4" t="s">
        <v>14</v>
      </c>
      <c r="C489" s="4" t="s">
        <v>762</v>
      </c>
      <c r="D489" s="4" t="s">
        <v>763</v>
      </c>
      <c r="E489" s="13">
        <f t="shared" si="18"/>
        <v>500</v>
      </c>
      <c r="F489" s="6">
        <v>225</v>
      </c>
      <c r="G489" s="12" t="s">
        <v>468</v>
      </c>
      <c r="H489" s="12" t="s">
        <v>1087</v>
      </c>
      <c r="I489" s="10">
        <v>33750</v>
      </c>
      <c r="J489" s="11">
        <v>0.3</v>
      </c>
      <c r="K489" s="13">
        <f t="shared" si="19"/>
        <v>112500</v>
      </c>
      <c r="L489" s="4" t="s">
        <v>31</v>
      </c>
      <c r="M489">
        <f>_xlfn.RANK.EQ(I489,I$6:I2983,1)</f>
        <v>315</v>
      </c>
      <c r="N489">
        <f>_xlfn.RANK.EQ(I489,I$6:I2983,0)</f>
        <v>2174</v>
      </c>
    </row>
    <row r="490" spans="2:14" ht="14.25" customHeight="1">
      <c r="B490" s="4" t="s">
        <v>14</v>
      </c>
      <c r="C490" s="4" t="s">
        <v>762</v>
      </c>
      <c r="D490" s="4" t="s">
        <v>763</v>
      </c>
      <c r="E490" s="13">
        <f t="shared" si="18"/>
        <v>500.00000000000006</v>
      </c>
      <c r="F490" s="6">
        <v>125</v>
      </c>
      <c r="G490" s="12" t="s">
        <v>417</v>
      </c>
      <c r="H490" s="12" t="s">
        <v>1086</v>
      </c>
      <c r="I490" s="10">
        <v>21875</v>
      </c>
      <c r="J490" s="11">
        <v>0.35</v>
      </c>
      <c r="K490" s="13">
        <f t="shared" si="19"/>
        <v>62500.000000000007</v>
      </c>
      <c r="L490" s="4" t="s">
        <v>31</v>
      </c>
      <c r="M490">
        <f>_xlfn.RANK.EQ(I490,I$6:I2984,1)</f>
        <v>125</v>
      </c>
      <c r="N490">
        <f>_xlfn.RANK.EQ(I490,I$6:I2984,0)</f>
        <v>2368</v>
      </c>
    </row>
    <row r="491" spans="2:14" ht="14.25" customHeight="1">
      <c r="B491" s="4" t="s">
        <v>14</v>
      </c>
      <c r="C491" s="4" t="s">
        <v>762</v>
      </c>
      <c r="D491" s="4" t="s">
        <v>763</v>
      </c>
      <c r="E491" s="13">
        <f t="shared" si="18"/>
        <v>500</v>
      </c>
      <c r="F491" s="6">
        <v>100</v>
      </c>
      <c r="G491" s="12" t="s">
        <v>222</v>
      </c>
      <c r="H491" s="12" t="s">
        <v>1086</v>
      </c>
      <c r="I491" s="10">
        <v>17500</v>
      </c>
      <c r="J491" s="11">
        <v>0.35</v>
      </c>
      <c r="K491" s="13">
        <f t="shared" si="19"/>
        <v>50000</v>
      </c>
      <c r="L491" s="4" t="s">
        <v>31</v>
      </c>
      <c r="M491">
        <f>_xlfn.RANK.EQ(I491,I$6:I2985,1)</f>
        <v>81</v>
      </c>
      <c r="N491">
        <f>_xlfn.RANK.EQ(I491,I$6:I2985,0)</f>
        <v>2413</v>
      </c>
    </row>
    <row r="492" spans="2:14" ht="14.25" customHeight="1">
      <c r="B492" s="4" t="s">
        <v>14</v>
      </c>
      <c r="C492" s="4" t="s">
        <v>762</v>
      </c>
      <c r="D492" s="4" t="s">
        <v>763</v>
      </c>
      <c r="E492" s="13">
        <f t="shared" si="18"/>
        <v>600</v>
      </c>
      <c r="F492" s="6">
        <v>100</v>
      </c>
      <c r="G492" s="12" t="s">
        <v>174</v>
      </c>
      <c r="H492" s="12" t="s">
        <v>1087</v>
      </c>
      <c r="I492" s="10">
        <v>18000</v>
      </c>
      <c r="J492" s="11">
        <v>0.3</v>
      </c>
      <c r="K492" s="13">
        <f t="shared" si="19"/>
        <v>60000</v>
      </c>
      <c r="L492" s="4" t="s">
        <v>31</v>
      </c>
      <c r="M492">
        <f>_xlfn.RANK.EQ(I492,I$6:I2986,1)</f>
        <v>84</v>
      </c>
      <c r="N492">
        <f>_xlfn.RANK.EQ(I492,I$6:I2986,0)</f>
        <v>2410</v>
      </c>
    </row>
    <row r="493" spans="2:14" ht="14.25" customHeight="1">
      <c r="B493" s="4" t="s">
        <v>14</v>
      </c>
      <c r="C493" s="4" t="s">
        <v>762</v>
      </c>
      <c r="D493" s="4" t="s">
        <v>763</v>
      </c>
      <c r="E493" s="13">
        <f t="shared" si="18"/>
        <v>650</v>
      </c>
      <c r="F493" s="6">
        <v>225</v>
      </c>
      <c r="G493" s="12" t="s">
        <v>823</v>
      </c>
      <c r="H493" s="12" t="s">
        <v>1090</v>
      </c>
      <c r="I493" s="10">
        <v>36562.5</v>
      </c>
      <c r="J493" s="11">
        <v>0.25</v>
      </c>
      <c r="K493" s="13">
        <f t="shared" si="19"/>
        <v>146250</v>
      </c>
      <c r="L493" s="4" t="s">
        <v>31</v>
      </c>
      <c r="M493">
        <f>_xlfn.RANK.EQ(I493,I$6:I2987,1)</f>
        <v>363</v>
      </c>
      <c r="N493">
        <f>_xlfn.RANK.EQ(I493,I$6:I2987,0)</f>
        <v>2132</v>
      </c>
    </row>
    <row r="494" spans="2:14" ht="14.25" customHeight="1">
      <c r="B494" s="4" t="s">
        <v>14</v>
      </c>
      <c r="C494" s="4" t="s">
        <v>762</v>
      </c>
      <c r="D494" s="4" t="s">
        <v>763</v>
      </c>
      <c r="E494" s="13">
        <f t="shared" si="18"/>
        <v>700</v>
      </c>
      <c r="F494" s="6">
        <v>375</v>
      </c>
      <c r="G494" s="12" t="s">
        <v>87</v>
      </c>
      <c r="H494" s="12" t="s">
        <v>1088</v>
      </c>
      <c r="I494" s="10">
        <v>144375</v>
      </c>
      <c r="J494" s="11">
        <v>0.55000000000000004</v>
      </c>
      <c r="K494" s="13">
        <f t="shared" si="19"/>
        <v>262500</v>
      </c>
      <c r="L494" s="4" t="s">
        <v>31</v>
      </c>
      <c r="M494">
        <f>_xlfn.RANK.EQ(I494,I$6:I2988,1)</f>
        <v>1998</v>
      </c>
      <c r="N494">
        <f>_xlfn.RANK.EQ(I494,I$6:I2988,0)</f>
        <v>488</v>
      </c>
    </row>
    <row r="495" spans="2:14" ht="14.25" customHeight="1">
      <c r="B495" s="4" t="s">
        <v>14</v>
      </c>
      <c r="C495" s="4" t="s">
        <v>762</v>
      </c>
      <c r="D495" s="4" t="s">
        <v>763</v>
      </c>
      <c r="E495" s="13">
        <f t="shared" si="18"/>
        <v>600.00000000000011</v>
      </c>
      <c r="F495" s="6">
        <v>200</v>
      </c>
      <c r="G495" s="12" t="s">
        <v>826</v>
      </c>
      <c r="H495" s="12" t="s">
        <v>1087</v>
      </c>
      <c r="I495" s="10">
        <v>42000</v>
      </c>
      <c r="J495" s="11">
        <v>0.35</v>
      </c>
      <c r="K495" s="13">
        <f t="shared" si="19"/>
        <v>120000.00000000001</v>
      </c>
      <c r="L495" s="4" t="s">
        <v>31</v>
      </c>
      <c r="M495">
        <f>_xlfn.RANK.EQ(I495,I$6:I2989,1)</f>
        <v>443</v>
      </c>
      <c r="N495">
        <f>_xlfn.RANK.EQ(I495,I$6:I2989,0)</f>
        <v>2043</v>
      </c>
    </row>
    <row r="496" spans="2:14" ht="14.25" customHeight="1">
      <c r="B496" s="4" t="s">
        <v>14</v>
      </c>
      <c r="C496" s="4" t="s">
        <v>762</v>
      </c>
      <c r="D496" s="4" t="s">
        <v>763</v>
      </c>
      <c r="E496" s="13">
        <f t="shared" si="18"/>
        <v>600</v>
      </c>
      <c r="F496" s="6">
        <v>195</v>
      </c>
      <c r="G496" s="12" t="s">
        <v>828</v>
      </c>
      <c r="H496" s="12" t="s">
        <v>1087</v>
      </c>
      <c r="I496" s="10">
        <v>46800</v>
      </c>
      <c r="J496" s="11">
        <v>0.4</v>
      </c>
      <c r="K496" s="13">
        <f t="shared" si="19"/>
        <v>117000</v>
      </c>
      <c r="L496" s="4" t="s">
        <v>31</v>
      </c>
      <c r="M496">
        <f>_xlfn.RANK.EQ(I496,I$6:I2990,1)</f>
        <v>536</v>
      </c>
      <c r="N496">
        <f>_xlfn.RANK.EQ(I496,I$6:I2990,0)</f>
        <v>1960</v>
      </c>
    </row>
    <row r="497" spans="2:14" ht="14.25" customHeight="1">
      <c r="B497" s="4" t="s">
        <v>14</v>
      </c>
      <c r="C497" s="4" t="s">
        <v>762</v>
      </c>
      <c r="D497" s="4" t="s">
        <v>763</v>
      </c>
      <c r="E497" s="13">
        <f t="shared" si="18"/>
        <v>600</v>
      </c>
      <c r="F497" s="6">
        <v>175</v>
      </c>
      <c r="G497" s="12" t="s">
        <v>830</v>
      </c>
      <c r="H497" s="12" t="s">
        <v>1087</v>
      </c>
      <c r="I497" s="10">
        <v>42000</v>
      </c>
      <c r="J497" s="11">
        <v>0.4</v>
      </c>
      <c r="K497" s="13">
        <f t="shared" si="19"/>
        <v>105000</v>
      </c>
      <c r="L497" s="4" t="s">
        <v>31</v>
      </c>
      <c r="M497">
        <f>_xlfn.RANK.EQ(I497,I$6:I2991,1)</f>
        <v>443</v>
      </c>
      <c r="N497">
        <f>_xlfn.RANK.EQ(I497,I$6:I2991,0)</f>
        <v>2043</v>
      </c>
    </row>
    <row r="498" spans="2:14" ht="14.25" customHeight="1">
      <c r="B498" s="4" t="s">
        <v>14</v>
      </c>
      <c r="C498" s="4" t="s">
        <v>762</v>
      </c>
      <c r="D498" s="4" t="s">
        <v>763</v>
      </c>
      <c r="E498" s="13">
        <f t="shared" si="18"/>
        <v>700</v>
      </c>
      <c r="F498" s="6">
        <v>150</v>
      </c>
      <c r="G498" s="12" t="s">
        <v>366</v>
      </c>
      <c r="H498" s="12" t="s">
        <v>1086</v>
      </c>
      <c r="I498" s="10">
        <v>36750</v>
      </c>
      <c r="J498" s="11">
        <v>0.35</v>
      </c>
      <c r="K498" s="13">
        <f t="shared" si="19"/>
        <v>105000</v>
      </c>
      <c r="L498" s="4" t="s">
        <v>31</v>
      </c>
      <c r="M498">
        <f>_xlfn.RANK.EQ(I498,I$6:I2992,1)</f>
        <v>365</v>
      </c>
      <c r="N498">
        <f>_xlfn.RANK.EQ(I498,I$6:I2992,0)</f>
        <v>2124</v>
      </c>
    </row>
    <row r="499" spans="2:14" ht="14.25" customHeight="1">
      <c r="B499" s="4" t="s">
        <v>14</v>
      </c>
      <c r="C499" s="4" t="s">
        <v>762</v>
      </c>
      <c r="D499" s="4" t="s">
        <v>763</v>
      </c>
      <c r="E499" s="13">
        <f t="shared" si="18"/>
        <v>750</v>
      </c>
      <c r="F499" s="6">
        <v>250</v>
      </c>
      <c r="G499" s="12" t="s">
        <v>832</v>
      </c>
      <c r="H499" s="12" t="s">
        <v>1089</v>
      </c>
      <c r="I499" s="10">
        <v>56250</v>
      </c>
      <c r="J499" s="11">
        <v>0.3</v>
      </c>
      <c r="K499" s="13">
        <f t="shared" si="19"/>
        <v>187500</v>
      </c>
      <c r="L499" s="4" t="s">
        <v>31</v>
      </c>
      <c r="M499">
        <f>_xlfn.RANK.EQ(I499,I$6:I2993,1)</f>
        <v>718</v>
      </c>
      <c r="N499">
        <f>_xlfn.RANK.EQ(I499,I$6:I2993,0)</f>
        <v>1761</v>
      </c>
    </row>
    <row r="500" spans="2:14" ht="14.25" customHeight="1">
      <c r="B500" s="4" t="s">
        <v>14</v>
      </c>
      <c r="C500" s="4" t="s">
        <v>762</v>
      </c>
      <c r="D500" s="4" t="s">
        <v>763</v>
      </c>
      <c r="E500" s="13">
        <f t="shared" si="18"/>
        <v>700</v>
      </c>
      <c r="F500" s="6">
        <v>475</v>
      </c>
      <c r="G500" s="12" t="s">
        <v>425</v>
      </c>
      <c r="H500" s="12" t="s">
        <v>1087</v>
      </c>
      <c r="I500" s="10">
        <v>182875</v>
      </c>
      <c r="J500" s="11">
        <v>0.55000000000000004</v>
      </c>
      <c r="K500" s="13">
        <f t="shared" si="19"/>
        <v>332500</v>
      </c>
      <c r="L500" s="4" t="s">
        <v>31</v>
      </c>
      <c r="M500">
        <f>_xlfn.RANK.EQ(I500,I$6:I2994,1)</f>
        <v>2253</v>
      </c>
      <c r="N500">
        <f>_xlfn.RANK.EQ(I500,I$6:I2994,0)</f>
        <v>242</v>
      </c>
    </row>
    <row r="501" spans="2:14" ht="14.25" customHeight="1">
      <c r="B501" s="4" t="s">
        <v>14</v>
      </c>
      <c r="C501" s="4" t="s">
        <v>762</v>
      </c>
      <c r="D501" s="4" t="s">
        <v>763</v>
      </c>
      <c r="E501" s="13">
        <f t="shared" si="18"/>
        <v>600</v>
      </c>
      <c r="F501" s="6">
        <v>275</v>
      </c>
      <c r="G501" s="12" t="s">
        <v>438</v>
      </c>
      <c r="H501" s="12" t="s">
        <v>1087</v>
      </c>
      <c r="I501" s="10">
        <v>57750</v>
      </c>
      <c r="J501" s="11">
        <v>0.35</v>
      </c>
      <c r="K501" s="13">
        <f t="shared" si="19"/>
        <v>165000</v>
      </c>
      <c r="L501" s="4" t="s">
        <v>31</v>
      </c>
      <c r="M501">
        <f>_xlfn.RANK.EQ(I501,I$6:I2995,1)</f>
        <v>754</v>
      </c>
      <c r="N501">
        <f>_xlfn.RANK.EQ(I501,I$6:I2995,0)</f>
        <v>1729</v>
      </c>
    </row>
    <row r="502" spans="2:14" ht="14.25" customHeight="1">
      <c r="B502" s="4" t="s">
        <v>14</v>
      </c>
      <c r="C502" s="4" t="s">
        <v>762</v>
      </c>
      <c r="D502" s="4" t="s">
        <v>763</v>
      </c>
      <c r="E502" s="13">
        <f t="shared" si="18"/>
        <v>600</v>
      </c>
      <c r="F502" s="6">
        <v>225</v>
      </c>
      <c r="G502" s="12" t="s">
        <v>835</v>
      </c>
      <c r="H502" s="12" t="s">
        <v>1086</v>
      </c>
      <c r="I502" s="10">
        <v>54000</v>
      </c>
      <c r="J502" s="11">
        <v>0.4</v>
      </c>
      <c r="K502" s="13">
        <f t="shared" si="19"/>
        <v>135000</v>
      </c>
      <c r="L502" s="4" t="s">
        <v>31</v>
      </c>
      <c r="M502">
        <f>_xlfn.RANK.EQ(I502,I$6:I2996,1)</f>
        <v>669</v>
      </c>
      <c r="N502">
        <f>_xlfn.RANK.EQ(I502,I$6:I2996,0)</f>
        <v>1811</v>
      </c>
    </row>
    <row r="503" spans="2:14" ht="14.25" customHeight="1">
      <c r="B503" s="4" t="s">
        <v>14</v>
      </c>
      <c r="C503" s="4" t="s">
        <v>762</v>
      </c>
      <c r="D503" s="4" t="s">
        <v>763</v>
      </c>
      <c r="E503" s="13">
        <f t="shared" si="18"/>
        <v>600</v>
      </c>
      <c r="F503" s="6">
        <v>175</v>
      </c>
      <c r="G503" s="12" t="s">
        <v>837</v>
      </c>
      <c r="H503" s="12" t="s">
        <v>1087</v>
      </c>
      <c r="I503" s="10">
        <v>42000</v>
      </c>
      <c r="J503" s="11">
        <v>0.4</v>
      </c>
      <c r="K503" s="13">
        <f t="shared" si="19"/>
        <v>105000</v>
      </c>
      <c r="L503" s="4" t="s">
        <v>31</v>
      </c>
      <c r="M503">
        <f>_xlfn.RANK.EQ(I503,I$6:I2997,1)</f>
        <v>443</v>
      </c>
      <c r="N503">
        <f>_xlfn.RANK.EQ(I503,I$6:I2997,0)</f>
        <v>2043</v>
      </c>
    </row>
    <row r="504" spans="2:14" ht="14.25" customHeight="1">
      <c r="B504" s="4" t="s">
        <v>14</v>
      </c>
      <c r="C504" s="4" t="s">
        <v>762</v>
      </c>
      <c r="D504" s="4" t="s">
        <v>763</v>
      </c>
      <c r="E504" s="13">
        <f t="shared" si="18"/>
        <v>700.00000000000011</v>
      </c>
      <c r="F504" s="6">
        <v>175</v>
      </c>
      <c r="G504" s="12" t="s">
        <v>521</v>
      </c>
      <c r="H504" s="12" t="s">
        <v>1087</v>
      </c>
      <c r="I504" s="10">
        <v>42875</v>
      </c>
      <c r="J504" s="11">
        <v>0.35</v>
      </c>
      <c r="K504" s="13">
        <f t="shared" si="19"/>
        <v>122500.00000000001</v>
      </c>
      <c r="L504" s="4" t="s">
        <v>31</v>
      </c>
      <c r="M504">
        <f>_xlfn.RANK.EQ(I504,I$6:I2998,1)</f>
        <v>465</v>
      </c>
      <c r="N504">
        <f>_xlfn.RANK.EQ(I504,I$6:I2998,0)</f>
        <v>2030</v>
      </c>
    </row>
    <row r="505" spans="2:14" ht="14.25" customHeight="1">
      <c r="B505" s="4" t="s">
        <v>14</v>
      </c>
      <c r="C505" s="4" t="s">
        <v>762</v>
      </c>
      <c r="D505" s="4" t="s">
        <v>763</v>
      </c>
      <c r="E505" s="13">
        <f t="shared" si="18"/>
        <v>750</v>
      </c>
      <c r="F505" s="6">
        <v>275</v>
      </c>
      <c r="G505" s="12" t="s">
        <v>400</v>
      </c>
      <c r="H505" s="12" t="s">
        <v>1088</v>
      </c>
      <c r="I505" s="10">
        <v>61875</v>
      </c>
      <c r="J505" s="11">
        <v>0.3</v>
      </c>
      <c r="K505" s="13">
        <f t="shared" si="19"/>
        <v>206250</v>
      </c>
      <c r="L505" s="4" t="s">
        <v>31</v>
      </c>
      <c r="M505">
        <f>_xlfn.RANK.EQ(I505,I$6:I2999,1)</f>
        <v>839</v>
      </c>
      <c r="N505">
        <f>_xlfn.RANK.EQ(I505,I$6:I2999,0)</f>
        <v>1650</v>
      </c>
    </row>
    <row r="506" spans="2:14" ht="14.25" customHeight="1">
      <c r="B506" s="4" t="s">
        <v>14</v>
      </c>
      <c r="C506" s="4" t="s">
        <v>762</v>
      </c>
      <c r="D506" s="4" t="s">
        <v>763</v>
      </c>
      <c r="E506" s="13">
        <f t="shared" si="18"/>
        <v>350</v>
      </c>
      <c r="F506" s="6">
        <v>450</v>
      </c>
      <c r="G506" s="12" t="s">
        <v>279</v>
      </c>
      <c r="H506" s="12" t="s">
        <v>1087</v>
      </c>
      <c r="I506" s="10">
        <v>63000</v>
      </c>
      <c r="J506" s="11">
        <v>0.4</v>
      </c>
      <c r="K506" s="13">
        <f t="shared" si="19"/>
        <v>157500</v>
      </c>
      <c r="L506" s="4" t="s">
        <v>31</v>
      </c>
      <c r="M506">
        <f>_xlfn.RANK.EQ(I506,I$6:I3000,1)</f>
        <v>853</v>
      </c>
      <c r="N506">
        <f>_xlfn.RANK.EQ(I506,I$6:I3000,0)</f>
        <v>1616</v>
      </c>
    </row>
    <row r="507" spans="2:14" ht="14.25" customHeight="1">
      <c r="B507" s="4" t="s">
        <v>14</v>
      </c>
      <c r="C507" s="4" t="s">
        <v>762</v>
      </c>
      <c r="D507" s="4" t="s">
        <v>763</v>
      </c>
      <c r="E507" s="13">
        <f t="shared" si="18"/>
        <v>450</v>
      </c>
      <c r="F507" s="6">
        <v>450</v>
      </c>
      <c r="G507" s="12" t="s">
        <v>841</v>
      </c>
      <c r="H507" s="12" t="s">
        <v>1086</v>
      </c>
      <c r="I507" s="10">
        <v>50625</v>
      </c>
      <c r="J507" s="11">
        <v>0.25</v>
      </c>
      <c r="K507" s="13">
        <f t="shared" si="19"/>
        <v>202500</v>
      </c>
      <c r="L507" s="4" t="s">
        <v>31</v>
      </c>
      <c r="M507">
        <f>_xlfn.RANK.EQ(I507,I$6:I3001,1)</f>
        <v>613</v>
      </c>
      <c r="N507">
        <f>_xlfn.RANK.EQ(I507,I$6:I3001,0)</f>
        <v>1878</v>
      </c>
    </row>
    <row r="508" spans="2:14" ht="14.25" customHeight="1">
      <c r="B508" s="4" t="s">
        <v>14</v>
      </c>
      <c r="C508" s="4" t="s">
        <v>762</v>
      </c>
      <c r="D508" s="4" t="s">
        <v>763</v>
      </c>
      <c r="E508" s="13">
        <f t="shared" si="18"/>
        <v>450</v>
      </c>
      <c r="F508" s="6">
        <v>450</v>
      </c>
      <c r="G508" s="12" t="s">
        <v>843</v>
      </c>
      <c r="H508" s="12" t="s">
        <v>1087</v>
      </c>
      <c r="I508" s="10">
        <v>81000</v>
      </c>
      <c r="J508" s="11">
        <v>0.4</v>
      </c>
      <c r="K508" s="13">
        <f t="shared" si="19"/>
        <v>202500</v>
      </c>
      <c r="L508" s="4" t="s">
        <v>31</v>
      </c>
      <c r="M508">
        <f>_xlfn.RANK.EQ(I508,I$6:I3002,1)</f>
        <v>1203</v>
      </c>
      <c r="N508">
        <f>_xlfn.RANK.EQ(I508,I$6:I3002,0)</f>
        <v>1279</v>
      </c>
    </row>
    <row r="509" spans="2:14" ht="14.25" customHeight="1">
      <c r="B509" s="4" t="s">
        <v>14</v>
      </c>
      <c r="C509" s="4" t="s">
        <v>762</v>
      </c>
      <c r="D509" s="4" t="s">
        <v>763</v>
      </c>
      <c r="E509" s="13">
        <f t="shared" si="18"/>
        <v>450</v>
      </c>
      <c r="F509" s="6">
        <v>300</v>
      </c>
      <c r="G509" s="12" t="s">
        <v>845</v>
      </c>
      <c r="H509" s="12" t="s">
        <v>1087</v>
      </c>
      <c r="I509" s="10">
        <v>47250</v>
      </c>
      <c r="J509" s="11">
        <v>0.35</v>
      </c>
      <c r="K509" s="13">
        <f t="shared" si="19"/>
        <v>135000</v>
      </c>
      <c r="L509" s="4" t="s">
        <v>31</v>
      </c>
      <c r="M509">
        <f>_xlfn.RANK.EQ(I509,I$6:I3003,1)</f>
        <v>538</v>
      </c>
      <c r="N509">
        <f>_xlfn.RANK.EQ(I509,I$6:I3003,0)</f>
        <v>1947</v>
      </c>
    </row>
    <row r="510" spans="2:14" ht="14.25" customHeight="1">
      <c r="B510" s="4" t="s">
        <v>283</v>
      </c>
      <c r="C510" s="4" t="s">
        <v>847</v>
      </c>
      <c r="D510" s="4" t="s">
        <v>848</v>
      </c>
      <c r="E510" s="13">
        <f t="shared" si="18"/>
        <v>499.99999999999994</v>
      </c>
      <c r="F510" s="6">
        <v>250</v>
      </c>
      <c r="G510" s="12" t="s">
        <v>849</v>
      </c>
      <c r="H510" s="12" t="s">
        <v>1088</v>
      </c>
      <c r="I510" s="10">
        <v>68750</v>
      </c>
      <c r="J510" s="11">
        <v>0.55000000000000004</v>
      </c>
      <c r="K510" s="13">
        <f t="shared" si="19"/>
        <v>124999.99999999999</v>
      </c>
      <c r="L510" s="4" t="s">
        <v>31</v>
      </c>
      <c r="M510">
        <f>_xlfn.RANK.EQ(I510,I$6:I3004,1)</f>
        <v>977</v>
      </c>
      <c r="N510">
        <f>_xlfn.RANK.EQ(I510,I$6:I3004,0)</f>
        <v>1516</v>
      </c>
    </row>
    <row r="511" spans="2:14" ht="14.25" customHeight="1">
      <c r="B511" s="4" t="s">
        <v>283</v>
      </c>
      <c r="C511" s="4" t="s">
        <v>847</v>
      </c>
      <c r="D511" s="4" t="s">
        <v>848</v>
      </c>
      <c r="E511" s="13">
        <f t="shared" si="18"/>
        <v>450</v>
      </c>
      <c r="F511" s="6">
        <v>475</v>
      </c>
      <c r="G511" s="12" t="s">
        <v>750</v>
      </c>
      <c r="H511" s="12" t="s">
        <v>1086</v>
      </c>
      <c r="I511" s="10">
        <v>42750</v>
      </c>
      <c r="J511" s="11">
        <v>0.2</v>
      </c>
      <c r="K511" s="13">
        <f t="shared" si="19"/>
        <v>213750</v>
      </c>
      <c r="L511" s="4" t="s">
        <v>31</v>
      </c>
      <c r="M511">
        <f>_xlfn.RANK.EQ(I511,I$6:I3005,1)</f>
        <v>463</v>
      </c>
      <c r="N511">
        <f>_xlfn.RANK.EQ(I511,I$6:I3005,0)</f>
        <v>2032</v>
      </c>
    </row>
    <row r="512" spans="2:14" ht="14.25" customHeight="1">
      <c r="B512" s="4" t="s">
        <v>283</v>
      </c>
      <c r="C512" s="4" t="s">
        <v>847</v>
      </c>
      <c r="D512" s="4" t="s">
        <v>848</v>
      </c>
      <c r="E512" s="13">
        <f t="shared" si="18"/>
        <v>350</v>
      </c>
      <c r="F512" s="6">
        <v>525</v>
      </c>
      <c r="G512" s="12" t="s">
        <v>717</v>
      </c>
      <c r="H512" s="12" t="s">
        <v>1087</v>
      </c>
      <c r="I512" s="10">
        <v>73500</v>
      </c>
      <c r="J512" s="11">
        <v>0.4</v>
      </c>
      <c r="K512" s="13">
        <f t="shared" si="19"/>
        <v>183750</v>
      </c>
      <c r="L512" s="4" t="s">
        <v>31</v>
      </c>
      <c r="M512">
        <f>_xlfn.RANK.EQ(I512,I$6:I3006,1)</f>
        <v>1054</v>
      </c>
      <c r="N512">
        <f>_xlfn.RANK.EQ(I512,I$6:I3006,0)</f>
        <v>1431</v>
      </c>
    </row>
    <row r="513" spans="2:14" ht="14.25" customHeight="1">
      <c r="B513" s="4" t="s">
        <v>283</v>
      </c>
      <c r="C513" s="4" t="s">
        <v>847</v>
      </c>
      <c r="D513" s="4" t="s">
        <v>848</v>
      </c>
      <c r="E513" s="13">
        <f t="shared" si="18"/>
        <v>450</v>
      </c>
      <c r="F513" s="6">
        <v>425</v>
      </c>
      <c r="G513" s="12" t="s">
        <v>148</v>
      </c>
      <c r="H513" s="12" t="s">
        <v>1087</v>
      </c>
      <c r="I513" s="10">
        <v>47812.5</v>
      </c>
      <c r="J513" s="11">
        <v>0.25</v>
      </c>
      <c r="K513" s="13">
        <f t="shared" si="19"/>
        <v>191250</v>
      </c>
      <c r="L513" s="4" t="s">
        <v>31</v>
      </c>
      <c r="M513">
        <f>_xlfn.RANK.EQ(I513,I$6:I3007,1)</f>
        <v>552</v>
      </c>
      <c r="N513">
        <f>_xlfn.RANK.EQ(I513,I$6:I3007,0)</f>
        <v>1942</v>
      </c>
    </row>
    <row r="514" spans="2:14" ht="14.25" customHeight="1">
      <c r="B514" s="4" t="s">
        <v>283</v>
      </c>
      <c r="C514" s="4" t="s">
        <v>847</v>
      </c>
      <c r="D514" s="4" t="s">
        <v>848</v>
      </c>
      <c r="E514" s="13">
        <f t="shared" si="18"/>
        <v>450</v>
      </c>
      <c r="F514" s="6">
        <v>425</v>
      </c>
      <c r="G514" s="12" t="s">
        <v>380</v>
      </c>
      <c r="H514" s="12" t="s">
        <v>1087</v>
      </c>
      <c r="I514" s="10">
        <v>76500</v>
      </c>
      <c r="J514" s="11">
        <v>0.4</v>
      </c>
      <c r="K514" s="13">
        <f t="shared" si="19"/>
        <v>191250</v>
      </c>
      <c r="L514" s="4" t="s">
        <v>31</v>
      </c>
      <c r="M514">
        <f>_xlfn.RANK.EQ(I514,I$6:I3008,1)</f>
        <v>1110</v>
      </c>
      <c r="N514">
        <f>_xlfn.RANK.EQ(I514,I$6:I3008,0)</f>
        <v>1381</v>
      </c>
    </row>
    <row r="515" spans="2:14" ht="14.25" customHeight="1">
      <c r="B515" s="4" t="s">
        <v>283</v>
      </c>
      <c r="C515" s="4" t="s">
        <v>847</v>
      </c>
      <c r="D515" s="4" t="s">
        <v>848</v>
      </c>
      <c r="E515" s="13">
        <f t="shared" si="18"/>
        <v>450.00000000000006</v>
      </c>
      <c r="F515" s="6">
        <v>275</v>
      </c>
      <c r="G515" s="12" t="s">
        <v>612</v>
      </c>
      <c r="H515" s="12" t="s">
        <v>1087</v>
      </c>
      <c r="I515" s="10">
        <v>43312.5</v>
      </c>
      <c r="J515" s="11">
        <v>0.35</v>
      </c>
      <c r="K515" s="13">
        <f t="shared" si="19"/>
        <v>123750.00000000001</v>
      </c>
      <c r="L515" s="4" t="s">
        <v>31</v>
      </c>
      <c r="M515">
        <f>_xlfn.RANK.EQ(I515,I$6:I3009,1)</f>
        <v>468</v>
      </c>
      <c r="N515">
        <f>_xlfn.RANK.EQ(I515,I$6:I3009,0)</f>
        <v>2021</v>
      </c>
    </row>
    <row r="516" spans="2:14" ht="14.25" customHeight="1">
      <c r="B516" s="4" t="s">
        <v>283</v>
      </c>
      <c r="C516" s="4" t="s">
        <v>847</v>
      </c>
      <c r="D516" s="4" t="s">
        <v>848</v>
      </c>
      <c r="E516" s="13">
        <f t="shared" si="18"/>
        <v>499.99999999999994</v>
      </c>
      <c r="F516" s="6">
        <v>200</v>
      </c>
      <c r="G516" s="12" t="s">
        <v>209</v>
      </c>
      <c r="H516" s="12" t="s">
        <v>1087</v>
      </c>
      <c r="I516" s="10">
        <v>55000</v>
      </c>
      <c r="J516" s="11">
        <v>0.55000000000000004</v>
      </c>
      <c r="K516" s="13">
        <f t="shared" si="19"/>
        <v>99999.999999999985</v>
      </c>
      <c r="L516" s="4" t="s">
        <v>31</v>
      </c>
      <c r="M516">
        <f>_xlfn.RANK.EQ(I516,I$6:I3010,1)</f>
        <v>689</v>
      </c>
      <c r="N516">
        <f>_xlfn.RANK.EQ(I516,I$6:I3010,0)</f>
        <v>1801</v>
      </c>
    </row>
    <row r="517" spans="2:14" ht="14.25" customHeight="1">
      <c r="B517" s="4" t="s">
        <v>283</v>
      </c>
      <c r="C517" s="4" t="s">
        <v>847</v>
      </c>
      <c r="D517" s="4" t="s">
        <v>848</v>
      </c>
      <c r="E517" s="13">
        <f t="shared" si="18"/>
        <v>450</v>
      </c>
      <c r="F517" s="6">
        <v>400</v>
      </c>
      <c r="G517" s="12" t="s">
        <v>642</v>
      </c>
      <c r="H517" s="12" t="s">
        <v>1086</v>
      </c>
      <c r="I517" s="10">
        <v>36000</v>
      </c>
      <c r="J517" s="11">
        <v>0.2</v>
      </c>
      <c r="K517" s="13">
        <f t="shared" si="19"/>
        <v>180000</v>
      </c>
      <c r="L517" s="4" t="s">
        <v>31</v>
      </c>
      <c r="M517">
        <f>_xlfn.RANK.EQ(I517,I$6:I3011,1)</f>
        <v>356</v>
      </c>
      <c r="N517">
        <f>_xlfn.RANK.EQ(I517,I$6:I3011,0)</f>
        <v>2134</v>
      </c>
    </row>
    <row r="518" spans="2:14" ht="14.25" customHeight="1">
      <c r="B518" s="4" t="s">
        <v>283</v>
      </c>
      <c r="C518" s="4" t="s">
        <v>847</v>
      </c>
      <c r="D518" s="4" t="s">
        <v>848</v>
      </c>
      <c r="E518" s="13">
        <f t="shared" ref="E518:E581" si="20">K518/F518</f>
        <v>450</v>
      </c>
      <c r="F518" s="6">
        <v>550</v>
      </c>
      <c r="G518" s="12" t="s">
        <v>141</v>
      </c>
      <c r="H518" s="12" t="s">
        <v>1086</v>
      </c>
      <c r="I518" s="10">
        <v>99000</v>
      </c>
      <c r="J518" s="11">
        <v>0.4</v>
      </c>
      <c r="K518" s="13">
        <f t="shared" si="19"/>
        <v>247500</v>
      </c>
      <c r="L518" s="4" t="s">
        <v>31</v>
      </c>
      <c r="M518">
        <f>_xlfn.RANK.EQ(I518,I$6:I3012,1)</f>
        <v>1515</v>
      </c>
      <c r="N518">
        <f>_xlfn.RANK.EQ(I518,I$6:I3012,0)</f>
        <v>973</v>
      </c>
    </row>
    <row r="519" spans="2:14" ht="14.25" customHeight="1">
      <c r="B519" s="4" t="s">
        <v>283</v>
      </c>
      <c r="C519" s="4" t="s">
        <v>847</v>
      </c>
      <c r="D519" s="4" t="s">
        <v>848</v>
      </c>
      <c r="E519" s="13">
        <f t="shared" si="20"/>
        <v>550</v>
      </c>
      <c r="F519" s="6">
        <v>400</v>
      </c>
      <c r="G519" s="12" t="s">
        <v>248</v>
      </c>
      <c r="H519" s="12" t="s">
        <v>1087</v>
      </c>
      <c r="I519" s="10">
        <v>55000</v>
      </c>
      <c r="J519" s="11">
        <v>0.25</v>
      </c>
      <c r="K519" s="13">
        <f t="shared" ref="K519:K582" si="21">I519/J519</f>
        <v>220000</v>
      </c>
      <c r="L519" s="4" t="s">
        <v>31</v>
      </c>
      <c r="M519">
        <f>_xlfn.RANK.EQ(I519,I$6:I3013,1)</f>
        <v>689</v>
      </c>
      <c r="N519">
        <f>_xlfn.RANK.EQ(I519,I$6:I3013,0)</f>
        <v>1801</v>
      </c>
    </row>
    <row r="520" spans="2:14" ht="14.25" customHeight="1">
      <c r="B520" s="4" t="s">
        <v>283</v>
      </c>
      <c r="C520" s="4" t="s">
        <v>847</v>
      </c>
      <c r="D520" s="4" t="s">
        <v>848</v>
      </c>
      <c r="E520" s="13">
        <f t="shared" si="20"/>
        <v>550</v>
      </c>
      <c r="F520" s="6">
        <v>400</v>
      </c>
      <c r="G520" s="12" t="s">
        <v>859</v>
      </c>
      <c r="H520" s="12" t="s">
        <v>1086</v>
      </c>
      <c r="I520" s="10">
        <v>88000</v>
      </c>
      <c r="J520" s="11">
        <v>0.4</v>
      </c>
      <c r="K520" s="13">
        <f t="shared" si="21"/>
        <v>220000</v>
      </c>
      <c r="L520" s="4" t="s">
        <v>31</v>
      </c>
      <c r="M520">
        <f>_xlfn.RANK.EQ(I520,I$6:I3014,1)</f>
        <v>1360</v>
      </c>
      <c r="N520">
        <f>_xlfn.RANK.EQ(I520,I$6:I3014,0)</f>
        <v>1133</v>
      </c>
    </row>
    <row r="521" spans="2:14" ht="14.25" customHeight="1">
      <c r="B521" s="4" t="s">
        <v>283</v>
      </c>
      <c r="C521" s="4" t="s">
        <v>847</v>
      </c>
      <c r="D521" s="4" t="s">
        <v>848</v>
      </c>
      <c r="E521" s="13">
        <f t="shared" si="20"/>
        <v>550</v>
      </c>
      <c r="F521" s="6">
        <v>300</v>
      </c>
      <c r="G521" s="12" t="s">
        <v>515</v>
      </c>
      <c r="H521" s="12" t="s">
        <v>1087</v>
      </c>
      <c r="I521" s="10">
        <v>57750</v>
      </c>
      <c r="J521" s="11">
        <v>0.35</v>
      </c>
      <c r="K521" s="13">
        <f t="shared" si="21"/>
        <v>165000</v>
      </c>
      <c r="L521" s="4" t="s">
        <v>31</v>
      </c>
      <c r="M521">
        <f>_xlfn.RANK.EQ(I521,I$6:I3015,1)</f>
        <v>754</v>
      </c>
      <c r="N521">
        <f>_xlfn.RANK.EQ(I521,I$6:I3015,0)</f>
        <v>1729</v>
      </c>
    </row>
    <row r="522" spans="2:14" ht="14.25" customHeight="1">
      <c r="B522" s="4" t="s">
        <v>283</v>
      </c>
      <c r="C522" s="4" t="s">
        <v>847</v>
      </c>
      <c r="D522" s="4" t="s">
        <v>848</v>
      </c>
      <c r="E522" s="13">
        <f t="shared" si="20"/>
        <v>599.99999999999989</v>
      </c>
      <c r="F522" s="6">
        <v>175</v>
      </c>
      <c r="G522" s="12" t="s">
        <v>81</v>
      </c>
      <c r="H522" s="12" t="s">
        <v>1088</v>
      </c>
      <c r="I522" s="10">
        <v>57750</v>
      </c>
      <c r="J522" s="11">
        <v>0.55000000000000004</v>
      </c>
      <c r="K522" s="13">
        <f t="shared" si="21"/>
        <v>104999.99999999999</v>
      </c>
      <c r="L522" s="4" t="s">
        <v>31</v>
      </c>
      <c r="M522">
        <f>_xlfn.RANK.EQ(I522,I$6:I3016,1)</f>
        <v>754</v>
      </c>
      <c r="N522">
        <f>_xlfn.RANK.EQ(I522,I$6:I3016,0)</f>
        <v>1729</v>
      </c>
    </row>
    <row r="523" spans="2:14" ht="14.25" customHeight="1">
      <c r="B523" s="4" t="s">
        <v>283</v>
      </c>
      <c r="C523" s="4" t="s">
        <v>847</v>
      </c>
      <c r="D523" s="4" t="s">
        <v>848</v>
      </c>
      <c r="E523" s="13">
        <f t="shared" si="20"/>
        <v>550</v>
      </c>
      <c r="F523" s="6">
        <v>375</v>
      </c>
      <c r="G523" s="12" t="s">
        <v>862</v>
      </c>
      <c r="H523" s="12" t="s">
        <v>1086</v>
      </c>
      <c r="I523" s="10">
        <v>41250</v>
      </c>
      <c r="J523" s="11">
        <v>0.2</v>
      </c>
      <c r="K523" s="13">
        <f t="shared" si="21"/>
        <v>206250</v>
      </c>
      <c r="L523" s="4" t="s">
        <v>31</v>
      </c>
      <c r="M523">
        <f>_xlfn.RANK.EQ(I523,I$6:I3017,1)</f>
        <v>428</v>
      </c>
      <c r="N523">
        <f>_xlfn.RANK.EQ(I523,I$6:I3017,0)</f>
        <v>2058</v>
      </c>
    </row>
    <row r="524" spans="2:14" ht="14.25" customHeight="1">
      <c r="B524" s="4" t="s">
        <v>283</v>
      </c>
      <c r="C524" s="4" t="s">
        <v>847</v>
      </c>
      <c r="D524" s="4" t="s">
        <v>848</v>
      </c>
      <c r="E524" s="13">
        <f t="shared" si="20"/>
        <v>600</v>
      </c>
      <c r="F524" s="6">
        <v>550</v>
      </c>
      <c r="G524" s="12" t="s">
        <v>646</v>
      </c>
      <c r="H524" s="12" t="s">
        <v>1087</v>
      </c>
      <c r="I524" s="10">
        <v>132000</v>
      </c>
      <c r="J524" s="11">
        <v>0.4</v>
      </c>
      <c r="K524" s="13">
        <f t="shared" si="21"/>
        <v>330000</v>
      </c>
      <c r="L524" s="4" t="s">
        <v>31</v>
      </c>
      <c r="M524">
        <f>_xlfn.RANK.EQ(I524,I$6:I3018,1)</f>
        <v>1902</v>
      </c>
      <c r="N524">
        <f>_xlfn.RANK.EQ(I524,I$6:I3018,0)</f>
        <v>586</v>
      </c>
    </row>
    <row r="525" spans="2:14" ht="14.25" customHeight="1">
      <c r="B525" s="4" t="s">
        <v>283</v>
      </c>
      <c r="C525" s="4" t="s">
        <v>847</v>
      </c>
      <c r="D525" s="4" t="s">
        <v>848</v>
      </c>
      <c r="E525" s="13">
        <f t="shared" si="20"/>
        <v>650</v>
      </c>
      <c r="F525" s="6">
        <v>350</v>
      </c>
      <c r="G525" s="12" t="s">
        <v>459</v>
      </c>
      <c r="H525" s="12" t="s">
        <v>1087</v>
      </c>
      <c r="I525" s="10">
        <v>56875</v>
      </c>
      <c r="J525" s="11">
        <v>0.25</v>
      </c>
      <c r="K525" s="13">
        <f t="shared" si="21"/>
        <v>227500</v>
      </c>
      <c r="L525" s="4" t="s">
        <v>31</v>
      </c>
      <c r="M525">
        <f>_xlfn.RANK.EQ(I525,I$6:I3019,1)</f>
        <v>736</v>
      </c>
      <c r="N525">
        <f>_xlfn.RANK.EQ(I525,I$6:I3019,0)</f>
        <v>1752</v>
      </c>
    </row>
    <row r="526" spans="2:14" ht="14.25" customHeight="1">
      <c r="B526" s="4" t="s">
        <v>283</v>
      </c>
      <c r="C526" s="4" t="s">
        <v>847</v>
      </c>
      <c r="D526" s="4" t="s">
        <v>848</v>
      </c>
      <c r="E526" s="13">
        <f t="shared" si="20"/>
        <v>650</v>
      </c>
      <c r="F526" s="6">
        <v>400</v>
      </c>
      <c r="G526" s="12" t="s">
        <v>346</v>
      </c>
      <c r="H526" s="12" t="s">
        <v>1087</v>
      </c>
      <c r="I526" s="10">
        <v>104000</v>
      </c>
      <c r="J526" s="11">
        <v>0.4</v>
      </c>
      <c r="K526" s="13">
        <f t="shared" si="21"/>
        <v>260000</v>
      </c>
      <c r="L526" s="4" t="s">
        <v>31</v>
      </c>
      <c r="M526">
        <f>_xlfn.RANK.EQ(I526,I$6:I3020,1)</f>
        <v>1582</v>
      </c>
      <c r="N526">
        <f>_xlfn.RANK.EQ(I526,I$6:I3020,0)</f>
        <v>911</v>
      </c>
    </row>
    <row r="527" spans="2:14" ht="14.25" customHeight="1">
      <c r="B527" s="4" t="s">
        <v>283</v>
      </c>
      <c r="C527" s="4" t="s">
        <v>847</v>
      </c>
      <c r="D527" s="4" t="s">
        <v>848</v>
      </c>
      <c r="E527" s="13">
        <f t="shared" si="20"/>
        <v>600</v>
      </c>
      <c r="F527" s="6">
        <v>300</v>
      </c>
      <c r="G527" s="12" t="s">
        <v>423</v>
      </c>
      <c r="H527" s="12" t="s">
        <v>1087</v>
      </c>
      <c r="I527" s="10">
        <v>63000</v>
      </c>
      <c r="J527" s="11">
        <v>0.35</v>
      </c>
      <c r="K527" s="13">
        <f t="shared" si="21"/>
        <v>180000</v>
      </c>
      <c r="L527" s="4" t="s">
        <v>31</v>
      </c>
      <c r="M527">
        <f>_xlfn.RANK.EQ(I527,I$6:I3021,1)</f>
        <v>853</v>
      </c>
      <c r="N527">
        <f>_xlfn.RANK.EQ(I527,I$6:I3021,0)</f>
        <v>1616</v>
      </c>
    </row>
    <row r="528" spans="2:14" ht="14.25" customHeight="1">
      <c r="B528" s="4" t="s">
        <v>283</v>
      </c>
      <c r="C528" s="4" t="s">
        <v>847</v>
      </c>
      <c r="D528" s="4" t="s">
        <v>848</v>
      </c>
      <c r="E528" s="13">
        <f t="shared" si="20"/>
        <v>649.99999999999989</v>
      </c>
      <c r="F528" s="6">
        <v>200</v>
      </c>
      <c r="G528" s="12" t="s">
        <v>37</v>
      </c>
      <c r="H528" s="12" t="s">
        <v>1086</v>
      </c>
      <c r="I528" s="10">
        <v>71500</v>
      </c>
      <c r="J528" s="11">
        <v>0.55000000000000004</v>
      </c>
      <c r="K528" s="13">
        <f t="shared" si="21"/>
        <v>129999.99999999999</v>
      </c>
      <c r="L528" s="4" t="s">
        <v>31</v>
      </c>
      <c r="M528">
        <f>_xlfn.RANK.EQ(I528,I$6:I3022,1)</f>
        <v>1023</v>
      </c>
      <c r="N528">
        <f>_xlfn.RANK.EQ(I528,I$6:I3022,0)</f>
        <v>1469</v>
      </c>
    </row>
    <row r="529" spans="2:14" ht="14.25" customHeight="1">
      <c r="B529" s="4" t="s">
        <v>283</v>
      </c>
      <c r="C529" s="4" t="s">
        <v>847</v>
      </c>
      <c r="D529" s="4" t="s">
        <v>848</v>
      </c>
      <c r="E529" s="13">
        <f t="shared" si="20"/>
        <v>800</v>
      </c>
      <c r="F529" s="6">
        <v>350</v>
      </c>
      <c r="G529" s="12" t="s">
        <v>865</v>
      </c>
      <c r="H529" s="12" t="s">
        <v>1087</v>
      </c>
      <c r="I529" s="10">
        <v>56000</v>
      </c>
      <c r="J529" s="11">
        <v>0.2</v>
      </c>
      <c r="K529" s="13">
        <f t="shared" si="21"/>
        <v>280000</v>
      </c>
      <c r="L529" s="4" t="s">
        <v>31</v>
      </c>
      <c r="M529">
        <f>_xlfn.RANK.EQ(I529,I$6:I3023,1)</f>
        <v>708</v>
      </c>
      <c r="N529">
        <f>_xlfn.RANK.EQ(I529,I$6:I3023,0)</f>
        <v>1779</v>
      </c>
    </row>
    <row r="530" spans="2:14" ht="14.25" customHeight="1">
      <c r="B530" s="4" t="s">
        <v>283</v>
      </c>
      <c r="C530" s="4" t="s">
        <v>847</v>
      </c>
      <c r="D530" s="4" t="s">
        <v>848</v>
      </c>
      <c r="E530" s="13">
        <f t="shared" si="20"/>
        <v>600</v>
      </c>
      <c r="F530" s="6">
        <v>550</v>
      </c>
      <c r="G530" s="12" t="s">
        <v>143</v>
      </c>
      <c r="H530" s="12" t="s">
        <v>1087</v>
      </c>
      <c r="I530" s="10">
        <v>148500</v>
      </c>
      <c r="J530" s="11">
        <v>0.45</v>
      </c>
      <c r="K530" s="13">
        <f t="shared" si="21"/>
        <v>330000</v>
      </c>
      <c r="L530" s="4" t="s">
        <v>31</v>
      </c>
      <c r="M530">
        <f>_xlfn.RANK.EQ(I530,I$6:I3024,1)</f>
        <v>2033</v>
      </c>
      <c r="N530">
        <f>_xlfn.RANK.EQ(I530,I$6:I3024,0)</f>
        <v>452</v>
      </c>
    </row>
    <row r="531" spans="2:14" ht="14.25" customHeight="1">
      <c r="B531" s="4" t="s">
        <v>283</v>
      </c>
      <c r="C531" s="4" t="s">
        <v>847</v>
      </c>
      <c r="D531" s="4" t="s">
        <v>848</v>
      </c>
      <c r="E531" s="13">
        <f t="shared" si="20"/>
        <v>650</v>
      </c>
      <c r="F531" s="6">
        <v>400</v>
      </c>
      <c r="G531" s="12" t="s">
        <v>867</v>
      </c>
      <c r="H531" s="12" t="s">
        <v>1087</v>
      </c>
      <c r="I531" s="10">
        <v>78000</v>
      </c>
      <c r="J531" s="11">
        <v>0.3</v>
      </c>
      <c r="K531" s="13">
        <f t="shared" si="21"/>
        <v>260000</v>
      </c>
      <c r="L531" s="4" t="s">
        <v>31</v>
      </c>
      <c r="M531">
        <f>_xlfn.RANK.EQ(I531,I$6:I3025,1)</f>
        <v>1140</v>
      </c>
      <c r="N531">
        <f>_xlfn.RANK.EQ(I531,I$6:I3025,0)</f>
        <v>1346</v>
      </c>
    </row>
    <row r="532" spans="2:14" ht="14.25" customHeight="1">
      <c r="B532" s="4" t="s">
        <v>283</v>
      </c>
      <c r="C532" s="4" t="s">
        <v>847</v>
      </c>
      <c r="D532" s="4" t="s">
        <v>848</v>
      </c>
      <c r="E532" s="13">
        <f t="shared" si="20"/>
        <v>650</v>
      </c>
      <c r="F532" s="6">
        <v>400</v>
      </c>
      <c r="G532" s="12" t="s">
        <v>869</v>
      </c>
      <c r="H532" s="12" t="s">
        <v>1088</v>
      </c>
      <c r="I532" s="10">
        <v>117000</v>
      </c>
      <c r="J532" s="11">
        <v>0.45</v>
      </c>
      <c r="K532" s="13">
        <f t="shared" si="21"/>
        <v>260000</v>
      </c>
      <c r="L532" s="4" t="s">
        <v>31</v>
      </c>
      <c r="M532">
        <f>_xlfn.RANK.EQ(I532,I$6:I3026,1)</f>
        <v>1744</v>
      </c>
      <c r="N532">
        <f>_xlfn.RANK.EQ(I532,I$6:I3026,0)</f>
        <v>747</v>
      </c>
    </row>
    <row r="533" spans="2:14" ht="14.25" customHeight="1">
      <c r="B533" s="4" t="s">
        <v>283</v>
      </c>
      <c r="C533" s="4" t="s">
        <v>847</v>
      </c>
      <c r="D533" s="4" t="s">
        <v>848</v>
      </c>
      <c r="E533" s="13">
        <f t="shared" si="20"/>
        <v>600</v>
      </c>
      <c r="F533" s="6">
        <v>300</v>
      </c>
      <c r="G533" s="12" t="s">
        <v>871</v>
      </c>
      <c r="H533" s="12" t="s">
        <v>1087</v>
      </c>
      <c r="I533" s="10">
        <v>72000</v>
      </c>
      <c r="J533" s="11">
        <v>0.4</v>
      </c>
      <c r="K533" s="13">
        <f t="shared" si="21"/>
        <v>180000</v>
      </c>
      <c r="L533" s="4" t="s">
        <v>31</v>
      </c>
      <c r="M533">
        <f>_xlfn.RANK.EQ(I533,I$6:I3027,1)</f>
        <v>1028</v>
      </c>
      <c r="N533">
        <f>_xlfn.RANK.EQ(I533,I$6:I3027,0)</f>
        <v>1453</v>
      </c>
    </row>
    <row r="534" spans="2:14" ht="14.25" customHeight="1">
      <c r="B534" s="4" t="s">
        <v>283</v>
      </c>
      <c r="C534" s="4" t="s">
        <v>847</v>
      </c>
      <c r="D534" s="4" t="s">
        <v>848</v>
      </c>
      <c r="E534" s="13">
        <f t="shared" si="20"/>
        <v>650</v>
      </c>
      <c r="F534" s="6">
        <v>200</v>
      </c>
      <c r="G534" s="12" t="s">
        <v>521</v>
      </c>
      <c r="H534" s="12" t="s">
        <v>1087</v>
      </c>
      <c r="I534" s="10">
        <v>78000</v>
      </c>
      <c r="J534" s="11">
        <v>0.6</v>
      </c>
      <c r="K534" s="13">
        <f t="shared" si="21"/>
        <v>130000</v>
      </c>
      <c r="L534" s="4" t="s">
        <v>31</v>
      </c>
      <c r="M534">
        <f>_xlfn.RANK.EQ(I534,I$6:I3028,1)</f>
        <v>1140</v>
      </c>
      <c r="N534">
        <f>_xlfn.RANK.EQ(I534,I$6:I3028,0)</f>
        <v>1346</v>
      </c>
    </row>
    <row r="535" spans="2:14" ht="14.25" customHeight="1">
      <c r="B535" s="4" t="s">
        <v>283</v>
      </c>
      <c r="C535" s="4" t="s">
        <v>847</v>
      </c>
      <c r="D535" s="4" t="s">
        <v>848</v>
      </c>
      <c r="E535" s="13">
        <f t="shared" si="20"/>
        <v>800</v>
      </c>
      <c r="F535" s="6">
        <v>450</v>
      </c>
      <c r="G535" s="12" t="s">
        <v>392</v>
      </c>
      <c r="H535" s="12" t="s">
        <v>1087</v>
      </c>
      <c r="I535" s="10">
        <v>90000</v>
      </c>
      <c r="J535" s="11">
        <v>0.25</v>
      </c>
      <c r="K535" s="13">
        <f t="shared" si="21"/>
        <v>360000</v>
      </c>
      <c r="L535" s="4" t="s">
        <v>31</v>
      </c>
      <c r="M535">
        <f>_xlfn.RANK.EQ(I535,I$6:I3029,1)</f>
        <v>1375</v>
      </c>
      <c r="N535">
        <f>_xlfn.RANK.EQ(I535,I$6:I3029,0)</f>
        <v>1101</v>
      </c>
    </row>
    <row r="536" spans="2:14" ht="14.25" customHeight="1">
      <c r="B536" s="4" t="s">
        <v>283</v>
      </c>
      <c r="C536" s="4" t="s">
        <v>847</v>
      </c>
      <c r="D536" s="4" t="s">
        <v>848</v>
      </c>
      <c r="E536" s="13">
        <f t="shared" si="20"/>
        <v>600</v>
      </c>
      <c r="F536" s="6">
        <v>700</v>
      </c>
      <c r="G536" s="12" t="s">
        <v>774</v>
      </c>
      <c r="H536" s="12" t="s">
        <v>1087</v>
      </c>
      <c r="I536" s="10">
        <v>189000</v>
      </c>
      <c r="J536" s="11">
        <v>0.45</v>
      </c>
      <c r="K536" s="13">
        <f t="shared" si="21"/>
        <v>420000</v>
      </c>
      <c r="L536" s="4" t="s">
        <v>31</v>
      </c>
      <c r="M536">
        <f>_xlfn.RANK.EQ(I536,I$6:I3030,1)</f>
        <v>2271</v>
      </c>
      <c r="N536">
        <f>_xlfn.RANK.EQ(I536,I$6:I3030,0)</f>
        <v>218</v>
      </c>
    </row>
    <row r="537" spans="2:14" ht="14.25" customHeight="1">
      <c r="B537" s="4" t="s">
        <v>283</v>
      </c>
      <c r="C537" s="4" t="s">
        <v>847</v>
      </c>
      <c r="D537" s="4" t="s">
        <v>848</v>
      </c>
      <c r="E537" s="13">
        <f t="shared" si="20"/>
        <v>650</v>
      </c>
      <c r="F537" s="6">
        <v>550</v>
      </c>
      <c r="G537" s="12" t="s">
        <v>529</v>
      </c>
      <c r="H537" s="12" t="s">
        <v>1087</v>
      </c>
      <c r="I537" s="10">
        <v>107250</v>
      </c>
      <c r="J537" s="11">
        <v>0.3</v>
      </c>
      <c r="K537" s="13">
        <f t="shared" si="21"/>
        <v>357500</v>
      </c>
      <c r="L537" s="4" t="s">
        <v>31</v>
      </c>
      <c r="M537">
        <f>_xlfn.RANK.EQ(I537,I$6:I3031,1)</f>
        <v>1630</v>
      </c>
      <c r="N537">
        <f>_xlfn.RANK.EQ(I537,I$6:I3031,0)</f>
        <v>864</v>
      </c>
    </row>
    <row r="538" spans="2:14" ht="14.25" customHeight="1">
      <c r="B538" s="4" t="s">
        <v>283</v>
      </c>
      <c r="C538" s="4" t="s">
        <v>847</v>
      </c>
      <c r="D538" s="4" t="s">
        <v>848</v>
      </c>
      <c r="E538" s="13">
        <f t="shared" si="20"/>
        <v>650</v>
      </c>
      <c r="F538" s="6">
        <v>550</v>
      </c>
      <c r="G538" s="12" t="s">
        <v>55</v>
      </c>
      <c r="H538" s="12" t="s">
        <v>1087</v>
      </c>
      <c r="I538" s="10">
        <v>160875</v>
      </c>
      <c r="J538" s="11">
        <v>0.45</v>
      </c>
      <c r="K538" s="13">
        <f t="shared" si="21"/>
        <v>357500</v>
      </c>
      <c r="L538" s="4" t="s">
        <v>31</v>
      </c>
      <c r="M538">
        <f>_xlfn.RANK.EQ(I538,I$6:I3032,1)</f>
        <v>2124</v>
      </c>
      <c r="N538">
        <f>_xlfn.RANK.EQ(I538,I$6:I3032,0)</f>
        <v>369</v>
      </c>
    </row>
    <row r="539" spans="2:14" ht="14.25" customHeight="1">
      <c r="B539" s="4" t="s">
        <v>283</v>
      </c>
      <c r="C539" s="4" t="s">
        <v>847</v>
      </c>
      <c r="D539" s="4" t="s">
        <v>848</v>
      </c>
      <c r="E539" s="13">
        <f t="shared" si="20"/>
        <v>600</v>
      </c>
      <c r="F539" s="6">
        <v>425</v>
      </c>
      <c r="G539" s="12" t="s">
        <v>875</v>
      </c>
      <c r="H539" s="12" t="s">
        <v>1087</v>
      </c>
      <c r="I539" s="10">
        <v>102000</v>
      </c>
      <c r="J539" s="11">
        <v>0.4</v>
      </c>
      <c r="K539" s="13">
        <f t="shared" si="21"/>
        <v>255000</v>
      </c>
      <c r="L539" s="4" t="s">
        <v>31</v>
      </c>
      <c r="M539">
        <f>_xlfn.RANK.EQ(I539,I$6:I3033,1)</f>
        <v>1567</v>
      </c>
      <c r="N539">
        <f>_xlfn.RANK.EQ(I539,I$6:I3033,0)</f>
        <v>927</v>
      </c>
    </row>
    <row r="540" spans="2:14" ht="14.25" customHeight="1">
      <c r="B540" s="4" t="s">
        <v>283</v>
      </c>
      <c r="C540" s="4" t="s">
        <v>847</v>
      </c>
      <c r="D540" s="4" t="s">
        <v>848</v>
      </c>
      <c r="E540" s="13">
        <f t="shared" si="20"/>
        <v>650</v>
      </c>
      <c r="F540" s="6">
        <v>300</v>
      </c>
      <c r="G540" s="12" t="s">
        <v>877</v>
      </c>
      <c r="H540" s="12" t="s">
        <v>1089</v>
      </c>
      <c r="I540" s="10">
        <v>117000</v>
      </c>
      <c r="J540" s="11">
        <v>0.6</v>
      </c>
      <c r="K540" s="13">
        <f t="shared" si="21"/>
        <v>195000</v>
      </c>
      <c r="L540" s="4" t="s">
        <v>31</v>
      </c>
      <c r="M540">
        <f>_xlfn.RANK.EQ(I540,I$6:I3034,1)</f>
        <v>1744</v>
      </c>
      <c r="N540">
        <f>_xlfn.RANK.EQ(I540,I$6:I3034,0)</f>
        <v>747</v>
      </c>
    </row>
    <row r="541" spans="2:14" ht="14.25" customHeight="1">
      <c r="B541" s="4" t="s">
        <v>283</v>
      </c>
      <c r="C541" s="4" t="s">
        <v>847</v>
      </c>
      <c r="D541" s="4" t="s">
        <v>848</v>
      </c>
      <c r="E541" s="13">
        <f t="shared" si="20"/>
        <v>800</v>
      </c>
      <c r="F541" s="6">
        <v>600</v>
      </c>
      <c r="G541" s="12" t="s">
        <v>551</v>
      </c>
      <c r="H541" s="12" t="s">
        <v>1087</v>
      </c>
      <c r="I541" s="10">
        <v>120000</v>
      </c>
      <c r="J541" s="11">
        <v>0.25</v>
      </c>
      <c r="K541" s="13">
        <f t="shared" si="21"/>
        <v>480000</v>
      </c>
      <c r="L541" s="4" t="s">
        <v>31</v>
      </c>
      <c r="M541">
        <f>_xlfn.RANK.EQ(I541,I$6:I3035,1)</f>
        <v>1771</v>
      </c>
      <c r="N541">
        <f>_xlfn.RANK.EQ(I541,I$6:I3035,0)</f>
        <v>717</v>
      </c>
    </row>
    <row r="542" spans="2:14" ht="14.25" customHeight="1">
      <c r="B542" s="4" t="s">
        <v>283</v>
      </c>
      <c r="C542" s="4" t="s">
        <v>847</v>
      </c>
      <c r="D542" s="4" t="s">
        <v>848</v>
      </c>
      <c r="E542" s="13">
        <f t="shared" si="20"/>
        <v>600</v>
      </c>
      <c r="F542" s="6">
        <v>750</v>
      </c>
      <c r="G542" s="12" t="s">
        <v>268</v>
      </c>
      <c r="H542" s="12" t="s">
        <v>1086</v>
      </c>
      <c r="I542" s="10">
        <v>180000</v>
      </c>
      <c r="J542" s="11">
        <v>0.4</v>
      </c>
      <c r="K542" s="13">
        <f t="shared" si="21"/>
        <v>450000</v>
      </c>
      <c r="L542" s="4" t="s">
        <v>31</v>
      </c>
      <c r="M542">
        <f>_xlfn.RANK.EQ(I542,I$6:I3036,1)</f>
        <v>2230</v>
      </c>
      <c r="N542">
        <f>_xlfn.RANK.EQ(I542,I$6:I3036,0)</f>
        <v>256</v>
      </c>
    </row>
    <row r="543" spans="2:14" ht="14.25" customHeight="1">
      <c r="B543" s="4" t="s">
        <v>283</v>
      </c>
      <c r="C543" s="4" t="s">
        <v>847</v>
      </c>
      <c r="D543" s="4" t="s">
        <v>848</v>
      </c>
      <c r="E543" s="13">
        <f t="shared" si="20"/>
        <v>650</v>
      </c>
      <c r="F543" s="6">
        <v>600</v>
      </c>
      <c r="G543" s="12" t="s">
        <v>880</v>
      </c>
      <c r="H543" s="12" t="s">
        <v>1086</v>
      </c>
      <c r="I543" s="10">
        <v>97500</v>
      </c>
      <c r="J543" s="11">
        <v>0.25</v>
      </c>
      <c r="K543" s="13">
        <f t="shared" si="21"/>
        <v>390000</v>
      </c>
      <c r="L543" s="4" t="s">
        <v>31</v>
      </c>
      <c r="M543">
        <f>_xlfn.RANK.EQ(I543,I$6:I3037,1)</f>
        <v>1504</v>
      </c>
      <c r="N543">
        <f>_xlfn.RANK.EQ(I543,I$6:I3037,0)</f>
        <v>990</v>
      </c>
    </row>
    <row r="544" spans="2:14" ht="14.25" customHeight="1">
      <c r="B544" s="4" t="s">
        <v>283</v>
      </c>
      <c r="C544" s="4" t="s">
        <v>847</v>
      </c>
      <c r="D544" s="4" t="s">
        <v>848</v>
      </c>
      <c r="E544" s="13">
        <f t="shared" si="20"/>
        <v>650</v>
      </c>
      <c r="F544" s="6">
        <v>550</v>
      </c>
      <c r="G544" s="12" t="s">
        <v>823</v>
      </c>
      <c r="H544" s="12" t="s">
        <v>1090</v>
      </c>
      <c r="I544" s="10">
        <v>143000</v>
      </c>
      <c r="J544" s="11">
        <v>0.4</v>
      </c>
      <c r="K544" s="13">
        <f t="shared" si="21"/>
        <v>357500</v>
      </c>
      <c r="L544" s="4" t="s">
        <v>16</v>
      </c>
      <c r="M544">
        <f>_xlfn.RANK.EQ(I544,I$6:I3038,1)</f>
        <v>1984</v>
      </c>
      <c r="N544">
        <f>_xlfn.RANK.EQ(I544,I$6:I3038,0)</f>
        <v>510</v>
      </c>
    </row>
    <row r="545" spans="2:14" ht="14.25" customHeight="1">
      <c r="B545" s="4" t="s">
        <v>283</v>
      </c>
      <c r="C545" s="4" t="s">
        <v>847</v>
      </c>
      <c r="D545" s="4" t="s">
        <v>848</v>
      </c>
      <c r="E545" s="13">
        <f t="shared" si="20"/>
        <v>600</v>
      </c>
      <c r="F545" s="6">
        <v>450</v>
      </c>
      <c r="G545" s="12" t="s">
        <v>571</v>
      </c>
      <c r="H545" s="12" t="s">
        <v>1087</v>
      </c>
      <c r="I545" s="10">
        <v>94500</v>
      </c>
      <c r="J545" s="11">
        <v>0.35</v>
      </c>
      <c r="K545" s="13">
        <f t="shared" si="21"/>
        <v>270000</v>
      </c>
      <c r="L545" s="4" t="s">
        <v>16</v>
      </c>
      <c r="M545">
        <f>_xlfn.RANK.EQ(I545,I$6:I3039,1)</f>
        <v>1457</v>
      </c>
      <c r="N545">
        <f>_xlfn.RANK.EQ(I545,I$6:I3039,0)</f>
        <v>1019</v>
      </c>
    </row>
    <row r="546" spans="2:14" ht="14.25" customHeight="1">
      <c r="B546" s="4" t="s">
        <v>283</v>
      </c>
      <c r="C546" s="4" t="s">
        <v>847</v>
      </c>
      <c r="D546" s="4" t="s">
        <v>848</v>
      </c>
      <c r="E546" s="13">
        <f t="shared" si="20"/>
        <v>650</v>
      </c>
      <c r="F546" s="6">
        <v>500</v>
      </c>
      <c r="G546" s="12" t="s">
        <v>699</v>
      </c>
      <c r="H546" s="12" t="s">
        <v>1087</v>
      </c>
      <c r="I546" s="10">
        <v>178750</v>
      </c>
      <c r="J546" s="11">
        <v>0.55000000000000004</v>
      </c>
      <c r="K546" s="13">
        <f t="shared" si="21"/>
        <v>325000</v>
      </c>
      <c r="L546" s="4" t="s">
        <v>16</v>
      </c>
      <c r="M546">
        <f>_xlfn.RANK.EQ(I546,I$6:I3040,1)</f>
        <v>2226</v>
      </c>
      <c r="N546">
        <f>_xlfn.RANK.EQ(I546,I$6:I3040,0)</f>
        <v>267</v>
      </c>
    </row>
    <row r="547" spans="2:14" ht="14.25" customHeight="1">
      <c r="B547" s="4" t="s">
        <v>283</v>
      </c>
      <c r="C547" s="4" t="s">
        <v>847</v>
      </c>
      <c r="D547" s="4" t="s">
        <v>848</v>
      </c>
      <c r="E547" s="13">
        <f t="shared" si="20"/>
        <v>800</v>
      </c>
      <c r="F547" s="6">
        <v>500</v>
      </c>
      <c r="G547" s="12" t="s">
        <v>815</v>
      </c>
      <c r="H547" s="12" t="s">
        <v>1086</v>
      </c>
      <c r="I547" s="10">
        <v>80000</v>
      </c>
      <c r="J547" s="11">
        <v>0.2</v>
      </c>
      <c r="K547" s="13">
        <f t="shared" si="21"/>
        <v>400000</v>
      </c>
      <c r="L547" s="4" t="s">
        <v>16</v>
      </c>
      <c r="M547">
        <f>_xlfn.RANK.EQ(I547,I$6:I3041,1)</f>
        <v>1187</v>
      </c>
      <c r="N547">
        <f>_xlfn.RANK.EQ(I547,I$6:I3041,0)</f>
        <v>1299</v>
      </c>
    </row>
    <row r="548" spans="2:14" ht="14.25" customHeight="1">
      <c r="B548" s="4" t="s">
        <v>283</v>
      </c>
      <c r="C548" s="4" t="s">
        <v>847</v>
      </c>
      <c r="D548" s="4" t="s">
        <v>848</v>
      </c>
      <c r="E548" s="13">
        <f t="shared" si="20"/>
        <v>650</v>
      </c>
      <c r="F548" s="6">
        <v>700</v>
      </c>
      <c r="G548" s="12" t="s">
        <v>884</v>
      </c>
      <c r="H548" s="12" t="s">
        <v>1086</v>
      </c>
      <c r="I548" s="10">
        <v>182000</v>
      </c>
      <c r="J548" s="11">
        <v>0.4</v>
      </c>
      <c r="K548" s="13">
        <f t="shared" si="21"/>
        <v>455000</v>
      </c>
      <c r="L548" s="4" t="s">
        <v>16</v>
      </c>
      <c r="M548">
        <f>_xlfn.RANK.EQ(I548,I$6:I3042,1)</f>
        <v>2244</v>
      </c>
      <c r="N548">
        <f>_xlfn.RANK.EQ(I548,I$6:I3042,0)</f>
        <v>245</v>
      </c>
    </row>
    <row r="549" spans="2:14" ht="14.25" customHeight="1">
      <c r="B549" s="4" t="s">
        <v>283</v>
      </c>
      <c r="C549" s="4" t="s">
        <v>847</v>
      </c>
      <c r="D549" s="4" t="s">
        <v>848</v>
      </c>
      <c r="E549" s="13">
        <f t="shared" si="20"/>
        <v>700</v>
      </c>
      <c r="F549" s="6">
        <v>650</v>
      </c>
      <c r="G549" s="12" t="s">
        <v>621</v>
      </c>
      <c r="H549" s="12" t="s">
        <v>1087</v>
      </c>
      <c r="I549" s="10">
        <v>113750</v>
      </c>
      <c r="J549" s="11">
        <v>0.25</v>
      </c>
      <c r="K549" s="13">
        <f t="shared" si="21"/>
        <v>455000</v>
      </c>
      <c r="L549" s="4" t="s">
        <v>16</v>
      </c>
      <c r="M549">
        <f>_xlfn.RANK.EQ(I549,I$6:I3043,1)</f>
        <v>1697</v>
      </c>
      <c r="N549">
        <f>_xlfn.RANK.EQ(I549,I$6:I3043,0)</f>
        <v>790</v>
      </c>
    </row>
    <row r="550" spans="2:14" ht="14.25" customHeight="1">
      <c r="B550" s="4" t="s">
        <v>283</v>
      </c>
      <c r="C550" s="4" t="s">
        <v>847</v>
      </c>
      <c r="D550" s="4" t="s">
        <v>848</v>
      </c>
      <c r="E550" s="13">
        <f t="shared" si="20"/>
        <v>650</v>
      </c>
      <c r="F550" s="6">
        <v>525</v>
      </c>
      <c r="G550" s="12" t="s">
        <v>887</v>
      </c>
      <c r="H550" s="12" t="s">
        <v>1086</v>
      </c>
      <c r="I550" s="10">
        <v>136500</v>
      </c>
      <c r="J550" s="11">
        <v>0.4</v>
      </c>
      <c r="K550" s="13">
        <f t="shared" si="21"/>
        <v>341250</v>
      </c>
      <c r="L550" s="4" t="s">
        <v>16</v>
      </c>
      <c r="M550">
        <f>_xlfn.RANK.EQ(I550,I$6:I3044,1)</f>
        <v>1942</v>
      </c>
      <c r="N550">
        <f>_xlfn.RANK.EQ(I550,I$6:I3044,0)</f>
        <v>549</v>
      </c>
    </row>
    <row r="551" spans="2:14" ht="14.25" customHeight="1">
      <c r="B551" s="4" t="s">
        <v>283</v>
      </c>
      <c r="C551" s="4" t="s">
        <v>847</v>
      </c>
      <c r="D551" s="4" t="s">
        <v>848</v>
      </c>
      <c r="E551" s="13">
        <f t="shared" si="20"/>
        <v>650</v>
      </c>
      <c r="F551" s="6">
        <v>475</v>
      </c>
      <c r="G551" s="12" t="s">
        <v>628</v>
      </c>
      <c r="H551" s="12" t="s">
        <v>1086</v>
      </c>
      <c r="I551" s="10">
        <v>108062.5</v>
      </c>
      <c r="J551" s="11">
        <v>0.35</v>
      </c>
      <c r="K551" s="13">
        <f t="shared" si="21"/>
        <v>308750</v>
      </c>
      <c r="L551" s="4" t="s">
        <v>16</v>
      </c>
      <c r="M551">
        <f>_xlfn.RANK.EQ(I551,I$6:I3045,1)</f>
        <v>1639</v>
      </c>
      <c r="N551">
        <f>_xlfn.RANK.EQ(I551,I$6:I3045,0)</f>
        <v>856</v>
      </c>
    </row>
    <row r="552" spans="2:14" ht="14.25" customHeight="1">
      <c r="B552" s="4" t="s">
        <v>283</v>
      </c>
      <c r="C552" s="4" t="s">
        <v>847</v>
      </c>
      <c r="D552" s="4" t="s">
        <v>848</v>
      </c>
      <c r="E552" s="13">
        <f t="shared" si="20"/>
        <v>750</v>
      </c>
      <c r="F552" s="6">
        <v>475</v>
      </c>
      <c r="G552" s="12" t="s">
        <v>828</v>
      </c>
      <c r="H552" s="12" t="s">
        <v>1087</v>
      </c>
      <c r="I552" s="10">
        <v>195937.5</v>
      </c>
      <c r="J552" s="11">
        <v>0.55000000000000004</v>
      </c>
      <c r="K552" s="13">
        <f t="shared" si="21"/>
        <v>356250</v>
      </c>
      <c r="L552" s="4" t="s">
        <v>16</v>
      </c>
      <c r="M552">
        <f>_xlfn.RANK.EQ(I552,I$6:I3046,1)</f>
        <v>2295</v>
      </c>
      <c r="N552">
        <f>_xlfn.RANK.EQ(I552,I$6:I3046,0)</f>
        <v>201</v>
      </c>
    </row>
    <row r="553" spans="2:14" ht="14.25" customHeight="1">
      <c r="B553" s="4" t="s">
        <v>283</v>
      </c>
      <c r="C553" s="4" t="s">
        <v>847</v>
      </c>
      <c r="D553" s="4" t="s">
        <v>848</v>
      </c>
      <c r="E553" s="13">
        <f t="shared" si="20"/>
        <v>800</v>
      </c>
      <c r="F553" s="6">
        <v>400</v>
      </c>
      <c r="G553" s="12" t="s">
        <v>695</v>
      </c>
      <c r="H553" s="12" t="s">
        <v>1087</v>
      </c>
      <c r="I553" s="10">
        <v>64000</v>
      </c>
      <c r="J553" s="11">
        <v>0.2</v>
      </c>
      <c r="K553" s="13">
        <f t="shared" si="21"/>
        <v>320000</v>
      </c>
      <c r="L553" s="4" t="s">
        <v>16</v>
      </c>
      <c r="M553">
        <f>_xlfn.RANK.EQ(I553,I$6:I3047,1)</f>
        <v>890</v>
      </c>
      <c r="N553">
        <f>_xlfn.RANK.EQ(I553,I$6:I3047,0)</f>
        <v>1602</v>
      </c>
    </row>
    <row r="554" spans="2:14" ht="14.25" customHeight="1">
      <c r="B554" s="4" t="s">
        <v>283</v>
      </c>
      <c r="C554" s="4" t="s">
        <v>847</v>
      </c>
      <c r="D554" s="4" t="s">
        <v>848</v>
      </c>
      <c r="E554" s="13">
        <f t="shared" si="20"/>
        <v>600</v>
      </c>
      <c r="F554" s="6">
        <v>600</v>
      </c>
      <c r="G554" s="12" t="s">
        <v>587</v>
      </c>
      <c r="H554" s="12" t="s">
        <v>1086</v>
      </c>
      <c r="I554" s="10">
        <v>126000</v>
      </c>
      <c r="J554" s="11">
        <v>0.35</v>
      </c>
      <c r="K554" s="13">
        <f t="shared" si="21"/>
        <v>360000</v>
      </c>
      <c r="L554" s="4" t="s">
        <v>16</v>
      </c>
      <c r="M554">
        <f>_xlfn.RANK.EQ(I554,I$6:I3048,1)</f>
        <v>1826</v>
      </c>
      <c r="N554">
        <f>_xlfn.RANK.EQ(I554,I$6:I3048,0)</f>
        <v>654</v>
      </c>
    </row>
    <row r="555" spans="2:14" ht="14.25" customHeight="1">
      <c r="B555" s="4" t="s">
        <v>283</v>
      </c>
      <c r="C555" s="4" t="s">
        <v>847</v>
      </c>
      <c r="D555" s="4" t="s">
        <v>848</v>
      </c>
      <c r="E555" s="13">
        <f t="shared" si="20"/>
        <v>650</v>
      </c>
      <c r="F555" s="6">
        <v>600</v>
      </c>
      <c r="G555" s="12" t="s">
        <v>890</v>
      </c>
      <c r="H555" s="12" t="s">
        <v>1087</v>
      </c>
      <c r="I555" s="10">
        <v>78000</v>
      </c>
      <c r="J555" s="11">
        <v>0.2</v>
      </c>
      <c r="K555" s="13">
        <f t="shared" si="21"/>
        <v>390000</v>
      </c>
      <c r="L555" s="4" t="s">
        <v>16</v>
      </c>
      <c r="M555">
        <f>_xlfn.RANK.EQ(I555,I$6:I3049,1)</f>
        <v>1140</v>
      </c>
      <c r="N555">
        <f>_xlfn.RANK.EQ(I555,I$6:I3049,0)</f>
        <v>1346</v>
      </c>
    </row>
    <row r="556" spans="2:14" ht="14.25" customHeight="1">
      <c r="B556" s="4" t="s">
        <v>283</v>
      </c>
      <c r="C556" s="4" t="s">
        <v>847</v>
      </c>
      <c r="D556" s="4" t="s">
        <v>848</v>
      </c>
      <c r="E556" s="13">
        <f t="shared" si="20"/>
        <v>600</v>
      </c>
      <c r="F556" s="6">
        <v>450</v>
      </c>
      <c r="G556" s="12" t="s">
        <v>892</v>
      </c>
      <c r="H556" s="12" t="s">
        <v>1087</v>
      </c>
      <c r="I556" s="10">
        <v>94500</v>
      </c>
      <c r="J556" s="11">
        <v>0.35</v>
      </c>
      <c r="K556" s="13">
        <f t="shared" si="21"/>
        <v>270000</v>
      </c>
      <c r="L556" s="4" t="s">
        <v>16</v>
      </c>
      <c r="M556">
        <f>_xlfn.RANK.EQ(I556,I$6:I3050,1)</f>
        <v>1457</v>
      </c>
      <c r="N556">
        <f>_xlfn.RANK.EQ(I556,I$6:I3050,0)</f>
        <v>1019</v>
      </c>
    </row>
    <row r="557" spans="2:14" ht="14.25" customHeight="1">
      <c r="B557" s="4" t="s">
        <v>283</v>
      </c>
      <c r="C557" s="4" t="s">
        <v>847</v>
      </c>
      <c r="D557" s="4" t="s">
        <v>848</v>
      </c>
      <c r="E557" s="13">
        <f t="shared" si="20"/>
        <v>600</v>
      </c>
      <c r="F557" s="6">
        <v>400</v>
      </c>
      <c r="G557" s="12" t="s">
        <v>894</v>
      </c>
      <c r="H557" s="12" t="s">
        <v>1088</v>
      </c>
      <c r="I557" s="10">
        <v>72000</v>
      </c>
      <c r="J557" s="11">
        <v>0.3</v>
      </c>
      <c r="K557" s="13">
        <f t="shared" si="21"/>
        <v>240000</v>
      </c>
      <c r="L557" s="4" t="s">
        <v>16</v>
      </c>
      <c r="M557">
        <f>_xlfn.RANK.EQ(I557,I$6:I3051,1)</f>
        <v>1028</v>
      </c>
      <c r="N557">
        <f>_xlfn.RANK.EQ(I557,I$6:I3051,0)</f>
        <v>1453</v>
      </c>
    </row>
    <row r="558" spans="2:14" ht="14.25" customHeight="1">
      <c r="B558" s="4" t="s">
        <v>283</v>
      </c>
      <c r="C558" s="4" t="s">
        <v>847</v>
      </c>
      <c r="D558" s="4" t="s">
        <v>848</v>
      </c>
      <c r="E558" s="13">
        <f t="shared" si="20"/>
        <v>700</v>
      </c>
      <c r="F558" s="6">
        <v>400</v>
      </c>
      <c r="G558" s="12" t="s">
        <v>480</v>
      </c>
      <c r="H558" s="12" t="s">
        <v>1087</v>
      </c>
      <c r="I558" s="10">
        <v>140000</v>
      </c>
      <c r="J558" s="11">
        <v>0.5</v>
      </c>
      <c r="K558" s="13">
        <f t="shared" si="21"/>
        <v>280000</v>
      </c>
      <c r="L558" s="4" t="s">
        <v>16</v>
      </c>
      <c r="M558">
        <f>_xlfn.RANK.EQ(I558,I$6:I3052,1)</f>
        <v>1962</v>
      </c>
      <c r="N558">
        <f>_xlfn.RANK.EQ(I558,I$6:I3052,0)</f>
        <v>523</v>
      </c>
    </row>
    <row r="559" spans="2:14" ht="14.25" customHeight="1">
      <c r="B559" s="4" t="s">
        <v>283</v>
      </c>
      <c r="C559" s="4" t="s">
        <v>847</v>
      </c>
      <c r="D559" s="4" t="s">
        <v>848</v>
      </c>
      <c r="E559" s="13">
        <f t="shared" si="20"/>
        <v>750</v>
      </c>
      <c r="F559" s="6">
        <v>450</v>
      </c>
      <c r="G559" s="12" t="s">
        <v>896</v>
      </c>
      <c r="H559" s="12" t="s">
        <v>1088</v>
      </c>
      <c r="I559" s="10">
        <v>50625</v>
      </c>
      <c r="J559" s="11">
        <v>0.15</v>
      </c>
      <c r="K559" s="13">
        <f t="shared" si="21"/>
        <v>337500</v>
      </c>
      <c r="L559" s="4" t="s">
        <v>16</v>
      </c>
      <c r="M559">
        <f>_xlfn.RANK.EQ(I559,I$6:I3053,1)</f>
        <v>613</v>
      </c>
      <c r="N559">
        <f>_xlfn.RANK.EQ(I559,I$6:I3053,0)</f>
        <v>1878</v>
      </c>
    </row>
    <row r="560" spans="2:14" ht="14.25" customHeight="1">
      <c r="B560" s="4" t="s">
        <v>283</v>
      </c>
      <c r="C560" s="4" t="s">
        <v>847</v>
      </c>
      <c r="D560" s="4" t="s">
        <v>848</v>
      </c>
      <c r="E560" s="13">
        <f t="shared" si="20"/>
        <v>600</v>
      </c>
      <c r="F560" s="6">
        <v>550</v>
      </c>
      <c r="G560" s="12" t="s">
        <v>266</v>
      </c>
      <c r="H560" s="12" t="s">
        <v>1087</v>
      </c>
      <c r="I560" s="10">
        <v>115500</v>
      </c>
      <c r="J560" s="11">
        <v>0.35</v>
      </c>
      <c r="K560" s="13">
        <f t="shared" si="21"/>
        <v>330000</v>
      </c>
      <c r="L560" s="4" t="s">
        <v>16</v>
      </c>
      <c r="M560">
        <f>_xlfn.RANK.EQ(I560,I$6:I3054,1)</f>
        <v>1717</v>
      </c>
      <c r="N560">
        <f>_xlfn.RANK.EQ(I560,I$6:I3054,0)</f>
        <v>764</v>
      </c>
    </row>
    <row r="561" spans="2:14" ht="14.25" customHeight="1">
      <c r="B561" s="4" t="s">
        <v>283</v>
      </c>
      <c r="C561" s="4" t="s">
        <v>847</v>
      </c>
      <c r="D561" s="4" t="s">
        <v>848</v>
      </c>
      <c r="E561" s="13">
        <f t="shared" si="20"/>
        <v>650</v>
      </c>
      <c r="F561" s="6">
        <v>550</v>
      </c>
      <c r="G561" s="12" t="s">
        <v>826</v>
      </c>
      <c r="H561" s="12" t="s">
        <v>1087</v>
      </c>
      <c r="I561" s="10">
        <v>71500</v>
      </c>
      <c r="J561" s="11">
        <v>0.2</v>
      </c>
      <c r="K561" s="13">
        <f t="shared" si="21"/>
        <v>357500</v>
      </c>
      <c r="L561" s="4" t="s">
        <v>16</v>
      </c>
      <c r="M561">
        <f>_xlfn.RANK.EQ(I561,I$6:I3055,1)</f>
        <v>1023</v>
      </c>
      <c r="N561">
        <f>_xlfn.RANK.EQ(I561,I$6:I3055,0)</f>
        <v>1469</v>
      </c>
    </row>
    <row r="562" spans="2:14" ht="14.25" customHeight="1">
      <c r="B562" s="4" t="s">
        <v>283</v>
      </c>
      <c r="C562" s="4" t="s">
        <v>847</v>
      </c>
      <c r="D562" s="4" t="s">
        <v>848</v>
      </c>
      <c r="E562" s="13">
        <f t="shared" si="20"/>
        <v>600</v>
      </c>
      <c r="F562" s="6">
        <v>375</v>
      </c>
      <c r="G562" s="12" t="s">
        <v>581</v>
      </c>
      <c r="H562" s="12" t="s">
        <v>1087</v>
      </c>
      <c r="I562" s="10">
        <v>78750</v>
      </c>
      <c r="J562" s="11">
        <v>0.35</v>
      </c>
      <c r="K562" s="13">
        <f t="shared" si="21"/>
        <v>225000</v>
      </c>
      <c r="L562" s="4" t="s">
        <v>16</v>
      </c>
      <c r="M562">
        <f>_xlfn.RANK.EQ(I562,I$6:I3056,1)</f>
        <v>1154</v>
      </c>
      <c r="N562">
        <f>_xlfn.RANK.EQ(I562,I$6:I3056,0)</f>
        <v>1315</v>
      </c>
    </row>
    <row r="563" spans="2:14" ht="14.25" customHeight="1">
      <c r="B563" s="4" t="s">
        <v>283</v>
      </c>
      <c r="C563" s="4" t="s">
        <v>847</v>
      </c>
      <c r="D563" s="4" t="s">
        <v>848</v>
      </c>
      <c r="E563" s="13">
        <f t="shared" si="20"/>
        <v>600</v>
      </c>
      <c r="F563" s="6">
        <v>350</v>
      </c>
      <c r="G563" s="12" t="s">
        <v>330</v>
      </c>
      <c r="H563" s="12" t="s">
        <v>1087</v>
      </c>
      <c r="I563" s="10">
        <v>63000</v>
      </c>
      <c r="J563" s="11">
        <v>0.3</v>
      </c>
      <c r="K563" s="13">
        <f t="shared" si="21"/>
        <v>210000</v>
      </c>
      <c r="L563" s="4" t="s">
        <v>16</v>
      </c>
      <c r="M563">
        <f>_xlfn.RANK.EQ(I563,I$6:I3057,1)</f>
        <v>853</v>
      </c>
      <c r="N563">
        <f>_xlfn.RANK.EQ(I563,I$6:I3057,0)</f>
        <v>1616</v>
      </c>
    </row>
    <row r="564" spans="2:14" ht="14.25" customHeight="1">
      <c r="B564" s="4" t="s">
        <v>283</v>
      </c>
      <c r="C564" s="4" t="s">
        <v>847</v>
      </c>
      <c r="D564" s="4" t="s">
        <v>848</v>
      </c>
      <c r="E564" s="13">
        <f t="shared" si="20"/>
        <v>700</v>
      </c>
      <c r="F564" s="6">
        <v>325</v>
      </c>
      <c r="G564" s="12" t="s">
        <v>545</v>
      </c>
      <c r="H564" s="12" t="s">
        <v>1087</v>
      </c>
      <c r="I564" s="10">
        <v>113750</v>
      </c>
      <c r="J564" s="11">
        <v>0.5</v>
      </c>
      <c r="K564" s="13">
        <f t="shared" si="21"/>
        <v>227500</v>
      </c>
      <c r="L564" s="4" t="s">
        <v>16</v>
      </c>
      <c r="M564">
        <f>_xlfn.RANK.EQ(I564,I$6:I3058,1)</f>
        <v>1697</v>
      </c>
      <c r="N564">
        <f>_xlfn.RANK.EQ(I564,I$6:I3058,0)</f>
        <v>790</v>
      </c>
    </row>
    <row r="565" spans="2:14" ht="14.25" customHeight="1">
      <c r="B565" s="4" t="s">
        <v>283</v>
      </c>
      <c r="C565" s="4" t="s">
        <v>847</v>
      </c>
      <c r="D565" s="4" t="s">
        <v>848</v>
      </c>
      <c r="E565" s="13">
        <f t="shared" si="20"/>
        <v>750</v>
      </c>
      <c r="F565" s="6">
        <v>375</v>
      </c>
      <c r="G565" s="12" t="s">
        <v>444</v>
      </c>
      <c r="H565" s="12" t="s">
        <v>1087</v>
      </c>
      <c r="I565" s="10">
        <v>42187.5</v>
      </c>
      <c r="J565" s="11">
        <v>0.15</v>
      </c>
      <c r="K565" s="13">
        <f t="shared" si="21"/>
        <v>281250</v>
      </c>
      <c r="L565" s="4" t="s">
        <v>16</v>
      </c>
      <c r="M565">
        <f>_xlfn.RANK.EQ(I565,I$6:I3059,1)</f>
        <v>454</v>
      </c>
      <c r="N565">
        <f>_xlfn.RANK.EQ(I565,I$6:I3059,0)</f>
        <v>2038</v>
      </c>
    </row>
    <row r="566" spans="2:14" ht="14.25" customHeight="1">
      <c r="B566" s="4" t="s">
        <v>283</v>
      </c>
      <c r="C566" s="4" t="s">
        <v>847</v>
      </c>
      <c r="D566" s="4" t="s">
        <v>848</v>
      </c>
      <c r="E566" s="13">
        <f t="shared" si="20"/>
        <v>600</v>
      </c>
      <c r="F566" s="6">
        <v>575</v>
      </c>
      <c r="G566" s="12" t="s">
        <v>497</v>
      </c>
      <c r="H566" s="12" t="s">
        <v>1087</v>
      </c>
      <c r="I566" s="10">
        <v>120750</v>
      </c>
      <c r="J566" s="11">
        <v>0.35</v>
      </c>
      <c r="K566" s="13">
        <f t="shared" si="21"/>
        <v>345000</v>
      </c>
      <c r="L566" s="4" t="s">
        <v>16</v>
      </c>
      <c r="M566">
        <f>_xlfn.RANK.EQ(I566,I$6:I3060,1)</f>
        <v>1782</v>
      </c>
      <c r="N566">
        <f>_xlfn.RANK.EQ(I566,I$6:I3060,0)</f>
        <v>714</v>
      </c>
    </row>
    <row r="567" spans="2:14" ht="14.25" customHeight="1">
      <c r="B567" s="4" t="s">
        <v>283</v>
      </c>
      <c r="C567" s="4" t="s">
        <v>847</v>
      </c>
      <c r="D567" s="4" t="s">
        <v>848</v>
      </c>
      <c r="E567" s="13">
        <f t="shared" si="20"/>
        <v>650</v>
      </c>
      <c r="F567" s="6">
        <v>575</v>
      </c>
      <c r="G567" s="12" t="s">
        <v>597</v>
      </c>
      <c r="H567" s="12" t="s">
        <v>1086</v>
      </c>
      <c r="I567" s="10">
        <v>74750</v>
      </c>
      <c r="J567" s="11">
        <v>0.2</v>
      </c>
      <c r="K567" s="13">
        <f t="shared" si="21"/>
        <v>373750</v>
      </c>
      <c r="L567" s="4" t="s">
        <v>16</v>
      </c>
      <c r="M567">
        <f>_xlfn.RANK.EQ(I567,I$6:I3061,1)</f>
        <v>1077</v>
      </c>
      <c r="N567">
        <f>_xlfn.RANK.EQ(I567,I$6:I3061,0)</f>
        <v>1419</v>
      </c>
    </row>
    <row r="568" spans="2:14" ht="14.25" customHeight="1">
      <c r="B568" s="4" t="s">
        <v>283</v>
      </c>
      <c r="C568" s="4" t="s">
        <v>847</v>
      </c>
      <c r="D568" s="4" t="s">
        <v>848</v>
      </c>
      <c r="E568" s="13">
        <f t="shared" si="20"/>
        <v>600.00000000000011</v>
      </c>
      <c r="F568" s="6">
        <v>425</v>
      </c>
      <c r="G568" s="12" t="s">
        <v>644</v>
      </c>
      <c r="H568" s="12" t="s">
        <v>1086</v>
      </c>
      <c r="I568" s="10">
        <v>89250</v>
      </c>
      <c r="J568" s="11">
        <v>0.35</v>
      </c>
      <c r="K568" s="13">
        <f t="shared" si="21"/>
        <v>255000.00000000003</v>
      </c>
      <c r="L568" s="4" t="s">
        <v>16</v>
      </c>
      <c r="M568">
        <f>_xlfn.RANK.EQ(I568,I$6:I3062,1)</f>
        <v>1367</v>
      </c>
      <c r="N568">
        <f>_xlfn.RANK.EQ(I568,I$6:I3062,0)</f>
        <v>1125</v>
      </c>
    </row>
    <row r="569" spans="2:14" ht="14.25" customHeight="1">
      <c r="B569" s="4" t="s">
        <v>283</v>
      </c>
      <c r="C569" s="4" t="s">
        <v>847</v>
      </c>
      <c r="D569" s="4" t="s">
        <v>848</v>
      </c>
      <c r="E569" s="13">
        <f t="shared" si="20"/>
        <v>600</v>
      </c>
      <c r="F569" s="6">
        <v>400</v>
      </c>
      <c r="G569" s="12" t="s">
        <v>33</v>
      </c>
      <c r="H569" s="12" t="s">
        <v>1087</v>
      </c>
      <c r="I569" s="10">
        <v>72000</v>
      </c>
      <c r="J569" s="11">
        <v>0.3</v>
      </c>
      <c r="K569" s="13">
        <f t="shared" si="21"/>
        <v>240000</v>
      </c>
      <c r="L569" s="4" t="s">
        <v>16</v>
      </c>
      <c r="M569">
        <f>_xlfn.RANK.EQ(I569,I$6:I3063,1)</f>
        <v>1028</v>
      </c>
      <c r="N569">
        <f>_xlfn.RANK.EQ(I569,I$6:I3063,0)</f>
        <v>1453</v>
      </c>
    </row>
    <row r="570" spans="2:14" ht="14.25" customHeight="1">
      <c r="B570" s="4" t="s">
        <v>283</v>
      </c>
      <c r="C570" s="4" t="s">
        <v>847</v>
      </c>
      <c r="D570" s="4" t="s">
        <v>848</v>
      </c>
      <c r="E570" s="13">
        <f t="shared" si="20"/>
        <v>700</v>
      </c>
      <c r="F570" s="6">
        <v>350</v>
      </c>
      <c r="G570" s="12" t="s">
        <v>49</v>
      </c>
      <c r="H570" s="12" t="s">
        <v>1086</v>
      </c>
      <c r="I570" s="10">
        <v>122500</v>
      </c>
      <c r="J570" s="11">
        <v>0.5</v>
      </c>
      <c r="K570" s="13">
        <f t="shared" si="21"/>
        <v>245000</v>
      </c>
      <c r="L570" s="4" t="s">
        <v>16</v>
      </c>
      <c r="M570">
        <f>_xlfn.RANK.EQ(I570,I$6:I3064,1)</f>
        <v>1795</v>
      </c>
      <c r="N570">
        <f>_xlfn.RANK.EQ(I570,I$6:I3064,0)</f>
        <v>693</v>
      </c>
    </row>
    <row r="571" spans="2:14" ht="14.25" customHeight="1">
      <c r="B571" s="4" t="s">
        <v>283</v>
      </c>
      <c r="C571" s="4" t="s">
        <v>847</v>
      </c>
      <c r="D571" s="4" t="s">
        <v>848</v>
      </c>
      <c r="E571" s="13">
        <f t="shared" si="20"/>
        <v>750</v>
      </c>
      <c r="F571" s="6">
        <v>475</v>
      </c>
      <c r="G571" s="12" t="s">
        <v>180</v>
      </c>
      <c r="H571" s="12" t="s">
        <v>1087</v>
      </c>
      <c r="I571" s="10">
        <v>53437.5</v>
      </c>
      <c r="J571" s="11">
        <v>0.15</v>
      </c>
      <c r="K571" s="13">
        <f t="shared" si="21"/>
        <v>356250</v>
      </c>
      <c r="L571" s="4" t="s">
        <v>16</v>
      </c>
      <c r="M571">
        <f>_xlfn.RANK.EQ(I571,I$6:I3065,1)</f>
        <v>666</v>
      </c>
      <c r="N571">
        <f>_xlfn.RANK.EQ(I571,I$6:I3065,0)</f>
        <v>1828</v>
      </c>
    </row>
    <row r="572" spans="2:14" ht="14.25" customHeight="1">
      <c r="B572" s="4" t="s">
        <v>283</v>
      </c>
      <c r="C572" s="4" t="s">
        <v>847</v>
      </c>
      <c r="D572" s="4" t="s">
        <v>848</v>
      </c>
      <c r="E572" s="13">
        <f t="shared" si="20"/>
        <v>600</v>
      </c>
      <c r="F572" s="6">
        <v>675</v>
      </c>
      <c r="G572" s="12" t="s">
        <v>605</v>
      </c>
      <c r="H572" s="12" t="s">
        <v>1086</v>
      </c>
      <c r="I572" s="10">
        <v>141750</v>
      </c>
      <c r="J572" s="11">
        <v>0.35</v>
      </c>
      <c r="K572" s="13">
        <f t="shared" si="21"/>
        <v>405000</v>
      </c>
      <c r="L572" s="4" t="s">
        <v>16</v>
      </c>
      <c r="M572">
        <f>_xlfn.RANK.EQ(I572,I$6:I3066,1)</f>
        <v>1978</v>
      </c>
      <c r="N572">
        <f>_xlfn.RANK.EQ(I572,I$6:I3066,0)</f>
        <v>515</v>
      </c>
    </row>
    <row r="573" spans="2:14" ht="14.25" customHeight="1">
      <c r="B573" s="4" t="s">
        <v>283</v>
      </c>
      <c r="C573" s="4" t="s">
        <v>847</v>
      </c>
      <c r="D573" s="4" t="s">
        <v>848</v>
      </c>
      <c r="E573" s="13">
        <f t="shared" si="20"/>
        <v>650</v>
      </c>
      <c r="F573" s="6">
        <v>675</v>
      </c>
      <c r="G573" s="12" t="s">
        <v>279</v>
      </c>
      <c r="H573" s="12" t="s">
        <v>1087</v>
      </c>
      <c r="I573" s="10">
        <v>87750</v>
      </c>
      <c r="J573" s="11">
        <v>0.2</v>
      </c>
      <c r="K573" s="13">
        <f t="shared" si="21"/>
        <v>438750</v>
      </c>
      <c r="L573" s="4" t="s">
        <v>16</v>
      </c>
      <c r="M573">
        <f>_xlfn.RANK.EQ(I573,I$6:I3067,1)</f>
        <v>1352</v>
      </c>
      <c r="N573">
        <f>_xlfn.RANK.EQ(I573,I$6:I3067,0)</f>
        <v>1137</v>
      </c>
    </row>
    <row r="574" spans="2:14" ht="14.25" customHeight="1">
      <c r="B574" s="4" t="s">
        <v>283</v>
      </c>
      <c r="C574" s="4" t="s">
        <v>847</v>
      </c>
      <c r="D574" s="4" t="s">
        <v>848</v>
      </c>
      <c r="E574" s="13">
        <f t="shared" si="20"/>
        <v>600</v>
      </c>
      <c r="F574" s="6">
        <v>475</v>
      </c>
      <c r="G574" s="12" t="s">
        <v>771</v>
      </c>
      <c r="H574" s="12" t="s">
        <v>1087</v>
      </c>
      <c r="I574" s="10">
        <v>99750</v>
      </c>
      <c r="J574" s="11">
        <v>0.35</v>
      </c>
      <c r="K574" s="13">
        <f t="shared" si="21"/>
        <v>285000</v>
      </c>
      <c r="L574" s="4" t="s">
        <v>16</v>
      </c>
      <c r="M574">
        <f>_xlfn.RANK.EQ(I574,I$6:I3068,1)</f>
        <v>1526</v>
      </c>
      <c r="N574">
        <f>_xlfn.RANK.EQ(I574,I$6:I3068,0)</f>
        <v>967</v>
      </c>
    </row>
    <row r="575" spans="2:14" ht="14.25" customHeight="1">
      <c r="B575" s="4" t="s">
        <v>283</v>
      </c>
      <c r="C575" s="4" t="s">
        <v>847</v>
      </c>
      <c r="D575" s="4" t="s">
        <v>848</v>
      </c>
      <c r="E575" s="13">
        <f t="shared" si="20"/>
        <v>600</v>
      </c>
      <c r="F575" s="6">
        <v>475</v>
      </c>
      <c r="G575" s="12" t="s">
        <v>630</v>
      </c>
      <c r="H575" s="12" t="s">
        <v>1087</v>
      </c>
      <c r="I575" s="10">
        <v>85500</v>
      </c>
      <c r="J575" s="11">
        <v>0.3</v>
      </c>
      <c r="K575" s="13">
        <f t="shared" si="21"/>
        <v>285000</v>
      </c>
      <c r="L575" s="4" t="s">
        <v>16</v>
      </c>
      <c r="M575">
        <f>_xlfn.RANK.EQ(I575,I$6:I3069,1)</f>
        <v>1299</v>
      </c>
      <c r="N575">
        <f>_xlfn.RANK.EQ(I575,I$6:I3069,0)</f>
        <v>1192</v>
      </c>
    </row>
    <row r="576" spans="2:14" ht="14.25" customHeight="1">
      <c r="B576" s="4" t="s">
        <v>283</v>
      </c>
      <c r="C576" s="4" t="s">
        <v>847</v>
      </c>
      <c r="D576" s="4" t="s">
        <v>848</v>
      </c>
      <c r="E576" s="13">
        <f t="shared" si="20"/>
        <v>700</v>
      </c>
      <c r="F576" s="6">
        <v>400</v>
      </c>
      <c r="G576" s="12" t="s">
        <v>909</v>
      </c>
      <c r="H576" s="12" t="s">
        <v>1087</v>
      </c>
      <c r="I576" s="10">
        <v>140000</v>
      </c>
      <c r="J576" s="11">
        <v>0.5</v>
      </c>
      <c r="K576" s="13">
        <f t="shared" si="21"/>
        <v>280000</v>
      </c>
      <c r="L576" s="4" t="s">
        <v>16</v>
      </c>
      <c r="M576">
        <f>_xlfn.RANK.EQ(I576,I$6:I3070,1)</f>
        <v>1962</v>
      </c>
      <c r="N576">
        <f>_xlfn.RANK.EQ(I576,I$6:I3070,0)</f>
        <v>523</v>
      </c>
    </row>
    <row r="577" spans="2:14" ht="14.25" customHeight="1">
      <c r="B577" s="4" t="s">
        <v>283</v>
      </c>
      <c r="C577" s="4" t="s">
        <v>847</v>
      </c>
      <c r="D577" s="4" t="s">
        <v>848</v>
      </c>
      <c r="E577" s="13">
        <f t="shared" si="20"/>
        <v>750</v>
      </c>
      <c r="F577" s="6">
        <v>500</v>
      </c>
      <c r="G577" s="12" t="s">
        <v>911</v>
      </c>
      <c r="H577" s="12" t="s">
        <v>1087</v>
      </c>
      <c r="I577" s="10">
        <v>56250</v>
      </c>
      <c r="J577" s="11">
        <v>0.15</v>
      </c>
      <c r="K577" s="13">
        <f t="shared" si="21"/>
        <v>375000</v>
      </c>
      <c r="L577" s="4" t="s">
        <v>16</v>
      </c>
      <c r="M577">
        <f>_xlfn.RANK.EQ(I577,I$6:I3071,1)</f>
        <v>718</v>
      </c>
      <c r="N577">
        <f>_xlfn.RANK.EQ(I577,I$6:I3071,0)</f>
        <v>1761</v>
      </c>
    </row>
    <row r="578" spans="2:14" ht="14.25" customHeight="1">
      <c r="B578" s="4" t="s">
        <v>283</v>
      </c>
      <c r="C578" s="4" t="s">
        <v>847</v>
      </c>
      <c r="D578" s="4" t="s">
        <v>848</v>
      </c>
      <c r="E578" s="13">
        <f t="shared" si="20"/>
        <v>300.00000000000006</v>
      </c>
      <c r="F578" s="6">
        <v>425</v>
      </c>
      <c r="G578" s="12" t="s">
        <v>639</v>
      </c>
      <c r="H578" s="12" t="s">
        <v>1087</v>
      </c>
      <c r="I578" s="10">
        <v>44625</v>
      </c>
      <c r="J578" s="11">
        <v>0.35</v>
      </c>
      <c r="K578" s="13">
        <f t="shared" si="21"/>
        <v>127500.00000000001</v>
      </c>
      <c r="L578" s="4" t="s">
        <v>16</v>
      </c>
      <c r="M578">
        <f>_xlfn.RANK.EQ(I578,I$6:I3072,1)</f>
        <v>490</v>
      </c>
      <c r="N578">
        <f>_xlfn.RANK.EQ(I578,I$6:I3072,0)</f>
        <v>2000</v>
      </c>
    </row>
    <row r="579" spans="2:14" ht="14.25" customHeight="1">
      <c r="B579" s="4" t="s">
        <v>283</v>
      </c>
      <c r="C579" s="4" t="s">
        <v>847</v>
      </c>
      <c r="D579" s="4" t="s">
        <v>848</v>
      </c>
      <c r="E579" s="13">
        <f t="shared" si="20"/>
        <v>400</v>
      </c>
      <c r="F579" s="6">
        <v>425</v>
      </c>
      <c r="G579" s="12" t="s">
        <v>654</v>
      </c>
      <c r="H579" s="12" t="s">
        <v>1087</v>
      </c>
      <c r="I579" s="10">
        <v>34000</v>
      </c>
      <c r="J579" s="11">
        <v>0.2</v>
      </c>
      <c r="K579" s="13">
        <f t="shared" si="21"/>
        <v>170000</v>
      </c>
      <c r="L579" s="4" t="s">
        <v>16</v>
      </c>
      <c r="M579">
        <f>_xlfn.RANK.EQ(I579,I$6:I3073,1)</f>
        <v>323</v>
      </c>
      <c r="N579">
        <f>_xlfn.RANK.EQ(I579,I$6:I3073,0)</f>
        <v>2171</v>
      </c>
    </row>
    <row r="580" spans="2:14" ht="14.25" customHeight="1">
      <c r="B580" s="4" t="s">
        <v>283</v>
      </c>
      <c r="C580" s="4" t="s">
        <v>847</v>
      </c>
      <c r="D580" s="4" t="s">
        <v>848</v>
      </c>
      <c r="E580" s="13">
        <f t="shared" si="20"/>
        <v>400</v>
      </c>
      <c r="F580" s="6">
        <v>425</v>
      </c>
      <c r="G580" s="12" t="s">
        <v>914</v>
      </c>
      <c r="H580" s="12" t="s">
        <v>1088</v>
      </c>
      <c r="I580" s="10">
        <v>59500</v>
      </c>
      <c r="J580" s="11">
        <v>0.35</v>
      </c>
      <c r="K580" s="13">
        <f t="shared" si="21"/>
        <v>170000</v>
      </c>
      <c r="L580" s="4" t="s">
        <v>16</v>
      </c>
      <c r="M580">
        <f>_xlfn.RANK.EQ(I580,I$6:I3074,1)</f>
        <v>793</v>
      </c>
      <c r="N580">
        <f>_xlfn.RANK.EQ(I580,I$6:I3074,0)</f>
        <v>1697</v>
      </c>
    </row>
    <row r="581" spans="2:14" ht="14.25" customHeight="1">
      <c r="B581" s="4" t="s">
        <v>283</v>
      </c>
      <c r="C581" s="4" t="s">
        <v>847</v>
      </c>
      <c r="D581" s="4" t="s">
        <v>848</v>
      </c>
      <c r="E581" s="13">
        <f t="shared" si="20"/>
        <v>400</v>
      </c>
      <c r="F581" s="6">
        <v>275</v>
      </c>
      <c r="G581" s="12" t="s">
        <v>37</v>
      </c>
      <c r="H581" s="12" t="s">
        <v>1086</v>
      </c>
      <c r="I581" s="10">
        <v>33000</v>
      </c>
      <c r="J581" s="11">
        <v>0.3</v>
      </c>
      <c r="K581" s="13">
        <f t="shared" si="21"/>
        <v>110000</v>
      </c>
      <c r="L581" s="4" t="s">
        <v>16</v>
      </c>
      <c r="M581">
        <f>_xlfn.RANK.EQ(I581,I$6:I3075,1)</f>
        <v>304</v>
      </c>
      <c r="N581">
        <f>_xlfn.RANK.EQ(I581,I$6:I3075,0)</f>
        <v>2187</v>
      </c>
    </row>
    <row r="582" spans="2:14" ht="14.25" customHeight="1">
      <c r="B582" s="4" t="s">
        <v>283</v>
      </c>
      <c r="C582" s="4" t="s">
        <v>917</v>
      </c>
      <c r="D582" s="4" t="s">
        <v>918</v>
      </c>
      <c r="E582" s="13">
        <f t="shared" ref="E582:E645" si="22">K582/F582</f>
        <v>450</v>
      </c>
      <c r="F582" s="6">
        <v>225</v>
      </c>
      <c r="G582" s="12" t="s">
        <v>99</v>
      </c>
      <c r="H582" s="12" t="s">
        <v>1087</v>
      </c>
      <c r="I582" s="10">
        <v>50625</v>
      </c>
      <c r="J582" s="11">
        <v>0.5</v>
      </c>
      <c r="K582" s="13">
        <f t="shared" si="21"/>
        <v>101250</v>
      </c>
      <c r="L582" s="4" t="s">
        <v>16</v>
      </c>
      <c r="M582">
        <f>_xlfn.RANK.EQ(I582,I$6:I3076,1)</f>
        <v>613</v>
      </c>
      <c r="N582">
        <f>_xlfn.RANK.EQ(I582,I$6:I3076,0)</f>
        <v>1878</v>
      </c>
    </row>
    <row r="583" spans="2:14" ht="14.25" customHeight="1">
      <c r="B583" s="4" t="s">
        <v>283</v>
      </c>
      <c r="C583" s="4" t="s">
        <v>917</v>
      </c>
      <c r="D583" s="4" t="s">
        <v>918</v>
      </c>
      <c r="E583" s="13">
        <f t="shared" si="22"/>
        <v>400</v>
      </c>
      <c r="F583" s="6">
        <v>475</v>
      </c>
      <c r="G583" s="12" t="s">
        <v>920</v>
      </c>
      <c r="H583" s="12" t="s">
        <v>1087</v>
      </c>
      <c r="I583" s="10">
        <v>28500</v>
      </c>
      <c r="J583" s="11">
        <v>0.15</v>
      </c>
      <c r="K583" s="13">
        <f t="shared" ref="K583:K646" si="23">I583/J583</f>
        <v>190000</v>
      </c>
      <c r="L583" s="4" t="s">
        <v>16</v>
      </c>
      <c r="M583">
        <f>_xlfn.RANK.EQ(I583,I$6:I3077,1)</f>
        <v>235</v>
      </c>
      <c r="N583">
        <f>_xlfn.RANK.EQ(I583,I$6:I3077,0)</f>
        <v>2261</v>
      </c>
    </row>
    <row r="584" spans="2:14" ht="14.25" customHeight="1">
      <c r="B584" s="4" t="s">
        <v>283</v>
      </c>
      <c r="C584" s="4" t="s">
        <v>917</v>
      </c>
      <c r="D584" s="4" t="s">
        <v>918</v>
      </c>
      <c r="E584" s="13">
        <f t="shared" si="22"/>
        <v>300</v>
      </c>
      <c r="F584" s="6">
        <v>525</v>
      </c>
      <c r="G584" s="12" t="s">
        <v>922</v>
      </c>
      <c r="H584" s="12" t="s">
        <v>1086</v>
      </c>
      <c r="I584" s="10">
        <v>55125</v>
      </c>
      <c r="J584" s="11">
        <v>0.35</v>
      </c>
      <c r="K584" s="13">
        <f t="shared" si="23"/>
        <v>157500</v>
      </c>
      <c r="L584" s="4" t="s">
        <v>16</v>
      </c>
      <c r="M584">
        <f>_xlfn.RANK.EQ(I584,I$6:I3078,1)</f>
        <v>696</v>
      </c>
      <c r="N584">
        <f>_xlfn.RANK.EQ(I584,I$6:I3078,0)</f>
        <v>1789</v>
      </c>
    </row>
    <row r="585" spans="2:14" ht="14.25" customHeight="1">
      <c r="B585" s="4" t="s">
        <v>283</v>
      </c>
      <c r="C585" s="4" t="s">
        <v>917</v>
      </c>
      <c r="D585" s="4" t="s">
        <v>918</v>
      </c>
      <c r="E585" s="13">
        <f t="shared" si="22"/>
        <v>400</v>
      </c>
      <c r="F585" s="6">
        <v>425</v>
      </c>
      <c r="G585" s="12" t="s">
        <v>658</v>
      </c>
      <c r="H585" s="12" t="s">
        <v>1086</v>
      </c>
      <c r="I585" s="10">
        <v>34000</v>
      </c>
      <c r="J585" s="11">
        <v>0.2</v>
      </c>
      <c r="K585" s="13">
        <f t="shared" si="23"/>
        <v>170000</v>
      </c>
      <c r="L585" s="4" t="s">
        <v>16</v>
      </c>
      <c r="M585">
        <f>_xlfn.RANK.EQ(I585,I$6:I3079,1)</f>
        <v>323</v>
      </c>
      <c r="N585">
        <f>_xlfn.RANK.EQ(I585,I$6:I3079,0)</f>
        <v>2171</v>
      </c>
    </row>
    <row r="586" spans="2:14" ht="14.25" customHeight="1">
      <c r="B586" s="4" t="s">
        <v>283</v>
      </c>
      <c r="C586" s="4" t="s">
        <v>917</v>
      </c>
      <c r="D586" s="4" t="s">
        <v>918</v>
      </c>
      <c r="E586" s="13">
        <f t="shared" si="22"/>
        <v>400</v>
      </c>
      <c r="F586" s="6">
        <v>425</v>
      </c>
      <c r="G586" s="12" t="s">
        <v>466</v>
      </c>
      <c r="H586" s="12" t="s">
        <v>1087</v>
      </c>
      <c r="I586" s="10">
        <v>59500</v>
      </c>
      <c r="J586" s="11">
        <v>0.35</v>
      </c>
      <c r="K586" s="13">
        <f t="shared" si="23"/>
        <v>170000</v>
      </c>
      <c r="L586" s="4" t="s">
        <v>16</v>
      </c>
      <c r="M586">
        <f>_xlfn.RANK.EQ(I586,I$6:I3080,1)</f>
        <v>793</v>
      </c>
      <c r="N586">
        <f>_xlfn.RANK.EQ(I586,I$6:I3080,0)</f>
        <v>1697</v>
      </c>
    </row>
    <row r="587" spans="2:14" ht="14.25" customHeight="1">
      <c r="B587" s="4" t="s">
        <v>283</v>
      </c>
      <c r="C587" s="4" t="s">
        <v>917</v>
      </c>
      <c r="D587" s="4" t="s">
        <v>918</v>
      </c>
      <c r="E587" s="13">
        <f t="shared" si="22"/>
        <v>400</v>
      </c>
      <c r="F587" s="6">
        <v>275</v>
      </c>
      <c r="G587" s="12" t="s">
        <v>268</v>
      </c>
      <c r="H587" s="12" t="s">
        <v>1086</v>
      </c>
      <c r="I587" s="10">
        <v>33000</v>
      </c>
      <c r="J587" s="11">
        <v>0.3</v>
      </c>
      <c r="K587" s="13">
        <f t="shared" si="23"/>
        <v>110000</v>
      </c>
      <c r="L587" s="4" t="s">
        <v>16</v>
      </c>
      <c r="M587">
        <f>_xlfn.RANK.EQ(I587,I$6:I3081,1)</f>
        <v>304</v>
      </c>
      <c r="N587">
        <f>_xlfn.RANK.EQ(I587,I$6:I3081,0)</f>
        <v>2187</v>
      </c>
    </row>
    <row r="588" spans="2:14" ht="14.25" customHeight="1">
      <c r="B588" s="4" t="s">
        <v>283</v>
      </c>
      <c r="C588" s="4" t="s">
        <v>917</v>
      </c>
      <c r="D588" s="4" t="s">
        <v>918</v>
      </c>
      <c r="E588" s="13">
        <f t="shared" si="22"/>
        <v>450</v>
      </c>
      <c r="F588" s="6">
        <v>200</v>
      </c>
      <c r="G588" s="12" t="s">
        <v>927</v>
      </c>
      <c r="H588" s="12" t="s">
        <v>1088</v>
      </c>
      <c r="I588" s="10">
        <v>45000</v>
      </c>
      <c r="J588" s="11">
        <v>0.5</v>
      </c>
      <c r="K588" s="13">
        <f t="shared" si="23"/>
        <v>90000</v>
      </c>
      <c r="L588" s="4" t="s">
        <v>16</v>
      </c>
      <c r="M588">
        <f>_xlfn.RANK.EQ(I588,I$6:I3082,1)</f>
        <v>499</v>
      </c>
      <c r="N588">
        <f>_xlfn.RANK.EQ(I588,I$6:I3082,0)</f>
        <v>1976</v>
      </c>
    </row>
    <row r="589" spans="2:14" ht="14.25" customHeight="1">
      <c r="B589" s="4" t="s">
        <v>283</v>
      </c>
      <c r="C589" s="4" t="s">
        <v>917</v>
      </c>
      <c r="D589" s="4" t="s">
        <v>918</v>
      </c>
      <c r="E589" s="13">
        <f t="shared" si="22"/>
        <v>400</v>
      </c>
      <c r="F589" s="6">
        <v>400</v>
      </c>
      <c r="G589" s="12" t="s">
        <v>929</v>
      </c>
      <c r="H589" s="12" t="s">
        <v>1087</v>
      </c>
      <c r="I589" s="10">
        <v>24000</v>
      </c>
      <c r="J589" s="11">
        <v>0.15</v>
      </c>
      <c r="K589" s="13">
        <f t="shared" si="23"/>
        <v>160000</v>
      </c>
      <c r="L589" s="4" t="s">
        <v>16</v>
      </c>
      <c r="M589">
        <f>_xlfn.RANK.EQ(I589,I$6:I3083,1)</f>
        <v>146</v>
      </c>
      <c r="N589">
        <f>_xlfn.RANK.EQ(I589,I$6:I3083,0)</f>
        <v>2343</v>
      </c>
    </row>
    <row r="590" spans="2:14" ht="14.25" customHeight="1">
      <c r="B590" s="4" t="s">
        <v>283</v>
      </c>
      <c r="C590" s="4" t="s">
        <v>917</v>
      </c>
      <c r="D590" s="4" t="s">
        <v>918</v>
      </c>
      <c r="E590" s="13">
        <f t="shared" si="22"/>
        <v>400</v>
      </c>
      <c r="F590" s="6">
        <v>550</v>
      </c>
      <c r="G590" s="12" t="s">
        <v>101</v>
      </c>
      <c r="H590" s="12" t="s">
        <v>1086</v>
      </c>
      <c r="I590" s="10">
        <v>77000</v>
      </c>
      <c r="J590" s="11">
        <v>0.35</v>
      </c>
      <c r="K590" s="13">
        <f t="shared" si="23"/>
        <v>220000</v>
      </c>
      <c r="L590" s="4" t="s">
        <v>16</v>
      </c>
      <c r="M590">
        <f>_xlfn.RANK.EQ(I590,I$6:I3084,1)</f>
        <v>1118</v>
      </c>
      <c r="N590">
        <f>_xlfn.RANK.EQ(I590,I$6:I3084,0)</f>
        <v>1365</v>
      </c>
    </row>
    <row r="591" spans="2:14" ht="14.25" customHeight="1">
      <c r="B591" s="4" t="s">
        <v>283</v>
      </c>
      <c r="C591" s="4" t="s">
        <v>917</v>
      </c>
      <c r="D591" s="4" t="s">
        <v>918</v>
      </c>
      <c r="E591" s="13">
        <f t="shared" si="22"/>
        <v>500</v>
      </c>
      <c r="F591" s="6">
        <v>400</v>
      </c>
      <c r="G591" s="12" t="s">
        <v>23</v>
      </c>
      <c r="H591" s="12" t="s">
        <v>1088</v>
      </c>
      <c r="I591" s="10">
        <v>40000</v>
      </c>
      <c r="J591" s="11">
        <v>0.2</v>
      </c>
      <c r="K591" s="13">
        <f t="shared" si="23"/>
        <v>200000</v>
      </c>
      <c r="L591" s="4" t="s">
        <v>16</v>
      </c>
      <c r="M591">
        <f>_xlfn.RANK.EQ(I591,I$6:I3085,1)</f>
        <v>410</v>
      </c>
      <c r="N591">
        <f>_xlfn.RANK.EQ(I591,I$6:I3085,0)</f>
        <v>2080</v>
      </c>
    </row>
    <row r="592" spans="2:14" ht="14.25" customHeight="1">
      <c r="B592" s="4" t="s">
        <v>283</v>
      </c>
      <c r="C592" s="4" t="s">
        <v>917</v>
      </c>
      <c r="D592" s="4" t="s">
        <v>918</v>
      </c>
      <c r="E592" s="13">
        <f t="shared" si="22"/>
        <v>550</v>
      </c>
      <c r="F592" s="6">
        <v>400</v>
      </c>
      <c r="G592" s="12" t="s">
        <v>394</v>
      </c>
      <c r="H592" s="12" t="s">
        <v>1087</v>
      </c>
      <c r="I592" s="10">
        <v>77000</v>
      </c>
      <c r="J592" s="11">
        <v>0.35</v>
      </c>
      <c r="K592" s="13">
        <f t="shared" si="23"/>
        <v>220000</v>
      </c>
      <c r="L592" s="4" t="s">
        <v>16</v>
      </c>
      <c r="M592">
        <f>_xlfn.RANK.EQ(I592,I$6:I3086,1)</f>
        <v>1118</v>
      </c>
      <c r="N592">
        <f>_xlfn.RANK.EQ(I592,I$6:I3086,0)</f>
        <v>1365</v>
      </c>
    </row>
    <row r="593" spans="2:14" ht="14.25" customHeight="1">
      <c r="B593" s="4" t="s">
        <v>283</v>
      </c>
      <c r="C593" s="4" t="s">
        <v>917</v>
      </c>
      <c r="D593" s="4" t="s">
        <v>918</v>
      </c>
      <c r="E593" s="13">
        <f t="shared" si="22"/>
        <v>550</v>
      </c>
      <c r="F593" s="6">
        <v>300</v>
      </c>
      <c r="G593" s="12" t="s">
        <v>803</v>
      </c>
      <c r="H593" s="12" t="s">
        <v>1086</v>
      </c>
      <c r="I593" s="10">
        <v>49500</v>
      </c>
      <c r="J593" s="11">
        <v>0.3</v>
      </c>
      <c r="K593" s="13">
        <f t="shared" si="23"/>
        <v>165000</v>
      </c>
      <c r="L593" s="4" t="s">
        <v>16</v>
      </c>
      <c r="M593">
        <f>_xlfn.RANK.EQ(I593,I$6:I3087,1)</f>
        <v>595</v>
      </c>
      <c r="N593">
        <f>_xlfn.RANK.EQ(I593,I$6:I3087,0)</f>
        <v>1895</v>
      </c>
    </row>
    <row r="594" spans="2:14" ht="14.25" customHeight="1">
      <c r="B594" s="4" t="s">
        <v>283</v>
      </c>
      <c r="C594" s="4" t="s">
        <v>917</v>
      </c>
      <c r="D594" s="4" t="s">
        <v>918</v>
      </c>
      <c r="E594" s="13">
        <f t="shared" si="22"/>
        <v>600</v>
      </c>
      <c r="F594" s="6">
        <v>150</v>
      </c>
      <c r="G594" s="12" t="s">
        <v>37</v>
      </c>
      <c r="H594" s="12" t="s">
        <v>1086</v>
      </c>
      <c r="I594" s="10">
        <v>45000</v>
      </c>
      <c r="J594" s="11">
        <v>0.5</v>
      </c>
      <c r="K594" s="13">
        <f t="shared" si="23"/>
        <v>90000</v>
      </c>
      <c r="L594" s="4" t="s">
        <v>16</v>
      </c>
      <c r="M594">
        <f>_xlfn.RANK.EQ(I594,I$6:I3088,1)</f>
        <v>499</v>
      </c>
      <c r="N594">
        <f>_xlfn.RANK.EQ(I594,I$6:I3088,0)</f>
        <v>1976</v>
      </c>
    </row>
    <row r="595" spans="2:14" ht="14.25" customHeight="1">
      <c r="B595" s="4" t="s">
        <v>283</v>
      </c>
      <c r="C595" s="4" t="s">
        <v>917</v>
      </c>
      <c r="D595" s="4" t="s">
        <v>918</v>
      </c>
      <c r="E595" s="13">
        <f t="shared" si="22"/>
        <v>550</v>
      </c>
      <c r="F595" s="6">
        <v>350</v>
      </c>
      <c r="G595" s="12" t="s">
        <v>583</v>
      </c>
      <c r="H595" s="12" t="s">
        <v>1086</v>
      </c>
      <c r="I595" s="10">
        <v>28875</v>
      </c>
      <c r="J595" s="11">
        <v>0.15</v>
      </c>
      <c r="K595" s="13">
        <f t="shared" si="23"/>
        <v>192500</v>
      </c>
      <c r="L595" s="4" t="s">
        <v>16</v>
      </c>
      <c r="M595">
        <f>_xlfn.RANK.EQ(I595,I$6:I3089,1)</f>
        <v>236</v>
      </c>
      <c r="N595">
        <f>_xlfn.RANK.EQ(I595,I$6:I3089,0)</f>
        <v>2253</v>
      </c>
    </row>
    <row r="596" spans="2:14" ht="14.25" customHeight="1">
      <c r="B596" s="4" t="s">
        <v>283</v>
      </c>
      <c r="C596" s="4" t="s">
        <v>917</v>
      </c>
      <c r="D596" s="4" t="s">
        <v>918</v>
      </c>
      <c r="E596" s="13">
        <f t="shared" si="22"/>
        <v>600</v>
      </c>
      <c r="F596" s="6">
        <v>525</v>
      </c>
      <c r="G596" s="12" t="s">
        <v>308</v>
      </c>
      <c r="H596" s="12" t="s">
        <v>1087</v>
      </c>
      <c r="I596" s="10">
        <v>110250</v>
      </c>
      <c r="J596" s="11">
        <v>0.35</v>
      </c>
      <c r="K596" s="13">
        <f t="shared" si="23"/>
        <v>315000</v>
      </c>
      <c r="L596" s="4" t="s">
        <v>16</v>
      </c>
      <c r="M596">
        <f>_xlfn.RANK.EQ(I596,I$6:I3090,1)</f>
        <v>1657</v>
      </c>
      <c r="N596">
        <f>_xlfn.RANK.EQ(I596,I$6:I3090,0)</f>
        <v>832</v>
      </c>
    </row>
    <row r="597" spans="2:14" ht="14.25" customHeight="1">
      <c r="B597" s="4" t="s">
        <v>283</v>
      </c>
      <c r="C597" s="4" t="s">
        <v>917</v>
      </c>
      <c r="D597" s="4" t="s">
        <v>918</v>
      </c>
      <c r="E597" s="13">
        <f t="shared" si="22"/>
        <v>650</v>
      </c>
      <c r="F597" s="6">
        <v>325</v>
      </c>
      <c r="G597" s="12" t="s">
        <v>161</v>
      </c>
      <c r="H597" s="12" t="s">
        <v>1087</v>
      </c>
      <c r="I597" s="10">
        <v>42250</v>
      </c>
      <c r="J597" s="11">
        <v>0.2</v>
      </c>
      <c r="K597" s="13">
        <f t="shared" si="23"/>
        <v>211250</v>
      </c>
      <c r="L597" s="4" t="s">
        <v>16</v>
      </c>
      <c r="M597">
        <f>_xlfn.RANK.EQ(I597,I$6:I3091,1)</f>
        <v>459</v>
      </c>
      <c r="N597">
        <f>_xlfn.RANK.EQ(I597,I$6:I3091,0)</f>
        <v>2037</v>
      </c>
    </row>
    <row r="598" spans="2:14" ht="14.25" customHeight="1">
      <c r="B598" s="4" t="s">
        <v>283</v>
      </c>
      <c r="C598" s="4" t="s">
        <v>917</v>
      </c>
      <c r="D598" s="4" t="s">
        <v>918</v>
      </c>
      <c r="E598" s="13">
        <f t="shared" si="22"/>
        <v>650.00000000000011</v>
      </c>
      <c r="F598" s="6">
        <v>375</v>
      </c>
      <c r="G598" s="12" t="s">
        <v>261</v>
      </c>
      <c r="H598" s="12" t="s">
        <v>1087</v>
      </c>
      <c r="I598" s="10">
        <v>85312.5</v>
      </c>
      <c r="J598" s="11">
        <v>0.35</v>
      </c>
      <c r="K598" s="13">
        <f t="shared" si="23"/>
        <v>243750.00000000003</v>
      </c>
      <c r="L598" s="4" t="s">
        <v>16</v>
      </c>
      <c r="M598">
        <f>_xlfn.RANK.EQ(I598,I$6:I3092,1)</f>
        <v>1296</v>
      </c>
      <c r="N598">
        <f>_xlfn.RANK.EQ(I598,I$6:I3092,0)</f>
        <v>1198</v>
      </c>
    </row>
    <row r="599" spans="2:14" ht="14.25" customHeight="1">
      <c r="B599" s="4" t="s">
        <v>283</v>
      </c>
      <c r="C599" s="4" t="s">
        <v>917</v>
      </c>
      <c r="D599" s="4" t="s">
        <v>918</v>
      </c>
      <c r="E599" s="13">
        <f t="shared" si="22"/>
        <v>600</v>
      </c>
      <c r="F599" s="6">
        <v>275</v>
      </c>
      <c r="G599" s="12" t="s">
        <v>343</v>
      </c>
      <c r="H599" s="12" t="s">
        <v>1087</v>
      </c>
      <c r="I599" s="10">
        <v>49500</v>
      </c>
      <c r="J599" s="11">
        <v>0.3</v>
      </c>
      <c r="K599" s="13">
        <f t="shared" si="23"/>
        <v>165000</v>
      </c>
      <c r="L599" s="4" t="s">
        <v>16</v>
      </c>
      <c r="M599">
        <f>_xlfn.RANK.EQ(I599,I$6:I3093,1)</f>
        <v>595</v>
      </c>
      <c r="N599">
        <f>_xlfn.RANK.EQ(I599,I$6:I3093,0)</f>
        <v>1895</v>
      </c>
    </row>
    <row r="600" spans="2:14" ht="14.25" customHeight="1">
      <c r="B600" s="4" t="s">
        <v>283</v>
      </c>
      <c r="C600" s="4" t="s">
        <v>917</v>
      </c>
      <c r="D600" s="4" t="s">
        <v>918</v>
      </c>
      <c r="E600" s="13">
        <f t="shared" si="22"/>
        <v>650</v>
      </c>
      <c r="F600" s="6">
        <v>175</v>
      </c>
      <c r="G600" s="12" t="s">
        <v>940</v>
      </c>
      <c r="H600" s="12" t="s">
        <v>1087</v>
      </c>
      <c r="I600" s="10">
        <v>56875</v>
      </c>
      <c r="J600" s="11">
        <v>0.5</v>
      </c>
      <c r="K600" s="13">
        <f t="shared" si="23"/>
        <v>113750</v>
      </c>
      <c r="L600" s="4" t="s">
        <v>16</v>
      </c>
      <c r="M600">
        <f>_xlfn.RANK.EQ(I600,I$6:I3094,1)</f>
        <v>736</v>
      </c>
      <c r="N600">
        <f>_xlfn.RANK.EQ(I600,I$6:I3094,0)</f>
        <v>1752</v>
      </c>
    </row>
    <row r="601" spans="2:14" ht="14.25" customHeight="1">
      <c r="B601" s="4" t="s">
        <v>283</v>
      </c>
      <c r="C601" s="4" t="s">
        <v>917</v>
      </c>
      <c r="D601" s="4" t="s">
        <v>918</v>
      </c>
      <c r="E601" s="13">
        <f t="shared" si="22"/>
        <v>800</v>
      </c>
      <c r="F601" s="6">
        <v>325</v>
      </c>
      <c r="G601" s="12" t="s">
        <v>559</v>
      </c>
      <c r="H601" s="12" t="s">
        <v>1087</v>
      </c>
      <c r="I601" s="10">
        <v>39000</v>
      </c>
      <c r="J601" s="11">
        <v>0.15</v>
      </c>
      <c r="K601" s="13">
        <f t="shared" si="23"/>
        <v>260000</v>
      </c>
      <c r="L601" s="4" t="s">
        <v>16</v>
      </c>
      <c r="M601">
        <f>_xlfn.RANK.EQ(I601,I$6:I3095,1)</f>
        <v>391</v>
      </c>
      <c r="N601">
        <f>_xlfn.RANK.EQ(I601,I$6:I3095,0)</f>
        <v>2102</v>
      </c>
    </row>
    <row r="602" spans="2:14" ht="14.25" customHeight="1">
      <c r="B602" s="4" t="s">
        <v>283</v>
      </c>
      <c r="C602" s="4" t="s">
        <v>917</v>
      </c>
      <c r="D602" s="4" t="s">
        <v>918</v>
      </c>
      <c r="E602" s="13">
        <f t="shared" si="22"/>
        <v>600</v>
      </c>
      <c r="F602" s="6">
        <v>525</v>
      </c>
      <c r="G602" s="12" t="s">
        <v>165</v>
      </c>
      <c r="H602" s="12" t="s">
        <v>1087</v>
      </c>
      <c r="I602" s="10">
        <v>157500</v>
      </c>
      <c r="J602" s="11">
        <v>0.5</v>
      </c>
      <c r="K602" s="13">
        <f t="shared" si="23"/>
        <v>315000</v>
      </c>
      <c r="L602" s="4" t="s">
        <v>16</v>
      </c>
      <c r="M602">
        <f>_xlfn.RANK.EQ(I602,I$6:I3096,1)</f>
        <v>2089</v>
      </c>
      <c r="N602">
        <f>_xlfn.RANK.EQ(I602,I$6:I3096,0)</f>
        <v>396</v>
      </c>
    </row>
    <row r="603" spans="2:14" ht="14.25" customHeight="1">
      <c r="B603" s="4" t="s">
        <v>283</v>
      </c>
      <c r="C603" s="4" t="s">
        <v>917</v>
      </c>
      <c r="D603" s="4" t="s">
        <v>918</v>
      </c>
      <c r="E603" s="13">
        <f t="shared" si="22"/>
        <v>650.00000000000011</v>
      </c>
      <c r="F603" s="6">
        <v>375</v>
      </c>
      <c r="G603" s="12" t="s">
        <v>101</v>
      </c>
      <c r="H603" s="12" t="s">
        <v>1086</v>
      </c>
      <c r="I603" s="10">
        <v>85312.5</v>
      </c>
      <c r="J603" s="11">
        <v>0.35</v>
      </c>
      <c r="K603" s="13">
        <f t="shared" si="23"/>
        <v>243750.00000000003</v>
      </c>
      <c r="L603" s="4" t="s">
        <v>16</v>
      </c>
      <c r="M603">
        <f>_xlfn.RANK.EQ(I603,I$6:I3097,1)</f>
        <v>1296</v>
      </c>
      <c r="N603">
        <f>_xlfn.RANK.EQ(I603,I$6:I3097,0)</f>
        <v>1198</v>
      </c>
    </row>
    <row r="604" spans="2:14" ht="14.25" customHeight="1">
      <c r="B604" s="4" t="s">
        <v>283</v>
      </c>
      <c r="C604" s="4" t="s">
        <v>917</v>
      </c>
      <c r="D604" s="4" t="s">
        <v>918</v>
      </c>
      <c r="E604" s="13">
        <f t="shared" si="22"/>
        <v>650</v>
      </c>
      <c r="F604" s="6">
        <v>375</v>
      </c>
      <c r="G604" s="12" t="s">
        <v>464</v>
      </c>
      <c r="H604" s="12" t="s">
        <v>1087</v>
      </c>
      <c r="I604" s="10">
        <v>121875</v>
      </c>
      <c r="J604" s="11">
        <v>0.5</v>
      </c>
      <c r="K604" s="13">
        <f t="shared" si="23"/>
        <v>243750</v>
      </c>
      <c r="L604" s="4" t="s">
        <v>16</v>
      </c>
      <c r="M604">
        <f>_xlfn.RANK.EQ(I604,I$6:I3098,1)</f>
        <v>1791</v>
      </c>
      <c r="N604">
        <f>_xlfn.RANK.EQ(I604,I$6:I3098,0)</f>
        <v>704</v>
      </c>
    </row>
    <row r="605" spans="2:14" ht="14.25" customHeight="1">
      <c r="B605" s="4" t="s">
        <v>283</v>
      </c>
      <c r="C605" s="4" t="s">
        <v>917</v>
      </c>
      <c r="D605" s="4" t="s">
        <v>918</v>
      </c>
      <c r="E605" s="13">
        <f t="shared" si="22"/>
        <v>600</v>
      </c>
      <c r="F605" s="6">
        <v>275</v>
      </c>
      <c r="G605" s="12" t="s">
        <v>554</v>
      </c>
      <c r="H605" s="12" t="s">
        <v>1087</v>
      </c>
      <c r="I605" s="10">
        <v>74250</v>
      </c>
      <c r="J605" s="11">
        <v>0.45</v>
      </c>
      <c r="K605" s="13">
        <f t="shared" si="23"/>
        <v>165000</v>
      </c>
      <c r="L605" s="4" t="s">
        <v>16</v>
      </c>
      <c r="M605">
        <f>_xlfn.RANK.EQ(I605,I$6:I3099,1)</f>
        <v>1067</v>
      </c>
      <c r="N605">
        <f>_xlfn.RANK.EQ(I605,I$6:I3099,0)</f>
        <v>1425</v>
      </c>
    </row>
    <row r="606" spans="2:14" ht="14.25" customHeight="1">
      <c r="B606" s="4" t="s">
        <v>283</v>
      </c>
      <c r="C606" s="4" t="s">
        <v>917</v>
      </c>
      <c r="D606" s="4" t="s">
        <v>918</v>
      </c>
      <c r="E606" s="13">
        <f t="shared" si="22"/>
        <v>650</v>
      </c>
      <c r="F606" s="6">
        <v>175</v>
      </c>
      <c r="G606" s="12" t="s">
        <v>945</v>
      </c>
      <c r="H606" s="12" t="s">
        <v>1086</v>
      </c>
      <c r="I606" s="10">
        <v>73937.5</v>
      </c>
      <c r="J606" s="11">
        <v>0.65</v>
      </c>
      <c r="K606" s="13">
        <f t="shared" si="23"/>
        <v>113750</v>
      </c>
      <c r="L606" s="4" t="s">
        <v>16</v>
      </c>
      <c r="M606">
        <f>_xlfn.RANK.EQ(I606,I$6:I3100,1)</f>
        <v>1066</v>
      </c>
      <c r="N606">
        <f>_xlfn.RANK.EQ(I606,I$6:I3100,0)</f>
        <v>1430</v>
      </c>
    </row>
    <row r="607" spans="2:14" ht="14.25" customHeight="1">
      <c r="B607" s="4" t="s">
        <v>283</v>
      </c>
      <c r="C607" s="4" t="s">
        <v>917</v>
      </c>
      <c r="D607" s="4" t="s">
        <v>918</v>
      </c>
      <c r="E607" s="13">
        <f t="shared" si="22"/>
        <v>800</v>
      </c>
      <c r="F607" s="6">
        <v>475</v>
      </c>
      <c r="G607" s="12" t="s">
        <v>326</v>
      </c>
      <c r="H607" s="12" t="s">
        <v>1086</v>
      </c>
      <c r="I607" s="10">
        <v>114000</v>
      </c>
      <c r="J607" s="11">
        <v>0.3</v>
      </c>
      <c r="K607" s="13">
        <f t="shared" si="23"/>
        <v>380000</v>
      </c>
      <c r="L607" s="4" t="s">
        <v>16</v>
      </c>
      <c r="M607">
        <f>_xlfn.RANK.EQ(I607,I$6:I3101,1)</f>
        <v>1707</v>
      </c>
      <c r="N607">
        <f>_xlfn.RANK.EQ(I607,I$6:I3101,0)</f>
        <v>788</v>
      </c>
    </row>
    <row r="608" spans="2:14" ht="14.25" customHeight="1">
      <c r="B608" s="4" t="s">
        <v>283</v>
      </c>
      <c r="C608" s="4" t="s">
        <v>917</v>
      </c>
      <c r="D608" s="4" t="s">
        <v>918</v>
      </c>
      <c r="E608" s="13">
        <f t="shared" si="22"/>
        <v>600</v>
      </c>
      <c r="F608" s="6">
        <v>725</v>
      </c>
      <c r="G608" s="12" t="s">
        <v>875</v>
      </c>
      <c r="H608" s="12" t="s">
        <v>1087</v>
      </c>
      <c r="I608" s="10">
        <v>217500</v>
      </c>
      <c r="J608" s="11">
        <v>0.5</v>
      </c>
      <c r="K608" s="13">
        <f t="shared" si="23"/>
        <v>435000</v>
      </c>
      <c r="L608" s="4" t="s">
        <v>16</v>
      </c>
      <c r="M608">
        <f>_xlfn.RANK.EQ(I608,I$6:I3102,1)</f>
        <v>2353</v>
      </c>
      <c r="N608">
        <f>_xlfn.RANK.EQ(I608,I$6:I3102,0)</f>
        <v>142</v>
      </c>
    </row>
    <row r="609" spans="2:14" ht="14.25" customHeight="1">
      <c r="B609" s="4" t="s">
        <v>283</v>
      </c>
      <c r="C609" s="4" t="s">
        <v>917</v>
      </c>
      <c r="D609" s="4" t="s">
        <v>918</v>
      </c>
      <c r="E609" s="13">
        <f t="shared" si="22"/>
        <v>650</v>
      </c>
      <c r="F609" s="6">
        <v>575</v>
      </c>
      <c r="G609" s="12" t="s">
        <v>632</v>
      </c>
      <c r="H609" s="12" t="s">
        <v>1086</v>
      </c>
      <c r="I609" s="10">
        <v>130812.5</v>
      </c>
      <c r="J609" s="11">
        <v>0.35</v>
      </c>
      <c r="K609" s="13">
        <f t="shared" si="23"/>
        <v>373750</v>
      </c>
      <c r="L609" s="4" t="s">
        <v>16</v>
      </c>
      <c r="M609">
        <f>_xlfn.RANK.EQ(I609,I$6:I3103,1)</f>
        <v>1888</v>
      </c>
      <c r="N609">
        <f>_xlfn.RANK.EQ(I609,I$6:I3103,0)</f>
        <v>605</v>
      </c>
    </row>
    <row r="610" spans="2:14" ht="14.25" customHeight="1">
      <c r="B610" s="4" t="s">
        <v>283</v>
      </c>
      <c r="C610" s="4" t="s">
        <v>917</v>
      </c>
      <c r="D610" s="4" t="s">
        <v>918</v>
      </c>
      <c r="E610" s="13">
        <f t="shared" si="22"/>
        <v>650</v>
      </c>
      <c r="F610" s="6">
        <v>575</v>
      </c>
      <c r="G610" s="12" t="s">
        <v>948</v>
      </c>
      <c r="H610" s="12" t="s">
        <v>1088</v>
      </c>
      <c r="I610" s="10">
        <v>186875</v>
      </c>
      <c r="J610" s="11">
        <v>0.5</v>
      </c>
      <c r="K610" s="13">
        <f t="shared" si="23"/>
        <v>373750</v>
      </c>
      <c r="L610" s="4" t="s">
        <v>16</v>
      </c>
      <c r="M610">
        <f>_xlfn.RANK.EQ(I610,I$6:I3104,1)</f>
        <v>2263</v>
      </c>
      <c r="N610">
        <f>_xlfn.RANK.EQ(I610,I$6:I3104,0)</f>
        <v>232</v>
      </c>
    </row>
    <row r="611" spans="2:14" ht="14.25" customHeight="1">
      <c r="B611" s="4" t="s">
        <v>283</v>
      </c>
      <c r="C611" s="4" t="s">
        <v>917</v>
      </c>
      <c r="D611" s="4" t="s">
        <v>918</v>
      </c>
      <c r="E611" s="13">
        <f t="shared" si="22"/>
        <v>650</v>
      </c>
      <c r="F611" s="6">
        <v>450</v>
      </c>
      <c r="G611" s="12" t="s">
        <v>372</v>
      </c>
      <c r="H611" s="12" t="s">
        <v>1087</v>
      </c>
      <c r="I611" s="10">
        <v>131625</v>
      </c>
      <c r="J611" s="11">
        <v>0.45</v>
      </c>
      <c r="K611" s="13">
        <f t="shared" si="23"/>
        <v>292500</v>
      </c>
      <c r="L611" s="4" t="s">
        <v>16</v>
      </c>
      <c r="M611">
        <f>_xlfn.RANK.EQ(I611,I$6:I3105,1)</f>
        <v>1900</v>
      </c>
      <c r="N611">
        <f>_xlfn.RANK.EQ(I611,I$6:I3105,0)</f>
        <v>595</v>
      </c>
    </row>
    <row r="612" spans="2:14" ht="14.25" customHeight="1">
      <c r="B612" s="4" t="s">
        <v>283</v>
      </c>
      <c r="C612" s="4" t="s">
        <v>917</v>
      </c>
      <c r="D612" s="4" t="s">
        <v>918</v>
      </c>
      <c r="E612" s="13">
        <f t="shared" si="22"/>
        <v>700</v>
      </c>
      <c r="F612" s="6">
        <v>325</v>
      </c>
      <c r="G612" s="12" t="s">
        <v>85</v>
      </c>
      <c r="H612" s="12" t="s">
        <v>1086</v>
      </c>
      <c r="I612" s="10">
        <v>147875</v>
      </c>
      <c r="J612" s="11">
        <v>0.65</v>
      </c>
      <c r="K612" s="13">
        <f t="shared" si="23"/>
        <v>227500</v>
      </c>
      <c r="L612" s="4" t="s">
        <v>16</v>
      </c>
      <c r="M612">
        <f>_xlfn.RANK.EQ(I612,I$6:I3106,1)</f>
        <v>2027</v>
      </c>
      <c r="N612">
        <f>_xlfn.RANK.EQ(I612,I$6:I3106,0)</f>
        <v>464</v>
      </c>
    </row>
    <row r="613" spans="2:14" ht="14.25" customHeight="1">
      <c r="B613" s="4" t="s">
        <v>283</v>
      </c>
      <c r="C613" s="4" t="s">
        <v>917</v>
      </c>
      <c r="D613" s="4" t="s">
        <v>918</v>
      </c>
      <c r="E613" s="13">
        <f t="shared" si="22"/>
        <v>850</v>
      </c>
      <c r="F613" s="6">
        <v>625</v>
      </c>
      <c r="G613" s="12" t="s">
        <v>378</v>
      </c>
      <c r="H613" s="12" t="s">
        <v>1087</v>
      </c>
      <c r="I613" s="10">
        <v>159375</v>
      </c>
      <c r="J613" s="11">
        <v>0.3</v>
      </c>
      <c r="K613" s="13">
        <f t="shared" si="23"/>
        <v>531250</v>
      </c>
      <c r="L613" s="4" t="s">
        <v>16</v>
      </c>
      <c r="M613">
        <f>_xlfn.RANK.EQ(I613,I$6:I3107,1)</f>
        <v>2110</v>
      </c>
      <c r="N613">
        <f>_xlfn.RANK.EQ(I613,I$6:I3107,0)</f>
        <v>384</v>
      </c>
    </row>
    <row r="614" spans="2:14" ht="14.25" customHeight="1">
      <c r="B614" s="4" t="s">
        <v>283</v>
      </c>
      <c r="C614" s="4" t="s">
        <v>917</v>
      </c>
      <c r="D614" s="4" t="s">
        <v>918</v>
      </c>
      <c r="E614" s="13">
        <f t="shared" si="22"/>
        <v>650</v>
      </c>
      <c r="F614" s="6">
        <v>775</v>
      </c>
      <c r="G614" s="12" t="s">
        <v>880</v>
      </c>
      <c r="H614" s="12" t="s">
        <v>1086</v>
      </c>
      <c r="I614" s="10">
        <v>226687.5</v>
      </c>
      <c r="J614" s="11">
        <v>0.45</v>
      </c>
      <c r="K614" s="13">
        <f t="shared" si="23"/>
        <v>503750</v>
      </c>
      <c r="L614" s="4" t="s">
        <v>16</v>
      </c>
      <c r="M614">
        <f>_xlfn.RANK.EQ(I614,I$6:I3108,1)</f>
        <v>2373</v>
      </c>
      <c r="N614">
        <f>_xlfn.RANK.EQ(I614,I$6:I3108,0)</f>
        <v>123</v>
      </c>
    </row>
    <row r="615" spans="2:14" ht="14.25" customHeight="1">
      <c r="B615" s="4" t="s">
        <v>283</v>
      </c>
      <c r="C615" s="4" t="s">
        <v>917</v>
      </c>
      <c r="D615" s="4" t="s">
        <v>918</v>
      </c>
      <c r="E615" s="13">
        <f t="shared" si="22"/>
        <v>700</v>
      </c>
      <c r="F615" s="6">
        <v>625</v>
      </c>
      <c r="G615" s="12" t="s">
        <v>364</v>
      </c>
      <c r="H615" s="12" t="s">
        <v>1087</v>
      </c>
      <c r="I615" s="10">
        <v>131250</v>
      </c>
      <c r="J615" s="11">
        <v>0.3</v>
      </c>
      <c r="K615" s="13">
        <f t="shared" si="23"/>
        <v>437500</v>
      </c>
      <c r="L615" s="4" t="s">
        <v>16</v>
      </c>
      <c r="M615">
        <f>_xlfn.RANK.EQ(I615,I$6:I3109,1)</f>
        <v>1892</v>
      </c>
      <c r="N615">
        <f>_xlfn.RANK.EQ(I615,I$6:I3109,0)</f>
        <v>597</v>
      </c>
    </row>
    <row r="616" spans="2:14" ht="14.25" customHeight="1">
      <c r="B616" s="4" t="s">
        <v>283</v>
      </c>
      <c r="C616" s="4" t="s">
        <v>917</v>
      </c>
      <c r="D616" s="4" t="s">
        <v>918</v>
      </c>
      <c r="E616" s="13">
        <f t="shared" si="22"/>
        <v>700</v>
      </c>
      <c r="F616" s="6">
        <v>575</v>
      </c>
      <c r="G616" s="12" t="s">
        <v>951</v>
      </c>
      <c r="H616" s="12" t="s">
        <v>1087</v>
      </c>
      <c r="I616" s="10">
        <v>181125</v>
      </c>
      <c r="J616" s="11">
        <v>0.45</v>
      </c>
      <c r="K616" s="13">
        <f t="shared" si="23"/>
        <v>402500</v>
      </c>
      <c r="L616" s="4" t="s">
        <v>16</v>
      </c>
      <c r="M616">
        <f>_xlfn.RANK.EQ(I616,I$6:I3110,1)</f>
        <v>2241</v>
      </c>
      <c r="N616">
        <f>_xlfn.RANK.EQ(I616,I$6:I3110,0)</f>
        <v>254</v>
      </c>
    </row>
    <row r="617" spans="2:14" ht="14.25" customHeight="1">
      <c r="B617" s="4" t="s">
        <v>283</v>
      </c>
      <c r="C617" s="4" t="s">
        <v>917</v>
      </c>
      <c r="D617" s="4" t="s">
        <v>918</v>
      </c>
      <c r="E617" s="13">
        <f t="shared" si="22"/>
        <v>650</v>
      </c>
      <c r="F617" s="6">
        <v>475</v>
      </c>
      <c r="G617" s="12" t="s">
        <v>91</v>
      </c>
      <c r="H617" s="12" t="s">
        <v>1086</v>
      </c>
      <c r="I617" s="10">
        <v>123500</v>
      </c>
      <c r="J617" s="11">
        <v>0.4</v>
      </c>
      <c r="K617" s="13">
        <f t="shared" si="23"/>
        <v>308750</v>
      </c>
      <c r="L617" s="4" t="s">
        <v>16</v>
      </c>
      <c r="M617">
        <f>_xlfn.RANK.EQ(I617,I$6:I3111,1)</f>
        <v>1804</v>
      </c>
      <c r="N617">
        <f>_xlfn.RANK.EQ(I617,I$6:I3111,0)</f>
        <v>690</v>
      </c>
    </row>
    <row r="618" spans="2:14" ht="14.25" customHeight="1">
      <c r="B618" s="4" t="s">
        <v>283</v>
      </c>
      <c r="C618" s="4" t="s">
        <v>917</v>
      </c>
      <c r="D618" s="4" t="s">
        <v>918</v>
      </c>
      <c r="E618" s="13">
        <f t="shared" si="22"/>
        <v>700</v>
      </c>
      <c r="F618" s="6">
        <v>525</v>
      </c>
      <c r="G618" s="12" t="s">
        <v>954</v>
      </c>
      <c r="H618" s="12" t="s">
        <v>1086</v>
      </c>
      <c r="I618" s="10">
        <v>220500</v>
      </c>
      <c r="J618" s="11">
        <v>0.6</v>
      </c>
      <c r="K618" s="13">
        <f t="shared" si="23"/>
        <v>367500</v>
      </c>
      <c r="L618" s="4" t="s">
        <v>16</v>
      </c>
      <c r="M618">
        <f>_xlfn.RANK.EQ(I618,I$6:I3112,1)</f>
        <v>2360</v>
      </c>
      <c r="N618">
        <f>_xlfn.RANK.EQ(I618,I$6:I3112,0)</f>
        <v>132</v>
      </c>
    </row>
    <row r="619" spans="2:14" ht="14.25" customHeight="1">
      <c r="B619" s="4" t="s">
        <v>283</v>
      </c>
      <c r="C619" s="4" t="s">
        <v>917</v>
      </c>
      <c r="D619" s="4" t="s">
        <v>918</v>
      </c>
      <c r="E619" s="13">
        <f t="shared" si="22"/>
        <v>850</v>
      </c>
      <c r="F619" s="6">
        <v>525</v>
      </c>
      <c r="G619" s="12" t="s">
        <v>796</v>
      </c>
      <c r="H619" s="12" t="s">
        <v>1087</v>
      </c>
      <c r="I619" s="10">
        <v>111562.5</v>
      </c>
      <c r="J619" s="11">
        <v>0.25</v>
      </c>
      <c r="K619" s="13">
        <f t="shared" si="23"/>
        <v>446250</v>
      </c>
      <c r="L619" s="4" t="s">
        <v>16</v>
      </c>
      <c r="M619">
        <f>_xlfn.RANK.EQ(I619,I$6:I3113,1)</f>
        <v>1673</v>
      </c>
      <c r="N619">
        <f>_xlfn.RANK.EQ(I619,I$6:I3113,0)</f>
        <v>822</v>
      </c>
    </row>
    <row r="620" spans="2:14" ht="14.25" customHeight="1">
      <c r="B620" s="4" t="s">
        <v>283</v>
      </c>
      <c r="C620" s="4" t="s">
        <v>917</v>
      </c>
      <c r="D620" s="4" t="s">
        <v>918</v>
      </c>
      <c r="E620" s="13">
        <f t="shared" si="22"/>
        <v>700</v>
      </c>
      <c r="F620" s="6">
        <v>725</v>
      </c>
      <c r="G620" s="12" t="s">
        <v>495</v>
      </c>
      <c r="H620" s="12" t="s">
        <v>1087</v>
      </c>
      <c r="I620" s="10">
        <v>228375</v>
      </c>
      <c r="J620" s="11">
        <v>0.45</v>
      </c>
      <c r="K620" s="13">
        <f t="shared" si="23"/>
        <v>507500</v>
      </c>
      <c r="L620" s="4" t="s">
        <v>16</v>
      </c>
      <c r="M620">
        <f>_xlfn.RANK.EQ(I620,I$6:I3114,1)</f>
        <v>2378</v>
      </c>
      <c r="N620">
        <f>_xlfn.RANK.EQ(I620,I$6:I3114,0)</f>
        <v>118</v>
      </c>
    </row>
    <row r="621" spans="2:14" ht="14.25" customHeight="1">
      <c r="B621" s="4" t="s">
        <v>283</v>
      </c>
      <c r="C621" s="4" t="s">
        <v>917</v>
      </c>
      <c r="D621" s="4" t="s">
        <v>918</v>
      </c>
      <c r="E621" s="13">
        <f t="shared" si="22"/>
        <v>750</v>
      </c>
      <c r="F621" s="6">
        <v>675</v>
      </c>
      <c r="G621" s="12" t="s">
        <v>652</v>
      </c>
      <c r="H621" s="12" t="s">
        <v>1087</v>
      </c>
      <c r="I621" s="10">
        <v>151875</v>
      </c>
      <c r="J621" s="11">
        <v>0.3</v>
      </c>
      <c r="K621" s="13">
        <f t="shared" si="23"/>
        <v>506250</v>
      </c>
      <c r="L621" s="4" t="s">
        <v>16</v>
      </c>
      <c r="M621">
        <f>_xlfn.RANK.EQ(I621,I$6:I3115,1)</f>
        <v>2066</v>
      </c>
      <c r="N621">
        <f>_xlfn.RANK.EQ(I621,I$6:I3115,0)</f>
        <v>427</v>
      </c>
    </row>
    <row r="622" spans="2:14" ht="14.25" customHeight="1">
      <c r="B622" s="4" t="s">
        <v>283</v>
      </c>
      <c r="C622" s="4" t="s">
        <v>917</v>
      </c>
      <c r="D622" s="4" t="s">
        <v>918</v>
      </c>
      <c r="E622" s="13">
        <f t="shared" si="22"/>
        <v>700</v>
      </c>
      <c r="F622" s="6">
        <v>550</v>
      </c>
      <c r="G622" s="12" t="s">
        <v>956</v>
      </c>
      <c r="H622" s="12" t="s">
        <v>1089</v>
      </c>
      <c r="I622" s="10">
        <v>173250</v>
      </c>
      <c r="J622" s="11">
        <v>0.45</v>
      </c>
      <c r="K622" s="13">
        <f t="shared" si="23"/>
        <v>385000</v>
      </c>
      <c r="L622" s="4" t="s">
        <v>16</v>
      </c>
      <c r="M622">
        <f>_xlfn.RANK.EQ(I622,I$6:I3116,1)</f>
        <v>2203</v>
      </c>
      <c r="N622">
        <f>_xlfn.RANK.EQ(I622,I$6:I3116,0)</f>
        <v>291</v>
      </c>
    </row>
    <row r="623" spans="2:14" ht="14.25" customHeight="1">
      <c r="B623" s="4" t="s">
        <v>283</v>
      </c>
      <c r="C623" s="4" t="s">
        <v>917</v>
      </c>
      <c r="D623" s="4" t="s">
        <v>918</v>
      </c>
      <c r="E623" s="13">
        <f t="shared" si="22"/>
        <v>700</v>
      </c>
      <c r="F623" s="6">
        <v>500</v>
      </c>
      <c r="G623" s="12" t="s">
        <v>958</v>
      </c>
      <c r="H623" s="12" t="s">
        <v>1086</v>
      </c>
      <c r="I623" s="10">
        <v>140000</v>
      </c>
      <c r="J623" s="11">
        <v>0.4</v>
      </c>
      <c r="K623" s="13">
        <f t="shared" si="23"/>
        <v>350000</v>
      </c>
      <c r="L623" s="4" t="s">
        <v>16</v>
      </c>
      <c r="M623">
        <f>_xlfn.RANK.EQ(I623,I$6:I3117,1)</f>
        <v>1962</v>
      </c>
      <c r="N623">
        <f>_xlfn.RANK.EQ(I623,I$6:I3117,0)</f>
        <v>523</v>
      </c>
    </row>
    <row r="624" spans="2:14" ht="14.25" customHeight="1">
      <c r="B624" s="4" t="s">
        <v>283</v>
      </c>
      <c r="C624" s="4" t="s">
        <v>917</v>
      </c>
      <c r="D624" s="4" t="s">
        <v>918</v>
      </c>
      <c r="E624" s="13">
        <f t="shared" si="22"/>
        <v>750</v>
      </c>
      <c r="F624" s="6">
        <v>500</v>
      </c>
      <c r="G624" s="12" t="s">
        <v>519</v>
      </c>
      <c r="H624" s="12" t="s">
        <v>1086</v>
      </c>
      <c r="I624" s="10">
        <v>225000</v>
      </c>
      <c r="J624" s="11">
        <v>0.6</v>
      </c>
      <c r="K624" s="13">
        <f t="shared" si="23"/>
        <v>375000</v>
      </c>
      <c r="L624" s="4" t="s">
        <v>16</v>
      </c>
      <c r="M624">
        <f>_xlfn.RANK.EQ(I624,I$6:I3118,1)</f>
        <v>2371</v>
      </c>
      <c r="N624">
        <f>_xlfn.RANK.EQ(I624,I$6:I3118,0)</f>
        <v>124</v>
      </c>
    </row>
    <row r="625" spans="2:14" ht="14.25" customHeight="1">
      <c r="B625" s="4" t="s">
        <v>283</v>
      </c>
      <c r="C625" s="4" t="s">
        <v>917</v>
      </c>
      <c r="D625" s="4" t="s">
        <v>918</v>
      </c>
      <c r="E625" s="13">
        <f t="shared" si="22"/>
        <v>800</v>
      </c>
      <c r="F625" s="6">
        <v>400</v>
      </c>
      <c r="G625" s="12" t="s">
        <v>961</v>
      </c>
      <c r="H625" s="12" t="s">
        <v>1086</v>
      </c>
      <c r="I625" s="10">
        <v>80000</v>
      </c>
      <c r="J625" s="11">
        <v>0.25</v>
      </c>
      <c r="K625" s="13">
        <f t="shared" si="23"/>
        <v>320000</v>
      </c>
      <c r="L625" s="4" t="s">
        <v>16</v>
      </c>
      <c r="M625">
        <f>_xlfn.RANK.EQ(I625,I$6:I3119,1)</f>
        <v>1187</v>
      </c>
      <c r="N625">
        <f>_xlfn.RANK.EQ(I625,I$6:I3119,0)</f>
        <v>1299</v>
      </c>
    </row>
    <row r="626" spans="2:14" ht="14.25" customHeight="1">
      <c r="B626" s="4" t="s">
        <v>283</v>
      </c>
      <c r="C626" s="4" t="s">
        <v>917</v>
      </c>
      <c r="D626" s="4" t="s">
        <v>918</v>
      </c>
      <c r="E626" s="13">
        <f t="shared" si="22"/>
        <v>650</v>
      </c>
      <c r="F626" s="6">
        <v>600</v>
      </c>
      <c r="G626" s="12" t="s">
        <v>531</v>
      </c>
      <c r="H626" s="12" t="s">
        <v>1087</v>
      </c>
      <c r="I626" s="10">
        <v>156000</v>
      </c>
      <c r="J626" s="11">
        <v>0.4</v>
      </c>
      <c r="K626" s="13">
        <f t="shared" si="23"/>
        <v>390000</v>
      </c>
      <c r="L626" s="4" t="s">
        <v>16</v>
      </c>
      <c r="M626">
        <f>_xlfn.RANK.EQ(I626,I$6:I3120,1)</f>
        <v>2085</v>
      </c>
      <c r="N626">
        <f>_xlfn.RANK.EQ(I626,I$6:I3120,0)</f>
        <v>409</v>
      </c>
    </row>
    <row r="627" spans="2:14" ht="14.25" customHeight="1">
      <c r="B627" s="4" t="s">
        <v>283</v>
      </c>
      <c r="C627" s="4" t="s">
        <v>917</v>
      </c>
      <c r="D627" s="4" t="s">
        <v>918</v>
      </c>
      <c r="E627" s="13">
        <f t="shared" si="22"/>
        <v>700</v>
      </c>
      <c r="F627" s="6">
        <v>600</v>
      </c>
      <c r="G627" s="12" t="s">
        <v>193</v>
      </c>
      <c r="H627" s="12" t="s">
        <v>1087</v>
      </c>
      <c r="I627" s="10">
        <v>105000</v>
      </c>
      <c r="J627" s="11">
        <v>0.25</v>
      </c>
      <c r="K627" s="13">
        <f t="shared" si="23"/>
        <v>420000</v>
      </c>
      <c r="L627" s="4" t="s">
        <v>16</v>
      </c>
      <c r="M627">
        <f>_xlfn.RANK.EQ(I627,I$6:I3121,1)</f>
        <v>1596</v>
      </c>
      <c r="N627">
        <f>_xlfn.RANK.EQ(I627,I$6:I3121,0)</f>
        <v>879</v>
      </c>
    </row>
    <row r="628" spans="2:14" ht="14.25" customHeight="1">
      <c r="B628" s="4" t="s">
        <v>283</v>
      </c>
      <c r="C628" s="4" t="s">
        <v>917</v>
      </c>
      <c r="D628" s="4" t="s">
        <v>918</v>
      </c>
      <c r="E628" s="13">
        <f t="shared" si="22"/>
        <v>650</v>
      </c>
      <c r="F628" s="6">
        <v>450</v>
      </c>
      <c r="G628" s="12" t="s">
        <v>896</v>
      </c>
      <c r="H628" s="12" t="s">
        <v>1088</v>
      </c>
      <c r="I628" s="10">
        <v>117000</v>
      </c>
      <c r="J628" s="11">
        <v>0.4</v>
      </c>
      <c r="K628" s="13">
        <f t="shared" si="23"/>
        <v>292500</v>
      </c>
      <c r="L628" s="4" t="s">
        <v>16</v>
      </c>
      <c r="M628">
        <f>_xlfn.RANK.EQ(I628,I$6:I3122,1)</f>
        <v>1744</v>
      </c>
      <c r="N628">
        <f>_xlfn.RANK.EQ(I628,I$6:I3122,0)</f>
        <v>747</v>
      </c>
    </row>
    <row r="629" spans="2:14" ht="14.25" customHeight="1">
      <c r="B629" s="4" t="s">
        <v>283</v>
      </c>
      <c r="C629" s="4" t="s">
        <v>917</v>
      </c>
      <c r="D629" s="4" t="s">
        <v>918</v>
      </c>
      <c r="E629" s="13">
        <f t="shared" si="22"/>
        <v>650.00000000000011</v>
      </c>
      <c r="F629" s="6">
        <v>400</v>
      </c>
      <c r="G629" s="12" t="s">
        <v>964</v>
      </c>
      <c r="H629" s="12" t="s">
        <v>1087</v>
      </c>
      <c r="I629" s="10">
        <v>91000</v>
      </c>
      <c r="J629" s="11">
        <v>0.35</v>
      </c>
      <c r="K629" s="13">
        <f t="shared" si="23"/>
        <v>260000.00000000003</v>
      </c>
      <c r="L629" s="4" t="s">
        <v>16</v>
      </c>
      <c r="M629">
        <f>_xlfn.RANK.EQ(I629,I$6:I3123,1)</f>
        <v>1403</v>
      </c>
      <c r="N629">
        <f>_xlfn.RANK.EQ(I629,I$6:I3123,0)</f>
        <v>1086</v>
      </c>
    </row>
    <row r="630" spans="2:14" ht="14.25" customHeight="1">
      <c r="B630" s="4" t="s">
        <v>283</v>
      </c>
      <c r="C630" s="4" t="s">
        <v>917</v>
      </c>
      <c r="D630" s="4" t="s">
        <v>918</v>
      </c>
      <c r="E630" s="13">
        <f t="shared" si="22"/>
        <v>750</v>
      </c>
      <c r="F630" s="6">
        <v>400</v>
      </c>
      <c r="G630" s="12" t="s">
        <v>639</v>
      </c>
      <c r="H630" s="12" t="s">
        <v>1087</v>
      </c>
      <c r="I630" s="10">
        <v>165000</v>
      </c>
      <c r="J630" s="11">
        <v>0.55000000000000004</v>
      </c>
      <c r="K630" s="13">
        <f t="shared" si="23"/>
        <v>300000</v>
      </c>
      <c r="L630" s="4" t="s">
        <v>16</v>
      </c>
      <c r="M630">
        <f>_xlfn.RANK.EQ(I630,I$6:I3124,1)</f>
        <v>2152</v>
      </c>
      <c r="N630">
        <f>_xlfn.RANK.EQ(I630,I$6:I3124,0)</f>
        <v>337</v>
      </c>
    </row>
    <row r="631" spans="2:14" ht="14.25" customHeight="1">
      <c r="B631" s="4" t="s">
        <v>283</v>
      </c>
      <c r="C631" s="4" t="s">
        <v>917</v>
      </c>
      <c r="D631" s="4" t="s">
        <v>918</v>
      </c>
      <c r="E631" s="13">
        <f t="shared" si="22"/>
        <v>700</v>
      </c>
      <c r="F631" s="6">
        <v>425</v>
      </c>
      <c r="G631" s="12" t="s">
        <v>417</v>
      </c>
      <c r="H631" s="12" t="s">
        <v>1086</v>
      </c>
      <c r="I631" s="10">
        <v>59500</v>
      </c>
      <c r="J631" s="11">
        <v>0.2</v>
      </c>
      <c r="K631" s="13">
        <f t="shared" si="23"/>
        <v>297500</v>
      </c>
      <c r="L631" s="4" t="s">
        <v>16</v>
      </c>
      <c r="M631">
        <f>_xlfn.RANK.EQ(I631,I$6:I3125,1)</f>
        <v>793</v>
      </c>
      <c r="N631">
        <f>_xlfn.RANK.EQ(I631,I$6:I3125,0)</f>
        <v>1697</v>
      </c>
    </row>
    <row r="632" spans="2:14" ht="14.25" customHeight="1">
      <c r="B632" s="4" t="s">
        <v>283</v>
      </c>
      <c r="C632" s="4" t="s">
        <v>917</v>
      </c>
      <c r="D632" s="4" t="s">
        <v>918</v>
      </c>
      <c r="E632" s="13">
        <f t="shared" si="22"/>
        <v>550</v>
      </c>
      <c r="F632" s="6">
        <v>525</v>
      </c>
      <c r="G632" s="12" t="s">
        <v>389</v>
      </c>
      <c r="H632" s="12" t="s">
        <v>1087</v>
      </c>
      <c r="I632" s="10">
        <v>115500</v>
      </c>
      <c r="J632" s="11">
        <v>0.4</v>
      </c>
      <c r="K632" s="13">
        <f t="shared" si="23"/>
        <v>288750</v>
      </c>
      <c r="L632" s="4" t="s">
        <v>16</v>
      </c>
      <c r="M632">
        <f>_xlfn.RANK.EQ(I632,I$6:I3126,1)</f>
        <v>1717</v>
      </c>
      <c r="N632">
        <f>_xlfn.RANK.EQ(I632,I$6:I3126,0)</f>
        <v>764</v>
      </c>
    </row>
    <row r="633" spans="2:14" ht="14.25" customHeight="1">
      <c r="B633" s="4" t="s">
        <v>283</v>
      </c>
      <c r="C633" s="4" t="s">
        <v>917</v>
      </c>
      <c r="D633" s="4" t="s">
        <v>918</v>
      </c>
      <c r="E633" s="13">
        <f t="shared" si="22"/>
        <v>600</v>
      </c>
      <c r="F633" s="6">
        <v>525</v>
      </c>
      <c r="G633" s="12" t="s">
        <v>830</v>
      </c>
      <c r="H633" s="12" t="s">
        <v>1087</v>
      </c>
      <c r="I633" s="10">
        <v>78750</v>
      </c>
      <c r="J633" s="11">
        <v>0.25</v>
      </c>
      <c r="K633" s="13">
        <f t="shared" si="23"/>
        <v>315000</v>
      </c>
      <c r="L633" s="4" t="s">
        <v>16</v>
      </c>
      <c r="M633">
        <f>_xlfn.RANK.EQ(I633,I$6:I3127,1)</f>
        <v>1154</v>
      </c>
      <c r="N633">
        <f>_xlfn.RANK.EQ(I633,I$6:I3127,0)</f>
        <v>1315</v>
      </c>
    </row>
    <row r="634" spans="2:14" ht="14.25" customHeight="1">
      <c r="B634" s="4" t="s">
        <v>283</v>
      </c>
      <c r="C634" s="4" t="s">
        <v>917</v>
      </c>
      <c r="D634" s="4" t="s">
        <v>918</v>
      </c>
      <c r="E634" s="13">
        <f t="shared" si="22"/>
        <v>550</v>
      </c>
      <c r="F634" s="6">
        <v>350</v>
      </c>
      <c r="G634" s="12" t="s">
        <v>967</v>
      </c>
      <c r="H634" s="12" t="s">
        <v>1088</v>
      </c>
      <c r="I634" s="10">
        <v>77000</v>
      </c>
      <c r="J634" s="11">
        <v>0.4</v>
      </c>
      <c r="K634" s="13">
        <f t="shared" si="23"/>
        <v>192500</v>
      </c>
      <c r="L634" s="4" t="s">
        <v>16</v>
      </c>
      <c r="M634">
        <f>_xlfn.RANK.EQ(I634,I$6:I3128,1)</f>
        <v>1118</v>
      </c>
      <c r="N634">
        <f>_xlfn.RANK.EQ(I634,I$6:I3128,0)</f>
        <v>1365</v>
      </c>
    </row>
    <row r="635" spans="2:14" ht="14.25" customHeight="1">
      <c r="B635" s="4" t="s">
        <v>283</v>
      </c>
      <c r="C635" s="4" t="s">
        <v>917</v>
      </c>
      <c r="D635" s="4" t="s">
        <v>918</v>
      </c>
      <c r="E635" s="13">
        <f t="shared" si="22"/>
        <v>550</v>
      </c>
      <c r="F635" s="6">
        <v>325</v>
      </c>
      <c r="G635" s="12" t="s">
        <v>969</v>
      </c>
      <c r="H635" s="12" t="s">
        <v>1087</v>
      </c>
      <c r="I635" s="10">
        <v>62562.5</v>
      </c>
      <c r="J635" s="11">
        <v>0.35</v>
      </c>
      <c r="K635" s="13">
        <f t="shared" si="23"/>
        <v>178750</v>
      </c>
      <c r="L635" s="4" t="s">
        <v>16</v>
      </c>
      <c r="M635">
        <f>_xlfn.RANK.EQ(I635,I$6:I3129,1)</f>
        <v>851</v>
      </c>
      <c r="N635">
        <f>_xlfn.RANK.EQ(I635,I$6:I3129,0)</f>
        <v>1644</v>
      </c>
    </row>
    <row r="636" spans="2:14" ht="14.25" customHeight="1">
      <c r="B636" s="4" t="s">
        <v>283</v>
      </c>
      <c r="C636" s="4" t="s">
        <v>917</v>
      </c>
      <c r="D636" s="4" t="s">
        <v>918</v>
      </c>
      <c r="E636" s="13">
        <f t="shared" si="22"/>
        <v>649.99999999999989</v>
      </c>
      <c r="F636" s="6">
        <v>300</v>
      </c>
      <c r="G636" s="12" t="s">
        <v>971</v>
      </c>
      <c r="H636" s="12" t="s">
        <v>1087</v>
      </c>
      <c r="I636" s="10">
        <v>107250</v>
      </c>
      <c r="J636" s="11">
        <v>0.55000000000000004</v>
      </c>
      <c r="K636" s="13">
        <f t="shared" si="23"/>
        <v>194999.99999999997</v>
      </c>
      <c r="L636" s="4" t="s">
        <v>16</v>
      </c>
      <c r="M636">
        <f>_xlfn.RANK.EQ(I636,I$6:I3130,1)</f>
        <v>1630</v>
      </c>
      <c r="N636">
        <f>_xlfn.RANK.EQ(I636,I$6:I3130,0)</f>
        <v>864</v>
      </c>
    </row>
    <row r="637" spans="2:14" ht="14.25" customHeight="1">
      <c r="B637" s="4" t="s">
        <v>283</v>
      </c>
      <c r="C637" s="4" t="s">
        <v>917</v>
      </c>
      <c r="D637" s="4" t="s">
        <v>918</v>
      </c>
      <c r="E637" s="13">
        <f t="shared" si="22"/>
        <v>700</v>
      </c>
      <c r="F637" s="6">
        <v>350</v>
      </c>
      <c r="G637" s="12" t="s">
        <v>119</v>
      </c>
      <c r="H637" s="12" t="s">
        <v>1087</v>
      </c>
      <c r="I637" s="10">
        <v>49000</v>
      </c>
      <c r="J637" s="11">
        <v>0.2</v>
      </c>
      <c r="K637" s="13">
        <f t="shared" si="23"/>
        <v>245000</v>
      </c>
      <c r="L637" s="4" t="s">
        <v>16</v>
      </c>
      <c r="M637">
        <f>_xlfn.RANK.EQ(I637,I$6:I3131,1)</f>
        <v>572</v>
      </c>
      <c r="N637">
        <f>_xlfn.RANK.EQ(I637,I$6:I3131,0)</f>
        <v>1902</v>
      </c>
    </row>
    <row r="638" spans="2:14" ht="14.25" customHeight="1">
      <c r="B638" s="4" t="s">
        <v>283</v>
      </c>
      <c r="C638" s="4" t="s">
        <v>917</v>
      </c>
      <c r="D638" s="4" t="s">
        <v>918</v>
      </c>
      <c r="E638" s="13">
        <f t="shared" si="22"/>
        <v>550</v>
      </c>
      <c r="F638" s="6">
        <v>575</v>
      </c>
      <c r="G638" s="12" t="s">
        <v>632</v>
      </c>
      <c r="H638" s="12" t="s">
        <v>1086</v>
      </c>
      <c r="I638" s="10">
        <v>126500</v>
      </c>
      <c r="J638" s="11">
        <v>0.4</v>
      </c>
      <c r="K638" s="13">
        <f t="shared" si="23"/>
        <v>316250</v>
      </c>
      <c r="L638" s="4" t="s">
        <v>16</v>
      </c>
      <c r="M638">
        <f>_xlfn.RANK.EQ(I638,I$6:I3132,1)</f>
        <v>1843</v>
      </c>
      <c r="N638">
        <f>_xlfn.RANK.EQ(I638,I$6:I3132,0)</f>
        <v>649</v>
      </c>
    </row>
    <row r="639" spans="2:14" ht="14.25" customHeight="1">
      <c r="B639" s="4" t="s">
        <v>283</v>
      </c>
      <c r="C639" s="4" t="s">
        <v>917</v>
      </c>
      <c r="D639" s="4" t="s">
        <v>918</v>
      </c>
      <c r="E639" s="13">
        <f t="shared" si="22"/>
        <v>600</v>
      </c>
      <c r="F639" s="6">
        <v>575</v>
      </c>
      <c r="G639" s="12" t="s">
        <v>540</v>
      </c>
      <c r="H639" s="12" t="s">
        <v>1087</v>
      </c>
      <c r="I639" s="10">
        <v>86250</v>
      </c>
      <c r="J639" s="11">
        <v>0.25</v>
      </c>
      <c r="K639" s="13">
        <f t="shared" si="23"/>
        <v>345000</v>
      </c>
      <c r="L639" s="4" t="s">
        <v>16</v>
      </c>
      <c r="M639">
        <f>_xlfn.RANK.EQ(I639,I$6:I3133,1)</f>
        <v>1314</v>
      </c>
      <c r="N639">
        <f>_xlfn.RANK.EQ(I639,I$6:I3133,0)</f>
        <v>1176</v>
      </c>
    </row>
    <row r="640" spans="2:14" ht="14.25" customHeight="1">
      <c r="B640" s="4" t="s">
        <v>283</v>
      </c>
      <c r="C640" s="4" t="s">
        <v>917</v>
      </c>
      <c r="D640" s="4" t="s">
        <v>918</v>
      </c>
      <c r="E640" s="13">
        <f t="shared" si="22"/>
        <v>550</v>
      </c>
      <c r="F640" s="6">
        <v>425</v>
      </c>
      <c r="G640" s="12" t="s">
        <v>754</v>
      </c>
      <c r="H640" s="12" t="s">
        <v>1087</v>
      </c>
      <c r="I640" s="10">
        <v>93500</v>
      </c>
      <c r="J640" s="11">
        <v>0.4</v>
      </c>
      <c r="K640" s="13">
        <f t="shared" si="23"/>
        <v>233750</v>
      </c>
      <c r="L640" s="4" t="s">
        <v>16</v>
      </c>
      <c r="M640">
        <f>_xlfn.RANK.EQ(I640,I$6:I3134,1)</f>
        <v>1448</v>
      </c>
      <c r="N640">
        <f>_xlfn.RANK.EQ(I640,I$6:I3134,0)</f>
        <v>1048</v>
      </c>
    </row>
    <row r="641" spans="2:14" ht="14.25" customHeight="1">
      <c r="B641" s="4" t="s">
        <v>283</v>
      </c>
      <c r="C641" s="4" t="s">
        <v>917</v>
      </c>
      <c r="D641" s="4" t="s">
        <v>918</v>
      </c>
      <c r="E641" s="13">
        <f t="shared" si="22"/>
        <v>650.00000000000011</v>
      </c>
      <c r="F641" s="6">
        <v>400</v>
      </c>
      <c r="G641" s="12" t="s">
        <v>974</v>
      </c>
      <c r="H641" s="12" t="s">
        <v>1087</v>
      </c>
      <c r="I641" s="10">
        <v>91000</v>
      </c>
      <c r="J641" s="11">
        <v>0.35</v>
      </c>
      <c r="K641" s="13">
        <f t="shared" si="23"/>
        <v>260000.00000000003</v>
      </c>
      <c r="L641" s="4" t="s">
        <v>16</v>
      </c>
      <c r="M641">
        <f>_xlfn.RANK.EQ(I641,I$6:I3135,1)</f>
        <v>1403</v>
      </c>
      <c r="N641">
        <f>_xlfn.RANK.EQ(I641,I$6:I3135,0)</f>
        <v>1086</v>
      </c>
    </row>
    <row r="642" spans="2:14" ht="14.25" customHeight="1">
      <c r="B642" s="4" t="s">
        <v>283</v>
      </c>
      <c r="C642" s="4" t="s">
        <v>917</v>
      </c>
      <c r="D642" s="4" t="s">
        <v>918</v>
      </c>
      <c r="E642" s="13">
        <f t="shared" si="22"/>
        <v>750</v>
      </c>
      <c r="F642" s="6">
        <v>375</v>
      </c>
      <c r="G642" s="12" t="s">
        <v>527</v>
      </c>
      <c r="H642" s="12" t="s">
        <v>1087</v>
      </c>
      <c r="I642" s="10">
        <v>154687.5</v>
      </c>
      <c r="J642" s="11">
        <v>0.55000000000000004</v>
      </c>
      <c r="K642" s="13">
        <f t="shared" si="23"/>
        <v>281250</v>
      </c>
      <c r="L642" s="4" t="s">
        <v>16</v>
      </c>
      <c r="M642">
        <f>_xlfn.RANK.EQ(I642,I$6:I3136,1)</f>
        <v>2081</v>
      </c>
      <c r="N642">
        <f>_xlfn.RANK.EQ(I642,I$6:I3136,0)</f>
        <v>415</v>
      </c>
    </row>
    <row r="643" spans="2:14" ht="14.25" customHeight="1">
      <c r="B643" s="4" t="s">
        <v>283</v>
      </c>
      <c r="C643" s="4" t="s">
        <v>917</v>
      </c>
      <c r="D643" s="4" t="s">
        <v>918</v>
      </c>
      <c r="E643" s="13">
        <f t="shared" si="22"/>
        <v>800</v>
      </c>
      <c r="F643" s="6">
        <v>500</v>
      </c>
      <c r="G643" s="12" t="s">
        <v>515</v>
      </c>
      <c r="H643" s="12" t="s">
        <v>1087</v>
      </c>
      <c r="I643" s="10">
        <v>80000</v>
      </c>
      <c r="J643" s="11">
        <v>0.2</v>
      </c>
      <c r="K643" s="13">
        <f t="shared" si="23"/>
        <v>400000</v>
      </c>
      <c r="L643" s="4" t="s">
        <v>16</v>
      </c>
      <c r="M643">
        <f>_xlfn.RANK.EQ(I643,I$6:I3137,1)</f>
        <v>1187</v>
      </c>
      <c r="N643">
        <f>_xlfn.RANK.EQ(I643,I$6:I3137,0)</f>
        <v>1299</v>
      </c>
    </row>
    <row r="644" spans="2:14" ht="14.25" customHeight="1">
      <c r="B644" s="4" t="s">
        <v>283</v>
      </c>
      <c r="C644" s="4" t="s">
        <v>917</v>
      </c>
      <c r="D644" s="4" t="s">
        <v>918</v>
      </c>
      <c r="E644" s="13">
        <f t="shared" si="22"/>
        <v>650</v>
      </c>
      <c r="F644" s="6">
        <v>700</v>
      </c>
      <c r="G644" s="12" t="s">
        <v>977</v>
      </c>
      <c r="H644" s="12" t="s">
        <v>1086</v>
      </c>
      <c r="I644" s="10">
        <v>182000</v>
      </c>
      <c r="J644" s="11">
        <v>0.4</v>
      </c>
      <c r="K644" s="13">
        <f t="shared" si="23"/>
        <v>455000</v>
      </c>
      <c r="L644" s="4" t="s">
        <v>16</v>
      </c>
      <c r="M644">
        <f>_xlfn.RANK.EQ(I644,I$6:I3138,1)</f>
        <v>2244</v>
      </c>
      <c r="N644">
        <f>_xlfn.RANK.EQ(I644,I$6:I3138,0)</f>
        <v>245</v>
      </c>
    </row>
    <row r="645" spans="2:14" ht="14.25" customHeight="1">
      <c r="B645" s="4" t="s">
        <v>283</v>
      </c>
      <c r="C645" s="4" t="s">
        <v>917</v>
      </c>
      <c r="D645" s="4" t="s">
        <v>918</v>
      </c>
      <c r="E645" s="13">
        <f t="shared" si="22"/>
        <v>700</v>
      </c>
      <c r="F645" s="6">
        <v>700</v>
      </c>
      <c r="G645" s="12" t="s">
        <v>567</v>
      </c>
      <c r="H645" s="12" t="s">
        <v>1087</v>
      </c>
      <c r="I645" s="10">
        <v>122500</v>
      </c>
      <c r="J645" s="11">
        <v>0.25</v>
      </c>
      <c r="K645" s="13">
        <f t="shared" si="23"/>
        <v>490000</v>
      </c>
      <c r="L645" s="4" t="s">
        <v>16</v>
      </c>
      <c r="M645">
        <f>_xlfn.RANK.EQ(I645,I$6:I3139,1)</f>
        <v>1795</v>
      </c>
      <c r="N645">
        <f>_xlfn.RANK.EQ(I645,I$6:I3139,0)</f>
        <v>693</v>
      </c>
    </row>
    <row r="646" spans="2:14" ht="14.25" customHeight="1">
      <c r="B646" s="4" t="s">
        <v>283</v>
      </c>
      <c r="C646" s="4" t="s">
        <v>917</v>
      </c>
      <c r="D646" s="4" t="s">
        <v>918</v>
      </c>
      <c r="E646" s="13">
        <f t="shared" ref="E646:E709" si="24">K646/F646</f>
        <v>650</v>
      </c>
      <c r="F646" s="6">
        <v>500</v>
      </c>
      <c r="G646" s="12" t="s">
        <v>665</v>
      </c>
      <c r="H646" s="12" t="s">
        <v>1087</v>
      </c>
      <c r="I646" s="10">
        <v>130000</v>
      </c>
      <c r="J646" s="11">
        <v>0.4</v>
      </c>
      <c r="K646" s="13">
        <f t="shared" si="23"/>
        <v>325000</v>
      </c>
      <c r="L646" s="4" t="s">
        <v>16</v>
      </c>
      <c r="M646">
        <f>_xlfn.RANK.EQ(I646,I$6:I3140,1)</f>
        <v>1881</v>
      </c>
      <c r="N646">
        <f>_xlfn.RANK.EQ(I646,I$6:I3140,0)</f>
        <v>610</v>
      </c>
    </row>
    <row r="647" spans="2:14" ht="14.25" customHeight="1">
      <c r="B647" s="4" t="s">
        <v>283</v>
      </c>
      <c r="C647" s="4" t="s">
        <v>917</v>
      </c>
      <c r="D647" s="4" t="s">
        <v>918</v>
      </c>
      <c r="E647" s="13">
        <f t="shared" si="24"/>
        <v>650</v>
      </c>
      <c r="F647" s="6">
        <v>500</v>
      </c>
      <c r="G647" s="12" t="s">
        <v>101</v>
      </c>
      <c r="H647" s="12" t="s">
        <v>1086</v>
      </c>
      <c r="I647" s="10">
        <v>113750</v>
      </c>
      <c r="J647" s="11">
        <v>0.35</v>
      </c>
      <c r="K647" s="13">
        <f t="shared" ref="K647:K710" si="25">I647/J647</f>
        <v>325000</v>
      </c>
      <c r="L647" s="4" t="s">
        <v>16</v>
      </c>
      <c r="M647">
        <f>_xlfn.RANK.EQ(I647,I$6:I3141,1)</f>
        <v>1697</v>
      </c>
      <c r="N647">
        <f>_xlfn.RANK.EQ(I647,I$6:I3141,0)</f>
        <v>790</v>
      </c>
    </row>
    <row r="648" spans="2:14" ht="14.25" customHeight="1">
      <c r="B648" s="4" t="s">
        <v>283</v>
      </c>
      <c r="C648" s="4" t="s">
        <v>917</v>
      </c>
      <c r="D648" s="4" t="s">
        <v>918</v>
      </c>
      <c r="E648" s="13">
        <f t="shared" si="24"/>
        <v>750</v>
      </c>
      <c r="F648" s="6">
        <v>425</v>
      </c>
      <c r="G648" s="12" t="s">
        <v>980</v>
      </c>
      <c r="H648" s="12" t="s">
        <v>1086</v>
      </c>
      <c r="I648" s="10">
        <v>175312.5</v>
      </c>
      <c r="J648" s="11">
        <v>0.55000000000000004</v>
      </c>
      <c r="K648" s="13">
        <f t="shared" si="25"/>
        <v>318750</v>
      </c>
      <c r="L648" s="4" t="s">
        <v>16</v>
      </c>
      <c r="M648">
        <f>_xlfn.RANK.EQ(I648,I$6:I3142,1)</f>
        <v>2212</v>
      </c>
      <c r="N648">
        <f>_xlfn.RANK.EQ(I648,I$6:I3142,0)</f>
        <v>283</v>
      </c>
    </row>
    <row r="649" spans="2:14" ht="14.25" customHeight="1">
      <c r="B649" s="4" t="s">
        <v>283</v>
      </c>
      <c r="C649" s="4" t="s">
        <v>917</v>
      </c>
      <c r="D649" s="4" t="s">
        <v>918</v>
      </c>
      <c r="E649" s="13">
        <f t="shared" si="24"/>
        <v>800</v>
      </c>
      <c r="F649" s="6">
        <v>525</v>
      </c>
      <c r="G649" s="12" t="s">
        <v>17</v>
      </c>
      <c r="H649" s="12" t="s">
        <v>1086</v>
      </c>
      <c r="I649" s="10">
        <v>84000</v>
      </c>
      <c r="J649" s="11">
        <v>0.2</v>
      </c>
      <c r="K649" s="13">
        <f t="shared" si="25"/>
        <v>420000</v>
      </c>
      <c r="L649" s="4" t="s">
        <v>16</v>
      </c>
      <c r="M649">
        <f>_xlfn.RANK.EQ(I649,I$6:I3143,1)</f>
        <v>1263</v>
      </c>
      <c r="N649">
        <f>_xlfn.RANK.EQ(I649,I$6:I3143,0)</f>
        <v>1212</v>
      </c>
    </row>
    <row r="650" spans="2:14" ht="14.25" customHeight="1">
      <c r="B650" s="4" t="s">
        <v>283</v>
      </c>
      <c r="C650" s="4" t="s">
        <v>917</v>
      </c>
      <c r="D650" s="4" t="s">
        <v>918</v>
      </c>
      <c r="E650" s="13">
        <f t="shared" si="24"/>
        <v>400</v>
      </c>
      <c r="F650" s="6">
        <v>450</v>
      </c>
      <c r="G650" s="12" t="s">
        <v>19</v>
      </c>
      <c r="H650" s="12" t="s">
        <v>1086</v>
      </c>
      <c r="I650" s="10">
        <v>54000</v>
      </c>
      <c r="J650" s="11">
        <v>0.3</v>
      </c>
      <c r="K650" s="13">
        <f t="shared" si="25"/>
        <v>180000</v>
      </c>
      <c r="L650" s="4" t="s">
        <v>16</v>
      </c>
      <c r="M650">
        <f>_xlfn.RANK.EQ(I650,I$6:I3144,1)</f>
        <v>669</v>
      </c>
      <c r="N650">
        <f>_xlfn.RANK.EQ(I650,I$6:I3144,0)</f>
        <v>1811</v>
      </c>
    </row>
    <row r="651" spans="2:14" ht="14.25" customHeight="1">
      <c r="B651" s="4" t="s">
        <v>283</v>
      </c>
      <c r="C651" s="4" t="s">
        <v>917</v>
      </c>
      <c r="D651" s="4" t="s">
        <v>918</v>
      </c>
      <c r="E651" s="13">
        <f t="shared" si="24"/>
        <v>500</v>
      </c>
      <c r="F651" s="6">
        <v>450</v>
      </c>
      <c r="G651" s="12" t="s">
        <v>21</v>
      </c>
      <c r="H651" s="12" t="s">
        <v>1088</v>
      </c>
      <c r="I651" s="10">
        <v>56250</v>
      </c>
      <c r="J651" s="11">
        <v>0.25</v>
      </c>
      <c r="K651" s="13">
        <f t="shared" si="25"/>
        <v>225000</v>
      </c>
      <c r="L651" s="4" t="s">
        <v>16</v>
      </c>
      <c r="M651">
        <f>_xlfn.RANK.EQ(I651,I$6:I3145,1)</f>
        <v>718</v>
      </c>
      <c r="N651">
        <f>_xlfn.RANK.EQ(I651,I$6:I3145,0)</f>
        <v>1761</v>
      </c>
    </row>
    <row r="652" spans="2:14" ht="14.25" customHeight="1">
      <c r="B652" s="4" t="s">
        <v>283</v>
      </c>
      <c r="C652" s="4" t="s">
        <v>917</v>
      </c>
      <c r="D652" s="4" t="s">
        <v>918</v>
      </c>
      <c r="E652" s="13">
        <f t="shared" si="24"/>
        <v>500</v>
      </c>
      <c r="F652" s="6">
        <v>450</v>
      </c>
      <c r="G652" s="12" t="s">
        <v>23</v>
      </c>
      <c r="H652" s="12" t="s">
        <v>1088</v>
      </c>
      <c r="I652" s="10">
        <v>56250</v>
      </c>
      <c r="J652" s="11">
        <v>0.25</v>
      </c>
      <c r="K652" s="13">
        <f t="shared" si="25"/>
        <v>225000</v>
      </c>
      <c r="L652" s="4" t="s">
        <v>16</v>
      </c>
      <c r="M652">
        <f>_xlfn.RANK.EQ(I652,I$6:I3146,1)</f>
        <v>718</v>
      </c>
      <c r="N652">
        <f>_xlfn.RANK.EQ(I652,I$6:I3146,0)</f>
        <v>1761</v>
      </c>
    </row>
    <row r="653" spans="2:14" ht="14.25" customHeight="1">
      <c r="B653" s="4" t="s">
        <v>283</v>
      </c>
      <c r="C653" s="4" t="s">
        <v>917</v>
      </c>
      <c r="D653" s="4" t="s">
        <v>918</v>
      </c>
      <c r="E653" s="13">
        <f t="shared" si="24"/>
        <v>500</v>
      </c>
      <c r="F653" s="6">
        <v>300</v>
      </c>
      <c r="G653" s="12" t="s">
        <v>25</v>
      </c>
      <c r="H653" s="12" t="s">
        <v>1088</v>
      </c>
      <c r="I653" s="10">
        <v>45000</v>
      </c>
      <c r="J653" s="11">
        <v>0.3</v>
      </c>
      <c r="K653" s="13">
        <f t="shared" si="25"/>
        <v>150000</v>
      </c>
      <c r="L653" s="4" t="s">
        <v>16</v>
      </c>
      <c r="M653">
        <f>_xlfn.RANK.EQ(I653,I$6:I3147,1)</f>
        <v>499</v>
      </c>
      <c r="N653">
        <f>_xlfn.RANK.EQ(I653,I$6:I3147,0)</f>
        <v>1976</v>
      </c>
    </row>
    <row r="654" spans="2:14" ht="14.25" customHeight="1">
      <c r="B654" s="4" t="s">
        <v>283</v>
      </c>
      <c r="C654" s="4" t="s">
        <v>982</v>
      </c>
      <c r="D654" s="4" t="s">
        <v>983</v>
      </c>
      <c r="E654" s="13">
        <f t="shared" si="24"/>
        <v>550</v>
      </c>
      <c r="F654" s="6">
        <v>250</v>
      </c>
      <c r="G654" s="12" t="s">
        <v>27</v>
      </c>
      <c r="H654" s="12" t="s">
        <v>1087</v>
      </c>
      <c r="I654" s="10">
        <v>34375</v>
      </c>
      <c r="J654" s="11">
        <v>0.25</v>
      </c>
      <c r="K654" s="13">
        <f t="shared" si="25"/>
        <v>137500</v>
      </c>
      <c r="L654" s="4" t="s">
        <v>16</v>
      </c>
      <c r="M654">
        <f>_xlfn.RANK.EQ(I654,I$6:I3148,1)</f>
        <v>331</v>
      </c>
      <c r="N654">
        <f>_xlfn.RANK.EQ(I654,I$6:I3148,0)</f>
        <v>2163</v>
      </c>
    </row>
    <row r="655" spans="2:14" ht="14.25" customHeight="1">
      <c r="B655" s="4" t="s">
        <v>283</v>
      </c>
      <c r="C655" s="4" t="s">
        <v>982</v>
      </c>
      <c r="D655" s="4" t="s">
        <v>983</v>
      </c>
      <c r="E655" s="13">
        <f t="shared" si="24"/>
        <v>500</v>
      </c>
      <c r="F655" s="6">
        <v>500</v>
      </c>
      <c r="G655" s="12" t="s">
        <v>29</v>
      </c>
      <c r="H655" s="12" t="s">
        <v>1087</v>
      </c>
      <c r="I655" s="10">
        <v>50000</v>
      </c>
      <c r="J655" s="11">
        <v>0.2</v>
      </c>
      <c r="K655" s="13">
        <f t="shared" si="25"/>
        <v>250000</v>
      </c>
      <c r="L655" s="4" t="s">
        <v>16</v>
      </c>
      <c r="M655">
        <f>_xlfn.RANK.EQ(I655,I$6:I3149,1)</f>
        <v>604</v>
      </c>
      <c r="N655">
        <f>_xlfn.RANK.EQ(I655,I$6:I3149,0)</f>
        <v>1886</v>
      </c>
    </row>
    <row r="656" spans="2:14" ht="14.25" customHeight="1">
      <c r="B656" s="4" t="s">
        <v>283</v>
      </c>
      <c r="C656" s="4" t="s">
        <v>982</v>
      </c>
      <c r="D656" s="4" t="s">
        <v>983</v>
      </c>
      <c r="E656" s="13">
        <f t="shared" si="24"/>
        <v>400</v>
      </c>
      <c r="F656" s="6">
        <v>550</v>
      </c>
      <c r="G656" s="12" t="s">
        <v>27</v>
      </c>
      <c r="H656" s="12" t="s">
        <v>1087</v>
      </c>
      <c r="I656" s="10">
        <v>66000</v>
      </c>
      <c r="J656" s="11">
        <v>0.3</v>
      </c>
      <c r="K656" s="13">
        <f t="shared" si="25"/>
        <v>220000</v>
      </c>
      <c r="L656" s="4" t="s">
        <v>16</v>
      </c>
      <c r="M656">
        <f>_xlfn.RANK.EQ(I656,I$6:I3150,1)</f>
        <v>919</v>
      </c>
      <c r="N656">
        <f>_xlfn.RANK.EQ(I656,I$6:I3150,0)</f>
        <v>1568</v>
      </c>
    </row>
    <row r="657" spans="2:14" ht="14.25" customHeight="1">
      <c r="B657" s="4" t="s">
        <v>283</v>
      </c>
      <c r="C657" s="4" t="s">
        <v>982</v>
      </c>
      <c r="D657" s="4" t="s">
        <v>983</v>
      </c>
      <c r="E657" s="13">
        <f t="shared" si="24"/>
        <v>500</v>
      </c>
      <c r="F657" s="6">
        <v>450</v>
      </c>
      <c r="G657" s="12" t="s">
        <v>33</v>
      </c>
      <c r="H657" s="12" t="s">
        <v>1087</v>
      </c>
      <c r="I657" s="10">
        <v>56250</v>
      </c>
      <c r="J657" s="11">
        <v>0.25</v>
      </c>
      <c r="K657" s="13">
        <f t="shared" si="25"/>
        <v>225000</v>
      </c>
      <c r="L657" s="4" t="s">
        <v>16</v>
      </c>
      <c r="M657">
        <f>_xlfn.RANK.EQ(I657,I$6:I3151,1)</f>
        <v>718</v>
      </c>
      <c r="N657">
        <f>_xlfn.RANK.EQ(I657,I$6:I3151,0)</f>
        <v>1761</v>
      </c>
    </row>
    <row r="658" spans="2:14" ht="14.25" customHeight="1">
      <c r="B658" s="4" t="s">
        <v>283</v>
      </c>
      <c r="C658" s="4" t="s">
        <v>982</v>
      </c>
      <c r="D658" s="4" t="s">
        <v>983</v>
      </c>
      <c r="E658" s="13">
        <f t="shared" si="24"/>
        <v>500</v>
      </c>
      <c r="F658" s="6">
        <v>450</v>
      </c>
      <c r="G658" s="12" t="s">
        <v>35</v>
      </c>
      <c r="H658" s="12" t="s">
        <v>1087</v>
      </c>
      <c r="I658" s="10">
        <v>56250</v>
      </c>
      <c r="J658" s="11">
        <v>0.25</v>
      </c>
      <c r="K658" s="13">
        <f t="shared" si="25"/>
        <v>225000</v>
      </c>
      <c r="L658" s="4" t="s">
        <v>16</v>
      </c>
      <c r="M658">
        <f>_xlfn.RANK.EQ(I658,I$6:I3152,1)</f>
        <v>718</v>
      </c>
      <c r="N658">
        <f>_xlfn.RANK.EQ(I658,I$6:I3152,0)</f>
        <v>1761</v>
      </c>
    </row>
    <row r="659" spans="2:14" ht="14.25" customHeight="1">
      <c r="B659" s="4" t="s">
        <v>283</v>
      </c>
      <c r="C659" s="4" t="s">
        <v>982</v>
      </c>
      <c r="D659" s="4" t="s">
        <v>983</v>
      </c>
      <c r="E659" s="13">
        <f t="shared" si="24"/>
        <v>500</v>
      </c>
      <c r="F659" s="6">
        <v>300</v>
      </c>
      <c r="G659" s="12" t="s">
        <v>37</v>
      </c>
      <c r="H659" s="12" t="s">
        <v>1086</v>
      </c>
      <c r="I659" s="10">
        <v>45000</v>
      </c>
      <c r="J659" s="11">
        <v>0.3</v>
      </c>
      <c r="K659" s="13">
        <f t="shared" si="25"/>
        <v>150000</v>
      </c>
      <c r="L659" s="4" t="s">
        <v>16</v>
      </c>
      <c r="M659">
        <f>_xlfn.RANK.EQ(I659,I$6:I3153,1)</f>
        <v>499</v>
      </c>
      <c r="N659">
        <f>_xlfn.RANK.EQ(I659,I$6:I3153,0)</f>
        <v>1976</v>
      </c>
    </row>
    <row r="660" spans="2:14" ht="14.25" customHeight="1">
      <c r="B660" s="4" t="s">
        <v>283</v>
      </c>
      <c r="C660" s="4" t="s">
        <v>982</v>
      </c>
      <c r="D660" s="4" t="s">
        <v>983</v>
      </c>
      <c r="E660" s="13">
        <f t="shared" si="24"/>
        <v>550</v>
      </c>
      <c r="F660" s="6">
        <v>225</v>
      </c>
      <c r="G660" s="12" t="s">
        <v>19</v>
      </c>
      <c r="H660" s="12" t="s">
        <v>1086</v>
      </c>
      <c r="I660" s="10">
        <v>30937.5</v>
      </c>
      <c r="J660" s="11">
        <v>0.25</v>
      </c>
      <c r="K660" s="13">
        <f t="shared" si="25"/>
        <v>123750</v>
      </c>
      <c r="L660" s="4" t="s">
        <v>16</v>
      </c>
      <c r="M660">
        <f>_xlfn.RANK.EQ(I660,I$6:I3154,1)</f>
        <v>267</v>
      </c>
      <c r="N660">
        <f>_xlfn.RANK.EQ(I660,I$6:I3154,0)</f>
        <v>2226</v>
      </c>
    </row>
    <row r="661" spans="2:14" ht="14.25" customHeight="1">
      <c r="B661" s="4" t="s">
        <v>283</v>
      </c>
      <c r="C661" s="4" t="s">
        <v>982</v>
      </c>
      <c r="D661" s="4" t="s">
        <v>983</v>
      </c>
      <c r="E661" s="13">
        <f t="shared" si="24"/>
        <v>500</v>
      </c>
      <c r="F661" s="6">
        <v>425</v>
      </c>
      <c r="G661" s="12" t="s">
        <v>40</v>
      </c>
      <c r="H661" s="12" t="s">
        <v>1086</v>
      </c>
      <c r="I661" s="10">
        <v>42500</v>
      </c>
      <c r="J661" s="11">
        <v>0.2</v>
      </c>
      <c r="K661" s="13">
        <f t="shared" si="25"/>
        <v>212500</v>
      </c>
      <c r="L661" s="4" t="s">
        <v>16</v>
      </c>
      <c r="M661">
        <f>_xlfn.RANK.EQ(I661,I$6:I3155,1)</f>
        <v>460</v>
      </c>
      <c r="N661">
        <f>_xlfn.RANK.EQ(I661,I$6:I3155,0)</f>
        <v>2034</v>
      </c>
    </row>
    <row r="662" spans="2:14" ht="14.25" customHeight="1">
      <c r="B662" s="4" t="s">
        <v>283</v>
      </c>
      <c r="C662" s="4" t="s">
        <v>982</v>
      </c>
      <c r="D662" s="4" t="s">
        <v>983</v>
      </c>
      <c r="E662" s="13">
        <f t="shared" si="24"/>
        <v>500</v>
      </c>
      <c r="F662" s="6">
        <v>575</v>
      </c>
      <c r="G662" s="12" t="s">
        <v>42</v>
      </c>
      <c r="H662" s="12" t="s">
        <v>1087</v>
      </c>
      <c r="I662" s="10">
        <v>86250</v>
      </c>
      <c r="J662" s="11">
        <v>0.3</v>
      </c>
      <c r="K662" s="13">
        <f t="shared" si="25"/>
        <v>287500</v>
      </c>
      <c r="L662" s="4" t="s">
        <v>16</v>
      </c>
      <c r="M662">
        <f>_xlfn.RANK.EQ(I662,I$6:I3156,1)</f>
        <v>1314</v>
      </c>
      <c r="N662">
        <f>_xlfn.RANK.EQ(I662,I$6:I3156,0)</f>
        <v>1176</v>
      </c>
    </row>
    <row r="663" spans="2:14" ht="14.25" customHeight="1">
      <c r="B663" s="4" t="s">
        <v>283</v>
      </c>
      <c r="C663" s="4" t="s">
        <v>982</v>
      </c>
      <c r="D663" s="4" t="s">
        <v>983</v>
      </c>
      <c r="E663" s="13">
        <f t="shared" si="24"/>
        <v>600</v>
      </c>
      <c r="F663" s="6">
        <v>425</v>
      </c>
      <c r="G663" s="12" t="s">
        <v>44</v>
      </c>
      <c r="H663" s="12" t="s">
        <v>1087</v>
      </c>
      <c r="I663" s="10">
        <v>63750</v>
      </c>
      <c r="J663" s="11">
        <v>0.25</v>
      </c>
      <c r="K663" s="13">
        <f t="shared" si="25"/>
        <v>255000</v>
      </c>
      <c r="L663" s="4" t="s">
        <v>16</v>
      </c>
      <c r="M663">
        <f>_xlfn.RANK.EQ(I663,I$6:I3157,1)</f>
        <v>883</v>
      </c>
      <c r="N663">
        <f>_xlfn.RANK.EQ(I663,I$6:I3157,0)</f>
        <v>1607</v>
      </c>
    </row>
    <row r="664" spans="2:14" ht="14.25" customHeight="1">
      <c r="B664" s="4" t="s">
        <v>283</v>
      </c>
      <c r="C664" s="4" t="s">
        <v>982</v>
      </c>
      <c r="D664" s="4" t="s">
        <v>983</v>
      </c>
      <c r="E664" s="13">
        <f t="shared" si="24"/>
        <v>650</v>
      </c>
      <c r="F664" s="6">
        <v>425</v>
      </c>
      <c r="G664" s="12" t="s">
        <v>46</v>
      </c>
      <c r="H664" s="12" t="s">
        <v>1087</v>
      </c>
      <c r="I664" s="10">
        <v>69062.5</v>
      </c>
      <c r="J664" s="11">
        <v>0.25</v>
      </c>
      <c r="K664" s="13">
        <f t="shared" si="25"/>
        <v>276250</v>
      </c>
      <c r="L664" s="4" t="s">
        <v>16</v>
      </c>
      <c r="M664">
        <f>_xlfn.RANK.EQ(I664,I$6:I3158,1)</f>
        <v>983</v>
      </c>
      <c r="N664">
        <f>_xlfn.RANK.EQ(I664,I$6:I3158,0)</f>
        <v>1512</v>
      </c>
    </row>
    <row r="665" spans="2:14" ht="14.25" customHeight="1">
      <c r="B665" s="4" t="s">
        <v>283</v>
      </c>
      <c r="C665" s="4" t="s">
        <v>982</v>
      </c>
      <c r="D665" s="4" t="s">
        <v>983</v>
      </c>
      <c r="E665" s="13">
        <f t="shared" si="24"/>
        <v>650</v>
      </c>
      <c r="F665" s="6">
        <v>325</v>
      </c>
      <c r="G665" s="12" t="s">
        <v>35</v>
      </c>
      <c r="H665" s="12" t="s">
        <v>1087</v>
      </c>
      <c r="I665" s="10">
        <v>63375</v>
      </c>
      <c r="J665" s="11">
        <v>0.3</v>
      </c>
      <c r="K665" s="13">
        <f t="shared" si="25"/>
        <v>211250</v>
      </c>
      <c r="L665" s="4" t="s">
        <v>16</v>
      </c>
      <c r="M665">
        <f>_xlfn.RANK.EQ(I665,I$6:I3159,1)</f>
        <v>881</v>
      </c>
      <c r="N665">
        <f>_xlfn.RANK.EQ(I665,I$6:I3159,0)</f>
        <v>1615</v>
      </c>
    </row>
    <row r="666" spans="2:14" ht="14.25" customHeight="1">
      <c r="B666" s="4" t="s">
        <v>283</v>
      </c>
      <c r="C666" s="4" t="s">
        <v>982</v>
      </c>
      <c r="D666" s="4" t="s">
        <v>983</v>
      </c>
      <c r="E666" s="13">
        <f t="shared" si="24"/>
        <v>700</v>
      </c>
      <c r="F666" s="6">
        <v>175</v>
      </c>
      <c r="G666" s="12" t="s">
        <v>49</v>
      </c>
      <c r="H666" s="12" t="s">
        <v>1086</v>
      </c>
      <c r="I666" s="10">
        <v>30625</v>
      </c>
      <c r="J666" s="11">
        <v>0.25</v>
      </c>
      <c r="K666" s="13">
        <f t="shared" si="25"/>
        <v>122500</v>
      </c>
      <c r="L666" s="4" t="s">
        <v>16</v>
      </c>
      <c r="M666">
        <f>_xlfn.RANK.EQ(I666,I$6:I3160,1)</f>
        <v>259</v>
      </c>
      <c r="N666">
        <f>_xlfn.RANK.EQ(I666,I$6:I3160,0)</f>
        <v>2230</v>
      </c>
    </row>
    <row r="667" spans="2:14" ht="14.25" customHeight="1">
      <c r="B667" s="4" t="s">
        <v>283</v>
      </c>
      <c r="C667" s="4" t="s">
        <v>982</v>
      </c>
      <c r="D667" s="4" t="s">
        <v>983</v>
      </c>
      <c r="E667" s="13">
        <f t="shared" si="24"/>
        <v>650</v>
      </c>
      <c r="F667" s="6">
        <v>375</v>
      </c>
      <c r="G667" s="12" t="s">
        <v>19</v>
      </c>
      <c r="H667" s="12" t="s">
        <v>1086</v>
      </c>
      <c r="I667" s="10">
        <v>48750</v>
      </c>
      <c r="J667" s="11">
        <v>0.2</v>
      </c>
      <c r="K667" s="13">
        <f t="shared" si="25"/>
        <v>243750</v>
      </c>
      <c r="L667" s="4" t="s">
        <v>16</v>
      </c>
      <c r="M667">
        <f>_xlfn.RANK.EQ(I667,I$6:I3161,1)</f>
        <v>568</v>
      </c>
      <c r="N667">
        <f>_xlfn.RANK.EQ(I667,I$6:I3161,0)</f>
        <v>1925</v>
      </c>
    </row>
    <row r="668" spans="2:14" ht="14.25" customHeight="1">
      <c r="B668" s="4" t="s">
        <v>283</v>
      </c>
      <c r="C668" s="4" t="s">
        <v>982</v>
      </c>
      <c r="D668" s="4" t="s">
        <v>983</v>
      </c>
      <c r="E668" s="13">
        <f t="shared" si="24"/>
        <v>700</v>
      </c>
      <c r="F668" s="6">
        <v>550</v>
      </c>
      <c r="G668" s="12" t="s">
        <v>52</v>
      </c>
      <c r="H668" s="12" t="s">
        <v>1086</v>
      </c>
      <c r="I668" s="10">
        <v>115500</v>
      </c>
      <c r="J668" s="11">
        <v>0.3</v>
      </c>
      <c r="K668" s="13">
        <f t="shared" si="25"/>
        <v>385000</v>
      </c>
      <c r="L668" s="4" t="s">
        <v>16</v>
      </c>
      <c r="M668">
        <f>_xlfn.RANK.EQ(I668,I$6:I3162,1)</f>
        <v>1717</v>
      </c>
      <c r="N668">
        <f>_xlfn.RANK.EQ(I668,I$6:I3162,0)</f>
        <v>764</v>
      </c>
    </row>
    <row r="669" spans="2:14" ht="14.25" customHeight="1">
      <c r="B669" s="4" t="s">
        <v>283</v>
      </c>
      <c r="C669" s="4" t="s">
        <v>982</v>
      </c>
      <c r="D669" s="4" t="s">
        <v>983</v>
      </c>
      <c r="E669" s="13">
        <f t="shared" si="24"/>
        <v>750</v>
      </c>
      <c r="F669" s="6">
        <v>350</v>
      </c>
      <c r="G669" s="12" t="s">
        <v>49</v>
      </c>
      <c r="H669" s="12" t="s">
        <v>1086</v>
      </c>
      <c r="I669" s="10">
        <v>65625</v>
      </c>
      <c r="J669" s="11">
        <v>0.25</v>
      </c>
      <c r="K669" s="13">
        <f t="shared" si="25"/>
        <v>262500</v>
      </c>
      <c r="L669" s="4" t="s">
        <v>16</v>
      </c>
      <c r="M669">
        <f>_xlfn.RANK.EQ(I669,I$6:I3163,1)</f>
        <v>907</v>
      </c>
      <c r="N669">
        <f>_xlfn.RANK.EQ(I669,I$6:I3163,0)</f>
        <v>1579</v>
      </c>
    </row>
    <row r="670" spans="2:14" ht="14.25" customHeight="1">
      <c r="B670" s="4" t="s">
        <v>283</v>
      </c>
      <c r="C670" s="4" t="s">
        <v>982</v>
      </c>
      <c r="D670" s="4" t="s">
        <v>983</v>
      </c>
      <c r="E670" s="13">
        <f t="shared" si="24"/>
        <v>750</v>
      </c>
      <c r="F670" s="6">
        <v>400</v>
      </c>
      <c r="G670" s="12" t="s">
        <v>55</v>
      </c>
      <c r="H670" s="12" t="s">
        <v>1087</v>
      </c>
      <c r="I670" s="10">
        <v>75000</v>
      </c>
      <c r="J670" s="11">
        <v>0.25</v>
      </c>
      <c r="K670" s="13">
        <f t="shared" si="25"/>
        <v>300000</v>
      </c>
      <c r="L670" s="4" t="s">
        <v>16</v>
      </c>
      <c r="M670">
        <f>_xlfn.RANK.EQ(I670,I$6:I3164,1)</f>
        <v>1086</v>
      </c>
      <c r="N670">
        <f>_xlfn.RANK.EQ(I670,I$6:I3164,0)</f>
        <v>1392</v>
      </c>
    </row>
    <row r="671" spans="2:14" ht="14.25" customHeight="1">
      <c r="B671" s="4" t="s">
        <v>283</v>
      </c>
      <c r="C671" s="4" t="s">
        <v>982</v>
      </c>
      <c r="D671" s="4" t="s">
        <v>983</v>
      </c>
      <c r="E671" s="13">
        <f t="shared" si="24"/>
        <v>600</v>
      </c>
      <c r="F671" s="6">
        <v>300</v>
      </c>
      <c r="G671" s="12" t="s">
        <v>57</v>
      </c>
      <c r="H671" s="12" t="s">
        <v>1087</v>
      </c>
      <c r="I671" s="10">
        <v>54000</v>
      </c>
      <c r="J671" s="11">
        <v>0.3</v>
      </c>
      <c r="K671" s="13">
        <f t="shared" si="25"/>
        <v>180000</v>
      </c>
      <c r="L671" s="4" t="s">
        <v>16</v>
      </c>
      <c r="M671">
        <f>_xlfn.RANK.EQ(I671,I$6:I3165,1)</f>
        <v>669</v>
      </c>
      <c r="N671">
        <f>_xlfn.RANK.EQ(I671,I$6:I3165,0)</f>
        <v>1811</v>
      </c>
    </row>
    <row r="672" spans="2:14" ht="14.25" customHeight="1">
      <c r="B672" s="4" t="s">
        <v>283</v>
      </c>
      <c r="C672" s="4" t="s">
        <v>982</v>
      </c>
      <c r="D672" s="4" t="s">
        <v>983</v>
      </c>
      <c r="E672" s="13">
        <f t="shared" si="24"/>
        <v>650</v>
      </c>
      <c r="F672" s="6">
        <v>200</v>
      </c>
      <c r="G672" s="12" t="s">
        <v>59</v>
      </c>
      <c r="H672" s="12" t="s">
        <v>1087</v>
      </c>
      <c r="I672" s="10">
        <v>32500</v>
      </c>
      <c r="J672" s="11">
        <v>0.25</v>
      </c>
      <c r="K672" s="13">
        <f t="shared" si="25"/>
        <v>130000</v>
      </c>
      <c r="L672" s="4" t="s">
        <v>16</v>
      </c>
      <c r="M672">
        <f>_xlfn.RANK.EQ(I672,I$6:I3166,1)</f>
        <v>292</v>
      </c>
      <c r="N672">
        <f>_xlfn.RANK.EQ(I672,I$6:I3166,0)</f>
        <v>2197</v>
      </c>
    </row>
    <row r="673" spans="2:14" ht="14.25" customHeight="1">
      <c r="B673" s="4" t="s">
        <v>283</v>
      </c>
      <c r="C673" s="4" t="s">
        <v>982</v>
      </c>
      <c r="D673" s="4" t="s">
        <v>983</v>
      </c>
      <c r="E673" s="13">
        <f t="shared" si="24"/>
        <v>800</v>
      </c>
      <c r="F673" s="6">
        <v>350</v>
      </c>
      <c r="G673" s="12" t="s">
        <v>61</v>
      </c>
      <c r="H673" s="12" t="s">
        <v>1087</v>
      </c>
      <c r="I673" s="10">
        <v>56000</v>
      </c>
      <c r="J673" s="11">
        <v>0.2</v>
      </c>
      <c r="K673" s="13">
        <f t="shared" si="25"/>
        <v>280000</v>
      </c>
      <c r="L673" s="4" t="s">
        <v>16</v>
      </c>
      <c r="M673">
        <f>_xlfn.RANK.EQ(I673,I$6:I3167,1)</f>
        <v>708</v>
      </c>
      <c r="N673">
        <f>_xlfn.RANK.EQ(I673,I$6:I3167,0)</f>
        <v>1779</v>
      </c>
    </row>
    <row r="674" spans="2:14" ht="14.25" customHeight="1">
      <c r="B674" s="4" t="s">
        <v>283</v>
      </c>
      <c r="C674" s="4" t="s">
        <v>982</v>
      </c>
      <c r="D674" s="4" t="s">
        <v>983</v>
      </c>
      <c r="E674" s="13">
        <f t="shared" si="24"/>
        <v>600</v>
      </c>
      <c r="F674" s="6">
        <v>550</v>
      </c>
      <c r="G674" s="12" t="s">
        <v>63</v>
      </c>
      <c r="H674" s="12" t="s">
        <v>1087</v>
      </c>
      <c r="I674" s="10">
        <v>99000</v>
      </c>
      <c r="J674" s="11">
        <v>0.3</v>
      </c>
      <c r="K674" s="13">
        <f t="shared" si="25"/>
        <v>330000</v>
      </c>
      <c r="L674" s="4" t="s">
        <v>16</v>
      </c>
      <c r="M674">
        <f>_xlfn.RANK.EQ(I674,I$6:I3168,1)</f>
        <v>1515</v>
      </c>
      <c r="N674">
        <f>_xlfn.RANK.EQ(I674,I$6:I3168,0)</f>
        <v>973</v>
      </c>
    </row>
    <row r="675" spans="2:14" ht="14.25" customHeight="1">
      <c r="B675" s="4" t="s">
        <v>283</v>
      </c>
      <c r="C675" s="4" t="s">
        <v>982</v>
      </c>
      <c r="D675" s="4" t="s">
        <v>983</v>
      </c>
      <c r="E675" s="13">
        <f t="shared" si="24"/>
        <v>650</v>
      </c>
      <c r="F675" s="6">
        <v>400</v>
      </c>
      <c r="G675" s="12" t="s">
        <v>37</v>
      </c>
      <c r="H675" s="12" t="s">
        <v>1086</v>
      </c>
      <c r="I675" s="10">
        <v>65000</v>
      </c>
      <c r="J675" s="11">
        <v>0.25</v>
      </c>
      <c r="K675" s="13">
        <f t="shared" si="25"/>
        <v>260000</v>
      </c>
      <c r="L675" s="4" t="s">
        <v>16</v>
      </c>
      <c r="M675">
        <f>_xlfn.RANK.EQ(I675,I$6:I3169,1)</f>
        <v>900</v>
      </c>
      <c r="N675">
        <f>_xlfn.RANK.EQ(I675,I$6:I3169,0)</f>
        <v>1593</v>
      </c>
    </row>
    <row r="676" spans="2:14" ht="14.25" customHeight="1">
      <c r="B676" s="4" t="s">
        <v>283</v>
      </c>
      <c r="C676" s="4" t="s">
        <v>982</v>
      </c>
      <c r="D676" s="4" t="s">
        <v>983</v>
      </c>
      <c r="E676" s="13">
        <f t="shared" si="24"/>
        <v>650</v>
      </c>
      <c r="F676" s="6">
        <v>400</v>
      </c>
      <c r="G676" s="12" t="s">
        <v>66</v>
      </c>
      <c r="H676" s="12" t="s">
        <v>1087</v>
      </c>
      <c r="I676" s="10">
        <v>65000</v>
      </c>
      <c r="J676" s="11">
        <v>0.25</v>
      </c>
      <c r="K676" s="13">
        <f t="shared" si="25"/>
        <v>260000</v>
      </c>
      <c r="L676" s="4" t="s">
        <v>16</v>
      </c>
      <c r="M676">
        <f>_xlfn.RANK.EQ(I676,I$6:I3170,1)</f>
        <v>900</v>
      </c>
      <c r="N676">
        <f>_xlfn.RANK.EQ(I676,I$6:I3170,0)</f>
        <v>1593</v>
      </c>
    </row>
    <row r="677" spans="2:14" ht="14.25" customHeight="1">
      <c r="B677" s="4" t="s">
        <v>283</v>
      </c>
      <c r="C677" s="4" t="s">
        <v>982</v>
      </c>
      <c r="D677" s="4" t="s">
        <v>983</v>
      </c>
      <c r="E677" s="13">
        <f t="shared" si="24"/>
        <v>600</v>
      </c>
      <c r="F677" s="6">
        <v>300</v>
      </c>
      <c r="G677" s="12" t="s">
        <v>68</v>
      </c>
      <c r="H677" s="12" t="s">
        <v>1086</v>
      </c>
      <c r="I677" s="10">
        <v>54000</v>
      </c>
      <c r="J677" s="11">
        <v>0.3</v>
      </c>
      <c r="K677" s="13">
        <f t="shared" si="25"/>
        <v>180000</v>
      </c>
      <c r="L677" s="4" t="s">
        <v>16</v>
      </c>
      <c r="M677">
        <f>_xlfn.RANK.EQ(I677,I$6:I3171,1)</f>
        <v>669</v>
      </c>
      <c r="N677">
        <f>_xlfn.RANK.EQ(I677,I$6:I3171,0)</f>
        <v>1811</v>
      </c>
    </row>
    <row r="678" spans="2:14" ht="14.25" customHeight="1">
      <c r="B678" s="4" t="s">
        <v>283</v>
      </c>
      <c r="C678" s="4" t="s">
        <v>982</v>
      </c>
      <c r="D678" s="4" t="s">
        <v>983</v>
      </c>
      <c r="E678" s="13">
        <f t="shared" si="24"/>
        <v>650</v>
      </c>
      <c r="F678" s="6">
        <v>200</v>
      </c>
      <c r="G678" s="12" t="s">
        <v>61</v>
      </c>
      <c r="H678" s="12" t="s">
        <v>1087</v>
      </c>
      <c r="I678" s="10">
        <v>32500</v>
      </c>
      <c r="J678" s="11">
        <v>0.25</v>
      </c>
      <c r="K678" s="13">
        <f t="shared" si="25"/>
        <v>130000</v>
      </c>
      <c r="L678" s="4" t="s">
        <v>16</v>
      </c>
      <c r="M678">
        <f>_xlfn.RANK.EQ(I678,I$6:I3172,1)</f>
        <v>292</v>
      </c>
      <c r="N678">
        <f>_xlfn.RANK.EQ(I678,I$6:I3172,0)</f>
        <v>2197</v>
      </c>
    </row>
    <row r="679" spans="2:14" ht="14.25" customHeight="1">
      <c r="B679" s="4" t="s">
        <v>283</v>
      </c>
      <c r="C679" s="4" t="s">
        <v>982</v>
      </c>
      <c r="D679" s="4" t="s">
        <v>983</v>
      </c>
      <c r="E679" s="13">
        <f t="shared" si="24"/>
        <v>800</v>
      </c>
      <c r="F679" s="6">
        <v>500</v>
      </c>
      <c r="G679" s="12" t="s">
        <v>71</v>
      </c>
      <c r="H679" s="12" t="s">
        <v>1086</v>
      </c>
      <c r="I679" s="10">
        <v>80000</v>
      </c>
      <c r="J679" s="11">
        <v>0.2</v>
      </c>
      <c r="K679" s="13">
        <f t="shared" si="25"/>
        <v>400000</v>
      </c>
      <c r="L679" s="4" t="s">
        <v>16</v>
      </c>
      <c r="M679">
        <f>_xlfn.RANK.EQ(I679,I$6:I3173,1)</f>
        <v>1187</v>
      </c>
      <c r="N679">
        <f>_xlfn.RANK.EQ(I679,I$6:I3173,0)</f>
        <v>1299</v>
      </c>
    </row>
    <row r="680" spans="2:14" ht="14.25" customHeight="1">
      <c r="B680" s="4" t="s">
        <v>283</v>
      </c>
      <c r="C680" s="4" t="s">
        <v>982</v>
      </c>
      <c r="D680" s="4" t="s">
        <v>983</v>
      </c>
      <c r="E680" s="13">
        <f t="shared" si="24"/>
        <v>750</v>
      </c>
      <c r="F680" s="6">
        <v>750</v>
      </c>
      <c r="G680" s="12" t="s">
        <v>73</v>
      </c>
      <c r="H680" s="12" t="s">
        <v>1087</v>
      </c>
      <c r="I680" s="10">
        <v>168750</v>
      </c>
      <c r="J680" s="11">
        <v>0.3</v>
      </c>
      <c r="K680" s="13">
        <f t="shared" si="25"/>
        <v>562500</v>
      </c>
      <c r="L680" s="4" t="s">
        <v>16</v>
      </c>
      <c r="M680">
        <f>_xlfn.RANK.EQ(I680,I$6:I3174,1)</f>
        <v>2171</v>
      </c>
      <c r="N680">
        <f>_xlfn.RANK.EQ(I680,I$6:I3174,0)</f>
        <v>320</v>
      </c>
    </row>
    <row r="681" spans="2:14" ht="14.25" customHeight="1">
      <c r="B681" s="4" t="s">
        <v>283</v>
      </c>
      <c r="C681" s="4" t="s">
        <v>982</v>
      </c>
      <c r="D681" s="4" t="s">
        <v>983</v>
      </c>
      <c r="E681" s="13">
        <f t="shared" si="24"/>
        <v>800</v>
      </c>
      <c r="F681" s="6">
        <v>625</v>
      </c>
      <c r="G681" s="12" t="s">
        <v>75</v>
      </c>
      <c r="H681" s="12" t="s">
        <v>1089</v>
      </c>
      <c r="I681" s="10">
        <v>125000</v>
      </c>
      <c r="J681" s="11">
        <v>0.25</v>
      </c>
      <c r="K681" s="13">
        <f t="shared" si="25"/>
        <v>500000</v>
      </c>
      <c r="L681" s="4" t="s">
        <v>16</v>
      </c>
      <c r="M681">
        <f>_xlfn.RANK.EQ(I681,I$6:I3175,1)</f>
        <v>1816</v>
      </c>
      <c r="N681">
        <f>_xlfn.RANK.EQ(I681,I$6:I3175,0)</f>
        <v>675</v>
      </c>
    </row>
    <row r="682" spans="2:14" ht="14.25" customHeight="1">
      <c r="B682" s="4" t="s">
        <v>283</v>
      </c>
      <c r="C682" s="4" t="s">
        <v>982</v>
      </c>
      <c r="D682" s="4" t="s">
        <v>983</v>
      </c>
      <c r="E682" s="13">
        <f t="shared" si="24"/>
        <v>800</v>
      </c>
      <c r="F682" s="6">
        <v>625</v>
      </c>
      <c r="G682" s="12" t="s">
        <v>77</v>
      </c>
      <c r="H682" s="12" t="s">
        <v>1087</v>
      </c>
      <c r="I682" s="10">
        <v>125000</v>
      </c>
      <c r="J682" s="11">
        <v>0.25</v>
      </c>
      <c r="K682" s="13">
        <f t="shared" si="25"/>
        <v>500000</v>
      </c>
      <c r="L682" s="4" t="s">
        <v>16</v>
      </c>
      <c r="M682">
        <f>_xlfn.RANK.EQ(I682,I$6:I3176,1)</f>
        <v>1816</v>
      </c>
      <c r="N682">
        <f>_xlfn.RANK.EQ(I682,I$6:I3176,0)</f>
        <v>675</v>
      </c>
    </row>
    <row r="683" spans="2:14" ht="14.25" customHeight="1">
      <c r="B683" s="4" t="s">
        <v>283</v>
      </c>
      <c r="C683" s="4" t="s">
        <v>982</v>
      </c>
      <c r="D683" s="4" t="s">
        <v>983</v>
      </c>
      <c r="E683" s="13">
        <f t="shared" si="24"/>
        <v>800</v>
      </c>
      <c r="F683" s="6">
        <v>500</v>
      </c>
      <c r="G683" s="12" t="s">
        <v>79</v>
      </c>
      <c r="H683" s="12" t="s">
        <v>1088</v>
      </c>
      <c r="I683" s="10">
        <v>120000</v>
      </c>
      <c r="J683" s="11">
        <v>0.3</v>
      </c>
      <c r="K683" s="13">
        <f t="shared" si="25"/>
        <v>400000</v>
      </c>
      <c r="L683" s="4" t="s">
        <v>16</v>
      </c>
      <c r="M683">
        <f>_xlfn.RANK.EQ(I683,I$6:I3177,1)</f>
        <v>1771</v>
      </c>
      <c r="N683">
        <f>_xlfn.RANK.EQ(I683,I$6:I3177,0)</f>
        <v>717</v>
      </c>
    </row>
    <row r="684" spans="2:14" ht="14.25" customHeight="1">
      <c r="B684" s="4" t="s">
        <v>283</v>
      </c>
      <c r="C684" s="4" t="s">
        <v>982</v>
      </c>
      <c r="D684" s="4" t="s">
        <v>983</v>
      </c>
      <c r="E684" s="13">
        <f t="shared" si="24"/>
        <v>850</v>
      </c>
      <c r="F684" s="6">
        <v>375</v>
      </c>
      <c r="G684" s="12" t="s">
        <v>81</v>
      </c>
      <c r="H684" s="12" t="s">
        <v>1088</v>
      </c>
      <c r="I684" s="10">
        <v>79687.5</v>
      </c>
      <c r="J684" s="11">
        <v>0.25</v>
      </c>
      <c r="K684" s="13">
        <f t="shared" si="25"/>
        <v>318750</v>
      </c>
      <c r="L684" s="4" t="s">
        <v>16</v>
      </c>
      <c r="M684">
        <f>_xlfn.RANK.EQ(I684,I$6:I3178,1)</f>
        <v>1185</v>
      </c>
      <c r="N684">
        <f>_xlfn.RANK.EQ(I684,I$6:I3178,0)</f>
        <v>1310</v>
      </c>
    </row>
    <row r="685" spans="2:14" ht="14.25" customHeight="1">
      <c r="B685" s="4" t="s">
        <v>283</v>
      </c>
      <c r="C685" s="4" t="s">
        <v>982</v>
      </c>
      <c r="D685" s="4" t="s">
        <v>983</v>
      </c>
      <c r="E685" s="13">
        <f t="shared" si="24"/>
        <v>1000</v>
      </c>
      <c r="F685" s="6">
        <v>675</v>
      </c>
      <c r="G685" s="12" t="s">
        <v>83</v>
      </c>
      <c r="H685" s="12" t="s">
        <v>1086</v>
      </c>
      <c r="I685" s="10">
        <v>135000</v>
      </c>
      <c r="J685" s="11">
        <v>0.2</v>
      </c>
      <c r="K685" s="13">
        <f t="shared" si="25"/>
        <v>675000</v>
      </c>
      <c r="L685" s="4" t="s">
        <v>16</v>
      </c>
      <c r="M685">
        <f>_xlfn.RANK.EQ(I685,I$6:I3179,1)</f>
        <v>1928</v>
      </c>
      <c r="N685">
        <f>_xlfn.RANK.EQ(I685,I$6:I3179,0)</f>
        <v>556</v>
      </c>
    </row>
    <row r="686" spans="2:14" ht="14.25" customHeight="1">
      <c r="B686" s="4" t="s">
        <v>283</v>
      </c>
      <c r="C686" s="4" t="s">
        <v>982</v>
      </c>
      <c r="D686" s="4" t="s">
        <v>983</v>
      </c>
      <c r="E686" s="13">
        <f t="shared" si="24"/>
        <v>800</v>
      </c>
      <c r="F686" s="6">
        <v>825</v>
      </c>
      <c r="G686" s="12" t="s">
        <v>85</v>
      </c>
      <c r="H686" s="12" t="s">
        <v>1086</v>
      </c>
      <c r="I686" s="10">
        <v>198000</v>
      </c>
      <c r="J686" s="11">
        <v>0.3</v>
      </c>
      <c r="K686" s="13">
        <f t="shared" si="25"/>
        <v>660000</v>
      </c>
      <c r="L686" s="4" t="s">
        <v>16</v>
      </c>
      <c r="M686">
        <f>_xlfn.RANK.EQ(I686,I$6:I3180,1)</f>
        <v>2302</v>
      </c>
      <c r="N686">
        <f>_xlfn.RANK.EQ(I686,I$6:I3180,0)</f>
        <v>187</v>
      </c>
    </row>
    <row r="687" spans="2:14" ht="14.25" customHeight="1">
      <c r="B687" s="4" t="s">
        <v>283</v>
      </c>
      <c r="C687" s="4" t="s">
        <v>982</v>
      </c>
      <c r="D687" s="4" t="s">
        <v>983</v>
      </c>
      <c r="E687" s="13">
        <f t="shared" si="24"/>
        <v>850</v>
      </c>
      <c r="F687" s="6">
        <v>675</v>
      </c>
      <c r="G687" s="12" t="s">
        <v>87</v>
      </c>
      <c r="H687" s="12" t="s">
        <v>1088</v>
      </c>
      <c r="I687" s="10">
        <v>143437.5</v>
      </c>
      <c r="J687" s="11">
        <v>0.25</v>
      </c>
      <c r="K687" s="13">
        <f t="shared" si="25"/>
        <v>573750</v>
      </c>
      <c r="L687" s="4" t="s">
        <v>16</v>
      </c>
      <c r="M687">
        <f>_xlfn.RANK.EQ(I687,I$6:I3181,1)</f>
        <v>1988</v>
      </c>
      <c r="N687">
        <f>_xlfn.RANK.EQ(I687,I$6:I3181,0)</f>
        <v>508</v>
      </c>
    </row>
    <row r="688" spans="2:14" ht="14.25" customHeight="1">
      <c r="B688" s="4" t="s">
        <v>283</v>
      </c>
      <c r="C688" s="4" t="s">
        <v>982</v>
      </c>
      <c r="D688" s="4" t="s">
        <v>983</v>
      </c>
      <c r="E688" s="13">
        <f t="shared" si="24"/>
        <v>850</v>
      </c>
      <c r="F688" s="6">
        <v>625</v>
      </c>
      <c r="G688" s="12" t="s">
        <v>89</v>
      </c>
      <c r="H688" s="12" t="s">
        <v>1086</v>
      </c>
      <c r="I688" s="10">
        <v>132812.5</v>
      </c>
      <c r="J688" s="11">
        <v>0.25</v>
      </c>
      <c r="K688" s="13">
        <f t="shared" si="25"/>
        <v>531250</v>
      </c>
      <c r="L688" s="4" t="s">
        <v>16</v>
      </c>
      <c r="M688">
        <f>_xlfn.RANK.EQ(I688,I$6:I3182,1)</f>
        <v>1911</v>
      </c>
      <c r="N688">
        <f>_xlfn.RANK.EQ(I688,I$6:I3182,0)</f>
        <v>585</v>
      </c>
    </row>
    <row r="689" spans="2:14" ht="14.25" customHeight="1">
      <c r="B689" s="4" t="s">
        <v>283</v>
      </c>
      <c r="C689" s="4" t="s">
        <v>982</v>
      </c>
      <c r="D689" s="4" t="s">
        <v>983</v>
      </c>
      <c r="E689" s="13">
        <f t="shared" si="24"/>
        <v>800</v>
      </c>
      <c r="F689" s="6">
        <v>525</v>
      </c>
      <c r="G689" s="12" t="s">
        <v>91</v>
      </c>
      <c r="H689" s="12" t="s">
        <v>1086</v>
      </c>
      <c r="I689" s="10">
        <v>126000</v>
      </c>
      <c r="J689" s="11">
        <v>0.3</v>
      </c>
      <c r="K689" s="13">
        <f t="shared" si="25"/>
        <v>420000</v>
      </c>
      <c r="L689" s="4" t="s">
        <v>16</v>
      </c>
      <c r="M689">
        <f>_xlfn.RANK.EQ(I689,I$6:I3183,1)</f>
        <v>1826</v>
      </c>
      <c r="N689">
        <f>_xlfn.RANK.EQ(I689,I$6:I3183,0)</f>
        <v>654</v>
      </c>
    </row>
    <row r="690" spans="2:14" ht="14.25" customHeight="1">
      <c r="B690" s="4" t="s">
        <v>283</v>
      </c>
      <c r="C690" s="4" t="s">
        <v>982</v>
      </c>
      <c r="D690" s="4" t="s">
        <v>983</v>
      </c>
      <c r="E690" s="13">
        <f t="shared" si="24"/>
        <v>850</v>
      </c>
      <c r="F690" s="6">
        <v>575</v>
      </c>
      <c r="G690" s="12" t="s">
        <v>93</v>
      </c>
      <c r="H690" s="12" t="s">
        <v>1087</v>
      </c>
      <c r="I690" s="10">
        <v>122187.5</v>
      </c>
      <c r="J690" s="11">
        <v>0.25</v>
      </c>
      <c r="K690" s="13">
        <f t="shared" si="25"/>
        <v>488750</v>
      </c>
      <c r="L690" s="4" t="s">
        <v>16</v>
      </c>
      <c r="M690">
        <f>_xlfn.RANK.EQ(I690,I$6:I3184,1)</f>
        <v>1793</v>
      </c>
      <c r="N690">
        <f>_xlfn.RANK.EQ(I690,I$6:I3184,0)</f>
        <v>703</v>
      </c>
    </row>
    <row r="691" spans="2:14" ht="14.25" customHeight="1">
      <c r="B691" s="4" t="s">
        <v>283</v>
      </c>
      <c r="C691" s="4" t="s">
        <v>982</v>
      </c>
      <c r="D691" s="4" t="s">
        <v>983</v>
      </c>
      <c r="E691" s="13">
        <f t="shared" si="24"/>
        <v>1000</v>
      </c>
      <c r="F691" s="6">
        <v>575</v>
      </c>
      <c r="G691" s="12" t="s">
        <v>95</v>
      </c>
      <c r="H691" s="12" t="s">
        <v>1087</v>
      </c>
      <c r="I691" s="10">
        <v>115000</v>
      </c>
      <c r="J691" s="11">
        <v>0.2</v>
      </c>
      <c r="K691" s="13">
        <f t="shared" si="25"/>
        <v>575000</v>
      </c>
      <c r="L691" s="4" t="s">
        <v>16</v>
      </c>
      <c r="M691">
        <f>_xlfn.RANK.EQ(I691,I$6:I3185,1)</f>
        <v>1711</v>
      </c>
      <c r="N691">
        <f>_xlfn.RANK.EQ(I691,I$6:I3185,0)</f>
        <v>780</v>
      </c>
    </row>
    <row r="692" spans="2:14" ht="14.25" customHeight="1">
      <c r="B692" s="4" t="s">
        <v>283</v>
      </c>
      <c r="C692" s="4" t="s">
        <v>982</v>
      </c>
      <c r="D692" s="4" t="s">
        <v>983</v>
      </c>
      <c r="E692" s="13">
        <f t="shared" si="24"/>
        <v>850</v>
      </c>
      <c r="F692" s="6">
        <v>775</v>
      </c>
      <c r="G692" s="12" t="s">
        <v>97</v>
      </c>
      <c r="H692" s="12" t="s">
        <v>1086</v>
      </c>
      <c r="I692" s="10">
        <v>197625</v>
      </c>
      <c r="J692" s="11">
        <v>0.3</v>
      </c>
      <c r="K692" s="13">
        <f t="shared" si="25"/>
        <v>658750</v>
      </c>
      <c r="L692" s="4" t="s">
        <v>16</v>
      </c>
      <c r="M692">
        <f>_xlfn.RANK.EQ(I692,I$6:I3186,1)</f>
        <v>2301</v>
      </c>
      <c r="N692">
        <f>_xlfn.RANK.EQ(I692,I$6:I3186,0)</f>
        <v>195</v>
      </c>
    </row>
    <row r="693" spans="2:14" ht="14.25" customHeight="1">
      <c r="B693" s="4" t="s">
        <v>283</v>
      </c>
      <c r="C693" s="4" t="s">
        <v>982</v>
      </c>
      <c r="D693" s="4" t="s">
        <v>983</v>
      </c>
      <c r="E693" s="13">
        <f t="shared" si="24"/>
        <v>800</v>
      </c>
      <c r="F693" s="6">
        <v>750</v>
      </c>
      <c r="G693" s="12" t="s">
        <v>99</v>
      </c>
      <c r="H693" s="12" t="s">
        <v>1087</v>
      </c>
      <c r="I693" s="10">
        <v>150000</v>
      </c>
      <c r="J693" s="11">
        <v>0.25</v>
      </c>
      <c r="K693" s="13">
        <f t="shared" si="25"/>
        <v>600000</v>
      </c>
      <c r="L693" s="4" t="s">
        <v>16</v>
      </c>
      <c r="M693">
        <f>_xlfn.RANK.EQ(I693,I$6:I3187,1)</f>
        <v>2058</v>
      </c>
      <c r="N693">
        <f>_xlfn.RANK.EQ(I693,I$6:I3187,0)</f>
        <v>432</v>
      </c>
    </row>
    <row r="694" spans="2:14" ht="14.25" customHeight="1">
      <c r="B694" s="4" t="s">
        <v>283</v>
      </c>
      <c r="C694" s="4" t="s">
        <v>982</v>
      </c>
      <c r="D694" s="4" t="s">
        <v>983</v>
      </c>
      <c r="E694" s="13">
        <f t="shared" si="24"/>
        <v>750</v>
      </c>
      <c r="F694" s="6">
        <v>625</v>
      </c>
      <c r="G694" s="12" t="s">
        <v>101</v>
      </c>
      <c r="H694" s="12" t="s">
        <v>1086</v>
      </c>
      <c r="I694" s="10">
        <v>117187.5</v>
      </c>
      <c r="J694" s="11">
        <v>0.25</v>
      </c>
      <c r="K694" s="13">
        <f t="shared" si="25"/>
        <v>468750</v>
      </c>
      <c r="L694" s="4" t="s">
        <v>16</v>
      </c>
      <c r="M694">
        <f>_xlfn.RANK.EQ(I694,I$6:I3188,1)</f>
        <v>1750</v>
      </c>
      <c r="N694">
        <f>_xlfn.RANK.EQ(I694,I$6:I3188,0)</f>
        <v>746</v>
      </c>
    </row>
    <row r="695" spans="2:14" ht="14.25" customHeight="1">
      <c r="B695" s="4" t="s">
        <v>283</v>
      </c>
      <c r="C695" s="4" t="s">
        <v>982</v>
      </c>
      <c r="D695" s="4" t="s">
        <v>983</v>
      </c>
      <c r="E695" s="13">
        <f t="shared" si="24"/>
        <v>750</v>
      </c>
      <c r="F695" s="6">
        <v>575</v>
      </c>
      <c r="G695" s="12" t="s">
        <v>103</v>
      </c>
      <c r="H695" s="12" t="s">
        <v>1087</v>
      </c>
      <c r="I695" s="10">
        <v>129375</v>
      </c>
      <c r="J695" s="11">
        <v>0.3</v>
      </c>
      <c r="K695" s="13">
        <f t="shared" si="25"/>
        <v>431250</v>
      </c>
      <c r="L695" s="4" t="s">
        <v>16</v>
      </c>
      <c r="M695">
        <f>_xlfn.RANK.EQ(I695,I$6:I3189,1)</f>
        <v>1866</v>
      </c>
      <c r="N695">
        <f>_xlfn.RANK.EQ(I695,I$6:I3189,0)</f>
        <v>627</v>
      </c>
    </row>
    <row r="696" spans="2:14" ht="14.25" customHeight="1">
      <c r="B696" s="4" t="s">
        <v>283</v>
      </c>
      <c r="C696" s="4" t="s">
        <v>982</v>
      </c>
      <c r="D696" s="4" t="s">
        <v>983</v>
      </c>
      <c r="E696" s="13">
        <f t="shared" si="24"/>
        <v>750</v>
      </c>
      <c r="F696" s="6">
        <v>575</v>
      </c>
      <c r="G696" s="12" t="s">
        <v>105</v>
      </c>
      <c r="H696" s="12" t="s">
        <v>1087</v>
      </c>
      <c r="I696" s="10">
        <v>107812.5</v>
      </c>
      <c r="J696" s="11">
        <v>0.25</v>
      </c>
      <c r="K696" s="13">
        <f t="shared" si="25"/>
        <v>431250</v>
      </c>
      <c r="L696" s="4" t="s">
        <v>16</v>
      </c>
      <c r="M696">
        <f>_xlfn.RANK.EQ(I696,I$6:I3190,1)</f>
        <v>1633</v>
      </c>
      <c r="N696">
        <f>_xlfn.RANK.EQ(I696,I$6:I3190,0)</f>
        <v>863</v>
      </c>
    </row>
    <row r="697" spans="2:14" ht="14.25" customHeight="1">
      <c r="B697" s="4" t="s">
        <v>283</v>
      </c>
      <c r="C697" s="4" t="s">
        <v>982</v>
      </c>
      <c r="D697" s="4" t="s">
        <v>983</v>
      </c>
      <c r="E697" s="13">
        <f t="shared" si="24"/>
        <v>800</v>
      </c>
      <c r="F697" s="6">
        <v>400</v>
      </c>
      <c r="G697" s="12" t="s">
        <v>107</v>
      </c>
      <c r="H697" s="12" t="s">
        <v>1087</v>
      </c>
      <c r="I697" s="10">
        <v>64000</v>
      </c>
      <c r="J697" s="11">
        <v>0.2</v>
      </c>
      <c r="K697" s="13">
        <f t="shared" si="25"/>
        <v>320000</v>
      </c>
      <c r="L697" s="4" t="s">
        <v>16</v>
      </c>
      <c r="M697">
        <f>_xlfn.RANK.EQ(I697,I$6:I3191,1)</f>
        <v>890</v>
      </c>
      <c r="N697">
        <f>_xlfn.RANK.EQ(I697,I$6:I3191,0)</f>
        <v>1602</v>
      </c>
    </row>
    <row r="698" spans="2:14" ht="14.25" customHeight="1">
      <c r="B698" s="4" t="s">
        <v>283</v>
      </c>
      <c r="C698" s="4" t="s">
        <v>982</v>
      </c>
      <c r="D698" s="4" t="s">
        <v>983</v>
      </c>
      <c r="E698" s="13">
        <f t="shared" si="24"/>
        <v>700</v>
      </c>
      <c r="F698" s="6">
        <v>600</v>
      </c>
      <c r="G698" s="12" t="s">
        <v>109</v>
      </c>
      <c r="H698" s="12" t="s">
        <v>1087</v>
      </c>
      <c r="I698" s="10">
        <v>126000</v>
      </c>
      <c r="J698" s="11">
        <v>0.3</v>
      </c>
      <c r="K698" s="13">
        <f t="shared" si="25"/>
        <v>420000</v>
      </c>
      <c r="L698" s="4" t="s">
        <v>16</v>
      </c>
      <c r="M698">
        <f>_xlfn.RANK.EQ(I698,I$6:I3192,1)</f>
        <v>1826</v>
      </c>
      <c r="N698">
        <f>_xlfn.RANK.EQ(I698,I$6:I3192,0)</f>
        <v>654</v>
      </c>
    </row>
    <row r="699" spans="2:14" ht="14.25" customHeight="1">
      <c r="B699" s="4" t="s">
        <v>283</v>
      </c>
      <c r="C699" s="4" t="s">
        <v>982</v>
      </c>
      <c r="D699" s="4" t="s">
        <v>983</v>
      </c>
      <c r="E699" s="13">
        <f t="shared" si="24"/>
        <v>750</v>
      </c>
      <c r="F699" s="6">
        <v>600</v>
      </c>
      <c r="G699" s="12" t="s">
        <v>111</v>
      </c>
      <c r="H699" s="12" t="s">
        <v>1087</v>
      </c>
      <c r="I699" s="10">
        <v>112500</v>
      </c>
      <c r="J699" s="11">
        <v>0.25</v>
      </c>
      <c r="K699" s="13">
        <f t="shared" si="25"/>
        <v>450000</v>
      </c>
      <c r="L699" s="4" t="s">
        <v>16</v>
      </c>
      <c r="M699">
        <f>_xlfn.RANK.EQ(I699,I$6:I3193,1)</f>
        <v>1680</v>
      </c>
      <c r="N699">
        <f>_xlfn.RANK.EQ(I699,I$6:I3193,0)</f>
        <v>806</v>
      </c>
    </row>
    <row r="700" spans="2:14" ht="14.25" customHeight="1">
      <c r="B700" s="4" t="s">
        <v>283</v>
      </c>
      <c r="C700" s="4" t="s">
        <v>982</v>
      </c>
      <c r="D700" s="4" t="s">
        <v>983</v>
      </c>
      <c r="E700" s="13">
        <f t="shared" si="24"/>
        <v>700</v>
      </c>
      <c r="F700" s="6">
        <v>450</v>
      </c>
      <c r="G700" s="12" t="s">
        <v>113</v>
      </c>
      <c r="H700" s="12" t="s">
        <v>1086</v>
      </c>
      <c r="I700" s="10">
        <v>78750</v>
      </c>
      <c r="J700" s="11">
        <v>0.25</v>
      </c>
      <c r="K700" s="13">
        <f t="shared" si="25"/>
        <v>315000</v>
      </c>
      <c r="L700" s="4" t="s">
        <v>16</v>
      </c>
      <c r="M700">
        <f>_xlfn.RANK.EQ(I700,I$6:I3194,1)</f>
        <v>1154</v>
      </c>
      <c r="N700">
        <f>_xlfn.RANK.EQ(I700,I$6:I3194,0)</f>
        <v>1315</v>
      </c>
    </row>
    <row r="701" spans="2:14" ht="14.25" customHeight="1">
      <c r="B701" s="4" t="s">
        <v>283</v>
      </c>
      <c r="C701" s="4" t="s">
        <v>982</v>
      </c>
      <c r="D701" s="4" t="s">
        <v>983</v>
      </c>
      <c r="E701" s="13">
        <f t="shared" si="24"/>
        <v>700</v>
      </c>
      <c r="F701" s="6">
        <v>400</v>
      </c>
      <c r="G701" s="12" t="s">
        <v>37</v>
      </c>
      <c r="H701" s="12" t="s">
        <v>1086</v>
      </c>
      <c r="I701" s="10">
        <v>84000</v>
      </c>
      <c r="J701" s="11">
        <v>0.3</v>
      </c>
      <c r="K701" s="13">
        <f t="shared" si="25"/>
        <v>280000</v>
      </c>
      <c r="L701" s="4" t="s">
        <v>16</v>
      </c>
      <c r="M701">
        <f>_xlfn.RANK.EQ(I701,I$6:I3195,1)</f>
        <v>1263</v>
      </c>
      <c r="N701">
        <f>_xlfn.RANK.EQ(I701,I$6:I3195,0)</f>
        <v>1212</v>
      </c>
    </row>
    <row r="702" spans="2:14" ht="14.25" customHeight="1">
      <c r="B702" s="4" t="s">
        <v>283</v>
      </c>
      <c r="C702" s="4" t="s">
        <v>982</v>
      </c>
      <c r="D702" s="4" t="s">
        <v>983</v>
      </c>
      <c r="E702" s="13">
        <f t="shared" si="24"/>
        <v>800</v>
      </c>
      <c r="F702" s="6">
        <v>425</v>
      </c>
      <c r="G702" s="12" t="s">
        <v>116</v>
      </c>
      <c r="H702" s="12" t="s">
        <v>1087</v>
      </c>
      <c r="I702" s="10">
        <v>85000</v>
      </c>
      <c r="J702" s="11">
        <v>0.25</v>
      </c>
      <c r="K702" s="13">
        <f t="shared" si="25"/>
        <v>340000</v>
      </c>
      <c r="L702" s="4" t="s">
        <v>16</v>
      </c>
      <c r="M702">
        <f>_xlfn.RANK.EQ(I702,I$6:I3196,1)</f>
        <v>1294</v>
      </c>
      <c r="N702">
        <f>_xlfn.RANK.EQ(I702,I$6:I3196,0)</f>
        <v>1201</v>
      </c>
    </row>
    <row r="703" spans="2:14" ht="14.25" customHeight="1">
      <c r="B703" s="4" t="s">
        <v>283</v>
      </c>
      <c r="C703" s="4" t="s">
        <v>982</v>
      </c>
      <c r="D703" s="4" t="s">
        <v>983</v>
      </c>
      <c r="E703" s="13">
        <f t="shared" si="24"/>
        <v>650</v>
      </c>
      <c r="F703" s="6">
        <v>450</v>
      </c>
      <c r="G703" s="12" t="s">
        <v>46</v>
      </c>
      <c r="H703" s="12" t="s">
        <v>1087</v>
      </c>
      <c r="I703" s="10">
        <v>58500</v>
      </c>
      <c r="J703" s="11">
        <v>0.2</v>
      </c>
      <c r="K703" s="13">
        <f t="shared" si="25"/>
        <v>292500</v>
      </c>
      <c r="L703" s="4" t="s">
        <v>16</v>
      </c>
      <c r="M703">
        <f>_xlfn.RANK.EQ(I703,I$6:I3197,1)</f>
        <v>774</v>
      </c>
      <c r="N703">
        <f>_xlfn.RANK.EQ(I703,I$6:I3197,0)</f>
        <v>1710</v>
      </c>
    </row>
    <row r="704" spans="2:14" ht="14.25" customHeight="1">
      <c r="B704" s="4" t="s">
        <v>283</v>
      </c>
      <c r="C704" s="4" t="s">
        <v>982</v>
      </c>
      <c r="D704" s="4" t="s">
        <v>983</v>
      </c>
      <c r="E704" s="13">
        <f t="shared" si="24"/>
        <v>600</v>
      </c>
      <c r="F704" s="6">
        <v>550</v>
      </c>
      <c r="G704" s="12" t="s">
        <v>119</v>
      </c>
      <c r="H704" s="12" t="s">
        <v>1087</v>
      </c>
      <c r="I704" s="10">
        <v>99000</v>
      </c>
      <c r="J704" s="11">
        <v>0.3</v>
      </c>
      <c r="K704" s="13">
        <f t="shared" si="25"/>
        <v>330000</v>
      </c>
      <c r="L704" s="4" t="s">
        <v>16</v>
      </c>
      <c r="M704">
        <f>_xlfn.RANK.EQ(I704,I$6:I3198,1)</f>
        <v>1515</v>
      </c>
      <c r="N704">
        <f>_xlfn.RANK.EQ(I704,I$6:I3198,0)</f>
        <v>973</v>
      </c>
    </row>
    <row r="705" spans="2:14" ht="14.25" customHeight="1">
      <c r="B705" s="4" t="s">
        <v>283</v>
      </c>
      <c r="C705" s="4" t="s">
        <v>982</v>
      </c>
      <c r="D705" s="4" t="s">
        <v>983</v>
      </c>
      <c r="E705" s="13">
        <f t="shared" si="24"/>
        <v>650</v>
      </c>
      <c r="F705" s="6">
        <v>550</v>
      </c>
      <c r="G705" s="12" t="s">
        <v>121</v>
      </c>
      <c r="H705" s="12" t="s">
        <v>1086</v>
      </c>
      <c r="I705" s="10">
        <v>89375</v>
      </c>
      <c r="J705" s="11">
        <v>0.25</v>
      </c>
      <c r="K705" s="13">
        <f t="shared" si="25"/>
        <v>357500</v>
      </c>
      <c r="L705" s="4" t="s">
        <v>16</v>
      </c>
      <c r="M705">
        <f>_xlfn.RANK.EQ(I705,I$6:I3199,1)</f>
        <v>1372</v>
      </c>
      <c r="N705">
        <f>_xlfn.RANK.EQ(I705,I$6:I3199,0)</f>
        <v>1122</v>
      </c>
    </row>
    <row r="706" spans="2:14" ht="14.25" customHeight="1">
      <c r="B706" s="4" t="s">
        <v>283</v>
      </c>
      <c r="C706" s="4" t="s">
        <v>982</v>
      </c>
      <c r="D706" s="4" t="s">
        <v>983</v>
      </c>
      <c r="E706" s="13">
        <f t="shared" si="24"/>
        <v>600</v>
      </c>
      <c r="F706" s="6">
        <v>375</v>
      </c>
      <c r="G706" s="12" t="s">
        <v>123</v>
      </c>
      <c r="H706" s="12" t="s">
        <v>1087</v>
      </c>
      <c r="I706" s="10">
        <v>56250</v>
      </c>
      <c r="J706" s="11">
        <v>0.25</v>
      </c>
      <c r="K706" s="13">
        <f t="shared" si="25"/>
        <v>225000</v>
      </c>
      <c r="L706" s="4" t="s">
        <v>16</v>
      </c>
      <c r="M706">
        <f>_xlfn.RANK.EQ(I706,I$6:I3200,1)</f>
        <v>718</v>
      </c>
      <c r="N706">
        <f>_xlfn.RANK.EQ(I706,I$6:I3200,0)</f>
        <v>1761</v>
      </c>
    </row>
    <row r="707" spans="2:14" ht="14.25" customHeight="1">
      <c r="B707" s="4" t="s">
        <v>283</v>
      </c>
      <c r="C707" s="4" t="s">
        <v>982</v>
      </c>
      <c r="D707" s="4" t="s">
        <v>983</v>
      </c>
      <c r="E707" s="13">
        <f t="shared" si="24"/>
        <v>600</v>
      </c>
      <c r="F707" s="6">
        <v>350</v>
      </c>
      <c r="G707" s="12" t="s">
        <v>49</v>
      </c>
      <c r="H707" s="12" t="s">
        <v>1086</v>
      </c>
      <c r="I707" s="10">
        <v>63000</v>
      </c>
      <c r="J707" s="11">
        <v>0.3</v>
      </c>
      <c r="K707" s="13">
        <f t="shared" si="25"/>
        <v>210000</v>
      </c>
      <c r="L707" s="4" t="s">
        <v>16</v>
      </c>
      <c r="M707">
        <f>_xlfn.RANK.EQ(I707,I$6:I3201,1)</f>
        <v>853</v>
      </c>
      <c r="N707">
        <f>_xlfn.RANK.EQ(I707,I$6:I3201,0)</f>
        <v>1616</v>
      </c>
    </row>
    <row r="708" spans="2:14" ht="14.25" customHeight="1">
      <c r="B708" s="4" t="s">
        <v>283</v>
      </c>
      <c r="C708" s="4" t="s">
        <v>982</v>
      </c>
      <c r="D708" s="4" t="s">
        <v>983</v>
      </c>
      <c r="E708" s="13">
        <f t="shared" si="24"/>
        <v>700</v>
      </c>
      <c r="F708" s="6">
        <v>325</v>
      </c>
      <c r="G708" s="12" t="s">
        <v>126</v>
      </c>
      <c r="H708" s="12" t="s">
        <v>1086</v>
      </c>
      <c r="I708" s="10">
        <v>56875</v>
      </c>
      <c r="J708" s="11">
        <v>0.25</v>
      </c>
      <c r="K708" s="13">
        <f t="shared" si="25"/>
        <v>227500</v>
      </c>
      <c r="L708" s="4" t="s">
        <v>16</v>
      </c>
      <c r="M708">
        <f>_xlfn.RANK.EQ(I708,I$6:I3202,1)</f>
        <v>736</v>
      </c>
      <c r="N708">
        <f>_xlfn.RANK.EQ(I708,I$6:I3202,0)</f>
        <v>1752</v>
      </c>
    </row>
    <row r="709" spans="2:14" ht="14.25" customHeight="1">
      <c r="B709" s="4" t="s">
        <v>283</v>
      </c>
      <c r="C709" s="4" t="s">
        <v>982</v>
      </c>
      <c r="D709" s="4" t="s">
        <v>983</v>
      </c>
      <c r="E709" s="13">
        <f t="shared" si="24"/>
        <v>750</v>
      </c>
      <c r="F709" s="6">
        <v>375</v>
      </c>
      <c r="G709" s="12" t="s">
        <v>128</v>
      </c>
      <c r="H709" s="12" t="s">
        <v>1087</v>
      </c>
      <c r="I709" s="10">
        <v>56250</v>
      </c>
      <c r="J709" s="11">
        <v>0.2</v>
      </c>
      <c r="K709" s="13">
        <f t="shared" si="25"/>
        <v>281250</v>
      </c>
      <c r="L709" s="4" t="s">
        <v>16</v>
      </c>
      <c r="M709">
        <f>_xlfn.RANK.EQ(I709,I$6:I3203,1)</f>
        <v>718</v>
      </c>
      <c r="N709">
        <f>_xlfn.RANK.EQ(I709,I$6:I3203,0)</f>
        <v>1761</v>
      </c>
    </row>
    <row r="710" spans="2:14" ht="14.25" customHeight="1">
      <c r="B710" s="4" t="s">
        <v>283</v>
      </c>
      <c r="C710" s="4" t="s">
        <v>982</v>
      </c>
      <c r="D710" s="4" t="s">
        <v>983</v>
      </c>
      <c r="E710" s="13">
        <f t="shared" ref="E710:E773" si="26">K710/F710</f>
        <v>600</v>
      </c>
      <c r="F710" s="6">
        <v>600</v>
      </c>
      <c r="G710" s="12" t="s">
        <v>130</v>
      </c>
      <c r="H710" s="12" t="s">
        <v>1087</v>
      </c>
      <c r="I710" s="10">
        <v>108000</v>
      </c>
      <c r="J710" s="11">
        <v>0.3</v>
      </c>
      <c r="K710" s="13">
        <f t="shared" si="25"/>
        <v>360000</v>
      </c>
      <c r="L710" s="4" t="s">
        <v>16</v>
      </c>
      <c r="M710">
        <f>_xlfn.RANK.EQ(I710,I$6:I3204,1)</f>
        <v>1634</v>
      </c>
      <c r="N710">
        <f>_xlfn.RANK.EQ(I710,I$6:I3204,0)</f>
        <v>858</v>
      </c>
    </row>
    <row r="711" spans="2:14" ht="14.25" customHeight="1">
      <c r="B711" s="4" t="s">
        <v>283</v>
      </c>
      <c r="C711" s="4" t="s">
        <v>982</v>
      </c>
      <c r="D711" s="4" t="s">
        <v>983</v>
      </c>
      <c r="E711" s="13">
        <f t="shared" si="26"/>
        <v>650</v>
      </c>
      <c r="F711" s="6">
        <v>625</v>
      </c>
      <c r="G711" s="12" t="s">
        <v>132</v>
      </c>
      <c r="H711" s="12" t="s">
        <v>1086</v>
      </c>
      <c r="I711" s="10">
        <v>101562.5</v>
      </c>
      <c r="J711" s="11">
        <v>0.25</v>
      </c>
      <c r="K711" s="13">
        <f t="shared" ref="K711:K774" si="27">I711/J711</f>
        <v>406250</v>
      </c>
      <c r="L711" s="4" t="s">
        <v>16</v>
      </c>
      <c r="M711">
        <f>_xlfn.RANK.EQ(I711,I$6:I3205,1)</f>
        <v>1566</v>
      </c>
      <c r="N711">
        <f>_xlfn.RANK.EQ(I711,I$6:I3205,0)</f>
        <v>930</v>
      </c>
    </row>
    <row r="712" spans="2:14" ht="14.25" customHeight="1">
      <c r="B712" s="4" t="s">
        <v>283</v>
      </c>
      <c r="C712" s="4" t="s">
        <v>982</v>
      </c>
      <c r="D712" s="4" t="s">
        <v>983</v>
      </c>
      <c r="E712" s="13">
        <f t="shared" si="26"/>
        <v>600</v>
      </c>
      <c r="F712" s="6">
        <v>475</v>
      </c>
      <c r="G712" s="12" t="s">
        <v>134</v>
      </c>
      <c r="H712" s="12" t="s">
        <v>1087</v>
      </c>
      <c r="I712" s="10">
        <v>71250</v>
      </c>
      <c r="J712" s="11">
        <v>0.25</v>
      </c>
      <c r="K712" s="13">
        <f t="shared" si="27"/>
        <v>285000</v>
      </c>
      <c r="L712" s="4" t="s">
        <v>16</v>
      </c>
      <c r="M712">
        <f>_xlfn.RANK.EQ(I712,I$6:I3206,1)</f>
        <v>1018</v>
      </c>
      <c r="N712">
        <f>_xlfn.RANK.EQ(I712,I$6:I3206,0)</f>
        <v>1474</v>
      </c>
    </row>
    <row r="713" spans="2:14" ht="14.25" customHeight="1">
      <c r="B713" s="4" t="s">
        <v>283</v>
      </c>
      <c r="C713" s="4" t="s">
        <v>982</v>
      </c>
      <c r="D713" s="4" t="s">
        <v>983</v>
      </c>
      <c r="E713" s="13">
        <f t="shared" si="26"/>
        <v>700</v>
      </c>
      <c r="F713" s="6">
        <v>450</v>
      </c>
      <c r="G713" s="12" t="s">
        <v>136</v>
      </c>
      <c r="H713" s="12" t="s">
        <v>1087</v>
      </c>
      <c r="I713" s="10">
        <v>94500</v>
      </c>
      <c r="J713" s="11">
        <v>0.3</v>
      </c>
      <c r="K713" s="13">
        <f t="shared" si="27"/>
        <v>315000</v>
      </c>
      <c r="L713" s="4" t="s">
        <v>16</v>
      </c>
      <c r="M713">
        <f>_xlfn.RANK.EQ(I713,I$6:I3207,1)</f>
        <v>1457</v>
      </c>
      <c r="N713">
        <f>_xlfn.RANK.EQ(I713,I$6:I3207,0)</f>
        <v>1019</v>
      </c>
    </row>
    <row r="714" spans="2:14" ht="14.25" customHeight="1">
      <c r="B714" s="4" t="s">
        <v>283</v>
      </c>
      <c r="C714" s="4" t="s">
        <v>982</v>
      </c>
      <c r="D714" s="4" t="s">
        <v>983</v>
      </c>
      <c r="E714" s="13">
        <f t="shared" si="26"/>
        <v>900</v>
      </c>
      <c r="F714" s="6">
        <v>425</v>
      </c>
      <c r="G714" s="12" t="s">
        <v>138</v>
      </c>
      <c r="H714" s="12" t="s">
        <v>1086</v>
      </c>
      <c r="I714" s="10">
        <v>95625</v>
      </c>
      <c r="J714" s="11">
        <v>0.25</v>
      </c>
      <c r="K714" s="13">
        <f t="shared" si="27"/>
        <v>382500</v>
      </c>
      <c r="L714" s="4" t="s">
        <v>16</v>
      </c>
      <c r="M714">
        <f>_xlfn.RANK.EQ(I714,I$6:I3208,1)</f>
        <v>1485</v>
      </c>
      <c r="N714">
        <f>_xlfn.RANK.EQ(I714,I$6:I3208,0)</f>
        <v>1009</v>
      </c>
    </row>
    <row r="715" spans="2:14" ht="14.25" customHeight="1">
      <c r="B715" s="4" t="s">
        <v>283</v>
      </c>
      <c r="C715" s="4" t="s">
        <v>982</v>
      </c>
      <c r="D715" s="4" t="s">
        <v>983</v>
      </c>
      <c r="E715" s="13">
        <f t="shared" si="26"/>
        <v>950</v>
      </c>
      <c r="F715" s="6">
        <v>550</v>
      </c>
      <c r="G715" s="12" t="s">
        <v>42</v>
      </c>
      <c r="H715" s="12" t="s">
        <v>1087</v>
      </c>
      <c r="I715" s="10">
        <v>104500</v>
      </c>
      <c r="J715" s="11">
        <v>0.2</v>
      </c>
      <c r="K715" s="13">
        <f t="shared" si="27"/>
        <v>522500</v>
      </c>
      <c r="L715" s="4" t="s">
        <v>16</v>
      </c>
      <c r="M715">
        <f>_xlfn.RANK.EQ(I715,I$6:I3209,1)</f>
        <v>1589</v>
      </c>
      <c r="N715">
        <f>_xlfn.RANK.EQ(I715,I$6:I3209,0)</f>
        <v>904</v>
      </c>
    </row>
    <row r="716" spans="2:14" ht="14.25" customHeight="1">
      <c r="B716" s="4" t="s">
        <v>283</v>
      </c>
      <c r="C716" s="4" t="s">
        <v>982</v>
      </c>
      <c r="D716" s="4" t="s">
        <v>983</v>
      </c>
      <c r="E716" s="13">
        <f t="shared" si="26"/>
        <v>800</v>
      </c>
      <c r="F716" s="6">
        <v>750</v>
      </c>
      <c r="G716" s="12" t="s">
        <v>141</v>
      </c>
      <c r="H716" s="12" t="s">
        <v>1086</v>
      </c>
      <c r="I716" s="10">
        <v>180000</v>
      </c>
      <c r="J716" s="11">
        <v>0.3</v>
      </c>
      <c r="K716" s="13">
        <f t="shared" si="27"/>
        <v>600000</v>
      </c>
      <c r="L716" s="4" t="s">
        <v>16</v>
      </c>
      <c r="M716">
        <f>_xlfn.RANK.EQ(I716,I$6:I3210,1)</f>
        <v>2230</v>
      </c>
      <c r="N716">
        <f>_xlfn.RANK.EQ(I716,I$6:I3210,0)</f>
        <v>256</v>
      </c>
    </row>
    <row r="717" spans="2:14" ht="14.25" customHeight="1">
      <c r="B717" s="4" t="s">
        <v>283</v>
      </c>
      <c r="C717" s="4" t="s">
        <v>982</v>
      </c>
      <c r="D717" s="4" t="s">
        <v>983</v>
      </c>
      <c r="E717" s="13">
        <f t="shared" si="26"/>
        <v>850</v>
      </c>
      <c r="F717" s="6">
        <v>750</v>
      </c>
      <c r="G717" s="12" t="s">
        <v>143</v>
      </c>
      <c r="H717" s="12" t="s">
        <v>1087</v>
      </c>
      <c r="I717" s="10">
        <v>159375</v>
      </c>
      <c r="J717" s="11">
        <v>0.25</v>
      </c>
      <c r="K717" s="13">
        <f t="shared" si="27"/>
        <v>637500</v>
      </c>
      <c r="L717" s="4" t="s">
        <v>16</v>
      </c>
      <c r="M717">
        <f>_xlfn.RANK.EQ(I717,I$6:I3211,1)</f>
        <v>2110</v>
      </c>
      <c r="N717">
        <f>_xlfn.RANK.EQ(I717,I$6:I3211,0)</f>
        <v>384</v>
      </c>
    </row>
    <row r="718" spans="2:14" ht="14.25" customHeight="1">
      <c r="B718" s="4" t="s">
        <v>283</v>
      </c>
      <c r="C718" s="4" t="s">
        <v>982</v>
      </c>
      <c r="D718" s="4" t="s">
        <v>983</v>
      </c>
      <c r="E718" s="13">
        <f t="shared" si="26"/>
        <v>800</v>
      </c>
      <c r="F718" s="6">
        <v>550</v>
      </c>
      <c r="G718" s="12" t="s">
        <v>145</v>
      </c>
      <c r="H718" s="12" t="s">
        <v>1087</v>
      </c>
      <c r="I718" s="10">
        <v>110000</v>
      </c>
      <c r="J718" s="11">
        <v>0.25</v>
      </c>
      <c r="K718" s="13">
        <f t="shared" si="27"/>
        <v>440000</v>
      </c>
      <c r="L718" s="4" t="s">
        <v>16</v>
      </c>
      <c r="M718">
        <f>_xlfn.RANK.EQ(I718,I$6:I3212,1)</f>
        <v>1650</v>
      </c>
      <c r="N718">
        <f>_xlfn.RANK.EQ(I718,I$6:I3212,0)</f>
        <v>840</v>
      </c>
    </row>
    <row r="719" spans="2:14" ht="14.25" customHeight="1">
      <c r="B719" s="4" t="s">
        <v>283</v>
      </c>
      <c r="C719" s="4" t="s">
        <v>982</v>
      </c>
      <c r="D719" s="4" t="s">
        <v>983</v>
      </c>
      <c r="E719" s="13">
        <f t="shared" si="26"/>
        <v>800</v>
      </c>
      <c r="F719" s="6">
        <v>550</v>
      </c>
      <c r="G719" s="12" t="s">
        <v>37</v>
      </c>
      <c r="H719" s="12" t="s">
        <v>1086</v>
      </c>
      <c r="I719" s="10">
        <v>132000</v>
      </c>
      <c r="J719" s="11">
        <v>0.3</v>
      </c>
      <c r="K719" s="13">
        <f t="shared" si="27"/>
        <v>440000</v>
      </c>
      <c r="L719" s="4" t="s">
        <v>16</v>
      </c>
      <c r="M719">
        <f>_xlfn.RANK.EQ(I719,I$6:I3213,1)</f>
        <v>1902</v>
      </c>
      <c r="N719">
        <f>_xlfn.RANK.EQ(I719,I$6:I3213,0)</f>
        <v>586</v>
      </c>
    </row>
    <row r="720" spans="2:14" ht="14.25" customHeight="1">
      <c r="B720" s="4" t="s">
        <v>283</v>
      </c>
      <c r="C720" s="4" t="s">
        <v>982</v>
      </c>
      <c r="D720" s="4" t="s">
        <v>983</v>
      </c>
      <c r="E720" s="13">
        <f t="shared" si="26"/>
        <v>900</v>
      </c>
      <c r="F720" s="6">
        <v>475</v>
      </c>
      <c r="G720" s="12" t="s">
        <v>148</v>
      </c>
      <c r="H720" s="12" t="s">
        <v>1087</v>
      </c>
      <c r="I720" s="10">
        <v>106875</v>
      </c>
      <c r="J720" s="11">
        <v>0.25</v>
      </c>
      <c r="K720" s="13">
        <f t="shared" si="27"/>
        <v>427500</v>
      </c>
      <c r="L720" s="4" t="s">
        <v>16</v>
      </c>
      <c r="M720">
        <f>_xlfn.RANK.EQ(I720,I$6:I3214,1)</f>
        <v>1628</v>
      </c>
      <c r="N720">
        <f>_xlfn.RANK.EQ(I720,I$6:I3214,0)</f>
        <v>867</v>
      </c>
    </row>
    <row r="721" spans="2:14" ht="14.25" customHeight="1">
      <c r="B721" s="4" t="s">
        <v>283</v>
      </c>
      <c r="C721" s="4" t="s">
        <v>982</v>
      </c>
      <c r="D721" s="4" t="s">
        <v>983</v>
      </c>
      <c r="E721" s="13">
        <f t="shared" si="26"/>
        <v>950</v>
      </c>
      <c r="F721" s="6">
        <v>575</v>
      </c>
      <c r="G721" s="12" t="s">
        <v>153</v>
      </c>
      <c r="H721" s="12" t="s">
        <v>1087</v>
      </c>
      <c r="I721" s="10">
        <v>109250</v>
      </c>
      <c r="J721" s="11">
        <v>0.2</v>
      </c>
      <c r="K721" s="13">
        <f t="shared" si="27"/>
        <v>546250</v>
      </c>
      <c r="L721" s="4" t="s">
        <v>16</v>
      </c>
      <c r="M721">
        <f>_xlfn.RANK.EQ(I721,I$6:I3215,1)</f>
        <v>1644</v>
      </c>
      <c r="N721">
        <f>_xlfn.RANK.EQ(I721,I$6:I3215,0)</f>
        <v>852</v>
      </c>
    </row>
    <row r="722" spans="2:14" ht="14.25" customHeight="1">
      <c r="B722" s="4" t="s">
        <v>283</v>
      </c>
      <c r="C722" s="4" t="s">
        <v>982</v>
      </c>
      <c r="D722" s="4" t="s">
        <v>983</v>
      </c>
      <c r="E722" s="13">
        <f t="shared" si="26"/>
        <v>450</v>
      </c>
      <c r="F722" s="6">
        <v>1050</v>
      </c>
      <c r="G722" s="12" t="s">
        <v>35</v>
      </c>
      <c r="H722" s="12" t="s">
        <v>1087</v>
      </c>
      <c r="I722" s="10">
        <v>212625</v>
      </c>
      <c r="J722" s="11">
        <v>0.45</v>
      </c>
      <c r="K722" s="13">
        <f t="shared" si="27"/>
        <v>472500</v>
      </c>
      <c r="L722" s="4" t="s">
        <v>16</v>
      </c>
      <c r="M722">
        <f>_xlfn.RANK.EQ(I722,I$6:I3216,1)</f>
        <v>2337</v>
      </c>
      <c r="N722">
        <f>_xlfn.RANK.EQ(I722,I$6:I3216,0)</f>
        <v>159</v>
      </c>
    </row>
    <row r="723" spans="2:14" ht="14.25" customHeight="1">
      <c r="B723" s="4" t="s">
        <v>283</v>
      </c>
      <c r="C723" s="4" t="s">
        <v>982</v>
      </c>
      <c r="D723" s="4" t="s">
        <v>983</v>
      </c>
      <c r="E723" s="13">
        <f t="shared" si="26"/>
        <v>450</v>
      </c>
      <c r="F723" s="6">
        <v>850</v>
      </c>
      <c r="G723" s="12" t="s">
        <v>156</v>
      </c>
      <c r="H723" s="12" t="s">
        <v>1086</v>
      </c>
      <c r="I723" s="10">
        <v>133875</v>
      </c>
      <c r="J723" s="11">
        <v>0.35</v>
      </c>
      <c r="K723" s="13">
        <f t="shared" si="27"/>
        <v>382500</v>
      </c>
      <c r="L723" s="4" t="s">
        <v>16</v>
      </c>
      <c r="M723">
        <f>_xlfn.RANK.EQ(I723,I$6:I3217,1)</f>
        <v>1916</v>
      </c>
      <c r="N723">
        <f>_xlfn.RANK.EQ(I723,I$6:I3217,0)</f>
        <v>577</v>
      </c>
    </row>
    <row r="724" spans="2:14" ht="14.25" customHeight="1">
      <c r="B724" s="4" t="s">
        <v>283</v>
      </c>
      <c r="C724" s="4" t="s">
        <v>982</v>
      </c>
      <c r="D724" s="4" t="s">
        <v>983</v>
      </c>
      <c r="E724" s="13">
        <f t="shared" si="26"/>
        <v>350</v>
      </c>
      <c r="F724" s="6">
        <v>850</v>
      </c>
      <c r="G724" s="12" t="s">
        <v>99</v>
      </c>
      <c r="H724" s="12" t="s">
        <v>1087</v>
      </c>
      <c r="I724" s="10">
        <v>74375</v>
      </c>
      <c r="J724" s="11">
        <v>0.25</v>
      </c>
      <c r="K724" s="13">
        <f t="shared" si="27"/>
        <v>297500</v>
      </c>
      <c r="L724" s="4" t="s">
        <v>16</v>
      </c>
      <c r="M724">
        <f>_xlfn.RANK.EQ(I724,I$6:I3218,1)</f>
        <v>1072</v>
      </c>
      <c r="N724">
        <f>_xlfn.RANK.EQ(I724,I$6:I3218,0)</f>
        <v>1420</v>
      </c>
    </row>
    <row r="725" spans="2:14" ht="14.25" customHeight="1">
      <c r="B725" s="4" t="s">
        <v>283</v>
      </c>
      <c r="C725" s="4" t="s">
        <v>982</v>
      </c>
      <c r="D725" s="4" t="s">
        <v>983</v>
      </c>
      <c r="E725" s="13">
        <f t="shared" si="26"/>
        <v>400</v>
      </c>
      <c r="F725" s="6">
        <v>700</v>
      </c>
      <c r="G725" s="12" t="s">
        <v>159</v>
      </c>
      <c r="H725" s="12" t="s">
        <v>1086</v>
      </c>
      <c r="I725" s="10">
        <v>84000</v>
      </c>
      <c r="J725" s="11">
        <v>0.3</v>
      </c>
      <c r="K725" s="13">
        <f t="shared" si="27"/>
        <v>280000</v>
      </c>
      <c r="L725" s="4" t="s">
        <v>16</v>
      </c>
      <c r="M725">
        <f>_xlfn.RANK.EQ(I725,I$6:I3219,1)</f>
        <v>1263</v>
      </c>
      <c r="N725">
        <f>_xlfn.RANK.EQ(I725,I$6:I3219,0)</f>
        <v>1212</v>
      </c>
    </row>
    <row r="726" spans="2:14" ht="14.25" customHeight="1">
      <c r="B726" s="4" t="s">
        <v>984</v>
      </c>
      <c r="C726" s="4" t="s">
        <v>985</v>
      </c>
      <c r="D726" s="4" t="s">
        <v>986</v>
      </c>
      <c r="E726" s="13">
        <f t="shared" si="26"/>
        <v>550</v>
      </c>
      <c r="F726" s="6">
        <v>750</v>
      </c>
      <c r="G726" s="12" t="s">
        <v>161</v>
      </c>
      <c r="H726" s="12" t="s">
        <v>1087</v>
      </c>
      <c r="I726" s="10">
        <v>144375</v>
      </c>
      <c r="J726" s="11">
        <v>0.35</v>
      </c>
      <c r="K726" s="13">
        <f t="shared" si="27"/>
        <v>412500</v>
      </c>
      <c r="L726" s="4" t="s">
        <v>16</v>
      </c>
      <c r="M726">
        <f>_xlfn.RANK.EQ(I726,I$6:I3220,1)</f>
        <v>1998</v>
      </c>
      <c r="N726">
        <f>_xlfn.RANK.EQ(I726,I$6:I3220,0)</f>
        <v>488</v>
      </c>
    </row>
    <row r="727" spans="2:14" ht="14.25" customHeight="1">
      <c r="B727" s="4" t="s">
        <v>984</v>
      </c>
      <c r="C727" s="4" t="s">
        <v>985</v>
      </c>
      <c r="D727" s="4" t="s">
        <v>986</v>
      </c>
      <c r="E727" s="13">
        <f t="shared" si="26"/>
        <v>450</v>
      </c>
      <c r="F727" s="6">
        <v>850</v>
      </c>
      <c r="G727" s="12" t="s">
        <v>163</v>
      </c>
      <c r="H727" s="12" t="s">
        <v>1086</v>
      </c>
      <c r="I727" s="10">
        <v>191250</v>
      </c>
      <c r="J727" s="11">
        <v>0.5</v>
      </c>
      <c r="K727" s="13">
        <f t="shared" si="27"/>
        <v>382500</v>
      </c>
      <c r="L727" s="4" t="s">
        <v>16</v>
      </c>
      <c r="M727">
        <f>_xlfn.RANK.EQ(I727,I$6:I3221,1)</f>
        <v>2285</v>
      </c>
      <c r="N727">
        <f>_xlfn.RANK.EQ(I727,I$6:I3221,0)</f>
        <v>210</v>
      </c>
    </row>
    <row r="728" spans="2:14" ht="14.25" customHeight="1">
      <c r="B728" s="4" t="s">
        <v>984</v>
      </c>
      <c r="C728" s="4" t="s">
        <v>985</v>
      </c>
      <c r="D728" s="4" t="s">
        <v>986</v>
      </c>
      <c r="E728" s="13">
        <f t="shared" si="26"/>
        <v>450</v>
      </c>
      <c r="F728" s="6">
        <v>1100</v>
      </c>
      <c r="G728" s="12" t="s">
        <v>165</v>
      </c>
      <c r="H728" s="12" t="s">
        <v>1087</v>
      </c>
      <c r="I728" s="10">
        <v>222750</v>
      </c>
      <c r="J728" s="11">
        <v>0.45</v>
      </c>
      <c r="K728" s="13">
        <f t="shared" si="27"/>
        <v>495000</v>
      </c>
      <c r="L728" s="4" t="s">
        <v>16</v>
      </c>
      <c r="M728">
        <f>_xlfn.RANK.EQ(I728,I$6:I3222,1)</f>
        <v>2366</v>
      </c>
      <c r="N728">
        <f>_xlfn.RANK.EQ(I728,I$6:I3222,0)</f>
        <v>129</v>
      </c>
    </row>
    <row r="729" spans="2:14" ht="14.25" customHeight="1">
      <c r="B729" s="4" t="s">
        <v>984</v>
      </c>
      <c r="C729" s="4" t="s">
        <v>985</v>
      </c>
      <c r="D729" s="4" t="s">
        <v>986</v>
      </c>
      <c r="E729" s="13">
        <f t="shared" si="26"/>
        <v>450</v>
      </c>
      <c r="F729" s="6">
        <v>750</v>
      </c>
      <c r="G729" s="12" t="s">
        <v>167</v>
      </c>
      <c r="H729" s="12" t="s">
        <v>1086</v>
      </c>
      <c r="I729" s="10">
        <v>118125</v>
      </c>
      <c r="J729" s="11">
        <v>0.35</v>
      </c>
      <c r="K729" s="13">
        <f t="shared" si="27"/>
        <v>337500</v>
      </c>
      <c r="L729" s="4" t="s">
        <v>16</v>
      </c>
      <c r="M729">
        <f>_xlfn.RANK.EQ(I729,I$6:I3223,1)</f>
        <v>1753</v>
      </c>
      <c r="N729">
        <f>_xlfn.RANK.EQ(I729,I$6:I3223,0)</f>
        <v>735</v>
      </c>
    </row>
    <row r="730" spans="2:14" ht="14.25" customHeight="1">
      <c r="B730" s="4" t="s">
        <v>984</v>
      </c>
      <c r="C730" s="4" t="s">
        <v>985</v>
      </c>
      <c r="D730" s="4" t="s">
        <v>986</v>
      </c>
      <c r="E730" s="13">
        <f t="shared" si="26"/>
        <v>350</v>
      </c>
      <c r="F730" s="6">
        <v>800</v>
      </c>
      <c r="G730" s="12" t="s">
        <v>169</v>
      </c>
      <c r="H730" s="12" t="s">
        <v>1087</v>
      </c>
      <c r="I730" s="10">
        <v>70000</v>
      </c>
      <c r="J730" s="11">
        <v>0.25</v>
      </c>
      <c r="K730" s="13">
        <f t="shared" si="27"/>
        <v>280000</v>
      </c>
      <c r="L730" s="4" t="s">
        <v>16</v>
      </c>
      <c r="M730">
        <f>_xlfn.RANK.EQ(I730,I$6:I3224,1)</f>
        <v>985</v>
      </c>
      <c r="N730">
        <f>_xlfn.RANK.EQ(I730,I$6:I3224,0)</f>
        <v>1497</v>
      </c>
    </row>
    <row r="731" spans="2:14" ht="14.25" customHeight="1">
      <c r="B731" s="4" t="s">
        <v>984</v>
      </c>
      <c r="C731" s="4" t="s">
        <v>985</v>
      </c>
      <c r="D731" s="4" t="s">
        <v>986</v>
      </c>
      <c r="E731" s="13">
        <f t="shared" si="26"/>
        <v>400</v>
      </c>
      <c r="F731" s="6">
        <v>675</v>
      </c>
      <c r="G731" s="12" t="s">
        <v>27</v>
      </c>
      <c r="H731" s="12" t="s">
        <v>1087</v>
      </c>
      <c r="I731" s="10">
        <v>81000</v>
      </c>
      <c r="J731" s="11">
        <v>0.3</v>
      </c>
      <c r="K731" s="13">
        <f t="shared" si="27"/>
        <v>270000</v>
      </c>
      <c r="L731" s="4" t="s">
        <v>16</v>
      </c>
      <c r="M731">
        <f>_xlfn.RANK.EQ(I731,I$6:I3225,1)</f>
        <v>1203</v>
      </c>
      <c r="N731">
        <f>_xlfn.RANK.EQ(I731,I$6:I3225,0)</f>
        <v>1279</v>
      </c>
    </row>
    <row r="732" spans="2:14" ht="14.25" customHeight="1">
      <c r="B732" s="4" t="s">
        <v>984</v>
      </c>
      <c r="C732" s="4" t="s">
        <v>985</v>
      </c>
      <c r="D732" s="4" t="s">
        <v>986</v>
      </c>
      <c r="E732" s="13">
        <f t="shared" si="26"/>
        <v>550</v>
      </c>
      <c r="F732" s="6">
        <v>750</v>
      </c>
      <c r="G732" s="12" t="s">
        <v>172</v>
      </c>
      <c r="H732" s="12" t="s">
        <v>1087</v>
      </c>
      <c r="I732" s="10">
        <v>144375</v>
      </c>
      <c r="J732" s="11">
        <v>0.35</v>
      </c>
      <c r="K732" s="13">
        <f t="shared" si="27"/>
        <v>412500</v>
      </c>
      <c r="L732" s="4" t="s">
        <v>16</v>
      </c>
      <c r="M732">
        <f>_xlfn.RANK.EQ(I732,I$6:I3226,1)</f>
        <v>1998</v>
      </c>
      <c r="N732">
        <f>_xlfn.RANK.EQ(I732,I$6:I3226,0)</f>
        <v>488</v>
      </c>
    </row>
    <row r="733" spans="2:14" ht="14.25" customHeight="1">
      <c r="B733" s="4" t="s">
        <v>984</v>
      </c>
      <c r="C733" s="4" t="s">
        <v>985</v>
      </c>
      <c r="D733" s="4" t="s">
        <v>986</v>
      </c>
      <c r="E733" s="13">
        <f t="shared" si="26"/>
        <v>450</v>
      </c>
      <c r="F733" s="6">
        <v>850</v>
      </c>
      <c r="G733" s="12" t="s">
        <v>174</v>
      </c>
      <c r="H733" s="12" t="s">
        <v>1087</v>
      </c>
      <c r="I733" s="10">
        <v>191250</v>
      </c>
      <c r="J733" s="11">
        <v>0.5</v>
      </c>
      <c r="K733" s="13">
        <f t="shared" si="27"/>
        <v>382500</v>
      </c>
      <c r="L733" s="4" t="s">
        <v>16</v>
      </c>
      <c r="M733">
        <f>_xlfn.RANK.EQ(I733,I$6:I3227,1)</f>
        <v>2285</v>
      </c>
      <c r="N733">
        <f>_xlfn.RANK.EQ(I733,I$6:I3227,0)</f>
        <v>210</v>
      </c>
    </row>
    <row r="734" spans="2:14" ht="14.25" customHeight="1">
      <c r="B734" s="4" t="s">
        <v>984</v>
      </c>
      <c r="C734" s="4" t="s">
        <v>985</v>
      </c>
      <c r="D734" s="4" t="s">
        <v>986</v>
      </c>
      <c r="E734" s="13">
        <f t="shared" si="26"/>
        <v>450</v>
      </c>
      <c r="F734" s="6">
        <v>1070</v>
      </c>
      <c r="G734" s="12" t="s">
        <v>176</v>
      </c>
      <c r="H734" s="12" t="s">
        <v>1087</v>
      </c>
      <c r="I734" s="10">
        <v>216675</v>
      </c>
      <c r="J734" s="11">
        <v>0.45</v>
      </c>
      <c r="K734" s="13">
        <f t="shared" si="27"/>
        <v>481500</v>
      </c>
      <c r="L734" s="4" t="s">
        <v>16</v>
      </c>
      <c r="M734">
        <f>_xlfn.RANK.EQ(I734,I$6:I3228,1)</f>
        <v>2350</v>
      </c>
      <c r="N734">
        <f>_xlfn.RANK.EQ(I734,I$6:I3228,0)</f>
        <v>146</v>
      </c>
    </row>
    <row r="735" spans="2:14" ht="14.25" customHeight="1">
      <c r="B735" s="4" t="s">
        <v>984</v>
      </c>
      <c r="C735" s="4" t="s">
        <v>985</v>
      </c>
      <c r="D735" s="4" t="s">
        <v>986</v>
      </c>
      <c r="E735" s="13">
        <f t="shared" si="26"/>
        <v>450</v>
      </c>
      <c r="F735" s="6">
        <v>750</v>
      </c>
      <c r="G735" s="12" t="s">
        <v>178</v>
      </c>
      <c r="H735" s="12" t="s">
        <v>1087</v>
      </c>
      <c r="I735" s="10">
        <v>118125</v>
      </c>
      <c r="J735" s="11">
        <v>0.35</v>
      </c>
      <c r="K735" s="13">
        <f t="shared" si="27"/>
        <v>337500</v>
      </c>
      <c r="L735" s="4" t="s">
        <v>16</v>
      </c>
      <c r="M735">
        <f>_xlfn.RANK.EQ(I735,I$6:I3229,1)</f>
        <v>1753</v>
      </c>
      <c r="N735">
        <f>_xlfn.RANK.EQ(I735,I$6:I3229,0)</f>
        <v>735</v>
      </c>
    </row>
    <row r="736" spans="2:14" ht="14.25" customHeight="1">
      <c r="B736" s="4" t="s">
        <v>984</v>
      </c>
      <c r="C736" s="4" t="s">
        <v>985</v>
      </c>
      <c r="D736" s="4" t="s">
        <v>986</v>
      </c>
      <c r="E736" s="13">
        <f t="shared" si="26"/>
        <v>350</v>
      </c>
      <c r="F736" s="6">
        <v>775</v>
      </c>
      <c r="G736" s="12" t="s">
        <v>180</v>
      </c>
      <c r="H736" s="12" t="s">
        <v>1087</v>
      </c>
      <c r="I736" s="10">
        <v>67812.5</v>
      </c>
      <c r="J736" s="11">
        <v>0.25</v>
      </c>
      <c r="K736" s="13">
        <f t="shared" si="27"/>
        <v>271250</v>
      </c>
      <c r="L736" s="4" t="s">
        <v>16</v>
      </c>
      <c r="M736">
        <f>_xlfn.RANK.EQ(I736,I$6:I3230,1)</f>
        <v>962</v>
      </c>
      <c r="N736">
        <f>_xlfn.RANK.EQ(I736,I$6:I3230,0)</f>
        <v>1534</v>
      </c>
    </row>
    <row r="737" spans="2:14" ht="14.25" customHeight="1">
      <c r="B737" s="4" t="s">
        <v>984</v>
      </c>
      <c r="C737" s="4" t="s">
        <v>985</v>
      </c>
      <c r="D737" s="4" t="s">
        <v>986</v>
      </c>
      <c r="E737" s="13">
        <f t="shared" si="26"/>
        <v>400</v>
      </c>
      <c r="F737" s="6">
        <v>625</v>
      </c>
      <c r="G737" s="12" t="s">
        <v>182</v>
      </c>
      <c r="H737" s="12" t="s">
        <v>1087</v>
      </c>
      <c r="I737" s="10">
        <v>75000</v>
      </c>
      <c r="J737" s="11">
        <v>0.3</v>
      </c>
      <c r="K737" s="13">
        <f t="shared" si="27"/>
        <v>250000</v>
      </c>
      <c r="L737" s="4" t="s">
        <v>16</v>
      </c>
      <c r="M737">
        <f>_xlfn.RANK.EQ(I737,I$6:I3231,1)</f>
        <v>1086</v>
      </c>
      <c r="N737">
        <f>_xlfn.RANK.EQ(I737,I$6:I3231,0)</f>
        <v>1392</v>
      </c>
    </row>
    <row r="738" spans="2:14" ht="14.25" customHeight="1">
      <c r="B738" s="4" t="s">
        <v>984</v>
      </c>
      <c r="C738" s="4" t="s">
        <v>985</v>
      </c>
      <c r="D738" s="4" t="s">
        <v>986</v>
      </c>
      <c r="E738" s="13">
        <f t="shared" si="26"/>
        <v>550</v>
      </c>
      <c r="F738" s="6">
        <v>675</v>
      </c>
      <c r="G738" s="12" t="s">
        <v>143</v>
      </c>
      <c r="H738" s="12" t="s">
        <v>1087</v>
      </c>
      <c r="I738" s="10">
        <v>129937.5</v>
      </c>
      <c r="J738" s="11">
        <v>0.35</v>
      </c>
      <c r="K738" s="13">
        <f t="shared" si="27"/>
        <v>371250</v>
      </c>
      <c r="L738" s="4" t="s">
        <v>16</v>
      </c>
      <c r="M738">
        <f>_xlfn.RANK.EQ(I738,I$6:I3232,1)</f>
        <v>1875</v>
      </c>
      <c r="N738">
        <f>_xlfn.RANK.EQ(I738,I$6:I3232,0)</f>
        <v>616</v>
      </c>
    </row>
    <row r="739" spans="2:14" ht="14.25" customHeight="1">
      <c r="B739" s="4" t="s">
        <v>984</v>
      </c>
      <c r="C739" s="4" t="s">
        <v>985</v>
      </c>
      <c r="D739" s="4" t="s">
        <v>986</v>
      </c>
      <c r="E739" s="13">
        <f t="shared" si="26"/>
        <v>450</v>
      </c>
      <c r="F739" s="6">
        <v>775</v>
      </c>
      <c r="G739" s="12" t="s">
        <v>185</v>
      </c>
      <c r="H739" s="12" t="s">
        <v>1087</v>
      </c>
      <c r="I739" s="10">
        <v>174375</v>
      </c>
      <c r="J739" s="11">
        <v>0.5</v>
      </c>
      <c r="K739" s="13">
        <f t="shared" si="27"/>
        <v>348750</v>
      </c>
      <c r="L739" s="4" t="s">
        <v>16</v>
      </c>
      <c r="M739">
        <f>_xlfn.RANK.EQ(I739,I$6:I3233,1)</f>
        <v>2208</v>
      </c>
      <c r="N739">
        <f>_xlfn.RANK.EQ(I739,I$6:I3233,0)</f>
        <v>288</v>
      </c>
    </row>
    <row r="740" spans="2:14" ht="14.25" customHeight="1">
      <c r="B740" s="4" t="s">
        <v>984</v>
      </c>
      <c r="C740" s="4" t="s">
        <v>985</v>
      </c>
      <c r="D740" s="4" t="s">
        <v>986</v>
      </c>
      <c r="E740" s="13">
        <f t="shared" si="26"/>
        <v>450</v>
      </c>
      <c r="F740" s="6">
        <v>1025</v>
      </c>
      <c r="G740" s="12" t="s">
        <v>187</v>
      </c>
      <c r="H740" s="12" t="s">
        <v>1086</v>
      </c>
      <c r="I740" s="10">
        <v>207562.5</v>
      </c>
      <c r="J740" s="11">
        <v>0.45</v>
      </c>
      <c r="K740" s="13">
        <f t="shared" si="27"/>
        <v>461250</v>
      </c>
      <c r="L740" s="4" t="s">
        <v>16</v>
      </c>
      <c r="M740">
        <f>_xlfn.RANK.EQ(I740,I$6:I3234,1)</f>
        <v>2330</v>
      </c>
      <c r="N740">
        <f>_xlfn.RANK.EQ(I740,I$6:I3234,0)</f>
        <v>166</v>
      </c>
    </row>
    <row r="741" spans="2:14" ht="14.25" customHeight="1">
      <c r="B741" s="4" t="s">
        <v>984</v>
      </c>
      <c r="C741" s="4" t="s">
        <v>985</v>
      </c>
      <c r="D741" s="4" t="s">
        <v>986</v>
      </c>
      <c r="E741" s="13">
        <f t="shared" si="26"/>
        <v>450</v>
      </c>
      <c r="F741" s="6">
        <v>725</v>
      </c>
      <c r="G741" s="12" t="s">
        <v>189</v>
      </c>
      <c r="H741" s="12" t="s">
        <v>1087</v>
      </c>
      <c r="I741" s="10">
        <v>114187.5</v>
      </c>
      <c r="J741" s="11">
        <v>0.35</v>
      </c>
      <c r="K741" s="13">
        <f t="shared" si="27"/>
        <v>326250</v>
      </c>
      <c r="L741" s="4" t="s">
        <v>16</v>
      </c>
      <c r="M741">
        <f>_xlfn.RANK.EQ(I741,I$6:I3235,1)</f>
        <v>1709</v>
      </c>
      <c r="N741">
        <f>_xlfn.RANK.EQ(I741,I$6:I3235,0)</f>
        <v>787</v>
      </c>
    </row>
    <row r="742" spans="2:14" ht="14.25" customHeight="1">
      <c r="B742" s="4" t="s">
        <v>984</v>
      </c>
      <c r="C742" s="4" t="s">
        <v>985</v>
      </c>
      <c r="D742" s="4" t="s">
        <v>986</v>
      </c>
      <c r="E742" s="13">
        <f t="shared" si="26"/>
        <v>350</v>
      </c>
      <c r="F742" s="6">
        <v>725</v>
      </c>
      <c r="G742" s="12" t="s">
        <v>191</v>
      </c>
      <c r="H742" s="12" t="s">
        <v>1086</v>
      </c>
      <c r="I742" s="10">
        <v>63437.5</v>
      </c>
      <c r="J742" s="11">
        <v>0.25</v>
      </c>
      <c r="K742" s="13">
        <f t="shared" si="27"/>
        <v>253750</v>
      </c>
      <c r="L742" s="4" t="s">
        <v>16</v>
      </c>
      <c r="M742">
        <f>_xlfn.RANK.EQ(I742,I$6:I3236,1)</f>
        <v>882</v>
      </c>
      <c r="N742">
        <f>_xlfn.RANK.EQ(I742,I$6:I3236,0)</f>
        <v>1614</v>
      </c>
    </row>
    <row r="743" spans="2:14" ht="14.25" customHeight="1">
      <c r="B743" s="4" t="s">
        <v>984</v>
      </c>
      <c r="C743" s="4" t="s">
        <v>985</v>
      </c>
      <c r="D743" s="4" t="s">
        <v>986</v>
      </c>
      <c r="E743" s="13">
        <f t="shared" si="26"/>
        <v>400</v>
      </c>
      <c r="F743" s="6">
        <v>650</v>
      </c>
      <c r="G743" s="12" t="s">
        <v>193</v>
      </c>
      <c r="H743" s="12" t="s">
        <v>1087</v>
      </c>
      <c r="I743" s="10">
        <v>78000</v>
      </c>
      <c r="J743" s="11">
        <v>0.3</v>
      </c>
      <c r="K743" s="13">
        <f t="shared" si="27"/>
        <v>260000</v>
      </c>
      <c r="L743" s="4" t="s">
        <v>16</v>
      </c>
      <c r="M743">
        <f>_xlfn.RANK.EQ(I743,I$6:I3237,1)</f>
        <v>1140</v>
      </c>
      <c r="N743">
        <f>_xlfn.RANK.EQ(I743,I$6:I3237,0)</f>
        <v>1346</v>
      </c>
    </row>
    <row r="744" spans="2:14" ht="14.25" customHeight="1">
      <c r="B744" s="4" t="s">
        <v>984</v>
      </c>
      <c r="C744" s="4" t="s">
        <v>985</v>
      </c>
      <c r="D744" s="4" t="s">
        <v>986</v>
      </c>
      <c r="E744" s="13">
        <f t="shared" si="26"/>
        <v>550</v>
      </c>
      <c r="F744" s="6">
        <v>675</v>
      </c>
      <c r="G744" s="12" t="s">
        <v>195</v>
      </c>
      <c r="H744" s="12" t="s">
        <v>1087</v>
      </c>
      <c r="I744" s="10">
        <v>129937.5</v>
      </c>
      <c r="J744" s="11">
        <v>0.35</v>
      </c>
      <c r="K744" s="13">
        <f t="shared" si="27"/>
        <v>371250</v>
      </c>
      <c r="L744" s="4" t="s">
        <v>16</v>
      </c>
      <c r="M744">
        <f>_xlfn.RANK.EQ(I744,I$6:I3238,1)</f>
        <v>1875</v>
      </c>
      <c r="N744">
        <f>_xlfn.RANK.EQ(I744,I$6:I3238,0)</f>
        <v>616</v>
      </c>
    </row>
    <row r="745" spans="2:14" ht="14.25" customHeight="1">
      <c r="B745" s="4" t="s">
        <v>984</v>
      </c>
      <c r="C745" s="4" t="s">
        <v>985</v>
      </c>
      <c r="D745" s="4" t="s">
        <v>986</v>
      </c>
      <c r="E745" s="13">
        <f t="shared" si="26"/>
        <v>450</v>
      </c>
      <c r="F745" s="6">
        <v>800</v>
      </c>
      <c r="G745" s="12" t="s">
        <v>197</v>
      </c>
      <c r="H745" s="12" t="s">
        <v>1086</v>
      </c>
      <c r="I745" s="10">
        <v>180000</v>
      </c>
      <c r="J745" s="11">
        <v>0.5</v>
      </c>
      <c r="K745" s="13">
        <f t="shared" si="27"/>
        <v>360000</v>
      </c>
      <c r="L745" s="4" t="s">
        <v>16</v>
      </c>
      <c r="M745">
        <f>_xlfn.RANK.EQ(I745,I$6:I3239,1)</f>
        <v>2230</v>
      </c>
      <c r="N745">
        <f>_xlfn.RANK.EQ(I745,I$6:I3239,0)</f>
        <v>256</v>
      </c>
    </row>
    <row r="746" spans="2:14" ht="14.25" customHeight="1">
      <c r="B746" s="4" t="s">
        <v>984</v>
      </c>
      <c r="C746" s="4" t="s">
        <v>985</v>
      </c>
      <c r="D746" s="4" t="s">
        <v>986</v>
      </c>
      <c r="E746" s="13">
        <f t="shared" si="26"/>
        <v>550</v>
      </c>
      <c r="F746" s="6">
        <v>1070</v>
      </c>
      <c r="G746" s="12" t="s">
        <v>199</v>
      </c>
      <c r="H746" s="12" t="s">
        <v>1087</v>
      </c>
      <c r="I746" s="10">
        <v>264825</v>
      </c>
      <c r="J746" s="11">
        <v>0.45</v>
      </c>
      <c r="K746" s="13">
        <f t="shared" si="27"/>
        <v>588500</v>
      </c>
      <c r="L746" s="4" t="s">
        <v>16</v>
      </c>
      <c r="M746">
        <f>_xlfn.RANK.EQ(I746,I$6:I3240,1)</f>
        <v>2434</v>
      </c>
      <c r="N746">
        <f>_xlfn.RANK.EQ(I746,I$6:I3240,0)</f>
        <v>62</v>
      </c>
    </row>
    <row r="747" spans="2:14" ht="14.25" customHeight="1">
      <c r="B747" s="4" t="s">
        <v>984</v>
      </c>
      <c r="C747" s="4" t="s">
        <v>985</v>
      </c>
      <c r="D747" s="4" t="s">
        <v>986</v>
      </c>
      <c r="E747" s="13">
        <f t="shared" si="26"/>
        <v>550</v>
      </c>
      <c r="F747" s="6">
        <v>775</v>
      </c>
      <c r="G747" s="12" t="s">
        <v>201</v>
      </c>
      <c r="H747" s="12" t="s">
        <v>1086</v>
      </c>
      <c r="I747" s="10">
        <v>149187.5</v>
      </c>
      <c r="J747" s="11">
        <v>0.35</v>
      </c>
      <c r="K747" s="13">
        <f t="shared" si="27"/>
        <v>426250</v>
      </c>
      <c r="L747" s="4" t="s">
        <v>16</v>
      </c>
      <c r="M747">
        <f>_xlfn.RANK.EQ(I747,I$6:I3241,1)</f>
        <v>2049</v>
      </c>
      <c r="N747">
        <f>_xlfn.RANK.EQ(I747,I$6:I3241,0)</f>
        <v>445</v>
      </c>
    </row>
    <row r="748" spans="2:14" ht="14.25" customHeight="1">
      <c r="B748" s="4" t="s">
        <v>984</v>
      </c>
      <c r="C748" s="4" t="s">
        <v>985</v>
      </c>
      <c r="D748" s="4" t="s">
        <v>986</v>
      </c>
      <c r="E748" s="13">
        <f t="shared" si="26"/>
        <v>500</v>
      </c>
      <c r="F748" s="6">
        <v>750</v>
      </c>
      <c r="G748" s="12" t="s">
        <v>203</v>
      </c>
      <c r="H748" s="12" t="s">
        <v>1087</v>
      </c>
      <c r="I748" s="10">
        <v>93750</v>
      </c>
      <c r="J748" s="11">
        <v>0.25</v>
      </c>
      <c r="K748" s="13">
        <f t="shared" si="27"/>
        <v>375000</v>
      </c>
      <c r="L748" s="4" t="s">
        <v>16</v>
      </c>
      <c r="M748">
        <f>_xlfn.RANK.EQ(I748,I$6:I3242,1)</f>
        <v>1449</v>
      </c>
      <c r="N748">
        <f>_xlfn.RANK.EQ(I748,I$6:I3242,0)</f>
        <v>1042</v>
      </c>
    </row>
    <row r="749" spans="2:14" ht="14.25" customHeight="1">
      <c r="B749" s="4" t="s">
        <v>984</v>
      </c>
      <c r="C749" s="4" t="s">
        <v>985</v>
      </c>
      <c r="D749" s="4" t="s">
        <v>986</v>
      </c>
      <c r="E749" s="13">
        <f t="shared" si="26"/>
        <v>500</v>
      </c>
      <c r="F749" s="6">
        <v>700</v>
      </c>
      <c r="G749" s="12" t="s">
        <v>205</v>
      </c>
      <c r="H749" s="12" t="s">
        <v>1087</v>
      </c>
      <c r="I749" s="10">
        <v>105000</v>
      </c>
      <c r="J749" s="11">
        <v>0.3</v>
      </c>
      <c r="K749" s="13">
        <f t="shared" si="27"/>
        <v>350000</v>
      </c>
      <c r="L749" s="4" t="s">
        <v>16</v>
      </c>
      <c r="M749">
        <f>_xlfn.RANK.EQ(I749,I$6:I3243,1)</f>
        <v>1596</v>
      </c>
      <c r="N749">
        <f>_xlfn.RANK.EQ(I749,I$6:I3243,0)</f>
        <v>879</v>
      </c>
    </row>
    <row r="750" spans="2:14" ht="14.25" customHeight="1">
      <c r="B750" s="4" t="s">
        <v>984</v>
      </c>
      <c r="C750" s="4" t="s">
        <v>985</v>
      </c>
      <c r="D750" s="4" t="s">
        <v>986</v>
      </c>
      <c r="E750" s="13">
        <f t="shared" si="26"/>
        <v>600</v>
      </c>
      <c r="F750" s="6">
        <v>725</v>
      </c>
      <c r="G750" s="12" t="s">
        <v>207</v>
      </c>
      <c r="H750" s="12" t="s">
        <v>1087</v>
      </c>
      <c r="I750" s="10">
        <v>152250</v>
      </c>
      <c r="J750" s="11">
        <v>0.35</v>
      </c>
      <c r="K750" s="13">
        <f t="shared" si="27"/>
        <v>435000</v>
      </c>
      <c r="L750" s="4" t="s">
        <v>16</v>
      </c>
      <c r="M750">
        <f>_xlfn.RANK.EQ(I750,I$6:I3244,1)</f>
        <v>2072</v>
      </c>
      <c r="N750">
        <f>_xlfn.RANK.EQ(I750,I$6:I3244,0)</f>
        <v>424</v>
      </c>
    </row>
    <row r="751" spans="2:14" ht="14.25" customHeight="1">
      <c r="B751" s="4" t="s">
        <v>984</v>
      </c>
      <c r="C751" s="4" t="s">
        <v>985</v>
      </c>
      <c r="D751" s="4" t="s">
        <v>986</v>
      </c>
      <c r="E751" s="13">
        <f t="shared" si="26"/>
        <v>650</v>
      </c>
      <c r="F751" s="6">
        <v>825</v>
      </c>
      <c r="G751" s="12" t="s">
        <v>209</v>
      </c>
      <c r="H751" s="12" t="s">
        <v>1087</v>
      </c>
      <c r="I751" s="10">
        <v>268125</v>
      </c>
      <c r="J751" s="11">
        <v>0.5</v>
      </c>
      <c r="K751" s="13">
        <f t="shared" si="27"/>
        <v>536250</v>
      </c>
      <c r="L751" s="4" t="s">
        <v>16</v>
      </c>
      <c r="M751">
        <f>_xlfn.RANK.EQ(I751,I$6:I3245,1)</f>
        <v>2438</v>
      </c>
      <c r="N751">
        <f>_xlfn.RANK.EQ(I751,I$6:I3245,0)</f>
        <v>57</v>
      </c>
    </row>
    <row r="752" spans="2:14" ht="14.25" customHeight="1">
      <c r="B752" s="4" t="s">
        <v>984</v>
      </c>
      <c r="C752" s="4" t="s">
        <v>985</v>
      </c>
      <c r="D752" s="4" t="s">
        <v>986</v>
      </c>
      <c r="E752" s="13">
        <f t="shared" si="26"/>
        <v>600</v>
      </c>
      <c r="F752" s="6">
        <v>1075</v>
      </c>
      <c r="G752" s="12" t="s">
        <v>211</v>
      </c>
      <c r="H752" s="12" t="s">
        <v>1086</v>
      </c>
      <c r="I752" s="10">
        <v>290250</v>
      </c>
      <c r="J752" s="11">
        <v>0.45</v>
      </c>
      <c r="K752" s="13">
        <f t="shared" si="27"/>
        <v>645000</v>
      </c>
      <c r="L752" s="4" t="s">
        <v>16</v>
      </c>
      <c r="M752">
        <f>_xlfn.RANK.EQ(I752,I$6:I3246,1)</f>
        <v>2460</v>
      </c>
      <c r="N752">
        <f>_xlfn.RANK.EQ(I752,I$6:I3246,0)</f>
        <v>36</v>
      </c>
    </row>
    <row r="753" spans="2:14" ht="14.25" customHeight="1">
      <c r="B753" s="4" t="s">
        <v>984</v>
      </c>
      <c r="C753" s="4" t="s">
        <v>985</v>
      </c>
      <c r="D753" s="4" t="s">
        <v>986</v>
      </c>
      <c r="E753" s="13">
        <f t="shared" si="26"/>
        <v>550</v>
      </c>
      <c r="F753" s="6">
        <v>825</v>
      </c>
      <c r="G753" s="12" t="s">
        <v>213</v>
      </c>
      <c r="H753" s="12" t="s">
        <v>1087</v>
      </c>
      <c r="I753" s="10">
        <v>158812.5</v>
      </c>
      <c r="J753" s="11">
        <v>0.35</v>
      </c>
      <c r="K753" s="13">
        <f t="shared" si="27"/>
        <v>453750</v>
      </c>
      <c r="L753" s="4" t="s">
        <v>16</v>
      </c>
      <c r="M753">
        <f>_xlfn.RANK.EQ(I753,I$6:I3247,1)</f>
        <v>2105</v>
      </c>
      <c r="N753">
        <f>_xlfn.RANK.EQ(I753,I$6:I3247,0)</f>
        <v>390</v>
      </c>
    </row>
    <row r="754" spans="2:14" ht="14.25" customHeight="1">
      <c r="B754" s="4" t="s">
        <v>984</v>
      </c>
      <c r="C754" s="4" t="s">
        <v>985</v>
      </c>
      <c r="D754" s="4" t="s">
        <v>986</v>
      </c>
      <c r="E754" s="13">
        <f t="shared" si="26"/>
        <v>500</v>
      </c>
      <c r="F754" s="6">
        <v>800</v>
      </c>
      <c r="G754" s="12" t="s">
        <v>215</v>
      </c>
      <c r="H754" s="12" t="s">
        <v>1087</v>
      </c>
      <c r="I754" s="10">
        <v>100000</v>
      </c>
      <c r="J754" s="11">
        <v>0.25</v>
      </c>
      <c r="K754" s="13">
        <f t="shared" si="27"/>
        <v>400000</v>
      </c>
      <c r="L754" s="4" t="s">
        <v>16</v>
      </c>
      <c r="M754">
        <f>_xlfn.RANK.EQ(I754,I$6:I3248,1)</f>
        <v>1530</v>
      </c>
      <c r="N754">
        <f>_xlfn.RANK.EQ(I754,I$6:I3248,0)</f>
        <v>949</v>
      </c>
    </row>
    <row r="755" spans="2:14" ht="14.25" customHeight="1">
      <c r="B755" s="4" t="s">
        <v>984</v>
      </c>
      <c r="C755" s="4" t="s">
        <v>985</v>
      </c>
      <c r="D755" s="4" t="s">
        <v>986</v>
      </c>
      <c r="E755" s="13">
        <f t="shared" si="26"/>
        <v>500</v>
      </c>
      <c r="F755" s="6">
        <v>775</v>
      </c>
      <c r="G755" s="12" t="s">
        <v>217</v>
      </c>
      <c r="H755" s="12" t="s">
        <v>1087</v>
      </c>
      <c r="I755" s="10">
        <v>116250</v>
      </c>
      <c r="J755" s="11">
        <v>0.3</v>
      </c>
      <c r="K755" s="13">
        <f t="shared" si="27"/>
        <v>387500</v>
      </c>
      <c r="L755" s="4" t="s">
        <v>16</v>
      </c>
      <c r="M755">
        <f>_xlfn.RANK.EQ(I755,I$6:I3249,1)</f>
        <v>1737</v>
      </c>
      <c r="N755">
        <f>_xlfn.RANK.EQ(I755,I$6:I3249,0)</f>
        <v>758</v>
      </c>
    </row>
    <row r="756" spans="2:14" ht="14.25" customHeight="1">
      <c r="B756" s="4" t="s">
        <v>984</v>
      </c>
      <c r="C756" s="4" t="s">
        <v>985</v>
      </c>
      <c r="D756" s="4" t="s">
        <v>986</v>
      </c>
      <c r="E756" s="13">
        <f t="shared" si="26"/>
        <v>650.00000000000011</v>
      </c>
      <c r="F756" s="6">
        <v>775</v>
      </c>
      <c r="G756" s="12" t="s">
        <v>213</v>
      </c>
      <c r="H756" s="12" t="s">
        <v>1087</v>
      </c>
      <c r="I756" s="10">
        <v>176312.5</v>
      </c>
      <c r="J756" s="11">
        <v>0.35</v>
      </c>
      <c r="K756" s="13">
        <f t="shared" si="27"/>
        <v>503750.00000000006</v>
      </c>
      <c r="L756" s="4" t="s">
        <v>16</v>
      </c>
      <c r="M756">
        <f>_xlfn.RANK.EQ(I756,I$6:I3250,1)</f>
        <v>2219</v>
      </c>
      <c r="N756">
        <f>_xlfn.RANK.EQ(I756,I$6:I3250,0)</f>
        <v>276</v>
      </c>
    </row>
    <row r="757" spans="2:14" ht="14.25" customHeight="1">
      <c r="B757" s="4" t="s">
        <v>984</v>
      </c>
      <c r="C757" s="4" t="s">
        <v>985</v>
      </c>
      <c r="D757" s="4" t="s">
        <v>986</v>
      </c>
      <c r="E757" s="13">
        <f t="shared" si="26"/>
        <v>700</v>
      </c>
      <c r="F757" s="6">
        <v>925</v>
      </c>
      <c r="G757" s="12" t="s">
        <v>220</v>
      </c>
      <c r="H757" s="12" t="s">
        <v>1086</v>
      </c>
      <c r="I757" s="10">
        <v>323750</v>
      </c>
      <c r="J757" s="11">
        <v>0.5</v>
      </c>
      <c r="K757" s="13">
        <f t="shared" si="27"/>
        <v>647500</v>
      </c>
      <c r="L757" s="4" t="s">
        <v>16</v>
      </c>
      <c r="M757">
        <f>_xlfn.RANK.EQ(I757,I$6:I3251,1)</f>
        <v>2476</v>
      </c>
      <c r="N757">
        <f>_xlfn.RANK.EQ(I757,I$6:I3251,0)</f>
        <v>19</v>
      </c>
    </row>
    <row r="758" spans="2:14" ht="14.25" customHeight="1">
      <c r="B758" s="4" t="s">
        <v>984</v>
      </c>
      <c r="C758" s="4" t="s">
        <v>985</v>
      </c>
      <c r="D758" s="4" t="s">
        <v>986</v>
      </c>
      <c r="E758" s="13">
        <f t="shared" si="26"/>
        <v>650</v>
      </c>
      <c r="F758" s="6">
        <v>1150</v>
      </c>
      <c r="G758" s="12" t="s">
        <v>222</v>
      </c>
      <c r="H758" s="12" t="s">
        <v>1086</v>
      </c>
      <c r="I758" s="10">
        <v>336375</v>
      </c>
      <c r="J758" s="11">
        <v>0.45</v>
      </c>
      <c r="K758" s="13">
        <f t="shared" si="27"/>
        <v>747500</v>
      </c>
      <c r="L758" s="4" t="s">
        <v>16</v>
      </c>
      <c r="M758">
        <f>_xlfn.RANK.EQ(I758,I$6:I3252,1)</f>
        <v>2482</v>
      </c>
      <c r="N758">
        <f>_xlfn.RANK.EQ(I758,I$6:I3252,0)</f>
        <v>13</v>
      </c>
    </row>
    <row r="759" spans="2:14" ht="14.25" customHeight="1">
      <c r="B759" s="4" t="s">
        <v>984</v>
      </c>
      <c r="C759" s="4" t="s">
        <v>985</v>
      </c>
      <c r="D759" s="4" t="s">
        <v>986</v>
      </c>
      <c r="E759" s="13">
        <f t="shared" si="26"/>
        <v>600</v>
      </c>
      <c r="F759" s="6">
        <v>900</v>
      </c>
      <c r="G759" s="12" t="s">
        <v>224</v>
      </c>
      <c r="H759" s="12" t="s">
        <v>1087</v>
      </c>
      <c r="I759" s="10">
        <v>189000</v>
      </c>
      <c r="J759" s="11">
        <v>0.35</v>
      </c>
      <c r="K759" s="13">
        <f t="shared" si="27"/>
        <v>540000</v>
      </c>
      <c r="L759" s="4" t="s">
        <v>16</v>
      </c>
      <c r="M759">
        <f>_xlfn.RANK.EQ(I759,I$6:I3253,1)</f>
        <v>2271</v>
      </c>
      <c r="N759">
        <f>_xlfn.RANK.EQ(I759,I$6:I3253,0)</f>
        <v>218</v>
      </c>
    </row>
    <row r="760" spans="2:14" ht="14.25" customHeight="1">
      <c r="B760" s="4" t="s">
        <v>984</v>
      </c>
      <c r="C760" s="4" t="s">
        <v>985</v>
      </c>
      <c r="D760" s="4" t="s">
        <v>986</v>
      </c>
      <c r="E760" s="13">
        <f t="shared" si="26"/>
        <v>550</v>
      </c>
      <c r="F760" s="6">
        <v>825</v>
      </c>
      <c r="G760" s="12" t="s">
        <v>83</v>
      </c>
      <c r="H760" s="12" t="s">
        <v>1086</v>
      </c>
      <c r="I760" s="10">
        <v>113437.5</v>
      </c>
      <c r="J760" s="11">
        <v>0.25</v>
      </c>
      <c r="K760" s="13">
        <f t="shared" si="27"/>
        <v>453750</v>
      </c>
      <c r="L760" s="4" t="s">
        <v>16</v>
      </c>
      <c r="M760">
        <f>_xlfn.RANK.EQ(I760,I$6:I3254,1)</f>
        <v>1691</v>
      </c>
      <c r="N760">
        <f>_xlfn.RANK.EQ(I760,I$6:I3254,0)</f>
        <v>800</v>
      </c>
    </row>
    <row r="761" spans="2:14" ht="14.25" customHeight="1">
      <c r="B761" s="4" t="s">
        <v>984</v>
      </c>
      <c r="C761" s="4" t="s">
        <v>985</v>
      </c>
      <c r="D761" s="4" t="s">
        <v>986</v>
      </c>
      <c r="E761" s="13">
        <f t="shared" si="26"/>
        <v>550</v>
      </c>
      <c r="F761" s="6">
        <v>775</v>
      </c>
      <c r="G761" s="12" t="s">
        <v>37</v>
      </c>
      <c r="H761" s="12" t="s">
        <v>1086</v>
      </c>
      <c r="I761" s="10">
        <v>127875</v>
      </c>
      <c r="J761" s="11">
        <v>0.3</v>
      </c>
      <c r="K761" s="13">
        <f t="shared" si="27"/>
        <v>426250</v>
      </c>
      <c r="L761" s="4" t="s">
        <v>16</v>
      </c>
      <c r="M761">
        <f>_xlfn.RANK.EQ(I761,I$6:I3255,1)</f>
        <v>1860</v>
      </c>
      <c r="N761">
        <f>_xlfn.RANK.EQ(I761,I$6:I3255,0)</f>
        <v>632</v>
      </c>
    </row>
    <row r="762" spans="2:14" ht="14.25" customHeight="1">
      <c r="B762" s="4" t="s">
        <v>984</v>
      </c>
      <c r="C762" s="4" t="s">
        <v>985</v>
      </c>
      <c r="D762" s="4" t="s">
        <v>986</v>
      </c>
      <c r="E762" s="13">
        <f t="shared" si="26"/>
        <v>650.00000000000011</v>
      </c>
      <c r="F762" s="6">
        <v>800</v>
      </c>
      <c r="G762" s="12" t="s">
        <v>228</v>
      </c>
      <c r="H762" s="12" t="s">
        <v>1087</v>
      </c>
      <c r="I762" s="10">
        <v>182000</v>
      </c>
      <c r="J762" s="11">
        <v>0.35</v>
      </c>
      <c r="K762" s="13">
        <f t="shared" si="27"/>
        <v>520000.00000000006</v>
      </c>
      <c r="L762" s="4" t="s">
        <v>16</v>
      </c>
      <c r="M762">
        <f>_xlfn.RANK.EQ(I762,I$6:I3256,1)</f>
        <v>2244</v>
      </c>
      <c r="N762">
        <f>_xlfn.RANK.EQ(I762,I$6:I3256,0)</f>
        <v>245</v>
      </c>
    </row>
    <row r="763" spans="2:14" ht="14.25" customHeight="1">
      <c r="B763" s="4" t="s">
        <v>984</v>
      </c>
      <c r="C763" s="4" t="s">
        <v>985</v>
      </c>
      <c r="D763" s="4" t="s">
        <v>986</v>
      </c>
      <c r="E763" s="13">
        <f t="shared" si="26"/>
        <v>700</v>
      </c>
      <c r="F763" s="6">
        <v>975</v>
      </c>
      <c r="G763" s="12" t="s">
        <v>230</v>
      </c>
      <c r="H763" s="12" t="s">
        <v>1087</v>
      </c>
      <c r="I763" s="10">
        <v>341250</v>
      </c>
      <c r="J763" s="11">
        <v>0.5</v>
      </c>
      <c r="K763" s="13">
        <f t="shared" si="27"/>
        <v>682500</v>
      </c>
      <c r="L763" s="4" t="s">
        <v>16</v>
      </c>
      <c r="M763">
        <f>_xlfn.RANK.EQ(I763,I$6:I3257,1)</f>
        <v>2485</v>
      </c>
      <c r="N763">
        <f>_xlfn.RANK.EQ(I763,I$6:I3257,0)</f>
        <v>9</v>
      </c>
    </row>
    <row r="764" spans="2:14" ht="14.25" customHeight="1">
      <c r="B764" s="4" t="s">
        <v>984</v>
      </c>
      <c r="C764" s="4" t="s">
        <v>985</v>
      </c>
      <c r="D764" s="4" t="s">
        <v>986</v>
      </c>
      <c r="E764" s="13">
        <f t="shared" si="26"/>
        <v>650</v>
      </c>
      <c r="F764" s="6">
        <v>1125</v>
      </c>
      <c r="G764" s="12" t="s">
        <v>232</v>
      </c>
      <c r="H764" s="12" t="s">
        <v>1087</v>
      </c>
      <c r="I764" s="10">
        <v>329062.5</v>
      </c>
      <c r="J764" s="11">
        <v>0.45</v>
      </c>
      <c r="K764" s="13">
        <f t="shared" si="27"/>
        <v>731250</v>
      </c>
      <c r="L764" s="4" t="s">
        <v>16</v>
      </c>
      <c r="M764">
        <f>_xlfn.RANK.EQ(I764,I$6:I3258,1)</f>
        <v>2480</v>
      </c>
      <c r="N764">
        <f>_xlfn.RANK.EQ(I764,I$6:I3258,0)</f>
        <v>15</v>
      </c>
    </row>
    <row r="765" spans="2:14" ht="14.25" customHeight="1">
      <c r="B765" s="4" t="s">
        <v>984</v>
      </c>
      <c r="C765" s="4" t="s">
        <v>985</v>
      </c>
      <c r="D765" s="4" t="s">
        <v>986</v>
      </c>
      <c r="E765" s="13">
        <f t="shared" si="26"/>
        <v>600</v>
      </c>
      <c r="F765" s="6">
        <v>900</v>
      </c>
      <c r="G765" s="12" t="s">
        <v>234</v>
      </c>
      <c r="H765" s="12" t="s">
        <v>1087</v>
      </c>
      <c r="I765" s="10">
        <v>189000</v>
      </c>
      <c r="J765" s="11">
        <v>0.35</v>
      </c>
      <c r="K765" s="13">
        <f t="shared" si="27"/>
        <v>540000</v>
      </c>
      <c r="L765" s="4" t="s">
        <v>16</v>
      </c>
      <c r="M765">
        <f>_xlfn.RANK.EQ(I765,I$6:I3259,1)</f>
        <v>2271</v>
      </c>
      <c r="N765">
        <f>_xlfn.RANK.EQ(I765,I$6:I3259,0)</f>
        <v>218</v>
      </c>
    </row>
    <row r="766" spans="2:14" ht="14.25" customHeight="1">
      <c r="B766" s="4" t="s">
        <v>984</v>
      </c>
      <c r="C766" s="4" t="s">
        <v>985</v>
      </c>
      <c r="D766" s="4" t="s">
        <v>986</v>
      </c>
      <c r="E766" s="13">
        <f t="shared" si="26"/>
        <v>550</v>
      </c>
      <c r="F766" s="6">
        <v>825</v>
      </c>
      <c r="G766" s="12" t="s">
        <v>236</v>
      </c>
      <c r="H766" s="12" t="s">
        <v>1087</v>
      </c>
      <c r="I766" s="10">
        <v>113437.5</v>
      </c>
      <c r="J766" s="11">
        <v>0.25</v>
      </c>
      <c r="K766" s="13">
        <f t="shared" si="27"/>
        <v>453750</v>
      </c>
      <c r="L766" s="4" t="s">
        <v>16</v>
      </c>
      <c r="M766">
        <f>_xlfn.RANK.EQ(I766,I$6:I3260,1)</f>
        <v>1691</v>
      </c>
      <c r="N766">
        <f>_xlfn.RANK.EQ(I766,I$6:I3260,0)</f>
        <v>800</v>
      </c>
    </row>
    <row r="767" spans="2:14" ht="14.25" customHeight="1">
      <c r="B767" s="4" t="s">
        <v>984</v>
      </c>
      <c r="C767" s="4" t="s">
        <v>985</v>
      </c>
      <c r="D767" s="4" t="s">
        <v>986</v>
      </c>
      <c r="E767" s="13">
        <f t="shared" si="26"/>
        <v>450</v>
      </c>
      <c r="F767" s="6">
        <v>775</v>
      </c>
      <c r="G767" s="12" t="s">
        <v>238</v>
      </c>
      <c r="H767" s="12" t="s">
        <v>1086</v>
      </c>
      <c r="I767" s="10">
        <v>104625</v>
      </c>
      <c r="J767" s="11">
        <v>0.3</v>
      </c>
      <c r="K767" s="13">
        <f t="shared" si="27"/>
        <v>348750</v>
      </c>
      <c r="L767" s="4" t="s">
        <v>16</v>
      </c>
      <c r="M767">
        <f>_xlfn.RANK.EQ(I767,I$6:I3261,1)</f>
        <v>1593</v>
      </c>
      <c r="N767">
        <f>_xlfn.RANK.EQ(I767,I$6:I3261,0)</f>
        <v>902</v>
      </c>
    </row>
    <row r="768" spans="2:14" ht="14.25" customHeight="1">
      <c r="B768" s="4" t="s">
        <v>984</v>
      </c>
      <c r="C768" s="4" t="s">
        <v>985</v>
      </c>
      <c r="D768" s="4" t="s">
        <v>986</v>
      </c>
      <c r="E768" s="13">
        <f t="shared" si="26"/>
        <v>550</v>
      </c>
      <c r="F768" s="6">
        <v>750</v>
      </c>
      <c r="G768" s="12" t="s">
        <v>240</v>
      </c>
      <c r="H768" s="12" t="s">
        <v>1087</v>
      </c>
      <c r="I768" s="10">
        <v>144375</v>
      </c>
      <c r="J768" s="11">
        <v>0.35</v>
      </c>
      <c r="K768" s="13">
        <f t="shared" si="27"/>
        <v>412500</v>
      </c>
      <c r="L768" s="4" t="s">
        <v>16</v>
      </c>
      <c r="M768">
        <f>_xlfn.RANK.EQ(I768,I$6:I3262,1)</f>
        <v>1998</v>
      </c>
      <c r="N768">
        <f>_xlfn.RANK.EQ(I768,I$6:I3262,0)</f>
        <v>488</v>
      </c>
    </row>
    <row r="769" spans="2:14" ht="14.25" customHeight="1">
      <c r="B769" s="4" t="s">
        <v>984</v>
      </c>
      <c r="C769" s="4" t="s">
        <v>985</v>
      </c>
      <c r="D769" s="4" t="s">
        <v>986</v>
      </c>
      <c r="E769" s="13">
        <f t="shared" si="26"/>
        <v>600</v>
      </c>
      <c r="F769" s="6">
        <v>925</v>
      </c>
      <c r="G769" s="12" t="s">
        <v>242</v>
      </c>
      <c r="H769" s="12" t="s">
        <v>1087</v>
      </c>
      <c r="I769" s="10">
        <v>277500</v>
      </c>
      <c r="J769" s="11">
        <v>0.5</v>
      </c>
      <c r="K769" s="13">
        <f t="shared" si="27"/>
        <v>555000</v>
      </c>
      <c r="L769" s="4" t="s">
        <v>16</v>
      </c>
      <c r="M769">
        <f>_xlfn.RANK.EQ(I769,I$6:I3263,1)</f>
        <v>2448</v>
      </c>
      <c r="N769">
        <f>_xlfn.RANK.EQ(I769,I$6:I3263,0)</f>
        <v>47</v>
      </c>
    </row>
    <row r="770" spans="2:14" ht="14.25" customHeight="1">
      <c r="B770" s="4" t="s">
        <v>984</v>
      </c>
      <c r="C770" s="4" t="s">
        <v>985</v>
      </c>
      <c r="D770" s="4" t="s">
        <v>986</v>
      </c>
      <c r="E770" s="13">
        <f t="shared" si="26"/>
        <v>550</v>
      </c>
      <c r="F770" s="6">
        <v>1050</v>
      </c>
      <c r="G770" s="12" t="s">
        <v>244</v>
      </c>
      <c r="H770" s="12" t="s">
        <v>1087</v>
      </c>
      <c r="I770" s="10">
        <v>259875</v>
      </c>
      <c r="J770" s="11">
        <v>0.45</v>
      </c>
      <c r="K770" s="13">
        <f t="shared" si="27"/>
        <v>577500</v>
      </c>
      <c r="L770" s="4" t="s">
        <v>16</v>
      </c>
      <c r="M770">
        <f>_xlfn.RANK.EQ(I770,I$6:I3264,1)</f>
        <v>2427</v>
      </c>
      <c r="N770">
        <f>_xlfn.RANK.EQ(I770,I$6:I3264,0)</f>
        <v>67</v>
      </c>
    </row>
    <row r="771" spans="2:14" ht="14.25" customHeight="1">
      <c r="B771" s="4" t="s">
        <v>984</v>
      </c>
      <c r="C771" s="4" t="s">
        <v>985</v>
      </c>
      <c r="D771" s="4" t="s">
        <v>986</v>
      </c>
      <c r="E771" s="13">
        <f t="shared" si="26"/>
        <v>500</v>
      </c>
      <c r="F771" s="6">
        <v>850</v>
      </c>
      <c r="G771" s="12" t="s">
        <v>246</v>
      </c>
      <c r="H771" s="12" t="s">
        <v>1087</v>
      </c>
      <c r="I771" s="10">
        <v>148750</v>
      </c>
      <c r="J771" s="11">
        <v>0.35</v>
      </c>
      <c r="K771" s="13">
        <f t="shared" si="27"/>
        <v>425000</v>
      </c>
      <c r="L771" s="4" t="s">
        <v>16</v>
      </c>
      <c r="M771">
        <f>_xlfn.RANK.EQ(I771,I$6:I3265,1)</f>
        <v>2045</v>
      </c>
      <c r="N771">
        <f>_xlfn.RANK.EQ(I771,I$6:I3265,0)</f>
        <v>448</v>
      </c>
    </row>
    <row r="772" spans="2:14" ht="14.25" customHeight="1">
      <c r="B772" s="4" t="s">
        <v>984</v>
      </c>
      <c r="C772" s="4" t="s">
        <v>985</v>
      </c>
      <c r="D772" s="4" t="s">
        <v>986</v>
      </c>
      <c r="E772" s="13">
        <f t="shared" si="26"/>
        <v>450</v>
      </c>
      <c r="F772" s="6">
        <v>750</v>
      </c>
      <c r="G772" s="12" t="s">
        <v>248</v>
      </c>
      <c r="H772" s="12" t="s">
        <v>1087</v>
      </c>
      <c r="I772" s="10">
        <v>84375</v>
      </c>
      <c r="J772" s="11">
        <v>0.25</v>
      </c>
      <c r="K772" s="13">
        <f t="shared" si="27"/>
        <v>337500</v>
      </c>
      <c r="L772" s="4" t="s">
        <v>16</v>
      </c>
      <c r="M772">
        <f>_xlfn.RANK.EQ(I772,I$6:I3266,1)</f>
        <v>1285</v>
      </c>
      <c r="N772">
        <f>_xlfn.RANK.EQ(I772,I$6:I3266,0)</f>
        <v>1205</v>
      </c>
    </row>
    <row r="773" spans="2:14" ht="14.25" customHeight="1">
      <c r="B773" s="4" t="s">
        <v>984</v>
      </c>
      <c r="C773" s="4" t="s">
        <v>985</v>
      </c>
      <c r="D773" s="4" t="s">
        <v>986</v>
      </c>
      <c r="E773" s="13">
        <f t="shared" si="26"/>
        <v>450</v>
      </c>
      <c r="F773" s="6">
        <v>725</v>
      </c>
      <c r="G773" s="12" t="s">
        <v>250</v>
      </c>
      <c r="H773" s="12" t="s">
        <v>1086</v>
      </c>
      <c r="I773" s="10">
        <v>97875</v>
      </c>
      <c r="J773" s="11">
        <v>0.3</v>
      </c>
      <c r="K773" s="13">
        <f t="shared" si="27"/>
        <v>326250</v>
      </c>
      <c r="L773" s="4" t="s">
        <v>16</v>
      </c>
      <c r="M773">
        <f>_xlfn.RANK.EQ(I773,I$6:I3267,1)</f>
        <v>1507</v>
      </c>
      <c r="N773">
        <f>_xlfn.RANK.EQ(I773,I$6:I3267,0)</f>
        <v>989</v>
      </c>
    </row>
    <row r="774" spans="2:14" ht="14.25" customHeight="1">
      <c r="B774" s="4" t="s">
        <v>984</v>
      </c>
      <c r="C774" s="4" t="s">
        <v>985</v>
      </c>
      <c r="D774" s="4" t="s">
        <v>986</v>
      </c>
      <c r="E774" s="13">
        <f t="shared" ref="E774:E837" si="28">K774/F774</f>
        <v>550</v>
      </c>
      <c r="F774" s="6">
        <v>725</v>
      </c>
      <c r="G774" s="12" t="s">
        <v>252</v>
      </c>
      <c r="H774" s="12" t="s">
        <v>1086</v>
      </c>
      <c r="I774" s="10">
        <v>139562.5</v>
      </c>
      <c r="J774" s="11">
        <v>0.35</v>
      </c>
      <c r="K774" s="13">
        <f t="shared" si="27"/>
        <v>398750</v>
      </c>
      <c r="L774" s="4" t="s">
        <v>16</v>
      </c>
      <c r="M774">
        <f>_xlfn.RANK.EQ(I774,I$6:I3268,1)</f>
        <v>1961</v>
      </c>
      <c r="N774">
        <f>_xlfn.RANK.EQ(I774,I$6:I3268,0)</f>
        <v>535</v>
      </c>
    </row>
    <row r="775" spans="2:14" ht="14.25" customHeight="1">
      <c r="B775" s="4" t="s">
        <v>984</v>
      </c>
      <c r="C775" s="4" t="s">
        <v>985</v>
      </c>
      <c r="D775" s="4" t="s">
        <v>986</v>
      </c>
      <c r="E775" s="13">
        <f t="shared" si="28"/>
        <v>600</v>
      </c>
      <c r="F775" s="6">
        <v>825</v>
      </c>
      <c r="G775" s="12" t="s">
        <v>254</v>
      </c>
      <c r="H775" s="12" t="s">
        <v>1086</v>
      </c>
      <c r="I775" s="10">
        <v>247500</v>
      </c>
      <c r="J775" s="11">
        <v>0.5</v>
      </c>
      <c r="K775" s="13">
        <f t="shared" ref="K775:K838" si="29">I775/J775</f>
        <v>495000</v>
      </c>
      <c r="L775" s="4" t="s">
        <v>16</v>
      </c>
      <c r="M775">
        <f>_xlfn.RANK.EQ(I775,I$6:I3269,1)</f>
        <v>2405</v>
      </c>
      <c r="N775">
        <f>_xlfn.RANK.EQ(I775,I$6:I3269,0)</f>
        <v>88</v>
      </c>
    </row>
    <row r="776" spans="2:14" ht="14.25" customHeight="1">
      <c r="B776" s="4" t="s">
        <v>984</v>
      </c>
      <c r="C776" s="4" t="s">
        <v>985</v>
      </c>
      <c r="D776" s="4" t="s">
        <v>986</v>
      </c>
      <c r="E776" s="13">
        <f t="shared" si="28"/>
        <v>600</v>
      </c>
      <c r="F776" s="6">
        <v>1000</v>
      </c>
      <c r="G776" s="12" t="s">
        <v>99</v>
      </c>
      <c r="H776" s="12" t="s">
        <v>1087</v>
      </c>
      <c r="I776" s="10">
        <v>270000</v>
      </c>
      <c r="J776" s="11">
        <v>0.45</v>
      </c>
      <c r="K776" s="13">
        <f t="shared" si="29"/>
        <v>600000</v>
      </c>
      <c r="L776" s="4" t="s">
        <v>16</v>
      </c>
      <c r="M776">
        <f>_xlfn.RANK.EQ(I776,I$6:I3270,1)</f>
        <v>2440</v>
      </c>
      <c r="N776">
        <f>_xlfn.RANK.EQ(I776,I$6:I3270,0)</f>
        <v>55</v>
      </c>
    </row>
    <row r="777" spans="2:14" ht="14.25" customHeight="1">
      <c r="B777" s="4" t="s">
        <v>984</v>
      </c>
      <c r="C777" s="4" t="s">
        <v>985</v>
      </c>
      <c r="D777" s="4" t="s">
        <v>986</v>
      </c>
      <c r="E777" s="13">
        <f t="shared" si="28"/>
        <v>500</v>
      </c>
      <c r="F777" s="6">
        <v>825</v>
      </c>
      <c r="G777" s="12" t="s">
        <v>257</v>
      </c>
      <c r="H777" s="12" t="s">
        <v>1086</v>
      </c>
      <c r="I777" s="10">
        <v>144375</v>
      </c>
      <c r="J777" s="11">
        <v>0.35</v>
      </c>
      <c r="K777" s="13">
        <f t="shared" si="29"/>
        <v>412500</v>
      </c>
      <c r="L777" s="4" t="s">
        <v>16</v>
      </c>
      <c r="M777">
        <f>_xlfn.RANK.EQ(I777,I$6:I3271,1)</f>
        <v>1998</v>
      </c>
      <c r="N777">
        <f>_xlfn.RANK.EQ(I777,I$6:I3271,0)</f>
        <v>488</v>
      </c>
    </row>
    <row r="778" spans="2:14" ht="14.25" customHeight="1">
      <c r="B778" s="4" t="s">
        <v>984</v>
      </c>
      <c r="C778" s="4" t="s">
        <v>985</v>
      </c>
      <c r="D778" s="4" t="s">
        <v>986</v>
      </c>
      <c r="E778" s="13">
        <f t="shared" si="28"/>
        <v>500</v>
      </c>
      <c r="F778" s="6">
        <v>725</v>
      </c>
      <c r="G778" s="12" t="s">
        <v>259</v>
      </c>
      <c r="H778" s="12" t="s">
        <v>1087</v>
      </c>
      <c r="I778" s="10">
        <v>90625</v>
      </c>
      <c r="J778" s="11">
        <v>0.25</v>
      </c>
      <c r="K778" s="13">
        <f t="shared" si="29"/>
        <v>362500</v>
      </c>
      <c r="L778" s="4" t="s">
        <v>16</v>
      </c>
      <c r="M778">
        <f>_xlfn.RANK.EQ(I778,I$6:I3272,1)</f>
        <v>1402</v>
      </c>
      <c r="N778">
        <f>_xlfn.RANK.EQ(I778,I$6:I3272,0)</f>
        <v>1094</v>
      </c>
    </row>
    <row r="779" spans="2:14" ht="14.25" customHeight="1">
      <c r="B779" s="4" t="s">
        <v>984</v>
      </c>
      <c r="C779" s="4" t="s">
        <v>985</v>
      </c>
      <c r="D779" s="4" t="s">
        <v>986</v>
      </c>
      <c r="E779" s="13">
        <f t="shared" si="28"/>
        <v>500</v>
      </c>
      <c r="F779" s="6">
        <v>700</v>
      </c>
      <c r="G779" s="12" t="s">
        <v>261</v>
      </c>
      <c r="H779" s="12" t="s">
        <v>1087</v>
      </c>
      <c r="I779" s="10">
        <v>105000</v>
      </c>
      <c r="J779" s="11">
        <v>0.3</v>
      </c>
      <c r="K779" s="13">
        <f t="shared" si="29"/>
        <v>350000</v>
      </c>
      <c r="L779" s="4" t="s">
        <v>16</v>
      </c>
      <c r="M779">
        <f>_xlfn.RANK.EQ(I779,I$6:I3273,1)</f>
        <v>1596</v>
      </c>
      <c r="N779">
        <f>_xlfn.RANK.EQ(I779,I$6:I3273,0)</f>
        <v>879</v>
      </c>
    </row>
    <row r="780" spans="2:14" ht="14.25" customHeight="1">
      <c r="B780" s="4" t="s">
        <v>984</v>
      </c>
      <c r="C780" s="4" t="s">
        <v>985</v>
      </c>
      <c r="D780" s="4" t="s">
        <v>986</v>
      </c>
      <c r="E780" s="13">
        <f t="shared" si="28"/>
        <v>600</v>
      </c>
      <c r="F780" s="6">
        <v>700</v>
      </c>
      <c r="G780" s="12" t="s">
        <v>49</v>
      </c>
      <c r="H780" s="12" t="s">
        <v>1086</v>
      </c>
      <c r="I780" s="10">
        <v>147000</v>
      </c>
      <c r="J780" s="11">
        <v>0.35</v>
      </c>
      <c r="K780" s="13">
        <f t="shared" si="29"/>
        <v>420000</v>
      </c>
      <c r="L780" s="4" t="s">
        <v>16</v>
      </c>
      <c r="M780">
        <f>_xlfn.RANK.EQ(I780,I$6:I3274,1)</f>
        <v>2018</v>
      </c>
      <c r="N780">
        <f>_xlfn.RANK.EQ(I780,I$6:I3274,0)</f>
        <v>470</v>
      </c>
    </row>
    <row r="781" spans="2:14" ht="14.25" customHeight="1">
      <c r="B781" s="4" t="s">
        <v>984</v>
      </c>
      <c r="C781" s="4" t="s">
        <v>985</v>
      </c>
      <c r="D781" s="4" t="s">
        <v>986</v>
      </c>
      <c r="E781" s="13">
        <f t="shared" si="28"/>
        <v>650</v>
      </c>
      <c r="F781" s="6">
        <v>825</v>
      </c>
      <c r="G781" s="12" t="s">
        <v>264</v>
      </c>
      <c r="H781" s="12" t="s">
        <v>1087</v>
      </c>
      <c r="I781" s="10">
        <v>268125</v>
      </c>
      <c r="J781" s="11">
        <v>0.5</v>
      </c>
      <c r="K781" s="13">
        <f t="shared" si="29"/>
        <v>536250</v>
      </c>
      <c r="L781" s="4" t="s">
        <v>16</v>
      </c>
      <c r="M781">
        <f>_xlfn.RANK.EQ(I781,I$6:I3275,1)</f>
        <v>2438</v>
      </c>
      <c r="N781">
        <f>_xlfn.RANK.EQ(I781,I$6:I3275,0)</f>
        <v>57</v>
      </c>
    </row>
    <row r="782" spans="2:14" ht="14.25" customHeight="1">
      <c r="B782" s="4" t="s">
        <v>984</v>
      </c>
      <c r="C782" s="4" t="s">
        <v>985</v>
      </c>
      <c r="D782" s="4" t="s">
        <v>986</v>
      </c>
      <c r="E782" s="13">
        <f t="shared" si="28"/>
        <v>600</v>
      </c>
      <c r="F782" s="6">
        <v>975</v>
      </c>
      <c r="G782" s="12" t="s">
        <v>266</v>
      </c>
      <c r="H782" s="12" t="s">
        <v>1087</v>
      </c>
      <c r="I782" s="10">
        <v>263250</v>
      </c>
      <c r="J782" s="11">
        <v>0.45</v>
      </c>
      <c r="K782" s="13">
        <f t="shared" si="29"/>
        <v>585000</v>
      </c>
      <c r="L782" s="4" t="s">
        <v>16</v>
      </c>
      <c r="M782">
        <f>_xlfn.RANK.EQ(I782,I$6:I3276,1)</f>
        <v>2432</v>
      </c>
      <c r="N782">
        <f>_xlfn.RANK.EQ(I782,I$6:I3276,0)</f>
        <v>63</v>
      </c>
    </row>
    <row r="783" spans="2:14" ht="14.25" customHeight="1">
      <c r="B783" s="4" t="s">
        <v>984</v>
      </c>
      <c r="C783" s="4" t="s">
        <v>985</v>
      </c>
      <c r="D783" s="4" t="s">
        <v>986</v>
      </c>
      <c r="E783" s="13">
        <f t="shared" si="28"/>
        <v>500</v>
      </c>
      <c r="F783" s="6">
        <v>800</v>
      </c>
      <c r="G783" s="12" t="s">
        <v>268</v>
      </c>
      <c r="H783" s="12" t="s">
        <v>1086</v>
      </c>
      <c r="I783" s="10">
        <v>140000</v>
      </c>
      <c r="J783" s="11">
        <v>0.35</v>
      </c>
      <c r="K783" s="13">
        <f t="shared" si="29"/>
        <v>400000</v>
      </c>
      <c r="L783" s="4" t="s">
        <v>16</v>
      </c>
      <c r="M783">
        <f>_xlfn.RANK.EQ(I783,I$6:I3277,1)</f>
        <v>1962</v>
      </c>
      <c r="N783">
        <f>_xlfn.RANK.EQ(I783,I$6:I3277,0)</f>
        <v>523</v>
      </c>
    </row>
    <row r="784" spans="2:14" ht="14.25" customHeight="1">
      <c r="B784" s="4" t="s">
        <v>984</v>
      </c>
      <c r="C784" s="4" t="s">
        <v>985</v>
      </c>
      <c r="D784" s="4" t="s">
        <v>986</v>
      </c>
      <c r="E784" s="13">
        <f t="shared" si="28"/>
        <v>500</v>
      </c>
      <c r="F784" s="6">
        <v>745</v>
      </c>
      <c r="G784" s="12" t="s">
        <v>270</v>
      </c>
      <c r="H784" s="12" t="s">
        <v>1086</v>
      </c>
      <c r="I784" s="10">
        <v>93125</v>
      </c>
      <c r="J784" s="11">
        <v>0.25</v>
      </c>
      <c r="K784" s="13">
        <f t="shared" si="29"/>
        <v>372500</v>
      </c>
      <c r="L784" s="4" t="s">
        <v>16</v>
      </c>
      <c r="M784">
        <f>_xlfn.RANK.EQ(I784,I$6:I3278,1)</f>
        <v>1446</v>
      </c>
      <c r="N784">
        <f>_xlfn.RANK.EQ(I784,I$6:I3278,0)</f>
        <v>1050</v>
      </c>
    </row>
    <row r="785" spans="2:14" ht="14.25" customHeight="1">
      <c r="B785" s="4" t="s">
        <v>984</v>
      </c>
      <c r="C785" s="4" t="s">
        <v>985</v>
      </c>
      <c r="D785" s="4" t="s">
        <v>986</v>
      </c>
      <c r="E785" s="13">
        <f t="shared" si="28"/>
        <v>500</v>
      </c>
      <c r="F785" s="6">
        <v>775</v>
      </c>
      <c r="G785" s="12" t="s">
        <v>272</v>
      </c>
      <c r="H785" s="12" t="s">
        <v>1087</v>
      </c>
      <c r="I785" s="10">
        <v>116250</v>
      </c>
      <c r="J785" s="11">
        <v>0.3</v>
      </c>
      <c r="K785" s="13">
        <f t="shared" si="29"/>
        <v>387500</v>
      </c>
      <c r="L785" s="4" t="s">
        <v>16</v>
      </c>
      <c r="M785">
        <f>_xlfn.RANK.EQ(I785,I$6:I3279,1)</f>
        <v>1737</v>
      </c>
      <c r="N785">
        <f>_xlfn.RANK.EQ(I785,I$6:I3279,0)</f>
        <v>758</v>
      </c>
    </row>
    <row r="786" spans="2:14" ht="14.25" customHeight="1">
      <c r="B786" s="4" t="s">
        <v>984</v>
      </c>
      <c r="C786" s="4" t="s">
        <v>985</v>
      </c>
      <c r="D786" s="4" t="s">
        <v>986</v>
      </c>
      <c r="E786" s="13">
        <f t="shared" si="28"/>
        <v>650.00000000000011</v>
      </c>
      <c r="F786" s="6">
        <v>750</v>
      </c>
      <c r="G786" s="12" t="s">
        <v>228</v>
      </c>
      <c r="H786" s="12" t="s">
        <v>1087</v>
      </c>
      <c r="I786" s="10">
        <v>170625</v>
      </c>
      <c r="J786" s="11">
        <v>0.35</v>
      </c>
      <c r="K786" s="13">
        <f t="shared" si="29"/>
        <v>487500.00000000006</v>
      </c>
      <c r="L786" s="4" t="s">
        <v>16</v>
      </c>
      <c r="M786">
        <f>_xlfn.RANK.EQ(I786,I$6:I3280,1)</f>
        <v>2190</v>
      </c>
      <c r="N786">
        <f>_xlfn.RANK.EQ(I786,I$6:I3280,0)</f>
        <v>298</v>
      </c>
    </row>
    <row r="787" spans="2:14" ht="14.25" customHeight="1">
      <c r="B787" s="4" t="s">
        <v>984</v>
      </c>
      <c r="C787" s="4" t="s">
        <v>985</v>
      </c>
      <c r="D787" s="4" t="s">
        <v>986</v>
      </c>
      <c r="E787" s="13">
        <f t="shared" si="28"/>
        <v>700</v>
      </c>
      <c r="F787" s="6">
        <v>850</v>
      </c>
      <c r="G787" s="12" t="s">
        <v>79</v>
      </c>
      <c r="H787" s="12" t="s">
        <v>1088</v>
      </c>
      <c r="I787" s="10">
        <v>297500</v>
      </c>
      <c r="J787" s="11">
        <v>0.5</v>
      </c>
      <c r="K787" s="13">
        <f t="shared" si="29"/>
        <v>595000</v>
      </c>
      <c r="L787" s="4" t="s">
        <v>16</v>
      </c>
      <c r="M787">
        <f>_xlfn.RANK.EQ(I787,I$6:I3281,1)</f>
        <v>2463</v>
      </c>
      <c r="N787">
        <f>_xlfn.RANK.EQ(I787,I$6:I3281,0)</f>
        <v>33</v>
      </c>
    </row>
    <row r="788" spans="2:14" ht="14.25" customHeight="1">
      <c r="B788" s="4" t="s">
        <v>984</v>
      </c>
      <c r="C788" s="4" t="s">
        <v>985</v>
      </c>
      <c r="D788" s="4" t="s">
        <v>986</v>
      </c>
      <c r="E788" s="13">
        <f t="shared" si="28"/>
        <v>650</v>
      </c>
      <c r="F788" s="6">
        <v>1075</v>
      </c>
      <c r="G788" s="12" t="s">
        <v>276</v>
      </c>
      <c r="H788" s="12" t="s">
        <v>1087</v>
      </c>
      <c r="I788" s="10">
        <v>314437.5</v>
      </c>
      <c r="J788" s="11">
        <v>0.45</v>
      </c>
      <c r="K788" s="13">
        <f t="shared" si="29"/>
        <v>698750</v>
      </c>
      <c r="L788" s="4" t="s">
        <v>16</v>
      </c>
      <c r="M788">
        <f>_xlfn.RANK.EQ(I788,I$6:I3282,1)</f>
        <v>2473</v>
      </c>
      <c r="N788">
        <f>_xlfn.RANK.EQ(I788,I$6:I3282,0)</f>
        <v>23</v>
      </c>
    </row>
    <row r="789" spans="2:14" ht="14.25" customHeight="1">
      <c r="B789" s="4" t="s">
        <v>984</v>
      </c>
      <c r="C789" s="4" t="s">
        <v>985</v>
      </c>
      <c r="D789" s="4" t="s">
        <v>986</v>
      </c>
      <c r="E789" s="13">
        <f t="shared" si="28"/>
        <v>550.00000000000011</v>
      </c>
      <c r="F789" s="6">
        <v>875</v>
      </c>
      <c r="G789" s="12" t="s">
        <v>111</v>
      </c>
      <c r="H789" s="12" t="s">
        <v>1087</v>
      </c>
      <c r="I789" s="10">
        <v>168437.5</v>
      </c>
      <c r="J789" s="11">
        <v>0.35</v>
      </c>
      <c r="K789" s="13">
        <f t="shared" si="29"/>
        <v>481250.00000000006</v>
      </c>
      <c r="L789" s="4" t="s">
        <v>16</v>
      </c>
      <c r="M789">
        <f>_xlfn.RANK.EQ(I789,I$6:I3283,1)</f>
        <v>2170</v>
      </c>
      <c r="N789">
        <f>_xlfn.RANK.EQ(I789,I$6:I3283,0)</f>
        <v>326</v>
      </c>
    </row>
    <row r="790" spans="2:14" ht="14.25" customHeight="1">
      <c r="B790" s="4" t="s">
        <v>984</v>
      </c>
      <c r="C790" s="4" t="s">
        <v>985</v>
      </c>
      <c r="D790" s="4" t="s">
        <v>986</v>
      </c>
      <c r="E790" s="13">
        <f t="shared" si="28"/>
        <v>550</v>
      </c>
      <c r="F790" s="6">
        <v>825</v>
      </c>
      <c r="G790" s="12" t="s">
        <v>279</v>
      </c>
      <c r="H790" s="12" t="s">
        <v>1087</v>
      </c>
      <c r="I790" s="10">
        <v>113437.5</v>
      </c>
      <c r="J790" s="11">
        <v>0.25</v>
      </c>
      <c r="K790" s="13">
        <f t="shared" si="29"/>
        <v>453750</v>
      </c>
      <c r="L790" s="4" t="s">
        <v>16</v>
      </c>
      <c r="M790">
        <f>_xlfn.RANK.EQ(I790,I$6:I3284,1)</f>
        <v>1691</v>
      </c>
      <c r="N790">
        <f>_xlfn.RANK.EQ(I790,I$6:I3284,0)</f>
        <v>800</v>
      </c>
    </row>
    <row r="791" spans="2:14" ht="14.25" customHeight="1">
      <c r="B791" s="4" t="s">
        <v>984</v>
      </c>
      <c r="C791" s="4" t="s">
        <v>985</v>
      </c>
      <c r="D791" s="4" t="s">
        <v>986</v>
      </c>
      <c r="E791" s="13">
        <f t="shared" si="28"/>
        <v>550</v>
      </c>
      <c r="F791" s="6">
        <v>775</v>
      </c>
      <c r="G791" s="12" t="s">
        <v>132</v>
      </c>
      <c r="H791" s="12" t="s">
        <v>1086</v>
      </c>
      <c r="I791" s="10">
        <v>127875</v>
      </c>
      <c r="J791" s="11">
        <v>0.3</v>
      </c>
      <c r="K791" s="13">
        <f t="shared" si="29"/>
        <v>426250</v>
      </c>
      <c r="L791" s="4" t="s">
        <v>16</v>
      </c>
      <c r="M791">
        <f>_xlfn.RANK.EQ(I791,I$6:I3285,1)</f>
        <v>1860</v>
      </c>
      <c r="N791">
        <f>_xlfn.RANK.EQ(I791,I$6:I3285,0)</f>
        <v>632</v>
      </c>
    </row>
    <row r="792" spans="2:14" ht="14.25" customHeight="1">
      <c r="B792" s="4" t="s">
        <v>984</v>
      </c>
      <c r="C792" s="4" t="s">
        <v>985</v>
      </c>
      <c r="D792" s="4" t="s">
        <v>986</v>
      </c>
      <c r="E792" s="13">
        <f t="shared" si="28"/>
        <v>650.00000000000011</v>
      </c>
      <c r="F792" s="6">
        <v>775</v>
      </c>
      <c r="G792" s="12" t="s">
        <v>83</v>
      </c>
      <c r="H792" s="12" t="s">
        <v>1086</v>
      </c>
      <c r="I792" s="10">
        <v>176312.5</v>
      </c>
      <c r="J792" s="11">
        <v>0.35</v>
      </c>
      <c r="K792" s="13">
        <f t="shared" si="29"/>
        <v>503750.00000000006</v>
      </c>
      <c r="L792" s="4" t="s">
        <v>16</v>
      </c>
      <c r="M792">
        <f>_xlfn.RANK.EQ(I792,I$6:I3286,1)</f>
        <v>2219</v>
      </c>
      <c r="N792">
        <f>_xlfn.RANK.EQ(I792,I$6:I3286,0)</f>
        <v>276</v>
      </c>
    </row>
    <row r="793" spans="2:14" ht="14.25" customHeight="1">
      <c r="B793" s="4" t="s">
        <v>984</v>
      </c>
      <c r="C793" s="4" t="s">
        <v>985</v>
      </c>
      <c r="D793" s="4" t="s">
        <v>986</v>
      </c>
      <c r="E793" s="13">
        <f t="shared" si="28"/>
        <v>700</v>
      </c>
      <c r="F793" s="6">
        <v>875</v>
      </c>
      <c r="G793" s="12" t="s">
        <v>286</v>
      </c>
      <c r="H793" s="12" t="s">
        <v>1087</v>
      </c>
      <c r="I793" s="10">
        <v>306250</v>
      </c>
      <c r="J793" s="11">
        <v>0.5</v>
      </c>
      <c r="K793" s="13">
        <f t="shared" si="29"/>
        <v>612500</v>
      </c>
      <c r="L793" s="4" t="s">
        <v>16</v>
      </c>
      <c r="M793">
        <f>_xlfn.RANK.EQ(I793,I$6:I3287,1)</f>
        <v>2468</v>
      </c>
      <c r="N793">
        <f>_xlfn.RANK.EQ(I793,I$6:I3287,0)</f>
        <v>27</v>
      </c>
    </row>
    <row r="794" spans="2:14" ht="14.25" customHeight="1">
      <c r="B794" s="4" t="s">
        <v>984</v>
      </c>
      <c r="C794" s="4" t="s">
        <v>985</v>
      </c>
      <c r="D794" s="4" t="s">
        <v>986</v>
      </c>
      <c r="E794" s="13">
        <f t="shared" si="28"/>
        <v>350</v>
      </c>
      <c r="F794" s="6">
        <v>450</v>
      </c>
      <c r="G794" s="12" t="s">
        <v>44</v>
      </c>
      <c r="H794" s="12" t="s">
        <v>1087</v>
      </c>
      <c r="I794" s="10">
        <v>55125</v>
      </c>
      <c r="J794" s="11">
        <v>0.35</v>
      </c>
      <c r="K794" s="13">
        <f t="shared" si="29"/>
        <v>157500</v>
      </c>
      <c r="L794" s="4" t="s">
        <v>16</v>
      </c>
      <c r="M794">
        <f>_xlfn.RANK.EQ(I794,I$6:I3288,1)</f>
        <v>696</v>
      </c>
      <c r="N794">
        <f>_xlfn.RANK.EQ(I794,I$6:I3288,0)</f>
        <v>1789</v>
      </c>
    </row>
    <row r="795" spans="2:14" ht="14.25" customHeight="1">
      <c r="B795" s="4" t="s">
        <v>984</v>
      </c>
      <c r="C795" s="4" t="s">
        <v>985</v>
      </c>
      <c r="D795" s="4" t="s">
        <v>986</v>
      </c>
      <c r="E795" s="13">
        <f t="shared" si="28"/>
        <v>350</v>
      </c>
      <c r="F795" s="6">
        <v>250</v>
      </c>
      <c r="G795" s="12" t="s">
        <v>25</v>
      </c>
      <c r="H795" s="12" t="s">
        <v>1088</v>
      </c>
      <c r="I795" s="10">
        <v>26250</v>
      </c>
      <c r="J795" s="11">
        <v>0.3</v>
      </c>
      <c r="K795" s="13">
        <f t="shared" si="29"/>
        <v>87500</v>
      </c>
      <c r="L795" s="4" t="s">
        <v>16</v>
      </c>
      <c r="M795">
        <f>_xlfn.RANK.EQ(I795,I$6:I3289,1)</f>
        <v>185</v>
      </c>
      <c r="N795">
        <f>_xlfn.RANK.EQ(I795,I$6:I3289,0)</f>
        <v>2301</v>
      </c>
    </row>
    <row r="796" spans="2:14" ht="14.25" customHeight="1">
      <c r="B796" s="4" t="s">
        <v>984</v>
      </c>
      <c r="C796" s="4" t="s">
        <v>985</v>
      </c>
      <c r="D796" s="4" t="s">
        <v>986</v>
      </c>
      <c r="E796" s="13">
        <f t="shared" si="28"/>
        <v>250</v>
      </c>
      <c r="F796" s="6">
        <v>250</v>
      </c>
      <c r="G796" s="12" t="s">
        <v>290</v>
      </c>
      <c r="H796" s="12" t="s">
        <v>1088</v>
      </c>
      <c r="I796" s="10">
        <v>18750</v>
      </c>
      <c r="J796" s="11">
        <v>0.3</v>
      </c>
      <c r="K796" s="13">
        <f t="shared" si="29"/>
        <v>62500</v>
      </c>
      <c r="L796" s="4" t="s">
        <v>16</v>
      </c>
      <c r="M796">
        <f>_xlfn.RANK.EQ(I796,I$6:I3290,1)</f>
        <v>91</v>
      </c>
      <c r="N796">
        <f>_xlfn.RANK.EQ(I796,I$6:I3290,0)</f>
        <v>2402</v>
      </c>
    </row>
    <row r="797" spans="2:14" ht="14.25" customHeight="1">
      <c r="B797" s="4" t="s">
        <v>984</v>
      </c>
      <c r="C797" s="4" t="s">
        <v>985</v>
      </c>
      <c r="D797" s="4" t="s">
        <v>986</v>
      </c>
      <c r="E797" s="13">
        <f t="shared" si="28"/>
        <v>300.00000000000006</v>
      </c>
      <c r="F797" s="6">
        <v>100</v>
      </c>
      <c r="G797" s="12" t="s">
        <v>25</v>
      </c>
      <c r="H797" s="12" t="s">
        <v>1088</v>
      </c>
      <c r="I797" s="10">
        <v>10500</v>
      </c>
      <c r="J797" s="11">
        <v>0.35</v>
      </c>
      <c r="K797" s="13">
        <f t="shared" si="29"/>
        <v>30000.000000000004</v>
      </c>
      <c r="L797" s="4" t="s">
        <v>16</v>
      </c>
      <c r="M797">
        <f>_xlfn.RANK.EQ(I797,I$6:I3291,1)</f>
        <v>32</v>
      </c>
      <c r="N797">
        <f>_xlfn.RANK.EQ(I797,I$6:I3291,0)</f>
        <v>2462</v>
      </c>
    </row>
    <row r="798" spans="2:14" ht="14.25" customHeight="1">
      <c r="B798" s="4" t="s">
        <v>535</v>
      </c>
      <c r="C798" s="4" t="s">
        <v>987</v>
      </c>
      <c r="D798" s="4" t="s">
        <v>988</v>
      </c>
      <c r="E798" s="13">
        <f t="shared" si="28"/>
        <v>450</v>
      </c>
      <c r="F798" s="6">
        <v>150</v>
      </c>
      <c r="G798" s="12" t="s">
        <v>293</v>
      </c>
      <c r="H798" s="12" t="s">
        <v>1086</v>
      </c>
      <c r="I798" s="10">
        <v>20250</v>
      </c>
      <c r="J798" s="11">
        <v>0.3</v>
      </c>
      <c r="K798" s="13">
        <f t="shared" si="29"/>
        <v>67500</v>
      </c>
      <c r="L798" s="4" t="s">
        <v>16</v>
      </c>
      <c r="M798">
        <f>_xlfn.RANK.EQ(I798,I$6:I3292,1)</f>
        <v>105</v>
      </c>
      <c r="N798">
        <f>_xlfn.RANK.EQ(I798,I$6:I3292,0)</f>
        <v>2387</v>
      </c>
    </row>
    <row r="799" spans="2:14" ht="14.25" customHeight="1">
      <c r="B799" s="4" t="s">
        <v>535</v>
      </c>
      <c r="C799" s="4" t="s">
        <v>987</v>
      </c>
      <c r="D799" s="4" t="s">
        <v>988</v>
      </c>
      <c r="E799" s="13">
        <f t="shared" si="28"/>
        <v>350</v>
      </c>
      <c r="F799" s="6">
        <v>250</v>
      </c>
      <c r="G799" s="12" t="s">
        <v>295</v>
      </c>
      <c r="H799" s="12" t="s">
        <v>1087</v>
      </c>
      <c r="I799" s="10">
        <v>39375</v>
      </c>
      <c r="J799" s="11">
        <v>0.45</v>
      </c>
      <c r="K799" s="13">
        <f t="shared" si="29"/>
        <v>87500</v>
      </c>
      <c r="L799" s="4" t="s">
        <v>16</v>
      </c>
      <c r="M799">
        <f>_xlfn.RANK.EQ(I799,I$6:I3293,1)</f>
        <v>395</v>
      </c>
      <c r="N799">
        <f>_xlfn.RANK.EQ(I799,I$6:I3293,0)</f>
        <v>2089</v>
      </c>
    </row>
    <row r="800" spans="2:14" ht="14.25" customHeight="1">
      <c r="B800" s="4" t="s">
        <v>535</v>
      </c>
      <c r="C800" s="4" t="s">
        <v>987</v>
      </c>
      <c r="D800" s="4" t="s">
        <v>988</v>
      </c>
      <c r="E800" s="13">
        <f t="shared" si="28"/>
        <v>350</v>
      </c>
      <c r="F800" s="6">
        <v>500</v>
      </c>
      <c r="G800" s="12" t="s">
        <v>297</v>
      </c>
      <c r="H800" s="12" t="s">
        <v>1086</v>
      </c>
      <c r="I800" s="10">
        <v>61250</v>
      </c>
      <c r="J800" s="11">
        <v>0.35</v>
      </c>
      <c r="K800" s="13">
        <f t="shared" si="29"/>
        <v>175000</v>
      </c>
      <c r="L800" s="4" t="s">
        <v>16</v>
      </c>
      <c r="M800">
        <f>_xlfn.RANK.EQ(I800,I$6:I3294,1)</f>
        <v>826</v>
      </c>
      <c r="N800">
        <f>_xlfn.RANK.EQ(I800,I$6:I3294,0)</f>
        <v>1659</v>
      </c>
    </row>
    <row r="801" spans="2:14" ht="14.25" customHeight="1">
      <c r="B801" s="4" t="s">
        <v>535</v>
      </c>
      <c r="C801" s="4" t="s">
        <v>987</v>
      </c>
      <c r="D801" s="4" t="s">
        <v>988</v>
      </c>
      <c r="E801" s="13">
        <f t="shared" si="28"/>
        <v>350</v>
      </c>
      <c r="F801" s="6">
        <v>150</v>
      </c>
      <c r="G801" s="12" t="s">
        <v>299</v>
      </c>
      <c r="H801" s="12" t="s">
        <v>1086</v>
      </c>
      <c r="I801" s="10">
        <v>15750</v>
      </c>
      <c r="J801" s="11">
        <v>0.3</v>
      </c>
      <c r="K801" s="13">
        <f t="shared" si="29"/>
        <v>52500</v>
      </c>
      <c r="L801" s="4" t="s">
        <v>16</v>
      </c>
      <c r="M801">
        <f>_xlfn.RANK.EQ(I801,I$6:I3295,1)</f>
        <v>65</v>
      </c>
      <c r="N801">
        <f>_xlfn.RANK.EQ(I801,I$6:I3295,0)</f>
        <v>2425</v>
      </c>
    </row>
    <row r="802" spans="2:14" ht="14.25" customHeight="1">
      <c r="B802" s="4" t="s">
        <v>535</v>
      </c>
      <c r="C802" s="4" t="s">
        <v>987</v>
      </c>
      <c r="D802" s="4" t="s">
        <v>988</v>
      </c>
      <c r="E802" s="13">
        <f t="shared" si="28"/>
        <v>250</v>
      </c>
      <c r="F802" s="6">
        <v>200</v>
      </c>
      <c r="G802" s="12" t="s">
        <v>33</v>
      </c>
      <c r="H802" s="12" t="s">
        <v>1087</v>
      </c>
      <c r="I802" s="10">
        <v>15000</v>
      </c>
      <c r="J802" s="11">
        <v>0.3</v>
      </c>
      <c r="K802" s="13">
        <f t="shared" si="29"/>
        <v>50000</v>
      </c>
      <c r="L802" s="4" t="s">
        <v>16</v>
      </c>
      <c r="M802">
        <f>_xlfn.RANK.EQ(I802,I$6:I3296,1)</f>
        <v>57</v>
      </c>
      <c r="N802">
        <f>_xlfn.RANK.EQ(I802,I$6:I3296,0)</f>
        <v>2435</v>
      </c>
    </row>
    <row r="803" spans="2:14" ht="14.25" customHeight="1">
      <c r="B803" s="4" t="s">
        <v>535</v>
      </c>
      <c r="C803" s="4" t="s">
        <v>987</v>
      </c>
      <c r="D803" s="4" t="s">
        <v>988</v>
      </c>
      <c r="E803" s="13">
        <f t="shared" si="28"/>
        <v>300</v>
      </c>
      <c r="F803" s="6">
        <v>75</v>
      </c>
      <c r="G803" s="12" t="s">
        <v>302</v>
      </c>
      <c r="H803" s="12" t="s">
        <v>1086</v>
      </c>
      <c r="I803" s="10">
        <v>7875</v>
      </c>
      <c r="J803" s="11">
        <v>0.35</v>
      </c>
      <c r="K803" s="13">
        <f t="shared" si="29"/>
        <v>22500</v>
      </c>
      <c r="L803" s="4" t="s">
        <v>16</v>
      </c>
      <c r="M803">
        <f>_xlfn.RANK.EQ(I803,I$6:I3297,1)</f>
        <v>18</v>
      </c>
      <c r="N803">
        <f>_xlfn.RANK.EQ(I803,I$6:I3297,0)</f>
        <v>2475</v>
      </c>
    </row>
    <row r="804" spans="2:14" ht="14.25" customHeight="1">
      <c r="B804" s="4" t="s">
        <v>535</v>
      </c>
      <c r="C804" s="4" t="s">
        <v>987</v>
      </c>
      <c r="D804" s="4" t="s">
        <v>988</v>
      </c>
      <c r="E804" s="13">
        <f t="shared" si="28"/>
        <v>450</v>
      </c>
      <c r="F804" s="6">
        <v>150</v>
      </c>
      <c r="G804" s="12" t="s">
        <v>304</v>
      </c>
      <c r="H804" s="12" t="s">
        <v>1087</v>
      </c>
      <c r="I804" s="10">
        <v>20250</v>
      </c>
      <c r="J804" s="11">
        <v>0.3</v>
      </c>
      <c r="K804" s="13">
        <f t="shared" si="29"/>
        <v>67500</v>
      </c>
      <c r="L804" s="4" t="s">
        <v>16</v>
      </c>
      <c r="M804">
        <f>_xlfn.RANK.EQ(I804,I$6:I3298,1)</f>
        <v>105</v>
      </c>
      <c r="N804">
        <f>_xlfn.RANK.EQ(I804,I$6:I3298,0)</f>
        <v>2387</v>
      </c>
    </row>
    <row r="805" spans="2:14" ht="14.25" customHeight="1">
      <c r="B805" s="4" t="s">
        <v>535</v>
      </c>
      <c r="C805" s="4" t="s">
        <v>987</v>
      </c>
      <c r="D805" s="4" t="s">
        <v>988</v>
      </c>
      <c r="E805" s="13">
        <f t="shared" si="28"/>
        <v>350</v>
      </c>
      <c r="F805" s="6">
        <v>225</v>
      </c>
      <c r="G805" s="12" t="s">
        <v>306</v>
      </c>
      <c r="H805" s="12" t="s">
        <v>1087</v>
      </c>
      <c r="I805" s="10">
        <v>35437.5</v>
      </c>
      <c r="J805" s="11">
        <v>0.45</v>
      </c>
      <c r="K805" s="13">
        <f t="shared" si="29"/>
        <v>78750</v>
      </c>
      <c r="L805" s="4" t="s">
        <v>16</v>
      </c>
      <c r="M805">
        <f>_xlfn.RANK.EQ(I805,I$6:I3299,1)</f>
        <v>350</v>
      </c>
      <c r="N805">
        <f>_xlfn.RANK.EQ(I805,I$6:I3299,0)</f>
        <v>2142</v>
      </c>
    </row>
    <row r="806" spans="2:14" ht="14.25" customHeight="1">
      <c r="B806" s="4" t="s">
        <v>535</v>
      </c>
      <c r="C806" s="4" t="s">
        <v>987</v>
      </c>
      <c r="D806" s="4" t="s">
        <v>988</v>
      </c>
      <c r="E806" s="13">
        <f t="shared" si="28"/>
        <v>400</v>
      </c>
      <c r="F806" s="6">
        <v>445</v>
      </c>
      <c r="G806" s="12" t="s">
        <v>308</v>
      </c>
      <c r="H806" s="12" t="s">
        <v>1087</v>
      </c>
      <c r="I806" s="10">
        <v>62300</v>
      </c>
      <c r="J806" s="11">
        <v>0.35</v>
      </c>
      <c r="K806" s="13">
        <f t="shared" si="29"/>
        <v>178000</v>
      </c>
      <c r="L806" s="4" t="s">
        <v>16</v>
      </c>
      <c r="M806">
        <f>_xlfn.RANK.EQ(I806,I$6:I3300,1)</f>
        <v>847</v>
      </c>
      <c r="N806">
        <f>_xlfn.RANK.EQ(I806,I$6:I3300,0)</f>
        <v>1649</v>
      </c>
    </row>
    <row r="807" spans="2:14" ht="14.25" customHeight="1">
      <c r="B807" s="4" t="s">
        <v>535</v>
      </c>
      <c r="C807" s="4" t="s">
        <v>987</v>
      </c>
      <c r="D807" s="4" t="s">
        <v>988</v>
      </c>
      <c r="E807" s="13">
        <f t="shared" si="28"/>
        <v>400</v>
      </c>
      <c r="F807" s="6">
        <v>125</v>
      </c>
      <c r="G807" s="12" t="s">
        <v>310</v>
      </c>
      <c r="H807" s="12" t="s">
        <v>1087</v>
      </c>
      <c r="I807" s="10">
        <v>15000</v>
      </c>
      <c r="J807" s="11">
        <v>0.3</v>
      </c>
      <c r="K807" s="13">
        <f t="shared" si="29"/>
        <v>50000</v>
      </c>
      <c r="L807" s="4" t="s">
        <v>16</v>
      </c>
      <c r="M807">
        <f>_xlfn.RANK.EQ(I807,I$6:I3301,1)</f>
        <v>57</v>
      </c>
      <c r="N807">
        <f>_xlfn.RANK.EQ(I807,I$6:I3301,0)</f>
        <v>2435</v>
      </c>
    </row>
    <row r="808" spans="2:14" ht="14.25" customHeight="1">
      <c r="B808" s="4" t="s">
        <v>535</v>
      </c>
      <c r="C808" s="4" t="s">
        <v>987</v>
      </c>
      <c r="D808" s="4" t="s">
        <v>988</v>
      </c>
      <c r="E808" s="13">
        <f t="shared" si="28"/>
        <v>300</v>
      </c>
      <c r="F808" s="6">
        <v>175</v>
      </c>
      <c r="G808" s="12" t="s">
        <v>312</v>
      </c>
      <c r="H808" s="12" t="s">
        <v>1087</v>
      </c>
      <c r="I808" s="10">
        <v>15750</v>
      </c>
      <c r="J808" s="11">
        <v>0.3</v>
      </c>
      <c r="K808" s="13">
        <f t="shared" si="29"/>
        <v>52500</v>
      </c>
      <c r="L808" s="4" t="s">
        <v>16</v>
      </c>
      <c r="M808">
        <f>_xlfn.RANK.EQ(I808,I$6:I3302,1)</f>
        <v>65</v>
      </c>
      <c r="N808">
        <f>_xlfn.RANK.EQ(I808,I$6:I3302,0)</f>
        <v>2425</v>
      </c>
    </row>
    <row r="809" spans="2:14" ht="14.25" customHeight="1">
      <c r="B809" s="4" t="s">
        <v>535</v>
      </c>
      <c r="C809" s="4" t="s">
        <v>987</v>
      </c>
      <c r="D809" s="4" t="s">
        <v>988</v>
      </c>
      <c r="E809" s="13">
        <f t="shared" si="28"/>
        <v>350</v>
      </c>
      <c r="F809" s="6">
        <v>25</v>
      </c>
      <c r="G809" s="12" t="s">
        <v>314</v>
      </c>
      <c r="H809" s="12" t="s">
        <v>1087</v>
      </c>
      <c r="I809" s="10">
        <v>3062.5</v>
      </c>
      <c r="J809" s="11">
        <v>0.35</v>
      </c>
      <c r="K809" s="13">
        <f t="shared" si="29"/>
        <v>8750</v>
      </c>
      <c r="L809" s="4" t="s">
        <v>16</v>
      </c>
      <c r="M809">
        <f>_xlfn.RANK.EQ(I809,I$6:I3303,1)</f>
        <v>4</v>
      </c>
      <c r="N809">
        <f>_xlfn.RANK.EQ(I809,I$6:I3303,0)</f>
        <v>2491</v>
      </c>
    </row>
    <row r="810" spans="2:14" ht="14.25" customHeight="1">
      <c r="B810" s="4" t="s">
        <v>535</v>
      </c>
      <c r="C810" s="4" t="s">
        <v>987</v>
      </c>
      <c r="D810" s="4" t="s">
        <v>988</v>
      </c>
      <c r="E810" s="13">
        <f t="shared" si="28"/>
        <v>500</v>
      </c>
      <c r="F810" s="6">
        <v>75</v>
      </c>
      <c r="G810" s="12" t="s">
        <v>59</v>
      </c>
      <c r="H810" s="12" t="s">
        <v>1087</v>
      </c>
      <c r="I810" s="10">
        <v>11250</v>
      </c>
      <c r="J810" s="11">
        <v>0.3</v>
      </c>
      <c r="K810" s="13">
        <f t="shared" si="29"/>
        <v>37500</v>
      </c>
      <c r="L810" s="4" t="s">
        <v>16</v>
      </c>
      <c r="M810">
        <f>_xlfn.RANK.EQ(I810,I$6:I3304,1)</f>
        <v>36</v>
      </c>
      <c r="N810">
        <f>_xlfn.RANK.EQ(I810,I$6:I3304,0)</f>
        <v>2457</v>
      </c>
    </row>
    <row r="811" spans="2:14" ht="14.25" customHeight="1">
      <c r="B811" s="4" t="s">
        <v>535</v>
      </c>
      <c r="C811" s="4" t="s">
        <v>987</v>
      </c>
      <c r="D811" s="4" t="s">
        <v>988</v>
      </c>
      <c r="E811" s="13">
        <f t="shared" si="28"/>
        <v>400</v>
      </c>
      <c r="F811" s="6">
        <v>175</v>
      </c>
      <c r="G811" s="12" t="s">
        <v>317</v>
      </c>
      <c r="H811" s="12" t="s">
        <v>1087</v>
      </c>
      <c r="I811" s="10">
        <v>31500</v>
      </c>
      <c r="J811" s="11">
        <v>0.45</v>
      </c>
      <c r="K811" s="13">
        <f t="shared" si="29"/>
        <v>70000</v>
      </c>
      <c r="L811" s="4" t="s">
        <v>16</v>
      </c>
      <c r="M811">
        <f>_xlfn.RANK.EQ(I811,I$6:I3305,1)</f>
        <v>272</v>
      </c>
      <c r="N811">
        <f>_xlfn.RANK.EQ(I811,I$6:I3305,0)</f>
        <v>2209</v>
      </c>
    </row>
    <row r="812" spans="2:14" ht="14.25" customHeight="1">
      <c r="B812" s="4" t="s">
        <v>535</v>
      </c>
      <c r="C812" s="4" t="s">
        <v>987</v>
      </c>
      <c r="D812" s="4" t="s">
        <v>988</v>
      </c>
      <c r="E812" s="13">
        <f t="shared" si="28"/>
        <v>400</v>
      </c>
      <c r="F812" s="6">
        <v>400</v>
      </c>
      <c r="G812" s="12" t="s">
        <v>66</v>
      </c>
      <c r="H812" s="12" t="s">
        <v>1087</v>
      </c>
      <c r="I812" s="10">
        <v>56000</v>
      </c>
      <c r="J812" s="11">
        <v>0.35</v>
      </c>
      <c r="K812" s="13">
        <f t="shared" si="29"/>
        <v>160000</v>
      </c>
      <c r="L812" s="4" t="s">
        <v>16</v>
      </c>
      <c r="M812">
        <f>_xlfn.RANK.EQ(I812,I$6:I3306,1)</f>
        <v>708</v>
      </c>
      <c r="N812">
        <f>_xlfn.RANK.EQ(I812,I$6:I3306,0)</f>
        <v>1779</v>
      </c>
    </row>
    <row r="813" spans="2:14" ht="14.25" customHeight="1">
      <c r="B813" s="4" t="s">
        <v>535</v>
      </c>
      <c r="C813" s="4" t="s">
        <v>987</v>
      </c>
      <c r="D813" s="4" t="s">
        <v>988</v>
      </c>
      <c r="E813" s="13">
        <f t="shared" si="28"/>
        <v>400</v>
      </c>
      <c r="F813" s="6">
        <v>100</v>
      </c>
      <c r="G813" s="12" t="s">
        <v>320</v>
      </c>
      <c r="H813" s="12" t="s">
        <v>1086</v>
      </c>
      <c r="I813" s="10">
        <v>12000</v>
      </c>
      <c r="J813" s="11">
        <v>0.3</v>
      </c>
      <c r="K813" s="13">
        <f t="shared" si="29"/>
        <v>40000</v>
      </c>
      <c r="L813" s="4" t="s">
        <v>16</v>
      </c>
      <c r="M813">
        <f>_xlfn.RANK.EQ(I813,I$6:I3307,1)</f>
        <v>41</v>
      </c>
      <c r="N813">
        <f>_xlfn.RANK.EQ(I813,I$6:I3307,0)</f>
        <v>2454</v>
      </c>
    </row>
    <row r="814" spans="2:14" ht="14.25" customHeight="1">
      <c r="B814" s="4" t="s">
        <v>535</v>
      </c>
      <c r="C814" s="4" t="s">
        <v>987</v>
      </c>
      <c r="D814" s="4" t="s">
        <v>988</v>
      </c>
      <c r="E814" s="13">
        <f t="shared" si="28"/>
        <v>300</v>
      </c>
      <c r="F814" s="6">
        <v>100</v>
      </c>
      <c r="G814" s="12" t="s">
        <v>322</v>
      </c>
      <c r="H814" s="12" t="s">
        <v>1087</v>
      </c>
      <c r="I814" s="10">
        <v>9000</v>
      </c>
      <c r="J814" s="11">
        <v>0.3</v>
      </c>
      <c r="K814" s="13">
        <f t="shared" si="29"/>
        <v>30000</v>
      </c>
      <c r="L814" s="4" t="s">
        <v>16</v>
      </c>
      <c r="M814">
        <f>_xlfn.RANK.EQ(I814,I$6:I3308,1)</f>
        <v>25</v>
      </c>
      <c r="N814">
        <f>_xlfn.RANK.EQ(I814,I$6:I3308,0)</f>
        <v>2470</v>
      </c>
    </row>
    <row r="815" spans="2:14" ht="14.25" customHeight="1">
      <c r="B815" s="4" t="s">
        <v>535</v>
      </c>
      <c r="C815" s="4" t="s">
        <v>987</v>
      </c>
      <c r="D815" s="4" t="s">
        <v>988</v>
      </c>
      <c r="E815" s="13">
        <f t="shared" si="28"/>
        <v>350</v>
      </c>
      <c r="F815" s="6">
        <v>25</v>
      </c>
      <c r="G815" s="12" t="s">
        <v>324</v>
      </c>
      <c r="H815" s="12" t="s">
        <v>1086</v>
      </c>
      <c r="I815" s="10">
        <v>3062.5</v>
      </c>
      <c r="J815" s="11">
        <v>0.35</v>
      </c>
      <c r="K815" s="13">
        <f t="shared" si="29"/>
        <v>8750</v>
      </c>
      <c r="L815" s="4" t="s">
        <v>16</v>
      </c>
      <c r="M815">
        <f>_xlfn.RANK.EQ(I815,I$6:I3309,1)</f>
        <v>4</v>
      </c>
      <c r="N815">
        <f>_xlfn.RANK.EQ(I815,I$6:I3309,0)</f>
        <v>2491</v>
      </c>
    </row>
    <row r="816" spans="2:14" ht="14.25" customHeight="1">
      <c r="B816" s="4" t="s">
        <v>535</v>
      </c>
      <c r="C816" s="4" t="s">
        <v>987</v>
      </c>
      <c r="D816" s="4" t="s">
        <v>988</v>
      </c>
      <c r="E816" s="13">
        <f t="shared" si="28"/>
        <v>500</v>
      </c>
      <c r="F816" s="6">
        <v>50</v>
      </c>
      <c r="G816" s="12" t="s">
        <v>119</v>
      </c>
      <c r="H816" s="12" t="s">
        <v>1087</v>
      </c>
      <c r="I816" s="10">
        <v>7500</v>
      </c>
      <c r="J816" s="11">
        <v>0.3</v>
      </c>
      <c r="K816" s="13">
        <f t="shared" si="29"/>
        <v>25000</v>
      </c>
      <c r="L816" s="4" t="s">
        <v>16</v>
      </c>
      <c r="M816">
        <f>_xlfn.RANK.EQ(I816,I$6:I3310,1)</f>
        <v>17</v>
      </c>
      <c r="N816">
        <f>_xlfn.RANK.EQ(I816,I$6:I3310,0)</f>
        <v>2479</v>
      </c>
    </row>
    <row r="817" spans="2:14" ht="14.25" customHeight="1">
      <c r="B817" s="4" t="s">
        <v>535</v>
      </c>
      <c r="C817" s="4" t="s">
        <v>987</v>
      </c>
      <c r="D817" s="4" t="s">
        <v>988</v>
      </c>
      <c r="E817" s="13">
        <f t="shared" si="28"/>
        <v>400</v>
      </c>
      <c r="F817" s="6">
        <v>175</v>
      </c>
      <c r="G817" s="12" t="s">
        <v>326</v>
      </c>
      <c r="H817" s="12" t="s">
        <v>1086</v>
      </c>
      <c r="I817" s="10">
        <v>31500</v>
      </c>
      <c r="J817" s="11">
        <v>0.45</v>
      </c>
      <c r="K817" s="13">
        <f t="shared" si="29"/>
        <v>70000</v>
      </c>
      <c r="L817" s="4" t="s">
        <v>16</v>
      </c>
      <c r="M817">
        <f>_xlfn.RANK.EQ(I817,I$6:I3311,1)</f>
        <v>272</v>
      </c>
      <c r="N817">
        <f>_xlfn.RANK.EQ(I817,I$6:I3311,0)</f>
        <v>2209</v>
      </c>
    </row>
    <row r="818" spans="2:14" ht="14.25" customHeight="1">
      <c r="B818" s="4" t="s">
        <v>535</v>
      </c>
      <c r="C818" s="4" t="s">
        <v>987</v>
      </c>
      <c r="D818" s="4" t="s">
        <v>988</v>
      </c>
      <c r="E818" s="13">
        <f t="shared" si="28"/>
        <v>500</v>
      </c>
      <c r="F818" s="6">
        <v>445</v>
      </c>
      <c r="G818" s="12" t="s">
        <v>328</v>
      </c>
      <c r="H818" s="12" t="s">
        <v>1086</v>
      </c>
      <c r="I818" s="10">
        <v>77875</v>
      </c>
      <c r="J818" s="11">
        <v>0.35</v>
      </c>
      <c r="K818" s="13">
        <f t="shared" si="29"/>
        <v>222500</v>
      </c>
      <c r="L818" s="4" t="s">
        <v>16</v>
      </c>
      <c r="M818">
        <f>_xlfn.RANK.EQ(I818,I$6:I3312,1)</f>
        <v>1139</v>
      </c>
      <c r="N818">
        <f>_xlfn.RANK.EQ(I818,I$6:I3312,0)</f>
        <v>1357</v>
      </c>
    </row>
    <row r="819" spans="2:14" ht="14.25" customHeight="1">
      <c r="B819" s="4" t="s">
        <v>535</v>
      </c>
      <c r="C819" s="4" t="s">
        <v>987</v>
      </c>
      <c r="D819" s="4" t="s">
        <v>988</v>
      </c>
      <c r="E819" s="13">
        <f t="shared" si="28"/>
        <v>450</v>
      </c>
      <c r="F819" s="6">
        <v>150</v>
      </c>
      <c r="G819" s="12" t="s">
        <v>330</v>
      </c>
      <c r="H819" s="12" t="s">
        <v>1087</v>
      </c>
      <c r="I819" s="10">
        <v>20250</v>
      </c>
      <c r="J819" s="11">
        <v>0.3</v>
      </c>
      <c r="K819" s="13">
        <f t="shared" si="29"/>
        <v>67500</v>
      </c>
      <c r="L819" s="4" t="s">
        <v>16</v>
      </c>
      <c r="M819">
        <f>_xlfn.RANK.EQ(I819,I$6:I3313,1)</f>
        <v>105</v>
      </c>
      <c r="N819">
        <f>_xlfn.RANK.EQ(I819,I$6:I3313,0)</f>
        <v>2387</v>
      </c>
    </row>
    <row r="820" spans="2:14" ht="14.25" customHeight="1">
      <c r="B820" s="4" t="s">
        <v>535</v>
      </c>
      <c r="C820" s="4" t="s">
        <v>987</v>
      </c>
      <c r="D820" s="4" t="s">
        <v>988</v>
      </c>
      <c r="E820" s="13">
        <f t="shared" si="28"/>
        <v>400</v>
      </c>
      <c r="F820" s="6">
        <v>125</v>
      </c>
      <c r="G820" s="12" t="s">
        <v>270</v>
      </c>
      <c r="H820" s="12" t="s">
        <v>1086</v>
      </c>
      <c r="I820" s="10">
        <v>15000</v>
      </c>
      <c r="J820" s="11">
        <v>0.3</v>
      </c>
      <c r="K820" s="13">
        <f t="shared" si="29"/>
        <v>50000</v>
      </c>
      <c r="L820" s="4" t="s">
        <v>16</v>
      </c>
      <c r="M820">
        <f>_xlfn.RANK.EQ(I820,I$6:I3314,1)</f>
        <v>57</v>
      </c>
      <c r="N820">
        <f>_xlfn.RANK.EQ(I820,I$6:I3314,0)</f>
        <v>2435</v>
      </c>
    </row>
    <row r="821" spans="2:14" ht="14.25" customHeight="1">
      <c r="B821" s="4" t="s">
        <v>535</v>
      </c>
      <c r="C821" s="4" t="s">
        <v>987</v>
      </c>
      <c r="D821" s="4" t="s">
        <v>988</v>
      </c>
      <c r="E821" s="13">
        <f t="shared" si="28"/>
        <v>400</v>
      </c>
      <c r="F821" s="6">
        <v>50</v>
      </c>
      <c r="G821" s="12" t="s">
        <v>333</v>
      </c>
      <c r="H821" s="12" t="s">
        <v>1086</v>
      </c>
      <c r="I821" s="10">
        <v>7000</v>
      </c>
      <c r="J821" s="11">
        <v>0.35</v>
      </c>
      <c r="K821" s="13">
        <f t="shared" si="29"/>
        <v>20000</v>
      </c>
      <c r="L821" s="4" t="s">
        <v>16</v>
      </c>
      <c r="M821">
        <f>_xlfn.RANK.EQ(I821,I$6:I3315,1)</f>
        <v>15</v>
      </c>
      <c r="N821">
        <f>_xlfn.RANK.EQ(I821,I$6:I3315,0)</f>
        <v>2480</v>
      </c>
    </row>
    <row r="822" spans="2:14" ht="14.25" customHeight="1">
      <c r="B822" s="4" t="s">
        <v>535</v>
      </c>
      <c r="C822" s="4" t="s">
        <v>987</v>
      </c>
      <c r="D822" s="4" t="s">
        <v>988</v>
      </c>
      <c r="E822" s="13">
        <f t="shared" si="28"/>
        <v>550</v>
      </c>
      <c r="F822" s="6">
        <v>75</v>
      </c>
      <c r="G822" s="12" t="s">
        <v>335</v>
      </c>
      <c r="H822" s="12" t="s">
        <v>1087</v>
      </c>
      <c r="I822" s="10">
        <v>12375</v>
      </c>
      <c r="J822" s="11">
        <v>0.3</v>
      </c>
      <c r="K822" s="13">
        <f t="shared" si="29"/>
        <v>41250</v>
      </c>
      <c r="L822" s="4" t="s">
        <v>16</v>
      </c>
      <c r="M822">
        <f>_xlfn.RANK.EQ(I822,I$6:I3316,1)</f>
        <v>45</v>
      </c>
      <c r="N822">
        <f>_xlfn.RANK.EQ(I822,I$6:I3316,0)</f>
        <v>2450</v>
      </c>
    </row>
    <row r="823" spans="2:14" ht="14.25" customHeight="1">
      <c r="B823" s="4" t="s">
        <v>535</v>
      </c>
      <c r="C823" s="4" t="s">
        <v>987</v>
      </c>
      <c r="D823" s="4" t="s">
        <v>988</v>
      </c>
      <c r="E823" s="13">
        <f t="shared" si="28"/>
        <v>600</v>
      </c>
      <c r="F823" s="6">
        <v>175</v>
      </c>
      <c r="G823" s="12" t="s">
        <v>337</v>
      </c>
      <c r="H823" s="12" t="s">
        <v>1086</v>
      </c>
      <c r="I823" s="10">
        <v>47250</v>
      </c>
      <c r="J823" s="11">
        <v>0.45</v>
      </c>
      <c r="K823" s="13">
        <f t="shared" si="29"/>
        <v>105000</v>
      </c>
      <c r="L823" s="4" t="s">
        <v>16</v>
      </c>
      <c r="M823">
        <f>_xlfn.RANK.EQ(I823,I$6:I3317,1)</f>
        <v>538</v>
      </c>
      <c r="N823">
        <f>_xlfn.RANK.EQ(I823,I$6:I3317,0)</f>
        <v>1947</v>
      </c>
    </row>
    <row r="824" spans="2:14" ht="14.25" customHeight="1">
      <c r="B824" s="4" t="s">
        <v>535</v>
      </c>
      <c r="C824" s="4" t="s">
        <v>987</v>
      </c>
      <c r="D824" s="4" t="s">
        <v>988</v>
      </c>
      <c r="E824" s="13">
        <f t="shared" si="28"/>
        <v>450</v>
      </c>
      <c r="F824" s="6">
        <v>425</v>
      </c>
      <c r="G824" s="12" t="s">
        <v>339</v>
      </c>
      <c r="H824" s="12" t="s">
        <v>1087</v>
      </c>
      <c r="I824" s="10">
        <v>66937.5</v>
      </c>
      <c r="J824" s="11">
        <v>0.35</v>
      </c>
      <c r="K824" s="13">
        <f t="shared" si="29"/>
        <v>191250</v>
      </c>
      <c r="L824" s="4" t="s">
        <v>31</v>
      </c>
      <c r="M824">
        <f>_xlfn.RANK.EQ(I824,I$6:I3318,1)</f>
        <v>934</v>
      </c>
      <c r="N824">
        <f>_xlfn.RANK.EQ(I824,I$6:I3318,0)</f>
        <v>1557</v>
      </c>
    </row>
    <row r="825" spans="2:14" ht="14.25" customHeight="1">
      <c r="B825" s="4" t="s">
        <v>535</v>
      </c>
      <c r="C825" s="4" t="s">
        <v>987</v>
      </c>
      <c r="D825" s="4" t="s">
        <v>988</v>
      </c>
      <c r="E825" s="13">
        <f t="shared" si="28"/>
        <v>400</v>
      </c>
      <c r="F825" s="6">
        <v>175</v>
      </c>
      <c r="G825" s="12" t="s">
        <v>341</v>
      </c>
      <c r="H825" s="12" t="s">
        <v>1086</v>
      </c>
      <c r="I825" s="10">
        <v>21000</v>
      </c>
      <c r="J825" s="11">
        <v>0.3</v>
      </c>
      <c r="K825" s="13">
        <f t="shared" si="29"/>
        <v>70000</v>
      </c>
      <c r="L825" s="4" t="s">
        <v>31</v>
      </c>
      <c r="M825">
        <f>_xlfn.RANK.EQ(I825,I$6:I3319,1)</f>
        <v>115</v>
      </c>
      <c r="N825">
        <f>_xlfn.RANK.EQ(I825,I$6:I3319,0)</f>
        <v>2373</v>
      </c>
    </row>
    <row r="826" spans="2:14" ht="14.25" customHeight="1">
      <c r="B826" s="4" t="s">
        <v>535</v>
      </c>
      <c r="C826" s="4" t="s">
        <v>987</v>
      </c>
      <c r="D826" s="4" t="s">
        <v>988</v>
      </c>
      <c r="E826" s="13">
        <f t="shared" si="28"/>
        <v>350</v>
      </c>
      <c r="F826" s="6">
        <v>175</v>
      </c>
      <c r="G826" s="12" t="s">
        <v>343</v>
      </c>
      <c r="H826" s="12" t="s">
        <v>1087</v>
      </c>
      <c r="I826" s="10">
        <v>18375</v>
      </c>
      <c r="J826" s="11">
        <v>0.3</v>
      </c>
      <c r="K826" s="13">
        <f t="shared" si="29"/>
        <v>61250</v>
      </c>
      <c r="L826" s="4" t="s">
        <v>31</v>
      </c>
      <c r="M826">
        <f>_xlfn.RANK.EQ(I826,I$6:I3320,1)</f>
        <v>87</v>
      </c>
      <c r="N826">
        <f>_xlfn.RANK.EQ(I826,I$6:I3320,0)</f>
        <v>2406</v>
      </c>
    </row>
    <row r="827" spans="2:14" ht="14.25" customHeight="1">
      <c r="B827" s="4" t="s">
        <v>535</v>
      </c>
      <c r="C827" s="4" t="s">
        <v>987</v>
      </c>
      <c r="D827" s="4" t="s">
        <v>988</v>
      </c>
      <c r="E827" s="13">
        <f t="shared" si="28"/>
        <v>350</v>
      </c>
      <c r="F827" s="6">
        <v>150</v>
      </c>
      <c r="G827" s="12" t="s">
        <v>85</v>
      </c>
      <c r="H827" s="12" t="s">
        <v>1086</v>
      </c>
      <c r="I827" s="10">
        <v>18375</v>
      </c>
      <c r="J827" s="11">
        <v>0.35</v>
      </c>
      <c r="K827" s="13">
        <f t="shared" si="29"/>
        <v>52500</v>
      </c>
      <c r="L827" s="4" t="s">
        <v>31</v>
      </c>
      <c r="M827">
        <f>_xlfn.RANK.EQ(I827,I$6:I3321,1)</f>
        <v>87</v>
      </c>
      <c r="N827">
        <f>_xlfn.RANK.EQ(I827,I$6:I3321,0)</f>
        <v>2406</v>
      </c>
    </row>
    <row r="828" spans="2:14" ht="14.25" customHeight="1">
      <c r="B828" s="4" t="s">
        <v>535</v>
      </c>
      <c r="C828" s="4" t="s">
        <v>987</v>
      </c>
      <c r="D828" s="4" t="s">
        <v>988</v>
      </c>
      <c r="E828" s="13">
        <f t="shared" si="28"/>
        <v>500</v>
      </c>
      <c r="F828" s="6">
        <v>150</v>
      </c>
      <c r="G828" s="12" t="s">
        <v>346</v>
      </c>
      <c r="H828" s="12" t="s">
        <v>1087</v>
      </c>
      <c r="I828" s="10">
        <v>22500</v>
      </c>
      <c r="J828" s="11">
        <v>0.3</v>
      </c>
      <c r="K828" s="13">
        <f t="shared" si="29"/>
        <v>75000</v>
      </c>
      <c r="L828" s="4" t="s">
        <v>31</v>
      </c>
      <c r="M828">
        <f>_xlfn.RANK.EQ(I828,I$6:I3322,1)</f>
        <v>134</v>
      </c>
      <c r="N828">
        <f>_xlfn.RANK.EQ(I828,I$6:I3322,0)</f>
        <v>2357</v>
      </c>
    </row>
    <row r="829" spans="2:14" ht="14.25" customHeight="1">
      <c r="B829" s="4" t="s">
        <v>535</v>
      </c>
      <c r="C829" s="4" t="s">
        <v>987</v>
      </c>
      <c r="D829" s="4" t="s">
        <v>988</v>
      </c>
      <c r="E829" s="13">
        <f t="shared" si="28"/>
        <v>550</v>
      </c>
      <c r="F829" s="6">
        <v>325</v>
      </c>
      <c r="G829" s="12" t="s">
        <v>348</v>
      </c>
      <c r="H829" s="12" t="s">
        <v>1087</v>
      </c>
      <c r="I829" s="10">
        <v>80437.5</v>
      </c>
      <c r="J829" s="11">
        <v>0.45</v>
      </c>
      <c r="K829" s="13">
        <f t="shared" si="29"/>
        <v>178750</v>
      </c>
      <c r="L829" s="4" t="s">
        <v>31</v>
      </c>
      <c r="M829">
        <f>_xlfn.RANK.EQ(I829,I$6:I3323,1)</f>
        <v>1199</v>
      </c>
      <c r="N829">
        <f>_xlfn.RANK.EQ(I829,I$6:I3323,0)</f>
        <v>1297</v>
      </c>
    </row>
    <row r="830" spans="2:14" ht="14.25" customHeight="1">
      <c r="B830" s="4" t="s">
        <v>535</v>
      </c>
      <c r="C830" s="4" t="s">
        <v>987</v>
      </c>
      <c r="D830" s="4" t="s">
        <v>988</v>
      </c>
      <c r="E830" s="13">
        <f t="shared" si="28"/>
        <v>500</v>
      </c>
      <c r="F830" s="6">
        <v>550</v>
      </c>
      <c r="G830" s="12" t="s">
        <v>350</v>
      </c>
      <c r="H830" s="12" t="s">
        <v>1087</v>
      </c>
      <c r="I830" s="10">
        <v>96250</v>
      </c>
      <c r="J830" s="11">
        <v>0.35</v>
      </c>
      <c r="K830" s="13">
        <f t="shared" si="29"/>
        <v>275000</v>
      </c>
      <c r="L830" s="4" t="s">
        <v>31</v>
      </c>
      <c r="M830">
        <f>_xlfn.RANK.EQ(I830,I$6:I3324,1)</f>
        <v>1493</v>
      </c>
      <c r="N830">
        <f>_xlfn.RANK.EQ(I830,I$6:I3324,0)</f>
        <v>995</v>
      </c>
    </row>
    <row r="831" spans="2:14" ht="14.25" customHeight="1">
      <c r="B831" s="4" t="s">
        <v>535</v>
      </c>
      <c r="C831" s="4" t="s">
        <v>987</v>
      </c>
      <c r="D831" s="4" t="s">
        <v>988</v>
      </c>
      <c r="E831" s="13">
        <f t="shared" si="28"/>
        <v>450</v>
      </c>
      <c r="F831" s="6">
        <v>300</v>
      </c>
      <c r="G831" s="12" t="s">
        <v>352</v>
      </c>
      <c r="H831" s="12" t="s">
        <v>1087</v>
      </c>
      <c r="I831" s="10">
        <v>40500</v>
      </c>
      <c r="J831" s="11">
        <v>0.3</v>
      </c>
      <c r="K831" s="13">
        <f t="shared" si="29"/>
        <v>135000</v>
      </c>
      <c r="L831" s="4" t="s">
        <v>31</v>
      </c>
      <c r="M831">
        <f>_xlfn.RANK.EQ(I831,I$6:I3325,1)</f>
        <v>417</v>
      </c>
      <c r="N831">
        <f>_xlfn.RANK.EQ(I831,I$6:I3325,0)</f>
        <v>2071</v>
      </c>
    </row>
    <row r="832" spans="2:14" ht="14.25" customHeight="1">
      <c r="B832" s="4" t="s">
        <v>535</v>
      </c>
      <c r="C832" s="4" t="s">
        <v>987</v>
      </c>
      <c r="D832" s="4" t="s">
        <v>988</v>
      </c>
      <c r="E832" s="13">
        <f t="shared" si="28"/>
        <v>400</v>
      </c>
      <c r="F832" s="6">
        <v>225</v>
      </c>
      <c r="G832" s="12" t="s">
        <v>354</v>
      </c>
      <c r="H832" s="12" t="s">
        <v>1087</v>
      </c>
      <c r="I832" s="10">
        <v>27000</v>
      </c>
      <c r="J832" s="11">
        <v>0.3</v>
      </c>
      <c r="K832" s="13">
        <f t="shared" si="29"/>
        <v>90000</v>
      </c>
      <c r="L832" s="4" t="s">
        <v>31</v>
      </c>
      <c r="M832">
        <f>_xlfn.RANK.EQ(I832,I$6:I3326,1)</f>
        <v>196</v>
      </c>
      <c r="N832">
        <f>_xlfn.RANK.EQ(I832,I$6:I3326,0)</f>
        <v>2295</v>
      </c>
    </row>
    <row r="833" spans="2:14" ht="14.25" customHeight="1">
      <c r="B833" s="4" t="s">
        <v>535</v>
      </c>
      <c r="C833" s="4" t="s">
        <v>987</v>
      </c>
      <c r="D833" s="4" t="s">
        <v>988</v>
      </c>
      <c r="E833" s="13">
        <f t="shared" si="28"/>
        <v>400</v>
      </c>
      <c r="F833" s="6">
        <v>175</v>
      </c>
      <c r="G833" s="12" t="s">
        <v>356</v>
      </c>
      <c r="H833" s="12" t="s">
        <v>1087</v>
      </c>
      <c r="I833" s="10">
        <v>24500</v>
      </c>
      <c r="J833" s="11">
        <v>0.35</v>
      </c>
      <c r="K833" s="13">
        <f t="shared" si="29"/>
        <v>70000</v>
      </c>
      <c r="L833" s="4" t="s">
        <v>31</v>
      </c>
      <c r="M833">
        <f>_xlfn.RANK.EQ(I833,I$6:I3327,1)</f>
        <v>163</v>
      </c>
      <c r="N833">
        <f>_xlfn.RANK.EQ(I833,I$6:I3327,0)</f>
        <v>2329</v>
      </c>
    </row>
    <row r="834" spans="2:14" ht="14.25" customHeight="1">
      <c r="B834" s="4" t="s">
        <v>535</v>
      </c>
      <c r="C834" s="4" t="s">
        <v>987</v>
      </c>
      <c r="D834" s="4" t="s">
        <v>988</v>
      </c>
      <c r="E834" s="13">
        <f t="shared" si="28"/>
        <v>500</v>
      </c>
      <c r="F834" s="6">
        <v>200</v>
      </c>
      <c r="G834" s="12" t="s">
        <v>358</v>
      </c>
      <c r="H834" s="12" t="s">
        <v>1087</v>
      </c>
      <c r="I834" s="10">
        <v>30000</v>
      </c>
      <c r="J834" s="11">
        <v>0.3</v>
      </c>
      <c r="K834" s="13">
        <f t="shared" si="29"/>
        <v>100000</v>
      </c>
      <c r="L834" s="4" t="s">
        <v>31</v>
      </c>
      <c r="M834">
        <f>_xlfn.RANK.EQ(I834,I$6:I3328,1)</f>
        <v>246</v>
      </c>
      <c r="N834">
        <f>_xlfn.RANK.EQ(I834,I$6:I3328,0)</f>
        <v>2242</v>
      </c>
    </row>
    <row r="835" spans="2:14" ht="14.25" customHeight="1">
      <c r="B835" s="4" t="s">
        <v>535</v>
      </c>
      <c r="C835" s="4" t="s">
        <v>987</v>
      </c>
      <c r="D835" s="4" t="s">
        <v>988</v>
      </c>
      <c r="E835" s="13">
        <f t="shared" si="28"/>
        <v>550</v>
      </c>
      <c r="F835" s="6">
        <v>375</v>
      </c>
      <c r="G835" s="12" t="s">
        <v>360</v>
      </c>
      <c r="H835" s="12" t="s">
        <v>1086</v>
      </c>
      <c r="I835" s="10">
        <v>92812.5</v>
      </c>
      <c r="J835" s="11">
        <v>0.45</v>
      </c>
      <c r="K835" s="13">
        <f t="shared" si="29"/>
        <v>206250</v>
      </c>
      <c r="L835" s="4" t="s">
        <v>31</v>
      </c>
      <c r="M835">
        <f>_xlfn.RANK.EQ(I835,I$6:I3329,1)</f>
        <v>1442</v>
      </c>
      <c r="N835">
        <f>_xlfn.RANK.EQ(I835,I$6:I3329,0)</f>
        <v>1052</v>
      </c>
    </row>
    <row r="836" spans="2:14" ht="14.25" customHeight="1">
      <c r="B836" s="4" t="s">
        <v>535</v>
      </c>
      <c r="C836" s="4" t="s">
        <v>987</v>
      </c>
      <c r="D836" s="4" t="s">
        <v>988</v>
      </c>
      <c r="E836" s="13">
        <f t="shared" si="28"/>
        <v>500</v>
      </c>
      <c r="F836" s="6">
        <v>525</v>
      </c>
      <c r="G836" s="12" t="s">
        <v>362</v>
      </c>
      <c r="H836" s="12" t="s">
        <v>1087</v>
      </c>
      <c r="I836" s="10">
        <v>91875</v>
      </c>
      <c r="J836" s="11">
        <v>0.35</v>
      </c>
      <c r="K836" s="13">
        <f t="shared" si="29"/>
        <v>262500</v>
      </c>
      <c r="L836" s="4" t="s">
        <v>31</v>
      </c>
      <c r="M836">
        <f>_xlfn.RANK.EQ(I836,I$6:I3330,1)</f>
        <v>1429</v>
      </c>
      <c r="N836">
        <f>_xlfn.RANK.EQ(I836,I$6:I3330,0)</f>
        <v>1060</v>
      </c>
    </row>
    <row r="837" spans="2:14" ht="14.25" customHeight="1">
      <c r="B837" s="4" t="s">
        <v>535</v>
      </c>
      <c r="C837" s="4" t="s">
        <v>987</v>
      </c>
      <c r="D837" s="4" t="s">
        <v>988</v>
      </c>
      <c r="E837" s="13">
        <f t="shared" si="28"/>
        <v>450</v>
      </c>
      <c r="F837" s="6">
        <v>300</v>
      </c>
      <c r="G837" s="12" t="s">
        <v>364</v>
      </c>
      <c r="H837" s="12" t="s">
        <v>1087</v>
      </c>
      <c r="I837" s="10">
        <v>40500</v>
      </c>
      <c r="J837" s="11">
        <v>0.3</v>
      </c>
      <c r="K837" s="13">
        <f t="shared" si="29"/>
        <v>135000</v>
      </c>
      <c r="L837" s="4" t="s">
        <v>31</v>
      </c>
      <c r="M837">
        <f>_xlfn.RANK.EQ(I837,I$6:I3331,1)</f>
        <v>417</v>
      </c>
      <c r="N837">
        <f>_xlfn.RANK.EQ(I837,I$6:I3331,0)</f>
        <v>2071</v>
      </c>
    </row>
    <row r="838" spans="2:14" ht="14.25" customHeight="1">
      <c r="B838" s="4" t="s">
        <v>535</v>
      </c>
      <c r="C838" s="4" t="s">
        <v>987</v>
      </c>
      <c r="D838" s="4" t="s">
        <v>988</v>
      </c>
      <c r="E838" s="13">
        <f t="shared" ref="E838:E901" si="30">K838/F838</f>
        <v>400</v>
      </c>
      <c r="F838" s="6">
        <v>225</v>
      </c>
      <c r="G838" s="12" t="s">
        <v>366</v>
      </c>
      <c r="H838" s="12" t="s">
        <v>1086</v>
      </c>
      <c r="I838" s="10">
        <v>27000</v>
      </c>
      <c r="J838" s="11">
        <v>0.3</v>
      </c>
      <c r="K838" s="13">
        <f t="shared" si="29"/>
        <v>90000</v>
      </c>
      <c r="L838" s="4" t="s">
        <v>31</v>
      </c>
      <c r="M838">
        <f>_xlfn.RANK.EQ(I838,I$6:I3332,1)</f>
        <v>196</v>
      </c>
      <c r="N838">
        <f>_xlfn.RANK.EQ(I838,I$6:I3332,0)</f>
        <v>2295</v>
      </c>
    </row>
    <row r="839" spans="2:14" ht="14.25" customHeight="1">
      <c r="B839" s="4" t="s">
        <v>535</v>
      </c>
      <c r="C839" s="4" t="s">
        <v>987</v>
      </c>
      <c r="D839" s="4" t="s">
        <v>988</v>
      </c>
      <c r="E839" s="13">
        <f t="shared" si="30"/>
        <v>350.00000000000006</v>
      </c>
      <c r="F839" s="6">
        <v>175</v>
      </c>
      <c r="G839" s="12" t="s">
        <v>368</v>
      </c>
      <c r="H839" s="12" t="s">
        <v>1086</v>
      </c>
      <c r="I839" s="10">
        <v>21437.5</v>
      </c>
      <c r="J839" s="11">
        <v>0.35</v>
      </c>
      <c r="K839" s="13">
        <f t="shared" ref="K839:K902" si="31">I839/J839</f>
        <v>61250.000000000007</v>
      </c>
      <c r="L839" s="4" t="s">
        <v>31</v>
      </c>
      <c r="M839">
        <f>_xlfn.RANK.EQ(I839,I$6:I3333,1)</f>
        <v>124</v>
      </c>
      <c r="N839">
        <f>_xlfn.RANK.EQ(I839,I$6:I3333,0)</f>
        <v>2372</v>
      </c>
    </row>
    <row r="840" spans="2:14" ht="14.25" customHeight="1">
      <c r="B840" s="4" t="s">
        <v>535</v>
      </c>
      <c r="C840" s="4" t="s">
        <v>987</v>
      </c>
      <c r="D840" s="4" t="s">
        <v>988</v>
      </c>
      <c r="E840" s="13">
        <f t="shared" si="30"/>
        <v>450</v>
      </c>
      <c r="F840" s="6">
        <v>150</v>
      </c>
      <c r="G840" s="12" t="s">
        <v>370</v>
      </c>
      <c r="H840" s="12" t="s">
        <v>1086</v>
      </c>
      <c r="I840" s="10">
        <v>20250</v>
      </c>
      <c r="J840" s="11">
        <v>0.3</v>
      </c>
      <c r="K840" s="13">
        <f t="shared" si="31"/>
        <v>67500</v>
      </c>
      <c r="L840" s="4" t="s">
        <v>31</v>
      </c>
      <c r="M840">
        <f>_xlfn.RANK.EQ(I840,I$6:I3334,1)</f>
        <v>105</v>
      </c>
      <c r="N840">
        <f>_xlfn.RANK.EQ(I840,I$6:I3334,0)</f>
        <v>2387</v>
      </c>
    </row>
    <row r="841" spans="2:14" ht="14.25" customHeight="1">
      <c r="B841" s="4" t="s">
        <v>535</v>
      </c>
      <c r="C841" s="4" t="s">
        <v>987</v>
      </c>
      <c r="D841" s="4" t="s">
        <v>988</v>
      </c>
      <c r="E841" s="13">
        <f t="shared" si="30"/>
        <v>500</v>
      </c>
      <c r="F841" s="6">
        <v>325</v>
      </c>
      <c r="G841" s="12" t="s">
        <v>372</v>
      </c>
      <c r="H841" s="12" t="s">
        <v>1087</v>
      </c>
      <c r="I841" s="10">
        <v>73125</v>
      </c>
      <c r="J841" s="11">
        <v>0.45</v>
      </c>
      <c r="K841" s="13">
        <f t="shared" si="31"/>
        <v>162500</v>
      </c>
      <c r="L841" s="4" t="s">
        <v>31</v>
      </c>
      <c r="M841">
        <f>_xlfn.RANK.EQ(I841,I$6:I3335,1)</f>
        <v>1051</v>
      </c>
      <c r="N841">
        <f>_xlfn.RANK.EQ(I841,I$6:I3335,0)</f>
        <v>1443</v>
      </c>
    </row>
    <row r="842" spans="2:14" ht="14.25" customHeight="1">
      <c r="B842" s="4" t="s">
        <v>535</v>
      </c>
      <c r="C842" s="4" t="s">
        <v>987</v>
      </c>
      <c r="D842" s="4" t="s">
        <v>988</v>
      </c>
      <c r="E842" s="13">
        <f t="shared" si="30"/>
        <v>450</v>
      </c>
      <c r="F842" s="6">
        <v>450</v>
      </c>
      <c r="G842" s="12" t="s">
        <v>374</v>
      </c>
      <c r="H842" s="12" t="s">
        <v>1087</v>
      </c>
      <c r="I842" s="10">
        <v>70875</v>
      </c>
      <c r="J842" s="11">
        <v>0.35</v>
      </c>
      <c r="K842" s="13">
        <f t="shared" si="31"/>
        <v>202500</v>
      </c>
      <c r="L842" s="4" t="s">
        <v>31</v>
      </c>
      <c r="M842">
        <f>_xlfn.RANK.EQ(I842,I$6:I3336,1)</f>
        <v>1005</v>
      </c>
      <c r="N842">
        <f>_xlfn.RANK.EQ(I842,I$6:I3336,0)</f>
        <v>1479</v>
      </c>
    </row>
    <row r="843" spans="2:14" ht="14.25" customHeight="1">
      <c r="B843" s="4" t="s">
        <v>535</v>
      </c>
      <c r="C843" s="4" t="s">
        <v>987</v>
      </c>
      <c r="D843" s="4" t="s">
        <v>988</v>
      </c>
      <c r="E843" s="13">
        <f t="shared" si="30"/>
        <v>400</v>
      </c>
      <c r="F843" s="6">
        <v>250</v>
      </c>
      <c r="G843" s="12" t="s">
        <v>66</v>
      </c>
      <c r="H843" s="12" t="s">
        <v>1087</v>
      </c>
      <c r="I843" s="10">
        <v>30000</v>
      </c>
      <c r="J843" s="11">
        <v>0.3</v>
      </c>
      <c r="K843" s="13">
        <f t="shared" si="31"/>
        <v>100000</v>
      </c>
      <c r="L843" s="4" t="s">
        <v>31</v>
      </c>
      <c r="M843">
        <f>_xlfn.RANK.EQ(I843,I$6:I3337,1)</f>
        <v>246</v>
      </c>
      <c r="N843">
        <f>_xlfn.RANK.EQ(I843,I$6:I3337,0)</f>
        <v>2242</v>
      </c>
    </row>
    <row r="844" spans="2:14" ht="14.25" customHeight="1">
      <c r="B844" s="4" t="s">
        <v>535</v>
      </c>
      <c r="C844" s="4" t="s">
        <v>987</v>
      </c>
      <c r="D844" s="4" t="s">
        <v>988</v>
      </c>
      <c r="E844" s="13">
        <f t="shared" si="30"/>
        <v>250</v>
      </c>
      <c r="F844" s="6">
        <v>150</v>
      </c>
      <c r="G844" s="12" t="s">
        <v>85</v>
      </c>
      <c r="H844" s="12" t="s">
        <v>1086</v>
      </c>
      <c r="I844" s="10">
        <v>11250</v>
      </c>
      <c r="J844" s="11">
        <v>0.3</v>
      </c>
      <c r="K844" s="13">
        <f t="shared" si="31"/>
        <v>37500</v>
      </c>
      <c r="L844" s="4" t="s">
        <v>31</v>
      </c>
      <c r="M844">
        <f>_xlfn.RANK.EQ(I844,I$6:I3338,1)</f>
        <v>36</v>
      </c>
      <c r="N844">
        <f>_xlfn.RANK.EQ(I844,I$6:I3338,0)</f>
        <v>2457</v>
      </c>
    </row>
    <row r="845" spans="2:14" ht="14.25" customHeight="1">
      <c r="B845" s="4" t="s">
        <v>535</v>
      </c>
      <c r="C845" s="4" t="s">
        <v>987</v>
      </c>
      <c r="D845" s="4" t="s">
        <v>988</v>
      </c>
      <c r="E845" s="13">
        <f t="shared" si="30"/>
        <v>250.00000000000003</v>
      </c>
      <c r="F845" s="6">
        <v>125</v>
      </c>
      <c r="G845" s="12" t="s">
        <v>378</v>
      </c>
      <c r="H845" s="12" t="s">
        <v>1087</v>
      </c>
      <c r="I845" s="10">
        <v>10937.5</v>
      </c>
      <c r="J845" s="11">
        <v>0.35</v>
      </c>
      <c r="K845" s="13">
        <f t="shared" si="31"/>
        <v>31250.000000000004</v>
      </c>
      <c r="L845" s="4" t="s">
        <v>31</v>
      </c>
      <c r="M845">
        <f>_xlfn.RANK.EQ(I845,I$6:I3339,1)</f>
        <v>35</v>
      </c>
      <c r="N845">
        <f>_xlfn.RANK.EQ(I845,I$6:I3339,0)</f>
        <v>2461</v>
      </c>
    </row>
    <row r="846" spans="2:14" ht="14.25" customHeight="1">
      <c r="B846" s="4" t="s">
        <v>535</v>
      </c>
      <c r="C846" s="4" t="s">
        <v>987</v>
      </c>
      <c r="D846" s="4" t="s">
        <v>988</v>
      </c>
      <c r="E846" s="13">
        <f t="shared" si="30"/>
        <v>350</v>
      </c>
      <c r="F846" s="6">
        <v>125</v>
      </c>
      <c r="G846" s="12" t="s">
        <v>380</v>
      </c>
      <c r="H846" s="12" t="s">
        <v>1087</v>
      </c>
      <c r="I846" s="10">
        <v>13125</v>
      </c>
      <c r="J846" s="11">
        <v>0.3</v>
      </c>
      <c r="K846" s="13">
        <f t="shared" si="31"/>
        <v>43750</v>
      </c>
      <c r="L846" s="4" t="s">
        <v>31</v>
      </c>
      <c r="M846">
        <f>_xlfn.RANK.EQ(I846,I$6:I3340,1)</f>
        <v>49</v>
      </c>
      <c r="N846">
        <f>_xlfn.RANK.EQ(I846,I$6:I3340,0)</f>
        <v>2446</v>
      </c>
    </row>
    <row r="847" spans="2:14" ht="14.25" customHeight="1">
      <c r="B847" s="4" t="s">
        <v>535</v>
      </c>
      <c r="C847" s="4" t="s">
        <v>987</v>
      </c>
      <c r="D847" s="4" t="s">
        <v>988</v>
      </c>
      <c r="E847" s="13">
        <f t="shared" si="30"/>
        <v>400</v>
      </c>
      <c r="F847" s="6">
        <v>200</v>
      </c>
      <c r="G847" s="12" t="s">
        <v>37</v>
      </c>
      <c r="H847" s="12" t="s">
        <v>1086</v>
      </c>
      <c r="I847" s="10">
        <v>36000</v>
      </c>
      <c r="J847" s="11">
        <v>0.45</v>
      </c>
      <c r="K847" s="13">
        <f t="shared" si="31"/>
        <v>80000</v>
      </c>
      <c r="L847" s="4" t="s">
        <v>31</v>
      </c>
      <c r="M847">
        <f>_xlfn.RANK.EQ(I847,I$6:I3341,1)</f>
        <v>356</v>
      </c>
      <c r="N847">
        <f>_xlfn.RANK.EQ(I847,I$6:I3341,0)</f>
        <v>2134</v>
      </c>
    </row>
    <row r="848" spans="2:14" ht="14.25" customHeight="1">
      <c r="B848" s="4" t="s">
        <v>535</v>
      </c>
      <c r="C848" s="4" t="s">
        <v>987</v>
      </c>
      <c r="D848" s="4" t="s">
        <v>988</v>
      </c>
      <c r="E848" s="13">
        <f t="shared" si="30"/>
        <v>450</v>
      </c>
      <c r="F848" s="6">
        <v>375</v>
      </c>
      <c r="G848" s="12" t="s">
        <v>383</v>
      </c>
      <c r="H848" s="12" t="s">
        <v>1086</v>
      </c>
      <c r="I848" s="10">
        <v>59062.5</v>
      </c>
      <c r="J848" s="11">
        <v>0.35</v>
      </c>
      <c r="K848" s="13">
        <f t="shared" si="31"/>
        <v>168750</v>
      </c>
      <c r="L848" s="4" t="s">
        <v>31</v>
      </c>
      <c r="M848">
        <f>_xlfn.RANK.EQ(I848,I$6:I3342,1)</f>
        <v>787</v>
      </c>
      <c r="N848">
        <f>_xlfn.RANK.EQ(I848,I$6:I3342,0)</f>
        <v>1705</v>
      </c>
    </row>
    <row r="849" spans="2:14" ht="14.25" customHeight="1">
      <c r="B849" s="4" t="s">
        <v>535</v>
      </c>
      <c r="C849" s="4" t="s">
        <v>987</v>
      </c>
      <c r="D849" s="4" t="s">
        <v>988</v>
      </c>
      <c r="E849" s="13">
        <f t="shared" si="30"/>
        <v>350</v>
      </c>
      <c r="F849" s="6">
        <v>200</v>
      </c>
      <c r="G849" s="12" t="s">
        <v>385</v>
      </c>
      <c r="H849" s="12" t="s">
        <v>1086</v>
      </c>
      <c r="I849" s="10">
        <v>21000</v>
      </c>
      <c r="J849" s="11">
        <v>0.3</v>
      </c>
      <c r="K849" s="13">
        <f t="shared" si="31"/>
        <v>70000</v>
      </c>
      <c r="L849" s="4" t="s">
        <v>31</v>
      </c>
      <c r="M849">
        <f>_xlfn.RANK.EQ(I849,I$6:I3343,1)</f>
        <v>115</v>
      </c>
      <c r="N849">
        <f>_xlfn.RANK.EQ(I849,I$6:I3343,0)</f>
        <v>2373</v>
      </c>
    </row>
    <row r="850" spans="2:14" ht="14.25" customHeight="1">
      <c r="B850" s="4" t="s">
        <v>535</v>
      </c>
      <c r="C850" s="4" t="s">
        <v>987</v>
      </c>
      <c r="D850" s="4" t="s">
        <v>988</v>
      </c>
      <c r="E850" s="13">
        <f t="shared" si="30"/>
        <v>350</v>
      </c>
      <c r="F850" s="6">
        <v>100</v>
      </c>
      <c r="G850" s="12" t="s">
        <v>387</v>
      </c>
      <c r="H850" s="12" t="s">
        <v>1087</v>
      </c>
      <c r="I850" s="10">
        <v>10500</v>
      </c>
      <c r="J850" s="11">
        <v>0.3</v>
      </c>
      <c r="K850" s="13">
        <f t="shared" si="31"/>
        <v>35000</v>
      </c>
      <c r="L850" s="4" t="s">
        <v>31</v>
      </c>
      <c r="M850">
        <f>_xlfn.RANK.EQ(I850,I$6:I3344,1)</f>
        <v>32</v>
      </c>
      <c r="N850">
        <f>_xlfn.RANK.EQ(I850,I$6:I3344,0)</f>
        <v>2462</v>
      </c>
    </row>
    <row r="851" spans="2:14" ht="14.25" customHeight="1">
      <c r="B851" s="4" t="s">
        <v>535</v>
      </c>
      <c r="C851" s="4" t="s">
        <v>987</v>
      </c>
      <c r="D851" s="4" t="s">
        <v>988</v>
      </c>
      <c r="E851" s="13">
        <f t="shared" si="30"/>
        <v>350</v>
      </c>
      <c r="F851" s="6">
        <v>75</v>
      </c>
      <c r="G851" s="12" t="s">
        <v>389</v>
      </c>
      <c r="H851" s="12" t="s">
        <v>1087</v>
      </c>
      <c r="I851" s="10">
        <v>9187.5</v>
      </c>
      <c r="J851" s="11">
        <v>0.35</v>
      </c>
      <c r="K851" s="13">
        <f t="shared" si="31"/>
        <v>26250</v>
      </c>
      <c r="L851" s="4" t="s">
        <v>31</v>
      </c>
      <c r="M851">
        <f>_xlfn.RANK.EQ(I851,I$6:I3345,1)</f>
        <v>27</v>
      </c>
      <c r="N851">
        <f>_xlfn.RANK.EQ(I851,I$6:I3345,0)</f>
        <v>2468</v>
      </c>
    </row>
    <row r="852" spans="2:14" ht="14.25" customHeight="1">
      <c r="B852" s="4" t="s">
        <v>535</v>
      </c>
      <c r="C852" s="4" t="s">
        <v>987</v>
      </c>
      <c r="D852" s="4" t="s">
        <v>988</v>
      </c>
      <c r="E852" s="13">
        <f t="shared" si="30"/>
        <v>450</v>
      </c>
      <c r="F852" s="6">
        <v>75</v>
      </c>
      <c r="G852" s="12" t="s">
        <v>99</v>
      </c>
      <c r="H852" s="12" t="s">
        <v>1087</v>
      </c>
      <c r="I852" s="10">
        <v>10125</v>
      </c>
      <c r="J852" s="11">
        <v>0.3</v>
      </c>
      <c r="K852" s="13">
        <f t="shared" si="31"/>
        <v>33750</v>
      </c>
      <c r="L852" s="4" t="s">
        <v>31</v>
      </c>
      <c r="M852">
        <f>_xlfn.RANK.EQ(I852,I$6:I3346,1)</f>
        <v>31</v>
      </c>
      <c r="N852">
        <f>_xlfn.RANK.EQ(I852,I$6:I3346,0)</f>
        <v>2465</v>
      </c>
    </row>
    <row r="853" spans="2:14" ht="14.25" customHeight="1">
      <c r="B853" s="4" t="s">
        <v>535</v>
      </c>
      <c r="C853" s="4" t="s">
        <v>987</v>
      </c>
      <c r="D853" s="4" t="s">
        <v>988</v>
      </c>
      <c r="E853" s="13">
        <f t="shared" si="30"/>
        <v>500</v>
      </c>
      <c r="F853" s="6">
        <v>200</v>
      </c>
      <c r="G853" s="12" t="s">
        <v>392</v>
      </c>
      <c r="H853" s="12" t="s">
        <v>1087</v>
      </c>
      <c r="I853" s="10">
        <v>45000</v>
      </c>
      <c r="J853" s="11">
        <v>0.45</v>
      </c>
      <c r="K853" s="13">
        <f t="shared" si="31"/>
        <v>100000</v>
      </c>
      <c r="L853" s="4" t="s">
        <v>31</v>
      </c>
      <c r="M853">
        <f>_xlfn.RANK.EQ(I853,I$6:I3347,1)</f>
        <v>499</v>
      </c>
      <c r="N853">
        <f>_xlfn.RANK.EQ(I853,I$6:I3347,0)</f>
        <v>1976</v>
      </c>
    </row>
    <row r="854" spans="2:14" ht="14.25" customHeight="1">
      <c r="B854" s="4" t="s">
        <v>535</v>
      </c>
      <c r="C854" s="4" t="s">
        <v>987</v>
      </c>
      <c r="D854" s="4" t="s">
        <v>988</v>
      </c>
      <c r="E854" s="13">
        <f t="shared" si="30"/>
        <v>500</v>
      </c>
      <c r="F854" s="6">
        <v>350</v>
      </c>
      <c r="G854" s="12" t="s">
        <v>394</v>
      </c>
      <c r="H854" s="12" t="s">
        <v>1087</v>
      </c>
      <c r="I854" s="10">
        <v>61250</v>
      </c>
      <c r="J854" s="11">
        <v>0.35</v>
      </c>
      <c r="K854" s="13">
        <f t="shared" si="31"/>
        <v>175000</v>
      </c>
      <c r="L854" s="4" t="s">
        <v>31</v>
      </c>
      <c r="M854">
        <f>_xlfn.RANK.EQ(I854,I$6:I3348,1)</f>
        <v>826</v>
      </c>
      <c r="N854">
        <f>_xlfn.RANK.EQ(I854,I$6:I3348,0)</f>
        <v>1659</v>
      </c>
    </row>
    <row r="855" spans="2:14" ht="14.25" customHeight="1">
      <c r="B855" s="4" t="s">
        <v>535</v>
      </c>
      <c r="C855" s="4" t="s">
        <v>987</v>
      </c>
      <c r="D855" s="4" t="s">
        <v>988</v>
      </c>
      <c r="E855" s="13">
        <f t="shared" si="30"/>
        <v>400</v>
      </c>
      <c r="F855" s="6">
        <v>200</v>
      </c>
      <c r="G855" s="12" t="s">
        <v>396</v>
      </c>
      <c r="H855" s="12" t="s">
        <v>1087</v>
      </c>
      <c r="I855" s="10">
        <v>24000</v>
      </c>
      <c r="J855" s="11">
        <v>0.3</v>
      </c>
      <c r="K855" s="13">
        <f t="shared" si="31"/>
        <v>80000</v>
      </c>
      <c r="L855" s="4" t="s">
        <v>31</v>
      </c>
      <c r="M855">
        <f>_xlfn.RANK.EQ(I855,I$6:I3349,1)</f>
        <v>146</v>
      </c>
      <c r="N855">
        <f>_xlfn.RANK.EQ(I855,I$6:I3349,0)</f>
        <v>2343</v>
      </c>
    </row>
    <row r="856" spans="2:14" ht="14.25" customHeight="1">
      <c r="B856" s="4" t="s">
        <v>535</v>
      </c>
      <c r="C856" s="4" t="s">
        <v>987</v>
      </c>
      <c r="D856" s="4" t="s">
        <v>988</v>
      </c>
      <c r="E856" s="13">
        <f t="shared" si="30"/>
        <v>400</v>
      </c>
      <c r="F856" s="6">
        <v>145</v>
      </c>
      <c r="G856" s="12" t="s">
        <v>398</v>
      </c>
      <c r="H856" s="12" t="s">
        <v>1086</v>
      </c>
      <c r="I856" s="10">
        <v>17400</v>
      </c>
      <c r="J856" s="11">
        <v>0.3</v>
      </c>
      <c r="K856" s="13">
        <f t="shared" si="31"/>
        <v>58000</v>
      </c>
      <c r="L856" s="4" t="s">
        <v>31</v>
      </c>
      <c r="M856">
        <f>_xlfn.RANK.EQ(I856,I$6:I3350,1)</f>
        <v>80</v>
      </c>
      <c r="N856">
        <f>_xlfn.RANK.EQ(I856,I$6:I3350,0)</f>
        <v>2416</v>
      </c>
    </row>
    <row r="857" spans="2:14" ht="14.25" customHeight="1">
      <c r="B857" s="4" t="s">
        <v>535</v>
      </c>
      <c r="C857" s="4" t="s">
        <v>987</v>
      </c>
      <c r="D857" s="4" t="s">
        <v>988</v>
      </c>
      <c r="E857" s="13">
        <f t="shared" si="30"/>
        <v>400.00000000000006</v>
      </c>
      <c r="F857" s="6">
        <v>150</v>
      </c>
      <c r="G857" s="12" t="s">
        <v>400</v>
      </c>
      <c r="H857" s="12" t="s">
        <v>1088</v>
      </c>
      <c r="I857" s="10">
        <v>21000</v>
      </c>
      <c r="J857" s="11">
        <v>0.35</v>
      </c>
      <c r="K857" s="13">
        <f t="shared" si="31"/>
        <v>60000.000000000007</v>
      </c>
      <c r="L857" s="4" t="s">
        <v>31</v>
      </c>
      <c r="M857">
        <f>_xlfn.RANK.EQ(I857,I$6:I3351,1)</f>
        <v>115</v>
      </c>
      <c r="N857">
        <f>_xlfn.RANK.EQ(I857,I$6:I3351,0)</f>
        <v>2373</v>
      </c>
    </row>
    <row r="858" spans="2:14" ht="14.25" customHeight="1">
      <c r="B858" s="4" t="s">
        <v>535</v>
      </c>
      <c r="C858" s="4" t="s">
        <v>987</v>
      </c>
      <c r="D858" s="4" t="s">
        <v>988</v>
      </c>
      <c r="E858" s="13">
        <f t="shared" si="30"/>
        <v>550</v>
      </c>
      <c r="F858" s="6">
        <v>125</v>
      </c>
      <c r="G858" s="12" t="s">
        <v>35</v>
      </c>
      <c r="H858" s="12" t="s">
        <v>1087</v>
      </c>
      <c r="I858" s="10">
        <v>20625</v>
      </c>
      <c r="J858" s="11">
        <v>0.3</v>
      </c>
      <c r="K858" s="13">
        <f t="shared" si="31"/>
        <v>68750</v>
      </c>
      <c r="L858" s="4" t="s">
        <v>31</v>
      </c>
      <c r="M858">
        <f>_xlfn.RANK.EQ(I858,I$6:I3352,1)</f>
        <v>110</v>
      </c>
      <c r="N858">
        <f>_xlfn.RANK.EQ(I858,I$6:I3352,0)</f>
        <v>2382</v>
      </c>
    </row>
    <row r="859" spans="2:14" ht="14.25" customHeight="1">
      <c r="B859" s="4" t="s">
        <v>535</v>
      </c>
      <c r="C859" s="4" t="s">
        <v>987</v>
      </c>
      <c r="D859" s="4" t="s">
        <v>988</v>
      </c>
      <c r="E859" s="13">
        <f t="shared" si="30"/>
        <v>600</v>
      </c>
      <c r="F859" s="6">
        <v>225</v>
      </c>
      <c r="G859" s="12" t="s">
        <v>403</v>
      </c>
      <c r="H859" s="12" t="s">
        <v>1087</v>
      </c>
      <c r="I859" s="10">
        <v>60750</v>
      </c>
      <c r="J859" s="11">
        <v>0.45</v>
      </c>
      <c r="K859" s="13">
        <f t="shared" si="31"/>
        <v>135000</v>
      </c>
      <c r="L859" s="4" t="s">
        <v>31</v>
      </c>
      <c r="M859">
        <f>_xlfn.RANK.EQ(I859,I$6:I3353,1)</f>
        <v>821</v>
      </c>
      <c r="N859">
        <f>_xlfn.RANK.EQ(I859,I$6:I3353,0)</f>
        <v>1672</v>
      </c>
    </row>
    <row r="860" spans="2:14" ht="14.25" customHeight="1">
      <c r="B860" s="4" t="s">
        <v>535</v>
      </c>
      <c r="C860" s="4" t="s">
        <v>987</v>
      </c>
      <c r="D860" s="4" t="s">
        <v>988</v>
      </c>
      <c r="E860" s="13">
        <f t="shared" si="30"/>
        <v>550.00000000000011</v>
      </c>
      <c r="F860" s="6">
        <v>475</v>
      </c>
      <c r="G860" s="12" t="s">
        <v>279</v>
      </c>
      <c r="H860" s="12" t="s">
        <v>1087</v>
      </c>
      <c r="I860" s="10">
        <v>91437.5</v>
      </c>
      <c r="J860" s="11">
        <v>0.35</v>
      </c>
      <c r="K860" s="13">
        <f t="shared" si="31"/>
        <v>261250.00000000003</v>
      </c>
      <c r="L860" s="4" t="s">
        <v>31</v>
      </c>
      <c r="M860">
        <f>_xlfn.RANK.EQ(I860,I$6:I3354,1)</f>
        <v>1416</v>
      </c>
      <c r="N860">
        <f>_xlfn.RANK.EQ(I860,I$6:I3354,0)</f>
        <v>1068</v>
      </c>
    </row>
    <row r="861" spans="2:14" ht="14.25" customHeight="1">
      <c r="B861" s="4" t="s">
        <v>535</v>
      </c>
      <c r="C861" s="4" t="s">
        <v>987</v>
      </c>
      <c r="D861" s="4" t="s">
        <v>988</v>
      </c>
      <c r="E861" s="13">
        <f t="shared" si="30"/>
        <v>450</v>
      </c>
      <c r="F861" s="6">
        <v>275</v>
      </c>
      <c r="G861" s="12" t="s">
        <v>406</v>
      </c>
      <c r="H861" s="12" t="s">
        <v>1086</v>
      </c>
      <c r="I861" s="10">
        <v>37125</v>
      </c>
      <c r="J861" s="11">
        <v>0.3</v>
      </c>
      <c r="K861" s="13">
        <f t="shared" si="31"/>
        <v>123750</v>
      </c>
      <c r="L861" s="4" t="s">
        <v>31</v>
      </c>
      <c r="M861">
        <f>_xlfn.RANK.EQ(I861,I$6:I3355,1)</f>
        <v>373</v>
      </c>
      <c r="N861">
        <f>_xlfn.RANK.EQ(I861,I$6:I3355,0)</f>
        <v>2122</v>
      </c>
    </row>
    <row r="862" spans="2:14" ht="14.25" customHeight="1">
      <c r="B862" s="4" t="s">
        <v>535</v>
      </c>
      <c r="C862" s="4" t="s">
        <v>987</v>
      </c>
      <c r="D862" s="4" t="s">
        <v>988</v>
      </c>
      <c r="E862" s="13">
        <f t="shared" si="30"/>
        <v>450</v>
      </c>
      <c r="F862" s="6">
        <v>225</v>
      </c>
      <c r="G862" s="12" t="s">
        <v>297</v>
      </c>
      <c r="H862" s="12" t="s">
        <v>1086</v>
      </c>
      <c r="I862" s="10">
        <v>30375</v>
      </c>
      <c r="J862" s="11">
        <v>0.3</v>
      </c>
      <c r="K862" s="13">
        <f t="shared" si="31"/>
        <v>101250</v>
      </c>
      <c r="L862" s="4" t="s">
        <v>31</v>
      </c>
      <c r="M862">
        <f>_xlfn.RANK.EQ(I862,I$6:I3356,1)</f>
        <v>255</v>
      </c>
      <c r="N862">
        <f>_xlfn.RANK.EQ(I862,I$6:I3356,0)</f>
        <v>2238</v>
      </c>
    </row>
    <row r="863" spans="2:14" ht="14.25" customHeight="1">
      <c r="B863" s="4" t="s">
        <v>535</v>
      </c>
      <c r="C863" s="4" t="s">
        <v>987</v>
      </c>
      <c r="D863" s="4" t="s">
        <v>988</v>
      </c>
      <c r="E863" s="13">
        <f t="shared" si="30"/>
        <v>450</v>
      </c>
      <c r="F863" s="6">
        <v>175</v>
      </c>
      <c r="G863" s="12" t="s">
        <v>409</v>
      </c>
      <c r="H863" s="12" t="s">
        <v>1086</v>
      </c>
      <c r="I863" s="10">
        <v>27562.5</v>
      </c>
      <c r="J863" s="11">
        <v>0.35</v>
      </c>
      <c r="K863" s="13">
        <f t="shared" si="31"/>
        <v>78750</v>
      </c>
      <c r="L863" s="4" t="s">
        <v>31</v>
      </c>
      <c r="M863">
        <f>_xlfn.RANK.EQ(I863,I$6:I3357,1)</f>
        <v>208</v>
      </c>
      <c r="N863">
        <f>_xlfn.RANK.EQ(I863,I$6:I3357,0)</f>
        <v>2280</v>
      </c>
    </row>
    <row r="864" spans="2:14" ht="14.25" customHeight="1">
      <c r="B864" s="4" t="s">
        <v>535</v>
      </c>
      <c r="C864" s="4" t="s">
        <v>987</v>
      </c>
      <c r="D864" s="4" t="s">
        <v>988</v>
      </c>
      <c r="E864" s="13">
        <f t="shared" si="30"/>
        <v>550</v>
      </c>
      <c r="F864" s="6">
        <v>175</v>
      </c>
      <c r="G864" s="12" t="s">
        <v>411</v>
      </c>
      <c r="H864" s="12" t="s">
        <v>1087</v>
      </c>
      <c r="I864" s="10">
        <v>28875</v>
      </c>
      <c r="J864" s="11">
        <v>0.3</v>
      </c>
      <c r="K864" s="13">
        <f t="shared" si="31"/>
        <v>96250</v>
      </c>
      <c r="L864" s="4" t="s">
        <v>31</v>
      </c>
      <c r="M864">
        <f>_xlfn.RANK.EQ(I864,I$6:I3358,1)</f>
        <v>236</v>
      </c>
      <c r="N864">
        <f>_xlfn.RANK.EQ(I864,I$6:I3358,0)</f>
        <v>2253</v>
      </c>
    </row>
    <row r="865" spans="2:14" ht="14.25" customHeight="1">
      <c r="B865" s="4" t="s">
        <v>535</v>
      </c>
      <c r="C865" s="4" t="s">
        <v>987</v>
      </c>
      <c r="D865" s="4" t="s">
        <v>988</v>
      </c>
      <c r="E865" s="13">
        <f t="shared" si="30"/>
        <v>600</v>
      </c>
      <c r="F865" s="6">
        <v>275</v>
      </c>
      <c r="G865" s="12" t="s">
        <v>414</v>
      </c>
      <c r="H865" s="12" t="s">
        <v>1086</v>
      </c>
      <c r="I865" s="10">
        <v>74250</v>
      </c>
      <c r="J865" s="11">
        <v>0.45</v>
      </c>
      <c r="K865" s="13">
        <f t="shared" si="31"/>
        <v>165000</v>
      </c>
      <c r="L865" s="4" t="s">
        <v>31</v>
      </c>
      <c r="M865">
        <f>_xlfn.RANK.EQ(I865,I$6:I3359,1)</f>
        <v>1067</v>
      </c>
      <c r="N865">
        <f>_xlfn.RANK.EQ(I865,I$6:I3359,0)</f>
        <v>1425</v>
      </c>
    </row>
    <row r="866" spans="2:14" ht="14.25" customHeight="1">
      <c r="B866" s="4" t="s">
        <v>535</v>
      </c>
      <c r="C866" s="4" t="s">
        <v>987</v>
      </c>
      <c r="D866" s="4" t="s">
        <v>988</v>
      </c>
      <c r="E866" s="13">
        <f t="shared" si="30"/>
        <v>350</v>
      </c>
      <c r="F866" s="6">
        <v>475</v>
      </c>
      <c r="G866" s="12" t="s">
        <v>101</v>
      </c>
      <c r="H866" s="12" t="s">
        <v>1086</v>
      </c>
      <c r="I866" s="10">
        <v>74812.5</v>
      </c>
      <c r="J866" s="11">
        <v>0.45</v>
      </c>
      <c r="K866" s="13">
        <f t="shared" si="31"/>
        <v>166250</v>
      </c>
      <c r="L866" s="4" t="s">
        <v>31</v>
      </c>
      <c r="M866">
        <f>_xlfn.RANK.EQ(I866,I$6:I3360,1)</f>
        <v>1078</v>
      </c>
      <c r="N866">
        <f>_xlfn.RANK.EQ(I866,I$6:I3360,0)</f>
        <v>1411</v>
      </c>
    </row>
    <row r="867" spans="2:14" ht="14.25" customHeight="1">
      <c r="B867" s="4" t="s">
        <v>535</v>
      </c>
      <c r="C867" s="4" t="s">
        <v>987</v>
      </c>
      <c r="D867" s="4" t="s">
        <v>988</v>
      </c>
      <c r="E867" s="13">
        <f t="shared" si="30"/>
        <v>450</v>
      </c>
      <c r="F867" s="6">
        <v>475</v>
      </c>
      <c r="G867" s="12" t="s">
        <v>417</v>
      </c>
      <c r="H867" s="12" t="s">
        <v>1086</v>
      </c>
      <c r="I867" s="10">
        <v>64125</v>
      </c>
      <c r="J867" s="11">
        <v>0.3</v>
      </c>
      <c r="K867" s="13">
        <f t="shared" si="31"/>
        <v>213750</v>
      </c>
      <c r="L867" s="4" t="s">
        <v>31</v>
      </c>
      <c r="M867">
        <f>_xlfn.RANK.EQ(I867,I$6:I3361,1)</f>
        <v>895</v>
      </c>
      <c r="N867">
        <f>_xlfn.RANK.EQ(I867,I$6:I3361,0)</f>
        <v>1600</v>
      </c>
    </row>
    <row r="868" spans="2:14" ht="14.25" customHeight="1">
      <c r="B868" s="4" t="s">
        <v>535</v>
      </c>
      <c r="C868" s="4" t="s">
        <v>987</v>
      </c>
      <c r="D868" s="4" t="s">
        <v>988</v>
      </c>
      <c r="E868" s="13">
        <f t="shared" si="30"/>
        <v>450</v>
      </c>
      <c r="F868" s="6">
        <v>475</v>
      </c>
      <c r="G868" s="12" t="s">
        <v>37</v>
      </c>
      <c r="H868" s="12" t="s">
        <v>1086</v>
      </c>
      <c r="I868" s="10">
        <v>96187.5</v>
      </c>
      <c r="J868" s="11">
        <v>0.45</v>
      </c>
      <c r="K868" s="13">
        <f t="shared" si="31"/>
        <v>213750</v>
      </c>
      <c r="L868" s="4" t="s">
        <v>31</v>
      </c>
      <c r="M868">
        <f>_xlfn.RANK.EQ(I868,I$6:I3362,1)</f>
        <v>1491</v>
      </c>
      <c r="N868">
        <f>_xlfn.RANK.EQ(I868,I$6:I3362,0)</f>
        <v>1004</v>
      </c>
    </row>
    <row r="869" spans="2:14" ht="14.25" customHeight="1">
      <c r="B869" s="4" t="s">
        <v>535</v>
      </c>
      <c r="C869" s="4" t="s">
        <v>987</v>
      </c>
      <c r="D869" s="4" t="s">
        <v>988</v>
      </c>
      <c r="E869" s="13">
        <f t="shared" si="30"/>
        <v>450</v>
      </c>
      <c r="F869" s="6">
        <v>325</v>
      </c>
      <c r="G869" s="12" t="s">
        <v>99</v>
      </c>
      <c r="H869" s="12" t="s">
        <v>1087</v>
      </c>
      <c r="I869" s="10">
        <v>58500</v>
      </c>
      <c r="J869" s="11">
        <v>0.4</v>
      </c>
      <c r="K869" s="13">
        <f t="shared" si="31"/>
        <v>146250</v>
      </c>
      <c r="L869" s="4" t="s">
        <v>31</v>
      </c>
      <c r="M869">
        <f>_xlfn.RANK.EQ(I869,I$6:I3363,1)</f>
        <v>774</v>
      </c>
      <c r="N869">
        <f>_xlfn.RANK.EQ(I869,I$6:I3363,0)</f>
        <v>1710</v>
      </c>
    </row>
    <row r="870" spans="2:14" ht="14.25" customHeight="1">
      <c r="B870" s="4" t="s">
        <v>535</v>
      </c>
      <c r="C870" s="4" t="s">
        <v>989</v>
      </c>
      <c r="D870" s="4" t="s">
        <v>990</v>
      </c>
      <c r="E870" s="13">
        <f t="shared" si="30"/>
        <v>500</v>
      </c>
      <c r="F870" s="6">
        <v>275</v>
      </c>
      <c r="G870" s="12" t="s">
        <v>421</v>
      </c>
      <c r="H870" s="12" t="s">
        <v>1086</v>
      </c>
      <c r="I870" s="10">
        <v>82500</v>
      </c>
      <c r="J870" s="11">
        <v>0.6</v>
      </c>
      <c r="K870" s="13">
        <f t="shared" si="31"/>
        <v>137500</v>
      </c>
      <c r="L870" s="4" t="s">
        <v>31</v>
      </c>
      <c r="M870">
        <f>_xlfn.RANK.EQ(I870,I$6:I3364,1)</f>
        <v>1233</v>
      </c>
      <c r="N870">
        <f>_xlfn.RANK.EQ(I870,I$6:I3364,0)</f>
        <v>1252</v>
      </c>
    </row>
    <row r="871" spans="2:14" ht="14.25" customHeight="1">
      <c r="B871" s="4" t="s">
        <v>535</v>
      </c>
      <c r="C871" s="4" t="s">
        <v>989</v>
      </c>
      <c r="D871" s="4" t="s">
        <v>990</v>
      </c>
      <c r="E871" s="13">
        <f t="shared" si="30"/>
        <v>450</v>
      </c>
      <c r="F871" s="6">
        <v>475</v>
      </c>
      <c r="G871" s="12" t="s">
        <v>423</v>
      </c>
      <c r="H871" s="12" t="s">
        <v>1087</v>
      </c>
      <c r="I871" s="10">
        <v>53437.5</v>
      </c>
      <c r="J871" s="11">
        <v>0.25</v>
      </c>
      <c r="K871" s="13">
        <f t="shared" si="31"/>
        <v>213750</v>
      </c>
      <c r="L871" s="4" t="s">
        <v>31</v>
      </c>
      <c r="M871">
        <f>_xlfn.RANK.EQ(I871,I$6:I3365,1)</f>
        <v>666</v>
      </c>
      <c r="N871">
        <f>_xlfn.RANK.EQ(I871,I$6:I3365,0)</f>
        <v>1828</v>
      </c>
    </row>
    <row r="872" spans="2:14" ht="14.25" customHeight="1">
      <c r="B872" s="4" t="s">
        <v>535</v>
      </c>
      <c r="C872" s="4" t="s">
        <v>989</v>
      </c>
      <c r="D872" s="4" t="s">
        <v>990</v>
      </c>
      <c r="E872" s="13">
        <f t="shared" si="30"/>
        <v>350</v>
      </c>
      <c r="F872" s="6">
        <v>525</v>
      </c>
      <c r="G872" s="12" t="s">
        <v>425</v>
      </c>
      <c r="H872" s="12" t="s">
        <v>1087</v>
      </c>
      <c r="I872" s="10">
        <v>82687.5</v>
      </c>
      <c r="J872" s="11">
        <v>0.45</v>
      </c>
      <c r="K872" s="13">
        <f t="shared" si="31"/>
        <v>183750</v>
      </c>
      <c r="L872" s="4" t="s">
        <v>31</v>
      </c>
      <c r="M872">
        <f>_xlfn.RANK.EQ(I872,I$6:I3366,1)</f>
        <v>1245</v>
      </c>
      <c r="N872">
        <f>_xlfn.RANK.EQ(I872,I$6:I3366,0)</f>
        <v>1243</v>
      </c>
    </row>
    <row r="873" spans="2:14" ht="14.25" customHeight="1">
      <c r="B873" s="4" t="s">
        <v>535</v>
      </c>
      <c r="C873" s="4" t="s">
        <v>989</v>
      </c>
      <c r="D873" s="4" t="s">
        <v>990</v>
      </c>
      <c r="E873" s="13">
        <f t="shared" si="30"/>
        <v>450</v>
      </c>
      <c r="F873" s="6">
        <v>425</v>
      </c>
      <c r="G873" s="12" t="s">
        <v>427</v>
      </c>
      <c r="H873" s="12" t="s">
        <v>1086</v>
      </c>
      <c r="I873" s="10">
        <v>57375</v>
      </c>
      <c r="J873" s="11">
        <v>0.3</v>
      </c>
      <c r="K873" s="13">
        <f t="shared" si="31"/>
        <v>191250</v>
      </c>
      <c r="L873" s="4" t="s">
        <v>31</v>
      </c>
      <c r="M873">
        <f>_xlfn.RANK.EQ(I873,I$6:I3367,1)</f>
        <v>748</v>
      </c>
      <c r="N873">
        <f>_xlfn.RANK.EQ(I873,I$6:I3367,0)</f>
        <v>1744</v>
      </c>
    </row>
    <row r="874" spans="2:14" ht="14.25" customHeight="1">
      <c r="B874" s="4" t="s">
        <v>535</v>
      </c>
      <c r="C874" s="4" t="s">
        <v>989</v>
      </c>
      <c r="D874" s="4" t="s">
        <v>990</v>
      </c>
      <c r="E874" s="13">
        <f t="shared" si="30"/>
        <v>450</v>
      </c>
      <c r="F874" s="6">
        <v>450</v>
      </c>
      <c r="G874" s="12" t="s">
        <v>429</v>
      </c>
      <c r="H874" s="12" t="s">
        <v>1087</v>
      </c>
      <c r="I874" s="10">
        <v>91125</v>
      </c>
      <c r="J874" s="11">
        <v>0.45</v>
      </c>
      <c r="K874" s="13">
        <f t="shared" si="31"/>
        <v>202500</v>
      </c>
      <c r="L874" s="4" t="s">
        <v>31</v>
      </c>
      <c r="M874">
        <f>_xlfn.RANK.EQ(I874,I$6:I3368,1)</f>
        <v>1411</v>
      </c>
      <c r="N874">
        <f>_xlfn.RANK.EQ(I874,I$6:I3368,0)</f>
        <v>1081</v>
      </c>
    </row>
    <row r="875" spans="2:14" ht="14.25" customHeight="1">
      <c r="B875" s="4" t="s">
        <v>535</v>
      </c>
      <c r="C875" s="4" t="s">
        <v>989</v>
      </c>
      <c r="D875" s="4" t="s">
        <v>990</v>
      </c>
      <c r="E875" s="13">
        <f t="shared" si="30"/>
        <v>450</v>
      </c>
      <c r="F875" s="6">
        <v>300</v>
      </c>
      <c r="G875" s="12" t="s">
        <v>431</v>
      </c>
      <c r="H875" s="12" t="s">
        <v>1087</v>
      </c>
      <c r="I875" s="10">
        <v>54000</v>
      </c>
      <c r="J875" s="11">
        <v>0.4</v>
      </c>
      <c r="K875" s="13">
        <f t="shared" si="31"/>
        <v>135000</v>
      </c>
      <c r="L875" s="4" t="s">
        <v>31</v>
      </c>
      <c r="M875">
        <f>_xlfn.RANK.EQ(I875,I$6:I3369,1)</f>
        <v>669</v>
      </c>
      <c r="N875">
        <f>_xlfn.RANK.EQ(I875,I$6:I3369,0)</f>
        <v>1811</v>
      </c>
    </row>
    <row r="876" spans="2:14" ht="14.25" customHeight="1">
      <c r="B876" s="4" t="s">
        <v>535</v>
      </c>
      <c r="C876" s="4" t="s">
        <v>989</v>
      </c>
      <c r="D876" s="4" t="s">
        <v>990</v>
      </c>
      <c r="E876" s="13">
        <f t="shared" si="30"/>
        <v>500</v>
      </c>
      <c r="F876" s="6">
        <v>225</v>
      </c>
      <c r="G876" s="12" t="s">
        <v>433</v>
      </c>
      <c r="H876" s="12" t="s">
        <v>1086</v>
      </c>
      <c r="I876" s="10">
        <v>67500</v>
      </c>
      <c r="J876" s="11">
        <v>0.6</v>
      </c>
      <c r="K876" s="13">
        <f t="shared" si="31"/>
        <v>112500</v>
      </c>
      <c r="L876" s="4" t="s">
        <v>31</v>
      </c>
      <c r="M876">
        <f>_xlfn.RANK.EQ(I876,I$6:I3370,1)</f>
        <v>950</v>
      </c>
      <c r="N876">
        <f>_xlfn.RANK.EQ(I876,I$6:I3370,0)</f>
        <v>1535</v>
      </c>
    </row>
    <row r="877" spans="2:14" ht="14.25" customHeight="1">
      <c r="B877" s="4" t="s">
        <v>535</v>
      </c>
      <c r="C877" s="4" t="s">
        <v>989</v>
      </c>
      <c r="D877" s="4" t="s">
        <v>990</v>
      </c>
      <c r="E877" s="13">
        <f t="shared" si="30"/>
        <v>450</v>
      </c>
      <c r="F877" s="6">
        <v>425</v>
      </c>
      <c r="G877" s="12" t="s">
        <v>17</v>
      </c>
      <c r="H877" s="12" t="s">
        <v>1086</v>
      </c>
      <c r="I877" s="10">
        <v>47812.5</v>
      </c>
      <c r="J877" s="11">
        <v>0.25</v>
      </c>
      <c r="K877" s="13">
        <f t="shared" si="31"/>
        <v>191250</v>
      </c>
      <c r="L877" s="4" t="s">
        <v>31</v>
      </c>
      <c r="M877">
        <f>_xlfn.RANK.EQ(I877,I$6:I3371,1)</f>
        <v>552</v>
      </c>
      <c r="N877">
        <f>_xlfn.RANK.EQ(I877,I$6:I3371,0)</f>
        <v>1942</v>
      </c>
    </row>
    <row r="878" spans="2:14" ht="14.25" customHeight="1">
      <c r="B878" s="4" t="s">
        <v>535</v>
      </c>
      <c r="C878" s="4" t="s">
        <v>989</v>
      </c>
      <c r="D878" s="4" t="s">
        <v>990</v>
      </c>
      <c r="E878" s="13">
        <f t="shared" si="30"/>
        <v>350</v>
      </c>
      <c r="F878" s="6">
        <v>575</v>
      </c>
      <c r="G878" s="12" t="s">
        <v>436</v>
      </c>
      <c r="H878" s="12" t="s">
        <v>1087</v>
      </c>
      <c r="I878" s="10">
        <v>90562.5</v>
      </c>
      <c r="J878" s="11">
        <v>0.45</v>
      </c>
      <c r="K878" s="13">
        <f t="shared" si="31"/>
        <v>201250</v>
      </c>
      <c r="L878" s="4" t="s">
        <v>31</v>
      </c>
      <c r="M878">
        <f>_xlfn.RANK.EQ(I878,I$6:I3372,1)</f>
        <v>1396</v>
      </c>
      <c r="N878">
        <f>_xlfn.RANK.EQ(I878,I$6:I3372,0)</f>
        <v>1095</v>
      </c>
    </row>
    <row r="879" spans="2:14" ht="14.25" customHeight="1">
      <c r="B879" s="4" t="s">
        <v>535</v>
      </c>
      <c r="C879" s="4" t="s">
        <v>989</v>
      </c>
      <c r="D879" s="4" t="s">
        <v>990</v>
      </c>
      <c r="E879" s="13">
        <f t="shared" si="30"/>
        <v>450</v>
      </c>
      <c r="F879" s="6">
        <v>425</v>
      </c>
      <c r="G879" s="12" t="s">
        <v>438</v>
      </c>
      <c r="H879" s="12" t="s">
        <v>1087</v>
      </c>
      <c r="I879" s="10">
        <v>57375</v>
      </c>
      <c r="J879" s="11">
        <v>0.3</v>
      </c>
      <c r="K879" s="13">
        <f t="shared" si="31"/>
        <v>191250</v>
      </c>
      <c r="L879" s="4" t="s">
        <v>31</v>
      </c>
      <c r="M879">
        <f>_xlfn.RANK.EQ(I879,I$6:I3373,1)</f>
        <v>748</v>
      </c>
      <c r="N879">
        <f>_xlfn.RANK.EQ(I879,I$6:I3373,0)</f>
        <v>1744</v>
      </c>
    </row>
    <row r="880" spans="2:14" ht="14.25" customHeight="1">
      <c r="B880" s="4" t="s">
        <v>535</v>
      </c>
      <c r="C880" s="4" t="s">
        <v>989</v>
      </c>
      <c r="D880" s="4" t="s">
        <v>990</v>
      </c>
      <c r="E880" s="13">
        <f t="shared" si="30"/>
        <v>450</v>
      </c>
      <c r="F880" s="6">
        <v>425</v>
      </c>
      <c r="G880" s="12" t="s">
        <v>440</v>
      </c>
      <c r="H880" s="12" t="s">
        <v>1087</v>
      </c>
      <c r="I880" s="10">
        <v>86062.5</v>
      </c>
      <c r="J880" s="11">
        <v>0.45</v>
      </c>
      <c r="K880" s="13">
        <f t="shared" si="31"/>
        <v>191250</v>
      </c>
      <c r="L880" s="4" t="s">
        <v>31</v>
      </c>
      <c r="M880">
        <f>_xlfn.RANK.EQ(I880,I$6:I3374,1)</f>
        <v>1312</v>
      </c>
      <c r="N880">
        <f>_xlfn.RANK.EQ(I880,I$6:I3374,0)</f>
        <v>1183</v>
      </c>
    </row>
    <row r="881" spans="2:14" ht="14.25" customHeight="1">
      <c r="B881" s="4" t="s">
        <v>535</v>
      </c>
      <c r="C881" s="4" t="s">
        <v>989</v>
      </c>
      <c r="D881" s="4" t="s">
        <v>990</v>
      </c>
      <c r="E881" s="13">
        <f t="shared" si="30"/>
        <v>450</v>
      </c>
      <c r="F881" s="6">
        <v>325</v>
      </c>
      <c r="G881" s="12" t="s">
        <v>442</v>
      </c>
      <c r="H881" s="12" t="s">
        <v>1088</v>
      </c>
      <c r="I881" s="10">
        <v>58500</v>
      </c>
      <c r="J881" s="11">
        <v>0.4</v>
      </c>
      <c r="K881" s="13">
        <f t="shared" si="31"/>
        <v>146250</v>
      </c>
      <c r="L881" s="4" t="s">
        <v>31</v>
      </c>
      <c r="M881">
        <f>_xlfn.RANK.EQ(I881,I$6:I3375,1)</f>
        <v>774</v>
      </c>
      <c r="N881">
        <f>_xlfn.RANK.EQ(I881,I$6:I3375,0)</f>
        <v>1710</v>
      </c>
    </row>
    <row r="882" spans="2:14" ht="14.25" customHeight="1">
      <c r="B882" s="4" t="s">
        <v>535</v>
      </c>
      <c r="C882" s="4" t="s">
        <v>989</v>
      </c>
      <c r="D882" s="4" t="s">
        <v>990</v>
      </c>
      <c r="E882" s="13">
        <f t="shared" si="30"/>
        <v>500</v>
      </c>
      <c r="F882" s="6">
        <v>200</v>
      </c>
      <c r="G882" s="12" t="s">
        <v>444</v>
      </c>
      <c r="H882" s="12" t="s">
        <v>1087</v>
      </c>
      <c r="I882" s="10">
        <v>60000</v>
      </c>
      <c r="J882" s="11">
        <v>0.6</v>
      </c>
      <c r="K882" s="13">
        <f t="shared" si="31"/>
        <v>100000</v>
      </c>
      <c r="L882" s="4" t="s">
        <v>31</v>
      </c>
      <c r="M882">
        <f>_xlfn.RANK.EQ(I882,I$6:I3376,1)</f>
        <v>800</v>
      </c>
      <c r="N882">
        <f>_xlfn.RANK.EQ(I882,I$6:I3376,0)</f>
        <v>1678</v>
      </c>
    </row>
    <row r="883" spans="2:14" ht="14.25" customHeight="1">
      <c r="B883" s="4" t="s">
        <v>535</v>
      </c>
      <c r="C883" s="4" t="s">
        <v>989</v>
      </c>
      <c r="D883" s="4" t="s">
        <v>990</v>
      </c>
      <c r="E883" s="13">
        <f t="shared" si="30"/>
        <v>450</v>
      </c>
      <c r="F883" s="6">
        <v>400</v>
      </c>
      <c r="G883" s="12" t="s">
        <v>446</v>
      </c>
      <c r="H883" s="12" t="s">
        <v>1088</v>
      </c>
      <c r="I883" s="10">
        <v>45000</v>
      </c>
      <c r="J883" s="11">
        <v>0.25</v>
      </c>
      <c r="K883" s="13">
        <f t="shared" si="31"/>
        <v>180000</v>
      </c>
      <c r="L883" s="4" t="s">
        <v>31</v>
      </c>
      <c r="M883">
        <f>_xlfn.RANK.EQ(I883,I$6:I3377,1)</f>
        <v>499</v>
      </c>
      <c r="N883">
        <f>_xlfn.RANK.EQ(I883,I$6:I3377,0)</f>
        <v>1976</v>
      </c>
    </row>
    <row r="884" spans="2:14" ht="14.25" customHeight="1">
      <c r="B884" s="4" t="s">
        <v>535</v>
      </c>
      <c r="C884" s="4" t="s">
        <v>989</v>
      </c>
      <c r="D884" s="4" t="s">
        <v>990</v>
      </c>
      <c r="E884" s="13">
        <f t="shared" si="30"/>
        <v>450</v>
      </c>
      <c r="F884" s="6">
        <v>575</v>
      </c>
      <c r="G884" s="12" t="s">
        <v>448</v>
      </c>
      <c r="H884" s="12" t="s">
        <v>1087</v>
      </c>
      <c r="I884" s="10">
        <v>116437.5</v>
      </c>
      <c r="J884" s="11">
        <v>0.45</v>
      </c>
      <c r="K884" s="13">
        <f t="shared" si="31"/>
        <v>258750</v>
      </c>
      <c r="L884" s="4" t="s">
        <v>31</v>
      </c>
      <c r="M884">
        <f>_xlfn.RANK.EQ(I884,I$6:I3378,1)</f>
        <v>1739</v>
      </c>
      <c r="N884">
        <f>_xlfn.RANK.EQ(I884,I$6:I3378,0)</f>
        <v>757</v>
      </c>
    </row>
    <row r="885" spans="2:14" ht="14.25" customHeight="1">
      <c r="B885" s="4" t="s">
        <v>535</v>
      </c>
      <c r="C885" s="4" t="s">
        <v>989</v>
      </c>
      <c r="D885" s="4" t="s">
        <v>990</v>
      </c>
      <c r="E885" s="13">
        <f t="shared" si="30"/>
        <v>450</v>
      </c>
      <c r="F885" s="6">
        <v>375</v>
      </c>
      <c r="G885" s="12" t="s">
        <v>95</v>
      </c>
      <c r="H885" s="12" t="s">
        <v>1087</v>
      </c>
      <c r="I885" s="10">
        <v>50625</v>
      </c>
      <c r="J885" s="11">
        <v>0.3</v>
      </c>
      <c r="K885" s="13">
        <f t="shared" si="31"/>
        <v>168750</v>
      </c>
      <c r="L885" s="4" t="s">
        <v>31</v>
      </c>
      <c r="M885">
        <f>_xlfn.RANK.EQ(I885,I$6:I3379,1)</f>
        <v>613</v>
      </c>
      <c r="N885">
        <f>_xlfn.RANK.EQ(I885,I$6:I3379,0)</f>
        <v>1878</v>
      </c>
    </row>
    <row r="886" spans="2:14" ht="14.25" customHeight="1">
      <c r="B886" s="4" t="s">
        <v>535</v>
      </c>
      <c r="C886" s="4" t="s">
        <v>989</v>
      </c>
      <c r="D886" s="4" t="s">
        <v>990</v>
      </c>
      <c r="E886" s="13">
        <f t="shared" si="30"/>
        <v>450</v>
      </c>
      <c r="F886" s="6">
        <v>400</v>
      </c>
      <c r="G886" s="12" t="s">
        <v>109</v>
      </c>
      <c r="H886" s="12" t="s">
        <v>1087</v>
      </c>
      <c r="I886" s="10">
        <v>81000</v>
      </c>
      <c r="J886" s="11">
        <v>0.45</v>
      </c>
      <c r="K886" s="13">
        <f t="shared" si="31"/>
        <v>180000</v>
      </c>
      <c r="L886" s="4" t="s">
        <v>31</v>
      </c>
      <c r="M886">
        <f>_xlfn.RANK.EQ(I886,I$6:I3380,1)</f>
        <v>1203</v>
      </c>
      <c r="N886">
        <f>_xlfn.RANK.EQ(I886,I$6:I3380,0)</f>
        <v>1279</v>
      </c>
    </row>
    <row r="887" spans="2:14" ht="14.25" customHeight="1">
      <c r="B887" s="4" t="s">
        <v>535</v>
      </c>
      <c r="C887" s="4" t="s">
        <v>989</v>
      </c>
      <c r="D887" s="4" t="s">
        <v>990</v>
      </c>
      <c r="E887" s="13">
        <f t="shared" si="30"/>
        <v>400</v>
      </c>
      <c r="F887" s="6">
        <v>300</v>
      </c>
      <c r="G887" s="12" t="s">
        <v>130</v>
      </c>
      <c r="H887" s="12" t="s">
        <v>1087</v>
      </c>
      <c r="I887" s="10">
        <v>48000</v>
      </c>
      <c r="J887" s="11">
        <v>0.4</v>
      </c>
      <c r="K887" s="13">
        <f t="shared" si="31"/>
        <v>120000</v>
      </c>
      <c r="L887" s="4" t="s">
        <v>31</v>
      </c>
      <c r="M887">
        <f>_xlfn.RANK.EQ(I887,I$6:I3381,1)</f>
        <v>555</v>
      </c>
      <c r="N887">
        <f>_xlfn.RANK.EQ(I887,I$6:I3381,0)</f>
        <v>1935</v>
      </c>
    </row>
    <row r="888" spans="2:14" ht="14.25" customHeight="1">
      <c r="B888" s="4" t="s">
        <v>535</v>
      </c>
      <c r="C888" s="4" t="s">
        <v>989</v>
      </c>
      <c r="D888" s="4" t="s">
        <v>990</v>
      </c>
      <c r="E888" s="13">
        <f t="shared" si="30"/>
        <v>450</v>
      </c>
      <c r="F888" s="6">
        <v>200</v>
      </c>
      <c r="G888" s="12" t="s">
        <v>234</v>
      </c>
      <c r="H888" s="12" t="s">
        <v>1087</v>
      </c>
      <c r="I888" s="10">
        <v>54000</v>
      </c>
      <c r="J888" s="11">
        <v>0.6</v>
      </c>
      <c r="K888" s="13">
        <f t="shared" si="31"/>
        <v>90000</v>
      </c>
      <c r="L888" s="4" t="s">
        <v>31</v>
      </c>
      <c r="M888">
        <f>_xlfn.RANK.EQ(I888,I$6:I3382,1)</f>
        <v>669</v>
      </c>
      <c r="N888">
        <f>_xlfn.RANK.EQ(I888,I$6:I3382,0)</f>
        <v>1811</v>
      </c>
    </row>
    <row r="889" spans="2:14" ht="14.25" customHeight="1">
      <c r="B889" s="4" t="s">
        <v>535</v>
      </c>
      <c r="C889" s="4" t="s">
        <v>989</v>
      </c>
      <c r="D889" s="4" t="s">
        <v>990</v>
      </c>
      <c r="E889" s="13">
        <f t="shared" si="30"/>
        <v>600</v>
      </c>
      <c r="F889" s="6">
        <v>375</v>
      </c>
      <c r="G889" s="12" t="s">
        <v>136</v>
      </c>
      <c r="H889" s="12" t="s">
        <v>1087</v>
      </c>
      <c r="I889" s="10">
        <v>56250</v>
      </c>
      <c r="J889" s="11">
        <v>0.25</v>
      </c>
      <c r="K889" s="13">
        <f t="shared" si="31"/>
        <v>225000</v>
      </c>
      <c r="L889" s="4" t="s">
        <v>31</v>
      </c>
      <c r="M889">
        <f>_xlfn.RANK.EQ(I889,I$6:I3383,1)</f>
        <v>718</v>
      </c>
      <c r="N889">
        <f>_xlfn.RANK.EQ(I889,I$6:I3383,0)</f>
        <v>1761</v>
      </c>
    </row>
    <row r="890" spans="2:14" ht="14.25" customHeight="1">
      <c r="B890" s="4" t="s">
        <v>535</v>
      </c>
      <c r="C890" s="4" t="s">
        <v>989</v>
      </c>
      <c r="D890" s="4" t="s">
        <v>990</v>
      </c>
      <c r="E890" s="13">
        <f t="shared" si="30"/>
        <v>400</v>
      </c>
      <c r="F890" s="6">
        <v>575</v>
      </c>
      <c r="G890" s="12" t="s">
        <v>450</v>
      </c>
      <c r="H890" s="12" t="s">
        <v>1086</v>
      </c>
      <c r="I890" s="10">
        <v>103500</v>
      </c>
      <c r="J890" s="11">
        <v>0.45</v>
      </c>
      <c r="K890" s="13">
        <f t="shared" si="31"/>
        <v>230000</v>
      </c>
      <c r="L890" s="4" t="s">
        <v>31</v>
      </c>
      <c r="M890">
        <f>_xlfn.RANK.EQ(I890,I$6:I3384,1)</f>
        <v>1578</v>
      </c>
      <c r="N890">
        <f>_xlfn.RANK.EQ(I890,I$6:I3384,0)</f>
        <v>915</v>
      </c>
    </row>
    <row r="891" spans="2:14" ht="14.25" customHeight="1">
      <c r="B891" s="4" t="s">
        <v>535</v>
      </c>
      <c r="C891" s="4" t="s">
        <v>989</v>
      </c>
      <c r="D891" s="4" t="s">
        <v>990</v>
      </c>
      <c r="E891" s="13">
        <f t="shared" si="30"/>
        <v>450</v>
      </c>
      <c r="F891" s="6">
        <v>425</v>
      </c>
      <c r="G891" s="12" t="s">
        <v>452</v>
      </c>
      <c r="H891" s="12" t="s">
        <v>1088</v>
      </c>
      <c r="I891" s="10">
        <v>57375</v>
      </c>
      <c r="J891" s="11">
        <v>0.3</v>
      </c>
      <c r="K891" s="13">
        <f t="shared" si="31"/>
        <v>191250</v>
      </c>
      <c r="L891" s="4" t="s">
        <v>31</v>
      </c>
      <c r="M891">
        <f>_xlfn.RANK.EQ(I891,I$6:I3385,1)</f>
        <v>748</v>
      </c>
      <c r="N891">
        <f>_xlfn.RANK.EQ(I891,I$6:I3385,0)</f>
        <v>1744</v>
      </c>
    </row>
    <row r="892" spans="2:14" ht="14.25" customHeight="1">
      <c r="B892" s="4" t="s">
        <v>535</v>
      </c>
      <c r="C892" s="4" t="s">
        <v>989</v>
      </c>
      <c r="D892" s="4" t="s">
        <v>990</v>
      </c>
      <c r="E892" s="13">
        <f t="shared" si="30"/>
        <v>450</v>
      </c>
      <c r="F892" s="6">
        <v>425</v>
      </c>
      <c r="G892" s="12" t="s">
        <v>57</v>
      </c>
      <c r="H892" s="12" t="s">
        <v>1087</v>
      </c>
      <c r="I892" s="10">
        <v>86062.5</v>
      </c>
      <c r="J892" s="11">
        <v>0.45</v>
      </c>
      <c r="K892" s="13">
        <f t="shared" si="31"/>
        <v>191250</v>
      </c>
      <c r="L892" s="4" t="s">
        <v>31</v>
      </c>
      <c r="M892">
        <f>_xlfn.RANK.EQ(I892,I$6:I3386,1)</f>
        <v>1312</v>
      </c>
      <c r="N892">
        <f>_xlfn.RANK.EQ(I892,I$6:I3386,0)</f>
        <v>1183</v>
      </c>
    </row>
    <row r="893" spans="2:14" ht="14.25" customHeight="1">
      <c r="B893" s="4" t="s">
        <v>535</v>
      </c>
      <c r="C893" s="4" t="s">
        <v>989</v>
      </c>
      <c r="D893" s="4" t="s">
        <v>990</v>
      </c>
      <c r="E893" s="13">
        <f t="shared" si="30"/>
        <v>400</v>
      </c>
      <c r="F893" s="6">
        <v>325</v>
      </c>
      <c r="G893" s="12" t="s">
        <v>454</v>
      </c>
      <c r="H893" s="12" t="s">
        <v>1087</v>
      </c>
      <c r="I893" s="10">
        <v>52000</v>
      </c>
      <c r="J893" s="11">
        <v>0.4</v>
      </c>
      <c r="K893" s="13">
        <f t="shared" si="31"/>
        <v>130000</v>
      </c>
      <c r="L893" s="4" t="s">
        <v>31</v>
      </c>
      <c r="M893">
        <f>_xlfn.RANK.EQ(I893,I$6:I3387,1)</f>
        <v>632</v>
      </c>
      <c r="N893">
        <f>_xlfn.RANK.EQ(I893,I$6:I3387,0)</f>
        <v>1862</v>
      </c>
    </row>
    <row r="894" spans="2:14" ht="14.25" customHeight="1">
      <c r="B894" s="4" t="s">
        <v>535</v>
      </c>
      <c r="C894" s="4" t="s">
        <v>989</v>
      </c>
      <c r="D894" s="4" t="s">
        <v>990</v>
      </c>
      <c r="E894" s="13">
        <f t="shared" si="30"/>
        <v>450</v>
      </c>
      <c r="F894" s="6">
        <v>225</v>
      </c>
      <c r="G894" s="12" t="s">
        <v>456</v>
      </c>
      <c r="H894" s="12" t="s">
        <v>1087</v>
      </c>
      <c r="I894" s="10">
        <v>60750</v>
      </c>
      <c r="J894" s="11">
        <v>0.6</v>
      </c>
      <c r="K894" s="13">
        <f t="shared" si="31"/>
        <v>101250</v>
      </c>
      <c r="L894" s="4" t="s">
        <v>31</v>
      </c>
      <c r="M894">
        <f>_xlfn.RANK.EQ(I894,I$6:I3388,1)</f>
        <v>821</v>
      </c>
      <c r="N894">
        <f>_xlfn.RANK.EQ(I894,I$6:I3388,0)</f>
        <v>1672</v>
      </c>
    </row>
    <row r="895" spans="2:14" ht="14.25" customHeight="1">
      <c r="B895" s="4" t="s">
        <v>535</v>
      </c>
      <c r="C895" s="4" t="s">
        <v>989</v>
      </c>
      <c r="D895" s="4" t="s">
        <v>990</v>
      </c>
      <c r="E895" s="13">
        <f t="shared" si="30"/>
        <v>600</v>
      </c>
      <c r="F895" s="6">
        <v>400</v>
      </c>
      <c r="G895" s="12" t="s">
        <v>37</v>
      </c>
      <c r="H895" s="12" t="s">
        <v>1086</v>
      </c>
      <c r="I895" s="10">
        <v>60000</v>
      </c>
      <c r="J895" s="11">
        <v>0.25</v>
      </c>
      <c r="K895" s="13">
        <f t="shared" si="31"/>
        <v>240000</v>
      </c>
      <c r="L895" s="4" t="s">
        <v>31</v>
      </c>
      <c r="M895">
        <f>_xlfn.RANK.EQ(I895,I$6:I3389,1)</f>
        <v>800</v>
      </c>
      <c r="N895">
        <f>_xlfn.RANK.EQ(I895,I$6:I3389,0)</f>
        <v>1678</v>
      </c>
    </row>
    <row r="896" spans="2:14" ht="14.25" customHeight="1">
      <c r="B896" s="4" t="s">
        <v>535</v>
      </c>
      <c r="C896" s="4" t="s">
        <v>989</v>
      </c>
      <c r="D896" s="4" t="s">
        <v>990</v>
      </c>
      <c r="E896" s="13">
        <f t="shared" si="30"/>
        <v>400</v>
      </c>
      <c r="F896" s="6">
        <v>675</v>
      </c>
      <c r="G896" s="12" t="s">
        <v>459</v>
      </c>
      <c r="H896" s="12" t="s">
        <v>1087</v>
      </c>
      <c r="I896" s="10">
        <v>121500</v>
      </c>
      <c r="J896" s="11">
        <v>0.45</v>
      </c>
      <c r="K896" s="13">
        <f t="shared" si="31"/>
        <v>270000</v>
      </c>
      <c r="L896" s="4" t="s">
        <v>31</v>
      </c>
      <c r="M896">
        <f>_xlfn.RANK.EQ(I896,I$6:I3390,1)</f>
        <v>1785</v>
      </c>
      <c r="N896">
        <f>_xlfn.RANK.EQ(I896,I$6:I3390,0)</f>
        <v>706</v>
      </c>
    </row>
    <row r="897" spans="2:14" ht="14.25" customHeight="1">
      <c r="B897" s="4" t="s">
        <v>535</v>
      </c>
      <c r="C897" s="4" t="s">
        <v>989</v>
      </c>
      <c r="D897" s="4" t="s">
        <v>990</v>
      </c>
      <c r="E897" s="13">
        <f t="shared" si="30"/>
        <v>450</v>
      </c>
      <c r="F897" s="6">
        <v>525</v>
      </c>
      <c r="G897" s="12" t="s">
        <v>461</v>
      </c>
      <c r="H897" s="12" t="s">
        <v>1086</v>
      </c>
      <c r="I897" s="10">
        <v>70875</v>
      </c>
      <c r="J897" s="11">
        <v>0.3</v>
      </c>
      <c r="K897" s="13">
        <f t="shared" si="31"/>
        <v>236250</v>
      </c>
      <c r="L897" s="4" t="s">
        <v>31</v>
      </c>
      <c r="M897">
        <f>_xlfn.RANK.EQ(I897,I$6:I3391,1)</f>
        <v>1005</v>
      </c>
      <c r="N897">
        <f>_xlfn.RANK.EQ(I897,I$6:I3391,0)</f>
        <v>1479</v>
      </c>
    </row>
    <row r="898" spans="2:14" ht="14.25" customHeight="1">
      <c r="B898" s="4" t="s">
        <v>535</v>
      </c>
      <c r="C898" s="4" t="s">
        <v>989</v>
      </c>
      <c r="D898" s="4" t="s">
        <v>990</v>
      </c>
      <c r="E898" s="13">
        <f t="shared" si="30"/>
        <v>450</v>
      </c>
      <c r="F898" s="6">
        <v>550</v>
      </c>
      <c r="G898" s="12" t="s">
        <v>213</v>
      </c>
      <c r="H898" s="12" t="s">
        <v>1087</v>
      </c>
      <c r="I898" s="10">
        <v>111375</v>
      </c>
      <c r="J898" s="11">
        <v>0.45</v>
      </c>
      <c r="K898" s="13">
        <f t="shared" si="31"/>
        <v>247500</v>
      </c>
      <c r="L898" s="4" t="s">
        <v>31</v>
      </c>
      <c r="M898">
        <f>_xlfn.RANK.EQ(I898,I$6:I3392,1)</f>
        <v>1670</v>
      </c>
      <c r="N898">
        <f>_xlfn.RANK.EQ(I898,I$6:I3392,0)</f>
        <v>824</v>
      </c>
    </row>
    <row r="899" spans="2:14" ht="14.25" customHeight="1">
      <c r="B899" s="4" t="s">
        <v>535</v>
      </c>
      <c r="C899" s="4" t="s">
        <v>989</v>
      </c>
      <c r="D899" s="4" t="s">
        <v>990</v>
      </c>
      <c r="E899" s="13">
        <f t="shared" si="30"/>
        <v>400</v>
      </c>
      <c r="F899" s="6">
        <v>425</v>
      </c>
      <c r="G899" s="12" t="s">
        <v>464</v>
      </c>
      <c r="H899" s="12" t="s">
        <v>1087</v>
      </c>
      <c r="I899" s="10">
        <v>68000</v>
      </c>
      <c r="J899" s="11">
        <v>0.4</v>
      </c>
      <c r="K899" s="13">
        <f t="shared" si="31"/>
        <v>170000</v>
      </c>
      <c r="L899" s="4" t="s">
        <v>31</v>
      </c>
      <c r="M899">
        <f>_xlfn.RANK.EQ(I899,I$6:I3393,1)</f>
        <v>963</v>
      </c>
      <c r="N899">
        <f>_xlfn.RANK.EQ(I899,I$6:I3393,0)</f>
        <v>1529</v>
      </c>
    </row>
    <row r="900" spans="2:14" ht="14.25" customHeight="1">
      <c r="B900" s="4" t="s">
        <v>535</v>
      </c>
      <c r="C900" s="4" t="s">
        <v>989</v>
      </c>
      <c r="D900" s="4" t="s">
        <v>990</v>
      </c>
      <c r="E900" s="13">
        <f t="shared" si="30"/>
        <v>450</v>
      </c>
      <c r="F900" s="6">
        <v>300</v>
      </c>
      <c r="G900" s="12" t="s">
        <v>466</v>
      </c>
      <c r="H900" s="12" t="s">
        <v>1087</v>
      </c>
      <c r="I900" s="10">
        <v>81000</v>
      </c>
      <c r="J900" s="11">
        <v>0.6</v>
      </c>
      <c r="K900" s="13">
        <f t="shared" si="31"/>
        <v>135000</v>
      </c>
      <c r="L900" s="4" t="s">
        <v>31</v>
      </c>
      <c r="M900">
        <f>_xlfn.RANK.EQ(I900,I$6:I3394,1)</f>
        <v>1203</v>
      </c>
      <c r="N900">
        <f>_xlfn.RANK.EQ(I900,I$6:I3394,0)</f>
        <v>1279</v>
      </c>
    </row>
    <row r="901" spans="2:14" ht="14.25" customHeight="1">
      <c r="B901" s="4" t="s">
        <v>535</v>
      </c>
      <c r="C901" s="4" t="s">
        <v>989</v>
      </c>
      <c r="D901" s="4" t="s">
        <v>990</v>
      </c>
      <c r="E901" s="13">
        <f t="shared" si="30"/>
        <v>600</v>
      </c>
      <c r="F901" s="6">
        <v>600</v>
      </c>
      <c r="G901" s="12" t="s">
        <v>468</v>
      </c>
      <c r="H901" s="12" t="s">
        <v>1087</v>
      </c>
      <c r="I901" s="10">
        <v>90000</v>
      </c>
      <c r="J901" s="11">
        <v>0.25</v>
      </c>
      <c r="K901" s="13">
        <f t="shared" si="31"/>
        <v>360000</v>
      </c>
      <c r="L901" s="4" t="s">
        <v>31</v>
      </c>
      <c r="M901">
        <f>_xlfn.RANK.EQ(I901,I$6:I3395,1)</f>
        <v>1375</v>
      </c>
      <c r="N901">
        <f>_xlfn.RANK.EQ(I901,I$6:I3395,0)</f>
        <v>1101</v>
      </c>
    </row>
    <row r="902" spans="2:14" ht="14.25" customHeight="1">
      <c r="B902" s="4" t="s">
        <v>535</v>
      </c>
      <c r="C902" s="4" t="s">
        <v>989</v>
      </c>
      <c r="D902" s="4" t="s">
        <v>990</v>
      </c>
      <c r="E902" s="13">
        <f t="shared" ref="E902:E965" si="32">K902/F902</f>
        <v>400</v>
      </c>
      <c r="F902" s="6">
        <v>750</v>
      </c>
      <c r="G902" s="12" t="s">
        <v>470</v>
      </c>
      <c r="H902" s="12" t="s">
        <v>1087</v>
      </c>
      <c r="I902" s="10">
        <v>135000</v>
      </c>
      <c r="J902" s="11">
        <v>0.45</v>
      </c>
      <c r="K902" s="13">
        <f t="shared" si="31"/>
        <v>300000</v>
      </c>
      <c r="L902" s="4" t="s">
        <v>31</v>
      </c>
      <c r="M902">
        <f>_xlfn.RANK.EQ(I902,I$6:I3396,1)</f>
        <v>1928</v>
      </c>
      <c r="N902">
        <f>_xlfn.RANK.EQ(I902,I$6:I3396,0)</f>
        <v>556</v>
      </c>
    </row>
    <row r="903" spans="2:14" ht="14.25" customHeight="1">
      <c r="B903" s="4" t="s">
        <v>535</v>
      </c>
      <c r="C903" s="4" t="s">
        <v>989</v>
      </c>
      <c r="D903" s="4" t="s">
        <v>990</v>
      </c>
      <c r="E903" s="13">
        <f t="shared" si="32"/>
        <v>450</v>
      </c>
      <c r="F903" s="6">
        <v>600</v>
      </c>
      <c r="G903" s="12" t="s">
        <v>472</v>
      </c>
      <c r="H903" s="12" t="s">
        <v>1087</v>
      </c>
      <c r="I903" s="10">
        <v>81000</v>
      </c>
      <c r="J903" s="11">
        <v>0.3</v>
      </c>
      <c r="K903" s="13">
        <f t="shared" ref="K903:K966" si="33">I903/J903</f>
        <v>270000</v>
      </c>
      <c r="L903" s="4" t="s">
        <v>31</v>
      </c>
      <c r="M903">
        <f>_xlfn.RANK.EQ(I903,I$6:I3397,1)</f>
        <v>1203</v>
      </c>
      <c r="N903">
        <f>_xlfn.RANK.EQ(I903,I$6:I3397,0)</f>
        <v>1279</v>
      </c>
    </row>
    <row r="904" spans="2:14" ht="14.25" customHeight="1">
      <c r="B904" s="4" t="s">
        <v>535</v>
      </c>
      <c r="C904" s="4" t="s">
        <v>989</v>
      </c>
      <c r="D904" s="4" t="s">
        <v>990</v>
      </c>
      <c r="E904" s="13">
        <f t="shared" si="32"/>
        <v>450</v>
      </c>
      <c r="F904" s="6">
        <v>550</v>
      </c>
      <c r="G904" s="12" t="s">
        <v>107</v>
      </c>
      <c r="H904" s="12" t="s">
        <v>1087</v>
      </c>
      <c r="I904" s="10">
        <v>111375</v>
      </c>
      <c r="J904" s="11">
        <v>0.45</v>
      </c>
      <c r="K904" s="13">
        <f t="shared" si="33"/>
        <v>247500</v>
      </c>
      <c r="L904" s="4" t="s">
        <v>31</v>
      </c>
      <c r="M904">
        <f>_xlfn.RANK.EQ(I904,I$6:I3398,1)</f>
        <v>1670</v>
      </c>
      <c r="N904">
        <f>_xlfn.RANK.EQ(I904,I$6:I3398,0)</f>
        <v>824</v>
      </c>
    </row>
    <row r="905" spans="2:14" ht="14.25" customHeight="1">
      <c r="B905" s="4" t="s">
        <v>535</v>
      </c>
      <c r="C905" s="4" t="s">
        <v>989</v>
      </c>
      <c r="D905" s="4" t="s">
        <v>990</v>
      </c>
      <c r="E905" s="13">
        <f t="shared" si="32"/>
        <v>400</v>
      </c>
      <c r="F905" s="6">
        <v>450</v>
      </c>
      <c r="G905" s="12" t="s">
        <v>474</v>
      </c>
      <c r="H905" s="12" t="s">
        <v>1087</v>
      </c>
      <c r="I905" s="10">
        <v>72000</v>
      </c>
      <c r="J905" s="11">
        <v>0.4</v>
      </c>
      <c r="K905" s="13">
        <f t="shared" si="33"/>
        <v>180000</v>
      </c>
      <c r="L905" s="4" t="s">
        <v>31</v>
      </c>
      <c r="M905">
        <f>_xlfn.RANK.EQ(I905,I$6:I3399,1)</f>
        <v>1028</v>
      </c>
      <c r="N905">
        <f>_xlfn.RANK.EQ(I905,I$6:I3399,0)</f>
        <v>1453</v>
      </c>
    </row>
    <row r="906" spans="2:14" ht="14.25" customHeight="1">
      <c r="B906" s="4" t="s">
        <v>535</v>
      </c>
      <c r="C906" s="4" t="s">
        <v>989</v>
      </c>
      <c r="D906" s="4" t="s">
        <v>990</v>
      </c>
      <c r="E906" s="13">
        <f t="shared" si="32"/>
        <v>450</v>
      </c>
      <c r="F906" s="6">
        <v>475</v>
      </c>
      <c r="G906" s="12" t="s">
        <v>476</v>
      </c>
      <c r="H906" s="12" t="s">
        <v>1086</v>
      </c>
      <c r="I906" s="10">
        <v>128250</v>
      </c>
      <c r="J906" s="11">
        <v>0.6</v>
      </c>
      <c r="K906" s="13">
        <f t="shared" si="33"/>
        <v>213750</v>
      </c>
      <c r="L906" s="4" t="s">
        <v>31</v>
      </c>
      <c r="M906">
        <f>_xlfn.RANK.EQ(I906,I$6:I3400,1)</f>
        <v>1865</v>
      </c>
      <c r="N906">
        <f>_xlfn.RANK.EQ(I906,I$6:I3400,0)</f>
        <v>631</v>
      </c>
    </row>
    <row r="907" spans="2:14" ht="14.25" customHeight="1">
      <c r="B907" s="4" t="s">
        <v>535</v>
      </c>
      <c r="C907" s="4" t="s">
        <v>989</v>
      </c>
      <c r="D907" s="4" t="s">
        <v>990</v>
      </c>
      <c r="E907" s="13">
        <f t="shared" si="32"/>
        <v>600</v>
      </c>
      <c r="F907" s="6">
        <v>475</v>
      </c>
      <c r="G907" s="12" t="s">
        <v>478</v>
      </c>
      <c r="H907" s="12" t="s">
        <v>1086</v>
      </c>
      <c r="I907" s="10">
        <v>71250</v>
      </c>
      <c r="J907" s="11">
        <v>0.25</v>
      </c>
      <c r="K907" s="13">
        <f t="shared" si="33"/>
        <v>285000</v>
      </c>
      <c r="L907" s="4" t="s">
        <v>31</v>
      </c>
      <c r="M907">
        <f>_xlfn.RANK.EQ(I907,I$6:I3401,1)</f>
        <v>1018</v>
      </c>
      <c r="N907">
        <f>_xlfn.RANK.EQ(I907,I$6:I3401,0)</f>
        <v>1474</v>
      </c>
    </row>
    <row r="908" spans="2:14" ht="14.25" customHeight="1">
      <c r="B908" s="4" t="s">
        <v>535</v>
      </c>
      <c r="C908" s="4" t="s">
        <v>989</v>
      </c>
      <c r="D908" s="4" t="s">
        <v>990</v>
      </c>
      <c r="E908" s="13">
        <f t="shared" si="32"/>
        <v>450</v>
      </c>
      <c r="F908" s="6">
        <v>675</v>
      </c>
      <c r="G908" s="12" t="s">
        <v>480</v>
      </c>
      <c r="H908" s="12" t="s">
        <v>1087</v>
      </c>
      <c r="I908" s="10">
        <v>136687.5</v>
      </c>
      <c r="J908" s="11">
        <v>0.45</v>
      </c>
      <c r="K908" s="13">
        <f t="shared" si="33"/>
        <v>303750</v>
      </c>
      <c r="L908" s="4" t="s">
        <v>31</v>
      </c>
      <c r="M908">
        <f>_xlfn.RANK.EQ(I908,I$6:I3402,1)</f>
        <v>1948</v>
      </c>
      <c r="N908">
        <f>_xlfn.RANK.EQ(I908,I$6:I3402,0)</f>
        <v>547</v>
      </c>
    </row>
    <row r="909" spans="2:14" ht="14.25" customHeight="1">
      <c r="B909" s="4" t="s">
        <v>535</v>
      </c>
      <c r="C909" s="4" t="s">
        <v>989</v>
      </c>
      <c r="D909" s="4" t="s">
        <v>990</v>
      </c>
      <c r="E909" s="13">
        <f t="shared" si="32"/>
        <v>550</v>
      </c>
      <c r="F909" s="6">
        <v>625</v>
      </c>
      <c r="G909" s="12" t="s">
        <v>482</v>
      </c>
      <c r="H909" s="12" t="s">
        <v>1087</v>
      </c>
      <c r="I909" s="10">
        <v>103125</v>
      </c>
      <c r="J909" s="11">
        <v>0.3</v>
      </c>
      <c r="K909" s="13">
        <f t="shared" si="33"/>
        <v>343750</v>
      </c>
      <c r="L909" s="4" t="s">
        <v>31</v>
      </c>
      <c r="M909">
        <f>_xlfn.RANK.EQ(I909,I$6:I3403,1)</f>
        <v>1575</v>
      </c>
      <c r="N909">
        <f>_xlfn.RANK.EQ(I909,I$6:I3403,0)</f>
        <v>919</v>
      </c>
    </row>
    <row r="910" spans="2:14" ht="14.25" customHeight="1">
      <c r="B910" s="4" t="s">
        <v>535</v>
      </c>
      <c r="C910" s="4" t="s">
        <v>989</v>
      </c>
      <c r="D910" s="4" t="s">
        <v>990</v>
      </c>
      <c r="E910" s="13">
        <f t="shared" si="32"/>
        <v>500</v>
      </c>
      <c r="F910" s="6">
        <v>500</v>
      </c>
      <c r="G910" s="12" t="s">
        <v>484</v>
      </c>
      <c r="H910" s="12" t="s">
        <v>1087</v>
      </c>
      <c r="I910" s="10">
        <v>112500</v>
      </c>
      <c r="J910" s="11">
        <v>0.45</v>
      </c>
      <c r="K910" s="13">
        <f t="shared" si="33"/>
        <v>250000</v>
      </c>
      <c r="L910" s="4" t="s">
        <v>31</v>
      </c>
      <c r="M910">
        <f>_xlfn.RANK.EQ(I910,I$6:I3404,1)</f>
        <v>1680</v>
      </c>
      <c r="N910">
        <f>_xlfn.RANK.EQ(I910,I$6:I3404,0)</f>
        <v>806</v>
      </c>
    </row>
    <row r="911" spans="2:14" ht="14.25" customHeight="1">
      <c r="B911" s="4" t="s">
        <v>535</v>
      </c>
      <c r="C911" s="4" t="s">
        <v>989</v>
      </c>
      <c r="D911" s="4" t="s">
        <v>990</v>
      </c>
      <c r="E911" s="13">
        <f t="shared" si="32"/>
        <v>450</v>
      </c>
      <c r="F911" s="6">
        <v>425</v>
      </c>
      <c r="G911" s="12" t="s">
        <v>33</v>
      </c>
      <c r="H911" s="12" t="s">
        <v>1087</v>
      </c>
      <c r="I911" s="10">
        <v>76500</v>
      </c>
      <c r="J911" s="11">
        <v>0.4</v>
      </c>
      <c r="K911" s="13">
        <f t="shared" si="33"/>
        <v>191250</v>
      </c>
      <c r="L911" s="4" t="s">
        <v>31</v>
      </c>
      <c r="M911">
        <f>_xlfn.RANK.EQ(I911,I$6:I3405,1)</f>
        <v>1110</v>
      </c>
      <c r="N911">
        <f>_xlfn.RANK.EQ(I911,I$6:I3405,0)</f>
        <v>1381</v>
      </c>
    </row>
    <row r="912" spans="2:14" ht="14.25" customHeight="1">
      <c r="B912" s="4" t="s">
        <v>535</v>
      </c>
      <c r="C912" s="4" t="s">
        <v>989</v>
      </c>
      <c r="D912" s="4" t="s">
        <v>990</v>
      </c>
      <c r="E912" s="13">
        <f t="shared" si="32"/>
        <v>550</v>
      </c>
      <c r="F912" s="6">
        <v>425</v>
      </c>
      <c r="G912" s="12" t="s">
        <v>304</v>
      </c>
      <c r="H912" s="12" t="s">
        <v>1087</v>
      </c>
      <c r="I912" s="10">
        <v>140250</v>
      </c>
      <c r="J912" s="11">
        <v>0.6</v>
      </c>
      <c r="K912" s="13">
        <f t="shared" si="33"/>
        <v>233750</v>
      </c>
      <c r="L912" s="4" t="s">
        <v>31</v>
      </c>
      <c r="M912">
        <f>_xlfn.RANK.EQ(I912,I$6:I3406,1)</f>
        <v>1974</v>
      </c>
      <c r="N912">
        <f>_xlfn.RANK.EQ(I912,I$6:I3406,0)</f>
        <v>522</v>
      </c>
    </row>
    <row r="913" spans="2:14" ht="14.25" customHeight="1">
      <c r="B913" s="4" t="s">
        <v>535</v>
      </c>
      <c r="C913" s="4" t="s">
        <v>989</v>
      </c>
      <c r="D913" s="4" t="s">
        <v>990</v>
      </c>
      <c r="E913" s="13">
        <f t="shared" si="32"/>
        <v>600</v>
      </c>
      <c r="F913" s="6">
        <v>400</v>
      </c>
      <c r="G913" s="12" t="s">
        <v>488</v>
      </c>
      <c r="H913" s="12" t="s">
        <v>1087</v>
      </c>
      <c r="I913" s="10">
        <v>60000</v>
      </c>
      <c r="J913" s="11">
        <v>0.25</v>
      </c>
      <c r="K913" s="13">
        <f t="shared" si="33"/>
        <v>240000</v>
      </c>
      <c r="L913" s="4" t="s">
        <v>31</v>
      </c>
      <c r="M913">
        <f>_xlfn.RANK.EQ(I913,I$6:I3407,1)</f>
        <v>800</v>
      </c>
      <c r="N913">
        <f>_xlfn.RANK.EQ(I913,I$6:I3407,0)</f>
        <v>1678</v>
      </c>
    </row>
    <row r="914" spans="2:14" ht="14.25" customHeight="1">
      <c r="B914" s="4" t="s">
        <v>535</v>
      </c>
      <c r="C914" s="4" t="s">
        <v>989</v>
      </c>
      <c r="D914" s="4" t="s">
        <v>990</v>
      </c>
      <c r="E914" s="13">
        <f t="shared" si="32"/>
        <v>450</v>
      </c>
      <c r="F914" s="6">
        <v>600</v>
      </c>
      <c r="G914" s="12" t="s">
        <v>490</v>
      </c>
      <c r="H914" s="12" t="s">
        <v>1087</v>
      </c>
      <c r="I914" s="10">
        <v>121500</v>
      </c>
      <c r="J914" s="11">
        <v>0.45</v>
      </c>
      <c r="K914" s="13">
        <f t="shared" si="33"/>
        <v>270000</v>
      </c>
      <c r="L914" s="4" t="s">
        <v>31</v>
      </c>
      <c r="M914">
        <f>_xlfn.RANK.EQ(I914,I$6:I3408,1)</f>
        <v>1785</v>
      </c>
      <c r="N914">
        <f>_xlfn.RANK.EQ(I914,I$6:I3408,0)</f>
        <v>706</v>
      </c>
    </row>
    <row r="915" spans="2:14" ht="14.25" customHeight="1">
      <c r="B915" s="4" t="s">
        <v>535</v>
      </c>
      <c r="C915" s="4" t="s">
        <v>989</v>
      </c>
      <c r="D915" s="4" t="s">
        <v>990</v>
      </c>
      <c r="E915" s="13">
        <f t="shared" si="32"/>
        <v>500</v>
      </c>
      <c r="F915" s="6">
        <v>600</v>
      </c>
      <c r="G915" s="12" t="s">
        <v>492</v>
      </c>
      <c r="H915" s="12" t="s">
        <v>1087</v>
      </c>
      <c r="I915" s="10">
        <v>90000</v>
      </c>
      <c r="J915" s="11">
        <v>0.3</v>
      </c>
      <c r="K915" s="13">
        <f t="shared" si="33"/>
        <v>300000</v>
      </c>
      <c r="L915" s="4" t="s">
        <v>31</v>
      </c>
      <c r="M915">
        <f>_xlfn.RANK.EQ(I915,I$6:I3409,1)</f>
        <v>1375</v>
      </c>
      <c r="N915">
        <f>_xlfn.RANK.EQ(I915,I$6:I3409,0)</f>
        <v>1101</v>
      </c>
    </row>
    <row r="916" spans="2:14" ht="14.25" customHeight="1">
      <c r="B916" s="4" t="s">
        <v>535</v>
      </c>
      <c r="C916" s="4" t="s">
        <v>989</v>
      </c>
      <c r="D916" s="4" t="s">
        <v>990</v>
      </c>
      <c r="E916" s="13">
        <f t="shared" si="32"/>
        <v>450</v>
      </c>
      <c r="F916" s="6">
        <v>450</v>
      </c>
      <c r="G916" s="12" t="s">
        <v>19</v>
      </c>
      <c r="H916" s="12" t="s">
        <v>1086</v>
      </c>
      <c r="I916" s="10">
        <v>91125</v>
      </c>
      <c r="J916" s="11">
        <v>0.45</v>
      </c>
      <c r="K916" s="13">
        <f t="shared" si="33"/>
        <v>202500</v>
      </c>
      <c r="L916" s="4" t="s">
        <v>31</v>
      </c>
      <c r="M916">
        <f>_xlfn.RANK.EQ(I916,I$6:I3410,1)</f>
        <v>1411</v>
      </c>
      <c r="N916">
        <f>_xlfn.RANK.EQ(I916,I$6:I3410,0)</f>
        <v>1081</v>
      </c>
    </row>
    <row r="917" spans="2:14" ht="14.25" customHeight="1">
      <c r="B917" s="4" t="s">
        <v>535</v>
      </c>
      <c r="C917" s="4" t="s">
        <v>989</v>
      </c>
      <c r="D917" s="4" t="s">
        <v>990</v>
      </c>
      <c r="E917" s="13">
        <f t="shared" si="32"/>
        <v>450</v>
      </c>
      <c r="F917" s="6">
        <v>400</v>
      </c>
      <c r="G917" s="12" t="s">
        <v>495</v>
      </c>
      <c r="H917" s="12" t="s">
        <v>1087</v>
      </c>
      <c r="I917" s="10">
        <v>72000</v>
      </c>
      <c r="J917" s="11">
        <v>0.4</v>
      </c>
      <c r="K917" s="13">
        <f t="shared" si="33"/>
        <v>180000</v>
      </c>
      <c r="L917" s="4" t="s">
        <v>31</v>
      </c>
      <c r="M917">
        <f>_xlfn.RANK.EQ(I917,I$6:I3411,1)</f>
        <v>1028</v>
      </c>
      <c r="N917">
        <f>_xlfn.RANK.EQ(I917,I$6:I3411,0)</f>
        <v>1453</v>
      </c>
    </row>
    <row r="918" spans="2:14" ht="14.25" customHeight="1">
      <c r="B918" s="4" t="s">
        <v>535</v>
      </c>
      <c r="C918" s="4" t="s">
        <v>989</v>
      </c>
      <c r="D918" s="4" t="s">
        <v>990</v>
      </c>
      <c r="E918" s="13">
        <f t="shared" si="32"/>
        <v>550</v>
      </c>
      <c r="F918" s="6">
        <v>400</v>
      </c>
      <c r="G918" s="12" t="s">
        <v>497</v>
      </c>
      <c r="H918" s="12" t="s">
        <v>1087</v>
      </c>
      <c r="I918" s="10">
        <v>132000</v>
      </c>
      <c r="J918" s="11">
        <v>0.6</v>
      </c>
      <c r="K918" s="13">
        <f t="shared" si="33"/>
        <v>220000</v>
      </c>
      <c r="L918" s="4" t="s">
        <v>31</v>
      </c>
      <c r="M918">
        <f>_xlfn.RANK.EQ(I918,I$6:I3412,1)</f>
        <v>1902</v>
      </c>
      <c r="N918">
        <f>_xlfn.RANK.EQ(I918,I$6:I3412,0)</f>
        <v>586</v>
      </c>
    </row>
    <row r="919" spans="2:14" ht="14.25" customHeight="1">
      <c r="B919" s="4" t="s">
        <v>535</v>
      </c>
      <c r="C919" s="4" t="s">
        <v>989</v>
      </c>
      <c r="D919" s="4" t="s">
        <v>990</v>
      </c>
      <c r="E919" s="13">
        <f t="shared" si="32"/>
        <v>600</v>
      </c>
      <c r="F919" s="6">
        <v>450</v>
      </c>
      <c r="G919" s="12" t="s">
        <v>499</v>
      </c>
      <c r="H919" s="12" t="s">
        <v>1087</v>
      </c>
      <c r="I919" s="10">
        <v>67500</v>
      </c>
      <c r="J919" s="11">
        <v>0.25</v>
      </c>
      <c r="K919" s="13">
        <f t="shared" si="33"/>
        <v>270000</v>
      </c>
      <c r="L919" s="4" t="s">
        <v>31</v>
      </c>
      <c r="M919">
        <f>_xlfn.RANK.EQ(I919,I$6:I3413,1)</f>
        <v>950</v>
      </c>
      <c r="N919">
        <f>_xlfn.RANK.EQ(I919,I$6:I3413,0)</f>
        <v>1535</v>
      </c>
    </row>
    <row r="920" spans="2:14" ht="14.25" customHeight="1">
      <c r="B920" s="4" t="s">
        <v>535</v>
      </c>
      <c r="C920" s="4" t="s">
        <v>989</v>
      </c>
      <c r="D920" s="4" t="s">
        <v>990</v>
      </c>
      <c r="E920" s="13">
        <f t="shared" si="32"/>
        <v>450</v>
      </c>
      <c r="F920" s="6">
        <v>550</v>
      </c>
      <c r="G920" s="12" t="s">
        <v>501</v>
      </c>
      <c r="H920" s="12" t="s">
        <v>1087</v>
      </c>
      <c r="I920" s="10">
        <v>111375</v>
      </c>
      <c r="J920" s="11">
        <v>0.45</v>
      </c>
      <c r="K920" s="13">
        <f t="shared" si="33"/>
        <v>247500</v>
      </c>
      <c r="L920" s="4" t="s">
        <v>31</v>
      </c>
      <c r="M920">
        <f>_xlfn.RANK.EQ(I920,I$6:I3414,1)</f>
        <v>1670</v>
      </c>
      <c r="N920">
        <f>_xlfn.RANK.EQ(I920,I$6:I3414,0)</f>
        <v>824</v>
      </c>
    </row>
    <row r="921" spans="2:14" ht="14.25" customHeight="1">
      <c r="B921" s="4" t="s">
        <v>535</v>
      </c>
      <c r="C921" s="4" t="s">
        <v>989</v>
      </c>
      <c r="D921" s="4" t="s">
        <v>990</v>
      </c>
      <c r="E921" s="13">
        <f t="shared" si="32"/>
        <v>500</v>
      </c>
      <c r="F921" s="6">
        <v>550</v>
      </c>
      <c r="G921" s="12" t="s">
        <v>503</v>
      </c>
      <c r="H921" s="12" t="s">
        <v>1087</v>
      </c>
      <c r="I921" s="10">
        <v>82500</v>
      </c>
      <c r="J921" s="11">
        <v>0.3</v>
      </c>
      <c r="K921" s="13">
        <f t="shared" si="33"/>
        <v>275000</v>
      </c>
      <c r="L921" s="4" t="s">
        <v>31</v>
      </c>
      <c r="M921">
        <f>_xlfn.RANK.EQ(I921,I$6:I3415,1)</f>
        <v>1233</v>
      </c>
      <c r="N921">
        <f>_xlfn.RANK.EQ(I921,I$6:I3415,0)</f>
        <v>1252</v>
      </c>
    </row>
    <row r="922" spans="2:14" ht="14.25" customHeight="1">
      <c r="B922" s="4" t="s">
        <v>535</v>
      </c>
      <c r="C922" s="4" t="s">
        <v>989</v>
      </c>
      <c r="D922" s="4" t="s">
        <v>990</v>
      </c>
      <c r="E922" s="13">
        <f t="shared" si="32"/>
        <v>450</v>
      </c>
      <c r="F922" s="6">
        <v>400</v>
      </c>
      <c r="G922" s="12" t="s">
        <v>505</v>
      </c>
      <c r="H922" s="12" t="s">
        <v>1086</v>
      </c>
      <c r="I922" s="10">
        <v>81000</v>
      </c>
      <c r="J922" s="11">
        <v>0.45</v>
      </c>
      <c r="K922" s="13">
        <f t="shared" si="33"/>
        <v>180000</v>
      </c>
      <c r="L922" s="4" t="s">
        <v>31</v>
      </c>
      <c r="M922">
        <f>_xlfn.RANK.EQ(I922,I$6:I3416,1)</f>
        <v>1203</v>
      </c>
      <c r="N922">
        <f>_xlfn.RANK.EQ(I922,I$6:I3416,0)</f>
        <v>1279</v>
      </c>
    </row>
    <row r="923" spans="2:14" ht="14.25" customHeight="1">
      <c r="B923" s="4" t="s">
        <v>535</v>
      </c>
      <c r="C923" s="4" t="s">
        <v>989</v>
      </c>
      <c r="D923" s="4" t="s">
        <v>990</v>
      </c>
      <c r="E923" s="13">
        <f t="shared" si="32"/>
        <v>450</v>
      </c>
      <c r="F923" s="6">
        <v>375</v>
      </c>
      <c r="G923" s="12" t="s">
        <v>507</v>
      </c>
      <c r="H923" s="12" t="s">
        <v>1086</v>
      </c>
      <c r="I923" s="10">
        <v>67500</v>
      </c>
      <c r="J923" s="11">
        <v>0.4</v>
      </c>
      <c r="K923" s="13">
        <f t="shared" si="33"/>
        <v>168750</v>
      </c>
      <c r="L923" s="4" t="s">
        <v>31</v>
      </c>
      <c r="M923">
        <f>_xlfn.RANK.EQ(I923,I$6:I3417,1)</f>
        <v>950</v>
      </c>
      <c r="N923">
        <f>_xlfn.RANK.EQ(I923,I$6:I3417,0)</f>
        <v>1535</v>
      </c>
    </row>
    <row r="924" spans="2:14" ht="14.25" customHeight="1">
      <c r="B924" s="4" t="s">
        <v>535</v>
      </c>
      <c r="C924" s="4" t="s">
        <v>989</v>
      </c>
      <c r="D924" s="4" t="s">
        <v>990</v>
      </c>
      <c r="E924" s="13">
        <f t="shared" si="32"/>
        <v>550</v>
      </c>
      <c r="F924" s="6">
        <v>350</v>
      </c>
      <c r="G924" s="12" t="s">
        <v>509</v>
      </c>
      <c r="H924" s="12" t="s">
        <v>1087</v>
      </c>
      <c r="I924" s="10">
        <v>115500</v>
      </c>
      <c r="J924" s="11">
        <v>0.6</v>
      </c>
      <c r="K924" s="13">
        <f t="shared" si="33"/>
        <v>192500</v>
      </c>
      <c r="L924" s="4" t="s">
        <v>31</v>
      </c>
      <c r="M924">
        <f>_xlfn.RANK.EQ(I924,I$6:I3418,1)</f>
        <v>1717</v>
      </c>
      <c r="N924">
        <f>_xlfn.RANK.EQ(I924,I$6:I3418,0)</f>
        <v>764</v>
      </c>
    </row>
    <row r="925" spans="2:14" ht="14.25" customHeight="1">
      <c r="B925" s="4" t="s">
        <v>535</v>
      </c>
      <c r="C925" s="4" t="s">
        <v>989</v>
      </c>
      <c r="D925" s="4" t="s">
        <v>990</v>
      </c>
      <c r="E925" s="13">
        <f t="shared" si="32"/>
        <v>600</v>
      </c>
      <c r="F925" s="6">
        <v>400</v>
      </c>
      <c r="G925" s="12" t="s">
        <v>511</v>
      </c>
      <c r="H925" s="12" t="s">
        <v>1087</v>
      </c>
      <c r="I925" s="10">
        <v>60000</v>
      </c>
      <c r="J925" s="11">
        <v>0.25</v>
      </c>
      <c r="K925" s="13">
        <f t="shared" si="33"/>
        <v>240000</v>
      </c>
      <c r="L925" s="4" t="s">
        <v>31</v>
      </c>
      <c r="M925">
        <f>_xlfn.RANK.EQ(I925,I$6:I3419,1)</f>
        <v>800</v>
      </c>
      <c r="N925">
        <f>_xlfn.RANK.EQ(I925,I$6:I3419,0)</f>
        <v>1678</v>
      </c>
    </row>
    <row r="926" spans="2:14" ht="14.25" customHeight="1">
      <c r="B926" s="4" t="s">
        <v>535</v>
      </c>
      <c r="C926" s="4" t="s">
        <v>989</v>
      </c>
      <c r="D926" s="4" t="s">
        <v>990</v>
      </c>
      <c r="E926" s="13">
        <f t="shared" si="32"/>
        <v>400</v>
      </c>
      <c r="F926" s="6">
        <v>575</v>
      </c>
      <c r="G926" s="12" t="s">
        <v>513</v>
      </c>
      <c r="H926" s="12" t="s">
        <v>1086</v>
      </c>
      <c r="I926" s="10">
        <v>103500</v>
      </c>
      <c r="J926" s="11">
        <v>0.45</v>
      </c>
      <c r="K926" s="13">
        <f t="shared" si="33"/>
        <v>230000</v>
      </c>
      <c r="L926" s="4" t="s">
        <v>31</v>
      </c>
      <c r="M926">
        <f>_xlfn.RANK.EQ(I926,I$6:I3420,1)</f>
        <v>1578</v>
      </c>
      <c r="N926">
        <f>_xlfn.RANK.EQ(I926,I$6:I3420,0)</f>
        <v>915</v>
      </c>
    </row>
    <row r="927" spans="2:14" ht="14.25" customHeight="1">
      <c r="B927" s="4" t="s">
        <v>535</v>
      </c>
      <c r="C927" s="4" t="s">
        <v>989</v>
      </c>
      <c r="D927" s="4" t="s">
        <v>990</v>
      </c>
      <c r="E927" s="13">
        <f t="shared" si="32"/>
        <v>450</v>
      </c>
      <c r="F927" s="6">
        <v>575</v>
      </c>
      <c r="G927" s="12" t="s">
        <v>515</v>
      </c>
      <c r="H927" s="12" t="s">
        <v>1087</v>
      </c>
      <c r="I927" s="10">
        <v>77625</v>
      </c>
      <c r="J927" s="11">
        <v>0.3</v>
      </c>
      <c r="K927" s="13">
        <f t="shared" si="33"/>
        <v>258750</v>
      </c>
      <c r="L927" s="4" t="s">
        <v>31</v>
      </c>
      <c r="M927">
        <f>_xlfn.RANK.EQ(I927,I$6:I3421,1)</f>
        <v>1134</v>
      </c>
      <c r="N927">
        <f>_xlfn.RANK.EQ(I927,I$6:I3421,0)</f>
        <v>1358</v>
      </c>
    </row>
    <row r="928" spans="2:14" ht="14.25" customHeight="1">
      <c r="B928" s="4" t="s">
        <v>535</v>
      </c>
      <c r="C928" s="4" t="s">
        <v>989</v>
      </c>
      <c r="D928" s="4" t="s">
        <v>990</v>
      </c>
      <c r="E928" s="13">
        <f t="shared" si="32"/>
        <v>400</v>
      </c>
      <c r="F928" s="6">
        <v>425</v>
      </c>
      <c r="G928" s="12" t="s">
        <v>517</v>
      </c>
      <c r="H928" s="12" t="s">
        <v>1086</v>
      </c>
      <c r="I928" s="10">
        <v>76500</v>
      </c>
      <c r="J928" s="11">
        <v>0.45</v>
      </c>
      <c r="K928" s="13">
        <f t="shared" si="33"/>
        <v>170000</v>
      </c>
      <c r="L928" s="4" t="s">
        <v>31</v>
      </c>
      <c r="M928">
        <f>_xlfn.RANK.EQ(I928,I$6:I3422,1)</f>
        <v>1110</v>
      </c>
      <c r="N928">
        <f>_xlfn.RANK.EQ(I928,I$6:I3422,0)</f>
        <v>1381</v>
      </c>
    </row>
    <row r="929" spans="2:14" ht="14.25" customHeight="1">
      <c r="B929" s="4" t="s">
        <v>535</v>
      </c>
      <c r="C929" s="4" t="s">
        <v>989</v>
      </c>
      <c r="D929" s="4" t="s">
        <v>990</v>
      </c>
      <c r="E929" s="13">
        <f t="shared" si="32"/>
        <v>400</v>
      </c>
      <c r="F929" s="6">
        <v>425</v>
      </c>
      <c r="G929" s="12" t="s">
        <v>519</v>
      </c>
      <c r="H929" s="12" t="s">
        <v>1086</v>
      </c>
      <c r="I929" s="10">
        <v>68000</v>
      </c>
      <c r="J929" s="11">
        <v>0.4</v>
      </c>
      <c r="K929" s="13">
        <f t="shared" si="33"/>
        <v>170000</v>
      </c>
      <c r="L929" s="4" t="s">
        <v>31</v>
      </c>
      <c r="M929">
        <f>_xlfn.RANK.EQ(I929,I$6:I3423,1)</f>
        <v>963</v>
      </c>
      <c r="N929">
        <f>_xlfn.RANK.EQ(I929,I$6:I3423,0)</f>
        <v>1529</v>
      </c>
    </row>
    <row r="930" spans="2:14" ht="14.25" customHeight="1">
      <c r="B930" s="4" t="s">
        <v>535</v>
      </c>
      <c r="C930" s="4" t="s">
        <v>989</v>
      </c>
      <c r="D930" s="4" t="s">
        <v>990</v>
      </c>
      <c r="E930" s="13">
        <f t="shared" si="32"/>
        <v>550</v>
      </c>
      <c r="F930" s="6">
        <v>375</v>
      </c>
      <c r="G930" s="12" t="s">
        <v>521</v>
      </c>
      <c r="H930" s="12" t="s">
        <v>1087</v>
      </c>
      <c r="I930" s="10">
        <v>123750</v>
      </c>
      <c r="J930" s="11">
        <v>0.6</v>
      </c>
      <c r="K930" s="13">
        <f t="shared" si="33"/>
        <v>206250</v>
      </c>
      <c r="L930" s="4" t="s">
        <v>31</v>
      </c>
      <c r="M930">
        <f>_xlfn.RANK.EQ(I930,I$6:I3424,1)</f>
        <v>1807</v>
      </c>
      <c r="N930">
        <f>_xlfn.RANK.EQ(I930,I$6:I3424,0)</f>
        <v>682</v>
      </c>
    </row>
    <row r="931" spans="2:14" ht="14.25" customHeight="1">
      <c r="B931" s="4" t="s">
        <v>535</v>
      </c>
      <c r="C931" s="4" t="s">
        <v>989</v>
      </c>
      <c r="D931" s="4" t="s">
        <v>990</v>
      </c>
      <c r="E931" s="13">
        <f t="shared" si="32"/>
        <v>600</v>
      </c>
      <c r="F931" s="6">
        <v>475</v>
      </c>
      <c r="G931" s="12" t="s">
        <v>523</v>
      </c>
      <c r="H931" s="12" t="s">
        <v>1087</v>
      </c>
      <c r="I931" s="10">
        <v>71250</v>
      </c>
      <c r="J931" s="11">
        <v>0.25</v>
      </c>
      <c r="K931" s="13">
        <f t="shared" si="33"/>
        <v>285000</v>
      </c>
      <c r="L931" s="4" t="s">
        <v>31</v>
      </c>
      <c r="M931">
        <f>_xlfn.RANK.EQ(I931,I$6:I3425,1)</f>
        <v>1018</v>
      </c>
      <c r="N931">
        <f>_xlfn.RANK.EQ(I931,I$6:I3425,0)</f>
        <v>1474</v>
      </c>
    </row>
    <row r="932" spans="2:14" ht="14.25" customHeight="1">
      <c r="B932" s="4" t="s">
        <v>535</v>
      </c>
      <c r="C932" s="4" t="s">
        <v>989</v>
      </c>
      <c r="D932" s="4" t="s">
        <v>990</v>
      </c>
      <c r="E932" s="13">
        <f t="shared" si="32"/>
        <v>450</v>
      </c>
      <c r="F932" s="6">
        <v>675</v>
      </c>
      <c r="G932" s="12" t="s">
        <v>525</v>
      </c>
      <c r="H932" s="12" t="s">
        <v>1086</v>
      </c>
      <c r="I932" s="10">
        <v>136687.5</v>
      </c>
      <c r="J932" s="11">
        <v>0.45</v>
      </c>
      <c r="K932" s="13">
        <f t="shared" si="33"/>
        <v>303750</v>
      </c>
      <c r="L932" s="4" t="s">
        <v>31</v>
      </c>
      <c r="M932">
        <f>_xlfn.RANK.EQ(I932,I$6:I3426,1)</f>
        <v>1948</v>
      </c>
      <c r="N932">
        <f>_xlfn.RANK.EQ(I932,I$6:I3426,0)</f>
        <v>547</v>
      </c>
    </row>
    <row r="933" spans="2:14" ht="14.25" customHeight="1">
      <c r="B933" s="4" t="s">
        <v>535</v>
      </c>
      <c r="C933" s="4" t="s">
        <v>989</v>
      </c>
      <c r="D933" s="4" t="s">
        <v>990</v>
      </c>
      <c r="E933" s="13">
        <f t="shared" si="32"/>
        <v>500</v>
      </c>
      <c r="F933" s="6">
        <v>675</v>
      </c>
      <c r="G933" s="12" t="s">
        <v>527</v>
      </c>
      <c r="H933" s="12" t="s">
        <v>1087</v>
      </c>
      <c r="I933" s="10">
        <v>101250</v>
      </c>
      <c r="J933" s="11">
        <v>0.3</v>
      </c>
      <c r="K933" s="13">
        <f t="shared" si="33"/>
        <v>337500</v>
      </c>
      <c r="L933" s="4" t="s">
        <v>31</v>
      </c>
      <c r="M933">
        <f>_xlfn.RANK.EQ(I933,I$6:I3427,1)</f>
        <v>1562</v>
      </c>
      <c r="N933">
        <f>_xlfn.RANK.EQ(I933,I$6:I3427,0)</f>
        <v>932</v>
      </c>
    </row>
    <row r="934" spans="2:14" ht="14.25" customHeight="1">
      <c r="B934" s="4" t="s">
        <v>535</v>
      </c>
      <c r="C934" s="4" t="s">
        <v>989</v>
      </c>
      <c r="D934" s="4" t="s">
        <v>990</v>
      </c>
      <c r="E934" s="13">
        <f t="shared" si="32"/>
        <v>450</v>
      </c>
      <c r="F934" s="6">
        <v>475</v>
      </c>
      <c r="G934" s="12" t="s">
        <v>529</v>
      </c>
      <c r="H934" s="12" t="s">
        <v>1087</v>
      </c>
      <c r="I934" s="10">
        <v>96187.5</v>
      </c>
      <c r="J934" s="11">
        <v>0.45</v>
      </c>
      <c r="K934" s="13">
        <f t="shared" si="33"/>
        <v>213750</v>
      </c>
      <c r="L934" s="4" t="s">
        <v>31</v>
      </c>
      <c r="M934">
        <f>_xlfn.RANK.EQ(I934,I$6:I3428,1)</f>
        <v>1491</v>
      </c>
      <c r="N934">
        <f>_xlfn.RANK.EQ(I934,I$6:I3428,0)</f>
        <v>1004</v>
      </c>
    </row>
    <row r="935" spans="2:14" ht="14.25" customHeight="1">
      <c r="B935" s="4" t="s">
        <v>535</v>
      </c>
      <c r="C935" s="4" t="s">
        <v>989</v>
      </c>
      <c r="D935" s="4" t="s">
        <v>990</v>
      </c>
      <c r="E935" s="13">
        <f t="shared" si="32"/>
        <v>450</v>
      </c>
      <c r="F935" s="6">
        <v>475</v>
      </c>
      <c r="G935" s="12" t="s">
        <v>531</v>
      </c>
      <c r="H935" s="12" t="s">
        <v>1087</v>
      </c>
      <c r="I935" s="10">
        <v>85500</v>
      </c>
      <c r="J935" s="11">
        <v>0.4</v>
      </c>
      <c r="K935" s="13">
        <f t="shared" si="33"/>
        <v>213750</v>
      </c>
      <c r="L935" s="4" t="s">
        <v>31</v>
      </c>
      <c r="M935">
        <f>_xlfn.RANK.EQ(I935,I$6:I3429,1)</f>
        <v>1299</v>
      </c>
      <c r="N935">
        <f>_xlfn.RANK.EQ(I935,I$6:I3429,0)</f>
        <v>1192</v>
      </c>
    </row>
    <row r="936" spans="2:14" ht="14.25" customHeight="1">
      <c r="B936" s="4" t="s">
        <v>535</v>
      </c>
      <c r="C936" s="4" t="s">
        <v>989</v>
      </c>
      <c r="D936" s="4" t="s">
        <v>990</v>
      </c>
      <c r="E936" s="13">
        <f t="shared" si="32"/>
        <v>550</v>
      </c>
      <c r="F936" s="6">
        <v>400</v>
      </c>
      <c r="G936" s="12" t="s">
        <v>533</v>
      </c>
      <c r="H936" s="12" t="s">
        <v>1086</v>
      </c>
      <c r="I936" s="10">
        <v>132000</v>
      </c>
      <c r="J936" s="11">
        <v>0.6</v>
      </c>
      <c r="K936" s="13">
        <f t="shared" si="33"/>
        <v>220000</v>
      </c>
      <c r="L936" s="4" t="s">
        <v>31</v>
      </c>
      <c r="M936">
        <f>_xlfn.RANK.EQ(I936,I$6:I3430,1)</f>
        <v>1902</v>
      </c>
      <c r="N936">
        <f>_xlfn.RANK.EQ(I936,I$6:I3430,0)</f>
        <v>586</v>
      </c>
    </row>
    <row r="937" spans="2:14" ht="14.25" customHeight="1">
      <c r="B937" s="4" t="s">
        <v>535</v>
      </c>
      <c r="C937" s="4" t="s">
        <v>989</v>
      </c>
      <c r="D937" s="4" t="s">
        <v>990</v>
      </c>
      <c r="E937" s="13">
        <f t="shared" si="32"/>
        <v>600</v>
      </c>
      <c r="F937" s="6">
        <v>500</v>
      </c>
      <c r="G937" s="12" t="s">
        <v>538</v>
      </c>
      <c r="H937" s="12" t="s">
        <v>1087</v>
      </c>
      <c r="I937" s="10">
        <v>75000</v>
      </c>
      <c r="J937" s="11">
        <v>0.25</v>
      </c>
      <c r="K937" s="13">
        <f t="shared" si="33"/>
        <v>300000</v>
      </c>
      <c r="L937" s="4" t="s">
        <v>31</v>
      </c>
      <c r="M937">
        <f>_xlfn.RANK.EQ(I937,I$6:I3431,1)</f>
        <v>1086</v>
      </c>
      <c r="N937">
        <f>_xlfn.RANK.EQ(I937,I$6:I3431,0)</f>
        <v>1392</v>
      </c>
    </row>
    <row r="938" spans="2:14" ht="14.25" customHeight="1">
      <c r="B938" s="4" t="s">
        <v>535</v>
      </c>
      <c r="C938" s="4" t="s">
        <v>989</v>
      </c>
      <c r="D938" s="4" t="s">
        <v>990</v>
      </c>
      <c r="E938" s="13">
        <f t="shared" si="32"/>
        <v>200</v>
      </c>
      <c r="F938" s="6">
        <v>700</v>
      </c>
      <c r="G938" s="12" t="s">
        <v>540</v>
      </c>
      <c r="H938" s="12" t="s">
        <v>1087</v>
      </c>
      <c r="I938" s="10">
        <v>49000</v>
      </c>
      <c r="J938" s="11">
        <v>0.35</v>
      </c>
      <c r="K938" s="13">
        <f t="shared" si="33"/>
        <v>140000</v>
      </c>
      <c r="L938" s="4" t="s">
        <v>31</v>
      </c>
      <c r="M938">
        <f>_xlfn.RANK.EQ(I938,I$6:I3432,1)</f>
        <v>572</v>
      </c>
      <c r="N938">
        <f>_xlfn.RANK.EQ(I938,I$6:I3432,0)</f>
        <v>1902</v>
      </c>
    </row>
    <row r="939" spans="2:14" ht="14.25" customHeight="1">
      <c r="B939" s="4" t="s">
        <v>535</v>
      </c>
      <c r="C939" s="4" t="s">
        <v>989</v>
      </c>
      <c r="D939" s="4" t="s">
        <v>990</v>
      </c>
      <c r="E939" s="13">
        <f t="shared" si="32"/>
        <v>300</v>
      </c>
      <c r="F939" s="6">
        <v>700</v>
      </c>
      <c r="G939" s="12" t="s">
        <v>542</v>
      </c>
      <c r="H939" s="12" t="s">
        <v>1087</v>
      </c>
      <c r="I939" s="10">
        <v>73500</v>
      </c>
      <c r="J939" s="11">
        <v>0.35</v>
      </c>
      <c r="K939" s="13">
        <f t="shared" si="33"/>
        <v>210000</v>
      </c>
      <c r="L939" s="4" t="s">
        <v>31</v>
      </c>
      <c r="M939">
        <f>_xlfn.RANK.EQ(I939,I$6:I3433,1)</f>
        <v>1054</v>
      </c>
      <c r="N939">
        <f>_xlfn.RANK.EQ(I939,I$6:I3433,0)</f>
        <v>1431</v>
      </c>
    </row>
    <row r="940" spans="2:14" ht="14.25" customHeight="1">
      <c r="B940" s="4" t="s">
        <v>535</v>
      </c>
      <c r="C940" s="4" t="s">
        <v>989</v>
      </c>
      <c r="D940" s="4" t="s">
        <v>990</v>
      </c>
      <c r="E940" s="13">
        <f t="shared" si="32"/>
        <v>300</v>
      </c>
      <c r="F940" s="6">
        <v>500</v>
      </c>
      <c r="G940" s="12" t="s">
        <v>105</v>
      </c>
      <c r="H940" s="12" t="s">
        <v>1087</v>
      </c>
      <c r="I940" s="10">
        <v>52500</v>
      </c>
      <c r="J940" s="11">
        <v>0.35</v>
      </c>
      <c r="K940" s="13">
        <f t="shared" si="33"/>
        <v>150000</v>
      </c>
      <c r="L940" s="4" t="s">
        <v>31</v>
      </c>
      <c r="M940">
        <f>_xlfn.RANK.EQ(I940,I$6:I3434,1)</f>
        <v>638</v>
      </c>
      <c r="N940">
        <f>_xlfn.RANK.EQ(I940,I$6:I3434,0)</f>
        <v>1838</v>
      </c>
    </row>
    <row r="941" spans="2:14" ht="14.25" customHeight="1">
      <c r="B941" s="4" t="s">
        <v>535</v>
      </c>
      <c r="C941" s="4" t="s">
        <v>989</v>
      </c>
      <c r="D941" s="4" t="s">
        <v>990</v>
      </c>
      <c r="E941" s="13">
        <f t="shared" si="32"/>
        <v>350</v>
      </c>
      <c r="F941" s="6">
        <v>500</v>
      </c>
      <c r="G941" s="12" t="s">
        <v>545</v>
      </c>
      <c r="H941" s="12" t="s">
        <v>1087</v>
      </c>
      <c r="I941" s="10">
        <v>78750</v>
      </c>
      <c r="J941" s="11">
        <v>0.45</v>
      </c>
      <c r="K941" s="13">
        <f t="shared" si="33"/>
        <v>175000</v>
      </c>
      <c r="L941" s="4" t="s">
        <v>31</v>
      </c>
      <c r="M941">
        <f>_xlfn.RANK.EQ(I941,I$6:I3435,1)</f>
        <v>1154</v>
      </c>
      <c r="N941">
        <f>_xlfn.RANK.EQ(I941,I$6:I3435,0)</f>
        <v>1315</v>
      </c>
    </row>
    <row r="942" spans="2:14" ht="14.25" customHeight="1">
      <c r="B942" s="4" t="s">
        <v>150</v>
      </c>
      <c r="C942" s="4" t="s">
        <v>991</v>
      </c>
      <c r="D942" s="4" t="s">
        <v>992</v>
      </c>
      <c r="E942" s="13">
        <f t="shared" si="32"/>
        <v>400</v>
      </c>
      <c r="F942" s="6">
        <v>350</v>
      </c>
      <c r="G942" s="12" t="s">
        <v>547</v>
      </c>
      <c r="H942" s="12" t="s">
        <v>1086</v>
      </c>
      <c r="I942" s="10">
        <v>42000</v>
      </c>
      <c r="J942" s="11">
        <v>0.3</v>
      </c>
      <c r="K942" s="13">
        <f t="shared" si="33"/>
        <v>140000</v>
      </c>
      <c r="L942" s="4" t="s">
        <v>31</v>
      </c>
      <c r="M942">
        <f>_xlfn.RANK.EQ(I942,I$6:I3436,1)</f>
        <v>443</v>
      </c>
      <c r="N942">
        <f>_xlfn.RANK.EQ(I942,I$6:I3436,0)</f>
        <v>2043</v>
      </c>
    </row>
    <row r="943" spans="2:14" ht="14.25" customHeight="1">
      <c r="B943" s="4" t="s">
        <v>150</v>
      </c>
      <c r="C943" s="4" t="s">
        <v>991</v>
      </c>
      <c r="D943" s="4" t="s">
        <v>992</v>
      </c>
      <c r="E943" s="13">
        <f t="shared" si="32"/>
        <v>350</v>
      </c>
      <c r="F943" s="6">
        <v>500</v>
      </c>
      <c r="G943" s="12" t="s">
        <v>549</v>
      </c>
      <c r="H943" s="12" t="s">
        <v>1087</v>
      </c>
      <c r="I943" s="10">
        <v>87500</v>
      </c>
      <c r="J943" s="11">
        <v>0.5</v>
      </c>
      <c r="K943" s="13">
        <f t="shared" si="33"/>
        <v>175000</v>
      </c>
      <c r="L943" s="4" t="s">
        <v>31</v>
      </c>
      <c r="M943">
        <f>_xlfn.RANK.EQ(I943,I$6:I3437,1)</f>
        <v>1344</v>
      </c>
      <c r="N943">
        <f>_xlfn.RANK.EQ(I943,I$6:I3437,0)</f>
        <v>1145</v>
      </c>
    </row>
    <row r="944" spans="2:14" ht="14.25" customHeight="1">
      <c r="B944" s="4" t="s">
        <v>150</v>
      </c>
      <c r="C944" s="4" t="s">
        <v>991</v>
      </c>
      <c r="D944" s="4" t="s">
        <v>992</v>
      </c>
      <c r="E944" s="13">
        <f t="shared" si="32"/>
        <v>250</v>
      </c>
      <c r="F944" s="6">
        <v>650</v>
      </c>
      <c r="G944" s="12" t="s">
        <v>551</v>
      </c>
      <c r="H944" s="12" t="s">
        <v>1087</v>
      </c>
      <c r="I944" s="10">
        <v>56875</v>
      </c>
      <c r="J944" s="11">
        <v>0.35</v>
      </c>
      <c r="K944" s="13">
        <f t="shared" si="33"/>
        <v>162500</v>
      </c>
      <c r="L944" s="4" t="s">
        <v>31</v>
      </c>
      <c r="M944">
        <f>_xlfn.RANK.EQ(I944,I$6:I3438,1)</f>
        <v>736</v>
      </c>
      <c r="N944">
        <f>_xlfn.RANK.EQ(I944,I$6:I3438,0)</f>
        <v>1752</v>
      </c>
    </row>
    <row r="945" spans="2:14" ht="14.25" customHeight="1">
      <c r="B945" s="4" t="s">
        <v>150</v>
      </c>
      <c r="C945" s="4" t="s">
        <v>991</v>
      </c>
      <c r="D945" s="4" t="s">
        <v>992</v>
      </c>
      <c r="E945" s="13">
        <f t="shared" si="32"/>
        <v>350</v>
      </c>
      <c r="F945" s="6">
        <v>625</v>
      </c>
      <c r="G945" s="12" t="s">
        <v>37</v>
      </c>
      <c r="H945" s="12" t="s">
        <v>1086</v>
      </c>
      <c r="I945" s="10">
        <v>76562.5</v>
      </c>
      <c r="J945" s="11">
        <v>0.35</v>
      </c>
      <c r="K945" s="13">
        <f t="shared" si="33"/>
        <v>218750</v>
      </c>
      <c r="L945" s="4" t="s">
        <v>31</v>
      </c>
      <c r="M945">
        <f>_xlfn.RANK.EQ(I945,I$6:I3439,1)</f>
        <v>1116</v>
      </c>
      <c r="N945">
        <f>_xlfn.RANK.EQ(I945,I$6:I3439,0)</f>
        <v>1379</v>
      </c>
    </row>
    <row r="946" spans="2:14" ht="14.25" customHeight="1">
      <c r="B946" s="4" t="s">
        <v>150</v>
      </c>
      <c r="C946" s="4" t="s">
        <v>991</v>
      </c>
      <c r="D946" s="4" t="s">
        <v>992</v>
      </c>
      <c r="E946" s="13">
        <f t="shared" si="32"/>
        <v>350</v>
      </c>
      <c r="F946" s="6">
        <v>450</v>
      </c>
      <c r="G946" s="12" t="s">
        <v>554</v>
      </c>
      <c r="H946" s="12" t="s">
        <v>1087</v>
      </c>
      <c r="I946" s="10">
        <v>55125</v>
      </c>
      <c r="J946" s="11">
        <v>0.35</v>
      </c>
      <c r="K946" s="13">
        <f t="shared" si="33"/>
        <v>157500</v>
      </c>
      <c r="L946" s="4" t="s">
        <v>31</v>
      </c>
      <c r="M946">
        <f>_xlfn.RANK.EQ(I946,I$6:I3440,1)</f>
        <v>696</v>
      </c>
      <c r="N946">
        <f>_xlfn.RANK.EQ(I946,I$6:I3440,0)</f>
        <v>1789</v>
      </c>
    </row>
    <row r="947" spans="2:14" ht="14.25" customHeight="1">
      <c r="B947" s="4" t="s">
        <v>150</v>
      </c>
      <c r="C947" s="4" t="s">
        <v>991</v>
      </c>
      <c r="D947" s="4" t="s">
        <v>992</v>
      </c>
      <c r="E947" s="13">
        <f t="shared" si="32"/>
        <v>350</v>
      </c>
      <c r="F947" s="6">
        <v>400</v>
      </c>
      <c r="G947" s="12" t="s">
        <v>556</v>
      </c>
      <c r="H947" s="12" t="s">
        <v>1087</v>
      </c>
      <c r="I947" s="10">
        <v>63000</v>
      </c>
      <c r="J947" s="11">
        <v>0.45</v>
      </c>
      <c r="K947" s="13">
        <f t="shared" si="33"/>
        <v>140000</v>
      </c>
      <c r="L947" s="4" t="s">
        <v>31</v>
      </c>
      <c r="M947">
        <f>_xlfn.RANK.EQ(I947,I$6:I3441,1)</f>
        <v>853</v>
      </c>
      <c r="N947">
        <f>_xlfn.RANK.EQ(I947,I$6:I3441,0)</f>
        <v>1616</v>
      </c>
    </row>
    <row r="948" spans="2:14" ht="14.25" customHeight="1">
      <c r="B948" s="4" t="s">
        <v>150</v>
      </c>
      <c r="C948" s="4" t="s">
        <v>991</v>
      </c>
      <c r="D948" s="4" t="s">
        <v>992</v>
      </c>
      <c r="E948" s="13">
        <f t="shared" si="32"/>
        <v>400</v>
      </c>
      <c r="F948" s="6">
        <v>275</v>
      </c>
      <c r="G948" s="12" t="s">
        <v>99</v>
      </c>
      <c r="H948" s="12" t="s">
        <v>1087</v>
      </c>
      <c r="I948" s="10">
        <v>33000</v>
      </c>
      <c r="J948" s="11">
        <v>0.3</v>
      </c>
      <c r="K948" s="13">
        <f t="shared" si="33"/>
        <v>110000</v>
      </c>
      <c r="L948" s="4" t="s">
        <v>31</v>
      </c>
      <c r="M948">
        <f>_xlfn.RANK.EQ(I948,I$6:I3442,1)</f>
        <v>304</v>
      </c>
      <c r="N948">
        <f>_xlfn.RANK.EQ(I948,I$6:I3442,0)</f>
        <v>2187</v>
      </c>
    </row>
    <row r="949" spans="2:14" ht="14.25" customHeight="1">
      <c r="B949" s="4" t="s">
        <v>150</v>
      </c>
      <c r="C949" s="4" t="s">
        <v>991</v>
      </c>
      <c r="D949" s="4" t="s">
        <v>992</v>
      </c>
      <c r="E949" s="13">
        <f t="shared" si="32"/>
        <v>350</v>
      </c>
      <c r="F949" s="6">
        <v>475</v>
      </c>
      <c r="G949" s="12" t="s">
        <v>559</v>
      </c>
      <c r="H949" s="12" t="s">
        <v>1087</v>
      </c>
      <c r="I949" s="10">
        <v>83125</v>
      </c>
      <c r="J949" s="11">
        <v>0.5</v>
      </c>
      <c r="K949" s="13">
        <f t="shared" si="33"/>
        <v>166250</v>
      </c>
      <c r="L949" s="4" t="s">
        <v>31</v>
      </c>
      <c r="M949">
        <f>_xlfn.RANK.EQ(I949,I$6:I3443,1)</f>
        <v>1256</v>
      </c>
      <c r="N949">
        <f>_xlfn.RANK.EQ(I949,I$6:I3443,0)</f>
        <v>1235</v>
      </c>
    </row>
    <row r="950" spans="2:14" ht="14.25" customHeight="1">
      <c r="B950" s="4" t="s">
        <v>150</v>
      </c>
      <c r="C950" s="4" t="s">
        <v>991</v>
      </c>
      <c r="D950" s="4" t="s">
        <v>992</v>
      </c>
      <c r="E950" s="13">
        <f t="shared" si="32"/>
        <v>300</v>
      </c>
      <c r="F950" s="6">
        <v>650</v>
      </c>
      <c r="G950" s="12" t="s">
        <v>561</v>
      </c>
      <c r="H950" s="12" t="s">
        <v>1086</v>
      </c>
      <c r="I950" s="10">
        <v>78000</v>
      </c>
      <c r="J950" s="11">
        <v>0.4</v>
      </c>
      <c r="K950" s="13">
        <f t="shared" si="33"/>
        <v>195000</v>
      </c>
      <c r="L950" s="4" t="s">
        <v>31</v>
      </c>
      <c r="M950">
        <f>_xlfn.RANK.EQ(I950,I$6:I3444,1)</f>
        <v>1140</v>
      </c>
      <c r="N950">
        <f>_xlfn.RANK.EQ(I950,I$6:I3444,0)</f>
        <v>1346</v>
      </c>
    </row>
    <row r="951" spans="2:14" ht="14.25" customHeight="1">
      <c r="B951" s="4" t="s">
        <v>150</v>
      </c>
      <c r="C951" s="4" t="s">
        <v>991</v>
      </c>
      <c r="D951" s="4" t="s">
        <v>992</v>
      </c>
      <c r="E951" s="13">
        <f t="shared" si="32"/>
        <v>400</v>
      </c>
      <c r="F951" s="6">
        <v>650</v>
      </c>
      <c r="G951" s="12" t="s">
        <v>563</v>
      </c>
      <c r="H951" s="12" t="s">
        <v>1086</v>
      </c>
      <c r="I951" s="10">
        <v>104000</v>
      </c>
      <c r="J951" s="11">
        <v>0.4</v>
      </c>
      <c r="K951" s="13">
        <f t="shared" si="33"/>
        <v>260000</v>
      </c>
      <c r="L951" s="4" t="s">
        <v>31</v>
      </c>
      <c r="M951">
        <f>_xlfn.RANK.EQ(I951,I$6:I3445,1)</f>
        <v>1582</v>
      </c>
      <c r="N951">
        <f>_xlfn.RANK.EQ(I951,I$6:I3445,0)</f>
        <v>911</v>
      </c>
    </row>
    <row r="952" spans="2:14" ht="14.25" customHeight="1">
      <c r="B952" s="4" t="s">
        <v>150</v>
      </c>
      <c r="C952" s="4" t="s">
        <v>991</v>
      </c>
      <c r="D952" s="4" t="s">
        <v>992</v>
      </c>
      <c r="E952" s="13">
        <f t="shared" si="32"/>
        <v>300</v>
      </c>
      <c r="F952" s="6">
        <v>475</v>
      </c>
      <c r="G952" s="12" t="s">
        <v>565</v>
      </c>
      <c r="H952" s="12" t="s">
        <v>1087</v>
      </c>
      <c r="I952" s="10">
        <v>57000</v>
      </c>
      <c r="J952" s="11">
        <v>0.4</v>
      </c>
      <c r="K952" s="13">
        <f t="shared" si="33"/>
        <v>142500</v>
      </c>
      <c r="L952" s="4" t="s">
        <v>31</v>
      </c>
      <c r="M952">
        <f>_xlfn.RANK.EQ(I952,I$6:I3446,1)</f>
        <v>745</v>
      </c>
      <c r="N952">
        <f>_xlfn.RANK.EQ(I952,I$6:I3446,0)</f>
        <v>1749</v>
      </c>
    </row>
    <row r="953" spans="2:14" ht="14.25" customHeight="1">
      <c r="B953" s="4" t="s">
        <v>150</v>
      </c>
      <c r="C953" s="4" t="s">
        <v>991</v>
      </c>
      <c r="D953" s="4" t="s">
        <v>992</v>
      </c>
      <c r="E953" s="13">
        <f t="shared" si="32"/>
        <v>350</v>
      </c>
      <c r="F953" s="6">
        <v>375</v>
      </c>
      <c r="G953" s="12" t="s">
        <v>567</v>
      </c>
      <c r="H953" s="12" t="s">
        <v>1087</v>
      </c>
      <c r="I953" s="10">
        <v>65625</v>
      </c>
      <c r="J953" s="11">
        <v>0.5</v>
      </c>
      <c r="K953" s="13">
        <f t="shared" si="33"/>
        <v>131250</v>
      </c>
      <c r="L953" s="4" t="s">
        <v>31</v>
      </c>
      <c r="M953">
        <f>_xlfn.RANK.EQ(I953,I$6:I3447,1)</f>
        <v>907</v>
      </c>
      <c r="N953">
        <f>_xlfn.RANK.EQ(I953,I$6:I3447,0)</f>
        <v>1579</v>
      </c>
    </row>
    <row r="954" spans="2:14" ht="14.25" customHeight="1">
      <c r="B954" s="4" t="s">
        <v>150</v>
      </c>
      <c r="C954" s="4" t="s">
        <v>991</v>
      </c>
      <c r="D954" s="4" t="s">
        <v>992</v>
      </c>
      <c r="E954" s="13">
        <f t="shared" si="32"/>
        <v>400</v>
      </c>
      <c r="F954" s="6">
        <v>275</v>
      </c>
      <c r="G954" s="12" t="s">
        <v>569</v>
      </c>
      <c r="H954" s="12" t="s">
        <v>1086</v>
      </c>
      <c r="I954" s="10">
        <v>38500</v>
      </c>
      <c r="J954" s="11">
        <v>0.35</v>
      </c>
      <c r="K954" s="13">
        <f t="shared" si="33"/>
        <v>110000</v>
      </c>
      <c r="L954" s="4" t="s">
        <v>31</v>
      </c>
      <c r="M954">
        <f>_xlfn.RANK.EQ(I954,I$6:I3448,1)</f>
        <v>382</v>
      </c>
      <c r="N954">
        <f>_xlfn.RANK.EQ(I954,I$6:I3448,0)</f>
        <v>2107</v>
      </c>
    </row>
    <row r="955" spans="2:14" ht="14.25" customHeight="1">
      <c r="B955" s="4" t="s">
        <v>150</v>
      </c>
      <c r="C955" s="4" t="s">
        <v>991</v>
      </c>
      <c r="D955" s="4" t="s">
        <v>992</v>
      </c>
      <c r="E955" s="13">
        <f t="shared" si="32"/>
        <v>350</v>
      </c>
      <c r="F955" s="6">
        <v>425</v>
      </c>
      <c r="G955" s="12" t="s">
        <v>571</v>
      </c>
      <c r="H955" s="12" t="s">
        <v>1087</v>
      </c>
      <c r="I955" s="10">
        <v>81812.5</v>
      </c>
      <c r="J955" s="11">
        <v>0.55000000000000004</v>
      </c>
      <c r="K955" s="13">
        <f t="shared" si="33"/>
        <v>148750</v>
      </c>
      <c r="L955" s="4" t="s">
        <v>31</v>
      </c>
      <c r="M955">
        <f>_xlfn.RANK.EQ(I955,I$6:I3449,1)</f>
        <v>1227</v>
      </c>
      <c r="N955">
        <f>_xlfn.RANK.EQ(I955,I$6:I3449,0)</f>
        <v>1265</v>
      </c>
    </row>
    <row r="956" spans="2:14" ht="14.25" customHeight="1">
      <c r="B956" s="4" t="s">
        <v>150</v>
      </c>
      <c r="C956" s="4" t="s">
        <v>991</v>
      </c>
      <c r="D956" s="4" t="s">
        <v>992</v>
      </c>
      <c r="E956" s="13">
        <f t="shared" si="32"/>
        <v>200</v>
      </c>
      <c r="F956" s="6">
        <v>675</v>
      </c>
      <c r="G956" s="12" t="s">
        <v>123</v>
      </c>
      <c r="H956" s="12" t="s">
        <v>1087</v>
      </c>
      <c r="I956" s="10">
        <v>54000</v>
      </c>
      <c r="J956" s="11">
        <v>0.4</v>
      </c>
      <c r="K956" s="13">
        <f t="shared" si="33"/>
        <v>135000</v>
      </c>
      <c r="L956" s="4" t="s">
        <v>31</v>
      </c>
      <c r="M956">
        <f>_xlfn.RANK.EQ(I956,I$6:I3450,1)</f>
        <v>669</v>
      </c>
      <c r="N956">
        <f>_xlfn.RANK.EQ(I956,I$6:I3450,0)</f>
        <v>1811</v>
      </c>
    </row>
    <row r="957" spans="2:14" ht="14.25" customHeight="1">
      <c r="B957" s="4" t="s">
        <v>150</v>
      </c>
      <c r="C957" s="4" t="s">
        <v>991</v>
      </c>
      <c r="D957" s="4" t="s">
        <v>992</v>
      </c>
      <c r="E957" s="13">
        <f t="shared" si="32"/>
        <v>250</v>
      </c>
      <c r="F957" s="6">
        <v>675</v>
      </c>
      <c r="G957" s="12" t="s">
        <v>66</v>
      </c>
      <c r="H957" s="12" t="s">
        <v>1087</v>
      </c>
      <c r="I957" s="10">
        <v>67500</v>
      </c>
      <c r="J957" s="11">
        <v>0.4</v>
      </c>
      <c r="K957" s="13">
        <f t="shared" si="33"/>
        <v>168750</v>
      </c>
      <c r="L957" s="4" t="s">
        <v>31</v>
      </c>
      <c r="M957">
        <f>_xlfn.RANK.EQ(I957,I$6:I3451,1)</f>
        <v>950</v>
      </c>
      <c r="N957">
        <f>_xlfn.RANK.EQ(I957,I$6:I3451,0)</f>
        <v>1535</v>
      </c>
    </row>
    <row r="958" spans="2:14" ht="14.25" customHeight="1">
      <c r="B958" s="4" t="s">
        <v>150</v>
      </c>
      <c r="C958" s="4" t="s">
        <v>991</v>
      </c>
      <c r="D958" s="4" t="s">
        <v>992</v>
      </c>
      <c r="E958" s="13">
        <f t="shared" si="32"/>
        <v>200</v>
      </c>
      <c r="F958" s="6">
        <v>500</v>
      </c>
      <c r="G958" s="12" t="s">
        <v>574</v>
      </c>
      <c r="H958" s="12" t="s">
        <v>1086</v>
      </c>
      <c r="I958" s="10">
        <v>40000</v>
      </c>
      <c r="J958" s="11">
        <v>0.4</v>
      </c>
      <c r="K958" s="13">
        <f t="shared" si="33"/>
        <v>100000</v>
      </c>
      <c r="L958" s="4" t="s">
        <v>31</v>
      </c>
      <c r="M958">
        <f>_xlfn.RANK.EQ(I958,I$6:I3452,1)</f>
        <v>410</v>
      </c>
      <c r="N958">
        <f>_xlfn.RANK.EQ(I958,I$6:I3452,0)</f>
        <v>2080</v>
      </c>
    </row>
    <row r="959" spans="2:14" ht="14.25" customHeight="1">
      <c r="B959" s="4" t="s">
        <v>150</v>
      </c>
      <c r="C959" s="4" t="s">
        <v>991</v>
      </c>
      <c r="D959" s="4" t="s">
        <v>992</v>
      </c>
      <c r="E959" s="13">
        <f t="shared" si="32"/>
        <v>250</v>
      </c>
      <c r="F959" s="6">
        <v>400</v>
      </c>
      <c r="G959" s="12" t="s">
        <v>576</v>
      </c>
      <c r="H959" s="12" t="s">
        <v>1086</v>
      </c>
      <c r="I959" s="10">
        <v>50000</v>
      </c>
      <c r="J959" s="11">
        <v>0.5</v>
      </c>
      <c r="K959" s="13">
        <f t="shared" si="33"/>
        <v>100000</v>
      </c>
      <c r="L959" s="4" t="s">
        <v>31</v>
      </c>
      <c r="M959">
        <f>_xlfn.RANK.EQ(I959,I$6:I3453,1)</f>
        <v>604</v>
      </c>
      <c r="N959">
        <f>_xlfn.RANK.EQ(I959,I$6:I3453,0)</f>
        <v>1886</v>
      </c>
    </row>
    <row r="960" spans="2:14" ht="14.25" customHeight="1">
      <c r="B960" s="4" t="s">
        <v>150</v>
      </c>
      <c r="C960" s="4" t="s">
        <v>991</v>
      </c>
      <c r="D960" s="4" t="s">
        <v>992</v>
      </c>
      <c r="E960" s="13">
        <f t="shared" si="32"/>
        <v>300</v>
      </c>
      <c r="F960" s="6">
        <v>300</v>
      </c>
      <c r="G960" s="12" t="s">
        <v>266</v>
      </c>
      <c r="H960" s="12" t="s">
        <v>1087</v>
      </c>
      <c r="I960" s="10">
        <v>31500</v>
      </c>
      <c r="J960" s="11">
        <v>0.35</v>
      </c>
      <c r="K960" s="13">
        <f t="shared" si="33"/>
        <v>90000</v>
      </c>
      <c r="L960" s="4" t="s">
        <v>31</v>
      </c>
      <c r="M960">
        <f>_xlfn.RANK.EQ(I960,I$6:I3454,1)</f>
        <v>272</v>
      </c>
      <c r="N960">
        <f>_xlfn.RANK.EQ(I960,I$6:I3454,0)</f>
        <v>2209</v>
      </c>
    </row>
    <row r="961" spans="2:14" ht="14.25" customHeight="1">
      <c r="B961" s="4" t="s">
        <v>150</v>
      </c>
      <c r="C961" s="4" t="s">
        <v>991</v>
      </c>
      <c r="D961" s="4" t="s">
        <v>992</v>
      </c>
      <c r="E961" s="13">
        <f t="shared" si="32"/>
        <v>250</v>
      </c>
      <c r="F961" s="6">
        <v>575</v>
      </c>
      <c r="G961" s="12" t="s">
        <v>153</v>
      </c>
      <c r="H961" s="12" t="s">
        <v>1087</v>
      </c>
      <c r="I961" s="10">
        <v>79062.5</v>
      </c>
      <c r="J961" s="11">
        <v>0.55000000000000004</v>
      </c>
      <c r="K961" s="13">
        <f t="shared" si="33"/>
        <v>143750</v>
      </c>
      <c r="L961" s="4" t="s">
        <v>31</v>
      </c>
      <c r="M961">
        <f>_xlfn.RANK.EQ(I961,I$6:I3455,1)</f>
        <v>1182</v>
      </c>
      <c r="N961">
        <f>_xlfn.RANK.EQ(I961,I$6:I3455,0)</f>
        <v>1314</v>
      </c>
    </row>
    <row r="962" spans="2:14" ht="14.25" customHeight="1">
      <c r="B962" s="4" t="s">
        <v>150</v>
      </c>
      <c r="C962" s="4" t="s">
        <v>991</v>
      </c>
      <c r="D962" s="4" t="s">
        <v>992</v>
      </c>
      <c r="E962" s="13">
        <f t="shared" si="32"/>
        <v>150</v>
      </c>
      <c r="F962" s="6">
        <v>725</v>
      </c>
      <c r="G962" s="12" t="s">
        <v>268</v>
      </c>
      <c r="H962" s="12" t="s">
        <v>1086</v>
      </c>
      <c r="I962" s="10">
        <v>43500</v>
      </c>
      <c r="J962" s="11">
        <v>0.4</v>
      </c>
      <c r="K962" s="13">
        <f t="shared" si="33"/>
        <v>108750</v>
      </c>
      <c r="L962" s="4" t="s">
        <v>31</v>
      </c>
      <c r="M962">
        <f>_xlfn.RANK.EQ(I962,I$6:I3456,1)</f>
        <v>476</v>
      </c>
      <c r="N962">
        <f>_xlfn.RANK.EQ(I962,I$6:I3456,0)</f>
        <v>2019</v>
      </c>
    </row>
    <row r="963" spans="2:14" ht="14.25" customHeight="1">
      <c r="B963" s="4" t="s">
        <v>150</v>
      </c>
      <c r="C963" s="4" t="s">
        <v>991</v>
      </c>
      <c r="D963" s="4" t="s">
        <v>992</v>
      </c>
      <c r="E963" s="13">
        <f t="shared" si="32"/>
        <v>250</v>
      </c>
      <c r="F963" s="6">
        <v>750</v>
      </c>
      <c r="G963" s="12" t="s">
        <v>581</v>
      </c>
      <c r="H963" s="12" t="s">
        <v>1087</v>
      </c>
      <c r="I963" s="10">
        <v>75000</v>
      </c>
      <c r="J963" s="11">
        <v>0.4</v>
      </c>
      <c r="K963" s="13">
        <f t="shared" si="33"/>
        <v>187500</v>
      </c>
      <c r="L963" s="4" t="s">
        <v>31</v>
      </c>
      <c r="M963">
        <f>_xlfn.RANK.EQ(I963,I$6:I3457,1)</f>
        <v>1086</v>
      </c>
      <c r="N963">
        <f>_xlfn.RANK.EQ(I963,I$6:I3457,0)</f>
        <v>1392</v>
      </c>
    </row>
    <row r="964" spans="2:14" ht="14.25" customHeight="1">
      <c r="B964" s="4" t="s">
        <v>150</v>
      </c>
      <c r="C964" s="4" t="s">
        <v>991</v>
      </c>
      <c r="D964" s="4" t="s">
        <v>992</v>
      </c>
      <c r="E964" s="13">
        <f t="shared" si="32"/>
        <v>200</v>
      </c>
      <c r="F964" s="6">
        <v>600</v>
      </c>
      <c r="G964" s="12" t="s">
        <v>583</v>
      </c>
      <c r="H964" s="12" t="s">
        <v>1086</v>
      </c>
      <c r="I964" s="10">
        <v>48000</v>
      </c>
      <c r="J964" s="11">
        <v>0.4</v>
      </c>
      <c r="K964" s="13">
        <f t="shared" si="33"/>
        <v>120000</v>
      </c>
      <c r="L964" s="4" t="s">
        <v>31</v>
      </c>
      <c r="M964">
        <f>_xlfn.RANK.EQ(I964,I$6:I3458,1)</f>
        <v>555</v>
      </c>
      <c r="N964">
        <f>_xlfn.RANK.EQ(I964,I$6:I3458,0)</f>
        <v>1935</v>
      </c>
    </row>
    <row r="965" spans="2:14" ht="14.25" customHeight="1">
      <c r="B965" s="4" t="s">
        <v>150</v>
      </c>
      <c r="C965" s="4" t="s">
        <v>991</v>
      </c>
      <c r="D965" s="4" t="s">
        <v>992</v>
      </c>
      <c r="E965" s="13">
        <f t="shared" si="32"/>
        <v>300</v>
      </c>
      <c r="F965" s="6">
        <v>525</v>
      </c>
      <c r="G965" s="12" t="s">
        <v>585</v>
      </c>
      <c r="H965" s="12" t="s">
        <v>1086</v>
      </c>
      <c r="I965" s="10">
        <v>78750</v>
      </c>
      <c r="J965" s="11">
        <v>0.5</v>
      </c>
      <c r="K965" s="13">
        <f t="shared" si="33"/>
        <v>157500</v>
      </c>
      <c r="L965" s="4" t="s">
        <v>31</v>
      </c>
      <c r="M965">
        <f>_xlfn.RANK.EQ(I965,I$6:I3459,1)</f>
        <v>1154</v>
      </c>
      <c r="N965">
        <f>_xlfn.RANK.EQ(I965,I$6:I3459,0)</f>
        <v>1315</v>
      </c>
    </row>
    <row r="966" spans="2:14" ht="14.25" customHeight="1">
      <c r="B966" s="4" t="s">
        <v>150</v>
      </c>
      <c r="C966" s="4" t="s">
        <v>991</v>
      </c>
      <c r="D966" s="4" t="s">
        <v>992</v>
      </c>
      <c r="E966" s="13">
        <f t="shared" ref="E966:E1024" si="34">K966/F966</f>
        <v>450</v>
      </c>
      <c r="F966" s="6">
        <v>425</v>
      </c>
      <c r="G966" s="12" t="s">
        <v>587</v>
      </c>
      <c r="H966" s="12" t="s">
        <v>1086</v>
      </c>
      <c r="I966" s="10">
        <v>66937.5</v>
      </c>
      <c r="J966" s="11">
        <v>0.35</v>
      </c>
      <c r="K966" s="13">
        <f t="shared" si="33"/>
        <v>191250</v>
      </c>
      <c r="L966" s="4" t="s">
        <v>31</v>
      </c>
      <c r="M966">
        <f>_xlfn.RANK.EQ(I966,I$6:I3460,1)</f>
        <v>934</v>
      </c>
      <c r="N966">
        <f>_xlfn.RANK.EQ(I966,I$6:I3460,0)</f>
        <v>1557</v>
      </c>
    </row>
    <row r="967" spans="2:14" ht="14.25" customHeight="1">
      <c r="B967" s="4" t="s">
        <v>150</v>
      </c>
      <c r="C967" s="4" t="s">
        <v>991</v>
      </c>
      <c r="D967" s="4" t="s">
        <v>992</v>
      </c>
      <c r="E967" s="13">
        <f t="shared" si="34"/>
        <v>400</v>
      </c>
      <c r="F967" s="6">
        <v>775</v>
      </c>
      <c r="G967" s="12" t="s">
        <v>589</v>
      </c>
      <c r="H967" s="12" t="s">
        <v>1087</v>
      </c>
      <c r="I967" s="10">
        <v>170500</v>
      </c>
      <c r="J967" s="11">
        <v>0.55000000000000004</v>
      </c>
      <c r="K967" s="13">
        <f t="shared" ref="K967:K1030" si="35">I967/J967</f>
        <v>310000</v>
      </c>
      <c r="L967" s="4" t="s">
        <v>31</v>
      </c>
      <c r="M967">
        <f>_xlfn.RANK.EQ(I967,I$6:I3461,1)</f>
        <v>2185</v>
      </c>
      <c r="N967">
        <f>_xlfn.RANK.EQ(I967,I$6:I3461,0)</f>
        <v>307</v>
      </c>
    </row>
    <row r="968" spans="2:14" ht="14.25" customHeight="1">
      <c r="B968" s="4" t="s">
        <v>150</v>
      </c>
      <c r="C968" s="4" t="s">
        <v>991</v>
      </c>
      <c r="D968" s="4" t="s">
        <v>992</v>
      </c>
      <c r="E968" s="13">
        <f t="shared" si="34"/>
        <v>400</v>
      </c>
      <c r="F968" s="6">
        <v>775</v>
      </c>
      <c r="G968" s="12" t="s">
        <v>591</v>
      </c>
      <c r="H968" s="12" t="s">
        <v>1087</v>
      </c>
      <c r="I968" s="10">
        <v>124000</v>
      </c>
      <c r="J968" s="11">
        <v>0.4</v>
      </c>
      <c r="K968" s="13">
        <f t="shared" si="35"/>
        <v>310000</v>
      </c>
      <c r="L968" s="4" t="s">
        <v>31</v>
      </c>
      <c r="M968">
        <f>_xlfn.RANK.EQ(I968,I$6:I3462,1)</f>
        <v>1815</v>
      </c>
      <c r="N968">
        <f>_xlfn.RANK.EQ(I968,I$6:I3462,0)</f>
        <v>681</v>
      </c>
    </row>
    <row r="969" spans="2:14" ht="14.25" customHeight="1">
      <c r="B969" s="4" t="s">
        <v>150</v>
      </c>
      <c r="C969" s="4" t="s">
        <v>991</v>
      </c>
      <c r="D969" s="4" t="s">
        <v>992</v>
      </c>
      <c r="E969" s="13">
        <f t="shared" si="34"/>
        <v>450</v>
      </c>
      <c r="F969" s="6">
        <v>775</v>
      </c>
      <c r="G969" s="12" t="s">
        <v>593</v>
      </c>
      <c r="H969" s="12" t="s">
        <v>1086</v>
      </c>
      <c r="I969" s="10">
        <v>139500</v>
      </c>
      <c r="J969" s="11">
        <v>0.4</v>
      </c>
      <c r="K969" s="13">
        <f t="shared" si="35"/>
        <v>348750</v>
      </c>
      <c r="L969" s="4" t="s">
        <v>31</v>
      </c>
      <c r="M969">
        <f>_xlfn.RANK.EQ(I969,I$6:I3463,1)</f>
        <v>1959</v>
      </c>
      <c r="N969">
        <f>_xlfn.RANK.EQ(I969,I$6:I3463,0)</f>
        <v>536</v>
      </c>
    </row>
    <row r="970" spans="2:14" ht="14.25" customHeight="1">
      <c r="B970" s="4" t="s">
        <v>150</v>
      </c>
      <c r="C970" s="4" t="s">
        <v>991</v>
      </c>
      <c r="D970" s="4" t="s">
        <v>992</v>
      </c>
      <c r="E970" s="13">
        <f t="shared" si="34"/>
        <v>400</v>
      </c>
      <c r="F970" s="6">
        <v>650</v>
      </c>
      <c r="G970" s="12" t="s">
        <v>595</v>
      </c>
      <c r="H970" s="12" t="s">
        <v>1086</v>
      </c>
      <c r="I970" s="10">
        <v>104000</v>
      </c>
      <c r="J970" s="11">
        <v>0.4</v>
      </c>
      <c r="K970" s="13">
        <f t="shared" si="35"/>
        <v>260000</v>
      </c>
      <c r="L970" s="4" t="s">
        <v>31</v>
      </c>
      <c r="M970">
        <f>_xlfn.RANK.EQ(I970,I$6:I3464,1)</f>
        <v>1582</v>
      </c>
      <c r="N970">
        <f>_xlfn.RANK.EQ(I970,I$6:I3464,0)</f>
        <v>911</v>
      </c>
    </row>
    <row r="971" spans="2:14" ht="14.25" customHeight="1">
      <c r="B971" s="4" t="s">
        <v>150</v>
      </c>
      <c r="C971" s="4" t="s">
        <v>991</v>
      </c>
      <c r="D971" s="4" t="s">
        <v>992</v>
      </c>
      <c r="E971" s="13">
        <f t="shared" si="34"/>
        <v>400</v>
      </c>
      <c r="F971" s="6">
        <v>600</v>
      </c>
      <c r="G971" s="12" t="s">
        <v>597</v>
      </c>
      <c r="H971" s="12" t="s">
        <v>1086</v>
      </c>
      <c r="I971" s="10">
        <v>120000</v>
      </c>
      <c r="J971" s="11">
        <v>0.5</v>
      </c>
      <c r="K971" s="13">
        <f t="shared" si="35"/>
        <v>240000</v>
      </c>
      <c r="L971" s="4" t="s">
        <v>31</v>
      </c>
      <c r="M971">
        <f>_xlfn.RANK.EQ(I971,I$6:I3465,1)</f>
        <v>1771</v>
      </c>
      <c r="N971">
        <f>_xlfn.RANK.EQ(I971,I$6:I3465,0)</f>
        <v>717</v>
      </c>
    </row>
    <row r="972" spans="2:14" ht="14.25" customHeight="1">
      <c r="B972" s="4" t="s">
        <v>150</v>
      </c>
      <c r="C972" s="4" t="s">
        <v>991</v>
      </c>
      <c r="D972" s="4" t="s">
        <v>992</v>
      </c>
      <c r="E972" s="13">
        <f t="shared" si="34"/>
        <v>450</v>
      </c>
      <c r="F972" s="6">
        <v>500</v>
      </c>
      <c r="G972" s="12" t="s">
        <v>599</v>
      </c>
      <c r="H972" s="12" t="s">
        <v>1086</v>
      </c>
      <c r="I972" s="10">
        <v>78750</v>
      </c>
      <c r="J972" s="11">
        <v>0.35</v>
      </c>
      <c r="K972" s="13">
        <f t="shared" si="35"/>
        <v>225000</v>
      </c>
      <c r="L972" s="4" t="s">
        <v>31</v>
      </c>
      <c r="M972">
        <f>_xlfn.RANK.EQ(I972,I$6:I3466,1)</f>
        <v>1154</v>
      </c>
      <c r="N972">
        <f>_xlfn.RANK.EQ(I972,I$6:I3466,0)</f>
        <v>1315</v>
      </c>
    </row>
    <row r="973" spans="2:14" ht="14.25" customHeight="1">
      <c r="B973" s="4" t="s">
        <v>150</v>
      </c>
      <c r="C973" s="4" t="s">
        <v>991</v>
      </c>
      <c r="D973" s="4" t="s">
        <v>992</v>
      </c>
      <c r="E973" s="13">
        <f t="shared" si="34"/>
        <v>499.99999999999994</v>
      </c>
      <c r="F973" s="6">
        <v>875</v>
      </c>
      <c r="G973" s="12" t="s">
        <v>601</v>
      </c>
      <c r="H973" s="12" t="s">
        <v>1086</v>
      </c>
      <c r="I973" s="10">
        <v>240625</v>
      </c>
      <c r="J973" s="11">
        <v>0.55000000000000004</v>
      </c>
      <c r="K973" s="13">
        <f t="shared" si="35"/>
        <v>437499.99999999994</v>
      </c>
      <c r="L973" s="4" t="s">
        <v>31</v>
      </c>
      <c r="M973">
        <f>_xlfn.RANK.EQ(I973,I$6:I3467,1)</f>
        <v>2396</v>
      </c>
      <c r="N973">
        <f>_xlfn.RANK.EQ(I973,I$6:I3467,0)</f>
        <v>99</v>
      </c>
    </row>
    <row r="974" spans="2:14" ht="14.25" customHeight="1">
      <c r="B974" s="4" t="s">
        <v>150</v>
      </c>
      <c r="C974" s="4" t="s">
        <v>991</v>
      </c>
      <c r="D974" s="4" t="s">
        <v>992</v>
      </c>
      <c r="E974" s="13">
        <f t="shared" si="34"/>
        <v>400</v>
      </c>
      <c r="F974" s="6">
        <v>825</v>
      </c>
      <c r="G974" s="12" t="s">
        <v>603</v>
      </c>
      <c r="H974" s="12" t="s">
        <v>1086</v>
      </c>
      <c r="I974" s="10">
        <v>148500</v>
      </c>
      <c r="J974" s="11">
        <v>0.45</v>
      </c>
      <c r="K974" s="13">
        <f t="shared" si="35"/>
        <v>330000</v>
      </c>
      <c r="L974" s="4" t="s">
        <v>31</v>
      </c>
      <c r="M974">
        <f>_xlfn.RANK.EQ(I974,I$6:I3468,1)</f>
        <v>2033</v>
      </c>
      <c r="N974">
        <f>_xlfn.RANK.EQ(I974,I$6:I3468,0)</f>
        <v>452</v>
      </c>
    </row>
    <row r="975" spans="2:14" ht="14.25" customHeight="1">
      <c r="B975" s="4" t="s">
        <v>150</v>
      </c>
      <c r="C975" s="4" t="s">
        <v>991</v>
      </c>
      <c r="D975" s="4" t="s">
        <v>992</v>
      </c>
      <c r="E975" s="13">
        <f t="shared" si="34"/>
        <v>450</v>
      </c>
      <c r="F975" s="6">
        <v>825</v>
      </c>
      <c r="G975" s="12" t="s">
        <v>605</v>
      </c>
      <c r="H975" s="12" t="s">
        <v>1086</v>
      </c>
      <c r="I975" s="10">
        <v>167062.5</v>
      </c>
      <c r="J975" s="11">
        <v>0.45</v>
      </c>
      <c r="K975" s="13">
        <f t="shared" si="35"/>
        <v>371250</v>
      </c>
      <c r="L975" s="4" t="s">
        <v>31</v>
      </c>
      <c r="M975">
        <f>_xlfn.RANK.EQ(I975,I$6:I3469,1)</f>
        <v>2164</v>
      </c>
      <c r="N975">
        <f>_xlfn.RANK.EQ(I975,I$6:I3469,0)</f>
        <v>330</v>
      </c>
    </row>
    <row r="976" spans="2:14" ht="14.25" customHeight="1">
      <c r="B976" s="4" t="s">
        <v>150</v>
      </c>
      <c r="C976" s="4" t="s">
        <v>991</v>
      </c>
      <c r="D976" s="4" t="s">
        <v>992</v>
      </c>
      <c r="E976" s="13">
        <f t="shared" si="34"/>
        <v>400</v>
      </c>
      <c r="F976" s="6">
        <v>975</v>
      </c>
      <c r="G976" s="12" t="s">
        <v>607</v>
      </c>
      <c r="H976" s="12" t="s">
        <v>1087</v>
      </c>
      <c r="I976" s="10">
        <v>175500</v>
      </c>
      <c r="J976" s="11">
        <v>0.45</v>
      </c>
      <c r="K976" s="13">
        <f t="shared" si="35"/>
        <v>390000</v>
      </c>
      <c r="L976" s="4" t="s">
        <v>31</v>
      </c>
      <c r="M976">
        <f>_xlfn.RANK.EQ(I976,I$6:I3470,1)</f>
        <v>2214</v>
      </c>
      <c r="N976">
        <f>_xlfn.RANK.EQ(I976,I$6:I3470,0)</f>
        <v>280</v>
      </c>
    </row>
    <row r="977" spans="2:14" ht="14.25" customHeight="1">
      <c r="B977" s="4" t="s">
        <v>150</v>
      </c>
      <c r="C977" s="4" t="s">
        <v>991</v>
      </c>
      <c r="D977" s="4" t="s">
        <v>992</v>
      </c>
      <c r="E977" s="13">
        <f t="shared" si="34"/>
        <v>399.99999999999994</v>
      </c>
      <c r="F977" s="6">
        <v>575</v>
      </c>
      <c r="G977" s="12" t="s">
        <v>609</v>
      </c>
      <c r="H977" s="12" t="s">
        <v>1087</v>
      </c>
      <c r="I977" s="10">
        <v>126500</v>
      </c>
      <c r="J977" s="11">
        <v>0.55000000000000004</v>
      </c>
      <c r="K977" s="13">
        <f t="shared" si="35"/>
        <v>229999.99999999997</v>
      </c>
      <c r="L977" s="4" t="s">
        <v>31</v>
      </c>
      <c r="M977">
        <f>_xlfn.RANK.EQ(I977,I$6:I3471,1)</f>
        <v>1843</v>
      </c>
      <c r="N977">
        <f>_xlfn.RANK.EQ(I977,I$6:I3471,0)</f>
        <v>649</v>
      </c>
    </row>
    <row r="978" spans="2:14" ht="14.25" customHeight="1">
      <c r="B978" s="4" t="s">
        <v>150</v>
      </c>
      <c r="C978" s="4" t="s">
        <v>991</v>
      </c>
      <c r="D978" s="4" t="s">
        <v>992</v>
      </c>
      <c r="E978" s="13">
        <f t="shared" si="34"/>
        <v>450</v>
      </c>
      <c r="F978" s="6">
        <v>550</v>
      </c>
      <c r="G978" s="12" t="s">
        <v>378</v>
      </c>
      <c r="H978" s="12" t="s">
        <v>1087</v>
      </c>
      <c r="I978" s="10">
        <v>99000</v>
      </c>
      <c r="J978" s="11">
        <v>0.4</v>
      </c>
      <c r="K978" s="13">
        <f t="shared" si="35"/>
        <v>247500</v>
      </c>
      <c r="L978" s="4" t="s">
        <v>31</v>
      </c>
      <c r="M978">
        <f>_xlfn.RANK.EQ(I978,I$6:I3472,1)</f>
        <v>1515</v>
      </c>
      <c r="N978">
        <f>_xlfn.RANK.EQ(I978,I$6:I3472,0)</f>
        <v>973</v>
      </c>
    </row>
    <row r="979" spans="2:14" ht="14.25" customHeight="1">
      <c r="B979" s="4" t="s">
        <v>150</v>
      </c>
      <c r="C979" s="4" t="s">
        <v>991</v>
      </c>
      <c r="D979" s="4" t="s">
        <v>992</v>
      </c>
      <c r="E979" s="13">
        <f t="shared" si="34"/>
        <v>550</v>
      </c>
      <c r="F979" s="6">
        <v>825</v>
      </c>
      <c r="G979" s="12" t="s">
        <v>612</v>
      </c>
      <c r="H979" s="12" t="s">
        <v>1087</v>
      </c>
      <c r="I979" s="10">
        <v>272250</v>
      </c>
      <c r="J979" s="11">
        <v>0.6</v>
      </c>
      <c r="K979" s="13">
        <f t="shared" si="35"/>
        <v>453750</v>
      </c>
      <c r="L979" s="4" t="s">
        <v>31</v>
      </c>
      <c r="M979">
        <f>_xlfn.RANK.EQ(I979,I$6:I3473,1)</f>
        <v>2445</v>
      </c>
      <c r="N979">
        <f>_xlfn.RANK.EQ(I979,I$6:I3473,0)</f>
        <v>51</v>
      </c>
    </row>
    <row r="980" spans="2:14" ht="14.25" customHeight="1">
      <c r="B980" s="4" t="s">
        <v>150</v>
      </c>
      <c r="C980" s="4" t="s">
        <v>991</v>
      </c>
      <c r="D980" s="4" t="s">
        <v>992</v>
      </c>
      <c r="E980" s="13">
        <f t="shared" si="34"/>
        <v>450</v>
      </c>
      <c r="F980" s="6">
        <v>775</v>
      </c>
      <c r="G980" s="12" t="s">
        <v>581</v>
      </c>
      <c r="H980" s="12" t="s">
        <v>1087</v>
      </c>
      <c r="I980" s="10">
        <v>156937.5</v>
      </c>
      <c r="J980" s="11">
        <v>0.45</v>
      </c>
      <c r="K980" s="13">
        <f t="shared" si="35"/>
        <v>348750</v>
      </c>
      <c r="L980" s="4" t="s">
        <v>31</v>
      </c>
      <c r="M980">
        <f>_xlfn.RANK.EQ(I980,I$6:I3474,1)</f>
        <v>2088</v>
      </c>
      <c r="N980">
        <f>_xlfn.RANK.EQ(I980,I$6:I3474,0)</f>
        <v>408</v>
      </c>
    </row>
    <row r="981" spans="2:14" ht="14.25" customHeight="1">
      <c r="B981" s="4" t="s">
        <v>150</v>
      </c>
      <c r="C981" s="4" t="s">
        <v>991</v>
      </c>
      <c r="D981" s="4" t="s">
        <v>992</v>
      </c>
      <c r="E981" s="13">
        <f t="shared" si="34"/>
        <v>550</v>
      </c>
      <c r="F981" s="6">
        <v>775</v>
      </c>
      <c r="G981" s="12" t="s">
        <v>614</v>
      </c>
      <c r="H981" s="12" t="s">
        <v>1087</v>
      </c>
      <c r="I981" s="10">
        <v>191812.5</v>
      </c>
      <c r="J981" s="11">
        <v>0.45</v>
      </c>
      <c r="K981" s="13">
        <f t="shared" si="35"/>
        <v>426250</v>
      </c>
      <c r="L981" s="4" t="s">
        <v>31</v>
      </c>
      <c r="M981">
        <f>_xlfn.RANK.EQ(I981,I$6:I3475,1)</f>
        <v>2287</v>
      </c>
      <c r="N981">
        <f>_xlfn.RANK.EQ(I981,I$6:I3475,0)</f>
        <v>209</v>
      </c>
    </row>
    <row r="982" spans="2:14" ht="14.25" customHeight="1">
      <c r="B982" s="4" t="s">
        <v>150</v>
      </c>
      <c r="C982" s="4" t="s">
        <v>991</v>
      </c>
      <c r="D982" s="4" t="s">
        <v>992</v>
      </c>
      <c r="E982" s="13">
        <f t="shared" si="34"/>
        <v>500</v>
      </c>
      <c r="F982" s="6">
        <v>950</v>
      </c>
      <c r="G982" s="12" t="s">
        <v>268</v>
      </c>
      <c r="H982" s="12" t="s">
        <v>1086</v>
      </c>
      <c r="I982" s="10">
        <v>213750</v>
      </c>
      <c r="J982" s="11">
        <v>0.45</v>
      </c>
      <c r="K982" s="13">
        <f t="shared" si="35"/>
        <v>475000</v>
      </c>
      <c r="L982" s="4" t="s">
        <v>31</v>
      </c>
      <c r="M982">
        <f>_xlfn.RANK.EQ(I982,I$6:I3476,1)</f>
        <v>2339</v>
      </c>
      <c r="N982">
        <f>_xlfn.RANK.EQ(I982,I$6:I3476,0)</f>
        <v>157</v>
      </c>
    </row>
    <row r="983" spans="2:14" ht="14.25" customHeight="1">
      <c r="B983" s="4" t="s">
        <v>150</v>
      </c>
      <c r="C983" s="4" t="s">
        <v>991</v>
      </c>
      <c r="D983" s="4" t="s">
        <v>992</v>
      </c>
      <c r="E983" s="13">
        <f t="shared" si="34"/>
        <v>449.99999999999994</v>
      </c>
      <c r="F983" s="6">
        <v>475</v>
      </c>
      <c r="G983" s="12" t="s">
        <v>448</v>
      </c>
      <c r="H983" s="12" t="s">
        <v>1087</v>
      </c>
      <c r="I983" s="10">
        <v>117562.5</v>
      </c>
      <c r="J983" s="11">
        <v>0.55000000000000004</v>
      </c>
      <c r="K983" s="13">
        <f t="shared" si="35"/>
        <v>213749.99999999997</v>
      </c>
      <c r="L983" s="4" t="s">
        <v>31</v>
      </c>
      <c r="M983">
        <f>_xlfn.RANK.EQ(I983,I$6:I3477,1)</f>
        <v>1751</v>
      </c>
      <c r="N983">
        <f>_xlfn.RANK.EQ(I983,I$6:I3477,0)</f>
        <v>744</v>
      </c>
    </row>
    <row r="984" spans="2:14" ht="14.25" customHeight="1">
      <c r="B984" s="4" t="s">
        <v>150</v>
      </c>
      <c r="C984" s="4" t="s">
        <v>991</v>
      </c>
      <c r="D984" s="4" t="s">
        <v>992</v>
      </c>
      <c r="E984" s="13">
        <f t="shared" si="34"/>
        <v>500</v>
      </c>
      <c r="F984" s="6">
        <v>475</v>
      </c>
      <c r="G984" s="12" t="s">
        <v>617</v>
      </c>
      <c r="H984" s="12" t="s">
        <v>1086</v>
      </c>
      <c r="I984" s="10">
        <v>95000</v>
      </c>
      <c r="J984" s="11">
        <v>0.4</v>
      </c>
      <c r="K984" s="13">
        <f t="shared" si="35"/>
        <v>237500</v>
      </c>
      <c r="L984" s="4" t="s">
        <v>31</v>
      </c>
      <c r="M984">
        <f>_xlfn.RANK.EQ(I984,I$6:I3478,1)</f>
        <v>1481</v>
      </c>
      <c r="N984">
        <f>_xlfn.RANK.EQ(I984,I$6:I3478,0)</f>
        <v>1014</v>
      </c>
    </row>
    <row r="985" spans="2:14" ht="14.25" customHeight="1">
      <c r="B985" s="4" t="s">
        <v>150</v>
      </c>
      <c r="C985" s="4" t="s">
        <v>991</v>
      </c>
      <c r="D985" s="4" t="s">
        <v>992</v>
      </c>
      <c r="E985" s="13">
        <f t="shared" si="34"/>
        <v>550</v>
      </c>
      <c r="F985" s="6">
        <v>725</v>
      </c>
      <c r="G985" s="12" t="s">
        <v>387</v>
      </c>
      <c r="H985" s="12" t="s">
        <v>1087</v>
      </c>
      <c r="I985" s="10">
        <v>239250</v>
      </c>
      <c r="J985" s="11">
        <v>0.6</v>
      </c>
      <c r="K985" s="13">
        <f t="shared" si="35"/>
        <v>398750</v>
      </c>
      <c r="L985" s="4" t="s">
        <v>31</v>
      </c>
      <c r="M985">
        <f>_xlfn.RANK.EQ(I985,I$6:I3479,1)</f>
        <v>2393</v>
      </c>
      <c r="N985">
        <f>_xlfn.RANK.EQ(I985,I$6:I3479,0)</f>
        <v>102</v>
      </c>
    </row>
    <row r="986" spans="2:14" ht="14.25" customHeight="1">
      <c r="B986" s="4" t="s">
        <v>150</v>
      </c>
      <c r="C986" s="4" t="s">
        <v>991</v>
      </c>
      <c r="D986" s="4" t="s">
        <v>992</v>
      </c>
      <c r="E986" s="13">
        <f t="shared" si="34"/>
        <v>500</v>
      </c>
      <c r="F986" s="6">
        <v>675</v>
      </c>
      <c r="G986" s="12" t="s">
        <v>619</v>
      </c>
      <c r="H986" s="12" t="s">
        <v>1087</v>
      </c>
      <c r="I986" s="10">
        <v>151875</v>
      </c>
      <c r="J986" s="11">
        <v>0.45</v>
      </c>
      <c r="K986" s="13">
        <f t="shared" si="35"/>
        <v>337500</v>
      </c>
      <c r="L986" s="4" t="s">
        <v>31</v>
      </c>
      <c r="M986">
        <f>_xlfn.RANK.EQ(I986,I$6:I3480,1)</f>
        <v>2066</v>
      </c>
      <c r="N986">
        <f>_xlfn.RANK.EQ(I986,I$6:I3480,0)</f>
        <v>427</v>
      </c>
    </row>
    <row r="987" spans="2:14" ht="14.25" customHeight="1">
      <c r="B987" s="4" t="s">
        <v>150</v>
      </c>
      <c r="C987" s="4" t="s">
        <v>991</v>
      </c>
      <c r="D987" s="4" t="s">
        <v>992</v>
      </c>
      <c r="E987" s="13">
        <f t="shared" si="34"/>
        <v>500</v>
      </c>
      <c r="F987" s="6">
        <v>625</v>
      </c>
      <c r="G987" s="12" t="s">
        <v>621</v>
      </c>
      <c r="H987" s="12" t="s">
        <v>1087</v>
      </c>
      <c r="I987" s="10">
        <v>140625</v>
      </c>
      <c r="J987" s="11">
        <v>0.45</v>
      </c>
      <c r="K987" s="13">
        <f t="shared" si="35"/>
        <v>312500</v>
      </c>
      <c r="L987" s="4" t="s">
        <v>31</v>
      </c>
      <c r="M987">
        <f>_xlfn.RANK.EQ(I987,I$6:I3481,1)</f>
        <v>1975</v>
      </c>
      <c r="N987">
        <f>_xlfn.RANK.EQ(I987,I$6:I3481,0)</f>
        <v>520</v>
      </c>
    </row>
    <row r="988" spans="2:14" ht="14.25" customHeight="1">
      <c r="B988" s="4" t="s">
        <v>150</v>
      </c>
      <c r="C988" s="4" t="s">
        <v>991</v>
      </c>
      <c r="D988" s="4" t="s">
        <v>992</v>
      </c>
      <c r="E988" s="13">
        <f t="shared" si="34"/>
        <v>550</v>
      </c>
      <c r="F988" s="6">
        <v>675</v>
      </c>
      <c r="G988" s="12" t="s">
        <v>279</v>
      </c>
      <c r="H988" s="12" t="s">
        <v>1087</v>
      </c>
      <c r="I988" s="10">
        <v>167062.5</v>
      </c>
      <c r="J988" s="11">
        <v>0.45</v>
      </c>
      <c r="K988" s="13">
        <f t="shared" si="35"/>
        <v>371250</v>
      </c>
      <c r="L988" s="4" t="s">
        <v>31</v>
      </c>
      <c r="M988">
        <f>_xlfn.RANK.EQ(I988,I$6:I3482,1)</f>
        <v>2164</v>
      </c>
      <c r="N988">
        <f>_xlfn.RANK.EQ(I988,I$6:I3482,0)</f>
        <v>330</v>
      </c>
    </row>
    <row r="989" spans="2:14" ht="14.25" customHeight="1">
      <c r="B989" s="4" t="s">
        <v>150</v>
      </c>
      <c r="C989" s="4" t="s">
        <v>991</v>
      </c>
      <c r="D989" s="4" t="s">
        <v>992</v>
      </c>
      <c r="E989" s="13">
        <f t="shared" si="34"/>
        <v>549.99999999999989</v>
      </c>
      <c r="F989" s="6">
        <v>400</v>
      </c>
      <c r="G989" s="12" t="s">
        <v>624</v>
      </c>
      <c r="H989" s="12" t="s">
        <v>1087</v>
      </c>
      <c r="I989" s="10">
        <v>121000</v>
      </c>
      <c r="J989" s="11">
        <v>0.55000000000000004</v>
      </c>
      <c r="K989" s="13">
        <f t="shared" si="35"/>
        <v>219999.99999999997</v>
      </c>
      <c r="L989" s="4" t="s">
        <v>31</v>
      </c>
      <c r="M989">
        <f>_xlfn.RANK.EQ(I989,I$6:I3483,1)</f>
        <v>1783</v>
      </c>
      <c r="N989">
        <f>_xlfn.RANK.EQ(I989,I$6:I3483,0)</f>
        <v>712</v>
      </c>
    </row>
    <row r="990" spans="2:14" ht="14.25" customHeight="1">
      <c r="B990" s="4" t="s">
        <v>150</v>
      </c>
      <c r="C990" s="4" t="s">
        <v>991</v>
      </c>
      <c r="D990" s="4" t="s">
        <v>992</v>
      </c>
      <c r="E990" s="13">
        <f t="shared" si="34"/>
        <v>500</v>
      </c>
      <c r="F990" s="6">
        <v>400</v>
      </c>
      <c r="G990" s="12" t="s">
        <v>626</v>
      </c>
      <c r="H990" s="12" t="s">
        <v>1086</v>
      </c>
      <c r="I990" s="10">
        <v>80000</v>
      </c>
      <c r="J990" s="11">
        <v>0.4</v>
      </c>
      <c r="K990" s="13">
        <f t="shared" si="35"/>
        <v>200000</v>
      </c>
      <c r="L990" s="4" t="s">
        <v>31</v>
      </c>
      <c r="M990">
        <f>_xlfn.RANK.EQ(I990,I$6:I3484,1)</f>
        <v>1187</v>
      </c>
      <c r="N990">
        <f>_xlfn.RANK.EQ(I990,I$6:I3484,0)</f>
        <v>1299</v>
      </c>
    </row>
    <row r="991" spans="2:14" ht="14.25" customHeight="1">
      <c r="B991" s="4" t="s">
        <v>150</v>
      </c>
      <c r="C991" s="4" t="s">
        <v>991</v>
      </c>
      <c r="D991" s="4" t="s">
        <v>992</v>
      </c>
      <c r="E991" s="13">
        <f t="shared" si="34"/>
        <v>450</v>
      </c>
      <c r="F991" s="6">
        <v>625</v>
      </c>
      <c r="G991" s="12" t="s">
        <v>628</v>
      </c>
      <c r="H991" s="12" t="s">
        <v>1086</v>
      </c>
      <c r="I991" s="10">
        <v>168750</v>
      </c>
      <c r="J991" s="11">
        <v>0.6</v>
      </c>
      <c r="K991" s="13">
        <f t="shared" si="35"/>
        <v>281250</v>
      </c>
      <c r="L991" s="4" t="s">
        <v>31</v>
      </c>
      <c r="M991">
        <f>_xlfn.RANK.EQ(I991,I$6:I3485,1)</f>
        <v>2171</v>
      </c>
      <c r="N991">
        <f>_xlfn.RANK.EQ(I991,I$6:I3485,0)</f>
        <v>320</v>
      </c>
    </row>
    <row r="992" spans="2:14" ht="14.25" customHeight="1">
      <c r="B992" s="4" t="s">
        <v>150</v>
      </c>
      <c r="C992" s="4" t="s">
        <v>991</v>
      </c>
      <c r="D992" s="4" t="s">
        <v>992</v>
      </c>
      <c r="E992" s="13">
        <f t="shared" si="34"/>
        <v>350</v>
      </c>
      <c r="F992" s="6">
        <v>575</v>
      </c>
      <c r="G992" s="12" t="s">
        <v>630</v>
      </c>
      <c r="H992" s="12" t="s">
        <v>1087</v>
      </c>
      <c r="I992" s="10">
        <v>90562.5</v>
      </c>
      <c r="J992" s="11">
        <v>0.45</v>
      </c>
      <c r="K992" s="13">
        <f t="shared" si="35"/>
        <v>201250</v>
      </c>
      <c r="L992" s="4" t="s">
        <v>31</v>
      </c>
      <c r="M992">
        <f>_xlfn.RANK.EQ(I992,I$6:I3486,1)</f>
        <v>1396</v>
      </c>
      <c r="N992">
        <f>_xlfn.RANK.EQ(I992,I$6:I3486,0)</f>
        <v>1095</v>
      </c>
    </row>
    <row r="993" spans="2:14" ht="14.25" customHeight="1">
      <c r="B993" s="4" t="s">
        <v>150</v>
      </c>
      <c r="C993" s="4" t="s">
        <v>991</v>
      </c>
      <c r="D993" s="4" t="s">
        <v>992</v>
      </c>
      <c r="E993" s="13">
        <f t="shared" si="34"/>
        <v>350</v>
      </c>
      <c r="F993" s="6">
        <v>575</v>
      </c>
      <c r="G993" s="12" t="s">
        <v>632</v>
      </c>
      <c r="H993" s="12" t="s">
        <v>1086</v>
      </c>
      <c r="I993" s="10">
        <v>90562.5</v>
      </c>
      <c r="J993" s="11">
        <v>0.45</v>
      </c>
      <c r="K993" s="13">
        <f t="shared" si="35"/>
        <v>201250</v>
      </c>
      <c r="L993" s="4" t="s">
        <v>31</v>
      </c>
      <c r="M993">
        <f>_xlfn.RANK.EQ(I993,I$6:I3487,1)</f>
        <v>1396</v>
      </c>
      <c r="N993">
        <f>_xlfn.RANK.EQ(I993,I$6:I3487,0)</f>
        <v>1095</v>
      </c>
    </row>
    <row r="994" spans="2:14" ht="14.25" customHeight="1">
      <c r="B994" s="4" t="s">
        <v>150</v>
      </c>
      <c r="C994" s="4" t="s">
        <v>991</v>
      </c>
      <c r="D994" s="4" t="s">
        <v>992</v>
      </c>
      <c r="E994" s="13">
        <f t="shared" si="34"/>
        <v>400</v>
      </c>
      <c r="F994" s="6">
        <v>525</v>
      </c>
      <c r="G994" s="12" t="s">
        <v>492</v>
      </c>
      <c r="H994" s="12" t="s">
        <v>1087</v>
      </c>
      <c r="I994" s="10">
        <v>94500</v>
      </c>
      <c r="J994" s="11">
        <v>0.45</v>
      </c>
      <c r="K994" s="13">
        <f t="shared" si="35"/>
        <v>210000</v>
      </c>
      <c r="L994" s="4" t="s">
        <v>31</v>
      </c>
      <c r="M994">
        <f>_xlfn.RANK.EQ(I994,I$6:I3488,1)</f>
        <v>1457</v>
      </c>
      <c r="N994">
        <f>_xlfn.RANK.EQ(I994,I$6:I3488,0)</f>
        <v>1019</v>
      </c>
    </row>
    <row r="995" spans="2:14" ht="14.25" customHeight="1">
      <c r="B995" s="4" t="s">
        <v>150</v>
      </c>
      <c r="C995" s="4" t="s">
        <v>991</v>
      </c>
      <c r="D995" s="4" t="s">
        <v>992</v>
      </c>
      <c r="E995" s="13">
        <f t="shared" si="34"/>
        <v>400</v>
      </c>
      <c r="F995" s="6">
        <v>375</v>
      </c>
      <c r="G995" s="12" t="s">
        <v>635</v>
      </c>
      <c r="H995" s="12" t="s">
        <v>1086</v>
      </c>
      <c r="I995" s="10">
        <v>82500</v>
      </c>
      <c r="J995" s="11">
        <v>0.55000000000000004</v>
      </c>
      <c r="K995" s="13">
        <f t="shared" si="35"/>
        <v>150000</v>
      </c>
      <c r="L995" s="4" t="s">
        <v>31</v>
      </c>
      <c r="M995">
        <f>_xlfn.RANK.EQ(I995,I$6:I3489,1)</f>
        <v>1233</v>
      </c>
      <c r="N995">
        <f>_xlfn.RANK.EQ(I995,I$6:I3489,0)</f>
        <v>1252</v>
      </c>
    </row>
    <row r="996" spans="2:14" ht="14.25" customHeight="1">
      <c r="B996" s="4" t="s">
        <v>150</v>
      </c>
      <c r="C996" s="4" t="s">
        <v>991</v>
      </c>
      <c r="D996" s="4" t="s">
        <v>992</v>
      </c>
      <c r="E996" s="13">
        <f t="shared" si="34"/>
        <v>350</v>
      </c>
      <c r="F996" s="6">
        <v>350</v>
      </c>
      <c r="G996" s="12" t="s">
        <v>637</v>
      </c>
      <c r="H996" s="12" t="s">
        <v>1088</v>
      </c>
      <c r="I996" s="10">
        <v>49000</v>
      </c>
      <c r="J996" s="11">
        <v>0.4</v>
      </c>
      <c r="K996" s="13">
        <f t="shared" si="35"/>
        <v>122500</v>
      </c>
      <c r="L996" s="4" t="s">
        <v>31</v>
      </c>
      <c r="M996">
        <f>_xlfn.RANK.EQ(I996,I$6:I3490,1)</f>
        <v>572</v>
      </c>
      <c r="N996">
        <f>_xlfn.RANK.EQ(I996,I$6:I3490,0)</f>
        <v>1902</v>
      </c>
    </row>
    <row r="997" spans="2:14" ht="14.25" customHeight="1">
      <c r="B997" s="4" t="s">
        <v>150</v>
      </c>
      <c r="C997" s="4" t="s">
        <v>991</v>
      </c>
      <c r="D997" s="4" t="s">
        <v>992</v>
      </c>
      <c r="E997" s="13">
        <f t="shared" si="34"/>
        <v>450</v>
      </c>
      <c r="F997" s="6">
        <v>525</v>
      </c>
      <c r="G997" s="12" t="s">
        <v>639</v>
      </c>
      <c r="H997" s="12" t="s">
        <v>1087</v>
      </c>
      <c r="I997" s="10">
        <v>141750</v>
      </c>
      <c r="J997" s="11">
        <v>0.6</v>
      </c>
      <c r="K997" s="13">
        <f t="shared" si="35"/>
        <v>236250</v>
      </c>
      <c r="L997" s="4" t="s">
        <v>31</v>
      </c>
      <c r="M997">
        <f>_xlfn.RANK.EQ(I997,I$6:I3491,1)</f>
        <v>1978</v>
      </c>
      <c r="N997">
        <f>_xlfn.RANK.EQ(I997,I$6:I3491,0)</f>
        <v>515</v>
      </c>
    </row>
    <row r="998" spans="2:14" ht="14.25" customHeight="1">
      <c r="B998" s="4" t="s">
        <v>150</v>
      </c>
      <c r="C998" s="4" t="s">
        <v>991</v>
      </c>
      <c r="D998" s="4" t="s">
        <v>992</v>
      </c>
      <c r="E998" s="13">
        <f t="shared" si="34"/>
        <v>300</v>
      </c>
      <c r="F998" s="6">
        <v>675</v>
      </c>
      <c r="G998" s="12" t="s">
        <v>436</v>
      </c>
      <c r="H998" s="12" t="s">
        <v>1087</v>
      </c>
      <c r="I998" s="10">
        <v>91125</v>
      </c>
      <c r="J998" s="11">
        <v>0.45</v>
      </c>
      <c r="K998" s="13">
        <f t="shared" si="35"/>
        <v>202500</v>
      </c>
      <c r="L998" s="4" t="s">
        <v>31</v>
      </c>
      <c r="M998">
        <f>_xlfn.RANK.EQ(I998,I$6:I3492,1)</f>
        <v>1411</v>
      </c>
      <c r="N998">
        <f>_xlfn.RANK.EQ(I998,I$6:I3492,0)</f>
        <v>1081</v>
      </c>
    </row>
    <row r="999" spans="2:14" ht="14.25" customHeight="1">
      <c r="B999" s="4" t="s">
        <v>150</v>
      </c>
      <c r="C999" s="4" t="s">
        <v>991</v>
      </c>
      <c r="D999" s="4" t="s">
        <v>992</v>
      </c>
      <c r="E999" s="13">
        <f t="shared" si="34"/>
        <v>300</v>
      </c>
      <c r="F999" s="6">
        <v>675</v>
      </c>
      <c r="G999" s="12" t="s">
        <v>642</v>
      </c>
      <c r="H999" s="12" t="s">
        <v>1086</v>
      </c>
      <c r="I999" s="10">
        <v>91125</v>
      </c>
      <c r="J999" s="11">
        <v>0.45</v>
      </c>
      <c r="K999" s="13">
        <f t="shared" si="35"/>
        <v>202500</v>
      </c>
      <c r="L999" s="4" t="s">
        <v>31</v>
      </c>
      <c r="M999">
        <f>_xlfn.RANK.EQ(I999,I$6:I3493,1)</f>
        <v>1411</v>
      </c>
      <c r="N999">
        <f>_xlfn.RANK.EQ(I999,I$6:I3493,0)</f>
        <v>1081</v>
      </c>
    </row>
    <row r="1000" spans="2:14" ht="14.25" customHeight="1">
      <c r="B1000" s="4" t="s">
        <v>150</v>
      </c>
      <c r="C1000" s="4" t="s">
        <v>991</v>
      </c>
      <c r="D1000" s="4" t="s">
        <v>992</v>
      </c>
      <c r="E1000" s="13">
        <f t="shared" si="34"/>
        <v>550</v>
      </c>
      <c r="F1000" s="6">
        <v>600</v>
      </c>
      <c r="G1000" s="12" t="s">
        <v>644</v>
      </c>
      <c r="H1000" s="12" t="s">
        <v>1086</v>
      </c>
      <c r="I1000" s="10">
        <v>148500</v>
      </c>
      <c r="J1000" s="11">
        <v>0.45</v>
      </c>
      <c r="K1000" s="13">
        <f t="shared" si="35"/>
        <v>330000</v>
      </c>
      <c r="L1000" s="4" t="s">
        <v>31</v>
      </c>
      <c r="M1000">
        <f>_xlfn.RANK.EQ(I1000,I$6:I3494,1)</f>
        <v>2033</v>
      </c>
      <c r="N1000">
        <f>_xlfn.RANK.EQ(I1000,I$6:I3494,0)</f>
        <v>452</v>
      </c>
    </row>
    <row r="1001" spans="2:14" ht="14.25" customHeight="1">
      <c r="B1001" s="4" t="s">
        <v>150</v>
      </c>
      <c r="C1001" s="4" t="s">
        <v>991</v>
      </c>
      <c r="D1001" s="4" t="s">
        <v>992</v>
      </c>
      <c r="E1001" s="13">
        <f t="shared" si="34"/>
        <v>549.99999999999989</v>
      </c>
      <c r="F1001" s="6">
        <v>475</v>
      </c>
      <c r="G1001" s="12" t="s">
        <v>646</v>
      </c>
      <c r="H1001" s="12" t="s">
        <v>1087</v>
      </c>
      <c r="I1001" s="10">
        <v>143687.5</v>
      </c>
      <c r="J1001" s="11">
        <v>0.55000000000000004</v>
      </c>
      <c r="K1001" s="13">
        <f t="shared" si="35"/>
        <v>261249.99999999997</v>
      </c>
      <c r="L1001" s="4" t="s">
        <v>31</v>
      </c>
      <c r="M1001">
        <f>_xlfn.RANK.EQ(I1001,I$6:I3495,1)</f>
        <v>1989</v>
      </c>
      <c r="N1001">
        <f>_xlfn.RANK.EQ(I1001,I$6:I3495,0)</f>
        <v>507</v>
      </c>
    </row>
    <row r="1002" spans="2:14" ht="14.25" customHeight="1">
      <c r="B1002" s="4" t="s">
        <v>150</v>
      </c>
      <c r="C1002" s="4" t="s">
        <v>991</v>
      </c>
      <c r="D1002" s="4" t="s">
        <v>992</v>
      </c>
      <c r="E1002" s="13">
        <f t="shared" si="34"/>
        <v>550</v>
      </c>
      <c r="F1002" s="6">
        <v>450</v>
      </c>
      <c r="G1002" s="12" t="s">
        <v>648</v>
      </c>
      <c r="H1002" s="12" t="s">
        <v>1087</v>
      </c>
      <c r="I1002" s="10">
        <v>99000</v>
      </c>
      <c r="J1002" s="11">
        <v>0.4</v>
      </c>
      <c r="K1002" s="13">
        <f t="shared" si="35"/>
        <v>247500</v>
      </c>
      <c r="L1002" s="4" t="s">
        <v>31</v>
      </c>
      <c r="M1002">
        <f>_xlfn.RANK.EQ(I1002,I$6:I3496,1)</f>
        <v>1515</v>
      </c>
      <c r="N1002">
        <f>_xlfn.RANK.EQ(I1002,I$6:I3496,0)</f>
        <v>973</v>
      </c>
    </row>
    <row r="1003" spans="2:14" ht="14.25" customHeight="1">
      <c r="B1003" s="4" t="s">
        <v>150</v>
      </c>
      <c r="C1003" s="4" t="s">
        <v>991</v>
      </c>
      <c r="D1003" s="4" t="s">
        <v>992</v>
      </c>
      <c r="E1003" s="13">
        <f t="shared" si="34"/>
        <v>650</v>
      </c>
      <c r="F1003" s="6">
        <v>650</v>
      </c>
      <c r="G1003" s="12" t="s">
        <v>650</v>
      </c>
      <c r="H1003" s="12" t="s">
        <v>1087</v>
      </c>
      <c r="I1003" s="10">
        <v>253500</v>
      </c>
      <c r="J1003" s="11">
        <v>0.6</v>
      </c>
      <c r="K1003" s="13">
        <f t="shared" si="35"/>
        <v>422500</v>
      </c>
      <c r="L1003" s="4" t="s">
        <v>31</v>
      </c>
      <c r="M1003">
        <f>_xlfn.RANK.EQ(I1003,I$6:I3497,1)</f>
        <v>2416</v>
      </c>
      <c r="N1003">
        <f>_xlfn.RANK.EQ(I1003,I$6:I3497,0)</f>
        <v>80</v>
      </c>
    </row>
    <row r="1004" spans="2:14" ht="14.25" customHeight="1">
      <c r="B1004" s="4" t="s">
        <v>150</v>
      </c>
      <c r="C1004" s="4" t="s">
        <v>991</v>
      </c>
      <c r="D1004" s="4" t="s">
        <v>992</v>
      </c>
      <c r="E1004" s="13">
        <f t="shared" si="34"/>
        <v>550</v>
      </c>
      <c r="F1004" s="6">
        <v>800</v>
      </c>
      <c r="G1004" s="12" t="s">
        <v>652</v>
      </c>
      <c r="H1004" s="12" t="s">
        <v>1087</v>
      </c>
      <c r="I1004" s="10">
        <v>198000</v>
      </c>
      <c r="J1004" s="11">
        <v>0.45</v>
      </c>
      <c r="K1004" s="13">
        <f t="shared" si="35"/>
        <v>440000</v>
      </c>
      <c r="L1004" s="4" t="s">
        <v>31</v>
      </c>
      <c r="M1004">
        <f>_xlfn.RANK.EQ(I1004,I$6:I3498,1)</f>
        <v>2302</v>
      </c>
      <c r="N1004">
        <f>_xlfn.RANK.EQ(I1004,I$6:I3498,0)</f>
        <v>187</v>
      </c>
    </row>
    <row r="1005" spans="2:14" ht="14.25" customHeight="1">
      <c r="B1005" s="4" t="s">
        <v>150</v>
      </c>
      <c r="C1005" s="4" t="s">
        <v>991</v>
      </c>
      <c r="D1005" s="4" t="s">
        <v>992</v>
      </c>
      <c r="E1005" s="13">
        <f t="shared" si="34"/>
        <v>550</v>
      </c>
      <c r="F1005" s="6">
        <v>800</v>
      </c>
      <c r="G1005" s="12" t="s">
        <v>654</v>
      </c>
      <c r="H1005" s="12" t="s">
        <v>1087</v>
      </c>
      <c r="I1005" s="10">
        <v>198000</v>
      </c>
      <c r="J1005" s="11">
        <v>0.45</v>
      </c>
      <c r="K1005" s="13">
        <f t="shared" si="35"/>
        <v>440000</v>
      </c>
      <c r="L1005" s="4" t="s">
        <v>31</v>
      </c>
      <c r="M1005">
        <f>_xlfn.RANK.EQ(I1005,I$6:I3499,1)</f>
        <v>2302</v>
      </c>
      <c r="N1005">
        <f>_xlfn.RANK.EQ(I1005,I$6:I3499,0)</f>
        <v>187</v>
      </c>
    </row>
    <row r="1006" spans="2:14" ht="14.25" customHeight="1">
      <c r="B1006" s="4" t="s">
        <v>150</v>
      </c>
      <c r="C1006" s="4" t="s">
        <v>991</v>
      </c>
      <c r="D1006" s="4" t="s">
        <v>992</v>
      </c>
      <c r="E1006" s="13">
        <f t="shared" si="34"/>
        <v>600</v>
      </c>
      <c r="F1006" s="6">
        <v>700</v>
      </c>
      <c r="G1006" s="12" t="s">
        <v>656</v>
      </c>
      <c r="H1006" s="12" t="s">
        <v>1087</v>
      </c>
      <c r="I1006" s="10">
        <v>189000</v>
      </c>
      <c r="J1006" s="11">
        <v>0.45</v>
      </c>
      <c r="K1006" s="13">
        <f t="shared" si="35"/>
        <v>420000</v>
      </c>
      <c r="L1006" s="4" t="s">
        <v>31</v>
      </c>
      <c r="M1006">
        <f>_xlfn.RANK.EQ(I1006,I$6:I3500,1)</f>
        <v>2271</v>
      </c>
      <c r="N1006">
        <f>_xlfn.RANK.EQ(I1006,I$6:I3500,0)</f>
        <v>218</v>
      </c>
    </row>
    <row r="1007" spans="2:14" ht="14.25" customHeight="1">
      <c r="B1007" s="4" t="s">
        <v>150</v>
      </c>
      <c r="C1007" s="4" t="s">
        <v>991</v>
      </c>
      <c r="D1007" s="4" t="s">
        <v>992</v>
      </c>
      <c r="E1007" s="13">
        <f t="shared" si="34"/>
        <v>600</v>
      </c>
      <c r="F1007" s="6">
        <v>550</v>
      </c>
      <c r="G1007" s="12" t="s">
        <v>658</v>
      </c>
      <c r="H1007" s="12" t="s">
        <v>1086</v>
      </c>
      <c r="I1007" s="10">
        <v>181500</v>
      </c>
      <c r="J1007" s="11">
        <v>0.55000000000000004</v>
      </c>
      <c r="K1007" s="13">
        <f t="shared" si="35"/>
        <v>330000</v>
      </c>
      <c r="L1007" s="4" t="s">
        <v>31</v>
      </c>
      <c r="M1007">
        <f>_xlfn.RANK.EQ(I1007,I$6:I3501,1)</f>
        <v>2243</v>
      </c>
      <c r="N1007">
        <f>_xlfn.RANK.EQ(I1007,I$6:I3501,0)</f>
        <v>253</v>
      </c>
    </row>
    <row r="1008" spans="2:14" ht="14.25" customHeight="1">
      <c r="B1008" s="4" t="s">
        <v>150</v>
      </c>
      <c r="C1008" s="4" t="s">
        <v>991</v>
      </c>
      <c r="D1008" s="4" t="s">
        <v>992</v>
      </c>
      <c r="E1008" s="13">
        <f t="shared" si="34"/>
        <v>550</v>
      </c>
      <c r="F1008" s="6">
        <v>500</v>
      </c>
      <c r="G1008" s="12" t="s">
        <v>660</v>
      </c>
      <c r="H1008" s="12" t="s">
        <v>1086</v>
      </c>
      <c r="I1008" s="10">
        <v>110000</v>
      </c>
      <c r="J1008" s="11">
        <v>0.4</v>
      </c>
      <c r="K1008" s="13">
        <f t="shared" si="35"/>
        <v>275000</v>
      </c>
      <c r="L1008" s="4" t="s">
        <v>31</v>
      </c>
      <c r="M1008">
        <f>_xlfn.RANK.EQ(I1008,I$6:I3502,1)</f>
        <v>1650</v>
      </c>
      <c r="N1008">
        <f>_xlfn.RANK.EQ(I1008,I$6:I3502,0)</f>
        <v>840</v>
      </c>
    </row>
    <row r="1009" spans="2:14" ht="14.25" customHeight="1">
      <c r="B1009" s="4" t="s">
        <v>150</v>
      </c>
      <c r="C1009" s="4" t="s">
        <v>991</v>
      </c>
      <c r="D1009" s="4" t="s">
        <v>992</v>
      </c>
      <c r="E1009" s="13">
        <f t="shared" si="34"/>
        <v>650</v>
      </c>
      <c r="F1009" s="6">
        <v>750</v>
      </c>
      <c r="G1009" s="12" t="s">
        <v>663</v>
      </c>
      <c r="H1009" s="12" t="s">
        <v>1086</v>
      </c>
      <c r="I1009" s="10">
        <v>292500</v>
      </c>
      <c r="J1009" s="11">
        <v>0.6</v>
      </c>
      <c r="K1009" s="13">
        <f t="shared" si="35"/>
        <v>487500</v>
      </c>
      <c r="L1009" s="4" t="s">
        <v>31</v>
      </c>
      <c r="M1009">
        <f>_xlfn.RANK.EQ(I1009,I$6:I3503,1)</f>
        <v>2462</v>
      </c>
      <c r="N1009">
        <f>_xlfn.RANK.EQ(I1009,I$6:I3503,0)</f>
        <v>34</v>
      </c>
    </row>
    <row r="1010" spans="2:14" ht="14.25" customHeight="1">
      <c r="B1010" s="4" t="s">
        <v>150</v>
      </c>
      <c r="C1010" s="4" t="s">
        <v>991</v>
      </c>
      <c r="D1010" s="4" t="s">
        <v>992</v>
      </c>
      <c r="E1010" s="13">
        <f t="shared" si="34"/>
        <v>350</v>
      </c>
      <c r="F1010" s="6">
        <v>425</v>
      </c>
      <c r="G1010" s="12" t="s">
        <v>665</v>
      </c>
      <c r="H1010" s="12" t="s">
        <v>1087</v>
      </c>
      <c r="I1010" s="10">
        <v>59500</v>
      </c>
      <c r="J1010" s="11">
        <v>0.4</v>
      </c>
      <c r="K1010" s="13">
        <f t="shared" si="35"/>
        <v>148750</v>
      </c>
      <c r="L1010" s="4" t="s">
        <v>31</v>
      </c>
      <c r="M1010">
        <f>_xlfn.RANK.EQ(I1010,I$6:I3504,1)</f>
        <v>793</v>
      </c>
      <c r="N1010">
        <f>_xlfn.RANK.EQ(I1010,I$6:I3504,0)</f>
        <v>1697</v>
      </c>
    </row>
    <row r="1011" spans="2:14" ht="14.25" customHeight="1">
      <c r="B1011" s="4" t="s">
        <v>150</v>
      </c>
      <c r="C1011" s="4" t="s">
        <v>991</v>
      </c>
      <c r="D1011" s="4" t="s">
        <v>992</v>
      </c>
      <c r="E1011" s="13">
        <f t="shared" si="34"/>
        <v>350</v>
      </c>
      <c r="F1011" s="6">
        <v>225</v>
      </c>
      <c r="G1011" s="12" t="s">
        <v>667</v>
      </c>
      <c r="H1011" s="12" t="s">
        <v>1086</v>
      </c>
      <c r="I1011" s="10">
        <v>27562.5</v>
      </c>
      <c r="J1011" s="11">
        <v>0.35</v>
      </c>
      <c r="K1011" s="13">
        <f t="shared" si="35"/>
        <v>78750</v>
      </c>
      <c r="L1011" s="4" t="s">
        <v>31</v>
      </c>
      <c r="M1011">
        <f>_xlfn.RANK.EQ(I1011,I$6:I3505,1)</f>
        <v>208</v>
      </c>
      <c r="N1011">
        <f>_xlfn.RANK.EQ(I1011,I$6:I3505,0)</f>
        <v>2280</v>
      </c>
    </row>
    <row r="1012" spans="2:14" ht="14.25" customHeight="1">
      <c r="B1012" s="4" t="s">
        <v>150</v>
      </c>
      <c r="C1012" s="4" t="s">
        <v>991</v>
      </c>
      <c r="D1012" s="4" t="s">
        <v>992</v>
      </c>
      <c r="E1012" s="13">
        <f t="shared" si="34"/>
        <v>250</v>
      </c>
      <c r="F1012" s="6">
        <v>225</v>
      </c>
      <c r="G1012" s="12" t="s">
        <v>669</v>
      </c>
      <c r="H1012" s="12" t="s">
        <v>1087</v>
      </c>
      <c r="I1012" s="10">
        <v>19687.5</v>
      </c>
      <c r="J1012" s="11">
        <v>0.35</v>
      </c>
      <c r="K1012" s="13">
        <f t="shared" si="35"/>
        <v>56250</v>
      </c>
      <c r="L1012" s="4" t="s">
        <v>31</v>
      </c>
      <c r="M1012">
        <f>_xlfn.RANK.EQ(I1012,I$6:I3506,1)</f>
        <v>97</v>
      </c>
      <c r="N1012">
        <f>_xlfn.RANK.EQ(I1012,I$6:I3506,0)</f>
        <v>2396</v>
      </c>
    </row>
    <row r="1013" spans="2:14" ht="14.25" customHeight="1">
      <c r="B1013" s="4" t="s">
        <v>150</v>
      </c>
      <c r="C1013" s="4" t="s">
        <v>991</v>
      </c>
      <c r="D1013" s="4" t="s">
        <v>992</v>
      </c>
      <c r="E1013" s="13">
        <f t="shared" si="34"/>
        <v>300</v>
      </c>
      <c r="F1013" s="6">
        <v>75</v>
      </c>
      <c r="G1013" s="12" t="s">
        <v>132</v>
      </c>
      <c r="H1013" s="12" t="s">
        <v>1086</v>
      </c>
      <c r="I1013" s="10">
        <v>9000</v>
      </c>
      <c r="J1013" s="11">
        <v>0.4</v>
      </c>
      <c r="K1013" s="13">
        <f t="shared" si="35"/>
        <v>22500</v>
      </c>
      <c r="L1013" s="4" t="s">
        <v>31</v>
      </c>
      <c r="M1013">
        <f>_xlfn.RANK.EQ(I1013,I$6:I3507,1)</f>
        <v>25</v>
      </c>
      <c r="N1013">
        <f>_xlfn.RANK.EQ(I1013,I$6:I3507,0)</f>
        <v>2470</v>
      </c>
    </row>
    <row r="1014" spans="2:14" ht="14.25" customHeight="1">
      <c r="B1014" s="4" t="s">
        <v>535</v>
      </c>
      <c r="C1014" s="4" t="s">
        <v>993</v>
      </c>
      <c r="D1014" s="4" t="s">
        <v>994</v>
      </c>
      <c r="E1014" s="13">
        <f t="shared" si="34"/>
        <v>450</v>
      </c>
      <c r="F1014" s="6">
        <v>125</v>
      </c>
      <c r="G1014" s="12" t="s">
        <v>672</v>
      </c>
      <c r="H1014" s="12" t="s">
        <v>1087</v>
      </c>
      <c r="I1014" s="10">
        <v>19687.5</v>
      </c>
      <c r="J1014" s="11">
        <v>0.35</v>
      </c>
      <c r="K1014" s="13">
        <f t="shared" si="35"/>
        <v>56250</v>
      </c>
      <c r="L1014" s="4" t="s">
        <v>31</v>
      </c>
      <c r="M1014">
        <f>_xlfn.RANK.EQ(I1014,I$6:I3508,1)</f>
        <v>97</v>
      </c>
      <c r="N1014">
        <f>_xlfn.RANK.EQ(I1014,I$6:I3508,0)</f>
        <v>2396</v>
      </c>
    </row>
    <row r="1015" spans="2:14" ht="14.25" customHeight="1">
      <c r="B1015" s="4" t="s">
        <v>535</v>
      </c>
      <c r="C1015" s="4" t="s">
        <v>993</v>
      </c>
      <c r="D1015" s="4" t="s">
        <v>994</v>
      </c>
      <c r="E1015" s="13">
        <f t="shared" si="34"/>
        <v>350</v>
      </c>
      <c r="F1015" s="6">
        <v>225</v>
      </c>
      <c r="G1015" s="12" t="s">
        <v>674</v>
      </c>
      <c r="H1015" s="12" t="s">
        <v>1087</v>
      </c>
      <c r="I1015" s="10">
        <v>39375</v>
      </c>
      <c r="J1015" s="11">
        <v>0.5</v>
      </c>
      <c r="K1015" s="13">
        <f t="shared" si="35"/>
        <v>78750</v>
      </c>
      <c r="L1015" s="4" t="s">
        <v>31</v>
      </c>
      <c r="M1015">
        <f>_xlfn.RANK.EQ(I1015,I$6:I3509,1)</f>
        <v>395</v>
      </c>
      <c r="N1015">
        <f>_xlfn.RANK.EQ(I1015,I$6:I3509,0)</f>
        <v>2089</v>
      </c>
    </row>
    <row r="1016" spans="2:14" ht="14.25" customHeight="1">
      <c r="B1016" s="4" t="s">
        <v>535</v>
      </c>
      <c r="C1016" s="4" t="s">
        <v>993</v>
      </c>
      <c r="D1016" s="4" t="s">
        <v>994</v>
      </c>
      <c r="E1016" s="13">
        <f t="shared" si="34"/>
        <v>350</v>
      </c>
      <c r="F1016" s="6">
        <v>475</v>
      </c>
      <c r="G1016" s="12" t="s">
        <v>676</v>
      </c>
      <c r="H1016" s="12" t="s">
        <v>1086</v>
      </c>
      <c r="I1016" s="10">
        <v>66500</v>
      </c>
      <c r="J1016" s="11">
        <v>0.4</v>
      </c>
      <c r="K1016" s="13">
        <f t="shared" si="35"/>
        <v>166250</v>
      </c>
      <c r="L1016" s="4" t="s">
        <v>31</v>
      </c>
      <c r="M1016">
        <f>_xlfn.RANK.EQ(I1016,I$6:I3510,1)</f>
        <v>929</v>
      </c>
      <c r="N1016">
        <f>_xlfn.RANK.EQ(I1016,I$6:I3510,0)</f>
        <v>1563</v>
      </c>
    </row>
    <row r="1017" spans="2:14" ht="14.25" customHeight="1">
      <c r="B1017" s="4" t="s">
        <v>535</v>
      </c>
      <c r="C1017" s="4" t="s">
        <v>993</v>
      </c>
      <c r="D1017" s="4" t="s">
        <v>994</v>
      </c>
      <c r="E1017" s="13">
        <f t="shared" si="34"/>
        <v>350</v>
      </c>
      <c r="F1017" s="6">
        <v>125</v>
      </c>
      <c r="G1017" s="12" t="s">
        <v>678</v>
      </c>
      <c r="H1017" s="12" t="s">
        <v>1086</v>
      </c>
      <c r="I1017" s="10">
        <v>15312.5</v>
      </c>
      <c r="J1017" s="11">
        <v>0.35</v>
      </c>
      <c r="K1017" s="13">
        <f t="shared" si="35"/>
        <v>43750</v>
      </c>
      <c r="L1017" s="4" t="s">
        <v>31</v>
      </c>
      <c r="M1017">
        <f>_xlfn.RANK.EQ(I1017,I$6:I3511,1)</f>
        <v>62</v>
      </c>
      <c r="N1017">
        <f>_xlfn.RANK.EQ(I1017,I$6:I3511,0)</f>
        <v>2433</v>
      </c>
    </row>
    <row r="1018" spans="2:14" ht="14.25" customHeight="1">
      <c r="B1018" s="4" t="s">
        <v>535</v>
      </c>
      <c r="C1018" s="4" t="s">
        <v>993</v>
      </c>
      <c r="D1018" s="4" t="s">
        <v>994</v>
      </c>
      <c r="E1018" s="13">
        <f t="shared" si="34"/>
        <v>250</v>
      </c>
      <c r="F1018" s="6">
        <v>175</v>
      </c>
      <c r="G1018" s="12" t="s">
        <v>680</v>
      </c>
      <c r="H1018" s="12" t="s">
        <v>1086</v>
      </c>
      <c r="I1018" s="10">
        <v>15312.5</v>
      </c>
      <c r="J1018" s="11">
        <v>0.35</v>
      </c>
      <c r="K1018" s="13">
        <f t="shared" si="35"/>
        <v>43750</v>
      </c>
      <c r="L1018" s="4" t="s">
        <v>31</v>
      </c>
      <c r="M1018">
        <f>_xlfn.RANK.EQ(I1018,I$6:I3512,1)</f>
        <v>62</v>
      </c>
      <c r="N1018">
        <f>_xlfn.RANK.EQ(I1018,I$6:I3512,0)</f>
        <v>2433</v>
      </c>
    </row>
    <row r="1019" spans="2:14" ht="14.25" customHeight="1">
      <c r="B1019" s="4" t="s">
        <v>535</v>
      </c>
      <c r="C1019" s="4" t="s">
        <v>993</v>
      </c>
      <c r="D1019" s="4" t="s">
        <v>994</v>
      </c>
      <c r="E1019" s="13">
        <f t="shared" si="34"/>
        <v>300</v>
      </c>
      <c r="F1019" s="6">
        <v>50</v>
      </c>
      <c r="G1019" s="12" t="s">
        <v>682</v>
      </c>
      <c r="H1019" s="12" t="s">
        <v>1087</v>
      </c>
      <c r="I1019" s="10">
        <v>6000</v>
      </c>
      <c r="J1019" s="11">
        <v>0.4</v>
      </c>
      <c r="K1019" s="13">
        <f t="shared" si="35"/>
        <v>15000</v>
      </c>
      <c r="L1019" s="4" t="s">
        <v>31</v>
      </c>
      <c r="M1019">
        <f>_xlfn.RANK.EQ(I1019,I$6:I3513,1)</f>
        <v>12</v>
      </c>
      <c r="N1019">
        <f>_xlfn.RANK.EQ(I1019,I$6:I3513,0)</f>
        <v>2483</v>
      </c>
    </row>
    <row r="1020" spans="2:14" ht="14.25" customHeight="1">
      <c r="B1020" s="4" t="s">
        <v>535</v>
      </c>
      <c r="C1020" s="4" t="s">
        <v>993</v>
      </c>
      <c r="D1020" s="4" t="s">
        <v>994</v>
      </c>
      <c r="E1020" s="13">
        <f t="shared" si="34"/>
        <v>450</v>
      </c>
      <c r="F1020" s="6">
        <v>125</v>
      </c>
      <c r="G1020" s="12" t="s">
        <v>684</v>
      </c>
      <c r="H1020" s="12" t="s">
        <v>1086</v>
      </c>
      <c r="I1020" s="10">
        <v>19687.5</v>
      </c>
      <c r="J1020" s="11">
        <v>0.35</v>
      </c>
      <c r="K1020" s="13">
        <f t="shared" si="35"/>
        <v>56250</v>
      </c>
      <c r="L1020" s="4" t="s">
        <v>31</v>
      </c>
      <c r="M1020">
        <f>_xlfn.RANK.EQ(I1020,I$6:I3514,1)</f>
        <v>97</v>
      </c>
      <c r="N1020">
        <f>_xlfn.RANK.EQ(I1020,I$6:I3514,0)</f>
        <v>2396</v>
      </c>
    </row>
    <row r="1021" spans="2:14" ht="14.25" customHeight="1">
      <c r="B1021" s="4" t="s">
        <v>535</v>
      </c>
      <c r="C1021" s="4" t="s">
        <v>993</v>
      </c>
      <c r="D1021" s="4" t="s">
        <v>994</v>
      </c>
      <c r="E1021" s="13">
        <f t="shared" si="34"/>
        <v>350</v>
      </c>
      <c r="F1021" s="6">
        <v>200</v>
      </c>
      <c r="G1021" s="12" t="s">
        <v>85</v>
      </c>
      <c r="H1021" s="12" t="s">
        <v>1086</v>
      </c>
      <c r="I1021" s="10">
        <v>35000</v>
      </c>
      <c r="J1021" s="11">
        <v>0.5</v>
      </c>
      <c r="K1021" s="13">
        <f t="shared" si="35"/>
        <v>70000</v>
      </c>
      <c r="L1021" s="4" t="s">
        <v>31</v>
      </c>
      <c r="M1021">
        <f>_xlfn.RANK.EQ(I1021,I$6:I3515,1)</f>
        <v>334</v>
      </c>
      <c r="N1021">
        <f>_xlfn.RANK.EQ(I1021,I$6:I3515,0)</f>
        <v>2147</v>
      </c>
    </row>
    <row r="1022" spans="2:14" ht="14.25" customHeight="1">
      <c r="B1022" s="4" t="s">
        <v>535</v>
      </c>
      <c r="C1022" s="4" t="s">
        <v>993</v>
      </c>
      <c r="D1022" s="4" t="s">
        <v>994</v>
      </c>
      <c r="E1022" s="13">
        <f t="shared" si="34"/>
        <v>400</v>
      </c>
      <c r="F1022" s="6">
        <v>420</v>
      </c>
      <c r="G1022" s="12" t="s">
        <v>687</v>
      </c>
      <c r="H1022" s="12" t="s">
        <v>1087</v>
      </c>
      <c r="I1022" s="10">
        <v>67200</v>
      </c>
      <c r="J1022" s="11">
        <v>0.4</v>
      </c>
      <c r="K1022" s="13">
        <f t="shared" si="35"/>
        <v>168000</v>
      </c>
      <c r="L1022" s="4" t="s">
        <v>31</v>
      </c>
      <c r="M1022">
        <f>_xlfn.RANK.EQ(I1022,I$6:I3516,1)</f>
        <v>940</v>
      </c>
      <c r="N1022">
        <f>_xlfn.RANK.EQ(I1022,I$6:I3516,0)</f>
        <v>1556</v>
      </c>
    </row>
    <row r="1023" spans="2:14" ht="14.25" customHeight="1">
      <c r="B1023" s="4" t="s">
        <v>535</v>
      </c>
      <c r="C1023" s="4" t="s">
        <v>993</v>
      </c>
      <c r="D1023" s="4" t="s">
        <v>994</v>
      </c>
      <c r="E1023" s="13">
        <f t="shared" si="34"/>
        <v>400</v>
      </c>
      <c r="F1023" s="6">
        <v>100</v>
      </c>
      <c r="G1023" s="12" t="s">
        <v>689</v>
      </c>
      <c r="H1023" s="12" t="s">
        <v>1086</v>
      </c>
      <c r="I1023" s="10">
        <v>14000</v>
      </c>
      <c r="J1023" s="11">
        <v>0.35</v>
      </c>
      <c r="K1023" s="13">
        <f t="shared" si="35"/>
        <v>40000</v>
      </c>
      <c r="L1023" s="4" t="s">
        <v>31</v>
      </c>
      <c r="M1023">
        <f>_xlfn.RANK.EQ(I1023,I$6:I3517,1)</f>
        <v>55</v>
      </c>
      <c r="N1023">
        <f>_xlfn.RANK.EQ(I1023,I$6:I3517,0)</f>
        <v>2440</v>
      </c>
    </row>
    <row r="1024" spans="2:14" ht="14.25" customHeight="1">
      <c r="B1024" s="4" t="s">
        <v>535</v>
      </c>
      <c r="C1024" s="4" t="s">
        <v>993</v>
      </c>
      <c r="D1024" s="4" t="s">
        <v>994</v>
      </c>
      <c r="E1024" s="13">
        <f t="shared" si="34"/>
        <v>300</v>
      </c>
      <c r="F1024" s="6">
        <v>150</v>
      </c>
      <c r="G1024" s="12" t="s">
        <v>691</v>
      </c>
      <c r="H1024" s="12" t="s">
        <v>1086</v>
      </c>
      <c r="I1024" s="10">
        <v>15750</v>
      </c>
      <c r="J1024" s="11">
        <v>0.35</v>
      </c>
      <c r="K1024" s="13">
        <f t="shared" si="35"/>
        <v>45000</v>
      </c>
      <c r="L1024" s="4" t="s">
        <v>31</v>
      </c>
      <c r="M1024">
        <f>_xlfn.RANK.EQ(I1024,I$6:I3518,1)</f>
        <v>65</v>
      </c>
      <c r="N1024">
        <f>_xlfn.RANK.EQ(I1024,I$6:I3518,0)</f>
        <v>2425</v>
      </c>
    </row>
    <row r="1025" spans="2:14" ht="14.25" customHeight="1">
      <c r="B1025" s="4" t="s">
        <v>535</v>
      </c>
      <c r="C1025" s="4" t="s">
        <v>993</v>
      </c>
      <c r="D1025" s="4" t="s">
        <v>994</v>
      </c>
      <c r="E1025" s="13">
        <v>0</v>
      </c>
      <c r="F1025" s="6">
        <v>0</v>
      </c>
      <c r="G1025" s="12" t="s">
        <v>180</v>
      </c>
      <c r="H1025" s="12" t="s">
        <v>1087</v>
      </c>
      <c r="I1025" s="10">
        <v>0</v>
      </c>
      <c r="J1025" s="11">
        <v>0.4</v>
      </c>
      <c r="K1025" s="13">
        <f t="shared" si="35"/>
        <v>0</v>
      </c>
      <c r="L1025" s="4" t="s">
        <v>31</v>
      </c>
      <c r="M1025">
        <f>_xlfn.RANK.EQ(I1025,I$6:I3519,1)</f>
        <v>1</v>
      </c>
      <c r="N1025">
        <f>_xlfn.RANK.EQ(I1025,I$6:I3519,0)</f>
        <v>2494</v>
      </c>
    </row>
    <row r="1026" spans="2:14" ht="14.25" customHeight="1">
      <c r="B1026" s="4" t="s">
        <v>535</v>
      </c>
      <c r="C1026" s="4" t="s">
        <v>993</v>
      </c>
      <c r="D1026" s="4" t="s">
        <v>994</v>
      </c>
      <c r="E1026" s="13">
        <f>K1026/F1026</f>
        <v>500</v>
      </c>
      <c r="F1026" s="6">
        <v>50</v>
      </c>
      <c r="G1026" s="12" t="s">
        <v>178</v>
      </c>
      <c r="H1026" s="12" t="s">
        <v>1087</v>
      </c>
      <c r="I1026" s="10">
        <v>8750</v>
      </c>
      <c r="J1026" s="11">
        <v>0.35</v>
      </c>
      <c r="K1026" s="13">
        <f t="shared" si="35"/>
        <v>25000</v>
      </c>
      <c r="L1026" s="4" t="s">
        <v>31</v>
      </c>
      <c r="M1026">
        <f>_xlfn.RANK.EQ(I1026,I$6:I3520,1)</f>
        <v>23</v>
      </c>
      <c r="N1026">
        <f>_xlfn.RANK.EQ(I1026,I$6:I3520,0)</f>
        <v>2472</v>
      </c>
    </row>
    <row r="1027" spans="2:14" ht="14.25" customHeight="1">
      <c r="B1027" s="4" t="s">
        <v>535</v>
      </c>
      <c r="C1027" s="4" t="s">
        <v>993</v>
      </c>
      <c r="D1027" s="4" t="s">
        <v>994</v>
      </c>
      <c r="E1027" s="13">
        <f>K1027/F1027</f>
        <v>400</v>
      </c>
      <c r="F1027" s="6">
        <v>150</v>
      </c>
      <c r="G1027" s="12" t="s">
        <v>354</v>
      </c>
      <c r="H1027" s="12" t="s">
        <v>1087</v>
      </c>
      <c r="I1027" s="10">
        <v>30000</v>
      </c>
      <c r="J1027" s="11">
        <v>0.5</v>
      </c>
      <c r="K1027" s="13">
        <f t="shared" si="35"/>
        <v>60000</v>
      </c>
      <c r="L1027" s="4" t="s">
        <v>31</v>
      </c>
      <c r="M1027">
        <f>_xlfn.RANK.EQ(I1027,I$6:I3521,1)</f>
        <v>246</v>
      </c>
      <c r="N1027">
        <f>_xlfn.RANK.EQ(I1027,I$6:I3521,0)</f>
        <v>2242</v>
      </c>
    </row>
    <row r="1028" spans="2:14" ht="14.25" customHeight="1">
      <c r="B1028" s="4" t="s">
        <v>535</v>
      </c>
      <c r="C1028" s="4" t="s">
        <v>993</v>
      </c>
      <c r="D1028" s="4" t="s">
        <v>994</v>
      </c>
      <c r="E1028" s="13">
        <f>K1028/F1028</f>
        <v>400</v>
      </c>
      <c r="F1028" s="6">
        <v>375</v>
      </c>
      <c r="G1028" s="12" t="s">
        <v>695</v>
      </c>
      <c r="H1028" s="12" t="s">
        <v>1087</v>
      </c>
      <c r="I1028" s="10">
        <v>60000</v>
      </c>
      <c r="J1028" s="11">
        <v>0.4</v>
      </c>
      <c r="K1028" s="13">
        <f t="shared" si="35"/>
        <v>150000</v>
      </c>
      <c r="L1028" s="4" t="s">
        <v>31</v>
      </c>
      <c r="M1028">
        <f>_xlfn.RANK.EQ(I1028,I$6:I3522,1)</f>
        <v>800</v>
      </c>
      <c r="N1028">
        <f>_xlfn.RANK.EQ(I1028,I$6:I3522,0)</f>
        <v>1678</v>
      </c>
    </row>
    <row r="1029" spans="2:14" ht="14.25" customHeight="1">
      <c r="B1029" s="4" t="s">
        <v>535</v>
      </c>
      <c r="C1029" s="4" t="s">
        <v>993</v>
      </c>
      <c r="D1029" s="4" t="s">
        <v>994</v>
      </c>
      <c r="E1029" s="13">
        <f>K1029/F1029</f>
        <v>350</v>
      </c>
      <c r="F1029" s="6">
        <v>75</v>
      </c>
      <c r="G1029" s="12" t="s">
        <v>697</v>
      </c>
      <c r="H1029" s="12" t="s">
        <v>1089</v>
      </c>
      <c r="I1029" s="10">
        <v>9187.5</v>
      </c>
      <c r="J1029" s="11">
        <v>0.35</v>
      </c>
      <c r="K1029" s="13">
        <f t="shared" si="35"/>
        <v>26250</v>
      </c>
      <c r="L1029" s="4" t="s">
        <v>31</v>
      </c>
      <c r="M1029">
        <f>_xlfn.RANK.EQ(I1029,I$6:I3523,1)</f>
        <v>27</v>
      </c>
      <c r="N1029">
        <f>_xlfn.RANK.EQ(I1029,I$6:I3523,0)</f>
        <v>2468</v>
      </c>
    </row>
    <row r="1030" spans="2:14" ht="14.25" customHeight="1">
      <c r="B1030" s="4" t="s">
        <v>535</v>
      </c>
      <c r="C1030" s="4" t="s">
        <v>993</v>
      </c>
      <c r="D1030" s="4" t="s">
        <v>994</v>
      </c>
      <c r="E1030" s="13">
        <f>K1030/F1030</f>
        <v>250</v>
      </c>
      <c r="F1030" s="6">
        <v>75</v>
      </c>
      <c r="G1030" s="12" t="s">
        <v>699</v>
      </c>
      <c r="H1030" s="12" t="s">
        <v>1087</v>
      </c>
      <c r="I1030" s="10">
        <v>6562.5</v>
      </c>
      <c r="J1030" s="11">
        <v>0.35</v>
      </c>
      <c r="K1030" s="13">
        <f t="shared" si="35"/>
        <v>18750</v>
      </c>
      <c r="L1030" s="4" t="s">
        <v>31</v>
      </c>
      <c r="M1030">
        <f>_xlfn.RANK.EQ(I1030,I$6:I3524,1)</f>
        <v>14</v>
      </c>
      <c r="N1030">
        <f>_xlfn.RANK.EQ(I1030,I$6:I3524,0)</f>
        <v>2482</v>
      </c>
    </row>
    <row r="1031" spans="2:14" ht="14.25" customHeight="1">
      <c r="B1031" s="4" t="s">
        <v>535</v>
      </c>
      <c r="C1031" s="4" t="s">
        <v>993</v>
      </c>
      <c r="D1031" s="4" t="s">
        <v>994</v>
      </c>
      <c r="E1031" s="13">
        <v>0</v>
      </c>
      <c r="F1031" s="6">
        <v>0</v>
      </c>
      <c r="G1031" s="12" t="s">
        <v>119</v>
      </c>
      <c r="H1031" s="12" t="s">
        <v>1087</v>
      </c>
      <c r="I1031" s="10">
        <v>0</v>
      </c>
      <c r="J1031" s="11">
        <v>0.4</v>
      </c>
      <c r="K1031" s="13">
        <f t="shared" ref="K1031:K1094" si="36">I1031/J1031</f>
        <v>0</v>
      </c>
      <c r="L1031" s="4" t="s">
        <v>31</v>
      </c>
      <c r="M1031">
        <f>_xlfn.RANK.EQ(I1031,I$6:I3525,1)</f>
        <v>1</v>
      </c>
      <c r="N1031">
        <f>_xlfn.RANK.EQ(I1031,I$6:I3525,0)</f>
        <v>2494</v>
      </c>
    </row>
    <row r="1032" spans="2:14" ht="14.25" customHeight="1">
      <c r="B1032" s="4" t="s">
        <v>535</v>
      </c>
      <c r="C1032" s="4" t="s">
        <v>993</v>
      </c>
      <c r="D1032" s="4" t="s">
        <v>994</v>
      </c>
      <c r="E1032" s="13">
        <f t="shared" ref="E1032:E1095" si="37">K1032/F1032</f>
        <v>450</v>
      </c>
      <c r="F1032" s="6">
        <v>25</v>
      </c>
      <c r="G1032" s="12" t="s">
        <v>702</v>
      </c>
      <c r="H1032" s="12" t="s">
        <v>1087</v>
      </c>
      <c r="I1032" s="10">
        <v>3937.5</v>
      </c>
      <c r="J1032" s="11">
        <v>0.35</v>
      </c>
      <c r="K1032" s="13">
        <f t="shared" si="36"/>
        <v>11250</v>
      </c>
      <c r="L1032" s="4" t="s">
        <v>31</v>
      </c>
      <c r="M1032">
        <f>_xlfn.RANK.EQ(I1032,I$6:I3526,1)</f>
        <v>8</v>
      </c>
      <c r="N1032">
        <f>_xlfn.RANK.EQ(I1032,I$6:I3526,0)</f>
        <v>2488</v>
      </c>
    </row>
    <row r="1033" spans="2:14" ht="14.25" customHeight="1">
      <c r="B1033" s="4" t="s">
        <v>535</v>
      </c>
      <c r="C1033" s="4" t="s">
        <v>993</v>
      </c>
      <c r="D1033" s="4" t="s">
        <v>994</v>
      </c>
      <c r="E1033" s="13">
        <f t="shared" si="37"/>
        <v>350</v>
      </c>
      <c r="F1033" s="6">
        <v>150</v>
      </c>
      <c r="G1033" s="12" t="s">
        <v>398</v>
      </c>
      <c r="H1033" s="12" t="s">
        <v>1086</v>
      </c>
      <c r="I1033" s="10">
        <v>26250</v>
      </c>
      <c r="J1033" s="11">
        <v>0.5</v>
      </c>
      <c r="K1033" s="13">
        <f t="shared" si="36"/>
        <v>52500</v>
      </c>
      <c r="L1033" s="4" t="s">
        <v>31</v>
      </c>
      <c r="M1033">
        <f>_xlfn.RANK.EQ(I1033,I$6:I3527,1)</f>
        <v>185</v>
      </c>
      <c r="N1033">
        <f>_xlfn.RANK.EQ(I1033,I$6:I3527,0)</f>
        <v>2301</v>
      </c>
    </row>
    <row r="1034" spans="2:14" ht="14.25" customHeight="1">
      <c r="B1034" s="4" t="s">
        <v>535</v>
      </c>
      <c r="C1034" s="4" t="s">
        <v>993</v>
      </c>
      <c r="D1034" s="4" t="s">
        <v>994</v>
      </c>
      <c r="E1034" s="13">
        <f t="shared" si="37"/>
        <v>450</v>
      </c>
      <c r="F1034" s="6">
        <v>420</v>
      </c>
      <c r="G1034" s="12" t="s">
        <v>705</v>
      </c>
      <c r="H1034" s="12" t="s">
        <v>1086</v>
      </c>
      <c r="I1034" s="10">
        <v>75600</v>
      </c>
      <c r="J1034" s="11">
        <v>0.4</v>
      </c>
      <c r="K1034" s="13">
        <f t="shared" si="36"/>
        <v>189000</v>
      </c>
      <c r="L1034" s="4" t="s">
        <v>31</v>
      </c>
      <c r="M1034">
        <f>_xlfn.RANK.EQ(I1034,I$6:I3528,1)</f>
        <v>1105</v>
      </c>
      <c r="N1034">
        <f>_xlfn.RANK.EQ(I1034,I$6:I3528,0)</f>
        <v>1391</v>
      </c>
    </row>
    <row r="1035" spans="2:14" ht="14.25" customHeight="1">
      <c r="B1035" s="4" t="s">
        <v>535</v>
      </c>
      <c r="C1035" s="4" t="s">
        <v>993</v>
      </c>
      <c r="D1035" s="4" t="s">
        <v>994</v>
      </c>
      <c r="E1035" s="13">
        <f t="shared" si="37"/>
        <v>400</v>
      </c>
      <c r="F1035" s="6">
        <v>125</v>
      </c>
      <c r="G1035" s="12" t="s">
        <v>707</v>
      </c>
      <c r="H1035" s="12" t="s">
        <v>1088</v>
      </c>
      <c r="I1035" s="10">
        <v>17500</v>
      </c>
      <c r="J1035" s="11">
        <v>0.35</v>
      </c>
      <c r="K1035" s="13">
        <f t="shared" si="36"/>
        <v>50000</v>
      </c>
      <c r="L1035" s="4" t="s">
        <v>31</v>
      </c>
      <c r="M1035">
        <f>_xlfn.RANK.EQ(I1035,I$6:I3529,1)</f>
        <v>81</v>
      </c>
      <c r="N1035">
        <f>_xlfn.RANK.EQ(I1035,I$6:I3529,0)</f>
        <v>2413</v>
      </c>
    </row>
    <row r="1036" spans="2:14" ht="14.25" customHeight="1">
      <c r="B1036" s="4" t="s">
        <v>535</v>
      </c>
      <c r="C1036" s="4" t="s">
        <v>993</v>
      </c>
      <c r="D1036" s="4" t="s">
        <v>994</v>
      </c>
      <c r="E1036" s="13">
        <f t="shared" si="37"/>
        <v>350</v>
      </c>
      <c r="F1036" s="6">
        <v>100</v>
      </c>
      <c r="G1036" s="12" t="s">
        <v>709</v>
      </c>
      <c r="H1036" s="12" t="s">
        <v>1086</v>
      </c>
      <c r="I1036" s="10">
        <v>12250</v>
      </c>
      <c r="J1036" s="11">
        <v>0.35</v>
      </c>
      <c r="K1036" s="13">
        <f t="shared" si="36"/>
        <v>35000</v>
      </c>
      <c r="L1036" s="4" t="s">
        <v>31</v>
      </c>
      <c r="M1036">
        <f>_xlfn.RANK.EQ(I1036,I$6:I3530,1)</f>
        <v>43</v>
      </c>
      <c r="N1036">
        <f>_xlfn.RANK.EQ(I1036,I$6:I3530,0)</f>
        <v>2452</v>
      </c>
    </row>
    <row r="1037" spans="2:14" ht="14.25" customHeight="1">
      <c r="B1037" s="4" t="s">
        <v>535</v>
      </c>
      <c r="C1037" s="4" t="s">
        <v>993</v>
      </c>
      <c r="D1037" s="4" t="s">
        <v>994</v>
      </c>
      <c r="E1037" s="13">
        <f t="shared" si="37"/>
        <v>350</v>
      </c>
      <c r="F1037" s="6">
        <v>25</v>
      </c>
      <c r="G1037" s="12" t="s">
        <v>711</v>
      </c>
      <c r="H1037" s="12" t="s">
        <v>1086</v>
      </c>
      <c r="I1037" s="10">
        <v>3500</v>
      </c>
      <c r="J1037" s="11">
        <v>0.4</v>
      </c>
      <c r="K1037" s="13">
        <f t="shared" si="36"/>
        <v>8750</v>
      </c>
      <c r="L1037" s="4" t="s">
        <v>31</v>
      </c>
      <c r="M1037">
        <f>_xlfn.RANK.EQ(I1037,I$6:I3531,1)</f>
        <v>6</v>
      </c>
      <c r="N1037">
        <f>_xlfn.RANK.EQ(I1037,I$6:I3531,0)</f>
        <v>2489</v>
      </c>
    </row>
    <row r="1038" spans="2:14" ht="14.25" customHeight="1">
      <c r="B1038" s="4" t="s">
        <v>535</v>
      </c>
      <c r="C1038" s="4" t="s">
        <v>993</v>
      </c>
      <c r="D1038" s="4" t="s">
        <v>994</v>
      </c>
      <c r="E1038" s="13">
        <f t="shared" si="37"/>
        <v>500</v>
      </c>
      <c r="F1038" s="6">
        <v>50</v>
      </c>
      <c r="G1038" s="12" t="s">
        <v>713</v>
      </c>
      <c r="H1038" s="12" t="s">
        <v>1088</v>
      </c>
      <c r="I1038" s="10">
        <v>8750</v>
      </c>
      <c r="J1038" s="11">
        <v>0.35</v>
      </c>
      <c r="K1038" s="13">
        <f t="shared" si="36"/>
        <v>25000</v>
      </c>
      <c r="L1038" s="4" t="s">
        <v>31</v>
      </c>
      <c r="M1038">
        <f>_xlfn.RANK.EQ(I1038,I$6:I3532,1)</f>
        <v>23</v>
      </c>
      <c r="N1038">
        <f>_xlfn.RANK.EQ(I1038,I$6:I3532,0)</f>
        <v>2472</v>
      </c>
    </row>
    <row r="1039" spans="2:14" ht="14.25" customHeight="1">
      <c r="B1039" s="4" t="s">
        <v>535</v>
      </c>
      <c r="C1039" s="4" t="s">
        <v>993</v>
      </c>
      <c r="D1039" s="4" t="s">
        <v>994</v>
      </c>
      <c r="E1039" s="13">
        <f t="shared" si="37"/>
        <v>550</v>
      </c>
      <c r="F1039" s="6">
        <v>150</v>
      </c>
      <c r="G1039" s="12" t="s">
        <v>715</v>
      </c>
      <c r="H1039" s="12" t="s">
        <v>1086</v>
      </c>
      <c r="I1039" s="10">
        <v>41250</v>
      </c>
      <c r="J1039" s="11">
        <v>0.5</v>
      </c>
      <c r="K1039" s="13">
        <f t="shared" si="36"/>
        <v>82500</v>
      </c>
      <c r="L1039" s="4" t="s">
        <v>31</v>
      </c>
      <c r="M1039">
        <f>_xlfn.RANK.EQ(I1039,I$6:I3533,1)</f>
        <v>428</v>
      </c>
      <c r="N1039">
        <f>_xlfn.RANK.EQ(I1039,I$6:I3533,0)</f>
        <v>2058</v>
      </c>
    </row>
    <row r="1040" spans="2:14" ht="14.25" customHeight="1">
      <c r="B1040" s="4" t="s">
        <v>535</v>
      </c>
      <c r="C1040" s="4" t="s">
        <v>993</v>
      </c>
      <c r="D1040" s="4" t="s">
        <v>994</v>
      </c>
      <c r="E1040" s="13">
        <f t="shared" si="37"/>
        <v>400</v>
      </c>
      <c r="F1040" s="6">
        <v>400</v>
      </c>
      <c r="G1040" s="12" t="s">
        <v>717</v>
      </c>
      <c r="H1040" s="12" t="s">
        <v>1087</v>
      </c>
      <c r="I1040" s="10">
        <v>64000</v>
      </c>
      <c r="J1040" s="11">
        <v>0.4</v>
      </c>
      <c r="K1040" s="13">
        <f t="shared" si="36"/>
        <v>160000</v>
      </c>
      <c r="L1040" s="4" t="s">
        <v>31</v>
      </c>
      <c r="M1040">
        <f>_xlfn.RANK.EQ(I1040,I$6:I3534,1)</f>
        <v>890</v>
      </c>
      <c r="N1040">
        <f>_xlfn.RANK.EQ(I1040,I$6:I3534,0)</f>
        <v>1602</v>
      </c>
    </row>
    <row r="1041" spans="2:14" ht="14.25" customHeight="1">
      <c r="B1041" s="4" t="s">
        <v>535</v>
      </c>
      <c r="C1041" s="4" t="s">
        <v>993</v>
      </c>
      <c r="D1041" s="4" t="s">
        <v>994</v>
      </c>
      <c r="E1041" s="13">
        <f t="shared" si="37"/>
        <v>350</v>
      </c>
      <c r="F1041" s="6">
        <v>150</v>
      </c>
      <c r="G1041" s="12" t="s">
        <v>521</v>
      </c>
      <c r="H1041" s="12" t="s">
        <v>1087</v>
      </c>
      <c r="I1041" s="10">
        <v>18375</v>
      </c>
      <c r="J1041" s="11">
        <v>0.35</v>
      </c>
      <c r="K1041" s="13">
        <f t="shared" si="36"/>
        <v>52500</v>
      </c>
      <c r="L1041" s="4" t="s">
        <v>31</v>
      </c>
      <c r="M1041">
        <f>_xlfn.RANK.EQ(I1041,I$6:I3535,1)</f>
        <v>87</v>
      </c>
      <c r="N1041">
        <f>_xlfn.RANK.EQ(I1041,I$6:I3535,0)</f>
        <v>2406</v>
      </c>
    </row>
    <row r="1042" spans="2:14" ht="14.25" customHeight="1">
      <c r="B1042" s="4" t="s">
        <v>535</v>
      </c>
      <c r="C1042" s="4" t="s">
        <v>993</v>
      </c>
      <c r="D1042" s="4" t="s">
        <v>994</v>
      </c>
      <c r="E1042" s="13">
        <f t="shared" si="37"/>
        <v>300</v>
      </c>
      <c r="F1042" s="6">
        <v>175</v>
      </c>
      <c r="G1042" s="12" t="s">
        <v>674</v>
      </c>
      <c r="H1042" s="12" t="s">
        <v>1087</v>
      </c>
      <c r="I1042" s="10">
        <v>18375</v>
      </c>
      <c r="J1042" s="11">
        <v>0.35</v>
      </c>
      <c r="K1042" s="13">
        <f t="shared" si="36"/>
        <v>52500</v>
      </c>
      <c r="L1042" s="4" t="s">
        <v>31</v>
      </c>
      <c r="M1042">
        <f>_xlfn.RANK.EQ(I1042,I$6:I3536,1)</f>
        <v>87</v>
      </c>
      <c r="N1042">
        <f>_xlfn.RANK.EQ(I1042,I$6:I3536,0)</f>
        <v>2406</v>
      </c>
    </row>
    <row r="1043" spans="2:14" ht="14.25" customHeight="1">
      <c r="B1043" s="4" t="s">
        <v>535</v>
      </c>
      <c r="C1043" s="4" t="s">
        <v>993</v>
      </c>
      <c r="D1043" s="4" t="s">
        <v>994</v>
      </c>
      <c r="E1043" s="13">
        <f t="shared" si="37"/>
        <v>300</v>
      </c>
      <c r="F1043" s="6">
        <v>150</v>
      </c>
      <c r="G1043" s="12" t="s">
        <v>720</v>
      </c>
      <c r="H1043" s="12" t="s">
        <v>1086</v>
      </c>
      <c r="I1043" s="10">
        <v>18000</v>
      </c>
      <c r="J1043" s="11">
        <v>0.4</v>
      </c>
      <c r="K1043" s="13">
        <f t="shared" si="36"/>
        <v>45000</v>
      </c>
      <c r="L1043" s="4" t="s">
        <v>31</v>
      </c>
      <c r="M1043">
        <f>_xlfn.RANK.EQ(I1043,I$6:I3537,1)</f>
        <v>84</v>
      </c>
      <c r="N1043">
        <f>_xlfn.RANK.EQ(I1043,I$6:I3537,0)</f>
        <v>2410</v>
      </c>
    </row>
    <row r="1044" spans="2:14" ht="14.25" customHeight="1">
      <c r="B1044" s="4" t="s">
        <v>535</v>
      </c>
      <c r="C1044" s="4" t="s">
        <v>993</v>
      </c>
      <c r="D1044" s="4" t="s">
        <v>994</v>
      </c>
      <c r="E1044" s="13">
        <f t="shared" si="37"/>
        <v>450</v>
      </c>
      <c r="F1044" s="6">
        <v>150</v>
      </c>
      <c r="G1044" s="12" t="s">
        <v>501</v>
      </c>
      <c r="H1044" s="12" t="s">
        <v>1087</v>
      </c>
      <c r="I1044" s="10">
        <v>23625</v>
      </c>
      <c r="J1044" s="11">
        <v>0.35</v>
      </c>
      <c r="K1044" s="13">
        <f t="shared" si="36"/>
        <v>67500</v>
      </c>
      <c r="L1044" s="4" t="s">
        <v>31</v>
      </c>
      <c r="M1044">
        <f>_xlfn.RANK.EQ(I1044,I$6:I3538,1)</f>
        <v>142</v>
      </c>
      <c r="N1044">
        <f>_xlfn.RANK.EQ(I1044,I$6:I3538,0)</f>
        <v>2351</v>
      </c>
    </row>
    <row r="1045" spans="2:14" ht="14.25" customHeight="1">
      <c r="B1045" s="4" t="s">
        <v>535</v>
      </c>
      <c r="C1045" s="4" t="s">
        <v>993</v>
      </c>
      <c r="D1045" s="4" t="s">
        <v>994</v>
      </c>
      <c r="E1045" s="13">
        <f t="shared" si="37"/>
        <v>500</v>
      </c>
      <c r="F1045" s="6">
        <v>325</v>
      </c>
      <c r="G1045" s="12" t="s">
        <v>478</v>
      </c>
      <c r="H1045" s="12" t="s">
        <v>1086</v>
      </c>
      <c r="I1045" s="10">
        <v>81250</v>
      </c>
      <c r="J1045" s="11">
        <v>0.5</v>
      </c>
      <c r="K1045" s="13">
        <f t="shared" si="36"/>
        <v>162500</v>
      </c>
      <c r="L1045" s="4" t="s">
        <v>31</v>
      </c>
      <c r="M1045">
        <f>_xlfn.RANK.EQ(I1045,I$6:I3539,1)</f>
        <v>1218</v>
      </c>
      <c r="N1045">
        <f>_xlfn.RANK.EQ(I1045,I$6:I3539,0)</f>
        <v>1272</v>
      </c>
    </row>
    <row r="1046" spans="2:14" ht="14.25" customHeight="1">
      <c r="B1046" s="4" t="s">
        <v>535</v>
      </c>
      <c r="C1046" s="4" t="s">
        <v>993</v>
      </c>
      <c r="D1046" s="4" t="s">
        <v>994</v>
      </c>
      <c r="E1046" s="13">
        <f t="shared" si="37"/>
        <v>450</v>
      </c>
      <c r="F1046" s="6">
        <v>550</v>
      </c>
      <c r="G1046" s="12" t="s">
        <v>132</v>
      </c>
      <c r="H1046" s="12" t="s">
        <v>1086</v>
      </c>
      <c r="I1046" s="10">
        <v>99000</v>
      </c>
      <c r="J1046" s="11">
        <v>0.4</v>
      </c>
      <c r="K1046" s="13">
        <f t="shared" si="36"/>
        <v>247500</v>
      </c>
      <c r="L1046" s="4" t="s">
        <v>31</v>
      </c>
      <c r="M1046">
        <f>_xlfn.RANK.EQ(I1046,I$6:I3540,1)</f>
        <v>1515</v>
      </c>
      <c r="N1046">
        <f>_xlfn.RANK.EQ(I1046,I$6:I3540,0)</f>
        <v>973</v>
      </c>
    </row>
    <row r="1047" spans="2:14" ht="14.25" customHeight="1">
      <c r="B1047" s="4" t="s">
        <v>535</v>
      </c>
      <c r="C1047" s="4" t="s">
        <v>993</v>
      </c>
      <c r="D1047" s="4" t="s">
        <v>994</v>
      </c>
      <c r="E1047" s="13">
        <f t="shared" si="37"/>
        <v>400.00000000000006</v>
      </c>
      <c r="F1047" s="6">
        <v>300</v>
      </c>
      <c r="G1047" s="12" t="s">
        <v>724</v>
      </c>
      <c r="H1047" s="12" t="s">
        <v>1088</v>
      </c>
      <c r="I1047" s="10">
        <v>42000</v>
      </c>
      <c r="J1047" s="11">
        <v>0.35</v>
      </c>
      <c r="K1047" s="13">
        <f t="shared" si="36"/>
        <v>120000.00000000001</v>
      </c>
      <c r="L1047" s="4" t="s">
        <v>31</v>
      </c>
      <c r="M1047">
        <f>_xlfn.RANK.EQ(I1047,I$6:I3541,1)</f>
        <v>443</v>
      </c>
      <c r="N1047">
        <f>_xlfn.RANK.EQ(I1047,I$6:I3541,0)</f>
        <v>2043</v>
      </c>
    </row>
    <row r="1048" spans="2:14" ht="14.25" customHeight="1">
      <c r="B1048" s="4" t="s">
        <v>535</v>
      </c>
      <c r="C1048" s="4" t="s">
        <v>993</v>
      </c>
      <c r="D1048" s="4" t="s">
        <v>994</v>
      </c>
      <c r="E1048" s="13">
        <f t="shared" si="37"/>
        <v>350</v>
      </c>
      <c r="F1048" s="6">
        <v>225</v>
      </c>
      <c r="G1048" s="12" t="s">
        <v>143</v>
      </c>
      <c r="H1048" s="12" t="s">
        <v>1087</v>
      </c>
      <c r="I1048" s="10">
        <v>27562.5</v>
      </c>
      <c r="J1048" s="11">
        <v>0.35</v>
      </c>
      <c r="K1048" s="13">
        <f t="shared" si="36"/>
        <v>78750</v>
      </c>
      <c r="L1048" s="4" t="s">
        <v>31</v>
      </c>
      <c r="M1048">
        <f>_xlfn.RANK.EQ(I1048,I$6:I3542,1)</f>
        <v>208</v>
      </c>
      <c r="N1048">
        <f>_xlfn.RANK.EQ(I1048,I$6:I3542,0)</f>
        <v>2280</v>
      </c>
    </row>
    <row r="1049" spans="2:14" ht="14.25" customHeight="1">
      <c r="B1049" s="4" t="s">
        <v>535</v>
      </c>
      <c r="C1049" s="4" t="s">
        <v>993</v>
      </c>
      <c r="D1049" s="4" t="s">
        <v>994</v>
      </c>
      <c r="E1049" s="13">
        <f t="shared" si="37"/>
        <v>350</v>
      </c>
      <c r="F1049" s="6">
        <v>175</v>
      </c>
      <c r="G1049" s="12" t="s">
        <v>33</v>
      </c>
      <c r="H1049" s="12" t="s">
        <v>1087</v>
      </c>
      <c r="I1049" s="10">
        <v>24500</v>
      </c>
      <c r="J1049" s="11">
        <v>0.4</v>
      </c>
      <c r="K1049" s="13">
        <f t="shared" si="36"/>
        <v>61250</v>
      </c>
      <c r="L1049" s="4" t="s">
        <v>31</v>
      </c>
      <c r="M1049">
        <f>_xlfn.RANK.EQ(I1049,I$6:I3543,1)</f>
        <v>163</v>
      </c>
      <c r="N1049">
        <f>_xlfn.RANK.EQ(I1049,I$6:I3543,0)</f>
        <v>2329</v>
      </c>
    </row>
    <row r="1050" spans="2:14" ht="14.25" customHeight="1">
      <c r="B1050" s="4" t="s">
        <v>535</v>
      </c>
      <c r="C1050" s="4" t="s">
        <v>993</v>
      </c>
      <c r="D1050" s="4" t="s">
        <v>994</v>
      </c>
      <c r="E1050" s="13">
        <f t="shared" si="37"/>
        <v>450</v>
      </c>
      <c r="F1050" s="6">
        <v>175</v>
      </c>
      <c r="G1050" s="12" t="s">
        <v>93</v>
      </c>
      <c r="H1050" s="12" t="s">
        <v>1087</v>
      </c>
      <c r="I1050" s="10">
        <v>27562.5</v>
      </c>
      <c r="J1050" s="11">
        <v>0.35</v>
      </c>
      <c r="K1050" s="13">
        <f t="shared" si="36"/>
        <v>78750</v>
      </c>
      <c r="L1050" s="4" t="s">
        <v>31</v>
      </c>
      <c r="M1050">
        <f>_xlfn.RANK.EQ(I1050,I$6:I3544,1)</f>
        <v>208</v>
      </c>
      <c r="N1050">
        <f>_xlfn.RANK.EQ(I1050,I$6:I3544,0)</f>
        <v>2280</v>
      </c>
    </row>
    <row r="1051" spans="2:14" ht="14.25" customHeight="1">
      <c r="B1051" s="4" t="s">
        <v>535</v>
      </c>
      <c r="C1051" s="4" t="s">
        <v>993</v>
      </c>
      <c r="D1051" s="4" t="s">
        <v>994</v>
      </c>
      <c r="E1051" s="13">
        <f t="shared" si="37"/>
        <v>500</v>
      </c>
      <c r="F1051" s="6">
        <v>350</v>
      </c>
      <c r="G1051" s="12" t="s">
        <v>302</v>
      </c>
      <c r="H1051" s="12" t="s">
        <v>1086</v>
      </c>
      <c r="I1051" s="10">
        <v>87500</v>
      </c>
      <c r="J1051" s="11">
        <v>0.5</v>
      </c>
      <c r="K1051" s="13">
        <f t="shared" si="36"/>
        <v>175000</v>
      </c>
      <c r="L1051" s="4" t="s">
        <v>31</v>
      </c>
      <c r="M1051">
        <f>_xlfn.RANK.EQ(I1051,I$6:I3545,1)</f>
        <v>1344</v>
      </c>
      <c r="N1051">
        <f>_xlfn.RANK.EQ(I1051,I$6:I3545,0)</f>
        <v>1145</v>
      </c>
    </row>
    <row r="1052" spans="2:14" ht="14.25" customHeight="1">
      <c r="B1052" s="4" t="s">
        <v>535</v>
      </c>
      <c r="C1052" s="4" t="s">
        <v>993</v>
      </c>
      <c r="D1052" s="4" t="s">
        <v>994</v>
      </c>
      <c r="E1052" s="13">
        <f t="shared" si="37"/>
        <v>450</v>
      </c>
      <c r="F1052" s="6">
        <v>500</v>
      </c>
      <c r="G1052" s="12" t="s">
        <v>66</v>
      </c>
      <c r="H1052" s="12" t="s">
        <v>1087</v>
      </c>
      <c r="I1052" s="10">
        <v>90000</v>
      </c>
      <c r="J1052" s="11">
        <v>0.4</v>
      </c>
      <c r="K1052" s="13">
        <f t="shared" si="36"/>
        <v>225000</v>
      </c>
      <c r="L1052" s="4" t="s">
        <v>31</v>
      </c>
      <c r="M1052">
        <f>_xlfn.RANK.EQ(I1052,I$6:I3546,1)</f>
        <v>1375</v>
      </c>
      <c r="N1052">
        <f>_xlfn.RANK.EQ(I1052,I$6:I3546,0)</f>
        <v>1101</v>
      </c>
    </row>
    <row r="1053" spans="2:14" ht="14.25" customHeight="1">
      <c r="B1053" s="4" t="s">
        <v>535</v>
      </c>
      <c r="C1053" s="4" t="s">
        <v>993</v>
      </c>
      <c r="D1053" s="4" t="s">
        <v>994</v>
      </c>
      <c r="E1053" s="13">
        <f t="shared" si="37"/>
        <v>450.00000000000006</v>
      </c>
      <c r="F1053" s="6">
        <v>275</v>
      </c>
      <c r="G1053" s="12" t="s">
        <v>97</v>
      </c>
      <c r="H1053" s="12" t="s">
        <v>1086</v>
      </c>
      <c r="I1053" s="10">
        <v>43312.5</v>
      </c>
      <c r="J1053" s="11">
        <v>0.35</v>
      </c>
      <c r="K1053" s="13">
        <f t="shared" si="36"/>
        <v>123750.00000000001</v>
      </c>
      <c r="L1053" s="4" t="s">
        <v>31</v>
      </c>
      <c r="M1053">
        <f>_xlfn.RANK.EQ(I1053,I$6:I3547,1)</f>
        <v>468</v>
      </c>
      <c r="N1053">
        <f>_xlfn.RANK.EQ(I1053,I$6:I3547,0)</f>
        <v>2021</v>
      </c>
    </row>
    <row r="1054" spans="2:14" ht="14.25" customHeight="1">
      <c r="B1054" s="4" t="s">
        <v>535</v>
      </c>
      <c r="C1054" s="4" t="s">
        <v>993</v>
      </c>
      <c r="D1054" s="4" t="s">
        <v>994</v>
      </c>
      <c r="E1054" s="13">
        <f t="shared" si="37"/>
        <v>400</v>
      </c>
      <c r="F1054" s="6">
        <v>200</v>
      </c>
      <c r="G1054" s="12" t="s">
        <v>217</v>
      </c>
      <c r="H1054" s="12" t="s">
        <v>1087</v>
      </c>
      <c r="I1054" s="10">
        <v>28000</v>
      </c>
      <c r="J1054" s="11">
        <v>0.35</v>
      </c>
      <c r="K1054" s="13">
        <f t="shared" si="36"/>
        <v>80000</v>
      </c>
      <c r="L1054" s="4" t="s">
        <v>31</v>
      </c>
      <c r="M1054">
        <f>_xlfn.RANK.EQ(I1054,I$6:I3548,1)</f>
        <v>217</v>
      </c>
      <c r="N1054">
        <f>_xlfn.RANK.EQ(I1054,I$6:I3548,0)</f>
        <v>2266</v>
      </c>
    </row>
    <row r="1055" spans="2:14" ht="14.25" customHeight="1">
      <c r="B1055" s="4" t="s">
        <v>535</v>
      </c>
      <c r="C1055" s="4" t="s">
        <v>993</v>
      </c>
      <c r="D1055" s="4" t="s">
        <v>994</v>
      </c>
      <c r="E1055" s="13">
        <f t="shared" si="37"/>
        <v>300</v>
      </c>
      <c r="F1055" s="6">
        <v>125</v>
      </c>
      <c r="G1055" s="12" t="s">
        <v>730</v>
      </c>
      <c r="H1055" s="12" t="s">
        <v>1088</v>
      </c>
      <c r="I1055" s="10">
        <v>15000</v>
      </c>
      <c r="J1055" s="11">
        <v>0.4</v>
      </c>
      <c r="K1055" s="13">
        <f t="shared" si="36"/>
        <v>37500</v>
      </c>
      <c r="L1055" s="4" t="s">
        <v>31</v>
      </c>
      <c r="M1055">
        <f>_xlfn.RANK.EQ(I1055,I$6:I3549,1)</f>
        <v>57</v>
      </c>
      <c r="N1055">
        <f>_xlfn.RANK.EQ(I1055,I$6:I3549,0)</f>
        <v>2435</v>
      </c>
    </row>
    <row r="1056" spans="2:14" ht="14.25" customHeight="1">
      <c r="B1056" s="4" t="s">
        <v>535</v>
      </c>
      <c r="C1056" s="4" t="s">
        <v>993</v>
      </c>
      <c r="D1056" s="4" t="s">
        <v>994</v>
      </c>
      <c r="E1056" s="13">
        <f t="shared" si="37"/>
        <v>400</v>
      </c>
      <c r="F1056" s="6">
        <v>100</v>
      </c>
      <c r="G1056" s="12" t="s">
        <v>215</v>
      </c>
      <c r="H1056" s="12" t="s">
        <v>1087</v>
      </c>
      <c r="I1056" s="10">
        <v>14000</v>
      </c>
      <c r="J1056" s="11">
        <v>0.35</v>
      </c>
      <c r="K1056" s="13">
        <f t="shared" si="36"/>
        <v>40000</v>
      </c>
      <c r="L1056" s="4" t="s">
        <v>31</v>
      </c>
      <c r="M1056">
        <f>_xlfn.RANK.EQ(I1056,I$6:I3550,1)</f>
        <v>55</v>
      </c>
      <c r="N1056">
        <f>_xlfn.RANK.EQ(I1056,I$6:I3550,0)</f>
        <v>2440</v>
      </c>
    </row>
    <row r="1057" spans="2:14" ht="14.25" customHeight="1">
      <c r="B1057" s="4" t="s">
        <v>535</v>
      </c>
      <c r="C1057" s="4" t="s">
        <v>993</v>
      </c>
      <c r="D1057" s="4" t="s">
        <v>994</v>
      </c>
      <c r="E1057" s="13">
        <f t="shared" si="37"/>
        <v>450</v>
      </c>
      <c r="F1057" s="6">
        <v>275</v>
      </c>
      <c r="G1057" s="12" t="s">
        <v>63</v>
      </c>
      <c r="H1057" s="12" t="s">
        <v>1087</v>
      </c>
      <c r="I1057" s="10">
        <v>61875</v>
      </c>
      <c r="J1057" s="11">
        <v>0.5</v>
      </c>
      <c r="K1057" s="13">
        <f t="shared" si="36"/>
        <v>123750</v>
      </c>
      <c r="L1057" s="4" t="s">
        <v>31</v>
      </c>
      <c r="M1057">
        <f>_xlfn.RANK.EQ(I1057,I$6:I3551,1)</f>
        <v>839</v>
      </c>
      <c r="N1057">
        <f>_xlfn.RANK.EQ(I1057,I$6:I3551,0)</f>
        <v>1650</v>
      </c>
    </row>
    <row r="1058" spans="2:14" ht="14.25" customHeight="1">
      <c r="B1058" s="4" t="s">
        <v>535</v>
      </c>
      <c r="C1058" s="4" t="s">
        <v>993</v>
      </c>
      <c r="D1058" s="4" t="s">
        <v>994</v>
      </c>
      <c r="E1058" s="13">
        <f t="shared" si="37"/>
        <v>400</v>
      </c>
      <c r="F1058" s="6">
        <v>400</v>
      </c>
      <c r="G1058" s="12" t="s">
        <v>240</v>
      </c>
      <c r="H1058" s="12" t="s">
        <v>1087</v>
      </c>
      <c r="I1058" s="10">
        <v>64000</v>
      </c>
      <c r="J1058" s="11">
        <v>0.4</v>
      </c>
      <c r="K1058" s="13">
        <f t="shared" si="36"/>
        <v>160000</v>
      </c>
      <c r="L1058" s="4" t="s">
        <v>31</v>
      </c>
      <c r="M1058">
        <f>_xlfn.RANK.EQ(I1058,I$6:I3552,1)</f>
        <v>890</v>
      </c>
      <c r="N1058">
        <f>_xlfn.RANK.EQ(I1058,I$6:I3552,0)</f>
        <v>1602</v>
      </c>
    </row>
    <row r="1059" spans="2:14" ht="14.25" customHeight="1">
      <c r="B1059" s="4" t="s">
        <v>535</v>
      </c>
      <c r="C1059" s="4" t="s">
        <v>993</v>
      </c>
      <c r="D1059" s="4" t="s">
        <v>994</v>
      </c>
      <c r="E1059" s="13">
        <f t="shared" si="37"/>
        <v>350</v>
      </c>
      <c r="F1059" s="6">
        <v>200</v>
      </c>
      <c r="G1059" s="12" t="s">
        <v>734</v>
      </c>
      <c r="H1059" s="12" t="s">
        <v>1089</v>
      </c>
      <c r="I1059" s="10">
        <v>24500</v>
      </c>
      <c r="J1059" s="11">
        <v>0.35</v>
      </c>
      <c r="K1059" s="13">
        <f t="shared" si="36"/>
        <v>70000</v>
      </c>
      <c r="L1059" s="4" t="s">
        <v>31</v>
      </c>
      <c r="M1059">
        <f>_xlfn.RANK.EQ(I1059,I$6:I3553,1)</f>
        <v>163</v>
      </c>
      <c r="N1059">
        <f>_xlfn.RANK.EQ(I1059,I$6:I3553,0)</f>
        <v>2329</v>
      </c>
    </row>
    <row r="1060" spans="2:14" ht="14.25" customHeight="1">
      <c r="B1060" s="4" t="s">
        <v>535</v>
      </c>
      <c r="C1060" s="4" t="s">
        <v>993</v>
      </c>
      <c r="D1060" s="4" t="s">
        <v>994</v>
      </c>
      <c r="E1060" s="13">
        <f t="shared" si="37"/>
        <v>200</v>
      </c>
      <c r="F1060" s="6">
        <v>100</v>
      </c>
      <c r="G1060" s="12" t="s">
        <v>213</v>
      </c>
      <c r="H1060" s="12" t="s">
        <v>1087</v>
      </c>
      <c r="I1060" s="10">
        <v>7000</v>
      </c>
      <c r="J1060" s="11">
        <v>0.35</v>
      </c>
      <c r="K1060" s="13">
        <f t="shared" si="36"/>
        <v>20000</v>
      </c>
      <c r="L1060" s="4" t="s">
        <v>31</v>
      </c>
      <c r="M1060">
        <f>_xlfn.RANK.EQ(I1060,I$6:I3554,1)</f>
        <v>15</v>
      </c>
      <c r="N1060">
        <f>_xlfn.RANK.EQ(I1060,I$6:I3554,0)</f>
        <v>2480</v>
      </c>
    </row>
    <row r="1061" spans="2:14" ht="14.25" customHeight="1">
      <c r="B1061" s="4" t="s">
        <v>535</v>
      </c>
      <c r="C1061" s="4" t="s">
        <v>993</v>
      </c>
      <c r="D1061" s="4" t="s">
        <v>994</v>
      </c>
      <c r="E1061" s="13">
        <f t="shared" si="37"/>
        <v>200</v>
      </c>
      <c r="F1061" s="6">
        <v>75</v>
      </c>
      <c r="G1061" s="12" t="s">
        <v>737</v>
      </c>
      <c r="H1061" s="12" t="s">
        <v>1088</v>
      </c>
      <c r="I1061" s="10">
        <v>6000</v>
      </c>
      <c r="J1061" s="11">
        <v>0.4</v>
      </c>
      <c r="K1061" s="13">
        <f t="shared" si="36"/>
        <v>15000</v>
      </c>
      <c r="L1061" s="4" t="s">
        <v>31</v>
      </c>
      <c r="M1061">
        <f>_xlfn.RANK.EQ(I1061,I$6:I3555,1)</f>
        <v>12</v>
      </c>
      <c r="N1061">
        <f>_xlfn.RANK.EQ(I1061,I$6:I3555,0)</f>
        <v>2483</v>
      </c>
    </row>
    <row r="1062" spans="2:14" ht="14.25" customHeight="1">
      <c r="B1062" s="4" t="s">
        <v>535</v>
      </c>
      <c r="C1062" s="4" t="s">
        <v>993</v>
      </c>
      <c r="D1062" s="4" t="s">
        <v>994</v>
      </c>
      <c r="E1062" s="13">
        <f t="shared" si="37"/>
        <v>300</v>
      </c>
      <c r="F1062" s="6">
        <v>75</v>
      </c>
      <c r="G1062" s="12" t="s">
        <v>59</v>
      </c>
      <c r="H1062" s="12" t="s">
        <v>1087</v>
      </c>
      <c r="I1062" s="10">
        <v>7875</v>
      </c>
      <c r="J1062" s="11">
        <v>0.35</v>
      </c>
      <c r="K1062" s="13">
        <f t="shared" si="36"/>
        <v>22500</v>
      </c>
      <c r="L1062" s="4" t="s">
        <v>31</v>
      </c>
      <c r="M1062">
        <f>_xlfn.RANK.EQ(I1062,I$6:I3556,1)</f>
        <v>18</v>
      </c>
      <c r="N1062">
        <f>_xlfn.RANK.EQ(I1062,I$6:I3556,0)</f>
        <v>2475</v>
      </c>
    </row>
    <row r="1063" spans="2:14" ht="14.25" customHeight="1">
      <c r="B1063" s="4" t="s">
        <v>535</v>
      </c>
      <c r="C1063" s="4" t="s">
        <v>993</v>
      </c>
      <c r="D1063" s="4" t="s">
        <v>994</v>
      </c>
      <c r="E1063" s="13">
        <f t="shared" si="37"/>
        <v>350</v>
      </c>
      <c r="F1063" s="6">
        <v>150</v>
      </c>
      <c r="G1063" s="12" t="s">
        <v>450</v>
      </c>
      <c r="H1063" s="12" t="s">
        <v>1086</v>
      </c>
      <c r="I1063" s="10">
        <v>26250</v>
      </c>
      <c r="J1063" s="11">
        <v>0.5</v>
      </c>
      <c r="K1063" s="13">
        <f t="shared" si="36"/>
        <v>52500</v>
      </c>
      <c r="L1063" s="4" t="s">
        <v>31</v>
      </c>
      <c r="M1063">
        <f>_xlfn.RANK.EQ(I1063,I$6:I3557,1)</f>
        <v>185</v>
      </c>
      <c r="N1063">
        <f>_xlfn.RANK.EQ(I1063,I$6:I3557,0)</f>
        <v>2301</v>
      </c>
    </row>
    <row r="1064" spans="2:14" ht="14.25" customHeight="1">
      <c r="B1064" s="4" t="s">
        <v>535</v>
      </c>
      <c r="C1064" s="4" t="s">
        <v>993</v>
      </c>
      <c r="D1064" s="4" t="s">
        <v>994</v>
      </c>
      <c r="E1064" s="13">
        <f t="shared" si="37"/>
        <v>400</v>
      </c>
      <c r="F1064" s="6">
        <v>325</v>
      </c>
      <c r="G1064" s="12" t="s">
        <v>740</v>
      </c>
      <c r="H1064" s="12" t="s">
        <v>1087</v>
      </c>
      <c r="I1064" s="10">
        <v>52000</v>
      </c>
      <c r="J1064" s="11">
        <v>0.4</v>
      </c>
      <c r="K1064" s="13">
        <f t="shared" si="36"/>
        <v>130000</v>
      </c>
      <c r="L1064" s="4" t="s">
        <v>31</v>
      </c>
      <c r="M1064">
        <f>_xlfn.RANK.EQ(I1064,I$6:I3558,1)</f>
        <v>632</v>
      </c>
      <c r="N1064">
        <f>_xlfn.RANK.EQ(I1064,I$6:I3558,0)</f>
        <v>1862</v>
      </c>
    </row>
    <row r="1065" spans="2:14" ht="14.25" customHeight="1">
      <c r="B1065" s="4" t="s">
        <v>535</v>
      </c>
      <c r="C1065" s="4" t="s">
        <v>993</v>
      </c>
      <c r="D1065" s="4" t="s">
        <v>994</v>
      </c>
      <c r="E1065" s="13">
        <f t="shared" si="37"/>
        <v>300</v>
      </c>
      <c r="F1065" s="6">
        <v>150</v>
      </c>
      <c r="G1065" s="12" t="s">
        <v>276</v>
      </c>
      <c r="H1065" s="12" t="s">
        <v>1087</v>
      </c>
      <c r="I1065" s="10">
        <v>15750</v>
      </c>
      <c r="J1065" s="11">
        <v>0.35</v>
      </c>
      <c r="K1065" s="13">
        <f t="shared" si="36"/>
        <v>45000</v>
      </c>
      <c r="L1065" s="4" t="s">
        <v>31</v>
      </c>
      <c r="M1065">
        <f>_xlfn.RANK.EQ(I1065,I$6:I3559,1)</f>
        <v>65</v>
      </c>
      <c r="N1065">
        <f>_xlfn.RANK.EQ(I1065,I$6:I3559,0)</f>
        <v>2425</v>
      </c>
    </row>
    <row r="1066" spans="2:14" ht="14.25" customHeight="1">
      <c r="B1066" s="4" t="s">
        <v>535</v>
      </c>
      <c r="C1066" s="4" t="s">
        <v>993</v>
      </c>
      <c r="D1066" s="4" t="s">
        <v>994</v>
      </c>
      <c r="E1066" s="13">
        <f t="shared" si="37"/>
        <v>300.00000000000006</v>
      </c>
      <c r="F1066" s="6">
        <v>50</v>
      </c>
      <c r="G1066" s="12" t="s">
        <v>37</v>
      </c>
      <c r="H1066" s="12" t="s">
        <v>1086</v>
      </c>
      <c r="I1066" s="10">
        <v>5250</v>
      </c>
      <c r="J1066" s="11">
        <v>0.35</v>
      </c>
      <c r="K1066" s="13">
        <f t="shared" si="36"/>
        <v>15000.000000000002</v>
      </c>
      <c r="L1066" s="4" t="s">
        <v>31</v>
      </c>
      <c r="M1066">
        <f>_xlfn.RANK.EQ(I1066,I$6:I3560,1)</f>
        <v>10</v>
      </c>
      <c r="N1066">
        <f>_xlfn.RANK.EQ(I1066,I$6:I3560,0)</f>
        <v>2485</v>
      </c>
    </row>
    <row r="1067" spans="2:14" ht="14.25" customHeight="1">
      <c r="B1067" s="4" t="s">
        <v>535</v>
      </c>
      <c r="C1067" s="4" t="s">
        <v>993</v>
      </c>
      <c r="D1067" s="4" t="s">
        <v>994</v>
      </c>
      <c r="E1067" s="13">
        <f t="shared" si="37"/>
        <v>300</v>
      </c>
      <c r="F1067" s="6">
        <v>25</v>
      </c>
      <c r="G1067" s="12" t="s">
        <v>279</v>
      </c>
      <c r="H1067" s="12" t="s">
        <v>1087</v>
      </c>
      <c r="I1067" s="10">
        <v>3000</v>
      </c>
      <c r="J1067" s="11">
        <v>0.4</v>
      </c>
      <c r="K1067" s="13">
        <f t="shared" si="36"/>
        <v>7500</v>
      </c>
      <c r="L1067" s="4" t="s">
        <v>31</v>
      </c>
      <c r="M1067">
        <f>_xlfn.RANK.EQ(I1067,I$6:I3561,1)</f>
        <v>3</v>
      </c>
      <c r="N1067">
        <f>_xlfn.RANK.EQ(I1067,I$6:I3561,0)</f>
        <v>2493</v>
      </c>
    </row>
    <row r="1068" spans="2:14" ht="14.25" customHeight="1">
      <c r="B1068" s="4" t="s">
        <v>535</v>
      </c>
      <c r="C1068" s="4" t="s">
        <v>993</v>
      </c>
      <c r="D1068" s="4" t="s">
        <v>994</v>
      </c>
      <c r="E1068" s="13">
        <f t="shared" si="37"/>
        <v>400</v>
      </c>
      <c r="F1068" s="6">
        <v>25</v>
      </c>
      <c r="G1068" s="12" t="s">
        <v>745</v>
      </c>
      <c r="H1068" s="12" t="s">
        <v>1086</v>
      </c>
      <c r="I1068" s="10">
        <v>3500</v>
      </c>
      <c r="J1068" s="11">
        <v>0.35</v>
      </c>
      <c r="K1068" s="13">
        <f t="shared" si="36"/>
        <v>10000</v>
      </c>
      <c r="L1068" s="4" t="s">
        <v>31</v>
      </c>
      <c r="M1068">
        <f>_xlfn.RANK.EQ(I1068,I$6:I3562,1)</f>
        <v>6</v>
      </c>
      <c r="N1068">
        <f>_xlfn.RANK.EQ(I1068,I$6:I3562,0)</f>
        <v>2489</v>
      </c>
    </row>
    <row r="1069" spans="2:14" ht="14.25" customHeight="1">
      <c r="B1069" s="4" t="s">
        <v>535</v>
      </c>
      <c r="C1069" s="4" t="s">
        <v>993</v>
      </c>
      <c r="D1069" s="4" t="s">
        <v>994</v>
      </c>
      <c r="E1069" s="13">
        <f t="shared" si="37"/>
        <v>450</v>
      </c>
      <c r="F1069" s="6">
        <v>150</v>
      </c>
      <c r="G1069" s="12" t="s">
        <v>350</v>
      </c>
      <c r="H1069" s="12" t="s">
        <v>1087</v>
      </c>
      <c r="I1069" s="10">
        <v>33750</v>
      </c>
      <c r="J1069" s="11">
        <v>0.5</v>
      </c>
      <c r="K1069" s="13">
        <f t="shared" si="36"/>
        <v>67500</v>
      </c>
      <c r="L1069" s="4" t="s">
        <v>31</v>
      </c>
      <c r="M1069">
        <f>_xlfn.RANK.EQ(I1069,I$6:I3563,1)</f>
        <v>315</v>
      </c>
      <c r="N1069">
        <f>_xlfn.RANK.EQ(I1069,I$6:I3563,0)</f>
        <v>2174</v>
      </c>
    </row>
    <row r="1070" spans="2:14" ht="14.25" customHeight="1">
      <c r="B1070" s="4" t="s">
        <v>535</v>
      </c>
      <c r="C1070" s="4" t="s">
        <v>993</v>
      </c>
      <c r="D1070" s="4" t="s">
        <v>994</v>
      </c>
      <c r="E1070" s="13">
        <f t="shared" si="37"/>
        <v>400</v>
      </c>
      <c r="F1070" s="6">
        <v>300</v>
      </c>
      <c r="G1070" s="12" t="s">
        <v>748</v>
      </c>
      <c r="H1070" s="12" t="s">
        <v>1087</v>
      </c>
      <c r="I1070" s="10">
        <v>48000</v>
      </c>
      <c r="J1070" s="11">
        <v>0.4</v>
      </c>
      <c r="K1070" s="13">
        <f t="shared" si="36"/>
        <v>120000</v>
      </c>
      <c r="L1070" s="4" t="s">
        <v>31</v>
      </c>
      <c r="M1070">
        <f>_xlfn.RANK.EQ(I1070,I$6:I3564,1)</f>
        <v>555</v>
      </c>
      <c r="N1070">
        <f>_xlfn.RANK.EQ(I1070,I$6:I3564,0)</f>
        <v>1935</v>
      </c>
    </row>
    <row r="1071" spans="2:14" ht="14.25" customHeight="1">
      <c r="B1071" s="4" t="s">
        <v>535</v>
      </c>
      <c r="C1071" s="4" t="s">
        <v>993</v>
      </c>
      <c r="D1071" s="4" t="s">
        <v>994</v>
      </c>
      <c r="E1071" s="13">
        <f t="shared" si="37"/>
        <v>300</v>
      </c>
      <c r="F1071" s="6">
        <v>150</v>
      </c>
      <c r="G1071" s="12" t="s">
        <v>290</v>
      </c>
      <c r="H1071" s="12" t="s">
        <v>1088</v>
      </c>
      <c r="I1071" s="10">
        <v>15750</v>
      </c>
      <c r="J1071" s="11">
        <v>0.35</v>
      </c>
      <c r="K1071" s="13">
        <f t="shared" si="36"/>
        <v>45000</v>
      </c>
      <c r="L1071" s="4" t="s">
        <v>31</v>
      </c>
      <c r="M1071">
        <f>_xlfn.RANK.EQ(I1071,I$6:I3565,1)</f>
        <v>65</v>
      </c>
      <c r="N1071">
        <f>_xlfn.RANK.EQ(I1071,I$6:I3565,0)</f>
        <v>2425</v>
      </c>
    </row>
    <row r="1072" spans="2:14" ht="14.25" customHeight="1">
      <c r="B1072" s="4" t="s">
        <v>535</v>
      </c>
      <c r="C1072" s="4" t="s">
        <v>993</v>
      </c>
      <c r="D1072" s="4" t="s">
        <v>994</v>
      </c>
      <c r="E1072" s="13">
        <f t="shared" si="37"/>
        <v>300</v>
      </c>
      <c r="F1072" s="6">
        <v>95</v>
      </c>
      <c r="G1072" s="12" t="s">
        <v>750</v>
      </c>
      <c r="H1072" s="12" t="s">
        <v>1086</v>
      </c>
      <c r="I1072" s="10">
        <v>9975</v>
      </c>
      <c r="J1072" s="11">
        <v>0.35</v>
      </c>
      <c r="K1072" s="13">
        <f t="shared" si="36"/>
        <v>28500</v>
      </c>
      <c r="L1072" s="4" t="s">
        <v>31</v>
      </c>
      <c r="M1072">
        <f>_xlfn.RANK.EQ(I1072,I$6:I3566,1)</f>
        <v>30</v>
      </c>
      <c r="N1072">
        <f>_xlfn.RANK.EQ(I1072,I$6:I3566,0)</f>
        <v>2466</v>
      </c>
    </row>
    <row r="1073" spans="2:14" ht="14.25" customHeight="1">
      <c r="B1073" s="4" t="s">
        <v>535</v>
      </c>
      <c r="C1073" s="4" t="s">
        <v>993</v>
      </c>
      <c r="D1073" s="4" t="s">
        <v>994</v>
      </c>
      <c r="E1073" s="13">
        <f t="shared" si="37"/>
        <v>300</v>
      </c>
      <c r="F1073" s="6">
        <v>125</v>
      </c>
      <c r="G1073" s="12" t="s">
        <v>752</v>
      </c>
      <c r="H1073" s="12" t="s">
        <v>1087</v>
      </c>
      <c r="I1073" s="10">
        <v>15000</v>
      </c>
      <c r="J1073" s="11">
        <v>0.4</v>
      </c>
      <c r="K1073" s="13">
        <f t="shared" si="36"/>
        <v>37500</v>
      </c>
      <c r="L1073" s="4" t="s">
        <v>31</v>
      </c>
      <c r="M1073">
        <f>_xlfn.RANK.EQ(I1073,I$6:I3567,1)</f>
        <v>57</v>
      </c>
      <c r="N1073">
        <f>_xlfn.RANK.EQ(I1073,I$6:I3567,0)</f>
        <v>2435</v>
      </c>
    </row>
    <row r="1074" spans="2:14" ht="14.25" customHeight="1">
      <c r="B1074" s="4" t="s">
        <v>535</v>
      </c>
      <c r="C1074" s="4" t="s">
        <v>993</v>
      </c>
      <c r="D1074" s="4" t="s">
        <v>994</v>
      </c>
      <c r="E1074" s="13">
        <f t="shared" si="37"/>
        <v>500</v>
      </c>
      <c r="F1074" s="6">
        <v>100</v>
      </c>
      <c r="G1074" s="12" t="s">
        <v>754</v>
      </c>
      <c r="H1074" s="12" t="s">
        <v>1087</v>
      </c>
      <c r="I1074" s="10">
        <v>17500</v>
      </c>
      <c r="J1074" s="11">
        <v>0.35</v>
      </c>
      <c r="K1074" s="13">
        <f t="shared" si="36"/>
        <v>50000</v>
      </c>
      <c r="L1074" s="4" t="s">
        <v>31</v>
      </c>
      <c r="M1074">
        <f>_xlfn.RANK.EQ(I1074,I$6:I3568,1)</f>
        <v>81</v>
      </c>
      <c r="N1074">
        <f>_xlfn.RANK.EQ(I1074,I$6:I3568,0)</f>
        <v>2413</v>
      </c>
    </row>
    <row r="1075" spans="2:14" ht="14.25" customHeight="1">
      <c r="B1075" s="4" t="s">
        <v>535</v>
      </c>
      <c r="C1075" s="4" t="s">
        <v>993</v>
      </c>
      <c r="D1075" s="4" t="s">
        <v>994</v>
      </c>
      <c r="E1075" s="13">
        <f t="shared" si="37"/>
        <v>550</v>
      </c>
      <c r="F1075" s="6">
        <v>200</v>
      </c>
      <c r="G1075" s="12" t="s">
        <v>756</v>
      </c>
      <c r="H1075" s="12" t="s">
        <v>1088</v>
      </c>
      <c r="I1075" s="10">
        <v>55000</v>
      </c>
      <c r="J1075" s="11">
        <v>0.5</v>
      </c>
      <c r="K1075" s="13">
        <f t="shared" si="36"/>
        <v>110000</v>
      </c>
      <c r="L1075" s="4" t="s">
        <v>31</v>
      </c>
      <c r="M1075">
        <f>_xlfn.RANK.EQ(I1075,I$6:I3569,1)</f>
        <v>689</v>
      </c>
      <c r="N1075">
        <f>_xlfn.RANK.EQ(I1075,I$6:I3569,0)</f>
        <v>1801</v>
      </c>
    </row>
    <row r="1076" spans="2:14" ht="14.25" customHeight="1">
      <c r="B1076" s="4" t="s">
        <v>535</v>
      </c>
      <c r="C1076" s="4" t="s">
        <v>993</v>
      </c>
      <c r="D1076" s="4" t="s">
        <v>994</v>
      </c>
      <c r="E1076" s="13">
        <f t="shared" si="37"/>
        <v>500</v>
      </c>
      <c r="F1076" s="6">
        <v>450</v>
      </c>
      <c r="G1076" s="12" t="s">
        <v>758</v>
      </c>
      <c r="H1076" s="12" t="s">
        <v>1086</v>
      </c>
      <c r="I1076" s="10">
        <v>90000</v>
      </c>
      <c r="J1076" s="11">
        <v>0.4</v>
      </c>
      <c r="K1076" s="13">
        <f t="shared" si="36"/>
        <v>225000</v>
      </c>
      <c r="L1076" s="4" t="s">
        <v>31</v>
      </c>
      <c r="M1076">
        <f>_xlfn.RANK.EQ(I1076,I$6:I3570,1)</f>
        <v>1375</v>
      </c>
      <c r="N1076">
        <f>_xlfn.RANK.EQ(I1076,I$6:I3570,0)</f>
        <v>1101</v>
      </c>
    </row>
    <row r="1077" spans="2:14" ht="14.25" customHeight="1">
      <c r="B1077" s="4" t="s">
        <v>535</v>
      </c>
      <c r="C1077" s="4" t="s">
        <v>993</v>
      </c>
      <c r="D1077" s="4" t="s">
        <v>994</v>
      </c>
      <c r="E1077" s="13">
        <f t="shared" si="37"/>
        <v>400</v>
      </c>
      <c r="F1077" s="6">
        <v>250</v>
      </c>
      <c r="G1077" s="12" t="s">
        <v>760</v>
      </c>
      <c r="H1077" s="12" t="s">
        <v>1086</v>
      </c>
      <c r="I1077" s="10">
        <v>35000</v>
      </c>
      <c r="J1077" s="11">
        <v>0.35</v>
      </c>
      <c r="K1077" s="13">
        <f t="shared" si="36"/>
        <v>100000</v>
      </c>
      <c r="L1077" s="4" t="s">
        <v>31</v>
      </c>
      <c r="M1077">
        <f>_xlfn.RANK.EQ(I1077,I$6:I3571,1)</f>
        <v>334</v>
      </c>
      <c r="N1077">
        <f>_xlfn.RANK.EQ(I1077,I$6:I3571,0)</f>
        <v>2147</v>
      </c>
    </row>
    <row r="1078" spans="2:14" ht="14.25" customHeight="1">
      <c r="B1078" s="4" t="s">
        <v>535</v>
      </c>
      <c r="C1078" s="4" t="s">
        <v>993</v>
      </c>
      <c r="D1078" s="4" t="s">
        <v>994</v>
      </c>
      <c r="E1078" s="13">
        <f t="shared" si="37"/>
        <v>400</v>
      </c>
      <c r="F1078" s="6">
        <v>200</v>
      </c>
      <c r="G1078" s="12" t="s">
        <v>172</v>
      </c>
      <c r="H1078" s="12" t="s">
        <v>1087</v>
      </c>
      <c r="I1078" s="10">
        <v>28000</v>
      </c>
      <c r="J1078" s="11">
        <v>0.35</v>
      </c>
      <c r="K1078" s="13">
        <f t="shared" si="36"/>
        <v>80000</v>
      </c>
      <c r="L1078" s="4" t="s">
        <v>31</v>
      </c>
      <c r="M1078">
        <f>_xlfn.RANK.EQ(I1078,I$6:I3572,1)</f>
        <v>217</v>
      </c>
      <c r="N1078">
        <f>_xlfn.RANK.EQ(I1078,I$6:I3572,0)</f>
        <v>2266</v>
      </c>
    </row>
    <row r="1079" spans="2:14" ht="14.25" customHeight="1">
      <c r="B1079" s="4" t="s">
        <v>535</v>
      </c>
      <c r="C1079" s="4" t="s">
        <v>993</v>
      </c>
      <c r="D1079" s="4" t="s">
        <v>994</v>
      </c>
      <c r="E1079" s="13">
        <f t="shared" si="37"/>
        <v>400</v>
      </c>
      <c r="F1079" s="6">
        <v>150</v>
      </c>
      <c r="G1079" s="12" t="s">
        <v>185</v>
      </c>
      <c r="H1079" s="12" t="s">
        <v>1087</v>
      </c>
      <c r="I1079" s="10">
        <v>24000</v>
      </c>
      <c r="J1079" s="11">
        <v>0.4</v>
      </c>
      <c r="K1079" s="13">
        <f t="shared" si="36"/>
        <v>60000</v>
      </c>
      <c r="L1079" s="4" t="s">
        <v>31</v>
      </c>
      <c r="M1079">
        <f>_xlfn.RANK.EQ(I1079,I$6:I3573,1)</f>
        <v>146</v>
      </c>
      <c r="N1079">
        <f>_xlfn.RANK.EQ(I1079,I$6:I3573,0)</f>
        <v>2343</v>
      </c>
    </row>
    <row r="1080" spans="2:14" ht="14.25" customHeight="1">
      <c r="B1080" s="4" t="s">
        <v>535</v>
      </c>
      <c r="C1080" s="4" t="s">
        <v>993</v>
      </c>
      <c r="D1080" s="4" t="s">
        <v>994</v>
      </c>
      <c r="E1080" s="13">
        <f t="shared" si="37"/>
        <v>500</v>
      </c>
      <c r="F1080" s="6">
        <v>150</v>
      </c>
      <c r="G1080" s="12" t="s">
        <v>264</v>
      </c>
      <c r="H1080" s="12" t="s">
        <v>1087</v>
      </c>
      <c r="I1080" s="10">
        <v>26250</v>
      </c>
      <c r="J1080" s="11">
        <v>0.35</v>
      </c>
      <c r="K1080" s="13">
        <f t="shared" si="36"/>
        <v>75000</v>
      </c>
      <c r="L1080" s="4" t="s">
        <v>31</v>
      </c>
      <c r="M1080">
        <f>_xlfn.RANK.EQ(I1080,I$6:I3574,1)</f>
        <v>185</v>
      </c>
      <c r="N1080">
        <f>_xlfn.RANK.EQ(I1080,I$6:I3574,0)</f>
        <v>2301</v>
      </c>
    </row>
    <row r="1081" spans="2:14" ht="14.25" customHeight="1">
      <c r="B1081" s="4" t="s">
        <v>535</v>
      </c>
      <c r="C1081" s="4" t="s">
        <v>993</v>
      </c>
      <c r="D1081" s="4" t="s">
        <v>994</v>
      </c>
      <c r="E1081" s="13">
        <f t="shared" si="37"/>
        <v>550</v>
      </c>
      <c r="F1081" s="6">
        <v>250</v>
      </c>
      <c r="G1081" s="12" t="s">
        <v>503</v>
      </c>
      <c r="H1081" s="12" t="s">
        <v>1087</v>
      </c>
      <c r="I1081" s="10">
        <v>68750</v>
      </c>
      <c r="J1081" s="11">
        <v>0.5</v>
      </c>
      <c r="K1081" s="13">
        <f t="shared" si="36"/>
        <v>137500</v>
      </c>
      <c r="L1081" s="4" t="s">
        <v>31</v>
      </c>
      <c r="M1081">
        <f>_xlfn.RANK.EQ(I1081,I$6:I3575,1)</f>
        <v>977</v>
      </c>
      <c r="N1081">
        <f>_xlfn.RANK.EQ(I1081,I$6:I3575,0)</f>
        <v>1516</v>
      </c>
    </row>
    <row r="1082" spans="2:14" ht="14.25" customHeight="1">
      <c r="B1082" s="4" t="s">
        <v>535</v>
      </c>
      <c r="C1082" s="4" t="s">
        <v>993</v>
      </c>
      <c r="D1082" s="4" t="s">
        <v>994</v>
      </c>
      <c r="E1082" s="13">
        <f t="shared" si="37"/>
        <v>200</v>
      </c>
      <c r="F1082" s="6">
        <v>675</v>
      </c>
      <c r="G1082" s="12" t="s">
        <v>585</v>
      </c>
      <c r="H1082" s="12" t="s">
        <v>1086</v>
      </c>
      <c r="I1082" s="10">
        <v>54000</v>
      </c>
      <c r="J1082" s="11">
        <v>0.4</v>
      </c>
      <c r="K1082" s="13">
        <f t="shared" si="36"/>
        <v>135000</v>
      </c>
      <c r="L1082" s="4" t="s">
        <v>31</v>
      </c>
      <c r="M1082">
        <f>_xlfn.RANK.EQ(I1082,I$6:I3576,1)</f>
        <v>669</v>
      </c>
      <c r="N1082">
        <f>_xlfn.RANK.EQ(I1082,I$6:I3576,0)</f>
        <v>1811</v>
      </c>
    </row>
    <row r="1083" spans="2:14" ht="14.25" customHeight="1">
      <c r="B1083" s="4" t="s">
        <v>535</v>
      </c>
      <c r="C1083" s="4" t="s">
        <v>993</v>
      </c>
      <c r="D1083" s="4" t="s">
        <v>994</v>
      </c>
      <c r="E1083" s="13">
        <f t="shared" si="37"/>
        <v>300</v>
      </c>
      <c r="F1083" s="6">
        <v>675</v>
      </c>
      <c r="G1083" s="12" t="s">
        <v>119</v>
      </c>
      <c r="H1083" s="12" t="s">
        <v>1087</v>
      </c>
      <c r="I1083" s="10">
        <v>81000</v>
      </c>
      <c r="J1083" s="11">
        <v>0.4</v>
      </c>
      <c r="K1083" s="13">
        <f t="shared" si="36"/>
        <v>202500</v>
      </c>
      <c r="L1083" s="4" t="s">
        <v>31</v>
      </c>
      <c r="M1083">
        <f>_xlfn.RANK.EQ(I1083,I$6:I3577,1)</f>
        <v>1203</v>
      </c>
      <c r="N1083">
        <f>_xlfn.RANK.EQ(I1083,I$6:I3577,0)</f>
        <v>1279</v>
      </c>
    </row>
    <row r="1084" spans="2:14" ht="14.25" customHeight="1">
      <c r="B1084" s="4" t="s">
        <v>535</v>
      </c>
      <c r="C1084" s="4" t="s">
        <v>993</v>
      </c>
      <c r="D1084" s="4" t="s">
        <v>994</v>
      </c>
      <c r="E1084" s="13">
        <f t="shared" si="37"/>
        <v>300</v>
      </c>
      <c r="F1084" s="6">
        <v>475</v>
      </c>
      <c r="G1084" s="12" t="s">
        <v>99</v>
      </c>
      <c r="H1084" s="12" t="s">
        <v>1087</v>
      </c>
      <c r="I1084" s="10">
        <v>57000</v>
      </c>
      <c r="J1084" s="11">
        <v>0.4</v>
      </c>
      <c r="K1084" s="13">
        <f t="shared" si="36"/>
        <v>142500</v>
      </c>
      <c r="L1084" s="4" t="s">
        <v>31</v>
      </c>
      <c r="M1084">
        <f>_xlfn.RANK.EQ(I1084,I$6:I3578,1)</f>
        <v>745</v>
      </c>
      <c r="N1084">
        <f>_xlfn.RANK.EQ(I1084,I$6:I3578,0)</f>
        <v>1749</v>
      </c>
    </row>
    <row r="1085" spans="2:14" ht="14.25" customHeight="1">
      <c r="B1085" s="4" t="s">
        <v>535</v>
      </c>
      <c r="C1085" s="4" t="s">
        <v>993</v>
      </c>
      <c r="D1085" s="4" t="s">
        <v>994</v>
      </c>
      <c r="E1085" s="13">
        <f t="shared" si="37"/>
        <v>350</v>
      </c>
      <c r="F1085" s="6">
        <v>475</v>
      </c>
      <c r="G1085" s="12" t="s">
        <v>767</v>
      </c>
      <c r="H1085" s="12" t="s">
        <v>1086</v>
      </c>
      <c r="I1085" s="10">
        <v>83125</v>
      </c>
      <c r="J1085" s="11">
        <v>0.5</v>
      </c>
      <c r="K1085" s="13">
        <f t="shared" si="36"/>
        <v>166250</v>
      </c>
      <c r="L1085" s="4" t="s">
        <v>31</v>
      </c>
      <c r="M1085">
        <f>_xlfn.RANK.EQ(I1085,I$6:I3579,1)</f>
        <v>1256</v>
      </c>
      <c r="N1085">
        <f>_xlfn.RANK.EQ(I1085,I$6:I3579,0)</f>
        <v>1235</v>
      </c>
    </row>
    <row r="1086" spans="2:14" ht="14.25" customHeight="1">
      <c r="B1086" s="4" t="s">
        <v>150</v>
      </c>
      <c r="C1086" s="4" t="s">
        <v>995</v>
      </c>
      <c r="D1086" s="4" t="s">
        <v>996</v>
      </c>
      <c r="E1086" s="13">
        <f t="shared" si="37"/>
        <v>400.00000000000006</v>
      </c>
      <c r="F1086" s="6">
        <v>325</v>
      </c>
      <c r="G1086" s="12" t="s">
        <v>254</v>
      </c>
      <c r="H1086" s="12" t="s">
        <v>1086</v>
      </c>
      <c r="I1086" s="10">
        <v>45500</v>
      </c>
      <c r="J1086" s="11">
        <v>0.35</v>
      </c>
      <c r="K1086" s="13">
        <f t="shared" si="36"/>
        <v>130000.00000000001</v>
      </c>
      <c r="L1086" s="4" t="s">
        <v>31</v>
      </c>
      <c r="M1086">
        <f>_xlfn.RANK.EQ(I1086,I$6:I3580,1)</f>
        <v>524</v>
      </c>
      <c r="N1086">
        <f>_xlfn.RANK.EQ(I1086,I$6:I3580,0)</f>
        <v>1967</v>
      </c>
    </row>
    <row r="1087" spans="2:14" ht="14.25" customHeight="1">
      <c r="B1087" s="4" t="s">
        <v>150</v>
      </c>
      <c r="C1087" s="4" t="s">
        <v>995</v>
      </c>
      <c r="D1087" s="4" t="s">
        <v>996</v>
      </c>
      <c r="E1087" s="13">
        <f t="shared" si="37"/>
        <v>350</v>
      </c>
      <c r="F1087" s="6">
        <v>475</v>
      </c>
      <c r="G1087" s="12" t="s">
        <v>769</v>
      </c>
      <c r="H1087" s="12" t="s">
        <v>1086</v>
      </c>
      <c r="I1087" s="10">
        <v>91437.5</v>
      </c>
      <c r="J1087" s="11">
        <v>0.55000000000000004</v>
      </c>
      <c r="K1087" s="13">
        <f t="shared" si="36"/>
        <v>166250</v>
      </c>
      <c r="L1087" s="4" t="s">
        <v>31</v>
      </c>
      <c r="M1087">
        <f>_xlfn.RANK.EQ(I1087,I$6:I3581,1)</f>
        <v>1416</v>
      </c>
      <c r="N1087">
        <f>_xlfn.RANK.EQ(I1087,I$6:I3581,0)</f>
        <v>1068</v>
      </c>
    </row>
    <row r="1088" spans="2:14" ht="14.25" customHeight="1">
      <c r="B1088" s="4" t="s">
        <v>150</v>
      </c>
      <c r="C1088" s="4" t="s">
        <v>995</v>
      </c>
      <c r="D1088" s="4" t="s">
        <v>996</v>
      </c>
      <c r="E1088" s="13">
        <f t="shared" si="37"/>
        <v>250</v>
      </c>
      <c r="F1088" s="6">
        <v>625</v>
      </c>
      <c r="G1088" s="12" t="s">
        <v>244</v>
      </c>
      <c r="H1088" s="12" t="s">
        <v>1087</v>
      </c>
      <c r="I1088" s="10">
        <v>62500</v>
      </c>
      <c r="J1088" s="11">
        <v>0.4</v>
      </c>
      <c r="K1088" s="13">
        <f t="shared" si="36"/>
        <v>156250</v>
      </c>
      <c r="L1088" s="4" t="s">
        <v>31</v>
      </c>
      <c r="M1088">
        <f>_xlfn.RANK.EQ(I1088,I$6:I3582,1)</f>
        <v>848</v>
      </c>
      <c r="N1088">
        <f>_xlfn.RANK.EQ(I1088,I$6:I3582,0)</f>
        <v>1646</v>
      </c>
    </row>
    <row r="1089" spans="2:14" ht="14.25" customHeight="1">
      <c r="B1089" s="4" t="s">
        <v>150</v>
      </c>
      <c r="C1089" s="4" t="s">
        <v>995</v>
      </c>
      <c r="D1089" s="4" t="s">
        <v>996</v>
      </c>
      <c r="E1089" s="13">
        <f t="shared" si="37"/>
        <v>350</v>
      </c>
      <c r="F1089" s="6">
        <v>600</v>
      </c>
      <c r="G1089" s="12" t="s">
        <v>771</v>
      </c>
      <c r="H1089" s="12" t="s">
        <v>1087</v>
      </c>
      <c r="I1089" s="10">
        <v>84000</v>
      </c>
      <c r="J1089" s="11">
        <v>0.4</v>
      </c>
      <c r="K1089" s="13">
        <f t="shared" si="36"/>
        <v>210000</v>
      </c>
      <c r="L1089" s="4" t="s">
        <v>31</v>
      </c>
      <c r="M1089">
        <f>_xlfn.RANK.EQ(I1089,I$6:I3583,1)</f>
        <v>1263</v>
      </c>
      <c r="N1089">
        <f>_xlfn.RANK.EQ(I1089,I$6:I3583,0)</f>
        <v>1212</v>
      </c>
    </row>
    <row r="1090" spans="2:14" ht="14.25" customHeight="1">
      <c r="B1090" s="4" t="s">
        <v>150</v>
      </c>
      <c r="C1090" s="4" t="s">
        <v>995</v>
      </c>
      <c r="D1090" s="4" t="s">
        <v>996</v>
      </c>
      <c r="E1090" s="13">
        <f t="shared" si="37"/>
        <v>350</v>
      </c>
      <c r="F1090" s="6">
        <v>425</v>
      </c>
      <c r="G1090" s="12" t="s">
        <v>259</v>
      </c>
      <c r="H1090" s="12" t="s">
        <v>1087</v>
      </c>
      <c r="I1090" s="10">
        <v>59500</v>
      </c>
      <c r="J1090" s="11">
        <v>0.4</v>
      </c>
      <c r="K1090" s="13">
        <f t="shared" si="36"/>
        <v>148750</v>
      </c>
      <c r="L1090" s="4" t="s">
        <v>31</v>
      </c>
      <c r="M1090">
        <f>_xlfn.RANK.EQ(I1090,I$6:I3584,1)</f>
        <v>793</v>
      </c>
      <c r="N1090">
        <f>_xlfn.RANK.EQ(I1090,I$6:I3584,0)</f>
        <v>1697</v>
      </c>
    </row>
    <row r="1091" spans="2:14" ht="14.25" customHeight="1">
      <c r="B1091" s="4" t="s">
        <v>150</v>
      </c>
      <c r="C1091" s="4" t="s">
        <v>995</v>
      </c>
      <c r="D1091" s="4" t="s">
        <v>996</v>
      </c>
      <c r="E1091" s="13">
        <f t="shared" si="37"/>
        <v>350</v>
      </c>
      <c r="F1091" s="6">
        <v>375</v>
      </c>
      <c r="G1091" s="12" t="s">
        <v>322</v>
      </c>
      <c r="H1091" s="12" t="s">
        <v>1087</v>
      </c>
      <c r="I1091" s="10">
        <v>65625</v>
      </c>
      <c r="J1091" s="11">
        <v>0.5</v>
      </c>
      <c r="K1091" s="13">
        <f t="shared" si="36"/>
        <v>131250</v>
      </c>
      <c r="L1091" s="4" t="s">
        <v>31</v>
      </c>
      <c r="M1091">
        <f>_xlfn.RANK.EQ(I1091,I$6:I3585,1)</f>
        <v>907</v>
      </c>
      <c r="N1091">
        <f>_xlfn.RANK.EQ(I1091,I$6:I3585,0)</f>
        <v>1579</v>
      </c>
    </row>
    <row r="1092" spans="2:14" ht="14.25" customHeight="1">
      <c r="B1092" s="4" t="s">
        <v>150</v>
      </c>
      <c r="C1092" s="4" t="s">
        <v>995</v>
      </c>
      <c r="D1092" s="4" t="s">
        <v>996</v>
      </c>
      <c r="E1092" s="13">
        <f t="shared" si="37"/>
        <v>400</v>
      </c>
      <c r="F1092" s="6">
        <v>250</v>
      </c>
      <c r="G1092" s="12" t="s">
        <v>672</v>
      </c>
      <c r="H1092" s="12" t="s">
        <v>1087</v>
      </c>
      <c r="I1092" s="10">
        <v>35000</v>
      </c>
      <c r="J1092" s="11">
        <v>0.35</v>
      </c>
      <c r="K1092" s="13">
        <f t="shared" si="36"/>
        <v>100000</v>
      </c>
      <c r="L1092" s="4" t="s">
        <v>31</v>
      </c>
      <c r="M1092">
        <f>_xlfn.RANK.EQ(I1092,I$6:I3586,1)</f>
        <v>334</v>
      </c>
      <c r="N1092">
        <f>_xlfn.RANK.EQ(I1092,I$6:I3586,0)</f>
        <v>2147</v>
      </c>
    </row>
    <row r="1093" spans="2:14" ht="14.25" customHeight="1">
      <c r="B1093" s="4" t="s">
        <v>150</v>
      </c>
      <c r="C1093" s="4" t="s">
        <v>995</v>
      </c>
      <c r="D1093" s="4" t="s">
        <v>996</v>
      </c>
      <c r="E1093" s="13">
        <f t="shared" si="37"/>
        <v>350</v>
      </c>
      <c r="F1093" s="6">
        <v>450</v>
      </c>
      <c r="G1093" s="12" t="s">
        <v>99</v>
      </c>
      <c r="H1093" s="12" t="s">
        <v>1087</v>
      </c>
      <c r="I1093" s="10">
        <v>86625</v>
      </c>
      <c r="J1093" s="11">
        <v>0.55000000000000004</v>
      </c>
      <c r="K1093" s="13">
        <f t="shared" si="36"/>
        <v>157500</v>
      </c>
      <c r="L1093" s="4" t="s">
        <v>31</v>
      </c>
      <c r="M1093">
        <f>_xlfn.RANK.EQ(I1093,I$6:I3587,1)</f>
        <v>1321</v>
      </c>
      <c r="N1093">
        <f>_xlfn.RANK.EQ(I1093,I$6:I3587,0)</f>
        <v>1156</v>
      </c>
    </row>
    <row r="1094" spans="2:14" ht="14.25" customHeight="1">
      <c r="B1094" s="4" t="s">
        <v>150</v>
      </c>
      <c r="C1094" s="4" t="s">
        <v>995</v>
      </c>
      <c r="D1094" s="4" t="s">
        <v>996</v>
      </c>
      <c r="E1094" s="13">
        <f t="shared" si="37"/>
        <v>300</v>
      </c>
      <c r="F1094" s="6">
        <v>625</v>
      </c>
      <c r="G1094" s="12" t="s">
        <v>242</v>
      </c>
      <c r="H1094" s="12" t="s">
        <v>1087</v>
      </c>
      <c r="I1094" s="10">
        <v>84375</v>
      </c>
      <c r="J1094" s="11">
        <v>0.45</v>
      </c>
      <c r="K1094" s="13">
        <f t="shared" si="36"/>
        <v>187500</v>
      </c>
      <c r="L1094" s="4" t="s">
        <v>31</v>
      </c>
      <c r="M1094">
        <f>_xlfn.RANK.EQ(I1094,I$6:I3588,1)</f>
        <v>1285</v>
      </c>
      <c r="N1094">
        <f>_xlfn.RANK.EQ(I1094,I$6:I3588,0)</f>
        <v>1205</v>
      </c>
    </row>
    <row r="1095" spans="2:14" ht="14.25" customHeight="1">
      <c r="B1095" s="4" t="s">
        <v>150</v>
      </c>
      <c r="C1095" s="4" t="s">
        <v>995</v>
      </c>
      <c r="D1095" s="4" t="s">
        <v>996</v>
      </c>
      <c r="E1095" s="13">
        <f t="shared" si="37"/>
        <v>400</v>
      </c>
      <c r="F1095" s="6">
        <v>625</v>
      </c>
      <c r="G1095" s="12" t="s">
        <v>774</v>
      </c>
      <c r="H1095" s="12" t="s">
        <v>1087</v>
      </c>
      <c r="I1095" s="10">
        <v>112500</v>
      </c>
      <c r="J1095" s="11">
        <v>0.45</v>
      </c>
      <c r="K1095" s="13">
        <f t="shared" ref="K1095:K1158" si="38">I1095/J1095</f>
        <v>250000</v>
      </c>
      <c r="L1095" s="4" t="s">
        <v>31</v>
      </c>
      <c r="M1095">
        <f>_xlfn.RANK.EQ(I1095,I$6:I3589,1)</f>
        <v>1680</v>
      </c>
      <c r="N1095">
        <f>_xlfn.RANK.EQ(I1095,I$6:I3589,0)</f>
        <v>806</v>
      </c>
    </row>
    <row r="1096" spans="2:14" ht="14.25" customHeight="1">
      <c r="B1096" s="4" t="s">
        <v>150</v>
      </c>
      <c r="C1096" s="4" t="s">
        <v>995</v>
      </c>
      <c r="D1096" s="4" t="s">
        <v>996</v>
      </c>
      <c r="E1096" s="13">
        <f t="shared" ref="E1096:E1159" si="39">K1096/F1096</f>
        <v>300</v>
      </c>
      <c r="F1096" s="6">
        <v>450</v>
      </c>
      <c r="G1096" s="12" t="s">
        <v>776</v>
      </c>
      <c r="H1096" s="12" t="s">
        <v>1087</v>
      </c>
      <c r="I1096" s="10">
        <v>60750</v>
      </c>
      <c r="J1096" s="11">
        <v>0.45</v>
      </c>
      <c r="K1096" s="13">
        <f t="shared" si="38"/>
        <v>135000</v>
      </c>
      <c r="L1096" s="4" t="s">
        <v>31</v>
      </c>
      <c r="M1096">
        <f>_xlfn.RANK.EQ(I1096,I$6:I3590,1)</f>
        <v>821</v>
      </c>
      <c r="N1096">
        <f>_xlfn.RANK.EQ(I1096,I$6:I3590,0)</f>
        <v>1672</v>
      </c>
    </row>
    <row r="1097" spans="2:14" ht="14.25" customHeight="1">
      <c r="B1097" s="4" t="s">
        <v>150</v>
      </c>
      <c r="C1097" s="4" t="s">
        <v>995</v>
      </c>
      <c r="D1097" s="4" t="s">
        <v>996</v>
      </c>
      <c r="E1097" s="13">
        <f t="shared" si="39"/>
        <v>349.99999999999994</v>
      </c>
      <c r="F1097" s="6">
        <v>350</v>
      </c>
      <c r="G1097" s="12" t="s">
        <v>778</v>
      </c>
      <c r="H1097" s="12" t="s">
        <v>1087</v>
      </c>
      <c r="I1097" s="10">
        <v>67375</v>
      </c>
      <c r="J1097" s="11">
        <v>0.55000000000000004</v>
      </c>
      <c r="K1097" s="13">
        <f t="shared" si="38"/>
        <v>122499.99999999999</v>
      </c>
      <c r="L1097" s="4" t="s">
        <v>31</v>
      </c>
      <c r="M1097">
        <f>_xlfn.RANK.EQ(I1097,I$6:I3591,1)</f>
        <v>941</v>
      </c>
      <c r="N1097">
        <f>_xlfn.RANK.EQ(I1097,I$6:I3591,0)</f>
        <v>1547</v>
      </c>
    </row>
    <row r="1098" spans="2:14" ht="14.25" customHeight="1">
      <c r="B1098" s="4" t="s">
        <v>150</v>
      </c>
      <c r="C1098" s="4" t="s">
        <v>995</v>
      </c>
      <c r="D1098" s="4" t="s">
        <v>996</v>
      </c>
      <c r="E1098" s="13">
        <f t="shared" si="39"/>
        <v>400</v>
      </c>
      <c r="F1098" s="6">
        <v>250</v>
      </c>
      <c r="G1098" s="12" t="s">
        <v>780</v>
      </c>
      <c r="H1098" s="12" t="s">
        <v>1088</v>
      </c>
      <c r="I1098" s="10">
        <v>40000</v>
      </c>
      <c r="J1098" s="11">
        <v>0.4</v>
      </c>
      <c r="K1098" s="13">
        <f t="shared" si="38"/>
        <v>100000</v>
      </c>
      <c r="L1098" s="4" t="s">
        <v>31</v>
      </c>
      <c r="M1098">
        <f>_xlfn.RANK.EQ(I1098,I$6:I3592,1)</f>
        <v>410</v>
      </c>
      <c r="N1098">
        <f>_xlfn.RANK.EQ(I1098,I$6:I3592,0)</f>
        <v>2080</v>
      </c>
    </row>
    <row r="1099" spans="2:14" ht="14.25" customHeight="1">
      <c r="B1099" s="4" t="s">
        <v>150</v>
      </c>
      <c r="C1099" s="4" t="s">
        <v>995</v>
      </c>
      <c r="D1099" s="4" t="s">
        <v>996</v>
      </c>
      <c r="E1099" s="13">
        <f t="shared" si="39"/>
        <v>350</v>
      </c>
      <c r="F1099" s="6">
        <v>400</v>
      </c>
      <c r="G1099" s="12" t="s">
        <v>37</v>
      </c>
      <c r="H1099" s="12" t="s">
        <v>1086</v>
      </c>
      <c r="I1099" s="10">
        <v>84000</v>
      </c>
      <c r="J1099" s="11">
        <v>0.6</v>
      </c>
      <c r="K1099" s="13">
        <f t="shared" si="38"/>
        <v>140000</v>
      </c>
      <c r="L1099" s="4" t="s">
        <v>31</v>
      </c>
      <c r="M1099">
        <f>_xlfn.RANK.EQ(I1099,I$6:I3593,1)</f>
        <v>1263</v>
      </c>
      <c r="N1099">
        <f>_xlfn.RANK.EQ(I1099,I$6:I3593,0)</f>
        <v>1212</v>
      </c>
    </row>
    <row r="1100" spans="2:14" ht="14.25" customHeight="1">
      <c r="B1100" s="4" t="s">
        <v>150</v>
      </c>
      <c r="C1100" s="4" t="s">
        <v>995</v>
      </c>
      <c r="D1100" s="4" t="s">
        <v>996</v>
      </c>
      <c r="E1100" s="13">
        <f t="shared" si="39"/>
        <v>200</v>
      </c>
      <c r="F1100" s="6">
        <v>650</v>
      </c>
      <c r="G1100" s="12" t="s">
        <v>783</v>
      </c>
      <c r="H1100" s="12" t="s">
        <v>1086</v>
      </c>
      <c r="I1100" s="10">
        <v>58500</v>
      </c>
      <c r="J1100" s="11">
        <v>0.45</v>
      </c>
      <c r="K1100" s="13">
        <f t="shared" si="38"/>
        <v>130000</v>
      </c>
      <c r="L1100" s="4" t="s">
        <v>31</v>
      </c>
      <c r="M1100">
        <f>_xlfn.RANK.EQ(I1100,I$6:I3594,1)</f>
        <v>774</v>
      </c>
      <c r="N1100">
        <f>_xlfn.RANK.EQ(I1100,I$6:I3594,0)</f>
        <v>1710</v>
      </c>
    </row>
    <row r="1101" spans="2:14" ht="14.25" customHeight="1">
      <c r="B1101" s="4" t="s">
        <v>150</v>
      </c>
      <c r="C1101" s="4" t="s">
        <v>995</v>
      </c>
      <c r="D1101" s="4" t="s">
        <v>996</v>
      </c>
      <c r="E1101" s="13">
        <f t="shared" si="39"/>
        <v>200</v>
      </c>
      <c r="F1101" s="6">
        <v>650</v>
      </c>
      <c r="G1101" s="12" t="s">
        <v>224</v>
      </c>
      <c r="H1101" s="12" t="s">
        <v>1087</v>
      </c>
      <c r="I1101" s="10">
        <v>58500</v>
      </c>
      <c r="J1101" s="11">
        <v>0.45</v>
      </c>
      <c r="K1101" s="13">
        <f t="shared" si="38"/>
        <v>130000</v>
      </c>
      <c r="L1101" s="4" t="s">
        <v>31</v>
      </c>
      <c r="M1101">
        <f>_xlfn.RANK.EQ(I1101,I$6:I3595,1)</f>
        <v>774</v>
      </c>
      <c r="N1101">
        <f>_xlfn.RANK.EQ(I1101,I$6:I3595,0)</f>
        <v>1710</v>
      </c>
    </row>
    <row r="1102" spans="2:14" ht="14.25" customHeight="1">
      <c r="B1102" s="4" t="s">
        <v>150</v>
      </c>
      <c r="C1102" s="4" t="s">
        <v>995</v>
      </c>
      <c r="D1102" s="4" t="s">
        <v>996</v>
      </c>
      <c r="E1102" s="13">
        <f t="shared" si="39"/>
        <v>150</v>
      </c>
      <c r="F1102" s="6">
        <v>475</v>
      </c>
      <c r="G1102" s="12" t="s">
        <v>752</v>
      </c>
      <c r="H1102" s="12" t="s">
        <v>1087</v>
      </c>
      <c r="I1102" s="10">
        <v>32062.5</v>
      </c>
      <c r="J1102" s="11">
        <v>0.45</v>
      </c>
      <c r="K1102" s="13">
        <f t="shared" si="38"/>
        <v>71250</v>
      </c>
      <c r="L1102" s="4" t="s">
        <v>31</v>
      </c>
      <c r="M1102">
        <f>_xlfn.RANK.EQ(I1102,I$6:I3596,1)</f>
        <v>291</v>
      </c>
      <c r="N1102">
        <f>_xlfn.RANK.EQ(I1102,I$6:I3596,0)</f>
        <v>2205</v>
      </c>
    </row>
    <row r="1103" spans="2:14" ht="14.25" customHeight="1">
      <c r="B1103" s="4" t="s">
        <v>150</v>
      </c>
      <c r="C1103" s="4" t="s">
        <v>995</v>
      </c>
      <c r="D1103" s="4" t="s">
        <v>996</v>
      </c>
      <c r="E1103" s="13">
        <f t="shared" si="39"/>
        <v>200</v>
      </c>
      <c r="F1103" s="6">
        <v>375</v>
      </c>
      <c r="G1103" s="12" t="s">
        <v>614</v>
      </c>
      <c r="H1103" s="12" t="s">
        <v>1087</v>
      </c>
      <c r="I1103" s="10">
        <v>41250</v>
      </c>
      <c r="J1103" s="11">
        <v>0.55000000000000004</v>
      </c>
      <c r="K1103" s="13">
        <f t="shared" si="38"/>
        <v>75000</v>
      </c>
      <c r="L1103" s="4" t="s">
        <v>31</v>
      </c>
      <c r="M1103">
        <f>_xlfn.RANK.EQ(I1103,I$6:I3597,1)</f>
        <v>428</v>
      </c>
      <c r="N1103">
        <f>_xlfn.RANK.EQ(I1103,I$6:I3597,0)</f>
        <v>2058</v>
      </c>
    </row>
    <row r="1104" spans="2:14" ht="14.25" customHeight="1">
      <c r="B1104" s="4" t="s">
        <v>150</v>
      </c>
      <c r="C1104" s="4" t="s">
        <v>995</v>
      </c>
      <c r="D1104" s="4" t="s">
        <v>996</v>
      </c>
      <c r="E1104" s="13">
        <f t="shared" si="39"/>
        <v>250</v>
      </c>
      <c r="F1104" s="6">
        <v>275</v>
      </c>
      <c r="G1104" s="12" t="s">
        <v>358</v>
      </c>
      <c r="H1104" s="12" t="s">
        <v>1087</v>
      </c>
      <c r="I1104" s="10">
        <v>27500</v>
      </c>
      <c r="J1104" s="11">
        <v>0.4</v>
      </c>
      <c r="K1104" s="13">
        <f t="shared" si="38"/>
        <v>68750</v>
      </c>
      <c r="L1104" s="4" t="s">
        <v>31</v>
      </c>
      <c r="M1104">
        <f>_xlfn.RANK.EQ(I1104,I$6:I3598,1)</f>
        <v>202</v>
      </c>
      <c r="N1104">
        <f>_xlfn.RANK.EQ(I1104,I$6:I3598,0)</f>
        <v>2289</v>
      </c>
    </row>
    <row r="1105" spans="2:14" ht="14.25" customHeight="1">
      <c r="B1105" s="4" t="s">
        <v>150</v>
      </c>
      <c r="C1105" s="4" t="s">
        <v>995</v>
      </c>
      <c r="D1105" s="4" t="s">
        <v>996</v>
      </c>
      <c r="E1105" s="13">
        <f t="shared" si="39"/>
        <v>200</v>
      </c>
      <c r="F1105" s="6">
        <v>550</v>
      </c>
      <c r="G1105" s="12" t="s">
        <v>49</v>
      </c>
      <c r="H1105" s="12" t="s">
        <v>1086</v>
      </c>
      <c r="I1105" s="10">
        <v>66000</v>
      </c>
      <c r="J1105" s="11">
        <v>0.6</v>
      </c>
      <c r="K1105" s="13">
        <f t="shared" si="38"/>
        <v>110000</v>
      </c>
      <c r="L1105" s="4" t="s">
        <v>31</v>
      </c>
      <c r="M1105">
        <f>_xlfn.RANK.EQ(I1105,I$6:I3599,1)</f>
        <v>919</v>
      </c>
      <c r="N1105">
        <f>_xlfn.RANK.EQ(I1105,I$6:I3599,0)</f>
        <v>1568</v>
      </c>
    </row>
    <row r="1106" spans="2:14" ht="14.25" customHeight="1">
      <c r="B1106" s="4" t="s">
        <v>150</v>
      </c>
      <c r="C1106" s="4" t="s">
        <v>995</v>
      </c>
      <c r="D1106" s="4" t="s">
        <v>996</v>
      </c>
      <c r="E1106" s="13">
        <f t="shared" si="39"/>
        <v>100</v>
      </c>
      <c r="F1106" s="6">
        <v>700</v>
      </c>
      <c r="G1106" s="12" t="s">
        <v>787</v>
      </c>
      <c r="H1106" s="12" t="s">
        <v>1088</v>
      </c>
      <c r="I1106" s="10">
        <v>31500</v>
      </c>
      <c r="J1106" s="11">
        <v>0.45</v>
      </c>
      <c r="K1106" s="13">
        <f t="shared" si="38"/>
        <v>70000</v>
      </c>
      <c r="L1106" s="4" t="s">
        <v>31</v>
      </c>
      <c r="M1106">
        <f>_xlfn.RANK.EQ(I1106,I$6:I3600,1)</f>
        <v>272</v>
      </c>
      <c r="N1106">
        <f>_xlfn.RANK.EQ(I1106,I$6:I3600,0)</f>
        <v>2209</v>
      </c>
    </row>
    <row r="1107" spans="2:14" ht="14.25" customHeight="1">
      <c r="B1107" s="4" t="s">
        <v>150</v>
      </c>
      <c r="C1107" s="4" t="s">
        <v>995</v>
      </c>
      <c r="D1107" s="4" t="s">
        <v>996</v>
      </c>
      <c r="E1107" s="13">
        <f t="shared" si="39"/>
        <v>200</v>
      </c>
      <c r="F1107" s="6">
        <v>725</v>
      </c>
      <c r="G1107" s="12" t="s">
        <v>295</v>
      </c>
      <c r="H1107" s="12" t="s">
        <v>1087</v>
      </c>
      <c r="I1107" s="10">
        <v>65250</v>
      </c>
      <c r="J1107" s="11">
        <v>0.45</v>
      </c>
      <c r="K1107" s="13">
        <f t="shared" si="38"/>
        <v>145000</v>
      </c>
      <c r="L1107" s="4" t="s">
        <v>31</v>
      </c>
      <c r="M1107">
        <f>_xlfn.RANK.EQ(I1107,I$6:I3601,1)</f>
        <v>904</v>
      </c>
      <c r="N1107">
        <f>_xlfn.RANK.EQ(I1107,I$6:I3601,0)</f>
        <v>1591</v>
      </c>
    </row>
    <row r="1108" spans="2:14" ht="14.25" customHeight="1">
      <c r="B1108" s="4" t="s">
        <v>150</v>
      </c>
      <c r="C1108" s="4" t="s">
        <v>995</v>
      </c>
      <c r="D1108" s="4" t="s">
        <v>996</v>
      </c>
      <c r="E1108" s="13">
        <f t="shared" si="39"/>
        <v>150</v>
      </c>
      <c r="F1108" s="6">
        <v>575</v>
      </c>
      <c r="G1108" s="12" t="s">
        <v>326</v>
      </c>
      <c r="H1108" s="12" t="s">
        <v>1086</v>
      </c>
      <c r="I1108" s="10">
        <v>38812.5</v>
      </c>
      <c r="J1108" s="11">
        <v>0.45</v>
      </c>
      <c r="K1108" s="13">
        <f t="shared" si="38"/>
        <v>86250</v>
      </c>
      <c r="L1108" s="4" t="s">
        <v>31</v>
      </c>
      <c r="M1108">
        <f>_xlfn.RANK.EQ(I1108,I$6:I3602,1)</f>
        <v>390</v>
      </c>
      <c r="N1108">
        <f>_xlfn.RANK.EQ(I1108,I$6:I3602,0)</f>
        <v>2106</v>
      </c>
    </row>
    <row r="1109" spans="2:14" ht="14.25" customHeight="1">
      <c r="B1109" s="4" t="s">
        <v>150</v>
      </c>
      <c r="C1109" s="4" t="s">
        <v>995</v>
      </c>
      <c r="D1109" s="4" t="s">
        <v>996</v>
      </c>
      <c r="E1109" s="13">
        <f t="shared" si="39"/>
        <v>350</v>
      </c>
      <c r="F1109" s="6">
        <v>500</v>
      </c>
      <c r="G1109" s="12" t="s">
        <v>790</v>
      </c>
      <c r="H1109" s="12" t="s">
        <v>1086</v>
      </c>
      <c r="I1109" s="10">
        <v>96250</v>
      </c>
      <c r="J1109" s="11">
        <v>0.55000000000000004</v>
      </c>
      <c r="K1109" s="13">
        <f t="shared" si="38"/>
        <v>175000</v>
      </c>
      <c r="L1109" s="4" t="s">
        <v>31</v>
      </c>
      <c r="M1109">
        <f>_xlfn.RANK.EQ(I1109,I$6:I3603,1)</f>
        <v>1493</v>
      </c>
      <c r="N1109">
        <f>_xlfn.RANK.EQ(I1109,I$6:I3603,0)</f>
        <v>995</v>
      </c>
    </row>
    <row r="1110" spans="2:14" ht="14.25" customHeight="1">
      <c r="B1110" s="4" t="s">
        <v>150</v>
      </c>
      <c r="C1110" s="4" t="s">
        <v>995</v>
      </c>
      <c r="D1110" s="4" t="s">
        <v>996</v>
      </c>
      <c r="E1110" s="13">
        <f t="shared" si="39"/>
        <v>500</v>
      </c>
      <c r="F1110" s="6">
        <v>400</v>
      </c>
      <c r="G1110" s="12" t="s">
        <v>403</v>
      </c>
      <c r="H1110" s="12" t="s">
        <v>1087</v>
      </c>
      <c r="I1110" s="10">
        <v>80000</v>
      </c>
      <c r="J1110" s="11">
        <v>0.4</v>
      </c>
      <c r="K1110" s="13">
        <f t="shared" si="38"/>
        <v>200000</v>
      </c>
      <c r="L1110" s="4" t="s">
        <v>31</v>
      </c>
      <c r="M1110">
        <f>_xlfn.RANK.EQ(I1110,I$6:I3604,1)</f>
        <v>1187</v>
      </c>
      <c r="N1110">
        <f>_xlfn.RANK.EQ(I1110,I$6:I3604,0)</f>
        <v>1299</v>
      </c>
    </row>
    <row r="1111" spans="2:14" ht="14.25" customHeight="1">
      <c r="B1111" s="4" t="s">
        <v>150</v>
      </c>
      <c r="C1111" s="4" t="s">
        <v>995</v>
      </c>
      <c r="D1111" s="4" t="s">
        <v>996</v>
      </c>
      <c r="E1111" s="13">
        <f t="shared" si="39"/>
        <v>450</v>
      </c>
      <c r="F1111" s="6">
        <v>750</v>
      </c>
      <c r="G1111" s="12" t="s">
        <v>374</v>
      </c>
      <c r="H1111" s="12" t="s">
        <v>1087</v>
      </c>
      <c r="I1111" s="10">
        <v>202500</v>
      </c>
      <c r="J1111" s="11">
        <v>0.6</v>
      </c>
      <c r="K1111" s="13">
        <f t="shared" si="38"/>
        <v>337500</v>
      </c>
      <c r="L1111" s="4" t="s">
        <v>31</v>
      </c>
      <c r="M1111">
        <f>_xlfn.RANK.EQ(I1111,I$6:I3605,1)</f>
        <v>2315</v>
      </c>
      <c r="N1111">
        <f>_xlfn.RANK.EQ(I1111,I$6:I3605,0)</f>
        <v>180</v>
      </c>
    </row>
    <row r="1112" spans="2:14" ht="14.25" customHeight="1">
      <c r="B1112" s="4" t="s">
        <v>150</v>
      </c>
      <c r="C1112" s="4" t="s">
        <v>995</v>
      </c>
      <c r="D1112" s="4" t="s">
        <v>996</v>
      </c>
      <c r="E1112" s="13">
        <f t="shared" si="39"/>
        <v>450</v>
      </c>
      <c r="F1112" s="6">
        <v>750</v>
      </c>
      <c r="G1112" s="12" t="s">
        <v>793</v>
      </c>
      <c r="H1112" s="12" t="s">
        <v>1086</v>
      </c>
      <c r="I1112" s="10">
        <v>151875</v>
      </c>
      <c r="J1112" s="11">
        <v>0.45</v>
      </c>
      <c r="K1112" s="13">
        <f t="shared" si="38"/>
        <v>337500</v>
      </c>
      <c r="L1112" s="4" t="s">
        <v>31</v>
      </c>
      <c r="M1112">
        <f>_xlfn.RANK.EQ(I1112,I$6:I3606,1)</f>
        <v>2066</v>
      </c>
      <c r="N1112">
        <f>_xlfn.RANK.EQ(I1112,I$6:I3606,0)</f>
        <v>427</v>
      </c>
    </row>
    <row r="1113" spans="2:14" ht="14.25" customHeight="1">
      <c r="B1113" s="4" t="s">
        <v>150</v>
      </c>
      <c r="C1113" s="4" t="s">
        <v>995</v>
      </c>
      <c r="D1113" s="4" t="s">
        <v>996</v>
      </c>
      <c r="E1113" s="13">
        <f t="shared" si="39"/>
        <v>500</v>
      </c>
      <c r="F1113" s="6">
        <v>750</v>
      </c>
      <c r="G1113" s="12" t="s">
        <v>702</v>
      </c>
      <c r="H1113" s="12" t="s">
        <v>1087</v>
      </c>
      <c r="I1113" s="10">
        <v>168750</v>
      </c>
      <c r="J1113" s="11">
        <v>0.45</v>
      </c>
      <c r="K1113" s="13">
        <f t="shared" si="38"/>
        <v>375000</v>
      </c>
      <c r="L1113" s="4" t="s">
        <v>31</v>
      </c>
      <c r="M1113">
        <f>_xlfn.RANK.EQ(I1113,I$6:I3607,1)</f>
        <v>2171</v>
      </c>
      <c r="N1113">
        <f>_xlfn.RANK.EQ(I1113,I$6:I3607,0)</f>
        <v>320</v>
      </c>
    </row>
    <row r="1114" spans="2:14" ht="14.25" customHeight="1">
      <c r="B1114" s="4" t="s">
        <v>150</v>
      </c>
      <c r="C1114" s="4" t="s">
        <v>995</v>
      </c>
      <c r="D1114" s="4" t="s">
        <v>996</v>
      </c>
      <c r="E1114" s="13">
        <f t="shared" si="39"/>
        <v>450</v>
      </c>
      <c r="F1114" s="6">
        <v>650</v>
      </c>
      <c r="G1114" s="12" t="s">
        <v>91</v>
      </c>
      <c r="H1114" s="12" t="s">
        <v>1086</v>
      </c>
      <c r="I1114" s="10">
        <v>131625</v>
      </c>
      <c r="J1114" s="11">
        <v>0.45</v>
      </c>
      <c r="K1114" s="13">
        <f t="shared" si="38"/>
        <v>292500</v>
      </c>
      <c r="L1114" s="4" t="s">
        <v>31</v>
      </c>
      <c r="M1114">
        <f>_xlfn.RANK.EQ(I1114,I$6:I3608,1)</f>
        <v>1900</v>
      </c>
      <c r="N1114">
        <f>_xlfn.RANK.EQ(I1114,I$6:I3608,0)</f>
        <v>595</v>
      </c>
    </row>
    <row r="1115" spans="2:14" ht="14.25" customHeight="1">
      <c r="B1115" s="4" t="s">
        <v>150</v>
      </c>
      <c r="C1115" s="4" t="s">
        <v>995</v>
      </c>
      <c r="D1115" s="4" t="s">
        <v>996</v>
      </c>
      <c r="E1115" s="13">
        <f t="shared" si="39"/>
        <v>450</v>
      </c>
      <c r="F1115" s="6">
        <v>600</v>
      </c>
      <c r="G1115" s="12" t="s">
        <v>796</v>
      </c>
      <c r="H1115" s="12" t="s">
        <v>1087</v>
      </c>
      <c r="I1115" s="10">
        <v>148500</v>
      </c>
      <c r="J1115" s="11">
        <v>0.55000000000000004</v>
      </c>
      <c r="K1115" s="13">
        <f t="shared" si="38"/>
        <v>270000</v>
      </c>
      <c r="L1115" s="4" t="s">
        <v>31</v>
      </c>
      <c r="M1115">
        <f>_xlfn.RANK.EQ(I1115,I$6:I3609,1)</f>
        <v>2033</v>
      </c>
      <c r="N1115">
        <f>_xlfn.RANK.EQ(I1115,I$6:I3609,0)</f>
        <v>452</v>
      </c>
    </row>
    <row r="1116" spans="2:14" ht="14.25" customHeight="1">
      <c r="B1116" s="4" t="s">
        <v>150</v>
      </c>
      <c r="C1116" s="4" t="s">
        <v>995</v>
      </c>
      <c r="D1116" s="4" t="s">
        <v>996</v>
      </c>
      <c r="E1116" s="13">
        <f t="shared" si="39"/>
        <v>500</v>
      </c>
      <c r="F1116" s="6">
        <v>500</v>
      </c>
      <c r="G1116" s="12" t="s">
        <v>798</v>
      </c>
      <c r="H1116" s="12" t="s">
        <v>1086</v>
      </c>
      <c r="I1116" s="10">
        <v>100000</v>
      </c>
      <c r="J1116" s="11">
        <v>0.4</v>
      </c>
      <c r="K1116" s="13">
        <f t="shared" si="38"/>
        <v>250000</v>
      </c>
      <c r="L1116" s="4" t="s">
        <v>31</v>
      </c>
      <c r="M1116">
        <f>_xlfn.RANK.EQ(I1116,I$6:I3610,1)</f>
        <v>1530</v>
      </c>
      <c r="N1116">
        <f>_xlfn.RANK.EQ(I1116,I$6:I3610,0)</f>
        <v>949</v>
      </c>
    </row>
    <row r="1117" spans="2:14" ht="14.25" customHeight="1">
      <c r="B1117" s="4" t="s">
        <v>150</v>
      </c>
      <c r="C1117" s="4" t="s">
        <v>995</v>
      </c>
      <c r="D1117" s="4" t="s">
        <v>996</v>
      </c>
      <c r="E1117" s="13">
        <f t="shared" si="39"/>
        <v>550</v>
      </c>
      <c r="F1117" s="6">
        <v>875</v>
      </c>
      <c r="G1117" s="12" t="s">
        <v>800</v>
      </c>
      <c r="H1117" s="12" t="s">
        <v>1087</v>
      </c>
      <c r="I1117" s="10">
        <v>288750</v>
      </c>
      <c r="J1117" s="11">
        <v>0.6</v>
      </c>
      <c r="K1117" s="13">
        <f t="shared" si="38"/>
        <v>481250</v>
      </c>
      <c r="L1117" s="4" t="s">
        <v>31</v>
      </c>
      <c r="M1117">
        <f>_xlfn.RANK.EQ(I1117,I$6:I3611,1)</f>
        <v>2457</v>
      </c>
      <c r="N1117">
        <f>_xlfn.RANK.EQ(I1117,I$6:I3611,0)</f>
        <v>37</v>
      </c>
    </row>
    <row r="1118" spans="2:14" ht="14.25" customHeight="1">
      <c r="B1118" s="4" t="s">
        <v>150</v>
      </c>
      <c r="C1118" s="4" t="s">
        <v>995</v>
      </c>
      <c r="D1118" s="4" t="s">
        <v>996</v>
      </c>
      <c r="E1118" s="13">
        <f t="shared" si="39"/>
        <v>450</v>
      </c>
      <c r="F1118" s="6">
        <v>825</v>
      </c>
      <c r="G1118" s="12" t="s">
        <v>488</v>
      </c>
      <c r="H1118" s="12" t="s">
        <v>1087</v>
      </c>
      <c r="I1118" s="10">
        <v>185625</v>
      </c>
      <c r="J1118" s="11">
        <v>0.5</v>
      </c>
      <c r="K1118" s="13">
        <f t="shared" si="38"/>
        <v>371250</v>
      </c>
      <c r="L1118" s="4" t="s">
        <v>31</v>
      </c>
      <c r="M1118">
        <f>_xlfn.RANK.EQ(I1118,I$6:I3612,1)</f>
        <v>2260</v>
      </c>
      <c r="N1118">
        <f>_xlfn.RANK.EQ(I1118,I$6:I3612,0)</f>
        <v>234</v>
      </c>
    </row>
    <row r="1119" spans="2:14" ht="14.25" customHeight="1">
      <c r="B1119" s="4" t="s">
        <v>150</v>
      </c>
      <c r="C1119" s="4" t="s">
        <v>995</v>
      </c>
      <c r="D1119" s="4" t="s">
        <v>996</v>
      </c>
      <c r="E1119" s="13">
        <f t="shared" si="39"/>
        <v>500</v>
      </c>
      <c r="F1119" s="6">
        <v>825</v>
      </c>
      <c r="G1119" s="12" t="s">
        <v>803</v>
      </c>
      <c r="H1119" s="12" t="s">
        <v>1086</v>
      </c>
      <c r="I1119" s="10">
        <v>206250</v>
      </c>
      <c r="J1119" s="11">
        <v>0.5</v>
      </c>
      <c r="K1119" s="13">
        <f t="shared" si="38"/>
        <v>412500</v>
      </c>
      <c r="L1119" s="4" t="s">
        <v>31</v>
      </c>
      <c r="M1119">
        <f>_xlfn.RANK.EQ(I1119,I$6:I3613,1)</f>
        <v>2325</v>
      </c>
      <c r="N1119">
        <f>_xlfn.RANK.EQ(I1119,I$6:I3613,0)</f>
        <v>167</v>
      </c>
    </row>
    <row r="1120" spans="2:14" ht="14.25" customHeight="1">
      <c r="B1120" s="4" t="s">
        <v>150</v>
      </c>
      <c r="C1120" s="4" t="s">
        <v>995</v>
      </c>
      <c r="D1120" s="4" t="s">
        <v>996</v>
      </c>
      <c r="E1120" s="13">
        <f t="shared" si="39"/>
        <v>450</v>
      </c>
      <c r="F1120" s="6">
        <v>975</v>
      </c>
      <c r="G1120" s="12" t="s">
        <v>805</v>
      </c>
      <c r="H1120" s="12" t="s">
        <v>1086</v>
      </c>
      <c r="I1120" s="10">
        <v>219375</v>
      </c>
      <c r="J1120" s="11">
        <v>0.5</v>
      </c>
      <c r="K1120" s="13">
        <f t="shared" si="38"/>
        <v>438750</v>
      </c>
      <c r="L1120" s="4" t="s">
        <v>31</v>
      </c>
      <c r="M1120">
        <f>_xlfn.RANK.EQ(I1120,I$6:I3614,1)</f>
        <v>2356</v>
      </c>
      <c r="N1120">
        <f>_xlfn.RANK.EQ(I1120,I$6:I3614,0)</f>
        <v>140</v>
      </c>
    </row>
    <row r="1121" spans="2:14" ht="14.25" customHeight="1">
      <c r="B1121" s="4" t="s">
        <v>150</v>
      </c>
      <c r="C1121" s="4" t="s">
        <v>995</v>
      </c>
      <c r="D1121" s="4" t="s">
        <v>996</v>
      </c>
      <c r="E1121" s="13">
        <f t="shared" si="39"/>
        <v>450</v>
      </c>
      <c r="F1121" s="6">
        <v>575</v>
      </c>
      <c r="G1121" s="12" t="s">
        <v>272</v>
      </c>
      <c r="H1121" s="12" t="s">
        <v>1087</v>
      </c>
      <c r="I1121" s="10">
        <v>155250</v>
      </c>
      <c r="J1121" s="11">
        <v>0.6</v>
      </c>
      <c r="K1121" s="13">
        <f t="shared" si="38"/>
        <v>258750</v>
      </c>
      <c r="L1121" s="4" t="s">
        <v>31</v>
      </c>
      <c r="M1121">
        <f>_xlfn.RANK.EQ(I1121,I$6:I3615,1)</f>
        <v>2084</v>
      </c>
      <c r="N1121">
        <f>_xlfn.RANK.EQ(I1121,I$6:I3615,0)</f>
        <v>412</v>
      </c>
    </row>
    <row r="1122" spans="2:14" ht="14.25" customHeight="1">
      <c r="B1122" s="4" t="s">
        <v>150</v>
      </c>
      <c r="C1122" s="4" t="s">
        <v>995</v>
      </c>
      <c r="D1122" s="4" t="s">
        <v>996</v>
      </c>
      <c r="E1122" s="13">
        <f t="shared" si="39"/>
        <v>500</v>
      </c>
      <c r="F1122" s="6">
        <v>525</v>
      </c>
      <c r="G1122" s="12" t="s">
        <v>132</v>
      </c>
      <c r="H1122" s="12" t="s">
        <v>1086</v>
      </c>
      <c r="I1122" s="10">
        <v>118125</v>
      </c>
      <c r="J1122" s="11">
        <v>0.45</v>
      </c>
      <c r="K1122" s="13">
        <f t="shared" si="38"/>
        <v>262500</v>
      </c>
      <c r="L1122" s="4" t="s">
        <v>31</v>
      </c>
      <c r="M1122">
        <f>_xlfn.RANK.EQ(I1122,I$6:I3616,1)</f>
        <v>1753</v>
      </c>
      <c r="N1122">
        <f>_xlfn.RANK.EQ(I1122,I$6:I3616,0)</f>
        <v>735</v>
      </c>
    </row>
    <row r="1123" spans="2:14" ht="14.25" customHeight="1">
      <c r="B1123" s="4" t="s">
        <v>150</v>
      </c>
      <c r="C1123" s="4" t="s">
        <v>995</v>
      </c>
      <c r="D1123" s="4" t="s">
        <v>996</v>
      </c>
      <c r="E1123" s="13">
        <f t="shared" si="39"/>
        <v>600</v>
      </c>
      <c r="F1123" s="6">
        <v>800</v>
      </c>
      <c r="G1123" s="12" t="s">
        <v>687</v>
      </c>
      <c r="H1123" s="12" t="s">
        <v>1087</v>
      </c>
      <c r="I1123" s="10">
        <v>312000</v>
      </c>
      <c r="J1123" s="11">
        <v>0.65</v>
      </c>
      <c r="K1123" s="13">
        <f t="shared" si="38"/>
        <v>480000</v>
      </c>
      <c r="L1123" s="4" t="s">
        <v>31</v>
      </c>
      <c r="M1123">
        <f>_xlfn.RANK.EQ(I1123,I$6:I3617,1)</f>
        <v>2471</v>
      </c>
      <c r="N1123">
        <f>_xlfn.RANK.EQ(I1123,I$6:I3617,0)</f>
        <v>25</v>
      </c>
    </row>
    <row r="1124" spans="2:14" ht="14.25" customHeight="1">
      <c r="B1124" s="4" t="s">
        <v>150</v>
      </c>
      <c r="C1124" s="4" t="s">
        <v>995</v>
      </c>
      <c r="D1124" s="4" t="s">
        <v>996</v>
      </c>
      <c r="E1124" s="13">
        <f t="shared" si="39"/>
        <v>400</v>
      </c>
      <c r="F1124" s="6">
        <v>750</v>
      </c>
      <c r="G1124" s="12" t="s">
        <v>466</v>
      </c>
      <c r="H1124" s="12" t="s">
        <v>1087</v>
      </c>
      <c r="I1124" s="10">
        <v>150000</v>
      </c>
      <c r="J1124" s="11">
        <v>0.5</v>
      </c>
      <c r="K1124" s="13">
        <f t="shared" si="38"/>
        <v>300000</v>
      </c>
      <c r="L1124" s="4" t="s">
        <v>31</v>
      </c>
      <c r="M1124">
        <f>_xlfn.RANK.EQ(I1124,I$6:I3618,1)</f>
        <v>2058</v>
      </c>
      <c r="N1124">
        <f>_xlfn.RANK.EQ(I1124,I$6:I3618,0)</f>
        <v>432</v>
      </c>
    </row>
    <row r="1125" spans="2:14" ht="14.25" customHeight="1">
      <c r="B1125" s="4" t="s">
        <v>150</v>
      </c>
      <c r="C1125" s="4" t="s">
        <v>995</v>
      </c>
      <c r="D1125" s="4" t="s">
        <v>996</v>
      </c>
      <c r="E1125" s="13">
        <f t="shared" si="39"/>
        <v>550</v>
      </c>
      <c r="F1125" s="6">
        <v>750</v>
      </c>
      <c r="G1125" s="12" t="s">
        <v>809</v>
      </c>
      <c r="H1125" s="12" t="s">
        <v>1086</v>
      </c>
      <c r="I1125" s="10">
        <v>206250</v>
      </c>
      <c r="J1125" s="11">
        <v>0.5</v>
      </c>
      <c r="K1125" s="13">
        <f t="shared" si="38"/>
        <v>412500</v>
      </c>
      <c r="L1125" s="4" t="s">
        <v>31</v>
      </c>
      <c r="M1125">
        <f>_xlfn.RANK.EQ(I1125,I$6:I3619,1)</f>
        <v>2325</v>
      </c>
      <c r="N1125">
        <f>_xlfn.RANK.EQ(I1125,I$6:I3619,0)</f>
        <v>167</v>
      </c>
    </row>
    <row r="1126" spans="2:14" ht="14.25" customHeight="1">
      <c r="B1126" s="4" t="s">
        <v>150</v>
      </c>
      <c r="C1126" s="4" t="s">
        <v>995</v>
      </c>
      <c r="D1126" s="4" t="s">
        <v>996</v>
      </c>
      <c r="E1126" s="13">
        <f t="shared" si="39"/>
        <v>550</v>
      </c>
      <c r="F1126" s="6">
        <v>925</v>
      </c>
      <c r="G1126" s="12" t="s">
        <v>811</v>
      </c>
      <c r="H1126" s="12" t="s">
        <v>1086</v>
      </c>
      <c r="I1126" s="10">
        <v>254375</v>
      </c>
      <c r="J1126" s="11">
        <v>0.5</v>
      </c>
      <c r="K1126" s="13">
        <f t="shared" si="38"/>
        <v>508750</v>
      </c>
      <c r="L1126" s="4" t="s">
        <v>31</v>
      </c>
      <c r="M1126">
        <f>_xlfn.RANK.EQ(I1126,I$6:I3620,1)</f>
        <v>2420</v>
      </c>
      <c r="N1126">
        <f>_xlfn.RANK.EQ(I1126,I$6:I3620,0)</f>
        <v>76</v>
      </c>
    </row>
    <row r="1127" spans="2:14" ht="14.25" customHeight="1">
      <c r="B1127" s="4" t="s">
        <v>150</v>
      </c>
      <c r="C1127" s="4" t="s">
        <v>995</v>
      </c>
      <c r="D1127" s="4" t="s">
        <v>996</v>
      </c>
      <c r="E1127" s="13">
        <f t="shared" si="39"/>
        <v>500</v>
      </c>
      <c r="F1127" s="6">
        <v>425</v>
      </c>
      <c r="G1127" s="12" t="s">
        <v>682</v>
      </c>
      <c r="H1127" s="12" t="s">
        <v>1087</v>
      </c>
      <c r="I1127" s="10">
        <v>127500</v>
      </c>
      <c r="J1127" s="11">
        <v>0.6</v>
      </c>
      <c r="K1127" s="13">
        <f t="shared" si="38"/>
        <v>212500</v>
      </c>
      <c r="L1127" s="4" t="s">
        <v>31</v>
      </c>
      <c r="M1127">
        <f>_xlfn.RANK.EQ(I1127,I$6:I3621,1)</f>
        <v>1856</v>
      </c>
      <c r="N1127">
        <f>_xlfn.RANK.EQ(I1127,I$6:I3621,0)</f>
        <v>637</v>
      </c>
    </row>
    <row r="1128" spans="2:14" ht="14.25" customHeight="1">
      <c r="B1128" s="4" t="s">
        <v>150</v>
      </c>
      <c r="C1128" s="4" t="s">
        <v>995</v>
      </c>
      <c r="D1128" s="4" t="s">
        <v>996</v>
      </c>
      <c r="E1128" s="13">
        <f t="shared" si="39"/>
        <v>550</v>
      </c>
      <c r="F1128" s="6">
        <v>425</v>
      </c>
      <c r="G1128" s="12" t="s">
        <v>49</v>
      </c>
      <c r="H1128" s="12" t="s">
        <v>1086</v>
      </c>
      <c r="I1128" s="10">
        <v>105187.5</v>
      </c>
      <c r="J1128" s="11">
        <v>0.45</v>
      </c>
      <c r="K1128" s="13">
        <f t="shared" si="38"/>
        <v>233750</v>
      </c>
      <c r="L1128" s="4" t="s">
        <v>31</v>
      </c>
      <c r="M1128">
        <f>_xlfn.RANK.EQ(I1128,I$6:I3622,1)</f>
        <v>1618</v>
      </c>
      <c r="N1128">
        <f>_xlfn.RANK.EQ(I1128,I$6:I3622,0)</f>
        <v>877</v>
      </c>
    </row>
    <row r="1129" spans="2:14" ht="14.25" customHeight="1">
      <c r="B1129" s="4" t="s">
        <v>150</v>
      </c>
      <c r="C1129" s="4" t="s">
        <v>995</v>
      </c>
      <c r="D1129" s="4" t="s">
        <v>996</v>
      </c>
      <c r="E1129" s="13">
        <f t="shared" si="39"/>
        <v>600</v>
      </c>
      <c r="F1129" s="6">
        <v>675</v>
      </c>
      <c r="G1129" s="12" t="s">
        <v>815</v>
      </c>
      <c r="H1129" s="12" t="s">
        <v>1086</v>
      </c>
      <c r="I1129" s="10">
        <v>263250</v>
      </c>
      <c r="J1129" s="11">
        <v>0.65</v>
      </c>
      <c r="K1129" s="13">
        <f t="shared" si="38"/>
        <v>405000</v>
      </c>
      <c r="L1129" s="4" t="s">
        <v>31</v>
      </c>
      <c r="M1129">
        <f>_xlfn.RANK.EQ(I1129,I$6:I3623,1)</f>
        <v>2432</v>
      </c>
      <c r="N1129">
        <f>_xlfn.RANK.EQ(I1129,I$6:I3623,0)</f>
        <v>63</v>
      </c>
    </row>
    <row r="1130" spans="2:14" ht="14.25" customHeight="1">
      <c r="B1130" s="4" t="s">
        <v>150</v>
      </c>
      <c r="C1130" s="4" t="s">
        <v>995</v>
      </c>
      <c r="D1130" s="4" t="s">
        <v>996</v>
      </c>
      <c r="E1130" s="13">
        <f t="shared" si="39"/>
        <v>550</v>
      </c>
      <c r="F1130" s="6">
        <v>625</v>
      </c>
      <c r="G1130" s="12" t="s">
        <v>817</v>
      </c>
      <c r="H1130" s="12" t="s">
        <v>1087</v>
      </c>
      <c r="I1130" s="10">
        <v>171875</v>
      </c>
      <c r="J1130" s="11">
        <v>0.5</v>
      </c>
      <c r="K1130" s="13">
        <f t="shared" si="38"/>
        <v>343750</v>
      </c>
      <c r="L1130" s="4" t="s">
        <v>31</v>
      </c>
      <c r="M1130">
        <f>_xlfn.RANK.EQ(I1130,I$6:I3624,1)</f>
        <v>2200</v>
      </c>
      <c r="N1130">
        <f>_xlfn.RANK.EQ(I1130,I$6:I3624,0)</f>
        <v>295</v>
      </c>
    </row>
    <row r="1131" spans="2:14" ht="14.25" customHeight="1">
      <c r="B1131" s="4" t="s">
        <v>150</v>
      </c>
      <c r="C1131" s="4" t="s">
        <v>995</v>
      </c>
      <c r="D1131" s="4" t="s">
        <v>996</v>
      </c>
      <c r="E1131" s="13">
        <f t="shared" si="39"/>
        <v>550</v>
      </c>
      <c r="F1131" s="6">
        <v>575</v>
      </c>
      <c r="G1131" s="12" t="s">
        <v>642</v>
      </c>
      <c r="H1131" s="12" t="s">
        <v>1086</v>
      </c>
      <c r="I1131" s="10">
        <v>158125</v>
      </c>
      <c r="J1131" s="11">
        <v>0.5</v>
      </c>
      <c r="K1131" s="13">
        <f t="shared" si="38"/>
        <v>316250</v>
      </c>
      <c r="L1131" s="4" t="s">
        <v>31</v>
      </c>
      <c r="M1131">
        <f>_xlfn.RANK.EQ(I1131,I$6:I3625,1)</f>
        <v>2101</v>
      </c>
      <c r="N1131">
        <f>_xlfn.RANK.EQ(I1131,I$6:I3625,0)</f>
        <v>392</v>
      </c>
    </row>
    <row r="1132" spans="2:14" ht="14.25" customHeight="1">
      <c r="B1132" s="4" t="s">
        <v>150</v>
      </c>
      <c r="C1132" s="4" t="s">
        <v>995</v>
      </c>
      <c r="D1132" s="4" t="s">
        <v>996</v>
      </c>
      <c r="E1132" s="13">
        <f t="shared" si="39"/>
        <v>600</v>
      </c>
      <c r="F1132" s="6">
        <v>625</v>
      </c>
      <c r="G1132" s="12" t="s">
        <v>468</v>
      </c>
      <c r="H1132" s="12" t="s">
        <v>1087</v>
      </c>
      <c r="I1132" s="10">
        <v>187500</v>
      </c>
      <c r="J1132" s="11">
        <v>0.5</v>
      </c>
      <c r="K1132" s="13">
        <f t="shared" si="38"/>
        <v>375000</v>
      </c>
      <c r="L1132" s="4" t="s">
        <v>31</v>
      </c>
      <c r="M1132">
        <f>_xlfn.RANK.EQ(I1132,I$6:I3626,1)</f>
        <v>2265</v>
      </c>
      <c r="N1132">
        <f>_xlfn.RANK.EQ(I1132,I$6:I3626,0)</f>
        <v>229</v>
      </c>
    </row>
    <row r="1133" spans="2:14" ht="14.25" customHeight="1">
      <c r="B1133" s="4" t="s">
        <v>150</v>
      </c>
      <c r="C1133" s="4" t="s">
        <v>995</v>
      </c>
      <c r="D1133" s="4" t="s">
        <v>996</v>
      </c>
      <c r="E1133" s="13">
        <f t="shared" si="39"/>
        <v>600</v>
      </c>
      <c r="F1133" s="6">
        <v>350</v>
      </c>
      <c r="G1133" s="12" t="s">
        <v>417</v>
      </c>
      <c r="H1133" s="12" t="s">
        <v>1086</v>
      </c>
      <c r="I1133" s="10">
        <v>126000</v>
      </c>
      <c r="J1133" s="11">
        <v>0.6</v>
      </c>
      <c r="K1133" s="13">
        <f t="shared" si="38"/>
        <v>210000</v>
      </c>
      <c r="L1133" s="4" t="s">
        <v>31</v>
      </c>
      <c r="M1133">
        <f>_xlfn.RANK.EQ(I1133,I$6:I3627,1)</f>
        <v>1826</v>
      </c>
      <c r="N1133">
        <f>_xlfn.RANK.EQ(I1133,I$6:I3627,0)</f>
        <v>654</v>
      </c>
    </row>
    <row r="1134" spans="2:14" ht="14.25" customHeight="1">
      <c r="B1134" s="4" t="s">
        <v>150</v>
      </c>
      <c r="C1134" s="4" t="s">
        <v>995</v>
      </c>
      <c r="D1134" s="4" t="s">
        <v>996</v>
      </c>
      <c r="E1134" s="13">
        <f t="shared" si="39"/>
        <v>450</v>
      </c>
      <c r="F1134" s="6">
        <v>350</v>
      </c>
      <c r="G1134" s="12" t="s">
        <v>222</v>
      </c>
      <c r="H1134" s="12" t="s">
        <v>1086</v>
      </c>
      <c r="I1134" s="10">
        <v>70875</v>
      </c>
      <c r="J1134" s="11">
        <v>0.45</v>
      </c>
      <c r="K1134" s="13">
        <f t="shared" si="38"/>
        <v>157500</v>
      </c>
      <c r="L1134" s="4" t="s">
        <v>31</v>
      </c>
      <c r="M1134">
        <f>_xlfn.RANK.EQ(I1134,I$6:I3628,1)</f>
        <v>1005</v>
      </c>
      <c r="N1134">
        <f>_xlfn.RANK.EQ(I1134,I$6:I3628,0)</f>
        <v>1479</v>
      </c>
    </row>
    <row r="1135" spans="2:14" ht="14.25" customHeight="1">
      <c r="B1135" s="4" t="s">
        <v>150</v>
      </c>
      <c r="C1135" s="4" t="s">
        <v>995</v>
      </c>
      <c r="D1135" s="4" t="s">
        <v>996</v>
      </c>
      <c r="E1135" s="13">
        <f t="shared" si="39"/>
        <v>400</v>
      </c>
      <c r="F1135" s="6">
        <v>575</v>
      </c>
      <c r="G1135" s="12" t="s">
        <v>174</v>
      </c>
      <c r="H1135" s="12" t="s">
        <v>1087</v>
      </c>
      <c r="I1135" s="10">
        <v>149500</v>
      </c>
      <c r="J1135" s="11">
        <v>0.65</v>
      </c>
      <c r="K1135" s="13">
        <f t="shared" si="38"/>
        <v>230000</v>
      </c>
      <c r="L1135" s="4" t="s">
        <v>31</v>
      </c>
      <c r="M1135">
        <f>_xlfn.RANK.EQ(I1135,I$6:I3629,1)</f>
        <v>2052</v>
      </c>
      <c r="N1135">
        <f>_xlfn.RANK.EQ(I1135,I$6:I3629,0)</f>
        <v>444</v>
      </c>
    </row>
    <row r="1136" spans="2:14" ht="14.25" customHeight="1">
      <c r="B1136" s="4" t="s">
        <v>150</v>
      </c>
      <c r="C1136" s="4" t="s">
        <v>995</v>
      </c>
      <c r="D1136" s="4" t="s">
        <v>996</v>
      </c>
      <c r="E1136" s="13">
        <f t="shared" si="39"/>
        <v>300</v>
      </c>
      <c r="F1136" s="6">
        <v>525</v>
      </c>
      <c r="G1136" s="12" t="s">
        <v>823</v>
      </c>
      <c r="H1136" s="12" t="s">
        <v>1090</v>
      </c>
      <c r="I1136" s="10">
        <v>78750</v>
      </c>
      <c r="J1136" s="11">
        <v>0.5</v>
      </c>
      <c r="K1136" s="13">
        <f t="shared" si="38"/>
        <v>157500</v>
      </c>
      <c r="L1136" s="4" t="s">
        <v>31</v>
      </c>
      <c r="M1136">
        <f>_xlfn.RANK.EQ(I1136,I$6:I3630,1)</f>
        <v>1154</v>
      </c>
      <c r="N1136">
        <f>_xlfn.RANK.EQ(I1136,I$6:I3630,0)</f>
        <v>1315</v>
      </c>
    </row>
    <row r="1137" spans="2:14" ht="14.25" customHeight="1">
      <c r="B1137" s="4" t="s">
        <v>150</v>
      </c>
      <c r="C1137" s="4" t="s">
        <v>995</v>
      </c>
      <c r="D1137" s="4" t="s">
        <v>996</v>
      </c>
      <c r="E1137" s="13">
        <f t="shared" si="39"/>
        <v>300</v>
      </c>
      <c r="F1137" s="6">
        <v>525</v>
      </c>
      <c r="G1137" s="12" t="s">
        <v>87</v>
      </c>
      <c r="H1137" s="12" t="s">
        <v>1088</v>
      </c>
      <c r="I1137" s="10">
        <v>78750</v>
      </c>
      <c r="J1137" s="11">
        <v>0.5</v>
      </c>
      <c r="K1137" s="13">
        <f t="shared" si="38"/>
        <v>157500</v>
      </c>
      <c r="L1137" s="4" t="s">
        <v>31</v>
      </c>
      <c r="M1137">
        <f>_xlfn.RANK.EQ(I1137,I$6:I3631,1)</f>
        <v>1154</v>
      </c>
      <c r="N1137">
        <f>_xlfn.RANK.EQ(I1137,I$6:I3631,0)</f>
        <v>1315</v>
      </c>
    </row>
    <row r="1138" spans="2:14" ht="14.25" customHeight="1">
      <c r="B1138" s="4" t="s">
        <v>150</v>
      </c>
      <c r="C1138" s="4" t="s">
        <v>995</v>
      </c>
      <c r="D1138" s="4" t="s">
        <v>996</v>
      </c>
      <c r="E1138" s="13">
        <f t="shared" si="39"/>
        <v>350</v>
      </c>
      <c r="F1138" s="6">
        <v>475</v>
      </c>
      <c r="G1138" s="12" t="s">
        <v>826</v>
      </c>
      <c r="H1138" s="12" t="s">
        <v>1087</v>
      </c>
      <c r="I1138" s="10">
        <v>83125</v>
      </c>
      <c r="J1138" s="11">
        <v>0.5</v>
      </c>
      <c r="K1138" s="13">
        <f t="shared" si="38"/>
        <v>166250</v>
      </c>
      <c r="L1138" s="4" t="s">
        <v>31</v>
      </c>
      <c r="M1138">
        <f>_xlfn.RANK.EQ(I1138,I$6:I3632,1)</f>
        <v>1256</v>
      </c>
      <c r="N1138">
        <f>_xlfn.RANK.EQ(I1138,I$6:I3632,0)</f>
        <v>1235</v>
      </c>
    </row>
    <row r="1139" spans="2:14" ht="14.25" customHeight="1">
      <c r="B1139" s="4" t="s">
        <v>150</v>
      </c>
      <c r="C1139" s="4" t="s">
        <v>995</v>
      </c>
      <c r="D1139" s="4" t="s">
        <v>996</v>
      </c>
      <c r="E1139" s="13">
        <f t="shared" si="39"/>
        <v>350</v>
      </c>
      <c r="F1139" s="6">
        <v>325</v>
      </c>
      <c r="G1139" s="12" t="s">
        <v>828</v>
      </c>
      <c r="H1139" s="12" t="s">
        <v>1087</v>
      </c>
      <c r="I1139" s="10">
        <v>68250</v>
      </c>
      <c r="J1139" s="11">
        <v>0.6</v>
      </c>
      <c r="K1139" s="13">
        <f t="shared" si="38"/>
        <v>113750</v>
      </c>
      <c r="L1139" s="4" t="s">
        <v>31</v>
      </c>
      <c r="M1139">
        <f>_xlfn.RANK.EQ(I1139,I$6:I3633,1)</f>
        <v>970</v>
      </c>
      <c r="N1139">
        <f>_xlfn.RANK.EQ(I1139,I$6:I3633,0)</f>
        <v>1520</v>
      </c>
    </row>
    <row r="1140" spans="2:14" ht="14.25" customHeight="1">
      <c r="B1140" s="4" t="s">
        <v>150</v>
      </c>
      <c r="C1140" s="4" t="s">
        <v>995</v>
      </c>
      <c r="D1140" s="4" t="s">
        <v>996</v>
      </c>
      <c r="E1140" s="13">
        <f t="shared" si="39"/>
        <v>300</v>
      </c>
      <c r="F1140" s="6">
        <v>300</v>
      </c>
      <c r="G1140" s="12" t="s">
        <v>830</v>
      </c>
      <c r="H1140" s="12" t="s">
        <v>1087</v>
      </c>
      <c r="I1140" s="10">
        <v>40500</v>
      </c>
      <c r="J1140" s="11">
        <v>0.45</v>
      </c>
      <c r="K1140" s="13">
        <f t="shared" si="38"/>
        <v>90000</v>
      </c>
      <c r="L1140" s="4" t="s">
        <v>31</v>
      </c>
      <c r="M1140">
        <f>_xlfn.RANK.EQ(I1140,I$6:I3634,1)</f>
        <v>417</v>
      </c>
      <c r="N1140">
        <f>_xlfn.RANK.EQ(I1140,I$6:I3634,0)</f>
        <v>2071</v>
      </c>
    </row>
    <row r="1141" spans="2:14" ht="14.25" customHeight="1">
      <c r="B1141" s="4" t="s">
        <v>150</v>
      </c>
      <c r="C1141" s="4" t="s">
        <v>995</v>
      </c>
      <c r="D1141" s="4" t="s">
        <v>996</v>
      </c>
      <c r="E1141" s="13">
        <f t="shared" si="39"/>
        <v>400</v>
      </c>
      <c r="F1141" s="6">
        <v>475</v>
      </c>
      <c r="G1141" s="12" t="s">
        <v>366</v>
      </c>
      <c r="H1141" s="12" t="s">
        <v>1086</v>
      </c>
      <c r="I1141" s="10">
        <v>123500</v>
      </c>
      <c r="J1141" s="11">
        <v>0.65</v>
      </c>
      <c r="K1141" s="13">
        <f t="shared" si="38"/>
        <v>190000</v>
      </c>
      <c r="L1141" s="4" t="s">
        <v>31</v>
      </c>
      <c r="M1141">
        <f>_xlfn.RANK.EQ(I1141,I$6:I3635,1)</f>
        <v>1804</v>
      </c>
      <c r="N1141">
        <f>_xlfn.RANK.EQ(I1141,I$6:I3635,0)</f>
        <v>690</v>
      </c>
    </row>
    <row r="1142" spans="2:14" ht="14.25" customHeight="1">
      <c r="B1142" s="4" t="s">
        <v>150</v>
      </c>
      <c r="C1142" s="4" t="s">
        <v>995</v>
      </c>
      <c r="D1142" s="4" t="s">
        <v>996</v>
      </c>
      <c r="E1142" s="13">
        <f t="shared" si="39"/>
        <v>200</v>
      </c>
      <c r="F1142" s="6">
        <v>625</v>
      </c>
      <c r="G1142" s="12" t="s">
        <v>832</v>
      </c>
      <c r="H1142" s="12" t="s">
        <v>1089</v>
      </c>
      <c r="I1142" s="10">
        <v>62500</v>
      </c>
      <c r="J1142" s="11">
        <v>0.5</v>
      </c>
      <c r="K1142" s="13">
        <f t="shared" si="38"/>
        <v>125000</v>
      </c>
      <c r="L1142" s="4" t="s">
        <v>31</v>
      </c>
      <c r="M1142">
        <f>_xlfn.RANK.EQ(I1142,I$6:I3636,1)</f>
        <v>848</v>
      </c>
      <c r="N1142">
        <f>_xlfn.RANK.EQ(I1142,I$6:I3636,0)</f>
        <v>1646</v>
      </c>
    </row>
    <row r="1143" spans="2:14" ht="14.25" customHeight="1">
      <c r="B1143" s="4" t="s">
        <v>150</v>
      </c>
      <c r="C1143" s="4" t="s">
        <v>995</v>
      </c>
      <c r="D1143" s="4" t="s">
        <v>996</v>
      </c>
      <c r="E1143" s="13">
        <f t="shared" si="39"/>
        <v>200</v>
      </c>
      <c r="F1143" s="6">
        <v>625</v>
      </c>
      <c r="G1143" s="12" t="s">
        <v>425</v>
      </c>
      <c r="H1143" s="12" t="s">
        <v>1087</v>
      </c>
      <c r="I1143" s="10">
        <v>62500</v>
      </c>
      <c r="J1143" s="11">
        <v>0.5</v>
      </c>
      <c r="K1143" s="13">
        <f t="shared" si="38"/>
        <v>125000</v>
      </c>
      <c r="L1143" s="4" t="s">
        <v>31</v>
      </c>
      <c r="M1143">
        <f>_xlfn.RANK.EQ(I1143,I$6:I3637,1)</f>
        <v>848</v>
      </c>
      <c r="N1143">
        <f>_xlfn.RANK.EQ(I1143,I$6:I3637,0)</f>
        <v>1646</v>
      </c>
    </row>
    <row r="1144" spans="2:14" ht="14.25" customHeight="1">
      <c r="B1144" s="4" t="s">
        <v>150</v>
      </c>
      <c r="C1144" s="4" t="s">
        <v>995</v>
      </c>
      <c r="D1144" s="4" t="s">
        <v>996</v>
      </c>
      <c r="E1144" s="13">
        <f t="shared" si="39"/>
        <v>450</v>
      </c>
      <c r="F1144" s="6">
        <v>575</v>
      </c>
      <c r="G1144" s="12" t="s">
        <v>438</v>
      </c>
      <c r="H1144" s="12" t="s">
        <v>1087</v>
      </c>
      <c r="I1144" s="10">
        <v>129375</v>
      </c>
      <c r="J1144" s="11">
        <v>0.5</v>
      </c>
      <c r="K1144" s="13">
        <f t="shared" si="38"/>
        <v>258750</v>
      </c>
      <c r="L1144" s="4" t="s">
        <v>31</v>
      </c>
      <c r="M1144">
        <f>_xlfn.RANK.EQ(I1144,I$6:I3638,1)</f>
        <v>1866</v>
      </c>
      <c r="N1144">
        <f>_xlfn.RANK.EQ(I1144,I$6:I3638,0)</f>
        <v>627</v>
      </c>
    </row>
    <row r="1145" spans="2:14" ht="14.25" customHeight="1">
      <c r="B1145" s="4" t="s">
        <v>150</v>
      </c>
      <c r="C1145" s="4" t="s">
        <v>995</v>
      </c>
      <c r="D1145" s="4" t="s">
        <v>996</v>
      </c>
      <c r="E1145" s="13">
        <f t="shared" si="39"/>
        <v>450</v>
      </c>
      <c r="F1145" s="6">
        <v>450</v>
      </c>
      <c r="G1145" s="12" t="s">
        <v>835</v>
      </c>
      <c r="H1145" s="12" t="s">
        <v>1086</v>
      </c>
      <c r="I1145" s="10">
        <v>121500</v>
      </c>
      <c r="J1145" s="11">
        <v>0.6</v>
      </c>
      <c r="K1145" s="13">
        <f t="shared" si="38"/>
        <v>202500</v>
      </c>
      <c r="L1145" s="4" t="s">
        <v>31</v>
      </c>
      <c r="M1145">
        <f>_xlfn.RANK.EQ(I1145,I$6:I3639,1)</f>
        <v>1785</v>
      </c>
      <c r="N1145">
        <f>_xlfn.RANK.EQ(I1145,I$6:I3639,0)</f>
        <v>706</v>
      </c>
    </row>
    <row r="1146" spans="2:14" ht="14.25" customHeight="1">
      <c r="B1146" s="4" t="s">
        <v>150</v>
      </c>
      <c r="C1146" s="4" t="s">
        <v>995</v>
      </c>
      <c r="D1146" s="4" t="s">
        <v>996</v>
      </c>
      <c r="E1146" s="13">
        <f t="shared" si="39"/>
        <v>500</v>
      </c>
      <c r="F1146" s="6">
        <v>425</v>
      </c>
      <c r="G1146" s="12" t="s">
        <v>837</v>
      </c>
      <c r="H1146" s="12" t="s">
        <v>1087</v>
      </c>
      <c r="I1146" s="10">
        <v>95625</v>
      </c>
      <c r="J1146" s="11">
        <v>0.45</v>
      </c>
      <c r="K1146" s="13">
        <f t="shared" si="38"/>
        <v>212500</v>
      </c>
      <c r="L1146" s="4" t="s">
        <v>31</v>
      </c>
      <c r="M1146">
        <f>_xlfn.RANK.EQ(I1146,I$6:I3640,1)</f>
        <v>1485</v>
      </c>
      <c r="N1146">
        <f>_xlfn.RANK.EQ(I1146,I$6:I3640,0)</f>
        <v>1009</v>
      </c>
    </row>
    <row r="1147" spans="2:14" ht="14.25" customHeight="1">
      <c r="B1147" s="4" t="s">
        <v>150</v>
      </c>
      <c r="C1147" s="4" t="s">
        <v>995</v>
      </c>
      <c r="D1147" s="4" t="s">
        <v>996</v>
      </c>
      <c r="E1147" s="13">
        <f t="shared" si="39"/>
        <v>600</v>
      </c>
      <c r="F1147" s="6">
        <v>625</v>
      </c>
      <c r="G1147" s="12" t="s">
        <v>521</v>
      </c>
      <c r="H1147" s="12" t="s">
        <v>1087</v>
      </c>
      <c r="I1147" s="10">
        <v>243750</v>
      </c>
      <c r="J1147" s="11">
        <v>0.65</v>
      </c>
      <c r="K1147" s="13">
        <f t="shared" si="38"/>
        <v>375000</v>
      </c>
      <c r="L1147" s="4" t="s">
        <v>31</v>
      </c>
      <c r="M1147">
        <f>_xlfn.RANK.EQ(I1147,I$6:I3641,1)</f>
        <v>2403</v>
      </c>
      <c r="N1147">
        <f>_xlfn.RANK.EQ(I1147,I$6:I3641,0)</f>
        <v>92</v>
      </c>
    </row>
    <row r="1148" spans="2:14" ht="14.25" customHeight="1">
      <c r="B1148" s="4" t="s">
        <v>150</v>
      </c>
      <c r="C1148" s="4" t="s">
        <v>995</v>
      </c>
      <c r="D1148" s="4" t="s">
        <v>996</v>
      </c>
      <c r="E1148" s="13">
        <f t="shared" si="39"/>
        <v>600</v>
      </c>
      <c r="F1148" s="6">
        <v>775</v>
      </c>
      <c r="G1148" s="12" t="s">
        <v>400</v>
      </c>
      <c r="H1148" s="12" t="s">
        <v>1088</v>
      </c>
      <c r="I1148" s="10">
        <v>232500</v>
      </c>
      <c r="J1148" s="11">
        <v>0.5</v>
      </c>
      <c r="K1148" s="13">
        <f t="shared" si="38"/>
        <v>465000</v>
      </c>
      <c r="L1148" s="4" t="s">
        <v>31</v>
      </c>
      <c r="M1148">
        <f>_xlfn.RANK.EQ(I1148,I$6:I3642,1)</f>
        <v>2381</v>
      </c>
      <c r="N1148">
        <f>_xlfn.RANK.EQ(I1148,I$6:I3642,0)</f>
        <v>113</v>
      </c>
    </row>
    <row r="1149" spans="2:14" ht="14.25" customHeight="1">
      <c r="B1149" s="4" t="s">
        <v>150</v>
      </c>
      <c r="C1149" s="4" t="s">
        <v>995</v>
      </c>
      <c r="D1149" s="4" t="s">
        <v>996</v>
      </c>
      <c r="E1149" s="13">
        <f t="shared" si="39"/>
        <v>600</v>
      </c>
      <c r="F1149" s="6">
        <v>775</v>
      </c>
      <c r="G1149" s="12" t="s">
        <v>279</v>
      </c>
      <c r="H1149" s="12" t="s">
        <v>1087</v>
      </c>
      <c r="I1149" s="10">
        <v>232500</v>
      </c>
      <c r="J1149" s="11">
        <v>0.5</v>
      </c>
      <c r="K1149" s="13">
        <f t="shared" si="38"/>
        <v>465000</v>
      </c>
      <c r="L1149" s="4" t="s">
        <v>31</v>
      </c>
      <c r="M1149">
        <f>_xlfn.RANK.EQ(I1149,I$6:I3643,1)</f>
        <v>2381</v>
      </c>
      <c r="N1149">
        <f>_xlfn.RANK.EQ(I1149,I$6:I3643,0)</f>
        <v>113</v>
      </c>
    </row>
    <row r="1150" spans="2:14" ht="14.25" customHeight="1">
      <c r="B1150" s="4" t="s">
        <v>150</v>
      </c>
      <c r="C1150" s="4" t="s">
        <v>995</v>
      </c>
      <c r="D1150" s="4" t="s">
        <v>996</v>
      </c>
      <c r="E1150" s="13">
        <f t="shared" si="39"/>
        <v>650</v>
      </c>
      <c r="F1150" s="6">
        <v>700</v>
      </c>
      <c r="G1150" s="12" t="s">
        <v>841</v>
      </c>
      <c r="H1150" s="12" t="s">
        <v>1086</v>
      </c>
      <c r="I1150" s="10">
        <v>227500</v>
      </c>
      <c r="J1150" s="11">
        <v>0.5</v>
      </c>
      <c r="K1150" s="13">
        <f t="shared" si="38"/>
        <v>455000</v>
      </c>
      <c r="L1150" s="4" t="s">
        <v>31</v>
      </c>
      <c r="M1150">
        <f>_xlfn.RANK.EQ(I1150,I$6:I3644,1)</f>
        <v>2375</v>
      </c>
      <c r="N1150">
        <f>_xlfn.RANK.EQ(I1150,I$6:I3644,0)</f>
        <v>119</v>
      </c>
    </row>
    <row r="1151" spans="2:14" ht="14.25" customHeight="1">
      <c r="B1151" s="4" t="s">
        <v>150</v>
      </c>
      <c r="C1151" s="4" t="s">
        <v>995</v>
      </c>
      <c r="D1151" s="4" t="s">
        <v>996</v>
      </c>
      <c r="E1151" s="13">
        <f t="shared" si="39"/>
        <v>650</v>
      </c>
      <c r="F1151" s="6">
        <v>550</v>
      </c>
      <c r="G1151" s="12" t="s">
        <v>843</v>
      </c>
      <c r="H1151" s="12" t="s">
        <v>1087</v>
      </c>
      <c r="I1151" s="10">
        <v>214500</v>
      </c>
      <c r="J1151" s="11">
        <v>0.6</v>
      </c>
      <c r="K1151" s="13">
        <f t="shared" si="38"/>
        <v>357500</v>
      </c>
      <c r="L1151" s="4" t="s">
        <v>31</v>
      </c>
      <c r="M1151">
        <f>_xlfn.RANK.EQ(I1151,I$6:I3645,1)</f>
        <v>2340</v>
      </c>
      <c r="N1151">
        <f>_xlfn.RANK.EQ(I1151,I$6:I3645,0)</f>
        <v>154</v>
      </c>
    </row>
    <row r="1152" spans="2:14" ht="14.25" customHeight="1">
      <c r="B1152" s="4" t="s">
        <v>150</v>
      </c>
      <c r="C1152" s="4" t="s">
        <v>995</v>
      </c>
      <c r="D1152" s="4" t="s">
        <v>996</v>
      </c>
      <c r="E1152" s="13">
        <f t="shared" si="39"/>
        <v>600</v>
      </c>
      <c r="F1152" s="6">
        <v>500</v>
      </c>
      <c r="G1152" s="12" t="s">
        <v>845</v>
      </c>
      <c r="H1152" s="12" t="s">
        <v>1087</v>
      </c>
      <c r="I1152" s="10">
        <v>135000</v>
      </c>
      <c r="J1152" s="11">
        <v>0.45</v>
      </c>
      <c r="K1152" s="13">
        <f t="shared" si="38"/>
        <v>300000</v>
      </c>
      <c r="L1152" s="4" t="s">
        <v>31</v>
      </c>
      <c r="M1152">
        <f>_xlfn.RANK.EQ(I1152,I$6:I3646,1)</f>
        <v>1928</v>
      </c>
      <c r="N1152">
        <f>_xlfn.RANK.EQ(I1152,I$6:I3646,0)</f>
        <v>556</v>
      </c>
    </row>
    <row r="1153" spans="2:14" ht="14.25" customHeight="1">
      <c r="B1153" s="4" t="s">
        <v>150</v>
      </c>
      <c r="C1153" s="4" t="s">
        <v>995</v>
      </c>
      <c r="D1153" s="4" t="s">
        <v>996</v>
      </c>
      <c r="E1153" s="13">
        <f t="shared" si="39"/>
        <v>700</v>
      </c>
      <c r="F1153" s="6">
        <v>750</v>
      </c>
      <c r="G1153" s="12" t="s">
        <v>849</v>
      </c>
      <c r="H1153" s="12" t="s">
        <v>1088</v>
      </c>
      <c r="I1153" s="10">
        <v>341250</v>
      </c>
      <c r="J1153" s="11">
        <v>0.65</v>
      </c>
      <c r="K1153" s="13">
        <f t="shared" si="38"/>
        <v>525000</v>
      </c>
      <c r="L1153" s="4" t="s">
        <v>31</v>
      </c>
      <c r="M1153">
        <f>_xlfn.RANK.EQ(I1153,I$6:I3647,1)</f>
        <v>2485</v>
      </c>
      <c r="N1153">
        <f>_xlfn.RANK.EQ(I1153,I$6:I3647,0)</f>
        <v>9</v>
      </c>
    </row>
    <row r="1154" spans="2:14" ht="14.25" customHeight="1">
      <c r="B1154" s="4" t="s">
        <v>150</v>
      </c>
      <c r="C1154" s="4" t="s">
        <v>995</v>
      </c>
      <c r="D1154" s="4" t="s">
        <v>996</v>
      </c>
      <c r="E1154" s="13">
        <f t="shared" si="39"/>
        <v>400</v>
      </c>
      <c r="F1154" s="6">
        <v>450</v>
      </c>
      <c r="G1154" s="12" t="s">
        <v>750</v>
      </c>
      <c r="H1154" s="12" t="s">
        <v>1086</v>
      </c>
      <c r="I1154" s="10">
        <v>63000</v>
      </c>
      <c r="J1154" s="11">
        <v>0.35</v>
      </c>
      <c r="K1154" s="13">
        <f t="shared" si="38"/>
        <v>180000</v>
      </c>
      <c r="L1154" s="4" t="s">
        <v>31</v>
      </c>
      <c r="M1154">
        <f>_xlfn.RANK.EQ(I1154,I$6:I3648,1)</f>
        <v>853</v>
      </c>
      <c r="N1154">
        <f>_xlfn.RANK.EQ(I1154,I$6:I3648,0)</f>
        <v>1616</v>
      </c>
    </row>
    <row r="1155" spans="2:14" ht="14.25" customHeight="1">
      <c r="B1155" s="4" t="s">
        <v>150</v>
      </c>
      <c r="C1155" s="4" t="s">
        <v>995</v>
      </c>
      <c r="D1155" s="4" t="s">
        <v>996</v>
      </c>
      <c r="E1155" s="13">
        <f t="shared" si="39"/>
        <v>400</v>
      </c>
      <c r="F1155" s="6">
        <v>250</v>
      </c>
      <c r="G1155" s="12" t="s">
        <v>717</v>
      </c>
      <c r="H1155" s="12" t="s">
        <v>1087</v>
      </c>
      <c r="I1155" s="10">
        <v>35000</v>
      </c>
      <c r="J1155" s="11">
        <v>0.35</v>
      </c>
      <c r="K1155" s="13">
        <f t="shared" si="38"/>
        <v>100000</v>
      </c>
      <c r="L1155" s="4" t="s">
        <v>31</v>
      </c>
      <c r="M1155">
        <f>_xlfn.RANK.EQ(I1155,I$6:I3649,1)</f>
        <v>334</v>
      </c>
      <c r="N1155">
        <f>_xlfn.RANK.EQ(I1155,I$6:I3649,0)</f>
        <v>2147</v>
      </c>
    </row>
    <row r="1156" spans="2:14" ht="14.25" customHeight="1">
      <c r="B1156" s="4" t="s">
        <v>150</v>
      </c>
      <c r="C1156" s="4" t="s">
        <v>995</v>
      </c>
      <c r="D1156" s="4" t="s">
        <v>996</v>
      </c>
      <c r="E1156" s="13">
        <f t="shared" si="39"/>
        <v>300</v>
      </c>
      <c r="F1156" s="6">
        <v>250</v>
      </c>
      <c r="G1156" s="12" t="s">
        <v>148</v>
      </c>
      <c r="H1156" s="12" t="s">
        <v>1087</v>
      </c>
      <c r="I1156" s="10">
        <v>30000</v>
      </c>
      <c r="J1156" s="11">
        <v>0.4</v>
      </c>
      <c r="K1156" s="13">
        <f t="shared" si="38"/>
        <v>75000</v>
      </c>
      <c r="L1156" s="4" t="s">
        <v>31</v>
      </c>
      <c r="M1156">
        <f>_xlfn.RANK.EQ(I1156,I$6:I3650,1)</f>
        <v>246</v>
      </c>
      <c r="N1156">
        <f>_xlfn.RANK.EQ(I1156,I$6:I3650,0)</f>
        <v>2242</v>
      </c>
    </row>
    <row r="1157" spans="2:14" ht="14.25" customHeight="1">
      <c r="B1157" s="4" t="s">
        <v>150</v>
      </c>
      <c r="C1157" s="4" t="s">
        <v>995</v>
      </c>
      <c r="D1157" s="4" t="s">
        <v>996</v>
      </c>
      <c r="E1157" s="13">
        <f t="shared" si="39"/>
        <v>350</v>
      </c>
      <c r="F1157" s="6">
        <v>100</v>
      </c>
      <c r="G1157" s="12" t="s">
        <v>380</v>
      </c>
      <c r="H1157" s="12" t="s">
        <v>1087</v>
      </c>
      <c r="I1157" s="10">
        <v>10500</v>
      </c>
      <c r="J1157" s="11">
        <v>0.3</v>
      </c>
      <c r="K1157" s="13">
        <f t="shared" si="38"/>
        <v>35000</v>
      </c>
      <c r="L1157" s="4" t="s">
        <v>31</v>
      </c>
      <c r="M1157">
        <f>_xlfn.RANK.EQ(I1157,I$6:I3651,1)</f>
        <v>32</v>
      </c>
      <c r="N1157">
        <f>_xlfn.RANK.EQ(I1157,I$6:I3651,0)</f>
        <v>2462</v>
      </c>
    </row>
    <row r="1158" spans="2:14" ht="14.25" customHeight="1">
      <c r="B1158" s="4" t="s">
        <v>14</v>
      </c>
      <c r="C1158" s="4" t="s">
        <v>997</v>
      </c>
      <c r="D1158" s="4" t="s">
        <v>998</v>
      </c>
      <c r="E1158" s="13">
        <f t="shared" si="39"/>
        <v>500</v>
      </c>
      <c r="F1158" s="6">
        <v>150</v>
      </c>
      <c r="G1158" s="12" t="s">
        <v>612</v>
      </c>
      <c r="H1158" s="12" t="s">
        <v>1087</v>
      </c>
      <c r="I1158" s="10">
        <v>18750</v>
      </c>
      <c r="J1158" s="11">
        <v>0.25</v>
      </c>
      <c r="K1158" s="13">
        <f t="shared" si="38"/>
        <v>75000</v>
      </c>
      <c r="L1158" s="4" t="s">
        <v>31</v>
      </c>
      <c r="M1158">
        <f>_xlfn.RANK.EQ(I1158,I$6:I3652,1)</f>
        <v>91</v>
      </c>
      <c r="N1158">
        <f>_xlfn.RANK.EQ(I1158,I$6:I3652,0)</f>
        <v>2402</v>
      </c>
    </row>
    <row r="1159" spans="2:14" ht="14.25" customHeight="1">
      <c r="B1159" s="4" t="s">
        <v>14</v>
      </c>
      <c r="C1159" s="4" t="s">
        <v>997</v>
      </c>
      <c r="D1159" s="4" t="s">
        <v>998</v>
      </c>
      <c r="E1159" s="13">
        <f t="shared" si="39"/>
        <v>400</v>
      </c>
      <c r="F1159" s="6">
        <v>250</v>
      </c>
      <c r="G1159" s="12" t="s">
        <v>209</v>
      </c>
      <c r="H1159" s="12" t="s">
        <v>1087</v>
      </c>
      <c r="I1159" s="10">
        <v>40000</v>
      </c>
      <c r="J1159" s="11">
        <v>0.4</v>
      </c>
      <c r="K1159" s="13">
        <f t="shared" ref="K1159:K1222" si="40">I1159/J1159</f>
        <v>100000</v>
      </c>
      <c r="L1159" s="4" t="s">
        <v>31</v>
      </c>
      <c r="M1159">
        <f>_xlfn.RANK.EQ(I1159,I$6:I3653,1)</f>
        <v>410</v>
      </c>
      <c r="N1159">
        <f>_xlfn.RANK.EQ(I1159,I$6:I3653,0)</f>
        <v>2080</v>
      </c>
    </row>
    <row r="1160" spans="2:14" ht="14.25" customHeight="1">
      <c r="B1160" s="4" t="s">
        <v>14</v>
      </c>
      <c r="C1160" s="4" t="s">
        <v>997</v>
      </c>
      <c r="D1160" s="4" t="s">
        <v>998</v>
      </c>
      <c r="E1160" s="13">
        <f t="shared" ref="E1160:E1223" si="41">K1160/F1160</f>
        <v>400</v>
      </c>
      <c r="F1160" s="6">
        <v>500</v>
      </c>
      <c r="G1160" s="12" t="s">
        <v>642</v>
      </c>
      <c r="H1160" s="12" t="s">
        <v>1086</v>
      </c>
      <c r="I1160" s="10">
        <v>70000</v>
      </c>
      <c r="J1160" s="11">
        <v>0.35</v>
      </c>
      <c r="K1160" s="13">
        <f t="shared" si="40"/>
        <v>200000</v>
      </c>
      <c r="L1160" s="4" t="s">
        <v>31</v>
      </c>
      <c r="M1160">
        <f>_xlfn.RANK.EQ(I1160,I$6:I3654,1)</f>
        <v>985</v>
      </c>
      <c r="N1160">
        <f>_xlfn.RANK.EQ(I1160,I$6:I3654,0)</f>
        <v>1497</v>
      </c>
    </row>
    <row r="1161" spans="2:14" ht="14.25" customHeight="1">
      <c r="B1161" s="4" t="s">
        <v>14</v>
      </c>
      <c r="C1161" s="4" t="s">
        <v>997</v>
      </c>
      <c r="D1161" s="4" t="s">
        <v>998</v>
      </c>
      <c r="E1161" s="13">
        <f t="shared" si="41"/>
        <v>400.00000000000006</v>
      </c>
      <c r="F1161" s="6">
        <v>150</v>
      </c>
      <c r="G1161" s="12" t="s">
        <v>141</v>
      </c>
      <c r="H1161" s="12" t="s">
        <v>1086</v>
      </c>
      <c r="I1161" s="10">
        <v>21000</v>
      </c>
      <c r="J1161" s="11">
        <v>0.35</v>
      </c>
      <c r="K1161" s="13">
        <f t="shared" si="40"/>
        <v>60000.000000000007</v>
      </c>
      <c r="L1161" s="4" t="s">
        <v>31</v>
      </c>
      <c r="M1161">
        <f>_xlfn.RANK.EQ(I1161,I$6:I3655,1)</f>
        <v>115</v>
      </c>
      <c r="N1161">
        <f>_xlfn.RANK.EQ(I1161,I$6:I3655,0)</f>
        <v>2373</v>
      </c>
    </row>
    <row r="1162" spans="2:14" ht="14.25" customHeight="1">
      <c r="B1162" s="4" t="s">
        <v>14</v>
      </c>
      <c r="C1162" s="4" t="s">
        <v>997</v>
      </c>
      <c r="D1162" s="4" t="s">
        <v>998</v>
      </c>
      <c r="E1162" s="13">
        <f t="shared" si="41"/>
        <v>300</v>
      </c>
      <c r="F1162" s="6">
        <v>200</v>
      </c>
      <c r="G1162" s="12" t="s">
        <v>248</v>
      </c>
      <c r="H1162" s="12" t="s">
        <v>1087</v>
      </c>
      <c r="I1162" s="10">
        <v>24000</v>
      </c>
      <c r="J1162" s="11">
        <v>0.4</v>
      </c>
      <c r="K1162" s="13">
        <f t="shared" si="40"/>
        <v>60000</v>
      </c>
      <c r="L1162" s="4" t="s">
        <v>31</v>
      </c>
      <c r="M1162">
        <f>_xlfn.RANK.EQ(I1162,I$6:I3656,1)</f>
        <v>146</v>
      </c>
      <c r="N1162">
        <f>_xlfn.RANK.EQ(I1162,I$6:I3656,0)</f>
        <v>2343</v>
      </c>
    </row>
    <row r="1163" spans="2:14" ht="14.25" customHeight="1">
      <c r="B1163" s="4" t="s">
        <v>14</v>
      </c>
      <c r="C1163" s="4" t="s">
        <v>997</v>
      </c>
      <c r="D1163" s="4" t="s">
        <v>998</v>
      </c>
      <c r="E1163" s="13">
        <f t="shared" si="41"/>
        <v>350</v>
      </c>
      <c r="F1163" s="6">
        <v>75</v>
      </c>
      <c r="G1163" s="12" t="s">
        <v>859</v>
      </c>
      <c r="H1163" s="12" t="s">
        <v>1086</v>
      </c>
      <c r="I1163" s="10">
        <v>7875</v>
      </c>
      <c r="J1163" s="11">
        <v>0.3</v>
      </c>
      <c r="K1163" s="13">
        <f t="shared" si="40"/>
        <v>26250</v>
      </c>
      <c r="L1163" s="4" t="s">
        <v>31</v>
      </c>
      <c r="M1163">
        <f>_xlfn.RANK.EQ(I1163,I$6:I3657,1)</f>
        <v>18</v>
      </c>
      <c r="N1163">
        <f>_xlfn.RANK.EQ(I1163,I$6:I3657,0)</f>
        <v>2475</v>
      </c>
    </row>
    <row r="1164" spans="2:14" ht="14.25" customHeight="1">
      <c r="B1164" s="4" t="s">
        <v>14</v>
      </c>
      <c r="C1164" s="4" t="s">
        <v>997</v>
      </c>
      <c r="D1164" s="4" t="s">
        <v>998</v>
      </c>
      <c r="E1164" s="13">
        <f t="shared" si="41"/>
        <v>500</v>
      </c>
      <c r="F1164" s="6">
        <v>150</v>
      </c>
      <c r="G1164" s="12" t="s">
        <v>515</v>
      </c>
      <c r="H1164" s="12" t="s">
        <v>1087</v>
      </c>
      <c r="I1164" s="10">
        <v>18750</v>
      </c>
      <c r="J1164" s="11">
        <v>0.25</v>
      </c>
      <c r="K1164" s="13">
        <f t="shared" si="40"/>
        <v>75000</v>
      </c>
      <c r="L1164" s="4" t="s">
        <v>31</v>
      </c>
      <c r="M1164">
        <f>_xlfn.RANK.EQ(I1164,I$6:I3658,1)</f>
        <v>91</v>
      </c>
      <c r="N1164">
        <f>_xlfn.RANK.EQ(I1164,I$6:I3658,0)</f>
        <v>2402</v>
      </c>
    </row>
    <row r="1165" spans="2:14" ht="14.25" customHeight="1">
      <c r="B1165" s="4" t="s">
        <v>14</v>
      </c>
      <c r="C1165" s="4" t="s">
        <v>997</v>
      </c>
      <c r="D1165" s="4" t="s">
        <v>998</v>
      </c>
      <c r="E1165" s="13">
        <f t="shared" si="41"/>
        <v>400</v>
      </c>
      <c r="F1165" s="6">
        <v>250</v>
      </c>
      <c r="G1165" s="12" t="s">
        <v>81</v>
      </c>
      <c r="H1165" s="12" t="s">
        <v>1088</v>
      </c>
      <c r="I1165" s="10">
        <v>40000</v>
      </c>
      <c r="J1165" s="11">
        <v>0.4</v>
      </c>
      <c r="K1165" s="13">
        <f t="shared" si="40"/>
        <v>100000</v>
      </c>
      <c r="L1165" s="4" t="s">
        <v>31</v>
      </c>
      <c r="M1165">
        <f>_xlfn.RANK.EQ(I1165,I$6:I3659,1)</f>
        <v>410</v>
      </c>
      <c r="N1165">
        <f>_xlfn.RANK.EQ(I1165,I$6:I3659,0)</f>
        <v>2080</v>
      </c>
    </row>
    <row r="1166" spans="2:14" ht="14.25" customHeight="1">
      <c r="B1166" s="4" t="s">
        <v>14</v>
      </c>
      <c r="C1166" s="4" t="s">
        <v>997</v>
      </c>
      <c r="D1166" s="4" t="s">
        <v>998</v>
      </c>
      <c r="E1166" s="13">
        <f t="shared" si="41"/>
        <v>400</v>
      </c>
      <c r="F1166" s="6">
        <v>470</v>
      </c>
      <c r="G1166" s="12" t="s">
        <v>862</v>
      </c>
      <c r="H1166" s="12" t="s">
        <v>1086</v>
      </c>
      <c r="I1166" s="10">
        <v>65800</v>
      </c>
      <c r="J1166" s="11">
        <v>0.35</v>
      </c>
      <c r="K1166" s="13">
        <f t="shared" si="40"/>
        <v>188000</v>
      </c>
      <c r="L1166" s="4" t="s">
        <v>31</v>
      </c>
      <c r="M1166">
        <f>_xlfn.RANK.EQ(I1166,I$6:I3660,1)</f>
        <v>918</v>
      </c>
      <c r="N1166">
        <f>_xlfn.RANK.EQ(I1166,I$6:I3660,0)</f>
        <v>1578</v>
      </c>
    </row>
    <row r="1167" spans="2:14" ht="14.25" customHeight="1">
      <c r="B1167" s="4" t="s">
        <v>14</v>
      </c>
      <c r="C1167" s="4" t="s">
        <v>997</v>
      </c>
      <c r="D1167" s="4" t="s">
        <v>998</v>
      </c>
      <c r="E1167" s="13">
        <f t="shared" si="41"/>
        <v>400</v>
      </c>
      <c r="F1167" s="6">
        <v>175</v>
      </c>
      <c r="G1167" s="12" t="s">
        <v>646</v>
      </c>
      <c r="H1167" s="12" t="s">
        <v>1087</v>
      </c>
      <c r="I1167" s="10">
        <v>24500</v>
      </c>
      <c r="J1167" s="11">
        <v>0.35</v>
      </c>
      <c r="K1167" s="13">
        <f t="shared" si="40"/>
        <v>70000</v>
      </c>
      <c r="L1167" s="4" t="s">
        <v>31</v>
      </c>
      <c r="M1167">
        <f>_xlfn.RANK.EQ(I1167,I$6:I3661,1)</f>
        <v>163</v>
      </c>
      <c r="N1167">
        <f>_xlfn.RANK.EQ(I1167,I$6:I3661,0)</f>
        <v>2329</v>
      </c>
    </row>
    <row r="1168" spans="2:14" ht="14.25" customHeight="1">
      <c r="B1168" s="4" t="s">
        <v>14</v>
      </c>
      <c r="C1168" s="4" t="s">
        <v>997</v>
      </c>
      <c r="D1168" s="4" t="s">
        <v>998</v>
      </c>
      <c r="E1168" s="13">
        <f t="shared" si="41"/>
        <v>300</v>
      </c>
      <c r="F1168" s="6">
        <v>200</v>
      </c>
      <c r="G1168" s="12" t="s">
        <v>459</v>
      </c>
      <c r="H1168" s="12" t="s">
        <v>1087</v>
      </c>
      <c r="I1168" s="10">
        <v>24000</v>
      </c>
      <c r="J1168" s="11">
        <v>0.4</v>
      </c>
      <c r="K1168" s="13">
        <f t="shared" si="40"/>
        <v>60000</v>
      </c>
      <c r="L1168" s="4" t="s">
        <v>31</v>
      </c>
      <c r="M1168">
        <f>_xlfn.RANK.EQ(I1168,I$6:I3662,1)</f>
        <v>146</v>
      </c>
      <c r="N1168">
        <f>_xlfn.RANK.EQ(I1168,I$6:I3662,0)</f>
        <v>2343</v>
      </c>
    </row>
    <row r="1169" spans="2:14" ht="14.25" customHeight="1">
      <c r="B1169" s="4" t="s">
        <v>14</v>
      </c>
      <c r="C1169" s="4" t="s">
        <v>997</v>
      </c>
      <c r="D1169" s="4" t="s">
        <v>998</v>
      </c>
      <c r="E1169" s="13">
        <f t="shared" si="41"/>
        <v>350</v>
      </c>
      <c r="F1169" s="6">
        <v>50</v>
      </c>
      <c r="G1169" s="12" t="s">
        <v>346</v>
      </c>
      <c r="H1169" s="12" t="s">
        <v>1087</v>
      </c>
      <c r="I1169" s="10">
        <v>5250</v>
      </c>
      <c r="J1169" s="11">
        <v>0.3</v>
      </c>
      <c r="K1169" s="13">
        <f t="shared" si="40"/>
        <v>17500</v>
      </c>
      <c r="L1169" s="4" t="s">
        <v>31</v>
      </c>
      <c r="M1169">
        <f>_xlfn.RANK.EQ(I1169,I$6:I3663,1)</f>
        <v>10</v>
      </c>
      <c r="N1169">
        <f>_xlfn.RANK.EQ(I1169,I$6:I3663,0)</f>
        <v>2485</v>
      </c>
    </row>
    <row r="1170" spans="2:14" ht="14.25" customHeight="1">
      <c r="B1170" s="4" t="s">
        <v>14</v>
      </c>
      <c r="C1170" s="4" t="s">
        <v>997</v>
      </c>
      <c r="D1170" s="4" t="s">
        <v>998</v>
      </c>
      <c r="E1170" s="13">
        <f t="shared" si="41"/>
        <v>500</v>
      </c>
      <c r="F1170" s="6">
        <v>100</v>
      </c>
      <c r="G1170" s="12" t="s">
        <v>423</v>
      </c>
      <c r="H1170" s="12" t="s">
        <v>1087</v>
      </c>
      <c r="I1170" s="10">
        <v>12500</v>
      </c>
      <c r="J1170" s="11">
        <v>0.25</v>
      </c>
      <c r="K1170" s="13">
        <f t="shared" si="40"/>
        <v>50000</v>
      </c>
      <c r="L1170" s="4" t="s">
        <v>31</v>
      </c>
      <c r="M1170">
        <f>_xlfn.RANK.EQ(I1170,I$6:I3664,1)</f>
        <v>47</v>
      </c>
      <c r="N1170">
        <f>_xlfn.RANK.EQ(I1170,I$6:I3664,0)</f>
        <v>2449</v>
      </c>
    </row>
    <row r="1171" spans="2:14" ht="14.25" customHeight="1">
      <c r="B1171" s="4" t="s">
        <v>14</v>
      </c>
      <c r="C1171" s="4" t="s">
        <v>997</v>
      </c>
      <c r="D1171" s="4" t="s">
        <v>998</v>
      </c>
      <c r="E1171" s="13">
        <f t="shared" si="41"/>
        <v>400</v>
      </c>
      <c r="F1171" s="6">
        <v>200</v>
      </c>
      <c r="G1171" s="12" t="s">
        <v>37</v>
      </c>
      <c r="H1171" s="12" t="s">
        <v>1086</v>
      </c>
      <c r="I1171" s="10">
        <v>32000</v>
      </c>
      <c r="J1171" s="11">
        <v>0.4</v>
      </c>
      <c r="K1171" s="13">
        <f t="shared" si="40"/>
        <v>80000</v>
      </c>
      <c r="L1171" s="4" t="s">
        <v>31</v>
      </c>
      <c r="M1171">
        <f>_xlfn.RANK.EQ(I1171,I$6:I3665,1)</f>
        <v>288</v>
      </c>
      <c r="N1171">
        <f>_xlfn.RANK.EQ(I1171,I$6:I3665,0)</f>
        <v>2206</v>
      </c>
    </row>
    <row r="1172" spans="2:14" ht="14.25" customHeight="1">
      <c r="B1172" s="4" t="s">
        <v>14</v>
      </c>
      <c r="C1172" s="4" t="s">
        <v>997</v>
      </c>
      <c r="D1172" s="4" t="s">
        <v>998</v>
      </c>
      <c r="E1172" s="13">
        <f t="shared" si="41"/>
        <v>400</v>
      </c>
      <c r="F1172" s="6">
        <v>450</v>
      </c>
      <c r="G1172" s="12" t="s">
        <v>865</v>
      </c>
      <c r="H1172" s="12" t="s">
        <v>1087</v>
      </c>
      <c r="I1172" s="10">
        <v>63000</v>
      </c>
      <c r="J1172" s="11">
        <v>0.35</v>
      </c>
      <c r="K1172" s="13">
        <f t="shared" si="40"/>
        <v>180000</v>
      </c>
      <c r="L1172" s="4" t="s">
        <v>31</v>
      </c>
      <c r="M1172">
        <f>_xlfn.RANK.EQ(I1172,I$6:I3666,1)</f>
        <v>853</v>
      </c>
      <c r="N1172">
        <f>_xlfn.RANK.EQ(I1172,I$6:I3666,0)</f>
        <v>1616</v>
      </c>
    </row>
    <row r="1173" spans="2:14" ht="14.25" customHeight="1">
      <c r="B1173" s="4" t="s">
        <v>14</v>
      </c>
      <c r="C1173" s="4" t="s">
        <v>997</v>
      </c>
      <c r="D1173" s="4" t="s">
        <v>998</v>
      </c>
      <c r="E1173" s="13">
        <f t="shared" si="41"/>
        <v>400.00000000000006</v>
      </c>
      <c r="F1173" s="6">
        <v>150</v>
      </c>
      <c r="G1173" s="12" t="s">
        <v>143</v>
      </c>
      <c r="H1173" s="12" t="s">
        <v>1087</v>
      </c>
      <c r="I1173" s="10">
        <v>21000</v>
      </c>
      <c r="J1173" s="11">
        <v>0.35</v>
      </c>
      <c r="K1173" s="13">
        <f t="shared" si="40"/>
        <v>60000.000000000007</v>
      </c>
      <c r="L1173" s="4" t="s">
        <v>31</v>
      </c>
      <c r="M1173">
        <f>_xlfn.RANK.EQ(I1173,I$6:I3667,1)</f>
        <v>115</v>
      </c>
      <c r="N1173">
        <f>_xlfn.RANK.EQ(I1173,I$6:I3667,0)</f>
        <v>2373</v>
      </c>
    </row>
    <row r="1174" spans="2:14" ht="14.25" customHeight="1">
      <c r="B1174" s="4" t="s">
        <v>14</v>
      </c>
      <c r="C1174" s="4" t="s">
        <v>997</v>
      </c>
      <c r="D1174" s="4" t="s">
        <v>998</v>
      </c>
      <c r="E1174" s="13">
        <f t="shared" si="41"/>
        <v>300</v>
      </c>
      <c r="F1174" s="6">
        <v>150</v>
      </c>
      <c r="G1174" s="12" t="s">
        <v>867</v>
      </c>
      <c r="H1174" s="12" t="s">
        <v>1087</v>
      </c>
      <c r="I1174" s="10">
        <v>18000</v>
      </c>
      <c r="J1174" s="11">
        <v>0.4</v>
      </c>
      <c r="K1174" s="13">
        <f t="shared" si="40"/>
        <v>45000</v>
      </c>
      <c r="L1174" s="4" t="s">
        <v>31</v>
      </c>
      <c r="M1174">
        <f>_xlfn.RANK.EQ(I1174,I$6:I3668,1)</f>
        <v>84</v>
      </c>
      <c r="N1174">
        <f>_xlfn.RANK.EQ(I1174,I$6:I3668,0)</f>
        <v>2410</v>
      </c>
    </row>
    <row r="1175" spans="2:14" ht="14.25" customHeight="1">
      <c r="B1175" s="4" t="s">
        <v>14</v>
      </c>
      <c r="C1175" s="4" t="s">
        <v>997</v>
      </c>
      <c r="D1175" s="4" t="s">
        <v>998</v>
      </c>
      <c r="E1175" s="13">
        <f t="shared" si="41"/>
        <v>350</v>
      </c>
      <c r="F1175" s="6">
        <v>75</v>
      </c>
      <c r="G1175" s="12" t="s">
        <v>869</v>
      </c>
      <c r="H1175" s="12" t="s">
        <v>1088</v>
      </c>
      <c r="I1175" s="10">
        <v>7875</v>
      </c>
      <c r="J1175" s="11">
        <v>0.3</v>
      </c>
      <c r="K1175" s="13">
        <f t="shared" si="40"/>
        <v>26250</v>
      </c>
      <c r="L1175" s="4" t="s">
        <v>31</v>
      </c>
      <c r="M1175">
        <f>_xlfn.RANK.EQ(I1175,I$6:I3669,1)</f>
        <v>18</v>
      </c>
      <c r="N1175">
        <f>_xlfn.RANK.EQ(I1175,I$6:I3669,0)</f>
        <v>2475</v>
      </c>
    </row>
    <row r="1176" spans="2:14" ht="14.25" customHeight="1">
      <c r="B1176" s="4" t="s">
        <v>14</v>
      </c>
      <c r="C1176" s="4" t="s">
        <v>997</v>
      </c>
      <c r="D1176" s="4" t="s">
        <v>998</v>
      </c>
      <c r="E1176" s="13">
        <f t="shared" si="41"/>
        <v>500</v>
      </c>
      <c r="F1176" s="6">
        <v>75</v>
      </c>
      <c r="G1176" s="12" t="s">
        <v>871</v>
      </c>
      <c r="H1176" s="12" t="s">
        <v>1087</v>
      </c>
      <c r="I1176" s="10">
        <v>9375</v>
      </c>
      <c r="J1176" s="11">
        <v>0.25</v>
      </c>
      <c r="K1176" s="13">
        <f t="shared" si="40"/>
        <v>37500</v>
      </c>
      <c r="L1176" s="4" t="s">
        <v>31</v>
      </c>
      <c r="M1176">
        <f>_xlfn.RANK.EQ(I1176,I$6:I3670,1)</f>
        <v>29</v>
      </c>
      <c r="N1176">
        <f>_xlfn.RANK.EQ(I1176,I$6:I3670,0)</f>
        <v>2467</v>
      </c>
    </row>
    <row r="1177" spans="2:14" ht="14.25" customHeight="1">
      <c r="B1177" s="4" t="s">
        <v>14</v>
      </c>
      <c r="C1177" s="4" t="s">
        <v>997</v>
      </c>
      <c r="D1177" s="4" t="s">
        <v>998</v>
      </c>
      <c r="E1177" s="13">
        <f t="shared" si="41"/>
        <v>400</v>
      </c>
      <c r="F1177" s="6">
        <v>225</v>
      </c>
      <c r="G1177" s="12" t="s">
        <v>521</v>
      </c>
      <c r="H1177" s="12" t="s">
        <v>1087</v>
      </c>
      <c r="I1177" s="10">
        <v>36000</v>
      </c>
      <c r="J1177" s="11">
        <v>0.4</v>
      </c>
      <c r="K1177" s="13">
        <f t="shared" si="40"/>
        <v>90000</v>
      </c>
      <c r="L1177" s="4" t="s">
        <v>31</v>
      </c>
      <c r="M1177">
        <f>_xlfn.RANK.EQ(I1177,I$6:I3671,1)</f>
        <v>356</v>
      </c>
      <c r="N1177">
        <f>_xlfn.RANK.EQ(I1177,I$6:I3671,0)</f>
        <v>2134</v>
      </c>
    </row>
    <row r="1178" spans="2:14" ht="14.25" customHeight="1">
      <c r="B1178" s="4" t="s">
        <v>14</v>
      </c>
      <c r="C1178" s="4" t="s">
        <v>997</v>
      </c>
      <c r="D1178" s="4" t="s">
        <v>998</v>
      </c>
      <c r="E1178" s="13">
        <f t="shared" si="41"/>
        <v>550</v>
      </c>
      <c r="F1178" s="6">
        <v>495</v>
      </c>
      <c r="G1178" s="12" t="s">
        <v>392</v>
      </c>
      <c r="H1178" s="12" t="s">
        <v>1087</v>
      </c>
      <c r="I1178" s="10">
        <v>95287.5</v>
      </c>
      <c r="J1178" s="11">
        <v>0.35</v>
      </c>
      <c r="K1178" s="13">
        <f t="shared" si="40"/>
        <v>272250</v>
      </c>
      <c r="L1178" s="4" t="s">
        <v>31</v>
      </c>
      <c r="M1178">
        <f>_xlfn.RANK.EQ(I1178,I$6:I3672,1)</f>
        <v>1484</v>
      </c>
      <c r="N1178">
        <f>_xlfn.RANK.EQ(I1178,I$6:I3672,0)</f>
        <v>1012</v>
      </c>
    </row>
    <row r="1179" spans="2:14" ht="14.25" customHeight="1">
      <c r="B1179" s="4" t="s">
        <v>14</v>
      </c>
      <c r="C1179" s="4" t="s">
        <v>997</v>
      </c>
      <c r="D1179" s="4" t="s">
        <v>998</v>
      </c>
      <c r="E1179" s="13">
        <f t="shared" si="41"/>
        <v>500</v>
      </c>
      <c r="F1179" s="6">
        <v>200</v>
      </c>
      <c r="G1179" s="12" t="s">
        <v>774</v>
      </c>
      <c r="H1179" s="12" t="s">
        <v>1087</v>
      </c>
      <c r="I1179" s="10">
        <v>35000</v>
      </c>
      <c r="J1179" s="11">
        <v>0.35</v>
      </c>
      <c r="K1179" s="13">
        <f t="shared" si="40"/>
        <v>100000</v>
      </c>
      <c r="L1179" s="4" t="s">
        <v>31</v>
      </c>
      <c r="M1179">
        <f>_xlfn.RANK.EQ(I1179,I$6:I3673,1)</f>
        <v>334</v>
      </c>
      <c r="N1179">
        <f>_xlfn.RANK.EQ(I1179,I$6:I3673,0)</f>
        <v>2147</v>
      </c>
    </row>
    <row r="1180" spans="2:14" ht="14.25" customHeight="1">
      <c r="B1180" s="4" t="s">
        <v>14</v>
      </c>
      <c r="C1180" s="4" t="s">
        <v>997</v>
      </c>
      <c r="D1180" s="4" t="s">
        <v>998</v>
      </c>
      <c r="E1180" s="13">
        <f t="shared" si="41"/>
        <v>450</v>
      </c>
      <c r="F1180" s="6">
        <v>175</v>
      </c>
      <c r="G1180" s="12" t="s">
        <v>529</v>
      </c>
      <c r="H1180" s="12" t="s">
        <v>1087</v>
      </c>
      <c r="I1180" s="10">
        <v>31500</v>
      </c>
      <c r="J1180" s="11">
        <v>0.4</v>
      </c>
      <c r="K1180" s="13">
        <f t="shared" si="40"/>
        <v>78750</v>
      </c>
      <c r="L1180" s="4" t="s">
        <v>31</v>
      </c>
      <c r="M1180">
        <f>_xlfn.RANK.EQ(I1180,I$6:I3674,1)</f>
        <v>272</v>
      </c>
      <c r="N1180">
        <f>_xlfn.RANK.EQ(I1180,I$6:I3674,0)</f>
        <v>2209</v>
      </c>
    </row>
    <row r="1181" spans="2:14" ht="14.25" customHeight="1">
      <c r="B1181" s="4" t="s">
        <v>14</v>
      </c>
      <c r="C1181" s="4" t="s">
        <v>997</v>
      </c>
      <c r="D1181" s="4" t="s">
        <v>998</v>
      </c>
      <c r="E1181" s="13">
        <f t="shared" si="41"/>
        <v>450</v>
      </c>
      <c r="F1181" s="6">
        <v>125</v>
      </c>
      <c r="G1181" s="12" t="s">
        <v>55</v>
      </c>
      <c r="H1181" s="12" t="s">
        <v>1087</v>
      </c>
      <c r="I1181" s="10">
        <v>16875</v>
      </c>
      <c r="J1181" s="11">
        <v>0.3</v>
      </c>
      <c r="K1181" s="13">
        <f t="shared" si="40"/>
        <v>56250</v>
      </c>
      <c r="L1181" s="4" t="s">
        <v>31</v>
      </c>
      <c r="M1181">
        <f>_xlfn.RANK.EQ(I1181,I$6:I3675,1)</f>
        <v>76</v>
      </c>
      <c r="N1181">
        <f>_xlfn.RANK.EQ(I1181,I$6:I3675,0)</f>
        <v>2419</v>
      </c>
    </row>
    <row r="1182" spans="2:14" ht="14.25" customHeight="1">
      <c r="B1182" s="4" t="s">
        <v>14</v>
      </c>
      <c r="C1182" s="4" t="s">
        <v>997</v>
      </c>
      <c r="D1182" s="4" t="s">
        <v>998</v>
      </c>
      <c r="E1182" s="13">
        <f t="shared" si="41"/>
        <v>550</v>
      </c>
      <c r="F1182" s="6">
        <v>150</v>
      </c>
      <c r="G1182" s="12" t="s">
        <v>875</v>
      </c>
      <c r="H1182" s="12" t="s">
        <v>1087</v>
      </c>
      <c r="I1182" s="10">
        <v>20625</v>
      </c>
      <c r="J1182" s="11">
        <v>0.25</v>
      </c>
      <c r="K1182" s="13">
        <f t="shared" si="40"/>
        <v>82500</v>
      </c>
      <c r="L1182" s="4" t="s">
        <v>31</v>
      </c>
      <c r="M1182">
        <f>_xlfn.RANK.EQ(I1182,I$6:I3676,1)</f>
        <v>110</v>
      </c>
      <c r="N1182">
        <f>_xlfn.RANK.EQ(I1182,I$6:I3676,0)</f>
        <v>2382</v>
      </c>
    </row>
    <row r="1183" spans="2:14" ht="14.25" customHeight="1">
      <c r="B1183" s="4" t="s">
        <v>14</v>
      </c>
      <c r="C1183" s="4" t="s">
        <v>997</v>
      </c>
      <c r="D1183" s="4" t="s">
        <v>998</v>
      </c>
      <c r="E1183" s="13">
        <f t="shared" si="41"/>
        <v>600</v>
      </c>
      <c r="F1183" s="6">
        <v>275</v>
      </c>
      <c r="G1183" s="12" t="s">
        <v>877</v>
      </c>
      <c r="H1183" s="12" t="s">
        <v>1089</v>
      </c>
      <c r="I1183" s="10">
        <v>66000</v>
      </c>
      <c r="J1183" s="11">
        <v>0.4</v>
      </c>
      <c r="K1183" s="13">
        <f t="shared" si="40"/>
        <v>165000</v>
      </c>
      <c r="L1183" s="4" t="s">
        <v>31</v>
      </c>
      <c r="M1183">
        <f>_xlfn.RANK.EQ(I1183,I$6:I3677,1)</f>
        <v>919</v>
      </c>
      <c r="N1183">
        <f>_xlfn.RANK.EQ(I1183,I$6:I3677,0)</f>
        <v>1568</v>
      </c>
    </row>
    <row r="1184" spans="2:14" ht="14.25" customHeight="1">
      <c r="B1184" s="4" t="s">
        <v>14</v>
      </c>
      <c r="C1184" s="4" t="s">
        <v>997</v>
      </c>
      <c r="D1184" s="4" t="s">
        <v>998</v>
      </c>
      <c r="E1184" s="13">
        <f t="shared" si="41"/>
        <v>550</v>
      </c>
      <c r="F1184" s="6">
        <v>525</v>
      </c>
      <c r="G1184" s="12" t="s">
        <v>551</v>
      </c>
      <c r="H1184" s="12" t="s">
        <v>1087</v>
      </c>
      <c r="I1184" s="10">
        <v>101062.5</v>
      </c>
      <c r="J1184" s="11">
        <v>0.35</v>
      </c>
      <c r="K1184" s="13">
        <f t="shared" si="40"/>
        <v>288750</v>
      </c>
      <c r="L1184" s="4" t="s">
        <v>31</v>
      </c>
      <c r="M1184">
        <f>_xlfn.RANK.EQ(I1184,I$6:I3678,1)</f>
        <v>1552</v>
      </c>
      <c r="N1184">
        <f>_xlfn.RANK.EQ(I1184,I$6:I3678,0)</f>
        <v>935</v>
      </c>
    </row>
    <row r="1185" spans="2:14" ht="14.25" customHeight="1">
      <c r="B1185" s="4" t="s">
        <v>14</v>
      </c>
      <c r="C1185" s="4" t="s">
        <v>997</v>
      </c>
      <c r="D1185" s="4" t="s">
        <v>998</v>
      </c>
      <c r="E1185" s="13">
        <f t="shared" si="41"/>
        <v>500</v>
      </c>
      <c r="F1185" s="6">
        <v>275</v>
      </c>
      <c r="G1185" s="12" t="s">
        <v>268</v>
      </c>
      <c r="H1185" s="12" t="s">
        <v>1086</v>
      </c>
      <c r="I1185" s="10">
        <v>48125</v>
      </c>
      <c r="J1185" s="11">
        <v>0.35</v>
      </c>
      <c r="K1185" s="13">
        <f t="shared" si="40"/>
        <v>137500</v>
      </c>
      <c r="L1185" s="4" t="s">
        <v>31</v>
      </c>
      <c r="M1185">
        <f>_xlfn.RANK.EQ(I1185,I$6:I3679,1)</f>
        <v>562</v>
      </c>
      <c r="N1185">
        <f>_xlfn.RANK.EQ(I1185,I$6:I3679,0)</f>
        <v>1929</v>
      </c>
    </row>
    <row r="1186" spans="2:14" ht="14.25" customHeight="1">
      <c r="B1186" s="4" t="s">
        <v>14</v>
      </c>
      <c r="C1186" s="4" t="s">
        <v>997</v>
      </c>
      <c r="D1186" s="4" t="s">
        <v>998</v>
      </c>
      <c r="E1186" s="13">
        <f t="shared" si="41"/>
        <v>450</v>
      </c>
      <c r="F1186" s="6">
        <v>200</v>
      </c>
      <c r="G1186" s="12" t="s">
        <v>880</v>
      </c>
      <c r="H1186" s="12" t="s">
        <v>1086</v>
      </c>
      <c r="I1186" s="10">
        <v>36000</v>
      </c>
      <c r="J1186" s="11">
        <v>0.4</v>
      </c>
      <c r="K1186" s="13">
        <f t="shared" si="40"/>
        <v>90000</v>
      </c>
      <c r="L1186" s="4" t="s">
        <v>31</v>
      </c>
      <c r="M1186">
        <f>_xlfn.RANK.EQ(I1186,I$6:I3680,1)</f>
        <v>356</v>
      </c>
      <c r="N1186">
        <f>_xlfn.RANK.EQ(I1186,I$6:I3680,0)</f>
        <v>2134</v>
      </c>
    </row>
    <row r="1187" spans="2:14" ht="14.25" customHeight="1">
      <c r="B1187" s="4" t="s">
        <v>14</v>
      </c>
      <c r="C1187" s="4" t="s">
        <v>997</v>
      </c>
      <c r="D1187" s="4" t="s">
        <v>998</v>
      </c>
      <c r="E1187" s="13">
        <f t="shared" si="41"/>
        <v>450</v>
      </c>
      <c r="F1187" s="6">
        <v>175</v>
      </c>
      <c r="G1187" s="12" t="s">
        <v>823</v>
      </c>
      <c r="H1187" s="12" t="s">
        <v>1090</v>
      </c>
      <c r="I1187" s="10">
        <v>23625</v>
      </c>
      <c r="J1187" s="11">
        <v>0.3</v>
      </c>
      <c r="K1187" s="13">
        <f t="shared" si="40"/>
        <v>78750</v>
      </c>
      <c r="L1187" s="4" t="s">
        <v>31</v>
      </c>
      <c r="M1187">
        <f>_xlfn.RANK.EQ(I1187,I$6:I3681,1)</f>
        <v>142</v>
      </c>
      <c r="N1187">
        <f>_xlfn.RANK.EQ(I1187,I$6:I3681,0)</f>
        <v>2351</v>
      </c>
    </row>
    <row r="1188" spans="2:14" ht="14.25" customHeight="1">
      <c r="B1188" s="4" t="s">
        <v>14</v>
      </c>
      <c r="C1188" s="4" t="s">
        <v>997</v>
      </c>
      <c r="D1188" s="4" t="s">
        <v>998</v>
      </c>
      <c r="E1188" s="13">
        <f t="shared" si="41"/>
        <v>550</v>
      </c>
      <c r="F1188" s="6">
        <v>175</v>
      </c>
      <c r="G1188" s="12" t="s">
        <v>571</v>
      </c>
      <c r="H1188" s="12" t="s">
        <v>1087</v>
      </c>
      <c r="I1188" s="10">
        <v>24062.5</v>
      </c>
      <c r="J1188" s="11">
        <v>0.25</v>
      </c>
      <c r="K1188" s="13">
        <f t="shared" si="40"/>
        <v>96250</v>
      </c>
      <c r="L1188" s="4" t="s">
        <v>31</v>
      </c>
      <c r="M1188">
        <f>_xlfn.RANK.EQ(I1188,I$6:I3682,1)</f>
        <v>154</v>
      </c>
      <c r="N1188">
        <f>_xlfn.RANK.EQ(I1188,I$6:I3682,0)</f>
        <v>2339</v>
      </c>
    </row>
    <row r="1189" spans="2:14" ht="14.25" customHeight="1">
      <c r="B1189" s="4" t="s">
        <v>14</v>
      </c>
      <c r="C1189" s="4" t="s">
        <v>997</v>
      </c>
      <c r="D1189" s="4" t="s">
        <v>998</v>
      </c>
      <c r="E1189" s="13">
        <f t="shared" si="41"/>
        <v>600</v>
      </c>
      <c r="F1189" s="6">
        <v>325</v>
      </c>
      <c r="G1189" s="12" t="s">
        <v>699</v>
      </c>
      <c r="H1189" s="12" t="s">
        <v>1087</v>
      </c>
      <c r="I1189" s="10">
        <v>78000</v>
      </c>
      <c r="J1189" s="11">
        <v>0.4</v>
      </c>
      <c r="K1189" s="13">
        <f t="shared" si="40"/>
        <v>195000</v>
      </c>
      <c r="L1189" s="4" t="s">
        <v>31</v>
      </c>
      <c r="M1189">
        <f>_xlfn.RANK.EQ(I1189,I$6:I3683,1)</f>
        <v>1140</v>
      </c>
      <c r="N1189">
        <f>_xlfn.RANK.EQ(I1189,I$6:I3683,0)</f>
        <v>1346</v>
      </c>
    </row>
    <row r="1190" spans="2:14" ht="14.25" customHeight="1">
      <c r="B1190" s="4" t="s">
        <v>14</v>
      </c>
      <c r="C1190" s="4" t="s">
        <v>997</v>
      </c>
      <c r="D1190" s="4" t="s">
        <v>998</v>
      </c>
      <c r="E1190" s="13">
        <f t="shared" si="41"/>
        <v>550</v>
      </c>
      <c r="F1190" s="6">
        <v>550</v>
      </c>
      <c r="G1190" s="12" t="s">
        <v>815</v>
      </c>
      <c r="H1190" s="12" t="s">
        <v>1086</v>
      </c>
      <c r="I1190" s="10">
        <v>105875</v>
      </c>
      <c r="J1190" s="11">
        <v>0.35</v>
      </c>
      <c r="K1190" s="13">
        <f t="shared" si="40"/>
        <v>302500</v>
      </c>
      <c r="L1190" s="4" t="s">
        <v>31</v>
      </c>
      <c r="M1190">
        <f>_xlfn.RANK.EQ(I1190,I$6:I3684,1)</f>
        <v>1620</v>
      </c>
      <c r="N1190">
        <f>_xlfn.RANK.EQ(I1190,I$6:I3684,0)</f>
        <v>870</v>
      </c>
    </row>
    <row r="1191" spans="2:14" ht="14.25" customHeight="1">
      <c r="B1191" s="4" t="s">
        <v>14</v>
      </c>
      <c r="C1191" s="4" t="s">
        <v>997</v>
      </c>
      <c r="D1191" s="4" t="s">
        <v>998</v>
      </c>
      <c r="E1191" s="13">
        <f t="shared" si="41"/>
        <v>500</v>
      </c>
      <c r="F1191" s="6">
        <v>300</v>
      </c>
      <c r="G1191" s="12" t="s">
        <v>884</v>
      </c>
      <c r="H1191" s="12" t="s">
        <v>1086</v>
      </c>
      <c r="I1191" s="10">
        <v>52500</v>
      </c>
      <c r="J1191" s="11">
        <v>0.35</v>
      </c>
      <c r="K1191" s="13">
        <f t="shared" si="40"/>
        <v>150000</v>
      </c>
      <c r="L1191" s="4" t="s">
        <v>31</v>
      </c>
      <c r="M1191">
        <f>_xlfn.RANK.EQ(I1191,I$6:I3685,1)</f>
        <v>638</v>
      </c>
      <c r="N1191">
        <f>_xlfn.RANK.EQ(I1191,I$6:I3685,0)</f>
        <v>1838</v>
      </c>
    </row>
    <row r="1192" spans="2:14" ht="14.25" customHeight="1">
      <c r="B1192" s="4" t="s">
        <v>14</v>
      </c>
      <c r="C1192" s="4" t="s">
        <v>997</v>
      </c>
      <c r="D1192" s="4" t="s">
        <v>998</v>
      </c>
      <c r="E1192" s="13">
        <f t="shared" si="41"/>
        <v>450</v>
      </c>
      <c r="F1192" s="6">
        <v>225</v>
      </c>
      <c r="G1192" s="12" t="s">
        <v>621</v>
      </c>
      <c r="H1192" s="12" t="s">
        <v>1087</v>
      </c>
      <c r="I1192" s="10">
        <v>40500</v>
      </c>
      <c r="J1192" s="11">
        <v>0.4</v>
      </c>
      <c r="K1192" s="13">
        <f t="shared" si="40"/>
        <v>101250</v>
      </c>
      <c r="L1192" s="4" t="s">
        <v>31</v>
      </c>
      <c r="M1192">
        <f>_xlfn.RANK.EQ(I1192,I$6:I3686,1)</f>
        <v>417</v>
      </c>
      <c r="N1192">
        <f>_xlfn.RANK.EQ(I1192,I$6:I3686,0)</f>
        <v>2071</v>
      </c>
    </row>
    <row r="1193" spans="2:14" ht="14.25" customHeight="1">
      <c r="B1193" s="4" t="s">
        <v>14</v>
      </c>
      <c r="C1193" s="4" t="s">
        <v>997</v>
      </c>
      <c r="D1193" s="4" t="s">
        <v>998</v>
      </c>
      <c r="E1193" s="13">
        <f t="shared" si="41"/>
        <v>450</v>
      </c>
      <c r="F1193" s="6">
        <v>175</v>
      </c>
      <c r="G1193" s="12" t="s">
        <v>887</v>
      </c>
      <c r="H1193" s="12" t="s">
        <v>1086</v>
      </c>
      <c r="I1193" s="10">
        <v>23625</v>
      </c>
      <c r="J1193" s="11">
        <v>0.3</v>
      </c>
      <c r="K1193" s="13">
        <f t="shared" si="40"/>
        <v>78750</v>
      </c>
      <c r="L1193" s="4" t="s">
        <v>31</v>
      </c>
      <c r="M1193">
        <f>_xlfn.RANK.EQ(I1193,I$6:I3687,1)</f>
        <v>142</v>
      </c>
      <c r="N1193">
        <f>_xlfn.RANK.EQ(I1193,I$6:I3687,0)</f>
        <v>2351</v>
      </c>
    </row>
    <row r="1194" spans="2:14" ht="14.25" customHeight="1">
      <c r="B1194" s="4" t="s">
        <v>14</v>
      </c>
      <c r="C1194" s="4" t="s">
        <v>997</v>
      </c>
      <c r="D1194" s="4" t="s">
        <v>998</v>
      </c>
      <c r="E1194" s="13">
        <f t="shared" si="41"/>
        <v>550</v>
      </c>
      <c r="F1194" s="6">
        <v>200</v>
      </c>
      <c r="G1194" s="12" t="s">
        <v>628</v>
      </c>
      <c r="H1194" s="12" t="s">
        <v>1086</v>
      </c>
      <c r="I1194" s="10">
        <v>27500</v>
      </c>
      <c r="J1194" s="11">
        <v>0.25</v>
      </c>
      <c r="K1194" s="13">
        <f t="shared" si="40"/>
        <v>110000</v>
      </c>
      <c r="L1194" s="4" t="s">
        <v>31</v>
      </c>
      <c r="M1194">
        <f>_xlfn.RANK.EQ(I1194,I$6:I3688,1)</f>
        <v>202</v>
      </c>
      <c r="N1194">
        <f>_xlfn.RANK.EQ(I1194,I$6:I3688,0)</f>
        <v>2289</v>
      </c>
    </row>
    <row r="1195" spans="2:14" ht="14.25" customHeight="1">
      <c r="B1195" s="4" t="s">
        <v>14</v>
      </c>
      <c r="C1195" s="4" t="s">
        <v>997</v>
      </c>
      <c r="D1195" s="4" t="s">
        <v>998</v>
      </c>
      <c r="E1195" s="13">
        <f t="shared" si="41"/>
        <v>600</v>
      </c>
      <c r="F1195" s="6">
        <v>375</v>
      </c>
      <c r="G1195" s="12" t="s">
        <v>828</v>
      </c>
      <c r="H1195" s="12" t="s">
        <v>1087</v>
      </c>
      <c r="I1195" s="10">
        <v>90000</v>
      </c>
      <c r="J1195" s="11">
        <v>0.4</v>
      </c>
      <c r="K1195" s="13">
        <f t="shared" si="40"/>
        <v>225000</v>
      </c>
      <c r="L1195" s="4" t="s">
        <v>31</v>
      </c>
      <c r="M1195">
        <f>_xlfn.RANK.EQ(I1195,I$6:I3689,1)</f>
        <v>1375</v>
      </c>
      <c r="N1195">
        <f>_xlfn.RANK.EQ(I1195,I$6:I3689,0)</f>
        <v>1101</v>
      </c>
    </row>
    <row r="1196" spans="2:14" ht="14.25" customHeight="1">
      <c r="B1196" s="4" t="s">
        <v>14</v>
      </c>
      <c r="C1196" s="4" t="s">
        <v>997</v>
      </c>
      <c r="D1196" s="4" t="s">
        <v>998</v>
      </c>
      <c r="E1196" s="13">
        <f t="shared" si="41"/>
        <v>550</v>
      </c>
      <c r="F1196" s="6">
        <v>525</v>
      </c>
      <c r="G1196" s="12" t="s">
        <v>695</v>
      </c>
      <c r="H1196" s="12" t="s">
        <v>1087</v>
      </c>
      <c r="I1196" s="10">
        <v>101062.5</v>
      </c>
      <c r="J1196" s="11">
        <v>0.35</v>
      </c>
      <c r="K1196" s="13">
        <f t="shared" si="40"/>
        <v>288750</v>
      </c>
      <c r="L1196" s="4" t="s">
        <v>31</v>
      </c>
      <c r="M1196">
        <f>_xlfn.RANK.EQ(I1196,I$6:I3690,1)</f>
        <v>1552</v>
      </c>
      <c r="N1196">
        <f>_xlfn.RANK.EQ(I1196,I$6:I3690,0)</f>
        <v>935</v>
      </c>
    </row>
    <row r="1197" spans="2:14" ht="14.25" customHeight="1">
      <c r="B1197" s="4" t="s">
        <v>14</v>
      </c>
      <c r="C1197" s="4" t="s">
        <v>997</v>
      </c>
      <c r="D1197" s="4" t="s">
        <v>998</v>
      </c>
      <c r="E1197" s="13">
        <f t="shared" si="41"/>
        <v>500</v>
      </c>
      <c r="F1197" s="6">
        <v>300</v>
      </c>
      <c r="G1197" s="12" t="s">
        <v>587</v>
      </c>
      <c r="H1197" s="12" t="s">
        <v>1086</v>
      </c>
      <c r="I1197" s="10">
        <v>52500</v>
      </c>
      <c r="J1197" s="11">
        <v>0.35</v>
      </c>
      <c r="K1197" s="13">
        <f t="shared" si="40"/>
        <v>150000</v>
      </c>
      <c r="L1197" s="4" t="s">
        <v>31</v>
      </c>
      <c r="M1197">
        <f>_xlfn.RANK.EQ(I1197,I$6:I3691,1)</f>
        <v>638</v>
      </c>
      <c r="N1197">
        <f>_xlfn.RANK.EQ(I1197,I$6:I3691,0)</f>
        <v>1838</v>
      </c>
    </row>
    <row r="1198" spans="2:14" ht="14.25" customHeight="1">
      <c r="B1198" s="4" t="s">
        <v>14</v>
      </c>
      <c r="C1198" s="4" t="s">
        <v>997</v>
      </c>
      <c r="D1198" s="4" t="s">
        <v>998</v>
      </c>
      <c r="E1198" s="13">
        <f t="shared" si="41"/>
        <v>450</v>
      </c>
      <c r="F1198" s="6">
        <v>225</v>
      </c>
      <c r="G1198" s="12" t="s">
        <v>890</v>
      </c>
      <c r="H1198" s="12" t="s">
        <v>1087</v>
      </c>
      <c r="I1198" s="10">
        <v>40500</v>
      </c>
      <c r="J1198" s="11">
        <v>0.4</v>
      </c>
      <c r="K1198" s="13">
        <f t="shared" si="40"/>
        <v>101250</v>
      </c>
      <c r="L1198" s="4" t="s">
        <v>31</v>
      </c>
      <c r="M1198">
        <f>_xlfn.RANK.EQ(I1198,I$6:I3692,1)</f>
        <v>417</v>
      </c>
      <c r="N1198">
        <f>_xlfn.RANK.EQ(I1198,I$6:I3692,0)</f>
        <v>2071</v>
      </c>
    </row>
    <row r="1199" spans="2:14" ht="14.25" customHeight="1">
      <c r="B1199" s="4" t="s">
        <v>14</v>
      </c>
      <c r="C1199" s="4" t="s">
        <v>997</v>
      </c>
      <c r="D1199" s="4" t="s">
        <v>998</v>
      </c>
      <c r="E1199" s="13">
        <f t="shared" si="41"/>
        <v>450</v>
      </c>
      <c r="F1199" s="6">
        <v>175</v>
      </c>
      <c r="G1199" s="12" t="s">
        <v>892</v>
      </c>
      <c r="H1199" s="12" t="s">
        <v>1087</v>
      </c>
      <c r="I1199" s="10">
        <v>23625</v>
      </c>
      <c r="J1199" s="11">
        <v>0.3</v>
      </c>
      <c r="K1199" s="13">
        <f t="shared" si="40"/>
        <v>78750</v>
      </c>
      <c r="L1199" s="4" t="s">
        <v>31</v>
      </c>
      <c r="M1199">
        <f>_xlfn.RANK.EQ(I1199,I$6:I3693,1)</f>
        <v>142</v>
      </c>
      <c r="N1199">
        <f>_xlfn.RANK.EQ(I1199,I$6:I3693,0)</f>
        <v>2351</v>
      </c>
    </row>
    <row r="1200" spans="2:14" ht="14.25" customHeight="1">
      <c r="B1200" s="4" t="s">
        <v>14</v>
      </c>
      <c r="C1200" s="4" t="s">
        <v>997</v>
      </c>
      <c r="D1200" s="4" t="s">
        <v>998</v>
      </c>
      <c r="E1200" s="13">
        <f t="shared" si="41"/>
        <v>550</v>
      </c>
      <c r="F1200" s="6">
        <v>150</v>
      </c>
      <c r="G1200" s="12" t="s">
        <v>894</v>
      </c>
      <c r="H1200" s="12" t="s">
        <v>1088</v>
      </c>
      <c r="I1200" s="10">
        <v>20625</v>
      </c>
      <c r="J1200" s="11">
        <v>0.25</v>
      </c>
      <c r="K1200" s="13">
        <f t="shared" si="40"/>
        <v>82500</v>
      </c>
      <c r="L1200" s="4" t="s">
        <v>31</v>
      </c>
      <c r="M1200">
        <f>_xlfn.RANK.EQ(I1200,I$6:I3694,1)</f>
        <v>110</v>
      </c>
      <c r="N1200">
        <f>_xlfn.RANK.EQ(I1200,I$6:I3694,0)</f>
        <v>2382</v>
      </c>
    </row>
    <row r="1201" spans="2:14" ht="14.25" customHeight="1">
      <c r="B1201" s="4" t="s">
        <v>14</v>
      </c>
      <c r="C1201" s="4" t="s">
        <v>997</v>
      </c>
      <c r="D1201" s="4" t="s">
        <v>998</v>
      </c>
      <c r="E1201" s="13">
        <f t="shared" si="41"/>
        <v>600</v>
      </c>
      <c r="F1201" s="6">
        <v>325</v>
      </c>
      <c r="G1201" s="12" t="s">
        <v>480</v>
      </c>
      <c r="H1201" s="12" t="s">
        <v>1087</v>
      </c>
      <c r="I1201" s="10">
        <v>78000</v>
      </c>
      <c r="J1201" s="11">
        <v>0.4</v>
      </c>
      <c r="K1201" s="13">
        <f t="shared" si="40"/>
        <v>195000</v>
      </c>
      <c r="L1201" s="4" t="s">
        <v>31</v>
      </c>
      <c r="M1201">
        <f>_xlfn.RANK.EQ(I1201,I$6:I3695,1)</f>
        <v>1140</v>
      </c>
      <c r="N1201">
        <f>_xlfn.RANK.EQ(I1201,I$6:I3695,0)</f>
        <v>1346</v>
      </c>
    </row>
    <row r="1202" spans="2:14" ht="14.25" customHeight="1">
      <c r="B1202" s="4" t="s">
        <v>14</v>
      </c>
      <c r="C1202" s="4" t="s">
        <v>997</v>
      </c>
      <c r="D1202" s="4" t="s">
        <v>998</v>
      </c>
      <c r="E1202" s="13">
        <f t="shared" si="41"/>
        <v>550.00000000000011</v>
      </c>
      <c r="F1202" s="6">
        <v>450</v>
      </c>
      <c r="G1202" s="12" t="s">
        <v>896</v>
      </c>
      <c r="H1202" s="12" t="s">
        <v>1088</v>
      </c>
      <c r="I1202" s="10">
        <v>86625</v>
      </c>
      <c r="J1202" s="11">
        <v>0.35</v>
      </c>
      <c r="K1202" s="13">
        <f t="shared" si="40"/>
        <v>247500.00000000003</v>
      </c>
      <c r="L1202" s="4" t="s">
        <v>31</v>
      </c>
      <c r="M1202">
        <f>_xlfn.RANK.EQ(I1202,I$6:I3696,1)</f>
        <v>1321</v>
      </c>
      <c r="N1202">
        <f>_xlfn.RANK.EQ(I1202,I$6:I3696,0)</f>
        <v>1156</v>
      </c>
    </row>
    <row r="1203" spans="2:14" ht="14.25" customHeight="1">
      <c r="B1203" s="4" t="s">
        <v>14</v>
      </c>
      <c r="C1203" s="4" t="s">
        <v>997</v>
      </c>
      <c r="D1203" s="4" t="s">
        <v>998</v>
      </c>
      <c r="E1203" s="13">
        <f t="shared" si="41"/>
        <v>500.00000000000006</v>
      </c>
      <c r="F1203" s="6">
        <v>250</v>
      </c>
      <c r="G1203" s="12" t="s">
        <v>266</v>
      </c>
      <c r="H1203" s="12" t="s">
        <v>1087</v>
      </c>
      <c r="I1203" s="10">
        <v>43750</v>
      </c>
      <c r="J1203" s="11">
        <v>0.35</v>
      </c>
      <c r="K1203" s="13">
        <f t="shared" si="40"/>
        <v>125000.00000000001</v>
      </c>
      <c r="L1203" s="4" t="s">
        <v>31</v>
      </c>
      <c r="M1203">
        <f>_xlfn.RANK.EQ(I1203,I$6:I3697,1)</f>
        <v>478</v>
      </c>
      <c r="N1203">
        <f>_xlfn.RANK.EQ(I1203,I$6:I3697,0)</f>
        <v>2009</v>
      </c>
    </row>
    <row r="1204" spans="2:14" ht="14.25" customHeight="1">
      <c r="B1204" s="4" t="s">
        <v>14</v>
      </c>
      <c r="C1204" s="4" t="s">
        <v>997</v>
      </c>
      <c r="D1204" s="4" t="s">
        <v>998</v>
      </c>
      <c r="E1204" s="13">
        <f t="shared" si="41"/>
        <v>450</v>
      </c>
      <c r="F1204" s="6">
        <v>150</v>
      </c>
      <c r="G1204" s="12" t="s">
        <v>826</v>
      </c>
      <c r="H1204" s="12" t="s">
        <v>1087</v>
      </c>
      <c r="I1204" s="10">
        <v>27000</v>
      </c>
      <c r="J1204" s="11">
        <v>0.4</v>
      </c>
      <c r="K1204" s="13">
        <f t="shared" si="40"/>
        <v>67500</v>
      </c>
      <c r="L1204" s="4" t="s">
        <v>31</v>
      </c>
      <c r="M1204">
        <f>_xlfn.RANK.EQ(I1204,I$6:I3698,1)</f>
        <v>196</v>
      </c>
      <c r="N1204">
        <f>_xlfn.RANK.EQ(I1204,I$6:I3698,0)</f>
        <v>2295</v>
      </c>
    </row>
    <row r="1205" spans="2:14" ht="14.25" customHeight="1">
      <c r="B1205" s="4" t="s">
        <v>14</v>
      </c>
      <c r="C1205" s="4" t="s">
        <v>997</v>
      </c>
      <c r="D1205" s="4" t="s">
        <v>998</v>
      </c>
      <c r="E1205" s="13">
        <f t="shared" si="41"/>
        <v>450</v>
      </c>
      <c r="F1205" s="6">
        <v>125</v>
      </c>
      <c r="G1205" s="12" t="s">
        <v>581</v>
      </c>
      <c r="H1205" s="12" t="s">
        <v>1087</v>
      </c>
      <c r="I1205" s="10">
        <v>16875</v>
      </c>
      <c r="J1205" s="11">
        <v>0.3</v>
      </c>
      <c r="K1205" s="13">
        <f t="shared" si="40"/>
        <v>56250</v>
      </c>
      <c r="L1205" s="4" t="s">
        <v>31</v>
      </c>
      <c r="M1205">
        <f>_xlfn.RANK.EQ(I1205,I$6:I3699,1)</f>
        <v>76</v>
      </c>
      <c r="N1205">
        <f>_xlfn.RANK.EQ(I1205,I$6:I3699,0)</f>
        <v>2419</v>
      </c>
    </row>
    <row r="1206" spans="2:14" ht="14.25" customHeight="1">
      <c r="B1206" s="4" t="s">
        <v>14</v>
      </c>
      <c r="C1206" s="4" t="s">
        <v>997</v>
      </c>
      <c r="D1206" s="4" t="s">
        <v>998</v>
      </c>
      <c r="E1206" s="13">
        <f t="shared" si="41"/>
        <v>550</v>
      </c>
      <c r="F1206" s="6">
        <v>125</v>
      </c>
      <c r="G1206" s="12" t="s">
        <v>330</v>
      </c>
      <c r="H1206" s="12" t="s">
        <v>1087</v>
      </c>
      <c r="I1206" s="10">
        <v>17187.5</v>
      </c>
      <c r="J1206" s="11">
        <v>0.25</v>
      </c>
      <c r="K1206" s="13">
        <f t="shared" si="40"/>
        <v>68750</v>
      </c>
      <c r="L1206" s="4" t="s">
        <v>31</v>
      </c>
      <c r="M1206">
        <f>_xlfn.RANK.EQ(I1206,I$6:I3700,1)</f>
        <v>79</v>
      </c>
      <c r="N1206">
        <f>_xlfn.RANK.EQ(I1206,I$6:I3700,0)</f>
        <v>2417</v>
      </c>
    </row>
    <row r="1207" spans="2:14" ht="14.25" customHeight="1">
      <c r="B1207" s="4" t="s">
        <v>14</v>
      </c>
      <c r="C1207" s="4" t="s">
        <v>997</v>
      </c>
      <c r="D1207" s="4" t="s">
        <v>998</v>
      </c>
      <c r="E1207" s="13">
        <f t="shared" si="41"/>
        <v>600</v>
      </c>
      <c r="F1207" s="6">
        <v>225</v>
      </c>
      <c r="G1207" s="12" t="s">
        <v>545</v>
      </c>
      <c r="H1207" s="12" t="s">
        <v>1087</v>
      </c>
      <c r="I1207" s="10">
        <v>54000</v>
      </c>
      <c r="J1207" s="11">
        <v>0.4</v>
      </c>
      <c r="K1207" s="13">
        <f t="shared" si="40"/>
        <v>135000</v>
      </c>
      <c r="L1207" s="4" t="s">
        <v>31</v>
      </c>
      <c r="M1207">
        <f>_xlfn.RANK.EQ(I1207,I$6:I3701,1)</f>
        <v>669</v>
      </c>
      <c r="N1207">
        <f>_xlfn.RANK.EQ(I1207,I$6:I3701,0)</f>
        <v>1811</v>
      </c>
    </row>
    <row r="1208" spans="2:14" ht="14.25" customHeight="1">
      <c r="B1208" s="4" t="s">
        <v>14</v>
      </c>
      <c r="C1208" s="4" t="s">
        <v>997</v>
      </c>
      <c r="D1208" s="4" t="s">
        <v>998</v>
      </c>
      <c r="E1208" s="13">
        <f t="shared" si="41"/>
        <v>600.00000000000011</v>
      </c>
      <c r="F1208" s="6">
        <v>400</v>
      </c>
      <c r="G1208" s="12" t="s">
        <v>444</v>
      </c>
      <c r="H1208" s="12" t="s">
        <v>1087</v>
      </c>
      <c r="I1208" s="10">
        <v>84000</v>
      </c>
      <c r="J1208" s="11">
        <v>0.35</v>
      </c>
      <c r="K1208" s="13">
        <f t="shared" si="40"/>
        <v>240000.00000000003</v>
      </c>
      <c r="L1208" s="4" t="s">
        <v>31</v>
      </c>
      <c r="M1208">
        <f>_xlfn.RANK.EQ(I1208,I$6:I3702,1)</f>
        <v>1263</v>
      </c>
      <c r="N1208">
        <f>_xlfn.RANK.EQ(I1208,I$6:I3702,0)</f>
        <v>1212</v>
      </c>
    </row>
    <row r="1209" spans="2:14" ht="14.25" customHeight="1">
      <c r="B1209" s="4" t="s">
        <v>14</v>
      </c>
      <c r="C1209" s="4" t="s">
        <v>997</v>
      </c>
      <c r="D1209" s="4" t="s">
        <v>998</v>
      </c>
      <c r="E1209" s="13">
        <f t="shared" si="41"/>
        <v>550.00000000000011</v>
      </c>
      <c r="F1209" s="6">
        <v>225</v>
      </c>
      <c r="G1209" s="12" t="s">
        <v>497</v>
      </c>
      <c r="H1209" s="12" t="s">
        <v>1087</v>
      </c>
      <c r="I1209" s="10">
        <v>43312.5</v>
      </c>
      <c r="J1209" s="11">
        <v>0.35</v>
      </c>
      <c r="K1209" s="13">
        <f t="shared" si="40"/>
        <v>123750.00000000001</v>
      </c>
      <c r="L1209" s="4" t="s">
        <v>31</v>
      </c>
      <c r="M1209">
        <f>_xlfn.RANK.EQ(I1209,I$6:I3703,1)</f>
        <v>468</v>
      </c>
      <c r="N1209">
        <f>_xlfn.RANK.EQ(I1209,I$6:I3703,0)</f>
        <v>2021</v>
      </c>
    </row>
    <row r="1210" spans="2:14" ht="14.25" customHeight="1">
      <c r="B1210" s="4" t="s">
        <v>14</v>
      </c>
      <c r="C1210" s="4" t="s">
        <v>997</v>
      </c>
      <c r="D1210" s="4" t="s">
        <v>998</v>
      </c>
      <c r="E1210" s="13">
        <f t="shared" si="41"/>
        <v>550</v>
      </c>
      <c r="F1210" s="6">
        <v>125</v>
      </c>
      <c r="G1210" s="12" t="s">
        <v>597</v>
      </c>
      <c r="H1210" s="12" t="s">
        <v>1086</v>
      </c>
      <c r="I1210" s="10">
        <v>27500</v>
      </c>
      <c r="J1210" s="11">
        <v>0.4</v>
      </c>
      <c r="K1210" s="13">
        <f t="shared" si="40"/>
        <v>68750</v>
      </c>
      <c r="L1210" s="4" t="s">
        <v>31</v>
      </c>
      <c r="M1210">
        <f>_xlfn.RANK.EQ(I1210,I$6:I3704,1)</f>
        <v>202</v>
      </c>
      <c r="N1210">
        <f>_xlfn.RANK.EQ(I1210,I$6:I3704,0)</f>
        <v>2289</v>
      </c>
    </row>
    <row r="1211" spans="2:14" ht="14.25" customHeight="1">
      <c r="B1211" s="4" t="s">
        <v>14</v>
      </c>
      <c r="C1211" s="4" t="s">
        <v>997</v>
      </c>
      <c r="D1211" s="4" t="s">
        <v>998</v>
      </c>
      <c r="E1211" s="13">
        <f t="shared" si="41"/>
        <v>550</v>
      </c>
      <c r="F1211" s="6">
        <v>100</v>
      </c>
      <c r="G1211" s="12" t="s">
        <v>644</v>
      </c>
      <c r="H1211" s="12" t="s">
        <v>1086</v>
      </c>
      <c r="I1211" s="10">
        <v>16500</v>
      </c>
      <c r="J1211" s="11">
        <v>0.3</v>
      </c>
      <c r="K1211" s="13">
        <f t="shared" si="40"/>
        <v>55000</v>
      </c>
      <c r="L1211" s="4" t="s">
        <v>31</v>
      </c>
      <c r="M1211">
        <f>_xlfn.RANK.EQ(I1211,I$6:I3705,1)</f>
        <v>74</v>
      </c>
      <c r="N1211">
        <f>_xlfn.RANK.EQ(I1211,I$6:I3705,0)</f>
        <v>2421</v>
      </c>
    </row>
    <row r="1212" spans="2:14" ht="14.25" customHeight="1">
      <c r="B1212" s="4" t="s">
        <v>14</v>
      </c>
      <c r="C1212" s="4" t="s">
        <v>997</v>
      </c>
      <c r="D1212" s="4" t="s">
        <v>998</v>
      </c>
      <c r="E1212" s="13">
        <f t="shared" si="41"/>
        <v>650</v>
      </c>
      <c r="F1212" s="6">
        <v>100</v>
      </c>
      <c r="G1212" s="12" t="s">
        <v>33</v>
      </c>
      <c r="H1212" s="12" t="s">
        <v>1087</v>
      </c>
      <c r="I1212" s="10">
        <v>16250</v>
      </c>
      <c r="J1212" s="11">
        <v>0.25</v>
      </c>
      <c r="K1212" s="13">
        <f t="shared" si="40"/>
        <v>65000</v>
      </c>
      <c r="L1212" s="4" t="s">
        <v>31</v>
      </c>
      <c r="M1212">
        <f>_xlfn.RANK.EQ(I1212,I$6:I3706,1)</f>
        <v>73</v>
      </c>
      <c r="N1212">
        <f>_xlfn.RANK.EQ(I1212,I$6:I3706,0)</f>
        <v>2423</v>
      </c>
    </row>
    <row r="1213" spans="2:14" ht="14.25" customHeight="1">
      <c r="B1213" s="4" t="s">
        <v>14</v>
      </c>
      <c r="C1213" s="4" t="s">
        <v>997</v>
      </c>
      <c r="D1213" s="4" t="s">
        <v>998</v>
      </c>
      <c r="E1213" s="13">
        <f t="shared" si="41"/>
        <v>700</v>
      </c>
      <c r="F1213" s="6">
        <v>225</v>
      </c>
      <c r="G1213" s="12" t="s">
        <v>49</v>
      </c>
      <c r="H1213" s="12" t="s">
        <v>1086</v>
      </c>
      <c r="I1213" s="10">
        <v>63000</v>
      </c>
      <c r="J1213" s="11">
        <v>0.4</v>
      </c>
      <c r="K1213" s="13">
        <f t="shared" si="40"/>
        <v>157500</v>
      </c>
      <c r="L1213" s="4" t="s">
        <v>31</v>
      </c>
      <c r="M1213">
        <f>_xlfn.RANK.EQ(I1213,I$6:I3707,1)</f>
        <v>853</v>
      </c>
      <c r="N1213">
        <f>_xlfn.RANK.EQ(I1213,I$6:I3707,0)</f>
        <v>1616</v>
      </c>
    </row>
    <row r="1214" spans="2:14" ht="14.25" customHeight="1">
      <c r="B1214" s="4" t="s">
        <v>14</v>
      </c>
      <c r="C1214" s="4" t="s">
        <v>997</v>
      </c>
      <c r="D1214" s="4" t="s">
        <v>998</v>
      </c>
      <c r="E1214" s="13">
        <f t="shared" si="41"/>
        <v>650.00000000000011</v>
      </c>
      <c r="F1214" s="6">
        <v>375</v>
      </c>
      <c r="G1214" s="12" t="s">
        <v>180</v>
      </c>
      <c r="H1214" s="12" t="s">
        <v>1087</v>
      </c>
      <c r="I1214" s="10">
        <v>85312.5</v>
      </c>
      <c r="J1214" s="11">
        <v>0.35</v>
      </c>
      <c r="K1214" s="13">
        <f t="shared" si="40"/>
        <v>243750.00000000003</v>
      </c>
      <c r="L1214" s="4" t="s">
        <v>31</v>
      </c>
      <c r="M1214">
        <f>_xlfn.RANK.EQ(I1214,I$6:I3708,1)</f>
        <v>1296</v>
      </c>
      <c r="N1214">
        <f>_xlfn.RANK.EQ(I1214,I$6:I3708,0)</f>
        <v>1198</v>
      </c>
    </row>
    <row r="1215" spans="2:14" ht="14.25" customHeight="1">
      <c r="B1215" s="4" t="s">
        <v>14</v>
      </c>
      <c r="C1215" s="4" t="s">
        <v>997</v>
      </c>
      <c r="D1215" s="4" t="s">
        <v>998</v>
      </c>
      <c r="E1215" s="13">
        <f t="shared" si="41"/>
        <v>550</v>
      </c>
      <c r="F1215" s="6">
        <v>200</v>
      </c>
      <c r="G1215" s="12" t="s">
        <v>605</v>
      </c>
      <c r="H1215" s="12" t="s">
        <v>1086</v>
      </c>
      <c r="I1215" s="10">
        <v>38500</v>
      </c>
      <c r="J1215" s="11">
        <v>0.35</v>
      </c>
      <c r="K1215" s="13">
        <f t="shared" si="40"/>
        <v>110000</v>
      </c>
      <c r="L1215" s="4" t="s">
        <v>31</v>
      </c>
      <c r="M1215">
        <f>_xlfn.RANK.EQ(I1215,I$6:I3709,1)</f>
        <v>382</v>
      </c>
      <c r="N1215">
        <f>_xlfn.RANK.EQ(I1215,I$6:I3709,0)</f>
        <v>2107</v>
      </c>
    </row>
    <row r="1216" spans="2:14" ht="14.25" customHeight="1">
      <c r="B1216" s="4" t="s">
        <v>14</v>
      </c>
      <c r="C1216" s="4" t="s">
        <v>997</v>
      </c>
      <c r="D1216" s="4" t="s">
        <v>998</v>
      </c>
      <c r="E1216" s="13">
        <f t="shared" si="41"/>
        <v>550</v>
      </c>
      <c r="F1216" s="6">
        <v>195</v>
      </c>
      <c r="G1216" s="12" t="s">
        <v>279</v>
      </c>
      <c r="H1216" s="12" t="s">
        <v>1087</v>
      </c>
      <c r="I1216" s="10">
        <v>42900</v>
      </c>
      <c r="J1216" s="11">
        <v>0.4</v>
      </c>
      <c r="K1216" s="13">
        <f t="shared" si="40"/>
        <v>107250</v>
      </c>
      <c r="L1216" s="4" t="s">
        <v>31</v>
      </c>
      <c r="M1216">
        <f>_xlfn.RANK.EQ(I1216,I$6:I3710,1)</f>
        <v>467</v>
      </c>
      <c r="N1216">
        <f>_xlfn.RANK.EQ(I1216,I$6:I3710,0)</f>
        <v>2029</v>
      </c>
    </row>
    <row r="1217" spans="2:14" ht="14.25" customHeight="1">
      <c r="B1217" s="4" t="s">
        <v>14</v>
      </c>
      <c r="C1217" s="4" t="s">
        <v>997</v>
      </c>
      <c r="D1217" s="4" t="s">
        <v>998</v>
      </c>
      <c r="E1217" s="13">
        <f t="shared" si="41"/>
        <v>550</v>
      </c>
      <c r="F1217" s="6">
        <v>175</v>
      </c>
      <c r="G1217" s="12" t="s">
        <v>771</v>
      </c>
      <c r="H1217" s="12" t="s">
        <v>1087</v>
      </c>
      <c r="I1217" s="10">
        <v>28875</v>
      </c>
      <c r="J1217" s="11">
        <v>0.3</v>
      </c>
      <c r="K1217" s="13">
        <f t="shared" si="40"/>
        <v>96250</v>
      </c>
      <c r="L1217" s="4" t="s">
        <v>31</v>
      </c>
      <c r="M1217">
        <f>_xlfn.RANK.EQ(I1217,I$6:I3711,1)</f>
        <v>236</v>
      </c>
      <c r="N1217">
        <f>_xlfn.RANK.EQ(I1217,I$6:I3711,0)</f>
        <v>2253</v>
      </c>
    </row>
    <row r="1218" spans="2:14" ht="14.25" customHeight="1">
      <c r="B1218" s="4" t="s">
        <v>14</v>
      </c>
      <c r="C1218" s="4" t="s">
        <v>997</v>
      </c>
      <c r="D1218" s="4" t="s">
        <v>998</v>
      </c>
      <c r="E1218" s="13">
        <f t="shared" si="41"/>
        <v>650</v>
      </c>
      <c r="F1218" s="6">
        <v>150</v>
      </c>
      <c r="G1218" s="12" t="s">
        <v>630</v>
      </c>
      <c r="H1218" s="12" t="s">
        <v>1087</v>
      </c>
      <c r="I1218" s="10">
        <v>24375</v>
      </c>
      <c r="J1218" s="11">
        <v>0.25</v>
      </c>
      <c r="K1218" s="13">
        <f t="shared" si="40"/>
        <v>97500</v>
      </c>
      <c r="L1218" s="4" t="s">
        <v>31</v>
      </c>
      <c r="M1218">
        <f>_xlfn.RANK.EQ(I1218,I$6:I3712,1)</f>
        <v>159</v>
      </c>
      <c r="N1218">
        <f>_xlfn.RANK.EQ(I1218,I$6:I3712,0)</f>
        <v>2334</v>
      </c>
    </row>
    <row r="1219" spans="2:14" ht="14.25" customHeight="1">
      <c r="B1219" s="4" t="s">
        <v>14</v>
      </c>
      <c r="C1219" s="4" t="s">
        <v>997</v>
      </c>
      <c r="D1219" s="4" t="s">
        <v>998</v>
      </c>
      <c r="E1219" s="13">
        <f t="shared" si="41"/>
        <v>700</v>
      </c>
      <c r="F1219" s="6">
        <v>250</v>
      </c>
      <c r="G1219" s="12" t="s">
        <v>909</v>
      </c>
      <c r="H1219" s="12" t="s">
        <v>1087</v>
      </c>
      <c r="I1219" s="10">
        <v>70000</v>
      </c>
      <c r="J1219" s="11">
        <v>0.4</v>
      </c>
      <c r="K1219" s="13">
        <f t="shared" si="40"/>
        <v>175000</v>
      </c>
      <c r="L1219" s="4" t="s">
        <v>31</v>
      </c>
      <c r="M1219">
        <f>_xlfn.RANK.EQ(I1219,I$6:I3713,1)</f>
        <v>985</v>
      </c>
      <c r="N1219">
        <f>_xlfn.RANK.EQ(I1219,I$6:I3713,0)</f>
        <v>1497</v>
      </c>
    </row>
    <row r="1220" spans="2:14" ht="14.25" customHeight="1">
      <c r="B1220" s="4" t="s">
        <v>14</v>
      </c>
      <c r="C1220" s="4" t="s">
        <v>997</v>
      </c>
      <c r="D1220" s="4" t="s">
        <v>998</v>
      </c>
      <c r="E1220" s="13">
        <f t="shared" si="41"/>
        <v>650</v>
      </c>
      <c r="F1220" s="6">
        <v>475</v>
      </c>
      <c r="G1220" s="12" t="s">
        <v>911</v>
      </c>
      <c r="H1220" s="12" t="s">
        <v>1087</v>
      </c>
      <c r="I1220" s="10">
        <v>108062.5</v>
      </c>
      <c r="J1220" s="11">
        <v>0.35</v>
      </c>
      <c r="K1220" s="13">
        <f t="shared" si="40"/>
        <v>308750</v>
      </c>
      <c r="L1220" s="4" t="s">
        <v>31</v>
      </c>
      <c r="M1220">
        <f>_xlfn.RANK.EQ(I1220,I$6:I3714,1)</f>
        <v>1639</v>
      </c>
      <c r="N1220">
        <f>_xlfn.RANK.EQ(I1220,I$6:I3714,0)</f>
        <v>856</v>
      </c>
    </row>
    <row r="1221" spans="2:14" ht="14.25" customHeight="1">
      <c r="B1221" s="4" t="s">
        <v>14</v>
      </c>
      <c r="C1221" s="4" t="s">
        <v>997</v>
      </c>
      <c r="D1221" s="4" t="s">
        <v>998</v>
      </c>
      <c r="E1221" s="13">
        <f t="shared" si="41"/>
        <v>550</v>
      </c>
      <c r="F1221" s="6">
        <v>275</v>
      </c>
      <c r="G1221" s="12" t="s">
        <v>639</v>
      </c>
      <c r="H1221" s="12" t="s">
        <v>1087</v>
      </c>
      <c r="I1221" s="10">
        <v>52937.5</v>
      </c>
      <c r="J1221" s="11">
        <v>0.35</v>
      </c>
      <c r="K1221" s="13">
        <f t="shared" si="40"/>
        <v>151250</v>
      </c>
      <c r="L1221" s="4" t="s">
        <v>31</v>
      </c>
      <c r="M1221">
        <f>_xlfn.RANK.EQ(I1221,I$6:I3715,1)</f>
        <v>661</v>
      </c>
      <c r="N1221">
        <f>_xlfn.RANK.EQ(I1221,I$6:I3715,0)</f>
        <v>1833</v>
      </c>
    </row>
    <row r="1222" spans="2:14" ht="14.25" customHeight="1">
      <c r="B1222" s="4" t="s">
        <v>14</v>
      </c>
      <c r="C1222" s="4" t="s">
        <v>997</v>
      </c>
      <c r="D1222" s="4" t="s">
        <v>998</v>
      </c>
      <c r="E1222" s="13">
        <f t="shared" si="41"/>
        <v>550</v>
      </c>
      <c r="F1222" s="6">
        <v>250</v>
      </c>
      <c r="G1222" s="12" t="s">
        <v>654</v>
      </c>
      <c r="H1222" s="12" t="s">
        <v>1087</v>
      </c>
      <c r="I1222" s="10">
        <v>55000</v>
      </c>
      <c r="J1222" s="11">
        <v>0.4</v>
      </c>
      <c r="K1222" s="13">
        <f t="shared" si="40"/>
        <v>137500</v>
      </c>
      <c r="L1222" s="4" t="s">
        <v>31</v>
      </c>
      <c r="M1222">
        <f>_xlfn.RANK.EQ(I1222,I$6:I3716,1)</f>
        <v>689</v>
      </c>
      <c r="N1222">
        <f>_xlfn.RANK.EQ(I1222,I$6:I3716,0)</f>
        <v>1801</v>
      </c>
    </row>
    <row r="1223" spans="2:14" ht="14.25" customHeight="1">
      <c r="B1223" s="4" t="s">
        <v>14</v>
      </c>
      <c r="C1223" s="4" t="s">
        <v>997</v>
      </c>
      <c r="D1223" s="4" t="s">
        <v>998</v>
      </c>
      <c r="E1223" s="13">
        <f t="shared" si="41"/>
        <v>550</v>
      </c>
      <c r="F1223" s="6">
        <v>200</v>
      </c>
      <c r="G1223" s="12" t="s">
        <v>914</v>
      </c>
      <c r="H1223" s="12" t="s">
        <v>1088</v>
      </c>
      <c r="I1223" s="10">
        <v>33000</v>
      </c>
      <c r="J1223" s="11">
        <v>0.3</v>
      </c>
      <c r="K1223" s="13">
        <f t="shared" ref="K1223:K1286" si="42">I1223/J1223</f>
        <v>110000</v>
      </c>
      <c r="L1223" s="4" t="s">
        <v>31</v>
      </c>
      <c r="M1223">
        <f>_xlfn.RANK.EQ(I1223,I$6:I3717,1)</f>
        <v>304</v>
      </c>
      <c r="N1223">
        <f>_xlfn.RANK.EQ(I1223,I$6:I3717,0)</f>
        <v>2187</v>
      </c>
    </row>
    <row r="1224" spans="2:14" ht="14.25" customHeight="1">
      <c r="B1224" s="4" t="s">
        <v>14</v>
      </c>
      <c r="C1224" s="4" t="s">
        <v>997</v>
      </c>
      <c r="D1224" s="4" t="s">
        <v>998</v>
      </c>
      <c r="E1224" s="13">
        <f t="shared" ref="E1224:E1287" si="43">K1224/F1224</f>
        <v>650</v>
      </c>
      <c r="F1224" s="6">
        <v>200</v>
      </c>
      <c r="G1224" s="12" t="s">
        <v>37</v>
      </c>
      <c r="H1224" s="12" t="s">
        <v>1086</v>
      </c>
      <c r="I1224" s="10">
        <v>32500</v>
      </c>
      <c r="J1224" s="11">
        <v>0.25</v>
      </c>
      <c r="K1224" s="13">
        <f t="shared" si="42"/>
        <v>130000</v>
      </c>
      <c r="L1224" s="4" t="s">
        <v>31</v>
      </c>
      <c r="M1224">
        <f>_xlfn.RANK.EQ(I1224,I$6:I3718,1)</f>
        <v>292</v>
      </c>
      <c r="N1224">
        <f>_xlfn.RANK.EQ(I1224,I$6:I3718,0)</f>
        <v>2197</v>
      </c>
    </row>
    <row r="1225" spans="2:14" ht="14.25" customHeight="1">
      <c r="B1225" s="4" t="s">
        <v>14</v>
      </c>
      <c r="C1225" s="4" t="s">
        <v>997</v>
      </c>
      <c r="D1225" s="4" t="s">
        <v>998</v>
      </c>
      <c r="E1225" s="13">
        <f t="shared" si="43"/>
        <v>700</v>
      </c>
      <c r="F1225" s="6">
        <v>300</v>
      </c>
      <c r="G1225" s="12" t="s">
        <v>99</v>
      </c>
      <c r="H1225" s="12" t="s">
        <v>1087</v>
      </c>
      <c r="I1225" s="10">
        <v>84000</v>
      </c>
      <c r="J1225" s="11">
        <v>0.4</v>
      </c>
      <c r="K1225" s="13">
        <f t="shared" si="42"/>
        <v>210000</v>
      </c>
      <c r="L1225" s="4" t="s">
        <v>31</v>
      </c>
      <c r="M1225">
        <f>_xlfn.RANK.EQ(I1225,I$6:I3719,1)</f>
        <v>1263</v>
      </c>
      <c r="N1225">
        <f>_xlfn.RANK.EQ(I1225,I$6:I3719,0)</f>
        <v>1212</v>
      </c>
    </row>
    <row r="1226" spans="2:14" ht="14.25" customHeight="1">
      <c r="B1226" s="4" t="s">
        <v>14</v>
      </c>
      <c r="C1226" s="4" t="s">
        <v>997</v>
      </c>
      <c r="D1226" s="4" t="s">
        <v>998</v>
      </c>
      <c r="E1226" s="13">
        <f t="shared" si="43"/>
        <v>350</v>
      </c>
      <c r="F1226" s="6">
        <v>375</v>
      </c>
      <c r="G1226" s="12" t="s">
        <v>920</v>
      </c>
      <c r="H1226" s="12" t="s">
        <v>1087</v>
      </c>
      <c r="I1226" s="10">
        <v>32812.5</v>
      </c>
      <c r="J1226" s="11">
        <v>0.25</v>
      </c>
      <c r="K1226" s="13">
        <f t="shared" si="42"/>
        <v>131250</v>
      </c>
      <c r="L1226" s="4" t="s">
        <v>31</v>
      </c>
      <c r="M1226">
        <f>_xlfn.RANK.EQ(I1226,I$6:I3720,1)</f>
        <v>300</v>
      </c>
      <c r="N1226">
        <f>_xlfn.RANK.EQ(I1226,I$6:I3720,0)</f>
        <v>2193</v>
      </c>
    </row>
    <row r="1227" spans="2:14" ht="14.25" customHeight="1">
      <c r="B1227" s="4" t="s">
        <v>14</v>
      </c>
      <c r="C1227" s="4" t="s">
        <v>997</v>
      </c>
      <c r="D1227" s="4" t="s">
        <v>998</v>
      </c>
      <c r="E1227" s="13">
        <f t="shared" si="43"/>
        <v>450</v>
      </c>
      <c r="F1227" s="6">
        <v>375</v>
      </c>
      <c r="G1227" s="12" t="s">
        <v>922</v>
      </c>
      <c r="H1227" s="12" t="s">
        <v>1086</v>
      </c>
      <c r="I1227" s="10">
        <v>33750</v>
      </c>
      <c r="J1227" s="11">
        <v>0.2</v>
      </c>
      <c r="K1227" s="13">
        <f t="shared" si="42"/>
        <v>168750</v>
      </c>
      <c r="L1227" s="4" t="s">
        <v>31</v>
      </c>
      <c r="M1227">
        <f>_xlfn.RANK.EQ(I1227,I$6:I3721,1)</f>
        <v>315</v>
      </c>
      <c r="N1227">
        <f>_xlfn.RANK.EQ(I1227,I$6:I3721,0)</f>
        <v>2174</v>
      </c>
    </row>
    <row r="1228" spans="2:14" ht="14.25" customHeight="1">
      <c r="B1228" s="4" t="s">
        <v>14</v>
      </c>
      <c r="C1228" s="4" t="s">
        <v>997</v>
      </c>
      <c r="D1228" s="4" t="s">
        <v>998</v>
      </c>
      <c r="E1228" s="13">
        <f t="shared" si="43"/>
        <v>450</v>
      </c>
      <c r="F1228" s="6">
        <v>375</v>
      </c>
      <c r="G1228" s="12" t="s">
        <v>658</v>
      </c>
      <c r="H1228" s="12" t="s">
        <v>1086</v>
      </c>
      <c r="I1228" s="10">
        <v>42187.5</v>
      </c>
      <c r="J1228" s="11">
        <v>0.25</v>
      </c>
      <c r="K1228" s="13">
        <f t="shared" si="42"/>
        <v>168750</v>
      </c>
      <c r="L1228" s="4" t="s">
        <v>31</v>
      </c>
      <c r="M1228">
        <f>_xlfn.RANK.EQ(I1228,I$6:I3722,1)</f>
        <v>454</v>
      </c>
      <c r="N1228">
        <f>_xlfn.RANK.EQ(I1228,I$6:I3722,0)</f>
        <v>2038</v>
      </c>
    </row>
    <row r="1229" spans="2:14" ht="14.25" customHeight="1">
      <c r="B1229" s="4" t="s">
        <v>14</v>
      </c>
      <c r="C1229" s="4" t="s">
        <v>997</v>
      </c>
      <c r="D1229" s="4" t="s">
        <v>998</v>
      </c>
      <c r="E1229" s="13">
        <f t="shared" si="43"/>
        <v>450</v>
      </c>
      <c r="F1229" s="6">
        <v>225</v>
      </c>
      <c r="G1229" s="12" t="s">
        <v>466</v>
      </c>
      <c r="H1229" s="12" t="s">
        <v>1087</v>
      </c>
      <c r="I1229" s="10">
        <v>25312.5</v>
      </c>
      <c r="J1229" s="11">
        <v>0.25</v>
      </c>
      <c r="K1229" s="13">
        <f t="shared" si="42"/>
        <v>101250</v>
      </c>
      <c r="L1229" s="4" t="s">
        <v>31</v>
      </c>
      <c r="M1229">
        <f>_xlfn.RANK.EQ(I1229,I$6:I3723,1)</f>
        <v>179</v>
      </c>
      <c r="N1229">
        <f>_xlfn.RANK.EQ(I1229,I$6:I3723,0)</f>
        <v>2314</v>
      </c>
    </row>
    <row r="1230" spans="2:14" ht="14.25" customHeight="1">
      <c r="B1230" s="4" t="s">
        <v>283</v>
      </c>
      <c r="C1230" s="4" t="s">
        <v>999</v>
      </c>
      <c r="D1230" s="4" t="s">
        <v>1000</v>
      </c>
      <c r="E1230" s="13">
        <f t="shared" si="43"/>
        <v>550</v>
      </c>
      <c r="F1230" s="6">
        <v>300</v>
      </c>
      <c r="G1230" s="12" t="s">
        <v>268</v>
      </c>
      <c r="H1230" s="12" t="s">
        <v>1086</v>
      </c>
      <c r="I1230" s="10">
        <v>49500</v>
      </c>
      <c r="J1230" s="11">
        <v>0.3</v>
      </c>
      <c r="K1230" s="13">
        <f t="shared" si="42"/>
        <v>165000</v>
      </c>
      <c r="L1230" s="4" t="s">
        <v>31</v>
      </c>
      <c r="M1230">
        <f>_xlfn.RANK.EQ(I1230,I$6:I3724,1)</f>
        <v>595</v>
      </c>
      <c r="N1230">
        <f>_xlfn.RANK.EQ(I1230,I$6:I3724,0)</f>
        <v>1895</v>
      </c>
    </row>
    <row r="1231" spans="2:14" ht="14.25" customHeight="1">
      <c r="B1231" s="4" t="s">
        <v>283</v>
      </c>
      <c r="C1231" s="4" t="s">
        <v>999</v>
      </c>
      <c r="D1231" s="4" t="s">
        <v>1000</v>
      </c>
      <c r="E1231" s="13">
        <f t="shared" si="43"/>
        <v>550</v>
      </c>
      <c r="F1231" s="6">
        <v>575</v>
      </c>
      <c r="G1231" s="12" t="s">
        <v>927</v>
      </c>
      <c r="H1231" s="12" t="s">
        <v>1088</v>
      </c>
      <c r="I1231" s="10">
        <v>110687.5</v>
      </c>
      <c r="J1231" s="11">
        <v>0.35</v>
      </c>
      <c r="K1231" s="13">
        <f t="shared" si="42"/>
        <v>316250</v>
      </c>
      <c r="L1231" s="4" t="s">
        <v>31</v>
      </c>
      <c r="M1231">
        <f>_xlfn.RANK.EQ(I1231,I$6:I3725,1)</f>
        <v>1667</v>
      </c>
      <c r="N1231">
        <f>_xlfn.RANK.EQ(I1231,I$6:I3725,0)</f>
        <v>827</v>
      </c>
    </row>
    <row r="1232" spans="2:14" ht="14.25" customHeight="1">
      <c r="B1232" s="4" t="s">
        <v>283</v>
      </c>
      <c r="C1232" s="4" t="s">
        <v>999</v>
      </c>
      <c r="D1232" s="4" t="s">
        <v>1000</v>
      </c>
      <c r="E1232" s="13">
        <f t="shared" si="43"/>
        <v>550.00000000000011</v>
      </c>
      <c r="F1232" s="6">
        <v>225</v>
      </c>
      <c r="G1232" s="12" t="s">
        <v>929</v>
      </c>
      <c r="H1232" s="12" t="s">
        <v>1087</v>
      </c>
      <c r="I1232" s="10">
        <v>43312.5</v>
      </c>
      <c r="J1232" s="11">
        <v>0.35</v>
      </c>
      <c r="K1232" s="13">
        <f t="shared" si="42"/>
        <v>123750.00000000001</v>
      </c>
      <c r="L1232" s="4" t="s">
        <v>31</v>
      </c>
      <c r="M1232">
        <f>_xlfn.RANK.EQ(I1232,I$6:I3726,1)</f>
        <v>468</v>
      </c>
      <c r="N1232">
        <f>_xlfn.RANK.EQ(I1232,I$6:I3726,0)</f>
        <v>2021</v>
      </c>
    </row>
    <row r="1233" spans="2:14" ht="14.25" customHeight="1">
      <c r="B1233" s="4" t="s">
        <v>283</v>
      </c>
      <c r="C1233" s="4" t="s">
        <v>999</v>
      </c>
      <c r="D1233" s="4" t="s">
        <v>1000</v>
      </c>
      <c r="E1233" s="13">
        <f t="shared" si="43"/>
        <v>450</v>
      </c>
      <c r="F1233" s="6">
        <v>275</v>
      </c>
      <c r="G1233" s="12" t="s">
        <v>101</v>
      </c>
      <c r="H1233" s="12" t="s">
        <v>1086</v>
      </c>
      <c r="I1233" s="10">
        <v>30937.5</v>
      </c>
      <c r="J1233" s="11">
        <v>0.25</v>
      </c>
      <c r="K1233" s="13">
        <f t="shared" si="42"/>
        <v>123750</v>
      </c>
      <c r="L1233" s="4" t="s">
        <v>31</v>
      </c>
      <c r="M1233">
        <f>_xlfn.RANK.EQ(I1233,I$6:I3727,1)</f>
        <v>267</v>
      </c>
      <c r="N1233">
        <f>_xlfn.RANK.EQ(I1233,I$6:I3727,0)</f>
        <v>2226</v>
      </c>
    </row>
    <row r="1234" spans="2:14" ht="14.25" customHeight="1">
      <c r="B1234" s="4" t="s">
        <v>283</v>
      </c>
      <c r="C1234" s="4" t="s">
        <v>999</v>
      </c>
      <c r="D1234" s="4" t="s">
        <v>1000</v>
      </c>
      <c r="E1234" s="13">
        <f t="shared" si="43"/>
        <v>500</v>
      </c>
      <c r="F1234" s="6">
        <v>175</v>
      </c>
      <c r="G1234" s="12" t="s">
        <v>23</v>
      </c>
      <c r="H1234" s="12" t="s">
        <v>1088</v>
      </c>
      <c r="I1234" s="10">
        <v>21875</v>
      </c>
      <c r="J1234" s="11">
        <v>0.25</v>
      </c>
      <c r="K1234" s="13">
        <f t="shared" si="42"/>
        <v>87500</v>
      </c>
      <c r="L1234" s="4" t="s">
        <v>31</v>
      </c>
      <c r="M1234">
        <f>_xlfn.RANK.EQ(I1234,I$6:I3728,1)</f>
        <v>125</v>
      </c>
      <c r="N1234">
        <f>_xlfn.RANK.EQ(I1234,I$6:I3728,0)</f>
        <v>2368</v>
      </c>
    </row>
    <row r="1235" spans="2:14" ht="14.25" customHeight="1">
      <c r="B1235" s="4" t="s">
        <v>283</v>
      </c>
      <c r="C1235" s="4" t="s">
        <v>999</v>
      </c>
      <c r="D1235" s="4" t="s">
        <v>1000</v>
      </c>
      <c r="E1235" s="13">
        <f t="shared" si="43"/>
        <v>650</v>
      </c>
      <c r="F1235" s="6">
        <v>250</v>
      </c>
      <c r="G1235" s="12" t="s">
        <v>394</v>
      </c>
      <c r="H1235" s="12" t="s">
        <v>1087</v>
      </c>
      <c r="I1235" s="10">
        <v>40625</v>
      </c>
      <c r="J1235" s="11">
        <v>0.25</v>
      </c>
      <c r="K1235" s="13">
        <f t="shared" si="42"/>
        <v>162500</v>
      </c>
      <c r="L1235" s="4" t="s">
        <v>31</v>
      </c>
      <c r="M1235">
        <f>_xlfn.RANK.EQ(I1235,I$6:I3729,1)</f>
        <v>426</v>
      </c>
      <c r="N1235">
        <f>_xlfn.RANK.EQ(I1235,I$6:I3729,0)</f>
        <v>2069</v>
      </c>
    </row>
    <row r="1236" spans="2:14" ht="14.25" customHeight="1">
      <c r="B1236" s="4" t="s">
        <v>283</v>
      </c>
      <c r="C1236" s="4" t="s">
        <v>999</v>
      </c>
      <c r="D1236" s="4" t="s">
        <v>1000</v>
      </c>
      <c r="E1236" s="13">
        <f t="shared" si="43"/>
        <v>550</v>
      </c>
      <c r="F1236" s="6">
        <v>350</v>
      </c>
      <c r="G1236" s="12" t="s">
        <v>803</v>
      </c>
      <c r="H1236" s="12" t="s">
        <v>1086</v>
      </c>
      <c r="I1236" s="10">
        <v>57750</v>
      </c>
      <c r="J1236" s="11">
        <v>0.3</v>
      </c>
      <c r="K1236" s="13">
        <f t="shared" si="42"/>
        <v>192500</v>
      </c>
      <c r="L1236" s="4" t="s">
        <v>31</v>
      </c>
      <c r="M1236">
        <f>_xlfn.RANK.EQ(I1236,I$6:I3730,1)</f>
        <v>754</v>
      </c>
      <c r="N1236">
        <f>_xlfn.RANK.EQ(I1236,I$6:I3730,0)</f>
        <v>1729</v>
      </c>
    </row>
    <row r="1237" spans="2:14" ht="14.25" customHeight="1">
      <c r="B1237" s="4" t="s">
        <v>283</v>
      </c>
      <c r="C1237" s="4" t="s">
        <v>999</v>
      </c>
      <c r="D1237" s="4" t="s">
        <v>1000</v>
      </c>
      <c r="E1237" s="13">
        <f t="shared" si="43"/>
        <v>550</v>
      </c>
      <c r="F1237" s="6">
        <v>545</v>
      </c>
      <c r="G1237" s="12" t="s">
        <v>37</v>
      </c>
      <c r="H1237" s="12" t="s">
        <v>1086</v>
      </c>
      <c r="I1237" s="10">
        <v>104912.5</v>
      </c>
      <c r="J1237" s="11">
        <v>0.35</v>
      </c>
      <c r="K1237" s="13">
        <f t="shared" si="42"/>
        <v>299750</v>
      </c>
      <c r="L1237" s="4" t="s">
        <v>31</v>
      </c>
      <c r="M1237">
        <f>_xlfn.RANK.EQ(I1237,I$6:I3731,1)</f>
        <v>1595</v>
      </c>
      <c r="N1237">
        <f>_xlfn.RANK.EQ(I1237,I$6:I3731,0)</f>
        <v>901</v>
      </c>
    </row>
    <row r="1238" spans="2:14" ht="14.25" customHeight="1">
      <c r="B1238" s="4" t="s">
        <v>283</v>
      </c>
      <c r="C1238" s="4" t="s">
        <v>999</v>
      </c>
      <c r="D1238" s="4" t="s">
        <v>1000</v>
      </c>
      <c r="E1238" s="13">
        <f t="shared" si="43"/>
        <v>550</v>
      </c>
      <c r="F1238" s="6">
        <v>250</v>
      </c>
      <c r="G1238" s="12" t="s">
        <v>583</v>
      </c>
      <c r="H1238" s="12" t="s">
        <v>1086</v>
      </c>
      <c r="I1238" s="10">
        <v>48125</v>
      </c>
      <c r="J1238" s="11">
        <v>0.35</v>
      </c>
      <c r="K1238" s="13">
        <f t="shared" si="42"/>
        <v>137500</v>
      </c>
      <c r="L1238" s="4" t="s">
        <v>31</v>
      </c>
      <c r="M1238">
        <f>_xlfn.RANK.EQ(I1238,I$6:I3732,1)</f>
        <v>562</v>
      </c>
      <c r="N1238">
        <f>_xlfn.RANK.EQ(I1238,I$6:I3732,0)</f>
        <v>1929</v>
      </c>
    </row>
    <row r="1239" spans="2:14" ht="14.25" customHeight="1">
      <c r="B1239" s="4" t="s">
        <v>283</v>
      </c>
      <c r="C1239" s="4" t="s">
        <v>999</v>
      </c>
      <c r="D1239" s="4" t="s">
        <v>1000</v>
      </c>
      <c r="E1239" s="13">
        <f t="shared" si="43"/>
        <v>450</v>
      </c>
      <c r="F1239" s="6">
        <v>275</v>
      </c>
      <c r="G1239" s="12" t="s">
        <v>308</v>
      </c>
      <c r="H1239" s="12" t="s">
        <v>1087</v>
      </c>
      <c r="I1239" s="10">
        <v>30937.5</v>
      </c>
      <c r="J1239" s="11">
        <v>0.25</v>
      </c>
      <c r="K1239" s="13">
        <f t="shared" si="42"/>
        <v>123750</v>
      </c>
      <c r="L1239" s="4" t="s">
        <v>31</v>
      </c>
      <c r="M1239">
        <f>_xlfn.RANK.EQ(I1239,I$6:I3733,1)</f>
        <v>267</v>
      </c>
      <c r="N1239">
        <f>_xlfn.RANK.EQ(I1239,I$6:I3733,0)</f>
        <v>2226</v>
      </c>
    </row>
    <row r="1240" spans="2:14" ht="14.25" customHeight="1">
      <c r="B1240" s="4" t="s">
        <v>283</v>
      </c>
      <c r="C1240" s="4" t="s">
        <v>999</v>
      </c>
      <c r="D1240" s="4" t="s">
        <v>1000</v>
      </c>
      <c r="E1240" s="13">
        <f t="shared" si="43"/>
        <v>500</v>
      </c>
      <c r="F1240" s="6">
        <v>125</v>
      </c>
      <c r="G1240" s="12" t="s">
        <v>161</v>
      </c>
      <c r="H1240" s="12" t="s">
        <v>1087</v>
      </c>
      <c r="I1240" s="10">
        <v>15625</v>
      </c>
      <c r="J1240" s="11">
        <v>0.25</v>
      </c>
      <c r="K1240" s="13">
        <f t="shared" si="42"/>
        <v>62500</v>
      </c>
      <c r="L1240" s="4" t="s">
        <v>31</v>
      </c>
      <c r="M1240">
        <f>_xlfn.RANK.EQ(I1240,I$6:I3734,1)</f>
        <v>64</v>
      </c>
      <c r="N1240">
        <f>_xlfn.RANK.EQ(I1240,I$6:I3734,0)</f>
        <v>2432</v>
      </c>
    </row>
    <row r="1241" spans="2:14" ht="14.25" customHeight="1">
      <c r="B1241" s="4" t="s">
        <v>283</v>
      </c>
      <c r="C1241" s="4" t="s">
        <v>999</v>
      </c>
      <c r="D1241" s="4" t="s">
        <v>1000</v>
      </c>
      <c r="E1241" s="13">
        <f t="shared" si="43"/>
        <v>650</v>
      </c>
      <c r="F1241" s="6">
        <v>175</v>
      </c>
      <c r="G1241" s="12" t="s">
        <v>261</v>
      </c>
      <c r="H1241" s="12" t="s">
        <v>1087</v>
      </c>
      <c r="I1241" s="10">
        <v>28437.5</v>
      </c>
      <c r="J1241" s="11">
        <v>0.25</v>
      </c>
      <c r="K1241" s="13">
        <f t="shared" si="42"/>
        <v>113750</v>
      </c>
      <c r="L1241" s="4" t="s">
        <v>31</v>
      </c>
      <c r="M1241">
        <f>_xlfn.RANK.EQ(I1241,I$6:I3735,1)</f>
        <v>232</v>
      </c>
      <c r="N1241">
        <f>_xlfn.RANK.EQ(I1241,I$6:I3735,0)</f>
        <v>2262</v>
      </c>
    </row>
    <row r="1242" spans="2:14" ht="14.25" customHeight="1">
      <c r="B1242" s="4" t="s">
        <v>283</v>
      </c>
      <c r="C1242" s="4" t="s">
        <v>999</v>
      </c>
      <c r="D1242" s="4" t="s">
        <v>1000</v>
      </c>
      <c r="E1242" s="13">
        <f t="shared" si="43"/>
        <v>550</v>
      </c>
      <c r="F1242" s="6">
        <v>275</v>
      </c>
      <c r="G1242" s="12" t="s">
        <v>343</v>
      </c>
      <c r="H1242" s="12" t="s">
        <v>1087</v>
      </c>
      <c r="I1242" s="10">
        <v>45375</v>
      </c>
      <c r="J1242" s="11">
        <v>0.3</v>
      </c>
      <c r="K1242" s="13">
        <f t="shared" si="42"/>
        <v>151250</v>
      </c>
      <c r="L1242" s="4" t="s">
        <v>31</v>
      </c>
      <c r="M1242">
        <f>_xlfn.RANK.EQ(I1242,I$6:I3736,1)</f>
        <v>522</v>
      </c>
      <c r="N1242">
        <f>_xlfn.RANK.EQ(I1242,I$6:I3736,0)</f>
        <v>1973</v>
      </c>
    </row>
    <row r="1243" spans="2:14" ht="14.25" customHeight="1">
      <c r="B1243" s="4" t="s">
        <v>283</v>
      </c>
      <c r="C1243" s="4" t="s">
        <v>999</v>
      </c>
      <c r="D1243" s="4" t="s">
        <v>1000</v>
      </c>
      <c r="E1243" s="13">
        <f t="shared" si="43"/>
        <v>550</v>
      </c>
      <c r="F1243" s="6">
        <v>525</v>
      </c>
      <c r="G1243" s="12" t="s">
        <v>940</v>
      </c>
      <c r="H1243" s="12" t="s">
        <v>1087</v>
      </c>
      <c r="I1243" s="10">
        <v>101062.5</v>
      </c>
      <c r="J1243" s="11">
        <v>0.35</v>
      </c>
      <c r="K1243" s="13">
        <f t="shared" si="42"/>
        <v>288750</v>
      </c>
      <c r="L1243" s="4" t="s">
        <v>31</v>
      </c>
      <c r="M1243">
        <f>_xlfn.RANK.EQ(I1243,I$6:I3737,1)</f>
        <v>1552</v>
      </c>
      <c r="N1243">
        <f>_xlfn.RANK.EQ(I1243,I$6:I3737,0)</f>
        <v>935</v>
      </c>
    </row>
    <row r="1244" spans="2:14" ht="14.25" customHeight="1">
      <c r="B1244" s="4" t="s">
        <v>283</v>
      </c>
      <c r="C1244" s="4" t="s">
        <v>999</v>
      </c>
      <c r="D1244" s="4" t="s">
        <v>1000</v>
      </c>
      <c r="E1244" s="13">
        <f t="shared" si="43"/>
        <v>550.00000000000011</v>
      </c>
      <c r="F1244" s="6">
        <v>225</v>
      </c>
      <c r="G1244" s="12" t="s">
        <v>559</v>
      </c>
      <c r="H1244" s="12" t="s">
        <v>1087</v>
      </c>
      <c r="I1244" s="10">
        <v>43312.5</v>
      </c>
      <c r="J1244" s="11">
        <v>0.35</v>
      </c>
      <c r="K1244" s="13">
        <f t="shared" si="42"/>
        <v>123750.00000000001</v>
      </c>
      <c r="L1244" s="4" t="s">
        <v>31</v>
      </c>
      <c r="M1244">
        <f>_xlfn.RANK.EQ(I1244,I$6:I3738,1)</f>
        <v>468</v>
      </c>
      <c r="N1244">
        <f>_xlfn.RANK.EQ(I1244,I$6:I3738,0)</f>
        <v>2021</v>
      </c>
    </row>
    <row r="1245" spans="2:14" ht="14.25" customHeight="1">
      <c r="B1245" s="4" t="s">
        <v>283</v>
      </c>
      <c r="C1245" s="4" t="s">
        <v>999</v>
      </c>
      <c r="D1245" s="4" t="s">
        <v>1000</v>
      </c>
      <c r="E1245" s="13">
        <f t="shared" si="43"/>
        <v>450</v>
      </c>
      <c r="F1245" s="6">
        <v>225</v>
      </c>
      <c r="G1245" s="12" t="s">
        <v>165</v>
      </c>
      <c r="H1245" s="12" t="s">
        <v>1087</v>
      </c>
      <c r="I1245" s="10">
        <v>25312.5</v>
      </c>
      <c r="J1245" s="11">
        <v>0.25</v>
      </c>
      <c r="K1245" s="13">
        <f t="shared" si="42"/>
        <v>101250</v>
      </c>
      <c r="L1245" s="4" t="s">
        <v>31</v>
      </c>
      <c r="M1245">
        <f>_xlfn.RANK.EQ(I1245,I$6:I3739,1)</f>
        <v>179</v>
      </c>
      <c r="N1245">
        <f>_xlfn.RANK.EQ(I1245,I$6:I3739,0)</f>
        <v>2314</v>
      </c>
    </row>
    <row r="1246" spans="2:14" ht="14.25" customHeight="1">
      <c r="B1246" s="4" t="s">
        <v>283</v>
      </c>
      <c r="C1246" s="4" t="s">
        <v>999</v>
      </c>
      <c r="D1246" s="4" t="s">
        <v>1000</v>
      </c>
      <c r="E1246" s="13">
        <f t="shared" si="43"/>
        <v>500</v>
      </c>
      <c r="F1246" s="6">
        <v>150</v>
      </c>
      <c r="G1246" s="12" t="s">
        <v>101</v>
      </c>
      <c r="H1246" s="12" t="s">
        <v>1086</v>
      </c>
      <c r="I1246" s="10">
        <v>18750</v>
      </c>
      <c r="J1246" s="11">
        <v>0.25</v>
      </c>
      <c r="K1246" s="13">
        <f t="shared" si="42"/>
        <v>75000</v>
      </c>
      <c r="L1246" s="4" t="s">
        <v>31</v>
      </c>
      <c r="M1246">
        <f>_xlfn.RANK.EQ(I1246,I$6:I3740,1)</f>
        <v>91</v>
      </c>
      <c r="N1246">
        <f>_xlfn.RANK.EQ(I1246,I$6:I3740,0)</f>
        <v>2402</v>
      </c>
    </row>
    <row r="1247" spans="2:14" ht="14.25" customHeight="1">
      <c r="B1247" s="4" t="s">
        <v>283</v>
      </c>
      <c r="C1247" s="4" t="s">
        <v>999</v>
      </c>
      <c r="D1247" s="4" t="s">
        <v>1000</v>
      </c>
      <c r="E1247" s="13">
        <f t="shared" si="43"/>
        <v>600</v>
      </c>
      <c r="F1247" s="6">
        <v>150</v>
      </c>
      <c r="G1247" s="12" t="s">
        <v>464</v>
      </c>
      <c r="H1247" s="12" t="s">
        <v>1087</v>
      </c>
      <c r="I1247" s="10">
        <v>22500</v>
      </c>
      <c r="J1247" s="11">
        <v>0.25</v>
      </c>
      <c r="K1247" s="13">
        <f t="shared" si="42"/>
        <v>90000</v>
      </c>
      <c r="L1247" s="4" t="s">
        <v>31</v>
      </c>
      <c r="M1247">
        <f>_xlfn.RANK.EQ(I1247,I$6:I3741,1)</f>
        <v>134</v>
      </c>
      <c r="N1247">
        <f>_xlfn.RANK.EQ(I1247,I$6:I3741,0)</f>
        <v>2357</v>
      </c>
    </row>
    <row r="1248" spans="2:14" ht="14.25" customHeight="1">
      <c r="B1248" s="4" t="s">
        <v>283</v>
      </c>
      <c r="C1248" s="4" t="s">
        <v>999</v>
      </c>
      <c r="D1248" s="4" t="s">
        <v>1000</v>
      </c>
      <c r="E1248" s="13">
        <f t="shared" si="43"/>
        <v>500</v>
      </c>
      <c r="F1248" s="6">
        <v>300</v>
      </c>
      <c r="G1248" s="12" t="s">
        <v>554</v>
      </c>
      <c r="H1248" s="12" t="s">
        <v>1087</v>
      </c>
      <c r="I1248" s="10">
        <v>45000</v>
      </c>
      <c r="J1248" s="11">
        <v>0.3</v>
      </c>
      <c r="K1248" s="13">
        <f t="shared" si="42"/>
        <v>150000</v>
      </c>
      <c r="L1248" s="4" t="s">
        <v>31</v>
      </c>
      <c r="M1248">
        <f>_xlfn.RANK.EQ(I1248,I$6:I3742,1)</f>
        <v>499</v>
      </c>
      <c r="N1248">
        <f>_xlfn.RANK.EQ(I1248,I$6:I3742,0)</f>
        <v>1976</v>
      </c>
    </row>
    <row r="1249" spans="2:14" ht="14.25" customHeight="1">
      <c r="B1249" s="4" t="s">
        <v>283</v>
      </c>
      <c r="C1249" s="4" t="s">
        <v>999</v>
      </c>
      <c r="D1249" s="4" t="s">
        <v>1000</v>
      </c>
      <c r="E1249" s="13">
        <f t="shared" si="43"/>
        <v>650</v>
      </c>
      <c r="F1249" s="6">
        <v>570</v>
      </c>
      <c r="G1249" s="12" t="s">
        <v>945</v>
      </c>
      <c r="H1249" s="12" t="s">
        <v>1086</v>
      </c>
      <c r="I1249" s="10">
        <v>129675</v>
      </c>
      <c r="J1249" s="11">
        <v>0.35</v>
      </c>
      <c r="K1249" s="13">
        <f t="shared" si="42"/>
        <v>370500</v>
      </c>
      <c r="L1249" s="4" t="s">
        <v>31</v>
      </c>
      <c r="M1249">
        <f>_xlfn.RANK.EQ(I1249,I$6:I3743,1)</f>
        <v>1874</v>
      </c>
      <c r="N1249">
        <f>_xlfn.RANK.EQ(I1249,I$6:I3743,0)</f>
        <v>622</v>
      </c>
    </row>
    <row r="1250" spans="2:14" ht="14.25" customHeight="1">
      <c r="B1250" s="4" t="s">
        <v>283</v>
      </c>
      <c r="C1250" s="4" t="s">
        <v>999</v>
      </c>
      <c r="D1250" s="4" t="s">
        <v>1000</v>
      </c>
      <c r="E1250" s="13">
        <f t="shared" si="43"/>
        <v>600</v>
      </c>
      <c r="F1250" s="6">
        <v>275</v>
      </c>
      <c r="G1250" s="12" t="s">
        <v>326</v>
      </c>
      <c r="H1250" s="12" t="s">
        <v>1086</v>
      </c>
      <c r="I1250" s="10">
        <v>57750</v>
      </c>
      <c r="J1250" s="11">
        <v>0.35</v>
      </c>
      <c r="K1250" s="13">
        <f t="shared" si="42"/>
        <v>165000</v>
      </c>
      <c r="L1250" s="4" t="s">
        <v>31</v>
      </c>
      <c r="M1250">
        <f>_xlfn.RANK.EQ(I1250,I$6:I3744,1)</f>
        <v>754</v>
      </c>
      <c r="N1250">
        <f>_xlfn.RANK.EQ(I1250,I$6:I3744,0)</f>
        <v>1729</v>
      </c>
    </row>
    <row r="1251" spans="2:14" ht="14.25" customHeight="1">
      <c r="B1251" s="4" t="s">
        <v>283</v>
      </c>
      <c r="C1251" s="4" t="s">
        <v>999</v>
      </c>
      <c r="D1251" s="4" t="s">
        <v>1000</v>
      </c>
      <c r="E1251" s="13">
        <f t="shared" si="43"/>
        <v>550</v>
      </c>
      <c r="F1251" s="6">
        <v>300</v>
      </c>
      <c r="G1251" s="12" t="s">
        <v>875</v>
      </c>
      <c r="H1251" s="12" t="s">
        <v>1087</v>
      </c>
      <c r="I1251" s="10">
        <v>41250</v>
      </c>
      <c r="J1251" s="11">
        <v>0.25</v>
      </c>
      <c r="K1251" s="13">
        <f t="shared" si="42"/>
        <v>165000</v>
      </c>
      <c r="L1251" s="4" t="s">
        <v>31</v>
      </c>
      <c r="M1251">
        <f>_xlfn.RANK.EQ(I1251,I$6:I3745,1)</f>
        <v>428</v>
      </c>
      <c r="N1251">
        <f>_xlfn.RANK.EQ(I1251,I$6:I3745,0)</f>
        <v>2058</v>
      </c>
    </row>
    <row r="1252" spans="2:14" ht="14.25" customHeight="1">
      <c r="B1252" s="4" t="s">
        <v>283</v>
      </c>
      <c r="C1252" s="4" t="s">
        <v>999</v>
      </c>
      <c r="D1252" s="4" t="s">
        <v>1000</v>
      </c>
      <c r="E1252" s="13">
        <f t="shared" si="43"/>
        <v>550</v>
      </c>
      <c r="F1252" s="6">
        <v>250</v>
      </c>
      <c r="G1252" s="12" t="s">
        <v>632</v>
      </c>
      <c r="H1252" s="12" t="s">
        <v>1086</v>
      </c>
      <c r="I1252" s="10">
        <v>34375</v>
      </c>
      <c r="J1252" s="11">
        <v>0.25</v>
      </c>
      <c r="K1252" s="13">
        <f t="shared" si="42"/>
        <v>137500</v>
      </c>
      <c r="L1252" s="4" t="s">
        <v>31</v>
      </c>
      <c r="M1252">
        <f>_xlfn.RANK.EQ(I1252,I$6:I3746,1)</f>
        <v>331</v>
      </c>
      <c r="N1252">
        <f>_xlfn.RANK.EQ(I1252,I$6:I3746,0)</f>
        <v>2163</v>
      </c>
    </row>
    <row r="1253" spans="2:14" ht="14.25" customHeight="1">
      <c r="B1253" s="4" t="s">
        <v>283</v>
      </c>
      <c r="C1253" s="4" t="s">
        <v>999</v>
      </c>
      <c r="D1253" s="4" t="s">
        <v>1000</v>
      </c>
      <c r="E1253" s="13">
        <f t="shared" si="43"/>
        <v>650</v>
      </c>
      <c r="F1253" s="6">
        <v>275</v>
      </c>
      <c r="G1253" s="12" t="s">
        <v>948</v>
      </c>
      <c r="H1253" s="12" t="s">
        <v>1088</v>
      </c>
      <c r="I1253" s="10">
        <v>44687.5</v>
      </c>
      <c r="J1253" s="11">
        <v>0.25</v>
      </c>
      <c r="K1253" s="13">
        <f t="shared" si="42"/>
        <v>178750</v>
      </c>
      <c r="L1253" s="4" t="s">
        <v>31</v>
      </c>
      <c r="M1253">
        <f>_xlfn.RANK.EQ(I1253,I$6:I3747,1)</f>
        <v>497</v>
      </c>
      <c r="N1253">
        <f>_xlfn.RANK.EQ(I1253,I$6:I3747,0)</f>
        <v>1998</v>
      </c>
    </row>
    <row r="1254" spans="2:14" ht="14.25" customHeight="1">
      <c r="B1254" s="4" t="s">
        <v>283</v>
      </c>
      <c r="C1254" s="4" t="s">
        <v>999</v>
      </c>
      <c r="D1254" s="4" t="s">
        <v>1000</v>
      </c>
      <c r="E1254" s="13">
        <f t="shared" si="43"/>
        <v>700</v>
      </c>
      <c r="F1254" s="6">
        <v>400</v>
      </c>
      <c r="G1254" s="12" t="s">
        <v>372</v>
      </c>
      <c r="H1254" s="12" t="s">
        <v>1087</v>
      </c>
      <c r="I1254" s="10">
        <v>84000</v>
      </c>
      <c r="J1254" s="11">
        <v>0.3</v>
      </c>
      <c r="K1254" s="13">
        <f t="shared" si="42"/>
        <v>280000</v>
      </c>
      <c r="L1254" s="4" t="s">
        <v>31</v>
      </c>
      <c r="M1254">
        <f>_xlfn.RANK.EQ(I1254,I$6:I3748,1)</f>
        <v>1263</v>
      </c>
      <c r="N1254">
        <f>_xlfn.RANK.EQ(I1254,I$6:I3748,0)</f>
        <v>1212</v>
      </c>
    </row>
    <row r="1255" spans="2:14" ht="14.25" customHeight="1">
      <c r="B1255" s="4" t="s">
        <v>283</v>
      </c>
      <c r="C1255" s="4" t="s">
        <v>999</v>
      </c>
      <c r="D1255" s="4" t="s">
        <v>1000</v>
      </c>
      <c r="E1255" s="13">
        <f t="shared" si="43"/>
        <v>650</v>
      </c>
      <c r="F1255" s="6">
        <v>650</v>
      </c>
      <c r="G1255" s="12" t="s">
        <v>85</v>
      </c>
      <c r="H1255" s="12" t="s">
        <v>1086</v>
      </c>
      <c r="I1255" s="10">
        <v>147875</v>
      </c>
      <c r="J1255" s="11">
        <v>0.35</v>
      </c>
      <c r="K1255" s="13">
        <f t="shared" si="42"/>
        <v>422500</v>
      </c>
      <c r="L1255" s="4" t="s">
        <v>31</v>
      </c>
      <c r="M1255">
        <f>_xlfn.RANK.EQ(I1255,I$6:I3749,1)</f>
        <v>2027</v>
      </c>
      <c r="N1255">
        <f>_xlfn.RANK.EQ(I1255,I$6:I3749,0)</f>
        <v>464</v>
      </c>
    </row>
    <row r="1256" spans="2:14" ht="14.25" customHeight="1">
      <c r="B1256" s="4" t="s">
        <v>283</v>
      </c>
      <c r="C1256" s="4" t="s">
        <v>999</v>
      </c>
      <c r="D1256" s="4" t="s">
        <v>1000</v>
      </c>
      <c r="E1256" s="13">
        <f t="shared" si="43"/>
        <v>600.00000000000011</v>
      </c>
      <c r="F1256" s="6">
        <v>400</v>
      </c>
      <c r="G1256" s="12" t="s">
        <v>378</v>
      </c>
      <c r="H1256" s="12" t="s">
        <v>1087</v>
      </c>
      <c r="I1256" s="10">
        <v>84000</v>
      </c>
      <c r="J1256" s="11">
        <v>0.35</v>
      </c>
      <c r="K1256" s="13">
        <f t="shared" si="42"/>
        <v>240000.00000000003</v>
      </c>
      <c r="L1256" s="4" t="s">
        <v>31</v>
      </c>
      <c r="M1256">
        <f>_xlfn.RANK.EQ(I1256,I$6:I3750,1)</f>
        <v>1263</v>
      </c>
      <c r="N1256">
        <f>_xlfn.RANK.EQ(I1256,I$6:I3750,0)</f>
        <v>1212</v>
      </c>
    </row>
    <row r="1257" spans="2:14" ht="14.25" customHeight="1">
      <c r="B1257" s="4" t="s">
        <v>283</v>
      </c>
      <c r="C1257" s="4" t="s">
        <v>999</v>
      </c>
      <c r="D1257" s="4" t="s">
        <v>1000</v>
      </c>
      <c r="E1257" s="13">
        <f t="shared" si="43"/>
        <v>550</v>
      </c>
      <c r="F1257" s="6">
        <v>325</v>
      </c>
      <c r="G1257" s="12" t="s">
        <v>880</v>
      </c>
      <c r="H1257" s="12" t="s">
        <v>1086</v>
      </c>
      <c r="I1257" s="10">
        <v>44687.5</v>
      </c>
      <c r="J1257" s="11">
        <v>0.25</v>
      </c>
      <c r="K1257" s="13">
        <f t="shared" si="42"/>
        <v>178750</v>
      </c>
      <c r="L1257" s="4" t="s">
        <v>31</v>
      </c>
      <c r="M1257">
        <f>_xlfn.RANK.EQ(I1257,I$6:I3751,1)</f>
        <v>497</v>
      </c>
      <c r="N1257">
        <f>_xlfn.RANK.EQ(I1257,I$6:I3751,0)</f>
        <v>1998</v>
      </c>
    </row>
    <row r="1258" spans="2:14" ht="14.25" customHeight="1">
      <c r="B1258" s="4" t="s">
        <v>283</v>
      </c>
      <c r="C1258" s="4" t="s">
        <v>999</v>
      </c>
      <c r="D1258" s="4" t="s">
        <v>1000</v>
      </c>
      <c r="E1258" s="13">
        <f t="shared" si="43"/>
        <v>550</v>
      </c>
      <c r="F1258" s="6">
        <v>300</v>
      </c>
      <c r="G1258" s="12" t="s">
        <v>364</v>
      </c>
      <c r="H1258" s="12" t="s">
        <v>1087</v>
      </c>
      <c r="I1258" s="10">
        <v>41250</v>
      </c>
      <c r="J1258" s="11">
        <v>0.25</v>
      </c>
      <c r="K1258" s="13">
        <f t="shared" si="42"/>
        <v>165000</v>
      </c>
      <c r="L1258" s="4" t="s">
        <v>31</v>
      </c>
      <c r="M1258">
        <f>_xlfn.RANK.EQ(I1258,I$6:I3752,1)</f>
        <v>428</v>
      </c>
      <c r="N1258">
        <f>_xlfn.RANK.EQ(I1258,I$6:I3752,0)</f>
        <v>2058</v>
      </c>
    </row>
    <row r="1259" spans="2:14" ht="14.25" customHeight="1">
      <c r="B1259" s="4" t="s">
        <v>283</v>
      </c>
      <c r="C1259" s="4" t="s">
        <v>999</v>
      </c>
      <c r="D1259" s="4" t="s">
        <v>1000</v>
      </c>
      <c r="E1259" s="13">
        <f t="shared" si="43"/>
        <v>650</v>
      </c>
      <c r="F1259" s="6">
        <v>300</v>
      </c>
      <c r="G1259" s="12" t="s">
        <v>951</v>
      </c>
      <c r="H1259" s="12" t="s">
        <v>1087</v>
      </c>
      <c r="I1259" s="10">
        <v>48750</v>
      </c>
      <c r="J1259" s="11">
        <v>0.25</v>
      </c>
      <c r="K1259" s="13">
        <f t="shared" si="42"/>
        <v>195000</v>
      </c>
      <c r="L1259" s="4" t="s">
        <v>31</v>
      </c>
      <c r="M1259">
        <f>_xlfn.RANK.EQ(I1259,I$6:I3753,1)</f>
        <v>568</v>
      </c>
      <c r="N1259">
        <f>_xlfn.RANK.EQ(I1259,I$6:I3753,0)</f>
        <v>1925</v>
      </c>
    </row>
    <row r="1260" spans="2:14" ht="14.25" customHeight="1">
      <c r="B1260" s="4" t="s">
        <v>283</v>
      </c>
      <c r="C1260" s="4" t="s">
        <v>999</v>
      </c>
      <c r="D1260" s="4" t="s">
        <v>1000</v>
      </c>
      <c r="E1260" s="13">
        <f t="shared" si="43"/>
        <v>700</v>
      </c>
      <c r="F1260" s="6">
        <v>450</v>
      </c>
      <c r="G1260" s="12" t="s">
        <v>91</v>
      </c>
      <c r="H1260" s="12" t="s">
        <v>1086</v>
      </c>
      <c r="I1260" s="10">
        <v>94500</v>
      </c>
      <c r="J1260" s="11">
        <v>0.3</v>
      </c>
      <c r="K1260" s="13">
        <f t="shared" si="42"/>
        <v>315000</v>
      </c>
      <c r="L1260" s="4" t="s">
        <v>31</v>
      </c>
      <c r="M1260">
        <f>_xlfn.RANK.EQ(I1260,I$6:I3754,1)</f>
        <v>1457</v>
      </c>
      <c r="N1260">
        <f>_xlfn.RANK.EQ(I1260,I$6:I3754,0)</f>
        <v>1019</v>
      </c>
    </row>
    <row r="1261" spans="2:14" ht="14.25" customHeight="1">
      <c r="B1261" s="4" t="s">
        <v>283</v>
      </c>
      <c r="C1261" s="4" t="s">
        <v>999</v>
      </c>
      <c r="D1261" s="4" t="s">
        <v>1000</v>
      </c>
      <c r="E1261" s="13">
        <f t="shared" si="43"/>
        <v>650</v>
      </c>
      <c r="F1261" s="6">
        <v>675</v>
      </c>
      <c r="G1261" s="12" t="s">
        <v>954</v>
      </c>
      <c r="H1261" s="12" t="s">
        <v>1086</v>
      </c>
      <c r="I1261" s="10">
        <v>153562.5</v>
      </c>
      <c r="J1261" s="11">
        <v>0.35</v>
      </c>
      <c r="K1261" s="13">
        <f t="shared" si="42"/>
        <v>438750</v>
      </c>
      <c r="L1261" s="4" t="s">
        <v>31</v>
      </c>
      <c r="M1261">
        <f>_xlfn.RANK.EQ(I1261,I$6:I3755,1)</f>
        <v>2076</v>
      </c>
      <c r="N1261">
        <f>_xlfn.RANK.EQ(I1261,I$6:I3755,0)</f>
        <v>419</v>
      </c>
    </row>
    <row r="1262" spans="2:14" ht="14.25" customHeight="1">
      <c r="B1262" s="4" t="s">
        <v>283</v>
      </c>
      <c r="C1262" s="4" t="s">
        <v>999</v>
      </c>
      <c r="D1262" s="4" t="s">
        <v>1000</v>
      </c>
      <c r="E1262" s="13">
        <f t="shared" si="43"/>
        <v>600.00000000000011</v>
      </c>
      <c r="F1262" s="6">
        <v>425</v>
      </c>
      <c r="G1262" s="12" t="s">
        <v>796</v>
      </c>
      <c r="H1262" s="12" t="s">
        <v>1087</v>
      </c>
      <c r="I1262" s="10">
        <v>89250</v>
      </c>
      <c r="J1262" s="11">
        <v>0.35</v>
      </c>
      <c r="K1262" s="13">
        <f t="shared" si="42"/>
        <v>255000.00000000003</v>
      </c>
      <c r="L1262" s="4" t="s">
        <v>31</v>
      </c>
      <c r="M1262">
        <f>_xlfn.RANK.EQ(I1262,I$6:I3756,1)</f>
        <v>1367</v>
      </c>
      <c r="N1262">
        <f>_xlfn.RANK.EQ(I1262,I$6:I3756,0)</f>
        <v>1125</v>
      </c>
    </row>
    <row r="1263" spans="2:14" ht="14.25" customHeight="1">
      <c r="B1263" s="4" t="s">
        <v>283</v>
      </c>
      <c r="C1263" s="4" t="s">
        <v>999</v>
      </c>
      <c r="D1263" s="4" t="s">
        <v>1000</v>
      </c>
      <c r="E1263" s="13">
        <f t="shared" si="43"/>
        <v>550</v>
      </c>
      <c r="F1263" s="6">
        <v>350</v>
      </c>
      <c r="G1263" s="12" t="s">
        <v>495</v>
      </c>
      <c r="H1263" s="12" t="s">
        <v>1087</v>
      </c>
      <c r="I1263" s="10">
        <v>48125</v>
      </c>
      <c r="J1263" s="11">
        <v>0.25</v>
      </c>
      <c r="K1263" s="13">
        <f t="shared" si="42"/>
        <v>192500</v>
      </c>
      <c r="L1263" s="4" t="s">
        <v>31</v>
      </c>
      <c r="M1263">
        <f>_xlfn.RANK.EQ(I1263,I$6:I3757,1)</f>
        <v>562</v>
      </c>
      <c r="N1263">
        <f>_xlfn.RANK.EQ(I1263,I$6:I3757,0)</f>
        <v>1929</v>
      </c>
    </row>
    <row r="1264" spans="2:14" ht="14.25" customHeight="1">
      <c r="B1264" s="4" t="s">
        <v>283</v>
      </c>
      <c r="C1264" s="4" t="s">
        <v>999</v>
      </c>
      <c r="D1264" s="4" t="s">
        <v>1000</v>
      </c>
      <c r="E1264" s="13">
        <f t="shared" si="43"/>
        <v>550</v>
      </c>
      <c r="F1264" s="6">
        <v>300</v>
      </c>
      <c r="G1264" s="12" t="s">
        <v>652</v>
      </c>
      <c r="H1264" s="12" t="s">
        <v>1087</v>
      </c>
      <c r="I1264" s="10">
        <v>41250</v>
      </c>
      <c r="J1264" s="11">
        <v>0.25</v>
      </c>
      <c r="K1264" s="13">
        <f t="shared" si="42"/>
        <v>165000</v>
      </c>
      <c r="L1264" s="4" t="s">
        <v>31</v>
      </c>
      <c r="M1264">
        <f>_xlfn.RANK.EQ(I1264,I$6:I3758,1)</f>
        <v>428</v>
      </c>
      <c r="N1264">
        <f>_xlfn.RANK.EQ(I1264,I$6:I3758,0)</f>
        <v>2058</v>
      </c>
    </row>
    <row r="1265" spans="2:14" ht="14.25" customHeight="1">
      <c r="B1265" s="4" t="s">
        <v>283</v>
      </c>
      <c r="C1265" s="4" t="s">
        <v>999</v>
      </c>
      <c r="D1265" s="4" t="s">
        <v>1000</v>
      </c>
      <c r="E1265" s="13">
        <f t="shared" si="43"/>
        <v>650</v>
      </c>
      <c r="F1265" s="6">
        <v>325</v>
      </c>
      <c r="G1265" s="12" t="s">
        <v>956</v>
      </c>
      <c r="H1265" s="12" t="s">
        <v>1089</v>
      </c>
      <c r="I1265" s="10">
        <v>52812.5</v>
      </c>
      <c r="J1265" s="11">
        <v>0.25</v>
      </c>
      <c r="K1265" s="13">
        <f t="shared" si="42"/>
        <v>211250</v>
      </c>
      <c r="L1265" s="4" t="s">
        <v>31</v>
      </c>
      <c r="M1265">
        <f>_xlfn.RANK.EQ(I1265,I$6:I3759,1)</f>
        <v>659</v>
      </c>
      <c r="N1265">
        <f>_xlfn.RANK.EQ(I1265,I$6:I3759,0)</f>
        <v>1836</v>
      </c>
    </row>
    <row r="1266" spans="2:14" ht="14.25" customHeight="1">
      <c r="B1266" s="4" t="s">
        <v>283</v>
      </c>
      <c r="C1266" s="4" t="s">
        <v>999</v>
      </c>
      <c r="D1266" s="4" t="s">
        <v>1000</v>
      </c>
      <c r="E1266" s="13">
        <f t="shared" si="43"/>
        <v>700</v>
      </c>
      <c r="F1266" s="6">
        <v>500</v>
      </c>
      <c r="G1266" s="12" t="s">
        <v>958</v>
      </c>
      <c r="H1266" s="12" t="s">
        <v>1086</v>
      </c>
      <c r="I1266" s="10">
        <v>105000</v>
      </c>
      <c r="J1266" s="11">
        <v>0.3</v>
      </c>
      <c r="K1266" s="13">
        <f t="shared" si="42"/>
        <v>350000</v>
      </c>
      <c r="L1266" s="4" t="s">
        <v>31</v>
      </c>
      <c r="M1266">
        <f>_xlfn.RANK.EQ(I1266,I$6:I3760,1)</f>
        <v>1596</v>
      </c>
      <c r="N1266">
        <f>_xlfn.RANK.EQ(I1266,I$6:I3760,0)</f>
        <v>879</v>
      </c>
    </row>
    <row r="1267" spans="2:14" ht="14.25" customHeight="1">
      <c r="B1267" s="4" t="s">
        <v>283</v>
      </c>
      <c r="C1267" s="4" t="s">
        <v>999</v>
      </c>
      <c r="D1267" s="4" t="s">
        <v>1000</v>
      </c>
      <c r="E1267" s="13">
        <f t="shared" si="43"/>
        <v>650</v>
      </c>
      <c r="F1267" s="6">
        <v>650</v>
      </c>
      <c r="G1267" s="12" t="s">
        <v>519</v>
      </c>
      <c r="H1267" s="12" t="s">
        <v>1086</v>
      </c>
      <c r="I1267" s="10">
        <v>147875</v>
      </c>
      <c r="J1267" s="11">
        <v>0.35</v>
      </c>
      <c r="K1267" s="13">
        <f t="shared" si="42"/>
        <v>422500</v>
      </c>
      <c r="L1267" s="4" t="s">
        <v>31</v>
      </c>
      <c r="M1267">
        <f>_xlfn.RANK.EQ(I1267,I$6:I3761,1)</f>
        <v>2027</v>
      </c>
      <c r="N1267">
        <f>_xlfn.RANK.EQ(I1267,I$6:I3761,0)</f>
        <v>464</v>
      </c>
    </row>
    <row r="1268" spans="2:14" ht="14.25" customHeight="1">
      <c r="B1268" s="4" t="s">
        <v>283</v>
      </c>
      <c r="C1268" s="4" t="s">
        <v>999</v>
      </c>
      <c r="D1268" s="4" t="s">
        <v>1000</v>
      </c>
      <c r="E1268" s="13">
        <f t="shared" si="43"/>
        <v>600.00000000000011</v>
      </c>
      <c r="F1268" s="6">
        <v>425</v>
      </c>
      <c r="G1268" s="12" t="s">
        <v>961</v>
      </c>
      <c r="H1268" s="12" t="s">
        <v>1086</v>
      </c>
      <c r="I1268" s="10">
        <v>89250</v>
      </c>
      <c r="J1268" s="11">
        <v>0.35</v>
      </c>
      <c r="K1268" s="13">
        <f t="shared" si="42"/>
        <v>255000.00000000003</v>
      </c>
      <c r="L1268" s="4" t="s">
        <v>31</v>
      </c>
      <c r="M1268">
        <f>_xlfn.RANK.EQ(I1268,I$6:I3762,1)</f>
        <v>1367</v>
      </c>
      <c r="N1268">
        <f>_xlfn.RANK.EQ(I1268,I$6:I3762,0)</f>
        <v>1125</v>
      </c>
    </row>
    <row r="1269" spans="2:14" ht="14.25" customHeight="1">
      <c r="B1269" s="4" t="s">
        <v>283</v>
      </c>
      <c r="C1269" s="4" t="s">
        <v>999</v>
      </c>
      <c r="D1269" s="4" t="s">
        <v>1000</v>
      </c>
      <c r="E1269" s="13">
        <f t="shared" si="43"/>
        <v>550</v>
      </c>
      <c r="F1269" s="6">
        <v>350</v>
      </c>
      <c r="G1269" s="12" t="s">
        <v>531</v>
      </c>
      <c r="H1269" s="12" t="s">
        <v>1087</v>
      </c>
      <c r="I1269" s="10">
        <v>48125</v>
      </c>
      <c r="J1269" s="11">
        <v>0.25</v>
      </c>
      <c r="K1269" s="13">
        <f t="shared" si="42"/>
        <v>192500</v>
      </c>
      <c r="L1269" s="4" t="s">
        <v>31</v>
      </c>
      <c r="M1269">
        <f>_xlfn.RANK.EQ(I1269,I$6:I3763,1)</f>
        <v>562</v>
      </c>
      <c r="N1269">
        <f>_xlfn.RANK.EQ(I1269,I$6:I3763,0)</f>
        <v>1929</v>
      </c>
    </row>
    <row r="1270" spans="2:14" ht="14.25" customHeight="1">
      <c r="B1270" s="4" t="s">
        <v>283</v>
      </c>
      <c r="C1270" s="4" t="s">
        <v>999</v>
      </c>
      <c r="D1270" s="4" t="s">
        <v>1000</v>
      </c>
      <c r="E1270" s="13">
        <f t="shared" si="43"/>
        <v>550</v>
      </c>
      <c r="F1270" s="6">
        <v>250</v>
      </c>
      <c r="G1270" s="12" t="s">
        <v>193</v>
      </c>
      <c r="H1270" s="12" t="s">
        <v>1087</v>
      </c>
      <c r="I1270" s="10">
        <v>34375</v>
      </c>
      <c r="J1270" s="11">
        <v>0.25</v>
      </c>
      <c r="K1270" s="13">
        <f t="shared" si="42"/>
        <v>137500</v>
      </c>
      <c r="L1270" s="4" t="s">
        <v>31</v>
      </c>
      <c r="M1270">
        <f>_xlfn.RANK.EQ(I1270,I$6:I3764,1)</f>
        <v>331</v>
      </c>
      <c r="N1270">
        <f>_xlfn.RANK.EQ(I1270,I$6:I3764,0)</f>
        <v>2163</v>
      </c>
    </row>
    <row r="1271" spans="2:14" ht="14.25" customHeight="1">
      <c r="B1271" s="4" t="s">
        <v>283</v>
      </c>
      <c r="C1271" s="4" t="s">
        <v>999</v>
      </c>
      <c r="D1271" s="4" t="s">
        <v>1000</v>
      </c>
      <c r="E1271" s="13">
        <f t="shared" si="43"/>
        <v>650</v>
      </c>
      <c r="F1271" s="6">
        <v>225</v>
      </c>
      <c r="G1271" s="12" t="s">
        <v>896</v>
      </c>
      <c r="H1271" s="12" t="s">
        <v>1088</v>
      </c>
      <c r="I1271" s="10">
        <v>36562.5</v>
      </c>
      <c r="J1271" s="11">
        <v>0.25</v>
      </c>
      <c r="K1271" s="13">
        <f t="shared" si="42"/>
        <v>146250</v>
      </c>
      <c r="L1271" s="4" t="s">
        <v>31</v>
      </c>
      <c r="M1271">
        <f>_xlfn.RANK.EQ(I1271,I$6:I3765,1)</f>
        <v>363</v>
      </c>
      <c r="N1271">
        <f>_xlfn.RANK.EQ(I1271,I$6:I3765,0)</f>
        <v>2132</v>
      </c>
    </row>
    <row r="1272" spans="2:14" ht="14.25" customHeight="1">
      <c r="B1272" s="4" t="s">
        <v>283</v>
      </c>
      <c r="C1272" s="4" t="s">
        <v>999</v>
      </c>
      <c r="D1272" s="4" t="s">
        <v>1000</v>
      </c>
      <c r="E1272" s="13">
        <f t="shared" si="43"/>
        <v>700</v>
      </c>
      <c r="F1272" s="6">
        <v>400</v>
      </c>
      <c r="G1272" s="12" t="s">
        <v>964</v>
      </c>
      <c r="H1272" s="12" t="s">
        <v>1087</v>
      </c>
      <c r="I1272" s="10">
        <v>84000</v>
      </c>
      <c r="J1272" s="11">
        <v>0.3</v>
      </c>
      <c r="K1272" s="13">
        <f t="shared" si="42"/>
        <v>280000</v>
      </c>
      <c r="L1272" s="4" t="s">
        <v>31</v>
      </c>
      <c r="M1272">
        <f>_xlfn.RANK.EQ(I1272,I$6:I3766,1)</f>
        <v>1263</v>
      </c>
      <c r="N1272">
        <f>_xlfn.RANK.EQ(I1272,I$6:I3766,0)</f>
        <v>1212</v>
      </c>
    </row>
    <row r="1273" spans="2:14" ht="14.25" customHeight="1">
      <c r="B1273" s="4" t="s">
        <v>283</v>
      </c>
      <c r="C1273" s="4" t="s">
        <v>999</v>
      </c>
      <c r="D1273" s="4" t="s">
        <v>1000</v>
      </c>
      <c r="E1273" s="13">
        <f t="shared" si="43"/>
        <v>650</v>
      </c>
      <c r="F1273" s="6">
        <v>525</v>
      </c>
      <c r="G1273" s="12" t="s">
        <v>639</v>
      </c>
      <c r="H1273" s="12" t="s">
        <v>1087</v>
      </c>
      <c r="I1273" s="10">
        <v>119437.5</v>
      </c>
      <c r="J1273" s="11">
        <v>0.35</v>
      </c>
      <c r="K1273" s="13">
        <f t="shared" si="42"/>
        <v>341250</v>
      </c>
      <c r="L1273" s="4" t="s">
        <v>31</v>
      </c>
      <c r="M1273">
        <f>_xlfn.RANK.EQ(I1273,I$6:I3767,1)</f>
        <v>1769</v>
      </c>
      <c r="N1273">
        <f>_xlfn.RANK.EQ(I1273,I$6:I3767,0)</f>
        <v>727</v>
      </c>
    </row>
    <row r="1274" spans="2:14" ht="14.25" customHeight="1">
      <c r="B1274" s="4" t="s">
        <v>283</v>
      </c>
      <c r="C1274" s="4" t="s">
        <v>999</v>
      </c>
      <c r="D1274" s="4" t="s">
        <v>1000</v>
      </c>
      <c r="E1274" s="13">
        <f t="shared" si="43"/>
        <v>600</v>
      </c>
      <c r="F1274" s="6">
        <v>325</v>
      </c>
      <c r="G1274" s="12" t="s">
        <v>417</v>
      </c>
      <c r="H1274" s="12" t="s">
        <v>1086</v>
      </c>
      <c r="I1274" s="10">
        <v>68250</v>
      </c>
      <c r="J1274" s="11">
        <v>0.35</v>
      </c>
      <c r="K1274" s="13">
        <f t="shared" si="42"/>
        <v>195000</v>
      </c>
      <c r="L1274" s="4" t="s">
        <v>31</v>
      </c>
      <c r="M1274">
        <f>_xlfn.RANK.EQ(I1274,I$6:I3768,1)</f>
        <v>970</v>
      </c>
      <c r="N1274">
        <f>_xlfn.RANK.EQ(I1274,I$6:I3768,0)</f>
        <v>1520</v>
      </c>
    </row>
    <row r="1275" spans="2:14" ht="14.25" customHeight="1">
      <c r="B1275" s="4" t="s">
        <v>283</v>
      </c>
      <c r="C1275" s="4" t="s">
        <v>999</v>
      </c>
      <c r="D1275" s="4" t="s">
        <v>1000</v>
      </c>
      <c r="E1275" s="13">
        <f t="shared" si="43"/>
        <v>550</v>
      </c>
      <c r="F1275" s="6">
        <v>225</v>
      </c>
      <c r="G1275" s="12" t="s">
        <v>389</v>
      </c>
      <c r="H1275" s="12" t="s">
        <v>1087</v>
      </c>
      <c r="I1275" s="10">
        <v>30937.5</v>
      </c>
      <c r="J1275" s="11">
        <v>0.25</v>
      </c>
      <c r="K1275" s="13">
        <f t="shared" si="42"/>
        <v>123750</v>
      </c>
      <c r="L1275" s="4" t="s">
        <v>31</v>
      </c>
      <c r="M1275">
        <f>_xlfn.RANK.EQ(I1275,I$6:I3769,1)</f>
        <v>267</v>
      </c>
      <c r="N1275">
        <f>_xlfn.RANK.EQ(I1275,I$6:I3769,0)</f>
        <v>2226</v>
      </c>
    </row>
    <row r="1276" spans="2:14" ht="14.25" customHeight="1">
      <c r="B1276" s="4" t="s">
        <v>283</v>
      </c>
      <c r="C1276" s="4" t="s">
        <v>999</v>
      </c>
      <c r="D1276" s="4" t="s">
        <v>1000</v>
      </c>
      <c r="E1276" s="13">
        <f t="shared" si="43"/>
        <v>550</v>
      </c>
      <c r="F1276" s="6">
        <v>200</v>
      </c>
      <c r="G1276" s="12" t="s">
        <v>830</v>
      </c>
      <c r="H1276" s="12" t="s">
        <v>1087</v>
      </c>
      <c r="I1276" s="10">
        <v>27500</v>
      </c>
      <c r="J1276" s="11">
        <v>0.25</v>
      </c>
      <c r="K1276" s="13">
        <f t="shared" si="42"/>
        <v>110000</v>
      </c>
      <c r="L1276" s="4" t="s">
        <v>31</v>
      </c>
      <c r="M1276">
        <f>_xlfn.RANK.EQ(I1276,I$6:I3770,1)</f>
        <v>202</v>
      </c>
      <c r="N1276">
        <f>_xlfn.RANK.EQ(I1276,I$6:I3770,0)</f>
        <v>2289</v>
      </c>
    </row>
    <row r="1277" spans="2:14" ht="14.25" customHeight="1">
      <c r="B1277" s="4" t="s">
        <v>283</v>
      </c>
      <c r="C1277" s="4" t="s">
        <v>999</v>
      </c>
      <c r="D1277" s="4" t="s">
        <v>1000</v>
      </c>
      <c r="E1277" s="13">
        <f t="shared" si="43"/>
        <v>650</v>
      </c>
      <c r="F1277" s="6">
        <v>200</v>
      </c>
      <c r="G1277" s="12" t="s">
        <v>967</v>
      </c>
      <c r="H1277" s="12" t="s">
        <v>1088</v>
      </c>
      <c r="I1277" s="10">
        <v>32500</v>
      </c>
      <c r="J1277" s="11">
        <v>0.25</v>
      </c>
      <c r="K1277" s="13">
        <f t="shared" si="42"/>
        <v>130000</v>
      </c>
      <c r="L1277" s="4" t="s">
        <v>31</v>
      </c>
      <c r="M1277">
        <f>_xlfn.RANK.EQ(I1277,I$6:I3771,1)</f>
        <v>292</v>
      </c>
      <c r="N1277">
        <f>_xlfn.RANK.EQ(I1277,I$6:I3771,0)</f>
        <v>2197</v>
      </c>
    </row>
    <row r="1278" spans="2:14" ht="14.25" customHeight="1">
      <c r="B1278" s="4" t="s">
        <v>283</v>
      </c>
      <c r="C1278" s="4" t="s">
        <v>999</v>
      </c>
      <c r="D1278" s="4" t="s">
        <v>1000</v>
      </c>
      <c r="E1278" s="13">
        <f t="shared" si="43"/>
        <v>700</v>
      </c>
      <c r="F1278" s="6">
        <v>300</v>
      </c>
      <c r="G1278" s="12" t="s">
        <v>969</v>
      </c>
      <c r="H1278" s="12" t="s">
        <v>1087</v>
      </c>
      <c r="I1278" s="10">
        <v>63000</v>
      </c>
      <c r="J1278" s="11">
        <v>0.3</v>
      </c>
      <c r="K1278" s="13">
        <f t="shared" si="42"/>
        <v>210000</v>
      </c>
      <c r="L1278" s="4" t="s">
        <v>31</v>
      </c>
      <c r="M1278">
        <f>_xlfn.RANK.EQ(I1278,I$6:I3772,1)</f>
        <v>853</v>
      </c>
      <c r="N1278">
        <f>_xlfn.RANK.EQ(I1278,I$6:I3772,0)</f>
        <v>1616</v>
      </c>
    </row>
    <row r="1279" spans="2:14" ht="14.25" customHeight="1">
      <c r="B1279" s="4" t="s">
        <v>283</v>
      </c>
      <c r="C1279" s="4" t="s">
        <v>999</v>
      </c>
      <c r="D1279" s="4" t="s">
        <v>1000</v>
      </c>
      <c r="E1279" s="13">
        <f t="shared" si="43"/>
        <v>700</v>
      </c>
      <c r="F1279" s="6">
        <v>450</v>
      </c>
      <c r="G1279" s="12" t="s">
        <v>971</v>
      </c>
      <c r="H1279" s="12" t="s">
        <v>1087</v>
      </c>
      <c r="I1279" s="10">
        <v>110250</v>
      </c>
      <c r="J1279" s="11">
        <v>0.35</v>
      </c>
      <c r="K1279" s="13">
        <f t="shared" si="42"/>
        <v>315000</v>
      </c>
      <c r="L1279" s="4" t="s">
        <v>31</v>
      </c>
      <c r="M1279">
        <f>_xlfn.RANK.EQ(I1279,I$6:I3773,1)</f>
        <v>1657</v>
      </c>
      <c r="N1279">
        <f>_xlfn.RANK.EQ(I1279,I$6:I3773,0)</f>
        <v>832</v>
      </c>
    </row>
    <row r="1280" spans="2:14" ht="14.25" customHeight="1">
      <c r="B1280" s="4" t="s">
        <v>283</v>
      </c>
      <c r="C1280" s="4" t="s">
        <v>999</v>
      </c>
      <c r="D1280" s="4" t="s">
        <v>1000</v>
      </c>
      <c r="E1280" s="13">
        <f t="shared" si="43"/>
        <v>650</v>
      </c>
      <c r="F1280" s="6">
        <v>275</v>
      </c>
      <c r="G1280" s="12" t="s">
        <v>119</v>
      </c>
      <c r="H1280" s="12" t="s">
        <v>1087</v>
      </c>
      <c r="I1280" s="10">
        <v>62562.5</v>
      </c>
      <c r="J1280" s="11">
        <v>0.35</v>
      </c>
      <c r="K1280" s="13">
        <f t="shared" si="42"/>
        <v>178750</v>
      </c>
      <c r="L1280" s="4" t="s">
        <v>31</v>
      </c>
      <c r="M1280">
        <f>_xlfn.RANK.EQ(I1280,I$6:I3774,1)</f>
        <v>851</v>
      </c>
      <c r="N1280">
        <f>_xlfn.RANK.EQ(I1280,I$6:I3774,0)</f>
        <v>1644</v>
      </c>
    </row>
    <row r="1281" spans="2:14" ht="14.25" customHeight="1">
      <c r="B1281" s="4" t="s">
        <v>283</v>
      </c>
      <c r="C1281" s="4" t="s">
        <v>999</v>
      </c>
      <c r="D1281" s="4" t="s">
        <v>1000</v>
      </c>
      <c r="E1281" s="13">
        <f t="shared" si="43"/>
        <v>650</v>
      </c>
      <c r="F1281" s="6">
        <v>175</v>
      </c>
      <c r="G1281" s="12" t="s">
        <v>632</v>
      </c>
      <c r="H1281" s="12" t="s">
        <v>1086</v>
      </c>
      <c r="I1281" s="10">
        <v>28437.5</v>
      </c>
      <c r="J1281" s="11">
        <v>0.25</v>
      </c>
      <c r="K1281" s="13">
        <f t="shared" si="42"/>
        <v>113750</v>
      </c>
      <c r="L1281" s="4" t="s">
        <v>31</v>
      </c>
      <c r="M1281">
        <f>_xlfn.RANK.EQ(I1281,I$6:I3775,1)</f>
        <v>232</v>
      </c>
      <c r="N1281">
        <f>_xlfn.RANK.EQ(I1281,I$6:I3775,0)</f>
        <v>2262</v>
      </c>
    </row>
    <row r="1282" spans="2:14" ht="14.25" customHeight="1">
      <c r="B1282" s="4" t="s">
        <v>283</v>
      </c>
      <c r="C1282" s="4" t="s">
        <v>999</v>
      </c>
      <c r="D1282" s="4" t="s">
        <v>1000</v>
      </c>
      <c r="E1282" s="13">
        <f t="shared" si="43"/>
        <v>650</v>
      </c>
      <c r="F1282" s="6">
        <v>150</v>
      </c>
      <c r="G1282" s="12" t="s">
        <v>540</v>
      </c>
      <c r="H1282" s="12" t="s">
        <v>1087</v>
      </c>
      <c r="I1282" s="10">
        <v>24375</v>
      </c>
      <c r="J1282" s="11">
        <v>0.25</v>
      </c>
      <c r="K1282" s="13">
        <f t="shared" si="42"/>
        <v>97500</v>
      </c>
      <c r="L1282" s="4" t="s">
        <v>31</v>
      </c>
      <c r="M1282">
        <f>_xlfn.RANK.EQ(I1282,I$6:I3776,1)</f>
        <v>159</v>
      </c>
      <c r="N1282">
        <f>_xlfn.RANK.EQ(I1282,I$6:I3776,0)</f>
        <v>2334</v>
      </c>
    </row>
    <row r="1283" spans="2:14" ht="14.25" customHeight="1">
      <c r="B1283" s="4" t="s">
        <v>283</v>
      </c>
      <c r="C1283" s="4" t="s">
        <v>999</v>
      </c>
      <c r="D1283" s="4" t="s">
        <v>1000</v>
      </c>
      <c r="E1283" s="13">
        <f t="shared" si="43"/>
        <v>750</v>
      </c>
      <c r="F1283" s="6">
        <v>150</v>
      </c>
      <c r="G1283" s="12" t="s">
        <v>754</v>
      </c>
      <c r="H1283" s="12" t="s">
        <v>1087</v>
      </c>
      <c r="I1283" s="10">
        <v>28125</v>
      </c>
      <c r="J1283" s="11">
        <v>0.25</v>
      </c>
      <c r="K1283" s="13">
        <f t="shared" si="42"/>
        <v>112500</v>
      </c>
      <c r="L1283" s="4" t="s">
        <v>31</v>
      </c>
      <c r="M1283">
        <f>_xlfn.RANK.EQ(I1283,I$6:I3777,1)</f>
        <v>231</v>
      </c>
      <c r="N1283">
        <f>_xlfn.RANK.EQ(I1283,I$6:I3777,0)</f>
        <v>2265</v>
      </c>
    </row>
    <row r="1284" spans="2:14" ht="14.25" customHeight="1">
      <c r="B1284" s="4" t="s">
        <v>283</v>
      </c>
      <c r="C1284" s="4" t="s">
        <v>999</v>
      </c>
      <c r="D1284" s="4" t="s">
        <v>1000</v>
      </c>
      <c r="E1284" s="13">
        <f t="shared" si="43"/>
        <v>800</v>
      </c>
      <c r="F1284" s="6">
        <v>275</v>
      </c>
      <c r="G1284" s="12" t="s">
        <v>974</v>
      </c>
      <c r="H1284" s="12" t="s">
        <v>1087</v>
      </c>
      <c r="I1284" s="10">
        <v>66000</v>
      </c>
      <c r="J1284" s="11">
        <v>0.3</v>
      </c>
      <c r="K1284" s="13">
        <f t="shared" si="42"/>
        <v>220000</v>
      </c>
      <c r="L1284" s="4" t="s">
        <v>31</v>
      </c>
      <c r="M1284">
        <f>_xlfn.RANK.EQ(I1284,I$6:I3778,1)</f>
        <v>919</v>
      </c>
      <c r="N1284">
        <f>_xlfn.RANK.EQ(I1284,I$6:I3778,0)</f>
        <v>1568</v>
      </c>
    </row>
    <row r="1285" spans="2:14" ht="14.25" customHeight="1">
      <c r="B1285" s="4" t="s">
        <v>283</v>
      </c>
      <c r="C1285" s="4" t="s">
        <v>999</v>
      </c>
      <c r="D1285" s="4" t="s">
        <v>1000</v>
      </c>
      <c r="E1285" s="13">
        <f t="shared" si="43"/>
        <v>750</v>
      </c>
      <c r="F1285" s="6">
        <v>425</v>
      </c>
      <c r="G1285" s="12" t="s">
        <v>527</v>
      </c>
      <c r="H1285" s="12" t="s">
        <v>1087</v>
      </c>
      <c r="I1285" s="10">
        <v>111562.5</v>
      </c>
      <c r="J1285" s="11">
        <v>0.35</v>
      </c>
      <c r="K1285" s="13">
        <f t="shared" si="42"/>
        <v>318750</v>
      </c>
      <c r="L1285" s="4" t="s">
        <v>31</v>
      </c>
      <c r="M1285">
        <f>_xlfn.RANK.EQ(I1285,I$6:I3779,1)</f>
        <v>1673</v>
      </c>
      <c r="N1285">
        <f>_xlfn.RANK.EQ(I1285,I$6:I3779,0)</f>
        <v>822</v>
      </c>
    </row>
    <row r="1286" spans="2:14" ht="14.25" customHeight="1">
      <c r="B1286" s="4" t="s">
        <v>283</v>
      </c>
      <c r="C1286" s="4" t="s">
        <v>999</v>
      </c>
      <c r="D1286" s="4" t="s">
        <v>1000</v>
      </c>
      <c r="E1286" s="13">
        <f t="shared" si="43"/>
        <v>650</v>
      </c>
      <c r="F1286" s="6">
        <v>300</v>
      </c>
      <c r="G1286" s="12" t="s">
        <v>515</v>
      </c>
      <c r="H1286" s="12" t="s">
        <v>1087</v>
      </c>
      <c r="I1286" s="10">
        <v>68250</v>
      </c>
      <c r="J1286" s="11">
        <v>0.35</v>
      </c>
      <c r="K1286" s="13">
        <f t="shared" si="42"/>
        <v>195000</v>
      </c>
      <c r="L1286" s="4" t="s">
        <v>31</v>
      </c>
      <c r="M1286">
        <f>_xlfn.RANK.EQ(I1286,I$6:I3780,1)</f>
        <v>970</v>
      </c>
      <c r="N1286">
        <f>_xlfn.RANK.EQ(I1286,I$6:I3780,0)</f>
        <v>1520</v>
      </c>
    </row>
    <row r="1287" spans="2:14" ht="14.25" customHeight="1">
      <c r="B1287" s="4" t="s">
        <v>283</v>
      </c>
      <c r="C1287" s="4" t="s">
        <v>999</v>
      </c>
      <c r="D1287" s="4" t="s">
        <v>1000</v>
      </c>
      <c r="E1287" s="13">
        <f t="shared" si="43"/>
        <v>650</v>
      </c>
      <c r="F1287" s="6">
        <v>320</v>
      </c>
      <c r="G1287" s="12" t="s">
        <v>977</v>
      </c>
      <c r="H1287" s="12" t="s">
        <v>1086</v>
      </c>
      <c r="I1287" s="10">
        <v>52000</v>
      </c>
      <c r="J1287" s="11">
        <v>0.25</v>
      </c>
      <c r="K1287" s="13">
        <f t="shared" ref="K1287:K1350" si="44">I1287/J1287</f>
        <v>208000</v>
      </c>
      <c r="L1287" s="4" t="s">
        <v>31</v>
      </c>
      <c r="M1287">
        <f>_xlfn.RANK.EQ(I1287,I$6:I3781,1)</f>
        <v>632</v>
      </c>
      <c r="N1287">
        <f>_xlfn.RANK.EQ(I1287,I$6:I3781,0)</f>
        <v>1862</v>
      </c>
    </row>
    <row r="1288" spans="2:14" ht="14.25" customHeight="1">
      <c r="B1288" s="4" t="s">
        <v>283</v>
      </c>
      <c r="C1288" s="4" t="s">
        <v>999</v>
      </c>
      <c r="D1288" s="4" t="s">
        <v>1000</v>
      </c>
      <c r="E1288" s="13">
        <f t="shared" ref="E1288:E1351" si="45">K1288/F1288</f>
        <v>650</v>
      </c>
      <c r="F1288" s="6">
        <v>300</v>
      </c>
      <c r="G1288" s="12" t="s">
        <v>567</v>
      </c>
      <c r="H1288" s="12" t="s">
        <v>1087</v>
      </c>
      <c r="I1288" s="10">
        <v>48750</v>
      </c>
      <c r="J1288" s="11">
        <v>0.25</v>
      </c>
      <c r="K1288" s="13">
        <f t="shared" si="44"/>
        <v>195000</v>
      </c>
      <c r="L1288" s="4" t="s">
        <v>31</v>
      </c>
      <c r="M1288">
        <f>_xlfn.RANK.EQ(I1288,I$6:I3782,1)</f>
        <v>568</v>
      </c>
      <c r="N1288">
        <f>_xlfn.RANK.EQ(I1288,I$6:I3782,0)</f>
        <v>1925</v>
      </c>
    </row>
    <row r="1289" spans="2:14" ht="14.25" customHeight="1">
      <c r="B1289" s="4" t="s">
        <v>283</v>
      </c>
      <c r="C1289" s="4" t="s">
        <v>999</v>
      </c>
      <c r="D1289" s="4" t="s">
        <v>1000</v>
      </c>
      <c r="E1289" s="13">
        <f t="shared" si="45"/>
        <v>750</v>
      </c>
      <c r="F1289" s="6">
        <v>275</v>
      </c>
      <c r="G1289" s="12" t="s">
        <v>665</v>
      </c>
      <c r="H1289" s="12" t="s">
        <v>1087</v>
      </c>
      <c r="I1289" s="10">
        <v>51562.5</v>
      </c>
      <c r="J1289" s="11">
        <v>0.25</v>
      </c>
      <c r="K1289" s="13">
        <f t="shared" si="44"/>
        <v>206250</v>
      </c>
      <c r="L1289" s="4" t="s">
        <v>31</v>
      </c>
      <c r="M1289">
        <f>_xlfn.RANK.EQ(I1289,I$6:I3783,1)</f>
        <v>629</v>
      </c>
      <c r="N1289">
        <f>_xlfn.RANK.EQ(I1289,I$6:I3783,0)</f>
        <v>1866</v>
      </c>
    </row>
    <row r="1290" spans="2:14" ht="14.25" customHeight="1">
      <c r="B1290" s="4" t="s">
        <v>283</v>
      </c>
      <c r="C1290" s="4" t="s">
        <v>999</v>
      </c>
      <c r="D1290" s="4" t="s">
        <v>1000</v>
      </c>
      <c r="E1290" s="13">
        <f t="shared" si="45"/>
        <v>800</v>
      </c>
      <c r="F1290" s="6">
        <v>375</v>
      </c>
      <c r="G1290" s="12" t="s">
        <v>101</v>
      </c>
      <c r="H1290" s="12" t="s">
        <v>1086</v>
      </c>
      <c r="I1290" s="10">
        <v>90000</v>
      </c>
      <c r="J1290" s="11">
        <v>0.3</v>
      </c>
      <c r="K1290" s="13">
        <f t="shared" si="44"/>
        <v>300000</v>
      </c>
      <c r="L1290" s="4" t="s">
        <v>31</v>
      </c>
      <c r="M1290">
        <f>_xlfn.RANK.EQ(I1290,I$6:I3784,1)</f>
        <v>1375</v>
      </c>
      <c r="N1290">
        <f>_xlfn.RANK.EQ(I1290,I$6:I3784,0)</f>
        <v>1101</v>
      </c>
    </row>
    <row r="1291" spans="2:14" ht="14.25" customHeight="1">
      <c r="B1291" s="4" t="s">
        <v>283</v>
      </c>
      <c r="C1291" s="4" t="s">
        <v>999</v>
      </c>
      <c r="D1291" s="4" t="s">
        <v>1000</v>
      </c>
      <c r="E1291" s="13">
        <f t="shared" si="45"/>
        <v>750</v>
      </c>
      <c r="F1291" s="6">
        <v>600</v>
      </c>
      <c r="G1291" s="12" t="s">
        <v>980</v>
      </c>
      <c r="H1291" s="12" t="s">
        <v>1086</v>
      </c>
      <c r="I1291" s="10">
        <v>157500</v>
      </c>
      <c r="J1291" s="11">
        <v>0.35</v>
      </c>
      <c r="K1291" s="13">
        <f t="shared" si="44"/>
        <v>450000</v>
      </c>
      <c r="L1291" s="4" t="s">
        <v>31</v>
      </c>
      <c r="M1291">
        <f>_xlfn.RANK.EQ(I1291,I$6:I3785,1)</f>
        <v>2089</v>
      </c>
      <c r="N1291">
        <f>_xlfn.RANK.EQ(I1291,I$6:I3785,0)</f>
        <v>396</v>
      </c>
    </row>
    <row r="1292" spans="2:14" ht="14.25" customHeight="1">
      <c r="B1292" s="4" t="s">
        <v>283</v>
      </c>
      <c r="C1292" s="4" t="s">
        <v>999</v>
      </c>
      <c r="D1292" s="4" t="s">
        <v>1000</v>
      </c>
      <c r="E1292" s="13">
        <f t="shared" si="45"/>
        <v>650.00000000000011</v>
      </c>
      <c r="F1292" s="6">
        <v>400</v>
      </c>
      <c r="G1292" s="12" t="s">
        <v>17</v>
      </c>
      <c r="H1292" s="12" t="s">
        <v>1086</v>
      </c>
      <c r="I1292" s="10">
        <v>91000</v>
      </c>
      <c r="J1292" s="11">
        <v>0.35</v>
      </c>
      <c r="K1292" s="13">
        <f t="shared" si="44"/>
        <v>260000.00000000003</v>
      </c>
      <c r="L1292" s="4" t="s">
        <v>31</v>
      </c>
      <c r="M1292">
        <f>_xlfn.RANK.EQ(I1292,I$6:I3786,1)</f>
        <v>1403</v>
      </c>
      <c r="N1292">
        <f>_xlfn.RANK.EQ(I1292,I$6:I3786,0)</f>
        <v>1086</v>
      </c>
    </row>
    <row r="1293" spans="2:14" ht="14.25" customHeight="1">
      <c r="B1293" s="4" t="s">
        <v>283</v>
      </c>
      <c r="C1293" s="4" t="s">
        <v>999</v>
      </c>
      <c r="D1293" s="4" t="s">
        <v>1000</v>
      </c>
      <c r="E1293" s="13">
        <f t="shared" si="45"/>
        <v>350</v>
      </c>
      <c r="F1293" s="6">
        <v>375</v>
      </c>
      <c r="G1293" s="12" t="s">
        <v>19</v>
      </c>
      <c r="H1293" s="12" t="s">
        <v>1086</v>
      </c>
      <c r="I1293" s="10">
        <v>32812.5</v>
      </c>
      <c r="J1293" s="11">
        <v>0.25</v>
      </c>
      <c r="K1293" s="13">
        <f t="shared" si="44"/>
        <v>131250</v>
      </c>
      <c r="L1293" s="4" t="s">
        <v>31</v>
      </c>
      <c r="M1293">
        <f>_xlfn.RANK.EQ(I1293,I$6:I3787,1)</f>
        <v>300</v>
      </c>
      <c r="N1293">
        <f>_xlfn.RANK.EQ(I1293,I$6:I3787,0)</f>
        <v>2193</v>
      </c>
    </row>
    <row r="1294" spans="2:14" ht="14.25" customHeight="1">
      <c r="B1294" s="4" t="s">
        <v>283</v>
      </c>
      <c r="C1294" s="4" t="s">
        <v>999</v>
      </c>
      <c r="D1294" s="4" t="s">
        <v>1000</v>
      </c>
      <c r="E1294" s="13">
        <f t="shared" si="45"/>
        <v>450</v>
      </c>
      <c r="F1294" s="6">
        <v>375</v>
      </c>
      <c r="G1294" s="12" t="s">
        <v>21</v>
      </c>
      <c r="H1294" s="12" t="s">
        <v>1088</v>
      </c>
      <c r="I1294" s="10">
        <v>33750</v>
      </c>
      <c r="J1294" s="11">
        <v>0.2</v>
      </c>
      <c r="K1294" s="13">
        <f t="shared" si="44"/>
        <v>168750</v>
      </c>
      <c r="L1294" s="4" t="s">
        <v>31</v>
      </c>
      <c r="M1294">
        <f>_xlfn.RANK.EQ(I1294,I$6:I3788,1)</f>
        <v>315</v>
      </c>
      <c r="N1294">
        <f>_xlfn.RANK.EQ(I1294,I$6:I3788,0)</f>
        <v>2174</v>
      </c>
    </row>
    <row r="1295" spans="2:14" ht="14.25" customHeight="1">
      <c r="B1295" s="4" t="s">
        <v>283</v>
      </c>
      <c r="C1295" s="4" t="s">
        <v>999</v>
      </c>
      <c r="D1295" s="4" t="s">
        <v>1000</v>
      </c>
      <c r="E1295" s="13">
        <f t="shared" si="45"/>
        <v>450</v>
      </c>
      <c r="F1295" s="6">
        <v>375</v>
      </c>
      <c r="G1295" s="12" t="s">
        <v>23</v>
      </c>
      <c r="H1295" s="12" t="s">
        <v>1088</v>
      </c>
      <c r="I1295" s="10">
        <v>42187.5</v>
      </c>
      <c r="J1295" s="11">
        <v>0.25</v>
      </c>
      <c r="K1295" s="13">
        <f t="shared" si="44"/>
        <v>168750</v>
      </c>
      <c r="L1295" s="4" t="s">
        <v>31</v>
      </c>
      <c r="M1295">
        <f>_xlfn.RANK.EQ(I1295,I$6:I3789,1)</f>
        <v>454</v>
      </c>
      <c r="N1295">
        <f>_xlfn.RANK.EQ(I1295,I$6:I3789,0)</f>
        <v>2038</v>
      </c>
    </row>
    <row r="1296" spans="2:14" ht="14.25" customHeight="1">
      <c r="B1296" s="4" t="s">
        <v>283</v>
      </c>
      <c r="C1296" s="4" t="s">
        <v>999</v>
      </c>
      <c r="D1296" s="4" t="s">
        <v>1000</v>
      </c>
      <c r="E1296" s="13">
        <f t="shared" si="45"/>
        <v>450</v>
      </c>
      <c r="F1296" s="6">
        <v>225</v>
      </c>
      <c r="G1296" s="12" t="s">
        <v>25</v>
      </c>
      <c r="H1296" s="12" t="s">
        <v>1088</v>
      </c>
      <c r="I1296" s="10">
        <v>25312.5</v>
      </c>
      <c r="J1296" s="11">
        <v>0.25</v>
      </c>
      <c r="K1296" s="13">
        <f t="shared" si="44"/>
        <v>101250</v>
      </c>
      <c r="L1296" s="4" t="s">
        <v>31</v>
      </c>
      <c r="M1296">
        <f>_xlfn.RANK.EQ(I1296,I$6:I3790,1)</f>
        <v>179</v>
      </c>
      <c r="N1296">
        <f>_xlfn.RANK.EQ(I1296,I$6:I3790,0)</f>
        <v>2314</v>
      </c>
    </row>
    <row r="1297" spans="2:14" ht="14.25" customHeight="1">
      <c r="B1297" s="4" t="s">
        <v>283</v>
      </c>
      <c r="C1297" s="4" t="s">
        <v>999</v>
      </c>
      <c r="D1297" s="4" t="s">
        <v>1000</v>
      </c>
      <c r="E1297" s="13">
        <f t="shared" si="45"/>
        <v>500</v>
      </c>
      <c r="F1297" s="6">
        <v>175</v>
      </c>
      <c r="G1297" s="12" t="s">
        <v>27</v>
      </c>
      <c r="H1297" s="12" t="s">
        <v>1087</v>
      </c>
      <c r="I1297" s="10">
        <v>13125</v>
      </c>
      <c r="J1297" s="11">
        <v>0.15</v>
      </c>
      <c r="K1297" s="13">
        <f t="shared" si="44"/>
        <v>87500</v>
      </c>
      <c r="L1297" s="4" t="s">
        <v>31</v>
      </c>
      <c r="M1297">
        <f>_xlfn.RANK.EQ(I1297,I$6:I3791,1)</f>
        <v>49</v>
      </c>
      <c r="N1297">
        <f>_xlfn.RANK.EQ(I1297,I$6:I3791,0)</f>
        <v>2446</v>
      </c>
    </row>
    <row r="1298" spans="2:14" ht="14.25" customHeight="1">
      <c r="B1298" s="4" t="s">
        <v>283</v>
      </c>
      <c r="C1298" s="4" t="s">
        <v>999</v>
      </c>
      <c r="D1298" s="4" t="s">
        <v>1000</v>
      </c>
      <c r="E1298" s="13">
        <f t="shared" si="45"/>
        <v>450</v>
      </c>
      <c r="F1298" s="6">
        <v>425</v>
      </c>
      <c r="G1298" s="12" t="s">
        <v>29</v>
      </c>
      <c r="H1298" s="12" t="s">
        <v>1087</v>
      </c>
      <c r="I1298" s="10">
        <v>76500</v>
      </c>
      <c r="J1298" s="11">
        <v>0.4</v>
      </c>
      <c r="K1298" s="13">
        <f t="shared" si="44"/>
        <v>191250</v>
      </c>
      <c r="L1298" s="4" t="s">
        <v>31</v>
      </c>
      <c r="M1298">
        <f>_xlfn.RANK.EQ(I1298,I$6:I3792,1)</f>
        <v>1110</v>
      </c>
      <c r="N1298">
        <f>_xlfn.RANK.EQ(I1298,I$6:I3792,0)</f>
        <v>1381</v>
      </c>
    </row>
    <row r="1299" spans="2:14" ht="14.25" customHeight="1">
      <c r="B1299" s="4" t="s">
        <v>283</v>
      </c>
      <c r="C1299" s="4" t="s">
        <v>999</v>
      </c>
      <c r="D1299" s="4" t="s">
        <v>1000</v>
      </c>
      <c r="E1299" s="13">
        <f t="shared" si="45"/>
        <v>350</v>
      </c>
      <c r="F1299" s="6">
        <v>475</v>
      </c>
      <c r="G1299" s="12" t="s">
        <v>27</v>
      </c>
      <c r="H1299" s="12" t="s">
        <v>1087</v>
      </c>
      <c r="I1299" s="10">
        <v>41562.5</v>
      </c>
      <c r="J1299" s="11">
        <v>0.25</v>
      </c>
      <c r="K1299" s="13">
        <f t="shared" si="44"/>
        <v>166250</v>
      </c>
      <c r="L1299" s="4" t="s">
        <v>31</v>
      </c>
      <c r="M1299">
        <f>_xlfn.RANK.EQ(I1299,I$6:I3793,1)</f>
        <v>439</v>
      </c>
      <c r="N1299">
        <f>_xlfn.RANK.EQ(I1299,I$6:I3793,0)</f>
        <v>2054</v>
      </c>
    </row>
    <row r="1300" spans="2:14" ht="14.25" customHeight="1">
      <c r="B1300" s="4" t="s">
        <v>283</v>
      </c>
      <c r="C1300" s="4" t="s">
        <v>999</v>
      </c>
      <c r="D1300" s="4" t="s">
        <v>1000</v>
      </c>
      <c r="E1300" s="13">
        <f t="shared" si="45"/>
        <v>450</v>
      </c>
      <c r="F1300" s="6">
        <v>375</v>
      </c>
      <c r="G1300" s="12" t="s">
        <v>33</v>
      </c>
      <c r="H1300" s="12" t="s">
        <v>1087</v>
      </c>
      <c r="I1300" s="10">
        <v>33750</v>
      </c>
      <c r="J1300" s="11">
        <v>0.2</v>
      </c>
      <c r="K1300" s="13">
        <f t="shared" si="44"/>
        <v>168750</v>
      </c>
      <c r="L1300" s="4" t="s">
        <v>31</v>
      </c>
      <c r="M1300">
        <f>_xlfn.RANK.EQ(I1300,I$6:I3794,1)</f>
        <v>315</v>
      </c>
      <c r="N1300">
        <f>_xlfn.RANK.EQ(I1300,I$6:I3794,0)</f>
        <v>2174</v>
      </c>
    </row>
    <row r="1301" spans="2:14" ht="14.25" customHeight="1">
      <c r="B1301" s="4" t="s">
        <v>283</v>
      </c>
      <c r="C1301" s="4" t="s">
        <v>999</v>
      </c>
      <c r="D1301" s="4" t="s">
        <v>1000</v>
      </c>
      <c r="E1301" s="13">
        <f t="shared" si="45"/>
        <v>450</v>
      </c>
      <c r="F1301" s="6">
        <v>375</v>
      </c>
      <c r="G1301" s="12" t="s">
        <v>35</v>
      </c>
      <c r="H1301" s="12" t="s">
        <v>1087</v>
      </c>
      <c r="I1301" s="10">
        <v>42187.5</v>
      </c>
      <c r="J1301" s="11">
        <v>0.25</v>
      </c>
      <c r="K1301" s="13">
        <f t="shared" si="44"/>
        <v>168750</v>
      </c>
      <c r="L1301" s="4" t="s">
        <v>31</v>
      </c>
      <c r="M1301">
        <f>_xlfn.RANK.EQ(I1301,I$6:I3795,1)</f>
        <v>454</v>
      </c>
      <c r="N1301">
        <f>_xlfn.RANK.EQ(I1301,I$6:I3795,0)</f>
        <v>2038</v>
      </c>
    </row>
    <row r="1302" spans="2:14" ht="14.25" customHeight="1">
      <c r="B1302" s="4" t="s">
        <v>283</v>
      </c>
      <c r="C1302" s="4" t="s">
        <v>1001</v>
      </c>
      <c r="D1302" s="4" t="s">
        <v>1002</v>
      </c>
      <c r="E1302" s="13">
        <f t="shared" si="45"/>
        <v>450</v>
      </c>
      <c r="F1302" s="6">
        <v>225</v>
      </c>
      <c r="G1302" s="12" t="s">
        <v>37</v>
      </c>
      <c r="H1302" s="12" t="s">
        <v>1086</v>
      </c>
      <c r="I1302" s="10">
        <v>25312.5</v>
      </c>
      <c r="J1302" s="11">
        <v>0.25</v>
      </c>
      <c r="K1302" s="13">
        <f t="shared" si="44"/>
        <v>101250</v>
      </c>
      <c r="L1302" s="4" t="s">
        <v>31</v>
      </c>
      <c r="M1302">
        <f>_xlfn.RANK.EQ(I1302,I$6:I3796,1)</f>
        <v>179</v>
      </c>
      <c r="N1302">
        <f>_xlfn.RANK.EQ(I1302,I$6:I3796,0)</f>
        <v>2314</v>
      </c>
    </row>
    <row r="1303" spans="2:14" ht="14.25" customHeight="1">
      <c r="B1303" s="4" t="s">
        <v>283</v>
      </c>
      <c r="C1303" s="4" t="s">
        <v>1001</v>
      </c>
      <c r="D1303" s="4" t="s">
        <v>1002</v>
      </c>
      <c r="E1303" s="13">
        <f t="shared" si="45"/>
        <v>500</v>
      </c>
      <c r="F1303" s="6">
        <v>150</v>
      </c>
      <c r="G1303" s="12" t="s">
        <v>19</v>
      </c>
      <c r="H1303" s="12" t="s">
        <v>1086</v>
      </c>
      <c r="I1303" s="10">
        <v>11250</v>
      </c>
      <c r="J1303" s="11">
        <v>0.15</v>
      </c>
      <c r="K1303" s="13">
        <f t="shared" si="44"/>
        <v>75000</v>
      </c>
      <c r="L1303" s="4" t="s">
        <v>31</v>
      </c>
      <c r="M1303">
        <f>_xlfn.RANK.EQ(I1303,I$6:I3797,1)</f>
        <v>36</v>
      </c>
      <c r="N1303">
        <f>_xlfn.RANK.EQ(I1303,I$6:I3797,0)</f>
        <v>2457</v>
      </c>
    </row>
    <row r="1304" spans="2:14" ht="14.25" customHeight="1">
      <c r="B1304" s="4" t="s">
        <v>283</v>
      </c>
      <c r="C1304" s="4" t="s">
        <v>1001</v>
      </c>
      <c r="D1304" s="4" t="s">
        <v>1002</v>
      </c>
      <c r="E1304" s="13">
        <f t="shared" si="45"/>
        <v>450</v>
      </c>
      <c r="F1304" s="6">
        <v>350</v>
      </c>
      <c r="G1304" s="12" t="s">
        <v>40</v>
      </c>
      <c r="H1304" s="12" t="s">
        <v>1086</v>
      </c>
      <c r="I1304" s="10">
        <v>63000</v>
      </c>
      <c r="J1304" s="11">
        <v>0.4</v>
      </c>
      <c r="K1304" s="13">
        <f t="shared" si="44"/>
        <v>157500</v>
      </c>
      <c r="L1304" s="4" t="s">
        <v>31</v>
      </c>
      <c r="M1304">
        <f>_xlfn.RANK.EQ(I1304,I$6:I3798,1)</f>
        <v>853</v>
      </c>
      <c r="N1304">
        <f>_xlfn.RANK.EQ(I1304,I$6:I3798,0)</f>
        <v>1616</v>
      </c>
    </row>
    <row r="1305" spans="2:14" ht="14.25" customHeight="1">
      <c r="B1305" s="4" t="s">
        <v>283</v>
      </c>
      <c r="C1305" s="4" t="s">
        <v>1001</v>
      </c>
      <c r="D1305" s="4" t="s">
        <v>1002</v>
      </c>
      <c r="E1305" s="13">
        <f t="shared" si="45"/>
        <v>450</v>
      </c>
      <c r="F1305" s="6">
        <v>500</v>
      </c>
      <c r="G1305" s="12" t="s">
        <v>42</v>
      </c>
      <c r="H1305" s="12" t="s">
        <v>1087</v>
      </c>
      <c r="I1305" s="10">
        <v>56250</v>
      </c>
      <c r="J1305" s="11">
        <v>0.25</v>
      </c>
      <c r="K1305" s="13">
        <f t="shared" si="44"/>
        <v>225000</v>
      </c>
      <c r="L1305" s="4" t="s">
        <v>31</v>
      </c>
      <c r="M1305">
        <f>_xlfn.RANK.EQ(I1305,I$6:I3799,1)</f>
        <v>718</v>
      </c>
      <c r="N1305">
        <f>_xlfn.RANK.EQ(I1305,I$6:I3799,0)</f>
        <v>1761</v>
      </c>
    </row>
    <row r="1306" spans="2:14" ht="14.25" customHeight="1">
      <c r="B1306" s="4" t="s">
        <v>283</v>
      </c>
      <c r="C1306" s="4" t="s">
        <v>1001</v>
      </c>
      <c r="D1306" s="4" t="s">
        <v>1002</v>
      </c>
      <c r="E1306" s="13">
        <f t="shared" si="45"/>
        <v>550</v>
      </c>
      <c r="F1306" s="6">
        <v>350</v>
      </c>
      <c r="G1306" s="12" t="s">
        <v>44</v>
      </c>
      <c r="H1306" s="12" t="s">
        <v>1087</v>
      </c>
      <c r="I1306" s="10">
        <v>38500</v>
      </c>
      <c r="J1306" s="11">
        <v>0.2</v>
      </c>
      <c r="K1306" s="13">
        <f t="shared" si="44"/>
        <v>192500</v>
      </c>
      <c r="L1306" s="4" t="s">
        <v>31</v>
      </c>
      <c r="M1306">
        <f>_xlfn.RANK.EQ(I1306,I$6:I3800,1)</f>
        <v>382</v>
      </c>
      <c r="N1306">
        <f>_xlfn.RANK.EQ(I1306,I$6:I3800,0)</f>
        <v>2107</v>
      </c>
    </row>
    <row r="1307" spans="2:14" ht="14.25" customHeight="1">
      <c r="B1307" s="4" t="s">
        <v>283</v>
      </c>
      <c r="C1307" s="4" t="s">
        <v>1001</v>
      </c>
      <c r="D1307" s="4" t="s">
        <v>1002</v>
      </c>
      <c r="E1307" s="13">
        <f t="shared" si="45"/>
        <v>600</v>
      </c>
      <c r="F1307" s="6">
        <v>375</v>
      </c>
      <c r="G1307" s="12" t="s">
        <v>46</v>
      </c>
      <c r="H1307" s="12" t="s">
        <v>1087</v>
      </c>
      <c r="I1307" s="10">
        <v>56250</v>
      </c>
      <c r="J1307" s="11">
        <v>0.25</v>
      </c>
      <c r="K1307" s="13">
        <f t="shared" si="44"/>
        <v>225000</v>
      </c>
      <c r="L1307" s="4" t="s">
        <v>31</v>
      </c>
      <c r="M1307">
        <f>_xlfn.RANK.EQ(I1307,I$6:I3801,1)</f>
        <v>718</v>
      </c>
      <c r="N1307">
        <f>_xlfn.RANK.EQ(I1307,I$6:I3801,0)</f>
        <v>1761</v>
      </c>
    </row>
    <row r="1308" spans="2:14" ht="14.25" customHeight="1">
      <c r="B1308" s="4" t="s">
        <v>283</v>
      </c>
      <c r="C1308" s="4" t="s">
        <v>1001</v>
      </c>
      <c r="D1308" s="4" t="s">
        <v>1002</v>
      </c>
      <c r="E1308" s="13">
        <f t="shared" si="45"/>
        <v>550</v>
      </c>
      <c r="F1308" s="6">
        <v>275</v>
      </c>
      <c r="G1308" s="12" t="s">
        <v>35</v>
      </c>
      <c r="H1308" s="12" t="s">
        <v>1087</v>
      </c>
      <c r="I1308" s="10">
        <v>37812.5</v>
      </c>
      <c r="J1308" s="11">
        <v>0.25</v>
      </c>
      <c r="K1308" s="13">
        <f t="shared" si="44"/>
        <v>151250</v>
      </c>
      <c r="L1308" s="4" t="s">
        <v>31</v>
      </c>
      <c r="M1308">
        <f>_xlfn.RANK.EQ(I1308,I$6:I3802,1)</f>
        <v>378</v>
      </c>
      <c r="N1308">
        <f>_xlfn.RANK.EQ(I1308,I$6:I3802,0)</f>
        <v>2116</v>
      </c>
    </row>
    <row r="1309" spans="2:14" ht="14.25" customHeight="1">
      <c r="B1309" s="4" t="s">
        <v>283</v>
      </c>
      <c r="C1309" s="4" t="s">
        <v>1001</v>
      </c>
      <c r="D1309" s="4" t="s">
        <v>1002</v>
      </c>
      <c r="E1309" s="13">
        <f t="shared" si="45"/>
        <v>600</v>
      </c>
      <c r="F1309" s="6">
        <v>125</v>
      </c>
      <c r="G1309" s="12" t="s">
        <v>49</v>
      </c>
      <c r="H1309" s="12" t="s">
        <v>1086</v>
      </c>
      <c r="I1309" s="10">
        <v>11250</v>
      </c>
      <c r="J1309" s="11">
        <v>0.15</v>
      </c>
      <c r="K1309" s="13">
        <f t="shared" si="44"/>
        <v>75000</v>
      </c>
      <c r="L1309" s="4" t="s">
        <v>31</v>
      </c>
      <c r="M1309">
        <f>_xlfn.RANK.EQ(I1309,I$6:I3803,1)</f>
        <v>36</v>
      </c>
      <c r="N1309">
        <f>_xlfn.RANK.EQ(I1309,I$6:I3803,0)</f>
        <v>2457</v>
      </c>
    </row>
    <row r="1310" spans="2:14" ht="14.25" customHeight="1">
      <c r="B1310" s="4" t="s">
        <v>283</v>
      </c>
      <c r="C1310" s="4" t="s">
        <v>1001</v>
      </c>
      <c r="D1310" s="4" t="s">
        <v>1002</v>
      </c>
      <c r="E1310" s="13">
        <f t="shared" si="45"/>
        <v>550</v>
      </c>
      <c r="F1310" s="6">
        <v>325</v>
      </c>
      <c r="G1310" s="12" t="s">
        <v>19</v>
      </c>
      <c r="H1310" s="12" t="s">
        <v>1086</v>
      </c>
      <c r="I1310" s="10">
        <v>71500</v>
      </c>
      <c r="J1310" s="11">
        <v>0.4</v>
      </c>
      <c r="K1310" s="13">
        <f t="shared" si="44"/>
        <v>178750</v>
      </c>
      <c r="L1310" s="4" t="s">
        <v>31</v>
      </c>
      <c r="M1310">
        <f>_xlfn.RANK.EQ(I1310,I$6:I3804,1)</f>
        <v>1023</v>
      </c>
      <c r="N1310">
        <f>_xlfn.RANK.EQ(I1310,I$6:I3804,0)</f>
        <v>1469</v>
      </c>
    </row>
    <row r="1311" spans="2:14" ht="14.25" customHeight="1">
      <c r="B1311" s="4" t="s">
        <v>283</v>
      </c>
      <c r="C1311" s="4" t="s">
        <v>1001</v>
      </c>
      <c r="D1311" s="4" t="s">
        <v>1002</v>
      </c>
      <c r="E1311" s="13">
        <f t="shared" si="45"/>
        <v>600</v>
      </c>
      <c r="F1311" s="6">
        <v>500</v>
      </c>
      <c r="G1311" s="12" t="s">
        <v>52</v>
      </c>
      <c r="H1311" s="12" t="s">
        <v>1086</v>
      </c>
      <c r="I1311" s="10">
        <v>75000</v>
      </c>
      <c r="J1311" s="11">
        <v>0.25</v>
      </c>
      <c r="K1311" s="13">
        <f t="shared" si="44"/>
        <v>300000</v>
      </c>
      <c r="L1311" s="4" t="s">
        <v>31</v>
      </c>
      <c r="M1311">
        <f>_xlfn.RANK.EQ(I1311,I$6:I3805,1)</f>
        <v>1086</v>
      </c>
      <c r="N1311">
        <f>_xlfn.RANK.EQ(I1311,I$6:I3805,0)</f>
        <v>1392</v>
      </c>
    </row>
    <row r="1312" spans="2:14" ht="14.25" customHeight="1">
      <c r="B1312" s="4" t="s">
        <v>283</v>
      </c>
      <c r="C1312" s="4" t="s">
        <v>1001</v>
      </c>
      <c r="D1312" s="4" t="s">
        <v>1002</v>
      </c>
      <c r="E1312" s="13">
        <f t="shared" si="45"/>
        <v>650</v>
      </c>
      <c r="F1312" s="6">
        <v>300</v>
      </c>
      <c r="G1312" s="12" t="s">
        <v>49</v>
      </c>
      <c r="H1312" s="12" t="s">
        <v>1086</v>
      </c>
      <c r="I1312" s="10">
        <v>39000</v>
      </c>
      <c r="J1312" s="11">
        <v>0.2</v>
      </c>
      <c r="K1312" s="13">
        <f t="shared" si="44"/>
        <v>195000</v>
      </c>
      <c r="L1312" s="4" t="s">
        <v>31</v>
      </c>
      <c r="M1312">
        <f>_xlfn.RANK.EQ(I1312,I$6:I3806,1)</f>
        <v>391</v>
      </c>
      <c r="N1312">
        <f>_xlfn.RANK.EQ(I1312,I$6:I3806,0)</f>
        <v>2102</v>
      </c>
    </row>
    <row r="1313" spans="2:14" ht="14.25" customHeight="1">
      <c r="B1313" s="4" t="s">
        <v>283</v>
      </c>
      <c r="C1313" s="4" t="s">
        <v>1001</v>
      </c>
      <c r="D1313" s="4" t="s">
        <v>1002</v>
      </c>
      <c r="E1313" s="13">
        <f t="shared" si="45"/>
        <v>650</v>
      </c>
      <c r="F1313" s="6">
        <v>350</v>
      </c>
      <c r="G1313" s="12" t="s">
        <v>55</v>
      </c>
      <c r="H1313" s="12" t="s">
        <v>1087</v>
      </c>
      <c r="I1313" s="10">
        <v>56875</v>
      </c>
      <c r="J1313" s="11">
        <v>0.25</v>
      </c>
      <c r="K1313" s="13">
        <f t="shared" si="44"/>
        <v>227500</v>
      </c>
      <c r="L1313" s="4" t="s">
        <v>31</v>
      </c>
      <c r="M1313">
        <f>_xlfn.RANK.EQ(I1313,I$6:I3807,1)</f>
        <v>736</v>
      </c>
      <c r="N1313">
        <f>_xlfn.RANK.EQ(I1313,I$6:I3807,0)</f>
        <v>1752</v>
      </c>
    </row>
    <row r="1314" spans="2:14" ht="14.25" customHeight="1">
      <c r="B1314" s="4" t="s">
        <v>283</v>
      </c>
      <c r="C1314" s="4" t="s">
        <v>1001</v>
      </c>
      <c r="D1314" s="4" t="s">
        <v>1002</v>
      </c>
      <c r="E1314" s="13">
        <f t="shared" si="45"/>
        <v>500</v>
      </c>
      <c r="F1314" s="6">
        <v>250</v>
      </c>
      <c r="G1314" s="12" t="s">
        <v>57</v>
      </c>
      <c r="H1314" s="12" t="s">
        <v>1087</v>
      </c>
      <c r="I1314" s="10">
        <v>31250</v>
      </c>
      <c r="J1314" s="11">
        <v>0.25</v>
      </c>
      <c r="K1314" s="13">
        <f t="shared" si="44"/>
        <v>125000</v>
      </c>
      <c r="L1314" s="4" t="s">
        <v>31</v>
      </c>
      <c r="M1314">
        <f>_xlfn.RANK.EQ(I1314,I$6:I3808,1)</f>
        <v>271</v>
      </c>
      <c r="N1314">
        <f>_xlfn.RANK.EQ(I1314,I$6:I3808,0)</f>
        <v>2225</v>
      </c>
    </row>
    <row r="1315" spans="2:14" ht="14.25" customHeight="1">
      <c r="B1315" s="4" t="s">
        <v>283</v>
      </c>
      <c r="C1315" s="4" t="s">
        <v>1001</v>
      </c>
      <c r="D1315" s="4" t="s">
        <v>1002</v>
      </c>
      <c r="E1315" s="13">
        <f t="shared" si="45"/>
        <v>550</v>
      </c>
      <c r="F1315" s="6">
        <v>150</v>
      </c>
      <c r="G1315" s="12" t="s">
        <v>59</v>
      </c>
      <c r="H1315" s="12" t="s">
        <v>1087</v>
      </c>
      <c r="I1315" s="10">
        <v>12375</v>
      </c>
      <c r="J1315" s="11">
        <v>0.15</v>
      </c>
      <c r="K1315" s="13">
        <f t="shared" si="44"/>
        <v>82500</v>
      </c>
      <c r="L1315" s="4" t="s">
        <v>31</v>
      </c>
      <c r="M1315">
        <f>_xlfn.RANK.EQ(I1315,I$6:I3809,1)</f>
        <v>45</v>
      </c>
      <c r="N1315">
        <f>_xlfn.RANK.EQ(I1315,I$6:I3809,0)</f>
        <v>2450</v>
      </c>
    </row>
    <row r="1316" spans="2:14" ht="14.25" customHeight="1">
      <c r="B1316" s="4" t="s">
        <v>283</v>
      </c>
      <c r="C1316" s="4" t="s">
        <v>1001</v>
      </c>
      <c r="D1316" s="4" t="s">
        <v>1002</v>
      </c>
      <c r="E1316" s="13">
        <f t="shared" si="45"/>
        <v>700</v>
      </c>
      <c r="F1316" s="6">
        <v>325</v>
      </c>
      <c r="G1316" s="12" t="s">
        <v>61</v>
      </c>
      <c r="H1316" s="12" t="s">
        <v>1087</v>
      </c>
      <c r="I1316" s="10">
        <v>91000</v>
      </c>
      <c r="J1316" s="11">
        <v>0.4</v>
      </c>
      <c r="K1316" s="13">
        <f t="shared" si="44"/>
        <v>227500</v>
      </c>
      <c r="L1316" s="4" t="s">
        <v>31</v>
      </c>
      <c r="M1316">
        <f>_xlfn.RANK.EQ(I1316,I$6:I3810,1)</f>
        <v>1403</v>
      </c>
      <c r="N1316">
        <f>_xlfn.RANK.EQ(I1316,I$6:I3810,0)</f>
        <v>1086</v>
      </c>
    </row>
    <row r="1317" spans="2:14" ht="14.25" customHeight="1">
      <c r="B1317" s="4" t="s">
        <v>283</v>
      </c>
      <c r="C1317" s="4" t="s">
        <v>1001</v>
      </c>
      <c r="D1317" s="4" t="s">
        <v>1002</v>
      </c>
      <c r="E1317" s="13">
        <f t="shared" si="45"/>
        <v>550</v>
      </c>
      <c r="F1317" s="6">
        <v>525</v>
      </c>
      <c r="G1317" s="12" t="s">
        <v>63</v>
      </c>
      <c r="H1317" s="12" t="s">
        <v>1087</v>
      </c>
      <c r="I1317" s="10">
        <v>72187.5</v>
      </c>
      <c r="J1317" s="11">
        <v>0.25</v>
      </c>
      <c r="K1317" s="13">
        <f t="shared" si="44"/>
        <v>288750</v>
      </c>
      <c r="L1317" s="4" t="s">
        <v>31</v>
      </c>
      <c r="M1317">
        <f>_xlfn.RANK.EQ(I1317,I$6:I3811,1)</f>
        <v>1044</v>
      </c>
      <c r="N1317">
        <f>_xlfn.RANK.EQ(I1317,I$6:I3811,0)</f>
        <v>1450</v>
      </c>
    </row>
    <row r="1318" spans="2:14" ht="14.25" customHeight="1">
      <c r="B1318" s="4" t="s">
        <v>283</v>
      </c>
      <c r="C1318" s="4" t="s">
        <v>1001</v>
      </c>
      <c r="D1318" s="4" t="s">
        <v>1002</v>
      </c>
      <c r="E1318" s="13">
        <f t="shared" si="45"/>
        <v>600</v>
      </c>
      <c r="F1318" s="6">
        <v>375</v>
      </c>
      <c r="G1318" s="12" t="s">
        <v>37</v>
      </c>
      <c r="H1318" s="12" t="s">
        <v>1086</v>
      </c>
      <c r="I1318" s="10">
        <v>45000</v>
      </c>
      <c r="J1318" s="11">
        <v>0.2</v>
      </c>
      <c r="K1318" s="13">
        <f t="shared" si="44"/>
        <v>225000</v>
      </c>
      <c r="L1318" s="4" t="s">
        <v>31</v>
      </c>
      <c r="M1318">
        <f>_xlfn.RANK.EQ(I1318,I$6:I3812,1)</f>
        <v>499</v>
      </c>
      <c r="N1318">
        <f>_xlfn.RANK.EQ(I1318,I$6:I3812,0)</f>
        <v>1976</v>
      </c>
    </row>
    <row r="1319" spans="2:14" ht="14.25" customHeight="1">
      <c r="B1319" s="4" t="s">
        <v>283</v>
      </c>
      <c r="C1319" s="4" t="s">
        <v>1001</v>
      </c>
      <c r="D1319" s="4" t="s">
        <v>1002</v>
      </c>
      <c r="E1319" s="13">
        <f t="shared" si="45"/>
        <v>600</v>
      </c>
      <c r="F1319" s="6">
        <v>375</v>
      </c>
      <c r="G1319" s="12" t="s">
        <v>66</v>
      </c>
      <c r="H1319" s="12" t="s">
        <v>1087</v>
      </c>
      <c r="I1319" s="10">
        <v>56250</v>
      </c>
      <c r="J1319" s="11">
        <v>0.25</v>
      </c>
      <c r="K1319" s="13">
        <f t="shared" si="44"/>
        <v>225000</v>
      </c>
      <c r="L1319" s="4" t="s">
        <v>31</v>
      </c>
      <c r="M1319">
        <f>_xlfn.RANK.EQ(I1319,I$6:I3813,1)</f>
        <v>718</v>
      </c>
      <c r="N1319">
        <f>_xlfn.RANK.EQ(I1319,I$6:I3813,0)</f>
        <v>1761</v>
      </c>
    </row>
    <row r="1320" spans="2:14" ht="14.25" customHeight="1">
      <c r="B1320" s="4" t="s">
        <v>283</v>
      </c>
      <c r="C1320" s="4" t="s">
        <v>1001</v>
      </c>
      <c r="D1320" s="4" t="s">
        <v>1002</v>
      </c>
      <c r="E1320" s="13">
        <f t="shared" si="45"/>
        <v>550</v>
      </c>
      <c r="F1320" s="6">
        <v>275</v>
      </c>
      <c r="G1320" s="12" t="s">
        <v>68</v>
      </c>
      <c r="H1320" s="12" t="s">
        <v>1086</v>
      </c>
      <c r="I1320" s="10">
        <v>37812.5</v>
      </c>
      <c r="J1320" s="11">
        <v>0.25</v>
      </c>
      <c r="K1320" s="13">
        <f t="shared" si="44"/>
        <v>151250</v>
      </c>
      <c r="L1320" s="4" t="s">
        <v>31</v>
      </c>
      <c r="M1320">
        <f>_xlfn.RANK.EQ(I1320,I$6:I3814,1)</f>
        <v>378</v>
      </c>
      <c r="N1320">
        <f>_xlfn.RANK.EQ(I1320,I$6:I3814,0)</f>
        <v>2116</v>
      </c>
    </row>
    <row r="1321" spans="2:14" ht="14.25" customHeight="1">
      <c r="B1321" s="4" t="s">
        <v>283</v>
      </c>
      <c r="C1321" s="4" t="s">
        <v>1001</v>
      </c>
      <c r="D1321" s="4" t="s">
        <v>1002</v>
      </c>
      <c r="E1321" s="13">
        <f t="shared" si="45"/>
        <v>600</v>
      </c>
      <c r="F1321" s="6">
        <v>175</v>
      </c>
      <c r="G1321" s="12" t="s">
        <v>61</v>
      </c>
      <c r="H1321" s="12" t="s">
        <v>1087</v>
      </c>
      <c r="I1321" s="10">
        <v>15750</v>
      </c>
      <c r="J1321" s="11">
        <v>0.15</v>
      </c>
      <c r="K1321" s="13">
        <f t="shared" si="44"/>
        <v>105000</v>
      </c>
      <c r="L1321" s="4" t="s">
        <v>31</v>
      </c>
      <c r="M1321">
        <f>_xlfn.RANK.EQ(I1321,I$6:I3815,1)</f>
        <v>65</v>
      </c>
      <c r="N1321">
        <f>_xlfn.RANK.EQ(I1321,I$6:I3815,0)</f>
        <v>2425</v>
      </c>
    </row>
    <row r="1322" spans="2:14" ht="14.25" customHeight="1">
      <c r="B1322" s="4" t="s">
        <v>283</v>
      </c>
      <c r="C1322" s="4" t="s">
        <v>1001</v>
      </c>
      <c r="D1322" s="4" t="s">
        <v>1002</v>
      </c>
      <c r="E1322" s="13">
        <f t="shared" si="45"/>
        <v>750</v>
      </c>
      <c r="F1322" s="6">
        <v>475</v>
      </c>
      <c r="G1322" s="12" t="s">
        <v>71</v>
      </c>
      <c r="H1322" s="12" t="s">
        <v>1086</v>
      </c>
      <c r="I1322" s="10">
        <v>142500</v>
      </c>
      <c r="J1322" s="11">
        <v>0.4</v>
      </c>
      <c r="K1322" s="13">
        <f t="shared" si="44"/>
        <v>356250</v>
      </c>
      <c r="L1322" s="4" t="s">
        <v>31</v>
      </c>
      <c r="M1322">
        <f>_xlfn.RANK.EQ(I1322,I$6:I3816,1)</f>
        <v>1982</v>
      </c>
      <c r="N1322">
        <f>_xlfn.RANK.EQ(I1322,I$6:I3816,0)</f>
        <v>513</v>
      </c>
    </row>
    <row r="1323" spans="2:14" ht="14.25" customHeight="1">
      <c r="B1323" s="4" t="s">
        <v>283</v>
      </c>
      <c r="C1323" s="4" t="s">
        <v>1001</v>
      </c>
      <c r="D1323" s="4" t="s">
        <v>1002</v>
      </c>
      <c r="E1323" s="13">
        <f t="shared" si="45"/>
        <v>700</v>
      </c>
      <c r="F1323" s="6">
        <v>725</v>
      </c>
      <c r="G1323" s="12" t="s">
        <v>73</v>
      </c>
      <c r="H1323" s="12" t="s">
        <v>1087</v>
      </c>
      <c r="I1323" s="10">
        <v>126875</v>
      </c>
      <c r="J1323" s="11">
        <v>0.25</v>
      </c>
      <c r="K1323" s="13">
        <f t="shared" si="44"/>
        <v>507500</v>
      </c>
      <c r="L1323" s="4" t="s">
        <v>31</v>
      </c>
      <c r="M1323">
        <f>_xlfn.RANK.EQ(I1323,I$6:I3817,1)</f>
        <v>1849</v>
      </c>
      <c r="N1323">
        <f>_xlfn.RANK.EQ(I1323,I$6:I3817,0)</f>
        <v>641</v>
      </c>
    </row>
    <row r="1324" spans="2:14" ht="14.25" customHeight="1">
      <c r="B1324" s="4" t="s">
        <v>283</v>
      </c>
      <c r="C1324" s="4" t="s">
        <v>1001</v>
      </c>
      <c r="D1324" s="4" t="s">
        <v>1002</v>
      </c>
      <c r="E1324" s="13">
        <f t="shared" si="45"/>
        <v>750</v>
      </c>
      <c r="F1324" s="6">
        <v>600</v>
      </c>
      <c r="G1324" s="12" t="s">
        <v>75</v>
      </c>
      <c r="H1324" s="12" t="s">
        <v>1089</v>
      </c>
      <c r="I1324" s="10">
        <v>90000</v>
      </c>
      <c r="J1324" s="11">
        <v>0.2</v>
      </c>
      <c r="K1324" s="13">
        <f t="shared" si="44"/>
        <v>450000</v>
      </c>
      <c r="L1324" s="4" t="s">
        <v>31</v>
      </c>
      <c r="M1324">
        <f>_xlfn.RANK.EQ(I1324,I$6:I3818,1)</f>
        <v>1375</v>
      </c>
      <c r="N1324">
        <f>_xlfn.RANK.EQ(I1324,I$6:I3818,0)</f>
        <v>1101</v>
      </c>
    </row>
    <row r="1325" spans="2:14" ht="14.25" customHeight="1">
      <c r="B1325" s="4" t="s">
        <v>283</v>
      </c>
      <c r="C1325" s="4" t="s">
        <v>1001</v>
      </c>
      <c r="D1325" s="4" t="s">
        <v>1002</v>
      </c>
      <c r="E1325" s="13">
        <f t="shared" si="45"/>
        <v>750</v>
      </c>
      <c r="F1325" s="6">
        <v>600</v>
      </c>
      <c r="G1325" s="12" t="s">
        <v>77</v>
      </c>
      <c r="H1325" s="12" t="s">
        <v>1087</v>
      </c>
      <c r="I1325" s="10">
        <v>112500</v>
      </c>
      <c r="J1325" s="11">
        <v>0.25</v>
      </c>
      <c r="K1325" s="13">
        <f t="shared" si="44"/>
        <v>450000</v>
      </c>
      <c r="L1325" s="4" t="s">
        <v>31</v>
      </c>
      <c r="M1325">
        <f>_xlfn.RANK.EQ(I1325,I$6:I3819,1)</f>
        <v>1680</v>
      </c>
      <c r="N1325">
        <f>_xlfn.RANK.EQ(I1325,I$6:I3819,0)</f>
        <v>806</v>
      </c>
    </row>
    <row r="1326" spans="2:14" ht="14.25" customHeight="1">
      <c r="B1326" s="4" t="s">
        <v>283</v>
      </c>
      <c r="C1326" s="4" t="s">
        <v>1001</v>
      </c>
      <c r="D1326" s="4" t="s">
        <v>1002</v>
      </c>
      <c r="E1326" s="13">
        <f t="shared" si="45"/>
        <v>750</v>
      </c>
      <c r="F1326" s="6">
        <v>475</v>
      </c>
      <c r="G1326" s="12" t="s">
        <v>79</v>
      </c>
      <c r="H1326" s="12" t="s">
        <v>1088</v>
      </c>
      <c r="I1326" s="10">
        <v>89062.5</v>
      </c>
      <c r="J1326" s="11">
        <v>0.25</v>
      </c>
      <c r="K1326" s="13">
        <f t="shared" si="44"/>
        <v>356250</v>
      </c>
      <c r="L1326" s="4" t="s">
        <v>31</v>
      </c>
      <c r="M1326">
        <f>_xlfn.RANK.EQ(I1326,I$6:I3820,1)</f>
        <v>1366</v>
      </c>
      <c r="N1326">
        <f>_xlfn.RANK.EQ(I1326,I$6:I3820,0)</f>
        <v>1130</v>
      </c>
    </row>
    <row r="1327" spans="2:14" ht="14.25" customHeight="1">
      <c r="B1327" s="4" t="s">
        <v>283</v>
      </c>
      <c r="C1327" s="4" t="s">
        <v>1001</v>
      </c>
      <c r="D1327" s="4" t="s">
        <v>1002</v>
      </c>
      <c r="E1327" s="13">
        <f t="shared" si="45"/>
        <v>850</v>
      </c>
      <c r="F1327" s="6">
        <v>350</v>
      </c>
      <c r="G1327" s="12" t="s">
        <v>81</v>
      </c>
      <c r="H1327" s="12" t="s">
        <v>1088</v>
      </c>
      <c r="I1327" s="10">
        <v>44625</v>
      </c>
      <c r="J1327" s="11">
        <v>0.15</v>
      </c>
      <c r="K1327" s="13">
        <f t="shared" si="44"/>
        <v>297500</v>
      </c>
      <c r="L1327" s="4" t="s">
        <v>31</v>
      </c>
      <c r="M1327">
        <f>_xlfn.RANK.EQ(I1327,I$6:I3821,1)</f>
        <v>490</v>
      </c>
      <c r="N1327">
        <f>_xlfn.RANK.EQ(I1327,I$6:I3821,0)</f>
        <v>2000</v>
      </c>
    </row>
    <row r="1328" spans="2:14" ht="14.25" customHeight="1">
      <c r="B1328" s="4" t="s">
        <v>283</v>
      </c>
      <c r="C1328" s="4" t="s">
        <v>1001</v>
      </c>
      <c r="D1328" s="4" t="s">
        <v>1002</v>
      </c>
      <c r="E1328" s="13">
        <f t="shared" si="45"/>
        <v>1000</v>
      </c>
      <c r="F1328" s="6">
        <v>650</v>
      </c>
      <c r="G1328" s="12" t="s">
        <v>83</v>
      </c>
      <c r="H1328" s="12" t="s">
        <v>1086</v>
      </c>
      <c r="I1328" s="10">
        <v>260000</v>
      </c>
      <c r="J1328" s="11">
        <v>0.4</v>
      </c>
      <c r="K1328" s="13">
        <f t="shared" si="44"/>
        <v>650000</v>
      </c>
      <c r="L1328" s="4" t="s">
        <v>31</v>
      </c>
      <c r="M1328">
        <f>_xlfn.RANK.EQ(I1328,I$6:I3822,1)</f>
        <v>2430</v>
      </c>
      <c r="N1328">
        <f>_xlfn.RANK.EQ(I1328,I$6:I3822,0)</f>
        <v>66</v>
      </c>
    </row>
    <row r="1329" spans="2:14" ht="14.25" customHeight="1">
      <c r="B1329" s="4" t="s">
        <v>283</v>
      </c>
      <c r="C1329" s="4" t="s">
        <v>1001</v>
      </c>
      <c r="D1329" s="4" t="s">
        <v>1002</v>
      </c>
      <c r="E1329" s="13">
        <f t="shared" si="45"/>
        <v>800</v>
      </c>
      <c r="F1329" s="6">
        <v>800</v>
      </c>
      <c r="G1329" s="12" t="s">
        <v>85</v>
      </c>
      <c r="H1329" s="12" t="s">
        <v>1086</v>
      </c>
      <c r="I1329" s="10">
        <v>160000</v>
      </c>
      <c r="J1329" s="11">
        <v>0.25</v>
      </c>
      <c r="K1329" s="13">
        <f t="shared" si="44"/>
        <v>640000</v>
      </c>
      <c r="L1329" s="4" t="s">
        <v>31</v>
      </c>
      <c r="M1329">
        <f>_xlfn.RANK.EQ(I1329,I$6:I3823,1)</f>
        <v>2116</v>
      </c>
      <c r="N1329">
        <f>_xlfn.RANK.EQ(I1329,I$6:I3823,0)</f>
        <v>374</v>
      </c>
    </row>
    <row r="1330" spans="2:14" ht="14.25" customHeight="1">
      <c r="B1330" s="4" t="s">
        <v>283</v>
      </c>
      <c r="C1330" s="4" t="s">
        <v>1001</v>
      </c>
      <c r="D1330" s="4" t="s">
        <v>1002</v>
      </c>
      <c r="E1330" s="13">
        <f t="shared" si="45"/>
        <v>850</v>
      </c>
      <c r="F1330" s="6">
        <v>650</v>
      </c>
      <c r="G1330" s="12" t="s">
        <v>87</v>
      </c>
      <c r="H1330" s="12" t="s">
        <v>1088</v>
      </c>
      <c r="I1330" s="10">
        <v>110500</v>
      </c>
      <c r="J1330" s="11">
        <v>0.2</v>
      </c>
      <c r="K1330" s="13">
        <f t="shared" si="44"/>
        <v>552500</v>
      </c>
      <c r="L1330" s="4" t="s">
        <v>31</v>
      </c>
      <c r="M1330">
        <f>_xlfn.RANK.EQ(I1330,I$6:I3824,1)</f>
        <v>1666</v>
      </c>
      <c r="N1330">
        <f>_xlfn.RANK.EQ(I1330,I$6:I3824,0)</f>
        <v>830</v>
      </c>
    </row>
    <row r="1331" spans="2:14" ht="14.25" customHeight="1">
      <c r="B1331" s="4" t="s">
        <v>283</v>
      </c>
      <c r="C1331" s="4" t="s">
        <v>1001</v>
      </c>
      <c r="D1331" s="4" t="s">
        <v>1002</v>
      </c>
      <c r="E1331" s="13">
        <f t="shared" si="45"/>
        <v>850</v>
      </c>
      <c r="F1331" s="6">
        <v>600</v>
      </c>
      <c r="G1331" s="12" t="s">
        <v>89</v>
      </c>
      <c r="H1331" s="12" t="s">
        <v>1086</v>
      </c>
      <c r="I1331" s="10">
        <v>127500</v>
      </c>
      <c r="J1331" s="11">
        <v>0.25</v>
      </c>
      <c r="K1331" s="13">
        <f t="shared" si="44"/>
        <v>510000</v>
      </c>
      <c r="L1331" s="4" t="s">
        <v>31</v>
      </c>
      <c r="M1331">
        <f>_xlfn.RANK.EQ(I1331,I$6:I3825,1)</f>
        <v>1856</v>
      </c>
      <c r="N1331">
        <f>_xlfn.RANK.EQ(I1331,I$6:I3825,0)</f>
        <v>637</v>
      </c>
    </row>
    <row r="1332" spans="2:14" ht="14.25" customHeight="1">
      <c r="B1332" s="4" t="s">
        <v>283</v>
      </c>
      <c r="C1332" s="4" t="s">
        <v>1001</v>
      </c>
      <c r="D1332" s="4" t="s">
        <v>1002</v>
      </c>
      <c r="E1332" s="13">
        <f t="shared" si="45"/>
        <v>800</v>
      </c>
      <c r="F1332" s="6">
        <v>500</v>
      </c>
      <c r="G1332" s="12" t="s">
        <v>91</v>
      </c>
      <c r="H1332" s="12" t="s">
        <v>1086</v>
      </c>
      <c r="I1332" s="10">
        <v>100000</v>
      </c>
      <c r="J1332" s="11">
        <v>0.25</v>
      </c>
      <c r="K1332" s="13">
        <f t="shared" si="44"/>
        <v>400000</v>
      </c>
      <c r="L1332" s="4" t="s">
        <v>31</v>
      </c>
      <c r="M1332">
        <f>_xlfn.RANK.EQ(I1332,I$6:I3826,1)</f>
        <v>1530</v>
      </c>
      <c r="N1332">
        <f>_xlfn.RANK.EQ(I1332,I$6:I3826,0)</f>
        <v>949</v>
      </c>
    </row>
    <row r="1333" spans="2:14" ht="14.25" customHeight="1">
      <c r="B1333" s="4" t="s">
        <v>283</v>
      </c>
      <c r="C1333" s="4" t="s">
        <v>1001</v>
      </c>
      <c r="D1333" s="4" t="s">
        <v>1002</v>
      </c>
      <c r="E1333" s="13">
        <f t="shared" si="45"/>
        <v>850</v>
      </c>
      <c r="F1333" s="6">
        <v>550</v>
      </c>
      <c r="G1333" s="12" t="s">
        <v>93</v>
      </c>
      <c r="H1333" s="12" t="s">
        <v>1087</v>
      </c>
      <c r="I1333" s="10">
        <v>70125</v>
      </c>
      <c r="J1333" s="11">
        <v>0.15</v>
      </c>
      <c r="K1333" s="13">
        <f t="shared" si="44"/>
        <v>467500</v>
      </c>
      <c r="L1333" s="4" t="s">
        <v>31</v>
      </c>
      <c r="M1333">
        <f>_xlfn.RANK.EQ(I1333,I$6:I3827,1)</f>
        <v>1000</v>
      </c>
      <c r="N1333">
        <f>_xlfn.RANK.EQ(I1333,I$6:I3827,0)</f>
        <v>1495</v>
      </c>
    </row>
    <row r="1334" spans="2:14" ht="14.25" customHeight="1">
      <c r="B1334" s="4" t="s">
        <v>283</v>
      </c>
      <c r="C1334" s="4" t="s">
        <v>1001</v>
      </c>
      <c r="D1334" s="4" t="s">
        <v>1002</v>
      </c>
      <c r="E1334" s="13">
        <f t="shared" si="45"/>
        <v>1000</v>
      </c>
      <c r="F1334" s="6">
        <v>550</v>
      </c>
      <c r="G1334" s="12" t="s">
        <v>95</v>
      </c>
      <c r="H1334" s="12" t="s">
        <v>1087</v>
      </c>
      <c r="I1334" s="10">
        <v>220000</v>
      </c>
      <c r="J1334" s="11">
        <v>0.4</v>
      </c>
      <c r="K1334" s="13">
        <f t="shared" si="44"/>
        <v>550000</v>
      </c>
      <c r="L1334" s="4" t="s">
        <v>31</v>
      </c>
      <c r="M1334">
        <f>_xlfn.RANK.EQ(I1334,I$6:I3828,1)</f>
        <v>2357</v>
      </c>
      <c r="N1334">
        <f>_xlfn.RANK.EQ(I1334,I$6:I3828,0)</f>
        <v>137</v>
      </c>
    </row>
    <row r="1335" spans="2:14" ht="14.25" customHeight="1">
      <c r="B1335" s="4" t="s">
        <v>283</v>
      </c>
      <c r="C1335" s="4" t="s">
        <v>1001</v>
      </c>
      <c r="D1335" s="4" t="s">
        <v>1002</v>
      </c>
      <c r="E1335" s="13">
        <f t="shared" si="45"/>
        <v>850</v>
      </c>
      <c r="F1335" s="6">
        <v>750</v>
      </c>
      <c r="G1335" s="12" t="s">
        <v>97</v>
      </c>
      <c r="H1335" s="12" t="s">
        <v>1086</v>
      </c>
      <c r="I1335" s="10">
        <v>159375</v>
      </c>
      <c r="J1335" s="11">
        <v>0.25</v>
      </c>
      <c r="K1335" s="13">
        <f t="shared" si="44"/>
        <v>637500</v>
      </c>
      <c r="L1335" s="4" t="s">
        <v>31</v>
      </c>
      <c r="M1335">
        <f>_xlfn.RANK.EQ(I1335,I$6:I3829,1)</f>
        <v>2110</v>
      </c>
      <c r="N1335">
        <f>_xlfn.RANK.EQ(I1335,I$6:I3829,0)</f>
        <v>384</v>
      </c>
    </row>
    <row r="1336" spans="2:14" ht="14.25" customHeight="1">
      <c r="B1336" s="4" t="s">
        <v>283</v>
      </c>
      <c r="C1336" s="4" t="s">
        <v>1001</v>
      </c>
      <c r="D1336" s="4" t="s">
        <v>1002</v>
      </c>
      <c r="E1336" s="13">
        <f t="shared" si="45"/>
        <v>750</v>
      </c>
      <c r="F1336" s="6">
        <v>725</v>
      </c>
      <c r="G1336" s="12" t="s">
        <v>99</v>
      </c>
      <c r="H1336" s="12" t="s">
        <v>1087</v>
      </c>
      <c r="I1336" s="10">
        <v>108750</v>
      </c>
      <c r="J1336" s="11">
        <v>0.2</v>
      </c>
      <c r="K1336" s="13">
        <f t="shared" si="44"/>
        <v>543750</v>
      </c>
      <c r="L1336" s="4" t="s">
        <v>31</v>
      </c>
      <c r="M1336">
        <f>_xlfn.RANK.EQ(I1336,I$6:I3830,1)</f>
        <v>1643</v>
      </c>
      <c r="N1336">
        <f>_xlfn.RANK.EQ(I1336,I$6:I3830,0)</f>
        <v>853</v>
      </c>
    </row>
    <row r="1337" spans="2:14" ht="14.25" customHeight="1">
      <c r="B1337" s="4" t="s">
        <v>283</v>
      </c>
      <c r="C1337" s="4" t="s">
        <v>1001</v>
      </c>
      <c r="D1337" s="4" t="s">
        <v>1002</v>
      </c>
      <c r="E1337" s="13">
        <f t="shared" si="45"/>
        <v>700</v>
      </c>
      <c r="F1337" s="6">
        <v>600</v>
      </c>
      <c r="G1337" s="12" t="s">
        <v>101</v>
      </c>
      <c r="H1337" s="12" t="s">
        <v>1086</v>
      </c>
      <c r="I1337" s="10">
        <v>105000</v>
      </c>
      <c r="J1337" s="11">
        <v>0.25</v>
      </c>
      <c r="K1337" s="13">
        <f t="shared" si="44"/>
        <v>420000</v>
      </c>
      <c r="L1337" s="4" t="s">
        <v>31</v>
      </c>
      <c r="M1337">
        <f>_xlfn.RANK.EQ(I1337,I$6:I3831,1)</f>
        <v>1596</v>
      </c>
      <c r="N1337">
        <f>_xlfn.RANK.EQ(I1337,I$6:I3831,0)</f>
        <v>879</v>
      </c>
    </row>
    <row r="1338" spans="2:14" ht="14.25" customHeight="1">
      <c r="B1338" s="4" t="s">
        <v>283</v>
      </c>
      <c r="C1338" s="4" t="s">
        <v>1001</v>
      </c>
      <c r="D1338" s="4" t="s">
        <v>1002</v>
      </c>
      <c r="E1338" s="13">
        <f t="shared" si="45"/>
        <v>700</v>
      </c>
      <c r="F1338" s="6">
        <v>525</v>
      </c>
      <c r="G1338" s="12" t="s">
        <v>103</v>
      </c>
      <c r="H1338" s="12" t="s">
        <v>1087</v>
      </c>
      <c r="I1338" s="10">
        <v>91875</v>
      </c>
      <c r="J1338" s="11">
        <v>0.25</v>
      </c>
      <c r="K1338" s="13">
        <f t="shared" si="44"/>
        <v>367500</v>
      </c>
      <c r="L1338" s="4" t="s">
        <v>31</v>
      </c>
      <c r="M1338">
        <f>_xlfn.RANK.EQ(I1338,I$6:I3832,1)</f>
        <v>1429</v>
      </c>
      <c r="N1338">
        <f>_xlfn.RANK.EQ(I1338,I$6:I3832,0)</f>
        <v>1060</v>
      </c>
    </row>
    <row r="1339" spans="2:14" ht="14.25" customHeight="1">
      <c r="B1339" s="4" t="s">
        <v>283</v>
      </c>
      <c r="C1339" s="4" t="s">
        <v>1001</v>
      </c>
      <c r="D1339" s="4" t="s">
        <v>1002</v>
      </c>
      <c r="E1339" s="13">
        <f t="shared" si="45"/>
        <v>700</v>
      </c>
      <c r="F1339" s="6">
        <v>525</v>
      </c>
      <c r="G1339" s="12" t="s">
        <v>105</v>
      </c>
      <c r="H1339" s="12" t="s">
        <v>1087</v>
      </c>
      <c r="I1339" s="10">
        <v>55125</v>
      </c>
      <c r="J1339" s="11">
        <v>0.15</v>
      </c>
      <c r="K1339" s="13">
        <f t="shared" si="44"/>
        <v>367500</v>
      </c>
      <c r="L1339" s="4" t="s">
        <v>31</v>
      </c>
      <c r="M1339">
        <f>_xlfn.RANK.EQ(I1339,I$6:I3833,1)</f>
        <v>696</v>
      </c>
      <c r="N1339">
        <f>_xlfn.RANK.EQ(I1339,I$6:I3833,0)</f>
        <v>1789</v>
      </c>
    </row>
    <row r="1340" spans="2:14" ht="14.25" customHeight="1">
      <c r="B1340" s="4" t="s">
        <v>283</v>
      </c>
      <c r="C1340" s="4" t="s">
        <v>1001</v>
      </c>
      <c r="D1340" s="4" t="s">
        <v>1002</v>
      </c>
      <c r="E1340" s="13">
        <f t="shared" si="45"/>
        <v>750</v>
      </c>
      <c r="F1340" s="6">
        <v>350</v>
      </c>
      <c r="G1340" s="12" t="s">
        <v>107</v>
      </c>
      <c r="H1340" s="12" t="s">
        <v>1087</v>
      </c>
      <c r="I1340" s="10">
        <v>105000</v>
      </c>
      <c r="J1340" s="11">
        <v>0.4</v>
      </c>
      <c r="K1340" s="13">
        <f t="shared" si="44"/>
        <v>262500</v>
      </c>
      <c r="L1340" s="4" t="s">
        <v>31</v>
      </c>
      <c r="M1340">
        <f>_xlfn.RANK.EQ(I1340,I$6:I3834,1)</f>
        <v>1596</v>
      </c>
      <c r="N1340">
        <f>_xlfn.RANK.EQ(I1340,I$6:I3834,0)</f>
        <v>879</v>
      </c>
    </row>
    <row r="1341" spans="2:14" ht="14.25" customHeight="1">
      <c r="B1341" s="4" t="s">
        <v>283</v>
      </c>
      <c r="C1341" s="4" t="s">
        <v>1001</v>
      </c>
      <c r="D1341" s="4" t="s">
        <v>1002</v>
      </c>
      <c r="E1341" s="13">
        <f t="shared" si="45"/>
        <v>650</v>
      </c>
      <c r="F1341" s="6">
        <v>550</v>
      </c>
      <c r="G1341" s="12" t="s">
        <v>109</v>
      </c>
      <c r="H1341" s="12" t="s">
        <v>1087</v>
      </c>
      <c r="I1341" s="10">
        <v>89375</v>
      </c>
      <c r="J1341" s="11">
        <v>0.25</v>
      </c>
      <c r="K1341" s="13">
        <f t="shared" si="44"/>
        <v>357500</v>
      </c>
      <c r="L1341" s="4" t="s">
        <v>31</v>
      </c>
      <c r="M1341">
        <f>_xlfn.RANK.EQ(I1341,I$6:I3835,1)</f>
        <v>1372</v>
      </c>
      <c r="N1341">
        <f>_xlfn.RANK.EQ(I1341,I$6:I3835,0)</f>
        <v>1122</v>
      </c>
    </row>
    <row r="1342" spans="2:14" ht="14.25" customHeight="1">
      <c r="B1342" s="4" t="s">
        <v>283</v>
      </c>
      <c r="C1342" s="4" t="s">
        <v>1001</v>
      </c>
      <c r="D1342" s="4" t="s">
        <v>1002</v>
      </c>
      <c r="E1342" s="13">
        <f t="shared" si="45"/>
        <v>700</v>
      </c>
      <c r="F1342" s="6">
        <v>550</v>
      </c>
      <c r="G1342" s="12" t="s">
        <v>111</v>
      </c>
      <c r="H1342" s="12" t="s">
        <v>1087</v>
      </c>
      <c r="I1342" s="10">
        <v>77000</v>
      </c>
      <c r="J1342" s="11">
        <v>0.2</v>
      </c>
      <c r="K1342" s="13">
        <f t="shared" si="44"/>
        <v>385000</v>
      </c>
      <c r="L1342" s="4" t="s">
        <v>31</v>
      </c>
      <c r="M1342">
        <f>_xlfn.RANK.EQ(I1342,I$6:I3836,1)</f>
        <v>1118</v>
      </c>
      <c r="N1342">
        <f>_xlfn.RANK.EQ(I1342,I$6:I3836,0)</f>
        <v>1365</v>
      </c>
    </row>
    <row r="1343" spans="2:14" ht="14.25" customHeight="1">
      <c r="B1343" s="4" t="s">
        <v>283</v>
      </c>
      <c r="C1343" s="4" t="s">
        <v>1001</v>
      </c>
      <c r="D1343" s="4" t="s">
        <v>1002</v>
      </c>
      <c r="E1343" s="13">
        <f t="shared" si="45"/>
        <v>650</v>
      </c>
      <c r="F1343" s="6">
        <v>375</v>
      </c>
      <c r="G1343" s="12" t="s">
        <v>113</v>
      </c>
      <c r="H1343" s="12" t="s">
        <v>1086</v>
      </c>
      <c r="I1343" s="10">
        <v>60937.5</v>
      </c>
      <c r="J1343" s="11">
        <v>0.25</v>
      </c>
      <c r="K1343" s="13">
        <f t="shared" si="44"/>
        <v>243750</v>
      </c>
      <c r="L1343" s="4" t="s">
        <v>31</v>
      </c>
      <c r="M1343">
        <f>_xlfn.RANK.EQ(I1343,I$6:I3837,1)</f>
        <v>825</v>
      </c>
      <c r="N1343">
        <f>_xlfn.RANK.EQ(I1343,I$6:I3837,0)</f>
        <v>1671</v>
      </c>
    </row>
    <row r="1344" spans="2:14" ht="14.25" customHeight="1">
      <c r="B1344" s="4" t="s">
        <v>283</v>
      </c>
      <c r="C1344" s="4" t="s">
        <v>1001</v>
      </c>
      <c r="D1344" s="4" t="s">
        <v>1002</v>
      </c>
      <c r="E1344" s="13">
        <f t="shared" si="45"/>
        <v>650</v>
      </c>
      <c r="F1344" s="6">
        <v>325</v>
      </c>
      <c r="G1344" s="12" t="s">
        <v>37</v>
      </c>
      <c r="H1344" s="12" t="s">
        <v>1086</v>
      </c>
      <c r="I1344" s="10">
        <v>52812.5</v>
      </c>
      <c r="J1344" s="11">
        <v>0.25</v>
      </c>
      <c r="K1344" s="13">
        <f t="shared" si="44"/>
        <v>211250</v>
      </c>
      <c r="L1344" s="4" t="s">
        <v>31</v>
      </c>
      <c r="M1344">
        <f>_xlfn.RANK.EQ(I1344,I$6:I3838,1)</f>
        <v>659</v>
      </c>
      <c r="N1344">
        <f>_xlfn.RANK.EQ(I1344,I$6:I3838,0)</f>
        <v>1836</v>
      </c>
    </row>
    <row r="1345" spans="2:14" ht="14.25" customHeight="1">
      <c r="B1345" s="4" t="s">
        <v>283</v>
      </c>
      <c r="C1345" s="4" t="s">
        <v>1001</v>
      </c>
      <c r="D1345" s="4" t="s">
        <v>1002</v>
      </c>
      <c r="E1345" s="13">
        <f t="shared" si="45"/>
        <v>750</v>
      </c>
      <c r="F1345" s="6">
        <v>350</v>
      </c>
      <c r="G1345" s="12" t="s">
        <v>116</v>
      </c>
      <c r="H1345" s="12" t="s">
        <v>1087</v>
      </c>
      <c r="I1345" s="10">
        <v>39375</v>
      </c>
      <c r="J1345" s="11">
        <v>0.15</v>
      </c>
      <c r="K1345" s="13">
        <f t="shared" si="44"/>
        <v>262500</v>
      </c>
      <c r="L1345" s="4" t="s">
        <v>31</v>
      </c>
      <c r="M1345">
        <f>_xlfn.RANK.EQ(I1345,I$6:I3839,1)</f>
        <v>395</v>
      </c>
      <c r="N1345">
        <f>_xlfn.RANK.EQ(I1345,I$6:I3839,0)</f>
        <v>2089</v>
      </c>
    </row>
    <row r="1346" spans="2:14" ht="14.25" customHeight="1">
      <c r="B1346" s="4" t="s">
        <v>283</v>
      </c>
      <c r="C1346" s="4" t="s">
        <v>1001</v>
      </c>
      <c r="D1346" s="4" t="s">
        <v>1002</v>
      </c>
      <c r="E1346" s="13">
        <f t="shared" si="45"/>
        <v>600</v>
      </c>
      <c r="F1346" s="6">
        <v>375</v>
      </c>
      <c r="G1346" s="12" t="s">
        <v>46</v>
      </c>
      <c r="H1346" s="12" t="s">
        <v>1087</v>
      </c>
      <c r="I1346" s="10">
        <v>90000</v>
      </c>
      <c r="J1346" s="11">
        <v>0.4</v>
      </c>
      <c r="K1346" s="13">
        <f t="shared" si="44"/>
        <v>225000</v>
      </c>
      <c r="L1346" s="4" t="s">
        <v>31</v>
      </c>
      <c r="M1346">
        <f>_xlfn.RANK.EQ(I1346,I$6:I3840,1)</f>
        <v>1375</v>
      </c>
      <c r="N1346">
        <f>_xlfn.RANK.EQ(I1346,I$6:I3840,0)</f>
        <v>1101</v>
      </c>
    </row>
    <row r="1347" spans="2:14" ht="14.25" customHeight="1">
      <c r="B1347" s="4" t="s">
        <v>283</v>
      </c>
      <c r="C1347" s="4" t="s">
        <v>1001</v>
      </c>
      <c r="D1347" s="4" t="s">
        <v>1002</v>
      </c>
      <c r="E1347" s="13">
        <f t="shared" si="45"/>
        <v>550</v>
      </c>
      <c r="F1347" s="6">
        <v>475</v>
      </c>
      <c r="G1347" s="12" t="s">
        <v>119</v>
      </c>
      <c r="H1347" s="12" t="s">
        <v>1087</v>
      </c>
      <c r="I1347" s="10">
        <v>65312.5</v>
      </c>
      <c r="J1347" s="11">
        <v>0.25</v>
      </c>
      <c r="K1347" s="13">
        <f t="shared" si="44"/>
        <v>261250</v>
      </c>
      <c r="L1347" s="4" t="s">
        <v>31</v>
      </c>
      <c r="M1347">
        <f>_xlfn.RANK.EQ(I1347,I$6:I3841,1)</f>
        <v>906</v>
      </c>
      <c r="N1347">
        <f>_xlfn.RANK.EQ(I1347,I$6:I3841,0)</f>
        <v>1590</v>
      </c>
    </row>
    <row r="1348" spans="2:14" ht="14.25" customHeight="1">
      <c r="B1348" s="4" t="s">
        <v>283</v>
      </c>
      <c r="C1348" s="4" t="s">
        <v>1001</v>
      </c>
      <c r="D1348" s="4" t="s">
        <v>1002</v>
      </c>
      <c r="E1348" s="13">
        <f t="shared" si="45"/>
        <v>650</v>
      </c>
      <c r="F1348" s="6">
        <v>475</v>
      </c>
      <c r="G1348" s="12" t="s">
        <v>121</v>
      </c>
      <c r="H1348" s="12" t="s">
        <v>1086</v>
      </c>
      <c r="I1348" s="10">
        <v>61750</v>
      </c>
      <c r="J1348" s="11">
        <v>0.2</v>
      </c>
      <c r="K1348" s="13">
        <f t="shared" si="44"/>
        <v>308750</v>
      </c>
      <c r="L1348" s="4" t="s">
        <v>31</v>
      </c>
      <c r="M1348">
        <f>_xlfn.RANK.EQ(I1348,I$6:I3842,1)</f>
        <v>838</v>
      </c>
      <c r="N1348">
        <f>_xlfn.RANK.EQ(I1348,I$6:I3842,0)</f>
        <v>1658</v>
      </c>
    </row>
    <row r="1349" spans="2:14" ht="14.25" customHeight="1">
      <c r="B1349" s="4" t="s">
        <v>283</v>
      </c>
      <c r="C1349" s="4" t="s">
        <v>1001</v>
      </c>
      <c r="D1349" s="4" t="s">
        <v>1002</v>
      </c>
      <c r="E1349" s="13">
        <f t="shared" si="45"/>
        <v>600</v>
      </c>
      <c r="F1349" s="6">
        <v>300</v>
      </c>
      <c r="G1349" s="12" t="s">
        <v>123</v>
      </c>
      <c r="H1349" s="12" t="s">
        <v>1087</v>
      </c>
      <c r="I1349" s="10">
        <v>45000</v>
      </c>
      <c r="J1349" s="11">
        <v>0.25</v>
      </c>
      <c r="K1349" s="13">
        <f t="shared" si="44"/>
        <v>180000</v>
      </c>
      <c r="L1349" s="4" t="s">
        <v>31</v>
      </c>
      <c r="M1349">
        <f>_xlfn.RANK.EQ(I1349,I$6:I3843,1)</f>
        <v>499</v>
      </c>
      <c r="N1349">
        <f>_xlfn.RANK.EQ(I1349,I$6:I3843,0)</f>
        <v>1976</v>
      </c>
    </row>
    <row r="1350" spans="2:14" ht="14.25" customHeight="1">
      <c r="B1350" s="4" t="s">
        <v>283</v>
      </c>
      <c r="C1350" s="4" t="s">
        <v>1001</v>
      </c>
      <c r="D1350" s="4" t="s">
        <v>1002</v>
      </c>
      <c r="E1350" s="13">
        <f t="shared" si="45"/>
        <v>550</v>
      </c>
      <c r="F1350" s="6">
        <v>275</v>
      </c>
      <c r="G1350" s="12" t="s">
        <v>49</v>
      </c>
      <c r="H1350" s="12" t="s">
        <v>1086</v>
      </c>
      <c r="I1350" s="10">
        <v>37812.5</v>
      </c>
      <c r="J1350" s="11">
        <v>0.25</v>
      </c>
      <c r="K1350" s="13">
        <f t="shared" si="44"/>
        <v>151250</v>
      </c>
      <c r="L1350" s="4" t="s">
        <v>31</v>
      </c>
      <c r="M1350">
        <f>_xlfn.RANK.EQ(I1350,I$6:I3844,1)</f>
        <v>378</v>
      </c>
      <c r="N1350">
        <f>_xlfn.RANK.EQ(I1350,I$6:I3844,0)</f>
        <v>2116</v>
      </c>
    </row>
    <row r="1351" spans="2:14" ht="14.25" customHeight="1">
      <c r="B1351" s="4" t="s">
        <v>283</v>
      </c>
      <c r="C1351" s="4" t="s">
        <v>1001</v>
      </c>
      <c r="D1351" s="4" t="s">
        <v>1002</v>
      </c>
      <c r="E1351" s="13">
        <f t="shared" si="45"/>
        <v>650</v>
      </c>
      <c r="F1351" s="6">
        <v>250</v>
      </c>
      <c r="G1351" s="12" t="s">
        <v>126</v>
      </c>
      <c r="H1351" s="12" t="s">
        <v>1086</v>
      </c>
      <c r="I1351" s="10">
        <v>24375</v>
      </c>
      <c r="J1351" s="11">
        <v>0.15</v>
      </c>
      <c r="K1351" s="13">
        <f t="shared" ref="K1351:K1414" si="46">I1351/J1351</f>
        <v>162500</v>
      </c>
      <c r="L1351" s="4" t="s">
        <v>31</v>
      </c>
      <c r="M1351">
        <f>_xlfn.RANK.EQ(I1351,I$6:I3845,1)</f>
        <v>159</v>
      </c>
      <c r="N1351">
        <f>_xlfn.RANK.EQ(I1351,I$6:I3845,0)</f>
        <v>2334</v>
      </c>
    </row>
    <row r="1352" spans="2:14" ht="14.25" customHeight="1">
      <c r="B1352" s="4" t="s">
        <v>283</v>
      </c>
      <c r="C1352" s="4" t="s">
        <v>1001</v>
      </c>
      <c r="D1352" s="4" t="s">
        <v>1002</v>
      </c>
      <c r="E1352" s="13">
        <f t="shared" ref="E1352:E1415" si="47">K1352/F1352</f>
        <v>700</v>
      </c>
      <c r="F1352" s="6">
        <v>300</v>
      </c>
      <c r="G1352" s="12" t="s">
        <v>128</v>
      </c>
      <c r="H1352" s="12" t="s">
        <v>1087</v>
      </c>
      <c r="I1352" s="10">
        <v>84000</v>
      </c>
      <c r="J1352" s="11">
        <v>0.4</v>
      </c>
      <c r="K1352" s="13">
        <f t="shared" si="46"/>
        <v>210000</v>
      </c>
      <c r="L1352" s="4" t="s">
        <v>31</v>
      </c>
      <c r="M1352">
        <f>_xlfn.RANK.EQ(I1352,I$6:I3846,1)</f>
        <v>1263</v>
      </c>
      <c r="N1352">
        <f>_xlfn.RANK.EQ(I1352,I$6:I3846,0)</f>
        <v>1212</v>
      </c>
    </row>
    <row r="1353" spans="2:14" ht="14.25" customHeight="1">
      <c r="B1353" s="4" t="s">
        <v>283</v>
      </c>
      <c r="C1353" s="4" t="s">
        <v>1001</v>
      </c>
      <c r="D1353" s="4" t="s">
        <v>1002</v>
      </c>
      <c r="E1353" s="13">
        <f t="shared" si="47"/>
        <v>550</v>
      </c>
      <c r="F1353" s="6">
        <v>525</v>
      </c>
      <c r="G1353" s="12" t="s">
        <v>130</v>
      </c>
      <c r="H1353" s="12" t="s">
        <v>1087</v>
      </c>
      <c r="I1353" s="10">
        <v>72187.5</v>
      </c>
      <c r="J1353" s="11">
        <v>0.25</v>
      </c>
      <c r="K1353" s="13">
        <f t="shared" si="46"/>
        <v>288750</v>
      </c>
      <c r="L1353" s="4" t="s">
        <v>31</v>
      </c>
      <c r="M1353">
        <f>_xlfn.RANK.EQ(I1353,I$6:I3847,1)</f>
        <v>1044</v>
      </c>
      <c r="N1353">
        <f>_xlfn.RANK.EQ(I1353,I$6:I3847,0)</f>
        <v>1450</v>
      </c>
    </row>
    <row r="1354" spans="2:14" ht="14.25" customHeight="1">
      <c r="B1354" s="4" t="s">
        <v>283</v>
      </c>
      <c r="C1354" s="4" t="s">
        <v>1001</v>
      </c>
      <c r="D1354" s="4" t="s">
        <v>1002</v>
      </c>
      <c r="E1354" s="13">
        <f t="shared" si="47"/>
        <v>600</v>
      </c>
      <c r="F1354" s="6">
        <v>600</v>
      </c>
      <c r="G1354" s="12" t="s">
        <v>132</v>
      </c>
      <c r="H1354" s="12" t="s">
        <v>1086</v>
      </c>
      <c r="I1354" s="10">
        <v>72000</v>
      </c>
      <c r="J1354" s="11">
        <v>0.2</v>
      </c>
      <c r="K1354" s="13">
        <f t="shared" si="46"/>
        <v>360000</v>
      </c>
      <c r="L1354" s="4" t="s">
        <v>31</v>
      </c>
      <c r="M1354">
        <f>_xlfn.RANK.EQ(I1354,I$6:I3848,1)</f>
        <v>1028</v>
      </c>
      <c r="N1354">
        <f>_xlfn.RANK.EQ(I1354,I$6:I3848,0)</f>
        <v>1453</v>
      </c>
    </row>
    <row r="1355" spans="2:14" ht="14.25" customHeight="1">
      <c r="B1355" s="4" t="s">
        <v>283</v>
      </c>
      <c r="C1355" s="4" t="s">
        <v>1001</v>
      </c>
      <c r="D1355" s="4" t="s">
        <v>1002</v>
      </c>
      <c r="E1355" s="13">
        <f t="shared" si="47"/>
        <v>550</v>
      </c>
      <c r="F1355" s="6">
        <v>425</v>
      </c>
      <c r="G1355" s="12" t="s">
        <v>134</v>
      </c>
      <c r="H1355" s="12" t="s">
        <v>1087</v>
      </c>
      <c r="I1355" s="10">
        <v>58437.5</v>
      </c>
      <c r="J1355" s="11">
        <v>0.25</v>
      </c>
      <c r="K1355" s="13">
        <f t="shared" si="46"/>
        <v>233750</v>
      </c>
      <c r="L1355" s="4" t="s">
        <v>31</v>
      </c>
      <c r="M1355">
        <f>_xlfn.RANK.EQ(I1355,I$6:I3849,1)</f>
        <v>773</v>
      </c>
      <c r="N1355">
        <f>_xlfn.RANK.EQ(I1355,I$6:I3849,0)</f>
        <v>1723</v>
      </c>
    </row>
    <row r="1356" spans="2:14" ht="14.25" customHeight="1">
      <c r="B1356" s="4" t="s">
        <v>283</v>
      </c>
      <c r="C1356" s="4" t="s">
        <v>1001</v>
      </c>
      <c r="D1356" s="4" t="s">
        <v>1002</v>
      </c>
      <c r="E1356" s="13">
        <f t="shared" si="47"/>
        <v>650</v>
      </c>
      <c r="F1356" s="6">
        <v>400</v>
      </c>
      <c r="G1356" s="12" t="s">
        <v>136</v>
      </c>
      <c r="H1356" s="12" t="s">
        <v>1087</v>
      </c>
      <c r="I1356" s="10">
        <v>65000</v>
      </c>
      <c r="J1356" s="11">
        <v>0.25</v>
      </c>
      <c r="K1356" s="13">
        <f t="shared" si="46"/>
        <v>260000</v>
      </c>
      <c r="L1356" s="4" t="s">
        <v>31</v>
      </c>
      <c r="M1356">
        <f>_xlfn.RANK.EQ(I1356,I$6:I3850,1)</f>
        <v>900</v>
      </c>
      <c r="N1356">
        <f>_xlfn.RANK.EQ(I1356,I$6:I3850,0)</f>
        <v>1593</v>
      </c>
    </row>
    <row r="1357" spans="2:14" ht="14.25" customHeight="1">
      <c r="B1357" s="4" t="s">
        <v>283</v>
      </c>
      <c r="C1357" s="4" t="s">
        <v>1001</v>
      </c>
      <c r="D1357" s="4" t="s">
        <v>1002</v>
      </c>
      <c r="E1357" s="13">
        <f t="shared" si="47"/>
        <v>850</v>
      </c>
      <c r="F1357" s="6">
        <v>375</v>
      </c>
      <c r="G1357" s="12" t="s">
        <v>138</v>
      </c>
      <c r="H1357" s="12" t="s">
        <v>1086</v>
      </c>
      <c r="I1357" s="10">
        <v>47812.5</v>
      </c>
      <c r="J1357" s="11">
        <v>0.15</v>
      </c>
      <c r="K1357" s="13">
        <f t="shared" si="46"/>
        <v>318750</v>
      </c>
      <c r="L1357" s="4" t="s">
        <v>31</v>
      </c>
      <c r="M1357">
        <f>_xlfn.RANK.EQ(I1357,I$6:I3851,1)</f>
        <v>552</v>
      </c>
      <c r="N1357">
        <f>_xlfn.RANK.EQ(I1357,I$6:I3851,0)</f>
        <v>1942</v>
      </c>
    </row>
    <row r="1358" spans="2:14" ht="14.25" customHeight="1">
      <c r="B1358" s="4" t="s">
        <v>283</v>
      </c>
      <c r="C1358" s="4" t="s">
        <v>1001</v>
      </c>
      <c r="D1358" s="4" t="s">
        <v>1002</v>
      </c>
      <c r="E1358" s="13">
        <f t="shared" si="47"/>
        <v>900</v>
      </c>
      <c r="F1358" s="6">
        <v>500</v>
      </c>
      <c r="G1358" s="12" t="s">
        <v>42</v>
      </c>
      <c r="H1358" s="12" t="s">
        <v>1087</v>
      </c>
      <c r="I1358" s="10">
        <v>180000</v>
      </c>
      <c r="J1358" s="11">
        <v>0.4</v>
      </c>
      <c r="K1358" s="13">
        <f t="shared" si="46"/>
        <v>450000</v>
      </c>
      <c r="L1358" s="4" t="s">
        <v>31</v>
      </c>
      <c r="M1358">
        <f>_xlfn.RANK.EQ(I1358,I$6:I3852,1)</f>
        <v>2230</v>
      </c>
      <c r="N1358">
        <f>_xlfn.RANK.EQ(I1358,I$6:I3852,0)</f>
        <v>256</v>
      </c>
    </row>
    <row r="1359" spans="2:14" ht="14.25" customHeight="1">
      <c r="B1359" s="4" t="s">
        <v>283</v>
      </c>
      <c r="C1359" s="4" t="s">
        <v>1001</v>
      </c>
      <c r="D1359" s="4" t="s">
        <v>1002</v>
      </c>
      <c r="E1359" s="13">
        <f t="shared" si="47"/>
        <v>750</v>
      </c>
      <c r="F1359" s="6">
        <v>700</v>
      </c>
      <c r="G1359" s="12" t="s">
        <v>141</v>
      </c>
      <c r="H1359" s="12" t="s">
        <v>1086</v>
      </c>
      <c r="I1359" s="10">
        <v>131250</v>
      </c>
      <c r="J1359" s="11">
        <v>0.25</v>
      </c>
      <c r="K1359" s="13">
        <f t="shared" si="46"/>
        <v>525000</v>
      </c>
      <c r="L1359" s="4" t="s">
        <v>31</v>
      </c>
      <c r="M1359">
        <f>_xlfn.RANK.EQ(I1359,I$6:I3853,1)</f>
        <v>1892</v>
      </c>
      <c r="N1359">
        <f>_xlfn.RANK.EQ(I1359,I$6:I3853,0)</f>
        <v>597</v>
      </c>
    </row>
    <row r="1360" spans="2:14" ht="14.25" customHeight="1">
      <c r="B1360" s="4" t="s">
        <v>283</v>
      </c>
      <c r="C1360" s="4" t="s">
        <v>1001</v>
      </c>
      <c r="D1360" s="4" t="s">
        <v>1002</v>
      </c>
      <c r="E1360" s="13">
        <f t="shared" si="47"/>
        <v>850</v>
      </c>
      <c r="F1360" s="6">
        <v>700</v>
      </c>
      <c r="G1360" s="12" t="s">
        <v>143</v>
      </c>
      <c r="H1360" s="12" t="s">
        <v>1087</v>
      </c>
      <c r="I1360" s="10">
        <v>119000</v>
      </c>
      <c r="J1360" s="11">
        <v>0.2</v>
      </c>
      <c r="K1360" s="13">
        <f t="shared" si="46"/>
        <v>595000</v>
      </c>
      <c r="L1360" s="4" t="s">
        <v>31</v>
      </c>
      <c r="M1360">
        <f>_xlfn.RANK.EQ(I1360,I$6:I3854,1)</f>
        <v>1766</v>
      </c>
      <c r="N1360">
        <f>_xlfn.RANK.EQ(I1360,I$6:I3854,0)</f>
        <v>728</v>
      </c>
    </row>
    <row r="1361" spans="2:14" ht="14.25" customHeight="1">
      <c r="B1361" s="4" t="s">
        <v>283</v>
      </c>
      <c r="C1361" s="4" t="s">
        <v>1001</v>
      </c>
      <c r="D1361" s="4" t="s">
        <v>1002</v>
      </c>
      <c r="E1361" s="13">
        <f t="shared" si="47"/>
        <v>800</v>
      </c>
      <c r="F1361" s="6">
        <v>500</v>
      </c>
      <c r="G1361" s="12" t="s">
        <v>145</v>
      </c>
      <c r="H1361" s="12" t="s">
        <v>1087</v>
      </c>
      <c r="I1361" s="10">
        <v>100000</v>
      </c>
      <c r="J1361" s="11">
        <v>0.25</v>
      </c>
      <c r="K1361" s="13">
        <f t="shared" si="46"/>
        <v>400000</v>
      </c>
      <c r="L1361" s="4" t="s">
        <v>31</v>
      </c>
      <c r="M1361">
        <f>_xlfn.RANK.EQ(I1361,I$6:I3855,1)</f>
        <v>1530</v>
      </c>
      <c r="N1361">
        <f>_xlfn.RANK.EQ(I1361,I$6:I3855,0)</f>
        <v>949</v>
      </c>
    </row>
    <row r="1362" spans="2:14" ht="14.25" customHeight="1">
      <c r="B1362" s="4" t="s">
        <v>283</v>
      </c>
      <c r="C1362" s="4" t="s">
        <v>1001</v>
      </c>
      <c r="D1362" s="4" t="s">
        <v>1002</v>
      </c>
      <c r="E1362" s="13">
        <f t="shared" si="47"/>
        <v>800</v>
      </c>
      <c r="F1362" s="6">
        <v>500</v>
      </c>
      <c r="G1362" s="12" t="s">
        <v>37</v>
      </c>
      <c r="H1362" s="12" t="s">
        <v>1086</v>
      </c>
      <c r="I1362" s="10">
        <v>100000</v>
      </c>
      <c r="J1362" s="11">
        <v>0.25</v>
      </c>
      <c r="K1362" s="13">
        <f t="shared" si="46"/>
        <v>400000</v>
      </c>
      <c r="L1362" s="4" t="s">
        <v>31</v>
      </c>
      <c r="M1362">
        <f>_xlfn.RANK.EQ(I1362,I$6:I3856,1)</f>
        <v>1530</v>
      </c>
      <c r="N1362">
        <f>_xlfn.RANK.EQ(I1362,I$6:I3856,0)</f>
        <v>949</v>
      </c>
    </row>
    <row r="1363" spans="2:14" ht="14.25" customHeight="1">
      <c r="B1363" s="4" t="s">
        <v>283</v>
      </c>
      <c r="C1363" s="4" t="s">
        <v>1001</v>
      </c>
      <c r="D1363" s="4" t="s">
        <v>1002</v>
      </c>
      <c r="E1363" s="13">
        <f t="shared" si="47"/>
        <v>900</v>
      </c>
      <c r="F1363" s="6">
        <v>425</v>
      </c>
      <c r="G1363" s="12" t="s">
        <v>148</v>
      </c>
      <c r="H1363" s="12" t="s">
        <v>1087</v>
      </c>
      <c r="I1363" s="10">
        <v>57375</v>
      </c>
      <c r="J1363" s="11">
        <v>0.15</v>
      </c>
      <c r="K1363" s="13">
        <f t="shared" si="46"/>
        <v>382500</v>
      </c>
      <c r="L1363" s="4" t="s">
        <v>31</v>
      </c>
      <c r="M1363">
        <f>_xlfn.RANK.EQ(I1363,I$6:I3857,1)</f>
        <v>748</v>
      </c>
      <c r="N1363">
        <f>_xlfn.RANK.EQ(I1363,I$6:I3857,0)</f>
        <v>1744</v>
      </c>
    </row>
    <row r="1364" spans="2:14" ht="14.25" customHeight="1">
      <c r="B1364" s="4" t="s">
        <v>283</v>
      </c>
      <c r="C1364" s="4" t="s">
        <v>1001</v>
      </c>
      <c r="D1364" s="4" t="s">
        <v>1002</v>
      </c>
      <c r="E1364" s="13">
        <f t="shared" si="47"/>
        <v>950</v>
      </c>
      <c r="F1364" s="6">
        <v>525</v>
      </c>
      <c r="G1364" s="12" t="s">
        <v>153</v>
      </c>
      <c r="H1364" s="12" t="s">
        <v>1087</v>
      </c>
      <c r="I1364" s="10">
        <v>199500</v>
      </c>
      <c r="J1364" s="11">
        <v>0.4</v>
      </c>
      <c r="K1364" s="13">
        <f t="shared" si="46"/>
        <v>498750</v>
      </c>
      <c r="L1364" s="4" t="s">
        <v>31</v>
      </c>
      <c r="M1364">
        <f>_xlfn.RANK.EQ(I1364,I$6:I3858,1)</f>
        <v>2311</v>
      </c>
      <c r="N1364">
        <f>_xlfn.RANK.EQ(I1364,I$6:I3858,0)</f>
        <v>184</v>
      </c>
    </row>
    <row r="1365" spans="2:14" ht="14.25" customHeight="1">
      <c r="B1365" s="4" t="s">
        <v>283</v>
      </c>
      <c r="C1365" s="4" t="s">
        <v>1001</v>
      </c>
      <c r="D1365" s="4" t="s">
        <v>1002</v>
      </c>
      <c r="E1365" s="13">
        <f t="shared" si="47"/>
        <v>400</v>
      </c>
      <c r="F1365" s="6">
        <v>425</v>
      </c>
      <c r="G1365" s="12" t="s">
        <v>35</v>
      </c>
      <c r="H1365" s="12" t="s">
        <v>1087</v>
      </c>
      <c r="I1365" s="10">
        <v>51000</v>
      </c>
      <c r="J1365" s="11">
        <v>0.3</v>
      </c>
      <c r="K1365" s="13">
        <f t="shared" si="46"/>
        <v>170000</v>
      </c>
      <c r="L1365" s="4" t="s">
        <v>31</v>
      </c>
      <c r="M1365">
        <f>_xlfn.RANK.EQ(I1365,I$6:I3859,1)</f>
        <v>619</v>
      </c>
      <c r="N1365">
        <f>_xlfn.RANK.EQ(I1365,I$6:I3859,0)</f>
        <v>1874</v>
      </c>
    </row>
    <row r="1366" spans="2:14" ht="14.25" customHeight="1">
      <c r="B1366" s="4" t="s">
        <v>283</v>
      </c>
      <c r="C1366" s="4" t="s">
        <v>1001</v>
      </c>
      <c r="D1366" s="4" t="s">
        <v>1002</v>
      </c>
      <c r="E1366" s="13">
        <f t="shared" si="47"/>
        <v>500</v>
      </c>
      <c r="F1366" s="6">
        <v>425</v>
      </c>
      <c r="G1366" s="12" t="s">
        <v>156</v>
      </c>
      <c r="H1366" s="12" t="s">
        <v>1086</v>
      </c>
      <c r="I1366" s="10">
        <v>53125</v>
      </c>
      <c r="J1366" s="11">
        <v>0.25</v>
      </c>
      <c r="K1366" s="13">
        <f t="shared" si="46"/>
        <v>212500</v>
      </c>
      <c r="L1366" s="4" t="s">
        <v>31</v>
      </c>
      <c r="M1366">
        <f>_xlfn.RANK.EQ(I1366,I$6:I3860,1)</f>
        <v>664</v>
      </c>
      <c r="N1366">
        <f>_xlfn.RANK.EQ(I1366,I$6:I3860,0)</f>
        <v>1831</v>
      </c>
    </row>
    <row r="1367" spans="2:14" ht="14.25" customHeight="1">
      <c r="B1367" s="4" t="s">
        <v>283</v>
      </c>
      <c r="C1367" s="4" t="s">
        <v>1001</v>
      </c>
      <c r="D1367" s="4" t="s">
        <v>1002</v>
      </c>
      <c r="E1367" s="13">
        <f t="shared" si="47"/>
        <v>500</v>
      </c>
      <c r="F1367" s="6">
        <v>425</v>
      </c>
      <c r="G1367" s="12" t="s">
        <v>99</v>
      </c>
      <c r="H1367" s="12" t="s">
        <v>1087</v>
      </c>
      <c r="I1367" s="10">
        <v>63750</v>
      </c>
      <c r="J1367" s="11">
        <v>0.3</v>
      </c>
      <c r="K1367" s="13">
        <f t="shared" si="46"/>
        <v>212500</v>
      </c>
      <c r="L1367" s="4" t="s">
        <v>31</v>
      </c>
      <c r="M1367">
        <f>_xlfn.RANK.EQ(I1367,I$6:I3861,1)</f>
        <v>883</v>
      </c>
      <c r="N1367">
        <f>_xlfn.RANK.EQ(I1367,I$6:I3861,0)</f>
        <v>1607</v>
      </c>
    </row>
    <row r="1368" spans="2:14" ht="14.25" customHeight="1">
      <c r="B1368" s="4" t="s">
        <v>283</v>
      </c>
      <c r="C1368" s="4" t="s">
        <v>1001</v>
      </c>
      <c r="D1368" s="4" t="s">
        <v>1002</v>
      </c>
      <c r="E1368" s="13">
        <f t="shared" si="47"/>
        <v>500</v>
      </c>
      <c r="F1368" s="6">
        <v>275</v>
      </c>
      <c r="G1368" s="12" t="s">
        <v>159</v>
      </c>
      <c r="H1368" s="12" t="s">
        <v>1086</v>
      </c>
      <c r="I1368" s="10">
        <v>41250</v>
      </c>
      <c r="J1368" s="11">
        <v>0.3</v>
      </c>
      <c r="K1368" s="13">
        <f t="shared" si="46"/>
        <v>137500</v>
      </c>
      <c r="L1368" s="4" t="s">
        <v>31</v>
      </c>
      <c r="M1368">
        <f>_xlfn.RANK.EQ(I1368,I$6:I3862,1)</f>
        <v>428</v>
      </c>
      <c r="N1368">
        <f>_xlfn.RANK.EQ(I1368,I$6:I3862,0)</f>
        <v>2058</v>
      </c>
    </row>
    <row r="1369" spans="2:14" ht="14.25" customHeight="1">
      <c r="B1369" s="4" t="s">
        <v>283</v>
      </c>
      <c r="C1369" s="4" t="s">
        <v>1001</v>
      </c>
      <c r="D1369" s="4" t="s">
        <v>1002</v>
      </c>
      <c r="E1369" s="13">
        <f t="shared" si="47"/>
        <v>550</v>
      </c>
      <c r="F1369" s="6">
        <v>225</v>
      </c>
      <c r="G1369" s="12" t="s">
        <v>161</v>
      </c>
      <c r="H1369" s="12" t="s">
        <v>1087</v>
      </c>
      <c r="I1369" s="10">
        <v>24750</v>
      </c>
      <c r="J1369" s="11">
        <v>0.2</v>
      </c>
      <c r="K1369" s="13">
        <f t="shared" si="46"/>
        <v>123750</v>
      </c>
      <c r="L1369" s="4" t="s">
        <v>31</v>
      </c>
      <c r="M1369">
        <f>_xlfn.RANK.EQ(I1369,I$6:I3863,1)</f>
        <v>168</v>
      </c>
      <c r="N1369">
        <f>_xlfn.RANK.EQ(I1369,I$6:I3863,0)</f>
        <v>2326</v>
      </c>
    </row>
    <row r="1370" spans="2:14" ht="14.25" customHeight="1">
      <c r="B1370" s="4" t="s">
        <v>283</v>
      </c>
      <c r="C1370" s="4" t="s">
        <v>1001</v>
      </c>
      <c r="D1370" s="4" t="s">
        <v>1002</v>
      </c>
      <c r="E1370" s="13">
        <f t="shared" si="47"/>
        <v>500</v>
      </c>
      <c r="F1370" s="6">
        <v>475</v>
      </c>
      <c r="G1370" s="12" t="s">
        <v>163</v>
      </c>
      <c r="H1370" s="12" t="s">
        <v>1086</v>
      </c>
      <c r="I1370" s="10">
        <v>106875</v>
      </c>
      <c r="J1370" s="11">
        <v>0.45</v>
      </c>
      <c r="K1370" s="13">
        <f t="shared" si="46"/>
        <v>237500</v>
      </c>
      <c r="L1370" s="4" t="s">
        <v>31</v>
      </c>
      <c r="M1370">
        <f>_xlfn.RANK.EQ(I1370,I$6:I3864,1)</f>
        <v>1628</v>
      </c>
      <c r="N1370">
        <f>_xlfn.RANK.EQ(I1370,I$6:I3864,0)</f>
        <v>867</v>
      </c>
    </row>
    <row r="1371" spans="2:14" ht="14.25" customHeight="1">
      <c r="B1371" s="4" t="s">
        <v>283</v>
      </c>
      <c r="C1371" s="4" t="s">
        <v>1001</v>
      </c>
      <c r="D1371" s="4" t="s">
        <v>1002</v>
      </c>
      <c r="E1371" s="13">
        <f t="shared" si="47"/>
        <v>400</v>
      </c>
      <c r="F1371" s="6">
        <v>525</v>
      </c>
      <c r="G1371" s="12" t="s">
        <v>165</v>
      </c>
      <c r="H1371" s="12" t="s">
        <v>1087</v>
      </c>
      <c r="I1371" s="10">
        <v>63000</v>
      </c>
      <c r="J1371" s="11">
        <v>0.3</v>
      </c>
      <c r="K1371" s="13">
        <f t="shared" si="46"/>
        <v>210000</v>
      </c>
      <c r="L1371" s="4" t="s">
        <v>31</v>
      </c>
      <c r="M1371">
        <f>_xlfn.RANK.EQ(I1371,I$6:I3865,1)</f>
        <v>853</v>
      </c>
      <c r="N1371">
        <f>_xlfn.RANK.EQ(I1371,I$6:I3865,0)</f>
        <v>1616</v>
      </c>
    </row>
    <row r="1372" spans="2:14" ht="14.25" customHeight="1">
      <c r="B1372" s="4" t="s">
        <v>283</v>
      </c>
      <c r="C1372" s="4" t="s">
        <v>1001</v>
      </c>
      <c r="D1372" s="4" t="s">
        <v>1002</v>
      </c>
      <c r="E1372" s="13">
        <f t="shared" si="47"/>
        <v>500</v>
      </c>
      <c r="F1372" s="6">
        <v>425</v>
      </c>
      <c r="G1372" s="12" t="s">
        <v>167</v>
      </c>
      <c r="H1372" s="12" t="s">
        <v>1086</v>
      </c>
      <c r="I1372" s="10">
        <v>53125</v>
      </c>
      <c r="J1372" s="11">
        <v>0.25</v>
      </c>
      <c r="K1372" s="13">
        <f t="shared" si="46"/>
        <v>212500</v>
      </c>
      <c r="L1372" s="4" t="s">
        <v>31</v>
      </c>
      <c r="M1372">
        <f>_xlfn.RANK.EQ(I1372,I$6:I3866,1)</f>
        <v>664</v>
      </c>
      <c r="N1372">
        <f>_xlfn.RANK.EQ(I1372,I$6:I3866,0)</f>
        <v>1831</v>
      </c>
    </row>
    <row r="1373" spans="2:14" ht="14.25" customHeight="1">
      <c r="B1373" s="4" t="s">
        <v>283</v>
      </c>
      <c r="C1373" s="4" t="s">
        <v>1001</v>
      </c>
      <c r="D1373" s="4" t="s">
        <v>1002</v>
      </c>
      <c r="E1373" s="13">
        <f t="shared" si="47"/>
        <v>500</v>
      </c>
      <c r="F1373" s="6">
        <v>425</v>
      </c>
      <c r="G1373" s="12" t="s">
        <v>169</v>
      </c>
      <c r="H1373" s="12" t="s">
        <v>1087</v>
      </c>
      <c r="I1373" s="10">
        <v>63750</v>
      </c>
      <c r="J1373" s="11">
        <v>0.3</v>
      </c>
      <c r="K1373" s="13">
        <f t="shared" si="46"/>
        <v>212500</v>
      </c>
      <c r="L1373" s="4" t="s">
        <v>31</v>
      </c>
      <c r="M1373">
        <f>_xlfn.RANK.EQ(I1373,I$6:I3867,1)</f>
        <v>883</v>
      </c>
      <c r="N1373">
        <f>_xlfn.RANK.EQ(I1373,I$6:I3867,0)</f>
        <v>1607</v>
      </c>
    </row>
    <row r="1374" spans="2:14" ht="14.25" customHeight="1">
      <c r="B1374" s="4" t="s">
        <v>984</v>
      </c>
      <c r="C1374" s="4" t="s">
        <v>985</v>
      </c>
      <c r="D1374" s="4" t="s">
        <v>1003</v>
      </c>
      <c r="E1374" s="13">
        <f t="shared" si="47"/>
        <v>500</v>
      </c>
      <c r="F1374" s="6">
        <v>275</v>
      </c>
      <c r="G1374" s="12" t="s">
        <v>27</v>
      </c>
      <c r="H1374" s="12" t="s">
        <v>1087</v>
      </c>
      <c r="I1374" s="10">
        <v>41250</v>
      </c>
      <c r="J1374" s="11">
        <v>0.3</v>
      </c>
      <c r="K1374" s="13">
        <f t="shared" si="46"/>
        <v>137500</v>
      </c>
      <c r="L1374" s="4" t="s">
        <v>31</v>
      </c>
      <c r="M1374">
        <f>_xlfn.RANK.EQ(I1374,I$6:I3868,1)</f>
        <v>428</v>
      </c>
      <c r="N1374">
        <f>_xlfn.RANK.EQ(I1374,I$6:I3868,0)</f>
        <v>2058</v>
      </c>
    </row>
    <row r="1375" spans="2:14" ht="14.25" customHeight="1">
      <c r="B1375" s="4" t="s">
        <v>984</v>
      </c>
      <c r="C1375" s="4" t="s">
        <v>985</v>
      </c>
      <c r="D1375" s="4" t="s">
        <v>1003</v>
      </c>
      <c r="E1375" s="13">
        <f t="shared" si="47"/>
        <v>550</v>
      </c>
      <c r="F1375" s="6">
        <v>200</v>
      </c>
      <c r="G1375" s="12" t="s">
        <v>172</v>
      </c>
      <c r="H1375" s="12" t="s">
        <v>1087</v>
      </c>
      <c r="I1375" s="10">
        <v>22000</v>
      </c>
      <c r="J1375" s="11">
        <v>0.2</v>
      </c>
      <c r="K1375" s="13">
        <f t="shared" si="46"/>
        <v>110000</v>
      </c>
      <c r="L1375" s="4" t="s">
        <v>31</v>
      </c>
      <c r="M1375">
        <f>_xlfn.RANK.EQ(I1375,I$6:I3869,1)</f>
        <v>129</v>
      </c>
      <c r="N1375">
        <f>_xlfn.RANK.EQ(I1375,I$6:I3869,0)</f>
        <v>2364</v>
      </c>
    </row>
    <row r="1376" spans="2:14" ht="14.25" customHeight="1">
      <c r="B1376" s="4" t="s">
        <v>984</v>
      </c>
      <c r="C1376" s="4" t="s">
        <v>985</v>
      </c>
      <c r="D1376" s="4" t="s">
        <v>1003</v>
      </c>
      <c r="E1376" s="13">
        <f t="shared" si="47"/>
        <v>500</v>
      </c>
      <c r="F1376" s="6">
        <v>400</v>
      </c>
      <c r="G1376" s="12" t="s">
        <v>174</v>
      </c>
      <c r="H1376" s="12" t="s">
        <v>1087</v>
      </c>
      <c r="I1376" s="10">
        <v>90000</v>
      </c>
      <c r="J1376" s="11">
        <v>0.45</v>
      </c>
      <c r="K1376" s="13">
        <f t="shared" si="46"/>
        <v>200000</v>
      </c>
      <c r="L1376" s="4" t="s">
        <v>31</v>
      </c>
      <c r="M1376">
        <f>_xlfn.RANK.EQ(I1376,I$6:I3870,1)</f>
        <v>1375</v>
      </c>
      <c r="N1376">
        <f>_xlfn.RANK.EQ(I1376,I$6:I3870,0)</f>
        <v>1101</v>
      </c>
    </row>
    <row r="1377" spans="2:14" ht="14.25" customHeight="1">
      <c r="B1377" s="4" t="s">
        <v>984</v>
      </c>
      <c r="C1377" s="4" t="s">
        <v>985</v>
      </c>
      <c r="D1377" s="4" t="s">
        <v>1003</v>
      </c>
      <c r="E1377" s="13">
        <f t="shared" si="47"/>
        <v>500</v>
      </c>
      <c r="F1377" s="6">
        <v>550</v>
      </c>
      <c r="G1377" s="12" t="s">
        <v>176</v>
      </c>
      <c r="H1377" s="12" t="s">
        <v>1087</v>
      </c>
      <c r="I1377" s="10">
        <v>82500</v>
      </c>
      <c r="J1377" s="11">
        <v>0.3</v>
      </c>
      <c r="K1377" s="13">
        <f t="shared" si="46"/>
        <v>275000</v>
      </c>
      <c r="L1377" s="4" t="s">
        <v>31</v>
      </c>
      <c r="M1377">
        <f>_xlfn.RANK.EQ(I1377,I$6:I3871,1)</f>
        <v>1233</v>
      </c>
      <c r="N1377">
        <f>_xlfn.RANK.EQ(I1377,I$6:I3871,0)</f>
        <v>1252</v>
      </c>
    </row>
    <row r="1378" spans="2:14" ht="14.25" customHeight="1">
      <c r="B1378" s="4" t="s">
        <v>984</v>
      </c>
      <c r="C1378" s="4" t="s">
        <v>985</v>
      </c>
      <c r="D1378" s="4" t="s">
        <v>1003</v>
      </c>
      <c r="E1378" s="13">
        <f t="shared" si="47"/>
        <v>600</v>
      </c>
      <c r="F1378" s="6">
        <v>400</v>
      </c>
      <c r="G1378" s="12" t="s">
        <v>178</v>
      </c>
      <c r="H1378" s="12" t="s">
        <v>1087</v>
      </c>
      <c r="I1378" s="10">
        <v>60000</v>
      </c>
      <c r="J1378" s="11">
        <v>0.25</v>
      </c>
      <c r="K1378" s="13">
        <f t="shared" si="46"/>
        <v>240000</v>
      </c>
      <c r="L1378" s="4" t="s">
        <v>31</v>
      </c>
      <c r="M1378">
        <f>_xlfn.RANK.EQ(I1378,I$6:I3872,1)</f>
        <v>800</v>
      </c>
      <c r="N1378">
        <f>_xlfn.RANK.EQ(I1378,I$6:I3872,0)</f>
        <v>1678</v>
      </c>
    </row>
    <row r="1379" spans="2:14" ht="14.25" customHeight="1">
      <c r="B1379" s="4" t="s">
        <v>984</v>
      </c>
      <c r="C1379" s="4" t="s">
        <v>985</v>
      </c>
      <c r="D1379" s="4" t="s">
        <v>1003</v>
      </c>
      <c r="E1379" s="13">
        <f t="shared" si="47"/>
        <v>650</v>
      </c>
      <c r="F1379" s="6">
        <v>425</v>
      </c>
      <c r="G1379" s="12" t="s">
        <v>180</v>
      </c>
      <c r="H1379" s="12" t="s">
        <v>1087</v>
      </c>
      <c r="I1379" s="10">
        <v>82875</v>
      </c>
      <c r="J1379" s="11">
        <v>0.3</v>
      </c>
      <c r="K1379" s="13">
        <f t="shared" si="46"/>
        <v>276250</v>
      </c>
      <c r="L1379" s="4" t="s">
        <v>31</v>
      </c>
      <c r="M1379">
        <f>_xlfn.RANK.EQ(I1379,I$6:I3873,1)</f>
        <v>1254</v>
      </c>
      <c r="N1379">
        <f>_xlfn.RANK.EQ(I1379,I$6:I3873,0)</f>
        <v>1241</v>
      </c>
    </row>
    <row r="1380" spans="2:14" ht="14.25" customHeight="1">
      <c r="B1380" s="4" t="s">
        <v>984</v>
      </c>
      <c r="C1380" s="4" t="s">
        <v>985</v>
      </c>
      <c r="D1380" s="4" t="s">
        <v>1003</v>
      </c>
      <c r="E1380" s="13">
        <f t="shared" si="47"/>
        <v>600</v>
      </c>
      <c r="F1380" s="6">
        <v>325</v>
      </c>
      <c r="G1380" s="12" t="s">
        <v>182</v>
      </c>
      <c r="H1380" s="12" t="s">
        <v>1087</v>
      </c>
      <c r="I1380" s="10">
        <v>58500</v>
      </c>
      <c r="J1380" s="11">
        <v>0.3</v>
      </c>
      <c r="K1380" s="13">
        <f t="shared" si="46"/>
        <v>195000</v>
      </c>
      <c r="L1380" s="4" t="s">
        <v>31</v>
      </c>
      <c r="M1380">
        <f>_xlfn.RANK.EQ(I1380,I$6:I3874,1)</f>
        <v>774</v>
      </c>
      <c r="N1380">
        <f>_xlfn.RANK.EQ(I1380,I$6:I3874,0)</f>
        <v>1710</v>
      </c>
    </row>
    <row r="1381" spans="2:14" ht="14.25" customHeight="1">
      <c r="B1381" s="4" t="s">
        <v>984</v>
      </c>
      <c r="C1381" s="4" t="s">
        <v>985</v>
      </c>
      <c r="D1381" s="4" t="s">
        <v>1003</v>
      </c>
      <c r="E1381" s="13">
        <f t="shared" si="47"/>
        <v>650</v>
      </c>
      <c r="F1381" s="6">
        <v>175</v>
      </c>
      <c r="G1381" s="12" t="s">
        <v>143</v>
      </c>
      <c r="H1381" s="12" t="s">
        <v>1087</v>
      </c>
      <c r="I1381" s="10">
        <v>22750</v>
      </c>
      <c r="J1381" s="11">
        <v>0.2</v>
      </c>
      <c r="K1381" s="13">
        <f t="shared" si="46"/>
        <v>113750</v>
      </c>
      <c r="L1381" s="4" t="s">
        <v>31</v>
      </c>
      <c r="M1381">
        <f>_xlfn.RANK.EQ(I1381,I$6:I3875,1)</f>
        <v>140</v>
      </c>
      <c r="N1381">
        <f>_xlfn.RANK.EQ(I1381,I$6:I3875,0)</f>
        <v>2355</v>
      </c>
    </row>
    <row r="1382" spans="2:14" ht="14.25" customHeight="1">
      <c r="B1382" s="4" t="s">
        <v>984</v>
      </c>
      <c r="C1382" s="4" t="s">
        <v>985</v>
      </c>
      <c r="D1382" s="4" t="s">
        <v>1003</v>
      </c>
      <c r="E1382" s="13">
        <f t="shared" si="47"/>
        <v>600</v>
      </c>
      <c r="F1382" s="6">
        <v>375</v>
      </c>
      <c r="G1382" s="12" t="s">
        <v>185</v>
      </c>
      <c r="H1382" s="12" t="s">
        <v>1087</v>
      </c>
      <c r="I1382" s="10">
        <v>101250</v>
      </c>
      <c r="J1382" s="11">
        <v>0.45</v>
      </c>
      <c r="K1382" s="13">
        <f t="shared" si="46"/>
        <v>225000</v>
      </c>
      <c r="L1382" s="4" t="s">
        <v>31</v>
      </c>
      <c r="M1382">
        <f>_xlfn.RANK.EQ(I1382,I$6:I3876,1)</f>
        <v>1562</v>
      </c>
      <c r="N1382">
        <f>_xlfn.RANK.EQ(I1382,I$6:I3876,0)</f>
        <v>932</v>
      </c>
    </row>
    <row r="1383" spans="2:14" ht="14.25" customHeight="1">
      <c r="B1383" s="4" t="s">
        <v>984</v>
      </c>
      <c r="C1383" s="4" t="s">
        <v>985</v>
      </c>
      <c r="D1383" s="4" t="s">
        <v>1003</v>
      </c>
      <c r="E1383" s="13">
        <f t="shared" si="47"/>
        <v>650</v>
      </c>
      <c r="F1383" s="6">
        <v>550</v>
      </c>
      <c r="G1383" s="12" t="s">
        <v>187</v>
      </c>
      <c r="H1383" s="12" t="s">
        <v>1086</v>
      </c>
      <c r="I1383" s="10">
        <v>107250</v>
      </c>
      <c r="J1383" s="11">
        <v>0.3</v>
      </c>
      <c r="K1383" s="13">
        <f t="shared" si="46"/>
        <v>357500</v>
      </c>
      <c r="L1383" s="4" t="s">
        <v>31</v>
      </c>
      <c r="M1383">
        <f>_xlfn.RANK.EQ(I1383,I$6:I3877,1)</f>
        <v>1630</v>
      </c>
      <c r="N1383">
        <f>_xlfn.RANK.EQ(I1383,I$6:I3877,0)</f>
        <v>864</v>
      </c>
    </row>
    <row r="1384" spans="2:14" ht="14.25" customHeight="1">
      <c r="B1384" s="4" t="s">
        <v>984</v>
      </c>
      <c r="C1384" s="4" t="s">
        <v>985</v>
      </c>
      <c r="D1384" s="4" t="s">
        <v>1003</v>
      </c>
      <c r="E1384" s="13">
        <f t="shared" si="47"/>
        <v>700</v>
      </c>
      <c r="F1384" s="6">
        <v>350</v>
      </c>
      <c r="G1384" s="12" t="s">
        <v>189</v>
      </c>
      <c r="H1384" s="12" t="s">
        <v>1087</v>
      </c>
      <c r="I1384" s="10">
        <v>61250</v>
      </c>
      <c r="J1384" s="11">
        <v>0.25</v>
      </c>
      <c r="K1384" s="13">
        <f t="shared" si="46"/>
        <v>245000</v>
      </c>
      <c r="L1384" s="4" t="s">
        <v>31</v>
      </c>
      <c r="M1384">
        <f>_xlfn.RANK.EQ(I1384,I$6:I3878,1)</f>
        <v>826</v>
      </c>
      <c r="N1384">
        <f>_xlfn.RANK.EQ(I1384,I$6:I3878,0)</f>
        <v>1659</v>
      </c>
    </row>
    <row r="1385" spans="2:14" ht="14.25" customHeight="1">
      <c r="B1385" s="4" t="s">
        <v>984</v>
      </c>
      <c r="C1385" s="4" t="s">
        <v>985</v>
      </c>
      <c r="D1385" s="4" t="s">
        <v>1003</v>
      </c>
      <c r="E1385" s="13">
        <f t="shared" si="47"/>
        <v>700</v>
      </c>
      <c r="F1385" s="6">
        <v>400</v>
      </c>
      <c r="G1385" s="12" t="s">
        <v>191</v>
      </c>
      <c r="H1385" s="12" t="s">
        <v>1086</v>
      </c>
      <c r="I1385" s="10">
        <v>84000</v>
      </c>
      <c r="J1385" s="11">
        <v>0.3</v>
      </c>
      <c r="K1385" s="13">
        <f t="shared" si="46"/>
        <v>280000</v>
      </c>
      <c r="L1385" s="4" t="s">
        <v>31</v>
      </c>
      <c r="M1385">
        <f>_xlfn.RANK.EQ(I1385,I$6:I3879,1)</f>
        <v>1263</v>
      </c>
      <c r="N1385">
        <f>_xlfn.RANK.EQ(I1385,I$6:I3879,0)</f>
        <v>1212</v>
      </c>
    </row>
    <row r="1386" spans="2:14" ht="14.25" customHeight="1">
      <c r="B1386" s="4" t="s">
        <v>984</v>
      </c>
      <c r="C1386" s="4" t="s">
        <v>985</v>
      </c>
      <c r="D1386" s="4" t="s">
        <v>1003</v>
      </c>
      <c r="E1386" s="13">
        <f t="shared" si="47"/>
        <v>550</v>
      </c>
      <c r="F1386" s="6">
        <v>300</v>
      </c>
      <c r="G1386" s="12" t="s">
        <v>193</v>
      </c>
      <c r="H1386" s="12" t="s">
        <v>1087</v>
      </c>
      <c r="I1386" s="10">
        <v>49500</v>
      </c>
      <c r="J1386" s="11">
        <v>0.3</v>
      </c>
      <c r="K1386" s="13">
        <f t="shared" si="46"/>
        <v>165000</v>
      </c>
      <c r="L1386" s="4" t="s">
        <v>31</v>
      </c>
      <c r="M1386">
        <f>_xlfn.RANK.EQ(I1386,I$6:I3880,1)</f>
        <v>595</v>
      </c>
      <c r="N1386">
        <f>_xlfn.RANK.EQ(I1386,I$6:I3880,0)</f>
        <v>1895</v>
      </c>
    </row>
    <row r="1387" spans="2:14" ht="14.25" customHeight="1">
      <c r="B1387" s="4" t="s">
        <v>984</v>
      </c>
      <c r="C1387" s="4" t="s">
        <v>985</v>
      </c>
      <c r="D1387" s="4" t="s">
        <v>1003</v>
      </c>
      <c r="E1387" s="13">
        <f t="shared" si="47"/>
        <v>600</v>
      </c>
      <c r="F1387" s="6">
        <v>200</v>
      </c>
      <c r="G1387" s="12" t="s">
        <v>195</v>
      </c>
      <c r="H1387" s="12" t="s">
        <v>1087</v>
      </c>
      <c r="I1387" s="10">
        <v>24000</v>
      </c>
      <c r="J1387" s="11">
        <v>0.2</v>
      </c>
      <c r="K1387" s="13">
        <f t="shared" si="46"/>
        <v>120000</v>
      </c>
      <c r="L1387" s="4" t="s">
        <v>31</v>
      </c>
      <c r="M1387">
        <f>_xlfn.RANK.EQ(I1387,I$6:I3881,1)</f>
        <v>146</v>
      </c>
      <c r="N1387">
        <f>_xlfn.RANK.EQ(I1387,I$6:I3881,0)</f>
        <v>2343</v>
      </c>
    </row>
    <row r="1388" spans="2:14" ht="14.25" customHeight="1">
      <c r="B1388" s="4" t="s">
        <v>984</v>
      </c>
      <c r="C1388" s="4" t="s">
        <v>985</v>
      </c>
      <c r="D1388" s="4" t="s">
        <v>1003</v>
      </c>
      <c r="E1388" s="13">
        <f t="shared" si="47"/>
        <v>750</v>
      </c>
      <c r="F1388" s="6">
        <v>375</v>
      </c>
      <c r="G1388" s="12" t="s">
        <v>197</v>
      </c>
      <c r="H1388" s="12" t="s">
        <v>1086</v>
      </c>
      <c r="I1388" s="10">
        <v>126562.5</v>
      </c>
      <c r="J1388" s="11">
        <v>0.45</v>
      </c>
      <c r="K1388" s="13">
        <f t="shared" si="46"/>
        <v>281250</v>
      </c>
      <c r="L1388" s="4" t="s">
        <v>31</v>
      </c>
      <c r="M1388">
        <f>_xlfn.RANK.EQ(I1388,I$6:I3882,1)</f>
        <v>1848</v>
      </c>
      <c r="N1388">
        <f>_xlfn.RANK.EQ(I1388,I$6:I3882,0)</f>
        <v>648</v>
      </c>
    </row>
    <row r="1389" spans="2:14" ht="14.25" customHeight="1">
      <c r="B1389" s="4" t="s">
        <v>984</v>
      </c>
      <c r="C1389" s="4" t="s">
        <v>985</v>
      </c>
      <c r="D1389" s="4" t="s">
        <v>1003</v>
      </c>
      <c r="E1389" s="13">
        <f t="shared" si="47"/>
        <v>600</v>
      </c>
      <c r="F1389" s="6">
        <v>575</v>
      </c>
      <c r="G1389" s="12" t="s">
        <v>199</v>
      </c>
      <c r="H1389" s="12" t="s">
        <v>1087</v>
      </c>
      <c r="I1389" s="10">
        <v>103500</v>
      </c>
      <c r="J1389" s="11">
        <v>0.3</v>
      </c>
      <c r="K1389" s="13">
        <f t="shared" si="46"/>
        <v>345000</v>
      </c>
      <c r="L1389" s="4" t="s">
        <v>31</v>
      </c>
      <c r="M1389">
        <f>_xlfn.RANK.EQ(I1389,I$6:I3883,1)</f>
        <v>1578</v>
      </c>
      <c r="N1389">
        <f>_xlfn.RANK.EQ(I1389,I$6:I3883,0)</f>
        <v>915</v>
      </c>
    </row>
    <row r="1390" spans="2:14" ht="14.25" customHeight="1">
      <c r="B1390" s="4" t="s">
        <v>984</v>
      </c>
      <c r="C1390" s="4" t="s">
        <v>985</v>
      </c>
      <c r="D1390" s="4" t="s">
        <v>1003</v>
      </c>
      <c r="E1390" s="13">
        <f t="shared" si="47"/>
        <v>650</v>
      </c>
      <c r="F1390" s="6">
        <v>425</v>
      </c>
      <c r="G1390" s="12" t="s">
        <v>201</v>
      </c>
      <c r="H1390" s="12" t="s">
        <v>1086</v>
      </c>
      <c r="I1390" s="10">
        <v>69062.5</v>
      </c>
      <c r="J1390" s="11">
        <v>0.25</v>
      </c>
      <c r="K1390" s="13">
        <f t="shared" si="46"/>
        <v>276250</v>
      </c>
      <c r="L1390" s="4" t="s">
        <v>31</v>
      </c>
      <c r="M1390">
        <f>_xlfn.RANK.EQ(I1390,I$6:I3884,1)</f>
        <v>983</v>
      </c>
      <c r="N1390">
        <f>_xlfn.RANK.EQ(I1390,I$6:I3884,0)</f>
        <v>1512</v>
      </c>
    </row>
    <row r="1391" spans="2:14" ht="14.25" customHeight="1">
      <c r="B1391" s="4" t="s">
        <v>984</v>
      </c>
      <c r="C1391" s="4" t="s">
        <v>985</v>
      </c>
      <c r="D1391" s="4" t="s">
        <v>1003</v>
      </c>
      <c r="E1391" s="13">
        <f t="shared" si="47"/>
        <v>650</v>
      </c>
      <c r="F1391" s="6">
        <v>425</v>
      </c>
      <c r="G1391" s="12" t="s">
        <v>203</v>
      </c>
      <c r="H1391" s="12" t="s">
        <v>1087</v>
      </c>
      <c r="I1391" s="10">
        <v>82875</v>
      </c>
      <c r="J1391" s="11">
        <v>0.3</v>
      </c>
      <c r="K1391" s="13">
        <f t="shared" si="46"/>
        <v>276250</v>
      </c>
      <c r="L1391" s="4" t="s">
        <v>31</v>
      </c>
      <c r="M1391">
        <f>_xlfn.RANK.EQ(I1391,I$6:I3885,1)</f>
        <v>1254</v>
      </c>
      <c r="N1391">
        <f>_xlfn.RANK.EQ(I1391,I$6:I3885,0)</f>
        <v>1241</v>
      </c>
    </row>
    <row r="1392" spans="2:14" ht="14.25" customHeight="1">
      <c r="B1392" s="4" t="s">
        <v>984</v>
      </c>
      <c r="C1392" s="4" t="s">
        <v>985</v>
      </c>
      <c r="D1392" s="4" t="s">
        <v>1003</v>
      </c>
      <c r="E1392" s="13">
        <f t="shared" si="47"/>
        <v>600</v>
      </c>
      <c r="F1392" s="6">
        <v>325</v>
      </c>
      <c r="G1392" s="12" t="s">
        <v>205</v>
      </c>
      <c r="H1392" s="12" t="s">
        <v>1087</v>
      </c>
      <c r="I1392" s="10">
        <v>58500</v>
      </c>
      <c r="J1392" s="11">
        <v>0.3</v>
      </c>
      <c r="K1392" s="13">
        <f t="shared" si="46"/>
        <v>195000</v>
      </c>
      <c r="L1392" s="4" t="s">
        <v>31</v>
      </c>
      <c r="M1392">
        <f>_xlfn.RANK.EQ(I1392,I$6:I3886,1)</f>
        <v>774</v>
      </c>
      <c r="N1392">
        <f>_xlfn.RANK.EQ(I1392,I$6:I3886,0)</f>
        <v>1710</v>
      </c>
    </row>
    <row r="1393" spans="2:14" ht="14.25" customHeight="1">
      <c r="B1393" s="4" t="s">
        <v>984</v>
      </c>
      <c r="C1393" s="4" t="s">
        <v>985</v>
      </c>
      <c r="D1393" s="4" t="s">
        <v>1003</v>
      </c>
      <c r="E1393" s="13">
        <f t="shared" si="47"/>
        <v>550</v>
      </c>
      <c r="F1393" s="6">
        <v>225</v>
      </c>
      <c r="G1393" s="12" t="s">
        <v>207</v>
      </c>
      <c r="H1393" s="12" t="s">
        <v>1087</v>
      </c>
      <c r="I1393" s="10">
        <v>24750</v>
      </c>
      <c r="J1393" s="11">
        <v>0.2</v>
      </c>
      <c r="K1393" s="13">
        <f t="shared" si="46"/>
        <v>123750</v>
      </c>
      <c r="L1393" s="4" t="s">
        <v>31</v>
      </c>
      <c r="M1393">
        <f>_xlfn.RANK.EQ(I1393,I$6:I3887,1)</f>
        <v>168</v>
      </c>
      <c r="N1393">
        <f>_xlfn.RANK.EQ(I1393,I$6:I3887,0)</f>
        <v>2326</v>
      </c>
    </row>
    <row r="1394" spans="2:14" ht="14.25" customHeight="1">
      <c r="B1394" s="4" t="s">
        <v>984</v>
      </c>
      <c r="C1394" s="4" t="s">
        <v>985</v>
      </c>
      <c r="D1394" s="4" t="s">
        <v>1003</v>
      </c>
      <c r="E1394" s="13">
        <f t="shared" si="47"/>
        <v>700</v>
      </c>
      <c r="F1394" s="6">
        <v>575</v>
      </c>
      <c r="G1394" s="12" t="s">
        <v>209</v>
      </c>
      <c r="H1394" s="12" t="s">
        <v>1087</v>
      </c>
      <c r="I1394" s="10">
        <v>181125</v>
      </c>
      <c r="J1394" s="11">
        <v>0.45</v>
      </c>
      <c r="K1394" s="13">
        <f t="shared" si="46"/>
        <v>402500</v>
      </c>
      <c r="L1394" s="4" t="s">
        <v>31</v>
      </c>
      <c r="M1394">
        <f>_xlfn.RANK.EQ(I1394,I$6:I3888,1)</f>
        <v>2241</v>
      </c>
      <c r="N1394">
        <f>_xlfn.RANK.EQ(I1394,I$6:I3888,0)</f>
        <v>254</v>
      </c>
    </row>
    <row r="1395" spans="2:14" ht="14.25" customHeight="1">
      <c r="B1395" s="4" t="s">
        <v>984</v>
      </c>
      <c r="C1395" s="4" t="s">
        <v>985</v>
      </c>
      <c r="D1395" s="4" t="s">
        <v>1003</v>
      </c>
      <c r="E1395" s="13">
        <f t="shared" si="47"/>
        <v>650</v>
      </c>
      <c r="F1395" s="6">
        <v>825</v>
      </c>
      <c r="G1395" s="12" t="s">
        <v>211</v>
      </c>
      <c r="H1395" s="12" t="s">
        <v>1086</v>
      </c>
      <c r="I1395" s="10">
        <v>160875</v>
      </c>
      <c r="J1395" s="11">
        <v>0.3</v>
      </c>
      <c r="K1395" s="13">
        <f t="shared" si="46"/>
        <v>536250</v>
      </c>
      <c r="L1395" s="4" t="s">
        <v>31</v>
      </c>
      <c r="M1395">
        <f>_xlfn.RANK.EQ(I1395,I$6:I3889,1)</f>
        <v>2124</v>
      </c>
      <c r="N1395">
        <f>_xlfn.RANK.EQ(I1395,I$6:I3889,0)</f>
        <v>369</v>
      </c>
    </row>
    <row r="1396" spans="2:14" ht="14.25" customHeight="1">
      <c r="B1396" s="4" t="s">
        <v>984</v>
      </c>
      <c r="C1396" s="4" t="s">
        <v>985</v>
      </c>
      <c r="D1396" s="4" t="s">
        <v>1003</v>
      </c>
      <c r="E1396" s="13">
        <f t="shared" si="47"/>
        <v>700</v>
      </c>
      <c r="F1396" s="6">
        <v>700</v>
      </c>
      <c r="G1396" s="12" t="s">
        <v>213</v>
      </c>
      <c r="H1396" s="12" t="s">
        <v>1087</v>
      </c>
      <c r="I1396" s="10">
        <v>122500</v>
      </c>
      <c r="J1396" s="11">
        <v>0.25</v>
      </c>
      <c r="K1396" s="13">
        <f t="shared" si="46"/>
        <v>490000</v>
      </c>
      <c r="L1396" s="4" t="s">
        <v>16</v>
      </c>
      <c r="M1396">
        <f>_xlfn.RANK.EQ(I1396,I$6:I3890,1)</f>
        <v>1795</v>
      </c>
      <c r="N1396">
        <f>_xlfn.RANK.EQ(I1396,I$6:I3890,0)</f>
        <v>693</v>
      </c>
    </row>
    <row r="1397" spans="2:14" ht="14.25" customHeight="1">
      <c r="B1397" s="4" t="s">
        <v>984</v>
      </c>
      <c r="C1397" s="4" t="s">
        <v>985</v>
      </c>
      <c r="D1397" s="4" t="s">
        <v>1003</v>
      </c>
      <c r="E1397" s="13">
        <f t="shared" si="47"/>
        <v>850</v>
      </c>
      <c r="F1397" s="6">
        <v>700</v>
      </c>
      <c r="G1397" s="12" t="s">
        <v>215</v>
      </c>
      <c r="H1397" s="12" t="s">
        <v>1087</v>
      </c>
      <c r="I1397" s="10">
        <v>178500</v>
      </c>
      <c r="J1397" s="11">
        <v>0.3</v>
      </c>
      <c r="K1397" s="13">
        <f t="shared" si="46"/>
        <v>595000</v>
      </c>
      <c r="L1397" s="4" t="s">
        <v>16</v>
      </c>
      <c r="M1397">
        <f>_xlfn.RANK.EQ(I1397,I$6:I3891,1)</f>
        <v>2224</v>
      </c>
      <c r="N1397">
        <f>_xlfn.RANK.EQ(I1397,I$6:I3891,0)</f>
        <v>271</v>
      </c>
    </row>
    <row r="1398" spans="2:14" ht="14.25" customHeight="1">
      <c r="B1398" s="4" t="s">
        <v>984</v>
      </c>
      <c r="C1398" s="4" t="s">
        <v>985</v>
      </c>
      <c r="D1398" s="4" t="s">
        <v>1003</v>
      </c>
      <c r="E1398" s="13">
        <f t="shared" si="47"/>
        <v>850</v>
      </c>
      <c r="F1398" s="6">
        <v>575</v>
      </c>
      <c r="G1398" s="12" t="s">
        <v>217</v>
      </c>
      <c r="H1398" s="12" t="s">
        <v>1087</v>
      </c>
      <c r="I1398" s="10">
        <v>146625</v>
      </c>
      <c r="J1398" s="11">
        <v>0.3</v>
      </c>
      <c r="K1398" s="13">
        <f t="shared" si="46"/>
        <v>488750</v>
      </c>
      <c r="L1398" s="4" t="s">
        <v>16</v>
      </c>
      <c r="M1398">
        <f>_xlfn.RANK.EQ(I1398,I$6:I3892,1)</f>
        <v>2015</v>
      </c>
      <c r="N1398">
        <f>_xlfn.RANK.EQ(I1398,I$6:I3892,0)</f>
        <v>479</v>
      </c>
    </row>
    <row r="1399" spans="2:14" ht="14.25" customHeight="1">
      <c r="B1399" s="4" t="s">
        <v>984</v>
      </c>
      <c r="C1399" s="4" t="s">
        <v>985</v>
      </c>
      <c r="D1399" s="4" t="s">
        <v>1003</v>
      </c>
      <c r="E1399" s="13">
        <f t="shared" si="47"/>
        <v>950</v>
      </c>
      <c r="F1399" s="6">
        <v>450</v>
      </c>
      <c r="G1399" s="12" t="s">
        <v>213</v>
      </c>
      <c r="H1399" s="12" t="s">
        <v>1087</v>
      </c>
      <c r="I1399" s="10">
        <v>85500</v>
      </c>
      <c r="J1399" s="11">
        <v>0.2</v>
      </c>
      <c r="K1399" s="13">
        <f t="shared" si="46"/>
        <v>427500</v>
      </c>
      <c r="L1399" s="4" t="s">
        <v>16</v>
      </c>
      <c r="M1399">
        <f>_xlfn.RANK.EQ(I1399,I$6:I3893,1)</f>
        <v>1299</v>
      </c>
      <c r="N1399">
        <f>_xlfn.RANK.EQ(I1399,I$6:I3893,0)</f>
        <v>1192</v>
      </c>
    </row>
    <row r="1400" spans="2:14" ht="14.25" customHeight="1">
      <c r="B1400" s="4" t="s">
        <v>984</v>
      </c>
      <c r="C1400" s="4" t="s">
        <v>985</v>
      </c>
      <c r="D1400" s="4" t="s">
        <v>1003</v>
      </c>
      <c r="E1400" s="13">
        <f t="shared" si="47"/>
        <v>1100</v>
      </c>
      <c r="F1400" s="6">
        <v>750</v>
      </c>
      <c r="G1400" s="12" t="s">
        <v>220</v>
      </c>
      <c r="H1400" s="12" t="s">
        <v>1086</v>
      </c>
      <c r="I1400" s="10">
        <v>371250</v>
      </c>
      <c r="J1400" s="11">
        <v>0.45</v>
      </c>
      <c r="K1400" s="13">
        <f t="shared" si="46"/>
        <v>825000</v>
      </c>
      <c r="L1400" s="4" t="s">
        <v>16</v>
      </c>
      <c r="M1400">
        <f>_xlfn.RANK.EQ(I1400,I$6:I3894,1)</f>
        <v>2490</v>
      </c>
      <c r="N1400">
        <f>_xlfn.RANK.EQ(I1400,I$6:I3894,0)</f>
        <v>6</v>
      </c>
    </row>
    <row r="1401" spans="2:14" ht="14.25" customHeight="1">
      <c r="B1401" s="4" t="s">
        <v>984</v>
      </c>
      <c r="C1401" s="4" t="s">
        <v>985</v>
      </c>
      <c r="D1401" s="4" t="s">
        <v>1003</v>
      </c>
      <c r="E1401" s="13">
        <f t="shared" si="47"/>
        <v>900</v>
      </c>
      <c r="F1401" s="6">
        <v>900</v>
      </c>
      <c r="G1401" s="12" t="s">
        <v>222</v>
      </c>
      <c r="H1401" s="12" t="s">
        <v>1086</v>
      </c>
      <c r="I1401" s="10">
        <v>243000</v>
      </c>
      <c r="J1401" s="11">
        <v>0.3</v>
      </c>
      <c r="K1401" s="13">
        <f t="shared" si="46"/>
        <v>810000</v>
      </c>
      <c r="L1401" s="4" t="s">
        <v>16</v>
      </c>
      <c r="M1401">
        <f>_xlfn.RANK.EQ(I1401,I$6:I3895,1)</f>
        <v>2401</v>
      </c>
      <c r="N1401">
        <f>_xlfn.RANK.EQ(I1401,I$6:I3895,0)</f>
        <v>94</v>
      </c>
    </row>
    <row r="1402" spans="2:14" ht="14.25" customHeight="1">
      <c r="B1402" s="4" t="s">
        <v>984</v>
      </c>
      <c r="C1402" s="4" t="s">
        <v>985</v>
      </c>
      <c r="D1402" s="4" t="s">
        <v>1003</v>
      </c>
      <c r="E1402" s="13">
        <f t="shared" si="47"/>
        <v>950</v>
      </c>
      <c r="F1402" s="6">
        <v>750</v>
      </c>
      <c r="G1402" s="12" t="s">
        <v>224</v>
      </c>
      <c r="H1402" s="12" t="s">
        <v>1087</v>
      </c>
      <c r="I1402" s="10">
        <v>178125</v>
      </c>
      <c r="J1402" s="11">
        <v>0.25</v>
      </c>
      <c r="K1402" s="13">
        <f t="shared" si="46"/>
        <v>712500</v>
      </c>
      <c r="L1402" s="4" t="s">
        <v>16</v>
      </c>
      <c r="M1402">
        <f>_xlfn.RANK.EQ(I1402,I$6:I3896,1)</f>
        <v>2223</v>
      </c>
      <c r="N1402">
        <f>_xlfn.RANK.EQ(I1402,I$6:I3896,0)</f>
        <v>273</v>
      </c>
    </row>
    <row r="1403" spans="2:14" ht="14.25" customHeight="1">
      <c r="B1403" s="4" t="s">
        <v>984</v>
      </c>
      <c r="C1403" s="4" t="s">
        <v>985</v>
      </c>
      <c r="D1403" s="4" t="s">
        <v>1003</v>
      </c>
      <c r="E1403" s="13">
        <f t="shared" si="47"/>
        <v>950</v>
      </c>
      <c r="F1403" s="6">
        <v>700</v>
      </c>
      <c r="G1403" s="12" t="s">
        <v>83</v>
      </c>
      <c r="H1403" s="12" t="s">
        <v>1086</v>
      </c>
      <c r="I1403" s="10">
        <v>199500</v>
      </c>
      <c r="J1403" s="11">
        <v>0.3</v>
      </c>
      <c r="K1403" s="13">
        <f t="shared" si="46"/>
        <v>665000</v>
      </c>
      <c r="L1403" s="4" t="s">
        <v>16</v>
      </c>
      <c r="M1403">
        <f>_xlfn.RANK.EQ(I1403,I$6:I3897,1)</f>
        <v>2311</v>
      </c>
      <c r="N1403">
        <f>_xlfn.RANK.EQ(I1403,I$6:I3897,0)</f>
        <v>184</v>
      </c>
    </row>
    <row r="1404" spans="2:14" ht="14.25" customHeight="1">
      <c r="B1404" s="4" t="s">
        <v>984</v>
      </c>
      <c r="C1404" s="4" t="s">
        <v>985</v>
      </c>
      <c r="D1404" s="4" t="s">
        <v>1003</v>
      </c>
      <c r="E1404" s="13">
        <f t="shared" si="47"/>
        <v>900</v>
      </c>
      <c r="F1404" s="6">
        <v>600</v>
      </c>
      <c r="G1404" s="12" t="s">
        <v>37</v>
      </c>
      <c r="H1404" s="12" t="s">
        <v>1086</v>
      </c>
      <c r="I1404" s="10">
        <v>162000</v>
      </c>
      <c r="J1404" s="11">
        <v>0.3</v>
      </c>
      <c r="K1404" s="13">
        <f t="shared" si="46"/>
        <v>540000</v>
      </c>
      <c r="L1404" s="4" t="s">
        <v>16</v>
      </c>
      <c r="M1404">
        <f>_xlfn.RANK.EQ(I1404,I$6:I3898,1)</f>
        <v>2131</v>
      </c>
      <c r="N1404">
        <f>_xlfn.RANK.EQ(I1404,I$6:I3898,0)</f>
        <v>355</v>
      </c>
    </row>
    <row r="1405" spans="2:14" ht="14.25" customHeight="1">
      <c r="B1405" s="4" t="s">
        <v>984</v>
      </c>
      <c r="C1405" s="4" t="s">
        <v>985</v>
      </c>
      <c r="D1405" s="4" t="s">
        <v>1003</v>
      </c>
      <c r="E1405" s="13">
        <f t="shared" si="47"/>
        <v>950</v>
      </c>
      <c r="F1405" s="6">
        <v>650</v>
      </c>
      <c r="G1405" s="12" t="s">
        <v>228</v>
      </c>
      <c r="H1405" s="12" t="s">
        <v>1087</v>
      </c>
      <c r="I1405" s="10">
        <v>123500</v>
      </c>
      <c r="J1405" s="11">
        <v>0.2</v>
      </c>
      <c r="K1405" s="13">
        <f t="shared" si="46"/>
        <v>617500</v>
      </c>
      <c r="L1405" s="4" t="s">
        <v>16</v>
      </c>
      <c r="M1405">
        <f>_xlfn.RANK.EQ(I1405,I$6:I3899,1)</f>
        <v>1804</v>
      </c>
      <c r="N1405">
        <f>_xlfn.RANK.EQ(I1405,I$6:I3899,0)</f>
        <v>690</v>
      </c>
    </row>
    <row r="1406" spans="2:14" ht="14.25" customHeight="1">
      <c r="B1406" s="4" t="s">
        <v>984</v>
      </c>
      <c r="C1406" s="4" t="s">
        <v>985</v>
      </c>
      <c r="D1406" s="4" t="s">
        <v>1003</v>
      </c>
      <c r="E1406" s="13">
        <f t="shared" si="47"/>
        <v>1100</v>
      </c>
      <c r="F1406" s="6">
        <v>650</v>
      </c>
      <c r="G1406" s="12" t="s">
        <v>230</v>
      </c>
      <c r="H1406" s="12" t="s">
        <v>1087</v>
      </c>
      <c r="I1406" s="10">
        <v>321750</v>
      </c>
      <c r="J1406" s="11">
        <v>0.45</v>
      </c>
      <c r="K1406" s="13">
        <f t="shared" si="46"/>
        <v>715000</v>
      </c>
      <c r="L1406" s="4" t="s">
        <v>16</v>
      </c>
      <c r="M1406">
        <f>_xlfn.RANK.EQ(I1406,I$6:I3900,1)</f>
        <v>2474</v>
      </c>
      <c r="N1406">
        <f>_xlfn.RANK.EQ(I1406,I$6:I3900,0)</f>
        <v>22</v>
      </c>
    </row>
    <row r="1407" spans="2:14" ht="14.25" customHeight="1">
      <c r="B1407" s="4" t="s">
        <v>984</v>
      </c>
      <c r="C1407" s="4" t="s">
        <v>985</v>
      </c>
      <c r="D1407" s="4" t="s">
        <v>1003</v>
      </c>
      <c r="E1407" s="13">
        <f t="shared" si="47"/>
        <v>950</v>
      </c>
      <c r="F1407" s="6">
        <v>850</v>
      </c>
      <c r="G1407" s="12" t="s">
        <v>232</v>
      </c>
      <c r="H1407" s="12" t="s">
        <v>1087</v>
      </c>
      <c r="I1407" s="10">
        <v>242250</v>
      </c>
      <c r="J1407" s="11">
        <v>0.3</v>
      </c>
      <c r="K1407" s="13">
        <f t="shared" si="46"/>
        <v>807500</v>
      </c>
      <c r="L1407" s="4" t="s">
        <v>16</v>
      </c>
      <c r="M1407">
        <f>_xlfn.RANK.EQ(I1407,I$6:I3901,1)</f>
        <v>2400</v>
      </c>
      <c r="N1407">
        <f>_xlfn.RANK.EQ(I1407,I$6:I3901,0)</f>
        <v>96</v>
      </c>
    </row>
    <row r="1408" spans="2:14" ht="14.25" customHeight="1">
      <c r="B1408" s="4" t="s">
        <v>984</v>
      </c>
      <c r="C1408" s="4" t="s">
        <v>985</v>
      </c>
      <c r="D1408" s="4" t="s">
        <v>1003</v>
      </c>
      <c r="E1408" s="13">
        <f t="shared" si="47"/>
        <v>850</v>
      </c>
      <c r="F1408" s="6">
        <v>825</v>
      </c>
      <c r="G1408" s="12" t="s">
        <v>234</v>
      </c>
      <c r="H1408" s="12" t="s">
        <v>1087</v>
      </c>
      <c r="I1408" s="10">
        <v>175312.5</v>
      </c>
      <c r="J1408" s="11">
        <v>0.25</v>
      </c>
      <c r="K1408" s="13">
        <f t="shared" si="46"/>
        <v>701250</v>
      </c>
      <c r="L1408" s="4" t="s">
        <v>16</v>
      </c>
      <c r="M1408">
        <f>_xlfn.RANK.EQ(I1408,I$6:I3902,1)</f>
        <v>2212</v>
      </c>
      <c r="N1408">
        <f>_xlfn.RANK.EQ(I1408,I$6:I3902,0)</f>
        <v>283</v>
      </c>
    </row>
    <row r="1409" spans="2:14" ht="14.25" customHeight="1">
      <c r="B1409" s="4" t="s">
        <v>984</v>
      </c>
      <c r="C1409" s="4" t="s">
        <v>985</v>
      </c>
      <c r="D1409" s="4" t="s">
        <v>1003</v>
      </c>
      <c r="E1409" s="13">
        <f t="shared" si="47"/>
        <v>800</v>
      </c>
      <c r="F1409" s="6">
        <v>700</v>
      </c>
      <c r="G1409" s="12" t="s">
        <v>236</v>
      </c>
      <c r="H1409" s="12" t="s">
        <v>1087</v>
      </c>
      <c r="I1409" s="10">
        <v>168000</v>
      </c>
      <c r="J1409" s="11">
        <v>0.3</v>
      </c>
      <c r="K1409" s="13">
        <f t="shared" si="46"/>
        <v>560000</v>
      </c>
      <c r="L1409" s="4" t="s">
        <v>16</v>
      </c>
      <c r="M1409">
        <f>_xlfn.RANK.EQ(I1409,I$6:I3903,1)</f>
        <v>2167</v>
      </c>
      <c r="N1409">
        <f>_xlfn.RANK.EQ(I1409,I$6:I3903,0)</f>
        <v>327</v>
      </c>
    </row>
    <row r="1410" spans="2:14" ht="14.25" customHeight="1">
      <c r="B1410" s="4" t="s">
        <v>984</v>
      </c>
      <c r="C1410" s="4" t="s">
        <v>985</v>
      </c>
      <c r="D1410" s="4" t="s">
        <v>1003</v>
      </c>
      <c r="E1410" s="13">
        <f t="shared" si="47"/>
        <v>800</v>
      </c>
      <c r="F1410" s="6">
        <v>475</v>
      </c>
      <c r="G1410" s="12" t="s">
        <v>238</v>
      </c>
      <c r="H1410" s="12" t="s">
        <v>1086</v>
      </c>
      <c r="I1410" s="10">
        <v>114000</v>
      </c>
      <c r="J1410" s="11">
        <v>0.3</v>
      </c>
      <c r="K1410" s="13">
        <f t="shared" si="46"/>
        <v>380000</v>
      </c>
      <c r="L1410" s="4" t="s">
        <v>16</v>
      </c>
      <c r="M1410">
        <f>_xlfn.RANK.EQ(I1410,I$6:I3904,1)</f>
        <v>1707</v>
      </c>
      <c r="N1410">
        <f>_xlfn.RANK.EQ(I1410,I$6:I3904,0)</f>
        <v>788</v>
      </c>
    </row>
    <row r="1411" spans="2:14" ht="14.25" customHeight="1">
      <c r="B1411" s="4" t="s">
        <v>984</v>
      </c>
      <c r="C1411" s="4" t="s">
        <v>985</v>
      </c>
      <c r="D1411" s="4" t="s">
        <v>1003</v>
      </c>
      <c r="E1411" s="13">
        <f t="shared" si="47"/>
        <v>800</v>
      </c>
      <c r="F1411" s="6">
        <v>475</v>
      </c>
      <c r="G1411" s="12" t="s">
        <v>240</v>
      </c>
      <c r="H1411" s="12" t="s">
        <v>1087</v>
      </c>
      <c r="I1411" s="10">
        <v>76000</v>
      </c>
      <c r="J1411" s="11">
        <v>0.2</v>
      </c>
      <c r="K1411" s="13">
        <f t="shared" si="46"/>
        <v>380000</v>
      </c>
      <c r="L1411" s="4" t="s">
        <v>16</v>
      </c>
      <c r="M1411">
        <f>_xlfn.RANK.EQ(I1411,I$6:I3905,1)</f>
        <v>1107</v>
      </c>
      <c r="N1411">
        <f>_xlfn.RANK.EQ(I1411,I$6:I3905,0)</f>
        <v>1388</v>
      </c>
    </row>
    <row r="1412" spans="2:14" ht="14.25" customHeight="1">
      <c r="B1412" s="4" t="s">
        <v>984</v>
      </c>
      <c r="C1412" s="4" t="s">
        <v>985</v>
      </c>
      <c r="D1412" s="4" t="s">
        <v>1003</v>
      </c>
      <c r="E1412" s="13">
        <f t="shared" si="47"/>
        <v>850</v>
      </c>
      <c r="F1412" s="6">
        <v>300</v>
      </c>
      <c r="G1412" s="12" t="s">
        <v>242</v>
      </c>
      <c r="H1412" s="12" t="s">
        <v>1087</v>
      </c>
      <c r="I1412" s="10">
        <v>114750</v>
      </c>
      <c r="J1412" s="11">
        <v>0.45</v>
      </c>
      <c r="K1412" s="13">
        <f t="shared" si="46"/>
        <v>255000</v>
      </c>
      <c r="L1412" s="4" t="s">
        <v>16</v>
      </c>
      <c r="M1412">
        <f>_xlfn.RANK.EQ(I1412,I$6:I3906,1)</f>
        <v>1710</v>
      </c>
      <c r="N1412">
        <f>_xlfn.RANK.EQ(I1412,I$6:I3906,0)</f>
        <v>786</v>
      </c>
    </row>
    <row r="1413" spans="2:14" ht="14.25" customHeight="1">
      <c r="B1413" s="4" t="s">
        <v>984</v>
      </c>
      <c r="C1413" s="4" t="s">
        <v>985</v>
      </c>
      <c r="D1413" s="4" t="s">
        <v>1003</v>
      </c>
      <c r="E1413" s="13">
        <f t="shared" si="47"/>
        <v>600</v>
      </c>
      <c r="F1413" s="6">
        <v>500</v>
      </c>
      <c r="G1413" s="12" t="s">
        <v>244</v>
      </c>
      <c r="H1413" s="12" t="s">
        <v>1087</v>
      </c>
      <c r="I1413" s="10">
        <v>90000</v>
      </c>
      <c r="J1413" s="11">
        <v>0.3</v>
      </c>
      <c r="K1413" s="13">
        <f t="shared" si="46"/>
        <v>300000</v>
      </c>
      <c r="L1413" s="4" t="s">
        <v>16</v>
      </c>
      <c r="M1413">
        <f>_xlfn.RANK.EQ(I1413,I$6:I3907,1)</f>
        <v>1375</v>
      </c>
      <c r="N1413">
        <f>_xlfn.RANK.EQ(I1413,I$6:I3907,0)</f>
        <v>1101</v>
      </c>
    </row>
    <row r="1414" spans="2:14" ht="14.25" customHeight="1">
      <c r="B1414" s="4" t="s">
        <v>984</v>
      </c>
      <c r="C1414" s="4" t="s">
        <v>985</v>
      </c>
      <c r="D1414" s="4" t="s">
        <v>1003</v>
      </c>
      <c r="E1414" s="13">
        <f t="shared" si="47"/>
        <v>650</v>
      </c>
      <c r="F1414" s="6">
        <v>500</v>
      </c>
      <c r="G1414" s="12" t="s">
        <v>246</v>
      </c>
      <c r="H1414" s="12" t="s">
        <v>1087</v>
      </c>
      <c r="I1414" s="10">
        <v>81250</v>
      </c>
      <c r="J1414" s="11">
        <v>0.25</v>
      </c>
      <c r="K1414" s="13">
        <f t="shared" si="46"/>
        <v>325000</v>
      </c>
      <c r="L1414" s="4" t="s">
        <v>16</v>
      </c>
      <c r="M1414">
        <f>_xlfn.RANK.EQ(I1414,I$6:I3908,1)</f>
        <v>1218</v>
      </c>
      <c r="N1414">
        <f>_xlfn.RANK.EQ(I1414,I$6:I3908,0)</f>
        <v>1272</v>
      </c>
    </row>
    <row r="1415" spans="2:14" ht="14.25" customHeight="1">
      <c r="B1415" s="4" t="s">
        <v>984</v>
      </c>
      <c r="C1415" s="4" t="s">
        <v>985</v>
      </c>
      <c r="D1415" s="4" t="s">
        <v>1003</v>
      </c>
      <c r="E1415" s="13">
        <f t="shared" si="47"/>
        <v>600</v>
      </c>
      <c r="F1415" s="6">
        <v>300</v>
      </c>
      <c r="G1415" s="12" t="s">
        <v>248</v>
      </c>
      <c r="H1415" s="12" t="s">
        <v>1087</v>
      </c>
      <c r="I1415" s="10">
        <v>54000</v>
      </c>
      <c r="J1415" s="11">
        <v>0.3</v>
      </c>
      <c r="K1415" s="13">
        <f t="shared" ref="K1415:K1478" si="48">I1415/J1415</f>
        <v>180000</v>
      </c>
      <c r="L1415" s="4" t="s">
        <v>16</v>
      </c>
      <c r="M1415">
        <f>_xlfn.RANK.EQ(I1415,I$6:I3909,1)</f>
        <v>669</v>
      </c>
      <c r="N1415">
        <f>_xlfn.RANK.EQ(I1415,I$6:I3909,0)</f>
        <v>1811</v>
      </c>
    </row>
    <row r="1416" spans="2:14" ht="14.25" customHeight="1">
      <c r="B1416" s="4" t="s">
        <v>984</v>
      </c>
      <c r="C1416" s="4" t="s">
        <v>985</v>
      </c>
      <c r="D1416" s="4" t="s">
        <v>1003</v>
      </c>
      <c r="E1416" s="13">
        <f t="shared" ref="E1416:E1479" si="49">K1416/F1416</f>
        <v>600</v>
      </c>
      <c r="F1416" s="6">
        <v>250</v>
      </c>
      <c r="G1416" s="12" t="s">
        <v>250</v>
      </c>
      <c r="H1416" s="12" t="s">
        <v>1086</v>
      </c>
      <c r="I1416" s="10">
        <v>45000</v>
      </c>
      <c r="J1416" s="11">
        <v>0.3</v>
      </c>
      <c r="K1416" s="13">
        <f t="shared" si="48"/>
        <v>150000</v>
      </c>
      <c r="L1416" s="4" t="s">
        <v>16</v>
      </c>
      <c r="M1416">
        <f>_xlfn.RANK.EQ(I1416,I$6:I3910,1)</f>
        <v>499</v>
      </c>
      <c r="N1416">
        <f>_xlfn.RANK.EQ(I1416,I$6:I3910,0)</f>
        <v>1976</v>
      </c>
    </row>
    <row r="1417" spans="2:14" ht="14.25" customHeight="1">
      <c r="B1417" s="4" t="s">
        <v>984</v>
      </c>
      <c r="C1417" s="4" t="s">
        <v>985</v>
      </c>
      <c r="D1417" s="4" t="s">
        <v>1003</v>
      </c>
      <c r="E1417" s="13">
        <f t="shared" si="49"/>
        <v>700</v>
      </c>
      <c r="F1417" s="6">
        <v>275</v>
      </c>
      <c r="G1417" s="12" t="s">
        <v>252</v>
      </c>
      <c r="H1417" s="12" t="s">
        <v>1086</v>
      </c>
      <c r="I1417" s="10">
        <v>38500</v>
      </c>
      <c r="J1417" s="11">
        <v>0.2</v>
      </c>
      <c r="K1417" s="13">
        <f t="shared" si="48"/>
        <v>192500</v>
      </c>
      <c r="L1417" s="4" t="s">
        <v>16</v>
      </c>
      <c r="M1417">
        <f>_xlfn.RANK.EQ(I1417,I$6:I3911,1)</f>
        <v>382</v>
      </c>
      <c r="N1417">
        <f>_xlfn.RANK.EQ(I1417,I$6:I3911,0)</f>
        <v>2107</v>
      </c>
    </row>
    <row r="1418" spans="2:14" ht="14.25" customHeight="1">
      <c r="B1418" s="4" t="s">
        <v>984</v>
      </c>
      <c r="C1418" s="4" t="s">
        <v>985</v>
      </c>
      <c r="D1418" s="4" t="s">
        <v>1003</v>
      </c>
      <c r="E1418" s="13">
        <f t="shared" si="49"/>
        <v>550</v>
      </c>
      <c r="F1418" s="6">
        <v>300</v>
      </c>
      <c r="G1418" s="12" t="s">
        <v>254</v>
      </c>
      <c r="H1418" s="12" t="s">
        <v>1086</v>
      </c>
      <c r="I1418" s="10">
        <v>74250</v>
      </c>
      <c r="J1418" s="11">
        <v>0.45</v>
      </c>
      <c r="K1418" s="13">
        <f t="shared" si="48"/>
        <v>165000</v>
      </c>
      <c r="L1418" s="4" t="s">
        <v>16</v>
      </c>
      <c r="M1418">
        <f>_xlfn.RANK.EQ(I1418,I$6:I3912,1)</f>
        <v>1067</v>
      </c>
      <c r="N1418">
        <f>_xlfn.RANK.EQ(I1418,I$6:I3912,0)</f>
        <v>1425</v>
      </c>
    </row>
    <row r="1419" spans="2:14" ht="14.25" customHeight="1">
      <c r="B1419" s="4" t="s">
        <v>984</v>
      </c>
      <c r="C1419" s="4" t="s">
        <v>985</v>
      </c>
      <c r="D1419" s="4" t="s">
        <v>1003</v>
      </c>
      <c r="E1419" s="13">
        <f t="shared" si="49"/>
        <v>500</v>
      </c>
      <c r="F1419" s="6">
        <v>400</v>
      </c>
      <c r="G1419" s="12" t="s">
        <v>99</v>
      </c>
      <c r="H1419" s="12" t="s">
        <v>1087</v>
      </c>
      <c r="I1419" s="10">
        <v>60000</v>
      </c>
      <c r="J1419" s="11">
        <v>0.3</v>
      </c>
      <c r="K1419" s="13">
        <f t="shared" si="48"/>
        <v>200000</v>
      </c>
      <c r="L1419" s="4" t="s">
        <v>16</v>
      </c>
      <c r="M1419">
        <f>_xlfn.RANK.EQ(I1419,I$6:I3913,1)</f>
        <v>800</v>
      </c>
      <c r="N1419">
        <f>_xlfn.RANK.EQ(I1419,I$6:I3913,0)</f>
        <v>1678</v>
      </c>
    </row>
    <row r="1420" spans="2:14" ht="14.25" customHeight="1">
      <c r="B1420" s="4" t="s">
        <v>984</v>
      </c>
      <c r="C1420" s="4" t="s">
        <v>985</v>
      </c>
      <c r="D1420" s="4" t="s">
        <v>1003</v>
      </c>
      <c r="E1420" s="13">
        <f t="shared" si="49"/>
        <v>650</v>
      </c>
      <c r="F1420" s="6">
        <v>575</v>
      </c>
      <c r="G1420" s="12" t="s">
        <v>257</v>
      </c>
      <c r="H1420" s="12" t="s">
        <v>1086</v>
      </c>
      <c r="I1420" s="10">
        <v>93437.5</v>
      </c>
      <c r="J1420" s="11">
        <v>0.25</v>
      </c>
      <c r="K1420" s="13">
        <f t="shared" si="48"/>
        <v>373750</v>
      </c>
      <c r="L1420" s="4" t="s">
        <v>16</v>
      </c>
      <c r="M1420">
        <f>_xlfn.RANK.EQ(I1420,I$6:I3914,1)</f>
        <v>1447</v>
      </c>
      <c r="N1420">
        <f>_xlfn.RANK.EQ(I1420,I$6:I3914,0)</f>
        <v>1049</v>
      </c>
    </row>
    <row r="1421" spans="2:14" ht="14.25" customHeight="1">
      <c r="B1421" s="4" t="s">
        <v>984</v>
      </c>
      <c r="C1421" s="4" t="s">
        <v>985</v>
      </c>
      <c r="D1421" s="4" t="s">
        <v>1003</v>
      </c>
      <c r="E1421" s="13">
        <f t="shared" si="49"/>
        <v>600</v>
      </c>
      <c r="F1421" s="6">
        <v>400</v>
      </c>
      <c r="G1421" s="12" t="s">
        <v>259</v>
      </c>
      <c r="H1421" s="12" t="s">
        <v>1087</v>
      </c>
      <c r="I1421" s="10">
        <v>72000</v>
      </c>
      <c r="J1421" s="11">
        <v>0.3</v>
      </c>
      <c r="K1421" s="13">
        <f t="shared" si="48"/>
        <v>240000</v>
      </c>
      <c r="L1421" s="4" t="s">
        <v>16</v>
      </c>
      <c r="M1421">
        <f>_xlfn.RANK.EQ(I1421,I$6:I3915,1)</f>
        <v>1028</v>
      </c>
      <c r="N1421">
        <f>_xlfn.RANK.EQ(I1421,I$6:I3915,0)</f>
        <v>1453</v>
      </c>
    </row>
    <row r="1422" spans="2:14" ht="14.25" customHeight="1">
      <c r="B1422" s="4" t="s">
        <v>984</v>
      </c>
      <c r="C1422" s="4" t="s">
        <v>985</v>
      </c>
      <c r="D1422" s="4" t="s">
        <v>1003</v>
      </c>
      <c r="E1422" s="13">
        <f t="shared" si="49"/>
        <v>550</v>
      </c>
      <c r="F1422" s="6">
        <v>375</v>
      </c>
      <c r="G1422" s="12" t="s">
        <v>261</v>
      </c>
      <c r="H1422" s="12" t="s">
        <v>1087</v>
      </c>
      <c r="I1422" s="10">
        <v>61875</v>
      </c>
      <c r="J1422" s="11">
        <v>0.3</v>
      </c>
      <c r="K1422" s="13">
        <f t="shared" si="48"/>
        <v>206250</v>
      </c>
      <c r="L1422" s="4" t="s">
        <v>16</v>
      </c>
      <c r="M1422">
        <f>_xlfn.RANK.EQ(I1422,I$6:I3916,1)</f>
        <v>839</v>
      </c>
      <c r="N1422">
        <f>_xlfn.RANK.EQ(I1422,I$6:I3916,0)</f>
        <v>1650</v>
      </c>
    </row>
    <row r="1423" spans="2:14" ht="14.25" customHeight="1">
      <c r="B1423" s="4" t="s">
        <v>984</v>
      </c>
      <c r="C1423" s="4" t="s">
        <v>985</v>
      </c>
      <c r="D1423" s="4" t="s">
        <v>1003</v>
      </c>
      <c r="E1423" s="13">
        <f t="shared" si="49"/>
        <v>650</v>
      </c>
      <c r="F1423" s="6">
        <v>350</v>
      </c>
      <c r="G1423" s="12" t="s">
        <v>49</v>
      </c>
      <c r="H1423" s="12" t="s">
        <v>1086</v>
      </c>
      <c r="I1423" s="10">
        <v>45500</v>
      </c>
      <c r="J1423" s="11">
        <v>0.2</v>
      </c>
      <c r="K1423" s="13">
        <f t="shared" si="48"/>
        <v>227500</v>
      </c>
      <c r="L1423" s="4" t="s">
        <v>16</v>
      </c>
      <c r="M1423">
        <f>_xlfn.RANK.EQ(I1423,I$6:I3917,1)</f>
        <v>524</v>
      </c>
      <c r="N1423">
        <f>_xlfn.RANK.EQ(I1423,I$6:I3917,0)</f>
        <v>1967</v>
      </c>
    </row>
    <row r="1424" spans="2:14" ht="14.25" customHeight="1">
      <c r="B1424" s="4" t="s">
        <v>984</v>
      </c>
      <c r="C1424" s="4" t="s">
        <v>985</v>
      </c>
      <c r="D1424" s="4" t="s">
        <v>1003</v>
      </c>
      <c r="E1424" s="13">
        <f t="shared" si="49"/>
        <v>700</v>
      </c>
      <c r="F1424" s="6">
        <v>400</v>
      </c>
      <c r="G1424" s="12" t="s">
        <v>264</v>
      </c>
      <c r="H1424" s="12" t="s">
        <v>1087</v>
      </c>
      <c r="I1424" s="10">
        <v>126000</v>
      </c>
      <c r="J1424" s="11">
        <v>0.45</v>
      </c>
      <c r="K1424" s="13">
        <f t="shared" si="48"/>
        <v>280000</v>
      </c>
      <c r="L1424" s="4" t="s">
        <v>16</v>
      </c>
      <c r="M1424">
        <f>_xlfn.RANK.EQ(I1424,I$6:I3918,1)</f>
        <v>1826</v>
      </c>
      <c r="N1424">
        <f>_xlfn.RANK.EQ(I1424,I$6:I3918,0)</f>
        <v>654</v>
      </c>
    </row>
    <row r="1425" spans="2:14" ht="14.25" customHeight="1">
      <c r="B1425" s="4" t="s">
        <v>984</v>
      </c>
      <c r="C1425" s="4" t="s">
        <v>985</v>
      </c>
      <c r="D1425" s="4" t="s">
        <v>1003</v>
      </c>
      <c r="E1425" s="13">
        <f t="shared" si="49"/>
        <v>550</v>
      </c>
      <c r="F1425" s="6">
        <v>625</v>
      </c>
      <c r="G1425" s="12" t="s">
        <v>266</v>
      </c>
      <c r="H1425" s="12" t="s">
        <v>1087</v>
      </c>
      <c r="I1425" s="10">
        <v>103125</v>
      </c>
      <c r="J1425" s="11">
        <v>0.3</v>
      </c>
      <c r="K1425" s="13">
        <f t="shared" si="48"/>
        <v>343750</v>
      </c>
      <c r="L1425" s="4" t="s">
        <v>16</v>
      </c>
      <c r="M1425">
        <f>_xlfn.RANK.EQ(I1425,I$6:I3919,1)</f>
        <v>1575</v>
      </c>
      <c r="N1425">
        <f>_xlfn.RANK.EQ(I1425,I$6:I3919,0)</f>
        <v>919</v>
      </c>
    </row>
    <row r="1426" spans="2:14" ht="14.25" customHeight="1">
      <c r="B1426" s="4" t="s">
        <v>984</v>
      </c>
      <c r="C1426" s="4" t="s">
        <v>985</v>
      </c>
      <c r="D1426" s="4" t="s">
        <v>1003</v>
      </c>
      <c r="E1426" s="13">
        <f t="shared" si="49"/>
        <v>600</v>
      </c>
      <c r="F1426" s="6">
        <v>700</v>
      </c>
      <c r="G1426" s="12" t="s">
        <v>268</v>
      </c>
      <c r="H1426" s="12" t="s">
        <v>1086</v>
      </c>
      <c r="I1426" s="10">
        <v>105000</v>
      </c>
      <c r="J1426" s="11">
        <v>0.25</v>
      </c>
      <c r="K1426" s="13">
        <f t="shared" si="48"/>
        <v>420000</v>
      </c>
      <c r="L1426" s="4" t="s">
        <v>16</v>
      </c>
      <c r="M1426">
        <f>_xlfn.RANK.EQ(I1426,I$6:I3920,1)</f>
        <v>1596</v>
      </c>
      <c r="N1426">
        <f>_xlfn.RANK.EQ(I1426,I$6:I3920,0)</f>
        <v>879</v>
      </c>
    </row>
    <row r="1427" spans="2:14" ht="14.25" customHeight="1">
      <c r="B1427" s="4" t="s">
        <v>984</v>
      </c>
      <c r="C1427" s="4" t="s">
        <v>985</v>
      </c>
      <c r="D1427" s="4" t="s">
        <v>1003</v>
      </c>
      <c r="E1427" s="13">
        <f t="shared" si="49"/>
        <v>550</v>
      </c>
      <c r="F1427" s="6">
        <v>525</v>
      </c>
      <c r="G1427" s="12" t="s">
        <v>270</v>
      </c>
      <c r="H1427" s="12" t="s">
        <v>1086</v>
      </c>
      <c r="I1427" s="10">
        <v>86625</v>
      </c>
      <c r="J1427" s="11">
        <v>0.3</v>
      </c>
      <c r="K1427" s="13">
        <f t="shared" si="48"/>
        <v>288750</v>
      </c>
      <c r="L1427" s="4" t="s">
        <v>16</v>
      </c>
      <c r="M1427">
        <f>_xlfn.RANK.EQ(I1427,I$6:I3921,1)</f>
        <v>1321</v>
      </c>
      <c r="N1427">
        <f>_xlfn.RANK.EQ(I1427,I$6:I3921,0)</f>
        <v>1156</v>
      </c>
    </row>
    <row r="1428" spans="2:14" ht="14.25" customHeight="1">
      <c r="B1428" s="4" t="s">
        <v>984</v>
      </c>
      <c r="C1428" s="4" t="s">
        <v>985</v>
      </c>
      <c r="D1428" s="4" t="s">
        <v>1003</v>
      </c>
      <c r="E1428" s="13">
        <f t="shared" si="49"/>
        <v>650</v>
      </c>
      <c r="F1428" s="6">
        <v>500</v>
      </c>
      <c r="G1428" s="12" t="s">
        <v>272</v>
      </c>
      <c r="H1428" s="12" t="s">
        <v>1087</v>
      </c>
      <c r="I1428" s="10">
        <v>97500</v>
      </c>
      <c r="J1428" s="11">
        <v>0.3</v>
      </c>
      <c r="K1428" s="13">
        <f t="shared" si="48"/>
        <v>325000</v>
      </c>
      <c r="L1428" s="4" t="s">
        <v>16</v>
      </c>
      <c r="M1428">
        <f>_xlfn.RANK.EQ(I1428,I$6:I3922,1)</f>
        <v>1504</v>
      </c>
      <c r="N1428">
        <f>_xlfn.RANK.EQ(I1428,I$6:I3922,0)</f>
        <v>990</v>
      </c>
    </row>
    <row r="1429" spans="2:14" ht="14.25" customHeight="1">
      <c r="B1429" s="4" t="s">
        <v>984</v>
      </c>
      <c r="C1429" s="4" t="s">
        <v>985</v>
      </c>
      <c r="D1429" s="4" t="s">
        <v>1003</v>
      </c>
      <c r="E1429" s="13">
        <f t="shared" si="49"/>
        <v>850</v>
      </c>
      <c r="F1429" s="6">
        <v>475</v>
      </c>
      <c r="G1429" s="12" t="s">
        <v>228</v>
      </c>
      <c r="H1429" s="12" t="s">
        <v>1087</v>
      </c>
      <c r="I1429" s="10">
        <v>80750</v>
      </c>
      <c r="J1429" s="11">
        <v>0.2</v>
      </c>
      <c r="K1429" s="13">
        <f t="shared" si="48"/>
        <v>403750</v>
      </c>
      <c r="L1429" s="4" t="s">
        <v>16</v>
      </c>
      <c r="M1429">
        <f>_xlfn.RANK.EQ(I1429,I$6:I3923,1)</f>
        <v>1202</v>
      </c>
      <c r="N1429">
        <f>_xlfn.RANK.EQ(I1429,I$6:I3923,0)</f>
        <v>1294</v>
      </c>
    </row>
    <row r="1430" spans="2:14" ht="14.25" customHeight="1">
      <c r="B1430" s="4" t="s">
        <v>984</v>
      </c>
      <c r="C1430" s="4" t="s">
        <v>985</v>
      </c>
      <c r="D1430" s="4" t="s">
        <v>1003</v>
      </c>
      <c r="E1430" s="13">
        <f t="shared" si="49"/>
        <v>900</v>
      </c>
      <c r="F1430" s="6">
        <v>600</v>
      </c>
      <c r="G1430" s="12" t="s">
        <v>79</v>
      </c>
      <c r="H1430" s="12" t="s">
        <v>1088</v>
      </c>
      <c r="I1430" s="10">
        <v>243000</v>
      </c>
      <c r="J1430" s="11">
        <v>0.45</v>
      </c>
      <c r="K1430" s="13">
        <f t="shared" si="48"/>
        <v>540000</v>
      </c>
      <c r="L1430" s="4" t="s">
        <v>16</v>
      </c>
      <c r="M1430">
        <f>_xlfn.RANK.EQ(I1430,I$6:I3924,1)</f>
        <v>2401</v>
      </c>
      <c r="N1430">
        <f>_xlfn.RANK.EQ(I1430,I$6:I3924,0)</f>
        <v>94</v>
      </c>
    </row>
    <row r="1431" spans="2:14" ht="14.25" customHeight="1">
      <c r="B1431" s="4" t="s">
        <v>984</v>
      </c>
      <c r="C1431" s="4" t="s">
        <v>985</v>
      </c>
      <c r="D1431" s="4" t="s">
        <v>1003</v>
      </c>
      <c r="E1431" s="13">
        <f t="shared" si="49"/>
        <v>750</v>
      </c>
      <c r="F1431" s="6">
        <v>800</v>
      </c>
      <c r="G1431" s="12" t="s">
        <v>276</v>
      </c>
      <c r="H1431" s="12" t="s">
        <v>1087</v>
      </c>
      <c r="I1431" s="10">
        <v>180000</v>
      </c>
      <c r="J1431" s="11">
        <v>0.3</v>
      </c>
      <c r="K1431" s="13">
        <f t="shared" si="48"/>
        <v>600000</v>
      </c>
      <c r="L1431" s="4" t="s">
        <v>16</v>
      </c>
      <c r="M1431">
        <f>_xlfn.RANK.EQ(I1431,I$6:I3925,1)</f>
        <v>2230</v>
      </c>
      <c r="N1431">
        <f>_xlfn.RANK.EQ(I1431,I$6:I3925,0)</f>
        <v>256</v>
      </c>
    </row>
    <row r="1432" spans="2:14" ht="14.25" customHeight="1">
      <c r="B1432" s="4" t="s">
        <v>984</v>
      </c>
      <c r="C1432" s="4" t="s">
        <v>985</v>
      </c>
      <c r="D1432" s="4" t="s">
        <v>1003</v>
      </c>
      <c r="E1432" s="13">
        <f t="shared" si="49"/>
        <v>850</v>
      </c>
      <c r="F1432" s="6">
        <v>800</v>
      </c>
      <c r="G1432" s="12" t="s">
        <v>111</v>
      </c>
      <c r="H1432" s="12" t="s">
        <v>1087</v>
      </c>
      <c r="I1432" s="10">
        <v>170000</v>
      </c>
      <c r="J1432" s="11">
        <v>0.25</v>
      </c>
      <c r="K1432" s="13">
        <f t="shared" si="48"/>
        <v>680000</v>
      </c>
      <c r="L1432" s="4" t="s">
        <v>16</v>
      </c>
      <c r="M1432">
        <f>_xlfn.RANK.EQ(I1432,I$6:I3926,1)</f>
        <v>2181</v>
      </c>
      <c r="N1432">
        <f>_xlfn.RANK.EQ(I1432,I$6:I3926,0)</f>
        <v>313</v>
      </c>
    </row>
    <row r="1433" spans="2:14" ht="14.25" customHeight="1">
      <c r="B1433" s="4" t="s">
        <v>984</v>
      </c>
      <c r="C1433" s="4" t="s">
        <v>985</v>
      </c>
      <c r="D1433" s="4" t="s">
        <v>1003</v>
      </c>
      <c r="E1433" s="13">
        <f t="shared" si="49"/>
        <v>800</v>
      </c>
      <c r="F1433" s="6">
        <v>600</v>
      </c>
      <c r="G1433" s="12" t="s">
        <v>279</v>
      </c>
      <c r="H1433" s="12" t="s">
        <v>1087</v>
      </c>
      <c r="I1433" s="10">
        <v>144000</v>
      </c>
      <c r="J1433" s="11">
        <v>0.3</v>
      </c>
      <c r="K1433" s="13">
        <f t="shared" si="48"/>
        <v>480000</v>
      </c>
      <c r="L1433" s="4" t="s">
        <v>16</v>
      </c>
      <c r="M1433">
        <f>_xlfn.RANK.EQ(I1433,I$6:I3927,1)</f>
        <v>1990</v>
      </c>
      <c r="N1433">
        <f>_xlfn.RANK.EQ(I1433,I$6:I3927,0)</f>
        <v>499</v>
      </c>
    </row>
    <row r="1434" spans="2:14" ht="14.25" customHeight="1">
      <c r="B1434" s="4" t="s">
        <v>984</v>
      </c>
      <c r="C1434" s="4" t="s">
        <v>985</v>
      </c>
      <c r="D1434" s="4" t="s">
        <v>1003</v>
      </c>
      <c r="E1434" s="13">
        <f t="shared" si="49"/>
        <v>800</v>
      </c>
      <c r="F1434" s="6">
        <v>600</v>
      </c>
      <c r="G1434" s="12" t="s">
        <v>132</v>
      </c>
      <c r="H1434" s="12" t="s">
        <v>1086</v>
      </c>
      <c r="I1434" s="10">
        <v>144000</v>
      </c>
      <c r="J1434" s="11">
        <v>0.3</v>
      </c>
      <c r="K1434" s="13">
        <f t="shared" si="48"/>
        <v>480000</v>
      </c>
      <c r="L1434" s="4" t="s">
        <v>16</v>
      </c>
      <c r="M1434">
        <f>_xlfn.RANK.EQ(I1434,I$6:I3928,1)</f>
        <v>1990</v>
      </c>
      <c r="N1434">
        <f>_xlfn.RANK.EQ(I1434,I$6:I3928,0)</f>
        <v>499</v>
      </c>
    </row>
    <row r="1435" spans="2:14" ht="14.25" customHeight="1">
      <c r="B1435" s="4" t="s">
        <v>984</v>
      </c>
      <c r="C1435" s="4" t="s">
        <v>985</v>
      </c>
      <c r="D1435" s="4" t="s">
        <v>1003</v>
      </c>
      <c r="E1435" s="13">
        <f t="shared" si="49"/>
        <v>900</v>
      </c>
      <c r="F1435" s="6">
        <v>525</v>
      </c>
      <c r="G1435" s="12" t="s">
        <v>83</v>
      </c>
      <c r="H1435" s="12" t="s">
        <v>1086</v>
      </c>
      <c r="I1435" s="10">
        <v>94500</v>
      </c>
      <c r="J1435" s="11">
        <v>0.2</v>
      </c>
      <c r="K1435" s="13">
        <f t="shared" si="48"/>
        <v>472500</v>
      </c>
      <c r="L1435" s="4" t="s">
        <v>16</v>
      </c>
      <c r="M1435">
        <f>_xlfn.RANK.EQ(I1435,I$6:I3929,1)</f>
        <v>1457</v>
      </c>
      <c r="N1435">
        <f>_xlfn.RANK.EQ(I1435,I$6:I3929,0)</f>
        <v>1019</v>
      </c>
    </row>
    <row r="1436" spans="2:14" ht="14.25" customHeight="1">
      <c r="B1436" s="4" t="s">
        <v>984</v>
      </c>
      <c r="C1436" s="4" t="s">
        <v>985</v>
      </c>
      <c r="D1436" s="4" t="s">
        <v>1003</v>
      </c>
      <c r="E1436" s="13">
        <f t="shared" si="49"/>
        <v>950</v>
      </c>
      <c r="F1436" s="6">
        <v>625</v>
      </c>
      <c r="G1436" s="12" t="s">
        <v>286</v>
      </c>
      <c r="H1436" s="12" t="s">
        <v>1087</v>
      </c>
      <c r="I1436" s="10">
        <v>267187.5</v>
      </c>
      <c r="J1436" s="11">
        <v>0.45</v>
      </c>
      <c r="K1436" s="13">
        <f t="shared" si="48"/>
        <v>593750</v>
      </c>
      <c r="L1436" s="4" t="s">
        <v>16</v>
      </c>
      <c r="M1436">
        <f>_xlfn.RANK.EQ(I1436,I$6:I3930,1)</f>
        <v>2437</v>
      </c>
      <c r="N1436">
        <f>_xlfn.RANK.EQ(I1436,I$6:I3930,0)</f>
        <v>59</v>
      </c>
    </row>
    <row r="1437" spans="2:14" ht="14.25" customHeight="1">
      <c r="B1437" s="4" t="s">
        <v>984</v>
      </c>
      <c r="C1437" s="4" t="s">
        <v>985</v>
      </c>
      <c r="D1437" s="4" t="s">
        <v>1003</v>
      </c>
      <c r="E1437" s="13">
        <f t="shared" si="49"/>
        <v>450</v>
      </c>
      <c r="F1437" s="6">
        <v>850</v>
      </c>
      <c r="G1437" s="12" t="s">
        <v>44</v>
      </c>
      <c r="H1437" s="12" t="s">
        <v>1087</v>
      </c>
      <c r="I1437" s="10">
        <v>172125</v>
      </c>
      <c r="J1437" s="11">
        <v>0.45</v>
      </c>
      <c r="K1437" s="13">
        <f t="shared" si="48"/>
        <v>382500</v>
      </c>
      <c r="L1437" s="4" t="s">
        <v>16</v>
      </c>
      <c r="M1437">
        <f>_xlfn.RANK.EQ(I1437,I$6:I3931,1)</f>
        <v>2202</v>
      </c>
      <c r="N1437">
        <f>_xlfn.RANK.EQ(I1437,I$6:I3931,0)</f>
        <v>294</v>
      </c>
    </row>
    <row r="1438" spans="2:14" ht="14.25" customHeight="1">
      <c r="B1438" s="4" t="s">
        <v>984</v>
      </c>
      <c r="C1438" s="4" t="s">
        <v>985</v>
      </c>
      <c r="D1438" s="4" t="s">
        <v>1003</v>
      </c>
      <c r="E1438" s="13">
        <f t="shared" si="49"/>
        <v>450</v>
      </c>
      <c r="F1438" s="6">
        <v>650</v>
      </c>
      <c r="G1438" s="12" t="s">
        <v>25</v>
      </c>
      <c r="H1438" s="12" t="s">
        <v>1088</v>
      </c>
      <c r="I1438" s="10">
        <v>102375</v>
      </c>
      <c r="J1438" s="11">
        <v>0.35</v>
      </c>
      <c r="K1438" s="13">
        <f t="shared" si="48"/>
        <v>292500</v>
      </c>
      <c r="L1438" s="4" t="s">
        <v>16</v>
      </c>
      <c r="M1438">
        <f>_xlfn.RANK.EQ(I1438,I$6:I3932,1)</f>
        <v>1570</v>
      </c>
      <c r="N1438">
        <f>_xlfn.RANK.EQ(I1438,I$6:I3932,0)</f>
        <v>922</v>
      </c>
    </row>
    <row r="1439" spans="2:14" ht="14.25" customHeight="1">
      <c r="B1439" s="4" t="s">
        <v>984</v>
      </c>
      <c r="C1439" s="4" t="s">
        <v>985</v>
      </c>
      <c r="D1439" s="4" t="s">
        <v>1003</v>
      </c>
      <c r="E1439" s="13">
        <f t="shared" si="49"/>
        <v>350</v>
      </c>
      <c r="F1439" s="6">
        <v>650</v>
      </c>
      <c r="G1439" s="12" t="s">
        <v>290</v>
      </c>
      <c r="H1439" s="12" t="s">
        <v>1088</v>
      </c>
      <c r="I1439" s="10">
        <v>56875</v>
      </c>
      <c r="J1439" s="11">
        <v>0.25</v>
      </c>
      <c r="K1439" s="13">
        <f t="shared" si="48"/>
        <v>227500</v>
      </c>
      <c r="L1439" s="4" t="s">
        <v>16</v>
      </c>
      <c r="M1439">
        <f>_xlfn.RANK.EQ(I1439,I$6:I3933,1)</f>
        <v>736</v>
      </c>
      <c r="N1439">
        <f>_xlfn.RANK.EQ(I1439,I$6:I3933,0)</f>
        <v>1752</v>
      </c>
    </row>
    <row r="1440" spans="2:14" ht="14.25" customHeight="1">
      <c r="B1440" s="4" t="s">
        <v>984</v>
      </c>
      <c r="C1440" s="4" t="s">
        <v>985</v>
      </c>
      <c r="D1440" s="4" t="s">
        <v>1003</v>
      </c>
      <c r="E1440" s="13">
        <f t="shared" si="49"/>
        <v>400</v>
      </c>
      <c r="F1440" s="6">
        <v>500</v>
      </c>
      <c r="G1440" s="12" t="s">
        <v>25</v>
      </c>
      <c r="H1440" s="12" t="s">
        <v>1088</v>
      </c>
      <c r="I1440" s="10">
        <v>60000</v>
      </c>
      <c r="J1440" s="11">
        <v>0.3</v>
      </c>
      <c r="K1440" s="13">
        <f t="shared" si="48"/>
        <v>200000</v>
      </c>
      <c r="L1440" s="4" t="s">
        <v>16</v>
      </c>
      <c r="M1440">
        <f>_xlfn.RANK.EQ(I1440,I$6:I3934,1)</f>
        <v>800</v>
      </c>
      <c r="N1440">
        <f>_xlfn.RANK.EQ(I1440,I$6:I3934,0)</f>
        <v>1678</v>
      </c>
    </row>
    <row r="1441" spans="2:14" ht="14.25" customHeight="1">
      <c r="B1441" s="4" t="s">
        <v>984</v>
      </c>
      <c r="C1441" s="4" t="s">
        <v>985</v>
      </c>
      <c r="D1441" s="4" t="s">
        <v>1003</v>
      </c>
      <c r="E1441" s="13">
        <f t="shared" si="49"/>
        <v>550</v>
      </c>
      <c r="F1441" s="6">
        <v>550</v>
      </c>
      <c r="G1441" s="12" t="s">
        <v>293</v>
      </c>
      <c r="H1441" s="12" t="s">
        <v>1086</v>
      </c>
      <c r="I1441" s="10">
        <v>105875</v>
      </c>
      <c r="J1441" s="11">
        <v>0.35</v>
      </c>
      <c r="K1441" s="13">
        <f t="shared" si="48"/>
        <v>302500</v>
      </c>
      <c r="L1441" s="4" t="s">
        <v>16</v>
      </c>
      <c r="M1441">
        <f>_xlfn.RANK.EQ(I1441,I$6:I3935,1)</f>
        <v>1620</v>
      </c>
      <c r="N1441">
        <f>_xlfn.RANK.EQ(I1441,I$6:I3935,0)</f>
        <v>870</v>
      </c>
    </row>
    <row r="1442" spans="2:14" ht="14.25" customHeight="1">
      <c r="B1442" s="4" t="s">
        <v>984</v>
      </c>
      <c r="C1442" s="4" t="s">
        <v>985</v>
      </c>
      <c r="D1442" s="4" t="s">
        <v>1003</v>
      </c>
      <c r="E1442" s="13">
        <f t="shared" si="49"/>
        <v>450</v>
      </c>
      <c r="F1442" s="6">
        <v>650</v>
      </c>
      <c r="G1442" s="12" t="s">
        <v>295</v>
      </c>
      <c r="H1442" s="12" t="s">
        <v>1087</v>
      </c>
      <c r="I1442" s="10">
        <v>146250</v>
      </c>
      <c r="J1442" s="11">
        <v>0.5</v>
      </c>
      <c r="K1442" s="13">
        <f t="shared" si="48"/>
        <v>292500</v>
      </c>
      <c r="L1442" s="4" t="s">
        <v>16</v>
      </c>
      <c r="M1442">
        <f>_xlfn.RANK.EQ(I1442,I$6:I3936,1)</f>
        <v>2012</v>
      </c>
      <c r="N1442">
        <f>_xlfn.RANK.EQ(I1442,I$6:I3936,0)</f>
        <v>482</v>
      </c>
    </row>
    <row r="1443" spans="2:14" ht="14.25" customHeight="1">
      <c r="B1443" s="4" t="s">
        <v>984</v>
      </c>
      <c r="C1443" s="4" t="s">
        <v>985</v>
      </c>
      <c r="D1443" s="4" t="s">
        <v>1003</v>
      </c>
      <c r="E1443" s="13">
        <f t="shared" si="49"/>
        <v>450</v>
      </c>
      <c r="F1443" s="6">
        <v>900</v>
      </c>
      <c r="G1443" s="12" t="s">
        <v>297</v>
      </c>
      <c r="H1443" s="12" t="s">
        <v>1086</v>
      </c>
      <c r="I1443" s="10">
        <v>182250</v>
      </c>
      <c r="J1443" s="11">
        <v>0.45</v>
      </c>
      <c r="K1443" s="13">
        <f t="shared" si="48"/>
        <v>405000</v>
      </c>
      <c r="L1443" s="4" t="s">
        <v>16</v>
      </c>
      <c r="M1443">
        <f>_xlfn.RANK.EQ(I1443,I$6:I3937,1)</f>
        <v>2252</v>
      </c>
      <c r="N1443">
        <f>_xlfn.RANK.EQ(I1443,I$6:I3937,0)</f>
        <v>244</v>
      </c>
    </row>
    <row r="1444" spans="2:14" ht="14.25" customHeight="1">
      <c r="B1444" s="4" t="s">
        <v>984</v>
      </c>
      <c r="C1444" s="4" t="s">
        <v>985</v>
      </c>
      <c r="D1444" s="4" t="s">
        <v>1003</v>
      </c>
      <c r="E1444" s="13">
        <f t="shared" si="49"/>
        <v>450.00000000000006</v>
      </c>
      <c r="F1444" s="6">
        <v>550</v>
      </c>
      <c r="G1444" s="12" t="s">
        <v>299</v>
      </c>
      <c r="H1444" s="12" t="s">
        <v>1086</v>
      </c>
      <c r="I1444" s="10">
        <v>86625</v>
      </c>
      <c r="J1444" s="11">
        <v>0.35</v>
      </c>
      <c r="K1444" s="13">
        <f t="shared" si="48"/>
        <v>247500.00000000003</v>
      </c>
      <c r="L1444" s="4" t="s">
        <v>16</v>
      </c>
      <c r="M1444">
        <f>_xlfn.RANK.EQ(I1444,I$6:I3938,1)</f>
        <v>1321</v>
      </c>
      <c r="N1444">
        <f>_xlfn.RANK.EQ(I1444,I$6:I3938,0)</f>
        <v>1156</v>
      </c>
    </row>
    <row r="1445" spans="2:14" ht="14.25" customHeight="1">
      <c r="B1445" s="4" t="s">
        <v>984</v>
      </c>
      <c r="C1445" s="4" t="s">
        <v>985</v>
      </c>
      <c r="D1445" s="4" t="s">
        <v>1003</v>
      </c>
      <c r="E1445" s="13">
        <f t="shared" si="49"/>
        <v>350</v>
      </c>
      <c r="F1445" s="6">
        <v>600</v>
      </c>
      <c r="G1445" s="12" t="s">
        <v>33</v>
      </c>
      <c r="H1445" s="12" t="s">
        <v>1087</v>
      </c>
      <c r="I1445" s="10">
        <v>52500</v>
      </c>
      <c r="J1445" s="11">
        <v>0.25</v>
      </c>
      <c r="K1445" s="13">
        <f t="shared" si="48"/>
        <v>210000</v>
      </c>
      <c r="L1445" s="4" t="s">
        <v>16</v>
      </c>
      <c r="M1445">
        <f>_xlfn.RANK.EQ(I1445,I$6:I3939,1)</f>
        <v>638</v>
      </c>
      <c r="N1445">
        <f>_xlfn.RANK.EQ(I1445,I$6:I3939,0)</f>
        <v>1838</v>
      </c>
    </row>
    <row r="1446" spans="2:14" ht="14.25" customHeight="1">
      <c r="B1446" s="4" t="s">
        <v>14</v>
      </c>
      <c r="C1446" s="4" t="s">
        <v>15</v>
      </c>
      <c r="D1446" s="4" t="s">
        <v>1004</v>
      </c>
      <c r="E1446" s="13">
        <f t="shared" si="49"/>
        <v>400</v>
      </c>
      <c r="F1446" s="6">
        <v>475</v>
      </c>
      <c r="G1446" s="12" t="s">
        <v>302</v>
      </c>
      <c r="H1446" s="12" t="s">
        <v>1086</v>
      </c>
      <c r="I1446" s="10">
        <v>57000</v>
      </c>
      <c r="J1446" s="11">
        <v>0.3</v>
      </c>
      <c r="K1446" s="13">
        <f t="shared" si="48"/>
        <v>190000</v>
      </c>
      <c r="L1446" s="4" t="s">
        <v>16</v>
      </c>
      <c r="M1446">
        <f>_xlfn.RANK.EQ(I1446,I$6:I3940,1)</f>
        <v>745</v>
      </c>
      <c r="N1446">
        <f>_xlfn.RANK.EQ(I1446,I$6:I3940,0)</f>
        <v>1749</v>
      </c>
    </row>
    <row r="1447" spans="2:14" ht="14.25" customHeight="1">
      <c r="B1447" s="4" t="s">
        <v>14</v>
      </c>
      <c r="C1447" s="4" t="s">
        <v>15</v>
      </c>
      <c r="D1447" s="4" t="s">
        <v>1004</v>
      </c>
      <c r="E1447" s="13">
        <f t="shared" si="49"/>
        <v>550</v>
      </c>
      <c r="F1447" s="6">
        <v>550</v>
      </c>
      <c r="G1447" s="12" t="s">
        <v>304</v>
      </c>
      <c r="H1447" s="12" t="s">
        <v>1087</v>
      </c>
      <c r="I1447" s="10">
        <v>105875</v>
      </c>
      <c r="J1447" s="11">
        <v>0.35</v>
      </c>
      <c r="K1447" s="13">
        <f t="shared" si="48"/>
        <v>302500</v>
      </c>
      <c r="L1447" s="4" t="s">
        <v>16</v>
      </c>
      <c r="M1447">
        <f>_xlfn.RANK.EQ(I1447,I$6:I3941,1)</f>
        <v>1620</v>
      </c>
      <c r="N1447">
        <f>_xlfn.RANK.EQ(I1447,I$6:I3941,0)</f>
        <v>870</v>
      </c>
    </row>
    <row r="1448" spans="2:14" ht="14.25" customHeight="1">
      <c r="B1448" s="4" t="s">
        <v>14</v>
      </c>
      <c r="C1448" s="4" t="s">
        <v>15</v>
      </c>
      <c r="D1448" s="4" t="s">
        <v>1004</v>
      </c>
      <c r="E1448" s="13">
        <f t="shared" si="49"/>
        <v>450</v>
      </c>
      <c r="F1448" s="6">
        <v>650</v>
      </c>
      <c r="G1448" s="12" t="s">
        <v>306</v>
      </c>
      <c r="H1448" s="12" t="s">
        <v>1087</v>
      </c>
      <c r="I1448" s="10">
        <v>146250</v>
      </c>
      <c r="J1448" s="11">
        <v>0.5</v>
      </c>
      <c r="K1448" s="13">
        <f t="shared" si="48"/>
        <v>292500</v>
      </c>
      <c r="L1448" s="4" t="s">
        <v>16</v>
      </c>
      <c r="M1448">
        <f>_xlfn.RANK.EQ(I1448,I$6:I3942,1)</f>
        <v>2012</v>
      </c>
      <c r="N1448">
        <f>_xlfn.RANK.EQ(I1448,I$6:I3942,0)</f>
        <v>482</v>
      </c>
    </row>
    <row r="1449" spans="2:14" ht="14.25" customHeight="1">
      <c r="B1449" s="4" t="s">
        <v>14</v>
      </c>
      <c r="C1449" s="4" t="s">
        <v>15</v>
      </c>
      <c r="D1449" s="4" t="s">
        <v>1004</v>
      </c>
      <c r="E1449" s="13">
        <f t="shared" si="49"/>
        <v>450</v>
      </c>
      <c r="F1449" s="6">
        <v>870</v>
      </c>
      <c r="G1449" s="12" t="s">
        <v>308</v>
      </c>
      <c r="H1449" s="12" t="s">
        <v>1087</v>
      </c>
      <c r="I1449" s="10">
        <v>176175</v>
      </c>
      <c r="J1449" s="11">
        <v>0.45</v>
      </c>
      <c r="K1449" s="13">
        <f t="shared" si="48"/>
        <v>391500</v>
      </c>
      <c r="L1449" s="4" t="s">
        <v>16</v>
      </c>
      <c r="M1449">
        <f>_xlfn.RANK.EQ(I1449,I$6:I3943,1)</f>
        <v>2218</v>
      </c>
      <c r="N1449">
        <f>_xlfn.RANK.EQ(I1449,I$6:I3943,0)</f>
        <v>278</v>
      </c>
    </row>
    <row r="1450" spans="2:14" ht="14.25" customHeight="1">
      <c r="B1450" s="4" t="s">
        <v>14</v>
      </c>
      <c r="C1450" s="4" t="s">
        <v>15</v>
      </c>
      <c r="D1450" s="4" t="s">
        <v>1004</v>
      </c>
      <c r="E1450" s="13">
        <f t="shared" si="49"/>
        <v>450.00000000000006</v>
      </c>
      <c r="F1450" s="6">
        <v>550</v>
      </c>
      <c r="G1450" s="12" t="s">
        <v>310</v>
      </c>
      <c r="H1450" s="12" t="s">
        <v>1087</v>
      </c>
      <c r="I1450" s="10">
        <v>86625</v>
      </c>
      <c r="J1450" s="11">
        <v>0.35</v>
      </c>
      <c r="K1450" s="13">
        <f t="shared" si="48"/>
        <v>247500.00000000003</v>
      </c>
      <c r="L1450" s="4" t="s">
        <v>16</v>
      </c>
      <c r="M1450">
        <f>_xlfn.RANK.EQ(I1450,I$6:I3944,1)</f>
        <v>1321</v>
      </c>
      <c r="N1450">
        <f>_xlfn.RANK.EQ(I1450,I$6:I3944,0)</f>
        <v>1156</v>
      </c>
    </row>
    <row r="1451" spans="2:14" ht="14.25" customHeight="1">
      <c r="B1451" s="4" t="s">
        <v>14</v>
      </c>
      <c r="C1451" s="4" t="s">
        <v>15</v>
      </c>
      <c r="D1451" s="4" t="s">
        <v>1004</v>
      </c>
      <c r="E1451" s="13">
        <f t="shared" si="49"/>
        <v>350</v>
      </c>
      <c r="F1451" s="6">
        <v>575</v>
      </c>
      <c r="G1451" s="12" t="s">
        <v>312</v>
      </c>
      <c r="H1451" s="12" t="s">
        <v>1087</v>
      </c>
      <c r="I1451" s="10">
        <v>50312.5</v>
      </c>
      <c r="J1451" s="11">
        <v>0.25</v>
      </c>
      <c r="K1451" s="13">
        <f t="shared" si="48"/>
        <v>201250</v>
      </c>
      <c r="L1451" s="4" t="s">
        <v>16</v>
      </c>
      <c r="M1451">
        <f>_xlfn.RANK.EQ(I1451,I$6:I3945,1)</f>
        <v>611</v>
      </c>
      <c r="N1451">
        <f>_xlfn.RANK.EQ(I1451,I$6:I3945,0)</f>
        <v>1884</v>
      </c>
    </row>
    <row r="1452" spans="2:14" ht="14.25" customHeight="1">
      <c r="B1452" s="4" t="s">
        <v>14</v>
      </c>
      <c r="C1452" s="4" t="s">
        <v>15</v>
      </c>
      <c r="D1452" s="4" t="s">
        <v>1004</v>
      </c>
      <c r="E1452" s="13">
        <f t="shared" si="49"/>
        <v>400</v>
      </c>
      <c r="F1452" s="6">
        <v>425</v>
      </c>
      <c r="G1452" s="12" t="s">
        <v>314</v>
      </c>
      <c r="H1452" s="12" t="s">
        <v>1087</v>
      </c>
      <c r="I1452" s="10">
        <v>51000</v>
      </c>
      <c r="J1452" s="11">
        <v>0.3</v>
      </c>
      <c r="K1452" s="13">
        <f t="shared" si="48"/>
        <v>170000</v>
      </c>
      <c r="L1452" s="4" t="s">
        <v>16</v>
      </c>
      <c r="M1452">
        <f>_xlfn.RANK.EQ(I1452,I$6:I3946,1)</f>
        <v>619</v>
      </c>
      <c r="N1452">
        <f>_xlfn.RANK.EQ(I1452,I$6:I3946,0)</f>
        <v>1874</v>
      </c>
    </row>
    <row r="1453" spans="2:14" ht="14.25" customHeight="1">
      <c r="B1453" s="4" t="s">
        <v>14</v>
      </c>
      <c r="C1453" s="4" t="s">
        <v>15</v>
      </c>
      <c r="D1453" s="4" t="s">
        <v>1004</v>
      </c>
      <c r="E1453" s="13">
        <f t="shared" si="49"/>
        <v>550.00000000000011</v>
      </c>
      <c r="F1453" s="6">
        <v>475</v>
      </c>
      <c r="G1453" s="12" t="s">
        <v>59</v>
      </c>
      <c r="H1453" s="12" t="s">
        <v>1087</v>
      </c>
      <c r="I1453" s="10">
        <v>91437.5</v>
      </c>
      <c r="J1453" s="11">
        <v>0.35</v>
      </c>
      <c r="K1453" s="13">
        <f t="shared" si="48"/>
        <v>261250.00000000003</v>
      </c>
      <c r="L1453" s="4" t="s">
        <v>16</v>
      </c>
      <c r="M1453">
        <f>_xlfn.RANK.EQ(I1453,I$6:I3947,1)</f>
        <v>1416</v>
      </c>
      <c r="N1453">
        <f>_xlfn.RANK.EQ(I1453,I$6:I3947,0)</f>
        <v>1068</v>
      </c>
    </row>
    <row r="1454" spans="2:14" ht="14.25" customHeight="1">
      <c r="B1454" s="4" t="s">
        <v>14</v>
      </c>
      <c r="C1454" s="4" t="s">
        <v>15</v>
      </c>
      <c r="D1454" s="4" t="s">
        <v>1004</v>
      </c>
      <c r="E1454" s="13">
        <f t="shared" si="49"/>
        <v>450</v>
      </c>
      <c r="F1454" s="6">
        <v>575</v>
      </c>
      <c r="G1454" s="12" t="s">
        <v>317</v>
      </c>
      <c r="H1454" s="12" t="s">
        <v>1087</v>
      </c>
      <c r="I1454" s="10">
        <v>129375</v>
      </c>
      <c r="J1454" s="11">
        <v>0.5</v>
      </c>
      <c r="K1454" s="13">
        <f t="shared" si="48"/>
        <v>258750</v>
      </c>
      <c r="L1454" s="4" t="s">
        <v>16</v>
      </c>
      <c r="M1454">
        <f>_xlfn.RANK.EQ(I1454,I$6:I3948,1)</f>
        <v>1866</v>
      </c>
      <c r="N1454">
        <f>_xlfn.RANK.EQ(I1454,I$6:I3948,0)</f>
        <v>627</v>
      </c>
    </row>
    <row r="1455" spans="2:14" ht="14.25" customHeight="1">
      <c r="B1455" s="4" t="s">
        <v>14</v>
      </c>
      <c r="C1455" s="4" t="s">
        <v>15</v>
      </c>
      <c r="D1455" s="4" t="s">
        <v>1004</v>
      </c>
      <c r="E1455" s="13">
        <f t="shared" si="49"/>
        <v>450</v>
      </c>
      <c r="F1455" s="6">
        <v>825</v>
      </c>
      <c r="G1455" s="12" t="s">
        <v>66</v>
      </c>
      <c r="H1455" s="12" t="s">
        <v>1087</v>
      </c>
      <c r="I1455" s="10">
        <v>167062.5</v>
      </c>
      <c r="J1455" s="11">
        <v>0.45</v>
      </c>
      <c r="K1455" s="13">
        <f t="shared" si="48"/>
        <v>371250</v>
      </c>
      <c r="L1455" s="4" t="s">
        <v>16</v>
      </c>
      <c r="M1455">
        <f>_xlfn.RANK.EQ(I1455,I$6:I3949,1)</f>
        <v>2164</v>
      </c>
      <c r="N1455">
        <f>_xlfn.RANK.EQ(I1455,I$6:I3949,0)</f>
        <v>330</v>
      </c>
    </row>
    <row r="1456" spans="2:14" ht="14.25" customHeight="1">
      <c r="B1456" s="4" t="s">
        <v>14</v>
      </c>
      <c r="C1456" s="4" t="s">
        <v>15</v>
      </c>
      <c r="D1456" s="4" t="s">
        <v>1004</v>
      </c>
      <c r="E1456" s="13">
        <f t="shared" si="49"/>
        <v>450.00000000000006</v>
      </c>
      <c r="F1456" s="6">
        <v>525</v>
      </c>
      <c r="G1456" s="12" t="s">
        <v>320</v>
      </c>
      <c r="H1456" s="12" t="s">
        <v>1086</v>
      </c>
      <c r="I1456" s="10">
        <v>82687.5</v>
      </c>
      <c r="J1456" s="11">
        <v>0.35</v>
      </c>
      <c r="K1456" s="13">
        <f t="shared" si="48"/>
        <v>236250.00000000003</v>
      </c>
      <c r="L1456" s="4" t="s">
        <v>16</v>
      </c>
      <c r="M1456">
        <f>_xlfn.RANK.EQ(I1456,I$6:I3950,1)</f>
        <v>1245</v>
      </c>
      <c r="N1456">
        <f>_xlfn.RANK.EQ(I1456,I$6:I3950,0)</f>
        <v>1243</v>
      </c>
    </row>
    <row r="1457" spans="2:14" ht="14.25" customHeight="1">
      <c r="B1457" s="4" t="s">
        <v>14</v>
      </c>
      <c r="C1457" s="4" t="s">
        <v>15</v>
      </c>
      <c r="D1457" s="4" t="s">
        <v>1004</v>
      </c>
      <c r="E1457" s="13">
        <f t="shared" si="49"/>
        <v>350</v>
      </c>
      <c r="F1457" s="6">
        <v>525</v>
      </c>
      <c r="G1457" s="12" t="s">
        <v>322</v>
      </c>
      <c r="H1457" s="12" t="s">
        <v>1087</v>
      </c>
      <c r="I1457" s="10">
        <v>45937.5</v>
      </c>
      <c r="J1457" s="11">
        <v>0.25</v>
      </c>
      <c r="K1457" s="13">
        <f t="shared" si="48"/>
        <v>183750</v>
      </c>
      <c r="L1457" s="4" t="s">
        <v>16</v>
      </c>
      <c r="M1457">
        <f>_xlfn.RANK.EQ(I1457,I$6:I3951,1)</f>
        <v>530</v>
      </c>
      <c r="N1457">
        <f>_xlfn.RANK.EQ(I1457,I$6:I3951,0)</f>
        <v>1962</v>
      </c>
    </row>
    <row r="1458" spans="2:14" ht="14.25" customHeight="1">
      <c r="B1458" s="4" t="s">
        <v>14</v>
      </c>
      <c r="C1458" s="4" t="s">
        <v>15</v>
      </c>
      <c r="D1458" s="4" t="s">
        <v>1004</v>
      </c>
      <c r="E1458" s="13">
        <f t="shared" si="49"/>
        <v>400</v>
      </c>
      <c r="F1458" s="6">
        <v>450</v>
      </c>
      <c r="G1458" s="12" t="s">
        <v>324</v>
      </c>
      <c r="H1458" s="12" t="s">
        <v>1086</v>
      </c>
      <c r="I1458" s="10">
        <v>54000</v>
      </c>
      <c r="J1458" s="11">
        <v>0.3</v>
      </c>
      <c r="K1458" s="13">
        <f t="shared" si="48"/>
        <v>180000</v>
      </c>
      <c r="L1458" s="4" t="s">
        <v>16</v>
      </c>
      <c r="M1458">
        <f>_xlfn.RANK.EQ(I1458,I$6:I3952,1)</f>
        <v>669</v>
      </c>
      <c r="N1458">
        <f>_xlfn.RANK.EQ(I1458,I$6:I3952,0)</f>
        <v>1811</v>
      </c>
    </row>
    <row r="1459" spans="2:14" ht="14.25" customHeight="1">
      <c r="B1459" s="4" t="s">
        <v>14</v>
      </c>
      <c r="C1459" s="4" t="s">
        <v>15</v>
      </c>
      <c r="D1459" s="4" t="s">
        <v>1004</v>
      </c>
      <c r="E1459" s="13">
        <f t="shared" si="49"/>
        <v>550.00000000000011</v>
      </c>
      <c r="F1459" s="6">
        <v>475</v>
      </c>
      <c r="G1459" s="12" t="s">
        <v>119</v>
      </c>
      <c r="H1459" s="12" t="s">
        <v>1087</v>
      </c>
      <c r="I1459" s="10">
        <v>91437.5</v>
      </c>
      <c r="J1459" s="11">
        <v>0.35</v>
      </c>
      <c r="K1459" s="13">
        <f t="shared" si="48"/>
        <v>261250.00000000003</v>
      </c>
      <c r="L1459" s="4" t="s">
        <v>16</v>
      </c>
      <c r="M1459">
        <f>_xlfn.RANK.EQ(I1459,I$6:I3953,1)</f>
        <v>1416</v>
      </c>
      <c r="N1459">
        <f>_xlfn.RANK.EQ(I1459,I$6:I3953,0)</f>
        <v>1068</v>
      </c>
    </row>
    <row r="1460" spans="2:14" ht="14.25" customHeight="1">
      <c r="B1460" s="4" t="s">
        <v>14</v>
      </c>
      <c r="C1460" s="4" t="s">
        <v>15</v>
      </c>
      <c r="D1460" s="4" t="s">
        <v>1004</v>
      </c>
      <c r="E1460" s="13">
        <f t="shared" si="49"/>
        <v>450</v>
      </c>
      <c r="F1460" s="6">
        <v>600</v>
      </c>
      <c r="G1460" s="12" t="s">
        <v>326</v>
      </c>
      <c r="H1460" s="12" t="s">
        <v>1086</v>
      </c>
      <c r="I1460" s="10">
        <v>135000</v>
      </c>
      <c r="J1460" s="11">
        <v>0.5</v>
      </c>
      <c r="K1460" s="13">
        <f t="shared" si="48"/>
        <v>270000</v>
      </c>
      <c r="L1460" s="4" t="s">
        <v>16</v>
      </c>
      <c r="M1460">
        <f>_xlfn.RANK.EQ(I1460,I$6:I3954,1)</f>
        <v>1928</v>
      </c>
      <c r="N1460">
        <f>_xlfn.RANK.EQ(I1460,I$6:I3954,0)</f>
        <v>556</v>
      </c>
    </row>
    <row r="1461" spans="2:14" ht="14.25" customHeight="1">
      <c r="B1461" s="4" t="s">
        <v>14</v>
      </c>
      <c r="C1461" s="4" t="s">
        <v>15</v>
      </c>
      <c r="D1461" s="4" t="s">
        <v>1004</v>
      </c>
      <c r="E1461" s="13">
        <f t="shared" si="49"/>
        <v>550</v>
      </c>
      <c r="F1461" s="6">
        <v>870</v>
      </c>
      <c r="G1461" s="12" t="s">
        <v>328</v>
      </c>
      <c r="H1461" s="12" t="s">
        <v>1086</v>
      </c>
      <c r="I1461" s="10">
        <v>215325</v>
      </c>
      <c r="J1461" s="11">
        <v>0.45</v>
      </c>
      <c r="K1461" s="13">
        <f t="shared" si="48"/>
        <v>478500</v>
      </c>
      <c r="L1461" s="4" t="s">
        <v>16</v>
      </c>
      <c r="M1461">
        <f>_xlfn.RANK.EQ(I1461,I$6:I3955,1)</f>
        <v>2344</v>
      </c>
      <c r="N1461">
        <f>_xlfn.RANK.EQ(I1461,I$6:I3955,0)</f>
        <v>152</v>
      </c>
    </row>
    <row r="1462" spans="2:14" ht="14.25" customHeight="1">
      <c r="B1462" s="4" t="s">
        <v>14</v>
      </c>
      <c r="C1462" s="4" t="s">
        <v>15</v>
      </c>
      <c r="D1462" s="4" t="s">
        <v>1004</v>
      </c>
      <c r="E1462" s="13">
        <f t="shared" si="49"/>
        <v>550</v>
      </c>
      <c r="F1462" s="6">
        <v>575</v>
      </c>
      <c r="G1462" s="12" t="s">
        <v>330</v>
      </c>
      <c r="H1462" s="12" t="s">
        <v>1087</v>
      </c>
      <c r="I1462" s="10">
        <v>110687.5</v>
      </c>
      <c r="J1462" s="11">
        <v>0.35</v>
      </c>
      <c r="K1462" s="13">
        <f t="shared" si="48"/>
        <v>316250</v>
      </c>
      <c r="L1462" s="4" t="s">
        <v>16</v>
      </c>
      <c r="M1462">
        <f>_xlfn.RANK.EQ(I1462,I$6:I3956,1)</f>
        <v>1667</v>
      </c>
      <c r="N1462">
        <f>_xlfn.RANK.EQ(I1462,I$6:I3956,0)</f>
        <v>827</v>
      </c>
    </row>
    <row r="1463" spans="2:14" ht="14.25" customHeight="1">
      <c r="B1463" s="4" t="s">
        <v>14</v>
      </c>
      <c r="C1463" s="4" t="s">
        <v>15</v>
      </c>
      <c r="D1463" s="4" t="s">
        <v>1004</v>
      </c>
      <c r="E1463" s="13">
        <f t="shared" si="49"/>
        <v>500</v>
      </c>
      <c r="F1463" s="6">
        <v>550</v>
      </c>
      <c r="G1463" s="12" t="s">
        <v>270</v>
      </c>
      <c r="H1463" s="12" t="s">
        <v>1086</v>
      </c>
      <c r="I1463" s="10">
        <v>68750</v>
      </c>
      <c r="J1463" s="11">
        <v>0.25</v>
      </c>
      <c r="K1463" s="13">
        <f t="shared" si="48"/>
        <v>275000</v>
      </c>
      <c r="L1463" s="4" t="s">
        <v>16</v>
      </c>
      <c r="M1463">
        <f>_xlfn.RANK.EQ(I1463,I$6:I3957,1)</f>
        <v>977</v>
      </c>
      <c r="N1463">
        <f>_xlfn.RANK.EQ(I1463,I$6:I3957,0)</f>
        <v>1516</v>
      </c>
    </row>
    <row r="1464" spans="2:14" ht="14.25" customHeight="1">
      <c r="B1464" s="4" t="s">
        <v>14</v>
      </c>
      <c r="C1464" s="4" t="s">
        <v>15</v>
      </c>
      <c r="D1464" s="4" t="s">
        <v>1004</v>
      </c>
      <c r="E1464" s="13">
        <f t="shared" si="49"/>
        <v>500</v>
      </c>
      <c r="F1464" s="6">
        <v>500</v>
      </c>
      <c r="G1464" s="12" t="s">
        <v>333</v>
      </c>
      <c r="H1464" s="12" t="s">
        <v>1086</v>
      </c>
      <c r="I1464" s="10">
        <v>75000</v>
      </c>
      <c r="J1464" s="11">
        <v>0.3</v>
      </c>
      <c r="K1464" s="13">
        <f t="shared" si="48"/>
        <v>250000</v>
      </c>
      <c r="L1464" s="4" t="s">
        <v>16</v>
      </c>
      <c r="M1464">
        <f>_xlfn.RANK.EQ(I1464,I$6:I3958,1)</f>
        <v>1086</v>
      </c>
      <c r="N1464">
        <f>_xlfn.RANK.EQ(I1464,I$6:I3958,0)</f>
        <v>1392</v>
      </c>
    </row>
    <row r="1465" spans="2:14" ht="14.25" customHeight="1">
      <c r="B1465" s="4" t="s">
        <v>14</v>
      </c>
      <c r="C1465" s="4" t="s">
        <v>15</v>
      </c>
      <c r="D1465" s="4" t="s">
        <v>1004</v>
      </c>
      <c r="E1465" s="13">
        <f t="shared" si="49"/>
        <v>600</v>
      </c>
      <c r="F1465" s="6">
        <v>525</v>
      </c>
      <c r="G1465" s="12" t="s">
        <v>335</v>
      </c>
      <c r="H1465" s="12" t="s">
        <v>1087</v>
      </c>
      <c r="I1465" s="10">
        <v>110250</v>
      </c>
      <c r="J1465" s="11">
        <v>0.35</v>
      </c>
      <c r="K1465" s="13">
        <f t="shared" si="48"/>
        <v>315000</v>
      </c>
      <c r="L1465" s="4" t="s">
        <v>16</v>
      </c>
      <c r="M1465">
        <f>_xlfn.RANK.EQ(I1465,I$6:I3959,1)</f>
        <v>1657</v>
      </c>
      <c r="N1465">
        <f>_xlfn.RANK.EQ(I1465,I$6:I3959,0)</f>
        <v>832</v>
      </c>
    </row>
    <row r="1466" spans="2:14" ht="14.25" customHeight="1">
      <c r="B1466" s="4" t="s">
        <v>14</v>
      </c>
      <c r="C1466" s="4" t="s">
        <v>15</v>
      </c>
      <c r="D1466" s="4" t="s">
        <v>1004</v>
      </c>
      <c r="E1466" s="13">
        <f t="shared" si="49"/>
        <v>650</v>
      </c>
      <c r="F1466" s="6">
        <v>625</v>
      </c>
      <c r="G1466" s="12" t="s">
        <v>337</v>
      </c>
      <c r="H1466" s="12" t="s">
        <v>1086</v>
      </c>
      <c r="I1466" s="10">
        <v>203125</v>
      </c>
      <c r="J1466" s="11">
        <v>0.5</v>
      </c>
      <c r="K1466" s="13">
        <f t="shared" si="48"/>
        <v>406250</v>
      </c>
      <c r="L1466" s="4" t="s">
        <v>16</v>
      </c>
      <c r="M1466">
        <f>_xlfn.RANK.EQ(I1466,I$6:I3960,1)</f>
        <v>2317</v>
      </c>
      <c r="N1466">
        <f>_xlfn.RANK.EQ(I1466,I$6:I3960,0)</f>
        <v>178</v>
      </c>
    </row>
    <row r="1467" spans="2:14" ht="14.25" customHeight="1">
      <c r="B1467" s="4" t="s">
        <v>14</v>
      </c>
      <c r="C1467" s="4" t="s">
        <v>15</v>
      </c>
      <c r="D1467" s="4" t="s">
        <v>1004</v>
      </c>
      <c r="E1467" s="13">
        <f t="shared" si="49"/>
        <v>600</v>
      </c>
      <c r="F1467" s="6">
        <v>875</v>
      </c>
      <c r="G1467" s="12" t="s">
        <v>339</v>
      </c>
      <c r="H1467" s="12" t="s">
        <v>1087</v>
      </c>
      <c r="I1467" s="10">
        <v>236250</v>
      </c>
      <c r="J1467" s="11">
        <v>0.45</v>
      </c>
      <c r="K1467" s="13">
        <f t="shared" si="48"/>
        <v>525000</v>
      </c>
      <c r="L1467" s="4" t="s">
        <v>16</v>
      </c>
      <c r="M1467">
        <f>_xlfn.RANK.EQ(I1467,I$6:I3961,1)</f>
        <v>2389</v>
      </c>
      <c r="N1467">
        <f>_xlfn.RANK.EQ(I1467,I$6:I3961,0)</f>
        <v>105</v>
      </c>
    </row>
    <row r="1468" spans="2:14" ht="14.25" customHeight="1">
      <c r="B1468" s="4" t="s">
        <v>14</v>
      </c>
      <c r="C1468" s="4" t="s">
        <v>15</v>
      </c>
      <c r="D1468" s="4" t="s">
        <v>1004</v>
      </c>
      <c r="E1468" s="13">
        <f t="shared" si="49"/>
        <v>550</v>
      </c>
      <c r="F1468" s="6">
        <v>625</v>
      </c>
      <c r="G1468" s="12" t="s">
        <v>341</v>
      </c>
      <c r="H1468" s="12" t="s">
        <v>1086</v>
      </c>
      <c r="I1468" s="10">
        <v>120312.5</v>
      </c>
      <c r="J1468" s="11">
        <v>0.35</v>
      </c>
      <c r="K1468" s="13">
        <f t="shared" si="48"/>
        <v>343750</v>
      </c>
      <c r="L1468" s="4" t="s">
        <v>16</v>
      </c>
      <c r="M1468">
        <f>_xlfn.RANK.EQ(I1468,I$6:I3962,1)</f>
        <v>1780</v>
      </c>
      <c r="N1468">
        <f>_xlfn.RANK.EQ(I1468,I$6:I3962,0)</f>
        <v>715</v>
      </c>
    </row>
    <row r="1469" spans="2:14" ht="14.25" customHeight="1">
      <c r="B1469" s="4" t="s">
        <v>14</v>
      </c>
      <c r="C1469" s="4" t="s">
        <v>15</v>
      </c>
      <c r="D1469" s="4" t="s">
        <v>1004</v>
      </c>
      <c r="E1469" s="13">
        <f t="shared" si="49"/>
        <v>500</v>
      </c>
      <c r="F1469" s="6">
        <v>600</v>
      </c>
      <c r="G1469" s="12" t="s">
        <v>343</v>
      </c>
      <c r="H1469" s="12" t="s">
        <v>1087</v>
      </c>
      <c r="I1469" s="10">
        <v>75000</v>
      </c>
      <c r="J1469" s="11">
        <v>0.25</v>
      </c>
      <c r="K1469" s="13">
        <f t="shared" si="48"/>
        <v>300000</v>
      </c>
      <c r="L1469" s="4" t="s">
        <v>16</v>
      </c>
      <c r="M1469">
        <f>_xlfn.RANK.EQ(I1469,I$6:I3963,1)</f>
        <v>1086</v>
      </c>
      <c r="N1469">
        <f>_xlfn.RANK.EQ(I1469,I$6:I3963,0)</f>
        <v>1392</v>
      </c>
    </row>
    <row r="1470" spans="2:14" ht="14.25" customHeight="1">
      <c r="B1470" s="4" t="s">
        <v>14</v>
      </c>
      <c r="C1470" s="4" t="s">
        <v>15</v>
      </c>
      <c r="D1470" s="4" t="s">
        <v>1004</v>
      </c>
      <c r="E1470" s="13">
        <f t="shared" si="49"/>
        <v>500</v>
      </c>
      <c r="F1470" s="6">
        <v>575</v>
      </c>
      <c r="G1470" s="12" t="s">
        <v>85</v>
      </c>
      <c r="H1470" s="12" t="s">
        <v>1086</v>
      </c>
      <c r="I1470" s="10">
        <v>86250</v>
      </c>
      <c r="J1470" s="11">
        <v>0.3</v>
      </c>
      <c r="K1470" s="13">
        <f t="shared" si="48"/>
        <v>287500</v>
      </c>
      <c r="L1470" s="4" t="s">
        <v>16</v>
      </c>
      <c r="M1470">
        <f>_xlfn.RANK.EQ(I1470,I$6:I3964,1)</f>
        <v>1314</v>
      </c>
      <c r="N1470">
        <f>_xlfn.RANK.EQ(I1470,I$6:I3964,0)</f>
        <v>1176</v>
      </c>
    </row>
    <row r="1471" spans="2:14" ht="14.25" customHeight="1">
      <c r="B1471" s="4" t="s">
        <v>14</v>
      </c>
      <c r="C1471" s="4" t="s">
        <v>15</v>
      </c>
      <c r="D1471" s="4" t="s">
        <v>1004</v>
      </c>
      <c r="E1471" s="13">
        <f t="shared" si="49"/>
        <v>650</v>
      </c>
      <c r="F1471" s="6">
        <v>575</v>
      </c>
      <c r="G1471" s="12" t="s">
        <v>346</v>
      </c>
      <c r="H1471" s="12" t="s">
        <v>1087</v>
      </c>
      <c r="I1471" s="10">
        <v>130812.5</v>
      </c>
      <c r="J1471" s="11">
        <v>0.35</v>
      </c>
      <c r="K1471" s="13">
        <f t="shared" si="48"/>
        <v>373750</v>
      </c>
      <c r="L1471" s="4" t="s">
        <v>16</v>
      </c>
      <c r="M1471">
        <f>_xlfn.RANK.EQ(I1471,I$6:I3965,1)</f>
        <v>1888</v>
      </c>
      <c r="N1471">
        <f>_xlfn.RANK.EQ(I1471,I$6:I3965,0)</f>
        <v>605</v>
      </c>
    </row>
    <row r="1472" spans="2:14" ht="14.25" customHeight="1">
      <c r="B1472" s="4" t="s">
        <v>14</v>
      </c>
      <c r="C1472" s="4" t="s">
        <v>15</v>
      </c>
      <c r="D1472" s="4" t="s">
        <v>1004</v>
      </c>
      <c r="E1472" s="13">
        <f t="shared" si="49"/>
        <v>700</v>
      </c>
      <c r="F1472" s="6">
        <v>725</v>
      </c>
      <c r="G1472" s="12" t="s">
        <v>348</v>
      </c>
      <c r="H1472" s="12" t="s">
        <v>1087</v>
      </c>
      <c r="I1472" s="10">
        <v>253750</v>
      </c>
      <c r="J1472" s="11">
        <v>0.5</v>
      </c>
      <c r="K1472" s="13">
        <f t="shared" si="48"/>
        <v>507500</v>
      </c>
      <c r="L1472" s="4" t="s">
        <v>16</v>
      </c>
      <c r="M1472">
        <f>_xlfn.RANK.EQ(I1472,I$6:I3966,1)</f>
        <v>2418</v>
      </c>
      <c r="N1472">
        <f>_xlfn.RANK.EQ(I1472,I$6:I3966,0)</f>
        <v>77</v>
      </c>
    </row>
    <row r="1473" spans="2:14" ht="14.25" customHeight="1">
      <c r="B1473" s="4" t="s">
        <v>14</v>
      </c>
      <c r="C1473" s="4" t="s">
        <v>15</v>
      </c>
      <c r="D1473" s="4" t="s">
        <v>1004</v>
      </c>
      <c r="E1473" s="13">
        <f t="shared" si="49"/>
        <v>650</v>
      </c>
      <c r="F1473" s="6">
        <v>950</v>
      </c>
      <c r="G1473" s="12" t="s">
        <v>350</v>
      </c>
      <c r="H1473" s="12" t="s">
        <v>1087</v>
      </c>
      <c r="I1473" s="10">
        <v>277875</v>
      </c>
      <c r="J1473" s="11">
        <v>0.45</v>
      </c>
      <c r="K1473" s="13">
        <f t="shared" si="48"/>
        <v>617500</v>
      </c>
      <c r="L1473" s="4" t="s">
        <v>16</v>
      </c>
      <c r="M1473">
        <f>_xlfn.RANK.EQ(I1473,I$6:I3967,1)</f>
        <v>2450</v>
      </c>
      <c r="N1473">
        <f>_xlfn.RANK.EQ(I1473,I$6:I3967,0)</f>
        <v>45</v>
      </c>
    </row>
    <row r="1474" spans="2:14" ht="14.25" customHeight="1">
      <c r="B1474" s="4" t="s">
        <v>14</v>
      </c>
      <c r="C1474" s="4" t="s">
        <v>15</v>
      </c>
      <c r="D1474" s="4" t="s">
        <v>1004</v>
      </c>
      <c r="E1474" s="13">
        <f t="shared" si="49"/>
        <v>600</v>
      </c>
      <c r="F1474" s="6">
        <v>700</v>
      </c>
      <c r="G1474" s="12" t="s">
        <v>352</v>
      </c>
      <c r="H1474" s="12" t="s">
        <v>1087</v>
      </c>
      <c r="I1474" s="10">
        <v>147000</v>
      </c>
      <c r="J1474" s="11">
        <v>0.35</v>
      </c>
      <c r="K1474" s="13">
        <f t="shared" si="48"/>
        <v>420000</v>
      </c>
      <c r="L1474" s="4" t="s">
        <v>16</v>
      </c>
      <c r="M1474">
        <f>_xlfn.RANK.EQ(I1474,I$6:I3968,1)</f>
        <v>2018</v>
      </c>
      <c r="N1474">
        <f>_xlfn.RANK.EQ(I1474,I$6:I3968,0)</f>
        <v>470</v>
      </c>
    </row>
    <row r="1475" spans="2:14" ht="14.25" customHeight="1">
      <c r="B1475" s="4" t="s">
        <v>14</v>
      </c>
      <c r="C1475" s="4" t="s">
        <v>15</v>
      </c>
      <c r="D1475" s="4" t="s">
        <v>1004</v>
      </c>
      <c r="E1475" s="13">
        <f t="shared" si="49"/>
        <v>550</v>
      </c>
      <c r="F1475" s="6">
        <v>625</v>
      </c>
      <c r="G1475" s="12" t="s">
        <v>354</v>
      </c>
      <c r="H1475" s="12" t="s">
        <v>1087</v>
      </c>
      <c r="I1475" s="10">
        <v>85937.5</v>
      </c>
      <c r="J1475" s="11">
        <v>0.25</v>
      </c>
      <c r="K1475" s="13">
        <f t="shared" si="48"/>
        <v>343750</v>
      </c>
      <c r="L1475" s="4" t="s">
        <v>16</v>
      </c>
      <c r="M1475">
        <f>_xlfn.RANK.EQ(I1475,I$6:I3969,1)</f>
        <v>1309</v>
      </c>
      <c r="N1475">
        <f>_xlfn.RANK.EQ(I1475,I$6:I3969,0)</f>
        <v>1185</v>
      </c>
    </row>
    <row r="1476" spans="2:14" ht="14.25" customHeight="1">
      <c r="B1476" s="4" t="s">
        <v>14</v>
      </c>
      <c r="C1476" s="4" t="s">
        <v>15</v>
      </c>
      <c r="D1476" s="4" t="s">
        <v>1004</v>
      </c>
      <c r="E1476" s="13">
        <f t="shared" si="49"/>
        <v>550</v>
      </c>
      <c r="F1476" s="6">
        <v>575</v>
      </c>
      <c r="G1476" s="12" t="s">
        <v>356</v>
      </c>
      <c r="H1476" s="12" t="s">
        <v>1087</v>
      </c>
      <c r="I1476" s="10">
        <v>94875</v>
      </c>
      <c r="J1476" s="11">
        <v>0.3</v>
      </c>
      <c r="K1476" s="13">
        <f t="shared" si="48"/>
        <v>316250</v>
      </c>
      <c r="L1476" s="4" t="s">
        <v>16</v>
      </c>
      <c r="M1476">
        <f>_xlfn.RANK.EQ(I1476,I$6:I3970,1)</f>
        <v>1478</v>
      </c>
      <c r="N1476">
        <f>_xlfn.RANK.EQ(I1476,I$6:I3970,0)</f>
        <v>1017</v>
      </c>
    </row>
    <row r="1477" spans="2:14" ht="14.25" customHeight="1">
      <c r="B1477" s="4" t="s">
        <v>14</v>
      </c>
      <c r="C1477" s="4" t="s">
        <v>15</v>
      </c>
      <c r="D1477" s="4" t="s">
        <v>1004</v>
      </c>
      <c r="E1477" s="13">
        <f t="shared" si="49"/>
        <v>650</v>
      </c>
      <c r="F1477" s="6">
        <v>600</v>
      </c>
      <c r="G1477" s="12" t="s">
        <v>358</v>
      </c>
      <c r="H1477" s="12" t="s">
        <v>1087</v>
      </c>
      <c r="I1477" s="10">
        <v>136500</v>
      </c>
      <c r="J1477" s="11">
        <v>0.35</v>
      </c>
      <c r="K1477" s="13">
        <f t="shared" si="48"/>
        <v>390000</v>
      </c>
      <c r="L1477" s="4" t="s">
        <v>16</v>
      </c>
      <c r="M1477">
        <f>_xlfn.RANK.EQ(I1477,I$6:I3971,1)</f>
        <v>1942</v>
      </c>
      <c r="N1477">
        <f>_xlfn.RANK.EQ(I1477,I$6:I3971,0)</f>
        <v>549</v>
      </c>
    </row>
    <row r="1478" spans="2:14" ht="14.25" customHeight="1">
      <c r="B1478" s="4" t="s">
        <v>14</v>
      </c>
      <c r="C1478" s="4" t="s">
        <v>15</v>
      </c>
      <c r="D1478" s="4" t="s">
        <v>1004</v>
      </c>
      <c r="E1478" s="13">
        <f t="shared" si="49"/>
        <v>700</v>
      </c>
      <c r="F1478" s="6">
        <v>775</v>
      </c>
      <c r="G1478" s="12" t="s">
        <v>360</v>
      </c>
      <c r="H1478" s="12" t="s">
        <v>1086</v>
      </c>
      <c r="I1478" s="10">
        <v>271250</v>
      </c>
      <c r="J1478" s="11">
        <v>0.5</v>
      </c>
      <c r="K1478" s="13">
        <f t="shared" si="48"/>
        <v>542500</v>
      </c>
      <c r="L1478" s="4" t="s">
        <v>16</v>
      </c>
      <c r="M1478">
        <f>_xlfn.RANK.EQ(I1478,I$6:I3972,1)</f>
        <v>2443</v>
      </c>
      <c r="N1478">
        <f>_xlfn.RANK.EQ(I1478,I$6:I3972,0)</f>
        <v>53</v>
      </c>
    </row>
    <row r="1479" spans="2:14" ht="14.25" customHeight="1">
      <c r="B1479" s="4" t="s">
        <v>14</v>
      </c>
      <c r="C1479" s="4" t="s">
        <v>15</v>
      </c>
      <c r="D1479" s="4" t="s">
        <v>1004</v>
      </c>
      <c r="E1479" s="13">
        <f t="shared" si="49"/>
        <v>650</v>
      </c>
      <c r="F1479" s="6">
        <v>925</v>
      </c>
      <c r="G1479" s="12" t="s">
        <v>362</v>
      </c>
      <c r="H1479" s="12" t="s">
        <v>1087</v>
      </c>
      <c r="I1479" s="10">
        <v>270562.5</v>
      </c>
      <c r="J1479" s="11">
        <v>0.45</v>
      </c>
      <c r="K1479" s="13">
        <f t="shared" ref="K1479:K1542" si="50">I1479/J1479</f>
        <v>601250</v>
      </c>
      <c r="L1479" s="4" t="s">
        <v>16</v>
      </c>
      <c r="M1479">
        <f>_xlfn.RANK.EQ(I1479,I$6:I3973,1)</f>
        <v>2442</v>
      </c>
      <c r="N1479">
        <f>_xlfn.RANK.EQ(I1479,I$6:I3973,0)</f>
        <v>54</v>
      </c>
    </row>
    <row r="1480" spans="2:14" ht="14.25" customHeight="1">
      <c r="B1480" s="4" t="s">
        <v>14</v>
      </c>
      <c r="C1480" s="4" t="s">
        <v>15</v>
      </c>
      <c r="D1480" s="4" t="s">
        <v>1004</v>
      </c>
      <c r="E1480" s="13">
        <f t="shared" ref="E1480:E1543" si="51">K1480/F1480</f>
        <v>600</v>
      </c>
      <c r="F1480" s="6">
        <v>700</v>
      </c>
      <c r="G1480" s="12" t="s">
        <v>364</v>
      </c>
      <c r="H1480" s="12" t="s">
        <v>1087</v>
      </c>
      <c r="I1480" s="10">
        <v>147000</v>
      </c>
      <c r="J1480" s="11">
        <v>0.35</v>
      </c>
      <c r="K1480" s="13">
        <f t="shared" si="50"/>
        <v>420000</v>
      </c>
      <c r="L1480" s="4" t="s">
        <v>16</v>
      </c>
      <c r="M1480">
        <f>_xlfn.RANK.EQ(I1480,I$6:I3974,1)</f>
        <v>2018</v>
      </c>
      <c r="N1480">
        <f>_xlfn.RANK.EQ(I1480,I$6:I3974,0)</f>
        <v>470</v>
      </c>
    </row>
    <row r="1481" spans="2:14" ht="14.25" customHeight="1">
      <c r="B1481" s="4" t="s">
        <v>14</v>
      </c>
      <c r="C1481" s="4" t="s">
        <v>15</v>
      </c>
      <c r="D1481" s="4" t="s">
        <v>1004</v>
      </c>
      <c r="E1481" s="13">
        <f t="shared" si="51"/>
        <v>550</v>
      </c>
      <c r="F1481" s="6">
        <v>625</v>
      </c>
      <c r="G1481" s="12" t="s">
        <v>366</v>
      </c>
      <c r="H1481" s="12" t="s">
        <v>1086</v>
      </c>
      <c r="I1481" s="10">
        <v>85937.5</v>
      </c>
      <c r="J1481" s="11">
        <v>0.25</v>
      </c>
      <c r="K1481" s="13">
        <f t="shared" si="50"/>
        <v>343750</v>
      </c>
      <c r="L1481" s="4" t="s">
        <v>16</v>
      </c>
      <c r="M1481">
        <f>_xlfn.RANK.EQ(I1481,I$6:I3975,1)</f>
        <v>1309</v>
      </c>
      <c r="N1481">
        <f>_xlfn.RANK.EQ(I1481,I$6:I3975,0)</f>
        <v>1185</v>
      </c>
    </row>
    <row r="1482" spans="2:14" ht="14.25" customHeight="1">
      <c r="B1482" s="4" t="s">
        <v>14</v>
      </c>
      <c r="C1482" s="4" t="s">
        <v>15</v>
      </c>
      <c r="D1482" s="4" t="s">
        <v>1004</v>
      </c>
      <c r="E1482" s="13">
        <f t="shared" si="51"/>
        <v>450</v>
      </c>
      <c r="F1482" s="6">
        <v>575</v>
      </c>
      <c r="G1482" s="12" t="s">
        <v>368</v>
      </c>
      <c r="H1482" s="12" t="s">
        <v>1086</v>
      </c>
      <c r="I1482" s="10">
        <v>77625</v>
      </c>
      <c r="J1482" s="11">
        <v>0.3</v>
      </c>
      <c r="K1482" s="13">
        <f t="shared" si="50"/>
        <v>258750</v>
      </c>
      <c r="L1482" s="4" t="s">
        <v>16</v>
      </c>
      <c r="M1482">
        <f>_xlfn.RANK.EQ(I1482,I$6:I3976,1)</f>
        <v>1134</v>
      </c>
      <c r="N1482">
        <f>_xlfn.RANK.EQ(I1482,I$6:I3976,0)</f>
        <v>1358</v>
      </c>
    </row>
    <row r="1483" spans="2:14" ht="14.25" customHeight="1">
      <c r="B1483" s="4" t="s">
        <v>14</v>
      </c>
      <c r="C1483" s="4" t="s">
        <v>15</v>
      </c>
      <c r="D1483" s="4" t="s">
        <v>1004</v>
      </c>
      <c r="E1483" s="13">
        <f t="shared" si="51"/>
        <v>550</v>
      </c>
      <c r="F1483" s="6">
        <v>550</v>
      </c>
      <c r="G1483" s="12" t="s">
        <v>370</v>
      </c>
      <c r="H1483" s="12" t="s">
        <v>1086</v>
      </c>
      <c r="I1483" s="10">
        <v>105875</v>
      </c>
      <c r="J1483" s="11">
        <v>0.35</v>
      </c>
      <c r="K1483" s="13">
        <f t="shared" si="50"/>
        <v>302500</v>
      </c>
      <c r="L1483" s="4" t="s">
        <v>16</v>
      </c>
      <c r="M1483">
        <f>_xlfn.RANK.EQ(I1483,I$6:I3977,1)</f>
        <v>1620</v>
      </c>
      <c r="N1483">
        <f>_xlfn.RANK.EQ(I1483,I$6:I3977,0)</f>
        <v>870</v>
      </c>
    </row>
    <row r="1484" spans="2:14" ht="14.25" customHeight="1">
      <c r="B1484" s="4" t="s">
        <v>14</v>
      </c>
      <c r="C1484" s="4" t="s">
        <v>15</v>
      </c>
      <c r="D1484" s="4" t="s">
        <v>1004</v>
      </c>
      <c r="E1484" s="13">
        <f t="shared" si="51"/>
        <v>600</v>
      </c>
      <c r="F1484" s="6">
        <v>725</v>
      </c>
      <c r="G1484" s="12" t="s">
        <v>372</v>
      </c>
      <c r="H1484" s="12" t="s">
        <v>1087</v>
      </c>
      <c r="I1484" s="10">
        <v>217500</v>
      </c>
      <c r="J1484" s="11">
        <v>0.5</v>
      </c>
      <c r="K1484" s="13">
        <f t="shared" si="50"/>
        <v>435000</v>
      </c>
      <c r="L1484" s="4" t="s">
        <v>16</v>
      </c>
      <c r="M1484">
        <f>_xlfn.RANK.EQ(I1484,I$6:I3978,1)</f>
        <v>2353</v>
      </c>
      <c r="N1484">
        <f>_xlfn.RANK.EQ(I1484,I$6:I3978,0)</f>
        <v>142</v>
      </c>
    </row>
    <row r="1485" spans="2:14" ht="14.25" customHeight="1">
      <c r="B1485" s="4" t="s">
        <v>14</v>
      </c>
      <c r="C1485" s="4" t="s">
        <v>15</v>
      </c>
      <c r="D1485" s="4" t="s">
        <v>1004</v>
      </c>
      <c r="E1485" s="13">
        <f t="shared" si="51"/>
        <v>550</v>
      </c>
      <c r="F1485" s="6">
        <v>850</v>
      </c>
      <c r="G1485" s="12" t="s">
        <v>374</v>
      </c>
      <c r="H1485" s="12" t="s">
        <v>1087</v>
      </c>
      <c r="I1485" s="10">
        <v>210375</v>
      </c>
      <c r="J1485" s="11">
        <v>0.45</v>
      </c>
      <c r="K1485" s="13">
        <f t="shared" si="50"/>
        <v>467500</v>
      </c>
      <c r="L1485" s="4" t="s">
        <v>16</v>
      </c>
      <c r="M1485">
        <f>_xlfn.RANK.EQ(I1485,I$6:I3979,1)</f>
        <v>2333</v>
      </c>
      <c r="N1485">
        <f>_xlfn.RANK.EQ(I1485,I$6:I3979,0)</f>
        <v>163</v>
      </c>
    </row>
    <row r="1486" spans="2:14" ht="14.25" customHeight="1">
      <c r="B1486" s="4" t="s">
        <v>14</v>
      </c>
      <c r="C1486" s="4" t="s">
        <v>15</v>
      </c>
      <c r="D1486" s="4" t="s">
        <v>1004</v>
      </c>
      <c r="E1486" s="13">
        <f t="shared" si="51"/>
        <v>500</v>
      </c>
      <c r="F1486" s="6">
        <v>650</v>
      </c>
      <c r="G1486" s="12" t="s">
        <v>66</v>
      </c>
      <c r="H1486" s="12" t="s">
        <v>1087</v>
      </c>
      <c r="I1486" s="10">
        <v>113750</v>
      </c>
      <c r="J1486" s="11">
        <v>0.35</v>
      </c>
      <c r="K1486" s="13">
        <f t="shared" si="50"/>
        <v>325000</v>
      </c>
      <c r="L1486" s="4" t="s">
        <v>16</v>
      </c>
      <c r="M1486">
        <f>_xlfn.RANK.EQ(I1486,I$6:I3980,1)</f>
        <v>1697</v>
      </c>
      <c r="N1486">
        <f>_xlfn.RANK.EQ(I1486,I$6:I3980,0)</f>
        <v>790</v>
      </c>
    </row>
    <row r="1487" spans="2:14" ht="14.25" customHeight="1">
      <c r="B1487" s="4" t="s">
        <v>14</v>
      </c>
      <c r="C1487" s="4" t="s">
        <v>15</v>
      </c>
      <c r="D1487" s="4" t="s">
        <v>1004</v>
      </c>
      <c r="E1487" s="13">
        <f t="shared" si="51"/>
        <v>450</v>
      </c>
      <c r="F1487" s="6">
        <v>550</v>
      </c>
      <c r="G1487" s="12" t="s">
        <v>85</v>
      </c>
      <c r="H1487" s="12" t="s">
        <v>1086</v>
      </c>
      <c r="I1487" s="10">
        <v>61875</v>
      </c>
      <c r="J1487" s="11">
        <v>0.25</v>
      </c>
      <c r="K1487" s="13">
        <f t="shared" si="50"/>
        <v>247500</v>
      </c>
      <c r="L1487" s="4" t="s">
        <v>16</v>
      </c>
      <c r="M1487">
        <f>_xlfn.RANK.EQ(I1487,I$6:I3981,1)</f>
        <v>839</v>
      </c>
      <c r="N1487">
        <f>_xlfn.RANK.EQ(I1487,I$6:I3981,0)</f>
        <v>1650</v>
      </c>
    </row>
    <row r="1488" spans="2:14" ht="14.25" customHeight="1">
      <c r="B1488" s="4" t="s">
        <v>14</v>
      </c>
      <c r="C1488" s="4" t="s">
        <v>15</v>
      </c>
      <c r="D1488" s="4" t="s">
        <v>1004</v>
      </c>
      <c r="E1488" s="13">
        <f t="shared" si="51"/>
        <v>450</v>
      </c>
      <c r="F1488" s="6">
        <v>525</v>
      </c>
      <c r="G1488" s="12" t="s">
        <v>378</v>
      </c>
      <c r="H1488" s="12" t="s">
        <v>1087</v>
      </c>
      <c r="I1488" s="10">
        <v>70875</v>
      </c>
      <c r="J1488" s="11">
        <v>0.3</v>
      </c>
      <c r="K1488" s="13">
        <f t="shared" si="50"/>
        <v>236250</v>
      </c>
      <c r="L1488" s="4" t="s">
        <v>16</v>
      </c>
      <c r="M1488">
        <f>_xlfn.RANK.EQ(I1488,I$6:I3982,1)</f>
        <v>1005</v>
      </c>
      <c r="N1488">
        <f>_xlfn.RANK.EQ(I1488,I$6:I3982,0)</f>
        <v>1479</v>
      </c>
    </row>
    <row r="1489" spans="2:14" ht="14.25" customHeight="1">
      <c r="B1489" s="4" t="s">
        <v>14</v>
      </c>
      <c r="C1489" s="4" t="s">
        <v>15</v>
      </c>
      <c r="D1489" s="4" t="s">
        <v>1004</v>
      </c>
      <c r="E1489" s="13">
        <f t="shared" si="51"/>
        <v>550</v>
      </c>
      <c r="F1489" s="6">
        <v>525</v>
      </c>
      <c r="G1489" s="12" t="s">
        <v>380</v>
      </c>
      <c r="H1489" s="12" t="s">
        <v>1087</v>
      </c>
      <c r="I1489" s="10">
        <v>101062.5</v>
      </c>
      <c r="J1489" s="11">
        <v>0.35</v>
      </c>
      <c r="K1489" s="13">
        <f t="shared" si="50"/>
        <v>288750</v>
      </c>
      <c r="L1489" s="4" t="s">
        <v>16</v>
      </c>
      <c r="M1489">
        <f>_xlfn.RANK.EQ(I1489,I$6:I3983,1)</f>
        <v>1552</v>
      </c>
      <c r="N1489">
        <f>_xlfn.RANK.EQ(I1489,I$6:I3983,0)</f>
        <v>935</v>
      </c>
    </row>
    <row r="1490" spans="2:14" ht="14.25" customHeight="1">
      <c r="B1490" s="4" t="s">
        <v>14</v>
      </c>
      <c r="C1490" s="4" t="s">
        <v>15</v>
      </c>
      <c r="D1490" s="4" t="s">
        <v>1004</v>
      </c>
      <c r="E1490" s="13">
        <f t="shared" si="51"/>
        <v>600</v>
      </c>
      <c r="F1490" s="6">
        <v>625</v>
      </c>
      <c r="G1490" s="12" t="s">
        <v>37</v>
      </c>
      <c r="H1490" s="12" t="s">
        <v>1086</v>
      </c>
      <c r="I1490" s="10">
        <v>187500</v>
      </c>
      <c r="J1490" s="11">
        <v>0.5</v>
      </c>
      <c r="K1490" s="13">
        <f t="shared" si="50"/>
        <v>375000</v>
      </c>
      <c r="L1490" s="4" t="s">
        <v>16</v>
      </c>
      <c r="M1490">
        <f>_xlfn.RANK.EQ(I1490,I$6:I3984,1)</f>
        <v>2265</v>
      </c>
      <c r="N1490">
        <f>_xlfn.RANK.EQ(I1490,I$6:I3984,0)</f>
        <v>229</v>
      </c>
    </row>
    <row r="1491" spans="2:14" ht="14.25" customHeight="1">
      <c r="B1491" s="4" t="s">
        <v>14</v>
      </c>
      <c r="C1491" s="4" t="s">
        <v>15</v>
      </c>
      <c r="D1491" s="4" t="s">
        <v>1004</v>
      </c>
      <c r="E1491" s="13">
        <f t="shared" si="51"/>
        <v>600</v>
      </c>
      <c r="F1491" s="6">
        <v>800</v>
      </c>
      <c r="G1491" s="12" t="s">
        <v>383</v>
      </c>
      <c r="H1491" s="12" t="s">
        <v>1086</v>
      </c>
      <c r="I1491" s="10">
        <v>216000</v>
      </c>
      <c r="J1491" s="11">
        <v>0.45</v>
      </c>
      <c r="K1491" s="13">
        <f t="shared" si="50"/>
        <v>480000</v>
      </c>
      <c r="L1491" s="4" t="s">
        <v>16</v>
      </c>
      <c r="M1491">
        <f>_xlfn.RANK.EQ(I1491,I$6:I3985,1)</f>
        <v>2345</v>
      </c>
      <c r="N1491">
        <f>_xlfn.RANK.EQ(I1491,I$6:I3985,0)</f>
        <v>147</v>
      </c>
    </row>
    <row r="1492" spans="2:14" ht="14.25" customHeight="1">
      <c r="B1492" s="4" t="s">
        <v>14</v>
      </c>
      <c r="C1492" s="4" t="s">
        <v>15</v>
      </c>
      <c r="D1492" s="4" t="s">
        <v>1004</v>
      </c>
      <c r="E1492" s="13">
        <f t="shared" si="51"/>
        <v>500</v>
      </c>
      <c r="F1492" s="6">
        <v>625</v>
      </c>
      <c r="G1492" s="12" t="s">
        <v>385</v>
      </c>
      <c r="H1492" s="12" t="s">
        <v>1086</v>
      </c>
      <c r="I1492" s="10">
        <v>109375</v>
      </c>
      <c r="J1492" s="11">
        <v>0.35</v>
      </c>
      <c r="K1492" s="13">
        <f t="shared" si="50"/>
        <v>312500</v>
      </c>
      <c r="L1492" s="4" t="s">
        <v>16</v>
      </c>
      <c r="M1492">
        <f>_xlfn.RANK.EQ(I1492,I$6:I3986,1)</f>
        <v>1645</v>
      </c>
      <c r="N1492">
        <f>_xlfn.RANK.EQ(I1492,I$6:I3986,0)</f>
        <v>847</v>
      </c>
    </row>
    <row r="1493" spans="2:14" ht="14.25" customHeight="1">
      <c r="B1493" s="4" t="s">
        <v>14</v>
      </c>
      <c r="C1493" s="4" t="s">
        <v>15</v>
      </c>
      <c r="D1493" s="4" t="s">
        <v>1004</v>
      </c>
      <c r="E1493" s="13">
        <f t="shared" si="51"/>
        <v>500</v>
      </c>
      <c r="F1493" s="6">
        <v>525</v>
      </c>
      <c r="G1493" s="12" t="s">
        <v>387</v>
      </c>
      <c r="H1493" s="12" t="s">
        <v>1087</v>
      </c>
      <c r="I1493" s="10">
        <v>65625</v>
      </c>
      <c r="J1493" s="11">
        <v>0.25</v>
      </c>
      <c r="K1493" s="13">
        <f t="shared" si="50"/>
        <v>262500</v>
      </c>
      <c r="L1493" s="4" t="s">
        <v>16</v>
      </c>
      <c r="M1493">
        <f>_xlfn.RANK.EQ(I1493,I$6:I3987,1)</f>
        <v>907</v>
      </c>
      <c r="N1493">
        <f>_xlfn.RANK.EQ(I1493,I$6:I3987,0)</f>
        <v>1579</v>
      </c>
    </row>
    <row r="1494" spans="2:14" ht="14.25" customHeight="1">
      <c r="B1494" s="4" t="s">
        <v>14</v>
      </c>
      <c r="C1494" s="4" t="s">
        <v>15</v>
      </c>
      <c r="D1494" s="4" t="s">
        <v>1004</v>
      </c>
      <c r="E1494" s="13">
        <f t="shared" si="51"/>
        <v>500</v>
      </c>
      <c r="F1494" s="6">
        <v>500</v>
      </c>
      <c r="G1494" s="12" t="s">
        <v>389</v>
      </c>
      <c r="H1494" s="12" t="s">
        <v>1087</v>
      </c>
      <c r="I1494" s="10">
        <v>75000</v>
      </c>
      <c r="J1494" s="11">
        <v>0.3</v>
      </c>
      <c r="K1494" s="13">
        <f t="shared" si="50"/>
        <v>250000</v>
      </c>
      <c r="L1494" s="4" t="s">
        <v>16</v>
      </c>
      <c r="M1494">
        <f>_xlfn.RANK.EQ(I1494,I$6:I3988,1)</f>
        <v>1086</v>
      </c>
      <c r="N1494">
        <f>_xlfn.RANK.EQ(I1494,I$6:I3988,0)</f>
        <v>1392</v>
      </c>
    </row>
    <row r="1495" spans="2:14" ht="14.25" customHeight="1">
      <c r="B1495" s="4" t="s">
        <v>14</v>
      </c>
      <c r="C1495" s="4" t="s">
        <v>15</v>
      </c>
      <c r="D1495" s="4" t="s">
        <v>1004</v>
      </c>
      <c r="E1495" s="13">
        <f t="shared" si="51"/>
        <v>600</v>
      </c>
      <c r="F1495" s="6">
        <v>500</v>
      </c>
      <c r="G1495" s="12" t="s">
        <v>99</v>
      </c>
      <c r="H1495" s="12" t="s">
        <v>1087</v>
      </c>
      <c r="I1495" s="10">
        <v>105000</v>
      </c>
      <c r="J1495" s="11">
        <v>0.35</v>
      </c>
      <c r="K1495" s="13">
        <f t="shared" si="50"/>
        <v>300000</v>
      </c>
      <c r="L1495" s="4" t="s">
        <v>16</v>
      </c>
      <c r="M1495">
        <f>_xlfn.RANK.EQ(I1495,I$6:I3989,1)</f>
        <v>1596</v>
      </c>
      <c r="N1495">
        <f>_xlfn.RANK.EQ(I1495,I$6:I3989,0)</f>
        <v>879</v>
      </c>
    </row>
    <row r="1496" spans="2:14" ht="14.25" customHeight="1">
      <c r="B1496" s="4" t="s">
        <v>14</v>
      </c>
      <c r="C1496" s="4" t="s">
        <v>15</v>
      </c>
      <c r="D1496" s="4" t="s">
        <v>1004</v>
      </c>
      <c r="E1496" s="13">
        <f t="shared" si="51"/>
        <v>650</v>
      </c>
      <c r="F1496" s="6">
        <v>625</v>
      </c>
      <c r="G1496" s="12" t="s">
        <v>392</v>
      </c>
      <c r="H1496" s="12" t="s">
        <v>1087</v>
      </c>
      <c r="I1496" s="10">
        <v>203125</v>
      </c>
      <c r="J1496" s="11">
        <v>0.5</v>
      </c>
      <c r="K1496" s="13">
        <f t="shared" si="50"/>
        <v>406250</v>
      </c>
      <c r="L1496" s="4" t="s">
        <v>16</v>
      </c>
      <c r="M1496">
        <f>_xlfn.RANK.EQ(I1496,I$6:I3990,1)</f>
        <v>2317</v>
      </c>
      <c r="N1496">
        <f>_xlfn.RANK.EQ(I1496,I$6:I3990,0)</f>
        <v>178</v>
      </c>
    </row>
    <row r="1497" spans="2:14" ht="14.25" customHeight="1">
      <c r="B1497" s="4" t="s">
        <v>14</v>
      </c>
      <c r="C1497" s="4" t="s">
        <v>15</v>
      </c>
      <c r="D1497" s="4" t="s">
        <v>1004</v>
      </c>
      <c r="E1497" s="13">
        <f t="shared" si="51"/>
        <v>600</v>
      </c>
      <c r="F1497" s="6">
        <v>775</v>
      </c>
      <c r="G1497" s="12" t="s">
        <v>394</v>
      </c>
      <c r="H1497" s="12" t="s">
        <v>1087</v>
      </c>
      <c r="I1497" s="10">
        <v>209250</v>
      </c>
      <c r="J1497" s="11">
        <v>0.45</v>
      </c>
      <c r="K1497" s="13">
        <f t="shared" si="50"/>
        <v>465000</v>
      </c>
      <c r="L1497" s="4" t="s">
        <v>16</v>
      </c>
      <c r="M1497">
        <f>_xlfn.RANK.EQ(I1497,I$6:I3991,1)</f>
        <v>2331</v>
      </c>
      <c r="N1497">
        <f>_xlfn.RANK.EQ(I1497,I$6:I3991,0)</f>
        <v>165</v>
      </c>
    </row>
    <row r="1498" spans="2:14" ht="14.25" customHeight="1">
      <c r="B1498" s="4" t="s">
        <v>14</v>
      </c>
      <c r="C1498" s="4" t="s">
        <v>15</v>
      </c>
      <c r="D1498" s="4" t="s">
        <v>1004</v>
      </c>
      <c r="E1498" s="13">
        <f t="shared" si="51"/>
        <v>500</v>
      </c>
      <c r="F1498" s="6">
        <v>600</v>
      </c>
      <c r="G1498" s="12" t="s">
        <v>396</v>
      </c>
      <c r="H1498" s="12" t="s">
        <v>1087</v>
      </c>
      <c r="I1498" s="10">
        <v>105000</v>
      </c>
      <c r="J1498" s="11">
        <v>0.35</v>
      </c>
      <c r="K1498" s="13">
        <f t="shared" si="50"/>
        <v>300000</v>
      </c>
      <c r="L1498" s="4" t="s">
        <v>16</v>
      </c>
      <c r="M1498">
        <f>_xlfn.RANK.EQ(I1498,I$6:I3992,1)</f>
        <v>1596</v>
      </c>
      <c r="N1498">
        <f>_xlfn.RANK.EQ(I1498,I$6:I3992,0)</f>
        <v>879</v>
      </c>
    </row>
    <row r="1499" spans="2:14" ht="14.25" customHeight="1">
      <c r="B1499" s="4" t="s">
        <v>14</v>
      </c>
      <c r="C1499" s="4" t="s">
        <v>15</v>
      </c>
      <c r="D1499" s="4" t="s">
        <v>1004</v>
      </c>
      <c r="E1499" s="13">
        <f t="shared" si="51"/>
        <v>500</v>
      </c>
      <c r="F1499" s="6">
        <v>545</v>
      </c>
      <c r="G1499" s="12" t="s">
        <v>398</v>
      </c>
      <c r="H1499" s="12" t="s">
        <v>1086</v>
      </c>
      <c r="I1499" s="10">
        <v>68125</v>
      </c>
      <c r="J1499" s="11">
        <v>0.25</v>
      </c>
      <c r="K1499" s="13">
        <f t="shared" si="50"/>
        <v>272500</v>
      </c>
      <c r="L1499" s="4" t="s">
        <v>16</v>
      </c>
      <c r="M1499">
        <f>_xlfn.RANK.EQ(I1499,I$6:I3993,1)</f>
        <v>969</v>
      </c>
      <c r="N1499">
        <f>_xlfn.RANK.EQ(I1499,I$6:I3993,0)</f>
        <v>1527</v>
      </c>
    </row>
    <row r="1500" spans="2:14" ht="14.25" customHeight="1">
      <c r="B1500" s="4" t="s">
        <v>14</v>
      </c>
      <c r="C1500" s="4" t="s">
        <v>15</v>
      </c>
      <c r="D1500" s="4" t="s">
        <v>1004</v>
      </c>
      <c r="E1500" s="13">
        <f t="shared" si="51"/>
        <v>500</v>
      </c>
      <c r="F1500" s="6">
        <v>575</v>
      </c>
      <c r="G1500" s="12" t="s">
        <v>400</v>
      </c>
      <c r="H1500" s="12" t="s">
        <v>1088</v>
      </c>
      <c r="I1500" s="10">
        <v>86250</v>
      </c>
      <c r="J1500" s="11">
        <v>0.3</v>
      </c>
      <c r="K1500" s="13">
        <f t="shared" si="50"/>
        <v>287500</v>
      </c>
      <c r="L1500" s="4" t="s">
        <v>16</v>
      </c>
      <c r="M1500">
        <f>_xlfn.RANK.EQ(I1500,I$6:I3994,1)</f>
        <v>1314</v>
      </c>
      <c r="N1500">
        <f>_xlfn.RANK.EQ(I1500,I$6:I3994,0)</f>
        <v>1176</v>
      </c>
    </row>
    <row r="1501" spans="2:14" ht="14.25" customHeight="1">
      <c r="B1501" s="4" t="s">
        <v>14</v>
      </c>
      <c r="C1501" s="4" t="s">
        <v>15</v>
      </c>
      <c r="D1501" s="4" t="s">
        <v>1004</v>
      </c>
      <c r="E1501" s="13">
        <f t="shared" si="51"/>
        <v>650</v>
      </c>
      <c r="F1501" s="6">
        <v>550</v>
      </c>
      <c r="G1501" s="12" t="s">
        <v>35</v>
      </c>
      <c r="H1501" s="12" t="s">
        <v>1087</v>
      </c>
      <c r="I1501" s="10">
        <v>125125</v>
      </c>
      <c r="J1501" s="11">
        <v>0.35</v>
      </c>
      <c r="K1501" s="13">
        <f t="shared" si="50"/>
        <v>357500</v>
      </c>
      <c r="L1501" s="4" t="s">
        <v>16</v>
      </c>
      <c r="M1501">
        <f>_xlfn.RANK.EQ(I1501,I$6:I3995,1)</f>
        <v>1822</v>
      </c>
      <c r="N1501">
        <f>_xlfn.RANK.EQ(I1501,I$6:I3995,0)</f>
        <v>671</v>
      </c>
    </row>
    <row r="1502" spans="2:14" ht="14.25" customHeight="1">
      <c r="B1502" s="4" t="s">
        <v>14</v>
      </c>
      <c r="C1502" s="4" t="s">
        <v>15</v>
      </c>
      <c r="D1502" s="4" t="s">
        <v>1004</v>
      </c>
      <c r="E1502" s="13">
        <f t="shared" si="51"/>
        <v>700</v>
      </c>
      <c r="F1502" s="6">
        <v>650</v>
      </c>
      <c r="G1502" s="12" t="s">
        <v>403</v>
      </c>
      <c r="H1502" s="12" t="s">
        <v>1087</v>
      </c>
      <c r="I1502" s="10">
        <v>227500</v>
      </c>
      <c r="J1502" s="11">
        <v>0.5</v>
      </c>
      <c r="K1502" s="13">
        <f t="shared" si="50"/>
        <v>455000</v>
      </c>
      <c r="L1502" s="4" t="s">
        <v>16</v>
      </c>
      <c r="M1502">
        <f>_xlfn.RANK.EQ(I1502,I$6:I3996,1)</f>
        <v>2375</v>
      </c>
      <c r="N1502">
        <f>_xlfn.RANK.EQ(I1502,I$6:I3996,0)</f>
        <v>119</v>
      </c>
    </row>
    <row r="1503" spans="2:14" ht="14.25" customHeight="1">
      <c r="B1503" s="4" t="s">
        <v>14</v>
      </c>
      <c r="C1503" s="4" t="s">
        <v>15</v>
      </c>
      <c r="D1503" s="4" t="s">
        <v>1004</v>
      </c>
      <c r="E1503" s="13">
        <f t="shared" si="51"/>
        <v>650</v>
      </c>
      <c r="F1503" s="6">
        <v>875</v>
      </c>
      <c r="G1503" s="12" t="s">
        <v>279</v>
      </c>
      <c r="H1503" s="12" t="s">
        <v>1087</v>
      </c>
      <c r="I1503" s="10">
        <v>255937.5</v>
      </c>
      <c r="J1503" s="11">
        <v>0.45</v>
      </c>
      <c r="K1503" s="13">
        <f t="shared" si="50"/>
        <v>568750</v>
      </c>
      <c r="L1503" s="4" t="s">
        <v>16</v>
      </c>
      <c r="M1503">
        <f>_xlfn.RANK.EQ(I1503,I$6:I3997,1)</f>
        <v>2423</v>
      </c>
      <c r="N1503">
        <f>_xlfn.RANK.EQ(I1503,I$6:I3997,0)</f>
        <v>73</v>
      </c>
    </row>
    <row r="1504" spans="2:14" ht="14.25" customHeight="1">
      <c r="B1504" s="4" t="s">
        <v>14</v>
      </c>
      <c r="C1504" s="4" t="s">
        <v>15</v>
      </c>
      <c r="D1504" s="4" t="s">
        <v>1004</v>
      </c>
      <c r="E1504" s="13">
        <f t="shared" si="51"/>
        <v>550</v>
      </c>
      <c r="F1504" s="6">
        <v>675</v>
      </c>
      <c r="G1504" s="12" t="s">
        <v>406</v>
      </c>
      <c r="H1504" s="12" t="s">
        <v>1086</v>
      </c>
      <c r="I1504" s="10">
        <v>129937.5</v>
      </c>
      <c r="J1504" s="11">
        <v>0.35</v>
      </c>
      <c r="K1504" s="13">
        <f t="shared" si="50"/>
        <v>371250</v>
      </c>
      <c r="L1504" s="4" t="s">
        <v>16</v>
      </c>
      <c r="M1504">
        <f>_xlfn.RANK.EQ(I1504,I$6:I3998,1)</f>
        <v>1875</v>
      </c>
      <c r="N1504">
        <f>_xlfn.RANK.EQ(I1504,I$6:I3998,0)</f>
        <v>616</v>
      </c>
    </row>
    <row r="1505" spans="2:14" ht="14.25" customHeight="1">
      <c r="B1505" s="4" t="s">
        <v>14</v>
      </c>
      <c r="C1505" s="4" t="s">
        <v>15</v>
      </c>
      <c r="D1505" s="4" t="s">
        <v>1004</v>
      </c>
      <c r="E1505" s="13">
        <f t="shared" si="51"/>
        <v>550</v>
      </c>
      <c r="F1505" s="6">
        <v>625</v>
      </c>
      <c r="G1505" s="12" t="s">
        <v>297</v>
      </c>
      <c r="H1505" s="12" t="s">
        <v>1086</v>
      </c>
      <c r="I1505" s="10">
        <v>85937.5</v>
      </c>
      <c r="J1505" s="11">
        <v>0.25</v>
      </c>
      <c r="K1505" s="13">
        <f t="shared" si="50"/>
        <v>343750</v>
      </c>
      <c r="L1505" s="4" t="s">
        <v>16</v>
      </c>
      <c r="M1505">
        <f>_xlfn.RANK.EQ(I1505,I$6:I3999,1)</f>
        <v>1309</v>
      </c>
      <c r="N1505">
        <f>_xlfn.RANK.EQ(I1505,I$6:I3999,0)</f>
        <v>1185</v>
      </c>
    </row>
    <row r="1506" spans="2:14" ht="14.25" customHeight="1">
      <c r="B1506" s="4" t="s">
        <v>14</v>
      </c>
      <c r="C1506" s="4" t="s">
        <v>15</v>
      </c>
      <c r="D1506" s="4" t="s">
        <v>1004</v>
      </c>
      <c r="E1506" s="13">
        <f t="shared" si="51"/>
        <v>550</v>
      </c>
      <c r="F1506" s="6">
        <v>575</v>
      </c>
      <c r="G1506" s="12" t="s">
        <v>409</v>
      </c>
      <c r="H1506" s="12" t="s">
        <v>1086</v>
      </c>
      <c r="I1506" s="10">
        <v>94875</v>
      </c>
      <c r="J1506" s="11">
        <v>0.3</v>
      </c>
      <c r="K1506" s="13">
        <f t="shared" si="50"/>
        <v>316250</v>
      </c>
      <c r="L1506" s="4" t="s">
        <v>16</v>
      </c>
      <c r="M1506">
        <f>_xlfn.RANK.EQ(I1506,I$6:I4000,1)</f>
        <v>1478</v>
      </c>
      <c r="N1506">
        <f>_xlfn.RANK.EQ(I1506,I$6:I4000,0)</f>
        <v>1017</v>
      </c>
    </row>
    <row r="1507" spans="2:14" ht="14.25" customHeight="1">
      <c r="B1507" s="4" t="s">
        <v>14</v>
      </c>
      <c r="C1507" s="4" t="s">
        <v>15</v>
      </c>
      <c r="D1507" s="4" t="s">
        <v>1004</v>
      </c>
      <c r="E1507" s="13">
        <f t="shared" si="51"/>
        <v>650</v>
      </c>
      <c r="F1507" s="6">
        <v>575</v>
      </c>
      <c r="G1507" s="12" t="s">
        <v>411</v>
      </c>
      <c r="H1507" s="12" t="s">
        <v>1087</v>
      </c>
      <c r="I1507" s="10">
        <v>130812.5</v>
      </c>
      <c r="J1507" s="11">
        <v>0.35</v>
      </c>
      <c r="K1507" s="13">
        <f t="shared" si="50"/>
        <v>373750</v>
      </c>
      <c r="L1507" s="4" t="s">
        <v>16</v>
      </c>
      <c r="M1507">
        <f>_xlfn.RANK.EQ(I1507,I$6:I4001,1)</f>
        <v>1888</v>
      </c>
      <c r="N1507">
        <f>_xlfn.RANK.EQ(I1507,I$6:I4001,0)</f>
        <v>605</v>
      </c>
    </row>
    <row r="1508" spans="2:14" ht="14.25" customHeight="1">
      <c r="B1508" s="4" t="s">
        <v>14</v>
      </c>
      <c r="C1508" s="4" t="s">
        <v>15</v>
      </c>
      <c r="D1508" s="4" t="s">
        <v>1004</v>
      </c>
      <c r="E1508" s="13">
        <f t="shared" si="51"/>
        <v>700</v>
      </c>
      <c r="F1508" s="6">
        <v>675</v>
      </c>
      <c r="G1508" s="12" t="s">
        <v>414</v>
      </c>
      <c r="H1508" s="12" t="s">
        <v>1086</v>
      </c>
      <c r="I1508" s="10">
        <v>236250</v>
      </c>
      <c r="J1508" s="11">
        <v>0.5</v>
      </c>
      <c r="K1508" s="13">
        <f t="shared" si="50"/>
        <v>472500</v>
      </c>
      <c r="L1508" s="4" t="s">
        <v>16</v>
      </c>
      <c r="M1508">
        <f>_xlfn.RANK.EQ(I1508,I$6:I4002,1)</f>
        <v>2389</v>
      </c>
      <c r="N1508">
        <f>_xlfn.RANK.EQ(I1508,I$6:I4002,0)</f>
        <v>105</v>
      </c>
    </row>
    <row r="1509" spans="2:14" ht="14.25" customHeight="1">
      <c r="B1509" s="4" t="s">
        <v>14</v>
      </c>
      <c r="C1509" s="4" t="s">
        <v>15</v>
      </c>
      <c r="D1509" s="4" t="s">
        <v>1004</v>
      </c>
      <c r="E1509" s="13">
        <f t="shared" si="51"/>
        <v>400</v>
      </c>
      <c r="F1509" s="6">
        <v>800</v>
      </c>
      <c r="G1509" s="12" t="s">
        <v>101</v>
      </c>
      <c r="H1509" s="12" t="s">
        <v>1086</v>
      </c>
      <c r="I1509" s="10">
        <v>160000</v>
      </c>
      <c r="J1509" s="11">
        <v>0.5</v>
      </c>
      <c r="K1509" s="13">
        <f t="shared" si="50"/>
        <v>320000</v>
      </c>
      <c r="L1509" s="4" t="s">
        <v>16</v>
      </c>
      <c r="M1509">
        <f>_xlfn.RANK.EQ(I1509,I$6:I4003,1)</f>
        <v>2116</v>
      </c>
      <c r="N1509">
        <f>_xlfn.RANK.EQ(I1509,I$6:I4003,0)</f>
        <v>374</v>
      </c>
    </row>
    <row r="1510" spans="2:14" ht="14.25" customHeight="1">
      <c r="B1510" s="4" t="s">
        <v>14</v>
      </c>
      <c r="C1510" s="4" t="s">
        <v>15</v>
      </c>
      <c r="D1510" s="4" t="s">
        <v>1004</v>
      </c>
      <c r="E1510" s="13">
        <f t="shared" si="51"/>
        <v>400</v>
      </c>
      <c r="F1510" s="6">
        <v>600</v>
      </c>
      <c r="G1510" s="12" t="s">
        <v>417</v>
      </c>
      <c r="H1510" s="12" t="s">
        <v>1086</v>
      </c>
      <c r="I1510" s="10">
        <v>72000</v>
      </c>
      <c r="J1510" s="11">
        <v>0.3</v>
      </c>
      <c r="K1510" s="13">
        <f t="shared" si="50"/>
        <v>240000</v>
      </c>
      <c r="L1510" s="4" t="s">
        <v>16</v>
      </c>
      <c r="M1510">
        <f>_xlfn.RANK.EQ(I1510,I$6:I4004,1)</f>
        <v>1028</v>
      </c>
      <c r="N1510">
        <f>_xlfn.RANK.EQ(I1510,I$6:I4004,0)</f>
        <v>1453</v>
      </c>
    </row>
    <row r="1511" spans="2:14" ht="14.25" customHeight="1">
      <c r="B1511" s="4" t="s">
        <v>14</v>
      </c>
      <c r="C1511" s="4" t="s">
        <v>15</v>
      </c>
      <c r="D1511" s="4" t="s">
        <v>1004</v>
      </c>
      <c r="E1511" s="13">
        <f t="shared" si="51"/>
        <v>300</v>
      </c>
      <c r="F1511" s="6">
        <v>600</v>
      </c>
      <c r="G1511" s="12" t="s">
        <v>37</v>
      </c>
      <c r="H1511" s="12" t="s">
        <v>1086</v>
      </c>
      <c r="I1511" s="10">
        <v>63000</v>
      </c>
      <c r="J1511" s="11">
        <v>0.35</v>
      </c>
      <c r="K1511" s="13">
        <f t="shared" si="50"/>
        <v>180000</v>
      </c>
      <c r="L1511" s="4" t="s">
        <v>16</v>
      </c>
      <c r="M1511">
        <f>_xlfn.RANK.EQ(I1511,I$6:I4005,1)</f>
        <v>853</v>
      </c>
      <c r="N1511">
        <f>_xlfn.RANK.EQ(I1511,I$6:I4005,0)</f>
        <v>1616</v>
      </c>
    </row>
    <row r="1512" spans="2:14" ht="14.25" customHeight="1">
      <c r="B1512" s="4" t="s">
        <v>14</v>
      </c>
      <c r="C1512" s="4" t="s">
        <v>15</v>
      </c>
      <c r="D1512" s="4" t="s">
        <v>1004</v>
      </c>
      <c r="E1512" s="13">
        <f t="shared" si="51"/>
        <v>350</v>
      </c>
      <c r="F1512" s="6">
        <v>450</v>
      </c>
      <c r="G1512" s="12" t="s">
        <v>99</v>
      </c>
      <c r="H1512" s="12" t="s">
        <v>1087</v>
      </c>
      <c r="I1512" s="10">
        <v>55125</v>
      </c>
      <c r="J1512" s="11">
        <v>0.35</v>
      </c>
      <c r="K1512" s="13">
        <f t="shared" si="50"/>
        <v>157500</v>
      </c>
      <c r="L1512" s="4" t="s">
        <v>16</v>
      </c>
      <c r="M1512">
        <f>_xlfn.RANK.EQ(I1512,I$6:I4006,1)</f>
        <v>696</v>
      </c>
      <c r="N1512">
        <f>_xlfn.RANK.EQ(I1512,I$6:I4006,0)</f>
        <v>1789</v>
      </c>
    </row>
    <row r="1513" spans="2:14" ht="14.25" customHeight="1">
      <c r="B1513" s="4" t="s">
        <v>14</v>
      </c>
      <c r="C1513" s="4" t="s">
        <v>15</v>
      </c>
      <c r="D1513" s="4" t="s">
        <v>1004</v>
      </c>
      <c r="E1513" s="13">
        <f t="shared" si="51"/>
        <v>500</v>
      </c>
      <c r="F1513" s="6">
        <v>500</v>
      </c>
      <c r="G1513" s="12" t="s">
        <v>421</v>
      </c>
      <c r="H1513" s="12" t="s">
        <v>1086</v>
      </c>
      <c r="I1513" s="10">
        <v>75000</v>
      </c>
      <c r="J1513" s="11">
        <v>0.3</v>
      </c>
      <c r="K1513" s="13">
        <f t="shared" si="50"/>
        <v>250000</v>
      </c>
      <c r="L1513" s="4" t="s">
        <v>16</v>
      </c>
      <c r="M1513">
        <f>_xlfn.RANK.EQ(I1513,I$6:I4007,1)</f>
        <v>1086</v>
      </c>
      <c r="N1513">
        <f>_xlfn.RANK.EQ(I1513,I$6:I4007,0)</f>
        <v>1392</v>
      </c>
    </row>
    <row r="1514" spans="2:14" ht="14.25" customHeight="1">
      <c r="B1514" s="4" t="s">
        <v>14</v>
      </c>
      <c r="C1514" s="4" t="s">
        <v>15</v>
      </c>
      <c r="D1514" s="4" t="s">
        <v>1004</v>
      </c>
      <c r="E1514" s="13">
        <f t="shared" si="51"/>
        <v>400</v>
      </c>
      <c r="F1514" s="6">
        <v>600</v>
      </c>
      <c r="G1514" s="12" t="s">
        <v>423</v>
      </c>
      <c r="H1514" s="12" t="s">
        <v>1087</v>
      </c>
      <c r="I1514" s="10">
        <v>60000</v>
      </c>
      <c r="J1514" s="11">
        <v>0.25</v>
      </c>
      <c r="K1514" s="13">
        <f t="shared" si="50"/>
        <v>240000</v>
      </c>
      <c r="L1514" s="4" t="s">
        <v>16</v>
      </c>
      <c r="M1514">
        <f>_xlfn.RANK.EQ(I1514,I$6:I4008,1)</f>
        <v>800</v>
      </c>
      <c r="N1514">
        <f>_xlfn.RANK.EQ(I1514,I$6:I4008,0)</f>
        <v>1678</v>
      </c>
    </row>
    <row r="1515" spans="2:14" ht="14.25" customHeight="1">
      <c r="B1515" s="4" t="s">
        <v>14</v>
      </c>
      <c r="C1515" s="4" t="s">
        <v>15</v>
      </c>
      <c r="D1515" s="4" t="s">
        <v>1004</v>
      </c>
      <c r="E1515" s="13">
        <f t="shared" si="51"/>
        <v>400</v>
      </c>
      <c r="F1515" s="6">
        <v>850</v>
      </c>
      <c r="G1515" s="12" t="s">
        <v>425</v>
      </c>
      <c r="H1515" s="12" t="s">
        <v>1087</v>
      </c>
      <c r="I1515" s="10">
        <v>170000</v>
      </c>
      <c r="J1515" s="11">
        <v>0.5</v>
      </c>
      <c r="K1515" s="13">
        <f t="shared" si="50"/>
        <v>340000</v>
      </c>
      <c r="L1515" s="4" t="s">
        <v>16</v>
      </c>
      <c r="M1515">
        <f>_xlfn.RANK.EQ(I1515,I$6:I4009,1)</f>
        <v>2181</v>
      </c>
      <c r="N1515">
        <f>_xlfn.RANK.EQ(I1515,I$6:I4009,0)</f>
        <v>313</v>
      </c>
    </row>
    <row r="1516" spans="2:14" ht="14.25" customHeight="1">
      <c r="B1516" s="4" t="s">
        <v>14</v>
      </c>
      <c r="C1516" s="4" t="s">
        <v>15</v>
      </c>
      <c r="D1516" s="4" t="s">
        <v>1004</v>
      </c>
      <c r="E1516" s="13">
        <f t="shared" si="51"/>
        <v>400</v>
      </c>
      <c r="F1516" s="6">
        <v>500</v>
      </c>
      <c r="G1516" s="12" t="s">
        <v>427</v>
      </c>
      <c r="H1516" s="12" t="s">
        <v>1086</v>
      </c>
      <c r="I1516" s="10">
        <v>60000</v>
      </c>
      <c r="J1516" s="11">
        <v>0.3</v>
      </c>
      <c r="K1516" s="13">
        <f t="shared" si="50"/>
        <v>200000</v>
      </c>
      <c r="L1516" s="4" t="s">
        <v>16</v>
      </c>
      <c r="M1516">
        <f>_xlfn.RANK.EQ(I1516,I$6:I4010,1)</f>
        <v>800</v>
      </c>
      <c r="N1516">
        <f>_xlfn.RANK.EQ(I1516,I$6:I4010,0)</f>
        <v>1678</v>
      </c>
    </row>
    <row r="1517" spans="2:14" ht="14.25" customHeight="1">
      <c r="B1517" s="4" t="s">
        <v>14</v>
      </c>
      <c r="C1517" s="4" t="s">
        <v>15</v>
      </c>
      <c r="D1517" s="4" t="s">
        <v>1004</v>
      </c>
      <c r="E1517" s="13">
        <f t="shared" si="51"/>
        <v>300</v>
      </c>
      <c r="F1517" s="6">
        <v>550</v>
      </c>
      <c r="G1517" s="12" t="s">
        <v>429</v>
      </c>
      <c r="H1517" s="12" t="s">
        <v>1087</v>
      </c>
      <c r="I1517" s="10">
        <v>57750</v>
      </c>
      <c r="J1517" s="11">
        <v>0.35</v>
      </c>
      <c r="K1517" s="13">
        <f t="shared" si="50"/>
        <v>165000</v>
      </c>
      <c r="L1517" s="4" t="s">
        <v>16</v>
      </c>
      <c r="M1517">
        <f>_xlfn.RANK.EQ(I1517,I$6:I4011,1)</f>
        <v>754</v>
      </c>
      <c r="N1517">
        <f>_xlfn.RANK.EQ(I1517,I$6:I4011,0)</f>
        <v>1729</v>
      </c>
    </row>
    <row r="1518" spans="2:14" ht="14.25" customHeight="1">
      <c r="B1518" s="4" t="s">
        <v>283</v>
      </c>
      <c r="C1518" s="4" t="s">
        <v>1005</v>
      </c>
      <c r="D1518" s="4" t="s">
        <v>1006</v>
      </c>
      <c r="E1518" s="13">
        <f t="shared" si="51"/>
        <v>350</v>
      </c>
      <c r="F1518" s="6">
        <v>425</v>
      </c>
      <c r="G1518" s="12" t="s">
        <v>431</v>
      </c>
      <c r="H1518" s="12" t="s">
        <v>1087</v>
      </c>
      <c r="I1518" s="10">
        <v>52062.5</v>
      </c>
      <c r="J1518" s="11">
        <v>0.35</v>
      </c>
      <c r="K1518" s="13">
        <f t="shared" si="50"/>
        <v>148750</v>
      </c>
      <c r="L1518" s="4" t="s">
        <v>16</v>
      </c>
      <c r="M1518">
        <f>_xlfn.RANK.EQ(I1518,I$6:I4012,1)</f>
        <v>635</v>
      </c>
      <c r="N1518">
        <f>_xlfn.RANK.EQ(I1518,I$6:I4012,0)</f>
        <v>1859</v>
      </c>
    </row>
    <row r="1519" spans="2:14" ht="14.25" customHeight="1">
      <c r="B1519" s="4" t="s">
        <v>283</v>
      </c>
      <c r="C1519" s="4" t="s">
        <v>1005</v>
      </c>
      <c r="D1519" s="4" t="s">
        <v>1006</v>
      </c>
      <c r="E1519" s="13">
        <f t="shared" si="51"/>
        <v>500</v>
      </c>
      <c r="F1519" s="6">
        <v>500</v>
      </c>
      <c r="G1519" s="12" t="s">
        <v>433</v>
      </c>
      <c r="H1519" s="12" t="s">
        <v>1086</v>
      </c>
      <c r="I1519" s="10">
        <v>75000</v>
      </c>
      <c r="J1519" s="11">
        <v>0.3</v>
      </c>
      <c r="K1519" s="13">
        <f t="shared" si="50"/>
        <v>250000</v>
      </c>
      <c r="L1519" s="4" t="s">
        <v>16</v>
      </c>
      <c r="M1519">
        <f>_xlfn.RANK.EQ(I1519,I$6:I4013,1)</f>
        <v>1086</v>
      </c>
      <c r="N1519">
        <f>_xlfn.RANK.EQ(I1519,I$6:I4013,0)</f>
        <v>1392</v>
      </c>
    </row>
    <row r="1520" spans="2:14" ht="14.25" customHeight="1">
      <c r="B1520" s="4" t="s">
        <v>283</v>
      </c>
      <c r="C1520" s="4" t="s">
        <v>1005</v>
      </c>
      <c r="D1520" s="4" t="s">
        <v>1006</v>
      </c>
      <c r="E1520" s="13">
        <f t="shared" si="51"/>
        <v>400</v>
      </c>
      <c r="F1520" s="6">
        <v>600</v>
      </c>
      <c r="G1520" s="12" t="s">
        <v>17</v>
      </c>
      <c r="H1520" s="12" t="s">
        <v>1086</v>
      </c>
      <c r="I1520" s="10">
        <v>60000</v>
      </c>
      <c r="J1520" s="11">
        <v>0.25</v>
      </c>
      <c r="K1520" s="13">
        <f t="shared" si="50"/>
        <v>240000</v>
      </c>
      <c r="L1520" s="4" t="s">
        <v>16</v>
      </c>
      <c r="M1520">
        <f>_xlfn.RANK.EQ(I1520,I$6:I4014,1)</f>
        <v>800</v>
      </c>
      <c r="N1520">
        <f>_xlfn.RANK.EQ(I1520,I$6:I4014,0)</f>
        <v>1678</v>
      </c>
    </row>
    <row r="1521" spans="2:14" ht="14.25" customHeight="1">
      <c r="B1521" s="4" t="s">
        <v>283</v>
      </c>
      <c r="C1521" s="4" t="s">
        <v>1005</v>
      </c>
      <c r="D1521" s="4" t="s">
        <v>1006</v>
      </c>
      <c r="E1521" s="13">
        <f t="shared" si="51"/>
        <v>400</v>
      </c>
      <c r="F1521" s="6">
        <v>820</v>
      </c>
      <c r="G1521" s="12" t="s">
        <v>436</v>
      </c>
      <c r="H1521" s="12" t="s">
        <v>1087</v>
      </c>
      <c r="I1521" s="10">
        <v>164000</v>
      </c>
      <c r="J1521" s="11">
        <v>0.5</v>
      </c>
      <c r="K1521" s="13">
        <f t="shared" si="50"/>
        <v>328000</v>
      </c>
      <c r="L1521" s="4" t="s">
        <v>16</v>
      </c>
      <c r="M1521">
        <f>_xlfn.RANK.EQ(I1521,I$6:I4015,1)</f>
        <v>2149</v>
      </c>
      <c r="N1521">
        <f>_xlfn.RANK.EQ(I1521,I$6:I4015,0)</f>
        <v>347</v>
      </c>
    </row>
    <row r="1522" spans="2:14" ht="14.25" customHeight="1">
      <c r="B1522" s="4" t="s">
        <v>283</v>
      </c>
      <c r="C1522" s="4" t="s">
        <v>1005</v>
      </c>
      <c r="D1522" s="4" t="s">
        <v>1006</v>
      </c>
      <c r="E1522" s="13">
        <f t="shared" si="51"/>
        <v>400</v>
      </c>
      <c r="F1522" s="6">
        <v>525</v>
      </c>
      <c r="G1522" s="12" t="s">
        <v>438</v>
      </c>
      <c r="H1522" s="12" t="s">
        <v>1087</v>
      </c>
      <c r="I1522" s="10">
        <v>63000</v>
      </c>
      <c r="J1522" s="11">
        <v>0.3</v>
      </c>
      <c r="K1522" s="13">
        <f t="shared" si="50"/>
        <v>210000</v>
      </c>
      <c r="L1522" s="4" t="s">
        <v>16</v>
      </c>
      <c r="M1522">
        <f>_xlfn.RANK.EQ(I1522,I$6:I4016,1)</f>
        <v>853</v>
      </c>
      <c r="N1522">
        <f>_xlfn.RANK.EQ(I1522,I$6:I4016,0)</f>
        <v>1616</v>
      </c>
    </row>
    <row r="1523" spans="2:14" ht="14.25" customHeight="1">
      <c r="B1523" s="4" t="s">
        <v>283</v>
      </c>
      <c r="C1523" s="4" t="s">
        <v>1005</v>
      </c>
      <c r="D1523" s="4" t="s">
        <v>1006</v>
      </c>
      <c r="E1523" s="13">
        <f t="shared" si="51"/>
        <v>300</v>
      </c>
      <c r="F1523" s="6">
        <v>550</v>
      </c>
      <c r="G1523" s="12" t="s">
        <v>440</v>
      </c>
      <c r="H1523" s="12" t="s">
        <v>1087</v>
      </c>
      <c r="I1523" s="10">
        <v>57750</v>
      </c>
      <c r="J1523" s="11">
        <v>0.35</v>
      </c>
      <c r="K1523" s="13">
        <f t="shared" si="50"/>
        <v>165000</v>
      </c>
      <c r="L1523" s="4" t="s">
        <v>16</v>
      </c>
      <c r="M1523">
        <f>_xlfn.RANK.EQ(I1523,I$6:I4017,1)</f>
        <v>754</v>
      </c>
      <c r="N1523">
        <f>_xlfn.RANK.EQ(I1523,I$6:I4017,0)</f>
        <v>1729</v>
      </c>
    </row>
    <row r="1524" spans="2:14" ht="14.25" customHeight="1">
      <c r="B1524" s="4" t="s">
        <v>283</v>
      </c>
      <c r="C1524" s="4" t="s">
        <v>1005</v>
      </c>
      <c r="D1524" s="4" t="s">
        <v>1006</v>
      </c>
      <c r="E1524" s="13">
        <f t="shared" si="51"/>
        <v>350</v>
      </c>
      <c r="F1524" s="6">
        <v>400</v>
      </c>
      <c r="G1524" s="12" t="s">
        <v>442</v>
      </c>
      <c r="H1524" s="12" t="s">
        <v>1088</v>
      </c>
      <c r="I1524" s="10">
        <v>49000</v>
      </c>
      <c r="J1524" s="11">
        <v>0.35</v>
      </c>
      <c r="K1524" s="13">
        <f t="shared" si="50"/>
        <v>140000</v>
      </c>
      <c r="L1524" s="4" t="s">
        <v>16</v>
      </c>
      <c r="M1524">
        <f>_xlfn.RANK.EQ(I1524,I$6:I4018,1)</f>
        <v>572</v>
      </c>
      <c r="N1524">
        <f>_xlfn.RANK.EQ(I1524,I$6:I4018,0)</f>
        <v>1902</v>
      </c>
    </row>
    <row r="1525" spans="2:14" ht="14.25" customHeight="1">
      <c r="B1525" s="4" t="s">
        <v>283</v>
      </c>
      <c r="C1525" s="4" t="s">
        <v>1005</v>
      </c>
      <c r="D1525" s="4" t="s">
        <v>1006</v>
      </c>
      <c r="E1525" s="13">
        <f t="shared" si="51"/>
        <v>500</v>
      </c>
      <c r="F1525" s="6">
        <v>450</v>
      </c>
      <c r="G1525" s="12" t="s">
        <v>444</v>
      </c>
      <c r="H1525" s="12" t="s">
        <v>1087</v>
      </c>
      <c r="I1525" s="10">
        <v>67500</v>
      </c>
      <c r="J1525" s="11">
        <v>0.3</v>
      </c>
      <c r="K1525" s="13">
        <f t="shared" si="50"/>
        <v>225000</v>
      </c>
      <c r="L1525" s="4" t="s">
        <v>16</v>
      </c>
      <c r="M1525">
        <f>_xlfn.RANK.EQ(I1525,I$6:I4019,1)</f>
        <v>950</v>
      </c>
      <c r="N1525">
        <f>_xlfn.RANK.EQ(I1525,I$6:I4019,0)</f>
        <v>1535</v>
      </c>
    </row>
    <row r="1526" spans="2:14" ht="14.25" customHeight="1">
      <c r="B1526" s="4" t="s">
        <v>283</v>
      </c>
      <c r="C1526" s="4" t="s">
        <v>1005</v>
      </c>
      <c r="D1526" s="4" t="s">
        <v>1006</v>
      </c>
      <c r="E1526" s="13">
        <f t="shared" si="51"/>
        <v>400</v>
      </c>
      <c r="F1526" s="6">
        <v>550</v>
      </c>
      <c r="G1526" s="12" t="s">
        <v>446</v>
      </c>
      <c r="H1526" s="12" t="s">
        <v>1088</v>
      </c>
      <c r="I1526" s="10">
        <v>55000</v>
      </c>
      <c r="J1526" s="11">
        <v>0.25</v>
      </c>
      <c r="K1526" s="13">
        <f t="shared" si="50"/>
        <v>220000</v>
      </c>
      <c r="L1526" s="4" t="s">
        <v>16</v>
      </c>
      <c r="M1526">
        <f>_xlfn.RANK.EQ(I1526,I$6:I4020,1)</f>
        <v>689</v>
      </c>
      <c r="N1526">
        <f>_xlfn.RANK.EQ(I1526,I$6:I4020,0)</f>
        <v>1801</v>
      </c>
    </row>
    <row r="1527" spans="2:14" ht="14.25" customHeight="1">
      <c r="B1527" s="4" t="s">
        <v>283</v>
      </c>
      <c r="C1527" s="4" t="s">
        <v>1005</v>
      </c>
      <c r="D1527" s="4" t="s">
        <v>1006</v>
      </c>
      <c r="E1527" s="13">
        <f t="shared" si="51"/>
        <v>400</v>
      </c>
      <c r="F1527" s="6">
        <v>800</v>
      </c>
      <c r="G1527" s="12" t="s">
        <v>448</v>
      </c>
      <c r="H1527" s="12" t="s">
        <v>1087</v>
      </c>
      <c r="I1527" s="10">
        <v>160000</v>
      </c>
      <c r="J1527" s="11">
        <v>0.5</v>
      </c>
      <c r="K1527" s="13">
        <f t="shared" si="50"/>
        <v>320000</v>
      </c>
      <c r="L1527" s="4" t="s">
        <v>16</v>
      </c>
      <c r="M1527">
        <f>_xlfn.RANK.EQ(I1527,I$6:I4021,1)</f>
        <v>2116</v>
      </c>
      <c r="N1527">
        <f>_xlfn.RANK.EQ(I1527,I$6:I4021,0)</f>
        <v>374</v>
      </c>
    </row>
    <row r="1528" spans="2:14" ht="14.25" customHeight="1">
      <c r="B1528" s="4" t="s">
        <v>283</v>
      </c>
      <c r="C1528" s="4" t="s">
        <v>1005</v>
      </c>
      <c r="D1528" s="4" t="s">
        <v>1006</v>
      </c>
      <c r="E1528" s="13">
        <f t="shared" si="51"/>
        <v>400</v>
      </c>
      <c r="F1528" s="6">
        <v>500</v>
      </c>
      <c r="G1528" s="12" t="s">
        <v>95</v>
      </c>
      <c r="H1528" s="12" t="s">
        <v>1087</v>
      </c>
      <c r="I1528" s="10">
        <v>60000</v>
      </c>
      <c r="J1528" s="11">
        <v>0.3</v>
      </c>
      <c r="K1528" s="13">
        <f t="shared" si="50"/>
        <v>200000</v>
      </c>
      <c r="L1528" s="4" t="s">
        <v>16</v>
      </c>
      <c r="M1528">
        <f>_xlfn.RANK.EQ(I1528,I$6:I4022,1)</f>
        <v>800</v>
      </c>
      <c r="N1528">
        <f>_xlfn.RANK.EQ(I1528,I$6:I4022,0)</f>
        <v>1678</v>
      </c>
    </row>
    <row r="1529" spans="2:14" ht="14.25" customHeight="1">
      <c r="B1529" s="4" t="s">
        <v>283</v>
      </c>
      <c r="C1529" s="4" t="s">
        <v>1005</v>
      </c>
      <c r="D1529" s="4" t="s">
        <v>1006</v>
      </c>
      <c r="E1529" s="13">
        <f t="shared" si="51"/>
        <v>300</v>
      </c>
      <c r="F1529" s="6">
        <v>500</v>
      </c>
      <c r="G1529" s="12" t="s">
        <v>109</v>
      </c>
      <c r="H1529" s="12" t="s">
        <v>1087</v>
      </c>
      <c r="I1529" s="10">
        <v>52500</v>
      </c>
      <c r="J1529" s="11">
        <v>0.35</v>
      </c>
      <c r="K1529" s="13">
        <f t="shared" si="50"/>
        <v>150000</v>
      </c>
      <c r="L1529" s="4" t="s">
        <v>16</v>
      </c>
      <c r="M1529">
        <f>_xlfn.RANK.EQ(I1529,I$6:I4023,1)</f>
        <v>638</v>
      </c>
      <c r="N1529">
        <f>_xlfn.RANK.EQ(I1529,I$6:I4023,0)</f>
        <v>1838</v>
      </c>
    </row>
    <row r="1530" spans="2:14" ht="14.25" customHeight="1">
      <c r="B1530" s="4" t="s">
        <v>283</v>
      </c>
      <c r="C1530" s="4" t="s">
        <v>1005</v>
      </c>
      <c r="D1530" s="4" t="s">
        <v>1006</v>
      </c>
      <c r="E1530" s="13">
        <f t="shared" si="51"/>
        <v>350</v>
      </c>
      <c r="F1530" s="6">
        <v>425</v>
      </c>
      <c r="G1530" s="12" t="s">
        <v>130</v>
      </c>
      <c r="H1530" s="12" t="s">
        <v>1087</v>
      </c>
      <c r="I1530" s="10">
        <v>52062.5</v>
      </c>
      <c r="J1530" s="11">
        <v>0.35</v>
      </c>
      <c r="K1530" s="13">
        <f t="shared" si="50"/>
        <v>148750</v>
      </c>
      <c r="L1530" s="4" t="s">
        <v>16</v>
      </c>
      <c r="M1530">
        <f>_xlfn.RANK.EQ(I1530,I$6:I4024,1)</f>
        <v>635</v>
      </c>
      <c r="N1530">
        <f>_xlfn.RANK.EQ(I1530,I$6:I4024,0)</f>
        <v>1859</v>
      </c>
    </row>
    <row r="1531" spans="2:14" ht="14.25" customHeight="1">
      <c r="B1531" s="4" t="s">
        <v>283</v>
      </c>
      <c r="C1531" s="4" t="s">
        <v>1005</v>
      </c>
      <c r="D1531" s="4" t="s">
        <v>1006</v>
      </c>
      <c r="E1531" s="13">
        <f t="shared" si="51"/>
        <v>500</v>
      </c>
      <c r="F1531" s="6">
        <v>425</v>
      </c>
      <c r="G1531" s="12" t="s">
        <v>234</v>
      </c>
      <c r="H1531" s="12" t="s">
        <v>1087</v>
      </c>
      <c r="I1531" s="10">
        <v>63750</v>
      </c>
      <c r="J1531" s="11">
        <v>0.3</v>
      </c>
      <c r="K1531" s="13">
        <f t="shared" si="50"/>
        <v>212500</v>
      </c>
      <c r="L1531" s="4" t="s">
        <v>16</v>
      </c>
      <c r="M1531">
        <f>_xlfn.RANK.EQ(I1531,I$6:I4025,1)</f>
        <v>883</v>
      </c>
      <c r="N1531">
        <f>_xlfn.RANK.EQ(I1531,I$6:I4025,0)</f>
        <v>1607</v>
      </c>
    </row>
    <row r="1532" spans="2:14" ht="14.25" customHeight="1">
      <c r="B1532" s="4" t="s">
        <v>283</v>
      </c>
      <c r="C1532" s="4" t="s">
        <v>1005</v>
      </c>
      <c r="D1532" s="4" t="s">
        <v>1006</v>
      </c>
      <c r="E1532" s="13">
        <f t="shared" si="51"/>
        <v>400</v>
      </c>
      <c r="F1532" s="6">
        <v>550</v>
      </c>
      <c r="G1532" s="12" t="s">
        <v>136</v>
      </c>
      <c r="H1532" s="12" t="s">
        <v>1087</v>
      </c>
      <c r="I1532" s="10">
        <v>55000</v>
      </c>
      <c r="J1532" s="11">
        <v>0.25</v>
      </c>
      <c r="K1532" s="13">
        <f t="shared" si="50"/>
        <v>220000</v>
      </c>
      <c r="L1532" s="4" t="s">
        <v>16</v>
      </c>
      <c r="M1532">
        <f>_xlfn.RANK.EQ(I1532,I$6:I4026,1)</f>
        <v>689</v>
      </c>
      <c r="N1532">
        <f>_xlfn.RANK.EQ(I1532,I$6:I4026,0)</f>
        <v>1801</v>
      </c>
    </row>
    <row r="1533" spans="2:14" ht="14.25" customHeight="1">
      <c r="B1533" s="4" t="s">
        <v>283</v>
      </c>
      <c r="C1533" s="4" t="s">
        <v>1005</v>
      </c>
      <c r="D1533" s="4" t="s">
        <v>1006</v>
      </c>
      <c r="E1533" s="13">
        <f t="shared" si="51"/>
        <v>500</v>
      </c>
      <c r="F1533" s="6">
        <v>820</v>
      </c>
      <c r="G1533" s="12" t="s">
        <v>450</v>
      </c>
      <c r="H1533" s="12" t="s">
        <v>1086</v>
      </c>
      <c r="I1533" s="10">
        <v>205000</v>
      </c>
      <c r="J1533" s="11">
        <v>0.5</v>
      </c>
      <c r="K1533" s="13">
        <f t="shared" si="50"/>
        <v>410000</v>
      </c>
      <c r="L1533" s="4" t="s">
        <v>16</v>
      </c>
      <c r="M1533">
        <f>_xlfn.RANK.EQ(I1533,I$6:I4027,1)</f>
        <v>2323</v>
      </c>
      <c r="N1533">
        <f>_xlfn.RANK.EQ(I1533,I$6:I4027,0)</f>
        <v>173</v>
      </c>
    </row>
    <row r="1534" spans="2:14" ht="14.25" customHeight="1">
      <c r="B1534" s="4" t="s">
        <v>283</v>
      </c>
      <c r="C1534" s="4" t="s">
        <v>1005</v>
      </c>
      <c r="D1534" s="4" t="s">
        <v>1006</v>
      </c>
      <c r="E1534" s="13">
        <f t="shared" si="51"/>
        <v>450</v>
      </c>
      <c r="F1534" s="6">
        <v>525</v>
      </c>
      <c r="G1534" s="12" t="s">
        <v>452</v>
      </c>
      <c r="H1534" s="12" t="s">
        <v>1088</v>
      </c>
      <c r="I1534" s="10">
        <v>70875</v>
      </c>
      <c r="J1534" s="11">
        <v>0.3</v>
      </c>
      <c r="K1534" s="13">
        <f t="shared" si="50"/>
        <v>236250</v>
      </c>
      <c r="L1534" s="4" t="s">
        <v>16</v>
      </c>
      <c r="M1534">
        <f>_xlfn.RANK.EQ(I1534,I$6:I4028,1)</f>
        <v>1005</v>
      </c>
      <c r="N1534">
        <f>_xlfn.RANK.EQ(I1534,I$6:I4028,0)</f>
        <v>1479</v>
      </c>
    </row>
    <row r="1535" spans="2:14" ht="14.25" customHeight="1">
      <c r="B1535" s="4" t="s">
        <v>283</v>
      </c>
      <c r="C1535" s="4" t="s">
        <v>1005</v>
      </c>
      <c r="D1535" s="4" t="s">
        <v>1006</v>
      </c>
      <c r="E1535" s="13">
        <f t="shared" si="51"/>
        <v>400</v>
      </c>
      <c r="F1535" s="6">
        <v>500</v>
      </c>
      <c r="G1535" s="12" t="s">
        <v>57</v>
      </c>
      <c r="H1535" s="12" t="s">
        <v>1087</v>
      </c>
      <c r="I1535" s="10">
        <v>70000</v>
      </c>
      <c r="J1535" s="11">
        <v>0.35</v>
      </c>
      <c r="K1535" s="13">
        <f t="shared" si="50"/>
        <v>200000</v>
      </c>
      <c r="L1535" s="4" t="s">
        <v>16</v>
      </c>
      <c r="M1535">
        <f>_xlfn.RANK.EQ(I1535,I$6:I4029,1)</f>
        <v>985</v>
      </c>
      <c r="N1535">
        <f>_xlfn.RANK.EQ(I1535,I$6:I4029,0)</f>
        <v>1497</v>
      </c>
    </row>
    <row r="1536" spans="2:14" ht="14.25" customHeight="1">
      <c r="B1536" s="4" t="s">
        <v>283</v>
      </c>
      <c r="C1536" s="4" t="s">
        <v>1005</v>
      </c>
      <c r="D1536" s="4" t="s">
        <v>1006</v>
      </c>
      <c r="E1536" s="13">
        <f t="shared" si="51"/>
        <v>400</v>
      </c>
      <c r="F1536" s="6">
        <v>450</v>
      </c>
      <c r="G1536" s="12" t="s">
        <v>454</v>
      </c>
      <c r="H1536" s="12" t="s">
        <v>1087</v>
      </c>
      <c r="I1536" s="10">
        <v>63000</v>
      </c>
      <c r="J1536" s="11">
        <v>0.35</v>
      </c>
      <c r="K1536" s="13">
        <f t="shared" si="50"/>
        <v>180000</v>
      </c>
      <c r="L1536" s="4" t="s">
        <v>16</v>
      </c>
      <c r="M1536">
        <f>_xlfn.RANK.EQ(I1536,I$6:I4030,1)</f>
        <v>853</v>
      </c>
      <c r="N1536">
        <f>_xlfn.RANK.EQ(I1536,I$6:I4030,0)</f>
        <v>1616</v>
      </c>
    </row>
    <row r="1537" spans="2:14" ht="14.25" customHeight="1">
      <c r="B1537" s="4" t="s">
        <v>283</v>
      </c>
      <c r="C1537" s="4" t="s">
        <v>1005</v>
      </c>
      <c r="D1537" s="4" t="s">
        <v>1006</v>
      </c>
      <c r="E1537" s="13">
        <f t="shared" si="51"/>
        <v>500</v>
      </c>
      <c r="F1537" s="6">
        <v>475</v>
      </c>
      <c r="G1537" s="12" t="s">
        <v>456</v>
      </c>
      <c r="H1537" s="12" t="s">
        <v>1087</v>
      </c>
      <c r="I1537" s="10">
        <v>71250</v>
      </c>
      <c r="J1537" s="11">
        <v>0.3</v>
      </c>
      <c r="K1537" s="13">
        <f t="shared" si="50"/>
        <v>237500</v>
      </c>
      <c r="L1537" s="4" t="s">
        <v>16</v>
      </c>
      <c r="M1537">
        <f>_xlfn.RANK.EQ(I1537,I$6:I4031,1)</f>
        <v>1018</v>
      </c>
      <c r="N1537">
        <f>_xlfn.RANK.EQ(I1537,I$6:I4031,0)</f>
        <v>1474</v>
      </c>
    </row>
    <row r="1538" spans="2:14" ht="14.25" customHeight="1">
      <c r="B1538" s="4" t="s">
        <v>283</v>
      </c>
      <c r="C1538" s="4" t="s">
        <v>1005</v>
      </c>
      <c r="D1538" s="4" t="s">
        <v>1006</v>
      </c>
      <c r="E1538" s="13">
        <f t="shared" si="51"/>
        <v>550</v>
      </c>
      <c r="F1538" s="6">
        <v>600</v>
      </c>
      <c r="G1538" s="12" t="s">
        <v>37</v>
      </c>
      <c r="H1538" s="12" t="s">
        <v>1086</v>
      </c>
      <c r="I1538" s="10">
        <v>82500</v>
      </c>
      <c r="J1538" s="11">
        <v>0.25</v>
      </c>
      <c r="K1538" s="13">
        <f t="shared" si="50"/>
        <v>330000</v>
      </c>
      <c r="L1538" s="4" t="s">
        <v>16</v>
      </c>
      <c r="M1538">
        <f>_xlfn.RANK.EQ(I1538,I$6:I4032,1)</f>
        <v>1233</v>
      </c>
      <c r="N1538">
        <f>_xlfn.RANK.EQ(I1538,I$6:I4032,0)</f>
        <v>1252</v>
      </c>
    </row>
    <row r="1539" spans="2:14" ht="14.25" customHeight="1">
      <c r="B1539" s="4" t="s">
        <v>283</v>
      </c>
      <c r="C1539" s="4" t="s">
        <v>1005</v>
      </c>
      <c r="D1539" s="4" t="s">
        <v>1006</v>
      </c>
      <c r="E1539" s="13">
        <f t="shared" si="51"/>
        <v>500</v>
      </c>
      <c r="F1539" s="6">
        <v>850</v>
      </c>
      <c r="G1539" s="12" t="s">
        <v>459</v>
      </c>
      <c r="H1539" s="12" t="s">
        <v>1087</v>
      </c>
      <c r="I1539" s="10">
        <v>212500</v>
      </c>
      <c r="J1539" s="11">
        <v>0.5</v>
      </c>
      <c r="K1539" s="13">
        <f t="shared" si="50"/>
        <v>425000</v>
      </c>
      <c r="L1539" s="4" t="s">
        <v>16</v>
      </c>
      <c r="M1539">
        <f>_xlfn.RANK.EQ(I1539,I$6:I4033,1)</f>
        <v>2335</v>
      </c>
      <c r="N1539">
        <f>_xlfn.RANK.EQ(I1539,I$6:I4033,0)</f>
        <v>160</v>
      </c>
    </row>
    <row r="1540" spans="2:14" ht="14.25" customHeight="1">
      <c r="B1540" s="4" t="s">
        <v>283</v>
      </c>
      <c r="C1540" s="4" t="s">
        <v>1005</v>
      </c>
      <c r="D1540" s="4" t="s">
        <v>1006</v>
      </c>
      <c r="E1540" s="13">
        <f t="shared" si="51"/>
        <v>450</v>
      </c>
      <c r="F1540" s="6">
        <v>600</v>
      </c>
      <c r="G1540" s="12" t="s">
        <v>461</v>
      </c>
      <c r="H1540" s="12" t="s">
        <v>1086</v>
      </c>
      <c r="I1540" s="10">
        <v>81000</v>
      </c>
      <c r="J1540" s="11">
        <v>0.3</v>
      </c>
      <c r="K1540" s="13">
        <f t="shared" si="50"/>
        <v>270000</v>
      </c>
      <c r="L1540" s="4" t="s">
        <v>16</v>
      </c>
      <c r="M1540">
        <f>_xlfn.RANK.EQ(I1540,I$6:I4034,1)</f>
        <v>1203</v>
      </c>
      <c r="N1540">
        <f>_xlfn.RANK.EQ(I1540,I$6:I4034,0)</f>
        <v>1279</v>
      </c>
    </row>
    <row r="1541" spans="2:14" ht="14.25" customHeight="1">
      <c r="B1541" s="4" t="s">
        <v>283</v>
      </c>
      <c r="C1541" s="4" t="s">
        <v>1005</v>
      </c>
      <c r="D1541" s="4" t="s">
        <v>1006</v>
      </c>
      <c r="E1541" s="13">
        <f t="shared" si="51"/>
        <v>400</v>
      </c>
      <c r="F1541" s="6">
        <v>525</v>
      </c>
      <c r="G1541" s="12" t="s">
        <v>213</v>
      </c>
      <c r="H1541" s="12" t="s">
        <v>1087</v>
      </c>
      <c r="I1541" s="10">
        <v>73500</v>
      </c>
      <c r="J1541" s="11">
        <v>0.35</v>
      </c>
      <c r="K1541" s="13">
        <f t="shared" si="50"/>
        <v>210000</v>
      </c>
      <c r="L1541" s="4" t="s">
        <v>16</v>
      </c>
      <c r="M1541">
        <f>_xlfn.RANK.EQ(I1541,I$6:I4035,1)</f>
        <v>1054</v>
      </c>
      <c r="N1541">
        <f>_xlfn.RANK.EQ(I1541,I$6:I4035,0)</f>
        <v>1431</v>
      </c>
    </row>
    <row r="1542" spans="2:14" ht="14.25" customHeight="1">
      <c r="B1542" s="4" t="s">
        <v>283</v>
      </c>
      <c r="C1542" s="4" t="s">
        <v>1005</v>
      </c>
      <c r="D1542" s="4" t="s">
        <v>1006</v>
      </c>
      <c r="E1542" s="13">
        <f t="shared" si="51"/>
        <v>400</v>
      </c>
      <c r="F1542" s="6">
        <v>500</v>
      </c>
      <c r="G1542" s="12" t="s">
        <v>464</v>
      </c>
      <c r="H1542" s="12" t="s">
        <v>1087</v>
      </c>
      <c r="I1542" s="10">
        <v>70000</v>
      </c>
      <c r="J1542" s="11">
        <v>0.35</v>
      </c>
      <c r="K1542" s="13">
        <f t="shared" si="50"/>
        <v>200000</v>
      </c>
      <c r="L1542" s="4" t="s">
        <v>16</v>
      </c>
      <c r="M1542">
        <f>_xlfn.RANK.EQ(I1542,I$6:I4036,1)</f>
        <v>985</v>
      </c>
      <c r="N1542">
        <f>_xlfn.RANK.EQ(I1542,I$6:I4036,0)</f>
        <v>1497</v>
      </c>
    </row>
    <row r="1543" spans="2:14" ht="14.25" customHeight="1">
      <c r="B1543" s="4" t="s">
        <v>283</v>
      </c>
      <c r="C1543" s="4" t="s">
        <v>1005</v>
      </c>
      <c r="D1543" s="4" t="s">
        <v>1006</v>
      </c>
      <c r="E1543" s="13">
        <f t="shared" si="51"/>
        <v>500</v>
      </c>
      <c r="F1543" s="6">
        <v>500</v>
      </c>
      <c r="G1543" s="12" t="s">
        <v>466</v>
      </c>
      <c r="H1543" s="12" t="s">
        <v>1087</v>
      </c>
      <c r="I1543" s="10">
        <v>75000</v>
      </c>
      <c r="J1543" s="11">
        <v>0.3</v>
      </c>
      <c r="K1543" s="13">
        <f t="shared" ref="K1543:K1606" si="52">I1543/J1543</f>
        <v>250000</v>
      </c>
      <c r="L1543" s="4" t="s">
        <v>16</v>
      </c>
      <c r="M1543">
        <f>_xlfn.RANK.EQ(I1543,I$6:I4037,1)</f>
        <v>1086</v>
      </c>
      <c r="N1543">
        <f>_xlfn.RANK.EQ(I1543,I$6:I4037,0)</f>
        <v>1392</v>
      </c>
    </row>
    <row r="1544" spans="2:14" ht="14.25" customHeight="1">
      <c r="B1544" s="4" t="s">
        <v>283</v>
      </c>
      <c r="C1544" s="4" t="s">
        <v>1005</v>
      </c>
      <c r="D1544" s="4" t="s">
        <v>1006</v>
      </c>
      <c r="E1544" s="13">
        <f t="shared" ref="E1544:E1607" si="53">K1544/F1544</f>
        <v>550</v>
      </c>
      <c r="F1544" s="6">
        <v>650</v>
      </c>
      <c r="G1544" s="12" t="s">
        <v>468</v>
      </c>
      <c r="H1544" s="12" t="s">
        <v>1087</v>
      </c>
      <c r="I1544" s="10">
        <v>89375</v>
      </c>
      <c r="J1544" s="11">
        <v>0.25</v>
      </c>
      <c r="K1544" s="13">
        <f t="shared" si="52"/>
        <v>357500</v>
      </c>
      <c r="L1544" s="4" t="s">
        <v>16</v>
      </c>
      <c r="M1544">
        <f>_xlfn.RANK.EQ(I1544,I$6:I4038,1)</f>
        <v>1372</v>
      </c>
      <c r="N1544">
        <f>_xlfn.RANK.EQ(I1544,I$6:I4038,0)</f>
        <v>1122</v>
      </c>
    </row>
    <row r="1545" spans="2:14" ht="14.25" customHeight="1">
      <c r="B1545" s="4" t="s">
        <v>283</v>
      </c>
      <c r="C1545" s="4" t="s">
        <v>1005</v>
      </c>
      <c r="D1545" s="4" t="s">
        <v>1006</v>
      </c>
      <c r="E1545" s="13">
        <f t="shared" si="53"/>
        <v>500</v>
      </c>
      <c r="F1545" s="6">
        <v>875</v>
      </c>
      <c r="G1545" s="12" t="s">
        <v>470</v>
      </c>
      <c r="H1545" s="12" t="s">
        <v>1087</v>
      </c>
      <c r="I1545" s="10">
        <v>218750</v>
      </c>
      <c r="J1545" s="11">
        <v>0.5</v>
      </c>
      <c r="K1545" s="13">
        <f t="shared" si="52"/>
        <v>437500</v>
      </c>
      <c r="L1545" s="4" t="s">
        <v>16</v>
      </c>
      <c r="M1545">
        <f>_xlfn.RANK.EQ(I1545,I$6:I4039,1)</f>
        <v>2355</v>
      </c>
      <c r="N1545">
        <f>_xlfn.RANK.EQ(I1545,I$6:I4039,0)</f>
        <v>141</v>
      </c>
    </row>
    <row r="1546" spans="2:14" ht="14.25" customHeight="1">
      <c r="B1546" s="4" t="s">
        <v>283</v>
      </c>
      <c r="C1546" s="4" t="s">
        <v>1005</v>
      </c>
      <c r="D1546" s="4" t="s">
        <v>1006</v>
      </c>
      <c r="E1546" s="13">
        <f t="shared" si="53"/>
        <v>450</v>
      </c>
      <c r="F1546" s="6">
        <v>625</v>
      </c>
      <c r="G1546" s="12" t="s">
        <v>472</v>
      </c>
      <c r="H1546" s="12" t="s">
        <v>1087</v>
      </c>
      <c r="I1546" s="10">
        <v>84375</v>
      </c>
      <c r="J1546" s="11">
        <v>0.3</v>
      </c>
      <c r="K1546" s="13">
        <f t="shared" si="52"/>
        <v>281250</v>
      </c>
      <c r="L1546" s="4" t="s">
        <v>16</v>
      </c>
      <c r="M1546">
        <f>_xlfn.RANK.EQ(I1546,I$6:I4040,1)</f>
        <v>1285</v>
      </c>
      <c r="N1546">
        <f>_xlfn.RANK.EQ(I1546,I$6:I4040,0)</f>
        <v>1205</v>
      </c>
    </row>
    <row r="1547" spans="2:14" ht="14.25" customHeight="1">
      <c r="B1547" s="4" t="s">
        <v>283</v>
      </c>
      <c r="C1547" s="4" t="s">
        <v>1005</v>
      </c>
      <c r="D1547" s="4" t="s">
        <v>1006</v>
      </c>
      <c r="E1547" s="13">
        <f t="shared" si="53"/>
        <v>400</v>
      </c>
      <c r="F1547" s="6">
        <v>550</v>
      </c>
      <c r="G1547" s="12" t="s">
        <v>107</v>
      </c>
      <c r="H1547" s="12" t="s">
        <v>1087</v>
      </c>
      <c r="I1547" s="10">
        <v>77000</v>
      </c>
      <c r="J1547" s="11">
        <v>0.35</v>
      </c>
      <c r="K1547" s="13">
        <f t="shared" si="52"/>
        <v>220000</v>
      </c>
      <c r="L1547" s="4" t="s">
        <v>16</v>
      </c>
      <c r="M1547">
        <f>_xlfn.RANK.EQ(I1547,I$6:I4041,1)</f>
        <v>1118</v>
      </c>
      <c r="N1547">
        <f>_xlfn.RANK.EQ(I1547,I$6:I4041,0)</f>
        <v>1365</v>
      </c>
    </row>
    <row r="1548" spans="2:14" ht="14.25" customHeight="1">
      <c r="B1548" s="4" t="s">
        <v>283</v>
      </c>
      <c r="C1548" s="4" t="s">
        <v>1005</v>
      </c>
      <c r="D1548" s="4" t="s">
        <v>1006</v>
      </c>
      <c r="E1548" s="13">
        <f t="shared" si="53"/>
        <v>400</v>
      </c>
      <c r="F1548" s="6">
        <v>500</v>
      </c>
      <c r="G1548" s="12" t="s">
        <v>474</v>
      </c>
      <c r="H1548" s="12" t="s">
        <v>1087</v>
      </c>
      <c r="I1548" s="10">
        <v>70000</v>
      </c>
      <c r="J1548" s="11">
        <v>0.35</v>
      </c>
      <c r="K1548" s="13">
        <f t="shared" si="52"/>
        <v>200000</v>
      </c>
      <c r="L1548" s="4" t="s">
        <v>16</v>
      </c>
      <c r="M1548">
        <f>_xlfn.RANK.EQ(I1548,I$6:I4042,1)</f>
        <v>985</v>
      </c>
      <c r="N1548">
        <f>_xlfn.RANK.EQ(I1548,I$6:I4042,0)</f>
        <v>1497</v>
      </c>
    </row>
    <row r="1549" spans="2:14" ht="14.25" customHeight="1">
      <c r="B1549" s="4" t="s">
        <v>283</v>
      </c>
      <c r="C1549" s="4" t="s">
        <v>1005</v>
      </c>
      <c r="D1549" s="4" t="s">
        <v>1006</v>
      </c>
      <c r="E1549" s="13">
        <f t="shared" si="53"/>
        <v>500</v>
      </c>
      <c r="F1549" s="6">
        <v>525</v>
      </c>
      <c r="G1549" s="12" t="s">
        <v>476</v>
      </c>
      <c r="H1549" s="12" t="s">
        <v>1086</v>
      </c>
      <c r="I1549" s="10">
        <v>78750</v>
      </c>
      <c r="J1549" s="11">
        <v>0.3</v>
      </c>
      <c r="K1549" s="13">
        <f t="shared" si="52"/>
        <v>262500</v>
      </c>
      <c r="L1549" s="4" t="s">
        <v>16</v>
      </c>
      <c r="M1549">
        <f>_xlfn.RANK.EQ(I1549,I$6:I4043,1)</f>
        <v>1154</v>
      </c>
      <c r="N1549">
        <f>_xlfn.RANK.EQ(I1549,I$6:I4043,0)</f>
        <v>1315</v>
      </c>
    </row>
    <row r="1550" spans="2:14" ht="14.25" customHeight="1">
      <c r="B1550" s="4" t="s">
        <v>283</v>
      </c>
      <c r="C1550" s="4" t="s">
        <v>1005</v>
      </c>
      <c r="D1550" s="4" t="s">
        <v>1006</v>
      </c>
      <c r="E1550" s="13">
        <f t="shared" si="53"/>
        <v>550</v>
      </c>
      <c r="F1550" s="6">
        <v>700</v>
      </c>
      <c r="G1550" s="12" t="s">
        <v>478</v>
      </c>
      <c r="H1550" s="12" t="s">
        <v>1086</v>
      </c>
      <c r="I1550" s="10">
        <v>96250</v>
      </c>
      <c r="J1550" s="11">
        <v>0.25</v>
      </c>
      <c r="K1550" s="13">
        <f t="shared" si="52"/>
        <v>385000</v>
      </c>
      <c r="L1550" s="4" t="s">
        <v>16</v>
      </c>
      <c r="M1550">
        <f>_xlfn.RANK.EQ(I1550,I$6:I4044,1)</f>
        <v>1493</v>
      </c>
      <c r="N1550">
        <f>_xlfn.RANK.EQ(I1550,I$6:I4044,0)</f>
        <v>995</v>
      </c>
    </row>
    <row r="1551" spans="2:14" ht="14.25" customHeight="1">
      <c r="B1551" s="4" t="s">
        <v>283</v>
      </c>
      <c r="C1551" s="4" t="s">
        <v>1005</v>
      </c>
      <c r="D1551" s="4" t="s">
        <v>1006</v>
      </c>
      <c r="E1551" s="13">
        <f t="shared" si="53"/>
        <v>500</v>
      </c>
      <c r="F1551" s="6">
        <v>850</v>
      </c>
      <c r="G1551" s="12" t="s">
        <v>480</v>
      </c>
      <c r="H1551" s="12" t="s">
        <v>1087</v>
      </c>
      <c r="I1551" s="10">
        <v>212500</v>
      </c>
      <c r="J1551" s="11">
        <v>0.5</v>
      </c>
      <c r="K1551" s="13">
        <f t="shared" si="52"/>
        <v>425000</v>
      </c>
      <c r="L1551" s="4" t="s">
        <v>16</v>
      </c>
      <c r="M1551">
        <f>_xlfn.RANK.EQ(I1551,I$6:I4045,1)</f>
        <v>2335</v>
      </c>
      <c r="N1551">
        <f>_xlfn.RANK.EQ(I1551,I$6:I4045,0)</f>
        <v>160</v>
      </c>
    </row>
    <row r="1552" spans="2:14" ht="14.25" customHeight="1">
      <c r="B1552" s="4" t="s">
        <v>283</v>
      </c>
      <c r="C1552" s="4" t="s">
        <v>1005</v>
      </c>
      <c r="D1552" s="4" t="s">
        <v>1006</v>
      </c>
      <c r="E1552" s="13">
        <f t="shared" si="53"/>
        <v>450</v>
      </c>
      <c r="F1552" s="6">
        <v>625</v>
      </c>
      <c r="G1552" s="12" t="s">
        <v>482</v>
      </c>
      <c r="H1552" s="12" t="s">
        <v>1087</v>
      </c>
      <c r="I1552" s="10">
        <v>84375</v>
      </c>
      <c r="J1552" s="11">
        <v>0.3</v>
      </c>
      <c r="K1552" s="13">
        <f t="shared" si="52"/>
        <v>281250</v>
      </c>
      <c r="L1552" s="4" t="s">
        <v>16</v>
      </c>
      <c r="M1552">
        <f>_xlfn.RANK.EQ(I1552,I$6:I4046,1)</f>
        <v>1285</v>
      </c>
      <c r="N1552">
        <f>_xlfn.RANK.EQ(I1552,I$6:I4046,0)</f>
        <v>1205</v>
      </c>
    </row>
    <row r="1553" spans="2:14" ht="14.25" customHeight="1">
      <c r="B1553" s="4" t="s">
        <v>283</v>
      </c>
      <c r="C1553" s="4" t="s">
        <v>1005</v>
      </c>
      <c r="D1553" s="4" t="s">
        <v>1006</v>
      </c>
      <c r="E1553" s="13">
        <f t="shared" si="53"/>
        <v>400</v>
      </c>
      <c r="F1553" s="6">
        <v>550</v>
      </c>
      <c r="G1553" s="12" t="s">
        <v>484</v>
      </c>
      <c r="H1553" s="12" t="s">
        <v>1087</v>
      </c>
      <c r="I1553" s="10">
        <v>77000</v>
      </c>
      <c r="J1553" s="11">
        <v>0.35</v>
      </c>
      <c r="K1553" s="13">
        <f t="shared" si="52"/>
        <v>220000</v>
      </c>
      <c r="L1553" s="4" t="s">
        <v>16</v>
      </c>
      <c r="M1553">
        <f>_xlfn.RANK.EQ(I1553,I$6:I4047,1)</f>
        <v>1118</v>
      </c>
      <c r="N1553">
        <f>_xlfn.RANK.EQ(I1553,I$6:I4047,0)</f>
        <v>1365</v>
      </c>
    </row>
    <row r="1554" spans="2:14" ht="14.25" customHeight="1">
      <c r="B1554" s="4" t="s">
        <v>283</v>
      </c>
      <c r="C1554" s="4" t="s">
        <v>1005</v>
      </c>
      <c r="D1554" s="4" t="s">
        <v>1006</v>
      </c>
      <c r="E1554" s="13">
        <f t="shared" si="53"/>
        <v>400</v>
      </c>
      <c r="F1554" s="6">
        <v>525</v>
      </c>
      <c r="G1554" s="12" t="s">
        <v>33</v>
      </c>
      <c r="H1554" s="12" t="s">
        <v>1087</v>
      </c>
      <c r="I1554" s="10">
        <v>73500</v>
      </c>
      <c r="J1554" s="11">
        <v>0.35</v>
      </c>
      <c r="K1554" s="13">
        <f t="shared" si="52"/>
        <v>210000</v>
      </c>
      <c r="L1554" s="4" t="s">
        <v>16</v>
      </c>
      <c r="M1554">
        <f>_xlfn.RANK.EQ(I1554,I$6:I4048,1)</f>
        <v>1054</v>
      </c>
      <c r="N1554">
        <f>_xlfn.RANK.EQ(I1554,I$6:I4048,0)</f>
        <v>1431</v>
      </c>
    </row>
    <row r="1555" spans="2:14" ht="14.25" customHeight="1">
      <c r="B1555" s="4" t="s">
        <v>283</v>
      </c>
      <c r="C1555" s="4" t="s">
        <v>1005</v>
      </c>
      <c r="D1555" s="4" t="s">
        <v>1006</v>
      </c>
      <c r="E1555" s="13">
        <f t="shared" si="53"/>
        <v>500</v>
      </c>
      <c r="F1555" s="6">
        <v>500</v>
      </c>
      <c r="G1555" s="12" t="s">
        <v>304</v>
      </c>
      <c r="H1555" s="12" t="s">
        <v>1087</v>
      </c>
      <c r="I1555" s="10">
        <v>75000</v>
      </c>
      <c r="J1555" s="11">
        <v>0.3</v>
      </c>
      <c r="K1555" s="13">
        <f t="shared" si="52"/>
        <v>250000</v>
      </c>
      <c r="L1555" s="4" t="s">
        <v>16</v>
      </c>
      <c r="M1555">
        <f>_xlfn.RANK.EQ(I1555,I$6:I4049,1)</f>
        <v>1086</v>
      </c>
      <c r="N1555">
        <f>_xlfn.RANK.EQ(I1555,I$6:I4049,0)</f>
        <v>1392</v>
      </c>
    </row>
    <row r="1556" spans="2:14" ht="14.25" customHeight="1">
      <c r="B1556" s="4" t="s">
        <v>283</v>
      </c>
      <c r="C1556" s="4" t="s">
        <v>1005</v>
      </c>
      <c r="D1556" s="4" t="s">
        <v>1006</v>
      </c>
      <c r="E1556" s="13">
        <f t="shared" si="53"/>
        <v>550</v>
      </c>
      <c r="F1556" s="6">
        <v>675</v>
      </c>
      <c r="G1556" s="12" t="s">
        <v>488</v>
      </c>
      <c r="H1556" s="12" t="s">
        <v>1087</v>
      </c>
      <c r="I1556" s="10">
        <v>92812.5</v>
      </c>
      <c r="J1556" s="11">
        <v>0.25</v>
      </c>
      <c r="K1556" s="13">
        <f t="shared" si="52"/>
        <v>371250</v>
      </c>
      <c r="L1556" s="4" t="s">
        <v>16</v>
      </c>
      <c r="M1556">
        <f>_xlfn.RANK.EQ(I1556,I$6:I4050,1)</f>
        <v>1442</v>
      </c>
      <c r="N1556">
        <f>_xlfn.RANK.EQ(I1556,I$6:I4050,0)</f>
        <v>1052</v>
      </c>
    </row>
    <row r="1557" spans="2:14" ht="14.25" customHeight="1">
      <c r="B1557" s="4" t="s">
        <v>283</v>
      </c>
      <c r="C1557" s="4" t="s">
        <v>1005</v>
      </c>
      <c r="D1557" s="4" t="s">
        <v>1006</v>
      </c>
      <c r="E1557" s="13">
        <f t="shared" si="53"/>
        <v>500</v>
      </c>
      <c r="F1557" s="6">
        <v>800</v>
      </c>
      <c r="G1557" s="12" t="s">
        <v>490</v>
      </c>
      <c r="H1557" s="12" t="s">
        <v>1087</v>
      </c>
      <c r="I1557" s="10">
        <v>200000</v>
      </c>
      <c r="J1557" s="11">
        <v>0.5</v>
      </c>
      <c r="K1557" s="13">
        <f t="shared" si="52"/>
        <v>400000</v>
      </c>
      <c r="L1557" s="4" t="s">
        <v>16</v>
      </c>
      <c r="M1557">
        <f>_xlfn.RANK.EQ(I1557,I$6:I4051,1)</f>
        <v>2313</v>
      </c>
      <c r="N1557">
        <f>_xlfn.RANK.EQ(I1557,I$6:I4051,0)</f>
        <v>183</v>
      </c>
    </row>
    <row r="1558" spans="2:14" ht="14.25" customHeight="1">
      <c r="B1558" s="4" t="s">
        <v>283</v>
      </c>
      <c r="C1558" s="4" t="s">
        <v>1005</v>
      </c>
      <c r="D1558" s="4" t="s">
        <v>1006</v>
      </c>
      <c r="E1558" s="13">
        <f t="shared" si="53"/>
        <v>450</v>
      </c>
      <c r="F1558" s="6">
        <v>600</v>
      </c>
      <c r="G1558" s="12" t="s">
        <v>492</v>
      </c>
      <c r="H1558" s="12" t="s">
        <v>1087</v>
      </c>
      <c r="I1558" s="10">
        <v>81000</v>
      </c>
      <c r="J1558" s="11">
        <v>0.3</v>
      </c>
      <c r="K1558" s="13">
        <f t="shared" si="52"/>
        <v>270000</v>
      </c>
      <c r="L1558" s="4" t="s">
        <v>16</v>
      </c>
      <c r="M1558">
        <f>_xlfn.RANK.EQ(I1558,I$6:I4052,1)</f>
        <v>1203</v>
      </c>
      <c r="N1558">
        <f>_xlfn.RANK.EQ(I1558,I$6:I4052,0)</f>
        <v>1279</v>
      </c>
    </row>
    <row r="1559" spans="2:14" ht="14.25" customHeight="1">
      <c r="B1559" s="4" t="s">
        <v>283</v>
      </c>
      <c r="C1559" s="4" t="s">
        <v>1005</v>
      </c>
      <c r="D1559" s="4" t="s">
        <v>1006</v>
      </c>
      <c r="E1559" s="13">
        <f t="shared" si="53"/>
        <v>400</v>
      </c>
      <c r="F1559" s="6">
        <v>525</v>
      </c>
      <c r="G1559" s="12" t="s">
        <v>19</v>
      </c>
      <c r="H1559" s="12" t="s">
        <v>1086</v>
      </c>
      <c r="I1559" s="10">
        <v>73500</v>
      </c>
      <c r="J1559" s="11">
        <v>0.35</v>
      </c>
      <c r="K1559" s="13">
        <f t="shared" si="52"/>
        <v>210000</v>
      </c>
      <c r="L1559" s="4" t="s">
        <v>16</v>
      </c>
      <c r="M1559">
        <f>_xlfn.RANK.EQ(I1559,I$6:I4053,1)</f>
        <v>1054</v>
      </c>
      <c r="N1559">
        <f>_xlfn.RANK.EQ(I1559,I$6:I4053,0)</f>
        <v>1431</v>
      </c>
    </row>
    <row r="1560" spans="2:14" ht="14.25" customHeight="1">
      <c r="B1560" s="4" t="s">
        <v>283</v>
      </c>
      <c r="C1560" s="4" t="s">
        <v>1005</v>
      </c>
      <c r="D1560" s="4" t="s">
        <v>1006</v>
      </c>
      <c r="E1560" s="13">
        <f t="shared" si="53"/>
        <v>400</v>
      </c>
      <c r="F1560" s="6">
        <v>500</v>
      </c>
      <c r="G1560" s="12" t="s">
        <v>495</v>
      </c>
      <c r="H1560" s="12" t="s">
        <v>1087</v>
      </c>
      <c r="I1560" s="10">
        <v>70000</v>
      </c>
      <c r="J1560" s="11">
        <v>0.35</v>
      </c>
      <c r="K1560" s="13">
        <f t="shared" si="52"/>
        <v>200000</v>
      </c>
      <c r="L1560" s="4" t="s">
        <v>16</v>
      </c>
      <c r="M1560">
        <f>_xlfn.RANK.EQ(I1560,I$6:I4054,1)</f>
        <v>985</v>
      </c>
      <c r="N1560">
        <f>_xlfn.RANK.EQ(I1560,I$6:I4054,0)</f>
        <v>1497</v>
      </c>
    </row>
    <row r="1561" spans="2:14" ht="14.25" customHeight="1">
      <c r="B1561" s="4" t="s">
        <v>283</v>
      </c>
      <c r="C1561" s="4" t="s">
        <v>1005</v>
      </c>
      <c r="D1561" s="4" t="s">
        <v>1006</v>
      </c>
      <c r="E1561" s="13">
        <f t="shared" si="53"/>
        <v>500</v>
      </c>
      <c r="F1561" s="6">
        <v>500</v>
      </c>
      <c r="G1561" s="12" t="s">
        <v>497</v>
      </c>
      <c r="H1561" s="12" t="s">
        <v>1087</v>
      </c>
      <c r="I1561" s="10">
        <v>75000</v>
      </c>
      <c r="J1561" s="11">
        <v>0.3</v>
      </c>
      <c r="K1561" s="13">
        <f t="shared" si="52"/>
        <v>250000</v>
      </c>
      <c r="L1561" s="4" t="s">
        <v>16</v>
      </c>
      <c r="M1561">
        <f>_xlfn.RANK.EQ(I1561,I$6:I4055,1)</f>
        <v>1086</v>
      </c>
      <c r="N1561">
        <f>_xlfn.RANK.EQ(I1561,I$6:I4055,0)</f>
        <v>1392</v>
      </c>
    </row>
    <row r="1562" spans="2:14" ht="14.25" customHeight="1">
      <c r="B1562" s="4" t="s">
        <v>283</v>
      </c>
      <c r="C1562" s="4" t="s">
        <v>1005</v>
      </c>
      <c r="D1562" s="4" t="s">
        <v>1006</v>
      </c>
      <c r="E1562" s="13">
        <f t="shared" si="53"/>
        <v>550</v>
      </c>
      <c r="F1562" s="6">
        <v>600</v>
      </c>
      <c r="G1562" s="12" t="s">
        <v>499</v>
      </c>
      <c r="H1562" s="12" t="s">
        <v>1087</v>
      </c>
      <c r="I1562" s="10">
        <v>82500</v>
      </c>
      <c r="J1562" s="11">
        <v>0.25</v>
      </c>
      <c r="K1562" s="13">
        <f t="shared" si="52"/>
        <v>330000</v>
      </c>
      <c r="L1562" s="4" t="s">
        <v>16</v>
      </c>
      <c r="M1562">
        <f>_xlfn.RANK.EQ(I1562,I$6:I4056,1)</f>
        <v>1233</v>
      </c>
      <c r="N1562">
        <f>_xlfn.RANK.EQ(I1562,I$6:I4056,0)</f>
        <v>1252</v>
      </c>
    </row>
    <row r="1563" spans="2:14" ht="14.25" customHeight="1">
      <c r="B1563" s="4" t="s">
        <v>283</v>
      </c>
      <c r="C1563" s="4" t="s">
        <v>1005</v>
      </c>
      <c r="D1563" s="4" t="s">
        <v>1006</v>
      </c>
      <c r="E1563" s="13">
        <f t="shared" si="53"/>
        <v>550</v>
      </c>
      <c r="F1563" s="6">
        <v>775</v>
      </c>
      <c r="G1563" s="12" t="s">
        <v>501</v>
      </c>
      <c r="H1563" s="12" t="s">
        <v>1087</v>
      </c>
      <c r="I1563" s="10">
        <v>213125</v>
      </c>
      <c r="J1563" s="11">
        <v>0.5</v>
      </c>
      <c r="K1563" s="13">
        <f t="shared" si="52"/>
        <v>426250</v>
      </c>
      <c r="L1563" s="4" t="s">
        <v>16</v>
      </c>
      <c r="M1563">
        <f>_xlfn.RANK.EQ(I1563,I$6:I4057,1)</f>
        <v>2338</v>
      </c>
      <c r="N1563">
        <f>_xlfn.RANK.EQ(I1563,I$6:I4057,0)</f>
        <v>158</v>
      </c>
    </row>
    <row r="1564" spans="2:14" ht="14.25" customHeight="1">
      <c r="B1564" s="4" t="s">
        <v>283</v>
      </c>
      <c r="C1564" s="4" t="s">
        <v>1005</v>
      </c>
      <c r="D1564" s="4" t="s">
        <v>1006</v>
      </c>
      <c r="E1564" s="13">
        <f t="shared" si="53"/>
        <v>450</v>
      </c>
      <c r="F1564" s="6">
        <v>600</v>
      </c>
      <c r="G1564" s="12" t="s">
        <v>503</v>
      </c>
      <c r="H1564" s="12" t="s">
        <v>1087</v>
      </c>
      <c r="I1564" s="10">
        <v>81000</v>
      </c>
      <c r="J1564" s="11">
        <v>0.3</v>
      </c>
      <c r="K1564" s="13">
        <f t="shared" si="52"/>
        <v>270000</v>
      </c>
      <c r="L1564" s="4" t="s">
        <v>16</v>
      </c>
      <c r="M1564">
        <f>_xlfn.RANK.EQ(I1564,I$6:I4058,1)</f>
        <v>1203</v>
      </c>
      <c r="N1564">
        <f>_xlfn.RANK.EQ(I1564,I$6:I4058,0)</f>
        <v>1279</v>
      </c>
    </row>
    <row r="1565" spans="2:14" ht="14.25" customHeight="1">
      <c r="B1565" s="4" t="s">
        <v>283</v>
      </c>
      <c r="C1565" s="4" t="s">
        <v>1005</v>
      </c>
      <c r="D1565" s="4" t="s">
        <v>1006</v>
      </c>
      <c r="E1565" s="13">
        <f t="shared" si="53"/>
        <v>450</v>
      </c>
      <c r="F1565" s="6">
        <v>500</v>
      </c>
      <c r="G1565" s="12" t="s">
        <v>505</v>
      </c>
      <c r="H1565" s="12" t="s">
        <v>1086</v>
      </c>
      <c r="I1565" s="10">
        <v>78750</v>
      </c>
      <c r="J1565" s="11">
        <v>0.35</v>
      </c>
      <c r="K1565" s="13">
        <f t="shared" si="52"/>
        <v>225000</v>
      </c>
      <c r="L1565" s="4" t="s">
        <v>16</v>
      </c>
      <c r="M1565">
        <f>_xlfn.RANK.EQ(I1565,I$6:I4059,1)</f>
        <v>1154</v>
      </c>
      <c r="N1565">
        <f>_xlfn.RANK.EQ(I1565,I$6:I4059,0)</f>
        <v>1315</v>
      </c>
    </row>
    <row r="1566" spans="2:14" ht="14.25" customHeight="1">
      <c r="B1566" s="4" t="s">
        <v>283</v>
      </c>
      <c r="C1566" s="4" t="s">
        <v>1005</v>
      </c>
      <c r="D1566" s="4" t="s">
        <v>1006</v>
      </c>
      <c r="E1566" s="13">
        <f t="shared" si="53"/>
        <v>450</v>
      </c>
      <c r="F1566" s="6">
        <v>475</v>
      </c>
      <c r="G1566" s="12" t="s">
        <v>507</v>
      </c>
      <c r="H1566" s="12" t="s">
        <v>1086</v>
      </c>
      <c r="I1566" s="10">
        <v>74812.5</v>
      </c>
      <c r="J1566" s="11">
        <v>0.35</v>
      </c>
      <c r="K1566" s="13">
        <f t="shared" si="52"/>
        <v>213750</v>
      </c>
      <c r="L1566" s="4" t="s">
        <v>16</v>
      </c>
      <c r="M1566">
        <f>_xlfn.RANK.EQ(I1566,I$6:I4060,1)</f>
        <v>1078</v>
      </c>
      <c r="N1566">
        <f>_xlfn.RANK.EQ(I1566,I$6:I4060,0)</f>
        <v>1411</v>
      </c>
    </row>
    <row r="1567" spans="2:14" ht="14.25" customHeight="1">
      <c r="B1567" s="4" t="s">
        <v>283</v>
      </c>
      <c r="C1567" s="4" t="s">
        <v>1005</v>
      </c>
      <c r="D1567" s="4" t="s">
        <v>1006</v>
      </c>
      <c r="E1567" s="13">
        <f t="shared" si="53"/>
        <v>550</v>
      </c>
      <c r="F1567" s="6">
        <v>475</v>
      </c>
      <c r="G1567" s="12" t="s">
        <v>509</v>
      </c>
      <c r="H1567" s="12" t="s">
        <v>1087</v>
      </c>
      <c r="I1567" s="10">
        <v>78375</v>
      </c>
      <c r="J1567" s="11">
        <v>0.3</v>
      </c>
      <c r="K1567" s="13">
        <f t="shared" si="52"/>
        <v>261250</v>
      </c>
      <c r="L1567" s="4" t="s">
        <v>16</v>
      </c>
      <c r="M1567">
        <f>_xlfn.RANK.EQ(I1567,I$6:I4061,1)</f>
        <v>1152</v>
      </c>
      <c r="N1567">
        <f>_xlfn.RANK.EQ(I1567,I$6:I4061,0)</f>
        <v>1343</v>
      </c>
    </row>
    <row r="1568" spans="2:14" ht="14.25" customHeight="1">
      <c r="B1568" s="4" t="s">
        <v>283</v>
      </c>
      <c r="C1568" s="4" t="s">
        <v>1005</v>
      </c>
      <c r="D1568" s="4" t="s">
        <v>1006</v>
      </c>
      <c r="E1568" s="13">
        <f t="shared" si="53"/>
        <v>600</v>
      </c>
      <c r="F1568" s="6">
        <v>600</v>
      </c>
      <c r="G1568" s="12" t="s">
        <v>511</v>
      </c>
      <c r="H1568" s="12" t="s">
        <v>1087</v>
      </c>
      <c r="I1568" s="10">
        <v>90000</v>
      </c>
      <c r="J1568" s="11">
        <v>0.25</v>
      </c>
      <c r="K1568" s="13">
        <f t="shared" si="52"/>
        <v>360000</v>
      </c>
      <c r="L1568" s="4" t="s">
        <v>16</v>
      </c>
      <c r="M1568">
        <f>_xlfn.RANK.EQ(I1568,I$6:I4062,1)</f>
        <v>1375</v>
      </c>
      <c r="N1568">
        <f>_xlfn.RANK.EQ(I1568,I$6:I4062,0)</f>
        <v>1101</v>
      </c>
    </row>
    <row r="1569" spans="2:14" ht="14.25" customHeight="1">
      <c r="B1569" s="4" t="s">
        <v>283</v>
      </c>
      <c r="C1569" s="4" t="s">
        <v>1005</v>
      </c>
      <c r="D1569" s="4" t="s">
        <v>1006</v>
      </c>
      <c r="E1569" s="13">
        <f t="shared" si="53"/>
        <v>550</v>
      </c>
      <c r="F1569" s="6">
        <v>750</v>
      </c>
      <c r="G1569" s="12" t="s">
        <v>513</v>
      </c>
      <c r="H1569" s="12" t="s">
        <v>1086</v>
      </c>
      <c r="I1569" s="10">
        <v>206250</v>
      </c>
      <c r="J1569" s="11">
        <v>0.5</v>
      </c>
      <c r="K1569" s="13">
        <f t="shared" si="52"/>
        <v>412500</v>
      </c>
      <c r="L1569" s="4" t="s">
        <v>16</v>
      </c>
      <c r="M1569">
        <f>_xlfn.RANK.EQ(I1569,I$6:I4063,1)</f>
        <v>2325</v>
      </c>
      <c r="N1569">
        <f>_xlfn.RANK.EQ(I1569,I$6:I4063,0)</f>
        <v>167</v>
      </c>
    </row>
    <row r="1570" spans="2:14" ht="14.25" customHeight="1">
      <c r="B1570" s="4" t="s">
        <v>283</v>
      </c>
      <c r="C1570" s="4" t="s">
        <v>1005</v>
      </c>
      <c r="D1570" s="4" t="s">
        <v>1006</v>
      </c>
      <c r="E1570" s="13">
        <f t="shared" si="53"/>
        <v>450</v>
      </c>
      <c r="F1570" s="6">
        <v>575</v>
      </c>
      <c r="G1570" s="12" t="s">
        <v>515</v>
      </c>
      <c r="H1570" s="12" t="s">
        <v>1087</v>
      </c>
      <c r="I1570" s="10">
        <v>77625</v>
      </c>
      <c r="J1570" s="11">
        <v>0.3</v>
      </c>
      <c r="K1570" s="13">
        <f t="shared" si="52"/>
        <v>258750</v>
      </c>
      <c r="L1570" s="4" t="s">
        <v>16</v>
      </c>
      <c r="M1570">
        <f>_xlfn.RANK.EQ(I1570,I$6:I4064,1)</f>
        <v>1134</v>
      </c>
      <c r="N1570">
        <f>_xlfn.RANK.EQ(I1570,I$6:I4064,0)</f>
        <v>1358</v>
      </c>
    </row>
    <row r="1571" spans="2:14" ht="14.25" customHeight="1">
      <c r="B1571" s="4" t="s">
        <v>283</v>
      </c>
      <c r="C1571" s="4" t="s">
        <v>1005</v>
      </c>
      <c r="D1571" s="4" t="s">
        <v>1006</v>
      </c>
      <c r="E1571" s="13">
        <f t="shared" si="53"/>
        <v>450.00000000000006</v>
      </c>
      <c r="F1571" s="6">
        <v>520</v>
      </c>
      <c r="G1571" s="12" t="s">
        <v>517</v>
      </c>
      <c r="H1571" s="12" t="s">
        <v>1086</v>
      </c>
      <c r="I1571" s="10">
        <v>81900</v>
      </c>
      <c r="J1571" s="11">
        <v>0.35</v>
      </c>
      <c r="K1571" s="13">
        <f t="shared" si="52"/>
        <v>234000.00000000003</v>
      </c>
      <c r="L1571" s="4" t="s">
        <v>16</v>
      </c>
      <c r="M1571">
        <f>_xlfn.RANK.EQ(I1571,I$6:I4065,1)</f>
        <v>1232</v>
      </c>
      <c r="N1571">
        <f>_xlfn.RANK.EQ(I1571,I$6:I4065,0)</f>
        <v>1264</v>
      </c>
    </row>
    <row r="1572" spans="2:14" ht="14.25" customHeight="1">
      <c r="B1572" s="4" t="s">
        <v>283</v>
      </c>
      <c r="C1572" s="4" t="s">
        <v>1005</v>
      </c>
      <c r="D1572" s="4" t="s">
        <v>1006</v>
      </c>
      <c r="E1572" s="13">
        <f t="shared" si="53"/>
        <v>450</v>
      </c>
      <c r="F1572" s="6">
        <v>500</v>
      </c>
      <c r="G1572" s="12" t="s">
        <v>519</v>
      </c>
      <c r="H1572" s="12" t="s">
        <v>1086</v>
      </c>
      <c r="I1572" s="10">
        <v>78750</v>
      </c>
      <c r="J1572" s="11">
        <v>0.35</v>
      </c>
      <c r="K1572" s="13">
        <f t="shared" si="52"/>
        <v>225000</v>
      </c>
      <c r="L1572" s="4" t="s">
        <v>16</v>
      </c>
      <c r="M1572">
        <f>_xlfn.RANK.EQ(I1572,I$6:I4066,1)</f>
        <v>1154</v>
      </c>
      <c r="N1572">
        <f>_xlfn.RANK.EQ(I1572,I$6:I4066,0)</f>
        <v>1315</v>
      </c>
    </row>
    <row r="1573" spans="2:14" ht="14.25" customHeight="1">
      <c r="B1573" s="4" t="s">
        <v>283</v>
      </c>
      <c r="C1573" s="4" t="s">
        <v>1005</v>
      </c>
      <c r="D1573" s="4" t="s">
        <v>1006</v>
      </c>
      <c r="E1573" s="13">
        <f t="shared" si="53"/>
        <v>550</v>
      </c>
      <c r="F1573" s="6">
        <v>475</v>
      </c>
      <c r="G1573" s="12" t="s">
        <v>521</v>
      </c>
      <c r="H1573" s="12" t="s">
        <v>1087</v>
      </c>
      <c r="I1573" s="10">
        <v>78375</v>
      </c>
      <c r="J1573" s="11">
        <v>0.3</v>
      </c>
      <c r="K1573" s="13">
        <f t="shared" si="52"/>
        <v>261250</v>
      </c>
      <c r="L1573" s="4" t="s">
        <v>16</v>
      </c>
      <c r="M1573">
        <f>_xlfn.RANK.EQ(I1573,I$6:I4067,1)</f>
        <v>1152</v>
      </c>
      <c r="N1573">
        <f>_xlfn.RANK.EQ(I1573,I$6:I4067,0)</f>
        <v>1343</v>
      </c>
    </row>
    <row r="1574" spans="2:14" ht="14.25" customHeight="1">
      <c r="B1574" s="4" t="s">
        <v>283</v>
      </c>
      <c r="C1574" s="4" t="s">
        <v>1005</v>
      </c>
      <c r="D1574" s="4" t="s">
        <v>1006</v>
      </c>
      <c r="E1574" s="13">
        <f t="shared" si="53"/>
        <v>600</v>
      </c>
      <c r="F1574" s="6">
        <v>575</v>
      </c>
      <c r="G1574" s="12" t="s">
        <v>523</v>
      </c>
      <c r="H1574" s="12" t="s">
        <v>1087</v>
      </c>
      <c r="I1574" s="10">
        <v>86250</v>
      </c>
      <c r="J1574" s="11">
        <v>0.25</v>
      </c>
      <c r="K1574" s="13">
        <f t="shared" si="52"/>
        <v>345000</v>
      </c>
      <c r="L1574" s="4" t="s">
        <v>16</v>
      </c>
      <c r="M1574">
        <f>_xlfn.RANK.EQ(I1574,I$6:I4068,1)</f>
        <v>1314</v>
      </c>
      <c r="N1574">
        <f>_xlfn.RANK.EQ(I1574,I$6:I4068,0)</f>
        <v>1176</v>
      </c>
    </row>
    <row r="1575" spans="2:14" ht="14.25" customHeight="1">
      <c r="B1575" s="4" t="s">
        <v>283</v>
      </c>
      <c r="C1575" s="4" t="s">
        <v>1005</v>
      </c>
      <c r="D1575" s="4" t="s">
        <v>1006</v>
      </c>
      <c r="E1575" s="13">
        <f t="shared" si="53"/>
        <v>550</v>
      </c>
      <c r="F1575" s="6">
        <v>800</v>
      </c>
      <c r="G1575" s="12" t="s">
        <v>525</v>
      </c>
      <c r="H1575" s="12" t="s">
        <v>1086</v>
      </c>
      <c r="I1575" s="10">
        <v>220000</v>
      </c>
      <c r="J1575" s="11">
        <v>0.5</v>
      </c>
      <c r="K1575" s="13">
        <f t="shared" si="52"/>
        <v>440000</v>
      </c>
      <c r="L1575" s="4" t="s">
        <v>16</v>
      </c>
      <c r="M1575">
        <f>_xlfn.RANK.EQ(I1575,I$6:I4069,1)</f>
        <v>2357</v>
      </c>
      <c r="N1575">
        <f>_xlfn.RANK.EQ(I1575,I$6:I4069,0)</f>
        <v>137</v>
      </c>
    </row>
    <row r="1576" spans="2:14" ht="14.25" customHeight="1">
      <c r="B1576" s="4" t="s">
        <v>283</v>
      </c>
      <c r="C1576" s="4" t="s">
        <v>1005</v>
      </c>
      <c r="D1576" s="4" t="s">
        <v>1006</v>
      </c>
      <c r="E1576" s="13">
        <f t="shared" si="53"/>
        <v>450</v>
      </c>
      <c r="F1576" s="6">
        <v>600</v>
      </c>
      <c r="G1576" s="12" t="s">
        <v>527</v>
      </c>
      <c r="H1576" s="12" t="s">
        <v>1087</v>
      </c>
      <c r="I1576" s="10">
        <v>81000</v>
      </c>
      <c r="J1576" s="11">
        <v>0.3</v>
      </c>
      <c r="K1576" s="13">
        <f t="shared" si="52"/>
        <v>270000</v>
      </c>
      <c r="L1576" s="4" t="s">
        <v>16</v>
      </c>
      <c r="M1576">
        <f>_xlfn.RANK.EQ(I1576,I$6:I4070,1)</f>
        <v>1203</v>
      </c>
      <c r="N1576">
        <f>_xlfn.RANK.EQ(I1576,I$6:I4070,0)</f>
        <v>1279</v>
      </c>
    </row>
    <row r="1577" spans="2:14" ht="14.25" customHeight="1">
      <c r="B1577" s="4" t="s">
        <v>283</v>
      </c>
      <c r="C1577" s="4" t="s">
        <v>1005</v>
      </c>
      <c r="D1577" s="4" t="s">
        <v>1006</v>
      </c>
      <c r="E1577" s="13">
        <f t="shared" si="53"/>
        <v>450.00000000000006</v>
      </c>
      <c r="F1577" s="6">
        <v>550</v>
      </c>
      <c r="G1577" s="12" t="s">
        <v>529</v>
      </c>
      <c r="H1577" s="12" t="s">
        <v>1087</v>
      </c>
      <c r="I1577" s="10">
        <v>86625</v>
      </c>
      <c r="J1577" s="11">
        <v>0.35</v>
      </c>
      <c r="K1577" s="13">
        <f t="shared" si="52"/>
        <v>247500.00000000003</v>
      </c>
      <c r="L1577" s="4" t="s">
        <v>16</v>
      </c>
      <c r="M1577">
        <f>_xlfn.RANK.EQ(I1577,I$6:I4071,1)</f>
        <v>1321</v>
      </c>
      <c r="N1577">
        <f>_xlfn.RANK.EQ(I1577,I$6:I4071,0)</f>
        <v>1156</v>
      </c>
    </row>
    <row r="1578" spans="2:14" ht="14.25" customHeight="1">
      <c r="B1578" s="4" t="s">
        <v>283</v>
      </c>
      <c r="C1578" s="4" t="s">
        <v>1005</v>
      </c>
      <c r="D1578" s="4" t="s">
        <v>1006</v>
      </c>
      <c r="E1578" s="13">
        <f t="shared" si="53"/>
        <v>450</v>
      </c>
      <c r="F1578" s="6">
        <v>500</v>
      </c>
      <c r="G1578" s="12" t="s">
        <v>531</v>
      </c>
      <c r="H1578" s="12" t="s">
        <v>1087</v>
      </c>
      <c r="I1578" s="10">
        <v>78750</v>
      </c>
      <c r="J1578" s="11">
        <v>0.35</v>
      </c>
      <c r="K1578" s="13">
        <f t="shared" si="52"/>
        <v>225000</v>
      </c>
      <c r="L1578" s="4" t="s">
        <v>16</v>
      </c>
      <c r="M1578">
        <f>_xlfn.RANK.EQ(I1578,I$6:I4072,1)</f>
        <v>1154</v>
      </c>
      <c r="N1578">
        <f>_xlfn.RANK.EQ(I1578,I$6:I4072,0)</f>
        <v>1315</v>
      </c>
    </row>
    <row r="1579" spans="2:14" ht="14.25" customHeight="1">
      <c r="B1579" s="4" t="s">
        <v>283</v>
      </c>
      <c r="C1579" s="4" t="s">
        <v>1005</v>
      </c>
      <c r="D1579" s="4" t="s">
        <v>1006</v>
      </c>
      <c r="E1579" s="13">
        <f t="shared" si="53"/>
        <v>550</v>
      </c>
      <c r="F1579" s="6">
        <v>500</v>
      </c>
      <c r="G1579" s="12" t="s">
        <v>533</v>
      </c>
      <c r="H1579" s="12" t="s">
        <v>1086</v>
      </c>
      <c r="I1579" s="10">
        <v>82500</v>
      </c>
      <c r="J1579" s="11">
        <v>0.3</v>
      </c>
      <c r="K1579" s="13">
        <f t="shared" si="52"/>
        <v>275000</v>
      </c>
      <c r="L1579" s="4" t="s">
        <v>16</v>
      </c>
      <c r="M1579">
        <f>_xlfn.RANK.EQ(I1579,I$6:I4073,1)</f>
        <v>1233</v>
      </c>
      <c r="N1579">
        <f>_xlfn.RANK.EQ(I1579,I$6:I4073,0)</f>
        <v>1252</v>
      </c>
    </row>
    <row r="1580" spans="2:14" ht="14.25" customHeight="1">
      <c r="B1580" s="4" t="s">
        <v>283</v>
      </c>
      <c r="C1580" s="4" t="s">
        <v>1005</v>
      </c>
      <c r="D1580" s="4" t="s">
        <v>1006</v>
      </c>
      <c r="E1580" s="13">
        <f t="shared" si="53"/>
        <v>600</v>
      </c>
      <c r="F1580" s="6">
        <v>600</v>
      </c>
      <c r="G1580" s="12" t="s">
        <v>538</v>
      </c>
      <c r="H1580" s="12" t="s">
        <v>1087</v>
      </c>
      <c r="I1580" s="10">
        <v>90000</v>
      </c>
      <c r="J1580" s="11">
        <v>0.25</v>
      </c>
      <c r="K1580" s="13">
        <f t="shared" si="52"/>
        <v>360000</v>
      </c>
      <c r="L1580" s="4" t="s">
        <v>16</v>
      </c>
      <c r="M1580">
        <f>_xlfn.RANK.EQ(I1580,I$6:I4074,1)</f>
        <v>1375</v>
      </c>
      <c r="N1580">
        <f>_xlfn.RANK.EQ(I1580,I$6:I4074,0)</f>
        <v>1101</v>
      </c>
    </row>
    <row r="1581" spans="2:14" ht="14.25" customHeight="1">
      <c r="B1581" s="4" t="s">
        <v>283</v>
      </c>
      <c r="C1581" s="4" t="s">
        <v>1005</v>
      </c>
      <c r="D1581" s="4" t="s">
        <v>1006</v>
      </c>
      <c r="E1581" s="13">
        <f t="shared" si="53"/>
        <v>300</v>
      </c>
      <c r="F1581" s="6">
        <v>350</v>
      </c>
      <c r="G1581" s="12" t="s">
        <v>540</v>
      </c>
      <c r="H1581" s="12" t="s">
        <v>1087</v>
      </c>
      <c r="I1581" s="10">
        <v>36750</v>
      </c>
      <c r="J1581" s="11">
        <v>0.35</v>
      </c>
      <c r="K1581" s="13">
        <f t="shared" si="52"/>
        <v>105000</v>
      </c>
      <c r="L1581" s="4" t="s">
        <v>16</v>
      </c>
      <c r="M1581">
        <f>_xlfn.RANK.EQ(I1581,I$6:I4075,1)</f>
        <v>365</v>
      </c>
      <c r="N1581">
        <f>_xlfn.RANK.EQ(I1581,I$6:I4075,0)</f>
        <v>2124</v>
      </c>
    </row>
    <row r="1582" spans="2:14" ht="14.25" customHeight="1">
      <c r="B1582" s="4" t="s">
        <v>283</v>
      </c>
      <c r="C1582" s="4" t="s">
        <v>1005</v>
      </c>
      <c r="D1582" s="4" t="s">
        <v>1006</v>
      </c>
      <c r="E1582" s="13">
        <f t="shared" si="53"/>
        <v>400</v>
      </c>
      <c r="F1582" s="6">
        <v>350</v>
      </c>
      <c r="G1582" s="12" t="s">
        <v>542</v>
      </c>
      <c r="H1582" s="12" t="s">
        <v>1087</v>
      </c>
      <c r="I1582" s="10">
        <v>49000</v>
      </c>
      <c r="J1582" s="11">
        <v>0.35</v>
      </c>
      <c r="K1582" s="13">
        <f t="shared" si="52"/>
        <v>140000</v>
      </c>
      <c r="L1582" s="4" t="s">
        <v>16</v>
      </c>
      <c r="M1582">
        <f>_xlfn.RANK.EQ(I1582,I$6:I4076,1)</f>
        <v>572</v>
      </c>
      <c r="N1582">
        <f>_xlfn.RANK.EQ(I1582,I$6:I4076,0)</f>
        <v>1902</v>
      </c>
    </row>
    <row r="1583" spans="2:14" ht="14.25" customHeight="1">
      <c r="B1583" s="4" t="s">
        <v>283</v>
      </c>
      <c r="C1583" s="4" t="s">
        <v>1005</v>
      </c>
      <c r="D1583" s="4" t="s">
        <v>1006</v>
      </c>
      <c r="E1583" s="13">
        <f t="shared" si="53"/>
        <v>400</v>
      </c>
      <c r="F1583" s="6">
        <v>350</v>
      </c>
      <c r="G1583" s="12" t="s">
        <v>105</v>
      </c>
      <c r="H1583" s="12" t="s">
        <v>1087</v>
      </c>
      <c r="I1583" s="10">
        <v>49000</v>
      </c>
      <c r="J1583" s="11">
        <v>0.35</v>
      </c>
      <c r="K1583" s="13">
        <f t="shared" si="52"/>
        <v>140000</v>
      </c>
      <c r="L1583" s="4" t="s">
        <v>16</v>
      </c>
      <c r="M1583">
        <f>_xlfn.RANK.EQ(I1583,I$6:I4077,1)</f>
        <v>572</v>
      </c>
      <c r="N1583">
        <f>_xlfn.RANK.EQ(I1583,I$6:I4077,0)</f>
        <v>1902</v>
      </c>
    </row>
    <row r="1584" spans="2:14" ht="14.25" customHeight="1">
      <c r="B1584" s="4" t="s">
        <v>283</v>
      </c>
      <c r="C1584" s="4" t="s">
        <v>1005</v>
      </c>
      <c r="D1584" s="4" t="s">
        <v>1006</v>
      </c>
      <c r="E1584" s="13">
        <f t="shared" si="53"/>
        <v>400</v>
      </c>
      <c r="F1584" s="6">
        <v>200</v>
      </c>
      <c r="G1584" s="12" t="s">
        <v>545</v>
      </c>
      <c r="H1584" s="12" t="s">
        <v>1087</v>
      </c>
      <c r="I1584" s="10">
        <v>28000</v>
      </c>
      <c r="J1584" s="11">
        <v>0.35</v>
      </c>
      <c r="K1584" s="13">
        <f t="shared" si="52"/>
        <v>80000</v>
      </c>
      <c r="L1584" s="4" t="s">
        <v>16</v>
      </c>
      <c r="M1584">
        <f>_xlfn.RANK.EQ(I1584,I$6:I4078,1)</f>
        <v>217</v>
      </c>
      <c r="N1584">
        <f>_xlfn.RANK.EQ(I1584,I$6:I4078,0)</f>
        <v>2266</v>
      </c>
    </row>
    <row r="1585" spans="2:14" ht="14.25" customHeight="1">
      <c r="B1585" s="4" t="s">
        <v>283</v>
      </c>
      <c r="C1585" s="4" t="s">
        <v>1005</v>
      </c>
      <c r="D1585" s="4" t="s">
        <v>1006</v>
      </c>
      <c r="E1585" s="13">
        <f t="shared" si="53"/>
        <v>450</v>
      </c>
      <c r="F1585" s="6">
        <v>150</v>
      </c>
      <c r="G1585" s="12" t="s">
        <v>547</v>
      </c>
      <c r="H1585" s="12" t="s">
        <v>1086</v>
      </c>
      <c r="I1585" s="10">
        <v>27000</v>
      </c>
      <c r="J1585" s="11">
        <v>0.4</v>
      </c>
      <c r="K1585" s="13">
        <f t="shared" si="52"/>
        <v>67500</v>
      </c>
      <c r="L1585" s="4" t="s">
        <v>16</v>
      </c>
      <c r="M1585">
        <f>_xlfn.RANK.EQ(I1585,I$6:I4079,1)</f>
        <v>196</v>
      </c>
      <c r="N1585">
        <f>_xlfn.RANK.EQ(I1585,I$6:I4079,0)</f>
        <v>2295</v>
      </c>
    </row>
    <row r="1586" spans="2:14" ht="14.25" customHeight="1">
      <c r="B1586" s="4" t="s">
        <v>283</v>
      </c>
      <c r="C1586" s="4" t="s">
        <v>1005</v>
      </c>
      <c r="D1586" s="4" t="s">
        <v>1006</v>
      </c>
      <c r="E1586" s="13">
        <f t="shared" si="53"/>
        <v>400</v>
      </c>
      <c r="F1586" s="6">
        <v>400</v>
      </c>
      <c r="G1586" s="12" t="s">
        <v>549</v>
      </c>
      <c r="H1586" s="12" t="s">
        <v>1087</v>
      </c>
      <c r="I1586" s="10">
        <v>48000</v>
      </c>
      <c r="J1586" s="11">
        <v>0.3</v>
      </c>
      <c r="K1586" s="13">
        <f t="shared" si="52"/>
        <v>160000</v>
      </c>
      <c r="L1586" s="4" t="s">
        <v>16</v>
      </c>
      <c r="M1586">
        <f>_xlfn.RANK.EQ(I1586,I$6:I4080,1)</f>
        <v>555</v>
      </c>
      <c r="N1586">
        <f>_xlfn.RANK.EQ(I1586,I$6:I4080,0)</f>
        <v>1935</v>
      </c>
    </row>
    <row r="1587" spans="2:14" ht="14.25" customHeight="1">
      <c r="B1587" s="4" t="s">
        <v>283</v>
      </c>
      <c r="C1587" s="4" t="s">
        <v>1005</v>
      </c>
      <c r="D1587" s="4" t="s">
        <v>1006</v>
      </c>
      <c r="E1587" s="13">
        <f t="shared" si="53"/>
        <v>300</v>
      </c>
      <c r="F1587" s="6">
        <v>450</v>
      </c>
      <c r="G1587" s="12" t="s">
        <v>551</v>
      </c>
      <c r="H1587" s="12" t="s">
        <v>1087</v>
      </c>
      <c r="I1587" s="10">
        <v>47250</v>
      </c>
      <c r="J1587" s="11">
        <v>0.35</v>
      </c>
      <c r="K1587" s="13">
        <f t="shared" si="52"/>
        <v>135000</v>
      </c>
      <c r="L1587" s="4" t="s">
        <v>16</v>
      </c>
      <c r="M1587">
        <f>_xlfn.RANK.EQ(I1587,I$6:I4081,1)</f>
        <v>538</v>
      </c>
      <c r="N1587">
        <f>_xlfn.RANK.EQ(I1587,I$6:I4081,0)</f>
        <v>1947</v>
      </c>
    </row>
    <row r="1588" spans="2:14" ht="14.25" customHeight="1">
      <c r="B1588" s="4" t="s">
        <v>283</v>
      </c>
      <c r="C1588" s="4" t="s">
        <v>1005</v>
      </c>
      <c r="D1588" s="4" t="s">
        <v>1006</v>
      </c>
      <c r="E1588" s="13">
        <f t="shared" si="53"/>
        <v>400</v>
      </c>
      <c r="F1588" s="6">
        <v>350</v>
      </c>
      <c r="G1588" s="12" t="s">
        <v>37</v>
      </c>
      <c r="H1588" s="12" t="s">
        <v>1086</v>
      </c>
      <c r="I1588" s="10">
        <v>49000</v>
      </c>
      <c r="J1588" s="11">
        <v>0.35</v>
      </c>
      <c r="K1588" s="13">
        <f t="shared" si="52"/>
        <v>140000</v>
      </c>
      <c r="L1588" s="4" t="s">
        <v>16</v>
      </c>
      <c r="M1588">
        <f>_xlfn.RANK.EQ(I1588,I$6:I4082,1)</f>
        <v>572</v>
      </c>
      <c r="N1588">
        <f>_xlfn.RANK.EQ(I1588,I$6:I4082,0)</f>
        <v>1902</v>
      </c>
    </row>
    <row r="1589" spans="2:14" ht="14.25" customHeight="1">
      <c r="B1589" s="4" t="s">
        <v>283</v>
      </c>
      <c r="C1589" s="4" t="s">
        <v>1005</v>
      </c>
      <c r="D1589" s="4" t="s">
        <v>1006</v>
      </c>
      <c r="E1589" s="13">
        <f t="shared" si="53"/>
        <v>400</v>
      </c>
      <c r="F1589" s="6">
        <v>350</v>
      </c>
      <c r="G1589" s="12" t="s">
        <v>554</v>
      </c>
      <c r="H1589" s="12" t="s">
        <v>1087</v>
      </c>
      <c r="I1589" s="10">
        <v>49000</v>
      </c>
      <c r="J1589" s="11">
        <v>0.35</v>
      </c>
      <c r="K1589" s="13">
        <f t="shared" si="52"/>
        <v>140000</v>
      </c>
      <c r="L1589" s="4" t="s">
        <v>16</v>
      </c>
      <c r="M1589">
        <f>_xlfn.RANK.EQ(I1589,I$6:I4083,1)</f>
        <v>572</v>
      </c>
      <c r="N1589">
        <f>_xlfn.RANK.EQ(I1589,I$6:I4083,0)</f>
        <v>1902</v>
      </c>
    </row>
    <row r="1590" spans="2:14" ht="14.25" customHeight="1">
      <c r="B1590" s="4" t="s">
        <v>984</v>
      </c>
      <c r="C1590" s="4" t="s">
        <v>1007</v>
      </c>
      <c r="D1590" s="4" t="s">
        <v>1008</v>
      </c>
      <c r="E1590" s="13">
        <f t="shared" si="53"/>
        <v>400</v>
      </c>
      <c r="F1590" s="6">
        <v>200</v>
      </c>
      <c r="G1590" s="12" t="s">
        <v>556</v>
      </c>
      <c r="H1590" s="12" t="s">
        <v>1087</v>
      </c>
      <c r="I1590" s="10">
        <v>28000</v>
      </c>
      <c r="J1590" s="11">
        <v>0.35</v>
      </c>
      <c r="K1590" s="13">
        <f t="shared" si="52"/>
        <v>80000</v>
      </c>
      <c r="L1590" s="4" t="s">
        <v>16</v>
      </c>
      <c r="M1590">
        <f>_xlfn.RANK.EQ(I1590,I$6:I4084,1)</f>
        <v>217</v>
      </c>
      <c r="N1590">
        <f>_xlfn.RANK.EQ(I1590,I$6:I4084,0)</f>
        <v>2266</v>
      </c>
    </row>
    <row r="1591" spans="2:14" ht="14.25" customHeight="1">
      <c r="B1591" s="4" t="s">
        <v>984</v>
      </c>
      <c r="C1591" s="4" t="s">
        <v>1007</v>
      </c>
      <c r="D1591" s="4" t="s">
        <v>1008</v>
      </c>
      <c r="E1591" s="13">
        <f t="shared" si="53"/>
        <v>450</v>
      </c>
      <c r="F1591" s="6">
        <v>125</v>
      </c>
      <c r="G1591" s="12" t="s">
        <v>99</v>
      </c>
      <c r="H1591" s="12" t="s">
        <v>1087</v>
      </c>
      <c r="I1591" s="10">
        <v>22500</v>
      </c>
      <c r="J1591" s="11">
        <v>0.4</v>
      </c>
      <c r="K1591" s="13">
        <f t="shared" si="52"/>
        <v>56250</v>
      </c>
      <c r="L1591" s="4" t="s">
        <v>16</v>
      </c>
      <c r="M1591">
        <f>_xlfn.RANK.EQ(I1591,I$6:I4085,1)</f>
        <v>134</v>
      </c>
      <c r="N1591">
        <f>_xlfn.RANK.EQ(I1591,I$6:I4085,0)</f>
        <v>2357</v>
      </c>
    </row>
    <row r="1592" spans="2:14" ht="14.25" customHeight="1">
      <c r="B1592" s="4" t="s">
        <v>984</v>
      </c>
      <c r="C1592" s="4" t="s">
        <v>1007</v>
      </c>
      <c r="D1592" s="4" t="s">
        <v>1008</v>
      </c>
      <c r="E1592" s="13">
        <f t="shared" si="53"/>
        <v>400</v>
      </c>
      <c r="F1592" s="6">
        <v>325</v>
      </c>
      <c r="G1592" s="12" t="s">
        <v>559</v>
      </c>
      <c r="H1592" s="12" t="s">
        <v>1087</v>
      </c>
      <c r="I1592" s="10">
        <v>39000</v>
      </c>
      <c r="J1592" s="11">
        <v>0.3</v>
      </c>
      <c r="K1592" s="13">
        <f t="shared" si="52"/>
        <v>130000</v>
      </c>
      <c r="L1592" s="4" t="s">
        <v>16</v>
      </c>
      <c r="M1592">
        <f>_xlfn.RANK.EQ(I1592,I$6:I4086,1)</f>
        <v>391</v>
      </c>
      <c r="N1592">
        <f>_xlfn.RANK.EQ(I1592,I$6:I4086,0)</f>
        <v>2102</v>
      </c>
    </row>
    <row r="1593" spans="2:14" ht="14.25" customHeight="1">
      <c r="B1593" s="4" t="s">
        <v>984</v>
      </c>
      <c r="C1593" s="4" t="s">
        <v>1007</v>
      </c>
      <c r="D1593" s="4" t="s">
        <v>1008</v>
      </c>
      <c r="E1593" s="13">
        <f t="shared" si="53"/>
        <v>400</v>
      </c>
      <c r="F1593" s="6">
        <v>475</v>
      </c>
      <c r="G1593" s="12" t="s">
        <v>561</v>
      </c>
      <c r="H1593" s="12" t="s">
        <v>1086</v>
      </c>
      <c r="I1593" s="10">
        <v>66500</v>
      </c>
      <c r="J1593" s="11">
        <v>0.35</v>
      </c>
      <c r="K1593" s="13">
        <f t="shared" si="52"/>
        <v>190000</v>
      </c>
      <c r="L1593" s="4" t="s">
        <v>16</v>
      </c>
      <c r="M1593">
        <f>_xlfn.RANK.EQ(I1593,I$6:I4087,1)</f>
        <v>929</v>
      </c>
      <c r="N1593">
        <f>_xlfn.RANK.EQ(I1593,I$6:I4087,0)</f>
        <v>1563</v>
      </c>
    </row>
    <row r="1594" spans="2:14" ht="14.25" customHeight="1">
      <c r="B1594" s="4" t="s">
        <v>984</v>
      </c>
      <c r="C1594" s="4" t="s">
        <v>1007</v>
      </c>
      <c r="D1594" s="4" t="s">
        <v>1008</v>
      </c>
      <c r="E1594" s="13">
        <f t="shared" si="53"/>
        <v>500</v>
      </c>
      <c r="F1594" s="6">
        <v>325</v>
      </c>
      <c r="G1594" s="12" t="s">
        <v>563</v>
      </c>
      <c r="H1594" s="12" t="s">
        <v>1086</v>
      </c>
      <c r="I1594" s="10">
        <v>56875</v>
      </c>
      <c r="J1594" s="11">
        <v>0.35</v>
      </c>
      <c r="K1594" s="13">
        <f t="shared" si="52"/>
        <v>162500</v>
      </c>
      <c r="L1594" s="4" t="s">
        <v>16</v>
      </c>
      <c r="M1594">
        <f>_xlfn.RANK.EQ(I1594,I$6:I4088,1)</f>
        <v>736</v>
      </c>
      <c r="N1594">
        <f>_xlfn.RANK.EQ(I1594,I$6:I4088,0)</f>
        <v>1752</v>
      </c>
    </row>
    <row r="1595" spans="2:14" ht="14.25" customHeight="1">
      <c r="B1595" s="4" t="s">
        <v>984</v>
      </c>
      <c r="C1595" s="4" t="s">
        <v>1007</v>
      </c>
      <c r="D1595" s="4" t="s">
        <v>1008</v>
      </c>
      <c r="E1595" s="13">
        <f t="shared" si="53"/>
        <v>550</v>
      </c>
      <c r="F1595" s="6">
        <v>350</v>
      </c>
      <c r="G1595" s="12" t="s">
        <v>565</v>
      </c>
      <c r="H1595" s="12" t="s">
        <v>1087</v>
      </c>
      <c r="I1595" s="10">
        <v>67375</v>
      </c>
      <c r="J1595" s="11">
        <v>0.35</v>
      </c>
      <c r="K1595" s="13">
        <f t="shared" si="52"/>
        <v>192500</v>
      </c>
      <c r="L1595" s="4" t="s">
        <v>16</v>
      </c>
      <c r="M1595">
        <f>_xlfn.RANK.EQ(I1595,I$6:I4089,1)</f>
        <v>941</v>
      </c>
      <c r="N1595">
        <f>_xlfn.RANK.EQ(I1595,I$6:I4089,0)</f>
        <v>1547</v>
      </c>
    </row>
    <row r="1596" spans="2:14" ht="14.25" customHeight="1">
      <c r="B1596" s="4" t="s">
        <v>984</v>
      </c>
      <c r="C1596" s="4" t="s">
        <v>1007</v>
      </c>
      <c r="D1596" s="4" t="s">
        <v>1008</v>
      </c>
      <c r="E1596" s="13">
        <f t="shared" si="53"/>
        <v>500.00000000000006</v>
      </c>
      <c r="F1596" s="6">
        <v>250</v>
      </c>
      <c r="G1596" s="12" t="s">
        <v>567</v>
      </c>
      <c r="H1596" s="12" t="s">
        <v>1087</v>
      </c>
      <c r="I1596" s="10">
        <v>43750</v>
      </c>
      <c r="J1596" s="11">
        <v>0.35</v>
      </c>
      <c r="K1596" s="13">
        <f t="shared" si="52"/>
        <v>125000.00000000001</v>
      </c>
      <c r="L1596" s="4" t="s">
        <v>16</v>
      </c>
      <c r="M1596">
        <f>_xlfn.RANK.EQ(I1596,I$6:I4090,1)</f>
        <v>478</v>
      </c>
      <c r="N1596">
        <f>_xlfn.RANK.EQ(I1596,I$6:I4090,0)</f>
        <v>2009</v>
      </c>
    </row>
    <row r="1597" spans="2:14" ht="14.25" customHeight="1">
      <c r="B1597" s="4" t="s">
        <v>984</v>
      </c>
      <c r="C1597" s="4" t="s">
        <v>1007</v>
      </c>
      <c r="D1597" s="4" t="s">
        <v>1008</v>
      </c>
      <c r="E1597" s="13">
        <f t="shared" si="53"/>
        <v>550</v>
      </c>
      <c r="F1597" s="6">
        <v>100</v>
      </c>
      <c r="G1597" s="12" t="s">
        <v>569</v>
      </c>
      <c r="H1597" s="12" t="s">
        <v>1086</v>
      </c>
      <c r="I1597" s="10">
        <v>22000</v>
      </c>
      <c r="J1597" s="11">
        <v>0.4</v>
      </c>
      <c r="K1597" s="13">
        <f t="shared" si="52"/>
        <v>55000</v>
      </c>
      <c r="L1597" s="4" t="s">
        <v>16</v>
      </c>
      <c r="M1597">
        <f>_xlfn.RANK.EQ(I1597,I$6:I4091,1)</f>
        <v>129</v>
      </c>
      <c r="N1597">
        <f>_xlfn.RANK.EQ(I1597,I$6:I4091,0)</f>
        <v>2364</v>
      </c>
    </row>
    <row r="1598" spans="2:14" ht="14.25" customHeight="1">
      <c r="B1598" s="4" t="s">
        <v>984</v>
      </c>
      <c r="C1598" s="4" t="s">
        <v>1007</v>
      </c>
      <c r="D1598" s="4" t="s">
        <v>1008</v>
      </c>
      <c r="E1598" s="13">
        <f t="shared" si="53"/>
        <v>500</v>
      </c>
      <c r="F1598" s="6">
        <v>300</v>
      </c>
      <c r="G1598" s="12" t="s">
        <v>571</v>
      </c>
      <c r="H1598" s="12" t="s">
        <v>1087</v>
      </c>
      <c r="I1598" s="10">
        <v>45000</v>
      </c>
      <c r="J1598" s="11">
        <v>0.3</v>
      </c>
      <c r="K1598" s="13">
        <f t="shared" si="52"/>
        <v>150000</v>
      </c>
      <c r="L1598" s="4" t="s">
        <v>16</v>
      </c>
      <c r="M1598">
        <f>_xlfn.RANK.EQ(I1598,I$6:I4092,1)</f>
        <v>499</v>
      </c>
      <c r="N1598">
        <f>_xlfn.RANK.EQ(I1598,I$6:I4092,0)</f>
        <v>1976</v>
      </c>
    </row>
    <row r="1599" spans="2:14" ht="14.25" customHeight="1">
      <c r="B1599" s="4" t="s">
        <v>984</v>
      </c>
      <c r="C1599" s="4" t="s">
        <v>1007</v>
      </c>
      <c r="D1599" s="4" t="s">
        <v>1008</v>
      </c>
      <c r="E1599" s="13">
        <f t="shared" si="53"/>
        <v>550.00000000000011</v>
      </c>
      <c r="F1599" s="6">
        <v>475</v>
      </c>
      <c r="G1599" s="12" t="s">
        <v>123</v>
      </c>
      <c r="H1599" s="12" t="s">
        <v>1087</v>
      </c>
      <c r="I1599" s="10">
        <v>91437.5</v>
      </c>
      <c r="J1599" s="11">
        <v>0.35</v>
      </c>
      <c r="K1599" s="13">
        <f t="shared" si="52"/>
        <v>261250.00000000003</v>
      </c>
      <c r="L1599" s="4" t="s">
        <v>16</v>
      </c>
      <c r="M1599">
        <f>_xlfn.RANK.EQ(I1599,I$6:I4093,1)</f>
        <v>1416</v>
      </c>
      <c r="N1599">
        <f>_xlfn.RANK.EQ(I1599,I$6:I4093,0)</f>
        <v>1068</v>
      </c>
    </row>
    <row r="1600" spans="2:14" ht="14.25" customHeight="1">
      <c r="B1600" s="4" t="s">
        <v>984</v>
      </c>
      <c r="C1600" s="4" t="s">
        <v>1007</v>
      </c>
      <c r="D1600" s="4" t="s">
        <v>1008</v>
      </c>
      <c r="E1600" s="13">
        <f t="shared" si="53"/>
        <v>600</v>
      </c>
      <c r="F1600" s="6">
        <v>275</v>
      </c>
      <c r="G1600" s="12" t="s">
        <v>66</v>
      </c>
      <c r="H1600" s="12" t="s">
        <v>1087</v>
      </c>
      <c r="I1600" s="10">
        <v>57750</v>
      </c>
      <c r="J1600" s="11">
        <v>0.35</v>
      </c>
      <c r="K1600" s="13">
        <f t="shared" si="52"/>
        <v>165000</v>
      </c>
      <c r="L1600" s="4" t="s">
        <v>16</v>
      </c>
      <c r="M1600">
        <f>_xlfn.RANK.EQ(I1600,I$6:I4094,1)</f>
        <v>754</v>
      </c>
      <c r="N1600">
        <f>_xlfn.RANK.EQ(I1600,I$6:I4094,0)</f>
        <v>1729</v>
      </c>
    </row>
    <row r="1601" spans="2:14" ht="14.25" customHeight="1">
      <c r="B1601" s="4" t="s">
        <v>984</v>
      </c>
      <c r="C1601" s="4" t="s">
        <v>1007</v>
      </c>
      <c r="D1601" s="4" t="s">
        <v>1008</v>
      </c>
      <c r="E1601" s="13">
        <f t="shared" si="53"/>
        <v>600</v>
      </c>
      <c r="F1601" s="6">
        <v>325</v>
      </c>
      <c r="G1601" s="12" t="s">
        <v>574</v>
      </c>
      <c r="H1601" s="12" t="s">
        <v>1086</v>
      </c>
      <c r="I1601" s="10">
        <v>68250</v>
      </c>
      <c r="J1601" s="11">
        <v>0.35</v>
      </c>
      <c r="K1601" s="13">
        <f t="shared" si="52"/>
        <v>195000</v>
      </c>
      <c r="L1601" s="4" t="s">
        <v>16</v>
      </c>
      <c r="M1601">
        <f>_xlfn.RANK.EQ(I1601,I$6:I4095,1)</f>
        <v>970</v>
      </c>
      <c r="N1601">
        <f>_xlfn.RANK.EQ(I1601,I$6:I4095,0)</f>
        <v>1520</v>
      </c>
    </row>
    <row r="1602" spans="2:14" ht="14.25" customHeight="1">
      <c r="B1602" s="4" t="s">
        <v>984</v>
      </c>
      <c r="C1602" s="4" t="s">
        <v>1007</v>
      </c>
      <c r="D1602" s="4" t="s">
        <v>1008</v>
      </c>
      <c r="E1602" s="13">
        <f t="shared" si="53"/>
        <v>450</v>
      </c>
      <c r="F1602" s="6">
        <v>225</v>
      </c>
      <c r="G1602" s="12" t="s">
        <v>576</v>
      </c>
      <c r="H1602" s="12" t="s">
        <v>1086</v>
      </c>
      <c r="I1602" s="10">
        <v>35437.5</v>
      </c>
      <c r="J1602" s="11">
        <v>0.35</v>
      </c>
      <c r="K1602" s="13">
        <f t="shared" si="52"/>
        <v>101250</v>
      </c>
      <c r="L1602" s="4" t="s">
        <v>16</v>
      </c>
      <c r="M1602">
        <f>_xlfn.RANK.EQ(I1602,I$6:I4096,1)</f>
        <v>350</v>
      </c>
      <c r="N1602">
        <f>_xlfn.RANK.EQ(I1602,I$6:I4096,0)</f>
        <v>2142</v>
      </c>
    </row>
    <row r="1603" spans="2:14" ht="14.25" customHeight="1">
      <c r="B1603" s="4" t="s">
        <v>984</v>
      </c>
      <c r="C1603" s="4" t="s">
        <v>1007</v>
      </c>
      <c r="D1603" s="4" t="s">
        <v>1008</v>
      </c>
      <c r="E1603" s="13">
        <f t="shared" si="53"/>
        <v>500</v>
      </c>
      <c r="F1603" s="6">
        <v>125</v>
      </c>
      <c r="G1603" s="12" t="s">
        <v>266</v>
      </c>
      <c r="H1603" s="12" t="s">
        <v>1087</v>
      </c>
      <c r="I1603" s="10">
        <v>25000</v>
      </c>
      <c r="J1603" s="11">
        <v>0.4</v>
      </c>
      <c r="K1603" s="13">
        <f t="shared" si="52"/>
        <v>62500</v>
      </c>
      <c r="L1603" s="4" t="s">
        <v>16</v>
      </c>
      <c r="M1603">
        <f>_xlfn.RANK.EQ(I1603,I$6:I4097,1)</f>
        <v>172</v>
      </c>
      <c r="N1603">
        <f>_xlfn.RANK.EQ(I1603,I$6:I4097,0)</f>
        <v>2318</v>
      </c>
    </row>
    <row r="1604" spans="2:14" ht="14.25" customHeight="1">
      <c r="B1604" s="4" t="s">
        <v>984</v>
      </c>
      <c r="C1604" s="4" t="s">
        <v>1007</v>
      </c>
      <c r="D1604" s="4" t="s">
        <v>1008</v>
      </c>
      <c r="E1604" s="13">
        <f t="shared" si="53"/>
        <v>650</v>
      </c>
      <c r="F1604" s="6">
        <v>300</v>
      </c>
      <c r="G1604" s="12" t="s">
        <v>153</v>
      </c>
      <c r="H1604" s="12" t="s">
        <v>1087</v>
      </c>
      <c r="I1604" s="10">
        <v>58500</v>
      </c>
      <c r="J1604" s="11">
        <v>0.3</v>
      </c>
      <c r="K1604" s="13">
        <f t="shared" si="52"/>
        <v>195000</v>
      </c>
      <c r="L1604" s="4" t="s">
        <v>16</v>
      </c>
      <c r="M1604">
        <f>_xlfn.RANK.EQ(I1604,I$6:I4098,1)</f>
        <v>774</v>
      </c>
      <c r="N1604">
        <f>_xlfn.RANK.EQ(I1604,I$6:I4098,0)</f>
        <v>1710</v>
      </c>
    </row>
    <row r="1605" spans="2:14" ht="14.25" customHeight="1">
      <c r="B1605" s="4" t="s">
        <v>984</v>
      </c>
      <c r="C1605" s="4" t="s">
        <v>1007</v>
      </c>
      <c r="D1605" s="4" t="s">
        <v>1008</v>
      </c>
      <c r="E1605" s="13">
        <f t="shared" si="53"/>
        <v>500.00000000000006</v>
      </c>
      <c r="F1605" s="6">
        <v>500</v>
      </c>
      <c r="G1605" s="12" t="s">
        <v>268</v>
      </c>
      <c r="H1605" s="12" t="s">
        <v>1086</v>
      </c>
      <c r="I1605" s="10">
        <v>87500</v>
      </c>
      <c r="J1605" s="11">
        <v>0.35</v>
      </c>
      <c r="K1605" s="13">
        <f t="shared" si="52"/>
        <v>250000.00000000003</v>
      </c>
      <c r="L1605" s="4" t="s">
        <v>16</v>
      </c>
      <c r="M1605">
        <f>_xlfn.RANK.EQ(I1605,I$6:I4099,1)</f>
        <v>1344</v>
      </c>
      <c r="N1605">
        <f>_xlfn.RANK.EQ(I1605,I$6:I4099,0)</f>
        <v>1145</v>
      </c>
    </row>
    <row r="1606" spans="2:14" ht="14.25" customHeight="1">
      <c r="B1606" s="4" t="s">
        <v>984</v>
      </c>
      <c r="C1606" s="4" t="s">
        <v>1007</v>
      </c>
      <c r="D1606" s="4" t="s">
        <v>1008</v>
      </c>
      <c r="E1606" s="13">
        <f t="shared" si="53"/>
        <v>550</v>
      </c>
      <c r="F1606" s="6">
        <v>350</v>
      </c>
      <c r="G1606" s="12" t="s">
        <v>581</v>
      </c>
      <c r="H1606" s="12" t="s">
        <v>1087</v>
      </c>
      <c r="I1606" s="10">
        <v>67375</v>
      </c>
      <c r="J1606" s="11">
        <v>0.35</v>
      </c>
      <c r="K1606" s="13">
        <f t="shared" si="52"/>
        <v>192500</v>
      </c>
      <c r="L1606" s="4" t="s">
        <v>16</v>
      </c>
      <c r="M1606">
        <f>_xlfn.RANK.EQ(I1606,I$6:I4100,1)</f>
        <v>941</v>
      </c>
      <c r="N1606">
        <f>_xlfn.RANK.EQ(I1606,I$6:I4100,0)</f>
        <v>1547</v>
      </c>
    </row>
    <row r="1607" spans="2:14" ht="14.25" customHeight="1">
      <c r="B1607" s="4" t="s">
        <v>984</v>
      </c>
      <c r="C1607" s="4" t="s">
        <v>1007</v>
      </c>
      <c r="D1607" s="4" t="s">
        <v>1008</v>
      </c>
      <c r="E1607" s="13">
        <f t="shared" si="53"/>
        <v>550</v>
      </c>
      <c r="F1607" s="6">
        <v>350</v>
      </c>
      <c r="G1607" s="12" t="s">
        <v>583</v>
      </c>
      <c r="H1607" s="12" t="s">
        <v>1086</v>
      </c>
      <c r="I1607" s="10">
        <v>67375</v>
      </c>
      <c r="J1607" s="11">
        <v>0.35</v>
      </c>
      <c r="K1607" s="13">
        <f t="shared" ref="K1607:K1670" si="54">I1607/J1607</f>
        <v>192500</v>
      </c>
      <c r="L1607" s="4" t="s">
        <v>16</v>
      </c>
      <c r="M1607">
        <f>_xlfn.RANK.EQ(I1607,I$6:I4101,1)</f>
        <v>941</v>
      </c>
      <c r="N1607">
        <f>_xlfn.RANK.EQ(I1607,I$6:I4101,0)</f>
        <v>1547</v>
      </c>
    </row>
    <row r="1608" spans="2:14" ht="14.25" customHeight="1">
      <c r="B1608" s="4" t="s">
        <v>984</v>
      </c>
      <c r="C1608" s="4" t="s">
        <v>1007</v>
      </c>
      <c r="D1608" s="4" t="s">
        <v>1008</v>
      </c>
      <c r="E1608" s="13">
        <f t="shared" ref="E1608:E1671" si="55">K1608/F1608</f>
        <v>500</v>
      </c>
      <c r="F1608" s="6">
        <v>275</v>
      </c>
      <c r="G1608" s="12" t="s">
        <v>585</v>
      </c>
      <c r="H1608" s="12" t="s">
        <v>1086</v>
      </c>
      <c r="I1608" s="10">
        <v>48125</v>
      </c>
      <c r="J1608" s="11">
        <v>0.35</v>
      </c>
      <c r="K1608" s="13">
        <f t="shared" si="54"/>
        <v>137500</v>
      </c>
      <c r="L1608" s="4" t="s">
        <v>16</v>
      </c>
      <c r="M1608">
        <f>_xlfn.RANK.EQ(I1608,I$6:I4102,1)</f>
        <v>562</v>
      </c>
      <c r="N1608">
        <f>_xlfn.RANK.EQ(I1608,I$6:I4102,0)</f>
        <v>1929</v>
      </c>
    </row>
    <row r="1609" spans="2:14" ht="14.25" customHeight="1">
      <c r="B1609" s="4" t="s">
        <v>984</v>
      </c>
      <c r="C1609" s="4" t="s">
        <v>1007</v>
      </c>
      <c r="D1609" s="4" t="s">
        <v>1008</v>
      </c>
      <c r="E1609" s="13">
        <f t="shared" si="55"/>
        <v>450</v>
      </c>
      <c r="F1609" s="6">
        <v>175</v>
      </c>
      <c r="G1609" s="12" t="s">
        <v>587</v>
      </c>
      <c r="H1609" s="12" t="s">
        <v>1086</v>
      </c>
      <c r="I1609" s="10">
        <v>31500</v>
      </c>
      <c r="J1609" s="11">
        <v>0.4</v>
      </c>
      <c r="K1609" s="13">
        <f t="shared" si="54"/>
        <v>78750</v>
      </c>
      <c r="L1609" s="4" t="s">
        <v>16</v>
      </c>
      <c r="M1609">
        <f>_xlfn.RANK.EQ(I1609,I$6:I4103,1)</f>
        <v>272</v>
      </c>
      <c r="N1609">
        <f>_xlfn.RANK.EQ(I1609,I$6:I4103,0)</f>
        <v>2209</v>
      </c>
    </row>
    <row r="1610" spans="2:14" ht="14.25" customHeight="1">
      <c r="B1610" s="4" t="s">
        <v>984</v>
      </c>
      <c r="C1610" s="4" t="s">
        <v>1007</v>
      </c>
      <c r="D1610" s="4" t="s">
        <v>1008</v>
      </c>
      <c r="E1610" s="13">
        <f t="shared" si="55"/>
        <v>600</v>
      </c>
      <c r="F1610" s="6">
        <v>525</v>
      </c>
      <c r="G1610" s="12" t="s">
        <v>589</v>
      </c>
      <c r="H1610" s="12" t="s">
        <v>1087</v>
      </c>
      <c r="I1610" s="10">
        <v>94500</v>
      </c>
      <c r="J1610" s="11">
        <v>0.3</v>
      </c>
      <c r="K1610" s="13">
        <f t="shared" si="54"/>
        <v>315000</v>
      </c>
      <c r="L1610" s="4" t="s">
        <v>16</v>
      </c>
      <c r="M1610">
        <f>_xlfn.RANK.EQ(I1610,I$6:I4104,1)</f>
        <v>1457</v>
      </c>
      <c r="N1610">
        <f>_xlfn.RANK.EQ(I1610,I$6:I4104,0)</f>
        <v>1019</v>
      </c>
    </row>
    <row r="1611" spans="2:14" ht="14.25" customHeight="1">
      <c r="B1611" s="4" t="s">
        <v>984</v>
      </c>
      <c r="C1611" s="4" t="s">
        <v>1007</v>
      </c>
      <c r="D1611" s="4" t="s">
        <v>1008</v>
      </c>
      <c r="E1611" s="13">
        <f t="shared" si="55"/>
        <v>550</v>
      </c>
      <c r="F1611" s="6">
        <v>775</v>
      </c>
      <c r="G1611" s="12" t="s">
        <v>591</v>
      </c>
      <c r="H1611" s="12" t="s">
        <v>1087</v>
      </c>
      <c r="I1611" s="10">
        <v>149187.5</v>
      </c>
      <c r="J1611" s="11">
        <v>0.35</v>
      </c>
      <c r="K1611" s="13">
        <f t="shared" si="54"/>
        <v>426250</v>
      </c>
      <c r="L1611" s="4" t="s">
        <v>16</v>
      </c>
      <c r="M1611">
        <f>_xlfn.RANK.EQ(I1611,I$6:I4105,1)</f>
        <v>2049</v>
      </c>
      <c r="N1611">
        <f>_xlfn.RANK.EQ(I1611,I$6:I4105,0)</f>
        <v>445</v>
      </c>
    </row>
    <row r="1612" spans="2:14" ht="14.25" customHeight="1">
      <c r="B1612" s="4" t="s">
        <v>984</v>
      </c>
      <c r="C1612" s="4" t="s">
        <v>1007</v>
      </c>
      <c r="D1612" s="4" t="s">
        <v>1008</v>
      </c>
      <c r="E1612" s="13">
        <f t="shared" si="55"/>
        <v>650</v>
      </c>
      <c r="F1612" s="6">
        <v>650</v>
      </c>
      <c r="G1612" s="12" t="s">
        <v>593</v>
      </c>
      <c r="H1612" s="12" t="s">
        <v>1086</v>
      </c>
      <c r="I1612" s="10">
        <v>147875</v>
      </c>
      <c r="J1612" s="11">
        <v>0.35</v>
      </c>
      <c r="K1612" s="13">
        <f t="shared" si="54"/>
        <v>422500</v>
      </c>
      <c r="L1612" s="4" t="s">
        <v>16</v>
      </c>
      <c r="M1612">
        <f>_xlfn.RANK.EQ(I1612,I$6:I4106,1)</f>
        <v>2027</v>
      </c>
      <c r="N1612">
        <f>_xlfn.RANK.EQ(I1612,I$6:I4106,0)</f>
        <v>464</v>
      </c>
    </row>
    <row r="1613" spans="2:14" ht="14.25" customHeight="1">
      <c r="B1613" s="4" t="s">
        <v>984</v>
      </c>
      <c r="C1613" s="4" t="s">
        <v>1007</v>
      </c>
      <c r="D1613" s="4" t="s">
        <v>1008</v>
      </c>
      <c r="E1613" s="13">
        <f t="shared" si="55"/>
        <v>800.00000000000011</v>
      </c>
      <c r="F1613" s="6">
        <v>650</v>
      </c>
      <c r="G1613" s="12" t="s">
        <v>595</v>
      </c>
      <c r="H1613" s="12" t="s">
        <v>1086</v>
      </c>
      <c r="I1613" s="10">
        <v>182000</v>
      </c>
      <c r="J1613" s="11">
        <v>0.35</v>
      </c>
      <c r="K1613" s="13">
        <f t="shared" si="54"/>
        <v>520000.00000000006</v>
      </c>
      <c r="L1613" s="4" t="s">
        <v>16</v>
      </c>
      <c r="M1613">
        <f>_xlfn.RANK.EQ(I1613,I$6:I4107,1)</f>
        <v>2244</v>
      </c>
      <c r="N1613">
        <f>_xlfn.RANK.EQ(I1613,I$6:I4107,0)</f>
        <v>245</v>
      </c>
    </row>
    <row r="1614" spans="2:14" ht="14.25" customHeight="1">
      <c r="B1614" s="4" t="s">
        <v>984</v>
      </c>
      <c r="C1614" s="4" t="s">
        <v>1007</v>
      </c>
      <c r="D1614" s="4" t="s">
        <v>1008</v>
      </c>
      <c r="E1614" s="13">
        <f t="shared" si="55"/>
        <v>800</v>
      </c>
      <c r="F1614" s="6">
        <v>525</v>
      </c>
      <c r="G1614" s="12" t="s">
        <v>597</v>
      </c>
      <c r="H1614" s="12" t="s">
        <v>1086</v>
      </c>
      <c r="I1614" s="10">
        <v>147000</v>
      </c>
      <c r="J1614" s="11">
        <v>0.35</v>
      </c>
      <c r="K1614" s="13">
        <f t="shared" si="54"/>
        <v>420000</v>
      </c>
      <c r="L1614" s="4" t="s">
        <v>16</v>
      </c>
      <c r="M1614">
        <f>_xlfn.RANK.EQ(I1614,I$6:I4108,1)</f>
        <v>2018</v>
      </c>
      <c r="N1614">
        <f>_xlfn.RANK.EQ(I1614,I$6:I4108,0)</f>
        <v>470</v>
      </c>
    </row>
    <row r="1615" spans="2:14" ht="14.25" customHeight="1">
      <c r="B1615" s="4" t="s">
        <v>984</v>
      </c>
      <c r="C1615" s="4" t="s">
        <v>1007</v>
      </c>
      <c r="D1615" s="4" t="s">
        <v>1008</v>
      </c>
      <c r="E1615" s="13">
        <f t="shared" si="55"/>
        <v>900</v>
      </c>
      <c r="F1615" s="6">
        <v>400</v>
      </c>
      <c r="G1615" s="12" t="s">
        <v>599</v>
      </c>
      <c r="H1615" s="12" t="s">
        <v>1086</v>
      </c>
      <c r="I1615" s="10">
        <v>144000</v>
      </c>
      <c r="J1615" s="11">
        <v>0.4</v>
      </c>
      <c r="K1615" s="13">
        <f t="shared" si="54"/>
        <v>360000</v>
      </c>
      <c r="L1615" s="4" t="s">
        <v>16</v>
      </c>
      <c r="M1615">
        <f>_xlfn.RANK.EQ(I1615,I$6:I4109,1)</f>
        <v>1990</v>
      </c>
      <c r="N1615">
        <f>_xlfn.RANK.EQ(I1615,I$6:I4109,0)</f>
        <v>499</v>
      </c>
    </row>
    <row r="1616" spans="2:14" ht="14.25" customHeight="1">
      <c r="B1616" s="4" t="s">
        <v>984</v>
      </c>
      <c r="C1616" s="4" t="s">
        <v>1007</v>
      </c>
      <c r="D1616" s="4" t="s">
        <v>1008</v>
      </c>
      <c r="E1616" s="13">
        <f t="shared" si="55"/>
        <v>1050</v>
      </c>
      <c r="F1616" s="6">
        <v>700</v>
      </c>
      <c r="G1616" s="12" t="s">
        <v>601</v>
      </c>
      <c r="H1616" s="12" t="s">
        <v>1086</v>
      </c>
      <c r="I1616" s="10">
        <v>220500</v>
      </c>
      <c r="J1616" s="11">
        <v>0.3</v>
      </c>
      <c r="K1616" s="13">
        <f t="shared" si="54"/>
        <v>735000</v>
      </c>
      <c r="L1616" s="4" t="s">
        <v>16</v>
      </c>
      <c r="M1616">
        <f>_xlfn.RANK.EQ(I1616,I$6:I4110,1)</f>
        <v>2360</v>
      </c>
      <c r="N1616">
        <f>_xlfn.RANK.EQ(I1616,I$6:I4110,0)</f>
        <v>132</v>
      </c>
    </row>
    <row r="1617" spans="2:14" ht="14.25" customHeight="1">
      <c r="B1617" s="4" t="s">
        <v>984</v>
      </c>
      <c r="C1617" s="4" t="s">
        <v>1007</v>
      </c>
      <c r="D1617" s="4" t="s">
        <v>1008</v>
      </c>
      <c r="E1617" s="13">
        <f t="shared" si="55"/>
        <v>850</v>
      </c>
      <c r="F1617" s="6">
        <v>850</v>
      </c>
      <c r="G1617" s="12" t="s">
        <v>603</v>
      </c>
      <c r="H1617" s="12" t="s">
        <v>1086</v>
      </c>
      <c r="I1617" s="10">
        <v>252875</v>
      </c>
      <c r="J1617" s="11">
        <v>0.35</v>
      </c>
      <c r="K1617" s="13">
        <f t="shared" si="54"/>
        <v>722500</v>
      </c>
      <c r="L1617" s="4" t="s">
        <v>16</v>
      </c>
      <c r="M1617">
        <f>_xlfn.RANK.EQ(I1617,I$6:I4111,1)</f>
        <v>2414</v>
      </c>
      <c r="N1617">
        <f>_xlfn.RANK.EQ(I1617,I$6:I4111,0)</f>
        <v>81</v>
      </c>
    </row>
    <row r="1618" spans="2:14" ht="14.25" customHeight="1">
      <c r="B1618" s="4" t="s">
        <v>984</v>
      </c>
      <c r="C1618" s="4" t="s">
        <v>1007</v>
      </c>
      <c r="D1618" s="4" t="s">
        <v>1008</v>
      </c>
      <c r="E1618" s="13">
        <f t="shared" si="55"/>
        <v>900</v>
      </c>
      <c r="F1618" s="6">
        <v>700</v>
      </c>
      <c r="G1618" s="12" t="s">
        <v>605</v>
      </c>
      <c r="H1618" s="12" t="s">
        <v>1086</v>
      </c>
      <c r="I1618" s="10">
        <v>220500</v>
      </c>
      <c r="J1618" s="11">
        <v>0.35</v>
      </c>
      <c r="K1618" s="13">
        <f t="shared" si="54"/>
        <v>630000</v>
      </c>
      <c r="L1618" s="4" t="s">
        <v>16</v>
      </c>
      <c r="M1618">
        <f>_xlfn.RANK.EQ(I1618,I$6:I4112,1)</f>
        <v>2360</v>
      </c>
      <c r="N1618">
        <f>_xlfn.RANK.EQ(I1618,I$6:I4112,0)</f>
        <v>132</v>
      </c>
    </row>
    <row r="1619" spans="2:14" ht="14.25" customHeight="1">
      <c r="B1619" s="4" t="s">
        <v>984</v>
      </c>
      <c r="C1619" s="4" t="s">
        <v>1007</v>
      </c>
      <c r="D1619" s="4" t="s">
        <v>1008</v>
      </c>
      <c r="E1619" s="13">
        <f t="shared" si="55"/>
        <v>900</v>
      </c>
      <c r="F1619" s="6">
        <v>650</v>
      </c>
      <c r="G1619" s="12" t="s">
        <v>607</v>
      </c>
      <c r="H1619" s="12" t="s">
        <v>1087</v>
      </c>
      <c r="I1619" s="10">
        <v>204750</v>
      </c>
      <c r="J1619" s="11">
        <v>0.35</v>
      </c>
      <c r="K1619" s="13">
        <f t="shared" si="54"/>
        <v>585000</v>
      </c>
      <c r="L1619" s="4" t="s">
        <v>16</v>
      </c>
      <c r="M1619">
        <f>_xlfn.RANK.EQ(I1619,I$6:I4113,1)</f>
        <v>2320</v>
      </c>
      <c r="N1619">
        <f>_xlfn.RANK.EQ(I1619,I$6:I4113,0)</f>
        <v>174</v>
      </c>
    </row>
    <row r="1620" spans="2:14" ht="14.25" customHeight="1">
      <c r="B1620" s="4" t="s">
        <v>984</v>
      </c>
      <c r="C1620" s="4" t="s">
        <v>1007</v>
      </c>
      <c r="D1620" s="4" t="s">
        <v>1008</v>
      </c>
      <c r="E1620" s="13">
        <f t="shared" si="55"/>
        <v>850.00000000000011</v>
      </c>
      <c r="F1620" s="6">
        <v>550</v>
      </c>
      <c r="G1620" s="12" t="s">
        <v>609</v>
      </c>
      <c r="H1620" s="12" t="s">
        <v>1087</v>
      </c>
      <c r="I1620" s="10">
        <v>163625</v>
      </c>
      <c r="J1620" s="11">
        <v>0.35</v>
      </c>
      <c r="K1620" s="13">
        <f t="shared" si="54"/>
        <v>467500.00000000006</v>
      </c>
      <c r="L1620" s="4" t="s">
        <v>16</v>
      </c>
      <c r="M1620">
        <f>_xlfn.RANK.EQ(I1620,I$6:I4114,1)</f>
        <v>2147</v>
      </c>
      <c r="N1620">
        <f>_xlfn.RANK.EQ(I1620,I$6:I4114,0)</f>
        <v>348</v>
      </c>
    </row>
    <row r="1621" spans="2:14" ht="14.25" customHeight="1">
      <c r="B1621" s="4" t="s">
        <v>984</v>
      </c>
      <c r="C1621" s="4" t="s">
        <v>1007</v>
      </c>
      <c r="D1621" s="4" t="s">
        <v>1008</v>
      </c>
      <c r="E1621" s="13">
        <f t="shared" si="55"/>
        <v>900</v>
      </c>
      <c r="F1621" s="6">
        <v>600</v>
      </c>
      <c r="G1621" s="12" t="s">
        <v>378</v>
      </c>
      <c r="H1621" s="12" t="s">
        <v>1087</v>
      </c>
      <c r="I1621" s="10">
        <v>216000</v>
      </c>
      <c r="J1621" s="11">
        <v>0.4</v>
      </c>
      <c r="K1621" s="13">
        <f t="shared" si="54"/>
        <v>540000</v>
      </c>
      <c r="L1621" s="4" t="s">
        <v>16</v>
      </c>
      <c r="M1621">
        <f>_xlfn.RANK.EQ(I1621,I$6:I4115,1)</f>
        <v>2345</v>
      </c>
      <c r="N1621">
        <f>_xlfn.RANK.EQ(I1621,I$6:I4115,0)</f>
        <v>147</v>
      </c>
    </row>
    <row r="1622" spans="2:14" ht="14.25" customHeight="1">
      <c r="B1622" s="4" t="s">
        <v>984</v>
      </c>
      <c r="C1622" s="4" t="s">
        <v>1007</v>
      </c>
      <c r="D1622" s="4" t="s">
        <v>1008</v>
      </c>
      <c r="E1622" s="13">
        <f t="shared" si="55"/>
        <v>1050</v>
      </c>
      <c r="F1622" s="6">
        <v>600</v>
      </c>
      <c r="G1622" s="12" t="s">
        <v>612</v>
      </c>
      <c r="H1622" s="12" t="s">
        <v>1087</v>
      </c>
      <c r="I1622" s="10">
        <v>189000</v>
      </c>
      <c r="J1622" s="11">
        <v>0.3</v>
      </c>
      <c r="K1622" s="13">
        <f t="shared" si="54"/>
        <v>630000</v>
      </c>
      <c r="L1622" s="4" t="s">
        <v>16</v>
      </c>
      <c r="M1622">
        <f>_xlfn.RANK.EQ(I1622,I$6:I4116,1)</f>
        <v>2271</v>
      </c>
      <c r="N1622">
        <f>_xlfn.RANK.EQ(I1622,I$6:I4116,0)</f>
        <v>218</v>
      </c>
    </row>
    <row r="1623" spans="2:14" ht="14.25" customHeight="1">
      <c r="B1623" s="4" t="s">
        <v>984</v>
      </c>
      <c r="C1623" s="4" t="s">
        <v>1007</v>
      </c>
      <c r="D1623" s="4" t="s">
        <v>1008</v>
      </c>
      <c r="E1623" s="13">
        <f t="shared" si="55"/>
        <v>900</v>
      </c>
      <c r="F1623" s="6">
        <v>800</v>
      </c>
      <c r="G1623" s="12" t="s">
        <v>581</v>
      </c>
      <c r="H1623" s="12" t="s">
        <v>1087</v>
      </c>
      <c r="I1623" s="10">
        <v>252000</v>
      </c>
      <c r="J1623" s="11">
        <v>0.35</v>
      </c>
      <c r="K1623" s="13">
        <f t="shared" si="54"/>
        <v>720000</v>
      </c>
      <c r="L1623" s="4" t="s">
        <v>16</v>
      </c>
      <c r="M1623">
        <f>_xlfn.RANK.EQ(I1623,I$6:I4117,1)</f>
        <v>2412</v>
      </c>
      <c r="N1623">
        <f>_xlfn.RANK.EQ(I1623,I$6:I4117,0)</f>
        <v>83</v>
      </c>
    </row>
    <row r="1624" spans="2:14" ht="14.25" customHeight="1">
      <c r="B1624" s="4" t="s">
        <v>984</v>
      </c>
      <c r="C1624" s="4" t="s">
        <v>1007</v>
      </c>
      <c r="D1624" s="4" t="s">
        <v>1008</v>
      </c>
      <c r="E1624" s="13">
        <f t="shared" si="55"/>
        <v>800</v>
      </c>
      <c r="F1624" s="6">
        <v>775</v>
      </c>
      <c r="G1624" s="12" t="s">
        <v>614</v>
      </c>
      <c r="H1624" s="12" t="s">
        <v>1087</v>
      </c>
      <c r="I1624" s="10">
        <v>217000</v>
      </c>
      <c r="J1624" s="11">
        <v>0.35</v>
      </c>
      <c r="K1624" s="13">
        <f t="shared" si="54"/>
        <v>620000</v>
      </c>
      <c r="L1624" s="4" t="s">
        <v>16</v>
      </c>
      <c r="M1624">
        <f>_xlfn.RANK.EQ(I1624,I$6:I4118,1)</f>
        <v>2351</v>
      </c>
      <c r="N1624">
        <f>_xlfn.RANK.EQ(I1624,I$6:I4118,0)</f>
        <v>144</v>
      </c>
    </row>
    <row r="1625" spans="2:14" ht="14.25" customHeight="1">
      <c r="B1625" s="4" t="s">
        <v>984</v>
      </c>
      <c r="C1625" s="4" t="s">
        <v>1007</v>
      </c>
      <c r="D1625" s="4" t="s">
        <v>1008</v>
      </c>
      <c r="E1625" s="13">
        <f t="shared" si="55"/>
        <v>700</v>
      </c>
      <c r="F1625" s="6">
        <v>650</v>
      </c>
      <c r="G1625" s="12" t="s">
        <v>268</v>
      </c>
      <c r="H1625" s="12" t="s">
        <v>1086</v>
      </c>
      <c r="I1625" s="10">
        <v>159250</v>
      </c>
      <c r="J1625" s="11">
        <v>0.35</v>
      </c>
      <c r="K1625" s="13">
        <f t="shared" si="54"/>
        <v>455000</v>
      </c>
      <c r="L1625" s="4" t="s">
        <v>16</v>
      </c>
      <c r="M1625">
        <f>_xlfn.RANK.EQ(I1625,I$6:I4119,1)</f>
        <v>2107</v>
      </c>
      <c r="N1625">
        <f>_xlfn.RANK.EQ(I1625,I$6:I4119,0)</f>
        <v>387</v>
      </c>
    </row>
    <row r="1626" spans="2:14" ht="14.25" customHeight="1">
      <c r="B1626" s="4" t="s">
        <v>984</v>
      </c>
      <c r="C1626" s="4" t="s">
        <v>1007</v>
      </c>
      <c r="D1626" s="4" t="s">
        <v>1008</v>
      </c>
      <c r="E1626" s="13">
        <f t="shared" si="55"/>
        <v>700</v>
      </c>
      <c r="F1626" s="6">
        <v>425</v>
      </c>
      <c r="G1626" s="12" t="s">
        <v>448</v>
      </c>
      <c r="H1626" s="12" t="s">
        <v>1087</v>
      </c>
      <c r="I1626" s="10">
        <v>104125</v>
      </c>
      <c r="J1626" s="11">
        <v>0.35</v>
      </c>
      <c r="K1626" s="13">
        <f t="shared" si="54"/>
        <v>297500</v>
      </c>
      <c r="L1626" s="4" t="s">
        <v>16</v>
      </c>
      <c r="M1626">
        <f>_xlfn.RANK.EQ(I1626,I$6:I4120,1)</f>
        <v>1586</v>
      </c>
      <c r="N1626">
        <f>_xlfn.RANK.EQ(I1626,I$6:I4120,0)</f>
        <v>908</v>
      </c>
    </row>
    <row r="1627" spans="2:14" ht="14.25" customHeight="1">
      <c r="B1627" s="4" t="s">
        <v>984</v>
      </c>
      <c r="C1627" s="4" t="s">
        <v>1007</v>
      </c>
      <c r="D1627" s="4" t="s">
        <v>1008</v>
      </c>
      <c r="E1627" s="13">
        <f t="shared" si="55"/>
        <v>700</v>
      </c>
      <c r="F1627" s="6">
        <v>425</v>
      </c>
      <c r="G1627" s="12" t="s">
        <v>617</v>
      </c>
      <c r="H1627" s="12" t="s">
        <v>1086</v>
      </c>
      <c r="I1627" s="10">
        <v>119000</v>
      </c>
      <c r="J1627" s="11">
        <v>0.4</v>
      </c>
      <c r="K1627" s="13">
        <f t="shared" si="54"/>
        <v>297500</v>
      </c>
      <c r="L1627" s="4" t="s">
        <v>16</v>
      </c>
      <c r="M1627">
        <f>_xlfn.RANK.EQ(I1627,I$6:I4121,1)</f>
        <v>1766</v>
      </c>
      <c r="N1627">
        <f>_xlfn.RANK.EQ(I1627,I$6:I4121,0)</f>
        <v>728</v>
      </c>
    </row>
    <row r="1628" spans="2:14" ht="14.25" customHeight="1">
      <c r="B1628" s="4" t="s">
        <v>984</v>
      </c>
      <c r="C1628" s="4" t="s">
        <v>1007</v>
      </c>
      <c r="D1628" s="4" t="s">
        <v>1008</v>
      </c>
      <c r="E1628" s="13">
        <f t="shared" si="55"/>
        <v>750</v>
      </c>
      <c r="F1628" s="6">
        <v>250</v>
      </c>
      <c r="G1628" s="12" t="s">
        <v>387</v>
      </c>
      <c r="H1628" s="12" t="s">
        <v>1087</v>
      </c>
      <c r="I1628" s="10">
        <v>56250</v>
      </c>
      <c r="J1628" s="11">
        <v>0.3</v>
      </c>
      <c r="K1628" s="13">
        <f t="shared" si="54"/>
        <v>187500</v>
      </c>
      <c r="L1628" s="4" t="s">
        <v>16</v>
      </c>
      <c r="M1628">
        <f>_xlfn.RANK.EQ(I1628,I$6:I4122,1)</f>
        <v>718</v>
      </c>
      <c r="N1628">
        <f>_xlfn.RANK.EQ(I1628,I$6:I4122,0)</f>
        <v>1761</v>
      </c>
    </row>
    <row r="1629" spans="2:14" ht="14.25" customHeight="1">
      <c r="B1629" s="4" t="s">
        <v>984</v>
      </c>
      <c r="C1629" s="4" t="s">
        <v>1007</v>
      </c>
      <c r="D1629" s="4" t="s">
        <v>1008</v>
      </c>
      <c r="E1629" s="13">
        <f t="shared" si="55"/>
        <v>500</v>
      </c>
      <c r="F1629" s="6">
        <v>450</v>
      </c>
      <c r="G1629" s="12" t="s">
        <v>619</v>
      </c>
      <c r="H1629" s="12" t="s">
        <v>1087</v>
      </c>
      <c r="I1629" s="10">
        <v>78750</v>
      </c>
      <c r="J1629" s="11">
        <v>0.35</v>
      </c>
      <c r="K1629" s="13">
        <f t="shared" si="54"/>
        <v>225000</v>
      </c>
      <c r="L1629" s="4" t="s">
        <v>16</v>
      </c>
      <c r="M1629">
        <f>_xlfn.RANK.EQ(I1629,I$6:I4123,1)</f>
        <v>1154</v>
      </c>
      <c r="N1629">
        <f>_xlfn.RANK.EQ(I1629,I$6:I4123,0)</f>
        <v>1315</v>
      </c>
    </row>
    <row r="1630" spans="2:14" ht="14.25" customHeight="1">
      <c r="B1630" s="4" t="s">
        <v>984</v>
      </c>
      <c r="C1630" s="4" t="s">
        <v>1007</v>
      </c>
      <c r="D1630" s="4" t="s">
        <v>1008</v>
      </c>
      <c r="E1630" s="13">
        <f t="shared" si="55"/>
        <v>550.00000000000011</v>
      </c>
      <c r="F1630" s="6">
        <v>450</v>
      </c>
      <c r="G1630" s="12" t="s">
        <v>621</v>
      </c>
      <c r="H1630" s="12" t="s">
        <v>1087</v>
      </c>
      <c r="I1630" s="10">
        <v>86625</v>
      </c>
      <c r="J1630" s="11">
        <v>0.35</v>
      </c>
      <c r="K1630" s="13">
        <f t="shared" si="54"/>
        <v>247500.00000000003</v>
      </c>
      <c r="L1630" s="4" t="s">
        <v>16</v>
      </c>
      <c r="M1630">
        <f>_xlfn.RANK.EQ(I1630,I$6:I4124,1)</f>
        <v>1321</v>
      </c>
      <c r="N1630">
        <f>_xlfn.RANK.EQ(I1630,I$6:I4124,0)</f>
        <v>1156</v>
      </c>
    </row>
    <row r="1631" spans="2:14" ht="14.25" customHeight="1">
      <c r="B1631" s="4" t="s">
        <v>984</v>
      </c>
      <c r="C1631" s="4" t="s">
        <v>1007</v>
      </c>
      <c r="D1631" s="4" t="s">
        <v>1008</v>
      </c>
      <c r="E1631" s="13">
        <f t="shared" si="55"/>
        <v>500.00000000000006</v>
      </c>
      <c r="F1631" s="6">
        <v>250</v>
      </c>
      <c r="G1631" s="12" t="s">
        <v>279</v>
      </c>
      <c r="H1631" s="12" t="s">
        <v>1087</v>
      </c>
      <c r="I1631" s="10">
        <v>43750</v>
      </c>
      <c r="J1631" s="11">
        <v>0.35</v>
      </c>
      <c r="K1631" s="13">
        <f t="shared" si="54"/>
        <v>125000.00000000001</v>
      </c>
      <c r="L1631" s="4" t="s">
        <v>16</v>
      </c>
      <c r="M1631">
        <f>_xlfn.RANK.EQ(I1631,I$6:I4125,1)</f>
        <v>478</v>
      </c>
      <c r="N1631">
        <f>_xlfn.RANK.EQ(I1631,I$6:I4125,0)</f>
        <v>2009</v>
      </c>
    </row>
    <row r="1632" spans="2:14" ht="14.25" customHeight="1">
      <c r="B1632" s="4" t="s">
        <v>984</v>
      </c>
      <c r="C1632" s="4" t="s">
        <v>1007</v>
      </c>
      <c r="D1632" s="4" t="s">
        <v>1008</v>
      </c>
      <c r="E1632" s="13">
        <f t="shared" si="55"/>
        <v>500</v>
      </c>
      <c r="F1632" s="6">
        <v>200</v>
      </c>
      <c r="G1632" s="12" t="s">
        <v>624</v>
      </c>
      <c r="H1632" s="12" t="s">
        <v>1087</v>
      </c>
      <c r="I1632" s="10">
        <v>35000</v>
      </c>
      <c r="J1632" s="11">
        <v>0.35</v>
      </c>
      <c r="K1632" s="13">
        <f t="shared" si="54"/>
        <v>100000</v>
      </c>
      <c r="L1632" s="4" t="s">
        <v>16</v>
      </c>
      <c r="M1632">
        <f>_xlfn.RANK.EQ(I1632,I$6:I4126,1)</f>
        <v>334</v>
      </c>
      <c r="N1632">
        <f>_xlfn.RANK.EQ(I1632,I$6:I4126,0)</f>
        <v>2147</v>
      </c>
    </row>
    <row r="1633" spans="2:14" ht="14.25" customHeight="1">
      <c r="B1633" s="4" t="s">
        <v>984</v>
      </c>
      <c r="C1633" s="4" t="s">
        <v>1007</v>
      </c>
      <c r="D1633" s="4" t="s">
        <v>1008</v>
      </c>
      <c r="E1633" s="13">
        <f t="shared" si="55"/>
        <v>600</v>
      </c>
      <c r="F1633" s="6">
        <v>225</v>
      </c>
      <c r="G1633" s="12" t="s">
        <v>626</v>
      </c>
      <c r="H1633" s="12" t="s">
        <v>1086</v>
      </c>
      <c r="I1633" s="10">
        <v>54000</v>
      </c>
      <c r="J1633" s="11">
        <v>0.4</v>
      </c>
      <c r="K1633" s="13">
        <f t="shared" si="54"/>
        <v>135000</v>
      </c>
      <c r="L1633" s="4" t="s">
        <v>16</v>
      </c>
      <c r="M1633">
        <f>_xlfn.RANK.EQ(I1633,I$6:I4127,1)</f>
        <v>669</v>
      </c>
      <c r="N1633">
        <f>_xlfn.RANK.EQ(I1633,I$6:I4127,0)</f>
        <v>1811</v>
      </c>
    </row>
    <row r="1634" spans="2:14" ht="14.25" customHeight="1">
      <c r="B1634" s="4" t="s">
        <v>984</v>
      </c>
      <c r="C1634" s="4" t="s">
        <v>1007</v>
      </c>
      <c r="D1634" s="4" t="s">
        <v>1008</v>
      </c>
      <c r="E1634" s="13">
        <f t="shared" si="55"/>
        <v>450</v>
      </c>
      <c r="F1634" s="6">
        <v>250</v>
      </c>
      <c r="G1634" s="12" t="s">
        <v>628</v>
      </c>
      <c r="H1634" s="12" t="s">
        <v>1086</v>
      </c>
      <c r="I1634" s="10">
        <v>33750</v>
      </c>
      <c r="J1634" s="11">
        <v>0.3</v>
      </c>
      <c r="K1634" s="13">
        <f t="shared" si="54"/>
        <v>112500</v>
      </c>
      <c r="L1634" s="4" t="s">
        <v>16</v>
      </c>
      <c r="M1634">
        <f>_xlfn.RANK.EQ(I1634,I$6:I4128,1)</f>
        <v>315</v>
      </c>
      <c r="N1634">
        <f>_xlfn.RANK.EQ(I1634,I$6:I4128,0)</f>
        <v>2174</v>
      </c>
    </row>
    <row r="1635" spans="2:14" ht="14.25" customHeight="1">
      <c r="B1635" s="4" t="s">
        <v>984</v>
      </c>
      <c r="C1635" s="4" t="s">
        <v>1007</v>
      </c>
      <c r="D1635" s="4" t="s">
        <v>1008</v>
      </c>
      <c r="E1635" s="13">
        <f t="shared" si="55"/>
        <v>400</v>
      </c>
      <c r="F1635" s="6">
        <v>350</v>
      </c>
      <c r="G1635" s="12" t="s">
        <v>630</v>
      </c>
      <c r="H1635" s="12" t="s">
        <v>1087</v>
      </c>
      <c r="I1635" s="10">
        <v>49000</v>
      </c>
      <c r="J1635" s="11">
        <v>0.35</v>
      </c>
      <c r="K1635" s="13">
        <f t="shared" si="54"/>
        <v>140000</v>
      </c>
      <c r="L1635" s="4" t="s">
        <v>16</v>
      </c>
      <c r="M1635">
        <f>_xlfn.RANK.EQ(I1635,I$6:I4129,1)</f>
        <v>572</v>
      </c>
      <c r="N1635">
        <f>_xlfn.RANK.EQ(I1635,I$6:I4129,0)</f>
        <v>1902</v>
      </c>
    </row>
    <row r="1636" spans="2:14" ht="14.25" customHeight="1">
      <c r="B1636" s="4" t="s">
        <v>984</v>
      </c>
      <c r="C1636" s="4" t="s">
        <v>1007</v>
      </c>
      <c r="D1636" s="4" t="s">
        <v>1008</v>
      </c>
      <c r="E1636" s="13">
        <f t="shared" si="55"/>
        <v>550</v>
      </c>
      <c r="F1636" s="6">
        <v>525</v>
      </c>
      <c r="G1636" s="12" t="s">
        <v>632</v>
      </c>
      <c r="H1636" s="12" t="s">
        <v>1086</v>
      </c>
      <c r="I1636" s="10">
        <v>101062.5</v>
      </c>
      <c r="J1636" s="11">
        <v>0.35</v>
      </c>
      <c r="K1636" s="13">
        <f t="shared" si="54"/>
        <v>288750</v>
      </c>
      <c r="L1636" s="4" t="s">
        <v>16</v>
      </c>
      <c r="M1636">
        <f>_xlfn.RANK.EQ(I1636,I$6:I4130,1)</f>
        <v>1552</v>
      </c>
      <c r="N1636">
        <f>_xlfn.RANK.EQ(I1636,I$6:I4130,0)</f>
        <v>935</v>
      </c>
    </row>
    <row r="1637" spans="2:14" ht="14.25" customHeight="1">
      <c r="B1637" s="4" t="s">
        <v>984</v>
      </c>
      <c r="C1637" s="4" t="s">
        <v>1007</v>
      </c>
      <c r="D1637" s="4" t="s">
        <v>1008</v>
      </c>
      <c r="E1637" s="13">
        <f t="shared" si="55"/>
        <v>500</v>
      </c>
      <c r="F1637" s="6">
        <v>350</v>
      </c>
      <c r="G1637" s="12" t="s">
        <v>492</v>
      </c>
      <c r="H1637" s="12" t="s">
        <v>1087</v>
      </c>
      <c r="I1637" s="10">
        <v>61250</v>
      </c>
      <c r="J1637" s="11">
        <v>0.35</v>
      </c>
      <c r="K1637" s="13">
        <f t="shared" si="54"/>
        <v>175000</v>
      </c>
      <c r="L1637" s="4" t="s">
        <v>16</v>
      </c>
      <c r="M1637">
        <f>_xlfn.RANK.EQ(I1637,I$6:I4131,1)</f>
        <v>826</v>
      </c>
      <c r="N1637">
        <f>_xlfn.RANK.EQ(I1637,I$6:I4131,0)</f>
        <v>1659</v>
      </c>
    </row>
    <row r="1638" spans="2:14" ht="14.25" customHeight="1">
      <c r="B1638" s="4" t="s">
        <v>984</v>
      </c>
      <c r="C1638" s="4" t="s">
        <v>1007</v>
      </c>
      <c r="D1638" s="4" t="s">
        <v>1008</v>
      </c>
      <c r="E1638" s="13">
        <f t="shared" si="55"/>
        <v>450</v>
      </c>
      <c r="F1638" s="6">
        <v>325</v>
      </c>
      <c r="G1638" s="12" t="s">
        <v>635</v>
      </c>
      <c r="H1638" s="12" t="s">
        <v>1086</v>
      </c>
      <c r="I1638" s="10">
        <v>51187.5</v>
      </c>
      <c r="J1638" s="11">
        <v>0.35</v>
      </c>
      <c r="K1638" s="13">
        <f t="shared" si="54"/>
        <v>146250</v>
      </c>
      <c r="L1638" s="4" t="s">
        <v>16</v>
      </c>
      <c r="M1638">
        <f>_xlfn.RANK.EQ(I1638,I$6:I4132,1)</f>
        <v>623</v>
      </c>
      <c r="N1638">
        <f>_xlfn.RANK.EQ(I1638,I$6:I4132,0)</f>
        <v>1868</v>
      </c>
    </row>
    <row r="1639" spans="2:14" ht="14.25" customHeight="1">
      <c r="B1639" s="4" t="s">
        <v>984</v>
      </c>
      <c r="C1639" s="4" t="s">
        <v>1007</v>
      </c>
      <c r="D1639" s="4" t="s">
        <v>1008</v>
      </c>
      <c r="E1639" s="13">
        <f t="shared" si="55"/>
        <v>550</v>
      </c>
      <c r="F1639" s="6">
        <v>300</v>
      </c>
      <c r="G1639" s="12" t="s">
        <v>637</v>
      </c>
      <c r="H1639" s="12" t="s">
        <v>1088</v>
      </c>
      <c r="I1639" s="10">
        <v>66000</v>
      </c>
      <c r="J1639" s="11">
        <v>0.4</v>
      </c>
      <c r="K1639" s="13">
        <f t="shared" si="54"/>
        <v>165000</v>
      </c>
      <c r="L1639" s="4" t="s">
        <v>16</v>
      </c>
      <c r="M1639">
        <f>_xlfn.RANK.EQ(I1639,I$6:I4133,1)</f>
        <v>919</v>
      </c>
      <c r="N1639">
        <f>_xlfn.RANK.EQ(I1639,I$6:I4133,0)</f>
        <v>1568</v>
      </c>
    </row>
    <row r="1640" spans="2:14" ht="14.25" customHeight="1">
      <c r="B1640" s="4" t="s">
        <v>984</v>
      </c>
      <c r="C1640" s="4" t="s">
        <v>1007</v>
      </c>
      <c r="D1640" s="4" t="s">
        <v>1008</v>
      </c>
      <c r="E1640" s="13">
        <f t="shared" si="55"/>
        <v>600</v>
      </c>
      <c r="F1640" s="6">
        <v>350</v>
      </c>
      <c r="G1640" s="12" t="s">
        <v>639</v>
      </c>
      <c r="H1640" s="12" t="s">
        <v>1087</v>
      </c>
      <c r="I1640" s="10">
        <v>63000</v>
      </c>
      <c r="J1640" s="11">
        <v>0.3</v>
      </c>
      <c r="K1640" s="13">
        <f t="shared" si="54"/>
        <v>210000</v>
      </c>
      <c r="L1640" s="4" t="s">
        <v>16</v>
      </c>
      <c r="M1640">
        <f>_xlfn.RANK.EQ(I1640,I$6:I4134,1)</f>
        <v>853</v>
      </c>
      <c r="N1640">
        <f>_xlfn.RANK.EQ(I1640,I$6:I4134,0)</f>
        <v>1616</v>
      </c>
    </row>
    <row r="1641" spans="2:14" ht="14.25" customHeight="1">
      <c r="B1641" s="4" t="s">
        <v>984</v>
      </c>
      <c r="C1641" s="4" t="s">
        <v>1007</v>
      </c>
      <c r="D1641" s="4" t="s">
        <v>1008</v>
      </c>
      <c r="E1641" s="13">
        <f t="shared" si="55"/>
        <v>450.00000000000006</v>
      </c>
      <c r="F1641" s="6">
        <v>575</v>
      </c>
      <c r="G1641" s="12" t="s">
        <v>436</v>
      </c>
      <c r="H1641" s="12" t="s">
        <v>1087</v>
      </c>
      <c r="I1641" s="10">
        <v>90562.5</v>
      </c>
      <c r="J1641" s="11">
        <v>0.35</v>
      </c>
      <c r="K1641" s="13">
        <f t="shared" si="54"/>
        <v>258750.00000000003</v>
      </c>
      <c r="L1641" s="4" t="s">
        <v>16</v>
      </c>
      <c r="M1641">
        <f>_xlfn.RANK.EQ(I1641,I$6:I4135,1)</f>
        <v>1396</v>
      </c>
      <c r="N1641">
        <f>_xlfn.RANK.EQ(I1641,I$6:I4135,0)</f>
        <v>1095</v>
      </c>
    </row>
    <row r="1642" spans="2:14" ht="14.25" customHeight="1">
      <c r="B1642" s="4" t="s">
        <v>984</v>
      </c>
      <c r="C1642" s="4" t="s">
        <v>1007</v>
      </c>
      <c r="D1642" s="4" t="s">
        <v>1008</v>
      </c>
      <c r="E1642" s="13">
        <f t="shared" si="55"/>
        <v>500</v>
      </c>
      <c r="F1642" s="6">
        <v>650</v>
      </c>
      <c r="G1642" s="12" t="s">
        <v>642</v>
      </c>
      <c r="H1642" s="12" t="s">
        <v>1086</v>
      </c>
      <c r="I1642" s="10">
        <v>113750</v>
      </c>
      <c r="J1642" s="11">
        <v>0.35</v>
      </c>
      <c r="K1642" s="13">
        <f t="shared" si="54"/>
        <v>325000</v>
      </c>
      <c r="L1642" s="4" t="s">
        <v>16</v>
      </c>
      <c r="M1642">
        <f>_xlfn.RANK.EQ(I1642,I$6:I4136,1)</f>
        <v>1697</v>
      </c>
      <c r="N1642">
        <f>_xlfn.RANK.EQ(I1642,I$6:I4136,0)</f>
        <v>790</v>
      </c>
    </row>
    <row r="1643" spans="2:14" ht="14.25" customHeight="1">
      <c r="B1643" s="4" t="s">
        <v>984</v>
      </c>
      <c r="C1643" s="4" t="s">
        <v>1007</v>
      </c>
      <c r="D1643" s="4" t="s">
        <v>1008</v>
      </c>
      <c r="E1643" s="13">
        <f t="shared" si="55"/>
        <v>450</v>
      </c>
      <c r="F1643" s="6">
        <v>475</v>
      </c>
      <c r="G1643" s="12" t="s">
        <v>644</v>
      </c>
      <c r="H1643" s="12" t="s">
        <v>1086</v>
      </c>
      <c r="I1643" s="10">
        <v>74812.5</v>
      </c>
      <c r="J1643" s="11">
        <v>0.35</v>
      </c>
      <c r="K1643" s="13">
        <f t="shared" si="54"/>
        <v>213750</v>
      </c>
      <c r="L1643" s="4" t="s">
        <v>16</v>
      </c>
      <c r="M1643">
        <f>_xlfn.RANK.EQ(I1643,I$6:I4137,1)</f>
        <v>1078</v>
      </c>
      <c r="N1643">
        <f>_xlfn.RANK.EQ(I1643,I$6:I4137,0)</f>
        <v>1411</v>
      </c>
    </row>
    <row r="1644" spans="2:14" ht="14.25" customHeight="1">
      <c r="B1644" s="4" t="s">
        <v>984</v>
      </c>
      <c r="C1644" s="4" t="s">
        <v>1007</v>
      </c>
      <c r="D1644" s="4" t="s">
        <v>1008</v>
      </c>
      <c r="E1644" s="13">
        <f t="shared" si="55"/>
        <v>550.00000000000011</v>
      </c>
      <c r="F1644" s="6">
        <v>450</v>
      </c>
      <c r="G1644" s="12" t="s">
        <v>646</v>
      </c>
      <c r="H1644" s="12" t="s">
        <v>1087</v>
      </c>
      <c r="I1644" s="10">
        <v>86625</v>
      </c>
      <c r="J1644" s="11">
        <v>0.35</v>
      </c>
      <c r="K1644" s="13">
        <f t="shared" si="54"/>
        <v>247500.00000000003</v>
      </c>
      <c r="L1644" s="4" t="s">
        <v>16</v>
      </c>
      <c r="M1644">
        <f>_xlfn.RANK.EQ(I1644,I$6:I4138,1)</f>
        <v>1321</v>
      </c>
      <c r="N1644">
        <f>_xlfn.RANK.EQ(I1644,I$6:I4138,0)</f>
        <v>1156</v>
      </c>
    </row>
    <row r="1645" spans="2:14" ht="14.25" customHeight="1">
      <c r="B1645" s="4" t="s">
        <v>984</v>
      </c>
      <c r="C1645" s="4" t="s">
        <v>1007</v>
      </c>
      <c r="D1645" s="4" t="s">
        <v>1008</v>
      </c>
      <c r="E1645" s="13">
        <f t="shared" si="55"/>
        <v>750</v>
      </c>
      <c r="F1645" s="6">
        <v>425</v>
      </c>
      <c r="G1645" s="12" t="s">
        <v>648</v>
      </c>
      <c r="H1645" s="12" t="s">
        <v>1087</v>
      </c>
      <c r="I1645" s="10">
        <v>127500</v>
      </c>
      <c r="J1645" s="11">
        <v>0.4</v>
      </c>
      <c r="K1645" s="13">
        <f t="shared" si="54"/>
        <v>318750</v>
      </c>
      <c r="L1645" s="4" t="s">
        <v>16</v>
      </c>
      <c r="M1645">
        <f>_xlfn.RANK.EQ(I1645,I$6:I4139,1)</f>
        <v>1856</v>
      </c>
      <c r="N1645">
        <f>_xlfn.RANK.EQ(I1645,I$6:I4139,0)</f>
        <v>637</v>
      </c>
    </row>
    <row r="1646" spans="2:14" ht="14.25" customHeight="1">
      <c r="B1646" s="4" t="s">
        <v>984</v>
      </c>
      <c r="C1646" s="4" t="s">
        <v>1007</v>
      </c>
      <c r="D1646" s="4" t="s">
        <v>1008</v>
      </c>
      <c r="E1646" s="13">
        <f t="shared" si="55"/>
        <v>800</v>
      </c>
      <c r="F1646" s="6">
        <v>550</v>
      </c>
      <c r="G1646" s="12" t="s">
        <v>650</v>
      </c>
      <c r="H1646" s="12" t="s">
        <v>1087</v>
      </c>
      <c r="I1646" s="10">
        <v>132000</v>
      </c>
      <c r="J1646" s="11">
        <v>0.3</v>
      </c>
      <c r="K1646" s="13">
        <f t="shared" si="54"/>
        <v>440000</v>
      </c>
      <c r="L1646" s="4" t="s">
        <v>16</v>
      </c>
      <c r="M1646">
        <f>_xlfn.RANK.EQ(I1646,I$6:I4140,1)</f>
        <v>1902</v>
      </c>
      <c r="N1646">
        <f>_xlfn.RANK.EQ(I1646,I$6:I4140,0)</f>
        <v>586</v>
      </c>
    </row>
    <row r="1647" spans="2:14" ht="14.25" customHeight="1">
      <c r="B1647" s="4" t="s">
        <v>984</v>
      </c>
      <c r="C1647" s="4" t="s">
        <v>1007</v>
      </c>
      <c r="D1647" s="4" t="s">
        <v>1008</v>
      </c>
      <c r="E1647" s="13">
        <f t="shared" si="55"/>
        <v>650.00000000000011</v>
      </c>
      <c r="F1647" s="6">
        <v>750</v>
      </c>
      <c r="G1647" s="12" t="s">
        <v>652</v>
      </c>
      <c r="H1647" s="12" t="s">
        <v>1087</v>
      </c>
      <c r="I1647" s="10">
        <v>170625</v>
      </c>
      <c r="J1647" s="11">
        <v>0.35</v>
      </c>
      <c r="K1647" s="13">
        <f t="shared" si="54"/>
        <v>487500.00000000006</v>
      </c>
      <c r="L1647" s="4" t="s">
        <v>16</v>
      </c>
      <c r="M1647">
        <f>_xlfn.RANK.EQ(I1647,I$6:I4141,1)</f>
        <v>2190</v>
      </c>
      <c r="N1647">
        <f>_xlfn.RANK.EQ(I1647,I$6:I4141,0)</f>
        <v>298</v>
      </c>
    </row>
    <row r="1648" spans="2:14" ht="14.25" customHeight="1">
      <c r="B1648" s="4" t="s">
        <v>984</v>
      </c>
      <c r="C1648" s="4" t="s">
        <v>1007</v>
      </c>
      <c r="D1648" s="4" t="s">
        <v>1008</v>
      </c>
      <c r="E1648" s="13">
        <f t="shared" si="55"/>
        <v>750</v>
      </c>
      <c r="F1648" s="6">
        <v>750</v>
      </c>
      <c r="G1648" s="12" t="s">
        <v>654</v>
      </c>
      <c r="H1648" s="12" t="s">
        <v>1087</v>
      </c>
      <c r="I1648" s="10">
        <v>196875</v>
      </c>
      <c r="J1648" s="11">
        <v>0.35</v>
      </c>
      <c r="K1648" s="13">
        <f t="shared" si="54"/>
        <v>562500</v>
      </c>
      <c r="L1648" s="4" t="s">
        <v>16</v>
      </c>
      <c r="M1648">
        <f>_xlfn.RANK.EQ(I1648,I$6:I4142,1)</f>
        <v>2298</v>
      </c>
      <c r="N1648">
        <f>_xlfn.RANK.EQ(I1648,I$6:I4142,0)</f>
        <v>196</v>
      </c>
    </row>
    <row r="1649" spans="2:14" ht="14.25" customHeight="1">
      <c r="B1649" s="4" t="s">
        <v>984</v>
      </c>
      <c r="C1649" s="4" t="s">
        <v>1007</v>
      </c>
      <c r="D1649" s="4" t="s">
        <v>1008</v>
      </c>
      <c r="E1649" s="13">
        <f t="shared" si="55"/>
        <v>700</v>
      </c>
      <c r="F1649" s="6">
        <v>550</v>
      </c>
      <c r="G1649" s="12" t="s">
        <v>656</v>
      </c>
      <c r="H1649" s="12" t="s">
        <v>1087</v>
      </c>
      <c r="I1649" s="10">
        <v>134750</v>
      </c>
      <c r="J1649" s="11">
        <v>0.35</v>
      </c>
      <c r="K1649" s="13">
        <f t="shared" si="54"/>
        <v>385000</v>
      </c>
      <c r="L1649" s="4" t="s">
        <v>16</v>
      </c>
      <c r="M1649">
        <f>_xlfn.RANK.EQ(I1649,I$6:I4143,1)</f>
        <v>1921</v>
      </c>
      <c r="N1649">
        <f>_xlfn.RANK.EQ(I1649,I$6:I4143,0)</f>
        <v>569</v>
      </c>
    </row>
    <row r="1650" spans="2:14" ht="14.25" customHeight="1">
      <c r="B1650" s="4" t="s">
        <v>984</v>
      </c>
      <c r="C1650" s="4" t="s">
        <v>1007</v>
      </c>
      <c r="D1650" s="4" t="s">
        <v>1008</v>
      </c>
      <c r="E1650" s="13">
        <f t="shared" si="55"/>
        <v>700</v>
      </c>
      <c r="F1650" s="6">
        <v>550</v>
      </c>
      <c r="G1650" s="12" t="s">
        <v>658</v>
      </c>
      <c r="H1650" s="12" t="s">
        <v>1086</v>
      </c>
      <c r="I1650" s="10">
        <v>134750</v>
      </c>
      <c r="J1650" s="11">
        <v>0.35</v>
      </c>
      <c r="K1650" s="13">
        <f t="shared" si="54"/>
        <v>385000</v>
      </c>
      <c r="L1650" s="4" t="s">
        <v>16</v>
      </c>
      <c r="M1650">
        <f>_xlfn.RANK.EQ(I1650,I$6:I4144,1)</f>
        <v>1921</v>
      </c>
      <c r="N1650">
        <f>_xlfn.RANK.EQ(I1650,I$6:I4144,0)</f>
        <v>569</v>
      </c>
    </row>
    <row r="1651" spans="2:14" ht="14.25" customHeight="1">
      <c r="B1651" s="4" t="s">
        <v>984</v>
      </c>
      <c r="C1651" s="4" t="s">
        <v>1007</v>
      </c>
      <c r="D1651" s="4" t="s">
        <v>1008</v>
      </c>
      <c r="E1651" s="13">
        <f t="shared" si="55"/>
        <v>800</v>
      </c>
      <c r="F1651" s="6">
        <v>475</v>
      </c>
      <c r="G1651" s="12" t="s">
        <v>660</v>
      </c>
      <c r="H1651" s="12" t="s">
        <v>1086</v>
      </c>
      <c r="I1651" s="10">
        <v>152000</v>
      </c>
      <c r="J1651" s="11">
        <v>0.4</v>
      </c>
      <c r="K1651" s="13">
        <f t="shared" si="54"/>
        <v>380000</v>
      </c>
      <c r="L1651" s="4" t="s">
        <v>16</v>
      </c>
      <c r="M1651">
        <f>_xlfn.RANK.EQ(I1651,I$6:I4145,1)</f>
        <v>2070</v>
      </c>
      <c r="N1651">
        <f>_xlfn.RANK.EQ(I1651,I$6:I4145,0)</f>
        <v>425</v>
      </c>
    </row>
    <row r="1652" spans="2:14" ht="14.25" customHeight="1">
      <c r="B1652" s="4" t="s">
        <v>984</v>
      </c>
      <c r="C1652" s="4" t="s">
        <v>1007</v>
      </c>
      <c r="D1652" s="4" t="s">
        <v>1008</v>
      </c>
      <c r="E1652" s="13">
        <f t="shared" si="55"/>
        <v>850</v>
      </c>
      <c r="F1652" s="6">
        <v>575</v>
      </c>
      <c r="G1652" s="12" t="s">
        <v>663</v>
      </c>
      <c r="H1652" s="12" t="s">
        <v>1086</v>
      </c>
      <c r="I1652" s="10">
        <v>146625</v>
      </c>
      <c r="J1652" s="11">
        <v>0.3</v>
      </c>
      <c r="K1652" s="13">
        <f t="shared" si="54"/>
        <v>488750</v>
      </c>
      <c r="L1652" s="4" t="s">
        <v>16</v>
      </c>
      <c r="M1652">
        <f>_xlfn.RANK.EQ(I1652,I$6:I4146,1)</f>
        <v>2015</v>
      </c>
      <c r="N1652">
        <f>_xlfn.RANK.EQ(I1652,I$6:I4146,0)</f>
        <v>479</v>
      </c>
    </row>
    <row r="1653" spans="2:14" ht="14.25" customHeight="1">
      <c r="B1653" s="4" t="s">
        <v>984</v>
      </c>
      <c r="C1653" s="4" t="s">
        <v>1007</v>
      </c>
      <c r="D1653" s="4" t="s">
        <v>1008</v>
      </c>
      <c r="E1653" s="13">
        <f t="shared" si="55"/>
        <v>350</v>
      </c>
      <c r="F1653" s="6">
        <v>750</v>
      </c>
      <c r="G1653" s="12" t="s">
        <v>665</v>
      </c>
      <c r="H1653" s="12" t="s">
        <v>1087</v>
      </c>
      <c r="I1653" s="10">
        <v>131250</v>
      </c>
      <c r="J1653" s="11">
        <v>0.5</v>
      </c>
      <c r="K1653" s="13">
        <f t="shared" si="54"/>
        <v>262500</v>
      </c>
      <c r="L1653" s="4" t="s">
        <v>16</v>
      </c>
      <c r="M1653">
        <f>_xlfn.RANK.EQ(I1653,I$6:I4147,1)</f>
        <v>1892</v>
      </c>
      <c r="N1653">
        <f>_xlfn.RANK.EQ(I1653,I$6:I4147,0)</f>
        <v>597</v>
      </c>
    </row>
    <row r="1654" spans="2:14" ht="14.25" customHeight="1">
      <c r="B1654" s="4" t="s">
        <v>984</v>
      </c>
      <c r="C1654" s="4" t="s">
        <v>1007</v>
      </c>
      <c r="D1654" s="4" t="s">
        <v>1008</v>
      </c>
      <c r="E1654" s="13">
        <f t="shared" si="55"/>
        <v>350</v>
      </c>
      <c r="F1654" s="6">
        <v>550</v>
      </c>
      <c r="G1654" s="12" t="s">
        <v>667</v>
      </c>
      <c r="H1654" s="12" t="s">
        <v>1086</v>
      </c>
      <c r="I1654" s="10">
        <v>77000</v>
      </c>
      <c r="J1654" s="11">
        <v>0.4</v>
      </c>
      <c r="K1654" s="13">
        <f t="shared" si="54"/>
        <v>192500</v>
      </c>
      <c r="L1654" s="4" t="s">
        <v>16</v>
      </c>
      <c r="M1654">
        <f>_xlfn.RANK.EQ(I1654,I$6:I4148,1)</f>
        <v>1118</v>
      </c>
      <c r="N1654">
        <f>_xlfn.RANK.EQ(I1654,I$6:I4148,0)</f>
        <v>1365</v>
      </c>
    </row>
    <row r="1655" spans="2:14" ht="14.25" customHeight="1">
      <c r="B1655" s="4" t="s">
        <v>984</v>
      </c>
      <c r="C1655" s="4" t="s">
        <v>1007</v>
      </c>
      <c r="D1655" s="4" t="s">
        <v>1008</v>
      </c>
      <c r="E1655" s="13">
        <f t="shared" si="55"/>
        <v>250</v>
      </c>
      <c r="F1655" s="6">
        <v>550</v>
      </c>
      <c r="G1655" s="12" t="s">
        <v>669</v>
      </c>
      <c r="H1655" s="12" t="s">
        <v>1087</v>
      </c>
      <c r="I1655" s="10">
        <v>41250</v>
      </c>
      <c r="J1655" s="11">
        <v>0.3</v>
      </c>
      <c r="K1655" s="13">
        <f t="shared" si="54"/>
        <v>137500</v>
      </c>
      <c r="L1655" s="4" t="s">
        <v>16</v>
      </c>
      <c r="M1655">
        <f>_xlfn.RANK.EQ(I1655,I$6:I4149,1)</f>
        <v>428</v>
      </c>
      <c r="N1655">
        <f>_xlfn.RANK.EQ(I1655,I$6:I4149,0)</f>
        <v>2058</v>
      </c>
    </row>
    <row r="1656" spans="2:14" ht="14.25" customHeight="1">
      <c r="B1656" s="4" t="s">
        <v>984</v>
      </c>
      <c r="C1656" s="4" t="s">
        <v>1007</v>
      </c>
      <c r="D1656" s="4" t="s">
        <v>1008</v>
      </c>
      <c r="E1656" s="13">
        <f t="shared" si="55"/>
        <v>300.00000000000006</v>
      </c>
      <c r="F1656" s="6">
        <v>400</v>
      </c>
      <c r="G1656" s="12" t="s">
        <v>132</v>
      </c>
      <c r="H1656" s="12" t="s">
        <v>1086</v>
      </c>
      <c r="I1656" s="10">
        <v>42000</v>
      </c>
      <c r="J1656" s="11">
        <v>0.35</v>
      </c>
      <c r="K1656" s="13">
        <f t="shared" si="54"/>
        <v>120000.00000000001</v>
      </c>
      <c r="L1656" s="4" t="s">
        <v>16</v>
      </c>
      <c r="M1656">
        <f>_xlfn.RANK.EQ(I1656,I$6:I4150,1)</f>
        <v>443</v>
      </c>
      <c r="N1656">
        <f>_xlfn.RANK.EQ(I1656,I$6:I4150,0)</f>
        <v>2043</v>
      </c>
    </row>
    <row r="1657" spans="2:14" ht="14.25" customHeight="1">
      <c r="B1657" s="4" t="s">
        <v>984</v>
      </c>
      <c r="C1657" s="4" t="s">
        <v>1007</v>
      </c>
      <c r="D1657" s="4" t="s">
        <v>1008</v>
      </c>
      <c r="E1657" s="13">
        <f t="shared" si="55"/>
        <v>450</v>
      </c>
      <c r="F1657" s="6">
        <v>450</v>
      </c>
      <c r="G1657" s="12" t="s">
        <v>672</v>
      </c>
      <c r="H1657" s="12" t="s">
        <v>1087</v>
      </c>
      <c r="I1657" s="10">
        <v>81000</v>
      </c>
      <c r="J1657" s="11">
        <v>0.4</v>
      </c>
      <c r="K1657" s="13">
        <f t="shared" si="54"/>
        <v>202500</v>
      </c>
      <c r="L1657" s="4" t="s">
        <v>16</v>
      </c>
      <c r="M1657">
        <f>_xlfn.RANK.EQ(I1657,I$6:I4151,1)</f>
        <v>1203</v>
      </c>
      <c r="N1657">
        <f>_xlfn.RANK.EQ(I1657,I$6:I4151,0)</f>
        <v>1279</v>
      </c>
    </row>
    <row r="1658" spans="2:14" ht="14.25" customHeight="1">
      <c r="B1658" s="4" t="s">
        <v>984</v>
      </c>
      <c r="C1658" s="4" t="s">
        <v>1007</v>
      </c>
      <c r="D1658" s="4" t="s">
        <v>1008</v>
      </c>
      <c r="E1658" s="13">
        <f t="shared" si="55"/>
        <v>349.99999999999994</v>
      </c>
      <c r="F1658" s="6">
        <v>550</v>
      </c>
      <c r="G1658" s="12" t="s">
        <v>674</v>
      </c>
      <c r="H1658" s="12" t="s">
        <v>1087</v>
      </c>
      <c r="I1658" s="10">
        <v>105875</v>
      </c>
      <c r="J1658" s="11">
        <v>0.55000000000000004</v>
      </c>
      <c r="K1658" s="13">
        <f t="shared" si="54"/>
        <v>192499.99999999997</v>
      </c>
      <c r="L1658" s="4" t="s">
        <v>16</v>
      </c>
      <c r="M1658">
        <f>_xlfn.RANK.EQ(I1658,I$6:I4152,1)</f>
        <v>1620</v>
      </c>
      <c r="N1658">
        <f>_xlfn.RANK.EQ(I1658,I$6:I4152,0)</f>
        <v>870</v>
      </c>
    </row>
    <row r="1659" spans="2:14" ht="14.25" customHeight="1">
      <c r="B1659" s="4" t="s">
        <v>984</v>
      </c>
      <c r="C1659" s="4" t="s">
        <v>1007</v>
      </c>
      <c r="D1659" s="4" t="s">
        <v>1008</v>
      </c>
      <c r="E1659" s="13">
        <f t="shared" si="55"/>
        <v>350</v>
      </c>
      <c r="F1659" s="6">
        <v>800</v>
      </c>
      <c r="G1659" s="12" t="s">
        <v>676</v>
      </c>
      <c r="H1659" s="12" t="s">
        <v>1086</v>
      </c>
      <c r="I1659" s="10">
        <v>140000</v>
      </c>
      <c r="J1659" s="11">
        <v>0.5</v>
      </c>
      <c r="K1659" s="13">
        <f t="shared" si="54"/>
        <v>280000</v>
      </c>
      <c r="L1659" s="4" t="s">
        <v>16</v>
      </c>
      <c r="M1659">
        <f>_xlfn.RANK.EQ(I1659,I$6:I4153,1)</f>
        <v>1962</v>
      </c>
      <c r="N1659">
        <f>_xlfn.RANK.EQ(I1659,I$6:I4153,0)</f>
        <v>523</v>
      </c>
    </row>
    <row r="1660" spans="2:14" ht="14.25" customHeight="1">
      <c r="B1660" s="4" t="s">
        <v>984</v>
      </c>
      <c r="C1660" s="4" t="s">
        <v>1007</v>
      </c>
      <c r="D1660" s="4" t="s">
        <v>1008</v>
      </c>
      <c r="E1660" s="13">
        <f t="shared" si="55"/>
        <v>350</v>
      </c>
      <c r="F1660" s="6">
        <v>450</v>
      </c>
      <c r="G1660" s="12" t="s">
        <v>678</v>
      </c>
      <c r="H1660" s="12" t="s">
        <v>1086</v>
      </c>
      <c r="I1660" s="10">
        <v>63000</v>
      </c>
      <c r="J1660" s="11">
        <v>0.4</v>
      </c>
      <c r="K1660" s="13">
        <f t="shared" si="54"/>
        <v>157500</v>
      </c>
      <c r="L1660" s="4" t="s">
        <v>16</v>
      </c>
      <c r="M1660">
        <f>_xlfn.RANK.EQ(I1660,I$6:I4154,1)</f>
        <v>853</v>
      </c>
      <c r="N1660">
        <f>_xlfn.RANK.EQ(I1660,I$6:I4154,0)</f>
        <v>1616</v>
      </c>
    </row>
    <row r="1661" spans="2:14" ht="14.25" customHeight="1">
      <c r="B1661" s="4" t="s">
        <v>984</v>
      </c>
      <c r="C1661" s="4" t="s">
        <v>1007</v>
      </c>
      <c r="D1661" s="4" t="s">
        <v>1008</v>
      </c>
      <c r="E1661" s="13">
        <f t="shared" si="55"/>
        <v>250</v>
      </c>
      <c r="F1661" s="6">
        <v>500</v>
      </c>
      <c r="G1661" s="12" t="s">
        <v>680</v>
      </c>
      <c r="H1661" s="12" t="s">
        <v>1086</v>
      </c>
      <c r="I1661" s="10">
        <v>37500</v>
      </c>
      <c r="J1661" s="11">
        <v>0.3</v>
      </c>
      <c r="K1661" s="13">
        <f t="shared" si="54"/>
        <v>125000</v>
      </c>
      <c r="L1661" s="4" t="s">
        <v>16</v>
      </c>
      <c r="M1661">
        <f>_xlfn.RANK.EQ(I1661,I$6:I4155,1)</f>
        <v>375</v>
      </c>
      <c r="N1661">
        <f>_xlfn.RANK.EQ(I1661,I$6:I4155,0)</f>
        <v>2119</v>
      </c>
    </row>
    <row r="1662" spans="2:14" ht="14.25" customHeight="1">
      <c r="B1662" s="4" t="s">
        <v>535</v>
      </c>
      <c r="C1662" s="4" t="s">
        <v>1009</v>
      </c>
      <c r="D1662" s="4" t="s">
        <v>1010</v>
      </c>
      <c r="E1662" s="13">
        <f t="shared" si="55"/>
        <v>300</v>
      </c>
      <c r="F1662" s="6">
        <v>375</v>
      </c>
      <c r="G1662" s="12" t="s">
        <v>682</v>
      </c>
      <c r="H1662" s="12" t="s">
        <v>1087</v>
      </c>
      <c r="I1662" s="10">
        <v>39375</v>
      </c>
      <c r="J1662" s="11">
        <v>0.35</v>
      </c>
      <c r="K1662" s="13">
        <f t="shared" si="54"/>
        <v>112500</v>
      </c>
      <c r="L1662" s="4" t="s">
        <v>16</v>
      </c>
      <c r="M1662">
        <f>_xlfn.RANK.EQ(I1662,I$6:I4156,1)</f>
        <v>395</v>
      </c>
      <c r="N1662">
        <f>_xlfn.RANK.EQ(I1662,I$6:I4156,0)</f>
        <v>2089</v>
      </c>
    </row>
    <row r="1663" spans="2:14" ht="14.25" customHeight="1">
      <c r="B1663" s="4" t="s">
        <v>535</v>
      </c>
      <c r="C1663" s="4" t="s">
        <v>1009</v>
      </c>
      <c r="D1663" s="4" t="s">
        <v>1010</v>
      </c>
      <c r="E1663" s="13">
        <f t="shared" si="55"/>
        <v>450</v>
      </c>
      <c r="F1663" s="6">
        <v>450</v>
      </c>
      <c r="G1663" s="12" t="s">
        <v>684</v>
      </c>
      <c r="H1663" s="12" t="s">
        <v>1086</v>
      </c>
      <c r="I1663" s="10">
        <v>81000</v>
      </c>
      <c r="J1663" s="11">
        <v>0.4</v>
      </c>
      <c r="K1663" s="13">
        <f t="shared" si="54"/>
        <v>202500</v>
      </c>
      <c r="L1663" s="4" t="s">
        <v>16</v>
      </c>
      <c r="M1663">
        <f>_xlfn.RANK.EQ(I1663,I$6:I4157,1)</f>
        <v>1203</v>
      </c>
      <c r="N1663">
        <f>_xlfn.RANK.EQ(I1663,I$6:I4157,0)</f>
        <v>1279</v>
      </c>
    </row>
    <row r="1664" spans="2:14" ht="14.25" customHeight="1">
      <c r="B1664" s="4" t="s">
        <v>535</v>
      </c>
      <c r="C1664" s="4" t="s">
        <v>1009</v>
      </c>
      <c r="D1664" s="4" t="s">
        <v>1010</v>
      </c>
      <c r="E1664" s="13">
        <f t="shared" si="55"/>
        <v>349.99999999999994</v>
      </c>
      <c r="F1664" s="6">
        <v>550</v>
      </c>
      <c r="G1664" s="12" t="s">
        <v>85</v>
      </c>
      <c r="H1664" s="12" t="s">
        <v>1086</v>
      </c>
      <c r="I1664" s="10">
        <v>105875</v>
      </c>
      <c r="J1664" s="11">
        <v>0.55000000000000004</v>
      </c>
      <c r="K1664" s="13">
        <f t="shared" si="54"/>
        <v>192499.99999999997</v>
      </c>
      <c r="L1664" s="4" t="s">
        <v>16</v>
      </c>
      <c r="M1664">
        <f>_xlfn.RANK.EQ(I1664,I$6:I4158,1)</f>
        <v>1620</v>
      </c>
      <c r="N1664">
        <f>_xlfn.RANK.EQ(I1664,I$6:I4158,0)</f>
        <v>870</v>
      </c>
    </row>
    <row r="1665" spans="2:14" ht="14.25" customHeight="1">
      <c r="B1665" s="4" t="s">
        <v>535</v>
      </c>
      <c r="C1665" s="4" t="s">
        <v>1009</v>
      </c>
      <c r="D1665" s="4" t="s">
        <v>1010</v>
      </c>
      <c r="E1665" s="13">
        <f t="shared" si="55"/>
        <v>350</v>
      </c>
      <c r="F1665" s="6">
        <v>770</v>
      </c>
      <c r="G1665" s="12" t="s">
        <v>687</v>
      </c>
      <c r="H1665" s="12" t="s">
        <v>1087</v>
      </c>
      <c r="I1665" s="10">
        <v>134750</v>
      </c>
      <c r="J1665" s="11">
        <v>0.5</v>
      </c>
      <c r="K1665" s="13">
        <f t="shared" si="54"/>
        <v>269500</v>
      </c>
      <c r="L1665" s="4" t="s">
        <v>16</v>
      </c>
      <c r="M1665">
        <f>_xlfn.RANK.EQ(I1665,I$6:I4159,1)</f>
        <v>1921</v>
      </c>
      <c r="N1665">
        <f>_xlfn.RANK.EQ(I1665,I$6:I4159,0)</f>
        <v>569</v>
      </c>
    </row>
    <row r="1666" spans="2:14" ht="14.25" customHeight="1">
      <c r="B1666" s="4" t="s">
        <v>535</v>
      </c>
      <c r="C1666" s="4" t="s">
        <v>1009</v>
      </c>
      <c r="D1666" s="4" t="s">
        <v>1010</v>
      </c>
      <c r="E1666" s="13">
        <f t="shared" si="55"/>
        <v>350</v>
      </c>
      <c r="F1666" s="6">
        <v>450</v>
      </c>
      <c r="G1666" s="12" t="s">
        <v>689</v>
      </c>
      <c r="H1666" s="12" t="s">
        <v>1086</v>
      </c>
      <c r="I1666" s="10">
        <v>63000</v>
      </c>
      <c r="J1666" s="11">
        <v>0.4</v>
      </c>
      <c r="K1666" s="13">
        <f t="shared" si="54"/>
        <v>157500</v>
      </c>
      <c r="L1666" s="4" t="s">
        <v>16</v>
      </c>
      <c r="M1666">
        <f>_xlfn.RANK.EQ(I1666,I$6:I4160,1)</f>
        <v>853</v>
      </c>
      <c r="N1666">
        <f>_xlfn.RANK.EQ(I1666,I$6:I4160,0)</f>
        <v>1616</v>
      </c>
    </row>
    <row r="1667" spans="2:14" ht="14.25" customHeight="1">
      <c r="B1667" s="4" t="s">
        <v>535</v>
      </c>
      <c r="C1667" s="4" t="s">
        <v>1009</v>
      </c>
      <c r="D1667" s="4" t="s">
        <v>1010</v>
      </c>
      <c r="E1667" s="13">
        <f t="shared" si="55"/>
        <v>250</v>
      </c>
      <c r="F1667" s="6">
        <v>475</v>
      </c>
      <c r="G1667" s="12" t="s">
        <v>691</v>
      </c>
      <c r="H1667" s="12" t="s">
        <v>1086</v>
      </c>
      <c r="I1667" s="10">
        <v>35625</v>
      </c>
      <c r="J1667" s="11">
        <v>0.3</v>
      </c>
      <c r="K1667" s="13">
        <f t="shared" si="54"/>
        <v>118750</v>
      </c>
      <c r="L1667" s="4" t="s">
        <v>16</v>
      </c>
      <c r="M1667">
        <f>_xlfn.RANK.EQ(I1667,I$6:I4161,1)</f>
        <v>355</v>
      </c>
      <c r="N1667">
        <f>_xlfn.RANK.EQ(I1667,I$6:I4161,0)</f>
        <v>2141</v>
      </c>
    </row>
    <row r="1668" spans="2:14" ht="14.25" customHeight="1">
      <c r="B1668" s="4" t="s">
        <v>535</v>
      </c>
      <c r="C1668" s="4" t="s">
        <v>1009</v>
      </c>
      <c r="D1668" s="4" t="s">
        <v>1010</v>
      </c>
      <c r="E1668" s="13">
        <f t="shared" si="55"/>
        <v>300</v>
      </c>
      <c r="F1668" s="6">
        <v>325</v>
      </c>
      <c r="G1668" s="12" t="s">
        <v>180</v>
      </c>
      <c r="H1668" s="12" t="s">
        <v>1087</v>
      </c>
      <c r="I1668" s="10">
        <v>34125</v>
      </c>
      <c r="J1668" s="11">
        <v>0.35</v>
      </c>
      <c r="K1668" s="13">
        <f t="shared" si="54"/>
        <v>97500</v>
      </c>
      <c r="L1668" s="4" t="s">
        <v>16</v>
      </c>
      <c r="M1668">
        <f>_xlfn.RANK.EQ(I1668,I$6:I4162,1)</f>
        <v>326</v>
      </c>
      <c r="N1668">
        <f>_xlfn.RANK.EQ(I1668,I$6:I4162,0)</f>
        <v>2166</v>
      </c>
    </row>
    <row r="1669" spans="2:14" ht="14.25" customHeight="1">
      <c r="B1669" s="4" t="s">
        <v>535</v>
      </c>
      <c r="C1669" s="4" t="s">
        <v>1009</v>
      </c>
      <c r="D1669" s="4" t="s">
        <v>1010</v>
      </c>
      <c r="E1669" s="13">
        <f t="shared" si="55"/>
        <v>450</v>
      </c>
      <c r="F1669" s="6">
        <v>375</v>
      </c>
      <c r="G1669" s="12" t="s">
        <v>178</v>
      </c>
      <c r="H1669" s="12" t="s">
        <v>1087</v>
      </c>
      <c r="I1669" s="10">
        <v>67500</v>
      </c>
      <c r="J1669" s="11">
        <v>0.4</v>
      </c>
      <c r="K1669" s="13">
        <f t="shared" si="54"/>
        <v>168750</v>
      </c>
      <c r="L1669" s="4" t="s">
        <v>16</v>
      </c>
      <c r="M1669">
        <f>_xlfn.RANK.EQ(I1669,I$6:I4163,1)</f>
        <v>950</v>
      </c>
      <c r="N1669">
        <f>_xlfn.RANK.EQ(I1669,I$6:I4163,0)</f>
        <v>1535</v>
      </c>
    </row>
    <row r="1670" spans="2:14" ht="14.25" customHeight="1">
      <c r="B1670" s="4" t="s">
        <v>535</v>
      </c>
      <c r="C1670" s="4" t="s">
        <v>1009</v>
      </c>
      <c r="D1670" s="4" t="s">
        <v>1010</v>
      </c>
      <c r="E1670" s="13">
        <f t="shared" si="55"/>
        <v>350</v>
      </c>
      <c r="F1670" s="6">
        <v>475</v>
      </c>
      <c r="G1670" s="12" t="s">
        <v>354</v>
      </c>
      <c r="H1670" s="12" t="s">
        <v>1087</v>
      </c>
      <c r="I1670" s="10">
        <v>91437.5</v>
      </c>
      <c r="J1670" s="11">
        <v>0.55000000000000004</v>
      </c>
      <c r="K1670" s="13">
        <f t="shared" si="54"/>
        <v>166250</v>
      </c>
      <c r="L1670" s="4" t="s">
        <v>16</v>
      </c>
      <c r="M1670">
        <f>_xlfn.RANK.EQ(I1670,I$6:I4164,1)</f>
        <v>1416</v>
      </c>
      <c r="N1670">
        <f>_xlfn.RANK.EQ(I1670,I$6:I4164,0)</f>
        <v>1068</v>
      </c>
    </row>
    <row r="1671" spans="2:14" ht="14.25" customHeight="1">
      <c r="B1671" s="4" t="s">
        <v>535</v>
      </c>
      <c r="C1671" s="4" t="s">
        <v>1009</v>
      </c>
      <c r="D1671" s="4" t="s">
        <v>1010</v>
      </c>
      <c r="E1671" s="13">
        <f t="shared" si="55"/>
        <v>350</v>
      </c>
      <c r="F1671" s="6">
        <v>725</v>
      </c>
      <c r="G1671" s="12" t="s">
        <v>695</v>
      </c>
      <c r="H1671" s="12" t="s">
        <v>1087</v>
      </c>
      <c r="I1671" s="10">
        <v>126875</v>
      </c>
      <c r="J1671" s="11">
        <v>0.5</v>
      </c>
      <c r="K1671" s="13">
        <f t="shared" ref="K1671:K1734" si="56">I1671/J1671</f>
        <v>253750</v>
      </c>
      <c r="L1671" s="4" t="s">
        <v>16</v>
      </c>
      <c r="M1671">
        <f>_xlfn.RANK.EQ(I1671,I$6:I4165,1)</f>
        <v>1849</v>
      </c>
      <c r="N1671">
        <f>_xlfn.RANK.EQ(I1671,I$6:I4165,0)</f>
        <v>641</v>
      </c>
    </row>
    <row r="1672" spans="2:14" ht="14.25" customHeight="1">
      <c r="B1672" s="4" t="s">
        <v>535</v>
      </c>
      <c r="C1672" s="4" t="s">
        <v>1009</v>
      </c>
      <c r="D1672" s="4" t="s">
        <v>1010</v>
      </c>
      <c r="E1672" s="13">
        <f t="shared" ref="E1672:E1735" si="57">K1672/F1672</f>
        <v>400</v>
      </c>
      <c r="F1672" s="6">
        <v>425</v>
      </c>
      <c r="G1672" s="12" t="s">
        <v>697</v>
      </c>
      <c r="H1672" s="12" t="s">
        <v>1089</v>
      </c>
      <c r="I1672" s="10">
        <v>68000</v>
      </c>
      <c r="J1672" s="11">
        <v>0.4</v>
      </c>
      <c r="K1672" s="13">
        <f t="shared" si="56"/>
        <v>170000</v>
      </c>
      <c r="L1672" s="4" t="s">
        <v>16</v>
      </c>
      <c r="M1672">
        <f>_xlfn.RANK.EQ(I1672,I$6:I4166,1)</f>
        <v>963</v>
      </c>
      <c r="N1672">
        <f>_xlfn.RANK.EQ(I1672,I$6:I4166,0)</f>
        <v>1529</v>
      </c>
    </row>
    <row r="1673" spans="2:14" ht="14.25" customHeight="1">
      <c r="B1673" s="4" t="s">
        <v>535</v>
      </c>
      <c r="C1673" s="4" t="s">
        <v>1009</v>
      </c>
      <c r="D1673" s="4" t="s">
        <v>1010</v>
      </c>
      <c r="E1673" s="13">
        <f t="shared" si="57"/>
        <v>300</v>
      </c>
      <c r="F1673" s="6">
        <v>450</v>
      </c>
      <c r="G1673" s="12" t="s">
        <v>699</v>
      </c>
      <c r="H1673" s="12" t="s">
        <v>1087</v>
      </c>
      <c r="I1673" s="10">
        <v>40500</v>
      </c>
      <c r="J1673" s="11">
        <v>0.3</v>
      </c>
      <c r="K1673" s="13">
        <f t="shared" si="56"/>
        <v>135000</v>
      </c>
      <c r="L1673" s="4" t="s">
        <v>16</v>
      </c>
      <c r="M1673">
        <f>_xlfn.RANK.EQ(I1673,I$6:I4167,1)</f>
        <v>417</v>
      </c>
      <c r="N1673">
        <f>_xlfn.RANK.EQ(I1673,I$6:I4167,0)</f>
        <v>2071</v>
      </c>
    </row>
    <row r="1674" spans="2:14" ht="14.25" customHeight="1">
      <c r="B1674" s="4" t="s">
        <v>535</v>
      </c>
      <c r="C1674" s="4" t="s">
        <v>1009</v>
      </c>
      <c r="D1674" s="4" t="s">
        <v>1010</v>
      </c>
      <c r="E1674" s="13">
        <f t="shared" si="57"/>
        <v>350</v>
      </c>
      <c r="F1674" s="6">
        <v>375</v>
      </c>
      <c r="G1674" s="12" t="s">
        <v>119</v>
      </c>
      <c r="H1674" s="12" t="s">
        <v>1087</v>
      </c>
      <c r="I1674" s="10">
        <v>45937.5</v>
      </c>
      <c r="J1674" s="11">
        <v>0.35</v>
      </c>
      <c r="K1674" s="13">
        <f t="shared" si="56"/>
        <v>131250</v>
      </c>
      <c r="L1674" s="4" t="s">
        <v>16</v>
      </c>
      <c r="M1674">
        <f>_xlfn.RANK.EQ(I1674,I$6:I4168,1)</f>
        <v>530</v>
      </c>
      <c r="N1674">
        <f>_xlfn.RANK.EQ(I1674,I$6:I4168,0)</f>
        <v>1962</v>
      </c>
    </row>
    <row r="1675" spans="2:14" ht="14.25" customHeight="1">
      <c r="B1675" s="4" t="s">
        <v>535</v>
      </c>
      <c r="C1675" s="4" t="s">
        <v>1009</v>
      </c>
      <c r="D1675" s="4" t="s">
        <v>1010</v>
      </c>
      <c r="E1675" s="13">
        <f t="shared" si="57"/>
        <v>500</v>
      </c>
      <c r="F1675" s="6">
        <v>400</v>
      </c>
      <c r="G1675" s="12" t="s">
        <v>702</v>
      </c>
      <c r="H1675" s="12" t="s">
        <v>1087</v>
      </c>
      <c r="I1675" s="10">
        <v>80000</v>
      </c>
      <c r="J1675" s="11">
        <v>0.4</v>
      </c>
      <c r="K1675" s="13">
        <f t="shared" si="56"/>
        <v>200000</v>
      </c>
      <c r="L1675" s="4" t="s">
        <v>16</v>
      </c>
      <c r="M1675">
        <f>_xlfn.RANK.EQ(I1675,I$6:I4169,1)</f>
        <v>1187</v>
      </c>
      <c r="N1675">
        <f>_xlfn.RANK.EQ(I1675,I$6:I4169,0)</f>
        <v>1299</v>
      </c>
    </row>
    <row r="1676" spans="2:14" ht="14.25" customHeight="1">
      <c r="B1676" s="4" t="s">
        <v>535</v>
      </c>
      <c r="C1676" s="4" t="s">
        <v>1009</v>
      </c>
      <c r="D1676" s="4" t="s">
        <v>1010</v>
      </c>
      <c r="E1676" s="13">
        <f t="shared" si="57"/>
        <v>399.99999999999994</v>
      </c>
      <c r="F1676" s="6">
        <v>525</v>
      </c>
      <c r="G1676" s="12" t="s">
        <v>398</v>
      </c>
      <c r="H1676" s="12" t="s">
        <v>1086</v>
      </c>
      <c r="I1676" s="10">
        <v>115500</v>
      </c>
      <c r="J1676" s="11">
        <v>0.55000000000000004</v>
      </c>
      <c r="K1676" s="13">
        <f t="shared" si="56"/>
        <v>209999.99999999997</v>
      </c>
      <c r="L1676" s="4" t="s">
        <v>16</v>
      </c>
      <c r="M1676">
        <f>_xlfn.RANK.EQ(I1676,I$6:I4170,1)</f>
        <v>1717</v>
      </c>
      <c r="N1676">
        <f>_xlfn.RANK.EQ(I1676,I$6:I4170,0)</f>
        <v>764</v>
      </c>
    </row>
    <row r="1677" spans="2:14" ht="14.25" customHeight="1">
      <c r="B1677" s="4" t="s">
        <v>535</v>
      </c>
      <c r="C1677" s="4" t="s">
        <v>1009</v>
      </c>
      <c r="D1677" s="4" t="s">
        <v>1010</v>
      </c>
      <c r="E1677" s="13">
        <f t="shared" si="57"/>
        <v>500</v>
      </c>
      <c r="F1677" s="6">
        <v>795</v>
      </c>
      <c r="G1677" s="12" t="s">
        <v>705</v>
      </c>
      <c r="H1677" s="12" t="s">
        <v>1086</v>
      </c>
      <c r="I1677" s="10">
        <v>198750</v>
      </c>
      <c r="J1677" s="11">
        <v>0.5</v>
      </c>
      <c r="K1677" s="13">
        <f t="shared" si="56"/>
        <v>397500</v>
      </c>
      <c r="L1677" s="4" t="s">
        <v>16</v>
      </c>
      <c r="M1677">
        <f>_xlfn.RANK.EQ(I1677,I$6:I4171,1)</f>
        <v>2310</v>
      </c>
      <c r="N1677">
        <f>_xlfn.RANK.EQ(I1677,I$6:I4171,0)</f>
        <v>186</v>
      </c>
    </row>
    <row r="1678" spans="2:14" ht="14.25" customHeight="1">
      <c r="B1678" s="4" t="s">
        <v>535</v>
      </c>
      <c r="C1678" s="4" t="s">
        <v>1009</v>
      </c>
      <c r="D1678" s="4" t="s">
        <v>1010</v>
      </c>
      <c r="E1678" s="13">
        <f t="shared" si="57"/>
        <v>500</v>
      </c>
      <c r="F1678" s="6">
        <v>500</v>
      </c>
      <c r="G1678" s="12" t="s">
        <v>707</v>
      </c>
      <c r="H1678" s="12" t="s">
        <v>1088</v>
      </c>
      <c r="I1678" s="10">
        <v>100000</v>
      </c>
      <c r="J1678" s="11">
        <v>0.4</v>
      </c>
      <c r="K1678" s="13">
        <f t="shared" si="56"/>
        <v>250000</v>
      </c>
      <c r="L1678" s="4" t="s">
        <v>16</v>
      </c>
      <c r="M1678">
        <f>_xlfn.RANK.EQ(I1678,I$6:I4172,1)</f>
        <v>1530</v>
      </c>
      <c r="N1678">
        <f>_xlfn.RANK.EQ(I1678,I$6:I4172,0)</f>
        <v>949</v>
      </c>
    </row>
    <row r="1679" spans="2:14" ht="14.25" customHeight="1">
      <c r="B1679" s="4" t="s">
        <v>535</v>
      </c>
      <c r="C1679" s="4" t="s">
        <v>1009</v>
      </c>
      <c r="D1679" s="4" t="s">
        <v>1010</v>
      </c>
      <c r="E1679" s="13">
        <f t="shared" si="57"/>
        <v>450</v>
      </c>
      <c r="F1679" s="6">
        <v>475</v>
      </c>
      <c r="G1679" s="12" t="s">
        <v>709</v>
      </c>
      <c r="H1679" s="12" t="s">
        <v>1086</v>
      </c>
      <c r="I1679" s="10">
        <v>64125</v>
      </c>
      <c r="J1679" s="11">
        <v>0.3</v>
      </c>
      <c r="K1679" s="13">
        <f t="shared" si="56"/>
        <v>213750</v>
      </c>
      <c r="L1679" s="4" t="s">
        <v>16</v>
      </c>
      <c r="M1679">
        <f>_xlfn.RANK.EQ(I1679,I$6:I4173,1)</f>
        <v>895</v>
      </c>
      <c r="N1679">
        <f>_xlfn.RANK.EQ(I1679,I$6:I4173,0)</f>
        <v>1600</v>
      </c>
    </row>
    <row r="1680" spans="2:14" ht="14.25" customHeight="1">
      <c r="B1680" s="4" t="s">
        <v>535</v>
      </c>
      <c r="C1680" s="4" t="s">
        <v>1009</v>
      </c>
      <c r="D1680" s="4" t="s">
        <v>1010</v>
      </c>
      <c r="E1680" s="13">
        <f t="shared" si="57"/>
        <v>450</v>
      </c>
      <c r="F1680" s="6">
        <v>450</v>
      </c>
      <c r="G1680" s="12" t="s">
        <v>711</v>
      </c>
      <c r="H1680" s="12" t="s">
        <v>1086</v>
      </c>
      <c r="I1680" s="10">
        <v>70875</v>
      </c>
      <c r="J1680" s="11">
        <v>0.35</v>
      </c>
      <c r="K1680" s="13">
        <f t="shared" si="56"/>
        <v>202500</v>
      </c>
      <c r="L1680" s="4" t="s">
        <v>16</v>
      </c>
      <c r="M1680">
        <f>_xlfn.RANK.EQ(I1680,I$6:I4174,1)</f>
        <v>1005</v>
      </c>
      <c r="N1680">
        <f>_xlfn.RANK.EQ(I1680,I$6:I4174,0)</f>
        <v>1479</v>
      </c>
    </row>
    <row r="1681" spans="2:14" ht="14.25" customHeight="1">
      <c r="B1681" s="4" t="s">
        <v>535</v>
      </c>
      <c r="C1681" s="4" t="s">
        <v>1009</v>
      </c>
      <c r="D1681" s="4" t="s">
        <v>1010</v>
      </c>
      <c r="E1681" s="13">
        <f t="shared" si="57"/>
        <v>550</v>
      </c>
      <c r="F1681" s="6">
        <v>475</v>
      </c>
      <c r="G1681" s="12" t="s">
        <v>713</v>
      </c>
      <c r="H1681" s="12" t="s">
        <v>1088</v>
      </c>
      <c r="I1681" s="10">
        <v>104500</v>
      </c>
      <c r="J1681" s="11">
        <v>0.4</v>
      </c>
      <c r="K1681" s="13">
        <f t="shared" si="56"/>
        <v>261250</v>
      </c>
      <c r="L1681" s="4" t="s">
        <v>16</v>
      </c>
      <c r="M1681">
        <f>_xlfn.RANK.EQ(I1681,I$6:I4175,1)</f>
        <v>1589</v>
      </c>
      <c r="N1681">
        <f>_xlfn.RANK.EQ(I1681,I$6:I4175,0)</f>
        <v>904</v>
      </c>
    </row>
    <row r="1682" spans="2:14" ht="14.25" customHeight="1">
      <c r="B1682" s="4" t="s">
        <v>535</v>
      </c>
      <c r="C1682" s="4" t="s">
        <v>1009</v>
      </c>
      <c r="D1682" s="4" t="s">
        <v>1010</v>
      </c>
      <c r="E1682" s="13">
        <f t="shared" si="57"/>
        <v>600</v>
      </c>
      <c r="F1682" s="6">
        <v>575</v>
      </c>
      <c r="G1682" s="12" t="s">
        <v>715</v>
      </c>
      <c r="H1682" s="12" t="s">
        <v>1086</v>
      </c>
      <c r="I1682" s="10">
        <v>189750</v>
      </c>
      <c r="J1682" s="11">
        <v>0.55000000000000004</v>
      </c>
      <c r="K1682" s="13">
        <f t="shared" si="56"/>
        <v>345000</v>
      </c>
      <c r="L1682" s="4" t="s">
        <v>16</v>
      </c>
      <c r="M1682">
        <f>_xlfn.RANK.EQ(I1682,I$6:I4176,1)</f>
        <v>2279</v>
      </c>
      <c r="N1682">
        <f>_xlfn.RANK.EQ(I1682,I$6:I4176,0)</f>
        <v>217</v>
      </c>
    </row>
    <row r="1683" spans="2:14" ht="14.25" customHeight="1">
      <c r="B1683" s="4" t="s">
        <v>535</v>
      </c>
      <c r="C1683" s="4" t="s">
        <v>1009</v>
      </c>
      <c r="D1683" s="4" t="s">
        <v>1010</v>
      </c>
      <c r="E1683" s="13">
        <f t="shared" si="57"/>
        <v>550</v>
      </c>
      <c r="F1683" s="6">
        <v>825</v>
      </c>
      <c r="G1683" s="12" t="s">
        <v>717</v>
      </c>
      <c r="H1683" s="12" t="s">
        <v>1087</v>
      </c>
      <c r="I1683" s="10">
        <v>226875</v>
      </c>
      <c r="J1683" s="11">
        <v>0.5</v>
      </c>
      <c r="K1683" s="13">
        <f t="shared" si="56"/>
        <v>453750</v>
      </c>
      <c r="L1683" s="4" t="s">
        <v>16</v>
      </c>
      <c r="M1683">
        <f>_xlfn.RANK.EQ(I1683,I$6:I4177,1)</f>
        <v>2374</v>
      </c>
      <c r="N1683">
        <f>_xlfn.RANK.EQ(I1683,I$6:I4177,0)</f>
        <v>122</v>
      </c>
    </row>
    <row r="1684" spans="2:14" ht="14.25" customHeight="1">
      <c r="B1684" s="4" t="s">
        <v>535</v>
      </c>
      <c r="C1684" s="4" t="s">
        <v>1009</v>
      </c>
      <c r="D1684" s="4" t="s">
        <v>1010</v>
      </c>
      <c r="E1684" s="13">
        <f t="shared" si="57"/>
        <v>500</v>
      </c>
      <c r="F1684" s="6">
        <v>575</v>
      </c>
      <c r="G1684" s="12" t="s">
        <v>521</v>
      </c>
      <c r="H1684" s="12" t="s">
        <v>1087</v>
      </c>
      <c r="I1684" s="10">
        <v>115000</v>
      </c>
      <c r="J1684" s="11">
        <v>0.4</v>
      </c>
      <c r="K1684" s="13">
        <f t="shared" si="56"/>
        <v>287500</v>
      </c>
      <c r="L1684" s="4" t="s">
        <v>16</v>
      </c>
      <c r="M1684">
        <f>_xlfn.RANK.EQ(I1684,I$6:I4178,1)</f>
        <v>1711</v>
      </c>
      <c r="N1684">
        <f>_xlfn.RANK.EQ(I1684,I$6:I4178,0)</f>
        <v>780</v>
      </c>
    </row>
    <row r="1685" spans="2:14" ht="14.25" customHeight="1">
      <c r="B1685" s="4" t="s">
        <v>535</v>
      </c>
      <c r="C1685" s="4" t="s">
        <v>1009</v>
      </c>
      <c r="D1685" s="4" t="s">
        <v>1010</v>
      </c>
      <c r="E1685" s="13">
        <f t="shared" si="57"/>
        <v>450</v>
      </c>
      <c r="F1685" s="6">
        <v>550</v>
      </c>
      <c r="G1685" s="12" t="s">
        <v>674</v>
      </c>
      <c r="H1685" s="12" t="s">
        <v>1087</v>
      </c>
      <c r="I1685" s="10">
        <v>74250</v>
      </c>
      <c r="J1685" s="11">
        <v>0.3</v>
      </c>
      <c r="K1685" s="13">
        <f t="shared" si="56"/>
        <v>247500</v>
      </c>
      <c r="L1685" s="4" t="s">
        <v>16</v>
      </c>
      <c r="M1685">
        <f>_xlfn.RANK.EQ(I1685,I$6:I4179,1)</f>
        <v>1067</v>
      </c>
      <c r="N1685">
        <f>_xlfn.RANK.EQ(I1685,I$6:I4179,0)</f>
        <v>1425</v>
      </c>
    </row>
    <row r="1686" spans="2:14" ht="14.25" customHeight="1">
      <c r="B1686" s="4" t="s">
        <v>535</v>
      </c>
      <c r="C1686" s="4" t="s">
        <v>1009</v>
      </c>
      <c r="D1686" s="4" t="s">
        <v>1010</v>
      </c>
      <c r="E1686" s="13">
        <f t="shared" si="57"/>
        <v>450.00000000000006</v>
      </c>
      <c r="F1686" s="6">
        <v>525</v>
      </c>
      <c r="G1686" s="12" t="s">
        <v>720</v>
      </c>
      <c r="H1686" s="12" t="s">
        <v>1086</v>
      </c>
      <c r="I1686" s="10">
        <v>82687.5</v>
      </c>
      <c r="J1686" s="11">
        <v>0.35</v>
      </c>
      <c r="K1686" s="13">
        <f t="shared" si="56"/>
        <v>236250.00000000003</v>
      </c>
      <c r="L1686" s="4" t="s">
        <v>16</v>
      </c>
      <c r="M1686">
        <f>_xlfn.RANK.EQ(I1686,I$6:I4180,1)</f>
        <v>1245</v>
      </c>
      <c r="N1686">
        <f>_xlfn.RANK.EQ(I1686,I$6:I4180,0)</f>
        <v>1243</v>
      </c>
    </row>
    <row r="1687" spans="2:14" ht="14.25" customHeight="1">
      <c r="B1687" s="4" t="s">
        <v>535</v>
      </c>
      <c r="C1687" s="4" t="s">
        <v>1009</v>
      </c>
      <c r="D1687" s="4" t="s">
        <v>1010</v>
      </c>
      <c r="E1687" s="13">
        <f t="shared" si="57"/>
        <v>600</v>
      </c>
      <c r="F1687" s="6">
        <v>525</v>
      </c>
      <c r="G1687" s="12" t="s">
        <v>501</v>
      </c>
      <c r="H1687" s="12" t="s">
        <v>1087</v>
      </c>
      <c r="I1687" s="10">
        <v>126000</v>
      </c>
      <c r="J1687" s="11">
        <v>0.4</v>
      </c>
      <c r="K1687" s="13">
        <f t="shared" si="56"/>
        <v>315000</v>
      </c>
      <c r="L1687" s="4" t="s">
        <v>16</v>
      </c>
      <c r="M1687">
        <f>_xlfn.RANK.EQ(I1687,I$6:I4181,1)</f>
        <v>1826</v>
      </c>
      <c r="N1687">
        <f>_xlfn.RANK.EQ(I1687,I$6:I4181,0)</f>
        <v>654</v>
      </c>
    </row>
    <row r="1688" spans="2:14" ht="14.25" customHeight="1">
      <c r="B1688" s="4" t="s">
        <v>535</v>
      </c>
      <c r="C1688" s="4" t="s">
        <v>1009</v>
      </c>
      <c r="D1688" s="4" t="s">
        <v>1010</v>
      </c>
      <c r="E1688" s="13">
        <f t="shared" si="57"/>
        <v>649.99999999999989</v>
      </c>
      <c r="F1688" s="6">
        <v>675</v>
      </c>
      <c r="G1688" s="12" t="s">
        <v>478</v>
      </c>
      <c r="H1688" s="12" t="s">
        <v>1086</v>
      </c>
      <c r="I1688" s="10">
        <v>241312.5</v>
      </c>
      <c r="J1688" s="11">
        <v>0.55000000000000004</v>
      </c>
      <c r="K1688" s="13">
        <f t="shared" si="56"/>
        <v>438749.99999999994</v>
      </c>
      <c r="L1688" s="4" t="s">
        <v>16</v>
      </c>
      <c r="M1688">
        <f>_xlfn.RANK.EQ(I1688,I$6:I4182,1)</f>
        <v>2398</v>
      </c>
      <c r="N1688">
        <f>_xlfn.RANK.EQ(I1688,I$6:I4182,0)</f>
        <v>97</v>
      </c>
    </row>
    <row r="1689" spans="2:14" ht="14.25" customHeight="1">
      <c r="B1689" s="4" t="s">
        <v>535</v>
      </c>
      <c r="C1689" s="4" t="s">
        <v>1009</v>
      </c>
      <c r="D1689" s="4" t="s">
        <v>1010</v>
      </c>
      <c r="E1689" s="13">
        <f t="shared" si="57"/>
        <v>600</v>
      </c>
      <c r="F1689" s="6">
        <v>900</v>
      </c>
      <c r="G1689" s="12" t="s">
        <v>132</v>
      </c>
      <c r="H1689" s="12" t="s">
        <v>1086</v>
      </c>
      <c r="I1689" s="10">
        <v>270000</v>
      </c>
      <c r="J1689" s="11">
        <v>0.5</v>
      </c>
      <c r="K1689" s="13">
        <f t="shared" si="56"/>
        <v>540000</v>
      </c>
      <c r="L1689" s="4" t="s">
        <v>16</v>
      </c>
      <c r="M1689">
        <f>_xlfn.RANK.EQ(I1689,I$6:I4183,1)</f>
        <v>2440</v>
      </c>
      <c r="N1689">
        <f>_xlfn.RANK.EQ(I1689,I$6:I4183,0)</f>
        <v>55</v>
      </c>
    </row>
    <row r="1690" spans="2:14" ht="14.25" customHeight="1">
      <c r="B1690" s="4" t="s">
        <v>535</v>
      </c>
      <c r="C1690" s="4" t="s">
        <v>1009</v>
      </c>
      <c r="D1690" s="4" t="s">
        <v>1010</v>
      </c>
      <c r="E1690" s="13">
        <f t="shared" si="57"/>
        <v>550</v>
      </c>
      <c r="F1690" s="6">
        <v>650</v>
      </c>
      <c r="G1690" s="12" t="s">
        <v>724</v>
      </c>
      <c r="H1690" s="12" t="s">
        <v>1088</v>
      </c>
      <c r="I1690" s="10">
        <v>143000</v>
      </c>
      <c r="J1690" s="11">
        <v>0.4</v>
      </c>
      <c r="K1690" s="13">
        <f t="shared" si="56"/>
        <v>357500</v>
      </c>
      <c r="L1690" s="4" t="s">
        <v>16</v>
      </c>
      <c r="M1690">
        <f>_xlfn.RANK.EQ(I1690,I$6:I4184,1)</f>
        <v>1984</v>
      </c>
      <c r="N1690">
        <f>_xlfn.RANK.EQ(I1690,I$6:I4184,0)</f>
        <v>510</v>
      </c>
    </row>
    <row r="1691" spans="2:14" ht="14.25" customHeight="1">
      <c r="B1691" s="4" t="s">
        <v>535</v>
      </c>
      <c r="C1691" s="4" t="s">
        <v>1009</v>
      </c>
      <c r="D1691" s="4" t="s">
        <v>1010</v>
      </c>
      <c r="E1691" s="13">
        <f t="shared" si="57"/>
        <v>500</v>
      </c>
      <c r="F1691" s="6">
        <v>575</v>
      </c>
      <c r="G1691" s="12" t="s">
        <v>143</v>
      </c>
      <c r="H1691" s="12" t="s">
        <v>1087</v>
      </c>
      <c r="I1691" s="10">
        <v>86250</v>
      </c>
      <c r="J1691" s="11">
        <v>0.3</v>
      </c>
      <c r="K1691" s="13">
        <f t="shared" si="56"/>
        <v>287500</v>
      </c>
      <c r="L1691" s="4" t="s">
        <v>16</v>
      </c>
      <c r="M1691">
        <f>_xlfn.RANK.EQ(I1691,I$6:I4185,1)</f>
        <v>1314</v>
      </c>
      <c r="N1691">
        <f>_xlfn.RANK.EQ(I1691,I$6:I4185,0)</f>
        <v>1176</v>
      </c>
    </row>
    <row r="1692" spans="2:14" ht="14.25" customHeight="1">
      <c r="B1692" s="4" t="s">
        <v>535</v>
      </c>
      <c r="C1692" s="4" t="s">
        <v>1009</v>
      </c>
      <c r="D1692" s="4" t="s">
        <v>1010</v>
      </c>
      <c r="E1692" s="13">
        <f t="shared" si="57"/>
        <v>500</v>
      </c>
      <c r="F1692" s="6">
        <v>525</v>
      </c>
      <c r="G1692" s="12" t="s">
        <v>33</v>
      </c>
      <c r="H1692" s="12" t="s">
        <v>1087</v>
      </c>
      <c r="I1692" s="10">
        <v>91875</v>
      </c>
      <c r="J1692" s="11">
        <v>0.35</v>
      </c>
      <c r="K1692" s="13">
        <f t="shared" si="56"/>
        <v>262500</v>
      </c>
      <c r="L1692" s="4" t="s">
        <v>16</v>
      </c>
      <c r="M1692">
        <f>_xlfn.RANK.EQ(I1692,I$6:I4186,1)</f>
        <v>1429</v>
      </c>
      <c r="N1692">
        <f>_xlfn.RANK.EQ(I1692,I$6:I4186,0)</f>
        <v>1060</v>
      </c>
    </row>
    <row r="1693" spans="2:14" ht="14.25" customHeight="1">
      <c r="B1693" s="4" t="s">
        <v>535</v>
      </c>
      <c r="C1693" s="4" t="s">
        <v>1009</v>
      </c>
      <c r="D1693" s="4" t="s">
        <v>1010</v>
      </c>
      <c r="E1693" s="13">
        <f t="shared" si="57"/>
        <v>600</v>
      </c>
      <c r="F1693" s="6">
        <v>550</v>
      </c>
      <c r="G1693" s="12" t="s">
        <v>93</v>
      </c>
      <c r="H1693" s="12" t="s">
        <v>1087</v>
      </c>
      <c r="I1693" s="10">
        <v>132000</v>
      </c>
      <c r="J1693" s="11">
        <v>0.4</v>
      </c>
      <c r="K1693" s="13">
        <f t="shared" si="56"/>
        <v>330000</v>
      </c>
      <c r="L1693" s="4" t="s">
        <v>16</v>
      </c>
      <c r="M1693">
        <f>_xlfn.RANK.EQ(I1693,I$6:I4187,1)</f>
        <v>1902</v>
      </c>
      <c r="N1693">
        <f>_xlfn.RANK.EQ(I1693,I$6:I4187,0)</f>
        <v>586</v>
      </c>
    </row>
    <row r="1694" spans="2:14" ht="14.25" customHeight="1">
      <c r="B1694" s="4" t="s">
        <v>535</v>
      </c>
      <c r="C1694" s="4" t="s">
        <v>1009</v>
      </c>
      <c r="D1694" s="4" t="s">
        <v>1010</v>
      </c>
      <c r="E1694" s="13">
        <f t="shared" si="57"/>
        <v>649.99999999999989</v>
      </c>
      <c r="F1694" s="6">
        <v>725</v>
      </c>
      <c r="G1694" s="12" t="s">
        <v>302</v>
      </c>
      <c r="H1694" s="12" t="s">
        <v>1086</v>
      </c>
      <c r="I1694" s="10">
        <v>259187.5</v>
      </c>
      <c r="J1694" s="11">
        <v>0.55000000000000004</v>
      </c>
      <c r="K1694" s="13">
        <f t="shared" si="56"/>
        <v>471249.99999999994</v>
      </c>
      <c r="L1694" s="4" t="s">
        <v>16</v>
      </c>
      <c r="M1694">
        <f>_xlfn.RANK.EQ(I1694,I$6:I4188,1)</f>
        <v>2425</v>
      </c>
      <c r="N1694">
        <f>_xlfn.RANK.EQ(I1694,I$6:I4188,0)</f>
        <v>70</v>
      </c>
    </row>
    <row r="1695" spans="2:14" ht="14.25" customHeight="1">
      <c r="B1695" s="4" t="s">
        <v>535</v>
      </c>
      <c r="C1695" s="4" t="s">
        <v>1009</v>
      </c>
      <c r="D1695" s="4" t="s">
        <v>1010</v>
      </c>
      <c r="E1695" s="13">
        <f t="shared" si="57"/>
        <v>600</v>
      </c>
      <c r="F1695" s="6">
        <v>875</v>
      </c>
      <c r="G1695" s="12" t="s">
        <v>66</v>
      </c>
      <c r="H1695" s="12" t="s">
        <v>1087</v>
      </c>
      <c r="I1695" s="10">
        <v>262500</v>
      </c>
      <c r="J1695" s="11">
        <v>0.5</v>
      </c>
      <c r="K1695" s="13">
        <f t="shared" si="56"/>
        <v>525000</v>
      </c>
      <c r="L1695" s="4" t="s">
        <v>16</v>
      </c>
      <c r="M1695">
        <f>_xlfn.RANK.EQ(I1695,I$6:I4189,1)</f>
        <v>2431</v>
      </c>
      <c r="N1695">
        <f>_xlfn.RANK.EQ(I1695,I$6:I4189,0)</f>
        <v>65</v>
      </c>
    </row>
    <row r="1696" spans="2:14" ht="14.25" customHeight="1">
      <c r="B1696" s="4" t="s">
        <v>535</v>
      </c>
      <c r="C1696" s="4" t="s">
        <v>1009</v>
      </c>
      <c r="D1696" s="4" t="s">
        <v>1010</v>
      </c>
      <c r="E1696" s="13">
        <f t="shared" si="57"/>
        <v>550</v>
      </c>
      <c r="F1696" s="6">
        <v>650</v>
      </c>
      <c r="G1696" s="12" t="s">
        <v>97</v>
      </c>
      <c r="H1696" s="12" t="s">
        <v>1086</v>
      </c>
      <c r="I1696" s="10">
        <v>143000</v>
      </c>
      <c r="J1696" s="11">
        <v>0.4</v>
      </c>
      <c r="K1696" s="13">
        <f t="shared" si="56"/>
        <v>357500</v>
      </c>
      <c r="L1696" s="4" t="s">
        <v>16</v>
      </c>
      <c r="M1696">
        <f>_xlfn.RANK.EQ(I1696,I$6:I4190,1)</f>
        <v>1984</v>
      </c>
      <c r="N1696">
        <f>_xlfn.RANK.EQ(I1696,I$6:I4190,0)</f>
        <v>510</v>
      </c>
    </row>
    <row r="1697" spans="2:14" ht="14.25" customHeight="1">
      <c r="B1697" s="4" t="s">
        <v>535</v>
      </c>
      <c r="C1697" s="4" t="s">
        <v>1009</v>
      </c>
      <c r="D1697" s="4" t="s">
        <v>1010</v>
      </c>
      <c r="E1697" s="13">
        <f t="shared" si="57"/>
        <v>450</v>
      </c>
      <c r="F1697" s="6">
        <v>575</v>
      </c>
      <c r="G1697" s="12" t="s">
        <v>217</v>
      </c>
      <c r="H1697" s="12" t="s">
        <v>1087</v>
      </c>
      <c r="I1697" s="10">
        <v>77625</v>
      </c>
      <c r="J1697" s="11">
        <v>0.3</v>
      </c>
      <c r="K1697" s="13">
        <f t="shared" si="56"/>
        <v>258750</v>
      </c>
      <c r="L1697" s="4" t="s">
        <v>16</v>
      </c>
      <c r="M1697">
        <f>_xlfn.RANK.EQ(I1697,I$6:I4191,1)</f>
        <v>1134</v>
      </c>
      <c r="N1697">
        <f>_xlfn.RANK.EQ(I1697,I$6:I4191,0)</f>
        <v>1358</v>
      </c>
    </row>
    <row r="1698" spans="2:14" ht="14.25" customHeight="1">
      <c r="B1698" s="4" t="s">
        <v>535</v>
      </c>
      <c r="C1698" s="4" t="s">
        <v>1009</v>
      </c>
      <c r="D1698" s="4" t="s">
        <v>1010</v>
      </c>
      <c r="E1698" s="13">
        <f t="shared" si="57"/>
        <v>350</v>
      </c>
      <c r="F1698" s="6">
        <v>525</v>
      </c>
      <c r="G1698" s="12" t="s">
        <v>730</v>
      </c>
      <c r="H1698" s="12" t="s">
        <v>1088</v>
      </c>
      <c r="I1698" s="10">
        <v>64312.5</v>
      </c>
      <c r="J1698" s="11">
        <v>0.35</v>
      </c>
      <c r="K1698" s="13">
        <f t="shared" si="56"/>
        <v>183750</v>
      </c>
      <c r="L1698" s="4" t="s">
        <v>16</v>
      </c>
      <c r="M1698">
        <f>_xlfn.RANK.EQ(I1698,I$6:I4192,1)</f>
        <v>897</v>
      </c>
      <c r="N1698">
        <f>_xlfn.RANK.EQ(I1698,I$6:I4192,0)</f>
        <v>1597</v>
      </c>
    </row>
    <row r="1699" spans="2:14" ht="14.25" customHeight="1">
      <c r="B1699" s="4" t="s">
        <v>535</v>
      </c>
      <c r="C1699" s="4" t="s">
        <v>1009</v>
      </c>
      <c r="D1699" s="4" t="s">
        <v>1010</v>
      </c>
      <c r="E1699" s="13">
        <f t="shared" si="57"/>
        <v>450</v>
      </c>
      <c r="F1699" s="6">
        <v>500</v>
      </c>
      <c r="G1699" s="12" t="s">
        <v>215</v>
      </c>
      <c r="H1699" s="12" t="s">
        <v>1087</v>
      </c>
      <c r="I1699" s="10">
        <v>90000</v>
      </c>
      <c r="J1699" s="11">
        <v>0.4</v>
      </c>
      <c r="K1699" s="13">
        <f t="shared" si="56"/>
        <v>225000</v>
      </c>
      <c r="L1699" s="4" t="s">
        <v>16</v>
      </c>
      <c r="M1699">
        <f>_xlfn.RANK.EQ(I1699,I$6:I4193,1)</f>
        <v>1375</v>
      </c>
      <c r="N1699">
        <f>_xlfn.RANK.EQ(I1699,I$6:I4193,0)</f>
        <v>1101</v>
      </c>
    </row>
    <row r="1700" spans="2:14" ht="14.25" customHeight="1">
      <c r="B1700" s="4" t="s">
        <v>535</v>
      </c>
      <c r="C1700" s="4" t="s">
        <v>1009</v>
      </c>
      <c r="D1700" s="4" t="s">
        <v>1010</v>
      </c>
      <c r="E1700" s="13">
        <f t="shared" si="57"/>
        <v>500</v>
      </c>
      <c r="F1700" s="6">
        <v>675</v>
      </c>
      <c r="G1700" s="12" t="s">
        <v>63</v>
      </c>
      <c r="H1700" s="12" t="s">
        <v>1087</v>
      </c>
      <c r="I1700" s="10">
        <v>185625</v>
      </c>
      <c r="J1700" s="11">
        <v>0.55000000000000004</v>
      </c>
      <c r="K1700" s="13">
        <f t="shared" si="56"/>
        <v>337500</v>
      </c>
      <c r="L1700" s="4" t="s">
        <v>16</v>
      </c>
      <c r="M1700">
        <f>_xlfn.RANK.EQ(I1700,I$6:I4194,1)</f>
        <v>2260</v>
      </c>
      <c r="N1700">
        <f>_xlfn.RANK.EQ(I1700,I$6:I4194,0)</f>
        <v>234</v>
      </c>
    </row>
    <row r="1701" spans="2:14" ht="14.25" customHeight="1">
      <c r="B1701" s="4" t="s">
        <v>535</v>
      </c>
      <c r="C1701" s="4" t="s">
        <v>1009</v>
      </c>
      <c r="D1701" s="4" t="s">
        <v>1010</v>
      </c>
      <c r="E1701" s="13">
        <f t="shared" si="57"/>
        <v>450</v>
      </c>
      <c r="F1701" s="6">
        <v>800</v>
      </c>
      <c r="G1701" s="12" t="s">
        <v>240</v>
      </c>
      <c r="H1701" s="12" t="s">
        <v>1087</v>
      </c>
      <c r="I1701" s="10">
        <v>180000</v>
      </c>
      <c r="J1701" s="11">
        <v>0.5</v>
      </c>
      <c r="K1701" s="13">
        <f t="shared" si="56"/>
        <v>360000</v>
      </c>
      <c r="L1701" s="4" t="s">
        <v>16</v>
      </c>
      <c r="M1701">
        <f>_xlfn.RANK.EQ(I1701,I$6:I4195,1)</f>
        <v>2230</v>
      </c>
      <c r="N1701">
        <f>_xlfn.RANK.EQ(I1701,I$6:I4195,0)</f>
        <v>256</v>
      </c>
    </row>
    <row r="1702" spans="2:14" ht="14.25" customHeight="1">
      <c r="B1702" s="4" t="s">
        <v>535</v>
      </c>
      <c r="C1702" s="4" t="s">
        <v>1009</v>
      </c>
      <c r="D1702" s="4" t="s">
        <v>1010</v>
      </c>
      <c r="E1702" s="13">
        <f t="shared" si="57"/>
        <v>400</v>
      </c>
      <c r="F1702" s="6">
        <v>600</v>
      </c>
      <c r="G1702" s="12" t="s">
        <v>734</v>
      </c>
      <c r="H1702" s="12" t="s">
        <v>1089</v>
      </c>
      <c r="I1702" s="10">
        <v>96000</v>
      </c>
      <c r="J1702" s="11">
        <v>0.4</v>
      </c>
      <c r="K1702" s="13">
        <f t="shared" si="56"/>
        <v>240000</v>
      </c>
      <c r="L1702" s="4" t="s">
        <v>16</v>
      </c>
      <c r="M1702">
        <f>_xlfn.RANK.EQ(I1702,I$6:I4196,1)</f>
        <v>1488</v>
      </c>
      <c r="N1702">
        <f>_xlfn.RANK.EQ(I1702,I$6:I4196,0)</f>
        <v>1006</v>
      </c>
    </row>
    <row r="1703" spans="2:14" ht="14.25" customHeight="1">
      <c r="B1703" s="4" t="s">
        <v>535</v>
      </c>
      <c r="C1703" s="4" t="s">
        <v>1009</v>
      </c>
      <c r="D1703" s="4" t="s">
        <v>1010</v>
      </c>
      <c r="E1703" s="13">
        <f t="shared" si="57"/>
        <v>350</v>
      </c>
      <c r="F1703" s="6">
        <v>500</v>
      </c>
      <c r="G1703" s="12" t="s">
        <v>213</v>
      </c>
      <c r="H1703" s="12" t="s">
        <v>1087</v>
      </c>
      <c r="I1703" s="10">
        <v>52500</v>
      </c>
      <c r="J1703" s="11">
        <v>0.3</v>
      </c>
      <c r="K1703" s="13">
        <f t="shared" si="56"/>
        <v>175000</v>
      </c>
      <c r="L1703" s="4" t="s">
        <v>16</v>
      </c>
      <c r="M1703">
        <f>_xlfn.RANK.EQ(I1703,I$6:I4197,1)</f>
        <v>638</v>
      </c>
      <c r="N1703">
        <f>_xlfn.RANK.EQ(I1703,I$6:I4197,0)</f>
        <v>1838</v>
      </c>
    </row>
    <row r="1704" spans="2:14" ht="14.25" customHeight="1">
      <c r="B1704" s="4" t="s">
        <v>535</v>
      </c>
      <c r="C1704" s="4" t="s">
        <v>1009</v>
      </c>
      <c r="D1704" s="4" t="s">
        <v>1010</v>
      </c>
      <c r="E1704" s="13">
        <f t="shared" si="57"/>
        <v>350</v>
      </c>
      <c r="F1704" s="6">
        <v>475</v>
      </c>
      <c r="G1704" s="12" t="s">
        <v>737</v>
      </c>
      <c r="H1704" s="12" t="s">
        <v>1088</v>
      </c>
      <c r="I1704" s="10">
        <v>58187.5</v>
      </c>
      <c r="J1704" s="11">
        <v>0.35</v>
      </c>
      <c r="K1704" s="13">
        <f t="shared" si="56"/>
        <v>166250</v>
      </c>
      <c r="L1704" s="4" t="s">
        <v>16</v>
      </c>
      <c r="M1704">
        <f>_xlfn.RANK.EQ(I1704,I$6:I4198,1)</f>
        <v>770</v>
      </c>
      <c r="N1704">
        <f>_xlfn.RANK.EQ(I1704,I$6:I4198,0)</f>
        <v>1724</v>
      </c>
    </row>
    <row r="1705" spans="2:14" ht="14.25" customHeight="1">
      <c r="B1705" s="4" t="s">
        <v>535</v>
      </c>
      <c r="C1705" s="4" t="s">
        <v>1009</v>
      </c>
      <c r="D1705" s="4" t="s">
        <v>1010</v>
      </c>
      <c r="E1705" s="13">
        <f t="shared" si="57"/>
        <v>450</v>
      </c>
      <c r="F1705" s="6">
        <v>475</v>
      </c>
      <c r="G1705" s="12" t="s">
        <v>59</v>
      </c>
      <c r="H1705" s="12" t="s">
        <v>1087</v>
      </c>
      <c r="I1705" s="10">
        <v>85500</v>
      </c>
      <c r="J1705" s="11">
        <v>0.4</v>
      </c>
      <c r="K1705" s="13">
        <f t="shared" si="56"/>
        <v>213750</v>
      </c>
      <c r="L1705" s="4" t="s">
        <v>16</v>
      </c>
      <c r="M1705">
        <f>_xlfn.RANK.EQ(I1705,I$6:I4199,1)</f>
        <v>1299</v>
      </c>
      <c r="N1705">
        <f>_xlfn.RANK.EQ(I1705,I$6:I4199,0)</f>
        <v>1192</v>
      </c>
    </row>
    <row r="1706" spans="2:14" ht="14.25" customHeight="1">
      <c r="B1706" s="4" t="s">
        <v>535</v>
      </c>
      <c r="C1706" s="4" t="s">
        <v>1009</v>
      </c>
      <c r="D1706" s="4" t="s">
        <v>1010</v>
      </c>
      <c r="E1706" s="13">
        <f t="shared" si="57"/>
        <v>500</v>
      </c>
      <c r="F1706" s="6">
        <v>575</v>
      </c>
      <c r="G1706" s="12" t="s">
        <v>450</v>
      </c>
      <c r="H1706" s="12" t="s">
        <v>1086</v>
      </c>
      <c r="I1706" s="10">
        <v>158125</v>
      </c>
      <c r="J1706" s="11">
        <v>0.55000000000000004</v>
      </c>
      <c r="K1706" s="13">
        <f t="shared" si="56"/>
        <v>287500</v>
      </c>
      <c r="L1706" s="4" t="s">
        <v>16</v>
      </c>
      <c r="M1706">
        <f>_xlfn.RANK.EQ(I1706,I$6:I4200,1)</f>
        <v>2101</v>
      </c>
      <c r="N1706">
        <f>_xlfn.RANK.EQ(I1706,I$6:I4200,0)</f>
        <v>392</v>
      </c>
    </row>
    <row r="1707" spans="2:14" ht="14.25" customHeight="1">
      <c r="B1707" s="4" t="s">
        <v>535</v>
      </c>
      <c r="C1707" s="4" t="s">
        <v>1009</v>
      </c>
      <c r="D1707" s="4" t="s">
        <v>1010</v>
      </c>
      <c r="E1707" s="13">
        <f t="shared" si="57"/>
        <v>500</v>
      </c>
      <c r="F1707" s="6">
        <v>750</v>
      </c>
      <c r="G1707" s="12" t="s">
        <v>740</v>
      </c>
      <c r="H1707" s="12" t="s">
        <v>1087</v>
      </c>
      <c r="I1707" s="10">
        <v>187500</v>
      </c>
      <c r="J1707" s="11">
        <v>0.5</v>
      </c>
      <c r="K1707" s="13">
        <f t="shared" si="56"/>
        <v>375000</v>
      </c>
      <c r="L1707" s="4" t="s">
        <v>16</v>
      </c>
      <c r="M1707">
        <f>_xlfn.RANK.EQ(I1707,I$6:I4201,1)</f>
        <v>2265</v>
      </c>
      <c r="N1707">
        <f>_xlfn.RANK.EQ(I1707,I$6:I4201,0)</f>
        <v>229</v>
      </c>
    </row>
    <row r="1708" spans="2:14" ht="14.25" customHeight="1">
      <c r="B1708" s="4" t="s">
        <v>535</v>
      </c>
      <c r="C1708" s="4" t="s">
        <v>1009</v>
      </c>
      <c r="D1708" s="4" t="s">
        <v>1010</v>
      </c>
      <c r="E1708" s="13">
        <f t="shared" si="57"/>
        <v>400</v>
      </c>
      <c r="F1708" s="6">
        <v>575</v>
      </c>
      <c r="G1708" s="12" t="s">
        <v>276</v>
      </c>
      <c r="H1708" s="12" t="s">
        <v>1087</v>
      </c>
      <c r="I1708" s="10">
        <v>92000</v>
      </c>
      <c r="J1708" s="11">
        <v>0.4</v>
      </c>
      <c r="K1708" s="13">
        <f t="shared" si="56"/>
        <v>230000</v>
      </c>
      <c r="L1708" s="4" t="s">
        <v>16</v>
      </c>
      <c r="M1708">
        <f>_xlfn.RANK.EQ(I1708,I$6:I4202,1)</f>
        <v>1437</v>
      </c>
      <c r="N1708">
        <f>_xlfn.RANK.EQ(I1708,I$6:I4202,0)</f>
        <v>1056</v>
      </c>
    </row>
    <row r="1709" spans="2:14" ht="14.25" customHeight="1">
      <c r="B1709" s="4" t="s">
        <v>535</v>
      </c>
      <c r="C1709" s="4" t="s">
        <v>1009</v>
      </c>
      <c r="D1709" s="4" t="s">
        <v>1010</v>
      </c>
      <c r="E1709" s="13">
        <f t="shared" si="57"/>
        <v>400</v>
      </c>
      <c r="F1709" s="6">
        <v>425</v>
      </c>
      <c r="G1709" s="12" t="s">
        <v>37</v>
      </c>
      <c r="H1709" s="12" t="s">
        <v>1086</v>
      </c>
      <c r="I1709" s="10">
        <v>51000</v>
      </c>
      <c r="J1709" s="11">
        <v>0.3</v>
      </c>
      <c r="K1709" s="13">
        <f t="shared" si="56"/>
        <v>170000</v>
      </c>
      <c r="L1709" s="4" t="s">
        <v>16</v>
      </c>
      <c r="M1709">
        <f>_xlfn.RANK.EQ(I1709,I$6:I4203,1)</f>
        <v>619</v>
      </c>
      <c r="N1709">
        <f>_xlfn.RANK.EQ(I1709,I$6:I4203,0)</f>
        <v>1874</v>
      </c>
    </row>
    <row r="1710" spans="2:14" ht="14.25" customHeight="1">
      <c r="B1710" s="4" t="s">
        <v>535</v>
      </c>
      <c r="C1710" s="4" t="s">
        <v>1009</v>
      </c>
      <c r="D1710" s="4" t="s">
        <v>1010</v>
      </c>
      <c r="E1710" s="13">
        <f t="shared" si="57"/>
        <v>400</v>
      </c>
      <c r="F1710" s="6">
        <v>400</v>
      </c>
      <c r="G1710" s="12" t="s">
        <v>279</v>
      </c>
      <c r="H1710" s="12" t="s">
        <v>1087</v>
      </c>
      <c r="I1710" s="10">
        <v>56000</v>
      </c>
      <c r="J1710" s="11">
        <v>0.35</v>
      </c>
      <c r="K1710" s="13">
        <f t="shared" si="56"/>
        <v>160000</v>
      </c>
      <c r="L1710" s="4" t="s">
        <v>16</v>
      </c>
      <c r="M1710">
        <f>_xlfn.RANK.EQ(I1710,I$6:I4204,1)</f>
        <v>708</v>
      </c>
      <c r="N1710">
        <f>_xlfn.RANK.EQ(I1710,I$6:I4204,0)</f>
        <v>1779</v>
      </c>
    </row>
    <row r="1711" spans="2:14" ht="14.25" customHeight="1">
      <c r="B1711" s="4" t="s">
        <v>535</v>
      </c>
      <c r="C1711" s="4" t="s">
        <v>1009</v>
      </c>
      <c r="D1711" s="4" t="s">
        <v>1010</v>
      </c>
      <c r="E1711" s="13">
        <f t="shared" si="57"/>
        <v>500</v>
      </c>
      <c r="F1711" s="6">
        <v>400</v>
      </c>
      <c r="G1711" s="12" t="s">
        <v>745</v>
      </c>
      <c r="H1711" s="12" t="s">
        <v>1086</v>
      </c>
      <c r="I1711" s="10">
        <v>80000</v>
      </c>
      <c r="J1711" s="11">
        <v>0.4</v>
      </c>
      <c r="K1711" s="13">
        <f t="shared" si="56"/>
        <v>200000</v>
      </c>
      <c r="L1711" s="4" t="s">
        <v>16</v>
      </c>
      <c r="M1711">
        <f>_xlfn.RANK.EQ(I1711,I$6:I4205,1)</f>
        <v>1187</v>
      </c>
      <c r="N1711">
        <f>_xlfn.RANK.EQ(I1711,I$6:I4205,0)</f>
        <v>1299</v>
      </c>
    </row>
    <row r="1712" spans="2:14" ht="14.25" customHeight="1">
      <c r="B1712" s="4" t="s">
        <v>535</v>
      </c>
      <c r="C1712" s="4" t="s">
        <v>1009</v>
      </c>
      <c r="D1712" s="4" t="s">
        <v>1010</v>
      </c>
      <c r="E1712" s="13">
        <f t="shared" si="57"/>
        <v>550</v>
      </c>
      <c r="F1712" s="6">
        <v>525</v>
      </c>
      <c r="G1712" s="12" t="s">
        <v>350</v>
      </c>
      <c r="H1712" s="12" t="s">
        <v>1087</v>
      </c>
      <c r="I1712" s="10">
        <v>158812.5</v>
      </c>
      <c r="J1712" s="11">
        <v>0.55000000000000004</v>
      </c>
      <c r="K1712" s="13">
        <f t="shared" si="56"/>
        <v>288750</v>
      </c>
      <c r="L1712" s="4" t="s">
        <v>16</v>
      </c>
      <c r="M1712">
        <f>_xlfn.RANK.EQ(I1712,I$6:I4206,1)</f>
        <v>2105</v>
      </c>
      <c r="N1712">
        <f>_xlfn.RANK.EQ(I1712,I$6:I4206,0)</f>
        <v>390</v>
      </c>
    </row>
    <row r="1713" spans="2:14" ht="14.25" customHeight="1">
      <c r="B1713" s="4" t="s">
        <v>535</v>
      </c>
      <c r="C1713" s="4" t="s">
        <v>1009</v>
      </c>
      <c r="D1713" s="4" t="s">
        <v>1010</v>
      </c>
      <c r="E1713" s="13">
        <f t="shared" si="57"/>
        <v>500</v>
      </c>
      <c r="F1713" s="6">
        <v>675</v>
      </c>
      <c r="G1713" s="12" t="s">
        <v>748</v>
      </c>
      <c r="H1713" s="12" t="s">
        <v>1087</v>
      </c>
      <c r="I1713" s="10">
        <v>168750</v>
      </c>
      <c r="J1713" s="11">
        <v>0.5</v>
      </c>
      <c r="K1713" s="13">
        <f t="shared" si="56"/>
        <v>337500</v>
      </c>
      <c r="L1713" s="4" t="s">
        <v>16</v>
      </c>
      <c r="M1713">
        <f>_xlfn.RANK.EQ(I1713,I$6:I4207,1)</f>
        <v>2171</v>
      </c>
      <c r="N1713">
        <f>_xlfn.RANK.EQ(I1713,I$6:I4207,0)</f>
        <v>320</v>
      </c>
    </row>
    <row r="1714" spans="2:14" ht="14.25" customHeight="1">
      <c r="B1714" s="4" t="s">
        <v>535</v>
      </c>
      <c r="C1714" s="4" t="s">
        <v>1009</v>
      </c>
      <c r="D1714" s="4" t="s">
        <v>1010</v>
      </c>
      <c r="E1714" s="13">
        <f t="shared" si="57"/>
        <v>450</v>
      </c>
      <c r="F1714" s="6">
        <v>500</v>
      </c>
      <c r="G1714" s="12" t="s">
        <v>290</v>
      </c>
      <c r="H1714" s="12" t="s">
        <v>1088</v>
      </c>
      <c r="I1714" s="10">
        <v>90000</v>
      </c>
      <c r="J1714" s="11">
        <v>0.4</v>
      </c>
      <c r="K1714" s="13">
        <f t="shared" si="56"/>
        <v>225000</v>
      </c>
      <c r="L1714" s="4" t="s">
        <v>16</v>
      </c>
      <c r="M1714">
        <f>_xlfn.RANK.EQ(I1714,I$6:I4208,1)</f>
        <v>1375</v>
      </c>
      <c r="N1714">
        <f>_xlfn.RANK.EQ(I1714,I$6:I4208,0)</f>
        <v>1101</v>
      </c>
    </row>
    <row r="1715" spans="2:14" ht="14.25" customHeight="1">
      <c r="B1715" s="4" t="s">
        <v>535</v>
      </c>
      <c r="C1715" s="4" t="s">
        <v>1009</v>
      </c>
      <c r="D1715" s="4" t="s">
        <v>1010</v>
      </c>
      <c r="E1715" s="13">
        <f t="shared" si="57"/>
        <v>450</v>
      </c>
      <c r="F1715" s="6">
        <v>445</v>
      </c>
      <c r="G1715" s="12" t="s">
        <v>750</v>
      </c>
      <c r="H1715" s="12" t="s">
        <v>1086</v>
      </c>
      <c r="I1715" s="10">
        <v>60075</v>
      </c>
      <c r="J1715" s="11">
        <v>0.3</v>
      </c>
      <c r="K1715" s="13">
        <f t="shared" si="56"/>
        <v>200250</v>
      </c>
      <c r="L1715" s="4" t="s">
        <v>16</v>
      </c>
      <c r="M1715">
        <f>_xlfn.RANK.EQ(I1715,I$6:I4209,1)</f>
        <v>819</v>
      </c>
      <c r="N1715">
        <f>_xlfn.RANK.EQ(I1715,I$6:I4209,0)</f>
        <v>1677</v>
      </c>
    </row>
    <row r="1716" spans="2:14" ht="14.25" customHeight="1">
      <c r="B1716" s="4" t="s">
        <v>535</v>
      </c>
      <c r="C1716" s="4" t="s">
        <v>1009</v>
      </c>
      <c r="D1716" s="4" t="s">
        <v>1010</v>
      </c>
      <c r="E1716" s="13">
        <f t="shared" si="57"/>
        <v>450</v>
      </c>
      <c r="F1716" s="6">
        <v>475</v>
      </c>
      <c r="G1716" s="12" t="s">
        <v>752</v>
      </c>
      <c r="H1716" s="12" t="s">
        <v>1087</v>
      </c>
      <c r="I1716" s="10">
        <v>74812.5</v>
      </c>
      <c r="J1716" s="11">
        <v>0.35</v>
      </c>
      <c r="K1716" s="13">
        <f t="shared" si="56"/>
        <v>213750</v>
      </c>
      <c r="L1716" s="4" t="s">
        <v>16</v>
      </c>
      <c r="M1716">
        <f>_xlfn.RANK.EQ(I1716,I$6:I4210,1)</f>
        <v>1078</v>
      </c>
      <c r="N1716">
        <f>_xlfn.RANK.EQ(I1716,I$6:I4210,0)</f>
        <v>1411</v>
      </c>
    </row>
    <row r="1717" spans="2:14" ht="14.25" customHeight="1">
      <c r="B1717" s="4" t="s">
        <v>535</v>
      </c>
      <c r="C1717" s="4" t="s">
        <v>1009</v>
      </c>
      <c r="D1717" s="4" t="s">
        <v>1010</v>
      </c>
      <c r="E1717" s="13">
        <f t="shared" si="57"/>
        <v>600</v>
      </c>
      <c r="F1717" s="6">
        <v>450</v>
      </c>
      <c r="G1717" s="12" t="s">
        <v>754</v>
      </c>
      <c r="H1717" s="12" t="s">
        <v>1087</v>
      </c>
      <c r="I1717" s="10">
        <v>108000</v>
      </c>
      <c r="J1717" s="11">
        <v>0.4</v>
      </c>
      <c r="K1717" s="13">
        <f t="shared" si="56"/>
        <v>270000</v>
      </c>
      <c r="L1717" s="4" t="s">
        <v>16</v>
      </c>
      <c r="M1717">
        <f>_xlfn.RANK.EQ(I1717,I$6:I4211,1)</f>
        <v>1634</v>
      </c>
      <c r="N1717">
        <f>_xlfn.RANK.EQ(I1717,I$6:I4211,0)</f>
        <v>858</v>
      </c>
    </row>
    <row r="1718" spans="2:14" ht="14.25" customHeight="1">
      <c r="B1718" s="4" t="s">
        <v>535</v>
      </c>
      <c r="C1718" s="4" t="s">
        <v>1009</v>
      </c>
      <c r="D1718" s="4" t="s">
        <v>1010</v>
      </c>
      <c r="E1718" s="13">
        <f t="shared" si="57"/>
        <v>649.99999999999989</v>
      </c>
      <c r="F1718" s="6">
        <v>625</v>
      </c>
      <c r="G1718" s="12" t="s">
        <v>756</v>
      </c>
      <c r="H1718" s="12" t="s">
        <v>1088</v>
      </c>
      <c r="I1718" s="10">
        <v>223437.5</v>
      </c>
      <c r="J1718" s="11">
        <v>0.55000000000000004</v>
      </c>
      <c r="K1718" s="13">
        <f t="shared" si="56"/>
        <v>406249.99999999994</v>
      </c>
      <c r="L1718" s="4" t="s">
        <v>16</v>
      </c>
      <c r="M1718">
        <f>_xlfn.RANK.EQ(I1718,I$6:I4212,1)</f>
        <v>2368</v>
      </c>
      <c r="N1718">
        <f>_xlfn.RANK.EQ(I1718,I$6:I4212,0)</f>
        <v>127</v>
      </c>
    </row>
    <row r="1719" spans="2:14" ht="14.25" customHeight="1">
      <c r="B1719" s="4" t="s">
        <v>535</v>
      </c>
      <c r="C1719" s="4" t="s">
        <v>1009</v>
      </c>
      <c r="D1719" s="4" t="s">
        <v>1010</v>
      </c>
      <c r="E1719" s="13">
        <f t="shared" si="57"/>
        <v>600</v>
      </c>
      <c r="F1719" s="6">
        <v>850</v>
      </c>
      <c r="G1719" s="12" t="s">
        <v>758</v>
      </c>
      <c r="H1719" s="12" t="s">
        <v>1086</v>
      </c>
      <c r="I1719" s="10">
        <v>255000</v>
      </c>
      <c r="J1719" s="11">
        <v>0.5</v>
      </c>
      <c r="K1719" s="13">
        <f t="shared" si="56"/>
        <v>510000</v>
      </c>
      <c r="L1719" s="4" t="s">
        <v>16</v>
      </c>
      <c r="M1719">
        <f>_xlfn.RANK.EQ(I1719,I$6:I4213,1)</f>
        <v>2421</v>
      </c>
      <c r="N1719">
        <f>_xlfn.RANK.EQ(I1719,I$6:I4213,0)</f>
        <v>75</v>
      </c>
    </row>
    <row r="1720" spans="2:14" ht="14.25" customHeight="1">
      <c r="B1720" s="4" t="s">
        <v>535</v>
      </c>
      <c r="C1720" s="4" t="s">
        <v>1009</v>
      </c>
      <c r="D1720" s="4" t="s">
        <v>1010</v>
      </c>
      <c r="E1720" s="13">
        <f t="shared" si="57"/>
        <v>500</v>
      </c>
      <c r="F1720" s="6">
        <v>650</v>
      </c>
      <c r="G1720" s="12" t="s">
        <v>760</v>
      </c>
      <c r="H1720" s="12" t="s">
        <v>1086</v>
      </c>
      <c r="I1720" s="10">
        <v>130000</v>
      </c>
      <c r="J1720" s="11">
        <v>0.4</v>
      </c>
      <c r="K1720" s="13">
        <f t="shared" si="56"/>
        <v>325000</v>
      </c>
      <c r="L1720" s="4" t="s">
        <v>16</v>
      </c>
      <c r="M1720">
        <f>_xlfn.RANK.EQ(I1720,I$6:I4214,1)</f>
        <v>1881</v>
      </c>
      <c r="N1720">
        <f>_xlfn.RANK.EQ(I1720,I$6:I4214,0)</f>
        <v>610</v>
      </c>
    </row>
    <row r="1721" spans="2:14" ht="14.25" customHeight="1">
      <c r="B1721" s="4" t="s">
        <v>535</v>
      </c>
      <c r="C1721" s="4" t="s">
        <v>1009</v>
      </c>
      <c r="D1721" s="4" t="s">
        <v>1010</v>
      </c>
      <c r="E1721" s="13">
        <f t="shared" si="57"/>
        <v>500</v>
      </c>
      <c r="F1721" s="6">
        <v>600</v>
      </c>
      <c r="G1721" s="12" t="s">
        <v>172</v>
      </c>
      <c r="H1721" s="12" t="s">
        <v>1087</v>
      </c>
      <c r="I1721" s="10">
        <v>90000</v>
      </c>
      <c r="J1721" s="11">
        <v>0.3</v>
      </c>
      <c r="K1721" s="13">
        <f t="shared" si="56"/>
        <v>300000</v>
      </c>
      <c r="L1721" s="4" t="s">
        <v>16</v>
      </c>
      <c r="M1721">
        <f>_xlfn.RANK.EQ(I1721,I$6:I4215,1)</f>
        <v>1375</v>
      </c>
      <c r="N1721">
        <f>_xlfn.RANK.EQ(I1721,I$6:I4215,0)</f>
        <v>1101</v>
      </c>
    </row>
    <row r="1722" spans="2:14" ht="14.25" customHeight="1">
      <c r="B1722" s="4" t="s">
        <v>535</v>
      </c>
      <c r="C1722" s="4" t="s">
        <v>1009</v>
      </c>
      <c r="D1722" s="4" t="s">
        <v>1010</v>
      </c>
      <c r="E1722" s="13">
        <f t="shared" si="57"/>
        <v>500</v>
      </c>
      <c r="F1722" s="6">
        <v>550</v>
      </c>
      <c r="G1722" s="12" t="s">
        <v>185</v>
      </c>
      <c r="H1722" s="12" t="s">
        <v>1087</v>
      </c>
      <c r="I1722" s="10">
        <v>96250</v>
      </c>
      <c r="J1722" s="11">
        <v>0.35</v>
      </c>
      <c r="K1722" s="13">
        <f t="shared" si="56"/>
        <v>275000</v>
      </c>
      <c r="L1722" s="4" t="s">
        <v>16</v>
      </c>
      <c r="M1722">
        <f>_xlfn.RANK.EQ(I1722,I$6:I4216,1)</f>
        <v>1493</v>
      </c>
      <c r="N1722">
        <f>_xlfn.RANK.EQ(I1722,I$6:I4216,0)</f>
        <v>995</v>
      </c>
    </row>
    <row r="1723" spans="2:14" ht="14.25" customHeight="1">
      <c r="B1723" s="4" t="s">
        <v>535</v>
      </c>
      <c r="C1723" s="4" t="s">
        <v>1009</v>
      </c>
      <c r="D1723" s="4" t="s">
        <v>1010</v>
      </c>
      <c r="E1723" s="13">
        <f t="shared" si="57"/>
        <v>600</v>
      </c>
      <c r="F1723" s="6">
        <v>550</v>
      </c>
      <c r="G1723" s="12" t="s">
        <v>264</v>
      </c>
      <c r="H1723" s="12" t="s">
        <v>1087</v>
      </c>
      <c r="I1723" s="10">
        <v>132000</v>
      </c>
      <c r="J1723" s="11">
        <v>0.4</v>
      </c>
      <c r="K1723" s="13">
        <f t="shared" si="56"/>
        <v>330000</v>
      </c>
      <c r="L1723" s="4" t="s">
        <v>16</v>
      </c>
      <c r="M1723">
        <f>_xlfn.RANK.EQ(I1723,I$6:I4217,1)</f>
        <v>1902</v>
      </c>
      <c r="N1723">
        <f>_xlfn.RANK.EQ(I1723,I$6:I4217,0)</f>
        <v>586</v>
      </c>
    </row>
    <row r="1724" spans="2:14" ht="14.25" customHeight="1">
      <c r="B1724" s="4" t="s">
        <v>535</v>
      </c>
      <c r="C1724" s="4" t="s">
        <v>1009</v>
      </c>
      <c r="D1724" s="4" t="s">
        <v>1010</v>
      </c>
      <c r="E1724" s="13">
        <f t="shared" si="57"/>
        <v>649.99999999999989</v>
      </c>
      <c r="F1724" s="6">
        <v>650</v>
      </c>
      <c r="G1724" s="12" t="s">
        <v>503</v>
      </c>
      <c r="H1724" s="12" t="s">
        <v>1087</v>
      </c>
      <c r="I1724" s="10">
        <v>232375</v>
      </c>
      <c r="J1724" s="11">
        <v>0.55000000000000004</v>
      </c>
      <c r="K1724" s="13">
        <f t="shared" si="56"/>
        <v>422499.99999999994</v>
      </c>
      <c r="L1724" s="4" t="s">
        <v>16</v>
      </c>
      <c r="M1724">
        <f>_xlfn.RANK.EQ(I1724,I$6:I4218,1)</f>
        <v>2380</v>
      </c>
      <c r="N1724">
        <f>_xlfn.RANK.EQ(I1724,I$6:I4218,0)</f>
        <v>116</v>
      </c>
    </row>
    <row r="1725" spans="2:14" ht="14.25" customHeight="1">
      <c r="B1725" s="4" t="s">
        <v>535</v>
      </c>
      <c r="C1725" s="4" t="s">
        <v>1009</v>
      </c>
      <c r="D1725" s="4" t="s">
        <v>1010</v>
      </c>
      <c r="E1725" s="13">
        <f t="shared" si="57"/>
        <v>300</v>
      </c>
      <c r="F1725" s="6">
        <v>625</v>
      </c>
      <c r="G1725" s="12" t="s">
        <v>585</v>
      </c>
      <c r="H1725" s="12" t="s">
        <v>1086</v>
      </c>
      <c r="I1725" s="10">
        <v>75000</v>
      </c>
      <c r="J1725" s="11">
        <v>0.4</v>
      </c>
      <c r="K1725" s="13">
        <f t="shared" si="56"/>
        <v>187500</v>
      </c>
      <c r="L1725" s="4" t="s">
        <v>16</v>
      </c>
      <c r="M1725">
        <f>_xlfn.RANK.EQ(I1725,I$6:I4219,1)</f>
        <v>1086</v>
      </c>
      <c r="N1725">
        <f>_xlfn.RANK.EQ(I1725,I$6:I4219,0)</f>
        <v>1392</v>
      </c>
    </row>
    <row r="1726" spans="2:14" ht="14.25" customHeight="1">
      <c r="B1726" s="4" t="s">
        <v>535</v>
      </c>
      <c r="C1726" s="4" t="s">
        <v>1009</v>
      </c>
      <c r="D1726" s="4" t="s">
        <v>1010</v>
      </c>
      <c r="E1726" s="13">
        <f t="shared" si="57"/>
        <v>300.00000000000006</v>
      </c>
      <c r="F1726" s="6">
        <v>425</v>
      </c>
      <c r="G1726" s="12" t="s">
        <v>119</v>
      </c>
      <c r="H1726" s="12" t="s">
        <v>1087</v>
      </c>
      <c r="I1726" s="10">
        <v>44625</v>
      </c>
      <c r="J1726" s="11">
        <v>0.35</v>
      </c>
      <c r="K1726" s="13">
        <f t="shared" si="56"/>
        <v>127500.00000000001</v>
      </c>
      <c r="L1726" s="4" t="s">
        <v>16</v>
      </c>
      <c r="M1726">
        <f>_xlfn.RANK.EQ(I1726,I$6:I4220,1)</f>
        <v>490</v>
      </c>
      <c r="N1726">
        <f>_xlfn.RANK.EQ(I1726,I$6:I4220,0)</f>
        <v>2000</v>
      </c>
    </row>
    <row r="1727" spans="2:14" ht="14.25" customHeight="1">
      <c r="B1727" s="4" t="s">
        <v>535</v>
      </c>
      <c r="C1727" s="4" t="s">
        <v>1009</v>
      </c>
      <c r="D1727" s="4" t="s">
        <v>1010</v>
      </c>
      <c r="E1727" s="13">
        <f t="shared" si="57"/>
        <v>200</v>
      </c>
      <c r="F1727" s="6">
        <v>425</v>
      </c>
      <c r="G1727" s="12" t="s">
        <v>99</v>
      </c>
      <c r="H1727" s="12" t="s">
        <v>1087</v>
      </c>
      <c r="I1727" s="10">
        <v>29750</v>
      </c>
      <c r="J1727" s="11">
        <v>0.35</v>
      </c>
      <c r="K1727" s="13">
        <f t="shared" si="56"/>
        <v>85000</v>
      </c>
      <c r="L1727" s="4" t="s">
        <v>16</v>
      </c>
      <c r="M1727">
        <f>_xlfn.RANK.EQ(I1727,I$6:I4221,1)</f>
        <v>244</v>
      </c>
      <c r="N1727">
        <f>_xlfn.RANK.EQ(I1727,I$6:I4221,0)</f>
        <v>2251</v>
      </c>
    </row>
    <row r="1728" spans="2:14" ht="14.25" customHeight="1">
      <c r="B1728" s="4" t="s">
        <v>535</v>
      </c>
      <c r="C1728" s="4" t="s">
        <v>1009</v>
      </c>
      <c r="D1728" s="4" t="s">
        <v>1010</v>
      </c>
      <c r="E1728" s="13">
        <f t="shared" si="57"/>
        <v>250</v>
      </c>
      <c r="F1728" s="6">
        <v>275</v>
      </c>
      <c r="G1728" s="12" t="s">
        <v>767</v>
      </c>
      <c r="H1728" s="12" t="s">
        <v>1086</v>
      </c>
      <c r="I1728" s="10">
        <v>27500</v>
      </c>
      <c r="J1728" s="11">
        <v>0.4</v>
      </c>
      <c r="K1728" s="13">
        <f t="shared" si="56"/>
        <v>68750</v>
      </c>
      <c r="L1728" s="4" t="s">
        <v>16</v>
      </c>
      <c r="M1728">
        <f>_xlfn.RANK.EQ(I1728,I$6:I4222,1)</f>
        <v>202</v>
      </c>
      <c r="N1728">
        <f>_xlfn.RANK.EQ(I1728,I$6:I4222,0)</f>
        <v>2289</v>
      </c>
    </row>
    <row r="1729" spans="2:14" ht="14.25" customHeight="1">
      <c r="B1729" s="4" t="s">
        <v>535</v>
      </c>
      <c r="C1729" s="4" t="s">
        <v>1009</v>
      </c>
      <c r="D1729" s="4" t="s">
        <v>1010</v>
      </c>
      <c r="E1729" s="13">
        <f t="shared" si="57"/>
        <v>400.00000000000006</v>
      </c>
      <c r="F1729" s="6">
        <v>325</v>
      </c>
      <c r="G1729" s="12" t="s">
        <v>254</v>
      </c>
      <c r="H1729" s="12" t="s">
        <v>1086</v>
      </c>
      <c r="I1729" s="10">
        <v>45500</v>
      </c>
      <c r="J1729" s="11">
        <v>0.35</v>
      </c>
      <c r="K1729" s="13">
        <f t="shared" si="56"/>
        <v>130000.00000000001</v>
      </c>
      <c r="L1729" s="4" t="s">
        <v>16</v>
      </c>
      <c r="M1729">
        <f>_xlfn.RANK.EQ(I1729,I$6:I4223,1)</f>
        <v>524</v>
      </c>
      <c r="N1729">
        <f>_xlfn.RANK.EQ(I1729,I$6:I4223,0)</f>
        <v>1967</v>
      </c>
    </row>
    <row r="1730" spans="2:14" ht="14.25" customHeight="1">
      <c r="B1730" s="4" t="s">
        <v>535</v>
      </c>
      <c r="C1730" s="4" t="s">
        <v>1009</v>
      </c>
      <c r="D1730" s="4" t="s">
        <v>1010</v>
      </c>
      <c r="E1730" s="13">
        <f t="shared" si="57"/>
        <v>300</v>
      </c>
      <c r="F1730" s="6">
        <v>425</v>
      </c>
      <c r="G1730" s="12" t="s">
        <v>769</v>
      </c>
      <c r="H1730" s="12" t="s">
        <v>1086</v>
      </c>
      <c r="I1730" s="10">
        <v>63750</v>
      </c>
      <c r="J1730" s="11">
        <v>0.5</v>
      </c>
      <c r="K1730" s="13">
        <f t="shared" si="56"/>
        <v>127500</v>
      </c>
      <c r="L1730" s="4" t="s">
        <v>16</v>
      </c>
      <c r="M1730">
        <f>_xlfn.RANK.EQ(I1730,I$6:I4224,1)</f>
        <v>883</v>
      </c>
      <c r="N1730">
        <f>_xlfn.RANK.EQ(I1730,I$6:I4224,0)</f>
        <v>1607</v>
      </c>
    </row>
    <row r="1731" spans="2:14" ht="14.25" customHeight="1">
      <c r="B1731" s="4" t="s">
        <v>535</v>
      </c>
      <c r="C1731" s="4" t="s">
        <v>1009</v>
      </c>
      <c r="D1731" s="4" t="s">
        <v>1010</v>
      </c>
      <c r="E1731" s="13">
        <f t="shared" si="57"/>
        <v>300</v>
      </c>
      <c r="F1731" s="6">
        <v>675</v>
      </c>
      <c r="G1731" s="12" t="s">
        <v>244</v>
      </c>
      <c r="H1731" s="12" t="s">
        <v>1087</v>
      </c>
      <c r="I1731" s="10">
        <v>81000</v>
      </c>
      <c r="J1731" s="11">
        <v>0.4</v>
      </c>
      <c r="K1731" s="13">
        <f t="shared" si="56"/>
        <v>202500</v>
      </c>
      <c r="L1731" s="4" t="s">
        <v>16</v>
      </c>
      <c r="M1731">
        <f>_xlfn.RANK.EQ(I1731,I$6:I4225,1)</f>
        <v>1203</v>
      </c>
      <c r="N1731">
        <f>_xlfn.RANK.EQ(I1731,I$6:I4225,0)</f>
        <v>1279</v>
      </c>
    </row>
    <row r="1732" spans="2:14" ht="14.25" customHeight="1">
      <c r="B1732" s="4" t="s">
        <v>535</v>
      </c>
      <c r="C1732" s="4" t="s">
        <v>1009</v>
      </c>
      <c r="D1732" s="4" t="s">
        <v>1010</v>
      </c>
      <c r="E1732" s="13">
        <f t="shared" si="57"/>
        <v>300</v>
      </c>
      <c r="F1732" s="6">
        <v>325</v>
      </c>
      <c r="G1732" s="12" t="s">
        <v>771</v>
      </c>
      <c r="H1732" s="12" t="s">
        <v>1087</v>
      </c>
      <c r="I1732" s="10">
        <v>34125</v>
      </c>
      <c r="J1732" s="11">
        <v>0.35</v>
      </c>
      <c r="K1732" s="13">
        <f t="shared" si="56"/>
        <v>97500</v>
      </c>
      <c r="L1732" s="4" t="s">
        <v>16</v>
      </c>
      <c r="M1732">
        <f>_xlfn.RANK.EQ(I1732,I$6:I4226,1)</f>
        <v>326</v>
      </c>
      <c r="N1732">
        <f>_xlfn.RANK.EQ(I1732,I$6:I4226,0)</f>
        <v>2166</v>
      </c>
    </row>
    <row r="1733" spans="2:14" ht="14.25" customHeight="1">
      <c r="B1733" s="4" t="s">
        <v>535</v>
      </c>
      <c r="C1733" s="4" t="s">
        <v>1009</v>
      </c>
      <c r="D1733" s="4" t="s">
        <v>1010</v>
      </c>
      <c r="E1733" s="13">
        <f t="shared" si="57"/>
        <v>200</v>
      </c>
      <c r="F1733" s="6">
        <v>375</v>
      </c>
      <c r="G1733" s="12" t="s">
        <v>259</v>
      </c>
      <c r="H1733" s="12" t="s">
        <v>1087</v>
      </c>
      <c r="I1733" s="10">
        <v>26250</v>
      </c>
      <c r="J1733" s="11">
        <v>0.35</v>
      </c>
      <c r="K1733" s="13">
        <f t="shared" si="56"/>
        <v>75000</v>
      </c>
      <c r="L1733" s="4" t="s">
        <v>16</v>
      </c>
      <c r="M1733">
        <f>_xlfn.RANK.EQ(I1733,I$6:I4227,1)</f>
        <v>185</v>
      </c>
      <c r="N1733">
        <f>_xlfn.RANK.EQ(I1733,I$6:I4227,0)</f>
        <v>2301</v>
      </c>
    </row>
    <row r="1734" spans="2:14" ht="14.25" customHeight="1">
      <c r="B1734" s="4" t="s">
        <v>535</v>
      </c>
      <c r="C1734" s="4" t="s">
        <v>1011</v>
      </c>
      <c r="D1734" s="4" t="s">
        <v>1012</v>
      </c>
      <c r="E1734" s="13">
        <f t="shared" si="57"/>
        <v>250</v>
      </c>
      <c r="F1734" s="6">
        <v>250</v>
      </c>
      <c r="G1734" s="12" t="s">
        <v>322</v>
      </c>
      <c r="H1734" s="12" t="s">
        <v>1087</v>
      </c>
      <c r="I1734" s="10">
        <v>25000</v>
      </c>
      <c r="J1734" s="11">
        <v>0.4</v>
      </c>
      <c r="K1734" s="13">
        <f t="shared" si="56"/>
        <v>62500</v>
      </c>
      <c r="L1734" s="4" t="s">
        <v>16</v>
      </c>
      <c r="M1734">
        <f>_xlfn.RANK.EQ(I1734,I$6:I4228,1)</f>
        <v>172</v>
      </c>
      <c r="N1734">
        <f>_xlfn.RANK.EQ(I1734,I$6:I4228,0)</f>
        <v>2318</v>
      </c>
    </row>
    <row r="1735" spans="2:14" ht="14.25" customHeight="1">
      <c r="B1735" s="4" t="s">
        <v>535</v>
      </c>
      <c r="C1735" s="4" t="s">
        <v>1011</v>
      </c>
      <c r="D1735" s="4" t="s">
        <v>1012</v>
      </c>
      <c r="E1735" s="13">
        <f t="shared" si="57"/>
        <v>400.00000000000006</v>
      </c>
      <c r="F1735" s="6">
        <v>325</v>
      </c>
      <c r="G1735" s="12" t="s">
        <v>672</v>
      </c>
      <c r="H1735" s="12" t="s">
        <v>1087</v>
      </c>
      <c r="I1735" s="10">
        <v>45500</v>
      </c>
      <c r="J1735" s="11">
        <v>0.35</v>
      </c>
      <c r="K1735" s="13">
        <f t="shared" ref="K1735:K1798" si="58">I1735/J1735</f>
        <v>130000.00000000001</v>
      </c>
      <c r="L1735" s="4" t="s">
        <v>16</v>
      </c>
      <c r="M1735">
        <f>_xlfn.RANK.EQ(I1735,I$6:I4229,1)</f>
        <v>524</v>
      </c>
      <c r="N1735">
        <f>_xlfn.RANK.EQ(I1735,I$6:I4229,0)</f>
        <v>1967</v>
      </c>
    </row>
    <row r="1736" spans="2:14" ht="14.25" customHeight="1">
      <c r="B1736" s="4" t="s">
        <v>535</v>
      </c>
      <c r="C1736" s="4" t="s">
        <v>1011</v>
      </c>
      <c r="D1736" s="4" t="s">
        <v>1012</v>
      </c>
      <c r="E1736" s="13">
        <f t="shared" ref="E1736:E1799" si="59">K1736/F1736</f>
        <v>300</v>
      </c>
      <c r="F1736" s="6">
        <v>400</v>
      </c>
      <c r="G1736" s="12" t="s">
        <v>99</v>
      </c>
      <c r="H1736" s="12" t="s">
        <v>1087</v>
      </c>
      <c r="I1736" s="10">
        <v>60000</v>
      </c>
      <c r="J1736" s="11">
        <v>0.5</v>
      </c>
      <c r="K1736" s="13">
        <f t="shared" si="58"/>
        <v>120000</v>
      </c>
      <c r="L1736" s="4" t="s">
        <v>16</v>
      </c>
      <c r="M1736">
        <f>_xlfn.RANK.EQ(I1736,I$6:I4230,1)</f>
        <v>800</v>
      </c>
      <c r="N1736">
        <f>_xlfn.RANK.EQ(I1736,I$6:I4230,0)</f>
        <v>1678</v>
      </c>
    </row>
    <row r="1737" spans="2:14" ht="14.25" customHeight="1">
      <c r="B1737" s="4" t="s">
        <v>535</v>
      </c>
      <c r="C1737" s="4" t="s">
        <v>1011</v>
      </c>
      <c r="D1737" s="4" t="s">
        <v>1012</v>
      </c>
      <c r="E1737" s="13">
        <f t="shared" si="59"/>
        <v>350</v>
      </c>
      <c r="F1737" s="6">
        <v>620</v>
      </c>
      <c r="G1737" s="12" t="s">
        <v>242</v>
      </c>
      <c r="H1737" s="12" t="s">
        <v>1087</v>
      </c>
      <c r="I1737" s="10">
        <v>86800</v>
      </c>
      <c r="J1737" s="11">
        <v>0.4</v>
      </c>
      <c r="K1737" s="13">
        <f t="shared" si="58"/>
        <v>217000</v>
      </c>
      <c r="L1737" s="4" t="s">
        <v>16</v>
      </c>
      <c r="M1737">
        <f>_xlfn.RANK.EQ(I1737,I$6:I4231,1)</f>
        <v>1341</v>
      </c>
      <c r="N1737">
        <f>_xlfn.RANK.EQ(I1737,I$6:I4231,0)</f>
        <v>1155</v>
      </c>
    </row>
    <row r="1738" spans="2:14" ht="14.25" customHeight="1">
      <c r="B1738" s="4" t="s">
        <v>535</v>
      </c>
      <c r="C1738" s="4" t="s">
        <v>1011</v>
      </c>
      <c r="D1738" s="4" t="s">
        <v>1012</v>
      </c>
      <c r="E1738" s="13">
        <f t="shared" si="59"/>
        <v>350</v>
      </c>
      <c r="F1738" s="6">
        <v>300</v>
      </c>
      <c r="G1738" s="12" t="s">
        <v>774</v>
      </c>
      <c r="H1738" s="12" t="s">
        <v>1087</v>
      </c>
      <c r="I1738" s="10">
        <v>36750</v>
      </c>
      <c r="J1738" s="11">
        <v>0.35</v>
      </c>
      <c r="K1738" s="13">
        <f t="shared" si="58"/>
        <v>105000</v>
      </c>
      <c r="L1738" s="4" t="s">
        <v>16</v>
      </c>
      <c r="M1738">
        <f>_xlfn.RANK.EQ(I1738,I$6:I4232,1)</f>
        <v>365</v>
      </c>
      <c r="N1738">
        <f>_xlfn.RANK.EQ(I1738,I$6:I4232,0)</f>
        <v>2124</v>
      </c>
    </row>
    <row r="1739" spans="2:14" ht="14.25" customHeight="1">
      <c r="B1739" s="4" t="s">
        <v>535</v>
      </c>
      <c r="C1739" s="4" t="s">
        <v>1011</v>
      </c>
      <c r="D1739" s="4" t="s">
        <v>1012</v>
      </c>
      <c r="E1739" s="13">
        <f t="shared" si="59"/>
        <v>250</v>
      </c>
      <c r="F1739" s="6">
        <v>350</v>
      </c>
      <c r="G1739" s="12" t="s">
        <v>776</v>
      </c>
      <c r="H1739" s="12" t="s">
        <v>1087</v>
      </c>
      <c r="I1739" s="10">
        <v>30625</v>
      </c>
      <c r="J1739" s="11">
        <v>0.35</v>
      </c>
      <c r="K1739" s="13">
        <f t="shared" si="58"/>
        <v>87500</v>
      </c>
      <c r="L1739" s="4" t="s">
        <v>16</v>
      </c>
      <c r="M1739">
        <f>_xlfn.RANK.EQ(I1739,I$6:I4233,1)</f>
        <v>259</v>
      </c>
      <c r="N1739">
        <f>_xlfn.RANK.EQ(I1739,I$6:I4233,0)</f>
        <v>2230</v>
      </c>
    </row>
    <row r="1740" spans="2:14" ht="14.25" customHeight="1">
      <c r="B1740" s="4" t="s">
        <v>535</v>
      </c>
      <c r="C1740" s="4" t="s">
        <v>1011</v>
      </c>
      <c r="D1740" s="4" t="s">
        <v>1012</v>
      </c>
      <c r="E1740" s="13">
        <f t="shared" si="59"/>
        <v>300</v>
      </c>
      <c r="F1740" s="6">
        <v>200</v>
      </c>
      <c r="G1740" s="12" t="s">
        <v>778</v>
      </c>
      <c r="H1740" s="12" t="s">
        <v>1087</v>
      </c>
      <c r="I1740" s="10">
        <v>24000</v>
      </c>
      <c r="J1740" s="11">
        <v>0.4</v>
      </c>
      <c r="K1740" s="13">
        <f t="shared" si="58"/>
        <v>60000</v>
      </c>
      <c r="L1740" s="4" t="s">
        <v>16</v>
      </c>
      <c r="M1740">
        <f>_xlfn.RANK.EQ(I1740,I$6:I4234,1)</f>
        <v>146</v>
      </c>
      <c r="N1740">
        <f>_xlfn.RANK.EQ(I1740,I$6:I4234,0)</f>
        <v>2343</v>
      </c>
    </row>
    <row r="1741" spans="2:14" ht="14.25" customHeight="1">
      <c r="B1741" s="4" t="s">
        <v>535</v>
      </c>
      <c r="C1741" s="4" t="s">
        <v>1011</v>
      </c>
      <c r="D1741" s="4" t="s">
        <v>1012</v>
      </c>
      <c r="E1741" s="13">
        <f t="shared" si="59"/>
        <v>450</v>
      </c>
      <c r="F1741" s="6">
        <v>250</v>
      </c>
      <c r="G1741" s="12" t="s">
        <v>780</v>
      </c>
      <c r="H1741" s="12" t="s">
        <v>1088</v>
      </c>
      <c r="I1741" s="10">
        <v>39375</v>
      </c>
      <c r="J1741" s="11">
        <v>0.35</v>
      </c>
      <c r="K1741" s="13">
        <f t="shared" si="58"/>
        <v>112500</v>
      </c>
      <c r="L1741" s="4" t="s">
        <v>16</v>
      </c>
      <c r="M1741">
        <f>_xlfn.RANK.EQ(I1741,I$6:I4235,1)</f>
        <v>395</v>
      </c>
      <c r="N1741">
        <f>_xlfn.RANK.EQ(I1741,I$6:I4235,0)</f>
        <v>2089</v>
      </c>
    </row>
    <row r="1742" spans="2:14" ht="14.25" customHeight="1">
      <c r="B1742" s="4" t="s">
        <v>535</v>
      </c>
      <c r="C1742" s="4" t="s">
        <v>1011</v>
      </c>
      <c r="D1742" s="4" t="s">
        <v>1012</v>
      </c>
      <c r="E1742" s="13">
        <f t="shared" si="59"/>
        <v>350</v>
      </c>
      <c r="F1742" s="6">
        <v>350</v>
      </c>
      <c r="G1742" s="12" t="s">
        <v>37</v>
      </c>
      <c r="H1742" s="12" t="s">
        <v>1086</v>
      </c>
      <c r="I1742" s="10">
        <v>61250</v>
      </c>
      <c r="J1742" s="11">
        <v>0.5</v>
      </c>
      <c r="K1742" s="13">
        <f t="shared" si="58"/>
        <v>122500</v>
      </c>
      <c r="L1742" s="4" t="s">
        <v>16</v>
      </c>
      <c r="M1742">
        <f>_xlfn.RANK.EQ(I1742,I$6:I4236,1)</f>
        <v>826</v>
      </c>
      <c r="N1742">
        <f>_xlfn.RANK.EQ(I1742,I$6:I4236,0)</f>
        <v>1659</v>
      </c>
    </row>
    <row r="1743" spans="2:14" ht="14.25" customHeight="1">
      <c r="B1743" s="4" t="s">
        <v>535</v>
      </c>
      <c r="C1743" s="4" t="s">
        <v>1011</v>
      </c>
      <c r="D1743" s="4" t="s">
        <v>1012</v>
      </c>
      <c r="E1743" s="13">
        <f t="shared" si="59"/>
        <v>350</v>
      </c>
      <c r="F1743" s="6">
        <v>575</v>
      </c>
      <c r="G1743" s="12" t="s">
        <v>783</v>
      </c>
      <c r="H1743" s="12" t="s">
        <v>1086</v>
      </c>
      <c r="I1743" s="10">
        <v>80500</v>
      </c>
      <c r="J1743" s="11">
        <v>0.4</v>
      </c>
      <c r="K1743" s="13">
        <f t="shared" si="58"/>
        <v>201250</v>
      </c>
      <c r="L1743" s="4" t="s">
        <v>16</v>
      </c>
      <c r="M1743">
        <f>_xlfn.RANK.EQ(I1743,I$6:I4237,1)</f>
        <v>1200</v>
      </c>
      <c r="N1743">
        <f>_xlfn.RANK.EQ(I1743,I$6:I4237,0)</f>
        <v>1295</v>
      </c>
    </row>
    <row r="1744" spans="2:14" ht="14.25" customHeight="1">
      <c r="B1744" s="4" t="s">
        <v>535</v>
      </c>
      <c r="C1744" s="4" t="s">
        <v>1011</v>
      </c>
      <c r="D1744" s="4" t="s">
        <v>1012</v>
      </c>
      <c r="E1744" s="13">
        <f t="shared" si="59"/>
        <v>300</v>
      </c>
      <c r="F1744" s="6">
        <v>275</v>
      </c>
      <c r="G1744" s="12" t="s">
        <v>224</v>
      </c>
      <c r="H1744" s="12" t="s">
        <v>1087</v>
      </c>
      <c r="I1744" s="10">
        <v>28875</v>
      </c>
      <c r="J1744" s="11">
        <v>0.35</v>
      </c>
      <c r="K1744" s="13">
        <f t="shared" si="58"/>
        <v>82500</v>
      </c>
      <c r="L1744" s="4" t="s">
        <v>16</v>
      </c>
      <c r="M1744">
        <f>_xlfn.RANK.EQ(I1744,I$6:I4238,1)</f>
        <v>236</v>
      </c>
      <c r="N1744">
        <f>_xlfn.RANK.EQ(I1744,I$6:I4238,0)</f>
        <v>2253</v>
      </c>
    </row>
    <row r="1745" spans="2:14" ht="14.25" customHeight="1">
      <c r="B1745" s="4" t="s">
        <v>535</v>
      </c>
      <c r="C1745" s="4" t="s">
        <v>1011</v>
      </c>
      <c r="D1745" s="4" t="s">
        <v>1012</v>
      </c>
      <c r="E1745" s="13">
        <f t="shared" si="59"/>
        <v>200</v>
      </c>
      <c r="F1745" s="6">
        <v>275</v>
      </c>
      <c r="G1745" s="12" t="s">
        <v>752</v>
      </c>
      <c r="H1745" s="12" t="s">
        <v>1087</v>
      </c>
      <c r="I1745" s="10">
        <v>19250</v>
      </c>
      <c r="J1745" s="11">
        <v>0.35</v>
      </c>
      <c r="K1745" s="13">
        <f t="shared" si="58"/>
        <v>55000</v>
      </c>
      <c r="L1745" s="4" t="s">
        <v>16</v>
      </c>
      <c r="M1745">
        <f>_xlfn.RANK.EQ(I1745,I$6:I4239,1)</f>
        <v>95</v>
      </c>
      <c r="N1745">
        <f>_xlfn.RANK.EQ(I1745,I$6:I4239,0)</f>
        <v>2400</v>
      </c>
    </row>
    <row r="1746" spans="2:14" ht="14.25" customHeight="1">
      <c r="B1746" s="4" t="s">
        <v>535</v>
      </c>
      <c r="C1746" s="4" t="s">
        <v>1011</v>
      </c>
      <c r="D1746" s="4" t="s">
        <v>1012</v>
      </c>
      <c r="E1746" s="13">
        <f t="shared" si="59"/>
        <v>250</v>
      </c>
      <c r="F1746" s="6">
        <v>200</v>
      </c>
      <c r="G1746" s="12" t="s">
        <v>614</v>
      </c>
      <c r="H1746" s="12" t="s">
        <v>1087</v>
      </c>
      <c r="I1746" s="10">
        <v>20000</v>
      </c>
      <c r="J1746" s="11">
        <v>0.4</v>
      </c>
      <c r="K1746" s="13">
        <f t="shared" si="58"/>
        <v>50000</v>
      </c>
      <c r="L1746" s="4" t="s">
        <v>16</v>
      </c>
      <c r="M1746">
        <f>_xlfn.RANK.EQ(I1746,I$6:I4240,1)</f>
        <v>101</v>
      </c>
      <c r="N1746">
        <f>_xlfn.RANK.EQ(I1746,I$6:I4240,0)</f>
        <v>2392</v>
      </c>
    </row>
    <row r="1747" spans="2:14" ht="14.25" customHeight="1">
      <c r="B1747" s="4" t="s">
        <v>535</v>
      </c>
      <c r="C1747" s="4" t="s">
        <v>1011</v>
      </c>
      <c r="D1747" s="4" t="s">
        <v>1012</v>
      </c>
      <c r="E1747" s="13">
        <f t="shared" si="59"/>
        <v>400</v>
      </c>
      <c r="F1747" s="6">
        <v>225</v>
      </c>
      <c r="G1747" s="12" t="s">
        <v>358</v>
      </c>
      <c r="H1747" s="12" t="s">
        <v>1087</v>
      </c>
      <c r="I1747" s="10">
        <v>31500</v>
      </c>
      <c r="J1747" s="11">
        <v>0.35</v>
      </c>
      <c r="K1747" s="13">
        <f t="shared" si="58"/>
        <v>90000</v>
      </c>
      <c r="L1747" s="4" t="s">
        <v>16</v>
      </c>
      <c r="M1747">
        <f>_xlfn.RANK.EQ(I1747,I$6:I4241,1)</f>
        <v>272</v>
      </c>
      <c r="N1747">
        <f>_xlfn.RANK.EQ(I1747,I$6:I4241,0)</f>
        <v>2209</v>
      </c>
    </row>
    <row r="1748" spans="2:14" ht="14.25" customHeight="1">
      <c r="B1748" s="4" t="s">
        <v>535</v>
      </c>
      <c r="C1748" s="4" t="s">
        <v>1011</v>
      </c>
      <c r="D1748" s="4" t="s">
        <v>1012</v>
      </c>
      <c r="E1748" s="13">
        <f t="shared" si="59"/>
        <v>300</v>
      </c>
      <c r="F1748" s="6">
        <v>350</v>
      </c>
      <c r="G1748" s="12" t="s">
        <v>49</v>
      </c>
      <c r="H1748" s="12" t="s">
        <v>1086</v>
      </c>
      <c r="I1748" s="10">
        <v>52500</v>
      </c>
      <c r="J1748" s="11">
        <v>0.5</v>
      </c>
      <c r="K1748" s="13">
        <f t="shared" si="58"/>
        <v>105000</v>
      </c>
      <c r="L1748" s="4" t="s">
        <v>16</v>
      </c>
      <c r="M1748">
        <f>_xlfn.RANK.EQ(I1748,I$6:I4242,1)</f>
        <v>638</v>
      </c>
      <c r="N1748">
        <f>_xlfn.RANK.EQ(I1748,I$6:I4242,0)</f>
        <v>1838</v>
      </c>
    </row>
    <row r="1749" spans="2:14" ht="14.25" customHeight="1">
      <c r="B1749" s="4" t="s">
        <v>535</v>
      </c>
      <c r="C1749" s="4" t="s">
        <v>1011</v>
      </c>
      <c r="D1749" s="4" t="s">
        <v>1012</v>
      </c>
      <c r="E1749" s="13">
        <f t="shared" si="59"/>
        <v>400</v>
      </c>
      <c r="F1749" s="6">
        <v>620</v>
      </c>
      <c r="G1749" s="12" t="s">
        <v>787</v>
      </c>
      <c r="H1749" s="12" t="s">
        <v>1088</v>
      </c>
      <c r="I1749" s="10">
        <v>99200</v>
      </c>
      <c r="J1749" s="11">
        <v>0.4</v>
      </c>
      <c r="K1749" s="13">
        <f t="shared" si="58"/>
        <v>248000</v>
      </c>
      <c r="L1749" s="4" t="s">
        <v>16</v>
      </c>
      <c r="M1749">
        <f>_xlfn.RANK.EQ(I1749,I$6:I4243,1)</f>
        <v>1524</v>
      </c>
      <c r="N1749">
        <f>_xlfn.RANK.EQ(I1749,I$6:I4243,0)</f>
        <v>972</v>
      </c>
    </row>
    <row r="1750" spans="2:14" ht="14.25" customHeight="1">
      <c r="B1750" s="4" t="s">
        <v>535</v>
      </c>
      <c r="C1750" s="4" t="s">
        <v>1011</v>
      </c>
      <c r="D1750" s="4" t="s">
        <v>1012</v>
      </c>
      <c r="E1750" s="13">
        <f t="shared" si="59"/>
        <v>350</v>
      </c>
      <c r="F1750" s="6">
        <v>325</v>
      </c>
      <c r="G1750" s="12" t="s">
        <v>295</v>
      </c>
      <c r="H1750" s="12" t="s">
        <v>1087</v>
      </c>
      <c r="I1750" s="10">
        <v>39812.5</v>
      </c>
      <c r="J1750" s="11">
        <v>0.35</v>
      </c>
      <c r="K1750" s="13">
        <f t="shared" si="58"/>
        <v>113750</v>
      </c>
      <c r="L1750" s="4" t="s">
        <v>16</v>
      </c>
      <c r="M1750">
        <f>_xlfn.RANK.EQ(I1750,I$6:I4244,1)</f>
        <v>408</v>
      </c>
      <c r="N1750">
        <f>_xlfn.RANK.EQ(I1750,I$6:I4244,0)</f>
        <v>2087</v>
      </c>
    </row>
    <row r="1751" spans="2:14" ht="14.25" customHeight="1">
      <c r="B1751" s="4" t="s">
        <v>535</v>
      </c>
      <c r="C1751" s="4" t="s">
        <v>1011</v>
      </c>
      <c r="D1751" s="4" t="s">
        <v>1012</v>
      </c>
      <c r="E1751" s="13">
        <f t="shared" si="59"/>
        <v>300</v>
      </c>
      <c r="F1751" s="6">
        <v>300</v>
      </c>
      <c r="G1751" s="12" t="s">
        <v>326</v>
      </c>
      <c r="H1751" s="12" t="s">
        <v>1086</v>
      </c>
      <c r="I1751" s="10">
        <v>31500</v>
      </c>
      <c r="J1751" s="11">
        <v>0.35</v>
      </c>
      <c r="K1751" s="13">
        <f t="shared" si="58"/>
        <v>90000</v>
      </c>
      <c r="L1751" s="4" t="s">
        <v>16</v>
      </c>
      <c r="M1751">
        <f>_xlfn.RANK.EQ(I1751,I$6:I4245,1)</f>
        <v>272</v>
      </c>
      <c r="N1751">
        <f>_xlfn.RANK.EQ(I1751,I$6:I4245,0)</f>
        <v>2209</v>
      </c>
    </row>
    <row r="1752" spans="2:14" ht="14.25" customHeight="1">
      <c r="B1752" s="4" t="s">
        <v>535</v>
      </c>
      <c r="C1752" s="4" t="s">
        <v>1011</v>
      </c>
      <c r="D1752" s="4" t="s">
        <v>1012</v>
      </c>
      <c r="E1752" s="13">
        <f t="shared" si="59"/>
        <v>300</v>
      </c>
      <c r="F1752" s="6">
        <v>225</v>
      </c>
      <c r="G1752" s="12" t="s">
        <v>790</v>
      </c>
      <c r="H1752" s="12" t="s">
        <v>1086</v>
      </c>
      <c r="I1752" s="10">
        <v>27000</v>
      </c>
      <c r="J1752" s="11">
        <v>0.4</v>
      </c>
      <c r="K1752" s="13">
        <f t="shared" si="58"/>
        <v>67500</v>
      </c>
      <c r="L1752" s="4" t="s">
        <v>16</v>
      </c>
      <c r="M1752">
        <f>_xlfn.RANK.EQ(I1752,I$6:I4246,1)</f>
        <v>196</v>
      </c>
      <c r="N1752">
        <f>_xlfn.RANK.EQ(I1752,I$6:I4246,0)</f>
        <v>2295</v>
      </c>
    </row>
    <row r="1753" spans="2:14" ht="14.25" customHeight="1">
      <c r="B1753" s="4" t="s">
        <v>535</v>
      </c>
      <c r="C1753" s="4" t="s">
        <v>1011</v>
      </c>
      <c r="D1753" s="4" t="s">
        <v>1012</v>
      </c>
      <c r="E1753" s="13">
        <f t="shared" si="59"/>
        <v>450</v>
      </c>
      <c r="F1753" s="6">
        <v>250</v>
      </c>
      <c r="G1753" s="12" t="s">
        <v>403</v>
      </c>
      <c r="H1753" s="12" t="s">
        <v>1087</v>
      </c>
      <c r="I1753" s="10">
        <v>39375</v>
      </c>
      <c r="J1753" s="11">
        <v>0.35</v>
      </c>
      <c r="K1753" s="13">
        <f t="shared" si="58"/>
        <v>112500</v>
      </c>
      <c r="L1753" s="4" t="s">
        <v>16</v>
      </c>
      <c r="M1753">
        <f>_xlfn.RANK.EQ(I1753,I$6:I4247,1)</f>
        <v>395</v>
      </c>
      <c r="N1753">
        <f>_xlfn.RANK.EQ(I1753,I$6:I4247,0)</f>
        <v>2089</v>
      </c>
    </row>
    <row r="1754" spans="2:14" ht="14.25" customHeight="1">
      <c r="B1754" s="4" t="s">
        <v>535</v>
      </c>
      <c r="C1754" s="4" t="s">
        <v>1011</v>
      </c>
      <c r="D1754" s="4" t="s">
        <v>1012</v>
      </c>
      <c r="E1754" s="13">
        <f t="shared" si="59"/>
        <v>500</v>
      </c>
      <c r="F1754" s="6">
        <v>350</v>
      </c>
      <c r="G1754" s="12" t="s">
        <v>374</v>
      </c>
      <c r="H1754" s="12" t="s">
        <v>1087</v>
      </c>
      <c r="I1754" s="10">
        <v>87500</v>
      </c>
      <c r="J1754" s="11">
        <v>0.5</v>
      </c>
      <c r="K1754" s="13">
        <f t="shared" si="58"/>
        <v>175000</v>
      </c>
      <c r="L1754" s="4" t="s">
        <v>16</v>
      </c>
      <c r="M1754">
        <f>_xlfn.RANK.EQ(I1754,I$6:I4248,1)</f>
        <v>1344</v>
      </c>
      <c r="N1754">
        <f>_xlfn.RANK.EQ(I1754,I$6:I4248,0)</f>
        <v>1145</v>
      </c>
    </row>
    <row r="1755" spans="2:14" ht="14.25" customHeight="1">
      <c r="B1755" s="4" t="s">
        <v>535</v>
      </c>
      <c r="C1755" s="4" t="s">
        <v>1011</v>
      </c>
      <c r="D1755" s="4" t="s">
        <v>1012</v>
      </c>
      <c r="E1755" s="13">
        <f t="shared" si="59"/>
        <v>350</v>
      </c>
      <c r="F1755" s="6">
        <v>600</v>
      </c>
      <c r="G1755" s="12" t="s">
        <v>793</v>
      </c>
      <c r="H1755" s="12" t="s">
        <v>1086</v>
      </c>
      <c r="I1755" s="10">
        <v>84000</v>
      </c>
      <c r="J1755" s="11">
        <v>0.4</v>
      </c>
      <c r="K1755" s="13">
        <f t="shared" si="58"/>
        <v>210000</v>
      </c>
      <c r="L1755" s="4" t="s">
        <v>16</v>
      </c>
      <c r="M1755">
        <f>_xlfn.RANK.EQ(I1755,I$6:I4249,1)</f>
        <v>1263</v>
      </c>
      <c r="N1755">
        <f>_xlfn.RANK.EQ(I1755,I$6:I4249,0)</f>
        <v>1212</v>
      </c>
    </row>
    <row r="1756" spans="2:14" ht="14.25" customHeight="1">
      <c r="B1756" s="4" t="s">
        <v>535</v>
      </c>
      <c r="C1756" s="4" t="s">
        <v>1011</v>
      </c>
      <c r="D1756" s="4" t="s">
        <v>1012</v>
      </c>
      <c r="E1756" s="13">
        <f t="shared" si="59"/>
        <v>300</v>
      </c>
      <c r="F1756" s="6">
        <v>350</v>
      </c>
      <c r="G1756" s="12" t="s">
        <v>702</v>
      </c>
      <c r="H1756" s="12" t="s">
        <v>1087</v>
      </c>
      <c r="I1756" s="10">
        <v>36750</v>
      </c>
      <c r="J1756" s="11">
        <v>0.35</v>
      </c>
      <c r="K1756" s="13">
        <f t="shared" si="58"/>
        <v>105000</v>
      </c>
      <c r="L1756" s="4" t="s">
        <v>16</v>
      </c>
      <c r="M1756">
        <f>_xlfn.RANK.EQ(I1756,I$6:I4250,1)</f>
        <v>365</v>
      </c>
      <c r="N1756">
        <f>_xlfn.RANK.EQ(I1756,I$6:I4250,0)</f>
        <v>2124</v>
      </c>
    </row>
    <row r="1757" spans="2:14" ht="14.25" customHeight="1">
      <c r="B1757" s="4" t="s">
        <v>535</v>
      </c>
      <c r="C1757" s="4" t="s">
        <v>1011</v>
      </c>
      <c r="D1757" s="4" t="s">
        <v>1012</v>
      </c>
      <c r="E1757" s="13">
        <f t="shared" si="59"/>
        <v>250</v>
      </c>
      <c r="F1757" s="6">
        <v>375</v>
      </c>
      <c r="G1757" s="12" t="s">
        <v>91</v>
      </c>
      <c r="H1757" s="12" t="s">
        <v>1086</v>
      </c>
      <c r="I1757" s="10">
        <v>32812.5</v>
      </c>
      <c r="J1757" s="11">
        <v>0.35</v>
      </c>
      <c r="K1757" s="13">
        <f t="shared" si="58"/>
        <v>93750</v>
      </c>
      <c r="L1757" s="4" t="s">
        <v>16</v>
      </c>
      <c r="M1757">
        <f>_xlfn.RANK.EQ(I1757,I$6:I4251,1)</f>
        <v>300</v>
      </c>
      <c r="N1757">
        <f>_xlfn.RANK.EQ(I1757,I$6:I4251,0)</f>
        <v>2193</v>
      </c>
    </row>
    <row r="1758" spans="2:14" ht="14.25" customHeight="1">
      <c r="B1758" s="4" t="s">
        <v>535</v>
      </c>
      <c r="C1758" s="4" t="s">
        <v>1011</v>
      </c>
      <c r="D1758" s="4" t="s">
        <v>1012</v>
      </c>
      <c r="E1758" s="13">
        <f t="shared" si="59"/>
        <v>250</v>
      </c>
      <c r="F1758" s="6">
        <v>350</v>
      </c>
      <c r="G1758" s="12" t="s">
        <v>796</v>
      </c>
      <c r="H1758" s="12" t="s">
        <v>1087</v>
      </c>
      <c r="I1758" s="10">
        <v>35000</v>
      </c>
      <c r="J1758" s="11">
        <v>0.4</v>
      </c>
      <c r="K1758" s="13">
        <f t="shared" si="58"/>
        <v>87500</v>
      </c>
      <c r="L1758" s="4" t="s">
        <v>16</v>
      </c>
      <c r="M1758">
        <f>_xlfn.RANK.EQ(I1758,I$6:I4252,1)</f>
        <v>334</v>
      </c>
      <c r="N1758">
        <f>_xlfn.RANK.EQ(I1758,I$6:I4252,0)</f>
        <v>2147</v>
      </c>
    </row>
    <row r="1759" spans="2:14" ht="14.25" customHeight="1">
      <c r="B1759" s="4" t="s">
        <v>535</v>
      </c>
      <c r="C1759" s="4" t="s">
        <v>1011</v>
      </c>
      <c r="D1759" s="4" t="s">
        <v>1012</v>
      </c>
      <c r="E1759" s="13">
        <f t="shared" si="59"/>
        <v>400</v>
      </c>
      <c r="F1759" s="6">
        <v>350</v>
      </c>
      <c r="G1759" s="12" t="s">
        <v>798</v>
      </c>
      <c r="H1759" s="12" t="s">
        <v>1086</v>
      </c>
      <c r="I1759" s="10">
        <v>49000</v>
      </c>
      <c r="J1759" s="11">
        <v>0.35</v>
      </c>
      <c r="K1759" s="13">
        <f t="shared" si="58"/>
        <v>140000</v>
      </c>
      <c r="L1759" s="4" t="s">
        <v>16</v>
      </c>
      <c r="M1759">
        <f>_xlfn.RANK.EQ(I1759,I$6:I4253,1)</f>
        <v>572</v>
      </c>
      <c r="N1759">
        <f>_xlfn.RANK.EQ(I1759,I$6:I4253,0)</f>
        <v>1902</v>
      </c>
    </row>
    <row r="1760" spans="2:14" ht="14.25" customHeight="1">
      <c r="B1760" s="4" t="s">
        <v>535</v>
      </c>
      <c r="C1760" s="4" t="s">
        <v>1011</v>
      </c>
      <c r="D1760" s="4" t="s">
        <v>1012</v>
      </c>
      <c r="E1760" s="13">
        <f t="shared" si="59"/>
        <v>450</v>
      </c>
      <c r="F1760" s="6">
        <v>525</v>
      </c>
      <c r="G1760" s="12" t="s">
        <v>800</v>
      </c>
      <c r="H1760" s="12" t="s">
        <v>1087</v>
      </c>
      <c r="I1760" s="10">
        <v>118125</v>
      </c>
      <c r="J1760" s="11">
        <v>0.5</v>
      </c>
      <c r="K1760" s="13">
        <f t="shared" si="58"/>
        <v>236250</v>
      </c>
      <c r="L1760" s="4" t="s">
        <v>16</v>
      </c>
      <c r="M1760">
        <f>_xlfn.RANK.EQ(I1760,I$6:I4254,1)</f>
        <v>1753</v>
      </c>
      <c r="N1760">
        <f>_xlfn.RANK.EQ(I1760,I$6:I4254,0)</f>
        <v>735</v>
      </c>
    </row>
    <row r="1761" spans="2:14" ht="14.25" customHeight="1">
      <c r="B1761" s="4" t="s">
        <v>535</v>
      </c>
      <c r="C1761" s="4" t="s">
        <v>1011</v>
      </c>
      <c r="D1761" s="4" t="s">
        <v>1012</v>
      </c>
      <c r="E1761" s="13">
        <f t="shared" si="59"/>
        <v>400</v>
      </c>
      <c r="F1761" s="6">
        <v>750</v>
      </c>
      <c r="G1761" s="12" t="s">
        <v>488</v>
      </c>
      <c r="H1761" s="12" t="s">
        <v>1087</v>
      </c>
      <c r="I1761" s="10">
        <v>120000</v>
      </c>
      <c r="J1761" s="11">
        <v>0.4</v>
      </c>
      <c r="K1761" s="13">
        <f t="shared" si="58"/>
        <v>300000</v>
      </c>
      <c r="L1761" s="4" t="s">
        <v>16</v>
      </c>
      <c r="M1761">
        <f>_xlfn.RANK.EQ(I1761,I$6:I4255,1)</f>
        <v>1771</v>
      </c>
      <c r="N1761">
        <f>_xlfn.RANK.EQ(I1761,I$6:I4255,0)</f>
        <v>717</v>
      </c>
    </row>
    <row r="1762" spans="2:14" ht="14.25" customHeight="1">
      <c r="B1762" s="4" t="s">
        <v>535</v>
      </c>
      <c r="C1762" s="4" t="s">
        <v>1011</v>
      </c>
      <c r="D1762" s="4" t="s">
        <v>1012</v>
      </c>
      <c r="E1762" s="13">
        <f t="shared" si="59"/>
        <v>350</v>
      </c>
      <c r="F1762" s="6">
        <v>500</v>
      </c>
      <c r="G1762" s="12" t="s">
        <v>803</v>
      </c>
      <c r="H1762" s="12" t="s">
        <v>1086</v>
      </c>
      <c r="I1762" s="10">
        <v>61250</v>
      </c>
      <c r="J1762" s="11">
        <v>0.35</v>
      </c>
      <c r="K1762" s="13">
        <f t="shared" si="58"/>
        <v>175000</v>
      </c>
      <c r="L1762" s="4" t="s">
        <v>16</v>
      </c>
      <c r="M1762">
        <f>_xlfn.RANK.EQ(I1762,I$6:I4256,1)</f>
        <v>826</v>
      </c>
      <c r="N1762">
        <f>_xlfn.RANK.EQ(I1762,I$6:I4256,0)</f>
        <v>1659</v>
      </c>
    </row>
    <row r="1763" spans="2:14" ht="14.25" customHeight="1">
      <c r="B1763" s="4" t="s">
        <v>535</v>
      </c>
      <c r="C1763" s="4" t="s">
        <v>1011</v>
      </c>
      <c r="D1763" s="4" t="s">
        <v>1012</v>
      </c>
      <c r="E1763" s="13">
        <f t="shared" si="59"/>
        <v>300.00000000000006</v>
      </c>
      <c r="F1763" s="6">
        <v>425</v>
      </c>
      <c r="G1763" s="12" t="s">
        <v>805</v>
      </c>
      <c r="H1763" s="12" t="s">
        <v>1086</v>
      </c>
      <c r="I1763" s="10">
        <v>44625</v>
      </c>
      <c r="J1763" s="11">
        <v>0.35</v>
      </c>
      <c r="K1763" s="13">
        <f t="shared" si="58"/>
        <v>127500.00000000001</v>
      </c>
      <c r="L1763" s="4" t="s">
        <v>16</v>
      </c>
      <c r="M1763">
        <f>_xlfn.RANK.EQ(I1763,I$6:I4257,1)</f>
        <v>490</v>
      </c>
      <c r="N1763">
        <f>_xlfn.RANK.EQ(I1763,I$6:I4257,0)</f>
        <v>2000</v>
      </c>
    </row>
    <row r="1764" spans="2:14" ht="14.25" customHeight="1">
      <c r="B1764" s="4" t="s">
        <v>535</v>
      </c>
      <c r="C1764" s="4" t="s">
        <v>1011</v>
      </c>
      <c r="D1764" s="4" t="s">
        <v>1012</v>
      </c>
      <c r="E1764" s="13">
        <f t="shared" si="59"/>
        <v>300</v>
      </c>
      <c r="F1764" s="6">
        <v>375</v>
      </c>
      <c r="G1764" s="12" t="s">
        <v>272</v>
      </c>
      <c r="H1764" s="12" t="s">
        <v>1087</v>
      </c>
      <c r="I1764" s="10">
        <v>45000</v>
      </c>
      <c r="J1764" s="11">
        <v>0.4</v>
      </c>
      <c r="K1764" s="13">
        <f t="shared" si="58"/>
        <v>112500</v>
      </c>
      <c r="L1764" s="4" t="s">
        <v>16</v>
      </c>
      <c r="M1764">
        <f>_xlfn.RANK.EQ(I1764,I$6:I4258,1)</f>
        <v>499</v>
      </c>
      <c r="N1764">
        <f>_xlfn.RANK.EQ(I1764,I$6:I4258,0)</f>
        <v>1976</v>
      </c>
    </row>
    <row r="1765" spans="2:14" ht="14.25" customHeight="1">
      <c r="B1765" s="4" t="s">
        <v>535</v>
      </c>
      <c r="C1765" s="4" t="s">
        <v>1011</v>
      </c>
      <c r="D1765" s="4" t="s">
        <v>1012</v>
      </c>
      <c r="E1765" s="13">
        <f t="shared" si="59"/>
        <v>400</v>
      </c>
      <c r="F1765" s="6">
        <v>375</v>
      </c>
      <c r="G1765" s="12" t="s">
        <v>132</v>
      </c>
      <c r="H1765" s="12" t="s">
        <v>1086</v>
      </c>
      <c r="I1765" s="10">
        <v>52500</v>
      </c>
      <c r="J1765" s="11">
        <v>0.35</v>
      </c>
      <c r="K1765" s="13">
        <f t="shared" si="58"/>
        <v>150000</v>
      </c>
      <c r="L1765" s="4" t="s">
        <v>16</v>
      </c>
      <c r="M1765">
        <f>_xlfn.RANK.EQ(I1765,I$6:I4259,1)</f>
        <v>638</v>
      </c>
      <c r="N1765">
        <f>_xlfn.RANK.EQ(I1765,I$6:I4259,0)</f>
        <v>1838</v>
      </c>
    </row>
    <row r="1766" spans="2:14" ht="14.25" customHeight="1">
      <c r="B1766" s="4" t="s">
        <v>535</v>
      </c>
      <c r="C1766" s="4" t="s">
        <v>1011</v>
      </c>
      <c r="D1766" s="4" t="s">
        <v>1012</v>
      </c>
      <c r="E1766" s="13">
        <f t="shared" si="59"/>
        <v>450</v>
      </c>
      <c r="F1766" s="6">
        <v>550</v>
      </c>
      <c r="G1766" s="12" t="s">
        <v>687</v>
      </c>
      <c r="H1766" s="12" t="s">
        <v>1087</v>
      </c>
      <c r="I1766" s="10">
        <v>123750</v>
      </c>
      <c r="J1766" s="11">
        <v>0.5</v>
      </c>
      <c r="K1766" s="13">
        <f t="shared" si="58"/>
        <v>247500</v>
      </c>
      <c r="L1766" s="4" t="s">
        <v>16</v>
      </c>
      <c r="M1766">
        <f>_xlfn.RANK.EQ(I1766,I$6:I4260,1)</f>
        <v>1807</v>
      </c>
      <c r="N1766">
        <f>_xlfn.RANK.EQ(I1766,I$6:I4260,0)</f>
        <v>682</v>
      </c>
    </row>
    <row r="1767" spans="2:14" ht="14.25" customHeight="1">
      <c r="B1767" s="4" t="s">
        <v>535</v>
      </c>
      <c r="C1767" s="4" t="s">
        <v>1011</v>
      </c>
      <c r="D1767" s="4" t="s">
        <v>1012</v>
      </c>
      <c r="E1767" s="13">
        <f t="shared" si="59"/>
        <v>400</v>
      </c>
      <c r="F1767" s="6">
        <v>700</v>
      </c>
      <c r="G1767" s="12" t="s">
        <v>466</v>
      </c>
      <c r="H1767" s="12" t="s">
        <v>1087</v>
      </c>
      <c r="I1767" s="10">
        <v>112000</v>
      </c>
      <c r="J1767" s="11">
        <v>0.4</v>
      </c>
      <c r="K1767" s="13">
        <f t="shared" si="58"/>
        <v>280000</v>
      </c>
      <c r="L1767" s="4" t="s">
        <v>16</v>
      </c>
      <c r="M1767">
        <f>_xlfn.RANK.EQ(I1767,I$6:I4261,1)</f>
        <v>1675</v>
      </c>
      <c r="N1767">
        <f>_xlfn.RANK.EQ(I1767,I$6:I4261,0)</f>
        <v>817</v>
      </c>
    </row>
    <row r="1768" spans="2:14" ht="14.25" customHeight="1">
      <c r="B1768" s="4" t="s">
        <v>535</v>
      </c>
      <c r="C1768" s="4" t="s">
        <v>1011</v>
      </c>
      <c r="D1768" s="4" t="s">
        <v>1012</v>
      </c>
      <c r="E1768" s="13">
        <f t="shared" si="59"/>
        <v>400</v>
      </c>
      <c r="F1768" s="6">
        <v>475</v>
      </c>
      <c r="G1768" s="12" t="s">
        <v>809</v>
      </c>
      <c r="H1768" s="12" t="s">
        <v>1086</v>
      </c>
      <c r="I1768" s="10">
        <v>66500</v>
      </c>
      <c r="J1768" s="11">
        <v>0.35</v>
      </c>
      <c r="K1768" s="13">
        <f t="shared" si="58"/>
        <v>190000</v>
      </c>
      <c r="L1768" s="4" t="s">
        <v>16</v>
      </c>
      <c r="M1768">
        <f>_xlfn.RANK.EQ(I1768,I$6:I4262,1)</f>
        <v>929</v>
      </c>
      <c r="N1768">
        <f>_xlfn.RANK.EQ(I1768,I$6:I4262,0)</f>
        <v>1563</v>
      </c>
    </row>
    <row r="1769" spans="2:14" ht="14.25" customHeight="1">
      <c r="B1769" s="4" t="s">
        <v>535</v>
      </c>
      <c r="C1769" s="4" t="s">
        <v>1011</v>
      </c>
      <c r="D1769" s="4" t="s">
        <v>1012</v>
      </c>
      <c r="E1769" s="13">
        <f t="shared" si="59"/>
        <v>350</v>
      </c>
      <c r="F1769" s="6">
        <v>400</v>
      </c>
      <c r="G1769" s="12" t="s">
        <v>811</v>
      </c>
      <c r="H1769" s="12" t="s">
        <v>1086</v>
      </c>
      <c r="I1769" s="10">
        <v>49000</v>
      </c>
      <c r="J1769" s="11">
        <v>0.35</v>
      </c>
      <c r="K1769" s="13">
        <f t="shared" si="58"/>
        <v>140000</v>
      </c>
      <c r="L1769" s="4" t="s">
        <v>16</v>
      </c>
      <c r="M1769">
        <f>_xlfn.RANK.EQ(I1769,I$6:I4263,1)</f>
        <v>572</v>
      </c>
      <c r="N1769">
        <f>_xlfn.RANK.EQ(I1769,I$6:I4263,0)</f>
        <v>1902</v>
      </c>
    </row>
    <row r="1770" spans="2:14" ht="14.25" customHeight="1">
      <c r="B1770" s="4" t="s">
        <v>535</v>
      </c>
      <c r="C1770" s="4" t="s">
        <v>1011</v>
      </c>
      <c r="D1770" s="4" t="s">
        <v>1012</v>
      </c>
      <c r="E1770" s="13">
        <f t="shared" si="59"/>
        <v>250</v>
      </c>
      <c r="F1770" s="6">
        <v>325</v>
      </c>
      <c r="G1770" s="12" t="s">
        <v>682</v>
      </c>
      <c r="H1770" s="12" t="s">
        <v>1087</v>
      </c>
      <c r="I1770" s="10">
        <v>32500</v>
      </c>
      <c r="J1770" s="11">
        <v>0.4</v>
      </c>
      <c r="K1770" s="13">
        <f t="shared" si="58"/>
        <v>81250</v>
      </c>
      <c r="L1770" s="4" t="s">
        <v>16</v>
      </c>
      <c r="M1770">
        <f>_xlfn.RANK.EQ(I1770,I$6:I4264,1)</f>
        <v>292</v>
      </c>
      <c r="N1770">
        <f>_xlfn.RANK.EQ(I1770,I$6:I4264,0)</f>
        <v>2197</v>
      </c>
    </row>
    <row r="1771" spans="2:14" ht="14.25" customHeight="1">
      <c r="B1771" s="4" t="s">
        <v>535</v>
      </c>
      <c r="C1771" s="4" t="s">
        <v>1011</v>
      </c>
      <c r="D1771" s="4" t="s">
        <v>1012</v>
      </c>
      <c r="E1771" s="13">
        <f t="shared" si="59"/>
        <v>350</v>
      </c>
      <c r="F1771" s="6">
        <v>300</v>
      </c>
      <c r="G1771" s="12" t="s">
        <v>49</v>
      </c>
      <c r="H1771" s="12" t="s">
        <v>1086</v>
      </c>
      <c r="I1771" s="10">
        <v>36750</v>
      </c>
      <c r="J1771" s="11">
        <v>0.35</v>
      </c>
      <c r="K1771" s="13">
        <f t="shared" si="58"/>
        <v>105000</v>
      </c>
      <c r="L1771" s="4" t="s">
        <v>16</v>
      </c>
      <c r="M1771">
        <f>_xlfn.RANK.EQ(I1771,I$6:I4265,1)</f>
        <v>365</v>
      </c>
      <c r="N1771">
        <f>_xlfn.RANK.EQ(I1771,I$6:I4265,0)</f>
        <v>2124</v>
      </c>
    </row>
    <row r="1772" spans="2:14" ht="14.25" customHeight="1">
      <c r="B1772" s="4" t="s">
        <v>535</v>
      </c>
      <c r="C1772" s="4" t="s">
        <v>1011</v>
      </c>
      <c r="D1772" s="4" t="s">
        <v>1012</v>
      </c>
      <c r="E1772" s="13">
        <f t="shared" si="59"/>
        <v>400</v>
      </c>
      <c r="F1772" s="6">
        <v>475</v>
      </c>
      <c r="G1772" s="12" t="s">
        <v>815</v>
      </c>
      <c r="H1772" s="12" t="s">
        <v>1086</v>
      </c>
      <c r="I1772" s="10">
        <v>95000</v>
      </c>
      <c r="J1772" s="11">
        <v>0.5</v>
      </c>
      <c r="K1772" s="13">
        <f t="shared" si="58"/>
        <v>190000</v>
      </c>
      <c r="L1772" s="4" t="s">
        <v>16</v>
      </c>
      <c r="M1772">
        <f>_xlfn.RANK.EQ(I1772,I$6:I4266,1)</f>
        <v>1481</v>
      </c>
      <c r="N1772">
        <f>_xlfn.RANK.EQ(I1772,I$6:I4266,0)</f>
        <v>1014</v>
      </c>
    </row>
    <row r="1773" spans="2:14" ht="14.25" customHeight="1">
      <c r="B1773" s="4" t="s">
        <v>535</v>
      </c>
      <c r="C1773" s="4" t="s">
        <v>1011</v>
      </c>
      <c r="D1773" s="4" t="s">
        <v>1012</v>
      </c>
      <c r="E1773" s="13">
        <f t="shared" si="59"/>
        <v>350</v>
      </c>
      <c r="F1773" s="6">
        <v>600</v>
      </c>
      <c r="G1773" s="12" t="s">
        <v>817</v>
      </c>
      <c r="H1773" s="12" t="s">
        <v>1087</v>
      </c>
      <c r="I1773" s="10">
        <v>84000</v>
      </c>
      <c r="J1773" s="11">
        <v>0.4</v>
      </c>
      <c r="K1773" s="13">
        <f t="shared" si="58"/>
        <v>210000</v>
      </c>
      <c r="L1773" s="4" t="s">
        <v>16</v>
      </c>
      <c r="M1773">
        <f>_xlfn.RANK.EQ(I1773,I$6:I4267,1)</f>
        <v>1263</v>
      </c>
      <c r="N1773">
        <f>_xlfn.RANK.EQ(I1773,I$6:I4267,0)</f>
        <v>1212</v>
      </c>
    </row>
    <row r="1774" spans="2:14" ht="14.25" customHeight="1">
      <c r="B1774" s="4" t="s">
        <v>535</v>
      </c>
      <c r="C1774" s="4" t="s">
        <v>1011</v>
      </c>
      <c r="D1774" s="4" t="s">
        <v>1012</v>
      </c>
      <c r="E1774" s="13">
        <f t="shared" si="59"/>
        <v>300.00000000000006</v>
      </c>
      <c r="F1774" s="6">
        <v>400</v>
      </c>
      <c r="G1774" s="12" t="s">
        <v>642</v>
      </c>
      <c r="H1774" s="12" t="s">
        <v>1086</v>
      </c>
      <c r="I1774" s="10">
        <v>42000</v>
      </c>
      <c r="J1774" s="11">
        <v>0.35</v>
      </c>
      <c r="K1774" s="13">
        <f t="shared" si="58"/>
        <v>120000.00000000001</v>
      </c>
      <c r="L1774" s="4" t="s">
        <v>16</v>
      </c>
      <c r="M1774">
        <f>_xlfn.RANK.EQ(I1774,I$6:I4268,1)</f>
        <v>443</v>
      </c>
      <c r="N1774">
        <f>_xlfn.RANK.EQ(I1774,I$6:I4268,0)</f>
        <v>2043</v>
      </c>
    </row>
    <row r="1775" spans="2:14" ht="14.25" customHeight="1">
      <c r="B1775" s="4" t="s">
        <v>535</v>
      </c>
      <c r="C1775" s="4" t="s">
        <v>1011</v>
      </c>
      <c r="D1775" s="4" t="s">
        <v>1012</v>
      </c>
      <c r="E1775" s="13">
        <f t="shared" si="59"/>
        <v>150</v>
      </c>
      <c r="F1775" s="6">
        <v>300</v>
      </c>
      <c r="G1775" s="12" t="s">
        <v>468</v>
      </c>
      <c r="H1775" s="12" t="s">
        <v>1087</v>
      </c>
      <c r="I1775" s="10">
        <v>15750</v>
      </c>
      <c r="J1775" s="11">
        <v>0.35</v>
      </c>
      <c r="K1775" s="13">
        <f t="shared" si="58"/>
        <v>45000</v>
      </c>
      <c r="L1775" s="4" t="s">
        <v>16</v>
      </c>
      <c r="M1775">
        <f>_xlfn.RANK.EQ(I1775,I$6:I4269,1)</f>
        <v>65</v>
      </c>
      <c r="N1775">
        <f>_xlfn.RANK.EQ(I1775,I$6:I4269,0)</f>
        <v>2425</v>
      </c>
    </row>
    <row r="1776" spans="2:14" ht="14.25" customHeight="1">
      <c r="B1776" s="4" t="s">
        <v>535</v>
      </c>
      <c r="C1776" s="4" t="s">
        <v>1011</v>
      </c>
      <c r="D1776" s="4" t="s">
        <v>1012</v>
      </c>
      <c r="E1776" s="13">
        <f t="shared" si="59"/>
        <v>150</v>
      </c>
      <c r="F1776" s="6">
        <v>275</v>
      </c>
      <c r="G1776" s="12" t="s">
        <v>417</v>
      </c>
      <c r="H1776" s="12" t="s">
        <v>1086</v>
      </c>
      <c r="I1776" s="10">
        <v>16500</v>
      </c>
      <c r="J1776" s="11">
        <v>0.4</v>
      </c>
      <c r="K1776" s="13">
        <f t="shared" si="58"/>
        <v>41250</v>
      </c>
      <c r="L1776" s="4" t="s">
        <v>16</v>
      </c>
      <c r="M1776">
        <f>_xlfn.RANK.EQ(I1776,I$6:I4270,1)</f>
        <v>74</v>
      </c>
      <c r="N1776">
        <f>_xlfn.RANK.EQ(I1776,I$6:I4270,0)</f>
        <v>2421</v>
      </c>
    </row>
    <row r="1777" spans="2:14" ht="14.25" customHeight="1">
      <c r="B1777" s="4" t="s">
        <v>535</v>
      </c>
      <c r="C1777" s="4" t="s">
        <v>1011</v>
      </c>
      <c r="D1777" s="4" t="s">
        <v>1012</v>
      </c>
      <c r="E1777" s="13">
        <f t="shared" si="59"/>
        <v>250</v>
      </c>
      <c r="F1777" s="6">
        <v>275</v>
      </c>
      <c r="G1777" s="12" t="s">
        <v>222</v>
      </c>
      <c r="H1777" s="12" t="s">
        <v>1086</v>
      </c>
      <c r="I1777" s="10">
        <v>24062.5</v>
      </c>
      <c r="J1777" s="11">
        <v>0.35</v>
      </c>
      <c r="K1777" s="13">
        <f t="shared" si="58"/>
        <v>68750</v>
      </c>
      <c r="L1777" s="4" t="s">
        <v>16</v>
      </c>
      <c r="M1777">
        <f>_xlfn.RANK.EQ(I1777,I$6:I4271,1)</f>
        <v>154</v>
      </c>
      <c r="N1777">
        <f>_xlfn.RANK.EQ(I1777,I$6:I4271,0)</f>
        <v>2339</v>
      </c>
    </row>
    <row r="1778" spans="2:14" ht="14.25" customHeight="1">
      <c r="B1778" s="4" t="s">
        <v>535</v>
      </c>
      <c r="C1778" s="4" t="s">
        <v>1011</v>
      </c>
      <c r="D1778" s="4" t="s">
        <v>1012</v>
      </c>
      <c r="E1778" s="13">
        <f t="shared" si="59"/>
        <v>300</v>
      </c>
      <c r="F1778" s="6">
        <v>350</v>
      </c>
      <c r="G1778" s="12" t="s">
        <v>174</v>
      </c>
      <c r="H1778" s="12" t="s">
        <v>1087</v>
      </c>
      <c r="I1778" s="10">
        <v>52500</v>
      </c>
      <c r="J1778" s="11">
        <v>0.5</v>
      </c>
      <c r="K1778" s="13">
        <f t="shared" si="58"/>
        <v>105000</v>
      </c>
      <c r="L1778" s="4" t="s">
        <v>16</v>
      </c>
      <c r="M1778">
        <f>_xlfn.RANK.EQ(I1778,I$6:I4272,1)</f>
        <v>638</v>
      </c>
      <c r="N1778">
        <f>_xlfn.RANK.EQ(I1778,I$6:I4272,0)</f>
        <v>1838</v>
      </c>
    </row>
    <row r="1779" spans="2:14" ht="14.25" customHeight="1">
      <c r="B1779" s="4" t="s">
        <v>535</v>
      </c>
      <c r="C1779" s="4" t="s">
        <v>1011</v>
      </c>
      <c r="D1779" s="4" t="s">
        <v>1012</v>
      </c>
      <c r="E1779" s="13">
        <f t="shared" si="59"/>
        <v>350</v>
      </c>
      <c r="F1779" s="6">
        <v>525</v>
      </c>
      <c r="G1779" s="12" t="s">
        <v>823</v>
      </c>
      <c r="H1779" s="12" t="s">
        <v>1090</v>
      </c>
      <c r="I1779" s="10">
        <v>73500</v>
      </c>
      <c r="J1779" s="11">
        <v>0.4</v>
      </c>
      <c r="K1779" s="13">
        <f t="shared" si="58"/>
        <v>183750</v>
      </c>
      <c r="L1779" s="4" t="s">
        <v>16</v>
      </c>
      <c r="M1779">
        <f>_xlfn.RANK.EQ(I1779,I$6:I4273,1)</f>
        <v>1054</v>
      </c>
      <c r="N1779">
        <f>_xlfn.RANK.EQ(I1779,I$6:I4273,0)</f>
        <v>1431</v>
      </c>
    </row>
    <row r="1780" spans="2:14" ht="14.25" customHeight="1">
      <c r="B1780" s="4" t="s">
        <v>535</v>
      </c>
      <c r="C1780" s="4" t="s">
        <v>1011</v>
      </c>
      <c r="D1780" s="4" t="s">
        <v>1012</v>
      </c>
      <c r="E1780" s="13">
        <f t="shared" si="59"/>
        <v>250</v>
      </c>
      <c r="F1780" s="6">
        <v>350</v>
      </c>
      <c r="G1780" s="12" t="s">
        <v>87</v>
      </c>
      <c r="H1780" s="12" t="s">
        <v>1088</v>
      </c>
      <c r="I1780" s="10">
        <v>30625</v>
      </c>
      <c r="J1780" s="11">
        <v>0.35</v>
      </c>
      <c r="K1780" s="13">
        <f t="shared" si="58"/>
        <v>87500</v>
      </c>
      <c r="L1780" s="4" t="s">
        <v>16</v>
      </c>
      <c r="M1780">
        <f>_xlfn.RANK.EQ(I1780,I$6:I4274,1)</f>
        <v>259</v>
      </c>
      <c r="N1780">
        <f>_xlfn.RANK.EQ(I1780,I$6:I4274,0)</f>
        <v>2230</v>
      </c>
    </row>
    <row r="1781" spans="2:14" ht="14.25" customHeight="1">
      <c r="B1781" s="4" t="s">
        <v>535</v>
      </c>
      <c r="C1781" s="4" t="s">
        <v>1011</v>
      </c>
      <c r="D1781" s="4" t="s">
        <v>1012</v>
      </c>
      <c r="E1781" s="13">
        <f t="shared" si="59"/>
        <v>250.00000000000003</v>
      </c>
      <c r="F1781" s="6">
        <v>250</v>
      </c>
      <c r="G1781" s="12" t="s">
        <v>826</v>
      </c>
      <c r="H1781" s="12" t="s">
        <v>1087</v>
      </c>
      <c r="I1781" s="10">
        <v>21875</v>
      </c>
      <c r="J1781" s="11">
        <v>0.35</v>
      </c>
      <c r="K1781" s="13">
        <f t="shared" si="58"/>
        <v>62500.000000000007</v>
      </c>
      <c r="L1781" s="4" t="s">
        <v>16</v>
      </c>
      <c r="M1781">
        <f>_xlfn.RANK.EQ(I1781,I$6:I4275,1)</f>
        <v>125</v>
      </c>
      <c r="N1781">
        <f>_xlfn.RANK.EQ(I1781,I$6:I4275,0)</f>
        <v>2368</v>
      </c>
    </row>
    <row r="1782" spans="2:14" ht="14.25" customHeight="1">
      <c r="B1782" s="4" t="s">
        <v>535</v>
      </c>
      <c r="C1782" s="4" t="s">
        <v>1011</v>
      </c>
      <c r="D1782" s="4" t="s">
        <v>1012</v>
      </c>
      <c r="E1782" s="13">
        <f t="shared" si="59"/>
        <v>250</v>
      </c>
      <c r="F1782" s="6">
        <v>225</v>
      </c>
      <c r="G1782" s="12" t="s">
        <v>828</v>
      </c>
      <c r="H1782" s="12" t="s">
        <v>1087</v>
      </c>
      <c r="I1782" s="10">
        <v>22500</v>
      </c>
      <c r="J1782" s="11">
        <v>0.4</v>
      </c>
      <c r="K1782" s="13">
        <f t="shared" si="58"/>
        <v>56250</v>
      </c>
      <c r="L1782" s="4" t="s">
        <v>16</v>
      </c>
      <c r="M1782">
        <f>_xlfn.RANK.EQ(I1782,I$6:I4276,1)</f>
        <v>134</v>
      </c>
      <c r="N1782">
        <f>_xlfn.RANK.EQ(I1782,I$6:I4276,0)</f>
        <v>2357</v>
      </c>
    </row>
    <row r="1783" spans="2:14" ht="14.25" customHeight="1">
      <c r="B1783" s="4" t="s">
        <v>535</v>
      </c>
      <c r="C1783" s="4" t="s">
        <v>1011</v>
      </c>
      <c r="D1783" s="4" t="s">
        <v>1012</v>
      </c>
      <c r="E1783" s="13">
        <f t="shared" si="59"/>
        <v>350</v>
      </c>
      <c r="F1783" s="6">
        <v>225</v>
      </c>
      <c r="G1783" s="12" t="s">
        <v>830</v>
      </c>
      <c r="H1783" s="12" t="s">
        <v>1087</v>
      </c>
      <c r="I1783" s="10">
        <v>27562.5</v>
      </c>
      <c r="J1783" s="11">
        <v>0.35</v>
      </c>
      <c r="K1783" s="13">
        <f t="shared" si="58"/>
        <v>78750</v>
      </c>
      <c r="L1783" s="4" t="s">
        <v>16</v>
      </c>
      <c r="M1783">
        <f>_xlfn.RANK.EQ(I1783,I$6:I4277,1)</f>
        <v>208</v>
      </c>
      <c r="N1783">
        <f>_xlfn.RANK.EQ(I1783,I$6:I4277,0)</f>
        <v>2280</v>
      </c>
    </row>
    <row r="1784" spans="2:14" ht="14.25" customHeight="1">
      <c r="B1784" s="4" t="s">
        <v>535</v>
      </c>
      <c r="C1784" s="4" t="s">
        <v>1011</v>
      </c>
      <c r="D1784" s="4" t="s">
        <v>1012</v>
      </c>
      <c r="E1784" s="13">
        <f t="shared" si="59"/>
        <v>400</v>
      </c>
      <c r="F1784" s="6">
        <v>350</v>
      </c>
      <c r="G1784" s="12" t="s">
        <v>366</v>
      </c>
      <c r="H1784" s="12" t="s">
        <v>1086</v>
      </c>
      <c r="I1784" s="10">
        <v>70000</v>
      </c>
      <c r="J1784" s="11">
        <v>0.5</v>
      </c>
      <c r="K1784" s="13">
        <f t="shared" si="58"/>
        <v>140000</v>
      </c>
      <c r="L1784" s="4" t="s">
        <v>16</v>
      </c>
      <c r="M1784">
        <f>_xlfn.RANK.EQ(I1784,I$6:I4278,1)</f>
        <v>985</v>
      </c>
      <c r="N1784">
        <f>_xlfn.RANK.EQ(I1784,I$6:I4278,0)</f>
        <v>1497</v>
      </c>
    </row>
    <row r="1785" spans="2:14" ht="14.25" customHeight="1">
      <c r="B1785" s="4" t="s">
        <v>535</v>
      </c>
      <c r="C1785" s="4" t="s">
        <v>1011</v>
      </c>
      <c r="D1785" s="4" t="s">
        <v>1012</v>
      </c>
      <c r="E1785" s="13">
        <f t="shared" si="59"/>
        <v>350</v>
      </c>
      <c r="F1785" s="6">
        <v>500</v>
      </c>
      <c r="G1785" s="12" t="s">
        <v>832</v>
      </c>
      <c r="H1785" s="12" t="s">
        <v>1089</v>
      </c>
      <c r="I1785" s="10">
        <v>70000</v>
      </c>
      <c r="J1785" s="11">
        <v>0.4</v>
      </c>
      <c r="K1785" s="13">
        <f t="shared" si="58"/>
        <v>175000</v>
      </c>
      <c r="L1785" s="4" t="s">
        <v>16</v>
      </c>
      <c r="M1785">
        <f>_xlfn.RANK.EQ(I1785,I$6:I4279,1)</f>
        <v>985</v>
      </c>
      <c r="N1785">
        <f>_xlfn.RANK.EQ(I1785,I$6:I4279,0)</f>
        <v>1497</v>
      </c>
    </row>
    <row r="1786" spans="2:14" ht="14.25" customHeight="1">
      <c r="B1786" s="4" t="s">
        <v>535</v>
      </c>
      <c r="C1786" s="4" t="s">
        <v>1011</v>
      </c>
      <c r="D1786" s="4" t="s">
        <v>1012</v>
      </c>
      <c r="E1786" s="13">
        <f t="shared" si="59"/>
        <v>250</v>
      </c>
      <c r="F1786" s="6">
        <v>350</v>
      </c>
      <c r="G1786" s="12" t="s">
        <v>425</v>
      </c>
      <c r="H1786" s="12" t="s">
        <v>1087</v>
      </c>
      <c r="I1786" s="10">
        <v>30625</v>
      </c>
      <c r="J1786" s="11">
        <v>0.35</v>
      </c>
      <c r="K1786" s="13">
        <f t="shared" si="58"/>
        <v>87500</v>
      </c>
      <c r="L1786" s="4" t="s">
        <v>16</v>
      </c>
      <c r="M1786">
        <f>_xlfn.RANK.EQ(I1786,I$6:I4280,1)</f>
        <v>259</v>
      </c>
      <c r="N1786">
        <f>_xlfn.RANK.EQ(I1786,I$6:I4280,0)</f>
        <v>2230</v>
      </c>
    </row>
    <row r="1787" spans="2:14" ht="14.25" customHeight="1">
      <c r="B1787" s="4" t="s">
        <v>535</v>
      </c>
      <c r="C1787" s="4" t="s">
        <v>1011</v>
      </c>
      <c r="D1787" s="4" t="s">
        <v>1012</v>
      </c>
      <c r="E1787" s="13">
        <f t="shared" si="59"/>
        <v>250</v>
      </c>
      <c r="F1787" s="6">
        <v>295</v>
      </c>
      <c r="G1787" s="12" t="s">
        <v>438</v>
      </c>
      <c r="H1787" s="12" t="s">
        <v>1087</v>
      </c>
      <c r="I1787" s="10">
        <v>25812.5</v>
      </c>
      <c r="J1787" s="11">
        <v>0.35</v>
      </c>
      <c r="K1787" s="13">
        <f t="shared" si="58"/>
        <v>73750</v>
      </c>
      <c r="L1787" s="4" t="s">
        <v>16</v>
      </c>
      <c r="M1787">
        <f>_xlfn.RANK.EQ(I1787,I$6:I4281,1)</f>
        <v>183</v>
      </c>
      <c r="N1787">
        <f>_xlfn.RANK.EQ(I1787,I$6:I4281,0)</f>
        <v>2313</v>
      </c>
    </row>
    <row r="1788" spans="2:14" ht="14.25" customHeight="1">
      <c r="B1788" s="4" t="s">
        <v>535</v>
      </c>
      <c r="C1788" s="4" t="s">
        <v>1011</v>
      </c>
      <c r="D1788" s="4" t="s">
        <v>1012</v>
      </c>
      <c r="E1788" s="13">
        <f t="shared" si="59"/>
        <v>250</v>
      </c>
      <c r="F1788" s="6">
        <v>325</v>
      </c>
      <c r="G1788" s="12" t="s">
        <v>835</v>
      </c>
      <c r="H1788" s="12" t="s">
        <v>1086</v>
      </c>
      <c r="I1788" s="10">
        <v>32500</v>
      </c>
      <c r="J1788" s="11">
        <v>0.4</v>
      </c>
      <c r="K1788" s="13">
        <f t="shared" si="58"/>
        <v>81250</v>
      </c>
      <c r="L1788" s="4" t="s">
        <v>16</v>
      </c>
      <c r="M1788">
        <f>_xlfn.RANK.EQ(I1788,I$6:I4282,1)</f>
        <v>292</v>
      </c>
      <c r="N1788">
        <f>_xlfn.RANK.EQ(I1788,I$6:I4282,0)</f>
        <v>2197</v>
      </c>
    </row>
    <row r="1789" spans="2:14" ht="14.25" customHeight="1">
      <c r="B1789" s="4" t="s">
        <v>535</v>
      </c>
      <c r="C1789" s="4" t="s">
        <v>1011</v>
      </c>
      <c r="D1789" s="4" t="s">
        <v>1012</v>
      </c>
      <c r="E1789" s="13">
        <f t="shared" si="59"/>
        <v>450</v>
      </c>
      <c r="F1789" s="6">
        <v>300</v>
      </c>
      <c r="G1789" s="12" t="s">
        <v>837</v>
      </c>
      <c r="H1789" s="12" t="s">
        <v>1087</v>
      </c>
      <c r="I1789" s="10">
        <v>47250</v>
      </c>
      <c r="J1789" s="11">
        <v>0.35</v>
      </c>
      <c r="K1789" s="13">
        <f t="shared" si="58"/>
        <v>135000</v>
      </c>
      <c r="L1789" s="4" t="s">
        <v>16</v>
      </c>
      <c r="M1789">
        <f>_xlfn.RANK.EQ(I1789,I$6:I4283,1)</f>
        <v>538</v>
      </c>
      <c r="N1789">
        <f>_xlfn.RANK.EQ(I1789,I$6:I4283,0)</f>
        <v>1947</v>
      </c>
    </row>
    <row r="1790" spans="2:14" ht="14.25" customHeight="1">
      <c r="B1790" s="4" t="s">
        <v>535</v>
      </c>
      <c r="C1790" s="4" t="s">
        <v>1011</v>
      </c>
      <c r="D1790" s="4" t="s">
        <v>1012</v>
      </c>
      <c r="E1790" s="13">
        <f t="shared" si="59"/>
        <v>500</v>
      </c>
      <c r="F1790" s="6">
        <v>400</v>
      </c>
      <c r="G1790" s="12" t="s">
        <v>521</v>
      </c>
      <c r="H1790" s="12" t="s">
        <v>1087</v>
      </c>
      <c r="I1790" s="10">
        <v>100000</v>
      </c>
      <c r="J1790" s="11">
        <v>0.5</v>
      </c>
      <c r="K1790" s="13">
        <f t="shared" si="58"/>
        <v>200000</v>
      </c>
      <c r="L1790" s="4" t="s">
        <v>16</v>
      </c>
      <c r="M1790">
        <f>_xlfn.RANK.EQ(I1790,I$6:I4284,1)</f>
        <v>1530</v>
      </c>
      <c r="N1790">
        <f>_xlfn.RANK.EQ(I1790,I$6:I4284,0)</f>
        <v>949</v>
      </c>
    </row>
    <row r="1791" spans="2:14" ht="14.25" customHeight="1">
      <c r="B1791" s="4" t="s">
        <v>535</v>
      </c>
      <c r="C1791" s="4" t="s">
        <v>1011</v>
      </c>
      <c r="D1791" s="4" t="s">
        <v>1012</v>
      </c>
      <c r="E1791" s="13">
        <f t="shared" si="59"/>
        <v>450</v>
      </c>
      <c r="F1791" s="6">
        <v>650</v>
      </c>
      <c r="G1791" s="12" t="s">
        <v>400</v>
      </c>
      <c r="H1791" s="12" t="s">
        <v>1088</v>
      </c>
      <c r="I1791" s="10">
        <v>117000</v>
      </c>
      <c r="J1791" s="11">
        <v>0.4</v>
      </c>
      <c r="K1791" s="13">
        <f t="shared" si="58"/>
        <v>292500</v>
      </c>
      <c r="L1791" s="4" t="s">
        <v>16</v>
      </c>
      <c r="M1791">
        <f>_xlfn.RANK.EQ(I1791,I$6:I4285,1)</f>
        <v>1744</v>
      </c>
      <c r="N1791">
        <f>_xlfn.RANK.EQ(I1791,I$6:I4285,0)</f>
        <v>747</v>
      </c>
    </row>
    <row r="1792" spans="2:14" ht="14.25" customHeight="1">
      <c r="B1792" s="4" t="s">
        <v>535</v>
      </c>
      <c r="C1792" s="4" t="s">
        <v>1011</v>
      </c>
      <c r="D1792" s="4" t="s">
        <v>1012</v>
      </c>
      <c r="E1792" s="13">
        <f t="shared" si="59"/>
        <v>350</v>
      </c>
      <c r="F1792" s="6">
        <v>450</v>
      </c>
      <c r="G1792" s="12" t="s">
        <v>279</v>
      </c>
      <c r="H1792" s="12" t="s">
        <v>1087</v>
      </c>
      <c r="I1792" s="10">
        <v>55125</v>
      </c>
      <c r="J1792" s="11">
        <v>0.35</v>
      </c>
      <c r="K1792" s="13">
        <f t="shared" si="58"/>
        <v>157500</v>
      </c>
      <c r="L1792" s="4" t="s">
        <v>16</v>
      </c>
      <c r="M1792">
        <f>_xlfn.RANK.EQ(I1792,I$6:I4286,1)</f>
        <v>696</v>
      </c>
      <c r="N1792">
        <f>_xlfn.RANK.EQ(I1792,I$6:I4286,0)</f>
        <v>1789</v>
      </c>
    </row>
    <row r="1793" spans="2:14" ht="14.25" customHeight="1">
      <c r="B1793" s="4" t="s">
        <v>535</v>
      </c>
      <c r="C1793" s="4" t="s">
        <v>1011</v>
      </c>
      <c r="D1793" s="4" t="s">
        <v>1012</v>
      </c>
      <c r="E1793" s="13">
        <f t="shared" si="59"/>
        <v>350</v>
      </c>
      <c r="F1793" s="6">
        <v>400</v>
      </c>
      <c r="G1793" s="12" t="s">
        <v>841</v>
      </c>
      <c r="H1793" s="12" t="s">
        <v>1086</v>
      </c>
      <c r="I1793" s="10">
        <v>49000</v>
      </c>
      <c r="J1793" s="11">
        <v>0.35</v>
      </c>
      <c r="K1793" s="13">
        <f t="shared" si="58"/>
        <v>140000</v>
      </c>
      <c r="L1793" s="4" t="s">
        <v>16</v>
      </c>
      <c r="M1793">
        <f>_xlfn.RANK.EQ(I1793,I$6:I4287,1)</f>
        <v>572</v>
      </c>
      <c r="N1793">
        <f>_xlfn.RANK.EQ(I1793,I$6:I4287,0)</f>
        <v>1902</v>
      </c>
    </row>
    <row r="1794" spans="2:14" ht="14.25" customHeight="1">
      <c r="B1794" s="4" t="s">
        <v>535</v>
      </c>
      <c r="C1794" s="4" t="s">
        <v>1011</v>
      </c>
      <c r="D1794" s="4" t="s">
        <v>1012</v>
      </c>
      <c r="E1794" s="13">
        <f t="shared" si="59"/>
        <v>350</v>
      </c>
      <c r="F1794" s="6">
        <v>350</v>
      </c>
      <c r="G1794" s="12" t="s">
        <v>843</v>
      </c>
      <c r="H1794" s="12" t="s">
        <v>1087</v>
      </c>
      <c r="I1794" s="10">
        <v>49000</v>
      </c>
      <c r="J1794" s="11">
        <v>0.4</v>
      </c>
      <c r="K1794" s="13">
        <f t="shared" si="58"/>
        <v>122500</v>
      </c>
      <c r="L1794" s="4" t="s">
        <v>16</v>
      </c>
      <c r="M1794">
        <f>_xlfn.RANK.EQ(I1794,I$6:I4288,1)</f>
        <v>572</v>
      </c>
      <c r="N1794">
        <f>_xlfn.RANK.EQ(I1794,I$6:I4288,0)</f>
        <v>1902</v>
      </c>
    </row>
    <row r="1795" spans="2:14" ht="14.25" customHeight="1">
      <c r="B1795" s="4" t="s">
        <v>535</v>
      </c>
      <c r="C1795" s="4" t="s">
        <v>1011</v>
      </c>
      <c r="D1795" s="4" t="s">
        <v>1012</v>
      </c>
      <c r="E1795" s="13">
        <f t="shared" si="59"/>
        <v>450</v>
      </c>
      <c r="F1795" s="6">
        <v>350</v>
      </c>
      <c r="G1795" s="12" t="s">
        <v>845</v>
      </c>
      <c r="H1795" s="12" t="s">
        <v>1087</v>
      </c>
      <c r="I1795" s="10">
        <v>55125</v>
      </c>
      <c r="J1795" s="11">
        <v>0.35</v>
      </c>
      <c r="K1795" s="13">
        <f t="shared" si="58"/>
        <v>157500</v>
      </c>
      <c r="L1795" s="4" t="s">
        <v>16</v>
      </c>
      <c r="M1795">
        <f>_xlfn.RANK.EQ(I1795,I$6:I4289,1)</f>
        <v>696</v>
      </c>
      <c r="N1795">
        <f>_xlfn.RANK.EQ(I1795,I$6:I4289,0)</f>
        <v>1789</v>
      </c>
    </row>
    <row r="1796" spans="2:14" ht="14.25" customHeight="1">
      <c r="B1796" s="4" t="s">
        <v>535</v>
      </c>
      <c r="C1796" s="4" t="s">
        <v>1011</v>
      </c>
      <c r="D1796" s="4" t="s">
        <v>1012</v>
      </c>
      <c r="E1796" s="13">
        <f t="shared" si="59"/>
        <v>500</v>
      </c>
      <c r="F1796" s="6">
        <v>450</v>
      </c>
      <c r="G1796" s="12" t="s">
        <v>849</v>
      </c>
      <c r="H1796" s="12" t="s">
        <v>1088</v>
      </c>
      <c r="I1796" s="10">
        <v>112500</v>
      </c>
      <c r="J1796" s="11">
        <v>0.5</v>
      </c>
      <c r="K1796" s="13">
        <f t="shared" si="58"/>
        <v>225000</v>
      </c>
      <c r="L1796" s="4" t="s">
        <v>16</v>
      </c>
      <c r="M1796">
        <f>_xlfn.RANK.EQ(I1796,I$6:I4290,1)</f>
        <v>1680</v>
      </c>
      <c r="N1796">
        <f>_xlfn.RANK.EQ(I1796,I$6:I4290,0)</f>
        <v>806</v>
      </c>
    </row>
    <row r="1797" spans="2:14" ht="14.25" customHeight="1">
      <c r="B1797" s="4" t="s">
        <v>535</v>
      </c>
      <c r="C1797" s="4" t="s">
        <v>1011</v>
      </c>
      <c r="D1797" s="4" t="s">
        <v>1012</v>
      </c>
      <c r="E1797" s="13">
        <f t="shared" si="59"/>
        <v>250</v>
      </c>
      <c r="F1797" s="6">
        <v>675</v>
      </c>
      <c r="G1797" s="12" t="s">
        <v>750</v>
      </c>
      <c r="H1797" s="12" t="s">
        <v>1086</v>
      </c>
      <c r="I1797" s="10">
        <v>67500</v>
      </c>
      <c r="J1797" s="11">
        <v>0.4</v>
      </c>
      <c r="K1797" s="13">
        <f t="shared" si="58"/>
        <v>168750</v>
      </c>
      <c r="L1797" s="4" t="s">
        <v>16</v>
      </c>
      <c r="M1797">
        <f>_xlfn.RANK.EQ(I1797,I$6:I4291,1)</f>
        <v>950</v>
      </c>
      <c r="N1797">
        <f>_xlfn.RANK.EQ(I1797,I$6:I4291,0)</f>
        <v>1535</v>
      </c>
    </row>
    <row r="1798" spans="2:14" ht="14.25" customHeight="1">
      <c r="B1798" s="4" t="s">
        <v>535</v>
      </c>
      <c r="C1798" s="4" t="s">
        <v>1011</v>
      </c>
      <c r="D1798" s="4" t="s">
        <v>1012</v>
      </c>
      <c r="E1798" s="13">
        <f t="shared" si="59"/>
        <v>250.00000000000003</v>
      </c>
      <c r="F1798" s="6">
        <v>475</v>
      </c>
      <c r="G1798" s="12" t="s">
        <v>717</v>
      </c>
      <c r="H1798" s="12" t="s">
        <v>1087</v>
      </c>
      <c r="I1798" s="10">
        <v>41562.5</v>
      </c>
      <c r="J1798" s="11">
        <v>0.35</v>
      </c>
      <c r="K1798" s="13">
        <f t="shared" si="58"/>
        <v>118750.00000000001</v>
      </c>
      <c r="L1798" s="4" t="s">
        <v>16</v>
      </c>
      <c r="M1798">
        <f>_xlfn.RANK.EQ(I1798,I$6:I4292,1)</f>
        <v>439</v>
      </c>
      <c r="N1798">
        <f>_xlfn.RANK.EQ(I1798,I$6:I4292,0)</f>
        <v>2054</v>
      </c>
    </row>
    <row r="1799" spans="2:14" ht="14.25" customHeight="1">
      <c r="B1799" s="4" t="s">
        <v>535</v>
      </c>
      <c r="C1799" s="4" t="s">
        <v>1011</v>
      </c>
      <c r="D1799" s="4" t="s">
        <v>1012</v>
      </c>
      <c r="E1799" s="13">
        <f t="shared" si="59"/>
        <v>150</v>
      </c>
      <c r="F1799" s="6">
        <v>475</v>
      </c>
      <c r="G1799" s="12" t="s">
        <v>148</v>
      </c>
      <c r="H1799" s="12" t="s">
        <v>1087</v>
      </c>
      <c r="I1799" s="10">
        <v>24937.5</v>
      </c>
      <c r="J1799" s="11">
        <v>0.35</v>
      </c>
      <c r="K1799" s="13">
        <f t="shared" ref="K1799:K1862" si="60">I1799/J1799</f>
        <v>71250</v>
      </c>
      <c r="L1799" s="4" t="s">
        <v>16</v>
      </c>
      <c r="M1799">
        <f>_xlfn.RANK.EQ(I1799,I$6:I4293,1)</f>
        <v>171</v>
      </c>
      <c r="N1799">
        <f>_xlfn.RANK.EQ(I1799,I$6:I4293,0)</f>
        <v>2325</v>
      </c>
    </row>
    <row r="1800" spans="2:14" ht="14.25" customHeight="1">
      <c r="B1800" s="4" t="s">
        <v>535</v>
      </c>
      <c r="C1800" s="4" t="s">
        <v>1011</v>
      </c>
      <c r="D1800" s="4" t="s">
        <v>1012</v>
      </c>
      <c r="E1800" s="13">
        <f t="shared" ref="E1800:E1863" si="61">K1800/F1800</f>
        <v>200</v>
      </c>
      <c r="F1800" s="6">
        <v>325</v>
      </c>
      <c r="G1800" s="12" t="s">
        <v>380</v>
      </c>
      <c r="H1800" s="12" t="s">
        <v>1087</v>
      </c>
      <c r="I1800" s="10">
        <v>26000</v>
      </c>
      <c r="J1800" s="11">
        <v>0.4</v>
      </c>
      <c r="K1800" s="13">
        <f t="shared" si="60"/>
        <v>65000</v>
      </c>
      <c r="L1800" s="4" t="s">
        <v>16</v>
      </c>
      <c r="M1800">
        <f>_xlfn.RANK.EQ(I1800,I$6:I4294,1)</f>
        <v>184</v>
      </c>
      <c r="N1800">
        <f>_xlfn.RANK.EQ(I1800,I$6:I4294,0)</f>
        <v>2312</v>
      </c>
    </row>
    <row r="1801" spans="2:14" ht="14.25" customHeight="1">
      <c r="B1801" s="4" t="s">
        <v>535</v>
      </c>
      <c r="C1801" s="4" t="s">
        <v>1011</v>
      </c>
      <c r="D1801" s="4" t="s">
        <v>1012</v>
      </c>
      <c r="E1801" s="13">
        <f t="shared" si="61"/>
        <v>350</v>
      </c>
      <c r="F1801" s="6">
        <v>375</v>
      </c>
      <c r="G1801" s="12" t="s">
        <v>612</v>
      </c>
      <c r="H1801" s="12" t="s">
        <v>1087</v>
      </c>
      <c r="I1801" s="10">
        <v>45937.5</v>
      </c>
      <c r="J1801" s="11">
        <v>0.35</v>
      </c>
      <c r="K1801" s="13">
        <f t="shared" si="60"/>
        <v>131250</v>
      </c>
      <c r="L1801" s="4" t="s">
        <v>16</v>
      </c>
      <c r="M1801">
        <f>_xlfn.RANK.EQ(I1801,I$6:I4295,1)</f>
        <v>530</v>
      </c>
      <c r="N1801">
        <f>_xlfn.RANK.EQ(I1801,I$6:I4295,0)</f>
        <v>1962</v>
      </c>
    </row>
    <row r="1802" spans="2:14" ht="14.25" customHeight="1">
      <c r="B1802" s="4" t="s">
        <v>535</v>
      </c>
      <c r="C1802" s="4" t="s">
        <v>1011</v>
      </c>
      <c r="D1802" s="4" t="s">
        <v>1012</v>
      </c>
      <c r="E1802" s="13">
        <f t="shared" si="61"/>
        <v>250</v>
      </c>
      <c r="F1802" s="6">
        <v>475</v>
      </c>
      <c r="G1802" s="12" t="s">
        <v>209</v>
      </c>
      <c r="H1802" s="12" t="s">
        <v>1087</v>
      </c>
      <c r="I1802" s="10">
        <v>59375</v>
      </c>
      <c r="J1802" s="11">
        <v>0.5</v>
      </c>
      <c r="K1802" s="13">
        <f t="shared" si="60"/>
        <v>118750</v>
      </c>
      <c r="L1802" s="4" t="s">
        <v>16</v>
      </c>
      <c r="M1802">
        <f>_xlfn.RANK.EQ(I1802,I$6:I4296,1)</f>
        <v>792</v>
      </c>
      <c r="N1802">
        <f>_xlfn.RANK.EQ(I1802,I$6:I4296,0)</f>
        <v>1704</v>
      </c>
    </row>
    <row r="1803" spans="2:14" ht="14.25" customHeight="1">
      <c r="B1803" s="4" t="s">
        <v>535</v>
      </c>
      <c r="C1803" s="4" t="s">
        <v>1011</v>
      </c>
      <c r="D1803" s="4" t="s">
        <v>1012</v>
      </c>
      <c r="E1803" s="13">
        <f t="shared" si="61"/>
        <v>250</v>
      </c>
      <c r="F1803" s="6">
        <v>725</v>
      </c>
      <c r="G1803" s="12" t="s">
        <v>642</v>
      </c>
      <c r="H1803" s="12" t="s">
        <v>1086</v>
      </c>
      <c r="I1803" s="10">
        <v>72500</v>
      </c>
      <c r="J1803" s="11">
        <v>0.4</v>
      </c>
      <c r="K1803" s="13">
        <f t="shared" si="60"/>
        <v>181250</v>
      </c>
      <c r="L1803" s="4" t="s">
        <v>16</v>
      </c>
      <c r="M1803">
        <f>_xlfn.RANK.EQ(I1803,I$6:I4297,1)</f>
        <v>1047</v>
      </c>
      <c r="N1803">
        <f>_xlfn.RANK.EQ(I1803,I$6:I4297,0)</f>
        <v>1446</v>
      </c>
    </row>
    <row r="1804" spans="2:14" ht="14.25" customHeight="1">
      <c r="B1804" s="4" t="s">
        <v>535</v>
      </c>
      <c r="C1804" s="4" t="s">
        <v>1011</v>
      </c>
      <c r="D1804" s="4" t="s">
        <v>1012</v>
      </c>
      <c r="E1804" s="13">
        <f t="shared" si="61"/>
        <v>250</v>
      </c>
      <c r="F1804" s="6">
        <v>375</v>
      </c>
      <c r="G1804" s="12" t="s">
        <v>141</v>
      </c>
      <c r="H1804" s="12" t="s">
        <v>1086</v>
      </c>
      <c r="I1804" s="10">
        <v>32812.5</v>
      </c>
      <c r="J1804" s="11">
        <v>0.35</v>
      </c>
      <c r="K1804" s="13">
        <f t="shared" si="60"/>
        <v>93750</v>
      </c>
      <c r="L1804" s="4" t="s">
        <v>16</v>
      </c>
      <c r="M1804">
        <f>_xlfn.RANK.EQ(I1804,I$6:I4298,1)</f>
        <v>300</v>
      </c>
      <c r="N1804">
        <f>_xlfn.RANK.EQ(I1804,I$6:I4298,0)</f>
        <v>2193</v>
      </c>
    </row>
    <row r="1805" spans="2:14" ht="14.25" customHeight="1">
      <c r="B1805" s="4" t="s">
        <v>535</v>
      </c>
      <c r="C1805" s="4" t="s">
        <v>1011</v>
      </c>
      <c r="D1805" s="4" t="s">
        <v>1012</v>
      </c>
      <c r="E1805" s="13">
        <f t="shared" si="61"/>
        <v>150.00000000000003</v>
      </c>
      <c r="F1805" s="6">
        <v>425</v>
      </c>
      <c r="G1805" s="12" t="s">
        <v>248</v>
      </c>
      <c r="H1805" s="12" t="s">
        <v>1087</v>
      </c>
      <c r="I1805" s="10">
        <v>22312.5</v>
      </c>
      <c r="J1805" s="11">
        <v>0.35</v>
      </c>
      <c r="K1805" s="13">
        <f t="shared" si="60"/>
        <v>63750.000000000007</v>
      </c>
      <c r="L1805" s="4" t="s">
        <v>16</v>
      </c>
      <c r="M1805">
        <f>_xlfn.RANK.EQ(I1805,I$6:I4299,1)</f>
        <v>133</v>
      </c>
      <c r="N1805">
        <f>_xlfn.RANK.EQ(I1805,I$6:I4299,0)</f>
        <v>2363</v>
      </c>
    </row>
    <row r="1806" spans="2:14" ht="14.25" customHeight="1">
      <c r="B1806" s="4" t="s">
        <v>283</v>
      </c>
      <c r="C1806" s="4" t="s">
        <v>1013</v>
      </c>
      <c r="D1806" s="4" t="s">
        <v>1014</v>
      </c>
      <c r="E1806" s="13">
        <f t="shared" si="61"/>
        <v>200</v>
      </c>
      <c r="F1806" s="6">
        <v>300</v>
      </c>
      <c r="G1806" s="12" t="s">
        <v>859</v>
      </c>
      <c r="H1806" s="12" t="s">
        <v>1086</v>
      </c>
      <c r="I1806" s="10">
        <v>24000</v>
      </c>
      <c r="J1806" s="11">
        <v>0.4</v>
      </c>
      <c r="K1806" s="13">
        <f t="shared" si="60"/>
        <v>60000</v>
      </c>
      <c r="L1806" s="4" t="s">
        <v>16</v>
      </c>
      <c r="M1806">
        <f>_xlfn.RANK.EQ(I1806,I$6:I4300,1)</f>
        <v>146</v>
      </c>
      <c r="N1806">
        <f>_xlfn.RANK.EQ(I1806,I$6:I4300,0)</f>
        <v>2343</v>
      </c>
    </row>
    <row r="1807" spans="2:14" ht="14.25" customHeight="1">
      <c r="B1807" s="4" t="s">
        <v>283</v>
      </c>
      <c r="C1807" s="4" t="s">
        <v>1013</v>
      </c>
      <c r="D1807" s="4" t="s">
        <v>1014</v>
      </c>
      <c r="E1807" s="13">
        <f t="shared" si="61"/>
        <v>350</v>
      </c>
      <c r="F1807" s="6">
        <v>375</v>
      </c>
      <c r="G1807" s="12" t="s">
        <v>515</v>
      </c>
      <c r="H1807" s="12" t="s">
        <v>1087</v>
      </c>
      <c r="I1807" s="10">
        <v>45937.5</v>
      </c>
      <c r="J1807" s="11">
        <v>0.35</v>
      </c>
      <c r="K1807" s="13">
        <f t="shared" si="60"/>
        <v>131250</v>
      </c>
      <c r="L1807" s="4" t="s">
        <v>16</v>
      </c>
      <c r="M1807">
        <f>_xlfn.RANK.EQ(I1807,I$6:I4301,1)</f>
        <v>530</v>
      </c>
      <c r="N1807">
        <f>_xlfn.RANK.EQ(I1807,I$6:I4301,0)</f>
        <v>1962</v>
      </c>
    </row>
    <row r="1808" spans="2:14" ht="14.25" customHeight="1">
      <c r="B1808" s="4" t="s">
        <v>283</v>
      </c>
      <c r="C1808" s="4" t="s">
        <v>1013</v>
      </c>
      <c r="D1808" s="4" t="s">
        <v>1014</v>
      </c>
      <c r="E1808" s="13">
        <f t="shared" si="61"/>
        <v>250</v>
      </c>
      <c r="F1808" s="6">
        <v>450</v>
      </c>
      <c r="G1808" s="12" t="s">
        <v>81</v>
      </c>
      <c r="H1808" s="12" t="s">
        <v>1088</v>
      </c>
      <c r="I1808" s="10">
        <v>56250</v>
      </c>
      <c r="J1808" s="11">
        <v>0.5</v>
      </c>
      <c r="K1808" s="13">
        <f t="shared" si="60"/>
        <v>112500</v>
      </c>
      <c r="L1808" s="4" t="s">
        <v>16</v>
      </c>
      <c r="M1808">
        <f>_xlfn.RANK.EQ(I1808,I$6:I4302,1)</f>
        <v>718</v>
      </c>
      <c r="N1808">
        <f>_xlfn.RANK.EQ(I1808,I$6:I4302,0)</f>
        <v>1761</v>
      </c>
    </row>
    <row r="1809" spans="2:14" ht="14.25" customHeight="1">
      <c r="B1809" s="4" t="s">
        <v>283</v>
      </c>
      <c r="C1809" s="4" t="s">
        <v>1013</v>
      </c>
      <c r="D1809" s="4" t="s">
        <v>1014</v>
      </c>
      <c r="E1809" s="13">
        <f t="shared" si="61"/>
        <v>300</v>
      </c>
      <c r="F1809" s="6">
        <v>670</v>
      </c>
      <c r="G1809" s="12" t="s">
        <v>862</v>
      </c>
      <c r="H1809" s="12" t="s">
        <v>1086</v>
      </c>
      <c r="I1809" s="10">
        <v>80400</v>
      </c>
      <c r="J1809" s="11">
        <v>0.4</v>
      </c>
      <c r="K1809" s="13">
        <f t="shared" si="60"/>
        <v>201000</v>
      </c>
      <c r="L1809" s="4" t="s">
        <v>16</v>
      </c>
      <c r="M1809">
        <f>_xlfn.RANK.EQ(I1809,I$6:I4303,1)</f>
        <v>1198</v>
      </c>
      <c r="N1809">
        <f>_xlfn.RANK.EQ(I1809,I$6:I4303,0)</f>
        <v>1298</v>
      </c>
    </row>
    <row r="1810" spans="2:14" ht="14.25" customHeight="1">
      <c r="B1810" s="4" t="s">
        <v>283</v>
      </c>
      <c r="C1810" s="4" t="s">
        <v>1013</v>
      </c>
      <c r="D1810" s="4" t="s">
        <v>1014</v>
      </c>
      <c r="E1810" s="13">
        <f t="shared" si="61"/>
        <v>300</v>
      </c>
      <c r="F1810" s="6">
        <v>350</v>
      </c>
      <c r="G1810" s="12" t="s">
        <v>646</v>
      </c>
      <c r="H1810" s="12" t="s">
        <v>1087</v>
      </c>
      <c r="I1810" s="10">
        <v>36750</v>
      </c>
      <c r="J1810" s="11">
        <v>0.35</v>
      </c>
      <c r="K1810" s="13">
        <f t="shared" si="60"/>
        <v>105000</v>
      </c>
      <c r="L1810" s="4" t="s">
        <v>16</v>
      </c>
      <c r="M1810">
        <f>_xlfn.RANK.EQ(I1810,I$6:I4304,1)</f>
        <v>365</v>
      </c>
      <c r="N1810">
        <f>_xlfn.RANK.EQ(I1810,I$6:I4304,0)</f>
        <v>2124</v>
      </c>
    </row>
    <row r="1811" spans="2:14" ht="14.25" customHeight="1">
      <c r="B1811" s="4" t="s">
        <v>283</v>
      </c>
      <c r="C1811" s="4" t="s">
        <v>1013</v>
      </c>
      <c r="D1811" s="4" t="s">
        <v>1014</v>
      </c>
      <c r="E1811" s="13">
        <f t="shared" si="61"/>
        <v>200</v>
      </c>
      <c r="F1811" s="6">
        <v>400</v>
      </c>
      <c r="G1811" s="12" t="s">
        <v>459</v>
      </c>
      <c r="H1811" s="12" t="s">
        <v>1087</v>
      </c>
      <c r="I1811" s="10">
        <v>28000</v>
      </c>
      <c r="J1811" s="11">
        <v>0.35</v>
      </c>
      <c r="K1811" s="13">
        <f t="shared" si="60"/>
        <v>80000</v>
      </c>
      <c r="L1811" s="4" t="s">
        <v>16</v>
      </c>
      <c r="M1811">
        <f>_xlfn.RANK.EQ(I1811,I$6:I4305,1)</f>
        <v>217</v>
      </c>
      <c r="N1811">
        <f>_xlfn.RANK.EQ(I1811,I$6:I4305,0)</f>
        <v>2266</v>
      </c>
    </row>
    <row r="1812" spans="2:14" ht="14.25" customHeight="1">
      <c r="B1812" s="4" t="s">
        <v>283</v>
      </c>
      <c r="C1812" s="4" t="s">
        <v>1013</v>
      </c>
      <c r="D1812" s="4" t="s">
        <v>1014</v>
      </c>
      <c r="E1812" s="13">
        <f t="shared" si="61"/>
        <v>250</v>
      </c>
      <c r="F1812" s="6">
        <v>250</v>
      </c>
      <c r="G1812" s="12" t="s">
        <v>346</v>
      </c>
      <c r="H1812" s="12" t="s">
        <v>1087</v>
      </c>
      <c r="I1812" s="10">
        <v>25000</v>
      </c>
      <c r="J1812" s="11">
        <v>0.4</v>
      </c>
      <c r="K1812" s="13">
        <f t="shared" si="60"/>
        <v>62500</v>
      </c>
      <c r="L1812" s="4" t="s">
        <v>16</v>
      </c>
      <c r="M1812">
        <f>_xlfn.RANK.EQ(I1812,I$6:I4306,1)</f>
        <v>172</v>
      </c>
      <c r="N1812">
        <f>_xlfn.RANK.EQ(I1812,I$6:I4306,0)</f>
        <v>2318</v>
      </c>
    </row>
    <row r="1813" spans="2:14" ht="14.25" customHeight="1">
      <c r="B1813" s="4" t="s">
        <v>283</v>
      </c>
      <c r="C1813" s="4" t="s">
        <v>1013</v>
      </c>
      <c r="D1813" s="4" t="s">
        <v>1014</v>
      </c>
      <c r="E1813" s="13">
        <f t="shared" si="61"/>
        <v>400.00000000000006</v>
      </c>
      <c r="F1813" s="6">
        <v>300</v>
      </c>
      <c r="G1813" s="12" t="s">
        <v>423</v>
      </c>
      <c r="H1813" s="12" t="s">
        <v>1087</v>
      </c>
      <c r="I1813" s="10">
        <v>42000</v>
      </c>
      <c r="J1813" s="11">
        <v>0.35</v>
      </c>
      <c r="K1813" s="13">
        <f t="shared" si="60"/>
        <v>120000.00000000001</v>
      </c>
      <c r="L1813" s="4" t="s">
        <v>16</v>
      </c>
      <c r="M1813">
        <f>_xlfn.RANK.EQ(I1813,I$6:I4307,1)</f>
        <v>443</v>
      </c>
      <c r="N1813">
        <f>_xlfn.RANK.EQ(I1813,I$6:I4307,0)</f>
        <v>2043</v>
      </c>
    </row>
    <row r="1814" spans="2:14" ht="14.25" customHeight="1">
      <c r="B1814" s="4" t="s">
        <v>283</v>
      </c>
      <c r="C1814" s="4" t="s">
        <v>1013</v>
      </c>
      <c r="D1814" s="4" t="s">
        <v>1014</v>
      </c>
      <c r="E1814" s="13">
        <f t="shared" si="61"/>
        <v>300</v>
      </c>
      <c r="F1814" s="6">
        <v>400</v>
      </c>
      <c r="G1814" s="12" t="s">
        <v>37</v>
      </c>
      <c r="H1814" s="12" t="s">
        <v>1086</v>
      </c>
      <c r="I1814" s="10">
        <v>60000</v>
      </c>
      <c r="J1814" s="11">
        <v>0.5</v>
      </c>
      <c r="K1814" s="13">
        <f t="shared" si="60"/>
        <v>120000</v>
      </c>
      <c r="L1814" s="4" t="s">
        <v>16</v>
      </c>
      <c r="M1814">
        <f>_xlfn.RANK.EQ(I1814,I$6:I4308,1)</f>
        <v>800</v>
      </c>
      <c r="N1814">
        <f>_xlfn.RANK.EQ(I1814,I$6:I4308,0)</f>
        <v>1678</v>
      </c>
    </row>
    <row r="1815" spans="2:14" ht="14.25" customHeight="1">
      <c r="B1815" s="4" t="s">
        <v>283</v>
      </c>
      <c r="C1815" s="4" t="s">
        <v>1013</v>
      </c>
      <c r="D1815" s="4" t="s">
        <v>1014</v>
      </c>
      <c r="E1815" s="13">
        <f t="shared" si="61"/>
        <v>300</v>
      </c>
      <c r="F1815" s="6">
        <v>625</v>
      </c>
      <c r="G1815" s="12" t="s">
        <v>865</v>
      </c>
      <c r="H1815" s="12" t="s">
        <v>1087</v>
      </c>
      <c r="I1815" s="10">
        <v>75000</v>
      </c>
      <c r="J1815" s="11">
        <v>0.4</v>
      </c>
      <c r="K1815" s="13">
        <f t="shared" si="60"/>
        <v>187500</v>
      </c>
      <c r="L1815" s="4" t="s">
        <v>16</v>
      </c>
      <c r="M1815">
        <f>_xlfn.RANK.EQ(I1815,I$6:I4309,1)</f>
        <v>1086</v>
      </c>
      <c r="N1815">
        <f>_xlfn.RANK.EQ(I1815,I$6:I4309,0)</f>
        <v>1392</v>
      </c>
    </row>
    <row r="1816" spans="2:14" ht="14.25" customHeight="1">
      <c r="B1816" s="4" t="s">
        <v>283</v>
      </c>
      <c r="C1816" s="4" t="s">
        <v>1013</v>
      </c>
      <c r="D1816" s="4" t="s">
        <v>1014</v>
      </c>
      <c r="E1816" s="13">
        <f t="shared" si="61"/>
        <v>250</v>
      </c>
      <c r="F1816" s="6">
        <v>325</v>
      </c>
      <c r="G1816" s="12" t="s">
        <v>143</v>
      </c>
      <c r="H1816" s="12" t="s">
        <v>1087</v>
      </c>
      <c r="I1816" s="10">
        <v>28437.5</v>
      </c>
      <c r="J1816" s="11">
        <v>0.35</v>
      </c>
      <c r="K1816" s="13">
        <f t="shared" si="60"/>
        <v>81250</v>
      </c>
      <c r="L1816" s="4" t="s">
        <v>16</v>
      </c>
      <c r="M1816">
        <f>_xlfn.RANK.EQ(I1816,I$6:I4310,1)</f>
        <v>232</v>
      </c>
      <c r="N1816">
        <f>_xlfn.RANK.EQ(I1816,I$6:I4310,0)</f>
        <v>2262</v>
      </c>
    </row>
    <row r="1817" spans="2:14" ht="14.25" customHeight="1">
      <c r="B1817" s="4" t="s">
        <v>283</v>
      </c>
      <c r="C1817" s="4" t="s">
        <v>1013</v>
      </c>
      <c r="D1817" s="4" t="s">
        <v>1014</v>
      </c>
      <c r="E1817" s="13">
        <f t="shared" si="61"/>
        <v>150</v>
      </c>
      <c r="F1817" s="6">
        <v>325</v>
      </c>
      <c r="G1817" s="12" t="s">
        <v>867</v>
      </c>
      <c r="H1817" s="12" t="s">
        <v>1087</v>
      </c>
      <c r="I1817" s="10">
        <v>17062.5</v>
      </c>
      <c r="J1817" s="11">
        <v>0.35</v>
      </c>
      <c r="K1817" s="13">
        <f t="shared" si="60"/>
        <v>48750</v>
      </c>
      <c r="L1817" s="4" t="s">
        <v>16</v>
      </c>
      <c r="M1817">
        <f>_xlfn.RANK.EQ(I1817,I$6:I4311,1)</f>
        <v>78</v>
      </c>
      <c r="N1817">
        <f>_xlfn.RANK.EQ(I1817,I$6:I4311,0)</f>
        <v>2418</v>
      </c>
    </row>
    <row r="1818" spans="2:14" ht="14.25" customHeight="1">
      <c r="B1818" s="4" t="s">
        <v>283</v>
      </c>
      <c r="C1818" s="4" t="s">
        <v>1013</v>
      </c>
      <c r="D1818" s="4" t="s">
        <v>1014</v>
      </c>
      <c r="E1818" s="13">
        <f t="shared" si="61"/>
        <v>200</v>
      </c>
      <c r="F1818" s="6">
        <v>250</v>
      </c>
      <c r="G1818" s="12" t="s">
        <v>869</v>
      </c>
      <c r="H1818" s="12" t="s">
        <v>1088</v>
      </c>
      <c r="I1818" s="10">
        <v>20000</v>
      </c>
      <c r="J1818" s="11">
        <v>0.4</v>
      </c>
      <c r="K1818" s="13">
        <f t="shared" si="60"/>
        <v>50000</v>
      </c>
      <c r="L1818" s="4" t="s">
        <v>16</v>
      </c>
      <c r="M1818">
        <f>_xlfn.RANK.EQ(I1818,I$6:I4312,1)</f>
        <v>101</v>
      </c>
      <c r="N1818">
        <f>_xlfn.RANK.EQ(I1818,I$6:I4312,0)</f>
        <v>2392</v>
      </c>
    </row>
    <row r="1819" spans="2:14" ht="14.25" customHeight="1">
      <c r="B1819" s="4" t="s">
        <v>283</v>
      </c>
      <c r="C1819" s="4" t="s">
        <v>1013</v>
      </c>
      <c r="D1819" s="4" t="s">
        <v>1014</v>
      </c>
      <c r="E1819" s="13">
        <f t="shared" si="61"/>
        <v>350</v>
      </c>
      <c r="F1819" s="6">
        <v>275</v>
      </c>
      <c r="G1819" s="12" t="s">
        <v>871</v>
      </c>
      <c r="H1819" s="12" t="s">
        <v>1087</v>
      </c>
      <c r="I1819" s="10">
        <v>33687.5</v>
      </c>
      <c r="J1819" s="11">
        <v>0.35</v>
      </c>
      <c r="K1819" s="13">
        <f t="shared" si="60"/>
        <v>96250</v>
      </c>
      <c r="L1819" s="4" t="s">
        <v>16</v>
      </c>
      <c r="M1819">
        <f>_xlfn.RANK.EQ(I1819,I$6:I4313,1)</f>
        <v>310</v>
      </c>
      <c r="N1819">
        <f>_xlfn.RANK.EQ(I1819,I$6:I4313,0)</f>
        <v>2182</v>
      </c>
    </row>
    <row r="1820" spans="2:14" ht="14.25" customHeight="1">
      <c r="B1820" s="4" t="s">
        <v>283</v>
      </c>
      <c r="C1820" s="4" t="s">
        <v>1013</v>
      </c>
      <c r="D1820" s="4" t="s">
        <v>1014</v>
      </c>
      <c r="E1820" s="13">
        <f t="shared" si="61"/>
        <v>250</v>
      </c>
      <c r="F1820" s="6">
        <v>400</v>
      </c>
      <c r="G1820" s="12" t="s">
        <v>521</v>
      </c>
      <c r="H1820" s="12" t="s">
        <v>1087</v>
      </c>
      <c r="I1820" s="10">
        <v>50000</v>
      </c>
      <c r="J1820" s="11">
        <v>0.5</v>
      </c>
      <c r="K1820" s="13">
        <f t="shared" si="60"/>
        <v>100000</v>
      </c>
      <c r="L1820" s="4" t="s">
        <v>16</v>
      </c>
      <c r="M1820">
        <f>_xlfn.RANK.EQ(I1820,I$6:I4314,1)</f>
        <v>604</v>
      </c>
      <c r="N1820">
        <f>_xlfn.RANK.EQ(I1820,I$6:I4314,0)</f>
        <v>1886</v>
      </c>
    </row>
    <row r="1821" spans="2:14" ht="14.25" customHeight="1">
      <c r="B1821" s="4" t="s">
        <v>283</v>
      </c>
      <c r="C1821" s="4" t="s">
        <v>1013</v>
      </c>
      <c r="D1821" s="4" t="s">
        <v>1014</v>
      </c>
      <c r="E1821" s="13">
        <f t="shared" si="61"/>
        <v>350</v>
      </c>
      <c r="F1821" s="6">
        <v>670</v>
      </c>
      <c r="G1821" s="12" t="s">
        <v>392</v>
      </c>
      <c r="H1821" s="12" t="s">
        <v>1087</v>
      </c>
      <c r="I1821" s="10">
        <v>93800</v>
      </c>
      <c r="J1821" s="11">
        <v>0.4</v>
      </c>
      <c r="K1821" s="13">
        <f t="shared" si="60"/>
        <v>234500</v>
      </c>
      <c r="L1821" s="4" t="s">
        <v>16</v>
      </c>
      <c r="M1821">
        <f>_xlfn.RANK.EQ(I1821,I$6:I4315,1)</f>
        <v>1455</v>
      </c>
      <c r="N1821">
        <f>_xlfn.RANK.EQ(I1821,I$6:I4315,0)</f>
        <v>1041</v>
      </c>
    </row>
    <row r="1822" spans="2:14" ht="14.25" customHeight="1">
      <c r="B1822" s="4" t="s">
        <v>283</v>
      </c>
      <c r="C1822" s="4" t="s">
        <v>1013</v>
      </c>
      <c r="D1822" s="4" t="s">
        <v>1014</v>
      </c>
      <c r="E1822" s="13">
        <f t="shared" si="61"/>
        <v>300</v>
      </c>
      <c r="F1822" s="6">
        <v>375</v>
      </c>
      <c r="G1822" s="12" t="s">
        <v>774</v>
      </c>
      <c r="H1822" s="12" t="s">
        <v>1087</v>
      </c>
      <c r="I1822" s="10">
        <v>39375</v>
      </c>
      <c r="J1822" s="11">
        <v>0.35</v>
      </c>
      <c r="K1822" s="13">
        <f t="shared" si="60"/>
        <v>112500</v>
      </c>
      <c r="L1822" s="4" t="s">
        <v>16</v>
      </c>
      <c r="M1822">
        <f>_xlfn.RANK.EQ(I1822,I$6:I4316,1)</f>
        <v>395</v>
      </c>
      <c r="N1822">
        <f>_xlfn.RANK.EQ(I1822,I$6:I4316,0)</f>
        <v>2089</v>
      </c>
    </row>
    <row r="1823" spans="2:14" ht="14.25" customHeight="1">
      <c r="B1823" s="4" t="s">
        <v>283</v>
      </c>
      <c r="C1823" s="4" t="s">
        <v>1013</v>
      </c>
      <c r="D1823" s="4" t="s">
        <v>1014</v>
      </c>
      <c r="E1823" s="13">
        <f t="shared" si="61"/>
        <v>250</v>
      </c>
      <c r="F1823" s="6">
        <v>350</v>
      </c>
      <c r="G1823" s="12" t="s">
        <v>529</v>
      </c>
      <c r="H1823" s="12" t="s">
        <v>1087</v>
      </c>
      <c r="I1823" s="10">
        <v>30625</v>
      </c>
      <c r="J1823" s="11">
        <v>0.35</v>
      </c>
      <c r="K1823" s="13">
        <f t="shared" si="60"/>
        <v>87500</v>
      </c>
      <c r="L1823" s="4" t="s">
        <v>16</v>
      </c>
      <c r="M1823">
        <f>_xlfn.RANK.EQ(I1823,I$6:I4317,1)</f>
        <v>259</v>
      </c>
      <c r="N1823">
        <f>_xlfn.RANK.EQ(I1823,I$6:I4317,0)</f>
        <v>2230</v>
      </c>
    </row>
    <row r="1824" spans="2:14" ht="14.25" customHeight="1">
      <c r="B1824" s="4" t="s">
        <v>283</v>
      </c>
      <c r="C1824" s="4" t="s">
        <v>1013</v>
      </c>
      <c r="D1824" s="4" t="s">
        <v>1014</v>
      </c>
      <c r="E1824" s="13">
        <f t="shared" si="61"/>
        <v>250</v>
      </c>
      <c r="F1824" s="6">
        <v>275</v>
      </c>
      <c r="G1824" s="12" t="s">
        <v>55</v>
      </c>
      <c r="H1824" s="12" t="s">
        <v>1087</v>
      </c>
      <c r="I1824" s="10">
        <v>27500</v>
      </c>
      <c r="J1824" s="11">
        <v>0.4</v>
      </c>
      <c r="K1824" s="13">
        <f t="shared" si="60"/>
        <v>68750</v>
      </c>
      <c r="L1824" s="4" t="s">
        <v>16</v>
      </c>
      <c r="M1824">
        <f>_xlfn.RANK.EQ(I1824,I$6:I4318,1)</f>
        <v>202</v>
      </c>
      <c r="N1824">
        <f>_xlfn.RANK.EQ(I1824,I$6:I4318,0)</f>
        <v>2289</v>
      </c>
    </row>
    <row r="1825" spans="2:14" ht="14.25" customHeight="1">
      <c r="B1825" s="4" t="s">
        <v>283</v>
      </c>
      <c r="C1825" s="4" t="s">
        <v>1013</v>
      </c>
      <c r="D1825" s="4" t="s">
        <v>1014</v>
      </c>
      <c r="E1825" s="13">
        <f t="shared" si="61"/>
        <v>400.00000000000006</v>
      </c>
      <c r="F1825" s="6">
        <v>300</v>
      </c>
      <c r="G1825" s="12" t="s">
        <v>875</v>
      </c>
      <c r="H1825" s="12" t="s">
        <v>1087</v>
      </c>
      <c r="I1825" s="10">
        <v>42000</v>
      </c>
      <c r="J1825" s="11">
        <v>0.35</v>
      </c>
      <c r="K1825" s="13">
        <f t="shared" si="60"/>
        <v>120000.00000000001</v>
      </c>
      <c r="L1825" s="4" t="s">
        <v>16</v>
      </c>
      <c r="M1825">
        <f>_xlfn.RANK.EQ(I1825,I$6:I4319,1)</f>
        <v>443</v>
      </c>
      <c r="N1825">
        <f>_xlfn.RANK.EQ(I1825,I$6:I4319,0)</f>
        <v>2043</v>
      </c>
    </row>
    <row r="1826" spans="2:14" ht="14.25" customHeight="1">
      <c r="B1826" s="4" t="s">
        <v>283</v>
      </c>
      <c r="C1826" s="4" t="s">
        <v>1013</v>
      </c>
      <c r="D1826" s="4" t="s">
        <v>1014</v>
      </c>
      <c r="E1826" s="13">
        <f t="shared" si="61"/>
        <v>450</v>
      </c>
      <c r="F1826" s="6">
        <v>400</v>
      </c>
      <c r="G1826" s="12" t="s">
        <v>877</v>
      </c>
      <c r="H1826" s="12" t="s">
        <v>1089</v>
      </c>
      <c r="I1826" s="10">
        <v>90000</v>
      </c>
      <c r="J1826" s="11">
        <v>0.5</v>
      </c>
      <c r="K1826" s="13">
        <f t="shared" si="60"/>
        <v>180000</v>
      </c>
      <c r="L1826" s="4" t="s">
        <v>16</v>
      </c>
      <c r="M1826">
        <f>_xlfn.RANK.EQ(I1826,I$6:I4320,1)</f>
        <v>1375</v>
      </c>
      <c r="N1826">
        <f>_xlfn.RANK.EQ(I1826,I$6:I4320,0)</f>
        <v>1101</v>
      </c>
    </row>
    <row r="1827" spans="2:14" ht="14.25" customHeight="1">
      <c r="B1827" s="4" t="s">
        <v>283</v>
      </c>
      <c r="C1827" s="4" t="s">
        <v>1013</v>
      </c>
      <c r="D1827" s="4" t="s">
        <v>1014</v>
      </c>
      <c r="E1827" s="13">
        <f t="shared" si="61"/>
        <v>300</v>
      </c>
      <c r="F1827" s="6">
        <v>650</v>
      </c>
      <c r="G1827" s="12" t="s">
        <v>551</v>
      </c>
      <c r="H1827" s="12" t="s">
        <v>1087</v>
      </c>
      <c r="I1827" s="10">
        <v>78000</v>
      </c>
      <c r="J1827" s="11">
        <v>0.4</v>
      </c>
      <c r="K1827" s="13">
        <f t="shared" si="60"/>
        <v>195000</v>
      </c>
      <c r="L1827" s="4" t="s">
        <v>16</v>
      </c>
      <c r="M1827">
        <f>_xlfn.RANK.EQ(I1827,I$6:I4321,1)</f>
        <v>1140</v>
      </c>
      <c r="N1827">
        <f>_xlfn.RANK.EQ(I1827,I$6:I4321,0)</f>
        <v>1346</v>
      </c>
    </row>
    <row r="1828" spans="2:14" ht="14.25" customHeight="1">
      <c r="B1828" s="4" t="s">
        <v>283</v>
      </c>
      <c r="C1828" s="4" t="s">
        <v>1013</v>
      </c>
      <c r="D1828" s="4" t="s">
        <v>1014</v>
      </c>
      <c r="E1828" s="13">
        <f t="shared" si="61"/>
        <v>250</v>
      </c>
      <c r="F1828" s="6">
        <v>400</v>
      </c>
      <c r="G1828" s="12" t="s">
        <v>268</v>
      </c>
      <c r="H1828" s="12" t="s">
        <v>1086</v>
      </c>
      <c r="I1828" s="10">
        <v>35000</v>
      </c>
      <c r="J1828" s="11">
        <v>0.35</v>
      </c>
      <c r="K1828" s="13">
        <f t="shared" si="60"/>
        <v>100000</v>
      </c>
      <c r="L1828" s="4" t="s">
        <v>16</v>
      </c>
      <c r="M1828">
        <f>_xlfn.RANK.EQ(I1828,I$6:I4322,1)</f>
        <v>334</v>
      </c>
      <c r="N1828">
        <f>_xlfn.RANK.EQ(I1828,I$6:I4322,0)</f>
        <v>2147</v>
      </c>
    </row>
    <row r="1829" spans="2:14" ht="14.25" customHeight="1">
      <c r="B1829" s="4" t="s">
        <v>283</v>
      </c>
      <c r="C1829" s="4" t="s">
        <v>1013</v>
      </c>
      <c r="D1829" s="4" t="s">
        <v>1014</v>
      </c>
      <c r="E1829" s="13">
        <f t="shared" si="61"/>
        <v>200</v>
      </c>
      <c r="F1829" s="6">
        <v>425</v>
      </c>
      <c r="G1829" s="12" t="s">
        <v>880</v>
      </c>
      <c r="H1829" s="12" t="s">
        <v>1086</v>
      </c>
      <c r="I1829" s="10">
        <v>29750</v>
      </c>
      <c r="J1829" s="11">
        <v>0.35</v>
      </c>
      <c r="K1829" s="13">
        <f t="shared" si="60"/>
        <v>85000</v>
      </c>
      <c r="L1829" s="4" t="s">
        <v>16</v>
      </c>
      <c r="M1829">
        <f>_xlfn.RANK.EQ(I1829,I$6:I4323,1)</f>
        <v>244</v>
      </c>
      <c r="N1829">
        <f>_xlfn.RANK.EQ(I1829,I$6:I4323,0)</f>
        <v>2251</v>
      </c>
    </row>
    <row r="1830" spans="2:14" ht="14.25" customHeight="1">
      <c r="B1830" s="4" t="s">
        <v>283</v>
      </c>
      <c r="C1830" s="4" t="s">
        <v>1013</v>
      </c>
      <c r="D1830" s="4" t="s">
        <v>1014</v>
      </c>
      <c r="E1830" s="13">
        <f t="shared" si="61"/>
        <v>200</v>
      </c>
      <c r="F1830" s="6">
        <v>400</v>
      </c>
      <c r="G1830" s="12" t="s">
        <v>823</v>
      </c>
      <c r="H1830" s="12" t="s">
        <v>1090</v>
      </c>
      <c r="I1830" s="10">
        <v>32000</v>
      </c>
      <c r="J1830" s="11">
        <v>0.4</v>
      </c>
      <c r="K1830" s="13">
        <f t="shared" si="60"/>
        <v>80000</v>
      </c>
      <c r="L1830" s="4" t="s">
        <v>16</v>
      </c>
      <c r="M1830">
        <f>_xlfn.RANK.EQ(I1830,I$6:I4324,1)</f>
        <v>288</v>
      </c>
      <c r="N1830">
        <f>_xlfn.RANK.EQ(I1830,I$6:I4324,0)</f>
        <v>2206</v>
      </c>
    </row>
    <row r="1831" spans="2:14" ht="14.25" customHeight="1">
      <c r="B1831" s="4" t="s">
        <v>283</v>
      </c>
      <c r="C1831" s="4" t="s">
        <v>1013</v>
      </c>
      <c r="D1831" s="4" t="s">
        <v>1014</v>
      </c>
      <c r="E1831" s="13">
        <f t="shared" si="61"/>
        <v>350</v>
      </c>
      <c r="F1831" s="6">
        <v>400</v>
      </c>
      <c r="G1831" s="12" t="s">
        <v>571</v>
      </c>
      <c r="H1831" s="12" t="s">
        <v>1087</v>
      </c>
      <c r="I1831" s="10">
        <v>49000</v>
      </c>
      <c r="J1831" s="11">
        <v>0.35</v>
      </c>
      <c r="K1831" s="13">
        <f t="shared" si="60"/>
        <v>140000</v>
      </c>
      <c r="L1831" s="4" t="s">
        <v>16</v>
      </c>
      <c r="M1831">
        <f>_xlfn.RANK.EQ(I1831,I$6:I4325,1)</f>
        <v>572</v>
      </c>
      <c r="N1831">
        <f>_xlfn.RANK.EQ(I1831,I$6:I4325,0)</f>
        <v>1902</v>
      </c>
    </row>
    <row r="1832" spans="2:14" ht="14.25" customHeight="1">
      <c r="B1832" s="4" t="s">
        <v>283</v>
      </c>
      <c r="C1832" s="4" t="s">
        <v>1013</v>
      </c>
      <c r="D1832" s="4" t="s">
        <v>1014</v>
      </c>
      <c r="E1832" s="13">
        <f t="shared" si="61"/>
        <v>400</v>
      </c>
      <c r="F1832" s="6">
        <v>575</v>
      </c>
      <c r="G1832" s="12" t="s">
        <v>699</v>
      </c>
      <c r="H1832" s="12" t="s">
        <v>1087</v>
      </c>
      <c r="I1832" s="10">
        <v>115000</v>
      </c>
      <c r="J1832" s="11">
        <v>0.5</v>
      </c>
      <c r="K1832" s="13">
        <f t="shared" si="60"/>
        <v>230000</v>
      </c>
      <c r="L1832" s="4" t="s">
        <v>16</v>
      </c>
      <c r="M1832">
        <f>_xlfn.RANK.EQ(I1832,I$6:I4326,1)</f>
        <v>1711</v>
      </c>
      <c r="N1832">
        <f>_xlfn.RANK.EQ(I1832,I$6:I4326,0)</f>
        <v>780</v>
      </c>
    </row>
    <row r="1833" spans="2:14" ht="14.25" customHeight="1">
      <c r="B1833" s="4" t="s">
        <v>283</v>
      </c>
      <c r="C1833" s="4" t="s">
        <v>1013</v>
      </c>
      <c r="D1833" s="4" t="s">
        <v>1014</v>
      </c>
      <c r="E1833" s="13">
        <f t="shared" si="61"/>
        <v>350</v>
      </c>
      <c r="F1833" s="6">
        <v>800</v>
      </c>
      <c r="G1833" s="12" t="s">
        <v>815</v>
      </c>
      <c r="H1833" s="12" t="s">
        <v>1086</v>
      </c>
      <c r="I1833" s="10">
        <v>112000</v>
      </c>
      <c r="J1833" s="11">
        <v>0.4</v>
      </c>
      <c r="K1833" s="13">
        <f t="shared" si="60"/>
        <v>280000</v>
      </c>
      <c r="L1833" s="4" t="s">
        <v>16</v>
      </c>
      <c r="M1833">
        <f>_xlfn.RANK.EQ(I1833,I$6:I4327,1)</f>
        <v>1675</v>
      </c>
      <c r="N1833">
        <f>_xlfn.RANK.EQ(I1833,I$6:I4327,0)</f>
        <v>817</v>
      </c>
    </row>
    <row r="1834" spans="2:14" ht="14.25" customHeight="1">
      <c r="B1834" s="4" t="s">
        <v>283</v>
      </c>
      <c r="C1834" s="4" t="s">
        <v>1013</v>
      </c>
      <c r="D1834" s="4" t="s">
        <v>1014</v>
      </c>
      <c r="E1834" s="13">
        <f t="shared" si="61"/>
        <v>300</v>
      </c>
      <c r="F1834" s="6">
        <v>550</v>
      </c>
      <c r="G1834" s="12" t="s">
        <v>884</v>
      </c>
      <c r="H1834" s="12" t="s">
        <v>1086</v>
      </c>
      <c r="I1834" s="10">
        <v>57750</v>
      </c>
      <c r="J1834" s="11">
        <v>0.35</v>
      </c>
      <c r="K1834" s="13">
        <f t="shared" si="60"/>
        <v>165000</v>
      </c>
      <c r="L1834" s="4" t="s">
        <v>16</v>
      </c>
      <c r="M1834">
        <f>_xlfn.RANK.EQ(I1834,I$6:I4328,1)</f>
        <v>754</v>
      </c>
      <c r="N1834">
        <f>_xlfn.RANK.EQ(I1834,I$6:I4328,0)</f>
        <v>1729</v>
      </c>
    </row>
    <row r="1835" spans="2:14" ht="14.25" customHeight="1">
      <c r="B1835" s="4" t="s">
        <v>283</v>
      </c>
      <c r="C1835" s="4" t="s">
        <v>1013</v>
      </c>
      <c r="D1835" s="4" t="s">
        <v>1014</v>
      </c>
      <c r="E1835" s="13">
        <f t="shared" si="61"/>
        <v>250.00000000000003</v>
      </c>
      <c r="F1835" s="6">
        <v>475</v>
      </c>
      <c r="G1835" s="12" t="s">
        <v>621</v>
      </c>
      <c r="H1835" s="12" t="s">
        <v>1087</v>
      </c>
      <c r="I1835" s="10">
        <v>41562.5</v>
      </c>
      <c r="J1835" s="11">
        <v>0.35</v>
      </c>
      <c r="K1835" s="13">
        <f t="shared" si="60"/>
        <v>118750.00000000001</v>
      </c>
      <c r="L1835" s="4" t="s">
        <v>16</v>
      </c>
      <c r="M1835">
        <f>_xlfn.RANK.EQ(I1835,I$6:I4329,1)</f>
        <v>439</v>
      </c>
      <c r="N1835">
        <f>_xlfn.RANK.EQ(I1835,I$6:I4329,0)</f>
        <v>2054</v>
      </c>
    </row>
    <row r="1836" spans="2:14" ht="14.25" customHeight="1">
      <c r="B1836" s="4" t="s">
        <v>283</v>
      </c>
      <c r="C1836" s="4" t="s">
        <v>1013</v>
      </c>
      <c r="D1836" s="4" t="s">
        <v>1014</v>
      </c>
      <c r="E1836" s="13">
        <f t="shared" si="61"/>
        <v>250</v>
      </c>
      <c r="F1836" s="6">
        <v>425</v>
      </c>
      <c r="G1836" s="12" t="s">
        <v>887</v>
      </c>
      <c r="H1836" s="12" t="s">
        <v>1086</v>
      </c>
      <c r="I1836" s="10">
        <v>42500</v>
      </c>
      <c r="J1836" s="11">
        <v>0.4</v>
      </c>
      <c r="K1836" s="13">
        <f t="shared" si="60"/>
        <v>106250</v>
      </c>
      <c r="L1836" s="4" t="s">
        <v>16</v>
      </c>
      <c r="M1836">
        <f>_xlfn.RANK.EQ(I1836,I$6:I4330,1)</f>
        <v>460</v>
      </c>
      <c r="N1836">
        <f>_xlfn.RANK.EQ(I1836,I$6:I4330,0)</f>
        <v>2034</v>
      </c>
    </row>
    <row r="1837" spans="2:14" ht="14.25" customHeight="1">
      <c r="B1837" s="4" t="s">
        <v>283</v>
      </c>
      <c r="C1837" s="4" t="s">
        <v>1013</v>
      </c>
      <c r="D1837" s="4" t="s">
        <v>1014</v>
      </c>
      <c r="E1837" s="13">
        <f t="shared" si="61"/>
        <v>350</v>
      </c>
      <c r="F1837" s="6">
        <v>425</v>
      </c>
      <c r="G1837" s="12" t="s">
        <v>628</v>
      </c>
      <c r="H1837" s="12" t="s">
        <v>1086</v>
      </c>
      <c r="I1837" s="10">
        <v>52062.5</v>
      </c>
      <c r="J1837" s="11">
        <v>0.35</v>
      </c>
      <c r="K1837" s="13">
        <f t="shared" si="60"/>
        <v>148750</v>
      </c>
      <c r="L1837" s="4" t="s">
        <v>16</v>
      </c>
      <c r="M1837">
        <f>_xlfn.RANK.EQ(I1837,I$6:I4331,1)</f>
        <v>635</v>
      </c>
      <c r="N1837">
        <f>_xlfn.RANK.EQ(I1837,I$6:I4331,0)</f>
        <v>1859</v>
      </c>
    </row>
    <row r="1838" spans="2:14" ht="14.25" customHeight="1">
      <c r="B1838" s="4" t="s">
        <v>283</v>
      </c>
      <c r="C1838" s="4" t="s">
        <v>1013</v>
      </c>
      <c r="D1838" s="4" t="s">
        <v>1014</v>
      </c>
      <c r="E1838" s="13">
        <f t="shared" si="61"/>
        <v>400</v>
      </c>
      <c r="F1838" s="6">
        <v>600</v>
      </c>
      <c r="G1838" s="12" t="s">
        <v>828</v>
      </c>
      <c r="H1838" s="12" t="s">
        <v>1087</v>
      </c>
      <c r="I1838" s="10">
        <v>120000</v>
      </c>
      <c r="J1838" s="11">
        <v>0.5</v>
      </c>
      <c r="K1838" s="13">
        <f t="shared" si="60"/>
        <v>240000</v>
      </c>
      <c r="L1838" s="4" t="s">
        <v>16</v>
      </c>
      <c r="M1838">
        <f>_xlfn.RANK.EQ(I1838,I$6:I4332,1)</f>
        <v>1771</v>
      </c>
      <c r="N1838">
        <f>_xlfn.RANK.EQ(I1838,I$6:I4332,0)</f>
        <v>717</v>
      </c>
    </row>
    <row r="1839" spans="2:14" ht="14.25" customHeight="1">
      <c r="B1839" s="4" t="s">
        <v>283</v>
      </c>
      <c r="C1839" s="4" t="s">
        <v>1013</v>
      </c>
      <c r="D1839" s="4" t="s">
        <v>1014</v>
      </c>
      <c r="E1839" s="13">
        <f t="shared" si="61"/>
        <v>350</v>
      </c>
      <c r="F1839" s="6">
        <v>750</v>
      </c>
      <c r="G1839" s="12" t="s">
        <v>695</v>
      </c>
      <c r="H1839" s="12" t="s">
        <v>1087</v>
      </c>
      <c r="I1839" s="10">
        <v>105000</v>
      </c>
      <c r="J1839" s="11">
        <v>0.4</v>
      </c>
      <c r="K1839" s="13">
        <f t="shared" si="60"/>
        <v>262500</v>
      </c>
      <c r="L1839" s="4" t="s">
        <v>16</v>
      </c>
      <c r="M1839">
        <f>_xlfn.RANK.EQ(I1839,I$6:I4333,1)</f>
        <v>1596</v>
      </c>
      <c r="N1839">
        <f>_xlfn.RANK.EQ(I1839,I$6:I4333,0)</f>
        <v>879</v>
      </c>
    </row>
    <row r="1840" spans="2:14" ht="14.25" customHeight="1">
      <c r="B1840" s="4" t="s">
        <v>283</v>
      </c>
      <c r="C1840" s="4" t="s">
        <v>1013</v>
      </c>
      <c r="D1840" s="4" t="s">
        <v>1014</v>
      </c>
      <c r="E1840" s="13">
        <f t="shared" si="61"/>
        <v>350</v>
      </c>
      <c r="F1840" s="6">
        <v>525</v>
      </c>
      <c r="G1840" s="12" t="s">
        <v>587</v>
      </c>
      <c r="H1840" s="12" t="s">
        <v>1086</v>
      </c>
      <c r="I1840" s="10">
        <v>64312.5</v>
      </c>
      <c r="J1840" s="11">
        <v>0.35</v>
      </c>
      <c r="K1840" s="13">
        <f t="shared" si="60"/>
        <v>183750</v>
      </c>
      <c r="L1840" s="4" t="s">
        <v>16</v>
      </c>
      <c r="M1840">
        <f>_xlfn.RANK.EQ(I1840,I$6:I4334,1)</f>
        <v>897</v>
      </c>
      <c r="N1840">
        <f>_xlfn.RANK.EQ(I1840,I$6:I4334,0)</f>
        <v>1597</v>
      </c>
    </row>
    <row r="1841" spans="2:14" ht="14.25" customHeight="1">
      <c r="B1841" s="4" t="s">
        <v>283</v>
      </c>
      <c r="C1841" s="4" t="s">
        <v>1013</v>
      </c>
      <c r="D1841" s="4" t="s">
        <v>1014</v>
      </c>
      <c r="E1841" s="13">
        <f t="shared" si="61"/>
        <v>300</v>
      </c>
      <c r="F1841" s="6">
        <v>450</v>
      </c>
      <c r="G1841" s="12" t="s">
        <v>890</v>
      </c>
      <c r="H1841" s="12" t="s">
        <v>1087</v>
      </c>
      <c r="I1841" s="10">
        <v>47250</v>
      </c>
      <c r="J1841" s="11">
        <v>0.35</v>
      </c>
      <c r="K1841" s="13">
        <f t="shared" si="60"/>
        <v>135000</v>
      </c>
      <c r="L1841" s="4" t="s">
        <v>16</v>
      </c>
      <c r="M1841">
        <f>_xlfn.RANK.EQ(I1841,I$6:I4335,1)</f>
        <v>538</v>
      </c>
      <c r="N1841">
        <f>_xlfn.RANK.EQ(I1841,I$6:I4335,0)</f>
        <v>1947</v>
      </c>
    </row>
    <row r="1842" spans="2:14" ht="14.25" customHeight="1">
      <c r="B1842" s="4" t="s">
        <v>283</v>
      </c>
      <c r="C1842" s="4" t="s">
        <v>1013</v>
      </c>
      <c r="D1842" s="4" t="s">
        <v>1014</v>
      </c>
      <c r="E1842" s="13">
        <f t="shared" si="61"/>
        <v>200</v>
      </c>
      <c r="F1842" s="6">
        <v>375</v>
      </c>
      <c r="G1842" s="12" t="s">
        <v>892</v>
      </c>
      <c r="H1842" s="12" t="s">
        <v>1087</v>
      </c>
      <c r="I1842" s="10">
        <v>30000</v>
      </c>
      <c r="J1842" s="11">
        <v>0.4</v>
      </c>
      <c r="K1842" s="13">
        <f t="shared" si="60"/>
        <v>75000</v>
      </c>
      <c r="L1842" s="4" t="s">
        <v>16</v>
      </c>
      <c r="M1842">
        <f>_xlfn.RANK.EQ(I1842,I$6:I4336,1)</f>
        <v>246</v>
      </c>
      <c r="N1842">
        <f>_xlfn.RANK.EQ(I1842,I$6:I4336,0)</f>
        <v>2242</v>
      </c>
    </row>
    <row r="1843" spans="2:14" ht="14.25" customHeight="1">
      <c r="B1843" s="4" t="s">
        <v>283</v>
      </c>
      <c r="C1843" s="4" t="s">
        <v>1013</v>
      </c>
      <c r="D1843" s="4" t="s">
        <v>1014</v>
      </c>
      <c r="E1843" s="13">
        <f t="shared" si="61"/>
        <v>300</v>
      </c>
      <c r="F1843" s="6">
        <v>350</v>
      </c>
      <c r="G1843" s="12" t="s">
        <v>894</v>
      </c>
      <c r="H1843" s="12" t="s">
        <v>1088</v>
      </c>
      <c r="I1843" s="10">
        <v>36750</v>
      </c>
      <c r="J1843" s="11">
        <v>0.35</v>
      </c>
      <c r="K1843" s="13">
        <f t="shared" si="60"/>
        <v>105000</v>
      </c>
      <c r="L1843" s="4" t="s">
        <v>16</v>
      </c>
      <c r="M1843">
        <f>_xlfn.RANK.EQ(I1843,I$6:I4337,1)</f>
        <v>365</v>
      </c>
      <c r="N1843">
        <f>_xlfn.RANK.EQ(I1843,I$6:I4337,0)</f>
        <v>2124</v>
      </c>
    </row>
    <row r="1844" spans="2:14" ht="14.25" customHeight="1">
      <c r="B1844" s="4" t="s">
        <v>283</v>
      </c>
      <c r="C1844" s="4" t="s">
        <v>1013</v>
      </c>
      <c r="D1844" s="4" t="s">
        <v>1014</v>
      </c>
      <c r="E1844" s="13">
        <f t="shared" si="61"/>
        <v>350</v>
      </c>
      <c r="F1844" s="6">
        <v>525</v>
      </c>
      <c r="G1844" s="12" t="s">
        <v>480</v>
      </c>
      <c r="H1844" s="12" t="s">
        <v>1087</v>
      </c>
      <c r="I1844" s="10">
        <v>91875</v>
      </c>
      <c r="J1844" s="11">
        <v>0.5</v>
      </c>
      <c r="K1844" s="13">
        <f t="shared" si="60"/>
        <v>183750</v>
      </c>
      <c r="L1844" s="4" t="s">
        <v>16</v>
      </c>
      <c r="M1844">
        <f>_xlfn.RANK.EQ(I1844,I$6:I4338,1)</f>
        <v>1429</v>
      </c>
      <c r="N1844">
        <f>_xlfn.RANK.EQ(I1844,I$6:I4338,0)</f>
        <v>1060</v>
      </c>
    </row>
    <row r="1845" spans="2:14" ht="14.25" customHeight="1">
      <c r="B1845" s="4" t="s">
        <v>283</v>
      </c>
      <c r="C1845" s="4" t="s">
        <v>1013</v>
      </c>
      <c r="D1845" s="4" t="s">
        <v>1014</v>
      </c>
      <c r="E1845" s="13">
        <f t="shared" si="61"/>
        <v>300</v>
      </c>
      <c r="F1845" s="6">
        <v>650</v>
      </c>
      <c r="G1845" s="12" t="s">
        <v>896</v>
      </c>
      <c r="H1845" s="12" t="s">
        <v>1088</v>
      </c>
      <c r="I1845" s="10">
        <v>78000</v>
      </c>
      <c r="J1845" s="11">
        <v>0.4</v>
      </c>
      <c r="K1845" s="13">
        <f t="shared" si="60"/>
        <v>195000</v>
      </c>
      <c r="L1845" s="4" t="s">
        <v>16</v>
      </c>
      <c r="M1845">
        <f>_xlfn.RANK.EQ(I1845,I$6:I4339,1)</f>
        <v>1140</v>
      </c>
      <c r="N1845">
        <f>_xlfn.RANK.EQ(I1845,I$6:I4339,0)</f>
        <v>1346</v>
      </c>
    </row>
    <row r="1846" spans="2:14" ht="14.25" customHeight="1">
      <c r="B1846" s="4" t="s">
        <v>283</v>
      </c>
      <c r="C1846" s="4" t="s">
        <v>1013</v>
      </c>
      <c r="D1846" s="4" t="s">
        <v>1014</v>
      </c>
      <c r="E1846" s="13">
        <f t="shared" si="61"/>
        <v>250</v>
      </c>
      <c r="F1846" s="6">
        <v>450</v>
      </c>
      <c r="G1846" s="12" t="s">
        <v>266</v>
      </c>
      <c r="H1846" s="12" t="s">
        <v>1087</v>
      </c>
      <c r="I1846" s="10">
        <v>39375</v>
      </c>
      <c r="J1846" s="11">
        <v>0.35</v>
      </c>
      <c r="K1846" s="13">
        <f t="shared" si="60"/>
        <v>112500</v>
      </c>
      <c r="L1846" s="4" t="s">
        <v>16</v>
      </c>
      <c r="M1846">
        <f>_xlfn.RANK.EQ(I1846,I$6:I4340,1)</f>
        <v>395</v>
      </c>
      <c r="N1846">
        <f>_xlfn.RANK.EQ(I1846,I$6:I4340,0)</f>
        <v>2089</v>
      </c>
    </row>
    <row r="1847" spans="2:14" ht="14.25" customHeight="1">
      <c r="B1847" s="4" t="s">
        <v>283</v>
      </c>
      <c r="C1847" s="4" t="s">
        <v>1013</v>
      </c>
      <c r="D1847" s="4" t="s">
        <v>1014</v>
      </c>
      <c r="E1847" s="13">
        <f t="shared" si="61"/>
        <v>100</v>
      </c>
      <c r="F1847" s="6">
        <v>350</v>
      </c>
      <c r="G1847" s="12" t="s">
        <v>826</v>
      </c>
      <c r="H1847" s="12" t="s">
        <v>1087</v>
      </c>
      <c r="I1847" s="10">
        <v>12250</v>
      </c>
      <c r="J1847" s="11">
        <v>0.35</v>
      </c>
      <c r="K1847" s="13">
        <f t="shared" si="60"/>
        <v>35000</v>
      </c>
      <c r="L1847" s="4" t="s">
        <v>16</v>
      </c>
      <c r="M1847">
        <f>_xlfn.RANK.EQ(I1847,I$6:I4341,1)</f>
        <v>43</v>
      </c>
      <c r="N1847">
        <f>_xlfn.RANK.EQ(I1847,I$6:I4341,0)</f>
        <v>2452</v>
      </c>
    </row>
    <row r="1848" spans="2:14" ht="14.25" customHeight="1">
      <c r="B1848" s="4" t="s">
        <v>283</v>
      </c>
      <c r="C1848" s="4" t="s">
        <v>1013</v>
      </c>
      <c r="D1848" s="4" t="s">
        <v>1014</v>
      </c>
      <c r="E1848" s="13">
        <f t="shared" si="61"/>
        <v>100</v>
      </c>
      <c r="F1848" s="6">
        <v>325</v>
      </c>
      <c r="G1848" s="12" t="s">
        <v>581</v>
      </c>
      <c r="H1848" s="12" t="s">
        <v>1087</v>
      </c>
      <c r="I1848" s="10">
        <v>13000</v>
      </c>
      <c r="J1848" s="11">
        <v>0.4</v>
      </c>
      <c r="K1848" s="13">
        <f t="shared" si="60"/>
        <v>32500</v>
      </c>
      <c r="L1848" s="4" t="s">
        <v>16</v>
      </c>
      <c r="M1848">
        <f>_xlfn.RANK.EQ(I1848,I$6:I4342,1)</f>
        <v>48</v>
      </c>
      <c r="N1848">
        <f>_xlfn.RANK.EQ(I1848,I$6:I4342,0)</f>
        <v>2448</v>
      </c>
    </row>
    <row r="1849" spans="2:14" ht="14.25" customHeight="1">
      <c r="B1849" s="4" t="s">
        <v>283</v>
      </c>
      <c r="C1849" s="4" t="s">
        <v>1013</v>
      </c>
      <c r="D1849" s="4" t="s">
        <v>1014</v>
      </c>
      <c r="E1849" s="13">
        <f t="shared" si="61"/>
        <v>200.00000000000003</v>
      </c>
      <c r="F1849" s="6">
        <v>325</v>
      </c>
      <c r="G1849" s="12" t="s">
        <v>330</v>
      </c>
      <c r="H1849" s="12" t="s">
        <v>1087</v>
      </c>
      <c r="I1849" s="10">
        <v>22750</v>
      </c>
      <c r="J1849" s="11">
        <v>0.35</v>
      </c>
      <c r="K1849" s="13">
        <f t="shared" si="60"/>
        <v>65000.000000000007</v>
      </c>
      <c r="L1849" s="4" t="s">
        <v>16</v>
      </c>
      <c r="M1849">
        <f>_xlfn.RANK.EQ(I1849,I$6:I4343,1)</f>
        <v>140</v>
      </c>
      <c r="N1849">
        <f>_xlfn.RANK.EQ(I1849,I$6:I4343,0)</f>
        <v>2355</v>
      </c>
    </row>
    <row r="1850" spans="2:14" ht="14.25" customHeight="1">
      <c r="B1850" s="4" t="s">
        <v>283</v>
      </c>
      <c r="C1850" s="4" t="s">
        <v>1013</v>
      </c>
      <c r="D1850" s="4" t="s">
        <v>1014</v>
      </c>
      <c r="E1850" s="13">
        <f t="shared" si="61"/>
        <v>250</v>
      </c>
      <c r="F1850" s="6">
        <v>400</v>
      </c>
      <c r="G1850" s="12" t="s">
        <v>545</v>
      </c>
      <c r="H1850" s="12" t="s">
        <v>1087</v>
      </c>
      <c r="I1850" s="10">
        <v>50000</v>
      </c>
      <c r="J1850" s="11">
        <v>0.5</v>
      </c>
      <c r="K1850" s="13">
        <f t="shared" si="60"/>
        <v>100000</v>
      </c>
      <c r="L1850" s="4" t="s">
        <v>16</v>
      </c>
      <c r="M1850">
        <f>_xlfn.RANK.EQ(I1850,I$6:I4344,1)</f>
        <v>604</v>
      </c>
      <c r="N1850">
        <f>_xlfn.RANK.EQ(I1850,I$6:I4344,0)</f>
        <v>1886</v>
      </c>
    </row>
    <row r="1851" spans="2:14" ht="14.25" customHeight="1">
      <c r="B1851" s="4" t="s">
        <v>283</v>
      </c>
      <c r="C1851" s="4" t="s">
        <v>1013</v>
      </c>
      <c r="D1851" s="4" t="s">
        <v>1014</v>
      </c>
      <c r="E1851" s="13">
        <f t="shared" si="61"/>
        <v>300</v>
      </c>
      <c r="F1851" s="6">
        <v>575</v>
      </c>
      <c r="G1851" s="12" t="s">
        <v>444</v>
      </c>
      <c r="H1851" s="12" t="s">
        <v>1087</v>
      </c>
      <c r="I1851" s="10">
        <v>69000</v>
      </c>
      <c r="J1851" s="11">
        <v>0.4</v>
      </c>
      <c r="K1851" s="13">
        <f t="shared" si="60"/>
        <v>172500</v>
      </c>
      <c r="L1851" s="4" t="s">
        <v>16</v>
      </c>
      <c r="M1851">
        <f>_xlfn.RANK.EQ(I1851,I$6:I4345,1)</f>
        <v>981</v>
      </c>
      <c r="N1851">
        <f>_xlfn.RANK.EQ(I1851,I$6:I4345,0)</f>
        <v>1514</v>
      </c>
    </row>
    <row r="1852" spans="2:14" ht="14.25" customHeight="1">
      <c r="B1852" s="4" t="s">
        <v>283</v>
      </c>
      <c r="C1852" s="4" t="s">
        <v>1013</v>
      </c>
      <c r="D1852" s="4" t="s">
        <v>1014</v>
      </c>
      <c r="E1852" s="13">
        <f t="shared" si="61"/>
        <v>200</v>
      </c>
      <c r="F1852" s="6">
        <v>400</v>
      </c>
      <c r="G1852" s="12" t="s">
        <v>497</v>
      </c>
      <c r="H1852" s="12" t="s">
        <v>1087</v>
      </c>
      <c r="I1852" s="10">
        <v>28000</v>
      </c>
      <c r="J1852" s="11">
        <v>0.35</v>
      </c>
      <c r="K1852" s="13">
        <f t="shared" si="60"/>
        <v>80000</v>
      </c>
      <c r="L1852" s="4" t="s">
        <v>16</v>
      </c>
      <c r="M1852">
        <f>_xlfn.RANK.EQ(I1852,I$6:I4346,1)</f>
        <v>217</v>
      </c>
      <c r="N1852">
        <f>_xlfn.RANK.EQ(I1852,I$6:I4346,0)</f>
        <v>2266</v>
      </c>
    </row>
    <row r="1853" spans="2:14" ht="14.25" customHeight="1">
      <c r="B1853" s="4" t="s">
        <v>283</v>
      </c>
      <c r="C1853" s="4" t="s">
        <v>1013</v>
      </c>
      <c r="D1853" s="4" t="s">
        <v>1014</v>
      </c>
      <c r="E1853" s="13">
        <f t="shared" si="61"/>
        <v>200.00000000000003</v>
      </c>
      <c r="F1853" s="6">
        <v>300</v>
      </c>
      <c r="G1853" s="12" t="s">
        <v>597</v>
      </c>
      <c r="H1853" s="12" t="s">
        <v>1086</v>
      </c>
      <c r="I1853" s="10">
        <v>21000</v>
      </c>
      <c r="J1853" s="11">
        <v>0.35</v>
      </c>
      <c r="K1853" s="13">
        <f t="shared" si="60"/>
        <v>60000.000000000007</v>
      </c>
      <c r="L1853" s="4" t="s">
        <v>16</v>
      </c>
      <c r="M1853">
        <f>_xlfn.RANK.EQ(I1853,I$6:I4347,1)</f>
        <v>115</v>
      </c>
      <c r="N1853">
        <f>_xlfn.RANK.EQ(I1853,I$6:I4347,0)</f>
        <v>2373</v>
      </c>
    </row>
    <row r="1854" spans="2:14" ht="14.25" customHeight="1">
      <c r="B1854" s="4" t="s">
        <v>283</v>
      </c>
      <c r="C1854" s="4" t="s">
        <v>1013</v>
      </c>
      <c r="D1854" s="4" t="s">
        <v>1014</v>
      </c>
      <c r="E1854" s="13">
        <f t="shared" si="61"/>
        <v>200</v>
      </c>
      <c r="F1854" s="6">
        <v>275</v>
      </c>
      <c r="G1854" s="12" t="s">
        <v>644</v>
      </c>
      <c r="H1854" s="12" t="s">
        <v>1086</v>
      </c>
      <c r="I1854" s="10">
        <v>22000</v>
      </c>
      <c r="J1854" s="11">
        <v>0.4</v>
      </c>
      <c r="K1854" s="13">
        <f t="shared" si="60"/>
        <v>55000</v>
      </c>
      <c r="L1854" s="4" t="s">
        <v>16</v>
      </c>
      <c r="M1854">
        <f>_xlfn.RANK.EQ(I1854,I$6:I4348,1)</f>
        <v>129</v>
      </c>
      <c r="N1854">
        <f>_xlfn.RANK.EQ(I1854,I$6:I4348,0)</f>
        <v>2364</v>
      </c>
    </row>
    <row r="1855" spans="2:14" ht="14.25" customHeight="1">
      <c r="B1855" s="4" t="s">
        <v>283</v>
      </c>
      <c r="C1855" s="4" t="s">
        <v>1013</v>
      </c>
      <c r="D1855" s="4" t="s">
        <v>1014</v>
      </c>
      <c r="E1855" s="13">
        <f t="shared" si="61"/>
        <v>300</v>
      </c>
      <c r="F1855" s="6">
        <v>275</v>
      </c>
      <c r="G1855" s="12" t="s">
        <v>33</v>
      </c>
      <c r="H1855" s="12" t="s">
        <v>1087</v>
      </c>
      <c r="I1855" s="10">
        <v>28875</v>
      </c>
      <c r="J1855" s="11">
        <v>0.35</v>
      </c>
      <c r="K1855" s="13">
        <f t="shared" si="60"/>
        <v>82500</v>
      </c>
      <c r="L1855" s="4" t="s">
        <v>16</v>
      </c>
      <c r="M1855">
        <f>_xlfn.RANK.EQ(I1855,I$6:I4349,1)</f>
        <v>236</v>
      </c>
      <c r="N1855">
        <f>_xlfn.RANK.EQ(I1855,I$6:I4349,0)</f>
        <v>2253</v>
      </c>
    </row>
    <row r="1856" spans="2:14" ht="14.25" customHeight="1">
      <c r="B1856" s="4" t="s">
        <v>283</v>
      </c>
      <c r="C1856" s="4" t="s">
        <v>1013</v>
      </c>
      <c r="D1856" s="4" t="s">
        <v>1014</v>
      </c>
      <c r="E1856" s="13">
        <f t="shared" si="61"/>
        <v>350</v>
      </c>
      <c r="F1856" s="6">
        <v>400</v>
      </c>
      <c r="G1856" s="12" t="s">
        <v>49</v>
      </c>
      <c r="H1856" s="12" t="s">
        <v>1086</v>
      </c>
      <c r="I1856" s="10">
        <v>70000</v>
      </c>
      <c r="J1856" s="11">
        <v>0.5</v>
      </c>
      <c r="K1856" s="13">
        <f t="shared" si="60"/>
        <v>140000</v>
      </c>
      <c r="L1856" s="4" t="s">
        <v>16</v>
      </c>
      <c r="M1856">
        <f>_xlfn.RANK.EQ(I1856,I$6:I4350,1)</f>
        <v>985</v>
      </c>
      <c r="N1856">
        <f>_xlfn.RANK.EQ(I1856,I$6:I4350,0)</f>
        <v>1497</v>
      </c>
    </row>
    <row r="1857" spans="2:14" ht="14.25" customHeight="1">
      <c r="B1857" s="4" t="s">
        <v>283</v>
      </c>
      <c r="C1857" s="4" t="s">
        <v>1013</v>
      </c>
      <c r="D1857" s="4" t="s">
        <v>1014</v>
      </c>
      <c r="E1857" s="13">
        <f t="shared" si="61"/>
        <v>300</v>
      </c>
      <c r="F1857" s="6">
        <v>550</v>
      </c>
      <c r="G1857" s="12" t="s">
        <v>180</v>
      </c>
      <c r="H1857" s="12" t="s">
        <v>1087</v>
      </c>
      <c r="I1857" s="10">
        <v>66000</v>
      </c>
      <c r="J1857" s="11">
        <v>0.4</v>
      </c>
      <c r="K1857" s="13">
        <f t="shared" si="60"/>
        <v>165000</v>
      </c>
      <c r="L1857" s="4" t="s">
        <v>16</v>
      </c>
      <c r="M1857">
        <f>_xlfn.RANK.EQ(I1857,I$6:I4351,1)</f>
        <v>919</v>
      </c>
      <c r="N1857">
        <f>_xlfn.RANK.EQ(I1857,I$6:I4351,0)</f>
        <v>1568</v>
      </c>
    </row>
    <row r="1858" spans="2:14" ht="14.25" customHeight="1">
      <c r="B1858" s="4" t="s">
        <v>283</v>
      </c>
      <c r="C1858" s="4" t="s">
        <v>1013</v>
      </c>
      <c r="D1858" s="4" t="s">
        <v>1014</v>
      </c>
      <c r="E1858" s="13">
        <f t="shared" si="61"/>
        <v>200</v>
      </c>
      <c r="F1858" s="6">
        <v>400</v>
      </c>
      <c r="G1858" s="12" t="s">
        <v>605</v>
      </c>
      <c r="H1858" s="12" t="s">
        <v>1086</v>
      </c>
      <c r="I1858" s="10">
        <v>28000</v>
      </c>
      <c r="J1858" s="11">
        <v>0.35</v>
      </c>
      <c r="K1858" s="13">
        <f t="shared" si="60"/>
        <v>80000</v>
      </c>
      <c r="L1858" s="4" t="s">
        <v>16</v>
      </c>
      <c r="M1858">
        <f>_xlfn.RANK.EQ(I1858,I$6:I4352,1)</f>
        <v>217</v>
      </c>
      <c r="N1858">
        <f>_xlfn.RANK.EQ(I1858,I$6:I4352,0)</f>
        <v>2266</v>
      </c>
    </row>
    <row r="1859" spans="2:14" ht="14.25" customHeight="1">
      <c r="B1859" s="4" t="s">
        <v>283</v>
      </c>
      <c r="C1859" s="4" t="s">
        <v>1013</v>
      </c>
      <c r="D1859" s="4" t="s">
        <v>1014</v>
      </c>
      <c r="E1859" s="13">
        <f t="shared" si="61"/>
        <v>200</v>
      </c>
      <c r="F1859" s="6">
        <v>345</v>
      </c>
      <c r="G1859" s="12" t="s">
        <v>279</v>
      </c>
      <c r="H1859" s="12" t="s">
        <v>1087</v>
      </c>
      <c r="I1859" s="10">
        <v>24150</v>
      </c>
      <c r="J1859" s="11">
        <v>0.35</v>
      </c>
      <c r="K1859" s="13">
        <f t="shared" si="60"/>
        <v>69000</v>
      </c>
      <c r="L1859" s="4" t="s">
        <v>16</v>
      </c>
      <c r="M1859">
        <f>_xlfn.RANK.EQ(I1859,I$6:I4353,1)</f>
        <v>158</v>
      </c>
      <c r="N1859">
        <f>_xlfn.RANK.EQ(I1859,I$6:I4353,0)</f>
        <v>2338</v>
      </c>
    </row>
    <row r="1860" spans="2:14" ht="14.25" customHeight="1">
      <c r="B1860" s="4" t="s">
        <v>283</v>
      </c>
      <c r="C1860" s="4" t="s">
        <v>1013</v>
      </c>
      <c r="D1860" s="4" t="s">
        <v>1014</v>
      </c>
      <c r="E1860" s="13">
        <f t="shared" si="61"/>
        <v>200</v>
      </c>
      <c r="F1860" s="6">
        <v>375</v>
      </c>
      <c r="G1860" s="12" t="s">
        <v>771</v>
      </c>
      <c r="H1860" s="12" t="s">
        <v>1087</v>
      </c>
      <c r="I1860" s="10">
        <v>30000</v>
      </c>
      <c r="J1860" s="11">
        <v>0.4</v>
      </c>
      <c r="K1860" s="13">
        <f t="shared" si="60"/>
        <v>75000</v>
      </c>
      <c r="L1860" s="4" t="s">
        <v>16</v>
      </c>
      <c r="M1860">
        <f>_xlfn.RANK.EQ(I1860,I$6:I4354,1)</f>
        <v>246</v>
      </c>
      <c r="N1860">
        <f>_xlfn.RANK.EQ(I1860,I$6:I4354,0)</f>
        <v>2242</v>
      </c>
    </row>
    <row r="1861" spans="2:14" ht="14.25" customHeight="1">
      <c r="B1861" s="4" t="s">
        <v>283</v>
      </c>
      <c r="C1861" s="4" t="s">
        <v>1013</v>
      </c>
      <c r="D1861" s="4" t="s">
        <v>1014</v>
      </c>
      <c r="E1861" s="13">
        <f t="shared" si="61"/>
        <v>400</v>
      </c>
      <c r="F1861" s="6">
        <v>350</v>
      </c>
      <c r="G1861" s="12" t="s">
        <v>630</v>
      </c>
      <c r="H1861" s="12" t="s">
        <v>1087</v>
      </c>
      <c r="I1861" s="10">
        <v>49000</v>
      </c>
      <c r="J1861" s="11">
        <v>0.35</v>
      </c>
      <c r="K1861" s="13">
        <f t="shared" si="60"/>
        <v>140000</v>
      </c>
      <c r="L1861" s="4" t="s">
        <v>16</v>
      </c>
      <c r="M1861">
        <f>_xlfn.RANK.EQ(I1861,I$6:I4355,1)</f>
        <v>572</v>
      </c>
      <c r="N1861">
        <f>_xlfn.RANK.EQ(I1861,I$6:I4355,0)</f>
        <v>1902</v>
      </c>
    </row>
    <row r="1862" spans="2:14" ht="14.25" customHeight="1">
      <c r="B1862" s="4" t="s">
        <v>283</v>
      </c>
      <c r="C1862" s="4" t="s">
        <v>1013</v>
      </c>
      <c r="D1862" s="4" t="s">
        <v>1014</v>
      </c>
      <c r="E1862" s="13">
        <f t="shared" si="61"/>
        <v>450</v>
      </c>
      <c r="F1862" s="6">
        <v>450</v>
      </c>
      <c r="G1862" s="12" t="s">
        <v>909</v>
      </c>
      <c r="H1862" s="12" t="s">
        <v>1087</v>
      </c>
      <c r="I1862" s="10">
        <v>101250</v>
      </c>
      <c r="J1862" s="11">
        <v>0.5</v>
      </c>
      <c r="K1862" s="13">
        <f t="shared" si="60"/>
        <v>202500</v>
      </c>
      <c r="L1862" s="4" t="s">
        <v>16</v>
      </c>
      <c r="M1862">
        <f>_xlfn.RANK.EQ(I1862,I$6:I4356,1)</f>
        <v>1562</v>
      </c>
      <c r="N1862">
        <f>_xlfn.RANK.EQ(I1862,I$6:I4356,0)</f>
        <v>932</v>
      </c>
    </row>
    <row r="1863" spans="2:14" ht="14.25" customHeight="1">
      <c r="B1863" s="4" t="s">
        <v>283</v>
      </c>
      <c r="C1863" s="4" t="s">
        <v>1013</v>
      </c>
      <c r="D1863" s="4" t="s">
        <v>1014</v>
      </c>
      <c r="E1863" s="13">
        <f t="shared" si="61"/>
        <v>400</v>
      </c>
      <c r="F1863" s="6">
        <v>700</v>
      </c>
      <c r="G1863" s="12" t="s">
        <v>911</v>
      </c>
      <c r="H1863" s="12" t="s">
        <v>1087</v>
      </c>
      <c r="I1863" s="10">
        <v>112000</v>
      </c>
      <c r="J1863" s="11">
        <v>0.4</v>
      </c>
      <c r="K1863" s="13">
        <f t="shared" ref="K1863:K1926" si="62">I1863/J1863</f>
        <v>280000</v>
      </c>
      <c r="L1863" s="4" t="s">
        <v>16</v>
      </c>
      <c r="M1863">
        <f>_xlfn.RANK.EQ(I1863,I$6:I4357,1)</f>
        <v>1675</v>
      </c>
      <c r="N1863">
        <f>_xlfn.RANK.EQ(I1863,I$6:I4357,0)</f>
        <v>817</v>
      </c>
    </row>
    <row r="1864" spans="2:14" ht="14.25" customHeight="1">
      <c r="B1864" s="4" t="s">
        <v>283</v>
      </c>
      <c r="C1864" s="4" t="s">
        <v>1013</v>
      </c>
      <c r="D1864" s="4" t="s">
        <v>1014</v>
      </c>
      <c r="E1864" s="13">
        <f t="shared" ref="E1864:E1927" si="63">K1864/F1864</f>
        <v>300</v>
      </c>
      <c r="F1864" s="6">
        <v>500</v>
      </c>
      <c r="G1864" s="12" t="s">
        <v>639</v>
      </c>
      <c r="H1864" s="12" t="s">
        <v>1087</v>
      </c>
      <c r="I1864" s="10">
        <v>52500</v>
      </c>
      <c r="J1864" s="11">
        <v>0.35</v>
      </c>
      <c r="K1864" s="13">
        <f t="shared" si="62"/>
        <v>150000</v>
      </c>
      <c r="L1864" s="4" t="s">
        <v>16</v>
      </c>
      <c r="M1864">
        <f>_xlfn.RANK.EQ(I1864,I$6:I4358,1)</f>
        <v>638</v>
      </c>
      <c r="N1864">
        <f>_xlfn.RANK.EQ(I1864,I$6:I4358,0)</f>
        <v>1838</v>
      </c>
    </row>
    <row r="1865" spans="2:14" ht="14.25" customHeight="1">
      <c r="B1865" s="4" t="s">
        <v>283</v>
      </c>
      <c r="C1865" s="4" t="s">
        <v>1013</v>
      </c>
      <c r="D1865" s="4" t="s">
        <v>1014</v>
      </c>
      <c r="E1865" s="13">
        <f t="shared" si="63"/>
        <v>300</v>
      </c>
      <c r="F1865" s="6">
        <v>450</v>
      </c>
      <c r="G1865" s="12" t="s">
        <v>654</v>
      </c>
      <c r="H1865" s="12" t="s">
        <v>1087</v>
      </c>
      <c r="I1865" s="10">
        <v>47250</v>
      </c>
      <c r="J1865" s="11">
        <v>0.35</v>
      </c>
      <c r="K1865" s="13">
        <f t="shared" si="62"/>
        <v>135000</v>
      </c>
      <c r="L1865" s="4" t="s">
        <v>16</v>
      </c>
      <c r="M1865">
        <f>_xlfn.RANK.EQ(I1865,I$6:I4359,1)</f>
        <v>538</v>
      </c>
      <c r="N1865">
        <f>_xlfn.RANK.EQ(I1865,I$6:I4359,0)</f>
        <v>1947</v>
      </c>
    </row>
    <row r="1866" spans="2:14" ht="14.25" customHeight="1">
      <c r="B1866" s="4" t="s">
        <v>283</v>
      </c>
      <c r="C1866" s="4" t="s">
        <v>1013</v>
      </c>
      <c r="D1866" s="4" t="s">
        <v>1014</v>
      </c>
      <c r="E1866" s="13">
        <f t="shared" si="63"/>
        <v>300</v>
      </c>
      <c r="F1866" s="6">
        <v>400</v>
      </c>
      <c r="G1866" s="12" t="s">
        <v>914</v>
      </c>
      <c r="H1866" s="12" t="s">
        <v>1088</v>
      </c>
      <c r="I1866" s="10">
        <v>48000</v>
      </c>
      <c r="J1866" s="11">
        <v>0.4</v>
      </c>
      <c r="K1866" s="13">
        <f t="shared" si="62"/>
        <v>120000</v>
      </c>
      <c r="L1866" s="4" t="s">
        <v>16</v>
      </c>
      <c r="M1866">
        <f>_xlfn.RANK.EQ(I1866,I$6:I4360,1)</f>
        <v>555</v>
      </c>
      <c r="N1866">
        <f>_xlfn.RANK.EQ(I1866,I$6:I4360,0)</f>
        <v>1935</v>
      </c>
    </row>
    <row r="1867" spans="2:14" ht="14.25" customHeight="1">
      <c r="B1867" s="4" t="s">
        <v>283</v>
      </c>
      <c r="C1867" s="4" t="s">
        <v>1013</v>
      </c>
      <c r="D1867" s="4" t="s">
        <v>1014</v>
      </c>
      <c r="E1867" s="13">
        <f t="shared" si="63"/>
        <v>400</v>
      </c>
      <c r="F1867" s="6">
        <v>400</v>
      </c>
      <c r="G1867" s="12" t="s">
        <v>37</v>
      </c>
      <c r="H1867" s="12" t="s">
        <v>1086</v>
      </c>
      <c r="I1867" s="10">
        <v>56000</v>
      </c>
      <c r="J1867" s="11">
        <v>0.35</v>
      </c>
      <c r="K1867" s="13">
        <f t="shared" si="62"/>
        <v>160000</v>
      </c>
      <c r="L1867" s="4" t="s">
        <v>16</v>
      </c>
      <c r="M1867">
        <f>_xlfn.RANK.EQ(I1867,I$6:I4361,1)</f>
        <v>708</v>
      </c>
      <c r="N1867">
        <f>_xlfn.RANK.EQ(I1867,I$6:I4361,0)</f>
        <v>1779</v>
      </c>
    </row>
    <row r="1868" spans="2:14" ht="14.25" customHeight="1">
      <c r="B1868" s="4" t="s">
        <v>283</v>
      </c>
      <c r="C1868" s="4" t="s">
        <v>1013</v>
      </c>
      <c r="D1868" s="4" t="s">
        <v>1014</v>
      </c>
      <c r="E1868" s="13">
        <f t="shared" si="63"/>
        <v>450</v>
      </c>
      <c r="F1868" s="6">
        <v>500</v>
      </c>
      <c r="G1868" s="12" t="s">
        <v>99</v>
      </c>
      <c r="H1868" s="12" t="s">
        <v>1087</v>
      </c>
      <c r="I1868" s="10">
        <v>112500</v>
      </c>
      <c r="J1868" s="11">
        <v>0.5</v>
      </c>
      <c r="K1868" s="13">
        <f t="shared" si="62"/>
        <v>225000</v>
      </c>
      <c r="L1868" s="4" t="s">
        <v>16</v>
      </c>
      <c r="M1868">
        <f>_xlfn.RANK.EQ(I1868,I$6:I4362,1)</f>
        <v>1680</v>
      </c>
      <c r="N1868">
        <f>_xlfn.RANK.EQ(I1868,I$6:I4362,0)</f>
        <v>806</v>
      </c>
    </row>
    <row r="1869" spans="2:14" ht="14.25" customHeight="1">
      <c r="B1869" s="4" t="s">
        <v>283</v>
      </c>
      <c r="C1869" s="4" t="s">
        <v>1013</v>
      </c>
      <c r="D1869" s="4" t="s">
        <v>1014</v>
      </c>
      <c r="E1869" s="13">
        <f t="shared" si="63"/>
        <v>300</v>
      </c>
      <c r="F1869" s="6">
        <v>350</v>
      </c>
      <c r="G1869" s="12" t="s">
        <v>920</v>
      </c>
      <c r="H1869" s="12" t="s">
        <v>1087</v>
      </c>
      <c r="I1869" s="10">
        <v>36750</v>
      </c>
      <c r="J1869" s="11">
        <v>0.35</v>
      </c>
      <c r="K1869" s="13">
        <f t="shared" si="62"/>
        <v>105000</v>
      </c>
      <c r="L1869" s="4" t="s">
        <v>16</v>
      </c>
      <c r="M1869">
        <f>_xlfn.RANK.EQ(I1869,I$6:I4363,1)</f>
        <v>365</v>
      </c>
      <c r="N1869">
        <f>_xlfn.RANK.EQ(I1869,I$6:I4363,0)</f>
        <v>2124</v>
      </c>
    </row>
    <row r="1870" spans="2:14" ht="14.25" customHeight="1">
      <c r="B1870" s="4" t="s">
        <v>283</v>
      </c>
      <c r="C1870" s="4" t="s">
        <v>1013</v>
      </c>
      <c r="D1870" s="4" t="s">
        <v>1014</v>
      </c>
      <c r="E1870" s="13">
        <f t="shared" si="63"/>
        <v>400</v>
      </c>
      <c r="F1870" s="6">
        <v>350</v>
      </c>
      <c r="G1870" s="12" t="s">
        <v>922</v>
      </c>
      <c r="H1870" s="12" t="s">
        <v>1086</v>
      </c>
      <c r="I1870" s="10">
        <v>49000</v>
      </c>
      <c r="J1870" s="11">
        <v>0.35</v>
      </c>
      <c r="K1870" s="13">
        <f t="shared" si="62"/>
        <v>140000</v>
      </c>
      <c r="L1870" s="4" t="s">
        <v>16</v>
      </c>
      <c r="M1870">
        <f>_xlfn.RANK.EQ(I1870,I$6:I4364,1)</f>
        <v>572</v>
      </c>
      <c r="N1870">
        <f>_xlfn.RANK.EQ(I1870,I$6:I4364,0)</f>
        <v>1902</v>
      </c>
    </row>
    <row r="1871" spans="2:14" ht="14.25" customHeight="1">
      <c r="B1871" s="4" t="s">
        <v>283</v>
      </c>
      <c r="C1871" s="4" t="s">
        <v>1013</v>
      </c>
      <c r="D1871" s="4" t="s">
        <v>1014</v>
      </c>
      <c r="E1871" s="13">
        <f t="shared" si="63"/>
        <v>400</v>
      </c>
      <c r="F1871" s="6">
        <v>350</v>
      </c>
      <c r="G1871" s="12" t="s">
        <v>658</v>
      </c>
      <c r="H1871" s="12" t="s">
        <v>1086</v>
      </c>
      <c r="I1871" s="10">
        <v>49000</v>
      </c>
      <c r="J1871" s="11">
        <v>0.35</v>
      </c>
      <c r="K1871" s="13">
        <f t="shared" si="62"/>
        <v>140000</v>
      </c>
      <c r="L1871" s="4" t="s">
        <v>16</v>
      </c>
      <c r="M1871">
        <f>_xlfn.RANK.EQ(I1871,I$6:I4365,1)</f>
        <v>572</v>
      </c>
      <c r="N1871">
        <f>_xlfn.RANK.EQ(I1871,I$6:I4365,0)</f>
        <v>1902</v>
      </c>
    </row>
    <row r="1872" spans="2:14" ht="14.25" customHeight="1">
      <c r="B1872" s="4" t="s">
        <v>283</v>
      </c>
      <c r="C1872" s="4" t="s">
        <v>1013</v>
      </c>
      <c r="D1872" s="4" t="s">
        <v>1014</v>
      </c>
      <c r="E1872" s="13">
        <f t="shared" si="63"/>
        <v>400</v>
      </c>
      <c r="F1872" s="6">
        <v>200</v>
      </c>
      <c r="G1872" s="12" t="s">
        <v>466</v>
      </c>
      <c r="H1872" s="12" t="s">
        <v>1087</v>
      </c>
      <c r="I1872" s="10">
        <v>28000</v>
      </c>
      <c r="J1872" s="11">
        <v>0.35</v>
      </c>
      <c r="K1872" s="13">
        <f t="shared" si="62"/>
        <v>80000</v>
      </c>
      <c r="L1872" s="4" t="s">
        <v>16</v>
      </c>
      <c r="M1872">
        <f>_xlfn.RANK.EQ(I1872,I$6:I4366,1)</f>
        <v>217</v>
      </c>
      <c r="N1872">
        <f>_xlfn.RANK.EQ(I1872,I$6:I4366,0)</f>
        <v>2266</v>
      </c>
    </row>
    <row r="1873" spans="2:14" ht="14.25" customHeight="1">
      <c r="B1873" s="4" t="s">
        <v>283</v>
      </c>
      <c r="C1873" s="4" t="s">
        <v>1013</v>
      </c>
      <c r="D1873" s="4" t="s">
        <v>1014</v>
      </c>
      <c r="E1873" s="13">
        <f t="shared" si="63"/>
        <v>450</v>
      </c>
      <c r="F1873" s="6">
        <v>150</v>
      </c>
      <c r="G1873" s="12" t="s">
        <v>268</v>
      </c>
      <c r="H1873" s="12" t="s">
        <v>1086</v>
      </c>
      <c r="I1873" s="10">
        <v>27000</v>
      </c>
      <c r="J1873" s="11">
        <v>0.4</v>
      </c>
      <c r="K1873" s="13">
        <f t="shared" si="62"/>
        <v>67500</v>
      </c>
      <c r="L1873" s="4" t="s">
        <v>16</v>
      </c>
      <c r="M1873">
        <f>_xlfn.RANK.EQ(I1873,I$6:I4367,1)</f>
        <v>196</v>
      </c>
      <c r="N1873">
        <f>_xlfn.RANK.EQ(I1873,I$6:I4367,0)</f>
        <v>2295</v>
      </c>
    </row>
    <row r="1874" spans="2:14" ht="14.25" customHeight="1">
      <c r="B1874" s="4" t="s">
        <v>283</v>
      </c>
      <c r="C1874" s="4" t="s">
        <v>1013</v>
      </c>
      <c r="D1874" s="4" t="s">
        <v>1014</v>
      </c>
      <c r="E1874" s="13">
        <f t="shared" si="63"/>
        <v>400</v>
      </c>
      <c r="F1874" s="6">
        <v>400</v>
      </c>
      <c r="G1874" s="12" t="s">
        <v>927</v>
      </c>
      <c r="H1874" s="12" t="s">
        <v>1088</v>
      </c>
      <c r="I1874" s="10">
        <v>48000</v>
      </c>
      <c r="J1874" s="11">
        <v>0.3</v>
      </c>
      <c r="K1874" s="13">
        <f t="shared" si="62"/>
        <v>160000</v>
      </c>
      <c r="L1874" s="4" t="s">
        <v>16</v>
      </c>
      <c r="M1874">
        <f>_xlfn.RANK.EQ(I1874,I$6:I4368,1)</f>
        <v>555</v>
      </c>
      <c r="N1874">
        <f>_xlfn.RANK.EQ(I1874,I$6:I4368,0)</f>
        <v>1935</v>
      </c>
    </row>
    <row r="1875" spans="2:14" ht="14.25" customHeight="1">
      <c r="B1875" s="4" t="s">
        <v>283</v>
      </c>
      <c r="C1875" s="4" t="s">
        <v>1013</v>
      </c>
      <c r="D1875" s="4" t="s">
        <v>1014</v>
      </c>
      <c r="E1875" s="13">
        <f t="shared" si="63"/>
        <v>300</v>
      </c>
      <c r="F1875" s="6">
        <v>450</v>
      </c>
      <c r="G1875" s="12" t="s">
        <v>929</v>
      </c>
      <c r="H1875" s="12" t="s">
        <v>1087</v>
      </c>
      <c r="I1875" s="10">
        <v>47250</v>
      </c>
      <c r="J1875" s="11">
        <v>0.35</v>
      </c>
      <c r="K1875" s="13">
        <f t="shared" si="62"/>
        <v>135000</v>
      </c>
      <c r="L1875" s="4" t="s">
        <v>16</v>
      </c>
      <c r="M1875">
        <f>_xlfn.RANK.EQ(I1875,I$6:I4369,1)</f>
        <v>538</v>
      </c>
      <c r="N1875">
        <f>_xlfn.RANK.EQ(I1875,I$6:I4369,0)</f>
        <v>1947</v>
      </c>
    </row>
    <row r="1876" spans="2:14" ht="14.25" customHeight="1">
      <c r="B1876" s="4" t="s">
        <v>283</v>
      </c>
      <c r="C1876" s="4" t="s">
        <v>1013</v>
      </c>
      <c r="D1876" s="4" t="s">
        <v>1014</v>
      </c>
      <c r="E1876" s="13">
        <f t="shared" si="63"/>
        <v>400</v>
      </c>
      <c r="F1876" s="6">
        <v>350</v>
      </c>
      <c r="G1876" s="12" t="s">
        <v>101</v>
      </c>
      <c r="H1876" s="12" t="s">
        <v>1086</v>
      </c>
      <c r="I1876" s="10">
        <v>49000</v>
      </c>
      <c r="J1876" s="11">
        <v>0.35</v>
      </c>
      <c r="K1876" s="13">
        <f t="shared" si="62"/>
        <v>140000</v>
      </c>
      <c r="L1876" s="4" t="s">
        <v>16</v>
      </c>
      <c r="M1876">
        <f>_xlfn.RANK.EQ(I1876,I$6:I4370,1)</f>
        <v>572</v>
      </c>
      <c r="N1876">
        <f>_xlfn.RANK.EQ(I1876,I$6:I4370,0)</f>
        <v>1902</v>
      </c>
    </row>
    <row r="1877" spans="2:14" ht="14.25" customHeight="1">
      <c r="B1877" s="4" t="s">
        <v>283</v>
      </c>
      <c r="C1877" s="4" t="s">
        <v>1013</v>
      </c>
      <c r="D1877" s="4" t="s">
        <v>1014</v>
      </c>
      <c r="E1877" s="13">
        <f t="shared" si="63"/>
        <v>400</v>
      </c>
      <c r="F1877" s="6">
        <v>350</v>
      </c>
      <c r="G1877" s="12" t="s">
        <v>23</v>
      </c>
      <c r="H1877" s="12" t="s">
        <v>1088</v>
      </c>
      <c r="I1877" s="10">
        <v>49000</v>
      </c>
      <c r="J1877" s="11">
        <v>0.35</v>
      </c>
      <c r="K1877" s="13">
        <f t="shared" si="62"/>
        <v>140000</v>
      </c>
      <c r="L1877" s="4" t="s">
        <v>16</v>
      </c>
      <c r="M1877">
        <f>_xlfn.RANK.EQ(I1877,I$6:I4371,1)</f>
        <v>572</v>
      </c>
      <c r="N1877">
        <f>_xlfn.RANK.EQ(I1877,I$6:I4371,0)</f>
        <v>1902</v>
      </c>
    </row>
    <row r="1878" spans="2:14" ht="14.25" customHeight="1">
      <c r="B1878" s="4" t="s">
        <v>283</v>
      </c>
      <c r="C1878" s="4" t="s">
        <v>1015</v>
      </c>
      <c r="D1878" s="4" t="s">
        <v>998</v>
      </c>
      <c r="E1878" s="13">
        <f t="shared" si="63"/>
        <v>400</v>
      </c>
      <c r="F1878" s="6">
        <v>200</v>
      </c>
      <c r="G1878" s="12" t="s">
        <v>394</v>
      </c>
      <c r="H1878" s="12" t="s">
        <v>1087</v>
      </c>
      <c r="I1878" s="10">
        <v>28000</v>
      </c>
      <c r="J1878" s="11">
        <v>0.35</v>
      </c>
      <c r="K1878" s="13">
        <f t="shared" si="62"/>
        <v>80000</v>
      </c>
      <c r="L1878" s="4" t="s">
        <v>16</v>
      </c>
      <c r="M1878">
        <f>_xlfn.RANK.EQ(I1878,I$6:I4372,1)</f>
        <v>217</v>
      </c>
      <c r="N1878">
        <f>_xlfn.RANK.EQ(I1878,I$6:I4372,0)</f>
        <v>2266</v>
      </c>
    </row>
    <row r="1879" spans="2:14" ht="14.25" customHeight="1">
      <c r="B1879" s="4" t="s">
        <v>283</v>
      </c>
      <c r="C1879" s="4" t="s">
        <v>1015</v>
      </c>
      <c r="D1879" s="4" t="s">
        <v>998</v>
      </c>
      <c r="E1879" s="13">
        <f t="shared" si="63"/>
        <v>450</v>
      </c>
      <c r="F1879" s="6">
        <v>125</v>
      </c>
      <c r="G1879" s="12" t="s">
        <v>803</v>
      </c>
      <c r="H1879" s="12" t="s">
        <v>1086</v>
      </c>
      <c r="I1879" s="10">
        <v>22500</v>
      </c>
      <c r="J1879" s="11">
        <v>0.4</v>
      </c>
      <c r="K1879" s="13">
        <f t="shared" si="62"/>
        <v>56250</v>
      </c>
      <c r="L1879" s="4" t="s">
        <v>16</v>
      </c>
      <c r="M1879">
        <f>_xlfn.RANK.EQ(I1879,I$6:I4373,1)</f>
        <v>134</v>
      </c>
      <c r="N1879">
        <f>_xlfn.RANK.EQ(I1879,I$6:I4373,0)</f>
        <v>2357</v>
      </c>
    </row>
    <row r="1880" spans="2:14" ht="14.25" customHeight="1">
      <c r="B1880" s="4" t="s">
        <v>283</v>
      </c>
      <c r="C1880" s="4" t="s">
        <v>1015</v>
      </c>
      <c r="D1880" s="4" t="s">
        <v>998</v>
      </c>
      <c r="E1880" s="13">
        <f t="shared" si="63"/>
        <v>400</v>
      </c>
      <c r="F1880" s="6">
        <v>325</v>
      </c>
      <c r="G1880" s="12" t="s">
        <v>37</v>
      </c>
      <c r="H1880" s="12" t="s">
        <v>1086</v>
      </c>
      <c r="I1880" s="10">
        <v>39000</v>
      </c>
      <c r="J1880" s="11">
        <v>0.3</v>
      </c>
      <c r="K1880" s="13">
        <f t="shared" si="62"/>
        <v>130000</v>
      </c>
      <c r="L1880" s="4" t="s">
        <v>16</v>
      </c>
      <c r="M1880">
        <f>_xlfn.RANK.EQ(I1880,I$6:I4374,1)</f>
        <v>391</v>
      </c>
      <c r="N1880">
        <f>_xlfn.RANK.EQ(I1880,I$6:I4374,0)</f>
        <v>2102</v>
      </c>
    </row>
    <row r="1881" spans="2:14" ht="14.25" customHeight="1">
      <c r="B1881" s="4" t="s">
        <v>283</v>
      </c>
      <c r="C1881" s="4" t="s">
        <v>1015</v>
      </c>
      <c r="D1881" s="4" t="s">
        <v>998</v>
      </c>
      <c r="E1881" s="13">
        <f t="shared" si="63"/>
        <v>400</v>
      </c>
      <c r="F1881" s="6">
        <v>475</v>
      </c>
      <c r="G1881" s="12" t="s">
        <v>583</v>
      </c>
      <c r="H1881" s="12" t="s">
        <v>1086</v>
      </c>
      <c r="I1881" s="10">
        <v>66500</v>
      </c>
      <c r="J1881" s="11">
        <v>0.35</v>
      </c>
      <c r="K1881" s="13">
        <f t="shared" si="62"/>
        <v>190000</v>
      </c>
      <c r="L1881" s="4" t="s">
        <v>16</v>
      </c>
      <c r="M1881">
        <f>_xlfn.RANK.EQ(I1881,I$6:I4375,1)</f>
        <v>929</v>
      </c>
      <c r="N1881">
        <f>_xlfn.RANK.EQ(I1881,I$6:I4375,0)</f>
        <v>1563</v>
      </c>
    </row>
    <row r="1882" spans="2:14" ht="14.25" customHeight="1">
      <c r="B1882" s="4" t="s">
        <v>283</v>
      </c>
      <c r="C1882" s="4" t="s">
        <v>1015</v>
      </c>
      <c r="D1882" s="4" t="s">
        <v>998</v>
      </c>
      <c r="E1882" s="13">
        <f t="shared" si="63"/>
        <v>500</v>
      </c>
      <c r="F1882" s="6">
        <v>325</v>
      </c>
      <c r="G1882" s="12" t="s">
        <v>308</v>
      </c>
      <c r="H1882" s="12" t="s">
        <v>1087</v>
      </c>
      <c r="I1882" s="10">
        <v>56875</v>
      </c>
      <c r="J1882" s="11">
        <v>0.35</v>
      </c>
      <c r="K1882" s="13">
        <f t="shared" si="62"/>
        <v>162500</v>
      </c>
      <c r="L1882" s="4" t="s">
        <v>16</v>
      </c>
      <c r="M1882">
        <f>_xlfn.RANK.EQ(I1882,I$6:I4376,1)</f>
        <v>736</v>
      </c>
      <c r="N1882">
        <f>_xlfn.RANK.EQ(I1882,I$6:I4376,0)</f>
        <v>1752</v>
      </c>
    </row>
    <row r="1883" spans="2:14" ht="14.25" customHeight="1">
      <c r="B1883" s="4" t="s">
        <v>283</v>
      </c>
      <c r="C1883" s="4" t="s">
        <v>1015</v>
      </c>
      <c r="D1883" s="4" t="s">
        <v>998</v>
      </c>
      <c r="E1883" s="13">
        <f t="shared" si="63"/>
        <v>550</v>
      </c>
      <c r="F1883" s="6">
        <v>350</v>
      </c>
      <c r="G1883" s="12" t="s">
        <v>161</v>
      </c>
      <c r="H1883" s="12" t="s">
        <v>1087</v>
      </c>
      <c r="I1883" s="10">
        <v>67375</v>
      </c>
      <c r="J1883" s="11">
        <v>0.35</v>
      </c>
      <c r="K1883" s="13">
        <f t="shared" si="62"/>
        <v>192500</v>
      </c>
      <c r="L1883" s="4" t="s">
        <v>16</v>
      </c>
      <c r="M1883">
        <f>_xlfn.RANK.EQ(I1883,I$6:I4377,1)</f>
        <v>941</v>
      </c>
      <c r="N1883">
        <f>_xlfn.RANK.EQ(I1883,I$6:I4377,0)</f>
        <v>1547</v>
      </c>
    </row>
    <row r="1884" spans="2:14" ht="14.25" customHeight="1">
      <c r="B1884" s="4" t="s">
        <v>283</v>
      </c>
      <c r="C1884" s="4" t="s">
        <v>1015</v>
      </c>
      <c r="D1884" s="4" t="s">
        <v>998</v>
      </c>
      <c r="E1884" s="13">
        <f t="shared" si="63"/>
        <v>500.00000000000006</v>
      </c>
      <c r="F1884" s="6">
        <v>250</v>
      </c>
      <c r="G1884" s="12" t="s">
        <v>261</v>
      </c>
      <c r="H1884" s="12" t="s">
        <v>1087</v>
      </c>
      <c r="I1884" s="10">
        <v>43750</v>
      </c>
      <c r="J1884" s="11">
        <v>0.35</v>
      </c>
      <c r="K1884" s="13">
        <f t="shared" si="62"/>
        <v>125000.00000000001</v>
      </c>
      <c r="L1884" s="4" t="s">
        <v>16</v>
      </c>
      <c r="M1884">
        <f>_xlfn.RANK.EQ(I1884,I$6:I4378,1)</f>
        <v>478</v>
      </c>
      <c r="N1884">
        <f>_xlfn.RANK.EQ(I1884,I$6:I4378,0)</f>
        <v>2009</v>
      </c>
    </row>
    <row r="1885" spans="2:14" ht="14.25" customHeight="1">
      <c r="B1885" s="4" t="s">
        <v>283</v>
      </c>
      <c r="C1885" s="4" t="s">
        <v>1015</v>
      </c>
      <c r="D1885" s="4" t="s">
        <v>998</v>
      </c>
      <c r="E1885" s="13">
        <f t="shared" si="63"/>
        <v>550</v>
      </c>
      <c r="F1885" s="6">
        <v>100</v>
      </c>
      <c r="G1885" s="12" t="s">
        <v>343</v>
      </c>
      <c r="H1885" s="12" t="s">
        <v>1087</v>
      </c>
      <c r="I1885" s="10">
        <v>22000</v>
      </c>
      <c r="J1885" s="11">
        <v>0.4</v>
      </c>
      <c r="K1885" s="13">
        <f t="shared" si="62"/>
        <v>55000</v>
      </c>
      <c r="L1885" s="4" t="s">
        <v>16</v>
      </c>
      <c r="M1885">
        <f>_xlfn.RANK.EQ(I1885,I$6:I4379,1)</f>
        <v>129</v>
      </c>
      <c r="N1885">
        <f>_xlfn.RANK.EQ(I1885,I$6:I4379,0)</f>
        <v>2364</v>
      </c>
    </row>
    <row r="1886" spans="2:14" ht="14.25" customHeight="1">
      <c r="B1886" s="4" t="s">
        <v>283</v>
      </c>
      <c r="C1886" s="4" t="s">
        <v>1015</v>
      </c>
      <c r="D1886" s="4" t="s">
        <v>998</v>
      </c>
      <c r="E1886" s="13">
        <f t="shared" si="63"/>
        <v>500</v>
      </c>
      <c r="F1886" s="6">
        <v>300</v>
      </c>
      <c r="G1886" s="12" t="s">
        <v>940</v>
      </c>
      <c r="H1886" s="12" t="s">
        <v>1087</v>
      </c>
      <c r="I1886" s="10">
        <v>45000</v>
      </c>
      <c r="J1886" s="11">
        <v>0.3</v>
      </c>
      <c r="K1886" s="13">
        <f t="shared" si="62"/>
        <v>150000</v>
      </c>
      <c r="L1886" s="4" t="s">
        <v>16</v>
      </c>
      <c r="M1886">
        <f>_xlfn.RANK.EQ(I1886,I$6:I4380,1)</f>
        <v>499</v>
      </c>
      <c r="N1886">
        <f>_xlfn.RANK.EQ(I1886,I$6:I4380,0)</f>
        <v>1976</v>
      </c>
    </row>
    <row r="1887" spans="2:14" ht="14.25" customHeight="1">
      <c r="B1887" s="4" t="s">
        <v>283</v>
      </c>
      <c r="C1887" s="4" t="s">
        <v>1015</v>
      </c>
      <c r="D1887" s="4" t="s">
        <v>998</v>
      </c>
      <c r="E1887" s="13">
        <f t="shared" si="63"/>
        <v>550.00000000000011</v>
      </c>
      <c r="F1887" s="6">
        <v>475</v>
      </c>
      <c r="G1887" s="12" t="s">
        <v>559</v>
      </c>
      <c r="H1887" s="12" t="s">
        <v>1087</v>
      </c>
      <c r="I1887" s="10">
        <v>91437.5</v>
      </c>
      <c r="J1887" s="11">
        <v>0.35</v>
      </c>
      <c r="K1887" s="13">
        <f t="shared" si="62"/>
        <v>261250.00000000003</v>
      </c>
      <c r="L1887" s="4" t="s">
        <v>16</v>
      </c>
      <c r="M1887">
        <f>_xlfn.RANK.EQ(I1887,I$6:I4381,1)</f>
        <v>1416</v>
      </c>
      <c r="N1887">
        <f>_xlfn.RANK.EQ(I1887,I$6:I4381,0)</f>
        <v>1068</v>
      </c>
    </row>
    <row r="1888" spans="2:14" ht="14.25" customHeight="1">
      <c r="B1888" s="4" t="s">
        <v>283</v>
      </c>
      <c r="C1888" s="4" t="s">
        <v>1015</v>
      </c>
      <c r="D1888" s="4" t="s">
        <v>998</v>
      </c>
      <c r="E1888" s="13">
        <f t="shared" si="63"/>
        <v>600</v>
      </c>
      <c r="F1888" s="6">
        <v>275</v>
      </c>
      <c r="G1888" s="12" t="s">
        <v>165</v>
      </c>
      <c r="H1888" s="12" t="s">
        <v>1087</v>
      </c>
      <c r="I1888" s="10">
        <v>57750</v>
      </c>
      <c r="J1888" s="11">
        <v>0.35</v>
      </c>
      <c r="K1888" s="13">
        <f t="shared" si="62"/>
        <v>165000</v>
      </c>
      <c r="L1888" s="4" t="s">
        <v>16</v>
      </c>
      <c r="M1888">
        <f>_xlfn.RANK.EQ(I1888,I$6:I4382,1)</f>
        <v>754</v>
      </c>
      <c r="N1888">
        <f>_xlfn.RANK.EQ(I1888,I$6:I4382,0)</f>
        <v>1729</v>
      </c>
    </row>
    <row r="1889" spans="2:14" ht="14.25" customHeight="1">
      <c r="B1889" s="4" t="s">
        <v>283</v>
      </c>
      <c r="C1889" s="4" t="s">
        <v>1015</v>
      </c>
      <c r="D1889" s="4" t="s">
        <v>998</v>
      </c>
      <c r="E1889" s="13">
        <f t="shared" si="63"/>
        <v>600</v>
      </c>
      <c r="F1889" s="6">
        <v>325</v>
      </c>
      <c r="G1889" s="12" t="s">
        <v>101</v>
      </c>
      <c r="H1889" s="12" t="s">
        <v>1086</v>
      </c>
      <c r="I1889" s="10">
        <v>68250</v>
      </c>
      <c r="J1889" s="11">
        <v>0.35</v>
      </c>
      <c r="K1889" s="13">
        <f t="shared" si="62"/>
        <v>195000</v>
      </c>
      <c r="L1889" s="4" t="s">
        <v>16</v>
      </c>
      <c r="M1889">
        <f>_xlfn.RANK.EQ(I1889,I$6:I4383,1)</f>
        <v>970</v>
      </c>
      <c r="N1889">
        <f>_xlfn.RANK.EQ(I1889,I$6:I4383,0)</f>
        <v>1520</v>
      </c>
    </row>
    <row r="1890" spans="2:14" ht="14.25" customHeight="1">
      <c r="B1890" s="4" t="s">
        <v>283</v>
      </c>
      <c r="C1890" s="4" t="s">
        <v>1015</v>
      </c>
      <c r="D1890" s="4" t="s">
        <v>998</v>
      </c>
      <c r="E1890" s="13">
        <f t="shared" si="63"/>
        <v>450</v>
      </c>
      <c r="F1890" s="6">
        <v>225</v>
      </c>
      <c r="G1890" s="12" t="s">
        <v>464</v>
      </c>
      <c r="H1890" s="12" t="s">
        <v>1087</v>
      </c>
      <c r="I1890" s="10">
        <v>35437.5</v>
      </c>
      <c r="J1890" s="11">
        <v>0.35</v>
      </c>
      <c r="K1890" s="13">
        <f t="shared" si="62"/>
        <v>101250</v>
      </c>
      <c r="L1890" s="4" t="s">
        <v>16</v>
      </c>
      <c r="M1890">
        <f>_xlfn.RANK.EQ(I1890,I$6:I4384,1)</f>
        <v>350</v>
      </c>
      <c r="N1890">
        <f>_xlfn.RANK.EQ(I1890,I$6:I4384,0)</f>
        <v>2142</v>
      </c>
    </row>
    <row r="1891" spans="2:14" ht="14.25" customHeight="1">
      <c r="B1891" s="4" t="s">
        <v>283</v>
      </c>
      <c r="C1891" s="4" t="s">
        <v>1015</v>
      </c>
      <c r="D1891" s="4" t="s">
        <v>998</v>
      </c>
      <c r="E1891" s="13">
        <f t="shared" si="63"/>
        <v>500</v>
      </c>
      <c r="F1891" s="6">
        <v>125</v>
      </c>
      <c r="G1891" s="12" t="s">
        <v>554</v>
      </c>
      <c r="H1891" s="12" t="s">
        <v>1087</v>
      </c>
      <c r="I1891" s="10">
        <v>25000</v>
      </c>
      <c r="J1891" s="11">
        <v>0.4</v>
      </c>
      <c r="K1891" s="13">
        <f t="shared" si="62"/>
        <v>62500</v>
      </c>
      <c r="L1891" s="4" t="s">
        <v>16</v>
      </c>
      <c r="M1891">
        <f>_xlfn.RANK.EQ(I1891,I$6:I4385,1)</f>
        <v>172</v>
      </c>
      <c r="N1891">
        <f>_xlfn.RANK.EQ(I1891,I$6:I4385,0)</f>
        <v>2318</v>
      </c>
    </row>
    <row r="1892" spans="2:14" ht="14.25" customHeight="1">
      <c r="B1892" s="4" t="s">
        <v>283</v>
      </c>
      <c r="C1892" s="4" t="s">
        <v>1015</v>
      </c>
      <c r="D1892" s="4" t="s">
        <v>998</v>
      </c>
      <c r="E1892" s="13">
        <f t="shared" si="63"/>
        <v>650</v>
      </c>
      <c r="F1892" s="6">
        <v>300</v>
      </c>
      <c r="G1892" s="12" t="s">
        <v>945</v>
      </c>
      <c r="H1892" s="12" t="s">
        <v>1086</v>
      </c>
      <c r="I1892" s="10">
        <v>58500</v>
      </c>
      <c r="J1892" s="11">
        <v>0.3</v>
      </c>
      <c r="K1892" s="13">
        <f t="shared" si="62"/>
        <v>195000</v>
      </c>
      <c r="L1892" s="4" t="s">
        <v>16</v>
      </c>
      <c r="M1892">
        <f>_xlfn.RANK.EQ(I1892,I$6:I4386,1)</f>
        <v>774</v>
      </c>
      <c r="N1892">
        <f>_xlfn.RANK.EQ(I1892,I$6:I4386,0)</f>
        <v>1710</v>
      </c>
    </row>
    <row r="1893" spans="2:14" ht="14.25" customHeight="1">
      <c r="B1893" s="4" t="s">
        <v>283</v>
      </c>
      <c r="C1893" s="4" t="s">
        <v>1015</v>
      </c>
      <c r="D1893" s="4" t="s">
        <v>998</v>
      </c>
      <c r="E1893" s="13">
        <f t="shared" si="63"/>
        <v>500.00000000000006</v>
      </c>
      <c r="F1893" s="6">
        <v>500</v>
      </c>
      <c r="G1893" s="12" t="s">
        <v>326</v>
      </c>
      <c r="H1893" s="12" t="s">
        <v>1086</v>
      </c>
      <c r="I1893" s="10">
        <v>87500</v>
      </c>
      <c r="J1893" s="11">
        <v>0.35</v>
      </c>
      <c r="K1893" s="13">
        <f t="shared" si="62"/>
        <v>250000.00000000003</v>
      </c>
      <c r="L1893" s="4" t="s">
        <v>16</v>
      </c>
      <c r="M1893">
        <f>_xlfn.RANK.EQ(I1893,I$6:I4387,1)</f>
        <v>1344</v>
      </c>
      <c r="N1893">
        <f>_xlfn.RANK.EQ(I1893,I$6:I4387,0)</f>
        <v>1145</v>
      </c>
    </row>
    <row r="1894" spans="2:14" ht="14.25" customHeight="1">
      <c r="B1894" s="4" t="s">
        <v>283</v>
      </c>
      <c r="C1894" s="4" t="s">
        <v>1015</v>
      </c>
      <c r="D1894" s="4" t="s">
        <v>998</v>
      </c>
      <c r="E1894" s="13">
        <f t="shared" si="63"/>
        <v>550</v>
      </c>
      <c r="F1894" s="6">
        <v>350</v>
      </c>
      <c r="G1894" s="12" t="s">
        <v>875</v>
      </c>
      <c r="H1894" s="12" t="s">
        <v>1087</v>
      </c>
      <c r="I1894" s="10">
        <v>67375</v>
      </c>
      <c r="J1894" s="11">
        <v>0.35</v>
      </c>
      <c r="K1894" s="13">
        <f t="shared" si="62"/>
        <v>192500</v>
      </c>
      <c r="L1894" s="4" t="s">
        <v>16</v>
      </c>
      <c r="M1894">
        <f>_xlfn.RANK.EQ(I1894,I$6:I4388,1)</f>
        <v>941</v>
      </c>
      <c r="N1894">
        <f>_xlfn.RANK.EQ(I1894,I$6:I4388,0)</f>
        <v>1547</v>
      </c>
    </row>
    <row r="1895" spans="2:14" ht="14.25" customHeight="1">
      <c r="B1895" s="4" t="s">
        <v>283</v>
      </c>
      <c r="C1895" s="4" t="s">
        <v>1015</v>
      </c>
      <c r="D1895" s="4" t="s">
        <v>998</v>
      </c>
      <c r="E1895" s="13">
        <f t="shared" si="63"/>
        <v>550</v>
      </c>
      <c r="F1895" s="6">
        <v>350</v>
      </c>
      <c r="G1895" s="12" t="s">
        <v>632</v>
      </c>
      <c r="H1895" s="12" t="s">
        <v>1086</v>
      </c>
      <c r="I1895" s="10">
        <v>67375</v>
      </c>
      <c r="J1895" s="11">
        <v>0.35</v>
      </c>
      <c r="K1895" s="13">
        <f t="shared" si="62"/>
        <v>192500</v>
      </c>
      <c r="L1895" s="4" t="s">
        <v>16</v>
      </c>
      <c r="M1895">
        <f>_xlfn.RANK.EQ(I1895,I$6:I4389,1)</f>
        <v>941</v>
      </c>
      <c r="N1895">
        <f>_xlfn.RANK.EQ(I1895,I$6:I4389,0)</f>
        <v>1547</v>
      </c>
    </row>
    <row r="1896" spans="2:14" ht="14.25" customHeight="1">
      <c r="B1896" s="4" t="s">
        <v>283</v>
      </c>
      <c r="C1896" s="4" t="s">
        <v>1015</v>
      </c>
      <c r="D1896" s="4" t="s">
        <v>998</v>
      </c>
      <c r="E1896" s="13">
        <f t="shared" si="63"/>
        <v>500</v>
      </c>
      <c r="F1896" s="6">
        <v>275</v>
      </c>
      <c r="G1896" s="12" t="s">
        <v>948</v>
      </c>
      <c r="H1896" s="12" t="s">
        <v>1088</v>
      </c>
      <c r="I1896" s="10">
        <v>48125</v>
      </c>
      <c r="J1896" s="11">
        <v>0.35</v>
      </c>
      <c r="K1896" s="13">
        <f t="shared" si="62"/>
        <v>137500</v>
      </c>
      <c r="L1896" s="4" t="s">
        <v>16</v>
      </c>
      <c r="M1896">
        <f>_xlfn.RANK.EQ(I1896,I$6:I4390,1)</f>
        <v>562</v>
      </c>
      <c r="N1896">
        <f>_xlfn.RANK.EQ(I1896,I$6:I4390,0)</f>
        <v>1929</v>
      </c>
    </row>
    <row r="1897" spans="2:14" ht="14.25" customHeight="1">
      <c r="B1897" s="4" t="s">
        <v>283</v>
      </c>
      <c r="C1897" s="4" t="s">
        <v>1015</v>
      </c>
      <c r="D1897" s="4" t="s">
        <v>998</v>
      </c>
      <c r="E1897" s="13">
        <f t="shared" si="63"/>
        <v>450</v>
      </c>
      <c r="F1897" s="6">
        <v>175</v>
      </c>
      <c r="G1897" s="12" t="s">
        <v>372</v>
      </c>
      <c r="H1897" s="12" t="s">
        <v>1087</v>
      </c>
      <c r="I1897" s="10">
        <v>31500</v>
      </c>
      <c r="J1897" s="11">
        <v>0.4</v>
      </c>
      <c r="K1897" s="13">
        <f t="shared" si="62"/>
        <v>78750</v>
      </c>
      <c r="L1897" s="4" t="s">
        <v>16</v>
      </c>
      <c r="M1897">
        <f>_xlfn.RANK.EQ(I1897,I$6:I4391,1)</f>
        <v>272</v>
      </c>
      <c r="N1897">
        <f>_xlfn.RANK.EQ(I1897,I$6:I4391,0)</f>
        <v>2209</v>
      </c>
    </row>
    <row r="1898" spans="2:14" ht="14.25" customHeight="1">
      <c r="B1898" s="4" t="s">
        <v>283</v>
      </c>
      <c r="C1898" s="4" t="s">
        <v>1015</v>
      </c>
      <c r="D1898" s="4" t="s">
        <v>998</v>
      </c>
      <c r="E1898" s="13">
        <f t="shared" si="63"/>
        <v>600</v>
      </c>
      <c r="F1898" s="6">
        <v>525</v>
      </c>
      <c r="G1898" s="12" t="s">
        <v>85</v>
      </c>
      <c r="H1898" s="12" t="s">
        <v>1086</v>
      </c>
      <c r="I1898" s="10">
        <v>94500</v>
      </c>
      <c r="J1898" s="11">
        <v>0.3</v>
      </c>
      <c r="K1898" s="13">
        <f t="shared" si="62"/>
        <v>315000</v>
      </c>
      <c r="L1898" s="4" t="s">
        <v>16</v>
      </c>
      <c r="M1898">
        <f>_xlfn.RANK.EQ(I1898,I$6:I4392,1)</f>
        <v>1457</v>
      </c>
      <c r="N1898">
        <f>_xlfn.RANK.EQ(I1898,I$6:I4392,0)</f>
        <v>1019</v>
      </c>
    </row>
    <row r="1899" spans="2:14" ht="14.25" customHeight="1">
      <c r="B1899" s="4" t="s">
        <v>283</v>
      </c>
      <c r="C1899" s="4" t="s">
        <v>1015</v>
      </c>
      <c r="D1899" s="4" t="s">
        <v>998</v>
      </c>
      <c r="E1899" s="13">
        <f t="shared" si="63"/>
        <v>550</v>
      </c>
      <c r="F1899" s="6">
        <v>775</v>
      </c>
      <c r="G1899" s="12" t="s">
        <v>378</v>
      </c>
      <c r="H1899" s="12" t="s">
        <v>1087</v>
      </c>
      <c r="I1899" s="10">
        <v>149187.5</v>
      </c>
      <c r="J1899" s="11">
        <v>0.35</v>
      </c>
      <c r="K1899" s="13">
        <f t="shared" si="62"/>
        <v>426250</v>
      </c>
      <c r="L1899" s="4" t="s">
        <v>16</v>
      </c>
      <c r="M1899">
        <f>_xlfn.RANK.EQ(I1899,I$6:I4393,1)</f>
        <v>2049</v>
      </c>
      <c r="N1899">
        <f>_xlfn.RANK.EQ(I1899,I$6:I4393,0)</f>
        <v>445</v>
      </c>
    </row>
    <row r="1900" spans="2:14" ht="14.25" customHeight="1">
      <c r="B1900" s="4" t="s">
        <v>283</v>
      </c>
      <c r="C1900" s="4" t="s">
        <v>1015</v>
      </c>
      <c r="D1900" s="4" t="s">
        <v>998</v>
      </c>
      <c r="E1900" s="13">
        <f t="shared" si="63"/>
        <v>650</v>
      </c>
      <c r="F1900" s="6">
        <v>650</v>
      </c>
      <c r="G1900" s="12" t="s">
        <v>880</v>
      </c>
      <c r="H1900" s="12" t="s">
        <v>1086</v>
      </c>
      <c r="I1900" s="10">
        <v>147875</v>
      </c>
      <c r="J1900" s="11">
        <v>0.35</v>
      </c>
      <c r="K1900" s="13">
        <f t="shared" si="62"/>
        <v>422500</v>
      </c>
      <c r="L1900" s="4" t="s">
        <v>16</v>
      </c>
      <c r="M1900">
        <f>_xlfn.RANK.EQ(I1900,I$6:I4394,1)</f>
        <v>2027</v>
      </c>
      <c r="N1900">
        <f>_xlfn.RANK.EQ(I1900,I$6:I4394,0)</f>
        <v>464</v>
      </c>
    </row>
    <row r="1901" spans="2:14" ht="14.25" customHeight="1">
      <c r="B1901" s="4" t="s">
        <v>283</v>
      </c>
      <c r="C1901" s="4" t="s">
        <v>1015</v>
      </c>
      <c r="D1901" s="4" t="s">
        <v>998</v>
      </c>
      <c r="E1901" s="13">
        <f t="shared" si="63"/>
        <v>800.00000000000011</v>
      </c>
      <c r="F1901" s="6">
        <v>650</v>
      </c>
      <c r="G1901" s="12" t="s">
        <v>364</v>
      </c>
      <c r="H1901" s="12" t="s">
        <v>1087</v>
      </c>
      <c r="I1901" s="10">
        <v>182000</v>
      </c>
      <c r="J1901" s="11">
        <v>0.35</v>
      </c>
      <c r="K1901" s="13">
        <f t="shared" si="62"/>
        <v>520000.00000000006</v>
      </c>
      <c r="L1901" s="4" t="s">
        <v>16</v>
      </c>
      <c r="M1901">
        <f>_xlfn.RANK.EQ(I1901,I$6:I4395,1)</f>
        <v>2244</v>
      </c>
      <c r="N1901">
        <f>_xlfn.RANK.EQ(I1901,I$6:I4395,0)</f>
        <v>245</v>
      </c>
    </row>
    <row r="1902" spans="2:14" ht="14.25" customHeight="1">
      <c r="B1902" s="4" t="s">
        <v>283</v>
      </c>
      <c r="C1902" s="4" t="s">
        <v>1015</v>
      </c>
      <c r="D1902" s="4" t="s">
        <v>998</v>
      </c>
      <c r="E1902" s="13">
        <f t="shared" si="63"/>
        <v>800</v>
      </c>
      <c r="F1902" s="6">
        <v>525</v>
      </c>
      <c r="G1902" s="12" t="s">
        <v>951</v>
      </c>
      <c r="H1902" s="12" t="s">
        <v>1087</v>
      </c>
      <c r="I1902" s="10">
        <v>147000</v>
      </c>
      <c r="J1902" s="11">
        <v>0.35</v>
      </c>
      <c r="K1902" s="13">
        <f t="shared" si="62"/>
        <v>420000</v>
      </c>
      <c r="L1902" s="4" t="s">
        <v>16</v>
      </c>
      <c r="M1902">
        <f>_xlfn.RANK.EQ(I1902,I$6:I4396,1)</f>
        <v>2018</v>
      </c>
      <c r="N1902">
        <f>_xlfn.RANK.EQ(I1902,I$6:I4396,0)</f>
        <v>470</v>
      </c>
    </row>
    <row r="1903" spans="2:14" ht="14.25" customHeight="1">
      <c r="B1903" s="4" t="s">
        <v>283</v>
      </c>
      <c r="C1903" s="4" t="s">
        <v>1015</v>
      </c>
      <c r="D1903" s="4" t="s">
        <v>998</v>
      </c>
      <c r="E1903" s="13">
        <f t="shared" si="63"/>
        <v>900</v>
      </c>
      <c r="F1903" s="6">
        <v>400</v>
      </c>
      <c r="G1903" s="12" t="s">
        <v>91</v>
      </c>
      <c r="H1903" s="12" t="s">
        <v>1086</v>
      </c>
      <c r="I1903" s="10">
        <v>144000</v>
      </c>
      <c r="J1903" s="11">
        <v>0.4</v>
      </c>
      <c r="K1903" s="13">
        <f t="shared" si="62"/>
        <v>360000</v>
      </c>
      <c r="L1903" s="4" t="s">
        <v>16</v>
      </c>
      <c r="M1903">
        <f>_xlfn.RANK.EQ(I1903,I$6:I4397,1)</f>
        <v>1990</v>
      </c>
      <c r="N1903">
        <f>_xlfn.RANK.EQ(I1903,I$6:I4397,0)</f>
        <v>499</v>
      </c>
    </row>
    <row r="1904" spans="2:14" ht="14.25" customHeight="1">
      <c r="B1904" s="4" t="s">
        <v>283</v>
      </c>
      <c r="C1904" s="4" t="s">
        <v>1015</v>
      </c>
      <c r="D1904" s="4" t="s">
        <v>998</v>
      </c>
      <c r="E1904" s="13">
        <f t="shared" si="63"/>
        <v>1050</v>
      </c>
      <c r="F1904" s="6">
        <v>700</v>
      </c>
      <c r="G1904" s="12" t="s">
        <v>954</v>
      </c>
      <c r="H1904" s="12" t="s">
        <v>1086</v>
      </c>
      <c r="I1904" s="10">
        <v>220500</v>
      </c>
      <c r="J1904" s="11">
        <v>0.3</v>
      </c>
      <c r="K1904" s="13">
        <f t="shared" si="62"/>
        <v>735000</v>
      </c>
      <c r="L1904" s="4" t="s">
        <v>16</v>
      </c>
      <c r="M1904">
        <f>_xlfn.RANK.EQ(I1904,I$6:I4398,1)</f>
        <v>2360</v>
      </c>
      <c r="N1904">
        <f>_xlfn.RANK.EQ(I1904,I$6:I4398,0)</f>
        <v>132</v>
      </c>
    </row>
    <row r="1905" spans="2:14" ht="14.25" customHeight="1">
      <c r="B1905" s="4" t="s">
        <v>283</v>
      </c>
      <c r="C1905" s="4" t="s">
        <v>1015</v>
      </c>
      <c r="D1905" s="4" t="s">
        <v>998</v>
      </c>
      <c r="E1905" s="13">
        <f t="shared" si="63"/>
        <v>850</v>
      </c>
      <c r="F1905" s="6">
        <v>850</v>
      </c>
      <c r="G1905" s="12" t="s">
        <v>796</v>
      </c>
      <c r="H1905" s="12" t="s">
        <v>1087</v>
      </c>
      <c r="I1905" s="10">
        <v>252875</v>
      </c>
      <c r="J1905" s="11">
        <v>0.35</v>
      </c>
      <c r="K1905" s="13">
        <f t="shared" si="62"/>
        <v>722500</v>
      </c>
      <c r="L1905" s="4" t="s">
        <v>16</v>
      </c>
      <c r="M1905">
        <f>_xlfn.RANK.EQ(I1905,I$6:I4399,1)</f>
        <v>2414</v>
      </c>
      <c r="N1905">
        <f>_xlfn.RANK.EQ(I1905,I$6:I4399,0)</f>
        <v>81</v>
      </c>
    </row>
    <row r="1906" spans="2:14" ht="14.25" customHeight="1">
      <c r="B1906" s="4" t="s">
        <v>283</v>
      </c>
      <c r="C1906" s="4" t="s">
        <v>1015</v>
      </c>
      <c r="D1906" s="4" t="s">
        <v>998</v>
      </c>
      <c r="E1906" s="13">
        <f t="shared" si="63"/>
        <v>900</v>
      </c>
      <c r="F1906" s="6">
        <v>700</v>
      </c>
      <c r="G1906" s="12" t="s">
        <v>495</v>
      </c>
      <c r="H1906" s="12" t="s">
        <v>1087</v>
      </c>
      <c r="I1906" s="10">
        <v>220500</v>
      </c>
      <c r="J1906" s="11">
        <v>0.35</v>
      </c>
      <c r="K1906" s="13">
        <f t="shared" si="62"/>
        <v>630000</v>
      </c>
      <c r="L1906" s="4" t="s">
        <v>16</v>
      </c>
      <c r="M1906">
        <f>_xlfn.RANK.EQ(I1906,I$6:I4400,1)</f>
        <v>2360</v>
      </c>
      <c r="N1906">
        <f>_xlfn.RANK.EQ(I1906,I$6:I4400,0)</f>
        <v>132</v>
      </c>
    </row>
    <row r="1907" spans="2:14" ht="14.25" customHeight="1">
      <c r="B1907" s="4" t="s">
        <v>283</v>
      </c>
      <c r="C1907" s="4" t="s">
        <v>1015</v>
      </c>
      <c r="D1907" s="4" t="s">
        <v>998</v>
      </c>
      <c r="E1907" s="13">
        <f t="shared" si="63"/>
        <v>900</v>
      </c>
      <c r="F1907" s="6">
        <v>650</v>
      </c>
      <c r="G1907" s="12" t="s">
        <v>652</v>
      </c>
      <c r="H1907" s="12" t="s">
        <v>1087</v>
      </c>
      <c r="I1907" s="10">
        <v>204750</v>
      </c>
      <c r="J1907" s="11">
        <v>0.35</v>
      </c>
      <c r="K1907" s="13">
        <f t="shared" si="62"/>
        <v>585000</v>
      </c>
      <c r="L1907" s="4" t="s">
        <v>16</v>
      </c>
      <c r="M1907">
        <f>_xlfn.RANK.EQ(I1907,I$6:I4401,1)</f>
        <v>2320</v>
      </c>
      <c r="N1907">
        <f>_xlfn.RANK.EQ(I1907,I$6:I4401,0)</f>
        <v>174</v>
      </c>
    </row>
    <row r="1908" spans="2:14" ht="14.25" customHeight="1">
      <c r="B1908" s="4" t="s">
        <v>283</v>
      </c>
      <c r="C1908" s="4" t="s">
        <v>1015</v>
      </c>
      <c r="D1908" s="4" t="s">
        <v>998</v>
      </c>
      <c r="E1908" s="13">
        <f t="shared" si="63"/>
        <v>850.00000000000011</v>
      </c>
      <c r="F1908" s="6">
        <v>550</v>
      </c>
      <c r="G1908" s="12" t="s">
        <v>956</v>
      </c>
      <c r="H1908" s="12" t="s">
        <v>1089</v>
      </c>
      <c r="I1908" s="10">
        <v>163625</v>
      </c>
      <c r="J1908" s="11">
        <v>0.35</v>
      </c>
      <c r="K1908" s="13">
        <f t="shared" si="62"/>
        <v>467500.00000000006</v>
      </c>
      <c r="L1908" s="4" t="s">
        <v>16</v>
      </c>
      <c r="M1908">
        <f>_xlfn.RANK.EQ(I1908,I$6:I4402,1)</f>
        <v>2147</v>
      </c>
      <c r="N1908">
        <f>_xlfn.RANK.EQ(I1908,I$6:I4402,0)</f>
        <v>348</v>
      </c>
    </row>
    <row r="1909" spans="2:14" ht="14.25" customHeight="1">
      <c r="B1909" s="4" t="s">
        <v>283</v>
      </c>
      <c r="C1909" s="4" t="s">
        <v>1015</v>
      </c>
      <c r="D1909" s="4" t="s">
        <v>998</v>
      </c>
      <c r="E1909" s="13">
        <f t="shared" si="63"/>
        <v>900</v>
      </c>
      <c r="F1909" s="6">
        <v>600</v>
      </c>
      <c r="G1909" s="12" t="s">
        <v>958</v>
      </c>
      <c r="H1909" s="12" t="s">
        <v>1086</v>
      </c>
      <c r="I1909" s="10">
        <v>216000</v>
      </c>
      <c r="J1909" s="11">
        <v>0.4</v>
      </c>
      <c r="K1909" s="13">
        <f t="shared" si="62"/>
        <v>540000</v>
      </c>
      <c r="L1909" s="4" t="s">
        <v>16</v>
      </c>
      <c r="M1909">
        <f>_xlfn.RANK.EQ(I1909,I$6:I4403,1)</f>
        <v>2345</v>
      </c>
      <c r="N1909">
        <f>_xlfn.RANK.EQ(I1909,I$6:I4403,0)</f>
        <v>147</v>
      </c>
    </row>
    <row r="1910" spans="2:14" ht="14.25" customHeight="1">
      <c r="B1910" s="4" t="s">
        <v>283</v>
      </c>
      <c r="C1910" s="4" t="s">
        <v>1015</v>
      </c>
      <c r="D1910" s="4" t="s">
        <v>998</v>
      </c>
      <c r="E1910" s="13">
        <f t="shared" si="63"/>
        <v>1050</v>
      </c>
      <c r="F1910" s="6">
        <v>600</v>
      </c>
      <c r="G1910" s="12" t="s">
        <v>519</v>
      </c>
      <c r="H1910" s="12" t="s">
        <v>1086</v>
      </c>
      <c r="I1910" s="10">
        <v>189000</v>
      </c>
      <c r="J1910" s="11">
        <v>0.3</v>
      </c>
      <c r="K1910" s="13">
        <f t="shared" si="62"/>
        <v>630000</v>
      </c>
      <c r="L1910" s="4" t="s">
        <v>16</v>
      </c>
      <c r="M1910">
        <f>_xlfn.RANK.EQ(I1910,I$6:I4404,1)</f>
        <v>2271</v>
      </c>
      <c r="N1910">
        <f>_xlfn.RANK.EQ(I1910,I$6:I4404,0)</f>
        <v>218</v>
      </c>
    </row>
    <row r="1911" spans="2:14" ht="14.25" customHeight="1">
      <c r="B1911" s="4" t="s">
        <v>283</v>
      </c>
      <c r="C1911" s="4" t="s">
        <v>1015</v>
      </c>
      <c r="D1911" s="4" t="s">
        <v>998</v>
      </c>
      <c r="E1911" s="13">
        <f t="shared" si="63"/>
        <v>900</v>
      </c>
      <c r="F1911" s="6">
        <v>800</v>
      </c>
      <c r="G1911" s="12" t="s">
        <v>961</v>
      </c>
      <c r="H1911" s="12" t="s">
        <v>1086</v>
      </c>
      <c r="I1911" s="10">
        <v>252000</v>
      </c>
      <c r="J1911" s="11">
        <v>0.35</v>
      </c>
      <c r="K1911" s="13">
        <f t="shared" si="62"/>
        <v>720000</v>
      </c>
      <c r="L1911" s="4" t="s">
        <v>16</v>
      </c>
      <c r="M1911">
        <f>_xlfn.RANK.EQ(I1911,I$6:I4405,1)</f>
        <v>2412</v>
      </c>
      <c r="N1911">
        <f>_xlfn.RANK.EQ(I1911,I$6:I4405,0)</f>
        <v>83</v>
      </c>
    </row>
    <row r="1912" spans="2:14" ht="14.25" customHeight="1">
      <c r="B1912" s="4" t="s">
        <v>283</v>
      </c>
      <c r="C1912" s="4" t="s">
        <v>1015</v>
      </c>
      <c r="D1912" s="4" t="s">
        <v>998</v>
      </c>
      <c r="E1912" s="13">
        <f t="shared" si="63"/>
        <v>800</v>
      </c>
      <c r="F1912" s="6">
        <v>775</v>
      </c>
      <c r="G1912" s="12" t="s">
        <v>531</v>
      </c>
      <c r="H1912" s="12" t="s">
        <v>1087</v>
      </c>
      <c r="I1912" s="10">
        <v>217000</v>
      </c>
      <c r="J1912" s="11">
        <v>0.35</v>
      </c>
      <c r="K1912" s="13">
        <f t="shared" si="62"/>
        <v>620000</v>
      </c>
      <c r="L1912" s="4" t="s">
        <v>16</v>
      </c>
      <c r="M1912">
        <f>_xlfn.RANK.EQ(I1912,I$6:I4406,1)</f>
        <v>2351</v>
      </c>
      <c r="N1912">
        <f>_xlfn.RANK.EQ(I1912,I$6:I4406,0)</f>
        <v>144</v>
      </c>
    </row>
    <row r="1913" spans="2:14" ht="14.25" customHeight="1">
      <c r="B1913" s="4" t="s">
        <v>283</v>
      </c>
      <c r="C1913" s="4" t="s">
        <v>1015</v>
      </c>
      <c r="D1913" s="4" t="s">
        <v>998</v>
      </c>
      <c r="E1913" s="13">
        <f t="shared" si="63"/>
        <v>700</v>
      </c>
      <c r="F1913" s="6">
        <v>650</v>
      </c>
      <c r="G1913" s="12" t="s">
        <v>193</v>
      </c>
      <c r="H1913" s="12" t="s">
        <v>1087</v>
      </c>
      <c r="I1913" s="10">
        <v>159250</v>
      </c>
      <c r="J1913" s="11">
        <v>0.35</v>
      </c>
      <c r="K1913" s="13">
        <f t="shared" si="62"/>
        <v>455000</v>
      </c>
      <c r="L1913" s="4" t="s">
        <v>16</v>
      </c>
      <c r="M1913">
        <f>_xlfn.RANK.EQ(I1913,I$6:I4407,1)</f>
        <v>2107</v>
      </c>
      <c r="N1913">
        <f>_xlfn.RANK.EQ(I1913,I$6:I4407,0)</f>
        <v>387</v>
      </c>
    </row>
    <row r="1914" spans="2:14" ht="14.25" customHeight="1">
      <c r="B1914" s="4" t="s">
        <v>283</v>
      </c>
      <c r="C1914" s="4" t="s">
        <v>1015</v>
      </c>
      <c r="D1914" s="4" t="s">
        <v>998</v>
      </c>
      <c r="E1914" s="13">
        <f t="shared" si="63"/>
        <v>700</v>
      </c>
      <c r="F1914" s="6">
        <v>425</v>
      </c>
      <c r="G1914" s="12" t="s">
        <v>896</v>
      </c>
      <c r="H1914" s="12" t="s">
        <v>1088</v>
      </c>
      <c r="I1914" s="10">
        <v>104125</v>
      </c>
      <c r="J1914" s="11">
        <v>0.35</v>
      </c>
      <c r="K1914" s="13">
        <f t="shared" si="62"/>
        <v>297500</v>
      </c>
      <c r="L1914" s="4" t="s">
        <v>16</v>
      </c>
      <c r="M1914">
        <f>_xlfn.RANK.EQ(I1914,I$6:I4408,1)</f>
        <v>1586</v>
      </c>
      <c r="N1914">
        <f>_xlfn.RANK.EQ(I1914,I$6:I4408,0)</f>
        <v>908</v>
      </c>
    </row>
    <row r="1915" spans="2:14" ht="14.25" customHeight="1">
      <c r="B1915" s="4" t="s">
        <v>283</v>
      </c>
      <c r="C1915" s="4" t="s">
        <v>1015</v>
      </c>
      <c r="D1915" s="4" t="s">
        <v>998</v>
      </c>
      <c r="E1915" s="13">
        <f t="shared" si="63"/>
        <v>700</v>
      </c>
      <c r="F1915" s="6">
        <v>425</v>
      </c>
      <c r="G1915" s="12" t="s">
        <v>964</v>
      </c>
      <c r="H1915" s="12" t="s">
        <v>1087</v>
      </c>
      <c r="I1915" s="10">
        <v>119000</v>
      </c>
      <c r="J1915" s="11">
        <v>0.4</v>
      </c>
      <c r="K1915" s="13">
        <f t="shared" si="62"/>
        <v>297500</v>
      </c>
      <c r="L1915" s="4" t="s">
        <v>16</v>
      </c>
      <c r="M1915">
        <f>_xlfn.RANK.EQ(I1915,I$6:I4409,1)</f>
        <v>1766</v>
      </c>
      <c r="N1915">
        <f>_xlfn.RANK.EQ(I1915,I$6:I4409,0)</f>
        <v>728</v>
      </c>
    </row>
    <row r="1916" spans="2:14" ht="14.25" customHeight="1">
      <c r="B1916" s="4" t="s">
        <v>283</v>
      </c>
      <c r="C1916" s="4" t="s">
        <v>1015</v>
      </c>
      <c r="D1916" s="4" t="s">
        <v>998</v>
      </c>
      <c r="E1916" s="13">
        <f t="shared" si="63"/>
        <v>750</v>
      </c>
      <c r="F1916" s="6">
        <v>250</v>
      </c>
      <c r="G1916" s="12" t="s">
        <v>639</v>
      </c>
      <c r="H1916" s="12" t="s">
        <v>1087</v>
      </c>
      <c r="I1916" s="10">
        <v>56250</v>
      </c>
      <c r="J1916" s="11">
        <v>0.3</v>
      </c>
      <c r="K1916" s="13">
        <f t="shared" si="62"/>
        <v>187500</v>
      </c>
      <c r="L1916" s="4" t="s">
        <v>16</v>
      </c>
      <c r="M1916">
        <f>_xlfn.RANK.EQ(I1916,I$6:I4410,1)</f>
        <v>718</v>
      </c>
      <c r="N1916">
        <f>_xlfn.RANK.EQ(I1916,I$6:I4410,0)</f>
        <v>1761</v>
      </c>
    </row>
    <row r="1917" spans="2:14" ht="14.25" customHeight="1">
      <c r="B1917" s="4" t="s">
        <v>283</v>
      </c>
      <c r="C1917" s="4" t="s">
        <v>1015</v>
      </c>
      <c r="D1917" s="4" t="s">
        <v>998</v>
      </c>
      <c r="E1917" s="13">
        <f t="shared" si="63"/>
        <v>500</v>
      </c>
      <c r="F1917" s="6">
        <v>450</v>
      </c>
      <c r="G1917" s="12" t="s">
        <v>417</v>
      </c>
      <c r="H1917" s="12" t="s">
        <v>1086</v>
      </c>
      <c r="I1917" s="10">
        <v>78750</v>
      </c>
      <c r="J1917" s="11">
        <v>0.35</v>
      </c>
      <c r="K1917" s="13">
        <f t="shared" si="62"/>
        <v>225000</v>
      </c>
      <c r="L1917" s="4" t="s">
        <v>16</v>
      </c>
      <c r="M1917">
        <f>_xlfn.RANK.EQ(I1917,I$6:I4411,1)</f>
        <v>1154</v>
      </c>
      <c r="N1917">
        <f>_xlfn.RANK.EQ(I1917,I$6:I4411,0)</f>
        <v>1315</v>
      </c>
    </row>
    <row r="1918" spans="2:14" ht="14.25" customHeight="1">
      <c r="B1918" s="4" t="s">
        <v>283</v>
      </c>
      <c r="C1918" s="4" t="s">
        <v>1015</v>
      </c>
      <c r="D1918" s="4" t="s">
        <v>998</v>
      </c>
      <c r="E1918" s="13">
        <f t="shared" si="63"/>
        <v>550.00000000000011</v>
      </c>
      <c r="F1918" s="6">
        <v>450</v>
      </c>
      <c r="G1918" s="12" t="s">
        <v>389</v>
      </c>
      <c r="H1918" s="12" t="s">
        <v>1087</v>
      </c>
      <c r="I1918" s="10">
        <v>86625</v>
      </c>
      <c r="J1918" s="11">
        <v>0.35</v>
      </c>
      <c r="K1918" s="13">
        <f t="shared" si="62"/>
        <v>247500.00000000003</v>
      </c>
      <c r="L1918" s="4" t="s">
        <v>16</v>
      </c>
      <c r="M1918">
        <f>_xlfn.RANK.EQ(I1918,I$6:I4412,1)</f>
        <v>1321</v>
      </c>
      <c r="N1918">
        <f>_xlfn.RANK.EQ(I1918,I$6:I4412,0)</f>
        <v>1156</v>
      </c>
    </row>
    <row r="1919" spans="2:14" ht="14.25" customHeight="1">
      <c r="B1919" s="4" t="s">
        <v>283</v>
      </c>
      <c r="C1919" s="4" t="s">
        <v>1015</v>
      </c>
      <c r="D1919" s="4" t="s">
        <v>998</v>
      </c>
      <c r="E1919" s="13">
        <f t="shared" si="63"/>
        <v>500.00000000000006</v>
      </c>
      <c r="F1919" s="6">
        <v>250</v>
      </c>
      <c r="G1919" s="12" t="s">
        <v>830</v>
      </c>
      <c r="H1919" s="12" t="s">
        <v>1087</v>
      </c>
      <c r="I1919" s="10">
        <v>43750</v>
      </c>
      <c r="J1919" s="11">
        <v>0.35</v>
      </c>
      <c r="K1919" s="13">
        <f t="shared" si="62"/>
        <v>125000.00000000001</v>
      </c>
      <c r="L1919" s="4" t="s">
        <v>16</v>
      </c>
      <c r="M1919">
        <f>_xlfn.RANK.EQ(I1919,I$6:I4413,1)</f>
        <v>478</v>
      </c>
      <c r="N1919">
        <f>_xlfn.RANK.EQ(I1919,I$6:I4413,0)</f>
        <v>2009</v>
      </c>
    </row>
    <row r="1920" spans="2:14" ht="14.25" customHeight="1">
      <c r="B1920" s="4" t="s">
        <v>283</v>
      </c>
      <c r="C1920" s="4" t="s">
        <v>1015</v>
      </c>
      <c r="D1920" s="4" t="s">
        <v>998</v>
      </c>
      <c r="E1920" s="13">
        <f t="shared" si="63"/>
        <v>500</v>
      </c>
      <c r="F1920" s="6">
        <v>200</v>
      </c>
      <c r="G1920" s="12" t="s">
        <v>967</v>
      </c>
      <c r="H1920" s="12" t="s">
        <v>1088</v>
      </c>
      <c r="I1920" s="10">
        <v>35000</v>
      </c>
      <c r="J1920" s="11">
        <v>0.35</v>
      </c>
      <c r="K1920" s="13">
        <f t="shared" si="62"/>
        <v>100000</v>
      </c>
      <c r="L1920" s="4" t="s">
        <v>16</v>
      </c>
      <c r="M1920">
        <f>_xlfn.RANK.EQ(I1920,I$6:I4414,1)</f>
        <v>334</v>
      </c>
      <c r="N1920">
        <f>_xlfn.RANK.EQ(I1920,I$6:I4414,0)</f>
        <v>2147</v>
      </c>
    </row>
    <row r="1921" spans="2:14" ht="14.25" customHeight="1">
      <c r="B1921" s="4" t="s">
        <v>283</v>
      </c>
      <c r="C1921" s="4" t="s">
        <v>1015</v>
      </c>
      <c r="D1921" s="4" t="s">
        <v>998</v>
      </c>
      <c r="E1921" s="13">
        <f t="shared" si="63"/>
        <v>600</v>
      </c>
      <c r="F1921" s="6">
        <v>225</v>
      </c>
      <c r="G1921" s="12" t="s">
        <v>969</v>
      </c>
      <c r="H1921" s="12" t="s">
        <v>1087</v>
      </c>
      <c r="I1921" s="10">
        <v>54000</v>
      </c>
      <c r="J1921" s="11">
        <v>0.4</v>
      </c>
      <c r="K1921" s="13">
        <f t="shared" si="62"/>
        <v>135000</v>
      </c>
      <c r="L1921" s="4" t="s">
        <v>16</v>
      </c>
      <c r="M1921">
        <f>_xlfn.RANK.EQ(I1921,I$6:I4415,1)</f>
        <v>669</v>
      </c>
      <c r="N1921">
        <f>_xlfn.RANK.EQ(I1921,I$6:I4415,0)</f>
        <v>1811</v>
      </c>
    </row>
    <row r="1922" spans="2:14" ht="14.25" customHeight="1">
      <c r="B1922" s="4" t="s">
        <v>283</v>
      </c>
      <c r="C1922" s="4" t="s">
        <v>1015</v>
      </c>
      <c r="D1922" s="4" t="s">
        <v>998</v>
      </c>
      <c r="E1922" s="13">
        <f t="shared" si="63"/>
        <v>450</v>
      </c>
      <c r="F1922" s="6">
        <v>250</v>
      </c>
      <c r="G1922" s="12" t="s">
        <v>971</v>
      </c>
      <c r="H1922" s="12" t="s">
        <v>1087</v>
      </c>
      <c r="I1922" s="10">
        <v>33750</v>
      </c>
      <c r="J1922" s="11">
        <v>0.3</v>
      </c>
      <c r="K1922" s="13">
        <f t="shared" si="62"/>
        <v>112500</v>
      </c>
      <c r="L1922" s="4" t="s">
        <v>16</v>
      </c>
      <c r="M1922">
        <f>_xlfn.RANK.EQ(I1922,I$6:I4416,1)</f>
        <v>315</v>
      </c>
      <c r="N1922">
        <f>_xlfn.RANK.EQ(I1922,I$6:I4416,0)</f>
        <v>2174</v>
      </c>
    </row>
    <row r="1923" spans="2:14" ht="14.25" customHeight="1">
      <c r="B1923" s="4" t="s">
        <v>283</v>
      </c>
      <c r="C1923" s="4" t="s">
        <v>1015</v>
      </c>
      <c r="D1923" s="4" t="s">
        <v>998</v>
      </c>
      <c r="E1923" s="13">
        <f t="shared" si="63"/>
        <v>400</v>
      </c>
      <c r="F1923" s="6">
        <v>350</v>
      </c>
      <c r="G1923" s="12" t="s">
        <v>119</v>
      </c>
      <c r="H1923" s="12" t="s">
        <v>1087</v>
      </c>
      <c r="I1923" s="10">
        <v>49000</v>
      </c>
      <c r="J1923" s="11">
        <v>0.35</v>
      </c>
      <c r="K1923" s="13">
        <f t="shared" si="62"/>
        <v>140000</v>
      </c>
      <c r="L1923" s="4" t="s">
        <v>16</v>
      </c>
      <c r="M1923">
        <f>_xlfn.RANK.EQ(I1923,I$6:I4417,1)</f>
        <v>572</v>
      </c>
      <c r="N1923">
        <f>_xlfn.RANK.EQ(I1923,I$6:I4417,0)</f>
        <v>1902</v>
      </c>
    </row>
    <row r="1924" spans="2:14" ht="14.25" customHeight="1">
      <c r="B1924" s="4" t="s">
        <v>283</v>
      </c>
      <c r="C1924" s="4" t="s">
        <v>1015</v>
      </c>
      <c r="D1924" s="4" t="s">
        <v>998</v>
      </c>
      <c r="E1924" s="13">
        <f t="shared" si="63"/>
        <v>550</v>
      </c>
      <c r="F1924" s="6">
        <v>525</v>
      </c>
      <c r="G1924" s="12" t="s">
        <v>632</v>
      </c>
      <c r="H1924" s="12" t="s">
        <v>1086</v>
      </c>
      <c r="I1924" s="10">
        <v>101062.5</v>
      </c>
      <c r="J1924" s="11">
        <v>0.35</v>
      </c>
      <c r="K1924" s="13">
        <f t="shared" si="62"/>
        <v>288750</v>
      </c>
      <c r="L1924" s="4" t="s">
        <v>16</v>
      </c>
      <c r="M1924">
        <f>_xlfn.RANK.EQ(I1924,I$6:I4418,1)</f>
        <v>1552</v>
      </c>
      <c r="N1924">
        <f>_xlfn.RANK.EQ(I1924,I$6:I4418,0)</f>
        <v>935</v>
      </c>
    </row>
    <row r="1925" spans="2:14" ht="14.25" customHeight="1">
      <c r="B1925" s="4" t="s">
        <v>283</v>
      </c>
      <c r="C1925" s="4" t="s">
        <v>1015</v>
      </c>
      <c r="D1925" s="4" t="s">
        <v>998</v>
      </c>
      <c r="E1925" s="13">
        <f t="shared" si="63"/>
        <v>500</v>
      </c>
      <c r="F1925" s="6">
        <v>350</v>
      </c>
      <c r="G1925" s="12" t="s">
        <v>540</v>
      </c>
      <c r="H1925" s="12" t="s">
        <v>1087</v>
      </c>
      <c r="I1925" s="10">
        <v>61250</v>
      </c>
      <c r="J1925" s="11">
        <v>0.35</v>
      </c>
      <c r="K1925" s="13">
        <f t="shared" si="62"/>
        <v>175000</v>
      </c>
      <c r="L1925" s="4" t="s">
        <v>16</v>
      </c>
      <c r="M1925">
        <f>_xlfn.RANK.EQ(I1925,I$6:I4419,1)</f>
        <v>826</v>
      </c>
      <c r="N1925">
        <f>_xlfn.RANK.EQ(I1925,I$6:I4419,0)</f>
        <v>1659</v>
      </c>
    </row>
    <row r="1926" spans="2:14" ht="14.25" customHeight="1">
      <c r="B1926" s="4" t="s">
        <v>283</v>
      </c>
      <c r="C1926" s="4" t="s">
        <v>1015</v>
      </c>
      <c r="D1926" s="4" t="s">
        <v>998</v>
      </c>
      <c r="E1926" s="13">
        <f t="shared" si="63"/>
        <v>450</v>
      </c>
      <c r="F1926" s="6">
        <v>325</v>
      </c>
      <c r="G1926" s="12" t="s">
        <v>754</v>
      </c>
      <c r="H1926" s="12" t="s">
        <v>1087</v>
      </c>
      <c r="I1926" s="10">
        <v>51187.5</v>
      </c>
      <c r="J1926" s="11">
        <v>0.35</v>
      </c>
      <c r="K1926" s="13">
        <f t="shared" si="62"/>
        <v>146250</v>
      </c>
      <c r="L1926" s="4" t="s">
        <v>16</v>
      </c>
      <c r="M1926">
        <f>_xlfn.RANK.EQ(I1926,I$6:I4420,1)</f>
        <v>623</v>
      </c>
      <c r="N1926">
        <f>_xlfn.RANK.EQ(I1926,I$6:I4420,0)</f>
        <v>1868</v>
      </c>
    </row>
    <row r="1927" spans="2:14" ht="14.25" customHeight="1">
      <c r="B1927" s="4" t="s">
        <v>283</v>
      </c>
      <c r="C1927" s="4" t="s">
        <v>1015</v>
      </c>
      <c r="D1927" s="4" t="s">
        <v>998</v>
      </c>
      <c r="E1927" s="13">
        <f t="shared" si="63"/>
        <v>550</v>
      </c>
      <c r="F1927" s="6">
        <v>300</v>
      </c>
      <c r="G1927" s="12" t="s">
        <v>974</v>
      </c>
      <c r="H1927" s="12" t="s">
        <v>1087</v>
      </c>
      <c r="I1927" s="10">
        <v>66000</v>
      </c>
      <c r="J1927" s="11">
        <v>0.4</v>
      </c>
      <c r="K1927" s="13">
        <f t="shared" ref="K1927:K1990" si="64">I1927/J1927</f>
        <v>165000</v>
      </c>
      <c r="L1927" s="4" t="s">
        <v>16</v>
      </c>
      <c r="M1927">
        <f>_xlfn.RANK.EQ(I1927,I$6:I4421,1)</f>
        <v>919</v>
      </c>
      <c r="N1927">
        <f>_xlfn.RANK.EQ(I1927,I$6:I4421,0)</f>
        <v>1568</v>
      </c>
    </row>
    <row r="1928" spans="2:14" ht="14.25" customHeight="1">
      <c r="B1928" s="4" t="s">
        <v>283</v>
      </c>
      <c r="C1928" s="4" t="s">
        <v>1015</v>
      </c>
      <c r="D1928" s="4" t="s">
        <v>998</v>
      </c>
      <c r="E1928" s="13">
        <f t="shared" ref="E1928:E1991" si="65">K1928/F1928</f>
        <v>600</v>
      </c>
      <c r="F1928" s="6">
        <v>350</v>
      </c>
      <c r="G1928" s="12" t="s">
        <v>527</v>
      </c>
      <c r="H1928" s="12" t="s">
        <v>1087</v>
      </c>
      <c r="I1928" s="10">
        <v>63000</v>
      </c>
      <c r="J1928" s="11">
        <v>0.3</v>
      </c>
      <c r="K1928" s="13">
        <f t="shared" si="64"/>
        <v>210000</v>
      </c>
      <c r="L1928" s="4" t="s">
        <v>16</v>
      </c>
      <c r="M1928">
        <f>_xlfn.RANK.EQ(I1928,I$6:I4422,1)</f>
        <v>853</v>
      </c>
      <c r="N1928">
        <f>_xlfn.RANK.EQ(I1928,I$6:I4422,0)</f>
        <v>1616</v>
      </c>
    </row>
    <row r="1929" spans="2:14" ht="14.25" customHeight="1">
      <c r="B1929" s="4" t="s">
        <v>283</v>
      </c>
      <c r="C1929" s="4" t="s">
        <v>1015</v>
      </c>
      <c r="D1929" s="4" t="s">
        <v>998</v>
      </c>
      <c r="E1929" s="13">
        <f t="shared" si="65"/>
        <v>450.00000000000006</v>
      </c>
      <c r="F1929" s="6">
        <v>575</v>
      </c>
      <c r="G1929" s="12" t="s">
        <v>515</v>
      </c>
      <c r="H1929" s="12" t="s">
        <v>1087</v>
      </c>
      <c r="I1929" s="10">
        <v>90562.5</v>
      </c>
      <c r="J1929" s="11">
        <v>0.35</v>
      </c>
      <c r="K1929" s="13">
        <f t="shared" si="64"/>
        <v>258750.00000000003</v>
      </c>
      <c r="L1929" s="4" t="s">
        <v>16</v>
      </c>
      <c r="M1929">
        <f>_xlfn.RANK.EQ(I1929,I$6:I4423,1)</f>
        <v>1396</v>
      </c>
      <c r="N1929">
        <f>_xlfn.RANK.EQ(I1929,I$6:I4423,0)</f>
        <v>1095</v>
      </c>
    </row>
    <row r="1930" spans="2:14" ht="14.25" customHeight="1">
      <c r="B1930" s="4" t="s">
        <v>283</v>
      </c>
      <c r="C1930" s="4" t="s">
        <v>1015</v>
      </c>
      <c r="D1930" s="4" t="s">
        <v>998</v>
      </c>
      <c r="E1930" s="13">
        <f t="shared" si="65"/>
        <v>500</v>
      </c>
      <c r="F1930" s="6">
        <v>650</v>
      </c>
      <c r="G1930" s="12" t="s">
        <v>977</v>
      </c>
      <c r="H1930" s="12" t="s">
        <v>1086</v>
      </c>
      <c r="I1930" s="10">
        <v>113750</v>
      </c>
      <c r="J1930" s="11">
        <v>0.35</v>
      </c>
      <c r="K1930" s="13">
        <f t="shared" si="64"/>
        <v>325000</v>
      </c>
      <c r="L1930" s="4" t="s">
        <v>16</v>
      </c>
      <c r="M1930">
        <f>_xlfn.RANK.EQ(I1930,I$6:I4424,1)</f>
        <v>1697</v>
      </c>
      <c r="N1930">
        <f>_xlfn.RANK.EQ(I1930,I$6:I4424,0)</f>
        <v>790</v>
      </c>
    </row>
    <row r="1931" spans="2:14" ht="14.25" customHeight="1">
      <c r="B1931" s="4" t="s">
        <v>283</v>
      </c>
      <c r="C1931" s="4" t="s">
        <v>1015</v>
      </c>
      <c r="D1931" s="4" t="s">
        <v>998</v>
      </c>
      <c r="E1931" s="13">
        <f t="shared" si="65"/>
        <v>450</v>
      </c>
      <c r="F1931" s="6">
        <v>475</v>
      </c>
      <c r="G1931" s="12" t="s">
        <v>567</v>
      </c>
      <c r="H1931" s="12" t="s">
        <v>1087</v>
      </c>
      <c r="I1931" s="10">
        <v>74812.5</v>
      </c>
      <c r="J1931" s="11">
        <v>0.35</v>
      </c>
      <c r="K1931" s="13">
        <f t="shared" si="64"/>
        <v>213750</v>
      </c>
      <c r="L1931" s="4" t="s">
        <v>16</v>
      </c>
      <c r="M1931">
        <f>_xlfn.RANK.EQ(I1931,I$6:I4425,1)</f>
        <v>1078</v>
      </c>
      <c r="N1931">
        <f>_xlfn.RANK.EQ(I1931,I$6:I4425,0)</f>
        <v>1411</v>
      </c>
    </row>
    <row r="1932" spans="2:14" ht="14.25" customHeight="1">
      <c r="B1932" s="4" t="s">
        <v>283</v>
      </c>
      <c r="C1932" s="4" t="s">
        <v>1015</v>
      </c>
      <c r="D1932" s="4" t="s">
        <v>998</v>
      </c>
      <c r="E1932" s="13">
        <f t="shared" si="65"/>
        <v>550.00000000000011</v>
      </c>
      <c r="F1932" s="6">
        <v>450</v>
      </c>
      <c r="G1932" s="12" t="s">
        <v>665</v>
      </c>
      <c r="H1932" s="12" t="s">
        <v>1087</v>
      </c>
      <c r="I1932" s="10">
        <v>86625</v>
      </c>
      <c r="J1932" s="11">
        <v>0.35</v>
      </c>
      <c r="K1932" s="13">
        <f t="shared" si="64"/>
        <v>247500.00000000003</v>
      </c>
      <c r="L1932" s="4" t="s">
        <v>16</v>
      </c>
      <c r="M1932">
        <f>_xlfn.RANK.EQ(I1932,I$6:I4426,1)</f>
        <v>1321</v>
      </c>
      <c r="N1932">
        <f>_xlfn.RANK.EQ(I1932,I$6:I4426,0)</f>
        <v>1156</v>
      </c>
    </row>
    <row r="1933" spans="2:14" ht="14.25" customHeight="1">
      <c r="B1933" s="4" t="s">
        <v>283</v>
      </c>
      <c r="C1933" s="4" t="s">
        <v>1015</v>
      </c>
      <c r="D1933" s="4" t="s">
        <v>998</v>
      </c>
      <c r="E1933" s="13">
        <f t="shared" si="65"/>
        <v>750</v>
      </c>
      <c r="F1933" s="6">
        <v>425</v>
      </c>
      <c r="G1933" s="12" t="s">
        <v>101</v>
      </c>
      <c r="H1933" s="12" t="s">
        <v>1086</v>
      </c>
      <c r="I1933" s="10">
        <v>127500</v>
      </c>
      <c r="J1933" s="11">
        <v>0.4</v>
      </c>
      <c r="K1933" s="13">
        <f t="shared" si="64"/>
        <v>318750</v>
      </c>
      <c r="L1933" s="4" t="s">
        <v>16</v>
      </c>
      <c r="M1933">
        <f>_xlfn.RANK.EQ(I1933,I$6:I4427,1)</f>
        <v>1856</v>
      </c>
      <c r="N1933">
        <f>_xlfn.RANK.EQ(I1933,I$6:I4427,0)</f>
        <v>637</v>
      </c>
    </row>
    <row r="1934" spans="2:14" ht="14.25" customHeight="1">
      <c r="B1934" s="4" t="s">
        <v>283</v>
      </c>
      <c r="C1934" s="4" t="s">
        <v>1015</v>
      </c>
      <c r="D1934" s="4" t="s">
        <v>998</v>
      </c>
      <c r="E1934" s="13">
        <f t="shared" si="65"/>
        <v>800</v>
      </c>
      <c r="F1934" s="6">
        <v>550</v>
      </c>
      <c r="G1934" s="12" t="s">
        <v>980</v>
      </c>
      <c r="H1934" s="12" t="s">
        <v>1086</v>
      </c>
      <c r="I1934" s="10">
        <v>132000</v>
      </c>
      <c r="J1934" s="11">
        <v>0.3</v>
      </c>
      <c r="K1934" s="13">
        <f t="shared" si="64"/>
        <v>440000</v>
      </c>
      <c r="L1934" s="4" t="s">
        <v>16</v>
      </c>
      <c r="M1934">
        <f>_xlfn.RANK.EQ(I1934,I$6:I4428,1)</f>
        <v>1902</v>
      </c>
      <c r="N1934">
        <f>_xlfn.RANK.EQ(I1934,I$6:I4428,0)</f>
        <v>586</v>
      </c>
    </row>
    <row r="1935" spans="2:14" ht="14.25" customHeight="1">
      <c r="B1935" s="4" t="s">
        <v>283</v>
      </c>
      <c r="C1935" s="4" t="s">
        <v>1015</v>
      </c>
      <c r="D1935" s="4" t="s">
        <v>998</v>
      </c>
      <c r="E1935" s="13">
        <f t="shared" si="65"/>
        <v>650.00000000000011</v>
      </c>
      <c r="F1935" s="6">
        <v>750</v>
      </c>
      <c r="G1935" s="12" t="s">
        <v>17</v>
      </c>
      <c r="H1935" s="12" t="s">
        <v>1086</v>
      </c>
      <c r="I1935" s="10">
        <v>170625</v>
      </c>
      <c r="J1935" s="11">
        <v>0.35</v>
      </c>
      <c r="K1935" s="13">
        <f t="shared" si="64"/>
        <v>487500.00000000006</v>
      </c>
      <c r="L1935" s="4" t="s">
        <v>16</v>
      </c>
      <c r="M1935">
        <f>_xlfn.RANK.EQ(I1935,I$6:I4429,1)</f>
        <v>2190</v>
      </c>
      <c r="N1935">
        <f>_xlfn.RANK.EQ(I1935,I$6:I4429,0)</f>
        <v>298</v>
      </c>
    </row>
    <row r="1936" spans="2:14" ht="14.25" customHeight="1">
      <c r="B1936" s="4" t="s">
        <v>283</v>
      </c>
      <c r="C1936" s="4" t="s">
        <v>1015</v>
      </c>
      <c r="D1936" s="4" t="s">
        <v>998</v>
      </c>
      <c r="E1936" s="13">
        <f t="shared" si="65"/>
        <v>750</v>
      </c>
      <c r="F1936" s="6">
        <v>750</v>
      </c>
      <c r="G1936" s="12" t="s">
        <v>19</v>
      </c>
      <c r="H1936" s="12" t="s">
        <v>1086</v>
      </c>
      <c r="I1936" s="10">
        <v>196875</v>
      </c>
      <c r="J1936" s="11">
        <v>0.35</v>
      </c>
      <c r="K1936" s="13">
        <f t="shared" si="64"/>
        <v>562500</v>
      </c>
      <c r="L1936" s="4" t="s">
        <v>16</v>
      </c>
      <c r="M1936">
        <f>_xlfn.RANK.EQ(I1936,I$6:I4430,1)</f>
        <v>2298</v>
      </c>
      <c r="N1936">
        <f>_xlfn.RANK.EQ(I1936,I$6:I4430,0)</f>
        <v>196</v>
      </c>
    </row>
    <row r="1937" spans="2:14" ht="14.25" customHeight="1">
      <c r="B1937" s="4" t="s">
        <v>283</v>
      </c>
      <c r="C1937" s="4" t="s">
        <v>1015</v>
      </c>
      <c r="D1937" s="4" t="s">
        <v>998</v>
      </c>
      <c r="E1937" s="13">
        <f t="shared" si="65"/>
        <v>700</v>
      </c>
      <c r="F1937" s="6">
        <v>550</v>
      </c>
      <c r="G1937" s="12" t="s">
        <v>21</v>
      </c>
      <c r="H1937" s="12" t="s">
        <v>1088</v>
      </c>
      <c r="I1937" s="10">
        <v>134750</v>
      </c>
      <c r="J1937" s="11">
        <v>0.35</v>
      </c>
      <c r="K1937" s="13">
        <f t="shared" si="64"/>
        <v>385000</v>
      </c>
      <c r="L1937" s="4" t="s">
        <v>16</v>
      </c>
      <c r="M1937">
        <f>_xlfn.RANK.EQ(I1937,I$6:I4431,1)</f>
        <v>1921</v>
      </c>
      <c r="N1937">
        <f>_xlfn.RANK.EQ(I1937,I$6:I4431,0)</f>
        <v>569</v>
      </c>
    </row>
    <row r="1938" spans="2:14" ht="14.25" customHeight="1">
      <c r="B1938" s="4" t="s">
        <v>283</v>
      </c>
      <c r="C1938" s="4" t="s">
        <v>1015</v>
      </c>
      <c r="D1938" s="4" t="s">
        <v>998</v>
      </c>
      <c r="E1938" s="13">
        <f t="shared" si="65"/>
        <v>700</v>
      </c>
      <c r="F1938" s="6">
        <v>550</v>
      </c>
      <c r="G1938" s="12" t="s">
        <v>23</v>
      </c>
      <c r="H1938" s="12" t="s">
        <v>1088</v>
      </c>
      <c r="I1938" s="10">
        <v>134750</v>
      </c>
      <c r="J1938" s="11">
        <v>0.35</v>
      </c>
      <c r="K1938" s="13">
        <f t="shared" si="64"/>
        <v>385000</v>
      </c>
      <c r="L1938" s="4" t="s">
        <v>16</v>
      </c>
      <c r="M1938">
        <f>_xlfn.RANK.EQ(I1938,I$6:I4432,1)</f>
        <v>1921</v>
      </c>
      <c r="N1938">
        <f>_xlfn.RANK.EQ(I1938,I$6:I4432,0)</f>
        <v>569</v>
      </c>
    </row>
    <row r="1939" spans="2:14" ht="14.25" customHeight="1">
      <c r="B1939" s="4" t="s">
        <v>283</v>
      </c>
      <c r="C1939" s="4" t="s">
        <v>1015</v>
      </c>
      <c r="D1939" s="4" t="s">
        <v>998</v>
      </c>
      <c r="E1939" s="13">
        <f t="shared" si="65"/>
        <v>800</v>
      </c>
      <c r="F1939" s="6">
        <v>475</v>
      </c>
      <c r="G1939" s="12" t="s">
        <v>25</v>
      </c>
      <c r="H1939" s="12" t="s">
        <v>1088</v>
      </c>
      <c r="I1939" s="10">
        <v>152000</v>
      </c>
      <c r="J1939" s="11">
        <v>0.4</v>
      </c>
      <c r="K1939" s="13">
        <f t="shared" si="64"/>
        <v>380000</v>
      </c>
      <c r="L1939" s="4" t="s">
        <v>16</v>
      </c>
      <c r="M1939">
        <f>_xlfn.RANK.EQ(I1939,I$6:I4433,1)</f>
        <v>2070</v>
      </c>
      <c r="N1939">
        <f>_xlfn.RANK.EQ(I1939,I$6:I4433,0)</f>
        <v>425</v>
      </c>
    </row>
    <row r="1940" spans="2:14" ht="14.25" customHeight="1">
      <c r="B1940" s="4" t="s">
        <v>283</v>
      </c>
      <c r="C1940" s="4" t="s">
        <v>1015</v>
      </c>
      <c r="D1940" s="4" t="s">
        <v>998</v>
      </c>
      <c r="E1940" s="13">
        <f t="shared" si="65"/>
        <v>850</v>
      </c>
      <c r="F1940" s="6">
        <v>575</v>
      </c>
      <c r="G1940" s="12" t="s">
        <v>27</v>
      </c>
      <c r="H1940" s="12" t="s">
        <v>1087</v>
      </c>
      <c r="I1940" s="10">
        <v>146625</v>
      </c>
      <c r="J1940" s="11">
        <v>0.3</v>
      </c>
      <c r="K1940" s="13">
        <f t="shared" si="64"/>
        <v>488750</v>
      </c>
      <c r="L1940" s="4" t="s">
        <v>16</v>
      </c>
      <c r="M1940">
        <f>_xlfn.RANK.EQ(I1940,I$6:I4434,1)</f>
        <v>2015</v>
      </c>
      <c r="N1940">
        <f>_xlfn.RANK.EQ(I1940,I$6:I4434,0)</f>
        <v>479</v>
      </c>
    </row>
    <row r="1941" spans="2:14" ht="14.25" customHeight="1">
      <c r="B1941" s="4" t="s">
        <v>283</v>
      </c>
      <c r="C1941" s="4" t="s">
        <v>1015</v>
      </c>
      <c r="D1941" s="4" t="s">
        <v>998</v>
      </c>
      <c r="E1941" s="13">
        <f t="shared" si="65"/>
        <v>350</v>
      </c>
      <c r="F1941" s="6">
        <v>400</v>
      </c>
      <c r="G1941" s="12" t="s">
        <v>29</v>
      </c>
      <c r="H1941" s="12" t="s">
        <v>1087</v>
      </c>
      <c r="I1941" s="10">
        <v>56000</v>
      </c>
      <c r="J1941" s="11">
        <v>0.4</v>
      </c>
      <c r="K1941" s="13">
        <f t="shared" si="64"/>
        <v>140000</v>
      </c>
      <c r="L1941" s="4" t="s">
        <v>16</v>
      </c>
      <c r="M1941">
        <f>_xlfn.RANK.EQ(I1941,I$6:I4435,1)</f>
        <v>708</v>
      </c>
      <c r="N1941">
        <f>_xlfn.RANK.EQ(I1941,I$6:I4435,0)</f>
        <v>1779</v>
      </c>
    </row>
    <row r="1942" spans="2:14" ht="14.25" customHeight="1">
      <c r="B1942" s="4" t="s">
        <v>283</v>
      </c>
      <c r="C1942" s="4" t="s">
        <v>1015</v>
      </c>
      <c r="D1942" s="4" t="s">
        <v>998</v>
      </c>
      <c r="E1942" s="13">
        <f t="shared" si="65"/>
        <v>450</v>
      </c>
      <c r="F1942" s="6">
        <v>400</v>
      </c>
      <c r="G1942" s="12" t="s">
        <v>27</v>
      </c>
      <c r="H1942" s="12" t="s">
        <v>1087</v>
      </c>
      <c r="I1942" s="10">
        <v>72000</v>
      </c>
      <c r="J1942" s="11">
        <v>0.4</v>
      </c>
      <c r="K1942" s="13">
        <f t="shared" si="64"/>
        <v>180000</v>
      </c>
      <c r="L1942" s="4" t="s">
        <v>16</v>
      </c>
      <c r="M1942">
        <f>_xlfn.RANK.EQ(I1942,I$6:I4436,1)</f>
        <v>1028</v>
      </c>
      <c r="N1942">
        <f>_xlfn.RANK.EQ(I1942,I$6:I4436,0)</f>
        <v>1453</v>
      </c>
    </row>
    <row r="1943" spans="2:14" ht="14.25" customHeight="1">
      <c r="B1943" s="4" t="s">
        <v>283</v>
      </c>
      <c r="C1943" s="4" t="s">
        <v>1015</v>
      </c>
      <c r="D1943" s="4" t="s">
        <v>998</v>
      </c>
      <c r="E1943" s="13">
        <f t="shared" si="65"/>
        <v>450</v>
      </c>
      <c r="F1943" s="6">
        <v>400</v>
      </c>
      <c r="G1943" s="12" t="s">
        <v>33</v>
      </c>
      <c r="H1943" s="12" t="s">
        <v>1087</v>
      </c>
      <c r="I1943" s="10">
        <v>72000</v>
      </c>
      <c r="J1943" s="11">
        <v>0.4</v>
      </c>
      <c r="K1943" s="13">
        <f t="shared" si="64"/>
        <v>180000</v>
      </c>
      <c r="L1943" s="4" t="s">
        <v>16</v>
      </c>
      <c r="M1943">
        <f>_xlfn.RANK.EQ(I1943,I$6:I4437,1)</f>
        <v>1028</v>
      </c>
      <c r="N1943">
        <f>_xlfn.RANK.EQ(I1943,I$6:I4437,0)</f>
        <v>1453</v>
      </c>
    </row>
    <row r="1944" spans="2:14" ht="14.25" customHeight="1">
      <c r="B1944" s="4" t="s">
        <v>283</v>
      </c>
      <c r="C1944" s="4" t="s">
        <v>1015</v>
      </c>
      <c r="D1944" s="4" t="s">
        <v>998</v>
      </c>
      <c r="E1944" s="13">
        <f t="shared" si="65"/>
        <v>450</v>
      </c>
      <c r="F1944" s="6">
        <v>250</v>
      </c>
      <c r="G1944" s="12" t="s">
        <v>35</v>
      </c>
      <c r="H1944" s="12" t="s">
        <v>1087</v>
      </c>
      <c r="I1944" s="10">
        <v>45000</v>
      </c>
      <c r="J1944" s="11">
        <v>0.4</v>
      </c>
      <c r="K1944" s="13">
        <f t="shared" si="64"/>
        <v>112500</v>
      </c>
      <c r="L1944" s="4" t="s">
        <v>16</v>
      </c>
      <c r="M1944">
        <f>_xlfn.RANK.EQ(I1944,I$6:I4438,1)</f>
        <v>499</v>
      </c>
      <c r="N1944">
        <f>_xlfn.RANK.EQ(I1944,I$6:I4438,0)</f>
        <v>1976</v>
      </c>
    </row>
    <row r="1945" spans="2:14" ht="14.25" customHeight="1">
      <c r="B1945" s="4" t="s">
        <v>283</v>
      </c>
      <c r="C1945" s="4" t="s">
        <v>1015</v>
      </c>
      <c r="D1945" s="4" t="s">
        <v>998</v>
      </c>
      <c r="E1945" s="13">
        <f t="shared" si="65"/>
        <v>500</v>
      </c>
      <c r="F1945" s="6">
        <v>200</v>
      </c>
      <c r="G1945" s="12" t="s">
        <v>37</v>
      </c>
      <c r="H1945" s="12" t="s">
        <v>1086</v>
      </c>
      <c r="I1945" s="10">
        <v>45000</v>
      </c>
      <c r="J1945" s="11">
        <v>0.45</v>
      </c>
      <c r="K1945" s="13">
        <f t="shared" si="64"/>
        <v>100000</v>
      </c>
      <c r="L1945" s="4" t="s">
        <v>16</v>
      </c>
      <c r="M1945">
        <f>_xlfn.RANK.EQ(I1945,I$6:I4439,1)</f>
        <v>499</v>
      </c>
      <c r="N1945">
        <f>_xlfn.RANK.EQ(I1945,I$6:I4439,0)</f>
        <v>1976</v>
      </c>
    </row>
    <row r="1946" spans="2:14" ht="14.25" customHeight="1">
      <c r="B1946" s="4" t="s">
        <v>283</v>
      </c>
      <c r="C1946" s="4" t="s">
        <v>1015</v>
      </c>
      <c r="D1946" s="4" t="s">
        <v>998</v>
      </c>
      <c r="E1946" s="13">
        <f t="shared" si="65"/>
        <v>450</v>
      </c>
      <c r="F1946" s="6">
        <v>450</v>
      </c>
      <c r="G1946" s="12" t="s">
        <v>19</v>
      </c>
      <c r="H1946" s="12" t="s">
        <v>1086</v>
      </c>
      <c r="I1946" s="10">
        <v>70875</v>
      </c>
      <c r="J1946" s="11">
        <v>0.35</v>
      </c>
      <c r="K1946" s="13">
        <f t="shared" si="64"/>
        <v>202500</v>
      </c>
      <c r="L1946" s="4" t="s">
        <v>16</v>
      </c>
      <c r="M1946">
        <f>_xlfn.RANK.EQ(I1946,I$6:I4440,1)</f>
        <v>1005</v>
      </c>
      <c r="N1946">
        <f>_xlfn.RANK.EQ(I1946,I$6:I4440,0)</f>
        <v>1479</v>
      </c>
    </row>
    <row r="1947" spans="2:14" ht="14.25" customHeight="1">
      <c r="B1947" s="4" t="s">
        <v>283</v>
      </c>
      <c r="C1947" s="4" t="s">
        <v>1015</v>
      </c>
      <c r="D1947" s="4" t="s">
        <v>998</v>
      </c>
      <c r="E1947" s="13">
        <f t="shared" si="65"/>
        <v>350</v>
      </c>
      <c r="F1947" s="6">
        <v>500</v>
      </c>
      <c r="G1947" s="12" t="s">
        <v>40</v>
      </c>
      <c r="H1947" s="12" t="s">
        <v>1086</v>
      </c>
      <c r="I1947" s="10">
        <v>70000</v>
      </c>
      <c r="J1947" s="11">
        <v>0.4</v>
      </c>
      <c r="K1947" s="13">
        <f t="shared" si="64"/>
        <v>175000</v>
      </c>
      <c r="L1947" s="4" t="s">
        <v>16</v>
      </c>
      <c r="M1947">
        <f>_xlfn.RANK.EQ(I1947,I$6:I4441,1)</f>
        <v>985</v>
      </c>
      <c r="N1947">
        <f>_xlfn.RANK.EQ(I1947,I$6:I4441,0)</f>
        <v>1497</v>
      </c>
    </row>
    <row r="1948" spans="2:14" ht="14.25" customHeight="1">
      <c r="B1948" s="4" t="s">
        <v>283</v>
      </c>
      <c r="C1948" s="4" t="s">
        <v>1015</v>
      </c>
      <c r="D1948" s="4" t="s">
        <v>998</v>
      </c>
      <c r="E1948" s="13">
        <f t="shared" si="65"/>
        <v>450</v>
      </c>
      <c r="F1948" s="6">
        <v>400</v>
      </c>
      <c r="G1948" s="12" t="s">
        <v>42</v>
      </c>
      <c r="H1948" s="12" t="s">
        <v>1087</v>
      </c>
      <c r="I1948" s="10">
        <v>72000</v>
      </c>
      <c r="J1948" s="11">
        <v>0.4</v>
      </c>
      <c r="K1948" s="13">
        <f t="shared" si="64"/>
        <v>180000</v>
      </c>
      <c r="L1948" s="4" t="s">
        <v>16</v>
      </c>
      <c r="M1948">
        <f>_xlfn.RANK.EQ(I1948,I$6:I4442,1)</f>
        <v>1028</v>
      </c>
      <c r="N1948">
        <f>_xlfn.RANK.EQ(I1948,I$6:I4442,0)</f>
        <v>1453</v>
      </c>
    </row>
    <row r="1949" spans="2:14" ht="14.25" customHeight="1">
      <c r="B1949" s="4" t="s">
        <v>283</v>
      </c>
      <c r="C1949" s="4" t="s">
        <v>1015</v>
      </c>
      <c r="D1949" s="4" t="s">
        <v>998</v>
      </c>
      <c r="E1949" s="13">
        <f t="shared" si="65"/>
        <v>450</v>
      </c>
      <c r="F1949" s="6">
        <v>400</v>
      </c>
      <c r="G1949" s="12" t="s">
        <v>44</v>
      </c>
      <c r="H1949" s="12" t="s">
        <v>1087</v>
      </c>
      <c r="I1949" s="10">
        <v>72000</v>
      </c>
      <c r="J1949" s="11">
        <v>0.4</v>
      </c>
      <c r="K1949" s="13">
        <f t="shared" si="64"/>
        <v>180000</v>
      </c>
      <c r="L1949" s="4" t="s">
        <v>16</v>
      </c>
      <c r="M1949">
        <f>_xlfn.RANK.EQ(I1949,I$6:I4443,1)</f>
        <v>1028</v>
      </c>
      <c r="N1949">
        <f>_xlfn.RANK.EQ(I1949,I$6:I4443,0)</f>
        <v>1453</v>
      </c>
    </row>
    <row r="1950" spans="2:14" ht="14.25" customHeight="1">
      <c r="B1950" s="4" t="s">
        <v>150</v>
      </c>
      <c r="C1950" s="4" t="s">
        <v>1016</v>
      </c>
      <c r="D1950" s="4" t="s">
        <v>1017</v>
      </c>
      <c r="E1950" s="13">
        <f t="shared" si="65"/>
        <v>450</v>
      </c>
      <c r="F1950" s="6">
        <v>250</v>
      </c>
      <c r="G1950" s="12" t="s">
        <v>46</v>
      </c>
      <c r="H1950" s="12" t="s">
        <v>1087</v>
      </c>
      <c r="I1950" s="10">
        <v>45000</v>
      </c>
      <c r="J1950" s="11">
        <v>0.4</v>
      </c>
      <c r="K1950" s="13">
        <f t="shared" si="64"/>
        <v>112500</v>
      </c>
      <c r="L1950" s="4" t="s">
        <v>16</v>
      </c>
      <c r="M1950">
        <f>_xlfn.RANK.EQ(I1950,I$6:I4444,1)</f>
        <v>499</v>
      </c>
      <c r="N1950">
        <f>_xlfn.RANK.EQ(I1950,I$6:I4444,0)</f>
        <v>1976</v>
      </c>
    </row>
    <row r="1951" spans="2:14" ht="14.25" customHeight="1">
      <c r="B1951" s="4" t="s">
        <v>150</v>
      </c>
      <c r="C1951" s="4" t="s">
        <v>1016</v>
      </c>
      <c r="D1951" s="4" t="s">
        <v>1017</v>
      </c>
      <c r="E1951" s="13">
        <f t="shared" si="65"/>
        <v>500</v>
      </c>
      <c r="F1951" s="6">
        <v>175</v>
      </c>
      <c r="G1951" s="12" t="s">
        <v>35</v>
      </c>
      <c r="H1951" s="12" t="s">
        <v>1087</v>
      </c>
      <c r="I1951" s="10">
        <v>39375</v>
      </c>
      <c r="J1951" s="11">
        <v>0.45</v>
      </c>
      <c r="K1951" s="13">
        <f t="shared" si="64"/>
        <v>87500</v>
      </c>
      <c r="L1951" s="4" t="s">
        <v>16</v>
      </c>
      <c r="M1951">
        <f>_xlfn.RANK.EQ(I1951,I$6:I4445,1)</f>
        <v>395</v>
      </c>
      <c r="N1951">
        <f>_xlfn.RANK.EQ(I1951,I$6:I4445,0)</f>
        <v>2089</v>
      </c>
    </row>
    <row r="1952" spans="2:14" ht="14.25" customHeight="1">
      <c r="B1952" s="4" t="s">
        <v>150</v>
      </c>
      <c r="C1952" s="4" t="s">
        <v>1016</v>
      </c>
      <c r="D1952" s="4" t="s">
        <v>1017</v>
      </c>
      <c r="E1952" s="13">
        <f t="shared" si="65"/>
        <v>450</v>
      </c>
      <c r="F1952" s="6">
        <v>375</v>
      </c>
      <c r="G1952" s="12" t="s">
        <v>49</v>
      </c>
      <c r="H1952" s="12" t="s">
        <v>1086</v>
      </c>
      <c r="I1952" s="10">
        <v>59062.5</v>
      </c>
      <c r="J1952" s="11">
        <v>0.35</v>
      </c>
      <c r="K1952" s="13">
        <f t="shared" si="64"/>
        <v>168750</v>
      </c>
      <c r="L1952" s="4" t="s">
        <v>16</v>
      </c>
      <c r="M1952">
        <f>_xlfn.RANK.EQ(I1952,I$6:I4446,1)</f>
        <v>787</v>
      </c>
      <c r="N1952">
        <f>_xlfn.RANK.EQ(I1952,I$6:I4446,0)</f>
        <v>1705</v>
      </c>
    </row>
    <row r="1953" spans="2:14" ht="14.25" customHeight="1">
      <c r="B1953" s="4" t="s">
        <v>150</v>
      </c>
      <c r="C1953" s="4" t="s">
        <v>1016</v>
      </c>
      <c r="D1953" s="4" t="s">
        <v>1017</v>
      </c>
      <c r="E1953" s="13">
        <f t="shared" si="65"/>
        <v>450</v>
      </c>
      <c r="F1953" s="6">
        <v>525</v>
      </c>
      <c r="G1953" s="12" t="s">
        <v>19</v>
      </c>
      <c r="H1953" s="12" t="s">
        <v>1086</v>
      </c>
      <c r="I1953" s="10">
        <v>94500</v>
      </c>
      <c r="J1953" s="11">
        <v>0.4</v>
      </c>
      <c r="K1953" s="13">
        <f t="shared" si="64"/>
        <v>236250</v>
      </c>
      <c r="L1953" s="4" t="s">
        <v>16</v>
      </c>
      <c r="M1953">
        <f>_xlfn.RANK.EQ(I1953,I$6:I4447,1)</f>
        <v>1457</v>
      </c>
      <c r="N1953">
        <f>_xlfn.RANK.EQ(I1953,I$6:I4447,0)</f>
        <v>1019</v>
      </c>
    </row>
    <row r="1954" spans="2:14" ht="14.25" customHeight="1">
      <c r="B1954" s="4" t="s">
        <v>150</v>
      </c>
      <c r="C1954" s="4" t="s">
        <v>1016</v>
      </c>
      <c r="D1954" s="4" t="s">
        <v>1017</v>
      </c>
      <c r="E1954" s="13">
        <f t="shared" si="65"/>
        <v>550</v>
      </c>
      <c r="F1954" s="6">
        <v>375</v>
      </c>
      <c r="G1954" s="12" t="s">
        <v>52</v>
      </c>
      <c r="H1954" s="12" t="s">
        <v>1086</v>
      </c>
      <c r="I1954" s="10">
        <v>82500</v>
      </c>
      <c r="J1954" s="11">
        <v>0.4</v>
      </c>
      <c r="K1954" s="13">
        <f t="shared" si="64"/>
        <v>206250</v>
      </c>
      <c r="L1954" s="4" t="s">
        <v>16</v>
      </c>
      <c r="M1954">
        <f>_xlfn.RANK.EQ(I1954,I$6:I4448,1)</f>
        <v>1233</v>
      </c>
      <c r="N1954">
        <f>_xlfn.RANK.EQ(I1954,I$6:I4448,0)</f>
        <v>1252</v>
      </c>
    </row>
    <row r="1955" spans="2:14" ht="14.25" customHeight="1">
      <c r="B1955" s="4" t="s">
        <v>150</v>
      </c>
      <c r="C1955" s="4" t="s">
        <v>1016</v>
      </c>
      <c r="D1955" s="4" t="s">
        <v>1017</v>
      </c>
      <c r="E1955" s="13">
        <f t="shared" si="65"/>
        <v>600</v>
      </c>
      <c r="F1955" s="6">
        <v>400</v>
      </c>
      <c r="G1955" s="12" t="s">
        <v>49</v>
      </c>
      <c r="H1955" s="12" t="s">
        <v>1086</v>
      </c>
      <c r="I1955" s="10">
        <v>96000</v>
      </c>
      <c r="J1955" s="11">
        <v>0.4</v>
      </c>
      <c r="K1955" s="13">
        <f t="shared" si="64"/>
        <v>240000</v>
      </c>
      <c r="L1955" s="4" t="s">
        <v>16</v>
      </c>
      <c r="M1955">
        <f>_xlfn.RANK.EQ(I1955,I$6:I4449,1)</f>
        <v>1488</v>
      </c>
      <c r="N1955">
        <f>_xlfn.RANK.EQ(I1955,I$6:I4449,0)</f>
        <v>1006</v>
      </c>
    </row>
    <row r="1956" spans="2:14" ht="14.25" customHeight="1">
      <c r="B1956" s="4" t="s">
        <v>150</v>
      </c>
      <c r="C1956" s="4" t="s">
        <v>1016</v>
      </c>
      <c r="D1956" s="4" t="s">
        <v>1017</v>
      </c>
      <c r="E1956" s="13">
        <f t="shared" si="65"/>
        <v>550</v>
      </c>
      <c r="F1956" s="6">
        <v>300</v>
      </c>
      <c r="G1956" s="12" t="s">
        <v>55</v>
      </c>
      <c r="H1956" s="12" t="s">
        <v>1087</v>
      </c>
      <c r="I1956" s="10">
        <v>66000</v>
      </c>
      <c r="J1956" s="11">
        <v>0.4</v>
      </c>
      <c r="K1956" s="13">
        <f t="shared" si="64"/>
        <v>165000</v>
      </c>
      <c r="L1956" s="4" t="s">
        <v>16</v>
      </c>
      <c r="M1956">
        <f>_xlfn.RANK.EQ(I1956,I$6:I4450,1)</f>
        <v>919</v>
      </c>
      <c r="N1956">
        <f>_xlfn.RANK.EQ(I1956,I$6:I4450,0)</f>
        <v>1568</v>
      </c>
    </row>
    <row r="1957" spans="2:14" ht="14.25" customHeight="1">
      <c r="B1957" s="4" t="s">
        <v>150</v>
      </c>
      <c r="C1957" s="4" t="s">
        <v>1016</v>
      </c>
      <c r="D1957" s="4" t="s">
        <v>1017</v>
      </c>
      <c r="E1957" s="13">
        <f t="shared" si="65"/>
        <v>600</v>
      </c>
      <c r="F1957" s="6">
        <v>150</v>
      </c>
      <c r="G1957" s="12" t="s">
        <v>57</v>
      </c>
      <c r="H1957" s="12" t="s">
        <v>1087</v>
      </c>
      <c r="I1957" s="10">
        <v>40500</v>
      </c>
      <c r="J1957" s="11">
        <v>0.45</v>
      </c>
      <c r="K1957" s="13">
        <f t="shared" si="64"/>
        <v>90000</v>
      </c>
      <c r="L1957" s="4" t="s">
        <v>16</v>
      </c>
      <c r="M1957">
        <f>_xlfn.RANK.EQ(I1957,I$6:I4451,1)</f>
        <v>417</v>
      </c>
      <c r="N1957">
        <f>_xlfn.RANK.EQ(I1957,I$6:I4451,0)</f>
        <v>2071</v>
      </c>
    </row>
    <row r="1958" spans="2:14" ht="14.25" customHeight="1">
      <c r="B1958" s="4" t="s">
        <v>150</v>
      </c>
      <c r="C1958" s="4" t="s">
        <v>1016</v>
      </c>
      <c r="D1958" s="4" t="s">
        <v>1017</v>
      </c>
      <c r="E1958" s="13">
        <f t="shared" si="65"/>
        <v>450</v>
      </c>
      <c r="F1958" s="6">
        <v>350</v>
      </c>
      <c r="G1958" s="12" t="s">
        <v>59</v>
      </c>
      <c r="H1958" s="12" t="s">
        <v>1087</v>
      </c>
      <c r="I1958" s="10">
        <v>55125</v>
      </c>
      <c r="J1958" s="11">
        <v>0.35</v>
      </c>
      <c r="K1958" s="13">
        <f t="shared" si="64"/>
        <v>157500</v>
      </c>
      <c r="L1958" s="4" t="s">
        <v>16</v>
      </c>
      <c r="M1958">
        <f>_xlfn.RANK.EQ(I1958,I$6:I4452,1)</f>
        <v>696</v>
      </c>
      <c r="N1958">
        <f>_xlfn.RANK.EQ(I1958,I$6:I4452,0)</f>
        <v>1789</v>
      </c>
    </row>
    <row r="1959" spans="2:14" ht="14.25" customHeight="1">
      <c r="B1959" s="4" t="s">
        <v>150</v>
      </c>
      <c r="C1959" s="4" t="s">
        <v>1016</v>
      </c>
      <c r="D1959" s="4" t="s">
        <v>1017</v>
      </c>
      <c r="E1959" s="13">
        <f t="shared" si="65"/>
        <v>500</v>
      </c>
      <c r="F1959" s="6">
        <v>525</v>
      </c>
      <c r="G1959" s="12" t="s">
        <v>61</v>
      </c>
      <c r="H1959" s="12" t="s">
        <v>1087</v>
      </c>
      <c r="I1959" s="10">
        <v>105000</v>
      </c>
      <c r="J1959" s="11">
        <v>0.4</v>
      </c>
      <c r="K1959" s="13">
        <f t="shared" si="64"/>
        <v>262500</v>
      </c>
      <c r="L1959" s="4" t="s">
        <v>16</v>
      </c>
      <c r="M1959">
        <f>_xlfn.RANK.EQ(I1959,I$6:I4453,1)</f>
        <v>1596</v>
      </c>
      <c r="N1959">
        <f>_xlfn.RANK.EQ(I1959,I$6:I4453,0)</f>
        <v>879</v>
      </c>
    </row>
    <row r="1960" spans="2:14" ht="14.25" customHeight="1">
      <c r="B1960" s="4" t="s">
        <v>150</v>
      </c>
      <c r="C1960" s="4" t="s">
        <v>1016</v>
      </c>
      <c r="D1960" s="4" t="s">
        <v>1017</v>
      </c>
      <c r="E1960" s="13">
        <f t="shared" si="65"/>
        <v>550</v>
      </c>
      <c r="F1960" s="6">
        <v>325</v>
      </c>
      <c r="G1960" s="12" t="s">
        <v>63</v>
      </c>
      <c r="H1960" s="12" t="s">
        <v>1087</v>
      </c>
      <c r="I1960" s="10">
        <v>71500</v>
      </c>
      <c r="J1960" s="11">
        <v>0.4</v>
      </c>
      <c r="K1960" s="13">
        <f t="shared" si="64"/>
        <v>178750</v>
      </c>
      <c r="L1960" s="4" t="s">
        <v>16</v>
      </c>
      <c r="M1960">
        <f>_xlfn.RANK.EQ(I1960,I$6:I4454,1)</f>
        <v>1023</v>
      </c>
      <c r="N1960">
        <f>_xlfn.RANK.EQ(I1960,I$6:I4454,0)</f>
        <v>1469</v>
      </c>
    </row>
    <row r="1961" spans="2:14" ht="14.25" customHeight="1">
      <c r="B1961" s="4" t="s">
        <v>150</v>
      </c>
      <c r="C1961" s="4" t="s">
        <v>1016</v>
      </c>
      <c r="D1961" s="4" t="s">
        <v>1017</v>
      </c>
      <c r="E1961" s="13">
        <f t="shared" si="65"/>
        <v>550</v>
      </c>
      <c r="F1961" s="6">
        <v>375</v>
      </c>
      <c r="G1961" s="12" t="s">
        <v>37</v>
      </c>
      <c r="H1961" s="12" t="s">
        <v>1086</v>
      </c>
      <c r="I1961" s="10">
        <v>82500</v>
      </c>
      <c r="J1961" s="11">
        <v>0.4</v>
      </c>
      <c r="K1961" s="13">
        <f t="shared" si="64"/>
        <v>206250</v>
      </c>
      <c r="L1961" s="4" t="s">
        <v>16</v>
      </c>
      <c r="M1961">
        <f>_xlfn.RANK.EQ(I1961,I$6:I4455,1)</f>
        <v>1233</v>
      </c>
      <c r="N1961">
        <f>_xlfn.RANK.EQ(I1961,I$6:I4455,0)</f>
        <v>1252</v>
      </c>
    </row>
    <row r="1962" spans="2:14" ht="14.25" customHeight="1">
      <c r="B1962" s="4" t="s">
        <v>150</v>
      </c>
      <c r="C1962" s="4" t="s">
        <v>1016</v>
      </c>
      <c r="D1962" s="4" t="s">
        <v>1017</v>
      </c>
      <c r="E1962" s="13">
        <f t="shared" si="65"/>
        <v>400</v>
      </c>
      <c r="F1962" s="6">
        <v>275</v>
      </c>
      <c r="G1962" s="12" t="s">
        <v>66</v>
      </c>
      <c r="H1962" s="12" t="s">
        <v>1087</v>
      </c>
      <c r="I1962" s="10">
        <v>44000</v>
      </c>
      <c r="J1962" s="11">
        <v>0.4</v>
      </c>
      <c r="K1962" s="13">
        <f t="shared" si="64"/>
        <v>110000</v>
      </c>
      <c r="L1962" s="4" t="s">
        <v>16</v>
      </c>
      <c r="M1962">
        <f>_xlfn.RANK.EQ(I1962,I$6:I4456,1)</f>
        <v>488</v>
      </c>
      <c r="N1962">
        <f>_xlfn.RANK.EQ(I1962,I$6:I4456,0)</f>
        <v>2007</v>
      </c>
    </row>
    <row r="1963" spans="2:14" ht="14.25" customHeight="1">
      <c r="B1963" s="4" t="s">
        <v>150</v>
      </c>
      <c r="C1963" s="4" t="s">
        <v>1016</v>
      </c>
      <c r="D1963" s="4" t="s">
        <v>1017</v>
      </c>
      <c r="E1963" s="13">
        <f t="shared" si="65"/>
        <v>450</v>
      </c>
      <c r="F1963" s="6">
        <v>175</v>
      </c>
      <c r="G1963" s="12" t="s">
        <v>68</v>
      </c>
      <c r="H1963" s="12" t="s">
        <v>1086</v>
      </c>
      <c r="I1963" s="10">
        <v>35437.5</v>
      </c>
      <c r="J1963" s="11">
        <v>0.45</v>
      </c>
      <c r="K1963" s="13">
        <f t="shared" si="64"/>
        <v>78750</v>
      </c>
      <c r="L1963" s="4" t="s">
        <v>16</v>
      </c>
      <c r="M1963">
        <f>_xlfn.RANK.EQ(I1963,I$6:I4457,1)</f>
        <v>350</v>
      </c>
      <c r="N1963">
        <f>_xlfn.RANK.EQ(I1963,I$6:I4457,0)</f>
        <v>2142</v>
      </c>
    </row>
    <row r="1964" spans="2:14" ht="14.25" customHeight="1">
      <c r="B1964" s="4" t="s">
        <v>150</v>
      </c>
      <c r="C1964" s="4" t="s">
        <v>1016</v>
      </c>
      <c r="D1964" s="4" t="s">
        <v>1017</v>
      </c>
      <c r="E1964" s="13">
        <f t="shared" si="65"/>
        <v>600</v>
      </c>
      <c r="F1964" s="6">
        <v>350</v>
      </c>
      <c r="G1964" s="12" t="s">
        <v>61</v>
      </c>
      <c r="H1964" s="12" t="s">
        <v>1087</v>
      </c>
      <c r="I1964" s="10">
        <v>73500</v>
      </c>
      <c r="J1964" s="11">
        <v>0.35</v>
      </c>
      <c r="K1964" s="13">
        <f t="shared" si="64"/>
        <v>210000</v>
      </c>
      <c r="L1964" s="4" t="s">
        <v>16</v>
      </c>
      <c r="M1964">
        <f>_xlfn.RANK.EQ(I1964,I$6:I4458,1)</f>
        <v>1054</v>
      </c>
      <c r="N1964">
        <f>_xlfn.RANK.EQ(I1964,I$6:I4458,0)</f>
        <v>1431</v>
      </c>
    </row>
    <row r="1965" spans="2:14" ht="14.25" customHeight="1">
      <c r="B1965" s="4" t="s">
        <v>150</v>
      </c>
      <c r="C1965" s="4" t="s">
        <v>1016</v>
      </c>
      <c r="D1965" s="4" t="s">
        <v>1017</v>
      </c>
      <c r="E1965" s="13">
        <f t="shared" si="65"/>
        <v>450</v>
      </c>
      <c r="F1965" s="6">
        <v>550</v>
      </c>
      <c r="G1965" s="12" t="s">
        <v>71</v>
      </c>
      <c r="H1965" s="12" t="s">
        <v>1086</v>
      </c>
      <c r="I1965" s="10">
        <v>99000</v>
      </c>
      <c r="J1965" s="11">
        <v>0.4</v>
      </c>
      <c r="K1965" s="13">
        <f t="shared" si="64"/>
        <v>247500</v>
      </c>
      <c r="L1965" s="4" t="s">
        <v>16</v>
      </c>
      <c r="M1965">
        <f>_xlfn.RANK.EQ(I1965,I$6:I4459,1)</f>
        <v>1515</v>
      </c>
      <c r="N1965">
        <f>_xlfn.RANK.EQ(I1965,I$6:I4459,0)</f>
        <v>973</v>
      </c>
    </row>
    <row r="1966" spans="2:14" ht="14.25" customHeight="1">
      <c r="B1966" s="4" t="s">
        <v>150</v>
      </c>
      <c r="C1966" s="4" t="s">
        <v>1016</v>
      </c>
      <c r="D1966" s="4" t="s">
        <v>1017</v>
      </c>
      <c r="E1966" s="13">
        <f t="shared" si="65"/>
        <v>500</v>
      </c>
      <c r="F1966" s="6">
        <v>400</v>
      </c>
      <c r="G1966" s="12" t="s">
        <v>73</v>
      </c>
      <c r="H1966" s="12" t="s">
        <v>1087</v>
      </c>
      <c r="I1966" s="10">
        <v>80000</v>
      </c>
      <c r="J1966" s="11">
        <v>0.4</v>
      </c>
      <c r="K1966" s="13">
        <f t="shared" si="64"/>
        <v>200000</v>
      </c>
      <c r="L1966" s="4" t="s">
        <v>16</v>
      </c>
      <c r="M1966">
        <f>_xlfn.RANK.EQ(I1966,I$6:I4460,1)</f>
        <v>1187</v>
      </c>
      <c r="N1966">
        <f>_xlfn.RANK.EQ(I1966,I$6:I4460,0)</f>
        <v>1299</v>
      </c>
    </row>
    <row r="1967" spans="2:14" ht="14.25" customHeight="1">
      <c r="B1967" s="4" t="s">
        <v>150</v>
      </c>
      <c r="C1967" s="4" t="s">
        <v>1016</v>
      </c>
      <c r="D1967" s="4" t="s">
        <v>1017</v>
      </c>
      <c r="E1967" s="13">
        <f t="shared" si="65"/>
        <v>500</v>
      </c>
      <c r="F1967" s="6">
        <v>400</v>
      </c>
      <c r="G1967" s="12" t="s">
        <v>75</v>
      </c>
      <c r="H1967" s="12" t="s">
        <v>1089</v>
      </c>
      <c r="I1967" s="10">
        <v>80000</v>
      </c>
      <c r="J1967" s="11">
        <v>0.4</v>
      </c>
      <c r="K1967" s="13">
        <f t="shared" si="64"/>
        <v>200000</v>
      </c>
      <c r="L1967" s="4" t="s">
        <v>16</v>
      </c>
      <c r="M1967">
        <f>_xlfn.RANK.EQ(I1967,I$6:I4461,1)</f>
        <v>1187</v>
      </c>
      <c r="N1967">
        <f>_xlfn.RANK.EQ(I1967,I$6:I4461,0)</f>
        <v>1299</v>
      </c>
    </row>
    <row r="1968" spans="2:14" ht="14.25" customHeight="1">
      <c r="B1968" s="4" t="s">
        <v>150</v>
      </c>
      <c r="C1968" s="4" t="s">
        <v>1016</v>
      </c>
      <c r="D1968" s="4" t="s">
        <v>1017</v>
      </c>
      <c r="E1968" s="13">
        <f t="shared" si="65"/>
        <v>450</v>
      </c>
      <c r="F1968" s="6">
        <v>325</v>
      </c>
      <c r="G1968" s="12" t="s">
        <v>77</v>
      </c>
      <c r="H1968" s="12" t="s">
        <v>1087</v>
      </c>
      <c r="I1968" s="10">
        <v>58500</v>
      </c>
      <c r="J1968" s="11">
        <v>0.4</v>
      </c>
      <c r="K1968" s="13">
        <f t="shared" si="64"/>
        <v>146250</v>
      </c>
      <c r="L1968" s="4" t="s">
        <v>16</v>
      </c>
      <c r="M1968">
        <f>_xlfn.RANK.EQ(I1968,I$6:I4462,1)</f>
        <v>774</v>
      </c>
      <c r="N1968">
        <f>_xlfn.RANK.EQ(I1968,I$6:I4462,0)</f>
        <v>1710</v>
      </c>
    </row>
    <row r="1969" spans="2:14" ht="14.25" customHeight="1">
      <c r="B1969" s="4" t="s">
        <v>150</v>
      </c>
      <c r="C1969" s="4" t="s">
        <v>1016</v>
      </c>
      <c r="D1969" s="4" t="s">
        <v>1017</v>
      </c>
      <c r="E1969" s="13">
        <f t="shared" si="65"/>
        <v>400</v>
      </c>
      <c r="F1969" s="6">
        <v>225</v>
      </c>
      <c r="G1969" s="12" t="s">
        <v>79</v>
      </c>
      <c r="H1969" s="12" t="s">
        <v>1088</v>
      </c>
      <c r="I1969" s="10">
        <v>40500</v>
      </c>
      <c r="J1969" s="11">
        <v>0.45</v>
      </c>
      <c r="K1969" s="13">
        <f t="shared" si="64"/>
        <v>90000</v>
      </c>
      <c r="L1969" s="4" t="s">
        <v>16</v>
      </c>
      <c r="M1969">
        <f>_xlfn.RANK.EQ(I1969,I$6:I4463,1)</f>
        <v>417</v>
      </c>
      <c r="N1969">
        <f>_xlfn.RANK.EQ(I1969,I$6:I4463,0)</f>
        <v>2071</v>
      </c>
    </row>
    <row r="1970" spans="2:14" ht="14.25" customHeight="1">
      <c r="B1970" s="4" t="s">
        <v>150</v>
      </c>
      <c r="C1970" s="4" t="s">
        <v>1016</v>
      </c>
      <c r="D1970" s="4" t="s">
        <v>1017</v>
      </c>
      <c r="E1970" s="13">
        <f t="shared" si="65"/>
        <v>650</v>
      </c>
      <c r="F1970" s="6">
        <v>575</v>
      </c>
      <c r="G1970" s="12" t="s">
        <v>81</v>
      </c>
      <c r="H1970" s="12" t="s">
        <v>1088</v>
      </c>
      <c r="I1970" s="10">
        <v>130812.5</v>
      </c>
      <c r="J1970" s="11">
        <v>0.35</v>
      </c>
      <c r="K1970" s="13">
        <f t="shared" si="64"/>
        <v>373750</v>
      </c>
      <c r="L1970" s="4" t="s">
        <v>1018</v>
      </c>
      <c r="M1970">
        <f>_xlfn.RANK.EQ(I1970,I$6:I4464,1)</f>
        <v>1888</v>
      </c>
      <c r="N1970">
        <f>_xlfn.RANK.EQ(I1970,I$6:I4464,0)</f>
        <v>605</v>
      </c>
    </row>
    <row r="1971" spans="2:14" ht="14.25" customHeight="1">
      <c r="B1971" s="4" t="s">
        <v>150</v>
      </c>
      <c r="C1971" s="4" t="s">
        <v>1016</v>
      </c>
      <c r="D1971" s="4" t="s">
        <v>1017</v>
      </c>
      <c r="E1971" s="13">
        <f t="shared" si="65"/>
        <v>600</v>
      </c>
      <c r="F1971" s="6">
        <v>825</v>
      </c>
      <c r="G1971" s="12" t="s">
        <v>83</v>
      </c>
      <c r="H1971" s="12" t="s">
        <v>1086</v>
      </c>
      <c r="I1971" s="10">
        <v>198000</v>
      </c>
      <c r="J1971" s="11">
        <v>0.4</v>
      </c>
      <c r="K1971" s="13">
        <f t="shared" si="64"/>
        <v>495000</v>
      </c>
      <c r="L1971" s="4" t="s">
        <v>1018</v>
      </c>
      <c r="M1971">
        <f>_xlfn.RANK.EQ(I1971,I$6:I4465,1)</f>
        <v>2302</v>
      </c>
      <c r="N1971">
        <f>_xlfn.RANK.EQ(I1971,I$6:I4465,0)</f>
        <v>187</v>
      </c>
    </row>
    <row r="1972" spans="2:14" ht="14.25" customHeight="1">
      <c r="B1972" s="4" t="s">
        <v>150</v>
      </c>
      <c r="C1972" s="4" t="s">
        <v>1016</v>
      </c>
      <c r="D1972" s="4" t="s">
        <v>1017</v>
      </c>
      <c r="E1972" s="13">
        <f t="shared" si="65"/>
        <v>700</v>
      </c>
      <c r="F1972" s="6">
        <v>700</v>
      </c>
      <c r="G1972" s="12" t="s">
        <v>85</v>
      </c>
      <c r="H1972" s="12" t="s">
        <v>1086</v>
      </c>
      <c r="I1972" s="10">
        <v>196000</v>
      </c>
      <c r="J1972" s="11">
        <v>0.4</v>
      </c>
      <c r="K1972" s="13">
        <f t="shared" si="64"/>
        <v>490000</v>
      </c>
      <c r="L1972" s="4" t="s">
        <v>1018</v>
      </c>
      <c r="M1972">
        <f>_xlfn.RANK.EQ(I1972,I$6:I4466,1)</f>
        <v>2296</v>
      </c>
      <c r="N1972">
        <f>_xlfn.RANK.EQ(I1972,I$6:I4466,0)</f>
        <v>200</v>
      </c>
    </row>
    <row r="1973" spans="2:14" ht="14.25" customHeight="1">
      <c r="B1973" s="4" t="s">
        <v>150</v>
      </c>
      <c r="C1973" s="4" t="s">
        <v>1016</v>
      </c>
      <c r="D1973" s="4" t="s">
        <v>1017</v>
      </c>
      <c r="E1973" s="13">
        <f t="shared" si="65"/>
        <v>850</v>
      </c>
      <c r="F1973" s="6">
        <v>700</v>
      </c>
      <c r="G1973" s="12" t="s">
        <v>87</v>
      </c>
      <c r="H1973" s="12" t="s">
        <v>1088</v>
      </c>
      <c r="I1973" s="10">
        <v>238000</v>
      </c>
      <c r="J1973" s="11">
        <v>0.4</v>
      </c>
      <c r="K1973" s="13">
        <f t="shared" si="64"/>
        <v>595000</v>
      </c>
      <c r="L1973" s="4" t="s">
        <v>1018</v>
      </c>
      <c r="M1973">
        <f>_xlfn.RANK.EQ(I1973,I$6:I4467,1)</f>
        <v>2392</v>
      </c>
      <c r="N1973">
        <f>_xlfn.RANK.EQ(I1973,I$6:I4467,0)</f>
        <v>104</v>
      </c>
    </row>
    <row r="1974" spans="2:14" ht="14.25" customHeight="1">
      <c r="B1974" s="4" t="s">
        <v>150</v>
      </c>
      <c r="C1974" s="4" t="s">
        <v>1016</v>
      </c>
      <c r="D1974" s="4" t="s">
        <v>1017</v>
      </c>
      <c r="E1974" s="13">
        <f t="shared" si="65"/>
        <v>850</v>
      </c>
      <c r="F1974" s="6">
        <v>575</v>
      </c>
      <c r="G1974" s="12" t="s">
        <v>89</v>
      </c>
      <c r="H1974" s="12" t="s">
        <v>1086</v>
      </c>
      <c r="I1974" s="10">
        <v>195500</v>
      </c>
      <c r="J1974" s="11">
        <v>0.4</v>
      </c>
      <c r="K1974" s="13">
        <f t="shared" si="64"/>
        <v>488750</v>
      </c>
      <c r="L1974" s="4" t="s">
        <v>1018</v>
      </c>
      <c r="M1974">
        <f>_xlfn.RANK.EQ(I1974,I$6:I4468,1)</f>
        <v>2294</v>
      </c>
      <c r="N1974">
        <f>_xlfn.RANK.EQ(I1974,I$6:I4468,0)</f>
        <v>202</v>
      </c>
    </row>
    <row r="1975" spans="2:14" ht="14.25" customHeight="1">
      <c r="B1975" s="4" t="s">
        <v>150</v>
      </c>
      <c r="C1975" s="4" t="s">
        <v>1016</v>
      </c>
      <c r="D1975" s="4" t="s">
        <v>1017</v>
      </c>
      <c r="E1975" s="13">
        <f t="shared" si="65"/>
        <v>950</v>
      </c>
      <c r="F1975" s="6">
        <v>450</v>
      </c>
      <c r="G1975" s="12" t="s">
        <v>91</v>
      </c>
      <c r="H1975" s="12" t="s">
        <v>1086</v>
      </c>
      <c r="I1975" s="10">
        <v>192375</v>
      </c>
      <c r="J1975" s="11">
        <v>0.45</v>
      </c>
      <c r="K1975" s="13">
        <f t="shared" si="64"/>
        <v>427500</v>
      </c>
      <c r="L1975" s="4" t="s">
        <v>1018</v>
      </c>
      <c r="M1975">
        <f>_xlfn.RANK.EQ(I1975,I$6:I4469,1)</f>
        <v>2288</v>
      </c>
      <c r="N1975">
        <f>_xlfn.RANK.EQ(I1975,I$6:I4469,0)</f>
        <v>208</v>
      </c>
    </row>
    <row r="1976" spans="2:14" ht="14.25" customHeight="1">
      <c r="B1976" s="4" t="s">
        <v>150</v>
      </c>
      <c r="C1976" s="4" t="s">
        <v>1016</v>
      </c>
      <c r="D1976" s="4" t="s">
        <v>1017</v>
      </c>
      <c r="E1976" s="13">
        <f t="shared" si="65"/>
        <v>1100</v>
      </c>
      <c r="F1976" s="6">
        <v>750</v>
      </c>
      <c r="G1976" s="12" t="s">
        <v>93</v>
      </c>
      <c r="H1976" s="12" t="s">
        <v>1087</v>
      </c>
      <c r="I1976" s="10">
        <v>288750</v>
      </c>
      <c r="J1976" s="11">
        <v>0.35</v>
      </c>
      <c r="K1976" s="13">
        <f t="shared" si="64"/>
        <v>825000</v>
      </c>
      <c r="L1976" s="4" t="s">
        <v>1018</v>
      </c>
      <c r="M1976">
        <f>_xlfn.RANK.EQ(I1976,I$6:I4470,1)</f>
        <v>2457</v>
      </c>
      <c r="N1976">
        <f>_xlfn.RANK.EQ(I1976,I$6:I4470,0)</f>
        <v>37</v>
      </c>
    </row>
    <row r="1977" spans="2:14" ht="14.25" customHeight="1">
      <c r="B1977" s="4" t="s">
        <v>150</v>
      </c>
      <c r="C1977" s="4" t="s">
        <v>1016</v>
      </c>
      <c r="D1977" s="4" t="s">
        <v>1017</v>
      </c>
      <c r="E1977" s="13">
        <f t="shared" si="65"/>
        <v>900</v>
      </c>
      <c r="F1977" s="6">
        <v>900</v>
      </c>
      <c r="G1977" s="12" t="s">
        <v>95</v>
      </c>
      <c r="H1977" s="12" t="s">
        <v>1087</v>
      </c>
      <c r="I1977" s="10">
        <v>324000</v>
      </c>
      <c r="J1977" s="11">
        <v>0.4</v>
      </c>
      <c r="K1977" s="13">
        <f t="shared" si="64"/>
        <v>810000</v>
      </c>
      <c r="L1977" s="4" t="s">
        <v>1018</v>
      </c>
      <c r="M1977">
        <f>_xlfn.RANK.EQ(I1977,I$6:I4471,1)</f>
        <v>2478</v>
      </c>
      <c r="N1977">
        <f>_xlfn.RANK.EQ(I1977,I$6:I4471,0)</f>
        <v>18</v>
      </c>
    </row>
    <row r="1978" spans="2:14" ht="14.25" customHeight="1">
      <c r="B1978" s="4" t="s">
        <v>150</v>
      </c>
      <c r="C1978" s="4" t="s">
        <v>1016</v>
      </c>
      <c r="D1978" s="4" t="s">
        <v>1017</v>
      </c>
      <c r="E1978" s="13">
        <f t="shared" si="65"/>
        <v>950</v>
      </c>
      <c r="F1978" s="6">
        <v>750</v>
      </c>
      <c r="G1978" s="12" t="s">
        <v>97</v>
      </c>
      <c r="H1978" s="12" t="s">
        <v>1086</v>
      </c>
      <c r="I1978" s="10">
        <v>285000</v>
      </c>
      <c r="J1978" s="11">
        <v>0.4</v>
      </c>
      <c r="K1978" s="13">
        <f t="shared" si="64"/>
        <v>712500</v>
      </c>
      <c r="L1978" s="4" t="s">
        <v>1018</v>
      </c>
      <c r="M1978">
        <f>_xlfn.RANK.EQ(I1978,I$6:I4472,1)</f>
        <v>2455</v>
      </c>
      <c r="N1978">
        <f>_xlfn.RANK.EQ(I1978,I$6:I4472,0)</f>
        <v>41</v>
      </c>
    </row>
    <row r="1979" spans="2:14" ht="14.25" customHeight="1">
      <c r="B1979" s="4" t="s">
        <v>150</v>
      </c>
      <c r="C1979" s="4" t="s">
        <v>1016</v>
      </c>
      <c r="D1979" s="4" t="s">
        <v>1017</v>
      </c>
      <c r="E1979" s="13">
        <f t="shared" si="65"/>
        <v>950</v>
      </c>
      <c r="F1979" s="6">
        <v>700</v>
      </c>
      <c r="G1979" s="12" t="s">
        <v>99</v>
      </c>
      <c r="H1979" s="12" t="s">
        <v>1087</v>
      </c>
      <c r="I1979" s="10">
        <v>266000</v>
      </c>
      <c r="J1979" s="11">
        <v>0.4</v>
      </c>
      <c r="K1979" s="13">
        <f t="shared" si="64"/>
        <v>665000</v>
      </c>
      <c r="L1979" s="4" t="s">
        <v>1018</v>
      </c>
      <c r="M1979">
        <f>_xlfn.RANK.EQ(I1979,I$6:I4473,1)</f>
        <v>2435</v>
      </c>
      <c r="N1979">
        <f>_xlfn.RANK.EQ(I1979,I$6:I4473,0)</f>
        <v>61</v>
      </c>
    </row>
    <row r="1980" spans="2:14" ht="14.25" customHeight="1">
      <c r="B1980" s="4" t="s">
        <v>150</v>
      </c>
      <c r="C1980" s="4" t="s">
        <v>1016</v>
      </c>
      <c r="D1980" s="4" t="s">
        <v>1017</v>
      </c>
      <c r="E1980" s="13">
        <f t="shared" si="65"/>
        <v>900</v>
      </c>
      <c r="F1980" s="6">
        <v>600</v>
      </c>
      <c r="G1980" s="12" t="s">
        <v>101</v>
      </c>
      <c r="H1980" s="12" t="s">
        <v>1086</v>
      </c>
      <c r="I1980" s="10">
        <v>216000</v>
      </c>
      <c r="J1980" s="11">
        <v>0.4</v>
      </c>
      <c r="K1980" s="13">
        <f t="shared" si="64"/>
        <v>540000</v>
      </c>
      <c r="L1980" s="4" t="s">
        <v>1018</v>
      </c>
      <c r="M1980">
        <f>_xlfn.RANK.EQ(I1980,I$6:I4474,1)</f>
        <v>2345</v>
      </c>
      <c r="N1980">
        <f>_xlfn.RANK.EQ(I1980,I$6:I4474,0)</f>
        <v>147</v>
      </c>
    </row>
    <row r="1981" spans="2:14" ht="14.25" customHeight="1">
      <c r="B1981" s="4" t="s">
        <v>150</v>
      </c>
      <c r="C1981" s="4" t="s">
        <v>1016</v>
      </c>
      <c r="D1981" s="4" t="s">
        <v>1017</v>
      </c>
      <c r="E1981" s="13">
        <f t="shared" si="65"/>
        <v>950</v>
      </c>
      <c r="F1981" s="6">
        <v>650</v>
      </c>
      <c r="G1981" s="12" t="s">
        <v>103</v>
      </c>
      <c r="H1981" s="12" t="s">
        <v>1087</v>
      </c>
      <c r="I1981" s="10">
        <v>277875</v>
      </c>
      <c r="J1981" s="11">
        <v>0.45</v>
      </c>
      <c r="K1981" s="13">
        <f t="shared" si="64"/>
        <v>617500</v>
      </c>
      <c r="L1981" s="4" t="s">
        <v>1018</v>
      </c>
      <c r="M1981">
        <f>_xlfn.RANK.EQ(I1981,I$6:I4475,1)</f>
        <v>2450</v>
      </c>
      <c r="N1981">
        <f>_xlfn.RANK.EQ(I1981,I$6:I4475,0)</f>
        <v>45</v>
      </c>
    </row>
    <row r="1982" spans="2:14" ht="14.25" customHeight="1">
      <c r="B1982" s="4" t="s">
        <v>150</v>
      </c>
      <c r="C1982" s="4" t="s">
        <v>1016</v>
      </c>
      <c r="D1982" s="4" t="s">
        <v>1017</v>
      </c>
      <c r="E1982" s="13">
        <f t="shared" si="65"/>
        <v>1100</v>
      </c>
      <c r="F1982" s="6">
        <v>650</v>
      </c>
      <c r="G1982" s="12" t="s">
        <v>105</v>
      </c>
      <c r="H1982" s="12" t="s">
        <v>1087</v>
      </c>
      <c r="I1982" s="10">
        <v>250250</v>
      </c>
      <c r="J1982" s="11">
        <v>0.35</v>
      </c>
      <c r="K1982" s="13">
        <f t="shared" si="64"/>
        <v>715000</v>
      </c>
      <c r="L1982" s="4" t="s">
        <v>1018</v>
      </c>
      <c r="M1982">
        <f>_xlfn.RANK.EQ(I1982,I$6:I4476,1)</f>
        <v>2410</v>
      </c>
      <c r="N1982">
        <f>_xlfn.RANK.EQ(I1982,I$6:I4476,0)</f>
        <v>86</v>
      </c>
    </row>
    <row r="1983" spans="2:14" ht="14.25" customHeight="1">
      <c r="B1983" s="4" t="s">
        <v>150</v>
      </c>
      <c r="C1983" s="4" t="s">
        <v>1016</v>
      </c>
      <c r="D1983" s="4" t="s">
        <v>1017</v>
      </c>
      <c r="E1983" s="13">
        <f t="shared" si="65"/>
        <v>950</v>
      </c>
      <c r="F1983" s="6">
        <v>850</v>
      </c>
      <c r="G1983" s="12" t="s">
        <v>107</v>
      </c>
      <c r="H1983" s="12" t="s">
        <v>1087</v>
      </c>
      <c r="I1983" s="10">
        <v>323000</v>
      </c>
      <c r="J1983" s="11">
        <v>0.4</v>
      </c>
      <c r="K1983" s="13">
        <f t="shared" si="64"/>
        <v>807500</v>
      </c>
      <c r="L1983" s="4" t="s">
        <v>1018</v>
      </c>
      <c r="M1983">
        <f>_xlfn.RANK.EQ(I1983,I$6:I4477,1)</f>
        <v>2475</v>
      </c>
      <c r="N1983">
        <f>_xlfn.RANK.EQ(I1983,I$6:I4477,0)</f>
        <v>21</v>
      </c>
    </row>
    <row r="1984" spans="2:14" ht="14.25" customHeight="1">
      <c r="B1984" s="4" t="s">
        <v>150</v>
      </c>
      <c r="C1984" s="4" t="s">
        <v>1016</v>
      </c>
      <c r="D1984" s="4" t="s">
        <v>1017</v>
      </c>
      <c r="E1984" s="13">
        <f t="shared" si="65"/>
        <v>850</v>
      </c>
      <c r="F1984" s="6">
        <v>825</v>
      </c>
      <c r="G1984" s="12" t="s">
        <v>109</v>
      </c>
      <c r="H1984" s="12" t="s">
        <v>1087</v>
      </c>
      <c r="I1984" s="10">
        <v>280500</v>
      </c>
      <c r="J1984" s="11">
        <v>0.4</v>
      </c>
      <c r="K1984" s="13">
        <f t="shared" si="64"/>
        <v>701250</v>
      </c>
      <c r="L1984" s="4" t="s">
        <v>1018</v>
      </c>
      <c r="M1984">
        <f>_xlfn.RANK.EQ(I1984,I$6:I4478,1)</f>
        <v>2452</v>
      </c>
      <c r="N1984">
        <f>_xlfn.RANK.EQ(I1984,I$6:I4478,0)</f>
        <v>43</v>
      </c>
    </row>
    <row r="1985" spans="2:14" ht="14.25" customHeight="1">
      <c r="B1985" s="4" t="s">
        <v>150</v>
      </c>
      <c r="C1985" s="4" t="s">
        <v>1016</v>
      </c>
      <c r="D1985" s="4" t="s">
        <v>1017</v>
      </c>
      <c r="E1985" s="13">
        <f t="shared" si="65"/>
        <v>750</v>
      </c>
      <c r="F1985" s="6">
        <v>700</v>
      </c>
      <c r="G1985" s="12" t="s">
        <v>111</v>
      </c>
      <c r="H1985" s="12" t="s">
        <v>1087</v>
      </c>
      <c r="I1985" s="10">
        <v>210000</v>
      </c>
      <c r="J1985" s="11">
        <v>0.4</v>
      </c>
      <c r="K1985" s="13">
        <f t="shared" si="64"/>
        <v>525000</v>
      </c>
      <c r="L1985" s="4" t="s">
        <v>1018</v>
      </c>
      <c r="M1985">
        <f>_xlfn.RANK.EQ(I1985,I$6:I4479,1)</f>
        <v>2332</v>
      </c>
      <c r="N1985">
        <f>_xlfn.RANK.EQ(I1985,I$6:I4479,0)</f>
        <v>164</v>
      </c>
    </row>
    <row r="1986" spans="2:14" ht="14.25" customHeight="1">
      <c r="B1986" s="4" t="s">
        <v>150</v>
      </c>
      <c r="C1986" s="4" t="s">
        <v>1016</v>
      </c>
      <c r="D1986" s="4" t="s">
        <v>1017</v>
      </c>
      <c r="E1986" s="13">
        <f t="shared" si="65"/>
        <v>750</v>
      </c>
      <c r="F1986" s="6">
        <v>475</v>
      </c>
      <c r="G1986" s="12" t="s">
        <v>113</v>
      </c>
      <c r="H1986" s="12" t="s">
        <v>1086</v>
      </c>
      <c r="I1986" s="10">
        <v>142500</v>
      </c>
      <c r="J1986" s="11">
        <v>0.4</v>
      </c>
      <c r="K1986" s="13">
        <f t="shared" si="64"/>
        <v>356250</v>
      </c>
      <c r="L1986" s="4" t="s">
        <v>1018</v>
      </c>
      <c r="M1986">
        <f>_xlfn.RANK.EQ(I1986,I$6:I4480,1)</f>
        <v>1982</v>
      </c>
      <c r="N1986">
        <f>_xlfn.RANK.EQ(I1986,I$6:I4480,0)</f>
        <v>513</v>
      </c>
    </row>
    <row r="1987" spans="2:14" ht="14.25" customHeight="1">
      <c r="B1987" s="4" t="s">
        <v>150</v>
      </c>
      <c r="C1987" s="4" t="s">
        <v>1016</v>
      </c>
      <c r="D1987" s="4" t="s">
        <v>1017</v>
      </c>
      <c r="E1987" s="13">
        <f t="shared" si="65"/>
        <v>650</v>
      </c>
      <c r="F1987" s="6">
        <v>475</v>
      </c>
      <c r="G1987" s="12" t="s">
        <v>37</v>
      </c>
      <c r="H1987" s="12" t="s">
        <v>1086</v>
      </c>
      <c r="I1987" s="10">
        <v>138937.5</v>
      </c>
      <c r="J1987" s="11">
        <v>0.45</v>
      </c>
      <c r="K1987" s="13">
        <f t="shared" si="64"/>
        <v>308750</v>
      </c>
      <c r="L1987" s="4" t="s">
        <v>1018</v>
      </c>
      <c r="M1987">
        <f>_xlfn.RANK.EQ(I1987,I$6:I4481,1)</f>
        <v>1958</v>
      </c>
      <c r="N1987">
        <f>_xlfn.RANK.EQ(I1987,I$6:I4481,0)</f>
        <v>538</v>
      </c>
    </row>
    <row r="1988" spans="2:14" ht="14.25" customHeight="1">
      <c r="B1988" s="4" t="s">
        <v>150</v>
      </c>
      <c r="C1988" s="4" t="s">
        <v>1016</v>
      </c>
      <c r="D1988" s="4" t="s">
        <v>1017</v>
      </c>
      <c r="E1988" s="13">
        <f t="shared" si="65"/>
        <v>700</v>
      </c>
      <c r="F1988" s="6">
        <v>300</v>
      </c>
      <c r="G1988" s="12" t="s">
        <v>116</v>
      </c>
      <c r="H1988" s="12" t="s">
        <v>1087</v>
      </c>
      <c r="I1988" s="10">
        <v>73500</v>
      </c>
      <c r="J1988" s="11">
        <v>0.35</v>
      </c>
      <c r="K1988" s="13">
        <f t="shared" si="64"/>
        <v>210000</v>
      </c>
      <c r="L1988" s="4" t="s">
        <v>1018</v>
      </c>
      <c r="M1988">
        <f>_xlfn.RANK.EQ(I1988,I$6:I4482,1)</f>
        <v>1054</v>
      </c>
      <c r="N1988">
        <f>_xlfn.RANK.EQ(I1988,I$6:I4482,0)</f>
        <v>1431</v>
      </c>
    </row>
    <row r="1989" spans="2:14" ht="14.25" customHeight="1">
      <c r="B1989" s="4" t="s">
        <v>150</v>
      </c>
      <c r="C1989" s="4" t="s">
        <v>1016</v>
      </c>
      <c r="D1989" s="4" t="s">
        <v>1017</v>
      </c>
      <c r="E1989" s="13">
        <f t="shared" si="65"/>
        <v>450</v>
      </c>
      <c r="F1989" s="6">
        <v>500</v>
      </c>
      <c r="G1989" s="12" t="s">
        <v>46</v>
      </c>
      <c r="H1989" s="12" t="s">
        <v>1087</v>
      </c>
      <c r="I1989" s="10">
        <v>90000</v>
      </c>
      <c r="J1989" s="11">
        <v>0.4</v>
      </c>
      <c r="K1989" s="13">
        <f t="shared" si="64"/>
        <v>225000</v>
      </c>
      <c r="L1989" s="4" t="s">
        <v>1018</v>
      </c>
      <c r="M1989">
        <f>_xlfn.RANK.EQ(I1989,I$6:I4483,1)</f>
        <v>1375</v>
      </c>
      <c r="N1989">
        <f>_xlfn.RANK.EQ(I1989,I$6:I4483,0)</f>
        <v>1101</v>
      </c>
    </row>
    <row r="1990" spans="2:14" ht="14.25" customHeight="1">
      <c r="B1990" s="4" t="s">
        <v>150</v>
      </c>
      <c r="C1990" s="4" t="s">
        <v>1016</v>
      </c>
      <c r="D1990" s="4" t="s">
        <v>1017</v>
      </c>
      <c r="E1990" s="13">
        <f t="shared" si="65"/>
        <v>500</v>
      </c>
      <c r="F1990" s="6">
        <v>500</v>
      </c>
      <c r="G1990" s="12" t="s">
        <v>119</v>
      </c>
      <c r="H1990" s="12" t="s">
        <v>1087</v>
      </c>
      <c r="I1990" s="10">
        <v>100000</v>
      </c>
      <c r="J1990" s="11">
        <v>0.4</v>
      </c>
      <c r="K1990" s="13">
        <f t="shared" si="64"/>
        <v>250000</v>
      </c>
      <c r="L1990" s="4" t="s">
        <v>1018</v>
      </c>
      <c r="M1990">
        <f>_xlfn.RANK.EQ(I1990,I$6:I4484,1)</f>
        <v>1530</v>
      </c>
      <c r="N1990">
        <f>_xlfn.RANK.EQ(I1990,I$6:I4484,0)</f>
        <v>949</v>
      </c>
    </row>
    <row r="1991" spans="2:14" ht="14.25" customHeight="1">
      <c r="B1991" s="4" t="s">
        <v>150</v>
      </c>
      <c r="C1991" s="4" t="s">
        <v>1016</v>
      </c>
      <c r="D1991" s="4" t="s">
        <v>1017</v>
      </c>
      <c r="E1991" s="13">
        <f t="shared" si="65"/>
        <v>450</v>
      </c>
      <c r="F1991" s="6">
        <v>300</v>
      </c>
      <c r="G1991" s="12" t="s">
        <v>121</v>
      </c>
      <c r="H1991" s="12" t="s">
        <v>1086</v>
      </c>
      <c r="I1991" s="10">
        <v>54000</v>
      </c>
      <c r="J1991" s="11">
        <v>0.4</v>
      </c>
      <c r="K1991" s="13">
        <f t="shared" ref="K1991:K2054" si="66">I1991/J1991</f>
        <v>135000</v>
      </c>
      <c r="L1991" s="4" t="s">
        <v>1018</v>
      </c>
      <c r="M1991">
        <f>_xlfn.RANK.EQ(I1991,I$6:I4485,1)</f>
        <v>669</v>
      </c>
      <c r="N1991">
        <f>_xlfn.RANK.EQ(I1991,I$6:I4485,0)</f>
        <v>1811</v>
      </c>
    </row>
    <row r="1992" spans="2:14" ht="14.25" customHeight="1">
      <c r="B1992" s="4" t="s">
        <v>150</v>
      </c>
      <c r="C1992" s="4" t="s">
        <v>1016</v>
      </c>
      <c r="D1992" s="4" t="s">
        <v>1017</v>
      </c>
      <c r="E1992" s="13">
        <f t="shared" ref="E1992:E2055" si="67">K1992/F1992</f>
        <v>450</v>
      </c>
      <c r="F1992" s="6">
        <v>250</v>
      </c>
      <c r="G1992" s="12" t="s">
        <v>123</v>
      </c>
      <c r="H1992" s="12" t="s">
        <v>1087</v>
      </c>
      <c r="I1992" s="10">
        <v>45000</v>
      </c>
      <c r="J1992" s="11">
        <v>0.4</v>
      </c>
      <c r="K1992" s="13">
        <f t="shared" si="66"/>
        <v>112500</v>
      </c>
      <c r="L1992" s="4" t="s">
        <v>1018</v>
      </c>
      <c r="M1992">
        <f>_xlfn.RANK.EQ(I1992,I$6:I4486,1)</f>
        <v>499</v>
      </c>
      <c r="N1992">
        <f>_xlfn.RANK.EQ(I1992,I$6:I4486,0)</f>
        <v>1976</v>
      </c>
    </row>
    <row r="1993" spans="2:14" ht="14.25" customHeight="1">
      <c r="B1993" s="4" t="s">
        <v>150</v>
      </c>
      <c r="C1993" s="4" t="s">
        <v>1016</v>
      </c>
      <c r="D1993" s="4" t="s">
        <v>1017</v>
      </c>
      <c r="E1993" s="13">
        <f t="shared" si="67"/>
        <v>550</v>
      </c>
      <c r="F1993" s="6">
        <v>275</v>
      </c>
      <c r="G1993" s="12" t="s">
        <v>49</v>
      </c>
      <c r="H1993" s="12" t="s">
        <v>1086</v>
      </c>
      <c r="I1993" s="10">
        <v>68062.5</v>
      </c>
      <c r="J1993" s="11">
        <v>0.45</v>
      </c>
      <c r="K1993" s="13">
        <f t="shared" si="66"/>
        <v>151250</v>
      </c>
      <c r="L1993" s="4" t="s">
        <v>1018</v>
      </c>
      <c r="M1993">
        <f>_xlfn.RANK.EQ(I1993,I$6:I4487,1)</f>
        <v>968</v>
      </c>
      <c r="N1993">
        <f>_xlfn.RANK.EQ(I1993,I$6:I4487,0)</f>
        <v>1528</v>
      </c>
    </row>
    <row r="1994" spans="2:14" ht="14.25" customHeight="1">
      <c r="B1994" s="4" t="s">
        <v>150</v>
      </c>
      <c r="C1994" s="4" t="s">
        <v>1016</v>
      </c>
      <c r="D1994" s="4" t="s">
        <v>1017</v>
      </c>
      <c r="E1994" s="13">
        <f t="shared" si="67"/>
        <v>400.00000000000006</v>
      </c>
      <c r="F1994" s="6">
        <v>300</v>
      </c>
      <c r="G1994" s="12" t="s">
        <v>126</v>
      </c>
      <c r="H1994" s="12" t="s">
        <v>1086</v>
      </c>
      <c r="I1994" s="10">
        <v>42000</v>
      </c>
      <c r="J1994" s="11">
        <v>0.35</v>
      </c>
      <c r="K1994" s="13">
        <f t="shared" si="66"/>
        <v>120000.00000000001</v>
      </c>
      <c r="L1994" s="4" t="s">
        <v>1018</v>
      </c>
      <c r="M1994">
        <f>_xlfn.RANK.EQ(I1994,I$6:I4488,1)</f>
        <v>443</v>
      </c>
      <c r="N1994">
        <f>_xlfn.RANK.EQ(I1994,I$6:I4488,0)</f>
        <v>2043</v>
      </c>
    </row>
    <row r="1995" spans="2:14" ht="14.25" customHeight="1">
      <c r="B1995" s="4" t="s">
        <v>150</v>
      </c>
      <c r="C1995" s="4" t="s">
        <v>1016</v>
      </c>
      <c r="D1995" s="4" t="s">
        <v>1017</v>
      </c>
      <c r="E1995" s="13">
        <f t="shared" si="67"/>
        <v>350</v>
      </c>
      <c r="F1995" s="6">
        <v>400</v>
      </c>
      <c r="G1995" s="12" t="s">
        <v>128</v>
      </c>
      <c r="H1995" s="12" t="s">
        <v>1087</v>
      </c>
      <c r="I1995" s="10">
        <v>56000</v>
      </c>
      <c r="J1995" s="11">
        <v>0.4</v>
      </c>
      <c r="K1995" s="13">
        <f t="shared" si="66"/>
        <v>140000</v>
      </c>
      <c r="L1995" s="4" t="s">
        <v>1018</v>
      </c>
      <c r="M1995">
        <f>_xlfn.RANK.EQ(I1995,I$6:I4489,1)</f>
        <v>708</v>
      </c>
      <c r="N1995">
        <f>_xlfn.RANK.EQ(I1995,I$6:I4489,0)</f>
        <v>1779</v>
      </c>
    </row>
    <row r="1996" spans="2:14" ht="14.25" customHeight="1">
      <c r="B1996" s="4" t="s">
        <v>150</v>
      </c>
      <c r="C1996" s="4" t="s">
        <v>1016</v>
      </c>
      <c r="D1996" s="4" t="s">
        <v>1017</v>
      </c>
      <c r="E1996" s="13">
        <f t="shared" si="67"/>
        <v>500</v>
      </c>
      <c r="F1996" s="6">
        <v>575</v>
      </c>
      <c r="G1996" s="12" t="s">
        <v>130</v>
      </c>
      <c r="H1996" s="12" t="s">
        <v>1087</v>
      </c>
      <c r="I1996" s="10">
        <v>115000</v>
      </c>
      <c r="J1996" s="11">
        <v>0.4</v>
      </c>
      <c r="K1996" s="13">
        <f t="shared" si="66"/>
        <v>287500</v>
      </c>
      <c r="L1996" s="4" t="s">
        <v>1018</v>
      </c>
      <c r="M1996">
        <f>_xlfn.RANK.EQ(I1996,I$6:I4490,1)</f>
        <v>1711</v>
      </c>
      <c r="N1996">
        <f>_xlfn.RANK.EQ(I1996,I$6:I4490,0)</f>
        <v>780</v>
      </c>
    </row>
    <row r="1997" spans="2:14" ht="14.25" customHeight="1">
      <c r="B1997" s="4" t="s">
        <v>150</v>
      </c>
      <c r="C1997" s="4" t="s">
        <v>1016</v>
      </c>
      <c r="D1997" s="4" t="s">
        <v>1017</v>
      </c>
      <c r="E1997" s="13">
        <f t="shared" si="67"/>
        <v>450</v>
      </c>
      <c r="F1997" s="6">
        <v>400</v>
      </c>
      <c r="G1997" s="12" t="s">
        <v>132</v>
      </c>
      <c r="H1997" s="12" t="s">
        <v>1086</v>
      </c>
      <c r="I1997" s="10">
        <v>72000</v>
      </c>
      <c r="J1997" s="11">
        <v>0.4</v>
      </c>
      <c r="K1997" s="13">
        <f t="shared" si="66"/>
        <v>180000</v>
      </c>
      <c r="L1997" s="4" t="s">
        <v>1018</v>
      </c>
      <c r="M1997">
        <f>_xlfn.RANK.EQ(I1997,I$6:I4491,1)</f>
        <v>1028</v>
      </c>
      <c r="N1997">
        <f>_xlfn.RANK.EQ(I1997,I$6:I4491,0)</f>
        <v>1453</v>
      </c>
    </row>
    <row r="1998" spans="2:14" ht="14.25" customHeight="1">
      <c r="B1998" s="4" t="s">
        <v>150</v>
      </c>
      <c r="C1998" s="4" t="s">
        <v>1016</v>
      </c>
      <c r="D1998" s="4" t="s">
        <v>1017</v>
      </c>
      <c r="E1998" s="13">
        <f t="shared" si="67"/>
        <v>400</v>
      </c>
      <c r="F1998" s="6">
        <v>375</v>
      </c>
      <c r="G1998" s="12" t="s">
        <v>134</v>
      </c>
      <c r="H1998" s="12" t="s">
        <v>1087</v>
      </c>
      <c r="I1998" s="10">
        <v>60000</v>
      </c>
      <c r="J1998" s="11">
        <v>0.4</v>
      </c>
      <c r="K1998" s="13">
        <f t="shared" si="66"/>
        <v>150000</v>
      </c>
      <c r="L1998" s="4" t="s">
        <v>1018</v>
      </c>
      <c r="M1998">
        <f>_xlfn.RANK.EQ(I1998,I$6:I4492,1)</f>
        <v>800</v>
      </c>
      <c r="N1998">
        <f>_xlfn.RANK.EQ(I1998,I$6:I4492,0)</f>
        <v>1678</v>
      </c>
    </row>
    <row r="1999" spans="2:14" ht="14.25" customHeight="1">
      <c r="B1999" s="4" t="s">
        <v>150</v>
      </c>
      <c r="C1999" s="4" t="s">
        <v>1016</v>
      </c>
      <c r="D1999" s="4" t="s">
        <v>1017</v>
      </c>
      <c r="E1999" s="13">
        <f t="shared" si="67"/>
        <v>500</v>
      </c>
      <c r="F1999" s="6">
        <v>350</v>
      </c>
      <c r="G1999" s="12" t="s">
        <v>136</v>
      </c>
      <c r="H1999" s="12" t="s">
        <v>1087</v>
      </c>
      <c r="I1999" s="10">
        <v>78750</v>
      </c>
      <c r="J1999" s="11">
        <v>0.45</v>
      </c>
      <c r="K1999" s="13">
        <f t="shared" si="66"/>
        <v>175000</v>
      </c>
      <c r="L1999" s="4" t="s">
        <v>1018</v>
      </c>
      <c r="M1999">
        <f>_xlfn.RANK.EQ(I1999,I$6:I4493,1)</f>
        <v>1154</v>
      </c>
      <c r="N1999">
        <f>_xlfn.RANK.EQ(I1999,I$6:I4493,0)</f>
        <v>1315</v>
      </c>
    </row>
    <row r="2000" spans="2:14" ht="14.25" customHeight="1">
      <c r="B2000" s="4" t="s">
        <v>150</v>
      </c>
      <c r="C2000" s="4" t="s">
        <v>1016</v>
      </c>
      <c r="D2000" s="4" t="s">
        <v>1017</v>
      </c>
      <c r="E2000" s="13">
        <f t="shared" si="67"/>
        <v>550</v>
      </c>
      <c r="F2000" s="6">
        <v>400</v>
      </c>
      <c r="G2000" s="12" t="s">
        <v>138</v>
      </c>
      <c r="H2000" s="12" t="s">
        <v>1086</v>
      </c>
      <c r="I2000" s="10">
        <v>77000</v>
      </c>
      <c r="J2000" s="11">
        <v>0.35</v>
      </c>
      <c r="K2000" s="13">
        <f t="shared" si="66"/>
        <v>220000</v>
      </c>
      <c r="L2000" s="4" t="s">
        <v>1018</v>
      </c>
      <c r="M2000">
        <f>_xlfn.RANK.EQ(I2000,I$6:I4494,1)</f>
        <v>1118</v>
      </c>
      <c r="N2000">
        <f>_xlfn.RANK.EQ(I2000,I$6:I4494,0)</f>
        <v>1365</v>
      </c>
    </row>
    <row r="2001" spans="2:14" ht="14.25" customHeight="1">
      <c r="B2001" s="4" t="s">
        <v>150</v>
      </c>
      <c r="C2001" s="4" t="s">
        <v>1016</v>
      </c>
      <c r="D2001" s="4" t="s">
        <v>1017</v>
      </c>
      <c r="E2001" s="13">
        <f t="shared" si="67"/>
        <v>400</v>
      </c>
      <c r="F2001" s="6">
        <v>625</v>
      </c>
      <c r="G2001" s="12" t="s">
        <v>42</v>
      </c>
      <c r="H2001" s="12" t="s">
        <v>1087</v>
      </c>
      <c r="I2001" s="10">
        <v>100000</v>
      </c>
      <c r="J2001" s="11">
        <v>0.4</v>
      </c>
      <c r="K2001" s="13">
        <f t="shared" si="66"/>
        <v>250000</v>
      </c>
      <c r="L2001" s="4" t="s">
        <v>1018</v>
      </c>
      <c r="M2001">
        <f>_xlfn.RANK.EQ(I2001,I$6:I4495,1)</f>
        <v>1530</v>
      </c>
      <c r="N2001">
        <f>_xlfn.RANK.EQ(I2001,I$6:I4495,0)</f>
        <v>949</v>
      </c>
    </row>
    <row r="2002" spans="2:14" ht="14.25" customHeight="1">
      <c r="B2002" s="4" t="s">
        <v>150</v>
      </c>
      <c r="C2002" s="4" t="s">
        <v>1016</v>
      </c>
      <c r="D2002" s="4" t="s">
        <v>1017</v>
      </c>
      <c r="E2002" s="13">
        <f t="shared" si="67"/>
        <v>450</v>
      </c>
      <c r="F2002" s="6">
        <v>700</v>
      </c>
      <c r="G2002" s="12" t="s">
        <v>141</v>
      </c>
      <c r="H2002" s="12" t="s">
        <v>1086</v>
      </c>
      <c r="I2002" s="10">
        <v>126000</v>
      </c>
      <c r="J2002" s="11">
        <v>0.4</v>
      </c>
      <c r="K2002" s="13">
        <f t="shared" si="66"/>
        <v>315000</v>
      </c>
      <c r="L2002" s="4" t="s">
        <v>1018</v>
      </c>
      <c r="M2002">
        <f>_xlfn.RANK.EQ(I2002,I$6:I4496,1)</f>
        <v>1826</v>
      </c>
      <c r="N2002">
        <f>_xlfn.RANK.EQ(I2002,I$6:I4496,0)</f>
        <v>654</v>
      </c>
    </row>
    <row r="2003" spans="2:14" ht="14.25" customHeight="1">
      <c r="B2003" s="4" t="s">
        <v>150</v>
      </c>
      <c r="C2003" s="4" t="s">
        <v>1016</v>
      </c>
      <c r="D2003" s="4" t="s">
        <v>1017</v>
      </c>
      <c r="E2003" s="13">
        <f t="shared" si="67"/>
        <v>400</v>
      </c>
      <c r="F2003" s="6">
        <v>525</v>
      </c>
      <c r="G2003" s="12" t="s">
        <v>143</v>
      </c>
      <c r="H2003" s="12" t="s">
        <v>1087</v>
      </c>
      <c r="I2003" s="10">
        <v>84000</v>
      </c>
      <c r="J2003" s="11">
        <v>0.4</v>
      </c>
      <c r="K2003" s="13">
        <f t="shared" si="66"/>
        <v>210000</v>
      </c>
      <c r="L2003" s="4" t="s">
        <v>1018</v>
      </c>
      <c r="M2003">
        <f>_xlfn.RANK.EQ(I2003,I$6:I4497,1)</f>
        <v>1263</v>
      </c>
      <c r="N2003">
        <f>_xlfn.RANK.EQ(I2003,I$6:I4497,0)</f>
        <v>1212</v>
      </c>
    </row>
    <row r="2004" spans="2:14" ht="14.25" customHeight="1">
      <c r="B2004" s="4" t="s">
        <v>150</v>
      </c>
      <c r="C2004" s="4" t="s">
        <v>1016</v>
      </c>
      <c r="D2004" s="4" t="s">
        <v>1017</v>
      </c>
      <c r="E2004" s="13">
        <f t="shared" si="67"/>
        <v>500</v>
      </c>
      <c r="F2004" s="6">
        <v>500</v>
      </c>
      <c r="G2004" s="12" t="s">
        <v>145</v>
      </c>
      <c r="H2004" s="12" t="s">
        <v>1087</v>
      </c>
      <c r="I2004" s="10">
        <v>100000</v>
      </c>
      <c r="J2004" s="11">
        <v>0.4</v>
      </c>
      <c r="K2004" s="13">
        <f t="shared" si="66"/>
        <v>250000</v>
      </c>
      <c r="L2004" s="4" t="s">
        <v>1018</v>
      </c>
      <c r="M2004">
        <f>_xlfn.RANK.EQ(I2004,I$6:I4498,1)</f>
        <v>1530</v>
      </c>
      <c r="N2004">
        <f>_xlfn.RANK.EQ(I2004,I$6:I4498,0)</f>
        <v>949</v>
      </c>
    </row>
    <row r="2005" spans="2:14" ht="14.25" customHeight="1">
      <c r="B2005" s="4" t="s">
        <v>150</v>
      </c>
      <c r="C2005" s="4" t="s">
        <v>1016</v>
      </c>
      <c r="D2005" s="4" t="s">
        <v>1017</v>
      </c>
      <c r="E2005" s="13">
        <f t="shared" si="67"/>
        <v>700</v>
      </c>
      <c r="F2005" s="6">
        <v>475</v>
      </c>
      <c r="G2005" s="12" t="s">
        <v>37</v>
      </c>
      <c r="H2005" s="12" t="s">
        <v>1086</v>
      </c>
      <c r="I2005" s="10">
        <v>149625</v>
      </c>
      <c r="J2005" s="11">
        <v>0.45</v>
      </c>
      <c r="K2005" s="13">
        <f t="shared" si="66"/>
        <v>332500</v>
      </c>
      <c r="L2005" s="4" t="s">
        <v>1018</v>
      </c>
      <c r="M2005">
        <f>_xlfn.RANK.EQ(I2005,I$6:I4499,1)</f>
        <v>2053</v>
      </c>
      <c r="N2005">
        <f>_xlfn.RANK.EQ(I2005,I$6:I4499,0)</f>
        <v>439</v>
      </c>
    </row>
    <row r="2006" spans="2:14" ht="14.25" customHeight="1">
      <c r="B2006" s="4" t="s">
        <v>150</v>
      </c>
      <c r="C2006" s="4" t="s">
        <v>1016</v>
      </c>
      <c r="D2006" s="4" t="s">
        <v>1017</v>
      </c>
      <c r="E2006" s="13">
        <f t="shared" si="67"/>
        <v>850.00000000000011</v>
      </c>
      <c r="F2006" s="6">
        <v>600</v>
      </c>
      <c r="G2006" s="12" t="s">
        <v>148</v>
      </c>
      <c r="H2006" s="12" t="s">
        <v>1087</v>
      </c>
      <c r="I2006" s="10">
        <v>178500</v>
      </c>
      <c r="J2006" s="11">
        <v>0.35</v>
      </c>
      <c r="K2006" s="13">
        <f t="shared" si="66"/>
        <v>510000.00000000006</v>
      </c>
      <c r="L2006" s="4" t="s">
        <v>1018</v>
      </c>
      <c r="M2006">
        <f>_xlfn.RANK.EQ(I2006,I$6:I4500,1)</f>
        <v>2224</v>
      </c>
      <c r="N2006">
        <f>_xlfn.RANK.EQ(I2006,I$6:I4500,0)</f>
        <v>271</v>
      </c>
    </row>
    <row r="2007" spans="2:14" ht="14.25" customHeight="1">
      <c r="B2007" s="4" t="s">
        <v>150</v>
      </c>
      <c r="C2007" s="4" t="s">
        <v>1016</v>
      </c>
      <c r="D2007" s="4" t="s">
        <v>1017</v>
      </c>
      <c r="E2007" s="13">
        <f t="shared" si="67"/>
        <v>700</v>
      </c>
      <c r="F2007" s="6">
        <v>800</v>
      </c>
      <c r="G2007" s="12" t="s">
        <v>153</v>
      </c>
      <c r="H2007" s="12" t="s">
        <v>1087</v>
      </c>
      <c r="I2007" s="10">
        <v>224000</v>
      </c>
      <c r="J2007" s="11">
        <v>0.4</v>
      </c>
      <c r="K2007" s="13">
        <f t="shared" si="66"/>
        <v>560000</v>
      </c>
      <c r="L2007" s="4" t="s">
        <v>1018</v>
      </c>
      <c r="M2007">
        <f>_xlfn.RANK.EQ(I2007,I$6:I4501,1)</f>
        <v>2370</v>
      </c>
      <c r="N2007">
        <f>_xlfn.RANK.EQ(I2007,I$6:I4501,0)</f>
        <v>126</v>
      </c>
    </row>
    <row r="2008" spans="2:14" ht="14.25" customHeight="1">
      <c r="B2008" s="4" t="s">
        <v>150</v>
      </c>
      <c r="C2008" s="4" t="s">
        <v>1016</v>
      </c>
      <c r="D2008" s="4" t="s">
        <v>1017</v>
      </c>
      <c r="E2008" s="13">
        <f t="shared" si="67"/>
        <v>800</v>
      </c>
      <c r="F2008" s="6">
        <v>800</v>
      </c>
      <c r="G2008" s="12" t="s">
        <v>35</v>
      </c>
      <c r="H2008" s="12" t="s">
        <v>1087</v>
      </c>
      <c r="I2008" s="10">
        <v>256000</v>
      </c>
      <c r="J2008" s="11">
        <v>0.4</v>
      </c>
      <c r="K2008" s="13">
        <f t="shared" si="66"/>
        <v>640000</v>
      </c>
      <c r="L2008" s="4" t="s">
        <v>1018</v>
      </c>
      <c r="M2008">
        <f>_xlfn.RANK.EQ(I2008,I$6:I4502,1)</f>
        <v>2424</v>
      </c>
      <c r="N2008">
        <f>_xlfn.RANK.EQ(I2008,I$6:I4502,0)</f>
        <v>72</v>
      </c>
    </row>
    <row r="2009" spans="2:14" ht="14.25" customHeight="1">
      <c r="B2009" s="4" t="s">
        <v>150</v>
      </c>
      <c r="C2009" s="4" t="s">
        <v>1016</v>
      </c>
      <c r="D2009" s="4" t="s">
        <v>1017</v>
      </c>
      <c r="E2009" s="13">
        <f t="shared" si="67"/>
        <v>750</v>
      </c>
      <c r="F2009" s="6">
        <v>600</v>
      </c>
      <c r="G2009" s="12" t="s">
        <v>156</v>
      </c>
      <c r="H2009" s="12" t="s">
        <v>1086</v>
      </c>
      <c r="I2009" s="10">
        <v>180000</v>
      </c>
      <c r="J2009" s="11">
        <v>0.4</v>
      </c>
      <c r="K2009" s="13">
        <f t="shared" si="66"/>
        <v>450000</v>
      </c>
      <c r="L2009" s="4" t="s">
        <v>1018</v>
      </c>
      <c r="M2009">
        <f>_xlfn.RANK.EQ(I2009,I$6:I4503,1)</f>
        <v>2230</v>
      </c>
      <c r="N2009">
        <f>_xlfn.RANK.EQ(I2009,I$6:I4503,0)</f>
        <v>256</v>
      </c>
    </row>
    <row r="2010" spans="2:14" ht="14.25" customHeight="1">
      <c r="B2010" s="4" t="s">
        <v>150</v>
      </c>
      <c r="C2010" s="4" t="s">
        <v>1016</v>
      </c>
      <c r="D2010" s="4" t="s">
        <v>1017</v>
      </c>
      <c r="E2010" s="13">
        <f t="shared" si="67"/>
        <v>750</v>
      </c>
      <c r="F2010" s="6">
        <v>600</v>
      </c>
      <c r="G2010" s="12" t="s">
        <v>99</v>
      </c>
      <c r="H2010" s="12" t="s">
        <v>1087</v>
      </c>
      <c r="I2010" s="10">
        <v>180000</v>
      </c>
      <c r="J2010" s="11">
        <v>0.4</v>
      </c>
      <c r="K2010" s="13">
        <f t="shared" si="66"/>
        <v>450000</v>
      </c>
      <c r="L2010" s="4" t="s">
        <v>1018</v>
      </c>
      <c r="M2010">
        <f>_xlfn.RANK.EQ(I2010,I$6:I4504,1)</f>
        <v>2230</v>
      </c>
      <c r="N2010">
        <f>_xlfn.RANK.EQ(I2010,I$6:I4504,0)</f>
        <v>256</v>
      </c>
    </row>
    <row r="2011" spans="2:14" ht="14.25" customHeight="1">
      <c r="B2011" s="4" t="s">
        <v>150</v>
      </c>
      <c r="C2011" s="4" t="s">
        <v>1016</v>
      </c>
      <c r="D2011" s="4" t="s">
        <v>1017</v>
      </c>
      <c r="E2011" s="13">
        <f t="shared" si="67"/>
        <v>850</v>
      </c>
      <c r="F2011" s="6">
        <v>525</v>
      </c>
      <c r="G2011" s="12" t="s">
        <v>159</v>
      </c>
      <c r="H2011" s="12" t="s">
        <v>1086</v>
      </c>
      <c r="I2011" s="10">
        <v>200812.5</v>
      </c>
      <c r="J2011" s="11">
        <v>0.45</v>
      </c>
      <c r="K2011" s="13">
        <f t="shared" si="66"/>
        <v>446250</v>
      </c>
      <c r="L2011" s="4" t="s">
        <v>1018</v>
      </c>
      <c r="M2011">
        <f>_xlfn.RANK.EQ(I2011,I$6:I4505,1)</f>
        <v>2314</v>
      </c>
      <c r="N2011">
        <f>_xlfn.RANK.EQ(I2011,I$6:I4505,0)</f>
        <v>182</v>
      </c>
    </row>
    <row r="2012" spans="2:14" ht="14.25" customHeight="1">
      <c r="B2012" s="4" t="s">
        <v>150</v>
      </c>
      <c r="C2012" s="4" t="s">
        <v>1016</v>
      </c>
      <c r="D2012" s="4" t="s">
        <v>1017</v>
      </c>
      <c r="E2012" s="13">
        <f t="shared" si="67"/>
        <v>900</v>
      </c>
      <c r="F2012" s="6">
        <v>625</v>
      </c>
      <c r="G2012" s="12" t="s">
        <v>161</v>
      </c>
      <c r="H2012" s="12" t="s">
        <v>1087</v>
      </c>
      <c r="I2012" s="10">
        <v>196875</v>
      </c>
      <c r="J2012" s="11">
        <v>0.35</v>
      </c>
      <c r="K2012" s="13">
        <f t="shared" si="66"/>
        <v>562500</v>
      </c>
      <c r="L2012" s="4" t="s">
        <v>1018</v>
      </c>
      <c r="M2012">
        <f>_xlfn.RANK.EQ(I2012,I$6:I4506,1)</f>
        <v>2298</v>
      </c>
      <c r="N2012">
        <f>_xlfn.RANK.EQ(I2012,I$6:I4506,0)</f>
        <v>196</v>
      </c>
    </row>
    <row r="2013" spans="2:14" ht="14.25" customHeight="1">
      <c r="B2013" s="4" t="s">
        <v>150</v>
      </c>
      <c r="C2013" s="4" t="s">
        <v>1016</v>
      </c>
      <c r="D2013" s="4" t="s">
        <v>1017</v>
      </c>
      <c r="E2013" s="13">
        <f t="shared" si="67"/>
        <v>200</v>
      </c>
      <c r="F2013" s="6">
        <v>675</v>
      </c>
      <c r="G2013" s="12" t="s">
        <v>163</v>
      </c>
      <c r="H2013" s="12" t="s">
        <v>1086</v>
      </c>
      <c r="I2013" s="10">
        <v>40500</v>
      </c>
      <c r="J2013" s="11">
        <v>0.3</v>
      </c>
      <c r="K2013" s="13">
        <f t="shared" si="66"/>
        <v>135000</v>
      </c>
      <c r="L2013" s="4" t="s">
        <v>1018</v>
      </c>
      <c r="M2013">
        <f>_xlfn.RANK.EQ(I2013,I$6:I4507,1)</f>
        <v>417</v>
      </c>
      <c r="N2013">
        <f>_xlfn.RANK.EQ(I2013,I$6:I4507,0)</f>
        <v>2071</v>
      </c>
    </row>
    <row r="2014" spans="2:14" ht="14.25" customHeight="1">
      <c r="B2014" s="4" t="s">
        <v>150</v>
      </c>
      <c r="C2014" s="4" t="s">
        <v>1016</v>
      </c>
      <c r="D2014" s="4" t="s">
        <v>1017</v>
      </c>
      <c r="E2014" s="13">
        <f t="shared" si="67"/>
        <v>300</v>
      </c>
      <c r="F2014" s="6">
        <v>675</v>
      </c>
      <c r="G2014" s="12" t="s">
        <v>165</v>
      </c>
      <c r="H2014" s="12" t="s">
        <v>1087</v>
      </c>
      <c r="I2014" s="10">
        <v>60750</v>
      </c>
      <c r="J2014" s="11">
        <v>0.3</v>
      </c>
      <c r="K2014" s="13">
        <f t="shared" si="66"/>
        <v>202500</v>
      </c>
      <c r="L2014" s="4" t="s">
        <v>1018</v>
      </c>
      <c r="M2014">
        <f>_xlfn.RANK.EQ(I2014,I$6:I4508,1)</f>
        <v>821</v>
      </c>
      <c r="N2014">
        <f>_xlfn.RANK.EQ(I2014,I$6:I4508,0)</f>
        <v>1672</v>
      </c>
    </row>
    <row r="2015" spans="2:14" ht="14.25" customHeight="1">
      <c r="B2015" s="4" t="s">
        <v>150</v>
      </c>
      <c r="C2015" s="4" t="s">
        <v>1016</v>
      </c>
      <c r="D2015" s="4" t="s">
        <v>1017</v>
      </c>
      <c r="E2015" s="13">
        <f t="shared" si="67"/>
        <v>300</v>
      </c>
      <c r="F2015" s="6">
        <v>475</v>
      </c>
      <c r="G2015" s="12" t="s">
        <v>167</v>
      </c>
      <c r="H2015" s="12" t="s">
        <v>1086</v>
      </c>
      <c r="I2015" s="10">
        <v>42750</v>
      </c>
      <c r="J2015" s="11">
        <v>0.3</v>
      </c>
      <c r="K2015" s="13">
        <f t="shared" si="66"/>
        <v>142500</v>
      </c>
      <c r="L2015" s="4" t="s">
        <v>1018</v>
      </c>
      <c r="M2015">
        <f>_xlfn.RANK.EQ(I2015,I$6:I4509,1)</f>
        <v>463</v>
      </c>
      <c r="N2015">
        <f>_xlfn.RANK.EQ(I2015,I$6:I4509,0)</f>
        <v>2032</v>
      </c>
    </row>
    <row r="2016" spans="2:14" ht="14.25" customHeight="1">
      <c r="B2016" s="4" t="s">
        <v>150</v>
      </c>
      <c r="C2016" s="4" t="s">
        <v>1016</v>
      </c>
      <c r="D2016" s="4" t="s">
        <v>1017</v>
      </c>
      <c r="E2016" s="13">
        <f t="shared" si="67"/>
        <v>350</v>
      </c>
      <c r="F2016" s="6">
        <v>475</v>
      </c>
      <c r="G2016" s="12" t="s">
        <v>169</v>
      </c>
      <c r="H2016" s="12" t="s">
        <v>1087</v>
      </c>
      <c r="I2016" s="10">
        <v>66500</v>
      </c>
      <c r="J2016" s="11">
        <v>0.4</v>
      </c>
      <c r="K2016" s="13">
        <f t="shared" si="66"/>
        <v>166250</v>
      </c>
      <c r="L2016" s="4" t="s">
        <v>1018</v>
      </c>
      <c r="M2016">
        <f>_xlfn.RANK.EQ(I2016,I$6:I4510,1)</f>
        <v>929</v>
      </c>
      <c r="N2016">
        <f>_xlfn.RANK.EQ(I2016,I$6:I4510,0)</f>
        <v>1563</v>
      </c>
    </row>
    <row r="2017" spans="2:14" ht="14.25" customHeight="1">
      <c r="B2017" s="4" t="s">
        <v>150</v>
      </c>
      <c r="C2017" s="4" t="s">
        <v>1016</v>
      </c>
      <c r="D2017" s="4" t="s">
        <v>1017</v>
      </c>
      <c r="E2017" s="13">
        <f t="shared" si="67"/>
        <v>400</v>
      </c>
      <c r="F2017" s="6">
        <v>325</v>
      </c>
      <c r="G2017" s="12" t="s">
        <v>27</v>
      </c>
      <c r="H2017" s="12" t="s">
        <v>1087</v>
      </c>
      <c r="I2017" s="10">
        <v>32500</v>
      </c>
      <c r="J2017" s="11">
        <v>0.25</v>
      </c>
      <c r="K2017" s="13">
        <f t="shared" si="66"/>
        <v>130000</v>
      </c>
      <c r="L2017" s="4" t="s">
        <v>1018</v>
      </c>
      <c r="M2017">
        <f>_xlfn.RANK.EQ(I2017,I$6:I4511,1)</f>
        <v>292</v>
      </c>
      <c r="N2017">
        <f>_xlfn.RANK.EQ(I2017,I$6:I4511,0)</f>
        <v>2197</v>
      </c>
    </row>
    <row r="2018" spans="2:14" ht="14.25" customHeight="1">
      <c r="B2018" s="4" t="s">
        <v>150</v>
      </c>
      <c r="C2018" s="4" t="s">
        <v>1016</v>
      </c>
      <c r="D2018" s="4" t="s">
        <v>1017</v>
      </c>
      <c r="E2018" s="13">
        <f t="shared" si="67"/>
        <v>350</v>
      </c>
      <c r="F2018" s="6">
        <v>475</v>
      </c>
      <c r="G2018" s="12" t="s">
        <v>172</v>
      </c>
      <c r="H2018" s="12" t="s">
        <v>1087</v>
      </c>
      <c r="I2018" s="10">
        <v>74812.5</v>
      </c>
      <c r="J2018" s="11">
        <v>0.45</v>
      </c>
      <c r="K2018" s="13">
        <f t="shared" si="66"/>
        <v>166250</v>
      </c>
      <c r="L2018" s="4" t="s">
        <v>1018</v>
      </c>
      <c r="M2018">
        <f>_xlfn.RANK.EQ(I2018,I$6:I4512,1)</f>
        <v>1078</v>
      </c>
      <c r="N2018">
        <f>_xlfn.RANK.EQ(I2018,I$6:I4512,0)</f>
        <v>1411</v>
      </c>
    </row>
    <row r="2019" spans="2:14" ht="14.25" customHeight="1">
      <c r="B2019" s="4" t="s">
        <v>150</v>
      </c>
      <c r="C2019" s="4" t="s">
        <v>1016</v>
      </c>
      <c r="D2019" s="4" t="s">
        <v>1017</v>
      </c>
      <c r="E2019" s="13">
        <f t="shared" si="67"/>
        <v>250</v>
      </c>
      <c r="F2019" s="6">
        <v>625</v>
      </c>
      <c r="G2019" s="12" t="s">
        <v>174</v>
      </c>
      <c r="H2019" s="12" t="s">
        <v>1087</v>
      </c>
      <c r="I2019" s="10">
        <v>46875</v>
      </c>
      <c r="J2019" s="11">
        <v>0.3</v>
      </c>
      <c r="K2019" s="13">
        <f t="shared" si="66"/>
        <v>156250</v>
      </c>
      <c r="L2019" s="4" t="s">
        <v>1018</v>
      </c>
      <c r="M2019">
        <f>_xlfn.RANK.EQ(I2019,I$6:I4513,1)</f>
        <v>537</v>
      </c>
      <c r="N2019">
        <f>_xlfn.RANK.EQ(I2019,I$6:I4513,0)</f>
        <v>1959</v>
      </c>
    </row>
    <row r="2020" spans="2:14" ht="14.25" customHeight="1">
      <c r="B2020" s="4" t="s">
        <v>150</v>
      </c>
      <c r="C2020" s="4" t="s">
        <v>1016</v>
      </c>
      <c r="D2020" s="4" t="s">
        <v>1017</v>
      </c>
      <c r="E2020" s="13">
        <f t="shared" si="67"/>
        <v>350</v>
      </c>
      <c r="F2020" s="6">
        <v>600</v>
      </c>
      <c r="G2020" s="12" t="s">
        <v>176</v>
      </c>
      <c r="H2020" s="12" t="s">
        <v>1087</v>
      </c>
      <c r="I2020" s="10">
        <v>63000</v>
      </c>
      <c r="J2020" s="11">
        <v>0.3</v>
      </c>
      <c r="K2020" s="13">
        <f t="shared" si="66"/>
        <v>210000</v>
      </c>
      <c r="L2020" s="4" t="s">
        <v>1018</v>
      </c>
      <c r="M2020">
        <f>_xlfn.RANK.EQ(I2020,I$6:I4514,1)</f>
        <v>853</v>
      </c>
      <c r="N2020">
        <f>_xlfn.RANK.EQ(I2020,I$6:I4514,0)</f>
        <v>1616</v>
      </c>
    </row>
    <row r="2021" spans="2:14" ht="14.25" customHeight="1">
      <c r="B2021" s="4" t="s">
        <v>150</v>
      </c>
      <c r="C2021" s="4" t="s">
        <v>1016</v>
      </c>
      <c r="D2021" s="4" t="s">
        <v>1017</v>
      </c>
      <c r="E2021" s="13">
        <f t="shared" si="67"/>
        <v>350</v>
      </c>
      <c r="F2021" s="6">
        <v>425</v>
      </c>
      <c r="G2021" s="12" t="s">
        <v>178</v>
      </c>
      <c r="H2021" s="12" t="s">
        <v>1087</v>
      </c>
      <c r="I2021" s="10">
        <v>44625</v>
      </c>
      <c r="J2021" s="11">
        <v>0.3</v>
      </c>
      <c r="K2021" s="13">
        <f t="shared" si="66"/>
        <v>148750</v>
      </c>
      <c r="L2021" s="4" t="s">
        <v>1018</v>
      </c>
      <c r="M2021">
        <f>_xlfn.RANK.EQ(I2021,I$6:I4515,1)</f>
        <v>490</v>
      </c>
      <c r="N2021">
        <f>_xlfn.RANK.EQ(I2021,I$6:I4515,0)</f>
        <v>2000</v>
      </c>
    </row>
    <row r="2022" spans="2:14" ht="14.25" customHeight="1">
      <c r="B2022" s="4" t="s">
        <v>283</v>
      </c>
      <c r="C2022" s="4" t="s">
        <v>1019</v>
      </c>
      <c r="D2022" s="4" t="s">
        <v>1020</v>
      </c>
      <c r="E2022" s="13">
        <f t="shared" si="67"/>
        <v>350</v>
      </c>
      <c r="F2022" s="6">
        <v>375</v>
      </c>
      <c r="G2022" s="12" t="s">
        <v>180</v>
      </c>
      <c r="H2022" s="12" t="s">
        <v>1087</v>
      </c>
      <c r="I2022" s="10">
        <v>52500</v>
      </c>
      <c r="J2022" s="11">
        <v>0.4</v>
      </c>
      <c r="K2022" s="13">
        <f t="shared" si="66"/>
        <v>131250</v>
      </c>
      <c r="L2022" s="4" t="s">
        <v>1018</v>
      </c>
      <c r="M2022">
        <f>_xlfn.RANK.EQ(I2022,I$6:I4516,1)</f>
        <v>638</v>
      </c>
      <c r="N2022">
        <f>_xlfn.RANK.EQ(I2022,I$6:I4516,0)</f>
        <v>1838</v>
      </c>
    </row>
    <row r="2023" spans="2:14" ht="14.25" customHeight="1">
      <c r="B2023" s="4" t="s">
        <v>283</v>
      </c>
      <c r="C2023" s="4" t="s">
        <v>1019</v>
      </c>
      <c r="D2023" s="4" t="s">
        <v>1020</v>
      </c>
      <c r="E2023" s="13">
        <f t="shared" si="67"/>
        <v>400</v>
      </c>
      <c r="F2023" s="6">
        <v>250</v>
      </c>
      <c r="G2023" s="12" t="s">
        <v>182</v>
      </c>
      <c r="H2023" s="12" t="s">
        <v>1087</v>
      </c>
      <c r="I2023" s="10">
        <v>25000</v>
      </c>
      <c r="J2023" s="11">
        <v>0.25</v>
      </c>
      <c r="K2023" s="13">
        <f t="shared" si="66"/>
        <v>100000</v>
      </c>
      <c r="L2023" s="4" t="s">
        <v>1018</v>
      </c>
      <c r="M2023">
        <f>_xlfn.RANK.EQ(I2023,I$6:I4517,1)</f>
        <v>172</v>
      </c>
      <c r="N2023">
        <f>_xlfn.RANK.EQ(I2023,I$6:I4517,0)</f>
        <v>2318</v>
      </c>
    </row>
    <row r="2024" spans="2:14" ht="14.25" customHeight="1">
      <c r="B2024" s="4" t="s">
        <v>283</v>
      </c>
      <c r="C2024" s="4" t="s">
        <v>1019</v>
      </c>
      <c r="D2024" s="4" t="s">
        <v>1020</v>
      </c>
      <c r="E2024" s="13">
        <f t="shared" si="67"/>
        <v>350</v>
      </c>
      <c r="F2024" s="6">
        <v>450</v>
      </c>
      <c r="G2024" s="12" t="s">
        <v>143</v>
      </c>
      <c r="H2024" s="12" t="s">
        <v>1087</v>
      </c>
      <c r="I2024" s="10">
        <v>70875</v>
      </c>
      <c r="J2024" s="11">
        <v>0.45</v>
      </c>
      <c r="K2024" s="13">
        <f t="shared" si="66"/>
        <v>157500</v>
      </c>
      <c r="L2024" s="4" t="s">
        <v>1018</v>
      </c>
      <c r="M2024">
        <f>_xlfn.RANK.EQ(I2024,I$6:I4518,1)</f>
        <v>1005</v>
      </c>
      <c r="N2024">
        <f>_xlfn.RANK.EQ(I2024,I$6:I4518,0)</f>
        <v>1479</v>
      </c>
    </row>
    <row r="2025" spans="2:14" ht="14.25" customHeight="1">
      <c r="B2025" s="4" t="s">
        <v>283</v>
      </c>
      <c r="C2025" s="4" t="s">
        <v>1019</v>
      </c>
      <c r="D2025" s="4" t="s">
        <v>1020</v>
      </c>
      <c r="E2025" s="13">
        <f t="shared" si="67"/>
        <v>300</v>
      </c>
      <c r="F2025" s="6">
        <v>625</v>
      </c>
      <c r="G2025" s="12" t="s">
        <v>185</v>
      </c>
      <c r="H2025" s="12" t="s">
        <v>1087</v>
      </c>
      <c r="I2025" s="10">
        <v>65625</v>
      </c>
      <c r="J2025" s="11">
        <v>0.35</v>
      </c>
      <c r="K2025" s="13">
        <f t="shared" si="66"/>
        <v>187500</v>
      </c>
      <c r="L2025" s="4" t="s">
        <v>1018</v>
      </c>
      <c r="M2025">
        <f>_xlfn.RANK.EQ(I2025,I$6:I4519,1)</f>
        <v>907</v>
      </c>
      <c r="N2025">
        <f>_xlfn.RANK.EQ(I2025,I$6:I4519,0)</f>
        <v>1579</v>
      </c>
    </row>
    <row r="2026" spans="2:14" ht="14.25" customHeight="1">
      <c r="B2026" s="4" t="s">
        <v>283</v>
      </c>
      <c r="C2026" s="4" t="s">
        <v>1019</v>
      </c>
      <c r="D2026" s="4" t="s">
        <v>1020</v>
      </c>
      <c r="E2026" s="13">
        <f t="shared" si="67"/>
        <v>400.00000000000006</v>
      </c>
      <c r="F2026" s="6">
        <v>625</v>
      </c>
      <c r="G2026" s="12" t="s">
        <v>187</v>
      </c>
      <c r="H2026" s="12" t="s">
        <v>1086</v>
      </c>
      <c r="I2026" s="10">
        <v>87500</v>
      </c>
      <c r="J2026" s="11">
        <v>0.35</v>
      </c>
      <c r="K2026" s="13">
        <f t="shared" si="66"/>
        <v>250000.00000000003</v>
      </c>
      <c r="L2026" s="4" t="s">
        <v>1018</v>
      </c>
      <c r="M2026">
        <f>_xlfn.RANK.EQ(I2026,I$6:I4520,1)</f>
        <v>1344</v>
      </c>
      <c r="N2026">
        <f>_xlfn.RANK.EQ(I2026,I$6:I4520,0)</f>
        <v>1145</v>
      </c>
    </row>
    <row r="2027" spans="2:14" ht="14.25" customHeight="1">
      <c r="B2027" s="4" t="s">
        <v>283</v>
      </c>
      <c r="C2027" s="4" t="s">
        <v>1019</v>
      </c>
      <c r="D2027" s="4" t="s">
        <v>1020</v>
      </c>
      <c r="E2027" s="13">
        <f t="shared" si="67"/>
        <v>300</v>
      </c>
      <c r="F2027" s="6">
        <v>450</v>
      </c>
      <c r="G2027" s="12" t="s">
        <v>189</v>
      </c>
      <c r="H2027" s="12" t="s">
        <v>1087</v>
      </c>
      <c r="I2027" s="10">
        <v>47250</v>
      </c>
      <c r="J2027" s="11">
        <v>0.35</v>
      </c>
      <c r="K2027" s="13">
        <f t="shared" si="66"/>
        <v>135000</v>
      </c>
      <c r="L2027" s="4" t="s">
        <v>1018</v>
      </c>
      <c r="M2027">
        <f>_xlfn.RANK.EQ(I2027,I$6:I4521,1)</f>
        <v>538</v>
      </c>
      <c r="N2027">
        <f>_xlfn.RANK.EQ(I2027,I$6:I4521,0)</f>
        <v>1947</v>
      </c>
    </row>
    <row r="2028" spans="2:14" ht="14.25" customHeight="1">
      <c r="B2028" s="4" t="s">
        <v>283</v>
      </c>
      <c r="C2028" s="4" t="s">
        <v>1019</v>
      </c>
      <c r="D2028" s="4" t="s">
        <v>1020</v>
      </c>
      <c r="E2028" s="13">
        <f t="shared" si="67"/>
        <v>350</v>
      </c>
      <c r="F2028" s="6">
        <v>350</v>
      </c>
      <c r="G2028" s="12" t="s">
        <v>191</v>
      </c>
      <c r="H2028" s="12" t="s">
        <v>1086</v>
      </c>
      <c r="I2028" s="10">
        <v>55125</v>
      </c>
      <c r="J2028" s="11">
        <v>0.45</v>
      </c>
      <c r="K2028" s="13">
        <f t="shared" si="66"/>
        <v>122500</v>
      </c>
      <c r="L2028" s="4" t="s">
        <v>1018</v>
      </c>
      <c r="M2028">
        <f>_xlfn.RANK.EQ(I2028,I$6:I4522,1)</f>
        <v>696</v>
      </c>
      <c r="N2028">
        <f>_xlfn.RANK.EQ(I2028,I$6:I4522,0)</f>
        <v>1789</v>
      </c>
    </row>
    <row r="2029" spans="2:14" ht="14.25" customHeight="1">
      <c r="B2029" s="4" t="s">
        <v>283</v>
      </c>
      <c r="C2029" s="4" t="s">
        <v>1019</v>
      </c>
      <c r="D2029" s="4" t="s">
        <v>1020</v>
      </c>
      <c r="E2029" s="13">
        <f t="shared" si="67"/>
        <v>400</v>
      </c>
      <c r="F2029" s="6">
        <v>250</v>
      </c>
      <c r="G2029" s="12" t="s">
        <v>193</v>
      </c>
      <c r="H2029" s="12" t="s">
        <v>1087</v>
      </c>
      <c r="I2029" s="10">
        <v>30000</v>
      </c>
      <c r="J2029" s="11">
        <v>0.3</v>
      </c>
      <c r="K2029" s="13">
        <f t="shared" si="66"/>
        <v>100000</v>
      </c>
      <c r="L2029" s="4" t="s">
        <v>1018</v>
      </c>
      <c r="M2029">
        <f>_xlfn.RANK.EQ(I2029,I$6:I4523,1)</f>
        <v>246</v>
      </c>
      <c r="N2029">
        <f>_xlfn.RANK.EQ(I2029,I$6:I4523,0)</f>
        <v>2242</v>
      </c>
    </row>
    <row r="2030" spans="2:14" ht="14.25" customHeight="1">
      <c r="B2030" s="4" t="s">
        <v>283</v>
      </c>
      <c r="C2030" s="4" t="s">
        <v>1019</v>
      </c>
      <c r="D2030" s="4" t="s">
        <v>1020</v>
      </c>
      <c r="E2030" s="13">
        <f t="shared" si="67"/>
        <v>350</v>
      </c>
      <c r="F2030" s="6">
        <v>400</v>
      </c>
      <c r="G2030" s="12" t="s">
        <v>195</v>
      </c>
      <c r="H2030" s="12" t="s">
        <v>1087</v>
      </c>
      <c r="I2030" s="10">
        <v>70000</v>
      </c>
      <c r="J2030" s="11">
        <v>0.5</v>
      </c>
      <c r="K2030" s="13">
        <f t="shared" si="66"/>
        <v>140000</v>
      </c>
      <c r="L2030" s="4" t="s">
        <v>1018</v>
      </c>
      <c r="M2030">
        <f>_xlfn.RANK.EQ(I2030,I$6:I4524,1)</f>
        <v>985</v>
      </c>
      <c r="N2030">
        <f>_xlfn.RANK.EQ(I2030,I$6:I4524,0)</f>
        <v>1497</v>
      </c>
    </row>
    <row r="2031" spans="2:14" ht="14.25" customHeight="1">
      <c r="B2031" s="4" t="s">
        <v>283</v>
      </c>
      <c r="C2031" s="4" t="s">
        <v>1019</v>
      </c>
      <c r="D2031" s="4" t="s">
        <v>1020</v>
      </c>
      <c r="E2031" s="13">
        <f t="shared" si="67"/>
        <v>200.00000000000003</v>
      </c>
      <c r="F2031" s="6">
        <v>650</v>
      </c>
      <c r="G2031" s="12" t="s">
        <v>197</v>
      </c>
      <c r="H2031" s="12" t="s">
        <v>1086</v>
      </c>
      <c r="I2031" s="10">
        <v>45500</v>
      </c>
      <c r="J2031" s="11">
        <v>0.35</v>
      </c>
      <c r="K2031" s="13">
        <f t="shared" si="66"/>
        <v>130000.00000000001</v>
      </c>
      <c r="L2031" s="4" t="s">
        <v>1018</v>
      </c>
      <c r="M2031">
        <f>_xlfn.RANK.EQ(I2031,I$6:I4525,1)</f>
        <v>524</v>
      </c>
      <c r="N2031">
        <f>_xlfn.RANK.EQ(I2031,I$6:I4525,0)</f>
        <v>1967</v>
      </c>
    </row>
    <row r="2032" spans="2:14" ht="14.25" customHeight="1">
      <c r="B2032" s="4" t="s">
        <v>283</v>
      </c>
      <c r="C2032" s="4" t="s">
        <v>1019</v>
      </c>
      <c r="D2032" s="4" t="s">
        <v>1020</v>
      </c>
      <c r="E2032" s="13">
        <f t="shared" si="67"/>
        <v>300</v>
      </c>
      <c r="F2032" s="6">
        <v>650</v>
      </c>
      <c r="G2032" s="12" t="s">
        <v>199</v>
      </c>
      <c r="H2032" s="12" t="s">
        <v>1087</v>
      </c>
      <c r="I2032" s="10">
        <v>68250</v>
      </c>
      <c r="J2032" s="11">
        <v>0.35</v>
      </c>
      <c r="K2032" s="13">
        <f t="shared" si="66"/>
        <v>195000</v>
      </c>
      <c r="L2032" s="4" t="s">
        <v>1018</v>
      </c>
      <c r="M2032">
        <f>_xlfn.RANK.EQ(I2032,I$6:I4526,1)</f>
        <v>970</v>
      </c>
      <c r="N2032">
        <f>_xlfn.RANK.EQ(I2032,I$6:I4526,0)</f>
        <v>1520</v>
      </c>
    </row>
    <row r="2033" spans="2:14" ht="14.25" customHeight="1">
      <c r="B2033" s="4" t="s">
        <v>283</v>
      </c>
      <c r="C2033" s="4" t="s">
        <v>1019</v>
      </c>
      <c r="D2033" s="4" t="s">
        <v>1020</v>
      </c>
      <c r="E2033" s="13">
        <f t="shared" si="67"/>
        <v>250.00000000000003</v>
      </c>
      <c r="F2033" s="6">
        <v>475</v>
      </c>
      <c r="G2033" s="12" t="s">
        <v>201</v>
      </c>
      <c r="H2033" s="12" t="s">
        <v>1086</v>
      </c>
      <c r="I2033" s="10">
        <v>41562.5</v>
      </c>
      <c r="J2033" s="11">
        <v>0.35</v>
      </c>
      <c r="K2033" s="13">
        <f t="shared" si="66"/>
        <v>118750.00000000001</v>
      </c>
      <c r="L2033" s="4" t="s">
        <v>1018</v>
      </c>
      <c r="M2033">
        <f>_xlfn.RANK.EQ(I2033,I$6:I4527,1)</f>
        <v>439</v>
      </c>
      <c r="N2033">
        <f>_xlfn.RANK.EQ(I2033,I$6:I4527,0)</f>
        <v>2054</v>
      </c>
    </row>
    <row r="2034" spans="2:14" ht="14.25" customHeight="1">
      <c r="B2034" s="4" t="s">
        <v>283</v>
      </c>
      <c r="C2034" s="4" t="s">
        <v>1019</v>
      </c>
      <c r="D2034" s="4" t="s">
        <v>1020</v>
      </c>
      <c r="E2034" s="13">
        <f t="shared" si="67"/>
        <v>300</v>
      </c>
      <c r="F2034" s="6">
        <v>375</v>
      </c>
      <c r="G2034" s="12" t="s">
        <v>203</v>
      </c>
      <c r="H2034" s="12" t="s">
        <v>1087</v>
      </c>
      <c r="I2034" s="10">
        <v>50625</v>
      </c>
      <c r="J2034" s="11">
        <v>0.45</v>
      </c>
      <c r="K2034" s="13">
        <f t="shared" si="66"/>
        <v>112500</v>
      </c>
      <c r="L2034" s="4" t="s">
        <v>1018</v>
      </c>
      <c r="M2034">
        <f>_xlfn.RANK.EQ(I2034,I$6:I4528,1)</f>
        <v>613</v>
      </c>
      <c r="N2034">
        <f>_xlfn.RANK.EQ(I2034,I$6:I4528,0)</f>
        <v>1878</v>
      </c>
    </row>
    <row r="2035" spans="2:14" ht="14.25" customHeight="1">
      <c r="B2035" s="4" t="s">
        <v>283</v>
      </c>
      <c r="C2035" s="4" t="s">
        <v>1019</v>
      </c>
      <c r="D2035" s="4" t="s">
        <v>1020</v>
      </c>
      <c r="E2035" s="13">
        <f t="shared" si="67"/>
        <v>350</v>
      </c>
      <c r="F2035" s="6">
        <v>275</v>
      </c>
      <c r="G2035" s="12" t="s">
        <v>205</v>
      </c>
      <c r="H2035" s="12" t="s">
        <v>1087</v>
      </c>
      <c r="I2035" s="10">
        <v>28875</v>
      </c>
      <c r="J2035" s="11">
        <v>0.3</v>
      </c>
      <c r="K2035" s="13">
        <f t="shared" si="66"/>
        <v>96250</v>
      </c>
      <c r="L2035" s="4" t="s">
        <v>1018</v>
      </c>
      <c r="M2035">
        <f>_xlfn.RANK.EQ(I2035,I$6:I4529,1)</f>
        <v>236</v>
      </c>
      <c r="N2035">
        <f>_xlfn.RANK.EQ(I2035,I$6:I4529,0)</f>
        <v>2253</v>
      </c>
    </row>
    <row r="2036" spans="2:14" ht="14.25" customHeight="1">
      <c r="B2036" s="4" t="s">
        <v>283</v>
      </c>
      <c r="C2036" s="4" t="s">
        <v>1019</v>
      </c>
      <c r="D2036" s="4" t="s">
        <v>1020</v>
      </c>
      <c r="E2036" s="13">
        <f t="shared" si="67"/>
        <v>300</v>
      </c>
      <c r="F2036" s="6">
        <v>550</v>
      </c>
      <c r="G2036" s="12" t="s">
        <v>207</v>
      </c>
      <c r="H2036" s="12" t="s">
        <v>1087</v>
      </c>
      <c r="I2036" s="10">
        <v>82500</v>
      </c>
      <c r="J2036" s="11">
        <v>0.5</v>
      </c>
      <c r="K2036" s="13">
        <f t="shared" si="66"/>
        <v>165000</v>
      </c>
      <c r="L2036" s="4" t="s">
        <v>1018</v>
      </c>
      <c r="M2036">
        <f>_xlfn.RANK.EQ(I2036,I$6:I4530,1)</f>
        <v>1233</v>
      </c>
      <c r="N2036">
        <f>_xlfn.RANK.EQ(I2036,I$6:I4530,0)</f>
        <v>1252</v>
      </c>
    </row>
    <row r="2037" spans="2:14" ht="14.25" customHeight="1">
      <c r="B2037" s="4" t="s">
        <v>283</v>
      </c>
      <c r="C2037" s="4" t="s">
        <v>1019</v>
      </c>
      <c r="D2037" s="4" t="s">
        <v>1020</v>
      </c>
      <c r="E2037" s="13">
        <f t="shared" si="67"/>
        <v>200</v>
      </c>
      <c r="F2037" s="6">
        <v>700</v>
      </c>
      <c r="G2037" s="12" t="s">
        <v>209</v>
      </c>
      <c r="H2037" s="12" t="s">
        <v>1087</v>
      </c>
      <c r="I2037" s="10">
        <v>49000</v>
      </c>
      <c r="J2037" s="11">
        <v>0.35</v>
      </c>
      <c r="K2037" s="13">
        <f t="shared" si="66"/>
        <v>140000</v>
      </c>
      <c r="L2037" s="4" t="s">
        <v>1018</v>
      </c>
      <c r="M2037">
        <f>_xlfn.RANK.EQ(I2037,I$6:I4531,1)</f>
        <v>572</v>
      </c>
      <c r="N2037">
        <f>_xlfn.RANK.EQ(I2037,I$6:I4531,0)</f>
        <v>1902</v>
      </c>
    </row>
    <row r="2038" spans="2:14" ht="14.25" customHeight="1">
      <c r="B2038" s="4" t="s">
        <v>283</v>
      </c>
      <c r="C2038" s="4" t="s">
        <v>1019</v>
      </c>
      <c r="D2038" s="4" t="s">
        <v>1020</v>
      </c>
      <c r="E2038" s="13">
        <f t="shared" si="67"/>
        <v>300</v>
      </c>
      <c r="F2038" s="6">
        <v>725</v>
      </c>
      <c r="G2038" s="12" t="s">
        <v>211</v>
      </c>
      <c r="H2038" s="12" t="s">
        <v>1086</v>
      </c>
      <c r="I2038" s="10">
        <v>76125</v>
      </c>
      <c r="J2038" s="11">
        <v>0.35</v>
      </c>
      <c r="K2038" s="13">
        <f t="shared" si="66"/>
        <v>217500</v>
      </c>
      <c r="L2038" s="4" t="s">
        <v>1018</v>
      </c>
      <c r="M2038">
        <f>_xlfn.RANK.EQ(I2038,I$6:I4532,1)</f>
        <v>1109</v>
      </c>
      <c r="N2038">
        <f>_xlfn.RANK.EQ(I2038,I$6:I4532,0)</f>
        <v>1387</v>
      </c>
    </row>
    <row r="2039" spans="2:14" ht="14.25" customHeight="1">
      <c r="B2039" s="4" t="s">
        <v>283</v>
      </c>
      <c r="C2039" s="4" t="s">
        <v>1019</v>
      </c>
      <c r="D2039" s="4" t="s">
        <v>1020</v>
      </c>
      <c r="E2039" s="13">
        <f t="shared" si="67"/>
        <v>250</v>
      </c>
      <c r="F2039" s="6">
        <v>575</v>
      </c>
      <c r="G2039" s="12" t="s">
        <v>213</v>
      </c>
      <c r="H2039" s="12" t="s">
        <v>1087</v>
      </c>
      <c r="I2039" s="10">
        <v>50312.5</v>
      </c>
      <c r="J2039" s="11">
        <v>0.35</v>
      </c>
      <c r="K2039" s="13">
        <f t="shared" si="66"/>
        <v>143750</v>
      </c>
      <c r="L2039" s="4" t="s">
        <v>1018</v>
      </c>
      <c r="M2039">
        <f>_xlfn.RANK.EQ(I2039,I$6:I4533,1)</f>
        <v>611</v>
      </c>
      <c r="N2039">
        <f>_xlfn.RANK.EQ(I2039,I$6:I4533,0)</f>
        <v>1884</v>
      </c>
    </row>
    <row r="2040" spans="2:14" ht="14.25" customHeight="1">
      <c r="B2040" s="4" t="s">
        <v>283</v>
      </c>
      <c r="C2040" s="4" t="s">
        <v>1019</v>
      </c>
      <c r="D2040" s="4" t="s">
        <v>1020</v>
      </c>
      <c r="E2040" s="13">
        <f t="shared" si="67"/>
        <v>350</v>
      </c>
      <c r="F2040" s="6">
        <v>500</v>
      </c>
      <c r="G2040" s="12" t="s">
        <v>215</v>
      </c>
      <c r="H2040" s="12" t="s">
        <v>1087</v>
      </c>
      <c r="I2040" s="10">
        <v>78750</v>
      </c>
      <c r="J2040" s="11">
        <v>0.45</v>
      </c>
      <c r="K2040" s="13">
        <f t="shared" si="66"/>
        <v>175000</v>
      </c>
      <c r="L2040" s="4" t="s">
        <v>1018</v>
      </c>
      <c r="M2040">
        <f>_xlfn.RANK.EQ(I2040,I$6:I4534,1)</f>
        <v>1154</v>
      </c>
      <c r="N2040">
        <f>_xlfn.RANK.EQ(I2040,I$6:I4534,0)</f>
        <v>1315</v>
      </c>
    </row>
    <row r="2041" spans="2:14" ht="14.25" customHeight="1">
      <c r="B2041" s="4" t="s">
        <v>283</v>
      </c>
      <c r="C2041" s="4" t="s">
        <v>1019</v>
      </c>
      <c r="D2041" s="4" t="s">
        <v>1020</v>
      </c>
      <c r="E2041" s="13">
        <f t="shared" si="67"/>
        <v>500</v>
      </c>
      <c r="F2041" s="6">
        <v>400</v>
      </c>
      <c r="G2041" s="12" t="s">
        <v>217</v>
      </c>
      <c r="H2041" s="12" t="s">
        <v>1087</v>
      </c>
      <c r="I2041" s="10">
        <v>60000</v>
      </c>
      <c r="J2041" s="11">
        <v>0.3</v>
      </c>
      <c r="K2041" s="13">
        <f t="shared" si="66"/>
        <v>200000</v>
      </c>
      <c r="L2041" s="4" t="s">
        <v>1018</v>
      </c>
      <c r="M2041">
        <f>_xlfn.RANK.EQ(I2041,I$6:I4535,1)</f>
        <v>800</v>
      </c>
      <c r="N2041">
        <f>_xlfn.RANK.EQ(I2041,I$6:I4535,0)</f>
        <v>1678</v>
      </c>
    </row>
    <row r="2042" spans="2:14" ht="14.25" customHeight="1">
      <c r="B2042" s="4" t="s">
        <v>283</v>
      </c>
      <c r="C2042" s="4" t="s">
        <v>1019</v>
      </c>
      <c r="D2042" s="4" t="s">
        <v>1020</v>
      </c>
      <c r="E2042" s="13">
        <f t="shared" si="67"/>
        <v>450</v>
      </c>
      <c r="F2042" s="6">
        <v>750</v>
      </c>
      <c r="G2042" s="12" t="s">
        <v>213</v>
      </c>
      <c r="H2042" s="12" t="s">
        <v>1087</v>
      </c>
      <c r="I2042" s="10">
        <v>168750</v>
      </c>
      <c r="J2042" s="11">
        <v>0.5</v>
      </c>
      <c r="K2042" s="13">
        <f t="shared" si="66"/>
        <v>337500</v>
      </c>
      <c r="L2042" s="4" t="s">
        <v>1018</v>
      </c>
      <c r="M2042">
        <f>_xlfn.RANK.EQ(I2042,I$6:I4536,1)</f>
        <v>2171</v>
      </c>
      <c r="N2042">
        <f>_xlfn.RANK.EQ(I2042,I$6:I4536,0)</f>
        <v>320</v>
      </c>
    </row>
    <row r="2043" spans="2:14" ht="14.25" customHeight="1">
      <c r="B2043" s="4" t="s">
        <v>283</v>
      </c>
      <c r="C2043" s="4" t="s">
        <v>1019</v>
      </c>
      <c r="D2043" s="4" t="s">
        <v>1020</v>
      </c>
      <c r="E2043" s="13">
        <f t="shared" si="67"/>
        <v>450</v>
      </c>
      <c r="F2043" s="6">
        <v>750</v>
      </c>
      <c r="G2043" s="12" t="s">
        <v>220</v>
      </c>
      <c r="H2043" s="12" t="s">
        <v>1086</v>
      </c>
      <c r="I2043" s="10">
        <v>118125</v>
      </c>
      <c r="J2043" s="11">
        <v>0.35</v>
      </c>
      <c r="K2043" s="13">
        <f t="shared" si="66"/>
        <v>337500</v>
      </c>
      <c r="L2043" s="4" t="s">
        <v>1018</v>
      </c>
      <c r="M2043">
        <f>_xlfn.RANK.EQ(I2043,I$6:I4537,1)</f>
        <v>1753</v>
      </c>
      <c r="N2043">
        <f>_xlfn.RANK.EQ(I2043,I$6:I4537,0)</f>
        <v>735</v>
      </c>
    </row>
    <row r="2044" spans="2:14" ht="14.25" customHeight="1">
      <c r="B2044" s="4" t="s">
        <v>283</v>
      </c>
      <c r="C2044" s="4" t="s">
        <v>1019</v>
      </c>
      <c r="D2044" s="4" t="s">
        <v>1020</v>
      </c>
      <c r="E2044" s="13">
        <f t="shared" si="67"/>
        <v>500</v>
      </c>
      <c r="F2044" s="6">
        <v>750</v>
      </c>
      <c r="G2044" s="12" t="s">
        <v>222</v>
      </c>
      <c r="H2044" s="12" t="s">
        <v>1086</v>
      </c>
      <c r="I2044" s="10">
        <v>131250</v>
      </c>
      <c r="J2044" s="11">
        <v>0.35</v>
      </c>
      <c r="K2044" s="13">
        <f t="shared" si="66"/>
        <v>375000</v>
      </c>
      <c r="L2044" s="4" t="s">
        <v>1018</v>
      </c>
      <c r="M2044">
        <f>_xlfn.RANK.EQ(I2044,I$6:I4538,1)</f>
        <v>1892</v>
      </c>
      <c r="N2044">
        <f>_xlfn.RANK.EQ(I2044,I$6:I4538,0)</f>
        <v>597</v>
      </c>
    </row>
    <row r="2045" spans="2:14" ht="14.25" customHeight="1">
      <c r="B2045" s="4" t="s">
        <v>283</v>
      </c>
      <c r="C2045" s="4" t="s">
        <v>1019</v>
      </c>
      <c r="D2045" s="4" t="s">
        <v>1020</v>
      </c>
      <c r="E2045" s="13">
        <f t="shared" si="67"/>
        <v>500</v>
      </c>
      <c r="F2045" s="6">
        <v>600</v>
      </c>
      <c r="G2045" s="12" t="s">
        <v>224</v>
      </c>
      <c r="H2045" s="12" t="s">
        <v>1087</v>
      </c>
      <c r="I2045" s="10">
        <v>105000</v>
      </c>
      <c r="J2045" s="11">
        <v>0.35</v>
      </c>
      <c r="K2045" s="13">
        <f t="shared" si="66"/>
        <v>300000</v>
      </c>
      <c r="L2045" s="4" t="s">
        <v>1018</v>
      </c>
      <c r="M2045">
        <f>_xlfn.RANK.EQ(I2045,I$6:I4539,1)</f>
        <v>1596</v>
      </c>
      <c r="N2045">
        <f>_xlfn.RANK.EQ(I2045,I$6:I4539,0)</f>
        <v>879</v>
      </c>
    </row>
    <row r="2046" spans="2:14" ht="14.25" customHeight="1">
      <c r="B2046" s="4" t="s">
        <v>283</v>
      </c>
      <c r="C2046" s="4" t="s">
        <v>1019</v>
      </c>
      <c r="D2046" s="4" t="s">
        <v>1020</v>
      </c>
      <c r="E2046" s="13">
        <f t="shared" si="67"/>
        <v>500</v>
      </c>
      <c r="F2046" s="6">
        <v>550</v>
      </c>
      <c r="G2046" s="12" t="s">
        <v>83</v>
      </c>
      <c r="H2046" s="12" t="s">
        <v>1086</v>
      </c>
      <c r="I2046" s="10">
        <v>123750</v>
      </c>
      <c r="J2046" s="11">
        <v>0.45</v>
      </c>
      <c r="K2046" s="13">
        <f t="shared" si="66"/>
        <v>275000</v>
      </c>
      <c r="L2046" s="4" t="s">
        <v>1018</v>
      </c>
      <c r="M2046">
        <f>_xlfn.RANK.EQ(I2046,I$6:I4540,1)</f>
        <v>1807</v>
      </c>
      <c r="N2046">
        <f>_xlfn.RANK.EQ(I2046,I$6:I4540,0)</f>
        <v>682</v>
      </c>
    </row>
    <row r="2047" spans="2:14" ht="14.25" customHeight="1">
      <c r="B2047" s="4" t="s">
        <v>283</v>
      </c>
      <c r="C2047" s="4" t="s">
        <v>1019</v>
      </c>
      <c r="D2047" s="4" t="s">
        <v>1020</v>
      </c>
      <c r="E2047" s="13">
        <f t="shared" si="67"/>
        <v>550</v>
      </c>
      <c r="F2047" s="6">
        <v>450</v>
      </c>
      <c r="G2047" s="12" t="s">
        <v>37</v>
      </c>
      <c r="H2047" s="12" t="s">
        <v>1086</v>
      </c>
      <c r="I2047" s="10">
        <v>74250</v>
      </c>
      <c r="J2047" s="11">
        <v>0.3</v>
      </c>
      <c r="K2047" s="13">
        <f t="shared" si="66"/>
        <v>247500</v>
      </c>
      <c r="L2047" s="4" t="s">
        <v>1018</v>
      </c>
      <c r="M2047">
        <f>_xlfn.RANK.EQ(I2047,I$6:I4541,1)</f>
        <v>1067</v>
      </c>
      <c r="N2047">
        <f>_xlfn.RANK.EQ(I2047,I$6:I4541,0)</f>
        <v>1425</v>
      </c>
    </row>
    <row r="2048" spans="2:14" ht="14.25" customHeight="1">
      <c r="B2048" s="4" t="s">
        <v>283</v>
      </c>
      <c r="C2048" s="4" t="s">
        <v>1019</v>
      </c>
      <c r="D2048" s="4" t="s">
        <v>1020</v>
      </c>
      <c r="E2048" s="13">
        <f t="shared" si="67"/>
        <v>600</v>
      </c>
      <c r="F2048" s="6">
        <v>825</v>
      </c>
      <c r="G2048" s="12" t="s">
        <v>228</v>
      </c>
      <c r="H2048" s="12" t="s">
        <v>1087</v>
      </c>
      <c r="I2048" s="10">
        <v>247500</v>
      </c>
      <c r="J2048" s="11">
        <v>0.5</v>
      </c>
      <c r="K2048" s="13">
        <f t="shared" si="66"/>
        <v>495000</v>
      </c>
      <c r="L2048" s="4" t="s">
        <v>1018</v>
      </c>
      <c r="M2048">
        <f>_xlfn.RANK.EQ(I2048,I$6:I4542,1)</f>
        <v>2405</v>
      </c>
      <c r="N2048">
        <f>_xlfn.RANK.EQ(I2048,I$6:I4542,0)</f>
        <v>88</v>
      </c>
    </row>
    <row r="2049" spans="2:14" ht="14.25" customHeight="1">
      <c r="B2049" s="4" t="s">
        <v>283</v>
      </c>
      <c r="C2049" s="4" t="s">
        <v>1019</v>
      </c>
      <c r="D2049" s="4" t="s">
        <v>1020</v>
      </c>
      <c r="E2049" s="13">
        <f t="shared" si="67"/>
        <v>500</v>
      </c>
      <c r="F2049" s="6">
        <v>775</v>
      </c>
      <c r="G2049" s="12" t="s">
        <v>230</v>
      </c>
      <c r="H2049" s="12" t="s">
        <v>1087</v>
      </c>
      <c r="I2049" s="10">
        <v>155000</v>
      </c>
      <c r="J2049" s="11">
        <v>0.4</v>
      </c>
      <c r="K2049" s="13">
        <f t="shared" si="66"/>
        <v>387500</v>
      </c>
      <c r="L2049" s="4" t="s">
        <v>1018</v>
      </c>
      <c r="M2049">
        <f>_xlfn.RANK.EQ(I2049,I$6:I4543,1)</f>
        <v>2082</v>
      </c>
      <c r="N2049">
        <f>_xlfn.RANK.EQ(I2049,I$6:I4543,0)</f>
        <v>413</v>
      </c>
    </row>
    <row r="2050" spans="2:14" ht="14.25" customHeight="1">
      <c r="B2050" s="4" t="s">
        <v>283</v>
      </c>
      <c r="C2050" s="4" t="s">
        <v>1019</v>
      </c>
      <c r="D2050" s="4" t="s">
        <v>1020</v>
      </c>
      <c r="E2050" s="13">
        <f t="shared" si="67"/>
        <v>550</v>
      </c>
      <c r="F2050" s="6">
        <v>775</v>
      </c>
      <c r="G2050" s="12" t="s">
        <v>232</v>
      </c>
      <c r="H2050" s="12" t="s">
        <v>1087</v>
      </c>
      <c r="I2050" s="10">
        <v>170500</v>
      </c>
      <c r="J2050" s="11">
        <v>0.4</v>
      </c>
      <c r="K2050" s="13">
        <f t="shared" si="66"/>
        <v>426250</v>
      </c>
      <c r="L2050" s="4" t="s">
        <v>1018</v>
      </c>
      <c r="M2050">
        <f>_xlfn.RANK.EQ(I2050,I$6:I4544,1)</f>
        <v>2185</v>
      </c>
      <c r="N2050">
        <f>_xlfn.RANK.EQ(I2050,I$6:I4544,0)</f>
        <v>307</v>
      </c>
    </row>
    <row r="2051" spans="2:14" ht="14.25" customHeight="1">
      <c r="B2051" s="4" t="s">
        <v>283</v>
      </c>
      <c r="C2051" s="4" t="s">
        <v>1019</v>
      </c>
      <c r="D2051" s="4" t="s">
        <v>1020</v>
      </c>
      <c r="E2051" s="13">
        <f t="shared" si="67"/>
        <v>500</v>
      </c>
      <c r="F2051" s="6">
        <v>925</v>
      </c>
      <c r="G2051" s="12" t="s">
        <v>234</v>
      </c>
      <c r="H2051" s="12" t="s">
        <v>1087</v>
      </c>
      <c r="I2051" s="10">
        <v>185000</v>
      </c>
      <c r="J2051" s="11">
        <v>0.4</v>
      </c>
      <c r="K2051" s="13">
        <f t="shared" si="66"/>
        <v>462500</v>
      </c>
      <c r="L2051" s="4" t="s">
        <v>1018</v>
      </c>
      <c r="M2051">
        <f>_xlfn.RANK.EQ(I2051,I$6:I4545,1)</f>
        <v>2258</v>
      </c>
      <c r="N2051">
        <f>_xlfn.RANK.EQ(I2051,I$6:I4545,0)</f>
        <v>237</v>
      </c>
    </row>
    <row r="2052" spans="2:14" ht="14.25" customHeight="1">
      <c r="B2052" s="4" t="s">
        <v>283</v>
      </c>
      <c r="C2052" s="4" t="s">
        <v>1019</v>
      </c>
      <c r="D2052" s="4" t="s">
        <v>1020</v>
      </c>
      <c r="E2052" s="13">
        <f t="shared" si="67"/>
        <v>500</v>
      </c>
      <c r="F2052" s="6">
        <v>525</v>
      </c>
      <c r="G2052" s="12" t="s">
        <v>236</v>
      </c>
      <c r="H2052" s="12" t="s">
        <v>1087</v>
      </c>
      <c r="I2052" s="10">
        <v>131250</v>
      </c>
      <c r="J2052" s="11">
        <v>0.5</v>
      </c>
      <c r="K2052" s="13">
        <f t="shared" si="66"/>
        <v>262500</v>
      </c>
      <c r="L2052" s="4" t="s">
        <v>1018</v>
      </c>
      <c r="M2052">
        <f>_xlfn.RANK.EQ(I2052,I$6:I4546,1)</f>
        <v>1892</v>
      </c>
      <c r="N2052">
        <f>_xlfn.RANK.EQ(I2052,I$6:I4546,0)</f>
        <v>597</v>
      </c>
    </row>
    <row r="2053" spans="2:14" ht="14.25" customHeight="1">
      <c r="B2053" s="4" t="s">
        <v>283</v>
      </c>
      <c r="C2053" s="4" t="s">
        <v>1019</v>
      </c>
      <c r="D2053" s="4" t="s">
        <v>1020</v>
      </c>
      <c r="E2053" s="13">
        <f t="shared" si="67"/>
        <v>550</v>
      </c>
      <c r="F2053" s="6">
        <v>525</v>
      </c>
      <c r="G2053" s="12" t="s">
        <v>238</v>
      </c>
      <c r="H2053" s="12" t="s">
        <v>1086</v>
      </c>
      <c r="I2053" s="10">
        <v>101062.5</v>
      </c>
      <c r="J2053" s="11">
        <v>0.35</v>
      </c>
      <c r="K2053" s="13">
        <f t="shared" si="66"/>
        <v>288750</v>
      </c>
      <c r="L2053" s="4" t="s">
        <v>1018</v>
      </c>
      <c r="M2053">
        <f>_xlfn.RANK.EQ(I2053,I$6:I4547,1)</f>
        <v>1552</v>
      </c>
      <c r="N2053">
        <f>_xlfn.RANK.EQ(I2053,I$6:I4547,0)</f>
        <v>935</v>
      </c>
    </row>
    <row r="2054" spans="2:14" ht="14.25" customHeight="1">
      <c r="B2054" s="4" t="s">
        <v>283</v>
      </c>
      <c r="C2054" s="4" t="s">
        <v>1019</v>
      </c>
      <c r="D2054" s="4" t="s">
        <v>1020</v>
      </c>
      <c r="E2054" s="13">
        <f t="shared" si="67"/>
        <v>649.99999999999989</v>
      </c>
      <c r="F2054" s="6">
        <v>800</v>
      </c>
      <c r="G2054" s="12" t="s">
        <v>240</v>
      </c>
      <c r="H2054" s="12" t="s">
        <v>1087</v>
      </c>
      <c r="I2054" s="10">
        <v>286000</v>
      </c>
      <c r="J2054" s="11">
        <v>0.55000000000000004</v>
      </c>
      <c r="K2054" s="13">
        <f t="shared" si="66"/>
        <v>519999.99999999994</v>
      </c>
      <c r="L2054" s="4" t="s">
        <v>1018</v>
      </c>
      <c r="M2054">
        <f>_xlfn.RANK.EQ(I2054,I$6:I4548,1)</f>
        <v>2456</v>
      </c>
      <c r="N2054">
        <f>_xlfn.RANK.EQ(I2054,I$6:I4548,0)</f>
        <v>40</v>
      </c>
    </row>
    <row r="2055" spans="2:14" ht="14.25" customHeight="1">
      <c r="B2055" s="4" t="s">
        <v>283</v>
      </c>
      <c r="C2055" s="4" t="s">
        <v>1019</v>
      </c>
      <c r="D2055" s="4" t="s">
        <v>1020</v>
      </c>
      <c r="E2055" s="13">
        <f t="shared" si="67"/>
        <v>500</v>
      </c>
      <c r="F2055" s="6">
        <v>750</v>
      </c>
      <c r="G2055" s="12" t="s">
        <v>242</v>
      </c>
      <c r="H2055" s="12" t="s">
        <v>1087</v>
      </c>
      <c r="I2055" s="10">
        <v>150000</v>
      </c>
      <c r="J2055" s="11">
        <v>0.4</v>
      </c>
      <c r="K2055" s="13">
        <f t="shared" ref="K2055:K2118" si="68">I2055/J2055</f>
        <v>375000</v>
      </c>
      <c r="L2055" s="4" t="s">
        <v>1018</v>
      </c>
      <c r="M2055">
        <f>_xlfn.RANK.EQ(I2055,I$6:I4549,1)</f>
        <v>2058</v>
      </c>
      <c r="N2055">
        <f>_xlfn.RANK.EQ(I2055,I$6:I4549,0)</f>
        <v>432</v>
      </c>
    </row>
    <row r="2056" spans="2:14" ht="14.25" customHeight="1">
      <c r="B2056" s="4" t="s">
        <v>283</v>
      </c>
      <c r="C2056" s="4" t="s">
        <v>1019</v>
      </c>
      <c r="D2056" s="4" t="s">
        <v>1020</v>
      </c>
      <c r="E2056" s="13">
        <f t="shared" ref="E2056:E2119" si="69">K2056/F2056</f>
        <v>550</v>
      </c>
      <c r="F2056" s="6">
        <v>750</v>
      </c>
      <c r="G2056" s="12" t="s">
        <v>244</v>
      </c>
      <c r="H2056" s="12" t="s">
        <v>1087</v>
      </c>
      <c r="I2056" s="10">
        <v>165000</v>
      </c>
      <c r="J2056" s="11">
        <v>0.4</v>
      </c>
      <c r="K2056" s="13">
        <f t="shared" si="68"/>
        <v>412500</v>
      </c>
      <c r="L2056" s="4" t="s">
        <v>1018</v>
      </c>
      <c r="M2056">
        <f>_xlfn.RANK.EQ(I2056,I$6:I4550,1)</f>
        <v>2152</v>
      </c>
      <c r="N2056">
        <f>_xlfn.RANK.EQ(I2056,I$6:I4550,0)</f>
        <v>337</v>
      </c>
    </row>
    <row r="2057" spans="2:14" ht="14.25" customHeight="1">
      <c r="B2057" s="4" t="s">
        <v>283</v>
      </c>
      <c r="C2057" s="4" t="s">
        <v>1019</v>
      </c>
      <c r="D2057" s="4" t="s">
        <v>1020</v>
      </c>
      <c r="E2057" s="13">
        <f t="shared" si="69"/>
        <v>500</v>
      </c>
      <c r="F2057" s="6">
        <v>925</v>
      </c>
      <c r="G2057" s="12" t="s">
        <v>246</v>
      </c>
      <c r="H2057" s="12" t="s">
        <v>1087</v>
      </c>
      <c r="I2057" s="10">
        <v>185000</v>
      </c>
      <c r="J2057" s="11">
        <v>0.4</v>
      </c>
      <c r="K2057" s="13">
        <f t="shared" si="68"/>
        <v>462500</v>
      </c>
      <c r="L2057" s="4" t="s">
        <v>1018</v>
      </c>
      <c r="M2057">
        <f>_xlfn.RANK.EQ(I2057,I$6:I4551,1)</f>
        <v>2258</v>
      </c>
      <c r="N2057">
        <f>_xlfn.RANK.EQ(I2057,I$6:I4551,0)</f>
        <v>237</v>
      </c>
    </row>
    <row r="2058" spans="2:14" ht="14.25" customHeight="1">
      <c r="B2058" s="4" t="s">
        <v>283</v>
      </c>
      <c r="C2058" s="4" t="s">
        <v>1019</v>
      </c>
      <c r="D2058" s="4" t="s">
        <v>1020</v>
      </c>
      <c r="E2058" s="13">
        <f t="shared" si="69"/>
        <v>500</v>
      </c>
      <c r="F2058" s="6">
        <v>475</v>
      </c>
      <c r="G2058" s="12" t="s">
        <v>248</v>
      </c>
      <c r="H2058" s="12" t="s">
        <v>1087</v>
      </c>
      <c r="I2058" s="10">
        <v>118750</v>
      </c>
      <c r="J2058" s="11">
        <v>0.5</v>
      </c>
      <c r="K2058" s="13">
        <f t="shared" si="68"/>
        <v>237500</v>
      </c>
      <c r="L2058" s="4" t="s">
        <v>1018</v>
      </c>
      <c r="M2058">
        <f>_xlfn.RANK.EQ(I2058,I$6:I4552,1)</f>
        <v>1762</v>
      </c>
      <c r="N2058">
        <f>_xlfn.RANK.EQ(I2058,I$6:I4552,0)</f>
        <v>732</v>
      </c>
    </row>
    <row r="2059" spans="2:14" ht="14.25" customHeight="1">
      <c r="B2059" s="4" t="s">
        <v>283</v>
      </c>
      <c r="C2059" s="4" t="s">
        <v>1019</v>
      </c>
      <c r="D2059" s="4" t="s">
        <v>1020</v>
      </c>
      <c r="E2059" s="13">
        <f t="shared" si="69"/>
        <v>550.00000000000011</v>
      </c>
      <c r="F2059" s="6">
        <v>475</v>
      </c>
      <c r="G2059" s="12" t="s">
        <v>250</v>
      </c>
      <c r="H2059" s="12" t="s">
        <v>1086</v>
      </c>
      <c r="I2059" s="10">
        <v>91437.5</v>
      </c>
      <c r="J2059" s="11">
        <v>0.35</v>
      </c>
      <c r="K2059" s="13">
        <f t="shared" si="68"/>
        <v>261250.00000000003</v>
      </c>
      <c r="L2059" s="4" t="s">
        <v>1018</v>
      </c>
      <c r="M2059">
        <f>_xlfn.RANK.EQ(I2059,I$6:I4553,1)</f>
        <v>1416</v>
      </c>
      <c r="N2059">
        <f>_xlfn.RANK.EQ(I2059,I$6:I4553,0)</f>
        <v>1068</v>
      </c>
    </row>
    <row r="2060" spans="2:14" ht="14.25" customHeight="1">
      <c r="B2060" s="4" t="s">
        <v>283</v>
      </c>
      <c r="C2060" s="4" t="s">
        <v>1019</v>
      </c>
      <c r="D2060" s="4" t="s">
        <v>1020</v>
      </c>
      <c r="E2060" s="13">
        <f t="shared" si="69"/>
        <v>599.99999999999989</v>
      </c>
      <c r="F2060" s="6">
        <v>725</v>
      </c>
      <c r="G2060" s="12" t="s">
        <v>252</v>
      </c>
      <c r="H2060" s="12" t="s">
        <v>1086</v>
      </c>
      <c r="I2060" s="10">
        <v>239250</v>
      </c>
      <c r="J2060" s="11">
        <v>0.55000000000000004</v>
      </c>
      <c r="K2060" s="13">
        <f t="shared" si="68"/>
        <v>434999.99999999994</v>
      </c>
      <c r="L2060" s="4" t="s">
        <v>1018</v>
      </c>
      <c r="M2060">
        <f>_xlfn.RANK.EQ(I2060,I$6:I4554,1)</f>
        <v>2393</v>
      </c>
      <c r="N2060">
        <f>_xlfn.RANK.EQ(I2060,I$6:I4554,0)</f>
        <v>102</v>
      </c>
    </row>
    <row r="2061" spans="2:14" ht="14.25" customHeight="1">
      <c r="B2061" s="4" t="s">
        <v>283</v>
      </c>
      <c r="C2061" s="4" t="s">
        <v>1019</v>
      </c>
      <c r="D2061" s="4" t="s">
        <v>1020</v>
      </c>
      <c r="E2061" s="13">
        <f t="shared" si="69"/>
        <v>550</v>
      </c>
      <c r="F2061" s="6">
        <v>675</v>
      </c>
      <c r="G2061" s="12" t="s">
        <v>254</v>
      </c>
      <c r="H2061" s="12" t="s">
        <v>1086</v>
      </c>
      <c r="I2061" s="10">
        <v>148500</v>
      </c>
      <c r="J2061" s="11">
        <v>0.4</v>
      </c>
      <c r="K2061" s="13">
        <f t="shared" si="68"/>
        <v>371250</v>
      </c>
      <c r="L2061" s="4" t="s">
        <v>1018</v>
      </c>
      <c r="M2061">
        <f>_xlfn.RANK.EQ(I2061,I$6:I4555,1)</f>
        <v>2033</v>
      </c>
      <c r="N2061">
        <f>_xlfn.RANK.EQ(I2061,I$6:I4555,0)</f>
        <v>452</v>
      </c>
    </row>
    <row r="2062" spans="2:14" ht="14.25" customHeight="1">
      <c r="B2062" s="4" t="s">
        <v>283</v>
      </c>
      <c r="C2062" s="4" t="s">
        <v>1019</v>
      </c>
      <c r="D2062" s="4" t="s">
        <v>1020</v>
      </c>
      <c r="E2062" s="13">
        <f t="shared" si="69"/>
        <v>550</v>
      </c>
      <c r="F2062" s="6">
        <v>625</v>
      </c>
      <c r="G2062" s="12" t="s">
        <v>99</v>
      </c>
      <c r="H2062" s="12" t="s">
        <v>1087</v>
      </c>
      <c r="I2062" s="10">
        <v>137500</v>
      </c>
      <c r="J2062" s="11">
        <v>0.4</v>
      </c>
      <c r="K2062" s="13">
        <f t="shared" si="68"/>
        <v>343750</v>
      </c>
      <c r="L2062" s="4" t="s">
        <v>1018</v>
      </c>
      <c r="M2062">
        <f>_xlfn.RANK.EQ(I2062,I$6:I4556,1)</f>
        <v>1950</v>
      </c>
      <c r="N2062">
        <f>_xlfn.RANK.EQ(I2062,I$6:I4556,0)</f>
        <v>542</v>
      </c>
    </row>
    <row r="2063" spans="2:14" ht="14.25" customHeight="1">
      <c r="B2063" s="4" t="s">
        <v>283</v>
      </c>
      <c r="C2063" s="4" t="s">
        <v>1019</v>
      </c>
      <c r="D2063" s="4" t="s">
        <v>1020</v>
      </c>
      <c r="E2063" s="13">
        <f t="shared" si="69"/>
        <v>600</v>
      </c>
      <c r="F2063" s="6">
        <v>675</v>
      </c>
      <c r="G2063" s="12" t="s">
        <v>257</v>
      </c>
      <c r="H2063" s="12" t="s">
        <v>1086</v>
      </c>
      <c r="I2063" s="10">
        <v>162000</v>
      </c>
      <c r="J2063" s="11">
        <v>0.4</v>
      </c>
      <c r="K2063" s="13">
        <f t="shared" si="68"/>
        <v>405000</v>
      </c>
      <c r="L2063" s="4" t="s">
        <v>1018</v>
      </c>
      <c r="M2063">
        <f>_xlfn.RANK.EQ(I2063,I$6:I4557,1)</f>
        <v>2131</v>
      </c>
      <c r="N2063">
        <f>_xlfn.RANK.EQ(I2063,I$6:I4557,0)</f>
        <v>355</v>
      </c>
    </row>
    <row r="2064" spans="2:14" ht="14.25" customHeight="1">
      <c r="B2064" s="4" t="s">
        <v>283</v>
      </c>
      <c r="C2064" s="4" t="s">
        <v>1019</v>
      </c>
      <c r="D2064" s="4" t="s">
        <v>1020</v>
      </c>
      <c r="E2064" s="13">
        <f t="shared" si="69"/>
        <v>600</v>
      </c>
      <c r="F2064" s="6">
        <v>400</v>
      </c>
      <c r="G2064" s="12" t="s">
        <v>259</v>
      </c>
      <c r="H2064" s="12" t="s">
        <v>1087</v>
      </c>
      <c r="I2064" s="10">
        <v>120000</v>
      </c>
      <c r="J2064" s="11">
        <v>0.5</v>
      </c>
      <c r="K2064" s="13">
        <f t="shared" si="68"/>
        <v>240000</v>
      </c>
      <c r="L2064" s="4" t="s">
        <v>1018</v>
      </c>
      <c r="M2064">
        <f>_xlfn.RANK.EQ(I2064,I$6:I4558,1)</f>
        <v>1771</v>
      </c>
      <c r="N2064">
        <f>_xlfn.RANK.EQ(I2064,I$6:I4558,0)</f>
        <v>717</v>
      </c>
    </row>
    <row r="2065" spans="2:14" ht="14.25" customHeight="1">
      <c r="B2065" s="4" t="s">
        <v>283</v>
      </c>
      <c r="C2065" s="4" t="s">
        <v>1019</v>
      </c>
      <c r="D2065" s="4" t="s">
        <v>1020</v>
      </c>
      <c r="E2065" s="13">
        <f t="shared" si="69"/>
        <v>550</v>
      </c>
      <c r="F2065" s="6">
        <v>400</v>
      </c>
      <c r="G2065" s="12" t="s">
        <v>261</v>
      </c>
      <c r="H2065" s="12" t="s">
        <v>1087</v>
      </c>
      <c r="I2065" s="10">
        <v>77000</v>
      </c>
      <c r="J2065" s="11">
        <v>0.35</v>
      </c>
      <c r="K2065" s="13">
        <f t="shared" si="68"/>
        <v>220000</v>
      </c>
      <c r="L2065" s="4" t="s">
        <v>1018</v>
      </c>
      <c r="M2065">
        <f>_xlfn.RANK.EQ(I2065,I$6:I4559,1)</f>
        <v>1118</v>
      </c>
      <c r="N2065">
        <f>_xlfn.RANK.EQ(I2065,I$6:I4559,0)</f>
        <v>1365</v>
      </c>
    </row>
    <row r="2066" spans="2:14" ht="14.25" customHeight="1">
      <c r="B2066" s="4" t="s">
        <v>283</v>
      </c>
      <c r="C2066" s="4" t="s">
        <v>1019</v>
      </c>
      <c r="D2066" s="4" t="s">
        <v>1020</v>
      </c>
      <c r="E2066" s="13">
        <f t="shared" si="69"/>
        <v>500</v>
      </c>
      <c r="F2066" s="6">
        <v>625</v>
      </c>
      <c r="G2066" s="12" t="s">
        <v>49</v>
      </c>
      <c r="H2066" s="12" t="s">
        <v>1086</v>
      </c>
      <c r="I2066" s="10">
        <v>171875</v>
      </c>
      <c r="J2066" s="11">
        <v>0.55000000000000004</v>
      </c>
      <c r="K2066" s="13">
        <f t="shared" si="68"/>
        <v>312500</v>
      </c>
      <c r="L2066" s="4" t="s">
        <v>1018</v>
      </c>
      <c r="M2066">
        <f>_xlfn.RANK.EQ(I2066,I$6:I4560,1)</f>
        <v>2200</v>
      </c>
      <c r="N2066">
        <f>_xlfn.RANK.EQ(I2066,I$6:I4560,0)</f>
        <v>295</v>
      </c>
    </row>
    <row r="2067" spans="2:14" ht="14.25" customHeight="1">
      <c r="B2067" s="4" t="s">
        <v>283</v>
      </c>
      <c r="C2067" s="4" t="s">
        <v>1019</v>
      </c>
      <c r="D2067" s="4" t="s">
        <v>1020</v>
      </c>
      <c r="E2067" s="13">
        <f t="shared" si="69"/>
        <v>400</v>
      </c>
      <c r="F2067" s="6">
        <v>575</v>
      </c>
      <c r="G2067" s="12" t="s">
        <v>264</v>
      </c>
      <c r="H2067" s="12" t="s">
        <v>1087</v>
      </c>
      <c r="I2067" s="10">
        <v>92000</v>
      </c>
      <c r="J2067" s="11">
        <v>0.4</v>
      </c>
      <c r="K2067" s="13">
        <f t="shared" si="68"/>
        <v>230000</v>
      </c>
      <c r="L2067" s="4" t="s">
        <v>1018</v>
      </c>
      <c r="M2067">
        <f>_xlfn.RANK.EQ(I2067,I$6:I4561,1)</f>
        <v>1437</v>
      </c>
      <c r="N2067">
        <f>_xlfn.RANK.EQ(I2067,I$6:I4561,0)</f>
        <v>1056</v>
      </c>
    </row>
    <row r="2068" spans="2:14" ht="14.25" customHeight="1">
      <c r="B2068" s="4" t="s">
        <v>283</v>
      </c>
      <c r="C2068" s="4" t="s">
        <v>1019</v>
      </c>
      <c r="D2068" s="4" t="s">
        <v>1020</v>
      </c>
      <c r="E2068" s="13">
        <f t="shared" si="69"/>
        <v>400</v>
      </c>
      <c r="F2068" s="6">
        <v>575</v>
      </c>
      <c r="G2068" s="12" t="s">
        <v>266</v>
      </c>
      <c r="H2068" s="12" t="s">
        <v>1087</v>
      </c>
      <c r="I2068" s="10">
        <v>92000</v>
      </c>
      <c r="J2068" s="11">
        <v>0.4</v>
      </c>
      <c r="K2068" s="13">
        <f t="shared" si="68"/>
        <v>230000</v>
      </c>
      <c r="L2068" s="4" t="s">
        <v>1018</v>
      </c>
      <c r="M2068">
        <f>_xlfn.RANK.EQ(I2068,I$6:I4562,1)</f>
        <v>1437</v>
      </c>
      <c r="N2068">
        <f>_xlfn.RANK.EQ(I2068,I$6:I4562,0)</f>
        <v>1056</v>
      </c>
    </row>
    <row r="2069" spans="2:14" ht="14.25" customHeight="1">
      <c r="B2069" s="4" t="s">
        <v>283</v>
      </c>
      <c r="C2069" s="4" t="s">
        <v>1019</v>
      </c>
      <c r="D2069" s="4" t="s">
        <v>1020</v>
      </c>
      <c r="E2069" s="13">
        <f t="shared" si="69"/>
        <v>450</v>
      </c>
      <c r="F2069" s="6">
        <v>525</v>
      </c>
      <c r="G2069" s="12" t="s">
        <v>268</v>
      </c>
      <c r="H2069" s="12" t="s">
        <v>1086</v>
      </c>
      <c r="I2069" s="10">
        <v>94500</v>
      </c>
      <c r="J2069" s="11">
        <v>0.4</v>
      </c>
      <c r="K2069" s="13">
        <f t="shared" si="68"/>
        <v>236250</v>
      </c>
      <c r="L2069" s="4" t="s">
        <v>1018</v>
      </c>
      <c r="M2069">
        <f>_xlfn.RANK.EQ(I2069,I$6:I4563,1)</f>
        <v>1457</v>
      </c>
      <c r="N2069">
        <f>_xlfn.RANK.EQ(I2069,I$6:I4563,0)</f>
        <v>1019</v>
      </c>
    </row>
    <row r="2070" spans="2:14" ht="14.25" customHeight="1">
      <c r="B2070" s="4" t="s">
        <v>283</v>
      </c>
      <c r="C2070" s="4" t="s">
        <v>1019</v>
      </c>
      <c r="D2070" s="4" t="s">
        <v>1020</v>
      </c>
      <c r="E2070" s="13">
        <f t="shared" si="69"/>
        <v>450</v>
      </c>
      <c r="F2070" s="6">
        <v>375</v>
      </c>
      <c r="G2070" s="12" t="s">
        <v>270</v>
      </c>
      <c r="H2070" s="12" t="s">
        <v>1086</v>
      </c>
      <c r="I2070" s="10">
        <v>84375</v>
      </c>
      <c r="J2070" s="11">
        <v>0.5</v>
      </c>
      <c r="K2070" s="13">
        <f t="shared" si="68"/>
        <v>168750</v>
      </c>
      <c r="L2070" s="4" t="s">
        <v>1018</v>
      </c>
      <c r="M2070">
        <f>_xlfn.RANK.EQ(I2070,I$6:I4564,1)</f>
        <v>1285</v>
      </c>
      <c r="N2070">
        <f>_xlfn.RANK.EQ(I2070,I$6:I4564,0)</f>
        <v>1205</v>
      </c>
    </row>
    <row r="2071" spans="2:14" ht="14.25" customHeight="1">
      <c r="B2071" s="4" t="s">
        <v>283</v>
      </c>
      <c r="C2071" s="4" t="s">
        <v>1019</v>
      </c>
      <c r="D2071" s="4" t="s">
        <v>1020</v>
      </c>
      <c r="E2071" s="13">
        <f t="shared" si="69"/>
        <v>350.00000000000006</v>
      </c>
      <c r="F2071" s="6">
        <v>350</v>
      </c>
      <c r="G2071" s="12" t="s">
        <v>272</v>
      </c>
      <c r="H2071" s="12" t="s">
        <v>1087</v>
      </c>
      <c r="I2071" s="10">
        <v>42875</v>
      </c>
      <c r="J2071" s="11">
        <v>0.35</v>
      </c>
      <c r="K2071" s="13">
        <f t="shared" si="68"/>
        <v>122500.00000000001</v>
      </c>
      <c r="L2071" s="4" t="s">
        <v>1018</v>
      </c>
      <c r="M2071">
        <f>_xlfn.RANK.EQ(I2071,I$6:I4565,1)</f>
        <v>465</v>
      </c>
      <c r="N2071">
        <f>_xlfn.RANK.EQ(I2071,I$6:I4565,0)</f>
        <v>2030</v>
      </c>
    </row>
    <row r="2072" spans="2:14" ht="14.25" customHeight="1">
      <c r="B2072" s="4" t="s">
        <v>283</v>
      </c>
      <c r="C2072" s="4" t="s">
        <v>1019</v>
      </c>
      <c r="D2072" s="4" t="s">
        <v>1020</v>
      </c>
      <c r="E2072" s="13">
        <f t="shared" si="69"/>
        <v>449.99999999999994</v>
      </c>
      <c r="F2072" s="6">
        <v>525</v>
      </c>
      <c r="G2072" s="12" t="s">
        <v>228</v>
      </c>
      <c r="H2072" s="12" t="s">
        <v>1087</v>
      </c>
      <c r="I2072" s="10">
        <v>129937.5</v>
      </c>
      <c r="J2072" s="11">
        <v>0.55000000000000004</v>
      </c>
      <c r="K2072" s="13">
        <f t="shared" si="68"/>
        <v>236249.99999999997</v>
      </c>
      <c r="L2072" s="4" t="s">
        <v>1018</v>
      </c>
      <c r="M2072">
        <f>_xlfn.RANK.EQ(I2072,I$6:I4566,1)</f>
        <v>1875</v>
      </c>
      <c r="N2072">
        <f>_xlfn.RANK.EQ(I2072,I$6:I4566,0)</f>
        <v>616</v>
      </c>
    </row>
    <row r="2073" spans="2:14" ht="14.25" customHeight="1">
      <c r="B2073" s="4" t="s">
        <v>283</v>
      </c>
      <c r="C2073" s="4" t="s">
        <v>1019</v>
      </c>
      <c r="D2073" s="4" t="s">
        <v>1020</v>
      </c>
      <c r="E2073" s="13">
        <f t="shared" si="69"/>
        <v>350</v>
      </c>
      <c r="F2073" s="6">
        <v>675</v>
      </c>
      <c r="G2073" s="12" t="s">
        <v>79</v>
      </c>
      <c r="H2073" s="12" t="s">
        <v>1088</v>
      </c>
      <c r="I2073" s="10">
        <v>94500</v>
      </c>
      <c r="J2073" s="11">
        <v>0.4</v>
      </c>
      <c r="K2073" s="13">
        <f t="shared" si="68"/>
        <v>236250</v>
      </c>
      <c r="L2073" s="4" t="s">
        <v>1018</v>
      </c>
      <c r="M2073">
        <f>_xlfn.RANK.EQ(I2073,I$6:I4567,1)</f>
        <v>1457</v>
      </c>
      <c r="N2073">
        <f>_xlfn.RANK.EQ(I2073,I$6:I4567,0)</f>
        <v>1019</v>
      </c>
    </row>
    <row r="2074" spans="2:14" ht="14.25" customHeight="1">
      <c r="B2074" s="4" t="s">
        <v>283</v>
      </c>
      <c r="C2074" s="4" t="s">
        <v>1019</v>
      </c>
      <c r="D2074" s="4" t="s">
        <v>1020</v>
      </c>
      <c r="E2074" s="13">
        <f t="shared" si="69"/>
        <v>350</v>
      </c>
      <c r="F2074" s="6">
        <v>675</v>
      </c>
      <c r="G2074" s="12" t="s">
        <v>276</v>
      </c>
      <c r="H2074" s="12" t="s">
        <v>1087</v>
      </c>
      <c r="I2074" s="10">
        <v>94500</v>
      </c>
      <c r="J2074" s="11">
        <v>0.4</v>
      </c>
      <c r="K2074" s="13">
        <f t="shared" si="68"/>
        <v>236250</v>
      </c>
      <c r="L2074" s="4" t="s">
        <v>1018</v>
      </c>
      <c r="M2074">
        <f>_xlfn.RANK.EQ(I2074,I$6:I4568,1)</f>
        <v>1457</v>
      </c>
      <c r="N2074">
        <f>_xlfn.RANK.EQ(I2074,I$6:I4568,0)</f>
        <v>1019</v>
      </c>
    </row>
    <row r="2075" spans="2:14" ht="14.25" customHeight="1">
      <c r="B2075" s="4" t="s">
        <v>283</v>
      </c>
      <c r="C2075" s="4" t="s">
        <v>1019</v>
      </c>
      <c r="D2075" s="4" t="s">
        <v>1020</v>
      </c>
      <c r="E2075" s="13">
        <f t="shared" si="69"/>
        <v>600</v>
      </c>
      <c r="F2075" s="6">
        <v>600</v>
      </c>
      <c r="G2075" s="12" t="s">
        <v>111</v>
      </c>
      <c r="H2075" s="12" t="s">
        <v>1087</v>
      </c>
      <c r="I2075" s="10">
        <v>144000</v>
      </c>
      <c r="J2075" s="11">
        <v>0.4</v>
      </c>
      <c r="K2075" s="13">
        <f t="shared" si="68"/>
        <v>360000</v>
      </c>
      <c r="L2075" s="4" t="s">
        <v>1018</v>
      </c>
      <c r="M2075">
        <f>_xlfn.RANK.EQ(I2075,I$6:I4569,1)</f>
        <v>1990</v>
      </c>
      <c r="N2075">
        <f>_xlfn.RANK.EQ(I2075,I$6:I4569,0)</f>
        <v>499</v>
      </c>
    </row>
    <row r="2076" spans="2:14" ht="14.25" customHeight="1">
      <c r="B2076" s="4" t="s">
        <v>283</v>
      </c>
      <c r="C2076" s="4" t="s">
        <v>1019</v>
      </c>
      <c r="D2076" s="4" t="s">
        <v>1020</v>
      </c>
      <c r="E2076" s="13">
        <f t="shared" si="69"/>
        <v>600</v>
      </c>
      <c r="F2076" s="6">
        <v>450</v>
      </c>
      <c r="G2076" s="12" t="s">
        <v>279</v>
      </c>
      <c r="H2076" s="12" t="s">
        <v>1087</v>
      </c>
      <c r="I2076" s="10">
        <v>135000</v>
      </c>
      <c r="J2076" s="11">
        <v>0.5</v>
      </c>
      <c r="K2076" s="13">
        <f t="shared" si="68"/>
        <v>270000</v>
      </c>
      <c r="L2076" s="4" t="s">
        <v>1018</v>
      </c>
      <c r="M2076">
        <f>_xlfn.RANK.EQ(I2076,I$6:I4570,1)</f>
        <v>1928</v>
      </c>
      <c r="N2076">
        <f>_xlfn.RANK.EQ(I2076,I$6:I4570,0)</f>
        <v>556</v>
      </c>
    </row>
    <row r="2077" spans="2:14" ht="14.25" customHeight="1">
      <c r="B2077" s="4" t="s">
        <v>283</v>
      </c>
      <c r="C2077" s="4" t="s">
        <v>1019</v>
      </c>
      <c r="D2077" s="4" t="s">
        <v>1020</v>
      </c>
      <c r="E2077" s="13">
        <f t="shared" si="69"/>
        <v>550.00000000000011</v>
      </c>
      <c r="F2077" s="6">
        <v>425</v>
      </c>
      <c r="G2077" s="12" t="s">
        <v>132</v>
      </c>
      <c r="H2077" s="12" t="s">
        <v>1086</v>
      </c>
      <c r="I2077" s="10">
        <v>81812.5</v>
      </c>
      <c r="J2077" s="11">
        <v>0.35</v>
      </c>
      <c r="K2077" s="13">
        <f t="shared" si="68"/>
        <v>233750.00000000003</v>
      </c>
      <c r="L2077" s="4" t="s">
        <v>1018</v>
      </c>
      <c r="M2077">
        <f>_xlfn.RANK.EQ(I2077,I$6:I4571,1)</f>
        <v>1227</v>
      </c>
      <c r="N2077">
        <f>_xlfn.RANK.EQ(I2077,I$6:I4571,0)</f>
        <v>1265</v>
      </c>
    </row>
    <row r="2078" spans="2:14" ht="14.25" customHeight="1">
      <c r="B2078" s="4" t="s">
        <v>283</v>
      </c>
      <c r="C2078" s="4" t="s">
        <v>1019</v>
      </c>
      <c r="D2078" s="4" t="s">
        <v>1020</v>
      </c>
      <c r="E2078" s="13">
        <f t="shared" si="69"/>
        <v>649.99999999999989</v>
      </c>
      <c r="F2078" s="6">
        <v>625</v>
      </c>
      <c r="G2078" s="12" t="s">
        <v>83</v>
      </c>
      <c r="H2078" s="12" t="s">
        <v>1086</v>
      </c>
      <c r="I2078" s="10">
        <v>223437.5</v>
      </c>
      <c r="J2078" s="11">
        <v>0.55000000000000004</v>
      </c>
      <c r="K2078" s="13">
        <f t="shared" si="68"/>
        <v>406249.99999999994</v>
      </c>
      <c r="L2078" s="4" t="s">
        <v>1018</v>
      </c>
      <c r="M2078">
        <f>_xlfn.RANK.EQ(I2078,I$6:I4572,1)</f>
        <v>2368</v>
      </c>
      <c r="N2078">
        <f>_xlfn.RANK.EQ(I2078,I$6:I4572,0)</f>
        <v>127</v>
      </c>
    </row>
    <row r="2079" spans="2:14" ht="14.25" customHeight="1">
      <c r="B2079" s="4" t="s">
        <v>283</v>
      </c>
      <c r="C2079" s="4" t="s">
        <v>1019</v>
      </c>
      <c r="D2079" s="4" t="s">
        <v>1020</v>
      </c>
      <c r="E2079" s="13">
        <f t="shared" si="69"/>
        <v>550</v>
      </c>
      <c r="F2079" s="6">
        <v>775</v>
      </c>
      <c r="G2079" s="12" t="s">
        <v>286</v>
      </c>
      <c r="H2079" s="12" t="s">
        <v>1087</v>
      </c>
      <c r="I2079" s="10">
        <v>170500</v>
      </c>
      <c r="J2079" s="11">
        <v>0.4</v>
      </c>
      <c r="K2079" s="13">
        <f t="shared" si="68"/>
        <v>426250</v>
      </c>
      <c r="L2079" s="4" t="s">
        <v>1018</v>
      </c>
      <c r="M2079">
        <f>_xlfn.RANK.EQ(I2079,I$6:I4573,1)</f>
        <v>2185</v>
      </c>
      <c r="N2079">
        <f>_xlfn.RANK.EQ(I2079,I$6:I4573,0)</f>
        <v>307</v>
      </c>
    </row>
    <row r="2080" spans="2:14" ht="14.25" customHeight="1">
      <c r="B2080" s="4" t="s">
        <v>283</v>
      </c>
      <c r="C2080" s="4" t="s">
        <v>1019</v>
      </c>
      <c r="D2080" s="4" t="s">
        <v>1020</v>
      </c>
      <c r="E2080" s="13">
        <f t="shared" si="69"/>
        <v>550</v>
      </c>
      <c r="F2080" s="6">
        <v>775</v>
      </c>
      <c r="G2080" s="12" t="s">
        <v>44</v>
      </c>
      <c r="H2080" s="12" t="s">
        <v>1087</v>
      </c>
      <c r="I2080" s="10">
        <v>170500</v>
      </c>
      <c r="J2080" s="11">
        <v>0.4</v>
      </c>
      <c r="K2080" s="13">
        <f t="shared" si="68"/>
        <v>426250</v>
      </c>
      <c r="L2080" s="4" t="s">
        <v>1018</v>
      </c>
      <c r="M2080">
        <f>_xlfn.RANK.EQ(I2080,I$6:I4574,1)</f>
        <v>2185</v>
      </c>
      <c r="N2080">
        <f>_xlfn.RANK.EQ(I2080,I$6:I4574,0)</f>
        <v>307</v>
      </c>
    </row>
    <row r="2081" spans="2:14" ht="14.25" customHeight="1">
      <c r="B2081" s="4" t="s">
        <v>283</v>
      </c>
      <c r="C2081" s="4" t="s">
        <v>1019</v>
      </c>
      <c r="D2081" s="4" t="s">
        <v>1020</v>
      </c>
      <c r="E2081" s="13">
        <f t="shared" si="69"/>
        <v>600</v>
      </c>
      <c r="F2081" s="6">
        <v>675</v>
      </c>
      <c r="G2081" s="12" t="s">
        <v>25</v>
      </c>
      <c r="H2081" s="12" t="s">
        <v>1088</v>
      </c>
      <c r="I2081" s="10">
        <v>162000</v>
      </c>
      <c r="J2081" s="11">
        <v>0.4</v>
      </c>
      <c r="K2081" s="13">
        <f t="shared" si="68"/>
        <v>405000</v>
      </c>
      <c r="L2081" s="4" t="s">
        <v>1018</v>
      </c>
      <c r="M2081">
        <f>_xlfn.RANK.EQ(I2081,I$6:I4575,1)</f>
        <v>2131</v>
      </c>
      <c r="N2081">
        <f>_xlfn.RANK.EQ(I2081,I$6:I4575,0)</f>
        <v>355</v>
      </c>
    </row>
    <row r="2082" spans="2:14" ht="14.25" customHeight="1">
      <c r="B2082" s="4" t="s">
        <v>283</v>
      </c>
      <c r="C2082" s="4" t="s">
        <v>1019</v>
      </c>
      <c r="D2082" s="4" t="s">
        <v>1020</v>
      </c>
      <c r="E2082" s="13">
        <f t="shared" si="69"/>
        <v>600</v>
      </c>
      <c r="F2082" s="6">
        <v>525</v>
      </c>
      <c r="G2082" s="12" t="s">
        <v>290</v>
      </c>
      <c r="H2082" s="12" t="s">
        <v>1088</v>
      </c>
      <c r="I2082" s="10">
        <v>157500</v>
      </c>
      <c r="J2082" s="11">
        <v>0.5</v>
      </c>
      <c r="K2082" s="13">
        <f t="shared" si="68"/>
        <v>315000</v>
      </c>
      <c r="L2082" s="4" t="s">
        <v>1018</v>
      </c>
      <c r="M2082">
        <f>_xlfn.RANK.EQ(I2082,I$6:I4576,1)</f>
        <v>2089</v>
      </c>
      <c r="N2082">
        <f>_xlfn.RANK.EQ(I2082,I$6:I4576,0)</f>
        <v>396</v>
      </c>
    </row>
    <row r="2083" spans="2:14" ht="14.25" customHeight="1">
      <c r="B2083" s="4" t="s">
        <v>283</v>
      </c>
      <c r="C2083" s="4" t="s">
        <v>1019</v>
      </c>
      <c r="D2083" s="4" t="s">
        <v>1020</v>
      </c>
      <c r="E2083" s="13">
        <f t="shared" si="69"/>
        <v>550.00000000000011</v>
      </c>
      <c r="F2083" s="6">
        <v>475</v>
      </c>
      <c r="G2083" s="12" t="s">
        <v>25</v>
      </c>
      <c r="H2083" s="12" t="s">
        <v>1088</v>
      </c>
      <c r="I2083" s="10">
        <v>91437.5</v>
      </c>
      <c r="J2083" s="11">
        <v>0.35</v>
      </c>
      <c r="K2083" s="13">
        <f t="shared" si="68"/>
        <v>261250.00000000003</v>
      </c>
      <c r="L2083" s="4" t="s">
        <v>1018</v>
      </c>
      <c r="M2083">
        <f>_xlfn.RANK.EQ(I2083,I$6:I4577,1)</f>
        <v>1416</v>
      </c>
      <c r="N2083">
        <f>_xlfn.RANK.EQ(I2083,I$6:I4577,0)</f>
        <v>1068</v>
      </c>
    </row>
    <row r="2084" spans="2:14" ht="14.25" customHeight="1">
      <c r="B2084" s="4" t="s">
        <v>283</v>
      </c>
      <c r="C2084" s="4" t="s">
        <v>1019</v>
      </c>
      <c r="D2084" s="4" t="s">
        <v>1020</v>
      </c>
      <c r="E2084" s="13">
        <f t="shared" si="69"/>
        <v>649.99999999999989</v>
      </c>
      <c r="F2084" s="6">
        <v>725</v>
      </c>
      <c r="G2084" s="12" t="s">
        <v>293</v>
      </c>
      <c r="H2084" s="12" t="s">
        <v>1086</v>
      </c>
      <c r="I2084" s="10">
        <v>259187.5</v>
      </c>
      <c r="J2084" s="11">
        <v>0.55000000000000004</v>
      </c>
      <c r="K2084" s="13">
        <f t="shared" si="68"/>
        <v>471249.99999999994</v>
      </c>
      <c r="L2084" s="4" t="s">
        <v>1018</v>
      </c>
      <c r="M2084">
        <f>_xlfn.RANK.EQ(I2084,I$6:I4578,1)</f>
        <v>2425</v>
      </c>
      <c r="N2084">
        <f>_xlfn.RANK.EQ(I2084,I$6:I4578,0)</f>
        <v>70</v>
      </c>
    </row>
    <row r="2085" spans="2:14" ht="14.25" customHeight="1">
      <c r="B2085" s="4" t="s">
        <v>283</v>
      </c>
      <c r="C2085" s="4" t="s">
        <v>1019</v>
      </c>
      <c r="D2085" s="4" t="s">
        <v>1020</v>
      </c>
      <c r="E2085" s="13">
        <f t="shared" si="69"/>
        <v>300.00000000000006</v>
      </c>
      <c r="F2085" s="6">
        <v>425</v>
      </c>
      <c r="G2085" s="12" t="s">
        <v>295</v>
      </c>
      <c r="H2085" s="12" t="s">
        <v>1087</v>
      </c>
      <c r="I2085" s="10">
        <v>44625</v>
      </c>
      <c r="J2085" s="11">
        <v>0.35</v>
      </c>
      <c r="K2085" s="13">
        <f t="shared" si="68"/>
        <v>127500.00000000001</v>
      </c>
      <c r="L2085" s="4" t="s">
        <v>1018</v>
      </c>
      <c r="M2085">
        <f>_xlfn.RANK.EQ(I2085,I$6:I4579,1)</f>
        <v>490</v>
      </c>
      <c r="N2085">
        <f>_xlfn.RANK.EQ(I2085,I$6:I4579,0)</f>
        <v>2000</v>
      </c>
    </row>
    <row r="2086" spans="2:14" ht="14.25" customHeight="1">
      <c r="B2086" s="4" t="s">
        <v>283</v>
      </c>
      <c r="C2086" s="4" t="s">
        <v>1019</v>
      </c>
      <c r="D2086" s="4" t="s">
        <v>1020</v>
      </c>
      <c r="E2086" s="13">
        <f t="shared" si="69"/>
        <v>400</v>
      </c>
      <c r="F2086" s="6">
        <v>425</v>
      </c>
      <c r="G2086" s="12" t="s">
        <v>297</v>
      </c>
      <c r="H2086" s="12" t="s">
        <v>1086</v>
      </c>
      <c r="I2086" s="10">
        <v>68000</v>
      </c>
      <c r="J2086" s="11">
        <v>0.4</v>
      </c>
      <c r="K2086" s="13">
        <f t="shared" si="68"/>
        <v>170000</v>
      </c>
      <c r="L2086" s="4" t="s">
        <v>1018</v>
      </c>
      <c r="M2086">
        <f>_xlfn.RANK.EQ(I2086,I$6:I4580,1)</f>
        <v>963</v>
      </c>
      <c r="N2086">
        <f>_xlfn.RANK.EQ(I2086,I$6:I4580,0)</f>
        <v>1529</v>
      </c>
    </row>
    <row r="2087" spans="2:14" ht="14.25" customHeight="1">
      <c r="B2087" s="4" t="s">
        <v>283</v>
      </c>
      <c r="C2087" s="4" t="s">
        <v>1019</v>
      </c>
      <c r="D2087" s="4" t="s">
        <v>1020</v>
      </c>
      <c r="E2087" s="13">
        <f t="shared" si="69"/>
        <v>400</v>
      </c>
      <c r="F2087" s="6">
        <v>425</v>
      </c>
      <c r="G2087" s="12" t="s">
        <v>299</v>
      </c>
      <c r="H2087" s="12" t="s">
        <v>1086</v>
      </c>
      <c r="I2087" s="10">
        <v>59500</v>
      </c>
      <c r="J2087" s="11">
        <v>0.35</v>
      </c>
      <c r="K2087" s="13">
        <f t="shared" si="68"/>
        <v>170000</v>
      </c>
      <c r="L2087" s="4" t="s">
        <v>1018</v>
      </c>
      <c r="M2087">
        <f>_xlfn.RANK.EQ(I2087,I$6:I4581,1)</f>
        <v>793</v>
      </c>
      <c r="N2087">
        <f>_xlfn.RANK.EQ(I2087,I$6:I4581,0)</f>
        <v>1697</v>
      </c>
    </row>
    <row r="2088" spans="2:14" ht="14.25" customHeight="1">
      <c r="B2088" s="4" t="s">
        <v>283</v>
      </c>
      <c r="C2088" s="4" t="s">
        <v>1019</v>
      </c>
      <c r="D2088" s="4" t="s">
        <v>1020</v>
      </c>
      <c r="E2088" s="13">
        <f t="shared" si="69"/>
        <v>400</v>
      </c>
      <c r="F2088" s="6">
        <v>275</v>
      </c>
      <c r="G2088" s="12" t="s">
        <v>33</v>
      </c>
      <c r="H2088" s="12" t="s">
        <v>1087</v>
      </c>
      <c r="I2088" s="10">
        <v>38500</v>
      </c>
      <c r="J2088" s="11">
        <v>0.35</v>
      </c>
      <c r="K2088" s="13">
        <f t="shared" si="68"/>
        <v>110000</v>
      </c>
      <c r="L2088" s="4" t="s">
        <v>1018</v>
      </c>
      <c r="M2088">
        <f>_xlfn.RANK.EQ(I2088,I$6:I4582,1)</f>
        <v>382</v>
      </c>
      <c r="N2088">
        <f>_xlfn.RANK.EQ(I2088,I$6:I4582,0)</f>
        <v>2107</v>
      </c>
    </row>
    <row r="2089" spans="2:14" ht="14.25" customHeight="1">
      <c r="B2089" s="4" t="s">
        <v>283</v>
      </c>
      <c r="C2089" s="4" t="s">
        <v>1019</v>
      </c>
      <c r="D2089" s="4" t="s">
        <v>1020</v>
      </c>
      <c r="E2089" s="13">
        <f t="shared" si="69"/>
        <v>450</v>
      </c>
      <c r="F2089" s="6">
        <v>225</v>
      </c>
      <c r="G2089" s="12" t="s">
        <v>302</v>
      </c>
      <c r="H2089" s="12" t="s">
        <v>1086</v>
      </c>
      <c r="I2089" s="10">
        <v>30375</v>
      </c>
      <c r="J2089" s="11">
        <v>0.3</v>
      </c>
      <c r="K2089" s="13">
        <f t="shared" si="68"/>
        <v>101250</v>
      </c>
      <c r="L2089" s="4" t="s">
        <v>1018</v>
      </c>
      <c r="M2089">
        <f>_xlfn.RANK.EQ(I2089,I$6:I4583,1)</f>
        <v>255</v>
      </c>
      <c r="N2089">
        <f>_xlfn.RANK.EQ(I2089,I$6:I4583,0)</f>
        <v>2238</v>
      </c>
    </row>
    <row r="2090" spans="2:14" ht="14.25" customHeight="1">
      <c r="B2090" s="4" t="s">
        <v>283</v>
      </c>
      <c r="C2090" s="4" t="s">
        <v>1019</v>
      </c>
      <c r="D2090" s="4" t="s">
        <v>1020</v>
      </c>
      <c r="E2090" s="13">
        <f t="shared" si="69"/>
        <v>400</v>
      </c>
      <c r="F2090" s="6">
        <v>425</v>
      </c>
      <c r="G2090" s="12" t="s">
        <v>304</v>
      </c>
      <c r="H2090" s="12" t="s">
        <v>1087</v>
      </c>
      <c r="I2090" s="10">
        <v>42500</v>
      </c>
      <c r="J2090" s="11">
        <v>0.25</v>
      </c>
      <c r="K2090" s="13">
        <f t="shared" si="68"/>
        <v>170000</v>
      </c>
      <c r="L2090" s="4" t="s">
        <v>1018</v>
      </c>
      <c r="M2090">
        <f>_xlfn.RANK.EQ(I2090,I$6:I4584,1)</f>
        <v>460</v>
      </c>
      <c r="N2090">
        <f>_xlfn.RANK.EQ(I2090,I$6:I4584,0)</f>
        <v>2034</v>
      </c>
    </row>
    <row r="2091" spans="2:14" ht="14.25" customHeight="1">
      <c r="B2091" s="4" t="s">
        <v>283</v>
      </c>
      <c r="C2091" s="4" t="s">
        <v>1019</v>
      </c>
      <c r="D2091" s="4" t="s">
        <v>1020</v>
      </c>
      <c r="E2091" s="13">
        <f t="shared" si="69"/>
        <v>300</v>
      </c>
      <c r="F2091" s="6">
        <v>475</v>
      </c>
      <c r="G2091" s="12" t="s">
        <v>306</v>
      </c>
      <c r="H2091" s="12" t="s">
        <v>1087</v>
      </c>
      <c r="I2091" s="10">
        <v>49875</v>
      </c>
      <c r="J2091" s="11">
        <v>0.35</v>
      </c>
      <c r="K2091" s="13">
        <f t="shared" si="68"/>
        <v>142500</v>
      </c>
      <c r="L2091" s="4" t="s">
        <v>1018</v>
      </c>
      <c r="M2091">
        <f>_xlfn.RANK.EQ(I2091,I$6:I4585,1)</f>
        <v>602</v>
      </c>
      <c r="N2091">
        <f>_xlfn.RANK.EQ(I2091,I$6:I4585,0)</f>
        <v>1893</v>
      </c>
    </row>
    <row r="2092" spans="2:14" ht="14.25" customHeight="1">
      <c r="B2092" s="4" t="s">
        <v>283</v>
      </c>
      <c r="C2092" s="4" t="s">
        <v>1019</v>
      </c>
      <c r="D2092" s="4" t="s">
        <v>1020</v>
      </c>
      <c r="E2092" s="13">
        <f t="shared" si="69"/>
        <v>400</v>
      </c>
      <c r="F2092" s="6">
        <v>375</v>
      </c>
      <c r="G2092" s="12" t="s">
        <v>308</v>
      </c>
      <c r="H2092" s="12" t="s">
        <v>1087</v>
      </c>
      <c r="I2092" s="10">
        <v>60000</v>
      </c>
      <c r="J2092" s="11">
        <v>0.4</v>
      </c>
      <c r="K2092" s="13">
        <f t="shared" si="68"/>
        <v>150000</v>
      </c>
      <c r="L2092" s="4" t="s">
        <v>1018</v>
      </c>
      <c r="M2092">
        <f>_xlfn.RANK.EQ(I2092,I$6:I4586,1)</f>
        <v>800</v>
      </c>
      <c r="N2092">
        <f>_xlfn.RANK.EQ(I2092,I$6:I4586,0)</f>
        <v>1678</v>
      </c>
    </row>
    <row r="2093" spans="2:14" ht="14.25" customHeight="1">
      <c r="B2093" s="4" t="s">
        <v>283</v>
      </c>
      <c r="C2093" s="4" t="s">
        <v>1019</v>
      </c>
      <c r="D2093" s="4" t="s">
        <v>1020</v>
      </c>
      <c r="E2093" s="13">
        <f t="shared" si="69"/>
        <v>400</v>
      </c>
      <c r="F2093" s="6">
        <v>375</v>
      </c>
      <c r="G2093" s="12" t="s">
        <v>310</v>
      </c>
      <c r="H2093" s="12" t="s">
        <v>1087</v>
      </c>
      <c r="I2093" s="10">
        <v>52500</v>
      </c>
      <c r="J2093" s="11">
        <v>0.35</v>
      </c>
      <c r="K2093" s="13">
        <f t="shared" si="68"/>
        <v>150000</v>
      </c>
      <c r="L2093" s="4" t="s">
        <v>1018</v>
      </c>
      <c r="M2093">
        <f>_xlfn.RANK.EQ(I2093,I$6:I4587,1)</f>
        <v>638</v>
      </c>
      <c r="N2093">
        <f>_xlfn.RANK.EQ(I2093,I$6:I4587,0)</f>
        <v>1838</v>
      </c>
    </row>
    <row r="2094" spans="2:14" ht="14.25" customHeight="1">
      <c r="B2094" s="4" t="s">
        <v>283</v>
      </c>
      <c r="C2094" s="4" t="s">
        <v>1021</v>
      </c>
      <c r="D2094" s="4" t="s">
        <v>1022</v>
      </c>
      <c r="E2094" s="13">
        <f t="shared" si="69"/>
        <v>400</v>
      </c>
      <c r="F2094" s="6">
        <v>225</v>
      </c>
      <c r="G2094" s="12" t="s">
        <v>312</v>
      </c>
      <c r="H2094" s="12" t="s">
        <v>1087</v>
      </c>
      <c r="I2094" s="10">
        <v>31500</v>
      </c>
      <c r="J2094" s="11">
        <v>0.35</v>
      </c>
      <c r="K2094" s="13">
        <f t="shared" si="68"/>
        <v>90000</v>
      </c>
      <c r="L2094" s="4" t="s">
        <v>1018</v>
      </c>
      <c r="M2094">
        <f>_xlfn.RANK.EQ(I2094,I$6:I4588,1)</f>
        <v>272</v>
      </c>
      <c r="N2094">
        <f>_xlfn.RANK.EQ(I2094,I$6:I4588,0)</f>
        <v>2209</v>
      </c>
    </row>
    <row r="2095" spans="2:14" ht="14.25" customHeight="1">
      <c r="B2095" s="4" t="s">
        <v>283</v>
      </c>
      <c r="C2095" s="4" t="s">
        <v>1021</v>
      </c>
      <c r="D2095" s="4" t="s">
        <v>1022</v>
      </c>
      <c r="E2095" s="13">
        <f t="shared" si="69"/>
        <v>450</v>
      </c>
      <c r="F2095" s="6">
        <v>150</v>
      </c>
      <c r="G2095" s="12" t="s">
        <v>314</v>
      </c>
      <c r="H2095" s="12" t="s">
        <v>1087</v>
      </c>
      <c r="I2095" s="10">
        <v>20250</v>
      </c>
      <c r="J2095" s="11">
        <v>0.3</v>
      </c>
      <c r="K2095" s="13">
        <f t="shared" si="68"/>
        <v>67500</v>
      </c>
      <c r="L2095" s="4" t="s">
        <v>1018</v>
      </c>
      <c r="M2095">
        <f>_xlfn.RANK.EQ(I2095,I$6:I4589,1)</f>
        <v>105</v>
      </c>
      <c r="N2095">
        <f>_xlfn.RANK.EQ(I2095,I$6:I4589,0)</f>
        <v>2387</v>
      </c>
    </row>
    <row r="2096" spans="2:14" ht="14.25" customHeight="1">
      <c r="B2096" s="4" t="s">
        <v>283</v>
      </c>
      <c r="C2096" s="4" t="s">
        <v>1021</v>
      </c>
      <c r="D2096" s="4" t="s">
        <v>1022</v>
      </c>
      <c r="E2096" s="13">
        <f t="shared" si="69"/>
        <v>400</v>
      </c>
      <c r="F2096" s="6">
        <v>350</v>
      </c>
      <c r="G2096" s="12" t="s">
        <v>59</v>
      </c>
      <c r="H2096" s="12" t="s">
        <v>1087</v>
      </c>
      <c r="I2096" s="10">
        <v>35000</v>
      </c>
      <c r="J2096" s="11">
        <v>0.25</v>
      </c>
      <c r="K2096" s="13">
        <f t="shared" si="68"/>
        <v>140000</v>
      </c>
      <c r="L2096" s="4" t="s">
        <v>1018</v>
      </c>
      <c r="M2096">
        <f>_xlfn.RANK.EQ(I2096,I$6:I4590,1)</f>
        <v>334</v>
      </c>
      <c r="N2096">
        <f>_xlfn.RANK.EQ(I2096,I$6:I4590,0)</f>
        <v>2147</v>
      </c>
    </row>
    <row r="2097" spans="2:14" ht="14.25" customHeight="1">
      <c r="B2097" s="4" t="s">
        <v>283</v>
      </c>
      <c r="C2097" s="4" t="s">
        <v>1021</v>
      </c>
      <c r="D2097" s="4" t="s">
        <v>1022</v>
      </c>
      <c r="E2097" s="13">
        <f t="shared" si="69"/>
        <v>400</v>
      </c>
      <c r="F2097" s="6">
        <v>500</v>
      </c>
      <c r="G2097" s="12" t="s">
        <v>317</v>
      </c>
      <c r="H2097" s="12" t="s">
        <v>1087</v>
      </c>
      <c r="I2097" s="10">
        <v>70000</v>
      </c>
      <c r="J2097" s="11">
        <v>0.35</v>
      </c>
      <c r="K2097" s="13">
        <f t="shared" si="68"/>
        <v>200000</v>
      </c>
      <c r="L2097" s="4" t="s">
        <v>1018</v>
      </c>
      <c r="M2097">
        <f>_xlfn.RANK.EQ(I2097,I$6:I4591,1)</f>
        <v>985</v>
      </c>
      <c r="N2097">
        <f>_xlfn.RANK.EQ(I2097,I$6:I4591,0)</f>
        <v>1497</v>
      </c>
    </row>
    <row r="2098" spans="2:14" ht="14.25" customHeight="1">
      <c r="B2098" s="4" t="s">
        <v>283</v>
      </c>
      <c r="C2098" s="4" t="s">
        <v>1021</v>
      </c>
      <c r="D2098" s="4" t="s">
        <v>1022</v>
      </c>
      <c r="E2098" s="13">
        <f t="shared" si="69"/>
        <v>500</v>
      </c>
      <c r="F2098" s="6">
        <v>350</v>
      </c>
      <c r="G2098" s="12" t="s">
        <v>66</v>
      </c>
      <c r="H2098" s="12" t="s">
        <v>1087</v>
      </c>
      <c r="I2098" s="10">
        <v>70000</v>
      </c>
      <c r="J2098" s="11">
        <v>0.4</v>
      </c>
      <c r="K2098" s="13">
        <f t="shared" si="68"/>
        <v>175000</v>
      </c>
      <c r="L2098" s="4" t="s">
        <v>1018</v>
      </c>
      <c r="M2098">
        <f>_xlfn.RANK.EQ(I2098,I$6:I4592,1)</f>
        <v>985</v>
      </c>
      <c r="N2098">
        <f>_xlfn.RANK.EQ(I2098,I$6:I4592,0)</f>
        <v>1497</v>
      </c>
    </row>
    <row r="2099" spans="2:14" ht="14.25" customHeight="1">
      <c r="B2099" s="4" t="s">
        <v>283</v>
      </c>
      <c r="C2099" s="4" t="s">
        <v>1021</v>
      </c>
      <c r="D2099" s="4" t="s">
        <v>1022</v>
      </c>
      <c r="E2099" s="13">
        <f t="shared" si="69"/>
        <v>500</v>
      </c>
      <c r="F2099" s="6">
        <v>350</v>
      </c>
      <c r="G2099" s="12" t="s">
        <v>320</v>
      </c>
      <c r="H2099" s="12" t="s">
        <v>1086</v>
      </c>
      <c r="I2099" s="10">
        <v>61250</v>
      </c>
      <c r="J2099" s="11">
        <v>0.35</v>
      </c>
      <c r="K2099" s="13">
        <f t="shared" si="68"/>
        <v>175000</v>
      </c>
      <c r="L2099" s="4" t="s">
        <v>1018</v>
      </c>
      <c r="M2099">
        <f>_xlfn.RANK.EQ(I2099,I$6:I4593,1)</f>
        <v>826</v>
      </c>
      <c r="N2099">
        <f>_xlfn.RANK.EQ(I2099,I$6:I4593,0)</f>
        <v>1659</v>
      </c>
    </row>
    <row r="2100" spans="2:14" ht="14.25" customHeight="1">
      <c r="B2100" s="4" t="s">
        <v>283</v>
      </c>
      <c r="C2100" s="4" t="s">
        <v>1021</v>
      </c>
      <c r="D2100" s="4" t="s">
        <v>1022</v>
      </c>
      <c r="E2100" s="13">
        <f t="shared" si="69"/>
        <v>500</v>
      </c>
      <c r="F2100" s="6">
        <v>225</v>
      </c>
      <c r="G2100" s="12" t="s">
        <v>322</v>
      </c>
      <c r="H2100" s="12" t="s">
        <v>1087</v>
      </c>
      <c r="I2100" s="10">
        <v>39375</v>
      </c>
      <c r="J2100" s="11">
        <v>0.35</v>
      </c>
      <c r="K2100" s="13">
        <f t="shared" si="68"/>
        <v>112500</v>
      </c>
      <c r="L2100" s="4" t="s">
        <v>1018</v>
      </c>
      <c r="M2100">
        <f>_xlfn.RANK.EQ(I2100,I$6:I4594,1)</f>
        <v>395</v>
      </c>
      <c r="N2100">
        <f>_xlfn.RANK.EQ(I2100,I$6:I4594,0)</f>
        <v>2089</v>
      </c>
    </row>
    <row r="2101" spans="2:14" ht="14.25" customHeight="1">
      <c r="B2101" s="4" t="s">
        <v>283</v>
      </c>
      <c r="C2101" s="4" t="s">
        <v>1021</v>
      </c>
      <c r="D2101" s="4" t="s">
        <v>1022</v>
      </c>
      <c r="E2101" s="13">
        <f t="shared" si="69"/>
        <v>550</v>
      </c>
      <c r="F2101" s="6">
        <v>125</v>
      </c>
      <c r="G2101" s="12" t="s">
        <v>324</v>
      </c>
      <c r="H2101" s="12" t="s">
        <v>1086</v>
      </c>
      <c r="I2101" s="10">
        <v>20625</v>
      </c>
      <c r="J2101" s="11">
        <v>0.3</v>
      </c>
      <c r="K2101" s="13">
        <f t="shared" si="68"/>
        <v>68750</v>
      </c>
      <c r="L2101" s="4" t="s">
        <v>1018</v>
      </c>
      <c r="M2101">
        <f>_xlfn.RANK.EQ(I2101,I$6:I4595,1)</f>
        <v>110</v>
      </c>
      <c r="N2101">
        <f>_xlfn.RANK.EQ(I2101,I$6:I4595,0)</f>
        <v>2382</v>
      </c>
    </row>
    <row r="2102" spans="2:14" ht="14.25" customHeight="1">
      <c r="B2102" s="4" t="s">
        <v>283</v>
      </c>
      <c r="C2102" s="4" t="s">
        <v>1021</v>
      </c>
      <c r="D2102" s="4" t="s">
        <v>1022</v>
      </c>
      <c r="E2102" s="13">
        <f t="shared" si="69"/>
        <v>500</v>
      </c>
      <c r="F2102" s="6">
        <v>325</v>
      </c>
      <c r="G2102" s="12" t="s">
        <v>119</v>
      </c>
      <c r="H2102" s="12" t="s">
        <v>1087</v>
      </c>
      <c r="I2102" s="10">
        <v>40625</v>
      </c>
      <c r="J2102" s="11">
        <v>0.25</v>
      </c>
      <c r="K2102" s="13">
        <f t="shared" si="68"/>
        <v>162500</v>
      </c>
      <c r="L2102" s="4" t="s">
        <v>1018</v>
      </c>
      <c r="M2102">
        <f>_xlfn.RANK.EQ(I2102,I$6:I4596,1)</f>
        <v>426</v>
      </c>
      <c r="N2102">
        <f>_xlfn.RANK.EQ(I2102,I$6:I4596,0)</f>
        <v>2069</v>
      </c>
    </row>
    <row r="2103" spans="2:14" ht="14.25" customHeight="1">
      <c r="B2103" s="4" t="s">
        <v>283</v>
      </c>
      <c r="C2103" s="4" t="s">
        <v>1021</v>
      </c>
      <c r="D2103" s="4" t="s">
        <v>1022</v>
      </c>
      <c r="E2103" s="13">
        <f t="shared" si="69"/>
        <v>500.00000000000006</v>
      </c>
      <c r="F2103" s="6">
        <v>500</v>
      </c>
      <c r="G2103" s="12" t="s">
        <v>326</v>
      </c>
      <c r="H2103" s="12" t="s">
        <v>1086</v>
      </c>
      <c r="I2103" s="10">
        <v>87500</v>
      </c>
      <c r="J2103" s="11">
        <v>0.35</v>
      </c>
      <c r="K2103" s="13">
        <f t="shared" si="68"/>
        <v>250000.00000000003</v>
      </c>
      <c r="L2103" s="4" t="s">
        <v>1018</v>
      </c>
      <c r="M2103">
        <f>_xlfn.RANK.EQ(I2103,I$6:I4597,1)</f>
        <v>1344</v>
      </c>
      <c r="N2103">
        <f>_xlfn.RANK.EQ(I2103,I$6:I4597,0)</f>
        <v>1145</v>
      </c>
    </row>
    <row r="2104" spans="2:14" ht="14.25" customHeight="1">
      <c r="B2104" s="4" t="s">
        <v>283</v>
      </c>
      <c r="C2104" s="4" t="s">
        <v>1021</v>
      </c>
      <c r="D2104" s="4" t="s">
        <v>1022</v>
      </c>
      <c r="E2104" s="13">
        <f t="shared" si="69"/>
        <v>550</v>
      </c>
      <c r="F2104" s="6">
        <v>300</v>
      </c>
      <c r="G2104" s="12" t="s">
        <v>328</v>
      </c>
      <c r="H2104" s="12" t="s">
        <v>1086</v>
      </c>
      <c r="I2104" s="10">
        <v>66000</v>
      </c>
      <c r="J2104" s="11">
        <v>0.4</v>
      </c>
      <c r="K2104" s="13">
        <f t="shared" si="68"/>
        <v>165000</v>
      </c>
      <c r="L2104" s="4" t="s">
        <v>1018</v>
      </c>
      <c r="M2104">
        <f>_xlfn.RANK.EQ(I2104,I$6:I4598,1)</f>
        <v>919</v>
      </c>
      <c r="N2104">
        <f>_xlfn.RANK.EQ(I2104,I$6:I4598,0)</f>
        <v>1568</v>
      </c>
    </row>
    <row r="2105" spans="2:14" ht="14.25" customHeight="1">
      <c r="B2105" s="4" t="s">
        <v>283</v>
      </c>
      <c r="C2105" s="4" t="s">
        <v>1021</v>
      </c>
      <c r="D2105" s="4" t="s">
        <v>1022</v>
      </c>
      <c r="E2105" s="13">
        <f t="shared" si="69"/>
        <v>550</v>
      </c>
      <c r="F2105" s="6">
        <v>350</v>
      </c>
      <c r="G2105" s="12" t="s">
        <v>330</v>
      </c>
      <c r="H2105" s="12" t="s">
        <v>1087</v>
      </c>
      <c r="I2105" s="10">
        <v>67375</v>
      </c>
      <c r="J2105" s="11">
        <v>0.35</v>
      </c>
      <c r="K2105" s="13">
        <f t="shared" si="68"/>
        <v>192500</v>
      </c>
      <c r="L2105" s="4" t="s">
        <v>1018</v>
      </c>
      <c r="M2105">
        <f>_xlfn.RANK.EQ(I2105,I$6:I4599,1)</f>
        <v>941</v>
      </c>
      <c r="N2105">
        <f>_xlfn.RANK.EQ(I2105,I$6:I4599,0)</f>
        <v>1547</v>
      </c>
    </row>
    <row r="2106" spans="2:14" ht="14.25" customHeight="1">
      <c r="B2106" s="4" t="s">
        <v>283</v>
      </c>
      <c r="C2106" s="4" t="s">
        <v>1021</v>
      </c>
      <c r="D2106" s="4" t="s">
        <v>1022</v>
      </c>
      <c r="E2106" s="13">
        <f t="shared" si="69"/>
        <v>500.00000000000006</v>
      </c>
      <c r="F2106" s="6">
        <v>250</v>
      </c>
      <c r="G2106" s="12" t="s">
        <v>270</v>
      </c>
      <c r="H2106" s="12" t="s">
        <v>1086</v>
      </c>
      <c r="I2106" s="10">
        <v>43750</v>
      </c>
      <c r="J2106" s="11">
        <v>0.35</v>
      </c>
      <c r="K2106" s="13">
        <f t="shared" si="68"/>
        <v>125000.00000000001</v>
      </c>
      <c r="L2106" s="4" t="s">
        <v>1018</v>
      </c>
      <c r="M2106">
        <f>_xlfn.RANK.EQ(I2106,I$6:I4600,1)</f>
        <v>478</v>
      </c>
      <c r="N2106">
        <f>_xlfn.RANK.EQ(I2106,I$6:I4600,0)</f>
        <v>2009</v>
      </c>
    </row>
    <row r="2107" spans="2:14" ht="14.25" customHeight="1">
      <c r="B2107" s="4" t="s">
        <v>283</v>
      </c>
      <c r="C2107" s="4" t="s">
        <v>1021</v>
      </c>
      <c r="D2107" s="4" t="s">
        <v>1022</v>
      </c>
      <c r="E2107" s="13">
        <f t="shared" si="69"/>
        <v>550</v>
      </c>
      <c r="F2107" s="6">
        <v>150</v>
      </c>
      <c r="G2107" s="12" t="s">
        <v>333</v>
      </c>
      <c r="H2107" s="12" t="s">
        <v>1086</v>
      </c>
      <c r="I2107" s="10">
        <v>24750</v>
      </c>
      <c r="J2107" s="11">
        <v>0.3</v>
      </c>
      <c r="K2107" s="13">
        <f t="shared" si="68"/>
        <v>82500</v>
      </c>
      <c r="L2107" s="4" t="s">
        <v>1018</v>
      </c>
      <c r="M2107">
        <f>_xlfn.RANK.EQ(I2107,I$6:I4601,1)</f>
        <v>168</v>
      </c>
      <c r="N2107">
        <f>_xlfn.RANK.EQ(I2107,I$6:I4601,0)</f>
        <v>2326</v>
      </c>
    </row>
    <row r="2108" spans="2:14" ht="14.25" customHeight="1">
      <c r="B2108" s="4" t="s">
        <v>283</v>
      </c>
      <c r="C2108" s="4" t="s">
        <v>1021</v>
      </c>
      <c r="D2108" s="4" t="s">
        <v>1022</v>
      </c>
      <c r="E2108" s="13">
        <f t="shared" si="69"/>
        <v>700</v>
      </c>
      <c r="F2108" s="6">
        <v>325</v>
      </c>
      <c r="G2108" s="12" t="s">
        <v>335</v>
      </c>
      <c r="H2108" s="12" t="s">
        <v>1087</v>
      </c>
      <c r="I2108" s="10">
        <v>56875</v>
      </c>
      <c r="J2108" s="11">
        <v>0.25</v>
      </c>
      <c r="K2108" s="13">
        <f t="shared" si="68"/>
        <v>227500</v>
      </c>
      <c r="L2108" s="4" t="s">
        <v>1018</v>
      </c>
      <c r="M2108">
        <f>_xlfn.RANK.EQ(I2108,I$6:I4602,1)</f>
        <v>736</v>
      </c>
      <c r="N2108">
        <f>_xlfn.RANK.EQ(I2108,I$6:I4602,0)</f>
        <v>1752</v>
      </c>
    </row>
    <row r="2109" spans="2:14" ht="14.25" customHeight="1">
      <c r="B2109" s="4" t="s">
        <v>283</v>
      </c>
      <c r="C2109" s="4" t="s">
        <v>1021</v>
      </c>
      <c r="D2109" s="4" t="s">
        <v>1022</v>
      </c>
      <c r="E2109" s="13">
        <f t="shared" si="69"/>
        <v>500</v>
      </c>
      <c r="F2109" s="6">
        <v>525</v>
      </c>
      <c r="G2109" s="12" t="s">
        <v>337</v>
      </c>
      <c r="H2109" s="12" t="s">
        <v>1086</v>
      </c>
      <c r="I2109" s="10">
        <v>91875</v>
      </c>
      <c r="J2109" s="11">
        <v>0.35</v>
      </c>
      <c r="K2109" s="13">
        <f t="shared" si="68"/>
        <v>262500</v>
      </c>
      <c r="L2109" s="4" t="s">
        <v>1018</v>
      </c>
      <c r="M2109">
        <f>_xlfn.RANK.EQ(I2109,I$6:I4603,1)</f>
        <v>1429</v>
      </c>
      <c r="N2109">
        <f>_xlfn.RANK.EQ(I2109,I$6:I4603,0)</f>
        <v>1060</v>
      </c>
    </row>
    <row r="2110" spans="2:14" ht="14.25" customHeight="1">
      <c r="B2110" s="4" t="s">
        <v>283</v>
      </c>
      <c r="C2110" s="4" t="s">
        <v>1021</v>
      </c>
      <c r="D2110" s="4" t="s">
        <v>1022</v>
      </c>
      <c r="E2110" s="13">
        <f t="shared" si="69"/>
        <v>550</v>
      </c>
      <c r="F2110" s="6">
        <v>375</v>
      </c>
      <c r="G2110" s="12" t="s">
        <v>339</v>
      </c>
      <c r="H2110" s="12" t="s">
        <v>1087</v>
      </c>
      <c r="I2110" s="10">
        <v>82500</v>
      </c>
      <c r="J2110" s="11">
        <v>0.4</v>
      </c>
      <c r="K2110" s="13">
        <f t="shared" si="68"/>
        <v>206250</v>
      </c>
      <c r="L2110" s="4" t="s">
        <v>1018</v>
      </c>
      <c r="M2110">
        <f>_xlfn.RANK.EQ(I2110,I$6:I4604,1)</f>
        <v>1233</v>
      </c>
      <c r="N2110">
        <f>_xlfn.RANK.EQ(I2110,I$6:I4604,0)</f>
        <v>1252</v>
      </c>
    </row>
    <row r="2111" spans="2:14" ht="14.25" customHeight="1">
      <c r="B2111" s="4" t="s">
        <v>283</v>
      </c>
      <c r="C2111" s="4" t="s">
        <v>1021</v>
      </c>
      <c r="D2111" s="4" t="s">
        <v>1022</v>
      </c>
      <c r="E2111" s="13">
        <f t="shared" si="69"/>
        <v>550</v>
      </c>
      <c r="F2111" s="6">
        <v>400</v>
      </c>
      <c r="G2111" s="12" t="s">
        <v>341</v>
      </c>
      <c r="H2111" s="12" t="s">
        <v>1086</v>
      </c>
      <c r="I2111" s="10">
        <v>77000</v>
      </c>
      <c r="J2111" s="11">
        <v>0.35</v>
      </c>
      <c r="K2111" s="13">
        <f t="shared" si="68"/>
        <v>220000</v>
      </c>
      <c r="L2111" s="4" t="s">
        <v>1018</v>
      </c>
      <c r="M2111">
        <f>_xlfn.RANK.EQ(I2111,I$6:I4605,1)</f>
        <v>1118</v>
      </c>
      <c r="N2111">
        <f>_xlfn.RANK.EQ(I2111,I$6:I4605,0)</f>
        <v>1365</v>
      </c>
    </row>
    <row r="2112" spans="2:14" ht="14.25" customHeight="1">
      <c r="B2112" s="4" t="s">
        <v>283</v>
      </c>
      <c r="C2112" s="4" t="s">
        <v>1021</v>
      </c>
      <c r="D2112" s="4" t="s">
        <v>1022</v>
      </c>
      <c r="E2112" s="13">
        <f t="shared" si="69"/>
        <v>500</v>
      </c>
      <c r="F2112" s="6">
        <v>300</v>
      </c>
      <c r="G2112" s="12" t="s">
        <v>343</v>
      </c>
      <c r="H2112" s="12" t="s">
        <v>1087</v>
      </c>
      <c r="I2112" s="10">
        <v>52500</v>
      </c>
      <c r="J2112" s="11">
        <v>0.35</v>
      </c>
      <c r="K2112" s="13">
        <f t="shared" si="68"/>
        <v>150000</v>
      </c>
      <c r="L2112" s="4" t="s">
        <v>1018</v>
      </c>
      <c r="M2112">
        <f>_xlfn.RANK.EQ(I2112,I$6:I4606,1)</f>
        <v>638</v>
      </c>
      <c r="N2112">
        <f>_xlfn.RANK.EQ(I2112,I$6:I4606,0)</f>
        <v>1838</v>
      </c>
    </row>
    <row r="2113" spans="2:14" ht="14.25" customHeight="1">
      <c r="B2113" s="4" t="s">
        <v>283</v>
      </c>
      <c r="C2113" s="4" t="s">
        <v>1021</v>
      </c>
      <c r="D2113" s="4" t="s">
        <v>1022</v>
      </c>
      <c r="E2113" s="13">
        <f t="shared" si="69"/>
        <v>550</v>
      </c>
      <c r="F2113" s="6">
        <v>200</v>
      </c>
      <c r="G2113" s="12" t="s">
        <v>85</v>
      </c>
      <c r="H2113" s="12" t="s">
        <v>1086</v>
      </c>
      <c r="I2113" s="10">
        <v>33000</v>
      </c>
      <c r="J2113" s="11">
        <v>0.3</v>
      </c>
      <c r="K2113" s="13">
        <f t="shared" si="68"/>
        <v>110000</v>
      </c>
      <c r="L2113" s="4" t="s">
        <v>1018</v>
      </c>
      <c r="M2113">
        <f>_xlfn.RANK.EQ(I2113,I$6:I4607,1)</f>
        <v>304</v>
      </c>
      <c r="N2113">
        <f>_xlfn.RANK.EQ(I2113,I$6:I4607,0)</f>
        <v>2187</v>
      </c>
    </row>
    <row r="2114" spans="2:14" ht="14.25" customHeight="1">
      <c r="B2114" s="4" t="s">
        <v>283</v>
      </c>
      <c r="C2114" s="4" t="s">
        <v>1021</v>
      </c>
      <c r="D2114" s="4" t="s">
        <v>1022</v>
      </c>
      <c r="E2114" s="13">
        <f t="shared" si="69"/>
        <v>700</v>
      </c>
      <c r="F2114" s="6">
        <v>375</v>
      </c>
      <c r="G2114" s="12" t="s">
        <v>346</v>
      </c>
      <c r="H2114" s="12" t="s">
        <v>1087</v>
      </c>
      <c r="I2114" s="10">
        <v>65625</v>
      </c>
      <c r="J2114" s="11">
        <v>0.25</v>
      </c>
      <c r="K2114" s="13">
        <f t="shared" si="68"/>
        <v>262500</v>
      </c>
      <c r="L2114" s="4" t="s">
        <v>1018</v>
      </c>
      <c r="M2114">
        <f>_xlfn.RANK.EQ(I2114,I$6:I4608,1)</f>
        <v>907</v>
      </c>
      <c r="N2114">
        <f>_xlfn.RANK.EQ(I2114,I$6:I4608,0)</f>
        <v>1579</v>
      </c>
    </row>
    <row r="2115" spans="2:14" ht="14.25" customHeight="1">
      <c r="B2115" s="4" t="s">
        <v>283</v>
      </c>
      <c r="C2115" s="4" t="s">
        <v>1021</v>
      </c>
      <c r="D2115" s="4" t="s">
        <v>1022</v>
      </c>
      <c r="E2115" s="13">
        <f t="shared" si="69"/>
        <v>500</v>
      </c>
      <c r="F2115" s="6">
        <v>625</v>
      </c>
      <c r="G2115" s="12" t="s">
        <v>348</v>
      </c>
      <c r="H2115" s="12" t="s">
        <v>1087</v>
      </c>
      <c r="I2115" s="10">
        <v>109375</v>
      </c>
      <c r="J2115" s="11">
        <v>0.35</v>
      </c>
      <c r="K2115" s="13">
        <f t="shared" si="68"/>
        <v>312500</v>
      </c>
      <c r="L2115" s="4" t="s">
        <v>1018</v>
      </c>
      <c r="M2115">
        <f>_xlfn.RANK.EQ(I2115,I$6:I4609,1)</f>
        <v>1645</v>
      </c>
      <c r="N2115">
        <f>_xlfn.RANK.EQ(I2115,I$6:I4609,0)</f>
        <v>847</v>
      </c>
    </row>
    <row r="2116" spans="2:14" ht="14.25" customHeight="1">
      <c r="B2116" s="4" t="s">
        <v>283</v>
      </c>
      <c r="C2116" s="4" t="s">
        <v>1021</v>
      </c>
      <c r="D2116" s="4" t="s">
        <v>1022</v>
      </c>
      <c r="E2116" s="13">
        <f t="shared" si="69"/>
        <v>550</v>
      </c>
      <c r="F2116" s="6">
        <v>475</v>
      </c>
      <c r="G2116" s="12" t="s">
        <v>350</v>
      </c>
      <c r="H2116" s="12" t="s">
        <v>1087</v>
      </c>
      <c r="I2116" s="10">
        <v>104500</v>
      </c>
      <c r="J2116" s="11">
        <v>0.4</v>
      </c>
      <c r="K2116" s="13">
        <f t="shared" si="68"/>
        <v>261250</v>
      </c>
      <c r="L2116" s="4" t="s">
        <v>1018</v>
      </c>
      <c r="M2116">
        <f>_xlfn.RANK.EQ(I2116,I$6:I4610,1)</f>
        <v>1589</v>
      </c>
      <c r="N2116">
        <f>_xlfn.RANK.EQ(I2116,I$6:I4610,0)</f>
        <v>904</v>
      </c>
    </row>
    <row r="2117" spans="2:14" ht="14.25" customHeight="1">
      <c r="B2117" s="4" t="s">
        <v>283</v>
      </c>
      <c r="C2117" s="4" t="s">
        <v>1021</v>
      </c>
      <c r="D2117" s="4" t="s">
        <v>1022</v>
      </c>
      <c r="E2117" s="13">
        <f t="shared" si="69"/>
        <v>550.00000000000011</v>
      </c>
      <c r="F2117" s="6">
        <v>475</v>
      </c>
      <c r="G2117" s="12" t="s">
        <v>352</v>
      </c>
      <c r="H2117" s="12" t="s">
        <v>1087</v>
      </c>
      <c r="I2117" s="10">
        <v>91437.5</v>
      </c>
      <c r="J2117" s="11">
        <v>0.35</v>
      </c>
      <c r="K2117" s="13">
        <f t="shared" si="68"/>
        <v>261250.00000000003</v>
      </c>
      <c r="L2117" s="4" t="s">
        <v>1018</v>
      </c>
      <c r="M2117">
        <f>_xlfn.RANK.EQ(I2117,I$6:I4611,1)</f>
        <v>1416</v>
      </c>
      <c r="N2117">
        <f>_xlfn.RANK.EQ(I2117,I$6:I4611,0)</f>
        <v>1068</v>
      </c>
    </row>
    <row r="2118" spans="2:14" ht="14.25" customHeight="1">
      <c r="B2118" s="4" t="s">
        <v>283</v>
      </c>
      <c r="C2118" s="4" t="s">
        <v>1021</v>
      </c>
      <c r="D2118" s="4" t="s">
        <v>1022</v>
      </c>
      <c r="E2118" s="13">
        <f t="shared" si="69"/>
        <v>500</v>
      </c>
      <c r="F2118" s="6">
        <v>350</v>
      </c>
      <c r="G2118" s="12" t="s">
        <v>354</v>
      </c>
      <c r="H2118" s="12" t="s">
        <v>1087</v>
      </c>
      <c r="I2118" s="10">
        <v>61250</v>
      </c>
      <c r="J2118" s="11">
        <v>0.35</v>
      </c>
      <c r="K2118" s="13">
        <f t="shared" si="68"/>
        <v>175000</v>
      </c>
      <c r="L2118" s="4" t="s">
        <v>1018</v>
      </c>
      <c r="M2118">
        <f>_xlfn.RANK.EQ(I2118,I$6:I4612,1)</f>
        <v>826</v>
      </c>
      <c r="N2118">
        <f>_xlfn.RANK.EQ(I2118,I$6:I4612,0)</f>
        <v>1659</v>
      </c>
    </row>
    <row r="2119" spans="2:14" ht="14.25" customHeight="1">
      <c r="B2119" s="4" t="s">
        <v>283</v>
      </c>
      <c r="C2119" s="4" t="s">
        <v>1021</v>
      </c>
      <c r="D2119" s="4" t="s">
        <v>1022</v>
      </c>
      <c r="E2119" s="13">
        <f t="shared" si="69"/>
        <v>550</v>
      </c>
      <c r="F2119" s="6">
        <v>225</v>
      </c>
      <c r="G2119" s="12" t="s">
        <v>356</v>
      </c>
      <c r="H2119" s="12" t="s">
        <v>1087</v>
      </c>
      <c r="I2119" s="10">
        <v>37125</v>
      </c>
      <c r="J2119" s="11">
        <v>0.3</v>
      </c>
      <c r="K2119" s="13">
        <f t="shared" ref="K2119:K2182" si="70">I2119/J2119</f>
        <v>123750</v>
      </c>
      <c r="L2119" s="4" t="s">
        <v>1018</v>
      </c>
      <c r="M2119">
        <f>_xlfn.RANK.EQ(I2119,I$6:I4613,1)</f>
        <v>373</v>
      </c>
      <c r="N2119">
        <f>_xlfn.RANK.EQ(I2119,I$6:I4613,0)</f>
        <v>2122</v>
      </c>
    </row>
    <row r="2120" spans="2:14" ht="14.25" customHeight="1">
      <c r="B2120" s="4" t="s">
        <v>283</v>
      </c>
      <c r="C2120" s="4" t="s">
        <v>1021</v>
      </c>
      <c r="D2120" s="4" t="s">
        <v>1022</v>
      </c>
      <c r="E2120" s="13">
        <f t="shared" ref="E2120:E2183" si="71">K2120/F2120</f>
        <v>700</v>
      </c>
      <c r="F2120" s="6">
        <v>525</v>
      </c>
      <c r="G2120" s="12" t="s">
        <v>358</v>
      </c>
      <c r="H2120" s="12" t="s">
        <v>1087</v>
      </c>
      <c r="I2120" s="10">
        <v>91875</v>
      </c>
      <c r="J2120" s="11">
        <v>0.25</v>
      </c>
      <c r="K2120" s="13">
        <f t="shared" si="70"/>
        <v>367500</v>
      </c>
      <c r="L2120" s="4" t="s">
        <v>1018</v>
      </c>
      <c r="M2120">
        <f>_xlfn.RANK.EQ(I2120,I$6:I4614,1)</f>
        <v>1429</v>
      </c>
      <c r="N2120">
        <f>_xlfn.RANK.EQ(I2120,I$6:I4614,0)</f>
        <v>1060</v>
      </c>
    </row>
    <row r="2121" spans="2:14" ht="14.25" customHeight="1">
      <c r="B2121" s="4" t="s">
        <v>283</v>
      </c>
      <c r="C2121" s="4" t="s">
        <v>1021</v>
      </c>
      <c r="D2121" s="4" t="s">
        <v>1022</v>
      </c>
      <c r="E2121" s="13">
        <f t="shared" si="71"/>
        <v>500</v>
      </c>
      <c r="F2121" s="6">
        <v>675</v>
      </c>
      <c r="G2121" s="12" t="s">
        <v>360</v>
      </c>
      <c r="H2121" s="12" t="s">
        <v>1086</v>
      </c>
      <c r="I2121" s="10">
        <v>118125</v>
      </c>
      <c r="J2121" s="11">
        <v>0.35</v>
      </c>
      <c r="K2121" s="13">
        <f t="shared" si="70"/>
        <v>337500</v>
      </c>
      <c r="L2121" s="4" t="s">
        <v>1018</v>
      </c>
      <c r="M2121">
        <f>_xlfn.RANK.EQ(I2121,I$6:I4615,1)</f>
        <v>1753</v>
      </c>
      <c r="N2121">
        <f>_xlfn.RANK.EQ(I2121,I$6:I4615,0)</f>
        <v>735</v>
      </c>
    </row>
    <row r="2122" spans="2:14" ht="14.25" customHeight="1">
      <c r="B2122" s="4" t="s">
        <v>283</v>
      </c>
      <c r="C2122" s="4" t="s">
        <v>1021</v>
      </c>
      <c r="D2122" s="4" t="s">
        <v>1022</v>
      </c>
      <c r="E2122" s="13">
        <f t="shared" si="71"/>
        <v>550</v>
      </c>
      <c r="F2122" s="6">
        <v>525</v>
      </c>
      <c r="G2122" s="12" t="s">
        <v>362</v>
      </c>
      <c r="H2122" s="12" t="s">
        <v>1087</v>
      </c>
      <c r="I2122" s="10">
        <v>115500</v>
      </c>
      <c r="J2122" s="11">
        <v>0.4</v>
      </c>
      <c r="K2122" s="13">
        <f t="shared" si="70"/>
        <v>288750</v>
      </c>
      <c r="L2122" s="4" t="s">
        <v>1018</v>
      </c>
      <c r="M2122">
        <f>_xlfn.RANK.EQ(I2122,I$6:I4616,1)</f>
        <v>1717</v>
      </c>
      <c r="N2122">
        <f>_xlfn.RANK.EQ(I2122,I$6:I4616,0)</f>
        <v>764</v>
      </c>
    </row>
    <row r="2123" spans="2:14" ht="14.25" customHeight="1">
      <c r="B2123" s="4" t="s">
        <v>283</v>
      </c>
      <c r="C2123" s="4" t="s">
        <v>1021</v>
      </c>
      <c r="D2123" s="4" t="s">
        <v>1022</v>
      </c>
      <c r="E2123" s="13">
        <f t="shared" si="71"/>
        <v>550.00000000000011</v>
      </c>
      <c r="F2123" s="6">
        <v>475</v>
      </c>
      <c r="G2123" s="12" t="s">
        <v>364</v>
      </c>
      <c r="H2123" s="12" t="s">
        <v>1087</v>
      </c>
      <c r="I2123" s="10">
        <v>91437.5</v>
      </c>
      <c r="J2123" s="11">
        <v>0.35</v>
      </c>
      <c r="K2123" s="13">
        <f t="shared" si="70"/>
        <v>261250.00000000003</v>
      </c>
      <c r="L2123" s="4" t="s">
        <v>1018</v>
      </c>
      <c r="M2123">
        <f>_xlfn.RANK.EQ(I2123,I$6:I4617,1)</f>
        <v>1416</v>
      </c>
      <c r="N2123">
        <f>_xlfn.RANK.EQ(I2123,I$6:I4617,0)</f>
        <v>1068</v>
      </c>
    </row>
    <row r="2124" spans="2:14" ht="14.25" customHeight="1">
      <c r="B2124" s="4" t="s">
        <v>283</v>
      </c>
      <c r="C2124" s="4" t="s">
        <v>1021</v>
      </c>
      <c r="D2124" s="4" t="s">
        <v>1022</v>
      </c>
      <c r="E2124" s="13">
        <f t="shared" si="71"/>
        <v>500</v>
      </c>
      <c r="F2124" s="6">
        <v>375</v>
      </c>
      <c r="G2124" s="12" t="s">
        <v>366</v>
      </c>
      <c r="H2124" s="12" t="s">
        <v>1086</v>
      </c>
      <c r="I2124" s="10">
        <v>65625</v>
      </c>
      <c r="J2124" s="11">
        <v>0.35</v>
      </c>
      <c r="K2124" s="13">
        <f t="shared" si="70"/>
        <v>187500</v>
      </c>
      <c r="L2124" s="4" t="s">
        <v>1018</v>
      </c>
      <c r="M2124">
        <f>_xlfn.RANK.EQ(I2124,I$6:I4618,1)</f>
        <v>907</v>
      </c>
      <c r="N2124">
        <f>_xlfn.RANK.EQ(I2124,I$6:I4618,0)</f>
        <v>1579</v>
      </c>
    </row>
    <row r="2125" spans="2:14" ht="14.25" customHeight="1">
      <c r="B2125" s="4" t="s">
        <v>283</v>
      </c>
      <c r="C2125" s="4" t="s">
        <v>1021</v>
      </c>
      <c r="D2125" s="4" t="s">
        <v>1022</v>
      </c>
      <c r="E2125" s="13">
        <f t="shared" si="71"/>
        <v>550</v>
      </c>
      <c r="F2125" s="6">
        <v>425</v>
      </c>
      <c r="G2125" s="12" t="s">
        <v>368</v>
      </c>
      <c r="H2125" s="12" t="s">
        <v>1086</v>
      </c>
      <c r="I2125" s="10">
        <v>70125</v>
      </c>
      <c r="J2125" s="11">
        <v>0.3</v>
      </c>
      <c r="K2125" s="13">
        <f t="shared" si="70"/>
        <v>233750</v>
      </c>
      <c r="L2125" s="4" t="s">
        <v>1018</v>
      </c>
      <c r="M2125">
        <f>_xlfn.RANK.EQ(I2125,I$6:I4619,1)</f>
        <v>1000</v>
      </c>
      <c r="N2125">
        <f>_xlfn.RANK.EQ(I2125,I$6:I4619,0)</f>
        <v>1495</v>
      </c>
    </row>
    <row r="2126" spans="2:14" ht="14.25" customHeight="1">
      <c r="B2126" s="4" t="s">
        <v>283</v>
      </c>
      <c r="C2126" s="4" t="s">
        <v>1021</v>
      </c>
      <c r="D2126" s="4" t="s">
        <v>1022</v>
      </c>
      <c r="E2126" s="13">
        <f t="shared" si="71"/>
        <v>700</v>
      </c>
      <c r="F2126" s="6">
        <v>425</v>
      </c>
      <c r="G2126" s="12" t="s">
        <v>370</v>
      </c>
      <c r="H2126" s="12" t="s">
        <v>1086</v>
      </c>
      <c r="I2126" s="10">
        <v>74375</v>
      </c>
      <c r="J2126" s="11">
        <v>0.25</v>
      </c>
      <c r="K2126" s="13">
        <f t="shared" si="70"/>
        <v>297500</v>
      </c>
      <c r="L2126" s="4" t="s">
        <v>1018</v>
      </c>
      <c r="M2126">
        <f>_xlfn.RANK.EQ(I2126,I$6:I4620,1)</f>
        <v>1072</v>
      </c>
      <c r="N2126">
        <f>_xlfn.RANK.EQ(I2126,I$6:I4620,0)</f>
        <v>1420</v>
      </c>
    </row>
    <row r="2127" spans="2:14" ht="14.25" customHeight="1">
      <c r="B2127" s="4" t="s">
        <v>283</v>
      </c>
      <c r="C2127" s="4" t="s">
        <v>1021</v>
      </c>
      <c r="D2127" s="4" t="s">
        <v>1022</v>
      </c>
      <c r="E2127" s="13">
        <f t="shared" si="71"/>
        <v>550</v>
      </c>
      <c r="F2127" s="6">
        <v>625</v>
      </c>
      <c r="G2127" s="12" t="s">
        <v>372</v>
      </c>
      <c r="H2127" s="12" t="s">
        <v>1087</v>
      </c>
      <c r="I2127" s="10">
        <v>120312.5</v>
      </c>
      <c r="J2127" s="11">
        <v>0.35</v>
      </c>
      <c r="K2127" s="13">
        <f t="shared" si="70"/>
        <v>343750</v>
      </c>
      <c r="L2127" s="4" t="s">
        <v>1018</v>
      </c>
      <c r="M2127">
        <f>_xlfn.RANK.EQ(I2127,I$6:I4621,1)</f>
        <v>1780</v>
      </c>
      <c r="N2127">
        <f>_xlfn.RANK.EQ(I2127,I$6:I4621,0)</f>
        <v>715</v>
      </c>
    </row>
    <row r="2128" spans="2:14" ht="14.25" customHeight="1">
      <c r="B2128" s="4" t="s">
        <v>283</v>
      </c>
      <c r="C2128" s="4" t="s">
        <v>1021</v>
      </c>
      <c r="D2128" s="4" t="s">
        <v>1022</v>
      </c>
      <c r="E2128" s="13">
        <f t="shared" si="71"/>
        <v>600</v>
      </c>
      <c r="F2128" s="6">
        <v>575</v>
      </c>
      <c r="G2128" s="12" t="s">
        <v>374</v>
      </c>
      <c r="H2128" s="12" t="s">
        <v>1087</v>
      </c>
      <c r="I2128" s="10">
        <v>138000</v>
      </c>
      <c r="J2128" s="11">
        <v>0.4</v>
      </c>
      <c r="K2128" s="13">
        <f t="shared" si="70"/>
        <v>345000</v>
      </c>
      <c r="L2128" s="4" t="s">
        <v>1018</v>
      </c>
      <c r="M2128">
        <f>_xlfn.RANK.EQ(I2128,I$6:I4622,1)</f>
        <v>1955</v>
      </c>
      <c r="N2128">
        <f>_xlfn.RANK.EQ(I2128,I$6:I4622,0)</f>
        <v>540</v>
      </c>
    </row>
    <row r="2129" spans="2:14" ht="14.25" customHeight="1">
      <c r="B2129" s="4" t="s">
        <v>283</v>
      </c>
      <c r="C2129" s="4" t="s">
        <v>1021</v>
      </c>
      <c r="D2129" s="4" t="s">
        <v>1022</v>
      </c>
      <c r="E2129" s="13">
        <f t="shared" si="71"/>
        <v>550.00000000000011</v>
      </c>
      <c r="F2129" s="6">
        <v>450</v>
      </c>
      <c r="G2129" s="12" t="s">
        <v>66</v>
      </c>
      <c r="H2129" s="12" t="s">
        <v>1087</v>
      </c>
      <c r="I2129" s="10">
        <v>86625</v>
      </c>
      <c r="J2129" s="11">
        <v>0.35</v>
      </c>
      <c r="K2129" s="13">
        <f t="shared" si="70"/>
        <v>247500.00000000003</v>
      </c>
      <c r="L2129" s="4" t="s">
        <v>1018</v>
      </c>
      <c r="M2129">
        <f>_xlfn.RANK.EQ(I2129,I$6:I4623,1)</f>
        <v>1321</v>
      </c>
      <c r="N2129">
        <f>_xlfn.RANK.EQ(I2129,I$6:I4623,0)</f>
        <v>1156</v>
      </c>
    </row>
    <row r="2130" spans="2:14" ht="14.25" customHeight="1">
      <c r="B2130" s="4" t="s">
        <v>283</v>
      </c>
      <c r="C2130" s="4" t="s">
        <v>1021</v>
      </c>
      <c r="D2130" s="4" t="s">
        <v>1022</v>
      </c>
      <c r="E2130" s="13">
        <f t="shared" si="71"/>
        <v>550</v>
      </c>
      <c r="F2130" s="6">
        <v>400</v>
      </c>
      <c r="G2130" s="12" t="s">
        <v>85</v>
      </c>
      <c r="H2130" s="12" t="s">
        <v>1086</v>
      </c>
      <c r="I2130" s="10">
        <v>77000</v>
      </c>
      <c r="J2130" s="11">
        <v>0.35</v>
      </c>
      <c r="K2130" s="13">
        <f t="shared" si="70"/>
        <v>220000</v>
      </c>
      <c r="L2130" s="4" t="s">
        <v>1018</v>
      </c>
      <c r="M2130">
        <f>_xlfn.RANK.EQ(I2130,I$6:I4624,1)</f>
        <v>1118</v>
      </c>
      <c r="N2130">
        <f>_xlfn.RANK.EQ(I2130,I$6:I4624,0)</f>
        <v>1365</v>
      </c>
    </row>
    <row r="2131" spans="2:14" ht="14.25" customHeight="1">
      <c r="B2131" s="4" t="s">
        <v>283</v>
      </c>
      <c r="C2131" s="4" t="s">
        <v>1021</v>
      </c>
      <c r="D2131" s="4" t="s">
        <v>1022</v>
      </c>
      <c r="E2131" s="13">
        <f t="shared" si="71"/>
        <v>650</v>
      </c>
      <c r="F2131" s="6">
        <v>400</v>
      </c>
      <c r="G2131" s="12" t="s">
        <v>378</v>
      </c>
      <c r="H2131" s="12" t="s">
        <v>1087</v>
      </c>
      <c r="I2131" s="10">
        <v>78000</v>
      </c>
      <c r="J2131" s="11">
        <v>0.3</v>
      </c>
      <c r="K2131" s="13">
        <f t="shared" si="70"/>
        <v>260000</v>
      </c>
      <c r="L2131" s="4" t="s">
        <v>1018</v>
      </c>
      <c r="M2131">
        <f>_xlfn.RANK.EQ(I2131,I$6:I4625,1)</f>
        <v>1140</v>
      </c>
      <c r="N2131">
        <f>_xlfn.RANK.EQ(I2131,I$6:I4625,0)</f>
        <v>1346</v>
      </c>
    </row>
    <row r="2132" spans="2:14" ht="14.25" customHeight="1">
      <c r="B2132" s="4" t="s">
        <v>283</v>
      </c>
      <c r="C2132" s="4" t="s">
        <v>1021</v>
      </c>
      <c r="D2132" s="4" t="s">
        <v>1022</v>
      </c>
      <c r="E2132" s="13">
        <f t="shared" si="71"/>
        <v>700</v>
      </c>
      <c r="F2132" s="6">
        <v>375</v>
      </c>
      <c r="G2132" s="12" t="s">
        <v>380</v>
      </c>
      <c r="H2132" s="12" t="s">
        <v>1087</v>
      </c>
      <c r="I2132" s="10">
        <v>65625</v>
      </c>
      <c r="J2132" s="11">
        <v>0.25</v>
      </c>
      <c r="K2132" s="13">
        <f t="shared" si="70"/>
        <v>262500</v>
      </c>
      <c r="L2132" s="4" t="s">
        <v>1018</v>
      </c>
      <c r="M2132">
        <f>_xlfn.RANK.EQ(I2132,I$6:I4626,1)</f>
        <v>907</v>
      </c>
      <c r="N2132">
        <f>_xlfn.RANK.EQ(I2132,I$6:I4626,0)</f>
        <v>1579</v>
      </c>
    </row>
    <row r="2133" spans="2:14" ht="14.25" customHeight="1">
      <c r="B2133" s="4" t="s">
        <v>283</v>
      </c>
      <c r="C2133" s="4" t="s">
        <v>1021</v>
      </c>
      <c r="D2133" s="4" t="s">
        <v>1022</v>
      </c>
      <c r="E2133" s="13">
        <f t="shared" si="71"/>
        <v>450.00000000000006</v>
      </c>
      <c r="F2133" s="6">
        <v>575</v>
      </c>
      <c r="G2133" s="12" t="s">
        <v>37</v>
      </c>
      <c r="H2133" s="12" t="s">
        <v>1086</v>
      </c>
      <c r="I2133" s="10">
        <v>90562.5</v>
      </c>
      <c r="J2133" s="11">
        <v>0.35</v>
      </c>
      <c r="K2133" s="13">
        <f t="shared" si="70"/>
        <v>258750.00000000003</v>
      </c>
      <c r="L2133" s="4" t="s">
        <v>1018</v>
      </c>
      <c r="M2133">
        <f>_xlfn.RANK.EQ(I2133,I$6:I4627,1)</f>
        <v>1396</v>
      </c>
      <c r="N2133">
        <f>_xlfn.RANK.EQ(I2133,I$6:I4627,0)</f>
        <v>1095</v>
      </c>
    </row>
    <row r="2134" spans="2:14" ht="14.25" customHeight="1">
      <c r="B2134" s="4" t="s">
        <v>283</v>
      </c>
      <c r="C2134" s="4" t="s">
        <v>1021</v>
      </c>
      <c r="D2134" s="4" t="s">
        <v>1022</v>
      </c>
      <c r="E2134" s="13">
        <f t="shared" si="71"/>
        <v>500</v>
      </c>
      <c r="F2134" s="6">
        <v>575</v>
      </c>
      <c r="G2134" s="12" t="s">
        <v>383</v>
      </c>
      <c r="H2134" s="12" t="s">
        <v>1086</v>
      </c>
      <c r="I2134" s="10">
        <v>115000</v>
      </c>
      <c r="J2134" s="11">
        <v>0.4</v>
      </c>
      <c r="K2134" s="13">
        <f t="shared" si="70"/>
        <v>287500</v>
      </c>
      <c r="L2134" s="4" t="s">
        <v>1018</v>
      </c>
      <c r="M2134">
        <f>_xlfn.RANK.EQ(I2134,I$6:I4628,1)</f>
        <v>1711</v>
      </c>
      <c r="N2134">
        <f>_xlfn.RANK.EQ(I2134,I$6:I4628,0)</f>
        <v>780</v>
      </c>
    </row>
    <row r="2135" spans="2:14" ht="14.25" customHeight="1">
      <c r="B2135" s="4" t="s">
        <v>283</v>
      </c>
      <c r="C2135" s="4" t="s">
        <v>1021</v>
      </c>
      <c r="D2135" s="4" t="s">
        <v>1022</v>
      </c>
      <c r="E2135" s="13">
        <f t="shared" si="71"/>
        <v>450</v>
      </c>
      <c r="F2135" s="6">
        <v>425</v>
      </c>
      <c r="G2135" s="12" t="s">
        <v>385</v>
      </c>
      <c r="H2135" s="12" t="s">
        <v>1086</v>
      </c>
      <c r="I2135" s="10">
        <v>66937.5</v>
      </c>
      <c r="J2135" s="11">
        <v>0.35</v>
      </c>
      <c r="K2135" s="13">
        <f t="shared" si="70"/>
        <v>191250</v>
      </c>
      <c r="L2135" s="4" t="s">
        <v>1018</v>
      </c>
      <c r="M2135">
        <f>_xlfn.RANK.EQ(I2135,I$6:I4629,1)</f>
        <v>934</v>
      </c>
      <c r="N2135">
        <f>_xlfn.RANK.EQ(I2135,I$6:I4629,0)</f>
        <v>1557</v>
      </c>
    </row>
    <row r="2136" spans="2:14" ht="14.25" customHeight="1">
      <c r="B2136" s="4" t="s">
        <v>283</v>
      </c>
      <c r="C2136" s="4" t="s">
        <v>1021</v>
      </c>
      <c r="D2136" s="4" t="s">
        <v>1022</v>
      </c>
      <c r="E2136" s="13">
        <f t="shared" si="71"/>
        <v>450</v>
      </c>
      <c r="F2136" s="6">
        <v>375</v>
      </c>
      <c r="G2136" s="12" t="s">
        <v>387</v>
      </c>
      <c r="H2136" s="12" t="s">
        <v>1087</v>
      </c>
      <c r="I2136" s="10">
        <v>59062.5</v>
      </c>
      <c r="J2136" s="11">
        <v>0.35</v>
      </c>
      <c r="K2136" s="13">
        <f t="shared" si="70"/>
        <v>168750</v>
      </c>
      <c r="L2136" s="4" t="s">
        <v>1018</v>
      </c>
      <c r="M2136">
        <f>_xlfn.RANK.EQ(I2136,I$6:I4630,1)</f>
        <v>787</v>
      </c>
      <c r="N2136">
        <f>_xlfn.RANK.EQ(I2136,I$6:I4630,0)</f>
        <v>1705</v>
      </c>
    </row>
    <row r="2137" spans="2:14" ht="14.25" customHeight="1">
      <c r="B2137" s="4" t="s">
        <v>283</v>
      </c>
      <c r="C2137" s="4" t="s">
        <v>1021</v>
      </c>
      <c r="D2137" s="4" t="s">
        <v>1022</v>
      </c>
      <c r="E2137" s="13">
        <f t="shared" si="71"/>
        <v>550</v>
      </c>
      <c r="F2137" s="6">
        <v>375</v>
      </c>
      <c r="G2137" s="12" t="s">
        <v>389</v>
      </c>
      <c r="H2137" s="12" t="s">
        <v>1087</v>
      </c>
      <c r="I2137" s="10">
        <v>61875</v>
      </c>
      <c r="J2137" s="11">
        <v>0.3</v>
      </c>
      <c r="K2137" s="13">
        <f t="shared" si="70"/>
        <v>206250</v>
      </c>
      <c r="L2137" s="4" t="s">
        <v>1018</v>
      </c>
      <c r="M2137">
        <f>_xlfn.RANK.EQ(I2137,I$6:I4631,1)</f>
        <v>839</v>
      </c>
      <c r="N2137">
        <f>_xlfn.RANK.EQ(I2137,I$6:I4631,0)</f>
        <v>1650</v>
      </c>
    </row>
    <row r="2138" spans="2:14" ht="14.25" customHeight="1">
      <c r="B2138" s="4" t="s">
        <v>283</v>
      </c>
      <c r="C2138" s="4" t="s">
        <v>1021</v>
      </c>
      <c r="D2138" s="4" t="s">
        <v>1022</v>
      </c>
      <c r="E2138" s="13">
        <f t="shared" si="71"/>
        <v>600</v>
      </c>
      <c r="F2138" s="6">
        <v>425</v>
      </c>
      <c r="G2138" s="12" t="s">
        <v>99</v>
      </c>
      <c r="H2138" s="12" t="s">
        <v>1087</v>
      </c>
      <c r="I2138" s="10">
        <v>63750</v>
      </c>
      <c r="J2138" s="11">
        <v>0.25</v>
      </c>
      <c r="K2138" s="13">
        <f t="shared" si="70"/>
        <v>255000</v>
      </c>
      <c r="L2138" s="4" t="s">
        <v>1018</v>
      </c>
      <c r="M2138">
        <f>_xlfn.RANK.EQ(I2138,I$6:I4632,1)</f>
        <v>883</v>
      </c>
      <c r="N2138">
        <f>_xlfn.RANK.EQ(I2138,I$6:I4632,0)</f>
        <v>1607</v>
      </c>
    </row>
    <row r="2139" spans="2:14" ht="14.25" customHeight="1">
      <c r="B2139" s="4" t="s">
        <v>283</v>
      </c>
      <c r="C2139" s="4" t="s">
        <v>1021</v>
      </c>
      <c r="D2139" s="4" t="s">
        <v>1022</v>
      </c>
      <c r="E2139" s="13">
        <f t="shared" si="71"/>
        <v>450</v>
      </c>
      <c r="F2139" s="6">
        <v>500</v>
      </c>
      <c r="G2139" s="12" t="s">
        <v>392</v>
      </c>
      <c r="H2139" s="12" t="s">
        <v>1087</v>
      </c>
      <c r="I2139" s="10">
        <v>78750</v>
      </c>
      <c r="J2139" s="11">
        <v>0.35</v>
      </c>
      <c r="K2139" s="13">
        <f t="shared" si="70"/>
        <v>225000</v>
      </c>
      <c r="L2139" s="4" t="s">
        <v>1018</v>
      </c>
      <c r="M2139">
        <f>_xlfn.RANK.EQ(I2139,I$6:I4633,1)</f>
        <v>1154</v>
      </c>
      <c r="N2139">
        <f>_xlfn.RANK.EQ(I2139,I$6:I4633,0)</f>
        <v>1315</v>
      </c>
    </row>
    <row r="2140" spans="2:14" ht="14.25" customHeight="1">
      <c r="B2140" s="4" t="s">
        <v>283</v>
      </c>
      <c r="C2140" s="4" t="s">
        <v>1021</v>
      </c>
      <c r="D2140" s="4" t="s">
        <v>1022</v>
      </c>
      <c r="E2140" s="13">
        <f t="shared" si="71"/>
        <v>500</v>
      </c>
      <c r="F2140" s="6">
        <v>500</v>
      </c>
      <c r="G2140" s="12" t="s">
        <v>394</v>
      </c>
      <c r="H2140" s="12" t="s">
        <v>1087</v>
      </c>
      <c r="I2140" s="10">
        <v>100000</v>
      </c>
      <c r="J2140" s="11">
        <v>0.4</v>
      </c>
      <c r="K2140" s="13">
        <f t="shared" si="70"/>
        <v>250000</v>
      </c>
      <c r="L2140" s="4" t="s">
        <v>1018</v>
      </c>
      <c r="M2140">
        <f>_xlfn.RANK.EQ(I2140,I$6:I4634,1)</f>
        <v>1530</v>
      </c>
      <c r="N2140">
        <f>_xlfn.RANK.EQ(I2140,I$6:I4634,0)</f>
        <v>949</v>
      </c>
    </row>
    <row r="2141" spans="2:14" ht="14.25" customHeight="1">
      <c r="B2141" s="4" t="s">
        <v>283</v>
      </c>
      <c r="C2141" s="4" t="s">
        <v>1021</v>
      </c>
      <c r="D2141" s="4" t="s">
        <v>1022</v>
      </c>
      <c r="E2141" s="13">
        <f t="shared" si="71"/>
        <v>450</v>
      </c>
      <c r="F2141" s="6">
        <v>325</v>
      </c>
      <c r="G2141" s="12" t="s">
        <v>396</v>
      </c>
      <c r="H2141" s="12" t="s">
        <v>1087</v>
      </c>
      <c r="I2141" s="10">
        <v>51187.5</v>
      </c>
      <c r="J2141" s="11">
        <v>0.35</v>
      </c>
      <c r="K2141" s="13">
        <f t="shared" si="70"/>
        <v>146250</v>
      </c>
      <c r="L2141" s="4" t="s">
        <v>1018</v>
      </c>
      <c r="M2141">
        <f>_xlfn.RANK.EQ(I2141,I$6:I4635,1)</f>
        <v>623</v>
      </c>
      <c r="N2141">
        <f>_xlfn.RANK.EQ(I2141,I$6:I4635,0)</f>
        <v>1868</v>
      </c>
    </row>
    <row r="2142" spans="2:14" ht="14.25" customHeight="1">
      <c r="B2142" s="4" t="s">
        <v>283</v>
      </c>
      <c r="C2142" s="4" t="s">
        <v>1021</v>
      </c>
      <c r="D2142" s="4" t="s">
        <v>1022</v>
      </c>
      <c r="E2142" s="13">
        <f t="shared" si="71"/>
        <v>450</v>
      </c>
      <c r="F2142" s="6">
        <v>300</v>
      </c>
      <c r="G2142" s="12" t="s">
        <v>398</v>
      </c>
      <c r="H2142" s="12" t="s">
        <v>1086</v>
      </c>
      <c r="I2142" s="10">
        <v>47250</v>
      </c>
      <c r="J2142" s="11">
        <v>0.35</v>
      </c>
      <c r="K2142" s="13">
        <f t="shared" si="70"/>
        <v>135000</v>
      </c>
      <c r="L2142" s="4" t="s">
        <v>1018</v>
      </c>
      <c r="M2142">
        <f>_xlfn.RANK.EQ(I2142,I$6:I4636,1)</f>
        <v>538</v>
      </c>
      <c r="N2142">
        <f>_xlfn.RANK.EQ(I2142,I$6:I4636,0)</f>
        <v>1947</v>
      </c>
    </row>
    <row r="2143" spans="2:14" ht="14.25" customHeight="1">
      <c r="B2143" s="4" t="s">
        <v>283</v>
      </c>
      <c r="C2143" s="4" t="s">
        <v>1021</v>
      </c>
      <c r="D2143" s="4" t="s">
        <v>1022</v>
      </c>
      <c r="E2143" s="13">
        <f t="shared" si="71"/>
        <v>550</v>
      </c>
      <c r="F2143" s="6">
        <v>275</v>
      </c>
      <c r="G2143" s="12" t="s">
        <v>400</v>
      </c>
      <c r="H2143" s="12" t="s">
        <v>1088</v>
      </c>
      <c r="I2143" s="10">
        <v>45375</v>
      </c>
      <c r="J2143" s="11">
        <v>0.3</v>
      </c>
      <c r="K2143" s="13">
        <f t="shared" si="70"/>
        <v>151250</v>
      </c>
      <c r="L2143" s="4" t="s">
        <v>1018</v>
      </c>
      <c r="M2143">
        <f>_xlfn.RANK.EQ(I2143,I$6:I4637,1)</f>
        <v>522</v>
      </c>
      <c r="N2143">
        <f>_xlfn.RANK.EQ(I2143,I$6:I4637,0)</f>
        <v>1973</v>
      </c>
    </row>
    <row r="2144" spans="2:14" ht="14.25" customHeight="1">
      <c r="B2144" s="4" t="s">
        <v>283</v>
      </c>
      <c r="C2144" s="4" t="s">
        <v>1021</v>
      </c>
      <c r="D2144" s="4" t="s">
        <v>1022</v>
      </c>
      <c r="E2144" s="13">
        <f t="shared" si="71"/>
        <v>600</v>
      </c>
      <c r="F2144" s="6">
        <v>325</v>
      </c>
      <c r="G2144" s="12" t="s">
        <v>35</v>
      </c>
      <c r="H2144" s="12" t="s">
        <v>1087</v>
      </c>
      <c r="I2144" s="10">
        <v>48750</v>
      </c>
      <c r="J2144" s="11">
        <v>0.25</v>
      </c>
      <c r="K2144" s="13">
        <f t="shared" si="70"/>
        <v>195000</v>
      </c>
      <c r="L2144" s="4" t="s">
        <v>1018</v>
      </c>
      <c r="M2144">
        <f>_xlfn.RANK.EQ(I2144,I$6:I4638,1)</f>
        <v>568</v>
      </c>
      <c r="N2144">
        <f>_xlfn.RANK.EQ(I2144,I$6:I4638,0)</f>
        <v>1925</v>
      </c>
    </row>
    <row r="2145" spans="2:14" ht="14.25" customHeight="1">
      <c r="B2145" s="4" t="s">
        <v>283</v>
      </c>
      <c r="C2145" s="4" t="s">
        <v>1021</v>
      </c>
      <c r="D2145" s="4" t="s">
        <v>1022</v>
      </c>
      <c r="E2145" s="13">
        <f t="shared" si="71"/>
        <v>450</v>
      </c>
      <c r="F2145" s="6">
        <v>500</v>
      </c>
      <c r="G2145" s="12" t="s">
        <v>403</v>
      </c>
      <c r="H2145" s="12" t="s">
        <v>1087</v>
      </c>
      <c r="I2145" s="10">
        <v>78750</v>
      </c>
      <c r="J2145" s="11">
        <v>0.35</v>
      </c>
      <c r="K2145" s="13">
        <f t="shared" si="70"/>
        <v>225000</v>
      </c>
      <c r="L2145" s="4" t="s">
        <v>1018</v>
      </c>
      <c r="M2145">
        <f>_xlfn.RANK.EQ(I2145,I$6:I4639,1)</f>
        <v>1154</v>
      </c>
      <c r="N2145">
        <f>_xlfn.RANK.EQ(I2145,I$6:I4639,0)</f>
        <v>1315</v>
      </c>
    </row>
    <row r="2146" spans="2:14" ht="14.25" customHeight="1">
      <c r="B2146" s="4" t="s">
        <v>283</v>
      </c>
      <c r="C2146" s="4" t="s">
        <v>1021</v>
      </c>
      <c r="D2146" s="4" t="s">
        <v>1022</v>
      </c>
      <c r="E2146" s="13">
        <f t="shared" si="71"/>
        <v>500</v>
      </c>
      <c r="F2146" s="6">
        <v>525</v>
      </c>
      <c r="G2146" s="12" t="s">
        <v>279</v>
      </c>
      <c r="H2146" s="12" t="s">
        <v>1087</v>
      </c>
      <c r="I2146" s="10">
        <v>105000</v>
      </c>
      <c r="J2146" s="11">
        <v>0.4</v>
      </c>
      <c r="K2146" s="13">
        <f t="shared" si="70"/>
        <v>262500</v>
      </c>
      <c r="L2146" s="4" t="s">
        <v>1018</v>
      </c>
      <c r="M2146">
        <f>_xlfn.RANK.EQ(I2146,I$6:I4640,1)</f>
        <v>1596</v>
      </c>
      <c r="N2146">
        <f>_xlfn.RANK.EQ(I2146,I$6:I4640,0)</f>
        <v>879</v>
      </c>
    </row>
    <row r="2147" spans="2:14" ht="14.25" customHeight="1">
      <c r="B2147" s="4" t="s">
        <v>283</v>
      </c>
      <c r="C2147" s="4" t="s">
        <v>1021</v>
      </c>
      <c r="D2147" s="4" t="s">
        <v>1022</v>
      </c>
      <c r="E2147" s="13">
        <f t="shared" si="71"/>
        <v>450</v>
      </c>
      <c r="F2147" s="6">
        <v>375</v>
      </c>
      <c r="G2147" s="12" t="s">
        <v>406</v>
      </c>
      <c r="H2147" s="12" t="s">
        <v>1086</v>
      </c>
      <c r="I2147" s="10">
        <v>59062.5</v>
      </c>
      <c r="J2147" s="11">
        <v>0.35</v>
      </c>
      <c r="K2147" s="13">
        <f t="shared" si="70"/>
        <v>168750</v>
      </c>
      <c r="L2147" s="4" t="s">
        <v>1018</v>
      </c>
      <c r="M2147">
        <f>_xlfn.RANK.EQ(I2147,I$6:I4641,1)</f>
        <v>787</v>
      </c>
      <c r="N2147">
        <f>_xlfn.RANK.EQ(I2147,I$6:I4641,0)</f>
        <v>1705</v>
      </c>
    </row>
    <row r="2148" spans="2:14" ht="14.25" customHeight="1">
      <c r="B2148" s="4" t="s">
        <v>283</v>
      </c>
      <c r="C2148" s="4" t="s">
        <v>1021</v>
      </c>
      <c r="D2148" s="4" t="s">
        <v>1022</v>
      </c>
      <c r="E2148" s="13">
        <f t="shared" si="71"/>
        <v>450</v>
      </c>
      <c r="F2148" s="6">
        <v>350</v>
      </c>
      <c r="G2148" s="12" t="s">
        <v>297</v>
      </c>
      <c r="H2148" s="12" t="s">
        <v>1086</v>
      </c>
      <c r="I2148" s="10">
        <v>55125</v>
      </c>
      <c r="J2148" s="11">
        <v>0.35</v>
      </c>
      <c r="K2148" s="13">
        <f t="shared" si="70"/>
        <v>157500</v>
      </c>
      <c r="L2148" s="4" t="s">
        <v>1018</v>
      </c>
      <c r="M2148">
        <f>_xlfn.RANK.EQ(I2148,I$6:I4642,1)</f>
        <v>696</v>
      </c>
      <c r="N2148">
        <f>_xlfn.RANK.EQ(I2148,I$6:I4642,0)</f>
        <v>1789</v>
      </c>
    </row>
    <row r="2149" spans="2:14" ht="14.25" customHeight="1">
      <c r="B2149" s="4" t="s">
        <v>283</v>
      </c>
      <c r="C2149" s="4" t="s">
        <v>1021</v>
      </c>
      <c r="D2149" s="4" t="s">
        <v>1022</v>
      </c>
      <c r="E2149" s="13">
        <f t="shared" si="71"/>
        <v>550</v>
      </c>
      <c r="F2149" s="6">
        <v>300</v>
      </c>
      <c r="G2149" s="12" t="s">
        <v>409</v>
      </c>
      <c r="H2149" s="12" t="s">
        <v>1086</v>
      </c>
      <c r="I2149" s="10">
        <v>49500</v>
      </c>
      <c r="J2149" s="11">
        <v>0.3</v>
      </c>
      <c r="K2149" s="13">
        <f t="shared" si="70"/>
        <v>165000</v>
      </c>
      <c r="L2149" s="4" t="s">
        <v>1018</v>
      </c>
      <c r="M2149">
        <f>_xlfn.RANK.EQ(I2149,I$6:I4643,1)</f>
        <v>595</v>
      </c>
      <c r="N2149">
        <f>_xlfn.RANK.EQ(I2149,I$6:I4643,0)</f>
        <v>1895</v>
      </c>
    </row>
    <row r="2150" spans="2:14" ht="14.25" customHeight="1">
      <c r="B2150" s="4" t="s">
        <v>283</v>
      </c>
      <c r="C2150" s="4" t="s">
        <v>1021</v>
      </c>
      <c r="D2150" s="4" t="s">
        <v>1022</v>
      </c>
      <c r="E2150" s="13">
        <f t="shared" si="71"/>
        <v>600</v>
      </c>
      <c r="F2150" s="6">
        <v>425</v>
      </c>
      <c r="G2150" s="12" t="s">
        <v>411</v>
      </c>
      <c r="H2150" s="12" t="s">
        <v>1087</v>
      </c>
      <c r="I2150" s="10">
        <v>63750</v>
      </c>
      <c r="J2150" s="11">
        <v>0.25</v>
      </c>
      <c r="K2150" s="13">
        <f t="shared" si="70"/>
        <v>255000</v>
      </c>
      <c r="L2150" s="4" t="s">
        <v>1018</v>
      </c>
      <c r="M2150">
        <f>_xlfn.RANK.EQ(I2150,I$6:I4644,1)</f>
        <v>883</v>
      </c>
      <c r="N2150">
        <f>_xlfn.RANK.EQ(I2150,I$6:I4644,0)</f>
        <v>1607</v>
      </c>
    </row>
    <row r="2151" spans="2:14" ht="14.25" customHeight="1">
      <c r="B2151" s="4" t="s">
        <v>283</v>
      </c>
      <c r="C2151" s="4" t="s">
        <v>1021</v>
      </c>
      <c r="D2151" s="4" t="s">
        <v>1022</v>
      </c>
      <c r="E2151" s="13">
        <f t="shared" si="71"/>
        <v>450</v>
      </c>
      <c r="F2151" s="6">
        <v>625</v>
      </c>
      <c r="G2151" s="12" t="s">
        <v>414</v>
      </c>
      <c r="H2151" s="12" t="s">
        <v>1086</v>
      </c>
      <c r="I2151" s="10">
        <v>98437.5</v>
      </c>
      <c r="J2151" s="11">
        <v>0.35</v>
      </c>
      <c r="K2151" s="13">
        <f t="shared" si="70"/>
        <v>281250</v>
      </c>
      <c r="L2151" s="4" t="s">
        <v>1018</v>
      </c>
      <c r="M2151">
        <f>_xlfn.RANK.EQ(I2151,I$6:I4645,1)</f>
        <v>1509</v>
      </c>
      <c r="N2151">
        <f>_xlfn.RANK.EQ(I2151,I$6:I4645,0)</f>
        <v>982</v>
      </c>
    </row>
    <row r="2152" spans="2:14" ht="14.25" customHeight="1">
      <c r="B2152" s="4" t="s">
        <v>283</v>
      </c>
      <c r="C2152" s="4" t="s">
        <v>1021</v>
      </c>
      <c r="D2152" s="4" t="s">
        <v>1022</v>
      </c>
      <c r="E2152" s="13">
        <f t="shared" si="71"/>
        <v>500</v>
      </c>
      <c r="F2152" s="6">
        <v>625</v>
      </c>
      <c r="G2152" s="12" t="s">
        <v>101</v>
      </c>
      <c r="H2152" s="12" t="s">
        <v>1086</v>
      </c>
      <c r="I2152" s="10">
        <v>125000</v>
      </c>
      <c r="J2152" s="11">
        <v>0.4</v>
      </c>
      <c r="K2152" s="13">
        <f t="shared" si="70"/>
        <v>312500</v>
      </c>
      <c r="L2152" s="4" t="s">
        <v>1018</v>
      </c>
      <c r="M2152">
        <f>_xlfn.RANK.EQ(I2152,I$6:I4646,1)</f>
        <v>1816</v>
      </c>
      <c r="N2152">
        <f>_xlfn.RANK.EQ(I2152,I$6:I4646,0)</f>
        <v>675</v>
      </c>
    </row>
    <row r="2153" spans="2:14" ht="14.25" customHeight="1">
      <c r="B2153" s="4" t="s">
        <v>283</v>
      </c>
      <c r="C2153" s="4" t="s">
        <v>1021</v>
      </c>
      <c r="D2153" s="4" t="s">
        <v>1022</v>
      </c>
      <c r="E2153" s="13">
        <f t="shared" si="71"/>
        <v>450</v>
      </c>
      <c r="F2153" s="6">
        <v>425</v>
      </c>
      <c r="G2153" s="12" t="s">
        <v>417</v>
      </c>
      <c r="H2153" s="12" t="s">
        <v>1086</v>
      </c>
      <c r="I2153" s="10">
        <v>66937.5</v>
      </c>
      <c r="J2153" s="11">
        <v>0.35</v>
      </c>
      <c r="K2153" s="13">
        <f t="shared" si="70"/>
        <v>191250</v>
      </c>
      <c r="L2153" s="4" t="s">
        <v>1018</v>
      </c>
      <c r="M2153">
        <f>_xlfn.RANK.EQ(I2153,I$6:I4647,1)</f>
        <v>934</v>
      </c>
      <c r="N2153">
        <f>_xlfn.RANK.EQ(I2153,I$6:I4647,0)</f>
        <v>1557</v>
      </c>
    </row>
    <row r="2154" spans="2:14" ht="14.25" customHeight="1">
      <c r="B2154" s="4" t="s">
        <v>283</v>
      </c>
      <c r="C2154" s="4" t="s">
        <v>1021</v>
      </c>
      <c r="D2154" s="4" t="s">
        <v>1022</v>
      </c>
      <c r="E2154" s="13">
        <f t="shared" si="71"/>
        <v>450</v>
      </c>
      <c r="F2154" s="6">
        <v>425</v>
      </c>
      <c r="G2154" s="12" t="s">
        <v>37</v>
      </c>
      <c r="H2154" s="12" t="s">
        <v>1086</v>
      </c>
      <c r="I2154" s="10">
        <v>66937.5</v>
      </c>
      <c r="J2154" s="11">
        <v>0.35</v>
      </c>
      <c r="K2154" s="13">
        <f t="shared" si="70"/>
        <v>191250</v>
      </c>
      <c r="L2154" s="4" t="s">
        <v>1018</v>
      </c>
      <c r="M2154">
        <f>_xlfn.RANK.EQ(I2154,I$6:I4648,1)</f>
        <v>934</v>
      </c>
      <c r="N2154">
        <f>_xlfn.RANK.EQ(I2154,I$6:I4648,0)</f>
        <v>1557</v>
      </c>
    </row>
    <row r="2155" spans="2:14" ht="14.25" customHeight="1">
      <c r="B2155" s="4" t="s">
        <v>283</v>
      </c>
      <c r="C2155" s="4" t="s">
        <v>1021</v>
      </c>
      <c r="D2155" s="4" t="s">
        <v>1022</v>
      </c>
      <c r="E2155" s="13">
        <f t="shared" si="71"/>
        <v>550</v>
      </c>
      <c r="F2155" s="6">
        <v>350</v>
      </c>
      <c r="G2155" s="12" t="s">
        <v>99</v>
      </c>
      <c r="H2155" s="12" t="s">
        <v>1087</v>
      </c>
      <c r="I2155" s="10">
        <v>57750</v>
      </c>
      <c r="J2155" s="11">
        <v>0.3</v>
      </c>
      <c r="K2155" s="13">
        <f t="shared" si="70"/>
        <v>192500</v>
      </c>
      <c r="L2155" s="4" t="s">
        <v>1018</v>
      </c>
      <c r="M2155">
        <f>_xlfn.RANK.EQ(I2155,I$6:I4649,1)</f>
        <v>754</v>
      </c>
      <c r="N2155">
        <f>_xlfn.RANK.EQ(I2155,I$6:I4649,0)</f>
        <v>1729</v>
      </c>
    </row>
    <row r="2156" spans="2:14" ht="14.25" customHeight="1">
      <c r="B2156" s="4" t="s">
        <v>283</v>
      </c>
      <c r="C2156" s="4" t="s">
        <v>1021</v>
      </c>
      <c r="D2156" s="4" t="s">
        <v>1022</v>
      </c>
      <c r="E2156" s="13">
        <f t="shared" si="71"/>
        <v>600</v>
      </c>
      <c r="F2156" s="6">
        <v>450</v>
      </c>
      <c r="G2156" s="12" t="s">
        <v>421</v>
      </c>
      <c r="H2156" s="12" t="s">
        <v>1086</v>
      </c>
      <c r="I2156" s="10">
        <v>67500</v>
      </c>
      <c r="J2156" s="11">
        <v>0.25</v>
      </c>
      <c r="K2156" s="13">
        <f t="shared" si="70"/>
        <v>270000</v>
      </c>
      <c r="L2156" s="4" t="s">
        <v>1018</v>
      </c>
      <c r="M2156">
        <f>_xlfn.RANK.EQ(I2156,I$6:I4650,1)</f>
        <v>950</v>
      </c>
      <c r="N2156">
        <f>_xlfn.RANK.EQ(I2156,I$6:I4650,0)</f>
        <v>1535</v>
      </c>
    </row>
    <row r="2157" spans="2:14" ht="14.25" customHeight="1">
      <c r="B2157" s="4" t="s">
        <v>283</v>
      </c>
      <c r="C2157" s="4" t="s">
        <v>1021</v>
      </c>
      <c r="D2157" s="4" t="s">
        <v>1022</v>
      </c>
      <c r="E2157" s="13">
        <f t="shared" si="71"/>
        <v>350</v>
      </c>
      <c r="F2157" s="6">
        <v>475</v>
      </c>
      <c r="G2157" s="12" t="s">
        <v>423</v>
      </c>
      <c r="H2157" s="12" t="s">
        <v>1087</v>
      </c>
      <c r="I2157" s="10">
        <v>58187.5</v>
      </c>
      <c r="J2157" s="11">
        <v>0.35</v>
      </c>
      <c r="K2157" s="13">
        <f t="shared" si="70"/>
        <v>166250</v>
      </c>
      <c r="L2157" s="4" t="s">
        <v>1018</v>
      </c>
      <c r="M2157">
        <f>_xlfn.RANK.EQ(I2157,I$6:I4651,1)</f>
        <v>770</v>
      </c>
      <c r="N2157">
        <f>_xlfn.RANK.EQ(I2157,I$6:I4651,0)</f>
        <v>1724</v>
      </c>
    </row>
    <row r="2158" spans="2:14" ht="14.25" customHeight="1">
      <c r="B2158" s="4" t="s">
        <v>283</v>
      </c>
      <c r="C2158" s="4" t="s">
        <v>1021</v>
      </c>
      <c r="D2158" s="4" t="s">
        <v>1022</v>
      </c>
      <c r="E2158" s="13">
        <f t="shared" si="71"/>
        <v>450</v>
      </c>
      <c r="F2158" s="6">
        <v>475</v>
      </c>
      <c r="G2158" s="12" t="s">
        <v>425</v>
      </c>
      <c r="H2158" s="12" t="s">
        <v>1087</v>
      </c>
      <c r="I2158" s="10">
        <v>85500</v>
      </c>
      <c r="J2158" s="11">
        <v>0.4</v>
      </c>
      <c r="K2158" s="13">
        <f t="shared" si="70"/>
        <v>213750</v>
      </c>
      <c r="L2158" s="4" t="s">
        <v>1018</v>
      </c>
      <c r="M2158">
        <f>_xlfn.RANK.EQ(I2158,I$6:I4652,1)</f>
        <v>1299</v>
      </c>
      <c r="N2158">
        <f>_xlfn.RANK.EQ(I2158,I$6:I4652,0)</f>
        <v>1192</v>
      </c>
    </row>
    <row r="2159" spans="2:14" ht="14.25" customHeight="1">
      <c r="B2159" s="4" t="s">
        <v>283</v>
      </c>
      <c r="C2159" s="4" t="s">
        <v>1021</v>
      </c>
      <c r="D2159" s="4" t="s">
        <v>1022</v>
      </c>
      <c r="E2159" s="13">
        <f t="shared" si="71"/>
        <v>450</v>
      </c>
      <c r="F2159" s="6">
        <v>475</v>
      </c>
      <c r="G2159" s="12" t="s">
        <v>427</v>
      </c>
      <c r="H2159" s="12" t="s">
        <v>1086</v>
      </c>
      <c r="I2159" s="10">
        <v>74812.5</v>
      </c>
      <c r="J2159" s="11">
        <v>0.35</v>
      </c>
      <c r="K2159" s="13">
        <f t="shared" si="70"/>
        <v>213750</v>
      </c>
      <c r="L2159" s="4" t="s">
        <v>1018</v>
      </c>
      <c r="M2159">
        <f>_xlfn.RANK.EQ(I2159,I$6:I4653,1)</f>
        <v>1078</v>
      </c>
      <c r="N2159">
        <f>_xlfn.RANK.EQ(I2159,I$6:I4653,0)</f>
        <v>1411</v>
      </c>
    </row>
    <row r="2160" spans="2:14" ht="14.25" customHeight="1">
      <c r="B2160" s="4" t="s">
        <v>283</v>
      </c>
      <c r="C2160" s="4" t="s">
        <v>1021</v>
      </c>
      <c r="D2160" s="4" t="s">
        <v>1022</v>
      </c>
      <c r="E2160" s="13">
        <f t="shared" si="71"/>
        <v>450</v>
      </c>
      <c r="F2160" s="6">
        <v>325</v>
      </c>
      <c r="G2160" s="12" t="s">
        <v>429</v>
      </c>
      <c r="H2160" s="12" t="s">
        <v>1087</v>
      </c>
      <c r="I2160" s="10">
        <v>51187.5</v>
      </c>
      <c r="J2160" s="11">
        <v>0.35</v>
      </c>
      <c r="K2160" s="13">
        <f t="shared" si="70"/>
        <v>146250</v>
      </c>
      <c r="L2160" s="4" t="s">
        <v>1018</v>
      </c>
      <c r="M2160">
        <f>_xlfn.RANK.EQ(I2160,I$6:I4654,1)</f>
        <v>623</v>
      </c>
      <c r="N2160">
        <f>_xlfn.RANK.EQ(I2160,I$6:I4654,0)</f>
        <v>1868</v>
      </c>
    </row>
    <row r="2161" spans="2:14" ht="14.25" customHeight="1">
      <c r="B2161" s="4" t="s">
        <v>283</v>
      </c>
      <c r="C2161" s="4" t="s">
        <v>1021</v>
      </c>
      <c r="D2161" s="4" t="s">
        <v>1022</v>
      </c>
      <c r="E2161" s="13">
        <f t="shared" si="71"/>
        <v>500</v>
      </c>
      <c r="F2161" s="6">
        <v>275</v>
      </c>
      <c r="G2161" s="12" t="s">
        <v>431</v>
      </c>
      <c r="H2161" s="12" t="s">
        <v>1087</v>
      </c>
      <c r="I2161" s="10">
        <v>41250</v>
      </c>
      <c r="J2161" s="11">
        <v>0.3</v>
      </c>
      <c r="K2161" s="13">
        <f t="shared" si="70"/>
        <v>137500</v>
      </c>
      <c r="L2161" s="4" t="s">
        <v>1018</v>
      </c>
      <c r="M2161">
        <f>_xlfn.RANK.EQ(I2161,I$6:I4655,1)</f>
        <v>428</v>
      </c>
      <c r="N2161">
        <f>_xlfn.RANK.EQ(I2161,I$6:I4655,0)</f>
        <v>2058</v>
      </c>
    </row>
    <row r="2162" spans="2:14" ht="14.25" customHeight="1">
      <c r="B2162" s="4" t="s">
        <v>283</v>
      </c>
      <c r="C2162" s="4" t="s">
        <v>1021</v>
      </c>
      <c r="D2162" s="4" t="s">
        <v>1022</v>
      </c>
      <c r="E2162" s="13">
        <f t="shared" si="71"/>
        <v>450</v>
      </c>
      <c r="F2162" s="6">
        <v>475</v>
      </c>
      <c r="G2162" s="12" t="s">
        <v>433</v>
      </c>
      <c r="H2162" s="12" t="s">
        <v>1086</v>
      </c>
      <c r="I2162" s="10">
        <v>53437.5</v>
      </c>
      <c r="J2162" s="11">
        <v>0.25</v>
      </c>
      <c r="K2162" s="13">
        <f t="shared" si="70"/>
        <v>213750</v>
      </c>
      <c r="L2162" s="4" t="s">
        <v>1018</v>
      </c>
      <c r="M2162">
        <f>_xlfn.RANK.EQ(I2162,I$6:I4656,1)</f>
        <v>666</v>
      </c>
      <c r="N2162">
        <f>_xlfn.RANK.EQ(I2162,I$6:I4656,0)</f>
        <v>1828</v>
      </c>
    </row>
    <row r="2163" spans="2:14" ht="14.25" customHeight="1">
      <c r="B2163" s="4" t="s">
        <v>283</v>
      </c>
      <c r="C2163" s="4" t="s">
        <v>1021</v>
      </c>
      <c r="D2163" s="4" t="s">
        <v>1022</v>
      </c>
      <c r="E2163" s="13">
        <f t="shared" si="71"/>
        <v>350</v>
      </c>
      <c r="F2163" s="6">
        <v>525</v>
      </c>
      <c r="G2163" s="12" t="s">
        <v>17</v>
      </c>
      <c r="H2163" s="12" t="s">
        <v>1086</v>
      </c>
      <c r="I2163" s="10">
        <v>64312.5</v>
      </c>
      <c r="J2163" s="11">
        <v>0.35</v>
      </c>
      <c r="K2163" s="13">
        <f t="shared" si="70"/>
        <v>183750</v>
      </c>
      <c r="L2163" s="4" t="s">
        <v>1018</v>
      </c>
      <c r="M2163">
        <f>_xlfn.RANK.EQ(I2163,I$6:I4657,1)</f>
        <v>897</v>
      </c>
      <c r="N2163">
        <f>_xlfn.RANK.EQ(I2163,I$6:I4657,0)</f>
        <v>1597</v>
      </c>
    </row>
    <row r="2164" spans="2:14" ht="14.25" customHeight="1">
      <c r="B2164" s="4" t="s">
        <v>283</v>
      </c>
      <c r="C2164" s="4" t="s">
        <v>1021</v>
      </c>
      <c r="D2164" s="4" t="s">
        <v>1022</v>
      </c>
      <c r="E2164" s="13">
        <f t="shared" si="71"/>
        <v>450</v>
      </c>
      <c r="F2164" s="6">
        <v>425</v>
      </c>
      <c r="G2164" s="12" t="s">
        <v>436</v>
      </c>
      <c r="H2164" s="12" t="s">
        <v>1087</v>
      </c>
      <c r="I2164" s="10">
        <v>76500</v>
      </c>
      <c r="J2164" s="11">
        <v>0.4</v>
      </c>
      <c r="K2164" s="13">
        <f t="shared" si="70"/>
        <v>191250</v>
      </c>
      <c r="L2164" s="4" t="s">
        <v>1018</v>
      </c>
      <c r="M2164">
        <f>_xlfn.RANK.EQ(I2164,I$6:I4658,1)</f>
        <v>1110</v>
      </c>
      <c r="N2164">
        <f>_xlfn.RANK.EQ(I2164,I$6:I4658,0)</f>
        <v>1381</v>
      </c>
    </row>
    <row r="2165" spans="2:14" ht="14.25" customHeight="1">
      <c r="B2165" s="4" t="s">
        <v>283</v>
      </c>
      <c r="C2165" s="4" t="s">
        <v>1021</v>
      </c>
      <c r="D2165" s="4" t="s">
        <v>1022</v>
      </c>
      <c r="E2165" s="13">
        <f t="shared" si="71"/>
        <v>450</v>
      </c>
      <c r="F2165" s="6">
        <v>425</v>
      </c>
      <c r="G2165" s="12" t="s">
        <v>438</v>
      </c>
      <c r="H2165" s="12" t="s">
        <v>1087</v>
      </c>
      <c r="I2165" s="10">
        <v>66937.5</v>
      </c>
      <c r="J2165" s="11">
        <v>0.35</v>
      </c>
      <c r="K2165" s="13">
        <f t="shared" si="70"/>
        <v>191250</v>
      </c>
      <c r="L2165" s="4" t="s">
        <v>1018</v>
      </c>
      <c r="M2165">
        <f>_xlfn.RANK.EQ(I2165,I$6:I4659,1)</f>
        <v>934</v>
      </c>
      <c r="N2165">
        <f>_xlfn.RANK.EQ(I2165,I$6:I4659,0)</f>
        <v>1557</v>
      </c>
    </row>
    <row r="2166" spans="2:14" ht="14.25" customHeight="1">
      <c r="B2166" s="4" t="s">
        <v>283</v>
      </c>
      <c r="C2166" s="4" t="s">
        <v>1023</v>
      </c>
      <c r="D2166" s="4" t="s">
        <v>1024</v>
      </c>
      <c r="E2166" s="13">
        <f t="shared" si="71"/>
        <v>450.00000000000006</v>
      </c>
      <c r="F2166" s="6">
        <v>275</v>
      </c>
      <c r="G2166" s="12" t="s">
        <v>440</v>
      </c>
      <c r="H2166" s="12" t="s">
        <v>1087</v>
      </c>
      <c r="I2166" s="10">
        <v>43312.5</v>
      </c>
      <c r="J2166" s="11">
        <v>0.35</v>
      </c>
      <c r="K2166" s="13">
        <f t="shared" si="70"/>
        <v>123750.00000000001</v>
      </c>
      <c r="L2166" s="4" t="s">
        <v>1018</v>
      </c>
      <c r="M2166">
        <f>_xlfn.RANK.EQ(I2166,I$6:I4660,1)</f>
        <v>468</v>
      </c>
      <c r="N2166">
        <f>_xlfn.RANK.EQ(I2166,I$6:I4660,0)</f>
        <v>2021</v>
      </c>
    </row>
    <row r="2167" spans="2:14" ht="14.25" customHeight="1">
      <c r="B2167" s="4" t="s">
        <v>283</v>
      </c>
      <c r="C2167" s="4" t="s">
        <v>1023</v>
      </c>
      <c r="D2167" s="4" t="s">
        <v>1024</v>
      </c>
      <c r="E2167" s="13">
        <f t="shared" si="71"/>
        <v>500</v>
      </c>
      <c r="F2167" s="6">
        <v>200</v>
      </c>
      <c r="G2167" s="12" t="s">
        <v>442</v>
      </c>
      <c r="H2167" s="12" t="s">
        <v>1088</v>
      </c>
      <c r="I2167" s="10">
        <v>30000</v>
      </c>
      <c r="J2167" s="11">
        <v>0.3</v>
      </c>
      <c r="K2167" s="13">
        <f t="shared" si="70"/>
        <v>100000</v>
      </c>
      <c r="L2167" s="4" t="s">
        <v>1018</v>
      </c>
      <c r="M2167">
        <f>_xlfn.RANK.EQ(I2167,I$6:I4661,1)</f>
        <v>246</v>
      </c>
      <c r="N2167">
        <f>_xlfn.RANK.EQ(I2167,I$6:I4661,0)</f>
        <v>2242</v>
      </c>
    </row>
    <row r="2168" spans="2:14" ht="14.25" customHeight="1">
      <c r="B2168" s="4" t="s">
        <v>283</v>
      </c>
      <c r="C2168" s="4" t="s">
        <v>1023</v>
      </c>
      <c r="D2168" s="4" t="s">
        <v>1024</v>
      </c>
      <c r="E2168" s="13">
        <f t="shared" si="71"/>
        <v>450</v>
      </c>
      <c r="F2168" s="6">
        <v>400</v>
      </c>
      <c r="G2168" s="12" t="s">
        <v>444</v>
      </c>
      <c r="H2168" s="12" t="s">
        <v>1087</v>
      </c>
      <c r="I2168" s="10">
        <v>45000</v>
      </c>
      <c r="J2168" s="11">
        <v>0.25</v>
      </c>
      <c r="K2168" s="13">
        <f t="shared" si="70"/>
        <v>180000</v>
      </c>
      <c r="L2168" s="4" t="s">
        <v>1018</v>
      </c>
      <c r="M2168">
        <f>_xlfn.RANK.EQ(I2168,I$6:I4662,1)</f>
        <v>499</v>
      </c>
      <c r="N2168">
        <f>_xlfn.RANK.EQ(I2168,I$6:I4662,0)</f>
        <v>1976</v>
      </c>
    </row>
    <row r="2169" spans="2:14" ht="14.25" customHeight="1">
      <c r="B2169" s="4" t="s">
        <v>283</v>
      </c>
      <c r="C2169" s="4" t="s">
        <v>1023</v>
      </c>
      <c r="D2169" s="4" t="s">
        <v>1024</v>
      </c>
      <c r="E2169" s="13">
        <f t="shared" si="71"/>
        <v>450.00000000000006</v>
      </c>
      <c r="F2169" s="6">
        <v>550</v>
      </c>
      <c r="G2169" s="12" t="s">
        <v>446</v>
      </c>
      <c r="H2169" s="12" t="s">
        <v>1088</v>
      </c>
      <c r="I2169" s="10">
        <v>86625</v>
      </c>
      <c r="J2169" s="11">
        <v>0.35</v>
      </c>
      <c r="K2169" s="13">
        <f t="shared" si="70"/>
        <v>247500.00000000003</v>
      </c>
      <c r="L2169" s="4" t="s">
        <v>1018</v>
      </c>
      <c r="M2169">
        <f>_xlfn.RANK.EQ(I2169,I$6:I4663,1)</f>
        <v>1321</v>
      </c>
      <c r="N2169">
        <f>_xlfn.RANK.EQ(I2169,I$6:I4663,0)</f>
        <v>1156</v>
      </c>
    </row>
    <row r="2170" spans="2:14" ht="14.25" customHeight="1">
      <c r="B2170" s="4" t="s">
        <v>283</v>
      </c>
      <c r="C2170" s="4" t="s">
        <v>1023</v>
      </c>
      <c r="D2170" s="4" t="s">
        <v>1024</v>
      </c>
      <c r="E2170" s="13">
        <f t="shared" si="71"/>
        <v>550</v>
      </c>
      <c r="F2170" s="6">
        <v>400</v>
      </c>
      <c r="G2170" s="12" t="s">
        <v>448</v>
      </c>
      <c r="H2170" s="12" t="s">
        <v>1087</v>
      </c>
      <c r="I2170" s="10">
        <v>88000</v>
      </c>
      <c r="J2170" s="11">
        <v>0.4</v>
      </c>
      <c r="K2170" s="13">
        <f t="shared" si="70"/>
        <v>220000</v>
      </c>
      <c r="L2170" s="4" t="s">
        <v>1018</v>
      </c>
      <c r="M2170">
        <f>_xlfn.RANK.EQ(I2170,I$6:I4664,1)</f>
        <v>1360</v>
      </c>
      <c r="N2170">
        <f>_xlfn.RANK.EQ(I2170,I$6:I4664,0)</f>
        <v>1133</v>
      </c>
    </row>
    <row r="2171" spans="2:14" ht="14.25" customHeight="1">
      <c r="B2171" s="4" t="s">
        <v>283</v>
      </c>
      <c r="C2171" s="4" t="s">
        <v>1023</v>
      </c>
      <c r="D2171" s="4" t="s">
        <v>1024</v>
      </c>
      <c r="E2171" s="13">
        <f t="shared" si="71"/>
        <v>550</v>
      </c>
      <c r="F2171" s="6">
        <v>400</v>
      </c>
      <c r="G2171" s="12" t="s">
        <v>95</v>
      </c>
      <c r="H2171" s="12" t="s">
        <v>1087</v>
      </c>
      <c r="I2171" s="10">
        <v>77000</v>
      </c>
      <c r="J2171" s="11">
        <v>0.35</v>
      </c>
      <c r="K2171" s="13">
        <f t="shared" si="70"/>
        <v>220000</v>
      </c>
      <c r="L2171" s="4" t="s">
        <v>1018</v>
      </c>
      <c r="M2171">
        <f>_xlfn.RANK.EQ(I2171,I$6:I4665,1)</f>
        <v>1118</v>
      </c>
      <c r="N2171">
        <f>_xlfn.RANK.EQ(I2171,I$6:I4665,0)</f>
        <v>1365</v>
      </c>
    </row>
    <row r="2172" spans="2:14" ht="14.25" customHeight="1">
      <c r="B2172" s="4" t="s">
        <v>283</v>
      </c>
      <c r="C2172" s="4" t="s">
        <v>1023</v>
      </c>
      <c r="D2172" s="4" t="s">
        <v>1024</v>
      </c>
      <c r="E2172" s="13">
        <f t="shared" si="71"/>
        <v>550</v>
      </c>
      <c r="F2172" s="6">
        <v>275</v>
      </c>
      <c r="G2172" s="12" t="s">
        <v>109</v>
      </c>
      <c r="H2172" s="12" t="s">
        <v>1087</v>
      </c>
      <c r="I2172" s="10">
        <v>52937.5</v>
      </c>
      <c r="J2172" s="11">
        <v>0.35</v>
      </c>
      <c r="K2172" s="13">
        <f t="shared" si="70"/>
        <v>151250</v>
      </c>
      <c r="L2172" s="4" t="s">
        <v>1018</v>
      </c>
      <c r="M2172">
        <f>_xlfn.RANK.EQ(I2172,I$6:I4666,1)</f>
        <v>661</v>
      </c>
      <c r="N2172">
        <f>_xlfn.RANK.EQ(I2172,I$6:I4666,0)</f>
        <v>1833</v>
      </c>
    </row>
    <row r="2173" spans="2:14" ht="14.25" customHeight="1">
      <c r="B2173" s="4" t="s">
        <v>283</v>
      </c>
      <c r="C2173" s="4" t="s">
        <v>1023</v>
      </c>
      <c r="D2173" s="4" t="s">
        <v>1024</v>
      </c>
      <c r="E2173" s="13">
        <f t="shared" si="71"/>
        <v>600</v>
      </c>
      <c r="F2173" s="6">
        <v>175</v>
      </c>
      <c r="G2173" s="12" t="s">
        <v>130</v>
      </c>
      <c r="H2173" s="12" t="s">
        <v>1087</v>
      </c>
      <c r="I2173" s="10">
        <v>31500</v>
      </c>
      <c r="J2173" s="11">
        <v>0.3</v>
      </c>
      <c r="K2173" s="13">
        <f t="shared" si="70"/>
        <v>105000</v>
      </c>
      <c r="L2173" s="4" t="s">
        <v>1018</v>
      </c>
      <c r="M2173">
        <f>_xlfn.RANK.EQ(I2173,I$6:I4667,1)</f>
        <v>272</v>
      </c>
      <c r="N2173">
        <f>_xlfn.RANK.EQ(I2173,I$6:I4667,0)</f>
        <v>2209</v>
      </c>
    </row>
    <row r="2174" spans="2:14" ht="14.25" customHeight="1">
      <c r="B2174" s="4" t="s">
        <v>283</v>
      </c>
      <c r="C2174" s="4" t="s">
        <v>1023</v>
      </c>
      <c r="D2174" s="4" t="s">
        <v>1024</v>
      </c>
      <c r="E2174" s="13">
        <f t="shared" si="71"/>
        <v>550</v>
      </c>
      <c r="F2174" s="6">
        <v>375</v>
      </c>
      <c r="G2174" s="12" t="s">
        <v>234</v>
      </c>
      <c r="H2174" s="12" t="s">
        <v>1087</v>
      </c>
      <c r="I2174" s="10">
        <v>51562.5</v>
      </c>
      <c r="J2174" s="11">
        <v>0.25</v>
      </c>
      <c r="K2174" s="13">
        <f t="shared" si="70"/>
        <v>206250</v>
      </c>
      <c r="L2174" s="4" t="s">
        <v>1018</v>
      </c>
      <c r="M2174">
        <f>_xlfn.RANK.EQ(I2174,I$6:I4668,1)</f>
        <v>629</v>
      </c>
      <c r="N2174">
        <f>_xlfn.RANK.EQ(I2174,I$6:I4668,0)</f>
        <v>1866</v>
      </c>
    </row>
    <row r="2175" spans="2:14" ht="14.25" customHeight="1">
      <c r="B2175" s="4" t="s">
        <v>283</v>
      </c>
      <c r="C2175" s="4" t="s">
        <v>1023</v>
      </c>
      <c r="D2175" s="4" t="s">
        <v>1024</v>
      </c>
      <c r="E2175" s="13">
        <f t="shared" si="71"/>
        <v>550</v>
      </c>
      <c r="F2175" s="6">
        <v>550</v>
      </c>
      <c r="G2175" s="12" t="s">
        <v>136</v>
      </c>
      <c r="H2175" s="12" t="s">
        <v>1087</v>
      </c>
      <c r="I2175" s="10">
        <v>105875</v>
      </c>
      <c r="J2175" s="11">
        <v>0.35</v>
      </c>
      <c r="K2175" s="13">
        <f t="shared" si="70"/>
        <v>302500</v>
      </c>
      <c r="L2175" s="4" t="s">
        <v>1018</v>
      </c>
      <c r="M2175">
        <f>_xlfn.RANK.EQ(I2175,I$6:I4669,1)</f>
        <v>1620</v>
      </c>
      <c r="N2175">
        <f>_xlfn.RANK.EQ(I2175,I$6:I4669,0)</f>
        <v>870</v>
      </c>
    </row>
    <row r="2176" spans="2:14" ht="14.25" customHeight="1">
      <c r="B2176" s="4" t="s">
        <v>283</v>
      </c>
      <c r="C2176" s="4" t="s">
        <v>1023</v>
      </c>
      <c r="D2176" s="4" t="s">
        <v>1024</v>
      </c>
      <c r="E2176" s="13">
        <f t="shared" si="71"/>
        <v>600</v>
      </c>
      <c r="F2176" s="6">
        <v>350</v>
      </c>
      <c r="G2176" s="12" t="s">
        <v>450</v>
      </c>
      <c r="H2176" s="12" t="s">
        <v>1086</v>
      </c>
      <c r="I2176" s="10">
        <v>84000</v>
      </c>
      <c r="J2176" s="11">
        <v>0.4</v>
      </c>
      <c r="K2176" s="13">
        <f t="shared" si="70"/>
        <v>210000</v>
      </c>
      <c r="L2176" s="4" t="s">
        <v>1018</v>
      </c>
      <c r="M2176">
        <f>_xlfn.RANK.EQ(I2176,I$6:I4670,1)</f>
        <v>1263</v>
      </c>
      <c r="N2176">
        <f>_xlfn.RANK.EQ(I2176,I$6:I4670,0)</f>
        <v>1212</v>
      </c>
    </row>
    <row r="2177" spans="2:14" ht="14.25" customHeight="1">
      <c r="B2177" s="4" t="s">
        <v>283</v>
      </c>
      <c r="C2177" s="4" t="s">
        <v>1023</v>
      </c>
      <c r="D2177" s="4" t="s">
        <v>1024</v>
      </c>
      <c r="E2177" s="13">
        <f t="shared" si="71"/>
        <v>600.00000000000011</v>
      </c>
      <c r="F2177" s="6">
        <v>400</v>
      </c>
      <c r="G2177" s="12" t="s">
        <v>452</v>
      </c>
      <c r="H2177" s="12" t="s">
        <v>1088</v>
      </c>
      <c r="I2177" s="10">
        <v>84000</v>
      </c>
      <c r="J2177" s="11">
        <v>0.35</v>
      </c>
      <c r="K2177" s="13">
        <f t="shared" si="70"/>
        <v>240000.00000000003</v>
      </c>
      <c r="L2177" s="4" t="s">
        <v>1018</v>
      </c>
      <c r="M2177">
        <f>_xlfn.RANK.EQ(I2177,I$6:I4671,1)</f>
        <v>1263</v>
      </c>
      <c r="N2177">
        <f>_xlfn.RANK.EQ(I2177,I$6:I4671,0)</f>
        <v>1212</v>
      </c>
    </row>
    <row r="2178" spans="2:14" ht="14.25" customHeight="1">
      <c r="B2178" s="4" t="s">
        <v>283</v>
      </c>
      <c r="C2178" s="4" t="s">
        <v>1023</v>
      </c>
      <c r="D2178" s="4" t="s">
        <v>1024</v>
      </c>
      <c r="E2178" s="13">
        <f t="shared" si="71"/>
        <v>550</v>
      </c>
      <c r="F2178" s="6">
        <v>300</v>
      </c>
      <c r="G2178" s="12" t="s">
        <v>57</v>
      </c>
      <c r="H2178" s="12" t="s">
        <v>1087</v>
      </c>
      <c r="I2178" s="10">
        <v>57750</v>
      </c>
      <c r="J2178" s="11">
        <v>0.35</v>
      </c>
      <c r="K2178" s="13">
        <f t="shared" si="70"/>
        <v>165000</v>
      </c>
      <c r="L2178" s="4" t="s">
        <v>1018</v>
      </c>
      <c r="M2178">
        <f>_xlfn.RANK.EQ(I2178,I$6:I4672,1)</f>
        <v>754</v>
      </c>
      <c r="N2178">
        <f>_xlfn.RANK.EQ(I2178,I$6:I4672,0)</f>
        <v>1729</v>
      </c>
    </row>
    <row r="2179" spans="2:14" ht="14.25" customHeight="1">
      <c r="B2179" s="4" t="s">
        <v>283</v>
      </c>
      <c r="C2179" s="4" t="s">
        <v>1023</v>
      </c>
      <c r="D2179" s="4" t="s">
        <v>1024</v>
      </c>
      <c r="E2179" s="13">
        <f t="shared" si="71"/>
        <v>600</v>
      </c>
      <c r="F2179" s="6">
        <v>200</v>
      </c>
      <c r="G2179" s="12" t="s">
        <v>454</v>
      </c>
      <c r="H2179" s="12" t="s">
        <v>1087</v>
      </c>
      <c r="I2179" s="10">
        <v>36000</v>
      </c>
      <c r="J2179" s="11">
        <v>0.3</v>
      </c>
      <c r="K2179" s="13">
        <f t="shared" si="70"/>
        <v>120000</v>
      </c>
      <c r="L2179" s="4" t="s">
        <v>1018</v>
      </c>
      <c r="M2179">
        <f>_xlfn.RANK.EQ(I2179,I$6:I4673,1)</f>
        <v>356</v>
      </c>
      <c r="N2179">
        <f>_xlfn.RANK.EQ(I2179,I$6:I4673,0)</f>
        <v>2134</v>
      </c>
    </row>
    <row r="2180" spans="2:14" ht="14.25" customHeight="1">
      <c r="B2180" s="4" t="s">
        <v>283</v>
      </c>
      <c r="C2180" s="4" t="s">
        <v>1023</v>
      </c>
      <c r="D2180" s="4" t="s">
        <v>1024</v>
      </c>
      <c r="E2180" s="13">
        <f t="shared" si="71"/>
        <v>750</v>
      </c>
      <c r="F2180" s="6">
        <v>375</v>
      </c>
      <c r="G2180" s="12" t="s">
        <v>456</v>
      </c>
      <c r="H2180" s="12" t="s">
        <v>1087</v>
      </c>
      <c r="I2180" s="10">
        <v>70312.5</v>
      </c>
      <c r="J2180" s="11">
        <v>0.25</v>
      </c>
      <c r="K2180" s="13">
        <f t="shared" si="70"/>
        <v>281250</v>
      </c>
      <c r="L2180" s="4" t="s">
        <v>1018</v>
      </c>
      <c r="M2180">
        <f>_xlfn.RANK.EQ(I2180,I$6:I4674,1)</f>
        <v>1002</v>
      </c>
      <c r="N2180">
        <f>_xlfn.RANK.EQ(I2180,I$6:I4674,0)</f>
        <v>1493</v>
      </c>
    </row>
    <row r="2181" spans="2:14" ht="14.25" customHeight="1">
      <c r="B2181" s="4" t="s">
        <v>283</v>
      </c>
      <c r="C2181" s="4" t="s">
        <v>1023</v>
      </c>
      <c r="D2181" s="4" t="s">
        <v>1024</v>
      </c>
      <c r="E2181" s="13">
        <f t="shared" si="71"/>
        <v>550</v>
      </c>
      <c r="F2181" s="6">
        <v>575</v>
      </c>
      <c r="G2181" s="12" t="s">
        <v>37</v>
      </c>
      <c r="H2181" s="12" t="s">
        <v>1086</v>
      </c>
      <c r="I2181" s="10">
        <v>110687.5</v>
      </c>
      <c r="J2181" s="11">
        <v>0.35</v>
      </c>
      <c r="K2181" s="13">
        <f t="shared" si="70"/>
        <v>316250</v>
      </c>
      <c r="L2181" s="4" t="s">
        <v>1018</v>
      </c>
      <c r="M2181">
        <f>_xlfn.RANK.EQ(I2181,I$6:I4675,1)</f>
        <v>1667</v>
      </c>
      <c r="N2181">
        <f>_xlfn.RANK.EQ(I2181,I$6:I4675,0)</f>
        <v>827</v>
      </c>
    </row>
    <row r="2182" spans="2:14" ht="14.25" customHeight="1">
      <c r="B2182" s="4" t="s">
        <v>283</v>
      </c>
      <c r="C2182" s="4" t="s">
        <v>1023</v>
      </c>
      <c r="D2182" s="4" t="s">
        <v>1024</v>
      </c>
      <c r="E2182" s="13">
        <f t="shared" si="71"/>
        <v>600</v>
      </c>
      <c r="F2182" s="6">
        <v>425</v>
      </c>
      <c r="G2182" s="12" t="s">
        <v>459</v>
      </c>
      <c r="H2182" s="12" t="s">
        <v>1087</v>
      </c>
      <c r="I2182" s="10">
        <v>102000</v>
      </c>
      <c r="J2182" s="11">
        <v>0.4</v>
      </c>
      <c r="K2182" s="13">
        <f t="shared" si="70"/>
        <v>255000</v>
      </c>
      <c r="L2182" s="4" t="s">
        <v>1018</v>
      </c>
      <c r="M2182">
        <f>_xlfn.RANK.EQ(I2182,I$6:I4676,1)</f>
        <v>1567</v>
      </c>
      <c r="N2182">
        <f>_xlfn.RANK.EQ(I2182,I$6:I4676,0)</f>
        <v>927</v>
      </c>
    </row>
    <row r="2183" spans="2:14" ht="14.25" customHeight="1">
      <c r="B2183" s="4" t="s">
        <v>283</v>
      </c>
      <c r="C2183" s="4" t="s">
        <v>1023</v>
      </c>
      <c r="D2183" s="4" t="s">
        <v>1024</v>
      </c>
      <c r="E2183" s="13">
        <f t="shared" si="71"/>
        <v>600</v>
      </c>
      <c r="F2183" s="6">
        <v>450</v>
      </c>
      <c r="G2183" s="12" t="s">
        <v>461</v>
      </c>
      <c r="H2183" s="12" t="s">
        <v>1086</v>
      </c>
      <c r="I2183" s="10">
        <v>94500</v>
      </c>
      <c r="J2183" s="11">
        <v>0.35</v>
      </c>
      <c r="K2183" s="13">
        <f t="shared" ref="K2183:K2246" si="72">I2183/J2183</f>
        <v>270000</v>
      </c>
      <c r="L2183" s="4" t="s">
        <v>1018</v>
      </c>
      <c r="M2183">
        <f>_xlfn.RANK.EQ(I2183,I$6:I4677,1)</f>
        <v>1457</v>
      </c>
      <c r="N2183">
        <f>_xlfn.RANK.EQ(I2183,I$6:I4677,0)</f>
        <v>1019</v>
      </c>
    </row>
    <row r="2184" spans="2:14" ht="14.25" customHeight="1">
      <c r="B2184" s="4" t="s">
        <v>283</v>
      </c>
      <c r="C2184" s="4" t="s">
        <v>1023</v>
      </c>
      <c r="D2184" s="4" t="s">
        <v>1024</v>
      </c>
      <c r="E2184" s="13">
        <f t="shared" ref="E2184:E2247" si="73">K2184/F2184</f>
        <v>550</v>
      </c>
      <c r="F2184" s="6">
        <v>350</v>
      </c>
      <c r="G2184" s="12" t="s">
        <v>213</v>
      </c>
      <c r="H2184" s="12" t="s">
        <v>1087</v>
      </c>
      <c r="I2184" s="10">
        <v>67375</v>
      </c>
      <c r="J2184" s="11">
        <v>0.35</v>
      </c>
      <c r="K2184" s="13">
        <f t="shared" si="72"/>
        <v>192500</v>
      </c>
      <c r="L2184" s="4" t="s">
        <v>1018</v>
      </c>
      <c r="M2184">
        <f>_xlfn.RANK.EQ(I2184,I$6:I4678,1)</f>
        <v>941</v>
      </c>
      <c r="N2184">
        <f>_xlfn.RANK.EQ(I2184,I$6:I4678,0)</f>
        <v>1547</v>
      </c>
    </row>
    <row r="2185" spans="2:14" ht="14.25" customHeight="1">
      <c r="B2185" s="4" t="s">
        <v>283</v>
      </c>
      <c r="C2185" s="4" t="s">
        <v>1023</v>
      </c>
      <c r="D2185" s="4" t="s">
        <v>1024</v>
      </c>
      <c r="E2185" s="13">
        <f t="shared" si="73"/>
        <v>600</v>
      </c>
      <c r="F2185" s="6">
        <v>250</v>
      </c>
      <c r="G2185" s="12" t="s">
        <v>464</v>
      </c>
      <c r="H2185" s="12" t="s">
        <v>1087</v>
      </c>
      <c r="I2185" s="10">
        <v>45000</v>
      </c>
      <c r="J2185" s="11">
        <v>0.3</v>
      </c>
      <c r="K2185" s="13">
        <f t="shared" si="72"/>
        <v>150000</v>
      </c>
      <c r="L2185" s="4" t="s">
        <v>1018</v>
      </c>
      <c r="M2185">
        <f>_xlfn.RANK.EQ(I2185,I$6:I4679,1)</f>
        <v>499</v>
      </c>
      <c r="N2185">
        <f>_xlfn.RANK.EQ(I2185,I$6:I4679,0)</f>
        <v>1976</v>
      </c>
    </row>
    <row r="2186" spans="2:14" ht="14.25" customHeight="1">
      <c r="B2186" s="4" t="s">
        <v>283</v>
      </c>
      <c r="C2186" s="4" t="s">
        <v>1023</v>
      </c>
      <c r="D2186" s="4" t="s">
        <v>1024</v>
      </c>
      <c r="E2186" s="13">
        <f t="shared" si="73"/>
        <v>750</v>
      </c>
      <c r="F2186" s="6">
        <v>425</v>
      </c>
      <c r="G2186" s="12" t="s">
        <v>466</v>
      </c>
      <c r="H2186" s="12" t="s">
        <v>1087</v>
      </c>
      <c r="I2186" s="10">
        <v>79687.5</v>
      </c>
      <c r="J2186" s="11">
        <v>0.25</v>
      </c>
      <c r="K2186" s="13">
        <f t="shared" si="72"/>
        <v>318750</v>
      </c>
      <c r="L2186" s="4" t="s">
        <v>1018</v>
      </c>
      <c r="M2186">
        <f>_xlfn.RANK.EQ(I2186,I$6:I4680,1)</f>
        <v>1185</v>
      </c>
      <c r="N2186">
        <f>_xlfn.RANK.EQ(I2186,I$6:I4680,0)</f>
        <v>1310</v>
      </c>
    </row>
    <row r="2187" spans="2:14" ht="14.25" customHeight="1">
      <c r="B2187" s="4" t="s">
        <v>283</v>
      </c>
      <c r="C2187" s="4" t="s">
        <v>1023</v>
      </c>
      <c r="D2187" s="4" t="s">
        <v>1024</v>
      </c>
      <c r="E2187" s="13">
        <f t="shared" si="73"/>
        <v>550</v>
      </c>
      <c r="F2187" s="6">
        <v>700</v>
      </c>
      <c r="G2187" s="12" t="s">
        <v>468</v>
      </c>
      <c r="H2187" s="12" t="s">
        <v>1087</v>
      </c>
      <c r="I2187" s="10">
        <v>134750</v>
      </c>
      <c r="J2187" s="11">
        <v>0.35</v>
      </c>
      <c r="K2187" s="13">
        <f t="shared" si="72"/>
        <v>385000</v>
      </c>
      <c r="L2187" s="4" t="s">
        <v>1018</v>
      </c>
      <c r="M2187">
        <f>_xlfn.RANK.EQ(I2187,I$6:I4681,1)</f>
        <v>1921</v>
      </c>
      <c r="N2187">
        <f>_xlfn.RANK.EQ(I2187,I$6:I4681,0)</f>
        <v>569</v>
      </c>
    </row>
    <row r="2188" spans="2:14" ht="14.25" customHeight="1">
      <c r="B2188" s="4" t="s">
        <v>283</v>
      </c>
      <c r="C2188" s="4" t="s">
        <v>1023</v>
      </c>
      <c r="D2188" s="4" t="s">
        <v>1024</v>
      </c>
      <c r="E2188" s="13">
        <f t="shared" si="73"/>
        <v>600</v>
      </c>
      <c r="F2188" s="6">
        <v>550</v>
      </c>
      <c r="G2188" s="12" t="s">
        <v>470</v>
      </c>
      <c r="H2188" s="12" t="s">
        <v>1087</v>
      </c>
      <c r="I2188" s="10">
        <v>132000</v>
      </c>
      <c r="J2188" s="11">
        <v>0.4</v>
      </c>
      <c r="K2188" s="13">
        <f t="shared" si="72"/>
        <v>330000</v>
      </c>
      <c r="L2188" s="4" t="s">
        <v>1018</v>
      </c>
      <c r="M2188">
        <f>_xlfn.RANK.EQ(I2188,I$6:I4682,1)</f>
        <v>1902</v>
      </c>
      <c r="N2188">
        <f>_xlfn.RANK.EQ(I2188,I$6:I4682,0)</f>
        <v>586</v>
      </c>
    </row>
    <row r="2189" spans="2:14" ht="14.25" customHeight="1">
      <c r="B2189" s="4" t="s">
        <v>283</v>
      </c>
      <c r="C2189" s="4" t="s">
        <v>1023</v>
      </c>
      <c r="D2189" s="4" t="s">
        <v>1024</v>
      </c>
      <c r="E2189" s="13">
        <f t="shared" si="73"/>
        <v>600</v>
      </c>
      <c r="F2189" s="6">
        <v>550</v>
      </c>
      <c r="G2189" s="12" t="s">
        <v>472</v>
      </c>
      <c r="H2189" s="12" t="s">
        <v>1087</v>
      </c>
      <c r="I2189" s="10">
        <v>115500</v>
      </c>
      <c r="J2189" s="11">
        <v>0.35</v>
      </c>
      <c r="K2189" s="13">
        <f t="shared" si="72"/>
        <v>330000</v>
      </c>
      <c r="L2189" s="4" t="s">
        <v>1018</v>
      </c>
      <c r="M2189">
        <f>_xlfn.RANK.EQ(I2189,I$6:I4683,1)</f>
        <v>1717</v>
      </c>
      <c r="N2189">
        <f>_xlfn.RANK.EQ(I2189,I$6:I4683,0)</f>
        <v>764</v>
      </c>
    </row>
    <row r="2190" spans="2:14" ht="14.25" customHeight="1">
      <c r="B2190" s="4" t="s">
        <v>283</v>
      </c>
      <c r="C2190" s="4" t="s">
        <v>1023</v>
      </c>
      <c r="D2190" s="4" t="s">
        <v>1024</v>
      </c>
      <c r="E2190" s="13">
        <f t="shared" si="73"/>
        <v>550.00000000000011</v>
      </c>
      <c r="F2190" s="6">
        <v>425</v>
      </c>
      <c r="G2190" s="12" t="s">
        <v>107</v>
      </c>
      <c r="H2190" s="12" t="s">
        <v>1087</v>
      </c>
      <c r="I2190" s="10">
        <v>81812.5</v>
      </c>
      <c r="J2190" s="11">
        <v>0.35</v>
      </c>
      <c r="K2190" s="13">
        <f t="shared" si="72"/>
        <v>233750.00000000003</v>
      </c>
      <c r="L2190" s="4" t="s">
        <v>1018</v>
      </c>
      <c r="M2190">
        <f>_xlfn.RANK.EQ(I2190,I$6:I4684,1)</f>
        <v>1227</v>
      </c>
      <c r="N2190">
        <f>_xlfn.RANK.EQ(I2190,I$6:I4684,0)</f>
        <v>1265</v>
      </c>
    </row>
    <row r="2191" spans="2:14" ht="14.25" customHeight="1">
      <c r="B2191" s="4" t="s">
        <v>283</v>
      </c>
      <c r="C2191" s="4" t="s">
        <v>1023</v>
      </c>
      <c r="D2191" s="4" t="s">
        <v>1024</v>
      </c>
      <c r="E2191" s="13">
        <f t="shared" si="73"/>
        <v>600</v>
      </c>
      <c r="F2191" s="6">
        <v>300</v>
      </c>
      <c r="G2191" s="12" t="s">
        <v>474</v>
      </c>
      <c r="H2191" s="12" t="s">
        <v>1087</v>
      </c>
      <c r="I2191" s="10">
        <v>54000</v>
      </c>
      <c r="J2191" s="11">
        <v>0.3</v>
      </c>
      <c r="K2191" s="13">
        <f t="shared" si="72"/>
        <v>180000</v>
      </c>
      <c r="L2191" s="4" t="s">
        <v>1018</v>
      </c>
      <c r="M2191">
        <f>_xlfn.RANK.EQ(I2191,I$6:I4685,1)</f>
        <v>669</v>
      </c>
      <c r="N2191">
        <f>_xlfn.RANK.EQ(I2191,I$6:I4685,0)</f>
        <v>1811</v>
      </c>
    </row>
    <row r="2192" spans="2:14" ht="14.25" customHeight="1">
      <c r="B2192" s="4" t="s">
        <v>283</v>
      </c>
      <c r="C2192" s="4" t="s">
        <v>1023</v>
      </c>
      <c r="D2192" s="4" t="s">
        <v>1024</v>
      </c>
      <c r="E2192" s="13">
        <f t="shared" si="73"/>
        <v>750</v>
      </c>
      <c r="F2192" s="6">
        <v>600</v>
      </c>
      <c r="G2192" s="12" t="s">
        <v>476</v>
      </c>
      <c r="H2192" s="12" t="s">
        <v>1086</v>
      </c>
      <c r="I2192" s="10">
        <v>112500</v>
      </c>
      <c r="J2192" s="11">
        <v>0.25</v>
      </c>
      <c r="K2192" s="13">
        <f t="shared" si="72"/>
        <v>450000</v>
      </c>
      <c r="L2192" s="4" t="s">
        <v>1018</v>
      </c>
      <c r="M2192">
        <f>_xlfn.RANK.EQ(I2192,I$6:I4686,1)</f>
        <v>1680</v>
      </c>
      <c r="N2192">
        <f>_xlfn.RANK.EQ(I2192,I$6:I4686,0)</f>
        <v>806</v>
      </c>
    </row>
    <row r="2193" spans="2:14" ht="14.25" customHeight="1">
      <c r="B2193" s="4" t="s">
        <v>283</v>
      </c>
      <c r="C2193" s="4" t="s">
        <v>1023</v>
      </c>
      <c r="D2193" s="4" t="s">
        <v>1024</v>
      </c>
      <c r="E2193" s="13">
        <f t="shared" si="73"/>
        <v>550</v>
      </c>
      <c r="F2193" s="6">
        <v>750</v>
      </c>
      <c r="G2193" s="12" t="s">
        <v>478</v>
      </c>
      <c r="H2193" s="12" t="s">
        <v>1086</v>
      </c>
      <c r="I2193" s="10">
        <v>144375</v>
      </c>
      <c r="J2193" s="11">
        <v>0.35</v>
      </c>
      <c r="K2193" s="13">
        <f t="shared" si="72"/>
        <v>412500</v>
      </c>
      <c r="L2193" s="4" t="s">
        <v>1018</v>
      </c>
      <c r="M2193">
        <f>_xlfn.RANK.EQ(I2193,I$6:I4687,1)</f>
        <v>1998</v>
      </c>
      <c r="N2193">
        <f>_xlfn.RANK.EQ(I2193,I$6:I4687,0)</f>
        <v>488</v>
      </c>
    </row>
    <row r="2194" spans="2:14" ht="14.25" customHeight="1">
      <c r="B2194" s="4" t="s">
        <v>283</v>
      </c>
      <c r="C2194" s="4" t="s">
        <v>1023</v>
      </c>
      <c r="D2194" s="4" t="s">
        <v>1024</v>
      </c>
      <c r="E2194" s="13">
        <f t="shared" si="73"/>
        <v>600</v>
      </c>
      <c r="F2194" s="6">
        <v>600</v>
      </c>
      <c r="G2194" s="12" t="s">
        <v>480</v>
      </c>
      <c r="H2194" s="12" t="s">
        <v>1087</v>
      </c>
      <c r="I2194" s="10">
        <v>144000</v>
      </c>
      <c r="J2194" s="11">
        <v>0.4</v>
      </c>
      <c r="K2194" s="13">
        <f t="shared" si="72"/>
        <v>360000</v>
      </c>
      <c r="L2194" s="4" t="s">
        <v>1018</v>
      </c>
      <c r="M2194">
        <f>_xlfn.RANK.EQ(I2194,I$6:I4688,1)</f>
        <v>1990</v>
      </c>
      <c r="N2194">
        <f>_xlfn.RANK.EQ(I2194,I$6:I4688,0)</f>
        <v>499</v>
      </c>
    </row>
    <row r="2195" spans="2:14" ht="14.25" customHeight="1">
      <c r="B2195" s="4" t="s">
        <v>283</v>
      </c>
      <c r="C2195" s="4" t="s">
        <v>1023</v>
      </c>
      <c r="D2195" s="4" t="s">
        <v>1024</v>
      </c>
      <c r="E2195" s="13">
        <f t="shared" si="73"/>
        <v>600</v>
      </c>
      <c r="F2195" s="6">
        <v>550</v>
      </c>
      <c r="G2195" s="12" t="s">
        <v>482</v>
      </c>
      <c r="H2195" s="12" t="s">
        <v>1087</v>
      </c>
      <c r="I2195" s="10">
        <v>115500</v>
      </c>
      <c r="J2195" s="11">
        <v>0.35</v>
      </c>
      <c r="K2195" s="13">
        <f t="shared" si="72"/>
        <v>330000</v>
      </c>
      <c r="L2195" s="4" t="s">
        <v>1018</v>
      </c>
      <c r="M2195">
        <f>_xlfn.RANK.EQ(I2195,I$6:I4689,1)</f>
        <v>1717</v>
      </c>
      <c r="N2195">
        <f>_xlfn.RANK.EQ(I2195,I$6:I4689,0)</f>
        <v>764</v>
      </c>
    </row>
    <row r="2196" spans="2:14" ht="14.25" customHeight="1">
      <c r="B2196" s="4" t="s">
        <v>283</v>
      </c>
      <c r="C2196" s="4" t="s">
        <v>1023</v>
      </c>
      <c r="D2196" s="4" t="s">
        <v>1024</v>
      </c>
      <c r="E2196" s="13">
        <f t="shared" si="73"/>
        <v>550.00000000000011</v>
      </c>
      <c r="F2196" s="6">
        <v>450</v>
      </c>
      <c r="G2196" s="12" t="s">
        <v>484</v>
      </c>
      <c r="H2196" s="12" t="s">
        <v>1087</v>
      </c>
      <c r="I2196" s="10">
        <v>86625</v>
      </c>
      <c r="J2196" s="11">
        <v>0.35</v>
      </c>
      <c r="K2196" s="13">
        <f t="shared" si="72"/>
        <v>247500.00000000003</v>
      </c>
      <c r="L2196" s="4" t="s">
        <v>1018</v>
      </c>
      <c r="M2196">
        <f>_xlfn.RANK.EQ(I2196,I$6:I4690,1)</f>
        <v>1321</v>
      </c>
      <c r="N2196">
        <f>_xlfn.RANK.EQ(I2196,I$6:I4690,0)</f>
        <v>1156</v>
      </c>
    </row>
    <row r="2197" spans="2:14" ht="14.25" customHeight="1">
      <c r="B2197" s="4" t="s">
        <v>283</v>
      </c>
      <c r="C2197" s="4" t="s">
        <v>1023</v>
      </c>
      <c r="D2197" s="4" t="s">
        <v>1024</v>
      </c>
      <c r="E2197" s="13">
        <f t="shared" si="73"/>
        <v>600</v>
      </c>
      <c r="F2197" s="6">
        <v>500</v>
      </c>
      <c r="G2197" s="12" t="s">
        <v>33</v>
      </c>
      <c r="H2197" s="12" t="s">
        <v>1087</v>
      </c>
      <c r="I2197" s="10">
        <v>90000</v>
      </c>
      <c r="J2197" s="11">
        <v>0.3</v>
      </c>
      <c r="K2197" s="13">
        <f t="shared" si="72"/>
        <v>300000</v>
      </c>
      <c r="L2197" s="4" t="s">
        <v>1018</v>
      </c>
      <c r="M2197">
        <f>_xlfn.RANK.EQ(I2197,I$6:I4691,1)</f>
        <v>1375</v>
      </c>
      <c r="N2197">
        <f>_xlfn.RANK.EQ(I2197,I$6:I4691,0)</f>
        <v>1101</v>
      </c>
    </row>
    <row r="2198" spans="2:14" ht="14.25" customHeight="1">
      <c r="B2198" s="4" t="s">
        <v>283</v>
      </c>
      <c r="C2198" s="4" t="s">
        <v>1023</v>
      </c>
      <c r="D2198" s="4" t="s">
        <v>1024</v>
      </c>
      <c r="E2198" s="13">
        <f t="shared" si="73"/>
        <v>750</v>
      </c>
      <c r="F2198" s="6">
        <v>500</v>
      </c>
      <c r="G2198" s="12" t="s">
        <v>304</v>
      </c>
      <c r="H2198" s="12" t="s">
        <v>1087</v>
      </c>
      <c r="I2198" s="10">
        <v>93750</v>
      </c>
      <c r="J2198" s="11">
        <v>0.25</v>
      </c>
      <c r="K2198" s="13">
        <f t="shared" si="72"/>
        <v>375000</v>
      </c>
      <c r="L2198" s="4" t="s">
        <v>1018</v>
      </c>
      <c r="M2198">
        <f>_xlfn.RANK.EQ(I2198,I$6:I4692,1)</f>
        <v>1449</v>
      </c>
      <c r="N2198">
        <f>_xlfn.RANK.EQ(I2198,I$6:I4692,0)</f>
        <v>1042</v>
      </c>
    </row>
    <row r="2199" spans="2:14" ht="14.25" customHeight="1">
      <c r="B2199" s="4" t="s">
        <v>283</v>
      </c>
      <c r="C2199" s="4" t="s">
        <v>1023</v>
      </c>
      <c r="D2199" s="4" t="s">
        <v>1024</v>
      </c>
      <c r="E2199" s="13">
        <f t="shared" si="73"/>
        <v>600</v>
      </c>
      <c r="F2199" s="6">
        <v>700</v>
      </c>
      <c r="G2199" s="12" t="s">
        <v>488</v>
      </c>
      <c r="H2199" s="12" t="s">
        <v>1087</v>
      </c>
      <c r="I2199" s="10">
        <v>147000</v>
      </c>
      <c r="J2199" s="11">
        <v>0.35</v>
      </c>
      <c r="K2199" s="13">
        <f t="shared" si="72"/>
        <v>420000</v>
      </c>
      <c r="L2199" s="4" t="s">
        <v>1018</v>
      </c>
      <c r="M2199">
        <f>_xlfn.RANK.EQ(I2199,I$6:I4693,1)</f>
        <v>2018</v>
      </c>
      <c r="N2199">
        <f>_xlfn.RANK.EQ(I2199,I$6:I4693,0)</f>
        <v>470</v>
      </c>
    </row>
    <row r="2200" spans="2:14" ht="14.25" customHeight="1">
      <c r="B2200" s="4" t="s">
        <v>283</v>
      </c>
      <c r="C2200" s="4" t="s">
        <v>1023</v>
      </c>
      <c r="D2200" s="4" t="s">
        <v>1024</v>
      </c>
      <c r="E2200" s="13">
        <f t="shared" si="73"/>
        <v>650</v>
      </c>
      <c r="F2200" s="6">
        <v>650</v>
      </c>
      <c r="G2200" s="12" t="s">
        <v>490</v>
      </c>
      <c r="H2200" s="12" t="s">
        <v>1087</v>
      </c>
      <c r="I2200" s="10">
        <v>169000</v>
      </c>
      <c r="J2200" s="11">
        <v>0.4</v>
      </c>
      <c r="K2200" s="13">
        <f t="shared" si="72"/>
        <v>422500</v>
      </c>
      <c r="L2200" s="4" t="s">
        <v>1018</v>
      </c>
      <c r="M2200">
        <f>_xlfn.RANK.EQ(I2200,I$6:I4694,1)</f>
        <v>2177</v>
      </c>
      <c r="N2200">
        <f>_xlfn.RANK.EQ(I2200,I$6:I4694,0)</f>
        <v>318</v>
      </c>
    </row>
    <row r="2201" spans="2:14" ht="14.25" customHeight="1">
      <c r="B2201" s="4" t="s">
        <v>283</v>
      </c>
      <c r="C2201" s="4" t="s">
        <v>1023</v>
      </c>
      <c r="D2201" s="4" t="s">
        <v>1024</v>
      </c>
      <c r="E2201" s="13">
        <f t="shared" si="73"/>
        <v>600</v>
      </c>
      <c r="F2201" s="6">
        <v>525</v>
      </c>
      <c r="G2201" s="12" t="s">
        <v>492</v>
      </c>
      <c r="H2201" s="12" t="s">
        <v>1087</v>
      </c>
      <c r="I2201" s="10">
        <v>110250</v>
      </c>
      <c r="J2201" s="11">
        <v>0.35</v>
      </c>
      <c r="K2201" s="13">
        <f t="shared" si="72"/>
        <v>315000</v>
      </c>
      <c r="L2201" s="4" t="s">
        <v>1018</v>
      </c>
      <c r="M2201">
        <f>_xlfn.RANK.EQ(I2201,I$6:I4695,1)</f>
        <v>1657</v>
      </c>
      <c r="N2201">
        <f>_xlfn.RANK.EQ(I2201,I$6:I4695,0)</f>
        <v>832</v>
      </c>
    </row>
    <row r="2202" spans="2:14" ht="14.25" customHeight="1">
      <c r="B2202" s="4" t="s">
        <v>283</v>
      </c>
      <c r="C2202" s="4" t="s">
        <v>1023</v>
      </c>
      <c r="D2202" s="4" t="s">
        <v>1024</v>
      </c>
      <c r="E2202" s="13">
        <f t="shared" si="73"/>
        <v>600</v>
      </c>
      <c r="F2202" s="6">
        <v>475</v>
      </c>
      <c r="G2202" s="12" t="s">
        <v>19</v>
      </c>
      <c r="H2202" s="12" t="s">
        <v>1086</v>
      </c>
      <c r="I2202" s="10">
        <v>99750</v>
      </c>
      <c r="J2202" s="11">
        <v>0.35</v>
      </c>
      <c r="K2202" s="13">
        <f t="shared" si="72"/>
        <v>285000</v>
      </c>
      <c r="L2202" s="4" t="s">
        <v>1018</v>
      </c>
      <c r="M2202">
        <f>_xlfn.RANK.EQ(I2202,I$6:I4696,1)</f>
        <v>1526</v>
      </c>
      <c r="N2202">
        <f>_xlfn.RANK.EQ(I2202,I$6:I4696,0)</f>
        <v>967</v>
      </c>
    </row>
    <row r="2203" spans="2:14" ht="14.25" customHeight="1">
      <c r="B2203" s="4" t="s">
        <v>283</v>
      </c>
      <c r="C2203" s="4" t="s">
        <v>1023</v>
      </c>
      <c r="D2203" s="4" t="s">
        <v>1024</v>
      </c>
      <c r="E2203" s="13">
        <f t="shared" si="73"/>
        <v>700</v>
      </c>
      <c r="F2203" s="6">
        <v>475</v>
      </c>
      <c r="G2203" s="12" t="s">
        <v>495</v>
      </c>
      <c r="H2203" s="12" t="s">
        <v>1087</v>
      </c>
      <c r="I2203" s="10">
        <v>99750</v>
      </c>
      <c r="J2203" s="11">
        <v>0.3</v>
      </c>
      <c r="K2203" s="13">
        <f t="shared" si="72"/>
        <v>332500</v>
      </c>
      <c r="L2203" s="4" t="s">
        <v>1018</v>
      </c>
      <c r="M2203">
        <f>_xlfn.RANK.EQ(I2203,I$6:I4697,1)</f>
        <v>1526</v>
      </c>
      <c r="N2203">
        <f>_xlfn.RANK.EQ(I2203,I$6:I4697,0)</f>
        <v>967</v>
      </c>
    </row>
    <row r="2204" spans="2:14" ht="14.25" customHeight="1">
      <c r="B2204" s="4" t="s">
        <v>283</v>
      </c>
      <c r="C2204" s="4" t="s">
        <v>1023</v>
      </c>
      <c r="D2204" s="4" t="s">
        <v>1024</v>
      </c>
      <c r="E2204" s="13">
        <f t="shared" si="73"/>
        <v>750</v>
      </c>
      <c r="F2204" s="6">
        <v>450</v>
      </c>
      <c r="G2204" s="12" t="s">
        <v>497</v>
      </c>
      <c r="H2204" s="12" t="s">
        <v>1087</v>
      </c>
      <c r="I2204" s="10">
        <v>84375</v>
      </c>
      <c r="J2204" s="11">
        <v>0.25</v>
      </c>
      <c r="K2204" s="13">
        <f t="shared" si="72"/>
        <v>337500</v>
      </c>
      <c r="L2204" s="4" t="s">
        <v>1018</v>
      </c>
      <c r="M2204">
        <f>_xlfn.RANK.EQ(I2204,I$6:I4698,1)</f>
        <v>1285</v>
      </c>
      <c r="N2204">
        <f>_xlfn.RANK.EQ(I2204,I$6:I4698,0)</f>
        <v>1205</v>
      </c>
    </row>
    <row r="2205" spans="2:14" ht="14.25" customHeight="1">
      <c r="B2205" s="4" t="s">
        <v>283</v>
      </c>
      <c r="C2205" s="4" t="s">
        <v>1023</v>
      </c>
      <c r="D2205" s="4" t="s">
        <v>1024</v>
      </c>
      <c r="E2205" s="13">
        <f t="shared" si="73"/>
        <v>500</v>
      </c>
      <c r="F2205" s="6">
        <v>625</v>
      </c>
      <c r="G2205" s="12" t="s">
        <v>499</v>
      </c>
      <c r="H2205" s="12" t="s">
        <v>1087</v>
      </c>
      <c r="I2205" s="10">
        <v>109375</v>
      </c>
      <c r="J2205" s="11">
        <v>0.35</v>
      </c>
      <c r="K2205" s="13">
        <f t="shared" si="72"/>
        <v>312500</v>
      </c>
      <c r="L2205" s="4" t="s">
        <v>1018</v>
      </c>
      <c r="M2205">
        <f>_xlfn.RANK.EQ(I2205,I$6:I4699,1)</f>
        <v>1645</v>
      </c>
      <c r="N2205">
        <f>_xlfn.RANK.EQ(I2205,I$6:I4699,0)</f>
        <v>847</v>
      </c>
    </row>
    <row r="2206" spans="2:14" ht="14.25" customHeight="1">
      <c r="B2206" s="4" t="s">
        <v>283</v>
      </c>
      <c r="C2206" s="4" t="s">
        <v>1023</v>
      </c>
      <c r="D2206" s="4" t="s">
        <v>1024</v>
      </c>
      <c r="E2206" s="13">
        <f t="shared" si="73"/>
        <v>550</v>
      </c>
      <c r="F2206" s="6">
        <v>625</v>
      </c>
      <c r="G2206" s="12" t="s">
        <v>501</v>
      </c>
      <c r="H2206" s="12" t="s">
        <v>1087</v>
      </c>
      <c r="I2206" s="10">
        <v>137500</v>
      </c>
      <c r="J2206" s="11">
        <v>0.4</v>
      </c>
      <c r="K2206" s="13">
        <f t="shared" si="72"/>
        <v>343750</v>
      </c>
      <c r="L2206" s="4" t="s">
        <v>1018</v>
      </c>
      <c r="M2206">
        <f>_xlfn.RANK.EQ(I2206,I$6:I4700,1)</f>
        <v>1950</v>
      </c>
      <c r="N2206">
        <f>_xlfn.RANK.EQ(I2206,I$6:I4700,0)</f>
        <v>542</v>
      </c>
    </row>
    <row r="2207" spans="2:14" ht="14.25" customHeight="1">
      <c r="B2207" s="4" t="s">
        <v>283</v>
      </c>
      <c r="C2207" s="4" t="s">
        <v>1023</v>
      </c>
      <c r="D2207" s="4" t="s">
        <v>1024</v>
      </c>
      <c r="E2207" s="13">
        <f t="shared" si="73"/>
        <v>500.00000000000006</v>
      </c>
      <c r="F2207" s="6">
        <v>475</v>
      </c>
      <c r="G2207" s="12" t="s">
        <v>503</v>
      </c>
      <c r="H2207" s="12" t="s">
        <v>1087</v>
      </c>
      <c r="I2207" s="10">
        <v>83125</v>
      </c>
      <c r="J2207" s="11">
        <v>0.35</v>
      </c>
      <c r="K2207" s="13">
        <f t="shared" si="72"/>
        <v>237500.00000000003</v>
      </c>
      <c r="L2207" s="4" t="s">
        <v>1018</v>
      </c>
      <c r="M2207">
        <f>_xlfn.RANK.EQ(I2207,I$6:I4701,1)</f>
        <v>1256</v>
      </c>
      <c r="N2207">
        <f>_xlfn.RANK.EQ(I2207,I$6:I4701,0)</f>
        <v>1235</v>
      </c>
    </row>
    <row r="2208" spans="2:14" ht="14.25" customHeight="1">
      <c r="B2208" s="4" t="s">
        <v>283</v>
      </c>
      <c r="C2208" s="4" t="s">
        <v>1023</v>
      </c>
      <c r="D2208" s="4" t="s">
        <v>1024</v>
      </c>
      <c r="E2208" s="13">
        <f t="shared" si="73"/>
        <v>500</v>
      </c>
      <c r="F2208" s="6">
        <v>425</v>
      </c>
      <c r="G2208" s="12" t="s">
        <v>505</v>
      </c>
      <c r="H2208" s="12" t="s">
        <v>1086</v>
      </c>
      <c r="I2208" s="10">
        <v>74375</v>
      </c>
      <c r="J2208" s="11">
        <v>0.35</v>
      </c>
      <c r="K2208" s="13">
        <f t="shared" si="72"/>
        <v>212500</v>
      </c>
      <c r="L2208" s="4" t="s">
        <v>1018</v>
      </c>
      <c r="M2208">
        <f>_xlfn.RANK.EQ(I2208,I$6:I4702,1)</f>
        <v>1072</v>
      </c>
      <c r="N2208">
        <f>_xlfn.RANK.EQ(I2208,I$6:I4702,0)</f>
        <v>1420</v>
      </c>
    </row>
    <row r="2209" spans="2:14" ht="14.25" customHeight="1">
      <c r="B2209" s="4" t="s">
        <v>283</v>
      </c>
      <c r="C2209" s="4" t="s">
        <v>1023</v>
      </c>
      <c r="D2209" s="4" t="s">
        <v>1024</v>
      </c>
      <c r="E2209" s="13">
        <f t="shared" si="73"/>
        <v>600</v>
      </c>
      <c r="F2209" s="6">
        <v>425</v>
      </c>
      <c r="G2209" s="12" t="s">
        <v>507</v>
      </c>
      <c r="H2209" s="12" t="s">
        <v>1086</v>
      </c>
      <c r="I2209" s="10">
        <v>76500</v>
      </c>
      <c r="J2209" s="11">
        <v>0.3</v>
      </c>
      <c r="K2209" s="13">
        <f t="shared" si="72"/>
        <v>255000</v>
      </c>
      <c r="L2209" s="4" t="s">
        <v>1018</v>
      </c>
      <c r="M2209">
        <f>_xlfn.RANK.EQ(I2209,I$6:I4703,1)</f>
        <v>1110</v>
      </c>
      <c r="N2209">
        <f>_xlfn.RANK.EQ(I2209,I$6:I4703,0)</f>
        <v>1381</v>
      </c>
    </row>
    <row r="2210" spans="2:14" ht="14.25" customHeight="1">
      <c r="B2210" s="4" t="s">
        <v>283</v>
      </c>
      <c r="C2210" s="4" t="s">
        <v>1023</v>
      </c>
      <c r="D2210" s="4" t="s">
        <v>1024</v>
      </c>
      <c r="E2210" s="13">
        <f t="shared" si="73"/>
        <v>650</v>
      </c>
      <c r="F2210" s="6">
        <v>475</v>
      </c>
      <c r="G2210" s="12" t="s">
        <v>509</v>
      </c>
      <c r="H2210" s="12" t="s">
        <v>1087</v>
      </c>
      <c r="I2210" s="10">
        <v>77187.5</v>
      </c>
      <c r="J2210" s="11">
        <v>0.25</v>
      </c>
      <c r="K2210" s="13">
        <f t="shared" si="72"/>
        <v>308750</v>
      </c>
      <c r="L2210" s="4" t="s">
        <v>1018</v>
      </c>
      <c r="M2210">
        <f>_xlfn.RANK.EQ(I2210,I$6:I4704,1)</f>
        <v>1132</v>
      </c>
      <c r="N2210">
        <f>_xlfn.RANK.EQ(I2210,I$6:I4704,0)</f>
        <v>1364</v>
      </c>
    </row>
    <row r="2211" spans="2:14" ht="14.25" customHeight="1">
      <c r="B2211" s="4" t="s">
        <v>283</v>
      </c>
      <c r="C2211" s="4" t="s">
        <v>1023</v>
      </c>
      <c r="D2211" s="4" t="s">
        <v>1024</v>
      </c>
      <c r="E2211" s="13">
        <f t="shared" si="73"/>
        <v>500</v>
      </c>
      <c r="F2211" s="6">
        <v>550</v>
      </c>
      <c r="G2211" s="12" t="s">
        <v>511</v>
      </c>
      <c r="H2211" s="12" t="s">
        <v>1087</v>
      </c>
      <c r="I2211" s="10">
        <v>96250</v>
      </c>
      <c r="J2211" s="11">
        <v>0.35</v>
      </c>
      <c r="K2211" s="13">
        <f t="shared" si="72"/>
        <v>275000</v>
      </c>
      <c r="L2211" s="4" t="s">
        <v>1018</v>
      </c>
      <c r="M2211">
        <f>_xlfn.RANK.EQ(I2211,I$6:I4705,1)</f>
        <v>1493</v>
      </c>
      <c r="N2211">
        <f>_xlfn.RANK.EQ(I2211,I$6:I4705,0)</f>
        <v>995</v>
      </c>
    </row>
    <row r="2212" spans="2:14" ht="14.25" customHeight="1">
      <c r="B2212" s="4" t="s">
        <v>283</v>
      </c>
      <c r="C2212" s="4" t="s">
        <v>1023</v>
      </c>
      <c r="D2212" s="4" t="s">
        <v>1024</v>
      </c>
      <c r="E2212" s="13">
        <f t="shared" si="73"/>
        <v>550</v>
      </c>
      <c r="F2212" s="6">
        <v>550</v>
      </c>
      <c r="G2212" s="12" t="s">
        <v>513</v>
      </c>
      <c r="H2212" s="12" t="s">
        <v>1086</v>
      </c>
      <c r="I2212" s="10">
        <v>121000</v>
      </c>
      <c r="J2212" s="11">
        <v>0.4</v>
      </c>
      <c r="K2212" s="13">
        <f t="shared" si="72"/>
        <v>302500</v>
      </c>
      <c r="L2212" s="4" t="s">
        <v>1018</v>
      </c>
      <c r="M2212">
        <f>_xlfn.RANK.EQ(I2212,I$6:I4706,1)</f>
        <v>1783</v>
      </c>
      <c r="N2212">
        <f>_xlfn.RANK.EQ(I2212,I$6:I4706,0)</f>
        <v>712</v>
      </c>
    </row>
    <row r="2213" spans="2:14" ht="14.25" customHeight="1">
      <c r="B2213" s="4" t="s">
        <v>283</v>
      </c>
      <c r="C2213" s="4" t="s">
        <v>1023</v>
      </c>
      <c r="D2213" s="4" t="s">
        <v>1024</v>
      </c>
      <c r="E2213" s="13">
        <f t="shared" si="73"/>
        <v>500</v>
      </c>
      <c r="F2213" s="6">
        <v>375</v>
      </c>
      <c r="G2213" s="12" t="s">
        <v>515</v>
      </c>
      <c r="H2213" s="12" t="s">
        <v>1087</v>
      </c>
      <c r="I2213" s="10">
        <v>65625</v>
      </c>
      <c r="J2213" s="11">
        <v>0.35</v>
      </c>
      <c r="K2213" s="13">
        <f t="shared" si="72"/>
        <v>187500</v>
      </c>
      <c r="L2213" s="4" t="s">
        <v>1018</v>
      </c>
      <c r="M2213">
        <f>_xlfn.RANK.EQ(I2213,I$6:I4707,1)</f>
        <v>907</v>
      </c>
      <c r="N2213">
        <f>_xlfn.RANK.EQ(I2213,I$6:I4707,0)</f>
        <v>1579</v>
      </c>
    </row>
    <row r="2214" spans="2:14" ht="14.25" customHeight="1">
      <c r="B2214" s="4" t="s">
        <v>283</v>
      </c>
      <c r="C2214" s="4" t="s">
        <v>1023</v>
      </c>
      <c r="D2214" s="4" t="s">
        <v>1024</v>
      </c>
      <c r="E2214" s="13">
        <f t="shared" si="73"/>
        <v>500</v>
      </c>
      <c r="F2214" s="6">
        <v>350</v>
      </c>
      <c r="G2214" s="12" t="s">
        <v>517</v>
      </c>
      <c r="H2214" s="12" t="s">
        <v>1086</v>
      </c>
      <c r="I2214" s="10">
        <v>61250</v>
      </c>
      <c r="J2214" s="11">
        <v>0.35</v>
      </c>
      <c r="K2214" s="13">
        <f t="shared" si="72"/>
        <v>175000</v>
      </c>
      <c r="L2214" s="4" t="s">
        <v>1018</v>
      </c>
      <c r="M2214">
        <f>_xlfn.RANK.EQ(I2214,I$6:I4708,1)</f>
        <v>826</v>
      </c>
      <c r="N2214">
        <f>_xlfn.RANK.EQ(I2214,I$6:I4708,0)</f>
        <v>1659</v>
      </c>
    </row>
    <row r="2215" spans="2:14" ht="14.25" customHeight="1">
      <c r="B2215" s="4" t="s">
        <v>283</v>
      </c>
      <c r="C2215" s="4" t="s">
        <v>1023</v>
      </c>
      <c r="D2215" s="4" t="s">
        <v>1024</v>
      </c>
      <c r="E2215" s="13">
        <f t="shared" si="73"/>
        <v>600</v>
      </c>
      <c r="F2215" s="6">
        <v>325</v>
      </c>
      <c r="G2215" s="12" t="s">
        <v>519</v>
      </c>
      <c r="H2215" s="12" t="s">
        <v>1086</v>
      </c>
      <c r="I2215" s="10">
        <v>58500</v>
      </c>
      <c r="J2215" s="11">
        <v>0.3</v>
      </c>
      <c r="K2215" s="13">
        <f t="shared" si="72"/>
        <v>195000</v>
      </c>
      <c r="L2215" s="4" t="s">
        <v>1018</v>
      </c>
      <c r="M2215">
        <f>_xlfn.RANK.EQ(I2215,I$6:I4709,1)</f>
        <v>774</v>
      </c>
      <c r="N2215">
        <f>_xlfn.RANK.EQ(I2215,I$6:I4709,0)</f>
        <v>1710</v>
      </c>
    </row>
    <row r="2216" spans="2:14" ht="14.25" customHeight="1">
      <c r="B2216" s="4" t="s">
        <v>283</v>
      </c>
      <c r="C2216" s="4" t="s">
        <v>1023</v>
      </c>
      <c r="D2216" s="4" t="s">
        <v>1024</v>
      </c>
      <c r="E2216" s="13">
        <f t="shared" si="73"/>
        <v>750</v>
      </c>
      <c r="F2216" s="6">
        <v>375</v>
      </c>
      <c r="G2216" s="12" t="s">
        <v>521</v>
      </c>
      <c r="H2216" s="12" t="s">
        <v>1087</v>
      </c>
      <c r="I2216" s="10">
        <v>70312.5</v>
      </c>
      <c r="J2216" s="11">
        <v>0.25</v>
      </c>
      <c r="K2216" s="13">
        <f t="shared" si="72"/>
        <v>281250</v>
      </c>
      <c r="L2216" s="4" t="s">
        <v>1018</v>
      </c>
      <c r="M2216">
        <f>_xlfn.RANK.EQ(I2216,I$6:I4710,1)</f>
        <v>1002</v>
      </c>
      <c r="N2216">
        <f>_xlfn.RANK.EQ(I2216,I$6:I4710,0)</f>
        <v>1493</v>
      </c>
    </row>
    <row r="2217" spans="2:14" ht="14.25" customHeight="1">
      <c r="B2217" s="4" t="s">
        <v>283</v>
      </c>
      <c r="C2217" s="4" t="s">
        <v>1023</v>
      </c>
      <c r="D2217" s="4" t="s">
        <v>1024</v>
      </c>
      <c r="E2217" s="13">
        <f t="shared" si="73"/>
        <v>600</v>
      </c>
      <c r="F2217" s="6">
        <v>550</v>
      </c>
      <c r="G2217" s="12" t="s">
        <v>523</v>
      </c>
      <c r="H2217" s="12" t="s">
        <v>1087</v>
      </c>
      <c r="I2217" s="10">
        <v>115500</v>
      </c>
      <c r="J2217" s="11">
        <v>0.35</v>
      </c>
      <c r="K2217" s="13">
        <f t="shared" si="72"/>
        <v>330000</v>
      </c>
      <c r="L2217" s="4" t="s">
        <v>1018</v>
      </c>
      <c r="M2217">
        <f>_xlfn.RANK.EQ(I2217,I$6:I4711,1)</f>
        <v>1717</v>
      </c>
      <c r="N2217">
        <f>_xlfn.RANK.EQ(I2217,I$6:I4711,0)</f>
        <v>764</v>
      </c>
    </row>
    <row r="2218" spans="2:14" ht="14.25" customHeight="1">
      <c r="B2218" s="4" t="s">
        <v>283</v>
      </c>
      <c r="C2218" s="4" t="s">
        <v>1023</v>
      </c>
      <c r="D2218" s="4" t="s">
        <v>1024</v>
      </c>
      <c r="E2218" s="13">
        <f t="shared" si="73"/>
        <v>650</v>
      </c>
      <c r="F2218" s="6">
        <v>600</v>
      </c>
      <c r="G2218" s="12" t="s">
        <v>525</v>
      </c>
      <c r="H2218" s="12" t="s">
        <v>1086</v>
      </c>
      <c r="I2218" s="10">
        <v>156000</v>
      </c>
      <c r="J2218" s="11">
        <v>0.4</v>
      </c>
      <c r="K2218" s="13">
        <f t="shared" si="72"/>
        <v>390000</v>
      </c>
      <c r="L2218" s="4" t="s">
        <v>1018</v>
      </c>
      <c r="M2218">
        <f>_xlfn.RANK.EQ(I2218,I$6:I4712,1)</f>
        <v>2085</v>
      </c>
      <c r="N2218">
        <f>_xlfn.RANK.EQ(I2218,I$6:I4712,0)</f>
        <v>409</v>
      </c>
    </row>
    <row r="2219" spans="2:14" ht="14.25" customHeight="1">
      <c r="B2219" s="4" t="s">
        <v>283</v>
      </c>
      <c r="C2219" s="4" t="s">
        <v>1023</v>
      </c>
      <c r="D2219" s="4" t="s">
        <v>1024</v>
      </c>
      <c r="E2219" s="13">
        <f t="shared" si="73"/>
        <v>600</v>
      </c>
      <c r="F2219" s="6">
        <v>450</v>
      </c>
      <c r="G2219" s="12" t="s">
        <v>527</v>
      </c>
      <c r="H2219" s="12" t="s">
        <v>1087</v>
      </c>
      <c r="I2219" s="10">
        <v>94500</v>
      </c>
      <c r="J2219" s="11">
        <v>0.35</v>
      </c>
      <c r="K2219" s="13">
        <f t="shared" si="72"/>
        <v>270000</v>
      </c>
      <c r="L2219" s="4" t="s">
        <v>1018</v>
      </c>
      <c r="M2219">
        <f>_xlfn.RANK.EQ(I2219,I$6:I4713,1)</f>
        <v>1457</v>
      </c>
      <c r="N2219">
        <f>_xlfn.RANK.EQ(I2219,I$6:I4713,0)</f>
        <v>1019</v>
      </c>
    </row>
    <row r="2220" spans="2:14" ht="14.25" customHeight="1">
      <c r="B2220" s="4" t="s">
        <v>283</v>
      </c>
      <c r="C2220" s="4" t="s">
        <v>1023</v>
      </c>
      <c r="D2220" s="4" t="s">
        <v>1024</v>
      </c>
      <c r="E2220" s="13">
        <f t="shared" si="73"/>
        <v>600.00000000000011</v>
      </c>
      <c r="F2220" s="6">
        <v>425</v>
      </c>
      <c r="G2220" s="12" t="s">
        <v>529</v>
      </c>
      <c r="H2220" s="12" t="s">
        <v>1087</v>
      </c>
      <c r="I2220" s="10">
        <v>89250</v>
      </c>
      <c r="J2220" s="11">
        <v>0.35</v>
      </c>
      <c r="K2220" s="13">
        <f t="shared" si="72"/>
        <v>255000.00000000003</v>
      </c>
      <c r="L2220" s="4" t="s">
        <v>1018</v>
      </c>
      <c r="M2220">
        <f>_xlfn.RANK.EQ(I2220,I$6:I4714,1)</f>
        <v>1367</v>
      </c>
      <c r="N2220">
        <f>_xlfn.RANK.EQ(I2220,I$6:I4714,0)</f>
        <v>1125</v>
      </c>
    </row>
    <row r="2221" spans="2:14" ht="14.25" customHeight="1">
      <c r="B2221" s="4" t="s">
        <v>283</v>
      </c>
      <c r="C2221" s="4" t="s">
        <v>1023</v>
      </c>
      <c r="D2221" s="4" t="s">
        <v>1024</v>
      </c>
      <c r="E2221" s="13">
        <f t="shared" si="73"/>
        <v>700</v>
      </c>
      <c r="F2221" s="6">
        <v>375</v>
      </c>
      <c r="G2221" s="12" t="s">
        <v>531</v>
      </c>
      <c r="H2221" s="12" t="s">
        <v>1087</v>
      </c>
      <c r="I2221" s="10">
        <v>78750</v>
      </c>
      <c r="J2221" s="11">
        <v>0.3</v>
      </c>
      <c r="K2221" s="13">
        <f t="shared" si="72"/>
        <v>262500</v>
      </c>
      <c r="L2221" s="4" t="s">
        <v>1018</v>
      </c>
      <c r="M2221">
        <f>_xlfn.RANK.EQ(I2221,I$6:I4715,1)</f>
        <v>1154</v>
      </c>
      <c r="N2221">
        <f>_xlfn.RANK.EQ(I2221,I$6:I4715,0)</f>
        <v>1315</v>
      </c>
    </row>
    <row r="2222" spans="2:14" ht="14.25" customHeight="1">
      <c r="B2222" s="4" t="s">
        <v>283</v>
      </c>
      <c r="C2222" s="4" t="s">
        <v>1023</v>
      </c>
      <c r="D2222" s="4" t="s">
        <v>1024</v>
      </c>
      <c r="E2222" s="13">
        <f t="shared" si="73"/>
        <v>750</v>
      </c>
      <c r="F2222" s="6">
        <v>500</v>
      </c>
      <c r="G2222" s="12" t="s">
        <v>533</v>
      </c>
      <c r="H2222" s="12" t="s">
        <v>1086</v>
      </c>
      <c r="I2222" s="10">
        <v>93750</v>
      </c>
      <c r="J2222" s="11">
        <v>0.25</v>
      </c>
      <c r="K2222" s="13">
        <f t="shared" si="72"/>
        <v>375000</v>
      </c>
      <c r="L2222" s="4" t="s">
        <v>1018</v>
      </c>
      <c r="M2222">
        <f>_xlfn.RANK.EQ(I2222,I$6:I4716,1)</f>
        <v>1449</v>
      </c>
      <c r="N2222">
        <f>_xlfn.RANK.EQ(I2222,I$6:I4716,0)</f>
        <v>1042</v>
      </c>
    </row>
    <row r="2223" spans="2:14" ht="14.25" customHeight="1">
      <c r="B2223" s="4" t="s">
        <v>283</v>
      </c>
      <c r="C2223" s="4" t="s">
        <v>1023</v>
      </c>
      <c r="D2223" s="4" t="s">
        <v>1024</v>
      </c>
      <c r="E2223" s="13">
        <f t="shared" si="73"/>
        <v>600</v>
      </c>
      <c r="F2223" s="6">
        <v>700</v>
      </c>
      <c r="G2223" s="12" t="s">
        <v>538</v>
      </c>
      <c r="H2223" s="12" t="s">
        <v>1087</v>
      </c>
      <c r="I2223" s="10">
        <v>147000</v>
      </c>
      <c r="J2223" s="11">
        <v>0.35</v>
      </c>
      <c r="K2223" s="13">
        <f t="shared" si="72"/>
        <v>420000</v>
      </c>
      <c r="L2223" s="4" t="s">
        <v>1018</v>
      </c>
      <c r="M2223">
        <f>_xlfn.RANK.EQ(I2223,I$6:I4717,1)</f>
        <v>2018</v>
      </c>
      <c r="N2223">
        <f>_xlfn.RANK.EQ(I2223,I$6:I4717,0)</f>
        <v>470</v>
      </c>
    </row>
    <row r="2224" spans="2:14" ht="14.25" customHeight="1">
      <c r="B2224" s="4" t="s">
        <v>283</v>
      </c>
      <c r="C2224" s="4" t="s">
        <v>1023</v>
      </c>
      <c r="D2224" s="4" t="s">
        <v>1024</v>
      </c>
      <c r="E2224" s="13">
        <f t="shared" si="73"/>
        <v>650</v>
      </c>
      <c r="F2224" s="6">
        <v>700</v>
      </c>
      <c r="G2224" s="12" t="s">
        <v>540</v>
      </c>
      <c r="H2224" s="12" t="s">
        <v>1087</v>
      </c>
      <c r="I2224" s="10">
        <v>182000</v>
      </c>
      <c r="J2224" s="11">
        <v>0.4</v>
      </c>
      <c r="K2224" s="13">
        <f t="shared" si="72"/>
        <v>455000</v>
      </c>
      <c r="L2224" s="4" t="s">
        <v>1018</v>
      </c>
      <c r="M2224">
        <f>_xlfn.RANK.EQ(I2224,I$6:I4718,1)</f>
        <v>2244</v>
      </c>
      <c r="N2224">
        <f>_xlfn.RANK.EQ(I2224,I$6:I4718,0)</f>
        <v>245</v>
      </c>
    </row>
    <row r="2225" spans="2:14" ht="14.25" customHeight="1">
      <c r="B2225" s="4" t="s">
        <v>283</v>
      </c>
      <c r="C2225" s="4" t="s">
        <v>1023</v>
      </c>
      <c r="D2225" s="4" t="s">
        <v>1024</v>
      </c>
      <c r="E2225" s="13">
        <f t="shared" si="73"/>
        <v>600</v>
      </c>
      <c r="F2225" s="6">
        <v>500</v>
      </c>
      <c r="G2225" s="12" t="s">
        <v>542</v>
      </c>
      <c r="H2225" s="12" t="s">
        <v>1087</v>
      </c>
      <c r="I2225" s="10">
        <v>105000</v>
      </c>
      <c r="J2225" s="11">
        <v>0.35</v>
      </c>
      <c r="K2225" s="13">
        <f t="shared" si="72"/>
        <v>300000</v>
      </c>
      <c r="L2225" s="4" t="s">
        <v>1018</v>
      </c>
      <c r="M2225">
        <f>_xlfn.RANK.EQ(I2225,I$6:I4719,1)</f>
        <v>1596</v>
      </c>
      <c r="N2225">
        <f>_xlfn.RANK.EQ(I2225,I$6:I4719,0)</f>
        <v>879</v>
      </c>
    </row>
    <row r="2226" spans="2:14" ht="14.25" customHeight="1">
      <c r="B2226" s="4" t="s">
        <v>283</v>
      </c>
      <c r="C2226" s="4" t="s">
        <v>1023</v>
      </c>
      <c r="D2226" s="4" t="s">
        <v>1024</v>
      </c>
      <c r="E2226" s="13">
        <f t="shared" si="73"/>
        <v>600</v>
      </c>
      <c r="F2226" s="6">
        <v>500</v>
      </c>
      <c r="G2226" s="12" t="s">
        <v>105</v>
      </c>
      <c r="H2226" s="12" t="s">
        <v>1087</v>
      </c>
      <c r="I2226" s="10">
        <v>105000</v>
      </c>
      <c r="J2226" s="11">
        <v>0.35</v>
      </c>
      <c r="K2226" s="13">
        <f t="shared" si="72"/>
        <v>300000</v>
      </c>
      <c r="L2226" s="4" t="s">
        <v>1018</v>
      </c>
      <c r="M2226">
        <f>_xlfn.RANK.EQ(I2226,I$6:I4720,1)</f>
        <v>1596</v>
      </c>
      <c r="N2226">
        <f>_xlfn.RANK.EQ(I2226,I$6:I4720,0)</f>
        <v>879</v>
      </c>
    </row>
    <row r="2227" spans="2:14" ht="14.25" customHeight="1">
      <c r="B2227" s="4" t="s">
        <v>283</v>
      </c>
      <c r="C2227" s="4" t="s">
        <v>1023</v>
      </c>
      <c r="D2227" s="4" t="s">
        <v>1024</v>
      </c>
      <c r="E2227" s="13">
        <f t="shared" si="73"/>
        <v>700</v>
      </c>
      <c r="F2227" s="6">
        <v>425</v>
      </c>
      <c r="G2227" s="12" t="s">
        <v>545</v>
      </c>
      <c r="H2227" s="12" t="s">
        <v>1087</v>
      </c>
      <c r="I2227" s="10">
        <v>89250</v>
      </c>
      <c r="J2227" s="11">
        <v>0.3</v>
      </c>
      <c r="K2227" s="13">
        <f t="shared" si="72"/>
        <v>297500</v>
      </c>
      <c r="L2227" s="4" t="s">
        <v>1018</v>
      </c>
      <c r="M2227">
        <f>_xlfn.RANK.EQ(I2227,I$6:I4721,1)</f>
        <v>1367</v>
      </c>
      <c r="N2227">
        <f>_xlfn.RANK.EQ(I2227,I$6:I4721,0)</f>
        <v>1125</v>
      </c>
    </row>
    <row r="2228" spans="2:14" ht="14.25" customHeight="1">
      <c r="B2228" s="4" t="s">
        <v>283</v>
      </c>
      <c r="C2228" s="4" t="s">
        <v>1023</v>
      </c>
      <c r="D2228" s="4" t="s">
        <v>1024</v>
      </c>
      <c r="E2228" s="13">
        <f t="shared" si="73"/>
        <v>750</v>
      </c>
      <c r="F2228" s="6">
        <v>525</v>
      </c>
      <c r="G2228" s="12" t="s">
        <v>547</v>
      </c>
      <c r="H2228" s="12" t="s">
        <v>1086</v>
      </c>
      <c r="I2228" s="10">
        <v>98437.5</v>
      </c>
      <c r="J2228" s="11">
        <v>0.25</v>
      </c>
      <c r="K2228" s="13">
        <f t="shared" si="72"/>
        <v>393750</v>
      </c>
      <c r="L2228" s="4" t="s">
        <v>1018</v>
      </c>
      <c r="M2228">
        <f>_xlfn.RANK.EQ(I2228,I$6:I4722,1)</f>
        <v>1509</v>
      </c>
      <c r="N2228">
        <f>_xlfn.RANK.EQ(I2228,I$6:I4722,0)</f>
        <v>982</v>
      </c>
    </row>
    <row r="2229" spans="2:14" ht="14.25" customHeight="1">
      <c r="B2229" s="4" t="s">
        <v>283</v>
      </c>
      <c r="C2229" s="4" t="s">
        <v>1023</v>
      </c>
      <c r="D2229" s="4" t="s">
        <v>1024</v>
      </c>
      <c r="E2229" s="13">
        <f t="shared" si="73"/>
        <v>300</v>
      </c>
      <c r="F2229" s="6">
        <v>450</v>
      </c>
      <c r="G2229" s="12" t="s">
        <v>549</v>
      </c>
      <c r="H2229" s="12" t="s">
        <v>1087</v>
      </c>
      <c r="I2229" s="10">
        <v>54000</v>
      </c>
      <c r="J2229" s="11">
        <v>0.4</v>
      </c>
      <c r="K2229" s="13">
        <f t="shared" si="72"/>
        <v>135000</v>
      </c>
      <c r="L2229" s="4" t="s">
        <v>1018</v>
      </c>
      <c r="M2229">
        <f>_xlfn.RANK.EQ(I2229,I$6:I4723,1)</f>
        <v>669</v>
      </c>
      <c r="N2229">
        <f>_xlfn.RANK.EQ(I2229,I$6:I4723,0)</f>
        <v>1811</v>
      </c>
    </row>
    <row r="2230" spans="2:14" ht="14.25" customHeight="1">
      <c r="B2230" s="4" t="s">
        <v>283</v>
      </c>
      <c r="C2230" s="4" t="s">
        <v>1023</v>
      </c>
      <c r="D2230" s="4" t="s">
        <v>1024</v>
      </c>
      <c r="E2230" s="13">
        <f t="shared" si="73"/>
        <v>400</v>
      </c>
      <c r="F2230" s="6">
        <v>450</v>
      </c>
      <c r="G2230" s="12" t="s">
        <v>551</v>
      </c>
      <c r="H2230" s="12" t="s">
        <v>1087</v>
      </c>
      <c r="I2230" s="10">
        <v>72000</v>
      </c>
      <c r="J2230" s="11">
        <v>0.4</v>
      </c>
      <c r="K2230" s="13">
        <f t="shared" si="72"/>
        <v>180000</v>
      </c>
      <c r="L2230" s="4" t="s">
        <v>1018</v>
      </c>
      <c r="M2230">
        <f>_xlfn.RANK.EQ(I2230,I$6:I4724,1)</f>
        <v>1028</v>
      </c>
      <c r="N2230">
        <f>_xlfn.RANK.EQ(I2230,I$6:I4724,0)</f>
        <v>1453</v>
      </c>
    </row>
    <row r="2231" spans="2:14" ht="14.25" customHeight="1">
      <c r="B2231" s="4" t="s">
        <v>283</v>
      </c>
      <c r="C2231" s="4" t="s">
        <v>1023</v>
      </c>
      <c r="D2231" s="4" t="s">
        <v>1024</v>
      </c>
      <c r="E2231" s="13">
        <f t="shared" si="73"/>
        <v>400</v>
      </c>
      <c r="F2231" s="6">
        <v>450</v>
      </c>
      <c r="G2231" s="12" t="s">
        <v>37</v>
      </c>
      <c r="H2231" s="12" t="s">
        <v>1086</v>
      </c>
      <c r="I2231" s="10">
        <v>63000</v>
      </c>
      <c r="J2231" s="11">
        <v>0.35</v>
      </c>
      <c r="K2231" s="13">
        <f t="shared" si="72"/>
        <v>180000</v>
      </c>
      <c r="L2231" s="4" t="s">
        <v>1018</v>
      </c>
      <c r="M2231">
        <f>_xlfn.RANK.EQ(I2231,I$6:I4725,1)</f>
        <v>853</v>
      </c>
      <c r="N2231">
        <f>_xlfn.RANK.EQ(I2231,I$6:I4725,0)</f>
        <v>1616</v>
      </c>
    </row>
    <row r="2232" spans="2:14" ht="14.25" customHeight="1">
      <c r="B2232" s="4" t="s">
        <v>283</v>
      </c>
      <c r="C2232" s="4" t="s">
        <v>1023</v>
      </c>
      <c r="D2232" s="4" t="s">
        <v>1024</v>
      </c>
      <c r="E2232" s="13">
        <f t="shared" si="73"/>
        <v>400</v>
      </c>
      <c r="F2232" s="6">
        <v>300</v>
      </c>
      <c r="G2232" s="12" t="s">
        <v>554</v>
      </c>
      <c r="H2232" s="12" t="s">
        <v>1087</v>
      </c>
      <c r="I2232" s="10">
        <v>48000</v>
      </c>
      <c r="J2232" s="11">
        <v>0.4</v>
      </c>
      <c r="K2232" s="13">
        <f t="shared" si="72"/>
        <v>120000</v>
      </c>
      <c r="L2232" s="4" t="s">
        <v>1018</v>
      </c>
      <c r="M2232">
        <f>_xlfn.RANK.EQ(I2232,I$6:I4726,1)</f>
        <v>555</v>
      </c>
      <c r="N2232">
        <f>_xlfn.RANK.EQ(I2232,I$6:I4726,0)</f>
        <v>1935</v>
      </c>
    </row>
    <row r="2233" spans="2:14" ht="14.25" customHeight="1">
      <c r="B2233" s="4" t="s">
        <v>283</v>
      </c>
      <c r="C2233" s="4" t="s">
        <v>1023</v>
      </c>
      <c r="D2233" s="4" t="s">
        <v>1024</v>
      </c>
      <c r="E2233" s="13">
        <f t="shared" si="73"/>
        <v>450</v>
      </c>
      <c r="F2233" s="6">
        <v>250</v>
      </c>
      <c r="G2233" s="12" t="s">
        <v>556</v>
      </c>
      <c r="H2233" s="12" t="s">
        <v>1087</v>
      </c>
      <c r="I2233" s="10">
        <v>39375</v>
      </c>
      <c r="J2233" s="11">
        <v>0.35</v>
      </c>
      <c r="K2233" s="13">
        <f t="shared" si="72"/>
        <v>112500</v>
      </c>
      <c r="L2233" s="4" t="s">
        <v>1018</v>
      </c>
      <c r="M2233">
        <f>_xlfn.RANK.EQ(I2233,I$6:I4727,1)</f>
        <v>395</v>
      </c>
      <c r="N2233">
        <f>_xlfn.RANK.EQ(I2233,I$6:I4727,0)</f>
        <v>2089</v>
      </c>
    </row>
    <row r="2234" spans="2:14" ht="14.25" customHeight="1">
      <c r="B2234" s="4" t="s">
        <v>283</v>
      </c>
      <c r="C2234" s="4" t="s">
        <v>1023</v>
      </c>
      <c r="D2234" s="4" t="s">
        <v>1024</v>
      </c>
      <c r="E2234" s="13">
        <f t="shared" si="73"/>
        <v>400</v>
      </c>
      <c r="F2234" s="6">
        <v>450</v>
      </c>
      <c r="G2234" s="12" t="s">
        <v>99</v>
      </c>
      <c r="H2234" s="12" t="s">
        <v>1087</v>
      </c>
      <c r="I2234" s="10">
        <v>45000</v>
      </c>
      <c r="J2234" s="11">
        <v>0.25</v>
      </c>
      <c r="K2234" s="13">
        <f t="shared" si="72"/>
        <v>180000</v>
      </c>
      <c r="L2234" s="4" t="s">
        <v>1018</v>
      </c>
      <c r="M2234">
        <f>_xlfn.RANK.EQ(I2234,I$6:I4728,1)</f>
        <v>499</v>
      </c>
      <c r="N2234">
        <f>_xlfn.RANK.EQ(I2234,I$6:I4728,0)</f>
        <v>1976</v>
      </c>
    </row>
    <row r="2235" spans="2:14" ht="14.25" customHeight="1">
      <c r="B2235" s="4" t="s">
        <v>283</v>
      </c>
      <c r="C2235" s="4" t="s">
        <v>1023</v>
      </c>
      <c r="D2235" s="4" t="s">
        <v>1024</v>
      </c>
      <c r="E2235" s="13">
        <f t="shared" si="73"/>
        <v>300</v>
      </c>
      <c r="F2235" s="6">
        <v>500</v>
      </c>
      <c r="G2235" s="12" t="s">
        <v>559</v>
      </c>
      <c r="H2235" s="12" t="s">
        <v>1087</v>
      </c>
      <c r="I2235" s="10">
        <v>60000</v>
      </c>
      <c r="J2235" s="11">
        <v>0.4</v>
      </c>
      <c r="K2235" s="13">
        <f t="shared" si="72"/>
        <v>150000</v>
      </c>
      <c r="L2235" s="4" t="s">
        <v>1018</v>
      </c>
      <c r="M2235">
        <f>_xlfn.RANK.EQ(I2235,I$6:I4729,1)</f>
        <v>800</v>
      </c>
      <c r="N2235">
        <f>_xlfn.RANK.EQ(I2235,I$6:I4729,0)</f>
        <v>1678</v>
      </c>
    </row>
    <row r="2236" spans="2:14" ht="14.25" customHeight="1">
      <c r="B2236" s="4" t="s">
        <v>283</v>
      </c>
      <c r="C2236" s="4" t="s">
        <v>1023</v>
      </c>
      <c r="D2236" s="4" t="s">
        <v>1024</v>
      </c>
      <c r="E2236" s="13">
        <f t="shared" si="73"/>
        <v>400</v>
      </c>
      <c r="F2236" s="6">
        <v>400</v>
      </c>
      <c r="G2236" s="12" t="s">
        <v>561</v>
      </c>
      <c r="H2236" s="12" t="s">
        <v>1086</v>
      </c>
      <c r="I2236" s="10">
        <v>64000</v>
      </c>
      <c r="J2236" s="11">
        <v>0.4</v>
      </c>
      <c r="K2236" s="13">
        <f t="shared" si="72"/>
        <v>160000</v>
      </c>
      <c r="L2236" s="4" t="s">
        <v>1018</v>
      </c>
      <c r="M2236">
        <f>_xlfn.RANK.EQ(I2236,I$6:I4730,1)</f>
        <v>890</v>
      </c>
      <c r="N2236">
        <f>_xlfn.RANK.EQ(I2236,I$6:I4730,0)</f>
        <v>1602</v>
      </c>
    </row>
    <row r="2237" spans="2:14" ht="14.25" customHeight="1">
      <c r="B2237" s="4" t="s">
        <v>283</v>
      </c>
      <c r="C2237" s="4" t="s">
        <v>1023</v>
      </c>
      <c r="D2237" s="4" t="s">
        <v>1024</v>
      </c>
      <c r="E2237" s="13">
        <f t="shared" si="73"/>
        <v>400</v>
      </c>
      <c r="F2237" s="6">
        <v>400</v>
      </c>
      <c r="G2237" s="12" t="s">
        <v>563</v>
      </c>
      <c r="H2237" s="12" t="s">
        <v>1086</v>
      </c>
      <c r="I2237" s="10">
        <v>56000</v>
      </c>
      <c r="J2237" s="11">
        <v>0.35</v>
      </c>
      <c r="K2237" s="13">
        <f t="shared" si="72"/>
        <v>160000</v>
      </c>
      <c r="L2237" s="4" t="s">
        <v>1018</v>
      </c>
      <c r="M2237">
        <f>_xlfn.RANK.EQ(I2237,I$6:I4731,1)</f>
        <v>708</v>
      </c>
      <c r="N2237">
        <f>_xlfn.RANK.EQ(I2237,I$6:I4731,0)</f>
        <v>1779</v>
      </c>
    </row>
    <row r="2238" spans="2:14" ht="14.25" customHeight="1">
      <c r="B2238" s="4" t="s">
        <v>984</v>
      </c>
      <c r="C2238" s="4" t="s">
        <v>1025</v>
      </c>
      <c r="D2238" s="4" t="s">
        <v>1026</v>
      </c>
      <c r="E2238" s="13">
        <f t="shared" si="73"/>
        <v>400</v>
      </c>
      <c r="F2238" s="6">
        <v>250</v>
      </c>
      <c r="G2238" s="12" t="s">
        <v>565</v>
      </c>
      <c r="H2238" s="12" t="s">
        <v>1087</v>
      </c>
      <c r="I2238" s="10">
        <v>40000</v>
      </c>
      <c r="J2238" s="11">
        <v>0.4</v>
      </c>
      <c r="K2238" s="13">
        <f t="shared" si="72"/>
        <v>100000</v>
      </c>
      <c r="L2238" s="4" t="s">
        <v>1018</v>
      </c>
      <c r="M2238">
        <f>_xlfn.RANK.EQ(I2238,I$6:I4732,1)</f>
        <v>410</v>
      </c>
      <c r="N2238">
        <f>_xlfn.RANK.EQ(I2238,I$6:I4732,0)</f>
        <v>2080</v>
      </c>
    </row>
    <row r="2239" spans="2:14" ht="14.25" customHeight="1">
      <c r="B2239" s="4" t="s">
        <v>984</v>
      </c>
      <c r="C2239" s="4" t="s">
        <v>1025</v>
      </c>
      <c r="D2239" s="4" t="s">
        <v>1026</v>
      </c>
      <c r="E2239" s="13">
        <f t="shared" si="73"/>
        <v>450</v>
      </c>
      <c r="F2239" s="6">
        <v>175</v>
      </c>
      <c r="G2239" s="12" t="s">
        <v>567</v>
      </c>
      <c r="H2239" s="12" t="s">
        <v>1087</v>
      </c>
      <c r="I2239" s="10">
        <v>27562.5</v>
      </c>
      <c r="J2239" s="11">
        <v>0.35</v>
      </c>
      <c r="K2239" s="13">
        <f t="shared" si="72"/>
        <v>78750</v>
      </c>
      <c r="L2239" s="4" t="s">
        <v>1018</v>
      </c>
      <c r="M2239">
        <f>_xlfn.RANK.EQ(I2239,I$6:I4733,1)</f>
        <v>208</v>
      </c>
      <c r="N2239">
        <f>_xlfn.RANK.EQ(I2239,I$6:I4733,0)</f>
        <v>2280</v>
      </c>
    </row>
    <row r="2240" spans="2:14" ht="14.25" customHeight="1">
      <c r="B2240" s="4" t="s">
        <v>984</v>
      </c>
      <c r="C2240" s="4" t="s">
        <v>1025</v>
      </c>
      <c r="D2240" s="4" t="s">
        <v>1026</v>
      </c>
      <c r="E2240" s="13">
        <f t="shared" si="73"/>
        <v>400</v>
      </c>
      <c r="F2240" s="6">
        <v>375</v>
      </c>
      <c r="G2240" s="12" t="s">
        <v>569</v>
      </c>
      <c r="H2240" s="12" t="s">
        <v>1086</v>
      </c>
      <c r="I2240" s="10">
        <v>37500</v>
      </c>
      <c r="J2240" s="11">
        <v>0.25</v>
      </c>
      <c r="K2240" s="13">
        <f t="shared" si="72"/>
        <v>150000</v>
      </c>
      <c r="L2240" s="4" t="s">
        <v>1018</v>
      </c>
      <c r="M2240">
        <f>_xlfn.RANK.EQ(I2240,I$6:I4734,1)</f>
        <v>375</v>
      </c>
      <c r="N2240">
        <f>_xlfn.RANK.EQ(I2240,I$6:I4734,0)</f>
        <v>2119</v>
      </c>
    </row>
    <row r="2241" spans="2:14" ht="14.25" customHeight="1">
      <c r="B2241" s="4" t="s">
        <v>984</v>
      </c>
      <c r="C2241" s="4" t="s">
        <v>1025</v>
      </c>
      <c r="D2241" s="4" t="s">
        <v>1026</v>
      </c>
      <c r="E2241" s="13">
        <f t="shared" si="73"/>
        <v>400</v>
      </c>
      <c r="F2241" s="6">
        <v>525</v>
      </c>
      <c r="G2241" s="12" t="s">
        <v>571</v>
      </c>
      <c r="H2241" s="12" t="s">
        <v>1087</v>
      </c>
      <c r="I2241" s="10">
        <v>84000</v>
      </c>
      <c r="J2241" s="11">
        <v>0.4</v>
      </c>
      <c r="K2241" s="13">
        <f t="shared" si="72"/>
        <v>210000</v>
      </c>
      <c r="L2241" s="4" t="s">
        <v>1018</v>
      </c>
      <c r="M2241">
        <f>_xlfn.RANK.EQ(I2241,I$6:I4735,1)</f>
        <v>1263</v>
      </c>
      <c r="N2241">
        <f>_xlfn.RANK.EQ(I2241,I$6:I4735,0)</f>
        <v>1212</v>
      </c>
    </row>
    <row r="2242" spans="2:14" ht="14.25" customHeight="1">
      <c r="B2242" s="4" t="s">
        <v>984</v>
      </c>
      <c r="C2242" s="4" t="s">
        <v>1025</v>
      </c>
      <c r="D2242" s="4" t="s">
        <v>1026</v>
      </c>
      <c r="E2242" s="13">
        <f t="shared" si="73"/>
        <v>500</v>
      </c>
      <c r="F2242" s="6">
        <v>375</v>
      </c>
      <c r="G2242" s="12" t="s">
        <v>123</v>
      </c>
      <c r="H2242" s="12" t="s">
        <v>1087</v>
      </c>
      <c r="I2242" s="10">
        <v>75000</v>
      </c>
      <c r="J2242" s="11">
        <v>0.4</v>
      </c>
      <c r="K2242" s="13">
        <f t="shared" si="72"/>
        <v>187500</v>
      </c>
      <c r="L2242" s="4" t="s">
        <v>1018</v>
      </c>
      <c r="M2242">
        <f>_xlfn.RANK.EQ(I2242,I$6:I4736,1)</f>
        <v>1086</v>
      </c>
      <c r="N2242">
        <f>_xlfn.RANK.EQ(I2242,I$6:I4736,0)</f>
        <v>1392</v>
      </c>
    </row>
    <row r="2243" spans="2:14" ht="14.25" customHeight="1">
      <c r="B2243" s="4" t="s">
        <v>984</v>
      </c>
      <c r="C2243" s="4" t="s">
        <v>1025</v>
      </c>
      <c r="D2243" s="4" t="s">
        <v>1026</v>
      </c>
      <c r="E2243" s="13">
        <f t="shared" si="73"/>
        <v>500</v>
      </c>
      <c r="F2243" s="6">
        <v>375</v>
      </c>
      <c r="G2243" s="12" t="s">
        <v>66</v>
      </c>
      <c r="H2243" s="12" t="s">
        <v>1087</v>
      </c>
      <c r="I2243" s="10">
        <v>65625</v>
      </c>
      <c r="J2243" s="11">
        <v>0.35</v>
      </c>
      <c r="K2243" s="13">
        <f t="shared" si="72"/>
        <v>187500</v>
      </c>
      <c r="L2243" s="4" t="s">
        <v>1018</v>
      </c>
      <c r="M2243">
        <f>_xlfn.RANK.EQ(I2243,I$6:I4737,1)</f>
        <v>907</v>
      </c>
      <c r="N2243">
        <f>_xlfn.RANK.EQ(I2243,I$6:I4737,0)</f>
        <v>1579</v>
      </c>
    </row>
    <row r="2244" spans="2:14" ht="14.25" customHeight="1">
      <c r="B2244" s="4" t="s">
        <v>984</v>
      </c>
      <c r="C2244" s="4" t="s">
        <v>1025</v>
      </c>
      <c r="D2244" s="4" t="s">
        <v>1026</v>
      </c>
      <c r="E2244" s="13">
        <f t="shared" si="73"/>
        <v>500</v>
      </c>
      <c r="F2244" s="6">
        <v>250</v>
      </c>
      <c r="G2244" s="12" t="s">
        <v>574</v>
      </c>
      <c r="H2244" s="12" t="s">
        <v>1086</v>
      </c>
      <c r="I2244" s="10">
        <v>50000</v>
      </c>
      <c r="J2244" s="11">
        <v>0.4</v>
      </c>
      <c r="K2244" s="13">
        <f t="shared" si="72"/>
        <v>125000</v>
      </c>
      <c r="L2244" s="4" t="s">
        <v>1018</v>
      </c>
      <c r="M2244">
        <f>_xlfn.RANK.EQ(I2244,I$6:I4738,1)</f>
        <v>604</v>
      </c>
      <c r="N2244">
        <f>_xlfn.RANK.EQ(I2244,I$6:I4738,0)</f>
        <v>1886</v>
      </c>
    </row>
    <row r="2245" spans="2:14" ht="14.25" customHeight="1">
      <c r="B2245" s="4" t="s">
        <v>984</v>
      </c>
      <c r="C2245" s="4" t="s">
        <v>1025</v>
      </c>
      <c r="D2245" s="4" t="s">
        <v>1026</v>
      </c>
      <c r="E2245" s="13">
        <f t="shared" si="73"/>
        <v>550</v>
      </c>
      <c r="F2245" s="6">
        <v>150</v>
      </c>
      <c r="G2245" s="12" t="s">
        <v>576</v>
      </c>
      <c r="H2245" s="12" t="s">
        <v>1086</v>
      </c>
      <c r="I2245" s="10">
        <v>28875</v>
      </c>
      <c r="J2245" s="11">
        <v>0.35</v>
      </c>
      <c r="K2245" s="13">
        <f t="shared" si="72"/>
        <v>82500</v>
      </c>
      <c r="L2245" s="4" t="s">
        <v>1018</v>
      </c>
      <c r="M2245">
        <f>_xlfn.RANK.EQ(I2245,I$6:I4739,1)</f>
        <v>236</v>
      </c>
      <c r="N2245">
        <f>_xlfn.RANK.EQ(I2245,I$6:I4739,0)</f>
        <v>2253</v>
      </c>
    </row>
    <row r="2246" spans="2:14" ht="14.25" customHeight="1">
      <c r="B2246" s="4" t="s">
        <v>984</v>
      </c>
      <c r="C2246" s="4" t="s">
        <v>1025</v>
      </c>
      <c r="D2246" s="4" t="s">
        <v>1026</v>
      </c>
      <c r="E2246" s="13">
        <f t="shared" si="73"/>
        <v>500</v>
      </c>
      <c r="F2246" s="6">
        <v>350</v>
      </c>
      <c r="G2246" s="12" t="s">
        <v>266</v>
      </c>
      <c r="H2246" s="12" t="s">
        <v>1087</v>
      </c>
      <c r="I2246" s="10">
        <v>43750</v>
      </c>
      <c r="J2246" s="11">
        <v>0.25</v>
      </c>
      <c r="K2246" s="13">
        <f t="shared" si="72"/>
        <v>175000</v>
      </c>
      <c r="L2246" s="4" t="s">
        <v>1018</v>
      </c>
      <c r="M2246">
        <f>_xlfn.RANK.EQ(I2246,I$6:I4740,1)</f>
        <v>478</v>
      </c>
      <c r="N2246">
        <f>_xlfn.RANK.EQ(I2246,I$6:I4740,0)</f>
        <v>2009</v>
      </c>
    </row>
    <row r="2247" spans="2:14" ht="14.25" customHeight="1">
      <c r="B2247" s="4" t="s">
        <v>984</v>
      </c>
      <c r="C2247" s="4" t="s">
        <v>1025</v>
      </c>
      <c r="D2247" s="4" t="s">
        <v>1026</v>
      </c>
      <c r="E2247" s="13">
        <f t="shared" si="73"/>
        <v>500</v>
      </c>
      <c r="F2247" s="6">
        <v>525</v>
      </c>
      <c r="G2247" s="12" t="s">
        <v>153</v>
      </c>
      <c r="H2247" s="12" t="s">
        <v>1087</v>
      </c>
      <c r="I2247" s="10">
        <v>105000</v>
      </c>
      <c r="J2247" s="11">
        <v>0.4</v>
      </c>
      <c r="K2247" s="13">
        <f t="shared" ref="K2247:K2310" si="74">I2247/J2247</f>
        <v>262500</v>
      </c>
      <c r="L2247" s="4" t="s">
        <v>1018</v>
      </c>
      <c r="M2247">
        <f>_xlfn.RANK.EQ(I2247,I$6:I4741,1)</f>
        <v>1596</v>
      </c>
      <c r="N2247">
        <f>_xlfn.RANK.EQ(I2247,I$6:I4741,0)</f>
        <v>879</v>
      </c>
    </row>
    <row r="2248" spans="2:14" ht="14.25" customHeight="1">
      <c r="B2248" s="4" t="s">
        <v>984</v>
      </c>
      <c r="C2248" s="4" t="s">
        <v>1025</v>
      </c>
      <c r="D2248" s="4" t="s">
        <v>1026</v>
      </c>
      <c r="E2248" s="13">
        <f t="shared" ref="E2248:E2311" si="75">K2248/F2248</f>
        <v>550</v>
      </c>
      <c r="F2248" s="6">
        <v>325</v>
      </c>
      <c r="G2248" s="12" t="s">
        <v>268</v>
      </c>
      <c r="H2248" s="12" t="s">
        <v>1086</v>
      </c>
      <c r="I2248" s="10">
        <v>71500</v>
      </c>
      <c r="J2248" s="11">
        <v>0.4</v>
      </c>
      <c r="K2248" s="13">
        <f t="shared" si="74"/>
        <v>178750</v>
      </c>
      <c r="L2248" s="4" t="s">
        <v>1018</v>
      </c>
      <c r="M2248">
        <f>_xlfn.RANK.EQ(I2248,I$6:I4742,1)</f>
        <v>1023</v>
      </c>
      <c r="N2248">
        <f>_xlfn.RANK.EQ(I2248,I$6:I4742,0)</f>
        <v>1469</v>
      </c>
    </row>
    <row r="2249" spans="2:14" ht="14.25" customHeight="1">
      <c r="B2249" s="4" t="s">
        <v>984</v>
      </c>
      <c r="C2249" s="4" t="s">
        <v>1025</v>
      </c>
      <c r="D2249" s="4" t="s">
        <v>1026</v>
      </c>
      <c r="E2249" s="13">
        <f t="shared" si="75"/>
        <v>550</v>
      </c>
      <c r="F2249" s="6">
        <v>375</v>
      </c>
      <c r="G2249" s="12" t="s">
        <v>581</v>
      </c>
      <c r="H2249" s="12" t="s">
        <v>1087</v>
      </c>
      <c r="I2249" s="10">
        <v>72187.5</v>
      </c>
      <c r="J2249" s="11">
        <v>0.35</v>
      </c>
      <c r="K2249" s="13">
        <f t="shared" si="74"/>
        <v>206250</v>
      </c>
      <c r="L2249" s="4" t="s">
        <v>1018</v>
      </c>
      <c r="M2249">
        <f>_xlfn.RANK.EQ(I2249,I$6:I4743,1)</f>
        <v>1044</v>
      </c>
      <c r="N2249">
        <f>_xlfn.RANK.EQ(I2249,I$6:I4743,0)</f>
        <v>1450</v>
      </c>
    </row>
    <row r="2250" spans="2:14" ht="14.25" customHeight="1">
      <c r="B2250" s="4" t="s">
        <v>984</v>
      </c>
      <c r="C2250" s="4" t="s">
        <v>1025</v>
      </c>
      <c r="D2250" s="4" t="s">
        <v>1026</v>
      </c>
      <c r="E2250" s="13">
        <f t="shared" si="75"/>
        <v>500</v>
      </c>
      <c r="F2250" s="6">
        <v>275</v>
      </c>
      <c r="G2250" s="12" t="s">
        <v>583</v>
      </c>
      <c r="H2250" s="12" t="s">
        <v>1086</v>
      </c>
      <c r="I2250" s="10">
        <v>55000</v>
      </c>
      <c r="J2250" s="11">
        <v>0.4</v>
      </c>
      <c r="K2250" s="13">
        <f t="shared" si="74"/>
        <v>137500</v>
      </c>
      <c r="L2250" s="4" t="s">
        <v>1018</v>
      </c>
      <c r="M2250">
        <f>_xlfn.RANK.EQ(I2250,I$6:I4744,1)</f>
        <v>689</v>
      </c>
      <c r="N2250">
        <f>_xlfn.RANK.EQ(I2250,I$6:I4744,0)</f>
        <v>1801</v>
      </c>
    </row>
    <row r="2251" spans="2:14" ht="14.25" customHeight="1">
      <c r="B2251" s="4" t="s">
        <v>984</v>
      </c>
      <c r="C2251" s="4" t="s">
        <v>1025</v>
      </c>
      <c r="D2251" s="4" t="s">
        <v>1026</v>
      </c>
      <c r="E2251" s="13">
        <f t="shared" si="75"/>
        <v>550</v>
      </c>
      <c r="F2251" s="6">
        <v>175</v>
      </c>
      <c r="G2251" s="12" t="s">
        <v>585</v>
      </c>
      <c r="H2251" s="12" t="s">
        <v>1086</v>
      </c>
      <c r="I2251" s="10">
        <v>33687.5</v>
      </c>
      <c r="J2251" s="11">
        <v>0.35</v>
      </c>
      <c r="K2251" s="13">
        <f t="shared" si="74"/>
        <v>96250</v>
      </c>
      <c r="L2251" s="4" t="s">
        <v>1018</v>
      </c>
      <c r="M2251">
        <f>_xlfn.RANK.EQ(I2251,I$6:I4745,1)</f>
        <v>310</v>
      </c>
      <c r="N2251">
        <f>_xlfn.RANK.EQ(I2251,I$6:I4745,0)</f>
        <v>2182</v>
      </c>
    </row>
    <row r="2252" spans="2:14" ht="14.25" customHeight="1">
      <c r="B2252" s="4" t="s">
        <v>984</v>
      </c>
      <c r="C2252" s="4" t="s">
        <v>1025</v>
      </c>
      <c r="D2252" s="4" t="s">
        <v>1026</v>
      </c>
      <c r="E2252" s="13">
        <f t="shared" si="75"/>
        <v>700</v>
      </c>
      <c r="F2252" s="6">
        <v>350</v>
      </c>
      <c r="G2252" s="12" t="s">
        <v>587</v>
      </c>
      <c r="H2252" s="12" t="s">
        <v>1086</v>
      </c>
      <c r="I2252" s="10">
        <v>61250</v>
      </c>
      <c r="J2252" s="11">
        <v>0.25</v>
      </c>
      <c r="K2252" s="13">
        <f t="shared" si="74"/>
        <v>245000</v>
      </c>
      <c r="L2252" s="4" t="s">
        <v>1018</v>
      </c>
      <c r="M2252">
        <f>_xlfn.RANK.EQ(I2252,I$6:I4746,1)</f>
        <v>826</v>
      </c>
      <c r="N2252">
        <f>_xlfn.RANK.EQ(I2252,I$6:I4746,0)</f>
        <v>1659</v>
      </c>
    </row>
    <row r="2253" spans="2:14" ht="14.25" customHeight="1">
      <c r="B2253" s="4" t="s">
        <v>984</v>
      </c>
      <c r="C2253" s="4" t="s">
        <v>1025</v>
      </c>
      <c r="D2253" s="4" t="s">
        <v>1026</v>
      </c>
      <c r="E2253" s="13">
        <f t="shared" si="75"/>
        <v>500</v>
      </c>
      <c r="F2253" s="6">
        <v>550</v>
      </c>
      <c r="G2253" s="12" t="s">
        <v>589</v>
      </c>
      <c r="H2253" s="12" t="s">
        <v>1087</v>
      </c>
      <c r="I2253" s="10">
        <v>110000</v>
      </c>
      <c r="J2253" s="11">
        <v>0.4</v>
      </c>
      <c r="K2253" s="13">
        <f t="shared" si="74"/>
        <v>275000</v>
      </c>
      <c r="L2253" s="4" t="s">
        <v>1018</v>
      </c>
      <c r="M2253">
        <f>_xlfn.RANK.EQ(I2253,I$6:I4747,1)</f>
        <v>1650</v>
      </c>
      <c r="N2253">
        <f>_xlfn.RANK.EQ(I2253,I$6:I4747,0)</f>
        <v>840</v>
      </c>
    </row>
    <row r="2254" spans="2:14" ht="14.25" customHeight="1">
      <c r="B2254" s="4" t="s">
        <v>984</v>
      </c>
      <c r="C2254" s="4" t="s">
        <v>1025</v>
      </c>
      <c r="D2254" s="4" t="s">
        <v>1026</v>
      </c>
      <c r="E2254" s="13">
        <f t="shared" si="75"/>
        <v>550</v>
      </c>
      <c r="F2254" s="6">
        <v>400</v>
      </c>
      <c r="G2254" s="12" t="s">
        <v>591</v>
      </c>
      <c r="H2254" s="12" t="s">
        <v>1087</v>
      </c>
      <c r="I2254" s="10">
        <v>88000</v>
      </c>
      <c r="J2254" s="11">
        <v>0.4</v>
      </c>
      <c r="K2254" s="13">
        <f t="shared" si="74"/>
        <v>220000</v>
      </c>
      <c r="L2254" s="4" t="s">
        <v>1018</v>
      </c>
      <c r="M2254">
        <f>_xlfn.RANK.EQ(I2254,I$6:I4748,1)</f>
        <v>1360</v>
      </c>
      <c r="N2254">
        <f>_xlfn.RANK.EQ(I2254,I$6:I4748,0)</f>
        <v>1133</v>
      </c>
    </row>
    <row r="2255" spans="2:14" ht="14.25" customHeight="1">
      <c r="B2255" s="4" t="s">
        <v>984</v>
      </c>
      <c r="C2255" s="4" t="s">
        <v>1025</v>
      </c>
      <c r="D2255" s="4" t="s">
        <v>1026</v>
      </c>
      <c r="E2255" s="13">
        <f t="shared" si="75"/>
        <v>550.00000000000011</v>
      </c>
      <c r="F2255" s="6">
        <v>425</v>
      </c>
      <c r="G2255" s="12" t="s">
        <v>593</v>
      </c>
      <c r="H2255" s="12" t="s">
        <v>1086</v>
      </c>
      <c r="I2255" s="10">
        <v>81812.5</v>
      </c>
      <c r="J2255" s="11">
        <v>0.35</v>
      </c>
      <c r="K2255" s="13">
        <f t="shared" si="74"/>
        <v>233750.00000000003</v>
      </c>
      <c r="L2255" s="4" t="s">
        <v>1018</v>
      </c>
      <c r="M2255">
        <f>_xlfn.RANK.EQ(I2255,I$6:I4749,1)</f>
        <v>1227</v>
      </c>
      <c r="N2255">
        <f>_xlfn.RANK.EQ(I2255,I$6:I4749,0)</f>
        <v>1265</v>
      </c>
    </row>
    <row r="2256" spans="2:14" ht="14.25" customHeight="1">
      <c r="B2256" s="4" t="s">
        <v>984</v>
      </c>
      <c r="C2256" s="4" t="s">
        <v>1025</v>
      </c>
      <c r="D2256" s="4" t="s">
        <v>1026</v>
      </c>
      <c r="E2256" s="13">
        <f t="shared" si="75"/>
        <v>500</v>
      </c>
      <c r="F2256" s="6">
        <v>325</v>
      </c>
      <c r="G2256" s="12" t="s">
        <v>595</v>
      </c>
      <c r="H2256" s="12" t="s">
        <v>1086</v>
      </c>
      <c r="I2256" s="10">
        <v>65000</v>
      </c>
      <c r="J2256" s="11">
        <v>0.4</v>
      </c>
      <c r="K2256" s="13">
        <f t="shared" si="74"/>
        <v>162500</v>
      </c>
      <c r="L2256" s="4" t="s">
        <v>1018</v>
      </c>
      <c r="M2256">
        <f>_xlfn.RANK.EQ(I2256,I$6:I4750,1)</f>
        <v>900</v>
      </c>
      <c r="N2256">
        <f>_xlfn.RANK.EQ(I2256,I$6:I4750,0)</f>
        <v>1593</v>
      </c>
    </row>
    <row r="2257" spans="2:14" ht="14.25" customHeight="1">
      <c r="B2257" s="4" t="s">
        <v>984</v>
      </c>
      <c r="C2257" s="4" t="s">
        <v>1025</v>
      </c>
      <c r="D2257" s="4" t="s">
        <v>1026</v>
      </c>
      <c r="E2257" s="13">
        <f t="shared" si="75"/>
        <v>550.00000000000011</v>
      </c>
      <c r="F2257" s="6">
        <v>225</v>
      </c>
      <c r="G2257" s="12" t="s">
        <v>597</v>
      </c>
      <c r="H2257" s="12" t="s">
        <v>1086</v>
      </c>
      <c r="I2257" s="10">
        <v>43312.5</v>
      </c>
      <c r="J2257" s="11">
        <v>0.35</v>
      </c>
      <c r="K2257" s="13">
        <f t="shared" si="74"/>
        <v>123750.00000000001</v>
      </c>
      <c r="L2257" s="4" t="s">
        <v>1018</v>
      </c>
      <c r="M2257">
        <f>_xlfn.RANK.EQ(I2257,I$6:I4751,1)</f>
        <v>468</v>
      </c>
      <c r="N2257">
        <f>_xlfn.RANK.EQ(I2257,I$6:I4751,0)</f>
        <v>2021</v>
      </c>
    </row>
    <row r="2258" spans="2:14" ht="14.25" customHeight="1">
      <c r="B2258" s="4" t="s">
        <v>984</v>
      </c>
      <c r="C2258" s="4" t="s">
        <v>1025</v>
      </c>
      <c r="D2258" s="4" t="s">
        <v>1026</v>
      </c>
      <c r="E2258" s="13">
        <f t="shared" si="75"/>
        <v>700</v>
      </c>
      <c r="F2258" s="6">
        <v>400</v>
      </c>
      <c r="G2258" s="12" t="s">
        <v>599</v>
      </c>
      <c r="H2258" s="12" t="s">
        <v>1086</v>
      </c>
      <c r="I2258" s="10">
        <v>70000</v>
      </c>
      <c r="J2258" s="11">
        <v>0.25</v>
      </c>
      <c r="K2258" s="13">
        <f t="shared" si="74"/>
        <v>280000</v>
      </c>
      <c r="L2258" s="4" t="s">
        <v>1018</v>
      </c>
      <c r="M2258">
        <f>_xlfn.RANK.EQ(I2258,I$6:I4752,1)</f>
        <v>985</v>
      </c>
      <c r="N2258">
        <f>_xlfn.RANK.EQ(I2258,I$6:I4752,0)</f>
        <v>1497</v>
      </c>
    </row>
    <row r="2259" spans="2:14" ht="14.25" customHeight="1">
      <c r="B2259" s="4" t="s">
        <v>984</v>
      </c>
      <c r="C2259" s="4" t="s">
        <v>1025</v>
      </c>
      <c r="D2259" s="4" t="s">
        <v>1026</v>
      </c>
      <c r="E2259" s="13">
        <f t="shared" si="75"/>
        <v>500</v>
      </c>
      <c r="F2259" s="6">
        <v>675</v>
      </c>
      <c r="G2259" s="12" t="s">
        <v>601</v>
      </c>
      <c r="H2259" s="12" t="s">
        <v>1086</v>
      </c>
      <c r="I2259" s="10">
        <v>135000</v>
      </c>
      <c r="J2259" s="11">
        <v>0.4</v>
      </c>
      <c r="K2259" s="13">
        <f t="shared" si="74"/>
        <v>337500</v>
      </c>
      <c r="L2259" s="4" t="s">
        <v>1018</v>
      </c>
      <c r="M2259">
        <f>_xlfn.RANK.EQ(I2259,I$6:I4753,1)</f>
        <v>1928</v>
      </c>
      <c r="N2259">
        <f>_xlfn.RANK.EQ(I2259,I$6:I4753,0)</f>
        <v>556</v>
      </c>
    </row>
    <row r="2260" spans="2:14" ht="14.25" customHeight="1">
      <c r="B2260" s="4" t="s">
        <v>984</v>
      </c>
      <c r="C2260" s="4" t="s">
        <v>1025</v>
      </c>
      <c r="D2260" s="4" t="s">
        <v>1026</v>
      </c>
      <c r="E2260" s="13">
        <f t="shared" si="75"/>
        <v>550</v>
      </c>
      <c r="F2260" s="6">
        <v>525</v>
      </c>
      <c r="G2260" s="12" t="s">
        <v>603</v>
      </c>
      <c r="H2260" s="12" t="s">
        <v>1086</v>
      </c>
      <c r="I2260" s="10">
        <v>115500</v>
      </c>
      <c r="J2260" s="11">
        <v>0.4</v>
      </c>
      <c r="K2260" s="13">
        <f t="shared" si="74"/>
        <v>288750</v>
      </c>
      <c r="L2260" s="4" t="s">
        <v>1018</v>
      </c>
      <c r="M2260">
        <f>_xlfn.RANK.EQ(I2260,I$6:I4754,1)</f>
        <v>1717</v>
      </c>
      <c r="N2260">
        <f>_xlfn.RANK.EQ(I2260,I$6:I4754,0)</f>
        <v>764</v>
      </c>
    </row>
    <row r="2261" spans="2:14" ht="14.25" customHeight="1">
      <c r="B2261" s="4" t="s">
        <v>984</v>
      </c>
      <c r="C2261" s="4" t="s">
        <v>1025</v>
      </c>
      <c r="D2261" s="4" t="s">
        <v>1026</v>
      </c>
      <c r="E2261" s="13">
        <f t="shared" si="75"/>
        <v>550</v>
      </c>
      <c r="F2261" s="6">
        <v>525</v>
      </c>
      <c r="G2261" s="12" t="s">
        <v>605</v>
      </c>
      <c r="H2261" s="12" t="s">
        <v>1086</v>
      </c>
      <c r="I2261" s="10">
        <v>101062.5</v>
      </c>
      <c r="J2261" s="11">
        <v>0.35</v>
      </c>
      <c r="K2261" s="13">
        <f t="shared" si="74"/>
        <v>288750</v>
      </c>
      <c r="L2261" s="4" t="s">
        <v>1018</v>
      </c>
      <c r="M2261">
        <f>_xlfn.RANK.EQ(I2261,I$6:I4755,1)</f>
        <v>1552</v>
      </c>
      <c r="N2261">
        <f>_xlfn.RANK.EQ(I2261,I$6:I4755,0)</f>
        <v>935</v>
      </c>
    </row>
    <row r="2262" spans="2:14" ht="14.25" customHeight="1">
      <c r="B2262" s="4" t="s">
        <v>984</v>
      </c>
      <c r="C2262" s="4" t="s">
        <v>1025</v>
      </c>
      <c r="D2262" s="4" t="s">
        <v>1026</v>
      </c>
      <c r="E2262" s="13">
        <f t="shared" si="75"/>
        <v>500</v>
      </c>
      <c r="F2262" s="6">
        <v>400</v>
      </c>
      <c r="G2262" s="12" t="s">
        <v>607</v>
      </c>
      <c r="H2262" s="12" t="s">
        <v>1087</v>
      </c>
      <c r="I2262" s="10">
        <v>80000</v>
      </c>
      <c r="J2262" s="11">
        <v>0.4</v>
      </c>
      <c r="K2262" s="13">
        <f t="shared" si="74"/>
        <v>200000</v>
      </c>
      <c r="L2262" s="4" t="s">
        <v>1018</v>
      </c>
      <c r="M2262">
        <f>_xlfn.RANK.EQ(I2262,I$6:I4756,1)</f>
        <v>1187</v>
      </c>
      <c r="N2262">
        <f>_xlfn.RANK.EQ(I2262,I$6:I4756,0)</f>
        <v>1299</v>
      </c>
    </row>
    <row r="2263" spans="2:14" ht="14.25" customHeight="1">
      <c r="B2263" s="4" t="s">
        <v>984</v>
      </c>
      <c r="C2263" s="4" t="s">
        <v>1025</v>
      </c>
      <c r="D2263" s="4" t="s">
        <v>1026</v>
      </c>
      <c r="E2263" s="13">
        <f t="shared" si="75"/>
        <v>550</v>
      </c>
      <c r="F2263" s="6">
        <v>275</v>
      </c>
      <c r="G2263" s="12" t="s">
        <v>609</v>
      </c>
      <c r="H2263" s="12" t="s">
        <v>1087</v>
      </c>
      <c r="I2263" s="10">
        <v>52937.5</v>
      </c>
      <c r="J2263" s="11">
        <v>0.35</v>
      </c>
      <c r="K2263" s="13">
        <f t="shared" si="74"/>
        <v>151250</v>
      </c>
      <c r="L2263" s="4" t="s">
        <v>1018</v>
      </c>
      <c r="M2263">
        <f>_xlfn.RANK.EQ(I2263,I$6:I4757,1)</f>
        <v>661</v>
      </c>
      <c r="N2263">
        <f>_xlfn.RANK.EQ(I2263,I$6:I4757,0)</f>
        <v>1833</v>
      </c>
    </row>
    <row r="2264" spans="2:14" ht="14.25" customHeight="1">
      <c r="B2264" s="4" t="s">
        <v>984</v>
      </c>
      <c r="C2264" s="4" t="s">
        <v>1025</v>
      </c>
      <c r="D2264" s="4" t="s">
        <v>1026</v>
      </c>
      <c r="E2264" s="13">
        <f t="shared" si="75"/>
        <v>700</v>
      </c>
      <c r="F2264" s="6">
        <v>575</v>
      </c>
      <c r="G2264" s="12" t="s">
        <v>378</v>
      </c>
      <c r="H2264" s="12" t="s">
        <v>1087</v>
      </c>
      <c r="I2264" s="10">
        <v>100625</v>
      </c>
      <c r="J2264" s="11">
        <v>0.25</v>
      </c>
      <c r="K2264" s="13">
        <f t="shared" si="74"/>
        <v>402500</v>
      </c>
      <c r="L2264" s="4" t="s">
        <v>1018</v>
      </c>
      <c r="M2264">
        <f>_xlfn.RANK.EQ(I2264,I$6:I4758,1)</f>
        <v>1548</v>
      </c>
      <c r="N2264">
        <f>_xlfn.RANK.EQ(I2264,I$6:I4758,0)</f>
        <v>945</v>
      </c>
    </row>
    <row r="2265" spans="2:14" ht="14.25" customHeight="1">
      <c r="B2265" s="4" t="s">
        <v>984</v>
      </c>
      <c r="C2265" s="4" t="s">
        <v>1025</v>
      </c>
      <c r="D2265" s="4" t="s">
        <v>1026</v>
      </c>
      <c r="E2265" s="13">
        <f t="shared" si="75"/>
        <v>500</v>
      </c>
      <c r="F2265" s="6">
        <v>725</v>
      </c>
      <c r="G2265" s="12" t="s">
        <v>612</v>
      </c>
      <c r="H2265" s="12" t="s">
        <v>1087</v>
      </c>
      <c r="I2265" s="10">
        <v>145000</v>
      </c>
      <c r="J2265" s="11">
        <v>0.4</v>
      </c>
      <c r="K2265" s="13">
        <f t="shared" si="74"/>
        <v>362500</v>
      </c>
      <c r="L2265" s="4" t="s">
        <v>1018</v>
      </c>
      <c r="M2265">
        <f>_xlfn.RANK.EQ(I2265,I$6:I4759,1)</f>
        <v>2009</v>
      </c>
      <c r="N2265">
        <f>_xlfn.RANK.EQ(I2265,I$6:I4759,0)</f>
        <v>486</v>
      </c>
    </row>
    <row r="2266" spans="2:14" ht="14.25" customHeight="1">
      <c r="B2266" s="4" t="s">
        <v>984</v>
      </c>
      <c r="C2266" s="4" t="s">
        <v>1025</v>
      </c>
      <c r="D2266" s="4" t="s">
        <v>1026</v>
      </c>
      <c r="E2266" s="13">
        <f t="shared" si="75"/>
        <v>550</v>
      </c>
      <c r="F2266" s="6">
        <v>575</v>
      </c>
      <c r="G2266" s="12" t="s">
        <v>581</v>
      </c>
      <c r="H2266" s="12" t="s">
        <v>1087</v>
      </c>
      <c r="I2266" s="10">
        <v>126500</v>
      </c>
      <c r="J2266" s="11">
        <v>0.4</v>
      </c>
      <c r="K2266" s="13">
        <f t="shared" si="74"/>
        <v>316250</v>
      </c>
      <c r="L2266" s="4" t="s">
        <v>1018</v>
      </c>
      <c r="M2266">
        <f>_xlfn.RANK.EQ(I2266,I$6:I4760,1)</f>
        <v>1843</v>
      </c>
      <c r="N2266">
        <f>_xlfn.RANK.EQ(I2266,I$6:I4760,0)</f>
        <v>649</v>
      </c>
    </row>
    <row r="2267" spans="2:14" ht="14.25" customHeight="1">
      <c r="B2267" s="4" t="s">
        <v>984</v>
      </c>
      <c r="C2267" s="4" t="s">
        <v>1025</v>
      </c>
      <c r="D2267" s="4" t="s">
        <v>1026</v>
      </c>
      <c r="E2267" s="13">
        <f t="shared" si="75"/>
        <v>550</v>
      </c>
      <c r="F2267" s="6">
        <v>525</v>
      </c>
      <c r="G2267" s="12" t="s">
        <v>614</v>
      </c>
      <c r="H2267" s="12" t="s">
        <v>1087</v>
      </c>
      <c r="I2267" s="10">
        <v>101062.5</v>
      </c>
      <c r="J2267" s="11">
        <v>0.35</v>
      </c>
      <c r="K2267" s="13">
        <f t="shared" si="74"/>
        <v>288750</v>
      </c>
      <c r="L2267" s="4" t="s">
        <v>1018</v>
      </c>
      <c r="M2267">
        <f>_xlfn.RANK.EQ(I2267,I$6:I4761,1)</f>
        <v>1552</v>
      </c>
      <c r="N2267">
        <f>_xlfn.RANK.EQ(I2267,I$6:I4761,0)</f>
        <v>935</v>
      </c>
    </row>
    <row r="2268" spans="2:14" ht="14.25" customHeight="1">
      <c r="B2268" s="4" t="s">
        <v>984</v>
      </c>
      <c r="C2268" s="4" t="s">
        <v>1025</v>
      </c>
      <c r="D2268" s="4" t="s">
        <v>1026</v>
      </c>
      <c r="E2268" s="13">
        <f t="shared" si="75"/>
        <v>500</v>
      </c>
      <c r="F2268" s="6">
        <v>425</v>
      </c>
      <c r="G2268" s="12" t="s">
        <v>268</v>
      </c>
      <c r="H2268" s="12" t="s">
        <v>1086</v>
      </c>
      <c r="I2268" s="10">
        <v>85000</v>
      </c>
      <c r="J2268" s="11">
        <v>0.4</v>
      </c>
      <c r="K2268" s="13">
        <f t="shared" si="74"/>
        <v>212500</v>
      </c>
      <c r="L2268" s="4" t="s">
        <v>1018</v>
      </c>
      <c r="M2268">
        <f>_xlfn.RANK.EQ(I2268,I$6:I4762,1)</f>
        <v>1294</v>
      </c>
      <c r="N2268">
        <f>_xlfn.RANK.EQ(I2268,I$6:I4762,0)</f>
        <v>1201</v>
      </c>
    </row>
    <row r="2269" spans="2:14" ht="14.25" customHeight="1">
      <c r="B2269" s="4" t="s">
        <v>984</v>
      </c>
      <c r="C2269" s="4" t="s">
        <v>1025</v>
      </c>
      <c r="D2269" s="4" t="s">
        <v>1026</v>
      </c>
      <c r="E2269" s="13">
        <f t="shared" si="75"/>
        <v>550.00000000000011</v>
      </c>
      <c r="F2269" s="6">
        <v>475</v>
      </c>
      <c r="G2269" s="12" t="s">
        <v>448</v>
      </c>
      <c r="H2269" s="12" t="s">
        <v>1087</v>
      </c>
      <c r="I2269" s="10">
        <v>91437.5</v>
      </c>
      <c r="J2269" s="11">
        <v>0.35</v>
      </c>
      <c r="K2269" s="13">
        <f t="shared" si="74"/>
        <v>261250.00000000003</v>
      </c>
      <c r="L2269" s="4" t="s">
        <v>1018</v>
      </c>
      <c r="M2269">
        <f>_xlfn.RANK.EQ(I2269,I$6:I4763,1)</f>
        <v>1416</v>
      </c>
      <c r="N2269">
        <f>_xlfn.RANK.EQ(I2269,I$6:I4763,0)</f>
        <v>1068</v>
      </c>
    </row>
    <row r="2270" spans="2:14" ht="14.25" customHeight="1">
      <c r="B2270" s="4" t="s">
        <v>984</v>
      </c>
      <c r="C2270" s="4" t="s">
        <v>1025</v>
      </c>
      <c r="D2270" s="4" t="s">
        <v>1026</v>
      </c>
      <c r="E2270" s="13">
        <f t="shared" si="75"/>
        <v>700</v>
      </c>
      <c r="F2270" s="6">
        <v>475</v>
      </c>
      <c r="G2270" s="12" t="s">
        <v>617</v>
      </c>
      <c r="H2270" s="12" t="s">
        <v>1086</v>
      </c>
      <c r="I2270" s="10">
        <v>83125</v>
      </c>
      <c r="J2270" s="11">
        <v>0.25</v>
      </c>
      <c r="K2270" s="13">
        <f t="shared" si="74"/>
        <v>332500</v>
      </c>
      <c r="L2270" s="4" t="s">
        <v>1018</v>
      </c>
      <c r="M2270">
        <f>_xlfn.RANK.EQ(I2270,I$6:I4764,1)</f>
        <v>1256</v>
      </c>
      <c r="N2270">
        <f>_xlfn.RANK.EQ(I2270,I$6:I4764,0)</f>
        <v>1235</v>
      </c>
    </row>
    <row r="2271" spans="2:14" ht="14.25" customHeight="1">
      <c r="B2271" s="4" t="s">
        <v>984</v>
      </c>
      <c r="C2271" s="4" t="s">
        <v>1025</v>
      </c>
      <c r="D2271" s="4" t="s">
        <v>1026</v>
      </c>
      <c r="E2271" s="13">
        <f t="shared" si="75"/>
        <v>550</v>
      </c>
      <c r="F2271" s="6">
        <v>675</v>
      </c>
      <c r="G2271" s="12" t="s">
        <v>387</v>
      </c>
      <c r="H2271" s="12" t="s">
        <v>1087</v>
      </c>
      <c r="I2271" s="10">
        <v>148500</v>
      </c>
      <c r="J2271" s="11">
        <v>0.4</v>
      </c>
      <c r="K2271" s="13">
        <f t="shared" si="74"/>
        <v>371250</v>
      </c>
      <c r="L2271" s="4" t="s">
        <v>1018</v>
      </c>
      <c r="M2271">
        <f>_xlfn.RANK.EQ(I2271,I$6:I4765,1)</f>
        <v>2033</v>
      </c>
      <c r="N2271">
        <f>_xlfn.RANK.EQ(I2271,I$6:I4765,0)</f>
        <v>452</v>
      </c>
    </row>
    <row r="2272" spans="2:14" ht="14.25" customHeight="1">
      <c r="B2272" s="4" t="s">
        <v>984</v>
      </c>
      <c r="C2272" s="4" t="s">
        <v>1025</v>
      </c>
      <c r="D2272" s="4" t="s">
        <v>1026</v>
      </c>
      <c r="E2272" s="13">
        <f t="shared" si="75"/>
        <v>600</v>
      </c>
      <c r="F2272" s="6">
        <v>625</v>
      </c>
      <c r="G2272" s="12" t="s">
        <v>619</v>
      </c>
      <c r="H2272" s="12" t="s">
        <v>1087</v>
      </c>
      <c r="I2272" s="10">
        <v>150000</v>
      </c>
      <c r="J2272" s="11">
        <v>0.4</v>
      </c>
      <c r="K2272" s="13">
        <f t="shared" si="74"/>
        <v>375000</v>
      </c>
      <c r="L2272" s="4" t="s">
        <v>1018</v>
      </c>
      <c r="M2272">
        <f>_xlfn.RANK.EQ(I2272,I$6:I4766,1)</f>
        <v>2058</v>
      </c>
      <c r="N2272">
        <f>_xlfn.RANK.EQ(I2272,I$6:I4766,0)</f>
        <v>432</v>
      </c>
    </row>
    <row r="2273" spans="2:14" ht="14.25" customHeight="1">
      <c r="B2273" s="4" t="s">
        <v>984</v>
      </c>
      <c r="C2273" s="4" t="s">
        <v>1025</v>
      </c>
      <c r="D2273" s="4" t="s">
        <v>1026</v>
      </c>
      <c r="E2273" s="13">
        <f t="shared" si="75"/>
        <v>550</v>
      </c>
      <c r="F2273" s="6">
        <v>500</v>
      </c>
      <c r="G2273" s="12" t="s">
        <v>621</v>
      </c>
      <c r="H2273" s="12" t="s">
        <v>1087</v>
      </c>
      <c r="I2273" s="10">
        <v>96250</v>
      </c>
      <c r="J2273" s="11">
        <v>0.35</v>
      </c>
      <c r="K2273" s="13">
        <f t="shared" si="74"/>
        <v>275000</v>
      </c>
      <c r="L2273" s="4" t="s">
        <v>1018</v>
      </c>
      <c r="M2273">
        <f>_xlfn.RANK.EQ(I2273,I$6:I4767,1)</f>
        <v>1493</v>
      </c>
      <c r="N2273">
        <f>_xlfn.RANK.EQ(I2273,I$6:I4767,0)</f>
        <v>995</v>
      </c>
    </row>
    <row r="2274" spans="2:14" ht="14.25" customHeight="1">
      <c r="B2274" s="4" t="s">
        <v>984</v>
      </c>
      <c r="C2274" s="4" t="s">
        <v>1025</v>
      </c>
      <c r="D2274" s="4" t="s">
        <v>1026</v>
      </c>
      <c r="E2274" s="13">
        <f t="shared" si="75"/>
        <v>550</v>
      </c>
      <c r="F2274" s="6">
        <v>450</v>
      </c>
      <c r="G2274" s="12" t="s">
        <v>279</v>
      </c>
      <c r="H2274" s="12" t="s">
        <v>1087</v>
      </c>
      <c r="I2274" s="10">
        <v>99000</v>
      </c>
      <c r="J2274" s="11">
        <v>0.4</v>
      </c>
      <c r="K2274" s="13">
        <f t="shared" si="74"/>
        <v>247500</v>
      </c>
      <c r="L2274" s="4" t="s">
        <v>1018</v>
      </c>
      <c r="M2274">
        <f>_xlfn.RANK.EQ(I2274,I$6:I4768,1)</f>
        <v>1515</v>
      </c>
      <c r="N2274">
        <f>_xlfn.RANK.EQ(I2274,I$6:I4768,0)</f>
        <v>973</v>
      </c>
    </row>
    <row r="2275" spans="2:14" ht="14.25" customHeight="1">
      <c r="B2275" s="4" t="s">
        <v>984</v>
      </c>
      <c r="C2275" s="4" t="s">
        <v>1025</v>
      </c>
      <c r="D2275" s="4" t="s">
        <v>1026</v>
      </c>
      <c r="E2275" s="13">
        <f t="shared" si="75"/>
        <v>650</v>
      </c>
      <c r="F2275" s="6">
        <v>450</v>
      </c>
      <c r="G2275" s="12" t="s">
        <v>624</v>
      </c>
      <c r="H2275" s="12" t="s">
        <v>1087</v>
      </c>
      <c r="I2275" s="10">
        <v>102375</v>
      </c>
      <c r="J2275" s="11">
        <v>0.35</v>
      </c>
      <c r="K2275" s="13">
        <f t="shared" si="74"/>
        <v>292500</v>
      </c>
      <c r="L2275" s="4" t="s">
        <v>1018</v>
      </c>
      <c r="M2275">
        <f>_xlfn.RANK.EQ(I2275,I$6:I4769,1)</f>
        <v>1570</v>
      </c>
      <c r="N2275">
        <f>_xlfn.RANK.EQ(I2275,I$6:I4769,0)</f>
        <v>922</v>
      </c>
    </row>
    <row r="2276" spans="2:14" ht="14.25" customHeight="1">
      <c r="B2276" s="4" t="s">
        <v>984</v>
      </c>
      <c r="C2276" s="4" t="s">
        <v>1025</v>
      </c>
      <c r="D2276" s="4" t="s">
        <v>1026</v>
      </c>
      <c r="E2276" s="13">
        <f t="shared" si="75"/>
        <v>700</v>
      </c>
      <c r="F2276" s="6">
        <v>425</v>
      </c>
      <c r="G2276" s="12" t="s">
        <v>626</v>
      </c>
      <c r="H2276" s="12" t="s">
        <v>1086</v>
      </c>
      <c r="I2276" s="10">
        <v>74375</v>
      </c>
      <c r="J2276" s="11">
        <v>0.25</v>
      </c>
      <c r="K2276" s="13">
        <f t="shared" si="74"/>
        <v>297500</v>
      </c>
      <c r="L2276" s="4" t="s">
        <v>1018</v>
      </c>
      <c r="M2276">
        <f>_xlfn.RANK.EQ(I2276,I$6:I4770,1)</f>
        <v>1072</v>
      </c>
      <c r="N2276">
        <f>_xlfn.RANK.EQ(I2276,I$6:I4770,0)</f>
        <v>1420</v>
      </c>
    </row>
    <row r="2277" spans="2:14" ht="14.25" customHeight="1">
      <c r="B2277" s="4" t="s">
        <v>984</v>
      </c>
      <c r="C2277" s="4" t="s">
        <v>1025</v>
      </c>
      <c r="D2277" s="4" t="s">
        <v>1026</v>
      </c>
      <c r="E2277" s="13">
        <f t="shared" si="75"/>
        <v>450</v>
      </c>
      <c r="F2277" s="6">
        <v>600</v>
      </c>
      <c r="G2277" s="12" t="s">
        <v>628</v>
      </c>
      <c r="H2277" s="12" t="s">
        <v>1086</v>
      </c>
      <c r="I2277" s="10">
        <v>108000</v>
      </c>
      <c r="J2277" s="11">
        <v>0.4</v>
      </c>
      <c r="K2277" s="13">
        <f t="shared" si="74"/>
        <v>270000</v>
      </c>
      <c r="L2277" s="4" t="s">
        <v>1018</v>
      </c>
      <c r="M2277">
        <f>_xlfn.RANK.EQ(I2277,I$6:I4771,1)</f>
        <v>1634</v>
      </c>
      <c r="N2277">
        <f>_xlfn.RANK.EQ(I2277,I$6:I4771,0)</f>
        <v>858</v>
      </c>
    </row>
    <row r="2278" spans="2:14" ht="14.25" customHeight="1">
      <c r="B2278" s="4" t="s">
        <v>984</v>
      </c>
      <c r="C2278" s="4" t="s">
        <v>1025</v>
      </c>
      <c r="D2278" s="4" t="s">
        <v>1026</v>
      </c>
      <c r="E2278" s="13">
        <f t="shared" si="75"/>
        <v>500</v>
      </c>
      <c r="F2278" s="6">
        <v>600</v>
      </c>
      <c r="G2278" s="12" t="s">
        <v>630</v>
      </c>
      <c r="H2278" s="12" t="s">
        <v>1087</v>
      </c>
      <c r="I2278" s="10">
        <v>120000</v>
      </c>
      <c r="J2278" s="11">
        <v>0.4</v>
      </c>
      <c r="K2278" s="13">
        <f t="shared" si="74"/>
        <v>300000</v>
      </c>
      <c r="L2278" s="4" t="s">
        <v>1018</v>
      </c>
      <c r="M2278">
        <f>_xlfn.RANK.EQ(I2278,I$6:I4772,1)</f>
        <v>1771</v>
      </c>
      <c r="N2278">
        <f>_xlfn.RANK.EQ(I2278,I$6:I4772,0)</f>
        <v>717</v>
      </c>
    </row>
    <row r="2279" spans="2:14" ht="14.25" customHeight="1">
      <c r="B2279" s="4" t="s">
        <v>984</v>
      </c>
      <c r="C2279" s="4" t="s">
        <v>1025</v>
      </c>
      <c r="D2279" s="4" t="s">
        <v>1026</v>
      </c>
      <c r="E2279" s="13">
        <f t="shared" si="75"/>
        <v>450</v>
      </c>
      <c r="F2279" s="6">
        <v>450</v>
      </c>
      <c r="G2279" s="12" t="s">
        <v>632</v>
      </c>
      <c r="H2279" s="12" t="s">
        <v>1086</v>
      </c>
      <c r="I2279" s="10">
        <v>70875</v>
      </c>
      <c r="J2279" s="11">
        <v>0.35</v>
      </c>
      <c r="K2279" s="13">
        <f t="shared" si="74"/>
        <v>202500</v>
      </c>
      <c r="L2279" s="4" t="s">
        <v>1018</v>
      </c>
      <c r="M2279">
        <f>_xlfn.RANK.EQ(I2279,I$6:I4773,1)</f>
        <v>1005</v>
      </c>
      <c r="N2279">
        <f>_xlfn.RANK.EQ(I2279,I$6:I4773,0)</f>
        <v>1479</v>
      </c>
    </row>
    <row r="2280" spans="2:14" ht="14.25" customHeight="1">
      <c r="B2280" s="4" t="s">
        <v>984</v>
      </c>
      <c r="C2280" s="4" t="s">
        <v>1025</v>
      </c>
      <c r="D2280" s="4" t="s">
        <v>1026</v>
      </c>
      <c r="E2280" s="13">
        <f t="shared" si="75"/>
        <v>450</v>
      </c>
      <c r="F2280" s="6">
        <v>400</v>
      </c>
      <c r="G2280" s="12" t="s">
        <v>492</v>
      </c>
      <c r="H2280" s="12" t="s">
        <v>1087</v>
      </c>
      <c r="I2280" s="10">
        <v>72000</v>
      </c>
      <c r="J2280" s="11">
        <v>0.4</v>
      </c>
      <c r="K2280" s="13">
        <f t="shared" si="74"/>
        <v>180000</v>
      </c>
      <c r="L2280" s="4" t="s">
        <v>1018</v>
      </c>
      <c r="M2280">
        <f>_xlfn.RANK.EQ(I2280,I$6:I4774,1)</f>
        <v>1028</v>
      </c>
      <c r="N2280">
        <f>_xlfn.RANK.EQ(I2280,I$6:I4774,0)</f>
        <v>1453</v>
      </c>
    </row>
    <row r="2281" spans="2:14" ht="14.25" customHeight="1">
      <c r="B2281" s="4" t="s">
        <v>984</v>
      </c>
      <c r="C2281" s="4" t="s">
        <v>1025</v>
      </c>
      <c r="D2281" s="4" t="s">
        <v>1026</v>
      </c>
      <c r="E2281" s="13">
        <f t="shared" si="75"/>
        <v>550</v>
      </c>
      <c r="F2281" s="6">
        <v>400</v>
      </c>
      <c r="G2281" s="12" t="s">
        <v>635</v>
      </c>
      <c r="H2281" s="12" t="s">
        <v>1086</v>
      </c>
      <c r="I2281" s="10">
        <v>77000</v>
      </c>
      <c r="J2281" s="11">
        <v>0.35</v>
      </c>
      <c r="K2281" s="13">
        <f t="shared" si="74"/>
        <v>220000</v>
      </c>
      <c r="L2281" s="4" t="s">
        <v>1018</v>
      </c>
      <c r="M2281">
        <f>_xlfn.RANK.EQ(I2281,I$6:I4775,1)</f>
        <v>1118</v>
      </c>
      <c r="N2281">
        <f>_xlfn.RANK.EQ(I2281,I$6:I4775,0)</f>
        <v>1365</v>
      </c>
    </row>
    <row r="2282" spans="2:14" ht="14.25" customHeight="1">
      <c r="B2282" s="4" t="s">
        <v>984</v>
      </c>
      <c r="C2282" s="4" t="s">
        <v>1025</v>
      </c>
      <c r="D2282" s="4" t="s">
        <v>1026</v>
      </c>
      <c r="E2282" s="13">
        <f t="shared" si="75"/>
        <v>600</v>
      </c>
      <c r="F2282" s="6">
        <v>450</v>
      </c>
      <c r="G2282" s="12" t="s">
        <v>637</v>
      </c>
      <c r="H2282" s="12" t="s">
        <v>1088</v>
      </c>
      <c r="I2282" s="10">
        <v>67500</v>
      </c>
      <c r="J2282" s="11">
        <v>0.25</v>
      </c>
      <c r="K2282" s="13">
        <f t="shared" si="74"/>
        <v>270000</v>
      </c>
      <c r="L2282" s="4" t="s">
        <v>1018</v>
      </c>
      <c r="M2282">
        <f>_xlfn.RANK.EQ(I2282,I$6:I4776,1)</f>
        <v>950</v>
      </c>
      <c r="N2282">
        <f>_xlfn.RANK.EQ(I2282,I$6:I4776,0)</f>
        <v>1535</v>
      </c>
    </row>
    <row r="2283" spans="2:14" ht="14.25" customHeight="1">
      <c r="B2283" s="4" t="s">
        <v>984</v>
      </c>
      <c r="C2283" s="4" t="s">
        <v>1025</v>
      </c>
      <c r="D2283" s="4" t="s">
        <v>1026</v>
      </c>
      <c r="E2283" s="13">
        <f t="shared" si="75"/>
        <v>450</v>
      </c>
      <c r="F2283" s="6">
        <v>525</v>
      </c>
      <c r="G2283" s="12" t="s">
        <v>639</v>
      </c>
      <c r="H2283" s="12" t="s">
        <v>1087</v>
      </c>
      <c r="I2283" s="10">
        <v>94500</v>
      </c>
      <c r="J2283" s="11">
        <v>0.4</v>
      </c>
      <c r="K2283" s="13">
        <f t="shared" si="74"/>
        <v>236250</v>
      </c>
      <c r="L2283" s="4" t="s">
        <v>1018</v>
      </c>
      <c r="M2283">
        <f>_xlfn.RANK.EQ(I2283,I$6:I4777,1)</f>
        <v>1457</v>
      </c>
      <c r="N2283">
        <f>_xlfn.RANK.EQ(I2283,I$6:I4777,0)</f>
        <v>1019</v>
      </c>
    </row>
    <row r="2284" spans="2:14" ht="14.25" customHeight="1">
      <c r="B2284" s="4" t="s">
        <v>984</v>
      </c>
      <c r="C2284" s="4" t="s">
        <v>1025</v>
      </c>
      <c r="D2284" s="4" t="s">
        <v>1026</v>
      </c>
      <c r="E2284" s="13">
        <f t="shared" si="75"/>
        <v>500</v>
      </c>
      <c r="F2284" s="6">
        <v>525</v>
      </c>
      <c r="G2284" s="12" t="s">
        <v>436</v>
      </c>
      <c r="H2284" s="12" t="s">
        <v>1087</v>
      </c>
      <c r="I2284" s="10">
        <v>105000</v>
      </c>
      <c r="J2284" s="11">
        <v>0.4</v>
      </c>
      <c r="K2284" s="13">
        <f t="shared" si="74"/>
        <v>262500</v>
      </c>
      <c r="L2284" s="4" t="s">
        <v>1018</v>
      </c>
      <c r="M2284">
        <f>_xlfn.RANK.EQ(I2284,I$6:I4778,1)</f>
        <v>1596</v>
      </c>
      <c r="N2284">
        <f>_xlfn.RANK.EQ(I2284,I$6:I4778,0)</f>
        <v>879</v>
      </c>
    </row>
    <row r="2285" spans="2:14" ht="14.25" customHeight="1">
      <c r="B2285" s="4" t="s">
        <v>984</v>
      </c>
      <c r="C2285" s="4" t="s">
        <v>1025</v>
      </c>
      <c r="D2285" s="4" t="s">
        <v>1026</v>
      </c>
      <c r="E2285" s="13">
        <f t="shared" si="75"/>
        <v>450</v>
      </c>
      <c r="F2285" s="6">
        <v>350</v>
      </c>
      <c r="G2285" s="12" t="s">
        <v>642</v>
      </c>
      <c r="H2285" s="12" t="s">
        <v>1086</v>
      </c>
      <c r="I2285" s="10">
        <v>55125</v>
      </c>
      <c r="J2285" s="11">
        <v>0.35</v>
      </c>
      <c r="K2285" s="13">
        <f t="shared" si="74"/>
        <v>157500</v>
      </c>
      <c r="L2285" s="4" t="s">
        <v>1018</v>
      </c>
      <c r="M2285">
        <f>_xlfn.RANK.EQ(I2285,I$6:I4779,1)</f>
        <v>696</v>
      </c>
      <c r="N2285">
        <f>_xlfn.RANK.EQ(I2285,I$6:I4779,0)</f>
        <v>1789</v>
      </c>
    </row>
    <row r="2286" spans="2:14" ht="14.25" customHeight="1">
      <c r="B2286" s="4" t="s">
        <v>984</v>
      </c>
      <c r="C2286" s="4" t="s">
        <v>1025</v>
      </c>
      <c r="D2286" s="4" t="s">
        <v>1026</v>
      </c>
      <c r="E2286" s="13">
        <f t="shared" si="75"/>
        <v>450</v>
      </c>
      <c r="F2286" s="6">
        <v>325</v>
      </c>
      <c r="G2286" s="12" t="s">
        <v>644</v>
      </c>
      <c r="H2286" s="12" t="s">
        <v>1086</v>
      </c>
      <c r="I2286" s="10">
        <v>58500</v>
      </c>
      <c r="J2286" s="11">
        <v>0.4</v>
      </c>
      <c r="K2286" s="13">
        <f t="shared" si="74"/>
        <v>146250</v>
      </c>
      <c r="L2286" s="4" t="s">
        <v>1018</v>
      </c>
      <c r="M2286">
        <f>_xlfn.RANK.EQ(I2286,I$6:I4780,1)</f>
        <v>774</v>
      </c>
      <c r="N2286">
        <f>_xlfn.RANK.EQ(I2286,I$6:I4780,0)</f>
        <v>1710</v>
      </c>
    </row>
    <row r="2287" spans="2:14" ht="14.25" customHeight="1">
      <c r="B2287" s="4" t="s">
        <v>984</v>
      </c>
      <c r="C2287" s="4" t="s">
        <v>1025</v>
      </c>
      <c r="D2287" s="4" t="s">
        <v>1026</v>
      </c>
      <c r="E2287" s="13">
        <f t="shared" si="75"/>
        <v>550</v>
      </c>
      <c r="F2287" s="6">
        <v>300</v>
      </c>
      <c r="G2287" s="12" t="s">
        <v>646</v>
      </c>
      <c r="H2287" s="12" t="s">
        <v>1087</v>
      </c>
      <c r="I2287" s="10">
        <v>57750</v>
      </c>
      <c r="J2287" s="11">
        <v>0.35</v>
      </c>
      <c r="K2287" s="13">
        <f t="shared" si="74"/>
        <v>165000</v>
      </c>
      <c r="L2287" s="4" t="s">
        <v>1018</v>
      </c>
      <c r="M2287">
        <f>_xlfn.RANK.EQ(I2287,I$6:I4781,1)</f>
        <v>754</v>
      </c>
      <c r="N2287">
        <f>_xlfn.RANK.EQ(I2287,I$6:I4781,0)</f>
        <v>1729</v>
      </c>
    </row>
    <row r="2288" spans="2:14" ht="14.25" customHeight="1">
      <c r="B2288" s="4" t="s">
        <v>984</v>
      </c>
      <c r="C2288" s="4" t="s">
        <v>1025</v>
      </c>
      <c r="D2288" s="4" t="s">
        <v>1026</v>
      </c>
      <c r="E2288" s="13">
        <f t="shared" si="75"/>
        <v>700</v>
      </c>
      <c r="F2288" s="6">
        <v>350</v>
      </c>
      <c r="G2288" s="12" t="s">
        <v>648</v>
      </c>
      <c r="H2288" s="12" t="s">
        <v>1087</v>
      </c>
      <c r="I2288" s="10">
        <v>61250</v>
      </c>
      <c r="J2288" s="11">
        <v>0.25</v>
      </c>
      <c r="K2288" s="13">
        <f t="shared" si="74"/>
        <v>245000</v>
      </c>
      <c r="L2288" s="4" t="s">
        <v>1018</v>
      </c>
      <c r="M2288">
        <f>_xlfn.RANK.EQ(I2288,I$6:I4782,1)</f>
        <v>826</v>
      </c>
      <c r="N2288">
        <f>_xlfn.RANK.EQ(I2288,I$6:I4782,0)</f>
        <v>1659</v>
      </c>
    </row>
    <row r="2289" spans="2:14" ht="14.25" customHeight="1">
      <c r="B2289" s="4" t="s">
        <v>984</v>
      </c>
      <c r="C2289" s="4" t="s">
        <v>1025</v>
      </c>
      <c r="D2289" s="4" t="s">
        <v>1026</v>
      </c>
      <c r="E2289" s="13">
        <f t="shared" si="75"/>
        <v>550</v>
      </c>
      <c r="F2289" s="6">
        <v>525</v>
      </c>
      <c r="G2289" s="12" t="s">
        <v>650</v>
      </c>
      <c r="H2289" s="12" t="s">
        <v>1087</v>
      </c>
      <c r="I2289" s="10">
        <v>115500</v>
      </c>
      <c r="J2289" s="11">
        <v>0.4</v>
      </c>
      <c r="K2289" s="13">
        <f t="shared" si="74"/>
        <v>288750</v>
      </c>
      <c r="L2289" s="4" t="s">
        <v>1018</v>
      </c>
      <c r="M2289">
        <f>_xlfn.RANK.EQ(I2289,I$6:I4783,1)</f>
        <v>1717</v>
      </c>
      <c r="N2289">
        <f>_xlfn.RANK.EQ(I2289,I$6:I4783,0)</f>
        <v>764</v>
      </c>
    </row>
    <row r="2290" spans="2:14" ht="14.25" customHeight="1">
      <c r="B2290" s="4" t="s">
        <v>984</v>
      </c>
      <c r="C2290" s="4" t="s">
        <v>1025</v>
      </c>
      <c r="D2290" s="4" t="s">
        <v>1026</v>
      </c>
      <c r="E2290" s="13">
        <f t="shared" si="75"/>
        <v>600</v>
      </c>
      <c r="F2290" s="6">
        <v>575</v>
      </c>
      <c r="G2290" s="12" t="s">
        <v>652</v>
      </c>
      <c r="H2290" s="12" t="s">
        <v>1087</v>
      </c>
      <c r="I2290" s="10">
        <v>138000</v>
      </c>
      <c r="J2290" s="11">
        <v>0.4</v>
      </c>
      <c r="K2290" s="13">
        <f t="shared" si="74"/>
        <v>345000</v>
      </c>
      <c r="L2290" s="4" t="s">
        <v>1018</v>
      </c>
      <c r="M2290">
        <f>_xlfn.RANK.EQ(I2290,I$6:I4784,1)</f>
        <v>1955</v>
      </c>
      <c r="N2290">
        <f>_xlfn.RANK.EQ(I2290,I$6:I4784,0)</f>
        <v>540</v>
      </c>
    </row>
    <row r="2291" spans="2:14" ht="14.25" customHeight="1">
      <c r="B2291" s="4" t="s">
        <v>984</v>
      </c>
      <c r="C2291" s="4" t="s">
        <v>1025</v>
      </c>
      <c r="D2291" s="4" t="s">
        <v>1026</v>
      </c>
      <c r="E2291" s="13">
        <f t="shared" si="75"/>
        <v>550.00000000000011</v>
      </c>
      <c r="F2291" s="6">
        <v>425</v>
      </c>
      <c r="G2291" s="12" t="s">
        <v>654</v>
      </c>
      <c r="H2291" s="12" t="s">
        <v>1087</v>
      </c>
      <c r="I2291" s="10">
        <v>81812.5</v>
      </c>
      <c r="J2291" s="11">
        <v>0.35</v>
      </c>
      <c r="K2291" s="13">
        <f t="shared" si="74"/>
        <v>233750.00000000003</v>
      </c>
      <c r="L2291" s="4" t="s">
        <v>1018</v>
      </c>
      <c r="M2291">
        <f>_xlfn.RANK.EQ(I2291,I$6:I4785,1)</f>
        <v>1227</v>
      </c>
      <c r="N2291">
        <f>_xlfn.RANK.EQ(I2291,I$6:I4785,0)</f>
        <v>1265</v>
      </c>
    </row>
    <row r="2292" spans="2:14" ht="14.25" customHeight="1">
      <c r="B2292" s="4" t="s">
        <v>984</v>
      </c>
      <c r="C2292" s="4" t="s">
        <v>1025</v>
      </c>
      <c r="D2292" s="4" t="s">
        <v>1026</v>
      </c>
      <c r="E2292" s="13">
        <f t="shared" si="75"/>
        <v>550</v>
      </c>
      <c r="F2292" s="6">
        <v>400</v>
      </c>
      <c r="G2292" s="12" t="s">
        <v>656</v>
      </c>
      <c r="H2292" s="12" t="s">
        <v>1087</v>
      </c>
      <c r="I2292" s="10">
        <v>88000</v>
      </c>
      <c r="J2292" s="11">
        <v>0.4</v>
      </c>
      <c r="K2292" s="13">
        <f t="shared" si="74"/>
        <v>220000</v>
      </c>
      <c r="L2292" s="4" t="s">
        <v>1018</v>
      </c>
      <c r="M2292">
        <f>_xlfn.RANK.EQ(I2292,I$6:I4786,1)</f>
        <v>1360</v>
      </c>
      <c r="N2292">
        <f>_xlfn.RANK.EQ(I2292,I$6:I4786,0)</f>
        <v>1133</v>
      </c>
    </row>
    <row r="2293" spans="2:14" ht="14.25" customHeight="1">
      <c r="B2293" s="4" t="s">
        <v>984</v>
      </c>
      <c r="C2293" s="4" t="s">
        <v>1025</v>
      </c>
      <c r="D2293" s="4" t="s">
        <v>1026</v>
      </c>
      <c r="E2293" s="13">
        <f t="shared" si="75"/>
        <v>650</v>
      </c>
      <c r="F2293" s="6">
        <v>350</v>
      </c>
      <c r="G2293" s="12" t="s">
        <v>658</v>
      </c>
      <c r="H2293" s="12" t="s">
        <v>1086</v>
      </c>
      <c r="I2293" s="10">
        <v>79625</v>
      </c>
      <c r="J2293" s="11">
        <v>0.35</v>
      </c>
      <c r="K2293" s="13">
        <f t="shared" si="74"/>
        <v>227500</v>
      </c>
      <c r="L2293" s="4" t="s">
        <v>1018</v>
      </c>
      <c r="M2293">
        <f>_xlfn.RANK.EQ(I2293,I$6:I4787,1)</f>
        <v>1183</v>
      </c>
      <c r="N2293">
        <f>_xlfn.RANK.EQ(I2293,I$6:I4787,0)</f>
        <v>1312</v>
      </c>
    </row>
    <row r="2294" spans="2:14" ht="14.25" customHeight="1">
      <c r="B2294" s="4" t="s">
        <v>984</v>
      </c>
      <c r="C2294" s="4" t="s">
        <v>1025</v>
      </c>
      <c r="D2294" s="4" t="s">
        <v>1026</v>
      </c>
      <c r="E2294" s="13">
        <f t="shared" si="75"/>
        <v>700</v>
      </c>
      <c r="F2294" s="6">
        <v>475</v>
      </c>
      <c r="G2294" s="12" t="s">
        <v>660</v>
      </c>
      <c r="H2294" s="12" t="s">
        <v>1086</v>
      </c>
      <c r="I2294" s="10">
        <v>83125</v>
      </c>
      <c r="J2294" s="11">
        <v>0.25</v>
      </c>
      <c r="K2294" s="13">
        <f t="shared" si="74"/>
        <v>332500</v>
      </c>
      <c r="L2294" s="4" t="s">
        <v>1018</v>
      </c>
      <c r="M2294">
        <f>_xlfn.RANK.EQ(I2294,I$6:I4788,1)</f>
        <v>1256</v>
      </c>
      <c r="N2294">
        <f>_xlfn.RANK.EQ(I2294,I$6:I4788,0)</f>
        <v>1235</v>
      </c>
    </row>
    <row r="2295" spans="2:14" ht="14.25" customHeight="1">
      <c r="B2295" s="4" t="s">
        <v>984</v>
      </c>
      <c r="C2295" s="4" t="s">
        <v>1025</v>
      </c>
      <c r="D2295" s="4" t="s">
        <v>1026</v>
      </c>
      <c r="E2295" s="13">
        <f t="shared" si="75"/>
        <v>550</v>
      </c>
      <c r="F2295" s="6">
        <v>675</v>
      </c>
      <c r="G2295" s="12" t="s">
        <v>663</v>
      </c>
      <c r="H2295" s="12" t="s">
        <v>1086</v>
      </c>
      <c r="I2295" s="10">
        <v>148500</v>
      </c>
      <c r="J2295" s="11">
        <v>0.4</v>
      </c>
      <c r="K2295" s="13">
        <f t="shared" si="74"/>
        <v>371250</v>
      </c>
      <c r="L2295" s="4" t="s">
        <v>1018</v>
      </c>
      <c r="M2295">
        <f>_xlfn.RANK.EQ(I2295,I$6:I4789,1)</f>
        <v>2033</v>
      </c>
      <c r="N2295">
        <f>_xlfn.RANK.EQ(I2295,I$6:I4789,0)</f>
        <v>452</v>
      </c>
    </row>
    <row r="2296" spans="2:14" ht="14.25" customHeight="1">
      <c r="B2296" s="4" t="s">
        <v>984</v>
      </c>
      <c r="C2296" s="4" t="s">
        <v>1025</v>
      </c>
      <c r="D2296" s="4" t="s">
        <v>1026</v>
      </c>
      <c r="E2296" s="13">
        <f t="shared" si="75"/>
        <v>600</v>
      </c>
      <c r="F2296" s="6">
        <v>675</v>
      </c>
      <c r="G2296" s="12" t="s">
        <v>665</v>
      </c>
      <c r="H2296" s="12" t="s">
        <v>1087</v>
      </c>
      <c r="I2296" s="10">
        <v>162000</v>
      </c>
      <c r="J2296" s="11">
        <v>0.4</v>
      </c>
      <c r="K2296" s="13">
        <f t="shared" si="74"/>
        <v>405000</v>
      </c>
      <c r="L2296" s="4" t="s">
        <v>1018</v>
      </c>
      <c r="M2296">
        <f>_xlfn.RANK.EQ(I2296,I$6:I4790,1)</f>
        <v>2131</v>
      </c>
      <c r="N2296">
        <f>_xlfn.RANK.EQ(I2296,I$6:I4790,0)</f>
        <v>355</v>
      </c>
    </row>
    <row r="2297" spans="2:14" ht="14.25" customHeight="1">
      <c r="B2297" s="4" t="s">
        <v>984</v>
      </c>
      <c r="C2297" s="4" t="s">
        <v>1025</v>
      </c>
      <c r="D2297" s="4" t="s">
        <v>1026</v>
      </c>
      <c r="E2297" s="13">
        <f t="shared" si="75"/>
        <v>550.00000000000011</v>
      </c>
      <c r="F2297" s="6">
        <v>475</v>
      </c>
      <c r="G2297" s="12" t="s">
        <v>667</v>
      </c>
      <c r="H2297" s="12" t="s">
        <v>1086</v>
      </c>
      <c r="I2297" s="10">
        <v>91437.5</v>
      </c>
      <c r="J2297" s="11">
        <v>0.35</v>
      </c>
      <c r="K2297" s="13">
        <f t="shared" si="74"/>
        <v>261250.00000000003</v>
      </c>
      <c r="L2297" s="4" t="s">
        <v>1018</v>
      </c>
      <c r="M2297">
        <f>_xlfn.RANK.EQ(I2297,I$6:I4791,1)</f>
        <v>1416</v>
      </c>
      <c r="N2297">
        <f>_xlfn.RANK.EQ(I2297,I$6:I4791,0)</f>
        <v>1068</v>
      </c>
    </row>
    <row r="2298" spans="2:14" ht="14.25" customHeight="1">
      <c r="B2298" s="4" t="s">
        <v>984</v>
      </c>
      <c r="C2298" s="4" t="s">
        <v>1025</v>
      </c>
      <c r="D2298" s="4" t="s">
        <v>1026</v>
      </c>
      <c r="E2298" s="13">
        <f t="shared" si="75"/>
        <v>550</v>
      </c>
      <c r="F2298" s="6">
        <v>475</v>
      </c>
      <c r="G2298" s="12" t="s">
        <v>669</v>
      </c>
      <c r="H2298" s="12" t="s">
        <v>1087</v>
      </c>
      <c r="I2298" s="10">
        <v>104500</v>
      </c>
      <c r="J2298" s="11">
        <v>0.4</v>
      </c>
      <c r="K2298" s="13">
        <f t="shared" si="74"/>
        <v>261250</v>
      </c>
      <c r="L2298" s="4" t="s">
        <v>1018</v>
      </c>
      <c r="M2298">
        <f>_xlfn.RANK.EQ(I2298,I$6:I4792,1)</f>
        <v>1589</v>
      </c>
      <c r="N2298">
        <f>_xlfn.RANK.EQ(I2298,I$6:I4792,0)</f>
        <v>904</v>
      </c>
    </row>
    <row r="2299" spans="2:14" ht="14.25" customHeight="1">
      <c r="B2299" s="4" t="s">
        <v>984</v>
      </c>
      <c r="C2299" s="4" t="s">
        <v>1025</v>
      </c>
      <c r="D2299" s="4" t="s">
        <v>1026</v>
      </c>
      <c r="E2299" s="13">
        <f t="shared" si="75"/>
        <v>650.00000000000011</v>
      </c>
      <c r="F2299" s="6">
        <v>400</v>
      </c>
      <c r="G2299" s="12" t="s">
        <v>132</v>
      </c>
      <c r="H2299" s="12" t="s">
        <v>1086</v>
      </c>
      <c r="I2299" s="10">
        <v>91000</v>
      </c>
      <c r="J2299" s="11">
        <v>0.35</v>
      </c>
      <c r="K2299" s="13">
        <f t="shared" si="74"/>
        <v>260000.00000000003</v>
      </c>
      <c r="L2299" s="4" t="s">
        <v>1018</v>
      </c>
      <c r="M2299">
        <f>_xlfn.RANK.EQ(I2299,I$6:I4793,1)</f>
        <v>1403</v>
      </c>
      <c r="N2299">
        <f>_xlfn.RANK.EQ(I2299,I$6:I4793,0)</f>
        <v>1086</v>
      </c>
    </row>
    <row r="2300" spans="2:14" ht="14.25" customHeight="1">
      <c r="B2300" s="4" t="s">
        <v>984</v>
      </c>
      <c r="C2300" s="4" t="s">
        <v>1025</v>
      </c>
      <c r="D2300" s="4" t="s">
        <v>1026</v>
      </c>
      <c r="E2300" s="13">
        <f t="shared" si="75"/>
        <v>700</v>
      </c>
      <c r="F2300" s="6">
        <v>500</v>
      </c>
      <c r="G2300" s="12" t="s">
        <v>672</v>
      </c>
      <c r="H2300" s="12" t="s">
        <v>1087</v>
      </c>
      <c r="I2300" s="10">
        <v>87500</v>
      </c>
      <c r="J2300" s="11">
        <v>0.25</v>
      </c>
      <c r="K2300" s="13">
        <f t="shared" si="74"/>
        <v>350000</v>
      </c>
      <c r="L2300" s="4" t="s">
        <v>1018</v>
      </c>
      <c r="M2300">
        <f>_xlfn.RANK.EQ(I2300,I$6:I4794,1)</f>
        <v>1344</v>
      </c>
      <c r="N2300">
        <f>_xlfn.RANK.EQ(I2300,I$6:I4794,0)</f>
        <v>1145</v>
      </c>
    </row>
    <row r="2301" spans="2:14" ht="14.25" customHeight="1">
      <c r="B2301" s="4" t="s">
        <v>984</v>
      </c>
      <c r="C2301" s="4" t="s">
        <v>1025</v>
      </c>
      <c r="D2301" s="4" t="s">
        <v>1026</v>
      </c>
      <c r="E2301" s="13">
        <f t="shared" si="75"/>
        <v>400</v>
      </c>
      <c r="F2301" s="6">
        <v>1025</v>
      </c>
      <c r="G2301" s="12" t="s">
        <v>674</v>
      </c>
      <c r="H2301" s="12" t="s">
        <v>1087</v>
      </c>
      <c r="I2301" s="10">
        <v>184500</v>
      </c>
      <c r="J2301" s="11">
        <v>0.45</v>
      </c>
      <c r="K2301" s="13">
        <f t="shared" si="74"/>
        <v>410000</v>
      </c>
      <c r="L2301" s="4" t="s">
        <v>1018</v>
      </c>
      <c r="M2301">
        <f>_xlfn.RANK.EQ(I2301,I$6:I4795,1)</f>
        <v>2257</v>
      </c>
      <c r="N2301">
        <f>_xlfn.RANK.EQ(I2301,I$6:I4795,0)</f>
        <v>239</v>
      </c>
    </row>
    <row r="2302" spans="2:14" ht="14.25" customHeight="1">
      <c r="B2302" s="4" t="s">
        <v>984</v>
      </c>
      <c r="C2302" s="4" t="s">
        <v>1025</v>
      </c>
      <c r="D2302" s="4" t="s">
        <v>1026</v>
      </c>
      <c r="E2302" s="13">
        <f t="shared" si="75"/>
        <v>400</v>
      </c>
      <c r="F2302" s="6">
        <v>825</v>
      </c>
      <c r="G2302" s="12" t="s">
        <v>676</v>
      </c>
      <c r="H2302" s="12" t="s">
        <v>1086</v>
      </c>
      <c r="I2302" s="10">
        <v>115500</v>
      </c>
      <c r="J2302" s="11">
        <v>0.35</v>
      </c>
      <c r="K2302" s="13">
        <f t="shared" si="74"/>
        <v>330000</v>
      </c>
      <c r="L2302" s="4" t="s">
        <v>1018</v>
      </c>
      <c r="M2302">
        <f>_xlfn.RANK.EQ(I2302,I$6:I4796,1)</f>
        <v>1717</v>
      </c>
      <c r="N2302">
        <f>_xlfn.RANK.EQ(I2302,I$6:I4796,0)</f>
        <v>764</v>
      </c>
    </row>
    <row r="2303" spans="2:14" ht="14.25" customHeight="1">
      <c r="B2303" s="4" t="s">
        <v>984</v>
      </c>
      <c r="C2303" s="4" t="s">
        <v>1025</v>
      </c>
      <c r="D2303" s="4" t="s">
        <v>1026</v>
      </c>
      <c r="E2303" s="13">
        <f t="shared" si="75"/>
        <v>300</v>
      </c>
      <c r="F2303" s="6">
        <v>825</v>
      </c>
      <c r="G2303" s="12" t="s">
        <v>678</v>
      </c>
      <c r="H2303" s="12" t="s">
        <v>1086</v>
      </c>
      <c r="I2303" s="10">
        <v>61875</v>
      </c>
      <c r="J2303" s="11">
        <v>0.25</v>
      </c>
      <c r="K2303" s="13">
        <f t="shared" si="74"/>
        <v>247500</v>
      </c>
      <c r="L2303" s="4" t="s">
        <v>1018</v>
      </c>
      <c r="M2303">
        <f>_xlfn.RANK.EQ(I2303,I$6:I4797,1)</f>
        <v>839</v>
      </c>
      <c r="N2303">
        <f>_xlfn.RANK.EQ(I2303,I$6:I4797,0)</f>
        <v>1650</v>
      </c>
    </row>
    <row r="2304" spans="2:14" ht="14.25" customHeight="1">
      <c r="B2304" s="4" t="s">
        <v>984</v>
      </c>
      <c r="C2304" s="4" t="s">
        <v>1025</v>
      </c>
      <c r="D2304" s="4" t="s">
        <v>1026</v>
      </c>
      <c r="E2304" s="13">
        <f t="shared" si="75"/>
        <v>350</v>
      </c>
      <c r="F2304" s="6">
        <v>675</v>
      </c>
      <c r="G2304" s="12" t="s">
        <v>680</v>
      </c>
      <c r="H2304" s="12" t="s">
        <v>1086</v>
      </c>
      <c r="I2304" s="10">
        <v>70875</v>
      </c>
      <c r="J2304" s="11">
        <v>0.3</v>
      </c>
      <c r="K2304" s="13">
        <f t="shared" si="74"/>
        <v>236250</v>
      </c>
      <c r="L2304" s="4" t="s">
        <v>1018</v>
      </c>
      <c r="M2304">
        <f>_xlfn.RANK.EQ(I2304,I$6:I4798,1)</f>
        <v>1005</v>
      </c>
      <c r="N2304">
        <f>_xlfn.RANK.EQ(I2304,I$6:I4798,0)</f>
        <v>1479</v>
      </c>
    </row>
    <row r="2305" spans="2:14" ht="14.25" customHeight="1">
      <c r="B2305" s="4" t="s">
        <v>984</v>
      </c>
      <c r="C2305" s="4" t="s">
        <v>1025</v>
      </c>
      <c r="D2305" s="4" t="s">
        <v>1026</v>
      </c>
      <c r="E2305" s="13">
        <f t="shared" si="75"/>
        <v>500</v>
      </c>
      <c r="F2305" s="6">
        <v>725</v>
      </c>
      <c r="G2305" s="12" t="s">
        <v>682</v>
      </c>
      <c r="H2305" s="12" t="s">
        <v>1087</v>
      </c>
      <c r="I2305" s="10">
        <v>126875</v>
      </c>
      <c r="J2305" s="11">
        <v>0.35</v>
      </c>
      <c r="K2305" s="13">
        <f t="shared" si="74"/>
        <v>362500</v>
      </c>
      <c r="L2305" s="4" t="s">
        <v>1018</v>
      </c>
      <c r="M2305">
        <f>_xlfn.RANK.EQ(I2305,I$6:I4799,1)</f>
        <v>1849</v>
      </c>
      <c r="N2305">
        <f>_xlfn.RANK.EQ(I2305,I$6:I4799,0)</f>
        <v>641</v>
      </c>
    </row>
    <row r="2306" spans="2:14" ht="14.25" customHeight="1">
      <c r="B2306" s="4" t="s">
        <v>984</v>
      </c>
      <c r="C2306" s="4" t="s">
        <v>1025</v>
      </c>
      <c r="D2306" s="4" t="s">
        <v>1026</v>
      </c>
      <c r="E2306" s="13">
        <f t="shared" si="75"/>
        <v>400</v>
      </c>
      <c r="F2306" s="6">
        <v>825</v>
      </c>
      <c r="G2306" s="12" t="s">
        <v>684</v>
      </c>
      <c r="H2306" s="12" t="s">
        <v>1086</v>
      </c>
      <c r="I2306" s="10">
        <v>165000</v>
      </c>
      <c r="J2306" s="11">
        <v>0.5</v>
      </c>
      <c r="K2306" s="13">
        <f t="shared" si="74"/>
        <v>330000</v>
      </c>
      <c r="L2306" s="4" t="s">
        <v>1018</v>
      </c>
      <c r="M2306">
        <f>_xlfn.RANK.EQ(I2306,I$6:I4800,1)</f>
        <v>2152</v>
      </c>
      <c r="N2306">
        <f>_xlfn.RANK.EQ(I2306,I$6:I4800,0)</f>
        <v>337</v>
      </c>
    </row>
    <row r="2307" spans="2:14" ht="14.25" customHeight="1">
      <c r="B2307" s="4" t="s">
        <v>984</v>
      </c>
      <c r="C2307" s="4" t="s">
        <v>1025</v>
      </c>
      <c r="D2307" s="4" t="s">
        <v>1026</v>
      </c>
      <c r="E2307" s="13">
        <f t="shared" si="75"/>
        <v>400</v>
      </c>
      <c r="F2307" s="6">
        <v>1075</v>
      </c>
      <c r="G2307" s="12" t="s">
        <v>85</v>
      </c>
      <c r="H2307" s="12" t="s">
        <v>1086</v>
      </c>
      <c r="I2307" s="10">
        <v>193500</v>
      </c>
      <c r="J2307" s="11">
        <v>0.45</v>
      </c>
      <c r="K2307" s="13">
        <f t="shared" si="74"/>
        <v>430000</v>
      </c>
      <c r="L2307" s="4" t="s">
        <v>1018</v>
      </c>
      <c r="M2307">
        <f>_xlfn.RANK.EQ(I2307,I$6:I4801,1)</f>
        <v>2291</v>
      </c>
      <c r="N2307">
        <f>_xlfn.RANK.EQ(I2307,I$6:I4801,0)</f>
        <v>205</v>
      </c>
    </row>
    <row r="2308" spans="2:14" ht="14.25" customHeight="1">
      <c r="B2308" s="4" t="s">
        <v>984</v>
      </c>
      <c r="C2308" s="4" t="s">
        <v>1025</v>
      </c>
      <c r="D2308" s="4" t="s">
        <v>1026</v>
      </c>
      <c r="E2308" s="13">
        <f t="shared" si="75"/>
        <v>400</v>
      </c>
      <c r="F2308" s="6">
        <v>725</v>
      </c>
      <c r="G2308" s="12" t="s">
        <v>687</v>
      </c>
      <c r="H2308" s="12" t="s">
        <v>1087</v>
      </c>
      <c r="I2308" s="10">
        <v>101500</v>
      </c>
      <c r="J2308" s="11">
        <v>0.35</v>
      </c>
      <c r="K2308" s="13">
        <f t="shared" si="74"/>
        <v>290000</v>
      </c>
      <c r="L2308" s="4" t="s">
        <v>1018</v>
      </c>
      <c r="M2308">
        <f>_xlfn.RANK.EQ(I2308,I$6:I4802,1)</f>
        <v>1565</v>
      </c>
      <c r="N2308">
        <f>_xlfn.RANK.EQ(I2308,I$6:I4802,0)</f>
        <v>931</v>
      </c>
    </row>
    <row r="2309" spans="2:14" ht="14.25" customHeight="1">
      <c r="B2309" s="4" t="s">
        <v>984</v>
      </c>
      <c r="C2309" s="4" t="s">
        <v>1025</v>
      </c>
      <c r="D2309" s="4" t="s">
        <v>1026</v>
      </c>
      <c r="E2309" s="13">
        <f t="shared" si="75"/>
        <v>300</v>
      </c>
      <c r="F2309" s="6">
        <v>775</v>
      </c>
      <c r="G2309" s="12" t="s">
        <v>689</v>
      </c>
      <c r="H2309" s="12" t="s">
        <v>1086</v>
      </c>
      <c r="I2309" s="10">
        <v>58125</v>
      </c>
      <c r="J2309" s="11">
        <v>0.25</v>
      </c>
      <c r="K2309" s="13">
        <f t="shared" si="74"/>
        <v>232500</v>
      </c>
      <c r="L2309" s="4" t="s">
        <v>1018</v>
      </c>
      <c r="M2309">
        <f>_xlfn.RANK.EQ(I2309,I$6:I4803,1)</f>
        <v>768</v>
      </c>
      <c r="N2309">
        <f>_xlfn.RANK.EQ(I2309,I$6:I4803,0)</f>
        <v>1727</v>
      </c>
    </row>
    <row r="2310" spans="2:14" ht="14.25" customHeight="1">
      <c r="B2310" s="4" t="s">
        <v>984</v>
      </c>
      <c r="C2310" s="4" t="s">
        <v>1027</v>
      </c>
      <c r="D2310" s="4" t="s">
        <v>1028</v>
      </c>
      <c r="E2310" s="13">
        <f t="shared" si="75"/>
        <v>350</v>
      </c>
      <c r="F2310" s="6">
        <v>625</v>
      </c>
      <c r="G2310" s="12" t="s">
        <v>691</v>
      </c>
      <c r="H2310" s="12" t="s">
        <v>1086</v>
      </c>
      <c r="I2310" s="10">
        <v>65625</v>
      </c>
      <c r="J2310" s="11">
        <v>0.3</v>
      </c>
      <c r="K2310" s="13">
        <f t="shared" si="74"/>
        <v>218750</v>
      </c>
      <c r="L2310" s="4" t="s">
        <v>1018</v>
      </c>
      <c r="M2310">
        <f>_xlfn.RANK.EQ(I2310,I$6:I4804,1)</f>
        <v>907</v>
      </c>
      <c r="N2310">
        <f>_xlfn.RANK.EQ(I2310,I$6:I4804,0)</f>
        <v>1579</v>
      </c>
    </row>
    <row r="2311" spans="2:14" ht="14.25" customHeight="1">
      <c r="B2311" s="4" t="s">
        <v>984</v>
      </c>
      <c r="C2311" s="4" t="s">
        <v>1027</v>
      </c>
      <c r="D2311" s="4" t="s">
        <v>1028</v>
      </c>
      <c r="E2311" s="13">
        <f t="shared" si="75"/>
        <v>500</v>
      </c>
      <c r="F2311" s="6">
        <v>700</v>
      </c>
      <c r="G2311" s="12" t="s">
        <v>180</v>
      </c>
      <c r="H2311" s="12" t="s">
        <v>1087</v>
      </c>
      <c r="I2311" s="10">
        <v>122500</v>
      </c>
      <c r="J2311" s="11">
        <v>0.35</v>
      </c>
      <c r="K2311" s="13">
        <f t="shared" ref="K2311:K2374" si="76">I2311/J2311</f>
        <v>350000</v>
      </c>
      <c r="L2311" s="4" t="s">
        <v>1018</v>
      </c>
      <c r="M2311">
        <f>_xlfn.RANK.EQ(I2311,I$6:I4805,1)</f>
        <v>1795</v>
      </c>
      <c r="N2311">
        <f>_xlfn.RANK.EQ(I2311,I$6:I4805,0)</f>
        <v>693</v>
      </c>
    </row>
    <row r="2312" spans="2:14" ht="14.25" customHeight="1">
      <c r="B2312" s="4" t="s">
        <v>984</v>
      </c>
      <c r="C2312" s="4" t="s">
        <v>1027</v>
      </c>
      <c r="D2312" s="4" t="s">
        <v>1028</v>
      </c>
      <c r="E2312" s="13">
        <f t="shared" ref="E2312:E2375" si="77">K2312/F2312</f>
        <v>350</v>
      </c>
      <c r="F2312" s="6">
        <v>800</v>
      </c>
      <c r="G2312" s="12" t="s">
        <v>178</v>
      </c>
      <c r="H2312" s="12" t="s">
        <v>1087</v>
      </c>
      <c r="I2312" s="10">
        <v>140000</v>
      </c>
      <c r="J2312" s="11">
        <v>0.5</v>
      </c>
      <c r="K2312" s="13">
        <f t="shared" si="76"/>
        <v>280000</v>
      </c>
      <c r="L2312" s="4" t="s">
        <v>1018</v>
      </c>
      <c r="M2312">
        <f>_xlfn.RANK.EQ(I2312,I$6:I4806,1)</f>
        <v>1962</v>
      </c>
      <c r="N2312">
        <f>_xlfn.RANK.EQ(I2312,I$6:I4806,0)</f>
        <v>523</v>
      </c>
    </row>
    <row r="2313" spans="2:14" ht="14.25" customHeight="1">
      <c r="B2313" s="4" t="s">
        <v>984</v>
      </c>
      <c r="C2313" s="4" t="s">
        <v>1027</v>
      </c>
      <c r="D2313" s="4" t="s">
        <v>1028</v>
      </c>
      <c r="E2313" s="13">
        <f t="shared" si="77"/>
        <v>350</v>
      </c>
      <c r="F2313" s="6">
        <v>1020</v>
      </c>
      <c r="G2313" s="12" t="s">
        <v>354</v>
      </c>
      <c r="H2313" s="12" t="s">
        <v>1087</v>
      </c>
      <c r="I2313" s="10">
        <v>160650</v>
      </c>
      <c r="J2313" s="11">
        <v>0.45</v>
      </c>
      <c r="K2313" s="13">
        <f t="shared" si="76"/>
        <v>357000</v>
      </c>
      <c r="L2313" s="4" t="s">
        <v>1018</v>
      </c>
      <c r="M2313">
        <f>_xlfn.RANK.EQ(I2313,I$6:I4807,1)</f>
        <v>2123</v>
      </c>
      <c r="N2313">
        <f>_xlfn.RANK.EQ(I2313,I$6:I4807,0)</f>
        <v>373</v>
      </c>
    </row>
    <row r="2314" spans="2:14" ht="14.25" customHeight="1">
      <c r="B2314" s="4" t="s">
        <v>984</v>
      </c>
      <c r="C2314" s="4" t="s">
        <v>1027</v>
      </c>
      <c r="D2314" s="4" t="s">
        <v>1028</v>
      </c>
      <c r="E2314" s="13">
        <f t="shared" si="77"/>
        <v>350.00000000000006</v>
      </c>
      <c r="F2314" s="6">
        <v>700</v>
      </c>
      <c r="G2314" s="12" t="s">
        <v>695</v>
      </c>
      <c r="H2314" s="12" t="s">
        <v>1087</v>
      </c>
      <c r="I2314" s="10">
        <v>85750</v>
      </c>
      <c r="J2314" s="11">
        <v>0.35</v>
      </c>
      <c r="K2314" s="13">
        <f t="shared" si="76"/>
        <v>245000.00000000003</v>
      </c>
      <c r="L2314" s="4" t="s">
        <v>1018</v>
      </c>
      <c r="M2314">
        <f>_xlfn.RANK.EQ(I2314,I$6:I4808,1)</f>
        <v>1305</v>
      </c>
      <c r="N2314">
        <f>_xlfn.RANK.EQ(I2314,I$6:I4808,0)</f>
        <v>1188</v>
      </c>
    </row>
    <row r="2315" spans="2:14" ht="14.25" customHeight="1">
      <c r="B2315" s="4" t="s">
        <v>984</v>
      </c>
      <c r="C2315" s="4" t="s">
        <v>1027</v>
      </c>
      <c r="D2315" s="4" t="s">
        <v>1028</v>
      </c>
      <c r="E2315" s="13">
        <f t="shared" si="77"/>
        <v>250</v>
      </c>
      <c r="F2315" s="6">
        <v>725</v>
      </c>
      <c r="G2315" s="12" t="s">
        <v>697</v>
      </c>
      <c r="H2315" s="12" t="s">
        <v>1089</v>
      </c>
      <c r="I2315" s="10">
        <v>45312.5</v>
      </c>
      <c r="J2315" s="11">
        <v>0.25</v>
      </c>
      <c r="K2315" s="13">
        <f t="shared" si="76"/>
        <v>181250</v>
      </c>
      <c r="L2315" s="4" t="s">
        <v>1018</v>
      </c>
      <c r="M2315">
        <f>_xlfn.RANK.EQ(I2315,I$6:I4809,1)</f>
        <v>521</v>
      </c>
      <c r="N2315">
        <f>_xlfn.RANK.EQ(I2315,I$6:I4809,0)</f>
        <v>1975</v>
      </c>
    </row>
    <row r="2316" spans="2:14" ht="14.25" customHeight="1">
      <c r="B2316" s="4" t="s">
        <v>984</v>
      </c>
      <c r="C2316" s="4" t="s">
        <v>1027</v>
      </c>
      <c r="D2316" s="4" t="s">
        <v>1028</v>
      </c>
      <c r="E2316" s="13">
        <f t="shared" si="77"/>
        <v>300</v>
      </c>
      <c r="F2316" s="6">
        <v>575</v>
      </c>
      <c r="G2316" s="12" t="s">
        <v>699</v>
      </c>
      <c r="H2316" s="12" t="s">
        <v>1087</v>
      </c>
      <c r="I2316" s="10">
        <v>51750</v>
      </c>
      <c r="J2316" s="11">
        <v>0.3</v>
      </c>
      <c r="K2316" s="13">
        <f t="shared" si="76"/>
        <v>172500</v>
      </c>
      <c r="L2316" s="4" t="s">
        <v>1018</v>
      </c>
      <c r="M2316">
        <f>_xlfn.RANK.EQ(I2316,I$6:I4810,1)</f>
        <v>631</v>
      </c>
      <c r="N2316">
        <f>_xlfn.RANK.EQ(I2316,I$6:I4810,0)</f>
        <v>1865</v>
      </c>
    </row>
    <row r="2317" spans="2:14" ht="14.25" customHeight="1">
      <c r="B2317" s="4" t="s">
        <v>984</v>
      </c>
      <c r="C2317" s="4" t="s">
        <v>1027</v>
      </c>
      <c r="D2317" s="4" t="s">
        <v>1028</v>
      </c>
      <c r="E2317" s="13">
        <f t="shared" si="77"/>
        <v>450</v>
      </c>
      <c r="F2317" s="6">
        <v>625</v>
      </c>
      <c r="G2317" s="12" t="s">
        <v>119</v>
      </c>
      <c r="H2317" s="12" t="s">
        <v>1087</v>
      </c>
      <c r="I2317" s="10">
        <v>98437.5</v>
      </c>
      <c r="J2317" s="11">
        <v>0.35</v>
      </c>
      <c r="K2317" s="13">
        <f t="shared" si="76"/>
        <v>281250</v>
      </c>
      <c r="L2317" s="4" t="s">
        <v>1018</v>
      </c>
      <c r="M2317">
        <f>_xlfn.RANK.EQ(I2317,I$6:I4811,1)</f>
        <v>1509</v>
      </c>
      <c r="N2317">
        <f>_xlfn.RANK.EQ(I2317,I$6:I4811,0)</f>
        <v>982</v>
      </c>
    </row>
    <row r="2318" spans="2:14" ht="14.25" customHeight="1">
      <c r="B2318" s="4" t="s">
        <v>984</v>
      </c>
      <c r="C2318" s="4" t="s">
        <v>1027</v>
      </c>
      <c r="D2318" s="4" t="s">
        <v>1028</v>
      </c>
      <c r="E2318" s="13">
        <f t="shared" si="77"/>
        <v>350</v>
      </c>
      <c r="F2318" s="6">
        <v>725</v>
      </c>
      <c r="G2318" s="12" t="s">
        <v>702</v>
      </c>
      <c r="H2318" s="12" t="s">
        <v>1087</v>
      </c>
      <c r="I2318" s="10">
        <v>126875</v>
      </c>
      <c r="J2318" s="11">
        <v>0.5</v>
      </c>
      <c r="K2318" s="13">
        <f t="shared" si="76"/>
        <v>253750</v>
      </c>
      <c r="L2318" s="4" t="s">
        <v>1018</v>
      </c>
      <c r="M2318">
        <f>_xlfn.RANK.EQ(I2318,I$6:I4812,1)</f>
        <v>1849</v>
      </c>
      <c r="N2318">
        <f>_xlfn.RANK.EQ(I2318,I$6:I4812,0)</f>
        <v>641</v>
      </c>
    </row>
    <row r="2319" spans="2:14" ht="14.25" customHeight="1">
      <c r="B2319" s="4" t="s">
        <v>984</v>
      </c>
      <c r="C2319" s="4" t="s">
        <v>1027</v>
      </c>
      <c r="D2319" s="4" t="s">
        <v>1028</v>
      </c>
      <c r="E2319" s="13">
        <f t="shared" si="77"/>
        <v>350</v>
      </c>
      <c r="F2319" s="6">
        <v>975</v>
      </c>
      <c r="G2319" s="12" t="s">
        <v>398</v>
      </c>
      <c r="H2319" s="12" t="s">
        <v>1086</v>
      </c>
      <c r="I2319" s="10">
        <v>153562.5</v>
      </c>
      <c r="J2319" s="11">
        <v>0.45</v>
      </c>
      <c r="K2319" s="13">
        <f t="shared" si="76"/>
        <v>341250</v>
      </c>
      <c r="L2319" s="4" t="s">
        <v>1018</v>
      </c>
      <c r="M2319">
        <f>_xlfn.RANK.EQ(I2319,I$6:I4813,1)</f>
        <v>2076</v>
      </c>
      <c r="N2319">
        <f>_xlfn.RANK.EQ(I2319,I$6:I4813,0)</f>
        <v>419</v>
      </c>
    </row>
    <row r="2320" spans="2:14" ht="14.25" customHeight="1">
      <c r="B2320" s="4" t="s">
        <v>984</v>
      </c>
      <c r="C2320" s="4" t="s">
        <v>1027</v>
      </c>
      <c r="D2320" s="4" t="s">
        <v>1028</v>
      </c>
      <c r="E2320" s="13">
        <f t="shared" si="77"/>
        <v>350.00000000000006</v>
      </c>
      <c r="F2320" s="6">
        <v>675</v>
      </c>
      <c r="G2320" s="12" t="s">
        <v>705</v>
      </c>
      <c r="H2320" s="12" t="s">
        <v>1086</v>
      </c>
      <c r="I2320" s="10">
        <v>82687.5</v>
      </c>
      <c r="J2320" s="11">
        <v>0.35</v>
      </c>
      <c r="K2320" s="13">
        <f t="shared" si="76"/>
        <v>236250.00000000003</v>
      </c>
      <c r="L2320" s="4" t="s">
        <v>1018</v>
      </c>
      <c r="M2320">
        <f>_xlfn.RANK.EQ(I2320,I$6:I4814,1)</f>
        <v>1245</v>
      </c>
      <c r="N2320">
        <f>_xlfn.RANK.EQ(I2320,I$6:I4814,0)</f>
        <v>1243</v>
      </c>
    </row>
    <row r="2321" spans="2:14" ht="14.25" customHeight="1">
      <c r="B2321" s="4" t="s">
        <v>984</v>
      </c>
      <c r="C2321" s="4" t="s">
        <v>1027</v>
      </c>
      <c r="D2321" s="4" t="s">
        <v>1028</v>
      </c>
      <c r="E2321" s="13">
        <f t="shared" si="77"/>
        <v>250</v>
      </c>
      <c r="F2321" s="6">
        <v>675</v>
      </c>
      <c r="G2321" s="12" t="s">
        <v>707</v>
      </c>
      <c r="H2321" s="12" t="s">
        <v>1088</v>
      </c>
      <c r="I2321" s="10">
        <v>42187.5</v>
      </c>
      <c r="J2321" s="11">
        <v>0.25</v>
      </c>
      <c r="K2321" s="13">
        <f t="shared" si="76"/>
        <v>168750</v>
      </c>
      <c r="L2321" s="4" t="s">
        <v>1018</v>
      </c>
      <c r="M2321">
        <f>_xlfn.RANK.EQ(I2321,I$6:I4815,1)</f>
        <v>454</v>
      </c>
      <c r="N2321">
        <f>_xlfn.RANK.EQ(I2321,I$6:I4815,0)</f>
        <v>2038</v>
      </c>
    </row>
    <row r="2322" spans="2:14" ht="14.25" customHeight="1">
      <c r="B2322" s="4" t="s">
        <v>984</v>
      </c>
      <c r="C2322" s="4" t="s">
        <v>1027</v>
      </c>
      <c r="D2322" s="4" t="s">
        <v>1028</v>
      </c>
      <c r="E2322" s="13">
        <f t="shared" si="77"/>
        <v>300</v>
      </c>
      <c r="F2322" s="6">
        <v>600</v>
      </c>
      <c r="G2322" s="12" t="s">
        <v>709</v>
      </c>
      <c r="H2322" s="12" t="s">
        <v>1086</v>
      </c>
      <c r="I2322" s="10">
        <v>54000</v>
      </c>
      <c r="J2322" s="11">
        <v>0.3</v>
      </c>
      <c r="K2322" s="13">
        <f t="shared" si="76"/>
        <v>180000</v>
      </c>
      <c r="L2322" s="4" t="s">
        <v>1018</v>
      </c>
      <c r="M2322">
        <f>_xlfn.RANK.EQ(I2322,I$6:I4816,1)</f>
        <v>669</v>
      </c>
      <c r="N2322">
        <f>_xlfn.RANK.EQ(I2322,I$6:I4816,0)</f>
        <v>1811</v>
      </c>
    </row>
    <row r="2323" spans="2:14" ht="14.25" customHeight="1">
      <c r="B2323" s="4" t="s">
        <v>984</v>
      </c>
      <c r="C2323" s="4" t="s">
        <v>1027</v>
      </c>
      <c r="D2323" s="4" t="s">
        <v>1028</v>
      </c>
      <c r="E2323" s="13">
        <f t="shared" si="77"/>
        <v>500</v>
      </c>
      <c r="F2323" s="6">
        <v>625</v>
      </c>
      <c r="G2323" s="12" t="s">
        <v>711</v>
      </c>
      <c r="H2323" s="12" t="s">
        <v>1086</v>
      </c>
      <c r="I2323" s="10">
        <v>109375</v>
      </c>
      <c r="J2323" s="11">
        <v>0.35</v>
      </c>
      <c r="K2323" s="13">
        <f t="shared" si="76"/>
        <v>312500</v>
      </c>
      <c r="L2323" s="4" t="s">
        <v>1018</v>
      </c>
      <c r="M2323">
        <f>_xlfn.RANK.EQ(I2323,I$6:I4817,1)</f>
        <v>1645</v>
      </c>
      <c r="N2323">
        <f>_xlfn.RANK.EQ(I2323,I$6:I4817,0)</f>
        <v>847</v>
      </c>
    </row>
    <row r="2324" spans="2:14" ht="14.25" customHeight="1">
      <c r="B2324" s="4" t="s">
        <v>984</v>
      </c>
      <c r="C2324" s="4" t="s">
        <v>1027</v>
      </c>
      <c r="D2324" s="4" t="s">
        <v>1028</v>
      </c>
      <c r="E2324" s="13">
        <f t="shared" si="77"/>
        <v>400</v>
      </c>
      <c r="F2324" s="6">
        <v>775</v>
      </c>
      <c r="G2324" s="12" t="s">
        <v>713</v>
      </c>
      <c r="H2324" s="12" t="s">
        <v>1088</v>
      </c>
      <c r="I2324" s="10">
        <v>155000</v>
      </c>
      <c r="J2324" s="11">
        <v>0.5</v>
      </c>
      <c r="K2324" s="13">
        <f t="shared" si="76"/>
        <v>310000</v>
      </c>
      <c r="L2324" s="4" t="s">
        <v>1018</v>
      </c>
      <c r="M2324">
        <f>_xlfn.RANK.EQ(I2324,I$6:I4818,1)</f>
        <v>2082</v>
      </c>
      <c r="N2324">
        <f>_xlfn.RANK.EQ(I2324,I$6:I4818,0)</f>
        <v>413</v>
      </c>
    </row>
    <row r="2325" spans="2:14" ht="14.25" customHeight="1">
      <c r="B2325" s="4" t="s">
        <v>984</v>
      </c>
      <c r="C2325" s="4" t="s">
        <v>1027</v>
      </c>
      <c r="D2325" s="4" t="s">
        <v>1028</v>
      </c>
      <c r="E2325" s="13">
        <f t="shared" si="77"/>
        <v>500</v>
      </c>
      <c r="F2325" s="6">
        <v>1045</v>
      </c>
      <c r="G2325" s="12" t="s">
        <v>715</v>
      </c>
      <c r="H2325" s="12" t="s">
        <v>1086</v>
      </c>
      <c r="I2325" s="10">
        <v>235125</v>
      </c>
      <c r="J2325" s="11">
        <v>0.45</v>
      </c>
      <c r="K2325" s="13">
        <f t="shared" si="76"/>
        <v>522500</v>
      </c>
      <c r="L2325" s="4" t="s">
        <v>1018</v>
      </c>
      <c r="M2325">
        <f>_xlfn.RANK.EQ(I2325,I$6:I4819,1)</f>
        <v>2388</v>
      </c>
      <c r="N2325">
        <f>_xlfn.RANK.EQ(I2325,I$6:I4819,0)</f>
        <v>108</v>
      </c>
    </row>
    <row r="2326" spans="2:14" ht="14.25" customHeight="1">
      <c r="B2326" s="4" t="s">
        <v>984</v>
      </c>
      <c r="C2326" s="4" t="s">
        <v>1027</v>
      </c>
      <c r="D2326" s="4" t="s">
        <v>1028</v>
      </c>
      <c r="E2326" s="13">
        <f t="shared" si="77"/>
        <v>500</v>
      </c>
      <c r="F2326" s="6">
        <v>750</v>
      </c>
      <c r="G2326" s="12" t="s">
        <v>717</v>
      </c>
      <c r="H2326" s="12" t="s">
        <v>1087</v>
      </c>
      <c r="I2326" s="10">
        <v>131250</v>
      </c>
      <c r="J2326" s="11">
        <v>0.35</v>
      </c>
      <c r="K2326" s="13">
        <f t="shared" si="76"/>
        <v>375000</v>
      </c>
      <c r="L2326" s="4" t="s">
        <v>1018</v>
      </c>
      <c r="M2326">
        <f>_xlfn.RANK.EQ(I2326,I$6:I4820,1)</f>
        <v>1892</v>
      </c>
      <c r="N2326">
        <f>_xlfn.RANK.EQ(I2326,I$6:I4820,0)</f>
        <v>597</v>
      </c>
    </row>
    <row r="2327" spans="2:14" ht="14.25" customHeight="1">
      <c r="B2327" s="4" t="s">
        <v>984</v>
      </c>
      <c r="C2327" s="4" t="s">
        <v>1027</v>
      </c>
      <c r="D2327" s="4" t="s">
        <v>1028</v>
      </c>
      <c r="E2327" s="13">
        <f t="shared" si="77"/>
        <v>450</v>
      </c>
      <c r="F2327" s="6">
        <v>725</v>
      </c>
      <c r="G2327" s="12" t="s">
        <v>521</v>
      </c>
      <c r="H2327" s="12" t="s">
        <v>1087</v>
      </c>
      <c r="I2327" s="10">
        <v>81562.5</v>
      </c>
      <c r="J2327" s="11">
        <v>0.25</v>
      </c>
      <c r="K2327" s="13">
        <f t="shared" si="76"/>
        <v>326250</v>
      </c>
      <c r="L2327" s="4" t="s">
        <v>1018</v>
      </c>
      <c r="M2327">
        <f>_xlfn.RANK.EQ(I2327,I$6:I4821,1)</f>
        <v>1226</v>
      </c>
      <c r="N2327">
        <f>_xlfn.RANK.EQ(I2327,I$6:I4821,0)</f>
        <v>1270</v>
      </c>
    </row>
    <row r="2328" spans="2:14" ht="14.25" customHeight="1">
      <c r="B2328" s="4" t="s">
        <v>984</v>
      </c>
      <c r="C2328" s="4" t="s">
        <v>1027</v>
      </c>
      <c r="D2328" s="4" t="s">
        <v>1028</v>
      </c>
      <c r="E2328" s="13">
        <f t="shared" si="77"/>
        <v>450</v>
      </c>
      <c r="F2328" s="6">
        <v>675</v>
      </c>
      <c r="G2328" s="12" t="s">
        <v>674</v>
      </c>
      <c r="H2328" s="12" t="s">
        <v>1087</v>
      </c>
      <c r="I2328" s="10">
        <v>91125</v>
      </c>
      <c r="J2328" s="11">
        <v>0.3</v>
      </c>
      <c r="K2328" s="13">
        <f t="shared" si="76"/>
        <v>303750</v>
      </c>
      <c r="L2328" s="4" t="s">
        <v>1018</v>
      </c>
      <c r="M2328">
        <f>_xlfn.RANK.EQ(I2328,I$6:I4822,1)</f>
        <v>1411</v>
      </c>
      <c r="N2328">
        <f>_xlfn.RANK.EQ(I2328,I$6:I4822,0)</f>
        <v>1081</v>
      </c>
    </row>
    <row r="2329" spans="2:14" ht="14.25" customHeight="1">
      <c r="B2329" s="4" t="s">
        <v>984</v>
      </c>
      <c r="C2329" s="4" t="s">
        <v>1027</v>
      </c>
      <c r="D2329" s="4" t="s">
        <v>1028</v>
      </c>
      <c r="E2329" s="13">
        <f t="shared" si="77"/>
        <v>550</v>
      </c>
      <c r="F2329" s="6">
        <v>700</v>
      </c>
      <c r="G2329" s="12" t="s">
        <v>720</v>
      </c>
      <c r="H2329" s="12" t="s">
        <v>1086</v>
      </c>
      <c r="I2329" s="10">
        <v>134750</v>
      </c>
      <c r="J2329" s="11">
        <v>0.35</v>
      </c>
      <c r="K2329" s="13">
        <f t="shared" si="76"/>
        <v>385000</v>
      </c>
      <c r="L2329" s="4" t="s">
        <v>1018</v>
      </c>
      <c r="M2329">
        <f>_xlfn.RANK.EQ(I2329,I$6:I4823,1)</f>
        <v>1921</v>
      </c>
      <c r="N2329">
        <f>_xlfn.RANK.EQ(I2329,I$6:I4823,0)</f>
        <v>569</v>
      </c>
    </row>
    <row r="2330" spans="2:14" ht="14.25" customHeight="1">
      <c r="B2330" s="4" t="s">
        <v>984</v>
      </c>
      <c r="C2330" s="4" t="s">
        <v>1027</v>
      </c>
      <c r="D2330" s="4" t="s">
        <v>1028</v>
      </c>
      <c r="E2330" s="13">
        <f t="shared" si="77"/>
        <v>600</v>
      </c>
      <c r="F2330" s="6">
        <v>800</v>
      </c>
      <c r="G2330" s="12" t="s">
        <v>501</v>
      </c>
      <c r="H2330" s="12" t="s">
        <v>1087</v>
      </c>
      <c r="I2330" s="10">
        <v>240000</v>
      </c>
      <c r="J2330" s="11">
        <v>0.5</v>
      </c>
      <c r="K2330" s="13">
        <f t="shared" si="76"/>
        <v>480000</v>
      </c>
      <c r="L2330" s="4" t="s">
        <v>1018</v>
      </c>
      <c r="M2330">
        <f>_xlfn.RANK.EQ(I2330,I$6:I4824,1)</f>
        <v>2395</v>
      </c>
      <c r="N2330">
        <f>_xlfn.RANK.EQ(I2330,I$6:I4824,0)</f>
        <v>101</v>
      </c>
    </row>
    <row r="2331" spans="2:14" ht="14.25" customHeight="1">
      <c r="B2331" s="4" t="s">
        <v>984</v>
      </c>
      <c r="C2331" s="4" t="s">
        <v>1027</v>
      </c>
      <c r="D2331" s="4" t="s">
        <v>1028</v>
      </c>
      <c r="E2331" s="13">
        <f t="shared" si="77"/>
        <v>550</v>
      </c>
      <c r="F2331" s="6">
        <v>1050</v>
      </c>
      <c r="G2331" s="12" t="s">
        <v>478</v>
      </c>
      <c r="H2331" s="12" t="s">
        <v>1086</v>
      </c>
      <c r="I2331" s="10">
        <v>259875</v>
      </c>
      <c r="J2331" s="11">
        <v>0.45</v>
      </c>
      <c r="K2331" s="13">
        <f t="shared" si="76"/>
        <v>577500</v>
      </c>
      <c r="L2331" s="4" t="s">
        <v>1018</v>
      </c>
      <c r="M2331">
        <f>_xlfn.RANK.EQ(I2331,I$6:I4825,1)</f>
        <v>2427</v>
      </c>
      <c r="N2331">
        <f>_xlfn.RANK.EQ(I2331,I$6:I4825,0)</f>
        <v>67</v>
      </c>
    </row>
    <row r="2332" spans="2:14" ht="14.25" customHeight="1">
      <c r="B2332" s="4" t="s">
        <v>984</v>
      </c>
      <c r="C2332" s="4" t="s">
        <v>1027</v>
      </c>
      <c r="D2332" s="4" t="s">
        <v>1028</v>
      </c>
      <c r="E2332" s="13">
        <f t="shared" si="77"/>
        <v>500</v>
      </c>
      <c r="F2332" s="6">
        <v>800</v>
      </c>
      <c r="G2332" s="12" t="s">
        <v>132</v>
      </c>
      <c r="H2332" s="12" t="s">
        <v>1086</v>
      </c>
      <c r="I2332" s="10">
        <v>140000</v>
      </c>
      <c r="J2332" s="11">
        <v>0.35</v>
      </c>
      <c r="K2332" s="13">
        <f t="shared" si="76"/>
        <v>400000</v>
      </c>
      <c r="L2332" s="4" t="s">
        <v>1018</v>
      </c>
      <c r="M2332">
        <f>_xlfn.RANK.EQ(I2332,I$6:I4826,1)</f>
        <v>1962</v>
      </c>
      <c r="N2332">
        <f>_xlfn.RANK.EQ(I2332,I$6:I4826,0)</f>
        <v>523</v>
      </c>
    </row>
    <row r="2333" spans="2:14" ht="14.25" customHeight="1">
      <c r="B2333" s="4" t="s">
        <v>984</v>
      </c>
      <c r="C2333" s="4" t="s">
        <v>1027</v>
      </c>
      <c r="D2333" s="4" t="s">
        <v>1028</v>
      </c>
      <c r="E2333" s="13">
        <f t="shared" si="77"/>
        <v>500</v>
      </c>
      <c r="F2333" s="6">
        <v>775</v>
      </c>
      <c r="G2333" s="12" t="s">
        <v>724</v>
      </c>
      <c r="H2333" s="12" t="s">
        <v>1088</v>
      </c>
      <c r="I2333" s="10">
        <v>96875</v>
      </c>
      <c r="J2333" s="11">
        <v>0.25</v>
      </c>
      <c r="K2333" s="13">
        <f t="shared" si="76"/>
        <v>387500</v>
      </c>
      <c r="L2333" s="4" t="s">
        <v>1018</v>
      </c>
      <c r="M2333">
        <f>_xlfn.RANK.EQ(I2333,I$6:I4827,1)</f>
        <v>1502</v>
      </c>
      <c r="N2333">
        <f>_xlfn.RANK.EQ(I2333,I$6:I4827,0)</f>
        <v>994</v>
      </c>
    </row>
    <row r="2334" spans="2:14" ht="14.25" customHeight="1">
      <c r="B2334" s="4" t="s">
        <v>984</v>
      </c>
      <c r="C2334" s="4" t="s">
        <v>1027</v>
      </c>
      <c r="D2334" s="4" t="s">
        <v>1028</v>
      </c>
      <c r="E2334" s="13">
        <f t="shared" si="77"/>
        <v>500</v>
      </c>
      <c r="F2334" s="6">
        <v>750</v>
      </c>
      <c r="G2334" s="12" t="s">
        <v>143</v>
      </c>
      <c r="H2334" s="12" t="s">
        <v>1087</v>
      </c>
      <c r="I2334" s="10">
        <v>112500</v>
      </c>
      <c r="J2334" s="11">
        <v>0.3</v>
      </c>
      <c r="K2334" s="13">
        <f t="shared" si="76"/>
        <v>375000</v>
      </c>
      <c r="L2334" s="4" t="s">
        <v>1018</v>
      </c>
      <c r="M2334">
        <f>_xlfn.RANK.EQ(I2334,I$6:I4828,1)</f>
        <v>1680</v>
      </c>
      <c r="N2334">
        <f>_xlfn.RANK.EQ(I2334,I$6:I4828,0)</f>
        <v>806</v>
      </c>
    </row>
    <row r="2335" spans="2:14" ht="14.25" customHeight="1">
      <c r="B2335" s="4" t="s">
        <v>984</v>
      </c>
      <c r="C2335" s="4" t="s">
        <v>1027</v>
      </c>
      <c r="D2335" s="4" t="s">
        <v>1028</v>
      </c>
      <c r="E2335" s="13">
        <f t="shared" si="77"/>
        <v>650.00000000000011</v>
      </c>
      <c r="F2335" s="6">
        <v>750</v>
      </c>
      <c r="G2335" s="12" t="s">
        <v>33</v>
      </c>
      <c r="H2335" s="12" t="s">
        <v>1087</v>
      </c>
      <c r="I2335" s="10">
        <v>170625</v>
      </c>
      <c r="J2335" s="11">
        <v>0.35</v>
      </c>
      <c r="K2335" s="13">
        <f t="shared" si="76"/>
        <v>487500.00000000006</v>
      </c>
      <c r="L2335" s="4" t="s">
        <v>1018</v>
      </c>
      <c r="M2335">
        <f>_xlfn.RANK.EQ(I2335,I$6:I4829,1)</f>
        <v>2190</v>
      </c>
      <c r="N2335">
        <f>_xlfn.RANK.EQ(I2335,I$6:I4829,0)</f>
        <v>298</v>
      </c>
    </row>
    <row r="2336" spans="2:14" ht="14.25" customHeight="1">
      <c r="B2336" s="4" t="s">
        <v>984</v>
      </c>
      <c r="C2336" s="4" t="s">
        <v>1027</v>
      </c>
      <c r="D2336" s="4" t="s">
        <v>1028</v>
      </c>
      <c r="E2336" s="13">
        <f t="shared" si="77"/>
        <v>700</v>
      </c>
      <c r="F2336" s="6">
        <v>925</v>
      </c>
      <c r="G2336" s="12" t="s">
        <v>93</v>
      </c>
      <c r="H2336" s="12" t="s">
        <v>1087</v>
      </c>
      <c r="I2336" s="10">
        <v>323750</v>
      </c>
      <c r="J2336" s="11">
        <v>0.5</v>
      </c>
      <c r="K2336" s="13">
        <f t="shared" si="76"/>
        <v>647500</v>
      </c>
      <c r="L2336" s="4" t="s">
        <v>1018</v>
      </c>
      <c r="M2336">
        <f>_xlfn.RANK.EQ(I2336,I$6:I4830,1)</f>
        <v>2476</v>
      </c>
      <c r="N2336">
        <f>_xlfn.RANK.EQ(I2336,I$6:I4830,0)</f>
        <v>19</v>
      </c>
    </row>
    <row r="2337" spans="2:14" ht="14.25" customHeight="1">
      <c r="B2337" s="4" t="s">
        <v>984</v>
      </c>
      <c r="C2337" s="4" t="s">
        <v>1027</v>
      </c>
      <c r="D2337" s="4" t="s">
        <v>1028</v>
      </c>
      <c r="E2337" s="13">
        <f t="shared" si="77"/>
        <v>650</v>
      </c>
      <c r="F2337" s="6">
        <v>1150</v>
      </c>
      <c r="G2337" s="12" t="s">
        <v>302</v>
      </c>
      <c r="H2337" s="12" t="s">
        <v>1086</v>
      </c>
      <c r="I2337" s="10">
        <v>336375</v>
      </c>
      <c r="J2337" s="11">
        <v>0.45</v>
      </c>
      <c r="K2337" s="13">
        <f t="shared" si="76"/>
        <v>747500</v>
      </c>
      <c r="L2337" s="4" t="s">
        <v>1018</v>
      </c>
      <c r="M2337">
        <f>_xlfn.RANK.EQ(I2337,I$6:I4831,1)</f>
        <v>2482</v>
      </c>
      <c r="N2337">
        <f>_xlfn.RANK.EQ(I2337,I$6:I4831,0)</f>
        <v>13</v>
      </c>
    </row>
    <row r="2338" spans="2:14" ht="14.25" customHeight="1">
      <c r="B2338" s="4" t="s">
        <v>984</v>
      </c>
      <c r="C2338" s="4" t="s">
        <v>1027</v>
      </c>
      <c r="D2338" s="4" t="s">
        <v>1028</v>
      </c>
      <c r="E2338" s="13">
        <f t="shared" si="77"/>
        <v>600</v>
      </c>
      <c r="F2338" s="6">
        <v>900</v>
      </c>
      <c r="G2338" s="12" t="s">
        <v>66</v>
      </c>
      <c r="H2338" s="12" t="s">
        <v>1087</v>
      </c>
      <c r="I2338" s="10">
        <v>189000</v>
      </c>
      <c r="J2338" s="11">
        <v>0.35</v>
      </c>
      <c r="K2338" s="13">
        <f t="shared" si="76"/>
        <v>540000</v>
      </c>
      <c r="L2338" s="4" t="s">
        <v>1018</v>
      </c>
      <c r="M2338">
        <f>_xlfn.RANK.EQ(I2338,I$6:I4832,1)</f>
        <v>2271</v>
      </c>
      <c r="N2338">
        <f>_xlfn.RANK.EQ(I2338,I$6:I4832,0)</f>
        <v>218</v>
      </c>
    </row>
    <row r="2339" spans="2:14" ht="14.25" customHeight="1">
      <c r="B2339" s="4" t="s">
        <v>984</v>
      </c>
      <c r="C2339" s="4" t="s">
        <v>1027</v>
      </c>
      <c r="D2339" s="4" t="s">
        <v>1028</v>
      </c>
      <c r="E2339" s="13">
        <f t="shared" si="77"/>
        <v>550</v>
      </c>
      <c r="F2339" s="6">
        <v>825</v>
      </c>
      <c r="G2339" s="12" t="s">
        <v>97</v>
      </c>
      <c r="H2339" s="12" t="s">
        <v>1086</v>
      </c>
      <c r="I2339" s="10">
        <v>113437.5</v>
      </c>
      <c r="J2339" s="11">
        <v>0.25</v>
      </c>
      <c r="K2339" s="13">
        <f t="shared" si="76"/>
        <v>453750</v>
      </c>
      <c r="L2339" s="4" t="s">
        <v>1018</v>
      </c>
      <c r="M2339">
        <f>_xlfn.RANK.EQ(I2339,I$6:I4833,1)</f>
        <v>1691</v>
      </c>
      <c r="N2339">
        <f>_xlfn.RANK.EQ(I2339,I$6:I4833,0)</f>
        <v>800</v>
      </c>
    </row>
    <row r="2340" spans="2:14" ht="14.25" customHeight="1">
      <c r="B2340" s="4" t="s">
        <v>984</v>
      </c>
      <c r="C2340" s="4" t="s">
        <v>1027</v>
      </c>
      <c r="D2340" s="4" t="s">
        <v>1028</v>
      </c>
      <c r="E2340" s="13">
        <f t="shared" si="77"/>
        <v>550</v>
      </c>
      <c r="F2340" s="6">
        <v>775</v>
      </c>
      <c r="G2340" s="12" t="s">
        <v>217</v>
      </c>
      <c r="H2340" s="12" t="s">
        <v>1087</v>
      </c>
      <c r="I2340" s="10">
        <v>127875</v>
      </c>
      <c r="J2340" s="11">
        <v>0.3</v>
      </c>
      <c r="K2340" s="13">
        <f t="shared" si="76"/>
        <v>426250</v>
      </c>
      <c r="L2340" s="4" t="s">
        <v>1018</v>
      </c>
      <c r="M2340">
        <f>_xlfn.RANK.EQ(I2340,I$6:I4834,1)</f>
        <v>1860</v>
      </c>
      <c r="N2340">
        <f>_xlfn.RANK.EQ(I2340,I$6:I4834,0)</f>
        <v>632</v>
      </c>
    </row>
    <row r="2341" spans="2:14" ht="14.25" customHeight="1">
      <c r="B2341" s="4" t="s">
        <v>984</v>
      </c>
      <c r="C2341" s="4" t="s">
        <v>1027</v>
      </c>
      <c r="D2341" s="4" t="s">
        <v>1028</v>
      </c>
      <c r="E2341" s="13">
        <f t="shared" si="77"/>
        <v>650.00000000000011</v>
      </c>
      <c r="F2341" s="6">
        <v>800</v>
      </c>
      <c r="G2341" s="12" t="s">
        <v>730</v>
      </c>
      <c r="H2341" s="12" t="s">
        <v>1088</v>
      </c>
      <c r="I2341" s="10">
        <v>182000</v>
      </c>
      <c r="J2341" s="11">
        <v>0.35</v>
      </c>
      <c r="K2341" s="13">
        <f t="shared" si="76"/>
        <v>520000.00000000006</v>
      </c>
      <c r="L2341" s="4" t="s">
        <v>1018</v>
      </c>
      <c r="M2341">
        <f>_xlfn.RANK.EQ(I2341,I$6:I4835,1)</f>
        <v>2244</v>
      </c>
      <c r="N2341">
        <f>_xlfn.RANK.EQ(I2341,I$6:I4835,0)</f>
        <v>245</v>
      </c>
    </row>
    <row r="2342" spans="2:14" ht="14.25" customHeight="1">
      <c r="B2342" s="4" t="s">
        <v>984</v>
      </c>
      <c r="C2342" s="4" t="s">
        <v>1027</v>
      </c>
      <c r="D2342" s="4" t="s">
        <v>1028</v>
      </c>
      <c r="E2342" s="13">
        <f t="shared" si="77"/>
        <v>700</v>
      </c>
      <c r="F2342" s="6">
        <v>975</v>
      </c>
      <c r="G2342" s="12" t="s">
        <v>215</v>
      </c>
      <c r="H2342" s="12" t="s">
        <v>1087</v>
      </c>
      <c r="I2342" s="10">
        <v>341250</v>
      </c>
      <c r="J2342" s="11">
        <v>0.5</v>
      </c>
      <c r="K2342" s="13">
        <f t="shared" si="76"/>
        <v>682500</v>
      </c>
      <c r="L2342" s="4" t="s">
        <v>1018</v>
      </c>
      <c r="M2342">
        <f>_xlfn.RANK.EQ(I2342,I$6:I4836,1)</f>
        <v>2485</v>
      </c>
      <c r="N2342">
        <f>_xlfn.RANK.EQ(I2342,I$6:I4836,0)</f>
        <v>9</v>
      </c>
    </row>
    <row r="2343" spans="2:14" ht="14.25" customHeight="1">
      <c r="B2343" s="4" t="s">
        <v>984</v>
      </c>
      <c r="C2343" s="4" t="s">
        <v>1027</v>
      </c>
      <c r="D2343" s="4" t="s">
        <v>1028</v>
      </c>
      <c r="E2343" s="13">
        <f t="shared" si="77"/>
        <v>650</v>
      </c>
      <c r="F2343" s="6">
        <v>1125</v>
      </c>
      <c r="G2343" s="12" t="s">
        <v>63</v>
      </c>
      <c r="H2343" s="12" t="s">
        <v>1087</v>
      </c>
      <c r="I2343" s="10">
        <v>329062.5</v>
      </c>
      <c r="J2343" s="11">
        <v>0.45</v>
      </c>
      <c r="K2343" s="13">
        <f t="shared" si="76"/>
        <v>731250</v>
      </c>
      <c r="L2343" s="4" t="s">
        <v>1018</v>
      </c>
      <c r="M2343">
        <f>_xlfn.RANK.EQ(I2343,I$6:I4837,1)</f>
        <v>2480</v>
      </c>
      <c r="N2343">
        <f>_xlfn.RANK.EQ(I2343,I$6:I4837,0)</f>
        <v>15</v>
      </c>
    </row>
    <row r="2344" spans="2:14" ht="14.25" customHeight="1">
      <c r="B2344" s="4" t="s">
        <v>984</v>
      </c>
      <c r="C2344" s="4" t="s">
        <v>1027</v>
      </c>
      <c r="D2344" s="4" t="s">
        <v>1028</v>
      </c>
      <c r="E2344" s="13">
        <f t="shared" si="77"/>
        <v>600</v>
      </c>
      <c r="F2344" s="6">
        <v>900</v>
      </c>
      <c r="G2344" s="12" t="s">
        <v>240</v>
      </c>
      <c r="H2344" s="12" t="s">
        <v>1087</v>
      </c>
      <c r="I2344" s="10">
        <v>189000</v>
      </c>
      <c r="J2344" s="11">
        <v>0.35</v>
      </c>
      <c r="K2344" s="13">
        <f t="shared" si="76"/>
        <v>540000</v>
      </c>
      <c r="L2344" s="4" t="s">
        <v>1018</v>
      </c>
      <c r="M2344">
        <f>_xlfn.RANK.EQ(I2344,I$6:I4838,1)</f>
        <v>2271</v>
      </c>
      <c r="N2344">
        <f>_xlfn.RANK.EQ(I2344,I$6:I4838,0)</f>
        <v>218</v>
      </c>
    </row>
    <row r="2345" spans="2:14" ht="14.25" customHeight="1">
      <c r="B2345" s="4" t="s">
        <v>984</v>
      </c>
      <c r="C2345" s="4" t="s">
        <v>1027</v>
      </c>
      <c r="D2345" s="4" t="s">
        <v>1028</v>
      </c>
      <c r="E2345" s="13">
        <f t="shared" si="77"/>
        <v>550</v>
      </c>
      <c r="F2345" s="6">
        <v>825</v>
      </c>
      <c r="G2345" s="12" t="s">
        <v>734</v>
      </c>
      <c r="H2345" s="12" t="s">
        <v>1089</v>
      </c>
      <c r="I2345" s="10">
        <v>113437.5</v>
      </c>
      <c r="J2345" s="11">
        <v>0.25</v>
      </c>
      <c r="K2345" s="13">
        <f t="shared" si="76"/>
        <v>453750</v>
      </c>
      <c r="L2345" s="4" t="s">
        <v>1018</v>
      </c>
      <c r="M2345">
        <f>_xlfn.RANK.EQ(I2345,I$6:I4839,1)</f>
        <v>1691</v>
      </c>
      <c r="N2345">
        <f>_xlfn.RANK.EQ(I2345,I$6:I4839,0)</f>
        <v>800</v>
      </c>
    </row>
    <row r="2346" spans="2:14" ht="14.25" customHeight="1">
      <c r="B2346" s="4" t="s">
        <v>984</v>
      </c>
      <c r="C2346" s="4" t="s">
        <v>1027</v>
      </c>
      <c r="D2346" s="4" t="s">
        <v>1028</v>
      </c>
      <c r="E2346" s="13">
        <f t="shared" si="77"/>
        <v>450</v>
      </c>
      <c r="F2346" s="6">
        <v>775</v>
      </c>
      <c r="G2346" s="12" t="s">
        <v>213</v>
      </c>
      <c r="H2346" s="12" t="s">
        <v>1087</v>
      </c>
      <c r="I2346" s="10">
        <v>104625</v>
      </c>
      <c r="J2346" s="11">
        <v>0.3</v>
      </c>
      <c r="K2346" s="13">
        <f t="shared" si="76"/>
        <v>348750</v>
      </c>
      <c r="L2346" s="4" t="s">
        <v>1018</v>
      </c>
      <c r="M2346">
        <f>_xlfn.RANK.EQ(I2346,I$6:I4840,1)</f>
        <v>1593</v>
      </c>
      <c r="N2346">
        <f>_xlfn.RANK.EQ(I2346,I$6:I4840,0)</f>
        <v>902</v>
      </c>
    </row>
    <row r="2347" spans="2:14" ht="14.25" customHeight="1">
      <c r="B2347" s="4" t="s">
        <v>984</v>
      </c>
      <c r="C2347" s="4" t="s">
        <v>1027</v>
      </c>
      <c r="D2347" s="4" t="s">
        <v>1028</v>
      </c>
      <c r="E2347" s="13">
        <f t="shared" si="77"/>
        <v>550</v>
      </c>
      <c r="F2347" s="6">
        <v>750</v>
      </c>
      <c r="G2347" s="12" t="s">
        <v>737</v>
      </c>
      <c r="H2347" s="12" t="s">
        <v>1088</v>
      </c>
      <c r="I2347" s="10">
        <v>144375</v>
      </c>
      <c r="J2347" s="11">
        <v>0.35</v>
      </c>
      <c r="K2347" s="13">
        <f t="shared" si="76"/>
        <v>412500</v>
      </c>
      <c r="L2347" s="4" t="s">
        <v>1018</v>
      </c>
      <c r="M2347">
        <f>_xlfn.RANK.EQ(I2347,I$6:I4841,1)</f>
        <v>1998</v>
      </c>
      <c r="N2347">
        <f>_xlfn.RANK.EQ(I2347,I$6:I4841,0)</f>
        <v>488</v>
      </c>
    </row>
    <row r="2348" spans="2:14" ht="14.25" customHeight="1">
      <c r="B2348" s="4" t="s">
        <v>984</v>
      </c>
      <c r="C2348" s="4" t="s">
        <v>1027</v>
      </c>
      <c r="D2348" s="4" t="s">
        <v>1028</v>
      </c>
      <c r="E2348" s="13">
        <f t="shared" si="77"/>
        <v>600</v>
      </c>
      <c r="F2348" s="6">
        <v>925</v>
      </c>
      <c r="G2348" s="12" t="s">
        <v>59</v>
      </c>
      <c r="H2348" s="12" t="s">
        <v>1087</v>
      </c>
      <c r="I2348" s="10">
        <v>277500</v>
      </c>
      <c r="J2348" s="11">
        <v>0.5</v>
      </c>
      <c r="K2348" s="13">
        <f t="shared" si="76"/>
        <v>555000</v>
      </c>
      <c r="L2348" s="4" t="s">
        <v>1018</v>
      </c>
      <c r="M2348">
        <f>_xlfn.RANK.EQ(I2348,I$6:I4842,1)</f>
        <v>2448</v>
      </c>
      <c r="N2348">
        <f>_xlfn.RANK.EQ(I2348,I$6:I4842,0)</f>
        <v>47</v>
      </c>
    </row>
    <row r="2349" spans="2:14" ht="14.25" customHeight="1">
      <c r="B2349" s="4" t="s">
        <v>984</v>
      </c>
      <c r="C2349" s="4" t="s">
        <v>1027</v>
      </c>
      <c r="D2349" s="4" t="s">
        <v>1028</v>
      </c>
      <c r="E2349" s="13">
        <f t="shared" si="77"/>
        <v>550</v>
      </c>
      <c r="F2349" s="6">
        <v>1025</v>
      </c>
      <c r="G2349" s="12" t="s">
        <v>450</v>
      </c>
      <c r="H2349" s="12" t="s">
        <v>1086</v>
      </c>
      <c r="I2349" s="10">
        <v>253687.5</v>
      </c>
      <c r="J2349" s="11">
        <v>0.45</v>
      </c>
      <c r="K2349" s="13">
        <f t="shared" si="76"/>
        <v>563750</v>
      </c>
      <c r="L2349" s="4" t="s">
        <v>1018</v>
      </c>
      <c r="M2349">
        <f>_xlfn.RANK.EQ(I2349,I$6:I4843,1)</f>
        <v>2417</v>
      </c>
      <c r="N2349">
        <f>_xlfn.RANK.EQ(I2349,I$6:I4843,0)</f>
        <v>79</v>
      </c>
    </row>
    <row r="2350" spans="2:14" ht="14.25" customHeight="1">
      <c r="B2350" s="4" t="s">
        <v>984</v>
      </c>
      <c r="C2350" s="4" t="s">
        <v>1027</v>
      </c>
      <c r="D2350" s="4" t="s">
        <v>1028</v>
      </c>
      <c r="E2350" s="13">
        <f t="shared" si="77"/>
        <v>500</v>
      </c>
      <c r="F2350" s="6">
        <v>825</v>
      </c>
      <c r="G2350" s="12" t="s">
        <v>740</v>
      </c>
      <c r="H2350" s="12" t="s">
        <v>1087</v>
      </c>
      <c r="I2350" s="10">
        <v>144375</v>
      </c>
      <c r="J2350" s="11">
        <v>0.35</v>
      </c>
      <c r="K2350" s="13">
        <f t="shared" si="76"/>
        <v>412500</v>
      </c>
      <c r="L2350" s="4" t="s">
        <v>1018</v>
      </c>
      <c r="M2350">
        <f>_xlfn.RANK.EQ(I2350,I$6:I4844,1)</f>
        <v>1998</v>
      </c>
      <c r="N2350">
        <f>_xlfn.RANK.EQ(I2350,I$6:I4844,0)</f>
        <v>488</v>
      </c>
    </row>
    <row r="2351" spans="2:14" ht="14.25" customHeight="1">
      <c r="B2351" s="4" t="s">
        <v>984</v>
      </c>
      <c r="C2351" s="4" t="s">
        <v>1027</v>
      </c>
      <c r="D2351" s="4" t="s">
        <v>1028</v>
      </c>
      <c r="E2351" s="13">
        <f t="shared" si="77"/>
        <v>400</v>
      </c>
      <c r="F2351" s="6">
        <v>725</v>
      </c>
      <c r="G2351" s="12" t="s">
        <v>276</v>
      </c>
      <c r="H2351" s="12" t="s">
        <v>1087</v>
      </c>
      <c r="I2351" s="10">
        <v>72500</v>
      </c>
      <c r="J2351" s="11">
        <v>0.25</v>
      </c>
      <c r="K2351" s="13">
        <f t="shared" si="76"/>
        <v>290000</v>
      </c>
      <c r="L2351" s="4" t="s">
        <v>1018</v>
      </c>
      <c r="M2351">
        <f>_xlfn.RANK.EQ(I2351,I$6:I4845,1)</f>
        <v>1047</v>
      </c>
      <c r="N2351">
        <f>_xlfn.RANK.EQ(I2351,I$6:I4845,0)</f>
        <v>1446</v>
      </c>
    </row>
    <row r="2352" spans="2:14" ht="14.25" customHeight="1">
      <c r="B2352" s="4" t="s">
        <v>984</v>
      </c>
      <c r="C2352" s="4" t="s">
        <v>1027</v>
      </c>
      <c r="D2352" s="4" t="s">
        <v>1028</v>
      </c>
      <c r="E2352" s="13">
        <f t="shared" si="77"/>
        <v>400</v>
      </c>
      <c r="F2352" s="6">
        <v>700</v>
      </c>
      <c r="G2352" s="12" t="s">
        <v>37</v>
      </c>
      <c r="H2352" s="12" t="s">
        <v>1086</v>
      </c>
      <c r="I2352" s="10">
        <v>84000</v>
      </c>
      <c r="J2352" s="11">
        <v>0.3</v>
      </c>
      <c r="K2352" s="13">
        <f t="shared" si="76"/>
        <v>280000</v>
      </c>
      <c r="L2352" s="4" t="s">
        <v>1018</v>
      </c>
      <c r="M2352">
        <f>_xlfn.RANK.EQ(I2352,I$6:I4846,1)</f>
        <v>1263</v>
      </c>
      <c r="N2352">
        <f>_xlfn.RANK.EQ(I2352,I$6:I4846,0)</f>
        <v>1212</v>
      </c>
    </row>
    <row r="2353" spans="2:14" ht="14.25" customHeight="1">
      <c r="B2353" s="4" t="s">
        <v>984</v>
      </c>
      <c r="C2353" s="4" t="s">
        <v>1027</v>
      </c>
      <c r="D2353" s="4" t="s">
        <v>1028</v>
      </c>
      <c r="E2353" s="13">
        <f t="shared" si="77"/>
        <v>500</v>
      </c>
      <c r="F2353" s="6">
        <v>700</v>
      </c>
      <c r="G2353" s="12" t="s">
        <v>279</v>
      </c>
      <c r="H2353" s="12" t="s">
        <v>1087</v>
      </c>
      <c r="I2353" s="10">
        <v>122500</v>
      </c>
      <c r="J2353" s="11">
        <v>0.35</v>
      </c>
      <c r="K2353" s="13">
        <f t="shared" si="76"/>
        <v>350000</v>
      </c>
      <c r="L2353" s="4" t="s">
        <v>1018</v>
      </c>
      <c r="M2353">
        <f>_xlfn.RANK.EQ(I2353,I$6:I4847,1)</f>
        <v>1795</v>
      </c>
      <c r="N2353">
        <f>_xlfn.RANK.EQ(I2353,I$6:I4847,0)</f>
        <v>693</v>
      </c>
    </row>
    <row r="2354" spans="2:14" ht="14.25" customHeight="1">
      <c r="B2354" s="4" t="s">
        <v>984</v>
      </c>
      <c r="C2354" s="4" t="s">
        <v>1027</v>
      </c>
      <c r="D2354" s="4" t="s">
        <v>1028</v>
      </c>
      <c r="E2354" s="13">
        <f t="shared" si="77"/>
        <v>550</v>
      </c>
      <c r="F2354" s="6">
        <v>800</v>
      </c>
      <c r="G2354" s="12" t="s">
        <v>745</v>
      </c>
      <c r="H2354" s="12" t="s">
        <v>1086</v>
      </c>
      <c r="I2354" s="10">
        <v>220000</v>
      </c>
      <c r="J2354" s="11">
        <v>0.5</v>
      </c>
      <c r="K2354" s="13">
        <f t="shared" si="76"/>
        <v>440000</v>
      </c>
      <c r="L2354" s="4" t="s">
        <v>1018</v>
      </c>
      <c r="M2354">
        <f>_xlfn.RANK.EQ(I2354,I$6:I4848,1)</f>
        <v>2357</v>
      </c>
      <c r="N2354">
        <f>_xlfn.RANK.EQ(I2354,I$6:I4848,0)</f>
        <v>137</v>
      </c>
    </row>
    <row r="2355" spans="2:14" ht="14.25" customHeight="1">
      <c r="B2355" s="4" t="s">
        <v>984</v>
      </c>
      <c r="C2355" s="4" t="s">
        <v>1027</v>
      </c>
      <c r="D2355" s="4" t="s">
        <v>1028</v>
      </c>
      <c r="E2355" s="13">
        <f t="shared" si="77"/>
        <v>550</v>
      </c>
      <c r="F2355" s="6">
        <v>975</v>
      </c>
      <c r="G2355" s="12" t="s">
        <v>350</v>
      </c>
      <c r="H2355" s="12" t="s">
        <v>1087</v>
      </c>
      <c r="I2355" s="10">
        <v>241312.5</v>
      </c>
      <c r="J2355" s="11">
        <v>0.45</v>
      </c>
      <c r="K2355" s="13">
        <f t="shared" si="76"/>
        <v>536250</v>
      </c>
      <c r="L2355" s="4" t="s">
        <v>1018</v>
      </c>
      <c r="M2355">
        <f>_xlfn.RANK.EQ(I2355,I$6:I4849,1)</f>
        <v>2398</v>
      </c>
      <c r="N2355">
        <f>_xlfn.RANK.EQ(I2355,I$6:I4849,0)</f>
        <v>97</v>
      </c>
    </row>
    <row r="2356" spans="2:14" ht="14.25" customHeight="1">
      <c r="B2356" s="4" t="s">
        <v>984</v>
      </c>
      <c r="C2356" s="4" t="s">
        <v>1027</v>
      </c>
      <c r="D2356" s="4" t="s">
        <v>1028</v>
      </c>
      <c r="E2356" s="13">
        <f t="shared" si="77"/>
        <v>450</v>
      </c>
      <c r="F2356" s="6">
        <v>800</v>
      </c>
      <c r="G2356" s="12" t="s">
        <v>748</v>
      </c>
      <c r="H2356" s="12" t="s">
        <v>1087</v>
      </c>
      <c r="I2356" s="10">
        <v>126000</v>
      </c>
      <c r="J2356" s="11">
        <v>0.35</v>
      </c>
      <c r="K2356" s="13">
        <f t="shared" si="76"/>
        <v>360000</v>
      </c>
      <c r="L2356" s="4" t="s">
        <v>1018</v>
      </c>
      <c r="M2356">
        <f>_xlfn.RANK.EQ(I2356,I$6:I4850,1)</f>
        <v>1826</v>
      </c>
      <c r="N2356">
        <f>_xlfn.RANK.EQ(I2356,I$6:I4850,0)</f>
        <v>654</v>
      </c>
    </row>
    <row r="2357" spans="2:14" ht="14.25" customHeight="1">
      <c r="B2357" s="4" t="s">
        <v>984</v>
      </c>
      <c r="C2357" s="4" t="s">
        <v>1027</v>
      </c>
      <c r="D2357" s="4" t="s">
        <v>1028</v>
      </c>
      <c r="E2357" s="13">
        <f t="shared" si="77"/>
        <v>450</v>
      </c>
      <c r="F2357" s="6">
        <v>675</v>
      </c>
      <c r="G2357" s="12" t="s">
        <v>290</v>
      </c>
      <c r="H2357" s="12" t="s">
        <v>1088</v>
      </c>
      <c r="I2357" s="10">
        <v>75937.5</v>
      </c>
      <c r="J2357" s="11">
        <v>0.25</v>
      </c>
      <c r="K2357" s="13">
        <f t="shared" si="76"/>
        <v>303750</v>
      </c>
      <c r="L2357" s="4" t="s">
        <v>1018</v>
      </c>
      <c r="M2357">
        <f>_xlfn.RANK.EQ(I2357,I$6:I4851,1)</f>
        <v>1106</v>
      </c>
      <c r="N2357">
        <f>_xlfn.RANK.EQ(I2357,I$6:I4851,0)</f>
        <v>1390</v>
      </c>
    </row>
    <row r="2358" spans="2:14" ht="14.25" customHeight="1">
      <c r="B2358" s="4" t="s">
        <v>984</v>
      </c>
      <c r="C2358" s="4" t="s">
        <v>1027</v>
      </c>
      <c r="D2358" s="4" t="s">
        <v>1028</v>
      </c>
      <c r="E2358" s="13">
        <f t="shared" si="77"/>
        <v>450</v>
      </c>
      <c r="F2358" s="6">
        <v>650</v>
      </c>
      <c r="G2358" s="12" t="s">
        <v>750</v>
      </c>
      <c r="H2358" s="12" t="s">
        <v>1086</v>
      </c>
      <c r="I2358" s="10">
        <v>87750</v>
      </c>
      <c r="J2358" s="11">
        <v>0.3</v>
      </c>
      <c r="K2358" s="13">
        <f t="shared" si="76"/>
        <v>292500</v>
      </c>
      <c r="L2358" s="4" t="s">
        <v>1018</v>
      </c>
      <c r="M2358">
        <f>_xlfn.RANK.EQ(I2358,I$6:I4852,1)</f>
        <v>1352</v>
      </c>
      <c r="N2358">
        <f>_xlfn.RANK.EQ(I2358,I$6:I4852,0)</f>
        <v>1137</v>
      </c>
    </row>
    <row r="2359" spans="2:14" ht="14.25" customHeight="1">
      <c r="B2359" s="4" t="s">
        <v>984</v>
      </c>
      <c r="C2359" s="4" t="s">
        <v>1027</v>
      </c>
      <c r="D2359" s="4" t="s">
        <v>1028</v>
      </c>
      <c r="E2359" s="13">
        <f t="shared" si="77"/>
        <v>550</v>
      </c>
      <c r="F2359" s="6">
        <v>650</v>
      </c>
      <c r="G2359" s="12" t="s">
        <v>752</v>
      </c>
      <c r="H2359" s="12" t="s">
        <v>1087</v>
      </c>
      <c r="I2359" s="10">
        <v>125125</v>
      </c>
      <c r="J2359" s="11">
        <v>0.35</v>
      </c>
      <c r="K2359" s="13">
        <f t="shared" si="76"/>
        <v>357500</v>
      </c>
      <c r="L2359" s="4" t="s">
        <v>1018</v>
      </c>
      <c r="M2359">
        <f>_xlfn.RANK.EQ(I2359,I$6:I4853,1)</f>
        <v>1822</v>
      </c>
      <c r="N2359">
        <f>_xlfn.RANK.EQ(I2359,I$6:I4853,0)</f>
        <v>671</v>
      </c>
    </row>
    <row r="2360" spans="2:14" ht="14.25" customHeight="1">
      <c r="B2360" s="4" t="s">
        <v>984</v>
      </c>
      <c r="C2360" s="4" t="s">
        <v>1027</v>
      </c>
      <c r="D2360" s="4" t="s">
        <v>1028</v>
      </c>
      <c r="E2360" s="13">
        <f t="shared" si="77"/>
        <v>600</v>
      </c>
      <c r="F2360" s="6">
        <v>775</v>
      </c>
      <c r="G2360" s="12" t="s">
        <v>754</v>
      </c>
      <c r="H2360" s="12" t="s">
        <v>1087</v>
      </c>
      <c r="I2360" s="10">
        <v>232500</v>
      </c>
      <c r="J2360" s="11">
        <v>0.5</v>
      </c>
      <c r="K2360" s="13">
        <f t="shared" si="76"/>
        <v>465000</v>
      </c>
      <c r="L2360" s="4" t="s">
        <v>1018</v>
      </c>
      <c r="M2360">
        <f>_xlfn.RANK.EQ(I2360,I$6:I4854,1)</f>
        <v>2381</v>
      </c>
      <c r="N2360">
        <f>_xlfn.RANK.EQ(I2360,I$6:I4854,0)</f>
        <v>113</v>
      </c>
    </row>
    <row r="2361" spans="2:14" ht="14.25" customHeight="1">
      <c r="B2361" s="4" t="s">
        <v>984</v>
      </c>
      <c r="C2361" s="4" t="s">
        <v>1027</v>
      </c>
      <c r="D2361" s="4" t="s">
        <v>1028</v>
      </c>
      <c r="E2361" s="13">
        <f t="shared" si="77"/>
        <v>550</v>
      </c>
      <c r="F2361" s="6">
        <v>925</v>
      </c>
      <c r="G2361" s="12" t="s">
        <v>756</v>
      </c>
      <c r="H2361" s="12" t="s">
        <v>1088</v>
      </c>
      <c r="I2361" s="10">
        <v>228937.5</v>
      </c>
      <c r="J2361" s="11">
        <v>0.45</v>
      </c>
      <c r="K2361" s="13">
        <f t="shared" si="76"/>
        <v>508750</v>
      </c>
      <c r="L2361" s="4" t="s">
        <v>1018</v>
      </c>
      <c r="M2361">
        <f>_xlfn.RANK.EQ(I2361,I$6:I4855,1)</f>
        <v>2379</v>
      </c>
      <c r="N2361">
        <f>_xlfn.RANK.EQ(I2361,I$6:I4855,0)</f>
        <v>117</v>
      </c>
    </row>
    <row r="2362" spans="2:14" ht="14.25" customHeight="1">
      <c r="B2362" s="4" t="s">
        <v>984</v>
      </c>
      <c r="C2362" s="4" t="s">
        <v>1027</v>
      </c>
      <c r="D2362" s="4" t="s">
        <v>1028</v>
      </c>
      <c r="E2362" s="13">
        <f t="shared" si="77"/>
        <v>450</v>
      </c>
      <c r="F2362" s="6">
        <v>750</v>
      </c>
      <c r="G2362" s="12" t="s">
        <v>758</v>
      </c>
      <c r="H2362" s="12" t="s">
        <v>1086</v>
      </c>
      <c r="I2362" s="10">
        <v>118125</v>
      </c>
      <c r="J2362" s="11">
        <v>0.35</v>
      </c>
      <c r="K2362" s="13">
        <f t="shared" si="76"/>
        <v>337500</v>
      </c>
      <c r="L2362" s="4" t="s">
        <v>1018</v>
      </c>
      <c r="M2362">
        <f>_xlfn.RANK.EQ(I2362,I$6:I4856,1)</f>
        <v>1753</v>
      </c>
      <c r="N2362">
        <f>_xlfn.RANK.EQ(I2362,I$6:I4856,0)</f>
        <v>735</v>
      </c>
    </row>
    <row r="2363" spans="2:14" ht="14.25" customHeight="1">
      <c r="B2363" s="4" t="s">
        <v>984</v>
      </c>
      <c r="C2363" s="4" t="s">
        <v>1027</v>
      </c>
      <c r="D2363" s="4" t="s">
        <v>1028</v>
      </c>
      <c r="E2363" s="13">
        <f t="shared" si="77"/>
        <v>450</v>
      </c>
      <c r="F2363" s="6">
        <v>695</v>
      </c>
      <c r="G2363" s="12" t="s">
        <v>760</v>
      </c>
      <c r="H2363" s="12" t="s">
        <v>1086</v>
      </c>
      <c r="I2363" s="10">
        <v>78187.5</v>
      </c>
      <c r="J2363" s="11">
        <v>0.25</v>
      </c>
      <c r="K2363" s="13">
        <f t="shared" si="76"/>
        <v>312750</v>
      </c>
      <c r="L2363" s="4" t="s">
        <v>1018</v>
      </c>
      <c r="M2363">
        <f>_xlfn.RANK.EQ(I2363,I$6:I4857,1)</f>
        <v>1151</v>
      </c>
      <c r="N2363">
        <f>_xlfn.RANK.EQ(I2363,I$6:I4857,0)</f>
        <v>1345</v>
      </c>
    </row>
    <row r="2364" spans="2:14" ht="14.25" customHeight="1">
      <c r="B2364" s="4" t="s">
        <v>984</v>
      </c>
      <c r="C2364" s="4" t="s">
        <v>1027</v>
      </c>
      <c r="D2364" s="4" t="s">
        <v>1028</v>
      </c>
      <c r="E2364" s="13">
        <f t="shared" si="77"/>
        <v>550</v>
      </c>
      <c r="F2364" s="6">
        <v>750</v>
      </c>
      <c r="G2364" s="12" t="s">
        <v>172</v>
      </c>
      <c r="H2364" s="12" t="s">
        <v>1087</v>
      </c>
      <c r="I2364" s="10">
        <v>123750</v>
      </c>
      <c r="J2364" s="11">
        <v>0.3</v>
      </c>
      <c r="K2364" s="13">
        <f t="shared" si="76"/>
        <v>412500</v>
      </c>
      <c r="L2364" s="4" t="s">
        <v>1018</v>
      </c>
      <c r="M2364">
        <f>_xlfn.RANK.EQ(I2364,I$6:I4858,1)</f>
        <v>1807</v>
      </c>
      <c r="N2364">
        <f>_xlfn.RANK.EQ(I2364,I$6:I4858,0)</f>
        <v>682</v>
      </c>
    </row>
    <row r="2365" spans="2:14" ht="14.25" customHeight="1">
      <c r="B2365" s="4" t="s">
        <v>984</v>
      </c>
      <c r="C2365" s="4" t="s">
        <v>1027</v>
      </c>
      <c r="D2365" s="4" t="s">
        <v>1028</v>
      </c>
      <c r="E2365" s="13">
        <f t="shared" si="77"/>
        <v>700.00000000000011</v>
      </c>
      <c r="F2365" s="6">
        <v>725</v>
      </c>
      <c r="G2365" s="12" t="s">
        <v>185</v>
      </c>
      <c r="H2365" s="12" t="s">
        <v>1087</v>
      </c>
      <c r="I2365" s="10">
        <v>177625</v>
      </c>
      <c r="J2365" s="11">
        <v>0.35</v>
      </c>
      <c r="K2365" s="13">
        <f t="shared" si="76"/>
        <v>507500.00000000006</v>
      </c>
      <c r="L2365" s="4" t="s">
        <v>1018</v>
      </c>
      <c r="M2365">
        <f>_xlfn.RANK.EQ(I2365,I$6:I4859,1)</f>
        <v>2222</v>
      </c>
      <c r="N2365">
        <f>_xlfn.RANK.EQ(I2365,I$6:I4859,0)</f>
        <v>274</v>
      </c>
    </row>
    <row r="2366" spans="2:14" ht="14.25" customHeight="1">
      <c r="B2366" s="4" t="s">
        <v>984</v>
      </c>
      <c r="C2366" s="4" t="s">
        <v>1027</v>
      </c>
      <c r="D2366" s="4" t="s">
        <v>1028</v>
      </c>
      <c r="E2366" s="13">
        <f t="shared" si="77"/>
        <v>750</v>
      </c>
      <c r="F2366" s="6">
        <v>825</v>
      </c>
      <c r="G2366" s="12" t="s">
        <v>264</v>
      </c>
      <c r="H2366" s="12" t="s">
        <v>1087</v>
      </c>
      <c r="I2366" s="10">
        <v>309375</v>
      </c>
      <c r="J2366" s="11">
        <v>0.5</v>
      </c>
      <c r="K2366" s="13">
        <f t="shared" si="76"/>
        <v>618750</v>
      </c>
      <c r="L2366" s="4" t="s">
        <v>1018</v>
      </c>
      <c r="M2366">
        <f>_xlfn.RANK.EQ(I2366,I$6:I4860,1)</f>
        <v>2470</v>
      </c>
      <c r="N2366">
        <f>_xlfn.RANK.EQ(I2366,I$6:I4860,0)</f>
        <v>26</v>
      </c>
    </row>
    <row r="2367" spans="2:14" ht="14.25" customHeight="1">
      <c r="B2367" s="4" t="s">
        <v>984</v>
      </c>
      <c r="C2367" s="4" t="s">
        <v>1027</v>
      </c>
      <c r="D2367" s="4" t="s">
        <v>1028</v>
      </c>
      <c r="E2367" s="13">
        <f t="shared" si="77"/>
        <v>700</v>
      </c>
      <c r="F2367" s="6">
        <v>1075</v>
      </c>
      <c r="G2367" s="12" t="s">
        <v>503</v>
      </c>
      <c r="H2367" s="12" t="s">
        <v>1087</v>
      </c>
      <c r="I2367" s="10">
        <v>338625</v>
      </c>
      <c r="J2367" s="11">
        <v>0.45</v>
      </c>
      <c r="K2367" s="13">
        <f t="shared" si="76"/>
        <v>752500</v>
      </c>
      <c r="L2367" s="4" t="s">
        <v>1018</v>
      </c>
      <c r="M2367">
        <f>_xlfn.RANK.EQ(I2367,I$6:I4861,1)</f>
        <v>2484</v>
      </c>
      <c r="N2367">
        <f>_xlfn.RANK.EQ(I2367,I$6:I4861,0)</f>
        <v>12</v>
      </c>
    </row>
    <row r="2368" spans="2:14" ht="14.25" customHeight="1">
      <c r="B2368" s="4" t="s">
        <v>984</v>
      </c>
      <c r="C2368" s="4" t="s">
        <v>1027</v>
      </c>
      <c r="D2368" s="4" t="s">
        <v>1028</v>
      </c>
      <c r="E2368" s="13">
        <f t="shared" si="77"/>
        <v>600</v>
      </c>
      <c r="F2368" s="6">
        <v>875</v>
      </c>
      <c r="G2368" s="12" t="s">
        <v>585</v>
      </c>
      <c r="H2368" s="12" t="s">
        <v>1086</v>
      </c>
      <c r="I2368" s="10">
        <v>183750</v>
      </c>
      <c r="J2368" s="11">
        <v>0.35</v>
      </c>
      <c r="K2368" s="13">
        <f t="shared" si="76"/>
        <v>525000</v>
      </c>
      <c r="L2368" s="4" t="s">
        <v>1018</v>
      </c>
      <c r="M2368">
        <f>_xlfn.RANK.EQ(I2368,I$6:I4862,1)</f>
        <v>2255</v>
      </c>
      <c r="N2368">
        <f>_xlfn.RANK.EQ(I2368,I$6:I4862,0)</f>
        <v>240</v>
      </c>
    </row>
    <row r="2369" spans="2:14" ht="14.25" customHeight="1">
      <c r="B2369" s="4" t="s">
        <v>984</v>
      </c>
      <c r="C2369" s="4" t="s">
        <v>1027</v>
      </c>
      <c r="D2369" s="4" t="s">
        <v>1028</v>
      </c>
      <c r="E2369" s="13">
        <f t="shared" si="77"/>
        <v>600</v>
      </c>
      <c r="F2369" s="6">
        <v>825</v>
      </c>
      <c r="G2369" s="12" t="s">
        <v>119</v>
      </c>
      <c r="H2369" s="12" t="s">
        <v>1087</v>
      </c>
      <c r="I2369" s="10">
        <v>123750</v>
      </c>
      <c r="J2369" s="11">
        <v>0.25</v>
      </c>
      <c r="K2369" s="13">
        <f t="shared" si="76"/>
        <v>495000</v>
      </c>
      <c r="L2369" s="4" t="s">
        <v>1018</v>
      </c>
      <c r="M2369">
        <f>_xlfn.RANK.EQ(I2369,I$6:I4863,1)</f>
        <v>1807</v>
      </c>
      <c r="N2369">
        <f>_xlfn.RANK.EQ(I2369,I$6:I4863,0)</f>
        <v>682</v>
      </c>
    </row>
    <row r="2370" spans="2:14" ht="14.25" customHeight="1">
      <c r="B2370" s="4" t="s">
        <v>984</v>
      </c>
      <c r="C2370" s="4" t="s">
        <v>1027</v>
      </c>
      <c r="D2370" s="4" t="s">
        <v>1028</v>
      </c>
      <c r="E2370" s="13">
        <f t="shared" si="77"/>
        <v>600</v>
      </c>
      <c r="F2370" s="6">
        <v>775</v>
      </c>
      <c r="G2370" s="12" t="s">
        <v>99</v>
      </c>
      <c r="H2370" s="12" t="s">
        <v>1087</v>
      </c>
      <c r="I2370" s="10">
        <v>139500</v>
      </c>
      <c r="J2370" s="11">
        <v>0.3</v>
      </c>
      <c r="K2370" s="13">
        <f t="shared" si="76"/>
        <v>465000</v>
      </c>
      <c r="L2370" s="4" t="s">
        <v>1018</v>
      </c>
      <c r="M2370">
        <f>_xlfn.RANK.EQ(I2370,I$6:I4864,1)</f>
        <v>1959</v>
      </c>
      <c r="N2370">
        <f>_xlfn.RANK.EQ(I2370,I$6:I4864,0)</f>
        <v>536</v>
      </c>
    </row>
    <row r="2371" spans="2:14" ht="14.25" customHeight="1">
      <c r="B2371" s="4" t="s">
        <v>984</v>
      </c>
      <c r="C2371" s="4" t="s">
        <v>1027</v>
      </c>
      <c r="D2371" s="4" t="s">
        <v>1028</v>
      </c>
      <c r="E2371" s="13">
        <f t="shared" si="77"/>
        <v>700</v>
      </c>
      <c r="F2371" s="6">
        <v>775</v>
      </c>
      <c r="G2371" s="12" t="s">
        <v>767</v>
      </c>
      <c r="H2371" s="12" t="s">
        <v>1086</v>
      </c>
      <c r="I2371" s="10">
        <v>189875</v>
      </c>
      <c r="J2371" s="11">
        <v>0.35</v>
      </c>
      <c r="K2371" s="13">
        <f t="shared" si="76"/>
        <v>542500</v>
      </c>
      <c r="L2371" s="4" t="s">
        <v>1018</v>
      </c>
      <c r="M2371">
        <f>_xlfn.RANK.EQ(I2371,I$6:I4865,1)</f>
        <v>2280</v>
      </c>
      <c r="N2371">
        <f>_xlfn.RANK.EQ(I2371,I$6:I4865,0)</f>
        <v>216</v>
      </c>
    </row>
    <row r="2372" spans="2:14" ht="14.25" customHeight="1">
      <c r="B2372" s="4" t="s">
        <v>984</v>
      </c>
      <c r="C2372" s="4" t="s">
        <v>1027</v>
      </c>
      <c r="D2372" s="4" t="s">
        <v>1028</v>
      </c>
      <c r="E2372" s="13">
        <f t="shared" si="77"/>
        <v>750</v>
      </c>
      <c r="F2372" s="6">
        <v>875</v>
      </c>
      <c r="G2372" s="12" t="s">
        <v>254</v>
      </c>
      <c r="H2372" s="12" t="s">
        <v>1086</v>
      </c>
      <c r="I2372" s="10">
        <v>328125</v>
      </c>
      <c r="J2372" s="11">
        <v>0.5</v>
      </c>
      <c r="K2372" s="13">
        <f t="shared" si="76"/>
        <v>656250</v>
      </c>
      <c r="L2372" s="4" t="s">
        <v>1018</v>
      </c>
      <c r="M2372">
        <f>_xlfn.RANK.EQ(I2372,I$6:I4866,1)</f>
        <v>2479</v>
      </c>
      <c r="N2372">
        <f>_xlfn.RANK.EQ(I2372,I$6:I4866,0)</f>
        <v>17</v>
      </c>
    </row>
    <row r="2373" spans="2:14" ht="14.25" customHeight="1">
      <c r="B2373" s="4" t="s">
        <v>984</v>
      </c>
      <c r="C2373" s="4" t="s">
        <v>1027</v>
      </c>
      <c r="D2373" s="4" t="s">
        <v>1028</v>
      </c>
      <c r="E2373" s="13">
        <f t="shared" si="77"/>
        <v>350</v>
      </c>
      <c r="F2373" s="6">
        <v>925</v>
      </c>
      <c r="G2373" s="12" t="s">
        <v>769</v>
      </c>
      <c r="H2373" s="12" t="s">
        <v>1086</v>
      </c>
      <c r="I2373" s="10">
        <v>129500</v>
      </c>
      <c r="J2373" s="11">
        <v>0.4</v>
      </c>
      <c r="K2373" s="13">
        <f t="shared" si="76"/>
        <v>323750</v>
      </c>
      <c r="L2373" s="4" t="s">
        <v>1018</v>
      </c>
      <c r="M2373">
        <f>_xlfn.RANK.EQ(I2373,I$6:I4867,1)</f>
        <v>1870</v>
      </c>
      <c r="N2373">
        <f>_xlfn.RANK.EQ(I2373,I$6:I4867,0)</f>
        <v>623</v>
      </c>
    </row>
    <row r="2374" spans="2:14" ht="14.25" customHeight="1">
      <c r="B2374" s="4" t="s">
        <v>984</v>
      </c>
      <c r="C2374" s="4" t="s">
        <v>1027</v>
      </c>
      <c r="D2374" s="4" t="s">
        <v>1028</v>
      </c>
      <c r="E2374" s="13">
        <f t="shared" si="77"/>
        <v>350.00000000000006</v>
      </c>
      <c r="F2374" s="6">
        <v>725</v>
      </c>
      <c r="G2374" s="12" t="s">
        <v>244</v>
      </c>
      <c r="H2374" s="12" t="s">
        <v>1087</v>
      </c>
      <c r="I2374" s="10">
        <v>88812.5</v>
      </c>
      <c r="J2374" s="11">
        <v>0.35</v>
      </c>
      <c r="K2374" s="13">
        <f t="shared" si="76"/>
        <v>253750.00000000003</v>
      </c>
      <c r="L2374" s="4" t="s">
        <v>1018</v>
      </c>
      <c r="M2374">
        <f>_xlfn.RANK.EQ(I2374,I$6:I4868,1)</f>
        <v>1364</v>
      </c>
      <c r="N2374">
        <f>_xlfn.RANK.EQ(I2374,I$6:I4868,0)</f>
        <v>1131</v>
      </c>
    </row>
    <row r="2375" spans="2:14" ht="14.25" customHeight="1">
      <c r="B2375" s="4" t="s">
        <v>984</v>
      </c>
      <c r="C2375" s="4" t="s">
        <v>1027</v>
      </c>
      <c r="D2375" s="4" t="s">
        <v>1028</v>
      </c>
      <c r="E2375" s="13">
        <f t="shared" si="77"/>
        <v>250</v>
      </c>
      <c r="F2375" s="6">
        <v>725</v>
      </c>
      <c r="G2375" s="12" t="s">
        <v>771</v>
      </c>
      <c r="H2375" s="12" t="s">
        <v>1087</v>
      </c>
      <c r="I2375" s="10">
        <v>72500</v>
      </c>
      <c r="J2375" s="11">
        <v>0.4</v>
      </c>
      <c r="K2375" s="13">
        <f t="shared" ref="K2375:K2438" si="78">I2375/J2375</f>
        <v>181250</v>
      </c>
      <c r="L2375" s="4" t="s">
        <v>1018</v>
      </c>
      <c r="M2375">
        <f>_xlfn.RANK.EQ(I2375,I$6:I4869,1)</f>
        <v>1047</v>
      </c>
      <c r="N2375">
        <f>_xlfn.RANK.EQ(I2375,I$6:I4869,0)</f>
        <v>1446</v>
      </c>
    </row>
    <row r="2376" spans="2:14" ht="14.25" customHeight="1">
      <c r="B2376" s="4" t="s">
        <v>984</v>
      </c>
      <c r="C2376" s="4" t="s">
        <v>1027</v>
      </c>
      <c r="D2376" s="4" t="s">
        <v>1028</v>
      </c>
      <c r="E2376" s="13">
        <f t="shared" ref="E2376:E2439" si="79">K2376/F2376</f>
        <v>300</v>
      </c>
      <c r="F2376" s="6">
        <v>575</v>
      </c>
      <c r="G2376" s="12" t="s">
        <v>259</v>
      </c>
      <c r="H2376" s="12" t="s">
        <v>1087</v>
      </c>
      <c r="I2376" s="10">
        <v>69000</v>
      </c>
      <c r="J2376" s="11">
        <v>0.4</v>
      </c>
      <c r="K2376" s="13">
        <f t="shared" si="78"/>
        <v>172500</v>
      </c>
      <c r="L2376" s="4" t="s">
        <v>1018</v>
      </c>
      <c r="M2376">
        <f>_xlfn.RANK.EQ(I2376,I$6:I4870,1)</f>
        <v>981</v>
      </c>
      <c r="N2376">
        <f>_xlfn.RANK.EQ(I2376,I$6:I4870,0)</f>
        <v>1514</v>
      </c>
    </row>
    <row r="2377" spans="2:14" ht="14.25" customHeight="1">
      <c r="B2377" s="4" t="s">
        <v>984</v>
      </c>
      <c r="C2377" s="4" t="s">
        <v>1027</v>
      </c>
      <c r="D2377" s="4" t="s">
        <v>1028</v>
      </c>
      <c r="E2377" s="13">
        <f t="shared" si="79"/>
        <v>450</v>
      </c>
      <c r="F2377" s="6">
        <v>625</v>
      </c>
      <c r="G2377" s="12" t="s">
        <v>322</v>
      </c>
      <c r="H2377" s="12" t="s">
        <v>1087</v>
      </c>
      <c r="I2377" s="10">
        <v>98437.5</v>
      </c>
      <c r="J2377" s="11">
        <v>0.35</v>
      </c>
      <c r="K2377" s="13">
        <f t="shared" si="78"/>
        <v>281250</v>
      </c>
      <c r="L2377" s="4" t="s">
        <v>1018</v>
      </c>
      <c r="M2377">
        <f>_xlfn.RANK.EQ(I2377,I$6:I4871,1)</f>
        <v>1509</v>
      </c>
      <c r="N2377">
        <f>_xlfn.RANK.EQ(I2377,I$6:I4871,0)</f>
        <v>982</v>
      </c>
    </row>
    <row r="2378" spans="2:14" ht="14.25" customHeight="1">
      <c r="B2378" s="4" t="s">
        <v>984</v>
      </c>
      <c r="C2378" s="4" t="s">
        <v>1027</v>
      </c>
      <c r="D2378" s="4" t="s">
        <v>1028</v>
      </c>
      <c r="E2378" s="13">
        <f t="shared" si="79"/>
        <v>350</v>
      </c>
      <c r="F2378" s="6">
        <v>725</v>
      </c>
      <c r="G2378" s="12" t="s">
        <v>672</v>
      </c>
      <c r="H2378" s="12" t="s">
        <v>1087</v>
      </c>
      <c r="I2378" s="10">
        <v>126875</v>
      </c>
      <c r="J2378" s="11">
        <v>0.5</v>
      </c>
      <c r="K2378" s="13">
        <f t="shared" si="78"/>
        <v>253750</v>
      </c>
      <c r="L2378" s="4" t="s">
        <v>1018</v>
      </c>
      <c r="M2378">
        <f>_xlfn.RANK.EQ(I2378,I$6:I4872,1)</f>
        <v>1849</v>
      </c>
      <c r="N2378">
        <f>_xlfn.RANK.EQ(I2378,I$6:I4872,0)</f>
        <v>641</v>
      </c>
    </row>
    <row r="2379" spans="2:14" ht="14.25" customHeight="1">
      <c r="B2379" s="4" t="s">
        <v>984</v>
      </c>
      <c r="C2379" s="4" t="s">
        <v>1027</v>
      </c>
      <c r="D2379" s="4" t="s">
        <v>1028</v>
      </c>
      <c r="E2379" s="13">
        <f t="shared" si="79"/>
        <v>350</v>
      </c>
      <c r="F2379" s="6">
        <v>975</v>
      </c>
      <c r="G2379" s="12" t="s">
        <v>99</v>
      </c>
      <c r="H2379" s="12" t="s">
        <v>1087</v>
      </c>
      <c r="I2379" s="10">
        <v>136500</v>
      </c>
      <c r="J2379" s="11">
        <v>0.4</v>
      </c>
      <c r="K2379" s="13">
        <f t="shared" si="78"/>
        <v>341250</v>
      </c>
      <c r="L2379" s="4" t="s">
        <v>1018</v>
      </c>
      <c r="M2379">
        <f>_xlfn.RANK.EQ(I2379,I$6:I4873,1)</f>
        <v>1942</v>
      </c>
      <c r="N2379">
        <f>_xlfn.RANK.EQ(I2379,I$6:I4873,0)</f>
        <v>549</v>
      </c>
    </row>
    <row r="2380" spans="2:14" ht="14.25" customHeight="1">
      <c r="B2380" s="4" t="s">
        <v>984</v>
      </c>
      <c r="C2380" s="4" t="s">
        <v>1027</v>
      </c>
      <c r="D2380" s="4" t="s">
        <v>1028</v>
      </c>
      <c r="E2380" s="13">
        <f t="shared" si="79"/>
        <v>350</v>
      </c>
      <c r="F2380" s="6">
        <v>625</v>
      </c>
      <c r="G2380" s="12" t="s">
        <v>242</v>
      </c>
      <c r="H2380" s="12" t="s">
        <v>1087</v>
      </c>
      <c r="I2380" s="10">
        <v>76562.5</v>
      </c>
      <c r="J2380" s="11">
        <v>0.35</v>
      </c>
      <c r="K2380" s="13">
        <f t="shared" si="78"/>
        <v>218750</v>
      </c>
      <c r="L2380" s="4" t="s">
        <v>1018</v>
      </c>
      <c r="M2380">
        <f>_xlfn.RANK.EQ(I2380,I$6:I4874,1)</f>
        <v>1116</v>
      </c>
      <c r="N2380">
        <f>_xlfn.RANK.EQ(I2380,I$6:I4874,0)</f>
        <v>1379</v>
      </c>
    </row>
    <row r="2381" spans="2:14" ht="14.25" customHeight="1">
      <c r="B2381" s="4" t="s">
        <v>984</v>
      </c>
      <c r="C2381" s="4" t="s">
        <v>1027</v>
      </c>
      <c r="D2381" s="4" t="s">
        <v>1028</v>
      </c>
      <c r="E2381" s="13">
        <f t="shared" si="79"/>
        <v>250</v>
      </c>
      <c r="F2381" s="6">
        <v>675</v>
      </c>
      <c r="G2381" s="12" t="s">
        <v>774</v>
      </c>
      <c r="H2381" s="12" t="s">
        <v>1087</v>
      </c>
      <c r="I2381" s="10">
        <v>67500</v>
      </c>
      <c r="J2381" s="11">
        <v>0.4</v>
      </c>
      <c r="K2381" s="13">
        <f t="shared" si="78"/>
        <v>168750</v>
      </c>
      <c r="L2381" s="4" t="s">
        <v>1018</v>
      </c>
      <c r="M2381">
        <f>_xlfn.RANK.EQ(I2381,I$6:I4875,1)</f>
        <v>950</v>
      </c>
      <c r="N2381">
        <f>_xlfn.RANK.EQ(I2381,I$6:I4875,0)</f>
        <v>1535</v>
      </c>
    </row>
    <row r="2382" spans="2:14" ht="14.25" customHeight="1">
      <c r="B2382" s="4" t="s">
        <v>984</v>
      </c>
      <c r="C2382" s="4" t="s">
        <v>1029</v>
      </c>
      <c r="D2382" s="4" t="s">
        <v>1030</v>
      </c>
      <c r="E2382" s="13">
        <f t="shared" si="79"/>
        <v>300</v>
      </c>
      <c r="F2382" s="6">
        <v>525</v>
      </c>
      <c r="G2382" s="12" t="s">
        <v>776</v>
      </c>
      <c r="H2382" s="12" t="s">
        <v>1087</v>
      </c>
      <c r="I2382" s="10">
        <v>63000</v>
      </c>
      <c r="J2382" s="11">
        <v>0.4</v>
      </c>
      <c r="K2382" s="13">
        <f t="shared" si="78"/>
        <v>157500</v>
      </c>
      <c r="L2382" s="4" t="s">
        <v>1018</v>
      </c>
      <c r="M2382">
        <f>_xlfn.RANK.EQ(I2382,I$6:I4876,1)</f>
        <v>853</v>
      </c>
      <c r="N2382">
        <f>_xlfn.RANK.EQ(I2382,I$6:I4876,0)</f>
        <v>1616</v>
      </c>
    </row>
    <row r="2383" spans="2:14" ht="14.25" customHeight="1">
      <c r="B2383" s="4" t="s">
        <v>984</v>
      </c>
      <c r="C2383" s="4" t="s">
        <v>1029</v>
      </c>
      <c r="D2383" s="4" t="s">
        <v>1030</v>
      </c>
      <c r="E2383" s="13">
        <f t="shared" si="79"/>
        <v>450</v>
      </c>
      <c r="F2383" s="6">
        <v>600</v>
      </c>
      <c r="G2383" s="12" t="s">
        <v>778</v>
      </c>
      <c r="H2383" s="12" t="s">
        <v>1087</v>
      </c>
      <c r="I2383" s="10">
        <v>94500</v>
      </c>
      <c r="J2383" s="11">
        <v>0.35</v>
      </c>
      <c r="K2383" s="13">
        <f t="shared" si="78"/>
        <v>270000</v>
      </c>
      <c r="L2383" s="4" t="s">
        <v>1018</v>
      </c>
      <c r="M2383">
        <f>_xlfn.RANK.EQ(I2383,I$6:I4877,1)</f>
        <v>1457</v>
      </c>
      <c r="N2383">
        <f>_xlfn.RANK.EQ(I2383,I$6:I4877,0)</f>
        <v>1019</v>
      </c>
    </row>
    <row r="2384" spans="2:14" ht="14.25" customHeight="1">
      <c r="B2384" s="4" t="s">
        <v>984</v>
      </c>
      <c r="C2384" s="4" t="s">
        <v>1029</v>
      </c>
      <c r="D2384" s="4" t="s">
        <v>1030</v>
      </c>
      <c r="E2384" s="13">
        <f t="shared" si="79"/>
        <v>300</v>
      </c>
      <c r="F2384" s="6">
        <v>700</v>
      </c>
      <c r="G2384" s="12" t="s">
        <v>780</v>
      </c>
      <c r="H2384" s="12" t="s">
        <v>1088</v>
      </c>
      <c r="I2384" s="10">
        <v>105000</v>
      </c>
      <c r="J2384" s="11">
        <v>0.5</v>
      </c>
      <c r="K2384" s="13">
        <f t="shared" si="78"/>
        <v>210000</v>
      </c>
      <c r="L2384" s="4" t="s">
        <v>1018</v>
      </c>
      <c r="M2384">
        <f>_xlfn.RANK.EQ(I2384,I$6:I4878,1)</f>
        <v>1596</v>
      </c>
      <c r="N2384">
        <f>_xlfn.RANK.EQ(I2384,I$6:I4878,0)</f>
        <v>879</v>
      </c>
    </row>
    <row r="2385" spans="2:14" ht="14.25" customHeight="1">
      <c r="B2385" s="4" t="s">
        <v>984</v>
      </c>
      <c r="C2385" s="4" t="s">
        <v>1029</v>
      </c>
      <c r="D2385" s="4" t="s">
        <v>1030</v>
      </c>
      <c r="E2385" s="13">
        <f t="shared" si="79"/>
        <v>300</v>
      </c>
      <c r="F2385" s="6">
        <v>920</v>
      </c>
      <c r="G2385" s="12" t="s">
        <v>37</v>
      </c>
      <c r="H2385" s="12" t="s">
        <v>1086</v>
      </c>
      <c r="I2385" s="10">
        <v>110400</v>
      </c>
      <c r="J2385" s="11">
        <v>0.4</v>
      </c>
      <c r="K2385" s="13">
        <f t="shared" si="78"/>
        <v>276000</v>
      </c>
      <c r="L2385" s="4" t="s">
        <v>1018</v>
      </c>
      <c r="M2385">
        <f>_xlfn.RANK.EQ(I2385,I$6:I4879,1)</f>
        <v>1665</v>
      </c>
      <c r="N2385">
        <f>_xlfn.RANK.EQ(I2385,I$6:I4879,0)</f>
        <v>831</v>
      </c>
    </row>
    <row r="2386" spans="2:14" ht="14.25" customHeight="1">
      <c r="B2386" s="4" t="s">
        <v>984</v>
      </c>
      <c r="C2386" s="4" t="s">
        <v>1029</v>
      </c>
      <c r="D2386" s="4" t="s">
        <v>1030</v>
      </c>
      <c r="E2386" s="13">
        <f t="shared" si="79"/>
        <v>300</v>
      </c>
      <c r="F2386" s="6">
        <v>600</v>
      </c>
      <c r="G2386" s="12" t="s">
        <v>783</v>
      </c>
      <c r="H2386" s="12" t="s">
        <v>1086</v>
      </c>
      <c r="I2386" s="10">
        <v>63000</v>
      </c>
      <c r="J2386" s="11">
        <v>0.35</v>
      </c>
      <c r="K2386" s="13">
        <f t="shared" si="78"/>
        <v>180000</v>
      </c>
      <c r="L2386" s="4" t="s">
        <v>1018</v>
      </c>
      <c r="M2386">
        <f>_xlfn.RANK.EQ(I2386,I$6:I4880,1)</f>
        <v>853</v>
      </c>
      <c r="N2386">
        <f>_xlfn.RANK.EQ(I2386,I$6:I4880,0)</f>
        <v>1616</v>
      </c>
    </row>
    <row r="2387" spans="2:14" ht="14.25" customHeight="1">
      <c r="B2387" s="4" t="s">
        <v>984</v>
      </c>
      <c r="C2387" s="4" t="s">
        <v>1029</v>
      </c>
      <c r="D2387" s="4" t="s">
        <v>1030</v>
      </c>
      <c r="E2387" s="13">
        <f t="shared" si="79"/>
        <v>200</v>
      </c>
      <c r="F2387" s="6">
        <v>625</v>
      </c>
      <c r="G2387" s="12" t="s">
        <v>224</v>
      </c>
      <c r="H2387" s="12" t="s">
        <v>1087</v>
      </c>
      <c r="I2387" s="10">
        <v>50000</v>
      </c>
      <c r="J2387" s="11">
        <v>0.4</v>
      </c>
      <c r="K2387" s="13">
        <f t="shared" si="78"/>
        <v>125000</v>
      </c>
      <c r="L2387" s="4" t="s">
        <v>1018</v>
      </c>
      <c r="M2387">
        <f>_xlfn.RANK.EQ(I2387,I$6:I4881,1)</f>
        <v>604</v>
      </c>
      <c r="N2387">
        <f>_xlfn.RANK.EQ(I2387,I$6:I4881,0)</f>
        <v>1886</v>
      </c>
    </row>
    <row r="2388" spans="2:14" ht="14.25" customHeight="1">
      <c r="B2388" s="4" t="s">
        <v>984</v>
      </c>
      <c r="C2388" s="4" t="s">
        <v>1029</v>
      </c>
      <c r="D2388" s="4" t="s">
        <v>1030</v>
      </c>
      <c r="E2388" s="13">
        <f t="shared" si="79"/>
        <v>250</v>
      </c>
      <c r="F2388" s="6">
        <v>475</v>
      </c>
      <c r="G2388" s="12" t="s">
        <v>752</v>
      </c>
      <c r="H2388" s="12" t="s">
        <v>1087</v>
      </c>
      <c r="I2388" s="10">
        <v>47500</v>
      </c>
      <c r="J2388" s="11">
        <v>0.4</v>
      </c>
      <c r="K2388" s="13">
        <f t="shared" si="78"/>
        <v>118750</v>
      </c>
      <c r="L2388" s="4" t="s">
        <v>1018</v>
      </c>
      <c r="M2388">
        <f>_xlfn.RANK.EQ(I2388,I$6:I4882,1)</f>
        <v>550</v>
      </c>
      <c r="N2388">
        <f>_xlfn.RANK.EQ(I2388,I$6:I4882,0)</f>
        <v>1945</v>
      </c>
    </row>
    <row r="2389" spans="2:14" ht="14.25" customHeight="1">
      <c r="B2389" s="4" t="s">
        <v>984</v>
      </c>
      <c r="C2389" s="4" t="s">
        <v>1029</v>
      </c>
      <c r="D2389" s="4" t="s">
        <v>1030</v>
      </c>
      <c r="E2389" s="13">
        <f t="shared" si="79"/>
        <v>400</v>
      </c>
      <c r="F2389" s="6">
        <v>525</v>
      </c>
      <c r="G2389" s="12" t="s">
        <v>614</v>
      </c>
      <c r="H2389" s="12" t="s">
        <v>1087</v>
      </c>
      <c r="I2389" s="10">
        <v>73500</v>
      </c>
      <c r="J2389" s="11">
        <v>0.35</v>
      </c>
      <c r="K2389" s="13">
        <f t="shared" si="78"/>
        <v>210000</v>
      </c>
      <c r="L2389" s="4" t="s">
        <v>1018</v>
      </c>
      <c r="M2389">
        <f>_xlfn.RANK.EQ(I2389,I$6:I4883,1)</f>
        <v>1054</v>
      </c>
      <c r="N2389">
        <f>_xlfn.RANK.EQ(I2389,I$6:I4883,0)</f>
        <v>1431</v>
      </c>
    </row>
    <row r="2390" spans="2:14" ht="14.25" customHeight="1">
      <c r="B2390" s="4" t="s">
        <v>984</v>
      </c>
      <c r="C2390" s="4" t="s">
        <v>1029</v>
      </c>
      <c r="D2390" s="4" t="s">
        <v>1030</v>
      </c>
      <c r="E2390" s="13">
        <f t="shared" si="79"/>
        <v>300</v>
      </c>
      <c r="F2390" s="6">
        <v>625</v>
      </c>
      <c r="G2390" s="12" t="s">
        <v>358</v>
      </c>
      <c r="H2390" s="12" t="s">
        <v>1087</v>
      </c>
      <c r="I2390" s="10">
        <v>93750</v>
      </c>
      <c r="J2390" s="11">
        <v>0.5</v>
      </c>
      <c r="K2390" s="13">
        <f t="shared" si="78"/>
        <v>187500</v>
      </c>
      <c r="L2390" s="4" t="s">
        <v>1018</v>
      </c>
      <c r="M2390">
        <f>_xlfn.RANK.EQ(I2390,I$6:I4884,1)</f>
        <v>1449</v>
      </c>
      <c r="N2390">
        <f>_xlfn.RANK.EQ(I2390,I$6:I4884,0)</f>
        <v>1042</v>
      </c>
    </row>
    <row r="2391" spans="2:14" ht="14.25" customHeight="1">
      <c r="B2391" s="4" t="s">
        <v>984</v>
      </c>
      <c r="C2391" s="4" t="s">
        <v>1029</v>
      </c>
      <c r="D2391" s="4" t="s">
        <v>1030</v>
      </c>
      <c r="E2391" s="13">
        <f t="shared" si="79"/>
        <v>300</v>
      </c>
      <c r="F2391" s="6">
        <v>875</v>
      </c>
      <c r="G2391" s="12" t="s">
        <v>49</v>
      </c>
      <c r="H2391" s="12" t="s">
        <v>1086</v>
      </c>
      <c r="I2391" s="10">
        <v>105000</v>
      </c>
      <c r="J2391" s="11">
        <v>0.4</v>
      </c>
      <c r="K2391" s="13">
        <f t="shared" si="78"/>
        <v>262500</v>
      </c>
      <c r="L2391" s="4" t="s">
        <v>1018</v>
      </c>
      <c r="M2391">
        <f>_xlfn.RANK.EQ(I2391,I$6:I4885,1)</f>
        <v>1596</v>
      </c>
      <c r="N2391">
        <f>_xlfn.RANK.EQ(I2391,I$6:I4885,0)</f>
        <v>879</v>
      </c>
    </row>
    <row r="2392" spans="2:14" ht="14.25" customHeight="1">
      <c r="B2392" s="4" t="s">
        <v>984</v>
      </c>
      <c r="C2392" s="4" t="s">
        <v>1029</v>
      </c>
      <c r="D2392" s="4" t="s">
        <v>1030</v>
      </c>
      <c r="E2392" s="13">
        <f t="shared" si="79"/>
        <v>300</v>
      </c>
      <c r="F2392" s="6">
        <v>575</v>
      </c>
      <c r="G2392" s="12" t="s">
        <v>787</v>
      </c>
      <c r="H2392" s="12" t="s">
        <v>1088</v>
      </c>
      <c r="I2392" s="10">
        <v>60375</v>
      </c>
      <c r="J2392" s="11">
        <v>0.35</v>
      </c>
      <c r="K2392" s="13">
        <f t="shared" si="78"/>
        <v>172500</v>
      </c>
      <c r="L2392" s="4" t="s">
        <v>1018</v>
      </c>
      <c r="M2392">
        <f>_xlfn.RANK.EQ(I2392,I$6:I4886,1)</f>
        <v>820</v>
      </c>
      <c r="N2392">
        <f>_xlfn.RANK.EQ(I2392,I$6:I4886,0)</f>
        <v>1676</v>
      </c>
    </row>
    <row r="2393" spans="2:14" ht="14.25" customHeight="1">
      <c r="B2393" s="4" t="s">
        <v>984</v>
      </c>
      <c r="C2393" s="4" t="s">
        <v>1029</v>
      </c>
      <c r="D2393" s="4" t="s">
        <v>1030</v>
      </c>
      <c r="E2393" s="13">
        <f t="shared" si="79"/>
        <v>200</v>
      </c>
      <c r="F2393" s="6">
        <v>575</v>
      </c>
      <c r="G2393" s="12" t="s">
        <v>295</v>
      </c>
      <c r="H2393" s="12" t="s">
        <v>1087</v>
      </c>
      <c r="I2393" s="10">
        <v>46000</v>
      </c>
      <c r="J2393" s="11">
        <v>0.4</v>
      </c>
      <c r="K2393" s="13">
        <f t="shared" si="78"/>
        <v>115000</v>
      </c>
      <c r="L2393" s="4" t="s">
        <v>1018</v>
      </c>
      <c r="M2393">
        <f>_xlfn.RANK.EQ(I2393,I$6:I4887,1)</f>
        <v>535</v>
      </c>
      <c r="N2393">
        <f>_xlfn.RANK.EQ(I2393,I$6:I4887,0)</f>
        <v>1961</v>
      </c>
    </row>
    <row r="2394" spans="2:14" ht="14.25" customHeight="1">
      <c r="B2394" s="4" t="s">
        <v>984</v>
      </c>
      <c r="C2394" s="4" t="s">
        <v>1029</v>
      </c>
      <c r="D2394" s="4" t="s">
        <v>1030</v>
      </c>
      <c r="E2394" s="13">
        <f t="shared" si="79"/>
        <v>250</v>
      </c>
      <c r="F2394" s="6">
        <v>500</v>
      </c>
      <c r="G2394" s="12" t="s">
        <v>326</v>
      </c>
      <c r="H2394" s="12" t="s">
        <v>1086</v>
      </c>
      <c r="I2394" s="10">
        <v>50000</v>
      </c>
      <c r="J2394" s="11">
        <v>0.4</v>
      </c>
      <c r="K2394" s="13">
        <f t="shared" si="78"/>
        <v>125000</v>
      </c>
      <c r="L2394" s="4" t="s">
        <v>1018</v>
      </c>
      <c r="M2394">
        <f>_xlfn.RANK.EQ(I2394,I$6:I4888,1)</f>
        <v>604</v>
      </c>
      <c r="N2394">
        <f>_xlfn.RANK.EQ(I2394,I$6:I4888,0)</f>
        <v>1886</v>
      </c>
    </row>
    <row r="2395" spans="2:14" ht="14.25" customHeight="1">
      <c r="B2395" s="4" t="s">
        <v>984</v>
      </c>
      <c r="C2395" s="4" t="s">
        <v>1029</v>
      </c>
      <c r="D2395" s="4" t="s">
        <v>1030</v>
      </c>
      <c r="E2395" s="13">
        <f t="shared" si="79"/>
        <v>450.00000000000006</v>
      </c>
      <c r="F2395" s="6">
        <v>525</v>
      </c>
      <c r="G2395" s="12" t="s">
        <v>790</v>
      </c>
      <c r="H2395" s="12" t="s">
        <v>1086</v>
      </c>
      <c r="I2395" s="10">
        <v>82687.5</v>
      </c>
      <c r="J2395" s="11">
        <v>0.35</v>
      </c>
      <c r="K2395" s="13">
        <f t="shared" si="78"/>
        <v>236250.00000000003</v>
      </c>
      <c r="L2395" s="4" t="s">
        <v>1018</v>
      </c>
      <c r="M2395">
        <f>_xlfn.RANK.EQ(I2395,I$6:I4889,1)</f>
        <v>1245</v>
      </c>
      <c r="N2395">
        <f>_xlfn.RANK.EQ(I2395,I$6:I4889,0)</f>
        <v>1243</v>
      </c>
    </row>
    <row r="2396" spans="2:14" ht="14.25" customHeight="1">
      <c r="B2396" s="4" t="s">
        <v>984</v>
      </c>
      <c r="C2396" s="4" t="s">
        <v>1029</v>
      </c>
      <c r="D2396" s="4" t="s">
        <v>1030</v>
      </c>
      <c r="E2396" s="13">
        <f t="shared" si="79"/>
        <v>350</v>
      </c>
      <c r="F2396" s="6">
        <v>675</v>
      </c>
      <c r="G2396" s="12" t="s">
        <v>403</v>
      </c>
      <c r="H2396" s="12" t="s">
        <v>1087</v>
      </c>
      <c r="I2396" s="10">
        <v>118125</v>
      </c>
      <c r="J2396" s="11">
        <v>0.5</v>
      </c>
      <c r="K2396" s="13">
        <f t="shared" si="78"/>
        <v>236250</v>
      </c>
      <c r="L2396" s="4" t="s">
        <v>1018</v>
      </c>
      <c r="M2396">
        <f>_xlfn.RANK.EQ(I2396,I$6:I4890,1)</f>
        <v>1753</v>
      </c>
      <c r="N2396">
        <f>_xlfn.RANK.EQ(I2396,I$6:I4890,0)</f>
        <v>735</v>
      </c>
    </row>
    <row r="2397" spans="2:14" ht="14.25" customHeight="1">
      <c r="B2397" s="4" t="s">
        <v>984</v>
      </c>
      <c r="C2397" s="4" t="s">
        <v>1029</v>
      </c>
      <c r="D2397" s="4" t="s">
        <v>1030</v>
      </c>
      <c r="E2397" s="13">
        <f t="shared" si="79"/>
        <v>450</v>
      </c>
      <c r="F2397" s="6">
        <v>945</v>
      </c>
      <c r="G2397" s="12" t="s">
        <v>374</v>
      </c>
      <c r="H2397" s="12" t="s">
        <v>1087</v>
      </c>
      <c r="I2397" s="10">
        <v>170100</v>
      </c>
      <c r="J2397" s="11">
        <v>0.4</v>
      </c>
      <c r="K2397" s="13">
        <f t="shared" si="78"/>
        <v>425250</v>
      </c>
      <c r="L2397" s="4" t="s">
        <v>1018</v>
      </c>
      <c r="M2397">
        <f>_xlfn.RANK.EQ(I2397,I$6:I4891,1)</f>
        <v>2184</v>
      </c>
      <c r="N2397">
        <f>_xlfn.RANK.EQ(I2397,I$6:I4891,0)</f>
        <v>312</v>
      </c>
    </row>
    <row r="2398" spans="2:14" ht="14.25" customHeight="1">
      <c r="B2398" s="4" t="s">
        <v>984</v>
      </c>
      <c r="C2398" s="4" t="s">
        <v>1029</v>
      </c>
      <c r="D2398" s="4" t="s">
        <v>1030</v>
      </c>
      <c r="E2398" s="13">
        <f t="shared" si="79"/>
        <v>450</v>
      </c>
      <c r="F2398" s="6">
        <v>650</v>
      </c>
      <c r="G2398" s="12" t="s">
        <v>793</v>
      </c>
      <c r="H2398" s="12" t="s">
        <v>1086</v>
      </c>
      <c r="I2398" s="10">
        <v>102375</v>
      </c>
      <c r="J2398" s="11">
        <v>0.35</v>
      </c>
      <c r="K2398" s="13">
        <f t="shared" si="78"/>
        <v>292500</v>
      </c>
      <c r="L2398" s="4" t="s">
        <v>1018</v>
      </c>
      <c r="M2398">
        <f>_xlfn.RANK.EQ(I2398,I$6:I4892,1)</f>
        <v>1570</v>
      </c>
      <c r="N2398">
        <f>_xlfn.RANK.EQ(I2398,I$6:I4892,0)</f>
        <v>922</v>
      </c>
    </row>
    <row r="2399" spans="2:14" ht="14.25" customHeight="1">
      <c r="B2399" s="4" t="s">
        <v>984</v>
      </c>
      <c r="C2399" s="4" t="s">
        <v>1029</v>
      </c>
      <c r="D2399" s="4" t="s">
        <v>1030</v>
      </c>
      <c r="E2399" s="13">
        <f t="shared" si="79"/>
        <v>400</v>
      </c>
      <c r="F2399" s="6">
        <v>625</v>
      </c>
      <c r="G2399" s="12" t="s">
        <v>702</v>
      </c>
      <c r="H2399" s="12" t="s">
        <v>1087</v>
      </c>
      <c r="I2399" s="10">
        <v>100000</v>
      </c>
      <c r="J2399" s="11">
        <v>0.4</v>
      </c>
      <c r="K2399" s="13">
        <f t="shared" si="78"/>
        <v>250000</v>
      </c>
      <c r="L2399" s="4" t="s">
        <v>1018</v>
      </c>
      <c r="M2399">
        <f>_xlfn.RANK.EQ(I2399,I$6:I4893,1)</f>
        <v>1530</v>
      </c>
      <c r="N2399">
        <f>_xlfn.RANK.EQ(I2399,I$6:I4893,0)</f>
        <v>949</v>
      </c>
    </row>
    <row r="2400" spans="2:14" ht="14.25" customHeight="1">
      <c r="B2400" s="4" t="s">
        <v>984</v>
      </c>
      <c r="C2400" s="4" t="s">
        <v>1029</v>
      </c>
      <c r="D2400" s="4" t="s">
        <v>1030</v>
      </c>
      <c r="E2400" s="13">
        <f t="shared" si="79"/>
        <v>400</v>
      </c>
      <c r="F2400" s="6">
        <v>575</v>
      </c>
      <c r="G2400" s="12" t="s">
        <v>91</v>
      </c>
      <c r="H2400" s="12" t="s">
        <v>1086</v>
      </c>
      <c r="I2400" s="10">
        <v>92000</v>
      </c>
      <c r="J2400" s="11">
        <v>0.4</v>
      </c>
      <c r="K2400" s="13">
        <f t="shared" si="78"/>
        <v>230000</v>
      </c>
      <c r="L2400" s="4" t="s">
        <v>1018</v>
      </c>
      <c r="M2400">
        <f>_xlfn.RANK.EQ(I2400,I$6:I4894,1)</f>
        <v>1437</v>
      </c>
      <c r="N2400">
        <f>_xlfn.RANK.EQ(I2400,I$6:I4894,0)</f>
        <v>1056</v>
      </c>
    </row>
    <row r="2401" spans="2:14" ht="14.25" customHeight="1">
      <c r="B2401" s="4" t="s">
        <v>984</v>
      </c>
      <c r="C2401" s="4" t="s">
        <v>1029</v>
      </c>
      <c r="D2401" s="4" t="s">
        <v>1030</v>
      </c>
      <c r="E2401" s="13">
        <f t="shared" si="79"/>
        <v>500</v>
      </c>
      <c r="F2401" s="6">
        <v>600</v>
      </c>
      <c r="G2401" s="12" t="s">
        <v>796</v>
      </c>
      <c r="H2401" s="12" t="s">
        <v>1087</v>
      </c>
      <c r="I2401" s="10">
        <v>105000</v>
      </c>
      <c r="J2401" s="11">
        <v>0.35</v>
      </c>
      <c r="K2401" s="13">
        <f t="shared" si="78"/>
        <v>300000</v>
      </c>
      <c r="L2401" s="4" t="s">
        <v>1018</v>
      </c>
      <c r="M2401">
        <f>_xlfn.RANK.EQ(I2401,I$6:I4895,1)</f>
        <v>1596</v>
      </c>
      <c r="N2401">
        <f>_xlfn.RANK.EQ(I2401,I$6:I4895,0)</f>
        <v>879</v>
      </c>
    </row>
    <row r="2402" spans="2:14" ht="14.25" customHeight="1">
      <c r="B2402" s="4" t="s">
        <v>984</v>
      </c>
      <c r="C2402" s="4" t="s">
        <v>1029</v>
      </c>
      <c r="D2402" s="4" t="s">
        <v>1030</v>
      </c>
      <c r="E2402" s="13">
        <f t="shared" si="79"/>
        <v>550</v>
      </c>
      <c r="F2402" s="6">
        <v>700</v>
      </c>
      <c r="G2402" s="12" t="s">
        <v>798</v>
      </c>
      <c r="H2402" s="12" t="s">
        <v>1086</v>
      </c>
      <c r="I2402" s="10">
        <v>192500</v>
      </c>
      <c r="J2402" s="11">
        <v>0.5</v>
      </c>
      <c r="K2402" s="13">
        <f t="shared" si="78"/>
        <v>385000</v>
      </c>
      <c r="L2402" s="4" t="s">
        <v>1018</v>
      </c>
      <c r="M2402">
        <f>_xlfn.RANK.EQ(I2402,I$6:I4896,1)</f>
        <v>2289</v>
      </c>
      <c r="N2402">
        <f>_xlfn.RANK.EQ(I2402,I$6:I4896,0)</f>
        <v>206</v>
      </c>
    </row>
    <row r="2403" spans="2:14" ht="14.25" customHeight="1">
      <c r="B2403" s="4" t="s">
        <v>984</v>
      </c>
      <c r="C2403" s="4" t="s">
        <v>1029</v>
      </c>
      <c r="D2403" s="4" t="s">
        <v>1030</v>
      </c>
      <c r="E2403" s="13">
        <f t="shared" si="79"/>
        <v>500</v>
      </c>
      <c r="F2403" s="6">
        <v>950</v>
      </c>
      <c r="G2403" s="12" t="s">
        <v>800</v>
      </c>
      <c r="H2403" s="12" t="s">
        <v>1087</v>
      </c>
      <c r="I2403" s="10">
        <v>190000</v>
      </c>
      <c r="J2403" s="11">
        <v>0.4</v>
      </c>
      <c r="K2403" s="13">
        <f t="shared" si="78"/>
        <v>475000</v>
      </c>
      <c r="L2403" s="4" t="s">
        <v>1018</v>
      </c>
      <c r="M2403">
        <f>_xlfn.RANK.EQ(I2403,I$6:I4897,1)</f>
        <v>2281</v>
      </c>
      <c r="N2403">
        <f>_xlfn.RANK.EQ(I2403,I$6:I4897,0)</f>
        <v>214</v>
      </c>
    </row>
    <row r="2404" spans="2:14" ht="14.25" customHeight="1">
      <c r="B2404" s="4" t="s">
        <v>984</v>
      </c>
      <c r="C2404" s="4" t="s">
        <v>1029</v>
      </c>
      <c r="D2404" s="4" t="s">
        <v>1030</v>
      </c>
      <c r="E2404" s="13">
        <f t="shared" si="79"/>
        <v>450</v>
      </c>
      <c r="F2404" s="6">
        <v>700</v>
      </c>
      <c r="G2404" s="12" t="s">
        <v>488</v>
      </c>
      <c r="H2404" s="12" t="s">
        <v>1087</v>
      </c>
      <c r="I2404" s="10">
        <v>110250</v>
      </c>
      <c r="J2404" s="11">
        <v>0.35</v>
      </c>
      <c r="K2404" s="13">
        <f t="shared" si="78"/>
        <v>315000</v>
      </c>
      <c r="L2404" s="4" t="s">
        <v>1018</v>
      </c>
      <c r="M2404">
        <f>_xlfn.RANK.EQ(I2404,I$6:I4898,1)</f>
        <v>1657</v>
      </c>
      <c r="N2404">
        <f>_xlfn.RANK.EQ(I2404,I$6:I4898,0)</f>
        <v>832</v>
      </c>
    </row>
    <row r="2405" spans="2:14" ht="14.25" customHeight="1">
      <c r="B2405" s="4" t="s">
        <v>984</v>
      </c>
      <c r="C2405" s="4" t="s">
        <v>1029</v>
      </c>
      <c r="D2405" s="4" t="s">
        <v>1030</v>
      </c>
      <c r="E2405" s="13">
        <f t="shared" si="79"/>
        <v>500</v>
      </c>
      <c r="F2405" s="6">
        <v>675</v>
      </c>
      <c r="G2405" s="12" t="s">
        <v>803</v>
      </c>
      <c r="H2405" s="12" t="s">
        <v>1086</v>
      </c>
      <c r="I2405" s="10">
        <v>135000</v>
      </c>
      <c r="J2405" s="11">
        <v>0.4</v>
      </c>
      <c r="K2405" s="13">
        <f t="shared" si="78"/>
        <v>337500</v>
      </c>
      <c r="L2405" s="4" t="s">
        <v>1018</v>
      </c>
      <c r="M2405">
        <f>_xlfn.RANK.EQ(I2405,I$6:I4899,1)</f>
        <v>1928</v>
      </c>
      <c r="N2405">
        <f>_xlfn.RANK.EQ(I2405,I$6:I4899,0)</f>
        <v>556</v>
      </c>
    </row>
    <row r="2406" spans="2:14" ht="14.25" customHeight="1">
      <c r="B2406" s="4" t="s">
        <v>984</v>
      </c>
      <c r="C2406" s="4" t="s">
        <v>1029</v>
      </c>
      <c r="D2406" s="4" t="s">
        <v>1030</v>
      </c>
      <c r="E2406" s="13">
        <f t="shared" si="79"/>
        <v>500</v>
      </c>
      <c r="F2406" s="6">
        <v>650</v>
      </c>
      <c r="G2406" s="12" t="s">
        <v>805</v>
      </c>
      <c r="H2406" s="12" t="s">
        <v>1086</v>
      </c>
      <c r="I2406" s="10">
        <v>130000</v>
      </c>
      <c r="J2406" s="11">
        <v>0.4</v>
      </c>
      <c r="K2406" s="13">
        <f t="shared" si="78"/>
        <v>325000</v>
      </c>
      <c r="L2406" s="4" t="s">
        <v>1018</v>
      </c>
      <c r="M2406">
        <f>_xlfn.RANK.EQ(I2406,I$6:I4900,1)</f>
        <v>1881</v>
      </c>
      <c r="N2406">
        <f>_xlfn.RANK.EQ(I2406,I$6:I4900,0)</f>
        <v>610</v>
      </c>
    </row>
    <row r="2407" spans="2:14" ht="14.25" customHeight="1">
      <c r="B2407" s="4" t="s">
        <v>984</v>
      </c>
      <c r="C2407" s="4" t="s">
        <v>1029</v>
      </c>
      <c r="D2407" s="4" t="s">
        <v>1030</v>
      </c>
      <c r="E2407" s="13">
        <f t="shared" si="79"/>
        <v>650</v>
      </c>
      <c r="F2407" s="6">
        <v>650</v>
      </c>
      <c r="G2407" s="12" t="s">
        <v>272</v>
      </c>
      <c r="H2407" s="12" t="s">
        <v>1087</v>
      </c>
      <c r="I2407" s="10">
        <v>147875</v>
      </c>
      <c r="J2407" s="11">
        <v>0.35</v>
      </c>
      <c r="K2407" s="13">
        <f t="shared" si="78"/>
        <v>422500</v>
      </c>
      <c r="L2407" s="4" t="s">
        <v>1018</v>
      </c>
      <c r="M2407">
        <f>_xlfn.RANK.EQ(I2407,I$6:I4901,1)</f>
        <v>2027</v>
      </c>
      <c r="N2407">
        <f>_xlfn.RANK.EQ(I2407,I$6:I4901,0)</f>
        <v>464</v>
      </c>
    </row>
    <row r="2408" spans="2:14" ht="14.25" customHeight="1">
      <c r="B2408" s="4" t="s">
        <v>984</v>
      </c>
      <c r="C2408" s="4" t="s">
        <v>1029</v>
      </c>
      <c r="D2408" s="4" t="s">
        <v>1030</v>
      </c>
      <c r="E2408" s="13">
        <f t="shared" si="79"/>
        <v>700</v>
      </c>
      <c r="F2408" s="6">
        <v>825</v>
      </c>
      <c r="G2408" s="12" t="s">
        <v>132</v>
      </c>
      <c r="H2408" s="12" t="s">
        <v>1086</v>
      </c>
      <c r="I2408" s="10">
        <v>288750</v>
      </c>
      <c r="J2408" s="11">
        <v>0.5</v>
      </c>
      <c r="K2408" s="13">
        <f t="shared" si="78"/>
        <v>577500</v>
      </c>
      <c r="L2408" s="4" t="s">
        <v>1018</v>
      </c>
      <c r="M2408">
        <f>_xlfn.RANK.EQ(I2408,I$6:I4902,1)</f>
        <v>2457</v>
      </c>
      <c r="N2408">
        <f>_xlfn.RANK.EQ(I2408,I$6:I4902,0)</f>
        <v>37</v>
      </c>
    </row>
    <row r="2409" spans="2:14" ht="14.25" customHeight="1">
      <c r="B2409" s="4" t="s">
        <v>984</v>
      </c>
      <c r="C2409" s="4" t="s">
        <v>1029</v>
      </c>
      <c r="D2409" s="4" t="s">
        <v>1030</v>
      </c>
      <c r="E2409" s="13">
        <f t="shared" si="79"/>
        <v>650</v>
      </c>
      <c r="F2409" s="6">
        <v>1050</v>
      </c>
      <c r="G2409" s="12" t="s">
        <v>687</v>
      </c>
      <c r="H2409" s="12" t="s">
        <v>1087</v>
      </c>
      <c r="I2409" s="10">
        <v>273000</v>
      </c>
      <c r="J2409" s="11">
        <v>0.4</v>
      </c>
      <c r="K2409" s="13">
        <f t="shared" si="78"/>
        <v>682500</v>
      </c>
      <c r="L2409" s="4" t="s">
        <v>1018</v>
      </c>
      <c r="M2409">
        <f>_xlfn.RANK.EQ(I2409,I$6:I4903,1)</f>
        <v>2446</v>
      </c>
      <c r="N2409">
        <f>_xlfn.RANK.EQ(I2409,I$6:I4903,0)</f>
        <v>49</v>
      </c>
    </row>
    <row r="2410" spans="2:14" ht="14.25" customHeight="1">
      <c r="B2410" s="4" t="s">
        <v>984</v>
      </c>
      <c r="C2410" s="4" t="s">
        <v>1029</v>
      </c>
      <c r="D2410" s="4" t="s">
        <v>1030</v>
      </c>
      <c r="E2410" s="13">
        <f t="shared" si="79"/>
        <v>600.00000000000011</v>
      </c>
      <c r="F2410" s="6">
        <v>800</v>
      </c>
      <c r="G2410" s="12" t="s">
        <v>466</v>
      </c>
      <c r="H2410" s="12" t="s">
        <v>1087</v>
      </c>
      <c r="I2410" s="10">
        <v>168000</v>
      </c>
      <c r="J2410" s="11">
        <v>0.35</v>
      </c>
      <c r="K2410" s="13">
        <f t="shared" si="78"/>
        <v>480000.00000000006</v>
      </c>
      <c r="L2410" s="4" t="s">
        <v>1018</v>
      </c>
      <c r="M2410">
        <f>_xlfn.RANK.EQ(I2410,I$6:I4904,1)</f>
        <v>2167</v>
      </c>
      <c r="N2410">
        <f>_xlfn.RANK.EQ(I2410,I$6:I4904,0)</f>
        <v>327</v>
      </c>
    </row>
    <row r="2411" spans="2:14" ht="14.25" customHeight="1">
      <c r="B2411" s="4" t="s">
        <v>984</v>
      </c>
      <c r="C2411" s="4" t="s">
        <v>1029</v>
      </c>
      <c r="D2411" s="4" t="s">
        <v>1030</v>
      </c>
      <c r="E2411" s="13">
        <f t="shared" si="79"/>
        <v>550</v>
      </c>
      <c r="F2411" s="6">
        <v>725</v>
      </c>
      <c r="G2411" s="12" t="s">
        <v>809</v>
      </c>
      <c r="H2411" s="12" t="s">
        <v>1086</v>
      </c>
      <c r="I2411" s="10">
        <v>159500</v>
      </c>
      <c r="J2411" s="11">
        <v>0.4</v>
      </c>
      <c r="K2411" s="13">
        <f t="shared" si="78"/>
        <v>398750</v>
      </c>
      <c r="L2411" s="4" t="s">
        <v>1018</v>
      </c>
      <c r="M2411">
        <f>_xlfn.RANK.EQ(I2411,I$6:I4905,1)</f>
        <v>2113</v>
      </c>
      <c r="N2411">
        <f>_xlfn.RANK.EQ(I2411,I$6:I4905,0)</f>
        <v>381</v>
      </c>
    </row>
    <row r="2412" spans="2:14" ht="14.25" customHeight="1">
      <c r="B2412" s="4" t="s">
        <v>984</v>
      </c>
      <c r="C2412" s="4" t="s">
        <v>1029</v>
      </c>
      <c r="D2412" s="4" t="s">
        <v>1030</v>
      </c>
      <c r="E2412" s="13">
        <f t="shared" si="79"/>
        <v>550</v>
      </c>
      <c r="F2412" s="6">
        <v>675</v>
      </c>
      <c r="G2412" s="12" t="s">
        <v>811</v>
      </c>
      <c r="H2412" s="12" t="s">
        <v>1086</v>
      </c>
      <c r="I2412" s="10">
        <v>148500</v>
      </c>
      <c r="J2412" s="11">
        <v>0.4</v>
      </c>
      <c r="K2412" s="13">
        <f t="shared" si="78"/>
        <v>371250</v>
      </c>
      <c r="L2412" s="4" t="s">
        <v>1018</v>
      </c>
      <c r="M2412">
        <f>_xlfn.RANK.EQ(I2412,I$6:I4906,1)</f>
        <v>2033</v>
      </c>
      <c r="N2412">
        <f>_xlfn.RANK.EQ(I2412,I$6:I4906,0)</f>
        <v>452</v>
      </c>
    </row>
    <row r="2413" spans="2:14" ht="14.25" customHeight="1">
      <c r="B2413" s="4" t="s">
        <v>984</v>
      </c>
      <c r="C2413" s="4" t="s">
        <v>1029</v>
      </c>
      <c r="D2413" s="4" t="s">
        <v>1030</v>
      </c>
      <c r="E2413" s="13">
        <f t="shared" si="79"/>
        <v>650</v>
      </c>
      <c r="F2413" s="6">
        <v>700</v>
      </c>
      <c r="G2413" s="12" t="s">
        <v>682</v>
      </c>
      <c r="H2413" s="12" t="s">
        <v>1087</v>
      </c>
      <c r="I2413" s="10">
        <v>159250</v>
      </c>
      <c r="J2413" s="11">
        <v>0.35</v>
      </c>
      <c r="K2413" s="13">
        <f t="shared" si="78"/>
        <v>455000</v>
      </c>
      <c r="L2413" s="4" t="s">
        <v>1018</v>
      </c>
      <c r="M2413">
        <f>_xlfn.RANK.EQ(I2413,I$6:I4907,1)</f>
        <v>2107</v>
      </c>
      <c r="N2413">
        <f>_xlfn.RANK.EQ(I2413,I$6:I4907,0)</f>
        <v>387</v>
      </c>
    </row>
    <row r="2414" spans="2:14" ht="14.25" customHeight="1">
      <c r="B2414" s="4" t="s">
        <v>984</v>
      </c>
      <c r="C2414" s="4" t="s">
        <v>1029</v>
      </c>
      <c r="D2414" s="4" t="s">
        <v>1030</v>
      </c>
      <c r="E2414" s="13">
        <f t="shared" si="79"/>
        <v>700</v>
      </c>
      <c r="F2414" s="6">
        <v>875</v>
      </c>
      <c r="G2414" s="12" t="s">
        <v>49</v>
      </c>
      <c r="H2414" s="12" t="s">
        <v>1086</v>
      </c>
      <c r="I2414" s="10">
        <v>306250</v>
      </c>
      <c r="J2414" s="11">
        <v>0.5</v>
      </c>
      <c r="K2414" s="13">
        <f t="shared" si="78"/>
        <v>612500</v>
      </c>
      <c r="L2414" s="4" t="s">
        <v>1018</v>
      </c>
      <c r="M2414">
        <f>_xlfn.RANK.EQ(I2414,I$6:I4908,1)</f>
        <v>2468</v>
      </c>
      <c r="N2414">
        <f>_xlfn.RANK.EQ(I2414,I$6:I4908,0)</f>
        <v>27</v>
      </c>
    </row>
    <row r="2415" spans="2:14" ht="14.25" customHeight="1">
      <c r="B2415" s="4" t="s">
        <v>984</v>
      </c>
      <c r="C2415" s="4" t="s">
        <v>1029</v>
      </c>
      <c r="D2415" s="4" t="s">
        <v>1030</v>
      </c>
      <c r="E2415" s="13">
        <f t="shared" si="79"/>
        <v>650</v>
      </c>
      <c r="F2415" s="6">
        <v>1025</v>
      </c>
      <c r="G2415" s="12" t="s">
        <v>815</v>
      </c>
      <c r="H2415" s="12" t="s">
        <v>1086</v>
      </c>
      <c r="I2415" s="10">
        <v>266500</v>
      </c>
      <c r="J2415" s="11">
        <v>0.4</v>
      </c>
      <c r="K2415" s="13">
        <f t="shared" si="78"/>
        <v>666250</v>
      </c>
      <c r="L2415" s="4" t="s">
        <v>1018</v>
      </c>
      <c r="M2415">
        <f>_xlfn.RANK.EQ(I2415,I$6:I4909,1)</f>
        <v>2436</v>
      </c>
      <c r="N2415">
        <f>_xlfn.RANK.EQ(I2415,I$6:I4909,0)</f>
        <v>60</v>
      </c>
    </row>
    <row r="2416" spans="2:14" ht="14.25" customHeight="1">
      <c r="B2416" s="4" t="s">
        <v>984</v>
      </c>
      <c r="C2416" s="4" t="s">
        <v>1029</v>
      </c>
      <c r="D2416" s="4" t="s">
        <v>1030</v>
      </c>
      <c r="E2416" s="13">
        <f t="shared" si="79"/>
        <v>600.00000000000011</v>
      </c>
      <c r="F2416" s="6">
        <v>800</v>
      </c>
      <c r="G2416" s="12" t="s">
        <v>817</v>
      </c>
      <c r="H2416" s="12" t="s">
        <v>1087</v>
      </c>
      <c r="I2416" s="10">
        <v>168000</v>
      </c>
      <c r="J2416" s="11">
        <v>0.35</v>
      </c>
      <c r="K2416" s="13">
        <f t="shared" si="78"/>
        <v>480000.00000000006</v>
      </c>
      <c r="L2416" s="4" t="s">
        <v>1018</v>
      </c>
      <c r="M2416">
        <f>_xlfn.RANK.EQ(I2416,I$6:I4910,1)</f>
        <v>2167</v>
      </c>
      <c r="N2416">
        <f>_xlfn.RANK.EQ(I2416,I$6:I4910,0)</f>
        <v>327</v>
      </c>
    </row>
    <row r="2417" spans="2:14" ht="14.25" customHeight="1">
      <c r="B2417" s="4" t="s">
        <v>984</v>
      </c>
      <c r="C2417" s="4" t="s">
        <v>1029</v>
      </c>
      <c r="D2417" s="4" t="s">
        <v>1030</v>
      </c>
      <c r="E2417" s="13">
        <f t="shared" si="79"/>
        <v>550</v>
      </c>
      <c r="F2417" s="6">
        <v>725</v>
      </c>
      <c r="G2417" s="12" t="s">
        <v>642</v>
      </c>
      <c r="H2417" s="12" t="s">
        <v>1086</v>
      </c>
      <c r="I2417" s="10">
        <v>159500</v>
      </c>
      <c r="J2417" s="11">
        <v>0.4</v>
      </c>
      <c r="K2417" s="13">
        <f t="shared" si="78"/>
        <v>398750</v>
      </c>
      <c r="L2417" s="4" t="s">
        <v>1018</v>
      </c>
      <c r="M2417">
        <f>_xlfn.RANK.EQ(I2417,I$6:I4911,1)</f>
        <v>2113</v>
      </c>
      <c r="N2417">
        <f>_xlfn.RANK.EQ(I2417,I$6:I4911,0)</f>
        <v>381</v>
      </c>
    </row>
    <row r="2418" spans="2:14" ht="14.25" customHeight="1">
      <c r="B2418" s="4" t="s">
        <v>984</v>
      </c>
      <c r="C2418" s="4" t="s">
        <v>1029</v>
      </c>
      <c r="D2418" s="4" t="s">
        <v>1030</v>
      </c>
      <c r="E2418" s="13">
        <f t="shared" si="79"/>
        <v>450</v>
      </c>
      <c r="F2418" s="6">
        <v>675</v>
      </c>
      <c r="G2418" s="12" t="s">
        <v>468</v>
      </c>
      <c r="H2418" s="12" t="s">
        <v>1087</v>
      </c>
      <c r="I2418" s="10">
        <v>121500</v>
      </c>
      <c r="J2418" s="11">
        <v>0.4</v>
      </c>
      <c r="K2418" s="13">
        <f t="shared" si="78"/>
        <v>303750</v>
      </c>
      <c r="L2418" s="4" t="s">
        <v>1018</v>
      </c>
      <c r="M2418">
        <f>_xlfn.RANK.EQ(I2418,I$6:I4912,1)</f>
        <v>1785</v>
      </c>
      <c r="N2418">
        <f>_xlfn.RANK.EQ(I2418,I$6:I4912,0)</f>
        <v>706</v>
      </c>
    </row>
    <row r="2419" spans="2:14" ht="14.25" customHeight="1">
      <c r="B2419" s="4" t="s">
        <v>984</v>
      </c>
      <c r="C2419" s="4" t="s">
        <v>1029</v>
      </c>
      <c r="D2419" s="4" t="s">
        <v>1030</v>
      </c>
      <c r="E2419" s="13">
        <f t="shared" si="79"/>
        <v>550</v>
      </c>
      <c r="F2419" s="6">
        <v>650</v>
      </c>
      <c r="G2419" s="12" t="s">
        <v>417</v>
      </c>
      <c r="H2419" s="12" t="s">
        <v>1086</v>
      </c>
      <c r="I2419" s="10">
        <v>125125</v>
      </c>
      <c r="J2419" s="11">
        <v>0.35</v>
      </c>
      <c r="K2419" s="13">
        <f t="shared" si="78"/>
        <v>357500</v>
      </c>
      <c r="L2419" s="4" t="s">
        <v>1018</v>
      </c>
      <c r="M2419">
        <f>_xlfn.RANK.EQ(I2419,I$6:I4913,1)</f>
        <v>1822</v>
      </c>
      <c r="N2419">
        <f>_xlfn.RANK.EQ(I2419,I$6:I4913,0)</f>
        <v>671</v>
      </c>
    </row>
    <row r="2420" spans="2:14" ht="14.25" customHeight="1">
      <c r="B2420" s="4" t="s">
        <v>984</v>
      </c>
      <c r="C2420" s="4" t="s">
        <v>1029</v>
      </c>
      <c r="D2420" s="4" t="s">
        <v>1030</v>
      </c>
      <c r="E2420" s="13">
        <f t="shared" si="79"/>
        <v>600</v>
      </c>
      <c r="F2420" s="6">
        <v>825</v>
      </c>
      <c r="G2420" s="12" t="s">
        <v>222</v>
      </c>
      <c r="H2420" s="12" t="s">
        <v>1086</v>
      </c>
      <c r="I2420" s="10">
        <v>247500</v>
      </c>
      <c r="J2420" s="11">
        <v>0.5</v>
      </c>
      <c r="K2420" s="13">
        <f t="shared" si="78"/>
        <v>495000</v>
      </c>
      <c r="L2420" s="4" t="s">
        <v>1018</v>
      </c>
      <c r="M2420">
        <f>_xlfn.RANK.EQ(I2420,I$6:I4914,1)</f>
        <v>2405</v>
      </c>
      <c r="N2420">
        <f>_xlfn.RANK.EQ(I2420,I$6:I4914,0)</f>
        <v>88</v>
      </c>
    </row>
    <row r="2421" spans="2:14" ht="14.25" customHeight="1">
      <c r="B2421" s="4" t="s">
        <v>984</v>
      </c>
      <c r="C2421" s="4" t="s">
        <v>1029</v>
      </c>
      <c r="D2421" s="4" t="s">
        <v>1030</v>
      </c>
      <c r="E2421" s="13">
        <f t="shared" si="79"/>
        <v>550</v>
      </c>
      <c r="F2421" s="6">
        <v>925</v>
      </c>
      <c r="G2421" s="12" t="s">
        <v>174</v>
      </c>
      <c r="H2421" s="12" t="s">
        <v>1087</v>
      </c>
      <c r="I2421" s="10">
        <v>203500</v>
      </c>
      <c r="J2421" s="11">
        <v>0.4</v>
      </c>
      <c r="K2421" s="13">
        <f t="shared" si="78"/>
        <v>508750</v>
      </c>
      <c r="L2421" s="4" t="s">
        <v>1018</v>
      </c>
      <c r="M2421">
        <f>_xlfn.RANK.EQ(I2421,I$6:I4915,1)</f>
        <v>2319</v>
      </c>
      <c r="N2421">
        <f>_xlfn.RANK.EQ(I2421,I$6:I4915,0)</f>
        <v>177</v>
      </c>
    </row>
    <row r="2422" spans="2:14" ht="14.25" customHeight="1">
      <c r="B2422" s="4" t="s">
        <v>984</v>
      </c>
      <c r="C2422" s="4" t="s">
        <v>1029</v>
      </c>
      <c r="D2422" s="4" t="s">
        <v>1030</v>
      </c>
      <c r="E2422" s="13">
        <f t="shared" si="79"/>
        <v>500</v>
      </c>
      <c r="F2422" s="6">
        <v>725</v>
      </c>
      <c r="G2422" s="12" t="s">
        <v>823</v>
      </c>
      <c r="H2422" s="12" t="s">
        <v>1090</v>
      </c>
      <c r="I2422" s="10">
        <v>126875</v>
      </c>
      <c r="J2422" s="11">
        <v>0.35</v>
      </c>
      <c r="K2422" s="13">
        <f t="shared" si="78"/>
        <v>362500</v>
      </c>
      <c r="L2422" s="4" t="s">
        <v>1018</v>
      </c>
      <c r="M2422">
        <f>_xlfn.RANK.EQ(I2422,I$6:I4916,1)</f>
        <v>1849</v>
      </c>
      <c r="N2422">
        <f>_xlfn.RANK.EQ(I2422,I$6:I4916,0)</f>
        <v>641</v>
      </c>
    </row>
    <row r="2423" spans="2:14" ht="14.25" customHeight="1">
      <c r="B2423" s="4" t="s">
        <v>984</v>
      </c>
      <c r="C2423" s="4" t="s">
        <v>1029</v>
      </c>
      <c r="D2423" s="4" t="s">
        <v>1030</v>
      </c>
      <c r="E2423" s="13">
        <f t="shared" si="79"/>
        <v>300</v>
      </c>
      <c r="F2423" s="6">
        <v>625</v>
      </c>
      <c r="G2423" s="12" t="s">
        <v>87</v>
      </c>
      <c r="H2423" s="12" t="s">
        <v>1088</v>
      </c>
      <c r="I2423" s="10">
        <v>75000</v>
      </c>
      <c r="J2423" s="11">
        <v>0.4</v>
      </c>
      <c r="K2423" s="13">
        <f t="shared" si="78"/>
        <v>187500</v>
      </c>
      <c r="L2423" s="4" t="s">
        <v>1018</v>
      </c>
      <c r="M2423">
        <f>_xlfn.RANK.EQ(I2423,I$6:I4917,1)</f>
        <v>1086</v>
      </c>
      <c r="N2423">
        <f>_xlfn.RANK.EQ(I2423,I$6:I4917,0)</f>
        <v>1392</v>
      </c>
    </row>
    <row r="2424" spans="2:14" ht="14.25" customHeight="1">
      <c r="B2424" s="4" t="s">
        <v>984</v>
      </c>
      <c r="C2424" s="4" t="s">
        <v>1029</v>
      </c>
      <c r="D2424" s="4" t="s">
        <v>1030</v>
      </c>
      <c r="E2424" s="13">
        <f t="shared" si="79"/>
        <v>300</v>
      </c>
      <c r="F2424" s="6">
        <v>600</v>
      </c>
      <c r="G2424" s="12" t="s">
        <v>826</v>
      </c>
      <c r="H2424" s="12" t="s">
        <v>1087</v>
      </c>
      <c r="I2424" s="10">
        <v>72000</v>
      </c>
      <c r="J2424" s="11">
        <v>0.4</v>
      </c>
      <c r="K2424" s="13">
        <f t="shared" si="78"/>
        <v>180000</v>
      </c>
      <c r="L2424" s="4" t="s">
        <v>1018</v>
      </c>
      <c r="M2424">
        <f>_xlfn.RANK.EQ(I2424,I$6:I4918,1)</f>
        <v>1028</v>
      </c>
      <c r="N2424">
        <f>_xlfn.RANK.EQ(I2424,I$6:I4918,0)</f>
        <v>1453</v>
      </c>
    </row>
    <row r="2425" spans="2:14" ht="14.25" customHeight="1">
      <c r="B2425" s="4" t="s">
        <v>984</v>
      </c>
      <c r="C2425" s="4" t="s">
        <v>1029</v>
      </c>
      <c r="D2425" s="4" t="s">
        <v>1030</v>
      </c>
      <c r="E2425" s="13">
        <f t="shared" si="79"/>
        <v>400.00000000000006</v>
      </c>
      <c r="F2425" s="6">
        <v>600</v>
      </c>
      <c r="G2425" s="12" t="s">
        <v>828</v>
      </c>
      <c r="H2425" s="12" t="s">
        <v>1087</v>
      </c>
      <c r="I2425" s="10">
        <v>84000</v>
      </c>
      <c r="J2425" s="11">
        <v>0.35</v>
      </c>
      <c r="K2425" s="13">
        <f t="shared" si="78"/>
        <v>240000.00000000003</v>
      </c>
      <c r="L2425" s="4" t="s">
        <v>1018</v>
      </c>
      <c r="M2425">
        <f>_xlfn.RANK.EQ(I2425,I$6:I4919,1)</f>
        <v>1263</v>
      </c>
      <c r="N2425">
        <f>_xlfn.RANK.EQ(I2425,I$6:I4919,0)</f>
        <v>1212</v>
      </c>
    </row>
    <row r="2426" spans="2:14" ht="14.25" customHeight="1">
      <c r="B2426" s="4" t="s">
        <v>984</v>
      </c>
      <c r="C2426" s="4" t="s">
        <v>1029</v>
      </c>
      <c r="D2426" s="4" t="s">
        <v>1030</v>
      </c>
      <c r="E2426" s="13">
        <f t="shared" si="79"/>
        <v>450</v>
      </c>
      <c r="F2426" s="6">
        <v>700</v>
      </c>
      <c r="G2426" s="12" t="s">
        <v>830</v>
      </c>
      <c r="H2426" s="12" t="s">
        <v>1087</v>
      </c>
      <c r="I2426" s="10">
        <v>157500</v>
      </c>
      <c r="J2426" s="11">
        <v>0.5</v>
      </c>
      <c r="K2426" s="13">
        <f t="shared" si="78"/>
        <v>315000</v>
      </c>
      <c r="L2426" s="4" t="s">
        <v>1018</v>
      </c>
      <c r="M2426">
        <f>_xlfn.RANK.EQ(I2426,I$6:I4920,1)</f>
        <v>2089</v>
      </c>
      <c r="N2426">
        <f>_xlfn.RANK.EQ(I2426,I$6:I4920,0)</f>
        <v>396</v>
      </c>
    </row>
    <row r="2427" spans="2:14" ht="14.25" customHeight="1">
      <c r="B2427" s="4" t="s">
        <v>984</v>
      </c>
      <c r="C2427" s="4" t="s">
        <v>1029</v>
      </c>
      <c r="D2427" s="4" t="s">
        <v>1030</v>
      </c>
      <c r="E2427" s="13">
        <f t="shared" si="79"/>
        <v>450</v>
      </c>
      <c r="F2427" s="6">
        <v>875</v>
      </c>
      <c r="G2427" s="12" t="s">
        <v>366</v>
      </c>
      <c r="H2427" s="12" t="s">
        <v>1086</v>
      </c>
      <c r="I2427" s="10">
        <v>157500</v>
      </c>
      <c r="J2427" s="11">
        <v>0.4</v>
      </c>
      <c r="K2427" s="13">
        <f t="shared" si="78"/>
        <v>393750</v>
      </c>
      <c r="L2427" s="4" t="s">
        <v>1018</v>
      </c>
      <c r="M2427">
        <f>_xlfn.RANK.EQ(I2427,I$6:I4921,1)</f>
        <v>2089</v>
      </c>
      <c r="N2427">
        <f>_xlfn.RANK.EQ(I2427,I$6:I4921,0)</f>
        <v>396</v>
      </c>
    </row>
    <row r="2428" spans="2:14" ht="14.25" customHeight="1">
      <c r="B2428" s="4" t="s">
        <v>984</v>
      </c>
      <c r="C2428" s="4" t="s">
        <v>1029</v>
      </c>
      <c r="D2428" s="4" t="s">
        <v>1030</v>
      </c>
      <c r="E2428" s="13">
        <f t="shared" si="79"/>
        <v>350.00000000000006</v>
      </c>
      <c r="F2428" s="6">
        <v>700</v>
      </c>
      <c r="G2428" s="12" t="s">
        <v>832</v>
      </c>
      <c r="H2428" s="12" t="s">
        <v>1089</v>
      </c>
      <c r="I2428" s="10">
        <v>85750</v>
      </c>
      <c r="J2428" s="11">
        <v>0.35</v>
      </c>
      <c r="K2428" s="13">
        <f t="shared" si="78"/>
        <v>245000.00000000003</v>
      </c>
      <c r="L2428" s="4" t="s">
        <v>1018</v>
      </c>
      <c r="M2428">
        <f>_xlfn.RANK.EQ(I2428,I$6:I4922,1)</f>
        <v>1305</v>
      </c>
      <c r="N2428">
        <f>_xlfn.RANK.EQ(I2428,I$6:I4922,0)</f>
        <v>1188</v>
      </c>
    </row>
    <row r="2429" spans="2:14" ht="14.25" customHeight="1">
      <c r="B2429" s="4" t="s">
        <v>984</v>
      </c>
      <c r="C2429" s="4" t="s">
        <v>1029</v>
      </c>
      <c r="D2429" s="4" t="s">
        <v>1030</v>
      </c>
      <c r="E2429" s="13">
        <f t="shared" si="79"/>
        <v>350</v>
      </c>
      <c r="F2429" s="6">
        <v>575</v>
      </c>
      <c r="G2429" s="12" t="s">
        <v>425</v>
      </c>
      <c r="H2429" s="12" t="s">
        <v>1087</v>
      </c>
      <c r="I2429" s="10">
        <v>80500</v>
      </c>
      <c r="J2429" s="11">
        <v>0.4</v>
      </c>
      <c r="K2429" s="13">
        <f t="shared" si="78"/>
        <v>201250</v>
      </c>
      <c r="L2429" s="4" t="s">
        <v>1018</v>
      </c>
      <c r="M2429">
        <f>_xlfn.RANK.EQ(I2429,I$6:I4923,1)</f>
        <v>1200</v>
      </c>
      <c r="N2429">
        <f>_xlfn.RANK.EQ(I2429,I$6:I4923,0)</f>
        <v>1295</v>
      </c>
    </row>
    <row r="2430" spans="2:14" ht="14.25" customHeight="1">
      <c r="B2430" s="4" t="s">
        <v>984</v>
      </c>
      <c r="C2430" s="4" t="s">
        <v>1029</v>
      </c>
      <c r="D2430" s="4" t="s">
        <v>1030</v>
      </c>
      <c r="E2430" s="13">
        <f t="shared" si="79"/>
        <v>350</v>
      </c>
      <c r="F2430" s="6">
        <v>550</v>
      </c>
      <c r="G2430" s="12" t="s">
        <v>438</v>
      </c>
      <c r="H2430" s="12" t="s">
        <v>1087</v>
      </c>
      <c r="I2430" s="10">
        <v>77000</v>
      </c>
      <c r="J2430" s="11">
        <v>0.4</v>
      </c>
      <c r="K2430" s="13">
        <f t="shared" si="78"/>
        <v>192500</v>
      </c>
      <c r="L2430" s="4" t="s">
        <v>1018</v>
      </c>
      <c r="M2430">
        <f>_xlfn.RANK.EQ(I2430,I$6:I4924,1)</f>
        <v>1118</v>
      </c>
      <c r="N2430">
        <f>_xlfn.RANK.EQ(I2430,I$6:I4924,0)</f>
        <v>1365</v>
      </c>
    </row>
    <row r="2431" spans="2:14" ht="14.25" customHeight="1">
      <c r="B2431" s="4" t="s">
        <v>984</v>
      </c>
      <c r="C2431" s="4" t="s">
        <v>1029</v>
      </c>
      <c r="D2431" s="4" t="s">
        <v>1030</v>
      </c>
      <c r="E2431" s="13">
        <f t="shared" si="79"/>
        <v>450.00000000000006</v>
      </c>
      <c r="F2431" s="6">
        <v>550</v>
      </c>
      <c r="G2431" s="12" t="s">
        <v>835</v>
      </c>
      <c r="H2431" s="12" t="s">
        <v>1086</v>
      </c>
      <c r="I2431" s="10">
        <v>86625</v>
      </c>
      <c r="J2431" s="11">
        <v>0.35</v>
      </c>
      <c r="K2431" s="13">
        <f t="shared" si="78"/>
        <v>247500.00000000003</v>
      </c>
      <c r="L2431" s="4" t="s">
        <v>1018</v>
      </c>
      <c r="M2431">
        <f>_xlfn.RANK.EQ(I2431,I$6:I4925,1)</f>
        <v>1321</v>
      </c>
      <c r="N2431">
        <f>_xlfn.RANK.EQ(I2431,I$6:I4925,0)</f>
        <v>1156</v>
      </c>
    </row>
    <row r="2432" spans="2:14" ht="14.25" customHeight="1">
      <c r="B2432" s="4" t="s">
        <v>984</v>
      </c>
      <c r="C2432" s="4" t="s">
        <v>1029</v>
      </c>
      <c r="D2432" s="4" t="s">
        <v>1030</v>
      </c>
      <c r="E2432" s="13">
        <f t="shared" si="79"/>
        <v>500</v>
      </c>
      <c r="F2432" s="6">
        <v>675</v>
      </c>
      <c r="G2432" s="12" t="s">
        <v>837</v>
      </c>
      <c r="H2432" s="12" t="s">
        <v>1087</v>
      </c>
      <c r="I2432" s="10">
        <v>168750</v>
      </c>
      <c r="J2432" s="11">
        <v>0.5</v>
      </c>
      <c r="K2432" s="13">
        <f t="shared" si="78"/>
        <v>337500</v>
      </c>
      <c r="L2432" s="4" t="s">
        <v>1018</v>
      </c>
      <c r="M2432">
        <f>_xlfn.RANK.EQ(I2432,I$6:I4926,1)</f>
        <v>2171</v>
      </c>
      <c r="N2432">
        <f>_xlfn.RANK.EQ(I2432,I$6:I4926,0)</f>
        <v>320</v>
      </c>
    </row>
    <row r="2433" spans="2:14" ht="14.25" customHeight="1">
      <c r="B2433" s="4" t="s">
        <v>984</v>
      </c>
      <c r="C2433" s="4" t="s">
        <v>1029</v>
      </c>
      <c r="D2433" s="4" t="s">
        <v>1030</v>
      </c>
      <c r="E2433" s="13">
        <f t="shared" si="79"/>
        <v>450</v>
      </c>
      <c r="F2433" s="6">
        <v>825</v>
      </c>
      <c r="G2433" s="12" t="s">
        <v>521</v>
      </c>
      <c r="H2433" s="12" t="s">
        <v>1087</v>
      </c>
      <c r="I2433" s="10">
        <v>148500</v>
      </c>
      <c r="J2433" s="11">
        <v>0.4</v>
      </c>
      <c r="K2433" s="13">
        <f t="shared" si="78"/>
        <v>371250</v>
      </c>
      <c r="L2433" s="4" t="s">
        <v>1018</v>
      </c>
      <c r="M2433">
        <f>_xlfn.RANK.EQ(I2433,I$6:I4927,1)</f>
        <v>2033</v>
      </c>
      <c r="N2433">
        <f>_xlfn.RANK.EQ(I2433,I$6:I4927,0)</f>
        <v>452</v>
      </c>
    </row>
    <row r="2434" spans="2:14" ht="14.25" customHeight="1">
      <c r="B2434" s="4" t="s">
        <v>984</v>
      </c>
      <c r="C2434" s="4" t="s">
        <v>1029</v>
      </c>
      <c r="D2434" s="4" t="s">
        <v>1030</v>
      </c>
      <c r="E2434" s="13">
        <f t="shared" si="79"/>
        <v>350</v>
      </c>
      <c r="F2434" s="6">
        <v>650</v>
      </c>
      <c r="G2434" s="12" t="s">
        <v>400</v>
      </c>
      <c r="H2434" s="12" t="s">
        <v>1088</v>
      </c>
      <c r="I2434" s="10">
        <v>79625</v>
      </c>
      <c r="J2434" s="11">
        <v>0.35</v>
      </c>
      <c r="K2434" s="13">
        <f t="shared" si="78"/>
        <v>227500</v>
      </c>
      <c r="L2434" s="4" t="s">
        <v>1018</v>
      </c>
      <c r="M2434">
        <f>_xlfn.RANK.EQ(I2434,I$6:I4928,1)</f>
        <v>1183</v>
      </c>
      <c r="N2434">
        <f>_xlfn.RANK.EQ(I2434,I$6:I4928,0)</f>
        <v>1312</v>
      </c>
    </row>
    <row r="2435" spans="2:14" ht="14.25" customHeight="1">
      <c r="B2435" s="4" t="s">
        <v>984</v>
      </c>
      <c r="C2435" s="4" t="s">
        <v>1029</v>
      </c>
      <c r="D2435" s="4" t="s">
        <v>1030</v>
      </c>
      <c r="E2435" s="13">
        <f t="shared" si="79"/>
        <v>400</v>
      </c>
      <c r="F2435" s="6">
        <v>595</v>
      </c>
      <c r="G2435" s="12" t="s">
        <v>279</v>
      </c>
      <c r="H2435" s="12" t="s">
        <v>1087</v>
      </c>
      <c r="I2435" s="10">
        <v>95200</v>
      </c>
      <c r="J2435" s="11">
        <v>0.4</v>
      </c>
      <c r="K2435" s="13">
        <f t="shared" si="78"/>
        <v>238000</v>
      </c>
      <c r="L2435" s="4" t="s">
        <v>1018</v>
      </c>
      <c r="M2435">
        <f>_xlfn.RANK.EQ(I2435,I$6:I4929,1)</f>
        <v>1483</v>
      </c>
      <c r="N2435">
        <f>_xlfn.RANK.EQ(I2435,I$6:I4929,0)</f>
        <v>1013</v>
      </c>
    </row>
    <row r="2436" spans="2:14" ht="14.25" customHeight="1">
      <c r="B2436" s="4" t="s">
        <v>984</v>
      </c>
      <c r="C2436" s="4" t="s">
        <v>1029</v>
      </c>
      <c r="D2436" s="4" t="s">
        <v>1030</v>
      </c>
      <c r="E2436" s="13">
        <f t="shared" si="79"/>
        <v>600</v>
      </c>
      <c r="F2436" s="6">
        <v>650</v>
      </c>
      <c r="G2436" s="12" t="s">
        <v>841</v>
      </c>
      <c r="H2436" s="12" t="s">
        <v>1086</v>
      </c>
      <c r="I2436" s="10">
        <v>156000</v>
      </c>
      <c r="J2436" s="11">
        <v>0.4</v>
      </c>
      <c r="K2436" s="13">
        <f t="shared" si="78"/>
        <v>390000</v>
      </c>
      <c r="L2436" s="4" t="s">
        <v>1018</v>
      </c>
      <c r="M2436">
        <f>_xlfn.RANK.EQ(I2436,I$6:I4930,1)</f>
        <v>2085</v>
      </c>
      <c r="N2436">
        <f>_xlfn.RANK.EQ(I2436,I$6:I4930,0)</f>
        <v>409</v>
      </c>
    </row>
    <row r="2437" spans="2:14" ht="14.25" customHeight="1">
      <c r="B2437" s="4" t="s">
        <v>984</v>
      </c>
      <c r="C2437" s="4" t="s">
        <v>1029</v>
      </c>
      <c r="D2437" s="4" t="s">
        <v>1030</v>
      </c>
      <c r="E2437" s="13">
        <f t="shared" si="79"/>
        <v>750.00000000000011</v>
      </c>
      <c r="F2437" s="6">
        <v>625</v>
      </c>
      <c r="G2437" s="12" t="s">
        <v>843</v>
      </c>
      <c r="H2437" s="12" t="s">
        <v>1087</v>
      </c>
      <c r="I2437" s="10">
        <v>164062.5</v>
      </c>
      <c r="J2437" s="11">
        <v>0.35</v>
      </c>
      <c r="K2437" s="13">
        <f t="shared" si="78"/>
        <v>468750.00000000006</v>
      </c>
      <c r="L2437" s="4" t="s">
        <v>1018</v>
      </c>
      <c r="M2437">
        <f>_xlfn.RANK.EQ(I2437,I$6:I4931,1)</f>
        <v>2150</v>
      </c>
      <c r="N2437">
        <f>_xlfn.RANK.EQ(I2437,I$6:I4931,0)</f>
        <v>346</v>
      </c>
    </row>
    <row r="2438" spans="2:14" ht="14.25" customHeight="1">
      <c r="B2438" s="4" t="s">
        <v>984</v>
      </c>
      <c r="C2438" s="4" t="s">
        <v>1029</v>
      </c>
      <c r="D2438" s="4" t="s">
        <v>1030</v>
      </c>
      <c r="E2438" s="13">
        <f t="shared" si="79"/>
        <v>750</v>
      </c>
      <c r="F2438" s="6">
        <v>725</v>
      </c>
      <c r="G2438" s="12" t="s">
        <v>845</v>
      </c>
      <c r="H2438" s="12" t="s">
        <v>1087</v>
      </c>
      <c r="I2438" s="10">
        <v>271875</v>
      </c>
      <c r="J2438" s="11">
        <v>0.5</v>
      </c>
      <c r="K2438" s="13">
        <f t="shared" si="78"/>
        <v>543750</v>
      </c>
      <c r="L2438" s="4" t="s">
        <v>1018</v>
      </c>
      <c r="M2438">
        <f>_xlfn.RANK.EQ(I2438,I$6:I4932,1)</f>
        <v>2444</v>
      </c>
      <c r="N2438">
        <f>_xlfn.RANK.EQ(I2438,I$6:I4932,0)</f>
        <v>52</v>
      </c>
    </row>
    <row r="2439" spans="2:14" ht="14.25" customHeight="1">
      <c r="B2439" s="4" t="s">
        <v>984</v>
      </c>
      <c r="C2439" s="4" t="s">
        <v>1029</v>
      </c>
      <c r="D2439" s="4" t="s">
        <v>1030</v>
      </c>
      <c r="E2439" s="13">
        <f t="shared" si="79"/>
        <v>700</v>
      </c>
      <c r="F2439" s="6">
        <v>975</v>
      </c>
      <c r="G2439" s="12" t="s">
        <v>849</v>
      </c>
      <c r="H2439" s="12" t="s">
        <v>1088</v>
      </c>
      <c r="I2439" s="10">
        <v>273000</v>
      </c>
      <c r="J2439" s="11">
        <v>0.4</v>
      </c>
      <c r="K2439" s="13">
        <f t="shared" ref="K2439:K2500" si="80">I2439/J2439</f>
        <v>682500</v>
      </c>
      <c r="L2439" s="4" t="s">
        <v>1018</v>
      </c>
      <c r="M2439">
        <f>_xlfn.RANK.EQ(I2439,I$6:I4933,1)</f>
        <v>2446</v>
      </c>
      <c r="N2439">
        <f>_xlfn.RANK.EQ(I2439,I$6:I4933,0)</f>
        <v>49</v>
      </c>
    </row>
    <row r="2440" spans="2:14" ht="14.25" customHeight="1">
      <c r="B2440" s="4" t="s">
        <v>984</v>
      </c>
      <c r="C2440" s="4" t="s">
        <v>1029</v>
      </c>
      <c r="D2440" s="4" t="s">
        <v>1030</v>
      </c>
      <c r="E2440" s="13">
        <f t="shared" ref="E2440:E2500" si="81">K2440/F2440</f>
        <v>600.00000000000011</v>
      </c>
      <c r="F2440" s="6">
        <v>775</v>
      </c>
      <c r="G2440" s="12" t="s">
        <v>750</v>
      </c>
      <c r="H2440" s="12" t="s">
        <v>1086</v>
      </c>
      <c r="I2440" s="10">
        <v>162750</v>
      </c>
      <c r="J2440" s="11">
        <v>0.35</v>
      </c>
      <c r="K2440" s="13">
        <f t="shared" si="80"/>
        <v>465000.00000000006</v>
      </c>
      <c r="L2440" s="4" t="s">
        <v>1018</v>
      </c>
      <c r="M2440">
        <f>_xlfn.RANK.EQ(I2440,I$6:I4934,1)</f>
        <v>2146</v>
      </c>
      <c r="N2440">
        <f>_xlfn.RANK.EQ(I2440,I$6:I4934,0)</f>
        <v>350</v>
      </c>
    </row>
    <row r="2441" spans="2:14" ht="14.25" customHeight="1">
      <c r="B2441" s="4" t="s">
        <v>984</v>
      </c>
      <c r="C2441" s="4" t="s">
        <v>1029</v>
      </c>
      <c r="D2441" s="4" t="s">
        <v>1030</v>
      </c>
      <c r="E2441" s="13">
        <f t="shared" si="81"/>
        <v>600</v>
      </c>
      <c r="F2441" s="6">
        <v>725</v>
      </c>
      <c r="G2441" s="12" t="s">
        <v>717</v>
      </c>
      <c r="H2441" s="12" t="s">
        <v>1087</v>
      </c>
      <c r="I2441" s="10">
        <v>174000</v>
      </c>
      <c r="J2441" s="11">
        <v>0.4</v>
      </c>
      <c r="K2441" s="13">
        <f t="shared" si="80"/>
        <v>435000</v>
      </c>
      <c r="L2441" s="4" t="s">
        <v>1018</v>
      </c>
      <c r="M2441">
        <f>_xlfn.RANK.EQ(I2441,I$6:I4935,1)</f>
        <v>2206</v>
      </c>
      <c r="N2441">
        <f>_xlfn.RANK.EQ(I2441,I$6:I4935,0)</f>
        <v>289</v>
      </c>
    </row>
    <row r="2442" spans="2:14" ht="14.25" customHeight="1">
      <c r="B2442" s="4" t="s">
        <v>984</v>
      </c>
      <c r="C2442" s="4" t="s">
        <v>1029</v>
      </c>
      <c r="D2442" s="4" t="s">
        <v>1030</v>
      </c>
      <c r="E2442" s="13">
        <f t="shared" si="81"/>
        <v>600</v>
      </c>
      <c r="F2442" s="6">
        <v>675</v>
      </c>
      <c r="G2442" s="12" t="s">
        <v>148</v>
      </c>
      <c r="H2442" s="12" t="s">
        <v>1087</v>
      </c>
      <c r="I2442" s="10">
        <v>162000</v>
      </c>
      <c r="J2442" s="11">
        <v>0.4</v>
      </c>
      <c r="K2442" s="13">
        <f t="shared" si="80"/>
        <v>405000</v>
      </c>
      <c r="L2442" s="4" t="s">
        <v>1018</v>
      </c>
      <c r="M2442">
        <f>_xlfn.RANK.EQ(I2442,I$6:I4936,1)</f>
        <v>2131</v>
      </c>
      <c r="N2442">
        <f>_xlfn.RANK.EQ(I2442,I$6:I4936,0)</f>
        <v>355</v>
      </c>
    </row>
    <row r="2443" spans="2:14" ht="14.25" customHeight="1">
      <c r="B2443" s="4" t="s">
        <v>984</v>
      </c>
      <c r="C2443" s="4" t="s">
        <v>1029</v>
      </c>
      <c r="D2443" s="4" t="s">
        <v>1030</v>
      </c>
      <c r="E2443" s="13">
        <f t="shared" si="81"/>
        <v>700.00000000000011</v>
      </c>
      <c r="F2443" s="6">
        <v>675</v>
      </c>
      <c r="G2443" s="12" t="s">
        <v>380</v>
      </c>
      <c r="H2443" s="12" t="s">
        <v>1087</v>
      </c>
      <c r="I2443" s="10">
        <v>165375</v>
      </c>
      <c r="J2443" s="11">
        <v>0.35</v>
      </c>
      <c r="K2443" s="13">
        <f t="shared" si="80"/>
        <v>472500.00000000006</v>
      </c>
      <c r="L2443" s="4" t="s">
        <v>1018</v>
      </c>
      <c r="M2443">
        <f>_xlfn.RANK.EQ(I2443,I$6:I4937,1)</f>
        <v>2160</v>
      </c>
      <c r="N2443">
        <f>_xlfn.RANK.EQ(I2443,I$6:I4937,0)</f>
        <v>336</v>
      </c>
    </row>
    <row r="2444" spans="2:14" ht="14.25" customHeight="1">
      <c r="B2444" s="4" t="s">
        <v>984</v>
      </c>
      <c r="C2444" s="4" t="s">
        <v>1029</v>
      </c>
      <c r="D2444" s="4" t="s">
        <v>1030</v>
      </c>
      <c r="E2444" s="13">
        <f t="shared" si="81"/>
        <v>750</v>
      </c>
      <c r="F2444" s="6">
        <v>775</v>
      </c>
      <c r="G2444" s="12" t="s">
        <v>612</v>
      </c>
      <c r="H2444" s="12" t="s">
        <v>1087</v>
      </c>
      <c r="I2444" s="10">
        <v>290625</v>
      </c>
      <c r="J2444" s="11">
        <v>0.5</v>
      </c>
      <c r="K2444" s="13">
        <f t="shared" si="80"/>
        <v>581250</v>
      </c>
      <c r="L2444" s="4" t="s">
        <v>1018</v>
      </c>
      <c r="M2444">
        <f>_xlfn.RANK.EQ(I2444,I$6:I4938,1)</f>
        <v>2461</v>
      </c>
      <c r="N2444">
        <f>_xlfn.RANK.EQ(I2444,I$6:I4938,0)</f>
        <v>35</v>
      </c>
    </row>
    <row r="2445" spans="2:14" ht="14.25" customHeight="1">
      <c r="B2445" s="4" t="s">
        <v>984</v>
      </c>
      <c r="C2445" s="4" t="s">
        <v>1029</v>
      </c>
      <c r="D2445" s="4" t="s">
        <v>1030</v>
      </c>
      <c r="E2445" s="13">
        <f t="shared" si="81"/>
        <v>350</v>
      </c>
      <c r="F2445" s="6">
        <v>775</v>
      </c>
      <c r="G2445" s="12" t="s">
        <v>209</v>
      </c>
      <c r="H2445" s="12" t="s">
        <v>1087</v>
      </c>
      <c r="I2445" s="10">
        <v>108500</v>
      </c>
      <c r="J2445" s="11">
        <v>0.4</v>
      </c>
      <c r="K2445" s="13">
        <f t="shared" si="80"/>
        <v>271250</v>
      </c>
      <c r="L2445" s="4" t="s">
        <v>1018</v>
      </c>
      <c r="M2445">
        <f>_xlfn.RANK.EQ(I2445,I$6:I4939,1)</f>
        <v>1641</v>
      </c>
      <c r="N2445">
        <f>_xlfn.RANK.EQ(I2445,I$6:I4939,0)</f>
        <v>854</v>
      </c>
    </row>
    <row r="2446" spans="2:14" ht="14.25" customHeight="1">
      <c r="B2446" s="4" t="s">
        <v>984</v>
      </c>
      <c r="C2446" s="4" t="s">
        <v>1029</v>
      </c>
      <c r="D2446" s="4" t="s">
        <v>1030</v>
      </c>
      <c r="E2446" s="13">
        <f t="shared" si="81"/>
        <v>350</v>
      </c>
      <c r="F2446" s="6">
        <v>575</v>
      </c>
      <c r="G2446" s="12" t="s">
        <v>642</v>
      </c>
      <c r="H2446" s="12" t="s">
        <v>1086</v>
      </c>
      <c r="I2446" s="10">
        <v>70437.5</v>
      </c>
      <c r="J2446" s="11">
        <v>0.35</v>
      </c>
      <c r="K2446" s="13">
        <f t="shared" si="80"/>
        <v>201250</v>
      </c>
      <c r="L2446" s="4" t="s">
        <v>1018</v>
      </c>
      <c r="M2446">
        <f>_xlfn.RANK.EQ(I2446,I$6:I4940,1)</f>
        <v>1004</v>
      </c>
      <c r="N2446">
        <f>_xlfn.RANK.EQ(I2446,I$6:I4940,0)</f>
        <v>1492</v>
      </c>
    </row>
    <row r="2447" spans="2:14" ht="14.25" customHeight="1">
      <c r="B2447" s="4" t="s">
        <v>984</v>
      </c>
      <c r="C2447" s="4" t="s">
        <v>1029</v>
      </c>
      <c r="D2447" s="4" t="s">
        <v>1030</v>
      </c>
      <c r="E2447" s="13">
        <f t="shared" si="81"/>
        <v>250</v>
      </c>
      <c r="F2447" s="6">
        <v>575</v>
      </c>
      <c r="G2447" s="12" t="s">
        <v>141</v>
      </c>
      <c r="H2447" s="12" t="s">
        <v>1086</v>
      </c>
      <c r="I2447" s="10">
        <v>57500</v>
      </c>
      <c r="J2447" s="11">
        <v>0.4</v>
      </c>
      <c r="K2447" s="13">
        <f t="shared" si="80"/>
        <v>143750</v>
      </c>
      <c r="L2447" s="4" t="s">
        <v>1018</v>
      </c>
      <c r="M2447">
        <f>_xlfn.RANK.EQ(I2447,I$6:I4941,1)</f>
        <v>753</v>
      </c>
      <c r="N2447">
        <f>_xlfn.RANK.EQ(I2447,I$6:I4941,0)</f>
        <v>1743</v>
      </c>
    </row>
    <row r="2448" spans="2:14" ht="14.25" customHeight="1">
      <c r="B2448" s="4" t="s">
        <v>984</v>
      </c>
      <c r="C2448" s="4" t="s">
        <v>1029</v>
      </c>
      <c r="D2448" s="4" t="s">
        <v>1030</v>
      </c>
      <c r="E2448" s="13">
        <f t="shared" si="81"/>
        <v>300</v>
      </c>
      <c r="F2448" s="6">
        <v>425</v>
      </c>
      <c r="G2448" s="12" t="s">
        <v>248</v>
      </c>
      <c r="H2448" s="12" t="s">
        <v>1087</v>
      </c>
      <c r="I2448" s="10">
        <v>51000</v>
      </c>
      <c r="J2448" s="11">
        <v>0.4</v>
      </c>
      <c r="K2448" s="13">
        <f t="shared" si="80"/>
        <v>127500</v>
      </c>
      <c r="L2448" s="4" t="s">
        <v>1018</v>
      </c>
      <c r="M2448">
        <f>_xlfn.RANK.EQ(I2448,I$6:I4942,1)</f>
        <v>619</v>
      </c>
      <c r="N2448">
        <f>_xlfn.RANK.EQ(I2448,I$6:I4942,0)</f>
        <v>1874</v>
      </c>
    </row>
    <row r="2449" spans="2:14" ht="14.25" customHeight="1">
      <c r="B2449" s="4" t="s">
        <v>984</v>
      </c>
      <c r="C2449" s="4" t="s">
        <v>1029</v>
      </c>
      <c r="D2449" s="4" t="s">
        <v>1030</v>
      </c>
      <c r="E2449" s="13">
        <f t="shared" si="81"/>
        <v>450</v>
      </c>
      <c r="F2449" s="6">
        <v>475</v>
      </c>
      <c r="G2449" s="12" t="s">
        <v>859</v>
      </c>
      <c r="H2449" s="12" t="s">
        <v>1086</v>
      </c>
      <c r="I2449" s="10">
        <v>74812.5</v>
      </c>
      <c r="J2449" s="11">
        <v>0.35</v>
      </c>
      <c r="K2449" s="13">
        <f t="shared" si="80"/>
        <v>213750</v>
      </c>
      <c r="L2449" s="4" t="s">
        <v>1018</v>
      </c>
      <c r="M2449">
        <f>_xlfn.RANK.EQ(I2449,I$6:I4943,1)</f>
        <v>1078</v>
      </c>
      <c r="N2449">
        <f>_xlfn.RANK.EQ(I2449,I$6:I4943,0)</f>
        <v>1411</v>
      </c>
    </row>
    <row r="2450" spans="2:14" ht="14.25" customHeight="1">
      <c r="B2450" s="4" t="s">
        <v>984</v>
      </c>
      <c r="C2450" s="4" t="s">
        <v>1029</v>
      </c>
      <c r="D2450" s="4" t="s">
        <v>1030</v>
      </c>
      <c r="E2450" s="13">
        <f t="shared" si="81"/>
        <v>350</v>
      </c>
      <c r="F2450" s="6">
        <v>575</v>
      </c>
      <c r="G2450" s="12" t="s">
        <v>515</v>
      </c>
      <c r="H2450" s="12" t="s">
        <v>1087</v>
      </c>
      <c r="I2450" s="10">
        <v>100625</v>
      </c>
      <c r="J2450" s="11">
        <v>0.5</v>
      </c>
      <c r="K2450" s="13">
        <f t="shared" si="80"/>
        <v>201250</v>
      </c>
      <c r="L2450" s="4" t="s">
        <v>1018</v>
      </c>
      <c r="M2450">
        <f>_xlfn.RANK.EQ(I2450,I$6:I4944,1)</f>
        <v>1548</v>
      </c>
      <c r="N2450">
        <f>_xlfn.RANK.EQ(I2450,I$6:I4944,0)</f>
        <v>945</v>
      </c>
    </row>
    <row r="2451" spans="2:14" ht="14.25" customHeight="1">
      <c r="B2451" s="4" t="s">
        <v>984</v>
      </c>
      <c r="C2451" s="4" t="s">
        <v>1029</v>
      </c>
      <c r="D2451" s="4" t="s">
        <v>1030</v>
      </c>
      <c r="E2451" s="13">
        <f t="shared" si="81"/>
        <v>350</v>
      </c>
      <c r="F2451" s="6">
        <v>825</v>
      </c>
      <c r="G2451" s="12" t="s">
        <v>81</v>
      </c>
      <c r="H2451" s="12" t="s">
        <v>1088</v>
      </c>
      <c r="I2451" s="10">
        <v>115500</v>
      </c>
      <c r="J2451" s="11">
        <v>0.4</v>
      </c>
      <c r="K2451" s="13">
        <f t="shared" si="80"/>
        <v>288750</v>
      </c>
      <c r="L2451" s="4" t="s">
        <v>1018</v>
      </c>
      <c r="M2451">
        <f>_xlfn.RANK.EQ(I2451,I$6:I4945,1)</f>
        <v>1717</v>
      </c>
      <c r="N2451">
        <f>_xlfn.RANK.EQ(I2451,I$6:I4945,0)</f>
        <v>764</v>
      </c>
    </row>
    <row r="2452" spans="2:14" ht="14.25" customHeight="1">
      <c r="B2452" s="4" t="s">
        <v>984</v>
      </c>
      <c r="C2452" s="4" t="s">
        <v>1029</v>
      </c>
      <c r="D2452" s="4" t="s">
        <v>1030</v>
      </c>
      <c r="E2452" s="13">
        <f t="shared" si="81"/>
        <v>350</v>
      </c>
      <c r="F2452" s="6">
        <v>475</v>
      </c>
      <c r="G2452" s="12" t="s">
        <v>862</v>
      </c>
      <c r="H2452" s="12" t="s">
        <v>1086</v>
      </c>
      <c r="I2452" s="10">
        <v>58187.5</v>
      </c>
      <c r="J2452" s="11">
        <v>0.35</v>
      </c>
      <c r="K2452" s="13">
        <f t="shared" si="80"/>
        <v>166250</v>
      </c>
      <c r="L2452" s="4" t="s">
        <v>1018</v>
      </c>
      <c r="M2452">
        <f>_xlfn.RANK.EQ(I2452,I$6:I4946,1)</f>
        <v>770</v>
      </c>
      <c r="N2452">
        <f>_xlfn.RANK.EQ(I2452,I$6:I4946,0)</f>
        <v>1724</v>
      </c>
    </row>
    <row r="2453" spans="2:14" ht="14.25" customHeight="1">
      <c r="B2453" s="4" t="s">
        <v>984</v>
      </c>
      <c r="C2453" s="4" t="s">
        <v>1029</v>
      </c>
      <c r="D2453" s="4" t="s">
        <v>1030</v>
      </c>
      <c r="E2453" s="13">
        <f t="shared" si="81"/>
        <v>250</v>
      </c>
      <c r="F2453" s="6">
        <v>525</v>
      </c>
      <c r="G2453" s="12" t="s">
        <v>646</v>
      </c>
      <c r="H2453" s="12" t="s">
        <v>1087</v>
      </c>
      <c r="I2453" s="10">
        <v>52500</v>
      </c>
      <c r="J2453" s="11">
        <v>0.4</v>
      </c>
      <c r="K2453" s="13">
        <f t="shared" si="80"/>
        <v>131250</v>
      </c>
      <c r="L2453" s="4" t="s">
        <v>1018</v>
      </c>
      <c r="M2453">
        <f>_xlfn.RANK.EQ(I2453,I$6:I4947,1)</f>
        <v>638</v>
      </c>
      <c r="N2453">
        <f>_xlfn.RANK.EQ(I2453,I$6:I4947,0)</f>
        <v>1838</v>
      </c>
    </row>
    <row r="2454" spans="2:14" ht="14.25" customHeight="1">
      <c r="B2454" s="4" t="s">
        <v>535</v>
      </c>
      <c r="C2454" s="4" t="s">
        <v>1031</v>
      </c>
      <c r="D2454" s="4" t="s">
        <v>1032</v>
      </c>
      <c r="E2454" s="13">
        <f t="shared" si="81"/>
        <v>300</v>
      </c>
      <c r="F2454" s="6">
        <v>375</v>
      </c>
      <c r="G2454" s="12" t="s">
        <v>459</v>
      </c>
      <c r="H2454" s="12" t="s">
        <v>1087</v>
      </c>
      <c r="I2454" s="10">
        <v>45000</v>
      </c>
      <c r="J2454" s="11">
        <v>0.4</v>
      </c>
      <c r="K2454" s="13">
        <f t="shared" si="80"/>
        <v>112500</v>
      </c>
      <c r="L2454" s="4" t="s">
        <v>1018</v>
      </c>
      <c r="M2454">
        <f>_xlfn.RANK.EQ(I2454,I$6:I4948,1)</f>
        <v>499</v>
      </c>
      <c r="N2454">
        <f>_xlfn.RANK.EQ(I2454,I$6:I4948,0)</f>
        <v>1976</v>
      </c>
    </row>
    <row r="2455" spans="2:14" ht="14.25" customHeight="1">
      <c r="B2455" s="4" t="s">
        <v>535</v>
      </c>
      <c r="C2455" s="4" t="s">
        <v>1031</v>
      </c>
      <c r="D2455" s="4" t="s">
        <v>1032</v>
      </c>
      <c r="E2455" s="13">
        <f t="shared" si="81"/>
        <v>450</v>
      </c>
      <c r="F2455" s="6">
        <v>450</v>
      </c>
      <c r="G2455" s="12" t="s">
        <v>346</v>
      </c>
      <c r="H2455" s="12" t="s">
        <v>1087</v>
      </c>
      <c r="I2455" s="10">
        <v>70875</v>
      </c>
      <c r="J2455" s="11">
        <v>0.35</v>
      </c>
      <c r="K2455" s="13">
        <f t="shared" si="80"/>
        <v>202500</v>
      </c>
      <c r="L2455" s="4" t="s">
        <v>1018</v>
      </c>
      <c r="M2455">
        <f>_xlfn.RANK.EQ(I2455,I$6:I4949,1)</f>
        <v>1005</v>
      </c>
      <c r="N2455">
        <f>_xlfn.RANK.EQ(I2455,I$6:I4949,0)</f>
        <v>1479</v>
      </c>
    </row>
    <row r="2456" spans="2:14" ht="14.25" customHeight="1">
      <c r="B2456" s="4" t="s">
        <v>535</v>
      </c>
      <c r="C2456" s="4" t="s">
        <v>1031</v>
      </c>
      <c r="D2456" s="4" t="s">
        <v>1032</v>
      </c>
      <c r="E2456" s="13">
        <f t="shared" si="81"/>
        <v>300</v>
      </c>
      <c r="F2456" s="6">
        <v>550</v>
      </c>
      <c r="G2456" s="12" t="s">
        <v>423</v>
      </c>
      <c r="H2456" s="12" t="s">
        <v>1087</v>
      </c>
      <c r="I2456" s="10">
        <v>82500</v>
      </c>
      <c r="J2456" s="11">
        <v>0.5</v>
      </c>
      <c r="K2456" s="13">
        <f t="shared" si="80"/>
        <v>165000</v>
      </c>
      <c r="L2456" s="4" t="s">
        <v>1018</v>
      </c>
      <c r="M2456">
        <f>_xlfn.RANK.EQ(I2456,I$6:I4950,1)</f>
        <v>1233</v>
      </c>
      <c r="N2456">
        <f>_xlfn.RANK.EQ(I2456,I$6:I4950,0)</f>
        <v>1252</v>
      </c>
    </row>
    <row r="2457" spans="2:14" ht="14.25" customHeight="1">
      <c r="B2457" s="4" t="s">
        <v>535</v>
      </c>
      <c r="C2457" s="4" t="s">
        <v>1031</v>
      </c>
      <c r="D2457" s="4" t="s">
        <v>1032</v>
      </c>
      <c r="E2457" s="13">
        <f t="shared" si="81"/>
        <v>300</v>
      </c>
      <c r="F2457" s="6">
        <v>770</v>
      </c>
      <c r="G2457" s="12" t="s">
        <v>37</v>
      </c>
      <c r="H2457" s="12" t="s">
        <v>1086</v>
      </c>
      <c r="I2457" s="10">
        <v>92400</v>
      </c>
      <c r="J2457" s="11">
        <v>0.4</v>
      </c>
      <c r="K2457" s="13">
        <f t="shared" si="80"/>
        <v>231000</v>
      </c>
      <c r="L2457" s="4" t="s">
        <v>1018</v>
      </c>
      <c r="M2457">
        <f>_xlfn.RANK.EQ(I2457,I$6:I4951,1)</f>
        <v>1441</v>
      </c>
      <c r="N2457">
        <f>_xlfn.RANK.EQ(I2457,I$6:I4951,0)</f>
        <v>1055</v>
      </c>
    </row>
    <row r="2458" spans="2:14" ht="14.25" customHeight="1">
      <c r="B2458" s="4" t="s">
        <v>535</v>
      </c>
      <c r="C2458" s="4" t="s">
        <v>1031</v>
      </c>
      <c r="D2458" s="4" t="s">
        <v>1032</v>
      </c>
      <c r="E2458" s="13">
        <f t="shared" si="81"/>
        <v>300</v>
      </c>
      <c r="F2458" s="6">
        <v>450</v>
      </c>
      <c r="G2458" s="12" t="s">
        <v>865</v>
      </c>
      <c r="H2458" s="12" t="s">
        <v>1087</v>
      </c>
      <c r="I2458" s="10">
        <v>47250</v>
      </c>
      <c r="J2458" s="11">
        <v>0.35</v>
      </c>
      <c r="K2458" s="13">
        <f t="shared" si="80"/>
        <v>135000</v>
      </c>
      <c r="L2458" s="4" t="s">
        <v>1018</v>
      </c>
      <c r="M2458">
        <f>_xlfn.RANK.EQ(I2458,I$6:I4952,1)</f>
        <v>538</v>
      </c>
      <c r="N2458">
        <f>_xlfn.RANK.EQ(I2458,I$6:I4952,0)</f>
        <v>1947</v>
      </c>
    </row>
    <row r="2459" spans="2:14" ht="14.25" customHeight="1">
      <c r="B2459" s="4" t="s">
        <v>535</v>
      </c>
      <c r="C2459" s="4" t="s">
        <v>1031</v>
      </c>
      <c r="D2459" s="4" t="s">
        <v>1032</v>
      </c>
      <c r="E2459" s="13">
        <f t="shared" si="81"/>
        <v>200</v>
      </c>
      <c r="F2459" s="6">
        <v>475</v>
      </c>
      <c r="G2459" s="12" t="s">
        <v>143</v>
      </c>
      <c r="H2459" s="12" t="s">
        <v>1087</v>
      </c>
      <c r="I2459" s="10">
        <v>38000</v>
      </c>
      <c r="J2459" s="11">
        <v>0.4</v>
      </c>
      <c r="K2459" s="13">
        <f t="shared" si="80"/>
        <v>95000</v>
      </c>
      <c r="L2459" s="4" t="s">
        <v>1018</v>
      </c>
      <c r="M2459">
        <f>_xlfn.RANK.EQ(I2459,I$6:I4953,1)</f>
        <v>381</v>
      </c>
      <c r="N2459">
        <f>_xlfn.RANK.EQ(I2459,I$6:I4953,0)</f>
        <v>2115</v>
      </c>
    </row>
    <row r="2460" spans="2:14" ht="14.25" customHeight="1">
      <c r="B2460" s="4" t="s">
        <v>535</v>
      </c>
      <c r="C2460" s="4" t="s">
        <v>1031</v>
      </c>
      <c r="D2460" s="4" t="s">
        <v>1032</v>
      </c>
      <c r="E2460" s="13">
        <f t="shared" si="81"/>
        <v>250</v>
      </c>
      <c r="F2460" s="6">
        <v>325</v>
      </c>
      <c r="G2460" s="12" t="s">
        <v>867</v>
      </c>
      <c r="H2460" s="12" t="s">
        <v>1087</v>
      </c>
      <c r="I2460" s="10">
        <v>32500</v>
      </c>
      <c r="J2460" s="11">
        <v>0.4</v>
      </c>
      <c r="K2460" s="13">
        <f t="shared" si="80"/>
        <v>81250</v>
      </c>
      <c r="L2460" s="4" t="s">
        <v>1018</v>
      </c>
      <c r="M2460">
        <f>_xlfn.RANK.EQ(I2460,I$6:I4954,1)</f>
        <v>292</v>
      </c>
      <c r="N2460">
        <f>_xlfn.RANK.EQ(I2460,I$6:I4954,0)</f>
        <v>2197</v>
      </c>
    </row>
    <row r="2461" spans="2:14" ht="14.25" customHeight="1">
      <c r="B2461" s="4" t="s">
        <v>535</v>
      </c>
      <c r="C2461" s="4" t="s">
        <v>1031</v>
      </c>
      <c r="D2461" s="4" t="s">
        <v>1032</v>
      </c>
      <c r="E2461" s="13">
        <f t="shared" si="81"/>
        <v>400</v>
      </c>
      <c r="F2461" s="6">
        <v>375</v>
      </c>
      <c r="G2461" s="12" t="s">
        <v>869</v>
      </c>
      <c r="H2461" s="12" t="s">
        <v>1088</v>
      </c>
      <c r="I2461" s="10">
        <v>52500</v>
      </c>
      <c r="J2461" s="11">
        <v>0.35</v>
      </c>
      <c r="K2461" s="13">
        <f t="shared" si="80"/>
        <v>150000</v>
      </c>
      <c r="L2461" s="4" t="s">
        <v>1018</v>
      </c>
      <c r="M2461">
        <f>_xlfn.RANK.EQ(I2461,I$6:I4955,1)</f>
        <v>638</v>
      </c>
      <c r="N2461">
        <f>_xlfn.RANK.EQ(I2461,I$6:I4955,0)</f>
        <v>1838</v>
      </c>
    </row>
    <row r="2462" spans="2:14" ht="14.25" customHeight="1">
      <c r="B2462" s="4" t="s">
        <v>535</v>
      </c>
      <c r="C2462" s="4" t="s">
        <v>1031</v>
      </c>
      <c r="D2462" s="4" t="s">
        <v>1032</v>
      </c>
      <c r="E2462" s="13">
        <f t="shared" si="81"/>
        <v>300</v>
      </c>
      <c r="F2462" s="6">
        <v>475</v>
      </c>
      <c r="G2462" s="12" t="s">
        <v>871</v>
      </c>
      <c r="H2462" s="12" t="s">
        <v>1087</v>
      </c>
      <c r="I2462" s="10">
        <v>71250</v>
      </c>
      <c r="J2462" s="11">
        <v>0.5</v>
      </c>
      <c r="K2462" s="13">
        <f t="shared" si="80"/>
        <v>142500</v>
      </c>
      <c r="L2462" s="4" t="s">
        <v>1018</v>
      </c>
      <c r="M2462">
        <f>_xlfn.RANK.EQ(I2462,I$6:I4956,1)</f>
        <v>1018</v>
      </c>
      <c r="N2462">
        <f>_xlfn.RANK.EQ(I2462,I$6:I4956,0)</f>
        <v>1474</v>
      </c>
    </row>
    <row r="2463" spans="2:14" ht="14.25" customHeight="1">
      <c r="B2463" s="4" t="s">
        <v>535</v>
      </c>
      <c r="C2463" s="4" t="s">
        <v>1031</v>
      </c>
      <c r="D2463" s="4" t="s">
        <v>1032</v>
      </c>
      <c r="E2463" s="13">
        <f t="shared" si="81"/>
        <v>300</v>
      </c>
      <c r="F2463" s="6">
        <v>725</v>
      </c>
      <c r="G2463" s="12" t="s">
        <v>521</v>
      </c>
      <c r="H2463" s="12" t="s">
        <v>1087</v>
      </c>
      <c r="I2463" s="10">
        <v>87000</v>
      </c>
      <c r="J2463" s="11">
        <v>0.4</v>
      </c>
      <c r="K2463" s="13">
        <f t="shared" si="80"/>
        <v>217500</v>
      </c>
      <c r="L2463" s="4" t="s">
        <v>1018</v>
      </c>
      <c r="M2463">
        <f>_xlfn.RANK.EQ(I2463,I$6:I4957,1)</f>
        <v>1342</v>
      </c>
      <c r="N2463">
        <f>_xlfn.RANK.EQ(I2463,I$6:I4957,0)</f>
        <v>1153</v>
      </c>
    </row>
    <row r="2464" spans="2:14" ht="14.25" customHeight="1">
      <c r="B2464" s="4" t="s">
        <v>535</v>
      </c>
      <c r="C2464" s="4" t="s">
        <v>1031</v>
      </c>
      <c r="D2464" s="4" t="s">
        <v>1032</v>
      </c>
      <c r="E2464" s="13">
        <f t="shared" si="81"/>
        <v>300.00000000000006</v>
      </c>
      <c r="F2464" s="6">
        <v>425</v>
      </c>
      <c r="G2464" s="12" t="s">
        <v>392</v>
      </c>
      <c r="H2464" s="12" t="s">
        <v>1087</v>
      </c>
      <c r="I2464" s="10">
        <v>44625</v>
      </c>
      <c r="J2464" s="11">
        <v>0.35</v>
      </c>
      <c r="K2464" s="13">
        <f t="shared" si="80"/>
        <v>127500.00000000001</v>
      </c>
      <c r="L2464" s="4" t="s">
        <v>1018</v>
      </c>
      <c r="M2464">
        <f>_xlfn.RANK.EQ(I2464,I$6:I4958,1)</f>
        <v>490</v>
      </c>
      <c r="N2464">
        <f>_xlfn.RANK.EQ(I2464,I$6:I4958,0)</f>
        <v>2000</v>
      </c>
    </row>
    <row r="2465" spans="2:14" ht="14.25" customHeight="1">
      <c r="B2465" s="4" t="s">
        <v>535</v>
      </c>
      <c r="C2465" s="4" t="s">
        <v>1031</v>
      </c>
      <c r="D2465" s="4" t="s">
        <v>1032</v>
      </c>
      <c r="E2465" s="13">
        <f t="shared" si="81"/>
        <v>200</v>
      </c>
      <c r="F2465" s="6">
        <v>425</v>
      </c>
      <c r="G2465" s="12" t="s">
        <v>774</v>
      </c>
      <c r="H2465" s="12" t="s">
        <v>1087</v>
      </c>
      <c r="I2465" s="10">
        <v>34000</v>
      </c>
      <c r="J2465" s="11">
        <v>0.4</v>
      </c>
      <c r="K2465" s="13">
        <f t="shared" si="80"/>
        <v>85000</v>
      </c>
      <c r="L2465" s="4" t="s">
        <v>1018</v>
      </c>
      <c r="M2465">
        <f>_xlfn.RANK.EQ(I2465,I$6:I4959,1)</f>
        <v>323</v>
      </c>
      <c r="N2465">
        <f>_xlfn.RANK.EQ(I2465,I$6:I4959,0)</f>
        <v>2171</v>
      </c>
    </row>
    <row r="2466" spans="2:14" ht="14.25" customHeight="1">
      <c r="B2466" s="4" t="s">
        <v>535</v>
      </c>
      <c r="C2466" s="4" t="s">
        <v>1031</v>
      </c>
      <c r="D2466" s="4" t="s">
        <v>1032</v>
      </c>
      <c r="E2466" s="13">
        <f t="shared" si="81"/>
        <v>250</v>
      </c>
      <c r="F2466" s="6">
        <v>350</v>
      </c>
      <c r="G2466" s="12" t="s">
        <v>529</v>
      </c>
      <c r="H2466" s="12" t="s">
        <v>1087</v>
      </c>
      <c r="I2466" s="10">
        <v>35000</v>
      </c>
      <c r="J2466" s="11">
        <v>0.4</v>
      </c>
      <c r="K2466" s="13">
        <f t="shared" si="80"/>
        <v>87500</v>
      </c>
      <c r="L2466" s="4" t="s">
        <v>1018</v>
      </c>
      <c r="M2466">
        <f>_xlfn.RANK.EQ(I2466,I$6:I4960,1)</f>
        <v>334</v>
      </c>
      <c r="N2466">
        <f>_xlfn.RANK.EQ(I2466,I$6:I4960,0)</f>
        <v>2147</v>
      </c>
    </row>
    <row r="2467" spans="2:14" ht="14.25" customHeight="1">
      <c r="B2467" s="4" t="s">
        <v>535</v>
      </c>
      <c r="C2467" s="4" t="s">
        <v>1031</v>
      </c>
      <c r="D2467" s="4" t="s">
        <v>1032</v>
      </c>
      <c r="E2467" s="13">
        <f t="shared" si="81"/>
        <v>450</v>
      </c>
      <c r="F2467" s="6">
        <v>375</v>
      </c>
      <c r="G2467" s="12" t="s">
        <v>55</v>
      </c>
      <c r="H2467" s="12" t="s">
        <v>1087</v>
      </c>
      <c r="I2467" s="10">
        <v>59062.5</v>
      </c>
      <c r="J2467" s="11">
        <v>0.35</v>
      </c>
      <c r="K2467" s="13">
        <f t="shared" si="80"/>
        <v>168750</v>
      </c>
      <c r="L2467" s="4" t="s">
        <v>1018</v>
      </c>
      <c r="M2467">
        <f>_xlfn.RANK.EQ(I2467,I$6:I4961,1)</f>
        <v>787</v>
      </c>
      <c r="N2467">
        <f>_xlfn.RANK.EQ(I2467,I$6:I4961,0)</f>
        <v>1705</v>
      </c>
    </row>
    <row r="2468" spans="2:14" ht="14.25" customHeight="1">
      <c r="B2468" s="4" t="s">
        <v>535</v>
      </c>
      <c r="C2468" s="4" t="s">
        <v>1031</v>
      </c>
      <c r="D2468" s="4" t="s">
        <v>1032</v>
      </c>
      <c r="E2468" s="13">
        <f t="shared" si="81"/>
        <v>350</v>
      </c>
      <c r="F2468" s="6">
        <v>525</v>
      </c>
      <c r="G2468" s="12" t="s">
        <v>875</v>
      </c>
      <c r="H2468" s="12" t="s">
        <v>1087</v>
      </c>
      <c r="I2468" s="10">
        <v>91875</v>
      </c>
      <c r="J2468" s="11">
        <v>0.5</v>
      </c>
      <c r="K2468" s="13">
        <f t="shared" si="80"/>
        <v>183750</v>
      </c>
      <c r="L2468" s="4" t="s">
        <v>1018</v>
      </c>
      <c r="M2468">
        <f>_xlfn.RANK.EQ(I2468,I$6:I4962,1)</f>
        <v>1429</v>
      </c>
      <c r="N2468">
        <f>_xlfn.RANK.EQ(I2468,I$6:I4962,0)</f>
        <v>1060</v>
      </c>
    </row>
    <row r="2469" spans="2:14" ht="14.25" customHeight="1">
      <c r="B2469" s="4" t="s">
        <v>535</v>
      </c>
      <c r="C2469" s="4" t="s">
        <v>1031</v>
      </c>
      <c r="D2469" s="4" t="s">
        <v>1032</v>
      </c>
      <c r="E2469" s="13">
        <f t="shared" si="81"/>
        <v>450</v>
      </c>
      <c r="F2469" s="6">
        <v>795</v>
      </c>
      <c r="G2469" s="12" t="s">
        <v>877</v>
      </c>
      <c r="H2469" s="12" t="s">
        <v>1089</v>
      </c>
      <c r="I2469" s="10">
        <v>143100</v>
      </c>
      <c r="J2469" s="11">
        <v>0.4</v>
      </c>
      <c r="K2469" s="13">
        <f t="shared" si="80"/>
        <v>357750</v>
      </c>
      <c r="L2469" s="4" t="s">
        <v>1018</v>
      </c>
      <c r="M2469">
        <f>_xlfn.RANK.EQ(I2469,I$6:I4963,1)</f>
        <v>1987</v>
      </c>
      <c r="N2469">
        <f>_xlfn.RANK.EQ(I2469,I$6:I4963,0)</f>
        <v>509</v>
      </c>
    </row>
    <row r="2470" spans="2:14" ht="14.25" customHeight="1">
      <c r="B2470" s="4" t="s">
        <v>535</v>
      </c>
      <c r="C2470" s="4" t="s">
        <v>1031</v>
      </c>
      <c r="D2470" s="4" t="s">
        <v>1032</v>
      </c>
      <c r="E2470" s="13">
        <f t="shared" si="81"/>
        <v>450</v>
      </c>
      <c r="F2470" s="6">
        <v>500</v>
      </c>
      <c r="G2470" s="12" t="s">
        <v>551</v>
      </c>
      <c r="H2470" s="12" t="s">
        <v>1087</v>
      </c>
      <c r="I2470" s="10">
        <v>78750</v>
      </c>
      <c r="J2470" s="11">
        <v>0.35</v>
      </c>
      <c r="K2470" s="13">
        <f t="shared" si="80"/>
        <v>225000</v>
      </c>
      <c r="L2470" s="4" t="s">
        <v>1018</v>
      </c>
      <c r="M2470">
        <f>_xlfn.RANK.EQ(I2470,I$6:I4964,1)</f>
        <v>1154</v>
      </c>
      <c r="N2470">
        <f>_xlfn.RANK.EQ(I2470,I$6:I4964,0)</f>
        <v>1315</v>
      </c>
    </row>
    <row r="2471" spans="2:14" ht="14.25" customHeight="1">
      <c r="B2471" s="4" t="s">
        <v>535</v>
      </c>
      <c r="C2471" s="4" t="s">
        <v>1031</v>
      </c>
      <c r="D2471" s="4" t="s">
        <v>1032</v>
      </c>
      <c r="E2471" s="13">
        <f t="shared" si="81"/>
        <v>400</v>
      </c>
      <c r="F2471" s="6">
        <v>475</v>
      </c>
      <c r="G2471" s="12" t="s">
        <v>268</v>
      </c>
      <c r="H2471" s="12" t="s">
        <v>1086</v>
      </c>
      <c r="I2471" s="10">
        <v>76000</v>
      </c>
      <c r="J2471" s="11">
        <v>0.4</v>
      </c>
      <c r="K2471" s="13">
        <f t="shared" si="80"/>
        <v>190000</v>
      </c>
      <c r="L2471" s="4" t="s">
        <v>1018</v>
      </c>
      <c r="M2471">
        <f>_xlfn.RANK.EQ(I2471,I$6:I4965,1)</f>
        <v>1107</v>
      </c>
      <c r="N2471">
        <f>_xlfn.RANK.EQ(I2471,I$6:I4965,0)</f>
        <v>1388</v>
      </c>
    </row>
    <row r="2472" spans="2:14" ht="14.25" customHeight="1">
      <c r="B2472" s="4" t="s">
        <v>535</v>
      </c>
      <c r="C2472" s="4" t="s">
        <v>1031</v>
      </c>
      <c r="D2472" s="4" t="s">
        <v>1032</v>
      </c>
      <c r="E2472" s="13">
        <f t="shared" si="81"/>
        <v>400</v>
      </c>
      <c r="F2472" s="6">
        <v>425</v>
      </c>
      <c r="G2472" s="12" t="s">
        <v>880</v>
      </c>
      <c r="H2472" s="12" t="s">
        <v>1086</v>
      </c>
      <c r="I2472" s="10">
        <v>68000</v>
      </c>
      <c r="J2472" s="11">
        <v>0.4</v>
      </c>
      <c r="K2472" s="13">
        <f t="shared" si="80"/>
        <v>170000</v>
      </c>
      <c r="L2472" s="4" t="s">
        <v>1018</v>
      </c>
      <c r="M2472">
        <f>_xlfn.RANK.EQ(I2472,I$6:I4966,1)</f>
        <v>963</v>
      </c>
      <c r="N2472">
        <f>_xlfn.RANK.EQ(I2472,I$6:I4966,0)</f>
        <v>1529</v>
      </c>
    </row>
    <row r="2473" spans="2:14" ht="14.25" customHeight="1">
      <c r="B2473" s="4" t="s">
        <v>535</v>
      </c>
      <c r="C2473" s="4" t="s">
        <v>1031</v>
      </c>
      <c r="D2473" s="4" t="s">
        <v>1032</v>
      </c>
      <c r="E2473" s="13">
        <f t="shared" si="81"/>
        <v>500</v>
      </c>
      <c r="F2473" s="6">
        <v>450</v>
      </c>
      <c r="G2473" s="12" t="s">
        <v>823</v>
      </c>
      <c r="H2473" s="12" t="s">
        <v>1090</v>
      </c>
      <c r="I2473" s="10">
        <v>78750</v>
      </c>
      <c r="J2473" s="11">
        <v>0.35</v>
      </c>
      <c r="K2473" s="13">
        <f t="shared" si="80"/>
        <v>225000</v>
      </c>
      <c r="L2473" s="4" t="s">
        <v>1018</v>
      </c>
      <c r="M2473">
        <f>_xlfn.RANK.EQ(I2473,I$6:I4967,1)</f>
        <v>1154</v>
      </c>
      <c r="N2473">
        <f>_xlfn.RANK.EQ(I2473,I$6:I4967,0)</f>
        <v>1315</v>
      </c>
    </row>
    <row r="2474" spans="2:14" ht="14.25" customHeight="1">
      <c r="B2474" s="4" t="s">
        <v>535</v>
      </c>
      <c r="C2474" s="4" t="s">
        <v>1031</v>
      </c>
      <c r="D2474" s="4" t="s">
        <v>1032</v>
      </c>
      <c r="E2474" s="13">
        <f t="shared" si="81"/>
        <v>550</v>
      </c>
      <c r="F2474" s="6">
        <v>550</v>
      </c>
      <c r="G2474" s="12" t="s">
        <v>571</v>
      </c>
      <c r="H2474" s="12" t="s">
        <v>1087</v>
      </c>
      <c r="I2474" s="10">
        <v>151250</v>
      </c>
      <c r="J2474" s="11">
        <v>0.5</v>
      </c>
      <c r="K2474" s="13">
        <f t="shared" si="80"/>
        <v>302500</v>
      </c>
      <c r="L2474" s="4" t="s">
        <v>1018</v>
      </c>
      <c r="M2474">
        <f>_xlfn.RANK.EQ(I2474,I$6:I4968,1)</f>
        <v>2065</v>
      </c>
      <c r="N2474">
        <f>_xlfn.RANK.EQ(I2474,I$6:I4968,0)</f>
        <v>431</v>
      </c>
    </row>
    <row r="2475" spans="2:14" ht="14.25" customHeight="1">
      <c r="B2475" s="4" t="s">
        <v>535</v>
      </c>
      <c r="C2475" s="4" t="s">
        <v>1031</v>
      </c>
      <c r="D2475" s="4" t="s">
        <v>1032</v>
      </c>
      <c r="E2475" s="13">
        <f t="shared" si="81"/>
        <v>500</v>
      </c>
      <c r="F2475" s="6">
        <v>800</v>
      </c>
      <c r="G2475" s="12" t="s">
        <v>699</v>
      </c>
      <c r="H2475" s="12" t="s">
        <v>1087</v>
      </c>
      <c r="I2475" s="10">
        <v>160000</v>
      </c>
      <c r="J2475" s="11">
        <v>0.4</v>
      </c>
      <c r="K2475" s="13">
        <f t="shared" si="80"/>
        <v>400000</v>
      </c>
      <c r="L2475" s="4" t="s">
        <v>1018</v>
      </c>
      <c r="M2475">
        <f>_xlfn.RANK.EQ(I2475,I$6:I4969,1)</f>
        <v>2116</v>
      </c>
      <c r="N2475">
        <f>_xlfn.RANK.EQ(I2475,I$6:I4969,0)</f>
        <v>374</v>
      </c>
    </row>
    <row r="2476" spans="2:14" ht="14.25" customHeight="1">
      <c r="B2476" s="4" t="s">
        <v>535</v>
      </c>
      <c r="C2476" s="4" t="s">
        <v>1031</v>
      </c>
      <c r="D2476" s="4" t="s">
        <v>1032</v>
      </c>
      <c r="E2476" s="13">
        <f t="shared" si="81"/>
        <v>450.00000000000006</v>
      </c>
      <c r="F2476" s="6">
        <v>550</v>
      </c>
      <c r="G2476" s="12" t="s">
        <v>815</v>
      </c>
      <c r="H2476" s="12" t="s">
        <v>1086</v>
      </c>
      <c r="I2476" s="10">
        <v>86625</v>
      </c>
      <c r="J2476" s="11">
        <v>0.35</v>
      </c>
      <c r="K2476" s="13">
        <f t="shared" si="80"/>
        <v>247500.00000000003</v>
      </c>
      <c r="L2476" s="4" t="s">
        <v>1018</v>
      </c>
      <c r="M2476">
        <f>_xlfn.RANK.EQ(I2476,I$6:I4970,1)</f>
        <v>1321</v>
      </c>
      <c r="N2476">
        <f>_xlfn.RANK.EQ(I2476,I$6:I4970,0)</f>
        <v>1156</v>
      </c>
    </row>
    <row r="2477" spans="2:14" ht="14.25" customHeight="1">
      <c r="B2477" s="4" t="s">
        <v>535</v>
      </c>
      <c r="C2477" s="4" t="s">
        <v>1031</v>
      </c>
      <c r="D2477" s="4" t="s">
        <v>1032</v>
      </c>
      <c r="E2477" s="13">
        <f t="shared" si="81"/>
        <v>500</v>
      </c>
      <c r="F2477" s="6">
        <v>525</v>
      </c>
      <c r="G2477" s="12" t="s">
        <v>884</v>
      </c>
      <c r="H2477" s="12" t="s">
        <v>1086</v>
      </c>
      <c r="I2477" s="10">
        <v>105000</v>
      </c>
      <c r="J2477" s="11">
        <v>0.4</v>
      </c>
      <c r="K2477" s="13">
        <f t="shared" si="80"/>
        <v>262500</v>
      </c>
      <c r="L2477" s="4" t="s">
        <v>1018</v>
      </c>
      <c r="M2477">
        <f>_xlfn.RANK.EQ(I2477,I$6:I4971,1)</f>
        <v>1596</v>
      </c>
      <c r="N2477">
        <f>_xlfn.RANK.EQ(I2477,I$6:I4971,0)</f>
        <v>879</v>
      </c>
    </row>
    <row r="2478" spans="2:14" ht="14.25" customHeight="1">
      <c r="B2478" s="4" t="s">
        <v>535</v>
      </c>
      <c r="C2478" s="4" t="s">
        <v>1031</v>
      </c>
      <c r="D2478" s="4" t="s">
        <v>1032</v>
      </c>
      <c r="E2478" s="13">
        <f t="shared" si="81"/>
        <v>500</v>
      </c>
      <c r="F2478" s="6">
        <v>500</v>
      </c>
      <c r="G2478" s="12" t="s">
        <v>621</v>
      </c>
      <c r="H2478" s="12" t="s">
        <v>1087</v>
      </c>
      <c r="I2478" s="10">
        <v>100000</v>
      </c>
      <c r="J2478" s="11">
        <v>0.4</v>
      </c>
      <c r="K2478" s="13">
        <f t="shared" si="80"/>
        <v>250000</v>
      </c>
      <c r="L2478" s="4" t="s">
        <v>1018</v>
      </c>
      <c r="M2478">
        <f>_xlfn.RANK.EQ(I2478,I$6:I4972,1)</f>
        <v>1530</v>
      </c>
      <c r="N2478">
        <f>_xlfn.RANK.EQ(I2478,I$6:I4972,0)</f>
        <v>949</v>
      </c>
    </row>
    <row r="2479" spans="2:14" ht="14.25" customHeight="1">
      <c r="B2479" s="4" t="s">
        <v>535</v>
      </c>
      <c r="C2479" s="4" t="s">
        <v>1031</v>
      </c>
      <c r="D2479" s="4" t="s">
        <v>1032</v>
      </c>
      <c r="E2479" s="13">
        <f t="shared" si="81"/>
        <v>650</v>
      </c>
      <c r="F2479" s="6">
        <v>500</v>
      </c>
      <c r="G2479" s="12" t="s">
        <v>887</v>
      </c>
      <c r="H2479" s="12" t="s">
        <v>1086</v>
      </c>
      <c r="I2479" s="10">
        <v>113750</v>
      </c>
      <c r="J2479" s="11">
        <v>0.35</v>
      </c>
      <c r="K2479" s="13">
        <f t="shared" si="80"/>
        <v>325000</v>
      </c>
      <c r="L2479" s="4" t="s">
        <v>1018</v>
      </c>
      <c r="M2479">
        <f>_xlfn.RANK.EQ(I2479,I$6:I4973,1)</f>
        <v>1697</v>
      </c>
      <c r="N2479">
        <f>_xlfn.RANK.EQ(I2479,I$6:I4973,0)</f>
        <v>790</v>
      </c>
    </row>
    <row r="2480" spans="2:14" ht="14.25" customHeight="1">
      <c r="B2480" s="4" t="s">
        <v>535</v>
      </c>
      <c r="C2480" s="4" t="s">
        <v>1031</v>
      </c>
      <c r="D2480" s="4" t="s">
        <v>1032</v>
      </c>
      <c r="E2480" s="13">
        <f t="shared" si="81"/>
        <v>700</v>
      </c>
      <c r="F2480" s="6">
        <v>675</v>
      </c>
      <c r="G2480" s="12" t="s">
        <v>628</v>
      </c>
      <c r="H2480" s="12" t="s">
        <v>1086</v>
      </c>
      <c r="I2480" s="10">
        <v>236250</v>
      </c>
      <c r="J2480" s="11">
        <v>0.5</v>
      </c>
      <c r="K2480" s="13">
        <f t="shared" si="80"/>
        <v>472500</v>
      </c>
      <c r="L2480" s="4" t="s">
        <v>1018</v>
      </c>
      <c r="M2480">
        <f>_xlfn.RANK.EQ(I2480,I$6:I4974,1)</f>
        <v>2389</v>
      </c>
      <c r="N2480">
        <f>_xlfn.RANK.EQ(I2480,I$6:I4974,0)</f>
        <v>105</v>
      </c>
    </row>
    <row r="2481" spans="2:14" ht="14.25" customHeight="1">
      <c r="B2481" s="4" t="s">
        <v>535</v>
      </c>
      <c r="C2481" s="4" t="s">
        <v>1031</v>
      </c>
      <c r="D2481" s="4" t="s">
        <v>1032</v>
      </c>
      <c r="E2481" s="13">
        <f t="shared" si="81"/>
        <v>650</v>
      </c>
      <c r="F2481" s="6">
        <v>900</v>
      </c>
      <c r="G2481" s="12" t="s">
        <v>828</v>
      </c>
      <c r="H2481" s="12" t="s">
        <v>1087</v>
      </c>
      <c r="I2481" s="10">
        <v>234000</v>
      </c>
      <c r="J2481" s="11">
        <v>0.4</v>
      </c>
      <c r="K2481" s="13">
        <f t="shared" si="80"/>
        <v>585000</v>
      </c>
      <c r="L2481" s="4" t="s">
        <v>1018</v>
      </c>
      <c r="M2481">
        <f>_xlfn.RANK.EQ(I2481,I$6:I4975,1)</f>
        <v>2386</v>
      </c>
      <c r="N2481">
        <f>_xlfn.RANK.EQ(I2481,I$6:I4975,0)</f>
        <v>109</v>
      </c>
    </row>
    <row r="2482" spans="2:14" ht="14.25" customHeight="1">
      <c r="B2482" s="4" t="s">
        <v>535</v>
      </c>
      <c r="C2482" s="4" t="s">
        <v>1031</v>
      </c>
      <c r="D2482" s="4" t="s">
        <v>1032</v>
      </c>
      <c r="E2482" s="13">
        <f t="shared" si="81"/>
        <v>600</v>
      </c>
      <c r="F2482" s="6">
        <v>650</v>
      </c>
      <c r="G2482" s="12" t="s">
        <v>695</v>
      </c>
      <c r="H2482" s="12" t="s">
        <v>1087</v>
      </c>
      <c r="I2482" s="10">
        <v>136500</v>
      </c>
      <c r="J2482" s="11">
        <v>0.35</v>
      </c>
      <c r="K2482" s="13">
        <f t="shared" si="80"/>
        <v>390000</v>
      </c>
      <c r="L2482" s="4" t="s">
        <v>1018</v>
      </c>
      <c r="M2482">
        <f>_xlfn.RANK.EQ(I2482,I$6:I4976,1)</f>
        <v>1942</v>
      </c>
      <c r="N2482">
        <f>_xlfn.RANK.EQ(I2482,I$6:I4976,0)</f>
        <v>549</v>
      </c>
    </row>
    <row r="2483" spans="2:14" ht="14.25" customHeight="1">
      <c r="B2483" s="4" t="s">
        <v>535</v>
      </c>
      <c r="C2483" s="4" t="s">
        <v>1031</v>
      </c>
      <c r="D2483" s="4" t="s">
        <v>1032</v>
      </c>
      <c r="E2483" s="13">
        <f t="shared" si="81"/>
        <v>550</v>
      </c>
      <c r="F2483" s="6">
        <v>575</v>
      </c>
      <c r="G2483" s="12" t="s">
        <v>587</v>
      </c>
      <c r="H2483" s="12" t="s">
        <v>1086</v>
      </c>
      <c r="I2483" s="10">
        <v>126500</v>
      </c>
      <c r="J2483" s="11">
        <v>0.4</v>
      </c>
      <c r="K2483" s="13">
        <f t="shared" si="80"/>
        <v>316250</v>
      </c>
      <c r="L2483" s="4" t="s">
        <v>1018</v>
      </c>
      <c r="M2483">
        <f>_xlfn.RANK.EQ(I2483,I$6:I4977,1)</f>
        <v>1843</v>
      </c>
      <c r="N2483">
        <f>_xlfn.RANK.EQ(I2483,I$6:I4977,0)</f>
        <v>649</v>
      </c>
    </row>
    <row r="2484" spans="2:14" ht="14.25" customHeight="1">
      <c r="B2484" s="4" t="s">
        <v>535</v>
      </c>
      <c r="C2484" s="4" t="s">
        <v>1031</v>
      </c>
      <c r="D2484" s="4" t="s">
        <v>1032</v>
      </c>
      <c r="E2484" s="13">
        <f t="shared" si="81"/>
        <v>550</v>
      </c>
      <c r="F2484" s="6">
        <v>525</v>
      </c>
      <c r="G2484" s="12" t="s">
        <v>890</v>
      </c>
      <c r="H2484" s="12" t="s">
        <v>1087</v>
      </c>
      <c r="I2484" s="10">
        <v>115500</v>
      </c>
      <c r="J2484" s="11">
        <v>0.4</v>
      </c>
      <c r="K2484" s="13">
        <f t="shared" si="80"/>
        <v>288750</v>
      </c>
      <c r="L2484" s="4" t="s">
        <v>1018</v>
      </c>
      <c r="M2484">
        <f>_xlfn.RANK.EQ(I2484,I$6:I4978,1)</f>
        <v>1717</v>
      </c>
      <c r="N2484">
        <f>_xlfn.RANK.EQ(I2484,I$6:I4978,0)</f>
        <v>764</v>
      </c>
    </row>
    <row r="2485" spans="2:14" ht="14.25" customHeight="1">
      <c r="B2485" s="4" t="s">
        <v>535</v>
      </c>
      <c r="C2485" s="4" t="s">
        <v>1031</v>
      </c>
      <c r="D2485" s="4" t="s">
        <v>1032</v>
      </c>
      <c r="E2485" s="13">
        <f t="shared" si="81"/>
        <v>650</v>
      </c>
      <c r="F2485" s="6">
        <v>550</v>
      </c>
      <c r="G2485" s="12" t="s">
        <v>892</v>
      </c>
      <c r="H2485" s="12" t="s">
        <v>1087</v>
      </c>
      <c r="I2485" s="10">
        <v>125125</v>
      </c>
      <c r="J2485" s="11">
        <v>0.35</v>
      </c>
      <c r="K2485" s="13">
        <f t="shared" si="80"/>
        <v>357500</v>
      </c>
      <c r="L2485" s="4" t="s">
        <v>1018</v>
      </c>
      <c r="M2485">
        <f>_xlfn.RANK.EQ(I2485,I$6:I4979,1)</f>
        <v>1822</v>
      </c>
      <c r="N2485">
        <f>_xlfn.RANK.EQ(I2485,I$6:I4979,0)</f>
        <v>671</v>
      </c>
    </row>
    <row r="2486" spans="2:14" ht="14.25" customHeight="1">
      <c r="B2486" s="4" t="s">
        <v>535</v>
      </c>
      <c r="C2486" s="4" t="s">
        <v>1031</v>
      </c>
      <c r="D2486" s="4" t="s">
        <v>1032</v>
      </c>
      <c r="E2486" s="13">
        <f t="shared" si="81"/>
        <v>700</v>
      </c>
      <c r="F2486" s="6">
        <v>725</v>
      </c>
      <c r="G2486" s="12" t="s">
        <v>894</v>
      </c>
      <c r="H2486" s="12" t="s">
        <v>1088</v>
      </c>
      <c r="I2486" s="10">
        <v>253750</v>
      </c>
      <c r="J2486" s="11">
        <v>0.5</v>
      </c>
      <c r="K2486" s="13">
        <f t="shared" si="80"/>
        <v>507500</v>
      </c>
      <c r="L2486" s="4" t="s">
        <v>1018</v>
      </c>
      <c r="M2486">
        <f>_xlfn.RANK.EQ(I2486,I$6:I4980,1)</f>
        <v>2418</v>
      </c>
      <c r="N2486">
        <f>_xlfn.RANK.EQ(I2486,I$6:I4980,0)</f>
        <v>77</v>
      </c>
    </row>
    <row r="2487" spans="2:14" ht="14.25" customHeight="1">
      <c r="B2487" s="4" t="s">
        <v>535</v>
      </c>
      <c r="C2487" s="4" t="s">
        <v>1031</v>
      </c>
      <c r="D2487" s="4" t="s">
        <v>1032</v>
      </c>
      <c r="E2487" s="13">
        <f t="shared" si="81"/>
        <v>650</v>
      </c>
      <c r="F2487" s="6">
        <v>875</v>
      </c>
      <c r="G2487" s="12" t="s">
        <v>480</v>
      </c>
      <c r="H2487" s="12" t="s">
        <v>1087</v>
      </c>
      <c r="I2487" s="10">
        <v>227500</v>
      </c>
      <c r="J2487" s="11">
        <v>0.4</v>
      </c>
      <c r="K2487" s="13">
        <f t="shared" si="80"/>
        <v>568750</v>
      </c>
      <c r="L2487" s="4" t="s">
        <v>1018</v>
      </c>
      <c r="M2487">
        <f>_xlfn.RANK.EQ(I2487,I$6:I4981,1)</f>
        <v>2375</v>
      </c>
      <c r="N2487">
        <f>_xlfn.RANK.EQ(I2487,I$6:I4981,0)</f>
        <v>119</v>
      </c>
    </row>
    <row r="2488" spans="2:14" ht="14.25" customHeight="1">
      <c r="B2488" s="4" t="s">
        <v>535</v>
      </c>
      <c r="C2488" s="4" t="s">
        <v>1031</v>
      </c>
      <c r="D2488" s="4" t="s">
        <v>1032</v>
      </c>
      <c r="E2488" s="13">
        <f t="shared" si="81"/>
        <v>600</v>
      </c>
      <c r="F2488" s="6">
        <v>650</v>
      </c>
      <c r="G2488" s="12" t="s">
        <v>896</v>
      </c>
      <c r="H2488" s="12" t="s">
        <v>1088</v>
      </c>
      <c r="I2488" s="10">
        <v>136500</v>
      </c>
      <c r="J2488" s="11">
        <v>0.35</v>
      </c>
      <c r="K2488" s="13">
        <f t="shared" si="80"/>
        <v>390000</v>
      </c>
      <c r="L2488" s="4" t="s">
        <v>1018</v>
      </c>
      <c r="M2488">
        <f>_xlfn.RANK.EQ(I2488,I$6:I4982,1)</f>
        <v>1942</v>
      </c>
      <c r="N2488">
        <f>_xlfn.RANK.EQ(I2488,I$6:I4982,0)</f>
        <v>549</v>
      </c>
    </row>
    <row r="2489" spans="2:14" ht="14.25" customHeight="1">
      <c r="B2489" s="4" t="s">
        <v>535</v>
      </c>
      <c r="C2489" s="4" t="s">
        <v>1031</v>
      </c>
      <c r="D2489" s="4" t="s">
        <v>1032</v>
      </c>
      <c r="E2489" s="13">
        <f t="shared" si="81"/>
        <v>550</v>
      </c>
      <c r="F2489" s="6">
        <v>575</v>
      </c>
      <c r="G2489" s="12" t="s">
        <v>266</v>
      </c>
      <c r="H2489" s="12" t="s">
        <v>1087</v>
      </c>
      <c r="I2489" s="10">
        <v>126500</v>
      </c>
      <c r="J2489" s="11">
        <v>0.4</v>
      </c>
      <c r="K2489" s="13">
        <f t="shared" si="80"/>
        <v>316250</v>
      </c>
      <c r="L2489" s="4" t="s">
        <v>1018</v>
      </c>
      <c r="M2489">
        <f>_xlfn.RANK.EQ(I2489,I$6:I4983,1)</f>
        <v>1843</v>
      </c>
      <c r="N2489">
        <f>_xlfn.RANK.EQ(I2489,I$6:I4983,0)</f>
        <v>649</v>
      </c>
    </row>
    <row r="2490" spans="2:14" ht="14.25" customHeight="1">
      <c r="B2490" s="4" t="s">
        <v>535</v>
      </c>
      <c r="C2490" s="4" t="s">
        <v>1031</v>
      </c>
      <c r="D2490" s="4" t="s">
        <v>1032</v>
      </c>
      <c r="E2490" s="13">
        <f t="shared" si="81"/>
        <v>450</v>
      </c>
      <c r="F2490" s="6">
        <v>525</v>
      </c>
      <c r="G2490" s="12" t="s">
        <v>826</v>
      </c>
      <c r="H2490" s="12" t="s">
        <v>1087</v>
      </c>
      <c r="I2490" s="10">
        <v>94500</v>
      </c>
      <c r="J2490" s="11">
        <v>0.4</v>
      </c>
      <c r="K2490" s="13">
        <f t="shared" si="80"/>
        <v>236250</v>
      </c>
      <c r="L2490" s="4" t="s">
        <v>1018</v>
      </c>
      <c r="M2490">
        <f>_xlfn.RANK.EQ(I2490,I$6:I4984,1)</f>
        <v>1457</v>
      </c>
      <c r="N2490">
        <f>_xlfn.RANK.EQ(I2490,I$6:I4984,0)</f>
        <v>1019</v>
      </c>
    </row>
    <row r="2491" spans="2:14" ht="14.25" customHeight="1">
      <c r="B2491" s="4" t="s">
        <v>535</v>
      </c>
      <c r="C2491" s="4" t="s">
        <v>1031</v>
      </c>
      <c r="D2491" s="4" t="s">
        <v>1032</v>
      </c>
      <c r="E2491" s="13">
        <f t="shared" si="81"/>
        <v>550</v>
      </c>
      <c r="F2491" s="6">
        <v>500</v>
      </c>
      <c r="G2491" s="12" t="s">
        <v>581</v>
      </c>
      <c r="H2491" s="12" t="s">
        <v>1087</v>
      </c>
      <c r="I2491" s="10">
        <v>96250</v>
      </c>
      <c r="J2491" s="11">
        <v>0.35</v>
      </c>
      <c r="K2491" s="13">
        <f t="shared" si="80"/>
        <v>275000</v>
      </c>
      <c r="L2491" s="4" t="s">
        <v>1018</v>
      </c>
      <c r="M2491">
        <f>_xlfn.RANK.EQ(I2491,I$6:I4985,1)</f>
        <v>1493</v>
      </c>
      <c r="N2491">
        <f>_xlfn.RANK.EQ(I2491,I$6:I4985,0)</f>
        <v>995</v>
      </c>
    </row>
    <row r="2492" spans="2:14" ht="14.25" customHeight="1">
      <c r="B2492" s="4" t="s">
        <v>535</v>
      </c>
      <c r="C2492" s="4" t="s">
        <v>1031</v>
      </c>
      <c r="D2492" s="4" t="s">
        <v>1032</v>
      </c>
      <c r="E2492" s="13">
        <f t="shared" si="81"/>
        <v>600</v>
      </c>
      <c r="F2492" s="6">
        <v>675</v>
      </c>
      <c r="G2492" s="12" t="s">
        <v>330</v>
      </c>
      <c r="H2492" s="12" t="s">
        <v>1087</v>
      </c>
      <c r="I2492" s="10">
        <v>202500</v>
      </c>
      <c r="J2492" s="11">
        <v>0.5</v>
      </c>
      <c r="K2492" s="13">
        <f t="shared" si="80"/>
        <v>405000</v>
      </c>
      <c r="L2492" s="4" t="s">
        <v>1018</v>
      </c>
      <c r="M2492">
        <f>_xlfn.RANK.EQ(I2492,I$6:I4986,1)</f>
        <v>2315</v>
      </c>
      <c r="N2492">
        <f>_xlfn.RANK.EQ(I2492,I$6:I4986,0)</f>
        <v>180</v>
      </c>
    </row>
    <row r="2493" spans="2:14" ht="14.25" customHeight="1">
      <c r="B2493" s="4" t="s">
        <v>535</v>
      </c>
      <c r="C2493" s="4" t="s">
        <v>1031</v>
      </c>
      <c r="D2493" s="4" t="s">
        <v>1032</v>
      </c>
      <c r="E2493" s="13">
        <f t="shared" si="81"/>
        <v>550</v>
      </c>
      <c r="F2493" s="6">
        <v>775</v>
      </c>
      <c r="G2493" s="12" t="s">
        <v>545</v>
      </c>
      <c r="H2493" s="12" t="s">
        <v>1087</v>
      </c>
      <c r="I2493" s="10">
        <v>170500</v>
      </c>
      <c r="J2493" s="11">
        <v>0.4</v>
      </c>
      <c r="K2493" s="13">
        <f t="shared" si="80"/>
        <v>426250</v>
      </c>
      <c r="L2493" s="4" t="s">
        <v>1018</v>
      </c>
      <c r="M2493">
        <f>_xlfn.RANK.EQ(I2493,I$6:I4987,1)</f>
        <v>2185</v>
      </c>
      <c r="N2493">
        <f>_xlfn.RANK.EQ(I2493,I$6:I4987,0)</f>
        <v>307</v>
      </c>
    </row>
    <row r="2494" spans="2:14" ht="14.25" customHeight="1">
      <c r="B2494" s="4" t="s">
        <v>535</v>
      </c>
      <c r="C2494" s="4" t="s">
        <v>1031</v>
      </c>
      <c r="D2494" s="4" t="s">
        <v>1032</v>
      </c>
      <c r="E2494" s="13">
        <f t="shared" si="81"/>
        <v>500</v>
      </c>
      <c r="F2494" s="6">
        <v>575</v>
      </c>
      <c r="G2494" s="12" t="s">
        <v>444</v>
      </c>
      <c r="H2494" s="12" t="s">
        <v>1087</v>
      </c>
      <c r="I2494" s="10">
        <v>100625</v>
      </c>
      <c r="J2494" s="11">
        <v>0.35</v>
      </c>
      <c r="K2494" s="13">
        <f t="shared" si="80"/>
        <v>287500</v>
      </c>
      <c r="L2494" s="4" t="s">
        <v>1018</v>
      </c>
      <c r="M2494">
        <f>_xlfn.RANK.EQ(I2494,I$6:I4988,1)</f>
        <v>1548</v>
      </c>
      <c r="N2494">
        <f>_xlfn.RANK.EQ(I2494,I$6:I4988,0)</f>
        <v>945</v>
      </c>
    </row>
    <row r="2495" spans="2:14" ht="14.25" customHeight="1">
      <c r="B2495" s="4" t="s">
        <v>535</v>
      </c>
      <c r="C2495" s="4" t="s">
        <v>1031</v>
      </c>
      <c r="D2495" s="4" t="s">
        <v>1032</v>
      </c>
      <c r="E2495" s="13">
        <f t="shared" si="81"/>
        <v>250</v>
      </c>
      <c r="F2495" s="6">
        <v>475</v>
      </c>
      <c r="G2495" s="12" t="s">
        <v>497</v>
      </c>
      <c r="H2495" s="12" t="s">
        <v>1087</v>
      </c>
      <c r="I2495" s="10">
        <v>47500</v>
      </c>
      <c r="J2495" s="11">
        <v>0.4</v>
      </c>
      <c r="K2495" s="13">
        <f t="shared" si="80"/>
        <v>118750</v>
      </c>
      <c r="L2495" s="4" t="s">
        <v>1018</v>
      </c>
      <c r="M2495">
        <f>_xlfn.RANK.EQ(I2495,I$6:I4989,1)</f>
        <v>550</v>
      </c>
      <c r="N2495">
        <f>_xlfn.RANK.EQ(I2495,I$6:I4989,0)</f>
        <v>1945</v>
      </c>
    </row>
    <row r="2496" spans="2:14" ht="14.25" customHeight="1">
      <c r="B2496" s="4" t="s">
        <v>535</v>
      </c>
      <c r="C2496" s="4" t="s">
        <v>1031</v>
      </c>
      <c r="D2496" s="4" t="s">
        <v>1032</v>
      </c>
      <c r="E2496" s="13">
        <f t="shared" si="81"/>
        <v>250</v>
      </c>
      <c r="F2496" s="6">
        <v>450</v>
      </c>
      <c r="G2496" s="12" t="s">
        <v>597</v>
      </c>
      <c r="H2496" s="12" t="s">
        <v>1086</v>
      </c>
      <c r="I2496" s="10">
        <v>45000</v>
      </c>
      <c r="J2496" s="11">
        <v>0.4</v>
      </c>
      <c r="K2496" s="13">
        <f t="shared" si="80"/>
        <v>112500</v>
      </c>
      <c r="L2496" s="4" t="s">
        <v>1018</v>
      </c>
      <c r="M2496">
        <f>_xlfn.RANK.EQ(I2496,I$6:I4990,1)</f>
        <v>499</v>
      </c>
      <c r="N2496">
        <f>_xlfn.RANK.EQ(I2496,I$6:I4990,0)</f>
        <v>1976</v>
      </c>
    </row>
    <row r="2497" spans="2:14" ht="14.25" customHeight="1">
      <c r="B2497" s="4" t="s">
        <v>535</v>
      </c>
      <c r="C2497" s="4" t="s">
        <v>1031</v>
      </c>
      <c r="D2497" s="4" t="s">
        <v>1032</v>
      </c>
      <c r="E2497" s="13">
        <f t="shared" si="81"/>
        <v>350</v>
      </c>
      <c r="F2497" s="6">
        <v>450</v>
      </c>
      <c r="G2497" s="12" t="s">
        <v>644</v>
      </c>
      <c r="H2497" s="12" t="s">
        <v>1086</v>
      </c>
      <c r="I2497" s="10">
        <v>55125</v>
      </c>
      <c r="J2497" s="11">
        <v>0.35</v>
      </c>
      <c r="K2497" s="13">
        <f t="shared" si="80"/>
        <v>157500</v>
      </c>
      <c r="L2497" s="4" t="s">
        <v>1018</v>
      </c>
      <c r="M2497">
        <f>_xlfn.RANK.EQ(I2497,I$6:I4991,1)</f>
        <v>696</v>
      </c>
      <c r="N2497">
        <f>_xlfn.RANK.EQ(I2497,I$6:I4991,0)</f>
        <v>1789</v>
      </c>
    </row>
    <row r="2498" spans="2:14" ht="14.25" customHeight="1">
      <c r="B2498" s="4" t="s">
        <v>535</v>
      </c>
      <c r="C2498" s="4" t="s">
        <v>1031</v>
      </c>
      <c r="D2498" s="4" t="s">
        <v>1032</v>
      </c>
      <c r="E2498" s="13">
        <f t="shared" si="81"/>
        <v>400</v>
      </c>
      <c r="F2498" s="6">
        <v>550</v>
      </c>
      <c r="G2498" s="12" t="s">
        <v>33</v>
      </c>
      <c r="H2498" s="12" t="s">
        <v>1087</v>
      </c>
      <c r="I2498" s="10">
        <v>110000</v>
      </c>
      <c r="J2498" s="11">
        <v>0.5</v>
      </c>
      <c r="K2498" s="13">
        <f t="shared" si="80"/>
        <v>220000</v>
      </c>
      <c r="L2498" s="4" t="s">
        <v>1018</v>
      </c>
      <c r="M2498">
        <f>_xlfn.RANK.EQ(I2498,I$6:I4992,1)</f>
        <v>1650</v>
      </c>
      <c r="N2498">
        <f>_xlfn.RANK.EQ(I2498,I$6:I4992,0)</f>
        <v>840</v>
      </c>
    </row>
    <row r="2499" spans="2:14" ht="14.25" customHeight="1">
      <c r="B2499" s="4" t="s">
        <v>535</v>
      </c>
      <c r="C2499" s="4" t="s">
        <v>1031</v>
      </c>
      <c r="D2499" s="4" t="s">
        <v>1032</v>
      </c>
      <c r="E2499" s="13">
        <f t="shared" si="81"/>
        <v>400</v>
      </c>
      <c r="F2499" s="6">
        <v>725</v>
      </c>
      <c r="G2499" s="12" t="s">
        <v>49</v>
      </c>
      <c r="H2499" s="12" t="s">
        <v>1086</v>
      </c>
      <c r="I2499" s="10">
        <v>116000</v>
      </c>
      <c r="J2499" s="11">
        <v>0.4</v>
      </c>
      <c r="K2499" s="13">
        <f t="shared" si="80"/>
        <v>290000</v>
      </c>
      <c r="L2499" s="4" t="s">
        <v>1018</v>
      </c>
      <c r="M2499">
        <f>_xlfn.RANK.EQ(I2499,I$6:I4993,1)</f>
        <v>1733</v>
      </c>
      <c r="N2499">
        <f>_xlfn.RANK.EQ(I2499,I$6:I4993,0)</f>
        <v>760</v>
      </c>
    </row>
    <row r="2500" spans="2:14" ht="14.25" customHeight="1">
      <c r="B2500" s="4" t="s">
        <v>535</v>
      </c>
      <c r="C2500" s="4" t="s">
        <v>1031</v>
      </c>
      <c r="D2500" s="4" t="s">
        <v>1032</v>
      </c>
      <c r="E2500" s="13">
        <f t="shared" si="81"/>
        <v>300</v>
      </c>
      <c r="F2500" s="6">
        <v>550</v>
      </c>
      <c r="G2500" s="12" t="s">
        <v>180</v>
      </c>
      <c r="H2500" s="12" t="s">
        <v>1087</v>
      </c>
      <c r="I2500" s="10">
        <v>57750</v>
      </c>
      <c r="J2500" s="11">
        <v>0.35</v>
      </c>
      <c r="K2500" s="13">
        <f t="shared" si="80"/>
        <v>165000</v>
      </c>
      <c r="L2500" s="4" t="s">
        <v>1018</v>
      </c>
      <c r="M2500">
        <f>_xlfn.RANK.EQ(I2500,I$6:I4994,1)</f>
        <v>754</v>
      </c>
      <c r="N2500">
        <f>_xlfn.RANK.EQ(I2500,I$6:I4994,0)</f>
        <v>1729</v>
      </c>
    </row>
    <row r="2501" spans="2:14" ht="14.25" customHeight="1">
      <c r="B2501" s="4"/>
      <c r="C2501" s="4"/>
      <c r="D2501" s="4"/>
      <c r="E2501" s="4"/>
      <c r="F2501" s="6"/>
      <c r="G2501" s="6"/>
      <c r="H2501" s="6"/>
      <c r="I2501" s="10"/>
      <c r="J2501" s="11"/>
      <c r="K2501" s="13"/>
      <c r="L2501" s="4"/>
    </row>
    <row r="2502" spans="2:14" ht="14.25" customHeight="1">
      <c r="B2502" s="4"/>
      <c r="C2502" s="4"/>
      <c r="D2502" s="4"/>
      <c r="E2502" s="4"/>
      <c r="F2502" s="6"/>
      <c r="G2502" s="6"/>
      <c r="H2502" s="6"/>
      <c r="I2502" s="10"/>
      <c r="J2502" s="11"/>
      <c r="K2502" s="13"/>
      <c r="L2502" s="4"/>
    </row>
    <row r="2503" spans="2:14" ht="14.25" customHeight="1">
      <c r="B2503" s="4"/>
      <c r="C2503" s="4"/>
      <c r="D2503" s="4"/>
      <c r="E2503" s="4"/>
      <c r="F2503" s="6"/>
      <c r="G2503" s="6"/>
      <c r="H2503" s="6"/>
      <c r="I2503" s="10"/>
      <c r="J2503" s="11"/>
      <c r="K2503" s="13"/>
      <c r="L2503" s="4"/>
    </row>
    <row r="2504" spans="2:14" ht="14.25" customHeight="1">
      <c r="B2504" s="4"/>
      <c r="C2504" s="4"/>
      <c r="D2504" s="4"/>
      <c r="E2504" s="4"/>
      <c r="F2504" s="6"/>
      <c r="G2504" s="6"/>
      <c r="H2504" s="6"/>
      <c r="I2504" s="10"/>
      <c r="J2504" s="11"/>
      <c r="K2504" s="13"/>
      <c r="L2504" s="4"/>
    </row>
    <row r="2505" spans="2:14" ht="14.25" customHeight="1">
      <c r="B2505" s="4"/>
      <c r="C2505" s="4"/>
      <c r="D2505" s="4"/>
      <c r="E2505" s="4"/>
      <c r="F2505" s="6"/>
      <c r="G2505" s="6"/>
      <c r="H2505" s="6"/>
      <c r="I2505" s="10"/>
      <c r="J2505" s="11"/>
      <c r="K2505" s="13"/>
      <c r="L2505" s="4"/>
    </row>
    <row r="2506" spans="2:14" ht="14.25" customHeight="1">
      <c r="B2506" s="4"/>
      <c r="C2506" s="4"/>
      <c r="D2506" s="4"/>
      <c r="E2506" s="4"/>
      <c r="F2506" s="6"/>
      <c r="G2506" s="6"/>
      <c r="H2506" s="6"/>
      <c r="I2506" s="10"/>
      <c r="J2506" s="11"/>
      <c r="K2506" s="13"/>
      <c r="L2506" s="4"/>
    </row>
    <row r="2507" spans="2:14" ht="14.25" customHeight="1">
      <c r="B2507" s="4"/>
      <c r="C2507" s="4"/>
      <c r="D2507" s="4"/>
      <c r="E2507" s="4"/>
      <c r="F2507" s="6"/>
      <c r="G2507" s="6"/>
      <c r="H2507" s="6"/>
      <c r="I2507" s="10"/>
      <c r="J2507" s="11"/>
      <c r="K2507" s="13"/>
      <c r="L2507" s="4"/>
    </row>
    <row r="2508" spans="2:14" ht="14.25" customHeight="1">
      <c r="B2508" s="4"/>
      <c r="C2508" s="4"/>
      <c r="D2508" s="4"/>
      <c r="E2508" s="4"/>
      <c r="F2508" s="6"/>
      <c r="G2508" s="6"/>
      <c r="H2508" s="6"/>
      <c r="I2508" s="10"/>
      <c r="J2508" s="11"/>
      <c r="K2508" s="13"/>
      <c r="L2508" s="4"/>
    </row>
    <row r="2509" spans="2:14" ht="14.25" customHeight="1">
      <c r="B2509" s="4"/>
      <c r="C2509" s="4"/>
      <c r="D2509" s="4"/>
      <c r="E2509" s="4"/>
      <c r="F2509" s="6"/>
      <c r="G2509" s="6"/>
      <c r="H2509" s="6"/>
      <c r="I2509" s="10"/>
      <c r="J2509" s="11"/>
      <c r="K2509" s="13"/>
      <c r="L2509" s="4"/>
    </row>
    <row r="2510" spans="2:14" ht="14.25" customHeight="1">
      <c r="B2510" s="4"/>
      <c r="C2510" s="4"/>
      <c r="D2510" s="4"/>
      <c r="E2510" s="4"/>
      <c r="F2510" s="6"/>
      <c r="G2510" s="6"/>
      <c r="H2510" s="6"/>
      <c r="I2510" s="10"/>
      <c r="J2510" s="11"/>
      <c r="K2510" s="13"/>
      <c r="L2510" s="4"/>
    </row>
    <row r="2511" spans="2:14" ht="14.25" customHeight="1">
      <c r="B2511" s="4"/>
      <c r="C2511" s="4"/>
      <c r="D2511" s="4"/>
      <c r="E2511" s="4"/>
      <c r="F2511" s="6"/>
      <c r="G2511" s="6"/>
      <c r="H2511" s="6"/>
      <c r="I2511" s="10"/>
      <c r="J2511" s="11"/>
      <c r="K2511" s="13"/>
      <c r="L2511" s="4"/>
    </row>
    <row r="2512" spans="2:14" ht="14.25" customHeight="1">
      <c r="B2512" s="4"/>
      <c r="C2512" s="4"/>
      <c r="D2512" s="4"/>
      <c r="E2512" s="4"/>
      <c r="F2512" s="6"/>
      <c r="G2512" s="6"/>
      <c r="H2512" s="6"/>
      <c r="I2512" s="10"/>
      <c r="J2512" s="11"/>
      <c r="K2512" s="13"/>
      <c r="L2512" s="4"/>
    </row>
    <row r="2513" spans="2:12" ht="14.25" customHeight="1">
      <c r="B2513" s="4"/>
      <c r="C2513" s="4"/>
      <c r="D2513" s="4"/>
      <c r="E2513" s="4"/>
      <c r="F2513" s="6"/>
      <c r="G2513" s="6"/>
      <c r="H2513" s="6"/>
      <c r="I2513" s="10"/>
      <c r="J2513" s="11"/>
      <c r="K2513" s="13"/>
      <c r="L2513" s="4"/>
    </row>
    <row r="2514" spans="2:12" ht="14.25" customHeight="1">
      <c r="B2514" s="4"/>
      <c r="C2514" s="4"/>
      <c r="D2514" s="4"/>
      <c r="E2514" s="4"/>
      <c r="F2514" s="6"/>
      <c r="G2514" s="6"/>
      <c r="H2514" s="6"/>
      <c r="I2514" s="10"/>
      <c r="J2514" s="11"/>
      <c r="K2514" s="13"/>
      <c r="L2514" s="4"/>
    </row>
    <row r="2515" spans="2:12" ht="14.25" customHeight="1">
      <c r="B2515" s="4"/>
      <c r="C2515" s="4"/>
      <c r="D2515" s="4"/>
      <c r="E2515" s="4"/>
      <c r="F2515" s="6"/>
      <c r="G2515" s="6"/>
      <c r="H2515" s="6"/>
      <c r="I2515" s="10"/>
      <c r="J2515" s="11"/>
      <c r="K2515" s="13"/>
      <c r="L2515" s="4"/>
    </row>
    <row r="2516" spans="2:12" ht="14.25" customHeight="1">
      <c r="B2516" s="4"/>
      <c r="C2516" s="4"/>
      <c r="D2516" s="4"/>
      <c r="E2516" s="4"/>
      <c r="F2516" s="6"/>
      <c r="G2516" s="6"/>
      <c r="H2516" s="6"/>
      <c r="I2516" s="10"/>
      <c r="J2516" s="11"/>
      <c r="K2516" s="13"/>
      <c r="L2516" s="4"/>
    </row>
    <row r="2517" spans="2:12" ht="14.25" customHeight="1">
      <c r="B2517" s="4"/>
      <c r="C2517" s="4"/>
      <c r="D2517" s="4"/>
      <c r="E2517" s="4"/>
      <c r="F2517" s="6"/>
      <c r="G2517" s="6"/>
      <c r="H2517" s="6"/>
      <c r="I2517" s="10"/>
      <c r="J2517" s="11"/>
      <c r="K2517" s="13"/>
      <c r="L2517" s="4"/>
    </row>
    <row r="2518" spans="2:12" ht="14.25" customHeight="1">
      <c r="B2518" s="4"/>
      <c r="C2518" s="4"/>
      <c r="D2518" s="4"/>
      <c r="E2518" s="4"/>
      <c r="F2518" s="6"/>
      <c r="G2518" s="6"/>
      <c r="H2518" s="6"/>
      <c r="I2518" s="10"/>
      <c r="J2518" s="11"/>
      <c r="K2518" s="13"/>
      <c r="L2518" s="4"/>
    </row>
    <row r="2519" spans="2:12" ht="14.25" customHeight="1">
      <c r="B2519" s="4"/>
      <c r="C2519" s="4"/>
      <c r="D2519" s="4"/>
      <c r="E2519" s="4"/>
      <c r="F2519" s="6"/>
      <c r="G2519" s="6"/>
      <c r="H2519" s="6"/>
      <c r="I2519" s="10"/>
      <c r="J2519" s="11"/>
      <c r="K2519" s="13"/>
      <c r="L2519" s="4"/>
    </row>
    <row r="2520" spans="2:12" ht="14.25" customHeight="1">
      <c r="B2520" s="4"/>
      <c r="C2520" s="4"/>
      <c r="D2520" s="4"/>
      <c r="E2520" s="4"/>
      <c r="F2520" s="6"/>
      <c r="G2520" s="6"/>
      <c r="H2520" s="6"/>
      <c r="I2520" s="10"/>
      <c r="J2520" s="11"/>
      <c r="K2520" s="13"/>
      <c r="L2520" s="4"/>
    </row>
    <row r="2521" spans="2:12" ht="14.25" customHeight="1">
      <c r="B2521" s="4"/>
      <c r="C2521" s="4"/>
      <c r="D2521" s="4"/>
      <c r="E2521" s="4"/>
      <c r="F2521" s="6"/>
      <c r="G2521" s="6"/>
      <c r="H2521" s="6"/>
      <c r="I2521" s="10"/>
      <c r="J2521" s="11"/>
      <c r="K2521" s="13"/>
      <c r="L2521" s="4"/>
    </row>
    <row r="2522" spans="2:12" ht="14.25" customHeight="1">
      <c r="B2522" s="4"/>
      <c r="C2522" s="4"/>
      <c r="D2522" s="4"/>
      <c r="E2522" s="4"/>
      <c r="F2522" s="6"/>
      <c r="G2522" s="6"/>
      <c r="H2522" s="6"/>
      <c r="I2522" s="10"/>
      <c r="J2522" s="11"/>
      <c r="K2522" s="13"/>
      <c r="L2522" s="4"/>
    </row>
    <row r="2523" spans="2:12" ht="14.25" customHeight="1">
      <c r="B2523" s="4"/>
      <c r="C2523" s="4"/>
      <c r="D2523" s="4"/>
      <c r="E2523" s="4"/>
      <c r="F2523" s="6"/>
      <c r="G2523" s="6"/>
      <c r="H2523" s="6"/>
      <c r="I2523" s="10"/>
      <c r="J2523" s="11"/>
      <c r="K2523" s="13"/>
      <c r="L2523" s="4"/>
    </row>
    <row r="2524" spans="2:12" ht="14.25" customHeight="1">
      <c r="B2524" s="4"/>
      <c r="C2524" s="4"/>
      <c r="D2524" s="4"/>
      <c r="E2524" s="4"/>
      <c r="F2524" s="6"/>
      <c r="G2524" s="6"/>
      <c r="H2524" s="6"/>
      <c r="I2524" s="10"/>
      <c r="J2524" s="11"/>
      <c r="K2524" s="13"/>
      <c r="L2524" s="4"/>
    </row>
    <row r="2525" spans="2:12" ht="14.25" customHeight="1">
      <c r="B2525" s="4"/>
      <c r="C2525" s="4"/>
      <c r="D2525" s="4"/>
      <c r="E2525" s="4"/>
      <c r="F2525" s="6"/>
      <c r="G2525" s="6"/>
      <c r="H2525" s="6"/>
      <c r="I2525" s="10"/>
      <c r="J2525" s="11"/>
      <c r="K2525" s="13"/>
      <c r="L2525" s="4"/>
    </row>
    <row r="2526" spans="2:12" ht="14.25" customHeight="1">
      <c r="B2526" s="4"/>
      <c r="C2526" s="4"/>
      <c r="D2526" s="4"/>
      <c r="E2526" s="4"/>
      <c r="F2526" s="6"/>
      <c r="G2526" s="6"/>
      <c r="H2526" s="6"/>
      <c r="I2526" s="10"/>
      <c r="J2526" s="11"/>
      <c r="K2526" s="13"/>
      <c r="L2526" s="4"/>
    </row>
    <row r="2527" spans="2:12" ht="14.25" customHeight="1">
      <c r="B2527" s="4"/>
      <c r="C2527" s="4"/>
      <c r="D2527" s="4"/>
      <c r="E2527" s="4"/>
      <c r="F2527" s="6"/>
      <c r="G2527" s="6"/>
      <c r="H2527" s="6"/>
      <c r="I2527" s="10"/>
      <c r="J2527" s="11"/>
      <c r="K2527" s="13"/>
      <c r="L2527" s="4"/>
    </row>
    <row r="2528" spans="2:12" ht="14.25" customHeight="1">
      <c r="B2528" s="4"/>
      <c r="C2528" s="4"/>
      <c r="D2528" s="4"/>
      <c r="E2528" s="4"/>
      <c r="F2528" s="6"/>
      <c r="G2528" s="6"/>
      <c r="H2528" s="6"/>
      <c r="I2528" s="10"/>
      <c r="J2528" s="11"/>
      <c r="K2528" s="13"/>
      <c r="L2528" s="4"/>
    </row>
    <row r="2529" spans="2:12" ht="14.25" customHeight="1">
      <c r="B2529" s="4"/>
      <c r="C2529" s="4"/>
      <c r="D2529" s="4"/>
      <c r="E2529" s="4"/>
      <c r="F2529" s="6"/>
      <c r="G2529" s="6"/>
      <c r="H2529" s="6"/>
      <c r="I2529" s="10"/>
      <c r="J2529" s="11"/>
      <c r="K2529" s="13"/>
      <c r="L2529" s="4"/>
    </row>
    <row r="2530" spans="2:12" ht="14.25" customHeight="1">
      <c r="B2530" s="4"/>
      <c r="C2530" s="4"/>
      <c r="D2530" s="4"/>
      <c r="E2530" s="4"/>
      <c r="F2530" s="6"/>
      <c r="G2530" s="6"/>
      <c r="H2530" s="6"/>
      <c r="I2530" s="10"/>
      <c r="J2530" s="11"/>
      <c r="K2530" s="13"/>
      <c r="L2530" s="4"/>
    </row>
    <row r="2531" spans="2:12" ht="14.25" customHeight="1">
      <c r="B2531" s="4"/>
      <c r="C2531" s="4"/>
      <c r="D2531" s="4"/>
      <c r="E2531" s="4"/>
      <c r="F2531" s="6"/>
      <c r="G2531" s="6"/>
      <c r="H2531" s="6"/>
      <c r="I2531" s="10"/>
      <c r="J2531" s="11"/>
      <c r="K2531" s="13"/>
      <c r="L2531" s="4"/>
    </row>
    <row r="2532" spans="2:12" ht="14.25" customHeight="1">
      <c r="B2532" s="4"/>
      <c r="C2532" s="4"/>
      <c r="D2532" s="4"/>
      <c r="E2532" s="4"/>
      <c r="F2532" s="6"/>
      <c r="G2532" s="6"/>
      <c r="H2532" s="6"/>
      <c r="I2532" s="10"/>
      <c r="J2532" s="11"/>
      <c r="K2532" s="13"/>
      <c r="L2532" s="4"/>
    </row>
    <row r="2533" spans="2:12" ht="14.25" customHeight="1">
      <c r="B2533" s="4"/>
      <c r="C2533" s="4"/>
      <c r="D2533" s="4"/>
      <c r="E2533" s="4"/>
      <c r="F2533" s="6"/>
      <c r="G2533" s="6"/>
      <c r="H2533" s="6"/>
      <c r="I2533" s="10"/>
      <c r="J2533" s="11"/>
      <c r="K2533" s="13"/>
      <c r="L2533" s="4"/>
    </row>
    <row r="2534" spans="2:12" ht="14.25" customHeight="1">
      <c r="B2534" s="4"/>
      <c r="C2534" s="4"/>
      <c r="D2534" s="4"/>
      <c r="E2534" s="4"/>
      <c r="F2534" s="6"/>
      <c r="G2534" s="6"/>
      <c r="H2534" s="6"/>
      <c r="I2534" s="10"/>
      <c r="J2534" s="11"/>
      <c r="K2534" s="13"/>
      <c r="L2534" s="4"/>
    </row>
    <row r="2535" spans="2:12" ht="14.25" customHeight="1">
      <c r="B2535" s="4"/>
      <c r="C2535" s="4"/>
      <c r="D2535" s="4"/>
      <c r="E2535" s="4"/>
      <c r="F2535" s="6"/>
      <c r="G2535" s="6"/>
      <c r="H2535" s="6"/>
      <c r="I2535" s="10"/>
      <c r="J2535" s="11"/>
      <c r="K2535" s="13"/>
      <c r="L2535" s="4"/>
    </row>
    <row r="2536" spans="2:12" ht="14.25" customHeight="1">
      <c r="B2536" s="4"/>
      <c r="C2536" s="4"/>
      <c r="D2536" s="4"/>
      <c r="E2536" s="4"/>
      <c r="F2536" s="6"/>
      <c r="G2536" s="6"/>
      <c r="H2536" s="6"/>
      <c r="I2536" s="10"/>
      <c r="J2536" s="11"/>
      <c r="K2536" s="13"/>
      <c r="L2536" s="4"/>
    </row>
    <row r="2537" spans="2:12" ht="14.25" customHeight="1">
      <c r="B2537" s="4"/>
      <c r="C2537" s="4"/>
      <c r="D2537" s="4"/>
      <c r="E2537" s="4"/>
      <c r="F2537" s="6"/>
      <c r="G2537" s="6"/>
      <c r="H2537" s="6"/>
      <c r="I2537" s="10"/>
      <c r="J2537" s="11"/>
      <c r="K2537" s="13"/>
      <c r="L2537" s="4"/>
    </row>
    <row r="2538" spans="2:12" ht="14.25" customHeight="1">
      <c r="B2538" s="4"/>
      <c r="C2538" s="4"/>
      <c r="D2538" s="4"/>
      <c r="E2538" s="4"/>
      <c r="F2538" s="6"/>
      <c r="G2538" s="6"/>
      <c r="H2538" s="6"/>
      <c r="I2538" s="10"/>
      <c r="J2538" s="11"/>
      <c r="K2538" s="13"/>
      <c r="L2538" s="4"/>
    </row>
    <row r="2539" spans="2:12" ht="14.25" customHeight="1">
      <c r="B2539" s="4"/>
      <c r="C2539" s="4"/>
      <c r="D2539" s="4"/>
      <c r="E2539" s="4"/>
      <c r="F2539" s="6"/>
      <c r="G2539" s="6"/>
      <c r="H2539" s="6"/>
      <c r="I2539" s="10"/>
      <c r="J2539" s="11"/>
      <c r="K2539" s="13"/>
      <c r="L2539" s="4"/>
    </row>
    <row r="2540" spans="2:12" ht="14.25" customHeight="1">
      <c r="B2540" s="4"/>
      <c r="C2540" s="4"/>
      <c r="D2540" s="4"/>
      <c r="E2540" s="4"/>
      <c r="F2540" s="6"/>
      <c r="G2540" s="6"/>
      <c r="H2540" s="6"/>
      <c r="I2540" s="10"/>
      <c r="J2540" s="11"/>
      <c r="K2540" s="13"/>
      <c r="L2540" s="4"/>
    </row>
    <row r="2541" spans="2:12" ht="14.25" customHeight="1">
      <c r="B2541" s="4"/>
      <c r="C2541" s="4"/>
      <c r="D2541" s="4"/>
      <c r="E2541" s="4"/>
      <c r="F2541" s="6"/>
      <c r="G2541" s="6"/>
      <c r="H2541" s="6"/>
      <c r="I2541" s="10"/>
      <c r="J2541" s="11"/>
      <c r="K2541" s="13"/>
      <c r="L2541" s="4"/>
    </row>
    <row r="2542" spans="2:12" ht="14.25" customHeight="1">
      <c r="B2542" s="4"/>
      <c r="C2542" s="4"/>
      <c r="D2542" s="4"/>
      <c r="E2542" s="4"/>
      <c r="F2542" s="6"/>
      <c r="G2542" s="6"/>
      <c r="H2542" s="6"/>
      <c r="I2542" s="10"/>
      <c r="J2542" s="11"/>
      <c r="K2542" s="13"/>
      <c r="L2542" s="4"/>
    </row>
    <row r="2543" spans="2:12" ht="14.25" customHeight="1">
      <c r="B2543" s="4"/>
      <c r="C2543" s="4"/>
      <c r="D2543" s="4"/>
      <c r="E2543" s="4"/>
      <c r="F2543" s="6"/>
      <c r="G2543" s="6"/>
      <c r="H2543" s="6"/>
      <c r="I2543" s="10"/>
      <c r="J2543" s="11"/>
      <c r="K2543" s="13"/>
      <c r="L2543" s="4"/>
    </row>
    <row r="2544" spans="2:12" ht="14.25" customHeight="1">
      <c r="B2544" s="4"/>
      <c r="C2544" s="4"/>
      <c r="D2544" s="4"/>
      <c r="E2544" s="4"/>
      <c r="F2544" s="6"/>
      <c r="G2544" s="6"/>
      <c r="H2544" s="6"/>
      <c r="I2544" s="10"/>
      <c r="J2544" s="11"/>
      <c r="K2544" s="13"/>
      <c r="L2544" s="4"/>
    </row>
    <row r="2545" spans="2:12" ht="14.25" customHeight="1">
      <c r="B2545" s="4"/>
      <c r="C2545" s="4"/>
      <c r="D2545" s="4"/>
      <c r="E2545" s="4"/>
      <c r="F2545" s="6"/>
      <c r="G2545" s="6"/>
      <c r="H2545" s="6"/>
      <c r="I2545" s="10"/>
      <c r="J2545" s="11"/>
      <c r="K2545" s="13"/>
      <c r="L2545" s="4"/>
    </row>
    <row r="2546" spans="2:12" ht="14.25" customHeight="1">
      <c r="B2546" s="4"/>
      <c r="C2546" s="4"/>
      <c r="D2546" s="4"/>
      <c r="E2546" s="4"/>
      <c r="F2546" s="6"/>
      <c r="G2546" s="6"/>
      <c r="H2546" s="6"/>
      <c r="I2546" s="10"/>
      <c r="J2546" s="11"/>
      <c r="K2546" s="13"/>
      <c r="L2546" s="4"/>
    </row>
    <row r="2547" spans="2:12" ht="14.25" customHeight="1">
      <c r="B2547" s="4"/>
      <c r="C2547" s="4"/>
      <c r="D2547" s="4"/>
      <c r="E2547" s="4"/>
      <c r="F2547" s="6"/>
      <c r="G2547" s="6"/>
      <c r="H2547" s="6"/>
      <c r="I2547" s="10"/>
      <c r="J2547" s="11"/>
      <c r="K2547" s="13"/>
      <c r="L2547" s="4"/>
    </row>
    <row r="2548" spans="2:12" ht="14.25" customHeight="1">
      <c r="B2548" s="4"/>
      <c r="C2548" s="4"/>
      <c r="D2548" s="4"/>
      <c r="E2548" s="4"/>
      <c r="F2548" s="6"/>
      <c r="G2548" s="6"/>
      <c r="H2548" s="6"/>
      <c r="I2548" s="10"/>
      <c r="J2548" s="11"/>
      <c r="K2548" s="13"/>
      <c r="L2548" s="4"/>
    </row>
    <row r="2549" spans="2:12" ht="14.25" customHeight="1">
      <c r="B2549" s="4"/>
      <c r="C2549" s="4"/>
      <c r="D2549" s="4"/>
      <c r="E2549" s="4"/>
      <c r="F2549" s="6"/>
      <c r="G2549" s="6"/>
      <c r="H2549" s="6"/>
      <c r="I2549" s="10"/>
      <c r="J2549" s="11"/>
      <c r="K2549" s="13"/>
      <c r="L2549" s="4"/>
    </row>
    <row r="2550" spans="2:12" ht="14.25" customHeight="1">
      <c r="B2550" s="4"/>
      <c r="C2550" s="4"/>
      <c r="D2550" s="4"/>
      <c r="E2550" s="4"/>
      <c r="F2550" s="6"/>
      <c r="G2550" s="6"/>
      <c r="H2550" s="6"/>
      <c r="I2550" s="10"/>
      <c r="J2550" s="11"/>
      <c r="K2550" s="13"/>
      <c r="L2550" s="4"/>
    </row>
    <row r="2551" spans="2:12" ht="14.25" customHeight="1">
      <c r="B2551" s="4"/>
      <c r="C2551" s="4"/>
      <c r="D2551" s="4"/>
      <c r="E2551" s="4"/>
      <c r="F2551" s="6"/>
      <c r="G2551" s="6"/>
      <c r="H2551" s="6"/>
      <c r="I2551" s="10"/>
      <c r="J2551" s="11"/>
      <c r="K2551" s="13"/>
      <c r="L2551" s="4"/>
    </row>
    <row r="2552" spans="2:12" ht="14.25" customHeight="1">
      <c r="B2552" s="4"/>
      <c r="C2552" s="4"/>
      <c r="D2552" s="4"/>
      <c r="E2552" s="4"/>
      <c r="F2552" s="6"/>
      <c r="G2552" s="6"/>
      <c r="H2552" s="6"/>
      <c r="I2552" s="10"/>
      <c r="J2552" s="11"/>
      <c r="K2552" s="13"/>
      <c r="L2552" s="4"/>
    </row>
    <row r="2553" spans="2:12" ht="14.25" customHeight="1">
      <c r="B2553" s="4"/>
      <c r="C2553" s="4"/>
      <c r="D2553" s="4"/>
      <c r="E2553" s="4"/>
      <c r="F2553" s="6"/>
      <c r="G2553" s="6"/>
      <c r="H2553" s="6"/>
      <c r="I2553" s="10"/>
      <c r="J2553" s="11"/>
      <c r="K2553" s="13"/>
      <c r="L2553" s="4"/>
    </row>
    <row r="2554" spans="2:12" ht="14.25" customHeight="1">
      <c r="B2554" s="4"/>
      <c r="C2554" s="4"/>
      <c r="D2554" s="4"/>
      <c r="E2554" s="4"/>
      <c r="F2554" s="6"/>
      <c r="G2554" s="6"/>
      <c r="H2554" s="6"/>
      <c r="I2554" s="10"/>
      <c r="J2554" s="11"/>
      <c r="K2554" s="13"/>
      <c r="L2554" s="4"/>
    </row>
    <row r="2555" spans="2:12" ht="14.25" customHeight="1">
      <c r="B2555" s="4"/>
      <c r="C2555" s="4"/>
      <c r="D2555" s="4"/>
      <c r="E2555" s="4"/>
      <c r="F2555" s="6"/>
      <c r="G2555" s="6"/>
      <c r="H2555" s="6"/>
      <c r="I2555" s="10"/>
      <c r="J2555" s="11"/>
      <c r="K2555" s="13"/>
      <c r="L2555" s="4"/>
    </row>
    <row r="2556" spans="2:12" ht="14.25" customHeight="1">
      <c r="B2556" s="4"/>
      <c r="C2556" s="4"/>
      <c r="D2556" s="4"/>
      <c r="E2556" s="4"/>
      <c r="F2556" s="6"/>
      <c r="G2556" s="6"/>
      <c r="H2556" s="6"/>
      <c r="I2556" s="10"/>
      <c r="J2556" s="11"/>
      <c r="K2556" s="13"/>
      <c r="L2556" s="4"/>
    </row>
    <row r="2557" spans="2:12" ht="14.25" customHeight="1">
      <c r="B2557" s="4"/>
      <c r="C2557" s="4"/>
      <c r="D2557" s="4"/>
      <c r="E2557" s="4"/>
      <c r="F2557" s="6"/>
      <c r="G2557" s="6"/>
      <c r="H2557" s="6"/>
      <c r="I2557" s="10"/>
      <c r="J2557" s="11"/>
      <c r="K2557" s="13"/>
      <c r="L2557" s="4"/>
    </row>
    <row r="2558" spans="2:12" ht="14.25" customHeight="1">
      <c r="B2558" s="4"/>
      <c r="C2558" s="4"/>
      <c r="D2558" s="4"/>
      <c r="E2558" s="4"/>
      <c r="F2558" s="6"/>
      <c r="G2558" s="6"/>
      <c r="H2558" s="6"/>
      <c r="I2558" s="10"/>
      <c r="J2558" s="11"/>
      <c r="K2558" s="13"/>
      <c r="L2558" s="4"/>
    </row>
    <row r="2559" spans="2:12" ht="14.25" customHeight="1">
      <c r="B2559" s="4"/>
      <c r="C2559" s="4"/>
      <c r="D2559" s="4"/>
      <c r="E2559" s="4"/>
      <c r="F2559" s="6"/>
      <c r="G2559" s="6"/>
      <c r="H2559" s="6"/>
      <c r="I2559" s="10"/>
      <c r="J2559" s="11"/>
      <c r="K2559" s="13"/>
      <c r="L2559" s="4"/>
    </row>
    <row r="2560" spans="2:12" ht="14.25" customHeight="1">
      <c r="B2560" s="4"/>
      <c r="C2560" s="4"/>
      <c r="D2560" s="4"/>
      <c r="E2560" s="4"/>
      <c r="F2560" s="6"/>
      <c r="G2560" s="6"/>
      <c r="H2560" s="6"/>
      <c r="I2560" s="10"/>
      <c r="J2560" s="11"/>
      <c r="K2560" s="13"/>
      <c r="L2560" s="4"/>
    </row>
    <row r="2561" spans="2:12" ht="14.25" customHeight="1">
      <c r="B2561" s="4"/>
      <c r="C2561" s="4"/>
      <c r="D2561" s="4"/>
      <c r="E2561" s="4"/>
      <c r="F2561" s="6"/>
      <c r="G2561" s="6"/>
      <c r="H2561" s="6"/>
      <c r="I2561" s="10"/>
      <c r="J2561" s="11"/>
      <c r="K2561" s="13"/>
      <c r="L2561" s="4"/>
    </row>
    <row r="2562" spans="2:12" ht="14.25" customHeight="1">
      <c r="B2562" s="4"/>
      <c r="C2562" s="4"/>
      <c r="D2562" s="4"/>
      <c r="E2562" s="4"/>
      <c r="F2562" s="6"/>
      <c r="G2562" s="6"/>
      <c r="H2562" s="6"/>
      <c r="I2562" s="10"/>
      <c r="J2562" s="11"/>
      <c r="K2562" s="13"/>
      <c r="L2562" s="4"/>
    </row>
    <row r="2563" spans="2:12" ht="14.25" customHeight="1">
      <c r="B2563" s="4"/>
      <c r="C2563" s="4"/>
      <c r="D2563" s="4"/>
      <c r="E2563" s="4"/>
      <c r="F2563" s="6"/>
      <c r="G2563" s="6"/>
      <c r="H2563" s="6"/>
      <c r="I2563" s="10"/>
      <c r="J2563" s="11"/>
      <c r="K2563" s="13"/>
      <c r="L2563" s="4"/>
    </row>
    <row r="2564" spans="2:12" ht="14.25" customHeight="1">
      <c r="B2564" s="4"/>
      <c r="C2564" s="4"/>
      <c r="D2564" s="4"/>
      <c r="E2564" s="4"/>
      <c r="F2564" s="6"/>
      <c r="G2564" s="6"/>
      <c r="H2564" s="6"/>
      <c r="I2564" s="10"/>
      <c r="J2564" s="11"/>
      <c r="K2564" s="13"/>
      <c r="L2564" s="4"/>
    </row>
    <row r="2565" spans="2:12" ht="14.25" customHeight="1">
      <c r="B2565" s="4"/>
      <c r="C2565" s="4"/>
      <c r="D2565" s="4"/>
      <c r="E2565" s="4"/>
      <c r="F2565" s="6"/>
      <c r="G2565" s="6"/>
      <c r="H2565" s="6"/>
      <c r="I2565" s="10"/>
      <c r="J2565" s="11"/>
      <c r="K2565" s="13"/>
      <c r="L2565" s="4"/>
    </row>
    <row r="2566" spans="2:12" ht="14.25" customHeight="1">
      <c r="B2566" s="4"/>
      <c r="C2566" s="4"/>
      <c r="D2566" s="4"/>
      <c r="E2566" s="4"/>
      <c r="F2566" s="6"/>
      <c r="G2566" s="6"/>
      <c r="H2566" s="6"/>
      <c r="I2566" s="10"/>
      <c r="J2566" s="11"/>
      <c r="K2566" s="13"/>
      <c r="L2566" s="4"/>
    </row>
    <row r="2567" spans="2:12" ht="14.25" customHeight="1">
      <c r="B2567" s="4"/>
      <c r="C2567" s="4"/>
      <c r="D2567" s="4"/>
      <c r="E2567" s="4"/>
      <c r="F2567" s="6"/>
      <c r="G2567" s="6"/>
      <c r="H2567" s="6"/>
      <c r="I2567" s="10"/>
      <c r="J2567" s="11"/>
      <c r="K2567" s="13"/>
      <c r="L2567" s="4"/>
    </row>
    <row r="2568" spans="2:12" ht="14.25" customHeight="1">
      <c r="B2568" s="4"/>
      <c r="C2568" s="4"/>
      <c r="D2568" s="4"/>
      <c r="E2568" s="4"/>
      <c r="F2568" s="6"/>
      <c r="G2568" s="6"/>
      <c r="H2568" s="6"/>
      <c r="I2568" s="10"/>
      <c r="J2568" s="11"/>
      <c r="K2568" s="13"/>
      <c r="L2568" s="4"/>
    </row>
    <row r="2569" spans="2:12" ht="14.25" customHeight="1">
      <c r="B2569" s="4"/>
      <c r="C2569" s="4"/>
      <c r="D2569" s="4"/>
      <c r="E2569" s="4"/>
      <c r="F2569" s="6"/>
      <c r="G2569" s="6"/>
      <c r="H2569" s="6"/>
      <c r="I2569" s="10"/>
      <c r="J2569" s="11"/>
      <c r="K2569" s="13"/>
      <c r="L2569" s="4"/>
    </row>
    <row r="2570" spans="2:12" ht="14.25" customHeight="1">
      <c r="B2570" s="4"/>
      <c r="C2570" s="4"/>
      <c r="D2570" s="4"/>
      <c r="E2570" s="4"/>
      <c r="F2570" s="6"/>
      <c r="G2570" s="6"/>
      <c r="H2570" s="6"/>
      <c r="I2570" s="10"/>
      <c r="J2570" s="11"/>
      <c r="K2570" s="13"/>
      <c r="L2570" s="4"/>
    </row>
    <row r="2571" spans="2:12" ht="14.25" customHeight="1">
      <c r="B2571" s="4"/>
      <c r="C2571" s="4"/>
      <c r="D2571" s="4"/>
      <c r="E2571" s="4"/>
      <c r="F2571" s="6"/>
      <c r="G2571" s="6"/>
      <c r="H2571" s="6"/>
      <c r="I2571" s="10"/>
      <c r="J2571" s="11"/>
      <c r="K2571" s="13"/>
      <c r="L2571" s="4"/>
    </row>
    <row r="2572" spans="2:12" ht="14.25" customHeight="1">
      <c r="B2572" s="4"/>
      <c r="C2572" s="4"/>
      <c r="D2572" s="4"/>
      <c r="E2572" s="4"/>
      <c r="F2572" s="6"/>
      <c r="G2572" s="6"/>
      <c r="H2572" s="6"/>
      <c r="I2572" s="10"/>
      <c r="J2572" s="11"/>
      <c r="K2572" s="13"/>
      <c r="L2572" s="4"/>
    </row>
    <row r="2573" spans="2:12" ht="14.25" customHeight="1">
      <c r="B2573" s="4"/>
      <c r="C2573" s="4"/>
      <c r="D2573" s="4"/>
      <c r="E2573" s="4"/>
      <c r="F2573" s="6"/>
      <c r="G2573" s="6"/>
      <c r="H2573" s="6"/>
      <c r="I2573" s="10"/>
      <c r="J2573" s="11"/>
      <c r="K2573" s="13"/>
      <c r="L2573" s="4"/>
    </row>
    <row r="2574" spans="2:12" ht="14.25" customHeight="1">
      <c r="B2574" s="4"/>
      <c r="C2574" s="4"/>
      <c r="D2574" s="4"/>
      <c r="E2574" s="4"/>
      <c r="F2574" s="6"/>
      <c r="G2574" s="6"/>
      <c r="H2574" s="6"/>
      <c r="I2574" s="10"/>
      <c r="J2574" s="11"/>
      <c r="K2574" s="13"/>
      <c r="L2574" s="4"/>
    </row>
    <row r="2575" spans="2:12" ht="14.25" customHeight="1">
      <c r="B2575" s="4"/>
      <c r="C2575" s="4"/>
      <c r="D2575" s="4"/>
      <c r="E2575" s="4"/>
      <c r="F2575" s="6"/>
      <c r="G2575" s="6"/>
      <c r="H2575" s="6"/>
      <c r="I2575" s="10"/>
      <c r="J2575" s="11"/>
      <c r="K2575" s="13"/>
      <c r="L2575" s="4"/>
    </row>
    <row r="2576" spans="2:12" ht="14.25" customHeight="1">
      <c r="B2576" s="4"/>
      <c r="C2576" s="4"/>
      <c r="D2576" s="4"/>
      <c r="E2576" s="4"/>
      <c r="F2576" s="6"/>
      <c r="G2576" s="6"/>
      <c r="H2576" s="6"/>
      <c r="I2576" s="10"/>
      <c r="J2576" s="11"/>
      <c r="K2576" s="13"/>
      <c r="L2576" s="4"/>
    </row>
    <row r="2577" spans="2:12" ht="14.25" customHeight="1">
      <c r="B2577" s="4"/>
      <c r="C2577" s="4"/>
      <c r="D2577" s="4"/>
      <c r="E2577" s="4"/>
      <c r="F2577" s="6"/>
      <c r="G2577" s="6"/>
      <c r="H2577" s="6"/>
      <c r="I2577" s="10"/>
      <c r="J2577" s="11"/>
      <c r="K2577" s="13"/>
      <c r="L2577" s="4"/>
    </row>
    <row r="2578" spans="2:12" ht="14.25" customHeight="1">
      <c r="B2578" s="4"/>
      <c r="C2578" s="4"/>
      <c r="D2578" s="4"/>
      <c r="E2578" s="4"/>
      <c r="F2578" s="6"/>
      <c r="G2578" s="6"/>
      <c r="H2578" s="6"/>
      <c r="I2578" s="10"/>
      <c r="J2578" s="11"/>
      <c r="K2578" s="13"/>
      <c r="L2578" s="4"/>
    </row>
    <row r="2579" spans="2:12" ht="14.25" customHeight="1">
      <c r="B2579" s="4"/>
      <c r="C2579" s="4"/>
      <c r="D2579" s="4"/>
      <c r="E2579" s="4"/>
      <c r="F2579" s="6"/>
      <c r="G2579" s="6"/>
      <c r="H2579" s="6"/>
      <c r="I2579" s="10"/>
      <c r="J2579" s="11"/>
      <c r="K2579" s="13"/>
      <c r="L2579" s="4"/>
    </row>
    <row r="2580" spans="2:12" ht="14.25" customHeight="1">
      <c r="B2580" s="4"/>
      <c r="C2580" s="4"/>
      <c r="D2580" s="4"/>
      <c r="E2580" s="4"/>
      <c r="F2580" s="6"/>
      <c r="G2580" s="6"/>
      <c r="H2580" s="6"/>
      <c r="I2580" s="10"/>
      <c r="J2580" s="11"/>
      <c r="K2580" s="13"/>
      <c r="L2580" s="4"/>
    </row>
    <row r="2581" spans="2:12" ht="14.25" customHeight="1">
      <c r="B2581" s="4"/>
      <c r="C2581" s="4"/>
      <c r="D2581" s="4"/>
      <c r="E2581" s="4"/>
      <c r="F2581" s="6"/>
      <c r="G2581" s="6"/>
      <c r="H2581" s="6"/>
      <c r="I2581" s="10"/>
      <c r="J2581" s="11"/>
      <c r="K2581" s="13"/>
      <c r="L2581" s="4"/>
    </row>
    <row r="2582" spans="2:12" ht="14.25" customHeight="1">
      <c r="B2582" s="4"/>
      <c r="C2582" s="4"/>
      <c r="D2582" s="4"/>
      <c r="E2582" s="4"/>
      <c r="F2582" s="6"/>
      <c r="G2582" s="6"/>
      <c r="H2582" s="6"/>
      <c r="I2582" s="10"/>
      <c r="J2582" s="11"/>
      <c r="K2582" s="13"/>
      <c r="L2582" s="4"/>
    </row>
    <row r="2583" spans="2:12" ht="14.25" customHeight="1">
      <c r="B2583" s="4"/>
      <c r="C2583" s="4"/>
      <c r="D2583" s="4"/>
      <c r="E2583" s="4"/>
      <c r="F2583" s="6"/>
      <c r="G2583" s="6"/>
      <c r="H2583" s="6"/>
      <c r="I2583" s="10"/>
      <c r="J2583" s="11"/>
      <c r="K2583" s="13"/>
      <c r="L2583" s="4"/>
    </row>
    <row r="2584" spans="2:12" ht="14.25" customHeight="1">
      <c r="B2584" s="4"/>
      <c r="C2584" s="4"/>
      <c r="D2584" s="4"/>
      <c r="E2584" s="4"/>
      <c r="F2584" s="6"/>
      <c r="G2584" s="6"/>
      <c r="H2584" s="6"/>
      <c r="I2584" s="10"/>
      <c r="J2584" s="11"/>
      <c r="K2584" s="13"/>
      <c r="L2584" s="4"/>
    </row>
    <row r="2585" spans="2:12" ht="14.25" customHeight="1">
      <c r="B2585" s="4"/>
      <c r="C2585" s="4"/>
      <c r="D2585" s="4"/>
      <c r="E2585" s="4"/>
      <c r="F2585" s="6"/>
      <c r="G2585" s="6"/>
      <c r="H2585" s="6"/>
      <c r="I2585" s="10"/>
      <c r="J2585" s="11"/>
      <c r="K2585" s="13"/>
      <c r="L2585" s="4"/>
    </row>
    <row r="2586" spans="2:12" ht="14.25" customHeight="1">
      <c r="B2586" s="4"/>
      <c r="C2586" s="4"/>
      <c r="D2586" s="4"/>
      <c r="E2586" s="4"/>
      <c r="F2586" s="6"/>
      <c r="G2586" s="6"/>
      <c r="H2586" s="6"/>
      <c r="I2586" s="10"/>
      <c r="J2586" s="11"/>
      <c r="K2586" s="13"/>
      <c r="L2586" s="4"/>
    </row>
    <row r="2587" spans="2:12" ht="14.25" customHeight="1">
      <c r="B2587" s="4"/>
      <c r="C2587" s="4"/>
      <c r="D2587" s="4"/>
      <c r="E2587" s="4"/>
      <c r="F2587" s="6"/>
      <c r="G2587" s="6"/>
      <c r="H2587" s="6"/>
      <c r="I2587" s="10"/>
      <c r="J2587" s="11"/>
      <c r="K2587" s="13"/>
      <c r="L2587" s="4"/>
    </row>
    <row r="2588" spans="2:12" ht="14.25" customHeight="1">
      <c r="B2588" s="4"/>
      <c r="C2588" s="4"/>
      <c r="D2588" s="4"/>
      <c r="E2588" s="4"/>
      <c r="F2588" s="6"/>
      <c r="G2588" s="6"/>
      <c r="H2588" s="6"/>
      <c r="I2588" s="10"/>
      <c r="J2588" s="11"/>
      <c r="K2588" s="13"/>
      <c r="L2588" s="4"/>
    </row>
    <row r="2589" spans="2:12" ht="14.25" customHeight="1">
      <c r="B2589" s="4"/>
      <c r="C2589" s="4"/>
      <c r="D2589" s="4"/>
      <c r="E2589" s="4"/>
      <c r="F2589" s="6"/>
      <c r="G2589" s="6"/>
      <c r="H2589" s="6"/>
      <c r="I2589" s="10"/>
      <c r="J2589" s="11"/>
      <c r="K2589" s="13"/>
      <c r="L2589" s="4"/>
    </row>
    <row r="2590" spans="2:12" ht="14.25" customHeight="1">
      <c r="B2590" s="4"/>
      <c r="C2590" s="4"/>
      <c r="D2590" s="4"/>
      <c r="E2590" s="4"/>
      <c r="F2590" s="6"/>
      <c r="G2590" s="6"/>
      <c r="H2590" s="6"/>
      <c r="I2590" s="10"/>
      <c r="J2590" s="11"/>
      <c r="K2590" s="13"/>
      <c r="L2590" s="4"/>
    </row>
    <row r="2591" spans="2:12" ht="14.25" customHeight="1">
      <c r="B2591" s="4"/>
      <c r="C2591" s="4"/>
      <c r="D2591" s="4"/>
      <c r="E2591" s="4"/>
      <c r="F2591" s="6"/>
      <c r="G2591" s="6"/>
      <c r="H2591" s="6"/>
      <c r="I2591" s="10"/>
      <c r="J2591" s="11"/>
      <c r="K2591" s="13"/>
      <c r="L2591" s="4"/>
    </row>
    <row r="2592" spans="2:12" ht="14.25" customHeight="1">
      <c r="B2592" s="4"/>
      <c r="C2592" s="4"/>
      <c r="D2592" s="4"/>
      <c r="E2592" s="4"/>
      <c r="F2592" s="6"/>
      <c r="G2592" s="6"/>
      <c r="H2592" s="6"/>
      <c r="I2592" s="10"/>
      <c r="J2592" s="11"/>
      <c r="K2592" s="13"/>
      <c r="L2592" s="4"/>
    </row>
    <row r="2593" spans="2:12" ht="14.25" customHeight="1">
      <c r="B2593" s="4"/>
      <c r="C2593" s="4"/>
      <c r="D2593" s="4"/>
      <c r="E2593" s="4"/>
      <c r="F2593" s="6"/>
      <c r="G2593" s="6"/>
      <c r="H2593" s="6"/>
      <c r="I2593" s="10"/>
      <c r="J2593" s="11"/>
      <c r="K2593" s="13"/>
      <c r="L2593" s="4"/>
    </row>
    <row r="2594" spans="2:12" ht="14.25" customHeight="1">
      <c r="B2594" s="4"/>
      <c r="C2594" s="4"/>
      <c r="D2594" s="4"/>
      <c r="E2594" s="4"/>
      <c r="F2594" s="6"/>
      <c r="G2594" s="6"/>
      <c r="H2594" s="6"/>
      <c r="I2594" s="10"/>
      <c r="J2594" s="11"/>
      <c r="K2594" s="13"/>
      <c r="L2594" s="4"/>
    </row>
    <row r="2595" spans="2:12" ht="14.25" customHeight="1">
      <c r="B2595" s="4"/>
      <c r="C2595" s="4"/>
      <c r="D2595" s="4"/>
      <c r="E2595" s="4"/>
      <c r="F2595" s="6"/>
      <c r="G2595" s="6"/>
      <c r="H2595" s="6"/>
      <c r="I2595" s="10"/>
      <c r="J2595" s="11"/>
      <c r="K2595" s="13"/>
      <c r="L2595" s="4"/>
    </row>
    <row r="2596" spans="2:12" ht="14.25" customHeight="1">
      <c r="B2596" s="4"/>
      <c r="C2596" s="4"/>
      <c r="D2596" s="4"/>
      <c r="E2596" s="4"/>
      <c r="F2596" s="6"/>
      <c r="G2596" s="6"/>
      <c r="H2596" s="6"/>
      <c r="I2596" s="10"/>
      <c r="J2596" s="11"/>
      <c r="K2596" s="13"/>
      <c r="L2596" s="4"/>
    </row>
    <row r="2597" spans="2:12" ht="14.25" customHeight="1">
      <c r="B2597" s="4"/>
      <c r="C2597" s="4"/>
      <c r="D2597" s="4"/>
      <c r="E2597" s="4"/>
      <c r="F2597" s="6"/>
      <c r="G2597" s="6"/>
      <c r="H2597" s="6"/>
      <c r="I2597" s="10"/>
      <c r="J2597" s="11"/>
      <c r="K2597" s="13"/>
      <c r="L2597" s="4"/>
    </row>
    <row r="2598" spans="2:12" ht="14.25" customHeight="1">
      <c r="B2598" s="4"/>
      <c r="C2598" s="4"/>
      <c r="D2598" s="4"/>
      <c r="E2598" s="4"/>
      <c r="F2598" s="6"/>
      <c r="G2598" s="6"/>
      <c r="H2598" s="6"/>
      <c r="I2598" s="10"/>
      <c r="J2598" s="11"/>
      <c r="K2598" s="13"/>
      <c r="L2598" s="4"/>
    </row>
    <row r="2599" spans="2:12" ht="14.25" customHeight="1">
      <c r="B2599" s="4"/>
      <c r="C2599" s="4"/>
      <c r="D2599" s="4"/>
      <c r="E2599" s="4"/>
      <c r="F2599" s="6"/>
      <c r="G2599" s="6"/>
      <c r="H2599" s="6"/>
      <c r="I2599" s="10"/>
      <c r="J2599" s="11"/>
      <c r="K2599" s="13"/>
      <c r="L2599" s="4"/>
    </row>
    <row r="2600" spans="2:12" ht="14.25" customHeight="1">
      <c r="B2600" s="4"/>
      <c r="C2600" s="4"/>
      <c r="D2600" s="4"/>
      <c r="E2600" s="4"/>
      <c r="F2600" s="6"/>
      <c r="G2600" s="6"/>
      <c r="H2600" s="6"/>
      <c r="I2600" s="10"/>
      <c r="J2600" s="11"/>
      <c r="K2600" s="13"/>
      <c r="L2600" s="4"/>
    </row>
    <row r="2601" spans="2:12" ht="14.25" customHeight="1">
      <c r="B2601" s="4"/>
      <c r="C2601" s="4"/>
      <c r="D2601" s="4"/>
      <c r="E2601" s="4"/>
      <c r="F2601" s="6"/>
      <c r="G2601" s="6"/>
      <c r="H2601" s="6"/>
      <c r="I2601" s="10"/>
      <c r="J2601" s="11"/>
      <c r="K2601" s="13"/>
      <c r="L2601" s="4"/>
    </row>
    <row r="2602" spans="2:12" ht="14.25" customHeight="1">
      <c r="B2602" s="4"/>
      <c r="C2602" s="4"/>
      <c r="D2602" s="4"/>
      <c r="E2602" s="4"/>
      <c r="F2602" s="6"/>
      <c r="G2602" s="6"/>
      <c r="H2602" s="6"/>
      <c r="I2602" s="10"/>
      <c r="J2602" s="11"/>
      <c r="K2602" s="13"/>
      <c r="L2602" s="4"/>
    </row>
    <row r="2603" spans="2:12" ht="14.25" customHeight="1">
      <c r="B2603" s="4"/>
      <c r="C2603" s="4"/>
      <c r="D2603" s="4"/>
      <c r="E2603" s="4"/>
      <c r="F2603" s="6"/>
      <c r="G2603" s="6"/>
      <c r="H2603" s="6"/>
      <c r="I2603" s="10"/>
      <c r="J2603" s="11"/>
      <c r="K2603" s="13"/>
      <c r="L2603" s="4"/>
    </row>
    <row r="2604" spans="2:12" ht="14.25" customHeight="1">
      <c r="B2604" s="4"/>
      <c r="C2604" s="4"/>
      <c r="D2604" s="4"/>
      <c r="E2604" s="4"/>
      <c r="F2604" s="6"/>
      <c r="G2604" s="6"/>
      <c r="H2604" s="6"/>
      <c r="I2604" s="10"/>
      <c r="J2604" s="11"/>
      <c r="K2604" s="13"/>
      <c r="L2604" s="4"/>
    </row>
    <row r="2605" spans="2:12" ht="14.25" customHeight="1">
      <c r="B2605" s="4"/>
      <c r="C2605" s="4"/>
      <c r="D2605" s="4"/>
      <c r="E2605" s="4"/>
      <c r="F2605" s="6"/>
      <c r="G2605" s="6"/>
      <c r="H2605" s="6"/>
      <c r="I2605" s="10"/>
      <c r="J2605" s="11"/>
      <c r="K2605" s="13"/>
      <c r="L2605" s="4"/>
    </row>
    <row r="2606" spans="2:12" ht="14.25" customHeight="1">
      <c r="B2606" s="4"/>
      <c r="C2606" s="4"/>
      <c r="D2606" s="4"/>
      <c r="E2606" s="4"/>
      <c r="F2606" s="6"/>
      <c r="G2606" s="6"/>
      <c r="H2606" s="6"/>
      <c r="I2606" s="10"/>
      <c r="J2606" s="11"/>
      <c r="K2606" s="13"/>
      <c r="L2606" s="4"/>
    </row>
    <row r="2607" spans="2:12" ht="14.25" customHeight="1">
      <c r="B2607" s="4"/>
      <c r="C2607" s="4"/>
      <c r="D2607" s="4"/>
      <c r="E2607" s="4"/>
      <c r="F2607" s="6"/>
      <c r="G2607" s="6"/>
      <c r="H2607" s="6"/>
      <c r="I2607" s="10"/>
      <c r="J2607" s="11"/>
      <c r="K2607" s="13"/>
      <c r="L2607" s="4"/>
    </row>
    <row r="2608" spans="2:12" ht="14.25" customHeight="1">
      <c r="B2608" s="4"/>
      <c r="C2608" s="4"/>
      <c r="D2608" s="4"/>
      <c r="E2608" s="4"/>
      <c r="F2608" s="6"/>
      <c r="G2608" s="6"/>
      <c r="H2608" s="6"/>
      <c r="I2608" s="10"/>
      <c r="J2608" s="11"/>
      <c r="K2608" s="13"/>
      <c r="L2608" s="4"/>
    </row>
    <row r="2609" spans="2:12" ht="14.25" customHeight="1">
      <c r="B2609" s="4"/>
      <c r="C2609" s="4"/>
      <c r="D2609" s="4"/>
      <c r="E2609" s="4"/>
      <c r="F2609" s="6"/>
      <c r="G2609" s="6"/>
      <c r="H2609" s="6"/>
      <c r="I2609" s="10"/>
      <c r="J2609" s="11"/>
      <c r="K2609" s="13"/>
      <c r="L2609" s="4"/>
    </row>
    <row r="2610" spans="2:12" ht="14.25" customHeight="1">
      <c r="B2610" s="4"/>
      <c r="C2610" s="4"/>
      <c r="D2610" s="4"/>
      <c r="E2610" s="4"/>
      <c r="F2610" s="6"/>
      <c r="G2610" s="6"/>
      <c r="H2610" s="6"/>
      <c r="I2610" s="10"/>
      <c r="J2610" s="11"/>
      <c r="K2610" s="13"/>
      <c r="L2610" s="4"/>
    </row>
    <row r="2611" spans="2:12" ht="14.25" customHeight="1">
      <c r="B2611" s="4"/>
      <c r="C2611" s="4"/>
      <c r="D2611" s="4"/>
      <c r="E2611" s="4"/>
      <c r="F2611" s="6"/>
      <c r="G2611" s="6"/>
      <c r="H2611" s="6"/>
      <c r="I2611" s="10"/>
      <c r="J2611" s="11"/>
      <c r="K2611" s="13"/>
      <c r="L2611" s="4"/>
    </row>
    <row r="2612" spans="2:12" ht="14.25" customHeight="1">
      <c r="B2612" s="4"/>
      <c r="C2612" s="4"/>
      <c r="D2612" s="4"/>
      <c r="E2612" s="4"/>
      <c r="F2612" s="6"/>
      <c r="G2612" s="6"/>
      <c r="H2612" s="6"/>
      <c r="I2612" s="10"/>
      <c r="J2612" s="11"/>
      <c r="K2612" s="13"/>
      <c r="L2612" s="4"/>
    </row>
    <row r="2613" spans="2:12" ht="14.25" customHeight="1">
      <c r="B2613" s="4"/>
      <c r="C2613" s="4"/>
      <c r="D2613" s="4"/>
      <c r="E2613" s="4"/>
      <c r="F2613" s="6"/>
      <c r="G2613" s="6"/>
      <c r="H2613" s="6"/>
      <c r="I2613" s="10"/>
      <c r="J2613" s="11"/>
      <c r="K2613" s="13"/>
      <c r="L2613" s="4"/>
    </row>
    <row r="2614" spans="2:12" ht="14.25" customHeight="1">
      <c r="B2614" s="4"/>
      <c r="C2614" s="4"/>
      <c r="D2614" s="4"/>
      <c r="E2614" s="4"/>
      <c r="F2614" s="6"/>
      <c r="G2614" s="6"/>
      <c r="H2614" s="6"/>
      <c r="I2614" s="10"/>
      <c r="J2614" s="11"/>
      <c r="K2614" s="13"/>
      <c r="L2614" s="4"/>
    </row>
    <row r="2615" spans="2:12" ht="14.25" customHeight="1">
      <c r="B2615" s="4"/>
      <c r="C2615" s="4"/>
      <c r="D2615" s="4"/>
      <c r="E2615" s="4"/>
      <c r="F2615" s="6"/>
      <c r="G2615" s="6"/>
      <c r="H2615" s="6"/>
      <c r="I2615" s="10"/>
      <c r="J2615" s="11"/>
      <c r="K2615" s="13"/>
      <c r="L2615" s="4"/>
    </row>
    <row r="2616" spans="2:12" ht="14.25" customHeight="1">
      <c r="B2616" s="4"/>
      <c r="C2616" s="4"/>
      <c r="D2616" s="4"/>
      <c r="E2616" s="4"/>
      <c r="F2616" s="6"/>
      <c r="G2616" s="6"/>
      <c r="H2616" s="6"/>
      <c r="I2616" s="10"/>
      <c r="J2616" s="11"/>
      <c r="K2616" s="13"/>
      <c r="L2616" s="4"/>
    </row>
    <row r="2617" spans="2:12" ht="14.25" customHeight="1">
      <c r="B2617" s="4"/>
      <c r="C2617" s="4"/>
      <c r="D2617" s="4"/>
      <c r="E2617" s="4"/>
      <c r="F2617" s="6"/>
      <c r="G2617" s="6"/>
      <c r="H2617" s="6"/>
      <c r="I2617" s="10"/>
      <c r="J2617" s="11"/>
      <c r="K2617" s="13"/>
      <c r="L2617" s="4"/>
    </row>
    <row r="2618" spans="2:12" ht="14.25" customHeight="1">
      <c r="B2618" s="4"/>
      <c r="C2618" s="4"/>
      <c r="D2618" s="4"/>
      <c r="E2618" s="4"/>
      <c r="F2618" s="6"/>
      <c r="G2618" s="6"/>
      <c r="H2618" s="6"/>
      <c r="I2618" s="10"/>
      <c r="J2618" s="11"/>
      <c r="K2618" s="13"/>
      <c r="L2618" s="4"/>
    </row>
    <row r="2619" spans="2:12" ht="14.25" customHeight="1">
      <c r="B2619" s="4"/>
      <c r="C2619" s="4"/>
      <c r="D2619" s="4"/>
      <c r="E2619" s="4"/>
      <c r="F2619" s="6"/>
      <c r="G2619" s="6"/>
      <c r="H2619" s="6"/>
      <c r="I2619" s="10"/>
      <c r="J2619" s="11"/>
      <c r="K2619" s="13"/>
      <c r="L2619" s="4"/>
    </row>
    <row r="2620" spans="2:12" ht="14.25" customHeight="1">
      <c r="B2620" s="4"/>
      <c r="C2620" s="4"/>
      <c r="D2620" s="4"/>
      <c r="E2620" s="4"/>
      <c r="F2620" s="6"/>
      <c r="G2620" s="6"/>
      <c r="H2620" s="6"/>
      <c r="I2620" s="10"/>
      <c r="J2620" s="11"/>
      <c r="K2620" s="13"/>
      <c r="L2620" s="4"/>
    </row>
    <row r="2621" spans="2:12" ht="14.25" customHeight="1">
      <c r="B2621" s="4"/>
      <c r="C2621" s="4"/>
      <c r="D2621" s="4"/>
      <c r="E2621" s="4"/>
      <c r="F2621" s="6"/>
      <c r="G2621" s="6"/>
      <c r="H2621" s="6"/>
      <c r="I2621" s="10"/>
      <c r="J2621" s="11"/>
      <c r="K2621" s="13"/>
      <c r="L2621" s="4"/>
    </row>
    <row r="2622" spans="2:12" ht="14.25" customHeight="1">
      <c r="B2622" s="4"/>
      <c r="C2622" s="4"/>
      <c r="D2622" s="4"/>
      <c r="E2622" s="4"/>
      <c r="F2622" s="6"/>
      <c r="G2622" s="6"/>
      <c r="H2622" s="6"/>
      <c r="I2622" s="10"/>
      <c r="J2622" s="11"/>
      <c r="K2622" s="13"/>
      <c r="L2622" s="4"/>
    </row>
    <row r="2623" spans="2:12" ht="14.25" customHeight="1">
      <c r="B2623" s="4"/>
      <c r="C2623" s="4"/>
      <c r="D2623" s="4"/>
      <c r="E2623" s="4"/>
      <c r="F2623" s="6"/>
      <c r="G2623" s="6"/>
      <c r="H2623" s="6"/>
      <c r="I2623" s="10"/>
      <c r="J2623" s="11"/>
      <c r="K2623" s="13"/>
      <c r="L2623" s="4"/>
    </row>
    <row r="2624" spans="2:12" ht="14.25" customHeight="1">
      <c r="B2624" s="4"/>
      <c r="C2624" s="4"/>
      <c r="D2624" s="4"/>
      <c r="E2624" s="4"/>
      <c r="F2624" s="6"/>
      <c r="G2624" s="6"/>
      <c r="H2624" s="6"/>
      <c r="I2624" s="10"/>
      <c r="J2624" s="11"/>
      <c r="K2624" s="13"/>
      <c r="L2624" s="4"/>
    </row>
    <row r="2625" spans="2:12" ht="14.25" customHeight="1">
      <c r="B2625" s="4"/>
      <c r="C2625" s="4"/>
      <c r="D2625" s="4"/>
      <c r="E2625" s="4"/>
      <c r="F2625" s="6"/>
      <c r="G2625" s="6"/>
      <c r="H2625" s="6"/>
      <c r="I2625" s="10"/>
      <c r="J2625" s="11"/>
      <c r="K2625" s="13"/>
      <c r="L2625" s="4"/>
    </row>
    <row r="2626" spans="2:12" ht="14.25" customHeight="1">
      <c r="B2626" s="4"/>
      <c r="C2626" s="4"/>
      <c r="D2626" s="4"/>
      <c r="E2626" s="4"/>
      <c r="F2626" s="6"/>
      <c r="G2626" s="6"/>
      <c r="H2626" s="6"/>
      <c r="I2626" s="10"/>
      <c r="J2626" s="11"/>
      <c r="K2626" s="13"/>
      <c r="L2626" s="4"/>
    </row>
    <row r="2627" spans="2:12" ht="14.25" customHeight="1">
      <c r="B2627" s="4"/>
      <c r="C2627" s="4"/>
      <c r="D2627" s="4"/>
      <c r="E2627" s="4"/>
      <c r="F2627" s="6"/>
      <c r="G2627" s="6"/>
      <c r="H2627" s="6"/>
      <c r="I2627" s="10"/>
      <c r="J2627" s="11"/>
      <c r="K2627" s="13"/>
      <c r="L2627" s="4"/>
    </row>
    <row r="2628" spans="2:12" ht="14.25" customHeight="1">
      <c r="B2628" s="4"/>
      <c r="C2628" s="4"/>
      <c r="D2628" s="4"/>
      <c r="E2628" s="4"/>
      <c r="F2628" s="6"/>
      <c r="G2628" s="6"/>
      <c r="H2628" s="6"/>
      <c r="I2628" s="10"/>
      <c r="J2628" s="11"/>
      <c r="K2628" s="13"/>
      <c r="L2628" s="4"/>
    </row>
    <row r="2629" spans="2:12" ht="14.25" customHeight="1">
      <c r="B2629" s="4"/>
      <c r="C2629" s="4"/>
      <c r="D2629" s="4"/>
      <c r="E2629" s="4"/>
      <c r="F2629" s="6"/>
      <c r="G2629" s="6"/>
      <c r="H2629" s="6"/>
      <c r="I2629" s="10"/>
      <c r="J2629" s="11"/>
      <c r="K2629" s="13"/>
      <c r="L2629" s="4"/>
    </row>
    <row r="2630" spans="2:12" ht="14.25" customHeight="1">
      <c r="B2630" s="4"/>
      <c r="C2630" s="4"/>
      <c r="D2630" s="4"/>
      <c r="E2630" s="4"/>
      <c r="F2630" s="6"/>
      <c r="G2630" s="6"/>
      <c r="H2630" s="6"/>
      <c r="I2630" s="10"/>
      <c r="J2630" s="11"/>
      <c r="K2630" s="13"/>
      <c r="L2630" s="4"/>
    </row>
    <row r="2631" spans="2:12" ht="14.25" customHeight="1">
      <c r="B2631" s="4"/>
      <c r="C2631" s="4"/>
      <c r="D2631" s="4"/>
      <c r="E2631" s="4"/>
      <c r="F2631" s="6"/>
      <c r="G2631" s="6"/>
      <c r="H2631" s="6"/>
      <c r="I2631" s="10"/>
      <c r="J2631" s="11"/>
      <c r="K2631" s="13"/>
      <c r="L2631" s="4"/>
    </row>
    <row r="2632" spans="2:12" ht="14.25" customHeight="1">
      <c r="B2632" s="4"/>
      <c r="C2632" s="4"/>
      <c r="D2632" s="4"/>
      <c r="E2632" s="4"/>
      <c r="F2632" s="6"/>
      <c r="G2632" s="6"/>
      <c r="H2632" s="6"/>
      <c r="I2632" s="10"/>
      <c r="J2632" s="11"/>
      <c r="K2632" s="13"/>
      <c r="L2632" s="4"/>
    </row>
    <row r="2633" spans="2:12" ht="14.25" customHeight="1">
      <c r="B2633" s="4"/>
      <c r="C2633" s="4"/>
      <c r="D2633" s="4"/>
      <c r="E2633" s="4"/>
      <c r="F2633" s="6"/>
      <c r="G2633" s="6"/>
      <c r="H2633" s="6"/>
      <c r="I2633" s="10"/>
      <c r="J2633" s="11"/>
      <c r="K2633" s="13"/>
      <c r="L2633" s="4"/>
    </row>
    <row r="2634" spans="2:12" ht="14.25" customHeight="1">
      <c r="B2634" s="4"/>
      <c r="C2634" s="4"/>
      <c r="D2634" s="4"/>
      <c r="E2634" s="4"/>
      <c r="F2634" s="6"/>
      <c r="G2634" s="6"/>
      <c r="H2634" s="6"/>
      <c r="I2634" s="10"/>
      <c r="J2634" s="11"/>
      <c r="K2634" s="13"/>
      <c r="L2634" s="4"/>
    </row>
    <row r="2635" spans="2:12" ht="14.25" customHeight="1">
      <c r="B2635" s="4"/>
      <c r="C2635" s="4"/>
      <c r="D2635" s="4"/>
      <c r="E2635" s="4"/>
      <c r="F2635" s="6"/>
      <c r="G2635" s="6"/>
      <c r="H2635" s="6"/>
      <c r="I2635" s="10"/>
      <c r="J2635" s="11"/>
      <c r="K2635" s="13"/>
      <c r="L2635" s="4"/>
    </row>
    <row r="2636" spans="2:12" ht="14.25" customHeight="1">
      <c r="B2636" s="4"/>
      <c r="C2636" s="4"/>
      <c r="D2636" s="4"/>
      <c r="E2636" s="4"/>
      <c r="F2636" s="6"/>
      <c r="G2636" s="6"/>
      <c r="H2636" s="6"/>
      <c r="I2636" s="10"/>
      <c r="J2636" s="11"/>
      <c r="K2636" s="13"/>
      <c r="L2636" s="4"/>
    </row>
    <row r="2637" spans="2:12" ht="14.25" customHeight="1">
      <c r="B2637" s="4"/>
      <c r="C2637" s="4"/>
      <c r="D2637" s="4"/>
      <c r="E2637" s="4"/>
      <c r="F2637" s="6"/>
      <c r="G2637" s="6"/>
      <c r="H2637" s="6"/>
      <c r="I2637" s="10"/>
      <c r="J2637" s="11"/>
      <c r="K2637" s="13"/>
      <c r="L2637" s="4"/>
    </row>
    <row r="2638" spans="2:12" ht="14.25" customHeight="1">
      <c r="B2638" s="4"/>
      <c r="C2638" s="4"/>
      <c r="D2638" s="4"/>
      <c r="E2638" s="4"/>
      <c r="F2638" s="6"/>
      <c r="G2638" s="6"/>
      <c r="H2638" s="6"/>
      <c r="I2638" s="10"/>
      <c r="J2638" s="11"/>
      <c r="K2638" s="13"/>
      <c r="L2638" s="4"/>
    </row>
    <row r="2639" spans="2:12" ht="14.25" customHeight="1">
      <c r="B2639" s="4"/>
      <c r="C2639" s="4"/>
      <c r="D2639" s="4"/>
      <c r="E2639" s="4"/>
      <c r="F2639" s="6"/>
      <c r="G2639" s="6"/>
      <c r="H2639" s="6"/>
      <c r="I2639" s="10"/>
      <c r="J2639" s="11"/>
      <c r="K2639" s="13"/>
      <c r="L2639" s="4"/>
    </row>
    <row r="2640" spans="2:12" ht="14.25" customHeight="1">
      <c r="B2640" s="4"/>
      <c r="C2640" s="4"/>
      <c r="D2640" s="4"/>
      <c r="E2640" s="4"/>
      <c r="F2640" s="6"/>
      <c r="G2640" s="6"/>
      <c r="H2640" s="6"/>
      <c r="I2640" s="10"/>
      <c r="J2640" s="11"/>
      <c r="K2640" s="13"/>
      <c r="L2640" s="4"/>
    </row>
    <row r="2641" spans="2:12" ht="14.25" customHeight="1">
      <c r="B2641" s="4"/>
      <c r="C2641" s="4"/>
      <c r="D2641" s="4"/>
      <c r="E2641" s="4"/>
      <c r="F2641" s="6"/>
      <c r="G2641" s="6"/>
      <c r="H2641" s="6"/>
      <c r="I2641" s="10"/>
      <c r="J2641" s="11"/>
      <c r="K2641" s="13"/>
      <c r="L2641" s="4"/>
    </row>
    <row r="2642" spans="2:12" ht="14.25" customHeight="1">
      <c r="B2642" s="4"/>
      <c r="C2642" s="4"/>
      <c r="D2642" s="4"/>
      <c r="E2642" s="4"/>
      <c r="F2642" s="6"/>
      <c r="G2642" s="6"/>
      <c r="H2642" s="6"/>
      <c r="I2642" s="10"/>
      <c r="J2642" s="11"/>
      <c r="K2642" s="13"/>
      <c r="L2642" s="4"/>
    </row>
    <row r="2643" spans="2:12" ht="14.25" customHeight="1">
      <c r="B2643" s="4"/>
      <c r="C2643" s="4"/>
      <c r="D2643" s="4"/>
      <c r="E2643" s="4"/>
      <c r="F2643" s="6"/>
      <c r="G2643" s="6"/>
      <c r="H2643" s="6"/>
      <c r="I2643" s="10"/>
      <c r="J2643" s="11"/>
      <c r="K2643" s="13"/>
      <c r="L2643" s="4"/>
    </row>
    <row r="2644" spans="2:12" ht="14.25" customHeight="1">
      <c r="B2644" s="4"/>
      <c r="C2644" s="4"/>
      <c r="D2644" s="4"/>
      <c r="E2644" s="4"/>
      <c r="F2644" s="6"/>
      <c r="G2644" s="6"/>
      <c r="H2644" s="6"/>
      <c r="I2644" s="10"/>
      <c r="J2644" s="11"/>
      <c r="K2644" s="13"/>
      <c r="L2644" s="4"/>
    </row>
    <row r="2645" spans="2:12" ht="14.25" customHeight="1">
      <c r="B2645" s="4"/>
      <c r="C2645" s="4"/>
      <c r="D2645" s="4"/>
      <c r="E2645" s="4"/>
      <c r="F2645" s="6"/>
      <c r="G2645" s="6"/>
      <c r="H2645" s="6"/>
      <c r="I2645" s="10"/>
      <c r="J2645" s="11"/>
      <c r="K2645" s="13"/>
      <c r="L2645" s="4"/>
    </row>
    <row r="2646" spans="2:12" ht="14.25" customHeight="1">
      <c r="B2646" s="4"/>
      <c r="C2646" s="4"/>
      <c r="D2646" s="4"/>
      <c r="E2646" s="4"/>
      <c r="F2646" s="6"/>
      <c r="G2646" s="6"/>
      <c r="H2646" s="6"/>
      <c r="I2646" s="10"/>
      <c r="J2646" s="11"/>
      <c r="K2646" s="13"/>
      <c r="L2646" s="4"/>
    </row>
    <row r="2647" spans="2:12" ht="14.25" customHeight="1">
      <c r="B2647" s="4"/>
      <c r="C2647" s="4"/>
      <c r="D2647" s="4"/>
      <c r="E2647" s="4"/>
      <c r="F2647" s="6"/>
      <c r="G2647" s="6"/>
      <c r="H2647" s="6"/>
      <c r="I2647" s="10"/>
      <c r="J2647" s="11"/>
      <c r="K2647" s="13"/>
      <c r="L2647" s="4"/>
    </row>
    <row r="2648" spans="2:12" ht="14.25" customHeight="1">
      <c r="B2648" s="4"/>
      <c r="C2648" s="4"/>
      <c r="D2648" s="4"/>
      <c r="E2648" s="4"/>
      <c r="F2648" s="6"/>
      <c r="G2648" s="6"/>
      <c r="H2648" s="6"/>
      <c r="I2648" s="10"/>
      <c r="J2648" s="11"/>
      <c r="K2648" s="13"/>
      <c r="L2648" s="4"/>
    </row>
    <row r="2649" spans="2:12" ht="14.25" customHeight="1">
      <c r="B2649" s="4"/>
      <c r="C2649" s="4"/>
      <c r="D2649" s="4"/>
      <c r="E2649" s="4"/>
      <c r="F2649" s="6"/>
      <c r="G2649" s="6"/>
      <c r="H2649" s="6"/>
      <c r="I2649" s="10"/>
      <c r="J2649" s="11"/>
      <c r="K2649" s="13"/>
      <c r="L2649" s="4"/>
    </row>
    <row r="2650" spans="2:12" ht="14.25" customHeight="1">
      <c r="B2650" s="4"/>
      <c r="C2650" s="4"/>
      <c r="D2650" s="4"/>
      <c r="E2650" s="4"/>
      <c r="F2650" s="6"/>
      <c r="G2650" s="6"/>
      <c r="H2650" s="6"/>
      <c r="I2650" s="10"/>
      <c r="J2650" s="11"/>
      <c r="K2650" s="13"/>
      <c r="L2650" s="4"/>
    </row>
    <row r="2651" spans="2:12" ht="14.25" customHeight="1">
      <c r="B2651" s="4"/>
      <c r="C2651" s="4"/>
      <c r="D2651" s="4"/>
      <c r="E2651" s="4"/>
      <c r="F2651" s="6"/>
      <c r="G2651" s="6"/>
      <c r="H2651" s="6"/>
      <c r="I2651" s="10"/>
      <c r="J2651" s="11"/>
      <c r="K2651" s="13"/>
      <c r="L2651" s="4"/>
    </row>
    <row r="2652" spans="2:12" ht="14.25" customHeight="1">
      <c r="B2652" s="4"/>
      <c r="C2652" s="4"/>
      <c r="D2652" s="4"/>
      <c r="E2652" s="4"/>
      <c r="F2652" s="6"/>
      <c r="G2652" s="6"/>
      <c r="H2652" s="6"/>
      <c r="I2652" s="10"/>
      <c r="J2652" s="11"/>
      <c r="K2652" s="13"/>
      <c r="L2652" s="4"/>
    </row>
    <row r="2653" spans="2:12" ht="14.25" customHeight="1">
      <c r="B2653" s="4"/>
      <c r="C2653" s="4"/>
      <c r="D2653" s="4"/>
      <c r="E2653" s="4"/>
      <c r="F2653" s="6"/>
      <c r="G2653" s="6"/>
      <c r="H2653" s="6"/>
      <c r="I2653" s="10"/>
      <c r="J2653" s="11"/>
      <c r="K2653" s="13"/>
      <c r="L2653" s="4"/>
    </row>
    <row r="2654" spans="2:12" ht="14.25" customHeight="1">
      <c r="B2654" s="4"/>
      <c r="C2654" s="4"/>
      <c r="D2654" s="4"/>
      <c r="E2654" s="4"/>
      <c r="F2654" s="6"/>
      <c r="G2654" s="6"/>
      <c r="H2654" s="6"/>
      <c r="I2654" s="10"/>
      <c r="J2654" s="11"/>
      <c r="K2654" s="13"/>
      <c r="L2654" s="4"/>
    </row>
    <row r="2655" spans="2:12" ht="14.25" customHeight="1">
      <c r="B2655" s="4"/>
      <c r="C2655" s="4"/>
      <c r="D2655" s="4"/>
      <c r="E2655" s="4"/>
      <c r="F2655" s="6"/>
      <c r="G2655" s="6"/>
      <c r="H2655" s="6"/>
      <c r="I2655" s="10"/>
      <c r="J2655" s="11"/>
      <c r="K2655" s="13"/>
      <c r="L2655" s="4"/>
    </row>
    <row r="2656" spans="2:12" ht="14.25" customHeight="1">
      <c r="B2656" s="4"/>
      <c r="C2656" s="4"/>
      <c r="D2656" s="4"/>
      <c r="E2656" s="4"/>
      <c r="F2656" s="6"/>
      <c r="G2656" s="6"/>
      <c r="H2656" s="6"/>
      <c r="I2656" s="10"/>
      <c r="J2656" s="11"/>
      <c r="K2656" s="13"/>
      <c r="L2656" s="4"/>
    </row>
    <row r="2657" spans="2:12" ht="14.25" customHeight="1">
      <c r="B2657" s="4"/>
      <c r="C2657" s="4"/>
      <c r="D2657" s="4"/>
      <c r="E2657" s="4"/>
      <c r="F2657" s="6"/>
      <c r="G2657" s="6"/>
      <c r="H2657" s="6"/>
      <c r="I2657" s="10"/>
      <c r="J2657" s="11"/>
      <c r="K2657" s="13"/>
      <c r="L2657" s="4"/>
    </row>
    <row r="2658" spans="2:12" ht="14.25" customHeight="1">
      <c r="B2658" s="4"/>
      <c r="C2658" s="4"/>
      <c r="D2658" s="4"/>
      <c r="E2658" s="4"/>
      <c r="F2658" s="6"/>
      <c r="G2658" s="6"/>
      <c r="H2658" s="6"/>
      <c r="I2658" s="10"/>
      <c r="J2658" s="11"/>
      <c r="K2658" s="13"/>
      <c r="L2658" s="4"/>
    </row>
    <row r="2659" spans="2:12" ht="14.25" customHeight="1">
      <c r="B2659" s="4"/>
      <c r="C2659" s="4"/>
      <c r="D2659" s="4"/>
      <c r="E2659" s="4"/>
      <c r="F2659" s="6"/>
      <c r="G2659" s="6"/>
      <c r="H2659" s="6"/>
      <c r="I2659" s="10"/>
      <c r="J2659" s="11"/>
      <c r="K2659" s="13"/>
      <c r="L2659" s="4"/>
    </row>
    <row r="2660" spans="2:12" ht="14.25" customHeight="1">
      <c r="B2660" s="4"/>
      <c r="C2660" s="4"/>
      <c r="D2660" s="4"/>
      <c r="E2660" s="4"/>
      <c r="F2660" s="6"/>
      <c r="G2660" s="6"/>
      <c r="H2660" s="6"/>
      <c r="I2660" s="10"/>
      <c r="J2660" s="11"/>
      <c r="K2660" s="13"/>
      <c r="L2660" s="4"/>
    </row>
    <row r="2661" spans="2:12" ht="14.25" customHeight="1">
      <c r="B2661" s="4"/>
      <c r="C2661" s="4"/>
      <c r="D2661" s="4"/>
      <c r="E2661" s="4"/>
      <c r="F2661" s="6"/>
      <c r="G2661" s="6"/>
      <c r="H2661" s="6"/>
      <c r="I2661" s="10"/>
      <c r="J2661" s="11"/>
      <c r="K2661" s="13"/>
      <c r="L2661" s="4"/>
    </row>
    <row r="2662" spans="2:12" ht="14.25" customHeight="1">
      <c r="B2662" s="4"/>
      <c r="C2662" s="4"/>
      <c r="D2662" s="4"/>
      <c r="E2662" s="4"/>
      <c r="F2662" s="6"/>
      <c r="G2662" s="6"/>
      <c r="H2662" s="6"/>
      <c r="I2662" s="10"/>
      <c r="J2662" s="11"/>
      <c r="K2662" s="13"/>
      <c r="L2662" s="4"/>
    </row>
    <row r="2663" spans="2:12" ht="14.25" customHeight="1">
      <c r="B2663" s="4"/>
      <c r="C2663" s="4"/>
      <c r="D2663" s="4"/>
      <c r="E2663" s="4"/>
      <c r="F2663" s="6"/>
      <c r="G2663" s="6"/>
      <c r="H2663" s="6"/>
      <c r="I2663" s="10"/>
      <c r="J2663" s="11"/>
      <c r="K2663" s="13"/>
      <c r="L2663" s="4"/>
    </row>
    <row r="2664" spans="2:12" ht="14.25" customHeight="1">
      <c r="B2664" s="4"/>
      <c r="C2664" s="4"/>
      <c r="D2664" s="4"/>
      <c r="E2664" s="4"/>
      <c r="F2664" s="6"/>
      <c r="G2664" s="6"/>
      <c r="H2664" s="6"/>
      <c r="I2664" s="10"/>
      <c r="J2664" s="11"/>
      <c r="K2664" s="13"/>
      <c r="L2664" s="4"/>
    </row>
    <row r="2665" spans="2:12" ht="14.25" customHeight="1">
      <c r="B2665" s="4"/>
      <c r="C2665" s="4"/>
      <c r="D2665" s="4"/>
      <c r="E2665" s="4"/>
      <c r="F2665" s="6"/>
      <c r="G2665" s="6"/>
      <c r="H2665" s="6"/>
      <c r="I2665" s="10"/>
      <c r="J2665" s="11"/>
      <c r="K2665" s="13"/>
      <c r="L2665" s="4"/>
    </row>
    <row r="2666" spans="2:12" ht="14.25" customHeight="1">
      <c r="B2666" s="4"/>
      <c r="C2666" s="4"/>
      <c r="D2666" s="4"/>
      <c r="E2666" s="4"/>
      <c r="F2666" s="6"/>
      <c r="G2666" s="6"/>
      <c r="H2666" s="6"/>
      <c r="I2666" s="10"/>
      <c r="J2666" s="11"/>
      <c r="K2666" s="13"/>
      <c r="L2666" s="4"/>
    </row>
    <row r="2667" spans="2:12" ht="14.25" customHeight="1">
      <c r="B2667" s="4"/>
      <c r="C2667" s="4"/>
      <c r="D2667" s="4"/>
      <c r="E2667" s="4"/>
      <c r="F2667" s="6"/>
      <c r="G2667" s="6"/>
      <c r="H2667" s="6"/>
      <c r="I2667" s="10"/>
      <c r="J2667" s="11"/>
      <c r="K2667" s="13"/>
      <c r="L2667" s="4"/>
    </row>
    <row r="2668" spans="2:12" ht="14.25" customHeight="1">
      <c r="B2668" s="4"/>
      <c r="C2668" s="4"/>
      <c r="D2668" s="4"/>
      <c r="E2668" s="4"/>
      <c r="F2668" s="6"/>
      <c r="G2668" s="6"/>
      <c r="H2668" s="6"/>
      <c r="I2668" s="10"/>
      <c r="J2668" s="11"/>
      <c r="K2668" s="13"/>
      <c r="L2668" s="4"/>
    </row>
    <row r="2669" spans="2:12" ht="14.25" customHeight="1">
      <c r="B2669" s="4"/>
      <c r="C2669" s="4"/>
      <c r="D2669" s="4"/>
      <c r="E2669" s="4"/>
      <c r="F2669" s="6"/>
      <c r="G2669" s="6"/>
      <c r="H2669" s="6"/>
      <c r="I2669" s="10"/>
      <c r="J2669" s="11"/>
      <c r="K2669" s="13"/>
      <c r="L2669" s="4"/>
    </row>
    <row r="2670" spans="2:12" ht="14.25" customHeight="1">
      <c r="B2670" s="4"/>
      <c r="C2670" s="4"/>
      <c r="D2670" s="4"/>
      <c r="E2670" s="4"/>
      <c r="F2670" s="6"/>
      <c r="G2670" s="6"/>
      <c r="H2670" s="6"/>
      <c r="I2670" s="10"/>
      <c r="J2670" s="11"/>
      <c r="K2670" s="13"/>
      <c r="L2670" s="4"/>
    </row>
    <row r="2671" spans="2:12" ht="14.25" customHeight="1">
      <c r="B2671" s="4"/>
      <c r="C2671" s="4"/>
      <c r="D2671" s="4"/>
      <c r="E2671" s="4"/>
      <c r="F2671" s="6"/>
      <c r="G2671" s="6"/>
      <c r="H2671" s="6"/>
      <c r="I2671" s="10"/>
      <c r="J2671" s="11"/>
      <c r="K2671" s="13"/>
      <c r="L2671" s="4"/>
    </row>
    <row r="2672" spans="2:12" ht="14.25" customHeight="1">
      <c r="B2672" s="4"/>
      <c r="C2672" s="4"/>
      <c r="D2672" s="4"/>
      <c r="E2672" s="4"/>
      <c r="F2672" s="6"/>
      <c r="G2672" s="6"/>
      <c r="H2672" s="6"/>
      <c r="I2672" s="10"/>
      <c r="J2672" s="11"/>
      <c r="K2672" s="13"/>
      <c r="L2672" s="4"/>
    </row>
    <row r="2673" spans="2:12" ht="14.25" customHeight="1">
      <c r="B2673" s="4"/>
      <c r="C2673" s="4"/>
      <c r="D2673" s="4"/>
      <c r="E2673" s="4"/>
      <c r="F2673" s="6"/>
      <c r="G2673" s="6"/>
      <c r="H2673" s="6"/>
      <c r="I2673" s="10"/>
      <c r="J2673" s="11"/>
      <c r="K2673" s="13"/>
      <c r="L2673" s="4"/>
    </row>
    <row r="2674" spans="2:12" ht="14.25" customHeight="1">
      <c r="B2674" s="4"/>
      <c r="C2674" s="4"/>
      <c r="D2674" s="4"/>
      <c r="E2674" s="4"/>
      <c r="F2674" s="6"/>
      <c r="G2674" s="6"/>
      <c r="H2674" s="6"/>
      <c r="I2674" s="10"/>
      <c r="J2674" s="11"/>
      <c r="K2674" s="13"/>
      <c r="L2674" s="4"/>
    </row>
    <row r="2675" spans="2:12" ht="14.25" customHeight="1">
      <c r="B2675" s="4"/>
      <c r="C2675" s="4"/>
      <c r="D2675" s="4"/>
      <c r="E2675" s="4"/>
      <c r="F2675" s="6"/>
      <c r="G2675" s="6"/>
      <c r="H2675" s="6"/>
      <c r="I2675" s="10"/>
      <c r="J2675" s="11"/>
      <c r="K2675" s="13"/>
      <c r="L2675" s="4"/>
    </row>
    <row r="2676" spans="2:12" ht="14.25" customHeight="1">
      <c r="B2676" s="4"/>
      <c r="C2676" s="4"/>
      <c r="D2676" s="4"/>
      <c r="E2676" s="4"/>
      <c r="F2676" s="6"/>
      <c r="G2676" s="6"/>
      <c r="H2676" s="6"/>
      <c r="I2676" s="10"/>
      <c r="J2676" s="11"/>
      <c r="K2676" s="13"/>
      <c r="L2676" s="4"/>
    </row>
    <row r="2677" spans="2:12" ht="14.25" customHeight="1">
      <c r="B2677" s="4"/>
      <c r="C2677" s="4"/>
      <c r="D2677" s="4"/>
      <c r="E2677" s="4"/>
      <c r="F2677" s="6"/>
      <c r="G2677" s="6"/>
      <c r="H2677" s="6"/>
      <c r="I2677" s="10"/>
      <c r="J2677" s="11"/>
      <c r="K2677" s="13"/>
      <c r="L2677" s="4"/>
    </row>
    <row r="2678" spans="2:12" ht="14.25" customHeight="1">
      <c r="B2678" s="4"/>
      <c r="C2678" s="4"/>
      <c r="D2678" s="4"/>
      <c r="E2678" s="4"/>
      <c r="F2678" s="6"/>
      <c r="G2678" s="6"/>
      <c r="H2678" s="6"/>
      <c r="I2678" s="10"/>
      <c r="J2678" s="11"/>
      <c r="K2678" s="13"/>
      <c r="L2678" s="4"/>
    </row>
    <row r="2679" spans="2:12" ht="14.25" customHeight="1">
      <c r="B2679" s="4"/>
      <c r="C2679" s="4"/>
      <c r="D2679" s="4"/>
      <c r="E2679" s="4"/>
      <c r="F2679" s="6"/>
      <c r="G2679" s="6"/>
      <c r="H2679" s="6"/>
      <c r="I2679" s="10"/>
      <c r="J2679" s="11"/>
      <c r="K2679" s="13"/>
      <c r="L2679" s="4"/>
    </row>
    <row r="2680" spans="2:12" ht="14.25" customHeight="1">
      <c r="B2680" s="4"/>
      <c r="C2680" s="4"/>
      <c r="D2680" s="4"/>
      <c r="E2680" s="4"/>
      <c r="F2680" s="6"/>
      <c r="G2680" s="6"/>
      <c r="H2680" s="6"/>
      <c r="I2680" s="10"/>
      <c r="J2680" s="11"/>
      <c r="K2680" s="13"/>
      <c r="L2680" s="4"/>
    </row>
    <row r="2681" spans="2:12" ht="14.25" customHeight="1">
      <c r="B2681" s="4"/>
      <c r="C2681" s="4"/>
      <c r="D2681" s="4"/>
      <c r="E2681" s="4"/>
      <c r="F2681" s="6"/>
      <c r="G2681" s="6"/>
      <c r="H2681" s="6"/>
      <c r="I2681" s="10"/>
      <c r="J2681" s="11"/>
      <c r="K2681" s="13"/>
      <c r="L2681" s="4"/>
    </row>
    <row r="2682" spans="2:12" ht="14.25" customHeight="1">
      <c r="B2682" s="4"/>
      <c r="C2682" s="4"/>
      <c r="D2682" s="4"/>
      <c r="E2682" s="4"/>
      <c r="F2682" s="6"/>
      <c r="G2682" s="6"/>
      <c r="H2682" s="6"/>
      <c r="I2682" s="10"/>
      <c r="J2682" s="11"/>
      <c r="K2682" s="13"/>
      <c r="L2682" s="4"/>
    </row>
    <row r="2683" spans="2:12" ht="14.25" customHeight="1">
      <c r="B2683" s="4"/>
      <c r="C2683" s="4"/>
      <c r="D2683" s="4"/>
      <c r="E2683" s="4"/>
      <c r="F2683" s="6"/>
      <c r="G2683" s="6"/>
      <c r="H2683" s="6"/>
      <c r="I2683" s="10"/>
      <c r="J2683" s="11"/>
      <c r="K2683" s="13"/>
      <c r="L2683" s="4"/>
    </row>
    <row r="2684" spans="2:12" ht="14.25" customHeight="1">
      <c r="B2684" s="4"/>
      <c r="C2684" s="4"/>
      <c r="D2684" s="4"/>
      <c r="E2684" s="4"/>
      <c r="F2684" s="6"/>
      <c r="G2684" s="6"/>
      <c r="H2684" s="6"/>
      <c r="I2684" s="10"/>
      <c r="J2684" s="11"/>
      <c r="K2684" s="13"/>
      <c r="L2684" s="4"/>
    </row>
    <row r="2685" spans="2:12" ht="14.25" customHeight="1">
      <c r="B2685" s="4"/>
      <c r="C2685" s="4"/>
      <c r="D2685" s="4"/>
      <c r="E2685" s="4"/>
      <c r="F2685" s="6"/>
      <c r="G2685" s="6"/>
      <c r="H2685" s="6"/>
      <c r="I2685" s="10"/>
      <c r="J2685" s="11"/>
      <c r="K2685" s="13"/>
      <c r="L2685" s="4"/>
    </row>
    <row r="2686" spans="2:12" ht="14.25" customHeight="1">
      <c r="B2686" s="4"/>
      <c r="C2686" s="4"/>
      <c r="D2686" s="4"/>
      <c r="E2686" s="4"/>
      <c r="F2686" s="6"/>
      <c r="G2686" s="6"/>
      <c r="H2686" s="6"/>
      <c r="I2686" s="10"/>
      <c r="J2686" s="11"/>
      <c r="K2686" s="13"/>
      <c r="L2686" s="4"/>
    </row>
    <row r="2687" spans="2:12" ht="14.25" customHeight="1">
      <c r="B2687" s="4"/>
      <c r="C2687" s="4"/>
      <c r="D2687" s="4"/>
      <c r="E2687" s="4"/>
      <c r="F2687" s="6"/>
      <c r="G2687" s="6"/>
      <c r="H2687" s="6"/>
      <c r="I2687" s="10"/>
      <c r="J2687" s="11"/>
      <c r="K2687" s="13"/>
      <c r="L2687" s="4"/>
    </row>
    <row r="2688" spans="2:12" ht="14.25" customHeight="1">
      <c r="B2688" s="4"/>
      <c r="C2688" s="4"/>
      <c r="D2688" s="4"/>
      <c r="E2688" s="4"/>
      <c r="F2688" s="6"/>
      <c r="G2688" s="6"/>
      <c r="H2688" s="6"/>
      <c r="I2688" s="10"/>
      <c r="J2688" s="11"/>
      <c r="K2688" s="13"/>
      <c r="L2688" s="4"/>
    </row>
    <row r="2689" spans="2:12" ht="14.25" customHeight="1">
      <c r="B2689" s="4"/>
      <c r="C2689" s="4"/>
      <c r="D2689" s="4"/>
      <c r="E2689" s="4"/>
      <c r="F2689" s="6"/>
      <c r="G2689" s="6"/>
      <c r="H2689" s="6"/>
      <c r="I2689" s="10"/>
      <c r="J2689" s="11"/>
      <c r="K2689" s="13"/>
      <c r="L2689" s="4"/>
    </row>
    <row r="2690" spans="2:12" ht="14.25" customHeight="1">
      <c r="B2690" s="4"/>
      <c r="C2690" s="4"/>
      <c r="D2690" s="4"/>
      <c r="E2690" s="4"/>
      <c r="F2690" s="6"/>
      <c r="G2690" s="6"/>
      <c r="H2690" s="6"/>
      <c r="I2690" s="10"/>
      <c r="J2690" s="11"/>
      <c r="K2690" s="13"/>
      <c r="L2690" s="4"/>
    </row>
    <row r="2691" spans="2:12" ht="14.25" customHeight="1">
      <c r="B2691" s="4"/>
      <c r="C2691" s="4"/>
      <c r="D2691" s="4"/>
      <c r="E2691" s="4"/>
      <c r="F2691" s="6"/>
      <c r="G2691" s="6"/>
      <c r="H2691" s="6"/>
      <c r="I2691" s="10"/>
      <c r="J2691" s="11"/>
      <c r="K2691" s="13"/>
      <c r="L2691" s="4"/>
    </row>
    <row r="2692" spans="2:12" ht="14.25" customHeight="1">
      <c r="B2692" s="4"/>
      <c r="C2692" s="4"/>
      <c r="D2692" s="4"/>
      <c r="E2692" s="4"/>
      <c r="F2692" s="6"/>
      <c r="G2692" s="6"/>
      <c r="H2692" s="6"/>
      <c r="I2692" s="10"/>
      <c r="J2692" s="11"/>
      <c r="K2692" s="13"/>
      <c r="L2692" s="4"/>
    </row>
    <row r="2693" spans="2:12" ht="14.25" customHeight="1">
      <c r="B2693" s="4"/>
      <c r="C2693" s="4"/>
      <c r="D2693" s="4"/>
      <c r="E2693" s="4"/>
      <c r="F2693" s="6"/>
      <c r="G2693" s="6"/>
      <c r="H2693" s="6"/>
      <c r="I2693" s="10"/>
      <c r="J2693" s="11"/>
      <c r="K2693" s="13"/>
      <c r="L2693" s="4"/>
    </row>
    <row r="2694" spans="2:12" ht="14.25" customHeight="1">
      <c r="B2694" s="4"/>
      <c r="C2694" s="4"/>
      <c r="D2694" s="4"/>
      <c r="E2694" s="4"/>
      <c r="F2694" s="6"/>
      <c r="G2694" s="6"/>
      <c r="H2694" s="6"/>
      <c r="I2694" s="10"/>
      <c r="J2694" s="11"/>
      <c r="K2694" s="13"/>
      <c r="L2694" s="4"/>
    </row>
    <row r="2695" spans="2:12" ht="14.25" customHeight="1">
      <c r="B2695" s="4"/>
      <c r="C2695" s="4"/>
      <c r="D2695" s="4"/>
      <c r="E2695" s="4"/>
      <c r="F2695" s="6"/>
      <c r="G2695" s="6"/>
      <c r="H2695" s="6"/>
      <c r="I2695" s="10"/>
      <c r="J2695" s="11"/>
      <c r="K2695" s="13"/>
      <c r="L2695" s="4"/>
    </row>
    <row r="2696" spans="2:12" ht="14.25" customHeight="1">
      <c r="B2696" s="4"/>
      <c r="C2696" s="4"/>
      <c r="D2696" s="4"/>
      <c r="E2696" s="4"/>
      <c r="F2696" s="6"/>
      <c r="G2696" s="6"/>
      <c r="H2696" s="6"/>
      <c r="I2696" s="10"/>
      <c r="J2696" s="11"/>
      <c r="K2696" s="13"/>
      <c r="L2696" s="4"/>
    </row>
    <row r="2697" spans="2:12" ht="14.25" customHeight="1">
      <c r="B2697" s="4"/>
      <c r="C2697" s="4"/>
      <c r="D2697" s="4"/>
      <c r="E2697" s="4"/>
      <c r="F2697" s="6"/>
      <c r="G2697" s="6"/>
      <c r="H2697" s="6"/>
      <c r="I2697" s="10"/>
      <c r="J2697" s="11"/>
      <c r="K2697" s="13"/>
      <c r="L2697" s="4"/>
    </row>
    <row r="2698" spans="2:12" ht="14.25" customHeight="1">
      <c r="B2698" s="4"/>
      <c r="C2698" s="4"/>
      <c r="D2698" s="4"/>
      <c r="E2698" s="4"/>
      <c r="F2698" s="6"/>
      <c r="G2698" s="6"/>
      <c r="H2698" s="6"/>
      <c r="I2698" s="10"/>
      <c r="J2698" s="11"/>
      <c r="K2698" s="13"/>
      <c r="L2698" s="4"/>
    </row>
    <row r="2699" spans="2:12" ht="14.25" customHeight="1">
      <c r="B2699" s="4"/>
      <c r="C2699" s="4"/>
      <c r="D2699" s="4"/>
      <c r="E2699" s="4"/>
      <c r="F2699" s="6"/>
      <c r="G2699" s="6"/>
      <c r="H2699" s="6"/>
      <c r="I2699" s="10"/>
      <c r="J2699" s="11"/>
      <c r="K2699" s="13"/>
      <c r="L2699" s="4"/>
    </row>
    <row r="2700" spans="2:12" ht="14.25" customHeight="1">
      <c r="B2700" s="4"/>
      <c r="C2700" s="4"/>
      <c r="D2700" s="4"/>
      <c r="E2700" s="4"/>
      <c r="F2700" s="6"/>
      <c r="G2700" s="6"/>
      <c r="H2700" s="6"/>
      <c r="I2700" s="10"/>
      <c r="J2700" s="11"/>
      <c r="K2700" s="13"/>
      <c r="L2700" s="4"/>
    </row>
    <row r="2701" spans="2:12" ht="14.25" customHeight="1">
      <c r="B2701" s="4"/>
      <c r="C2701" s="4"/>
      <c r="D2701" s="4"/>
      <c r="E2701" s="4"/>
      <c r="F2701" s="6"/>
      <c r="G2701" s="6"/>
      <c r="H2701" s="6"/>
      <c r="I2701" s="10"/>
      <c r="J2701" s="11"/>
      <c r="K2701" s="13"/>
      <c r="L2701" s="4"/>
    </row>
    <row r="2702" spans="2:12" ht="14.25" customHeight="1">
      <c r="B2702" s="4"/>
      <c r="C2702" s="4"/>
      <c r="D2702" s="4"/>
      <c r="E2702" s="4"/>
      <c r="F2702" s="6"/>
      <c r="G2702" s="6"/>
      <c r="H2702" s="6"/>
      <c r="I2702" s="10"/>
      <c r="J2702" s="11"/>
      <c r="K2702" s="13"/>
      <c r="L2702" s="4"/>
    </row>
    <row r="2703" spans="2:12" ht="14.25" customHeight="1">
      <c r="B2703" s="4"/>
      <c r="C2703" s="4"/>
      <c r="D2703" s="4"/>
      <c r="E2703" s="4"/>
      <c r="F2703" s="6"/>
      <c r="G2703" s="6"/>
      <c r="H2703" s="6"/>
      <c r="I2703" s="10"/>
      <c r="J2703" s="11"/>
      <c r="K2703" s="13"/>
      <c r="L2703" s="4"/>
    </row>
    <row r="2704" spans="2:12" ht="14.25" customHeight="1">
      <c r="B2704" s="4"/>
      <c r="C2704" s="4"/>
      <c r="D2704" s="4"/>
      <c r="E2704" s="4"/>
      <c r="F2704" s="6"/>
      <c r="G2704" s="6"/>
      <c r="H2704" s="6"/>
      <c r="I2704" s="10"/>
      <c r="J2704" s="11"/>
      <c r="K2704" s="13"/>
      <c r="L2704" s="4"/>
    </row>
    <row r="2705" spans="2:12" ht="14.25" customHeight="1">
      <c r="B2705" s="4"/>
      <c r="C2705" s="4"/>
      <c r="D2705" s="4"/>
      <c r="E2705" s="4"/>
      <c r="F2705" s="6"/>
      <c r="G2705" s="6"/>
      <c r="H2705" s="6"/>
      <c r="I2705" s="10"/>
      <c r="J2705" s="11"/>
      <c r="K2705" s="13"/>
      <c r="L2705" s="4"/>
    </row>
    <row r="2706" spans="2:12" ht="14.25" customHeight="1">
      <c r="B2706" s="4"/>
      <c r="C2706" s="4"/>
      <c r="D2706" s="4"/>
      <c r="E2706" s="4"/>
      <c r="F2706" s="6"/>
      <c r="G2706" s="6"/>
      <c r="H2706" s="6"/>
      <c r="I2706" s="10"/>
      <c r="J2706" s="11"/>
      <c r="K2706" s="13"/>
      <c r="L2706" s="4"/>
    </row>
    <row r="2707" spans="2:12" ht="14.25" customHeight="1">
      <c r="B2707" s="4"/>
      <c r="C2707" s="4"/>
      <c r="D2707" s="4"/>
      <c r="E2707" s="4"/>
      <c r="F2707" s="6"/>
      <c r="G2707" s="6"/>
      <c r="H2707" s="6"/>
      <c r="I2707" s="10"/>
      <c r="J2707" s="11"/>
      <c r="K2707" s="13"/>
      <c r="L2707" s="4"/>
    </row>
    <row r="2708" spans="2:12" ht="14.25" customHeight="1">
      <c r="B2708" s="4"/>
      <c r="C2708" s="4"/>
      <c r="D2708" s="4"/>
      <c r="E2708" s="4"/>
      <c r="F2708" s="6"/>
      <c r="G2708" s="6"/>
      <c r="H2708" s="6"/>
      <c r="I2708" s="10"/>
      <c r="J2708" s="11"/>
      <c r="K2708" s="13"/>
      <c r="L2708" s="4"/>
    </row>
    <row r="2709" spans="2:12" ht="14.25" customHeight="1">
      <c r="B2709" s="4"/>
      <c r="C2709" s="4"/>
      <c r="D2709" s="4"/>
      <c r="E2709" s="4"/>
      <c r="F2709" s="6"/>
      <c r="G2709" s="6"/>
      <c r="H2709" s="6"/>
      <c r="I2709" s="10"/>
      <c r="J2709" s="11"/>
      <c r="K2709" s="13"/>
      <c r="L2709" s="4"/>
    </row>
    <row r="2710" spans="2:12" ht="14.25" customHeight="1">
      <c r="B2710" s="4"/>
      <c r="C2710" s="4"/>
      <c r="D2710" s="4"/>
      <c r="E2710" s="4"/>
      <c r="F2710" s="6"/>
      <c r="G2710" s="6"/>
      <c r="H2710" s="6"/>
      <c r="I2710" s="10"/>
      <c r="J2710" s="11"/>
      <c r="K2710" s="13"/>
      <c r="L2710" s="4"/>
    </row>
    <row r="2711" spans="2:12" ht="14.25" customHeight="1">
      <c r="B2711" s="4"/>
      <c r="C2711" s="4"/>
      <c r="D2711" s="4"/>
      <c r="E2711" s="4"/>
      <c r="F2711" s="6"/>
      <c r="G2711" s="6"/>
      <c r="H2711" s="6"/>
      <c r="I2711" s="10"/>
      <c r="J2711" s="11"/>
      <c r="K2711" s="13"/>
      <c r="L2711" s="4"/>
    </row>
    <row r="2712" spans="2:12" ht="14.25" customHeight="1">
      <c r="B2712" s="4"/>
      <c r="C2712" s="4"/>
      <c r="D2712" s="4"/>
      <c r="E2712" s="4"/>
      <c r="F2712" s="6"/>
      <c r="G2712" s="6"/>
      <c r="H2712" s="6"/>
      <c r="I2712" s="10"/>
      <c r="J2712" s="11"/>
      <c r="K2712" s="13"/>
      <c r="L2712" s="4"/>
    </row>
    <row r="2713" spans="2:12" ht="14.25" customHeight="1">
      <c r="B2713" s="4"/>
      <c r="C2713" s="4"/>
      <c r="D2713" s="4"/>
      <c r="E2713" s="4"/>
      <c r="F2713" s="6"/>
      <c r="G2713" s="6"/>
      <c r="H2713" s="6"/>
      <c r="I2713" s="10"/>
      <c r="J2713" s="11"/>
      <c r="K2713" s="13"/>
      <c r="L2713" s="4"/>
    </row>
    <row r="2714" spans="2:12" ht="14.25" customHeight="1">
      <c r="B2714" s="4"/>
      <c r="C2714" s="4"/>
      <c r="D2714" s="4"/>
      <c r="E2714" s="4"/>
      <c r="F2714" s="6"/>
      <c r="G2714" s="6"/>
      <c r="H2714" s="6"/>
      <c r="I2714" s="10"/>
      <c r="J2714" s="11"/>
      <c r="K2714" s="13"/>
      <c r="L2714" s="4"/>
    </row>
    <row r="2715" spans="2:12" ht="14.25" customHeight="1">
      <c r="B2715" s="4"/>
      <c r="C2715" s="4"/>
      <c r="D2715" s="4"/>
      <c r="E2715" s="4"/>
      <c r="F2715" s="6"/>
      <c r="G2715" s="6"/>
      <c r="H2715" s="6"/>
      <c r="I2715" s="10"/>
      <c r="J2715" s="11"/>
      <c r="K2715" s="13"/>
      <c r="L2715" s="4"/>
    </row>
    <row r="2716" spans="2:12" ht="14.25" customHeight="1">
      <c r="B2716" s="4"/>
      <c r="C2716" s="4"/>
      <c r="D2716" s="4"/>
      <c r="E2716" s="4"/>
      <c r="F2716" s="6"/>
      <c r="G2716" s="6"/>
      <c r="H2716" s="6"/>
      <c r="I2716" s="10"/>
      <c r="J2716" s="11"/>
      <c r="K2716" s="13"/>
      <c r="L2716" s="4"/>
    </row>
    <row r="2717" spans="2:12" ht="14.25" customHeight="1">
      <c r="B2717" s="4"/>
      <c r="C2717" s="4"/>
      <c r="D2717" s="4"/>
      <c r="E2717" s="4"/>
      <c r="F2717" s="6"/>
      <c r="G2717" s="6"/>
      <c r="H2717" s="6"/>
      <c r="I2717" s="10"/>
      <c r="J2717" s="11"/>
      <c r="K2717" s="13"/>
      <c r="L2717" s="4"/>
    </row>
    <row r="2718" spans="2:12" ht="14.25" customHeight="1">
      <c r="B2718" s="4"/>
      <c r="C2718" s="4"/>
      <c r="D2718" s="4"/>
      <c r="E2718" s="4"/>
      <c r="F2718" s="6"/>
      <c r="G2718" s="6"/>
      <c r="H2718" s="6"/>
      <c r="I2718" s="10"/>
      <c r="J2718" s="11"/>
      <c r="K2718" s="13"/>
      <c r="L2718" s="4"/>
    </row>
    <row r="2719" spans="2:12" ht="14.25" customHeight="1">
      <c r="B2719" s="4"/>
      <c r="C2719" s="4"/>
      <c r="D2719" s="4"/>
      <c r="E2719" s="4"/>
      <c r="F2719" s="6"/>
      <c r="G2719" s="6"/>
      <c r="H2719" s="6"/>
      <c r="I2719" s="10"/>
      <c r="J2719" s="11"/>
      <c r="K2719" s="13"/>
      <c r="L2719" s="4"/>
    </row>
    <row r="2720" spans="2:12" ht="14.25" customHeight="1">
      <c r="B2720" s="4"/>
      <c r="C2720" s="4"/>
      <c r="D2720" s="4"/>
      <c r="E2720" s="4"/>
      <c r="F2720" s="6"/>
      <c r="G2720" s="6"/>
      <c r="H2720" s="6"/>
      <c r="I2720" s="10"/>
      <c r="J2720" s="11"/>
      <c r="K2720" s="13"/>
      <c r="L2720" s="4"/>
    </row>
    <row r="2721" spans="2:12" ht="14.25" customHeight="1">
      <c r="B2721" s="4"/>
      <c r="C2721" s="4"/>
      <c r="D2721" s="4"/>
      <c r="E2721" s="4"/>
      <c r="F2721" s="6"/>
      <c r="G2721" s="6"/>
      <c r="H2721" s="6"/>
      <c r="I2721" s="10"/>
      <c r="J2721" s="11"/>
      <c r="K2721" s="13"/>
      <c r="L2721" s="4"/>
    </row>
    <row r="2722" spans="2:12" ht="14.25" customHeight="1">
      <c r="B2722" s="4"/>
      <c r="C2722" s="4"/>
      <c r="D2722" s="4"/>
      <c r="E2722" s="4"/>
      <c r="F2722" s="6"/>
      <c r="G2722" s="6"/>
      <c r="H2722" s="6"/>
      <c r="I2722" s="10"/>
      <c r="J2722" s="11"/>
      <c r="K2722" s="13"/>
      <c r="L2722" s="4"/>
    </row>
    <row r="2723" spans="2:12" ht="14.25" customHeight="1">
      <c r="B2723" s="4"/>
      <c r="C2723" s="4"/>
      <c r="D2723" s="4"/>
      <c r="E2723" s="4"/>
      <c r="F2723" s="6"/>
      <c r="G2723" s="6"/>
      <c r="H2723" s="6"/>
      <c r="I2723" s="10"/>
      <c r="J2723" s="11"/>
      <c r="K2723" s="13"/>
      <c r="L2723" s="4"/>
    </row>
    <row r="2724" spans="2:12" ht="14.25" customHeight="1">
      <c r="B2724" s="4"/>
      <c r="C2724" s="4"/>
      <c r="D2724" s="4"/>
      <c r="E2724" s="4"/>
      <c r="F2724" s="6"/>
      <c r="G2724" s="6"/>
      <c r="H2724" s="6"/>
      <c r="I2724" s="10"/>
      <c r="J2724" s="11"/>
      <c r="K2724" s="13"/>
      <c r="L2724" s="4"/>
    </row>
    <row r="2725" spans="2:12" ht="14.25" customHeight="1">
      <c r="B2725" s="4"/>
      <c r="C2725" s="4"/>
      <c r="D2725" s="4"/>
      <c r="E2725" s="4"/>
      <c r="F2725" s="6"/>
      <c r="G2725" s="6"/>
      <c r="H2725" s="6"/>
      <c r="I2725" s="10"/>
      <c r="J2725" s="11"/>
      <c r="K2725" s="13"/>
      <c r="L2725" s="4"/>
    </row>
    <row r="2726" spans="2:12" ht="14.25" customHeight="1">
      <c r="B2726" s="4"/>
      <c r="C2726" s="4"/>
      <c r="D2726" s="4"/>
      <c r="E2726" s="4"/>
      <c r="F2726" s="6"/>
      <c r="G2726" s="6"/>
      <c r="H2726" s="6"/>
      <c r="I2726" s="10"/>
      <c r="J2726" s="11"/>
      <c r="K2726" s="13"/>
      <c r="L2726" s="4"/>
    </row>
    <row r="2727" spans="2:12" ht="14.25" customHeight="1">
      <c r="B2727" s="4"/>
      <c r="C2727" s="4"/>
      <c r="D2727" s="4"/>
      <c r="E2727" s="4"/>
      <c r="F2727" s="6"/>
      <c r="G2727" s="6"/>
      <c r="H2727" s="6"/>
      <c r="I2727" s="10"/>
      <c r="J2727" s="11"/>
      <c r="K2727" s="13"/>
      <c r="L2727" s="4"/>
    </row>
    <row r="2728" spans="2:12" ht="14.25" customHeight="1">
      <c r="B2728" s="4"/>
      <c r="C2728" s="4"/>
      <c r="D2728" s="4"/>
      <c r="E2728" s="4"/>
      <c r="F2728" s="6"/>
      <c r="G2728" s="6"/>
      <c r="H2728" s="6"/>
      <c r="I2728" s="10"/>
      <c r="J2728" s="11"/>
      <c r="K2728" s="13"/>
      <c r="L2728" s="4"/>
    </row>
    <row r="2729" spans="2:12" ht="14.25" customHeight="1">
      <c r="B2729" s="4"/>
      <c r="C2729" s="4"/>
      <c r="D2729" s="4"/>
      <c r="E2729" s="4"/>
      <c r="F2729" s="6"/>
      <c r="G2729" s="6"/>
      <c r="H2729" s="6"/>
      <c r="I2729" s="10"/>
      <c r="J2729" s="11"/>
      <c r="K2729" s="13"/>
      <c r="L2729" s="4"/>
    </row>
    <row r="2730" spans="2:12" ht="14.25" customHeight="1">
      <c r="B2730" s="4"/>
      <c r="C2730" s="4"/>
      <c r="D2730" s="4"/>
      <c r="E2730" s="4"/>
      <c r="F2730" s="6"/>
      <c r="G2730" s="6"/>
      <c r="H2730" s="6"/>
      <c r="I2730" s="10"/>
      <c r="J2730" s="11"/>
      <c r="K2730" s="13"/>
      <c r="L2730" s="4"/>
    </row>
    <row r="2731" spans="2:12" ht="14.25" customHeight="1">
      <c r="B2731" s="4"/>
      <c r="C2731" s="4"/>
      <c r="D2731" s="4"/>
      <c r="E2731" s="4"/>
      <c r="F2731" s="6"/>
      <c r="G2731" s="6"/>
      <c r="H2731" s="6"/>
      <c r="I2731" s="10"/>
      <c r="J2731" s="11"/>
      <c r="K2731" s="13"/>
      <c r="L2731" s="4"/>
    </row>
    <row r="2732" spans="2:12" ht="14.25" customHeight="1">
      <c r="B2732" s="4"/>
      <c r="C2732" s="4"/>
      <c r="D2732" s="4"/>
      <c r="E2732" s="4"/>
      <c r="F2732" s="6"/>
      <c r="G2732" s="6"/>
      <c r="H2732" s="6"/>
      <c r="I2732" s="10"/>
      <c r="J2732" s="11"/>
      <c r="K2732" s="13"/>
      <c r="L2732" s="4"/>
    </row>
    <row r="2733" spans="2:12" ht="14.25" customHeight="1">
      <c r="B2733" s="4"/>
      <c r="C2733" s="4"/>
      <c r="D2733" s="4"/>
      <c r="E2733" s="4"/>
      <c r="F2733" s="6"/>
      <c r="G2733" s="6"/>
      <c r="H2733" s="6"/>
      <c r="I2733" s="10"/>
      <c r="J2733" s="11"/>
      <c r="K2733" s="13"/>
      <c r="L2733" s="4"/>
    </row>
    <row r="2734" spans="2:12" ht="14.25" customHeight="1">
      <c r="B2734" s="4"/>
      <c r="C2734" s="4"/>
      <c r="D2734" s="4"/>
      <c r="E2734" s="4"/>
      <c r="F2734" s="6"/>
      <c r="G2734" s="6"/>
      <c r="H2734" s="6"/>
      <c r="I2734" s="10"/>
      <c r="J2734" s="11"/>
      <c r="K2734" s="13"/>
      <c r="L2734" s="4"/>
    </row>
    <row r="2735" spans="2:12" ht="14.25" customHeight="1">
      <c r="B2735" s="4"/>
      <c r="C2735" s="4"/>
      <c r="D2735" s="4"/>
      <c r="E2735" s="4"/>
      <c r="F2735" s="6"/>
      <c r="G2735" s="6"/>
      <c r="H2735" s="6"/>
      <c r="I2735" s="10"/>
      <c r="J2735" s="11"/>
      <c r="K2735" s="13"/>
      <c r="L2735" s="4"/>
    </row>
    <row r="2736" spans="2:12" ht="14.25" customHeight="1">
      <c r="B2736" s="4"/>
      <c r="C2736" s="4"/>
      <c r="D2736" s="4"/>
      <c r="E2736" s="4"/>
      <c r="F2736" s="6"/>
      <c r="G2736" s="6"/>
      <c r="H2736" s="6"/>
      <c r="I2736" s="10"/>
      <c r="J2736" s="11"/>
      <c r="K2736" s="13"/>
      <c r="L2736" s="4"/>
    </row>
    <row r="2737" spans="2:12" ht="14.25" customHeight="1">
      <c r="B2737" s="4"/>
      <c r="C2737" s="4"/>
      <c r="D2737" s="4"/>
      <c r="E2737" s="4"/>
      <c r="F2737" s="6"/>
      <c r="G2737" s="6"/>
      <c r="H2737" s="6"/>
      <c r="I2737" s="10"/>
      <c r="J2737" s="11"/>
      <c r="K2737" s="13"/>
      <c r="L2737" s="4"/>
    </row>
    <row r="2738" spans="2:12" ht="14.25" customHeight="1">
      <c r="B2738" s="4"/>
      <c r="C2738" s="4"/>
      <c r="D2738" s="4"/>
      <c r="E2738" s="4"/>
      <c r="F2738" s="6"/>
      <c r="G2738" s="6"/>
      <c r="H2738" s="6"/>
      <c r="I2738" s="10"/>
      <c r="J2738" s="11"/>
      <c r="K2738" s="13"/>
      <c r="L2738" s="4"/>
    </row>
    <row r="2739" spans="2:12" ht="14.25" customHeight="1">
      <c r="B2739" s="4"/>
      <c r="C2739" s="4"/>
      <c r="D2739" s="4"/>
      <c r="E2739" s="4"/>
      <c r="F2739" s="6"/>
      <c r="G2739" s="6"/>
      <c r="H2739" s="6"/>
      <c r="I2739" s="10"/>
      <c r="J2739" s="11"/>
      <c r="K2739" s="13"/>
      <c r="L2739" s="4"/>
    </row>
    <row r="2740" spans="2:12" ht="14.25" customHeight="1">
      <c r="B2740" s="4"/>
      <c r="C2740" s="4"/>
      <c r="D2740" s="4"/>
      <c r="E2740" s="4"/>
      <c r="F2740" s="6"/>
      <c r="G2740" s="6"/>
      <c r="H2740" s="6"/>
      <c r="I2740" s="10"/>
      <c r="J2740" s="11"/>
      <c r="K2740" s="13"/>
      <c r="L2740" s="4"/>
    </row>
    <row r="2741" spans="2:12" ht="14.25" customHeight="1">
      <c r="B2741" s="4"/>
      <c r="C2741" s="4"/>
      <c r="D2741" s="4"/>
      <c r="E2741" s="4"/>
      <c r="F2741" s="6"/>
      <c r="G2741" s="6"/>
      <c r="H2741" s="6"/>
      <c r="I2741" s="10"/>
      <c r="J2741" s="11"/>
      <c r="K2741" s="13"/>
      <c r="L2741" s="4"/>
    </row>
    <row r="2742" spans="2:12" ht="14.25" customHeight="1">
      <c r="B2742" s="4"/>
      <c r="C2742" s="4"/>
      <c r="D2742" s="4"/>
      <c r="E2742" s="4"/>
      <c r="F2742" s="6"/>
      <c r="G2742" s="6"/>
      <c r="H2742" s="6"/>
      <c r="I2742" s="10"/>
      <c r="J2742" s="11"/>
      <c r="K2742" s="13"/>
      <c r="L2742" s="4"/>
    </row>
    <row r="2743" spans="2:12" ht="14.25" customHeight="1">
      <c r="B2743" s="4"/>
      <c r="C2743" s="4"/>
      <c r="D2743" s="4"/>
      <c r="E2743" s="4"/>
      <c r="F2743" s="6"/>
      <c r="G2743" s="6"/>
      <c r="H2743" s="6"/>
      <c r="I2743" s="10"/>
      <c r="J2743" s="11"/>
      <c r="K2743" s="13"/>
      <c r="L2743" s="4"/>
    </row>
    <row r="2744" spans="2:12" ht="14.25" customHeight="1">
      <c r="B2744" s="4"/>
      <c r="C2744" s="4"/>
      <c r="D2744" s="4"/>
      <c r="E2744" s="4"/>
      <c r="F2744" s="6"/>
      <c r="G2744" s="6"/>
      <c r="H2744" s="6"/>
      <c r="I2744" s="10"/>
      <c r="J2744" s="11"/>
      <c r="K2744" s="13"/>
      <c r="L2744" s="4"/>
    </row>
    <row r="2745" spans="2:12" ht="14.25" customHeight="1">
      <c r="B2745" s="4"/>
      <c r="C2745" s="4"/>
      <c r="D2745" s="4"/>
      <c r="E2745" s="4"/>
      <c r="F2745" s="6"/>
      <c r="G2745" s="6"/>
      <c r="H2745" s="6"/>
      <c r="I2745" s="10"/>
      <c r="J2745" s="11"/>
      <c r="K2745" s="13"/>
      <c r="L2745" s="4"/>
    </row>
    <row r="2746" spans="2:12" ht="14.25" customHeight="1">
      <c r="B2746" s="4"/>
      <c r="C2746" s="4"/>
      <c r="D2746" s="4"/>
      <c r="E2746" s="4"/>
      <c r="F2746" s="6"/>
      <c r="G2746" s="6"/>
      <c r="H2746" s="6"/>
      <c r="I2746" s="10"/>
      <c r="J2746" s="11"/>
      <c r="K2746" s="13"/>
      <c r="L2746" s="4"/>
    </row>
    <row r="2747" spans="2:12" ht="14.25" customHeight="1">
      <c r="B2747" s="4"/>
      <c r="C2747" s="4"/>
      <c r="D2747" s="4"/>
      <c r="E2747" s="4"/>
      <c r="F2747" s="6"/>
      <c r="G2747" s="6"/>
      <c r="H2747" s="6"/>
      <c r="I2747" s="10"/>
      <c r="J2747" s="11"/>
      <c r="K2747" s="13"/>
      <c r="L2747" s="4"/>
    </row>
    <row r="2748" spans="2:12" ht="14.25" customHeight="1">
      <c r="B2748" s="4"/>
      <c r="C2748" s="4"/>
      <c r="D2748" s="4"/>
      <c r="E2748" s="4"/>
      <c r="F2748" s="6"/>
      <c r="G2748" s="6"/>
      <c r="H2748" s="6"/>
      <c r="I2748" s="10"/>
      <c r="J2748" s="11"/>
      <c r="K2748" s="13"/>
      <c r="L2748" s="4"/>
    </row>
    <row r="2749" spans="2:12" ht="14.25" customHeight="1">
      <c r="B2749" s="4"/>
      <c r="C2749" s="4"/>
      <c r="D2749" s="4"/>
      <c r="E2749" s="4"/>
      <c r="F2749" s="6"/>
      <c r="G2749" s="6"/>
      <c r="H2749" s="6"/>
      <c r="I2749" s="10"/>
      <c r="J2749" s="11"/>
      <c r="K2749" s="13"/>
      <c r="L2749" s="4"/>
    </row>
    <row r="2750" spans="2:12" ht="14.25" customHeight="1">
      <c r="B2750" s="4"/>
      <c r="C2750" s="4"/>
      <c r="D2750" s="4"/>
      <c r="E2750" s="4"/>
      <c r="F2750" s="6"/>
      <c r="G2750" s="6"/>
      <c r="H2750" s="6"/>
      <c r="I2750" s="10"/>
      <c r="J2750" s="11"/>
      <c r="K2750" s="13"/>
      <c r="L2750" s="4"/>
    </row>
    <row r="2751" spans="2:12" ht="14.25" customHeight="1">
      <c r="B2751" s="4"/>
      <c r="C2751" s="4"/>
      <c r="D2751" s="4"/>
      <c r="E2751" s="4"/>
      <c r="F2751" s="6"/>
      <c r="G2751" s="6"/>
      <c r="H2751" s="6"/>
      <c r="I2751" s="10"/>
      <c r="J2751" s="11"/>
      <c r="K2751" s="13"/>
      <c r="L2751" s="4"/>
    </row>
    <row r="2752" spans="2:12" ht="14.25" customHeight="1">
      <c r="B2752" s="4"/>
      <c r="C2752" s="4"/>
      <c r="D2752" s="4"/>
      <c r="E2752" s="4"/>
      <c r="F2752" s="6"/>
      <c r="G2752" s="6"/>
      <c r="H2752" s="6"/>
      <c r="I2752" s="10"/>
      <c r="J2752" s="11"/>
      <c r="K2752" s="13"/>
      <c r="L2752" s="4"/>
    </row>
    <row r="2753" spans="2:12" ht="14.25" customHeight="1">
      <c r="B2753" s="4"/>
      <c r="C2753" s="4"/>
      <c r="D2753" s="4"/>
      <c r="E2753" s="4"/>
      <c r="F2753" s="6"/>
      <c r="G2753" s="6"/>
      <c r="H2753" s="6"/>
      <c r="I2753" s="10"/>
      <c r="J2753" s="11"/>
      <c r="K2753" s="13"/>
      <c r="L2753" s="4"/>
    </row>
    <row r="2754" spans="2:12" ht="14.25" customHeight="1">
      <c r="B2754" s="4"/>
      <c r="C2754" s="4"/>
      <c r="D2754" s="4"/>
      <c r="E2754" s="4"/>
      <c r="F2754" s="6"/>
      <c r="G2754" s="6"/>
      <c r="H2754" s="6"/>
      <c r="I2754" s="10"/>
      <c r="J2754" s="11"/>
      <c r="K2754" s="13"/>
      <c r="L2754" s="4"/>
    </row>
    <row r="2755" spans="2:12" ht="14.25" customHeight="1">
      <c r="B2755" s="4"/>
      <c r="C2755" s="4"/>
      <c r="D2755" s="4"/>
      <c r="E2755" s="4"/>
      <c r="F2755" s="6"/>
      <c r="G2755" s="6"/>
      <c r="H2755" s="6"/>
      <c r="I2755" s="10"/>
      <c r="J2755" s="11"/>
      <c r="K2755" s="13"/>
      <c r="L2755" s="4"/>
    </row>
    <row r="2756" spans="2:12" ht="14.25" customHeight="1">
      <c r="B2756" s="4"/>
      <c r="C2756" s="4"/>
      <c r="D2756" s="4"/>
      <c r="E2756" s="4"/>
      <c r="F2756" s="6"/>
      <c r="G2756" s="6"/>
      <c r="H2756" s="6"/>
      <c r="I2756" s="10"/>
      <c r="J2756" s="11"/>
      <c r="K2756" s="13"/>
      <c r="L2756" s="4"/>
    </row>
    <row r="2757" spans="2:12" ht="14.25" customHeight="1">
      <c r="B2757" s="4"/>
      <c r="C2757" s="4"/>
      <c r="D2757" s="4"/>
      <c r="E2757" s="4"/>
      <c r="F2757" s="6"/>
      <c r="G2757" s="6"/>
      <c r="H2757" s="6"/>
      <c r="I2757" s="10"/>
      <c r="J2757" s="11"/>
      <c r="K2757" s="13"/>
      <c r="L2757" s="4"/>
    </row>
    <row r="2758" spans="2:12" ht="14.25" customHeight="1">
      <c r="B2758" s="4"/>
      <c r="C2758" s="4"/>
      <c r="D2758" s="4"/>
      <c r="E2758" s="4"/>
      <c r="F2758" s="6"/>
      <c r="G2758" s="6"/>
      <c r="H2758" s="6"/>
      <c r="I2758" s="10"/>
      <c r="J2758" s="11"/>
      <c r="K2758" s="13"/>
      <c r="L2758" s="4"/>
    </row>
    <row r="2759" spans="2:12" ht="14.25" customHeight="1">
      <c r="B2759" s="4"/>
      <c r="C2759" s="4"/>
      <c r="D2759" s="4"/>
      <c r="E2759" s="4"/>
      <c r="F2759" s="6"/>
      <c r="G2759" s="6"/>
      <c r="H2759" s="6"/>
      <c r="I2759" s="10"/>
      <c r="J2759" s="11"/>
      <c r="K2759" s="13"/>
      <c r="L2759" s="4"/>
    </row>
    <row r="2760" spans="2:12" ht="14.25" customHeight="1">
      <c r="B2760" s="4"/>
      <c r="C2760" s="4"/>
      <c r="D2760" s="4"/>
      <c r="E2760" s="4"/>
      <c r="F2760" s="6"/>
      <c r="G2760" s="6"/>
      <c r="H2760" s="6"/>
      <c r="I2760" s="10"/>
      <c r="J2760" s="11"/>
      <c r="K2760" s="13"/>
      <c r="L2760" s="4"/>
    </row>
    <row r="2761" spans="2:12" ht="14.25" customHeight="1">
      <c r="B2761" s="4"/>
      <c r="C2761" s="4"/>
      <c r="D2761" s="4"/>
      <c r="E2761" s="4"/>
      <c r="F2761" s="6"/>
      <c r="G2761" s="6"/>
      <c r="H2761" s="6"/>
      <c r="I2761" s="10"/>
      <c r="J2761" s="11"/>
      <c r="K2761" s="13"/>
      <c r="L2761" s="4"/>
    </row>
    <row r="2762" spans="2:12" ht="14.25" customHeight="1">
      <c r="B2762" s="4"/>
      <c r="C2762" s="4"/>
      <c r="D2762" s="4"/>
      <c r="E2762" s="4"/>
      <c r="F2762" s="6"/>
      <c r="G2762" s="6"/>
      <c r="H2762" s="6"/>
      <c r="I2762" s="10"/>
      <c r="J2762" s="11"/>
      <c r="K2762" s="13"/>
      <c r="L2762" s="4"/>
    </row>
    <row r="2763" spans="2:12" ht="14.25" customHeight="1">
      <c r="B2763" s="4"/>
      <c r="C2763" s="4"/>
      <c r="D2763" s="4"/>
      <c r="E2763" s="4"/>
      <c r="F2763" s="6"/>
      <c r="G2763" s="6"/>
      <c r="H2763" s="6"/>
      <c r="I2763" s="10"/>
      <c r="J2763" s="11"/>
      <c r="K2763" s="13"/>
      <c r="L2763" s="4"/>
    </row>
    <row r="2764" spans="2:12" ht="14.25" customHeight="1">
      <c r="B2764" s="4"/>
      <c r="C2764" s="4"/>
      <c r="D2764" s="4"/>
      <c r="E2764" s="4"/>
      <c r="F2764" s="6"/>
      <c r="G2764" s="6"/>
      <c r="H2764" s="6"/>
      <c r="I2764" s="10"/>
      <c r="J2764" s="11"/>
      <c r="K2764" s="13"/>
      <c r="L2764" s="4"/>
    </row>
    <row r="2765" spans="2:12" ht="14.25" customHeight="1">
      <c r="B2765" s="4"/>
      <c r="C2765" s="4"/>
      <c r="D2765" s="4"/>
      <c r="E2765" s="4"/>
      <c r="F2765" s="6"/>
      <c r="G2765" s="6"/>
      <c r="H2765" s="6"/>
      <c r="I2765" s="10"/>
      <c r="J2765" s="11"/>
      <c r="K2765" s="13"/>
      <c r="L2765" s="4"/>
    </row>
    <row r="2766" spans="2:12" ht="14.25" customHeight="1">
      <c r="B2766" s="4"/>
      <c r="C2766" s="4"/>
      <c r="D2766" s="4"/>
      <c r="E2766" s="4"/>
      <c r="F2766" s="6"/>
      <c r="G2766" s="6"/>
      <c r="H2766" s="6"/>
      <c r="I2766" s="10"/>
      <c r="J2766" s="11"/>
      <c r="K2766" s="13"/>
      <c r="L2766" s="4"/>
    </row>
    <row r="2767" spans="2:12" ht="14.25" customHeight="1">
      <c r="B2767" s="4"/>
      <c r="C2767" s="4"/>
      <c r="D2767" s="4"/>
      <c r="E2767" s="4"/>
      <c r="F2767" s="6"/>
      <c r="G2767" s="6"/>
      <c r="H2767" s="6"/>
      <c r="I2767" s="10"/>
      <c r="J2767" s="11"/>
      <c r="K2767" s="13"/>
      <c r="L2767" s="4"/>
    </row>
    <row r="2768" spans="2:12" ht="14.25" customHeight="1">
      <c r="B2768" s="4"/>
      <c r="C2768" s="4"/>
      <c r="D2768" s="4"/>
      <c r="E2768" s="4"/>
      <c r="F2768" s="6"/>
      <c r="G2768" s="6"/>
      <c r="H2768" s="6"/>
      <c r="I2768" s="10"/>
      <c r="J2768" s="11"/>
      <c r="K2768" s="13"/>
      <c r="L2768" s="4"/>
    </row>
    <row r="2769" spans="2:12" ht="14.25" customHeight="1">
      <c r="B2769" s="4"/>
      <c r="C2769" s="4"/>
      <c r="D2769" s="4"/>
      <c r="E2769" s="4"/>
      <c r="F2769" s="6"/>
      <c r="G2769" s="6"/>
      <c r="H2769" s="6"/>
      <c r="I2769" s="10"/>
      <c r="J2769" s="11"/>
      <c r="K2769" s="13"/>
      <c r="L2769" s="4"/>
    </row>
    <row r="2770" spans="2:12" ht="14.25" customHeight="1">
      <c r="B2770" s="4"/>
      <c r="C2770" s="4"/>
      <c r="D2770" s="4"/>
      <c r="E2770" s="4"/>
      <c r="F2770" s="6"/>
      <c r="G2770" s="6"/>
      <c r="H2770" s="6"/>
      <c r="I2770" s="10"/>
      <c r="J2770" s="11"/>
      <c r="K2770" s="13"/>
      <c r="L2770" s="4"/>
    </row>
    <row r="2771" spans="2:12" ht="14.25" customHeight="1">
      <c r="B2771" s="4"/>
      <c r="C2771" s="4"/>
      <c r="D2771" s="4"/>
      <c r="E2771" s="4"/>
      <c r="F2771" s="6"/>
      <c r="G2771" s="6"/>
      <c r="H2771" s="6"/>
      <c r="I2771" s="10"/>
      <c r="J2771" s="11"/>
      <c r="K2771" s="13"/>
      <c r="L2771" s="4"/>
    </row>
    <row r="2772" spans="2:12" ht="14.25" customHeight="1">
      <c r="B2772" s="4"/>
      <c r="C2772" s="4"/>
      <c r="D2772" s="4"/>
      <c r="E2772" s="4"/>
      <c r="F2772" s="6"/>
      <c r="G2772" s="6"/>
      <c r="H2772" s="6"/>
      <c r="I2772" s="10"/>
      <c r="J2772" s="11"/>
      <c r="K2772" s="13"/>
      <c r="L2772" s="4"/>
    </row>
    <row r="2773" spans="2:12" ht="14.25" customHeight="1">
      <c r="B2773" s="4"/>
      <c r="C2773" s="4"/>
      <c r="D2773" s="4"/>
      <c r="E2773" s="4"/>
      <c r="F2773" s="6"/>
      <c r="G2773" s="6"/>
      <c r="H2773" s="6"/>
      <c r="I2773" s="10"/>
      <c r="J2773" s="11"/>
      <c r="K2773" s="13"/>
      <c r="L2773" s="4"/>
    </row>
    <row r="2774" spans="2:12" ht="14.25" customHeight="1">
      <c r="B2774" s="4"/>
      <c r="C2774" s="4"/>
      <c r="D2774" s="4"/>
      <c r="E2774" s="4"/>
      <c r="F2774" s="6"/>
      <c r="G2774" s="6"/>
      <c r="H2774" s="6"/>
      <c r="I2774" s="10"/>
      <c r="J2774" s="11"/>
      <c r="K2774" s="13"/>
      <c r="L2774" s="4"/>
    </row>
    <row r="2775" spans="2:12" ht="14.25" customHeight="1">
      <c r="B2775" s="4"/>
      <c r="C2775" s="4"/>
      <c r="D2775" s="4"/>
      <c r="E2775" s="4"/>
      <c r="F2775" s="6"/>
      <c r="G2775" s="6"/>
      <c r="H2775" s="6"/>
      <c r="I2775" s="10"/>
      <c r="J2775" s="11"/>
      <c r="K2775" s="13"/>
      <c r="L2775" s="4"/>
    </row>
    <row r="2776" spans="2:12" ht="14.25" customHeight="1">
      <c r="B2776" s="4"/>
      <c r="C2776" s="4"/>
      <c r="D2776" s="4"/>
      <c r="E2776" s="4"/>
      <c r="F2776" s="6"/>
      <c r="G2776" s="6"/>
      <c r="H2776" s="6"/>
      <c r="I2776" s="10"/>
      <c r="J2776" s="11"/>
      <c r="K2776" s="13"/>
      <c r="L2776" s="4"/>
    </row>
    <row r="2777" spans="2:12" ht="14.25" customHeight="1">
      <c r="B2777" s="4"/>
      <c r="C2777" s="4"/>
      <c r="D2777" s="4"/>
      <c r="E2777" s="4"/>
      <c r="F2777" s="6"/>
      <c r="G2777" s="6"/>
      <c r="H2777" s="6"/>
      <c r="I2777" s="10"/>
      <c r="J2777" s="11"/>
      <c r="K2777" s="13"/>
      <c r="L2777" s="4"/>
    </row>
    <row r="2778" spans="2:12" ht="14.25" customHeight="1">
      <c r="B2778" s="4"/>
      <c r="C2778" s="4"/>
      <c r="D2778" s="4"/>
      <c r="E2778" s="4"/>
      <c r="F2778" s="6"/>
      <c r="G2778" s="6"/>
      <c r="H2778" s="6"/>
      <c r="I2778" s="10"/>
      <c r="J2778" s="11"/>
      <c r="K2778" s="13"/>
      <c r="L2778" s="4"/>
    </row>
    <row r="2779" spans="2:12" ht="14.25" customHeight="1">
      <c r="B2779" s="4"/>
      <c r="C2779" s="4"/>
      <c r="D2779" s="4"/>
      <c r="E2779" s="4"/>
      <c r="F2779" s="6"/>
      <c r="G2779" s="6"/>
      <c r="H2779" s="6"/>
      <c r="I2779" s="10"/>
      <c r="J2779" s="11"/>
      <c r="K2779" s="13"/>
      <c r="L2779" s="4"/>
    </row>
    <row r="2780" spans="2:12" ht="14.25" customHeight="1">
      <c r="B2780" s="4"/>
      <c r="C2780" s="4"/>
      <c r="D2780" s="4"/>
      <c r="E2780" s="4"/>
      <c r="F2780" s="6"/>
      <c r="G2780" s="6"/>
      <c r="H2780" s="6"/>
      <c r="I2780" s="10"/>
      <c r="J2780" s="11"/>
      <c r="K2780" s="13"/>
      <c r="L2780" s="4"/>
    </row>
    <row r="2781" spans="2:12" ht="14.25" customHeight="1">
      <c r="B2781" s="4"/>
      <c r="C2781" s="4"/>
      <c r="D2781" s="4"/>
      <c r="E2781" s="4"/>
      <c r="F2781" s="6"/>
      <c r="G2781" s="6"/>
      <c r="H2781" s="6"/>
      <c r="I2781" s="10"/>
      <c r="J2781" s="11"/>
      <c r="K2781" s="13"/>
      <c r="L2781" s="4"/>
    </row>
    <row r="2782" spans="2:12" ht="14.25" customHeight="1">
      <c r="B2782" s="4"/>
      <c r="C2782" s="4"/>
      <c r="D2782" s="4"/>
      <c r="E2782" s="4"/>
      <c r="F2782" s="6"/>
      <c r="G2782" s="6"/>
      <c r="H2782" s="6"/>
      <c r="I2782" s="10"/>
      <c r="J2782" s="11"/>
      <c r="K2782" s="13"/>
      <c r="L2782" s="4"/>
    </row>
    <row r="2783" spans="2:12" ht="14.25" customHeight="1">
      <c r="B2783" s="4"/>
      <c r="C2783" s="4"/>
      <c r="D2783" s="4"/>
      <c r="E2783" s="4"/>
      <c r="F2783" s="6"/>
      <c r="G2783" s="6"/>
      <c r="H2783" s="6"/>
      <c r="I2783" s="10"/>
      <c r="J2783" s="11"/>
      <c r="K2783" s="13"/>
      <c r="L2783" s="4"/>
    </row>
    <row r="2784" spans="2:12" ht="14.25" customHeight="1">
      <c r="B2784" s="4"/>
      <c r="C2784" s="4"/>
      <c r="D2784" s="4"/>
      <c r="E2784" s="4"/>
      <c r="F2784" s="6"/>
      <c r="G2784" s="6"/>
      <c r="H2784" s="6"/>
      <c r="I2784" s="10"/>
      <c r="J2784" s="11"/>
      <c r="K2784" s="13"/>
      <c r="L2784" s="4"/>
    </row>
    <row r="2785" spans="2:12" ht="14.25" customHeight="1">
      <c r="B2785" s="4"/>
      <c r="C2785" s="4"/>
      <c r="D2785" s="4"/>
      <c r="E2785" s="4"/>
      <c r="F2785" s="6"/>
      <c r="G2785" s="6"/>
      <c r="H2785" s="6"/>
      <c r="I2785" s="10"/>
      <c r="J2785" s="11"/>
      <c r="K2785" s="13"/>
      <c r="L2785" s="4"/>
    </row>
    <row r="2786" spans="2:12" ht="14.25" customHeight="1">
      <c r="B2786" s="4"/>
      <c r="C2786" s="4"/>
      <c r="D2786" s="4"/>
      <c r="E2786" s="4"/>
      <c r="F2786" s="6"/>
      <c r="G2786" s="6"/>
      <c r="H2786" s="6"/>
      <c r="I2786" s="10"/>
      <c r="J2786" s="11"/>
      <c r="K2786" s="13"/>
      <c r="L2786" s="4"/>
    </row>
    <row r="2787" spans="2:12" ht="14.25" customHeight="1">
      <c r="B2787" s="4"/>
      <c r="C2787" s="4"/>
      <c r="D2787" s="4"/>
      <c r="E2787" s="4"/>
      <c r="F2787" s="6"/>
      <c r="G2787" s="6"/>
      <c r="H2787" s="6"/>
      <c r="I2787" s="10"/>
      <c r="J2787" s="11"/>
      <c r="K2787" s="13"/>
      <c r="L2787" s="4"/>
    </row>
    <row r="2788" spans="2:12" ht="14.25" customHeight="1">
      <c r="B2788" s="4"/>
      <c r="C2788" s="4"/>
      <c r="D2788" s="4"/>
      <c r="E2788" s="4"/>
      <c r="F2788" s="6"/>
      <c r="G2788" s="6"/>
      <c r="H2788" s="6"/>
      <c r="I2788" s="10"/>
      <c r="J2788" s="11"/>
      <c r="K2788" s="13"/>
      <c r="L2788" s="4"/>
    </row>
    <row r="2789" spans="2:12" ht="14.25" customHeight="1">
      <c r="B2789" s="4"/>
      <c r="C2789" s="4"/>
      <c r="D2789" s="4"/>
      <c r="E2789" s="4"/>
      <c r="F2789" s="6"/>
      <c r="G2789" s="6"/>
      <c r="H2789" s="6"/>
      <c r="I2789" s="10"/>
      <c r="J2789" s="11"/>
      <c r="K2789" s="13"/>
      <c r="L2789" s="4"/>
    </row>
    <row r="2790" spans="2:12" ht="14.25" customHeight="1">
      <c r="B2790" s="4"/>
      <c r="C2790" s="4"/>
      <c r="D2790" s="4"/>
      <c r="E2790" s="4"/>
      <c r="F2790" s="6"/>
      <c r="G2790" s="6"/>
      <c r="H2790" s="6"/>
      <c r="I2790" s="10"/>
      <c r="J2790" s="11"/>
      <c r="K2790" s="13"/>
      <c r="L2790" s="4"/>
    </row>
    <row r="2791" spans="2:12" ht="14.25" customHeight="1">
      <c r="B2791" s="4"/>
      <c r="C2791" s="4"/>
      <c r="D2791" s="4"/>
      <c r="E2791" s="4"/>
      <c r="F2791" s="6"/>
      <c r="G2791" s="6"/>
      <c r="H2791" s="6"/>
      <c r="I2791" s="10"/>
      <c r="J2791" s="11"/>
      <c r="K2791" s="13"/>
      <c r="L2791" s="4"/>
    </row>
    <row r="2792" spans="2:12" ht="14.25" customHeight="1">
      <c r="B2792" s="4"/>
      <c r="C2792" s="4"/>
      <c r="D2792" s="4"/>
      <c r="E2792" s="4"/>
      <c r="F2792" s="6"/>
      <c r="G2792" s="6"/>
      <c r="H2792" s="6"/>
      <c r="I2792" s="10"/>
      <c r="J2792" s="11"/>
      <c r="K2792" s="13"/>
      <c r="L2792" s="4"/>
    </row>
    <row r="2793" spans="2:12" ht="14.25" customHeight="1">
      <c r="B2793" s="4"/>
      <c r="C2793" s="4"/>
      <c r="D2793" s="4"/>
      <c r="E2793" s="4"/>
      <c r="F2793" s="6"/>
      <c r="G2793" s="6"/>
      <c r="H2793" s="6"/>
      <c r="I2793" s="10"/>
      <c r="J2793" s="11"/>
      <c r="K2793" s="13"/>
      <c r="L2793" s="4"/>
    </row>
    <row r="2794" spans="2:12" ht="14.25" customHeight="1">
      <c r="B2794" s="4"/>
      <c r="C2794" s="4"/>
      <c r="D2794" s="4"/>
      <c r="E2794" s="4"/>
      <c r="F2794" s="6"/>
      <c r="G2794" s="6"/>
      <c r="H2794" s="6"/>
      <c r="I2794" s="10"/>
      <c r="J2794" s="11"/>
      <c r="K2794" s="13"/>
      <c r="L2794" s="4"/>
    </row>
    <row r="2795" spans="2:12" ht="14.25" customHeight="1">
      <c r="B2795" s="4"/>
      <c r="C2795" s="4"/>
      <c r="D2795" s="4"/>
      <c r="E2795" s="4"/>
      <c r="F2795" s="6"/>
      <c r="G2795" s="6"/>
      <c r="H2795" s="6"/>
      <c r="I2795" s="10"/>
      <c r="J2795" s="11"/>
      <c r="K2795" s="13"/>
      <c r="L2795" s="4"/>
    </row>
    <row r="2796" spans="2:12" ht="14.25" customHeight="1">
      <c r="B2796" s="4"/>
      <c r="C2796" s="4"/>
      <c r="D2796" s="4"/>
      <c r="E2796" s="4"/>
      <c r="F2796" s="6"/>
      <c r="G2796" s="6"/>
      <c r="H2796" s="6"/>
      <c r="I2796" s="10"/>
      <c r="J2796" s="11"/>
      <c r="K2796" s="13"/>
      <c r="L2796" s="4"/>
    </row>
    <row r="2797" spans="2:12" ht="14.25" customHeight="1">
      <c r="B2797" s="4"/>
      <c r="C2797" s="4"/>
      <c r="D2797" s="4"/>
      <c r="E2797" s="4"/>
      <c r="F2797" s="6"/>
      <c r="G2797" s="6"/>
      <c r="H2797" s="6"/>
      <c r="I2797" s="10"/>
      <c r="J2797" s="11"/>
      <c r="K2797" s="13"/>
      <c r="L2797" s="4"/>
    </row>
    <row r="2798" spans="2:12" ht="14.25" customHeight="1">
      <c r="B2798" s="4"/>
      <c r="C2798" s="4"/>
      <c r="D2798" s="4"/>
      <c r="E2798" s="4"/>
      <c r="F2798" s="6"/>
      <c r="G2798" s="6"/>
      <c r="H2798" s="6"/>
      <c r="I2798" s="10"/>
      <c r="J2798" s="11"/>
      <c r="K2798" s="13"/>
      <c r="L2798" s="4"/>
    </row>
    <row r="2799" spans="2:12" ht="14.25" customHeight="1">
      <c r="B2799" s="4"/>
      <c r="C2799" s="4"/>
      <c r="D2799" s="4"/>
      <c r="E2799" s="4"/>
      <c r="F2799" s="6"/>
      <c r="G2799" s="6"/>
      <c r="H2799" s="6"/>
      <c r="I2799" s="10"/>
      <c r="J2799" s="11"/>
      <c r="K2799" s="13"/>
      <c r="L2799" s="4"/>
    </row>
    <row r="2800" spans="2:12" ht="14.25" customHeight="1">
      <c r="B2800" s="4"/>
      <c r="C2800" s="4"/>
      <c r="D2800" s="4"/>
      <c r="E2800" s="4"/>
      <c r="F2800" s="6"/>
      <c r="G2800" s="6"/>
      <c r="H2800" s="6"/>
      <c r="I2800" s="10"/>
      <c r="J2800" s="11"/>
      <c r="K2800" s="13"/>
      <c r="L2800" s="4"/>
    </row>
    <row r="2801" spans="2:12" ht="14.25" customHeight="1">
      <c r="B2801" s="4"/>
      <c r="C2801" s="4"/>
      <c r="D2801" s="4"/>
      <c r="E2801" s="4"/>
      <c r="F2801" s="6"/>
      <c r="G2801" s="6"/>
      <c r="H2801" s="6"/>
      <c r="I2801" s="10"/>
      <c r="J2801" s="11"/>
      <c r="K2801" s="13"/>
      <c r="L2801" s="4"/>
    </row>
    <row r="2802" spans="2:12" ht="14.25" customHeight="1">
      <c r="B2802" s="4"/>
      <c r="C2802" s="4"/>
      <c r="D2802" s="4"/>
      <c r="E2802" s="4"/>
      <c r="F2802" s="6"/>
      <c r="G2802" s="6"/>
      <c r="H2802" s="6"/>
      <c r="I2802" s="10"/>
      <c r="J2802" s="11"/>
      <c r="K2802" s="13"/>
      <c r="L2802" s="4"/>
    </row>
    <row r="2803" spans="2:12" ht="14.25" customHeight="1">
      <c r="B2803" s="4"/>
      <c r="C2803" s="4"/>
      <c r="D2803" s="4"/>
      <c r="E2803" s="4"/>
      <c r="F2803" s="6"/>
      <c r="G2803" s="6"/>
      <c r="H2803" s="6"/>
      <c r="I2803" s="10"/>
      <c r="J2803" s="11"/>
      <c r="K2803" s="13"/>
      <c r="L2803" s="4"/>
    </row>
    <row r="2804" spans="2:12" ht="14.25" customHeight="1">
      <c r="B2804" s="4"/>
      <c r="C2804" s="4"/>
      <c r="D2804" s="4"/>
      <c r="E2804" s="4"/>
      <c r="F2804" s="6"/>
      <c r="G2804" s="6"/>
      <c r="H2804" s="6"/>
      <c r="I2804" s="10"/>
      <c r="J2804" s="11"/>
      <c r="K2804" s="13"/>
      <c r="L2804" s="4"/>
    </row>
    <row r="2805" spans="2:12" ht="14.25" customHeight="1">
      <c r="B2805" s="4"/>
      <c r="C2805" s="4"/>
      <c r="D2805" s="4"/>
      <c r="E2805" s="4"/>
      <c r="F2805" s="6"/>
      <c r="G2805" s="6"/>
      <c r="H2805" s="6"/>
      <c r="I2805" s="10"/>
      <c r="J2805" s="11"/>
      <c r="K2805" s="13"/>
      <c r="L2805" s="4"/>
    </row>
    <row r="2806" spans="2:12" ht="14.25" customHeight="1">
      <c r="B2806" s="4"/>
      <c r="C2806" s="4"/>
      <c r="D2806" s="4"/>
      <c r="E2806" s="4"/>
      <c r="F2806" s="6"/>
      <c r="G2806" s="6"/>
      <c r="H2806" s="6"/>
      <c r="I2806" s="10"/>
      <c r="J2806" s="11"/>
      <c r="K2806" s="13"/>
      <c r="L2806" s="4"/>
    </row>
    <row r="2807" spans="2:12" ht="14.25" customHeight="1">
      <c r="B2807" s="4"/>
      <c r="C2807" s="4"/>
      <c r="D2807" s="4"/>
      <c r="E2807" s="4"/>
      <c r="F2807" s="6"/>
      <c r="G2807" s="6"/>
      <c r="H2807" s="6"/>
      <c r="I2807" s="10"/>
      <c r="J2807" s="11"/>
      <c r="K2807" s="13"/>
      <c r="L2807" s="4"/>
    </row>
    <row r="2808" spans="2:12" ht="14.25" customHeight="1">
      <c r="B2808" s="4"/>
      <c r="C2808" s="4"/>
      <c r="D2808" s="4"/>
      <c r="E2808" s="4"/>
      <c r="F2808" s="6"/>
      <c r="G2808" s="6"/>
      <c r="H2808" s="6"/>
      <c r="I2808" s="10"/>
      <c r="J2808" s="11"/>
      <c r="K2808" s="13"/>
      <c r="L2808" s="4"/>
    </row>
    <row r="2809" spans="2:12" ht="14.25" customHeight="1">
      <c r="B2809" s="4"/>
      <c r="C2809" s="4"/>
      <c r="D2809" s="4"/>
      <c r="E2809" s="4"/>
      <c r="F2809" s="6"/>
      <c r="G2809" s="6"/>
      <c r="H2809" s="6"/>
      <c r="I2809" s="10"/>
      <c r="J2809" s="11"/>
      <c r="K2809" s="13"/>
      <c r="L2809" s="4"/>
    </row>
    <row r="2810" spans="2:12" ht="14.25" customHeight="1">
      <c r="B2810" s="4"/>
      <c r="C2810" s="4"/>
      <c r="D2810" s="4"/>
      <c r="E2810" s="4"/>
      <c r="F2810" s="6"/>
      <c r="G2810" s="6"/>
      <c r="H2810" s="6"/>
      <c r="I2810" s="10"/>
      <c r="J2810" s="11"/>
      <c r="K2810" s="13"/>
      <c r="L2810" s="4"/>
    </row>
    <row r="2811" spans="2:12" ht="14.25" customHeight="1">
      <c r="B2811" s="4"/>
      <c r="C2811" s="4"/>
      <c r="D2811" s="4"/>
      <c r="E2811" s="4"/>
      <c r="F2811" s="6"/>
      <c r="G2811" s="6"/>
      <c r="H2811" s="6"/>
      <c r="I2811" s="10"/>
      <c r="J2811" s="11"/>
      <c r="K2811" s="13"/>
      <c r="L2811" s="4"/>
    </row>
    <row r="2812" spans="2:12" ht="14.25" customHeight="1">
      <c r="B2812" s="4"/>
      <c r="C2812" s="4"/>
      <c r="D2812" s="4"/>
      <c r="E2812" s="4"/>
      <c r="F2812" s="6"/>
      <c r="G2812" s="6"/>
      <c r="H2812" s="6"/>
      <c r="I2812" s="10"/>
      <c r="J2812" s="11"/>
      <c r="K2812" s="13"/>
      <c r="L2812" s="4"/>
    </row>
    <row r="2813" spans="2:12" ht="14.25" customHeight="1">
      <c r="B2813" s="4"/>
      <c r="C2813" s="4"/>
      <c r="D2813" s="4"/>
      <c r="E2813" s="4"/>
      <c r="F2813" s="6"/>
      <c r="G2813" s="6"/>
      <c r="H2813" s="6"/>
      <c r="I2813" s="10"/>
      <c r="J2813" s="11"/>
      <c r="K2813" s="13"/>
      <c r="L2813" s="4"/>
    </row>
    <row r="2814" spans="2:12" ht="14.25" customHeight="1">
      <c r="B2814" s="4"/>
      <c r="C2814" s="4"/>
      <c r="D2814" s="4"/>
      <c r="E2814" s="4"/>
      <c r="F2814" s="6"/>
      <c r="G2814" s="6"/>
      <c r="H2814" s="6"/>
      <c r="I2814" s="10"/>
      <c r="J2814" s="11"/>
      <c r="K2814" s="13"/>
      <c r="L2814" s="4"/>
    </row>
    <row r="2815" spans="2:12" ht="14.25" customHeight="1">
      <c r="B2815" s="4"/>
      <c r="C2815" s="4"/>
      <c r="D2815" s="4"/>
      <c r="E2815" s="4"/>
      <c r="F2815" s="6"/>
      <c r="G2815" s="6"/>
      <c r="H2815" s="6"/>
      <c r="I2815" s="10"/>
      <c r="J2815" s="11"/>
      <c r="K2815" s="13"/>
      <c r="L2815" s="4"/>
    </row>
    <row r="2816" spans="2:12" ht="14.25" customHeight="1">
      <c r="B2816" s="4"/>
      <c r="C2816" s="4"/>
      <c r="D2816" s="4"/>
      <c r="E2816" s="4"/>
      <c r="F2816" s="6"/>
      <c r="G2816" s="6"/>
      <c r="H2816" s="6"/>
      <c r="I2816" s="10"/>
      <c r="J2816" s="11"/>
      <c r="K2816" s="13"/>
      <c r="L2816" s="4"/>
    </row>
    <row r="2817" spans="2:12" ht="14.25" customHeight="1">
      <c r="B2817" s="4"/>
      <c r="C2817" s="4"/>
      <c r="D2817" s="4"/>
      <c r="E2817" s="4"/>
      <c r="F2817" s="6"/>
      <c r="G2817" s="6"/>
      <c r="H2817" s="6"/>
      <c r="I2817" s="10"/>
      <c r="J2817" s="11"/>
      <c r="K2817" s="13"/>
      <c r="L2817" s="4"/>
    </row>
    <row r="2818" spans="2:12" ht="14.25" customHeight="1">
      <c r="B2818" s="4"/>
      <c r="C2818" s="4"/>
      <c r="D2818" s="4"/>
      <c r="E2818" s="4"/>
      <c r="F2818" s="6"/>
      <c r="G2818" s="6"/>
      <c r="H2818" s="6"/>
      <c r="I2818" s="10"/>
      <c r="J2818" s="11"/>
      <c r="K2818" s="13"/>
      <c r="L2818" s="4"/>
    </row>
    <row r="2819" spans="2:12" ht="14.25" customHeight="1">
      <c r="B2819" s="4"/>
      <c r="C2819" s="4"/>
      <c r="D2819" s="4"/>
      <c r="E2819" s="4"/>
      <c r="F2819" s="6"/>
      <c r="G2819" s="6"/>
      <c r="H2819" s="6"/>
      <c r="I2819" s="10"/>
      <c r="J2819" s="11"/>
      <c r="K2819" s="13"/>
      <c r="L2819" s="4"/>
    </row>
    <row r="2820" spans="2:12" ht="14.25" customHeight="1">
      <c r="B2820" s="4"/>
      <c r="C2820" s="4"/>
      <c r="D2820" s="4"/>
      <c r="E2820" s="4"/>
      <c r="F2820" s="6"/>
      <c r="G2820" s="6"/>
      <c r="H2820" s="6"/>
      <c r="I2820" s="10"/>
      <c r="J2820" s="11"/>
      <c r="K2820" s="13"/>
      <c r="L2820" s="4"/>
    </row>
    <row r="2821" spans="2:12" ht="14.25" customHeight="1">
      <c r="B2821" s="4"/>
      <c r="C2821" s="4"/>
      <c r="D2821" s="4"/>
      <c r="E2821" s="4"/>
      <c r="F2821" s="6"/>
      <c r="G2821" s="6"/>
      <c r="H2821" s="6"/>
      <c r="I2821" s="10"/>
      <c r="J2821" s="11"/>
      <c r="K2821" s="13"/>
      <c r="L2821" s="4"/>
    </row>
    <row r="2822" spans="2:12" ht="14.25" customHeight="1">
      <c r="B2822" s="4"/>
      <c r="C2822" s="4"/>
      <c r="D2822" s="4"/>
      <c r="E2822" s="4"/>
      <c r="F2822" s="6"/>
      <c r="G2822" s="6"/>
      <c r="H2822" s="6"/>
      <c r="I2822" s="10"/>
      <c r="J2822" s="11"/>
      <c r="K2822" s="13"/>
      <c r="L2822" s="4"/>
    </row>
    <row r="2823" spans="2:12" ht="14.25" customHeight="1">
      <c r="B2823" s="4"/>
      <c r="C2823" s="4"/>
      <c r="D2823" s="4"/>
      <c r="E2823" s="4"/>
      <c r="F2823" s="6"/>
      <c r="G2823" s="6"/>
      <c r="H2823" s="6"/>
      <c r="I2823" s="10"/>
      <c r="J2823" s="11"/>
      <c r="K2823" s="13"/>
      <c r="L2823" s="4"/>
    </row>
    <row r="2824" spans="2:12" ht="14.25" customHeight="1">
      <c r="B2824" s="4"/>
      <c r="C2824" s="4"/>
      <c r="D2824" s="4"/>
      <c r="E2824" s="4"/>
      <c r="F2824" s="6"/>
      <c r="G2824" s="6"/>
      <c r="H2824" s="6"/>
      <c r="I2824" s="10"/>
      <c r="J2824" s="11"/>
      <c r="K2824" s="13"/>
      <c r="L2824" s="4"/>
    </row>
    <row r="2825" spans="2:12" ht="14.25" customHeight="1">
      <c r="B2825" s="4"/>
      <c r="C2825" s="4"/>
      <c r="D2825" s="4"/>
      <c r="E2825" s="4"/>
      <c r="F2825" s="6"/>
      <c r="G2825" s="6"/>
      <c r="H2825" s="6"/>
      <c r="I2825" s="10"/>
      <c r="J2825" s="11"/>
      <c r="K2825" s="13"/>
      <c r="L2825" s="4"/>
    </row>
    <row r="2826" spans="2:12" ht="14.25" customHeight="1">
      <c r="B2826" s="4"/>
      <c r="C2826" s="4"/>
      <c r="D2826" s="4"/>
      <c r="E2826" s="4"/>
      <c r="F2826" s="6"/>
      <c r="G2826" s="6"/>
      <c r="H2826" s="6"/>
      <c r="I2826" s="10"/>
      <c r="J2826" s="11"/>
      <c r="K2826" s="13"/>
      <c r="L2826" s="4"/>
    </row>
    <row r="2827" spans="2:12" ht="14.25" customHeight="1">
      <c r="B2827" s="4"/>
      <c r="C2827" s="4"/>
      <c r="D2827" s="4"/>
      <c r="E2827" s="4"/>
      <c r="F2827" s="6"/>
      <c r="G2827" s="6"/>
      <c r="H2827" s="6"/>
      <c r="I2827" s="10"/>
      <c r="J2827" s="11"/>
      <c r="K2827" s="13"/>
      <c r="L2827" s="4"/>
    </row>
    <row r="2828" spans="2:12" ht="14.25" customHeight="1">
      <c r="B2828" s="4"/>
      <c r="C2828" s="4"/>
      <c r="D2828" s="4"/>
      <c r="E2828" s="4"/>
      <c r="F2828" s="6"/>
      <c r="G2828" s="6"/>
      <c r="H2828" s="6"/>
      <c r="I2828" s="10"/>
      <c r="J2828" s="11"/>
      <c r="K2828" s="13"/>
      <c r="L2828" s="4"/>
    </row>
    <row r="2829" spans="2:12" ht="14.25" customHeight="1">
      <c r="B2829" s="4"/>
      <c r="C2829" s="4"/>
      <c r="D2829" s="4"/>
      <c r="E2829" s="4"/>
      <c r="F2829" s="6"/>
      <c r="G2829" s="6"/>
      <c r="H2829" s="6"/>
      <c r="I2829" s="10"/>
      <c r="J2829" s="11"/>
      <c r="K2829" s="13"/>
      <c r="L2829" s="4"/>
    </row>
    <row r="2830" spans="2:12" ht="14.25" customHeight="1">
      <c r="B2830" s="4"/>
      <c r="C2830" s="4"/>
      <c r="D2830" s="4"/>
      <c r="E2830" s="4"/>
      <c r="F2830" s="6"/>
      <c r="G2830" s="6"/>
      <c r="H2830" s="6"/>
      <c r="I2830" s="10"/>
      <c r="J2830" s="11"/>
      <c r="K2830" s="13"/>
      <c r="L2830" s="4"/>
    </row>
    <row r="2831" spans="2:12" ht="14.25" customHeight="1">
      <c r="B2831" s="4"/>
      <c r="C2831" s="4"/>
      <c r="D2831" s="4"/>
      <c r="E2831" s="4"/>
      <c r="F2831" s="6"/>
      <c r="G2831" s="6"/>
      <c r="H2831" s="6"/>
      <c r="I2831" s="10"/>
      <c r="J2831" s="11"/>
      <c r="K2831" s="13"/>
      <c r="L2831" s="4"/>
    </row>
    <row r="2832" spans="2:12" ht="14.25" customHeight="1">
      <c r="B2832" s="4"/>
      <c r="C2832" s="4"/>
      <c r="D2832" s="4"/>
      <c r="E2832" s="4"/>
      <c r="F2832" s="6"/>
      <c r="G2832" s="6"/>
      <c r="H2832" s="6"/>
      <c r="I2832" s="10"/>
      <c r="J2832" s="11"/>
      <c r="K2832" s="13"/>
      <c r="L2832" s="4"/>
    </row>
    <row r="2833" spans="2:12" ht="14.25" customHeight="1">
      <c r="B2833" s="4"/>
      <c r="C2833" s="4"/>
      <c r="D2833" s="4"/>
      <c r="E2833" s="4"/>
      <c r="F2833" s="6"/>
      <c r="G2833" s="6"/>
      <c r="H2833" s="6"/>
      <c r="I2833" s="10"/>
      <c r="J2833" s="11"/>
      <c r="K2833" s="13"/>
      <c r="L2833" s="4"/>
    </row>
    <row r="2834" spans="2:12" ht="14.25" customHeight="1">
      <c r="B2834" s="4"/>
      <c r="C2834" s="4"/>
      <c r="D2834" s="4"/>
      <c r="E2834" s="4"/>
      <c r="F2834" s="6"/>
      <c r="G2834" s="6"/>
      <c r="H2834" s="6"/>
      <c r="I2834" s="10"/>
      <c r="J2834" s="11"/>
      <c r="K2834" s="13"/>
      <c r="L2834" s="4"/>
    </row>
    <row r="2835" spans="2:12" ht="14.25" customHeight="1">
      <c r="B2835" s="4"/>
      <c r="C2835" s="4"/>
      <c r="D2835" s="4"/>
      <c r="E2835" s="4"/>
      <c r="F2835" s="6"/>
      <c r="G2835" s="6"/>
      <c r="H2835" s="6"/>
      <c r="I2835" s="10"/>
      <c r="J2835" s="11"/>
      <c r="K2835" s="13"/>
      <c r="L2835" s="4"/>
    </row>
    <row r="2836" spans="2:12" ht="14.25" customHeight="1">
      <c r="B2836" s="4"/>
      <c r="C2836" s="4"/>
      <c r="D2836" s="4"/>
      <c r="E2836" s="4"/>
      <c r="F2836" s="6"/>
      <c r="G2836" s="6"/>
      <c r="H2836" s="6"/>
      <c r="I2836" s="10"/>
      <c r="J2836" s="11"/>
      <c r="K2836" s="13"/>
      <c r="L2836" s="4"/>
    </row>
    <row r="2837" spans="2:12" ht="14.25" customHeight="1">
      <c r="B2837" s="4"/>
      <c r="C2837" s="4"/>
      <c r="D2837" s="4"/>
      <c r="E2837" s="4"/>
      <c r="F2837" s="6"/>
      <c r="G2837" s="6"/>
      <c r="H2837" s="6"/>
      <c r="I2837" s="10"/>
      <c r="J2837" s="11"/>
      <c r="K2837" s="13"/>
      <c r="L2837" s="4"/>
    </row>
    <row r="2838" spans="2:12" ht="14.25" customHeight="1">
      <c r="B2838" s="4"/>
      <c r="C2838" s="4"/>
      <c r="D2838" s="4"/>
      <c r="E2838" s="4"/>
      <c r="F2838" s="6"/>
      <c r="G2838" s="6"/>
      <c r="H2838" s="6"/>
      <c r="I2838" s="10"/>
      <c r="J2838" s="11"/>
      <c r="K2838" s="13"/>
      <c r="L2838" s="4"/>
    </row>
    <row r="2839" spans="2:12" ht="14.25" customHeight="1">
      <c r="B2839" s="4"/>
      <c r="C2839" s="4"/>
      <c r="D2839" s="4"/>
      <c r="E2839" s="4"/>
      <c r="F2839" s="6"/>
      <c r="G2839" s="6"/>
      <c r="H2839" s="6"/>
      <c r="I2839" s="10"/>
      <c r="J2839" s="11"/>
      <c r="K2839" s="13"/>
      <c r="L2839" s="4"/>
    </row>
    <row r="2840" spans="2:12" ht="14.25" customHeight="1">
      <c r="B2840" s="4"/>
      <c r="C2840" s="4"/>
      <c r="D2840" s="4"/>
      <c r="E2840" s="4"/>
      <c r="F2840" s="6"/>
      <c r="G2840" s="6"/>
      <c r="H2840" s="6"/>
      <c r="I2840" s="10"/>
      <c r="J2840" s="11"/>
      <c r="K2840" s="13"/>
      <c r="L2840" s="4"/>
    </row>
    <row r="2841" spans="2:12" ht="14.25" customHeight="1">
      <c r="B2841" s="4"/>
      <c r="C2841" s="4"/>
      <c r="D2841" s="4"/>
      <c r="E2841" s="4"/>
      <c r="F2841" s="6"/>
      <c r="G2841" s="6"/>
      <c r="H2841" s="6"/>
      <c r="I2841" s="10"/>
      <c r="J2841" s="11"/>
      <c r="K2841" s="13"/>
      <c r="L2841" s="4"/>
    </row>
    <row r="2842" spans="2:12" ht="14.25" customHeight="1">
      <c r="B2842" s="4"/>
      <c r="C2842" s="4"/>
      <c r="D2842" s="4"/>
      <c r="E2842" s="4"/>
      <c r="F2842" s="6"/>
      <c r="G2842" s="6"/>
      <c r="H2842" s="6"/>
      <c r="I2842" s="10"/>
      <c r="J2842" s="11"/>
      <c r="K2842" s="13"/>
      <c r="L2842" s="4"/>
    </row>
    <row r="2843" spans="2:12" ht="14.25" customHeight="1">
      <c r="B2843" s="4"/>
      <c r="C2843" s="4"/>
      <c r="D2843" s="4"/>
      <c r="E2843" s="4"/>
      <c r="F2843" s="6"/>
      <c r="G2843" s="6"/>
      <c r="H2843" s="6"/>
      <c r="I2843" s="10"/>
      <c r="J2843" s="11"/>
      <c r="K2843" s="13"/>
      <c r="L2843" s="4"/>
    </row>
    <row r="2844" spans="2:12" ht="14.25" customHeight="1">
      <c r="B2844" s="4"/>
      <c r="C2844" s="4"/>
      <c r="D2844" s="4"/>
      <c r="E2844" s="4"/>
      <c r="F2844" s="6"/>
      <c r="G2844" s="6"/>
      <c r="H2844" s="6"/>
      <c r="I2844" s="10"/>
      <c r="J2844" s="11"/>
      <c r="K2844" s="13"/>
      <c r="L2844" s="4"/>
    </row>
    <row r="2845" spans="2:12" ht="14.25" customHeight="1">
      <c r="B2845" s="4"/>
      <c r="C2845" s="4"/>
      <c r="D2845" s="4"/>
      <c r="E2845" s="4"/>
      <c r="F2845" s="6"/>
      <c r="G2845" s="6"/>
      <c r="H2845" s="6"/>
      <c r="I2845" s="10"/>
      <c r="J2845" s="11"/>
      <c r="K2845" s="13"/>
      <c r="L2845" s="4"/>
    </row>
    <row r="2846" spans="2:12" ht="14.25" customHeight="1">
      <c r="B2846" s="4"/>
      <c r="C2846" s="4"/>
      <c r="D2846" s="4"/>
      <c r="E2846" s="4"/>
      <c r="F2846" s="6"/>
      <c r="G2846" s="6"/>
      <c r="H2846" s="6"/>
      <c r="I2846" s="10"/>
      <c r="J2846" s="11"/>
      <c r="K2846" s="13"/>
      <c r="L2846" s="4"/>
    </row>
    <row r="2847" spans="2:12" ht="14.25" customHeight="1">
      <c r="B2847" s="4"/>
      <c r="C2847" s="4"/>
      <c r="D2847" s="4"/>
      <c r="E2847" s="4"/>
      <c r="F2847" s="6"/>
      <c r="G2847" s="6"/>
      <c r="H2847" s="6"/>
      <c r="I2847" s="10"/>
      <c r="J2847" s="11"/>
      <c r="K2847" s="13"/>
      <c r="L2847" s="4"/>
    </row>
    <row r="2848" spans="2:12" ht="14.25" customHeight="1">
      <c r="B2848" s="4"/>
      <c r="C2848" s="4"/>
      <c r="D2848" s="4"/>
      <c r="E2848" s="4"/>
      <c r="F2848" s="6"/>
      <c r="G2848" s="6"/>
      <c r="H2848" s="6"/>
      <c r="I2848" s="10"/>
      <c r="J2848" s="11"/>
      <c r="K2848" s="13"/>
      <c r="L2848" s="4"/>
    </row>
    <row r="2849" spans="2:12" ht="14.25" customHeight="1">
      <c r="B2849" s="4"/>
      <c r="C2849" s="4"/>
      <c r="D2849" s="4"/>
      <c r="E2849" s="4"/>
      <c r="F2849" s="6"/>
      <c r="G2849" s="6"/>
      <c r="H2849" s="6"/>
      <c r="I2849" s="10"/>
      <c r="J2849" s="11"/>
      <c r="K2849" s="13"/>
      <c r="L2849" s="4"/>
    </row>
    <row r="2850" spans="2:12" ht="14.25" customHeight="1">
      <c r="B2850" s="4"/>
      <c r="C2850" s="4"/>
      <c r="D2850" s="4"/>
      <c r="E2850" s="4"/>
      <c r="F2850" s="6"/>
      <c r="G2850" s="6"/>
      <c r="H2850" s="6"/>
      <c r="I2850" s="10"/>
      <c r="J2850" s="11"/>
      <c r="K2850" s="13"/>
      <c r="L2850" s="4"/>
    </row>
    <row r="2851" spans="2:12" ht="14.25" customHeight="1">
      <c r="B2851" s="4"/>
      <c r="C2851" s="4"/>
      <c r="D2851" s="4"/>
      <c r="E2851" s="4"/>
      <c r="F2851" s="6"/>
      <c r="G2851" s="6"/>
      <c r="H2851" s="6"/>
      <c r="I2851" s="10"/>
      <c r="J2851" s="11"/>
      <c r="K2851" s="13"/>
      <c r="L2851" s="4"/>
    </row>
    <row r="2852" spans="2:12" ht="14.25" customHeight="1">
      <c r="B2852" s="4"/>
      <c r="C2852" s="4"/>
      <c r="D2852" s="4"/>
      <c r="E2852" s="4"/>
      <c r="F2852" s="6"/>
      <c r="G2852" s="6"/>
      <c r="H2852" s="6"/>
      <c r="I2852" s="10"/>
      <c r="J2852" s="11"/>
      <c r="K2852" s="13"/>
      <c r="L2852" s="4"/>
    </row>
    <row r="2853" spans="2:12" ht="14.25" customHeight="1">
      <c r="B2853" s="4"/>
      <c r="C2853" s="4"/>
      <c r="D2853" s="4"/>
      <c r="E2853" s="4"/>
      <c r="F2853" s="6"/>
      <c r="G2853" s="6"/>
      <c r="H2853" s="6"/>
      <c r="I2853" s="10"/>
      <c r="J2853" s="11"/>
      <c r="K2853" s="13"/>
      <c r="L2853" s="4"/>
    </row>
    <row r="2854" spans="2:12" ht="14.25" customHeight="1">
      <c r="B2854" s="4"/>
      <c r="C2854" s="4"/>
      <c r="D2854" s="4"/>
      <c r="E2854" s="4"/>
      <c r="F2854" s="6"/>
      <c r="G2854" s="6"/>
      <c r="H2854" s="6"/>
      <c r="I2854" s="10"/>
      <c r="J2854" s="11"/>
      <c r="K2854" s="13"/>
      <c r="L2854" s="4"/>
    </row>
    <row r="2855" spans="2:12" ht="14.25" customHeight="1">
      <c r="B2855" s="4"/>
      <c r="C2855" s="4"/>
      <c r="D2855" s="4"/>
      <c r="E2855" s="4"/>
      <c r="F2855" s="6"/>
      <c r="G2855" s="6"/>
      <c r="H2855" s="6"/>
      <c r="I2855" s="10"/>
      <c r="J2855" s="11"/>
      <c r="K2855" s="13"/>
      <c r="L2855" s="4"/>
    </row>
    <row r="2856" spans="2:12" ht="14.25" customHeight="1">
      <c r="B2856" s="4"/>
      <c r="C2856" s="4"/>
      <c r="D2856" s="4"/>
      <c r="E2856" s="4"/>
      <c r="F2856" s="6"/>
      <c r="G2856" s="6"/>
      <c r="H2856" s="6"/>
      <c r="I2856" s="10"/>
      <c r="J2856" s="11"/>
      <c r="K2856" s="13"/>
      <c r="L2856" s="4"/>
    </row>
    <row r="2857" spans="2:12" ht="14.25" customHeight="1">
      <c r="B2857" s="4"/>
      <c r="C2857" s="4"/>
      <c r="D2857" s="4"/>
      <c r="E2857" s="4"/>
      <c r="F2857" s="6"/>
      <c r="G2857" s="6"/>
      <c r="H2857" s="6"/>
      <c r="I2857" s="10"/>
      <c r="J2857" s="11"/>
      <c r="K2857" s="13"/>
      <c r="L2857" s="4"/>
    </row>
    <row r="2858" spans="2:12" ht="14.25" customHeight="1">
      <c r="B2858" s="4"/>
      <c r="C2858" s="4"/>
      <c r="D2858" s="4"/>
      <c r="E2858" s="4"/>
      <c r="F2858" s="6"/>
      <c r="G2858" s="6"/>
      <c r="H2858" s="6"/>
      <c r="I2858" s="10"/>
      <c r="J2858" s="11"/>
      <c r="K2858" s="13"/>
      <c r="L2858" s="4"/>
    </row>
    <row r="2859" spans="2:12" ht="14.25" customHeight="1">
      <c r="B2859" s="4"/>
      <c r="C2859" s="4"/>
      <c r="D2859" s="4"/>
      <c r="E2859" s="4"/>
      <c r="F2859" s="6"/>
      <c r="G2859" s="6"/>
      <c r="H2859" s="6"/>
      <c r="I2859" s="10"/>
      <c r="J2859" s="11"/>
      <c r="K2859" s="13"/>
      <c r="L2859" s="4"/>
    </row>
    <row r="2860" spans="2:12" ht="14.25" customHeight="1">
      <c r="B2860" s="4"/>
      <c r="C2860" s="4"/>
      <c r="D2860" s="4"/>
      <c r="E2860" s="4"/>
      <c r="F2860" s="6"/>
      <c r="G2860" s="6"/>
      <c r="H2860" s="6"/>
      <c r="I2860" s="10"/>
      <c r="J2860" s="11"/>
      <c r="K2860" s="13"/>
      <c r="L2860" s="4"/>
    </row>
    <row r="2861" spans="2:12" ht="14.25" customHeight="1">
      <c r="B2861" s="4"/>
      <c r="C2861" s="4"/>
      <c r="D2861" s="4"/>
      <c r="E2861" s="4"/>
      <c r="F2861" s="6"/>
      <c r="G2861" s="6"/>
      <c r="H2861" s="6"/>
      <c r="I2861" s="10"/>
      <c r="J2861" s="11"/>
      <c r="K2861" s="13"/>
      <c r="L2861" s="4"/>
    </row>
    <row r="2862" spans="2:12" ht="14.25" customHeight="1">
      <c r="B2862" s="4"/>
      <c r="C2862" s="4"/>
      <c r="D2862" s="4"/>
      <c r="E2862" s="4"/>
      <c r="F2862" s="6"/>
      <c r="G2862" s="6"/>
      <c r="H2862" s="6"/>
      <c r="I2862" s="10"/>
      <c r="J2862" s="11"/>
      <c r="K2862" s="13"/>
      <c r="L2862" s="4"/>
    </row>
    <row r="2863" spans="2:12" ht="14.25" customHeight="1">
      <c r="B2863" s="4"/>
      <c r="C2863" s="4"/>
      <c r="D2863" s="4"/>
      <c r="E2863" s="4"/>
      <c r="F2863" s="6"/>
      <c r="G2863" s="6"/>
      <c r="H2863" s="6"/>
      <c r="I2863" s="10"/>
      <c r="J2863" s="11"/>
      <c r="K2863" s="13"/>
      <c r="L2863" s="4"/>
    </row>
    <row r="2864" spans="2:12" ht="14.25" customHeight="1">
      <c r="B2864" s="4"/>
      <c r="C2864" s="4"/>
      <c r="D2864" s="4"/>
      <c r="E2864" s="4"/>
      <c r="F2864" s="6"/>
      <c r="G2864" s="6"/>
      <c r="H2864" s="6"/>
      <c r="I2864" s="10"/>
      <c r="J2864" s="11"/>
      <c r="K2864" s="13"/>
      <c r="L2864" s="4"/>
    </row>
    <row r="2865" spans="2:12" ht="14.25" customHeight="1">
      <c r="B2865" s="4"/>
      <c r="C2865" s="4"/>
      <c r="D2865" s="4"/>
      <c r="E2865" s="4"/>
      <c r="F2865" s="6"/>
      <c r="G2865" s="6"/>
      <c r="H2865" s="6"/>
      <c r="I2865" s="10"/>
      <c r="J2865" s="11"/>
      <c r="K2865" s="13"/>
      <c r="L2865" s="4"/>
    </row>
    <row r="2866" spans="2:12" ht="14.25" customHeight="1">
      <c r="B2866" s="4"/>
      <c r="C2866" s="4"/>
      <c r="D2866" s="4"/>
      <c r="E2866" s="4"/>
      <c r="F2866" s="6"/>
      <c r="G2866" s="6"/>
      <c r="H2866" s="6"/>
      <c r="I2866" s="10"/>
      <c r="J2866" s="11"/>
      <c r="K2866" s="13"/>
      <c r="L2866" s="4"/>
    </row>
    <row r="2867" spans="2:12" ht="14.25" customHeight="1">
      <c r="B2867" s="4"/>
      <c r="C2867" s="4"/>
      <c r="D2867" s="4"/>
      <c r="E2867" s="4"/>
      <c r="F2867" s="6"/>
      <c r="G2867" s="6"/>
      <c r="H2867" s="6"/>
      <c r="I2867" s="10"/>
      <c r="J2867" s="11"/>
      <c r="K2867" s="13"/>
      <c r="L2867" s="4"/>
    </row>
    <row r="2868" spans="2:12" ht="14.25" customHeight="1">
      <c r="B2868" s="4"/>
      <c r="C2868" s="4"/>
      <c r="D2868" s="4"/>
      <c r="E2868" s="4"/>
      <c r="F2868" s="6"/>
      <c r="G2868" s="6"/>
      <c r="H2868" s="6"/>
      <c r="I2868" s="10"/>
      <c r="J2868" s="11"/>
      <c r="K2868" s="13"/>
      <c r="L2868" s="4"/>
    </row>
    <row r="2869" spans="2:12" ht="14.25" customHeight="1">
      <c r="B2869" s="4"/>
      <c r="C2869" s="4"/>
      <c r="D2869" s="4"/>
      <c r="E2869" s="4"/>
      <c r="F2869" s="6"/>
      <c r="G2869" s="6"/>
      <c r="H2869" s="6"/>
      <c r="I2869" s="10"/>
      <c r="J2869" s="11"/>
      <c r="K2869" s="13"/>
      <c r="L2869" s="4"/>
    </row>
    <row r="2870" spans="2:12" ht="14.25" customHeight="1">
      <c r="B2870" s="4"/>
      <c r="C2870" s="4"/>
      <c r="D2870" s="4"/>
      <c r="E2870" s="4"/>
      <c r="F2870" s="6"/>
      <c r="G2870" s="6"/>
      <c r="H2870" s="6"/>
      <c r="I2870" s="10"/>
      <c r="J2870" s="11"/>
      <c r="K2870" s="13"/>
      <c r="L2870" s="4"/>
    </row>
    <row r="2871" spans="2:12" ht="14.25" customHeight="1">
      <c r="B2871" s="4"/>
      <c r="C2871" s="4"/>
      <c r="D2871" s="4"/>
      <c r="E2871" s="4"/>
      <c r="F2871" s="6"/>
      <c r="G2871" s="6"/>
      <c r="H2871" s="6"/>
      <c r="I2871" s="10"/>
      <c r="J2871" s="11"/>
      <c r="K2871" s="13"/>
      <c r="L2871" s="4"/>
    </row>
    <row r="2872" spans="2:12" ht="14.25" customHeight="1">
      <c r="B2872" s="4"/>
      <c r="C2872" s="4"/>
      <c r="D2872" s="4"/>
      <c r="E2872" s="4"/>
      <c r="F2872" s="6"/>
      <c r="G2872" s="6"/>
      <c r="H2872" s="6"/>
      <c r="I2872" s="10"/>
      <c r="J2872" s="11"/>
      <c r="K2872" s="13"/>
      <c r="L2872" s="4"/>
    </row>
    <row r="2873" spans="2:12" ht="14.25" customHeight="1">
      <c r="B2873" s="4"/>
      <c r="C2873" s="4"/>
      <c r="D2873" s="4"/>
      <c r="E2873" s="4"/>
      <c r="F2873" s="6"/>
      <c r="G2873" s="6"/>
      <c r="H2873" s="6"/>
      <c r="I2873" s="10"/>
      <c r="J2873" s="11"/>
      <c r="K2873" s="13"/>
      <c r="L2873" s="4"/>
    </row>
    <row r="2874" spans="2:12" ht="14.25" customHeight="1">
      <c r="B2874" s="4"/>
      <c r="C2874" s="4"/>
      <c r="D2874" s="4"/>
      <c r="E2874" s="4"/>
      <c r="F2874" s="6"/>
      <c r="G2874" s="6"/>
      <c r="H2874" s="6"/>
      <c r="I2874" s="10"/>
      <c r="J2874" s="11"/>
      <c r="K2874" s="13"/>
      <c r="L2874" s="4"/>
    </row>
    <row r="2875" spans="2:12" ht="14.25" customHeight="1">
      <c r="B2875" s="4"/>
      <c r="C2875" s="4"/>
      <c r="D2875" s="4"/>
      <c r="E2875" s="4"/>
      <c r="F2875" s="6"/>
      <c r="G2875" s="6"/>
      <c r="H2875" s="6"/>
      <c r="I2875" s="10"/>
      <c r="J2875" s="11"/>
      <c r="K2875" s="13"/>
      <c r="L2875" s="4"/>
    </row>
    <row r="2876" spans="2:12" ht="14.25" customHeight="1">
      <c r="B2876" s="4"/>
      <c r="C2876" s="4"/>
      <c r="D2876" s="4"/>
      <c r="E2876" s="4"/>
      <c r="F2876" s="6"/>
      <c r="G2876" s="6"/>
      <c r="H2876" s="6"/>
      <c r="I2876" s="10"/>
      <c r="J2876" s="11"/>
      <c r="K2876" s="13"/>
      <c r="L2876" s="4"/>
    </row>
    <row r="2877" spans="2:12" ht="14.25" customHeight="1">
      <c r="B2877" s="4"/>
      <c r="C2877" s="4"/>
      <c r="D2877" s="4"/>
      <c r="E2877" s="4"/>
      <c r="F2877" s="6"/>
      <c r="G2877" s="6"/>
      <c r="H2877" s="6"/>
      <c r="I2877" s="10"/>
      <c r="J2877" s="11"/>
      <c r="K2877" s="13"/>
      <c r="L2877" s="4"/>
    </row>
    <row r="2878" spans="2:12" ht="14.25" customHeight="1">
      <c r="B2878" s="4"/>
      <c r="C2878" s="4"/>
      <c r="D2878" s="4"/>
      <c r="E2878" s="4"/>
      <c r="F2878" s="6"/>
      <c r="G2878" s="6"/>
      <c r="H2878" s="6"/>
      <c r="I2878" s="10"/>
      <c r="J2878" s="11"/>
      <c r="K2878" s="13"/>
      <c r="L2878" s="4"/>
    </row>
    <row r="2879" spans="2:12" ht="14.25" customHeight="1">
      <c r="B2879" s="4"/>
      <c r="C2879" s="4"/>
      <c r="D2879" s="4"/>
      <c r="E2879" s="4"/>
      <c r="F2879" s="6"/>
      <c r="G2879" s="6"/>
      <c r="H2879" s="6"/>
      <c r="I2879" s="10"/>
      <c r="J2879" s="11"/>
      <c r="K2879" s="13"/>
      <c r="L2879" s="4"/>
    </row>
    <row r="2880" spans="2:12" ht="14.25" customHeight="1">
      <c r="B2880" s="4"/>
      <c r="C2880" s="4"/>
      <c r="D2880" s="4"/>
      <c r="E2880" s="4"/>
      <c r="F2880" s="6"/>
      <c r="G2880" s="6"/>
      <c r="H2880" s="6"/>
      <c r="I2880" s="10"/>
      <c r="J2880" s="11"/>
      <c r="K2880" s="13"/>
      <c r="L2880" s="4"/>
    </row>
    <row r="2881" spans="2:12" ht="14.25" customHeight="1">
      <c r="B2881" s="4"/>
      <c r="C2881" s="4"/>
      <c r="D2881" s="4"/>
      <c r="E2881" s="4"/>
      <c r="F2881" s="6"/>
      <c r="G2881" s="6"/>
      <c r="H2881" s="6"/>
      <c r="I2881" s="10"/>
      <c r="J2881" s="11"/>
      <c r="K2881" s="13"/>
      <c r="L2881" s="4"/>
    </row>
    <row r="2882" spans="2:12" ht="14.25" customHeight="1">
      <c r="B2882" s="4"/>
      <c r="C2882" s="4"/>
      <c r="D2882" s="4"/>
      <c r="E2882" s="4"/>
      <c r="F2882" s="6"/>
      <c r="G2882" s="6"/>
      <c r="H2882" s="6"/>
      <c r="I2882" s="10"/>
      <c r="J2882" s="11"/>
      <c r="K2882" s="13"/>
      <c r="L2882" s="4"/>
    </row>
    <row r="2883" spans="2:12" ht="14.25" customHeight="1">
      <c r="B2883" s="4"/>
      <c r="C2883" s="4"/>
      <c r="D2883" s="4"/>
      <c r="E2883" s="4"/>
      <c r="F2883" s="6"/>
      <c r="G2883" s="6"/>
      <c r="H2883" s="6"/>
      <c r="I2883" s="10"/>
      <c r="J2883" s="11"/>
      <c r="K2883" s="13"/>
      <c r="L2883" s="4"/>
    </row>
    <row r="2884" spans="2:12" ht="14.25" customHeight="1">
      <c r="B2884" s="4"/>
      <c r="C2884" s="4"/>
      <c r="D2884" s="4"/>
      <c r="E2884" s="4"/>
      <c r="F2884" s="6"/>
      <c r="G2884" s="6"/>
      <c r="H2884" s="6"/>
      <c r="I2884" s="10"/>
      <c r="J2884" s="11"/>
      <c r="K2884" s="13"/>
      <c r="L2884" s="4"/>
    </row>
    <row r="2885" spans="2:12" ht="14.25" customHeight="1">
      <c r="B2885" s="4"/>
      <c r="C2885" s="4"/>
      <c r="D2885" s="4"/>
      <c r="E2885" s="4"/>
      <c r="F2885" s="6"/>
      <c r="G2885" s="6"/>
      <c r="H2885" s="6"/>
      <c r="I2885" s="10"/>
      <c r="J2885" s="11"/>
      <c r="K2885" s="13"/>
      <c r="L2885" s="4"/>
    </row>
    <row r="2886" spans="2:12" ht="14.25" customHeight="1">
      <c r="B2886" s="4"/>
      <c r="C2886" s="4"/>
      <c r="D2886" s="4"/>
      <c r="E2886" s="4"/>
      <c r="F2886" s="6"/>
      <c r="G2886" s="6"/>
      <c r="H2886" s="6"/>
      <c r="I2886" s="10"/>
      <c r="J2886" s="11"/>
      <c r="K2886" s="13"/>
      <c r="L2886" s="4"/>
    </row>
    <row r="2887" spans="2:12" ht="14.25" customHeight="1">
      <c r="B2887" s="4"/>
      <c r="C2887" s="4"/>
      <c r="D2887" s="4"/>
      <c r="E2887" s="4"/>
      <c r="F2887" s="6"/>
      <c r="G2887" s="6"/>
      <c r="H2887" s="6"/>
      <c r="I2887" s="10"/>
      <c r="J2887" s="11"/>
      <c r="K2887" s="13"/>
      <c r="L2887" s="4"/>
    </row>
    <row r="2888" spans="2:12" ht="14.25" customHeight="1">
      <c r="B2888" s="4"/>
      <c r="C2888" s="4"/>
      <c r="D2888" s="4"/>
      <c r="E2888" s="4"/>
      <c r="F2888" s="6"/>
      <c r="G2888" s="6"/>
      <c r="H2888" s="6"/>
      <c r="I2888" s="10"/>
      <c r="J2888" s="11"/>
      <c r="K2888" s="13"/>
      <c r="L2888" s="4"/>
    </row>
    <row r="2889" spans="2:12" ht="14.25" customHeight="1">
      <c r="B2889" s="4"/>
      <c r="C2889" s="4"/>
      <c r="D2889" s="4"/>
      <c r="E2889" s="4"/>
      <c r="F2889" s="6"/>
      <c r="G2889" s="6"/>
      <c r="H2889" s="6"/>
      <c r="I2889" s="10"/>
      <c r="J2889" s="11"/>
      <c r="K2889" s="13"/>
      <c r="L2889" s="4"/>
    </row>
    <row r="2890" spans="2:12" ht="14.25" customHeight="1">
      <c r="B2890" s="4"/>
      <c r="C2890" s="4"/>
      <c r="D2890" s="4"/>
      <c r="E2890" s="4"/>
      <c r="F2890" s="6"/>
      <c r="G2890" s="6"/>
      <c r="H2890" s="6"/>
      <c r="I2890" s="10"/>
      <c r="J2890" s="11"/>
      <c r="K2890" s="13"/>
      <c r="L2890" s="4"/>
    </row>
    <row r="2891" spans="2:12" ht="14.25" customHeight="1">
      <c r="B2891" s="4"/>
      <c r="C2891" s="4"/>
      <c r="D2891" s="4"/>
      <c r="E2891" s="4"/>
      <c r="F2891" s="6"/>
      <c r="G2891" s="6"/>
      <c r="H2891" s="6"/>
      <c r="I2891" s="10"/>
      <c r="J2891" s="11"/>
      <c r="K2891" s="13"/>
      <c r="L2891" s="4"/>
    </row>
    <row r="2892" spans="2:12" ht="14.25" customHeight="1">
      <c r="B2892" s="4"/>
      <c r="C2892" s="4"/>
      <c r="D2892" s="4"/>
      <c r="E2892" s="4"/>
      <c r="F2892" s="6"/>
      <c r="G2892" s="6"/>
      <c r="H2892" s="6"/>
      <c r="I2892" s="10"/>
      <c r="J2892" s="11"/>
      <c r="K2892" s="13"/>
      <c r="L2892" s="4"/>
    </row>
    <row r="2893" spans="2:12" ht="14.25" customHeight="1">
      <c r="B2893" s="4"/>
      <c r="C2893" s="4"/>
      <c r="D2893" s="4"/>
      <c r="E2893" s="4"/>
      <c r="F2893" s="6"/>
      <c r="G2893" s="6"/>
      <c r="H2893" s="6"/>
      <c r="I2893" s="10"/>
      <c r="J2893" s="11"/>
      <c r="K2893" s="13"/>
      <c r="L2893" s="4"/>
    </row>
    <row r="2894" spans="2:12" ht="14.25" customHeight="1">
      <c r="B2894" s="4"/>
      <c r="C2894" s="4"/>
      <c r="D2894" s="4"/>
      <c r="E2894" s="4"/>
      <c r="F2894" s="6"/>
      <c r="G2894" s="6"/>
      <c r="H2894" s="6"/>
      <c r="I2894" s="10"/>
      <c r="J2894" s="11"/>
      <c r="K2894" s="13"/>
      <c r="L2894" s="4"/>
    </row>
    <row r="2895" spans="2:12" ht="14.25" customHeight="1">
      <c r="B2895" s="4"/>
      <c r="C2895" s="4"/>
      <c r="D2895" s="4"/>
      <c r="E2895" s="4"/>
      <c r="F2895" s="6"/>
      <c r="G2895" s="6"/>
      <c r="H2895" s="6"/>
      <c r="I2895" s="10"/>
      <c r="J2895" s="11"/>
      <c r="K2895" s="13"/>
      <c r="L2895" s="4"/>
    </row>
    <row r="2896" spans="2:12" ht="14.25" customHeight="1">
      <c r="B2896" s="4"/>
      <c r="C2896" s="4"/>
      <c r="D2896" s="4"/>
      <c r="E2896" s="4"/>
      <c r="F2896" s="6"/>
      <c r="G2896" s="6"/>
      <c r="H2896" s="6"/>
      <c r="I2896" s="10"/>
      <c r="J2896" s="11"/>
      <c r="K2896" s="13"/>
      <c r="L2896" s="4"/>
    </row>
    <row r="2897" spans="2:12" ht="14.25" customHeight="1">
      <c r="B2897" s="4"/>
      <c r="C2897" s="4"/>
      <c r="D2897" s="4"/>
      <c r="E2897" s="4"/>
      <c r="F2897" s="6"/>
      <c r="G2897" s="6"/>
      <c r="H2897" s="6"/>
      <c r="I2897" s="10"/>
      <c r="J2897" s="11"/>
      <c r="K2897" s="13"/>
      <c r="L2897" s="4"/>
    </row>
    <row r="2898" spans="2:12" ht="14.25" customHeight="1">
      <c r="B2898" s="4"/>
      <c r="C2898" s="4"/>
      <c r="D2898" s="4"/>
      <c r="E2898" s="4"/>
      <c r="F2898" s="6"/>
      <c r="G2898" s="6"/>
      <c r="H2898" s="6"/>
      <c r="I2898" s="10"/>
      <c r="J2898" s="11"/>
      <c r="K2898" s="13"/>
      <c r="L2898" s="4"/>
    </row>
    <row r="2899" spans="2:12" ht="14.25" customHeight="1">
      <c r="B2899" s="4"/>
      <c r="C2899" s="4"/>
      <c r="D2899" s="4"/>
      <c r="E2899" s="4"/>
      <c r="F2899" s="6"/>
      <c r="G2899" s="6"/>
      <c r="H2899" s="6"/>
      <c r="I2899" s="10"/>
      <c r="J2899" s="11"/>
      <c r="K2899" s="13"/>
      <c r="L2899" s="4"/>
    </row>
    <row r="2900" spans="2:12" ht="14.25" customHeight="1">
      <c r="B2900" s="4"/>
      <c r="C2900" s="4"/>
      <c r="D2900" s="4"/>
      <c r="E2900" s="4"/>
      <c r="F2900" s="6"/>
      <c r="G2900" s="6"/>
      <c r="H2900" s="6"/>
      <c r="I2900" s="10"/>
      <c r="J2900" s="11"/>
      <c r="K2900" s="13"/>
      <c r="L2900" s="4"/>
    </row>
    <row r="2901" spans="2:12" ht="14.25" customHeight="1">
      <c r="B2901" s="4"/>
      <c r="C2901" s="4"/>
      <c r="D2901" s="4"/>
      <c r="E2901" s="4"/>
      <c r="F2901" s="6"/>
      <c r="G2901" s="6"/>
      <c r="H2901" s="6"/>
      <c r="I2901" s="10"/>
      <c r="J2901" s="11"/>
      <c r="K2901" s="13"/>
      <c r="L2901" s="4"/>
    </row>
    <row r="2902" spans="2:12" ht="14.25" customHeight="1">
      <c r="B2902" s="4"/>
      <c r="C2902" s="4"/>
      <c r="D2902" s="4"/>
      <c r="E2902" s="4"/>
      <c r="F2902" s="6"/>
      <c r="G2902" s="6"/>
      <c r="H2902" s="6"/>
      <c r="I2902" s="10"/>
      <c r="J2902" s="11"/>
      <c r="K2902" s="13"/>
      <c r="L2902" s="4"/>
    </row>
    <row r="2903" spans="2:12" ht="14.25" customHeight="1">
      <c r="B2903" s="4"/>
      <c r="C2903" s="4"/>
      <c r="D2903" s="4"/>
      <c r="E2903" s="4"/>
      <c r="F2903" s="6"/>
      <c r="G2903" s="6"/>
      <c r="H2903" s="6"/>
      <c r="I2903" s="10"/>
      <c r="J2903" s="11"/>
      <c r="K2903" s="13"/>
      <c r="L2903" s="4"/>
    </row>
    <row r="2904" spans="2:12" ht="14.25" customHeight="1">
      <c r="B2904" s="4"/>
      <c r="C2904" s="4"/>
      <c r="D2904" s="4"/>
      <c r="E2904" s="4"/>
      <c r="F2904" s="6"/>
      <c r="G2904" s="6"/>
      <c r="H2904" s="6"/>
      <c r="I2904" s="10"/>
      <c r="J2904" s="11"/>
      <c r="K2904" s="13"/>
      <c r="L2904" s="4"/>
    </row>
    <row r="2905" spans="2:12" ht="14.25" customHeight="1">
      <c r="B2905" s="4"/>
      <c r="C2905" s="4"/>
      <c r="D2905" s="4"/>
      <c r="E2905" s="4"/>
      <c r="F2905" s="6"/>
      <c r="G2905" s="6"/>
      <c r="H2905" s="6"/>
      <c r="I2905" s="10"/>
      <c r="J2905" s="11"/>
      <c r="K2905" s="13"/>
      <c r="L2905" s="4"/>
    </row>
    <row r="2906" spans="2:12" ht="14.25" customHeight="1">
      <c r="B2906" s="4"/>
      <c r="C2906" s="4"/>
      <c r="D2906" s="4"/>
      <c r="E2906" s="4"/>
      <c r="F2906" s="6"/>
      <c r="G2906" s="6"/>
      <c r="H2906" s="6"/>
      <c r="I2906" s="10"/>
      <c r="J2906" s="11"/>
      <c r="K2906" s="13"/>
      <c r="L2906" s="4"/>
    </row>
    <row r="2907" spans="2:12" ht="14.25" customHeight="1">
      <c r="B2907" s="4"/>
      <c r="C2907" s="4"/>
      <c r="D2907" s="4"/>
      <c r="E2907" s="4"/>
      <c r="F2907" s="6"/>
      <c r="G2907" s="6"/>
      <c r="H2907" s="6"/>
      <c r="I2907" s="10"/>
      <c r="J2907" s="11"/>
      <c r="K2907" s="13"/>
      <c r="L2907" s="4"/>
    </row>
    <row r="2908" spans="2:12" ht="14.25" customHeight="1">
      <c r="B2908" s="4"/>
      <c r="C2908" s="4"/>
      <c r="D2908" s="4"/>
      <c r="E2908" s="4"/>
      <c r="F2908" s="6"/>
      <c r="G2908" s="6"/>
      <c r="H2908" s="6"/>
      <c r="I2908" s="10"/>
      <c r="J2908" s="11"/>
      <c r="K2908" s="13"/>
      <c r="L2908" s="4"/>
    </row>
    <row r="2909" spans="2:12" ht="14.25" customHeight="1">
      <c r="B2909" s="4"/>
      <c r="C2909" s="4"/>
      <c r="D2909" s="4"/>
      <c r="E2909" s="4"/>
      <c r="F2909" s="6"/>
      <c r="G2909" s="6"/>
      <c r="H2909" s="6"/>
      <c r="I2909" s="10"/>
      <c r="J2909" s="11"/>
      <c r="K2909" s="13"/>
      <c r="L2909" s="4"/>
    </row>
    <row r="2910" spans="2:12" ht="14.25" customHeight="1">
      <c r="B2910" s="4"/>
      <c r="C2910" s="4"/>
      <c r="D2910" s="4"/>
      <c r="E2910" s="4"/>
      <c r="F2910" s="6"/>
      <c r="G2910" s="6"/>
      <c r="H2910" s="6"/>
      <c r="I2910" s="10"/>
      <c r="J2910" s="11"/>
      <c r="K2910" s="13"/>
      <c r="L2910" s="4"/>
    </row>
    <row r="2911" spans="2:12" ht="14.25" customHeight="1">
      <c r="B2911" s="4"/>
      <c r="C2911" s="4"/>
      <c r="D2911" s="4"/>
      <c r="E2911" s="4"/>
      <c r="F2911" s="6"/>
      <c r="G2911" s="6"/>
      <c r="H2911" s="6"/>
      <c r="I2911" s="10"/>
      <c r="J2911" s="11"/>
      <c r="K2911" s="13"/>
      <c r="L2911" s="4"/>
    </row>
    <row r="2912" spans="2:12" ht="14.25" customHeight="1">
      <c r="B2912" s="4"/>
      <c r="C2912" s="4"/>
      <c r="D2912" s="4"/>
      <c r="E2912" s="4"/>
      <c r="F2912" s="6"/>
      <c r="G2912" s="6"/>
      <c r="H2912" s="6"/>
      <c r="I2912" s="10"/>
      <c r="J2912" s="11"/>
      <c r="K2912" s="13"/>
      <c r="L2912" s="4"/>
    </row>
    <row r="2913" spans="2:12" ht="14.25" customHeight="1">
      <c r="B2913" s="4"/>
      <c r="C2913" s="4"/>
      <c r="D2913" s="4"/>
      <c r="E2913" s="4"/>
      <c r="F2913" s="6"/>
      <c r="G2913" s="6"/>
      <c r="H2913" s="6"/>
      <c r="I2913" s="10"/>
      <c r="J2913" s="11"/>
      <c r="K2913" s="13"/>
      <c r="L2913" s="4"/>
    </row>
    <row r="2914" spans="2:12" ht="14.25" customHeight="1">
      <c r="B2914" s="4"/>
      <c r="C2914" s="4"/>
      <c r="D2914" s="4"/>
      <c r="E2914" s="4"/>
      <c r="F2914" s="6"/>
      <c r="G2914" s="6"/>
      <c r="H2914" s="6"/>
      <c r="I2914" s="10"/>
      <c r="J2914" s="11"/>
      <c r="K2914" s="13"/>
      <c r="L2914" s="4"/>
    </row>
    <row r="2915" spans="2:12" ht="14.25" customHeight="1">
      <c r="B2915" s="4"/>
      <c r="C2915" s="4"/>
      <c r="D2915" s="4"/>
      <c r="E2915" s="4"/>
      <c r="F2915" s="6"/>
      <c r="G2915" s="6"/>
      <c r="H2915" s="6"/>
      <c r="I2915" s="10"/>
      <c r="J2915" s="11"/>
      <c r="K2915" s="13"/>
      <c r="L2915" s="4"/>
    </row>
    <row r="2916" spans="2:12" ht="14.25" customHeight="1">
      <c r="B2916" s="4"/>
      <c r="C2916" s="4"/>
      <c r="D2916" s="4"/>
      <c r="E2916" s="4"/>
      <c r="F2916" s="6"/>
      <c r="G2916" s="6"/>
      <c r="H2916" s="6"/>
      <c r="I2916" s="10"/>
      <c r="J2916" s="11"/>
      <c r="K2916" s="13"/>
      <c r="L2916" s="4"/>
    </row>
    <row r="2917" spans="2:12" ht="14.25" customHeight="1">
      <c r="B2917" s="4"/>
      <c r="C2917" s="4"/>
      <c r="D2917" s="4"/>
      <c r="E2917" s="4"/>
      <c r="F2917" s="6"/>
      <c r="G2917" s="6"/>
      <c r="H2917" s="6"/>
      <c r="I2917" s="10"/>
      <c r="J2917" s="11"/>
      <c r="K2917" s="13"/>
      <c r="L2917" s="4"/>
    </row>
    <row r="2918" spans="2:12" ht="14.25" customHeight="1">
      <c r="B2918" s="4"/>
      <c r="C2918" s="4"/>
      <c r="D2918" s="4"/>
      <c r="E2918" s="4"/>
      <c r="F2918" s="6"/>
      <c r="G2918" s="6"/>
      <c r="H2918" s="6"/>
      <c r="I2918" s="10"/>
      <c r="J2918" s="11"/>
      <c r="K2918" s="13"/>
      <c r="L2918" s="4"/>
    </row>
    <row r="2919" spans="2:12" ht="14.25" customHeight="1">
      <c r="B2919" s="4"/>
      <c r="C2919" s="4"/>
      <c r="D2919" s="4"/>
      <c r="E2919" s="4"/>
      <c r="F2919" s="6"/>
      <c r="G2919" s="6"/>
      <c r="H2919" s="6"/>
      <c r="I2919" s="10"/>
      <c r="J2919" s="11"/>
      <c r="K2919" s="13"/>
      <c r="L2919" s="4"/>
    </row>
    <row r="2920" spans="2:12" ht="14.25" customHeight="1">
      <c r="B2920" s="4"/>
      <c r="C2920" s="4"/>
      <c r="D2920" s="4"/>
      <c r="E2920" s="4"/>
      <c r="F2920" s="6"/>
      <c r="G2920" s="6"/>
      <c r="H2920" s="6"/>
      <c r="I2920" s="10"/>
      <c r="J2920" s="11"/>
      <c r="K2920" s="13"/>
      <c r="L2920" s="4"/>
    </row>
    <row r="2921" spans="2:12" ht="14.25" customHeight="1">
      <c r="B2921" s="4"/>
      <c r="C2921" s="4"/>
      <c r="D2921" s="4"/>
      <c r="E2921" s="4"/>
      <c r="F2921" s="6"/>
      <c r="G2921" s="6"/>
      <c r="H2921" s="6"/>
      <c r="I2921" s="10"/>
      <c r="J2921" s="11"/>
      <c r="K2921" s="13"/>
      <c r="L2921" s="4"/>
    </row>
    <row r="2922" spans="2:12" ht="14.25" customHeight="1">
      <c r="B2922" s="4"/>
      <c r="C2922" s="4"/>
      <c r="D2922" s="4"/>
      <c r="E2922" s="4"/>
      <c r="F2922" s="6"/>
      <c r="G2922" s="6"/>
      <c r="H2922" s="6"/>
      <c r="I2922" s="10"/>
      <c r="J2922" s="11"/>
      <c r="K2922" s="13"/>
      <c r="L2922" s="4"/>
    </row>
    <row r="2923" spans="2:12" ht="14.25" customHeight="1">
      <c r="B2923" s="4"/>
      <c r="C2923" s="4"/>
      <c r="D2923" s="4"/>
      <c r="E2923" s="4"/>
      <c r="F2923" s="6"/>
      <c r="G2923" s="6"/>
      <c r="H2923" s="6"/>
      <c r="I2923" s="10"/>
      <c r="J2923" s="11"/>
      <c r="K2923" s="13"/>
      <c r="L2923" s="4"/>
    </row>
    <row r="2924" spans="2:12" ht="14.25" customHeight="1">
      <c r="B2924" s="4"/>
      <c r="C2924" s="4"/>
      <c r="D2924" s="4"/>
      <c r="E2924" s="4"/>
      <c r="F2924" s="6"/>
      <c r="G2924" s="6"/>
      <c r="H2924" s="6"/>
      <c r="I2924" s="10"/>
      <c r="J2924" s="11"/>
      <c r="K2924" s="13"/>
      <c r="L2924" s="4"/>
    </row>
    <row r="2925" spans="2:12" ht="14.25" customHeight="1">
      <c r="B2925" s="4"/>
      <c r="C2925" s="4"/>
      <c r="D2925" s="4"/>
      <c r="E2925" s="4"/>
      <c r="F2925" s="6"/>
      <c r="G2925" s="6"/>
      <c r="H2925" s="6"/>
      <c r="I2925" s="10"/>
      <c r="J2925" s="11"/>
      <c r="K2925" s="13"/>
      <c r="L2925" s="4"/>
    </row>
    <row r="2926" spans="2:12" ht="14.25" customHeight="1">
      <c r="B2926" s="4"/>
      <c r="C2926" s="4"/>
      <c r="D2926" s="4"/>
      <c r="E2926" s="4"/>
      <c r="F2926" s="6"/>
      <c r="G2926" s="6"/>
      <c r="H2926" s="6"/>
      <c r="I2926" s="10"/>
      <c r="J2926" s="11"/>
      <c r="K2926" s="13"/>
      <c r="L2926" s="4"/>
    </row>
    <row r="2927" spans="2:12" ht="14.25" customHeight="1">
      <c r="B2927" s="4"/>
      <c r="C2927" s="4"/>
      <c r="D2927" s="4"/>
      <c r="E2927" s="4"/>
      <c r="F2927" s="6"/>
      <c r="G2927" s="6"/>
      <c r="H2927" s="6"/>
      <c r="I2927" s="10"/>
      <c r="J2927" s="11"/>
      <c r="K2927" s="13"/>
      <c r="L2927" s="4"/>
    </row>
    <row r="2928" spans="2:12" ht="14.25" customHeight="1">
      <c r="B2928" s="4"/>
      <c r="C2928" s="4"/>
      <c r="D2928" s="4"/>
      <c r="E2928" s="4"/>
      <c r="F2928" s="6"/>
      <c r="G2928" s="6"/>
      <c r="H2928" s="6"/>
      <c r="I2928" s="10"/>
      <c r="J2928" s="11"/>
      <c r="K2928" s="13"/>
      <c r="L2928" s="4"/>
    </row>
    <row r="2929" spans="2:12" ht="14.25" customHeight="1">
      <c r="B2929" s="4"/>
      <c r="C2929" s="4"/>
      <c r="D2929" s="4"/>
      <c r="E2929" s="4"/>
      <c r="F2929" s="6"/>
      <c r="G2929" s="6"/>
      <c r="H2929" s="6"/>
      <c r="I2929" s="10"/>
      <c r="J2929" s="11"/>
      <c r="K2929" s="13"/>
      <c r="L2929" s="4"/>
    </row>
    <row r="2930" spans="2:12" ht="14.25" customHeight="1">
      <c r="B2930" s="4"/>
      <c r="C2930" s="4"/>
      <c r="D2930" s="4"/>
      <c r="E2930" s="4"/>
      <c r="F2930" s="6"/>
      <c r="G2930" s="6"/>
      <c r="H2930" s="6"/>
      <c r="I2930" s="10"/>
      <c r="J2930" s="11"/>
      <c r="K2930" s="13"/>
      <c r="L2930" s="4"/>
    </row>
    <row r="2931" spans="2:12" ht="14.25" customHeight="1">
      <c r="B2931" s="4"/>
      <c r="C2931" s="4"/>
      <c r="D2931" s="4"/>
      <c r="E2931" s="4"/>
      <c r="F2931" s="6"/>
      <c r="G2931" s="6"/>
      <c r="H2931" s="6"/>
      <c r="I2931" s="10"/>
      <c r="J2931" s="11"/>
      <c r="K2931" s="13"/>
      <c r="L2931" s="4"/>
    </row>
    <row r="2932" spans="2:12" ht="14.25" customHeight="1">
      <c r="B2932" s="4"/>
      <c r="C2932" s="4"/>
      <c r="D2932" s="4"/>
      <c r="E2932" s="4"/>
      <c r="F2932" s="6"/>
      <c r="G2932" s="6"/>
      <c r="H2932" s="6"/>
      <c r="I2932" s="10"/>
      <c r="J2932" s="11"/>
      <c r="K2932" s="13"/>
      <c r="L2932" s="4"/>
    </row>
    <row r="2933" spans="2:12" ht="14.25" customHeight="1">
      <c r="B2933" s="4"/>
      <c r="C2933" s="4"/>
      <c r="D2933" s="4"/>
      <c r="E2933" s="4"/>
      <c r="F2933" s="6"/>
      <c r="G2933" s="6"/>
      <c r="H2933" s="6"/>
      <c r="I2933" s="10"/>
      <c r="J2933" s="11"/>
      <c r="K2933" s="13"/>
      <c r="L2933" s="4"/>
    </row>
    <row r="2934" spans="2:12" ht="14.25" customHeight="1">
      <c r="B2934" s="4"/>
      <c r="C2934" s="4"/>
      <c r="D2934" s="4"/>
      <c r="E2934" s="4"/>
      <c r="F2934" s="6"/>
      <c r="G2934" s="6"/>
      <c r="H2934" s="6"/>
      <c r="I2934" s="10"/>
      <c r="J2934" s="11"/>
      <c r="K2934" s="13"/>
      <c r="L2934" s="4"/>
    </row>
    <row r="2935" spans="2:12" ht="14.25" customHeight="1">
      <c r="B2935" s="4"/>
      <c r="C2935" s="4"/>
      <c r="D2935" s="4"/>
      <c r="E2935" s="4"/>
      <c r="F2935" s="6"/>
      <c r="G2935" s="6"/>
      <c r="H2935" s="6"/>
      <c r="I2935" s="10"/>
      <c r="J2935" s="11"/>
      <c r="K2935" s="13"/>
      <c r="L2935" s="4"/>
    </row>
    <row r="2936" spans="2:12" ht="14.25" customHeight="1">
      <c r="B2936" s="4"/>
      <c r="C2936" s="4"/>
      <c r="D2936" s="4"/>
      <c r="E2936" s="4"/>
      <c r="F2936" s="6"/>
      <c r="G2936" s="6"/>
      <c r="H2936" s="6"/>
      <c r="I2936" s="10"/>
      <c r="J2936" s="11"/>
      <c r="K2936" s="13"/>
      <c r="L2936" s="4"/>
    </row>
    <row r="2937" spans="2:12" ht="14.25" customHeight="1">
      <c r="B2937" s="4"/>
      <c r="C2937" s="4"/>
      <c r="D2937" s="4"/>
      <c r="E2937" s="4"/>
      <c r="F2937" s="6"/>
      <c r="G2937" s="6"/>
      <c r="H2937" s="6"/>
      <c r="I2937" s="10"/>
      <c r="J2937" s="11"/>
      <c r="K2937" s="13"/>
      <c r="L2937" s="4"/>
    </row>
    <row r="2938" spans="2:12" ht="14.25" customHeight="1">
      <c r="B2938" s="4"/>
      <c r="C2938" s="4"/>
      <c r="D2938" s="4"/>
      <c r="E2938" s="4"/>
      <c r="F2938" s="6"/>
      <c r="G2938" s="6"/>
      <c r="H2938" s="6"/>
      <c r="I2938" s="10"/>
      <c r="J2938" s="11"/>
      <c r="K2938" s="13"/>
      <c r="L2938" s="4"/>
    </row>
    <row r="2939" spans="2:12" ht="14.25" customHeight="1">
      <c r="B2939" s="4"/>
      <c r="C2939" s="4"/>
      <c r="D2939" s="4"/>
      <c r="E2939" s="4"/>
      <c r="F2939" s="6"/>
      <c r="G2939" s="6"/>
      <c r="H2939" s="6"/>
      <c r="I2939" s="10"/>
      <c r="J2939" s="11"/>
      <c r="K2939" s="13"/>
      <c r="L2939" s="4"/>
    </row>
    <row r="2940" spans="2:12" ht="14.25" customHeight="1">
      <c r="B2940" s="4"/>
      <c r="C2940" s="4"/>
      <c r="D2940" s="4"/>
      <c r="E2940" s="4"/>
      <c r="F2940" s="6"/>
      <c r="G2940" s="6"/>
      <c r="H2940" s="6"/>
      <c r="I2940" s="10"/>
      <c r="J2940" s="11"/>
      <c r="K2940" s="13"/>
      <c r="L2940" s="4"/>
    </row>
    <row r="2941" spans="2:12" ht="14.25" customHeight="1">
      <c r="B2941" s="4"/>
      <c r="C2941" s="4"/>
      <c r="D2941" s="4"/>
      <c r="E2941" s="4"/>
      <c r="F2941" s="6"/>
      <c r="G2941" s="6"/>
      <c r="H2941" s="6"/>
      <c r="I2941" s="10"/>
      <c r="J2941" s="11"/>
      <c r="K2941" s="13"/>
      <c r="L2941" s="4"/>
    </row>
    <row r="2942" spans="2:12" ht="14.25" customHeight="1">
      <c r="B2942" s="4"/>
      <c r="C2942" s="4"/>
      <c r="D2942" s="4"/>
      <c r="E2942" s="4"/>
      <c r="F2942" s="6"/>
      <c r="G2942" s="6"/>
      <c r="H2942" s="6"/>
      <c r="I2942" s="10"/>
      <c r="J2942" s="11"/>
      <c r="K2942" s="13"/>
      <c r="L2942" s="4"/>
    </row>
    <row r="2943" spans="2:12" ht="14.25" customHeight="1">
      <c r="B2943" s="4"/>
      <c r="C2943" s="4"/>
      <c r="D2943" s="4"/>
      <c r="E2943" s="4"/>
      <c r="F2943" s="6"/>
      <c r="G2943" s="6"/>
      <c r="H2943" s="6"/>
      <c r="I2943" s="10"/>
      <c r="J2943" s="11"/>
      <c r="K2943" s="13"/>
      <c r="L2943" s="4"/>
    </row>
    <row r="2944" spans="2:12" ht="14.25" customHeight="1">
      <c r="B2944" s="4"/>
      <c r="C2944" s="4"/>
      <c r="D2944" s="4"/>
      <c r="E2944" s="4"/>
      <c r="F2944" s="6"/>
      <c r="G2944" s="6"/>
      <c r="H2944" s="6"/>
      <c r="I2944" s="10"/>
      <c r="J2944" s="11"/>
      <c r="K2944" s="13"/>
      <c r="L2944" s="4"/>
    </row>
    <row r="2945" spans="2:12" ht="14.25" customHeight="1">
      <c r="B2945" s="4"/>
      <c r="C2945" s="4"/>
      <c r="D2945" s="4"/>
      <c r="E2945" s="4"/>
      <c r="F2945" s="6"/>
      <c r="G2945" s="6"/>
      <c r="H2945" s="6"/>
      <c r="I2945" s="10"/>
      <c r="J2945" s="11"/>
      <c r="K2945" s="13"/>
      <c r="L2945" s="4"/>
    </row>
    <row r="2946" spans="2:12" ht="14.25" customHeight="1">
      <c r="B2946" s="4"/>
      <c r="C2946" s="4"/>
      <c r="D2946" s="4"/>
      <c r="E2946" s="4"/>
      <c r="F2946" s="6"/>
      <c r="G2946" s="6"/>
      <c r="H2946" s="6"/>
      <c r="I2946" s="10"/>
      <c r="J2946" s="11"/>
      <c r="K2946" s="13"/>
      <c r="L2946" s="4"/>
    </row>
    <row r="2947" spans="2:12" ht="14.25" customHeight="1">
      <c r="B2947" s="4"/>
      <c r="C2947" s="4"/>
      <c r="D2947" s="4"/>
      <c r="E2947" s="4"/>
      <c r="F2947" s="6"/>
      <c r="G2947" s="6"/>
      <c r="H2947" s="6"/>
      <c r="I2947" s="10"/>
      <c r="J2947" s="11"/>
      <c r="K2947" s="13"/>
      <c r="L2947" s="4"/>
    </row>
    <row r="2948" spans="2:12" ht="14.25" customHeight="1">
      <c r="B2948" s="4"/>
      <c r="C2948" s="4"/>
      <c r="D2948" s="4"/>
      <c r="E2948" s="4"/>
      <c r="F2948" s="6"/>
      <c r="G2948" s="6"/>
      <c r="H2948" s="6"/>
      <c r="I2948" s="10"/>
      <c r="J2948" s="11"/>
      <c r="K2948" s="13"/>
      <c r="L2948" s="4"/>
    </row>
    <row r="2949" spans="2:12" ht="14.25" customHeight="1">
      <c r="B2949" s="4"/>
      <c r="C2949" s="4"/>
      <c r="D2949" s="4"/>
      <c r="E2949" s="4"/>
      <c r="F2949" s="6"/>
      <c r="G2949" s="6"/>
      <c r="H2949" s="6"/>
      <c r="I2949" s="10"/>
      <c r="J2949" s="11"/>
      <c r="K2949" s="13"/>
      <c r="L2949" s="4"/>
    </row>
    <row r="2950" spans="2:12" ht="14.25" customHeight="1">
      <c r="B2950" s="4"/>
      <c r="C2950" s="4"/>
      <c r="D2950" s="4"/>
      <c r="E2950" s="4"/>
      <c r="F2950" s="6"/>
      <c r="G2950" s="6"/>
      <c r="H2950" s="6"/>
      <c r="I2950" s="10"/>
      <c r="J2950" s="11"/>
      <c r="K2950" s="13"/>
      <c r="L2950" s="4"/>
    </row>
    <row r="2951" spans="2:12" ht="14.25" customHeight="1">
      <c r="B2951" s="4"/>
      <c r="C2951" s="4"/>
      <c r="D2951" s="4"/>
      <c r="E2951" s="4"/>
      <c r="F2951" s="6"/>
      <c r="G2951" s="6"/>
      <c r="H2951" s="6"/>
      <c r="I2951" s="10"/>
      <c r="J2951" s="11"/>
      <c r="K2951" s="13"/>
      <c r="L2951" s="4"/>
    </row>
    <row r="2952" spans="2:12" ht="14.25" customHeight="1">
      <c r="B2952" s="4"/>
      <c r="C2952" s="4"/>
      <c r="D2952" s="4"/>
      <c r="E2952" s="4"/>
      <c r="F2952" s="6"/>
      <c r="G2952" s="6"/>
      <c r="H2952" s="6"/>
      <c r="I2952" s="10"/>
      <c r="J2952" s="11"/>
      <c r="K2952" s="13"/>
      <c r="L2952" s="4"/>
    </row>
    <row r="2953" spans="2:12" ht="14.25" customHeight="1">
      <c r="B2953" s="4"/>
      <c r="C2953" s="4"/>
      <c r="D2953" s="4"/>
      <c r="E2953" s="4"/>
      <c r="F2953" s="6"/>
      <c r="G2953" s="6"/>
      <c r="H2953" s="6"/>
      <c r="I2953" s="10"/>
      <c r="J2953" s="11"/>
      <c r="K2953" s="13"/>
      <c r="L2953" s="4"/>
    </row>
    <row r="2954" spans="2:12" ht="14.25" customHeight="1">
      <c r="B2954" s="4"/>
      <c r="C2954" s="4"/>
      <c r="D2954" s="4"/>
      <c r="E2954" s="4"/>
      <c r="F2954" s="6"/>
      <c r="G2954" s="6"/>
      <c r="H2954" s="6"/>
      <c r="I2954" s="10"/>
      <c r="J2954" s="11"/>
      <c r="K2954" s="13"/>
      <c r="L2954" s="4"/>
    </row>
    <row r="2955" spans="2:12" ht="14.25" customHeight="1">
      <c r="B2955" s="4"/>
      <c r="C2955" s="4"/>
      <c r="D2955" s="4"/>
      <c r="E2955" s="4"/>
      <c r="F2955" s="6"/>
      <c r="G2955" s="6"/>
      <c r="H2955" s="6"/>
      <c r="I2955" s="10"/>
      <c r="J2955" s="11"/>
      <c r="K2955" s="13"/>
      <c r="L2955" s="4"/>
    </row>
    <row r="2956" spans="2:12" ht="14.25" customHeight="1">
      <c r="B2956" s="4"/>
      <c r="C2956" s="4"/>
      <c r="D2956" s="4"/>
      <c r="E2956" s="4"/>
      <c r="F2956" s="6"/>
      <c r="G2956" s="6"/>
      <c r="H2956" s="6"/>
      <c r="I2956" s="10"/>
      <c r="J2956" s="11"/>
      <c r="K2956" s="13"/>
      <c r="L2956" s="4"/>
    </row>
    <row r="2957" spans="2:12" ht="14.25" customHeight="1">
      <c r="B2957" s="4"/>
      <c r="C2957" s="4"/>
      <c r="D2957" s="4"/>
      <c r="E2957" s="4"/>
      <c r="F2957" s="6"/>
      <c r="G2957" s="6"/>
      <c r="H2957" s="6"/>
      <c r="I2957" s="10"/>
      <c r="J2957" s="11"/>
      <c r="K2957" s="13"/>
      <c r="L2957" s="4"/>
    </row>
    <row r="2958" spans="2:12" ht="14.25" customHeight="1">
      <c r="B2958" s="4"/>
      <c r="C2958" s="4"/>
      <c r="D2958" s="4"/>
      <c r="E2958" s="4"/>
      <c r="F2958" s="6"/>
      <c r="G2958" s="6"/>
      <c r="H2958" s="6"/>
      <c r="I2958" s="10"/>
      <c r="J2958" s="11"/>
      <c r="K2958" s="13"/>
      <c r="L2958" s="4"/>
    </row>
    <row r="2959" spans="2:12" ht="14.25" customHeight="1">
      <c r="B2959" s="4"/>
      <c r="C2959" s="4"/>
      <c r="D2959" s="4"/>
      <c r="E2959" s="4"/>
      <c r="F2959" s="6"/>
      <c r="G2959" s="6"/>
      <c r="H2959" s="6"/>
      <c r="I2959" s="10"/>
      <c r="J2959" s="11"/>
      <c r="K2959" s="13"/>
      <c r="L2959" s="4"/>
    </row>
    <row r="2960" spans="2:12" ht="14.25" customHeight="1">
      <c r="B2960" s="4"/>
      <c r="C2960" s="4"/>
      <c r="D2960" s="4"/>
      <c r="E2960" s="4"/>
      <c r="F2960" s="6"/>
      <c r="G2960" s="6"/>
      <c r="H2960" s="6"/>
      <c r="I2960" s="10"/>
      <c r="J2960" s="11"/>
      <c r="K2960" s="13"/>
      <c r="L2960" s="4"/>
    </row>
    <row r="2961" spans="2:12" ht="14.25" customHeight="1">
      <c r="B2961" s="4"/>
      <c r="C2961" s="4"/>
      <c r="D2961" s="4"/>
      <c r="E2961" s="4"/>
      <c r="F2961" s="6"/>
      <c r="G2961" s="6"/>
      <c r="H2961" s="6"/>
      <c r="I2961" s="10"/>
      <c r="J2961" s="11"/>
      <c r="K2961" s="13"/>
      <c r="L2961" s="4"/>
    </row>
    <row r="2962" spans="2:12" ht="14.25" customHeight="1">
      <c r="B2962" s="4"/>
      <c r="C2962" s="4"/>
      <c r="D2962" s="4"/>
      <c r="E2962" s="4"/>
      <c r="F2962" s="6"/>
      <c r="G2962" s="6"/>
      <c r="H2962" s="6"/>
      <c r="I2962" s="10"/>
      <c r="J2962" s="11"/>
      <c r="K2962" s="13"/>
      <c r="L2962" s="4"/>
    </row>
    <row r="2963" spans="2:12" ht="14.25" customHeight="1">
      <c r="B2963" s="4"/>
      <c r="C2963" s="4"/>
      <c r="D2963" s="4"/>
      <c r="E2963" s="4"/>
      <c r="F2963" s="6"/>
      <c r="G2963" s="6"/>
      <c r="H2963" s="6"/>
      <c r="I2963" s="10"/>
      <c r="J2963" s="11"/>
      <c r="K2963" s="13"/>
      <c r="L2963" s="4"/>
    </row>
    <row r="2964" spans="2:12" ht="14.25" customHeight="1">
      <c r="B2964" s="4"/>
      <c r="C2964" s="4"/>
      <c r="D2964" s="4"/>
      <c r="E2964" s="4"/>
      <c r="F2964" s="6"/>
      <c r="G2964" s="6"/>
      <c r="H2964" s="6"/>
      <c r="I2964" s="10"/>
      <c r="J2964" s="11"/>
      <c r="K2964" s="13"/>
      <c r="L2964" s="4"/>
    </row>
    <row r="2965" spans="2:12" ht="14.25" customHeight="1">
      <c r="B2965" s="4"/>
      <c r="C2965" s="4"/>
      <c r="D2965" s="4"/>
      <c r="E2965" s="4"/>
      <c r="F2965" s="6"/>
      <c r="G2965" s="6"/>
      <c r="H2965" s="6"/>
      <c r="I2965" s="10"/>
      <c r="J2965" s="11"/>
      <c r="K2965" s="13"/>
      <c r="L2965" s="4"/>
    </row>
    <row r="2966" spans="2:12" ht="14.25" customHeight="1">
      <c r="B2966" s="4"/>
      <c r="C2966" s="4"/>
      <c r="D2966" s="4"/>
      <c r="E2966" s="4"/>
      <c r="F2966" s="6"/>
      <c r="G2966" s="6"/>
      <c r="H2966" s="6"/>
      <c r="I2966" s="10"/>
      <c r="J2966" s="11"/>
      <c r="K2966" s="13"/>
      <c r="L2966" s="4"/>
    </row>
    <row r="2967" spans="2:12" ht="14.25" customHeight="1">
      <c r="B2967" s="4"/>
      <c r="C2967" s="4"/>
      <c r="D2967" s="4"/>
      <c r="E2967" s="4"/>
      <c r="F2967" s="6"/>
      <c r="G2967" s="6"/>
      <c r="H2967" s="6"/>
      <c r="I2967" s="10"/>
      <c r="J2967" s="11"/>
      <c r="K2967" s="13"/>
      <c r="L2967" s="4"/>
    </row>
    <row r="2968" spans="2:12" ht="14.25" customHeight="1">
      <c r="B2968" s="4"/>
      <c r="C2968" s="4"/>
      <c r="D2968" s="4"/>
      <c r="E2968" s="4"/>
      <c r="F2968" s="6"/>
      <c r="G2968" s="6"/>
      <c r="H2968" s="6"/>
      <c r="I2968" s="10"/>
      <c r="J2968" s="11"/>
      <c r="K2968" s="13"/>
      <c r="L2968" s="4"/>
    </row>
    <row r="2969" spans="2:12" ht="14.25" customHeight="1">
      <c r="B2969" s="4"/>
      <c r="C2969" s="4"/>
      <c r="D2969" s="4"/>
      <c r="E2969" s="4"/>
      <c r="F2969" s="6"/>
      <c r="G2969" s="6"/>
      <c r="H2969" s="6"/>
      <c r="I2969" s="10"/>
      <c r="J2969" s="11"/>
      <c r="K2969" s="13"/>
      <c r="L2969" s="4"/>
    </row>
    <row r="2970" spans="2:12" ht="14.25" customHeight="1">
      <c r="B2970" s="4"/>
      <c r="C2970" s="4"/>
      <c r="D2970" s="4"/>
      <c r="E2970" s="4"/>
      <c r="F2970" s="6"/>
      <c r="G2970" s="6"/>
      <c r="H2970" s="6"/>
      <c r="I2970" s="10"/>
      <c r="J2970" s="11"/>
      <c r="K2970" s="13"/>
      <c r="L2970" s="4"/>
    </row>
    <row r="2971" spans="2:12" ht="14.25" customHeight="1">
      <c r="B2971" s="4"/>
      <c r="C2971" s="4"/>
      <c r="D2971" s="4"/>
      <c r="E2971" s="4"/>
      <c r="F2971" s="6"/>
      <c r="G2971" s="6"/>
      <c r="H2971" s="6"/>
      <c r="I2971" s="10"/>
      <c r="J2971" s="11"/>
      <c r="K2971" s="13"/>
      <c r="L2971" s="4"/>
    </row>
    <row r="2972" spans="2:12" ht="14.25" customHeight="1">
      <c r="B2972" s="4"/>
      <c r="C2972" s="4"/>
      <c r="D2972" s="4"/>
      <c r="E2972" s="4"/>
      <c r="F2972" s="6"/>
      <c r="G2972" s="6"/>
      <c r="H2972" s="6"/>
      <c r="I2972" s="10"/>
      <c r="J2972" s="11"/>
      <c r="K2972" s="13"/>
      <c r="L2972" s="4"/>
    </row>
    <row r="2973" spans="2:12" ht="14.25" customHeight="1">
      <c r="B2973" s="4"/>
      <c r="C2973" s="4"/>
      <c r="D2973" s="4"/>
      <c r="E2973" s="4"/>
      <c r="F2973" s="6"/>
      <c r="G2973" s="6"/>
      <c r="H2973" s="6"/>
      <c r="I2973" s="10"/>
      <c r="J2973" s="11"/>
      <c r="K2973" s="13"/>
      <c r="L2973" s="4"/>
    </row>
    <row r="2974" spans="2:12" ht="14.25" customHeight="1">
      <c r="B2974" s="4"/>
      <c r="C2974" s="4"/>
      <c r="D2974" s="4"/>
      <c r="E2974" s="4"/>
      <c r="F2974" s="6"/>
      <c r="G2974" s="6"/>
      <c r="H2974" s="6"/>
      <c r="I2974" s="10"/>
      <c r="J2974" s="11"/>
      <c r="K2974" s="13"/>
      <c r="L2974" s="4"/>
    </row>
    <row r="2975" spans="2:12" ht="14.25" customHeight="1">
      <c r="B2975" s="4"/>
      <c r="C2975" s="4"/>
      <c r="D2975" s="4"/>
      <c r="E2975" s="4"/>
      <c r="F2975" s="6"/>
      <c r="G2975" s="6"/>
      <c r="H2975" s="6"/>
      <c r="I2975" s="10"/>
      <c r="J2975" s="11"/>
      <c r="K2975" s="13"/>
      <c r="L2975" s="4"/>
    </row>
    <row r="2976" spans="2:12" ht="14.25" customHeight="1">
      <c r="B2976" s="4"/>
      <c r="C2976" s="4"/>
      <c r="D2976" s="4"/>
      <c r="E2976" s="4"/>
      <c r="F2976" s="6"/>
      <c r="G2976" s="6"/>
      <c r="H2976" s="6"/>
      <c r="I2976" s="10"/>
      <c r="J2976" s="11"/>
      <c r="K2976" s="13"/>
      <c r="L2976" s="4"/>
    </row>
    <row r="2977" spans="2:12" ht="14.25" customHeight="1">
      <c r="B2977" s="4"/>
      <c r="C2977" s="4"/>
      <c r="D2977" s="4"/>
      <c r="E2977" s="4"/>
      <c r="F2977" s="6"/>
      <c r="G2977" s="6"/>
      <c r="H2977" s="6"/>
      <c r="I2977" s="10"/>
      <c r="J2977" s="11"/>
      <c r="K2977" s="13"/>
      <c r="L2977" s="4"/>
    </row>
    <row r="2978" spans="2:12" ht="14.25" customHeight="1">
      <c r="B2978" s="4"/>
      <c r="C2978" s="4"/>
      <c r="D2978" s="4"/>
      <c r="E2978" s="4"/>
      <c r="F2978" s="6"/>
      <c r="G2978" s="6"/>
      <c r="H2978" s="6"/>
      <c r="I2978" s="10"/>
      <c r="J2978" s="11"/>
      <c r="K2978" s="13"/>
      <c r="L2978" s="4"/>
    </row>
    <row r="2979" spans="2:12" ht="14.25" customHeight="1">
      <c r="B2979" s="4"/>
      <c r="C2979" s="4"/>
      <c r="D2979" s="4"/>
      <c r="E2979" s="4"/>
      <c r="F2979" s="6"/>
      <c r="G2979" s="6"/>
      <c r="H2979" s="6"/>
      <c r="I2979" s="10"/>
      <c r="J2979" s="11"/>
      <c r="K2979" s="13"/>
      <c r="L2979" s="4"/>
    </row>
    <row r="2980" spans="2:12" ht="14.25" customHeight="1">
      <c r="B2980" s="4"/>
      <c r="C2980" s="4"/>
      <c r="D2980" s="4"/>
      <c r="E2980" s="4"/>
      <c r="F2980" s="6"/>
      <c r="G2980" s="6"/>
      <c r="H2980" s="6"/>
      <c r="I2980" s="10"/>
      <c r="J2980" s="11"/>
      <c r="K2980" s="13"/>
      <c r="L2980" s="4"/>
    </row>
    <row r="2981" spans="2:12" ht="14.25" customHeight="1">
      <c r="B2981" s="4"/>
      <c r="C2981" s="4"/>
      <c r="D2981" s="4"/>
      <c r="E2981" s="4"/>
      <c r="F2981" s="6"/>
      <c r="G2981" s="6"/>
      <c r="H2981" s="6"/>
      <c r="I2981" s="10"/>
      <c r="J2981" s="11"/>
      <c r="K2981" s="13"/>
      <c r="L2981" s="4"/>
    </row>
    <row r="2982" spans="2:12" ht="14.25" customHeight="1">
      <c r="B2982" s="4"/>
      <c r="C2982" s="4"/>
      <c r="D2982" s="4"/>
      <c r="E2982" s="4"/>
      <c r="F2982" s="6"/>
      <c r="G2982" s="6"/>
      <c r="H2982" s="6"/>
      <c r="I2982" s="10"/>
      <c r="J2982" s="11"/>
      <c r="K2982" s="13"/>
      <c r="L2982" s="4"/>
    </row>
    <row r="2983" spans="2:12" ht="14.25" customHeight="1">
      <c r="B2983" s="4"/>
      <c r="C2983" s="4"/>
      <c r="D2983" s="4"/>
      <c r="E2983" s="4"/>
      <c r="F2983" s="6"/>
      <c r="G2983" s="6"/>
      <c r="H2983" s="6"/>
      <c r="I2983" s="10"/>
      <c r="J2983" s="11"/>
      <c r="K2983" s="13"/>
      <c r="L2983" s="4"/>
    </row>
    <row r="2984" spans="2:12" ht="14.25" customHeight="1">
      <c r="B2984" s="4"/>
      <c r="C2984" s="4"/>
      <c r="D2984" s="4"/>
      <c r="E2984" s="4"/>
      <c r="F2984" s="6"/>
      <c r="G2984" s="6"/>
      <c r="H2984" s="6"/>
      <c r="I2984" s="10"/>
      <c r="J2984" s="11"/>
      <c r="K2984" s="13"/>
      <c r="L2984" s="4"/>
    </row>
    <row r="2985" spans="2:12" ht="14.25" customHeight="1">
      <c r="B2985" s="4"/>
      <c r="C2985" s="4"/>
      <c r="D2985" s="4"/>
      <c r="E2985" s="4"/>
      <c r="F2985" s="6"/>
      <c r="G2985" s="6"/>
      <c r="H2985" s="6"/>
      <c r="I2985" s="10"/>
      <c r="J2985" s="11"/>
      <c r="K2985" s="13"/>
      <c r="L2985" s="4"/>
    </row>
    <row r="2986" spans="2:12" ht="14.25" customHeight="1">
      <c r="B2986" s="4"/>
      <c r="C2986" s="4"/>
      <c r="D2986" s="4"/>
      <c r="E2986" s="4"/>
      <c r="F2986" s="6"/>
      <c r="G2986" s="6"/>
      <c r="H2986" s="6"/>
      <c r="I2986" s="10"/>
      <c r="J2986" s="11"/>
      <c r="K2986" s="13"/>
      <c r="L2986" s="4"/>
    </row>
    <row r="2987" spans="2:12" ht="14.25" customHeight="1">
      <c r="B2987" s="4"/>
      <c r="C2987" s="4"/>
      <c r="D2987" s="4"/>
      <c r="E2987" s="4"/>
      <c r="F2987" s="6"/>
      <c r="G2987" s="6"/>
      <c r="H2987" s="6"/>
      <c r="I2987" s="10"/>
      <c r="J2987" s="11"/>
      <c r="K2987" s="13"/>
      <c r="L2987" s="4"/>
    </row>
    <row r="2988" spans="2:12" ht="14.25" customHeight="1">
      <c r="B2988" s="4"/>
      <c r="C2988" s="4"/>
      <c r="D2988" s="4"/>
      <c r="E2988" s="4"/>
      <c r="F2988" s="6"/>
      <c r="G2988" s="6"/>
      <c r="H2988" s="6"/>
      <c r="I2988" s="10"/>
      <c r="J2988" s="11"/>
      <c r="K2988" s="13"/>
      <c r="L2988" s="4"/>
    </row>
    <row r="2989" spans="2:12" ht="14.25" customHeight="1">
      <c r="B2989" s="4"/>
      <c r="C2989" s="4"/>
      <c r="D2989" s="4"/>
      <c r="E2989" s="4"/>
      <c r="F2989" s="6"/>
      <c r="G2989" s="6"/>
      <c r="H2989" s="6"/>
      <c r="I2989" s="10"/>
      <c r="J2989" s="11"/>
      <c r="K2989" s="13"/>
      <c r="L2989" s="4"/>
    </row>
    <row r="2990" spans="2:12" ht="14.25" customHeight="1">
      <c r="B2990" s="4"/>
      <c r="C2990" s="4"/>
      <c r="D2990" s="4"/>
      <c r="E2990" s="4"/>
      <c r="F2990" s="6"/>
      <c r="G2990" s="6"/>
      <c r="H2990" s="6"/>
      <c r="I2990" s="10"/>
      <c r="J2990" s="11"/>
      <c r="K2990" s="13"/>
      <c r="L2990" s="4"/>
    </row>
    <row r="2991" spans="2:12" ht="14.25" customHeight="1">
      <c r="B2991" s="4"/>
      <c r="C2991" s="4"/>
      <c r="D2991" s="4"/>
      <c r="E2991" s="4"/>
      <c r="F2991" s="6"/>
      <c r="G2991" s="6"/>
      <c r="H2991" s="6"/>
      <c r="I2991" s="10"/>
      <c r="J2991" s="11"/>
      <c r="K2991" s="13"/>
      <c r="L2991" s="4"/>
    </row>
    <row r="2992" spans="2:12" ht="14.25" customHeight="1">
      <c r="B2992" s="4"/>
      <c r="C2992" s="4"/>
      <c r="D2992" s="4"/>
      <c r="E2992" s="4"/>
      <c r="F2992" s="6"/>
      <c r="G2992" s="6"/>
      <c r="H2992" s="6"/>
      <c r="I2992" s="10"/>
      <c r="J2992" s="11"/>
      <c r="K2992" s="13"/>
      <c r="L2992" s="4"/>
    </row>
    <row r="2993" spans="2:12" ht="14.25" customHeight="1">
      <c r="B2993" s="4"/>
      <c r="C2993" s="4"/>
      <c r="D2993" s="4"/>
      <c r="E2993" s="4"/>
      <c r="F2993" s="6"/>
      <c r="G2993" s="6"/>
      <c r="H2993" s="6"/>
      <c r="I2993" s="10"/>
      <c r="J2993" s="11"/>
      <c r="K2993" s="13"/>
      <c r="L2993" s="4"/>
    </row>
    <row r="2994" spans="2:12" ht="14.25" customHeight="1">
      <c r="B2994" s="4"/>
      <c r="C2994" s="4"/>
      <c r="D2994" s="4"/>
      <c r="E2994" s="4"/>
      <c r="F2994" s="6"/>
      <c r="G2994" s="6"/>
      <c r="H2994" s="6"/>
      <c r="I2994" s="10"/>
      <c r="J2994" s="11"/>
      <c r="K2994" s="13"/>
      <c r="L2994" s="4"/>
    </row>
    <row r="2995" spans="2:12" ht="14.25" customHeight="1">
      <c r="B2995" s="4"/>
      <c r="C2995" s="4"/>
      <c r="D2995" s="4"/>
      <c r="E2995" s="4"/>
      <c r="F2995" s="6"/>
      <c r="G2995" s="6"/>
      <c r="H2995" s="6"/>
      <c r="I2995" s="10"/>
      <c r="J2995" s="11"/>
      <c r="K2995" s="13"/>
      <c r="L2995" s="4"/>
    </row>
    <row r="2996" spans="2:12" ht="14.25" customHeight="1">
      <c r="B2996" s="4"/>
      <c r="C2996" s="4"/>
      <c r="D2996" s="4"/>
      <c r="E2996" s="4"/>
      <c r="F2996" s="6"/>
      <c r="G2996" s="6"/>
      <c r="H2996" s="6"/>
      <c r="I2996" s="10"/>
      <c r="J2996" s="11"/>
      <c r="K2996" s="13"/>
      <c r="L2996" s="4"/>
    </row>
    <row r="2997" spans="2:12" ht="14.25" customHeight="1">
      <c r="B2997" s="4"/>
      <c r="C2997" s="4"/>
      <c r="D2997" s="4"/>
      <c r="E2997" s="4"/>
      <c r="F2997" s="6"/>
      <c r="G2997" s="6"/>
      <c r="H2997" s="6"/>
      <c r="I2997" s="10"/>
      <c r="J2997" s="11"/>
      <c r="K2997" s="13"/>
      <c r="L2997" s="4"/>
    </row>
    <row r="2998" spans="2:12" ht="14.25" customHeight="1">
      <c r="B2998" s="4"/>
      <c r="C2998" s="4"/>
      <c r="D2998" s="4"/>
      <c r="E2998" s="4"/>
      <c r="F2998" s="6"/>
      <c r="G2998" s="6"/>
      <c r="H2998" s="6"/>
      <c r="I2998" s="10"/>
      <c r="J2998" s="11"/>
      <c r="K2998" s="13"/>
      <c r="L2998" s="4"/>
    </row>
    <row r="2999" spans="2:12" ht="14.25" customHeight="1">
      <c r="B2999" s="4"/>
      <c r="C2999" s="4"/>
      <c r="D2999" s="4"/>
      <c r="E2999" s="4"/>
      <c r="F2999" s="6"/>
      <c r="G2999" s="6"/>
      <c r="H2999" s="6"/>
      <c r="I2999" s="10"/>
      <c r="J2999" s="11"/>
      <c r="K2999" s="13"/>
      <c r="L2999" s="4"/>
    </row>
    <row r="3000" spans="2:12" ht="14.25" customHeight="1">
      <c r="B3000" s="4"/>
      <c r="C3000" s="4"/>
      <c r="D3000" s="4"/>
      <c r="E3000" s="4"/>
      <c r="F3000" s="6"/>
      <c r="G3000" s="6"/>
      <c r="H3000" s="6"/>
      <c r="I3000" s="10"/>
      <c r="J3000" s="11"/>
      <c r="K3000" s="13"/>
      <c r="L3000" s="4"/>
    </row>
    <row r="3001" spans="2:12" ht="14.25" customHeight="1">
      <c r="B3001" s="4"/>
      <c r="C3001" s="4"/>
      <c r="D3001" s="4"/>
      <c r="E3001" s="4"/>
      <c r="F3001" s="6"/>
      <c r="G3001" s="6"/>
      <c r="H3001" s="6"/>
      <c r="I3001" s="10"/>
      <c r="J3001" s="11"/>
      <c r="K3001" s="13"/>
      <c r="L3001" s="4"/>
    </row>
    <row r="3002" spans="2:12" ht="14.25" customHeight="1">
      <c r="B3002" s="4"/>
      <c r="C3002" s="4"/>
      <c r="D3002" s="4"/>
      <c r="E3002" s="4"/>
      <c r="F3002" s="6"/>
      <c r="G3002" s="6"/>
      <c r="H3002" s="6"/>
      <c r="I3002" s="10"/>
      <c r="J3002" s="11"/>
      <c r="K3002" s="13"/>
      <c r="L3002" s="4"/>
    </row>
    <row r="3003" spans="2:12" ht="14.25" customHeight="1">
      <c r="B3003" s="4"/>
      <c r="C3003" s="4"/>
      <c r="D3003" s="4"/>
      <c r="E3003" s="4"/>
      <c r="F3003" s="6"/>
      <c r="G3003" s="6"/>
      <c r="H3003" s="6"/>
      <c r="I3003" s="10"/>
      <c r="J3003" s="11"/>
      <c r="K3003" s="13"/>
      <c r="L3003" s="4"/>
    </row>
    <row r="3004" spans="2:12" ht="14.25" customHeight="1">
      <c r="B3004" s="4"/>
      <c r="C3004" s="4"/>
      <c r="D3004" s="4"/>
      <c r="E3004" s="4"/>
      <c r="F3004" s="6"/>
      <c r="G3004" s="6"/>
      <c r="H3004" s="6"/>
      <c r="I3004" s="10"/>
      <c r="J3004" s="11"/>
      <c r="K3004" s="13"/>
      <c r="L3004" s="4"/>
    </row>
    <row r="3005" spans="2:12" ht="14.25" customHeight="1">
      <c r="B3005" s="4"/>
      <c r="C3005" s="4"/>
      <c r="D3005" s="4"/>
      <c r="E3005" s="4"/>
      <c r="F3005" s="6"/>
      <c r="G3005" s="6"/>
      <c r="H3005" s="6"/>
      <c r="I3005" s="10"/>
      <c r="J3005" s="11"/>
      <c r="K3005" s="13"/>
      <c r="L3005" s="4"/>
    </row>
    <row r="3006" spans="2:12" ht="14.25" customHeight="1">
      <c r="B3006" s="4"/>
      <c r="C3006" s="4"/>
      <c r="D3006" s="4"/>
      <c r="E3006" s="4"/>
      <c r="F3006" s="6"/>
      <c r="G3006" s="6"/>
      <c r="H3006" s="6"/>
      <c r="I3006" s="10"/>
      <c r="J3006" s="11"/>
      <c r="K3006" s="13"/>
      <c r="L3006" s="4"/>
    </row>
    <row r="3007" spans="2:12" ht="14.25" customHeight="1">
      <c r="B3007" s="4"/>
      <c r="C3007" s="4"/>
      <c r="D3007" s="4"/>
      <c r="E3007" s="4"/>
      <c r="F3007" s="6"/>
      <c r="G3007" s="6"/>
      <c r="H3007" s="6"/>
      <c r="I3007" s="10"/>
      <c r="J3007" s="11"/>
      <c r="K3007" s="13"/>
      <c r="L3007" s="4"/>
    </row>
    <row r="3008" spans="2:12" ht="14.25" customHeight="1">
      <c r="B3008" s="4"/>
      <c r="C3008" s="4"/>
      <c r="D3008" s="4"/>
      <c r="E3008" s="4"/>
      <c r="F3008" s="6"/>
      <c r="G3008" s="6"/>
      <c r="H3008" s="6"/>
      <c r="I3008" s="10"/>
      <c r="J3008" s="11"/>
      <c r="K3008" s="13"/>
      <c r="L3008" s="4"/>
    </row>
    <row r="3009" spans="2:12" ht="14.25" customHeight="1">
      <c r="B3009" s="4"/>
      <c r="C3009" s="4"/>
      <c r="D3009" s="4"/>
      <c r="E3009" s="4"/>
      <c r="F3009" s="6"/>
      <c r="G3009" s="6"/>
      <c r="H3009" s="6"/>
      <c r="I3009" s="10"/>
      <c r="J3009" s="11"/>
      <c r="K3009" s="13"/>
      <c r="L3009" s="4"/>
    </row>
    <row r="3010" spans="2:12" ht="14.25" customHeight="1">
      <c r="B3010" s="4"/>
      <c r="C3010" s="4"/>
      <c r="D3010" s="4"/>
      <c r="E3010" s="4"/>
      <c r="F3010" s="6"/>
      <c r="G3010" s="6"/>
      <c r="H3010" s="6"/>
      <c r="I3010" s="10"/>
      <c r="J3010" s="11"/>
      <c r="K3010" s="13"/>
      <c r="L3010" s="4"/>
    </row>
    <row r="3011" spans="2:12" ht="14.25" customHeight="1">
      <c r="B3011" s="4"/>
      <c r="C3011" s="4"/>
      <c r="D3011" s="4"/>
      <c r="E3011" s="4"/>
      <c r="F3011" s="6"/>
      <c r="G3011" s="6"/>
      <c r="H3011" s="6"/>
      <c r="I3011" s="10"/>
      <c r="J3011" s="11"/>
      <c r="K3011" s="13"/>
      <c r="L3011" s="4"/>
    </row>
    <row r="3012" spans="2:12" ht="14.25" customHeight="1">
      <c r="B3012" s="4"/>
      <c r="C3012" s="4"/>
      <c r="D3012" s="4"/>
      <c r="E3012" s="4"/>
      <c r="F3012" s="6"/>
      <c r="G3012" s="6"/>
      <c r="H3012" s="6"/>
      <c r="I3012" s="10"/>
      <c r="J3012" s="11"/>
      <c r="K3012" s="13"/>
      <c r="L3012" s="4"/>
    </row>
    <row r="3013" spans="2:12" ht="14.25" customHeight="1">
      <c r="B3013" s="4"/>
      <c r="C3013" s="4"/>
      <c r="D3013" s="4"/>
      <c r="E3013" s="4"/>
      <c r="F3013" s="6"/>
      <c r="G3013" s="6"/>
      <c r="H3013" s="6"/>
      <c r="I3013" s="10"/>
      <c r="J3013" s="11"/>
      <c r="K3013" s="13"/>
      <c r="L3013" s="4"/>
    </row>
    <row r="3014" spans="2:12" ht="14.25" customHeight="1">
      <c r="B3014" s="4"/>
      <c r="C3014" s="4"/>
      <c r="D3014" s="4"/>
      <c r="E3014" s="4"/>
      <c r="F3014" s="6"/>
      <c r="G3014" s="6"/>
      <c r="H3014" s="6"/>
      <c r="I3014" s="10"/>
      <c r="J3014" s="11"/>
      <c r="K3014" s="13"/>
      <c r="L3014" s="4"/>
    </row>
    <row r="3015" spans="2:12" ht="14.25" customHeight="1">
      <c r="B3015" s="4"/>
      <c r="C3015" s="4"/>
      <c r="D3015" s="4"/>
      <c r="E3015" s="4"/>
      <c r="F3015" s="6"/>
      <c r="G3015" s="6"/>
      <c r="H3015" s="6"/>
      <c r="I3015" s="10"/>
      <c r="J3015" s="11"/>
      <c r="K3015" s="13"/>
      <c r="L3015" s="4"/>
    </row>
    <row r="3016" spans="2:12" ht="14.25" customHeight="1">
      <c r="B3016" s="4"/>
      <c r="C3016" s="4"/>
      <c r="D3016" s="4"/>
      <c r="E3016" s="4"/>
      <c r="F3016" s="6"/>
      <c r="G3016" s="6"/>
      <c r="H3016" s="6"/>
      <c r="I3016" s="10"/>
      <c r="J3016" s="11"/>
      <c r="K3016" s="13"/>
      <c r="L3016" s="4"/>
    </row>
    <row r="3017" spans="2:12" ht="14.25" customHeight="1">
      <c r="B3017" s="4"/>
      <c r="C3017" s="4"/>
      <c r="D3017" s="4"/>
      <c r="E3017" s="4"/>
      <c r="F3017" s="6"/>
      <c r="G3017" s="6"/>
      <c r="H3017" s="6"/>
      <c r="I3017" s="10"/>
      <c r="J3017" s="11"/>
      <c r="K3017" s="13"/>
      <c r="L3017" s="4"/>
    </row>
    <row r="3018" spans="2:12" ht="14.25" customHeight="1">
      <c r="B3018" s="4"/>
      <c r="C3018" s="4"/>
      <c r="D3018" s="4"/>
      <c r="E3018" s="4"/>
      <c r="F3018" s="6"/>
      <c r="G3018" s="6"/>
      <c r="H3018" s="6"/>
      <c r="I3018" s="10"/>
      <c r="J3018" s="11"/>
      <c r="K3018" s="13"/>
      <c r="L3018" s="4"/>
    </row>
    <row r="3019" spans="2:12" ht="14.25" customHeight="1">
      <c r="B3019" s="4"/>
      <c r="C3019" s="4"/>
      <c r="D3019" s="4"/>
      <c r="E3019" s="4"/>
      <c r="F3019" s="6"/>
      <c r="G3019" s="6"/>
      <c r="H3019" s="6"/>
      <c r="I3019" s="10"/>
      <c r="J3019" s="11"/>
      <c r="K3019" s="13"/>
      <c r="L3019" s="4"/>
    </row>
    <row r="3020" spans="2:12" ht="14.25" customHeight="1">
      <c r="B3020" s="4"/>
      <c r="C3020" s="4"/>
      <c r="D3020" s="4"/>
      <c r="E3020" s="4"/>
      <c r="F3020" s="6"/>
      <c r="G3020" s="6"/>
      <c r="H3020" s="6"/>
      <c r="I3020" s="10"/>
      <c r="J3020" s="11"/>
      <c r="K3020" s="13"/>
      <c r="L3020" s="4"/>
    </row>
    <row r="3021" spans="2:12" ht="14.25" customHeight="1">
      <c r="B3021" s="4"/>
      <c r="C3021" s="4"/>
      <c r="D3021" s="4"/>
      <c r="E3021" s="4"/>
      <c r="F3021" s="6"/>
      <c r="G3021" s="6"/>
      <c r="H3021" s="6"/>
      <c r="I3021" s="10"/>
      <c r="J3021" s="11"/>
      <c r="K3021" s="13"/>
      <c r="L3021" s="4"/>
    </row>
    <row r="3022" spans="2:12" ht="14.25" customHeight="1">
      <c r="B3022" s="4"/>
      <c r="C3022" s="4"/>
      <c r="D3022" s="4"/>
      <c r="E3022" s="4"/>
      <c r="F3022" s="6"/>
      <c r="G3022" s="6"/>
      <c r="H3022" s="6"/>
      <c r="I3022" s="10"/>
      <c r="J3022" s="11"/>
      <c r="K3022" s="13"/>
      <c r="L3022" s="4"/>
    </row>
    <row r="3023" spans="2:12" ht="14.25" customHeight="1">
      <c r="B3023" s="4"/>
      <c r="C3023" s="4"/>
      <c r="D3023" s="4"/>
      <c r="E3023" s="4"/>
      <c r="F3023" s="6"/>
      <c r="G3023" s="6"/>
      <c r="H3023" s="6"/>
      <c r="I3023" s="10"/>
      <c r="J3023" s="11"/>
      <c r="K3023" s="13"/>
      <c r="L3023" s="4"/>
    </row>
    <row r="3024" spans="2:12" ht="14.25" customHeight="1">
      <c r="B3024" s="4"/>
      <c r="C3024" s="4"/>
      <c r="D3024" s="4"/>
      <c r="E3024" s="4"/>
      <c r="F3024" s="6"/>
      <c r="G3024" s="6"/>
      <c r="H3024" s="6"/>
      <c r="I3024" s="10"/>
      <c r="J3024" s="11"/>
      <c r="K3024" s="13"/>
      <c r="L3024" s="4"/>
    </row>
    <row r="3025" spans="2:12" ht="14.25" customHeight="1">
      <c r="B3025" s="4"/>
      <c r="C3025" s="4"/>
      <c r="D3025" s="4"/>
      <c r="E3025" s="4"/>
      <c r="F3025" s="6"/>
      <c r="G3025" s="6"/>
      <c r="H3025" s="6"/>
      <c r="I3025" s="10"/>
      <c r="J3025" s="11"/>
      <c r="K3025" s="13"/>
      <c r="L3025" s="4"/>
    </row>
    <row r="3026" spans="2:12" ht="14.25" customHeight="1">
      <c r="B3026" s="4"/>
      <c r="C3026" s="4"/>
      <c r="D3026" s="4"/>
      <c r="E3026" s="4"/>
      <c r="F3026" s="6"/>
      <c r="G3026" s="6"/>
      <c r="H3026" s="6"/>
      <c r="I3026" s="10"/>
      <c r="J3026" s="11"/>
      <c r="K3026" s="13"/>
      <c r="L3026" s="4"/>
    </row>
    <row r="3027" spans="2:12" ht="14.25" customHeight="1">
      <c r="B3027" s="4"/>
      <c r="C3027" s="4"/>
      <c r="D3027" s="4"/>
      <c r="E3027" s="4"/>
      <c r="F3027" s="6"/>
      <c r="G3027" s="6"/>
      <c r="H3027" s="6"/>
      <c r="I3027" s="10"/>
      <c r="J3027" s="11"/>
      <c r="K3027" s="13"/>
      <c r="L3027" s="4"/>
    </row>
    <row r="3028" spans="2:12" ht="14.25" customHeight="1">
      <c r="B3028" s="4"/>
      <c r="C3028" s="4"/>
      <c r="D3028" s="4"/>
      <c r="E3028" s="4"/>
      <c r="F3028" s="6"/>
      <c r="G3028" s="6"/>
      <c r="H3028" s="6"/>
      <c r="I3028" s="10"/>
      <c r="J3028" s="11"/>
      <c r="K3028" s="13"/>
      <c r="L3028" s="4"/>
    </row>
    <row r="3029" spans="2:12" ht="14.25" customHeight="1">
      <c r="B3029" s="4"/>
      <c r="C3029" s="4"/>
      <c r="D3029" s="4"/>
      <c r="E3029" s="4"/>
      <c r="F3029" s="6"/>
      <c r="G3029" s="6"/>
      <c r="H3029" s="6"/>
      <c r="I3029" s="10"/>
      <c r="J3029" s="11"/>
      <c r="K3029" s="13"/>
      <c r="L3029" s="4"/>
    </row>
    <row r="3030" spans="2:12" ht="14.25" customHeight="1">
      <c r="B3030" s="4"/>
      <c r="C3030" s="4"/>
      <c r="D3030" s="4"/>
      <c r="E3030" s="4"/>
      <c r="F3030" s="6"/>
      <c r="G3030" s="6"/>
      <c r="H3030" s="6"/>
      <c r="I3030" s="10"/>
      <c r="J3030" s="11"/>
      <c r="K3030" s="13"/>
      <c r="L3030" s="4"/>
    </row>
    <row r="3031" spans="2:12" ht="14.25" customHeight="1">
      <c r="B3031" s="4"/>
      <c r="C3031" s="4"/>
      <c r="D3031" s="4"/>
      <c r="E3031" s="4"/>
      <c r="F3031" s="6"/>
      <c r="G3031" s="6"/>
      <c r="H3031" s="6"/>
      <c r="I3031" s="10"/>
      <c r="J3031" s="11"/>
      <c r="K3031" s="13"/>
      <c r="L3031" s="4"/>
    </row>
    <row r="3032" spans="2:12" ht="14.25" customHeight="1">
      <c r="B3032" s="4"/>
      <c r="C3032" s="4"/>
      <c r="D3032" s="4"/>
      <c r="E3032" s="4"/>
      <c r="F3032" s="6"/>
      <c r="G3032" s="6"/>
      <c r="H3032" s="6"/>
      <c r="I3032" s="10"/>
      <c r="J3032" s="11"/>
      <c r="K3032" s="13"/>
      <c r="L3032" s="4"/>
    </row>
    <row r="3033" spans="2:12" ht="14.25" customHeight="1">
      <c r="B3033" s="4"/>
      <c r="C3033" s="4"/>
      <c r="D3033" s="4"/>
      <c r="E3033" s="4"/>
      <c r="F3033" s="6"/>
      <c r="G3033" s="6"/>
      <c r="H3033" s="6"/>
      <c r="I3033" s="10"/>
      <c r="J3033" s="11"/>
      <c r="K3033" s="13"/>
      <c r="L3033" s="4"/>
    </row>
    <row r="3034" spans="2:12" ht="14.25" customHeight="1">
      <c r="B3034" s="4"/>
      <c r="C3034" s="4"/>
      <c r="D3034" s="4"/>
      <c r="E3034" s="4"/>
      <c r="F3034" s="6"/>
      <c r="G3034" s="6"/>
      <c r="H3034" s="6"/>
      <c r="I3034" s="10"/>
      <c r="J3034" s="11"/>
      <c r="K3034" s="13"/>
      <c r="L3034" s="4"/>
    </row>
    <row r="3035" spans="2:12" ht="14.25" customHeight="1">
      <c r="B3035" s="4"/>
      <c r="C3035" s="4"/>
      <c r="D3035" s="4"/>
      <c r="E3035" s="4"/>
      <c r="F3035" s="6"/>
      <c r="G3035" s="6"/>
      <c r="H3035" s="6"/>
      <c r="I3035" s="10"/>
      <c r="J3035" s="11"/>
      <c r="K3035" s="13"/>
      <c r="L3035" s="4"/>
    </row>
    <row r="3036" spans="2:12" ht="14.25" customHeight="1">
      <c r="B3036" s="4"/>
      <c r="C3036" s="4"/>
      <c r="D3036" s="4"/>
      <c r="E3036" s="4"/>
      <c r="F3036" s="6"/>
      <c r="G3036" s="6"/>
      <c r="H3036" s="6"/>
      <c r="I3036" s="10"/>
      <c r="J3036" s="11"/>
      <c r="K3036" s="13"/>
      <c r="L3036" s="4"/>
    </row>
    <row r="3037" spans="2:12" ht="14.25" customHeight="1">
      <c r="B3037" s="4"/>
      <c r="C3037" s="4"/>
      <c r="D3037" s="4"/>
      <c r="E3037" s="4"/>
      <c r="F3037" s="6"/>
      <c r="G3037" s="6"/>
      <c r="H3037" s="6"/>
      <c r="I3037" s="10"/>
      <c r="J3037" s="11"/>
      <c r="K3037" s="13"/>
      <c r="L3037" s="4"/>
    </row>
    <row r="3038" spans="2:12" ht="14.25" customHeight="1">
      <c r="B3038" s="4"/>
      <c r="C3038" s="4"/>
      <c r="D3038" s="4"/>
      <c r="E3038" s="4"/>
      <c r="F3038" s="6"/>
      <c r="G3038" s="6"/>
      <c r="H3038" s="6"/>
      <c r="I3038" s="10"/>
      <c r="J3038" s="11"/>
      <c r="K3038" s="13"/>
      <c r="L3038" s="4"/>
    </row>
    <row r="3039" spans="2:12" ht="14.25" customHeight="1">
      <c r="B3039" s="4"/>
      <c r="C3039" s="4"/>
      <c r="D3039" s="4"/>
      <c r="E3039" s="4"/>
      <c r="F3039" s="6"/>
      <c r="G3039" s="6"/>
      <c r="H3039" s="6"/>
      <c r="I3039" s="10"/>
      <c r="J3039" s="11"/>
      <c r="K3039" s="13"/>
      <c r="L3039" s="4"/>
    </row>
    <row r="3040" spans="2:12" ht="14.25" customHeight="1">
      <c r="B3040" s="4"/>
      <c r="C3040" s="4"/>
      <c r="D3040" s="4"/>
      <c r="E3040" s="4"/>
      <c r="F3040" s="6"/>
      <c r="G3040" s="6"/>
      <c r="H3040" s="6"/>
      <c r="I3040" s="10"/>
      <c r="J3040" s="11"/>
      <c r="K3040" s="13"/>
      <c r="L3040" s="4"/>
    </row>
    <row r="3041" spans="2:12" ht="14.25" customHeight="1">
      <c r="B3041" s="4"/>
      <c r="C3041" s="4"/>
      <c r="D3041" s="4"/>
      <c r="E3041" s="4"/>
      <c r="F3041" s="6"/>
      <c r="G3041" s="6"/>
      <c r="H3041" s="6"/>
      <c r="I3041" s="10"/>
      <c r="J3041" s="11"/>
      <c r="K3041" s="13"/>
      <c r="L3041" s="4"/>
    </row>
    <row r="3042" spans="2:12" ht="14.25" customHeight="1">
      <c r="B3042" s="4"/>
      <c r="C3042" s="4"/>
      <c r="D3042" s="4"/>
      <c r="E3042" s="4"/>
      <c r="F3042" s="6"/>
      <c r="G3042" s="6"/>
      <c r="H3042" s="6"/>
      <c r="I3042" s="10"/>
      <c r="J3042" s="11"/>
      <c r="K3042" s="13"/>
      <c r="L3042" s="4"/>
    </row>
    <row r="3043" spans="2:12" ht="14.25" customHeight="1">
      <c r="B3043" s="4"/>
      <c r="C3043" s="4"/>
      <c r="D3043" s="4"/>
      <c r="E3043" s="4"/>
      <c r="F3043" s="6"/>
      <c r="G3043" s="6"/>
      <c r="H3043" s="6"/>
      <c r="I3043" s="10"/>
      <c r="J3043" s="11"/>
      <c r="K3043" s="13"/>
      <c r="L3043" s="4"/>
    </row>
    <row r="3044" spans="2:12" ht="14.25" customHeight="1">
      <c r="B3044" s="4"/>
      <c r="C3044" s="4"/>
      <c r="D3044" s="4"/>
      <c r="E3044" s="4"/>
      <c r="F3044" s="6"/>
      <c r="G3044" s="6"/>
      <c r="H3044" s="6"/>
      <c r="I3044" s="10"/>
      <c r="J3044" s="11"/>
      <c r="K3044" s="13"/>
      <c r="L3044" s="4"/>
    </row>
    <row r="3045" spans="2:12" ht="14.25" customHeight="1">
      <c r="B3045" s="4"/>
      <c r="C3045" s="4"/>
      <c r="D3045" s="4"/>
      <c r="E3045" s="4"/>
      <c r="F3045" s="6"/>
      <c r="G3045" s="6"/>
      <c r="H3045" s="6"/>
      <c r="I3045" s="10"/>
      <c r="J3045" s="11"/>
      <c r="K3045" s="13"/>
      <c r="L3045" s="4"/>
    </row>
    <row r="3046" spans="2:12" ht="14.25" customHeight="1">
      <c r="B3046" s="4"/>
      <c r="C3046" s="4"/>
      <c r="D3046" s="4"/>
      <c r="E3046" s="4"/>
      <c r="F3046" s="6"/>
      <c r="G3046" s="6"/>
      <c r="H3046" s="6"/>
      <c r="I3046" s="10"/>
      <c r="J3046" s="11"/>
      <c r="K3046" s="13"/>
      <c r="L3046" s="4"/>
    </row>
    <row r="3047" spans="2:12" ht="14.25" customHeight="1">
      <c r="B3047" s="4"/>
      <c r="C3047" s="4"/>
      <c r="D3047" s="4"/>
      <c r="E3047" s="4"/>
      <c r="F3047" s="6"/>
      <c r="G3047" s="6"/>
      <c r="H3047" s="6"/>
      <c r="I3047" s="10"/>
      <c r="J3047" s="11"/>
      <c r="K3047" s="13"/>
      <c r="L3047" s="4"/>
    </row>
    <row r="3048" spans="2:12" ht="14.25" customHeight="1">
      <c r="B3048" s="4"/>
      <c r="C3048" s="4"/>
      <c r="D3048" s="4"/>
      <c r="E3048" s="4"/>
      <c r="F3048" s="6"/>
      <c r="G3048" s="6"/>
      <c r="H3048" s="6"/>
      <c r="I3048" s="10"/>
      <c r="J3048" s="11"/>
      <c r="K3048" s="13"/>
      <c r="L3048" s="4"/>
    </row>
    <row r="3049" spans="2:12" ht="14.25" customHeight="1">
      <c r="B3049" s="4"/>
      <c r="C3049" s="4"/>
      <c r="D3049" s="4"/>
      <c r="E3049" s="4"/>
      <c r="F3049" s="6"/>
      <c r="G3049" s="6"/>
      <c r="H3049" s="6"/>
      <c r="I3049" s="10"/>
      <c r="J3049" s="11"/>
      <c r="K3049" s="13"/>
      <c r="L3049" s="4"/>
    </row>
    <row r="3050" spans="2:12" ht="14.25" customHeight="1">
      <c r="B3050" s="4"/>
      <c r="C3050" s="4"/>
      <c r="D3050" s="4"/>
      <c r="E3050" s="4"/>
      <c r="F3050" s="6"/>
      <c r="G3050" s="6"/>
      <c r="H3050" s="6"/>
      <c r="I3050" s="10"/>
      <c r="J3050" s="11"/>
      <c r="K3050" s="13"/>
      <c r="L3050" s="4"/>
    </row>
    <row r="3051" spans="2:12" ht="14.25" customHeight="1">
      <c r="B3051" s="4"/>
      <c r="C3051" s="4"/>
      <c r="D3051" s="4"/>
      <c r="E3051" s="4"/>
      <c r="F3051" s="6"/>
      <c r="G3051" s="6"/>
      <c r="H3051" s="6"/>
      <c r="I3051" s="10"/>
      <c r="J3051" s="11"/>
      <c r="K3051" s="13"/>
      <c r="L3051" s="4"/>
    </row>
    <row r="3052" spans="2:12" ht="14.25" customHeight="1">
      <c r="B3052" s="4"/>
      <c r="C3052" s="4"/>
      <c r="D3052" s="4"/>
      <c r="E3052" s="4"/>
      <c r="F3052" s="6"/>
      <c r="G3052" s="6"/>
      <c r="H3052" s="6"/>
      <c r="I3052" s="10"/>
      <c r="J3052" s="11"/>
      <c r="K3052" s="13"/>
      <c r="L3052" s="4"/>
    </row>
    <row r="3053" spans="2:12" ht="14.25" customHeight="1">
      <c r="B3053" s="4"/>
      <c r="C3053" s="4"/>
      <c r="D3053" s="4"/>
      <c r="E3053" s="4"/>
      <c r="F3053" s="6"/>
      <c r="G3053" s="6"/>
      <c r="H3053" s="6"/>
      <c r="I3053" s="10"/>
      <c r="J3053" s="11"/>
      <c r="K3053" s="13"/>
      <c r="L3053" s="4"/>
    </row>
    <row r="3054" spans="2:12" ht="14.25" customHeight="1">
      <c r="B3054" s="4"/>
      <c r="C3054" s="4"/>
      <c r="D3054" s="4"/>
      <c r="E3054" s="4"/>
      <c r="F3054" s="6"/>
      <c r="G3054" s="6"/>
      <c r="H3054" s="6"/>
      <c r="I3054" s="10"/>
      <c r="J3054" s="11"/>
      <c r="K3054" s="13"/>
      <c r="L3054" s="4"/>
    </row>
    <row r="3055" spans="2:12" ht="14.25" customHeight="1">
      <c r="B3055" s="4"/>
      <c r="C3055" s="4"/>
      <c r="D3055" s="4"/>
      <c r="E3055" s="4"/>
      <c r="F3055" s="6"/>
      <c r="G3055" s="6"/>
      <c r="H3055" s="6"/>
      <c r="I3055" s="10"/>
      <c r="J3055" s="11"/>
      <c r="K3055" s="13"/>
      <c r="L3055" s="4"/>
    </row>
    <row r="3056" spans="2:12" ht="14.25" customHeight="1">
      <c r="B3056" s="4"/>
      <c r="C3056" s="4"/>
      <c r="D3056" s="4"/>
      <c r="E3056" s="4"/>
      <c r="F3056" s="6"/>
      <c r="G3056" s="6"/>
      <c r="H3056" s="6"/>
      <c r="I3056" s="10"/>
      <c r="J3056" s="11"/>
      <c r="K3056" s="13"/>
      <c r="L3056" s="4"/>
    </row>
    <row r="3057" spans="2:12" ht="14.25" customHeight="1">
      <c r="B3057" s="4"/>
      <c r="C3057" s="4"/>
      <c r="D3057" s="4"/>
      <c r="E3057" s="4"/>
      <c r="F3057" s="6"/>
      <c r="G3057" s="6"/>
      <c r="H3057" s="6"/>
      <c r="I3057" s="10"/>
      <c r="J3057" s="11"/>
      <c r="K3057" s="13"/>
      <c r="L3057" s="4"/>
    </row>
    <row r="3058" spans="2:12" ht="14.25" customHeight="1">
      <c r="B3058" s="4"/>
      <c r="C3058" s="4"/>
      <c r="D3058" s="4"/>
      <c r="E3058" s="4"/>
      <c r="F3058" s="6"/>
      <c r="G3058" s="6"/>
      <c r="H3058" s="6"/>
      <c r="I3058" s="10"/>
      <c r="J3058" s="11"/>
      <c r="K3058" s="13"/>
      <c r="L3058" s="4"/>
    </row>
    <row r="3059" spans="2:12" ht="14.25" customHeight="1">
      <c r="B3059" s="4"/>
      <c r="C3059" s="4"/>
      <c r="D3059" s="4"/>
      <c r="E3059" s="4"/>
      <c r="F3059" s="6"/>
      <c r="G3059" s="6"/>
      <c r="H3059" s="6"/>
      <c r="I3059" s="10"/>
      <c r="J3059" s="11"/>
      <c r="K3059" s="13"/>
      <c r="L3059" s="4"/>
    </row>
    <row r="3060" spans="2:12" ht="14.25" customHeight="1">
      <c r="B3060" s="4"/>
      <c r="C3060" s="4"/>
      <c r="D3060" s="4"/>
      <c r="E3060" s="4"/>
      <c r="F3060" s="6"/>
      <c r="G3060" s="6"/>
      <c r="H3060" s="6"/>
      <c r="I3060" s="10"/>
      <c r="J3060" s="11"/>
      <c r="K3060" s="13"/>
      <c r="L3060" s="4"/>
    </row>
    <row r="3061" spans="2:12" ht="14.25" customHeight="1">
      <c r="B3061" s="4"/>
      <c r="C3061" s="4"/>
      <c r="D3061" s="4"/>
      <c r="E3061" s="4"/>
      <c r="F3061" s="6"/>
      <c r="G3061" s="6"/>
      <c r="H3061" s="6"/>
      <c r="I3061" s="10"/>
      <c r="J3061" s="11"/>
      <c r="K3061" s="13"/>
      <c r="L3061" s="4"/>
    </row>
    <row r="3062" spans="2:12" ht="14.25" customHeight="1">
      <c r="B3062" s="4"/>
      <c r="C3062" s="4"/>
      <c r="D3062" s="4"/>
      <c r="E3062" s="4"/>
      <c r="F3062" s="6"/>
      <c r="G3062" s="6"/>
      <c r="H3062" s="6"/>
      <c r="I3062" s="10"/>
      <c r="J3062" s="11"/>
      <c r="K3062" s="13"/>
      <c r="L3062" s="4"/>
    </row>
    <row r="3063" spans="2:12" ht="14.25" customHeight="1">
      <c r="B3063" s="4"/>
      <c r="C3063" s="4"/>
      <c r="D3063" s="4"/>
      <c r="E3063" s="4"/>
      <c r="F3063" s="6"/>
      <c r="G3063" s="6"/>
      <c r="H3063" s="6"/>
      <c r="I3063" s="10"/>
      <c r="J3063" s="11"/>
      <c r="K3063" s="13"/>
      <c r="L3063" s="4"/>
    </row>
    <row r="3064" spans="2:12" ht="14.25" customHeight="1">
      <c r="B3064" s="4"/>
      <c r="C3064" s="4"/>
      <c r="D3064" s="4"/>
      <c r="E3064" s="4"/>
      <c r="F3064" s="6"/>
      <c r="G3064" s="6"/>
      <c r="H3064" s="6"/>
      <c r="I3064" s="10"/>
      <c r="J3064" s="11"/>
      <c r="K3064" s="13"/>
      <c r="L3064" s="4"/>
    </row>
    <row r="3065" spans="2:12" ht="14.25" customHeight="1">
      <c r="B3065" s="4"/>
      <c r="C3065" s="4"/>
      <c r="D3065" s="4"/>
      <c r="E3065" s="4"/>
      <c r="F3065" s="6"/>
      <c r="G3065" s="6"/>
      <c r="H3065" s="6"/>
      <c r="I3065" s="10"/>
      <c r="J3065" s="11"/>
      <c r="K3065" s="13"/>
      <c r="L3065" s="4"/>
    </row>
    <row r="3066" spans="2:12" ht="14.25" customHeight="1">
      <c r="B3066" s="4"/>
      <c r="C3066" s="4"/>
      <c r="D3066" s="4"/>
      <c r="E3066" s="4"/>
      <c r="F3066" s="6"/>
      <c r="G3066" s="6"/>
      <c r="H3066" s="6"/>
      <c r="I3066" s="10"/>
      <c r="J3066" s="11"/>
      <c r="K3066" s="13"/>
      <c r="L3066" s="4"/>
    </row>
    <row r="3067" spans="2:12" ht="14.25" customHeight="1">
      <c r="B3067" s="4"/>
      <c r="C3067" s="4"/>
      <c r="D3067" s="4"/>
      <c r="E3067" s="4"/>
      <c r="F3067" s="6"/>
      <c r="G3067" s="6"/>
      <c r="H3067" s="6"/>
      <c r="I3067" s="10"/>
      <c r="J3067" s="11"/>
      <c r="K3067" s="13"/>
      <c r="L3067" s="4"/>
    </row>
    <row r="3068" spans="2:12" ht="14.25" customHeight="1">
      <c r="B3068" s="4"/>
      <c r="C3068" s="4"/>
      <c r="D3068" s="4"/>
      <c r="E3068" s="4"/>
      <c r="F3068" s="6"/>
      <c r="G3068" s="6"/>
      <c r="H3068" s="6"/>
      <c r="I3068" s="10"/>
      <c r="J3068" s="11"/>
      <c r="K3068" s="13"/>
      <c r="L3068" s="4"/>
    </row>
    <row r="3069" spans="2:12" ht="14.25" customHeight="1">
      <c r="B3069" s="4"/>
      <c r="C3069" s="4"/>
      <c r="D3069" s="4"/>
      <c r="E3069" s="4"/>
      <c r="F3069" s="6"/>
      <c r="G3069" s="6"/>
      <c r="H3069" s="6"/>
      <c r="I3069" s="10"/>
      <c r="J3069" s="11"/>
      <c r="K3069" s="13"/>
      <c r="L3069" s="4"/>
    </row>
    <row r="3070" spans="2:12" ht="14.25" customHeight="1">
      <c r="B3070" s="4"/>
      <c r="C3070" s="4"/>
      <c r="D3070" s="4"/>
      <c r="E3070" s="4"/>
      <c r="F3070" s="6"/>
      <c r="G3070" s="6"/>
      <c r="H3070" s="6"/>
      <c r="I3070" s="10"/>
      <c r="J3070" s="11"/>
      <c r="K3070" s="13"/>
      <c r="L3070" s="4"/>
    </row>
    <row r="3071" spans="2:12" ht="14.25" customHeight="1">
      <c r="B3071" s="4"/>
      <c r="C3071" s="4"/>
      <c r="D3071" s="4"/>
      <c r="E3071" s="4"/>
      <c r="F3071" s="6"/>
      <c r="G3071" s="6"/>
      <c r="H3071" s="6"/>
      <c r="I3071" s="10"/>
      <c r="J3071" s="11"/>
      <c r="K3071" s="13"/>
      <c r="L3071" s="4"/>
    </row>
    <row r="3072" spans="2:12" ht="14.25" customHeight="1">
      <c r="B3072" s="4"/>
      <c r="C3072" s="4"/>
      <c r="D3072" s="4"/>
      <c r="E3072" s="4"/>
      <c r="F3072" s="6"/>
      <c r="G3072" s="6"/>
      <c r="H3072" s="6"/>
      <c r="I3072" s="10"/>
      <c r="J3072" s="11"/>
      <c r="K3072" s="13"/>
      <c r="L3072" s="4"/>
    </row>
    <row r="3073" spans="2:12" ht="14.25" customHeight="1">
      <c r="B3073" s="4"/>
      <c r="C3073" s="4"/>
      <c r="D3073" s="4"/>
      <c r="E3073" s="4"/>
      <c r="F3073" s="6"/>
      <c r="G3073" s="6"/>
      <c r="H3073" s="6"/>
      <c r="I3073" s="10"/>
      <c r="J3073" s="11"/>
      <c r="K3073" s="13"/>
      <c r="L3073" s="4"/>
    </row>
    <row r="3074" spans="2:12" ht="14.25" customHeight="1">
      <c r="B3074" s="4"/>
      <c r="C3074" s="4"/>
      <c r="D3074" s="4"/>
      <c r="E3074" s="4"/>
      <c r="F3074" s="6"/>
      <c r="G3074" s="6"/>
      <c r="H3074" s="6"/>
      <c r="I3074" s="10"/>
      <c r="J3074" s="11"/>
      <c r="K3074" s="13"/>
      <c r="L3074" s="4"/>
    </row>
    <row r="3075" spans="2:12" ht="14.25" customHeight="1">
      <c r="B3075" s="4"/>
      <c r="C3075" s="4"/>
      <c r="D3075" s="4"/>
      <c r="E3075" s="4"/>
      <c r="F3075" s="6"/>
      <c r="G3075" s="6"/>
      <c r="H3075" s="6"/>
      <c r="I3075" s="10"/>
      <c r="J3075" s="11"/>
      <c r="K3075" s="13"/>
      <c r="L3075" s="4"/>
    </row>
    <row r="3076" spans="2:12" ht="14.25" customHeight="1">
      <c r="B3076" s="4"/>
      <c r="C3076" s="4"/>
      <c r="D3076" s="4"/>
      <c r="E3076" s="4"/>
      <c r="F3076" s="6"/>
      <c r="G3076" s="6"/>
      <c r="H3076" s="6"/>
      <c r="I3076" s="10"/>
      <c r="J3076" s="11"/>
      <c r="K3076" s="13"/>
      <c r="L3076" s="4"/>
    </row>
    <row r="3077" spans="2:12" ht="14.25" customHeight="1">
      <c r="B3077" s="4"/>
      <c r="C3077" s="4"/>
      <c r="D3077" s="4"/>
      <c r="E3077" s="4"/>
      <c r="F3077" s="6"/>
      <c r="G3077" s="6"/>
      <c r="H3077" s="6"/>
      <c r="I3077" s="10"/>
      <c r="J3077" s="11"/>
      <c r="K3077" s="13"/>
      <c r="L3077" s="4"/>
    </row>
    <row r="3078" spans="2:12" ht="14.25" customHeight="1">
      <c r="B3078" s="4"/>
      <c r="C3078" s="4"/>
      <c r="D3078" s="4"/>
      <c r="E3078" s="4"/>
      <c r="F3078" s="6"/>
      <c r="G3078" s="6"/>
      <c r="H3078" s="6"/>
      <c r="I3078" s="10"/>
      <c r="J3078" s="11"/>
      <c r="K3078" s="13"/>
      <c r="L3078" s="4"/>
    </row>
    <row r="3079" spans="2:12" ht="14.25" customHeight="1">
      <c r="B3079" s="4"/>
      <c r="C3079" s="4"/>
      <c r="D3079" s="4"/>
      <c r="E3079" s="4"/>
      <c r="F3079" s="6"/>
      <c r="G3079" s="6"/>
      <c r="H3079" s="6"/>
      <c r="I3079" s="10"/>
      <c r="J3079" s="11"/>
      <c r="K3079" s="13"/>
      <c r="L3079" s="4"/>
    </row>
    <row r="3080" spans="2:12" ht="14.25" customHeight="1">
      <c r="B3080" s="4"/>
      <c r="C3080" s="4"/>
      <c r="D3080" s="4"/>
      <c r="E3080" s="4"/>
      <c r="F3080" s="6"/>
      <c r="G3080" s="6"/>
      <c r="H3080" s="6"/>
      <c r="I3080" s="10"/>
      <c r="J3080" s="11"/>
      <c r="K3080" s="13"/>
      <c r="L3080" s="4"/>
    </row>
    <row r="3081" spans="2:12" ht="14.25" customHeight="1">
      <c r="B3081" s="4"/>
      <c r="C3081" s="4"/>
      <c r="D3081" s="4"/>
      <c r="E3081" s="4"/>
      <c r="F3081" s="6"/>
      <c r="G3081" s="6"/>
      <c r="H3081" s="6"/>
      <c r="I3081" s="10"/>
      <c r="J3081" s="11"/>
      <c r="K3081" s="13"/>
      <c r="L3081" s="4"/>
    </row>
    <row r="3082" spans="2:12" ht="14.25" customHeight="1">
      <c r="B3082" s="4"/>
      <c r="C3082" s="4"/>
      <c r="D3082" s="4"/>
      <c r="E3082" s="4"/>
      <c r="F3082" s="6"/>
      <c r="G3082" s="6"/>
      <c r="H3082" s="6"/>
      <c r="I3082" s="10"/>
      <c r="J3082" s="11"/>
      <c r="K3082" s="13"/>
      <c r="L3082" s="4"/>
    </row>
    <row r="3083" spans="2:12" ht="14.25" customHeight="1">
      <c r="B3083" s="4"/>
      <c r="C3083" s="4"/>
      <c r="D3083" s="4"/>
      <c r="E3083" s="4"/>
      <c r="F3083" s="6"/>
      <c r="G3083" s="6"/>
      <c r="H3083" s="6"/>
      <c r="I3083" s="10"/>
      <c r="J3083" s="11"/>
      <c r="K3083" s="13"/>
      <c r="L3083" s="4"/>
    </row>
    <row r="3084" spans="2:12" ht="14.25" customHeight="1">
      <c r="B3084" s="4"/>
      <c r="C3084" s="4"/>
      <c r="D3084" s="4"/>
      <c r="E3084" s="4"/>
      <c r="F3084" s="6"/>
      <c r="G3084" s="6"/>
      <c r="H3084" s="6"/>
      <c r="I3084" s="10"/>
      <c r="J3084" s="11"/>
      <c r="K3084" s="13"/>
      <c r="L3084" s="4"/>
    </row>
    <row r="3085" spans="2:12" ht="14.25" customHeight="1">
      <c r="B3085" s="4"/>
      <c r="C3085" s="4"/>
      <c r="D3085" s="4"/>
      <c r="E3085" s="4"/>
      <c r="F3085" s="6"/>
      <c r="G3085" s="6"/>
      <c r="H3085" s="6"/>
      <c r="I3085" s="10"/>
      <c r="J3085" s="11"/>
      <c r="K3085" s="13"/>
      <c r="L3085" s="4"/>
    </row>
    <row r="3086" spans="2:12" ht="14.25" customHeight="1">
      <c r="B3086" s="4"/>
      <c r="C3086" s="4"/>
      <c r="D3086" s="4"/>
      <c r="E3086" s="4"/>
      <c r="F3086" s="6"/>
      <c r="G3086" s="6"/>
      <c r="H3086" s="6"/>
      <c r="I3086" s="10"/>
      <c r="J3086" s="11"/>
      <c r="K3086" s="13"/>
      <c r="L3086" s="4"/>
    </row>
    <row r="3087" spans="2:12" ht="14.25" customHeight="1">
      <c r="B3087" s="4"/>
      <c r="C3087" s="4"/>
      <c r="D3087" s="4"/>
      <c r="E3087" s="4"/>
      <c r="F3087" s="6"/>
      <c r="G3087" s="6"/>
      <c r="H3087" s="6"/>
      <c r="I3087" s="10"/>
      <c r="J3087" s="11"/>
      <c r="K3087" s="13"/>
      <c r="L3087" s="4"/>
    </row>
    <row r="3088" spans="2:12" ht="14.25" customHeight="1">
      <c r="B3088" s="4"/>
      <c r="C3088" s="4"/>
      <c r="D3088" s="4"/>
      <c r="E3088" s="4"/>
      <c r="F3088" s="6"/>
      <c r="G3088" s="6"/>
      <c r="H3088" s="6"/>
      <c r="I3088" s="10"/>
      <c r="J3088" s="11"/>
      <c r="K3088" s="13"/>
      <c r="L3088" s="4"/>
    </row>
    <row r="3089" spans="2:12" ht="14.25" customHeight="1">
      <c r="B3089" s="4"/>
      <c r="C3089" s="4"/>
      <c r="D3089" s="4"/>
      <c r="E3089" s="4"/>
      <c r="F3089" s="6"/>
      <c r="G3089" s="6"/>
      <c r="H3089" s="6"/>
      <c r="I3089" s="10"/>
      <c r="J3089" s="11"/>
      <c r="K3089" s="13"/>
      <c r="L3089" s="4"/>
    </row>
    <row r="3090" spans="2:12" ht="14.25" customHeight="1">
      <c r="B3090" s="4"/>
      <c r="C3090" s="4"/>
      <c r="D3090" s="4"/>
      <c r="E3090" s="4"/>
      <c r="F3090" s="6"/>
      <c r="G3090" s="6"/>
      <c r="H3090" s="6"/>
      <c r="I3090" s="10"/>
      <c r="J3090" s="11"/>
      <c r="K3090" s="13"/>
      <c r="L3090" s="4"/>
    </row>
    <row r="3091" spans="2:12" ht="14.25" customHeight="1">
      <c r="B3091" s="4"/>
      <c r="C3091" s="4"/>
      <c r="D3091" s="4"/>
      <c r="E3091" s="4"/>
      <c r="F3091" s="6"/>
      <c r="G3091" s="6"/>
      <c r="H3091" s="6"/>
      <c r="I3091" s="10"/>
      <c r="J3091" s="11"/>
      <c r="K3091" s="13"/>
      <c r="L3091" s="4"/>
    </row>
    <row r="3092" spans="2:12" ht="14.25" customHeight="1">
      <c r="B3092" s="4"/>
      <c r="C3092" s="4"/>
      <c r="D3092" s="4"/>
      <c r="E3092" s="4"/>
      <c r="F3092" s="6"/>
      <c r="G3092" s="6"/>
      <c r="H3092" s="6"/>
      <c r="I3092" s="10"/>
      <c r="J3092" s="11"/>
      <c r="K3092" s="13"/>
      <c r="L3092" s="4"/>
    </row>
    <row r="3093" spans="2:12" ht="14.25" customHeight="1">
      <c r="B3093" s="4"/>
      <c r="C3093" s="4"/>
      <c r="D3093" s="4"/>
      <c r="E3093" s="4"/>
      <c r="F3093" s="6"/>
      <c r="G3093" s="6"/>
      <c r="H3093" s="6"/>
      <c r="I3093" s="10"/>
      <c r="J3093" s="11"/>
      <c r="K3093" s="13"/>
      <c r="L3093" s="4"/>
    </row>
    <row r="3094" spans="2:12" ht="14.25" customHeight="1">
      <c r="B3094" s="4"/>
      <c r="C3094" s="4"/>
      <c r="D3094" s="4"/>
      <c r="E3094" s="4"/>
      <c r="F3094" s="6"/>
      <c r="G3094" s="6"/>
      <c r="H3094" s="6"/>
      <c r="I3094" s="10"/>
      <c r="J3094" s="11"/>
      <c r="K3094" s="13"/>
      <c r="L3094" s="4"/>
    </row>
    <row r="3095" spans="2:12" ht="14.25" customHeight="1">
      <c r="B3095" s="4"/>
      <c r="C3095" s="4"/>
      <c r="D3095" s="4"/>
      <c r="E3095" s="4"/>
      <c r="F3095" s="6"/>
      <c r="G3095" s="6"/>
      <c r="H3095" s="6"/>
      <c r="I3095" s="10"/>
      <c r="J3095" s="11"/>
      <c r="K3095" s="13"/>
      <c r="L3095" s="4"/>
    </row>
    <row r="3096" spans="2:12" ht="14.25" customHeight="1">
      <c r="B3096" s="4"/>
      <c r="C3096" s="4"/>
      <c r="D3096" s="4"/>
      <c r="E3096" s="4"/>
      <c r="F3096" s="6"/>
      <c r="G3096" s="6"/>
      <c r="H3096" s="6"/>
      <c r="I3096" s="10"/>
      <c r="J3096" s="11"/>
      <c r="K3096" s="13"/>
      <c r="L3096" s="4"/>
    </row>
    <row r="3097" spans="2:12" ht="14.25" customHeight="1">
      <c r="B3097" s="4"/>
      <c r="C3097" s="4"/>
      <c r="D3097" s="4"/>
      <c r="E3097" s="4"/>
      <c r="F3097" s="6"/>
      <c r="G3097" s="6"/>
      <c r="H3097" s="6"/>
      <c r="I3097" s="10"/>
      <c r="J3097" s="11"/>
      <c r="K3097" s="13"/>
      <c r="L3097" s="4"/>
    </row>
    <row r="3098" spans="2:12" ht="14.25" customHeight="1">
      <c r="B3098" s="4"/>
      <c r="C3098" s="4"/>
      <c r="D3098" s="4"/>
      <c r="E3098" s="4"/>
      <c r="F3098" s="6"/>
      <c r="G3098" s="6"/>
      <c r="H3098" s="6"/>
      <c r="I3098" s="10"/>
      <c r="J3098" s="11"/>
      <c r="K3098" s="13"/>
      <c r="L3098" s="4"/>
    </row>
    <row r="3099" spans="2:12" ht="14.25" customHeight="1">
      <c r="B3099" s="4"/>
      <c r="C3099" s="4"/>
      <c r="D3099" s="4"/>
      <c r="E3099" s="4"/>
      <c r="F3099" s="6"/>
      <c r="G3099" s="6"/>
      <c r="H3099" s="6"/>
      <c r="I3099" s="10"/>
      <c r="J3099" s="11"/>
      <c r="K3099" s="13"/>
      <c r="L3099" s="4"/>
    </row>
    <row r="3100" spans="2:12" ht="14.25" customHeight="1">
      <c r="B3100" s="4"/>
      <c r="C3100" s="4"/>
      <c r="D3100" s="4"/>
      <c r="E3100" s="4"/>
      <c r="F3100" s="6"/>
      <c r="G3100" s="6"/>
      <c r="H3100" s="6"/>
      <c r="I3100" s="10"/>
      <c r="J3100" s="11"/>
      <c r="K3100" s="13"/>
      <c r="L3100" s="4"/>
    </row>
    <row r="3101" spans="2:12" ht="14.25" customHeight="1">
      <c r="B3101" s="4"/>
      <c r="C3101" s="4"/>
      <c r="D3101" s="4"/>
      <c r="E3101" s="4"/>
      <c r="F3101" s="6"/>
      <c r="G3101" s="6"/>
      <c r="H3101" s="6"/>
      <c r="I3101" s="10"/>
      <c r="J3101" s="11"/>
      <c r="K3101" s="13"/>
      <c r="L3101" s="4"/>
    </row>
    <row r="3102" spans="2:12" ht="14.25" customHeight="1">
      <c r="B3102" s="4"/>
      <c r="C3102" s="4"/>
      <c r="D3102" s="4"/>
      <c r="E3102" s="4"/>
      <c r="F3102" s="6"/>
      <c r="G3102" s="6"/>
      <c r="H3102" s="6"/>
      <c r="I3102" s="10"/>
      <c r="J3102" s="11"/>
      <c r="K3102" s="13"/>
      <c r="L3102" s="4"/>
    </row>
    <row r="3103" spans="2:12" ht="14.25" customHeight="1">
      <c r="B3103" s="4"/>
      <c r="C3103" s="4"/>
      <c r="D3103" s="4"/>
      <c r="E3103" s="4"/>
      <c r="F3103" s="6"/>
      <c r="G3103" s="6"/>
      <c r="H3103" s="6"/>
      <c r="I3103" s="10"/>
      <c r="J3103" s="11"/>
      <c r="K3103" s="13"/>
      <c r="L3103" s="4"/>
    </row>
    <row r="3104" spans="2:12" ht="14.25" customHeight="1">
      <c r="B3104" s="4"/>
      <c r="C3104" s="4"/>
      <c r="D3104" s="4"/>
      <c r="E3104" s="4"/>
      <c r="F3104" s="6"/>
      <c r="G3104" s="6"/>
      <c r="H3104" s="6"/>
      <c r="I3104" s="10"/>
      <c r="J3104" s="11"/>
      <c r="K3104" s="13"/>
      <c r="L3104" s="4"/>
    </row>
    <row r="3105" spans="2:12" ht="14.25" customHeight="1">
      <c r="B3105" s="4"/>
      <c r="C3105" s="4"/>
      <c r="D3105" s="4"/>
      <c r="E3105" s="4"/>
      <c r="F3105" s="6"/>
      <c r="G3105" s="6"/>
      <c r="H3105" s="6"/>
      <c r="I3105" s="10"/>
      <c r="J3105" s="11"/>
      <c r="K3105" s="13"/>
      <c r="L3105" s="4"/>
    </row>
    <row r="3106" spans="2:12" ht="14.25" customHeight="1">
      <c r="B3106" s="4"/>
      <c r="C3106" s="4"/>
      <c r="D3106" s="4"/>
      <c r="E3106" s="4"/>
      <c r="F3106" s="6"/>
      <c r="G3106" s="6"/>
      <c r="H3106" s="6"/>
      <c r="I3106" s="10"/>
      <c r="J3106" s="11"/>
      <c r="K3106" s="13"/>
      <c r="L3106" s="4"/>
    </row>
    <row r="3107" spans="2:12" ht="14.25" customHeight="1">
      <c r="B3107" s="4"/>
      <c r="C3107" s="4"/>
      <c r="D3107" s="4"/>
      <c r="E3107" s="4"/>
      <c r="F3107" s="6"/>
      <c r="G3107" s="6"/>
      <c r="H3107" s="6"/>
      <c r="I3107" s="10"/>
      <c r="J3107" s="11"/>
      <c r="K3107" s="13"/>
      <c r="L3107" s="4"/>
    </row>
    <row r="3108" spans="2:12" ht="14.25" customHeight="1">
      <c r="B3108" s="4"/>
      <c r="C3108" s="4"/>
      <c r="D3108" s="4"/>
      <c r="E3108" s="4"/>
      <c r="F3108" s="6"/>
      <c r="G3108" s="6"/>
      <c r="H3108" s="6"/>
      <c r="I3108" s="10"/>
      <c r="J3108" s="11"/>
      <c r="K3108" s="13"/>
      <c r="L3108" s="4"/>
    </row>
    <row r="3109" spans="2:12" ht="14.25" customHeight="1">
      <c r="B3109" s="4"/>
      <c r="C3109" s="4"/>
      <c r="D3109" s="4"/>
      <c r="E3109" s="4"/>
      <c r="F3109" s="6"/>
      <c r="G3109" s="6"/>
      <c r="H3109" s="6"/>
      <c r="I3109" s="10"/>
      <c r="J3109" s="11"/>
      <c r="K3109" s="13"/>
      <c r="L3109" s="4"/>
    </row>
    <row r="3110" spans="2:12" ht="14.25" customHeight="1">
      <c r="B3110" s="4"/>
      <c r="C3110" s="4"/>
      <c r="D3110" s="4"/>
      <c r="E3110" s="4"/>
      <c r="F3110" s="6"/>
      <c r="G3110" s="6"/>
      <c r="H3110" s="6"/>
      <c r="I3110" s="10"/>
      <c r="J3110" s="11"/>
      <c r="K3110" s="13"/>
      <c r="L3110" s="4"/>
    </row>
    <row r="3111" spans="2:12" ht="14.25" customHeight="1">
      <c r="B3111" s="4"/>
      <c r="C3111" s="4"/>
      <c r="D3111" s="4"/>
      <c r="E3111" s="4"/>
      <c r="F3111" s="6"/>
      <c r="G3111" s="6"/>
      <c r="H3111" s="6"/>
      <c r="I3111" s="10"/>
      <c r="J3111" s="11"/>
      <c r="K3111" s="13"/>
      <c r="L3111" s="4"/>
    </row>
    <row r="3112" spans="2:12" ht="14.25" customHeight="1">
      <c r="B3112" s="4"/>
      <c r="C3112" s="4"/>
      <c r="D3112" s="4"/>
      <c r="E3112" s="4"/>
      <c r="F3112" s="6"/>
      <c r="G3112" s="6"/>
      <c r="H3112" s="6"/>
      <c r="I3112" s="10"/>
      <c r="J3112" s="11"/>
      <c r="K3112" s="13"/>
      <c r="L3112" s="4"/>
    </row>
    <row r="3113" spans="2:12" ht="14.25" customHeight="1">
      <c r="B3113" s="4"/>
      <c r="C3113" s="4"/>
      <c r="D3113" s="4"/>
      <c r="E3113" s="4"/>
      <c r="F3113" s="6"/>
      <c r="G3113" s="6"/>
      <c r="H3113" s="6"/>
      <c r="I3113" s="10"/>
      <c r="J3113" s="11"/>
      <c r="K3113" s="13"/>
      <c r="L3113" s="4"/>
    </row>
    <row r="3114" spans="2:12" ht="14.25" customHeight="1">
      <c r="B3114" s="4"/>
      <c r="C3114" s="4"/>
      <c r="D3114" s="4"/>
      <c r="E3114" s="4"/>
      <c r="F3114" s="6"/>
      <c r="G3114" s="6"/>
      <c r="H3114" s="6"/>
      <c r="I3114" s="10"/>
      <c r="J3114" s="11"/>
      <c r="K3114" s="13"/>
      <c r="L3114" s="4"/>
    </row>
    <row r="3115" spans="2:12" ht="14.25" customHeight="1">
      <c r="B3115" s="4"/>
      <c r="C3115" s="4"/>
      <c r="D3115" s="4"/>
      <c r="E3115" s="4"/>
      <c r="F3115" s="6"/>
      <c r="G3115" s="6"/>
      <c r="H3115" s="6"/>
      <c r="I3115" s="10"/>
      <c r="J3115" s="11"/>
      <c r="K3115" s="13"/>
      <c r="L3115" s="4"/>
    </row>
    <row r="3116" spans="2:12" ht="14.25" customHeight="1">
      <c r="B3116" s="4"/>
      <c r="C3116" s="4"/>
      <c r="D3116" s="4"/>
      <c r="E3116" s="4"/>
      <c r="F3116" s="6"/>
      <c r="G3116" s="6"/>
      <c r="H3116" s="6"/>
      <c r="I3116" s="10"/>
      <c r="J3116" s="11"/>
      <c r="K3116" s="13"/>
      <c r="L3116" s="4"/>
    </row>
    <row r="3117" spans="2:12" ht="14.25" customHeight="1">
      <c r="B3117" s="4"/>
      <c r="C3117" s="4"/>
      <c r="D3117" s="4"/>
      <c r="E3117" s="4"/>
      <c r="F3117" s="6"/>
      <c r="G3117" s="6"/>
      <c r="H3117" s="6"/>
      <c r="I3117" s="10"/>
      <c r="J3117" s="11"/>
      <c r="K3117" s="13"/>
      <c r="L3117" s="4"/>
    </row>
    <row r="3118" spans="2:12" ht="14.25" customHeight="1">
      <c r="B3118" s="4"/>
      <c r="C3118" s="4"/>
      <c r="D3118" s="4"/>
      <c r="E3118" s="4"/>
      <c r="F3118" s="6"/>
      <c r="G3118" s="6"/>
      <c r="H3118" s="6"/>
      <c r="I3118" s="10"/>
      <c r="J3118" s="11"/>
      <c r="K3118" s="13"/>
      <c r="L3118" s="4"/>
    </row>
    <row r="3119" spans="2:12" ht="14.25" customHeight="1">
      <c r="B3119" s="4"/>
      <c r="C3119" s="4"/>
      <c r="D3119" s="4"/>
      <c r="E3119" s="4"/>
      <c r="F3119" s="6"/>
      <c r="G3119" s="6"/>
      <c r="H3119" s="6"/>
      <c r="I3119" s="10"/>
      <c r="J3119" s="11"/>
      <c r="K3119" s="13"/>
      <c r="L3119" s="4"/>
    </row>
    <row r="3120" spans="2:12" ht="14.25" customHeight="1">
      <c r="B3120" s="4"/>
      <c r="C3120" s="4"/>
      <c r="D3120" s="4"/>
      <c r="E3120" s="4"/>
      <c r="F3120" s="6"/>
      <c r="G3120" s="6"/>
      <c r="H3120" s="6"/>
      <c r="I3120" s="10"/>
      <c r="J3120" s="11"/>
      <c r="K3120" s="13"/>
      <c r="L3120" s="4"/>
    </row>
    <row r="3121" spans="2:12" ht="14.25" customHeight="1">
      <c r="B3121" s="4"/>
      <c r="C3121" s="4"/>
      <c r="D3121" s="4"/>
      <c r="E3121" s="4"/>
      <c r="F3121" s="6"/>
      <c r="G3121" s="6"/>
      <c r="H3121" s="6"/>
      <c r="I3121" s="10"/>
      <c r="J3121" s="11"/>
      <c r="K3121" s="13"/>
      <c r="L3121" s="4"/>
    </row>
    <row r="3122" spans="2:12" ht="14.25" customHeight="1">
      <c r="B3122" s="4"/>
      <c r="C3122" s="4"/>
      <c r="D3122" s="4"/>
      <c r="E3122" s="4"/>
      <c r="F3122" s="6"/>
      <c r="G3122" s="6"/>
      <c r="H3122" s="6"/>
      <c r="I3122" s="10"/>
      <c r="J3122" s="11"/>
      <c r="K3122" s="13"/>
      <c r="L3122" s="4"/>
    </row>
    <row r="3123" spans="2:12" ht="14.25" customHeight="1">
      <c r="B3123" s="4"/>
      <c r="C3123" s="4"/>
      <c r="D3123" s="4"/>
      <c r="E3123" s="4"/>
      <c r="F3123" s="6"/>
      <c r="G3123" s="6"/>
      <c r="H3123" s="6"/>
      <c r="I3123" s="10"/>
      <c r="J3123" s="11"/>
      <c r="K3123" s="13"/>
      <c r="L3123" s="4"/>
    </row>
    <row r="3124" spans="2:12" ht="14.25" customHeight="1">
      <c r="B3124" s="4"/>
      <c r="C3124" s="4"/>
      <c r="D3124" s="4"/>
      <c r="E3124" s="4"/>
      <c r="F3124" s="6"/>
      <c r="G3124" s="6"/>
      <c r="H3124" s="6"/>
      <c r="I3124" s="10"/>
      <c r="J3124" s="11"/>
      <c r="K3124" s="13"/>
      <c r="L3124" s="4"/>
    </row>
    <row r="3125" spans="2:12" ht="14.25" customHeight="1">
      <c r="B3125" s="4"/>
      <c r="C3125" s="4"/>
      <c r="D3125" s="4"/>
      <c r="E3125" s="4"/>
      <c r="F3125" s="6"/>
      <c r="G3125" s="6"/>
      <c r="H3125" s="6"/>
      <c r="I3125" s="10"/>
      <c r="J3125" s="11"/>
      <c r="K3125" s="13"/>
      <c r="L3125" s="4"/>
    </row>
    <row r="3126" spans="2:12" ht="14.25" customHeight="1">
      <c r="B3126" s="4"/>
      <c r="C3126" s="4"/>
      <c r="D3126" s="4"/>
      <c r="E3126" s="4"/>
      <c r="F3126" s="6"/>
      <c r="G3126" s="6"/>
      <c r="H3126" s="6"/>
      <c r="I3126" s="10"/>
      <c r="J3126" s="11"/>
      <c r="K3126" s="13"/>
      <c r="L3126" s="4"/>
    </row>
    <row r="3127" spans="2:12" ht="14.25" customHeight="1">
      <c r="B3127" s="4"/>
      <c r="C3127" s="4"/>
      <c r="D3127" s="4"/>
      <c r="E3127" s="4"/>
      <c r="F3127" s="6"/>
      <c r="G3127" s="6"/>
      <c r="H3127" s="6"/>
      <c r="I3127" s="10"/>
      <c r="J3127" s="11"/>
      <c r="K3127" s="13"/>
      <c r="L3127" s="4"/>
    </row>
    <row r="3128" spans="2:12" ht="14.25" customHeight="1">
      <c r="B3128" s="4"/>
      <c r="C3128" s="4"/>
      <c r="D3128" s="4"/>
      <c r="E3128" s="4"/>
      <c r="F3128" s="6"/>
      <c r="G3128" s="6"/>
      <c r="H3128" s="6"/>
      <c r="I3128" s="10"/>
      <c r="J3128" s="11"/>
      <c r="K3128" s="13"/>
      <c r="L3128" s="4"/>
    </row>
    <row r="3129" spans="2:12" ht="14.25" customHeight="1">
      <c r="B3129" s="4"/>
      <c r="C3129" s="4"/>
      <c r="D3129" s="4"/>
      <c r="E3129" s="4"/>
      <c r="F3129" s="6"/>
      <c r="G3129" s="6"/>
      <c r="H3129" s="6"/>
      <c r="I3129" s="10"/>
      <c r="J3129" s="11"/>
      <c r="K3129" s="13"/>
      <c r="L3129" s="4"/>
    </row>
    <row r="3130" spans="2:12" ht="14.25" customHeight="1">
      <c r="B3130" s="4"/>
      <c r="C3130" s="4"/>
      <c r="D3130" s="4"/>
      <c r="E3130" s="4"/>
      <c r="F3130" s="6"/>
      <c r="G3130" s="6"/>
      <c r="H3130" s="6"/>
      <c r="I3130" s="10"/>
      <c r="J3130" s="11"/>
      <c r="K3130" s="13"/>
      <c r="L3130" s="4"/>
    </row>
    <row r="3131" spans="2:12" ht="14.25" customHeight="1">
      <c r="B3131" s="4"/>
      <c r="C3131" s="4"/>
      <c r="D3131" s="4"/>
      <c r="E3131" s="4"/>
      <c r="F3131" s="6"/>
      <c r="G3131" s="6"/>
      <c r="H3131" s="6"/>
      <c r="I3131" s="10"/>
      <c r="J3131" s="11"/>
      <c r="K3131" s="13"/>
      <c r="L3131" s="4"/>
    </row>
    <row r="3132" spans="2:12" ht="14.25" customHeight="1">
      <c r="B3132" s="4"/>
      <c r="C3132" s="4"/>
      <c r="D3132" s="4"/>
      <c r="E3132" s="4"/>
      <c r="F3132" s="6"/>
      <c r="G3132" s="6"/>
      <c r="H3132" s="6"/>
      <c r="I3132" s="10"/>
      <c r="J3132" s="11"/>
      <c r="K3132" s="13"/>
      <c r="L3132" s="4"/>
    </row>
    <row r="3133" spans="2:12" ht="14.25" customHeight="1">
      <c r="B3133" s="4"/>
      <c r="C3133" s="4"/>
      <c r="D3133" s="4"/>
      <c r="E3133" s="4"/>
      <c r="F3133" s="6"/>
      <c r="G3133" s="6"/>
      <c r="H3133" s="6"/>
      <c r="I3133" s="10"/>
      <c r="J3133" s="11"/>
      <c r="K3133" s="13"/>
      <c r="L3133" s="4"/>
    </row>
    <row r="3134" spans="2:12" ht="14.25" customHeight="1">
      <c r="B3134" s="4"/>
      <c r="C3134" s="4"/>
      <c r="D3134" s="4"/>
      <c r="E3134" s="4"/>
      <c r="F3134" s="6"/>
      <c r="G3134" s="6"/>
      <c r="H3134" s="6"/>
      <c r="I3134" s="10"/>
      <c r="J3134" s="11"/>
      <c r="K3134" s="13"/>
      <c r="L3134" s="4"/>
    </row>
    <row r="3135" spans="2:12" ht="14.25" customHeight="1">
      <c r="B3135" s="4"/>
      <c r="C3135" s="4"/>
      <c r="D3135" s="4"/>
      <c r="E3135" s="4"/>
      <c r="F3135" s="6"/>
      <c r="G3135" s="6"/>
      <c r="H3135" s="6"/>
      <c r="I3135" s="10"/>
      <c r="J3135" s="11"/>
      <c r="K3135" s="13"/>
      <c r="L3135" s="4"/>
    </row>
    <row r="3136" spans="2:12" ht="14.25" customHeight="1">
      <c r="B3136" s="4"/>
      <c r="C3136" s="4"/>
      <c r="D3136" s="4"/>
      <c r="E3136" s="4"/>
      <c r="F3136" s="6"/>
      <c r="G3136" s="6"/>
      <c r="H3136" s="6"/>
      <c r="I3136" s="10"/>
      <c r="J3136" s="11"/>
      <c r="K3136" s="13"/>
      <c r="L3136" s="4"/>
    </row>
    <row r="3137" spans="2:12" ht="14.25" customHeight="1">
      <c r="B3137" s="4"/>
      <c r="C3137" s="4"/>
      <c r="D3137" s="4"/>
      <c r="E3137" s="4"/>
      <c r="F3137" s="6"/>
      <c r="G3137" s="6"/>
      <c r="H3137" s="6"/>
      <c r="I3137" s="10"/>
      <c r="J3137" s="11"/>
      <c r="K3137" s="13"/>
      <c r="L3137" s="4"/>
    </row>
    <row r="3138" spans="2:12" ht="14.25" customHeight="1">
      <c r="B3138" s="4"/>
      <c r="C3138" s="4"/>
      <c r="D3138" s="4"/>
      <c r="E3138" s="4"/>
      <c r="F3138" s="6"/>
      <c r="G3138" s="6"/>
      <c r="H3138" s="6"/>
      <c r="I3138" s="10"/>
      <c r="J3138" s="11"/>
      <c r="K3138" s="13"/>
      <c r="L3138" s="4"/>
    </row>
    <row r="3139" spans="2:12" ht="14.25" customHeight="1">
      <c r="B3139" s="4"/>
      <c r="C3139" s="4"/>
      <c r="D3139" s="4"/>
      <c r="E3139" s="4"/>
      <c r="F3139" s="6"/>
      <c r="G3139" s="6"/>
      <c r="H3139" s="6"/>
      <c r="I3139" s="10"/>
      <c r="J3139" s="11"/>
      <c r="K3139" s="13"/>
      <c r="L3139" s="4"/>
    </row>
    <row r="3140" spans="2:12" ht="14.25" customHeight="1">
      <c r="B3140" s="4"/>
      <c r="C3140" s="4"/>
      <c r="D3140" s="4"/>
      <c r="E3140" s="4"/>
      <c r="F3140" s="6"/>
      <c r="G3140" s="6"/>
      <c r="H3140" s="6"/>
      <c r="I3140" s="10"/>
      <c r="J3140" s="11"/>
      <c r="K3140" s="13"/>
      <c r="L3140" s="4"/>
    </row>
    <row r="3141" spans="2:12" ht="14.25" customHeight="1">
      <c r="B3141" s="4"/>
      <c r="C3141" s="4"/>
      <c r="D3141" s="4"/>
      <c r="E3141" s="4"/>
      <c r="F3141" s="6"/>
      <c r="G3141" s="6"/>
      <c r="H3141" s="6"/>
      <c r="I3141" s="10"/>
      <c r="J3141" s="11"/>
      <c r="K3141" s="13"/>
      <c r="L3141" s="4"/>
    </row>
    <row r="3142" spans="2:12" ht="14.25" customHeight="1">
      <c r="B3142" s="4"/>
      <c r="C3142" s="4"/>
      <c r="D3142" s="4"/>
      <c r="E3142" s="4"/>
      <c r="F3142" s="6"/>
      <c r="G3142" s="6"/>
      <c r="H3142" s="6"/>
      <c r="I3142" s="10"/>
      <c r="J3142" s="11"/>
      <c r="K3142" s="13"/>
      <c r="L3142" s="4"/>
    </row>
    <row r="3143" spans="2:12" ht="14.25" customHeight="1">
      <c r="B3143" s="4"/>
      <c r="C3143" s="4"/>
      <c r="D3143" s="4"/>
      <c r="E3143" s="4"/>
      <c r="F3143" s="6"/>
      <c r="G3143" s="6"/>
      <c r="H3143" s="6"/>
      <c r="I3143" s="10"/>
      <c r="J3143" s="11"/>
      <c r="K3143" s="13"/>
      <c r="L3143" s="4"/>
    </row>
    <row r="3144" spans="2:12" ht="14.25" customHeight="1">
      <c r="B3144" s="4"/>
      <c r="C3144" s="4"/>
      <c r="D3144" s="4"/>
      <c r="E3144" s="4"/>
      <c r="F3144" s="6"/>
      <c r="G3144" s="6"/>
      <c r="H3144" s="6"/>
      <c r="I3144" s="10"/>
      <c r="J3144" s="11"/>
      <c r="K3144" s="13"/>
      <c r="L3144" s="4"/>
    </row>
    <row r="3145" spans="2:12" ht="14.25" customHeight="1">
      <c r="B3145" s="4"/>
      <c r="C3145" s="4"/>
      <c r="D3145" s="4"/>
      <c r="E3145" s="4"/>
      <c r="F3145" s="6"/>
      <c r="G3145" s="6"/>
      <c r="H3145" s="6"/>
      <c r="I3145" s="10"/>
      <c r="J3145" s="11"/>
      <c r="K3145" s="13"/>
      <c r="L3145" s="4"/>
    </row>
    <row r="3146" spans="2:12" ht="14.25" customHeight="1">
      <c r="B3146" s="4"/>
      <c r="C3146" s="4"/>
      <c r="D3146" s="4"/>
      <c r="E3146" s="4"/>
      <c r="F3146" s="6"/>
      <c r="G3146" s="6"/>
      <c r="H3146" s="6"/>
      <c r="I3146" s="10"/>
      <c r="J3146" s="11"/>
      <c r="K3146" s="13"/>
      <c r="L3146" s="4"/>
    </row>
    <row r="3147" spans="2:12" ht="14.25" customHeight="1">
      <c r="B3147" s="4"/>
      <c r="C3147" s="4"/>
      <c r="D3147" s="4"/>
      <c r="E3147" s="4"/>
      <c r="F3147" s="6"/>
      <c r="G3147" s="6"/>
      <c r="H3147" s="6"/>
      <c r="I3147" s="10"/>
      <c r="J3147" s="11"/>
      <c r="K3147" s="13"/>
      <c r="L3147" s="4"/>
    </row>
    <row r="3148" spans="2:12" ht="14.25" customHeight="1">
      <c r="B3148" s="4"/>
      <c r="C3148" s="4"/>
      <c r="D3148" s="4"/>
      <c r="E3148" s="4"/>
      <c r="F3148" s="6"/>
      <c r="G3148" s="6"/>
      <c r="H3148" s="6"/>
      <c r="I3148" s="10"/>
      <c r="J3148" s="11"/>
      <c r="K3148" s="13"/>
      <c r="L3148" s="4"/>
    </row>
    <row r="3149" spans="2:12" ht="14.25" customHeight="1">
      <c r="B3149" s="4"/>
      <c r="C3149" s="4"/>
      <c r="D3149" s="4"/>
      <c r="E3149" s="4"/>
      <c r="F3149" s="6"/>
      <c r="G3149" s="6"/>
      <c r="H3149" s="6"/>
      <c r="I3149" s="10"/>
      <c r="J3149" s="11"/>
      <c r="K3149" s="13"/>
      <c r="L3149" s="4"/>
    </row>
    <row r="3150" spans="2:12" ht="14.25" customHeight="1">
      <c r="B3150" s="4"/>
      <c r="C3150" s="4"/>
      <c r="D3150" s="4"/>
      <c r="E3150" s="4"/>
      <c r="F3150" s="6"/>
      <c r="G3150" s="6"/>
      <c r="H3150" s="6"/>
      <c r="I3150" s="10"/>
      <c r="J3150" s="11"/>
      <c r="K3150" s="13"/>
      <c r="L3150" s="4"/>
    </row>
    <row r="3151" spans="2:12" ht="14.25" customHeight="1">
      <c r="B3151" s="4"/>
      <c r="C3151" s="4"/>
      <c r="D3151" s="4"/>
      <c r="E3151" s="4"/>
      <c r="F3151" s="6"/>
      <c r="G3151" s="6"/>
      <c r="H3151" s="6"/>
      <c r="I3151" s="10"/>
      <c r="J3151" s="11"/>
      <c r="K3151" s="13"/>
      <c r="L3151" s="4"/>
    </row>
    <row r="3152" spans="2:12" ht="14.25" customHeight="1">
      <c r="B3152" s="4"/>
      <c r="C3152" s="4"/>
      <c r="D3152" s="4"/>
      <c r="E3152" s="4"/>
      <c r="F3152" s="6"/>
      <c r="G3152" s="6"/>
      <c r="H3152" s="6"/>
      <c r="I3152" s="10"/>
      <c r="J3152" s="11"/>
      <c r="K3152" s="13"/>
      <c r="L3152" s="4"/>
    </row>
    <row r="3153" spans="2:12" ht="14.25" customHeight="1">
      <c r="B3153" s="4"/>
      <c r="C3153" s="4"/>
      <c r="D3153" s="4"/>
      <c r="E3153" s="4"/>
      <c r="F3153" s="6"/>
      <c r="G3153" s="6"/>
      <c r="H3153" s="6"/>
      <c r="I3153" s="10"/>
      <c r="J3153" s="11"/>
      <c r="K3153" s="13"/>
      <c r="L3153" s="4"/>
    </row>
    <row r="3154" spans="2:12" ht="14.25" customHeight="1">
      <c r="B3154" s="4"/>
      <c r="C3154" s="4"/>
      <c r="D3154" s="4"/>
      <c r="E3154" s="4"/>
      <c r="F3154" s="6"/>
      <c r="G3154" s="6"/>
      <c r="H3154" s="6"/>
      <c r="I3154" s="10"/>
      <c r="J3154" s="11"/>
      <c r="K3154" s="13"/>
      <c r="L3154" s="4"/>
    </row>
    <row r="3155" spans="2:12" ht="14.25" customHeight="1">
      <c r="B3155" s="4"/>
      <c r="C3155" s="4"/>
      <c r="D3155" s="4"/>
      <c r="E3155" s="4"/>
      <c r="F3155" s="6"/>
      <c r="G3155" s="6"/>
      <c r="H3155" s="6"/>
      <c r="I3155" s="10"/>
      <c r="J3155" s="11"/>
      <c r="K3155" s="13"/>
      <c r="L3155" s="4"/>
    </row>
    <row r="3156" spans="2:12" ht="14.25" customHeight="1">
      <c r="B3156" s="4"/>
      <c r="C3156" s="4"/>
      <c r="D3156" s="4"/>
      <c r="E3156" s="4"/>
      <c r="F3156" s="6"/>
      <c r="G3156" s="6"/>
      <c r="H3156" s="6"/>
      <c r="I3156" s="10"/>
      <c r="J3156" s="11"/>
      <c r="K3156" s="13"/>
      <c r="L3156" s="4"/>
    </row>
    <row r="3157" spans="2:12" ht="14.25" customHeight="1">
      <c r="B3157" s="4"/>
      <c r="C3157" s="4"/>
      <c r="D3157" s="4"/>
      <c r="E3157" s="4"/>
      <c r="F3157" s="6"/>
      <c r="G3157" s="6"/>
      <c r="H3157" s="6"/>
      <c r="I3157" s="10"/>
      <c r="J3157" s="11"/>
      <c r="K3157" s="13"/>
      <c r="L3157" s="4"/>
    </row>
    <row r="3158" spans="2:12" ht="14.25" customHeight="1">
      <c r="B3158" s="4"/>
      <c r="C3158" s="4"/>
      <c r="D3158" s="4"/>
      <c r="E3158" s="4"/>
      <c r="F3158" s="6"/>
      <c r="G3158" s="6"/>
      <c r="H3158" s="6"/>
      <c r="I3158" s="10"/>
      <c r="J3158" s="11"/>
      <c r="K3158" s="13"/>
      <c r="L3158" s="4"/>
    </row>
    <row r="3159" spans="2:12" ht="14.25" customHeight="1">
      <c r="B3159" s="4"/>
      <c r="C3159" s="4"/>
      <c r="D3159" s="4"/>
      <c r="E3159" s="4"/>
      <c r="F3159" s="6"/>
      <c r="G3159" s="6"/>
      <c r="H3159" s="6"/>
      <c r="I3159" s="10"/>
      <c r="J3159" s="11"/>
      <c r="K3159" s="13"/>
      <c r="L3159" s="4"/>
    </row>
    <row r="3160" spans="2:12" ht="14.25" customHeight="1">
      <c r="B3160" s="4"/>
      <c r="C3160" s="4"/>
      <c r="D3160" s="4"/>
      <c r="E3160" s="4"/>
      <c r="F3160" s="6"/>
      <c r="G3160" s="6"/>
      <c r="H3160" s="6"/>
      <c r="I3160" s="10"/>
      <c r="J3160" s="11"/>
      <c r="K3160" s="13"/>
      <c r="L3160" s="4"/>
    </row>
    <row r="3161" spans="2:12" ht="14.25" customHeight="1">
      <c r="B3161" s="4"/>
      <c r="C3161" s="4"/>
      <c r="D3161" s="4"/>
      <c r="E3161" s="4"/>
      <c r="F3161" s="6"/>
      <c r="G3161" s="6"/>
      <c r="H3161" s="6"/>
      <c r="I3161" s="10"/>
      <c r="J3161" s="11"/>
      <c r="K3161" s="13"/>
      <c r="L3161" s="4"/>
    </row>
    <row r="3162" spans="2:12" ht="14.25" customHeight="1">
      <c r="B3162" s="4"/>
      <c r="C3162" s="4"/>
      <c r="D3162" s="4"/>
      <c r="E3162" s="4"/>
      <c r="F3162" s="6"/>
      <c r="G3162" s="6"/>
      <c r="H3162" s="6"/>
      <c r="I3162" s="10"/>
      <c r="J3162" s="11"/>
      <c r="K3162" s="13"/>
      <c r="L3162" s="4"/>
    </row>
    <row r="3163" spans="2:12" ht="14.25" customHeight="1">
      <c r="B3163" s="4"/>
      <c r="C3163" s="4"/>
      <c r="D3163" s="4"/>
      <c r="E3163" s="4"/>
      <c r="F3163" s="6"/>
      <c r="G3163" s="6"/>
      <c r="H3163" s="6"/>
      <c r="I3163" s="10"/>
      <c r="J3163" s="11"/>
      <c r="K3163" s="13"/>
      <c r="L3163" s="4"/>
    </row>
    <row r="3164" spans="2:12" ht="14.25" customHeight="1">
      <c r="B3164" s="4"/>
      <c r="C3164" s="4"/>
      <c r="D3164" s="4"/>
      <c r="E3164" s="4"/>
      <c r="F3164" s="6"/>
      <c r="G3164" s="6"/>
      <c r="H3164" s="6"/>
      <c r="I3164" s="10"/>
      <c r="J3164" s="11"/>
      <c r="K3164" s="13"/>
      <c r="L3164" s="4"/>
    </row>
    <row r="3165" spans="2:12" ht="14.25" customHeight="1">
      <c r="B3165" s="4"/>
      <c r="C3165" s="4"/>
      <c r="D3165" s="4"/>
      <c r="E3165" s="4"/>
      <c r="F3165" s="6"/>
      <c r="G3165" s="6"/>
      <c r="H3165" s="6"/>
      <c r="I3165" s="10"/>
      <c r="J3165" s="11"/>
      <c r="K3165" s="13"/>
      <c r="L3165" s="4"/>
    </row>
    <row r="3166" spans="2:12" ht="14.25" customHeight="1">
      <c r="B3166" s="4"/>
      <c r="C3166" s="4"/>
      <c r="D3166" s="4"/>
      <c r="E3166" s="4"/>
      <c r="F3166" s="6"/>
      <c r="G3166" s="6"/>
      <c r="H3166" s="6"/>
      <c r="I3166" s="10"/>
      <c r="J3166" s="11"/>
      <c r="K3166" s="13"/>
      <c r="L3166" s="4"/>
    </row>
    <row r="3167" spans="2:12" ht="14.25" customHeight="1">
      <c r="B3167" s="4"/>
      <c r="C3167" s="4"/>
      <c r="D3167" s="4"/>
      <c r="E3167" s="4"/>
      <c r="F3167" s="6"/>
      <c r="G3167" s="6"/>
      <c r="H3167" s="6"/>
      <c r="I3167" s="10"/>
      <c r="J3167" s="11"/>
      <c r="K3167" s="13"/>
      <c r="L3167" s="4"/>
    </row>
    <row r="3168" spans="2:12" ht="14.25" customHeight="1">
      <c r="B3168" s="4"/>
      <c r="C3168" s="4"/>
      <c r="D3168" s="4"/>
      <c r="E3168" s="4"/>
      <c r="F3168" s="6"/>
      <c r="G3168" s="6"/>
      <c r="H3168" s="6"/>
      <c r="I3168" s="10"/>
      <c r="J3168" s="11"/>
      <c r="K3168" s="13"/>
      <c r="L3168" s="4"/>
    </row>
    <row r="3169" spans="2:12" ht="14.25" customHeight="1">
      <c r="B3169" s="4"/>
      <c r="C3169" s="4"/>
      <c r="D3169" s="4"/>
      <c r="E3169" s="4"/>
      <c r="F3169" s="6"/>
      <c r="G3169" s="6"/>
      <c r="H3169" s="6"/>
      <c r="I3169" s="10"/>
      <c r="J3169" s="11"/>
      <c r="K3169" s="13"/>
      <c r="L3169" s="4"/>
    </row>
    <row r="3170" spans="2:12" ht="14.25" customHeight="1">
      <c r="B3170" s="4"/>
      <c r="C3170" s="4"/>
      <c r="D3170" s="4"/>
      <c r="E3170" s="4"/>
      <c r="F3170" s="6"/>
      <c r="G3170" s="6"/>
      <c r="H3170" s="6"/>
      <c r="I3170" s="10"/>
      <c r="J3170" s="11"/>
      <c r="K3170" s="13"/>
      <c r="L3170" s="4"/>
    </row>
    <row r="3171" spans="2:12" ht="14.25" customHeight="1">
      <c r="B3171" s="4"/>
      <c r="C3171" s="4"/>
      <c r="D3171" s="4"/>
      <c r="E3171" s="4"/>
      <c r="F3171" s="6"/>
      <c r="G3171" s="6"/>
      <c r="H3171" s="6"/>
      <c r="I3171" s="10"/>
      <c r="J3171" s="11"/>
      <c r="K3171" s="13"/>
      <c r="L3171" s="4"/>
    </row>
    <row r="3172" spans="2:12" ht="14.25" customHeight="1">
      <c r="B3172" s="4"/>
      <c r="C3172" s="4"/>
      <c r="D3172" s="4"/>
      <c r="E3172" s="4"/>
      <c r="F3172" s="6"/>
      <c r="G3172" s="6"/>
      <c r="H3172" s="6"/>
      <c r="I3172" s="10"/>
      <c r="J3172" s="11"/>
      <c r="K3172" s="13"/>
      <c r="L3172" s="4"/>
    </row>
    <row r="3173" spans="2:12" ht="14.25" customHeight="1">
      <c r="B3173" s="4"/>
      <c r="C3173" s="4"/>
      <c r="D3173" s="4"/>
      <c r="E3173" s="4"/>
      <c r="F3173" s="6"/>
      <c r="G3173" s="6"/>
      <c r="H3173" s="6"/>
      <c r="I3173" s="10"/>
      <c r="J3173" s="11"/>
      <c r="K3173" s="13"/>
      <c r="L3173" s="4"/>
    </row>
    <row r="3174" spans="2:12" ht="14.25" customHeight="1">
      <c r="B3174" s="4"/>
      <c r="C3174" s="4"/>
      <c r="D3174" s="4"/>
      <c r="E3174" s="4"/>
      <c r="F3174" s="6"/>
      <c r="G3174" s="6"/>
      <c r="H3174" s="6"/>
      <c r="I3174" s="10"/>
      <c r="J3174" s="11"/>
      <c r="K3174" s="13"/>
      <c r="L3174" s="4"/>
    </row>
    <row r="3175" spans="2:12" ht="14.25" customHeight="1">
      <c r="B3175" s="4"/>
      <c r="C3175" s="4"/>
      <c r="D3175" s="4"/>
      <c r="E3175" s="4"/>
      <c r="F3175" s="6"/>
      <c r="G3175" s="6"/>
      <c r="H3175" s="6"/>
      <c r="I3175" s="10"/>
      <c r="J3175" s="11"/>
      <c r="K3175" s="13"/>
      <c r="L3175" s="4"/>
    </row>
    <row r="3176" spans="2:12" ht="14.25" customHeight="1">
      <c r="B3176" s="4"/>
      <c r="C3176" s="4"/>
      <c r="D3176" s="4"/>
      <c r="E3176" s="4"/>
      <c r="F3176" s="6"/>
      <c r="G3176" s="6"/>
      <c r="H3176" s="6"/>
      <c r="I3176" s="10"/>
      <c r="J3176" s="11"/>
      <c r="K3176" s="13"/>
      <c r="L3176" s="4"/>
    </row>
    <row r="3177" spans="2:12" ht="14.25" customHeight="1">
      <c r="B3177" s="4"/>
      <c r="C3177" s="4"/>
      <c r="D3177" s="4"/>
      <c r="E3177" s="4"/>
      <c r="F3177" s="6"/>
      <c r="G3177" s="6"/>
      <c r="H3177" s="6"/>
      <c r="I3177" s="10"/>
      <c r="J3177" s="11"/>
      <c r="K3177" s="13"/>
      <c r="L3177" s="4"/>
    </row>
    <row r="3178" spans="2:12" ht="14.25" customHeight="1">
      <c r="B3178" s="4"/>
      <c r="C3178" s="4"/>
      <c r="D3178" s="4"/>
      <c r="E3178" s="4"/>
      <c r="F3178" s="6"/>
      <c r="G3178" s="6"/>
      <c r="H3178" s="6"/>
      <c r="I3178" s="10"/>
      <c r="J3178" s="11"/>
      <c r="K3178" s="13"/>
      <c r="L3178" s="4"/>
    </row>
    <row r="3179" spans="2:12" ht="14.25" customHeight="1">
      <c r="B3179" s="4"/>
      <c r="C3179" s="4"/>
      <c r="D3179" s="4"/>
      <c r="E3179" s="4"/>
      <c r="F3179" s="6"/>
      <c r="G3179" s="6"/>
      <c r="H3179" s="6"/>
      <c r="I3179" s="10"/>
      <c r="J3179" s="11"/>
      <c r="K3179" s="13"/>
      <c r="L3179" s="4"/>
    </row>
    <row r="3180" spans="2:12" ht="14.25" customHeight="1">
      <c r="B3180" s="4"/>
      <c r="C3180" s="4"/>
      <c r="D3180" s="4"/>
      <c r="E3180" s="4"/>
      <c r="F3180" s="6"/>
      <c r="G3180" s="6"/>
      <c r="H3180" s="6"/>
      <c r="I3180" s="10"/>
      <c r="J3180" s="11"/>
      <c r="K3180" s="13"/>
      <c r="L3180" s="4"/>
    </row>
    <row r="3181" spans="2:12" ht="14.25" customHeight="1">
      <c r="B3181" s="4"/>
      <c r="C3181" s="4"/>
      <c r="D3181" s="4"/>
      <c r="E3181" s="4"/>
      <c r="F3181" s="6"/>
      <c r="G3181" s="6"/>
      <c r="H3181" s="6"/>
      <c r="I3181" s="10"/>
      <c r="J3181" s="11"/>
      <c r="K3181" s="13"/>
      <c r="L3181" s="4"/>
    </row>
    <row r="3182" spans="2:12" ht="14.25" customHeight="1">
      <c r="B3182" s="4"/>
      <c r="C3182" s="4"/>
      <c r="D3182" s="4"/>
      <c r="E3182" s="4"/>
      <c r="F3182" s="6"/>
      <c r="G3182" s="6"/>
      <c r="H3182" s="6"/>
      <c r="I3182" s="10"/>
      <c r="J3182" s="11"/>
      <c r="K3182" s="13"/>
      <c r="L3182" s="4"/>
    </row>
    <row r="3183" spans="2:12" ht="14.25" customHeight="1">
      <c r="B3183" s="4"/>
      <c r="C3183" s="4"/>
      <c r="D3183" s="4"/>
      <c r="E3183" s="4"/>
      <c r="F3183" s="6"/>
      <c r="G3183" s="6"/>
      <c r="H3183" s="6"/>
      <c r="I3183" s="10"/>
      <c r="J3183" s="11"/>
      <c r="K3183" s="13"/>
      <c r="L3183" s="4"/>
    </row>
    <row r="3184" spans="2:12" ht="14.25" customHeight="1">
      <c r="B3184" s="4"/>
      <c r="C3184" s="4"/>
      <c r="D3184" s="4"/>
      <c r="E3184" s="4"/>
      <c r="F3184" s="6"/>
      <c r="G3184" s="6"/>
      <c r="H3184" s="6"/>
      <c r="I3184" s="10"/>
      <c r="J3184" s="11"/>
      <c r="K3184" s="13"/>
      <c r="L3184" s="4"/>
    </row>
    <row r="3185" spans="2:12" ht="14.25" customHeight="1">
      <c r="B3185" s="4"/>
      <c r="C3185" s="4"/>
      <c r="D3185" s="4"/>
      <c r="E3185" s="4"/>
      <c r="F3185" s="6"/>
      <c r="G3185" s="6"/>
      <c r="H3185" s="6"/>
      <c r="I3185" s="10"/>
      <c r="J3185" s="11"/>
      <c r="K3185" s="13"/>
      <c r="L3185" s="4"/>
    </row>
    <row r="3186" spans="2:12" ht="14.25" customHeight="1">
      <c r="B3186" s="4"/>
      <c r="C3186" s="4"/>
      <c r="D3186" s="4"/>
      <c r="E3186" s="4"/>
      <c r="F3186" s="6"/>
      <c r="G3186" s="6"/>
      <c r="H3186" s="6"/>
      <c r="I3186" s="10"/>
      <c r="J3186" s="11"/>
      <c r="K3186" s="13"/>
      <c r="L3186" s="4"/>
    </row>
    <row r="3187" spans="2:12" ht="14.25" customHeight="1">
      <c r="B3187" s="4"/>
      <c r="C3187" s="4"/>
      <c r="D3187" s="4"/>
      <c r="E3187" s="4"/>
      <c r="F3187" s="6"/>
      <c r="G3187" s="6"/>
      <c r="H3187" s="6"/>
      <c r="I3187" s="10"/>
      <c r="J3187" s="11"/>
      <c r="K3187" s="13"/>
      <c r="L3187" s="4"/>
    </row>
    <row r="3188" spans="2:12" ht="14.25" customHeight="1">
      <c r="B3188" s="4"/>
      <c r="C3188" s="4"/>
      <c r="D3188" s="4"/>
      <c r="E3188" s="4"/>
      <c r="F3188" s="6"/>
      <c r="G3188" s="6"/>
      <c r="H3188" s="6"/>
      <c r="I3188" s="10"/>
      <c r="J3188" s="11"/>
      <c r="K3188" s="13"/>
      <c r="L3188" s="4"/>
    </row>
    <row r="3189" spans="2:12" ht="14.25" customHeight="1">
      <c r="B3189" s="4"/>
      <c r="C3189" s="4"/>
      <c r="D3189" s="4"/>
      <c r="E3189" s="4"/>
      <c r="F3189" s="6"/>
      <c r="G3189" s="6"/>
      <c r="H3189" s="6"/>
      <c r="I3189" s="10"/>
      <c r="J3189" s="11"/>
      <c r="K3189" s="13"/>
      <c r="L3189" s="4"/>
    </row>
    <row r="3190" spans="2:12" ht="14.25" customHeight="1">
      <c r="B3190" s="4"/>
      <c r="C3190" s="4"/>
      <c r="D3190" s="4"/>
      <c r="E3190" s="4"/>
      <c r="F3190" s="6"/>
      <c r="G3190" s="6"/>
      <c r="H3190" s="6"/>
      <c r="I3190" s="10"/>
      <c r="J3190" s="11"/>
      <c r="K3190" s="13"/>
      <c r="L3190" s="4"/>
    </row>
    <row r="3191" spans="2:12" ht="14.25" customHeight="1">
      <c r="B3191" s="4"/>
      <c r="C3191" s="4"/>
      <c r="D3191" s="4"/>
      <c r="E3191" s="4"/>
      <c r="F3191" s="6"/>
      <c r="G3191" s="6"/>
      <c r="H3191" s="6"/>
      <c r="I3191" s="10"/>
      <c r="J3191" s="11"/>
      <c r="K3191" s="13"/>
      <c r="L3191" s="4"/>
    </row>
    <row r="3192" spans="2:12" ht="14.25" customHeight="1">
      <c r="B3192" s="4"/>
      <c r="C3192" s="4"/>
      <c r="D3192" s="4"/>
      <c r="E3192" s="4"/>
      <c r="F3192" s="6"/>
      <c r="G3192" s="6"/>
      <c r="H3192" s="6"/>
      <c r="I3192" s="10"/>
      <c r="J3192" s="11"/>
      <c r="K3192" s="13"/>
      <c r="L3192" s="4"/>
    </row>
    <row r="3193" spans="2:12" ht="14.25" customHeight="1">
      <c r="B3193" s="4"/>
      <c r="C3193" s="4"/>
      <c r="D3193" s="4"/>
      <c r="E3193" s="4"/>
      <c r="F3193" s="6"/>
      <c r="G3193" s="6"/>
      <c r="H3193" s="6"/>
      <c r="I3193" s="10"/>
      <c r="J3193" s="11"/>
      <c r="K3193" s="13"/>
      <c r="L3193" s="4"/>
    </row>
    <row r="3194" spans="2:12" ht="14.25" customHeight="1">
      <c r="B3194" s="4"/>
      <c r="C3194" s="4"/>
      <c r="D3194" s="4"/>
      <c r="E3194" s="4"/>
      <c r="F3194" s="6"/>
      <c r="G3194" s="6"/>
      <c r="H3194" s="6"/>
      <c r="I3194" s="10"/>
      <c r="J3194" s="11"/>
      <c r="K3194" s="13"/>
      <c r="L3194" s="4"/>
    </row>
    <row r="3195" spans="2:12" ht="14.25" customHeight="1">
      <c r="B3195" s="4"/>
      <c r="C3195" s="4"/>
      <c r="D3195" s="4"/>
      <c r="E3195" s="4"/>
      <c r="F3195" s="6"/>
      <c r="G3195" s="6"/>
      <c r="H3195" s="6"/>
      <c r="I3195" s="10"/>
      <c r="J3195" s="11"/>
      <c r="K3195" s="13"/>
      <c r="L3195" s="4"/>
    </row>
    <row r="3196" spans="2:12" ht="14.25" customHeight="1">
      <c r="B3196" s="4"/>
      <c r="C3196" s="4"/>
      <c r="D3196" s="4"/>
      <c r="E3196" s="4"/>
      <c r="F3196" s="6"/>
      <c r="G3196" s="6"/>
      <c r="H3196" s="6"/>
      <c r="I3196" s="10"/>
      <c r="J3196" s="11"/>
      <c r="K3196" s="13"/>
      <c r="L3196" s="4"/>
    </row>
    <row r="3197" spans="2:12" ht="14.25" customHeight="1">
      <c r="B3197" s="4"/>
      <c r="C3197" s="4"/>
      <c r="D3197" s="4"/>
      <c r="E3197" s="4"/>
      <c r="F3197" s="6"/>
      <c r="G3197" s="6"/>
      <c r="H3197" s="6"/>
      <c r="I3197" s="10"/>
      <c r="J3197" s="11"/>
      <c r="K3197" s="13"/>
      <c r="L3197" s="4"/>
    </row>
    <row r="3198" spans="2:12" ht="14.25" customHeight="1">
      <c r="B3198" s="4"/>
      <c r="C3198" s="4"/>
      <c r="D3198" s="4"/>
      <c r="E3198" s="4"/>
      <c r="F3198" s="6"/>
      <c r="G3198" s="6"/>
      <c r="H3198" s="6"/>
      <c r="I3198" s="10"/>
      <c r="J3198" s="11"/>
      <c r="K3198" s="13"/>
      <c r="L3198" s="4"/>
    </row>
    <row r="3199" spans="2:12" ht="14.25" customHeight="1">
      <c r="B3199" s="4"/>
      <c r="C3199" s="4"/>
      <c r="D3199" s="4"/>
      <c r="E3199" s="4"/>
      <c r="F3199" s="6"/>
      <c r="G3199" s="6"/>
      <c r="H3199" s="6"/>
      <c r="I3199" s="10"/>
      <c r="J3199" s="11"/>
      <c r="K3199" s="13"/>
      <c r="L3199" s="4"/>
    </row>
    <row r="3200" spans="2:12" ht="14.25" customHeight="1">
      <c r="B3200" s="4"/>
      <c r="C3200" s="4"/>
      <c r="D3200" s="4"/>
      <c r="E3200" s="4"/>
      <c r="F3200" s="6"/>
      <c r="G3200" s="6"/>
      <c r="H3200" s="6"/>
      <c r="I3200" s="10"/>
      <c r="J3200" s="11"/>
      <c r="K3200" s="13"/>
      <c r="L3200" s="4"/>
    </row>
    <row r="3201" spans="2:12" ht="14.25" customHeight="1">
      <c r="B3201" s="4"/>
      <c r="C3201" s="4"/>
      <c r="D3201" s="4"/>
      <c r="E3201" s="4"/>
      <c r="F3201" s="6"/>
      <c r="G3201" s="6"/>
      <c r="H3201" s="6"/>
      <c r="I3201" s="10"/>
      <c r="J3201" s="11"/>
      <c r="K3201" s="13"/>
      <c r="L3201" s="4"/>
    </row>
    <row r="3202" spans="2:12" ht="14.25" customHeight="1">
      <c r="B3202" s="4"/>
      <c r="C3202" s="4"/>
      <c r="D3202" s="4"/>
      <c r="E3202" s="4"/>
      <c r="F3202" s="6"/>
      <c r="G3202" s="6"/>
      <c r="H3202" s="6"/>
      <c r="I3202" s="10"/>
      <c r="J3202" s="11"/>
      <c r="K3202" s="13"/>
      <c r="L3202" s="4"/>
    </row>
    <row r="3203" spans="2:12" ht="14.25" customHeight="1">
      <c r="B3203" s="4"/>
      <c r="C3203" s="4"/>
      <c r="D3203" s="4"/>
      <c r="E3203" s="4"/>
      <c r="F3203" s="6"/>
      <c r="G3203" s="6"/>
      <c r="H3203" s="6"/>
      <c r="I3203" s="10"/>
      <c r="J3203" s="11"/>
      <c r="K3203" s="13"/>
      <c r="L3203" s="4"/>
    </row>
    <row r="3204" spans="2:12" ht="14.25" customHeight="1">
      <c r="B3204" s="4"/>
      <c r="C3204" s="4"/>
      <c r="D3204" s="4"/>
      <c r="E3204" s="4"/>
      <c r="F3204" s="6"/>
      <c r="G3204" s="6"/>
      <c r="H3204" s="6"/>
      <c r="I3204" s="10"/>
      <c r="J3204" s="11"/>
      <c r="K3204" s="13"/>
      <c r="L3204" s="4"/>
    </row>
    <row r="3205" spans="2:12" ht="14.25" customHeight="1">
      <c r="B3205" s="4"/>
      <c r="C3205" s="4"/>
      <c r="D3205" s="4"/>
      <c r="E3205" s="4"/>
      <c r="F3205" s="6"/>
      <c r="G3205" s="6"/>
      <c r="H3205" s="6"/>
      <c r="I3205" s="10"/>
      <c r="J3205" s="11"/>
      <c r="K3205" s="13"/>
      <c r="L3205" s="4"/>
    </row>
    <row r="3206" spans="2:12" ht="14.25" customHeight="1">
      <c r="B3206" s="4"/>
      <c r="C3206" s="4"/>
      <c r="D3206" s="4"/>
      <c r="E3206" s="4"/>
      <c r="F3206" s="6"/>
      <c r="G3206" s="6"/>
      <c r="H3206" s="6"/>
      <c r="I3206" s="10"/>
      <c r="J3206" s="11"/>
      <c r="K3206" s="13"/>
      <c r="L3206" s="4"/>
    </row>
    <row r="3207" spans="2:12" ht="14.25" customHeight="1">
      <c r="B3207" s="4"/>
      <c r="C3207" s="4"/>
      <c r="D3207" s="4"/>
      <c r="E3207" s="4"/>
      <c r="F3207" s="6"/>
      <c r="G3207" s="6"/>
      <c r="H3207" s="6"/>
      <c r="I3207" s="10"/>
      <c r="J3207" s="11"/>
      <c r="K3207" s="13"/>
      <c r="L3207" s="4"/>
    </row>
    <row r="3208" spans="2:12" ht="14.25" customHeight="1">
      <c r="B3208" s="4"/>
      <c r="C3208" s="4"/>
      <c r="D3208" s="4"/>
      <c r="E3208" s="4"/>
      <c r="F3208" s="6"/>
      <c r="G3208" s="6"/>
      <c r="H3208" s="6"/>
      <c r="I3208" s="10"/>
      <c r="J3208" s="11"/>
      <c r="K3208" s="13"/>
      <c r="L3208" s="4"/>
    </row>
    <row r="3209" spans="2:12" ht="14.25" customHeight="1">
      <c r="B3209" s="4"/>
      <c r="C3209" s="4"/>
      <c r="D3209" s="4"/>
      <c r="E3209" s="4"/>
      <c r="F3209" s="6"/>
      <c r="G3209" s="6"/>
      <c r="H3209" s="6"/>
      <c r="I3209" s="10"/>
      <c r="J3209" s="11"/>
      <c r="K3209" s="13"/>
      <c r="L3209" s="4"/>
    </row>
    <row r="3210" spans="2:12" ht="14.25" customHeight="1">
      <c r="B3210" s="4"/>
      <c r="C3210" s="4"/>
      <c r="D3210" s="4"/>
      <c r="E3210" s="4"/>
      <c r="F3210" s="6"/>
      <c r="G3210" s="6"/>
      <c r="H3210" s="6"/>
      <c r="I3210" s="10"/>
      <c r="J3210" s="11"/>
      <c r="K3210" s="13"/>
      <c r="L3210" s="4"/>
    </row>
    <row r="3211" spans="2:12" ht="14.25" customHeight="1">
      <c r="B3211" s="4"/>
      <c r="C3211" s="4"/>
      <c r="D3211" s="4"/>
      <c r="E3211" s="4"/>
      <c r="F3211" s="6"/>
      <c r="G3211" s="6"/>
      <c r="H3211" s="6"/>
      <c r="I3211" s="10"/>
      <c r="J3211" s="11"/>
      <c r="K3211" s="13"/>
      <c r="L3211" s="4"/>
    </row>
    <row r="3212" spans="2:12" ht="14.25" customHeight="1">
      <c r="B3212" s="4"/>
      <c r="C3212" s="4"/>
      <c r="D3212" s="4"/>
      <c r="E3212" s="4"/>
      <c r="F3212" s="6"/>
      <c r="G3212" s="6"/>
      <c r="H3212" s="6"/>
      <c r="I3212" s="10"/>
      <c r="J3212" s="11"/>
      <c r="K3212" s="13"/>
      <c r="L3212" s="4"/>
    </row>
    <row r="3213" spans="2:12" ht="14.25" customHeight="1">
      <c r="B3213" s="4"/>
      <c r="C3213" s="4"/>
      <c r="D3213" s="4"/>
      <c r="E3213" s="4"/>
      <c r="F3213" s="6"/>
      <c r="G3213" s="6"/>
      <c r="H3213" s="6"/>
      <c r="I3213" s="10"/>
      <c r="J3213" s="11"/>
      <c r="K3213" s="13"/>
      <c r="L3213" s="4"/>
    </row>
    <row r="3214" spans="2:12" ht="14.25" customHeight="1">
      <c r="B3214" s="4"/>
      <c r="C3214" s="4"/>
      <c r="D3214" s="4"/>
      <c r="E3214" s="4"/>
      <c r="F3214" s="6"/>
      <c r="G3214" s="6"/>
      <c r="H3214" s="6"/>
      <c r="I3214" s="10"/>
      <c r="J3214" s="11"/>
      <c r="K3214" s="13"/>
      <c r="L3214" s="4"/>
    </row>
    <row r="3215" spans="2:12" ht="14.25" customHeight="1">
      <c r="B3215" s="4"/>
      <c r="C3215" s="4"/>
      <c r="D3215" s="4"/>
      <c r="E3215" s="4"/>
      <c r="F3215" s="6"/>
      <c r="G3215" s="6"/>
      <c r="H3215" s="6"/>
      <c r="I3215" s="10"/>
      <c r="J3215" s="11"/>
      <c r="K3215" s="13"/>
      <c r="L3215" s="4"/>
    </row>
    <row r="3216" spans="2:12" ht="14.25" customHeight="1">
      <c r="B3216" s="4"/>
      <c r="C3216" s="4"/>
      <c r="D3216" s="4"/>
      <c r="E3216" s="4"/>
      <c r="F3216" s="6"/>
      <c r="G3216" s="6"/>
      <c r="H3216" s="6"/>
      <c r="I3216" s="10"/>
      <c r="J3216" s="11"/>
      <c r="K3216" s="13"/>
      <c r="L3216" s="4"/>
    </row>
    <row r="3217" spans="2:12" ht="14.25" customHeight="1">
      <c r="B3217" s="4"/>
      <c r="C3217" s="4"/>
      <c r="D3217" s="4"/>
      <c r="E3217" s="4"/>
      <c r="F3217" s="6"/>
      <c r="G3217" s="6"/>
      <c r="H3217" s="6"/>
      <c r="I3217" s="10"/>
      <c r="J3217" s="11"/>
      <c r="K3217" s="13"/>
      <c r="L3217" s="4"/>
    </row>
    <row r="3218" spans="2:12" ht="14.25" customHeight="1">
      <c r="B3218" s="4"/>
      <c r="C3218" s="4"/>
      <c r="D3218" s="4"/>
      <c r="E3218" s="4"/>
      <c r="F3218" s="6"/>
      <c r="G3218" s="6"/>
      <c r="H3218" s="6"/>
      <c r="I3218" s="10"/>
      <c r="J3218" s="11"/>
      <c r="K3218" s="13"/>
      <c r="L3218" s="4"/>
    </row>
    <row r="3219" spans="2:12" ht="14.25" customHeight="1">
      <c r="B3219" s="4"/>
      <c r="C3219" s="4"/>
      <c r="D3219" s="4"/>
      <c r="E3219" s="4"/>
      <c r="F3219" s="6"/>
      <c r="G3219" s="6"/>
      <c r="H3219" s="6"/>
      <c r="I3219" s="10"/>
      <c r="J3219" s="11"/>
      <c r="K3219" s="13"/>
      <c r="L3219" s="4"/>
    </row>
    <row r="3220" spans="2:12" ht="14.25" customHeight="1">
      <c r="B3220" s="4"/>
      <c r="C3220" s="4"/>
      <c r="D3220" s="4"/>
      <c r="E3220" s="4"/>
      <c r="F3220" s="6"/>
      <c r="G3220" s="6"/>
      <c r="H3220" s="6"/>
      <c r="I3220" s="10"/>
      <c r="J3220" s="11"/>
      <c r="K3220" s="13"/>
      <c r="L3220" s="4"/>
    </row>
    <row r="3221" spans="2:12" ht="14.25" customHeight="1">
      <c r="B3221" s="4"/>
      <c r="C3221" s="4"/>
      <c r="D3221" s="4"/>
      <c r="E3221" s="4"/>
      <c r="F3221" s="6"/>
      <c r="G3221" s="6"/>
      <c r="H3221" s="6"/>
      <c r="I3221" s="10"/>
      <c r="J3221" s="11"/>
      <c r="K3221" s="13"/>
      <c r="L3221" s="4"/>
    </row>
    <row r="3222" spans="2:12" ht="14.25" customHeight="1">
      <c r="B3222" s="4"/>
      <c r="C3222" s="4"/>
      <c r="D3222" s="4"/>
      <c r="E3222" s="4"/>
      <c r="F3222" s="6"/>
      <c r="G3222" s="6"/>
      <c r="H3222" s="6"/>
      <c r="I3222" s="10"/>
      <c r="J3222" s="11"/>
      <c r="K3222" s="13"/>
      <c r="L3222" s="4"/>
    </row>
    <row r="3223" spans="2:12" ht="14.25" customHeight="1">
      <c r="B3223" s="4"/>
      <c r="C3223" s="4"/>
      <c r="D3223" s="4"/>
      <c r="E3223" s="4"/>
      <c r="F3223" s="6"/>
      <c r="G3223" s="6"/>
      <c r="H3223" s="6"/>
      <c r="I3223" s="10"/>
      <c r="J3223" s="11"/>
      <c r="K3223" s="13"/>
      <c r="L3223" s="4"/>
    </row>
    <row r="3224" spans="2:12" ht="14.25" customHeight="1">
      <c r="B3224" s="4"/>
      <c r="C3224" s="4"/>
      <c r="D3224" s="4"/>
      <c r="E3224" s="4"/>
      <c r="F3224" s="6"/>
      <c r="G3224" s="6"/>
      <c r="H3224" s="6"/>
      <c r="I3224" s="10"/>
      <c r="J3224" s="11"/>
      <c r="K3224" s="13"/>
      <c r="L3224" s="4"/>
    </row>
    <row r="3225" spans="2:12" ht="14.25" customHeight="1">
      <c r="B3225" s="4"/>
      <c r="C3225" s="4"/>
      <c r="D3225" s="4"/>
      <c r="E3225" s="4"/>
      <c r="F3225" s="6"/>
      <c r="G3225" s="6"/>
      <c r="H3225" s="6"/>
      <c r="I3225" s="10"/>
      <c r="J3225" s="11"/>
      <c r="K3225" s="13"/>
      <c r="L3225" s="4"/>
    </row>
    <row r="3226" spans="2:12" ht="14.25" customHeight="1">
      <c r="B3226" s="4"/>
      <c r="C3226" s="4"/>
      <c r="D3226" s="4"/>
      <c r="E3226" s="4"/>
      <c r="F3226" s="6"/>
      <c r="G3226" s="6"/>
      <c r="H3226" s="6"/>
      <c r="I3226" s="10"/>
      <c r="J3226" s="11"/>
      <c r="K3226" s="13"/>
      <c r="L3226" s="4"/>
    </row>
    <row r="3227" spans="2:12" ht="14.25" customHeight="1">
      <c r="B3227" s="4"/>
      <c r="C3227" s="4"/>
      <c r="D3227" s="4"/>
      <c r="E3227" s="4"/>
      <c r="F3227" s="6"/>
      <c r="G3227" s="6"/>
      <c r="H3227" s="6"/>
      <c r="I3227" s="10"/>
      <c r="J3227" s="11"/>
      <c r="K3227" s="13"/>
      <c r="L3227" s="4"/>
    </row>
    <row r="3228" spans="2:12" ht="14.25" customHeight="1">
      <c r="B3228" s="4"/>
      <c r="C3228" s="4"/>
      <c r="D3228" s="4"/>
      <c r="E3228" s="4"/>
      <c r="F3228" s="6"/>
      <c r="G3228" s="6"/>
      <c r="H3228" s="6"/>
      <c r="I3228" s="10"/>
      <c r="J3228" s="11"/>
      <c r="K3228" s="13"/>
      <c r="L3228" s="4"/>
    </row>
    <row r="3229" spans="2:12" ht="14.25" customHeight="1">
      <c r="B3229" s="4"/>
      <c r="C3229" s="4"/>
      <c r="D3229" s="4"/>
      <c r="E3229" s="4"/>
      <c r="F3229" s="6"/>
      <c r="G3229" s="6"/>
      <c r="H3229" s="6"/>
      <c r="I3229" s="10"/>
      <c r="J3229" s="11"/>
      <c r="K3229" s="13"/>
      <c r="L3229" s="4"/>
    </row>
    <row r="3230" spans="2:12" ht="14.25" customHeight="1">
      <c r="B3230" s="4"/>
      <c r="C3230" s="4"/>
      <c r="D3230" s="4"/>
      <c r="E3230" s="4"/>
      <c r="F3230" s="6"/>
      <c r="G3230" s="6"/>
      <c r="H3230" s="6"/>
      <c r="I3230" s="10"/>
      <c r="J3230" s="11"/>
      <c r="K3230" s="13"/>
      <c r="L3230" s="4"/>
    </row>
    <row r="3231" spans="2:12" ht="14.25" customHeight="1">
      <c r="B3231" s="4"/>
      <c r="C3231" s="4"/>
      <c r="D3231" s="4"/>
      <c r="E3231" s="4"/>
      <c r="F3231" s="6"/>
      <c r="G3231" s="6"/>
      <c r="H3231" s="6"/>
      <c r="I3231" s="10"/>
      <c r="J3231" s="11"/>
      <c r="K3231" s="13"/>
      <c r="L3231" s="4"/>
    </row>
    <row r="3232" spans="2:12" ht="14.25" customHeight="1">
      <c r="B3232" s="4"/>
      <c r="C3232" s="4"/>
      <c r="D3232" s="4"/>
      <c r="E3232" s="4"/>
      <c r="F3232" s="6"/>
      <c r="G3232" s="6"/>
      <c r="H3232" s="6"/>
      <c r="I3232" s="10"/>
      <c r="J3232" s="11"/>
      <c r="K3232" s="13"/>
      <c r="L3232" s="4"/>
    </row>
    <row r="3233" spans="2:12" ht="14.25" customHeight="1">
      <c r="B3233" s="4"/>
      <c r="C3233" s="4"/>
      <c r="D3233" s="4"/>
      <c r="E3233" s="4"/>
      <c r="F3233" s="6"/>
      <c r="G3233" s="6"/>
      <c r="H3233" s="6"/>
      <c r="I3233" s="10"/>
      <c r="J3233" s="11"/>
      <c r="K3233" s="13"/>
      <c r="L3233" s="4"/>
    </row>
    <row r="3234" spans="2:12" ht="14.25" customHeight="1">
      <c r="B3234" s="4"/>
      <c r="C3234" s="4"/>
      <c r="D3234" s="4"/>
      <c r="E3234" s="4"/>
      <c r="F3234" s="6"/>
      <c r="G3234" s="6"/>
      <c r="H3234" s="6"/>
      <c r="I3234" s="10"/>
      <c r="J3234" s="11"/>
      <c r="K3234" s="13"/>
      <c r="L3234" s="4"/>
    </row>
    <row r="3235" spans="2:12" ht="14.25" customHeight="1">
      <c r="B3235" s="4"/>
      <c r="C3235" s="4"/>
      <c r="D3235" s="4"/>
      <c r="E3235" s="4"/>
      <c r="F3235" s="6"/>
      <c r="G3235" s="6"/>
      <c r="H3235" s="6"/>
      <c r="I3235" s="10"/>
      <c r="J3235" s="11"/>
      <c r="K3235" s="13"/>
      <c r="L3235" s="4"/>
    </row>
    <row r="3236" spans="2:12" ht="14.25" customHeight="1">
      <c r="B3236" s="4"/>
      <c r="C3236" s="4"/>
      <c r="D3236" s="4"/>
      <c r="E3236" s="4"/>
      <c r="F3236" s="6"/>
      <c r="G3236" s="6"/>
      <c r="H3236" s="6"/>
      <c r="I3236" s="10"/>
      <c r="J3236" s="11"/>
      <c r="K3236" s="13"/>
      <c r="L3236" s="4"/>
    </row>
    <row r="3237" spans="2:12" ht="14.25" customHeight="1">
      <c r="B3237" s="4"/>
      <c r="C3237" s="4"/>
      <c r="D3237" s="4"/>
      <c r="E3237" s="4"/>
      <c r="F3237" s="6"/>
      <c r="G3237" s="6"/>
      <c r="H3237" s="6"/>
      <c r="I3237" s="10"/>
      <c r="J3237" s="11"/>
      <c r="K3237" s="13"/>
      <c r="L3237" s="4"/>
    </row>
    <row r="3238" spans="2:12" ht="14.25" customHeight="1">
      <c r="B3238" s="4"/>
      <c r="C3238" s="4"/>
      <c r="D3238" s="4"/>
      <c r="E3238" s="4"/>
      <c r="F3238" s="6"/>
      <c r="G3238" s="6"/>
      <c r="H3238" s="6"/>
      <c r="I3238" s="10"/>
      <c r="J3238" s="11"/>
      <c r="K3238" s="13"/>
      <c r="L3238" s="4"/>
    </row>
    <row r="3239" spans="2:12" ht="14.25" customHeight="1">
      <c r="B3239" s="4"/>
      <c r="C3239" s="4"/>
      <c r="D3239" s="4"/>
      <c r="E3239" s="4"/>
      <c r="F3239" s="6"/>
      <c r="G3239" s="6"/>
      <c r="H3239" s="6"/>
      <c r="I3239" s="10"/>
      <c r="J3239" s="11"/>
      <c r="K3239" s="13"/>
      <c r="L3239" s="4"/>
    </row>
    <row r="3240" spans="2:12" ht="14.25" customHeight="1">
      <c r="B3240" s="4"/>
      <c r="C3240" s="4"/>
      <c r="D3240" s="4"/>
      <c r="E3240" s="4"/>
      <c r="F3240" s="6"/>
      <c r="G3240" s="6"/>
      <c r="H3240" s="6"/>
      <c r="I3240" s="10"/>
      <c r="J3240" s="11"/>
      <c r="K3240" s="13"/>
      <c r="L3240" s="4"/>
    </row>
    <row r="3241" spans="2:12" ht="14.25" customHeight="1">
      <c r="B3241" s="4"/>
      <c r="C3241" s="4"/>
      <c r="D3241" s="4"/>
      <c r="E3241" s="4"/>
      <c r="F3241" s="6"/>
      <c r="G3241" s="6"/>
      <c r="H3241" s="6"/>
      <c r="I3241" s="10"/>
      <c r="J3241" s="11"/>
      <c r="K3241" s="13"/>
      <c r="L3241" s="4"/>
    </row>
    <row r="3242" spans="2:12" ht="14.25" customHeight="1">
      <c r="B3242" s="4"/>
      <c r="C3242" s="4"/>
      <c r="D3242" s="4"/>
      <c r="E3242" s="4"/>
      <c r="F3242" s="6"/>
      <c r="G3242" s="6"/>
      <c r="H3242" s="6"/>
      <c r="I3242" s="10"/>
      <c r="J3242" s="11"/>
      <c r="K3242" s="13"/>
      <c r="L3242" s="4"/>
    </row>
    <row r="3243" spans="2:12" ht="14.25" customHeight="1">
      <c r="B3243" s="4"/>
      <c r="C3243" s="4"/>
      <c r="D3243" s="4"/>
      <c r="E3243" s="4"/>
      <c r="F3243" s="6"/>
      <c r="G3243" s="6"/>
      <c r="H3243" s="6"/>
      <c r="I3243" s="10"/>
      <c r="J3243" s="11"/>
      <c r="K3243" s="13"/>
      <c r="L3243" s="4"/>
    </row>
    <row r="3244" spans="2:12" ht="14.25" customHeight="1">
      <c r="B3244" s="4"/>
      <c r="C3244" s="4"/>
      <c r="D3244" s="4"/>
      <c r="E3244" s="4"/>
      <c r="F3244" s="6"/>
      <c r="G3244" s="6"/>
      <c r="H3244" s="6"/>
      <c r="I3244" s="10"/>
      <c r="J3244" s="11"/>
      <c r="K3244" s="13"/>
      <c r="L3244" s="4"/>
    </row>
    <row r="3245" spans="2:12" ht="14.25" customHeight="1">
      <c r="B3245" s="4"/>
      <c r="C3245" s="4"/>
      <c r="D3245" s="4"/>
      <c r="E3245" s="4"/>
      <c r="F3245" s="6"/>
      <c r="G3245" s="6"/>
      <c r="H3245" s="6"/>
      <c r="I3245" s="10"/>
      <c r="J3245" s="11"/>
      <c r="K3245" s="13"/>
      <c r="L3245" s="4"/>
    </row>
    <row r="3246" spans="2:12" ht="14.25" customHeight="1">
      <c r="B3246" s="4"/>
      <c r="C3246" s="4"/>
      <c r="D3246" s="4"/>
      <c r="E3246" s="4"/>
      <c r="F3246" s="6"/>
      <c r="G3246" s="6"/>
      <c r="H3246" s="6"/>
      <c r="I3246" s="10"/>
      <c r="J3246" s="11"/>
      <c r="K3246" s="13"/>
      <c r="L3246" s="4"/>
    </row>
    <row r="3247" spans="2:12" ht="14.25" customHeight="1">
      <c r="B3247" s="4"/>
      <c r="C3247" s="4"/>
      <c r="D3247" s="4"/>
      <c r="E3247" s="4"/>
      <c r="F3247" s="6"/>
      <c r="G3247" s="6"/>
      <c r="H3247" s="6"/>
      <c r="I3247" s="10"/>
      <c r="J3247" s="11"/>
      <c r="K3247" s="13"/>
      <c r="L3247" s="4"/>
    </row>
    <row r="3248" spans="2:12" ht="14.25" customHeight="1">
      <c r="B3248" s="4"/>
      <c r="C3248" s="4"/>
      <c r="D3248" s="4"/>
      <c r="E3248" s="4"/>
      <c r="F3248" s="6"/>
      <c r="G3248" s="6"/>
      <c r="H3248" s="6"/>
      <c r="I3248" s="10"/>
      <c r="J3248" s="11"/>
      <c r="K3248" s="13"/>
      <c r="L3248" s="4"/>
    </row>
    <row r="3249" spans="2:12" ht="14.25" customHeight="1">
      <c r="B3249" s="4"/>
      <c r="C3249" s="4"/>
      <c r="D3249" s="4"/>
      <c r="E3249" s="4"/>
      <c r="F3249" s="6"/>
      <c r="G3249" s="6"/>
      <c r="H3249" s="6"/>
      <c r="I3249" s="10"/>
      <c r="J3249" s="11"/>
      <c r="K3249" s="13"/>
      <c r="L3249" s="4"/>
    </row>
    <row r="3250" spans="2:12" ht="14.25" customHeight="1">
      <c r="B3250" s="4"/>
      <c r="C3250" s="4"/>
      <c r="D3250" s="4"/>
      <c r="E3250" s="4"/>
      <c r="F3250" s="6"/>
      <c r="G3250" s="6"/>
      <c r="H3250" s="6"/>
      <c r="I3250" s="10"/>
      <c r="J3250" s="11"/>
      <c r="K3250" s="13"/>
      <c r="L3250" s="4"/>
    </row>
    <row r="3251" spans="2:12" ht="14.25" customHeight="1">
      <c r="B3251" s="4"/>
      <c r="C3251" s="4"/>
      <c r="D3251" s="4"/>
      <c r="E3251" s="4"/>
      <c r="F3251" s="6"/>
      <c r="G3251" s="6"/>
      <c r="H3251" s="6"/>
      <c r="I3251" s="10"/>
      <c r="J3251" s="11"/>
      <c r="K3251" s="13"/>
      <c r="L3251" s="4"/>
    </row>
    <row r="3252" spans="2:12" ht="14.25" customHeight="1">
      <c r="B3252" s="4"/>
      <c r="C3252" s="4"/>
      <c r="D3252" s="4"/>
      <c r="E3252" s="4"/>
      <c r="F3252" s="6"/>
      <c r="G3252" s="6"/>
      <c r="H3252" s="6"/>
      <c r="I3252" s="10"/>
      <c r="J3252" s="11"/>
      <c r="K3252" s="13"/>
      <c r="L3252" s="4"/>
    </row>
    <row r="3253" spans="2:12" ht="14.25" customHeight="1">
      <c r="B3253" s="4"/>
      <c r="C3253" s="4"/>
      <c r="D3253" s="4"/>
      <c r="E3253" s="4"/>
      <c r="F3253" s="6"/>
      <c r="G3253" s="6"/>
      <c r="H3253" s="6"/>
      <c r="I3253" s="10"/>
      <c r="J3253" s="11"/>
      <c r="K3253" s="13"/>
      <c r="L3253" s="4"/>
    </row>
    <row r="3254" spans="2:12" ht="14.25" customHeight="1">
      <c r="B3254" s="4"/>
      <c r="C3254" s="4"/>
      <c r="D3254" s="4"/>
      <c r="E3254" s="4"/>
      <c r="F3254" s="6"/>
      <c r="G3254" s="6"/>
      <c r="H3254" s="6"/>
      <c r="I3254" s="10"/>
      <c r="J3254" s="11"/>
      <c r="K3254" s="13"/>
      <c r="L3254" s="4"/>
    </row>
    <row r="3255" spans="2:12" ht="14.25" customHeight="1">
      <c r="B3255" s="4"/>
      <c r="C3255" s="4"/>
      <c r="D3255" s="4"/>
      <c r="E3255" s="4"/>
      <c r="F3255" s="6"/>
      <c r="G3255" s="6"/>
      <c r="H3255" s="6"/>
      <c r="I3255" s="10"/>
      <c r="J3255" s="11"/>
      <c r="K3255" s="13"/>
      <c r="L3255" s="4"/>
    </row>
    <row r="3256" spans="2:12" ht="14.25" customHeight="1">
      <c r="B3256" s="4"/>
      <c r="C3256" s="4"/>
      <c r="D3256" s="4"/>
      <c r="E3256" s="4"/>
      <c r="F3256" s="6"/>
      <c r="G3256" s="6"/>
      <c r="H3256" s="6"/>
      <c r="I3256" s="10"/>
      <c r="J3256" s="11"/>
      <c r="K3256" s="13"/>
      <c r="L3256" s="4"/>
    </row>
    <row r="3257" spans="2:12" ht="14.25" customHeight="1">
      <c r="B3257" s="4"/>
      <c r="C3257" s="4"/>
      <c r="D3257" s="4"/>
      <c r="E3257" s="4"/>
      <c r="F3257" s="6"/>
      <c r="G3257" s="6"/>
      <c r="H3257" s="6"/>
      <c r="I3257" s="10"/>
      <c r="J3257" s="11"/>
      <c r="K3257" s="13"/>
      <c r="L3257" s="4"/>
    </row>
    <row r="3258" spans="2:12" ht="14.25" customHeight="1">
      <c r="B3258" s="4"/>
      <c r="C3258" s="4"/>
      <c r="D3258" s="4"/>
      <c r="E3258" s="4"/>
      <c r="F3258" s="6"/>
      <c r="G3258" s="6"/>
      <c r="H3258" s="6"/>
      <c r="I3258" s="10"/>
      <c r="J3258" s="11"/>
      <c r="K3258" s="13"/>
      <c r="L3258" s="4"/>
    </row>
    <row r="3259" spans="2:12" ht="14.25" customHeight="1">
      <c r="B3259" s="4"/>
      <c r="C3259" s="4"/>
      <c r="D3259" s="4"/>
      <c r="E3259" s="4"/>
      <c r="F3259" s="6"/>
      <c r="G3259" s="6"/>
      <c r="H3259" s="6"/>
      <c r="I3259" s="10"/>
      <c r="J3259" s="11"/>
      <c r="K3259" s="13"/>
      <c r="L3259" s="4"/>
    </row>
    <row r="3260" spans="2:12" ht="14.25" customHeight="1">
      <c r="B3260" s="4"/>
      <c r="C3260" s="4"/>
      <c r="D3260" s="4"/>
      <c r="E3260" s="4"/>
      <c r="F3260" s="6"/>
      <c r="G3260" s="6"/>
      <c r="H3260" s="6"/>
      <c r="I3260" s="10"/>
      <c r="J3260" s="11"/>
      <c r="K3260" s="13"/>
      <c r="L3260" s="4"/>
    </row>
    <row r="3261" spans="2:12" ht="14.25" customHeight="1">
      <c r="B3261" s="4"/>
      <c r="C3261" s="4"/>
      <c r="D3261" s="4"/>
      <c r="E3261" s="4"/>
      <c r="F3261" s="6"/>
      <c r="G3261" s="6"/>
      <c r="H3261" s="6"/>
      <c r="I3261" s="10"/>
      <c r="J3261" s="11"/>
      <c r="K3261" s="13"/>
      <c r="L3261" s="4"/>
    </row>
    <row r="3262" spans="2:12" ht="14.25" customHeight="1">
      <c r="B3262" s="4"/>
      <c r="C3262" s="4"/>
      <c r="D3262" s="4"/>
      <c r="E3262" s="4"/>
      <c r="F3262" s="6"/>
      <c r="G3262" s="6"/>
      <c r="H3262" s="6"/>
      <c r="I3262" s="10"/>
      <c r="J3262" s="11"/>
      <c r="K3262" s="13"/>
      <c r="L3262" s="4"/>
    </row>
    <row r="3263" spans="2:12" ht="14.25" customHeight="1">
      <c r="B3263" s="4"/>
      <c r="C3263" s="4"/>
      <c r="D3263" s="4"/>
      <c r="E3263" s="4"/>
      <c r="F3263" s="6"/>
      <c r="G3263" s="6"/>
      <c r="H3263" s="6"/>
      <c r="I3263" s="10"/>
      <c r="J3263" s="11"/>
      <c r="K3263" s="13"/>
      <c r="L3263" s="4"/>
    </row>
    <row r="3264" spans="2:12" ht="14.25" customHeight="1">
      <c r="B3264" s="4"/>
      <c r="C3264" s="4"/>
      <c r="D3264" s="4"/>
      <c r="E3264" s="4"/>
      <c r="F3264" s="6"/>
      <c r="G3264" s="6"/>
      <c r="H3264" s="6"/>
      <c r="I3264" s="10"/>
      <c r="J3264" s="11"/>
      <c r="K3264" s="13"/>
      <c r="L3264" s="4"/>
    </row>
    <row r="3265" spans="2:12" ht="14.25" customHeight="1">
      <c r="B3265" s="4"/>
      <c r="C3265" s="4"/>
      <c r="D3265" s="4"/>
      <c r="E3265" s="4"/>
      <c r="F3265" s="6"/>
      <c r="G3265" s="6"/>
      <c r="H3265" s="6"/>
      <c r="I3265" s="10"/>
      <c r="J3265" s="11"/>
      <c r="K3265" s="13"/>
      <c r="L3265" s="4"/>
    </row>
    <row r="3266" spans="2:12" ht="14.25" customHeight="1">
      <c r="B3266" s="4"/>
      <c r="C3266" s="4"/>
      <c r="D3266" s="4"/>
      <c r="E3266" s="4"/>
      <c r="F3266" s="6"/>
      <c r="G3266" s="6"/>
      <c r="H3266" s="6"/>
      <c r="I3266" s="10"/>
      <c r="J3266" s="11"/>
      <c r="K3266" s="13"/>
      <c r="L3266" s="4"/>
    </row>
    <row r="3267" spans="2:12" ht="14.25" customHeight="1">
      <c r="B3267" s="4"/>
      <c r="C3267" s="4"/>
      <c r="D3267" s="4"/>
      <c r="E3267" s="4"/>
      <c r="F3267" s="6"/>
      <c r="G3267" s="6"/>
      <c r="H3267" s="6"/>
      <c r="I3267" s="10"/>
      <c r="J3267" s="11"/>
      <c r="K3267" s="13"/>
      <c r="L3267" s="4"/>
    </row>
    <row r="3268" spans="2:12" ht="14.25" customHeight="1">
      <c r="B3268" s="4"/>
      <c r="C3268" s="4"/>
      <c r="D3268" s="4"/>
      <c r="E3268" s="4"/>
      <c r="F3268" s="6"/>
      <c r="G3268" s="6"/>
      <c r="H3268" s="6"/>
      <c r="I3268" s="10"/>
      <c r="J3268" s="11"/>
      <c r="K3268" s="13"/>
      <c r="L3268" s="4"/>
    </row>
    <row r="3269" spans="2:12" ht="14.25" customHeight="1">
      <c r="B3269" s="4"/>
      <c r="C3269" s="4"/>
      <c r="D3269" s="4"/>
      <c r="E3269" s="4"/>
      <c r="F3269" s="6"/>
      <c r="G3269" s="6"/>
      <c r="H3269" s="6"/>
      <c r="I3269" s="10"/>
      <c r="J3269" s="11"/>
      <c r="K3269" s="13"/>
      <c r="L3269" s="4"/>
    </row>
    <row r="3270" spans="2:12" ht="14.25" customHeight="1">
      <c r="B3270" s="4"/>
      <c r="C3270" s="4"/>
      <c r="D3270" s="4"/>
      <c r="E3270" s="4"/>
      <c r="F3270" s="6"/>
      <c r="G3270" s="6"/>
      <c r="H3270" s="6"/>
      <c r="I3270" s="10"/>
      <c r="J3270" s="11"/>
      <c r="K3270" s="13"/>
      <c r="L3270" s="4"/>
    </row>
    <row r="3271" spans="2:12" ht="14.25" customHeight="1">
      <c r="B3271" s="4"/>
      <c r="C3271" s="4"/>
      <c r="D3271" s="4"/>
      <c r="E3271" s="4"/>
      <c r="F3271" s="6"/>
      <c r="G3271" s="6"/>
      <c r="H3271" s="6"/>
      <c r="I3271" s="10"/>
      <c r="J3271" s="11"/>
      <c r="K3271" s="13"/>
      <c r="L3271" s="4"/>
    </row>
    <row r="3272" spans="2:12" ht="14.25" customHeight="1">
      <c r="B3272" s="4"/>
      <c r="C3272" s="4"/>
      <c r="D3272" s="4"/>
      <c r="E3272" s="4"/>
      <c r="F3272" s="6"/>
      <c r="G3272" s="6"/>
      <c r="H3272" s="6"/>
      <c r="I3272" s="10"/>
      <c r="J3272" s="11"/>
      <c r="K3272" s="13"/>
      <c r="L3272" s="4"/>
    </row>
    <row r="3273" spans="2:12" ht="14.25" customHeight="1">
      <c r="B3273" s="4"/>
      <c r="C3273" s="4"/>
      <c r="D3273" s="4"/>
      <c r="E3273" s="4"/>
      <c r="F3273" s="6"/>
      <c r="G3273" s="6"/>
      <c r="H3273" s="6"/>
      <c r="I3273" s="10"/>
      <c r="J3273" s="11"/>
      <c r="K3273" s="13"/>
      <c r="L3273" s="4"/>
    </row>
    <row r="3274" spans="2:12" ht="14.25" customHeight="1">
      <c r="B3274" s="4"/>
      <c r="C3274" s="4"/>
      <c r="D3274" s="4"/>
      <c r="E3274" s="4"/>
      <c r="F3274" s="6"/>
      <c r="G3274" s="6"/>
      <c r="H3274" s="6"/>
      <c r="I3274" s="10"/>
      <c r="J3274" s="11"/>
      <c r="K3274" s="13"/>
      <c r="L3274" s="4"/>
    </row>
    <row r="3275" spans="2:12" ht="14.25" customHeight="1">
      <c r="B3275" s="4"/>
      <c r="C3275" s="4"/>
      <c r="D3275" s="4"/>
      <c r="E3275" s="4"/>
      <c r="F3275" s="6"/>
      <c r="G3275" s="6"/>
      <c r="H3275" s="6"/>
      <c r="I3275" s="10"/>
      <c r="J3275" s="11"/>
      <c r="K3275" s="13"/>
      <c r="L3275" s="4"/>
    </row>
    <row r="3276" spans="2:12" ht="14.25" customHeight="1">
      <c r="B3276" s="4"/>
      <c r="C3276" s="4"/>
      <c r="D3276" s="4"/>
      <c r="E3276" s="4"/>
      <c r="F3276" s="6"/>
      <c r="G3276" s="6"/>
      <c r="H3276" s="6"/>
      <c r="I3276" s="10"/>
      <c r="J3276" s="11"/>
      <c r="K3276" s="13"/>
      <c r="L3276" s="4"/>
    </row>
    <row r="3277" spans="2:12" ht="14.25" customHeight="1">
      <c r="B3277" s="4"/>
      <c r="C3277" s="4"/>
      <c r="D3277" s="4"/>
      <c r="E3277" s="4"/>
      <c r="F3277" s="6"/>
      <c r="G3277" s="6"/>
      <c r="H3277" s="6"/>
      <c r="I3277" s="10"/>
      <c r="J3277" s="11"/>
      <c r="K3277" s="13"/>
      <c r="L3277" s="4"/>
    </row>
    <row r="3278" spans="2:12" ht="14.25" customHeight="1">
      <c r="B3278" s="4"/>
      <c r="C3278" s="4"/>
      <c r="D3278" s="4"/>
      <c r="E3278" s="4"/>
      <c r="F3278" s="6"/>
      <c r="G3278" s="6"/>
      <c r="H3278" s="6"/>
      <c r="I3278" s="10"/>
      <c r="J3278" s="11"/>
      <c r="K3278" s="13"/>
      <c r="L3278" s="4"/>
    </row>
    <row r="3279" spans="2:12" ht="14.25" customHeight="1">
      <c r="B3279" s="4"/>
      <c r="C3279" s="4"/>
      <c r="D3279" s="4"/>
      <c r="E3279" s="4"/>
      <c r="F3279" s="6"/>
      <c r="G3279" s="6"/>
      <c r="H3279" s="6"/>
      <c r="I3279" s="10"/>
      <c r="J3279" s="11"/>
      <c r="K3279" s="13"/>
      <c r="L3279" s="4"/>
    </row>
    <row r="3280" spans="2:12" ht="14.25" customHeight="1">
      <c r="B3280" s="4"/>
      <c r="C3280" s="4"/>
      <c r="D3280" s="4"/>
      <c r="E3280" s="4"/>
      <c r="F3280" s="6"/>
      <c r="G3280" s="6"/>
      <c r="H3280" s="6"/>
      <c r="I3280" s="10"/>
      <c r="J3280" s="11"/>
      <c r="K3280" s="13"/>
      <c r="L3280" s="4"/>
    </row>
    <row r="3281" spans="2:12" ht="14.25" customHeight="1">
      <c r="B3281" s="4"/>
      <c r="C3281" s="4"/>
      <c r="D3281" s="4"/>
      <c r="E3281" s="4"/>
      <c r="F3281" s="6"/>
      <c r="G3281" s="6"/>
      <c r="H3281" s="6"/>
      <c r="I3281" s="10"/>
      <c r="J3281" s="11"/>
      <c r="K3281" s="13"/>
      <c r="L3281" s="4"/>
    </row>
    <row r="3282" spans="2:12" ht="14.25" customHeight="1">
      <c r="B3282" s="4"/>
      <c r="C3282" s="4"/>
      <c r="D3282" s="4"/>
      <c r="E3282" s="4"/>
      <c r="F3282" s="6"/>
      <c r="G3282" s="6"/>
      <c r="H3282" s="6"/>
      <c r="I3282" s="10"/>
      <c r="J3282" s="11"/>
      <c r="K3282" s="13"/>
      <c r="L3282" s="4"/>
    </row>
    <row r="3283" spans="2:12" ht="14.25" customHeight="1">
      <c r="B3283" s="4"/>
      <c r="C3283" s="4"/>
      <c r="D3283" s="4"/>
      <c r="E3283" s="4"/>
      <c r="F3283" s="6"/>
      <c r="G3283" s="6"/>
      <c r="H3283" s="6"/>
      <c r="I3283" s="10"/>
      <c r="J3283" s="11"/>
      <c r="K3283" s="13"/>
      <c r="L3283" s="4"/>
    </row>
    <row r="3284" spans="2:12" ht="14.25" customHeight="1">
      <c r="B3284" s="4"/>
      <c r="C3284" s="4"/>
      <c r="D3284" s="4"/>
      <c r="E3284" s="4"/>
      <c r="F3284" s="6"/>
      <c r="G3284" s="6"/>
      <c r="H3284" s="6"/>
      <c r="I3284" s="10"/>
      <c r="J3284" s="11"/>
      <c r="K3284" s="13"/>
      <c r="L3284" s="4"/>
    </row>
    <row r="3285" spans="2:12" ht="14.25" customHeight="1">
      <c r="B3285" s="4"/>
      <c r="C3285" s="4"/>
      <c r="D3285" s="4"/>
      <c r="E3285" s="4"/>
      <c r="F3285" s="6"/>
      <c r="G3285" s="6"/>
      <c r="H3285" s="6"/>
      <c r="I3285" s="10"/>
      <c r="J3285" s="11"/>
      <c r="K3285" s="13"/>
      <c r="L3285" s="4"/>
    </row>
    <row r="3286" spans="2:12" ht="14.25" customHeight="1">
      <c r="B3286" s="4"/>
      <c r="C3286" s="4"/>
      <c r="D3286" s="4"/>
      <c r="E3286" s="4"/>
      <c r="F3286" s="6"/>
      <c r="G3286" s="6"/>
      <c r="H3286" s="6"/>
      <c r="I3286" s="10"/>
      <c r="J3286" s="11"/>
      <c r="K3286" s="13"/>
      <c r="L3286" s="4"/>
    </row>
    <row r="3287" spans="2:12" ht="14.25" customHeight="1">
      <c r="B3287" s="4"/>
      <c r="C3287" s="4"/>
      <c r="D3287" s="4"/>
      <c r="E3287" s="4"/>
      <c r="F3287" s="6"/>
      <c r="G3287" s="6"/>
      <c r="H3287" s="6"/>
      <c r="I3287" s="10"/>
      <c r="J3287" s="11"/>
      <c r="K3287" s="13"/>
      <c r="L3287" s="4"/>
    </row>
    <row r="3288" spans="2:12" ht="14.25" customHeight="1">
      <c r="B3288" s="4"/>
      <c r="C3288" s="4"/>
      <c r="D3288" s="4"/>
      <c r="E3288" s="4"/>
      <c r="F3288" s="6"/>
      <c r="G3288" s="6"/>
      <c r="H3288" s="6"/>
      <c r="I3288" s="10"/>
      <c r="J3288" s="11"/>
      <c r="K3288" s="13"/>
      <c r="L3288" s="4"/>
    </row>
    <row r="3289" spans="2:12" ht="14.25" customHeight="1">
      <c r="B3289" s="4"/>
      <c r="C3289" s="4"/>
      <c r="D3289" s="4"/>
      <c r="E3289" s="4"/>
      <c r="F3289" s="6"/>
      <c r="G3289" s="6"/>
      <c r="H3289" s="6"/>
      <c r="I3289" s="10"/>
      <c r="J3289" s="11"/>
      <c r="K3289" s="13"/>
      <c r="L3289" s="4"/>
    </row>
    <row r="3290" spans="2:12" ht="14.25" customHeight="1">
      <c r="B3290" s="4"/>
      <c r="C3290" s="4"/>
      <c r="D3290" s="4"/>
      <c r="E3290" s="4"/>
      <c r="F3290" s="6"/>
      <c r="G3290" s="6"/>
      <c r="H3290" s="6"/>
      <c r="I3290" s="10"/>
      <c r="J3290" s="11"/>
      <c r="K3290" s="13"/>
      <c r="L3290" s="4"/>
    </row>
    <row r="3291" spans="2:12" ht="14.25" customHeight="1">
      <c r="B3291" s="4"/>
      <c r="C3291" s="4"/>
      <c r="D3291" s="4"/>
      <c r="E3291" s="4"/>
      <c r="F3291" s="6"/>
      <c r="G3291" s="6"/>
      <c r="H3291" s="6"/>
      <c r="I3291" s="10"/>
      <c r="J3291" s="11"/>
      <c r="K3291" s="13"/>
      <c r="L3291" s="4"/>
    </row>
    <row r="3292" spans="2:12" ht="14.25" customHeight="1">
      <c r="B3292" s="4"/>
      <c r="C3292" s="4"/>
      <c r="D3292" s="4"/>
      <c r="E3292" s="4"/>
      <c r="F3292" s="6"/>
      <c r="G3292" s="6"/>
      <c r="H3292" s="6"/>
      <c r="I3292" s="10"/>
      <c r="J3292" s="11"/>
      <c r="K3292" s="13"/>
      <c r="L3292" s="4"/>
    </row>
    <row r="3293" spans="2:12" ht="14.25" customHeight="1">
      <c r="B3293" s="4"/>
      <c r="C3293" s="4"/>
      <c r="D3293" s="4"/>
      <c r="E3293" s="4"/>
      <c r="F3293" s="6"/>
      <c r="G3293" s="6"/>
      <c r="H3293" s="6"/>
      <c r="I3293" s="10"/>
      <c r="J3293" s="11"/>
      <c r="K3293" s="13"/>
      <c r="L3293" s="4"/>
    </row>
    <row r="3294" spans="2:12" ht="14.25" customHeight="1">
      <c r="B3294" s="4"/>
      <c r="C3294" s="4"/>
      <c r="D3294" s="4"/>
      <c r="E3294" s="4"/>
      <c r="F3294" s="6"/>
      <c r="G3294" s="6"/>
      <c r="H3294" s="6"/>
      <c r="I3294" s="10"/>
      <c r="J3294" s="11"/>
      <c r="K3294" s="13"/>
      <c r="L3294" s="4"/>
    </row>
    <row r="3295" spans="2:12" ht="14.25" customHeight="1">
      <c r="B3295" s="4"/>
      <c r="C3295" s="4"/>
      <c r="D3295" s="4"/>
      <c r="E3295" s="4"/>
      <c r="F3295" s="6"/>
      <c r="G3295" s="6"/>
      <c r="H3295" s="6"/>
      <c r="I3295" s="10"/>
      <c r="J3295" s="11"/>
      <c r="K3295" s="13"/>
      <c r="L3295" s="4"/>
    </row>
    <row r="3296" spans="2:12" ht="14.25" customHeight="1">
      <c r="B3296" s="4"/>
      <c r="C3296" s="4"/>
      <c r="D3296" s="4"/>
      <c r="E3296" s="4"/>
      <c r="F3296" s="6"/>
      <c r="G3296" s="6"/>
      <c r="H3296" s="6"/>
      <c r="I3296" s="10"/>
      <c r="J3296" s="11"/>
      <c r="K3296" s="13"/>
      <c r="L3296" s="4"/>
    </row>
    <row r="3297" spans="2:12" ht="14.25" customHeight="1">
      <c r="B3297" s="4"/>
      <c r="C3297" s="4"/>
      <c r="D3297" s="4"/>
      <c r="E3297" s="4"/>
      <c r="F3297" s="6"/>
      <c r="G3297" s="6"/>
      <c r="H3297" s="6"/>
      <c r="I3297" s="10"/>
      <c r="J3297" s="11"/>
      <c r="K3297" s="13"/>
      <c r="L3297" s="4"/>
    </row>
    <row r="3298" spans="2:12" ht="14.25" customHeight="1">
      <c r="B3298" s="4"/>
      <c r="C3298" s="4"/>
      <c r="D3298" s="4"/>
      <c r="E3298" s="4"/>
      <c r="F3298" s="6"/>
      <c r="G3298" s="6"/>
      <c r="H3298" s="6"/>
      <c r="I3298" s="10"/>
      <c r="J3298" s="11"/>
      <c r="K3298" s="13"/>
      <c r="L3298" s="4"/>
    </row>
    <row r="3299" spans="2:12" ht="14.25" customHeight="1">
      <c r="B3299" s="4"/>
      <c r="C3299" s="4"/>
      <c r="D3299" s="4"/>
      <c r="E3299" s="4"/>
      <c r="F3299" s="6"/>
      <c r="G3299" s="6"/>
      <c r="H3299" s="6"/>
      <c r="I3299" s="10"/>
      <c r="J3299" s="11"/>
      <c r="K3299" s="13"/>
      <c r="L3299" s="4"/>
    </row>
    <row r="3300" spans="2:12" ht="14.25" customHeight="1">
      <c r="B3300" s="4"/>
      <c r="C3300" s="4"/>
      <c r="D3300" s="4"/>
      <c r="E3300" s="4"/>
      <c r="F3300" s="6"/>
      <c r="G3300" s="6"/>
      <c r="H3300" s="6"/>
      <c r="I3300" s="10"/>
      <c r="J3300" s="11"/>
      <c r="K3300" s="13"/>
      <c r="L3300" s="4"/>
    </row>
    <row r="3301" spans="2:12" ht="14.25" customHeight="1">
      <c r="B3301" s="4"/>
      <c r="C3301" s="4"/>
      <c r="D3301" s="4"/>
      <c r="E3301" s="4"/>
      <c r="F3301" s="6"/>
      <c r="G3301" s="6"/>
      <c r="H3301" s="6"/>
      <c r="I3301" s="10"/>
      <c r="J3301" s="11"/>
      <c r="K3301" s="13"/>
      <c r="L3301" s="4"/>
    </row>
    <row r="3302" spans="2:12" ht="14.25" customHeight="1">
      <c r="B3302" s="4"/>
      <c r="C3302" s="4"/>
      <c r="D3302" s="4"/>
      <c r="E3302" s="4"/>
      <c r="F3302" s="6"/>
      <c r="G3302" s="6"/>
      <c r="H3302" s="6"/>
      <c r="I3302" s="10"/>
      <c r="J3302" s="11"/>
      <c r="K3302" s="13"/>
      <c r="L3302" s="4"/>
    </row>
    <row r="3303" spans="2:12" ht="14.25" customHeight="1">
      <c r="B3303" s="4"/>
      <c r="C3303" s="4"/>
      <c r="D3303" s="4"/>
      <c r="E3303" s="4"/>
      <c r="F3303" s="6"/>
      <c r="G3303" s="6"/>
      <c r="H3303" s="6"/>
      <c r="I3303" s="10"/>
      <c r="J3303" s="11"/>
      <c r="K3303" s="13"/>
      <c r="L3303" s="4"/>
    </row>
    <row r="3304" spans="2:12" ht="14.25" customHeight="1">
      <c r="B3304" s="4"/>
      <c r="C3304" s="4"/>
      <c r="D3304" s="4"/>
      <c r="E3304" s="4"/>
      <c r="F3304" s="6"/>
      <c r="G3304" s="6"/>
      <c r="H3304" s="6"/>
      <c r="I3304" s="10"/>
      <c r="J3304" s="11"/>
      <c r="K3304" s="13"/>
      <c r="L3304" s="4"/>
    </row>
    <row r="3305" spans="2:12" ht="14.25" customHeight="1">
      <c r="B3305" s="4"/>
      <c r="C3305" s="4"/>
      <c r="D3305" s="4"/>
      <c r="E3305" s="4"/>
      <c r="F3305" s="6"/>
      <c r="G3305" s="6"/>
      <c r="H3305" s="6"/>
      <c r="I3305" s="10"/>
      <c r="J3305" s="11"/>
      <c r="K3305" s="13"/>
      <c r="L3305" s="4"/>
    </row>
    <row r="3306" spans="2:12" ht="14.25" customHeight="1">
      <c r="B3306" s="4"/>
      <c r="C3306" s="4"/>
      <c r="D3306" s="4"/>
      <c r="E3306" s="4"/>
      <c r="F3306" s="6"/>
      <c r="G3306" s="6"/>
      <c r="H3306" s="6"/>
      <c r="I3306" s="10"/>
      <c r="J3306" s="11"/>
      <c r="K3306" s="13"/>
      <c r="L3306" s="4"/>
    </row>
    <row r="3307" spans="2:12" ht="14.25" customHeight="1">
      <c r="B3307" s="4"/>
      <c r="C3307" s="4"/>
      <c r="D3307" s="4"/>
      <c r="E3307" s="4"/>
      <c r="F3307" s="6"/>
      <c r="G3307" s="6"/>
      <c r="H3307" s="6"/>
      <c r="I3307" s="10"/>
      <c r="J3307" s="11"/>
      <c r="K3307" s="13"/>
      <c r="L3307" s="4"/>
    </row>
    <row r="3308" spans="2:12" ht="14.25" customHeight="1">
      <c r="B3308" s="4"/>
      <c r="C3308" s="4"/>
      <c r="D3308" s="4"/>
      <c r="E3308" s="4"/>
      <c r="F3308" s="6"/>
      <c r="G3308" s="6"/>
      <c r="H3308" s="6"/>
      <c r="I3308" s="10"/>
      <c r="J3308" s="11"/>
      <c r="K3308" s="13"/>
      <c r="L3308" s="4"/>
    </row>
    <row r="3309" spans="2:12" ht="14.25" customHeight="1">
      <c r="B3309" s="4"/>
      <c r="C3309" s="4"/>
      <c r="D3309" s="4"/>
      <c r="E3309" s="4"/>
      <c r="F3309" s="6"/>
      <c r="G3309" s="6"/>
      <c r="H3309" s="6"/>
      <c r="I3309" s="10"/>
      <c r="J3309" s="11"/>
      <c r="K3309" s="13"/>
      <c r="L3309" s="4"/>
    </row>
    <row r="3310" spans="2:12" ht="14.25" customHeight="1">
      <c r="B3310" s="4"/>
      <c r="C3310" s="4"/>
      <c r="D3310" s="4"/>
      <c r="E3310" s="4"/>
      <c r="F3310" s="6"/>
      <c r="G3310" s="6"/>
      <c r="H3310" s="6"/>
      <c r="I3310" s="10"/>
      <c r="J3310" s="11"/>
      <c r="K3310" s="13"/>
      <c r="L3310" s="4"/>
    </row>
    <row r="3311" spans="2:12" ht="14.25" customHeight="1">
      <c r="B3311" s="4"/>
      <c r="C3311" s="4"/>
      <c r="D3311" s="4"/>
      <c r="E3311" s="4"/>
      <c r="F3311" s="6"/>
      <c r="G3311" s="6"/>
      <c r="H3311" s="6"/>
      <c r="I3311" s="10"/>
      <c r="J3311" s="11"/>
      <c r="K3311" s="13"/>
      <c r="L3311" s="4"/>
    </row>
    <row r="3312" spans="2:12" ht="14.25" customHeight="1">
      <c r="B3312" s="4"/>
      <c r="C3312" s="4"/>
      <c r="D3312" s="4"/>
      <c r="E3312" s="4"/>
      <c r="F3312" s="6"/>
      <c r="G3312" s="6"/>
      <c r="H3312" s="6"/>
      <c r="I3312" s="10"/>
      <c r="J3312" s="11"/>
      <c r="K3312" s="13"/>
      <c r="L3312" s="4"/>
    </row>
    <row r="3313" spans="2:12" ht="14.25" customHeight="1">
      <c r="B3313" s="4"/>
      <c r="C3313" s="4"/>
      <c r="D3313" s="4"/>
      <c r="E3313" s="4"/>
      <c r="F3313" s="6"/>
      <c r="G3313" s="6"/>
      <c r="H3313" s="6"/>
      <c r="I3313" s="10"/>
      <c r="J3313" s="11"/>
      <c r="K3313" s="13"/>
      <c r="L3313" s="4"/>
    </row>
    <row r="3314" spans="2:12" ht="14.25" customHeight="1">
      <c r="B3314" s="4"/>
      <c r="C3314" s="4"/>
      <c r="D3314" s="4"/>
      <c r="E3314" s="4"/>
      <c r="F3314" s="6"/>
      <c r="G3314" s="6"/>
      <c r="H3314" s="6"/>
      <c r="I3314" s="10"/>
      <c r="J3314" s="11"/>
      <c r="K3314" s="13"/>
      <c r="L3314" s="4"/>
    </row>
    <row r="3315" spans="2:12" ht="14.25" customHeight="1">
      <c r="B3315" s="4"/>
      <c r="C3315" s="4"/>
      <c r="D3315" s="4"/>
      <c r="E3315" s="4"/>
      <c r="F3315" s="6"/>
      <c r="G3315" s="6"/>
      <c r="H3315" s="6"/>
      <c r="I3315" s="10"/>
      <c r="J3315" s="11"/>
      <c r="K3315" s="13"/>
      <c r="L3315" s="4"/>
    </row>
    <row r="3316" spans="2:12" ht="14.25" customHeight="1">
      <c r="B3316" s="4"/>
      <c r="C3316" s="4"/>
      <c r="D3316" s="4"/>
      <c r="E3316" s="4"/>
      <c r="F3316" s="6"/>
      <c r="G3316" s="6"/>
      <c r="H3316" s="6"/>
      <c r="I3316" s="10"/>
      <c r="J3316" s="11"/>
      <c r="K3316" s="13"/>
      <c r="L3316" s="4"/>
    </row>
    <row r="3317" spans="2:12" ht="14.25" customHeight="1">
      <c r="B3317" s="4"/>
      <c r="C3317" s="4"/>
      <c r="D3317" s="4"/>
      <c r="E3317" s="4"/>
      <c r="F3317" s="6"/>
      <c r="G3317" s="6"/>
      <c r="H3317" s="6"/>
      <c r="I3317" s="10"/>
      <c r="J3317" s="11"/>
      <c r="K3317" s="13"/>
      <c r="L3317" s="4"/>
    </row>
    <row r="3318" spans="2:12" ht="14.25" customHeight="1">
      <c r="B3318" s="4"/>
      <c r="C3318" s="4"/>
      <c r="D3318" s="4"/>
      <c r="E3318" s="4"/>
      <c r="F3318" s="6"/>
      <c r="G3318" s="6"/>
      <c r="H3318" s="6"/>
      <c r="I3318" s="10"/>
      <c r="J3318" s="11"/>
      <c r="K3318" s="13"/>
      <c r="L3318" s="4"/>
    </row>
    <row r="3319" spans="2:12" ht="14.25" customHeight="1">
      <c r="B3319" s="4"/>
      <c r="C3319" s="4"/>
      <c r="D3319" s="4"/>
      <c r="E3319" s="4"/>
      <c r="F3319" s="6"/>
      <c r="G3319" s="6"/>
      <c r="H3319" s="6"/>
      <c r="I3319" s="10"/>
      <c r="J3319" s="11"/>
      <c r="K3319" s="13"/>
      <c r="L3319" s="4"/>
    </row>
    <row r="3320" spans="2:12" ht="14.25" customHeight="1">
      <c r="B3320" s="4"/>
      <c r="C3320" s="4"/>
      <c r="D3320" s="4"/>
      <c r="E3320" s="4"/>
      <c r="F3320" s="6"/>
      <c r="G3320" s="6"/>
      <c r="H3320" s="6"/>
      <c r="I3320" s="10"/>
      <c r="J3320" s="11"/>
      <c r="K3320" s="13"/>
      <c r="L3320" s="4"/>
    </row>
    <row r="3321" spans="2:12" ht="14.25" customHeight="1">
      <c r="B3321" s="4"/>
      <c r="C3321" s="4"/>
      <c r="D3321" s="4"/>
      <c r="E3321" s="4"/>
      <c r="F3321" s="6"/>
      <c r="G3321" s="6"/>
      <c r="H3321" s="6"/>
      <c r="I3321" s="10"/>
      <c r="J3321" s="11"/>
      <c r="K3321" s="13"/>
      <c r="L3321" s="4"/>
    </row>
    <row r="3322" spans="2:12" ht="14.25" customHeight="1">
      <c r="B3322" s="4"/>
      <c r="C3322" s="4"/>
      <c r="D3322" s="4"/>
      <c r="E3322" s="4"/>
      <c r="F3322" s="6"/>
      <c r="G3322" s="6"/>
      <c r="H3322" s="6"/>
      <c r="I3322" s="10"/>
      <c r="J3322" s="11"/>
      <c r="K3322" s="13"/>
      <c r="L3322" s="4"/>
    </row>
    <row r="3323" spans="2:12" ht="14.25" customHeight="1">
      <c r="B3323" s="4"/>
      <c r="C3323" s="4"/>
      <c r="D3323" s="4"/>
      <c r="E3323" s="4"/>
      <c r="F3323" s="6"/>
      <c r="G3323" s="6"/>
      <c r="H3323" s="6"/>
      <c r="I3323" s="10"/>
      <c r="J3323" s="11"/>
      <c r="K3323" s="13"/>
      <c r="L3323" s="4"/>
    </row>
    <row r="3324" spans="2:12" ht="14.25" customHeight="1">
      <c r="B3324" s="4"/>
      <c r="C3324" s="4"/>
      <c r="D3324" s="4"/>
      <c r="E3324" s="4"/>
      <c r="F3324" s="6"/>
      <c r="G3324" s="6"/>
      <c r="H3324" s="6"/>
      <c r="I3324" s="10"/>
      <c r="J3324" s="11"/>
      <c r="K3324" s="13"/>
      <c r="L3324" s="4"/>
    </row>
    <row r="3325" spans="2:12" ht="14.25" customHeight="1">
      <c r="B3325" s="4"/>
      <c r="C3325" s="4"/>
      <c r="D3325" s="4"/>
      <c r="E3325" s="4"/>
      <c r="F3325" s="6"/>
      <c r="G3325" s="6"/>
      <c r="H3325" s="6"/>
      <c r="I3325" s="10"/>
      <c r="J3325" s="11"/>
      <c r="K3325" s="13"/>
      <c r="L3325" s="4"/>
    </row>
    <row r="3326" spans="2:12" ht="14.25" customHeight="1">
      <c r="B3326" s="4"/>
      <c r="C3326" s="4"/>
      <c r="D3326" s="4"/>
      <c r="E3326" s="4"/>
      <c r="F3326" s="6"/>
      <c r="G3326" s="6"/>
      <c r="H3326" s="6"/>
      <c r="I3326" s="10"/>
      <c r="J3326" s="11"/>
      <c r="K3326" s="13"/>
      <c r="L3326" s="4"/>
    </row>
    <row r="3327" spans="2:12" ht="14.25" customHeight="1">
      <c r="B3327" s="4"/>
      <c r="C3327" s="4"/>
      <c r="D3327" s="4"/>
      <c r="E3327" s="4"/>
      <c r="F3327" s="6"/>
      <c r="G3327" s="6"/>
      <c r="H3327" s="6"/>
      <c r="I3327" s="10"/>
      <c r="J3327" s="11"/>
      <c r="K3327" s="13"/>
      <c r="L3327" s="4"/>
    </row>
    <row r="3328" spans="2:12" ht="14.25" customHeight="1">
      <c r="B3328" s="4"/>
      <c r="C3328" s="4"/>
      <c r="D3328" s="4"/>
      <c r="E3328" s="4"/>
      <c r="F3328" s="6"/>
      <c r="G3328" s="6"/>
      <c r="H3328" s="6"/>
      <c r="I3328" s="10"/>
      <c r="J3328" s="11"/>
      <c r="K3328" s="13"/>
      <c r="L3328" s="4"/>
    </row>
    <row r="3329" spans="2:12" ht="14.25" customHeight="1">
      <c r="B3329" s="4"/>
      <c r="C3329" s="4"/>
      <c r="D3329" s="4"/>
      <c r="E3329" s="4"/>
      <c r="F3329" s="6"/>
      <c r="G3329" s="6"/>
      <c r="H3329" s="6"/>
      <c r="I3329" s="10"/>
      <c r="J3329" s="11"/>
      <c r="K3329" s="13"/>
      <c r="L3329" s="4"/>
    </row>
    <row r="3330" spans="2:12" ht="14.25" customHeight="1">
      <c r="B3330" s="4"/>
      <c r="C3330" s="4"/>
      <c r="D3330" s="4"/>
      <c r="E3330" s="4"/>
      <c r="F3330" s="6"/>
      <c r="G3330" s="6"/>
      <c r="H3330" s="6"/>
      <c r="I3330" s="10"/>
      <c r="J3330" s="11"/>
      <c r="K3330" s="13"/>
      <c r="L3330" s="4"/>
    </row>
    <row r="3331" spans="2:12" ht="14.25" customHeight="1">
      <c r="B3331" s="4"/>
      <c r="C3331" s="4"/>
      <c r="D3331" s="4"/>
      <c r="E3331" s="4"/>
      <c r="F3331" s="6"/>
      <c r="G3331" s="6"/>
      <c r="H3331" s="6"/>
      <c r="I3331" s="10"/>
      <c r="J3331" s="11"/>
      <c r="K3331" s="13"/>
      <c r="L3331" s="4"/>
    </row>
    <row r="3332" spans="2:12" ht="14.25" customHeight="1">
      <c r="B3332" s="4"/>
      <c r="C3332" s="4"/>
      <c r="D3332" s="4"/>
      <c r="E3332" s="4"/>
      <c r="F3332" s="6"/>
      <c r="G3332" s="6"/>
      <c r="H3332" s="6"/>
      <c r="I3332" s="10"/>
      <c r="J3332" s="11"/>
      <c r="K3332" s="13"/>
      <c r="L3332" s="4"/>
    </row>
    <row r="3333" spans="2:12" ht="14.25" customHeight="1">
      <c r="B3333" s="4"/>
      <c r="C3333" s="4"/>
      <c r="D3333" s="4"/>
      <c r="E3333" s="4"/>
      <c r="F3333" s="6"/>
      <c r="G3333" s="6"/>
      <c r="H3333" s="6"/>
      <c r="I3333" s="10"/>
      <c r="J3333" s="11"/>
      <c r="K3333" s="13"/>
      <c r="L3333" s="4"/>
    </row>
    <row r="3334" spans="2:12" ht="14.25" customHeight="1">
      <c r="B3334" s="4"/>
      <c r="C3334" s="4"/>
      <c r="D3334" s="4"/>
      <c r="E3334" s="4"/>
      <c r="F3334" s="6"/>
      <c r="G3334" s="6"/>
      <c r="H3334" s="6"/>
      <c r="I3334" s="10"/>
      <c r="J3334" s="11"/>
      <c r="K3334" s="13"/>
      <c r="L3334" s="4"/>
    </row>
    <row r="3335" spans="2:12" ht="14.25" customHeight="1">
      <c r="B3335" s="4"/>
      <c r="C3335" s="4"/>
      <c r="D3335" s="4"/>
      <c r="E3335" s="4"/>
      <c r="F3335" s="6"/>
      <c r="G3335" s="6"/>
      <c r="H3335" s="6"/>
      <c r="I3335" s="10"/>
      <c r="J3335" s="11"/>
      <c r="K3335" s="13"/>
      <c r="L3335" s="4"/>
    </row>
    <row r="3336" spans="2:12" ht="14.25" customHeight="1">
      <c r="B3336" s="4"/>
      <c r="C3336" s="4"/>
      <c r="D3336" s="4"/>
      <c r="E3336" s="4"/>
      <c r="F3336" s="6"/>
      <c r="G3336" s="6"/>
      <c r="H3336" s="6"/>
      <c r="I3336" s="10"/>
      <c r="J3336" s="11"/>
      <c r="K3336" s="13"/>
      <c r="L3336" s="4"/>
    </row>
    <row r="3337" spans="2:12" ht="14.25" customHeight="1">
      <c r="B3337" s="4"/>
      <c r="C3337" s="4"/>
      <c r="D3337" s="4"/>
      <c r="E3337" s="4"/>
      <c r="F3337" s="6"/>
      <c r="G3337" s="6"/>
      <c r="H3337" s="6"/>
      <c r="I3337" s="10"/>
      <c r="J3337" s="11"/>
      <c r="K3337" s="13"/>
      <c r="L3337" s="4"/>
    </row>
    <row r="3338" spans="2:12" ht="14.25" customHeight="1">
      <c r="B3338" s="4"/>
      <c r="C3338" s="4"/>
      <c r="D3338" s="4"/>
      <c r="E3338" s="4"/>
      <c r="F3338" s="6"/>
      <c r="G3338" s="6"/>
      <c r="H3338" s="6"/>
      <c r="I3338" s="10"/>
      <c r="J3338" s="11"/>
      <c r="K3338" s="13"/>
      <c r="L3338" s="4"/>
    </row>
    <row r="3339" spans="2:12" ht="14.25" customHeight="1">
      <c r="B3339" s="4"/>
      <c r="C3339" s="4"/>
      <c r="D3339" s="4"/>
      <c r="E3339" s="4"/>
      <c r="F3339" s="6"/>
      <c r="G3339" s="6"/>
      <c r="H3339" s="6"/>
      <c r="I3339" s="10"/>
      <c r="J3339" s="11"/>
      <c r="K3339" s="13"/>
      <c r="L3339" s="4"/>
    </row>
    <row r="3340" spans="2:12" ht="14.25" customHeight="1">
      <c r="B3340" s="4"/>
      <c r="C3340" s="4"/>
      <c r="D3340" s="4"/>
      <c r="E3340" s="4"/>
      <c r="F3340" s="6"/>
      <c r="G3340" s="6"/>
      <c r="H3340" s="6"/>
      <c r="I3340" s="10"/>
      <c r="J3340" s="11"/>
      <c r="K3340" s="13"/>
      <c r="L3340" s="4"/>
    </row>
    <row r="3341" spans="2:12" ht="14.25" customHeight="1">
      <c r="B3341" s="4"/>
      <c r="C3341" s="4"/>
      <c r="D3341" s="4"/>
      <c r="E3341" s="4"/>
      <c r="F3341" s="6"/>
      <c r="G3341" s="6"/>
      <c r="H3341" s="6"/>
      <c r="I3341" s="10"/>
      <c r="J3341" s="11"/>
      <c r="K3341" s="13"/>
      <c r="L3341" s="4"/>
    </row>
    <row r="3342" spans="2:12" ht="14.25" customHeight="1">
      <c r="B3342" s="4"/>
      <c r="C3342" s="4"/>
      <c r="D3342" s="4"/>
      <c r="E3342" s="4"/>
      <c r="F3342" s="6"/>
      <c r="G3342" s="6"/>
      <c r="H3342" s="6"/>
      <c r="I3342" s="10"/>
      <c r="J3342" s="11"/>
      <c r="K3342" s="13"/>
      <c r="L3342" s="4"/>
    </row>
    <row r="3343" spans="2:12" ht="14.25" customHeight="1">
      <c r="B3343" s="4"/>
      <c r="C3343" s="4"/>
      <c r="D3343" s="4"/>
      <c r="E3343" s="4"/>
      <c r="F3343" s="6"/>
      <c r="G3343" s="6"/>
      <c r="H3343" s="6"/>
      <c r="I3343" s="10"/>
      <c r="J3343" s="11"/>
      <c r="K3343" s="13"/>
      <c r="L3343" s="4"/>
    </row>
    <row r="3344" spans="2:12" ht="14.25" customHeight="1">
      <c r="B3344" s="4"/>
      <c r="C3344" s="4"/>
      <c r="D3344" s="4"/>
      <c r="E3344" s="4"/>
      <c r="F3344" s="6"/>
      <c r="G3344" s="6"/>
      <c r="H3344" s="6"/>
      <c r="I3344" s="10"/>
      <c r="J3344" s="11"/>
      <c r="K3344" s="13"/>
      <c r="L3344" s="4"/>
    </row>
    <row r="3345" spans="2:12" ht="14.25" customHeight="1">
      <c r="B3345" s="4"/>
      <c r="C3345" s="4"/>
      <c r="D3345" s="4"/>
      <c r="E3345" s="4"/>
      <c r="F3345" s="6"/>
      <c r="G3345" s="6"/>
      <c r="H3345" s="6"/>
      <c r="I3345" s="10"/>
      <c r="J3345" s="11"/>
      <c r="K3345" s="13"/>
      <c r="L3345" s="4"/>
    </row>
    <row r="3346" spans="2:12" ht="14.25" customHeight="1">
      <c r="B3346" s="4"/>
      <c r="C3346" s="4"/>
      <c r="D3346" s="4"/>
      <c r="E3346" s="4"/>
      <c r="F3346" s="6"/>
      <c r="G3346" s="6"/>
      <c r="H3346" s="6"/>
      <c r="I3346" s="10"/>
      <c r="J3346" s="11"/>
      <c r="K3346" s="13"/>
      <c r="L3346" s="4"/>
    </row>
    <row r="3347" spans="2:12" ht="14.25" customHeight="1">
      <c r="B3347" s="4"/>
      <c r="C3347" s="4"/>
      <c r="D3347" s="4"/>
      <c r="E3347" s="4"/>
      <c r="F3347" s="6"/>
      <c r="G3347" s="6"/>
      <c r="H3347" s="6"/>
      <c r="I3347" s="10"/>
      <c r="J3347" s="11"/>
      <c r="K3347" s="13"/>
      <c r="L3347" s="4"/>
    </row>
    <row r="3348" spans="2:12" ht="14.25" customHeight="1">
      <c r="B3348" s="4"/>
      <c r="C3348" s="4"/>
      <c r="D3348" s="4"/>
      <c r="E3348" s="4"/>
      <c r="F3348" s="6"/>
      <c r="G3348" s="6"/>
      <c r="H3348" s="6"/>
      <c r="I3348" s="10"/>
      <c r="J3348" s="11"/>
      <c r="K3348" s="13"/>
      <c r="L3348" s="4"/>
    </row>
    <row r="3349" spans="2:12" ht="14.25" customHeight="1">
      <c r="B3349" s="4"/>
      <c r="C3349" s="4"/>
      <c r="D3349" s="4"/>
      <c r="E3349" s="4"/>
      <c r="F3349" s="6"/>
      <c r="G3349" s="6"/>
      <c r="H3349" s="6"/>
      <c r="I3349" s="10"/>
      <c r="J3349" s="11"/>
      <c r="K3349" s="13"/>
      <c r="L3349" s="4"/>
    </row>
    <row r="3350" spans="2:12" ht="14.25" customHeight="1">
      <c r="B3350" s="4"/>
      <c r="C3350" s="4"/>
      <c r="D3350" s="4"/>
      <c r="E3350" s="4"/>
      <c r="F3350" s="6"/>
      <c r="G3350" s="6"/>
      <c r="H3350" s="6"/>
      <c r="I3350" s="10"/>
      <c r="J3350" s="11"/>
      <c r="K3350" s="13"/>
      <c r="L3350" s="4"/>
    </row>
    <row r="3351" spans="2:12" ht="14.25" customHeight="1">
      <c r="B3351" s="4"/>
      <c r="C3351" s="4"/>
      <c r="D3351" s="4"/>
      <c r="E3351" s="4"/>
      <c r="F3351" s="6"/>
      <c r="G3351" s="6"/>
      <c r="H3351" s="6"/>
      <c r="I3351" s="10"/>
      <c r="J3351" s="11"/>
      <c r="K3351" s="13"/>
      <c r="L3351" s="4"/>
    </row>
    <row r="3352" spans="2:12" ht="14.25" customHeight="1">
      <c r="B3352" s="4"/>
      <c r="C3352" s="4"/>
      <c r="D3352" s="4"/>
      <c r="E3352" s="4"/>
      <c r="F3352" s="6"/>
      <c r="G3352" s="6"/>
      <c r="H3352" s="6"/>
      <c r="I3352" s="10"/>
      <c r="J3352" s="11"/>
      <c r="K3352" s="13"/>
      <c r="L3352" s="4"/>
    </row>
    <row r="3353" spans="2:12" ht="14.25" customHeight="1">
      <c r="B3353" s="4"/>
      <c r="C3353" s="4"/>
      <c r="D3353" s="4"/>
      <c r="E3353" s="4"/>
      <c r="F3353" s="6"/>
      <c r="G3353" s="6"/>
      <c r="H3353" s="6"/>
      <c r="I3353" s="10"/>
      <c r="J3353" s="11"/>
      <c r="K3353" s="13"/>
      <c r="L3353" s="4"/>
    </row>
    <row r="3354" spans="2:12" ht="14.25" customHeight="1">
      <c r="B3354" s="4"/>
      <c r="C3354" s="4"/>
      <c r="D3354" s="4"/>
      <c r="E3354" s="4"/>
      <c r="F3354" s="6"/>
      <c r="G3354" s="6"/>
      <c r="H3354" s="6"/>
      <c r="I3354" s="10"/>
      <c r="J3354" s="11"/>
      <c r="K3354" s="13"/>
      <c r="L3354" s="4"/>
    </row>
    <row r="3355" spans="2:12" ht="14.25" customHeight="1">
      <c r="B3355" s="4"/>
      <c r="C3355" s="4"/>
      <c r="D3355" s="4"/>
      <c r="E3355" s="4"/>
      <c r="F3355" s="6"/>
      <c r="G3355" s="6"/>
      <c r="H3355" s="6"/>
      <c r="I3355" s="10"/>
      <c r="J3355" s="11"/>
      <c r="K3355" s="13"/>
      <c r="L3355" s="4"/>
    </row>
    <row r="3356" spans="2:12" ht="14.25" customHeight="1">
      <c r="B3356" s="4"/>
      <c r="C3356" s="4"/>
      <c r="D3356" s="4"/>
      <c r="E3356" s="4"/>
      <c r="F3356" s="6"/>
      <c r="G3356" s="6"/>
      <c r="H3356" s="6"/>
      <c r="I3356" s="10"/>
      <c r="J3356" s="11"/>
      <c r="K3356" s="13"/>
      <c r="L3356" s="4"/>
    </row>
    <row r="3357" spans="2:12" ht="14.25" customHeight="1">
      <c r="B3357" s="4"/>
      <c r="C3357" s="4"/>
      <c r="D3357" s="4"/>
      <c r="E3357" s="4"/>
      <c r="F3357" s="6"/>
      <c r="G3357" s="6"/>
      <c r="H3357" s="6"/>
      <c r="I3357" s="10"/>
      <c r="J3357" s="11"/>
      <c r="K3357" s="13"/>
      <c r="L3357" s="4"/>
    </row>
    <row r="3358" spans="2:12" ht="14.25" customHeight="1">
      <c r="B3358" s="4"/>
      <c r="C3358" s="4"/>
      <c r="D3358" s="4"/>
      <c r="E3358" s="4"/>
      <c r="F3358" s="6"/>
      <c r="G3358" s="6"/>
      <c r="H3358" s="6"/>
      <c r="I3358" s="10"/>
      <c r="J3358" s="11"/>
      <c r="K3358" s="13"/>
      <c r="L3358" s="4"/>
    </row>
    <row r="3359" spans="2:12" ht="14.25" customHeight="1">
      <c r="B3359" s="4"/>
      <c r="C3359" s="4"/>
      <c r="D3359" s="4"/>
      <c r="E3359" s="4"/>
      <c r="F3359" s="6"/>
      <c r="G3359" s="6"/>
      <c r="H3359" s="6"/>
      <c r="I3359" s="10"/>
      <c r="J3359" s="11"/>
      <c r="K3359" s="13"/>
      <c r="L3359" s="4"/>
    </row>
    <row r="3360" spans="2:12" ht="14.25" customHeight="1">
      <c r="B3360" s="4"/>
      <c r="C3360" s="4"/>
      <c r="D3360" s="4"/>
      <c r="E3360" s="4"/>
      <c r="F3360" s="6"/>
      <c r="G3360" s="6"/>
      <c r="H3360" s="6"/>
      <c r="I3360" s="10"/>
      <c r="J3360" s="11"/>
      <c r="K3360" s="13"/>
      <c r="L3360" s="4"/>
    </row>
    <row r="3361" spans="2:12" ht="14.25" customHeight="1">
      <c r="B3361" s="4"/>
      <c r="C3361" s="4"/>
      <c r="D3361" s="4"/>
      <c r="E3361" s="4"/>
      <c r="F3361" s="6"/>
      <c r="G3361" s="6"/>
      <c r="H3361" s="6"/>
      <c r="I3361" s="10"/>
      <c r="J3361" s="11"/>
      <c r="K3361" s="13"/>
      <c r="L3361" s="4"/>
    </row>
    <row r="3362" spans="2:12" ht="14.25" customHeight="1">
      <c r="B3362" s="4"/>
      <c r="C3362" s="4"/>
      <c r="D3362" s="4"/>
      <c r="E3362" s="4"/>
      <c r="F3362" s="6"/>
      <c r="G3362" s="6"/>
      <c r="H3362" s="6"/>
      <c r="I3362" s="10"/>
      <c r="J3362" s="11"/>
      <c r="K3362" s="13"/>
      <c r="L3362" s="4"/>
    </row>
    <row r="3363" spans="2:12" ht="14.25" customHeight="1">
      <c r="B3363" s="4"/>
      <c r="C3363" s="4"/>
      <c r="D3363" s="4"/>
      <c r="E3363" s="4"/>
      <c r="F3363" s="6"/>
      <c r="G3363" s="6"/>
      <c r="H3363" s="6"/>
      <c r="I3363" s="10"/>
      <c r="J3363" s="11"/>
      <c r="K3363" s="13"/>
      <c r="L3363" s="4"/>
    </row>
    <row r="3364" spans="2:12" ht="14.25" customHeight="1">
      <c r="B3364" s="4"/>
      <c r="C3364" s="4"/>
      <c r="D3364" s="4"/>
      <c r="E3364" s="4"/>
      <c r="F3364" s="6"/>
      <c r="G3364" s="6"/>
      <c r="H3364" s="6"/>
      <c r="I3364" s="10"/>
      <c r="J3364" s="11"/>
      <c r="K3364" s="13"/>
      <c r="L3364" s="4"/>
    </row>
    <row r="3365" spans="2:12" ht="14.25" customHeight="1">
      <c r="B3365" s="4"/>
      <c r="C3365" s="4"/>
      <c r="D3365" s="4"/>
      <c r="E3365" s="4"/>
      <c r="F3365" s="6"/>
      <c r="G3365" s="6"/>
      <c r="H3365" s="6"/>
      <c r="I3365" s="10"/>
      <c r="J3365" s="11"/>
      <c r="K3365" s="13"/>
      <c r="L3365" s="4"/>
    </row>
    <row r="3366" spans="2:12" ht="14.25" customHeight="1">
      <c r="B3366" s="4"/>
      <c r="C3366" s="4"/>
      <c r="D3366" s="4"/>
      <c r="E3366" s="4"/>
      <c r="F3366" s="6"/>
      <c r="G3366" s="6"/>
      <c r="H3366" s="6"/>
      <c r="I3366" s="10"/>
      <c r="J3366" s="11"/>
      <c r="K3366" s="13"/>
      <c r="L3366" s="4"/>
    </row>
    <row r="3367" spans="2:12" ht="14.25" customHeight="1">
      <c r="B3367" s="4"/>
      <c r="C3367" s="4"/>
      <c r="D3367" s="4"/>
      <c r="E3367" s="4"/>
      <c r="F3367" s="6"/>
      <c r="G3367" s="6"/>
      <c r="H3367" s="6"/>
      <c r="I3367" s="10"/>
      <c r="J3367" s="11"/>
      <c r="K3367" s="13"/>
      <c r="L3367" s="4"/>
    </row>
    <row r="3368" spans="2:12" ht="14.25" customHeight="1">
      <c r="B3368" s="4"/>
      <c r="C3368" s="4"/>
      <c r="D3368" s="4"/>
      <c r="E3368" s="4"/>
      <c r="F3368" s="6"/>
      <c r="G3368" s="6"/>
      <c r="H3368" s="6"/>
      <c r="I3368" s="10"/>
      <c r="J3368" s="11"/>
      <c r="K3368" s="13"/>
      <c r="L3368" s="4"/>
    </row>
    <row r="3369" spans="2:12" ht="14.25" customHeight="1">
      <c r="B3369" s="4"/>
      <c r="C3369" s="4"/>
      <c r="D3369" s="4"/>
      <c r="E3369" s="4"/>
      <c r="F3369" s="6"/>
      <c r="G3369" s="6"/>
      <c r="H3369" s="6"/>
      <c r="I3369" s="10"/>
      <c r="J3369" s="11"/>
      <c r="K3369" s="13"/>
      <c r="L3369" s="4"/>
    </row>
    <row r="3370" spans="2:12" ht="14.25" customHeight="1">
      <c r="B3370" s="4"/>
      <c r="C3370" s="4"/>
      <c r="D3370" s="4"/>
      <c r="E3370" s="4"/>
      <c r="F3370" s="6"/>
      <c r="G3370" s="6"/>
      <c r="H3370" s="6"/>
      <c r="I3370" s="10"/>
      <c r="J3370" s="11"/>
      <c r="K3370" s="13"/>
      <c r="L3370" s="4"/>
    </row>
    <row r="3371" spans="2:12" ht="14.25" customHeight="1">
      <c r="B3371" s="4"/>
      <c r="C3371" s="4"/>
      <c r="D3371" s="4"/>
      <c r="E3371" s="4"/>
      <c r="F3371" s="6"/>
      <c r="G3371" s="6"/>
      <c r="H3371" s="6"/>
      <c r="I3371" s="10"/>
      <c r="J3371" s="11"/>
      <c r="K3371" s="13"/>
      <c r="L3371" s="4"/>
    </row>
    <row r="3372" spans="2:12" ht="14.25" customHeight="1">
      <c r="B3372" s="4"/>
      <c r="C3372" s="4"/>
      <c r="D3372" s="4"/>
      <c r="E3372" s="4"/>
      <c r="F3372" s="6"/>
      <c r="G3372" s="6"/>
      <c r="H3372" s="6"/>
      <c r="I3372" s="10"/>
      <c r="J3372" s="11"/>
      <c r="K3372" s="13"/>
      <c r="L3372" s="4"/>
    </row>
    <row r="3373" spans="2:12" ht="14.25" customHeight="1">
      <c r="B3373" s="4"/>
      <c r="C3373" s="4"/>
      <c r="D3373" s="4"/>
      <c r="E3373" s="4"/>
      <c r="F3373" s="6"/>
      <c r="G3373" s="6"/>
      <c r="H3373" s="6"/>
      <c r="I3373" s="10"/>
      <c r="J3373" s="11"/>
      <c r="K3373" s="13"/>
      <c r="L3373" s="4"/>
    </row>
    <row r="3374" spans="2:12" ht="14.25" customHeight="1">
      <c r="B3374" s="4"/>
      <c r="C3374" s="4"/>
      <c r="D3374" s="4"/>
      <c r="E3374" s="4"/>
      <c r="F3374" s="6"/>
      <c r="G3374" s="6"/>
      <c r="H3374" s="6"/>
      <c r="I3374" s="10"/>
      <c r="J3374" s="11"/>
      <c r="K3374" s="13"/>
      <c r="L3374" s="4"/>
    </row>
    <row r="3375" spans="2:12" ht="14.25" customHeight="1">
      <c r="B3375" s="4"/>
      <c r="C3375" s="4"/>
      <c r="D3375" s="4"/>
      <c r="E3375" s="4"/>
      <c r="F3375" s="6"/>
      <c r="G3375" s="6"/>
      <c r="H3375" s="6"/>
      <c r="I3375" s="10"/>
      <c r="J3375" s="11"/>
      <c r="K3375" s="13"/>
      <c r="L3375" s="4"/>
    </row>
    <row r="3376" spans="2:12" ht="14.25" customHeight="1">
      <c r="B3376" s="4"/>
      <c r="C3376" s="4"/>
      <c r="D3376" s="4"/>
      <c r="E3376" s="4"/>
      <c r="F3376" s="6"/>
      <c r="G3376" s="6"/>
      <c r="H3376" s="6"/>
      <c r="I3376" s="10"/>
      <c r="J3376" s="11"/>
      <c r="K3376" s="13"/>
      <c r="L3376" s="4"/>
    </row>
    <row r="3377" spans="2:12" ht="14.25" customHeight="1">
      <c r="B3377" s="4"/>
      <c r="C3377" s="4"/>
      <c r="D3377" s="4"/>
      <c r="E3377" s="4"/>
      <c r="F3377" s="6"/>
      <c r="G3377" s="6"/>
      <c r="H3377" s="6"/>
      <c r="I3377" s="10"/>
      <c r="J3377" s="11"/>
      <c r="K3377" s="13"/>
      <c r="L3377" s="4"/>
    </row>
    <row r="3378" spans="2:12" ht="14.25" customHeight="1">
      <c r="B3378" s="4"/>
      <c r="C3378" s="4"/>
      <c r="D3378" s="4"/>
      <c r="E3378" s="4"/>
      <c r="F3378" s="6"/>
      <c r="G3378" s="6"/>
      <c r="H3378" s="6"/>
      <c r="I3378" s="10"/>
      <c r="J3378" s="11"/>
      <c r="K3378" s="13"/>
      <c r="L3378" s="4"/>
    </row>
    <row r="3379" spans="2:12" ht="14.25" customHeight="1">
      <c r="B3379" s="4"/>
      <c r="C3379" s="4"/>
      <c r="D3379" s="4"/>
      <c r="E3379" s="4"/>
      <c r="F3379" s="6"/>
      <c r="G3379" s="6"/>
      <c r="H3379" s="6"/>
      <c r="I3379" s="10"/>
      <c r="J3379" s="11"/>
      <c r="K3379" s="13"/>
      <c r="L3379" s="4"/>
    </row>
    <row r="3380" spans="2:12" ht="14.25" customHeight="1">
      <c r="B3380" s="4"/>
      <c r="C3380" s="4"/>
      <c r="D3380" s="4"/>
      <c r="E3380" s="4"/>
      <c r="F3380" s="6"/>
      <c r="G3380" s="6"/>
      <c r="H3380" s="6"/>
      <c r="I3380" s="10"/>
      <c r="J3380" s="11"/>
      <c r="K3380" s="13"/>
      <c r="L3380" s="4"/>
    </row>
    <row r="3381" spans="2:12" ht="14.25" customHeight="1">
      <c r="B3381" s="4"/>
      <c r="C3381" s="4"/>
      <c r="D3381" s="4"/>
      <c r="E3381" s="4"/>
      <c r="F3381" s="6"/>
      <c r="G3381" s="6"/>
      <c r="H3381" s="6"/>
      <c r="I3381" s="10"/>
      <c r="J3381" s="11"/>
      <c r="K3381" s="13"/>
      <c r="L3381" s="4"/>
    </row>
    <row r="3382" spans="2:12" ht="14.25" customHeight="1">
      <c r="B3382" s="4"/>
      <c r="C3382" s="4"/>
      <c r="D3382" s="4"/>
      <c r="E3382" s="4"/>
      <c r="F3382" s="6"/>
      <c r="G3382" s="6"/>
      <c r="H3382" s="6"/>
      <c r="I3382" s="10"/>
      <c r="J3382" s="11"/>
      <c r="K3382" s="13"/>
      <c r="L3382" s="4"/>
    </row>
    <row r="3383" spans="2:12" ht="14.25" customHeight="1">
      <c r="B3383" s="4"/>
      <c r="C3383" s="4"/>
      <c r="D3383" s="4"/>
      <c r="E3383" s="4"/>
      <c r="F3383" s="6"/>
      <c r="G3383" s="6"/>
      <c r="H3383" s="6"/>
      <c r="I3383" s="10"/>
      <c r="J3383" s="11"/>
      <c r="K3383" s="13"/>
      <c r="L3383" s="4"/>
    </row>
    <row r="3384" spans="2:12" ht="14.25" customHeight="1">
      <c r="B3384" s="4"/>
      <c r="C3384" s="4"/>
      <c r="D3384" s="4"/>
      <c r="E3384" s="4"/>
      <c r="F3384" s="6"/>
      <c r="G3384" s="6"/>
      <c r="H3384" s="6"/>
      <c r="I3384" s="10"/>
      <c r="J3384" s="11"/>
      <c r="K3384" s="13"/>
      <c r="L3384" s="4"/>
    </row>
    <row r="3385" spans="2:12" ht="14.25" customHeight="1">
      <c r="B3385" s="4"/>
      <c r="C3385" s="4"/>
      <c r="D3385" s="4"/>
      <c r="E3385" s="4"/>
      <c r="F3385" s="6"/>
      <c r="G3385" s="6"/>
      <c r="H3385" s="6"/>
      <c r="I3385" s="10"/>
      <c r="J3385" s="11"/>
      <c r="K3385" s="13"/>
      <c r="L3385" s="4"/>
    </row>
    <row r="3386" spans="2:12" ht="14.25" customHeight="1">
      <c r="B3386" s="4"/>
      <c r="C3386" s="4"/>
      <c r="D3386" s="4"/>
      <c r="E3386" s="4"/>
      <c r="F3386" s="6"/>
      <c r="G3386" s="6"/>
      <c r="H3386" s="6"/>
      <c r="I3386" s="10"/>
      <c r="J3386" s="11"/>
      <c r="K3386" s="13"/>
      <c r="L3386" s="4"/>
    </row>
    <row r="3387" spans="2:12" ht="14.25" customHeight="1">
      <c r="B3387" s="4"/>
      <c r="C3387" s="4"/>
      <c r="D3387" s="4"/>
      <c r="E3387" s="4"/>
      <c r="F3387" s="6"/>
      <c r="G3387" s="6"/>
      <c r="H3387" s="6"/>
      <c r="I3387" s="10"/>
      <c r="J3387" s="11"/>
      <c r="K3387" s="13"/>
      <c r="L3387" s="4"/>
    </row>
    <row r="3388" spans="2:12" ht="14.25" customHeight="1">
      <c r="B3388" s="4"/>
      <c r="C3388" s="4"/>
      <c r="D3388" s="4"/>
      <c r="E3388" s="4"/>
      <c r="F3388" s="6"/>
      <c r="G3388" s="6"/>
      <c r="H3388" s="6"/>
      <c r="I3388" s="10"/>
      <c r="J3388" s="11"/>
      <c r="K3388" s="13"/>
      <c r="L3388" s="4"/>
    </row>
    <row r="3389" spans="2:12" ht="14.25" customHeight="1">
      <c r="B3389" s="4"/>
      <c r="C3389" s="4"/>
      <c r="D3389" s="4"/>
      <c r="E3389" s="4"/>
      <c r="F3389" s="6"/>
      <c r="G3389" s="6"/>
      <c r="H3389" s="6"/>
      <c r="I3389" s="10"/>
      <c r="J3389" s="11"/>
      <c r="K3389" s="13"/>
      <c r="L3389" s="4"/>
    </row>
    <row r="3390" spans="2:12" ht="14.25" customHeight="1">
      <c r="B3390" s="4"/>
      <c r="C3390" s="4"/>
      <c r="D3390" s="4"/>
      <c r="E3390" s="4"/>
      <c r="F3390" s="6"/>
      <c r="G3390" s="6"/>
      <c r="H3390" s="6"/>
      <c r="I3390" s="10"/>
      <c r="J3390" s="11"/>
      <c r="K3390" s="13"/>
      <c r="L3390" s="4"/>
    </row>
    <row r="3391" spans="2:12" ht="14.25" customHeight="1">
      <c r="B3391" s="4"/>
      <c r="C3391" s="4"/>
      <c r="D3391" s="4"/>
      <c r="E3391" s="4"/>
      <c r="F3391" s="6"/>
      <c r="G3391" s="6"/>
      <c r="H3391" s="6"/>
      <c r="I3391" s="10"/>
      <c r="J3391" s="11"/>
      <c r="K3391" s="13"/>
      <c r="L3391" s="4"/>
    </row>
    <row r="3392" spans="2:12" ht="14.25" customHeight="1">
      <c r="B3392" s="4"/>
      <c r="C3392" s="4"/>
      <c r="D3392" s="4"/>
      <c r="E3392" s="4"/>
      <c r="F3392" s="6"/>
      <c r="G3392" s="6"/>
      <c r="H3392" s="6"/>
      <c r="I3392" s="10"/>
      <c r="J3392" s="11"/>
      <c r="K3392" s="13"/>
      <c r="L3392" s="4"/>
    </row>
    <row r="3393" spans="2:12" ht="14.25" customHeight="1">
      <c r="B3393" s="4"/>
      <c r="C3393" s="4"/>
      <c r="D3393" s="4"/>
      <c r="E3393" s="4"/>
      <c r="F3393" s="6"/>
      <c r="G3393" s="6"/>
      <c r="H3393" s="6"/>
      <c r="I3393" s="10"/>
      <c r="J3393" s="11"/>
      <c r="K3393" s="13"/>
      <c r="L3393" s="4"/>
    </row>
    <row r="3394" spans="2:12" ht="14.25" customHeight="1">
      <c r="B3394" s="4"/>
      <c r="C3394" s="4"/>
      <c r="D3394" s="4"/>
      <c r="E3394" s="4"/>
      <c r="F3394" s="6"/>
      <c r="G3394" s="6"/>
      <c r="H3394" s="6"/>
      <c r="I3394" s="10"/>
      <c r="J3394" s="11"/>
      <c r="K3394" s="13"/>
      <c r="L3394" s="4"/>
    </row>
    <row r="3395" spans="2:12" ht="14.25" customHeight="1">
      <c r="B3395" s="4"/>
      <c r="C3395" s="4"/>
      <c r="D3395" s="4"/>
      <c r="E3395" s="4"/>
      <c r="F3395" s="6"/>
      <c r="G3395" s="6"/>
      <c r="H3395" s="6"/>
      <c r="I3395" s="10"/>
      <c r="J3395" s="11"/>
      <c r="K3395" s="13"/>
      <c r="L3395" s="4"/>
    </row>
    <row r="3396" spans="2:12" ht="14.25" customHeight="1">
      <c r="B3396" s="4"/>
      <c r="C3396" s="4"/>
      <c r="D3396" s="4"/>
      <c r="E3396" s="4"/>
      <c r="F3396" s="6"/>
      <c r="G3396" s="6"/>
      <c r="H3396" s="6"/>
      <c r="I3396" s="10"/>
      <c r="J3396" s="11"/>
      <c r="K3396" s="13"/>
      <c r="L3396" s="4"/>
    </row>
    <row r="3397" spans="2:12" ht="14.25" customHeight="1">
      <c r="B3397" s="4"/>
      <c r="C3397" s="4"/>
      <c r="D3397" s="4"/>
      <c r="E3397" s="4"/>
      <c r="F3397" s="6"/>
      <c r="G3397" s="6"/>
      <c r="H3397" s="6"/>
      <c r="I3397" s="10"/>
      <c r="J3397" s="11"/>
      <c r="K3397" s="13"/>
      <c r="L3397" s="4"/>
    </row>
    <row r="3398" spans="2:12" ht="14.25" customHeight="1">
      <c r="B3398" s="4"/>
      <c r="C3398" s="4"/>
      <c r="D3398" s="4"/>
      <c r="E3398" s="4"/>
      <c r="F3398" s="6"/>
      <c r="G3398" s="6"/>
      <c r="H3398" s="6"/>
      <c r="I3398" s="10"/>
      <c r="J3398" s="11"/>
      <c r="K3398" s="13"/>
      <c r="L3398" s="4"/>
    </row>
    <row r="3399" spans="2:12" ht="14.25" customHeight="1">
      <c r="B3399" s="4"/>
      <c r="C3399" s="4"/>
      <c r="D3399" s="4"/>
      <c r="E3399" s="4"/>
      <c r="F3399" s="6"/>
      <c r="G3399" s="6"/>
      <c r="H3399" s="6"/>
      <c r="I3399" s="10"/>
      <c r="J3399" s="11"/>
      <c r="K3399" s="13"/>
      <c r="L3399" s="4"/>
    </row>
    <row r="3400" spans="2:12" ht="14.25" customHeight="1">
      <c r="B3400" s="4"/>
      <c r="C3400" s="4"/>
      <c r="D3400" s="4"/>
      <c r="E3400" s="4"/>
      <c r="F3400" s="6"/>
      <c r="G3400" s="6"/>
      <c r="H3400" s="6"/>
      <c r="I3400" s="10"/>
      <c r="J3400" s="11"/>
      <c r="K3400" s="13"/>
      <c r="L3400" s="4"/>
    </row>
    <row r="3401" spans="2:12" ht="14.25" customHeight="1">
      <c r="B3401" s="4"/>
      <c r="C3401" s="4"/>
      <c r="D3401" s="4"/>
      <c r="E3401" s="4"/>
      <c r="F3401" s="6"/>
      <c r="G3401" s="6"/>
      <c r="H3401" s="6"/>
      <c r="I3401" s="10"/>
      <c r="J3401" s="11"/>
      <c r="K3401" s="13"/>
      <c r="L3401" s="4"/>
    </row>
    <row r="3402" spans="2:12" ht="14.25" customHeight="1">
      <c r="B3402" s="4"/>
      <c r="C3402" s="4"/>
      <c r="D3402" s="4"/>
      <c r="E3402" s="4"/>
      <c r="F3402" s="6"/>
      <c r="G3402" s="6"/>
      <c r="H3402" s="6"/>
      <c r="I3402" s="10"/>
      <c r="J3402" s="11"/>
      <c r="K3402" s="13"/>
      <c r="L3402" s="4"/>
    </row>
    <row r="3403" spans="2:12" ht="14.25" customHeight="1">
      <c r="B3403" s="4"/>
      <c r="C3403" s="4"/>
      <c r="D3403" s="4"/>
      <c r="E3403" s="4"/>
      <c r="F3403" s="6"/>
      <c r="G3403" s="6"/>
      <c r="H3403" s="6"/>
      <c r="I3403" s="10"/>
      <c r="J3403" s="11"/>
      <c r="K3403" s="13"/>
      <c r="L3403" s="4"/>
    </row>
    <row r="3404" spans="2:12" ht="14.25" customHeight="1">
      <c r="B3404" s="4"/>
      <c r="C3404" s="4"/>
      <c r="D3404" s="4"/>
      <c r="E3404" s="4"/>
      <c r="F3404" s="6"/>
      <c r="G3404" s="6"/>
      <c r="H3404" s="6"/>
      <c r="I3404" s="10"/>
      <c r="J3404" s="11"/>
      <c r="K3404" s="13"/>
      <c r="L3404" s="4"/>
    </row>
    <row r="3405" spans="2:12" ht="14.25" customHeight="1">
      <c r="B3405" s="4"/>
      <c r="C3405" s="4"/>
      <c r="D3405" s="4"/>
      <c r="E3405" s="4"/>
      <c r="F3405" s="6"/>
      <c r="G3405" s="6"/>
      <c r="H3405" s="6"/>
      <c r="I3405" s="10"/>
      <c r="J3405" s="11"/>
      <c r="K3405" s="13"/>
      <c r="L3405" s="4"/>
    </row>
    <row r="3406" spans="2:12" ht="14.25" customHeight="1">
      <c r="B3406" s="4"/>
      <c r="C3406" s="4"/>
      <c r="D3406" s="4"/>
      <c r="E3406" s="4"/>
      <c r="F3406" s="6"/>
      <c r="G3406" s="6"/>
      <c r="H3406" s="6"/>
      <c r="I3406" s="10"/>
      <c r="J3406" s="11"/>
      <c r="K3406" s="13"/>
      <c r="L3406" s="4"/>
    </row>
    <row r="3407" spans="2:12" ht="14.25" customHeight="1">
      <c r="B3407" s="4"/>
      <c r="C3407" s="4"/>
      <c r="D3407" s="4"/>
      <c r="E3407" s="4"/>
      <c r="F3407" s="6"/>
      <c r="G3407" s="6"/>
      <c r="H3407" s="6"/>
      <c r="I3407" s="10"/>
      <c r="J3407" s="11"/>
      <c r="K3407" s="13"/>
      <c r="L3407" s="4"/>
    </row>
    <row r="3408" spans="2:12" ht="14.25" customHeight="1">
      <c r="B3408" s="4"/>
      <c r="C3408" s="4"/>
      <c r="D3408" s="4"/>
      <c r="E3408" s="4"/>
      <c r="F3408" s="6"/>
      <c r="G3408" s="6"/>
      <c r="H3408" s="6"/>
      <c r="I3408" s="10"/>
      <c r="J3408" s="11"/>
      <c r="K3408" s="13"/>
      <c r="L3408" s="4"/>
    </row>
    <row r="3409" spans="2:12" ht="14.25" customHeight="1">
      <c r="B3409" s="4"/>
      <c r="C3409" s="4"/>
      <c r="D3409" s="4"/>
      <c r="E3409" s="4"/>
      <c r="F3409" s="6"/>
      <c r="G3409" s="6"/>
      <c r="H3409" s="6"/>
      <c r="I3409" s="10"/>
      <c r="J3409" s="11"/>
      <c r="K3409" s="13"/>
      <c r="L3409" s="4"/>
    </row>
    <row r="3410" spans="2:12" ht="14.25" customHeight="1">
      <c r="B3410" s="4"/>
      <c r="C3410" s="4"/>
      <c r="D3410" s="4"/>
      <c r="E3410" s="4"/>
      <c r="F3410" s="6"/>
      <c r="G3410" s="6"/>
      <c r="H3410" s="6"/>
      <c r="I3410" s="10"/>
      <c r="J3410" s="11"/>
      <c r="K3410" s="13"/>
      <c r="L3410" s="4"/>
    </row>
    <row r="3411" spans="2:12" ht="14.25" customHeight="1">
      <c r="B3411" s="4"/>
      <c r="C3411" s="4"/>
      <c r="D3411" s="4"/>
      <c r="E3411" s="4"/>
      <c r="F3411" s="6"/>
      <c r="G3411" s="6"/>
      <c r="H3411" s="6"/>
      <c r="I3411" s="10"/>
      <c r="J3411" s="11"/>
      <c r="K3411" s="13"/>
      <c r="L3411" s="4"/>
    </row>
    <row r="3412" spans="2:12" ht="14.25" customHeight="1">
      <c r="B3412" s="4"/>
      <c r="C3412" s="4"/>
      <c r="D3412" s="4"/>
      <c r="E3412" s="4"/>
      <c r="F3412" s="6"/>
      <c r="G3412" s="6"/>
      <c r="H3412" s="6"/>
      <c r="I3412" s="10"/>
      <c r="J3412" s="11"/>
      <c r="K3412" s="13"/>
      <c r="L3412" s="4"/>
    </row>
    <row r="3413" spans="2:12" ht="14.25" customHeight="1">
      <c r="B3413" s="4"/>
      <c r="C3413" s="4"/>
      <c r="D3413" s="4"/>
      <c r="E3413" s="4"/>
      <c r="F3413" s="6"/>
      <c r="G3413" s="6"/>
      <c r="H3413" s="6"/>
      <c r="I3413" s="10"/>
      <c r="J3413" s="11"/>
      <c r="K3413" s="13"/>
      <c r="L3413" s="4"/>
    </row>
    <row r="3414" spans="2:12" ht="14.25" customHeight="1">
      <c r="B3414" s="4"/>
      <c r="C3414" s="4"/>
      <c r="D3414" s="4"/>
      <c r="E3414" s="4"/>
      <c r="F3414" s="6"/>
      <c r="G3414" s="6"/>
      <c r="H3414" s="6"/>
      <c r="I3414" s="10"/>
      <c r="J3414" s="11"/>
      <c r="K3414" s="13"/>
      <c r="L3414" s="4"/>
    </row>
    <row r="3415" spans="2:12" ht="14.25" customHeight="1">
      <c r="B3415" s="4"/>
      <c r="C3415" s="4"/>
      <c r="D3415" s="4"/>
      <c r="E3415" s="4"/>
      <c r="F3415" s="6"/>
      <c r="G3415" s="6"/>
      <c r="H3415" s="6"/>
      <c r="I3415" s="10"/>
      <c r="J3415" s="11"/>
      <c r="K3415" s="13"/>
      <c r="L3415" s="4"/>
    </row>
    <row r="3416" spans="2:12" ht="14.25" customHeight="1">
      <c r="B3416" s="4"/>
      <c r="C3416" s="4"/>
      <c r="D3416" s="4"/>
      <c r="E3416" s="4"/>
      <c r="F3416" s="6"/>
      <c r="G3416" s="6"/>
      <c r="H3416" s="6"/>
      <c r="I3416" s="10"/>
      <c r="J3416" s="11"/>
      <c r="K3416" s="13"/>
      <c r="L3416" s="4"/>
    </row>
    <row r="3417" spans="2:12" ht="14.25" customHeight="1">
      <c r="B3417" s="4"/>
      <c r="C3417" s="4"/>
      <c r="D3417" s="4"/>
      <c r="E3417" s="4"/>
      <c r="F3417" s="6"/>
      <c r="G3417" s="6"/>
      <c r="H3417" s="6"/>
      <c r="I3417" s="10"/>
      <c r="J3417" s="11"/>
      <c r="K3417" s="13"/>
      <c r="L3417" s="4"/>
    </row>
    <row r="3418" spans="2:12" ht="14.25" customHeight="1">
      <c r="B3418" s="4"/>
      <c r="C3418" s="4"/>
      <c r="D3418" s="4"/>
      <c r="E3418" s="4"/>
      <c r="F3418" s="6"/>
      <c r="G3418" s="6"/>
      <c r="H3418" s="6"/>
      <c r="I3418" s="10"/>
      <c r="J3418" s="11"/>
      <c r="K3418" s="13"/>
      <c r="L3418" s="4"/>
    </row>
    <row r="3419" spans="2:12" ht="14.25" customHeight="1">
      <c r="B3419" s="4"/>
      <c r="C3419" s="4"/>
      <c r="D3419" s="4"/>
      <c r="E3419" s="4"/>
      <c r="F3419" s="6"/>
      <c r="G3419" s="6"/>
      <c r="H3419" s="6"/>
      <c r="I3419" s="10"/>
      <c r="J3419" s="11"/>
      <c r="K3419" s="13"/>
      <c r="L3419" s="4"/>
    </row>
    <row r="3420" spans="2:12" ht="14.25" customHeight="1">
      <c r="B3420" s="4"/>
      <c r="C3420" s="4"/>
      <c r="D3420" s="4"/>
      <c r="E3420" s="4"/>
      <c r="F3420" s="6"/>
      <c r="G3420" s="6"/>
      <c r="H3420" s="6"/>
      <c r="I3420" s="10"/>
      <c r="J3420" s="11"/>
      <c r="K3420" s="13"/>
      <c r="L3420" s="4"/>
    </row>
    <row r="3421" spans="2:12" ht="14.25" customHeight="1">
      <c r="B3421" s="4"/>
      <c r="C3421" s="4"/>
      <c r="D3421" s="4"/>
      <c r="E3421" s="4"/>
      <c r="F3421" s="6"/>
      <c r="G3421" s="6"/>
      <c r="H3421" s="6"/>
      <c r="I3421" s="10"/>
      <c r="J3421" s="11"/>
      <c r="K3421" s="13"/>
      <c r="L3421" s="4"/>
    </row>
    <row r="3422" spans="2:12" ht="14.25" customHeight="1">
      <c r="B3422" s="4"/>
      <c r="C3422" s="4"/>
      <c r="D3422" s="4"/>
      <c r="E3422" s="4"/>
      <c r="F3422" s="6"/>
      <c r="G3422" s="6"/>
      <c r="H3422" s="6"/>
      <c r="I3422" s="10"/>
      <c r="J3422" s="11"/>
      <c r="K3422" s="13"/>
      <c r="L3422" s="4"/>
    </row>
    <row r="3423" spans="2:12" ht="14.25" customHeight="1">
      <c r="B3423" s="4"/>
      <c r="C3423" s="4"/>
      <c r="D3423" s="4"/>
      <c r="E3423" s="4"/>
      <c r="F3423" s="6"/>
      <c r="G3423" s="6"/>
      <c r="H3423" s="6"/>
      <c r="I3423" s="10"/>
      <c r="J3423" s="11"/>
      <c r="K3423" s="13"/>
      <c r="L3423" s="4"/>
    </row>
    <row r="3424" spans="2:12" ht="14.25" customHeight="1">
      <c r="B3424" s="4"/>
      <c r="C3424" s="4"/>
      <c r="D3424" s="4"/>
      <c r="E3424" s="4"/>
      <c r="F3424" s="6"/>
      <c r="G3424" s="6"/>
      <c r="H3424" s="6"/>
      <c r="I3424" s="10"/>
      <c r="J3424" s="11"/>
      <c r="K3424" s="13"/>
      <c r="L3424" s="4"/>
    </row>
    <row r="3425" spans="2:12" ht="14.25" customHeight="1">
      <c r="B3425" s="4"/>
      <c r="C3425" s="4"/>
      <c r="D3425" s="4"/>
      <c r="E3425" s="4"/>
      <c r="F3425" s="6"/>
      <c r="G3425" s="6"/>
      <c r="H3425" s="6"/>
      <c r="I3425" s="10"/>
      <c r="J3425" s="11"/>
      <c r="K3425" s="13"/>
      <c r="L3425" s="4"/>
    </row>
    <row r="3426" spans="2:12" ht="14.25" customHeight="1">
      <c r="B3426" s="4"/>
      <c r="C3426" s="4"/>
      <c r="D3426" s="4"/>
      <c r="E3426" s="4"/>
      <c r="F3426" s="6"/>
      <c r="G3426" s="6"/>
      <c r="H3426" s="6"/>
      <c r="I3426" s="10"/>
      <c r="J3426" s="11"/>
      <c r="K3426" s="13"/>
      <c r="L3426" s="4"/>
    </row>
    <row r="3427" spans="2:12" ht="14.25" customHeight="1">
      <c r="B3427" s="4"/>
      <c r="C3427" s="4"/>
      <c r="D3427" s="4"/>
      <c r="E3427" s="4"/>
      <c r="F3427" s="6"/>
      <c r="G3427" s="6"/>
      <c r="H3427" s="6"/>
      <c r="I3427" s="10"/>
      <c r="J3427" s="11"/>
      <c r="K3427" s="13"/>
      <c r="L3427" s="4"/>
    </row>
    <row r="3428" spans="2:12" ht="14.25" customHeight="1">
      <c r="B3428" s="4"/>
      <c r="C3428" s="4"/>
      <c r="D3428" s="4"/>
      <c r="E3428" s="4"/>
      <c r="F3428" s="6"/>
      <c r="G3428" s="6"/>
      <c r="H3428" s="6"/>
      <c r="I3428" s="10"/>
      <c r="J3428" s="11"/>
      <c r="K3428" s="13"/>
      <c r="L3428" s="4"/>
    </row>
    <row r="3429" spans="2:12" ht="14.25" customHeight="1">
      <c r="B3429" s="4"/>
      <c r="C3429" s="4"/>
      <c r="D3429" s="4"/>
      <c r="E3429" s="4"/>
      <c r="F3429" s="6"/>
      <c r="G3429" s="6"/>
      <c r="H3429" s="6"/>
      <c r="I3429" s="10"/>
      <c r="J3429" s="11"/>
      <c r="K3429" s="13"/>
      <c r="L3429" s="4"/>
    </row>
    <row r="3430" spans="2:12" ht="14.25" customHeight="1">
      <c r="B3430" s="4"/>
      <c r="C3430" s="4"/>
      <c r="D3430" s="4"/>
      <c r="E3430" s="4"/>
      <c r="F3430" s="6"/>
      <c r="G3430" s="6"/>
      <c r="H3430" s="6"/>
      <c r="I3430" s="10"/>
      <c r="J3430" s="11"/>
      <c r="K3430" s="13"/>
      <c r="L3430" s="4"/>
    </row>
    <row r="3431" spans="2:12" ht="14.25" customHeight="1">
      <c r="B3431" s="4"/>
      <c r="C3431" s="4"/>
      <c r="D3431" s="4"/>
      <c r="E3431" s="4"/>
      <c r="F3431" s="6"/>
      <c r="G3431" s="6"/>
      <c r="H3431" s="6"/>
      <c r="I3431" s="10"/>
      <c r="J3431" s="11"/>
      <c r="K3431" s="13"/>
      <c r="L3431" s="4"/>
    </row>
    <row r="3432" spans="2:12" ht="14.25" customHeight="1">
      <c r="B3432" s="4"/>
      <c r="C3432" s="4"/>
      <c r="D3432" s="4"/>
      <c r="E3432" s="4"/>
      <c r="F3432" s="6"/>
      <c r="G3432" s="6"/>
      <c r="H3432" s="6"/>
      <c r="I3432" s="10"/>
      <c r="J3432" s="11"/>
      <c r="K3432" s="13"/>
      <c r="L3432" s="4"/>
    </row>
    <row r="3433" spans="2:12" ht="14.25" customHeight="1">
      <c r="B3433" s="4"/>
      <c r="C3433" s="4"/>
      <c r="D3433" s="4"/>
      <c r="E3433" s="4"/>
      <c r="F3433" s="6"/>
      <c r="G3433" s="6"/>
      <c r="H3433" s="6"/>
      <c r="I3433" s="10"/>
      <c r="J3433" s="11"/>
      <c r="K3433" s="13"/>
      <c r="L3433" s="4"/>
    </row>
    <row r="3434" spans="2:12" ht="14.25" customHeight="1">
      <c r="B3434" s="4"/>
      <c r="C3434" s="4"/>
      <c r="D3434" s="4"/>
      <c r="E3434" s="4"/>
      <c r="F3434" s="6"/>
      <c r="G3434" s="6"/>
      <c r="H3434" s="6"/>
      <c r="I3434" s="10"/>
      <c r="J3434" s="11"/>
      <c r="K3434" s="13"/>
      <c r="L3434" s="4"/>
    </row>
    <row r="3435" spans="2:12" ht="14.25" customHeight="1">
      <c r="B3435" s="4"/>
      <c r="C3435" s="4"/>
      <c r="D3435" s="4"/>
      <c r="E3435" s="4"/>
      <c r="F3435" s="6"/>
      <c r="G3435" s="6"/>
      <c r="H3435" s="6"/>
      <c r="I3435" s="10"/>
      <c r="J3435" s="11"/>
      <c r="K3435" s="13"/>
      <c r="L3435" s="4"/>
    </row>
    <row r="3436" spans="2:12" ht="14.25" customHeight="1">
      <c r="B3436" s="4"/>
      <c r="C3436" s="4"/>
      <c r="D3436" s="4"/>
      <c r="E3436" s="4"/>
      <c r="F3436" s="6"/>
      <c r="G3436" s="6"/>
      <c r="H3436" s="6"/>
      <c r="I3436" s="10"/>
      <c r="J3436" s="11"/>
      <c r="K3436" s="13"/>
      <c r="L3436" s="4"/>
    </row>
    <row r="3437" spans="2:12" ht="14.25" customHeight="1">
      <c r="B3437" s="4"/>
      <c r="C3437" s="4"/>
      <c r="D3437" s="4"/>
      <c r="E3437" s="4"/>
      <c r="F3437" s="6"/>
      <c r="G3437" s="6"/>
      <c r="H3437" s="6"/>
      <c r="I3437" s="10"/>
      <c r="J3437" s="11"/>
      <c r="K3437" s="13"/>
      <c r="L3437" s="4"/>
    </row>
    <row r="3438" spans="2:12" ht="14.25" customHeight="1">
      <c r="B3438" s="4"/>
      <c r="C3438" s="4"/>
      <c r="D3438" s="4"/>
      <c r="E3438" s="4"/>
      <c r="F3438" s="6"/>
      <c r="G3438" s="6"/>
      <c r="H3438" s="6"/>
      <c r="I3438" s="10"/>
      <c r="J3438" s="11"/>
      <c r="K3438" s="13"/>
      <c r="L3438" s="4"/>
    </row>
    <row r="3439" spans="2:12" ht="14.25" customHeight="1">
      <c r="B3439" s="4"/>
      <c r="C3439" s="4"/>
      <c r="D3439" s="4"/>
      <c r="E3439" s="4"/>
      <c r="F3439" s="6"/>
      <c r="G3439" s="6"/>
      <c r="H3439" s="6"/>
      <c r="I3439" s="10"/>
      <c r="J3439" s="11"/>
      <c r="K3439" s="13"/>
      <c r="L3439" s="4"/>
    </row>
    <row r="3440" spans="2:12" ht="14.25" customHeight="1">
      <c r="B3440" s="4"/>
      <c r="C3440" s="4"/>
      <c r="D3440" s="4"/>
      <c r="E3440" s="4"/>
      <c r="F3440" s="6"/>
      <c r="G3440" s="6"/>
      <c r="H3440" s="6"/>
      <c r="I3440" s="10"/>
      <c r="J3440" s="11"/>
      <c r="K3440" s="13"/>
      <c r="L3440" s="4"/>
    </row>
    <row r="3441" spans="2:12" ht="14.25" customHeight="1">
      <c r="B3441" s="4"/>
      <c r="C3441" s="4"/>
      <c r="D3441" s="4"/>
      <c r="E3441" s="4"/>
      <c r="F3441" s="6"/>
      <c r="G3441" s="6"/>
      <c r="H3441" s="6"/>
      <c r="I3441" s="10"/>
      <c r="J3441" s="11"/>
      <c r="K3441" s="13"/>
      <c r="L3441" s="4"/>
    </row>
    <row r="3442" spans="2:12" ht="14.25" customHeight="1">
      <c r="B3442" s="4"/>
      <c r="C3442" s="4"/>
      <c r="D3442" s="4"/>
      <c r="E3442" s="4"/>
      <c r="F3442" s="6"/>
      <c r="G3442" s="6"/>
      <c r="H3442" s="6"/>
      <c r="I3442" s="10"/>
      <c r="J3442" s="11"/>
      <c r="K3442" s="13"/>
      <c r="L3442" s="4"/>
    </row>
    <row r="3443" spans="2:12" ht="14.25" customHeight="1">
      <c r="B3443" s="4"/>
      <c r="C3443" s="4"/>
      <c r="D3443" s="4"/>
      <c r="E3443" s="4"/>
      <c r="F3443" s="6"/>
      <c r="G3443" s="6"/>
      <c r="H3443" s="6"/>
      <c r="I3443" s="10"/>
      <c r="J3443" s="11"/>
      <c r="K3443" s="13"/>
      <c r="L3443" s="4"/>
    </row>
    <row r="3444" spans="2:12" ht="14.25" customHeight="1">
      <c r="B3444" s="4"/>
      <c r="C3444" s="4"/>
      <c r="D3444" s="4"/>
      <c r="E3444" s="4"/>
      <c r="F3444" s="6"/>
      <c r="G3444" s="6"/>
      <c r="H3444" s="6"/>
      <c r="I3444" s="10"/>
      <c r="J3444" s="11"/>
      <c r="K3444" s="13"/>
      <c r="L3444" s="4"/>
    </row>
    <row r="3445" spans="2:12" ht="14.25" customHeight="1">
      <c r="B3445" s="4"/>
      <c r="C3445" s="4"/>
      <c r="D3445" s="4"/>
      <c r="E3445" s="4"/>
      <c r="F3445" s="6"/>
      <c r="G3445" s="6"/>
      <c r="H3445" s="6"/>
      <c r="I3445" s="10"/>
      <c r="J3445" s="11"/>
      <c r="K3445" s="13"/>
      <c r="L3445" s="4"/>
    </row>
    <row r="3446" spans="2:12" ht="14.25" customHeight="1">
      <c r="B3446" s="4"/>
      <c r="C3446" s="4"/>
      <c r="D3446" s="4"/>
      <c r="E3446" s="4"/>
      <c r="F3446" s="6"/>
      <c r="G3446" s="6"/>
      <c r="H3446" s="6"/>
      <c r="I3446" s="10"/>
      <c r="J3446" s="11"/>
      <c r="K3446" s="13"/>
      <c r="L3446" s="4"/>
    </row>
    <row r="3447" spans="2:12" ht="14.25" customHeight="1">
      <c r="B3447" s="4"/>
      <c r="C3447" s="4"/>
      <c r="D3447" s="4"/>
      <c r="E3447" s="4"/>
      <c r="F3447" s="6"/>
      <c r="G3447" s="6"/>
      <c r="H3447" s="6"/>
      <c r="I3447" s="10"/>
      <c r="J3447" s="11"/>
      <c r="K3447" s="13"/>
      <c r="L3447" s="4"/>
    </row>
    <row r="3448" spans="2:12" ht="14.25" customHeight="1">
      <c r="B3448" s="4"/>
      <c r="C3448" s="4"/>
      <c r="D3448" s="4"/>
      <c r="E3448" s="4"/>
      <c r="F3448" s="6"/>
      <c r="G3448" s="6"/>
      <c r="H3448" s="6"/>
      <c r="I3448" s="10"/>
      <c r="J3448" s="11"/>
      <c r="K3448" s="13"/>
      <c r="L3448" s="4"/>
    </row>
    <row r="3449" spans="2:12" ht="14.25" customHeight="1">
      <c r="B3449" s="4"/>
      <c r="C3449" s="4"/>
      <c r="D3449" s="4"/>
      <c r="E3449" s="4"/>
      <c r="F3449" s="6"/>
      <c r="G3449" s="6"/>
      <c r="H3449" s="6"/>
      <c r="I3449" s="10"/>
      <c r="J3449" s="11"/>
      <c r="K3449" s="13"/>
      <c r="L3449" s="4"/>
    </row>
    <row r="3450" spans="2:12" ht="14.25" customHeight="1">
      <c r="B3450" s="4"/>
      <c r="C3450" s="4"/>
      <c r="D3450" s="4"/>
      <c r="E3450" s="4"/>
      <c r="F3450" s="6"/>
      <c r="G3450" s="6"/>
      <c r="H3450" s="6"/>
      <c r="I3450" s="10"/>
      <c r="J3450" s="11"/>
      <c r="K3450" s="13"/>
      <c r="L3450" s="4"/>
    </row>
    <row r="3451" spans="2:12" ht="14.25" customHeight="1">
      <c r="B3451" s="4"/>
      <c r="C3451" s="4"/>
      <c r="D3451" s="4"/>
      <c r="E3451" s="4"/>
      <c r="F3451" s="6"/>
      <c r="G3451" s="6"/>
      <c r="H3451" s="6"/>
      <c r="I3451" s="10"/>
      <c r="J3451" s="11"/>
      <c r="K3451" s="13"/>
      <c r="L3451" s="4"/>
    </row>
    <row r="3452" spans="2:12" ht="14.25" customHeight="1">
      <c r="B3452" s="4"/>
      <c r="C3452" s="4"/>
      <c r="D3452" s="4"/>
      <c r="E3452" s="4"/>
      <c r="F3452" s="6"/>
      <c r="G3452" s="6"/>
      <c r="H3452" s="6"/>
      <c r="I3452" s="10"/>
      <c r="J3452" s="11"/>
      <c r="K3452" s="13"/>
      <c r="L3452" s="4"/>
    </row>
    <row r="3453" spans="2:12" ht="14.25" customHeight="1">
      <c r="B3453" s="4"/>
      <c r="C3453" s="4"/>
      <c r="D3453" s="4"/>
      <c r="E3453" s="4"/>
      <c r="F3453" s="6"/>
      <c r="G3453" s="6"/>
      <c r="H3453" s="6"/>
      <c r="I3453" s="10"/>
      <c r="J3453" s="11"/>
      <c r="K3453" s="13"/>
      <c r="L3453" s="4"/>
    </row>
    <row r="3454" spans="2:12" ht="14.25" customHeight="1">
      <c r="B3454" s="4"/>
      <c r="C3454" s="4"/>
      <c r="D3454" s="4"/>
      <c r="E3454" s="4"/>
      <c r="F3454" s="6"/>
      <c r="G3454" s="6"/>
      <c r="H3454" s="6"/>
      <c r="I3454" s="10"/>
      <c r="J3454" s="11"/>
      <c r="K3454" s="13"/>
      <c r="L3454" s="4"/>
    </row>
    <row r="3455" spans="2:12" ht="14.25" customHeight="1">
      <c r="B3455" s="4"/>
      <c r="C3455" s="4"/>
      <c r="D3455" s="4"/>
      <c r="E3455" s="4"/>
      <c r="F3455" s="6"/>
      <c r="G3455" s="6"/>
      <c r="H3455" s="6"/>
      <c r="I3455" s="10"/>
      <c r="J3455" s="11"/>
      <c r="K3455" s="13"/>
      <c r="L3455" s="4"/>
    </row>
    <row r="3456" spans="2:12" ht="14.25" customHeight="1">
      <c r="B3456" s="4"/>
      <c r="C3456" s="4"/>
      <c r="D3456" s="4"/>
      <c r="E3456" s="4"/>
      <c r="F3456" s="6"/>
      <c r="G3456" s="6"/>
      <c r="H3456" s="6"/>
      <c r="I3456" s="10"/>
      <c r="J3456" s="11"/>
      <c r="K3456" s="13"/>
      <c r="L3456" s="4"/>
    </row>
    <row r="3457" spans="2:12" ht="14.25" customHeight="1">
      <c r="B3457" s="4"/>
      <c r="C3457" s="4"/>
      <c r="D3457" s="4"/>
      <c r="E3457" s="4"/>
      <c r="F3457" s="6"/>
      <c r="G3457" s="6"/>
      <c r="H3457" s="6"/>
      <c r="I3457" s="10"/>
      <c r="J3457" s="11"/>
      <c r="K3457" s="13"/>
      <c r="L3457" s="4"/>
    </row>
    <row r="3458" spans="2:12" ht="14.25" customHeight="1">
      <c r="B3458" s="4"/>
      <c r="C3458" s="4"/>
      <c r="D3458" s="4"/>
      <c r="E3458" s="4"/>
      <c r="F3458" s="6"/>
      <c r="G3458" s="6"/>
      <c r="H3458" s="6"/>
      <c r="I3458" s="10"/>
      <c r="J3458" s="11"/>
      <c r="K3458" s="13"/>
      <c r="L3458" s="4"/>
    </row>
    <row r="3459" spans="2:12" ht="14.25" customHeight="1">
      <c r="B3459" s="4"/>
      <c r="C3459" s="4"/>
      <c r="D3459" s="4"/>
      <c r="E3459" s="4"/>
      <c r="F3459" s="6"/>
      <c r="G3459" s="6"/>
      <c r="H3459" s="6"/>
      <c r="I3459" s="10"/>
      <c r="J3459" s="11"/>
      <c r="K3459" s="13"/>
      <c r="L3459" s="4"/>
    </row>
    <row r="3460" spans="2:12" ht="14.25" customHeight="1">
      <c r="B3460" s="4"/>
      <c r="C3460" s="4"/>
      <c r="D3460" s="4"/>
      <c r="E3460" s="4"/>
      <c r="F3460" s="6"/>
      <c r="G3460" s="6"/>
      <c r="H3460" s="6"/>
      <c r="I3460" s="10"/>
      <c r="J3460" s="11"/>
      <c r="K3460" s="13"/>
      <c r="L3460" s="4"/>
    </row>
    <row r="3461" spans="2:12" ht="14.25" customHeight="1">
      <c r="B3461" s="4"/>
      <c r="C3461" s="4"/>
      <c r="D3461" s="4"/>
      <c r="E3461" s="4"/>
      <c r="F3461" s="6"/>
      <c r="G3461" s="6"/>
      <c r="H3461" s="6"/>
      <c r="I3461" s="10"/>
      <c r="J3461" s="11"/>
      <c r="K3461" s="13"/>
      <c r="L3461" s="4"/>
    </row>
    <row r="3462" spans="2:12" ht="14.25" customHeight="1">
      <c r="B3462" s="4"/>
      <c r="C3462" s="4"/>
      <c r="D3462" s="4"/>
      <c r="E3462" s="4"/>
      <c r="F3462" s="6"/>
      <c r="G3462" s="6"/>
      <c r="H3462" s="6"/>
      <c r="I3462" s="10"/>
      <c r="J3462" s="11"/>
      <c r="K3462" s="13"/>
      <c r="L3462" s="4"/>
    </row>
    <row r="3463" spans="2:12" ht="14.25" customHeight="1">
      <c r="B3463" s="4"/>
      <c r="C3463" s="4"/>
      <c r="D3463" s="4"/>
      <c r="E3463" s="4"/>
      <c r="F3463" s="6"/>
      <c r="G3463" s="6"/>
      <c r="H3463" s="6"/>
      <c r="I3463" s="10"/>
      <c r="J3463" s="11"/>
      <c r="K3463" s="13"/>
      <c r="L3463" s="4"/>
    </row>
    <row r="3464" spans="2:12" ht="14.25" customHeight="1">
      <c r="B3464" s="4"/>
      <c r="C3464" s="4"/>
      <c r="D3464" s="4"/>
      <c r="E3464" s="4"/>
      <c r="F3464" s="6"/>
      <c r="G3464" s="6"/>
      <c r="H3464" s="6"/>
      <c r="I3464" s="10"/>
      <c r="J3464" s="11"/>
      <c r="K3464" s="13"/>
      <c r="L3464" s="4"/>
    </row>
    <row r="3465" spans="2:12" ht="14.25" customHeight="1">
      <c r="B3465" s="4"/>
      <c r="C3465" s="4"/>
      <c r="D3465" s="4"/>
      <c r="E3465" s="4"/>
      <c r="F3465" s="6"/>
      <c r="G3465" s="6"/>
      <c r="H3465" s="6"/>
      <c r="I3465" s="10"/>
      <c r="J3465" s="11"/>
      <c r="K3465" s="13"/>
      <c r="L3465" s="4"/>
    </row>
    <row r="3466" spans="2:12" ht="14.25" customHeight="1">
      <c r="B3466" s="4"/>
      <c r="C3466" s="4"/>
      <c r="D3466" s="4"/>
      <c r="E3466" s="4"/>
      <c r="F3466" s="6"/>
      <c r="G3466" s="6"/>
      <c r="H3466" s="6"/>
      <c r="I3466" s="10"/>
      <c r="J3466" s="11"/>
      <c r="K3466" s="13"/>
      <c r="L3466" s="4"/>
    </row>
    <row r="3467" spans="2:12" ht="14.25" customHeight="1">
      <c r="B3467" s="4"/>
      <c r="C3467" s="4"/>
      <c r="D3467" s="4"/>
      <c r="E3467" s="4"/>
      <c r="F3467" s="6"/>
      <c r="G3467" s="6"/>
      <c r="H3467" s="6"/>
      <c r="I3467" s="10"/>
      <c r="J3467" s="11"/>
      <c r="K3467" s="13"/>
      <c r="L3467" s="4"/>
    </row>
    <row r="3468" spans="2:12" ht="14.25" customHeight="1">
      <c r="B3468" s="4"/>
      <c r="C3468" s="4"/>
      <c r="D3468" s="4"/>
      <c r="E3468" s="4"/>
      <c r="F3468" s="6"/>
      <c r="G3468" s="6"/>
      <c r="H3468" s="6"/>
      <c r="I3468" s="10"/>
      <c r="J3468" s="11"/>
      <c r="K3468" s="13"/>
      <c r="L3468" s="4"/>
    </row>
    <row r="3469" spans="2:12" ht="14.25" customHeight="1">
      <c r="B3469" s="4"/>
      <c r="C3469" s="4"/>
      <c r="D3469" s="4"/>
      <c r="E3469" s="4"/>
      <c r="F3469" s="6"/>
      <c r="G3469" s="6"/>
      <c r="H3469" s="6"/>
      <c r="I3469" s="10"/>
      <c r="J3469" s="11"/>
      <c r="K3469" s="13"/>
      <c r="L3469" s="4"/>
    </row>
    <row r="3470" spans="2:12" ht="14.25" customHeight="1">
      <c r="B3470" s="4"/>
      <c r="C3470" s="4"/>
      <c r="D3470" s="4"/>
      <c r="E3470" s="4"/>
      <c r="F3470" s="6"/>
      <c r="G3470" s="6"/>
      <c r="H3470" s="6"/>
      <c r="I3470" s="10"/>
      <c r="J3470" s="11"/>
      <c r="K3470" s="13"/>
      <c r="L3470" s="4"/>
    </row>
    <row r="3471" spans="2:12" ht="14.25" customHeight="1">
      <c r="B3471" s="4"/>
      <c r="C3471" s="4"/>
      <c r="D3471" s="4"/>
      <c r="E3471" s="4"/>
      <c r="F3471" s="6"/>
      <c r="G3471" s="6"/>
      <c r="H3471" s="6"/>
      <c r="I3471" s="10"/>
      <c r="J3471" s="11"/>
      <c r="K3471" s="13"/>
      <c r="L3471" s="4"/>
    </row>
    <row r="3472" spans="2:12" ht="14.25" customHeight="1">
      <c r="B3472" s="4"/>
      <c r="C3472" s="4"/>
      <c r="D3472" s="4"/>
      <c r="E3472" s="4"/>
      <c r="F3472" s="6"/>
      <c r="G3472" s="6"/>
      <c r="H3472" s="6"/>
      <c r="I3472" s="10"/>
      <c r="J3472" s="11"/>
      <c r="K3472" s="13"/>
      <c r="L3472" s="4"/>
    </row>
    <row r="3473" spans="2:12" ht="14.25" customHeight="1">
      <c r="B3473" s="4"/>
      <c r="C3473" s="4"/>
      <c r="D3473" s="4"/>
      <c r="E3473" s="4"/>
      <c r="F3473" s="6"/>
      <c r="G3473" s="6"/>
      <c r="H3473" s="6"/>
      <c r="I3473" s="10"/>
      <c r="J3473" s="11"/>
      <c r="K3473" s="13"/>
      <c r="L3473" s="4"/>
    </row>
    <row r="3474" spans="2:12" ht="14.25" customHeight="1">
      <c r="B3474" s="4"/>
      <c r="C3474" s="4"/>
      <c r="D3474" s="4"/>
      <c r="E3474" s="4"/>
      <c r="F3474" s="6"/>
      <c r="G3474" s="6"/>
      <c r="H3474" s="6"/>
      <c r="I3474" s="10"/>
      <c r="J3474" s="11"/>
      <c r="K3474" s="13"/>
      <c r="L3474" s="4"/>
    </row>
    <row r="3475" spans="2:12" ht="14.25" customHeight="1">
      <c r="B3475" s="4"/>
      <c r="C3475" s="4"/>
      <c r="D3475" s="4"/>
      <c r="E3475" s="4"/>
      <c r="F3475" s="6"/>
      <c r="G3475" s="6"/>
      <c r="H3475" s="6"/>
      <c r="I3475" s="10"/>
      <c r="J3475" s="11"/>
      <c r="K3475" s="13"/>
      <c r="L3475" s="4"/>
    </row>
    <row r="3476" spans="2:12" ht="14.25" customHeight="1">
      <c r="B3476" s="4"/>
      <c r="C3476" s="4"/>
      <c r="D3476" s="4"/>
      <c r="E3476" s="4"/>
      <c r="F3476" s="6"/>
      <c r="G3476" s="6"/>
      <c r="H3476" s="6"/>
      <c r="I3476" s="10"/>
      <c r="J3476" s="11"/>
      <c r="K3476" s="13"/>
      <c r="L3476" s="4"/>
    </row>
    <row r="3477" spans="2:12" ht="14.25" customHeight="1">
      <c r="B3477" s="4"/>
      <c r="C3477" s="4"/>
      <c r="D3477" s="4"/>
      <c r="E3477" s="4"/>
      <c r="F3477" s="6"/>
      <c r="G3477" s="6"/>
      <c r="H3477" s="6"/>
      <c r="I3477" s="10"/>
      <c r="J3477" s="11"/>
      <c r="K3477" s="13"/>
      <c r="L3477" s="4"/>
    </row>
    <row r="3478" spans="2:12" ht="14.25" customHeight="1">
      <c r="B3478" s="4"/>
      <c r="C3478" s="4"/>
      <c r="D3478" s="4"/>
      <c r="E3478" s="4"/>
      <c r="F3478" s="6"/>
      <c r="G3478" s="6"/>
      <c r="H3478" s="6"/>
      <c r="I3478" s="10"/>
      <c r="J3478" s="11"/>
      <c r="K3478" s="13"/>
      <c r="L3478" s="4"/>
    </row>
    <row r="3479" spans="2:12" ht="14.25" customHeight="1">
      <c r="B3479" s="4"/>
      <c r="C3479" s="4"/>
      <c r="D3479" s="4"/>
      <c r="E3479" s="4"/>
      <c r="F3479" s="6"/>
      <c r="G3479" s="6"/>
      <c r="H3479" s="6"/>
      <c r="I3479" s="10"/>
      <c r="J3479" s="11"/>
      <c r="K3479" s="13"/>
      <c r="L3479" s="4"/>
    </row>
    <row r="3480" spans="2:12" ht="14.25" customHeight="1">
      <c r="B3480" s="4"/>
      <c r="C3480" s="4"/>
      <c r="D3480" s="4"/>
      <c r="E3480" s="4"/>
      <c r="F3480" s="6"/>
      <c r="G3480" s="6"/>
      <c r="H3480" s="6"/>
      <c r="I3480" s="10"/>
      <c r="J3480" s="11"/>
      <c r="K3480" s="13"/>
      <c r="L3480" s="4"/>
    </row>
    <row r="3481" spans="2:12" ht="14.25" customHeight="1">
      <c r="B3481" s="4"/>
      <c r="C3481" s="4"/>
      <c r="D3481" s="4"/>
      <c r="E3481" s="4"/>
      <c r="F3481" s="6"/>
      <c r="G3481" s="6"/>
      <c r="H3481" s="6"/>
      <c r="I3481" s="10"/>
      <c r="J3481" s="11"/>
      <c r="K3481" s="13"/>
      <c r="L3481" s="4"/>
    </row>
    <row r="3482" spans="2:12" ht="14.25" customHeight="1">
      <c r="B3482" s="4"/>
      <c r="C3482" s="4"/>
      <c r="D3482" s="4"/>
      <c r="E3482" s="4"/>
      <c r="F3482" s="6"/>
      <c r="G3482" s="6"/>
      <c r="H3482" s="6"/>
      <c r="I3482" s="10"/>
      <c r="J3482" s="11"/>
      <c r="K3482" s="13"/>
      <c r="L3482" s="4"/>
    </row>
    <row r="3483" spans="2:12" ht="14.25" customHeight="1">
      <c r="B3483" s="4"/>
      <c r="C3483" s="4"/>
      <c r="D3483" s="4"/>
      <c r="E3483" s="4"/>
      <c r="F3483" s="6"/>
      <c r="G3483" s="6"/>
      <c r="H3483" s="6"/>
      <c r="I3483" s="10"/>
      <c r="J3483" s="11"/>
      <c r="K3483" s="13"/>
      <c r="L3483" s="4"/>
    </row>
    <row r="3484" spans="2:12" ht="14.25" customHeight="1">
      <c r="B3484" s="4"/>
      <c r="C3484" s="4"/>
      <c r="D3484" s="4"/>
      <c r="E3484" s="4"/>
      <c r="F3484" s="6"/>
      <c r="G3484" s="6"/>
      <c r="H3484" s="6"/>
      <c r="I3484" s="10"/>
      <c r="J3484" s="11"/>
      <c r="K3484" s="13"/>
      <c r="L3484" s="4"/>
    </row>
    <row r="3485" spans="2:12" ht="14.25" customHeight="1">
      <c r="B3485" s="4"/>
      <c r="C3485" s="4"/>
      <c r="D3485" s="4"/>
      <c r="E3485" s="4"/>
      <c r="F3485" s="6"/>
      <c r="G3485" s="6"/>
      <c r="H3485" s="6"/>
      <c r="I3485" s="10"/>
      <c r="J3485" s="11"/>
      <c r="K3485" s="13"/>
      <c r="L3485" s="4"/>
    </row>
    <row r="3486" spans="2:12" ht="14.25" customHeight="1">
      <c r="B3486" s="4"/>
      <c r="C3486" s="4"/>
      <c r="D3486" s="4"/>
      <c r="E3486" s="4"/>
      <c r="F3486" s="6"/>
      <c r="G3486" s="6"/>
      <c r="H3486" s="6"/>
      <c r="I3486" s="10"/>
      <c r="J3486" s="11"/>
      <c r="K3486" s="13"/>
      <c r="L3486" s="4"/>
    </row>
    <row r="3487" spans="2:12" ht="14.25" customHeight="1">
      <c r="B3487" s="4"/>
      <c r="C3487" s="4"/>
      <c r="D3487" s="4"/>
      <c r="E3487" s="4"/>
      <c r="F3487" s="6"/>
      <c r="G3487" s="6"/>
      <c r="H3487" s="6"/>
      <c r="I3487" s="10"/>
      <c r="J3487" s="11"/>
      <c r="K3487" s="13"/>
      <c r="L3487" s="4"/>
    </row>
    <row r="3488" spans="2:12" ht="14.25" customHeight="1">
      <c r="B3488" s="4"/>
      <c r="C3488" s="4"/>
      <c r="D3488" s="4"/>
      <c r="E3488" s="4"/>
      <c r="F3488" s="6"/>
      <c r="G3488" s="6"/>
      <c r="H3488" s="6"/>
      <c r="I3488" s="10"/>
      <c r="J3488" s="11"/>
      <c r="K3488" s="13"/>
      <c r="L3488" s="4"/>
    </row>
    <row r="3489" spans="2:12" ht="14.25" customHeight="1">
      <c r="B3489" s="4"/>
      <c r="C3489" s="4"/>
      <c r="D3489" s="4"/>
      <c r="E3489" s="4"/>
      <c r="F3489" s="6"/>
      <c r="G3489" s="6"/>
      <c r="H3489" s="6"/>
      <c r="I3489" s="10"/>
      <c r="J3489" s="11"/>
      <c r="K3489" s="13"/>
      <c r="L3489" s="4"/>
    </row>
    <row r="3490" spans="2:12" ht="14.25" customHeight="1">
      <c r="B3490" s="4"/>
      <c r="C3490" s="4"/>
      <c r="D3490" s="4"/>
      <c r="E3490" s="4"/>
      <c r="F3490" s="6"/>
      <c r="G3490" s="6"/>
      <c r="H3490" s="6"/>
      <c r="I3490" s="10"/>
      <c r="J3490" s="11"/>
      <c r="K3490" s="13"/>
      <c r="L3490" s="4"/>
    </row>
    <row r="3491" spans="2:12" ht="14.25" customHeight="1">
      <c r="B3491" s="4"/>
      <c r="C3491" s="4"/>
      <c r="D3491" s="4"/>
      <c r="E3491" s="4"/>
      <c r="F3491" s="6"/>
      <c r="G3491" s="6"/>
      <c r="H3491" s="6"/>
      <c r="I3491" s="10"/>
      <c r="J3491" s="11"/>
      <c r="K3491" s="13"/>
      <c r="L3491" s="4"/>
    </row>
    <row r="3492" spans="2:12" ht="14.25" customHeight="1">
      <c r="B3492" s="4"/>
      <c r="C3492" s="4"/>
      <c r="D3492" s="4"/>
      <c r="E3492" s="4"/>
      <c r="F3492" s="6"/>
      <c r="G3492" s="6"/>
      <c r="H3492" s="6"/>
      <c r="I3492" s="10"/>
      <c r="J3492" s="11"/>
      <c r="K3492" s="13"/>
      <c r="L3492" s="4"/>
    </row>
    <row r="3493" spans="2:12" ht="14.25" customHeight="1">
      <c r="B3493" s="4"/>
      <c r="C3493" s="4"/>
      <c r="D3493" s="4"/>
      <c r="E3493" s="4"/>
      <c r="F3493" s="6"/>
      <c r="G3493" s="6"/>
      <c r="H3493" s="6"/>
      <c r="I3493" s="10"/>
      <c r="J3493" s="11"/>
      <c r="K3493" s="13"/>
      <c r="L3493" s="4"/>
    </row>
    <row r="3494" spans="2:12" ht="14.25" customHeight="1">
      <c r="B3494" s="4"/>
      <c r="C3494" s="4"/>
      <c r="D3494" s="4"/>
      <c r="E3494" s="4"/>
      <c r="F3494" s="6"/>
      <c r="G3494" s="6"/>
      <c r="H3494" s="6"/>
      <c r="I3494" s="10"/>
      <c r="J3494" s="11"/>
      <c r="K3494" s="13"/>
      <c r="L3494" s="4"/>
    </row>
    <row r="3495" spans="2:12" ht="14.25" customHeight="1">
      <c r="B3495" s="4"/>
      <c r="C3495" s="4"/>
      <c r="D3495" s="4"/>
      <c r="E3495" s="4"/>
      <c r="F3495" s="6"/>
      <c r="G3495" s="6"/>
      <c r="H3495" s="6"/>
      <c r="I3495" s="10"/>
      <c r="J3495" s="11"/>
      <c r="K3495" s="13"/>
      <c r="L3495" s="4"/>
    </row>
    <row r="3496" spans="2:12" ht="14.25" customHeight="1">
      <c r="B3496" s="4"/>
      <c r="C3496" s="4"/>
      <c r="D3496" s="4"/>
      <c r="E3496" s="4"/>
      <c r="F3496" s="6"/>
      <c r="G3496" s="6"/>
      <c r="H3496" s="6"/>
      <c r="I3496" s="10"/>
      <c r="J3496" s="11"/>
      <c r="K3496" s="13"/>
      <c r="L3496" s="4"/>
    </row>
    <row r="3497" spans="2:12" ht="14.25" customHeight="1">
      <c r="B3497" s="4"/>
      <c r="C3497" s="4"/>
      <c r="D3497" s="4"/>
      <c r="E3497" s="4"/>
      <c r="F3497" s="6"/>
      <c r="G3497" s="6"/>
      <c r="H3497" s="6"/>
      <c r="I3497" s="10"/>
      <c r="J3497" s="11"/>
      <c r="K3497" s="13"/>
      <c r="L3497" s="4"/>
    </row>
    <row r="3498" spans="2:12" ht="14.25" customHeight="1">
      <c r="B3498" s="4"/>
      <c r="C3498" s="4"/>
      <c r="D3498" s="4"/>
      <c r="E3498" s="4"/>
      <c r="F3498" s="6"/>
      <c r="G3498" s="6"/>
      <c r="H3498" s="6"/>
      <c r="I3498" s="10"/>
      <c r="J3498" s="11"/>
      <c r="K3498" s="13"/>
      <c r="L3498" s="4"/>
    </row>
    <row r="3499" spans="2:12" ht="14.25" customHeight="1">
      <c r="B3499" s="4"/>
      <c r="C3499" s="4"/>
      <c r="D3499" s="4"/>
      <c r="E3499" s="4"/>
      <c r="F3499" s="6"/>
      <c r="G3499" s="6"/>
      <c r="H3499" s="6"/>
      <c r="I3499" s="10"/>
      <c r="J3499" s="11"/>
      <c r="K3499" s="13"/>
      <c r="L3499" s="4"/>
    </row>
    <row r="3500" spans="2:12" ht="14.25" customHeight="1">
      <c r="B3500" s="4"/>
      <c r="C3500" s="4"/>
      <c r="D3500" s="4"/>
      <c r="E3500" s="4"/>
      <c r="F3500" s="6"/>
      <c r="G3500" s="6"/>
      <c r="H3500" s="6"/>
      <c r="I3500" s="10"/>
      <c r="J3500" s="11"/>
      <c r="K3500" s="13"/>
      <c r="L3500" s="4"/>
    </row>
    <row r="3501" spans="2:12" ht="14.25" customHeight="1">
      <c r="B3501" s="4"/>
      <c r="C3501" s="4"/>
      <c r="D3501" s="4"/>
      <c r="E3501" s="4"/>
      <c r="F3501" s="6"/>
      <c r="G3501" s="6"/>
      <c r="H3501" s="6"/>
      <c r="I3501" s="10"/>
      <c r="J3501" s="11"/>
      <c r="K3501" s="13"/>
      <c r="L3501" s="4"/>
    </row>
    <row r="3502" spans="2:12" ht="14.25" customHeight="1">
      <c r="B3502" s="4"/>
      <c r="C3502" s="4"/>
      <c r="D3502" s="4"/>
      <c r="E3502" s="4"/>
      <c r="F3502" s="6"/>
      <c r="G3502" s="6"/>
      <c r="H3502" s="6"/>
      <c r="I3502" s="10"/>
      <c r="J3502" s="11"/>
      <c r="K3502" s="13"/>
      <c r="L3502" s="4"/>
    </row>
    <row r="3503" spans="2:12" ht="14.25" customHeight="1">
      <c r="B3503" s="4"/>
      <c r="C3503" s="4"/>
      <c r="D3503" s="4"/>
      <c r="E3503" s="4"/>
      <c r="F3503" s="6"/>
      <c r="G3503" s="6"/>
      <c r="H3503" s="6"/>
      <c r="I3503" s="10"/>
      <c r="J3503" s="11"/>
      <c r="K3503" s="13"/>
      <c r="L3503" s="4"/>
    </row>
    <row r="3504" spans="2:12" ht="14.25" customHeight="1">
      <c r="B3504" s="4"/>
      <c r="C3504" s="4"/>
      <c r="D3504" s="4"/>
      <c r="E3504" s="4"/>
      <c r="F3504" s="6"/>
      <c r="G3504" s="6"/>
      <c r="H3504" s="6"/>
      <c r="I3504" s="10"/>
      <c r="J3504" s="11"/>
      <c r="K3504" s="13"/>
      <c r="L3504" s="4"/>
    </row>
    <row r="3505" spans="2:12" ht="14.25" customHeight="1">
      <c r="B3505" s="4"/>
      <c r="C3505" s="4"/>
      <c r="D3505" s="4"/>
      <c r="E3505" s="4"/>
      <c r="F3505" s="6"/>
      <c r="G3505" s="6"/>
      <c r="H3505" s="6"/>
      <c r="I3505" s="10"/>
      <c r="J3505" s="11"/>
      <c r="K3505" s="13"/>
      <c r="L3505" s="4"/>
    </row>
    <row r="3506" spans="2:12" ht="14.25" customHeight="1">
      <c r="B3506" s="4"/>
      <c r="C3506" s="4"/>
      <c r="D3506" s="4"/>
      <c r="E3506" s="4"/>
      <c r="F3506" s="6"/>
      <c r="G3506" s="6"/>
      <c r="H3506" s="6"/>
      <c r="I3506" s="10"/>
      <c r="J3506" s="11"/>
      <c r="K3506" s="13"/>
      <c r="L3506" s="4"/>
    </row>
    <row r="3507" spans="2:12" ht="14.25" customHeight="1">
      <c r="B3507" s="4"/>
      <c r="C3507" s="4"/>
      <c r="D3507" s="4"/>
      <c r="E3507" s="4"/>
      <c r="F3507" s="6"/>
      <c r="G3507" s="6"/>
      <c r="H3507" s="6"/>
      <c r="I3507" s="10"/>
      <c r="J3507" s="11"/>
      <c r="K3507" s="13"/>
      <c r="L3507" s="4"/>
    </row>
    <row r="3508" spans="2:12" ht="14.25" customHeight="1">
      <c r="B3508" s="4"/>
      <c r="C3508" s="4"/>
      <c r="D3508" s="4"/>
      <c r="E3508" s="4"/>
      <c r="F3508" s="6"/>
      <c r="G3508" s="6"/>
      <c r="H3508" s="6"/>
      <c r="I3508" s="10"/>
      <c r="J3508" s="11"/>
      <c r="K3508" s="13"/>
      <c r="L3508" s="4"/>
    </row>
    <row r="3509" spans="2:12" ht="14.25" customHeight="1">
      <c r="B3509" s="4"/>
      <c r="C3509" s="4"/>
      <c r="D3509" s="4"/>
      <c r="E3509" s="4"/>
      <c r="F3509" s="6"/>
      <c r="G3509" s="6"/>
      <c r="H3509" s="6"/>
      <c r="I3509" s="10"/>
      <c r="J3509" s="11"/>
      <c r="K3509" s="13"/>
      <c r="L3509" s="4"/>
    </row>
    <row r="3510" spans="2:12" ht="14.25" customHeight="1">
      <c r="B3510" s="4"/>
      <c r="C3510" s="4"/>
      <c r="D3510" s="4"/>
      <c r="E3510" s="4"/>
      <c r="F3510" s="6"/>
      <c r="G3510" s="6"/>
      <c r="H3510" s="6"/>
      <c r="I3510" s="10"/>
      <c r="J3510" s="11"/>
      <c r="K3510" s="13"/>
      <c r="L3510" s="4"/>
    </row>
    <row r="3511" spans="2:12" ht="14.25" customHeight="1">
      <c r="B3511" s="4"/>
      <c r="C3511" s="4"/>
      <c r="D3511" s="4"/>
      <c r="E3511" s="4"/>
      <c r="F3511" s="6"/>
      <c r="G3511" s="6"/>
      <c r="H3511" s="6"/>
      <c r="I3511" s="10"/>
      <c r="J3511" s="11"/>
      <c r="K3511" s="13"/>
      <c r="L3511" s="4"/>
    </row>
    <row r="3512" spans="2:12" ht="14.25" customHeight="1">
      <c r="B3512" s="4"/>
      <c r="C3512" s="4"/>
      <c r="D3512" s="4"/>
      <c r="E3512" s="4"/>
      <c r="F3512" s="6"/>
      <c r="G3512" s="6"/>
      <c r="H3512" s="6"/>
      <c r="I3512" s="10"/>
      <c r="J3512" s="11"/>
      <c r="K3512" s="13"/>
      <c r="L3512" s="4"/>
    </row>
    <row r="3513" spans="2:12" ht="14.25" customHeight="1">
      <c r="B3513" s="4"/>
      <c r="C3513" s="4"/>
      <c r="D3513" s="4"/>
      <c r="E3513" s="4"/>
      <c r="F3513" s="6"/>
      <c r="G3513" s="6"/>
      <c r="H3513" s="6"/>
      <c r="I3513" s="10"/>
      <c r="J3513" s="11"/>
      <c r="K3513" s="13"/>
      <c r="L3513" s="4"/>
    </row>
    <row r="3514" spans="2:12" ht="14.25" customHeight="1">
      <c r="B3514" s="4"/>
      <c r="C3514" s="4"/>
      <c r="D3514" s="4"/>
      <c r="E3514" s="4"/>
      <c r="F3514" s="6"/>
      <c r="G3514" s="6"/>
      <c r="H3514" s="6"/>
      <c r="I3514" s="10"/>
      <c r="J3514" s="11"/>
      <c r="K3514" s="13"/>
      <c r="L3514" s="4"/>
    </row>
    <row r="3515" spans="2:12" ht="14.25" customHeight="1">
      <c r="B3515" s="4"/>
      <c r="C3515" s="4"/>
      <c r="D3515" s="4"/>
      <c r="E3515" s="4"/>
      <c r="F3515" s="6"/>
      <c r="G3515" s="6"/>
      <c r="H3515" s="6"/>
      <c r="I3515" s="10"/>
      <c r="J3515" s="11"/>
      <c r="K3515" s="13"/>
      <c r="L3515" s="4"/>
    </row>
    <row r="3516" spans="2:12" ht="14.25" customHeight="1">
      <c r="B3516" s="4"/>
      <c r="C3516" s="4"/>
      <c r="D3516" s="4"/>
      <c r="E3516" s="4"/>
      <c r="F3516" s="6"/>
      <c r="G3516" s="6"/>
      <c r="H3516" s="6"/>
      <c r="I3516" s="10"/>
      <c r="J3516" s="11"/>
      <c r="K3516" s="13"/>
      <c r="L3516" s="4"/>
    </row>
    <row r="3517" spans="2:12" ht="14.25" customHeight="1">
      <c r="B3517" s="4"/>
      <c r="C3517" s="4"/>
      <c r="D3517" s="4"/>
      <c r="E3517" s="4"/>
      <c r="F3517" s="6"/>
      <c r="G3517" s="6"/>
      <c r="H3517" s="6"/>
      <c r="I3517" s="10"/>
      <c r="J3517" s="11"/>
      <c r="K3517" s="13"/>
      <c r="L3517" s="4"/>
    </row>
    <row r="3518" spans="2:12" ht="14.25" customHeight="1">
      <c r="B3518" s="4"/>
      <c r="C3518" s="4"/>
      <c r="D3518" s="4"/>
      <c r="E3518" s="4"/>
      <c r="F3518" s="6"/>
      <c r="G3518" s="6"/>
      <c r="H3518" s="6"/>
      <c r="I3518" s="10"/>
      <c r="J3518" s="11"/>
      <c r="K3518" s="13"/>
      <c r="L3518" s="4"/>
    </row>
    <row r="3519" spans="2:12" ht="14.25" customHeight="1">
      <c r="B3519" s="4"/>
      <c r="C3519" s="4"/>
      <c r="D3519" s="4"/>
      <c r="E3519" s="4"/>
      <c r="F3519" s="6"/>
      <c r="G3519" s="6"/>
      <c r="H3519" s="6"/>
      <c r="I3519" s="10"/>
      <c r="J3519" s="11"/>
      <c r="K3519" s="13"/>
      <c r="L3519" s="4"/>
    </row>
    <row r="3520" spans="2:12" ht="14.25" customHeight="1">
      <c r="B3520" s="4"/>
      <c r="C3520" s="4"/>
      <c r="D3520" s="4"/>
      <c r="E3520" s="4"/>
      <c r="F3520" s="6"/>
      <c r="G3520" s="6"/>
      <c r="H3520" s="6"/>
      <c r="I3520" s="10"/>
      <c r="J3520" s="11"/>
      <c r="K3520" s="13"/>
      <c r="L3520" s="4"/>
    </row>
    <row r="3521" spans="2:12" ht="14.25" customHeight="1">
      <c r="B3521" s="4"/>
      <c r="C3521" s="4"/>
      <c r="D3521" s="4"/>
      <c r="E3521" s="4"/>
      <c r="F3521" s="6"/>
      <c r="G3521" s="6"/>
      <c r="H3521" s="6"/>
      <c r="I3521" s="10"/>
      <c r="J3521" s="11"/>
      <c r="K3521" s="13"/>
      <c r="L3521" s="4"/>
    </row>
    <row r="3522" spans="2:12" ht="14.25" customHeight="1">
      <c r="B3522" s="4"/>
      <c r="C3522" s="4"/>
      <c r="D3522" s="4"/>
      <c r="E3522" s="4"/>
      <c r="F3522" s="6"/>
      <c r="G3522" s="6"/>
      <c r="H3522" s="6"/>
      <c r="I3522" s="10"/>
      <c r="J3522" s="11"/>
      <c r="K3522" s="13"/>
      <c r="L3522" s="4"/>
    </row>
    <row r="3523" spans="2:12" ht="14.25" customHeight="1">
      <c r="B3523" s="4"/>
      <c r="C3523" s="4"/>
      <c r="D3523" s="4"/>
      <c r="E3523" s="4"/>
      <c r="F3523" s="6"/>
      <c r="G3523" s="6"/>
      <c r="H3523" s="6"/>
      <c r="I3523" s="10"/>
      <c r="J3523" s="11"/>
      <c r="K3523" s="13"/>
      <c r="L3523" s="4"/>
    </row>
    <row r="3524" spans="2:12" ht="14.25" customHeight="1">
      <c r="B3524" s="4"/>
      <c r="C3524" s="4"/>
      <c r="D3524" s="4"/>
      <c r="E3524" s="4"/>
      <c r="F3524" s="6"/>
      <c r="G3524" s="6"/>
      <c r="H3524" s="6"/>
      <c r="I3524" s="10"/>
      <c r="J3524" s="11"/>
      <c r="K3524" s="13"/>
      <c r="L3524" s="4"/>
    </row>
    <row r="3525" spans="2:12" ht="14.25" customHeight="1">
      <c r="B3525" s="4"/>
      <c r="C3525" s="4"/>
      <c r="D3525" s="4"/>
      <c r="E3525" s="4"/>
      <c r="F3525" s="6"/>
      <c r="G3525" s="6"/>
      <c r="H3525" s="6"/>
      <c r="I3525" s="10"/>
      <c r="J3525" s="11"/>
      <c r="K3525" s="13"/>
      <c r="L3525" s="4"/>
    </row>
    <row r="3526" spans="2:12" ht="14.25" customHeight="1">
      <c r="B3526" s="4"/>
      <c r="C3526" s="4"/>
      <c r="D3526" s="4"/>
      <c r="E3526" s="4"/>
      <c r="F3526" s="6"/>
      <c r="G3526" s="6"/>
      <c r="H3526" s="6"/>
      <c r="I3526" s="10"/>
      <c r="J3526" s="11"/>
      <c r="K3526" s="13"/>
      <c r="L3526" s="4"/>
    </row>
    <row r="3527" spans="2:12" ht="14.25" customHeight="1">
      <c r="B3527" s="4"/>
      <c r="C3527" s="4"/>
      <c r="D3527" s="4"/>
      <c r="E3527" s="4"/>
      <c r="F3527" s="6"/>
      <c r="G3527" s="6"/>
      <c r="H3527" s="6"/>
      <c r="I3527" s="10"/>
      <c r="J3527" s="11"/>
      <c r="K3527" s="13"/>
      <c r="L3527" s="4"/>
    </row>
    <row r="3528" spans="2:12" ht="14.25" customHeight="1">
      <c r="B3528" s="4"/>
      <c r="C3528" s="4"/>
      <c r="D3528" s="4"/>
      <c r="E3528" s="4"/>
      <c r="F3528" s="6"/>
      <c r="G3528" s="6"/>
      <c r="H3528" s="6"/>
      <c r="I3528" s="10"/>
      <c r="J3528" s="11"/>
      <c r="K3528" s="13"/>
      <c r="L3528" s="4"/>
    </row>
    <row r="3529" spans="2:12" ht="14.25" customHeight="1">
      <c r="B3529" s="4"/>
      <c r="C3529" s="4"/>
      <c r="D3529" s="4"/>
      <c r="E3529" s="4"/>
      <c r="F3529" s="6"/>
      <c r="G3529" s="6"/>
      <c r="H3529" s="6"/>
      <c r="I3529" s="10"/>
      <c r="J3529" s="11"/>
      <c r="K3529" s="13"/>
      <c r="L3529" s="4"/>
    </row>
    <row r="3530" spans="2:12" ht="14.25" customHeight="1">
      <c r="B3530" s="4"/>
      <c r="C3530" s="4"/>
      <c r="D3530" s="4"/>
      <c r="E3530" s="4"/>
      <c r="F3530" s="6"/>
      <c r="G3530" s="6"/>
      <c r="H3530" s="6"/>
      <c r="I3530" s="10"/>
      <c r="J3530" s="11"/>
      <c r="K3530" s="13"/>
      <c r="L3530" s="4"/>
    </row>
    <row r="3531" spans="2:12" ht="14.25" customHeight="1">
      <c r="B3531" s="4"/>
      <c r="C3531" s="4"/>
      <c r="D3531" s="4"/>
      <c r="E3531" s="4"/>
      <c r="F3531" s="6"/>
      <c r="G3531" s="6"/>
      <c r="H3531" s="6"/>
      <c r="I3531" s="10"/>
      <c r="J3531" s="11"/>
      <c r="K3531" s="13"/>
      <c r="L3531" s="4"/>
    </row>
    <row r="3532" spans="2:12" ht="14.25" customHeight="1">
      <c r="B3532" s="4"/>
      <c r="C3532" s="4"/>
      <c r="D3532" s="4"/>
      <c r="E3532" s="4"/>
      <c r="F3532" s="6"/>
      <c r="G3532" s="6"/>
      <c r="H3532" s="6"/>
      <c r="I3532" s="10"/>
      <c r="J3532" s="11"/>
      <c r="K3532" s="13"/>
      <c r="L3532" s="4"/>
    </row>
    <row r="3533" spans="2:12" ht="14.25" customHeight="1">
      <c r="B3533" s="4"/>
      <c r="C3533" s="4"/>
      <c r="D3533" s="4"/>
      <c r="E3533" s="4"/>
      <c r="F3533" s="6"/>
      <c r="G3533" s="6"/>
      <c r="H3533" s="6"/>
      <c r="I3533" s="10"/>
      <c r="J3533" s="11"/>
      <c r="K3533" s="13"/>
      <c r="L3533" s="4"/>
    </row>
    <row r="3534" spans="2:12" ht="14.25" customHeight="1">
      <c r="B3534" s="4"/>
      <c r="C3534" s="4"/>
      <c r="D3534" s="4"/>
      <c r="E3534" s="4"/>
      <c r="F3534" s="6"/>
      <c r="G3534" s="6"/>
      <c r="H3534" s="6"/>
      <c r="I3534" s="10"/>
      <c r="J3534" s="11"/>
      <c r="K3534" s="13"/>
      <c r="L3534" s="4"/>
    </row>
    <row r="3535" spans="2:12" ht="14.25" customHeight="1">
      <c r="B3535" s="4"/>
      <c r="C3535" s="4"/>
      <c r="D3535" s="4"/>
      <c r="E3535" s="4"/>
      <c r="F3535" s="6"/>
      <c r="G3535" s="6"/>
      <c r="H3535" s="6"/>
      <c r="I3535" s="10"/>
      <c r="J3535" s="11"/>
      <c r="K3535" s="13"/>
      <c r="L3535" s="4"/>
    </row>
    <row r="3536" spans="2:12" ht="14.25" customHeight="1">
      <c r="B3536" s="4"/>
      <c r="C3536" s="4"/>
      <c r="D3536" s="4"/>
      <c r="E3536" s="4"/>
      <c r="F3536" s="6"/>
      <c r="G3536" s="6"/>
      <c r="H3536" s="6"/>
      <c r="I3536" s="10"/>
      <c r="J3536" s="11"/>
      <c r="K3536" s="13"/>
      <c r="L3536" s="4"/>
    </row>
    <row r="3537" spans="2:12" ht="14.25" customHeight="1">
      <c r="B3537" s="4"/>
      <c r="C3537" s="4"/>
      <c r="D3537" s="4"/>
      <c r="E3537" s="4"/>
      <c r="F3537" s="6"/>
      <c r="G3537" s="6"/>
      <c r="H3537" s="6"/>
      <c r="I3537" s="10"/>
      <c r="J3537" s="11"/>
      <c r="K3537" s="13"/>
      <c r="L3537" s="4"/>
    </row>
    <row r="3538" spans="2:12" ht="14.25" customHeight="1">
      <c r="B3538" s="4"/>
      <c r="C3538" s="4"/>
      <c r="D3538" s="4"/>
      <c r="E3538" s="4"/>
      <c r="F3538" s="6"/>
      <c r="G3538" s="6"/>
      <c r="H3538" s="6"/>
      <c r="I3538" s="10"/>
      <c r="J3538" s="11"/>
      <c r="K3538" s="13"/>
      <c r="L3538" s="4"/>
    </row>
    <row r="3539" spans="2:12" ht="14.25" customHeight="1">
      <c r="B3539" s="4"/>
      <c r="C3539" s="4"/>
      <c r="D3539" s="4"/>
      <c r="E3539" s="4"/>
      <c r="F3539" s="6"/>
      <c r="G3539" s="6"/>
      <c r="H3539" s="6"/>
      <c r="I3539" s="10"/>
      <c r="J3539" s="11"/>
      <c r="K3539" s="13"/>
      <c r="L3539" s="4"/>
    </row>
    <row r="3540" spans="2:12" ht="14.25" customHeight="1">
      <c r="B3540" s="4"/>
      <c r="C3540" s="4"/>
      <c r="D3540" s="4"/>
      <c r="E3540" s="4"/>
      <c r="F3540" s="6"/>
      <c r="G3540" s="6"/>
      <c r="H3540" s="6"/>
      <c r="I3540" s="10"/>
      <c r="J3540" s="11"/>
      <c r="K3540" s="13"/>
      <c r="L3540" s="4"/>
    </row>
    <row r="3541" spans="2:12" ht="14.25" customHeight="1">
      <c r="B3541" s="4"/>
      <c r="C3541" s="4"/>
      <c r="D3541" s="4"/>
      <c r="E3541" s="4"/>
      <c r="F3541" s="6"/>
      <c r="G3541" s="6"/>
      <c r="H3541" s="6"/>
      <c r="I3541" s="10"/>
      <c r="J3541" s="11"/>
      <c r="K3541" s="13"/>
      <c r="L3541" s="4"/>
    </row>
    <row r="3542" spans="2:12" ht="14.25" customHeight="1">
      <c r="B3542" s="4"/>
      <c r="C3542" s="4"/>
      <c r="D3542" s="4"/>
      <c r="E3542" s="4"/>
      <c r="F3542" s="6"/>
      <c r="G3542" s="6"/>
      <c r="H3542" s="6"/>
      <c r="I3542" s="10"/>
      <c r="J3542" s="11"/>
      <c r="K3542" s="13"/>
      <c r="L3542" s="4"/>
    </row>
    <row r="3543" spans="2:12" ht="14.25" customHeight="1">
      <c r="B3543" s="4"/>
      <c r="C3543" s="4"/>
      <c r="D3543" s="4"/>
      <c r="E3543" s="4"/>
      <c r="F3543" s="6"/>
      <c r="G3543" s="6"/>
      <c r="H3543" s="6"/>
      <c r="I3543" s="10"/>
      <c r="J3543" s="11"/>
      <c r="K3543" s="13"/>
      <c r="L3543" s="4"/>
    </row>
    <row r="3544" spans="2:12" ht="14.25" customHeight="1">
      <c r="B3544" s="4"/>
      <c r="C3544" s="4"/>
      <c r="D3544" s="4"/>
      <c r="E3544" s="4"/>
      <c r="F3544" s="6"/>
      <c r="G3544" s="6"/>
      <c r="H3544" s="6"/>
      <c r="I3544" s="10"/>
      <c r="J3544" s="11"/>
      <c r="K3544" s="13"/>
      <c r="L3544" s="4"/>
    </row>
    <row r="3545" spans="2:12" ht="14.25" customHeight="1">
      <c r="B3545" s="4"/>
      <c r="C3545" s="4"/>
      <c r="D3545" s="4"/>
      <c r="E3545" s="4"/>
      <c r="F3545" s="6"/>
      <c r="G3545" s="6"/>
      <c r="H3545" s="6"/>
      <c r="I3545" s="10"/>
      <c r="J3545" s="11"/>
      <c r="K3545" s="13"/>
      <c r="L3545" s="4"/>
    </row>
    <row r="3546" spans="2:12" ht="14.25" customHeight="1">
      <c r="B3546" s="4"/>
      <c r="C3546" s="4"/>
      <c r="D3546" s="4"/>
      <c r="E3546" s="4"/>
      <c r="F3546" s="6"/>
      <c r="G3546" s="6"/>
      <c r="H3546" s="6"/>
      <c r="I3546" s="10"/>
      <c r="J3546" s="11"/>
      <c r="K3546" s="13"/>
      <c r="L3546" s="4"/>
    </row>
    <row r="3547" spans="2:12" ht="14.25" customHeight="1">
      <c r="B3547" s="4"/>
      <c r="C3547" s="4"/>
      <c r="D3547" s="4"/>
      <c r="E3547" s="4"/>
      <c r="F3547" s="6"/>
      <c r="G3547" s="6"/>
      <c r="H3547" s="6"/>
      <c r="I3547" s="10"/>
      <c r="J3547" s="11"/>
      <c r="K3547" s="13"/>
      <c r="L3547" s="4"/>
    </row>
    <row r="3548" spans="2:12" ht="14.25" customHeight="1">
      <c r="B3548" s="4"/>
      <c r="C3548" s="4"/>
      <c r="D3548" s="4"/>
      <c r="E3548" s="4"/>
      <c r="F3548" s="6"/>
      <c r="G3548" s="6"/>
      <c r="H3548" s="6"/>
      <c r="I3548" s="10"/>
      <c r="J3548" s="11"/>
      <c r="K3548" s="13"/>
      <c r="L3548" s="4"/>
    </row>
    <row r="3549" spans="2:12" ht="14.25" customHeight="1">
      <c r="B3549" s="4"/>
      <c r="C3549" s="4"/>
      <c r="D3549" s="4"/>
      <c r="E3549" s="4"/>
      <c r="F3549" s="6"/>
      <c r="G3549" s="6"/>
      <c r="H3549" s="6"/>
      <c r="I3549" s="10"/>
      <c r="J3549" s="11"/>
      <c r="K3549" s="13"/>
      <c r="L3549" s="4"/>
    </row>
    <row r="3550" spans="2:12" ht="14.25" customHeight="1">
      <c r="B3550" s="4"/>
      <c r="C3550" s="4"/>
      <c r="D3550" s="4"/>
      <c r="E3550" s="4"/>
      <c r="F3550" s="6"/>
      <c r="G3550" s="6"/>
      <c r="H3550" s="6"/>
      <c r="I3550" s="10"/>
      <c r="J3550" s="11"/>
      <c r="K3550" s="13"/>
      <c r="L3550" s="4"/>
    </row>
    <row r="3551" spans="2:12" ht="14.25" customHeight="1">
      <c r="B3551" s="4"/>
      <c r="C3551" s="4"/>
      <c r="D3551" s="4"/>
      <c r="E3551" s="4"/>
      <c r="F3551" s="6"/>
      <c r="G3551" s="6"/>
      <c r="H3551" s="6"/>
      <c r="I3551" s="10"/>
      <c r="J3551" s="11"/>
      <c r="K3551" s="13"/>
      <c r="L3551" s="4"/>
    </row>
    <row r="3552" spans="2:12" ht="14.25" customHeight="1">
      <c r="B3552" s="4"/>
      <c r="C3552" s="4"/>
      <c r="D3552" s="4"/>
      <c r="E3552" s="4"/>
      <c r="F3552" s="6"/>
      <c r="G3552" s="6"/>
      <c r="H3552" s="6"/>
      <c r="I3552" s="10"/>
      <c r="J3552" s="11"/>
      <c r="K3552" s="13"/>
      <c r="L3552" s="4"/>
    </row>
    <row r="3553" spans="2:12" ht="14.25" customHeight="1">
      <c r="B3553" s="4"/>
      <c r="C3553" s="4"/>
      <c r="D3553" s="4"/>
      <c r="E3553" s="4"/>
      <c r="F3553" s="6"/>
      <c r="G3553" s="6"/>
      <c r="H3553" s="6"/>
      <c r="I3553" s="10"/>
      <c r="J3553" s="11"/>
      <c r="K3553" s="13"/>
      <c r="L3553" s="4"/>
    </row>
    <row r="3554" spans="2:12" ht="14.25" customHeight="1">
      <c r="B3554" s="4"/>
      <c r="C3554" s="4"/>
      <c r="D3554" s="4"/>
      <c r="E3554" s="4"/>
      <c r="F3554" s="6"/>
      <c r="G3554" s="6"/>
      <c r="H3554" s="6"/>
      <c r="I3554" s="10"/>
      <c r="J3554" s="11"/>
      <c r="K3554" s="13"/>
      <c r="L3554" s="4"/>
    </row>
    <row r="3555" spans="2:12" ht="14.25" customHeight="1">
      <c r="B3555" s="4"/>
      <c r="C3555" s="4"/>
      <c r="D3555" s="4"/>
      <c r="E3555" s="4"/>
      <c r="F3555" s="6"/>
      <c r="G3555" s="6"/>
      <c r="H3555" s="6"/>
      <c r="I3555" s="10"/>
      <c r="J3555" s="11"/>
      <c r="K3555" s="13"/>
      <c r="L3555" s="4"/>
    </row>
    <row r="3556" spans="2:12" ht="14.25" customHeight="1">
      <c r="B3556" s="4"/>
      <c r="C3556" s="4"/>
      <c r="D3556" s="4"/>
      <c r="E3556" s="4"/>
      <c r="F3556" s="6"/>
      <c r="G3556" s="6"/>
      <c r="H3556" s="6"/>
      <c r="I3556" s="10"/>
      <c r="J3556" s="11"/>
      <c r="K3556" s="13"/>
      <c r="L3556" s="4"/>
    </row>
    <row r="3557" spans="2:12" ht="14.25" customHeight="1">
      <c r="B3557" s="4"/>
      <c r="C3557" s="4"/>
      <c r="D3557" s="4"/>
      <c r="E3557" s="4"/>
      <c r="F3557" s="6"/>
      <c r="G3557" s="6"/>
      <c r="H3557" s="6"/>
      <c r="I3557" s="10"/>
      <c r="J3557" s="11"/>
      <c r="K3557" s="13"/>
      <c r="L3557" s="4"/>
    </row>
    <row r="3558" spans="2:12" ht="14.25" customHeight="1">
      <c r="B3558" s="4"/>
      <c r="C3558" s="4"/>
      <c r="D3558" s="4"/>
      <c r="E3558" s="4"/>
      <c r="F3558" s="6"/>
      <c r="G3558" s="6"/>
      <c r="H3558" s="6"/>
      <c r="I3558" s="10"/>
      <c r="J3558" s="11"/>
      <c r="K3558" s="13"/>
      <c r="L3558" s="4"/>
    </row>
    <row r="3559" spans="2:12" ht="14.25" customHeight="1">
      <c r="B3559" s="4"/>
      <c r="C3559" s="4"/>
      <c r="D3559" s="4"/>
      <c r="E3559" s="4"/>
      <c r="F3559" s="6"/>
      <c r="G3559" s="6"/>
      <c r="H3559" s="6"/>
      <c r="I3559" s="10"/>
      <c r="J3559" s="11"/>
      <c r="K3559" s="13"/>
      <c r="L3559" s="4"/>
    </row>
    <row r="3560" spans="2:12" ht="14.25" customHeight="1">
      <c r="B3560" s="4"/>
      <c r="C3560" s="4"/>
      <c r="D3560" s="4"/>
      <c r="E3560" s="4"/>
      <c r="F3560" s="6"/>
      <c r="G3560" s="6"/>
      <c r="H3560" s="6"/>
      <c r="I3560" s="10"/>
      <c r="J3560" s="11"/>
      <c r="K3560" s="13"/>
      <c r="L3560" s="4"/>
    </row>
    <row r="3561" spans="2:12" ht="14.25" customHeight="1">
      <c r="B3561" s="4"/>
      <c r="C3561" s="4"/>
      <c r="D3561" s="4"/>
      <c r="E3561" s="4"/>
      <c r="F3561" s="6"/>
      <c r="G3561" s="6"/>
      <c r="H3561" s="6"/>
      <c r="I3561" s="10"/>
      <c r="J3561" s="11"/>
      <c r="K3561" s="13"/>
      <c r="L3561" s="4"/>
    </row>
    <row r="3562" spans="2:12" ht="14.25" customHeight="1">
      <c r="B3562" s="4"/>
      <c r="C3562" s="4"/>
      <c r="D3562" s="4"/>
      <c r="E3562" s="4"/>
      <c r="F3562" s="6"/>
      <c r="G3562" s="6"/>
      <c r="H3562" s="6"/>
      <c r="I3562" s="10"/>
      <c r="J3562" s="11"/>
      <c r="K3562" s="13"/>
      <c r="L3562" s="4"/>
    </row>
    <row r="3563" spans="2:12" ht="14.25" customHeight="1">
      <c r="B3563" s="4"/>
      <c r="C3563" s="4"/>
      <c r="D3563" s="4"/>
      <c r="E3563" s="4"/>
      <c r="F3563" s="6"/>
      <c r="G3563" s="6"/>
      <c r="H3563" s="6"/>
      <c r="I3563" s="10"/>
      <c r="J3563" s="11"/>
      <c r="K3563" s="13"/>
      <c r="L3563" s="4"/>
    </row>
    <row r="3564" spans="2:12" ht="14.25" customHeight="1">
      <c r="B3564" s="4"/>
      <c r="C3564" s="4"/>
      <c r="D3564" s="4"/>
      <c r="E3564" s="4"/>
      <c r="F3564" s="6"/>
      <c r="G3564" s="6"/>
      <c r="H3564" s="6"/>
      <c r="I3564" s="10"/>
      <c r="J3564" s="11"/>
      <c r="K3564" s="13"/>
      <c r="L3564" s="4"/>
    </row>
    <row r="3565" spans="2:12" ht="14.25" customHeight="1">
      <c r="B3565" s="4"/>
      <c r="C3565" s="4"/>
      <c r="D3565" s="4"/>
      <c r="E3565" s="4"/>
      <c r="F3565" s="6"/>
      <c r="G3565" s="6"/>
      <c r="H3565" s="6"/>
      <c r="I3565" s="10"/>
      <c r="J3565" s="11"/>
      <c r="K3565" s="13"/>
      <c r="L3565" s="4"/>
    </row>
    <row r="3566" spans="2:12" ht="14.25" customHeight="1">
      <c r="B3566" s="4"/>
      <c r="C3566" s="4"/>
      <c r="D3566" s="4"/>
      <c r="E3566" s="4"/>
      <c r="F3566" s="6"/>
      <c r="G3566" s="6"/>
      <c r="H3566" s="6"/>
      <c r="I3566" s="10"/>
      <c r="J3566" s="11"/>
      <c r="K3566" s="13"/>
      <c r="L3566" s="4"/>
    </row>
    <row r="3567" spans="2:12" ht="14.25" customHeight="1">
      <c r="B3567" s="4"/>
      <c r="C3567" s="4"/>
      <c r="D3567" s="4"/>
      <c r="E3567" s="4"/>
      <c r="F3567" s="6"/>
      <c r="G3567" s="6"/>
      <c r="H3567" s="6"/>
      <c r="I3567" s="10"/>
      <c r="J3567" s="11"/>
      <c r="K3567" s="13"/>
      <c r="L3567" s="4"/>
    </row>
    <row r="3568" spans="2:12" ht="14.25" customHeight="1">
      <c r="B3568" s="4"/>
      <c r="C3568" s="4"/>
      <c r="D3568" s="4"/>
      <c r="E3568" s="4"/>
      <c r="F3568" s="6"/>
      <c r="G3568" s="6"/>
      <c r="H3568" s="6"/>
      <c r="I3568" s="10"/>
      <c r="J3568" s="11"/>
      <c r="K3568" s="13"/>
      <c r="L3568" s="4"/>
    </row>
    <row r="3569" spans="2:12" ht="14.25" customHeight="1">
      <c r="B3569" s="4"/>
      <c r="C3569" s="4"/>
      <c r="D3569" s="4"/>
      <c r="E3569" s="4"/>
      <c r="F3569" s="6"/>
      <c r="G3569" s="6"/>
      <c r="H3569" s="6"/>
      <c r="I3569" s="10"/>
      <c r="J3569" s="11"/>
      <c r="K3569" s="13"/>
      <c r="L3569" s="4"/>
    </row>
    <row r="3570" spans="2:12" ht="14.25" customHeight="1">
      <c r="B3570" s="4"/>
      <c r="C3570" s="4"/>
      <c r="D3570" s="4"/>
      <c r="E3570" s="4"/>
      <c r="F3570" s="6"/>
      <c r="G3570" s="6"/>
      <c r="H3570" s="6"/>
      <c r="I3570" s="10"/>
      <c r="J3570" s="11"/>
      <c r="K3570" s="13"/>
      <c r="L3570" s="4"/>
    </row>
    <row r="3571" spans="2:12" ht="14.25" customHeight="1">
      <c r="B3571" s="4"/>
      <c r="C3571" s="4"/>
      <c r="D3571" s="4"/>
      <c r="E3571" s="4"/>
      <c r="F3571" s="6"/>
      <c r="G3571" s="6"/>
      <c r="H3571" s="6"/>
      <c r="I3571" s="10"/>
      <c r="J3571" s="11"/>
      <c r="K3571" s="13"/>
      <c r="L3571" s="4"/>
    </row>
    <row r="3572" spans="2:12" ht="14.25" customHeight="1">
      <c r="B3572" s="4"/>
      <c r="C3572" s="4"/>
      <c r="D3572" s="4"/>
      <c r="E3572" s="4"/>
      <c r="F3572" s="6"/>
      <c r="G3572" s="6"/>
      <c r="H3572" s="6"/>
      <c r="I3572" s="10"/>
      <c r="J3572" s="11"/>
      <c r="K3572" s="13"/>
      <c r="L3572" s="4"/>
    </row>
    <row r="3573" spans="2:12" ht="14.25" customHeight="1">
      <c r="B3573" s="4"/>
      <c r="C3573" s="4"/>
      <c r="D3573" s="4"/>
      <c r="E3573" s="4"/>
      <c r="F3573" s="6"/>
      <c r="G3573" s="6"/>
      <c r="H3573" s="6"/>
      <c r="I3573" s="10"/>
      <c r="J3573" s="11"/>
      <c r="K3573" s="13"/>
      <c r="L3573" s="4"/>
    </row>
    <row r="3574" spans="2:12" ht="14.25" customHeight="1">
      <c r="B3574" s="4"/>
      <c r="C3574" s="4"/>
      <c r="D3574" s="4"/>
      <c r="E3574" s="4"/>
      <c r="F3574" s="6"/>
      <c r="G3574" s="6"/>
      <c r="H3574" s="6"/>
      <c r="I3574" s="10"/>
      <c r="J3574" s="11"/>
      <c r="K3574" s="13"/>
      <c r="L3574" s="4"/>
    </row>
    <row r="3575" spans="2:12" ht="14.25" customHeight="1">
      <c r="B3575" s="4"/>
      <c r="C3575" s="4"/>
      <c r="D3575" s="4"/>
      <c r="E3575" s="4"/>
      <c r="F3575" s="6"/>
      <c r="G3575" s="6"/>
      <c r="H3575" s="6"/>
      <c r="I3575" s="10"/>
      <c r="J3575" s="11"/>
      <c r="K3575" s="13"/>
      <c r="L3575" s="4"/>
    </row>
    <row r="3576" spans="2:12" ht="14.25" customHeight="1">
      <c r="B3576" s="4"/>
      <c r="C3576" s="4"/>
      <c r="D3576" s="4"/>
      <c r="E3576" s="4"/>
      <c r="F3576" s="6"/>
      <c r="G3576" s="6"/>
      <c r="H3576" s="6"/>
      <c r="I3576" s="10"/>
      <c r="J3576" s="11"/>
      <c r="K3576" s="13"/>
      <c r="L3576" s="4"/>
    </row>
    <row r="3577" spans="2:12" ht="14.25" customHeight="1">
      <c r="B3577" s="4"/>
      <c r="C3577" s="4"/>
      <c r="D3577" s="4"/>
      <c r="E3577" s="4"/>
      <c r="F3577" s="6"/>
      <c r="G3577" s="6"/>
      <c r="H3577" s="6"/>
      <c r="I3577" s="10"/>
      <c r="J3577" s="11"/>
      <c r="K3577" s="13"/>
      <c r="L3577" s="4"/>
    </row>
    <row r="3578" spans="2:12" ht="14.25" customHeight="1">
      <c r="B3578" s="4"/>
      <c r="C3578" s="4"/>
      <c r="D3578" s="4"/>
      <c r="E3578" s="4"/>
      <c r="F3578" s="6"/>
      <c r="G3578" s="6"/>
      <c r="H3578" s="6"/>
      <c r="I3578" s="10"/>
      <c r="J3578" s="11"/>
      <c r="K3578" s="13"/>
      <c r="L3578" s="4"/>
    </row>
    <row r="3579" spans="2:12" ht="14.25" customHeight="1">
      <c r="B3579" s="4"/>
      <c r="C3579" s="4"/>
      <c r="D3579" s="4"/>
      <c r="E3579" s="4"/>
      <c r="F3579" s="6"/>
      <c r="G3579" s="6"/>
      <c r="H3579" s="6"/>
      <c r="I3579" s="10"/>
      <c r="J3579" s="11"/>
      <c r="K3579" s="13"/>
      <c r="L3579" s="4"/>
    </row>
    <row r="3580" spans="2:12" ht="14.25" customHeight="1">
      <c r="B3580" s="4"/>
      <c r="C3580" s="4"/>
      <c r="D3580" s="4"/>
      <c r="E3580" s="4"/>
      <c r="F3580" s="6"/>
      <c r="G3580" s="6"/>
      <c r="H3580" s="6"/>
      <c r="I3580" s="10"/>
      <c r="J3580" s="11"/>
      <c r="K3580" s="13"/>
      <c r="L3580" s="4"/>
    </row>
    <row r="3581" spans="2:12" ht="14.25" customHeight="1">
      <c r="B3581" s="4"/>
      <c r="C3581" s="4"/>
      <c r="D3581" s="4"/>
      <c r="E3581" s="4"/>
      <c r="F3581" s="6"/>
      <c r="G3581" s="6"/>
      <c r="H3581" s="6"/>
      <c r="I3581" s="10"/>
      <c r="J3581" s="11"/>
      <c r="K3581" s="13"/>
      <c r="L3581" s="4"/>
    </row>
    <row r="3582" spans="2:12" ht="14.25" customHeight="1">
      <c r="B3582" s="4"/>
      <c r="C3582" s="4"/>
      <c r="D3582" s="4"/>
      <c r="E3582" s="4"/>
      <c r="F3582" s="6"/>
      <c r="G3582" s="6"/>
      <c r="H3582" s="6"/>
      <c r="I3582" s="10"/>
      <c r="J3582" s="11"/>
      <c r="K3582" s="13"/>
      <c r="L3582" s="4"/>
    </row>
    <row r="3583" spans="2:12" ht="14.25" customHeight="1">
      <c r="B3583" s="4"/>
      <c r="C3583" s="4"/>
      <c r="D3583" s="4"/>
      <c r="E3583" s="4"/>
      <c r="F3583" s="6"/>
      <c r="G3583" s="6"/>
      <c r="H3583" s="6"/>
      <c r="I3583" s="10"/>
      <c r="J3583" s="11"/>
      <c r="K3583" s="13"/>
      <c r="L3583" s="4"/>
    </row>
    <row r="3584" spans="2:12" ht="14.25" customHeight="1">
      <c r="B3584" s="4"/>
      <c r="C3584" s="4"/>
      <c r="D3584" s="4"/>
      <c r="E3584" s="4"/>
      <c r="F3584" s="6"/>
      <c r="G3584" s="6"/>
      <c r="H3584" s="6"/>
      <c r="I3584" s="10"/>
      <c r="J3584" s="11"/>
      <c r="K3584" s="13"/>
      <c r="L3584" s="4"/>
    </row>
    <row r="3585" spans="2:12" ht="14.25" customHeight="1">
      <c r="B3585" s="4"/>
      <c r="C3585" s="4"/>
      <c r="D3585" s="4"/>
      <c r="E3585" s="4"/>
      <c r="F3585" s="6"/>
      <c r="G3585" s="6"/>
      <c r="H3585" s="6"/>
      <c r="I3585" s="10"/>
      <c r="J3585" s="11"/>
      <c r="K3585" s="13"/>
      <c r="L3585" s="4"/>
    </row>
    <row r="3586" spans="2:12" ht="14.25" customHeight="1">
      <c r="B3586" s="4"/>
      <c r="C3586" s="4"/>
      <c r="D3586" s="4"/>
      <c r="E3586" s="4"/>
      <c r="F3586" s="6"/>
      <c r="G3586" s="6"/>
      <c r="H3586" s="6"/>
      <c r="I3586" s="10"/>
      <c r="J3586" s="11"/>
      <c r="K3586" s="13"/>
      <c r="L3586" s="4"/>
    </row>
    <row r="3587" spans="2:12" ht="14.25" customHeight="1">
      <c r="B3587" s="4"/>
      <c r="C3587" s="4"/>
      <c r="D3587" s="4"/>
      <c r="E3587" s="4"/>
      <c r="F3587" s="6"/>
      <c r="G3587" s="6"/>
      <c r="H3587" s="6"/>
      <c r="I3587" s="10"/>
      <c r="J3587" s="11"/>
      <c r="K3587" s="13"/>
      <c r="L3587" s="4"/>
    </row>
    <row r="3588" spans="2:12" ht="14.25" customHeight="1">
      <c r="B3588" s="4"/>
      <c r="C3588" s="4"/>
      <c r="D3588" s="4"/>
      <c r="E3588" s="4"/>
      <c r="F3588" s="6"/>
      <c r="G3588" s="6"/>
      <c r="H3588" s="6"/>
      <c r="I3588" s="10"/>
      <c r="J3588" s="11"/>
      <c r="K3588" s="13"/>
      <c r="L3588" s="4"/>
    </row>
    <row r="3589" spans="2:12" ht="14.25" customHeight="1">
      <c r="B3589" s="4"/>
      <c r="C3589" s="4"/>
      <c r="D3589" s="4"/>
      <c r="E3589" s="4"/>
      <c r="F3589" s="6"/>
      <c r="G3589" s="6"/>
      <c r="H3589" s="6"/>
      <c r="I3589" s="10"/>
      <c r="J3589" s="11"/>
      <c r="K3589" s="13"/>
      <c r="L3589" s="4"/>
    </row>
    <row r="3590" spans="2:12" ht="14.25" customHeight="1">
      <c r="B3590" s="4"/>
      <c r="C3590" s="4"/>
      <c r="D3590" s="4"/>
      <c r="E3590" s="4"/>
      <c r="F3590" s="6"/>
      <c r="G3590" s="6"/>
      <c r="H3590" s="6"/>
      <c r="I3590" s="10"/>
      <c r="J3590" s="11"/>
      <c r="K3590" s="13"/>
      <c r="L3590" s="4"/>
    </row>
    <row r="3591" spans="2:12" ht="14.25" customHeight="1">
      <c r="B3591" s="4"/>
      <c r="C3591" s="4"/>
      <c r="D3591" s="4"/>
      <c r="E3591" s="4"/>
      <c r="F3591" s="6"/>
      <c r="G3591" s="6"/>
      <c r="H3591" s="6"/>
      <c r="I3591" s="10"/>
      <c r="J3591" s="11"/>
      <c r="K3591" s="13"/>
      <c r="L3591" s="4"/>
    </row>
    <row r="3592" spans="2:12" ht="14.25" customHeight="1">
      <c r="B3592" s="4"/>
      <c r="C3592" s="4"/>
      <c r="D3592" s="4"/>
      <c r="E3592" s="4"/>
      <c r="F3592" s="6"/>
      <c r="G3592" s="6"/>
      <c r="H3592" s="6"/>
      <c r="I3592" s="10"/>
      <c r="J3592" s="11"/>
      <c r="K3592" s="13"/>
      <c r="L3592" s="4"/>
    </row>
    <row r="3593" spans="2:12" ht="14.25" customHeight="1">
      <c r="B3593" s="4"/>
      <c r="C3593" s="4"/>
      <c r="D3593" s="4"/>
      <c r="E3593" s="4"/>
      <c r="F3593" s="6"/>
      <c r="G3593" s="6"/>
      <c r="H3593" s="6"/>
      <c r="I3593" s="10"/>
      <c r="J3593" s="11"/>
      <c r="K3593" s="13"/>
      <c r="L3593" s="4"/>
    </row>
    <row r="3594" spans="2:12" ht="14.25" customHeight="1">
      <c r="B3594" s="4"/>
      <c r="C3594" s="4"/>
      <c r="D3594" s="4"/>
      <c r="E3594" s="4"/>
      <c r="F3594" s="6"/>
      <c r="G3594" s="6"/>
      <c r="H3594" s="6"/>
      <c r="I3594" s="10"/>
      <c r="J3594" s="11"/>
      <c r="K3594" s="13"/>
      <c r="L3594" s="4"/>
    </row>
    <row r="3595" spans="2:12" ht="14.25" customHeight="1">
      <c r="B3595" s="4"/>
      <c r="C3595" s="4"/>
      <c r="D3595" s="4"/>
      <c r="E3595" s="4"/>
      <c r="F3595" s="6"/>
      <c r="G3595" s="6"/>
      <c r="H3595" s="6"/>
      <c r="I3595" s="10"/>
      <c r="J3595" s="11"/>
      <c r="K3595" s="13"/>
      <c r="L3595" s="4"/>
    </row>
    <row r="3596" spans="2:12" ht="14.25" customHeight="1">
      <c r="B3596" s="4"/>
      <c r="C3596" s="4"/>
      <c r="D3596" s="4"/>
      <c r="E3596" s="4"/>
      <c r="F3596" s="6"/>
      <c r="G3596" s="6"/>
      <c r="H3596" s="6"/>
      <c r="I3596" s="10"/>
      <c r="J3596" s="11"/>
      <c r="K3596" s="13"/>
      <c r="L3596" s="4"/>
    </row>
    <row r="3597" spans="2:12" ht="14.25" customHeight="1">
      <c r="B3597" s="4"/>
      <c r="C3597" s="4"/>
      <c r="D3597" s="4"/>
      <c r="E3597" s="4"/>
      <c r="F3597" s="6"/>
      <c r="G3597" s="6"/>
      <c r="H3597" s="6"/>
      <c r="I3597" s="10"/>
      <c r="J3597" s="11"/>
      <c r="K3597" s="13"/>
      <c r="L3597" s="4"/>
    </row>
    <row r="3598" spans="2:12" ht="14.25" customHeight="1">
      <c r="B3598" s="4"/>
      <c r="C3598" s="4"/>
      <c r="D3598" s="4"/>
      <c r="E3598" s="4"/>
      <c r="F3598" s="6"/>
      <c r="G3598" s="6"/>
      <c r="H3598" s="6"/>
      <c r="I3598" s="10"/>
      <c r="J3598" s="11"/>
      <c r="K3598" s="13"/>
      <c r="L3598" s="4"/>
    </row>
    <row r="3599" spans="2:12" ht="14.25" customHeight="1">
      <c r="B3599" s="4"/>
      <c r="C3599" s="4"/>
      <c r="D3599" s="4"/>
      <c r="E3599" s="4"/>
      <c r="F3599" s="6"/>
      <c r="G3599" s="6"/>
      <c r="H3599" s="6"/>
      <c r="I3599" s="10"/>
      <c r="J3599" s="11"/>
      <c r="K3599" s="13"/>
      <c r="L3599" s="4"/>
    </row>
    <row r="3600" spans="2:12" ht="14.25" customHeight="1">
      <c r="B3600" s="4"/>
      <c r="C3600" s="4"/>
      <c r="D3600" s="4"/>
      <c r="E3600" s="4"/>
      <c r="F3600" s="6"/>
      <c r="G3600" s="6"/>
      <c r="H3600" s="6"/>
      <c r="I3600" s="10"/>
      <c r="J3600" s="11"/>
      <c r="K3600" s="13"/>
      <c r="L3600" s="4"/>
    </row>
    <row r="3601" spans="2:12" ht="14.25" customHeight="1">
      <c r="B3601" s="4"/>
      <c r="C3601" s="4"/>
      <c r="D3601" s="4"/>
      <c r="E3601" s="4"/>
      <c r="F3601" s="6"/>
      <c r="G3601" s="6"/>
      <c r="H3601" s="6"/>
      <c r="I3601" s="10"/>
      <c r="J3601" s="11"/>
      <c r="K3601" s="13"/>
      <c r="L3601" s="4"/>
    </row>
    <row r="3602" spans="2:12" ht="14.25" customHeight="1">
      <c r="B3602" s="4"/>
      <c r="C3602" s="4"/>
      <c r="D3602" s="4"/>
      <c r="E3602" s="4"/>
      <c r="F3602" s="6"/>
      <c r="G3602" s="6"/>
      <c r="H3602" s="6"/>
      <c r="I3602" s="10"/>
      <c r="J3602" s="11"/>
      <c r="K3602" s="13"/>
      <c r="L3602" s="4"/>
    </row>
    <row r="3603" spans="2:12" ht="14.25" customHeight="1">
      <c r="B3603" s="4"/>
      <c r="C3603" s="4"/>
      <c r="D3603" s="4"/>
      <c r="E3603" s="4"/>
      <c r="F3603" s="6"/>
      <c r="G3603" s="6"/>
      <c r="H3603" s="6"/>
      <c r="I3603" s="10"/>
      <c r="J3603" s="11"/>
      <c r="K3603" s="13"/>
      <c r="L3603" s="4"/>
    </row>
    <row r="3604" spans="2:12" ht="14.25" customHeight="1">
      <c r="B3604" s="4"/>
      <c r="C3604" s="4"/>
      <c r="D3604" s="4"/>
      <c r="E3604" s="4"/>
      <c r="F3604" s="6"/>
      <c r="G3604" s="6"/>
      <c r="H3604" s="6"/>
      <c r="I3604" s="10"/>
      <c r="J3604" s="11"/>
      <c r="K3604" s="13"/>
      <c r="L3604" s="4"/>
    </row>
    <row r="3605" spans="2:12" ht="14.25" customHeight="1">
      <c r="B3605" s="4"/>
      <c r="C3605" s="4"/>
      <c r="D3605" s="4"/>
      <c r="E3605" s="4"/>
      <c r="F3605" s="6"/>
      <c r="G3605" s="6"/>
      <c r="H3605" s="6"/>
      <c r="I3605" s="10"/>
      <c r="J3605" s="11"/>
      <c r="K3605" s="13"/>
      <c r="L3605" s="4"/>
    </row>
    <row r="3606" spans="2:12" ht="14.25" customHeight="1">
      <c r="B3606" s="4"/>
      <c r="C3606" s="4"/>
      <c r="D3606" s="4"/>
      <c r="E3606" s="4"/>
      <c r="F3606" s="6"/>
      <c r="G3606" s="6"/>
      <c r="H3606" s="6"/>
      <c r="I3606" s="10"/>
      <c r="J3606" s="11"/>
      <c r="K3606" s="13"/>
      <c r="L3606" s="4"/>
    </row>
    <row r="3607" spans="2:12" ht="14.25" customHeight="1">
      <c r="B3607" s="4"/>
      <c r="C3607" s="4"/>
      <c r="D3607" s="4"/>
      <c r="E3607" s="4"/>
      <c r="F3607" s="6"/>
      <c r="G3607" s="6"/>
      <c r="H3607" s="6"/>
      <c r="I3607" s="10"/>
      <c r="J3607" s="11"/>
      <c r="K3607" s="13"/>
      <c r="L3607" s="4"/>
    </row>
    <row r="3608" spans="2:12" ht="14.25" customHeight="1">
      <c r="B3608" s="4"/>
      <c r="C3608" s="4"/>
      <c r="D3608" s="4"/>
      <c r="E3608" s="4"/>
      <c r="F3608" s="6"/>
      <c r="G3608" s="6"/>
      <c r="H3608" s="6"/>
      <c r="I3608" s="10"/>
      <c r="J3608" s="11"/>
      <c r="K3608" s="13"/>
      <c r="L3608" s="4"/>
    </row>
    <row r="3609" spans="2:12" ht="14.25" customHeight="1">
      <c r="B3609" s="4"/>
      <c r="C3609" s="4"/>
      <c r="D3609" s="4"/>
      <c r="E3609" s="4"/>
      <c r="F3609" s="6"/>
      <c r="G3609" s="6"/>
      <c r="H3609" s="6"/>
      <c r="I3609" s="10"/>
      <c r="J3609" s="11"/>
      <c r="K3609" s="13"/>
      <c r="L3609" s="4"/>
    </row>
    <row r="3610" spans="2:12" ht="14.25" customHeight="1">
      <c r="B3610" s="4"/>
      <c r="C3610" s="4"/>
      <c r="D3610" s="4"/>
      <c r="E3610" s="4"/>
      <c r="F3610" s="6"/>
      <c r="G3610" s="6"/>
      <c r="H3610" s="6"/>
      <c r="I3610" s="10"/>
      <c r="J3610" s="11"/>
      <c r="K3610" s="13"/>
      <c r="L3610" s="4"/>
    </row>
    <row r="3611" spans="2:12" ht="14.25" customHeight="1">
      <c r="B3611" s="4"/>
      <c r="C3611" s="4"/>
      <c r="D3611" s="4"/>
      <c r="E3611" s="4"/>
      <c r="F3611" s="6"/>
      <c r="G3611" s="6"/>
      <c r="H3611" s="6"/>
      <c r="I3611" s="10"/>
      <c r="J3611" s="11"/>
      <c r="K3611" s="13"/>
      <c r="L3611" s="4"/>
    </row>
    <row r="3612" spans="2:12" ht="14.25" customHeight="1">
      <c r="B3612" s="4"/>
      <c r="C3612" s="4"/>
      <c r="D3612" s="4"/>
      <c r="E3612" s="4"/>
      <c r="F3612" s="6"/>
      <c r="G3612" s="6"/>
      <c r="H3612" s="6"/>
      <c r="I3612" s="10"/>
      <c r="J3612" s="11"/>
      <c r="K3612" s="13"/>
      <c r="L3612" s="4"/>
    </row>
    <row r="3613" spans="2:12" ht="14.25" customHeight="1">
      <c r="B3613" s="4"/>
      <c r="C3613" s="4"/>
      <c r="D3613" s="4"/>
      <c r="E3613" s="4"/>
      <c r="F3613" s="6"/>
      <c r="G3613" s="6"/>
      <c r="H3613" s="6"/>
      <c r="I3613" s="10"/>
      <c r="J3613" s="11"/>
      <c r="K3613" s="13"/>
      <c r="L3613" s="4"/>
    </row>
    <row r="3614" spans="2:12" ht="14.25" customHeight="1">
      <c r="B3614" s="4"/>
      <c r="C3614" s="4"/>
      <c r="D3614" s="4"/>
      <c r="E3614" s="4"/>
      <c r="F3614" s="6"/>
      <c r="G3614" s="6"/>
      <c r="H3614" s="6"/>
      <c r="I3614" s="10"/>
      <c r="J3614" s="11"/>
      <c r="K3614" s="13"/>
      <c r="L3614" s="4"/>
    </row>
    <row r="3615" spans="2:12" ht="14.25" customHeight="1">
      <c r="B3615" s="4"/>
      <c r="C3615" s="4"/>
      <c r="D3615" s="4"/>
      <c r="E3615" s="4"/>
      <c r="F3615" s="6"/>
      <c r="G3615" s="6"/>
      <c r="H3615" s="6"/>
      <c r="I3615" s="10"/>
      <c r="J3615" s="11"/>
      <c r="K3615" s="13"/>
      <c r="L3615" s="4"/>
    </row>
    <row r="3616" spans="2:12" ht="14.25" customHeight="1">
      <c r="B3616" s="4"/>
      <c r="C3616" s="4"/>
      <c r="D3616" s="4"/>
      <c r="E3616" s="4"/>
      <c r="F3616" s="6"/>
      <c r="G3616" s="6"/>
      <c r="H3616" s="6"/>
      <c r="I3616" s="10"/>
      <c r="J3616" s="11"/>
      <c r="K3616" s="13"/>
      <c r="L3616" s="4"/>
    </row>
    <row r="3617" spans="2:12" ht="14.25" customHeight="1">
      <c r="B3617" s="4"/>
      <c r="C3617" s="4"/>
      <c r="D3617" s="4"/>
      <c r="E3617" s="4"/>
      <c r="F3617" s="6"/>
      <c r="G3617" s="6"/>
      <c r="H3617" s="6"/>
      <c r="I3617" s="10"/>
      <c r="J3617" s="11"/>
      <c r="K3617" s="13"/>
      <c r="L3617" s="4"/>
    </row>
    <row r="3618" spans="2:12" ht="14.25" customHeight="1">
      <c r="B3618" s="4"/>
      <c r="C3618" s="4"/>
      <c r="D3618" s="4"/>
      <c r="E3618" s="4"/>
      <c r="F3618" s="6"/>
      <c r="G3618" s="6"/>
      <c r="H3618" s="6"/>
      <c r="I3618" s="10"/>
      <c r="J3618" s="11"/>
      <c r="K3618" s="13"/>
      <c r="L3618" s="4"/>
    </row>
    <row r="3619" spans="2:12" ht="14.25" customHeight="1">
      <c r="B3619" s="4"/>
      <c r="C3619" s="4"/>
      <c r="D3619" s="4"/>
      <c r="E3619" s="4"/>
      <c r="F3619" s="6"/>
      <c r="G3619" s="6"/>
      <c r="H3619" s="6"/>
      <c r="I3619" s="10"/>
      <c r="J3619" s="11"/>
      <c r="K3619" s="13"/>
      <c r="L3619" s="4"/>
    </row>
    <row r="3620" spans="2:12" ht="14.25" customHeight="1">
      <c r="B3620" s="4"/>
      <c r="C3620" s="4"/>
      <c r="D3620" s="4"/>
      <c r="E3620" s="4"/>
      <c r="F3620" s="6"/>
      <c r="G3620" s="6"/>
      <c r="H3620" s="6"/>
      <c r="I3620" s="10"/>
      <c r="J3620" s="11"/>
      <c r="K3620" s="13"/>
      <c r="L3620" s="4"/>
    </row>
    <row r="3621" spans="2:12" ht="14.25" customHeight="1">
      <c r="B3621" s="4"/>
      <c r="C3621" s="4"/>
      <c r="D3621" s="4"/>
      <c r="E3621" s="4"/>
      <c r="F3621" s="6"/>
      <c r="G3621" s="6"/>
      <c r="H3621" s="6"/>
      <c r="I3621" s="10"/>
      <c r="J3621" s="11"/>
      <c r="K3621" s="13"/>
      <c r="L3621" s="4"/>
    </row>
    <row r="3622" spans="2:12" ht="14.25" customHeight="1">
      <c r="B3622" s="4"/>
      <c r="C3622" s="4"/>
      <c r="D3622" s="4"/>
      <c r="E3622" s="4"/>
      <c r="F3622" s="6"/>
      <c r="G3622" s="6"/>
      <c r="H3622" s="6"/>
      <c r="I3622" s="10"/>
      <c r="J3622" s="11"/>
      <c r="K3622" s="13"/>
      <c r="L3622" s="4"/>
    </row>
    <row r="3623" spans="2:12" ht="14.25" customHeight="1">
      <c r="B3623" s="4"/>
      <c r="C3623" s="4"/>
      <c r="D3623" s="4"/>
      <c r="E3623" s="4"/>
      <c r="F3623" s="6"/>
      <c r="G3623" s="6"/>
      <c r="H3623" s="6"/>
      <c r="I3623" s="10"/>
      <c r="J3623" s="11"/>
      <c r="K3623" s="13"/>
      <c r="L3623" s="4"/>
    </row>
    <row r="3624" spans="2:12" ht="14.25" customHeight="1">
      <c r="B3624" s="4"/>
      <c r="C3624" s="4"/>
      <c r="D3624" s="4"/>
      <c r="E3624" s="4"/>
      <c r="F3624" s="6"/>
      <c r="G3624" s="6"/>
      <c r="H3624" s="6"/>
      <c r="I3624" s="10"/>
      <c r="J3624" s="11"/>
      <c r="K3624" s="13"/>
      <c r="L3624" s="4"/>
    </row>
    <row r="3625" spans="2:12" ht="14.25" customHeight="1">
      <c r="B3625" s="4"/>
      <c r="C3625" s="4"/>
      <c r="D3625" s="4"/>
      <c r="E3625" s="4"/>
      <c r="F3625" s="6"/>
      <c r="G3625" s="6"/>
      <c r="H3625" s="6"/>
      <c r="I3625" s="10"/>
      <c r="J3625" s="11"/>
      <c r="K3625" s="13"/>
      <c r="L3625" s="4"/>
    </row>
    <row r="3626" spans="2:12" ht="14.25" customHeight="1">
      <c r="B3626" s="4"/>
      <c r="C3626" s="4"/>
      <c r="D3626" s="4"/>
      <c r="E3626" s="4"/>
      <c r="F3626" s="6"/>
      <c r="G3626" s="6"/>
      <c r="H3626" s="6"/>
      <c r="I3626" s="10"/>
      <c r="J3626" s="11"/>
      <c r="K3626" s="13"/>
      <c r="L3626" s="4"/>
    </row>
    <row r="3627" spans="2:12" ht="14.25" customHeight="1">
      <c r="B3627" s="4"/>
      <c r="C3627" s="4"/>
      <c r="D3627" s="4"/>
      <c r="E3627" s="4"/>
      <c r="F3627" s="6"/>
      <c r="G3627" s="6"/>
      <c r="H3627" s="6"/>
      <c r="I3627" s="10"/>
      <c r="J3627" s="11"/>
      <c r="K3627" s="13"/>
      <c r="L3627" s="4"/>
    </row>
    <row r="3628" spans="2:12" ht="14.25" customHeight="1">
      <c r="B3628" s="4"/>
      <c r="C3628" s="4"/>
      <c r="D3628" s="4"/>
      <c r="E3628" s="4"/>
      <c r="F3628" s="6"/>
      <c r="G3628" s="6"/>
      <c r="H3628" s="6"/>
      <c r="I3628" s="10"/>
      <c r="J3628" s="11"/>
      <c r="K3628" s="13"/>
      <c r="L3628" s="4"/>
    </row>
    <row r="3629" spans="2:12" ht="14.25" customHeight="1">
      <c r="B3629" s="4"/>
      <c r="C3629" s="4"/>
      <c r="D3629" s="4"/>
      <c r="E3629" s="4"/>
      <c r="F3629" s="6"/>
      <c r="G3629" s="6"/>
      <c r="H3629" s="6"/>
      <c r="I3629" s="10"/>
      <c r="J3629" s="11"/>
      <c r="K3629" s="13"/>
      <c r="L3629" s="4"/>
    </row>
    <row r="3630" spans="2:12" ht="14.25" customHeight="1">
      <c r="B3630" s="4"/>
      <c r="C3630" s="4"/>
      <c r="D3630" s="4"/>
      <c r="E3630" s="4"/>
      <c r="F3630" s="6"/>
      <c r="G3630" s="6"/>
      <c r="H3630" s="6"/>
      <c r="I3630" s="10"/>
      <c r="J3630" s="11"/>
      <c r="K3630" s="13"/>
      <c r="L3630" s="4"/>
    </row>
    <row r="3631" spans="2:12" ht="14.25" customHeight="1">
      <c r="B3631" s="4"/>
      <c r="C3631" s="4"/>
      <c r="D3631" s="4"/>
      <c r="E3631" s="4"/>
      <c r="F3631" s="6"/>
      <c r="G3631" s="6"/>
      <c r="H3631" s="6"/>
      <c r="I3631" s="10"/>
      <c r="J3631" s="11"/>
      <c r="K3631" s="13"/>
      <c r="L3631" s="4"/>
    </row>
    <row r="3632" spans="2:12" ht="14.25" customHeight="1">
      <c r="B3632" s="4"/>
      <c r="C3632" s="4"/>
      <c r="D3632" s="4"/>
      <c r="E3632" s="4"/>
      <c r="F3632" s="6"/>
      <c r="G3632" s="6"/>
      <c r="H3632" s="6"/>
      <c r="I3632" s="10"/>
      <c r="J3632" s="11"/>
      <c r="K3632" s="13"/>
      <c r="L3632" s="4"/>
    </row>
    <row r="3633" spans="2:12" ht="14.25" customHeight="1">
      <c r="B3633" s="4"/>
      <c r="C3633" s="4"/>
      <c r="D3633" s="4"/>
      <c r="E3633" s="4"/>
      <c r="F3633" s="6"/>
      <c r="G3633" s="6"/>
      <c r="H3633" s="6"/>
      <c r="I3633" s="10"/>
      <c r="J3633" s="11"/>
      <c r="K3633" s="13"/>
      <c r="L3633" s="4"/>
    </row>
    <row r="3634" spans="2:12" ht="14.25" customHeight="1">
      <c r="B3634" s="4"/>
      <c r="C3634" s="4"/>
      <c r="D3634" s="4"/>
      <c r="E3634" s="4"/>
      <c r="F3634" s="6"/>
      <c r="G3634" s="6"/>
      <c r="H3634" s="6"/>
      <c r="I3634" s="10"/>
      <c r="J3634" s="11"/>
      <c r="K3634" s="13"/>
      <c r="L3634" s="4"/>
    </row>
    <row r="3635" spans="2:12" ht="14.25" customHeight="1">
      <c r="B3635" s="4"/>
      <c r="C3635" s="4"/>
      <c r="D3635" s="4"/>
      <c r="E3635" s="4"/>
      <c r="F3635" s="6"/>
      <c r="G3635" s="6"/>
      <c r="H3635" s="6"/>
      <c r="I3635" s="10"/>
      <c r="J3635" s="11"/>
      <c r="K3635" s="13"/>
      <c r="L3635" s="4"/>
    </row>
    <row r="3636" spans="2:12" ht="14.25" customHeight="1">
      <c r="B3636" s="4"/>
      <c r="C3636" s="4"/>
      <c r="D3636" s="4"/>
      <c r="E3636" s="4"/>
      <c r="F3636" s="6"/>
      <c r="G3636" s="6"/>
      <c r="H3636" s="6"/>
      <c r="I3636" s="10"/>
      <c r="J3636" s="11"/>
      <c r="K3636" s="13"/>
      <c r="L3636" s="4"/>
    </row>
    <row r="3637" spans="2:12" ht="14.25" customHeight="1">
      <c r="B3637" s="4"/>
      <c r="C3637" s="4"/>
      <c r="D3637" s="4"/>
      <c r="E3637" s="4"/>
      <c r="F3637" s="6"/>
      <c r="G3637" s="6"/>
      <c r="H3637" s="6"/>
      <c r="I3637" s="10"/>
      <c r="J3637" s="11"/>
      <c r="K3637" s="13"/>
      <c r="L3637" s="4"/>
    </row>
    <row r="3638" spans="2:12" ht="14.25" customHeight="1">
      <c r="B3638" s="4"/>
      <c r="C3638" s="4"/>
      <c r="D3638" s="4"/>
      <c r="E3638" s="4"/>
      <c r="F3638" s="6"/>
      <c r="G3638" s="6"/>
      <c r="H3638" s="6"/>
      <c r="I3638" s="10"/>
      <c r="J3638" s="11"/>
      <c r="K3638" s="13"/>
      <c r="L3638" s="4"/>
    </row>
    <row r="3639" spans="2:12" ht="14.25" customHeight="1">
      <c r="B3639" s="4"/>
      <c r="C3639" s="4"/>
      <c r="D3639" s="4"/>
      <c r="E3639" s="4"/>
      <c r="F3639" s="6"/>
      <c r="G3639" s="6"/>
      <c r="H3639" s="6"/>
      <c r="I3639" s="10"/>
      <c r="J3639" s="11"/>
      <c r="K3639" s="13"/>
      <c r="L3639" s="4"/>
    </row>
    <row r="3640" spans="2:12" ht="14.25" customHeight="1">
      <c r="B3640" s="4"/>
      <c r="C3640" s="4"/>
      <c r="D3640" s="4"/>
      <c r="E3640" s="4"/>
      <c r="F3640" s="6"/>
      <c r="G3640" s="6"/>
      <c r="H3640" s="6"/>
      <c r="I3640" s="10"/>
      <c r="J3640" s="11"/>
      <c r="K3640" s="13"/>
      <c r="L3640" s="4"/>
    </row>
    <row r="3641" spans="2:12" ht="14.25" customHeight="1">
      <c r="B3641" s="4"/>
      <c r="C3641" s="4"/>
      <c r="D3641" s="4"/>
      <c r="E3641" s="4"/>
      <c r="F3641" s="6"/>
      <c r="G3641" s="6"/>
      <c r="H3641" s="6"/>
      <c r="I3641" s="10"/>
      <c r="J3641" s="11"/>
      <c r="K3641" s="13"/>
      <c r="L3641" s="4"/>
    </row>
    <row r="3642" spans="2:12" ht="14.25" customHeight="1">
      <c r="B3642" s="4"/>
      <c r="C3642" s="4"/>
      <c r="D3642" s="4"/>
      <c r="E3642" s="4"/>
      <c r="F3642" s="6"/>
      <c r="G3642" s="6"/>
      <c r="H3642" s="6"/>
      <c r="I3642" s="10"/>
      <c r="J3642" s="11"/>
      <c r="K3642" s="13"/>
      <c r="L3642" s="4"/>
    </row>
    <row r="3643" spans="2:12" ht="14.25" customHeight="1">
      <c r="B3643" s="4"/>
      <c r="C3643" s="4"/>
      <c r="D3643" s="4"/>
      <c r="E3643" s="4"/>
      <c r="F3643" s="6"/>
      <c r="G3643" s="6"/>
      <c r="H3643" s="6"/>
      <c r="I3643" s="10"/>
      <c r="J3643" s="11"/>
      <c r="K3643" s="13"/>
      <c r="L3643" s="4"/>
    </row>
    <row r="3644" spans="2:12" ht="14.25" customHeight="1">
      <c r="B3644" s="4"/>
      <c r="C3644" s="4"/>
      <c r="D3644" s="4"/>
      <c r="E3644" s="4"/>
      <c r="F3644" s="6"/>
      <c r="G3644" s="6"/>
      <c r="H3644" s="6"/>
      <c r="I3644" s="10"/>
      <c r="J3644" s="11"/>
      <c r="K3644" s="13"/>
      <c r="L3644" s="4"/>
    </row>
    <row r="3645" spans="2:12" ht="14.25" customHeight="1">
      <c r="B3645" s="4"/>
      <c r="C3645" s="4"/>
      <c r="D3645" s="4"/>
      <c r="E3645" s="4"/>
      <c r="F3645" s="6"/>
      <c r="G3645" s="6"/>
      <c r="H3645" s="6"/>
      <c r="I3645" s="10"/>
      <c r="J3645" s="11"/>
      <c r="K3645" s="13"/>
      <c r="L3645" s="4"/>
    </row>
    <row r="3646" spans="2:12" ht="14.25" customHeight="1">
      <c r="B3646" s="4"/>
      <c r="C3646" s="4"/>
      <c r="D3646" s="4"/>
      <c r="E3646" s="4"/>
      <c r="F3646" s="6"/>
      <c r="G3646" s="6"/>
      <c r="H3646" s="6"/>
      <c r="I3646" s="10"/>
      <c r="J3646" s="11"/>
      <c r="K3646" s="13"/>
      <c r="L3646" s="4"/>
    </row>
    <row r="3647" spans="2:12" ht="14.25" customHeight="1">
      <c r="B3647" s="4"/>
      <c r="C3647" s="4"/>
      <c r="D3647" s="4"/>
      <c r="E3647" s="4"/>
      <c r="F3647" s="6"/>
      <c r="G3647" s="6"/>
      <c r="H3647" s="6"/>
      <c r="I3647" s="10"/>
      <c r="J3647" s="11"/>
      <c r="K3647" s="13"/>
      <c r="L3647" s="4"/>
    </row>
    <row r="3648" spans="2:12" ht="14.25" customHeight="1">
      <c r="B3648" s="4"/>
      <c r="C3648" s="4"/>
      <c r="D3648" s="4"/>
      <c r="E3648" s="4"/>
      <c r="F3648" s="6"/>
      <c r="G3648" s="6"/>
      <c r="H3648" s="6"/>
      <c r="I3648" s="10"/>
      <c r="J3648" s="11"/>
      <c r="K3648" s="13"/>
      <c r="L3648" s="4"/>
    </row>
    <row r="3649" spans="2:12" ht="14.25" customHeight="1">
      <c r="B3649" s="4"/>
      <c r="C3649" s="4"/>
      <c r="D3649" s="4"/>
      <c r="E3649" s="4"/>
      <c r="F3649" s="6"/>
      <c r="G3649" s="6"/>
      <c r="H3649" s="6"/>
      <c r="I3649" s="10"/>
      <c r="J3649" s="11"/>
      <c r="K3649" s="13"/>
      <c r="L3649" s="4"/>
    </row>
    <row r="3650" spans="2:12" ht="14.25" customHeight="1">
      <c r="B3650" s="4"/>
      <c r="C3650" s="4"/>
      <c r="D3650" s="4"/>
      <c r="E3650" s="4"/>
      <c r="F3650" s="6"/>
      <c r="G3650" s="6"/>
      <c r="H3650" s="6"/>
      <c r="I3650" s="10"/>
      <c r="J3650" s="11"/>
      <c r="K3650" s="13"/>
      <c r="L3650" s="4"/>
    </row>
    <row r="3651" spans="2:12" ht="14.25" customHeight="1">
      <c r="B3651" s="4"/>
      <c r="C3651" s="4"/>
      <c r="D3651" s="4"/>
      <c r="E3651" s="4"/>
      <c r="F3651" s="6"/>
      <c r="G3651" s="6"/>
      <c r="H3651" s="6"/>
      <c r="I3651" s="10"/>
      <c r="J3651" s="11"/>
      <c r="K3651" s="13"/>
      <c r="L3651" s="4"/>
    </row>
    <row r="3652" spans="2:12" ht="14.25" customHeight="1">
      <c r="B3652" s="4"/>
      <c r="C3652" s="4"/>
      <c r="D3652" s="4"/>
      <c r="E3652" s="4"/>
      <c r="F3652" s="6"/>
      <c r="G3652" s="6"/>
      <c r="H3652" s="6"/>
      <c r="I3652" s="10"/>
      <c r="J3652" s="11"/>
      <c r="K3652" s="13"/>
      <c r="L3652" s="4"/>
    </row>
    <row r="3653" spans="2:12" ht="14.25" customHeight="1">
      <c r="B3653" s="4"/>
      <c r="C3653" s="4"/>
      <c r="D3653" s="4"/>
      <c r="E3653" s="4"/>
      <c r="F3653" s="6"/>
      <c r="G3653" s="6"/>
      <c r="H3653" s="6"/>
      <c r="I3653" s="10"/>
      <c r="J3653" s="11"/>
      <c r="K3653" s="13"/>
      <c r="L3653" s="4"/>
    </row>
    <row r="3654" spans="2:12" ht="14.25" customHeight="1">
      <c r="B3654" s="4"/>
      <c r="C3654" s="4"/>
      <c r="D3654" s="4"/>
      <c r="E3654" s="4"/>
      <c r="F3654" s="6"/>
      <c r="G3654" s="6"/>
      <c r="H3654" s="6"/>
      <c r="I3654" s="10"/>
      <c r="J3654" s="11"/>
      <c r="K3654" s="13"/>
      <c r="L3654" s="4"/>
    </row>
    <row r="3655" spans="2:12" ht="14.25" customHeight="1">
      <c r="B3655" s="4"/>
      <c r="C3655" s="4"/>
      <c r="D3655" s="4"/>
      <c r="E3655" s="4"/>
      <c r="F3655" s="6"/>
      <c r="G3655" s="6"/>
      <c r="H3655" s="6"/>
      <c r="I3655" s="10"/>
      <c r="J3655" s="11"/>
      <c r="K3655" s="13"/>
      <c r="L3655" s="4"/>
    </row>
    <row r="3656" spans="2:12" ht="14.25" customHeight="1">
      <c r="B3656" s="4"/>
      <c r="C3656" s="4"/>
      <c r="D3656" s="4"/>
      <c r="E3656" s="4"/>
      <c r="F3656" s="6"/>
      <c r="G3656" s="6"/>
      <c r="H3656" s="6"/>
      <c r="I3656" s="10"/>
      <c r="J3656" s="11"/>
      <c r="K3656" s="13"/>
      <c r="L3656" s="4"/>
    </row>
    <row r="3657" spans="2:12" ht="14.25" customHeight="1">
      <c r="B3657" s="4"/>
      <c r="C3657" s="4"/>
      <c r="D3657" s="4"/>
      <c r="E3657" s="4"/>
      <c r="F3657" s="6"/>
      <c r="G3657" s="6"/>
      <c r="H3657" s="6"/>
      <c r="I3657" s="10"/>
      <c r="J3657" s="11"/>
      <c r="K3657" s="13"/>
      <c r="L3657" s="4"/>
    </row>
    <row r="3658" spans="2:12" ht="14.25" customHeight="1">
      <c r="B3658" s="4"/>
      <c r="C3658" s="4"/>
      <c r="D3658" s="4"/>
      <c r="E3658" s="4"/>
      <c r="F3658" s="6"/>
      <c r="G3658" s="6"/>
      <c r="H3658" s="6"/>
      <c r="I3658" s="10"/>
      <c r="J3658" s="11"/>
      <c r="K3658" s="13"/>
      <c r="L3658" s="4"/>
    </row>
    <row r="3659" spans="2:12" ht="14.25" customHeight="1">
      <c r="B3659" s="4"/>
      <c r="C3659" s="4"/>
      <c r="D3659" s="4"/>
      <c r="E3659" s="4"/>
      <c r="F3659" s="6"/>
      <c r="G3659" s="6"/>
      <c r="H3659" s="6"/>
      <c r="I3659" s="10"/>
      <c r="J3659" s="11"/>
      <c r="K3659" s="13"/>
      <c r="L3659" s="4"/>
    </row>
    <row r="3660" spans="2:12" ht="14.25" customHeight="1">
      <c r="B3660" s="4"/>
      <c r="C3660" s="4"/>
      <c r="D3660" s="4"/>
      <c r="E3660" s="4"/>
      <c r="F3660" s="6"/>
      <c r="G3660" s="6"/>
      <c r="H3660" s="6"/>
      <c r="I3660" s="10"/>
      <c r="J3660" s="11"/>
      <c r="K3660" s="13"/>
      <c r="L3660" s="4"/>
    </row>
    <row r="3661" spans="2:12" ht="14.25" customHeight="1">
      <c r="B3661" s="4"/>
      <c r="C3661" s="4"/>
      <c r="D3661" s="4"/>
      <c r="E3661" s="4"/>
      <c r="F3661" s="6"/>
      <c r="G3661" s="6"/>
      <c r="H3661" s="6"/>
      <c r="I3661" s="10"/>
      <c r="J3661" s="11"/>
      <c r="K3661" s="13"/>
      <c r="L3661" s="4"/>
    </row>
    <row r="3662" spans="2:12" ht="14.25" customHeight="1">
      <c r="B3662" s="4"/>
      <c r="C3662" s="4"/>
      <c r="D3662" s="4"/>
      <c r="E3662" s="4"/>
      <c r="F3662" s="6"/>
      <c r="G3662" s="6"/>
      <c r="H3662" s="6"/>
      <c r="I3662" s="10"/>
      <c r="J3662" s="11"/>
      <c r="K3662" s="13"/>
      <c r="L3662" s="4"/>
    </row>
    <row r="3663" spans="2:12" ht="14.25" customHeight="1">
      <c r="B3663" s="4"/>
      <c r="C3663" s="4"/>
      <c r="D3663" s="4"/>
      <c r="E3663" s="4"/>
      <c r="F3663" s="6"/>
      <c r="G3663" s="6"/>
      <c r="H3663" s="6"/>
      <c r="I3663" s="10"/>
      <c r="J3663" s="11"/>
      <c r="K3663" s="13"/>
      <c r="L3663" s="4"/>
    </row>
    <row r="3664" spans="2:12" ht="14.25" customHeight="1">
      <c r="B3664" s="4"/>
      <c r="C3664" s="4"/>
      <c r="D3664" s="4"/>
      <c r="E3664" s="4"/>
      <c r="F3664" s="6"/>
      <c r="G3664" s="6"/>
      <c r="H3664" s="6"/>
      <c r="I3664" s="10"/>
      <c r="J3664" s="11"/>
      <c r="K3664" s="13"/>
      <c r="L3664" s="4"/>
    </row>
    <row r="3665" spans="2:12" ht="14.25" customHeight="1">
      <c r="B3665" s="4"/>
      <c r="C3665" s="4"/>
      <c r="D3665" s="4"/>
      <c r="E3665" s="4"/>
      <c r="F3665" s="6"/>
      <c r="G3665" s="6"/>
      <c r="H3665" s="6"/>
      <c r="I3665" s="10"/>
      <c r="J3665" s="11"/>
      <c r="K3665" s="13"/>
      <c r="L3665" s="4"/>
    </row>
    <row r="3666" spans="2:12" ht="14.25" customHeight="1">
      <c r="B3666" s="4"/>
      <c r="C3666" s="4"/>
      <c r="D3666" s="4"/>
      <c r="E3666" s="4"/>
      <c r="F3666" s="6"/>
      <c r="G3666" s="6"/>
      <c r="H3666" s="6"/>
      <c r="I3666" s="10"/>
      <c r="J3666" s="11"/>
      <c r="K3666" s="13"/>
      <c r="L3666" s="4"/>
    </row>
    <row r="3667" spans="2:12" ht="14.25" customHeight="1">
      <c r="B3667" s="4"/>
      <c r="C3667" s="4"/>
      <c r="D3667" s="4"/>
      <c r="E3667" s="4"/>
      <c r="F3667" s="6"/>
      <c r="G3667" s="6"/>
      <c r="H3667" s="6"/>
      <c r="I3667" s="10"/>
      <c r="J3667" s="11"/>
      <c r="K3667" s="13"/>
      <c r="L3667" s="4"/>
    </row>
    <row r="3668" spans="2:12" ht="14.25" customHeight="1">
      <c r="B3668" s="4"/>
      <c r="C3668" s="4"/>
      <c r="D3668" s="4"/>
      <c r="E3668" s="4"/>
      <c r="F3668" s="6"/>
      <c r="G3668" s="6"/>
      <c r="H3668" s="6"/>
      <c r="I3668" s="10"/>
      <c r="J3668" s="11"/>
      <c r="K3668" s="13"/>
      <c r="L3668" s="4"/>
    </row>
    <row r="3669" spans="2:12" ht="14.25" customHeight="1">
      <c r="B3669" s="4"/>
      <c r="C3669" s="4"/>
      <c r="D3669" s="4"/>
      <c r="E3669" s="4"/>
      <c r="F3669" s="6"/>
      <c r="G3669" s="6"/>
      <c r="H3669" s="6"/>
      <c r="I3669" s="10"/>
      <c r="J3669" s="11"/>
      <c r="K3669" s="13"/>
      <c r="L3669" s="4"/>
    </row>
    <row r="3670" spans="2:12" ht="14.25" customHeight="1">
      <c r="B3670" s="4"/>
      <c r="C3670" s="4"/>
      <c r="D3670" s="4"/>
      <c r="E3670" s="4"/>
      <c r="F3670" s="6"/>
      <c r="G3670" s="6"/>
      <c r="H3670" s="6"/>
      <c r="I3670" s="10"/>
      <c r="J3670" s="11"/>
      <c r="K3670" s="13"/>
      <c r="L3670" s="4"/>
    </row>
    <row r="3671" spans="2:12" ht="14.25" customHeight="1">
      <c r="B3671" s="4"/>
      <c r="C3671" s="4"/>
      <c r="D3671" s="4"/>
      <c r="E3671" s="4"/>
      <c r="F3671" s="6"/>
      <c r="G3671" s="6"/>
      <c r="H3671" s="6"/>
      <c r="I3671" s="10"/>
      <c r="J3671" s="11"/>
      <c r="K3671" s="13"/>
      <c r="L3671" s="4"/>
    </row>
    <row r="3672" spans="2:12" ht="14.25" customHeight="1">
      <c r="B3672" s="4"/>
      <c r="C3672" s="4"/>
      <c r="D3672" s="4"/>
      <c r="E3672" s="4"/>
      <c r="F3672" s="6"/>
      <c r="G3672" s="6"/>
      <c r="H3672" s="6"/>
      <c r="I3672" s="10"/>
      <c r="J3672" s="11"/>
      <c r="K3672" s="13"/>
      <c r="L3672" s="4"/>
    </row>
    <row r="3673" spans="2:12" ht="14.25" customHeight="1">
      <c r="B3673" s="4"/>
      <c r="C3673" s="4"/>
      <c r="D3673" s="4"/>
      <c r="E3673" s="4"/>
      <c r="F3673" s="6"/>
      <c r="G3673" s="6"/>
      <c r="H3673" s="6"/>
      <c r="I3673" s="10"/>
      <c r="J3673" s="11"/>
      <c r="K3673" s="13"/>
      <c r="L3673" s="4"/>
    </row>
    <row r="3674" spans="2:12" ht="14.25" customHeight="1">
      <c r="B3674" s="4"/>
      <c r="C3674" s="4"/>
      <c r="D3674" s="4"/>
      <c r="E3674" s="4"/>
      <c r="F3674" s="6"/>
      <c r="G3674" s="6"/>
      <c r="H3674" s="6"/>
      <c r="I3674" s="10"/>
      <c r="J3674" s="11"/>
      <c r="K3674" s="13"/>
      <c r="L3674" s="4"/>
    </row>
    <row r="3675" spans="2:12" ht="14.25" customHeight="1">
      <c r="B3675" s="4"/>
      <c r="C3675" s="4"/>
      <c r="D3675" s="4"/>
      <c r="E3675" s="4"/>
      <c r="F3675" s="6"/>
      <c r="G3675" s="6"/>
      <c r="H3675" s="6"/>
      <c r="I3675" s="10"/>
      <c r="J3675" s="11"/>
      <c r="K3675" s="13"/>
      <c r="L3675" s="4"/>
    </row>
    <row r="3676" spans="2:12" ht="14.25" customHeight="1">
      <c r="B3676" s="4"/>
      <c r="C3676" s="4"/>
      <c r="D3676" s="4"/>
      <c r="E3676" s="4"/>
      <c r="F3676" s="6"/>
      <c r="G3676" s="6"/>
      <c r="H3676" s="6"/>
      <c r="I3676" s="10"/>
      <c r="J3676" s="11"/>
      <c r="K3676" s="13"/>
      <c r="L3676" s="4"/>
    </row>
    <row r="3677" spans="2:12" ht="14.25" customHeight="1">
      <c r="B3677" s="4"/>
      <c r="C3677" s="4"/>
      <c r="D3677" s="4"/>
      <c r="E3677" s="4"/>
      <c r="F3677" s="6"/>
      <c r="G3677" s="6"/>
      <c r="H3677" s="6"/>
      <c r="I3677" s="10"/>
      <c r="J3677" s="11"/>
      <c r="K3677" s="13"/>
      <c r="L3677" s="4"/>
    </row>
    <row r="3678" spans="2:12" ht="14.25" customHeight="1">
      <c r="B3678" s="4"/>
      <c r="C3678" s="4"/>
      <c r="D3678" s="4"/>
      <c r="E3678" s="4"/>
      <c r="F3678" s="6"/>
      <c r="G3678" s="6"/>
      <c r="H3678" s="6"/>
      <c r="I3678" s="10"/>
      <c r="J3678" s="11"/>
      <c r="K3678" s="13"/>
      <c r="L3678" s="4"/>
    </row>
    <row r="3679" spans="2:12" ht="14.25" customHeight="1">
      <c r="B3679" s="4"/>
      <c r="C3679" s="4"/>
      <c r="D3679" s="4"/>
      <c r="E3679" s="4"/>
      <c r="F3679" s="6"/>
      <c r="G3679" s="6"/>
      <c r="H3679" s="6"/>
      <c r="I3679" s="10"/>
      <c r="J3679" s="11"/>
      <c r="K3679" s="13"/>
      <c r="L3679" s="4"/>
    </row>
    <row r="3680" spans="2:12" ht="14.25" customHeight="1">
      <c r="B3680" s="4"/>
      <c r="C3680" s="4"/>
      <c r="D3680" s="4"/>
      <c r="E3680" s="4"/>
      <c r="F3680" s="6"/>
      <c r="G3680" s="6"/>
      <c r="H3680" s="6"/>
      <c r="I3680" s="10"/>
      <c r="J3680" s="11"/>
      <c r="K3680" s="13"/>
      <c r="L3680" s="4"/>
    </row>
    <row r="3681" spans="2:12" ht="14.25" customHeight="1">
      <c r="B3681" s="4"/>
      <c r="C3681" s="4"/>
      <c r="D3681" s="4"/>
      <c r="E3681" s="4"/>
      <c r="F3681" s="6"/>
      <c r="G3681" s="6"/>
      <c r="H3681" s="6"/>
      <c r="I3681" s="10"/>
      <c r="J3681" s="11"/>
      <c r="K3681" s="13"/>
      <c r="L3681" s="4"/>
    </row>
    <row r="3682" spans="2:12" ht="14.25" customHeight="1">
      <c r="B3682" s="4"/>
      <c r="C3682" s="4"/>
      <c r="D3682" s="4"/>
      <c r="E3682" s="4"/>
      <c r="F3682" s="6"/>
      <c r="G3682" s="6"/>
      <c r="H3682" s="6"/>
      <c r="I3682" s="10"/>
      <c r="J3682" s="11"/>
      <c r="K3682" s="13"/>
      <c r="L3682" s="4"/>
    </row>
    <row r="3683" spans="2:12" ht="14.25" customHeight="1">
      <c r="B3683" s="4"/>
      <c r="C3683" s="4"/>
      <c r="D3683" s="4"/>
      <c r="E3683" s="4"/>
      <c r="F3683" s="6"/>
      <c r="G3683" s="6"/>
      <c r="H3683" s="6"/>
      <c r="I3683" s="10"/>
      <c r="J3683" s="11"/>
      <c r="K3683" s="13"/>
      <c r="L3683" s="4"/>
    </row>
    <row r="3684" spans="2:12" ht="14.25" customHeight="1">
      <c r="B3684" s="4"/>
      <c r="C3684" s="4"/>
      <c r="D3684" s="4"/>
      <c r="E3684" s="4"/>
      <c r="F3684" s="6"/>
      <c r="G3684" s="6"/>
      <c r="H3684" s="6"/>
      <c r="I3684" s="10"/>
      <c r="J3684" s="11"/>
      <c r="K3684" s="13"/>
      <c r="L3684" s="4"/>
    </row>
    <row r="3685" spans="2:12" ht="14.25" customHeight="1">
      <c r="B3685" s="4"/>
      <c r="C3685" s="4"/>
      <c r="D3685" s="4"/>
      <c r="E3685" s="4"/>
      <c r="F3685" s="6"/>
      <c r="G3685" s="6"/>
      <c r="H3685" s="6"/>
      <c r="I3685" s="10"/>
      <c r="J3685" s="11"/>
      <c r="K3685" s="13"/>
      <c r="L3685" s="4"/>
    </row>
    <row r="3686" spans="2:12" ht="14.25" customHeight="1">
      <c r="B3686" s="4"/>
      <c r="C3686" s="4"/>
      <c r="D3686" s="4"/>
      <c r="E3686" s="4"/>
      <c r="F3686" s="6"/>
      <c r="G3686" s="6"/>
      <c r="H3686" s="6"/>
      <c r="I3686" s="10"/>
      <c r="J3686" s="11"/>
      <c r="K3686" s="13"/>
      <c r="L3686" s="4"/>
    </row>
    <row r="3687" spans="2:12" ht="14.25" customHeight="1">
      <c r="B3687" s="4"/>
      <c r="C3687" s="4"/>
      <c r="D3687" s="4"/>
      <c r="E3687" s="4"/>
      <c r="F3687" s="6"/>
      <c r="G3687" s="6"/>
      <c r="H3687" s="6"/>
      <c r="I3687" s="10"/>
      <c r="J3687" s="11"/>
      <c r="K3687" s="13"/>
      <c r="L3687" s="4"/>
    </row>
    <row r="3688" spans="2:12" ht="14.25" customHeight="1">
      <c r="B3688" s="4"/>
      <c r="C3688" s="4"/>
      <c r="D3688" s="4"/>
      <c r="E3688" s="4"/>
      <c r="F3688" s="6"/>
      <c r="G3688" s="6"/>
      <c r="H3688" s="6"/>
      <c r="I3688" s="10"/>
      <c r="J3688" s="11"/>
      <c r="K3688" s="13"/>
      <c r="L3688" s="4"/>
    </row>
    <row r="3689" spans="2:12" ht="14.25" customHeight="1">
      <c r="B3689" s="4"/>
      <c r="C3689" s="4"/>
      <c r="D3689" s="4"/>
      <c r="E3689" s="4"/>
      <c r="F3689" s="6"/>
      <c r="G3689" s="6"/>
      <c r="H3689" s="6"/>
      <c r="I3689" s="10"/>
      <c r="J3689" s="11"/>
      <c r="K3689" s="13"/>
      <c r="L3689" s="4"/>
    </row>
    <row r="3690" spans="2:12" ht="14.25" customHeight="1">
      <c r="B3690" s="4"/>
      <c r="C3690" s="4"/>
      <c r="D3690" s="4"/>
      <c r="E3690" s="4"/>
      <c r="F3690" s="6"/>
      <c r="G3690" s="6"/>
      <c r="H3690" s="6"/>
      <c r="I3690" s="10"/>
      <c r="J3690" s="11"/>
      <c r="K3690" s="13"/>
      <c r="L3690" s="4"/>
    </row>
    <row r="3691" spans="2:12" ht="14.25" customHeight="1">
      <c r="B3691" s="4"/>
      <c r="C3691" s="4"/>
      <c r="D3691" s="4"/>
      <c r="E3691" s="4"/>
      <c r="F3691" s="6"/>
      <c r="G3691" s="6"/>
      <c r="H3691" s="6"/>
      <c r="I3691" s="10"/>
      <c r="J3691" s="11"/>
      <c r="K3691" s="13"/>
      <c r="L3691" s="4"/>
    </row>
    <row r="3692" spans="2:12" ht="14.25" customHeight="1">
      <c r="B3692" s="4"/>
      <c r="C3692" s="4"/>
      <c r="D3692" s="4"/>
      <c r="E3692" s="4"/>
      <c r="F3692" s="6"/>
      <c r="G3692" s="6"/>
      <c r="H3692" s="6"/>
      <c r="I3692" s="10"/>
      <c r="J3692" s="11"/>
      <c r="K3692" s="13"/>
      <c r="L3692" s="4"/>
    </row>
    <row r="3693" spans="2:12" ht="14.25" customHeight="1">
      <c r="B3693" s="4"/>
      <c r="C3693" s="4"/>
      <c r="D3693" s="4"/>
      <c r="E3693" s="4"/>
      <c r="F3693" s="6"/>
      <c r="G3693" s="6"/>
      <c r="H3693" s="6"/>
      <c r="I3693" s="10"/>
      <c r="J3693" s="11"/>
      <c r="K3693" s="13"/>
      <c r="L3693" s="4"/>
    </row>
    <row r="3694" spans="2:12" ht="14.25" customHeight="1">
      <c r="B3694" s="4"/>
      <c r="C3694" s="4"/>
      <c r="D3694" s="4"/>
      <c r="E3694" s="4"/>
      <c r="F3694" s="6"/>
      <c r="G3694" s="6"/>
      <c r="H3694" s="6"/>
      <c r="I3694" s="10"/>
      <c r="J3694" s="11"/>
      <c r="K3694" s="13"/>
      <c r="L3694" s="4"/>
    </row>
    <row r="3695" spans="2:12" ht="14.25" customHeight="1">
      <c r="B3695" s="4"/>
      <c r="C3695" s="4"/>
      <c r="D3695" s="4"/>
      <c r="E3695" s="4"/>
      <c r="F3695" s="6"/>
      <c r="G3695" s="6"/>
      <c r="H3695" s="6"/>
      <c r="I3695" s="10"/>
      <c r="J3695" s="11"/>
      <c r="K3695" s="13"/>
      <c r="L3695" s="4"/>
    </row>
    <row r="3696" spans="2:12" ht="14.25" customHeight="1">
      <c r="B3696" s="4"/>
      <c r="C3696" s="4"/>
      <c r="D3696" s="4"/>
      <c r="E3696" s="4"/>
      <c r="F3696" s="6"/>
      <c r="G3696" s="6"/>
      <c r="H3696" s="6"/>
      <c r="I3696" s="10"/>
      <c r="J3696" s="11"/>
      <c r="K3696" s="13"/>
      <c r="L3696" s="4"/>
    </row>
    <row r="3697" spans="2:12" ht="14.25" customHeight="1">
      <c r="B3697" s="4"/>
      <c r="C3697" s="4"/>
      <c r="D3697" s="4"/>
      <c r="E3697" s="4"/>
      <c r="F3697" s="6"/>
      <c r="G3697" s="6"/>
      <c r="H3697" s="6"/>
      <c r="I3697" s="10"/>
      <c r="J3697" s="11"/>
      <c r="K3697" s="13"/>
      <c r="L3697" s="4"/>
    </row>
    <row r="3698" spans="2:12" ht="14.25" customHeight="1">
      <c r="B3698" s="4"/>
      <c r="C3698" s="4"/>
      <c r="D3698" s="4"/>
      <c r="E3698" s="4"/>
      <c r="F3698" s="6"/>
      <c r="G3698" s="6"/>
      <c r="H3698" s="6"/>
      <c r="I3698" s="10"/>
      <c r="J3698" s="11"/>
      <c r="K3698" s="13"/>
      <c r="L3698" s="4"/>
    </row>
    <row r="3699" spans="2:12" ht="14.25" customHeight="1">
      <c r="B3699" s="4"/>
      <c r="C3699" s="4"/>
      <c r="D3699" s="4"/>
      <c r="E3699" s="4"/>
      <c r="F3699" s="6"/>
      <c r="G3699" s="6"/>
      <c r="H3699" s="6"/>
      <c r="I3699" s="10"/>
      <c r="J3699" s="11"/>
      <c r="K3699" s="13"/>
      <c r="L3699" s="4"/>
    </row>
    <row r="3700" spans="2:12" ht="14.25" customHeight="1">
      <c r="B3700" s="4"/>
      <c r="C3700" s="4"/>
      <c r="D3700" s="4"/>
      <c r="E3700" s="4"/>
      <c r="F3700" s="6"/>
      <c r="G3700" s="6"/>
      <c r="H3700" s="6"/>
      <c r="I3700" s="10"/>
      <c r="J3700" s="11"/>
      <c r="K3700" s="13"/>
      <c r="L3700" s="4"/>
    </row>
    <row r="3701" spans="2:12" ht="14.25" customHeight="1">
      <c r="B3701" s="4"/>
      <c r="C3701" s="4"/>
      <c r="D3701" s="4"/>
      <c r="E3701" s="4"/>
      <c r="F3701" s="6"/>
      <c r="G3701" s="6"/>
      <c r="H3701" s="6"/>
      <c r="I3701" s="10"/>
      <c r="J3701" s="11"/>
      <c r="K3701" s="13"/>
      <c r="L3701" s="4"/>
    </row>
    <row r="3702" spans="2:12" ht="14.25" customHeight="1">
      <c r="B3702" s="4"/>
      <c r="C3702" s="4"/>
      <c r="D3702" s="4"/>
      <c r="E3702" s="4"/>
      <c r="F3702" s="6"/>
      <c r="G3702" s="6"/>
      <c r="H3702" s="6"/>
      <c r="I3702" s="10"/>
      <c r="J3702" s="11"/>
      <c r="K3702" s="13"/>
      <c r="L3702" s="4"/>
    </row>
    <row r="3703" spans="2:12" ht="14.25" customHeight="1">
      <c r="B3703" s="4"/>
      <c r="C3703" s="4"/>
      <c r="D3703" s="4"/>
      <c r="E3703" s="4"/>
      <c r="F3703" s="6"/>
      <c r="G3703" s="6"/>
      <c r="H3703" s="6"/>
      <c r="I3703" s="10"/>
      <c r="J3703" s="11"/>
      <c r="K3703" s="13"/>
      <c r="L3703" s="4"/>
    </row>
    <row r="3704" spans="2:12" ht="14.25" customHeight="1">
      <c r="B3704" s="4"/>
      <c r="C3704" s="4"/>
      <c r="D3704" s="4"/>
      <c r="E3704" s="4"/>
      <c r="F3704" s="6"/>
      <c r="G3704" s="6"/>
      <c r="H3704" s="6"/>
      <c r="I3704" s="10"/>
      <c r="J3704" s="11"/>
      <c r="K3704" s="13"/>
      <c r="L3704" s="4"/>
    </row>
    <row r="3705" spans="2:12" ht="14.25" customHeight="1">
      <c r="B3705" s="4"/>
      <c r="C3705" s="4"/>
      <c r="D3705" s="4"/>
      <c r="E3705" s="4"/>
      <c r="F3705" s="6"/>
      <c r="G3705" s="6"/>
      <c r="H3705" s="6"/>
      <c r="I3705" s="10"/>
      <c r="J3705" s="11"/>
      <c r="K3705" s="13"/>
      <c r="L3705" s="4"/>
    </row>
    <row r="3706" spans="2:12" ht="14.25" customHeight="1">
      <c r="B3706" s="4"/>
      <c r="C3706" s="4"/>
      <c r="D3706" s="4"/>
      <c r="E3706" s="4"/>
      <c r="F3706" s="6"/>
      <c r="G3706" s="6"/>
      <c r="H3706" s="6"/>
      <c r="I3706" s="10"/>
      <c r="J3706" s="11"/>
      <c r="K3706" s="13"/>
      <c r="L3706" s="4"/>
    </row>
    <row r="3707" spans="2:12" ht="14.25" customHeight="1">
      <c r="B3707" s="4"/>
      <c r="C3707" s="4"/>
      <c r="D3707" s="4"/>
      <c r="E3707" s="4"/>
      <c r="F3707" s="6"/>
      <c r="G3707" s="6"/>
      <c r="H3707" s="6"/>
      <c r="I3707" s="10"/>
      <c r="J3707" s="11"/>
      <c r="K3707" s="13"/>
      <c r="L3707" s="4"/>
    </row>
    <row r="3708" spans="2:12" ht="14.25" customHeight="1">
      <c r="B3708" s="4"/>
      <c r="C3708" s="4"/>
      <c r="D3708" s="4"/>
      <c r="E3708" s="4"/>
      <c r="F3708" s="6"/>
      <c r="G3708" s="6"/>
      <c r="H3708" s="6"/>
      <c r="I3708" s="10"/>
      <c r="J3708" s="11"/>
      <c r="K3708" s="13"/>
      <c r="L3708" s="4"/>
    </row>
    <row r="3709" spans="2:12" ht="14.25" customHeight="1">
      <c r="B3709" s="4"/>
      <c r="C3709" s="4"/>
      <c r="D3709" s="4"/>
      <c r="E3709" s="4"/>
      <c r="F3709" s="6"/>
      <c r="G3709" s="6"/>
      <c r="H3709" s="6"/>
      <c r="I3709" s="10"/>
      <c r="J3709" s="11"/>
      <c r="K3709" s="13"/>
      <c r="L3709" s="4"/>
    </row>
    <row r="3710" spans="2:12" ht="14.25" customHeight="1">
      <c r="B3710" s="4"/>
      <c r="C3710" s="4"/>
      <c r="D3710" s="4"/>
      <c r="E3710" s="4"/>
      <c r="F3710" s="6"/>
      <c r="G3710" s="6"/>
      <c r="H3710" s="6"/>
      <c r="I3710" s="10"/>
      <c r="J3710" s="11"/>
      <c r="K3710" s="13"/>
      <c r="L3710" s="4"/>
    </row>
    <row r="3711" spans="2:12" ht="14.25" customHeight="1">
      <c r="B3711" s="4"/>
      <c r="C3711" s="4"/>
      <c r="D3711" s="4"/>
      <c r="E3711" s="4"/>
      <c r="F3711" s="6"/>
      <c r="G3711" s="6"/>
      <c r="H3711" s="6"/>
      <c r="I3711" s="10"/>
      <c r="J3711" s="11"/>
      <c r="K3711" s="13"/>
      <c r="L3711" s="4"/>
    </row>
    <row r="3712" spans="2:12" ht="14.25" customHeight="1">
      <c r="B3712" s="4"/>
      <c r="C3712" s="4"/>
      <c r="D3712" s="4"/>
      <c r="E3712" s="4"/>
      <c r="F3712" s="6"/>
      <c r="G3712" s="6"/>
      <c r="H3712" s="6"/>
      <c r="I3712" s="10"/>
      <c r="J3712" s="11"/>
      <c r="K3712" s="13"/>
      <c r="L3712" s="4"/>
    </row>
    <row r="3713" spans="2:12" ht="14.25" customHeight="1">
      <c r="B3713" s="4"/>
      <c r="C3713" s="4"/>
      <c r="D3713" s="4"/>
      <c r="E3713" s="4"/>
      <c r="F3713" s="6"/>
      <c r="G3713" s="6"/>
      <c r="H3713" s="6"/>
      <c r="I3713" s="10"/>
      <c r="J3713" s="11"/>
      <c r="K3713" s="13"/>
      <c r="L3713" s="4"/>
    </row>
    <row r="3714" spans="2:12" ht="14.25" customHeight="1">
      <c r="B3714" s="4"/>
      <c r="C3714" s="4"/>
      <c r="D3714" s="4"/>
      <c r="E3714" s="4"/>
      <c r="F3714" s="6"/>
      <c r="G3714" s="6"/>
      <c r="H3714" s="6"/>
      <c r="I3714" s="10"/>
      <c r="J3714" s="11"/>
      <c r="K3714" s="13"/>
      <c r="L3714" s="4"/>
    </row>
    <row r="3715" spans="2:12" ht="14.25" customHeight="1">
      <c r="B3715" s="4"/>
      <c r="C3715" s="4"/>
      <c r="D3715" s="4"/>
      <c r="E3715" s="4"/>
      <c r="F3715" s="6"/>
      <c r="G3715" s="6"/>
      <c r="H3715" s="6"/>
      <c r="I3715" s="10"/>
      <c r="J3715" s="11"/>
      <c r="K3715" s="13"/>
      <c r="L3715" s="4"/>
    </row>
    <row r="3716" spans="2:12" ht="14.25" customHeight="1">
      <c r="B3716" s="4"/>
      <c r="C3716" s="4"/>
      <c r="D3716" s="4"/>
      <c r="E3716" s="4"/>
      <c r="F3716" s="6"/>
      <c r="G3716" s="6"/>
      <c r="H3716" s="6"/>
      <c r="I3716" s="10"/>
      <c r="J3716" s="11"/>
      <c r="K3716" s="13"/>
      <c r="L3716" s="4"/>
    </row>
    <row r="3717" spans="2:12" ht="14.25" customHeight="1">
      <c r="B3717" s="4"/>
      <c r="C3717" s="4"/>
      <c r="D3717" s="4"/>
      <c r="E3717" s="4"/>
      <c r="F3717" s="6"/>
      <c r="G3717" s="6"/>
      <c r="H3717" s="6"/>
      <c r="I3717" s="10"/>
      <c r="J3717" s="11"/>
      <c r="K3717" s="13"/>
      <c r="L3717" s="4"/>
    </row>
    <row r="3718" spans="2:12" ht="14.25" customHeight="1">
      <c r="B3718" s="4"/>
      <c r="C3718" s="4"/>
      <c r="D3718" s="4"/>
      <c r="E3718" s="4"/>
      <c r="F3718" s="6"/>
      <c r="G3718" s="6"/>
      <c r="H3718" s="6"/>
      <c r="I3718" s="10"/>
      <c r="J3718" s="11"/>
      <c r="K3718" s="13"/>
      <c r="L3718" s="4"/>
    </row>
    <row r="3719" spans="2:12" ht="14.25" customHeight="1">
      <c r="B3719" s="4"/>
      <c r="C3719" s="4"/>
      <c r="D3719" s="4"/>
      <c r="E3719" s="4"/>
      <c r="F3719" s="6"/>
      <c r="G3719" s="6"/>
      <c r="H3719" s="6"/>
      <c r="I3719" s="10"/>
      <c r="J3719" s="11"/>
      <c r="K3719" s="13"/>
      <c r="L3719" s="4"/>
    </row>
    <row r="3720" spans="2:12" ht="14.25" customHeight="1">
      <c r="B3720" s="4"/>
      <c r="C3720" s="4"/>
      <c r="D3720" s="4"/>
      <c r="E3720" s="4"/>
      <c r="F3720" s="6"/>
      <c r="G3720" s="6"/>
      <c r="H3720" s="6"/>
      <c r="I3720" s="10"/>
      <c r="J3720" s="11"/>
      <c r="K3720" s="13"/>
      <c r="L3720" s="4"/>
    </row>
    <row r="3721" spans="2:12" ht="14.25" customHeight="1">
      <c r="B3721" s="4"/>
      <c r="C3721" s="4"/>
      <c r="D3721" s="4"/>
      <c r="E3721" s="4"/>
      <c r="F3721" s="6"/>
      <c r="G3721" s="6"/>
      <c r="H3721" s="6"/>
      <c r="I3721" s="10"/>
      <c r="J3721" s="11"/>
      <c r="K3721" s="13"/>
      <c r="L3721" s="4"/>
    </row>
    <row r="3722" spans="2:12" ht="14.25" customHeight="1">
      <c r="B3722" s="4"/>
      <c r="C3722" s="4"/>
      <c r="D3722" s="4"/>
      <c r="E3722" s="4"/>
      <c r="F3722" s="6"/>
      <c r="G3722" s="6"/>
      <c r="H3722" s="6"/>
      <c r="I3722" s="10"/>
      <c r="J3722" s="11"/>
      <c r="K3722" s="13"/>
      <c r="L3722" s="4"/>
    </row>
    <row r="3723" spans="2:12" ht="14.25" customHeight="1">
      <c r="B3723" s="4"/>
      <c r="C3723" s="4"/>
      <c r="D3723" s="4"/>
      <c r="E3723" s="4"/>
      <c r="F3723" s="6"/>
      <c r="G3723" s="6"/>
      <c r="H3723" s="6"/>
      <c r="I3723" s="10"/>
      <c r="J3723" s="11"/>
      <c r="K3723" s="13"/>
      <c r="L3723" s="4"/>
    </row>
    <row r="3724" spans="2:12" ht="14.25" customHeight="1">
      <c r="B3724" s="4"/>
      <c r="C3724" s="4"/>
      <c r="D3724" s="4"/>
      <c r="E3724" s="4"/>
      <c r="F3724" s="6"/>
      <c r="G3724" s="6"/>
      <c r="H3724" s="6"/>
      <c r="I3724" s="10"/>
      <c r="J3724" s="11"/>
      <c r="K3724" s="13"/>
      <c r="L3724" s="4"/>
    </row>
    <row r="3725" spans="2:12" ht="14.25" customHeight="1">
      <c r="B3725" s="4"/>
      <c r="C3725" s="4"/>
      <c r="D3725" s="4"/>
      <c r="E3725" s="4"/>
      <c r="F3725" s="6"/>
      <c r="G3725" s="6"/>
      <c r="H3725" s="6"/>
      <c r="I3725" s="10"/>
      <c r="J3725" s="11"/>
      <c r="K3725" s="13"/>
      <c r="L3725" s="4"/>
    </row>
    <row r="3726" spans="2:12" ht="14.25" customHeight="1">
      <c r="B3726" s="4"/>
      <c r="C3726" s="4"/>
      <c r="D3726" s="4"/>
      <c r="E3726" s="4"/>
      <c r="F3726" s="6"/>
      <c r="G3726" s="6"/>
      <c r="H3726" s="6"/>
      <c r="I3726" s="10"/>
      <c r="J3726" s="11"/>
      <c r="K3726" s="13"/>
      <c r="L3726" s="4"/>
    </row>
    <row r="3727" spans="2:12" ht="14.25" customHeight="1">
      <c r="B3727" s="4"/>
      <c r="C3727" s="4"/>
      <c r="D3727" s="4"/>
      <c r="E3727" s="4"/>
      <c r="F3727" s="6"/>
      <c r="G3727" s="6"/>
      <c r="H3727" s="6"/>
      <c r="I3727" s="10"/>
      <c r="J3727" s="11"/>
      <c r="K3727" s="13"/>
      <c r="L3727" s="4"/>
    </row>
    <row r="3728" spans="2:12" ht="14.25" customHeight="1">
      <c r="B3728" s="4"/>
      <c r="C3728" s="4"/>
      <c r="D3728" s="4"/>
      <c r="E3728" s="4"/>
      <c r="F3728" s="6"/>
      <c r="G3728" s="6"/>
      <c r="H3728" s="6"/>
      <c r="I3728" s="10"/>
      <c r="J3728" s="11"/>
      <c r="K3728" s="13"/>
      <c r="L3728" s="4"/>
    </row>
    <row r="3729" spans="2:12" ht="14.25" customHeight="1">
      <c r="B3729" s="4"/>
      <c r="C3729" s="4"/>
      <c r="D3729" s="4"/>
      <c r="E3729" s="4"/>
      <c r="F3729" s="6"/>
      <c r="G3729" s="6"/>
      <c r="H3729" s="6"/>
      <c r="I3729" s="10"/>
      <c r="J3729" s="11"/>
      <c r="K3729" s="13"/>
      <c r="L3729" s="4"/>
    </row>
    <row r="3730" spans="2:12" ht="14.25" customHeight="1">
      <c r="B3730" s="4"/>
      <c r="C3730" s="4"/>
      <c r="D3730" s="4"/>
      <c r="E3730" s="4"/>
      <c r="F3730" s="6"/>
      <c r="G3730" s="6"/>
      <c r="H3730" s="6"/>
      <c r="I3730" s="10"/>
      <c r="J3730" s="11"/>
      <c r="K3730" s="13"/>
      <c r="L3730" s="4"/>
    </row>
    <row r="3731" spans="2:12" ht="14.25" customHeight="1">
      <c r="B3731" s="4"/>
      <c r="C3731" s="4"/>
      <c r="D3731" s="4"/>
      <c r="E3731" s="4"/>
      <c r="F3731" s="6"/>
      <c r="G3731" s="6"/>
      <c r="H3731" s="6"/>
      <c r="I3731" s="10"/>
      <c r="J3731" s="11"/>
      <c r="K3731" s="13"/>
      <c r="L3731" s="4"/>
    </row>
    <row r="3732" spans="2:12" ht="14.25" customHeight="1">
      <c r="B3732" s="4"/>
      <c r="C3732" s="4"/>
      <c r="D3732" s="4"/>
      <c r="E3732" s="4"/>
      <c r="F3732" s="6"/>
      <c r="G3732" s="6"/>
      <c r="H3732" s="6"/>
      <c r="I3732" s="10"/>
      <c r="J3732" s="11"/>
      <c r="K3732" s="13"/>
      <c r="L3732" s="4"/>
    </row>
    <row r="3733" spans="2:12" ht="14.25" customHeight="1">
      <c r="B3733" s="4"/>
      <c r="C3733" s="4"/>
      <c r="D3733" s="4"/>
      <c r="E3733" s="4"/>
      <c r="F3733" s="6"/>
      <c r="G3733" s="6"/>
      <c r="H3733" s="6"/>
      <c r="I3733" s="10"/>
      <c r="J3733" s="11"/>
      <c r="K3733" s="13"/>
      <c r="L3733" s="4"/>
    </row>
    <row r="3734" spans="2:12" ht="14.25" customHeight="1">
      <c r="B3734" s="4"/>
      <c r="C3734" s="4"/>
      <c r="D3734" s="4"/>
      <c r="E3734" s="4"/>
      <c r="F3734" s="6"/>
      <c r="G3734" s="6"/>
      <c r="H3734" s="6"/>
      <c r="I3734" s="10"/>
      <c r="J3734" s="11"/>
      <c r="K3734" s="13"/>
      <c r="L3734" s="4"/>
    </row>
    <row r="3735" spans="2:12" ht="14.25" customHeight="1">
      <c r="B3735" s="4"/>
      <c r="C3735" s="4"/>
      <c r="D3735" s="4"/>
      <c r="E3735" s="4"/>
      <c r="F3735" s="6"/>
      <c r="G3735" s="6"/>
      <c r="H3735" s="6"/>
      <c r="I3735" s="10"/>
      <c r="J3735" s="11"/>
      <c r="K3735" s="13"/>
      <c r="L3735" s="4"/>
    </row>
    <row r="3736" spans="2:12" ht="14.25" customHeight="1">
      <c r="B3736" s="4"/>
      <c r="C3736" s="4"/>
      <c r="D3736" s="4"/>
      <c r="E3736" s="4"/>
      <c r="F3736" s="6"/>
      <c r="G3736" s="6"/>
      <c r="H3736" s="6"/>
      <c r="I3736" s="10"/>
      <c r="J3736" s="11"/>
      <c r="K3736" s="13"/>
      <c r="L3736" s="4"/>
    </row>
    <row r="3737" spans="2:12" ht="14.25" customHeight="1">
      <c r="B3737" s="4"/>
      <c r="C3737" s="4"/>
      <c r="D3737" s="4"/>
      <c r="E3737" s="4"/>
      <c r="F3737" s="6"/>
      <c r="G3737" s="6"/>
      <c r="H3737" s="6"/>
      <c r="I3737" s="10"/>
      <c r="J3737" s="11"/>
      <c r="K3737" s="13"/>
      <c r="L3737" s="4"/>
    </row>
    <row r="3738" spans="2:12" ht="14.25" customHeight="1">
      <c r="B3738" s="4"/>
      <c r="C3738" s="4"/>
      <c r="D3738" s="4"/>
      <c r="E3738" s="4"/>
      <c r="F3738" s="6"/>
      <c r="G3738" s="6"/>
      <c r="H3738" s="6"/>
      <c r="I3738" s="10"/>
      <c r="J3738" s="11"/>
      <c r="K3738" s="13"/>
      <c r="L3738" s="4"/>
    </row>
    <row r="3739" spans="2:12" ht="14.25" customHeight="1">
      <c r="B3739" s="4"/>
      <c r="C3739" s="4"/>
      <c r="D3739" s="4"/>
      <c r="E3739" s="4"/>
      <c r="F3739" s="6"/>
      <c r="G3739" s="6"/>
      <c r="H3739" s="6"/>
      <c r="I3739" s="10"/>
      <c r="J3739" s="11"/>
      <c r="K3739" s="13"/>
      <c r="L3739" s="4"/>
    </row>
    <row r="3740" spans="2:12" ht="14.25" customHeight="1">
      <c r="B3740" s="4"/>
      <c r="C3740" s="4"/>
      <c r="D3740" s="4"/>
      <c r="E3740" s="4"/>
      <c r="F3740" s="6"/>
      <c r="G3740" s="6"/>
      <c r="H3740" s="6"/>
      <c r="I3740" s="10"/>
      <c r="J3740" s="11"/>
      <c r="K3740" s="13"/>
      <c r="L3740" s="4"/>
    </row>
    <row r="3741" spans="2:12" ht="14.25" customHeight="1">
      <c r="B3741" s="4"/>
      <c r="C3741" s="4"/>
      <c r="D3741" s="4"/>
      <c r="E3741" s="4"/>
      <c r="F3741" s="6"/>
      <c r="G3741" s="6"/>
      <c r="H3741" s="6"/>
      <c r="I3741" s="10"/>
      <c r="J3741" s="11"/>
      <c r="K3741" s="13"/>
      <c r="L3741" s="4"/>
    </row>
    <row r="3742" spans="2:12" ht="14.25" customHeight="1">
      <c r="B3742" s="4"/>
      <c r="C3742" s="4"/>
      <c r="D3742" s="4"/>
      <c r="E3742" s="4"/>
      <c r="F3742" s="6"/>
      <c r="G3742" s="6"/>
      <c r="H3742" s="6"/>
      <c r="I3742" s="10"/>
      <c r="J3742" s="11"/>
      <c r="K3742" s="13"/>
      <c r="L3742" s="4"/>
    </row>
    <row r="3743" spans="2:12" ht="14.25" customHeight="1">
      <c r="B3743" s="4"/>
      <c r="C3743" s="4"/>
      <c r="D3743" s="4"/>
      <c r="E3743" s="4"/>
      <c r="F3743" s="6"/>
      <c r="G3743" s="6"/>
      <c r="H3743" s="6"/>
      <c r="I3743" s="10"/>
      <c r="J3743" s="11"/>
      <c r="K3743" s="13"/>
      <c r="L3743" s="4"/>
    </row>
    <row r="3744" spans="2:12" ht="14.25" customHeight="1">
      <c r="B3744" s="4"/>
      <c r="C3744" s="4"/>
      <c r="D3744" s="4"/>
      <c r="E3744" s="4"/>
      <c r="F3744" s="6"/>
      <c r="G3744" s="6"/>
      <c r="H3744" s="6"/>
      <c r="I3744" s="10"/>
      <c r="J3744" s="11"/>
      <c r="K3744" s="13"/>
      <c r="L3744" s="4"/>
    </row>
    <row r="3745" spans="2:12" ht="14.25" customHeight="1">
      <c r="B3745" s="4"/>
      <c r="C3745" s="4"/>
      <c r="D3745" s="4"/>
      <c r="E3745" s="4"/>
      <c r="F3745" s="6"/>
      <c r="G3745" s="6"/>
      <c r="H3745" s="6"/>
      <c r="I3745" s="10"/>
      <c r="J3745" s="11"/>
      <c r="K3745" s="13"/>
      <c r="L3745" s="4"/>
    </row>
    <row r="3746" spans="2:12" ht="14.25" customHeight="1">
      <c r="B3746" s="4"/>
      <c r="C3746" s="4"/>
      <c r="D3746" s="4"/>
      <c r="E3746" s="4"/>
      <c r="F3746" s="6"/>
      <c r="G3746" s="6"/>
      <c r="H3746" s="6"/>
      <c r="I3746" s="10"/>
      <c r="J3746" s="11"/>
      <c r="K3746" s="13"/>
      <c r="L3746" s="4"/>
    </row>
    <row r="3747" spans="2:12" ht="14.25" customHeight="1">
      <c r="B3747" s="4"/>
      <c r="C3747" s="4"/>
      <c r="D3747" s="4"/>
      <c r="E3747" s="4"/>
      <c r="F3747" s="6"/>
      <c r="G3747" s="6"/>
      <c r="H3747" s="6"/>
      <c r="I3747" s="10"/>
      <c r="J3747" s="11"/>
      <c r="K3747" s="13"/>
      <c r="L3747" s="4"/>
    </row>
    <row r="3748" spans="2:12" ht="14.25" customHeight="1">
      <c r="B3748" s="4"/>
      <c r="C3748" s="4"/>
      <c r="D3748" s="4"/>
      <c r="E3748" s="4"/>
      <c r="F3748" s="6"/>
      <c r="G3748" s="6"/>
      <c r="H3748" s="6"/>
      <c r="I3748" s="10"/>
      <c r="J3748" s="11"/>
      <c r="K3748" s="13"/>
      <c r="L3748" s="4"/>
    </row>
    <row r="3749" spans="2:12" ht="14.25" customHeight="1">
      <c r="B3749" s="4"/>
      <c r="C3749" s="4"/>
      <c r="D3749" s="4"/>
      <c r="E3749" s="4"/>
      <c r="F3749" s="6"/>
      <c r="G3749" s="6"/>
      <c r="H3749" s="6"/>
      <c r="I3749" s="10"/>
      <c r="J3749" s="11"/>
      <c r="K3749" s="13"/>
      <c r="L3749" s="4"/>
    </row>
    <row r="3750" spans="2:12" ht="14.25" customHeight="1">
      <c r="B3750" s="4"/>
      <c r="C3750" s="4"/>
      <c r="D3750" s="4"/>
      <c r="E3750" s="4"/>
      <c r="F3750" s="6"/>
      <c r="G3750" s="6"/>
      <c r="H3750" s="6"/>
      <c r="I3750" s="10"/>
      <c r="J3750" s="11"/>
      <c r="K3750" s="13"/>
      <c r="L3750" s="4"/>
    </row>
    <row r="3751" spans="2:12" ht="14.25" customHeight="1">
      <c r="B3751" s="4"/>
      <c r="C3751" s="4"/>
      <c r="D3751" s="4"/>
      <c r="E3751" s="4"/>
      <c r="F3751" s="6"/>
      <c r="G3751" s="6"/>
      <c r="H3751" s="6"/>
      <c r="I3751" s="10"/>
      <c r="J3751" s="11"/>
      <c r="K3751" s="13"/>
      <c r="L3751" s="4"/>
    </row>
    <row r="3752" spans="2:12" ht="14.25" customHeight="1">
      <c r="B3752" s="4"/>
      <c r="C3752" s="4"/>
      <c r="D3752" s="4"/>
      <c r="E3752" s="4"/>
      <c r="F3752" s="6"/>
      <c r="G3752" s="6"/>
      <c r="H3752" s="6"/>
      <c r="I3752" s="10"/>
      <c r="J3752" s="11"/>
      <c r="K3752" s="13"/>
      <c r="L3752" s="4"/>
    </row>
    <row r="3753" spans="2:12" ht="14.25" customHeight="1">
      <c r="B3753" s="4"/>
      <c r="C3753" s="4"/>
      <c r="D3753" s="4"/>
      <c r="E3753" s="4"/>
      <c r="F3753" s="6"/>
      <c r="G3753" s="6"/>
      <c r="H3753" s="6"/>
      <c r="I3753" s="10"/>
      <c r="J3753" s="11"/>
      <c r="K3753" s="13"/>
      <c r="L3753" s="4"/>
    </row>
    <row r="3754" spans="2:12" ht="14.25" customHeight="1">
      <c r="B3754" s="4"/>
      <c r="C3754" s="4"/>
      <c r="D3754" s="4"/>
      <c r="E3754" s="4"/>
      <c r="F3754" s="6"/>
      <c r="G3754" s="6"/>
      <c r="H3754" s="6"/>
      <c r="I3754" s="10"/>
      <c r="J3754" s="11"/>
      <c r="K3754" s="13"/>
      <c r="L3754" s="4"/>
    </row>
    <row r="3755" spans="2:12" ht="14.25" customHeight="1">
      <c r="B3755" s="4"/>
      <c r="C3755" s="4"/>
      <c r="D3755" s="4"/>
      <c r="E3755" s="4"/>
      <c r="F3755" s="6"/>
      <c r="G3755" s="6"/>
      <c r="H3755" s="6"/>
      <c r="I3755" s="10"/>
      <c r="J3755" s="11"/>
      <c r="K3755" s="13"/>
      <c r="L3755" s="4"/>
    </row>
    <row r="3756" spans="2:12" ht="14.25" customHeight="1">
      <c r="B3756" s="4"/>
      <c r="C3756" s="4"/>
      <c r="D3756" s="4"/>
      <c r="E3756" s="4"/>
      <c r="F3756" s="6"/>
      <c r="G3756" s="6"/>
      <c r="H3756" s="6"/>
      <c r="I3756" s="10"/>
      <c r="J3756" s="11"/>
      <c r="K3756" s="13"/>
      <c r="L3756" s="4"/>
    </row>
    <row r="3757" spans="2:12" ht="14.25" customHeight="1">
      <c r="B3757" s="4"/>
      <c r="C3757" s="4"/>
      <c r="D3757" s="4"/>
      <c r="E3757" s="4"/>
      <c r="F3757" s="6"/>
      <c r="G3757" s="6"/>
      <c r="H3757" s="6"/>
      <c r="I3757" s="10"/>
      <c r="J3757" s="11"/>
      <c r="K3757" s="13"/>
      <c r="L3757" s="4"/>
    </row>
    <row r="3758" spans="2:12" ht="14.25" customHeight="1">
      <c r="B3758" s="4"/>
      <c r="C3758" s="4"/>
      <c r="D3758" s="4"/>
      <c r="E3758" s="4"/>
      <c r="F3758" s="6"/>
      <c r="G3758" s="6"/>
      <c r="H3758" s="6"/>
      <c r="I3758" s="10"/>
      <c r="J3758" s="11"/>
      <c r="K3758" s="13"/>
      <c r="L3758" s="4"/>
    </row>
    <row r="3759" spans="2:12" ht="14.25" customHeight="1">
      <c r="B3759" s="4"/>
      <c r="C3759" s="4"/>
      <c r="D3759" s="4"/>
      <c r="E3759" s="4"/>
      <c r="F3759" s="6"/>
      <c r="G3759" s="6"/>
      <c r="H3759" s="6"/>
      <c r="I3759" s="10"/>
      <c r="J3759" s="11"/>
      <c r="K3759" s="13"/>
      <c r="L3759" s="4"/>
    </row>
    <row r="3760" spans="2:12" ht="14.25" customHeight="1">
      <c r="B3760" s="4"/>
      <c r="C3760" s="4"/>
      <c r="D3760" s="4"/>
      <c r="E3760" s="4"/>
      <c r="F3760" s="6"/>
      <c r="G3760" s="6"/>
      <c r="H3760" s="6"/>
      <c r="I3760" s="10"/>
      <c r="J3760" s="11"/>
      <c r="K3760" s="13"/>
      <c r="L3760" s="4"/>
    </row>
    <row r="3761" spans="2:12" ht="14.25" customHeight="1">
      <c r="B3761" s="4"/>
      <c r="C3761" s="4"/>
      <c r="D3761" s="4"/>
      <c r="E3761" s="4"/>
      <c r="F3761" s="6"/>
      <c r="G3761" s="6"/>
      <c r="H3761" s="6"/>
      <c r="I3761" s="10"/>
      <c r="J3761" s="11"/>
      <c r="K3761" s="13"/>
      <c r="L3761" s="4"/>
    </row>
    <row r="3762" spans="2:12" ht="14.25" customHeight="1">
      <c r="B3762" s="4"/>
      <c r="C3762" s="4"/>
      <c r="D3762" s="4"/>
      <c r="E3762" s="4"/>
      <c r="F3762" s="6"/>
      <c r="G3762" s="6"/>
      <c r="H3762" s="6"/>
      <c r="I3762" s="10"/>
      <c r="J3762" s="11"/>
      <c r="K3762" s="13"/>
      <c r="L3762" s="4"/>
    </row>
    <row r="3763" spans="2:12" ht="14.25" customHeight="1">
      <c r="B3763" s="4"/>
      <c r="C3763" s="4"/>
      <c r="D3763" s="4"/>
      <c r="E3763" s="4"/>
      <c r="F3763" s="6"/>
      <c r="G3763" s="6"/>
      <c r="H3763" s="6"/>
      <c r="I3763" s="10"/>
      <c r="J3763" s="11"/>
      <c r="K3763" s="13"/>
      <c r="L3763" s="4"/>
    </row>
    <row r="3764" spans="2:12" ht="14.25" customHeight="1">
      <c r="B3764" s="4"/>
      <c r="C3764" s="4"/>
      <c r="D3764" s="4"/>
      <c r="E3764" s="4"/>
      <c r="F3764" s="6"/>
      <c r="G3764" s="6"/>
      <c r="H3764" s="6"/>
      <c r="I3764" s="10"/>
      <c r="J3764" s="11"/>
      <c r="K3764" s="13"/>
      <c r="L3764" s="4"/>
    </row>
    <row r="3765" spans="2:12" ht="14.25" customHeight="1">
      <c r="B3765" s="4"/>
      <c r="C3765" s="4"/>
      <c r="D3765" s="4"/>
      <c r="E3765" s="4"/>
      <c r="F3765" s="6"/>
      <c r="G3765" s="6"/>
      <c r="H3765" s="6"/>
      <c r="I3765" s="10"/>
      <c r="J3765" s="11"/>
      <c r="K3765" s="13"/>
      <c r="L3765" s="4"/>
    </row>
    <row r="3766" spans="2:12" ht="14.25" customHeight="1">
      <c r="B3766" s="4"/>
      <c r="C3766" s="4"/>
      <c r="D3766" s="4"/>
      <c r="E3766" s="4"/>
      <c r="F3766" s="6"/>
      <c r="G3766" s="6"/>
      <c r="H3766" s="6"/>
      <c r="I3766" s="10"/>
      <c r="J3766" s="11"/>
      <c r="K3766" s="13"/>
      <c r="L3766" s="4"/>
    </row>
    <row r="3767" spans="2:12" ht="14.25" customHeight="1">
      <c r="B3767" s="4"/>
      <c r="C3767" s="4"/>
      <c r="D3767" s="4"/>
      <c r="E3767" s="4"/>
      <c r="F3767" s="6"/>
      <c r="G3767" s="6"/>
      <c r="H3767" s="6"/>
      <c r="I3767" s="10"/>
      <c r="J3767" s="11"/>
      <c r="K3767" s="13"/>
      <c r="L3767" s="4"/>
    </row>
    <row r="3768" spans="2:12" ht="14.25" customHeight="1">
      <c r="B3768" s="4"/>
      <c r="C3768" s="4"/>
      <c r="D3768" s="4"/>
      <c r="E3768" s="4"/>
      <c r="F3768" s="6"/>
      <c r="G3768" s="6"/>
      <c r="H3768" s="6"/>
      <c r="I3768" s="10"/>
      <c r="J3768" s="11"/>
      <c r="K3768" s="13"/>
      <c r="L3768" s="4"/>
    </row>
    <row r="3769" spans="2:12" ht="14.25" customHeight="1">
      <c r="B3769" s="4"/>
      <c r="C3769" s="4"/>
      <c r="D3769" s="4"/>
      <c r="E3769" s="4"/>
      <c r="F3769" s="6"/>
      <c r="G3769" s="6"/>
      <c r="H3769" s="6"/>
      <c r="I3769" s="10"/>
      <c r="J3769" s="11"/>
      <c r="K3769" s="13"/>
      <c r="L3769" s="4"/>
    </row>
    <row r="3770" spans="2:12" ht="14.25" customHeight="1">
      <c r="B3770" s="4"/>
      <c r="C3770" s="4"/>
      <c r="D3770" s="4"/>
      <c r="E3770" s="4"/>
      <c r="F3770" s="6"/>
      <c r="G3770" s="6"/>
      <c r="H3770" s="6"/>
      <c r="I3770" s="10"/>
      <c r="J3770" s="11"/>
      <c r="K3770" s="13"/>
      <c r="L3770" s="4"/>
    </row>
    <row r="3771" spans="2:12" ht="14.25" customHeight="1">
      <c r="B3771" s="4"/>
      <c r="C3771" s="4"/>
      <c r="D3771" s="4"/>
      <c r="E3771" s="4"/>
      <c r="F3771" s="6"/>
      <c r="G3771" s="6"/>
      <c r="H3771" s="6"/>
      <c r="I3771" s="10"/>
      <c r="J3771" s="11"/>
      <c r="K3771" s="13"/>
      <c r="L3771" s="4"/>
    </row>
    <row r="3772" spans="2:12" ht="14.25" customHeight="1">
      <c r="B3772" s="4"/>
      <c r="C3772" s="4"/>
      <c r="D3772" s="4"/>
      <c r="E3772" s="4"/>
      <c r="F3772" s="6"/>
      <c r="G3772" s="6"/>
      <c r="H3772" s="6"/>
      <c r="I3772" s="10"/>
      <c r="J3772" s="11"/>
      <c r="K3772" s="13"/>
      <c r="L3772" s="4"/>
    </row>
    <row r="3773" spans="2:12" ht="14.25" customHeight="1">
      <c r="B3773" s="4"/>
      <c r="C3773" s="4"/>
      <c r="D3773" s="4"/>
      <c r="E3773" s="4"/>
      <c r="F3773" s="6"/>
      <c r="G3773" s="6"/>
      <c r="H3773" s="6"/>
      <c r="I3773" s="10"/>
      <c r="J3773" s="11"/>
      <c r="K3773" s="13"/>
      <c r="L3773" s="4"/>
    </row>
    <row r="3774" spans="2:12" ht="14.25" customHeight="1">
      <c r="B3774" s="4"/>
      <c r="C3774" s="4"/>
      <c r="D3774" s="4"/>
      <c r="E3774" s="4"/>
      <c r="F3774" s="6"/>
      <c r="G3774" s="6"/>
      <c r="H3774" s="6"/>
      <c r="I3774" s="10"/>
      <c r="J3774" s="11"/>
      <c r="K3774" s="13"/>
      <c r="L3774" s="4"/>
    </row>
    <row r="3775" spans="2:12" ht="14.25" customHeight="1">
      <c r="B3775" s="4"/>
      <c r="C3775" s="4"/>
      <c r="D3775" s="4"/>
      <c r="E3775" s="4"/>
      <c r="F3775" s="6"/>
      <c r="G3775" s="6"/>
      <c r="H3775" s="6"/>
      <c r="I3775" s="10"/>
      <c r="J3775" s="11"/>
      <c r="K3775" s="13"/>
      <c r="L3775" s="4"/>
    </row>
    <row r="3776" spans="2:12" ht="14.25" customHeight="1">
      <c r="B3776" s="4"/>
      <c r="C3776" s="4"/>
      <c r="D3776" s="4"/>
      <c r="E3776" s="4"/>
      <c r="F3776" s="6"/>
      <c r="G3776" s="6"/>
      <c r="H3776" s="6"/>
      <c r="I3776" s="10"/>
      <c r="J3776" s="11"/>
      <c r="K3776" s="13"/>
      <c r="L3776" s="4"/>
    </row>
    <row r="3777" spans="2:12" ht="14.25" customHeight="1">
      <c r="B3777" s="4"/>
      <c r="C3777" s="4"/>
      <c r="D3777" s="4"/>
      <c r="E3777" s="4"/>
      <c r="F3777" s="6"/>
      <c r="G3777" s="6"/>
      <c r="H3777" s="6"/>
      <c r="I3777" s="10"/>
      <c r="J3777" s="11"/>
      <c r="K3777" s="13"/>
      <c r="L3777" s="4"/>
    </row>
    <row r="3778" spans="2:12" ht="14.25" customHeight="1">
      <c r="B3778" s="4"/>
      <c r="C3778" s="4"/>
      <c r="D3778" s="4"/>
      <c r="E3778" s="4"/>
      <c r="F3778" s="6"/>
      <c r="G3778" s="6"/>
      <c r="H3778" s="6"/>
      <c r="I3778" s="10"/>
      <c r="J3778" s="11"/>
      <c r="K3778" s="13"/>
      <c r="L3778" s="4"/>
    </row>
    <row r="3779" spans="2:12" ht="14.25" customHeight="1">
      <c r="B3779" s="4"/>
      <c r="C3779" s="4"/>
      <c r="D3779" s="4"/>
      <c r="E3779" s="4"/>
      <c r="F3779" s="6"/>
      <c r="G3779" s="6"/>
      <c r="H3779" s="6"/>
      <c r="I3779" s="10"/>
      <c r="J3779" s="11"/>
      <c r="K3779" s="13"/>
      <c r="L3779" s="4"/>
    </row>
    <row r="3780" spans="2:12" ht="14.25" customHeight="1">
      <c r="B3780" s="4"/>
      <c r="C3780" s="4"/>
      <c r="D3780" s="4"/>
      <c r="E3780" s="4"/>
      <c r="F3780" s="6"/>
      <c r="G3780" s="6"/>
      <c r="H3780" s="6"/>
      <c r="I3780" s="10"/>
      <c r="J3780" s="11"/>
      <c r="K3780" s="13"/>
      <c r="L3780" s="4"/>
    </row>
    <row r="3781" spans="2:12" ht="14.25" customHeight="1">
      <c r="B3781" s="4"/>
      <c r="C3781" s="4"/>
      <c r="D3781" s="4"/>
      <c r="E3781" s="4"/>
      <c r="F3781" s="6"/>
      <c r="G3781" s="6"/>
      <c r="H3781" s="6"/>
      <c r="I3781" s="10"/>
      <c r="J3781" s="11"/>
      <c r="K3781" s="13"/>
      <c r="L3781" s="4"/>
    </row>
    <row r="3782" spans="2:12" ht="14.25" customHeight="1">
      <c r="B3782" s="4"/>
      <c r="C3782" s="4"/>
      <c r="D3782" s="4"/>
      <c r="E3782" s="4"/>
      <c r="F3782" s="6"/>
      <c r="G3782" s="6"/>
      <c r="H3782" s="6"/>
      <c r="I3782" s="10"/>
      <c r="J3782" s="11"/>
      <c r="K3782" s="13"/>
      <c r="L3782" s="4"/>
    </row>
    <row r="3783" spans="2:12" ht="14.25" customHeight="1">
      <c r="B3783" s="4"/>
      <c r="C3783" s="4"/>
      <c r="D3783" s="4"/>
      <c r="E3783" s="4"/>
      <c r="F3783" s="6"/>
      <c r="G3783" s="6"/>
      <c r="H3783" s="6"/>
      <c r="I3783" s="10"/>
      <c r="J3783" s="11"/>
      <c r="K3783" s="13"/>
      <c r="L3783" s="4"/>
    </row>
    <row r="3784" spans="2:12" ht="14.25" customHeight="1">
      <c r="B3784" s="4"/>
      <c r="C3784" s="4"/>
      <c r="D3784" s="4"/>
      <c r="E3784" s="4"/>
      <c r="F3784" s="6"/>
      <c r="G3784" s="6"/>
      <c r="H3784" s="6"/>
      <c r="I3784" s="10"/>
      <c r="J3784" s="11"/>
      <c r="K3784" s="13"/>
      <c r="L3784" s="4"/>
    </row>
    <row r="3785" spans="2:12" ht="14.25" customHeight="1">
      <c r="B3785" s="4"/>
      <c r="C3785" s="4"/>
      <c r="D3785" s="4"/>
      <c r="E3785" s="4"/>
      <c r="F3785" s="6"/>
      <c r="G3785" s="6"/>
      <c r="H3785" s="6"/>
      <c r="I3785" s="10"/>
      <c r="J3785" s="11"/>
      <c r="K3785" s="13"/>
      <c r="L3785" s="4"/>
    </row>
    <row r="3786" spans="2:12" ht="14.25" customHeight="1">
      <c r="B3786" s="4"/>
      <c r="C3786" s="4"/>
      <c r="D3786" s="4"/>
      <c r="E3786" s="4"/>
      <c r="F3786" s="6"/>
      <c r="G3786" s="6"/>
      <c r="H3786" s="6"/>
      <c r="I3786" s="10"/>
      <c r="J3786" s="11"/>
      <c r="K3786" s="13"/>
      <c r="L3786" s="4"/>
    </row>
    <row r="3787" spans="2:12" ht="14.25" customHeight="1">
      <c r="B3787" s="4"/>
      <c r="C3787" s="4"/>
      <c r="D3787" s="4"/>
      <c r="E3787" s="4"/>
      <c r="F3787" s="6"/>
      <c r="G3787" s="6"/>
      <c r="H3787" s="6"/>
      <c r="I3787" s="10"/>
      <c r="J3787" s="11"/>
      <c r="K3787" s="13"/>
      <c r="L3787" s="4"/>
    </row>
    <row r="3788" spans="2:12" ht="14.25" customHeight="1">
      <c r="B3788" s="4"/>
      <c r="C3788" s="4"/>
      <c r="D3788" s="4"/>
      <c r="E3788" s="4"/>
      <c r="F3788" s="6"/>
      <c r="G3788" s="6"/>
      <c r="H3788" s="6"/>
      <c r="I3788" s="10"/>
      <c r="J3788" s="11"/>
      <c r="K3788" s="13"/>
      <c r="L3788" s="4"/>
    </row>
    <row r="3789" spans="2:12" ht="14.25" customHeight="1">
      <c r="B3789" s="4"/>
      <c r="C3789" s="4"/>
      <c r="D3789" s="4"/>
      <c r="E3789" s="4"/>
      <c r="F3789" s="6"/>
      <c r="G3789" s="6"/>
      <c r="H3789" s="6"/>
      <c r="I3789" s="10"/>
      <c r="J3789" s="11"/>
      <c r="K3789" s="13"/>
      <c r="L3789" s="4"/>
    </row>
    <row r="3790" spans="2:12" ht="14.25" customHeight="1">
      <c r="B3790" s="4"/>
      <c r="C3790" s="4"/>
      <c r="D3790" s="4"/>
      <c r="E3790" s="4"/>
      <c r="F3790" s="6"/>
      <c r="G3790" s="6"/>
      <c r="H3790" s="6"/>
      <c r="I3790" s="10"/>
      <c r="J3790" s="11"/>
      <c r="K3790" s="13"/>
      <c r="L3790" s="4"/>
    </row>
    <row r="3791" spans="2:12" ht="14.25" customHeight="1">
      <c r="B3791" s="4"/>
      <c r="C3791" s="4"/>
      <c r="D3791" s="4"/>
      <c r="E3791" s="4"/>
      <c r="F3791" s="6"/>
      <c r="G3791" s="6"/>
      <c r="H3791" s="6"/>
      <c r="I3791" s="10"/>
      <c r="J3791" s="11"/>
      <c r="K3791" s="13"/>
      <c r="L3791" s="4"/>
    </row>
    <row r="3792" spans="2:12" ht="14.25" customHeight="1">
      <c r="B3792" s="4"/>
      <c r="C3792" s="4"/>
      <c r="D3792" s="4"/>
      <c r="E3792" s="4"/>
      <c r="F3792" s="6"/>
      <c r="G3792" s="6"/>
      <c r="H3792" s="6"/>
      <c r="I3792" s="10"/>
      <c r="J3792" s="11"/>
      <c r="K3792" s="13"/>
      <c r="L3792" s="4"/>
    </row>
    <row r="3793" spans="2:12" ht="14.25" customHeight="1">
      <c r="B3793" s="4"/>
      <c r="C3793" s="4"/>
      <c r="D3793" s="4"/>
      <c r="E3793" s="4"/>
      <c r="F3793" s="6"/>
      <c r="G3793" s="6"/>
      <c r="H3793" s="6"/>
      <c r="I3793" s="10"/>
      <c r="J3793" s="11"/>
      <c r="K3793" s="13"/>
      <c r="L3793" s="4"/>
    </row>
    <row r="3794" spans="2:12" ht="14.25" customHeight="1">
      <c r="B3794" s="4"/>
      <c r="C3794" s="4"/>
      <c r="D3794" s="4"/>
      <c r="E3794" s="4"/>
      <c r="F3794" s="6"/>
      <c r="G3794" s="6"/>
      <c r="H3794" s="6"/>
      <c r="I3794" s="10"/>
      <c r="J3794" s="11"/>
      <c r="K3794" s="13"/>
      <c r="L3794" s="4"/>
    </row>
    <row r="3795" spans="2:12" ht="14.25" customHeight="1">
      <c r="B3795" s="4"/>
      <c r="C3795" s="4"/>
      <c r="D3795" s="4"/>
      <c r="E3795" s="4"/>
      <c r="F3795" s="6"/>
      <c r="G3795" s="6"/>
      <c r="H3795" s="6"/>
      <c r="I3795" s="10"/>
      <c r="J3795" s="11"/>
      <c r="K3795" s="13"/>
      <c r="L3795" s="4"/>
    </row>
    <row r="3796" spans="2:12" ht="14.25" customHeight="1">
      <c r="B3796" s="4"/>
      <c r="C3796" s="4"/>
      <c r="D3796" s="4"/>
      <c r="E3796" s="4"/>
      <c r="F3796" s="6"/>
      <c r="G3796" s="6"/>
      <c r="H3796" s="6"/>
      <c r="I3796" s="10"/>
      <c r="J3796" s="11"/>
      <c r="K3796" s="13"/>
      <c r="L3796" s="4"/>
    </row>
    <row r="3797" spans="2:12" ht="14.25" customHeight="1">
      <c r="B3797" s="4"/>
      <c r="C3797" s="4"/>
      <c r="D3797" s="4"/>
      <c r="E3797" s="4"/>
      <c r="F3797" s="6"/>
      <c r="G3797" s="6"/>
      <c r="H3797" s="6"/>
      <c r="I3797" s="10"/>
      <c r="J3797" s="11"/>
      <c r="K3797" s="13"/>
      <c r="L3797" s="4"/>
    </row>
    <row r="3798" spans="2:12" ht="14.25" customHeight="1">
      <c r="B3798" s="4"/>
      <c r="C3798" s="4"/>
      <c r="D3798" s="4"/>
      <c r="E3798" s="4"/>
      <c r="F3798" s="6"/>
      <c r="G3798" s="6"/>
      <c r="H3798" s="6"/>
      <c r="I3798" s="10"/>
      <c r="J3798" s="11"/>
      <c r="K3798" s="13"/>
      <c r="L3798" s="4"/>
    </row>
    <row r="3799" spans="2:12" ht="14.25" customHeight="1">
      <c r="B3799" s="4"/>
      <c r="C3799" s="4"/>
      <c r="D3799" s="4"/>
      <c r="E3799" s="4"/>
      <c r="F3799" s="6"/>
      <c r="G3799" s="6"/>
      <c r="H3799" s="6"/>
      <c r="I3799" s="10"/>
      <c r="J3799" s="11"/>
      <c r="K3799" s="13"/>
      <c r="L3799" s="4"/>
    </row>
    <row r="3800" spans="2:12" ht="14.25" customHeight="1">
      <c r="B3800" s="4"/>
      <c r="C3800" s="4"/>
      <c r="D3800" s="4"/>
      <c r="E3800" s="4"/>
      <c r="F3800" s="6"/>
      <c r="G3800" s="6"/>
      <c r="H3800" s="6"/>
      <c r="I3800" s="10"/>
      <c r="J3800" s="11"/>
      <c r="K3800" s="13"/>
      <c r="L3800" s="4"/>
    </row>
    <row r="3801" spans="2:12" ht="14.25" customHeight="1">
      <c r="B3801" s="4"/>
      <c r="C3801" s="4"/>
      <c r="D3801" s="4"/>
      <c r="E3801" s="4"/>
      <c r="F3801" s="6"/>
      <c r="G3801" s="6"/>
      <c r="H3801" s="6"/>
      <c r="I3801" s="10"/>
      <c r="J3801" s="11"/>
      <c r="K3801" s="13"/>
      <c r="L3801" s="4"/>
    </row>
    <row r="3802" spans="2:12" ht="14.25" customHeight="1">
      <c r="B3802" s="4"/>
      <c r="C3802" s="4"/>
      <c r="D3802" s="4"/>
      <c r="E3802" s="4"/>
      <c r="F3802" s="6"/>
      <c r="G3802" s="6"/>
      <c r="H3802" s="6"/>
      <c r="I3802" s="10"/>
      <c r="J3802" s="11"/>
      <c r="K3802" s="13"/>
      <c r="L3802" s="4"/>
    </row>
    <row r="3803" spans="2:12" ht="14.25" customHeight="1">
      <c r="B3803" s="4"/>
      <c r="C3803" s="4"/>
      <c r="D3803" s="4"/>
      <c r="E3803" s="4"/>
      <c r="F3803" s="6"/>
      <c r="G3803" s="6"/>
      <c r="H3803" s="6"/>
      <c r="I3803" s="10"/>
      <c r="J3803" s="11"/>
      <c r="K3803" s="13"/>
      <c r="L3803" s="4"/>
    </row>
    <row r="3804" spans="2:12" ht="14.25" customHeight="1">
      <c r="B3804" s="4"/>
      <c r="C3804" s="4"/>
      <c r="D3804" s="4"/>
      <c r="E3804" s="4"/>
      <c r="F3804" s="6"/>
      <c r="G3804" s="6"/>
      <c r="H3804" s="6"/>
      <c r="I3804" s="10"/>
      <c r="J3804" s="11"/>
      <c r="K3804" s="13"/>
      <c r="L3804" s="4"/>
    </row>
    <row r="3805" spans="2:12" ht="14.25" customHeight="1">
      <c r="B3805" s="4"/>
      <c r="C3805" s="4"/>
      <c r="D3805" s="4"/>
      <c r="E3805" s="4"/>
      <c r="F3805" s="6"/>
      <c r="G3805" s="6"/>
      <c r="H3805" s="6"/>
      <c r="I3805" s="10"/>
      <c r="J3805" s="11"/>
      <c r="K3805" s="13"/>
      <c r="L3805" s="4"/>
    </row>
    <row r="3806" spans="2:12" ht="14.25" customHeight="1">
      <c r="B3806" s="4"/>
      <c r="C3806" s="4"/>
      <c r="D3806" s="4"/>
      <c r="E3806" s="4"/>
      <c r="F3806" s="6"/>
      <c r="G3806" s="6"/>
      <c r="H3806" s="6"/>
      <c r="I3806" s="10"/>
      <c r="J3806" s="11"/>
      <c r="K3806" s="13"/>
      <c r="L3806" s="4"/>
    </row>
    <row r="3807" spans="2:12" ht="14.25" customHeight="1">
      <c r="B3807" s="4"/>
      <c r="C3807" s="4"/>
      <c r="D3807" s="4"/>
      <c r="E3807" s="4"/>
      <c r="F3807" s="6"/>
      <c r="G3807" s="6"/>
      <c r="H3807" s="6"/>
      <c r="I3807" s="10"/>
      <c r="J3807" s="11"/>
      <c r="K3807" s="13"/>
      <c r="L3807" s="4"/>
    </row>
    <row r="3808" spans="2:12" ht="14.25" customHeight="1">
      <c r="B3808" s="4"/>
      <c r="C3808" s="4"/>
      <c r="D3808" s="4"/>
      <c r="E3808" s="4"/>
      <c r="F3808" s="6"/>
      <c r="G3808" s="6"/>
      <c r="H3808" s="6"/>
      <c r="I3808" s="10"/>
      <c r="J3808" s="11"/>
      <c r="K3808" s="13"/>
      <c r="L3808" s="4"/>
    </row>
    <row r="3809" spans="2:12" ht="14.25" customHeight="1">
      <c r="B3809" s="4"/>
      <c r="C3809" s="4"/>
      <c r="D3809" s="4"/>
      <c r="E3809" s="4"/>
      <c r="F3809" s="6"/>
      <c r="G3809" s="6"/>
      <c r="H3809" s="6"/>
      <c r="I3809" s="10"/>
      <c r="J3809" s="11"/>
      <c r="K3809" s="13"/>
      <c r="L3809" s="4"/>
    </row>
    <row r="3810" spans="2:12" ht="14.25" customHeight="1">
      <c r="B3810" s="4"/>
      <c r="C3810" s="4"/>
      <c r="D3810" s="4"/>
      <c r="E3810" s="4"/>
      <c r="F3810" s="6"/>
      <c r="G3810" s="6"/>
      <c r="H3810" s="6"/>
      <c r="I3810" s="10"/>
      <c r="J3810" s="11"/>
      <c r="K3810" s="13"/>
      <c r="L3810" s="4"/>
    </row>
    <row r="3811" spans="2:12" ht="14.25" customHeight="1">
      <c r="B3811" s="4"/>
      <c r="C3811" s="4"/>
      <c r="D3811" s="4"/>
      <c r="E3811" s="4"/>
      <c r="F3811" s="6"/>
      <c r="G3811" s="6"/>
      <c r="H3811" s="6"/>
      <c r="I3811" s="10"/>
      <c r="J3811" s="11"/>
      <c r="K3811" s="13"/>
      <c r="L3811" s="4"/>
    </row>
    <row r="3812" spans="2:12" ht="14.25" customHeight="1">
      <c r="B3812" s="4"/>
      <c r="C3812" s="4"/>
      <c r="D3812" s="4"/>
      <c r="E3812" s="4"/>
      <c r="F3812" s="6"/>
      <c r="G3812" s="6"/>
      <c r="H3812" s="6"/>
      <c r="I3812" s="10"/>
      <c r="J3812" s="11"/>
      <c r="K3812" s="13"/>
      <c r="L3812" s="4"/>
    </row>
    <row r="3813" spans="2:12" ht="14.25" customHeight="1">
      <c r="B3813" s="4"/>
      <c r="C3813" s="4"/>
      <c r="D3813" s="4"/>
      <c r="E3813" s="4"/>
      <c r="F3813" s="6"/>
      <c r="G3813" s="6"/>
      <c r="H3813" s="6"/>
      <c r="I3813" s="10"/>
      <c r="J3813" s="11"/>
      <c r="K3813" s="13"/>
      <c r="L3813" s="4"/>
    </row>
    <row r="3814" spans="2:12" ht="14.25" customHeight="1">
      <c r="B3814" s="4"/>
      <c r="C3814" s="4"/>
      <c r="D3814" s="4"/>
      <c r="E3814" s="4"/>
      <c r="F3814" s="6"/>
      <c r="G3814" s="6"/>
      <c r="H3814" s="6"/>
      <c r="I3814" s="10"/>
      <c r="J3814" s="11"/>
      <c r="K3814" s="13"/>
      <c r="L3814" s="4"/>
    </row>
    <row r="3815" spans="2:12" ht="14.25" customHeight="1">
      <c r="B3815" s="4"/>
      <c r="C3815" s="4"/>
      <c r="D3815" s="4"/>
      <c r="E3815" s="4"/>
      <c r="F3815" s="6"/>
      <c r="G3815" s="6"/>
      <c r="H3815" s="6"/>
      <c r="I3815" s="10"/>
      <c r="J3815" s="11"/>
      <c r="K3815" s="13"/>
      <c r="L3815" s="4"/>
    </row>
    <row r="3816" spans="2:12" ht="14.25" customHeight="1">
      <c r="B3816" s="4"/>
      <c r="C3816" s="4"/>
      <c r="D3816" s="4"/>
      <c r="E3816" s="4"/>
      <c r="F3816" s="6"/>
      <c r="G3816" s="6"/>
      <c r="H3816" s="6"/>
      <c r="I3816" s="10"/>
      <c r="J3816" s="11"/>
      <c r="K3816" s="13"/>
      <c r="L3816" s="4"/>
    </row>
    <row r="3817" spans="2:12" ht="14.25" customHeight="1">
      <c r="B3817" s="4"/>
      <c r="C3817" s="4"/>
      <c r="D3817" s="4"/>
      <c r="E3817" s="4"/>
      <c r="F3817" s="6"/>
      <c r="G3817" s="6"/>
      <c r="H3817" s="6"/>
      <c r="I3817" s="10"/>
      <c r="J3817" s="11"/>
      <c r="K3817" s="13"/>
      <c r="L3817" s="4"/>
    </row>
    <row r="3818" spans="2:12" ht="14.25" customHeight="1">
      <c r="B3818" s="4"/>
      <c r="C3818" s="4"/>
      <c r="D3818" s="4"/>
      <c r="E3818" s="4"/>
      <c r="F3818" s="6"/>
      <c r="G3818" s="6"/>
      <c r="H3818" s="6"/>
      <c r="I3818" s="10"/>
      <c r="J3818" s="11"/>
      <c r="K3818" s="13"/>
      <c r="L3818" s="4"/>
    </row>
    <row r="3819" spans="2:12" ht="14.25" customHeight="1">
      <c r="B3819" s="4"/>
      <c r="C3819" s="4"/>
      <c r="D3819" s="4"/>
      <c r="E3819" s="4"/>
      <c r="F3819" s="6"/>
      <c r="G3819" s="6"/>
      <c r="H3819" s="6"/>
      <c r="I3819" s="10"/>
      <c r="J3819" s="11"/>
      <c r="K3819" s="13"/>
      <c r="L3819" s="4"/>
    </row>
    <row r="3820" spans="2:12" ht="14.25" customHeight="1">
      <c r="B3820" s="4"/>
      <c r="C3820" s="4"/>
      <c r="D3820" s="4"/>
      <c r="E3820" s="4"/>
      <c r="F3820" s="6"/>
      <c r="G3820" s="6"/>
      <c r="H3820" s="6"/>
      <c r="I3820" s="10"/>
      <c r="J3820" s="11"/>
      <c r="K3820" s="13"/>
      <c r="L3820" s="4"/>
    </row>
    <row r="3821" spans="2:12" ht="14.25" customHeight="1">
      <c r="B3821" s="4"/>
      <c r="C3821" s="4"/>
      <c r="D3821" s="4"/>
      <c r="E3821" s="4"/>
      <c r="F3821" s="6"/>
      <c r="G3821" s="6"/>
      <c r="H3821" s="6"/>
      <c r="I3821" s="10"/>
      <c r="J3821" s="11"/>
      <c r="K3821" s="13"/>
      <c r="L3821" s="4"/>
    </row>
    <row r="3822" spans="2:12" ht="14.25" customHeight="1">
      <c r="B3822" s="4"/>
      <c r="C3822" s="4"/>
      <c r="D3822" s="4"/>
      <c r="E3822" s="4"/>
      <c r="F3822" s="6"/>
      <c r="G3822" s="6"/>
      <c r="H3822" s="6"/>
      <c r="I3822" s="10"/>
      <c r="J3822" s="11"/>
      <c r="K3822" s="13"/>
      <c r="L3822" s="4"/>
    </row>
    <row r="3823" spans="2:12" ht="14.25" customHeight="1">
      <c r="B3823" s="4"/>
      <c r="C3823" s="4"/>
      <c r="D3823" s="4"/>
      <c r="E3823" s="4"/>
      <c r="F3823" s="6"/>
      <c r="G3823" s="6"/>
      <c r="H3823" s="6"/>
      <c r="I3823" s="10"/>
      <c r="J3823" s="11"/>
      <c r="K3823" s="13"/>
      <c r="L3823" s="4"/>
    </row>
    <row r="3824" spans="2:12" ht="14.25" customHeight="1">
      <c r="B3824" s="4"/>
      <c r="C3824" s="4"/>
      <c r="D3824" s="4"/>
      <c r="E3824" s="4"/>
      <c r="F3824" s="6"/>
      <c r="G3824" s="6"/>
      <c r="H3824" s="6"/>
      <c r="I3824" s="10"/>
      <c r="J3824" s="11"/>
      <c r="K3824" s="13"/>
      <c r="L3824" s="4"/>
    </row>
    <row r="3825" spans="2:12" ht="14.25" customHeight="1">
      <c r="B3825" s="4"/>
      <c r="C3825" s="4"/>
      <c r="D3825" s="4"/>
      <c r="E3825" s="4"/>
      <c r="F3825" s="6"/>
      <c r="G3825" s="6"/>
      <c r="H3825" s="6"/>
      <c r="I3825" s="10"/>
      <c r="J3825" s="11"/>
      <c r="K3825" s="13"/>
      <c r="L3825" s="4"/>
    </row>
    <row r="3826" spans="2:12" ht="14.25" customHeight="1">
      <c r="B3826" s="4"/>
      <c r="C3826" s="4"/>
      <c r="D3826" s="4"/>
      <c r="E3826" s="4"/>
      <c r="F3826" s="6"/>
      <c r="G3826" s="6"/>
      <c r="H3826" s="6"/>
      <c r="I3826" s="10"/>
      <c r="J3826" s="11"/>
      <c r="K3826" s="13"/>
      <c r="L3826" s="4"/>
    </row>
    <row r="3827" spans="2:12" ht="14.25" customHeight="1">
      <c r="B3827" s="4"/>
      <c r="C3827" s="4"/>
      <c r="D3827" s="4"/>
      <c r="E3827" s="4"/>
      <c r="F3827" s="6"/>
      <c r="G3827" s="6"/>
      <c r="H3827" s="6"/>
      <c r="I3827" s="10"/>
      <c r="J3827" s="11"/>
      <c r="K3827" s="13"/>
      <c r="L3827" s="4"/>
    </row>
    <row r="3828" spans="2:12" ht="14.25" customHeight="1">
      <c r="B3828" s="4"/>
      <c r="C3828" s="4"/>
      <c r="D3828" s="4"/>
      <c r="E3828" s="4"/>
      <c r="F3828" s="6"/>
      <c r="G3828" s="6"/>
      <c r="H3828" s="6"/>
      <c r="I3828" s="10"/>
      <c r="J3828" s="11"/>
      <c r="K3828" s="13"/>
      <c r="L3828" s="4"/>
    </row>
    <row r="3829" spans="2:12" ht="14.25" customHeight="1">
      <c r="B3829" s="4"/>
      <c r="C3829" s="4"/>
      <c r="D3829" s="4"/>
      <c r="E3829" s="4"/>
      <c r="F3829" s="6"/>
      <c r="G3829" s="6"/>
      <c r="H3829" s="6"/>
      <c r="I3829" s="10"/>
      <c r="J3829" s="11"/>
      <c r="K3829" s="13"/>
      <c r="L3829" s="4"/>
    </row>
    <row r="3830" spans="2:12" ht="14.25" customHeight="1">
      <c r="B3830" s="4"/>
      <c r="C3830" s="4"/>
      <c r="D3830" s="4"/>
      <c r="E3830" s="4"/>
      <c r="F3830" s="6"/>
      <c r="G3830" s="6"/>
      <c r="H3830" s="6"/>
      <c r="I3830" s="10"/>
      <c r="J3830" s="11"/>
      <c r="K3830" s="13"/>
      <c r="L3830" s="4"/>
    </row>
    <row r="3831" spans="2:12" ht="14.25" customHeight="1">
      <c r="B3831" s="4"/>
      <c r="C3831" s="4"/>
      <c r="D3831" s="4"/>
      <c r="E3831" s="4"/>
      <c r="F3831" s="6"/>
      <c r="G3831" s="6"/>
      <c r="H3831" s="6"/>
      <c r="I3831" s="10"/>
      <c r="J3831" s="11"/>
      <c r="K3831" s="13"/>
      <c r="L3831" s="4"/>
    </row>
    <row r="3832" spans="2:12" ht="14.25" customHeight="1">
      <c r="B3832" s="4"/>
      <c r="C3832" s="4"/>
      <c r="D3832" s="4"/>
      <c r="E3832" s="4"/>
      <c r="F3832" s="6"/>
      <c r="G3832" s="6"/>
      <c r="H3832" s="6"/>
      <c r="I3832" s="10"/>
      <c r="J3832" s="11"/>
      <c r="K3832" s="13"/>
      <c r="L3832" s="4"/>
    </row>
    <row r="3833" spans="2:12" ht="14.25" customHeight="1">
      <c r="B3833" s="4"/>
      <c r="C3833" s="4"/>
      <c r="D3833" s="4"/>
      <c r="E3833" s="4"/>
      <c r="F3833" s="6"/>
      <c r="G3833" s="6"/>
      <c r="H3833" s="6"/>
      <c r="I3833" s="10"/>
      <c r="J3833" s="11"/>
      <c r="K3833" s="13"/>
      <c r="L3833" s="4"/>
    </row>
    <row r="3834" spans="2:12" ht="14.25" customHeight="1">
      <c r="B3834" s="4"/>
      <c r="C3834" s="4"/>
      <c r="D3834" s="4"/>
      <c r="E3834" s="4"/>
      <c r="F3834" s="6"/>
      <c r="G3834" s="6"/>
      <c r="H3834" s="6"/>
      <c r="I3834" s="10"/>
      <c r="J3834" s="11"/>
      <c r="K3834" s="13"/>
      <c r="L3834" s="4"/>
    </row>
    <row r="3835" spans="2:12" ht="14.25" customHeight="1">
      <c r="B3835" s="4"/>
      <c r="C3835" s="4"/>
      <c r="D3835" s="4"/>
      <c r="E3835" s="4"/>
      <c r="F3835" s="6"/>
      <c r="G3835" s="6"/>
      <c r="H3835" s="6"/>
      <c r="I3835" s="10"/>
      <c r="J3835" s="11"/>
      <c r="K3835" s="13"/>
      <c r="L3835" s="4"/>
    </row>
    <row r="3836" spans="2:12" ht="14.25" customHeight="1">
      <c r="B3836" s="4"/>
      <c r="C3836" s="4"/>
      <c r="D3836" s="4"/>
      <c r="E3836" s="4"/>
      <c r="F3836" s="6"/>
      <c r="G3836" s="6"/>
      <c r="H3836" s="6"/>
      <c r="I3836" s="10"/>
      <c r="J3836" s="11"/>
      <c r="K3836" s="13"/>
      <c r="L3836" s="4"/>
    </row>
    <row r="3837" spans="2:12" ht="14.25" customHeight="1">
      <c r="B3837" s="4"/>
      <c r="C3837" s="4"/>
      <c r="D3837" s="4"/>
      <c r="E3837" s="4"/>
      <c r="F3837" s="6"/>
      <c r="G3837" s="6"/>
      <c r="H3837" s="6"/>
      <c r="I3837" s="10"/>
      <c r="J3837" s="11"/>
      <c r="K3837" s="13"/>
      <c r="L3837" s="4"/>
    </row>
    <row r="3838" spans="2:12" ht="14.25" customHeight="1">
      <c r="B3838" s="4"/>
      <c r="C3838" s="4"/>
      <c r="D3838" s="4"/>
      <c r="E3838" s="4"/>
      <c r="F3838" s="6"/>
      <c r="G3838" s="6"/>
      <c r="H3838" s="6"/>
      <c r="I3838" s="10"/>
      <c r="J3838" s="11"/>
      <c r="K3838" s="13"/>
      <c r="L3838" s="4"/>
    </row>
    <row r="3839" spans="2:12" ht="14.25" customHeight="1">
      <c r="B3839" s="4"/>
      <c r="C3839" s="4"/>
      <c r="D3839" s="4"/>
      <c r="E3839" s="4"/>
      <c r="F3839" s="6"/>
      <c r="G3839" s="6"/>
      <c r="H3839" s="6"/>
      <c r="I3839" s="10"/>
      <c r="J3839" s="11"/>
      <c r="K3839" s="13"/>
      <c r="L3839" s="4"/>
    </row>
    <row r="3840" spans="2:12" ht="14.25" customHeight="1">
      <c r="B3840" s="4"/>
      <c r="C3840" s="4"/>
      <c r="D3840" s="4"/>
      <c r="E3840" s="4"/>
      <c r="F3840" s="6"/>
      <c r="G3840" s="6"/>
      <c r="H3840" s="6"/>
      <c r="I3840" s="10"/>
      <c r="J3840" s="11"/>
      <c r="K3840" s="13"/>
      <c r="L3840" s="4"/>
    </row>
    <row r="3841" spans="2:12" ht="14.25" customHeight="1">
      <c r="B3841" s="4"/>
      <c r="C3841" s="4"/>
      <c r="D3841" s="4"/>
      <c r="E3841" s="4"/>
      <c r="F3841" s="6"/>
      <c r="G3841" s="6"/>
      <c r="H3841" s="6"/>
      <c r="I3841" s="10"/>
      <c r="J3841" s="11"/>
      <c r="K3841" s="13"/>
      <c r="L3841" s="4"/>
    </row>
    <row r="3842" spans="2:12" ht="14.25" customHeight="1">
      <c r="B3842" s="4"/>
      <c r="C3842" s="4"/>
      <c r="D3842" s="4"/>
      <c r="E3842" s="4"/>
      <c r="F3842" s="6"/>
      <c r="G3842" s="6"/>
      <c r="H3842" s="6"/>
      <c r="I3842" s="10"/>
      <c r="J3842" s="11"/>
      <c r="K3842" s="13"/>
      <c r="L3842" s="4"/>
    </row>
    <row r="3843" spans="2:12" ht="14.25" customHeight="1">
      <c r="B3843" s="4"/>
      <c r="C3843" s="4"/>
      <c r="D3843" s="4"/>
      <c r="E3843" s="4"/>
      <c r="F3843" s="6"/>
      <c r="G3843" s="6"/>
      <c r="H3843" s="6"/>
      <c r="I3843" s="10"/>
      <c r="J3843" s="11"/>
      <c r="K3843" s="13"/>
      <c r="L3843" s="4"/>
    </row>
    <row r="3844" spans="2:12" ht="14.25" customHeight="1">
      <c r="B3844" s="4"/>
      <c r="C3844" s="4"/>
      <c r="D3844" s="4"/>
      <c r="E3844" s="4"/>
      <c r="F3844" s="6"/>
      <c r="G3844" s="6"/>
      <c r="H3844" s="6"/>
      <c r="I3844" s="10"/>
      <c r="J3844" s="11"/>
      <c r="K3844" s="13"/>
      <c r="L3844" s="4"/>
    </row>
    <row r="3845" spans="2:12" ht="14.25" customHeight="1">
      <c r="B3845" s="4"/>
      <c r="C3845" s="4"/>
      <c r="D3845" s="4"/>
      <c r="E3845" s="4"/>
      <c r="F3845" s="6"/>
      <c r="G3845" s="6"/>
      <c r="H3845" s="6"/>
      <c r="I3845" s="10"/>
      <c r="J3845" s="11"/>
      <c r="K3845" s="13"/>
      <c r="L3845" s="4"/>
    </row>
    <row r="3846" spans="2:12" ht="14.25" customHeight="1">
      <c r="B3846" s="4"/>
      <c r="C3846" s="4"/>
      <c r="D3846" s="4"/>
      <c r="E3846" s="4"/>
      <c r="F3846" s="6"/>
      <c r="G3846" s="6"/>
      <c r="H3846" s="6"/>
      <c r="I3846" s="10"/>
      <c r="J3846" s="11"/>
      <c r="K3846" s="13"/>
      <c r="L3846" s="4"/>
    </row>
    <row r="3847" spans="2:12" ht="14.25" customHeight="1">
      <c r="B3847" s="4"/>
      <c r="C3847" s="4"/>
      <c r="D3847" s="4"/>
      <c r="E3847" s="4"/>
      <c r="F3847" s="6"/>
      <c r="G3847" s="6"/>
      <c r="H3847" s="6"/>
      <c r="I3847" s="10"/>
      <c r="J3847" s="11"/>
      <c r="K3847" s="13"/>
      <c r="L3847" s="4"/>
    </row>
    <row r="3848" spans="2:12" ht="14.25" customHeight="1">
      <c r="B3848" s="4"/>
      <c r="C3848" s="4"/>
      <c r="D3848" s="4"/>
      <c r="E3848" s="4"/>
      <c r="F3848" s="6"/>
      <c r="G3848" s="6"/>
      <c r="H3848" s="6"/>
      <c r="I3848" s="10"/>
      <c r="J3848" s="11"/>
      <c r="K3848" s="13"/>
      <c r="L3848" s="4"/>
    </row>
    <row r="3849" spans="2:12" ht="14.25" customHeight="1">
      <c r="B3849" s="4"/>
      <c r="C3849" s="4"/>
      <c r="D3849" s="4"/>
      <c r="E3849" s="4"/>
      <c r="F3849" s="6"/>
      <c r="G3849" s="6"/>
      <c r="H3849" s="6"/>
      <c r="I3849" s="10"/>
      <c r="J3849" s="11"/>
      <c r="K3849" s="13"/>
      <c r="L3849" s="4"/>
    </row>
    <row r="3850" spans="2:12" ht="14.25" customHeight="1">
      <c r="B3850" s="4"/>
      <c r="C3850" s="4"/>
      <c r="D3850" s="4"/>
      <c r="E3850" s="4"/>
      <c r="F3850" s="6"/>
      <c r="G3850" s="6"/>
      <c r="H3850" s="6"/>
      <c r="I3850" s="10"/>
      <c r="J3850" s="11"/>
      <c r="K3850" s="13"/>
      <c r="L3850" s="4"/>
    </row>
    <row r="3851" spans="2:12" ht="14.25" customHeight="1">
      <c r="B3851" s="4"/>
      <c r="C3851" s="4"/>
      <c r="D3851" s="4"/>
      <c r="E3851" s="4"/>
      <c r="F3851" s="6"/>
      <c r="G3851" s="6"/>
      <c r="H3851" s="6"/>
      <c r="I3851" s="10"/>
      <c r="J3851" s="11"/>
      <c r="K3851" s="13"/>
      <c r="L3851" s="4"/>
    </row>
    <row r="3852" spans="2:12" ht="14.25" customHeight="1">
      <c r="B3852" s="4"/>
      <c r="C3852" s="4"/>
      <c r="D3852" s="4"/>
      <c r="E3852" s="4"/>
      <c r="F3852" s="6"/>
      <c r="G3852" s="6"/>
      <c r="H3852" s="6"/>
      <c r="I3852" s="10"/>
      <c r="J3852" s="11"/>
      <c r="K3852" s="13"/>
      <c r="L3852" s="4"/>
    </row>
    <row r="3853" spans="2:12" ht="14.25" customHeight="1">
      <c r="B3853" s="4"/>
      <c r="C3853" s="4"/>
      <c r="D3853" s="4"/>
      <c r="E3853" s="4"/>
      <c r="F3853" s="6"/>
      <c r="G3853" s="6"/>
      <c r="H3853" s="6"/>
      <c r="I3853" s="10"/>
      <c r="J3853" s="11"/>
      <c r="K3853" s="13"/>
      <c r="L3853" s="4"/>
    </row>
    <row r="3854" spans="2:12" ht="14.25" customHeight="1">
      <c r="B3854" s="4"/>
      <c r="C3854" s="4"/>
      <c r="D3854" s="4"/>
      <c r="E3854" s="4"/>
      <c r="F3854" s="6"/>
      <c r="G3854" s="6"/>
      <c r="H3854" s="6"/>
      <c r="I3854" s="10"/>
      <c r="J3854" s="11"/>
      <c r="K3854" s="13"/>
      <c r="L3854" s="4"/>
    </row>
    <row r="3855" spans="2:12" ht="14.25" customHeight="1">
      <c r="B3855" s="4"/>
      <c r="C3855" s="4"/>
      <c r="D3855" s="4"/>
      <c r="E3855" s="4"/>
      <c r="F3855" s="6"/>
      <c r="G3855" s="6"/>
      <c r="H3855" s="6"/>
      <c r="I3855" s="10"/>
      <c r="J3855" s="11"/>
      <c r="K3855" s="13"/>
      <c r="L3855" s="4"/>
    </row>
    <row r="3856" spans="2:12" ht="14.25" customHeight="1">
      <c r="B3856" s="4"/>
      <c r="C3856" s="4"/>
      <c r="D3856" s="4"/>
      <c r="E3856" s="4"/>
      <c r="F3856" s="6"/>
      <c r="G3856" s="6"/>
      <c r="H3856" s="6"/>
      <c r="I3856" s="10"/>
      <c r="J3856" s="11"/>
      <c r="K3856" s="13"/>
      <c r="L3856" s="4"/>
    </row>
    <row r="3857" spans="2:12" ht="14.25" customHeight="1">
      <c r="B3857" s="4"/>
      <c r="C3857" s="4"/>
      <c r="D3857" s="4"/>
      <c r="E3857" s="4"/>
      <c r="F3857" s="6"/>
      <c r="G3857" s="6"/>
      <c r="H3857" s="6"/>
      <c r="I3857" s="10"/>
      <c r="J3857" s="11"/>
      <c r="K3857" s="13"/>
      <c r="L3857" s="4"/>
    </row>
    <row r="3858" spans="2:12" ht="14.25" customHeight="1">
      <c r="B3858" s="4"/>
      <c r="C3858" s="4"/>
      <c r="D3858" s="4"/>
      <c r="E3858" s="4"/>
      <c r="F3858" s="6"/>
      <c r="G3858" s="6"/>
      <c r="H3858" s="6"/>
      <c r="I3858" s="10"/>
      <c r="J3858" s="11"/>
      <c r="K3858" s="13"/>
      <c r="L3858" s="4"/>
    </row>
    <row r="3859" spans="2:12" ht="14.25" customHeight="1">
      <c r="B3859" s="4"/>
      <c r="C3859" s="4"/>
      <c r="D3859" s="4"/>
      <c r="E3859" s="4"/>
      <c r="F3859" s="6"/>
      <c r="G3859" s="6"/>
      <c r="H3859" s="6"/>
      <c r="I3859" s="10"/>
      <c r="J3859" s="11"/>
      <c r="K3859" s="13"/>
      <c r="L3859" s="4"/>
    </row>
    <row r="3860" spans="2:12" ht="14.25" customHeight="1">
      <c r="B3860" s="4"/>
      <c r="C3860" s="4"/>
      <c r="D3860" s="4"/>
      <c r="E3860" s="4"/>
      <c r="F3860" s="6"/>
      <c r="G3860" s="6"/>
      <c r="H3860" s="6"/>
      <c r="I3860" s="10"/>
      <c r="J3860" s="11"/>
      <c r="K3860" s="13"/>
      <c r="L3860" s="4"/>
    </row>
    <row r="3861" spans="2:12" ht="14.25" customHeight="1">
      <c r="B3861" s="4"/>
      <c r="C3861" s="4"/>
      <c r="D3861" s="4"/>
      <c r="E3861" s="4"/>
      <c r="F3861" s="6"/>
      <c r="G3861" s="6"/>
      <c r="H3861" s="6"/>
      <c r="I3861" s="10"/>
      <c r="J3861" s="11"/>
      <c r="K3861" s="13"/>
      <c r="L3861" s="4"/>
    </row>
    <row r="3862" spans="2:12" ht="14.25" customHeight="1">
      <c r="B3862" s="4"/>
      <c r="C3862" s="4"/>
      <c r="D3862" s="4"/>
      <c r="E3862" s="4"/>
      <c r="F3862" s="6"/>
      <c r="G3862" s="6"/>
      <c r="H3862" s="6"/>
      <c r="I3862" s="10"/>
      <c r="J3862" s="11"/>
      <c r="K3862" s="13"/>
      <c r="L3862" s="4"/>
    </row>
    <row r="3863" spans="2:12" ht="14.25" customHeight="1">
      <c r="B3863" s="4"/>
      <c r="C3863" s="4"/>
      <c r="D3863" s="4"/>
      <c r="E3863" s="4"/>
      <c r="F3863" s="6"/>
      <c r="G3863" s="6"/>
      <c r="H3863" s="6"/>
      <c r="I3863" s="10"/>
      <c r="J3863" s="11"/>
      <c r="K3863" s="13"/>
      <c r="L3863" s="4"/>
    </row>
    <row r="3864" spans="2:12" ht="14.25" customHeight="1">
      <c r="B3864" s="4"/>
      <c r="C3864" s="4"/>
      <c r="D3864" s="4"/>
      <c r="E3864" s="4"/>
      <c r="F3864" s="6"/>
      <c r="G3864" s="6"/>
      <c r="H3864" s="6"/>
      <c r="I3864" s="10"/>
      <c r="J3864" s="11"/>
      <c r="K3864" s="13"/>
      <c r="L3864" s="4"/>
    </row>
    <row r="3865" spans="2:12" ht="14.25" customHeight="1">
      <c r="B3865" s="4"/>
      <c r="C3865" s="4"/>
      <c r="D3865" s="4"/>
      <c r="E3865" s="4"/>
      <c r="F3865" s="6"/>
      <c r="G3865" s="6"/>
      <c r="H3865" s="6"/>
      <c r="I3865" s="10"/>
      <c r="J3865" s="11"/>
      <c r="K3865" s="13"/>
      <c r="L3865" s="4"/>
    </row>
    <row r="3866" spans="2:12" ht="14.25" customHeight="1">
      <c r="B3866" s="4"/>
      <c r="C3866" s="4"/>
      <c r="D3866" s="4"/>
      <c r="E3866" s="4"/>
      <c r="F3866" s="6"/>
      <c r="G3866" s="6"/>
      <c r="H3866" s="6"/>
      <c r="I3866" s="10"/>
      <c r="J3866" s="11"/>
      <c r="K3866" s="13"/>
      <c r="L3866" s="4"/>
    </row>
    <row r="3867" spans="2:12" ht="14.25" customHeight="1">
      <c r="B3867" s="4"/>
      <c r="C3867" s="4"/>
      <c r="D3867" s="4"/>
      <c r="E3867" s="4"/>
      <c r="F3867" s="6"/>
      <c r="G3867" s="6"/>
      <c r="H3867" s="6"/>
      <c r="I3867" s="10"/>
      <c r="J3867" s="11"/>
      <c r="K3867" s="13"/>
      <c r="L3867" s="4"/>
    </row>
    <row r="3868" spans="2:12" ht="14.25" customHeight="1">
      <c r="B3868" s="4"/>
      <c r="C3868" s="4"/>
      <c r="D3868" s="4"/>
      <c r="E3868" s="4"/>
      <c r="F3868" s="6"/>
      <c r="G3868" s="6"/>
      <c r="H3868" s="6"/>
      <c r="I3868" s="10"/>
      <c r="J3868" s="11"/>
      <c r="K3868" s="13"/>
      <c r="L3868" s="4"/>
    </row>
    <row r="3869" spans="2:12" ht="14.25" customHeight="1">
      <c r="B3869" s="4"/>
      <c r="C3869" s="4"/>
      <c r="D3869" s="4"/>
      <c r="E3869" s="4"/>
      <c r="F3869" s="6"/>
      <c r="G3869" s="6"/>
      <c r="H3869" s="6"/>
      <c r="I3869" s="10"/>
      <c r="J3869" s="11"/>
      <c r="K3869" s="13"/>
      <c r="L3869" s="4"/>
    </row>
    <row r="3870" spans="2:12" ht="14.25" customHeight="1">
      <c r="B3870" s="4"/>
      <c r="C3870" s="4"/>
      <c r="D3870" s="4"/>
      <c r="E3870" s="4"/>
      <c r="F3870" s="6"/>
      <c r="G3870" s="6"/>
      <c r="H3870" s="6"/>
      <c r="I3870" s="10"/>
      <c r="J3870" s="11"/>
      <c r="K3870" s="13"/>
      <c r="L3870" s="4"/>
    </row>
    <row r="3871" spans="2:12" ht="14.25" customHeight="1">
      <c r="B3871" s="4"/>
      <c r="C3871" s="4"/>
      <c r="D3871" s="4"/>
      <c r="E3871" s="4"/>
      <c r="F3871" s="6"/>
      <c r="G3871" s="6"/>
      <c r="H3871" s="6"/>
      <c r="I3871" s="10"/>
      <c r="J3871" s="11"/>
      <c r="K3871" s="13"/>
      <c r="L3871" s="4"/>
    </row>
    <row r="3872" spans="2:12" ht="14.25" customHeight="1">
      <c r="B3872" s="4"/>
      <c r="C3872" s="4"/>
      <c r="D3872" s="4"/>
      <c r="E3872" s="4"/>
      <c r="F3872" s="6"/>
      <c r="G3872" s="6"/>
      <c r="H3872" s="6"/>
      <c r="I3872" s="10"/>
      <c r="J3872" s="11"/>
      <c r="K3872" s="13"/>
      <c r="L3872" s="4"/>
    </row>
    <row r="3873" spans="2:12" ht="14.25" customHeight="1">
      <c r="B3873" s="4"/>
      <c r="C3873" s="4"/>
      <c r="D3873" s="4"/>
      <c r="E3873" s="4"/>
      <c r="F3873" s="6"/>
      <c r="G3873" s="6"/>
      <c r="H3873" s="6"/>
      <c r="I3873" s="10"/>
      <c r="J3873" s="11"/>
      <c r="K3873" s="13"/>
      <c r="L3873" s="4"/>
    </row>
    <row r="3874" spans="2:12" ht="14.25" customHeight="1">
      <c r="B3874" s="4"/>
      <c r="C3874" s="4"/>
      <c r="D3874" s="4"/>
      <c r="E3874" s="4"/>
      <c r="F3874" s="6"/>
      <c r="G3874" s="6"/>
      <c r="H3874" s="6"/>
      <c r="I3874" s="10"/>
      <c r="J3874" s="11"/>
      <c r="K3874" s="13"/>
      <c r="L3874" s="4"/>
    </row>
    <row r="3875" spans="2:12" ht="14.25" customHeight="1">
      <c r="B3875" s="4"/>
      <c r="C3875" s="4"/>
      <c r="D3875" s="4"/>
      <c r="E3875" s="4"/>
      <c r="F3875" s="6"/>
      <c r="G3875" s="6"/>
      <c r="H3875" s="6"/>
      <c r="I3875" s="10"/>
      <c r="J3875" s="11"/>
      <c r="K3875" s="13"/>
      <c r="L3875" s="4"/>
    </row>
    <row r="3876" spans="2:12" ht="14.25" customHeight="1">
      <c r="B3876" s="4"/>
      <c r="C3876" s="4"/>
      <c r="D3876" s="4"/>
      <c r="E3876" s="4"/>
      <c r="F3876" s="6"/>
      <c r="G3876" s="6"/>
      <c r="H3876" s="6"/>
      <c r="I3876" s="10"/>
      <c r="J3876" s="11"/>
      <c r="K3876" s="13"/>
      <c r="L3876" s="4"/>
    </row>
    <row r="3877" spans="2:12" ht="14.25" customHeight="1">
      <c r="B3877" s="4"/>
      <c r="C3877" s="4"/>
      <c r="D3877" s="4"/>
      <c r="E3877" s="4"/>
      <c r="F3877" s="6"/>
      <c r="G3877" s="6"/>
      <c r="H3877" s="6"/>
      <c r="I3877" s="10"/>
      <c r="J3877" s="11"/>
      <c r="K3877" s="13"/>
      <c r="L3877" s="4"/>
    </row>
    <row r="3878" spans="2:12" ht="14.25" customHeight="1">
      <c r="B3878" s="4"/>
      <c r="C3878" s="4"/>
      <c r="D3878" s="4"/>
      <c r="E3878" s="4"/>
      <c r="F3878" s="6"/>
      <c r="G3878" s="6"/>
      <c r="H3878" s="6"/>
      <c r="I3878" s="10"/>
      <c r="J3878" s="11"/>
      <c r="K3878" s="13"/>
      <c r="L3878" s="4"/>
    </row>
    <row r="3879" spans="2:12" ht="14.25" customHeight="1">
      <c r="B3879" s="4"/>
      <c r="C3879" s="4"/>
      <c r="D3879" s="4"/>
      <c r="E3879" s="4"/>
      <c r="F3879" s="6"/>
      <c r="G3879" s="6"/>
      <c r="H3879" s="6"/>
      <c r="I3879" s="10"/>
      <c r="J3879" s="11"/>
      <c r="K3879" s="13"/>
      <c r="L3879" s="4"/>
    </row>
    <row r="3880" spans="2:12" ht="14.25" customHeight="1">
      <c r="B3880" s="4"/>
      <c r="C3880" s="4"/>
      <c r="D3880" s="4"/>
      <c r="E3880" s="4"/>
      <c r="F3880" s="6"/>
      <c r="G3880" s="6"/>
      <c r="H3880" s="6"/>
      <c r="I3880" s="10"/>
      <c r="J3880" s="11"/>
      <c r="K3880" s="13"/>
      <c r="L3880" s="4"/>
    </row>
    <row r="3881" spans="2:12" ht="14.25" customHeight="1">
      <c r="B3881" s="4"/>
      <c r="C3881" s="4"/>
      <c r="D3881" s="4"/>
      <c r="E3881" s="4"/>
      <c r="F3881" s="6"/>
      <c r="G3881" s="6"/>
      <c r="H3881" s="6"/>
      <c r="I3881" s="10"/>
      <c r="J3881" s="11"/>
      <c r="K3881" s="13"/>
      <c r="L3881" s="4"/>
    </row>
    <row r="3882" spans="2:12" ht="14.25" customHeight="1">
      <c r="B3882" s="4"/>
      <c r="C3882" s="4"/>
      <c r="D3882" s="4"/>
      <c r="E3882" s="4"/>
      <c r="F3882" s="6"/>
      <c r="G3882" s="6"/>
      <c r="H3882" s="6"/>
      <c r="I3882" s="10"/>
      <c r="J3882" s="11"/>
      <c r="K3882" s="13"/>
      <c r="L3882" s="4"/>
    </row>
    <row r="3883" spans="2:12" ht="14.25" customHeight="1">
      <c r="B3883" s="4"/>
      <c r="C3883" s="4"/>
      <c r="D3883" s="4"/>
      <c r="E3883" s="4"/>
      <c r="F3883" s="6"/>
      <c r="G3883" s="6"/>
      <c r="H3883" s="6"/>
      <c r="I3883" s="10"/>
      <c r="J3883" s="11"/>
      <c r="K3883" s="13"/>
      <c r="L3883" s="4"/>
    </row>
    <row r="3884" spans="2:12" ht="14.25" customHeight="1">
      <c r="B3884" s="4"/>
      <c r="C3884" s="4"/>
      <c r="D3884" s="4"/>
      <c r="E3884" s="4"/>
      <c r="F3884" s="6"/>
      <c r="G3884" s="6"/>
      <c r="H3884" s="6"/>
      <c r="I3884" s="10"/>
      <c r="J3884" s="11"/>
      <c r="K3884" s="13"/>
      <c r="L3884" s="4"/>
    </row>
    <row r="3885" spans="2:12" ht="14.25" customHeight="1">
      <c r="B3885" s="4"/>
      <c r="C3885" s="4"/>
      <c r="D3885" s="4"/>
      <c r="E3885" s="4"/>
      <c r="F3885" s="6"/>
      <c r="G3885" s="6"/>
      <c r="H3885" s="6"/>
      <c r="I3885" s="10"/>
      <c r="J3885" s="11"/>
      <c r="K3885" s="13"/>
      <c r="L3885" s="4"/>
    </row>
    <row r="3886" spans="2:12" ht="14.25" customHeight="1">
      <c r="B3886" s="4"/>
      <c r="C3886" s="4"/>
      <c r="D3886" s="4"/>
      <c r="E3886" s="4"/>
      <c r="F3886" s="6"/>
      <c r="G3886" s="6"/>
      <c r="H3886" s="6"/>
      <c r="I3886" s="10"/>
      <c r="J3886" s="11"/>
      <c r="K3886" s="13"/>
      <c r="L3886" s="4"/>
    </row>
    <row r="3887" spans="2:12" ht="14.25" customHeight="1">
      <c r="B3887" s="4"/>
      <c r="C3887" s="4"/>
      <c r="D3887" s="4"/>
      <c r="E3887" s="4"/>
      <c r="F3887" s="6"/>
      <c r="G3887" s="6"/>
      <c r="H3887" s="6"/>
      <c r="I3887" s="10"/>
      <c r="J3887" s="11"/>
      <c r="K3887" s="13"/>
      <c r="L3887" s="4"/>
    </row>
    <row r="3888" spans="2:12" ht="14.25" customHeight="1">
      <c r="B3888" s="4"/>
      <c r="C3888" s="4"/>
      <c r="D3888" s="4"/>
      <c r="E3888" s="4"/>
      <c r="F3888" s="6"/>
      <c r="G3888" s="6"/>
      <c r="H3888" s="6"/>
      <c r="I3888" s="10"/>
      <c r="J3888" s="11"/>
      <c r="K3888" s="13"/>
      <c r="L3888" s="4"/>
    </row>
    <row r="3889" spans="2:12" ht="14.25" customHeight="1">
      <c r="B3889" s="4"/>
      <c r="C3889" s="4"/>
      <c r="D3889" s="4"/>
      <c r="E3889" s="4"/>
      <c r="F3889" s="6"/>
      <c r="G3889" s="6"/>
      <c r="H3889" s="6"/>
      <c r="I3889" s="10"/>
      <c r="J3889" s="11"/>
      <c r="K3889" s="13"/>
      <c r="L3889" s="4"/>
    </row>
    <row r="3890" spans="2:12" ht="14.25" customHeight="1">
      <c r="B3890" s="4"/>
      <c r="C3890" s="4"/>
      <c r="D3890" s="4"/>
      <c r="E3890" s="4"/>
      <c r="F3890" s="6"/>
      <c r="G3890" s="6"/>
      <c r="H3890" s="6"/>
      <c r="I3890" s="10"/>
      <c r="J3890" s="11"/>
      <c r="K3890" s="13"/>
      <c r="L3890" s="4"/>
    </row>
    <row r="3891" spans="2:12" ht="14.25" customHeight="1">
      <c r="B3891" s="4"/>
      <c r="C3891" s="4"/>
      <c r="D3891" s="4"/>
      <c r="E3891" s="4"/>
      <c r="F3891" s="6"/>
      <c r="G3891" s="6"/>
      <c r="H3891" s="6"/>
      <c r="I3891" s="10"/>
      <c r="J3891" s="11"/>
      <c r="K3891" s="13"/>
      <c r="L3891" s="4"/>
    </row>
    <row r="3892" spans="2:12" ht="14.25" customHeight="1">
      <c r="B3892" s="4"/>
      <c r="C3892" s="4"/>
      <c r="D3892" s="4"/>
      <c r="E3892" s="4"/>
      <c r="F3892" s="6"/>
      <c r="G3892" s="6"/>
      <c r="H3892" s="6"/>
      <c r="I3892" s="10"/>
      <c r="J3892" s="11"/>
      <c r="K3892" s="13"/>
      <c r="L3892" s="4"/>
    </row>
    <row r="3893" spans="2:12" ht="14.25" customHeight="1">
      <c r="B3893" s="4"/>
      <c r="C3893" s="4"/>
      <c r="D3893" s="4"/>
      <c r="E3893" s="4"/>
      <c r="F3893" s="6"/>
      <c r="G3893" s="6"/>
      <c r="H3893" s="6"/>
      <c r="I3893" s="10"/>
      <c r="J3893" s="11"/>
      <c r="K3893" s="13"/>
      <c r="L3893" s="4"/>
    </row>
    <row r="3894" spans="2:12" ht="14.25" customHeight="1">
      <c r="B3894" s="4"/>
      <c r="C3894" s="4"/>
      <c r="D3894" s="4"/>
      <c r="E3894" s="4"/>
      <c r="F3894" s="6"/>
      <c r="G3894" s="6"/>
      <c r="H3894" s="6"/>
      <c r="I3894" s="10"/>
      <c r="J3894" s="11"/>
      <c r="K3894" s="13"/>
      <c r="L3894" s="4"/>
    </row>
    <row r="3895" spans="2:12" ht="14.25" customHeight="1">
      <c r="B3895" s="4"/>
      <c r="C3895" s="4"/>
      <c r="D3895" s="4"/>
      <c r="E3895" s="4"/>
      <c r="F3895" s="6"/>
      <c r="G3895" s="6"/>
      <c r="H3895" s="6"/>
      <c r="I3895" s="10"/>
      <c r="J3895" s="11"/>
      <c r="K3895" s="13"/>
      <c r="L3895" s="4"/>
    </row>
    <row r="3896" spans="2:12" ht="14.25" customHeight="1">
      <c r="B3896" s="4"/>
      <c r="C3896" s="4"/>
      <c r="D3896" s="4"/>
      <c r="E3896" s="4"/>
      <c r="F3896" s="6"/>
      <c r="G3896" s="6"/>
      <c r="H3896" s="6"/>
      <c r="I3896" s="10"/>
      <c r="J3896" s="11"/>
      <c r="K3896" s="13"/>
      <c r="L3896" s="4"/>
    </row>
    <row r="3897" spans="2:12" ht="14.25" customHeight="1">
      <c r="B3897" s="4"/>
      <c r="C3897" s="4"/>
      <c r="D3897" s="4"/>
      <c r="E3897" s="4"/>
      <c r="F3897" s="6"/>
      <c r="G3897" s="6"/>
      <c r="H3897" s="6"/>
      <c r="I3897" s="10"/>
      <c r="J3897" s="11"/>
      <c r="K3897" s="13"/>
      <c r="L3897" s="4"/>
    </row>
    <row r="3898" spans="2:12" ht="14.25" customHeight="1">
      <c r="B3898" s="4"/>
      <c r="C3898" s="4"/>
      <c r="D3898" s="4"/>
      <c r="E3898" s="4"/>
      <c r="F3898" s="6"/>
      <c r="G3898" s="6"/>
      <c r="H3898" s="6"/>
      <c r="I3898" s="10"/>
      <c r="J3898" s="11"/>
      <c r="K3898" s="13"/>
      <c r="L3898" s="4"/>
    </row>
    <row r="3899" spans="2:12" ht="14.25" customHeight="1">
      <c r="B3899" s="4"/>
      <c r="C3899" s="4"/>
      <c r="D3899" s="4"/>
      <c r="E3899" s="4"/>
      <c r="F3899" s="6"/>
      <c r="G3899" s="6"/>
      <c r="H3899" s="6"/>
      <c r="I3899" s="10"/>
      <c r="J3899" s="11"/>
      <c r="K3899" s="13"/>
      <c r="L3899" s="4"/>
    </row>
    <row r="3900" spans="2:12" ht="14.25" customHeight="1">
      <c r="B3900" s="4"/>
      <c r="C3900" s="4"/>
      <c r="D3900" s="4"/>
      <c r="E3900" s="4"/>
      <c r="F3900" s="6"/>
      <c r="G3900" s="6"/>
      <c r="H3900" s="6"/>
      <c r="I3900" s="10"/>
      <c r="J3900" s="11"/>
      <c r="K3900" s="13"/>
      <c r="L3900" s="4"/>
    </row>
    <row r="3901" spans="2:12" ht="14.25" customHeight="1">
      <c r="B3901" s="4"/>
      <c r="C3901" s="4"/>
      <c r="D3901" s="4"/>
      <c r="E3901" s="4"/>
      <c r="F3901" s="6"/>
      <c r="G3901" s="6"/>
      <c r="H3901" s="6"/>
      <c r="I3901" s="10"/>
      <c r="J3901" s="11"/>
      <c r="K3901" s="13"/>
      <c r="L3901" s="4"/>
    </row>
    <row r="3902" spans="2:12" ht="14.25" customHeight="1">
      <c r="B3902" s="4"/>
      <c r="C3902" s="4"/>
      <c r="D3902" s="4"/>
      <c r="E3902" s="4"/>
      <c r="F3902" s="6"/>
      <c r="G3902" s="6"/>
      <c r="H3902" s="6"/>
      <c r="I3902" s="10"/>
      <c r="J3902" s="11"/>
      <c r="K3902" s="13"/>
      <c r="L3902" s="4"/>
    </row>
    <row r="3903" spans="2:12" ht="14.25" customHeight="1">
      <c r="B3903" s="4"/>
      <c r="C3903" s="4"/>
      <c r="D3903" s="4"/>
      <c r="E3903" s="4"/>
      <c r="F3903" s="6"/>
      <c r="G3903" s="6"/>
      <c r="H3903" s="6"/>
      <c r="I3903" s="10"/>
      <c r="J3903" s="11"/>
      <c r="K3903" s="13"/>
      <c r="L3903" s="4"/>
    </row>
    <row r="3904" spans="2:12" ht="14.25" customHeight="1">
      <c r="B3904" s="4"/>
      <c r="C3904" s="4"/>
      <c r="D3904" s="4"/>
      <c r="E3904" s="4"/>
      <c r="F3904" s="6"/>
      <c r="G3904" s="6"/>
      <c r="H3904" s="6"/>
      <c r="I3904" s="10"/>
      <c r="J3904" s="11"/>
      <c r="K3904" s="13"/>
      <c r="L3904" s="4"/>
    </row>
    <row r="3905" spans="2:12" ht="14.25" customHeight="1">
      <c r="B3905" s="4"/>
      <c r="C3905" s="4"/>
      <c r="D3905" s="4"/>
      <c r="E3905" s="4"/>
      <c r="F3905" s="6"/>
      <c r="G3905" s="6"/>
      <c r="H3905" s="6"/>
      <c r="I3905" s="10"/>
      <c r="J3905" s="11"/>
      <c r="K3905" s="13"/>
      <c r="L3905" s="4"/>
    </row>
    <row r="3906" spans="2:12" ht="14.25" customHeight="1">
      <c r="B3906" s="4"/>
      <c r="C3906" s="4"/>
      <c r="D3906" s="4"/>
      <c r="E3906" s="4"/>
      <c r="F3906" s="6"/>
      <c r="G3906" s="6"/>
      <c r="H3906" s="6"/>
      <c r="I3906" s="10"/>
      <c r="J3906" s="11"/>
      <c r="K3906" s="13"/>
      <c r="L3906" s="4"/>
    </row>
    <row r="3907" spans="2:12" ht="14.25" customHeight="1">
      <c r="B3907" s="4"/>
      <c r="C3907" s="4"/>
      <c r="D3907" s="4"/>
      <c r="E3907" s="4"/>
      <c r="F3907" s="6"/>
      <c r="G3907" s="6"/>
      <c r="H3907" s="6"/>
      <c r="I3907" s="10"/>
      <c r="J3907" s="11"/>
      <c r="K3907" s="13"/>
      <c r="L3907" s="4"/>
    </row>
    <row r="3908" spans="2:12" ht="14.25" customHeight="1">
      <c r="B3908" s="4"/>
      <c r="C3908" s="4"/>
      <c r="D3908" s="4"/>
      <c r="E3908" s="4"/>
      <c r="F3908" s="6"/>
      <c r="G3908" s="6"/>
      <c r="H3908" s="6"/>
      <c r="I3908" s="10"/>
      <c r="J3908" s="11"/>
      <c r="K3908" s="13"/>
      <c r="L3908" s="4"/>
    </row>
    <row r="3909" spans="2:12" ht="14.25" customHeight="1">
      <c r="B3909" s="4"/>
      <c r="C3909" s="4"/>
      <c r="D3909" s="4"/>
      <c r="E3909" s="4"/>
      <c r="F3909" s="6"/>
      <c r="G3909" s="6"/>
      <c r="H3909" s="6"/>
      <c r="I3909" s="10"/>
      <c r="J3909" s="11"/>
      <c r="K3909" s="13"/>
      <c r="L3909" s="4"/>
    </row>
    <row r="3910" spans="2:12" ht="14.25" customHeight="1">
      <c r="B3910" s="4"/>
      <c r="C3910" s="4"/>
      <c r="D3910" s="4"/>
      <c r="E3910" s="4"/>
      <c r="F3910" s="6"/>
      <c r="G3910" s="6"/>
      <c r="H3910" s="6"/>
      <c r="I3910" s="10"/>
      <c r="J3910" s="11"/>
      <c r="K3910" s="13"/>
      <c r="L3910" s="4"/>
    </row>
    <row r="3911" spans="2:12" ht="14.25" customHeight="1">
      <c r="B3911" s="4"/>
      <c r="C3911" s="4"/>
      <c r="D3911" s="4"/>
      <c r="E3911" s="4"/>
      <c r="F3911" s="6"/>
      <c r="G3911" s="6"/>
      <c r="H3911" s="6"/>
      <c r="I3911" s="10"/>
      <c r="J3911" s="11"/>
      <c r="K3911" s="13"/>
      <c r="L3911" s="4"/>
    </row>
    <row r="3912" spans="2:12" ht="14.25" customHeight="1">
      <c r="B3912" s="4"/>
      <c r="C3912" s="4"/>
      <c r="D3912" s="4"/>
      <c r="E3912" s="4"/>
      <c r="F3912" s="6"/>
      <c r="G3912" s="6"/>
      <c r="H3912" s="6"/>
      <c r="I3912" s="10"/>
      <c r="J3912" s="11"/>
      <c r="K3912" s="13"/>
      <c r="L3912" s="4"/>
    </row>
    <row r="3913" spans="2:12" ht="14.25" customHeight="1">
      <c r="B3913" s="4"/>
      <c r="C3913" s="4"/>
      <c r="D3913" s="4"/>
      <c r="E3913" s="4"/>
      <c r="F3913" s="6"/>
      <c r="G3913" s="6"/>
      <c r="H3913" s="6"/>
      <c r="I3913" s="10"/>
      <c r="J3913" s="11"/>
      <c r="K3913" s="13"/>
      <c r="L3913" s="4"/>
    </row>
    <row r="3914" spans="2:12" ht="14.25" customHeight="1">
      <c r="B3914" s="4"/>
      <c r="C3914" s="4"/>
      <c r="D3914" s="4"/>
      <c r="E3914" s="4"/>
      <c r="F3914" s="6"/>
      <c r="G3914" s="6"/>
      <c r="H3914" s="6"/>
      <c r="I3914" s="10"/>
      <c r="J3914" s="11"/>
      <c r="K3914" s="13"/>
      <c r="L3914" s="4"/>
    </row>
    <row r="3915" spans="2:12" ht="14.25" customHeight="1">
      <c r="B3915" s="4"/>
      <c r="C3915" s="4"/>
      <c r="D3915" s="4"/>
      <c r="E3915" s="4"/>
      <c r="F3915" s="6"/>
      <c r="G3915" s="6"/>
      <c r="H3915" s="6"/>
      <c r="I3915" s="10"/>
      <c r="J3915" s="11"/>
      <c r="K3915" s="13"/>
      <c r="L3915" s="4"/>
    </row>
    <row r="3916" spans="2:12" ht="14.25" customHeight="1">
      <c r="B3916" s="4"/>
      <c r="C3916" s="4"/>
      <c r="D3916" s="4"/>
      <c r="E3916" s="4"/>
      <c r="F3916" s="6"/>
      <c r="G3916" s="6"/>
      <c r="H3916" s="6"/>
      <c r="I3916" s="10"/>
      <c r="J3916" s="11"/>
      <c r="K3916" s="13"/>
      <c r="L3916" s="4"/>
    </row>
    <row r="3917" spans="2:12" ht="14.25" customHeight="1">
      <c r="B3917" s="4"/>
      <c r="C3917" s="4"/>
      <c r="D3917" s="4"/>
      <c r="E3917" s="4"/>
      <c r="F3917" s="6"/>
      <c r="G3917" s="6"/>
      <c r="H3917" s="6"/>
      <c r="I3917" s="10"/>
      <c r="J3917" s="11"/>
      <c r="K3917" s="13"/>
      <c r="L3917" s="4"/>
    </row>
    <row r="3918" spans="2:12" ht="14.25" customHeight="1">
      <c r="B3918" s="4"/>
      <c r="C3918" s="4"/>
      <c r="D3918" s="4"/>
      <c r="E3918" s="4"/>
      <c r="F3918" s="6"/>
      <c r="G3918" s="6"/>
      <c r="H3918" s="6"/>
      <c r="I3918" s="10"/>
      <c r="J3918" s="11"/>
      <c r="K3918" s="13"/>
      <c r="L3918" s="4"/>
    </row>
    <row r="3919" spans="2:12" ht="14.25" customHeight="1">
      <c r="B3919" s="4"/>
      <c r="C3919" s="4"/>
      <c r="D3919" s="4"/>
      <c r="E3919" s="4"/>
      <c r="F3919" s="6"/>
      <c r="G3919" s="6"/>
      <c r="H3919" s="6"/>
      <c r="I3919" s="10"/>
      <c r="J3919" s="11"/>
      <c r="K3919" s="13"/>
      <c r="L3919" s="4"/>
    </row>
    <row r="3920" spans="2:12" ht="14.25" customHeight="1">
      <c r="B3920" s="4"/>
      <c r="C3920" s="4"/>
      <c r="D3920" s="4"/>
      <c r="E3920" s="4"/>
      <c r="F3920" s="6"/>
      <c r="G3920" s="6"/>
      <c r="H3920" s="6"/>
      <c r="I3920" s="10"/>
      <c r="J3920" s="11"/>
      <c r="K3920" s="13"/>
      <c r="L3920" s="4"/>
    </row>
    <row r="3921" spans="2:12" ht="14.25" customHeight="1">
      <c r="B3921" s="4"/>
      <c r="C3921" s="4"/>
      <c r="D3921" s="4"/>
      <c r="E3921" s="4"/>
      <c r="F3921" s="6"/>
      <c r="G3921" s="6"/>
      <c r="H3921" s="6"/>
      <c r="I3921" s="10"/>
      <c r="J3921" s="11"/>
      <c r="K3921" s="13"/>
      <c r="L3921" s="4"/>
    </row>
    <row r="3922" spans="2:12" ht="14.25" customHeight="1">
      <c r="B3922" s="4"/>
      <c r="C3922" s="4"/>
      <c r="D3922" s="4"/>
      <c r="E3922" s="4"/>
      <c r="F3922" s="6"/>
      <c r="G3922" s="6"/>
      <c r="H3922" s="6"/>
      <c r="I3922" s="10"/>
      <c r="J3922" s="11"/>
      <c r="K3922" s="13"/>
      <c r="L3922" s="4"/>
    </row>
    <row r="3923" spans="2:12" ht="14.25" customHeight="1">
      <c r="B3923" s="4"/>
      <c r="C3923" s="4"/>
      <c r="D3923" s="4"/>
      <c r="E3923" s="4"/>
      <c r="F3923" s="6"/>
      <c r="G3923" s="6"/>
      <c r="H3923" s="6"/>
      <c r="I3923" s="10"/>
      <c r="J3923" s="11"/>
      <c r="K3923" s="13"/>
      <c r="L3923" s="4"/>
    </row>
    <row r="3924" spans="2:12" ht="14.25" customHeight="1">
      <c r="B3924" s="4"/>
      <c r="C3924" s="4"/>
      <c r="D3924" s="4"/>
      <c r="E3924" s="4"/>
      <c r="F3924" s="6"/>
      <c r="G3924" s="6"/>
      <c r="H3924" s="6"/>
      <c r="I3924" s="10"/>
      <c r="J3924" s="11"/>
      <c r="K3924" s="13"/>
      <c r="L3924" s="4"/>
    </row>
    <row r="3925" spans="2:12" ht="14.25" customHeight="1">
      <c r="B3925" s="4"/>
      <c r="C3925" s="4"/>
      <c r="D3925" s="4"/>
      <c r="E3925" s="4"/>
      <c r="F3925" s="6"/>
      <c r="G3925" s="6"/>
      <c r="H3925" s="6"/>
      <c r="I3925" s="10"/>
      <c r="J3925" s="11"/>
      <c r="K3925" s="13"/>
      <c r="L3925" s="4"/>
    </row>
    <row r="3926" spans="2:12" ht="14.25" customHeight="1">
      <c r="B3926" s="4"/>
      <c r="C3926" s="4"/>
      <c r="D3926" s="4"/>
      <c r="E3926" s="4"/>
      <c r="F3926" s="6"/>
      <c r="G3926" s="6"/>
      <c r="H3926" s="6"/>
      <c r="I3926" s="10"/>
      <c r="J3926" s="11"/>
      <c r="K3926" s="13"/>
      <c r="L3926" s="4"/>
    </row>
    <row r="3927" spans="2:12" ht="14.25" customHeight="1">
      <c r="B3927" s="4"/>
      <c r="C3927" s="4"/>
      <c r="D3927" s="4"/>
      <c r="E3927" s="4"/>
      <c r="F3927" s="6"/>
      <c r="G3927" s="6"/>
      <c r="H3927" s="6"/>
      <c r="I3927" s="10"/>
      <c r="J3927" s="11"/>
      <c r="K3927" s="13"/>
      <c r="L3927" s="4"/>
    </row>
    <row r="3928" spans="2:12" ht="14.25" customHeight="1">
      <c r="B3928" s="4"/>
      <c r="C3928" s="4"/>
      <c r="D3928" s="4"/>
      <c r="E3928" s="4"/>
      <c r="F3928" s="6"/>
      <c r="G3928" s="6"/>
      <c r="H3928" s="6"/>
      <c r="I3928" s="10"/>
      <c r="J3928" s="11"/>
      <c r="K3928" s="13"/>
      <c r="L3928" s="4"/>
    </row>
    <row r="3929" spans="2:12" ht="14.25" customHeight="1">
      <c r="B3929" s="4"/>
      <c r="C3929" s="4"/>
      <c r="D3929" s="4"/>
      <c r="E3929" s="4"/>
      <c r="F3929" s="6"/>
      <c r="G3929" s="6"/>
      <c r="H3929" s="6"/>
      <c r="I3929" s="10"/>
      <c r="J3929" s="11"/>
      <c r="K3929" s="13"/>
      <c r="L3929" s="4"/>
    </row>
    <row r="3930" spans="2:12" ht="14.25" customHeight="1">
      <c r="B3930" s="4"/>
      <c r="C3930" s="4"/>
      <c r="D3930" s="4"/>
      <c r="E3930" s="4"/>
      <c r="F3930" s="6"/>
      <c r="G3930" s="6"/>
      <c r="H3930" s="6"/>
      <c r="I3930" s="10"/>
      <c r="J3930" s="11"/>
      <c r="K3930" s="13"/>
      <c r="L3930" s="4"/>
    </row>
    <row r="3931" spans="2:12" ht="14.25" customHeight="1">
      <c r="B3931" s="4"/>
      <c r="C3931" s="4"/>
      <c r="D3931" s="4"/>
      <c r="E3931" s="4"/>
      <c r="F3931" s="6"/>
      <c r="G3931" s="6"/>
      <c r="H3931" s="6"/>
      <c r="I3931" s="10"/>
      <c r="J3931" s="11"/>
      <c r="K3931" s="13"/>
      <c r="L3931" s="4"/>
    </row>
    <row r="3932" spans="2:12" ht="14.25" customHeight="1">
      <c r="B3932" s="4"/>
      <c r="C3932" s="4"/>
      <c r="D3932" s="4"/>
      <c r="E3932" s="4"/>
      <c r="F3932" s="6"/>
      <c r="G3932" s="6"/>
      <c r="H3932" s="6"/>
      <c r="I3932" s="10"/>
      <c r="J3932" s="11"/>
      <c r="K3932" s="13"/>
      <c r="L3932" s="4"/>
    </row>
    <row r="3933" spans="2:12" ht="14.25" customHeight="1">
      <c r="B3933" s="4"/>
      <c r="C3933" s="4"/>
      <c r="D3933" s="4"/>
      <c r="E3933" s="4"/>
      <c r="F3933" s="6"/>
      <c r="G3933" s="6"/>
      <c r="H3933" s="6"/>
      <c r="I3933" s="10"/>
      <c r="J3933" s="11"/>
      <c r="K3933" s="13"/>
      <c r="L3933" s="4"/>
    </row>
    <row r="3934" spans="2:12" ht="14.25" customHeight="1">
      <c r="B3934" s="4"/>
      <c r="C3934" s="4"/>
      <c r="D3934" s="4"/>
      <c r="E3934" s="4"/>
      <c r="F3934" s="6"/>
      <c r="G3934" s="6"/>
      <c r="H3934" s="6"/>
      <c r="I3934" s="10"/>
      <c r="J3934" s="11"/>
      <c r="K3934" s="13"/>
      <c r="L3934" s="4"/>
    </row>
    <row r="3935" spans="2:12" ht="14.25" customHeight="1">
      <c r="B3935" s="4"/>
      <c r="C3935" s="4"/>
      <c r="D3935" s="4"/>
      <c r="E3935" s="4"/>
      <c r="F3935" s="6"/>
      <c r="G3935" s="6"/>
      <c r="H3935" s="6"/>
      <c r="I3935" s="10"/>
      <c r="J3935" s="11"/>
      <c r="K3935" s="13"/>
      <c r="L3935" s="4"/>
    </row>
    <row r="3936" spans="2:12" ht="14.25" customHeight="1">
      <c r="B3936" s="4"/>
      <c r="C3936" s="4"/>
      <c r="D3936" s="4"/>
      <c r="E3936" s="4"/>
      <c r="F3936" s="6"/>
      <c r="G3936" s="6"/>
      <c r="H3936" s="6"/>
      <c r="I3936" s="10"/>
      <c r="J3936" s="11"/>
      <c r="K3936" s="13"/>
      <c r="L3936" s="4"/>
    </row>
    <row r="3937" spans="2:12" ht="14.25" customHeight="1">
      <c r="B3937" s="4"/>
      <c r="C3937" s="4"/>
      <c r="D3937" s="4"/>
      <c r="E3937" s="4"/>
      <c r="F3937" s="6"/>
      <c r="G3937" s="6"/>
      <c r="H3937" s="6"/>
      <c r="I3937" s="10"/>
      <c r="J3937" s="11"/>
      <c r="K3937" s="13"/>
      <c r="L3937" s="4"/>
    </row>
    <row r="3938" spans="2:12" ht="14.25" customHeight="1">
      <c r="B3938" s="4"/>
      <c r="C3938" s="4"/>
      <c r="D3938" s="4"/>
      <c r="E3938" s="4"/>
      <c r="F3938" s="6"/>
      <c r="G3938" s="6"/>
      <c r="H3938" s="6"/>
      <c r="I3938" s="10"/>
      <c r="J3938" s="11"/>
      <c r="K3938" s="13"/>
      <c r="L3938" s="4"/>
    </row>
    <row r="3939" spans="2:12" ht="14.25" customHeight="1">
      <c r="B3939" s="4"/>
      <c r="C3939" s="4"/>
      <c r="D3939" s="4"/>
      <c r="E3939" s="4"/>
      <c r="F3939" s="6"/>
      <c r="G3939" s="6"/>
      <c r="H3939" s="6"/>
      <c r="I3939" s="10"/>
      <c r="J3939" s="11"/>
      <c r="K3939" s="13"/>
      <c r="L3939" s="4"/>
    </row>
    <row r="3940" spans="2:12" ht="14.25" customHeight="1">
      <c r="B3940" s="4"/>
      <c r="C3940" s="4"/>
      <c r="D3940" s="4"/>
      <c r="E3940" s="4"/>
      <c r="F3940" s="6"/>
      <c r="G3940" s="6"/>
      <c r="H3940" s="6"/>
      <c r="I3940" s="10"/>
      <c r="J3940" s="11"/>
      <c r="K3940" s="13"/>
      <c r="L3940" s="4"/>
    </row>
    <row r="3941" spans="2:12" ht="14.25" customHeight="1">
      <c r="B3941" s="4"/>
      <c r="C3941" s="4"/>
      <c r="D3941" s="4"/>
      <c r="E3941" s="4"/>
      <c r="F3941" s="6"/>
      <c r="G3941" s="6"/>
      <c r="H3941" s="6"/>
      <c r="I3941" s="10"/>
      <c r="J3941" s="11"/>
      <c r="K3941" s="13"/>
      <c r="L3941" s="4"/>
    </row>
    <row r="3942" spans="2:12" ht="14.25" customHeight="1">
      <c r="B3942" s="4"/>
      <c r="C3942" s="4"/>
      <c r="D3942" s="4"/>
      <c r="E3942" s="4"/>
      <c r="F3942" s="6"/>
      <c r="G3942" s="6"/>
      <c r="H3942" s="6"/>
      <c r="I3942" s="10"/>
      <c r="J3942" s="11"/>
      <c r="K3942" s="13"/>
      <c r="L3942" s="4"/>
    </row>
    <row r="3943" spans="2:12" ht="14.25" customHeight="1">
      <c r="B3943" s="4"/>
      <c r="C3943" s="4"/>
      <c r="D3943" s="4"/>
      <c r="E3943" s="4"/>
      <c r="F3943" s="6"/>
      <c r="G3943" s="6"/>
      <c r="H3943" s="6"/>
      <c r="I3943" s="10"/>
      <c r="J3943" s="11"/>
      <c r="K3943" s="13"/>
      <c r="L3943" s="4"/>
    </row>
    <row r="3944" spans="2:12" ht="14.25" customHeight="1">
      <c r="B3944" s="4"/>
      <c r="C3944" s="4"/>
      <c r="D3944" s="4"/>
      <c r="E3944" s="4"/>
      <c r="F3944" s="6"/>
      <c r="G3944" s="6"/>
      <c r="H3944" s="6"/>
      <c r="I3944" s="10"/>
      <c r="J3944" s="11"/>
      <c r="K3944" s="13"/>
      <c r="L3944" s="4"/>
    </row>
    <row r="3945" spans="2:12" ht="14.25" customHeight="1">
      <c r="B3945" s="4"/>
      <c r="C3945" s="4"/>
      <c r="D3945" s="4"/>
      <c r="E3945" s="4"/>
      <c r="F3945" s="6"/>
      <c r="G3945" s="6"/>
      <c r="H3945" s="6"/>
      <c r="I3945" s="10"/>
      <c r="J3945" s="11"/>
      <c r="K3945" s="13"/>
      <c r="L3945" s="4"/>
    </row>
    <row r="3946" spans="2:12" ht="14.25" customHeight="1">
      <c r="B3946" s="4"/>
      <c r="C3946" s="4"/>
      <c r="D3946" s="4"/>
      <c r="E3946" s="4"/>
      <c r="F3946" s="6"/>
      <c r="G3946" s="6"/>
      <c r="H3946" s="6"/>
      <c r="I3946" s="10"/>
      <c r="J3946" s="11"/>
      <c r="K3946" s="13"/>
      <c r="L3946" s="4"/>
    </row>
    <row r="3947" spans="2:12" ht="14.25" customHeight="1">
      <c r="B3947" s="4"/>
      <c r="C3947" s="4"/>
      <c r="D3947" s="4"/>
      <c r="E3947" s="4"/>
      <c r="F3947" s="6"/>
      <c r="G3947" s="6"/>
      <c r="H3947" s="6"/>
      <c r="I3947" s="10"/>
      <c r="J3947" s="11"/>
      <c r="K3947" s="13"/>
      <c r="L3947" s="4"/>
    </row>
    <row r="3948" spans="2:12" ht="14.25" customHeight="1">
      <c r="B3948" s="4"/>
      <c r="C3948" s="4"/>
      <c r="D3948" s="4"/>
      <c r="E3948" s="4"/>
      <c r="F3948" s="6"/>
      <c r="G3948" s="6"/>
      <c r="H3948" s="6"/>
      <c r="I3948" s="10"/>
      <c r="J3948" s="11"/>
      <c r="K3948" s="13"/>
      <c r="L3948" s="4"/>
    </row>
    <row r="3949" spans="2:12" ht="14.25" customHeight="1">
      <c r="B3949" s="4"/>
      <c r="C3949" s="4"/>
      <c r="D3949" s="4"/>
      <c r="E3949" s="4"/>
      <c r="F3949" s="6"/>
      <c r="G3949" s="6"/>
      <c r="H3949" s="6"/>
      <c r="I3949" s="10"/>
      <c r="J3949" s="11"/>
      <c r="K3949" s="13"/>
      <c r="L3949" s="4"/>
    </row>
    <row r="3950" spans="2:12" ht="14.25" customHeight="1">
      <c r="B3950" s="4"/>
      <c r="C3950" s="4"/>
      <c r="D3950" s="4"/>
      <c r="E3950" s="4"/>
      <c r="F3950" s="6"/>
      <c r="G3950" s="6"/>
      <c r="H3950" s="6"/>
      <c r="I3950" s="10"/>
      <c r="J3950" s="11"/>
      <c r="K3950" s="13"/>
      <c r="L3950" s="4"/>
    </row>
    <row r="3951" spans="2:12" ht="14.25" customHeight="1">
      <c r="B3951" s="4"/>
      <c r="C3951" s="4"/>
      <c r="D3951" s="4"/>
      <c r="E3951" s="4"/>
      <c r="F3951" s="6"/>
      <c r="G3951" s="6"/>
      <c r="H3951" s="6"/>
      <c r="I3951" s="10"/>
      <c r="J3951" s="11"/>
      <c r="K3951" s="13"/>
      <c r="L3951" s="4"/>
    </row>
    <row r="3952" spans="2:12" ht="14.25" customHeight="1">
      <c r="B3952" s="4"/>
      <c r="C3952" s="4"/>
      <c r="D3952" s="4"/>
      <c r="E3952" s="4"/>
      <c r="F3952" s="6"/>
      <c r="G3952" s="6"/>
      <c r="H3952" s="6"/>
      <c r="I3952" s="10"/>
      <c r="J3952" s="11"/>
      <c r="K3952" s="13"/>
      <c r="L3952" s="4"/>
    </row>
    <row r="3953" spans="2:12" ht="14.25" customHeight="1">
      <c r="B3953" s="4"/>
      <c r="C3953" s="4"/>
      <c r="D3953" s="4"/>
      <c r="E3953" s="4"/>
      <c r="F3953" s="6"/>
      <c r="G3953" s="6"/>
      <c r="H3953" s="6"/>
      <c r="I3953" s="10"/>
      <c r="J3953" s="11"/>
      <c r="K3953" s="13"/>
      <c r="L3953" s="4"/>
    </row>
    <row r="3954" spans="2:12" ht="14.25" customHeight="1">
      <c r="B3954" s="4"/>
      <c r="C3954" s="4"/>
      <c r="D3954" s="4"/>
      <c r="E3954" s="4"/>
      <c r="F3954" s="6"/>
      <c r="G3954" s="6"/>
      <c r="H3954" s="6"/>
      <c r="I3954" s="10"/>
      <c r="J3954" s="11"/>
      <c r="K3954" s="13"/>
      <c r="L3954" s="4"/>
    </row>
    <row r="3955" spans="2:12" ht="14.25" customHeight="1">
      <c r="B3955" s="4"/>
      <c r="C3955" s="4"/>
      <c r="D3955" s="4"/>
      <c r="E3955" s="4"/>
      <c r="F3955" s="6"/>
      <c r="G3955" s="6"/>
      <c r="H3955" s="6"/>
      <c r="I3955" s="10"/>
      <c r="J3955" s="11"/>
      <c r="K3955" s="13"/>
      <c r="L3955" s="4"/>
    </row>
    <row r="3956" spans="2:12" ht="14.25" customHeight="1">
      <c r="B3956" s="4"/>
      <c r="C3956" s="4"/>
      <c r="D3956" s="4"/>
      <c r="E3956" s="4"/>
      <c r="F3956" s="6"/>
      <c r="G3956" s="6"/>
      <c r="H3956" s="6"/>
      <c r="I3956" s="10"/>
      <c r="J3956" s="11"/>
      <c r="K3956" s="13"/>
      <c r="L3956" s="4"/>
    </row>
    <row r="3957" spans="2:12" ht="14.25" customHeight="1">
      <c r="B3957" s="4"/>
      <c r="C3957" s="4"/>
      <c r="D3957" s="4"/>
      <c r="E3957" s="4"/>
      <c r="F3957" s="6"/>
      <c r="G3957" s="6"/>
      <c r="H3957" s="6"/>
      <c r="I3957" s="10"/>
      <c r="J3957" s="11"/>
      <c r="K3957" s="13"/>
      <c r="L3957" s="4"/>
    </row>
    <row r="3958" spans="2:12" ht="14.25" customHeight="1">
      <c r="B3958" s="4"/>
      <c r="C3958" s="4"/>
      <c r="D3958" s="4"/>
      <c r="E3958" s="4"/>
      <c r="F3958" s="6"/>
      <c r="G3958" s="6"/>
      <c r="H3958" s="6"/>
      <c r="I3958" s="10"/>
      <c r="J3958" s="11"/>
      <c r="K3958" s="13"/>
      <c r="L3958" s="4"/>
    </row>
    <row r="3959" spans="2:12" ht="14.25" customHeight="1">
      <c r="B3959" s="4"/>
      <c r="C3959" s="4"/>
      <c r="D3959" s="4"/>
      <c r="E3959" s="4"/>
      <c r="F3959" s="6"/>
      <c r="G3959" s="6"/>
      <c r="H3959" s="6"/>
      <c r="I3959" s="10"/>
      <c r="J3959" s="11"/>
      <c r="K3959" s="13"/>
      <c r="L3959" s="4"/>
    </row>
    <row r="3960" spans="2:12" ht="14.25" customHeight="1">
      <c r="B3960" s="4"/>
      <c r="C3960" s="4"/>
      <c r="D3960" s="4"/>
      <c r="E3960" s="4"/>
      <c r="F3960" s="6"/>
      <c r="G3960" s="6"/>
      <c r="H3960" s="6"/>
      <c r="I3960" s="10"/>
      <c r="J3960" s="11"/>
      <c r="K3960" s="13"/>
      <c r="L3960" s="4"/>
    </row>
    <row r="3961" spans="2:12" ht="14.25" customHeight="1">
      <c r="B3961" s="4"/>
      <c r="C3961" s="4"/>
      <c r="D3961" s="4"/>
      <c r="E3961" s="4"/>
      <c r="F3961" s="6"/>
      <c r="G3961" s="6"/>
      <c r="H3961" s="6"/>
      <c r="I3961" s="10"/>
      <c r="J3961" s="11"/>
      <c r="K3961" s="13"/>
      <c r="L3961" s="4"/>
    </row>
    <row r="3962" spans="2:12" ht="14.25" customHeight="1">
      <c r="B3962" s="4"/>
      <c r="C3962" s="4"/>
      <c r="D3962" s="4"/>
      <c r="E3962" s="4"/>
      <c r="F3962" s="6"/>
      <c r="G3962" s="6"/>
      <c r="H3962" s="6"/>
      <c r="I3962" s="10"/>
      <c r="J3962" s="11"/>
      <c r="K3962" s="13"/>
      <c r="L3962" s="4"/>
    </row>
    <row r="3963" spans="2:12" ht="14.25" customHeight="1">
      <c r="B3963" s="4"/>
      <c r="C3963" s="4"/>
      <c r="D3963" s="4"/>
      <c r="E3963" s="4"/>
      <c r="F3963" s="6"/>
      <c r="G3963" s="6"/>
      <c r="H3963" s="6"/>
      <c r="I3963" s="10"/>
      <c r="J3963" s="11"/>
      <c r="K3963" s="13"/>
      <c r="L3963" s="4"/>
    </row>
    <row r="3964" spans="2:12" ht="14.25" customHeight="1">
      <c r="B3964" s="4"/>
      <c r="C3964" s="4"/>
      <c r="D3964" s="4"/>
      <c r="E3964" s="4"/>
      <c r="F3964" s="6"/>
      <c r="G3964" s="6"/>
      <c r="H3964" s="6"/>
      <c r="I3964" s="10"/>
      <c r="J3964" s="11"/>
      <c r="K3964" s="13"/>
      <c r="L3964" s="4"/>
    </row>
    <row r="3965" spans="2:12" ht="14.25" customHeight="1">
      <c r="B3965" s="4"/>
      <c r="C3965" s="4"/>
      <c r="D3965" s="4"/>
      <c r="E3965" s="4"/>
      <c r="F3965" s="6"/>
      <c r="G3965" s="6"/>
      <c r="H3965" s="6"/>
      <c r="I3965" s="10"/>
      <c r="J3965" s="11"/>
      <c r="K3965" s="13"/>
      <c r="L3965" s="4"/>
    </row>
    <row r="3966" spans="2:12" ht="14.25" customHeight="1">
      <c r="B3966" s="4"/>
      <c r="C3966" s="4"/>
      <c r="D3966" s="4"/>
      <c r="E3966" s="4"/>
      <c r="F3966" s="6"/>
      <c r="G3966" s="6"/>
      <c r="H3966" s="6"/>
      <c r="I3966" s="10"/>
      <c r="J3966" s="11"/>
      <c r="K3966" s="13"/>
      <c r="L3966" s="4"/>
    </row>
    <row r="3967" spans="2:12" ht="14.25" customHeight="1">
      <c r="B3967" s="4"/>
      <c r="C3967" s="4"/>
      <c r="D3967" s="4"/>
      <c r="E3967" s="4"/>
      <c r="F3967" s="6"/>
      <c r="G3967" s="6"/>
      <c r="H3967" s="6"/>
      <c r="I3967" s="10"/>
      <c r="J3967" s="11"/>
      <c r="K3967" s="13"/>
      <c r="L3967" s="4"/>
    </row>
    <row r="3968" spans="2:12" ht="14.25" customHeight="1">
      <c r="B3968" s="4"/>
      <c r="C3968" s="4"/>
      <c r="D3968" s="4"/>
      <c r="E3968" s="4"/>
      <c r="F3968" s="6"/>
      <c r="G3968" s="6"/>
      <c r="H3968" s="6"/>
      <c r="I3968" s="10"/>
      <c r="J3968" s="11"/>
      <c r="K3968" s="13"/>
      <c r="L3968" s="4"/>
    </row>
    <row r="3969" spans="2:12" ht="14.25" customHeight="1">
      <c r="B3969" s="4"/>
      <c r="C3969" s="4"/>
      <c r="D3969" s="4"/>
      <c r="E3969" s="4"/>
      <c r="F3969" s="6"/>
      <c r="G3969" s="6"/>
      <c r="H3969" s="6"/>
      <c r="I3969" s="10"/>
      <c r="J3969" s="11"/>
      <c r="K3969" s="13"/>
      <c r="L3969" s="4"/>
    </row>
    <row r="3970" spans="2:12" ht="14.25" customHeight="1">
      <c r="B3970" s="4"/>
      <c r="C3970" s="4"/>
      <c r="D3970" s="4"/>
      <c r="E3970" s="4"/>
      <c r="F3970" s="6"/>
      <c r="G3970" s="6"/>
      <c r="H3970" s="6"/>
      <c r="I3970" s="10"/>
      <c r="J3970" s="11"/>
      <c r="K3970" s="13"/>
      <c r="L3970" s="4"/>
    </row>
    <row r="3971" spans="2:12" ht="14.25" customHeight="1">
      <c r="B3971" s="4"/>
      <c r="C3971" s="4"/>
      <c r="D3971" s="4"/>
      <c r="E3971" s="4"/>
      <c r="F3971" s="6"/>
      <c r="G3971" s="6"/>
      <c r="H3971" s="6"/>
      <c r="I3971" s="10"/>
      <c r="J3971" s="11"/>
      <c r="K3971" s="13"/>
      <c r="L3971" s="4"/>
    </row>
    <row r="3972" spans="2:12" ht="14.25" customHeight="1">
      <c r="B3972" s="4"/>
      <c r="C3972" s="4"/>
      <c r="D3972" s="4"/>
      <c r="E3972" s="4"/>
      <c r="F3972" s="6"/>
      <c r="G3972" s="6"/>
      <c r="H3972" s="6"/>
      <c r="I3972" s="10"/>
      <c r="J3972" s="11"/>
      <c r="K3972" s="13"/>
      <c r="L3972" s="4"/>
    </row>
    <row r="3973" spans="2:12" ht="14.25" customHeight="1">
      <c r="B3973" s="4"/>
      <c r="C3973" s="4"/>
      <c r="D3973" s="4"/>
      <c r="E3973" s="4"/>
      <c r="F3973" s="6"/>
      <c r="G3973" s="6"/>
      <c r="H3973" s="6"/>
      <c r="I3973" s="10"/>
      <c r="J3973" s="11"/>
      <c r="K3973" s="13"/>
      <c r="L3973" s="4"/>
    </row>
    <row r="3974" spans="2:12" ht="14.25" customHeight="1">
      <c r="B3974" s="4"/>
      <c r="C3974" s="4"/>
      <c r="D3974" s="4"/>
      <c r="E3974" s="4"/>
      <c r="F3974" s="6"/>
      <c r="G3974" s="6"/>
      <c r="H3974" s="6"/>
      <c r="I3974" s="10"/>
      <c r="J3974" s="11"/>
      <c r="K3974" s="13"/>
      <c r="L3974" s="4"/>
    </row>
    <row r="3975" spans="2:12" ht="14.25" customHeight="1">
      <c r="B3975" s="4"/>
      <c r="C3975" s="4"/>
      <c r="D3975" s="4"/>
      <c r="E3975" s="4"/>
      <c r="F3975" s="6"/>
      <c r="G3975" s="6"/>
      <c r="H3975" s="6"/>
      <c r="I3975" s="10"/>
      <c r="J3975" s="11"/>
      <c r="K3975" s="13"/>
      <c r="L3975" s="4"/>
    </row>
    <row r="3976" spans="2:12" ht="14.25" customHeight="1">
      <c r="B3976" s="4"/>
      <c r="C3976" s="4"/>
      <c r="D3976" s="4"/>
      <c r="E3976" s="4"/>
      <c r="F3976" s="6"/>
      <c r="G3976" s="6"/>
      <c r="H3976" s="6"/>
      <c r="I3976" s="10"/>
      <c r="J3976" s="11"/>
      <c r="K3976" s="13"/>
      <c r="L3976" s="4"/>
    </row>
    <row r="3977" spans="2:12" ht="14.25" customHeight="1">
      <c r="B3977" s="4"/>
      <c r="C3977" s="4"/>
      <c r="D3977" s="4"/>
      <c r="E3977" s="4"/>
      <c r="F3977" s="6"/>
      <c r="G3977" s="6"/>
      <c r="H3977" s="6"/>
      <c r="I3977" s="10"/>
      <c r="J3977" s="11"/>
      <c r="K3977" s="13"/>
      <c r="L3977" s="4"/>
    </row>
    <row r="3978" spans="2:12" ht="14.25" customHeight="1">
      <c r="B3978" s="4"/>
      <c r="C3978" s="4"/>
      <c r="D3978" s="4"/>
      <c r="E3978" s="4"/>
      <c r="F3978" s="6"/>
      <c r="G3978" s="6"/>
      <c r="H3978" s="6"/>
      <c r="I3978" s="10"/>
      <c r="J3978" s="11"/>
      <c r="K3978" s="13"/>
      <c r="L3978" s="4"/>
    </row>
    <row r="3979" spans="2:12" ht="14.25" customHeight="1">
      <c r="B3979" s="4"/>
      <c r="C3979" s="4"/>
      <c r="D3979" s="4"/>
      <c r="E3979" s="4"/>
      <c r="F3979" s="6"/>
      <c r="G3979" s="6"/>
      <c r="H3979" s="6"/>
      <c r="I3979" s="10"/>
      <c r="J3979" s="11"/>
      <c r="K3979" s="13"/>
      <c r="L3979" s="4"/>
    </row>
    <row r="3980" spans="2:12" ht="14.25" customHeight="1">
      <c r="B3980" s="4"/>
      <c r="C3980" s="4"/>
      <c r="D3980" s="4"/>
      <c r="E3980" s="4"/>
      <c r="F3980" s="6"/>
      <c r="G3980" s="6"/>
      <c r="H3980" s="6"/>
      <c r="I3980" s="10"/>
      <c r="J3980" s="11"/>
      <c r="K3980" s="13"/>
      <c r="L3980" s="4"/>
    </row>
    <row r="3981" spans="2:12" ht="14.25" customHeight="1">
      <c r="B3981" s="4"/>
      <c r="C3981" s="4"/>
      <c r="D3981" s="4"/>
      <c r="E3981" s="4"/>
      <c r="F3981" s="6"/>
      <c r="G3981" s="6"/>
      <c r="H3981" s="6"/>
      <c r="I3981" s="10"/>
      <c r="J3981" s="11"/>
      <c r="K3981" s="13"/>
      <c r="L3981" s="4"/>
    </row>
    <row r="3982" spans="2:12" ht="14.25" customHeight="1">
      <c r="B3982" s="4"/>
      <c r="C3982" s="4"/>
      <c r="D3982" s="4"/>
      <c r="E3982" s="4"/>
      <c r="F3982" s="6"/>
      <c r="G3982" s="6"/>
      <c r="H3982" s="6"/>
      <c r="I3982" s="10"/>
      <c r="J3982" s="11"/>
      <c r="K3982" s="13"/>
      <c r="L3982" s="4"/>
    </row>
    <row r="3983" spans="2:12" ht="14.25" customHeight="1">
      <c r="B3983" s="4"/>
      <c r="C3983" s="4"/>
      <c r="D3983" s="4"/>
      <c r="E3983" s="4"/>
      <c r="F3983" s="6"/>
      <c r="G3983" s="6"/>
      <c r="H3983" s="6"/>
      <c r="I3983" s="10"/>
      <c r="J3983" s="11"/>
      <c r="K3983" s="13"/>
      <c r="L3983" s="4"/>
    </row>
    <row r="3984" spans="2:12" ht="14.25" customHeight="1">
      <c r="B3984" s="4"/>
      <c r="C3984" s="4"/>
      <c r="D3984" s="4"/>
      <c r="E3984" s="4"/>
      <c r="F3984" s="6"/>
      <c r="G3984" s="6"/>
      <c r="H3984" s="6"/>
      <c r="I3984" s="10"/>
      <c r="J3984" s="11"/>
      <c r="K3984" s="13"/>
      <c r="L3984" s="4"/>
    </row>
    <row r="3985" spans="2:12" ht="14.25" customHeight="1">
      <c r="B3985" s="4"/>
      <c r="C3985" s="4"/>
      <c r="D3985" s="4"/>
      <c r="E3985" s="4"/>
      <c r="F3985" s="6"/>
      <c r="G3985" s="6"/>
      <c r="H3985" s="6"/>
      <c r="I3985" s="10"/>
      <c r="J3985" s="11"/>
      <c r="K3985" s="13"/>
      <c r="L3985" s="4"/>
    </row>
    <row r="3986" spans="2:12" ht="14.25" customHeight="1">
      <c r="B3986" s="4"/>
      <c r="C3986" s="4"/>
      <c r="D3986" s="4"/>
      <c r="E3986" s="4"/>
      <c r="F3986" s="6"/>
      <c r="G3986" s="6"/>
      <c r="H3986" s="6"/>
      <c r="I3986" s="10"/>
      <c r="J3986" s="11"/>
      <c r="K3986" s="13"/>
      <c r="L3986" s="4"/>
    </row>
    <row r="3987" spans="2:12" ht="14.25" customHeight="1">
      <c r="B3987" s="4"/>
      <c r="C3987" s="4"/>
      <c r="D3987" s="4"/>
      <c r="E3987" s="4"/>
      <c r="F3987" s="6"/>
      <c r="G3987" s="6"/>
      <c r="H3987" s="6"/>
      <c r="I3987" s="10"/>
      <c r="J3987" s="11"/>
      <c r="K3987" s="13"/>
      <c r="L3987" s="4"/>
    </row>
    <row r="3988" spans="2:12" ht="14.25" customHeight="1">
      <c r="B3988" s="4"/>
      <c r="C3988" s="4"/>
      <c r="D3988" s="4"/>
      <c r="E3988" s="4"/>
      <c r="F3988" s="6"/>
      <c r="G3988" s="6"/>
      <c r="H3988" s="6"/>
      <c r="I3988" s="10"/>
      <c r="J3988" s="11"/>
      <c r="K3988" s="13"/>
      <c r="L3988" s="4"/>
    </row>
    <row r="3989" spans="2:12" ht="14.25" customHeight="1">
      <c r="B3989" s="4"/>
      <c r="C3989" s="4"/>
      <c r="D3989" s="4"/>
      <c r="E3989" s="4"/>
      <c r="F3989" s="6"/>
      <c r="G3989" s="6"/>
      <c r="H3989" s="6"/>
      <c r="I3989" s="10"/>
      <c r="J3989" s="11"/>
      <c r="K3989" s="13"/>
      <c r="L3989" s="4"/>
    </row>
    <row r="3990" spans="2:12" ht="14.25" customHeight="1">
      <c r="B3990" s="4"/>
      <c r="C3990" s="4"/>
      <c r="D3990" s="4"/>
      <c r="E3990" s="4"/>
      <c r="F3990" s="6"/>
      <c r="G3990" s="6"/>
      <c r="H3990" s="6"/>
      <c r="I3990" s="10"/>
      <c r="J3990" s="11"/>
      <c r="K3990" s="13"/>
      <c r="L3990" s="4"/>
    </row>
    <row r="3991" spans="2:12" ht="14.25" customHeight="1">
      <c r="B3991" s="4"/>
      <c r="C3991" s="4"/>
      <c r="D3991" s="4"/>
      <c r="E3991" s="4"/>
      <c r="F3991" s="6"/>
      <c r="G3991" s="6"/>
      <c r="H3991" s="6"/>
      <c r="I3991" s="10"/>
      <c r="J3991" s="11"/>
      <c r="K3991" s="13"/>
      <c r="L3991" s="4"/>
    </row>
    <row r="3992" spans="2:12" ht="14.25" customHeight="1">
      <c r="B3992" s="4"/>
      <c r="C3992" s="4"/>
      <c r="D3992" s="4"/>
      <c r="E3992" s="4"/>
      <c r="F3992" s="6"/>
      <c r="G3992" s="6"/>
      <c r="H3992" s="6"/>
      <c r="I3992" s="10"/>
      <c r="J3992" s="11"/>
      <c r="K3992" s="13"/>
      <c r="L3992" s="4"/>
    </row>
    <row r="3993" spans="2:12" ht="14.25" customHeight="1">
      <c r="B3993" s="4"/>
      <c r="C3993" s="4"/>
      <c r="D3993" s="4"/>
      <c r="E3993" s="4"/>
      <c r="F3993" s="6"/>
      <c r="G3993" s="6"/>
      <c r="H3993" s="6"/>
      <c r="I3993" s="10"/>
      <c r="J3993" s="11"/>
      <c r="K3993" s="13"/>
      <c r="L3993" s="4"/>
    </row>
    <row r="3994" spans="2:12" ht="14.25" customHeight="1">
      <c r="B3994" s="4"/>
      <c r="C3994" s="4"/>
      <c r="D3994" s="4"/>
      <c r="E3994" s="4"/>
      <c r="F3994" s="6"/>
      <c r="G3994" s="6"/>
      <c r="H3994" s="6"/>
      <c r="I3994" s="10"/>
      <c r="J3994" s="11"/>
      <c r="K3994" s="13"/>
      <c r="L3994" s="4"/>
    </row>
    <row r="3995" spans="2:12" ht="14.25" customHeight="1">
      <c r="B3995" s="4"/>
      <c r="C3995" s="4"/>
      <c r="D3995" s="4"/>
      <c r="E3995" s="4"/>
      <c r="F3995" s="6"/>
      <c r="G3995" s="6"/>
      <c r="H3995" s="6"/>
      <c r="I3995" s="10"/>
      <c r="J3995" s="11"/>
      <c r="K3995" s="13"/>
      <c r="L3995" s="4"/>
    </row>
    <row r="3996" spans="2:12" ht="14.25" customHeight="1">
      <c r="B3996" s="4"/>
      <c r="C3996" s="4"/>
      <c r="D3996" s="4"/>
      <c r="E3996" s="4"/>
      <c r="F3996" s="6"/>
      <c r="G3996" s="6"/>
      <c r="H3996" s="6"/>
      <c r="I3996" s="10"/>
      <c r="J3996" s="11"/>
      <c r="K3996" s="13"/>
      <c r="L3996" s="4"/>
    </row>
    <row r="3997" spans="2:12" ht="14.25" customHeight="1">
      <c r="B3997" s="4"/>
      <c r="C3997" s="4"/>
      <c r="D3997" s="4"/>
      <c r="E3997" s="4"/>
      <c r="F3997" s="6"/>
      <c r="G3997" s="6"/>
      <c r="H3997" s="6"/>
      <c r="I3997" s="10"/>
      <c r="J3997" s="11"/>
      <c r="K3997" s="13"/>
      <c r="L3997" s="4"/>
    </row>
    <row r="3998" spans="2:12" ht="14.25" customHeight="1">
      <c r="B3998" s="4"/>
      <c r="C3998" s="4"/>
      <c r="D3998" s="4"/>
      <c r="E3998" s="4"/>
      <c r="F3998" s="6"/>
      <c r="G3998" s="6"/>
      <c r="H3998" s="6"/>
      <c r="I3998" s="10"/>
      <c r="J3998" s="11"/>
      <c r="K3998" s="13"/>
      <c r="L3998" s="4"/>
    </row>
    <row r="3999" spans="2:12" ht="14.25" customHeight="1">
      <c r="B3999" s="4"/>
      <c r="C3999" s="4"/>
      <c r="D3999" s="4"/>
      <c r="E3999" s="4"/>
      <c r="F3999" s="6"/>
      <c r="G3999" s="6"/>
      <c r="H3999" s="6"/>
      <c r="I3999" s="10"/>
      <c r="J3999" s="11"/>
      <c r="K3999" s="13"/>
      <c r="L3999" s="4"/>
    </row>
    <row r="4000" spans="2:12" ht="14.25" customHeight="1">
      <c r="B4000" s="4"/>
      <c r="C4000" s="4"/>
      <c r="D4000" s="4"/>
      <c r="E4000" s="4"/>
      <c r="F4000" s="6"/>
      <c r="G4000" s="6"/>
      <c r="H4000" s="6"/>
      <c r="I4000" s="10"/>
      <c r="J4000" s="11"/>
      <c r="K4000" s="13"/>
      <c r="L4000" s="4"/>
    </row>
    <row r="4001" spans="2:12" ht="14.25" customHeight="1">
      <c r="B4001" s="4"/>
      <c r="C4001" s="4"/>
      <c r="D4001" s="4"/>
      <c r="E4001" s="4"/>
      <c r="F4001" s="6"/>
      <c r="G4001" s="6"/>
      <c r="H4001" s="6"/>
      <c r="I4001" s="10"/>
      <c r="J4001" s="11"/>
      <c r="K4001" s="13"/>
      <c r="L4001" s="4"/>
    </row>
    <row r="4002" spans="2:12" ht="14.25" customHeight="1">
      <c r="B4002" s="4"/>
      <c r="C4002" s="4"/>
      <c r="D4002" s="4"/>
      <c r="E4002" s="4"/>
      <c r="F4002" s="6"/>
      <c r="G4002" s="6"/>
      <c r="H4002" s="6"/>
      <c r="I4002" s="10"/>
      <c r="J4002" s="11"/>
      <c r="K4002" s="13"/>
      <c r="L4002" s="4"/>
    </row>
    <row r="4003" spans="2:12" ht="14.25" customHeight="1">
      <c r="B4003" s="4"/>
      <c r="C4003" s="4"/>
      <c r="D4003" s="4"/>
      <c r="E4003" s="4"/>
      <c r="F4003" s="6"/>
      <c r="G4003" s="6"/>
      <c r="H4003" s="6"/>
      <c r="I4003" s="10"/>
      <c r="J4003" s="11"/>
      <c r="K4003" s="13"/>
      <c r="L4003" s="4"/>
    </row>
    <row r="4004" spans="2:12" ht="14.25" customHeight="1">
      <c r="B4004" s="4"/>
      <c r="C4004" s="4"/>
      <c r="D4004" s="4"/>
      <c r="E4004" s="4"/>
      <c r="F4004" s="6"/>
      <c r="G4004" s="6"/>
      <c r="H4004" s="6"/>
      <c r="I4004" s="10"/>
      <c r="J4004" s="11"/>
      <c r="K4004" s="13"/>
      <c r="L4004" s="4"/>
    </row>
    <row r="4005" spans="2:12" ht="14.25" customHeight="1">
      <c r="B4005" s="4"/>
      <c r="C4005" s="4"/>
      <c r="D4005" s="4"/>
      <c r="E4005" s="4"/>
      <c r="F4005" s="6"/>
      <c r="G4005" s="6"/>
      <c r="H4005" s="6"/>
      <c r="I4005" s="10"/>
      <c r="J4005" s="11"/>
      <c r="K4005" s="13"/>
      <c r="L4005" s="4"/>
    </row>
    <row r="4006" spans="2:12" ht="14.25" customHeight="1">
      <c r="B4006" s="4"/>
      <c r="C4006" s="4"/>
      <c r="D4006" s="4"/>
      <c r="E4006" s="4"/>
      <c r="F4006" s="6"/>
      <c r="G4006" s="6"/>
      <c r="H4006" s="6"/>
      <c r="I4006" s="10"/>
      <c r="J4006" s="11"/>
      <c r="K4006" s="13"/>
      <c r="L4006" s="4"/>
    </row>
    <row r="4007" spans="2:12" ht="14.25" customHeight="1">
      <c r="B4007" s="4"/>
      <c r="C4007" s="4"/>
      <c r="D4007" s="4"/>
      <c r="E4007" s="4"/>
      <c r="F4007" s="6"/>
      <c r="G4007" s="6"/>
      <c r="H4007" s="6"/>
      <c r="I4007" s="10"/>
      <c r="J4007" s="11"/>
      <c r="K4007" s="13"/>
      <c r="L4007" s="4"/>
    </row>
    <row r="4008" spans="2:12" ht="14.25" customHeight="1">
      <c r="B4008" s="4"/>
      <c r="C4008" s="4"/>
      <c r="D4008" s="4"/>
      <c r="E4008" s="4"/>
      <c r="F4008" s="6"/>
      <c r="G4008" s="6"/>
      <c r="H4008" s="6"/>
      <c r="I4008" s="10"/>
      <c r="J4008" s="11"/>
      <c r="K4008" s="13"/>
      <c r="L4008" s="4"/>
    </row>
    <row r="4009" spans="2:12" ht="14.25" customHeight="1">
      <c r="B4009" s="4"/>
      <c r="C4009" s="4"/>
      <c r="D4009" s="4"/>
      <c r="E4009" s="4"/>
      <c r="F4009" s="6"/>
      <c r="G4009" s="6"/>
      <c r="H4009" s="6"/>
      <c r="I4009" s="10"/>
      <c r="J4009" s="11"/>
      <c r="K4009" s="13"/>
      <c r="L4009" s="4"/>
    </row>
    <row r="4010" spans="2:12" ht="14.25" customHeight="1">
      <c r="B4010" s="4"/>
      <c r="C4010" s="4"/>
      <c r="D4010" s="4"/>
      <c r="E4010" s="4"/>
      <c r="F4010" s="6"/>
      <c r="G4010" s="6"/>
      <c r="H4010" s="6"/>
      <c r="I4010" s="10"/>
      <c r="J4010" s="11"/>
      <c r="K4010" s="13"/>
      <c r="L4010" s="4"/>
    </row>
    <row r="4011" spans="2:12" ht="14.25" customHeight="1">
      <c r="B4011" s="4"/>
      <c r="C4011" s="4"/>
      <c r="D4011" s="4"/>
      <c r="E4011" s="4"/>
      <c r="F4011" s="6"/>
      <c r="G4011" s="6"/>
      <c r="H4011" s="6"/>
      <c r="I4011" s="10"/>
      <c r="J4011" s="11"/>
      <c r="K4011" s="13"/>
      <c r="L4011" s="4"/>
    </row>
    <row r="4012" spans="2:12" ht="14.25" customHeight="1">
      <c r="B4012" s="4"/>
      <c r="C4012" s="4"/>
      <c r="D4012" s="4"/>
      <c r="E4012" s="4"/>
      <c r="F4012" s="6"/>
      <c r="G4012" s="6"/>
      <c r="H4012" s="6"/>
      <c r="I4012" s="10"/>
      <c r="J4012" s="11"/>
      <c r="K4012" s="13"/>
      <c r="L4012" s="4"/>
    </row>
    <row r="4013" spans="2:12" ht="14.25" customHeight="1">
      <c r="B4013" s="4"/>
      <c r="C4013" s="4"/>
      <c r="D4013" s="4"/>
      <c r="E4013" s="4"/>
      <c r="F4013" s="6"/>
      <c r="G4013" s="6"/>
      <c r="H4013" s="6"/>
      <c r="I4013" s="10"/>
      <c r="J4013" s="11"/>
      <c r="K4013" s="13"/>
      <c r="L4013" s="4"/>
    </row>
    <row r="4014" spans="2:12" ht="14.25" customHeight="1">
      <c r="B4014" s="4"/>
      <c r="C4014" s="4"/>
      <c r="D4014" s="4"/>
      <c r="E4014" s="4"/>
      <c r="F4014" s="6"/>
      <c r="G4014" s="6"/>
      <c r="H4014" s="6"/>
      <c r="I4014" s="10"/>
      <c r="J4014" s="11"/>
      <c r="K4014" s="13"/>
      <c r="L4014" s="4"/>
    </row>
    <row r="4015" spans="2:12" ht="14.25" customHeight="1">
      <c r="B4015" s="4"/>
      <c r="C4015" s="4"/>
      <c r="D4015" s="4"/>
      <c r="E4015" s="4"/>
      <c r="F4015" s="6"/>
      <c r="G4015" s="6"/>
      <c r="H4015" s="6"/>
      <c r="I4015" s="10"/>
      <c r="J4015" s="11"/>
      <c r="K4015" s="13"/>
      <c r="L4015" s="4"/>
    </row>
    <row r="4016" spans="2:12" ht="14.25" customHeight="1">
      <c r="B4016" s="4"/>
      <c r="C4016" s="4"/>
      <c r="D4016" s="4"/>
      <c r="E4016" s="4"/>
      <c r="F4016" s="6"/>
      <c r="G4016" s="6"/>
      <c r="H4016" s="6"/>
      <c r="I4016" s="10"/>
      <c r="J4016" s="11"/>
      <c r="K4016" s="13"/>
      <c r="L4016" s="4"/>
    </row>
    <row r="4017" spans="2:12" ht="14.25" customHeight="1">
      <c r="B4017" s="4"/>
      <c r="C4017" s="4"/>
      <c r="D4017" s="4"/>
      <c r="E4017" s="4"/>
      <c r="F4017" s="6"/>
      <c r="G4017" s="6"/>
      <c r="H4017" s="6"/>
      <c r="I4017" s="10"/>
      <c r="J4017" s="11"/>
      <c r="K4017" s="13"/>
      <c r="L4017" s="4"/>
    </row>
    <row r="4018" spans="2:12" ht="14.25" customHeight="1">
      <c r="B4018" s="4"/>
      <c r="C4018" s="4"/>
      <c r="D4018" s="4"/>
      <c r="E4018" s="4"/>
      <c r="F4018" s="6"/>
      <c r="G4018" s="6"/>
      <c r="H4018" s="6"/>
      <c r="I4018" s="10"/>
      <c r="J4018" s="11"/>
      <c r="K4018" s="13"/>
      <c r="L4018" s="4"/>
    </row>
    <row r="4019" spans="2:12" ht="14.25" customHeight="1">
      <c r="B4019" s="4"/>
      <c r="C4019" s="4"/>
      <c r="D4019" s="4"/>
      <c r="E4019" s="4"/>
      <c r="F4019" s="6"/>
      <c r="G4019" s="6"/>
      <c r="H4019" s="6"/>
      <c r="I4019" s="10"/>
      <c r="J4019" s="11"/>
      <c r="K4019" s="13"/>
      <c r="L4019" s="4"/>
    </row>
    <row r="4020" spans="2:12" ht="14.25" customHeight="1">
      <c r="B4020" s="4"/>
      <c r="C4020" s="4"/>
      <c r="D4020" s="4"/>
      <c r="E4020" s="4"/>
      <c r="F4020" s="6"/>
      <c r="G4020" s="6"/>
      <c r="H4020" s="6"/>
      <c r="I4020" s="10"/>
      <c r="J4020" s="11"/>
      <c r="K4020" s="13"/>
      <c r="L4020" s="4"/>
    </row>
    <row r="4021" spans="2:12" ht="14.25" customHeight="1">
      <c r="B4021" s="4"/>
      <c r="C4021" s="4"/>
      <c r="D4021" s="4"/>
      <c r="E4021" s="4"/>
      <c r="F4021" s="6"/>
      <c r="G4021" s="6"/>
      <c r="H4021" s="6"/>
      <c r="I4021" s="10"/>
      <c r="J4021" s="11"/>
      <c r="K4021" s="13"/>
      <c r="L4021" s="4"/>
    </row>
    <row r="4022" spans="2:12" ht="14.25" customHeight="1">
      <c r="B4022" s="4"/>
      <c r="C4022" s="4"/>
      <c r="D4022" s="4"/>
      <c r="E4022" s="4"/>
      <c r="F4022" s="6"/>
      <c r="G4022" s="6"/>
      <c r="H4022" s="6"/>
      <c r="I4022" s="10"/>
      <c r="J4022" s="11"/>
      <c r="K4022" s="13"/>
      <c r="L4022" s="4"/>
    </row>
    <row r="4023" spans="2:12" ht="14.25" customHeight="1">
      <c r="B4023" s="4"/>
      <c r="C4023" s="4"/>
      <c r="D4023" s="4"/>
      <c r="E4023" s="4"/>
      <c r="F4023" s="6"/>
      <c r="G4023" s="6"/>
      <c r="H4023" s="6"/>
      <c r="I4023" s="10"/>
      <c r="J4023" s="11"/>
      <c r="K4023" s="13"/>
      <c r="L4023" s="4"/>
    </row>
    <row r="4024" spans="2:12" ht="14.25" customHeight="1">
      <c r="B4024" s="4"/>
      <c r="C4024" s="4"/>
      <c r="D4024" s="4"/>
      <c r="E4024" s="4"/>
      <c r="F4024" s="6"/>
      <c r="G4024" s="6"/>
      <c r="H4024" s="6"/>
      <c r="I4024" s="10"/>
      <c r="J4024" s="11"/>
      <c r="K4024" s="13"/>
      <c r="L4024" s="4"/>
    </row>
    <row r="4025" spans="2:12" ht="14.25" customHeight="1">
      <c r="B4025" s="4"/>
      <c r="C4025" s="4"/>
      <c r="D4025" s="4"/>
      <c r="E4025" s="4"/>
      <c r="F4025" s="6"/>
      <c r="G4025" s="6"/>
      <c r="H4025" s="6"/>
      <c r="I4025" s="10"/>
      <c r="J4025" s="11"/>
      <c r="K4025" s="13"/>
      <c r="L4025" s="4"/>
    </row>
    <row r="4026" spans="2:12" ht="14.25" customHeight="1">
      <c r="B4026" s="4"/>
      <c r="C4026" s="4"/>
      <c r="D4026" s="4"/>
      <c r="E4026" s="4"/>
      <c r="F4026" s="6"/>
      <c r="G4026" s="6"/>
      <c r="H4026" s="6"/>
      <c r="I4026" s="10"/>
      <c r="J4026" s="11"/>
      <c r="K4026" s="13"/>
      <c r="L4026" s="4"/>
    </row>
    <row r="4027" spans="2:12" ht="14.25" customHeight="1">
      <c r="B4027" s="4"/>
      <c r="C4027" s="4"/>
      <c r="D4027" s="4"/>
      <c r="E4027" s="4"/>
      <c r="F4027" s="6"/>
      <c r="G4027" s="6"/>
      <c r="H4027" s="6"/>
      <c r="I4027" s="10"/>
      <c r="J4027" s="11"/>
      <c r="K4027" s="13"/>
      <c r="L4027" s="4"/>
    </row>
    <row r="4028" spans="2:12" ht="14.25" customHeight="1">
      <c r="B4028" s="4"/>
      <c r="C4028" s="4"/>
      <c r="D4028" s="4"/>
      <c r="E4028" s="4"/>
      <c r="F4028" s="6"/>
      <c r="G4028" s="6"/>
      <c r="H4028" s="6"/>
      <c r="I4028" s="10"/>
      <c r="J4028" s="11"/>
      <c r="K4028" s="13"/>
      <c r="L4028" s="4"/>
    </row>
    <row r="4029" spans="2:12" ht="14.25" customHeight="1">
      <c r="B4029" s="4"/>
      <c r="C4029" s="4"/>
      <c r="D4029" s="4"/>
      <c r="E4029" s="4"/>
      <c r="F4029" s="6"/>
      <c r="G4029" s="6"/>
      <c r="H4029" s="6"/>
      <c r="I4029" s="10"/>
      <c r="J4029" s="11"/>
      <c r="K4029" s="13"/>
      <c r="L4029" s="4"/>
    </row>
    <row r="4030" spans="2:12" ht="14.25" customHeight="1">
      <c r="B4030" s="4"/>
      <c r="C4030" s="4"/>
      <c r="D4030" s="4"/>
      <c r="E4030" s="4"/>
      <c r="F4030" s="6"/>
      <c r="G4030" s="6"/>
      <c r="H4030" s="6"/>
      <c r="I4030" s="10"/>
      <c r="J4030" s="11"/>
      <c r="K4030" s="13"/>
      <c r="L4030" s="4"/>
    </row>
    <row r="4031" spans="2:12" ht="14.25" customHeight="1">
      <c r="B4031" s="4"/>
      <c r="C4031" s="4"/>
      <c r="D4031" s="4"/>
      <c r="E4031" s="4"/>
      <c r="F4031" s="6"/>
      <c r="G4031" s="6"/>
      <c r="H4031" s="6"/>
      <c r="I4031" s="10"/>
      <c r="J4031" s="11"/>
      <c r="K4031" s="13"/>
      <c r="L4031" s="4"/>
    </row>
    <row r="4032" spans="2:12" ht="14.25" customHeight="1">
      <c r="B4032" s="4"/>
      <c r="C4032" s="4"/>
      <c r="D4032" s="4"/>
      <c r="E4032" s="4"/>
      <c r="F4032" s="6"/>
      <c r="G4032" s="6"/>
      <c r="H4032" s="6"/>
      <c r="I4032" s="10"/>
      <c r="J4032" s="11"/>
      <c r="K4032" s="13"/>
      <c r="L4032" s="4"/>
    </row>
    <row r="4033" spans="2:12" ht="14.25" customHeight="1">
      <c r="B4033" s="4"/>
      <c r="C4033" s="4"/>
      <c r="D4033" s="4"/>
      <c r="E4033" s="4"/>
      <c r="F4033" s="6"/>
      <c r="G4033" s="6"/>
      <c r="H4033" s="6"/>
      <c r="I4033" s="10"/>
      <c r="J4033" s="11"/>
      <c r="K4033" s="13"/>
      <c r="L4033" s="4"/>
    </row>
    <row r="4034" spans="2:12" ht="14.25" customHeight="1">
      <c r="B4034" s="4"/>
      <c r="C4034" s="4"/>
      <c r="D4034" s="4"/>
      <c r="E4034" s="4"/>
      <c r="F4034" s="6"/>
      <c r="G4034" s="6"/>
      <c r="H4034" s="6"/>
      <c r="I4034" s="10"/>
      <c r="J4034" s="11"/>
      <c r="K4034" s="13"/>
      <c r="L4034" s="4"/>
    </row>
    <row r="4035" spans="2:12" ht="14.25" customHeight="1">
      <c r="B4035" s="4"/>
      <c r="C4035" s="4"/>
      <c r="D4035" s="4"/>
      <c r="E4035" s="4"/>
      <c r="F4035" s="6"/>
      <c r="G4035" s="6"/>
      <c r="H4035" s="6"/>
      <c r="I4035" s="10"/>
      <c r="J4035" s="11"/>
      <c r="K4035" s="13"/>
      <c r="L4035" s="4"/>
    </row>
    <row r="4036" spans="2:12" ht="14.25" customHeight="1">
      <c r="B4036" s="4"/>
      <c r="C4036" s="4"/>
      <c r="D4036" s="4"/>
      <c r="E4036" s="4"/>
      <c r="F4036" s="6"/>
      <c r="G4036" s="6"/>
      <c r="H4036" s="6"/>
      <c r="I4036" s="10"/>
      <c r="J4036" s="11"/>
      <c r="K4036" s="13"/>
      <c r="L4036" s="4"/>
    </row>
    <row r="4037" spans="2:12" ht="14.25" customHeight="1">
      <c r="B4037" s="4"/>
      <c r="C4037" s="4"/>
      <c r="D4037" s="4"/>
      <c r="E4037" s="4"/>
      <c r="F4037" s="6"/>
      <c r="G4037" s="6"/>
      <c r="H4037" s="6"/>
      <c r="I4037" s="10"/>
      <c r="J4037" s="11"/>
      <c r="K4037" s="13"/>
      <c r="L4037" s="4"/>
    </row>
    <row r="4038" spans="2:12" ht="14.25" customHeight="1">
      <c r="B4038" s="4"/>
      <c r="C4038" s="4"/>
      <c r="D4038" s="4"/>
      <c r="E4038" s="4"/>
      <c r="F4038" s="6"/>
      <c r="G4038" s="6"/>
      <c r="H4038" s="6"/>
      <c r="I4038" s="10"/>
      <c r="J4038" s="11"/>
      <c r="K4038" s="13"/>
      <c r="L4038" s="4"/>
    </row>
    <row r="4039" spans="2:12" ht="14.25" customHeight="1">
      <c r="B4039" s="4"/>
      <c r="C4039" s="4"/>
      <c r="D4039" s="4"/>
      <c r="E4039" s="4"/>
      <c r="F4039" s="6"/>
      <c r="G4039" s="6"/>
      <c r="H4039" s="6"/>
      <c r="I4039" s="10"/>
      <c r="J4039" s="11"/>
      <c r="K4039" s="13"/>
      <c r="L4039" s="4"/>
    </row>
    <row r="4040" spans="2:12" ht="14.25" customHeight="1">
      <c r="B4040" s="4"/>
      <c r="C4040" s="4"/>
      <c r="D4040" s="4"/>
      <c r="E4040" s="4"/>
      <c r="F4040" s="6"/>
      <c r="G4040" s="6"/>
      <c r="H4040" s="6"/>
      <c r="I4040" s="10"/>
      <c r="J4040" s="11"/>
      <c r="K4040" s="13"/>
      <c r="L4040" s="4"/>
    </row>
    <row r="4041" spans="2:12" ht="14.25" customHeight="1">
      <c r="B4041" s="4"/>
      <c r="C4041" s="4"/>
      <c r="D4041" s="4"/>
      <c r="E4041" s="4"/>
      <c r="F4041" s="6"/>
      <c r="G4041" s="6"/>
      <c r="H4041" s="6"/>
      <c r="I4041" s="10"/>
      <c r="J4041" s="11"/>
      <c r="K4041" s="13"/>
      <c r="L4041" s="4"/>
    </row>
    <row r="4042" spans="2:12" ht="14.25" customHeight="1">
      <c r="B4042" s="4"/>
      <c r="C4042" s="4"/>
      <c r="D4042" s="4"/>
      <c r="E4042" s="4"/>
      <c r="F4042" s="6"/>
      <c r="G4042" s="6"/>
      <c r="H4042" s="6"/>
      <c r="I4042" s="10"/>
      <c r="J4042" s="11"/>
      <c r="K4042" s="13"/>
      <c r="L4042" s="4"/>
    </row>
    <row r="4043" spans="2:12" ht="14.25" customHeight="1">
      <c r="B4043" s="4"/>
      <c r="C4043" s="4"/>
      <c r="D4043" s="4"/>
      <c r="E4043" s="4"/>
      <c r="F4043" s="6"/>
      <c r="G4043" s="6"/>
      <c r="H4043" s="6"/>
      <c r="I4043" s="10"/>
      <c r="J4043" s="11"/>
      <c r="K4043" s="13"/>
      <c r="L4043" s="4"/>
    </row>
    <row r="4044" spans="2:12" ht="14.25" customHeight="1">
      <c r="B4044" s="4"/>
      <c r="C4044" s="4"/>
      <c r="D4044" s="4"/>
      <c r="E4044" s="4"/>
      <c r="F4044" s="6"/>
      <c r="G4044" s="6"/>
      <c r="H4044" s="6"/>
      <c r="I4044" s="10"/>
      <c r="J4044" s="11"/>
      <c r="K4044" s="13"/>
      <c r="L4044" s="4"/>
    </row>
    <row r="4045" spans="2:12" ht="14.25" customHeight="1">
      <c r="B4045" s="4"/>
      <c r="C4045" s="4"/>
      <c r="D4045" s="4"/>
      <c r="E4045" s="4"/>
      <c r="F4045" s="6"/>
      <c r="G4045" s="6"/>
      <c r="H4045" s="6"/>
      <c r="I4045" s="10"/>
      <c r="J4045" s="11"/>
      <c r="K4045" s="13"/>
      <c r="L4045" s="4"/>
    </row>
    <row r="4046" spans="2:12" ht="14.25" customHeight="1">
      <c r="B4046" s="4"/>
      <c r="C4046" s="4"/>
      <c r="D4046" s="4"/>
      <c r="E4046" s="4"/>
      <c r="F4046" s="6"/>
      <c r="G4046" s="6"/>
      <c r="H4046" s="6"/>
      <c r="I4046" s="10"/>
      <c r="J4046" s="11"/>
      <c r="K4046" s="13"/>
      <c r="L4046" s="4"/>
    </row>
    <row r="4047" spans="2:12" ht="14.25" customHeight="1">
      <c r="B4047" s="4"/>
      <c r="C4047" s="4"/>
      <c r="D4047" s="4"/>
      <c r="E4047" s="4"/>
      <c r="F4047" s="6"/>
      <c r="G4047" s="6"/>
      <c r="H4047" s="6"/>
      <c r="I4047" s="10"/>
      <c r="J4047" s="11"/>
      <c r="K4047" s="13"/>
      <c r="L4047" s="4"/>
    </row>
    <row r="4048" spans="2:12" ht="14.25" customHeight="1">
      <c r="B4048" s="4"/>
      <c r="C4048" s="4"/>
      <c r="D4048" s="4"/>
      <c r="E4048" s="4"/>
      <c r="F4048" s="6"/>
      <c r="G4048" s="6"/>
      <c r="H4048" s="6"/>
      <c r="I4048" s="10"/>
      <c r="J4048" s="11"/>
      <c r="K4048" s="13"/>
      <c r="L4048" s="4"/>
    </row>
    <row r="4049" spans="2:12" ht="14.25" customHeight="1">
      <c r="B4049" s="4"/>
      <c r="C4049" s="4"/>
      <c r="D4049" s="4"/>
      <c r="E4049" s="4"/>
      <c r="F4049" s="6"/>
      <c r="G4049" s="6"/>
      <c r="H4049" s="6"/>
      <c r="I4049" s="10"/>
      <c r="J4049" s="11"/>
      <c r="K4049" s="13"/>
      <c r="L4049" s="4"/>
    </row>
    <row r="4050" spans="2:12" ht="14.25" customHeight="1">
      <c r="B4050" s="4"/>
      <c r="C4050" s="4"/>
      <c r="D4050" s="4"/>
      <c r="E4050" s="4"/>
      <c r="F4050" s="6"/>
      <c r="G4050" s="6"/>
      <c r="H4050" s="6"/>
      <c r="I4050" s="10"/>
      <c r="J4050" s="11"/>
      <c r="K4050" s="13"/>
      <c r="L4050" s="4"/>
    </row>
    <row r="4051" spans="2:12" ht="14.25" customHeight="1">
      <c r="B4051" s="4"/>
      <c r="C4051" s="4"/>
      <c r="D4051" s="4"/>
      <c r="E4051" s="4"/>
      <c r="F4051" s="6"/>
      <c r="G4051" s="6"/>
      <c r="H4051" s="6"/>
      <c r="I4051" s="10"/>
      <c r="J4051" s="11"/>
      <c r="K4051" s="13"/>
      <c r="L4051" s="4"/>
    </row>
    <row r="4052" spans="2:12" ht="14.25" customHeight="1">
      <c r="B4052" s="4"/>
      <c r="C4052" s="4"/>
      <c r="D4052" s="4"/>
      <c r="E4052" s="4"/>
      <c r="F4052" s="6"/>
      <c r="G4052" s="6"/>
      <c r="H4052" s="6"/>
      <c r="I4052" s="10"/>
      <c r="J4052" s="11"/>
      <c r="K4052" s="13"/>
      <c r="L4052" s="4"/>
    </row>
    <row r="4053" spans="2:12" ht="14.25" customHeight="1">
      <c r="B4053" s="4"/>
      <c r="C4053" s="4"/>
      <c r="D4053" s="4"/>
      <c r="E4053" s="4"/>
      <c r="F4053" s="6"/>
      <c r="G4053" s="6"/>
      <c r="H4053" s="6"/>
      <c r="I4053" s="10"/>
      <c r="J4053" s="11"/>
      <c r="K4053" s="13"/>
      <c r="L4053" s="4"/>
    </row>
    <row r="4054" spans="2:12" ht="14.25" customHeight="1">
      <c r="B4054" s="4"/>
      <c r="C4054" s="4"/>
      <c r="D4054" s="4"/>
      <c r="E4054" s="4"/>
      <c r="F4054" s="6"/>
      <c r="G4054" s="6"/>
      <c r="H4054" s="6"/>
      <c r="I4054" s="10"/>
      <c r="J4054" s="11"/>
      <c r="K4054" s="13"/>
      <c r="L4054" s="4"/>
    </row>
    <row r="4055" spans="2:12" ht="14.25" customHeight="1">
      <c r="B4055" s="4"/>
      <c r="C4055" s="4"/>
      <c r="D4055" s="4"/>
      <c r="E4055" s="4"/>
      <c r="F4055" s="6"/>
      <c r="G4055" s="6"/>
      <c r="H4055" s="6"/>
      <c r="I4055" s="10"/>
      <c r="J4055" s="11"/>
      <c r="K4055" s="13"/>
      <c r="L4055" s="4"/>
    </row>
    <row r="4056" spans="2:12" ht="14.25" customHeight="1">
      <c r="B4056" s="4"/>
      <c r="C4056" s="4"/>
      <c r="D4056" s="4"/>
      <c r="E4056" s="4"/>
      <c r="F4056" s="6"/>
      <c r="G4056" s="6"/>
      <c r="H4056" s="6"/>
      <c r="I4056" s="10"/>
      <c r="J4056" s="11"/>
      <c r="K4056" s="13"/>
      <c r="L4056" s="4"/>
    </row>
    <row r="4057" spans="2:12" ht="14.25" customHeight="1">
      <c r="B4057" s="4"/>
      <c r="C4057" s="4"/>
      <c r="D4057" s="4"/>
      <c r="E4057" s="4"/>
      <c r="F4057" s="6"/>
      <c r="G4057" s="6"/>
      <c r="H4057" s="6"/>
      <c r="I4057" s="10"/>
      <c r="J4057" s="11"/>
      <c r="K4057" s="13"/>
      <c r="L4057" s="4"/>
    </row>
    <row r="4058" spans="2:12" ht="14.25" customHeight="1">
      <c r="B4058" s="4"/>
      <c r="C4058" s="4"/>
      <c r="D4058" s="4"/>
      <c r="E4058" s="4"/>
      <c r="F4058" s="6"/>
      <c r="G4058" s="6"/>
      <c r="H4058" s="6"/>
      <c r="I4058" s="10"/>
      <c r="J4058" s="11"/>
      <c r="K4058" s="13"/>
      <c r="L4058" s="4"/>
    </row>
    <row r="4059" spans="2:12" ht="14.25" customHeight="1">
      <c r="B4059" s="4"/>
      <c r="C4059" s="4"/>
      <c r="D4059" s="4"/>
      <c r="E4059" s="4"/>
      <c r="F4059" s="6"/>
      <c r="G4059" s="6"/>
      <c r="H4059" s="6"/>
      <c r="I4059" s="10"/>
      <c r="J4059" s="11"/>
      <c r="K4059" s="13"/>
      <c r="L4059" s="4"/>
    </row>
    <row r="4060" spans="2:12" ht="14.25" customHeight="1">
      <c r="B4060" s="4"/>
      <c r="C4060" s="4"/>
      <c r="D4060" s="4"/>
      <c r="E4060" s="4"/>
      <c r="F4060" s="6"/>
      <c r="G4060" s="6"/>
      <c r="H4060" s="6"/>
      <c r="I4060" s="10"/>
      <c r="J4060" s="11"/>
      <c r="K4060" s="13"/>
      <c r="L4060" s="4"/>
    </row>
    <row r="4061" spans="2:12" ht="14.25" customHeight="1">
      <c r="B4061" s="4"/>
      <c r="C4061" s="4"/>
      <c r="D4061" s="4"/>
      <c r="E4061" s="4"/>
      <c r="F4061" s="6"/>
      <c r="G4061" s="6"/>
      <c r="H4061" s="6"/>
      <c r="I4061" s="10"/>
      <c r="J4061" s="11"/>
      <c r="K4061" s="13"/>
      <c r="L4061" s="4"/>
    </row>
    <row r="4062" spans="2:12" ht="14.25" customHeight="1">
      <c r="B4062" s="4"/>
      <c r="C4062" s="4"/>
      <c r="D4062" s="4"/>
      <c r="E4062" s="4"/>
      <c r="F4062" s="6"/>
      <c r="G4062" s="6"/>
      <c r="H4062" s="6"/>
      <c r="I4062" s="10"/>
      <c r="J4062" s="11"/>
      <c r="K4062" s="13"/>
      <c r="L4062" s="4"/>
    </row>
    <row r="4063" spans="2:12" ht="14.25" customHeight="1">
      <c r="B4063" s="4"/>
      <c r="C4063" s="4"/>
      <c r="D4063" s="4"/>
      <c r="E4063" s="4"/>
      <c r="F4063" s="6"/>
      <c r="G4063" s="6"/>
      <c r="H4063" s="6"/>
      <c r="I4063" s="10"/>
      <c r="J4063" s="11"/>
      <c r="K4063" s="13"/>
      <c r="L4063" s="4"/>
    </row>
    <row r="4064" spans="2:12" ht="14.25" customHeight="1">
      <c r="B4064" s="4"/>
      <c r="C4064" s="4"/>
      <c r="D4064" s="4"/>
      <c r="E4064" s="4"/>
      <c r="F4064" s="6"/>
      <c r="G4064" s="6"/>
      <c r="H4064" s="6"/>
      <c r="I4064" s="10"/>
      <c r="J4064" s="11"/>
      <c r="K4064" s="13"/>
      <c r="L4064" s="4"/>
    </row>
    <row r="4065" spans="2:12" ht="14.25" customHeight="1">
      <c r="B4065" s="4"/>
      <c r="C4065" s="4"/>
      <c r="D4065" s="4"/>
      <c r="E4065" s="4"/>
      <c r="F4065" s="6"/>
      <c r="G4065" s="6"/>
      <c r="H4065" s="6"/>
      <c r="I4065" s="10"/>
      <c r="J4065" s="11"/>
      <c r="K4065" s="13"/>
      <c r="L4065" s="4"/>
    </row>
    <row r="4066" spans="2:12" ht="14.25" customHeight="1">
      <c r="B4066" s="4"/>
      <c r="C4066" s="4"/>
      <c r="D4066" s="4"/>
      <c r="E4066" s="4"/>
      <c r="F4066" s="6"/>
      <c r="G4066" s="6"/>
      <c r="H4066" s="6"/>
      <c r="I4066" s="10"/>
      <c r="J4066" s="11"/>
      <c r="K4066" s="13"/>
      <c r="L4066" s="4"/>
    </row>
    <row r="4067" spans="2:12" ht="14.25" customHeight="1">
      <c r="B4067" s="4"/>
      <c r="C4067" s="4"/>
      <c r="D4067" s="4"/>
      <c r="E4067" s="4"/>
      <c r="F4067" s="6"/>
      <c r="G4067" s="6"/>
      <c r="H4067" s="6"/>
      <c r="I4067" s="10"/>
      <c r="J4067" s="11"/>
      <c r="K4067" s="13"/>
      <c r="L4067" s="4"/>
    </row>
    <row r="4068" spans="2:12" ht="14.25" customHeight="1">
      <c r="B4068" s="4"/>
      <c r="C4068" s="4"/>
      <c r="D4068" s="4"/>
      <c r="E4068" s="4"/>
      <c r="F4068" s="6"/>
      <c r="G4068" s="6"/>
      <c r="H4068" s="6"/>
      <c r="I4068" s="10"/>
      <c r="J4068" s="11"/>
      <c r="K4068" s="13"/>
      <c r="L4068" s="4"/>
    </row>
    <row r="4069" spans="2:12" ht="14.25" customHeight="1">
      <c r="B4069" s="4"/>
      <c r="C4069" s="4"/>
      <c r="D4069" s="4"/>
      <c r="E4069" s="4"/>
      <c r="F4069" s="6"/>
      <c r="G4069" s="6"/>
      <c r="H4069" s="6"/>
      <c r="I4069" s="10"/>
      <c r="J4069" s="11"/>
      <c r="K4069" s="13"/>
      <c r="L4069" s="4"/>
    </row>
    <row r="4070" spans="2:12" ht="14.25" customHeight="1">
      <c r="B4070" s="4"/>
      <c r="C4070" s="4"/>
      <c r="D4070" s="4"/>
      <c r="E4070" s="4"/>
      <c r="F4070" s="6"/>
      <c r="G4070" s="6"/>
      <c r="H4070" s="6"/>
      <c r="I4070" s="10"/>
      <c r="J4070" s="11"/>
      <c r="K4070" s="13"/>
      <c r="L4070" s="4"/>
    </row>
    <row r="4071" spans="2:12" ht="14.25" customHeight="1">
      <c r="B4071" s="4"/>
      <c r="C4071" s="4"/>
      <c r="D4071" s="4"/>
      <c r="E4071" s="4"/>
      <c r="F4071" s="6"/>
      <c r="G4071" s="6"/>
      <c r="H4071" s="6"/>
      <c r="I4071" s="10"/>
      <c r="J4071" s="11"/>
      <c r="K4071" s="13"/>
      <c r="L4071" s="4"/>
    </row>
    <row r="4072" spans="2:12" ht="14.25" customHeight="1">
      <c r="B4072" s="4"/>
      <c r="C4072" s="4"/>
      <c r="D4072" s="4"/>
      <c r="E4072" s="4"/>
      <c r="F4072" s="6"/>
      <c r="G4072" s="6"/>
      <c r="H4072" s="6"/>
      <c r="I4072" s="10"/>
      <c r="J4072" s="11"/>
      <c r="K4072" s="13"/>
      <c r="L4072" s="4"/>
    </row>
    <row r="4073" spans="2:12" ht="14.25" customHeight="1">
      <c r="B4073" s="4"/>
      <c r="C4073" s="4"/>
      <c r="D4073" s="4"/>
      <c r="E4073" s="4"/>
      <c r="F4073" s="6"/>
      <c r="G4073" s="6"/>
      <c r="H4073" s="6"/>
      <c r="I4073" s="10"/>
      <c r="J4073" s="11"/>
      <c r="K4073" s="13"/>
      <c r="L4073" s="4"/>
    </row>
    <row r="4074" spans="2:12" ht="14.25" customHeight="1">
      <c r="B4074" s="4"/>
      <c r="C4074" s="4"/>
      <c r="D4074" s="4"/>
      <c r="E4074" s="4"/>
      <c r="F4074" s="6"/>
      <c r="G4074" s="6"/>
      <c r="H4074" s="6"/>
      <c r="I4074" s="10"/>
      <c r="J4074" s="11"/>
      <c r="K4074" s="13"/>
      <c r="L4074" s="4"/>
    </row>
    <row r="4075" spans="2:12" ht="14.25" customHeight="1">
      <c r="B4075" s="4"/>
      <c r="C4075" s="4"/>
      <c r="D4075" s="4"/>
      <c r="E4075" s="4"/>
      <c r="F4075" s="6"/>
      <c r="G4075" s="6"/>
      <c r="H4075" s="6"/>
      <c r="I4075" s="10"/>
      <c r="J4075" s="11"/>
      <c r="K4075" s="13"/>
      <c r="L4075" s="4"/>
    </row>
    <row r="4076" spans="2:12" ht="14.25" customHeight="1">
      <c r="B4076" s="4"/>
      <c r="C4076" s="4"/>
      <c r="D4076" s="4"/>
      <c r="E4076" s="4"/>
      <c r="F4076" s="6"/>
      <c r="G4076" s="6"/>
      <c r="H4076" s="6"/>
      <c r="I4076" s="10"/>
      <c r="J4076" s="11"/>
      <c r="K4076" s="13"/>
      <c r="L4076" s="4"/>
    </row>
    <row r="4077" spans="2:12" ht="14.25" customHeight="1">
      <c r="B4077" s="4"/>
      <c r="C4077" s="4"/>
      <c r="D4077" s="4"/>
      <c r="E4077" s="4"/>
      <c r="F4077" s="6"/>
      <c r="G4077" s="6"/>
      <c r="H4077" s="6"/>
      <c r="I4077" s="10"/>
      <c r="J4077" s="11"/>
      <c r="K4077" s="13"/>
      <c r="L4077" s="4"/>
    </row>
    <row r="4078" spans="2:12" ht="14.25" customHeight="1">
      <c r="B4078" s="4"/>
      <c r="C4078" s="4"/>
      <c r="D4078" s="4"/>
      <c r="E4078" s="4"/>
      <c r="F4078" s="6"/>
      <c r="G4078" s="6"/>
      <c r="H4078" s="6"/>
      <c r="I4078" s="10"/>
      <c r="J4078" s="11"/>
      <c r="K4078" s="13"/>
      <c r="L4078" s="4"/>
    </row>
    <row r="4079" spans="2:12" ht="14.25" customHeight="1">
      <c r="B4079" s="4"/>
      <c r="C4079" s="4"/>
      <c r="D4079" s="4"/>
      <c r="E4079" s="4"/>
      <c r="F4079" s="6"/>
      <c r="G4079" s="6"/>
      <c r="H4079" s="6"/>
      <c r="I4079" s="10"/>
      <c r="J4079" s="11"/>
      <c r="K4079" s="13"/>
      <c r="L4079" s="4"/>
    </row>
    <row r="4080" spans="2:12" ht="14.25" customHeight="1">
      <c r="B4080" s="4"/>
      <c r="C4080" s="4"/>
      <c r="D4080" s="4"/>
      <c r="E4080" s="4"/>
      <c r="F4080" s="6"/>
      <c r="G4080" s="6"/>
      <c r="H4080" s="6"/>
      <c r="I4080" s="10"/>
      <c r="J4080" s="11"/>
      <c r="K4080" s="13"/>
      <c r="L4080" s="4"/>
    </row>
    <row r="4081" spans="2:12" ht="14.25" customHeight="1">
      <c r="B4081" s="4"/>
      <c r="C4081" s="4"/>
      <c r="D4081" s="4"/>
      <c r="E4081" s="4"/>
      <c r="F4081" s="6"/>
      <c r="G4081" s="6"/>
      <c r="H4081" s="6"/>
      <c r="I4081" s="10"/>
      <c r="J4081" s="11"/>
      <c r="K4081" s="13"/>
      <c r="L4081" s="4"/>
    </row>
    <row r="4082" spans="2:12" ht="14.25" customHeight="1">
      <c r="B4082" s="4"/>
      <c r="C4082" s="4"/>
      <c r="D4082" s="4"/>
      <c r="E4082" s="4"/>
      <c r="F4082" s="6"/>
      <c r="G4082" s="6"/>
      <c r="H4082" s="6"/>
      <c r="I4082" s="10"/>
      <c r="J4082" s="11"/>
      <c r="K4082" s="13"/>
      <c r="L4082" s="4"/>
    </row>
    <row r="4083" spans="2:12" ht="14.25" customHeight="1">
      <c r="B4083" s="4"/>
      <c r="C4083" s="4"/>
      <c r="D4083" s="4"/>
      <c r="E4083" s="4"/>
      <c r="F4083" s="6"/>
      <c r="G4083" s="6"/>
      <c r="H4083" s="6"/>
      <c r="I4083" s="10"/>
      <c r="J4083" s="11"/>
      <c r="K4083" s="13"/>
      <c r="L4083" s="4"/>
    </row>
    <row r="4084" spans="2:12" ht="14.25" customHeight="1">
      <c r="B4084" s="4"/>
      <c r="C4084" s="4"/>
      <c r="D4084" s="4"/>
      <c r="E4084" s="4"/>
      <c r="F4084" s="6"/>
      <c r="G4084" s="6"/>
      <c r="H4084" s="6"/>
      <c r="I4084" s="10"/>
      <c r="J4084" s="11"/>
      <c r="K4084" s="13"/>
      <c r="L4084" s="4"/>
    </row>
    <row r="4085" spans="2:12" ht="14.25" customHeight="1">
      <c r="B4085" s="4"/>
      <c r="C4085" s="4"/>
      <c r="D4085" s="4"/>
      <c r="E4085" s="4"/>
      <c r="F4085" s="6"/>
      <c r="G4085" s="6"/>
      <c r="H4085" s="6"/>
      <c r="I4085" s="10"/>
      <c r="J4085" s="11"/>
      <c r="K4085" s="13"/>
      <c r="L4085" s="4"/>
    </row>
    <row r="4086" spans="2:12" ht="14.25" customHeight="1">
      <c r="B4086" s="4"/>
      <c r="C4086" s="4"/>
      <c r="D4086" s="4"/>
      <c r="E4086" s="4"/>
      <c r="F4086" s="6"/>
      <c r="G4086" s="6"/>
      <c r="H4086" s="6"/>
      <c r="I4086" s="10"/>
      <c r="J4086" s="11"/>
      <c r="K4086" s="13"/>
      <c r="L4086" s="4"/>
    </row>
    <row r="4087" spans="2:12" ht="14.25" customHeight="1">
      <c r="B4087" s="4"/>
      <c r="C4087" s="4"/>
      <c r="D4087" s="4"/>
      <c r="E4087" s="4"/>
      <c r="F4087" s="6"/>
      <c r="G4087" s="6"/>
      <c r="H4087" s="6"/>
      <c r="I4087" s="10"/>
      <c r="J4087" s="11"/>
      <c r="K4087" s="13"/>
      <c r="L4087" s="4"/>
    </row>
    <row r="4088" spans="2:12" ht="14.25" customHeight="1">
      <c r="B4088" s="4"/>
      <c r="C4088" s="4"/>
      <c r="D4088" s="4"/>
      <c r="E4088" s="4"/>
      <c r="F4088" s="6"/>
      <c r="G4088" s="6"/>
      <c r="H4088" s="6"/>
      <c r="I4088" s="10"/>
      <c r="J4088" s="11"/>
      <c r="K4088" s="13"/>
      <c r="L4088" s="4"/>
    </row>
    <row r="4089" spans="2:12" ht="14.25" customHeight="1">
      <c r="B4089" s="4"/>
      <c r="C4089" s="4"/>
      <c r="D4089" s="4"/>
      <c r="E4089" s="4"/>
      <c r="F4089" s="6"/>
      <c r="G4089" s="6"/>
      <c r="H4089" s="6"/>
      <c r="I4089" s="10"/>
      <c r="J4089" s="11"/>
      <c r="K4089" s="13"/>
      <c r="L4089" s="4"/>
    </row>
    <row r="4090" spans="2:12" ht="14.25" customHeight="1">
      <c r="B4090" s="4"/>
      <c r="C4090" s="4"/>
      <c r="D4090" s="4"/>
      <c r="E4090" s="4"/>
      <c r="F4090" s="6"/>
      <c r="G4090" s="6"/>
      <c r="H4090" s="6"/>
      <c r="I4090" s="10"/>
      <c r="J4090" s="11"/>
      <c r="K4090" s="13"/>
      <c r="L4090" s="4"/>
    </row>
    <row r="4091" spans="2:12" ht="14.25" customHeight="1">
      <c r="B4091" s="4"/>
      <c r="C4091" s="4"/>
      <c r="D4091" s="4"/>
      <c r="E4091" s="4"/>
      <c r="F4091" s="6"/>
      <c r="G4091" s="6"/>
      <c r="H4091" s="6"/>
      <c r="I4091" s="10"/>
      <c r="J4091" s="11"/>
      <c r="K4091" s="13"/>
      <c r="L4091" s="4"/>
    </row>
    <row r="4092" spans="2:12" ht="14.25" customHeight="1">
      <c r="B4092" s="4"/>
      <c r="C4092" s="4"/>
      <c r="D4092" s="4"/>
      <c r="E4092" s="4"/>
      <c r="F4092" s="6"/>
      <c r="G4092" s="6"/>
      <c r="H4092" s="6"/>
      <c r="I4092" s="10"/>
      <c r="J4092" s="11"/>
      <c r="K4092" s="13"/>
      <c r="L4092" s="4"/>
    </row>
    <row r="4093" spans="2:12" ht="14.25" customHeight="1">
      <c r="B4093" s="4"/>
      <c r="C4093" s="4"/>
      <c r="D4093" s="4"/>
      <c r="E4093" s="4"/>
      <c r="F4093" s="6"/>
      <c r="G4093" s="6"/>
      <c r="H4093" s="6"/>
      <c r="I4093" s="10"/>
      <c r="J4093" s="11"/>
      <c r="K4093" s="13"/>
      <c r="L4093" s="4"/>
    </row>
    <row r="4094" spans="2:12" ht="14.25" customHeight="1">
      <c r="B4094" s="4"/>
      <c r="C4094" s="4"/>
      <c r="D4094" s="4"/>
      <c r="E4094" s="4"/>
      <c r="F4094" s="6"/>
      <c r="G4094" s="6"/>
      <c r="H4094" s="6"/>
      <c r="I4094" s="10"/>
      <c r="J4094" s="11"/>
      <c r="K4094" s="13"/>
      <c r="L4094" s="4"/>
    </row>
    <row r="4095" spans="2:12" ht="14.25" customHeight="1">
      <c r="B4095" s="4"/>
      <c r="C4095" s="4"/>
      <c r="D4095" s="4"/>
      <c r="E4095" s="4"/>
      <c r="F4095" s="6"/>
      <c r="G4095" s="6"/>
      <c r="H4095" s="6"/>
      <c r="I4095" s="10"/>
      <c r="J4095" s="11"/>
      <c r="K4095" s="13"/>
      <c r="L4095" s="4"/>
    </row>
    <row r="4096" spans="2:12" ht="14.25" customHeight="1">
      <c r="B4096" s="4"/>
      <c r="C4096" s="4"/>
      <c r="D4096" s="4"/>
      <c r="E4096" s="4"/>
      <c r="F4096" s="6"/>
      <c r="G4096" s="6"/>
      <c r="H4096" s="6"/>
      <c r="I4096" s="10"/>
      <c r="J4096" s="11"/>
      <c r="K4096" s="13"/>
      <c r="L4096" s="4"/>
    </row>
    <row r="4097" spans="2:12" ht="14.25" customHeight="1">
      <c r="B4097" s="4"/>
      <c r="C4097" s="4"/>
      <c r="D4097" s="4"/>
      <c r="E4097" s="4"/>
      <c r="F4097" s="6"/>
      <c r="G4097" s="6"/>
      <c r="H4097" s="6"/>
      <c r="I4097" s="10"/>
      <c r="J4097" s="11"/>
      <c r="K4097" s="13"/>
      <c r="L4097" s="4"/>
    </row>
    <row r="4098" spans="2:12" ht="14.25" customHeight="1">
      <c r="B4098" s="4"/>
      <c r="C4098" s="4"/>
      <c r="D4098" s="4"/>
      <c r="E4098" s="4"/>
      <c r="F4098" s="6"/>
      <c r="G4098" s="6"/>
      <c r="H4098" s="6"/>
      <c r="I4098" s="10"/>
      <c r="J4098" s="11"/>
      <c r="K4098" s="13"/>
      <c r="L4098" s="4"/>
    </row>
    <row r="4099" spans="2:12" ht="14.25" customHeight="1">
      <c r="B4099" s="4"/>
      <c r="C4099" s="4"/>
      <c r="D4099" s="4"/>
      <c r="E4099" s="4"/>
      <c r="F4099" s="6"/>
      <c r="G4099" s="6"/>
      <c r="H4099" s="6"/>
      <c r="I4099" s="10"/>
      <c r="J4099" s="11"/>
      <c r="K4099" s="13"/>
      <c r="L4099" s="4"/>
    </row>
    <row r="4100" spans="2:12" ht="14.25" customHeight="1">
      <c r="B4100" s="4"/>
      <c r="C4100" s="4"/>
      <c r="D4100" s="4"/>
      <c r="E4100" s="4"/>
      <c r="F4100" s="6"/>
      <c r="G4100" s="6"/>
      <c r="H4100" s="6"/>
      <c r="I4100" s="10"/>
      <c r="J4100" s="11"/>
      <c r="K4100" s="13"/>
      <c r="L4100" s="4"/>
    </row>
    <row r="4101" spans="2:12" ht="14.25" customHeight="1">
      <c r="B4101" s="4"/>
      <c r="C4101" s="4"/>
      <c r="D4101" s="4"/>
      <c r="E4101" s="4"/>
      <c r="F4101" s="6"/>
      <c r="G4101" s="6"/>
      <c r="H4101" s="6"/>
      <c r="I4101" s="10"/>
      <c r="J4101" s="11"/>
      <c r="K4101" s="13"/>
      <c r="L4101" s="4"/>
    </row>
    <row r="4102" spans="2:12" ht="14.25" customHeight="1">
      <c r="B4102" s="4"/>
      <c r="C4102" s="4"/>
      <c r="D4102" s="4"/>
      <c r="E4102" s="4"/>
      <c r="F4102" s="6"/>
      <c r="G4102" s="6"/>
      <c r="H4102" s="6"/>
      <c r="I4102" s="10"/>
      <c r="J4102" s="11"/>
      <c r="K4102" s="13"/>
      <c r="L4102" s="4"/>
    </row>
    <row r="4103" spans="2:12" ht="14.25" customHeight="1">
      <c r="B4103" s="4"/>
      <c r="C4103" s="4"/>
      <c r="D4103" s="4"/>
      <c r="E4103" s="4"/>
      <c r="F4103" s="6"/>
      <c r="G4103" s="6"/>
      <c r="H4103" s="6"/>
      <c r="I4103" s="10"/>
      <c r="J4103" s="11"/>
      <c r="K4103" s="13"/>
      <c r="L4103" s="4"/>
    </row>
    <row r="4104" spans="2:12" ht="14.25" customHeight="1">
      <c r="B4104" s="4"/>
      <c r="C4104" s="4"/>
      <c r="D4104" s="4"/>
      <c r="E4104" s="4"/>
      <c r="F4104" s="6"/>
      <c r="G4104" s="6"/>
      <c r="H4104" s="6"/>
      <c r="I4104" s="10"/>
      <c r="J4104" s="11"/>
      <c r="K4104" s="13"/>
      <c r="L4104" s="4"/>
    </row>
    <row r="4105" spans="2:12" ht="14.25" customHeight="1">
      <c r="B4105" s="4"/>
      <c r="C4105" s="4"/>
      <c r="D4105" s="4"/>
      <c r="E4105" s="4"/>
      <c r="F4105" s="6"/>
      <c r="G4105" s="6"/>
      <c r="H4105" s="6"/>
      <c r="I4105" s="10"/>
      <c r="J4105" s="11"/>
      <c r="K4105" s="13"/>
      <c r="L4105" s="4"/>
    </row>
    <row r="4106" spans="2:12" ht="14.25" customHeight="1">
      <c r="B4106" s="4"/>
      <c r="C4106" s="4"/>
      <c r="D4106" s="4"/>
      <c r="E4106" s="4"/>
      <c r="F4106" s="6"/>
      <c r="G4106" s="6"/>
      <c r="H4106" s="6"/>
      <c r="I4106" s="10"/>
      <c r="J4106" s="11"/>
      <c r="K4106" s="13"/>
      <c r="L4106" s="4"/>
    </row>
    <row r="4107" spans="2:12" ht="14.25" customHeight="1">
      <c r="B4107" s="4"/>
      <c r="C4107" s="4"/>
      <c r="D4107" s="4"/>
      <c r="E4107" s="4"/>
      <c r="F4107" s="6"/>
      <c r="G4107" s="6"/>
      <c r="H4107" s="6"/>
      <c r="I4107" s="10"/>
      <c r="J4107" s="11"/>
      <c r="K4107" s="13"/>
      <c r="L4107" s="4"/>
    </row>
    <row r="4108" spans="2:12" ht="14.25" customHeight="1">
      <c r="B4108" s="4"/>
      <c r="C4108" s="4"/>
      <c r="D4108" s="4"/>
      <c r="E4108" s="4"/>
      <c r="F4108" s="6"/>
      <c r="G4108" s="6"/>
      <c r="H4108" s="6"/>
      <c r="I4108" s="10"/>
      <c r="J4108" s="11"/>
      <c r="K4108" s="13"/>
      <c r="L4108" s="4"/>
    </row>
    <row r="4109" spans="2:12" ht="14.25" customHeight="1">
      <c r="B4109" s="4"/>
      <c r="C4109" s="4"/>
      <c r="D4109" s="4"/>
      <c r="E4109" s="4"/>
      <c r="F4109" s="6"/>
      <c r="G4109" s="6"/>
      <c r="H4109" s="6"/>
      <c r="I4109" s="10"/>
      <c r="J4109" s="11"/>
      <c r="K4109" s="13"/>
      <c r="L4109" s="4"/>
    </row>
    <row r="4110" spans="2:12" ht="14.25" customHeight="1">
      <c r="B4110" s="4"/>
      <c r="C4110" s="4"/>
      <c r="D4110" s="4"/>
      <c r="E4110" s="4"/>
      <c r="F4110" s="6"/>
      <c r="G4110" s="6"/>
      <c r="H4110" s="6"/>
      <c r="I4110" s="10"/>
      <c r="J4110" s="11"/>
      <c r="K4110" s="13"/>
      <c r="L4110" s="4"/>
    </row>
    <row r="4111" spans="2:12" ht="14.25" customHeight="1">
      <c r="B4111" s="4"/>
      <c r="C4111" s="4"/>
      <c r="D4111" s="4"/>
      <c r="E4111" s="4"/>
      <c r="F4111" s="6"/>
      <c r="G4111" s="6"/>
      <c r="H4111" s="6"/>
      <c r="I4111" s="10"/>
      <c r="J4111" s="11"/>
      <c r="K4111" s="13"/>
      <c r="L4111" s="4"/>
    </row>
    <row r="4112" spans="2:12" ht="14.25" customHeight="1">
      <c r="B4112" s="4"/>
      <c r="C4112" s="4"/>
      <c r="D4112" s="4"/>
      <c r="E4112" s="4"/>
      <c r="F4112" s="6"/>
      <c r="G4112" s="6"/>
      <c r="H4112" s="6"/>
      <c r="I4112" s="10"/>
      <c r="J4112" s="11"/>
      <c r="K4112" s="13"/>
      <c r="L4112" s="4"/>
    </row>
    <row r="4113" spans="2:12" ht="14.25" customHeight="1">
      <c r="B4113" s="4"/>
      <c r="C4113" s="4"/>
      <c r="D4113" s="4"/>
      <c r="E4113" s="4"/>
      <c r="F4113" s="6"/>
      <c r="G4113" s="6"/>
      <c r="H4113" s="6"/>
      <c r="I4113" s="10"/>
      <c r="J4113" s="11"/>
      <c r="K4113" s="13"/>
      <c r="L4113" s="4"/>
    </row>
    <row r="4114" spans="2:12" ht="14.25" customHeight="1">
      <c r="B4114" s="4"/>
      <c r="C4114" s="4"/>
      <c r="D4114" s="4"/>
      <c r="E4114" s="4"/>
      <c r="F4114" s="6"/>
      <c r="G4114" s="6"/>
      <c r="H4114" s="6"/>
      <c r="I4114" s="10"/>
      <c r="J4114" s="11"/>
      <c r="K4114" s="13"/>
      <c r="L4114" s="4"/>
    </row>
    <row r="4115" spans="2:12" ht="14.25" customHeight="1">
      <c r="B4115" s="4"/>
      <c r="C4115" s="4"/>
      <c r="D4115" s="4"/>
      <c r="E4115" s="4"/>
      <c r="F4115" s="6"/>
      <c r="G4115" s="6"/>
      <c r="H4115" s="6"/>
      <c r="I4115" s="10"/>
      <c r="J4115" s="11"/>
      <c r="K4115" s="13"/>
      <c r="L4115" s="4"/>
    </row>
    <row r="4116" spans="2:12" ht="14.25" customHeight="1">
      <c r="B4116" s="4"/>
      <c r="C4116" s="4"/>
      <c r="D4116" s="4"/>
      <c r="E4116" s="4"/>
      <c r="F4116" s="6"/>
      <c r="G4116" s="6"/>
      <c r="H4116" s="6"/>
      <c r="I4116" s="10"/>
      <c r="J4116" s="11"/>
      <c r="K4116" s="13"/>
      <c r="L4116" s="4"/>
    </row>
    <row r="4117" spans="2:12" ht="14.25" customHeight="1">
      <c r="B4117" s="4"/>
      <c r="C4117" s="4"/>
      <c r="D4117" s="4"/>
      <c r="E4117" s="4"/>
      <c r="F4117" s="6"/>
      <c r="G4117" s="6"/>
      <c r="H4117" s="6"/>
      <c r="I4117" s="10"/>
      <c r="J4117" s="11"/>
      <c r="K4117" s="13"/>
      <c r="L4117" s="4"/>
    </row>
    <row r="4118" spans="2:12" ht="14.25" customHeight="1">
      <c r="B4118" s="4"/>
      <c r="C4118" s="4"/>
      <c r="D4118" s="4"/>
      <c r="E4118" s="4"/>
      <c r="F4118" s="6"/>
      <c r="G4118" s="6"/>
      <c r="H4118" s="6"/>
      <c r="I4118" s="10"/>
      <c r="J4118" s="11"/>
      <c r="K4118" s="13"/>
      <c r="L4118" s="4"/>
    </row>
    <row r="4119" spans="2:12" ht="14.25" customHeight="1">
      <c r="B4119" s="4"/>
      <c r="C4119" s="4"/>
      <c r="D4119" s="4"/>
      <c r="E4119" s="4"/>
      <c r="F4119" s="6"/>
      <c r="G4119" s="6"/>
      <c r="H4119" s="6"/>
      <c r="I4119" s="10"/>
      <c r="J4119" s="11"/>
      <c r="K4119" s="13"/>
      <c r="L4119" s="4"/>
    </row>
    <row r="4120" spans="2:12" ht="14.25" customHeight="1">
      <c r="B4120" s="4"/>
      <c r="C4120" s="4"/>
      <c r="D4120" s="4"/>
      <c r="E4120" s="4"/>
      <c r="F4120" s="6"/>
      <c r="G4120" s="6"/>
      <c r="H4120" s="6"/>
      <c r="I4120" s="10"/>
      <c r="J4120" s="11"/>
      <c r="K4120" s="13"/>
      <c r="L4120" s="4"/>
    </row>
    <row r="4121" spans="2:12" ht="14.25" customHeight="1">
      <c r="B4121" s="4"/>
      <c r="C4121" s="4"/>
      <c r="D4121" s="4"/>
      <c r="E4121" s="4"/>
      <c r="F4121" s="6"/>
      <c r="G4121" s="6"/>
      <c r="H4121" s="6"/>
      <c r="I4121" s="10"/>
      <c r="J4121" s="11"/>
      <c r="K4121" s="13"/>
      <c r="L4121" s="4"/>
    </row>
    <row r="4122" spans="2:12" ht="14.25" customHeight="1">
      <c r="B4122" s="4"/>
      <c r="C4122" s="4"/>
      <c r="D4122" s="4"/>
      <c r="E4122" s="4"/>
      <c r="F4122" s="6"/>
      <c r="G4122" s="6"/>
      <c r="H4122" s="6"/>
      <c r="I4122" s="10"/>
      <c r="J4122" s="11"/>
      <c r="K4122" s="13"/>
      <c r="L4122" s="4"/>
    </row>
    <row r="4123" spans="2:12" ht="14.25" customHeight="1">
      <c r="B4123" s="4"/>
      <c r="C4123" s="4"/>
      <c r="D4123" s="4"/>
      <c r="E4123" s="4"/>
      <c r="F4123" s="6"/>
      <c r="G4123" s="6"/>
      <c r="H4123" s="6"/>
      <c r="I4123" s="10"/>
      <c r="J4123" s="11"/>
      <c r="K4123" s="13"/>
      <c r="L4123" s="4"/>
    </row>
    <row r="4124" spans="2:12" ht="14.25" customHeight="1">
      <c r="B4124" s="4"/>
      <c r="C4124" s="4"/>
      <c r="D4124" s="4"/>
      <c r="E4124" s="4"/>
      <c r="F4124" s="6"/>
      <c r="G4124" s="6"/>
      <c r="H4124" s="6"/>
      <c r="I4124" s="10"/>
      <c r="J4124" s="11"/>
      <c r="K4124" s="13"/>
      <c r="L4124" s="4"/>
    </row>
    <row r="4125" spans="2:12" ht="14.25" customHeight="1">
      <c r="B4125" s="4"/>
      <c r="C4125" s="4"/>
      <c r="D4125" s="4"/>
      <c r="E4125" s="4"/>
      <c r="F4125" s="6"/>
      <c r="G4125" s="6"/>
      <c r="H4125" s="6"/>
      <c r="I4125" s="10"/>
      <c r="J4125" s="11"/>
      <c r="K4125" s="13"/>
      <c r="L4125" s="4"/>
    </row>
    <row r="4126" spans="2:12" ht="14.25" customHeight="1">
      <c r="B4126" s="4"/>
      <c r="C4126" s="4"/>
      <c r="D4126" s="4"/>
      <c r="E4126" s="4"/>
      <c r="F4126" s="6"/>
      <c r="G4126" s="6"/>
      <c r="H4126" s="6"/>
      <c r="I4126" s="10"/>
      <c r="J4126" s="11"/>
      <c r="K4126" s="13"/>
      <c r="L4126" s="4"/>
    </row>
    <row r="4127" spans="2:12" ht="14.25" customHeight="1">
      <c r="B4127" s="4"/>
      <c r="C4127" s="4"/>
      <c r="D4127" s="4"/>
      <c r="E4127" s="4"/>
      <c r="F4127" s="6"/>
      <c r="G4127" s="6"/>
      <c r="H4127" s="6"/>
      <c r="I4127" s="10"/>
      <c r="J4127" s="11"/>
      <c r="K4127" s="13"/>
      <c r="L4127" s="4"/>
    </row>
    <row r="4128" spans="2:12" ht="14.25" customHeight="1">
      <c r="B4128" s="4"/>
      <c r="C4128" s="4"/>
      <c r="D4128" s="4"/>
      <c r="E4128" s="4"/>
      <c r="F4128" s="6"/>
      <c r="G4128" s="6"/>
      <c r="H4128" s="6"/>
      <c r="I4128" s="10"/>
      <c r="J4128" s="11"/>
      <c r="K4128" s="13"/>
      <c r="L4128" s="4"/>
    </row>
    <row r="4129" spans="2:12" ht="14.25" customHeight="1">
      <c r="B4129" s="4"/>
      <c r="C4129" s="4"/>
      <c r="D4129" s="4"/>
      <c r="E4129" s="4"/>
      <c r="F4129" s="6"/>
      <c r="G4129" s="6"/>
      <c r="H4129" s="6"/>
      <c r="I4129" s="10"/>
      <c r="J4129" s="11"/>
      <c r="K4129" s="13"/>
      <c r="L4129" s="4"/>
    </row>
    <row r="4130" spans="2:12" ht="14.25" customHeight="1">
      <c r="B4130" s="4"/>
      <c r="C4130" s="4"/>
      <c r="D4130" s="4"/>
      <c r="E4130" s="4"/>
      <c r="F4130" s="6"/>
      <c r="G4130" s="6"/>
      <c r="H4130" s="6"/>
      <c r="I4130" s="10"/>
      <c r="J4130" s="11"/>
      <c r="K4130" s="13"/>
      <c r="L4130" s="4"/>
    </row>
    <row r="4131" spans="2:12" ht="14.25" customHeight="1">
      <c r="B4131" s="4"/>
      <c r="C4131" s="4"/>
      <c r="D4131" s="4"/>
      <c r="E4131" s="4"/>
      <c r="F4131" s="6"/>
      <c r="G4131" s="6"/>
      <c r="H4131" s="6"/>
      <c r="I4131" s="10"/>
      <c r="J4131" s="11"/>
      <c r="K4131" s="13"/>
      <c r="L4131" s="4"/>
    </row>
    <row r="4132" spans="2:12" ht="14.25" customHeight="1">
      <c r="B4132" s="4"/>
      <c r="C4132" s="4"/>
      <c r="D4132" s="4"/>
      <c r="E4132" s="4"/>
      <c r="F4132" s="6"/>
      <c r="G4132" s="6"/>
      <c r="H4132" s="6"/>
      <c r="I4132" s="10"/>
      <c r="J4132" s="11"/>
      <c r="K4132" s="13"/>
      <c r="L4132" s="4"/>
    </row>
    <row r="4133" spans="2:12" ht="14.25" customHeight="1">
      <c r="B4133" s="4"/>
      <c r="C4133" s="4"/>
      <c r="D4133" s="4"/>
      <c r="E4133" s="4"/>
      <c r="F4133" s="6"/>
      <c r="G4133" s="6"/>
      <c r="H4133" s="6"/>
      <c r="I4133" s="10"/>
      <c r="J4133" s="11"/>
      <c r="K4133" s="13"/>
      <c r="L4133" s="4"/>
    </row>
    <row r="4134" spans="2:12" ht="14.25" customHeight="1">
      <c r="B4134" s="4"/>
      <c r="C4134" s="4"/>
      <c r="D4134" s="4"/>
      <c r="E4134" s="4"/>
      <c r="F4134" s="6"/>
      <c r="G4134" s="6"/>
      <c r="H4134" s="6"/>
      <c r="I4134" s="10"/>
      <c r="J4134" s="11"/>
      <c r="K4134" s="13"/>
      <c r="L4134" s="4"/>
    </row>
    <row r="4135" spans="2:12" ht="14.25" customHeight="1">
      <c r="B4135" s="4"/>
      <c r="C4135" s="4"/>
      <c r="D4135" s="4"/>
      <c r="E4135" s="4"/>
      <c r="F4135" s="6"/>
      <c r="G4135" s="6"/>
      <c r="H4135" s="6"/>
      <c r="I4135" s="10"/>
      <c r="J4135" s="11"/>
      <c r="K4135" s="13"/>
      <c r="L4135" s="4"/>
    </row>
    <row r="4136" spans="2:12" ht="14.25" customHeight="1">
      <c r="B4136" s="4"/>
      <c r="C4136" s="4"/>
      <c r="D4136" s="4"/>
      <c r="E4136" s="4"/>
      <c r="F4136" s="6"/>
      <c r="G4136" s="6"/>
      <c r="H4136" s="6"/>
      <c r="I4136" s="10"/>
      <c r="J4136" s="11"/>
      <c r="K4136" s="13"/>
      <c r="L4136" s="4"/>
    </row>
    <row r="4137" spans="2:12" ht="14.25" customHeight="1">
      <c r="B4137" s="4"/>
      <c r="C4137" s="4"/>
      <c r="D4137" s="4"/>
      <c r="E4137" s="4"/>
      <c r="F4137" s="6"/>
      <c r="G4137" s="6"/>
      <c r="H4137" s="6"/>
      <c r="I4137" s="10"/>
      <c r="J4137" s="11"/>
      <c r="K4137" s="13"/>
      <c r="L4137" s="4"/>
    </row>
    <row r="4138" spans="2:12" ht="14.25" customHeight="1">
      <c r="B4138" s="4"/>
      <c r="C4138" s="4"/>
      <c r="D4138" s="4"/>
      <c r="E4138" s="4"/>
      <c r="F4138" s="6"/>
      <c r="G4138" s="6"/>
      <c r="H4138" s="6"/>
      <c r="I4138" s="10"/>
      <c r="J4138" s="11"/>
      <c r="K4138" s="13"/>
      <c r="L4138" s="4"/>
    </row>
    <row r="4139" spans="2:12" ht="14.25" customHeight="1">
      <c r="B4139" s="4"/>
      <c r="C4139" s="4"/>
      <c r="D4139" s="4"/>
      <c r="E4139" s="4"/>
      <c r="F4139" s="6"/>
      <c r="G4139" s="6"/>
      <c r="H4139" s="6"/>
      <c r="I4139" s="10"/>
      <c r="J4139" s="11"/>
      <c r="K4139" s="13"/>
      <c r="L4139" s="4"/>
    </row>
    <row r="4140" spans="2:12" ht="14.25" customHeight="1">
      <c r="B4140" s="4"/>
      <c r="C4140" s="4"/>
      <c r="D4140" s="4"/>
      <c r="E4140" s="4"/>
      <c r="F4140" s="6"/>
      <c r="G4140" s="6"/>
      <c r="H4140" s="6"/>
      <c r="I4140" s="10"/>
      <c r="J4140" s="11"/>
      <c r="K4140" s="13"/>
      <c r="L4140" s="4"/>
    </row>
    <row r="4141" spans="2:12" ht="14.25" customHeight="1">
      <c r="B4141" s="4"/>
      <c r="C4141" s="4"/>
      <c r="D4141" s="4"/>
      <c r="E4141" s="4"/>
      <c r="F4141" s="6"/>
      <c r="G4141" s="6"/>
      <c r="H4141" s="6"/>
      <c r="I4141" s="10"/>
      <c r="J4141" s="11"/>
      <c r="K4141" s="13"/>
      <c r="L4141" s="4"/>
    </row>
    <row r="4142" spans="2:12" ht="14.25" customHeight="1">
      <c r="B4142" s="4"/>
      <c r="C4142" s="4"/>
      <c r="D4142" s="4"/>
      <c r="E4142" s="4"/>
      <c r="F4142" s="6"/>
      <c r="G4142" s="6"/>
      <c r="H4142" s="6"/>
      <c r="I4142" s="10"/>
      <c r="J4142" s="11"/>
      <c r="K4142" s="13"/>
      <c r="L4142" s="4"/>
    </row>
    <row r="4143" spans="2:12" ht="14.25" customHeight="1">
      <c r="B4143" s="4"/>
      <c r="C4143" s="4"/>
      <c r="D4143" s="4"/>
      <c r="E4143" s="4"/>
      <c r="F4143" s="6"/>
      <c r="G4143" s="6"/>
      <c r="H4143" s="6"/>
      <c r="I4143" s="10"/>
      <c r="J4143" s="11"/>
      <c r="K4143" s="13"/>
      <c r="L4143" s="4"/>
    </row>
    <row r="4144" spans="2:12" ht="14.25" customHeight="1">
      <c r="B4144" s="4"/>
      <c r="C4144" s="4"/>
      <c r="D4144" s="4"/>
      <c r="E4144" s="4"/>
      <c r="F4144" s="6"/>
      <c r="G4144" s="6"/>
      <c r="H4144" s="6"/>
      <c r="I4144" s="10"/>
      <c r="J4144" s="11"/>
      <c r="K4144" s="13"/>
      <c r="L4144" s="4"/>
    </row>
    <row r="4145" spans="2:12" ht="14.25" customHeight="1">
      <c r="B4145" s="4"/>
      <c r="C4145" s="4"/>
      <c r="D4145" s="4"/>
      <c r="E4145" s="4"/>
      <c r="F4145" s="6"/>
      <c r="G4145" s="6"/>
      <c r="H4145" s="6"/>
      <c r="I4145" s="10"/>
      <c r="J4145" s="11"/>
      <c r="K4145" s="13"/>
      <c r="L4145" s="4"/>
    </row>
    <row r="4146" spans="2:12" ht="14.25" customHeight="1">
      <c r="B4146" s="4"/>
      <c r="C4146" s="4"/>
      <c r="D4146" s="4"/>
      <c r="E4146" s="4"/>
      <c r="F4146" s="6"/>
      <c r="G4146" s="6"/>
      <c r="H4146" s="6"/>
      <c r="I4146" s="10"/>
      <c r="J4146" s="11"/>
      <c r="K4146" s="13"/>
      <c r="L4146" s="4"/>
    </row>
    <row r="4147" spans="2:12" ht="14.25" customHeight="1">
      <c r="B4147" s="4"/>
      <c r="C4147" s="4"/>
      <c r="D4147" s="4"/>
      <c r="E4147" s="4"/>
      <c r="F4147" s="6"/>
      <c r="G4147" s="6"/>
      <c r="H4147" s="6"/>
      <c r="I4147" s="10"/>
      <c r="J4147" s="11"/>
      <c r="K4147" s="13"/>
      <c r="L4147" s="4"/>
    </row>
    <row r="4148" spans="2:12" ht="14.25" customHeight="1">
      <c r="B4148" s="4"/>
      <c r="C4148" s="4"/>
      <c r="D4148" s="4"/>
      <c r="E4148" s="4"/>
      <c r="F4148" s="6"/>
      <c r="G4148" s="6"/>
      <c r="H4148" s="6"/>
      <c r="I4148" s="10"/>
      <c r="J4148" s="11"/>
      <c r="K4148" s="13"/>
      <c r="L4148" s="4"/>
    </row>
    <row r="4149" spans="2:12" ht="14.25" customHeight="1">
      <c r="B4149" s="4"/>
      <c r="C4149" s="4"/>
      <c r="D4149" s="4"/>
      <c r="E4149" s="4"/>
      <c r="F4149" s="6"/>
      <c r="G4149" s="6"/>
      <c r="H4149" s="6"/>
      <c r="I4149" s="10"/>
      <c r="J4149" s="11"/>
      <c r="K4149" s="13"/>
      <c r="L4149" s="4"/>
    </row>
    <row r="4150" spans="2:12" ht="14.25" customHeight="1">
      <c r="B4150" s="4"/>
      <c r="C4150" s="4"/>
      <c r="D4150" s="4"/>
      <c r="E4150" s="4"/>
      <c r="F4150" s="6"/>
      <c r="G4150" s="6"/>
      <c r="H4150" s="6"/>
      <c r="I4150" s="10"/>
      <c r="J4150" s="11"/>
      <c r="K4150" s="13"/>
      <c r="L4150" s="4"/>
    </row>
    <row r="4151" spans="2:12" ht="14.25" customHeight="1">
      <c r="B4151" s="4"/>
      <c r="C4151" s="4"/>
      <c r="D4151" s="4"/>
      <c r="E4151" s="4"/>
      <c r="F4151" s="6"/>
      <c r="G4151" s="6"/>
      <c r="H4151" s="6"/>
      <c r="I4151" s="10"/>
      <c r="J4151" s="11"/>
      <c r="K4151" s="13"/>
      <c r="L4151" s="4"/>
    </row>
    <row r="4152" spans="2:12" ht="14.25" customHeight="1">
      <c r="B4152" s="4"/>
      <c r="C4152" s="4"/>
      <c r="D4152" s="4"/>
      <c r="E4152" s="4"/>
      <c r="F4152" s="6"/>
      <c r="G4152" s="6"/>
      <c r="H4152" s="6"/>
      <c r="I4152" s="10"/>
      <c r="J4152" s="11"/>
      <c r="K4152" s="13"/>
      <c r="L4152" s="4"/>
    </row>
    <row r="4153" spans="2:12" ht="14.25" customHeight="1">
      <c r="B4153" s="4"/>
      <c r="C4153" s="4"/>
      <c r="D4153" s="4"/>
      <c r="E4153" s="4"/>
      <c r="F4153" s="6"/>
      <c r="G4153" s="6"/>
      <c r="H4153" s="6"/>
      <c r="I4153" s="10"/>
      <c r="J4153" s="11"/>
      <c r="K4153" s="13"/>
      <c r="L4153" s="4"/>
    </row>
    <row r="4154" spans="2:12" ht="14.25" customHeight="1">
      <c r="B4154" s="4"/>
      <c r="C4154" s="4"/>
      <c r="D4154" s="4"/>
      <c r="E4154" s="4"/>
      <c r="F4154" s="6"/>
      <c r="G4154" s="6"/>
      <c r="H4154" s="6"/>
      <c r="I4154" s="10"/>
      <c r="J4154" s="11"/>
      <c r="K4154" s="13"/>
      <c r="L4154" s="4"/>
    </row>
    <row r="4155" spans="2:12" ht="14.25" customHeight="1">
      <c r="B4155" s="4"/>
      <c r="C4155" s="4"/>
      <c r="D4155" s="4"/>
      <c r="E4155" s="4"/>
      <c r="F4155" s="6"/>
      <c r="G4155" s="6"/>
      <c r="H4155" s="6"/>
      <c r="I4155" s="10"/>
      <c r="J4155" s="11"/>
      <c r="K4155" s="13"/>
      <c r="L4155" s="4"/>
    </row>
    <row r="4156" spans="2:12" ht="14.25" customHeight="1">
      <c r="B4156" s="4"/>
      <c r="C4156" s="4"/>
      <c r="D4156" s="4"/>
      <c r="E4156" s="4"/>
      <c r="F4156" s="6"/>
      <c r="G4156" s="6"/>
      <c r="H4156" s="6"/>
      <c r="I4156" s="10"/>
      <c r="J4156" s="11"/>
      <c r="K4156" s="13"/>
      <c r="L4156" s="4"/>
    </row>
    <row r="4157" spans="2:12" ht="14.25" customHeight="1">
      <c r="B4157" s="4"/>
      <c r="C4157" s="4"/>
      <c r="D4157" s="4"/>
      <c r="E4157" s="4"/>
      <c r="F4157" s="6"/>
      <c r="G4157" s="6"/>
      <c r="H4157" s="6"/>
      <c r="I4157" s="10"/>
      <c r="J4157" s="11"/>
      <c r="K4157" s="13"/>
      <c r="L4157" s="4"/>
    </row>
    <row r="4158" spans="2:12" ht="14.25" customHeight="1">
      <c r="B4158" s="4"/>
      <c r="C4158" s="4"/>
      <c r="D4158" s="4"/>
      <c r="E4158" s="4"/>
      <c r="F4158" s="6"/>
      <c r="G4158" s="6"/>
      <c r="H4158" s="6"/>
      <c r="I4158" s="10"/>
      <c r="J4158" s="11"/>
      <c r="K4158" s="13"/>
      <c r="L4158" s="4"/>
    </row>
    <row r="4159" spans="2:12" ht="14.25" customHeight="1">
      <c r="B4159" s="4"/>
      <c r="C4159" s="4"/>
      <c r="D4159" s="4"/>
      <c r="E4159" s="4"/>
      <c r="F4159" s="6"/>
      <c r="G4159" s="6"/>
      <c r="H4159" s="6"/>
      <c r="I4159" s="10"/>
      <c r="J4159" s="11"/>
      <c r="K4159" s="13"/>
      <c r="L4159" s="4"/>
    </row>
    <row r="4160" spans="2:12" ht="14.25" customHeight="1">
      <c r="B4160" s="4"/>
      <c r="C4160" s="4"/>
      <c r="D4160" s="4"/>
      <c r="E4160" s="4"/>
      <c r="F4160" s="6"/>
      <c r="G4160" s="6"/>
      <c r="H4160" s="6"/>
      <c r="I4160" s="10"/>
      <c r="J4160" s="11"/>
      <c r="K4160" s="13"/>
      <c r="L4160" s="4"/>
    </row>
    <row r="4161" spans="2:12" ht="14.25" customHeight="1">
      <c r="B4161" s="4"/>
      <c r="C4161" s="4"/>
      <c r="D4161" s="4"/>
      <c r="E4161" s="4"/>
      <c r="F4161" s="6"/>
      <c r="G4161" s="6"/>
      <c r="H4161" s="6"/>
      <c r="I4161" s="10"/>
      <c r="J4161" s="11"/>
      <c r="K4161" s="13"/>
      <c r="L4161" s="4"/>
    </row>
    <row r="4162" spans="2:12" ht="14.25" customHeight="1">
      <c r="B4162" s="4"/>
      <c r="C4162" s="4"/>
      <c r="D4162" s="4"/>
      <c r="E4162" s="4"/>
      <c r="F4162" s="6"/>
      <c r="G4162" s="6"/>
      <c r="H4162" s="6"/>
      <c r="I4162" s="10"/>
      <c r="J4162" s="11"/>
      <c r="K4162" s="13"/>
      <c r="L4162" s="4"/>
    </row>
    <row r="4163" spans="2:12" ht="14.25" customHeight="1">
      <c r="B4163" s="4"/>
      <c r="C4163" s="4"/>
      <c r="D4163" s="4"/>
      <c r="E4163" s="4"/>
      <c r="F4163" s="6"/>
      <c r="G4163" s="6"/>
      <c r="H4163" s="6"/>
      <c r="I4163" s="10"/>
      <c r="J4163" s="11"/>
      <c r="K4163" s="13"/>
      <c r="L4163" s="4"/>
    </row>
    <row r="4164" spans="2:12" ht="14.25" customHeight="1">
      <c r="B4164" s="4"/>
      <c r="C4164" s="4"/>
      <c r="D4164" s="4"/>
      <c r="E4164" s="4"/>
      <c r="F4164" s="6"/>
      <c r="G4164" s="6"/>
      <c r="H4164" s="6"/>
      <c r="I4164" s="10"/>
      <c r="J4164" s="11"/>
      <c r="K4164" s="13"/>
      <c r="L4164" s="4"/>
    </row>
    <row r="4165" spans="2:12" ht="14.25" customHeight="1">
      <c r="B4165" s="4"/>
      <c r="C4165" s="4"/>
      <c r="D4165" s="4"/>
      <c r="E4165" s="4"/>
      <c r="F4165" s="6"/>
      <c r="G4165" s="6"/>
      <c r="H4165" s="6"/>
      <c r="I4165" s="10"/>
      <c r="J4165" s="11"/>
      <c r="K4165" s="13"/>
      <c r="L4165" s="4"/>
    </row>
    <row r="4166" spans="2:12" ht="14.25" customHeight="1">
      <c r="B4166" s="4"/>
      <c r="C4166" s="4"/>
      <c r="D4166" s="4"/>
      <c r="E4166" s="4"/>
      <c r="F4166" s="6"/>
      <c r="G4166" s="6"/>
      <c r="H4166" s="6"/>
      <c r="I4166" s="10"/>
      <c r="J4166" s="11"/>
      <c r="K4166" s="13"/>
      <c r="L4166" s="4"/>
    </row>
    <row r="4167" spans="2:12" ht="14.25" customHeight="1">
      <c r="B4167" s="4"/>
      <c r="C4167" s="4"/>
      <c r="D4167" s="4"/>
      <c r="E4167" s="4"/>
      <c r="F4167" s="6"/>
      <c r="G4167" s="6"/>
      <c r="H4167" s="6"/>
      <c r="I4167" s="10"/>
      <c r="J4167" s="11"/>
      <c r="K4167" s="13"/>
      <c r="L4167" s="4"/>
    </row>
    <row r="4168" spans="2:12" ht="14.25" customHeight="1">
      <c r="B4168" s="4"/>
      <c r="C4168" s="4"/>
      <c r="D4168" s="4"/>
      <c r="E4168" s="4"/>
      <c r="F4168" s="6"/>
      <c r="G4168" s="6"/>
      <c r="H4168" s="6"/>
      <c r="I4168" s="10"/>
      <c r="J4168" s="11"/>
      <c r="K4168" s="13"/>
      <c r="L4168" s="4"/>
    </row>
    <row r="4169" spans="2:12" ht="14.25" customHeight="1">
      <c r="B4169" s="4"/>
      <c r="C4169" s="4"/>
      <c r="D4169" s="4"/>
      <c r="E4169" s="4"/>
      <c r="F4169" s="6"/>
      <c r="G4169" s="6"/>
      <c r="H4169" s="6"/>
      <c r="I4169" s="10"/>
      <c r="J4169" s="11"/>
      <c r="K4169" s="13"/>
      <c r="L4169" s="4"/>
    </row>
    <row r="4170" spans="2:12" ht="14.25" customHeight="1">
      <c r="B4170" s="4"/>
      <c r="C4170" s="4"/>
      <c r="D4170" s="4"/>
      <c r="E4170" s="4"/>
      <c r="F4170" s="6"/>
      <c r="G4170" s="6"/>
      <c r="H4170" s="6"/>
      <c r="I4170" s="10"/>
      <c r="J4170" s="11"/>
      <c r="K4170" s="13"/>
      <c r="L4170" s="4"/>
    </row>
    <row r="4171" spans="2:12" ht="14.25" customHeight="1">
      <c r="B4171" s="4"/>
      <c r="C4171" s="4"/>
      <c r="D4171" s="4"/>
      <c r="E4171" s="4"/>
      <c r="F4171" s="6"/>
      <c r="G4171" s="6"/>
      <c r="H4171" s="6"/>
      <c r="I4171" s="10"/>
      <c r="J4171" s="11"/>
      <c r="K4171" s="13"/>
      <c r="L4171" s="4"/>
    </row>
    <row r="4172" spans="2:12" ht="14.25" customHeight="1">
      <c r="B4172" s="4"/>
      <c r="C4172" s="4"/>
      <c r="D4172" s="4"/>
      <c r="E4172" s="4"/>
      <c r="F4172" s="6"/>
      <c r="G4172" s="6"/>
      <c r="H4172" s="6"/>
      <c r="I4172" s="10"/>
      <c r="J4172" s="11"/>
      <c r="K4172" s="13"/>
      <c r="L4172" s="4"/>
    </row>
    <row r="4173" spans="2:12" ht="14.25" customHeight="1">
      <c r="B4173" s="4"/>
      <c r="C4173" s="4"/>
      <c r="D4173" s="4"/>
      <c r="E4173" s="4"/>
      <c r="F4173" s="6"/>
      <c r="G4173" s="6"/>
      <c r="H4173" s="6"/>
      <c r="I4173" s="10"/>
      <c r="J4173" s="11"/>
      <c r="K4173" s="13"/>
      <c r="L4173" s="4"/>
    </row>
    <row r="4174" spans="2:12" ht="14.25" customHeight="1">
      <c r="B4174" s="4"/>
      <c r="C4174" s="4"/>
      <c r="D4174" s="4"/>
      <c r="E4174" s="4"/>
      <c r="F4174" s="6"/>
      <c r="G4174" s="6"/>
      <c r="H4174" s="6"/>
      <c r="I4174" s="10"/>
      <c r="J4174" s="11"/>
      <c r="K4174" s="13"/>
      <c r="L4174" s="4"/>
    </row>
    <row r="4175" spans="2:12" ht="14.25" customHeight="1">
      <c r="B4175" s="4"/>
      <c r="C4175" s="4"/>
      <c r="D4175" s="4"/>
      <c r="E4175" s="4"/>
      <c r="F4175" s="6"/>
      <c r="G4175" s="6"/>
      <c r="H4175" s="6"/>
      <c r="I4175" s="10"/>
      <c r="J4175" s="11"/>
      <c r="K4175" s="13"/>
      <c r="L4175" s="4"/>
    </row>
    <row r="4176" spans="2:12" ht="14.25" customHeight="1">
      <c r="B4176" s="4"/>
      <c r="C4176" s="4"/>
      <c r="D4176" s="4"/>
      <c r="E4176" s="4"/>
      <c r="F4176" s="6"/>
      <c r="G4176" s="6"/>
      <c r="H4176" s="6"/>
      <c r="I4176" s="10"/>
      <c r="J4176" s="11"/>
      <c r="K4176" s="13"/>
      <c r="L4176" s="4"/>
    </row>
    <row r="4177" spans="2:12" ht="14.25" customHeight="1">
      <c r="B4177" s="4"/>
      <c r="C4177" s="4"/>
      <c r="D4177" s="4"/>
      <c r="E4177" s="4"/>
      <c r="F4177" s="6"/>
      <c r="G4177" s="6"/>
      <c r="H4177" s="6"/>
      <c r="I4177" s="10"/>
      <c r="J4177" s="11"/>
      <c r="K4177" s="13"/>
      <c r="L4177" s="4"/>
    </row>
    <row r="4178" spans="2:12" ht="14.25" customHeight="1">
      <c r="B4178" s="4"/>
      <c r="C4178" s="4"/>
      <c r="D4178" s="4"/>
      <c r="E4178" s="4"/>
      <c r="F4178" s="6"/>
      <c r="G4178" s="6"/>
      <c r="H4178" s="6"/>
      <c r="I4178" s="10"/>
      <c r="J4178" s="11"/>
      <c r="K4178" s="13"/>
      <c r="L4178" s="4"/>
    </row>
    <row r="4179" spans="2:12" ht="14.25" customHeight="1">
      <c r="B4179" s="4"/>
      <c r="C4179" s="4"/>
      <c r="D4179" s="4"/>
      <c r="E4179" s="4"/>
      <c r="F4179" s="6"/>
      <c r="G4179" s="6"/>
      <c r="H4179" s="6"/>
      <c r="I4179" s="10"/>
      <c r="J4179" s="11"/>
      <c r="K4179" s="13"/>
      <c r="L4179" s="4"/>
    </row>
    <row r="4180" spans="2:12" ht="14.25" customHeight="1">
      <c r="B4180" s="4"/>
      <c r="C4180" s="4"/>
      <c r="D4180" s="4"/>
      <c r="E4180" s="4"/>
      <c r="F4180" s="6"/>
      <c r="G4180" s="6"/>
      <c r="H4180" s="6"/>
      <c r="I4180" s="10"/>
      <c r="J4180" s="11"/>
      <c r="K4180" s="13"/>
      <c r="L4180" s="4"/>
    </row>
    <row r="4181" spans="2:12" ht="14.25" customHeight="1">
      <c r="B4181" s="4"/>
      <c r="C4181" s="4"/>
      <c r="D4181" s="4"/>
      <c r="E4181" s="4"/>
      <c r="F4181" s="6"/>
      <c r="G4181" s="6"/>
      <c r="H4181" s="6"/>
      <c r="I4181" s="10"/>
      <c r="J4181" s="11"/>
      <c r="K4181" s="13"/>
      <c r="L4181" s="4"/>
    </row>
    <row r="4182" spans="2:12" ht="14.25" customHeight="1">
      <c r="B4182" s="4"/>
      <c r="C4182" s="4"/>
      <c r="D4182" s="4"/>
      <c r="E4182" s="4"/>
      <c r="F4182" s="6"/>
      <c r="G4182" s="6"/>
      <c r="H4182" s="6"/>
      <c r="I4182" s="10"/>
      <c r="J4182" s="11"/>
      <c r="K4182" s="13"/>
      <c r="L4182" s="4"/>
    </row>
    <row r="4183" spans="2:12" ht="14.25" customHeight="1">
      <c r="B4183" s="4"/>
      <c r="C4183" s="4"/>
      <c r="D4183" s="4"/>
      <c r="E4183" s="4"/>
      <c r="F4183" s="6"/>
      <c r="G4183" s="6"/>
      <c r="H4183" s="6"/>
      <c r="I4183" s="10"/>
      <c r="J4183" s="11"/>
      <c r="K4183" s="13"/>
      <c r="L4183" s="4"/>
    </row>
    <row r="4184" spans="2:12" ht="14.25" customHeight="1">
      <c r="B4184" s="4"/>
      <c r="C4184" s="4"/>
      <c r="D4184" s="4"/>
      <c r="E4184" s="4"/>
      <c r="F4184" s="6"/>
      <c r="G4184" s="6"/>
      <c r="H4184" s="6"/>
      <c r="I4184" s="10"/>
      <c r="J4184" s="11"/>
      <c r="K4184" s="13"/>
      <c r="L4184" s="4"/>
    </row>
    <row r="4185" spans="2:12" ht="14.25" customHeight="1">
      <c r="B4185" s="4"/>
      <c r="C4185" s="4"/>
      <c r="D4185" s="4"/>
      <c r="E4185" s="4"/>
      <c r="F4185" s="6"/>
      <c r="G4185" s="6"/>
      <c r="H4185" s="6"/>
      <c r="I4185" s="10"/>
      <c r="J4185" s="11"/>
      <c r="K4185" s="13"/>
      <c r="L4185" s="4"/>
    </row>
    <row r="4186" spans="2:12" ht="14.25" customHeight="1">
      <c r="B4186" s="4"/>
      <c r="C4186" s="4"/>
      <c r="D4186" s="4"/>
      <c r="E4186" s="4"/>
      <c r="F4186" s="6"/>
      <c r="G4186" s="6"/>
      <c r="H4186" s="6"/>
      <c r="I4186" s="10"/>
      <c r="J4186" s="11"/>
      <c r="K4186" s="13"/>
      <c r="L4186" s="4"/>
    </row>
    <row r="4187" spans="2:12" ht="14.25" customHeight="1">
      <c r="B4187" s="4"/>
      <c r="C4187" s="4"/>
      <c r="D4187" s="4"/>
      <c r="E4187" s="4"/>
      <c r="F4187" s="6"/>
      <c r="G4187" s="6"/>
      <c r="H4187" s="6"/>
      <c r="I4187" s="10"/>
      <c r="J4187" s="11"/>
      <c r="K4187" s="13"/>
      <c r="L4187" s="4"/>
    </row>
    <row r="4188" spans="2:12" ht="14.25" customHeight="1">
      <c r="B4188" s="4"/>
      <c r="C4188" s="4"/>
      <c r="D4188" s="4"/>
      <c r="E4188" s="4"/>
      <c r="F4188" s="6"/>
      <c r="G4188" s="6"/>
      <c r="H4188" s="6"/>
      <c r="I4188" s="10"/>
      <c r="J4188" s="11"/>
      <c r="K4188" s="13"/>
      <c r="L4188" s="4"/>
    </row>
    <row r="4189" spans="2:12" ht="14.25" customHeight="1">
      <c r="B4189" s="4"/>
      <c r="C4189" s="4"/>
      <c r="D4189" s="4"/>
      <c r="E4189" s="4"/>
      <c r="F4189" s="6"/>
      <c r="G4189" s="6"/>
      <c r="H4189" s="6"/>
      <c r="I4189" s="10"/>
      <c r="J4189" s="11"/>
      <c r="K4189" s="13"/>
      <c r="L4189" s="4"/>
    </row>
    <row r="4190" spans="2:12" ht="14.25" customHeight="1">
      <c r="B4190" s="4"/>
      <c r="C4190" s="4"/>
      <c r="D4190" s="4"/>
      <c r="E4190" s="4"/>
      <c r="F4190" s="6"/>
      <c r="G4190" s="6"/>
      <c r="H4190" s="6"/>
      <c r="I4190" s="10"/>
      <c r="J4190" s="11"/>
      <c r="K4190" s="13"/>
      <c r="L4190" s="4"/>
    </row>
    <row r="4191" spans="2:12" ht="14.25" customHeight="1">
      <c r="B4191" s="4"/>
      <c r="C4191" s="4"/>
      <c r="D4191" s="4"/>
      <c r="E4191" s="4"/>
      <c r="F4191" s="6"/>
      <c r="G4191" s="6"/>
      <c r="H4191" s="6"/>
      <c r="I4191" s="10"/>
      <c r="J4191" s="11"/>
      <c r="K4191" s="13"/>
      <c r="L4191" s="4"/>
    </row>
    <row r="4192" spans="2:12" ht="14.25" customHeight="1">
      <c r="B4192" s="4"/>
      <c r="C4192" s="4"/>
      <c r="D4192" s="4"/>
      <c r="E4192" s="4"/>
      <c r="F4192" s="6"/>
      <c r="G4192" s="6"/>
      <c r="H4192" s="6"/>
      <c r="I4192" s="10"/>
      <c r="J4192" s="11"/>
      <c r="K4192" s="13"/>
      <c r="L4192" s="4"/>
    </row>
    <row r="4193" spans="2:12" ht="14.25" customHeight="1">
      <c r="B4193" s="4"/>
      <c r="C4193" s="4"/>
      <c r="D4193" s="4"/>
      <c r="E4193" s="4"/>
      <c r="F4193" s="6"/>
      <c r="G4193" s="6"/>
      <c r="H4193" s="6"/>
      <c r="I4193" s="10"/>
      <c r="J4193" s="11"/>
      <c r="K4193" s="13"/>
      <c r="L4193" s="4"/>
    </row>
    <row r="4194" spans="2:12" ht="14.25" customHeight="1">
      <c r="B4194" s="4"/>
      <c r="C4194" s="4"/>
      <c r="D4194" s="4"/>
      <c r="E4194" s="4"/>
      <c r="F4194" s="6"/>
      <c r="G4194" s="6"/>
      <c r="H4194" s="6"/>
      <c r="I4194" s="10"/>
      <c r="J4194" s="11"/>
      <c r="K4194" s="13"/>
      <c r="L4194" s="4"/>
    </row>
    <row r="4195" spans="2:12" ht="14.25" customHeight="1">
      <c r="B4195" s="4"/>
      <c r="C4195" s="4"/>
      <c r="D4195" s="4"/>
      <c r="E4195" s="4"/>
      <c r="F4195" s="6"/>
      <c r="G4195" s="6"/>
      <c r="H4195" s="6"/>
      <c r="I4195" s="10"/>
      <c r="J4195" s="11"/>
      <c r="K4195" s="13"/>
      <c r="L4195" s="4"/>
    </row>
    <row r="4196" spans="2:12" ht="14.25" customHeight="1">
      <c r="B4196" s="4"/>
      <c r="C4196" s="4"/>
      <c r="D4196" s="4"/>
      <c r="E4196" s="4"/>
      <c r="F4196" s="6"/>
      <c r="G4196" s="6"/>
      <c r="H4196" s="6"/>
      <c r="I4196" s="10"/>
      <c r="J4196" s="11"/>
      <c r="K4196" s="13"/>
      <c r="L4196" s="4"/>
    </row>
    <row r="4197" spans="2:12" ht="14.25" customHeight="1">
      <c r="B4197" s="4"/>
      <c r="C4197" s="4"/>
      <c r="D4197" s="4"/>
      <c r="E4197" s="4"/>
      <c r="F4197" s="6"/>
      <c r="G4197" s="6"/>
      <c r="H4197" s="6"/>
      <c r="I4197" s="10"/>
      <c r="J4197" s="11"/>
      <c r="K4197" s="13"/>
      <c r="L4197" s="4"/>
    </row>
    <row r="4198" spans="2:12" ht="14.25" customHeight="1">
      <c r="B4198" s="4"/>
      <c r="C4198" s="4"/>
      <c r="D4198" s="4"/>
      <c r="E4198" s="4"/>
      <c r="F4198" s="6"/>
      <c r="G4198" s="6"/>
      <c r="H4198" s="6"/>
      <c r="I4198" s="10"/>
      <c r="J4198" s="11"/>
      <c r="K4198" s="13"/>
      <c r="L4198" s="4"/>
    </row>
    <row r="4199" spans="2:12" ht="14.25" customHeight="1">
      <c r="B4199" s="4"/>
      <c r="C4199" s="4"/>
      <c r="D4199" s="4"/>
      <c r="E4199" s="4"/>
      <c r="F4199" s="6"/>
      <c r="G4199" s="6"/>
      <c r="H4199" s="6"/>
      <c r="I4199" s="10"/>
      <c r="J4199" s="11"/>
      <c r="K4199" s="13"/>
      <c r="L4199" s="4"/>
    </row>
    <row r="4200" spans="2:12" ht="14.25" customHeight="1">
      <c r="B4200" s="4"/>
      <c r="C4200" s="4"/>
      <c r="D4200" s="4"/>
      <c r="E4200" s="4"/>
      <c r="F4200" s="6"/>
      <c r="G4200" s="6"/>
      <c r="H4200" s="6"/>
      <c r="I4200" s="10"/>
      <c r="J4200" s="11"/>
      <c r="K4200" s="13"/>
      <c r="L4200" s="4"/>
    </row>
    <row r="4201" spans="2:12" ht="14.25" customHeight="1">
      <c r="B4201" s="4"/>
      <c r="C4201" s="4"/>
      <c r="D4201" s="4"/>
      <c r="E4201" s="4"/>
      <c r="F4201" s="6"/>
      <c r="G4201" s="6"/>
      <c r="H4201" s="6"/>
      <c r="I4201" s="10"/>
      <c r="J4201" s="11"/>
      <c r="K4201" s="13"/>
      <c r="L4201" s="4"/>
    </row>
    <row r="4202" spans="2:12" ht="14.25" customHeight="1">
      <c r="B4202" s="4"/>
      <c r="C4202" s="4"/>
      <c r="D4202" s="4"/>
      <c r="E4202" s="4"/>
      <c r="F4202" s="6"/>
      <c r="G4202" s="6"/>
      <c r="H4202" s="6"/>
      <c r="I4202" s="10"/>
      <c r="J4202" s="11"/>
      <c r="K4202" s="13"/>
      <c r="L4202" s="4"/>
    </row>
    <row r="4203" spans="2:12" ht="14.25" customHeight="1">
      <c r="B4203" s="4"/>
      <c r="C4203" s="4"/>
      <c r="D4203" s="4"/>
      <c r="E4203" s="4"/>
      <c r="F4203" s="6"/>
      <c r="G4203" s="6"/>
      <c r="H4203" s="6"/>
      <c r="I4203" s="10"/>
      <c r="J4203" s="11"/>
      <c r="K4203" s="13"/>
      <c r="L4203" s="4"/>
    </row>
    <row r="4204" spans="2:12" ht="14.25" customHeight="1">
      <c r="B4204" s="4"/>
      <c r="C4204" s="4"/>
      <c r="D4204" s="4"/>
      <c r="E4204" s="4"/>
      <c r="F4204" s="6"/>
      <c r="G4204" s="6"/>
      <c r="H4204" s="6"/>
      <c r="I4204" s="10"/>
      <c r="J4204" s="11"/>
      <c r="K4204" s="13"/>
      <c r="L4204" s="4"/>
    </row>
    <row r="4205" spans="2:12" ht="14.25" customHeight="1">
      <c r="B4205" s="4"/>
      <c r="C4205" s="4"/>
      <c r="D4205" s="4"/>
      <c r="E4205" s="4"/>
      <c r="F4205" s="6"/>
      <c r="G4205" s="6"/>
      <c r="H4205" s="6"/>
      <c r="I4205" s="10"/>
      <c r="J4205" s="11"/>
      <c r="K4205" s="13"/>
      <c r="L4205" s="4"/>
    </row>
    <row r="4206" spans="2:12" ht="14.25" customHeight="1">
      <c r="B4206" s="4"/>
      <c r="C4206" s="4"/>
      <c r="D4206" s="4"/>
      <c r="E4206" s="4"/>
      <c r="F4206" s="6"/>
      <c r="G4206" s="6"/>
      <c r="H4206" s="6"/>
      <c r="I4206" s="10"/>
      <c r="J4206" s="11"/>
      <c r="K4206" s="13"/>
      <c r="L4206" s="4"/>
    </row>
    <row r="4207" spans="2:12" ht="14.25" customHeight="1">
      <c r="B4207" s="4"/>
      <c r="C4207" s="4"/>
      <c r="D4207" s="4"/>
      <c r="E4207" s="4"/>
      <c r="F4207" s="6"/>
      <c r="G4207" s="6"/>
      <c r="H4207" s="6"/>
      <c r="I4207" s="10"/>
      <c r="J4207" s="11"/>
      <c r="K4207" s="13"/>
      <c r="L4207" s="4"/>
    </row>
    <row r="4208" spans="2:12" ht="14.25" customHeight="1">
      <c r="B4208" s="4"/>
      <c r="C4208" s="4"/>
      <c r="D4208" s="4"/>
      <c r="E4208" s="4"/>
      <c r="F4208" s="6"/>
      <c r="G4208" s="6"/>
      <c r="H4208" s="6"/>
      <c r="I4208" s="10"/>
      <c r="J4208" s="11"/>
      <c r="K4208" s="13"/>
      <c r="L4208" s="4"/>
    </row>
    <row r="4209" spans="2:12" ht="14.25" customHeight="1">
      <c r="B4209" s="4"/>
      <c r="C4209" s="4"/>
      <c r="D4209" s="4"/>
      <c r="E4209" s="4"/>
      <c r="F4209" s="6"/>
      <c r="G4209" s="6"/>
      <c r="H4209" s="6"/>
      <c r="I4209" s="10"/>
      <c r="J4209" s="11"/>
      <c r="K4209" s="13"/>
      <c r="L4209" s="4"/>
    </row>
    <row r="4210" spans="2:12" ht="14.25" customHeight="1">
      <c r="B4210" s="4"/>
      <c r="C4210" s="4"/>
      <c r="D4210" s="4"/>
      <c r="E4210" s="4"/>
      <c r="F4210" s="6"/>
      <c r="G4210" s="6"/>
      <c r="H4210" s="6"/>
      <c r="I4210" s="10"/>
      <c r="J4210" s="11"/>
      <c r="K4210" s="13"/>
      <c r="L4210" s="4"/>
    </row>
    <row r="4211" spans="2:12" ht="14.25" customHeight="1">
      <c r="B4211" s="4"/>
      <c r="C4211" s="4"/>
      <c r="D4211" s="4"/>
      <c r="E4211" s="4"/>
      <c r="F4211" s="6"/>
      <c r="G4211" s="6"/>
      <c r="H4211" s="6"/>
      <c r="I4211" s="10"/>
      <c r="J4211" s="11"/>
      <c r="K4211" s="13"/>
      <c r="L4211" s="4"/>
    </row>
    <row r="4212" spans="2:12" ht="14.25" customHeight="1">
      <c r="B4212" s="4"/>
      <c r="C4212" s="4"/>
      <c r="D4212" s="4"/>
      <c r="E4212" s="4"/>
      <c r="F4212" s="6"/>
      <c r="G4212" s="6"/>
      <c r="H4212" s="6"/>
      <c r="I4212" s="10"/>
      <c r="J4212" s="11"/>
      <c r="K4212" s="13"/>
      <c r="L4212" s="4"/>
    </row>
    <row r="4213" spans="2:12" ht="14.25" customHeight="1">
      <c r="B4213" s="4"/>
      <c r="C4213" s="4"/>
      <c r="D4213" s="4"/>
      <c r="E4213" s="4"/>
      <c r="F4213" s="6"/>
      <c r="G4213" s="6"/>
      <c r="H4213" s="6"/>
      <c r="I4213" s="10"/>
      <c r="J4213" s="11"/>
      <c r="K4213" s="13"/>
      <c r="L4213" s="4"/>
    </row>
    <row r="4214" spans="2:12" ht="14.25" customHeight="1">
      <c r="B4214" s="4"/>
      <c r="C4214" s="4"/>
      <c r="D4214" s="4"/>
      <c r="E4214" s="4"/>
      <c r="F4214" s="6"/>
      <c r="G4214" s="6"/>
      <c r="H4214" s="6"/>
      <c r="I4214" s="10"/>
      <c r="J4214" s="11"/>
      <c r="K4214" s="13"/>
      <c r="L4214" s="4"/>
    </row>
    <row r="4215" spans="2:12" ht="14.25" customHeight="1">
      <c r="B4215" s="4"/>
      <c r="C4215" s="4"/>
      <c r="D4215" s="4"/>
      <c r="E4215" s="4"/>
      <c r="F4215" s="6"/>
      <c r="G4215" s="6"/>
      <c r="H4215" s="6"/>
      <c r="I4215" s="10"/>
      <c r="J4215" s="11"/>
      <c r="K4215" s="13"/>
      <c r="L4215" s="4"/>
    </row>
    <row r="4216" spans="2:12" ht="14.25" customHeight="1">
      <c r="B4216" s="4"/>
      <c r="C4216" s="4"/>
      <c r="D4216" s="4"/>
      <c r="E4216" s="4"/>
      <c r="F4216" s="6"/>
      <c r="G4216" s="6"/>
      <c r="H4216" s="6"/>
      <c r="I4216" s="10"/>
      <c r="J4216" s="11"/>
      <c r="K4216" s="13"/>
      <c r="L4216" s="4"/>
    </row>
    <row r="4217" spans="2:12" ht="14.25" customHeight="1">
      <c r="B4217" s="4"/>
      <c r="C4217" s="4"/>
      <c r="D4217" s="4"/>
      <c r="E4217" s="4"/>
      <c r="F4217" s="6"/>
      <c r="G4217" s="6"/>
      <c r="H4217" s="6"/>
      <c r="I4217" s="10"/>
      <c r="J4217" s="11"/>
      <c r="K4217" s="13"/>
      <c r="L4217" s="4"/>
    </row>
    <row r="4218" spans="2:12" ht="14.25" customHeight="1">
      <c r="B4218" s="4"/>
      <c r="C4218" s="4"/>
      <c r="D4218" s="4"/>
      <c r="E4218" s="4"/>
      <c r="F4218" s="6"/>
      <c r="G4218" s="6"/>
      <c r="H4218" s="6"/>
      <c r="I4218" s="10"/>
      <c r="J4218" s="11"/>
      <c r="K4218" s="13"/>
      <c r="L4218" s="4"/>
    </row>
    <row r="4219" spans="2:12" ht="14.25" customHeight="1">
      <c r="B4219" s="4"/>
      <c r="C4219" s="4"/>
      <c r="D4219" s="4"/>
      <c r="E4219" s="4"/>
      <c r="F4219" s="6"/>
      <c r="G4219" s="6"/>
      <c r="H4219" s="6"/>
      <c r="I4219" s="10"/>
      <c r="J4219" s="11"/>
      <c r="K4219" s="13"/>
      <c r="L4219" s="4"/>
    </row>
    <row r="4220" spans="2:12" ht="14.25" customHeight="1">
      <c r="B4220" s="4"/>
      <c r="C4220" s="4"/>
      <c r="D4220" s="4"/>
      <c r="E4220" s="4"/>
      <c r="F4220" s="6"/>
      <c r="G4220" s="6"/>
      <c r="H4220" s="6"/>
      <c r="I4220" s="10"/>
      <c r="J4220" s="11"/>
      <c r="K4220" s="13"/>
      <c r="L4220" s="4"/>
    </row>
    <row r="4221" spans="2:12" ht="14.25" customHeight="1">
      <c r="B4221" s="4"/>
      <c r="C4221" s="4"/>
      <c r="D4221" s="4"/>
      <c r="E4221" s="4"/>
      <c r="F4221" s="6"/>
      <c r="G4221" s="6"/>
      <c r="H4221" s="6"/>
      <c r="I4221" s="10"/>
      <c r="J4221" s="11"/>
      <c r="K4221" s="13"/>
      <c r="L4221" s="4"/>
    </row>
    <row r="4222" spans="2:12" ht="14.25" customHeight="1">
      <c r="B4222" s="4"/>
      <c r="C4222" s="4"/>
      <c r="D4222" s="4"/>
      <c r="E4222" s="4"/>
      <c r="F4222" s="6"/>
      <c r="G4222" s="6"/>
      <c r="H4222" s="6"/>
      <c r="I4222" s="10"/>
      <c r="J4222" s="11"/>
      <c r="K4222" s="13"/>
      <c r="L4222" s="4"/>
    </row>
    <row r="4223" spans="2:12" ht="14.25" customHeight="1">
      <c r="B4223" s="4"/>
      <c r="C4223" s="4"/>
      <c r="D4223" s="4"/>
      <c r="E4223" s="4"/>
      <c r="F4223" s="6"/>
      <c r="G4223" s="6"/>
      <c r="H4223" s="6"/>
      <c r="I4223" s="10"/>
      <c r="J4223" s="11"/>
      <c r="K4223" s="13"/>
      <c r="L4223" s="4"/>
    </row>
    <row r="4224" spans="2:12" ht="14.25" customHeight="1">
      <c r="B4224" s="4"/>
      <c r="C4224" s="4"/>
      <c r="D4224" s="4"/>
      <c r="E4224" s="4"/>
      <c r="F4224" s="6"/>
      <c r="G4224" s="6"/>
      <c r="H4224" s="6"/>
      <c r="I4224" s="10"/>
      <c r="J4224" s="11"/>
      <c r="K4224" s="13"/>
      <c r="L4224" s="4"/>
    </row>
    <row r="4225" spans="2:12" ht="14.25" customHeight="1">
      <c r="B4225" s="4"/>
      <c r="C4225" s="4"/>
      <c r="D4225" s="4"/>
      <c r="E4225" s="4"/>
      <c r="F4225" s="6"/>
      <c r="G4225" s="6"/>
      <c r="H4225" s="6"/>
      <c r="I4225" s="10"/>
      <c r="J4225" s="11"/>
      <c r="K4225" s="13"/>
      <c r="L4225" s="4"/>
    </row>
    <row r="4226" spans="2:12" ht="14.25" customHeight="1">
      <c r="B4226" s="4"/>
      <c r="C4226" s="4"/>
      <c r="D4226" s="4"/>
      <c r="E4226" s="4"/>
      <c r="F4226" s="6"/>
      <c r="G4226" s="6"/>
      <c r="H4226" s="6"/>
      <c r="I4226" s="10"/>
      <c r="J4226" s="11"/>
      <c r="K4226" s="13"/>
      <c r="L4226" s="4"/>
    </row>
    <row r="4227" spans="2:12" ht="14.25" customHeight="1">
      <c r="B4227" s="4"/>
      <c r="C4227" s="4"/>
      <c r="D4227" s="4"/>
      <c r="E4227" s="4"/>
      <c r="F4227" s="6"/>
      <c r="G4227" s="6"/>
      <c r="H4227" s="6"/>
      <c r="I4227" s="10"/>
      <c r="J4227" s="11"/>
      <c r="K4227" s="13"/>
      <c r="L4227" s="4"/>
    </row>
    <row r="4228" spans="2:12" ht="14.25" customHeight="1">
      <c r="B4228" s="4"/>
      <c r="C4228" s="4"/>
      <c r="D4228" s="4"/>
      <c r="E4228" s="4"/>
      <c r="F4228" s="6"/>
      <c r="G4228" s="6"/>
      <c r="H4228" s="6"/>
      <c r="I4228" s="10"/>
      <c r="J4228" s="11"/>
      <c r="K4228" s="13"/>
      <c r="L4228" s="4"/>
    </row>
    <row r="4229" spans="2:12" ht="14.25" customHeight="1">
      <c r="B4229" s="4"/>
      <c r="C4229" s="4"/>
      <c r="D4229" s="4"/>
      <c r="E4229" s="4"/>
      <c r="F4229" s="6"/>
      <c r="G4229" s="6"/>
      <c r="H4229" s="6"/>
      <c r="I4229" s="10"/>
      <c r="J4229" s="11"/>
      <c r="K4229" s="13"/>
      <c r="L4229" s="4"/>
    </row>
    <row r="4230" spans="2:12" ht="14.25" customHeight="1">
      <c r="B4230" s="4"/>
      <c r="C4230" s="4"/>
      <c r="D4230" s="4"/>
      <c r="E4230" s="4"/>
      <c r="F4230" s="6"/>
      <c r="G4230" s="6"/>
      <c r="H4230" s="6"/>
      <c r="I4230" s="10"/>
      <c r="J4230" s="11"/>
      <c r="K4230" s="13"/>
      <c r="L4230" s="4"/>
    </row>
    <row r="4231" spans="2:12" ht="14.25" customHeight="1">
      <c r="B4231" s="4"/>
      <c r="C4231" s="4"/>
      <c r="D4231" s="4"/>
      <c r="E4231" s="4"/>
      <c r="F4231" s="6"/>
      <c r="G4231" s="6"/>
      <c r="H4231" s="6"/>
      <c r="I4231" s="10"/>
      <c r="J4231" s="11"/>
      <c r="K4231" s="13"/>
      <c r="L4231" s="4"/>
    </row>
    <row r="4232" spans="2:12" ht="14.25" customHeight="1">
      <c r="B4232" s="4"/>
      <c r="C4232" s="4"/>
      <c r="D4232" s="4"/>
      <c r="E4232" s="4"/>
      <c r="F4232" s="6"/>
      <c r="G4232" s="6"/>
      <c r="H4232" s="6"/>
      <c r="I4232" s="10"/>
      <c r="J4232" s="11"/>
      <c r="K4232" s="13"/>
      <c r="L4232" s="4"/>
    </row>
    <row r="4233" spans="2:12" ht="14.25" customHeight="1">
      <c r="B4233" s="4"/>
      <c r="C4233" s="4"/>
      <c r="D4233" s="4"/>
      <c r="E4233" s="4"/>
      <c r="F4233" s="6"/>
      <c r="G4233" s="6"/>
      <c r="H4233" s="6"/>
      <c r="I4233" s="10"/>
      <c r="J4233" s="11"/>
      <c r="K4233" s="13"/>
      <c r="L4233" s="4"/>
    </row>
    <row r="4234" spans="2:12" ht="14.25" customHeight="1">
      <c r="B4234" s="4"/>
      <c r="C4234" s="4"/>
      <c r="D4234" s="4"/>
      <c r="E4234" s="4"/>
      <c r="F4234" s="6"/>
      <c r="G4234" s="6"/>
      <c r="H4234" s="6"/>
      <c r="I4234" s="10"/>
      <c r="J4234" s="11"/>
      <c r="K4234" s="13"/>
      <c r="L4234" s="4"/>
    </row>
    <row r="4235" spans="2:12" ht="14.25" customHeight="1">
      <c r="B4235" s="4"/>
      <c r="C4235" s="4"/>
      <c r="D4235" s="4"/>
      <c r="E4235" s="4"/>
      <c r="F4235" s="6"/>
      <c r="G4235" s="6"/>
      <c r="H4235" s="6"/>
      <c r="I4235" s="10"/>
      <c r="J4235" s="11"/>
      <c r="K4235" s="13"/>
      <c r="L4235" s="4"/>
    </row>
    <row r="4236" spans="2:12" ht="14.25" customHeight="1">
      <c r="B4236" s="4"/>
      <c r="C4236" s="4"/>
      <c r="D4236" s="4"/>
      <c r="E4236" s="4"/>
      <c r="F4236" s="6"/>
      <c r="G4236" s="6"/>
      <c r="H4236" s="6"/>
      <c r="I4236" s="10"/>
      <c r="J4236" s="11"/>
      <c r="K4236" s="13"/>
      <c r="L4236" s="4"/>
    </row>
    <row r="4237" spans="2:12" ht="14.25" customHeight="1">
      <c r="B4237" s="4"/>
      <c r="C4237" s="4"/>
      <c r="D4237" s="4"/>
      <c r="E4237" s="4"/>
      <c r="F4237" s="6"/>
      <c r="G4237" s="6"/>
      <c r="H4237" s="6"/>
      <c r="I4237" s="10"/>
      <c r="J4237" s="11"/>
      <c r="K4237" s="13"/>
      <c r="L4237" s="4"/>
    </row>
    <row r="4238" spans="2:12" ht="14.25" customHeight="1">
      <c r="B4238" s="4"/>
      <c r="C4238" s="4"/>
      <c r="D4238" s="4"/>
      <c r="E4238" s="4"/>
      <c r="F4238" s="6"/>
      <c r="G4238" s="6"/>
      <c r="H4238" s="6"/>
      <c r="I4238" s="10"/>
      <c r="J4238" s="11"/>
      <c r="K4238" s="13"/>
      <c r="L4238" s="4"/>
    </row>
    <row r="4239" spans="2:12" ht="14.25" customHeight="1">
      <c r="B4239" s="4"/>
      <c r="C4239" s="4"/>
      <c r="D4239" s="4"/>
      <c r="E4239" s="4"/>
      <c r="F4239" s="6"/>
      <c r="G4239" s="6"/>
      <c r="H4239" s="6"/>
      <c r="I4239" s="10"/>
      <c r="J4239" s="11"/>
      <c r="K4239" s="13"/>
      <c r="L4239" s="4"/>
    </row>
    <row r="4240" spans="2:12" ht="14.25" customHeight="1">
      <c r="B4240" s="4"/>
      <c r="C4240" s="4"/>
      <c r="D4240" s="4"/>
      <c r="E4240" s="4"/>
      <c r="F4240" s="6"/>
      <c r="G4240" s="6"/>
      <c r="H4240" s="6"/>
      <c r="I4240" s="10"/>
      <c r="J4240" s="11"/>
      <c r="K4240" s="13"/>
      <c r="L4240" s="4"/>
    </row>
    <row r="4241" spans="2:12" ht="14.25" customHeight="1">
      <c r="B4241" s="4"/>
      <c r="C4241" s="4"/>
      <c r="D4241" s="4"/>
      <c r="E4241" s="4"/>
      <c r="F4241" s="6"/>
      <c r="G4241" s="6"/>
      <c r="H4241" s="6"/>
      <c r="I4241" s="10"/>
      <c r="J4241" s="11"/>
      <c r="K4241" s="13"/>
      <c r="L4241" s="4"/>
    </row>
    <row r="4242" spans="2:12" ht="14.25" customHeight="1">
      <c r="B4242" s="4"/>
      <c r="C4242" s="4"/>
      <c r="D4242" s="4"/>
      <c r="E4242" s="4"/>
      <c r="F4242" s="6"/>
      <c r="G4242" s="6"/>
      <c r="H4242" s="6"/>
      <c r="I4242" s="10"/>
      <c r="J4242" s="11"/>
      <c r="K4242" s="13"/>
      <c r="L4242" s="4"/>
    </row>
    <row r="4243" spans="2:12" ht="14.25" customHeight="1">
      <c r="B4243" s="4"/>
      <c r="C4243" s="4"/>
      <c r="D4243" s="4"/>
      <c r="E4243" s="4"/>
      <c r="F4243" s="6"/>
      <c r="G4243" s="6"/>
      <c r="H4243" s="6"/>
      <c r="I4243" s="10"/>
      <c r="J4243" s="11"/>
      <c r="K4243" s="13"/>
      <c r="L4243" s="4"/>
    </row>
    <row r="4244" spans="2:12" ht="14.25" customHeight="1">
      <c r="B4244" s="4"/>
      <c r="C4244" s="4"/>
      <c r="D4244" s="4"/>
      <c r="E4244" s="4"/>
      <c r="F4244" s="6"/>
      <c r="G4244" s="6"/>
      <c r="H4244" s="6"/>
      <c r="I4244" s="10"/>
      <c r="J4244" s="11"/>
      <c r="K4244" s="13"/>
      <c r="L4244" s="4"/>
    </row>
    <row r="4245" spans="2:12" ht="14.25" customHeight="1">
      <c r="B4245" s="4"/>
      <c r="C4245" s="4"/>
      <c r="D4245" s="4"/>
      <c r="E4245" s="4"/>
      <c r="F4245" s="6"/>
      <c r="G4245" s="6"/>
      <c r="H4245" s="6"/>
      <c r="I4245" s="10"/>
      <c r="J4245" s="11"/>
      <c r="K4245" s="13"/>
      <c r="L4245" s="4"/>
    </row>
    <row r="4246" spans="2:12" ht="14.25" customHeight="1">
      <c r="B4246" s="4"/>
      <c r="C4246" s="4"/>
      <c r="D4246" s="4"/>
      <c r="E4246" s="4"/>
      <c r="F4246" s="6"/>
      <c r="G4246" s="6"/>
      <c r="H4246" s="6"/>
      <c r="I4246" s="10"/>
      <c r="J4246" s="11"/>
      <c r="K4246" s="13"/>
      <c r="L4246" s="4"/>
    </row>
    <row r="4247" spans="2:12" ht="14.25" customHeight="1">
      <c r="B4247" s="4"/>
      <c r="C4247" s="4"/>
      <c r="D4247" s="4"/>
      <c r="E4247" s="4"/>
      <c r="F4247" s="6"/>
      <c r="G4247" s="6"/>
      <c r="H4247" s="6"/>
      <c r="I4247" s="10"/>
      <c r="J4247" s="11"/>
      <c r="K4247" s="13"/>
      <c r="L4247" s="4"/>
    </row>
    <row r="4248" spans="2:12" ht="14.25" customHeight="1">
      <c r="B4248" s="4"/>
      <c r="C4248" s="4"/>
      <c r="D4248" s="4"/>
      <c r="E4248" s="4"/>
      <c r="F4248" s="6"/>
      <c r="G4248" s="6"/>
      <c r="H4248" s="6"/>
      <c r="I4248" s="10"/>
      <c r="J4248" s="11"/>
      <c r="K4248" s="13"/>
      <c r="L4248" s="4"/>
    </row>
    <row r="4249" spans="2:12" ht="14.25" customHeight="1">
      <c r="B4249" s="4"/>
      <c r="C4249" s="4"/>
      <c r="D4249" s="4"/>
      <c r="E4249" s="4"/>
      <c r="F4249" s="6"/>
      <c r="G4249" s="6"/>
      <c r="H4249" s="6"/>
      <c r="I4249" s="10"/>
      <c r="J4249" s="11"/>
      <c r="K4249" s="13"/>
      <c r="L4249" s="4"/>
    </row>
    <row r="4250" spans="2:12" ht="14.25" customHeight="1">
      <c r="B4250" s="4"/>
      <c r="C4250" s="4"/>
      <c r="D4250" s="4"/>
      <c r="E4250" s="4"/>
      <c r="F4250" s="6"/>
      <c r="G4250" s="6"/>
      <c r="H4250" s="6"/>
      <c r="I4250" s="10"/>
      <c r="J4250" s="11"/>
      <c r="K4250" s="13"/>
      <c r="L4250" s="4"/>
    </row>
    <row r="4251" spans="2:12" ht="14.25" customHeight="1">
      <c r="B4251" s="4"/>
      <c r="C4251" s="4"/>
      <c r="D4251" s="4"/>
      <c r="E4251" s="4"/>
      <c r="F4251" s="6"/>
      <c r="G4251" s="6"/>
      <c r="H4251" s="6"/>
      <c r="I4251" s="10"/>
      <c r="J4251" s="11"/>
      <c r="K4251" s="13"/>
      <c r="L4251" s="4"/>
    </row>
    <row r="4252" spans="2:12" ht="14.25" customHeight="1">
      <c r="B4252" s="4"/>
      <c r="C4252" s="4"/>
      <c r="D4252" s="4"/>
      <c r="E4252" s="4"/>
      <c r="F4252" s="6"/>
      <c r="G4252" s="6"/>
      <c r="H4252" s="6"/>
      <c r="I4252" s="10"/>
      <c r="J4252" s="11"/>
      <c r="K4252" s="13"/>
      <c r="L4252" s="4"/>
    </row>
    <row r="4253" spans="2:12" ht="14.25" customHeight="1">
      <c r="B4253" s="4"/>
      <c r="C4253" s="4"/>
      <c r="D4253" s="4"/>
      <c r="E4253" s="4"/>
      <c r="F4253" s="6"/>
      <c r="G4253" s="6"/>
      <c r="H4253" s="6"/>
      <c r="I4253" s="10"/>
      <c r="J4253" s="11"/>
      <c r="K4253" s="13"/>
      <c r="L4253" s="4"/>
    </row>
    <row r="4254" spans="2:12" ht="14.25" customHeight="1">
      <c r="B4254" s="4"/>
      <c r="C4254" s="4"/>
      <c r="D4254" s="4"/>
      <c r="E4254" s="4"/>
      <c r="F4254" s="6"/>
      <c r="G4254" s="6"/>
      <c r="H4254" s="6"/>
      <c r="I4254" s="10"/>
      <c r="J4254" s="11"/>
      <c r="K4254" s="13"/>
      <c r="L4254" s="4"/>
    </row>
    <row r="4255" spans="2:12" ht="14.25" customHeight="1">
      <c r="B4255" s="4"/>
      <c r="C4255" s="4"/>
      <c r="D4255" s="4"/>
      <c r="E4255" s="4"/>
      <c r="F4255" s="6"/>
      <c r="G4255" s="6"/>
      <c r="H4255" s="6"/>
      <c r="I4255" s="10"/>
      <c r="J4255" s="11"/>
      <c r="K4255" s="13"/>
      <c r="L4255" s="4"/>
    </row>
    <row r="4256" spans="2:12" ht="14.25" customHeight="1">
      <c r="B4256" s="4"/>
      <c r="C4256" s="4"/>
      <c r="D4256" s="4"/>
      <c r="E4256" s="4"/>
      <c r="F4256" s="6"/>
      <c r="G4256" s="6"/>
      <c r="H4256" s="6"/>
      <c r="I4256" s="10"/>
      <c r="J4256" s="11"/>
      <c r="K4256" s="13"/>
      <c r="L4256" s="4"/>
    </row>
    <row r="4257" spans="2:12" ht="14.25" customHeight="1">
      <c r="B4257" s="4"/>
      <c r="C4257" s="4"/>
      <c r="D4257" s="4"/>
      <c r="E4257" s="4"/>
      <c r="F4257" s="6"/>
      <c r="G4257" s="6"/>
      <c r="H4257" s="6"/>
      <c r="I4257" s="10"/>
      <c r="J4257" s="11"/>
      <c r="K4257" s="13"/>
      <c r="L4257" s="4"/>
    </row>
    <row r="4258" spans="2:12" ht="14.25" customHeight="1">
      <c r="B4258" s="4"/>
      <c r="C4258" s="4"/>
      <c r="D4258" s="4"/>
      <c r="E4258" s="4"/>
      <c r="F4258" s="6"/>
      <c r="G4258" s="6"/>
      <c r="H4258" s="6"/>
      <c r="I4258" s="10"/>
      <c r="J4258" s="11"/>
      <c r="K4258" s="13"/>
      <c r="L4258" s="4"/>
    </row>
    <row r="4259" spans="2:12" ht="14.25" customHeight="1">
      <c r="B4259" s="4"/>
      <c r="C4259" s="4"/>
      <c r="D4259" s="4"/>
      <c r="E4259" s="4"/>
      <c r="F4259" s="6"/>
      <c r="G4259" s="6"/>
      <c r="H4259" s="6"/>
      <c r="I4259" s="10"/>
      <c r="J4259" s="11"/>
      <c r="K4259" s="13"/>
      <c r="L4259" s="4"/>
    </row>
    <row r="4260" spans="2:12" ht="14.25" customHeight="1">
      <c r="B4260" s="4"/>
      <c r="C4260" s="4"/>
      <c r="D4260" s="4"/>
      <c r="E4260" s="4"/>
      <c r="F4260" s="6"/>
      <c r="G4260" s="6"/>
      <c r="H4260" s="6"/>
      <c r="I4260" s="10"/>
      <c r="J4260" s="11"/>
      <c r="K4260" s="13"/>
      <c r="L4260" s="4"/>
    </row>
    <row r="4261" spans="2:12" ht="14.25" customHeight="1">
      <c r="B4261" s="4"/>
      <c r="C4261" s="4"/>
      <c r="D4261" s="4"/>
      <c r="E4261" s="4"/>
      <c r="F4261" s="6"/>
      <c r="G4261" s="6"/>
      <c r="H4261" s="6"/>
      <c r="I4261" s="10"/>
      <c r="J4261" s="11"/>
      <c r="K4261" s="13"/>
      <c r="L4261" s="4"/>
    </row>
    <row r="4262" spans="2:12" ht="14.25" customHeight="1">
      <c r="B4262" s="4"/>
      <c r="C4262" s="4"/>
      <c r="D4262" s="4"/>
      <c r="E4262" s="4"/>
      <c r="F4262" s="6"/>
      <c r="G4262" s="6"/>
      <c r="H4262" s="6"/>
      <c r="I4262" s="10"/>
      <c r="J4262" s="11"/>
      <c r="K4262" s="13"/>
      <c r="L4262" s="4"/>
    </row>
    <row r="4263" spans="2:12" ht="14.25" customHeight="1">
      <c r="B4263" s="4"/>
      <c r="C4263" s="4"/>
      <c r="D4263" s="4"/>
      <c r="E4263" s="4"/>
      <c r="F4263" s="6"/>
      <c r="G4263" s="6"/>
      <c r="H4263" s="6"/>
      <c r="I4263" s="10"/>
      <c r="J4263" s="11"/>
      <c r="K4263" s="13"/>
      <c r="L4263" s="4"/>
    </row>
    <row r="4264" spans="2:12" ht="14.25" customHeight="1">
      <c r="B4264" s="4"/>
      <c r="C4264" s="4"/>
      <c r="D4264" s="4"/>
      <c r="E4264" s="4"/>
      <c r="F4264" s="6"/>
      <c r="G4264" s="6"/>
      <c r="H4264" s="6"/>
      <c r="I4264" s="10"/>
      <c r="J4264" s="11"/>
      <c r="K4264" s="13"/>
      <c r="L4264" s="4"/>
    </row>
    <row r="4265" spans="2:12" ht="14.25" customHeight="1">
      <c r="B4265" s="4"/>
      <c r="C4265" s="4"/>
      <c r="D4265" s="4"/>
      <c r="E4265" s="4"/>
      <c r="F4265" s="6"/>
      <c r="G4265" s="6"/>
      <c r="H4265" s="6"/>
      <c r="I4265" s="10"/>
      <c r="J4265" s="11"/>
      <c r="K4265" s="13"/>
      <c r="L4265" s="4"/>
    </row>
    <row r="4266" spans="2:12" ht="14.25" customHeight="1">
      <c r="B4266" s="4"/>
      <c r="C4266" s="4"/>
      <c r="D4266" s="4"/>
      <c r="E4266" s="4"/>
      <c r="F4266" s="6"/>
      <c r="G4266" s="6"/>
      <c r="H4266" s="6"/>
      <c r="I4266" s="10"/>
      <c r="J4266" s="11"/>
      <c r="K4266" s="13"/>
      <c r="L4266" s="4"/>
    </row>
    <row r="4267" spans="2:12" ht="14.25" customHeight="1">
      <c r="B4267" s="4"/>
      <c r="C4267" s="4"/>
      <c r="D4267" s="4"/>
      <c r="E4267" s="4"/>
      <c r="F4267" s="6"/>
      <c r="G4267" s="6"/>
      <c r="H4267" s="6"/>
      <c r="I4267" s="10"/>
      <c r="J4267" s="11"/>
      <c r="K4267" s="13"/>
      <c r="L4267" s="4"/>
    </row>
    <row r="4268" spans="2:12" ht="14.25" customHeight="1">
      <c r="B4268" s="4"/>
      <c r="C4268" s="4"/>
      <c r="D4268" s="4"/>
      <c r="E4268" s="4"/>
      <c r="F4268" s="6"/>
      <c r="G4268" s="6"/>
      <c r="H4268" s="6"/>
      <c r="I4268" s="10"/>
      <c r="J4268" s="11"/>
      <c r="K4268" s="13"/>
      <c r="L4268" s="4"/>
    </row>
    <row r="4269" spans="2:12" ht="14.25" customHeight="1">
      <c r="B4269" s="4"/>
      <c r="C4269" s="4"/>
      <c r="D4269" s="4"/>
      <c r="E4269" s="4"/>
      <c r="F4269" s="6"/>
      <c r="G4269" s="6"/>
      <c r="H4269" s="6"/>
      <c r="I4269" s="10"/>
      <c r="J4269" s="11"/>
      <c r="K4269" s="13"/>
      <c r="L4269" s="4"/>
    </row>
    <row r="4270" spans="2:12" ht="14.25" customHeight="1">
      <c r="B4270" s="4"/>
      <c r="C4270" s="4"/>
      <c r="D4270" s="4"/>
      <c r="E4270" s="4"/>
      <c r="F4270" s="6"/>
      <c r="G4270" s="6"/>
      <c r="H4270" s="6"/>
      <c r="I4270" s="10"/>
      <c r="J4270" s="11"/>
      <c r="K4270" s="13"/>
      <c r="L4270" s="4"/>
    </row>
    <row r="4271" spans="2:12" ht="14.25" customHeight="1">
      <c r="B4271" s="4"/>
      <c r="C4271" s="4"/>
      <c r="D4271" s="4"/>
      <c r="E4271" s="4"/>
      <c r="F4271" s="6"/>
      <c r="G4271" s="6"/>
      <c r="H4271" s="6"/>
      <c r="I4271" s="10"/>
      <c r="J4271" s="11"/>
      <c r="K4271" s="13"/>
      <c r="L4271" s="4"/>
    </row>
    <row r="4272" spans="2:12" ht="14.25" customHeight="1">
      <c r="B4272" s="4"/>
      <c r="C4272" s="4"/>
      <c r="D4272" s="4"/>
      <c r="E4272" s="4"/>
      <c r="F4272" s="6"/>
      <c r="G4272" s="6"/>
      <c r="H4272" s="6"/>
      <c r="I4272" s="10"/>
      <c r="J4272" s="11"/>
      <c r="K4272" s="13"/>
      <c r="L4272" s="4"/>
    </row>
    <row r="4273" spans="2:12" ht="14.25" customHeight="1">
      <c r="B4273" s="4"/>
      <c r="C4273" s="4"/>
      <c r="D4273" s="4"/>
      <c r="E4273" s="4"/>
      <c r="F4273" s="6"/>
      <c r="G4273" s="6"/>
      <c r="H4273" s="6"/>
      <c r="I4273" s="10"/>
      <c r="J4273" s="11"/>
      <c r="K4273" s="13"/>
      <c r="L4273" s="4"/>
    </row>
    <row r="4274" spans="2:12" ht="14.25" customHeight="1">
      <c r="B4274" s="4"/>
      <c r="C4274" s="4"/>
      <c r="D4274" s="4"/>
      <c r="E4274" s="4"/>
      <c r="F4274" s="6"/>
      <c r="G4274" s="6"/>
      <c r="H4274" s="6"/>
      <c r="I4274" s="10"/>
      <c r="J4274" s="11"/>
      <c r="K4274" s="13"/>
      <c r="L4274" s="4"/>
    </row>
    <row r="4275" spans="2:12" ht="14.25" customHeight="1">
      <c r="B4275" s="4"/>
      <c r="C4275" s="4"/>
      <c r="D4275" s="4"/>
      <c r="E4275" s="4"/>
      <c r="F4275" s="6"/>
      <c r="G4275" s="6"/>
      <c r="H4275" s="6"/>
      <c r="I4275" s="10"/>
      <c r="J4275" s="11"/>
      <c r="K4275" s="13"/>
      <c r="L4275" s="4"/>
    </row>
    <row r="4276" spans="2:12" ht="14.25" customHeight="1">
      <c r="B4276" s="4"/>
      <c r="C4276" s="4"/>
      <c r="D4276" s="4"/>
      <c r="E4276" s="4"/>
      <c r="F4276" s="6"/>
      <c r="G4276" s="6"/>
      <c r="H4276" s="6"/>
      <c r="I4276" s="10"/>
      <c r="J4276" s="11"/>
      <c r="K4276" s="13"/>
      <c r="L4276" s="4"/>
    </row>
    <row r="4277" spans="2:12" ht="14.25" customHeight="1">
      <c r="B4277" s="4"/>
      <c r="C4277" s="4"/>
      <c r="D4277" s="4"/>
      <c r="E4277" s="4"/>
      <c r="F4277" s="6"/>
      <c r="G4277" s="6"/>
      <c r="H4277" s="6"/>
      <c r="I4277" s="10"/>
      <c r="J4277" s="11"/>
      <c r="K4277" s="13"/>
      <c r="L4277" s="4"/>
    </row>
    <row r="4278" spans="2:12" ht="14.25" customHeight="1">
      <c r="B4278" s="4"/>
      <c r="C4278" s="4"/>
      <c r="D4278" s="4"/>
      <c r="E4278" s="4"/>
      <c r="F4278" s="6"/>
      <c r="G4278" s="6"/>
      <c r="H4278" s="6"/>
      <c r="I4278" s="10"/>
      <c r="J4278" s="11"/>
      <c r="K4278" s="13"/>
      <c r="L4278" s="4"/>
    </row>
    <row r="4279" spans="2:12" ht="14.25" customHeight="1">
      <c r="B4279" s="4"/>
      <c r="C4279" s="4"/>
      <c r="D4279" s="4"/>
      <c r="E4279" s="4"/>
      <c r="F4279" s="6"/>
      <c r="G4279" s="6"/>
      <c r="H4279" s="6"/>
      <c r="I4279" s="10"/>
      <c r="J4279" s="11"/>
      <c r="K4279" s="13"/>
      <c r="L4279" s="4"/>
    </row>
    <row r="4280" spans="2:12" ht="14.25" customHeight="1">
      <c r="B4280" s="4"/>
      <c r="C4280" s="4"/>
      <c r="D4280" s="4"/>
      <c r="E4280" s="4"/>
      <c r="F4280" s="6"/>
      <c r="G4280" s="6"/>
      <c r="H4280" s="6"/>
      <c r="I4280" s="10"/>
      <c r="J4280" s="11"/>
      <c r="K4280" s="13"/>
      <c r="L4280" s="4"/>
    </row>
    <row r="4281" spans="2:12" ht="14.25" customHeight="1">
      <c r="B4281" s="4"/>
      <c r="C4281" s="4"/>
      <c r="D4281" s="4"/>
      <c r="E4281" s="4"/>
      <c r="F4281" s="6"/>
      <c r="G4281" s="6"/>
      <c r="H4281" s="6"/>
      <c r="I4281" s="10"/>
      <c r="J4281" s="11"/>
      <c r="K4281" s="13"/>
      <c r="L4281" s="4"/>
    </row>
    <row r="4282" spans="2:12" ht="14.25" customHeight="1">
      <c r="B4282" s="4"/>
      <c r="C4282" s="4"/>
      <c r="D4282" s="4"/>
      <c r="E4282" s="4"/>
      <c r="F4282" s="6"/>
      <c r="G4282" s="6"/>
      <c r="H4282" s="6"/>
      <c r="I4282" s="10"/>
      <c r="J4282" s="11"/>
      <c r="K4282" s="13"/>
      <c r="L4282" s="4"/>
    </row>
    <row r="4283" spans="2:12" ht="14.25" customHeight="1">
      <c r="B4283" s="4"/>
      <c r="C4283" s="4"/>
      <c r="D4283" s="4"/>
      <c r="E4283" s="4"/>
      <c r="F4283" s="6"/>
      <c r="G4283" s="6"/>
      <c r="H4283" s="6"/>
      <c r="I4283" s="10"/>
      <c r="J4283" s="11"/>
      <c r="K4283" s="13"/>
      <c r="L4283" s="4"/>
    </row>
    <row r="4284" spans="2:12" ht="14.25" customHeight="1">
      <c r="B4284" s="4"/>
      <c r="C4284" s="4"/>
      <c r="D4284" s="4"/>
      <c r="E4284" s="4"/>
      <c r="F4284" s="6"/>
      <c r="G4284" s="6"/>
      <c r="H4284" s="6"/>
      <c r="I4284" s="10"/>
      <c r="J4284" s="11"/>
      <c r="K4284" s="13"/>
      <c r="L4284" s="4"/>
    </row>
    <row r="4285" spans="2:12" ht="14.25" customHeight="1">
      <c r="B4285" s="4"/>
      <c r="C4285" s="4"/>
      <c r="D4285" s="4"/>
      <c r="E4285" s="4"/>
      <c r="F4285" s="6"/>
      <c r="G4285" s="6"/>
      <c r="H4285" s="6"/>
      <c r="I4285" s="10"/>
      <c r="J4285" s="11"/>
      <c r="K4285" s="13"/>
      <c r="L4285" s="4"/>
    </row>
    <row r="4286" spans="2:12" ht="14.25" customHeight="1">
      <c r="B4286" s="4"/>
      <c r="C4286" s="4"/>
      <c r="D4286" s="4"/>
      <c r="E4286" s="4"/>
      <c r="F4286" s="6"/>
      <c r="G4286" s="6"/>
      <c r="H4286" s="6"/>
      <c r="I4286" s="10"/>
      <c r="J4286" s="11"/>
      <c r="K4286" s="13"/>
      <c r="L4286" s="4"/>
    </row>
    <row r="4287" spans="2:12" ht="14.25" customHeight="1">
      <c r="B4287" s="4"/>
      <c r="C4287" s="4"/>
      <c r="D4287" s="4"/>
      <c r="E4287" s="4"/>
      <c r="F4287" s="6"/>
      <c r="G4287" s="6"/>
      <c r="H4287" s="6"/>
      <c r="I4287" s="10"/>
      <c r="J4287" s="11"/>
      <c r="K4287" s="13"/>
      <c r="L4287" s="4"/>
    </row>
    <row r="4288" spans="2:12" ht="14.25" customHeight="1">
      <c r="B4288" s="4"/>
      <c r="C4288" s="4"/>
      <c r="D4288" s="4"/>
      <c r="E4288" s="4"/>
      <c r="F4288" s="6"/>
      <c r="G4288" s="6"/>
      <c r="H4288" s="6"/>
      <c r="I4288" s="10"/>
      <c r="J4288" s="11"/>
      <c r="K4288" s="13"/>
      <c r="L4288" s="4"/>
    </row>
    <row r="4289" spans="2:12" ht="14.25" customHeight="1">
      <c r="B4289" s="4"/>
      <c r="C4289" s="4"/>
      <c r="D4289" s="4"/>
      <c r="E4289" s="4"/>
      <c r="F4289" s="6"/>
      <c r="G4289" s="6"/>
      <c r="H4289" s="6"/>
      <c r="I4289" s="10"/>
      <c r="J4289" s="11"/>
      <c r="K4289" s="13"/>
      <c r="L4289" s="4"/>
    </row>
    <row r="4290" spans="2:12" ht="14.25" customHeight="1">
      <c r="B4290" s="4"/>
      <c r="C4290" s="4"/>
      <c r="D4290" s="4"/>
      <c r="E4290" s="4"/>
      <c r="F4290" s="6"/>
      <c r="G4290" s="6"/>
      <c r="H4290" s="6"/>
      <c r="I4290" s="10"/>
      <c r="J4290" s="11"/>
      <c r="K4290" s="13"/>
      <c r="L4290" s="4"/>
    </row>
    <row r="4291" spans="2:12" ht="14.25" customHeight="1">
      <c r="B4291" s="4"/>
      <c r="C4291" s="4"/>
      <c r="D4291" s="4"/>
      <c r="E4291" s="4"/>
      <c r="F4291" s="6"/>
      <c r="G4291" s="6"/>
      <c r="H4291" s="6"/>
      <c r="I4291" s="10"/>
      <c r="J4291" s="11"/>
      <c r="K4291" s="13"/>
      <c r="L4291" s="4"/>
    </row>
    <row r="4292" spans="2:12" ht="14.25" customHeight="1">
      <c r="B4292" s="4"/>
      <c r="C4292" s="4"/>
      <c r="D4292" s="4"/>
      <c r="E4292" s="4"/>
      <c r="F4292" s="6"/>
      <c r="G4292" s="6"/>
      <c r="H4292" s="6"/>
      <c r="I4292" s="10"/>
      <c r="J4292" s="11"/>
      <c r="K4292" s="13"/>
      <c r="L4292" s="4"/>
    </row>
    <row r="4293" spans="2:12" ht="14.25" customHeight="1">
      <c r="B4293" s="4"/>
      <c r="C4293" s="4"/>
      <c r="D4293" s="4"/>
      <c r="E4293" s="4"/>
      <c r="F4293" s="6"/>
      <c r="G4293" s="6"/>
      <c r="H4293" s="6"/>
      <c r="I4293" s="10"/>
      <c r="J4293" s="11"/>
      <c r="K4293" s="13"/>
      <c r="L4293" s="4"/>
    </row>
    <row r="4294" spans="2:12" ht="14.25" customHeight="1">
      <c r="B4294" s="4"/>
      <c r="C4294" s="4"/>
      <c r="D4294" s="4"/>
      <c r="E4294" s="4"/>
      <c r="F4294" s="6"/>
      <c r="G4294" s="6"/>
      <c r="H4294" s="6"/>
      <c r="I4294" s="10"/>
      <c r="J4294" s="11"/>
      <c r="K4294" s="13"/>
      <c r="L4294" s="4"/>
    </row>
    <row r="4295" spans="2:12" ht="14.25" customHeight="1">
      <c r="B4295" s="4"/>
      <c r="C4295" s="4"/>
      <c r="D4295" s="4"/>
      <c r="E4295" s="4"/>
      <c r="F4295" s="6"/>
      <c r="G4295" s="6"/>
      <c r="H4295" s="6"/>
      <c r="I4295" s="10"/>
      <c r="J4295" s="11"/>
      <c r="K4295" s="13"/>
      <c r="L4295" s="4"/>
    </row>
    <row r="4296" spans="2:12" ht="14.25" customHeight="1">
      <c r="B4296" s="4"/>
      <c r="C4296" s="4"/>
      <c r="D4296" s="4"/>
      <c r="E4296" s="4"/>
      <c r="F4296" s="6"/>
      <c r="G4296" s="6"/>
      <c r="H4296" s="6"/>
      <c r="I4296" s="10"/>
      <c r="J4296" s="11"/>
      <c r="K4296" s="13"/>
      <c r="L4296" s="4"/>
    </row>
    <row r="4297" spans="2:12" ht="14.25" customHeight="1">
      <c r="B4297" s="4"/>
      <c r="C4297" s="4"/>
      <c r="D4297" s="4"/>
      <c r="E4297" s="4"/>
      <c r="F4297" s="6"/>
      <c r="G4297" s="6"/>
      <c r="H4297" s="6"/>
      <c r="I4297" s="10"/>
      <c r="J4297" s="11"/>
      <c r="K4297" s="13"/>
      <c r="L4297" s="4"/>
    </row>
    <row r="4298" spans="2:12" ht="14.25" customHeight="1">
      <c r="B4298" s="4"/>
      <c r="C4298" s="4"/>
      <c r="D4298" s="4"/>
      <c r="E4298" s="4"/>
      <c r="F4298" s="6"/>
      <c r="G4298" s="6"/>
      <c r="H4298" s="6"/>
      <c r="I4298" s="10"/>
      <c r="J4298" s="11"/>
      <c r="K4298" s="13"/>
      <c r="L4298" s="4"/>
    </row>
    <row r="4299" spans="2:12" ht="14.25" customHeight="1">
      <c r="B4299" s="4"/>
      <c r="C4299" s="4"/>
      <c r="D4299" s="4"/>
      <c r="E4299" s="4"/>
      <c r="F4299" s="6"/>
      <c r="G4299" s="6"/>
      <c r="H4299" s="6"/>
      <c r="I4299" s="10"/>
      <c r="J4299" s="11"/>
      <c r="K4299" s="13"/>
      <c r="L4299" s="4"/>
    </row>
    <row r="4300" spans="2:12" ht="14.25" customHeight="1">
      <c r="B4300" s="4"/>
      <c r="C4300" s="4"/>
      <c r="D4300" s="4"/>
      <c r="E4300" s="4"/>
      <c r="F4300" s="6"/>
      <c r="G4300" s="6"/>
      <c r="H4300" s="6"/>
      <c r="I4300" s="10"/>
      <c r="J4300" s="11"/>
      <c r="K4300" s="13"/>
      <c r="L4300" s="4"/>
    </row>
    <row r="4301" spans="2:12" ht="14.25" customHeight="1">
      <c r="B4301" s="4"/>
      <c r="C4301" s="4"/>
      <c r="D4301" s="4"/>
      <c r="E4301" s="4"/>
      <c r="F4301" s="6"/>
      <c r="G4301" s="6"/>
      <c r="H4301" s="6"/>
      <c r="I4301" s="10"/>
      <c r="J4301" s="11"/>
      <c r="K4301" s="13"/>
      <c r="L4301" s="4"/>
    </row>
    <row r="4302" spans="2:12" ht="14.25" customHeight="1">
      <c r="B4302" s="4"/>
      <c r="C4302" s="4"/>
      <c r="D4302" s="4"/>
      <c r="E4302" s="4"/>
      <c r="F4302" s="6"/>
      <c r="G4302" s="6"/>
      <c r="H4302" s="6"/>
      <c r="I4302" s="10"/>
      <c r="J4302" s="11"/>
      <c r="K4302" s="13"/>
      <c r="L4302" s="4"/>
    </row>
    <row r="4303" spans="2:12" ht="14.25" customHeight="1">
      <c r="B4303" s="4"/>
      <c r="C4303" s="4"/>
      <c r="D4303" s="4"/>
      <c r="E4303" s="4"/>
      <c r="F4303" s="6"/>
      <c r="G4303" s="6"/>
      <c r="H4303" s="6"/>
      <c r="I4303" s="10"/>
      <c r="J4303" s="11"/>
      <c r="K4303" s="13"/>
      <c r="L4303" s="4"/>
    </row>
    <row r="4304" spans="2:12" ht="14.25" customHeight="1">
      <c r="B4304" s="4"/>
      <c r="C4304" s="4"/>
      <c r="D4304" s="4"/>
      <c r="E4304" s="4"/>
      <c r="F4304" s="6"/>
      <c r="G4304" s="6"/>
      <c r="H4304" s="6"/>
      <c r="I4304" s="10"/>
      <c r="J4304" s="11"/>
      <c r="K4304" s="13"/>
      <c r="L4304" s="4"/>
    </row>
    <row r="4305" spans="2:12" ht="14.25" customHeight="1">
      <c r="B4305" s="4"/>
      <c r="C4305" s="4"/>
      <c r="D4305" s="4"/>
      <c r="E4305" s="4"/>
      <c r="F4305" s="6"/>
      <c r="G4305" s="6"/>
      <c r="H4305" s="6"/>
      <c r="I4305" s="10"/>
      <c r="J4305" s="11"/>
      <c r="K4305" s="13"/>
      <c r="L4305" s="4"/>
    </row>
    <row r="4306" spans="2:12" ht="14.25" customHeight="1">
      <c r="B4306" s="4"/>
      <c r="C4306" s="4"/>
      <c r="D4306" s="4"/>
      <c r="E4306" s="4"/>
      <c r="F4306" s="6"/>
      <c r="G4306" s="6"/>
      <c r="H4306" s="6"/>
      <c r="I4306" s="10"/>
      <c r="J4306" s="11"/>
      <c r="K4306" s="13"/>
      <c r="L4306" s="4"/>
    </row>
    <row r="4307" spans="2:12" ht="14.25" customHeight="1">
      <c r="B4307" s="4"/>
      <c r="C4307" s="4"/>
      <c r="D4307" s="4"/>
      <c r="E4307" s="4"/>
      <c r="F4307" s="6"/>
      <c r="G4307" s="6"/>
      <c r="H4307" s="6"/>
      <c r="I4307" s="10"/>
      <c r="J4307" s="11"/>
      <c r="K4307" s="13"/>
      <c r="L4307" s="4"/>
    </row>
    <row r="4308" spans="2:12" ht="14.25" customHeight="1">
      <c r="B4308" s="4"/>
      <c r="C4308" s="4"/>
      <c r="D4308" s="4"/>
      <c r="E4308" s="4"/>
      <c r="F4308" s="6"/>
      <c r="G4308" s="6"/>
      <c r="H4308" s="6"/>
      <c r="I4308" s="10"/>
      <c r="J4308" s="11"/>
      <c r="K4308" s="13"/>
      <c r="L4308" s="4"/>
    </row>
    <row r="4309" spans="2:12" ht="14.25" customHeight="1">
      <c r="B4309" s="4"/>
      <c r="C4309" s="4"/>
      <c r="D4309" s="4"/>
      <c r="E4309" s="4"/>
      <c r="F4309" s="6"/>
      <c r="G4309" s="6"/>
      <c r="H4309" s="6"/>
      <c r="I4309" s="10"/>
      <c r="J4309" s="11"/>
      <c r="K4309" s="13"/>
      <c r="L4309" s="4"/>
    </row>
    <row r="4310" spans="2:12" ht="14.25" customHeight="1">
      <c r="B4310" s="4"/>
      <c r="C4310" s="4"/>
      <c r="D4310" s="4"/>
      <c r="E4310" s="4"/>
      <c r="F4310" s="6"/>
      <c r="G4310" s="6"/>
      <c r="H4310" s="6"/>
      <c r="I4310" s="10"/>
      <c r="J4310" s="11"/>
      <c r="K4310" s="13"/>
      <c r="L4310" s="4"/>
    </row>
    <row r="4311" spans="2:12" ht="14.25" customHeight="1">
      <c r="B4311" s="4"/>
      <c r="C4311" s="4"/>
      <c r="D4311" s="4"/>
      <c r="E4311" s="4"/>
      <c r="F4311" s="6"/>
      <c r="G4311" s="6"/>
      <c r="H4311" s="6"/>
      <c r="I4311" s="10"/>
      <c r="J4311" s="11"/>
      <c r="K4311" s="13"/>
      <c r="L4311" s="4"/>
    </row>
    <row r="4312" spans="2:12" ht="14.25" customHeight="1">
      <c r="B4312" s="4"/>
      <c r="C4312" s="4"/>
      <c r="D4312" s="4"/>
      <c r="E4312" s="4"/>
      <c r="F4312" s="6"/>
      <c r="G4312" s="6"/>
      <c r="H4312" s="6"/>
      <c r="I4312" s="10"/>
      <c r="J4312" s="11"/>
      <c r="K4312" s="13"/>
      <c r="L4312" s="4"/>
    </row>
    <row r="4313" spans="2:12" ht="14.25" customHeight="1">
      <c r="B4313" s="4"/>
      <c r="C4313" s="4"/>
      <c r="D4313" s="4"/>
      <c r="E4313" s="4"/>
      <c r="F4313" s="6"/>
      <c r="G4313" s="6"/>
      <c r="H4313" s="6"/>
      <c r="I4313" s="10"/>
      <c r="J4313" s="11"/>
      <c r="K4313" s="13"/>
      <c r="L4313" s="4"/>
    </row>
    <row r="4314" spans="2:12" ht="14.25" customHeight="1">
      <c r="B4314" s="4"/>
      <c r="C4314" s="4"/>
      <c r="D4314" s="4"/>
      <c r="E4314" s="4"/>
      <c r="F4314" s="6"/>
      <c r="G4314" s="6"/>
      <c r="H4314" s="6"/>
      <c r="I4314" s="10"/>
      <c r="J4314" s="11"/>
      <c r="K4314" s="13"/>
      <c r="L4314" s="4"/>
    </row>
    <row r="4315" spans="2:12" ht="14.25" customHeight="1">
      <c r="B4315" s="4"/>
      <c r="C4315" s="4"/>
      <c r="D4315" s="4"/>
      <c r="E4315" s="4"/>
      <c r="F4315" s="6"/>
      <c r="G4315" s="6"/>
      <c r="H4315" s="6"/>
      <c r="I4315" s="10"/>
      <c r="J4315" s="11"/>
      <c r="K4315" s="13"/>
      <c r="L4315" s="4"/>
    </row>
    <row r="4316" spans="2:12" ht="14.25" customHeight="1">
      <c r="B4316" s="4"/>
      <c r="C4316" s="4"/>
      <c r="D4316" s="4"/>
      <c r="E4316" s="4"/>
      <c r="F4316" s="6"/>
      <c r="G4316" s="6"/>
      <c r="H4316" s="6"/>
      <c r="I4316" s="10"/>
      <c r="J4316" s="11"/>
      <c r="K4316" s="13"/>
      <c r="L4316" s="4"/>
    </row>
    <row r="4317" spans="2:12" ht="14.25" customHeight="1">
      <c r="B4317" s="4"/>
      <c r="C4317" s="4"/>
      <c r="D4317" s="4"/>
      <c r="E4317" s="4"/>
      <c r="F4317" s="6"/>
      <c r="G4317" s="6"/>
      <c r="H4317" s="6"/>
      <c r="I4317" s="10"/>
      <c r="J4317" s="11"/>
      <c r="K4317" s="13"/>
      <c r="L4317" s="4"/>
    </row>
    <row r="4318" spans="2:12" ht="14.25" customHeight="1">
      <c r="B4318" s="4"/>
      <c r="C4318" s="4"/>
      <c r="D4318" s="4"/>
      <c r="E4318" s="4"/>
      <c r="F4318" s="6"/>
      <c r="G4318" s="6"/>
      <c r="H4318" s="6"/>
      <c r="I4318" s="10"/>
      <c r="J4318" s="11"/>
      <c r="K4318" s="13"/>
      <c r="L4318" s="4"/>
    </row>
    <row r="4319" spans="2:12" ht="14.25" customHeight="1">
      <c r="B4319" s="4"/>
      <c r="C4319" s="4"/>
      <c r="D4319" s="4"/>
      <c r="E4319" s="4"/>
      <c r="F4319" s="6"/>
      <c r="G4319" s="6"/>
      <c r="H4319" s="6"/>
      <c r="I4319" s="10"/>
      <c r="J4319" s="11"/>
      <c r="K4319" s="13"/>
      <c r="L4319" s="4"/>
    </row>
    <row r="4320" spans="2:12" ht="14.25" customHeight="1">
      <c r="B4320" s="4"/>
      <c r="C4320" s="4"/>
      <c r="D4320" s="4"/>
      <c r="E4320" s="4"/>
      <c r="F4320" s="6"/>
      <c r="G4320" s="6"/>
      <c r="H4320" s="6"/>
      <c r="I4320" s="10"/>
      <c r="J4320" s="11"/>
      <c r="K4320" s="13"/>
      <c r="L4320" s="4"/>
    </row>
    <row r="4321" spans="2:12" ht="14.25" customHeight="1">
      <c r="B4321" s="4"/>
      <c r="C4321" s="4"/>
      <c r="D4321" s="4"/>
      <c r="E4321" s="4"/>
      <c r="F4321" s="6"/>
      <c r="G4321" s="6"/>
      <c r="H4321" s="6"/>
      <c r="I4321" s="10"/>
      <c r="J4321" s="11"/>
      <c r="K4321" s="13"/>
      <c r="L4321" s="4"/>
    </row>
    <row r="4322" spans="2:12" ht="14.25" customHeight="1">
      <c r="B4322" s="4"/>
      <c r="C4322" s="4"/>
      <c r="D4322" s="4"/>
      <c r="E4322" s="4"/>
      <c r="F4322" s="6"/>
      <c r="G4322" s="6"/>
      <c r="H4322" s="6"/>
      <c r="I4322" s="10"/>
      <c r="J4322" s="11"/>
      <c r="K4322" s="13"/>
      <c r="L4322" s="4"/>
    </row>
    <row r="4323" spans="2:12" ht="14.25" customHeight="1">
      <c r="B4323" s="4"/>
      <c r="C4323" s="4"/>
      <c r="D4323" s="4"/>
      <c r="E4323" s="4"/>
      <c r="F4323" s="6"/>
      <c r="G4323" s="6"/>
      <c r="H4323" s="6"/>
      <c r="I4323" s="10"/>
      <c r="J4323" s="11"/>
      <c r="K4323" s="13"/>
      <c r="L4323" s="4"/>
    </row>
    <row r="4324" spans="2:12" ht="14.25" customHeight="1">
      <c r="B4324" s="4"/>
      <c r="C4324" s="4"/>
      <c r="D4324" s="4"/>
      <c r="E4324" s="4"/>
      <c r="F4324" s="6"/>
      <c r="G4324" s="6"/>
      <c r="H4324" s="6"/>
      <c r="I4324" s="10"/>
      <c r="J4324" s="11"/>
      <c r="K4324" s="13"/>
      <c r="L4324" s="4"/>
    </row>
    <row r="4325" spans="2:12" ht="14.25" customHeight="1">
      <c r="B4325" s="4"/>
      <c r="C4325" s="4"/>
      <c r="D4325" s="4"/>
      <c r="E4325" s="4"/>
      <c r="F4325" s="6"/>
      <c r="G4325" s="6"/>
      <c r="H4325" s="6"/>
      <c r="I4325" s="10"/>
      <c r="J4325" s="11"/>
      <c r="K4325" s="13"/>
      <c r="L4325" s="4"/>
    </row>
    <row r="4326" spans="2:12" ht="14.25" customHeight="1">
      <c r="B4326" s="4"/>
      <c r="C4326" s="4"/>
      <c r="D4326" s="4"/>
      <c r="E4326" s="4"/>
      <c r="F4326" s="6"/>
      <c r="G4326" s="6"/>
      <c r="H4326" s="6"/>
      <c r="I4326" s="10"/>
      <c r="J4326" s="11"/>
      <c r="K4326" s="13"/>
      <c r="L4326" s="4"/>
    </row>
    <row r="4327" spans="2:12" ht="14.25" customHeight="1">
      <c r="B4327" s="4"/>
      <c r="C4327" s="4"/>
      <c r="D4327" s="4"/>
      <c r="E4327" s="4"/>
      <c r="F4327" s="6"/>
      <c r="G4327" s="6"/>
      <c r="H4327" s="6"/>
      <c r="I4327" s="10"/>
      <c r="J4327" s="11"/>
      <c r="K4327" s="13"/>
      <c r="L4327" s="4"/>
    </row>
    <row r="4328" spans="2:12" ht="14.25" customHeight="1">
      <c r="B4328" s="4"/>
      <c r="C4328" s="4"/>
      <c r="D4328" s="4"/>
      <c r="E4328" s="4"/>
      <c r="F4328" s="6"/>
      <c r="G4328" s="6"/>
      <c r="H4328" s="6"/>
      <c r="I4328" s="10"/>
      <c r="J4328" s="11"/>
      <c r="K4328" s="13"/>
      <c r="L4328" s="4"/>
    </row>
    <row r="4329" spans="2:12" ht="14.25" customHeight="1">
      <c r="B4329" s="4"/>
      <c r="C4329" s="4"/>
      <c r="D4329" s="4"/>
      <c r="E4329" s="4"/>
      <c r="F4329" s="6"/>
      <c r="G4329" s="6"/>
      <c r="H4329" s="6"/>
      <c r="I4329" s="10"/>
      <c r="J4329" s="11"/>
      <c r="K4329" s="13"/>
      <c r="L4329" s="4"/>
    </row>
    <row r="4330" spans="2:12" ht="14.25" customHeight="1">
      <c r="B4330" s="4"/>
      <c r="C4330" s="4"/>
      <c r="D4330" s="4"/>
      <c r="E4330" s="4"/>
      <c r="F4330" s="6"/>
      <c r="G4330" s="6"/>
      <c r="H4330" s="6"/>
      <c r="I4330" s="10"/>
      <c r="J4330" s="11"/>
      <c r="K4330" s="13"/>
      <c r="L4330" s="4"/>
    </row>
    <row r="4331" spans="2:12" ht="14.25" customHeight="1">
      <c r="B4331" s="4"/>
      <c r="C4331" s="4"/>
      <c r="D4331" s="4"/>
      <c r="E4331" s="4"/>
      <c r="F4331" s="6"/>
      <c r="G4331" s="6"/>
      <c r="H4331" s="6"/>
      <c r="I4331" s="10"/>
      <c r="J4331" s="11"/>
      <c r="K4331" s="13"/>
      <c r="L4331" s="4"/>
    </row>
    <row r="4332" spans="2:12" ht="14.25" customHeight="1">
      <c r="B4332" s="4"/>
      <c r="C4332" s="4"/>
      <c r="D4332" s="4"/>
      <c r="E4332" s="4"/>
      <c r="F4332" s="6"/>
      <c r="G4332" s="6"/>
      <c r="H4332" s="6"/>
      <c r="I4332" s="10"/>
      <c r="J4332" s="11"/>
      <c r="K4332" s="13"/>
      <c r="L4332" s="4"/>
    </row>
    <row r="4333" spans="2:12" ht="14.25" customHeight="1">
      <c r="B4333" s="4"/>
      <c r="C4333" s="4"/>
      <c r="D4333" s="4"/>
      <c r="E4333" s="4"/>
      <c r="F4333" s="6"/>
      <c r="G4333" s="6"/>
      <c r="H4333" s="6"/>
      <c r="I4333" s="10"/>
      <c r="J4333" s="11"/>
      <c r="K4333" s="13"/>
      <c r="L4333" s="4"/>
    </row>
    <row r="4334" spans="2:12" ht="14.25" customHeight="1">
      <c r="B4334" s="4"/>
      <c r="C4334" s="4"/>
      <c r="D4334" s="4"/>
      <c r="E4334" s="4"/>
      <c r="F4334" s="6"/>
      <c r="G4334" s="6"/>
      <c r="H4334" s="6"/>
      <c r="I4334" s="10"/>
      <c r="J4334" s="11"/>
      <c r="K4334" s="13"/>
      <c r="L4334" s="4"/>
    </row>
    <row r="4335" spans="2:12" ht="14.25" customHeight="1">
      <c r="B4335" s="4"/>
      <c r="C4335" s="4"/>
      <c r="D4335" s="4"/>
      <c r="E4335" s="4"/>
      <c r="F4335" s="6"/>
      <c r="G4335" s="6"/>
      <c r="H4335" s="6"/>
      <c r="I4335" s="10"/>
      <c r="J4335" s="11"/>
      <c r="K4335" s="13"/>
      <c r="L4335" s="4"/>
    </row>
    <row r="4336" spans="2:12" ht="14.25" customHeight="1">
      <c r="B4336" s="4"/>
      <c r="C4336" s="4"/>
      <c r="D4336" s="4"/>
      <c r="E4336" s="4"/>
      <c r="F4336" s="6"/>
      <c r="G4336" s="6"/>
      <c r="H4336" s="6"/>
      <c r="I4336" s="10"/>
      <c r="J4336" s="11"/>
      <c r="K4336" s="13"/>
      <c r="L4336" s="4"/>
    </row>
    <row r="4337" spans="2:12" ht="14.25" customHeight="1">
      <c r="B4337" s="4"/>
      <c r="C4337" s="4"/>
      <c r="D4337" s="4"/>
      <c r="E4337" s="4"/>
      <c r="F4337" s="6"/>
      <c r="G4337" s="6"/>
      <c r="H4337" s="6"/>
      <c r="I4337" s="10"/>
      <c r="J4337" s="11"/>
      <c r="K4337" s="13"/>
      <c r="L4337" s="4"/>
    </row>
    <row r="4338" spans="2:12" ht="14.25" customHeight="1">
      <c r="B4338" s="4"/>
      <c r="C4338" s="4"/>
      <c r="D4338" s="4"/>
      <c r="E4338" s="4"/>
      <c r="F4338" s="6"/>
      <c r="G4338" s="6"/>
      <c r="H4338" s="6"/>
      <c r="I4338" s="10"/>
      <c r="J4338" s="11"/>
      <c r="K4338" s="13"/>
      <c r="L4338" s="4"/>
    </row>
    <row r="4339" spans="2:12" ht="14.25" customHeight="1">
      <c r="B4339" s="4"/>
      <c r="C4339" s="4"/>
      <c r="D4339" s="4"/>
      <c r="E4339" s="4"/>
      <c r="F4339" s="6"/>
      <c r="G4339" s="6"/>
      <c r="H4339" s="6"/>
      <c r="I4339" s="10"/>
      <c r="J4339" s="11"/>
      <c r="K4339" s="13"/>
      <c r="L4339" s="4"/>
    </row>
    <row r="4340" spans="2:12" ht="14.25" customHeight="1">
      <c r="B4340" s="4"/>
      <c r="C4340" s="4"/>
      <c r="D4340" s="4"/>
      <c r="E4340" s="4"/>
      <c r="F4340" s="6"/>
      <c r="G4340" s="6"/>
      <c r="H4340" s="6"/>
      <c r="I4340" s="10"/>
      <c r="J4340" s="11"/>
      <c r="K4340" s="13"/>
      <c r="L4340" s="4"/>
    </row>
    <row r="4341" spans="2:12" ht="14.25" customHeight="1">
      <c r="B4341" s="4"/>
      <c r="C4341" s="4"/>
      <c r="D4341" s="4"/>
      <c r="E4341" s="4"/>
      <c r="F4341" s="6"/>
      <c r="G4341" s="6"/>
      <c r="H4341" s="6"/>
      <c r="I4341" s="10"/>
      <c r="J4341" s="11"/>
      <c r="K4341" s="13"/>
      <c r="L4341" s="4"/>
    </row>
    <row r="4342" spans="2:12" ht="14.25" customHeight="1">
      <c r="B4342" s="4"/>
      <c r="C4342" s="4"/>
      <c r="D4342" s="4"/>
      <c r="E4342" s="4"/>
      <c r="F4342" s="6"/>
      <c r="G4342" s="6"/>
      <c r="H4342" s="6"/>
      <c r="I4342" s="10"/>
      <c r="J4342" s="11"/>
      <c r="K4342" s="13"/>
      <c r="L4342" s="4"/>
    </row>
    <row r="4343" spans="2:12" ht="14.25" customHeight="1">
      <c r="B4343" s="4"/>
      <c r="C4343" s="4"/>
      <c r="D4343" s="4"/>
      <c r="E4343" s="4"/>
      <c r="F4343" s="6"/>
      <c r="G4343" s="6"/>
      <c r="H4343" s="6"/>
      <c r="I4343" s="10"/>
      <c r="J4343" s="11"/>
      <c r="K4343" s="13"/>
      <c r="L4343" s="4"/>
    </row>
    <row r="4344" spans="2:12" ht="14.25" customHeight="1">
      <c r="B4344" s="4"/>
      <c r="C4344" s="4"/>
      <c r="D4344" s="4"/>
      <c r="E4344" s="4"/>
      <c r="F4344" s="6"/>
      <c r="G4344" s="6"/>
      <c r="H4344" s="6"/>
      <c r="I4344" s="10"/>
      <c r="J4344" s="11"/>
      <c r="K4344" s="13"/>
      <c r="L4344" s="4"/>
    </row>
    <row r="4345" spans="2:12" ht="14.25" customHeight="1">
      <c r="B4345" s="4"/>
      <c r="C4345" s="4"/>
      <c r="D4345" s="4"/>
      <c r="E4345" s="4"/>
      <c r="F4345" s="6"/>
      <c r="G4345" s="6"/>
      <c r="H4345" s="6"/>
      <c r="I4345" s="10"/>
      <c r="J4345" s="11"/>
      <c r="K4345" s="13"/>
      <c r="L4345" s="4"/>
    </row>
    <row r="4346" spans="2:12" ht="14.25" customHeight="1">
      <c r="B4346" s="4"/>
      <c r="C4346" s="4"/>
      <c r="D4346" s="4"/>
      <c r="E4346" s="4"/>
      <c r="F4346" s="6"/>
      <c r="G4346" s="6"/>
      <c r="H4346" s="6"/>
      <c r="I4346" s="10"/>
      <c r="J4346" s="11"/>
      <c r="K4346" s="13"/>
      <c r="L4346" s="4"/>
    </row>
    <row r="4347" spans="2:12" ht="14.25" customHeight="1">
      <c r="B4347" s="4"/>
      <c r="C4347" s="4"/>
      <c r="D4347" s="4"/>
      <c r="E4347" s="4"/>
      <c r="F4347" s="6"/>
      <c r="G4347" s="6"/>
      <c r="H4347" s="6"/>
      <c r="I4347" s="10"/>
      <c r="J4347" s="11"/>
      <c r="K4347" s="13"/>
      <c r="L4347" s="4"/>
    </row>
    <row r="4348" spans="2:12" ht="14.25" customHeight="1">
      <c r="B4348" s="4"/>
      <c r="C4348" s="4"/>
      <c r="D4348" s="4"/>
      <c r="E4348" s="4"/>
      <c r="F4348" s="6"/>
      <c r="G4348" s="6"/>
      <c r="H4348" s="6"/>
      <c r="I4348" s="10"/>
      <c r="J4348" s="11"/>
      <c r="K4348" s="13"/>
      <c r="L4348" s="4"/>
    </row>
    <row r="4349" spans="2:12" ht="14.25" customHeight="1">
      <c r="B4349" s="4"/>
      <c r="C4349" s="4"/>
      <c r="D4349" s="4"/>
      <c r="E4349" s="4"/>
      <c r="F4349" s="6"/>
      <c r="G4349" s="6"/>
      <c r="H4349" s="6"/>
      <c r="I4349" s="10"/>
      <c r="J4349" s="11"/>
      <c r="K4349" s="13"/>
      <c r="L4349" s="4"/>
    </row>
    <row r="4350" spans="2:12" ht="14.25" customHeight="1">
      <c r="B4350" s="4"/>
      <c r="C4350" s="4"/>
      <c r="D4350" s="4"/>
      <c r="E4350" s="4"/>
      <c r="F4350" s="6"/>
      <c r="G4350" s="6"/>
      <c r="H4350" s="6"/>
      <c r="I4350" s="10"/>
      <c r="J4350" s="11"/>
      <c r="K4350" s="13"/>
      <c r="L4350" s="4"/>
    </row>
    <row r="4351" spans="2:12" ht="14.25" customHeight="1">
      <c r="B4351" s="4"/>
      <c r="C4351" s="4"/>
      <c r="D4351" s="4"/>
      <c r="E4351" s="4"/>
      <c r="F4351" s="6"/>
      <c r="G4351" s="6"/>
      <c r="H4351" s="6"/>
      <c r="I4351" s="10"/>
      <c r="J4351" s="11"/>
      <c r="K4351" s="13"/>
      <c r="L4351" s="4"/>
    </row>
    <row r="4352" spans="2:12" ht="14.25" customHeight="1">
      <c r="B4352" s="4"/>
      <c r="C4352" s="4"/>
      <c r="D4352" s="4"/>
      <c r="E4352" s="4"/>
      <c r="F4352" s="6"/>
      <c r="G4352" s="6"/>
      <c r="H4352" s="6"/>
      <c r="I4352" s="10"/>
      <c r="J4352" s="11"/>
      <c r="K4352" s="13"/>
      <c r="L4352" s="4"/>
    </row>
    <row r="4353" spans="2:12" ht="14.25" customHeight="1">
      <c r="B4353" s="4"/>
      <c r="C4353" s="4"/>
      <c r="D4353" s="4"/>
      <c r="E4353" s="4"/>
      <c r="F4353" s="6"/>
      <c r="G4353" s="6"/>
      <c r="H4353" s="6"/>
      <c r="I4353" s="10"/>
      <c r="J4353" s="11"/>
      <c r="K4353" s="13"/>
      <c r="L4353" s="4"/>
    </row>
    <row r="4354" spans="2:12" ht="14.25" customHeight="1">
      <c r="B4354" s="4"/>
      <c r="C4354" s="4"/>
      <c r="D4354" s="4"/>
      <c r="E4354" s="4"/>
      <c r="F4354" s="6"/>
      <c r="G4354" s="6"/>
      <c r="H4354" s="6"/>
      <c r="I4354" s="10"/>
      <c r="J4354" s="11"/>
      <c r="K4354" s="13"/>
      <c r="L4354" s="4"/>
    </row>
    <row r="4355" spans="2:12" ht="14.25" customHeight="1">
      <c r="B4355" s="4"/>
      <c r="C4355" s="4"/>
      <c r="D4355" s="4"/>
      <c r="E4355" s="4"/>
      <c r="F4355" s="6"/>
      <c r="G4355" s="6"/>
      <c r="H4355" s="6"/>
      <c r="I4355" s="10"/>
      <c r="J4355" s="11"/>
      <c r="K4355" s="13"/>
      <c r="L4355" s="4"/>
    </row>
    <row r="4356" spans="2:12" ht="14.25" customHeight="1">
      <c r="B4356" s="4"/>
      <c r="C4356" s="4"/>
      <c r="D4356" s="4"/>
      <c r="E4356" s="4"/>
      <c r="F4356" s="6"/>
      <c r="G4356" s="6"/>
      <c r="H4356" s="6"/>
      <c r="I4356" s="10"/>
      <c r="J4356" s="11"/>
      <c r="K4356" s="13"/>
      <c r="L4356" s="4"/>
    </row>
    <row r="4357" spans="2:12" ht="14.25" customHeight="1">
      <c r="B4357" s="4"/>
      <c r="C4357" s="4"/>
      <c r="D4357" s="4"/>
      <c r="E4357" s="4"/>
      <c r="F4357" s="6"/>
      <c r="G4357" s="6"/>
      <c r="H4357" s="6"/>
      <c r="I4357" s="10"/>
      <c r="J4357" s="11"/>
      <c r="K4357" s="13"/>
      <c r="L4357" s="4"/>
    </row>
    <row r="4358" spans="2:12" ht="14.25" customHeight="1">
      <c r="B4358" s="4"/>
      <c r="C4358" s="4"/>
      <c r="D4358" s="4"/>
      <c r="E4358" s="4"/>
      <c r="F4358" s="6"/>
      <c r="G4358" s="6"/>
      <c r="H4358" s="6"/>
      <c r="I4358" s="10"/>
      <c r="J4358" s="11"/>
      <c r="K4358" s="13"/>
      <c r="L4358" s="4"/>
    </row>
    <row r="4359" spans="2:12" ht="14.25" customHeight="1">
      <c r="B4359" s="4"/>
      <c r="C4359" s="4"/>
      <c r="D4359" s="4"/>
      <c r="E4359" s="4"/>
      <c r="F4359" s="6"/>
      <c r="G4359" s="6"/>
      <c r="H4359" s="6"/>
      <c r="I4359" s="10"/>
      <c r="J4359" s="11"/>
      <c r="K4359" s="13"/>
      <c r="L4359" s="4"/>
    </row>
    <row r="4360" spans="2:12" ht="14.25" customHeight="1">
      <c r="B4360" s="4"/>
      <c r="C4360" s="4"/>
      <c r="D4360" s="4"/>
      <c r="E4360" s="4"/>
      <c r="F4360" s="6"/>
      <c r="G4360" s="6"/>
      <c r="H4360" s="6"/>
      <c r="I4360" s="10"/>
      <c r="J4360" s="11"/>
      <c r="K4360" s="13"/>
      <c r="L4360" s="4"/>
    </row>
    <row r="4361" spans="2:12" ht="14.25" customHeight="1">
      <c r="B4361" s="4"/>
      <c r="C4361" s="4"/>
      <c r="D4361" s="4"/>
      <c r="E4361" s="4"/>
      <c r="F4361" s="6"/>
      <c r="G4361" s="6"/>
      <c r="H4361" s="6"/>
      <c r="I4361" s="10"/>
      <c r="J4361" s="11"/>
      <c r="K4361" s="13"/>
      <c r="L4361" s="4"/>
    </row>
    <row r="4362" spans="2:12" ht="14.25" customHeight="1">
      <c r="B4362" s="4"/>
      <c r="C4362" s="4"/>
      <c r="D4362" s="4"/>
      <c r="E4362" s="4"/>
      <c r="F4362" s="6"/>
      <c r="G4362" s="6"/>
      <c r="H4362" s="6"/>
      <c r="I4362" s="10"/>
      <c r="J4362" s="11"/>
      <c r="K4362" s="13"/>
      <c r="L4362" s="4"/>
    </row>
    <row r="4363" spans="2:12" ht="14.25" customHeight="1">
      <c r="B4363" s="4"/>
      <c r="C4363" s="4"/>
      <c r="D4363" s="4"/>
      <c r="E4363" s="4"/>
      <c r="F4363" s="6"/>
      <c r="G4363" s="6"/>
      <c r="H4363" s="6"/>
      <c r="I4363" s="10"/>
      <c r="J4363" s="11"/>
      <c r="K4363" s="13"/>
      <c r="L4363" s="4"/>
    </row>
    <row r="4364" spans="2:12" ht="14.25" customHeight="1">
      <c r="B4364" s="4"/>
      <c r="C4364" s="4"/>
      <c r="D4364" s="4"/>
      <c r="E4364" s="4"/>
      <c r="F4364" s="6"/>
      <c r="G4364" s="6"/>
      <c r="H4364" s="6"/>
      <c r="I4364" s="10"/>
      <c r="J4364" s="11"/>
      <c r="K4364" s="13"/>
      <c r="L4364" s="4"/>
    </row>
    <row r="4365" spans="2:12" ht="14.25" customHeight="1">
      <c r="B4365" s="4"/>
      <c r="C4365" s="4"/>
      <c r="D4365" s="4"/>
      <c r="E4365" s="4"/>
      <c r="F4365" s="6"/>
      <c r="G4365" s="6"/>
      <c r="H4365" s="6"/>
      <c r="I4365" s="10"/>
      <c r="J4365" s="11"/>
      <c r="K4365" s="13"/>
      <c r="L4365" s="4"/>
    </row>
    <row r="4366" spans="2:12" ht="14.25" customHeight="1">
      <c r="B4366" s="4"/>
      <c r="C4366" s="4"/>
      <c r="D4366" s="4"/>
      <c r="E4366" s="4"/>
      <c r="F4366" s="6"/>
      <c r="G4366" s="6"/>
      <c r="H4366" s="6"/>
      <c r="I4366" s="10"/>
      <c r="J4366" s="11"/>
      <c r="K4366" s="13"/>
      <c r="L4366" s="4"/>
    </row>
    <row r="4367" spans="2:12" ht="14.25" customHeight="1">
      <c r="B4367" s="4"/>
      <c r="C4367" s="4"/>
      <c r="D4367" s="4"/>
      <c r="E4367" s="4"/>
      <c r="F4367" s="6"/>
      <c r="G4367" s="6"/>
      <c r="H4367" s="6"/>
      <c r="I4367" s="10"/>
      <c r="J4367" s="11"/>
      <c r="K4367" s="13"/>
      <c r="L4367" s="4"/>
    </row>
    <row r="4368" spans="2:12" ht="14.25" customHeight="1">
      <c r="B4368" s="4"/>
      <c r="C4368" s="4"/>
      <c r="D4368" s="4"/>
      <c r="E4368" s="4"/>
      <c r="F4368" s="6"/>
      <c r="G4368" s="6"/>
      <c r="H4368" s="6"/>
      <c r="I4368" s="10"/>
      <c r="J4368" s="11"/>
      <c r="K4368" s="13"/>
      <c r="L4368" s="4"/>
    </row>
    <row r="4369" spans="2:12" ht="14.25" customHeight="1">
      <c r="B4369" s="4"/>
      <c r="C4369" s="4"/>
      <c r="D4369" s="4"/>
      <c r="E4369" s="4"/>
      <c r="F4369" s="6"/>
      <c r="G4369" s="6"/>
      <c r="H4369" s="6"/>
      <c r="I4369" s="10"/>
      <c r="J4369" s="11"/>
      <c r="K4369" s="13"/>
      <c r="L4369" s="4"/>
    </row>
    <row r="4370" spans="2:12" ht="14.25" customHeight="1">
      <c r="B4370" s="4"/>
      <c r="C4370" s="4"/>
      <c r="D4370" s="4"/>
      <c r="E4370" s="4"/>
      <c r="F4370" s="6"/>
      <c r="G4370" s="6"/>
      <c r="H4370" s="6"/>
      <c r="I4370" s="10"/>
      <c r="J4370" s="11"/>
      <c r="K4370" s="13"/>
      <c r="L4370" s="4"/>
    </row>
    <row r="4371" spans="2:12" ht="14.25" customHeight="1">
      <c r="B4371" s="4"/>
      <c r="C4371" s="4"/>
      <c r="D4371" s="4"/>
      <c r="E4371" s="4"/>
      <c r="F4371" s="6"/>
      <c r="G4371" s="6"/>
      <c r="H4371" s="6"/>
      <c r="I4371" s="10"/>
      <c r="J4371" s="11"/>
      <c r="K4371" s="13"/>
      <c r="L4371" s="4"/>
    </row>
    <row r="4372" spans="2:12" ht="14.25" customHeight="1">
      <c r="B4372" s="4"/>
      <c r="C4372" s="4"/>
      <c r="D4372" s="4"/>
      <c r="E4372" s="4"/>
      <c r="F4372" s="6"/>
      <c r="G4372" s="6"/>
      <c r="H4372" s="6"/>
      <c r="I4372" s="10"/>
      <c r="J4372" s="11"/>
      <c r="K4372" s="13"/>
      <c r="L4372" s="4"/>
    </row>
    <row r="4373" spans="2:12" ht="14.25" customHeight="1">
      <c r="B4373" s="4"/>
      <c r="C4373" s="4"/>
      <c r="D4373" s="4"/>
      <c r="E4373" s="4"/>
      <c r="F4373" s="6"/>
      <c r="G4373" s="6"/>
      <c r="H4373" s="6"/>
      <c r="I4373" s="10"/>
      <c r="J4373" s="11"/>
      <c r="K4373" s="13"/>
      <c r="L4373" s="4"/>
    </row>
    <row r="4374" spans="2:12" ht="14.25" customHeight="1">
      <c r="B4374" s="4"/>
      <c r="C4374" s="4"/>
      <c r="D4374" s="4"/>
      <c r="E4374" s="4"/>
      <c r="F4374" s="6"/>
      <c r="G4374" s="6"/>
      <c r="H4374" s="6"/>
      <c r="I4374" s="10"/>
      <c r="J4374" s="11"/>
      <c r="K4374" s="13"/>
      <c r="L4374" s="4"/>
    </row>
    <row r="4375" spans="2:12" ht="14.25" customHeight="1">
      <c r="B4375" s="4"/>
      <c r="C4375" s="4"/>
      <c r="D4375" s="4"/>
      <c r="E4375" s="4"/>
      <c r="F4375" s="6"/>
      <c r="G4375" s="6"/>
      <c r="H4375" s="6"/>
      <c r="I4375" s="10"/>
      <c r="J4375" s="11"/>
      <c r="K4375" s="13"/>
      <c r="L4375" s="4"/>
    </row>
    <row r="4376" spans="2:12" ht="14.25" customHeight="1">
      <c r="B4376" s="4"/>
      <c r="C4376" s="4"/>
      <c r="D4376" s="4"/>
      <c r="E4376" s="4"/>
      <c r="F4376" s="6"/>
      <c r="G4376" s="6"/>
      <c r="H4376" s="6"/>
      <c r="I4376" s="10"/>
      <c r="J4376" s="11"/>
      <c r="K4376" s="13"/>
      <c r="L4376" s="4"/>
    </row>
    <row r="4377" spans="2:12" ht="14.25" customHeight="1">
      <c r="B4377" s="4"/>
      <c r="C4377" s="4"/>
      <c r="D4377" s="4"/>
      <c r="E4377" s="4"/>
      <c r="F4377" s="6"/>
      <c r="G4377" s="6"/>
      <c r="H4377" s="6"/>
      <c r="I4377" s="10"/>
      <c r="J4377" s="11"/>
      <c r="K4377" s="13"/>
      <c r="L4377" s="4"/>
    </row>
    <row r="4378" spans="2:12" ht="14.25" customHeight="1">
      <c r="B4378" s="4"/>
      <c r="C4378" s="4"/>
      <c r="D4378" s="4"/>
      <c r="E4378" s="4"/>
      <c r="F4378" s="6"/>
      <c r="G4378" s="6"/>
      <c r="H4378" s="6"/>
      <c r="I4378" s="10"/>
      <c r="J4378" s="11"/>
      <c r="K4378" s="13"/>
      <c r="L4378" s="4"/>
    </row>
    <row r="4379" spans="2:12" ht="14.25" customHeight="1">
      <c r="B4379" s="4"/>
      <c r="C4379" s="4"/>
      <c r="D4379" s="4"/>
      <c r="E4379" s="4"/>
      <c r="F4379" s="6"/>
      <c r="G4379" s="6"/>
      <c r="H4379" s="6"/>
      <c r="I4379" s="10"/>
      <c r="J4379" s="11"/>
      <c r="K4379" s="13"/>
      <c r="L4379" s="4"/>
    </row>
    <row r="4380" spans="2:12" ht="14.25" customHeight="1">
      <c r="B4380" s="4"/>
      <c r="C4380" s="4"/>
      <c r="D4380" s="4"/>
      <c r="E4380" s="4"/>
      <c r="F4380" s="6"/>
      <c r="G4380" s="6"/>
      <c r="H4380" s="6"/>
      <c r="I4380" s="10"/>
      <c r="J4380" s="11"/>
      <c r="K4380" s="13"/>
      <c r="L4380" s="4"/>
    </row>
    <row r="4381" spans="2:12" ht="14.25" customHeight="1">
      <c r="B4381" s="4"/>
      <c r="C4381" s="4"/>
      <c r="D4381" s="4"/>
      <c r="E4381" s="4"/>
      <c r="F4381" s="6"/>
      <c r="G4381" s="6"/>
      <c r="H4381" s="6"/>
      <c r="I4381" s="10"/>
      <c r="J4381" s="11"/>
      <c r="K4381" s="13"/>
      <c r="L4381" s="4"/>
    </row>
    <row r="4382" spans="2:12" ht="14.25" customHeight="1">
      <c r="B4382" s="4"/>
      <c r="C4382" s="4"/>
      <c r="D4382" s="4"/>
      <c r="E4382" s="4"/>
      <c r="F4382" s="6"/>
      <c r="G4382" s="6"/>
      <c r="H4382" s="6"/>
      <c r="I4382" s="10"/>
      <c r="J4382" s="11"/>
      <c r="K4382" s="13"/>
      <c r="L4382" s="4"/>
    </row>
    <row r="4383" spans="2:12" ht="14.25" customHeight="1">
      <c r="B4383" s="4"/>
      <c r="C4383" s="4"/>
      <c r="D4383" s="4"/>
      <c r="E4383" s="4"/>
      <c r="F4383" s="6"/>
      <c r="G4383" s="6"/>
      <c r="H4383" s="6"/>
      <c r="I4383" s="10"/>
      <c r="J4383" s="11"/>
      <c r="K4383" s="13"/>
      <c r="L4383" s="4"/>
    </row>
    <row r="4384" spans="2:12" ht="14.25" customHeight="1">
      <c r="B4384" s="4"/>
      <c r="C4384" s="4"/>
      <c r="D4384" s="4"/>
      <c r="E4384" s="4"/>
      <c r="F4384" s="6"/>
      <c r="G4384" s="6"/>
      <c r="H4384" s="6"/>
      <c r="I4384" s="10"/>
      <c r="J4384" s="11"/>
      <c r="K4384" s="13"/>
      <c r="L4384" s="4"/>
    </row>
    <row r="4385" spans="2:12" ht="14.25" customHeight="1">
      <c r="B4385" s="4"/>
      <c r="C4385" s="4"/>
      <c r="D4385" s="4"/>
      <c r="E4385" s="4"/>
      <c r="F4385" s="6"/>
      <c r="G4385" s="6"/>
      <c r="H4385" s="6"/>
      <c r="I4385" s="10"/>
      <c r="J4385" s="11"/>
      <c r="K4385" s="13"/>
      <c r="L4385" s="4"/>
    </row>
    <row r="4386" spans="2:12" ht="14.25" customHeight="1">
      <c r="B4386" s="4"/>
      <c r="C4386" s="4"/>
      <c r="D4386" s="4"/>
      <c r="E4386" s="4"/>
      <c r="F4386" s="6"/>
      <c r="G4386" s="6"/>
      <c r="H4386" s="6"/>
      <c r="I4386" s="10"/>
      <c r="J4386" s="11"/>
      <c r="K4386" s="13"/>
      <c r="L4386" s="4"/>
    </row>
    <row r="4387" spans="2:12" ht="14.25" customHeight="1">
      <c r="B4387" s="4"/>
      <c r="C4387" s="4"/>
      <c r="D4387" s="4"/>
      <c r="E4387" s="4"/>
      <c r="F4387" s="6"/>
      <c r="G4387" s="6"/>
      <c r="H4387" s="6"/>
      <c r="I4387" s="10"/>
      <c r="J4387" s="11"/>
      <c r="K4387" s="13"/>
      <c r="L4387" s="4"/>
    </row>
    <row r="4388" spans="2:12" ht="14.25" customHeight="1">
      <c r="B4388" s="4"/>
      <c r="C4388" s="4"/>
      <c r="D4388" s="4"/>
      <c r="E4388" s="4"/>
      <c r="F4388" s="6"/>
      <c r="G4388" s="6"/>
      <c r="H4388" s="6"/>
      <c r="I4388" s="10"/>
      <c r="J4388" s="11"/>
      <c r="K4388" s="13"/>
      <c r="L4388" s="4"/>
    </row>
    <row r="4389" spans="2:12" ht="14.25" customHeight="1">
      <c r="B4389" s="4"/>
      <c r="C4389" s="4"/>
      <c r="D4389" s="4"/>
      <c r="E4389" s="4"/>
      <c r="F4389" s="6"/>
      <c r="G4389" s="6"/>
      <c r="H4389" s="6"/>
      <c r="I4389" s="10"/>
      <c r="J4389" s="11"/>
      <c r="K4389" s="13"/>
      <c r="L4389" s="4"/>
    </row>
    <row r="4390" spans="2:12" ht="14.25" customHeight="1">
      <c r="B4390" s="4"/>
      <c r="C4390" s="4"/>
      <c r="D4390" s="4"/>
      <c r="E4390" s="4"/>
      <c r="F4390" s="6"/>
      <c r="G4390" s="6"/>
      <c r="H4390" s="6"/>
      <c r="I4390" s="10"/>
      <c r="J4390" s="11"/>
      <c r="K4390" s="13"/>
      <c r="L4390" s="4"/>
    </row>
    <row r="4391" spans="2:12" ht="14.25" customHeight="1">
      <c r="B4391" s="4"/>
      <c r="C4391" s="4"/>
      <c r="D4391" s="4"/>
      <c r="E4391" s="4"/>
      <c r="F4391" s="6"/>
      <c r="G4391" s="6"/>
      <c r="H4391" s="6"/>
      <c r="I4391" s="10"/>
      <c r="J4391" s="11"/>
      <c r="K4391" s="13"/>
      <c r="L4391" s="4"/>
    </row>
    <row r="4392" spans="2:12" ht="14.25" customHeight="1">
      <c r="B4392" s="4"/>
      <c r="C4392" s="4"/>
      <c r="D4392" s="4"/>
      <c r="E4392" s="4"/>
      <c r="F4392" s="6"/>
      <c r="G4392" s="6"/>
      <c r="H4392" s="6"/>
      <c r="I4392" s="10"/>
      <c r="J4392" s="11"/>
      <c r="K4392" s="13"/>
      <c r="L4392" s="4"/>
    </row>
    <row r="4393" spans="2:12" ht="14.25" customHeight="1">
      <c r="B4393" s="4"/>
      <c r="C4393" s="4"/>
      <c r="D4393" s="4"/>
      <c r="E4393" s="4"/>
      <c r="F4393" s="6"/>
      <c r="G4393" s="6"/>
      <c r="H4393" s="6"/>
      <c r="I4393" s="10"/>
      <c r="J4393" s="11"/>
      <c r="K4393" s="13"/>
      <c r="L4393" s="4"/>
    </row>
    <row r="4394" spans="2:12" ht="14.25" customHeight="1">
      <c r="B4394" s="4"/>
      <c r="C4394" s="4"/>
      <c r="D4394" s="4"/>
      <c r="E4394" s="4"/>
      <c r="F4394" s="6"/>
      <c r="G4394" s="6"/>
      <c r="H4394" s="6"/>
      <c r="I4394" s="10"/>
      <c r="J4394" s="11"/>
      <c r="K4394" s="13"/>
      <c r="L4394" s="4"/>
    </row>
    <row r="4395" spans="2:12" ht="14.25" customHeight="1">
      <c r="B4395" s="4"/>
      <c r="C4395" s="4"/>
      <c r="D4395" s="4"/>
      <c r="E4395" s="4"/>
      <c r="F4395" s="6"/>
      <c r="G4395" s="6"/>
      <c r="H4395" s="6"/>
      <c r="I4395" s="10"/>
      <c r="J4395" s="11"/>
      <c r="K4395" s="13"/>
      <c r="L4395" s="4"/>
    </row>
    <row r="4396" spans="2:12" ht="14.25" customHeight="1">
      <c r="B4396" s="4"/>
      <c r="C4396" s="4"/>
      <c r="D4396" s="4"/>
      <c r="E4396" s="4"/>
      <c r="F4396" s="6"/>
      <c r="G4396" s="6"/>
      <c r="H4396" s="6"/>
      <c r="I4396" s="10"/>
      <c r="J4396" s="11"/>
      <c r="K4396" s="13"/>
      <c r="L4396" s="4"/>
    </row>
    <row r="4397" spans="2:12" ht="14.25" customHeight="1">
      <c r="B4397" s="4"/>
      <c r="C4397" s="4"/>
      <c r="D4397" s="4"/>
      <c r="E4397" s="4"/>
      <c r="F4397" s="6"/>
      <c r="G4397" s="6"/>
      <c r="H4397" s="6"/>
      <c r="I4397" s="10"/>
      <c r="J4397" s="11"/>
      <c r="K4397" s="13"/>
      <c r="L4397" s="4"/>
    </row>
    <row r="4398" spans="2:12" ht="14.25" customHeight="1">
      <c r="B4398" s="4"/>
      <c r="C4398" s="4"/>
      <c r="D4398" s="4"/>
      <c r="E4398" s="4"/>
      <c r="F4398" s="6"/>
      <c r="G4398" s="6"/>
      <c r="H4398" s="6"/>
      <c r="I4398" s="10"/>
      <c r="J4398" s="11"/>
      <c r="K4398" s="13"/>
      <c r="L4398" s="4"/>
    </row>
    <row r="4399" spans="2:12" ht="14.25" customHeight="1">
      <c r="B4399" s="4"/>
      <c r="C4399" s="4"/>
      <c r="D4399" s="4"/>
      <c r="E4399" s="4"/>
      <c r="F4399" s="6"/>
      <c r="G4399" s="6"/>
      <c r="H4399" s="6"/>
      <c r="I4399" s="10"/>
      <c r="J4399" s="11"/>
      <c r="K4399" s="13"/>
      <c r="L4399" s="4"/>
    </row>
    <row r="4400" spans="2:12" ht="14.25" customHeight="1">
      <c r="B4400" s="4"/>
      <c r="C4400" s="4"/>
      <c r="D4400" s="4"/>
      <c r="E4400" s="4"/>
      <c r="F4400" s="6"/>
      <c r="G4400" s="6"/>
      <c r="H4400" s="6"/>
      <c r="I4400" s="10"/>
      <c r="J4400" s="11"/>
      <c r="K4400" s="13"/>
      <c r="L4400" s="4"/>
    </row>
    <row r="4401" spans="2:12" ht="14.25" customHeight="1">
      <c r="B4401" s="4"/>
      <c r="C4401" s="4"/>
      <c r="D4401" s="4"/>
      <c r="E4401" s="4"/>
      <c r="F4401" s="6"/>
      <c r="G4401" s="6"/>
      <c r="H4401" s="6"/>
      <c r="I4401" s="10"/>
      <c r="J4401" s="11"/>
      <c r="K4401" s="13"/>
      <c r="L4401" s="4"/>
    </row>
    <row r="4402" spans="2:12" ht="14.25" customHeight="1">
      <c r="B4402" s="4"/>
      <c r="C4402" s="4"/>
      <c r="D4402" s="4"/>
      <c r="E4402" s="4"/>
      <c r="F4402" s="6"/>
      <c r="G4402" s="6"/>
      <c r="H4402" s="6"/>
      <c r="I4402" s="10"/>
      <c r="J4402" s="11"/>
      <c r="K4402" s="13"/>
      <c r="L4402" s="4"/>
    </row>
    <row r="4403" spans="2:12" ht="14.25" customHeight="1">
      <c r="B4403" s="4"/>
      <c r="C4403" s="4"/>
      <c r="D4403" s="4"/>
      <c r="E4403" s="4"/>
      <c r="F4403" s="6"/>
      <c r="G4403" s="6"/>
      <c r="H4403" s="6"/>
      <c r="I4403" s="10"/>
      <c r="J4403" s="11"/>
      <c r="K4403" s="13"/>
      <c r="L4403" s="4"/>
    </row>
    <row r="4404" spans="2:12" ht="14.25" customHeight="1">
      <c r="B4404" s="4"/>
      <c r="C4404" s="4"/>
      <c r="D4404" s="4"/>
      <c r="E4404" s="4"/>
      <c r="F4404" s="6"/>
      <c r="G4404" s="6"/>
      <c r="H4404" s="6"/>
      <c r="I4404" s="10"/>
      <c r="J4404" s="11"/>
      <c r="K4404" s="13"/>
      <c r="L4404" s="4"/>
    </row>
    <row r="4405" spans="2:12" ht="14.25" customHeight="1">
      <c r="B4405" s="4"/>
      <c r="C4405" s="4"/>
      <c r="D4405" s="4"/>
      <c r="E4405" s="4"/>
      <c r="F4405" s="6"/>
      <c r="G4405" s="6"/>
      <c r="H4405" s="6"/>
      <c r="I4405" s="10"/>
      <c r="J4405" s="11"/>
      <c r="K4405" s="13"/>
      <c r="L4405" s="4"/>
    </row>
    <row r="4406" spans="2:12" ht="14.25" customHeight="1">
      <c r="B4406" s="4"/>
      <c r="C4406" s="4"/>
      <c r="D4406" s="4"/>
      <c r="E4406" s="4"/>
      <c r="F4406" s="6"/>
      <c r="G4406" s="6"/>
      <c r="H4406" s="6"/>
      <c r="I4406" s="10"/>
      <c r="J4406" s="11"/>
      <c r="K4406" s="13"/>
      <c r="L4406" s="4"/>
    </row>
    <row r="4407" spans="2:12" ht="14.25" customHeight="1">
      <c r="B4407" s="4"/>
      <c r="C4407" s="4"/>
      <c r="D4407" s="4"/>
      <c r="E4407" s="4"/>
      <c r="F4407" s="6"/>
      <c r="G4407" s="6"/>
      <c r="H4407" s="6"/>
      <c r="I4407" s="10"/>
      <c r="J4407" s="11"/>
      <c r="K4407" s="13"/>
      <c r="L4407" s="4"/>
    </row>
    <row r="4408" spans="2:12" ht="14.25" customHeight="1">
      <c r="B4408" s="4"/>
      <c r="C4408" s="4"/>
      <c r="D4408" s="4"/>
      <c r="E4408" s="4"/>
      <c r="F4408" s="6"/>
      <c r="G4408" s="6"/>
      <c r="H4408" s="6"/>
      <c r="I4408" s="10"/>
      <c r="J4408" s="11"/>
      <c r="K4408" s="13"/>
      <c r="L4408" s="4"/>
    </row>
    <row r="4409" spans="2:12" ht="14.25" customHeight="1">
      <c r="B4409" s="4"/>
      <c r="C4409" s="4"/>
      <c r="D4409" s="4"/>
      <c r="E4409" s="4"/>
      <c r="F4409" s="6"/>
      <c r="G4409" s="6"/>
      <c r="H4409" s="6"/>
      <c r="I4409" s="10"/>
      <c r="J4409" s="11"/>
      <c r="K4409" s="13"/>
      <c r="L4409" s="4"/>
    </row>
    <row r="4410" spans="2:12" ht="14.25" customHeight="1">
      <c r="B4410" s="4"/>
      <c r="C4410" s="4"/>
      <c r="D4410" s="4"/>
      <c r="E4410" s="4"/>
      <c r="F4410" s="6"/>
      <c r="G4410" s="6"/>
      <c r="H4410" s="6"/>
      <c r="I4410" s="10"/>
      <c r="J4410" s="11"/>
      <c r="K4410" s="13"/>
      <c r="L4410" s="4"/>
    </row>
    <row r="4411" spans="2:12" ht="14.25" customHeight="1">
      <c r="B4411" s="4"/>
      <c r="C4411" s="4"/>
      <c r="D4411" s="4"/>
      <c r="E4411" s="4"/>
      <c r="F4411" s="6"/>
      <c r="G4411" s="6"/>
      <c r="H4411" s="6"/>
      <c r="I4411" s="10"/>
      <c r="J4411" s="11"/>
      <c r="K4411" s="13"/>
      <c r="L4411" s="4"/>
    </row>
    <row r="4412" spans="2:12" ht="14.25" customHeight="1">
      <c r="B4412" s="4"/>
      <c r="C4412" s="4"/>
      <c r="D4412" s="4"/>
      <c r="E4412" s="4"/>
      <c r="F4412" s="6"/>
      <c r="G4412" s="6"/>
      <c r="H4412" s="6"/>
      <c r="I4412" s="10"/>
      <c r="J4412" s="11"/>
      <c r="K4412" s="13"/>
      <c r="L4412" s="4"/>
    </row>
    <row r="4413" spans="2:12" ht="14.25" customHeight="1">
      <c r="B4413" s="4"/>
      <c r="C4413" s="4"/>
      <c r="D4413" s="4"/>
      <c r="E4413" s="4"/>
      <c r="F4413" s="6"/>
      <c r="G4413" s="6"/>
      <c r="H4413" s="6"/>
      <c r="I4413" s="10"/>
      <c r="J4413" s="11"/>
      <c r="K4413" s="13"/>
      <c r="L4413" s="4"/>
    </row>
    <row r="4414" spans="2:12" ht="14.25" customHeight="1">
      <c r="B4414" s="4"/>
      <c r="C4414" s="4"/>
      <c r="D4414" s="4"/>
      <c r="E4414" s="4"/>
      <c r="F4414" s="6"/>
      <c r="G4414" s="6"/>
      <c r="H4414" s="6"/>
      <c r="I4414" s="10"/>
      <c r="J4414" s="11"/>
      <c r="K4414" s="13"/>
      <c r="L4414" s="4"/>
    </row>
    <row r="4415" spans="2:12" ht="14.25" customHeight="1">
      <c r="B4415" s="4"/>
      <c r="C4415" s="4"/>
      <c r="D4415" s="4"/>
      <c r="E4415" s="4"/>
      <c r="F4415" s="6"/>
      <c r="G4415" s="6"/>
      <c r="H4415" s="6"/>
      <c r="I4415" s="10"/>
      <c r="J4415" s="11"/>
      <c r="K4415" s="13"/>
      <c r="L4415" s="4"/>
    </row>
    <row r="4416" spans="2:12" ht="14.25" customHeight="1">
      <c r="B4416" s="4"/>
      <c r="C4416" s="4"/>
      <c r="D4416" s="4"/>
      <c r="E4416" s="4"/>
      <c r="F4416" s="6"/>
      <c r="G4416" s="6"/>
      <c r="H4416" s="6"/>
      <c r="I4416" s="10"/>
      <c r="J4416" s="11"/>
      <c r="K4416" s="13"/>
      <c r="L4416" s="4"/>
    </row>
    <row r="4417" spans="2:12" ht="14.25" customHeight="1">
      <c r="B4417" s="4"/>
      <c r="C4417" s="4"/>
      <c r="D4417" s="4"/>
      <c r="E4417" s="4"/>
      <c r="F4417" s="6"/>
      <c r="G4417" s="6"/>
      <c r="H4417" s="6"/>
      <c r="I4417" s="10"/>
      <c r="J4417" s="11"/>
      <c r="K4417" s="13"/>
      <c r="L4417" s="4"/>
    </row>
    <row r="4418" spans="2:12" ht="14.25" customHeight="1">
      <c r="B4418" s="4"/>
      <c r="C4418" s="4"/>
      <c r="D4418" s="4"/>
      <c r="E4418" s="4"/>
      <c r="F4418" s="6"/>
      <c r="G4418" s="6"/>
      <c r="H4418" s="6"/>
      <c r="I4418" s="10"/>
      <c r="J4418" s="11"/>
      <c r="K4418" s="13"/>
      <c r="L4418" s="4"/>
    </row>
    <row r="4419" spans="2:12" ht="14.25" customHeight="1">
      <c r="B4419" s="4"/>
      <c r="C4419" s="4"/>
      <c r="D4419" s="4"/>
      <c r="E4419" s="4"/>
      <c r="F4419" s="6"/>
      <c r="G4419" s="6"/>
      <c r="H4419" s="6"/>
      <c r="I4419" s="10"/>
      <c r="J4419" s="11"/>
      <c r="K4419" s="13"/>
      <c r="L4419" s="4"/>
    </row>
    <row r="4420" spans="2:12" ht="14.25" customHeight="1">
      <c r="B4420" s="4"/>
      <c r="C4420" s="4"/>
      <c r="D4420" s="4"/>
      <c r="E4420" s="4"/>
      <c r="F4420" s="6"/>
      <c r="G4420" s="6"/>
      <c r="H4420" s="6"/>
      <c r="I4420" s="10"/>
      <c r="J4420" s="11"/>
      <c r="K4420" s="13"/>
      <c r="L4420" s="4"/>
    </row>
    <row r="4421" spans="2:12" ht="14.25" customHeight="1">
      <c r="B4421" s="4"/>
      <c r="C4421" s="4"/>
      <c r="D4421" s="4"/>
      <c r="E4421" s="4"/>
      <c r="F4421" s="6"/>
      <c r="G4421" s="6"/>
      <c r="H4421" s="6"/>
      <c r="I4421" s="10"/>
      <c r="J4421" s="11"/>
      <c r="K4421" s="13"/>
      <c r="L4421" s="4"/>
    </row>
    <row r="4422" spans="2:12" ht="14.25" customHeight="1">
      <c r="B4422" s="4"/>
      <c r="C4422" s="4"/>
      <c r="D4422" s="4"/>
      <c r="E4422" s="4"/>
      <c r="F4422" s="6"/>
      <c r="G4422" s="6"/>
      <c r="H4422" s="6"/>
      <c r="I4422" s="10"/>
      <c r="J4422" s="11"/>
      <c r="K4422" s="13"/>
      <c r="L4422" s="4"/>
    </row>
    <row r="4423" spans="2:12" ht="14.25" customHeight="1">
      <c r="B4423" s="4"/>
      <c r="C4423" s="4"/>
      <c r="D4423" s="4"/>
      <c r="E4423" s="4"/>
      <c r="F4423" s="6"/>
      <c r="G4423" s="6"/>
      <c r="H4423" s="6"/>
      <c r="I4423" s="10"/>
      <c r="J4423" s="11"/>
      <c r="K4423" s="13"/>
      <c r="L4423" s="4"/>
    </row>
    <row r="4424" spans="2:12" ht="14.25" customHeight="1">
      <c r="B4424" s="4"/>
      <c r="C4424" s="4"/>
      <c r="D4424" s="4"/>
      <c r="E4424" s="4"/>
      <c r="F4424" s="6"/>
      <c r="G4424" s="6"/>
      <c r="H4424" s="6"/>
      <c r="I4424" s="10"/>
      <c r="J4424" s="11"/>
      <c r="K4424" s="13"/>
      <c r="L4424" s="4"/>
    </row>
    <row r="4425" spans="2:12" ht="14.25" customHeight="1">
      <c r="B4425" s="4"/>
      <c r="C4425" s="4"/>
      <c r="D4425" s="4"/>
      <c r="E4425" s="4"/>
      <c r="F4425" s="6"/>
      <c r="G4425" s="6"/>
      <c r="H4425" s="6"/>
      <c r="I4425" s="10"/>
      <c r="J4425" s="11"/>
      <c r="K4425" s="13"/>
      <c r="L4425" s="4"/>
    </row>
    <row r="4426" spans="2:12" ht="14.25" customHeight="1">
      <c r="B4426" s="4"/>
      <c r="C4426" s="4"/>
      <c r="D4426" s="4"/>
      <c r="E4426" s="4"/>
      <c r="F4426" s="6"/>
      <c r="G4426" s="6"/>
      <c r="H4426" s="6"/>
      <c r="I4426" s="10"/>
      <c r="J4426" s="11"/>
      <c r="K4426" s="13"/>
      <c r="L4426" s="4"/>
    </row>
    <row r="4427" spans="2:12" ht="14.25" customHeight="1">
      <c r="B4427" s="4"/>
      <c r="C4427" s="4"/>
      <c r="D4427" s="4"/>
      <c r="E4427" s="4"/>
      <c r="F4427" s="6"/>
      <c r="G4427" s="6"/>
      <c r="H4427" s="6"/>
      <c r="I4427" s="10"/>
      <c r="J4427" s="11"/>
      <c r="K4427" s="13"/>
      <c r="L4427" s="4"/>
    </row>
    <row r="4428" spans="2:12" ht="14.25" customHeight="1">
      <c r="B4428" s="4"/>
      <c r="C4428" s="4"/>
      <c r="D4428" s="4"/>
      <c r="E4428" s="4"/>
      <c r="F4428" s="6"/>
      <c r="G4428" s="6"/>
      <c r="H4428" s="6"/>
      <c r="I4428" s="10"/>
      <c r="J4428" s="11"/>
      <c r="K4428" s="13"/>
      <c r="L4428" s="4"/>
    </row>
    <row r="4429" spans="2:12" ht="14.25" customHeight="1">
      <c r="B4429" s="4"/>
      <c r="C4429" s="4"/>
      <c r="D4429" s="4"/>
      <c r="E4429" s="4"/>
      <c r="F4429" s="6"/>
      <c r="G4429" s="6"/>
      <c r="H4429" s="6"/>
      <c r="I4429" s="10"/>
      <c r="J4429" s="11"/>
      <c r="K4429" s="13"/>
      <c r="L4429" s="4"/>
    </row>
    <row r="4430" spans="2:12" ht="14.25" customHeight="1">
      <c r="B4430" s="4"/>
      <c r="C4430" s="4"/>
      <c r="D4430" s="4"/>
      <c r="E4430" s="4"/>
      <c r="F4430" s="6"/>
      <c r="G4430" s="6"/>
      <c r="H4430" s="6"/>
      <c r="I4430" s="10"/>
      <c r="J4430" s="11"/>
      <c r="K4430" s="13"/>
      <c r="L4430" s="4"/>
    </row>
    <row r="4431" spans="2:12" ht="14.25" customHeight="1">
      <c r="B4431" s="4"/>
      <c r="C4431" s="4"/>
      <c r="D4431" s="4"/>
      <c r="E4431" s="4"/>
      <c r="F4431" s="6"/>
      <c r="G4431" s="6"/>
      <c r="H4431" s="6"/>
      <c r="I4431" s="10"/>
      <c r="J4431" s="11"/>
      <c r="K4431" s="13"/>
      <c r="L4431" s="4"/>
    </row>
    <row r="4432" spans="2:12" ht="14.25" customHeight="1">
      <c r="B4432" s="4"/>
      <c r="C4432" s="4"/>
      <c r="D4432" s="4"/>
      <c r="E4432" s="4"/>
      <c r="F4432" s="6"/>
      <c r="G4432" s="6"/>
      <c r="H4432" s="6"/>
      <c r="I4432" s="10"/>
      <c r="J4432" s="11"/>
      <c r="K4432" s="13"/>
      <c r="L4432" s="4"/>
    </row>
    <row r="4433" spans="2:12" ht="14.25" customHeight="1">
      <c r="B4433" s="4"/>
      <c r="C4433" s="4"/>
      <c r="D4433" s="4"/>
      <c r="E4433" s="4"/>
      <c r="F4433" s="6"/>
      <c r="G4433" s="6"/>
      <c r="H4433" s="6"/>
      <c r="I4433" s="10"/>
      <c r="J4433" s="11"/>
      <c r="K4433" s="13"/>
      <c r="L4433" s="4"/>
    </row>
    <row r="4434" spans="2:12" ht="14.25" customHeight="1">
      <c r="B4434" s="4"/>
      <c r="C4434" s="4"/>
      <c r="D4434" s="4"/>
      <c r="E4434" s="4"/>
      <c r="F4434" s="6"/>
      <c r="G4434" s="6"/>
      <c r="H4434" s="6"/>
      <c r="I4434" s="10"/>
      <c r="J4434" s="11"/>
      <c r="K4434" s="13"/>
      <c r="L4434" s="4"/>
    </row>
    <row r="4435" spans="2:12" ht="14.25" customHeight="1">
      <c r="B4435" s="4"/>
      <c r="C4435" s="4"/>
      <c r="D4435" s="4"/>
      <c r="E4435" s="4"/>
      <c r="F4435" s="6"/>
      <c r="G4435" s="6"/>
      <c r="H4435" s="6"/>
      <c r="I4435" s="10"/>
      <c r="J4435" s="11"/>
      <c r="K4435" s="13"/>
      <c r="L4435" s="4"/>
    </row>
    <row r="4436" spans="2:12" ht="14.25" customHeight="1">
      <c r="B4436" s="4"/>
      <c r="C4436" s="4"/>
      <c r="D4436" s="4"/>
      <c r="E4436" s="4"/>
      <c r="F4436" s="6"/>
      <c r="G4436" s="6"/>
      <c r="H4436" s="6"/>
      <c r="I4436" s="10"/>
      <c r="J4436" s="11"/>
      <c r="K4436" s="13"/>
      <c r="L4436" s="4"/>
    </row>
    <row r="4437" spans="2:12" ht="14.25" customHeight="1">
      <c r="B4437" s="4"/>
      <c r="C4437" s="4"/>
      <c r="D4437" s="4"/>
      <c r="E4437" s="4"/>
      <c r="F4437" s="6"/>
      <c r="G4437" s="6"/>
      <c r="H4437" s="6"/>
      <c r="I4437" s="10"/>
      <c r="J4437" s="11"/>
      <c r="K4437" s="13"/>
      <c r="L4437" s="4"/>
    </row>
    <row r="4438" spans="2:12" ht="14.25" customHeight="1">
      <c r="B4438" s="4"/>
      <c r="C4438" s="4"/>
      <c r="D4438" s="4"/>
      <c r="E4438" s="4"/>
      <c r="F4438" s="6"/>
      <c r="G4438" s="6"/>
      <c r="H4438" s="6"/>
      <c r="I4438" s="10"/>
      <c r="J4438" s="11"/>
      <c r="K4438" s="13"/>
      <c r="L4438" s="4"/>
    </row>
    <row r="4439" spans="2:12" ht="14.25" customHeight="1">
      <c r="B4439" s="4"/>
      <c r="C4439" s="4"/>
      <c r="D4439" s="4"/>
      <c r="E4439" s="4"/>
      <c r="F4439" s="6"/>
      <c r="G4439" s="6"/>
      <c r="H4439" s="6"/>
      <c r="I4439" s="10"/>
      <c r="J4439" s="11"/>
      <c r="K4439" s="13"/>
      <c r="L4439" s="4"/>
    </row>
    <row r="4440" spans="2:12" ht="14.25" customHeight="1">
      <c r="B4440" s="4"/>
      <c r="C4440" s="4"/>
      <c r="D4440" s="4"/>
      <c r="E4440" s="4"/>
      <c r="F4440" s="6"/>
      <c r="G4440" s="6"/>
      <c r="H4440" s="6"/>
      <c r="I4440" s="10"/>
      <c r="J4440" s="11"/>
      <c r="K4440" s="13"/>
      <c r="L4440" s="4"/>
    </row>
    <row r="4441" spans="2:12" ht="14.25" customHeight="1">
      <c r="B4441" s="4"/>
      <c r="C4441" s="4"/>
      <c r="D4441" s="4"/>
      <c r="E4441" s="4"/>
      <c r="F4441" s="6"/>
      <c r="G4441" s="6"/>
      <c r="H4441" s="6"/>
      <c r="I4441" s="10"/>
      <c r="J4441" s="11"/>
      <c r="K4441" s="13"/>
      <c r="L4441" s="4"/>
    </row>
    <row r="4442" spans="2:12" ht="14.25" customHeight="1">
      <c r="B4442" s="4"/>
      <c r="C4442" s="4"/>
      <c r="D4442" s="4"/>
      <c r="E4442" s="4"/>
      <c r="F4442" s="6"/>
      <c r="G4442" s="6"/>
      <c r="H4442" s="6"/>
      <c r="I4442" s="10"/>
      <c r="J4442" s="11"/>
      <c r="K4442" s="13"/>
      <c r="L4442" s="4"/>
    </row>
    <row r="4443" spans="2:12" ht="14.25" customHeight="1">
      <c r="B4443" s="4"/>
      <c r="C4443" s="4"/>
      <c r="D4443" s="4"/>
      <c r="E4443" s="4"/>
      <c r="F4443" s="6"/>
      <c r="G4443" s="6"/>
      <c r="H4443" s="6"/>
      <c r="I4443" s="10"/>
      <c r="J4443" s="11"/>
      <c r="K4443" s="13"/>
      <c r="L4443" s="4"/>
    </row>
    <row r="4444" spans="2:12" ht="14.25" customHeight="1">
      <c r="B4444" s="4"/>
      <c r="C4444" s="4"/>
      <c r="D4444" s="4"/>
      <c r="E4444" s="4"/>
      <c r="F4444" s="6"/>
      <c r="G4444" s="6"/>
      <c r="H4444" s="6"/>
      <c r="I4444" s="10"/>
      <c r="J4444" s="11"/>
      <c r="K4444" s="13"/>
      <c r="L4444" s="4"/>
    </row>
    <row r="4445" spans="2:12" ht="14.25" customHeight="1">
      <c r="B4445" s="4"/>
      <c r="C4445" s="4"/>
      <c r="D4445" s="4"/>
      <c r="E4445" s="4"/>
      <c r="F4445" s="6"/>
      <c r="G4445" s="6"/>
      <c r="H4445" s="6"/>
      <c r="I4445" s="10"/>
      <c r="J4445" s="11"/>
      <c r="K4445" s="13"/>
      <c r="L4445" s="4"/>
    </row>
    <row r="4446" spans="2:12" ht="14.25" customHeight="1">
      <c r="B4446" s="4"/>
      <c r="C4446" s="4"/>
      <c r="D4446" s="4"/>
      <c r="E4446" s="4"/>
      <c r="F4446" s="6"/>
      <c r="G4446" s="6"/>
      <c r="H4446" s="6"/>
      <c r="I4446" s="10"/>
      <c r="J4446" s="11"/>
      <c r="K4446" s="13"/>
      <c r="L4446" s="4"/>
    </row>
    <row r="4447" spans="2:12" ht="14.25" customHeight="1">
      <c r="B4447" s="4"/>
      <c r="C4447" s="4"/>
      <c r="D4447" s="4"/>
      <c r="E4447" s="4"/>
      <c r="F4447" s="6"/>
      <c r="G4447" s="6"/>
      <c r="H4447" s="6"/>
      <c r="I4447" s="10"/>
      <c r="J4447" s="11"/>
      <c r="K4447" s="13"/>
      <c r="L4447" s="4"/>
    </row>
    <row r="4448" spans="2:12" ht="14.25" customHeight="1">
      <c r="B4448" s="4"/>
      <c r="C4448" s="4"/>
      <c r="D4448" s="4"/>
      <c r="E4448" s="4"/>
      <c r="F4448" s="6"/>
      <c r="G4448" s="6"/>
      <c r="H4448" s="6"/>
      <c r="I4448" s="10"/>
      <c r="J4448" s="11"/>
      <c r="K4448" s="13"/>
      <c r="L4448" s="4"/>
    </row>
    <row r="4449" spans="2:12" ht="14.25" customHeight="1">
      <c r="B4449" s="4"/>
      <c r="C4449" s="4"/>
      <c r="D4449" s="4"/>
      <c r="E4449" s="4"/>
      <c r="F4449" s="6"/>
      <c r="G4449" s="6"/>
      <c r="H4449" s="6"/>
      <c r="I4449" s="10"/>
      <c r="J4449" s="11"/>
      <c r="K4449" s="13"/>
      <c r="L4449" s="4"/>
    </row>
    <row r="4450" spans="2:12" ht="14.25" customHeight="1">
      <c r="B4450" s="4"/>
      <c r="C4450" s="4"/>
      <c r="D4450" s="4"/>
      <c r="E4450" s="4"/>
      <c r="F4450" s="6"/>
      <c r="G4450" s="6"/>
      <c r="H4450" s="6"/>
      <c r="I4450" s="10"/>
      <c r="J4450" s="11"/>
      <c r="K4450" s="13"/>
      <c r="L4450" s="4"/>
    </row>
    <row r="4451" spans="2:12" ht="14.25" customHeight="1">
      <c r="B4451" s="4"/>
      <c r="C4451" s="4"/>
      <c r="D4451" s="4"/>
      <c r="E4451" s="4"/>
      <c r="F4451" s="6"/>
      <c r="G4451" s="6"/>
      <c r="H4451" s="6"/>
      <c r="I4451" s="10"/>
      <c r="J4451" s="11"/>
      <c r="K4451" s="13"/>
      <c r="L4451" s="4"/>
    </row>
    <row r="4452" spans="2:12" ht="14.25" customHeight="1">
      <c r="B4452" s="4"/>
      <c r="C4452" s="4"/>
      <c r="D4452" s="4"/>
      <c r="E4452" s="4"/>
      <c r="F4452" s="6"/>
      <c r="G4452" s="6"/>
      <c r="H4452" s="6"/>
      <c r="I4452" s="10"/>
      <c r="J4452" s="11"/>
      <c r="K4452" s="13"/>
      <c r="L4452" s="4"/>
    </row>
    <row r="4453" spans="2:12" ht="14.25" customHeight="1">
      <c r="B4453" s="4"/>
      <c r="C4453" s="4"/>
      <c r="D4453" s="4"/>
      <c r="E4453" s="4"/>
      <c r="F4453" s="6"/>
      <c r="G4453" s="6"/>
      <c r="H4453" s="6"/>
      <c r="I4453" s="10"/>
      <c r="J4453" s="11"/>
      <c r="K4453" s="13"/>
      <c r="L4453" s="4"/>
    </row>
    <row r="4454" spans="2:12" ht="14.25" customHeight="1">
      <c r="B4454" s="4"/>
      <c r="C4454" s="4"/>
      <c r="D4454" s="4"/>
      <c r="E4454" s="4"/>
      <c r="F4454" s="6"/>
      <c r="G4454" s="6"/>
      <c r="H4454" s="6"/>
      <c r="I4454" s="10"/>
      <c r="J4454" s="11"/>
      <c r="K4454" s="13"/>
      <c r="L4454" s="4"/>
    </row>
    <row r="4455" spans="2:12" ht="14.25" customHeight="1">
      <c r="B4455" s="4"/>
      <c r="C4455" s="4"/>
      <c r="D4455" s="4"/>
      <c r="E4455" s="4"/>
      <c r="F4455" s="6"/>
      <c r="G4455" s="6"/>
      <c r="H4455" s="6"/>
      <c r="I4455" s="10"/>
      <c r="J4455" s="11"/>
      <c r="K4455" s="13"/>
      <c r="L4455" s="4"/>
    </row>
    <row r="4456" spans="2:12" ht="14.25" customHeight="1">
      <c r="B4456" s="4"/>
      <c r="C4456" s="4"/>
      <c r="D4456" s="4"/>
      <c r="E4456" s="4"/>
      <c r="F4456" s="6"/>
      <c r="G4456" s="6"/>
      <c r="H4456" s="6"/>
      <c r="I4456" s="10"/>
      <c r="J4456" s="11"/>
      <c r="K4456" s="13"/>
      <c r="L4456" s="4"/>
    </row>
    <row r="4457" spans="2:12" ht="14.25" customHeight="1">
      <c r="B4457" s="4"/>
      <c r="C4457" s="4"/>
      <c r="D4457" s="4"/>
      <c r="E4457" s="4"/>
      <c r="F4457" s="6"/>
      <c r="G4457" s="6"/>
      <c r="H4457" s="6"/>
      <c r="I4457" s="10"/>
      <c r="J4457" s="11"/>
      <c r="K4457" s="13"/>
      <c r="L4457" s="4"/>
    </row>
    <row r="4458" spans="2:12" ht="14.25" customHeight="1">
      <c r="B4458" s="4"/>
      <c r="C4458" s="4"/>
      <c r="D4458" s="4"/>
      <c r="E4458" s="4"/>
      <c r="F4458" s="6"/>
      <c r="G4458" s="6"/>
      <c r="H4458" s="6"/>
      <c r="I4458" s="10"/>
      <c r="J4458" s="11"/>
      <c r="K4458" s="13"/>
      <c r="L4458" s="4"/>
    </row>
    <row r="4459" spans="2:12" ht="14.25" customHeight="1">
      <c r="B4459" s="4"/>
      <c r="C4459" s="4"/>
      <c r="D4459" s="4"/>
      <c r="E4459" s="4"/>
      <c r="F4459" s="6"/>
      <c r="G4459" s="6"/>
      <c r="H4459" s="6"/>
      <c r="I4459" s="10"/>
      <c r="J4459" s="11"/>
      <c r="K4459" s="13"/>
      <c r="L4459" s="4"/>
    </row>
    <row r="4460" spans="2:12" ht="14.25" customHeight="1">
      <c r="B4460" s="4"/>
      <c r="C4460" s="4"/>
      <c r="D4460" s="4"/>
      <c r="E4460" s="4"/>
      <c r="F4460" s="6"/>
      <c r="G4460" s="6"/>
      <c r="H4460" s="6"/>
      <c r="I4460" s="10"/>
      <c r="J4460" s="11"/>
      <c r="K4460" s="13"/>
      <c r="L4460" s="4"/>
    </row>
    <row r="4461" spans="2:12" ht="14.25" customHeight="1">
      <c r="B4461" s="4"/>
      <c r="C4461" s="4"/>
      <c r="D4461" s="4"/>
      <c r="E4461" s="4"/>
      <c r="F4461" s="6"/>
      <c r="G4461" s="6"/>
      <c r="H4461" s="6"/>
      <c r="I4461" s="10"/>
      <c r="J4461" s="11"/>
      <c r="K4461" s="13"/>
      <c r="L4461" s="4"/>
    </row>
    <row r="4462" spans="2:12" ht="14.25" customHeight="1">
      <c r="B4462" s="4"/>
      <c r="C4462" s="4"/>
      <c r="D4462" s="4"/>
      <c r="E4462" s="4"/>
      <c r="F4462" s="6"/>
      <c r="G4462" s="6"/>
      <c r="H4462" s="6"/>
      <c r="I4462" s="10"/>
      <c r="J4462" s="11"/>
      <c r="K4462" s="13"/>
      <c r="L4462" s="4"/>
    </row>
    <row r="4463" spans="2:12" ht="14.25" customHeight="1">
      <c r="B4463" s="4"/>
      <c r="C4463" s="4"/>
      <c r="D4463" s="4"/>
      <c r="E4463" s="4"/>
      <c r="F4463" s="6"/>
      <c r="G4463" s="6"/>
      <c r="H4463" s="6"/>
      <c r="I4463" s="10"/>
      <c r="J4463" s="11"/>
      <c r="K4463" s="13"/>
      <c r="L4463" s="4"/>
    </row>
    <row r="4464" spans="2:12" ht="14.25" customHeight="1">
      <c r="B4464" s="4"/>
      <c r="C4464" s="4"/>
      <c r="D4464" s="4"/>
      <c r="E4464" s="4"/>
      <c r="F4464" s="6"/>
      <c r="G4464" s="6"/>
      <c r="H4464" s="6"/>
      <c r="I4464" s="10"/>
      <c r="J4464" s="11"/>
      <c r="K4464" s="13"/>
      <c r="L4464" s="4"/>
    </row>
    <row r="4465" spans="2:12" ht="14.25" customHeight="1">
      <c r="B4465" s="4"/>
      <c r="C4465" s="4"/>
      <c r="D4465" s="4"/>
      <c r="E4465" s="4"/>
      <c r="F4465" s="6"/>
      <c r="G4465" s="6"/>
      <c r="H4465" s="6"/>
      <c r="I4465" s="10"/>
      <c r="J4465" s="11"/>
      <c r="K4465" s="13"/>
      <c r="L4465" s="4"/>
    </row>
    <row r="4466" spans="2:12" ht="14.25" customHeight="1">
      <c r="B4466" s="4"/>
      <c r="C4466" s="4"/>
      <c r="D4466" s="4"/>
      <c r="E4466" s="4"/>
      <c r="F4466" s="6"/>
      <c r="G4466" s="6"/>
      <c r="H4466" s="6"/>
      <c r="I4466" s="10"/>
      <c r="J4466" s="11"/>
      <c r="K4466" s="13"/>
      <c r="L4466" s="4"/>
    </row>
    <row r="4467" spans="2:12" ht="14.25" customHeight="1">
      <c r="B4467" s="4"/>
      <c r="C4467" s="4"/>
      <c r="D4467" s="4"/>
      <c r="E4467" s="4"/>
      <c r="F4467" s="6"/>
      <c r="G4467" s="6"/>
      <c r="H4467" s="6"/>
      <c r="I4467" s="10"/>
      <c r="J4467" s="11"/>
      <c r="K4467" s="13"/>
      <c r="L4467" s="4"/>
    </row>
    <row r="4468" spans="2:12" ht="14.25" customHeight="1">
      <c r="B4468" s="4"/>
      <c r="C4468" s="4"/>
      <c r="D4468" s="4"/>
      <c r="E4468" s="4"/>
      <c r="F4468" s="6"/>
      <c r="G4468" s="6"/>
      <c r="H4468" s="6"/>
      <c r="I4468" s="10"/>
      <c r="J4468" s="11"/>
      <c r="K4468" s="13"/>
      <c r="L4468" s="4"/>
    </row>
    <row r="4469" spans="2:12" ht="14.25" customHeight="1">
      <c r="B4469" s="4"/>
      <c r="C4469" s="4"/>
      <c r="D4469" s="4"/>
      <c r="E4469" s="4"/>
      <c r="F4469" s="6"/>
      <c r="G4469" s="6"/>
      <c r="H4469" s="6"/>
      <c r="I4469" s="10"/>
      <c r="J4469" s="11"/>
      <c r="K4469" s="13"/>
      <c r="L4469" s="4"/>
    </row>
    <row r="4470" spans="2:12" ht="14.25" customHeight="1">
      <c r="B4470" s="4"/>
      <c r="C4470" s="4"/>
      <c r="D4470" s="4"/>
      <c r="E4470" s="4"/>
      <c r="F4470" s="6"/>
      <c r="G4470" s="6"/>
      <c r="H4470" s="6"/>
      <c r="I4470" s="10"/>
      <c r="J4470" s="11"/>
      <c r="K4470" s="13"/>
      <c r="L4470" s="4"/>
    </row>
    <row r="4471" spans="2:12" ht="14.25" customHeight="1">
      <c r="B4471" s="4"/>
      <c r="C4471" s="4"/>
      <c r="D4471" s="4"/>
      <c r="E4471" s="4"/>
      <c r="F4471" s="6"/>
      <c r="G4471" s="6"/>
      <c r="H4471" s="6"/>
      <c r="I4471" s="10"/>
      <c r="J4471" s="11"/>
      <c r="K4471" s="13"/>
      <c r="L4471" s="4"/>
    </row>
    <row r="4472" spans="2:12" ht="14.25" customHeight="1">
      <c r="B4472" s="4"/>
      <c r="C4472" s="4"/>
      <c r="D4472" s="4"/>
      <c r="E4472" s="4"/>
      <c r="F4472" s="6"/>
      <c r="G4472" s="6"/>
      <c r="H4472" s="6"/>
      <c r="I4472" s="10"/>
      <c r="J4472" s="11"/>
      <c r="K4472" s="13"/>
      <c r="L4472" s="4"/>
    </row>
    <row r="4473" spans="2:12" ht="14.25" customHeight="1">
      <c r="B4473" s="4"/>
      <c r="C4473" s="4"/>
      <c r="D4473" s="4"/>
      <c r="E4473" s="4"/>
      <c r="F4473" s="6"/>
      <c r="G4473" s="6"/>
      <c r="H4473" s="6"/>
      <c r="I4473" s="10"/>
      <c r="J4473" s="11"/>
      <c r="K4473" s="13"/>
      <c r="L4473" s="4"/>
    </row>
    <row r="4474" spans="2:12" ht="14.25" customHeight="1">
      <c r="B4474" s="4"/>
      <c r="C4474" s="4"/>
      <c r="D4474" s="4"/>
      <c r="E4474" s="4"/>
      <c r="F4474" s="6"/>
      <c r="G4474" s="6"/>
      <c r="H4474" s="6"/>
      <c r="I4474" s="10"/>
      <c r="J4474" s="11"/>
      <c r="K4474" s="13"/>
      <c r="L4474" s="4"/>
    </row>
    <row r="4475" spans="2:12" ht="14.25" customHeight="1">
      <c r="B4475" s="4"/>
      <c r="C4475" s="4"/>
      <c r="D4475" s="4"/>
      <c r="E4475" s="4"/>
      <c r="F4475" s="6"/>
      <c r="G4475" s="6"/>
      <c r="H4475" s="6"/>
      <c r="I4475" s="10"/>
      <c r="J4475" s="11"/>
      <c r="K4475" s="13"/>
      <c r="L4475" s="4"/>
    </row>
    <row r="4476" spans="2:12" ht="14.25" customHeight="1">
      <c r="B4476" s="4"/>
      <c r="C4476" s="4"/>
      <c r="D4476" s="4"/>
      <c r="E4476" s="4"/>
      <c r="F4476" s="6"/>
      <c r="G4476" s="6"/>
      <c r="H4476" s="6"/>
      <c r="I4476" s="10"/>
      <c r="J4476" s="11"/>
      <c r="K4476" s="13"/>
      <c r="L4476" s="4"/>
    </row>
    <row r="4477" spans="2:12" ht="14.25" customHeight="1">
      <c r="B4477" s="4"/>
      <c r="C4477" s="4"/>
      <c r="D4477" s="4"/>
      <c r="E4477" s="4"/>
      <c r="F4477" s="6"/>
      <c r="G4477" s="6"/>
      <c r="H4477" s="6"/>
      <c r="I4477" s="10"/>
      <c r="J4477" s="11"/>
      <c r="K4477" s="13"/>
      <c r="L4477" s="4"/>
    </row>
    <row r="4478" spans="2:12" ht="14.25" customHeight="1">
      <c r="B4478" s="4"/>
      <c r="C4478" s="4"/>
      <c r="D4478" s="4"/>
      <c r="E4478" s="4"/>
      <c r="F4478" s="6"/>
      <c r="G4478" s="6"/>
      <c r="H4478" s="6"/>
      <c r="I4478" s="10"/>
      <c r="J4478" s="11"/>
      <c r="K4478" s="13"/>
      <c r="L4478" s="4"/>
    </row>
    <row r="4479" spans="2:12" ht="14.25" customHeight="1">
      <c r="B4479" s="4"/>
      <c r="C4479" s="4"/>
      <c r="D4479" s="4"/>
      <c r="E4479" s="4"/>
      <c r="F4479" s="6"/>
      <c r="G4479" s="6"/>
      <c r="H4479" s="6"/>
      <c r="I4479" s="10"/>
      <c r="J4479" s="11"/>
      <c r="K4479" s="13"/>
      <c r="L4479" s="4"/>
    </row>
    <row r="4480" spans="2:12" ht="14.25" customHeight="1">
      <c r="B4480" s="4"/>
      <c r="C4480" s="4"/>
      <c r="D4480" s="4"/>
      <c r="E4480" s="4"/>
      <c r="F4480" s="6"/>
      <c r="G4480" s="6"/>
      <c r="H4480" s="6"/>
      <c r="I4480" s="10"/>
      <c r="J4480" s="11"/>
      <c r="K4480" s="13"/>
      <c r="L4480" s="4"/>
    </row>
    <row r="4481" spans="2:12" ht="14.25" customHeight="1">
      <c r="B4481" s="4"/>
      <c r="C4481" s="4"/>
      <c r="D4481" s="4"/>
      <c r="E4481" s="4"/>
      <c r="F4481" s="6"/>
      <c r="G4481" s="6"/>
      <c r="H4481" s="6"/>
      <c r="I4481" s="10"/>
      <c r="J4481" s="11"/>
      <c r="K4481" s="13"/>
      <c r="L4481" s="4"/>
    </row>
    <row r="4482" spans="2:12" ht="14.25" customHeight="1">
      <c r="B4482" s="4"/>
      <c r="C4482" s="4"/>
      <c r="D4482" s="4"/>
      <c r="E4482" s="4"/>
      <c r="F4482" s="6"/>
      <c r="G4482" s="6"/>
      <c r="H4482" s="6"/>
      <c r="I4482" s="10"/>
      <c r="J4482" s="11"/>
      <c r="K4482" s="13"/>
      <c r="L4482" s="4"/>
    </row>
    <row r="4483" spans="2:12" ht="14.25" customHeight="1">
      <c r="B4483" s="4"/>
      <c r="C4483" s="4"/>
      <c r="D4483" s="4"/>
      <c r="E4483" s="4"/>
      <c r="F4483" s="6"/>
      <c r="G4483" s="6"/>
      <c r="H4483" s="6"/>
      <c r="I4483" s="10"/>
      <c r="J4483" s="11"/>
      <c r="K4483" s="13"/>
      <c r="L4483" s="4"/>
    </row>
    <row r="4484" spans="2:12" ht="14.25" customHeight="1">
      <c r="B4484" s="4"/>
      <c r="C4484" s="4"/>
      <c r="D4484" s="4"/>
      <c r="E4484" s="4"/>
      <c r="F4484" s="6"/>
      <c r="G4484" s="6"/>
      <c r="H4484" s="6"/>
      <c r="I4484" s="10"/>
      <c r="J4484" s="11"/>
      <c r="K4484" s="13"/>
      <c r="L4484" s="4"/>
    </row>
    <row r="4485" spans="2:12" ht="14.25" customHeight="1">
      <c r="B4485" s="4"/>
      <c r="C4485" s="4"/>
      <c r="D4485" s="4"/>
      <c r="E4485" s="4"/>
      <c r="F4485" s="6"/>
      <c r="G4485" s="6"/>
      <c r="H4485" s="6"/>
      <c r="I4485" s="10"/>
      <c r="J4485" s="11"/>
      <c r="K4485" s="13"/>
      <c r="L4485" s="4"/>
    </row>
    <row r="4486" spans="2:12" ht="14.25" customHeight="1">
      <c r="B4486" s="4"/>
      <c r="C4486" s="4"/>
      <c r="D4486" s="4"/>
      <c r="E4486" s="4"/>
      <c r="F4486" s="6"/>
      <c r="G4486" s="6"/>
      <c r="H4486" s="6"/>
      <c r="I4486" s="10"/>
      <c r="J4486" s="11"/>
      <c r="K4486" s="13"/>
      <c r="L4486" s="4"/>
    </row>
    <row r="4487" spans="2:12" ht="14.25" customHeight="1">
      <c r="B4487" s="4"/>
      <c r="C4487" s="4"/>
      <c r="D4487" s="4"/>
      <c r="E4487" s="4"/>
      <c r="F4487" s="6"/>
      <c r="G4487" s="6"/>
      <c r="H4487" s="6"/>
      <c r="I4487" s="10"/>
      <c r="J4487" s="11"/>
      <c r="K4487" s="13"/>
      <c r="L4487" s="4"/>
    </row>
    <row r="4488" spans="2:12" ht="14.25" customHeight="1">
      <c r="B4488" s="4"/>
      <c r="C4488" s="4"/>
      <c r="D4488" s="4"/>
      <c r="E4488" s="4"/>
      <c r="F4488" s="6"/>
      <c r="G4488" s="6"/>
      <c r="H4488" s="6"/>
      <c r="I4488" s="10"/>
      <c r="J4488" s="11"/>
      <c r="K4488" s="13"/>
      <c r="L4488" s="4"/>
    </row>
    <row r="4489" spans="2:12" ht="14.25" customHeight="1">
      <c r="B4489" s="4"/>
      <c r="C4489" s="4"/>
      <c r="D4489" s="4"/>
      <c r="E4489" s="4"/>
      <c r="F4489" s="6"/>
      <c r="G4489" s="6"/>
      <c r="H4489" s="6"/>
      <c r="I4489" s="10"/>
      <c r="J4489" s="11"/>
      <c r="K4489" s="13"/>
      <c r="L4489" s="4"/>
    </row>
    <row r="4490" spans="2:12" ht="14.25" customHeight="1">
      <c r="B4490" s="4"/>
      <c r="C4490" s="4"/>
      <c r="D4490" s="4"/>
      <c r="E4490" s="4"/>
      <c r="F4490" s="6"/>
      <c r="G4490" s="6"/>
      <c r="H4490" s="6"/>
      <c r="I4490" s="10"/>
      <c r="J4490" s="11"/>
      <c r="K4490" s="13"/>
      <c r="L4490" s="4"/>
    </row>
    <row r="4491" spans="2:12" ht="14.25" customHeight="1">
      <c r="B4491" s="4"/>
      <c r="C4491" s="4"/>
      <c r="D4491" s="4"/>
      <c r="E4491" s="4"/>
      <c r="F4491" s="6"/>
      <c r="G4491" s="6"/>
      <c r="H4491" s="6"/>
      <c r="I4491" s="10"/>
      <c r="J4491" s="11"/>
      <c r="K4491" s="13"/>
      <c r="L4491" s="4"/>
    </row>
    <row r="4492" spans="2:12" ht="14.25" customHeight="1">
      <c r="B4492" s="4"/>
      <c r="C4492" s="4"/>
      <c r="D4492" s="4"/>
      <c r="E4492" s="4"/>
      <c r="F4492" s="6"/>
      <c r="G4492" s="6"/>
      <c r="H4492" s="6"/>
      <c r="I4492" s="10"/>
      <c r="J4492" s="11"/>
      <c r="K4492" s="13"/>
      <c r="L4492" s="4"/>
    </row>
    <row r="4493" spans="2:12" ht="14.25" customHeight="1">
      <c r="B4493" s="4"/>
      <c r="C4493" s="4"/>
      <c r="D4493" s="4"/>
      <c r="E4493" s="4"/>
      <c r="F4493" s="6"/>
      <c r="G4493" s="6"/>
      <c r="H4493" s="6"/>
      <c r="I4493" s="10"/>
      <c r="J4493" s="11"/>
      <c r="K4493" s="13"/>
      <c r="L4493" s="4"/>
    </row>
    <row r="4494" spans="2:12" ht="14.25" customHeight="1">
      <c r="B4494" s="4"/>
      <c r="C4494" s="4"/>
      <c r="D4494" s="4"/>
      <c r="E4494" s="4"/>
      <c r="F4494" s="6"/>
      <c r="G4494" s="6"/>
      <c r="H4494" s="6"/>
      <c r="I4494" s="10"/>
      <c r="J4494" s="11"/>
      <c r="K4494" s="13"/>
      <c r="L4494" s="4"/>
    </row>
    <row r="4495" spans="2:12" ht="14.25" customHeight="1">
      <c r="B4495" s="4"/>
      <c r="C4495" s="4"/>
      <c r="D4495" s="4"/>
      <c r="E4495" s="4"/>
      <c r="F4495" s="6"/>
      <c r="G4495" s="6"/>
      <c r="H4495" s="6"/>
      <c r="I4495" s="10"/>
      <c r="J4495" s="11"/>
      <c r="K4495" s="13"/>
      <c r="L4495" s="4"/>
    </row>
    <row r="4496" spans="2:12" ht="14.25" customHeight="1">
      <c r="B4496" s="4"/>
      <c r="C4496" s="4"/>
      <c r="D4496" s="4"/>
      <c r="E4496" s="4"/>
      <c r="F4496" s="6"/>
      <c r="G4496" s="6"/>
      <c r="H4496" s="6"/>
      <c r="I4496" s="10"/>
      <c r="J4496" s="11"/>
      <c r="K4496" s="13"/>
      <c r="L4496" s="4"/>
    </row>
    <row r="4497" spans="2:12" ht="14.25" customHeight="1">
      <c r="B4497" s="4"/>
      <c r="C4497" s="4"/>
      <c r="D4497" s="4"/>
      <c r="E4497" s="4"/>
      <c r="F4497" s="6"/>
      <c r="G4497" s="6"/>
      <c r="H4497" s="6"/>
      <c r="I4497" s="10"/>
      <c r="J4497" s="11"/>
      <c r="K4497" s="13"/>
      <c r="L4497" s="4"/>
    </row>
    <row r="4498" spans="2:12" ht="14.25" customHeight="1">
      <c r="B4498" s="4"/>
      <c r="C4498" s="4"/>
      <c r="D4498" s="4"/>
      <c r="E4498" s="4"/>
      <c r="F4498" s="6"/>
      <c r="G4498" s="6"/>
      <c r="H4498" s="6"/>
      <c r="I4498" s="10"/>
      <c r="J4498" s="11"/>
      <c r="K4498" s="13"/>
      <c r="L4498" s="4"/>
    </row>
    <row r="4499" spans="2:12" ht="14.25" customHeight="1">
      <c r="B4499" s="4"/>
      <c r="C4499" s="4"/>
      <c r="D4499" s="4"/>
      <c r="E4499" s="4"/>
      <c r="F4499" s="6"/>
      <c r="G4499" s="6"/>
      <c r="H4499" s="6"/>
      <c r="I4499" s="10"/>
      <c r="J4499" s="11"/>
      <c r="K4499" s="13"/>
      <c r="L4499" s="4"/>
    </row>
    <row r="4500" spans="2:12" ht="14.25" customHeight="1">
      <c r="B4500" s="4"/>
      <c r="C4500" s="4"/>
      <c r="D4500" s="4"/>
      <c r="E4500" s="4"/>
      <c r="F4500" s="6"/>
      <c r="G4500" s="6"/>
      <c r="H4500" s="6"/>
      <c r="I4500" s="10"/>
      <c r="J4500" s="11"/>
      <c r="K4500" s="13"/>
      <c r="L4500" s="4"/>
    </row>
    <row r="4501" spans="2:12" ht="14.25" customHeight="1">
      <c r="B4501" s="4"/>
      <c r="C4501" s="4"/>
      <c r="D4501" s="4"/>
      <c r="E4501" s="4"/>
      <c r="F4501" s="6"/>
      <c r="G4501" s="6"/>
      <c r="H4501" s="6"/>
      <c r="I4501" s="10"/>
      <c r="J4501" s="11"/>
      <c r="K4501" s="13"/>
      <c r="L4501" s="4"/>
    </row>
    <row r="4502" spans="2:12" ht="14.25" customHeight="1">
      <c r="B4502" s="4"/>
      <c r="C4502" s="4"/>
      <c r="D4502" s="4"/>
      <c r="E4502" s="4"/>
      <c r="F4502" s="6"/>
      <c r="G4502" s="6"/>
      <c r="H4502" s="6"/>
      <c r="I4502" s="10"/>
      <c r="J4502" s="11"/>
      <c r="K4502" s="13"/>
      <c r="L4502" s="4"/>
    </row>
    <row r="4503" spans="2:12" ht="14.25" customHeight="1">
      <c r="B4503" s="4"/>
      <c r="C4503" s="4"/>
      <c r="D4503" s="4"/>
      <c r="E4503" s="4"/>
      <c r="F4503" s="6"/>
      <c r="G4503" s="6"/>
      <c r="H4503" s="6"/>
      <c r="I4503" s="10"/>
      <c r="J4503" s="11"/>
      <c r="K4503" s="13"/>
      <c r="L4503" s="4"/>
    </row>
    <row r="4504" spans="2:12" ht="14.25" customHeight="1">
      <c r="B4504" s="4"/>
      <c r="C4504" s="4"/>
      <c r="D4504" s="4"/>
      <c r="E4504" s="4"/>
      <c r="F4504" s="6"/>
      <c r="G4504" s="6"/>
      <c r="H4504" s="6"/>
      <c r="I4504" s="10"/>
      <c r="J4504" s="11"/>
      <c r="K4504" s="13"/>
      <c r="L4504" s="4"/>
    </row>
    <row r="4505" spans="2:12" ht="14.25" customHeight="1">
      <c r="B4505" s="4"/>
      <c r="C4505" s="4"/>
      <c r="D4505" s="4"/>
      <c r="E4505" s="4"/>
      <c r="F4505" s="6"/>
      <c r="G4505" s="6"/>
      <c r="H4505" s="6"/>
      <c r="I4505" s="10"/>
      <c r="J4505" s="11"/>
      <c r="K4505" s="13"/>
      <c r="L4505" s="4"/>
    </row>
    <row r="4506" spans="2:12" ht="14.25" customHeight="1">
      <c r="B4506" s="4"/>
      <c r="C4506" s="4"/>
      <c r="D4506" s="4"/>
      <c r="E4506" s="4"/>
      <c r="F4506" s="6"/>
      <c r="G4506" s="6"/>
      <c r="H4506" s="6"/>
      <c r="I4506" s="10"/>
      <c r="J4506" s="11"/>
      <c r="K4506" s="13"/>
      <c r="L4506" s="4"/>
    </row>
    <row r="4507" spans="2:12" ht="14.25" customHeight="1">
      <c r="B4507" s="4"/>
      <c r="C4507" s="4"/>
      <c r="D4507" s="4"/>
      <c r="E4507" s="4"/>
      <c r="F4507" s="6"/>
      <c r="G4507" s="6"/>
      <c r="H4507" s="6"/>
      <c r="I4507" s="10"/>
      <c r="J4507" s="11"/>
      <c r="K4507" s="13"/>
      <c r="L4507" s="4"/>
    </row>
    <row r="4508" spans="2:12" ht="14.25" customHeight="1">
      <c r="B4508" s="4"/>
      <c r="C4508" s="4"/>
      <c r="D4508" s="4"/>
      <c r="E4508" s="4"/>
      <c r="F4508" s="6"/>
      <c r="G4508" s="6"/>
      <c r="H4508" s="6"/>
      <c r="I4508" s="10"/>
      <c r="J4508" s="11"/>
      <c r="K4508" s="13"/>
      <c r="L4508" s="4"/>
    </row>
    <row r="4509" spans="2:12" ht="14.25" customHeight="1">
      <c r="B4509" s="4"/>
      <c r="C4509" s="4"/>
      <c r="D4509" s="4"/>
      <c r="E4509" s="4"/>
      <c r="F4509" s="6"/>
      <c r="G4509" s="6"/>
      <c r="H4509" s="6"/>
      <c r="I4509" s="10"/>
      <c r="J4509" s="11"/>
      <c r="K4509" s="13"/>
      <c r="L4509" s="4"/>
    </row>
    <row r="4510" spans="2:12" ht="14.25" customHeight="1">
      <c r="B4510" s="4"/>
      <c r="C4510" s="4"/>
      <c r="D4510" s="4"/>
      <c r="E4510" s="4"/>
      <c r="F4510" s="6"/>
      <c r="G4510" s="6"/>
      <c r="H4510" s="6"/>
      <c r="I4510" s="10"/>
      <c r="J4510" s="11"/>
      <c r="K4510" s="13"/>
      <c r="L4510" s="4"/>
    </row>
    <row r="4511" spans="2:12" ht="14.25" customHeight="1">
      <c r="B4511" s="4"/>
      <c r="C4511" s="4"/>
      <c r="D4511" s="4"/>
      <c r="E4511" s="4"/>
      <c r="F4511" s="6"/>
      <c r="G4511" s="6"/>
      <c r="H4511" s="6"/>
      <c r="I4511" s="10"/>
      <c r="J4511" s="11"/>
      <c r="K4511" s="13"/>
      <c r="L4511" s="4"/>
    </row>
    <row r="4512" spans="2:12" ht="14.25" customHeight="1">
      <c r="B4512" s="4"/>
      <c r="C4512" s="4"/>
      <c r="D4512" s="4"/>
      <c r="E4512" s="4"/>
      <c r="F4512" s="6"/>
      <c r="G4512" s="6"/>
      <c r="H4512" s="6"/>
      <c r="I4512" s="10"/>
      <c r="J4512" s="11"/>
      <c r="K4512" s="13"/>
      <c r="L4512" s="4"/>
    </row>
    <row r="4513" spans="2:12" ht="14.25" customHeight="1">
      <c r="B4513" s="4"/>
      <c r="C4513" s="4"/>
      <c r="D4513" s="4"/>
      <c r="E4513" s="4"/>
      <c r="F4513" s="6"/>
      <c r="G4513" s="6"/>
      <c r="H4513" s="6"/>
      <c r="I4513" s="10"/>
      <c r="J4513" s="11"/>
      <c r="K4513" s="13"/>
      <c r="L4513" s="4"/>
    </row>
    <row r="4514" spans="2:12" ht="14.25" customHeight="1">
      <c r="B4514" s="4"/>
      <c r="C4514" s="4"/>
      <c r="D4514" s="4"/>
      <c r="E4514" s="4"/>
      <c r="F4514" s="6"/>
      <c r="G4514" s="6"/>
      <c r="H4514" s="6"/>
      <c r="I4514" s="10"/>
      <c r="J4514" s="11"/>
      <c r="K4514" s="13"/>
      <c r="L4514" s="4"/>
    </row>
    <row r="4515" spans="2:12" ht="14.25" customHeight="1">
      <c r="B4515" s="4"/>
      <c r="C4515" s="4"/>
      <c r="D4515" s="4"/>
      <c r="E4515" s="4"/>
      <c r="F4515" s="6"/>
      <c r="G4515" s="6"/>
      <c r="H4515" s="6"/>
      <c r="I4515" s="10"/>
      <c r="J4515" s="11"/>
      <c r="K4515" s="13"/>
      <c r="L4515" s="4"/>
    </row>
    <row r="4516" spans="2:12" ht="14.25" customHeight="1">
      <c r="B4516" s="4"/>
      <c r="C4516" s="4"/>
      <c r="D4516" s="4"/>
      <c r="E4516" s="4"/>
      <c r="F4516" s="6"/>
      <c r="G4516" s="6"/>
      <c r="H4516" s="6"/>
      <c r="I4516" s="10"/>
      <c r="J4516" s="11"/>
      <c r="K4516" s="13"/>
      <c r="L4516" s="4"/>
    </row>
    <row r="4517" spans="2:12" ht="14.25" customHeight="1">
      <c r="B4517" s="4"/>
      <c r="C4517" s="4"/>
      <c r="D4517" s="4"/>
      <c r="E4517" s="4"/>
      <c r="F4517" s="6"/>
      <c r="G4517" s="6"/>
      <c r="H4517" s="6"/>
      <c r="I4517" s="10"/>
      <c r="J4517" s="11"/>
      <c r="K4517" s="13"/>
      <c r="L4517" s="4"/>
    </row>
    <row r="4518" spans="2:12" ht="14.25" customHeight="1">
      <c r="B4518" s="4"/>
      <c r="C4518" s="4"/>
      <c r="D4518" s="4"/>
      <c r="E4518" s="4"/>
      <c r="F4518" s="6"/>
      <c r="G4518" s="6"/>
      <c r="H4518" s="6"/>
      <c r="I4518" s="10"/>
      <c r="J4518" s="11"/>
      <c r="K4518" s="13"/>
      <c r="L4518" s="4"/>
    </row>
    <row r="4519" spans="2:12" ht="14.25" customHeight="1">
      <c r="B4519" s="4"/>
      <c r="C4519" s="4"/>
      <c r="D4519" s="4"/>
      <c r="E4519" s="4"/>
      <c r="F4519" s="6"/>
      <c r="G4519" s="6"/>
      <c r="H4519" s="6"/>
      <c r="I4519" s="10"/>
      <c r="J4519" s="11"/>
      <c r="K4519" s="13"/>
      <c r="L4519" s="4"/>
    </row>
    <row r="4520" spans="2:12" ht="14.25" customHeight="1">
      <c r="B4520" s="4"/>
      <c r="C4520" s="4"/>
      <c r="D4520" s="4"/>
      <c r="E4520" s="4"/>
      <c r="F4520" s="6"/>
      <c r="G4520" s="6"/>
      <c r="H4520" s="6"/>
      <c r="I4520" s="10"/>
      <c r="J4520" s="11"/>
      <c r="K4520" s="13"/>
      <c r="L4520" s="4"/>
    </row>
    <row r="4521" spans="2:12" ht="14.25" customHeight="1">
      <c r="B4521" s="4"/>
      <c r="C4521" s="4"/>
      <c r="D4521" s="4"/>
      <c r="E4521" s="4"/>
      <c r="F4521" s="6"/>
      <c r="G4521" s="6"/>
      <c r="H4521" s="6"/>
      <c r="I4521" s="10"/>
      <c r="J4521" s="11"/>
      <c r="K4521" s="13"/>
      <c r="L4521" s="4"/>
    </row>
    <row r="4522" spans="2:12" ht="14.25" customHeight="1">
      <c r="B4522" s="4"/>
      <c r="C4522" s="4"/>
      <c r="D4522" s="4"/>
      <c r="E4522" s="4"/>
      <c r="F4522" s="6"/>
      <c r="G4522" s="6"/>
      <c r="H4522" s="6"/>
      <c r="I4522" s="10"/>
      <c r="J4522" s="11"/>
      <c r="K4522" s="13"/>
      <c r="L4522" s="4"/>
    </row>
    <row r="4523" spans="2:12" ht="14.25" customHeight="1">
      <c r="B4523" s="4"/>
      <c r="C4523" s="4"/>
      <c r="D4523" s="4"/>
      <c r="E4523" s="4"/>
      <c r="F4523" s="6"/>
      <c r="G4523" s="6"/>
      <c r="H4523" s="6"/>
      <c r="I4523" s="10"/>
      <c r="J4523" s="11"/>
      <c r="K4523" s="13"/>
      <c r="L4523" s="4"/>
    </row>
    <row r="4524" spans="2:12" ht="14.25" customHeight="1">
      <c r="B4524" s="4"/>
      <c r="C4524" s="4"/>
      <c r="D4524" s="4"/>
      <c r="E4524" s="4"/>
      <c r="F4524" s="6"/>
      <c r="G4524" s="6"/>
      <c r="H4524" s="6"/>
      <c r="I4524" s="10"/>
      <c r="J4524" s="11"/>
      <c r="K4524" s="13"/>
      <c r="L4524" s="4"/>
    </row>
    <row r="4525" spans="2:12" ht="14.25" customHeight="1">
      <c r="B4525" s="4"/>
      <c r="C4525" s="4"/>
      <c r="D4525" s="4"/>
      <c r="E4525" s="4"/>
      <c r="F4525" s="6"/>
      <c r="G4525" s="6"/>
      <c r="H4525" s="6"/>
      <c r="I4525" s="10"/>
      <c r="J4525" s="11"/>
      <c r="K4525" s="13"/>
      <c r="L4525" s="4"/>
    </row>
    <row r="4526" spans="2:12" ht="14.25" customHeight="1">
      <c r="B4526" s="4"/>
      <c r="C4526" s="4"/>
      <c r="D4526" s="4"/>
      <c r="E4526" s="4"/>
      <c r="F4526" s="6"/>
      <c r="G4526" s="6"/>
      <c r="H4526" s="6"/>
      <c r="I4526" s="10"/>
      <c r="J4526" s="11"/>
      <c r="K4526" s="13"/>
      <c r="L4526" s="4"/>
    </row>
    <row r="4527" spans="2:12" ht="14.25" customHeight="1">
      <c r="B4527" s="4"/>
      <c r="C4527" s="4"/>
      <c r="D4527" s="4"/>
      <c r="E4527" s="4"/>
      <c r="F4527" s="6"/>
      <c r="G4527" s="6"/>
      <c r="H4527" s="6"/>
      <c r="I4527" s="10"/>
      <c r="J4527" s="11"/>
      <c r="K4527" s="13"/>
      <c r="L4527" s="4"/>
    </row>
    <row r="4528" spans="2:12" ht="14.25" customHeight="1">
      <c r="B4528" s="4"/>
      <c r="C4528" s="4"/>
      <c r="D4528" s="4"/>
      <c r="E4528" s="4"/>
      <c r="F4528" s="6"/>
      <c r="G4528" s="6"/>
      <c r="H4528" s="6"/>
      <c r="I4528" s="10"/>
      <c r="J4528" s="11"/>
      <c r="K4528" s="13"/>
      <c r="L4528" s="4"/>
    </row>
    <row r="4529" spans="2:12" ht="14.25" customHeight="1">
      <c r="B4529" s="4"/>
      <c r="C4529" s="4"/>
      <c r="D4529" s="4"/>
      <c r="E4529" s="4"/>
      <c r="F4529" s="6"/>
      <c r="G4529" s="6"/>
      <c r="H4529" s="6"/>
      <c r="I4529" s="10"/>
      <c r="J4529" s="11"/>
      <c r="K4529" s="13"/>
      <c r="L4529" s="4"/>
    </row>
    <row r="4530" spans="2:12" ht="14.25" customHeight="1">
      <c r="B4530" s="4"/>
      <c r="C4530" s="4"/>
      <c r="D4530" s="4"/>
      <c r="E4530" s="4"/>
      <c r="F4530" s="6"/>
      <c r="G4530" s="6"/>
      <c r="H4530" s="6"/>
      <c r="I4530" s="10"/>
      <c r="J4530" s="11"/>
      <c r="K4530" s="13"/>
      <c r="L4530" s="4"/>
    </row>
    <row r="4531" spans="2:12" ht="14.25" customHeight="1">
      <c r="B4531" s="4"/>
      <c r="C4531" s="4"/>
      <c r="D4531" s="4"/>
      <c r="E4531" s="4"/>
      <c r="F4531" s="6"/>
      <c r="G4531" s="6"/>
      <c r="H4531" s="6"/>
      <c r="I4531" s="10"/>
      <c r="J4531" s="11"/>
      <c r="K4531" s="13"/>
      <c r="L4531" s="4"/>
    </row>
    <row r="4532" spans="2:12" ht="14.25" customHeight="1">
      <c r="B4532" s="4"/>
      <c r="C4532" s="4"/>
      <c r="D4532" s="4"/>
      <c r="E4532" s="4"/>
      <c r="F4532" s="6"/>
      <c r="G4532" s="6"/>
      <c r="H4532" s="6"/>
      <c r="I4532" s="10"/>
      <c r="J4532" s="11"/>
      <c r="K4532" s="13"/>
      <c r="L4532" s="4"/>
    </row>
    <row r="4533" spans="2:12" ht="14.25" customHeight="1">
      <c r="B4533" s="4"/>
      <c r="C4533" s="4"/>
      <c r="D4533" s="4"/>
      <c r="E4533" s="4"/>
      <c r="F4533" s="6"/>
      <c r="G4533" s="6"/>
      <c r="H4533" s="6"/>
      <c r="I4533" s="10"/>
      <c r="J4533" s="11"/>
      <c r="K4533" s="13"/>
      <c r="L4533" s="4"/>
    </row>
    <row r="4534" spans="2:12" ht="14.25" customHeight="1">
      <c r="B4534" s="4"/>
      <c r="C4534" s="4"/>
      <c r="D4534" s="4"/>
      <c r="E4534" s="4"/>
      <c r="F4534" s="6"/>
      <c r="G4534" s="6"/>
      <c r="H4534" s="6"/>
      <c r="I4534" s="10"/>
      <c r="J4534" s="11"/>
      <c r="K4534" s="13"/>
      <c r="L4534" s="4"/>
    </row>
    <row r="4535" spans="2:12" ht="14.25" customHeight="1">
      <c r="B4535" s="4"/>
      <c r="C4535" s="4"/>
      <c r="D4535" s="4"/>
      <c r="E4535" s="4"/>
      <c r="F4535" s="6"/>
      <c r="G4535" s="6"/>
      <c r="H4535" s="6"/>
      <c r="I4535" s="10"/>
      <c r="J4535" s="11"/>
      <c r="K4535" s="13"/>
      <c r="L4535" s="4"/>
    </row>
    <row r="4536" spans="2:12" ht="14.25" customHeight="1">
      <c r="B4536" s="4"/>
      <c r="C4536" s="4"/>
      <c r="D4536" s="4"/>
      <c r="E4536" s="4"/>
      <c r="F4536" s="6"/>
      <c r="G4536" s="6"/>
      <c r="H4536" s="6"/>
      <c r="I4536" s="10"/>
      <c r="J4536" s="11"/>
      <c r="K4536" s="13"/>
      <c r="L4536" s="4"/>
    </row>
    <row r="4537" spans="2:12" ht="14.25" customHeight="1">
      <c r="B4537" s="4"/>
      <c r="C4537" s="4"/>
      <c r="D4537" s="4"/>
      <c r="E4537" s="4"/>
      <c r="F4537" s="6"/>
      <c r="G4537" s="6"/>
      <c r="H4537" s="6"/>
      <c r="I4537" s="10"/>
      <c r="J4537" s="11"/>
      <c r="K4537" s="13"/>
      <c r="L4537" s="4"/>
    </row>
    <row r="4538" spans="2:12" ht="14.25" customHeight="1">
      <c r="B4538" s="4"/>
      <c r="C4538" s="4"/>
      <c r="D4538" s="4"/>
      <c r="E4538" s="4"/>
      <c r="F4538" s="6"/>
      <c r="G4538" s="6"/>
      <c r="H4538" s="6"/>
      <c r="I4538" s="10"/>
      <c r="J4538" s="11"/>
      <c r="K4538" s="13"/>
      <c r="L4538" s="4"/>
    </row>
    <row r="4539" spans="2:12" ht="14.25" customHeight="1">
      <c r="B4539" s="4"/>
      <c r="C4539" s="4"/>
      <c r="D4539" s="4"/>
      <c r="E4539" s="4"/>
      <c r="F4539" s="6"/>
      <c r="G4539" s="6"/>
      <c r="H4539" s="6"/>
      <c r="I4539" s="10"/>
      <c r="J4539" s="11"/>
      <c r="K4539" s="13"/>
      <c r="L4539" s="4"/>
    </row>
    <row r="4540" spans="2:12" ht="14.25" customHeight="1">
      <c r="B4540" s="4"/>
      <c r="C4540" s="4"/>
      <c r="D4540" s="4"/>
      <c r="E4540" s="4"/>
      <c r="F4540" s="6"/>
      <c r="G4540" s="6"/>
      <c r="H4540" s="6"/>
      <c r="I4540" s="10"/>
      <c r="J4540" s="11"/>
      <c r="K4540" s="13"/>
      <c r="L4540" s="4"/>
    </row>
    <row r="4541" spans="2:12" ht="14.25" customHeight="1">
      <c r="B4541" s="4"/>
      <c r="C4541" s="4"/>
      <c r="D4541" s="4"/>
      <c r="E4541" s="4"/>
      <c r="F4541" s="6"/>
      <c r="G4541" s="6"/>
      <c r="H4541" s="6"/>
      <c r="I4541" s="10"/>
      <c r="J4541" s="11"/>
      <c r="K4541" s="13"/>
      <c r="L4541" s="4"/>
    </row>
    <row r="4542" spans="2:12" ht="14.25" customHeight="1">
      <c r="B4542" s="4"/>
      <c r="C4542" s="4"/>
      <c r="D4542" s="4"/>
      <c r="E4542" s="4"/>
      <c r="F4542" s="6"/>
      <c r="G4542" s="6"/>
      <c r="H4542" s="6"/>
      <c r="I4542" s="10"/>
      <c r="J4542" s="11"/>
      <c r="K4542" s="13"/>
      <c r="L4542" s="4"/>
    </row>
    <row r="4543" spans="2:12" ht="14.25" customHeight="1">
      <c r="B4543" s="4"/>
      <c r="C4543" s="4"/>
      <c r="D4543" s="4"/>
      <c r="E4543" s="4"/>
      <c r="F4543" s="6"/>
      <c r="G4543" s="6"/>
      <c r="H4543" s="6"/>
      <c r="I4543" s="10"/>
      <c r="J4543" s="11"/>
      <c r="K4543" s="13"/>
      <c r="L4543" s="4"/>
    </row>
    <row r="4544" spans="2:12" ht="14.25" customHeight="1">
      <c r="B4544" s="4"/>
      <c r="C4544" s="4"/>
      <c r="D4544" s="4"/>
      <c r="E4544" s="4"/>
      <c r="F4544" s="6"/>
      <c r="G4544" s="6"/>
      <c r="H4544" s="6"/>
      <c r="I4544" s="10"/>
      <c r="J4544" s="11"/>
      <c r="K4544" s="13"/>
      <c r="L4544" s="4"/>
    </row>
    <row r="4545" spans="2:12" ht="14.25" customHeight="1">
      <c r="B4545" s="4"/>
      <c r="C4545" s="4"/>
      <c r="D4545" s="4"/>
      <c r="E4545" s="4"/>
      <c r="F4545" s="6"/>
      <c r="G4545" s="6"/>
      <c r="H4545" s="6"/>
      <c r="I4545" s="10"/>
      <c r="J4545" s="11"/>
      <c r="K4545" s="13"/>
      <c r="L4545" s="4"/>
    </row>
    <row r="4546" spans="2:12" ht="14.25" customHeight="1">
      <c r="B4546" s="4"/>
      <c r="C4546" s="4"/>
      <c r="D4546" s="4"/>
      <c r="E4546" s="4"/>
      <c r="F4546" s="6"/>
      <c r="G4546" s="6"/>
      <c r="H4546" s="6"/>
      <c r="I4546" s="10"/>
      <c r="J4546" s="11"/>
      <c r="K4546" s="13"/>
      <c r="L4546" s="4"/>
    </row>
    <row r="4547" spans="2:12" ht="14.25" customHeight="1">
      <c r="B4547" s="4"/>
      <c r="C4547" s="4"/>
      <c r="D4547" s="4"/>
      <c r="E4547" s="4"/>
      <c r="F4547" s="6"/>
      <c r="G4547" s="6"/>
      <c r="H4547" s="6"/>
      <c r="I4547" s="10"/>
      <c r="J4547" s="11"/>
      <c r="K4547" s="13"/>
      <c r="L4547" s="4"/>
    </row>
    <row r="4548" spans="2:12" ht="14.25" customHeight="1">
      <c r="B4548" s="4"/>
      <c r="C4548" s="4"/>
      <c r="D4548" s="4"/>
      <c r="E4548" s="4"/>
      <c r="F4548" s="6"/>
      <c r="G4548" s="6"/>
      <c r="H4548" s="6"/>
      <c r="I4548" s="10"/>
      <c r="J4548" s="11"/>
      <c r="K4548" s="13"/>
      <c r="L4548" s="4"/>
    </row>
    <row r="4549" spans="2:12" ht="14.25" customHeight="1">
      <c r="B4549" s="4"/>
      <c r="C4549" s="4"/>
      <c r="D4549" s="4"/>
      <c r="E4549" s="4"/>
      <c r="F4549" s="6"/>
      <c r="G4549" s="6"/>
      <c r="H4549" s="6"/>
      <c r="I4549" s="10"/>
      <c r="J4549" s="11"/>
      <c r="K4549" s="13"/>
      <c r="L4549" s="4"/>
    </row>
    <row r="4550" spans="2:12" ht="14.25" customHeight="1">
      <c r="B4550" s="4"/>
      <c r="C4550" s="4"/>
      <c r="D4550" s="4"/>
      <c r="E4550" s="4"/>
      <c r="F4550" s="6"/>
      <c r="G4550" s="6"/>
      <c r="H4550" s="6"/>
      <c r="I4550" s="10"/>
      <c r="J4550" s="11"/>
      <c r="K4550" s="13"/>
      <c r="L4550" s="4"/>
    </row>
    <row r="4551" spans="2:12" ht="14.25" customHeight="1">
      <c r="B4551" s="4"/>
      <c r="C4551" s="4"/>
      <c r="D4551" s="4"/>
      <c r="E4551" s="4"/>
      <c r="F4551" s="6"/>
      <c r="G4551" s="6"/>
      <c r="H4551" s="6"/>
      <c r="I4551" s="10"/>
      <c r="J4551" s="11"/>
      <c r="K4551" s="13"/>
      <c r="L4551" s="4"/>
    </row>
    <row r="4552" spans="2:12" ht="14.25" customHeight="1">
      <c r="B4552" s="4"/>
      <c r="C4552" s="4"/>
      <c r="D4552" s="4"/>
      <c r="E4552" s="4"/>
      <c r="F4552" s="6"/>
      <c r="G4552" s="6"/>
      <c r="H4552" s="6"/>
      <c r="I4552" s="10"/>
      <c r="J4552" s="11"/>
      <c r="K4552" s="13"/>
      <c r="L4552" s="4"/>
    </row>
    <row r="4553" spans="2:12" ht="14.25" customHeight="1">
      <c r="B4553" s="4"/>
      <c r="C4553" s="4"/>
      <c r="D4553" s="4"/>
      <c r="E4553" s="4"/>
      <c r="F4553" s="6"/>
      <c r="G4553" s="6"/>
      <c r="H4553" s="6"/>
      <c r="I4553" s="10"/>
      <c r="J4553" s="11"/>
      <c r="K4553" s="13"/>
      <c r="L4553" s="4"/>
    </row>
    <row r="4554" spans="2:12" ht="14.25" customHeight="1">
      <c r="B4554" s="4"/>
      <c r="C4554" s="4"/>
      <c r="D4554" s="4"/>
      <c r="E4554" s="4"/>
      <c r="F4554" s="6"/>
      <c r="G4554" s="6"/>
      <c r="H4554" s="6"/>
      <c r="I4554" s="10"/>
      <c r="J4554" s="11"/>
      <c r="K4554" s="13"/>
      <c r="L4554" s="4"/>
    </row>
    <row r="4555" spans="2:12" ht="14.25" customHeight="1">
      <c r="B4555" s="4"/>
      <c r="C4555" s="4"/>
      <c r="D4555" s="4"/>
      <c r="E4555" s="4"/>
      <c r="F4555" s="6"/>
      <c r="G4555" s="6"/>
      <c r="H4555" s="6"/>
      <c r="I4555" s="10"/>
      <c r="J4555" s="11"/>
      <c r="K4555" s="13"/>
      <c r="L4555" s="4"/>
    </row>
    <row r="4556" spans="2:12" ht="14.25" customHeight="1">
      <c r="B4556" s="4"/>
      <c r="C4556" s="4"/>
      <c r="D4556" s="4"/>
      <c r="E4556" s="4"/>
      <c r="F4556" s="6"/>
      <c r="G4556" s="6"/>
      <c r="H4556" s="6"/>
      <c r="I4556" s="10"/>
      <c r="J4556" s="11"/>
      <c r="K4556" s="13"/>
      <c r="L4556" s="4"/>
    </row>
    <row r="4557" spans="2:12" ht="14.25" customHeight="1">
      <c r="B4557" s="4"/>
      <c r="C4557" s="4"/>
      <c r="D4557" s="4"/>
      <c r="E4557" s="4"/>
      <c r="F4557" s="6"/>
      <c r="G4557" s="6"/>
      <c r="H4557" s="6"/>
      <c r="I4557" s="10"/>
      <c r="J4557" s="11"/>
      <c r="K4557" s="13"/>
      <c r="L4557" s="4"/>
    </row>
    <row r="4558" spans="2:12" ht="14.25" customHeight="1">
      <c r="B4558" s="4"/>
      <c r="C4558" s="4"/>
      <c r="D4558" s="4"/>
      <c r="E4558" s="4"/>
      <c r="F4558" s="6"/>
      <c r="G4558" s="6"/>
      <c r="H4558" s="6"/>
      <c r="I4558" s="10"/>
      <c r="J4558" s="11"/>
      <c r="K4558" s="13"/>
      <c r="L4558" s="4"/>
    </row>
    <row r="4559" spans="2:12" ht="14.25" customHeight="1">
      <c r="B4559" s="4"/>
      <c r="C4559" s="4"/>
      <c r="D4559" s="4"/>
      <c r="E4559" s="4"/>
      <c r="F4559" s="6"/>
      <c r="G4559" s="6"/>
      <c r="H4559" s="6"/>
      <c r="I4559" s="10"/>
      <c r="J4559" s="11"/>
      <c r="K4559" s="13"/>
      <c r="L4559" s="4"/>
    </row>
    <row r="4560" spans="2:12" ht="14.25" customHeight="1">
      <c r="B4560" s="4"/>
      <c r="C4560" s="4"/>
      <c r="D4560" s="4"/>
      <c r="E4560" s="4"/>
      <c r="F4560" s="6"/>
      <c r="G4560" s="6"/>
      <c r="H4560" s="6"/>
      <c r="I4560" s="10"/>
      <c r="J4560" s="11"/>
      <c r="K4560" s="13"/>
      <c r="L4560" s="4"/>
    </row>
    <row r="4561" spans="2:12" ht="14.25" customHeight="1">
      <c r="B4561" s="4"/>
      <c r="C4561" s="4"/>
      <c r="D4561" s="4"/>
      <c r="E4561" s="4"/>
      <c r="F4561" s="6"/>
      <c r="G4561" s="6"/>
      <c r="H4561" s="6"/>
      <c r="I4561" s="10"/>
      <c r="J4561" s="11"/>
      <c r="K4561" s="13"/>
      <c r="L4561" s="4"/>
    </row>
    <row r="4562" spans="2:12" ht="14.25" customHeight="1">
      <c r="B4562" s="4"/>
      <c r="C4562" s="4"/>
      <c r="D4562" s="4"/>
      <c r="E4562" s="4"/>
      <c r="F4562" s="6"/>
      <c r="G4562" s="6"/>
      <c r="H4562" s="6"/>
      <c r="I4562" s="10"/>
      <c r="J4562" s="11"/>
      <c r="K4562" s="13"/>
      <c r="L4562" s="4"/>
    </row>
    <row r="4563" spans="2:12" ht="14.25" customHeight="1">
      <c r="B4563" s="4"/>
      <c r="C4563" s="4"/>
      <c r="D4563" s="4"/>
      <c r="E4563" s="4"/>
      <c r="F4563" s="6"/>
      <c r="G4563" s="6"/>
      <c r="H4563" s="6"/>
      <c r="I4563" s="10"/>
      <c r="J4563" s="11"/>
      <c r="K4563" s="13"/>
      <c r="L4563" s="4"/>
    </row>
    <row r="4564" spans="2:12" ht="14.25" customHeight="1">
      <c r="B4564" s="4"/>
      <c r="C4564" s="4"/>
      <c r="D4564" s="4"/>
      <c r="E4564" s="4"/>
      <c r="F4564" s="6"/>
      <c r="G4564" s="6"/>
      <c r="H4564" s="6"/>
      <c r="I4564" s="10"/>
      <c r="J4564" s="11"/>
      <c r="K4564" s="13"/>
      <c r="L4564" s="4"/>
    </row>
    <row r="4565" spans="2:12" ht="14.25" customHeight="1">
      <c r="B4565" s="4"/>
      <c r="C4565" s="4"/>
      <c r="D4565" s="4"/>
      <c r="E4565" s="4"/>
      <c r="F4565" s="6"/>
      <c r="G4565" s="6"/>
      <c r="H4565" s="6"/>
      <c r="I4565" s="10"/>
      <c r="J4565" s="11"/>
      <c r="K4565" s="13"/>
      <c r="L4565" s="4"/>
    </row>
    <row r="4566" spans="2:12" ht="14.25" customHeight="1">
      <c r="B4566" s="4"/>
      <c r="C4566" s="4"/>
      <c r="D4566" s="4"/>
      <c r="E4566" s="4"/>
      <c r="F4566" s="6"/>
      <c r="G4566" s="6"/>
      <c r="H4566" s="6"/>
      <c r="I4566" s="10"/>
      <c r="J4566" s="11"/>
      <c r="K4566" s="13"/>
      <c r="L4566" s="4"/>
    </row>
    <row r="4567" spans="2:12" ht="14.25" customHeight="1">
      <c r="B4567" s="4"/>
      <c r="C4567" s="4"/>
      <c r="D4567" s="4"/>
      <c r="E4567" s="4"/>
      <c r="F4567" s="6"/>
      <c r="G4567" s="6"/>
      <c r="H4567" s="6"/>
      <c r="I4567" s="10"/>
      <c r="J4567" s="11"/>
      <c r="K4567" s="13"/>
      <c r="L4567" s="4"/>
    </row>
    <row r="4568" spans="2:12" ht="14.25" customHeight="1">
      <c r="B4568" s="4"/>
      <c r="C4568" s="4"/>
      <c r="D4568" s="4"/>
      <c r="E4568" s="4"/>
      <c r="F4568" s="6"/>
      <c r="G4568" s="6"/>
      <c r="H4568" s="6"/>
      <c r="I4568" s="10"/>
      <c r="J4568" s="11"/>
      <c r="K4568" s="13"/>
      <c r="L4568" s="4"/>
    </row>
    <row r="4569" spans="2:12" ht="14.25" customHeight="1">
      <c r="B4569" s="4"/>
      <c r="C4569" s="4"/>
      <c r="D4569" s="4"/>
      <c r="E4569" s="4"/>
      <c r="F4569" s="6"/>
      <c r="G4569" s="6"/>
      <c r="H4569" s="6"/>
      <c r="I4569" s="10"/>
      <c r="J4569" s="11"/>
      <c r="K4569" s="13"/>
      <c r="L4569" s="4"/>
    </row>
    <row r="4570" spans="2:12" ht="14.25" customHeight="1">
      <c r="B4570" s="4"/>
      <c r="C4570" s="4"/>
      <c r="D4570" s="4"/>
      <c r="E4570" s="4"/>
      <c r="F4570" s="6"/>
      <c r="G4570" s="6"/>
      <c r="H4570" s="6"/>
      <c r="I4570" s="10"/>
      <c r="J4570" s="11"/>
      <c r="K4570" s="13"/>
      <c r="L4570" s="4"/>
    </row>
    <row r="4571" spans="2:12" ht="14.25" customHeight="1">
      <c r="B4571" s="4"/>
      <c r="C4571" s="4"/>
      <c r="D4571" s="4"/>
      <c r="E4571" s="4"/>
      <c r="F4571" s="6"/>
      <c r="G4571" s="6"/>
      <c r="H4571" s="6"/>
      <c r="I4571" s="10"/>
      <c r="J4571" s="11"/>
      <c r="K4571" s="13"/>
      <c r="L4571" s="4"/>
    </row>
    <row r="4572" spans="2:12" ht="14.25" customHeight="1">
      <c r="B4572" s="4"/>
      <c r="C4572" s="4"/>
      <c r="D4572" s="4"/>
      <c r="E4572" s="4"/>
      <c r="F4572" s="6"/>
      <c r="G4572" s="6"/>
      <c r="H4572" s="6"/>
      <c r="I4572" s="10"/>
      <c r="J4572" s="11"/>
      <c r="K4572" s="13"/>
      <c r="L4572" s="4"/>
    </row>
    <row r="4573" spans="2:12" ht="14.25" customHeight="1">
      <c r="B4573" s="4"/>
      <c r="C4573" s="4"/>
      <c r="D4573" s="4"/>
      <c r="E4573" s="4"/>
      <c r="F4573" s="6"/>
      <c r="G4573" s="6"/>
      <c r="H4573" s="6"/>
      <c r="I4573" s="10"/>
      <c r="J4573" s="11"/>
      <c r="K4573" s="13"/>
      <c r="L4573" s="4"/>
    </row>
    <row r="4574" spans="2:12" ht="14.25" customHeight="1">
      <c r="B4574" s="4"/>
      <c r="C4574" s="4"/>
      <c r="D4574" s="4"/>
      <c r="E4574" s="4"/>
      <c r="F4574" s="6"/>
      <c r="G4574" s="6"/>
      <c r="H4574" s="6"/>
      <c r="I4574" s="10"/>
      <c r="J4574" s="11"/>
      <c r="K4574" s="13"/>
      <c r="L4574" s="4"/>
    </row>
    <row r="4575" spans="2:12" ht="14.25" customHeight="1">
      <c r="B4575" s="4"/>
      <c r="C4575" s="4"/>
      <c r="D4575" s="4"/>
      <c r="E4575" s="4"/>
      <c r="F4575" s="6"/>
      <c r="G4575" s="6"/>
      <c r="H4575" s="6"/>
      <c r="I4575" s="10"/>
      <c r="J4575" s="11"/>
      <c r="K4575" s="13"/>
      <c r="L4575" s="4"/>
    </row>
    <row r="4576" spans="2:12" ht="14.25" customHeight="1">
      <c r="B4576" s="4"/>
      <c r="C4576" s="4"/>
      <c r="D4576" s="4"/>
      <c r="E4576" s="4"/>
      <c r="F4576" s="6"/>
      <c r="G4576" s="6"/>
      <c r="H4576" s="6"/>
      <c r="I4576" s="10"/>
      <c r="J4576" s="11"/>
      <c r="K4576" s="13"/>
      <c r="L4576" s="4"/>
    </row>
    <row r="4577" spans="2:12" ht="14.25" customHeight="1">
      <c r="B4577" s="4"/>
      <c r="C4577" s="4"/>
      <c r="D4577" s="4"/>
      <c r="E4577" s="4"/>
      <c r="F4577" s="6"/>
      <c r="G4577" s="6"/>
      <c r="H4577" s="6"/>
      <c r="I4577" s="10"/>
      <c r="J4577" s="11"/>
      <c r="K4577" s="13"/>
      <c r="L4577" s="4"/>
    </row>
    <row r="4578" spans="2:12" ht="14.25" customHeight="1">
      <c r="B4578" s="4"/>
      <c r="C4578" s="4"/>
      <c r="D4578" s="4"/>
      <c r="E4578" s="4"/>
      <c r="F4578" s="6"/>
      <c r="G4578" s="6"/>
      <c r="H4578" s="6"/>
      <c r="I4578" s="10"/>
      <c r="J4578" s="11"/>
      <c r="K4578" s="13"/>
      <c r="L4578" s="4"/>
    </row>
    <row r="4579" spans="2:12" ht="14.25" customHeight="1">
      <c r="B4579" s="4"/>
      <c r="C4579" s="4"/>
      <c r="D4579" s="4"/>
      <c r="E4579" s="4"/>
      <c r="F4579" s="6"/>
      <c r="G4579" s="6"/>
      <c r="H4579" s="6"/>
      <c r="I4579" s="10"/>
      <c r="J4579" s="11"/>
      <c r="K4579" s="13"/>
      <c r="L4579" s="4"/>
    </row>
    <row r="4580" spans="2:12" ht="14.25" customHeight="1">
      <c r="B4580" s="4"/>
      <c r="C4580" s="4"/>
      <c r="D4580" s="4"/>
      <c r="E4580" s="4"/>
      <c r="F4580" s="6"/>
      <c r="G4580" s="6"/>
      <c r="H4580" s="6"/>
      <c r="I4580" s="10"/>
      <c r="J4580" s="11"/>
      <c r="K4580" s="13"/>
      <c r="L4580" s="4"/>
    </row>
    <row r="4581" spans="2:12" ht="14.25" customHeight="1">
      <c r="B4581" s="4"/>
      <c r="C4581" s="4"/>
      <c r="D4581" s="4"/>
      <c r="E4581" s="4"/>
      <c r="F4581" s="6"/>
      <c r="G4581" s="6"/>
      <c r="H4581" s="6"/>
      <c r="I4581" s="10"/>
      <c r="J4581" s="11"/>
      <c r="K4581" s="13"/>
      <c r="L4581" s="4"/>
    </row>
    <row r="4582" spans="2:12" ht="14.25" customHeight="1">
      <c r="B4582" s="4"/>
      <c r="C4582" s="4"/>
      <c r="D4582" s="4"/>
      <c r="E4582" s="4"/>
      <c r="F4582" s="6"/>
      <c r="G4582" s="6"/>
      <c r="H4582" s="6"/>
      <c r="I4582" s="10"/>
      <c r="J4582" s="11"/>
      <c r="K4582" s="13"/>
      <c r="L4582" s="4"/>
    </row>
    <row r="4583" spans="2:12" ht="14.25" customHeight="1">
      <c r="B4583" s="4"/>
      <c r="C4583" s="4"/>
      <c r="D4583" s="4"/>
      <c r="E4583" s="4"/>
      <c r="F4583" s="6"/>
      <c r="G4583" s="6"/>
      <c r="H4583" s="6"/>
      <c r="I4583" s="10"/>
      <c r="J4583" s="11"/>
      <c r="K4583" s="13"/>
      <c r="L4583" s="4"/>
    </row>
    <row r="4584" spans="2:12" ht="14.25" customHeight="1">
      <c r="B4584" s="4"/>
      <c r="C4584" s="4"/>
      <c r="D4584" s="4"/>
      <c r="E4584" s="4"/>
      <c r="F4584" s="6"/>
      <c r="G4584" s="6"/>
      <c r="H4584" s="6"/>
      <c r="I4584" s="10"/>
      <c r="J4584" s="11"/>
      <c r="K4584" s="13"/>
      <c r="L4584" s="4"/>
    </row>
    <row r="4585" spans="2:12" ht="14.25" customHeight="1">
      <c r="B4585" s="4"/>
      <c r="C4585" s="4"/>
      <c r="D4585" s="4"/>
      <c r="E4585" s="4"/>
      <c r="F4585" s="6"/>
      <c r="G4585" s="6"/>
      <c r="H4585" s="6"/>
      <c r="I4585" s="10"/>
      <c r="J4585" s="11"/>
      <c r="K4585" s="13"/>
      <c r="L4585" s="4"/>
    </row>
    <row r="4586" spans="2:12" ht="14.25" customHeight="1">
      <c r="B4586" s="4"/>
      <c r="C4586" s="4"/>
      <c r="D4586" s="4"/>
      <c r="E4586" s="4"/>
      <c r="F4586" s="6"/>
      <c r="G4586" s="6"/>
      <c r="H4586" s="6"/>
      <c r="I4586" s="10"/>
      <c r="J4586" s="11"/>
      <c r="K4586" s="13"/>
      <c r="L4586" s="4"/>
    </row>
    <row r="4587" spans="2:12" ht="14.25" customHeight="1">
      <c r="B4587" s="4"/>
      <c r="C4587" s="4"/>
      <c r="D4587" s="4"/>
      <c r="E4587" s="4"/>
      <c r="F4587" s="6"/>
      <c r="G4587" s="6"/>
      <c r="H4587" s="6"/>
      <c r="I4587" s="10"/>
      <c r="J4587" s="11"/>
      <c r="K4587" s="13"/>
      <c r="L4587" s="4"/>
    </row>
    <row r="4588" spans="2:12" ht="14.25" customHeight="1">
      <c r="B4588" s="4"/>
      <c r="C4588" s="4"/>
      <c r="D4588" s="4"/>
      <c r="E4588" s="4"/>
      <c r="F4588" s="6"/>
      <c r="G4588" s="6"/>
      <c r="H4588" s="6"/>
      <c r="I4588" s="10"/>
      <c r="J4588" s="11"/>
      <c r="K4588" s="13"/>
      <c r="L4588" s="4"/>
    </row>
    <row r="4589" spans="2:12" ht="14.25" customHeight="1">
      <c r="B4589" s="4"/>
      <c r="C4589" s="4"/>
      <c r="D4589" s="4"/>
      <c r="E4589" s="4"/>
      <c r="F4589" s="6"/>
      <c r="G4589" s="6"/>
      <c r="H4589" s="6"/>
      <c r="I4589" s="10"/>
      <c r="J4589" s="11"/>
      <c r="K4589" s="13"/>
      <c r="L4589" s="4"/>
    </row>
    <row r="4590" spans="2:12" ht="14.25" customHeight="1">
      <c r="B4590" s="4"/>
      <c r="C4590" s="4"/>
      <c r="D4590" s="4"/>
      <c r="E4590" s="4"/>
      <c r="F4590" s="6"/>
      <c r="G4590" s="6"/>
      <c r="H4590" s="6"/>
      <c r="I4590" s="10"/>
      <c r="J4590" s="11"/>
      <c r="K4590" s="13"/>
      <c r="L4590" s="4"/>
    </row>
    <row r="4591" spans="2:12" ht="14.25" customHeight="1">
      <c r="B4591" s="4"/>
      <c r="C4591" s="4"/>
      <c r="D4591" s="4"/>
      <c r="E4591" s="4"/>
      <c r="F4591" s="6"/>
      <c r="G4591" s="6"/>
      <c r="H4591" s="6"/>
      <c r="I4591" s="10"/>
      <c r="J4591" s="11"/>
      <c r="K4591" s="13"/>
      <c r="L4591" s="4"/>
    </row>
    <row r="4592" spans="2:12" ht="14.25" customHeight="1">
      <c r="B4592" s="4"/>
      <c r="C4592" s="4"/>
      <c r="D4592" s="4"/>
      <c r="E4592" s="4"/>
      <c r="F4592" s="6"/>
      <c r="G4592" s="6"/>
      <c r="H4592" s="6"/>
      <c r="I4592" s="10"/>
      <c r="J4592" s="11"/>
      <c r="K4592" s="13"/>
      <c r="L4592" s="4"/>
    </row>
    <row r="4593" spans="2:12" ht="14.25" customHeight="1">
      <c r="B4593" s="4"/>
      <c r="C4593" s="4"/>
      <c r="D4593" s="4"/>
      <c r="E4593" s="4"/>
      <c r="F4593" s="6"/>
      <c r="G4593" s="6"/>
      <c r="H4593" s="6"/>
      <c r="I4593" s="10"/>
      <c r="J4593" s="11"/>
      <c r="K4593" s="13"/>
      <c r="L4593" s="4"/>
    </row>
    <row r="4594" spans="2:12" ht="14.25" customHeight="1">
      <c r="B4594" s="4"/>
      <c r="C4594" s="4"/>
      <c r="D4594" s="4"/>
      <c r="E4594" s="4"/>
      <c r="F4594" s="6"/>
      <c r="G4594" s="6"/>
      <c r="H4594" s="6"/>
      <c r="I4594" s="10"/>
      <c r="J4594" s="11"/>
      <c r="K4594" s="13"/>
      <c r="L4594" s="4"/>
    </row>
    <row r="4595" spans="2:12" ht="14.25" customHeight="1">
      <c r="B4595" s="4"/>
      <c r="C4595" s="4"/>
      <c r="D4595" s="4"/>
      <c r="E4595" s="4"/>
      <c r="F4595" s="6"/>
      <c r="G4595" s="6"/>
      <c r="H4595" s="6"/>
      <c r="I4595" s="10"/>
      <c r="J4595" s="11"/>
      <c r="K4595" s="13"/>
      <c r="L4595" s="4"/>
    </row>
    <row r="4596" spans="2:12" ht="14.25" customHeight="1">
      <c r="B4596" s="4"/>
      <c r="C4596" s="4"/>
      <c r="D4596" s="4"/>
      <c r="E4596" s="4"/>
      <c r="F4596" s="6"/>
      <c r="G4596" s="6"/>
      <c r="H4596" s="6"/>
      <c r="I4596" s="10"/>
      <c r="J4596" s="11"/>
      <c r="K4596" s="13"/>
      <c r="L4596" s="4"/>
    </row>
    <row r="4597" spans="2:12" ht="14.25" customHeight="1">
      <c r="B4597" s="4"/>
      <c r="C4597" s="4"/>
      <c r="D4597" s="4"/>
      <c r="E4597" s="4"/>
      <c r="F4597" s="6"/>
      <c r="G4597" s="6"/>
      <c r="H4597" s="6"/>
      <c r="I4597" s="10"/>
      <c r="J4597" s="11"/>
      <c r="K4597" s="13"/>
      <c r="L4597" s="4"/>
    </row>
    <row r="4598" spans="2:12" ht="14.25" customHeight="1">
      <c r="B4598" s="4"/>
      <c r="C4598" s="4"/>
      <c r="D4598" s="4"/>
      <c r="E4598" s="4"/>
      <c r="F4598" s="6"/>
      <c r="G4598" s="6"/>
      <c r="H4598" s="6"/>
      <c r="I4598" s="10"/>
      <c r="J4598" s="11"/>
      <c r="K4598" s="13"/>
      <c r="L4598" s="4"/>
    </row>
    <row r="4599" spans="2:12" ht="14.25" customHeight="1">
      <c r="B4599" s="4"/>
      <c r="C4599" s="4"/>
      <c r="D4599" s="4"/>
      <c r="E4599" s="4"/>
      <c r="F4599" s="6"/>
      <c r="G4599" s="6"/>
      <c r="H4599" s="6"/>
      <c r="I4599" s="10"/>
      <c r="J4599" s="11"/>
      <c r="K4599" s="13"/>
      <c r="L4599" s="4"/>
    </row>
    <row r="4600" spans="2:12" ht="14.25" customHeight="1">
      <c r="B4600" s="4"/>
      <c r="C4600" s="4"/>
      <c r="D4600" s="4"/>
      <c r="E4600" s="4"/>
      <c r="F4600" s="6"/>
      <c r="G4600" s="6"/>
      <c r="H4600" s="6"/>
      <c r="I4600" s="10"/>
      <c r="J4600" s="11"/>
      <c r="K4600" s="13"/>
      <c r="L4600" s="4"/>
    </row>
    <row r="4601" spans="2:12" ht="14.25" customHeight="1">
      <c r="B4601" s="4"/>
      <c r="C4601" s="4"/>
      <c r="D4601" s="4"/>
      <c r="E4601" s="4"/>
      <c r="F4601" s="6"/>
      <c r="G4601" s="6"/>
      <c r="H4601" s="6"/>
      <c r="I4601" s="10"/>
      <c r="J4601" s="11"/>
      <c r="K4601" s="13"/>
      <c r="L4601" s="4"/>
    </row>
    <row r="4602" spans="2:12" ht="14.25" customHeight="1">
      <c r="B4602" s="4"/>
      <c r="C4602" s="4"/>
      <c r="D4602" s="4"/>
      <c r="E4602" s="4"/>
      <c r="F4602" s="6"/>
      <c r="G4602" s="6"/>
      <c r="H4602" s="6"/>
      <c r="I4602" s="10"/>
      <c r="J4602" s="11"/>
      <c r="K4602" s="13"/>
      <c r="L4602" s="4"/>
    </row>
    <row r="4603" spans="2:12" ht="14.25" customHeight="1">
      <c r="B4603" s="4"/>
      <c r="C4603" s="4"/>
      <c r="D4603" s="4"/>
      <c r="E4603" s="4"/>
      <c r="F4603" s="6"/>
      <c r="G4603" s="6"/>
      <c r="H4603" s="6"/>
      <c r="I4603" s="10"/>
      <c r="J4603" s="11"/>
      <c r="K4603" s="13"/>
      <c r="L4603" s="4"/>
    </row>
    <row r="4604" spans="2:12" ht="14.25" customHeight="1">
      <c r="B4604" s="4"/>
      <c r="C4604" s="4"/>
      <c r="D4604" s="4"/>
      <c r="E4604" s="4"/>
      <c r="F4604" s="6"/>
      <c r="G4604" s="6"/>
      <c r="H4604" s="6"/>
      <c r="I4604" s="10"/>
      <c r="J4604" s="11"/>
      <c r="K4604" s="13"/>
      <c r="L4604" s="4"/>
    </row>
    <row r="4605" spans="2:12" ht="14.25" customHeight="1">
      <c r="B4605" s="4"/>
      <c r="C4605" s="4"/>
      <c r="D4605" s="4"/>
      <c r="E4605" s="4"/>
      <c r="F4605" s="6"/>
      <c r="G4605" s="6"/>
      <c r="H4605" s="6"/>
      <c r="I4605" s="10"/>
      <c r="J4605" s="11"/>
      <c r="K4605" s="13"/>
      <c r="L4605" s="4"/>
    </row>
    <row r="4606" spans="2:12" ht="14.25" customHeight="1">
      <c r="B4606" s="4"/>
      <c r="C4606" s="4"/>
      <c r="D4606" s="4"/>
      <c r="E4606" s="4"/>
      <c r="F4606" s="6"/>
      <c r="G4606" s="6"/>
      <c r="H4606" s="6"/>
      <c r="I4606" s="10"/>
      <c r="J4606" s="11"/>
      <c r="K4606" s="13"/>
      <c r="L4606" s="4"/>
    </row>
    <row r="4607" spans="2:12" ht="14.25" customHeight="1">
      <c r="B4607" s="4"/>
      <c r="C4607" s="4"/>
      <c r="D4607" s="4"/>
      <c r="E4607" s="4"/>
      <c r="F4607" s="6"/>
      <c r="G4607" s="6"/>
      <c r="H4607" s="6"/>
      <c r="I4607" s="10"/>
      <c r="J4607" s="11"/>
      <c r="K4607" s="13"/>
      <c r="L4607" s="4"/>
    </row>
    <row r="4608" spans="2:12" ht="14.25" customHeight="1">
      <c r="B4608" s="4"/>
      <c r="C4608" s="4"/>
      <c r="D4608" s="4"/>
      <c r="E4608" s="4"/>
      <c r="F4608" s="6"/>
      <c r="G4608" s="6"/>
      <c r="H4608" s="6"/>
      <c r="I4608" s="10"/>
      <c r="J4608" s="11"/>
      <c r="K4608" s="13"/>
      <c r="L4608" s="4"/>
    </row>
    <row r="4609" spans="2:12" ht="14.25" customHeight="1">
      <c r="B4609" s="4"/>
      <c r="C4609" s="4"/>
      <c r="D4609" s="4"/>
      <c r="E4609" s="4"/>
      <c r="F4609" s="6"/>
      <c r="G4609" s="6"/>
      <c r="H4609" s="6"/>
      <c r="I4609" s="10"/>
      <c r="J4609" s="11"/>
      <c r="K4609" s="13"/>
      <c r="L4609" s="4"/>
    </row>
    <row r="4610" spans="2:12" ht="14.25" customHeight="1">
      <c r="B4610" s="4"/>
      <c r="C4610" s="4"/>
      <c r="D4610" s="4"/>
      <c r="E4610" s="4"/>
      <c r="F4610" s="6"/>
      <c r="G4610" s="6"/>
      <c r="H4610" s="6"/>
      <c r="I4610" s="10"/>
      <c r="J4610" s="11"/>
      <c r="K4610" s="13"/>
      <c r="L4610" s="4"/>
    </row>
    <row r="4611" spans="2:12" ht="14.25" customHeight="1">
      <c r="B4611" s="4"/>
      <c r="C4611" s="4"/>
      <c r="D4611" s="4"/>
      <c r="E4611" s="4"/>
      <c r="F4611" s="6"/>
      <c r="G4611" s="6"/>
      <c r="H4611" s="6"/>
      <c r="I4611" s="10"/>
      <c r="J4611" s="11"/>
      <c r="K4611" s="13"/>
      <c r="L4611" s="4"/>
    </row>
    <row r="4612" spans="2:12" ht="14.25" customHeight="1">
      <c r="B4612" s="4"/>
      <c r="C4612" s="4"/>
      <c r="D4612" s="4"/>
      <c r="E4612" s="4"/>
      <c r="F4612" s="6"/>
      <c r="G4612" s="6"/>
      <c r="H4612" s="6"/>
      <c r="I4612" s="10"/>
      <c r="J4612" s="11"/>
      <c r="K4612" s="13"/>
      <c r="L4612" s="4"/>
    </row>
    <row r="4613" spans="2:12" ht="14.25" customHeight="1">
      <c r="B4613" s="4"/>
      <c r="C4613" s="4"/>
      <c r="D4613" s="4"/>
      <c r="E4613" s="4"/>
      <c r="F4613" s="6"/>
      <c r="G4613" s="6"/>
      <c r="H4613" s="6"/>
      <c r="I4613" s="10"/>
      <c r="J4613" s="11"/>
      <c r="K4613" s="13"/>
      <c r="L4613" s="4"/>
    </row>
    <row r="4614" spans="2:12" ht="14.25" customHeight="1">
      <c r="B4614" s="4"/>
      <c r="C4614" s="4"/>
      <c r="D4614" s="4"/>
      <c r="E4614" s="4"/>
      <c r="F4614" s="6"/>
      <c r="G4614" s="6"/>
      <c r="H4614" s="6"/>
      <c r="I4614" s="10"/>
      <c r="J4614" s="11"/>
      <c r="K4614" s="13"/>
      <c r="L4614" s="4"/>
    </row>
    <row r="4615" spans="2:12" ht="14.25" customHeight="1">
      <c r="B4615" s="4"/>
      <c r="C4615" s="4"/>
      <c r="D4615" s="4"/>
      <c r="E4615" s="4"/>
      <c r="F4615" s="6"/>
      <c r="G4615" s="6"/>
      <c r="H4615" s="6"/>
      <c r="I4615" s="10"/>
      <c r="J4615" s="11"/>
      <c r="K4615" s="13"/>
      <c r="L4615" s="4"/>
    </row>
    <row r="4616" spans="2:12" ht="14.25" customHeight="1">
      <c r="B4616" s="4"/>
      <c r="C4616" s="4"/>
      <c r="D4616" s="4"/>
      <c r="E4616" s="4"/>
      <c r="F4616" s="6"/>
      <c r="G4616" s="6"/>
      <c r="H4616" s="6"/>
      <c r="I4616" s="10"/>
      <c r="J4616" s="11"/>
      <c r="K4616" s="13"/>
      <c r="L4616" s="4"/>
    </row>
    <row r="4617" spans="2:12" ht="14.25" customHeight="1">
      <c r="B4617" s="4"/>
      <c r="C4617" s="4"/>
      <c r="D4617" s="4"/>
      <c r="E4617" s="4"/>
      <c r="F4617" s="6"/>
      <c r="G4617" s="6"/>
      <c r="H4617" s="6"/>
      <c r="I4617" s="10"/>
      <c r="J4617" s="11"/>
      <c r="K4617" s="13"/>
      <c r="L4617" s="4"/>
    </row>
    <row r="4618" spans="2:12" ht="14.25" customHeight="1">
      <c r="B4618" s="4"/>
      <c r="C4618" s="4"/>
      <c r="D4618" s="4"/>
      <c r="E4618" s="4"/>
      <c r="F4618" s="6"/>
      <c r="G4618" s="6"/>
      <c r="H4618" s="6"/>
      <c r="I4618" s="10"/>
      <c r="J4618" s="11"/>
      <c r="K4618" s="13"/>
      <c r="L4618" s="4"/>
    </row>
    <row r="4619" spans="2:12" ht="14.25" customHeight="1">
      <c r="B4619" s="4"/>
      <c r="C4619" s="4"/>
      <c r="D4619" s="4"/>
      <c r="E4619" s="4"/>
      <c r="F4619" s="6"/>
      <c r="G4619" s="6"/>
      <c r="H4619" s="6"/>
      <c r="I4619" s="10"/>
      <c r="J4619" s="11"/>
      <c r="K4619" s="13"/>
      <c r="L4619" s="4"/>
    </row>
    <row r="4620" spans="2:12" ht="14.25" customHeight="1">
      <c r="B4620" s="4"/>
      <c r="C4620" s="4"/>
      <c r="D4620" s="4"/>
      <c r="E4620" s="4"/>
      <c r="F4620" s="6"/>
      <c r="G4620" s="6"/>
      <c r="H4620" s="6"/>
      <c r="I4620" s="10"/>
      <c r="J4620" s="11"/>
      <c r="K4620" s="13"/>
      <c r="L4620" s="4"/>
    </row>
    <row r="4621" spans="2:12" ht="14.25" customHeight="1">
      <c r="B4621" s="4"/>
      <c r="C4621" s="4"/>
      <c r="D4621" s="4"/>
      <c r="E4621" s="4"/>
      <c r="F4621" s="6"/>
      <c r="G4621" s="6"/>
      <c r="H4621" s="6"/>
      <c r="I4621" s="10"/>
      <c r="J4621" s="11"/>
      <c r="K4621" s="13"/>
      <c r="L4621" s="4"/>
    </row>
    <row r="4622" spans="2:12" ht="14.25" customHeight="1">
      <c r="B4622" s="4"/>
      <c r="C4622" s="4"/>
      <c r="D4622" s="4"/>
      <c r="E4622" s="4"/>
      <c r="F4622" s="6"/>
      <c r="G4622" s="6"/>
      <c r="H4622" s="6"/>
      <c r="I4622" s="10"/>
      <c r="J4622" s="11"/>
      <c r="K4622" s="13"/>
      <c r="L4622" s="4"/>
    </row>
    <row r="4623" spans="2:12" ht="14.25" customHeight="1">
      <c r="B4623" s="4"/>
      <c r="C4623" s="4"/>
      <c r="D4623" s="4"/>
      <c r="E4623" s="4"/>
      <c r="F4623" s="6"/>
      <c r="G4623" s="6"/>
      <c r="H4623" s="6"/>
      <c r="I4623" s="10"/>
      <c r="J4623" s="11"/>
      <c r="K4623" s="13"/>
      <c r="L4623" s="4"/>
    </row>
    <row r="4624" spans="2:12" ht="14.25" customHeight="1">
      <c r="B4624" s="4"/>
      <c r="C4624" s="4"/>
      <c r="D4624" s="4"/>
      <c r="E4624" s="4"/>
      <c r="F4624" s="6"/>
      <c r="G4624" s="6"/>
      <c r="H4624" s="6"/>
      <c r="I4624" s="10"/>
      <c r="J4624" s="11"/>
      <c r="K4624" s="13"/>
      <c r="L4624" s="4"/>
    </row>
    <row r="4625" spans="2:12" ht="14.25" customHeight="1">
      <c r="B4625" s="4"/>
      <c r="C4625" s="4"/>
      <c r="D4625" s="4"/>
      <c r="E4625" s="4"/>
      <c r="F4625" s="6"/>
      <c r="G4625" s="6"/>
      <c r="H4625" s="6"/>
      <c r="I4625" s="10"/>
      <c r="J4625" s="11"/>
      <c r="K4625" s="13"/>
      <c r="L4625" s="4"/>
    </row>
    <row r="4626" spans="2:12" ht="14.25" customHeight="1">
      <c r="B4626" s="4"/>
      <c r="C4626" s="4"/>
      <c r="D4626" s="4"/>
      <c r="E4626" s="4"/>
      <c r="F4626" s="6"/>
      <c r="G4626" s="6"/>
      <c r="H4626" s="6"/>
      <c r="I4626" s="10"/>
      <c r="J4626" s="11"/>
      <c r="K4626" s="13"/>
      <c r="L4626" s="4"/>
    </row>
    <row r="4627" spans="2:12" ht="14.25" customHeight="1">
      <c r="B4627" s="4"/>
      <c r="C4627" s="4"/>
      <c r="D4627" s="4"/>
      <c r="E4627" s="4"/>
      <c r="F4627" s="6"/>
      <c r="G4627" s="6"/>
      <c r="H4627" s="6"/>
      <c r="I4627" s="10"/>
      <c r="J4627" s="11"/>
      <c r="K4627" s="13"/>
      <c r="L4627" s="4"/>
    </row>
    <row r="4628" spans="2:12" ht="14.25" customHeight="1">
      <c r="B4628" s="4"/>
      <c r="C4628" s="4"/>
      <c r="D4628" s="4"/>
      <c r="E4628" s="4"/>
      <c r="F4628" s="6"/>
      <c r="G4628" s="6"/>
      <c r="H4628" s="6"/>
      <c r="I4628" s="10"/>
      <c r="J4628" s="11"/>
      <c r="K4628" s="13"/>
      <c r="L4628" s="4"/>
    </row>
    <row r="4629" spans="2:12" ht="14.25" customHeight="1">
      <c r="B4629" s="4"/>
      <c r="C4629" s="4"/>
      <c r="D4629" s="4"/>
      <c r="E4629" s="4"/>
      <c r="F4629" s="6"/>
      <c r="G4629" s="6"/>
      <c r="H4629" s="6"/>
      <c r="I4629" s="10"/>
      <c r="J4629" s="11"/>
      <c r="K4629" s="13"/>
      <c r="L4629" s="4"/>
    </row>
    <row r="4630" spans="2:12" ht="14.25" customHeight="1">
      <c r="B4630" s="4"/>
      <c r="C4630" s="4"/>
      <c r="D4630" s="4"/>
      <c r="E4630" s="4"/>
      <c r="F4630" s="6"/>
      <c r="G4630" s="6"/>
      <c r="H4630" s="6"/>
      <c r="I4630" s="10"/>
      <c r="J4630" s="11"/>
      <c r="K4630" s="13"/>
      <c r="L4630" s="4"/>
    </row>
    <row r="4631" spans="2:12" ht="14.25" customHeight="1">
      <c r="B4631" s="4"/>
      <c r="C4631" s="4"/>
      <c r="D4631" s="4"/>
      <c r="E4631" s="4"/>
      <c r="F4631" s="6"/>
      <c r="G4631" s="6"/>
      <c r="H4631" s="6"/>
      <c r="I4631" s="10"/>
      <c r="J4631" s="11"/>
      <c r="K4631" s="13"/>
      <c r="L4631" s="4"/>
    </row>
    <row r="4632" spans="2:12" ht="14.25" customHeight="1">
      <c r="B4632" s="4"/>
      <c r="C4632" s="4"/>
      <c r="D4632" s="4"/>
      <c r="E4632" s="4"/>
      <c r="F4632" s="6"/>
      <c r="G4632" s="6"/>
      <c r="H4632" s="6"/>
      <c r="I4632" s="10"/>
      <c r="J4632" s="11"/>
      <c r="K4632" s="13"/>
      <c r="L4632" s="4"/>
    </row>
    <row r="4633" spans="2:12" ht="14.25" customHeight="1">
      <c r="B4633" s="4"/>
      <c r="C4633" s="4"/>
      <c r="D4633" s="4"/>
      <c r="E4633" s="4"/>
      <c r="F4633" s="6"/>
      <c r="G4633" s="6"/>
      <c r="H4633" s="6"/>
      <c r="I4633" s="10"/>
      <c r="J4633" s="11"/>
      <c r="K4633" s="13"/>
      <c r="L4633" s="4"/>
    </row>
    <row r="4634" spans="2:12" ht="14.25" customHeight="1">
      <c r="B4634" s="4"/>
      <c r="C4634" s="4"/>
      <c r="D4634" s="4"/>
      <c r="E4634" s="4"/>
      <c r="F4634" s="6"/>
      <c r="G4634" s="6"/>
      <c r="H4634" s="6"/>
      <c r="I4634" s="10"/>
      <c r="J4634" s="11"/>
      <c r="K4634" s="13"/>
      <c r="L4634" s="4"/>
    </row>
    <row r="4635" spans="2:12" ht="14.25" customHeight="1">
      <c r="B4635" s="4"/>
      <c r="C4635" s="4"/>
      <c r="D4635" s="4"/>
      <c r="E4635" s="4"/>
      <c r="F4635" s="6"/>
      <c r="G4635" s="6"/>
      <c r="H4635" s="6"/>
      <c r="I4635" s="10"/>
      <c r="J4635" s="11"/>
      <c r="K4635" s="13"/>
      <c r="L4635" s="4"/>
    </row>
    <row r="4636" spans="2:12" ht="14.25" customHeight="1">
      <c r="B4636" s="4"/>
      <c r="C4636" s="4"/>
      <c r="D4636" s="4"/>
      <c r="E4636" s="4"/>
      <c r="F4636" s="6"/>
      <c r="G4636" s="6"/>
      <c r="H4636" s="6"/>
      <c r="I4636" s="10"/>
      <c r="J4636" s="11"/>
      <c r="K4636" s="13"/>
      <c r="L4636" s="4"/>
    </row>
    <row r="4637" spans="2:12" ht="14.25" customHeight="1">
      <c r="B4637" s="4"/>
      <c r="C4637" s="4"/>
      <c r="D4637" s="4"/>
      <c r="E4637" s="4"/>
      <c r="F4637" s="6"/>
      <c r="G4637" s="6"/>
      <c r="H4637" s="6"/>
      <c r="I4637" s="10"/>
      <c r="J4637" s="11"/>
      <c r="K4637" s="13"/>
      <c r="L4637" s="4"/>
    </row>
    <row r="4638" spans="2:12" ht="14.25" customHeight="1">
      <c r="B4638" s="4"/>
      <c r="C4638" s="4"/>
      <c r="D4638" s="4"/>
      <c r="E4638" s="4"/>
      <c r="F4638" s="6"/>
      <c r="G4638" s="6"/>
      <c r="H4638" s="6"/>
      <c r="I4638" s="10"/>
      <c r="J4638" s="11"/>
      <c r="K4638" s="13"/>
      <c r="L4638" s="4"/>
    </row>
    <row r="4639" spans="2:12" ht="14.25" customHeight="1">
      <c r="B4639" s="4"/>
      <c r="C4639" s="4"/>
      <c r="D4639" s="4"/>
      <c r="E4639" s="4"/>
      <c r="F4639" s="6"/>
      <c r="G4639" s="6"/>
      <c r="H4639" s="6"/>
      <c r="I4639" s="10"/>
      <c r="J4639" s="11"/>
      <c r="K4639" s="13"/>
      <c r="L4639" s="4"/>
    </row>
    <row r="4640" spans="2:12" ht="14.25" customHeight="1">
      <c r="B4640" s="4"/>
      <c r="C4640" s="4"/>
      <c r="D4640" s="4"/>
      <c r="E4640" s="4"/>
      <c r="F4640" s="6"/>
      <c r="G4640" s="6"/>
      <c r="H4640" s="6"/>
      <c r="I4640" s="10"/>
      <c r="J4640" s="11"/>
      <c r="K4640" s="13"/>
      <c r="L4640" s="4"/>
    </row>
    <row r="4641" spans="2:12" ht="14.25" customHeight="1">
      <c r="B4641" s="4"/>
      <c r="C4641" s="4"/>
      <c r="D4641" s="4"/>
      <c r="E4641" s="4"/>
      <c r="F4641" s="6"/>
      <c r="G4641" s="6"/>
      <c r="H4641" s="6"/>
      <c r="I4641" s="10"/>
      <c r="J4641" s="11"/>
      <c r="K4641" s="13"/>
      <c r="L4641" s="4"/>
    </row>
    <row r="4642" spans="2:12" ht="14.25" customHeight="1">
      <c r="B4642" s="4"/>
      <c r="C4642" s="4"/>
      <c r="D4642" s="4"/>
      <c r="E4642" s="4"/>
      <c r="F4642" s="6"/>
      <c r="G4642" s="6"/>
      <c r="H4642" s="6"/>
      <c r="I4642" s="10"/>
      <c r="J4642" s="11"/>
      <c r="K4642" s="13"/>
      <c r="L4642" s="4"/>
    </row>
    <row r="4643" spans="2:12" ht="14.25" customHeight="1">
      <c r="B4643" s="4"/>
      <c r="C4643" s="4"/>
      <c r="D4643" s="4"/>
      <c r="E4643" s="4"/>
      <c r="F4643" s="6"/>
      <c r="G4643" s="6"/>
      <c r="H4643" s="6"/>
      <c r="I4643" s="10"/>
      <c r="J4643" s="11"/>
      <c r="K4643" s="13"/>
      <c r="L4643" s="4"/>
    </row>
    <row r="4644" spans="2:12" ht="14.25" customHeight="1">
      <c r="B4644" s="4"/>
      <c r="C4644" s="4"/>
      <c r="D4644" s="4"/>
      <c r="E4644" s="4"/>
      <c r="F4644" s="6"/>
      <c r="G4644" s="6"/>
      <c r="H4644" s="6"/>
      <c r="I4644" s="10"/>
      <c r="J4644" s="11"/>
      <c r="K4644" s="13"/>
      <c r="L4644" s="4"/>
    </row>
    <row r="4645" spans="2:12" ht="14.25" customHeight="1">
      <c r="B4645" s="4"/>
      <c r="C4645" s="4"/>
      <c r="D4645" s="4"/>
      <c r="E4645" s="4"/>
      <c r="F4645" s="6"/>
      <c r="G4645" s="6"/>
      <c r="H4645" s="6"/>
      <c r="I4645" s="10"/>
      <c r="J4645" s="11"/>
      <c r="K4645" s="13"/>
      <c r="L4645" s="4"/>
    </row>
    <row r="4646" spans="2:12" ht="14.25" customHeight="1">
      <c r="B4646" s="4"/>
      <c r="C4646" s="4"/>
      <c r="D4646" s="4"/>
      <c r="E4646" s="4"/>
      <c r="F4646" s="6"/>
      <c r="G4646" s="6"/>
      <c r="H4646" s="6"/>
      <c r="I4646" s="10"/>
      <c r="J4646" s="11"/>
      <c r="K4646" s="13"/>
      <c r="L4646" s="4"/>
    </row>
    <row r="4647" spans="2:12" ht="14.25" customHeight="1">
      <c r="B4647" s="4"/>
      <c r="C4647" s="4"/>
      <c r="D4647" s="4"/>
      <c r="E4647" s="4"/>
      <c r="F4647" s="6"/>
      <c r="G4647" s="6"/>
      <c r="H4647" s="6"/>
      <c r="I4647" s="10"/>
      <c r="J4647" s="11"/>
      <c r="K4647" s="13"/>
      <c r="L4647" s="4"/>
    </row>
    <row r="4648" spans="2:12" ht="14.25" customHeight="1">
      <c r="B4648" s="4"/>
      <c r="C4648" s="4"/>
      <c r="D4648" s="4"/>
      <c r="E4648" s="4"/>
      <c r="F4648" s="6"/>
      <c r="G4648" s="6"/>
      <c r="H4648" s="6"/>
      <c r="I4648" s="10"/>
      <c r="J4648" s="11"/>
      <c r="K4648" s="13"/>
      <c r="L4648" s="4"/>
    </row>
    <row r="4649" spans="2:12" ht="14.25" customHeight="1">
      <c r="B4649" s="4"/>
      <c r="C4649" s="4"/>
      <c r="D4649" s="4"/>
      <c r="E4649" s="4"/>
      <c r="F4649" s="6"/>
      <c r="G4649" s="6"/>
      <c r="H4649" s="6"/>
      <c r="I4649" s="10"/>
      <c r="J4649" s="11"/>
      <c r="K4649" s="13"/>
      <c r="L4649" s="4"/>
    </row>
    <row r="4650" spans="2:12" ht="14.25" customHeight="1">
      <c r="B4650" s="4"/>
      <c r="C4650" s="4"/>
      <c r="D4650" s="4"/>
      <c r="E4650" s="4"/>
      <c r="F4650" s="6"/>
      <c r="G4650" s="6"/>
      <c r="H4650" s="6"/>
      <c r="I4650" s="10"/>
      <c r="J4650" s="11"/>
      <c r="K4650" s="13"/>
      <c r="L4650" s="4"/>
    </row>
    <row r="4651" spans="2:12" ht="14.25" customHeight="1">
      <c r="B4651" s="4"/>
      <c r="C4651" s="4"/>
      <c r="D4651" s="4"/>
      <c r="E4651" s="4"/>
      <c r="F4651" s="6"/>
      <c r="G4651" s="6"/>
      <c r="H4651" s="6"/>
      <c r="I4651" s="10"/>
      <c r="J4651" s="11"/>
      <c r="K4651" s="13"/>
      <c r="L4651" s="4"/>
    </row>
    <row r="4652" spans="2:12" ht="14.25" customHeight="1">
      <c r="B4652" s="4"/>
      <c r="C4652" s="4"/>
      <c r="D4652" s="4"/>
      <c r="E4652" s="4"/>
      <c r="F4652" s="6"/>
      <c r="G4652" s="6"/>
      <c r="H4652" s="6"/>
      <c r="I4652" s="10"/>
      <c r="J4652" s="11"/>
      <c r="K4652" s="13"/>
      <c r="L4652" s="4"/>
    </row>
    <row r="4653" spans="2:12" ht="14.25" customHeight="1">
      <c r="B4653" s="4"/>
      <c r="C4653" s="4"/>
      <c r="D4653" s="4"/>
      <c r="E4653" s="4"/>
      <c r="F4653" s="6"/>
      <c r="G4653" s="6"/>
      <c r="H4653" s="6"/>
      <c r="I4653" s="10"/>
      <c r="J4653" s="11"/>
      <c r="K4653" s="13"/>
      <c r="L4653" s="4"/>
    </row>
    <row r="4654" spans="2:12" ht="14.25" customHeight="1">
      <c r="B4654" s="4"/>
      <c r="C4654" s="4"/>
      <c r="D4654" s="4"/>
      <c r="E4654" s="4"/>
      <c r="F4654" s="6"/>
      <c r="G4654" s="6"/>
      <c r="H4654" s="6"/>
      <c r="I4654" s="10"/>
      <c r="J4654" s="11"/>
      <c r="K4654" s="13"/>
      <c r="L4654" s="4"/>
    </row>
    <row r="4655" spans="2:12" ht="14.25" customHeight="1">
      <c r="B4655" s="4"/>
      <c r="C4655" s="4"/>
      <c r="D4655" s="4"/>
      <c r="E4655" s="4"/>
      <c r="F4655" s="6"/>
      <c r="G4655" s="6"/>
      <c r="H4655" s="6"/>
      <c r="I4655" s="10"/>
      <c r="J4655" s="11"/>
      <c r="K4655" s="13"/>
      <c r="L4655" s="4"/>
    </row>
    <row r="4656" spans="2:12" ht="14.25" customHeight="1">
      <c r="B4656" s="4"/>
      <c r="C4656" s="4"/>
      <c r="D4656" s="4"/>
      <c r="E4656" s="4"/>
      <c r="F4656" s="6"/>
      <c r="G4656" s="6"/>
      <c r="H4656" s="6"/>
      <c r="I4656" s="10"/>
      <c r="J4656" s="11"/>
      <c r="K4656" s="13"/>
      <c r="L4656" s="4"/>
    </row>
    <row r="4657" spans="2:12" ht="14.25" customHeight="1">
      <c r="B4657" s="4"/>
      <c r="C4657" s="4"/>
      <c r="D4657" s="4"/>
      <c r="E4657" s="4"/>
      <c r="F4657" s="6"/>
      <c r="G4657" s="6"/>
      <c r="H4657" s="6"/>
      <c r="I4657" s="10"/>
      <c r="J4657" s="11"/>
      <c r="K4657" s="13"/>
      <c r="L4657" s="4"/>
    </row>
    <row r="4658" spans="2:12" ht="14.25" customHeight="1">
      <c r="B4658" s="4"/>
      <c r="C4658" s="4"/>
      <c r="D4658" s="4"/>
      <c r="E4658" s="4"/>
      <c r="F4658" s="6"/>
      <c r="G4658" s="6"/>
      <c r="H4658" s="6"/>
      <c r="I4658" s="10"/>
      <c r="J4658" s="11"/>
      <c r="K4658" s="13"/>
      <c r="L4658" s="4"/>
    </row>
    <row r="4659" spans="2:12" ht="14.25" customHeight="1">
      <c r="B4659" s="4"/>
      <c r="C4659" s="4"/>
      <c r="D4659" s="4"/>
      <c r="E4659" s="4"/>
      <c r="F4659" s="6"/>
      <c r="G4659" s="6"/>
      <c r="H4659" s="6"/>
      <c r="I4659" s="10"/>
      <c r="J4659" s="11"/>
      <c r="K4659" s="13"/>
      <c r="L4659" s="4"/>
    </row>
    <row r="4660" spans="2:12" ht="14.25" customHeight="1">
      <c r="B4660" s="4"/>
      <c r="C4660" s="4"/>
      <c r="D4660" s="4"/>
      <c r="E4660" s="4"/>
      <c r="F4660" s="6"/>
      <c r="G4660" s="6"/>
      <c r="H4660" s="6"/>
      <c r="I4660" s="10"/>
      <c r="J4660" s="11"/>
      <c r="K4660" s="13"/>
      <c r="L4660" s="4"/>
    </row>
    <row r="4661" spans="2:12" ht="14.25" customHeight="1">
      <c r="B4661" s="4"/>
      <c r="C4661" s="4"/>
      <c r="D4661" s="4"/>
      <c r="E4661" s="4"/>
      <c r="F4661" s="6"/>
      <c r="G4661" s="6"/>
      <c r="H4661" s="6"/>
      <c r="I4661" s="10"/>
      <c r="J4661" s="11"/>
      <c r="K4661" s="13"/>
      <c r="L4661" s="4"/>
    </row>
    <row r="4662" spans="2:12" ht="14.25" customHeight="1">
      <c r="B4662" s="4"/>
      <c r="C4662" s="4"/>
      <c r="D4662" s="4"/>
      <c r="E4662" s="4"/>
      <c r="F4662" s="6"/>
      <c r="G4662" s="6"/>
      <c r="H4662" s="6"/>
      <c r="I4662" s="10"/>
      <c r="J4662" s="11"/>
      <c r="K4662" s="13"/>
      <c r="L4662" s="4"/>
    </row>
    <row r="4663" spans="2:12" ht="14.25" customHeight="1">
      <c r="B4663" s="4"/>
      <c r="C4663" s="4"/>
      <c r="D4663" s="4"/>
      <c r="E4663" s="4"/>
      <c r="F4663" s="6"/>
      <c r="G4663" s="6"/>
      <c r="H4663" s="6"/>
      <c r="I4663" s="10"/>
      <c r="J4663" s="11"/>
      <c r="K4663" s="13"/>
      <c r="L4663" s="4"/>
    </row>
    <row r="4664" spans="2:12" ht="14.25" customHeight="1">
      <c r="B4664" s="4"/>
      <c r="C4664" s="4"/>
      <c r="D4664" s="4"/>
      <c r="E4664" s="4"/>
      <c r="F4664" s="6"/>
      <c r="G4664" s="6"/>
      <c r="H4664" s="6"/>
      <c r="I4664" s="10"/>
      <c r="J4664" s="11"/>
      <c r="K4664" s="13"/>
      <c r="L4664" s="4"/>
    </row>
    <row r="4665" spans="2:12" ht="14.25" customHeight="1">
      <c r="B4665" s="4"/>
      <c r="C4665" s="4"/>
      <c r="D4665" s="4"/>
      <c r="E4665" s="4"/>
      <c r="F4665" s="6"/>
      <c r="G4665" s="6"/>
      <c r="H4665" s="6"/>
      <c r="I4665" s="10"/>
      <c r="J4665" s="11"/>
      <c r="K4665" s="13"/>
      <c r="L4665" s="4"/>
    </row>
    <row r="4666" spans="2:12" ht="14.25" customHeight="1">
      <c r="B4666" s="4"/>
      <c r="C4666" s="4"/>
      <c r="D4666" s="4"/>
      <c r="E4666" s="4"/>
      <c r="F4666" s="6"/>
      <c r="G4666" s="6"/>
      <c r="H4666" s="6"/>
      <c r="I4666" s="10"/>
      <c r="J4666" s="11"/>
      <c r="K4666" s="13"/>
      <c r="L4666" s="4"/>
    </row>
    <row r="4667" spans="2:12" ht="14.25" customHeight="1">
      <c r="B4667" s="4"/>
      <c r="C4667" s="4"/>
      <c r="D4667" s="4"/>
      <c r="E4667" s="4"/>
      <c r="F4667" s="6"/>
      <c r="G4667" s="6"/>
      <c r="H4667" s="6"/>
      <c r="I4667" s="10"/>
      <c r="J4667" s="11"/>
      <c r="K4667" s="13"/>
      <c r="L4667" s="4"/>
    </row>
    <row r="4668" spans="2:12" ht="14.25" customHeight="1">
      <c r="B4668" s="4"/>
      <c r="C4668" s="4"/>
      <c r="D4668" s="4"/>
      <c r="E4668" s="4"/>
      <c r="F4668" s="6"/>
      <c r="G4668" s="6"/>
      <c r="H4668" s="6"/>
      <c r="I4668" s="10"/>
      <c r="J4668" s="11"/>
      <c r="K4668" s="13"/>
      <c r="L4668" s="4"/>
    </row>
    <row r="4669" spans="2:12" ht="14.25" customHeight="1">
      <c r="B4669" s="4"/>
      <c r="C4669" s="4"/>
      <c r="D4669" s="4"/>
      <c r="E4669" s="4"/>
      <c r="F4669" s="6"/>
      <c r="G4669" s="6"/>
      <c r="H4669" s="6"/>
      <c r="I4669" s="10"/>
      <c r="J4669" s="11"/>
      <c r="K4669" s="13"/>
      <c r="L4669" s="4"/>
    </row>
    <row r="4670" spans="2:12" ht="14.25" customHeight="1">
      <c r="B4670" s="4"/>
      <c r="C4670" s="4"/>
      <c r="D4670" s="4"/>
      <c r="E4670" s="4"/>
      <c r="F4670" s="6"/>
      <c r="G4670" s="6"/>
      <c r="H4670" s="6"/>
      <c r="I4670" s="10"/>
      <c r="J4670" s="11"/>
      <c r="K4670" s="13"/>
      <c r="L4670" s="4"/>
    </row>
    <row r="4671" spans="2:12" ht="14.25" customHeight="1">
      <c r="B4671" s="4"/>
      <c r="C4671" s="4"/>
      <c r="D4671" s="4"/>
      <c r="E4671" s="4"/>
      <c r="F4671" s="6"/>
      <c r="G4671" s="6"/>
      <c r="H4671" s="6"/>
      <c r="I4671" s="10"/>
      <c r="J4671" s="11"/>
      <c r="K4671" s="13"/>
      <c r="L4671" s="4"/>
    </row>
    <row r="4672" spans="2:12" ht="14.25" customHeight="1">
      <c r="B4672" s="4"/>
      <c r="C4672" s="4"/>
      <c r="D4672" s="4"/>
      <c r="E4672" s="4"/>
      <c r="F4672" s="6"/>
      <c r="G4672" s="6"/>
      <c r="H4672" s="6"/>
      <c r="I4672" s="10"/>
      <c r="J4672" s="11"/>
      <c r="K4672" s="13"/>
      <c r="L4672" s="4"/>
    </row>
    <row r="4673" spans="2:12" ht="14.25" customHeight="1">
      <c r="B4673" s="4"/>
      <c r="C4673" s="4"/>
      <c r="D4673" s="4"/>
      <c r="E4673" s="4"/>
      <c r="F4673" s="6"/>
      <c r="G4673" s="6"/>
      <c r="H4673" s="6"/>
      <c r="I4673" s="10"/>
      <c r="J4673" s="11"/>
      <c r="K4673" s="13"/>
      <c r="L4673" s="4"/>
    </row>
    <row r="4674" spans="2:12" ht="14.25" customHeight="1">
      <c r="B4674" s="4"/>
      <c r="C4674" s="4"/>
      <c r="D4674" s="4"/>
      <c r="E4674" s="4"/>
      <c r="F4674" s="6"/>
      <c r="G4674" s="6"/>
      <c r="H4674" s="6"/>
      <c r="I4674" s="10"/>
      <c r="J4674" s="11"/>
      <c r="K4674" s="13"/>
      <c r="L4674" s="4"/>
    </row>
    <row r="4675" spans="2:12" ht="14.25" customHeight="1">
      <c r="B4675" s="4"/>
      <c r="C4675" s="4"/>
      <c r="D4675" s="4"/>
      <c r="E4675" s="4"/>
      <c r="F4675" s="6"/>
      <c r="G4675" s="6"/>
      <c r="H4675" s="6"/>
      <c r="I4675" s="10"/>
      <c r="J4675" s="11"/>
      <c r="K4675" s="13"/>
      <c r="L4675" s="4"/>
    </row>
    <row r="4676" spans="2:12" ht="14.25" customHeight="1">
      <c r="B4676" s="4"/>
      <c r="C4676" s="4"/>
      <c r="D4676" s="4"/>
      <c r="E4676" s="4"/>
      <c r="F4676" s="6"/>
      <c r="G4676" s="6"/>
      <c r="H4676" s="6"/>
      <c r="I4676" s="10"/>
      <c r="J4676" s="11"/>
      <c r="K4676" s="13"/>
      <c r="L4676" s="4"/>
    </row>
    <row r="4677" spans="2:12" ht="14.25" customHeight="1">
      <c r="B4677" s="4"/>
      <c r="C4677" s="4"/>
      <c r="D4677" s="4"/>
      <c r="E4677" s="4"/>
      <c r="F4677" s="6"/>
      <c r="G4677" s="6"/>
      <c r="H4677" s="6"/>
      <c r="I4677" s="10"/>
      <c r="J4677" s="11"/>
      <c r="K4677" s="13"/>
      <c r="L4677" s="4"/>
    </row>
    <row r="4678" spans="2:12" ht="14.25" customHeight="1">
      <c r="B4678" s="4"/>
      <c r="C4678" s="4"/>
      <c r="D4678" s="4"/>
      <c r="E4678" s="4"/>
      <c r="F4678" s="6"/>
      <c r="G4678" s="6"/>
      <c r="H4678" s="6"/>
      <c r="I4678" s="10"/>
      <c r="J4678" s="11"/>
      <c r="K4678" s="13"/>
      <c r="L4678" s="4"/>
    </row>
    <row r="4679" spans="2:12" ht="14.25" customHeight="1">
      <c r="B4679" s="4"/>
      <c r="C4679" s="4"/>
      <c r="D4679" s="4"/>
      <c r="E4679" s="4"/>
      <c r="F4679" s="6"/>
      <c r="G4679" s="6"/>
      <c r="H4679" s="6"/>
      <c r="I4679" s="10"/>
      <c r="J4679" s="11"/>
      <c r="K4679" s="13"/>
      <c r="L4679" s="4"/>
    </row>
    <row r="4680" spans="2:12" ht="14.25" customHeight="1">
      <c r="B4680" s="4"/>
      <c r="C4680" s="4"/>
      <c r="D4680" s="4"/>
      <c r="E4680" s="4"/>
      <c r="F4680" s="6"/>
      <c r="G4680" s="6"/>
      <c r="H4680" s="6"/>
      <c r="I4680" s="10"/>
      <c r="J4680" s="11"/>
      <c r="K4680" s="13"/>
      <c r="L4680" s="4"/>
    </row>
    <row r="4681" spans="2:12" ht="14.25" customHeight="1">
      <c r="B4681" s="4"/>
      <c r="C4681" s="4"/>
      <c r="D4681" s="4"/>
      <c r="E4681" s="4"/>
      <c r="F4681" s="6"/>
      <c r="G4681" s="6"/>
      <c r="H4681" s="6"/>
      <c r="I4681" s="10"/>
      <c r="J4681" s="11"/>
      <c r="K4681" s="13"/>
      <c r="L4681" s="4"/>
    </row>
    <row r="4682" spans="2:12" ht="14.25" customHeight="1">
      <c r="B4682" s="4"/>
      <c r="C4682" s="4"/>
      <c r="D4682" s="4"/>
      <c r="E4682" s="4"/>
      <c r="F4682" s="6"/>
      <c r="G4682" s="6"/>
      <c r="H4682" s="6"/>
      <c r="I4682" s="10"/>
      <c r="J4682" s="11"/>
      <c r="K4682" s="13"/>
      <c r="L4682" s="4"/>
    </row>
    <row r="4683" spans="2:12" ht="14.25" customHeight="1">
      <c r="B4683" s="4"/>
      <c r="C4683" s="4"/>
      <c r="D4683" s="4"/>
      <c r="E4683" s="4"/>
      <c r="F4683" s="6"/>
      <c r="G4683" s="6"/>
      <c r="H4683" s="6"/>
      <c r="I4683" s="10"/>
      <c r="J4683" s="11"/>
      <c r="K4683" s="13"/>
      <c r="L4683" s="4"/>
    </row>
    <row r="4684" spans="2:12" ht="14.25" customHeight="1">
      <c r="B4684" s="4"/>
      <c r="C4684" s="4"/>
      <c r="D4684" s="4"/>
      <c r="E4684" s="4"/>
      <c r="F4684" s="6"/>
      <c r="G4684" s="6"/>
      <c r="H4684" s="6"/>
      <c r="I4684" s="10"/>
      <c r="J4684" s="11"/>
      <c r="K4684" s="13"/>
      <c r="L4684" s="4"/>
    </row>
    <row r="4685" spans="2:12" ht="14.25" customHeight="1">
      <c r="B4685" s="4"/>
      <c r="C4685" s="4"/>
      <c r="D4685" s="4"/>
      <c r="E4685" s="4"/>
      <c r="F4685" s="6"/>
      <c r="G4685" s="6"/>
      <c r="H4685" s="6"/>
      <c r="I4685" s="10"/>
      <c r="J4685" s="11"/>
      <c r="K4685" s="13"/>
      <c r="L4685" s="4"/>
    </row>
    <row r="4686" spans="2:12" ht="14.25" customHeight="1">
      <c r="B4686" s="4"/>
      <c r="C4686" s="4"/>
      <c r="D4686" s="4"/>
      <c r="E4686" s="4"/>
      <c r="F4686" s="6"/>
      <c r="G4686" s="6"/>
      <c r="H4686" s="6"/>
      <c r="I4686" s="10"/>
      <c r="J4686" s="11"/>
      <c r="K4686" s="13"/>
      <c r="L4686" s="4"/>
    </row>
    <row r="4687" spans="2:12" ht="14.25" customHeight="1">
      <c r="B4687" s="4"/>
      <c r="C4687" s="4"/>
      <c r="D4687" s="4"/>
      <c r="E4687" s="4"/>
      <c r="F4687" s="6"/>
      <c r="G4687" s="6"/>
      <c r="H4687" s="6"/>
      <c r="I4687" s="10"/>
      <c r="J4687" s="11"/>
      <c r="K4687" s="13"/>
      <c r="L4687" s="4"/>
    </row>
    <row r="4688" spans="2:12" ht="14.25" customHeight="1">
      <c r="B4688" s="4"/>
      <c r="C4688" s="4"/>
      <c r="D4688" s="4"/>
      <c r="E4688" s="4"/>
      <c r="F4688" s="6"/>
      <c r="G4688" s="6"/>
      <c r="H4688" s="6"/>
      <c r="I4688" s="10"/>
      <c r="J4688" s="11"/>
      <c r="K4688" s="13"/>
      <c r="L4688" s="4"/>
    </row>
    <row r="4689" spans="2:12" ht="14.25" customHeight="1">
      <c r="B4689" s="4"/>
      <c r="C4689" s="4"/>
      <c r="D4689" s="4"/>
      <c r="E4689" s="4"/>
      <c r="F4689" s="6"/>
      <c r="G4689" s="6"/>
      <c r="H4689" s="6"/>
      <c r="I4689" s="10"/>
      <c r="J4689" s="11"/>
      <c r="K4689" s="13"/>
      <c r="L4689" s="4"/>
    </row>
    <row r="4690" spans="2:12" ht="14.25" customHeight="1">
      <c r="B4690" s="4"/>
      <c r="C4690" s="4"/>
      <c r="D4690" s="4"/>
      <c r="E4690" s="4"/>
      <c r="F4690" s="6"/>
      <c r="G4690" s="6"/>
      <c r="H4690" s="6"/>
      <c r="I4690" s="10"/>
      <c r="J4690" s="11"/>
      <c r="K4690" s="13"/>
      <c r="L4690" s="4"/>
    </row>
    <row r="4691" spans="2:12" ht="14.25" customHeight="1">
      <c r="B4691" s="4"/>
      <c r="C4691" s="4"/>
      <c r="D4691" s="4"/>
      <c r="E4691" s="4"/>
      <c r="F4691" s="6"/>
      <c r="G4691" s="6"/>
      <c r="H4691" s="6"/>
      <c r="I4691" s="10"/>
      <c r="J4691" s="11"/>
      <c r="K4691" s="13"/>
      <c r="L4691" s="4"/>
    </row>
    <row r="4692" spans="2:12" ht="14.25" customHeight="1">
      <c r="B4692" s="4"/>
      <c r="C4692" s="4"/>
      <c r="D4692" s="4"/>
      <c r="E4692" s="4"/>
      <c r="F4692" s="6"/>
      <c r="G4692" s="6"/>
      <c r="H4692" s="6"/>
      <c r="I4692" s="10"/>
      <c r="J4692" s="11"/>
      <c r="K4692" s="13"/>
      <c r="L4692" s="4"/>
    </row>
    <row r="4693" spans="2:12" ht="14.25" customHeight="1">
      <c r="B4693" s="4"/>
      <c r="C4693" s="4"/>
      <c r="D4693" s="4"/>
      <c r="E4693" s="4"/>
      <c r="F4693" s="6"/>
      <c r="G4693" s="6"/>
      <c r="H4693" s="6"/>
      <c r="I4693" s="10"/>
      <c r="J4693" s="11"/>
      <c r="K4693" s="13"/>
      <c r="L4693" s="4"/>
    </row>
    <row r="4694" spans="2:12" ht="14.25" customHeight="1">
      <c r="B4694" s="4"/>
      <c r="C4694" s="4"/>
      <c r="D4694" s="4"/>
      <c r="E4694" s="4"/>
      <c r="F4694" s="6"/>
      <c r="G4694" s="6"/>
      <c r="H4694" s="6"/>
      <c r="I4694" s="10"/>
      <c r="J4694" s="11"/>
      <c r="K4694" s="13"/>
      <c r="L4694" s="4"/>
    </row>
    <row r="4695" spans="2:12" ht="14.25" customHeight="1">
      <c r="B4695" s="4"/>
      <c r="C4695" s="4"/>
      <c r="D4695" s="4"/>
      <c r="E4695" s="4"/>
      <c r="F4695" s="6"/>
      <c r="G4695" s="6"/>
      <c r="H4695" s="6"/>
      <c r="I4695" s="10"/>
      <c r="J4695" s="11"/>
      <c r="K4695" s="13"/>
      <c r="L4695" s="4"/>
    </row>
    <row r="4696" spans="2:12" ht="14.25" customHeight="1">
      <c r="B4696" s="4"/>
      <c r="C4696" s="4"/>
      <c r="D4696" s="4"/>
      <c r="E4696" s="4"/>
      <c r="F4696" s="6"/>
      <c r="G4696" s="6"/>
      <c r="H4696" s="6"/>
      <c r="I4696" s="10"/>
      <c r="J4696" s="11"/>
      <c r="K4696" s="13"/>
      <c r="L4696" s="4"/>
    </row>
    <row r="4697" spans="2:12" ht="14.25" customHeight="1">
      <c r="B4697" s="4"/>
      <c r="C4697" s="4"/>
      <c r="D4697" s="4"/>
      <c r="E4697" s="4"/>
      <c r="F4697" s="6"/>
      <c r="G4697" s="6"/>
      <c r="H4697" s="6"/>
      <c r="I4697" s="10"/>
      <c r="J4697" s="11"/>
      <c r="K4697" s="13"/>
      <c r="L4697" s="4"/>
    </row>
    <row r="4698" spans="2:12" ht="14.25" customHeight="1">
      <c r="B4698" s="4"/>
      <c r="C4698" s="4"/>
      <c r="D4698" s="4"/>
      <c r="E4698" s="4"/>
      <c r="F4698" s="6"/>
      <c r="G4698" s="6"/>
      <c r="H4698" s="6"/>
      <c r="I4698" s="10"/>
      <c r="J4698" s="11"/>
      <c r="K4698" s="13"/>
      <c r="L4698" s="4"/>
    </row>
    <row r="4699" spans="2:12" ht="14.25" customHeight="1">
      <c r="B4699" s="4"/>
      <c r="C4699" s="4"/>
      <c r="D4699" s="4"/>
      <c r="E4699" s="4"/>
      <c r="F4699" s="6"/>
      <c r="G4699" s="6"/>
      <c r="H4699" s="6"/>
      <c r="I4699" s="10"/>
      <c r="J4699" s="11"/>
      <c r="K4699" s="13"/>
      <c r="L4699" s="4"/>
    </row>
    <row r="4700" spans="2:12" ht="14.25" customHeight="1">
      <c r="B4700" s="4"/>
      <c r="C4700" s="4"/>
      <c r="D4700" s="4"/>
      <c r="E4700" s="4"/>
      <c r="F4700" s="6"/>
      <c r="G4700" s="6"/>
      <c r="H4700" s="6"/>
      <c r="I4700" s="10"/>
      <c r="J4700" s="11"/>
      <c r="K4700" s="13"/>
      <c r="L4700" s="4"/>
    </row>
    <row r="4701" spans="2:12" ht="14.25" customHeight="1">
      <c r="B4701" s="4"/>
      <c r="C4701" s="4"/>
      <c r="D4701" s="4"/>
      <c r="E4701" s="4"/>
      <c r="F4701" s="6"/>
      <c r="G4701" s="6"/>
      <c r="H4701" s="6"/>
      <c r="I4701" s="10"/>
      <c r="J4701" s="11"/>
      <c r="K4701" s="13"/>
      <c r="L4701" s="4"/>
    </row>
    <row r="4702" spans="2:12" ht="14.25" customHeight="1">
      <c r="B4702" s="4"/>
      <c r="C4702" s="4"/>
      <c r="D4702" s="4"/>
      <c r="E4702" s="4"/>
      <c r="F4702" s="6"/>
      <c r="G4702" s="6"/>
      <c r="H4702" s="6"/>
      <c r="I4702" s="10"/>
      <c r="J4702" s="11"/>
      <c r="K4702" s="13"/>
      <c r="L4702" s="4"/>
    </row>
    <row r="4703" spans="2:12" ht="14.25" customHeight="1">
      <c r="B4703" s="4"/>
      <c r="C4703" s="4"/>
      <c r="D4703" s="4"/>
      <c r="E4703" s="4"/>
      <c r="F4703" s="6"/>
      <c r="G4703" s="6"/>
      <c r="H4703" s="6"/>
      <c r="I4703" s="10"/>
      <c r="J4703" s="11"/>
      <c r="K4703" s="13"/>
      <c r="L4703" s="4"/>
    </row>
    <row r="4704" spans="2:12" ht="14.25" customHeight="1">
      <c r="B4704" s="4"/>
      <c r="C4704" s="4"/>
      <c r="D4704" s="4"/>
      <c r="E4704" s="4"/>
      <c r="F4704" s="6"/>
      <c r="G4704" s="6"/>
      <c r="H4704" s="6"/>
      <c r="I4704" s="10"/>
      <c r="J4704" s="11"/>
      <c r="K4704" s="13"/>
      <c r="L4704" s="4"/>
    </row>
    <row r="4705" spans="2:12" ht="14.25" customHeight="1">
      <c r="B4705" s="4"/>
      <c r="C4705" s="4"/>
      <c r="D4705" s="4"/>
      <c r="E4705" s="4"/>
      <c r="F4705" s="6"/>
      <c r="G4705" s="6"/>
      <c r="H4705" s="6"/>
      <c r="I4705" s="10"/>
      <c r="J4705" s="11"/>
      <c r="K4705" s="13"/>
      <c r="L4705" s="4"/>
    </row>
    <row r="4706" spans="2:12" ht="14.25" customHeight="1">
      <c r="B4706" s="4"/>
      <c r="C4706" s="4"/>
      <c r="D4706" s="4"/>
      <c r="E4706" s="4"/>
      <c r="F4706" s="6"/>
      <c r="G4706" s="6"/>
      <c r="H4706" s="6"/>
      <c r="I4706" s="10"/>
      <c r="J4706" s="11"/>
      <c r="K4706" s="13"/>
      <c r="L4706" s="4"/>
    </row>
    <row r="4707" spans="2:12" ht="14.25" customHeight="1">
      <c r="B4707" s="4"/>
      <c r="C4707" s="4"/>
      <c r="D4707" s="4"/>
      <c r="E4707" s="4"/>
      <c r="F4707" s="6"/>
      <c r="G4707" s="6"/>
      <c r="H4707" s="6"/>
      <c r="I4707" s="10"/>
      <c r="J4707" s="11"/>
      <c r="K4707" s="13"/>
      <c r="L4707" s="4"/>
    </row>
    <row r="4708" spans="2:12" ht="14.25" customHeight="1">
      <c r="B4708" s="4"/>
      <c r="C4708" s="4"/>
      <c r="D4708" s="4"/>
      <c r="E4708" s="4"/>
      <c r="F4708" s="6"/>
      <c r="G4708" s="6"/>
      <c r="H4708" s="6"/>
      <c r="I4708" s="10"/>
      <c r="J4708" s="11"/>
      <c r="K4708" s="13"/>
      <c r="L4708" s="4"/>
    </row>
    <row r="4709" spans="2:12" ht="14.25" customHeight="1">
      <c r="B4709" s="4"/>
      <c r="C4709" s="4"/>
      <c r="D4709" s="4"/>
      <c r="E4709" s="4"/>
      <c r="F4709" s="6"/>
      <c r="G4709" s="6"/>
      <c r="H4709" s="6"/>
      <c r="I4709" s="10"/>
      <c r="J4709" s="11"/>
      <c r="K4709" s="13"/>
      <c r="L4709" s="4"/>
    </row>
    <row r="4710" spans="2:12" ht="14.25" customHeight="1">
      <c r="B4710" s="4"/>
      <c r="C4710" s="4"/>
      <c r="D4710" s="4"/>
      <c r="E4710" s="4"/>
      <c r="F4710" s="6"/>
      <c r="G4710" s="6"/>
      <c r="H4710" s="6"/>
      <c r="I4710" s="10"/>
      <c r="J4710" s="11"/>
      <c r="K4710" s="13"/>
      <c r="L4710" s="4"/>
    </row>
    <row r="4711" spans="2:12" ht="14.25" customHeight="1">
      <c r="B4711" s="4"/>
      <c r="C4711" s="4"/>
      <c r="D4711" s="4"/>
      <c r="E4711" s="4"/>
      <c r="F4711" s="6"/>
      <c r="G4711" s="6"/>
      <c r="H4711" s="6"/>
      <c r="I4711" s="10"/>
      <c r="J4711" s="11"/>
      <c r="K4711" s="13"/>
      <c r="L4711" s="4"/>
    </row>
    <row r="4712" spans="2:12" ht="14.25" customHeight="1">
      <c r="B4712" s="4"/>
      <c r="C4712" s="4"/>
      <c r="D4712" s="4"/>
      <c r="E4712" s="4"/>
      <c r="F4712" s="6"/>
      <c r="G4712" s="6"/>
      <c r="H4712" s="6"/>
      <c r="I4712" s="10"/>
      <c r="J4712" s="11"/>
      <c r="K4712" s="13"/>
      <c r="L4712" s="4"/>
    </row>
    <row r="4713" spans="2:12" ht="14.25" customHeight="1">
      <c r="B4713" s="4"/>
      <c r="C4713" s="4"/>
      <c r="D4713" s="4"/>
      <c r="E4713" s="4"/>
      <c r="F4713" s="6"/>
      <c r="G4713" s="6"/>
      <c r="H4713" s="6"/>
      <c r="I4713" s="10"/>
      <c r="J4713" s="11"/>
      <c r="K4713" s="13"/>
      <c r="L4713" s="4"/>
    </row>
    <row r="4714" spans="2:12" ht="14.25" customHeight="1">
      <c r="B4714" s="4"/>
      <c r="C4714" s="4"/>
      <c r="D4714" s="4"/>
      <c r="E4714" s="4"/>
      <c r="F4714" s="6"/>
      <c r="G4714" s="6"/>
      <c r="H4714" s="6"/>
      <c r="I4714" s="10"/>
      <c r="J4714" s="11"/>
      <c r="K4714" s="13"/>
      <c r="L4714" s="4"/>
    </row>
    <row r="4715" spans="2:12" ht="14.25" customHeight="1">
      <c r="B4715" s="4"/>
      <c r="C4715" s="4"/>
      <c r="D4715" s="4"/>
      <c r="E4715" s="4"/>
      <c r="F4715" s="6"/>
      <c r="G4715" s="6"/>
      <c r="H4715" s="6"/>
      <c r="I4715" s="10"/>
      <c r="J4715" s="11"/>
      <c r="K4715" s="13"/>
      <c r="L4715" s="4"/>
    </row>
    <row r="4716" spans="2:12" ht="14.25" customHeight="1">
      <c r="B4716" s="4"/>
      <c r="C4716" s="4"/>
      <c r="D4716" s="4"/>
      <c r="E4716" s="4"/>
      <c r="F4716" s="6"/>
      <c r="G4716" s="6"/>
      <c r="H4716" s="6"/>
      <c r="I4716" s="10"/>
      <c r="J4716" s="11"/>
      <c r="K4716" s="13"/>
      <c r="L4716" s="4"/>
    </row>
    <row r="4717" spans="2:12" ht="14.25" customHeight="1">
      <c r="B4717" s="4"/>
      <c r="C4717" s="4"/>
      <c r="D4717" s="4"/>
      <c r="E4717" s="4"/>
      <c r="F4717" s="6"/>
      <c r="G4717" s="6"/>
      <c r="H4717" s="6"/>
      <c r="I4717" s="10"/>
      <c r="J4717" s="11"/>
      <c r="K4717" s="13"/>
      <c r="L4717" s="4"/>
    </row>
    <row r="4718" spans="2:12" ht="14.25" customHeight="1">
      <c r="B4718" s="4"/>
      <c r="C4718" s="4"/>
      <c r="D4718" s="4"/>
      <c r="E4718" s="4"/>
      <c r="F4718" s="6"/>
      <c r="G4718" s="6"/>
      <c r="H4718" s="6"/>
      <c r="I4718" s="10"/>
      <c r="J4718" s="11"/>
      <c r="K4718" s="13"/>
      <c r="L4718" s="4"/>
    </row>
    <row r="4719" spans="2:12" ht="14.25" customHeight="1">
      <c r="B4719" s="4"/>
      <c r="C4719" s="4"/>
      <c r="D4719" s="4"/>
      <c r="E4719" s="4"/>
      <c r="F4719" s="6"/>
      <c r="G4719" s="6"/>
      <c r="H4719" s="6"/>
      <c r="I4719" s="10"/>
      <c r="J4719" s="11"/>
      <c r="K4719" s="13"/>
      <c r="L4719" s="4"/>
    </row>
    <row r="4720" spans="2:12" ht="14.25" customHeight="1">
      <c r="B4720" s="4"/>
      <c r="C4720" s="4"/>
      <c r="D4720" s="4"/>
      <c r="E4720" s="4"/>
      <c r="F4720" s="6"/>
      <c r="G4720" s="6"/>
      <c r="H4720" s="6"/>
      <c r="I4720" s="10"/>
      <c r="J4720" s="11"/>
      <c r="K4720" s="13"/>
      <c r="L4720" s="4"/>
    </row>
    <row r="4721" spans="2:12" ht="14.25" customHeight="1">
      <c r="B4721" s="4"/>
      <c r="C4721" s="4"/>
      <c r="D4721" s="4"/>
      <c r="E4721" s="4"/>
      <c r="F4721" s="6"/>
      <c r="G4721" s="6"/>
      <c r="H4721" s="6"/>
      <c r="I4721" s="10"/>
      <c r="J4721" s="11"/>
      <c r="K4721" s="13"/>
      <c r="L4721" s="4"/>
    </row>
    <row r="4722" spans="2:12" ht="14.25" customHeight="1">
      <c r="B4722" s="4"/>
      <c r="C4722" s="4"/>
      <c r="D4722" s="4"/>
      <c r="E4722" s="4"/>
      <c r="F4722" s="6"/>
      <c r="G4722" s="6"/>
      <c r="H4722" s="6"/>
      <c r="I4722" s="10"/>
      <c r="J4722" s="11"/>
      <c r="K4722" s="13"/>
      <c r="L4722" s="4"/>
    </row>
    <row r="4723" spans="2:12" ht="14.25" customHeight="1">
      <c r="B4723" s="4"/>
      <c r="C4723" s="4"/>
      <c r="D4723" s="4"/>
      <c r="E4723" s="4"/>
      <c r="F4723" s="6"/>
      <c r="G4723" s="6"/>
      <c r="H4723" s="6"/>
      <c r="I4723" s="10"/>
      <c r="J4723" s="11"/>
      <c r="K4723" s="13"/>
      <c r="L4723" s="4"/>
    </row>
    <row r="4724" spans="2:12" ht="14.25" customHeight="1">
      <c r="B4724" s="4"/>
      <c r="C4724" s="4"/>
      <c r="D4724" s="4"/>
      <c r="E4724" s="4"/>
      <c r="F4724" s="6"/>
      <c r="G4724" s="6"/>
      <c r="H4724" s="6"/>
      <c r="I4724" s="10"/>
      <c r="J4724" s="11"/>
      <c r="K4724" s="13"/>
      <c r="L4724" s="4"/>
    </row>
    <row r="4725" spans="2:12" ht="14.25" customHeight="1">
      <c r="B4725" s="4"/>
      <c r="C4725" s="4"/>
      <c r="D4725" s="4"/>
      <c r="E4725" s="4"/>
      <c r="F4725" s="6"/>
      <c r="G4725" s="6"/>
      <c r="H4725" s="6"/>
      <c r="I4725" s="10"/>
      <c r="J4725" s="11"/>
      <c r="K4725" s="13"/>
      <c r="L4725" s="4"/>
    </row>
    <row r="4726" spans="2:12" ht="14.25" customHeight="1">
      <c r="B4726" s="4"/>
      <c r="C4726" s="4"/>
      <c r="D4726" s="4"/>
      <c r="E4726" s="4"/>
      <c r="F4726" s="6"/>
      <c r="G4726" s="6"/>
      <c r="H4726" s="6"/>
      <c r="I4726" s="10"/>
      <c r="J4726" s="11"/>
      <c r="K4726" s="13"/>
      <c r="L4726" s="4"/>
    </row>
    <row r="4727" spans="2:12" ht="14.25" customHeight="1">
      <c r="B4727" s="4"/>
      <c r="C4727" s="4"/>
      <c r="D4727" s="4"/>
      <c r="E4727" s="4"/>
      <c r="F4727" s="6"/>
      <c r="G4727" s="6"/>
      <c r="H4727" s="6"/>
      <c r="I4727" s="10"/>
      <c r="J4727" s="11"/>
      <c r="K4727" s="13"/>
      <c r="L4727" s="4"/>
    </row>
    <row r="4728" spans="2:12" ht="14.25" customHeight="1">
      <c r="B4728" s="4"/>
      <c r="C4728" s="4"/>
      <c r="D4728" s="4"/>
      <c r="E4728" s="4"/>
      <c r="F4728" s="6"/>
      <c r="G4728" s="6"/>
      <c r="H4728" s="6"/>
      <c r="I4728" s="10"/>
      <c r="J4728" s="11"/>
      <c r="K4728" s="13"/>
      <c r="L4728" s="4"/>
    </row>
    <row r="4729" spans="2:12" ht="14.25" customHeight="1">
      <c r="B4729" s="4"/>
      <c r="C4729" s="4"/>
      <c r="D4729" s="4"/>
      <c r="E4729" s="4"/>
      <c r="F4729" s="6"/>
      <c r="G4729" s="6"/>
      <c r="H4729" s="6"/>
      <c r="I4729" s="10"/>
      <c r="J4729" s="11"/>
      <c r="K4729" s="13"/>
      <c r="L4729" s="4"/>
    </row>
    <row r="4730" spans="2:12" ht="14.25" customHeight="1">
      <c r="B4730" s="4"/>
      <c r="C4730" s="4"/>
      <c r="D4730" s="4"/>
      <c r="E4730" s="4"/>
      <c r="F4730" s="6"/>
      <c r="G4730" s="6"/>
      <c r="H4730" s="6"/>
      <c r="I4730" s="10"/>
      <c r="J4730" s="11"/>
      <c r="K4730" s="13"/>
      <c r="L4730" s="4"/>
    </row>
    <row r="4731" spans="2:12" ht="14.25" customHeight="1">
      <c r="B4731" s="4"/>
      <c r="C4731" s="4"/>
      <c r="D4731" s="4"/>
      <c r="E4731" s="4"/>
      <c r="F4731" s="6"/>
      <c r="G4731" s="6"/>
      <c r="H4731" s="6"/>
      <c r="I4731" s="10"/>
      <c r="J4731" s="11"/>
      <c r="K4731" s="13"/>
      <c r="L4731" s="4"/>
    </row>
    <row r="4732" spans="2:12" ht="14.25" customHeight="1">
      <c r="B4732" s="4"/>
      <c r="C4732" s="4"/>
      <c r="D4732" s="4"/>
      <c r="E4732" s="4"/>
      <c r="F4732" s="6"/>
      <c r="G4732" s="6"/>
      <c r="H4732" s="6"/>
      <c r="I4732" s="10"/>
      <c r="J4732" s="11"/>
      <c r="K4732" s="13"/>
      <c r="L4732" s="4"/>
    </row>
    <row r="4733" spans="2:12" ht="14.25" customHeight="1">
      <c r="B4733" s="4"/>
      <c r="C4733" s="4"/>
      <c r="D4733" s="4"/>
      <c r="E4733" s="4"/>
      <c r="F4733" s="6"/>
      <c r="G4733" s="6"/>
      <c r="H4733" s="6"/>
      <c r="I4733" s="10"/>
      <c r="J4733" s="11"/>
      <c r="K4733" s="13"/>
      <c r="L4733" s="4"/>
    </row>
    <row r="4734" spans="2:12" ht="14.25" customHeight="1">
      <c r="B4734" s="4"/>
      <c r="C4734" s="4"/>
      <c r="D4734" s="4"/>
      <c r="E4734" s="4"/>
      <c r="F4734" s="6"/>
      <c r="G4734" s="6"/>
      <c r="H4734" s="6"/>
      <c r="I4734" s="10"/>
      <c r="J4734" s="11"/>
      <c r="K4734" s="13"/>
      <c r="L4734" s="4"/>
    </row>
    <row r="4735" spans="2:12" ht="14.25" customHeight="1">
      <c r="B4735" s="4"/>
      <c r="C4735" s="4"/>
      <c r="D4735" s="4"/>
      <c r="E4735" s="4"/>
      <c r="F4735" s="6"/>
      <c r="G4735" s="6"/>
      <c r="H4735" s="6"/>
      <c r="I4735" s="10"/>
      <c r="J4735" s="11"/>
      <c r="K4735" s="13"/>
      <c r="L4735" s="4"/>
    </row>
    <row r="4736" spans="2:12" ht="14.25" customHeight="1">
      <c r="B4736" s="4"/>
      <c r="C4736" s="4"/>
      <c r="D4736" s="4"/>
      <c r="E4736" s="4"/>
      <c r="F4736" s="6"/>
      <c r="G4736" s="6"/>
      <c r="H4736" s="6"/>
      <c r="I4736" s="10"/>
      <c r="J4736" s="11"/>
      <c r="K4736" s="13"/>
      <c r="L4736" s="4"/>
    </row>
    <row r="4737" spans="2:12" ht="14.25" customHeight="1">
      <c r="B4737" s="4"/>
      <c r="C4737" s="4"/>
      <c r="D4737" s="4"/>
      <c r="E4737" s="4"/>
      <c r="F4737" s="6"/>
      <c r="G4737" s="6"/>
      <c r="H4737" s="6"/>
      <c r="I4737" s="10"/>
      <c r="J4737" s="11"/>
      <c r="K4737" s="13"/>
      <c r="L4737" s="4"/>
    </row>
    <row r="4738" spans="2:12" ht="14.25" customHeight="1">
      <c r="B4738" s="4"/>
      <c r="C4738" s="4"/>
      <c r="D4738" s="4"/>
      <c r="E4738" s="4"/>
      <c r="F4738" s="6"/>
      <c r="G4738" s="6"/>
      <c r="H4738" s="6"/>
      <c r="I4738" s="10"/>
      <c r="J4738" s="11"/>
      <c r="K4738" s="13"/>
      <c r="L4738" s="4"/>
    </row>
    <row r="4739" spans="2:12" ht="14.25" customHeight="1">
      <c r="B4739" s="4"/>
      <c r="C4739" s="4"/>
      <c r="D4739" s="4"/>
      <c r="E4739" s="4"/>
      <c r="F4739" s="6"/>
      <c r="G4739" s="6"/>
      <c r="H4739" s="6"/>
      <c r="I4739" s="10"/>
      <c r="J4739" s="11"/>
      <c r="K4739" s="13"/>
      <c r="L4739" s="4"/>
    </row>
    <row r="4740" spans="2:12" ht="14.25" customHeight="1">
      <c r="B4740" s="4"/>
      <c r="C4740" s="4"/>
      <c r="D4740" s="4"/>
      <c r="E4740" s="4"/>
      <c r="F4740" s="6"/>
      <c r="G4740" s="6"/>
      <c r="H4740" s="6"/>
      <c r="I4740" s="10"/>
      <c r="J4740" s="11"/>
      <c r="K4740" s="13"/>
      <c r="L4740" s="4"/>
    </row>
    <row r="4741" spans="2:12" ht="14.25" customHeight="1">
      <c r="B4741" s="4"/>
      <c r="C4741" s="4"/>
      <c r="D4741" s="4"/>
      <c r="E4741" s="4"/>
      <c r="F4741" s="6"/>
      <c r="G4741" s="6"/>
      <c r="H4741" s="6"/>
      <c r="I4741" s="10"/>
      <c r="J4741" s="11"/>
      <c r="K4741" s="13"/>
      <c r="L4741" s="4"/>
    </row>
    <row r="4742" spans="2:12" ht="14.25" customHeight="1">
      <c r="B4742" s="4"/>
      <c r="C4742" s="4"/>
      <c r="D4742" s="4"/>
      <c r="E4742" s="4"/>
      <c r="F4742" s="6"/>
      <c r="G4742" s="6"/>
      <c r="H4742" s="6"/>
      <c r="I4742" s="10"/>
      <c r="J4742" s="11"/>
      <c r="K4742" s="13"/>
      <c r="L4742" s="4"/>
    </row>
    <row r="4743" spans="2:12" ht="14.25" customHeight="1">
      <c r="B4743" s="4"/>
      <c r="C4743" s="4"/>
      <c r="D4743" s="4"/>
      <c r="E4743" s="4"/>
      <c r="F4743" s="6"/>
      <c r="G4743" s="6"/>
      <c r="H4743" s="6"/>
      <c r="I4743" s="10"/>
      <c r="J4743" s="11"/>
      <c r="K4743" s="13"/>
      <c r="L4743" s="4"/>
    </row>
    <row r="4744" spans="2:12" ht="14.25" customHeight="1">
      <c r="B4744" s="4"/>
      <c r="C4744" s="4"/>
      <c r="D4744" s="4"/>
      <c r="E4744" s="4"/>
      <c r="F4744" s="6"/>
      <c r="G4744" s="6"/>
      <c r="H4744" s="6"/>
      <c r="I4744" s="10"/>
      <c r="J4744" s="11"/>
      <c r="K4744" s="13"/>
      <c r="L4744" s="4"/>
    </row>
    <row r="4745" spans="2:12" ht="14.25" customHeight="1">
      <c r="B4745" s="4"/>
      <c r="C4745" s="4"/>
      <c r="D4745" s="4"/>
      <c r="E4745" s="4"/>
      <c r="F4745" s="6"/>
      <c r="G4745" s="6"/>
      <c r="H4745" s="6"/>
      <c r="I4745" s="10"/>
      <c r="J4745" s="11"/>
      <c r="K4745" s="13"/>
      <c r="L4745" s="4"/>
    </row>
    <row r="4746" spans="2:12" ht="14.25" customHeight="1">
      <c r="B4746" s="4"/>
      <c r="C4746" s="4"/>
      <c r="D4746" s="4"/>
      <c r="E4746" s="4"/>
      <c r="F4746" s="6"/>
      <c r="G4746" s="6"/>
      <c r="H4746" s="6"/>
      <c r="I4746" s="10"/>
      <c r="J4746" s="11"/>
      <c r="K4746" s="13"/>
      <c r="L4746" s="4"/>
    </row>
    <row r="4747" spans="2:12" ht="14.25" customHeight="1">
      <c r="B4747" s="4"/>
      <c r="C4747" s="4"/>
      <c r="D4747" s="4"/>
      <c r="E4747" s="4"/>
      <c r="F4747" s="6"/>
      <c r="G4747" s="6"/>
      <c r="H4747" s="6"/>
      <c r="I4747" s="10"/>
      <c r="J4747" s="11"/>
      <c r="K4747" s="13"/>
      <c r="L4747" s="4"/>
    </row>
    <row r="4748" spans="2:12" ht="14.25" customHeight="1">
      <c r="B4748" s="4"/>
      <c r="C4748" s="4"/>
      <c r="D4748" s="4"/>
      <c r="E4748" s="4"/>
      <c r="F4748" s="6"/>
      <c r="G4748" s="6"/>
      <c r="H4748" s="6"/>
      <c r="I4748" s="10"/>
      <c r="J4748" s="11"/>
      <c r="K4748" s="13"/>
      <c r="L4748" s="4"/>
    </row>
    <row r="4749" spans="2:12" ht="14.25" customHeight="1">
      <c r="B4749" s="4"/>
      <c r="C4749" s="4"/>
      <c r="D4749" s="4"/>
      <c r="E4749" s="4"/>
      <c r="F4749" s="6"/>
      <c r="G4749" s="6"/>
      <c r="H4749" s="6"/>
      <c r="I4749" s="10"/>
      <c r="J4749" s="11"/>
      <c r="K4749" s="13"/>
      <c r="L4749" s="4"/>
    </row>
    <row r="4750" spans="2:12" ht="14.25" customHeight="1">
      <c r="B4750" s="4"/>
      <c r="C4750" s="4"/>
      <c r="D4750" s="4"/>
      <c r="E4750" s="4"/>
      <c r="F4750" s="6"/>
      <c r="G4750" s="6"/>
      <c r="H4750" s="6"/>
      <c r="I4750" s="10"/>
      <c r="J4750" s="11"/>
      <c r="K4750" s="13"/>
      <c r="L4750" s="4"/>
    </row>
    <row r="4751" spans="2:12" ht="14.25" customHeight="1">
      <c r="B4751" s="4"/>
      <c r="C4751" s="4"/>
      <c r="D4751" s="4"/>
      <c r="E4751" s="4"/>
      <c r="F4751" s="6"/>
      <c r="G4751" s="6"/>
      <c r="H4751" s="6"/>
      <c r="I4751" s="10"/>
      <c r="J4751" s="11"/>
      <c r="K4751" s="13"/>
      <c r="L4751" s="4"/>
    </row>
    <row r="4752" spans="2:12" ht="14.25" customHeight="1">
      <c r="B4752" s="4"/>
      <c r="C4752" s="4"/>
      <c r="D4752" s="4"/>
      <c r="E4752" s="4"/>
      <c r="F4752" s="6"/>
      <c r="G4752" s="6"/>
      <c r="H4752" s="6"/>
      <c r="I4752" s="10"/>
      <c r="J4752" s="11"/>
      <c r="K4752" s="13"/>
      <c r="L4752" s="4"/>
    </row>
    <row r="4753" spans="2:12" ht="14.25" customHeight="1">
      <c r="B4753" s="4"/>
      <c r="C4753" s="4"/>
      <c r="D4753" s="4"/>
      <c r="E4753" s="4"/>
      <c r="F4753" s="6"/>
      <c r="G4753" s="6"/>
      <c r="H4753" s="6"/>
      <c r="I4753" s="10"/>
      <c r="J4753" s="11"/>
      <c r="K4753" s="13"/>
      <c r="L4753" s="4"/>
    </row>
    <row r="4754" spans="2:12" ht="14.25" customHeight="1">
      <c r="B4754" s="4"/>
      <c r="C4754" s="4"/>
      <c r="D4754" s="4"/>
      <c r="E4754" s="4"/>
      <c r="F4754" s="6"/>
      <c r="G4754" s="6"/>
      <c r="H4754" s="6"/>
      <c r="I4754" s="10"/>
      <c r="J4754" s="11"/>
      <c r="K4754" s="13"/>
      <c r="L4754" s="4"/>
    </row>
    <row r="4755" spans="2:12" ht="14.25" customHeight="1">
      <c r="B4755" s="4"/>
      <c r="C4755" s="4"/>
      <c r="D4755" s="4"/>
      <c r="E4755" s="4"/>
      <c r="F4755" s="6"/>
      <c r="G4755" s="6"/>
      <c r="H4755" s="6"/>
      <c r="I4755" s="10"/>
      <c r="J4755" s="11"/>
      <c r="K4755" s="13"/>
      <c r="L4755" s="4"/>
    </row>
    <row r="4756" spans="2:12" ht="14.25" customHeight="1">
      <c r="B4756" s="4"/>
      <c r="C4756" s="4"/>
      <c r="D4756" s="4"/>
      <c r="E4756" s="4"/>
      <c r="F4756" s="6"/>
      <c r="G4756" s="6"/>
      <c r="H4756" s="6"/>
      <c r="I4756" s="10"/>
      <c r="J4756" s="11"/>
      <c r="K4756" s="13"/>
      <c r="L4756" s="4"/>
    </row>
    <row r="4757" spans="2:12" ht="14.25" customHeight="1">
      <c r="B4757" s="4"/>
      <c r="C4757" s="4"/>
      <c r="D4757" s="4"/>
      <c r="E4757" s="4"/>
      <c r="F4757" s="6"/>
      <c r="G4757" s="6"/>
      <c r="H4757" s="6"/>
      <c r="I4757" s="10"/>
      <c r="J4757" s="11"/>
      <c r="K4757" s="13"/>
      <c r="L4757" s="4"/>
    </row>
    <row r="4758" spans="2:12" ht="14.25" customHeight="1">
      <c r="B4758" s="4"/>
      <c r="C4758" s="4"/>
      <c r="D4758" s="4"/>
      <c r="E4758" s="4"/>
      <c r="F4758" s="6"/>
      <c r="G4758" s="6"/>
      <c r="H4758" s="6"/>
      <c r="I4758" s="10"/>
      <c r="J4758" s="11"/>
      <c r="K4758" s="13"/>
      <c r="L4758" s="4"/>
    </row>
    <row r="4759" spans="2:12" ht="14.25" customHeight="1">
      <c r="B4759" s="4"/>
      <c r="C4759" s="4"/>
      <c r="D4759" s="4"/>
      <c r="E4759" s="4"/>
      <c r="F4759" s="6"/>
      <c r="G4759" s="6"/>
      <c r="H4759" s="6"/>
      <c r="I4759" s="10"/>
      <c r="J4759" s="11"/>
      <c r="K4759" s="13"/>
      <c r="L4759" s="4"/>
    </row>
    <row r="4760" spans="2:12" ht="14.25" customHeight="1">
      <c r="B4760" s="4"/>
      <c r="C4760" s="4"/>
      <c r="D4760" s="4"/>
      <c r="E4760" s="4"/>
      <c r="F4760" s="6"/>
      <c r="G4760" s="6"/>
      <c r="H4760" s="6"/>
      <c r="I4760" s="10"/>
      <c r="J4760" s="11"/>
      <c r="K4760" s="13"/>
      <c r="L4760" s="4"/>
    </row>
    <row r="4761" spans="2:12" ht="14.25" customHeight="1">
      <c r="B4761" s="4"/>
      <c r="C4761" s="4"/>
      <c r="D4761" s="4"/>
      <c r="E4761" s="4"/>
      <c r="F4761" s="6"/>
      <c r="G4761" s="6"/>
      <c r="H4761" s="6"/>
      <c r="I4761" s="10"/>
      <c r="J4761" s="11"/>
      <c r="K4761" s="13"/>
      <c r="L4761" s="4"/>
    </row>
    <row r="4762" spans="2:12" ht="14.25" customHeight="1">
      <c r="B4762" s="4"/>
      <c r="C4762" s="4"/>
      <c r="D4762" s="4"/>
      <c r="E4762" s="4"/>
      <c r="F4762" s="6"/>
      <c r="G4762" s="6"/>
      <c r="H4762" s="6"/>
      <c r="I4762" s="10"/>
      <c r="J4762" s="11"/>
      <c r="K4762" s="13"/>
      <c r="L4762" s="4"/>
    </row>
    <row r="4763" spans="2:12" ht="14.25" customHeight="1">
      <c r="B4763" s="4"/>
      <c r="C4763" s="4"/>
      <c r="D4763" s="4"/>
      <c r="E4763" s="4"/>
      <c r="F4763" s="6"/>
      <c r="G4763" s="6"/>
      <c r="H4763" s="6"/>
      <c r="I4763" s="10"/>
      <c r="J4763" s="11"/>
      <c r="K4763" s="13"/>
      <c r="L4763" s="4"/>
    </row>
    <row r="4764" spans="2:12" ht="14.25" customHeight="1">
      <c r="B4764" s="4"/>
      <c r="C4764" s="4"/>
      <c r="D4764" s="4"/>
      <c r="E4764" s="4"/>
      <c r="F4764" s="6"/>
      <c r="G4764" s="6"/>
      <c r="H4764" s="6"/>
      <c r="I4764" s="10"/>
      <c r="J4764" s="11"/>
      <c r="K4764" s="13"/>
      <c r="L4764" s="4"/>
    </row>
    <row r="4765" spans="2:12" ht="14.25" customHeight="1">
      <c r="B4765" s="4"/>
      <c r="C4765" s="4"/>
      <c r="D4765" s="4"/>
      <c r="E4765" s="4"/>
      <c r="F4765" s="6"/>
      <c r="G4765" s="6"/>
      <c r="H4765" s="6"/>
      <c r="I4765" s="10"/>
      <c r="J4765" s="11"/>
      <c r="K4765" s="13"/>
      <c r="L4765" s="4"/>
    </row>
    <row r="4766" spans="2:12" ht="14.25" customHeight="1">
      <c r="B4766" s="4"/>
      <c r="C4766" s="4"/>
      <c r="D4766" s="4"/>
      <c r="E4766" s="4"/>
      <c r="F4766" s="6"/>
      <c r="G4766" s="6"/>
      <c r="H4766" s="6"/>
      <c r="I4766" s="10"/>
      <c r="J4766" s="11"/>
      <c r="K4766" s="13"/>
      <c r="L4766" s="4"/>
    </row>
    <row r="4767" spans="2:12" ht="14.25" customHeight="1">
      <c r="B4767" s="4"/>
      <c r="C4767" s="4"/>
      <c r="D4767" s="4"/>
      <c r="E4767" s="4"/>
      <c r="F4767" s="6"/>
      <c r="G4767" s="6"/>
      <c r="H4767" s="6"/>
      <c r="I4767" s="10"/>
      <c r="J4767" s="11"/>
      <c r="K4767" s="13"/>
      <c r="L4767" s="4"/>
    </row>
    <row r="4768" spans="2:12" ht="14.25" customHeight="1">
      <c r="B4768" s="4"/>
      <c r="C4768" s="4"/>
      <c r="D4768" s="4"/>
      <c r="E4768" s="4"/>
      <c r="F4768" s="6"/>
      <c r="G4768" s="6"/>
      <c r="H4768" s="6"/>
      <c r="I4768" s="10"/>
      <c r="J4768" s="11"/>
      <c r="K4768" s="13"/>
      <c r="L4768" s="4"/>
    </row>
    <row r="4769" spans="2:12" ht="14.25" customHeight="1">
      <c r="B4769" s="4"/>
      <c r="C4769" s="4"/>
      <c r="D4769" s="4"/>
      <c r="E4769" s="4"/>
      <c r="F4769" s="6"/>
      <c r="G4769" s="6"/>
      <c r="H4769" s="6"/>
      <c r="I4769" s="10"/>
      <c r="J4769" s="11"/>
      <c r="K4769" s="13"/>
      <c r="L4769" s="4"/>
    </row>
    <row r="4770" spans="2:12" ht="14.25" customHeight="1">
      <c r="B4770" s="4"/>
      <c r="C4770" s="4"/>
      <c r="D4770" s="4"/>
      <c r="E4770" s="4"/>
      <c r="F4770" s="6"/>
      <c r="G4770" s="6"/>
      <c r="H4770" s="6"/>
      <c r="I4770" s="10"/>
      <c r="J4770" s="11"/>
      <c r="K4770" s="13"/>
      <c r="L4770" s="4"/>
    </row>
    <row r="4771" spans="2:12" ht="14.25" customHeight="1">
      <c r="B4771" s="4"/>
      <c r="C4771" s="4"/>
      <c r="D4771" s="4"/>
      <c r="E4771" s="4"/>
      <c r="F4771" s="6"/>
      <c r="G4771" s="6"/>
      <c r="H4771" s="6"/>
      <c r="I4771" s="10"/>
      <c r="J4771" s="11"/>
      <c r="K4771" s="13"/>
      <c r="L4771" s="4"/>
    </row>
    <row r="4772" spans="2:12" ht="14.25" customHeight="1">
      <c r="B4772" s="4"/>
      <c r="C4772" s="4"/>
      <c r="D4772" s="4"/>
      <c r="E4772" s="4"/>
      <c r="F4772" s="6"/>
      <c r="G4772" s="6"/>
      <c r="H4772" s="6"/>
      <c r="I4772" s="10"/>
      <c r="J4772" s="11"/>
      <c r="K4772" s="13"/>
      <c r="L4772" s="4"/>
    </row>
    <row r="4773" spans="2:12" ht="14.25" customHeight="1">
      <c r="B4773" s="4"/>
      <c r="C4773" s="4"/>
      <c r="D4773" s="4"/>
      <c r="E4773" s="4"/>
      <c r="F4773" s="6"/>
      <c r="G4773" s="6"/>
      <c r="H4773" s="6"/>
      <c r="I4773" s="10"/>
      <c r="J4773" s="11"/>
      <c r="K4773" s="13"/>
      <c r="L4773" s="4"/>
    </row>
    <row r="4774" spans="2:12" ht="14.25" customHeight="1">
      <c r="B4774" s="4"/>
      <c r="C4774" s="4"/>
      <c r="D4774" s="4"/>
      <c r="E4774" s="4"/>
      <c r="F4774" s="6"/>
      <c r="G4774" s="6"/>
      <c r="H4774" s="6"/>
      <c r="I4774" s="10"/>
      <c r="J4774" s="11"/>
      <c r="K4774" s="13"/>
      <c r="L4774" s="4"/>
    </row>
    <row r="4775" spans="2:12" ht="14.25" customHeight="1">
      <c r="B4775" s="4"/>
      <c r="C4775" s="4"/>
      <c r="D4775" s="4"/>
      <c r="E4775" s="4"/>
      <c r="F4775" s="6"/>
      <c r="G4775" s="6"/>
      <c r="H4775" s="6"/>
      <c r="I4775" s="10"/>
      <c r="J4775" s="11"/>
      <c r="K4775" s="13"/>
      <c r="L4775" s="4"/>
    </row>
    <row r="4776" spans="2:12" ht="14.25" customHeight="1">
      <c r="B4776" s="4"/>
      <c r="C4776" s="4"/>
      <c r="D4776" s="4"/>
      <c r="E4776" s="4"/>
      <c r="F4776" s="6"/>
      <c r="G4776" s="6"/>
      <c r="H4776" s="6"/>
      <c r="I4776" s="10"/>
      <c r="J4776" s="11"/>
      <c r="K4776" s="13"/>
      <c r="L4776" s="4"/>
    </row>
    <row r="4777" spans="2:12" ht="14.25" customHeight="1">
      <c r="B4777" s="4"/>
      <c r="C4777" s="4"/>
      <c r="D4777" s="4"/>
      <c r="E4777" s="4"/>
      <c r="F4777" s="6"/>
      <c r="G4777" s="6"/>
      <c r="H4777" s="6"/>
      <c r="I4777" s="10"/>
      <c r="J4777" s="11"/>
      <c r="K4777" s="13"/>
      <c r="L4777" s="4"/>
    </row>
    <row r="4778" spans="2:12" ht="14.25" customHeight="1">
      <c r="B4778" s="4"/>
      <c r="C4778" s="4"/>
      <c r="D4778" s="4"/>
      <c r="E4778" s="4"/>
      <c r="F4778" s="6"/>
      <c r="G4778" s="6"/>
      <c r="H4778" s="6"/>
      <c r="I4778" s="10"/>
      <c r="J4778" s="11"/>
      <c r="K4778" s="13"/>
      <c r="L4778" s="4"/>
    </row>
    <row r="4779" spans="2:12" ht="14.25" customHeight="1">
      <c r="B4779" s="4"/>
      <c r="C4779" s="4"/>
      <c r="D4779" s="4"/>
      <c r="E4779" s="4"/>
      <c r="F4779" s="6"/>
      <c r="G4779" s="6"/>
      <c r="H4779" s="6"/>
      <c r="I4779" s="10"/>
      <c r="J4779" s="11"/>
      <c r="K4779" s="13"/>
      <c r="L4779" s="4"/>
    </row>
    <row r="4780" spans="2:12" ht="14.25" customHeight="1">
      <c r="B4780" s="4"/>
      <c r="C4780" s="4"/>
      <c r="D4780" s="4"/>
      <c r="E4780" s="4"/>
      <c r="F4780" s="6"/>
      <c r="G4780" s="6"/>
      <c r="H4780" s="6"/>
      <c r="I4780" s="10"/>
      <c r="J4780" s="11"/>
      <c r="K4780" s="13"/>
      <c r="L4780" s="4"/>
    </row>
    <row r="4781" spans="2:12" ht="14.25" customHeight="1">
      <c r="B4781" s="4"/>
      <c r="C4781" s="4"/>
      <c r="D4781" s="4"/>
      <c r="E4781" s="4"/>
      <c r="F4781" s="6"/>
      <c r="G4781" s="6"/>
      <c r="H4781" s="6"/>
      <c r="I4781" s="10"/>
      <c r="J4781" s="11"/>
      <c r="K4781" s="13"/>
      <c r="L4781" s="4"/>
    </row>
    <row r="4782" spans="2:12" ht="14.25" customHeight="1">
      <c r="B4782" s="4"/>
      <c r="C4782" s="4"/>
      <c r="D4782" s="4"/>
      <c r="E4782" s="4"/>
      <c r="F4782" s="6"/>
      <c r="G4782" s="6"/>
      <c r="H4782" s="6"/>
      <c r="I4782" s="10"/>
      <c r="J4782" s="11"/>
      <c r="K4782" s="13"/>
      <c r="L4782" s="4"/>
    </row>
    <row r="4783" spans="2:12" ht="14.25" customHeight="1">
      <c r="B4783" s="4"/>
      <c r="C4783" s="4"/>
      <c r="D4783" s="4"/>
      <c r="E4783" s="4"/>
      <c r="F4783" s="6"/>
      <c r="G4783" s="6"/>
      <c r="H4783" s="6"/>
      <c r="I4783" s="10"/>
      <c r="J4783" s="11"/>
      <c r="K4783" s="13"/>
      <c r="L4783" s="4"/>
    </row>
    <row r="4784" spans="2:12" ht="14.25" customHeight="1">
      <c r="B4784" s="4"/>
      <c r="C4784" s="4"/>
      <c r="D4784" s="4"/>
      <c r="E4784" s="4"/>
      <c r="F4784" s="6"/>
      <c r="G4784" s="6"/>
      <c r="H4784" s="6"/>
      <c r="I4784" s="10"/>
      <c r="J4784" s="11"/>
      <c r="K4784" s="13"/>
      <c r="L4784" s="4"/>
    </row>
    <row r="4785" spans="2:12" ht="14.25" customHeight="1">
      <c r="B4785" s="4"/>
      <c r="C4785" s="4"/>
      <c r="D4785" s="4"/>
      <c r="E4785" s="4"/>
      <c r="F4785" s="6"/>
      <c r="G4785" s="6"/>
      <c r="H4785" s="6"/>
      <c r="I4785" s="10"/>
      <c r="J4785" s="11"/>
      <c r="K4785" s="13"/>
      <c r="L4785" s="4"/>
    </row>
    <row r="4786" spans="2:12" ht="14.25" customHeight="1">
      <c r="B4786" s="4"/>
      <c r="C4786" s="4"/>
      <c r="D4786" s="4"/>
      <c r="E4786" s="4"/>
      <c r="F4786" s="6"/>
      <c r="G4786" s="6"/>
      <c r="H4786" s="6"/>
      <c r="I4786" s="10"/>
      <c r="J4786" s="11"/>
      <c r="K4786" s="13"/>
      <c r="L4786" s="4"/>
    </row>
    <row r="4787" spans="2:12" ht="14.25" customHeight="1">
      <c r="B4787" s="4"/>
      <c r="C4787" s="4"/>
      <c r="D4787" s="4"/>
      <c r="E4787" s="4"/>
      <c r="F4787" s="6"/>
      <c r="G4787" s="6"/>
      <c r="H4787" s="6"/>
      <c r="I4787" s="10"/>
      <c r="J4787" s="11"/>
      <c r="K4787" s="13"/>
      <c r="L4787" s="4"/>
    </row>
    <row r="4788" spans="2:12" ht="14.25" customHeight="1">
      <c r="B4788" s="4"/>
      <c r="C4788" s="4"/>
      <c r="D4788" s="4"/>
      <c r="E4788" s="4"/>
      <c r="F4788" s="6"/>
      <c r="G4788" s="6"/>
      <c r="H4788" s="6"/>
      <c r="I4788" s="10"/>
      <c r="J4788" s="11"/>
      <c r="K4788" s="13"/>
      <c r="L4788" s="4"/>
    </row>
    <row r="4789" spans="2:12" ht="14.25" customHeight="1">
      <c r="B4789" s="4"/>
      <c r="C4789" s="4"/>
      <c r="D4789" s="4"/>
      <c r="E4789" s="4"/>
      <c r="F4789" s="6"/>
      <c r="G4789" s="6"/>
      <c r="H4789" s="6"/>
      <c r="I4789" s="10"/>
      <c r="J4789" s="11"/>
      <c r="K4789" s="13"/>
      <c r="L4789" s="4"/>
    </row>
    <row r="4790" spans="2:12" ht="14.25" customHeight="1">
      <c r="B4790" s="4"/>
      <c r="C4790" s="4"/>
      <c r="D4790" s="4"/>
      <c r="E4790" s="4"/>
      <c r="F4790" s="6"/>
      <c r="G4790" s="6"/>
      <c r="H4790" s="6"/>
      <c r="I4790" s="10"/>
      <c r="J4790" s="11"/>
      <c r="K4790" s="13"/>
      <c r="L4790" s="4"/>
    </row>
    <row r="4791" spans="2:12" ht="14.25" customHeight="1">
      <c r="B4791" s="4"/>
      <c r="C4791" s="4"/>
      <c r="D4791" s="4"/>
      <c r="E4791" s="4"/>
      <c r="F4791" s="6"/>
      <c r="G4791" s="6"/>
      <c r="H4791" s="6"/>
      <c r="I4791" s="10"/>
      <c r="J4791" s="11"/>
      <c r="K4791" s="13"/>
      <c r="L4791" s="4"/>
    </row>
    <row r="4792" spans="2:12" ht="14.25" customHeight="1">
      <c r="B4792" s="4"/>
      <c r="C4792" s="4"/>
      <c r="D4792" s="4"/>
      <c r="E4792" s="4"/>
      <c r="F4792" s="6"/>
      <c r="G4792" s="6"/>
      <c r="H4792" s="6"/>
      <c r="I4792" s="10"/>
      <c r="J4792" s="11"/>
      <c r="K4792" s="13"/>
      <c r="L4792" s="4"/>
    </row>
    <row r="4793" spans="2:12" ht="14.25" customHeight="1">
      <c r="B4793" s="4"/>
      <c r="C4793" s="4"/>
      <c r="D4793" s="4"/>
      <c r="E4793" s="4"/>
      <c r="F4793" s="6"/>
      <c r="G4793" s="6"/>
      <c r="H4793" s="6"/>
      <c r="I4793" s="10"/>
      <c r="J4793" s="11"/>
      <c r="K4793" s="13"/>
      <c r="L4793" s="4"/>
    </row>
    <row r="4794" spans="2:12" ht="14.25" customHeight="1">
      <c r="B4794" s="4"/>
      <c r="C4794" s="4"/>
      <c r="D4794" s="4"/>
      <c r="E4794" s="4"/>
      <c r="F4794" s="6"/>
      <c r="G4794" s="6"/>
      <c r="H4794" s="6"/>
      <c r="I4794" s="10"/>
      <c r="J4794" s="11"/>
      <c r="K4794" s="13"/>
      <c r="L4794" s="4"/>
    </row>
    <row r="4795" spans="2:12" ht="14.25" customHeight="1">
      <c r="B4795" s="4"/>
      <c r="C4795" s="4"/>
      <c r="D4795" s="4"/>
      <c r="E4795" s="4"/>
      <c r="F4795" s="6"/>
      <c r="G4795" s="6"/>
      <c r="H4795" s="6"/>
      <c r="I4795" s="10"/>
      <c r="J4795" s="11"/>
      <c r="K4795" s="13"/>
      <c r="L4795" s="4"/>
    </row>
    <row r="4796" spans="2:12" ht="14.25" customHeight="1">
      <c r="B4796" s="4"/>
      <c r="C4796" s="4"/>
      <c r="D4796" s="4"/>
      <c r="E4796" s="4"/>
      <c r="F4796" s="6"/>
      <c r="G4796" s="6"/>
      <c r="H4796" s="6"/>
      <c r="I4796" s="10"/>
      <c r="J4796" s="11"/>
      <c r="K4796" s="13"/>
      <c r="L4796" s="4"/>
    </row>
    <row r="4797" spans="2:12" ht="14.25" customHeight="1">
      <c r="B4797" s="4"/>
      <c r="C4797" s="4"/>
      <c r="D4797" s="4"/>
      <c r="E4797" s="4"/>
      <c r="F4797" s="6"/>
      <c r="G4797" s="6"/>
      <c r="H4797" s="6"/>
      <c r="I4797" s="10"/>
      <c r="J4797" s="11"/>
      <c r="K4797" s="13"/>
      <c r="L4797" s="4"/>
    </row>
    <row r="4798" spans="2:12" ht="14.25" customHeight="1">
      <c r="B4798" s="4"/>
      <c r="C4798" s="4"/>
      <c r="D4798" s="4"/>
      <c r="E4798" s="4"/>
      <c r="F4798" s="6"/>
      <c r="G4798" s="6"/>
      <c r="H4798" s="6"/>
      <c r="I4798" s="10"/>
      <c r="J4798" s="11"/>
      <c r="K4798" s="13"/>
      <c r="L4798" s="4"/>
    </row>
    <row r="4799" spans="2:12" ht="14.25" customHeight="1">
      <c r="B4799" s="4"/>
      <c r="C4799" s="4"/>
      <c r="D4799" s="4"/>
      <c r="E4799" s="4"/>
      <c r="F4799" s="6"/>
      <c r="G4799" s="6"/>
      <c r="H4799" s="6"/>
      <c r="I4799" s="10"/>
      <c r="J4799" s="11"/>
      <c r="K4799" s="13"/>
      <c r="L4799" s="4"/>
    </row>
    <row r="4800" spans="2:12" ht="14.25" customHeight="1">
      <c r="B4800" s="4"/>
      <c r="C4800" s="4"/>
      <c r="D4800" s="4"/>
      <c r="E4800" s="4"/>
      <c r="F4800" s="6"/>
      <c r="G4800" s="6"/>
      <c r="H4800" s="6"/>
      <c r="I4800" s="10"/>
      <c r="J4800" s="11"/>
      <c r="K4800" s="13"/>
      <c r="L4800" s="4"/>
    </row>
    <row r="4801" spans="2:12" ht="14.25" customHeight="1">
      <c r="B4801" s="4"/>
      <c r="C4801" s="4"/>
      <c r="D4801" s="4"/>
      <c r="E4801" s="4"/>
      <c r="F4801" s="6"/>
      <c r="G4801" s="6"/>
      <c r="H4801" s="6"/>
      <c r="I4801" s="10"/>
      <c r="J4801" s="11"/>
      <c r="K4801" s="13"/>
      <c r="L4801" s="4"/>
    </row>
    <row r="4802" spans="2:12" ht="14.25" customHeight="1">
      <c r="B4802" s="4"/>
      <c r="C4802" s="4"/>
      <c r="D4802" s="4"/>
      <c r="E4802" s="4"/>
      <c r="F4802" s="6"/>
      <c r="G4802" s="6"/>
      <c r="H4802" s="6"/>
      <c r="I4802" s="10"/>
      <c r="J4802" s="11"/>
      <c r="K4802" s="13"/>
      <c r="L4802" s="4"/>
    </row>
    <row r="4803" spans="2:12" ht="14.25" customHeight="1">
      <c r="B4803" s="4"/>
      <c r="C4803" s="4"/>
      <c r="D4803" s="4"/>
      <c r="E4803" s="4"/>
      <c r="F4803" s="6"/>
      <c r="G4803" s="6"/>
      <c r="H4803" s="6"/>
      <c r="I4803" s="10"/>
      <c r="J4803" s="11"/>
      <c r="K4803" s="13"/>
      <c r="L4803" s="4"/>
    </row>
    <row r="4804" spans="2:12" ht="14.25" customHeight="1">
      <c r="B4804" s="4"/>
      <c r="C4804" s="4"/>
      <c r="D4804" s="4"/>
      <c r="E4804" s="4"/>
      <c r="F4804" s="6"/>
      <c r="G4804" s="6"/>
      <c r="H4804" s="6"/>
      <c r="I4804" s="10"/>
      <c r="J4804" s="11"/>
      <c r="K4804" s="13"/>
      <c r="L4804" s="4"/>
    </row>
    <row r="4805" spans="2:12" ht="14.25" customHeight="1">
      <c r="B4805" s="4"/>
      <c r="C4805" s="4"/>
      <c r="D4805" s="4"/>
      <c r="E4805" s="4"/>
      <c r="F4805" s="6"/>
      <c r="G4805" s="6"/>
      <c r="H4805" s="6"/>
      <c r="I4805" s="10"/>
      <c r="J4805" s="11"/>
      <c r="K4805" s="13"/>
      <c r="L4805" s="4"/>
    </row>
    <row r="4806" spans="2:12" ht="14.25" customHeight="1">
      <c r="B4806" s="4"/>
      <c r="C4806" s="4"/>
      <c r="D4806" s="4"/>
      <c r="E4806" s="4"/>
      <c r="F4806" s="6"/>
      <c r="G4806" s="6"/>
      <c r="H4806" s="6"/>
      <c r="I4806" s="10"/>
      <c r="J4806" s="11"/>
      <c r="K4806" s="13"/>
      <c r="L4806" s="4"/>
    </row>
    <row r="4807" spans="2:12" ht="14.25" customHeight="1">
      <c r="B4807" s="4"/>
      <c r="C4807" s="4"/>
      <c r="D4807" s="4"/>
      <c r="E4807" s="4"/>
      <c r="F4807" s="6"/>
      <c r="G4807" s="6"/>
      <c r="H4807" s="6"/>
      <c r="I4807" s="10"/>
      <c r="J4807" s="11"/>
      <c r="K4807" s="13"/>
      <c r="L4807" s="4"/>
    </row>
    <row r="4808" spans="2:12" ht="14.25" customHeight="1">
      <c r="B4808" s="4"/>
      <c r="C4808" s="4"/>
      <c r="D4808" s="4"/>
      <c r="E4808" s="4"/>
      <c r="F4808" s="6"/>
      <c r="G4808" s="6"/>
      <c r="H4808" s="6"/>
      <c r="I4808" s="10"/>
      <c r="J4808" s="11"/>
      <c r="K4808" s="13"/>
      <c r="L4808" s="4"/>
    </row>
    <row r="4809" spans="2:12" ht="14.25" customHeight="1">
      <c r="B4809" s="4"/>
      <c r="C4809" s="4"/>
      <c r="D4809" s="4"/>
      <c r="E4809" s="4"/>
      <c r="F4809" s="6"/>
      <c r="G4809" s="6"/>
      <c r="H4809" s="6"/>
      <c r="I4809" s="10"/>
      <c r="J4809" s="11"/>
      <c r="K4809" s="13"/>
      <c r="L4809" s="4"/>
    </row>
    <row r="4810" spans="2:12" ht="14.25" customHeight="1">
      <c r="B4810" s="4"/>
      <c r="C4810" s="4"/>
      <c r="D4810" s="4"/>
      <c r="E4810" s="4"/>
      <c r="F4810" s="6"/>
      <c r="G4810" s="6"/>
      <c r="H4810" s="6"/>
      <c r="I4810" s="10"/>
      <c r="J4810" s="11"/>
      <c r="K4810" s="13"/>
      <c r="L4810" s="4"/>
    </row>
    <row r="4811" spans="2:12" ht="14.25" customHeight="1">
      <c r="B4811" s="4"/>
      <c r="C4811" s="4"/>
      <c r="D4811" s="4"/>
      <c r="E4811" s="4"/>
      <c r="F4811" s="6"/>
      <c r="G4811" s="6"/>
      <c r="H4811" s="6"/>
      <c r="I4811" s="10"/>
      <c r="J4811" s="11"/>
      <c r="K4811" s="13"/>
      <c r="L4811" s="4"/>
    </row>
    <row r="4812" spans="2:12" ht="14.25" customHeight="1">
      <c r="B4812" s="4"/>
      <c r="C4812" s="4"/>
      <c r="D4812" s="4"/>
      <c r="E4812" s="4"/>
      <c r="F4812" s="6"/>
      <c r="G4812" s="6"/>
      <c r="H4812" s="6"/>
      <c r="I4812" s="10"/>
      <c r="J4812" s="11"/>
      <c r="K4812" s="13"/>
      <c r="L4812" s="4"/>
    </row>
    <row r="4813" spans="2:12" ht="14.25" customHeight="1">
      <c r="B4813" s="4"/>
      <c r="C4813" s="4"/>
      <c r="D4813" s="4"/>
      <c r="E4813" s="4"/>
      <c r="F4813" s="6"/>
      <c r="G4813" s="6"/>
      <c r="H4813" s="6"/>
      <c r="I4813" s="10"/>
      <c r="J4813" s="11"/>
      <c r="K4813" s="13"/>
      <c r="L4813" s="4"/>
    </row>
    <row r="4814" spans="2:12" ht="14.25" customHeight="1">
      <c r="B4814" s="4"/>
      <c r="C4814" s="4"/>
      <c r="D4814" s="4"/>
      <c r="E4814" s="4"/>
      <c r="F4814" s="6"/>
      <c r="G4814" s="6"/>
      <c r="H4814" s="6"/>
      <c r="I4814" s="10"/>
      <c r="J4814" s="11"/>
      <c r="K4814" s="13"/>
      <c r="L4814" s="4"/>
    </row>
    <row r="4815" spans="2:12" ht="14.25" customHeight="1">
      <c r="B4815" s="4"/>
      <c r="C4815" s="4"/>
      <c r="D4815" s="4"/>
      <c r="E4815" s="4"/>
      <c r="F4815" s="6"/>
      <c r="G4815" s="6"/>
      <c r="H4815" s="6"/>
      <c r="I4815" s="10"/>
      <c r="J4815" s="11"/>
      <c r="K4815" s="13"/>
      <c r="L4815" s="4"/>
    </row>
    <row r="4816" spans="2:12" ht="14.25" customHeight="1">
      <c r="B4816" s="4"/>
      <c r="C4816" s="4"/>
      <c r="D4816" s="4"/>
      <c r="E4816" s="4"/>
      <c r="F4816" s="6"/>
      <c r="G4816" s="6"/>
      <c r="H4816" s="6"/>
      <c r="I4816" s="10"/>
      <c r="J4816" s="11"/>
      <c r="K4816" s="13"/>
      <c r="L4816" s="4"/>
    </row>
    <row r="4817" spans="2:12" ht="14.25" customHeight="1">
      <c r="B4817" s="4"/>
      <c r="C4817" s="4"/>
      <c r="D4817" s="4"/>
      <c r="E4817" s="4"/>
      <c r="F4817" s="6"/>
      <c r="G4817" s="6"/>
      <c r="H4817" s="6"/>
      <c r="I4817" s="10"/>
      <c r="J4817" s="11"/>
      <c r="K4817" s="13"/>
      <c r="L4817" s="4"/>
    </row>
    <row r="4818" spans="2:12" ht="14.25" customHeight="1">
      <c r="B4818" s="4"/>
      <c r="C4818" s="4"/>
      <c r="D4818" s="4"/>
      <c r="E4818" s="4"/>
      <c r="F4818" s="6"/>
      <c r="G4818" s="6"/>
      <c r="H4818" s="6"/>
      <c r="I4818" s="10"/>
      <c r="J4818" s="11"/>
      <c r="K4818" s="13"/>
      <c r="L4818" s="4"/>
    </row>
    <row r="4819" spans="2:12" ht="14.25" customHeight="1">
      <c r="B4819" s="4"/>
      <c r="C4819" s="4"/>
      <c r="D4819" s="4"/>
      <c r="E4819" s="4"/>
      <c r="F4819" s="6"/>
      <c r="G4819" s="6"/>
      <c r="H4819" s="6"/>
      <c r="I4819" s="10"/>
      <c r="J4819" s="11"/>
      <c r="K4819" s="13"/>
      <c r="L4819" s="4"/>
    </row>
    <row r="4820" spans="2:12" ht="14.25" customHeight="1">
      <c r="B4820" s="4"/>
      <c r="C4820" s="4"/>
      <c r="D4820" s="4"/>
      <c r="E4820" s="4"/>
      <c r="F4820" s="6"/>
      <c r="G4820" s="6"/>
      <c r="H4820" s="6"/>
      <c r="I4820" s="10"/>
      <c r="J4820" s="11"/>
      <c r="K4820" s="13"/>
      <c r="L4820" s="4"/>
    </row>
    <row r="4821" spans="2:12" ht="14.25" customHeight="1">
      <c r="B4821" s="4"/>
      <c r="C4821" s="4"/>
      <c r="D4821" s="4"/>
      <c r="E4821" s="4"/>
      <c r="F4821" s="6"/>
      <c r="G4821" s="6"/>
      <c r="H4821" s="6"/>
      <c r="I4821" s="10"/>
      <c r="J4821" s="11"/>
      <c r="K4821" s="13"/>
      <c r="L4821" s="4"/>
    </row>
    <row r="4822" spans="2:12" ht="14.25" customHeight="1">
      <c r="B4822" s="4"/>
      <c r="C4822" s="4"/>
      <c r="D4822" s="4"/>
      <c r="E4822" s="4"/>
      <c r="F4822" s="6"/>
      <c r="G4822" s="6"/>
      <c r="H4822" s="6"/>
      <c r="I4822" s="10"/>
      <c r="J4822" s="11"/>
      <c r="K4822" s="13"/>
      <c r="L4822" s="4"/>
    </row>
    <row r="4823" spans="2:12" ht="14.25" customHeight="1">
      <c r="B4823" s="4"/>
      <c r="C4823" s="4"/>
      <c r="D4823" s="4"/>
      <c r="E4823" s="4"/>
      <c r="F4823" s="6"/>
      <c r="G4823" s="6"/>
      <c r="H4823" s="6"/>
      <c r="I4823" s="10"/>
      <c r="J4823" s="11"/>
      <c r="K4823" s="13"/>
      <c r="L4823" s="4"/>
    </row>
    <row r="4824" spans="2:12" ht="14.25" customHeight="1">
      <c r="B4824" s="4"/>
      <c r="C4824" s="4"/>
      <c r="D4824" s="4"/>
      <c r="E4824" s="4"/>
      <c r="F4824" s="6"/>
      <c r="G4824" s="6"/>
      <c r="H4824" s="6"/>
      <c r="I4824" s="10"/>
      <c r="J4824" s="11"/>
      <c r="K4824" s="13"/>
      <c r="L4824" s="4"/>
    </row>
    <row r="4825" spans="2:12" ht="14.25" customHeight="1">
      <c r="B4825" s="4"/>
      <c r="C4825" s="4"/>
      <c r="D4825" s="4"/>
      <c r="E4825" s="4"/>
      <c r="F4825" s="6"/>
      <c r="G4825" s="6"/>
      <c r="H4825" s="6"/>
      <c r="I4825" s="10"/>
      <c r="J4825" s="11"/>
      <c r="K4825" s="13"/>
      <c r="L4825" s="4"/>
    </row>
    <row r="4826" spans="2:12" ht="14.25" customHeight="1">
      <c r="B4826" s="4"/>
      <c r="C4826" s="4"/>
      <c r="D4826" s="4"/>
      <c r="E4826" s="4"/>
      <c r="F4826" s="6"/>
      <c r="G4826" s="6"/>
      <c r="H4826" s="6"/>
      <c r="I4826" s="10"/>
      <c r="J4826" s="11"/>
      <c r="K4826" s="13"/>
      <c r="L4826" s="4"/>
    </row>
    <row r="4827" spans="2:12" ht="14.25" customHeight="1">
      <c r="B4827" s="4"/>
      <c r="C4827" s="4"/>
      <c r="D4827" s="4"/>
      <c r="E4827" s="4"/>
      <c r="F4827" s="6"/>
      <c r="G4827" s="6"/>
      <c r="H4827" s="6"/>
      <c r="I4827" s="10"/>
      <c r="J4827" s="11"/>
      <c r="K4827" s="13"/>
      <c r="L4827" s="4"/>
    </row>
    <row r="4828" spans="2:12" ht="14.25" customHeight="1">
      <c r="B4828" s="4"/>
      <c r="C4828" s="4"/>
      <c r="D4828" s="4"/>
      <c r="E4828" s="4"/>
      <c r="F4828" s="6"/>
      <c r="G4828" s="6"/>
      <c r="H4828" s="6"/>
      <c r="I4828" s="10"/>
      <c r="J4828" s="11"/>
      <c r="K4828" s="13"/>
      <c r="L4828" s="4"/>
    </row>
    <row r="4829" spans="2:12" ht="14.25" customHeight="1">
      <c r="B4829" s="4"/>
      <c r="C4829" s="4"/>
      <c r="D4829" s="4"/>
      <c r="E4829" s="4"/>
      <c r="F4829" s="6"/>
      <c r="G4829" s="6"/>
      <c r="H4829" s="6"/>
      <c r="I4829" s="10"/>
      <c r="J4829" s="11"/>
      <c r="K4829" s="13"/>
      <c r="L4829" s="4"/>
    </row>
    <row r="4830" spans="2:12" ht="14.25" customHeight="1">
      <c r="B4830" s="4"/>
      <c r="C4830" s="4"/>
      <c r="D4830" s="4"/>
      <c r="E4830" s="4"/>
      <c r="F4830" s="6"/>
      <c r="G4830" s="6"/>
      <c r="H4830" s="6"/>
      <c r="I4830" s="10"/>
      <c r="J4830" s="11"/>
      <c r="K4830" s="13"/>
      <c r="L4830" s="4"/>
    </row>
    <row r="4831" spans="2:12" ht="14.25" customHeight="1">
      <c r="B4831" s="4"/>
      <c r="C4831" s="4"/>
      <c r="D4831" s="4"/>
      <c r="E4831" s="4"/>
      <c r="F4831" s="6"/>
      <c r="G4831" s="6"/>
      <c r="H4831" s="6"/>
      <c r="I4831" s="10"/>
      <c r="J4831" s="11"/>
      <c r="K4831" s="13"/>
      <c r="L4831" s="4"/>
    </row>
    <row r="4832" spans="2:12" ht="14.25" customHeight="1">
      <c r="B4832" s="4"/>
      <c r="C4832" s="4"/>
      <c r="D4832" s="4"/>
      <c r="E4832" s="4"/>
      <c r="F4832" s="6"/>
      <c r="G4832" s="6"/>
      <c r="H4832" s="6"/>
      <c r="I4832" s="10"/>
      <c r="J4832" s="11"/>
      <c r="K4832" s="13"/>
      <c r="L4832" s="4"/>
    </row>
    <row r="4833" spans="2:12" ht="14.25" customHeight="1">
      <c r="B4833" s="4"/>
      <c r="C4833" s="4"/>
      <c r="D4833" s="4"/>
      <c r="E4833" s="4"/>
      <c r="F4833" s="6"/>
      <c r="G4833" s="6"/>
      <c r="H4833" s="6"/>
      <c r="I4833" s="10"/>
      <c r="J4833" s="11"/>
      <c r="K4833" s="13"/>
      <c r="L4833" s="4"/>
    </row>
    <row r="4834" spans="2:12" ht="14.25" customHeight="1">
      <c r="B4834" s="4"/>
      <c r="C4834" s="4"/>
      <c r="D4834" s="4"/>
      <c r="E4834" s="4"/>
      <c r="F4834" s="6"/>
      <c r="G4834" s="6"/>
      <c r="H4834" s="6"/>
      <c r="I4834" s="10"/>
      <c r="J4834" s="11"/>
      <c r="K4834" s="13"/>
      <c r="L4834" s="4"/>
    </row>
    <row r="4835" spans="2:12" ht="14.25" customHeight="1">
      <c r="B4835" s="4"/>
      <c r="C4835" s="4"/>
      <c r="D4835" s="4"/>
      <c r="E4835" s="4"/>
      <c r="F4835" s="6"/>
      <c r="G4835" s="6"/>
      <c r="H4835" s="6"/>
      <c r="I4835" s="10"/>
      <c r="J4835" s="11"/>
      <c r="K4835" s="13"/>
      <c r="L4835" s="4"/>
    </row>
    <row r="4836" spans="2:12" ht="14.25" customHeight="1">
      <c r="B4836" s="4"/>
      <c r="C4836" s="4"/>
      <c r="D4836" s="4"/>
      <c r="E4836" s="4"/>
      <c r="F4836" s="6"/>
      <c r="G4836" s="6"/>
      <c r="H4836" s="6"/>
      <c r="I4836" s="10"/>
      <c r="J4836" s="11"/>
      <c r="K4836" s="13"/>
      <c r="L4836" s="4"/>
    </row>
    <row r="4837" spans="2:12" ht="14.25" customHeight="1">
      <c r="B4837" s="4"/>
      <c r="C4837" s="4"/>
      <c r="D4837" s="4"/>
      <c r="E4837" s="4"/>
      <c r="F4837" s="6"/>
      <c r="G4837" s="6"/>
      <c r="H4837" s="6"/>
      <c r="I4837" s="10"/>
      <c r="J4837" s="11"/>
      <c r="K4837" s="13"/>
      <c r="L4837" s="4"/>
    </row>
    <row r="4838" spans="2:12" ht="14.25" customHeight="1">
      <c r="B4838" s="4"/>
      <c r="C4838" s="4"/>
      <c r="D4838" s="4"/>
      <c r="E4838" s="4"/>
      <c r="F4838" s="6"/>
      <c r="G4838" s="6"/>
      <c r="H4838" s="6"/>
      <c r="I4838" s="10"/>
      <c r="J4838" s="11"/>
      <c r="K4838" s="13"/>
      <c r="L4838" s="4"/>
    </row>
    <row r="4839" spans="2:12" ht="14.25" customHeight="1">
      <c r="B4839" s="4"/>
      <c r="C4839" s="4"/>
      <c r="D4839" s="4"/>
      <c r="E4839" s="4"/>
      <c r="F4839" s="6"/>
      <c r="G4839" s="6"/>
      <c r="H4839" s="6"/>
      <c r="I4839" s="10"/>
      <c r="J4839" s="11"/>
      <c r="K4839" s="13"/>
      <c r="L4839" s="4"/>
    </row>
    <row r="4840" spans="2:12" ht="14.25" customHeight="1">
      <c r="B4840" s="4"/>
      <c r="C4840" s="4"/>
      <c r="D4840" s="4"/>
      <c r="E4840" s="4"/>
      <c r="F4840" s="6"/>
      <c r="G4840" s="6"/>
      <c r="H4840" s="6"/>
      <c r="I4840" s="10"/>
      <c r="J4840" s="11"/>
      <c r="K4840" s="13"/>
      <c r="L4840" s="4"/>
    </row>
    <row r="4841" spans="2:12" ht="14.25" customHeight="1">
      <c r="B4841" s="4"/>
      <c r="C4841" s="4"/>
      <c r="D4841" s="4"/>
      <c r="E4841" s="4"/>
      <c r="F4841" s="6"/>
      <c r="G4841" s="6"/>
      <c r="H4841" s="6"/>
      <c r="I4841" s="10"/>
      <c r="J4841" s="11"/>
      <c r="K4841" s="13"/>
      <c r="L4841" s="4"/>
    </row>
    <row r="4842" spans="2:12" ht="14.25" customHeight="1">
      <c r="B4842" s="4"/>
      <c r="C4842" s="4"/>
      <c r="D4842" s="4"/>
      <c r="E4842" s="4"/>
      <c r="F4842" s="6"/>
      <c r="G4842" s="6"/>
      <c r="H4842" s="6"/>
      <c r="I4842" s="10"/>
      <c r="J4842" s="11"/>
      <c r="K4842" s="13"/>
      <c r="L4842" s="4"/>
    </row>
    <row r="4843" spans="2:12" ht="14.25" customHeight="1">
      <c r="B4843" s="4"/>
      <c r="C4843" s="4"/>
      <c r="D4843" s="4"/>
      <c r="E4843" s="4"/>
      <c r="F4843" s="6"/>
      <c r="G4843" s="6"/>
      <c r="H4843" s="6"/>
      <c r="I4843" s="10"/>
      <c r="J4843" s="11"/>
      <c r="K4843" s="13"/>
      <c r="L4843" s="4"/>
    </row>
    <row r="4844" spans="2:12" ht="14.25" customHeight="1">
      <c r="B4844" s="4"/>
      <c r="C4844" s="4"/>
      <c r="D4844" s="4"/>
      <c r="E4844" s="4"/>
      <c r="F4844" s="6"/>
      <c r="G4844" s="6"/>
      <c r="H4844" s="6"/>
      <c r="I4844" s="10"/>
      <c r="J4844" s="11"/>
      <c r="K4844" s="13"/>
      <c r="L4844" s="4"/>
    </row>
    <row r="4845" spans="2:12" ht="14.25" customHeight="1">
      <c r="B4845" s="4"/>
      <c r="C4845" s="4"/>
      <c r="D4845" s="4"/>
      <c r="E4845" s="4"/>
      <c r="F4845" s="6"/>
      <c r="G4845" s="6"/>
      <c r="H4845" s="6"/>
      <c r="I4845" s="10"/>
      <c r="J4845" s="11"/>
      <c r="K4845" s="13"/>
      <c r="L4845" s="4"/>
    </row>
    <row r="4846" spans="2:12" ht="14.25" customHeight="1">
      <c r="B4846" s="4"/>
      <c r="C4846" s="4"/>
      <c r="D4846" s="4"/>
      <c r="E4846" s="4"/>
      <c r="F4846" s="6"/>
      <c r="G4846" s="6"/>
      <c r="H4846" s="6"/>
      <c r="I4846" s="10"/>
      <c r="J4846" s="11"/>
      <c r="K4846" s="13"/>
      <c r="L4846" s="4"/>
    </row>
    <row r="4847" spans="2:12" ht="14.25" customHeight="1">
      <c r="B4847" s="4"/>
      <c r="C4847" s="4"/>
      <c r="D4847" s="4"/>
      <c r="E4847" s="4"/>
      <c r="F4847" s="6"/>
      <c r="G4847" s="6"/>
      <c r="H4847" s="6"/>
      <c r="I4847" s="10"/>
      <c r="J4847" s="11"/>
      <c r="K4847" s="13"/>
      <c r="L4847" s="4"/>
    </row>
    <row r="4848" spans="2:12" ht="14.25" customHeight="1">
      <c r="B4848" s="4"/>
      <c r="C4848" s="4"/>
      <c r="D4848" s="4"/>
      <c r="E4848" s="4"/>
      <c r="F4848" s="6"/>
      <c r="G4848" s="6"/>
      <c r="H4848" s="6"/>
      <c r="I4848" s="10"/>
      <c r="J4848" s="11"/>
      <c r="K4848" s="13"/>
      <c r="L4848" s="4"/>
    </row>
    <row r="4849" spans="2:12" ht="14.25" customHeight="1">
      <c r="B4849" s="4"/>
      <c r="C4849" s="4"/>
      <c r="D4849" s="4"/>
      <c r="E4849" s="4"/>
      <c r="F4849" s="6"/>
      <c r="G4849" s="6"/>
      <c r="H4849" s="6"/>
      <c r="I4849" s="10"/>
      <c r="J4849" s="11"/>
      <c r="K4849" s="13"/>
      <c r="L4849" s="4"/>
    </row>
    <row r="4850" spans="2:12" ht="14.25" customHeight="1">
      <c r="B4850" s="4"/>
      <c r="C4850" s="4"/>
      <c r="D4850" s="4"/>
      <c r="E4850" s="4"/>
      <c r="F4850" s="6"/>
      <c r="G4850" s="6"/>
      <c r="H4850" s="6"/>
      <c r="I4850" s="10"/>
      <c r="J4850" s="11"/>
      <c r="K4850" s="13"/>
      <c r="L4850" s="4"/>
    </row>
    <row r="4851" spans="2:12" ht="14.25" customHeight="1">
      <c r="B4851" s="4"/>
      <c r="C4851" s="4"/>
      <c r="D4851" s="4"/>
      <c r="E4851" s="4"/>
      <c r="F4851" s="6"/>
      <c r="G4851" s="6"/>
      <c r="H4851" s="6"/>
      <c r="I4851" s="10"/>
      <c r="J4851" s="11"/>
      <c r="K4851" s="13"/>
      <c r="L4851" s="4"/>
    </row>
    <row r="4852" spans="2:12" ht="14.25" customHeight="1">
      <c r="B4852" s="4"/>
      <c r="C4852" s="4"/>
      <c r="D4852" s="4"/>
      <c r="E4852" s="4"/>
      <c r="F4852" s="6"/>
      <c r="G4852" s="6"/>
      <c r="H4852" s="6"/>
      <c r="I4852" s="10"/>
      <c r="J4852" s="11"/>
      <c r="K4852" s="13"/>
      <c r="L4852" s="4"/>
    </row>
    <row r="4853" spans="2:12" ht="14.25" customHeight="1">
      <c r="B4853" s="4"/>
      <c r="C4853" s="4"/>
      <c r="D4853" s="4"/>
      <c r="E4853" s="4"/>
      <c r="F4853" s="6"/>
      <c r="G4853" s="6"/>
      <c r="H4853" s="6"/>
      <c r="I4853" s="10"/>
      <c r="J4853" s="11"/>
      <c r="K4853" s="13"/>
      <c r="L4853" s="4"/>
    </row>
    <row r="4854" spans="2:12" ht="14.25" customHeight="1">
      <c r="B4854" s="4"/>
      <c r="C4854" s="4"/>
      <c r="D4854" s="4"/>
      <c r="E4854" s="4"/>
      <c r="F4854" s="6"/>
      <c r="G4854" s="6"/>
      <c r="H4854" s="6"/>
      <c r="I4854" s="10"/>
      <c r="J4854" s="11"/>
      <c r="K4854" s="13"/>
      <c r="L4854" s="4"/>
    </row>
    <row r="4855" spans="2:12" ht="14.25" customHeight="1">
      <c r="B4855" s="4"/>
      <c r="C4855" s="4"/>
      <c r="D4855" s="4"/>
      <c r="E4855" s="4"/>
      <c r="F4855" s="6"/>
      <c r="G4855" s="6"/>
      <c r="H4855" s="6"/>
      <c r="I4855" s="10"/>
      <c r="J4855" s="11"/>
      <c r="K4855" s="13"/>
      <c r="L4855" s="4"/>
    </row>
    <row r="4856" spans="2:12" ht="14.25" customHeight="1">
      <c r="B4856" s="4"/>
      <c r="C4856" s="4"/>
      <c r="D4856" s="4"/>
      <c r="E4856" s="4"/>
      <c r="F4856" s="6"/>
      <c r="G4856" s="6"/>
      <c r="H4856" s="6"/>
      <c r="I4856" s="10"/>
      <c r="J4856" s="11"/>
      <c r="K4856" s="13"/>
      <c r="L4856" s="4"/>
    </row>
    <row r="4857" spans="2:12" ht="14.25" customHeight="1">
      <c r="B4857" s="4"/>
      <c r="C4857" s="4"/>
      <c r="D4857" s="4"/>
      <c r="E4857" s="4"/>
      <c r="F4857" s="6"/>
      <c r="G4857" s="6"/>
      <c r="H4857" s="6"/>
      <c r="I4857" s="10"/>
      <c r="J4857" s="11"/>
      <c r="K4857" s="13"/>
      <c r="L4857" s="4"/>
    </row>
    <row r="4858" spans="2:12" ht="14.25" customHeight="1">
      <c r="B4858" s="4"/>
      <c r="C4858" s="4"/>
      <c r="D4858" s="4"/>
      <c r="E4858" s="4"/>
      <c r="F4858" s="6"/>
      <c r="G4858" s="6"/>
      <c r="H4858" s="6"/>
      <c r="I4858" s="10"/>
      <c r="J4858" s="11"/>
      <c r="K4858" s="13"/>
      <c r="L4858" s="4"/>
    </row>
    <row r="4859" spans="2:12" ht="14.25" customHeight="1">
      <c r="B4859" s="4"/>
      <c r="C4859" s="4"/>
      <c r="D4859" s="4"/>
      <c r="E4859" s="4"/>
      <c r="F4859" s="6"/>
      <c r="G4859" s="6"/>
      <c r="H4859" s="6"/>
      <c r="I4859" s="10"/>
      <c r="J4859" s="11"/>
      <c r="K4859" s="13"/>
      <c r="L4859" s="4"/>
    </row>
    <row r="4860" spans="2:12" ht="14.25" customHeight="1">
      <c r="B4860" s="4"/>
      <c r="C4860" s="4"/>
      <c r="D4860" s="4"/>
      <c r="E4860" s="4"/>
      <c r="F4860" s="6"/>
      <c r="G4860" s="6"/>
      <c r="H4860" s="6"/>
      <c r="I4860" s="10"/>
      <c r="J4860" s="11"/>
      <c r="K4860" s="13"/>
      <c r="L4860" s="4"/>
    </row>
    <row r="4861" spans="2:12" ht="14.25" customHeight="1">
      <c r="B4861" s="4"/>
      <c r="C4861" s="4"/>
      <c r="D4861" s="4"/>
      <c r="E4861" s="4"/>
      <c r="F4861" s="6"/>
      <c r="G4861" s="6"/>
      <c r="H4861" s="6"/>
      <c r="I4861" s="10"/>
      <c r="J4861" s="11"/>
      <c r="K4861" s="13"/>
      <c r="L4861" s="4"/>
    </row>
    <row r="4862" spans="2:12" ht="14.25" customHeight="1">
      <c r="B4862" s="4"/>
      <c r="C4862" s="4"/>
      <c r="D4862" s="4"/>
      <c r="E4862" s="4"/>
      <c r="F4862" s="6"/>
      <c r="G4862" s="6"/>
      <c r="H4862" s="6"/>
      <c r="I4862" s="10"/>
      <c r="J4862" s="11"/>
      <c r="K4862" s="13"/>
      <c r="L4862" s="4"/>
    </row>
    <row r="4863" spans="2:12" ht="14.25" customHeight="1">
      <c r="B4863" s="4"/>
      <c r="C4863" s="4"/>
      <c r="D4863" s="4"/>
      <c r="E4863" s="4"/>
      <c r="F4863" s="6"/>
      <c r="G4863" s="6"/>
      <c r="H4863" s="6"/>
      <c r="I4863" s="10"/>
      <c r="J4863" s="11"/>
      <c r="K4863" s="13"/>
      <c r="L4863" s="4"/>
    </row>
    <row r="4864" spans="2:12" ht="14.25" customHeight="1">
      <c r="B4864" s="4"/>
      <c r="C4864" s="4"/>
      <c r="D4864" s="4"/>
      <c r="E4864" s="4"/>
      <c r="F4864" s="6"/>
      <c r="G4864" s="6"/>
      <c r="H4864" s="6"/>
      <c r="I4864" s="10"/>
      <c r="J4864" s="11"/>
      <c r="K4864" s="13"/>
      <c r="L4864" s="4"/>
    </row>
    <row r="4865" spans="2:12" ht="14.25" customHeight="1">
      <c r="B4865" s="4"/>
      <c r="C4865" s="4"/>
      <c r="D4865" s="4"/>
      <c r="E4865" s="4"/>
      <c r="F4865" s="6"/>
      <c r="G4865" s="6"/>
      <c r="H4865" s="6"/>
      <c r="I4865" s="10"/>
      <c r="J4865" s="11"/>
      <c r="K4865" s="13"/>
      <c r="L4865" s="4"/>
    </row>
    <row r="4866" spans="2:12" ht="14.25" customHeight="1">
      <c r="B4866" s="4"/>
      <c r="C4866" s="4"/>
      <c r="D4866" s="4"/>
      <c r="E4866" s="4"/>
      <c r="F4866" s="6"/>
      <c r="G4866" s="6"/>
      <c r="H4866" s="6"/>
      <c r="I4866" s="10"/>
      <c r="J4866" s="11"/>
      <c r="K4866" s="13"/>
      <c r="L4866" s="4"/>
    </row>
    <row r="4867" spans="2:12" ht="14.25" customHeight="1">
      <c r="B4867" s="4"/>
      <c r="C4867" s="4"/>
      <c r="D4867" s="4"/>
      <c r="E4867" s="4"/>
      <c r="F4867" s="6"/>
      <c r="G4867" s="6"/>
      <c r="H4867" s="6"/>
      <c r="I4867" s="10"/>
      <c r="J4867" s="11"/>
      <c r="K4867" s="13"/>
      <c r="L4867" s="4"/>
    </row>
    <row r="4868" spans="2:12" ht="14.25" customHeight="1">
      <c r="B4868" s="4"/>
      <c r="C4868" s="4"/>
      <c r="D4868" s="4"/>
      <c r="E4868" s="4"/>
      <c r="F4868" s="6"/>
      <c r="G4868" s="6"/>
      <c r="H4868" s="6"/>
      <c r="I4868" s="10"/>
      <c r="J4868" s="11"/>
      <c r="K4868" s="13"/>
      <c r="L4868" s="4"/>
    </row>
    <row r="4869" spans="2:12" ht="14.25" customHeight="1">
      <c r="B4869" s="4"/>
      <c r="C4869" s="4"/>
      <c r="D4869" s="4"/>
      <c r="E4869" s="4"/>
      <c r="F4869" s="6"/>
      <c r="G4869" s="6"/>
      <c r="H4869" s="6"/>
      <c r="I4869" s="10"/>
      <c r="J4869" s="11"/>
      <c r="K4869" s="13"/>
      <c r="L4869" s="4"/>
    </row>
    <row r="4870" spans="2:12" ht="14.25" customHeight="1">
      <c r="B4870" s="4"/>
      <c r="C4870" s="4"/>
      <c r="D4870" s="4"/>
      <c r="E4870" s="4"/>
      <c r="F4870" s="6"/>
      <c r="G4870" s="6"/>
      <c r="H4870" s="6"/>
      <c r="I4870" s="10"/>
      <c r="J4870" s="11"/>
      <c r="K4870" s="13"/>
      <c r="L4870" s="4"/>
    </row>
    <row r="4871" spans="2:12" ht="14.25" customHeight="1">
      <c r="B4871" s="4"/>
      <c r="C4871" s="4"/>
      <c r="D4871" s="4"/>
      <c r="E4871" s="4"/>
      <c r="F4871" s="6"/>
      <c r="G4871" s="6"/>
      <c r="H4871" s="6"/>
      <c r="I4871" s="10"/>
      <c r="J4871" s="11"/>
      <c r="K4871" s="13"/>
      <c r="L4871" s="4"/>
    </row>
    <row r="4872" spans="2:12" ht="14.25" customHeight="1">
      <c r="B4872" s="4"/>
      <c r="C4872" s="4"/>
      <c r="D4872" s="4"/>
      <c r="E4872" s="4"/>
      <c r="F4872" s="6"/>
      <c r="G4872" s="6"/>
      <c r="H4872" s="6"/>
      <c r="I4872" s="10"/>
      <c r="J4872" s="11"/>
      <c r="K4872" s="13"/>
      <c r="L4872" s="4"/>
    </row>
    <row r="4873" spans="2:12" ht="14.25" customHeight="1">
      <c r="B4873" s="4"/>
      <c r="C4873" s="4"/>
      <c r="D4873" s="4"/>
      <c r="E4873" s="4"/>
      <c r="F4873" s="6"/>
      <c r="G4873" s="6"/>
      <c r="H4873" s="6"/>
      <c r="I4873" s="10"/>
      <c r="J4873" s="11"/>
      <c r="K4873" s="13"/>
      <c r="L4873" s="4"/>
    </row>
    <row r="4874" spans="2:12" ht="14.25" customHeight="1">
      <c r="B4874" s="4"/>
      <c r="C4874" s="4"/>
      <c r="D4874" s="4"/>
      <c r="E4874" s="4"/>
      <c r="F4874" s="6"/>
      <c r="G4874" s="6"/>
      <c r="H4874" s="6"/>
      <c r="I4874" s="10"/>
      <c r="J4874" s="11"/>
      <c r="K4874" s="13"/>
      <c r="L4874" s="4"/>
    </row>
    <row r="4875" spans="2:12" ht="14.25" customHeight="1">
      <c r="B4875" s="4"/>
      <c r="C4875" s="4"/>
      <c r="D4875" s="4"/>
      <c r="E4875" s="4"/>
      <c r="F4875" s="6"/>
      <c r="G4875" s="6"/>
      <c r="H4875" s="6"/>
      <c r="I4875" s="10"/>
      <c r="J4875" s="11"/>
      <c r="K4875" s="13"/>
      <c r="L4875" s="4"/>
    </row>
    <row r="4876" spans="2:12" ht="14.25" customHeight="1">
      <c r="B4876" s="4"/>
      <c r="C4876" s="4"/>
      <c r="D4876" s="4"/>
      <c r="E4876" s="4"/>
      <c r="F4876" s="6"/>
      <c r="G4876" s="6"/>
      <c r="H4876" s="6"/>
      <c r="I4876" s="10"/>
      <c r="J4876" s="11"/>
      <c r="K4876" s="13"/>
      <c r="L4876" s="4"/>
    </row>
    <row r="4877" spans="2:12" ht="14.25" customHeight="1">
      <c r="B4877" s="4"/>
      <c r="C4877" s="4"/>
      <c r="D4877" s="4"/>
      <c r="E4877" s="4"/>
      <c r="F4877" s="6"/>
      <c r="G4877" s="6"/>
      <c r="H4877" s="6"/>
      <c r="I4877" s="10"/>
      <c r="J4877" s="11"/>
      <c r="K4877" s="13"/>
      <c r="L4877" s="4"/>
    </row>
    <row r="4878" spans="2:12" ht="14.25" customHeight="1">
      <c r="B4878" s="4"/>
      <c r="C4878" s="4"/>
      <c r="D4878" s="4"/>
      <c r="E4878" s="4"/>
      <c r="F4878" s="6"/>
      <c r="G4878" s="6"/>
      <c r="H4878" s="6"/>
      <c r="I4878" s="10"/>
      <c r="J4878" s="11"/>
      <c r="K4878" s="13"/>
      <c r="L4878" s="4"/>
    </row>
    <row r="4879" spans="2:12" ht="14.25" customHeight="1">
      <c r="B4879" s="4"/>
      <c r="C4879" s="4"/>
      <c r="D4879" s="4"/>
      <c r="E4879" s="4"/>
      <c r="F4879" s="6"/>
      <c r="G4879" s="6"/>
      <c r="H4879" s="6"/>
      <c r="I4879" s="10"/>
      <c r="J4879" s="11"/>
      <c r="K4879" s="13"/>
      <c r="L4879" s="4"/>
    </row>
    <row r="4880" spans="2:12" ht="14.25" customHeight="1">
      <c r="B4880" s="4"/>
      <c r="C4880" s="4"/>
      <c r="D4880" s="4"/>
      <c r="E4880" s="4"/>
      <c r="F4880" s="6"/>
      <c r="G4880" s="6"/>
      <c r="H4880" s="6"/>
      <c r="I4880" s="10"/>
      <c r="J4880" s="11"/>
      <c r="K4880" s="13"/>
      <c r="L4880" s="4"/>
    </row>
    <row r="4881" spans="2:12" ht="14.25" customHeight="1">
      <c r="B4881" s="4"/>
      <c r="C4881" s="4"/>
      <c r="D4881" s="4"/>
      <c r="E4881" s="4"/>
      <c r="F4881" s="6"/>
      <c r="G4881" s="6"/>
      <c r="H4881" s="6"/>
      <c r="I4881" s="10"/>
      <c r="J4881" s="11"/>
      <c r="K4881" s="13"/>
      <c r="L4881" s="4"/>
    </row>
    <row r="4882" spans="2:12" ht="14.25" customHeight="1">
      <c r="B4882" s="4"/>
      <c r="C4882" s="4"/>
      <c r="D4882" s="4"/>
      <c r="E4882" s="4"/>
      <c r="F4882" s="6"/>
      <c r="G4882" s="6"/>
      <c r="H4882" s="6"/>
      <c r="I4882" s="10"/>
      <c r="J4882" s="11"/>
      <c r="K4882" s="13"/>
      <c r="L4882" s="4"/>
    </row>
    <row r="4883" spans="2:12" ht="14.25" customHeight="1">
      <c r="B4883" s="4"/>
      <c r="C4883" s="4"/>
      <c r="D4883" s="4"/>
      <c r="E4883" s="4"/>
      <c r="F4883" s="6"/>
      <c r="G4883" s="6"/>
      <c r="H4883" s="6"/>
      <c r="I4883" s="10"/>
      <c r="J4883" s="11"/>
      <c r="K4883" s="13"/>
      <c r="L4883" s="4"/>
    </row>
    <row r="4884" spans="2:12" ht="14.25" customHeight="1">
      <c r="B4884" s="4"/>
      <c r="C4884" s="4"/>
      <c r="D4884" s="4"/>
      <c r="E4884" s="4"/>
      <c r="F4884" s="6"/>
      <c r="G4884" s="6"/>
      <c r="H4884" s="6"/>
      <c r="I4884" s="10"/>
      <c r="J4884" s="11"/>
      <c r="K4884" s="13"/>
      <c r="L4884" s="4"/>
    </row>
    <row r="4885" spans="2:12" ht="14.25" customHeight="1">
      <c r="B4885" s="4"/>
      <c r="C4885" s="4"/>
      <c r="D4885" s="4"/>
      <c r="E4885" s="4"/>
      <c r="F4885" s="6"/>
      <c r="G4885" s="6"/>
      <c r="H4885" s="6"/>
      <c r="I4885" s="10"/>
      <c r="J4885" s="11"/>
      <c r="K4885" s="13"/>
      <c r="L4885" s="4"/>
    </row>
    <row r="4886" spans="2:12" ht="14.25" customHeight="1">
      <c r="B4886" s="4"/>
      <c r="C4886" s="4"/>
      <c r="D4886" s="4"/>
      <c r="E4886" s="4"/>
      <c r="F4886" s="6"/>
      <c r="G4886" s="6"/>
      <c r="H4886" s="6"/>
      <c r="I4886" s="10"/>
      <c r="J4886" s="11"/>
      <c r="K4886" s="13"/>
      <c r="L4886" s="4"/>
    </row>
    <row r="4887" spans="2:12" ht="14.25" customHeight="1">
      <c r="B4887" s="4"/>
      <c r="C4887" s="4"/>
      <c r="D4887" s="4"/>
      <c r="E4887" s="4"/>
      <c r="F4887" s="6"/>
      <c r="G4887" s="6"/>
      <c r="H4887" s="6"/>
      <c r="I4887" s="10"/>
      <c r="J4887" s="11"/>
      <c r="K4887" s="13"/>
      <c r="L4887" s="4"/>
    </row>
    <row r="4888" spans="2:12" ht="14.25" customHeight="1">
      <c r="B4888" s="4"/>
      <c r="C4888" s="4"/>
      <c r="D4888" s="4"/>
      <c r="E4888" s="4"/>
      <c r="F4888" s="6"/>
      <c r="G4888" s="6"/>
      <c r="H4888" s="6"/>
      <c r="I4888" s="10"/>
      <c r="J4888" s="11"/>
      <c r="K4888" s="13"/>
      <c r="L4888" s="4"/>
    </row>
    <row r="4889" spans="2:12" ht="14.25" customHeight="1">
      <c r="B4889" s="4"/>
      <c r="C4889" s="4"/>
      <c r="D4889" s="4"/>
      <c r="E4889" s="4"/>
      <c r="F4889" s="6"/>
      <c r="G4889" s="6"/>
      <c r="H4889" s="6"/>
      <c r="I4889" s="10"/>
      <c r="J4889" s="11"/>
      <c r="K4889" s="13"/>
      <c r="L4889" s="4"/>
    </row>
    <row r="4890" spans="2:12" ht="14.25" customHeight="1">
      <c r="B4890" s="4"/>
      <c r="C4890" s="4"/>
      <c r="D4890" s="4"/>
      <c r="E4890" s="4"/>
      <c r="F4890" s="6"/>
      <c r="G4890" s="6"/>
      <c r="H4890" s="6"/>
      <c r="I4890" s="10"/>
      <c r="J4890" s="11"/>
      <c r="K4890" s="13"/>
      <c r="L4890" s="4"/>
    </row>
    <row r="4891" spans="2:12" ht="14.25" customHeight="1">
      <c r="B4891" s="4"/>
      <c r="C4891" s="4"/>
      <c r="D4891" s="4"/>
      <c r="E4891" s="4"/>
      <c r="F4891" s="6"/>
      <c r="G4891" s="6"/>
      <c r="H4891" s="6"/>
      <c r="I4891" s="10"/>
      <c r="J4891" s="11"/>
      <c r="K4891" s="13"/>
      <c r="L4891" s="4"/>
    </row>
    <row r="4892" spans="2:12" ht="14.25" customHeight="1">
      <c r="B4892" s="4"/>
      <c r="C4892" s="4"/>
      <c r="D4892" s="4"/>
      <c r="E4892" s="4"/>
      <c r="F4892" s="6"/>
      <c r="G4892" s="6"/>
      <c r="H4892" s="6"/>
      <c r="I4892" s="10"/>
      <c r="J4892" s="11"/>
      <c r="K4892" s="13"/>
      <c r="L4892" s="4"/>
    </row>
    <row r="4893" spans="2:12" ht="14.25" customHeight="1">
      <c r="B4893" s="4"/>
      <c r="C4893" s="4"/>
      <c r="D4893" s="4"/>
      <c r="E4893" s="4"/>
      <c r="F4893" s="6"/>
      <c r="G4893" s="6"/>
      <c r="H4893" s="6"/>
      <c r="I4893" s="10"/>
      <c r="J4893" s="11"/>
      <c r="K4893" s="13"/>
      <c r="L4893" s="4"/>
    </row>
    <row r="4894" spans="2:12" ht="14.25" customHeight="1">
      <c r="B4894" s="4"/>
      <c r="C4894" s="4"/>
      <c r="D4894" s="4"/>
      <c r="E4894" s="4"/>
      <c r="F4894" s="6"/>
      <c r="G4894" s="6"/>
      <c r="H4894" s="6"/>
      <c r="I4894" s="10"/>
      <c r="J4894" s="11"/>
      <c r="K4894" s="13"/>
      <c r="L4894" s="4"/>
    </row>
    <row r="4895" spans="2:12" ht="14.25" customHeight="1">
      <c r="B4895" s="4"/>
      <c r="C4895" s="4"/>
      <c r="D4895" s="4"/>
      <c r="E4895" s="4"/>
      <c r="F4895" s="6"/>
      <c r="G4895" s="6"/>
      <c r="H4895" s="6"/>
      <c r="I4895" s="10"/>
      <c r="J4895" s="11"/>
      <c r="K4895" s="13"/>
      <c r="L4895" s="4"/>
    </row>
    <row r="4896" spans="2:12" ht="14.25" customHeight="1">
      <c r="B4896" s="4"/>
      <c r="C4896" s="4"/>
      <c r="D4896" s="4"/>
      <c r="E4896" s="4"/>
      <c r="F4896" s="6"/>
      <c r="G4896" s="6"/>
      <c r="H4896" s="6"/>
      <c r="I4896" s="10"/>
      <c r="J4896" s="11"/>
      <c r="K4896" s="13"/>
      <c r="L4896" s="4"/>
    </row>
    <row r="4897" spans="2:12" ht="14.25" customHeight="1">
      <c r="B4897" s="4"/>
      <c r="C4897" s="4"/>
      <c r="D4897" s="4"/>
      <c r="E4897" s="4"/>
      <c r="F4897" s="6"/>
      <c r="G4897" s="6"/>
      <c r="H4897" s="6"/>
      <c r="I4897" s="10"/>
      <c r="J4897" s="11"/>
      <c r="K4897" s="13"/>
      <c r="L4897" s="4"/>
    </row>
    <row r="4898" spans="2:12" ht="14.25" customHeight="1">
      <c r="B4898" s="4"/>
      <c r="C4898" s="4"/>
      <c r="D4898" s="4"/>
      <c r="E4898" s="4"/>
      <c r="F4898" s="6"/>
      <c r="G4898" s="6"/>
      <c r="H4898" s="6"/>
      <c r="I4898" s="10"/>
      <c r="J4898" s="11"/>
      <c r="K4898" s="13"/>
      <c r="L4898" s="4"/>
    </row>
    <row r="4899" spans="2:12" ht="14.25" customHeight="1">
      <c r="B4899" s="4"/>
      <c r="C4899" s="4"/>
      <c r="D4899" s="4"/>
      <c r="E4899" s="4"/>
      <c r="F4899" s="6"/>
      <c r="G4899" s="6"/>
      <c r="H4899" s="6"/>
      <c r="I4899" s="10"/>
      <c r="J4899" s="11"/>
      <c r="K4899" s="13"/>
      <c r="L4899" s="4"/>
    </row>
    <row r="4900" spans="2:12" ht="14.25" customHeight="1">
      <c r="B4900" s="4"/>
      <c r="C4900" s="4"/>
      <c r="D4900" s="4"/>
      <c r="E4900" s="4"/>
      <c r="F4900" s="6"/>
      <c r="G4900" s="6"/>
      <c r="H4900" s="6"/>
      <c r="I4900" s="10"/>
      <c r="J4900" s="11"/>
      <c r="K4900" s="13"/>
      <c r="L4900" s="4"/>
    </row>
    <row r="4901" spans="2:12" ht="14.25" customHeight="1">
      <c r="B4901" s="4"/>
      <c r="C4901" s="4"/>
      <c r="D4901" s="4"/>
      <c r="E4901" s="4"/>
      <c r="F4901" s="6"/>
      <c r="G4901" s="6"/>
      <c r="H4901" s="6"/>
      <c r="I4901" s="10"/>
      <c r="J4901" s="11"/>
      <c r="K4901" s="13"/>
      <c r="L4901" s="4"/>
    </row>
    <row r="4902" spans="2:12" ht="14.25" customHeight="1">
      <c r="B4902" s="4"/>
      <c r="C4902" s="4"/>
      <c r="D4902" s="4"/>
      <c r="E4902" s="4"/>
      <c r="F4902" s="6"/>
      <c r="G4902" s="6"/>
      <c r="H4902" s="6"/>
      <c r="I4902" s="10"/>
      <c r="J4902" s="11"/>
      <c r="K4902" s="13"/>
      <c r="L4902" s="4"/>
    </row>
    <row r="4903" spans="2:12" ht="14.25" customHeight="1">
      <c r="B4903" s="4"/>
      <c r="C4903" s="4"/>
      <c r="D4903" s="4"/>
      <c r="E4903" s="4"/>
      <c r="F4903" s="6"/>
      <c r="G4903" s="6"/>
      <c r="H4903" s="6"/>
      <c r="I4903" s="10"/>
      <c r="J4903" s="11"/>
      <c r="K4903" s="13"/>
      <c r="L4903" s="4"/>
    </row>
    <row r="4904" spans="2:12" ht="14.25" customHeight="1">
      <c r="B4904" s="4"/>
      <c r="C4904" s="4"/>
      <c r="D4904" s="4"/>
      <c r="E4904" s="4"/>
      <c r="F4904" s="6"/>
      <c r="G4904" s="6"/>
      <c r="H4904" s="6"/>
      <c r="I4904" s="10"/>
      <c r="J4904" s="11"/>
      <c r="K4904" s="13"/>
      <c r="L4904" s="4"/>
    </row>
    <row r="4905" spans="2:12" ht="14.25" customHeight="1">
      <c r="B4905" s="4"/>
      <c r="C4905" s="4"/>
      <c r="D4905" s="4"/>
      <c r="E4905" s="4"/>
      <c r="F4905" s="6"/>
      <c r="G4905" s="6"/>
      <c r="H4905" s="6"/>
      <c r="I4905" s="10"/>
      <c r="J4905" s="11"/>
      <c r="K4905" s="13"/>
      <c r="L4905" s="4"/>
    </row>
    <row r="4906" spans="2:12" ht="14.25" customHeight="1">
      <c r="B4906" s="4"/>
      <c r="C4906" s="4"/>
      <c r="D4906" s="4"/>
      <c r="E4906" s="4"/>
      <c r="F4906" s="6"/>
      <c r="G4906" s="6"/>
      <c r="H4906" s="6"/>
      <c r="I4906" s="10"/>
      <c r="J4906" s="11"/>
      <c r="K4906" s="13"/>
      <c r="L4906" s="4"/>
    </row>
    <row r="4907" spans="2:12" ht="14.25" customHeight="1">
      <c r="B4907" s="4"/>
      <c r="C4907" s="4"/>
      <c r="D4907" s="4"/>
      <c r="E4907" s="4"/>
      <c r="F4907" s="6"/>
      <c r="G4907" s="6"/>
      <c r="H4907" s="6"/>
      <c r="I4907" s="10"/>
      <c r="J4907" s="11"/>
      <c r="K4907" s="13"/>
      <c r="L4907" s="4"/>
    </row>
    <row r="4908" spans="2:12" ht="14.25" customHeight="1">
      <c r="B4908" s="4"/>
      <c r="C4908" s="4"/>
      <c r="D4908" s="4"/>
      <c r="E4908" s="4"/>
      <c r="F4908" s="6"/>
      <c r="G4908" s="6"/>
      <c r="H4908" s="6"/>
      <c r="I4908" s="10"/>
      <c r="J4908" s="11"/>
      <c r="K4908" s="13"/>
      <c r="L4908" s="4"/>
    </row>
    <row r="4909" spans="2:12" ht="14.25" customHeight="1">
      <c r="B4909" s="4"/>
      <c r="C4909" s="4"/>
      <c r="D4909" s="4"/>
      <c r="E4909" s="4"/>
      <c r="F4909" s="6"/>
      <c r="G4909" s="6"/>
      <c r="H4909" s="6"/>
      <c r="I4909" s="10"/>
      <c r="J4909" s="11"/>
      <c r="K4909" s="13"/>
      <c r="L4909" s="4"/>
    </row>
    <row r="4910" spans="2:12" ht="14.25" customHeight="1">
      <c r="B4910" s="4"/>
      <c r="C4910" s="4"/>
      <c r="D4910" s="4"/>
      <c r="E4910" s="4"/>
      <c r="F4910" s="6"/>
      <c r="G4910" s="6"/>
      <c r="H4910" s="6"/>
      <c r="I4910" s="10"/>
      <c r="J4910" s="11"/>
      <c r="K4910" s="13"/>
      <c r="L4910" s="4"/>
    </row>
    <row r="4911" spans="2:12" ht="14.25" customHeight="1">
      <c r="B4911" s="4"/>
      <c r="C4911" s="4"/>
      <c r="D4911" s="4"/>
      <c r="E4911" s="4"/>
      <c r="F4911" s="6"/>
      <c r="G4911" s="6"/>
      <c r="H4911" s="6"/>
      <c r="I4911" s="10"/>
      <c r="J4911" s="11"/>
      <c r="K4911" s="13"/>
      <c r="L4911" s="4"/>
    </row>
    <row r="4912" spans="2:12" ht="14.25" customHeight="1">
      <c r="B4912" s="4"/>
      <c r="C4912" s="4"/>
      <c r="D4912" s="4"/>
      <c r="E4912" s="4"/>
      <c r="F4912" s="6"/>
      <c r="G4912" s="6"/>
      <c r="H4912" s="6"/>
      <c r="I4912" s="10"/>
      <c r="J4912" s="11"/>
      <c r="K4912" s="13"/>
      <c r="L4912" s="4"/>
    </row>
    <row r="4913" spans="2:12" ht="14.25" customHeight="1">
      <c r="B4913" s="4"/>
      <c r="C4913" s="4"/>
      <c r="D4913" s="4"/>
      <c r="E4913" s="4"/>
      <c r="F4913" s="6"/>
      <c r="G4913" s="6"/>
      <c r="H4913" s="6"/>
      <c r="I4913" s="10"/>
      <c r="J4913" s="11"/>
      <c r="K4913" s="13"/>
      <c r="L4913" s="4"/>
    </row>
    <row r="4914" spans="2:12" ht="14.25" customHeight="1">
      <c r="B4914" s="4"/>
      <c r="C4914" s="4"/>
      <c r="D4914" s="4"/>
      <c r="E4914" s="4"/>
      <c r="F4914" s="6"/>
      <c r="G4914" s="6"/>
      <c r="H4914" s="6"/>
      <c r="I4914" s="10"/>
      <c r="J4914" s="11"/>
      <c r="K4914" s="13"/>
      <c r="L4914" s="4"/>
    </row>
    <row r="4915" spans="2:12" ht="14.25" customHeight="1">
      <c r="B4915" s="4"/>
      <c r="C4915" s="4"/>
      <c r="D4915" s="4"/>
      <c r="E4915" s="4"/>
      <c r="F4915" s="6"/>
      <c r="G4915" s="6"/>
      <c r="H4915" s="6"/>
      <c r="I4915" s="10"/>
      <c r="J4915" s="11"/>
      <c r="K4915" s="13"/>
      <c r="L4915" s="4"/>
    </row>
    <row r="4916" spans="2:12" ht="14.25" customHeight="1">
      <c r="B4916" s="4"/>
      <c r="C4916" s="4"/>
      <c r="D4916" s="4"/>
      <c r="E4916" s="4"/>
      <c r="F4916" s="6"/>
      <c r="G4916" s="6"/>
      <c r="H4916" s="6"/>
      <c r="I4916" s="10"/>
      <c r="J4916" s="11"/>
      <c r="K4916" s="13"/>
      <c r="L4916" s="4"/>
    </row>
    <row r="4917" spans="2:12" ht="14.25" customHeight="1">
      <c r="B4917" s="4"/>
      <c r="C4917" s="4"/>
      <c r="D4917" s="4"/>
      <c r="E4917" s="4"/>
      <c r="F4917" s="6"/>
      <c r="G4917" s="6"/>
      <c r="H4917" s="6"/>
      <c r="I4917" s="10"/>
      <c r="J4917" s="11"/>
      <c r="K4917" s="13"/>
      <c r="L4917" s="4"/>
    </row>
    <row r="4918" spans="2:12" ht="14.25" customHeight="1">
      <c r="B4918" s="4"/>
      <c r="C4918" s="4"/>
      <c r="D4918" s="4"/>
      <c r="E4918" s="4"/>
      <c r="F4918" s="6"/>
      <c r="G4918" s="6"/>
      <c r="H4918" s="6"/>
      <c r="I4918" s="10"/>
      <c r="J4918" s="11"/>
      <c r="K4918" s="13"/>
      <c r="L4918" s="4"/>
    </row>
    <row r="4919" spans="2:12" ht="14.25" customHeight="1">
      <c r="B4919" s="4"/>
      <c r="C4919" s="4"/>
      <c r="D4919" s="4"/>
      <c r="E4919" s="4"/>
      <c r="F4919" s="6"/>
      <c r="G4919" s="6"/>
      <c r="H4919" s="6"/>
      <c r="I4919" s="10"/>
      <c r="J4919" s="11"/>
      <c r="K4919" s="13"/>
      <c r="L4919" s="4"/>
    </row>
    <row r="4920" spans="2:12" ht="14.25" customHeight="1">
      <c r="B4920" s="4"/>
      <c r="C4920" s="4"/>
      <c r="D4920" s="4"/>
      <c r="E4920" s="4"/>
      <c r="F4920" s="6"/>
      <c r="G4920" s="6"/>
      <c r="H4920" s="6"/>
      <c r="I4920" s="10"/>
      <c r="J4920" s="11"/>
      <c r="K4920" s="13"/>
      <c r="L4920" s="4"/>
    </row>
    <row r="4921" spans="2:12" ht="14.25" customHeight="1">
      <c r="B4921" s="4"/>
      <c r="C4921" s="4"/>
      <c r="D4921" s="4"/>
      <c r="E4921" s="4"/>
      <c r="F4921" s="6"/>
      <c r="G4921" s="6"/>
      <c r="H4921" s="6"/>
      <c r="I4921" s="10"/>
      <c r="J4921" s="11"/>
      <c r="K4921" s="13"/>
      <c r="L4921" s="4"/>
    </row>
    <row r="4922" spans="2:12" ht="14.25" customHeight="1">
      <c r="B4922" s="4"/>
      <c r="C4922" s="4"/>
      <c r="D4922" s="4"/>
      <c r="E4922" s="4"/>
      <c r="F4922" s="6"/>
      <c r="G4922" s="6"/>
      <c r="H4922" s="6"/>
      <c r="I4922" s="10"/>
      <c r="J4922" s="11"/>
      <c r="K4922" s="13"/>
      <c r="L4922" s="4"/>
    </row>
    <row r="4923" spans="2:12" ht="14.25" customHeight="1">
      <c r="B4923" s="4"/>
      <c r="C4923" s="4"/>
      <c r="D4923" s="4"/>
      <c r="E4923" s="4"/>
      <c r="F4923" s="6"/>
      <c r="G4923" s="6"/>
      <c r="H4923" s="6"/>
      <c r="I4923" s="10"/>
      <c r="J4923" s="11"/>
      <c r="K4923" s="13"/>
      <c r="L4923" s="4"/>
    </row>
    <row r="4924" spans="2:12" ht="14.25" customHeight="1">
      <c r="B4924" s="4"/>
      <c r="C4924" s="4"/>
      <c r="D4924" s="4"/>
      <c r="E4924" s="4"/>
      <c r="F4924" s="6"/>
      <c r="G4924" s="6"/>
      <c r="H4924" s="6"/>
      <c r="I4924" s="10"/>
      <c r="J4924" s="11"/>
      <c r="K4924" s="13"/>
      <c r="L4924" s="4"/>
    </row>
    <row r="4925" spans="2:12" ht="14.25" customHeight="1">
      <c r="B4925" s="4"/>
      <c r="C4925" s="4"/>
      <c r="D4925" s="4"/>
      <c r="E4925" s="4"/>
      <c r="F4925" s="6"/>
      <c r="G4925" s="6"/>
      <c r="H4925" s="6"/>
      <c r="I4925" s="10"/>
      <c r="J4925" s="11"/>
      <c r="K4925" s="13"/>
      <c r="L4925" s="4"/>
    </row>
    <row r="4926" spans="2:12" ht="14.25" customHeight="1">
      <c r="B4926" s="4"/>
      <c r="C4926" s="4"/>
      <c r="D4926" s="4"/>
      <c r="E4926" s="4"/>
      <c r="F4926" s="6"/>
      <c r="G4926" s="6"/>
      <c r="H4926" s="6"/>
      <c r="I4926" s="10"/>
      <c r="J4926" s="11"/>
      <c r="K4926" s="13"/>
      <c r="L4926" s="4"/>
    </row>
    <row r="4927" spans="2:12" ht="14.25" customHeight="1">
      <c r="B4927" s="4"/>
      <c r="C4927" s="4"/>
      <c r="D4927" s="4"/>
      <c r="E4927" s="4"/>
      <c r="F4927" s="6"/>
      <c r="G4927" s="6"/>
      <c r="H4927" s="6"/>
      <c r="I4927" s="10"/>
      <c r="J4927" s="11"/>
      <c r="K4927" s="13"/>
      <c r="L4927" s="4"/>
    </row>
    <row r="4928" spans="2:12" ht="14.25" customHeight="1">
      <c r="B4928" s="4"/>
      <c r="C4928" s="4"/>
      <c r="D4928" s="4"/>
      <c r="E4928" s="4"/>
      <c r="F4928" s="6"/>
      <c r="G4928" s="6"/>
      <c r="H4928" s="6"/>
      <c r="I4928" s="10"/>
      <c r="J4928" s="11"/>
      <c r="K4928" s="13"/>
      <c r="L4928" s="4"/>
    </row>
    <row r="4929" spans="2:12" ht="14.25" customHeight="1">
      <c r="B4929" s="4"/>
      <c r="C4929" s="4"/>
      <c r="D4929" s="4"/>
      <c r="E4929" s="4"/>
      <c r="F4929" s="6"/>
      <c r="G4929" s="6"/>
      <c r="H4929" s="6"/>
      <c r="I4929" s="10"/>
      <c r="J4929" s="11"/>
      <c r="K4929" s="13"/>
      <c r="L4929" s="4"/>
    </row>
    <row r="4930" spans="2:12" ht="14.25" customHeight="1">
      <c r="B4930" s="4"/>
      <c r="C4930" s="4"/>
      <c r="D4930" s="4"/>
      <c r="E4930" s="4"/>
      <c r="F4930" s="6"/>
      <c r="G4930" s="6"/>
      <c r="H4930" s="6"/>
      <c r="I4930" s="10"/>
      <c r="J4930" s="11"/>
      <c r="K4930" s="13"/>
      <c r="L4930" s="4"/>
    </row>
    <row r="4931" spans="2:12" ht="14.25" customHeight="1">
      <c r="B4931" s="4"/>
      <c r="C4931" s="4"/>
      <c r="D4931" s="4"/>
      <c r="E4931" s="4"/>
      <c r="F4931" s="6"/>
      <c r="G4931" s="6"/>
      <c r="H4931" s="6"/>
      <c r="I4931" s="10"/>
      <c r="J4931" s="11"/>
      <c r="K4931" s="13"/>
      <c r="L4931" s="4"/>
    </row>
    <row r="4932" spans="2:12" ht="14.25" customHeight="1">
      <c r="B4932" s="4"/>
      <c r="C4932" s="4"/>
      <c r="D4932" s="4"/>
      <c r="E4932" s="4"/>
      <c r="F4932" s="6"/>
      <c r="G4932" s="6"/>
      <c r="H4932" s="6"/>
      <c r="I4932" s="10"/>
      <c r="J4932" s="11"/>
      <c r="K4932" s="13"/>
      <c r="L4932" s="4"/>
    </row>
    <row r="4933" spans="2:12" ht="14.25" customHeight="1">
      <c r="B4933" s="4"/>
      <c r="C4933" s="4"/>
      <c r="D4933" s="4"/>
      <c r="E4933" s="4"/>
      <c r="F4933" s="6"/>
      <c r="G4933" s="6"/>
      <c r="H4933" s="6"/>
      <c r="I4933" s="10"/>
      <c r="J4933" s="11"/>
      <c r="K4933" s="13"/>
      <c r="L4933" s="4"/>
    </row>
    <row r="4934" spans="2:12" ht="14.25" customHeight="1">
      <c r="B4934" s="4"/>
      <c r="C4934" s="4"/>
      <c r="D4934" s="4"/>
      <c r="E4934" s="4"/>
      <c r="F4934" s="6"/>
      <c r="G4934" s="6"/>
      <c r="H4934" s="6"/>
      <c r="I4934" s="10"/>
      <c r="J4934" s="11"/>
      <c r="K4934" s="13"/>
      <c r="L4934" s="4"/>
    </row>
    <row r="4935" spans="2:12" ht="14.25" customHeight="1">
      <c r="B4935" s="4"/>
      <c r="C4935" s="4"/>
      <c r="D4935" s="4"/>
      <c r="E4935" s="4"/>
      <c r="F4935" s="6"/>
      <c r="G4935" s="6"/>
      <c r="H4935" s="6"/>
      <c r="I4935" s="10"/>
      <c r="J4935" s="11"/>
      <c r="K4935" s="13"/>
      <c r="L4935" s="4"/>
    </row>
    <row r="4936" spans="2:12" ht="14.25" customHeight="1">
      <c r="B4936" s="4"/>
      <c r="C4936" s="4"/>
      <c r="D4936" s="4"/>
      <c r="E4936" s="4"/>
      <c r="F4936" s="6"/>
      <c r="G4936" s="6"/>
      <c r="H4936" s="6"/>
      <c r="I4936" s="10"/>
      <c r="J4936" s="11"/>
      <c r="K4936" s="13"/>
      <c r="L4936" s="4"/>
    </row>
    <row r="4937" spans="2:12" ht="14.25" customHeight="1">
      <c r="B4937" s="4"/>
      <c r="C4937" s="4"/>
      <c r="D4937" s="4"/>
      <c r="E4937" s="4"/>
      <c r="F4937" s="6"/>
      <c r="G4937" s="6"/>
      <c r="H4937" s="6"/>
      <c r="I4937" s="10"/>
      <c r="J4937" s="11"/>
      <c r="K4937" s="13"/>
      <c r="L4937" s="4"/>
    </row>
    <row r="4938" spans="2:12" ht="14.25" customHeight="1">
      <c r="B4938" s="4"/>
      <c r="C4938" s="4"/>
      <c r="D4938" s="4"/>
      <c r="E4938" s="4"/>
      <c r="F4938" s="6"/>
      <c r="G4938" s="6"/>
      <c r="H4938" s="6"/>
      <c r="I4938" s="10"/>
      <c r="J4938" s="11"/>
      <c r="K4938" s="13"/>
      <c r="L4938" s="4"/>
    </row>
    <row r="4939" spans="2:12" ht="14.25" customHeight="1">
      <c r="B4939" s="4"/>
      <c r="C4939" s="4"/>
      <c r="D4939" s="4"/>
      <c r="E4939" s="4"/>
      <c r="F4939" s="6"/>
      <c r="G4939" s="6"/>
      <c r="H4939" s="6"/>
      <c r="I4939" s="10"/>
      <c r="J4939" s="11"/>
      <c r="K4939" s="13"/>
      <c r="L4939" s="4"/>
    </row>
    <row r="4940" spans="2:12" ht="14.25" customHeight="1">
      <c r="B4940" s="4"/>
      <c r="C4940" s="4"/>
      <c r="D4940" s="4"/>
      <c r="E4940" s="4"/>
      <c r="F4940" s="6"/>
      <c r="G4940" s="6"/>
      <c r="H4940" s="6"/>
      <c r="I4940" s="10"/>
      <c r="J4940" s="11"/>
      <c r="K4940" s="13"/>
      <c r="L4940" s="4"/>
    </row>
    <row r="4941" spans="2:12" ht="14.25" customHeight="1">
      <c r="B4941" s="4"/>
      <c r="C4941" s="4"/>
      <c r="D4941" s="4"/>
      <c r="E4941" s="4"/>
      <c r="F4941" s="6"/>
      <c r="G4941" s="6"/>
      <c r="H4941" s="6"/>
      <c r="I4941" s="10"/>
      <c r="J4941" s="11"/>
      <c r="K4941" s="13"/>
      <c r="L4941" s="4"/>
    </row>
    <row r="4942" spans="2:12" ht="14.25" customHeight="1">
      <c r="B4942" s="4"/>
      <c r="C4942" s="4"/>
      <c r="D4942" s="4"/>
      <c r="E4942" s="4"/>
      <c r="F4942" s="6"/>
      <c r="G4942" s="6"/>
      <c r="H4942" s="6"/>
      <c r="I4942" s="10"/>
      <c r="J4942" s="11"/>
      <c r="K4942" s="13"/>
      <c r="L4942" s="4"/>
    </row>
    <row r="4943" spans="2:12" ht="14.25" customHeight="1">
      <c r="B4943" s="4"/>
      <c r="C4943" s="4"/>
      <c r="D4943" s="4"/>
      <c r="E4943" s="4"/>
      <c r="F4943" s="6"/>
      <c r="G4943" s="6"/>
      <c r="H4943" s="6"/>
      <c r="I4943" s="10"/>
      <c r="J4943" s="11"/>
      <c r="K4943" s="13"/>
      <c r="L4943" s="4"/>
    </row>
    <row r="4944" spans="2:12" ht="14.25" customHeight="1">
      <c r="B4944" s="4"/>
      <c r="C4944" s="4"/>
      <c r="D4944" s="4"/>
      <c r="E4944" s="4"/>
      <c r="F4944" s="6"/>
      <c r="G4944" s="6"/>
      <c r="H4944" s="6"/>
      <c r="I4944" s="10"/>
      <c r="J4944" s="11"/>
      <c r="K4944" s="13"/>
      <c r="L4944" s="4"/>
    </row>
    <row r="4945" spans="2:12" ht="14.25" customHeight="1">
      <c r="B4945" s="4"/>
      <c r="C4945" s="4"/>
      <c r="D4945" s="4"/>
      <c r="E4945" s="4"/>
      <c r="F4945" s="6"/>
      <c r="G4945" s="6"/>
      <c r="H4945" s="6"/>
      <c r="I4945" s="10"/>
      <c r="J4945" s="11"/>
      <c r="K4945" s="13"/>
      <c r="L4945" s="4"/>
    </row>
    <row r="4946" spans="2:12" ht="14.25" customHeight="1">
      <c r="B4946" s="4"/>
      <c r="C4946" s="4"/>
      <c r="D4946" s="4"/>
      <c r="E4946" s="4"/>
      <c r="F4946" s="6"/>
      <c r="G4946" s="6"/>
      <c r="H4946" s="6"/>
      <c r="I4946" s="10"/>
      <c r="J4946" s="11"/>
      <c r="K4946" s="13"/>
      <c r="L4946" s="4"/>
    </row>
    <row r="4947" spans="2:12" ht="14.25" customHeight="1">
      <c r="B4947" s="4"/>
      <c r="C4947" s="4"/>
      <c r="D4947" s="4"/>
      <c r="E4947" s="4"/>
      <c r="F4947" s="6"/>
      <c r="G4947" s="6"/>
      <c r="H4947" s="6"/>
      <c r="I4947" s="10"/>
      <c r="J4947" s="11"/>
      <c r="K4947" s="13"/>
      <c r="L4947" s="4"/>
    </row>
    <row r="4948" spans="2:12" ht="14.25" customHeight="1">
      <c r="B4948" s="4"/>
      <c r="C4948" s="4"/>
      <c r="D4948" s="4"/>
      <c r="E4948" s="4"/>
      <c r="F4948" s="6"/>
      <c r="G4948" s="6"/>
      <c r="H4948" s="6"/>
      <c r="I4948" s="10"/>
      <c r="J4948" s="11"/>
      <c r="K4948" s="13"/>
      <c r="L4948" s="4"/>
    </row>
    <row r="4949" spans="2:12" ht="14.25" customHeight="1">
      <c r="B4949" s="4"/>
      <c r="C4949" s="4"/>
      <c r="D4949" s="4"/>
      <c r="E4949" s="4"/>
      <c r="F4949" s="6"/>
      <c r="G4949" s="6"/>
      <c r="H4949" s="6"/>
      <c r="I4949" s="10"/>
      <c r="J4949" s="11"/>
      <c r="K4949" s="13"/>
      <c r="L4949" s="4"/>
    </row>
    <row r="4950" spans="2:12" ht="14.25" customHeight="1">
      <c r="B4950" s="4"/>
      <c r="C4950" s="4"/>
      <c r="D4950" s="4"/>
      <c r="E4950" s="4"/>
      <c r="F4950" s="6"/>
      <c r="G4950" s="6"/>
      <c r="H4950" s="6"/>
      <c r="I4950" s="10"/>
      <c r="J4950" s="11"/>
      <c r="K4950" s="13"/>
      <c r="L4950" s="4"/>
    </row>
    <row r="4951" spans="2:12" ht="14.25" customHeight="1">
      <c r="B4951" s="4"/>
      <c r="C4951" s="4"/>
      <c r="D4951" s="4"/>
      <c r="E4951" s="4"/>
      <c r="F4951" s="6"/>
      <c r="G4951" s="6"/>
      <c r="H4951" s="6"/>
      <c r="I4951" s="10"/>
      <c r="J4951" s="11"/>
      <c r="K4951" s="13"/>
      <c r="L4951" s="4"/>
    </row>
    <row r="4952" spans="2:12" ht="14.25" customHeight="1">
      <c r="B4952" s="4"/>
      <c r="C4952" s="4"/>
      <c r="D4952" s="4"/>
      <c r="E4952" s="4"/>
      <c r="F4952" s="6"/>
      <c r="G4952" s="6"/>
      <c r="H4952" s="6"/>
      <c r="I4952" s="10"/>
      <c r="J4952" s="11"/>
      <c r="K4952" s="13"/>
      <c r="L4952" s="4"/>
    </row>
    <row r="4953" spans="2:12" ht="14.25" customHeight="1">
      <c r="B4953" s="4"/>
      <c r="C4953" s="4"/>
      <c r="D4953" s="4"/>
      <c r="E4953" s="4"/>
      <c r="F4953" s="6"/>
      <c r="G4953" s="6"/>
      <c r="H4953" s="6"/>
      <c r="I4953" s="10"/>
      <c r="J4953" s="11"/>
      <c r="K4953" s="13"/>
      <c r="L4953" s="4"/>
    </row>
    <row r="4954" spans="2:12" ht="14.25" customHeight="1">
      <c r="B4954" s="4"/>
      <c r="C4954" s="4"/>
      <c r="D4954" s="4"/>
      <c r="E4954" s="4"/>
      <c r="F4954" s="6"/>
      <c r="G4954" s="6"/>
      <c r="H4954" s="6"/>
      <c r="I4954" s="10"/>
      <c r="J4954" s="11"/>
      <c r="K4954" s="13"/>
      <c r="L4954" s="4"/>
    </row>
    <row r="4955" spans="2:12" ht="14.25" customHeight="1">
      <c r="B4955" s="4"/>
      <c r="C4955" s="4"/>
      <c r="D4955" s="4"/>
      <c r="E4955" s="4"/>
      <c r="F4955" s="6"/>
      <c r="G4955" s="6"/>
      <c r="H4955" s="6"/>
      <c r="I4955" s="10"/>
      <c r="J4955" s="11"/>
      <c r="K4955" s="13"/>
      <c r="L4955" s="4"/>
    </row>
    <row r="4956" spans="2:12" ht="14.25" customHeight="1">
      <c r="B4956" s="4"/>
      <c r="C4956" s="4"/>
      <c r="D4956" s="4"/>
      <c r="E4956" s="4"/>
      <c r="F4956" s="6"/>
      <c r="G4956" s="6"/>
      <c r="H4956" s="6"/>
      <c r="I4956" s="10"/>
      <c r="J4956" s="11"/>
      <c r="K4956" s="13"/>
      <c r="L4956" s="4"/>
    </row>
    <row r="4957" spans="2:12" ht="14.25" customHeight="1">
      <c r="B4957" s="4"/>
      <c r="C4957" s="4"/>
      <c r="D4957" s="4"/>
      <c r="E4957" s="4"/>
      <c r="F4957" s="6"/>
      <c r="G4957" s="6"/>
      <c r="H4957" s="6"/>
      <c r="I4957" s="10"/>
      <c r="J4957" s="11"/>
      <c r="K4957" s="13"/>
      <c r="L4957" s="4"/>
    </row>
    <row r="4958" spans="2:12" ht="14.25" customHeight="1">
      <c r="B4958" s="4"/>
      <c r="C4958" s="4"/>
      <c r="D4958" s="4"/>
      <c r="E4958" s="4"/>
      <c r="F4958" s="6"/>
      <c r="G4958" s="6"/>
      <c r="H4958" s="6"/>
      <c r="I4958" s="10"/>
      <c r="J4958" s="11"/>
      <c r="K4958" s="13"/>
      <c r="L4958" s="4"/>
    </row>
    <row r="4959" spans="2:12" ht="14.25" customHeight="1">
      <c r="B4959" s="4"/>
      <c r="C4959" s="4"/>
      <c r="D4959" s="4"/>
      <c r="E4959" s="4"/>
      <c r="F4959" s="6"/>
      <c r="G4959" s="6"/>
      <c r="H4959" s="6"/>
      <c r="I4959" s="10"/>
      <c r="J4959" s="11"/>
      <c r="K4959" s="13"/>
      <c r="L4959" s="4"/>
    </row>
    <row r="4960" spans="2:12" ht="14.25" customHeight="1">
      <c r="B4960" s="4"/>
      <c r="C4960" s="4"/>
      <c r="D4960" s="4"/>
      <c r="E4960" s="4"/>
      <c r="F4960" s="6"/>
      <c r="G4960" s="6"/>
      <c r="H4960" s="6"/>
      <c r="I4960" s="10"/>
      <c r="J4960" s="11"/>
      <c r="K4960" s="13"/>
      <c r="L4960" s="4"/>
    </row>
    <row r="4961" spans="2:12" ht="14.25" customHeight="1">
      <c r="B4961" s="4"/>
      <c r="C4961" s="4"/>
      <c r="D4961" s="4"/>
      <c r="E4961" s="4"/>
      <c r="F4961" s="6"/>
      <c r="G4961" s="6"/>
      <c r="H4961" s="6"/>
      <c r="I4961" s="10"/>
      <c r="J4961" s="11"/>
      <c r="K4961" s="13"/>
      <c r="L4961" s="4"/>
    </row>
    <row r="4962" spans="2:12" ht="14.25" customHeight="1">
      <c r="B4962" s="4"/>
      <c r="C4962" s="4"/>
      <c r="D4962" s="4"/>
      <c r="E4962" s="4"/>
      <c r="F4962" s="6"/>
      <c r="G4962" s="6"/>
      <c r="H4962" s="6"/>
      <c r="I4962" s="10"/>
      <c r="J4962" s="11"/>
      <c r="K4962" s="13"/>
      <c r="L4962" s="4"/>
    </row>
    <row r="4963" spans="2:12" ht="14.25" customHeight="1">
      <c r="B4963" s="4"/>
      <c r="C4963" s="4"/>
      <c r="D4963" s="4"/>
      <c r="E4963" s="4"/>
      <c r="F4963" s="6"/>
      <c r="G4963" s="6"/>
      <c r="H4963" s="6"/>
      <c r="I4963" s="10"/>
      <c r="J4963" s="11"/>
      <c r="K4963" s="13"/>
      <c r="L4963" s="4"/>
    </row>
    <row r="4964" spans="2:12" ht="14.25" customHeight="1">
      <c r="B4964" s="4"/>
      <c r="C4964" s="4"/>
      <c r="D4964" s="4"/>
      <c r="E4964" s="4"/>
      <c r="F4964" s="6"/>
      <c r="G4964" s="6"/>
      <c r="H4964" s="6"/>
      <c r="I4964" s="10"/>
      <c r="J4964" s="11"/>
      <c r="K4964" s="13"/>
      <c r="L4964" s="4"/>
    </row>
    <row r="4965" spans="2:12" ht="14.25" customHeight="1">
      <c r="B4965" s="4"/>
      <c r="C4965" s="4"/>
      <c r="D4965" s="4"/>
      <c r="E4965" s="4"/>
      <c r="F4965" s="6"/>
      <c r="G4965" s="6"/>
      <c r="H4965" s="6"/>
      <c r="I4965" s="10"/>
      <c r="J4965" s="11"/>
      <c r="K4965" s="13"/>
      <c r="L4965" s="4"/>
    </row>
    <row r="4966" spans="2:12" ht="14.25" customHeight="1">
      <c r="B4966" s="4"/>
      <c r="C4966" s="4"/>
      <c r="D4966" s="4"/>
      <c r="E4966" s="4"/>
      <c r="F4966" s="6"/>
      <c r="G4966" s="6"/>
      <c r="H4966" s="6"/>
      <c r="I4966" s="10"/>
      <c r="J4966" s="11"/>
      <c r="K4966" s="13"/>
      <c r="L4966" s="4"/>
    </row>
    <row r="4967" spans="2:12" ht="14.25" customHeight="1">
      <c r="B4967" s="4"/>
      <c r="C4967" s="4"/>
      <c r="D4967" s="4"/>
      <c r="E4967" s="4"/>
      <c r="F4967" s="6"/>
      <c r="G4967" s="6"/>
      <c r="H4967" s="6"/>
      <c r="I4967" s="10"/>
      <c r="J4967" s="11"/>
      <c r="K4967" s="13"/>
      <c r="L4967" s="4"/>
    </row>
    <row r="4968" spans="2:12" ht="14.25" customHeight="1">
      <c r="B4968" s="4"/>
      <c r="C4968" s="4"/>
      <c r="D4968" s="4"/>
      <c r="E4968" s="4"/>
      <c r="F4968" s="6"/>
      <c r="G4968" s="6"/>
      <c r="H4968" s="6"/>
      <c r="I4968" s="10"/>
      <c r="J4968" s="11"/>
      <c r="K4968" s="13"/>
      <c r="L4968" s="4"/>
    </row>
    <row r="4969" spans="2:12" ht="14.25" customHeight="1">
      <c r="B4969" s="4"/>
      <c r="C4969" s="4"/>
      <c r="D4969" s="4"/>
      <c r="E4969" s="4"/>
      <c r="F4969" s="6"/>
      <c r="G4969" s="6"/>
      <c r="H4969" s="6"/>
      <c r="I4969" s="10"/>
      <c r="J4969" s="11"/>
      <c r="K4969" s="13"/>
      <c r="L4969" s="4"/>
    </row>
    <row r="4970" spans="2:12" ht="14.25" customHeight="1">
      <c r="B4970" s="4"/>
      <c r="C4970" s="4"/>
      <c r="D4970" s="4"/>
      <c r="E4970" s="4"/>
      <c r="F4970" s="6"/>
      <c r="G4970" s="6"/>
      <c r="H4970" s="6"/>
      <c r="I4970" s="10"/>
      <c r="J4970" s="11"/>
      <c r="K4970" s="13"/>
      <c r="L4970" s="4"/>
    </row>
    <row r="4971" spans="2:12" ht="14.25" customHeight="1">
      <c r="B4971" s="4"/>
      <c r="C4971" s="4"/>
      <c r="D4971" s="4"/>
      <c r="E4971" s="4"/>
      <c r="F4971" s="6"/>
      <c r="G4971" s="6"/>
      <c r="H4971" s="6"/>
      <c r="I4971" s="10"/>
      <c r="J4971" s="11"/>
      <c r="K4971" s="13"/>
      <c r="L4971" s="4"/>
    </row>
    <row r="4972" spans="2:12" ht="14.25" customHeight="1">
      <c r="B4972" s="4"/>
      <c r="C4972" s="4"/>
      <c r="D4972" s="4"/>
      <c r="E4972" s="4"/>
      <c r="F4972" s="6"/>
      <c r="G4972" s="6"/>
      <c r="H4972" s="6"/>
      <c r="I4972" s="10"/>
      <c r="J4972" s="11"/>
      <c r="K4972" s="13"/>
      <c r="L4972" s="4"/>
    </row>
    <row r="4973" spans="2:12" ht="14.25" customHeight="1">
      <c r="B4973" s="4"/>
      <c r="C4973" s="4"/>
      <c r="D4973" s="4"/>
      <c r="E4973" s="4"/>
      <c r="F4973" s="6"/>
      <c r="G4973" s="6"/>
      <c r="H4973" s="6"/>
      <c r="I4973" s="10"/>
      <c r="J4973" s="11"/>
      <c r="K4973" s="13"/>
      <c r="L4973" s="4"/>
    </row>
    <row r="4974" spans="2:12" ht="14.25" customHeight="1">
      <c r="B4974" s="4"/>
      <c r="C4974" s="4"/>
      <c r="D4974" s="4"/>
      <c r="E4974" s="4"/>
      <c r="F4974" s="6"/>
      <c r="G4974" s="6"/>
      <c r="H4974" s="6"/>
      <c r="I4974" s="10"/>
      <c r="J4974" s="11"/>
      <c r="K4974" s="13"/>
      <c r="L4974" s="4"/>
    </row>
    <row r="4975" spans="2:12" ht="14.25" customHeight="1">
      <c r="B4975" s="4"/>
      <c r="C4975" s="4"/>
      <c r="D4975" s="4"/>
      <c r="E4975" s="4"/>
      <c r="F4975" s="6"/>
      <c r="G4975" s="6"/>
      <c r="H4975" s="6"/>
      <c r="I4975" s="10"/>
      <c r="J4975" s="11"/>
      <c r="K4975" s="13"/>
      <c r="L4975" s="4"/>
    </row>
    <row r="4976" spans="2:12" ht="14.25" customHeight="1">
      <c r="B4976" s="4"/>
      <c r="C4976" s="4"/>
      <c r="D4976" s="4"/>
      <c r="E4976" s="4"/>
      <c r="F4976" s="6"/>
      <c r="G4976" s="6"/>
      <c r="H4976" s="6"/>
      <c r="I4976" s="10"/>
      <c r="J4976" s="11"/>
      <c r="K4976" s="13"/>
      <c r="L4976" s="4"/>
    </row>
    <row r="4977" spans="2:12" ht="14.25" customHeight="1">
      <c r="B4977" s="4"/>
      <c r="C4977" s="4"/>
      <c r="D4977" s="4"/>
      <c r="E4977" s="4"/>
      <c r="F4977" s="6"/>
      <c r="G4977" s="6"/>
      <c r="H4977" s="6"/>
      <c r="I4977" s="10"/>
      <c r="J4977" s="11"/>
      <c r="K4977" s="13"/>
      <c r="L4977" s="4"/>
    </row>
    <row r="4978" spans="2:12" ht="14.25" customHeight="1">
      <c r="B4978" s="4"/>
      <c r="C4978" s="4"/>
      <c r="D4978" s="4"/>
      <c r="E4978" s="4"/>
      <c r="F4978" s="6"/>
      <c r="G4978" s="6"/>
      <c r="H4978" s="6"/>
      <c r="I4978" s="10"/>
      <c r="J4978" s="11"/>
      <c r="K4978" s="13"/>
      <c r="L4978" s="4"/>
    </row>
    <row r="4979" spans="2:12" ht="14.25" customHeight="1">
      <c r="B4979" s="4"/>
      <c r="C4979" s="4"/>
      <c r="D4979" s="4"/>
      <c r="E4979" s="4"/>
      <c r="F4979" s="6"/>
      <c r="G4979" s="6"/>
      <c r="H4979" s="6"/>
      <c r="I4979" s="10"/>
      <c r="J4979" s="11"/>
      <c r="K4979" s="13"/>
      <c r="L4979" s="4"/>
    </row>
    <row r="4980" spans="2:12" ht="14.25" customHeight="1">
      <c r="B4980" s="4"/>
      <c r="C4980" s="4"/>
      <c r="D4980" s="4"/>
      <c r="E4980" s="4"/>
      <c r="F4980" s="6"/>
      <c r="G4980" s="6"/>
      <c r="H4980" s="6"/>
      <c r="I4980" s="10"/>
      <c r="J4980" s="11"/>
      <c r="K4980" s="13"/>
      <c r="L4980" s="4"/>
    </row>
    <row r="4981" spans="2:12" ht="14.25" customHeight="1">
      <c r="B4981" s="4"/>
      <c r="C4981" s="4"/>
      <c r="D4981" s="4"/>
      <c r="E4981" s="4"/>
      <c r="F4981" s="6"/>
      <c r="G4981" s="6"/>
      <c r="H4981" s="6"/>
      <c r="I4981" s="10"/>
      <c r="J4981" s="11"/>
      <c r="K4981" s="13"/>
      <c r="L4981" s="4"/>
    </row>
    <row r="4982" spans="2:12" ht="14.25" customHeight="1">
      <c r="B4982" s="4"/>
      <c r="C4982" s="4"/>
      <c r="D4982" s="4"/>
      <c r="E4982" s="4"/>
      <c r="F4982" s="6"/>
      <c r="G4982" s="6"/>
      <c r="H4982" s="6"/>
      <c r="I4982" s="10"/>
      <c r="J4982" s="11"/>
      <c r="K4982" s="13"/>
      <c r="L4982" s="4"/>
    </row>
    <row r="4983" spans="2:12" ht="14.25" customHeight="1">
      <c r="B4983" s="4"/>
      <c r="C4983" s="4"/>
      <c r="D4983" s="4"/>
      <c r="E4983" s="4"/>
      <c r="F4983" s="6"/>
      <c r="G4983" s="6"/>
      <c r="H4983" s="6"/>
      <c r="I4983" s="10"/>
      <c r="J4983" s="11"/>
      <c r="K4983" s="13"/>
      <c r="L4983" s="4"/>
    </row>
    <row r="4984" spans="2:12" ht="14.25" customHeight="1">
      <c r="B4984" s="4"/>
      <c r="C4984" s="4"/>
      <c r="D4984" s="4"/>
      <c r="E4984" s="4"/>
      <c r="F4984" s="6"/>
      <c r="G4984" s="6"/>
      <c r="H4984" s="6"/>
      <c r="I4984" s="10"/>
      <c r="J4984" s="11"/>
      <c r="K4984" s="13"/>
      <c r="L4984" s="4"/>
    </row>
    <row r="4985" spans="2:12" ht="14.25" customHeight="1">
      <c r="B4985" s="4"/>
      <c r="C4985" s="4"/>
      <c r="D4985" s="4"/>
      <c r="E4985" s="4"/>
      <c r="F4985" s="6"/>
      <c r="G4985" s="6"/>
      <c r="H4985" s="6"/>
      <c r="I4985" s="10"/>
      <c r="J4985" s="11"/>
      <c r="K4985" s="13"/>
      <c r="L4985" s="4"/>
    </row>
    <row r="4986" spans="2:12" ht="14.25" customHeight="1">
      <c r="B4986" s="4"/>
      <c r="C4986" s="4"/>
      <c r="D4986" s="4"/>
      <c r="E4986" s="4"/>
      <c r="F4986" s="6"/>
      <c r="G4986" s="6"/>
      <c r="H4986" s="6"/>
      <c r="I4986" s="10"/>
      <c r="J4986" s="11"/>
      <c r="K4986" s="13"/>
      <c r="L4986" s="4"/>
    </row>
    <row r="4987" spans="2:12" ht="14.25" customHeight="1">
      <c r="B4987" s="4"/>
      <c r="C4987" s="4"/>
      <c r="D4987" s="4"/>
      <c r="E4987" s="4"/>
      <c r="F4987" s="6"/>
      <c r="G4987" s="6"/>
      <c r="H4987" s="6"/>
      <c r="I4987" s="10"/>
      <c r="J4987" s="11"/>
      <c r="K4987" s="13"/>
      <c r="L4987" s="4"/>
    </row>
    <row r="4988" spans="2:12" ht="14.25" customHeight="1">
      <c r="B4988" s="4"/>
      <c r="C4988" s="4"/>
      <c r="D4988" s="4"/>
      <c r="E4988" s="4"/>
      <c r="F4988" s="6"/>
      <c r="G4988" s="6"/>
      <c r="H4988" s="6"/>
      <c r="I4988" s="10"/>
      <c r="J4988" s="11"/>
      <c r="K4988" s="13"/>
      <c r="L4988" s="4"/>
    </row>
    <row r="4989" spans="2:12" ht="14.25" customHeight="1">
      <c r="B4989" s="4"/>
      <c r="C4989" s="4"/>
      <c r="D4989" s="4"/>
      <c r="E4989" s="4"/>
      <c r="F4989" s="6"/>
      <c r="G4989" s="6"/>
      <c r="H4989" s="6"/>
      <c r="I4989" s="10"/>
      <c r="J4989" s="11"/>
      <c r="K4989" s="13"/>
      <c r="L4989" s="4"/>
    </row>
    <row r="4990" spans="2:12" ht="14.25" customHeight="1">
      <c r="B4990" s="4"/>
      <c r="C4990" s="4"/>
      <c r="D4990" s="4"/>
      <c r="E4990" s="4"/>
      <c r="F4990" s="6"/>
      <c r="G4990" s="6"/>
      <c r="H4990" s="6"/>
      <c r="I4990" s="10"/>
      <c r="J4990" s="11"/>
      <c r="K4990" s="13"/>
      <c r="L4990" s="4"/>
    </row>
    <row r="4991" spans="2:12" ht="14.25" customHeight="1">
      <c r="B4991" s="4"/>
      <c r="C4991" s="4"/>
      <c r="D4991" s="4"/>
      <c r="E4991" s="4"/>
      <c r="F4991" s="6"/>
      <c r="G4991" s="6"/>
      <c r="H4991" s="6"/>
      <c r="I4991" s="10"/>
      <c r="J4991" s="11"/>
      <c r="K4991" s="13"/>
      <c r="L4991" s="4"/>
    </row>
    <row r="4992" spans="2:12" ht="14.25" customHeight="1">
      <c r="B4992" s="4"/>
      <c r="C4992" s="4"/>
      <c r="D4992" s="4"/>
      <c r="E4992" s="4"/>
      <c r="F4992" s="6"/>
      <c r="G4992" s="6"/>
      <c r="H4992" s="6"/>
      <c r="I4992" s="10"/>
      <c r="J4992" s="11"/>
      <c r="K4992" s="13"/>
      <c r="L4992" s="4"/>
    </row>
    <row r="4993" spans="2:12" ht="14.25" customHeight="1">
      <c r="B4993" s="4"/>
      <c r="C4993" s="4"/>
      <c r="D4993" s="4"/>
      <c r="E4993" s="4"/>
      <c r="F4993" s="6"/>
      <c r="G4993" s="6"/>
      <c r="H4993" s="6"/>
      <c r="I4993" s="10"/>
      <c r="J4993" s="11"/>
      <c r="K4993" s="13"/>
      <c r="L4993" s="4"/>
    </row>
    <row r="4994" spans="2:12" ht="14.25" customHeight="1">
      <c r="B4994" s="4"/>
      <c r="C4994" s="4"/>
      <c r="D4994" s="4"/>
      <c r="E4994" s="4"/>
      <c r="F4994" s="6"/>
      <c r="G4994" s="6"/>
      <c r="H4994" s="6"/>
      <c r="I4994" s="10"/>
      <c r="J4994" s="11"/>
      <c r="K4994" s="13"/>
      <c r="L4994" s="4"/>
    </row>
    <row r="4995" spans="2:12" ht="14.25" customHeight="1">
      <c r="B4995" s="4"/>
      <c r="C4995" s="4"/>
      <c r="D4995" s="4"/>
      <c r="E4995" s="4"/>
      <c r="F4995" s="6"/>
      <c r="G4995" s="6"/>
      <c r="H4995" s="6"/>
      <c r="I4995" s="10"/>
      <c r="J4995" s="11"/>
      <c r="K4995" s="13"/>
      <c r="L4995" s="4"/>
    </row>
    <row r="4996" spans="2:12" ht="14.25" customHeight="1">
      <c r="B4996" s="4"/>
      <c r="C4996" s="4"/>
      <c r="D4996" s="4"/>
      <c r="E4996" s="4"/>
      <c r="F4996" s="6"/>
      <c r="G4996" s="6"/>
      <c r="H4996" s="6"/>
      <c r="I4996" s="10"/>
      <c r="J4996" s="11"/>
      <c r="K4996" s="13"/>
      <c r="L4996" s="4"/>
    </row>
    <row r="4997" spans="2:12" ht="14.25" customHeight="1">
      <c r="B4997" s="4"/>
      <c r="C4997" s="4"/>
      <c r="D4997" s="4"/>
      <c r="E4997" s="4"/>
      <c r="F4997" s="6"/>
      <c r="G4997" s="6"/>
      <c r="H4997" s="6"/>
      <c r="I4997" s="10"/>
      <c r="J4997" s="11"/>
      <c r="K4997" s="13"/>
      <c r="L4997" s="4"/>
    </row>
    <row r="4998" spans="2:12" ht="14.25" customHeight="1">
      <c r="B4998" s="4"/>
      <c r="C4998" s="4"/>
      <c r="D4998" s="4"/>
      <c r="E4998" s="4"/>
      <c r="F4998" s="6"/>
      <c r="G4998" s="6"/>
      <c r="H4998" s="6"/>
      <c r="I4998" s="10"/>
      <c r="J4998" s="11"/>
      <c r="K4998" s="13"/>
      <c r="L4998" s="4"/>
    </row>
    <row r="4999" spans="2:12" ht="14.25" customHeight="1">
      <c r="B4999" s="4"/>
      <c r="C4999" s="4"/>
      <c r="D4999" s="4"/>
      <c r="E4999" s="4"/>
      <c r="F4999" s="6"/>
      <c r="G4999" s="6"/>
      <c r="H4999" s="6"/>
      <c r="I4999" s="10"/>
      <c r="J4999" s="11"/>
      <c r="K4999" s="13"/>
      <c r="L4999" s="4"/>
    </row>
    <row r="5000" spans="2:12" ht="14.25" customHeight="1">
      <c r="B5000" s="4"/>
      <c r="C5000" s="4"/>
      <c r="D5000" s="4"/>
      <c r="E5000" s="4"/>
      <c r="F5000" s="6"/>
      <c r="G5000" s="6"/>
      <c r="H5000" s="6"/>
      <c r="I5000" s="10"/>
      <c r="J5000" s="11"/>
      <c r="K5000" s="13"/>
      <c r="L5000" s="4"/>
    </row>
    <row r="5001" spans="2:12" ht="14.25" customHeight="1">
      <c r="B5001" s="4"/>
      <c r="C5001" s="4"/>
      <c r="D5001" s="4"/>
      <c r="E5001" s="4"/>
      <c r="F5001" s="6"/>
      <c r="G5001" s="6"/>
      <c r="H5001" s="6"/>
      <c r="I5001" s="10"/>
      <c r="J5001" s="11"/>
      <c r="K5001" s="13"/>
      <c r="L5001" s="4"/>
    </row>
    <row r="5002" spans="2:12" ht="14.25" customHeight="1">
      <c r="B5002" s="4"/>
      <c r="C5002" s="4"/>
      <c r="D5002" s="4"/>
      <c r="E5002" s="4"/>
      <c r="F5002" s="6"/>
      <c r="G5002" s="6"/>
      <c r="H5002" s="6"/>
      <c r="I5002" s="10"/>
      <c r="J5002" s="11"/>
      <c r="K5002" s="13"/>
      <c r="L5002" s="4"/>
    </row>
    <row r="5003" spans="2:12" ht="14.25" customHeight="1">
      <c r="B5003" s="4"/>
      <c r="C5003" s="4"/>
      <c r="D5003" s="4"/>
      <c r="E5003" s="4"/>
      <c r="F5003" s="6"/>
      <c r="G5003" s="6"/>
      <c r="H5003" s="6"/>
      <c r="I5003" s="10"/>
      <c r="J5003" s="11"/>
      <c r="K5003" s="13"/>
      <c r="L5003" s="4"/>
    </row>
    <row r="5004" spans="2:12" ht="14.25" customHeight="1">
      <c r="B5004" s="4"/>
      <c r="C5004" s="4"/>
      <c r="D5004" s="4"/>
      <c r="E5004" s="4"/>
      <c r="F5004" s="6"/>
      <c r="G5004" s="6"/>
      <c r="H5004" s="6"/>
      <c r="I5004" s="10"/>
      <c r="J5004" s="11"/>
      <c r="K5004" s="13"/>
      <c r="L5004" s="4"/>
    </row>
    <row r="5005" spans="2:12" ht="14.25" customHeight="1">
      <c r="B5005" s="4"/>
      <c r="C5005" s="4"/>
      <c r="D5005" s="4"/>
      <c r="E5005" s="4"/>
      <c r="F5005" s="6"/>
      <c r="G5005" s="6"/>
      <c r="H5005" s="6"/>
      <c r="I5005" s="10"/>
      <c r="J5005" s="11"/>
      <c r="K5005" s="13"/>
      <c r="L5005" s="4"/>
    </row>
    <row r="5006" spans="2:12" ht="14.25" customHeight="1">
      <c r="B5006" s="4"/>
      <c r="C5006" s="4"/>
      <c r="D5006" s="4"/>
      <c r="E5006" s="4"/>
      <c r="F5006" s="6"/>
      <c r="G5006" s="6"/>
      <c r="H5006" s="6"/>
      <c r="I5006" s="10"/>
      <c r="J5006" s="11"/>
      <c r="K5006" s="13"/>
      <c r="L5006" s="4"/>
    </row>
    <row r="5007" spans="2:12" ht="14.25" customHeight="1">
      <c r="B5007" s="4"/>
      <c r="C5007" s="4"/>
      <c r="D5007" s="4"/>
      <c r="E5007" s="4"/>
      <c r="F5007" s="6"/>
      <c r="G5007" s="6"/>
      <c r="H5007" s="6"/>
      <c r="I5007" s="10"/>
      <c r="J5007" s="11"/>
      <c r="K5007" s="13"/>
      <c r="L5007" s="4"/>
    </row>
    <row r="5008" spans="2:12" ht="14.25" customHeight="1">
      <c r="B5008" s="4"/>
      <c r="C5008" s="4"/>
      <c r="D5008" s="4"/>
      <c r="E5008" s="4"/>
      <c r="F5008" s="6"/>
      <c r="G5008" s="6"/>
      <c r="H5008" s="6"/>
      <c r="I5008" s="10"/>
      <c r="J5008" s="11"/>
      <c r="K5008" s="13"/>
      <c r="L5008" s="4"/>
    </row>
    <row r="5009" spans="2:12" ht="14.25" customHeight="1">
      <c r="B5009" s="4"/>
      <c r="C5009" s="4"/>
      <c r="D5009" s="4"/>
      <c r="E5009" s="4"/>
      <c r="F5009" s="6"/>
      <c r="G5009" s="6"/>
      <c r="H5009" s="6"/>
      <c r="I5009" s="10"/>
      <c r="J5009" s="11"/>
      <c r="K5009" s="13"/>
      <c r="L5009" s="4"/>
    </row>
    <row r="5010" spans="2:12" ht="14.25" customHeight="1">
      <c r="B5010" s="4"/>
      <c r="C5010" s="4"/>
      <c r="D5010" s="4"/>
      <c r="E5010" s="4"/>
      <c r="F5010" s="6"/>
      <c r="G5010" s="6"/>
      <c r="H5010" s="6"/>
      <c r="I5010" s="10"/>
      <c r="J5010" s="11"/>
      <c r="K5010" s="13"/>
      <c r="L5010" s="4"/>
    </row>
    <row r="5011" spans="2:12" ht="14.25" customHeight="1">
      <c r="B5011" s="4"/>
      <c r="C5011" s="4"/>
      <c r="D5011" s="4"/>
      <c r="E5011" s="4"/>
      <c r="F5011" s="6"/>
      <c r="G5011" s="6"/>
      <c r="H5011" s="6"/>
      <c r="I5011" s="10"/>
      <c r="J5011" s="11"/>
      <c r="K5011" s="13"/>
      <c r="L5011" s="4"/>
    </row>
    <row r="5012" spans="2:12" ht="14.25" customHeight="1">
      <c r="B5012" s="4"/>
      <c r="C5012" s="4"/>
      <c r="D5012" s="4"/>
      <c r="E5012" s="4"/>
      <c r="F5012" s="6"/>
      <c r="G5012" s="6"/>
      <c r="H5012" s="6"/>
      <c r="I5012" s="10"/>
      <c r="J5012" s="11"/>
      <c r="K5012" s="13"/>
      <c r="L5012" s="4"/>
    </row>
    <row r="5013" spans="2:12" ht="14.25" customHeight="1">
      <c r="B5013" s="4"/>
      <c r="C5013" s="4"/>
      <c r="D5013" s="4"/>
      <c r="E5013" s="4"/>
      <c r="F5013" s="6"/>
      <c r="G5013" s="6"/>
      <c r="H5013" s="6"/>
      <c r="I5013" s="10"/>
      <c r="J5013" s="11"/>
      <c r="K5013" s="13"/>
      <c r="L5013" s="4"/>
    </row>
    <row r="5014" spans="2:12" ht="14.25" customHeight="1">
      <c r="B5014" s="4"/>
      <c r="C5014" s="4"/>
      <c r="D5014" s="4"/>
      <c r="E5014" s="4"/>
      <c r="F5014" s="6"/>
      <c r="G5014" s="6"/>
      <c r="H5014" s="6"/>
      <c r="I5014" s="10"/>
      <c r="J5014" s="11"/>
      <c r="K5014" s="13"/>
      <c r="L5014" s="4"/>
    </row>
    <row r="5015" spans="2:12" ht="14.25" customHeight="1">
      <c r="B5015" s="4"/>
      <c r="C5015" s="4"/>
      <c r="D5015" s="4"/>
      <c r="E5015" s="4"/>
      <c r="F5015" s="6"/>
      <c r="G5015" s="6"/>
      <c r="H5015" s="6"/>
      <c r="I5015" s="10"/>
      <c r="J5015" s="11"/>
      <c r="K5015" s="13"/>
      <c r="L5015" s="4"/>
    </row>
    <row r="5016" spans="2:12" ht="14.25" customHeight="1">
      <c r="B5016" s="4"/>
      <c r="C5016" s="4"/>
      <c r="D5016" s="4"/>
      <c r="E5016" s="4"/>
      <c r="F5016" s="6"/>
      <c r="G5016" s="6"/>
      <c r="H5016" s="6"/>
      <c r="I5016" s="10"/>
      <c r="J5016" s="11"/>
      <c r="K5016" s="13"/>
      <c r="L5016" s="4"/>
    </row>
    <row r="5017" spans="2:12" ht="14.25" customHeight="1">
      <c r="B5017" s="4"/>
      <c r="C5017" s="4"/>
      <c r="D5017" s="4"/>
      <c r="E5017" s="4"/>
      <c r="F5017" s="6"/>
      <c r="G5017" s="6"/>
      <c r="H5017" s="6"/>
      <c r="I5017" s="10"/>
      <c r="J5017" s="11"/>
      <c r="K5017" s="13"/>
      <c r="L5017" s="4"/>
    </row>
    <row r="5018" spans="2:12" ht="14.25" customHeight="1">
      <c r="B5018" s="4"/>
      <c r="C5018" s="4"/>
      <c r="D5018" s="4"/>
      <c r="E5018" s="4"/>
      <c r="F5018" s="6"/>
      <c r="G5018" s="6"/>
      <c r="H5018" s="6"/>
      <c r="I5018" s="10"/>
      <c r="J5018" s="11"/>
      <c r="K5018" s="13"/>
      <c r="L5018" s="4"/>
    </row>
    <row r="5019" spans="2:12" ht="14.25" customHeight="1">
      <c r="B5019" s="4"/>
      <c r="C5019" s="4"/>
      <c r="D5019" s="4"/>
      <c r="E5019" s="4"/>
      <c r="F5019" s="6"/>
      <c r="G5019" s="6"/>
      <c r="H5019" s="6"/>
      <c r="I5019" s="10"/>
      <c r="J5019" s="11"/>
      <c r="K5019" s="13"/>
      <c r="L5019" s="4"/>
    </row>
    <row r="5020" spans="2:12" ht="14.25" customHeight="1">
      <c r="B5020" s="4"/>
      <c r="C5020" s="4"/>
      <c r="D5020" s="4"/>
      <c r="E5020" s="4"/>
      <c r="F5020" s="6"/>
      <c r="G5020" s="6"/>
      <c r="H5020" s="6"/>
      <c r="I5020" s="10"/>
      <c r="J5020" s="11"/>
      <c r="K5020" s="13"/>
      <c r="L5020" s="4"/>
    </row>
    <row r="5021" spans="2:12" ht="14.25" customHeight="1">
      <c r="B5021" s="4"/>
      <c r="C5021" s="4"/>
      <c r="D5021" s="4"/>
      <c r="E5021" s="4"/>
      <c r="F5021" s="6"/>
      <c r="G5021" s="6"/>
      <c r="H5021" s="6"/>
      <c r="I5021" s="10"/>
      <c r="J5021" s="11"/>
      <c r="K5021" s="13"/>
      <c r="L5021" s="4"/>
    </row>
    <row r="5022" spans="2:12" ht="14.25" customHeight="1">
      <c r="B5022" s="4"/>
      <c r="C5022" s="4"/>
      <c r="D5022" s="4"/>
      <c r="E5022" s="4"/>
      <c r="F5022" s="6"/>
      <c r="G5022" s="6"/>
      <c r="H5022" s="6"/>
      <c r="I5022" s="10"/>
      <c r="J5022" s="11"/>
      <c r="K5022" s="13"/>
      <c r="L5022" s="4"/>
    </row>
    <row r="5023" spans="2:12" ht="14.25" customHeight="1">
      <c r="B5023" s="4"/>
      <c r="C5023" s="4"/>
      <c r="D5023" s="4"/>
      <c r="E5023" s="4"/>
      <c r="F5023" s="6"/>
      <c r="G5023" s="6"/>
      <c r="H5023" s="6"/>
      <c r="I5023" s="10"/>
      <c r="J5023" s="11"/>
      <c r="K5023" s="13"/>
      <c r="L5023" s="4"/>
    </row>
    <row r="5024" spans="2:12" ht="14.25" customHeight="1">
      <c r="B5024" s="4"/>
      <c r="C5024" s="4"/>
      <c r="D5024" s="4"/>
      <c r="E5024" s="4"/>
      <c r="F5024" s="6"/>
      <c r="G5024" s="6"/>
      <c r="H5024" s="6"/>
      <c r="I5024" s="10"/>
      <c r="J5024" s="11"/>
      <c r="K5024" s="13"/>
      <c r="L5024" s="4"/>
    </row>
    <row r="5025" spans="2:12" ht="14.25" customHeight="1">
      <c r="B5025" s="4"/>
      <c r="C5025" s="4"/>
      <c r="D5025" s="4"/>
      <c r="E5025" s="4"/>
      <c r="F5025" s="6"/>
      <c r="G5025" s="6"/>
      <c r="H5025" s="6"/>
      <c r="I5025" s="10"/>
      <c r="J5025" s="11"/>
      <c r="K5025" s="13"/>
      <c r="L5025" s="4"/>
    </row>
    <row r="5026" spans="2:12" ht="14.25" customHeight="1">
      <c r="B5026" s="4"/>
      <c r="C5026" s="4"/>
      <c r="D5026" s="4"/>
      <c r="E5026" s="4"/>
      <c r="F5026" s="6"/>
      <c r="G5026" s="6"/>
      <c r="H5026" s="6"/>
      <c r="I5026" s="10"/>
      <c r="J5026" s="11"/>
      <c r="K5026" s="13"/>
      <c r="L5026" s="4"/>
    </row>
    <row r="5027" spans="2:12" ht="14.25" customHeight="1">
      <c r="B5027" s="4"/>
      <c r="C5027" s="4"/>
      <c r="D5027" s="4"/>
      <c r="E5027" s="4"/>
      <c r="F5027" s="6"/>
      <c r="G5027" s="6"/>
      <c r="H5027" s="6"/>
      <c r="I5027" s="10"/>
      <c r="J5027" s="11"/>
      <c r="K5027" s="13"/>
      <c r="L5027" s="4"/>
    </row>
    <row r="5028" spans="2:12" ht="14.25" customHeight="1">
      <c r="B5028" s="4"/>
      <c r="C5028" s="4"/>
      <c r="D5028" s="4"/>
      <c r="E5028" s="4"/>
      <c r="F5028" s="6"/>
      <c r="G5028" s="6"/>
      <c r="H5028" s="6"/>
      <c r="I5028" s="10"/>
      <c r="J5028" s="11"/>
      <c r="K5028" s="13"/>
      <c r="L5028" s="4"/>
    </row>
    <row r="5029" spans="2:12" ht="14.25" customHeight="1">
      <c r="B5029" s="4"/>
      <c r="C5029" s="4"/>
      <c r="D5029" s="4"/>
      <c r="E5029" s="4"/>
      <c r="F5029" s="6"/>
      <c r="G5029" s="6"/>
      <c r="H5029" s="6"/>
      <c r="I5029" s="10"/>
      <c r="J5029" s="11"/>
      <c r="K5029" s="13"/>
      <c r="L5029" s="4"/>
    </row>
    <row r="5030" spans="2:12" ht="14.25" customHeight="1">
      <c r="B5030" s="4"/>
      <c r="C5030" s="4"/>
      <c r="D5030" s="4"/>
      <c r="E5030" s="4"/>
      <c r="F5030" s="6"/>
      <c r="G5030" s="6"/>
      <c r="H5030" s="6"/>
      <c r="I5030" s="10"/>
      <c r="J5030" s="11"/>
      <c r="K5030" s="13"/>
      <c r="L5030" s="4"/>
    </row>
    <row r="5031" spans="2:12" ht="14.25" customHeight="1">
      <c r="B5031" s="4"/>
      <c r="C5031" s="4"/>
      <c r="D5031" s="4"/>
      <c r="E5031" s="4"/>
      <c r="F5031" s="6"/>
      <c r="G5031" s="6"/>
      <c r="H5031" s="6"/>
      <c r="I5031" s="10"/>
      <c r="J5031" s="11"/>
      <c r="K5031" s="13"/>
      <c r="L5031" s="4"/>
    </row>
    <row r="5032" spans="2:12" ht="14.25" customHeight="1">
      <c r="B5032" s="4"/>
      <c r="C5032" s="4"/>
      <c r="D5032" s="4"/>
      <c r="E5032" s="4"/>
      <c r="F5032" s="6"/>
      <c r="G5032" s="6"/>
      <c r="H5032" s="6"/>
      <c r="I5032" s="10"/>
      <c r="J5032" s="11"/>
      <c r="K5032" s="13"/>
      <c r="L5032" s="4"/>
    </row>
    <row r="5033" spans="2:12" ht="14.25" customHeight="1">
      <c r="B5033" s="4"/>
      <c r="C5033" s="4"/>
      <c r="D5033" s="4"/>
      <c r="E5033" s="4"/>
      <c r="F5033" s="6"/>
      <c r="G5033" s="6"/>
      <c r="H5033" s="6"/>
      <c r="I5033" s="10"/>
      <c r="J5033" s="11"/>
      <c r="K5033" s="13"/>
      <c r="L5033" s="4"/>
    </row>
    <row r="5034" spans="2:12" ht="14.25" customHeight="1">
      <c r="B5034" s="4"/>
      <c r="C5034" s="4"/>
      <c r="D5034" s="4"/>
      <c r="E5034" s="4"/>
      <c r="F5034" s="6"/>
      <c r="G5034" s="6"/>
      <c r="H5034" s="6"/>
      <c r="I5034" s="10"/>
      <c r="J5034" s="11"/>
      <c r="K5034" s="13"/>
      <c r="L5034" s="4"/>
    </row>
    <row r="5035" spans="2:12" ht="14.25" customHeight="1">
      <c r="B5035" s="4"/>
      <c r="C5035" s="4"/>
      <c r="D5035" s="4"/>
      <c r="E5035" s="4"/>
      <c r="F5035" s="6"/>
      <c r="G5035" s="6"/>
      <c r="H5035" s="6"/>
      <c r="I5035" s="10"/>
      <c r="J5035" s="11"/>
      <c r="K5035" s="13"/>
      <c r="L5035" s="4"/>
    </row>
    <row r="5036" spans="2:12" ht="14.25" customHeight="1">
      <c r="B5036" s="4"/>
      <c r="C5036" s="4"/>
      <c r="D5036" s="4"/>
      <c r="E5036" s="4"/>
      <c r="F5036" s="6"/>
      <c r="G5036" s="6"/>
      <c r="H5036" s="6"/>
      <c r="I5036" s="10"/>
      <c r="J5036" s="11"/>
      <c r="K5036" s="13"/>
      <c r="L5036" s="4"/>
    </row>
    <row r="5037" spans="2:12" ht="14.25" customHeight="1">
      <c r="B5037" s="4"/>
      <c r="C5037" s="4"/>
      <c r="D5037" s="4"/>
      <c r="E5037" s="4"/>
      <c r="F5037" s="6"/>
      <c r="G5037" s="6"/>
      <c r="H5037" s="6"/>
      <c r="I5037" s="10"/>
      <c r="J5037" s="11"/>
      <c r="K5037" s="13"/>
      <c r="L5037" s="4"/>
    </row>
    <row r="5038" spans="2:12" ht="14.25" customHeight="1">
      <c r="B5038" s="4"/>
      <c r="C5038" s="4"/>
      <c r="D5038" s="4"/>
      <c r="E5038" s="4"/>
      <c r="F5038" s="6"/>
      <c r="G5038" s="6"/>
      <c r="H5038" s="6"/>
      <c r="I5038" s="10"/>
      <c r="J5038" s="11"/>
      <c r="K5038" s="13"/>
      <c r="L5038" s="4"/>
    </row>
    <row r="5039" spans="2:12" ht="14.25" customHeight="1">
      <c r="B5039" s="4"/>
      <c r="C5039" s="4"/>
      <c r="D5039" s="4"/>
      <c r="E5039" s="4"/>
      <c r="F5039" s="6"/>
      <c r="G5039" s="6"/>
      <c r="H5039" s="6"/>
      <c r="I5039" s="10"/>
      <c r="J5039" s="11"/>
      <c r="K5039" s="13"/>
      <c r="L5039" s="4"/>
    </row>
    <row r="5040" spans="2:12" ht="14.25" customHeight="1">
      <c r="B5040" s="4"/>
      <c r="C5040" s="4"/>
      <c r="D5040" s="4"/>
      <c r="E5040" s="4"/>
      <c r="F5040" s="6"/>
      <c r="G5040" s="6"/>
      <c r="H5040" s="6"/>
      <c r="I5040" s="10"/>
      <c r="J5040" s="11"/>
      <c r="K5040" s="13"/>
      <c r="L5040" s="4"/>
    </row>
    <row r="5041" spans="2:12" ht="14.25" customHeight="1">
      <c r="B5041" s="4"/>
      <c r="C5041" s="4"/>
      <c r="D5041" s="4"/>
      <c r="E5041" s="4"/>
      <c r="F5041" s="6"/>
      <c r="G5041" s="6"/>
      <c r="H5041" s="6"/>
      <c r="I5041" s="10"/>
      <c r="J5041" s="11"/>
      <c r="K5041" s="13"/>
      <c r="L5041" s="4"/>
    </row>
    <row r="5042" spans="2:12" ht="14.25" customHeight="1">
      <c r="B5042" s="4"/>
      <c r="C5042" s="4"/>
      <c r="D5042" s="4"/>
      <c r="E5042" s="4"/>
      <c r="F5042" s="6"/>
      <c r="G5042" s="6"/>
      <c r="H5042" s="6"/>
      <c r="I5042" s="10"/>
      <c r="J5042" s="11"/>
      <c r="K5042" s="13"/>
      <c r="L5042" s="4"/>
    </row>
    <row r="5043" spans="2:12" ht="14.25" customHeight="1">
      <c r="B5043" s="4"/>
      <c r="C5043" s="4"/>
      <c r="D5043" s="4"/>
      <c r="E5043" s="4"/>
      <c r="F5043" s="6"/>
      <c r="G5043" s="6"/>
      <c r="H5043" s="6"/>
      <c r="I5043" s="10"/>
      <c r="J5043" s="11"/>
      <c r="K5043" s="13"/>
      <c r="L5043" s="4"/>
    </row>
    <row r="5044" spans="2:12" ht="14.25" customHeight="1">
      <c r="B5044" s="4"/>
      <c r="C5044" s="4"/>
      <c r="D5044" s="4"/>
      <c r="E5044" s="4"/>
      <c r="F5044" s="6"/>
      <c r="G5044" s="6"/>
      <c r="H5044" s="6"/>
      <c r="I5044" s="10"/>
      <c r="J5044" s="11"/>
      <c r="K5044" s="13"/>
      <c r="L5044" s="4"/>
    </row>
    <row r="5045" spans="2:12" ht="14.25" customHeight="1">
      <c r="B5045" s="4"/>
      <c r="C5045" s="4"/>
      <c r="D5045" s="4"/>
      <c r="E5045" s="4"/>
      <c r="F5045" s="6"/>
      <c r="G5045" s="6"/>
      <c r="H5045" s="6"/>
      <c r="I5045" s="10"/>
      <c r="J5045" s="11"/>
      <c r="K5045" s="13"/>
      <c r="L5045" s="4"/>
    </row>
    <row r="5046" spans="2:12" ht="14.25" customHeight="1">
      <c r="B5046" s="4"/>
      <c r="C5046" s="4"/>
      <c r="D5046" s="4"/>
      <c r="E5046" s="4"/>
      <c r="F5046" s="6"/>
      <c r="G5046" s="6"/>
      <c r="H5046" s="6"/>
      <c r="I5046" s="10"/>
      <c r="J5046" s="11"/>
      <c r="K5046" s="13"/>
      <c r="L5046" s="4"/>
    </row>
    <row r="5047" spans="2:12" ht="14.25" customHeight="1">
      <c r="B5047" s="4"/>
      <c r="C5047" s="4"/>
      <c r="D5047" s="4"/>
      <c r="E5047" s="4"/>
      <c r="F5047" s="6"/>
      <c r="G5047" s="6"/>
      <c r="H5047" s="6"/>
      <c r="I5047" s="10"/>
      <c r="J5047" s="11"/>
      <c r="K5047" s="13"/>
      <c r="L5047" s="4"/>
    </row>
    <row r="5048" spans="2:12" ht="14.25" customHeight="1">
      <c r="B5048" s="4"/>
      <c r="C5048" s="4"/>
      <c r="D5048" s="4"/>
      <c r="E5048" s="4"/>
      <c r="F5048" s="6"/>
      <c r="G5048" s="6"/>
      <c r="H5048" s="6"/>
      <c r="I5048" s="10"/>
      <c r="J5048" s="11"/>
      <c r="K5048" s="13"/>
      <c r="L5048" s="4"/>
    </row>
    <row r="5049" spans="2:12" ht="14.25" customHeight="1">
      <c r="B5049" s="4"/>
      <c r="C5049" s="4"/>
      <c r="D5049" s="4"/>
      <c r="E5049" s="4"/>
      <c r="F5049" s="6"/>
      <c r="G5049" s="6"/>
      <c r="H5049" s="6"/>
      <c r="I5049" s="10"/>
      <c r="J5049" s="11"/>
      <c r="K5049" s="13"/>
      <c r="L5049" s="4"/>
    </row>
    <row r="5050" spans="2:12" ht="14.25" customHeight="1">
      <c r="B5050" s="4"/>
      <c r="C5050" s="4"/>
      <c r="D5050" s="4"/>
      <c r="E5050" s="4"/>
      <c r="F5050" s="6"/>
      <c r="G5050" s="6"/>
      <c r="H5050" s="6"/>
      <c r="I5050" s="10"/>
      <c r="J5050" s="11"/>
      <c r="K5050" s="13"/>
      <c r="L5050" s="4"/>
    </row>
    <row r="5051" spans="2:12" ht="14.25" customHeight="1">
      <c r="B5051" s="4"/>
      <c r="C5051" s="4"/>
      <c r="D5051" s="4"/>
      <c r="E5051" s="4"/>
      <c r="F5051" s="6"/>
      <c r="G5051" s="6"/>
      <c r="H5051" s="6"/>
      <c r="I5051" s="10"/>
      <c r="J5051" s="11"/>
      <c r="K5051" s="13"/>
      <c r="L5051" s="4"/>
    </row>
    <row r="5052" spans="2:12" ht="14.25" customHeight="1">
      <c r="B5052" s="4"/>
      <c r="C5052" s="4"/>
      <c r="D5052" s="4"/>
      <c r="E5052" s="4"/>
      <c r="F5052" s="6"/>
      <c r="G5052" s="6"/>
      <c r="H5052" s="6"/>
      <c r="I5052" s="10"/>
      <c r="J5052" s="11"/>
      <c r="K5052" s="13"/>
      <c r="L5052" s="4"/>
    </row>
    <row r="5053" spans="2:12" ht="14.25" customHeight="1">
      <c r="B5053" s="4"/>
      <c r="C5053" s="4"/>
      <c r="D5053" s="4"/>
      <c r="E5053" s="4"/>
      <c r="F5053" s="6"/>
      <c r="G5053" s="6"/>
      <c r="H5053" s="6"/>
      <c r="I5053" s="10"/>
      <c r="J5053" s="11"/>
      <c r="K5053" s="13"/>
      <c r="L5053" s="4"/>
    </row>
    <row r="5054" spans="2:12" ht="14.25" customHeight="1">
      <c r="B5054" s="4"/>
      <c r="C5054" s="4"/>
      <c r="D5054" s="4"/>
      <c r="E5054" s="4"/>
      <c r="F5054" s="6"/>
      <c r="G5054" s="6"/>
      <c r="H5054" s="6"/>
      <c r="I5054" s="10"/>
      <c r="J5054" s="11"/>
      <c r="K5054" s="13"/>
      <c r="L5054" s="4"/>
    </row>
    <row r="5055" spans="2:12" ht="14.25" customHeight="1">
      <c r="B5055" s="4"/>
      <c r="C5055" s="4"/>
      <c r="D5055" s="4"/>
      <c r="E5055" s="4"/>
      <c r="F5055" s="6"/>
      <c r="G5055" s="6"/>
      <c r="H5055" s="6"/>
      <c r="I5055" s="10"/>
      <c r="J5055" s="11"/>
      <c r="K5055" s="13"/>
      <c r="L5055" s="4"/>
    </row>
    <row r="5056" spans="2:12" ht="14.25" customHeight="1">
      <c r="B5056" s="4"/>
      <c r="C5056" s="4"/>
      <c r="D5056" s="4"/>
      <c r="E5056" s="4"/>
      <c r="F5056" s="6"/>
      <c r="G5056" s="6"/>
      <c r="H5056" s="6"/>
      <c r="I5056" s="10"/>
      <c r="J5056" s="11"/>
      <c r="K5056" s="13"/>
      <c r="L5056" s="4"/>
    </row>
    <row r="5057" spans="2:12" ht="14.25" customHeight="1">
      <c r="B5057" s="4"/>
      <c r="C5057" s="4"/>
      <c r="D5057" s="4"/>
      <c r="E5057" s="4"/>
      <c r="F5057" s="6"/>
      <c r="G5057" s="6"/>
      <c r="H5057" s="6"/>
      <c r="I5057" s="10"/>
      <c r="J5057" s="11"/>
      <c r="K5057" s="13"/>
      <c r="L5057" s="4"/>
    </row>
    <row r="5058" spans="2:12" ht="14.25" customHeight="1">
      <c r="B5058" s="4"/>
      <c r="C5058" s="4"/>
      <c r="D5058" s="4"/>
      <c r="E5058" s="4"/>
      <c r="F5058" s="6"/>
      <c r="G5058" s="6"/>
      <c r="H5058" s="6"/>
      <c r="I5058" s="10"/>
      <c r="J5058" s="11"/>
      <c r="K5058" s="13"/>
      <c r="L5058" s="4"/>
    </row>
    <row r="5059" spans="2:12" ht="14.25" customHeight="1">
      <c r="B5059" s="4"/>
      <c r="C5059" s="4"/>
      <c r="D5059" s="4"/>
      <c r="E5059" s="4"/>
      <c r="F5059" s="6"/>
      <c r="G5059" s="6"/>
      <c r="H5059" s="6"/>
      <c r="I5059" s="10"/>
      <c r="J5059" s="11"/>
      <c r="K5059" s="13"/>
      <c r="L5059" s="4"/>
    </row>
    <row r="5060" spans="2:12" ht="14.25" customHeight="1">
      <c r="B5060" s="4"/>
      <c r="C5060" s="4"/>
      <c r="D5060" s="4"/>
      <c r="E5060" s="4"/>
      <c r="F5060" s="6"/>
      <c r="G5060" s="6"/>
      <c r="H5060" s="6"/>
      <c r="I5060" s="10"/>
      <c r="J5060" s="11"/>
      <c r="K5060" s="13"/>
      <c r="L5060" s="4"/>
    </row>
    <row r="5061" spans="2:12" ht="14.25" customHeight="1">
      <c r="B5061" s="4"/>
      <c r="C5061" s="4"/>
      <c r="D5061" s="4"/>
      <c r="E5061" s="4"/>
      <c r="F5061" s="6"/>
      <c r="G5061" s="6"/>
      <c r="H5061" s="6"/>
      <c r="I5061" s="10"/>
      <c r="J5061" s="11"/>
      <c r="K5061" s="13"/>
      <c r="L5061" s="4"/>
    </row>
    <row r="5062" spans="2:12" ht="14.25" customHeight="1">
      <c r="B5062" s="4"/>
      <c r="C5062" s="4"/>
      <c r="D5062" s="4"/>
      <c r="E5062" s="4"/>
      <c r="F5062" s="6"/>
      <c r="G5062" s="6"/>
      <c r="H5062" s="6"/>
      <c r="I5062" s="10"/>
      <c r="J5062" s="11"/>
      <c r="K5062" s="13"/>
      <c r="L5062" s="4"/>
    </row>
    <row r="5063" spans="2:12" ht="14.25" customHeight="1">
      <c r="B5063" s="4"/>
      <c r="C5063" s="4"/>
      <c r="D5063" s="4"/>
      <c r="E5063" s="4"/>
      <c r="F5063" s="6"/>
      <c r="G5063" s="6"/>
      <c r="H5063" s="6"/>
      <c r="I5063" s="10"/>
      <c r="J5063" s="11"/>
      <c r="K5063" s="13"/>
      <c r="L5063" s="4"/>
    </row>
    <row r="5064" spans="2:12" ht="14.25" customHeight="1">
      <c r="B5064" s="4"/>
      <c r="C5064" s="4"/>
      <c r="D5064" s="4"/>
      <c r="E5064" s="4"/>
      <c r="F5064" s="6"/>
      <c r="G5064" s="6"/>
      <c r="H5064" s="6"/>
      <c r="I5064" s="10"/>
      <c r="J5064" s="11"/>
      <c r="K5064" s="13"/>
      <c r="L5064" s="4"/>
    </row>
    <row r="5065" spans="2:12" ht="14.25" customHeight="1">
      <c r="B5065" s="4"/>
      <c r="C5065" s="4"/>
      <c r="D5065" s="4"/>
      <c r="E5065" s="4"/>
      <c r="F5065" s="6"/>
      <c r="G5065" s="6"/>
      <c r="H5065" s="6"/>
      <c r="I5065" s="10"/>
      <c r="J5065" s="11"/>
      <c r="K5065" s="13"/>
      <c r="L5065" s="4"/>
    </row>
    <row r="5066" spans="2:12" ht="14.25" customHeight="1">
      <c r="B5066" s="4"/>
      <c r="C5066" s="4"/>
      <c r="D5066" s="4"/>
      <c r="E5066" s="4"/>
      <c r="F5066" s="6"/>
      <c r="G5066" s="6"/>
      <c r="H5066" s="6"/>
      <c r="I5066" s="10"/>
      <c r="J5066" s="11"/>
      <c r="K5066" s="13"/>
      <c r="L5066" s="4"/>
    </row>
    <row r="5067" spans="2:12" ht="14.25" customHeight="1">
      <c r="B5067" s="4"/>
      <c r="C5067" s="4"/>
      <c r="D5067" s="4"/>
      <c r="E5067" s="4"/>
      <c r="F5067" s="6"/>
      <c r="G5067" s="6"/>
      <c r="H5067" s="6"/>
      <c r="I5067" s="10"/>
      <c r="J5067" s="11"/>
      <c r="K5067" s="13"/>
      <c r="L5067" s="4"/>
    </row>
    <row r="5068" spans="2:12" ht="14.25" customHeight="1">
      <c r="B5068" s="4"/>
      <c r="C5068" s="4"/>
      <c r="D5068" s="4"/>
      <c r="E5068" s="4"/>
      <c r="F5068" s="6"/>
      <c r="G5068" s="6"/>
      <c r="H5068" s="6"/>
      <c r="I5068" s="10"/>
      <c r="J5068" s="11"/>
      <c r="K5068" s="13"/>
      <c r="L5068" s="4"/>
    </row>
    <row r="5069" spans="2:12" ht="14.25" customHeight="1">
      <c r="B5069" s="4"/>
      <c r="C5069" s="4"/>
      <c r="D5069" s="4"/>
      <c r="E5069" s="4"/>
      <c r="F5069" s="6"/>
      <c r="G5069" s="6"/>
      <c r="H5069" s="6"/>
      <c r="I5069" s="10"/>
      <c r="J5069" s="11"/>
      <c r="K5069" s="13"/>
      <c r="L5069" s="4"/>
    </row>
    <row r="5070" spans="2:12" ht="14.25" customHeight="1">
      <c r="B5070" s="4"/>
      <c r="C5070" s="4"/>
      <c r="D5070" s="4"/>
      <c r="E5070" s="4"/>
      <c r="F5070" s="6"/>
      <c r="G5070" s="6"/>
      <c r="H5070" s="6"/>
      <c r="I5070" s="10"/>
      <c r="J5070" s="11"/>
      <c r="K5070" s="13"/>
      <c r="L5070" s="4"/>
    </row>
    <row r="5071" spans="2:12" ht="14.25" customHeight="1">
      <c r="B5071" s="4"/>
      <c r="C5071" s="4"/>
      <c r="D5071" s="4"/>
      <c r="E5071" s="4"/>
      <c r="F5071" s="6"/>
      <c r="G5071" s="6"/>
      <c r="H5071" s="6"/>
      <c r="I5071" s="10"/>
      <c r="J5071" s="11"/>
      <c r="K5071" s="13"/>
      <c r="L5071" s="4"/>
    </row>
    <row r="5072" spans="2:12" ht="14.25" customHeight="1">
      <c r="B5072" s="4"/>
      <c r="C5072" s="4"/>
      <c r="D5072" s="4"/>
      <c r="E5072" s="4"/>
      <c r="F5072" s="6"/>
      <c r="G5072" s="6"/>
      <c r="H5072" s="6"/>
      <c r="I5072" s="10"/>
      <c r="J5072" s="11"/>
      <c r="K5072" s="13"/>
      <c r="L5072" s="4"/>
    </row>
    <row r="5073" spans="2:12" ht="14.25" customHeight="1">
      <c r="B5073" s="4"/>
      <c r="C5073" s="4"/>
      <c r="D5073" s="4"/>
      <c r="E5073" s="4"/>
      <c r="F5073" s="6"/>
      <c r="G5073" s="6"/>
      <c r="H5073" s="6"/>
      <c r="I5073" s="10"/>
      <c r="J5073" s="11"/>
      <c r="K5073" s="13"/>
      <c r="L5073" s="4"/>
    </row>
    <row r="5074" spans="2:12" ht="14.25" customHeight="1">
      <c r="B5074" s="4"/>
      <c r="C5074" s="4"/>
      <c r="D5074" s="4"/>
      <c r="E5074" s="4"/>
      <c r="F5074" s="6"/>
      <c r="G5074" s="6"/>
      <c r="H5074" s="6"/>
      <c r="I5074" s="10"/>
      <c r="J5074" s="11"/>
      <c r="K5074" s="13"/>
      <c r="L5074" s="4"/>
    </row>
    <row r="5075" spans="2:12" ht="14.25" customHeight="1">
      <c r="B5075" s="4"/>
      <c r="C5075" s="4"/>
      <c r="D5075" s="4"/>
      <c r="E5075" s="4"/>
      <c r="F5075" s="6"/>
      <c r="G5075" s="6"/>
      <c r="H5075" s="6"/>
      <c r="I5075" s="10"/>
      <c r="J5075" s="11"/>
      <c r="K5075" s="13"/>
      <c r="L5075" s="4"/>
    </row>
    <row r="5076" spans="2:12" ht="14.25" customHeight="1">
      <c r="B5076" s="4"/>
      <c r="C5076" s="4"/>
      <c r="D5076" s="4"/>
      <c r="E5076" s="4"/>
      <c r="F5076" s="6"/>
      <c r="G5076" s="6"/>
      <c r="H5076" s="6"/>
      <c r="I5076" s="10"/>
      <c r="J5076" s="11"/>
      <c r="K5076" s="13"/>
      <c r="L5076" s="4"/>
    </row>
    <row r="5077" spans="2:12" ht="14.25" customHeight="1">
      <c r="B5077" s="4"/>
      <c r="C5077" s="4"/>
      <c r="D5077" s="4"/>
      <c r="E5077" s="4"/>
      <c r="F5077" s="6"/>
      <c r="G5077" s="6"/>
      <c r="H5077" s="6"/>
      <c r="I5077" s="10"/>
      <c r="J5077" s="11"/>
      <c r="K5077" s="13"/>
      <c r="L5077" s="4"/>
    </row>
    <row r="5078" spans="2:12" ht="14.25" customHeight="1">
      <c r="B5078" s="4"/>
      <c r="C5078" s="4"/>
      <c r="D5078" s="4"/>
      <c r="E5078" s="4"/>
      <c r="F5078" s="6"/>
      <c r="G5078" s="6"/>
      <c r="H5078" s="6"/>
      <c r="I5078" s="10"/>
      <c r="J5078" s="11"/>
      <c r="K5078" s="13"/>
      <c r="L5078" s="4"/>
    </row>
    <row r="5079" spans="2:12" ht="14.25" customHeight="1">
      <c r="B5079" s="4"/>
      <c r="C5079" s="4"/>
      <c r="D5079" s="4"/>
      <c r="E5079" s="4"/>
      <c r="F5079" s="6"/>
      <c r="G5079" s="6"/>
      <c r="H5079" s="6"/>
      <c r="I5079" s="10"/>
      <c r="J5079" s="11"/>
      <c r="K5079" s="13"/>
      <c r="L5079" s="4"/>
    </row>
    <row r="5080" spans="2:12" ht="14.25" customHeight="1">
      <c r="B5080" s="4"/>
      <c r="C5080" s="4"/>
      <c r="D5080" s="4"/>
      <c r="E5080" s="4"/>
      <c r="F5080" s="6"/>
      <c r="G5080" s="6"/>
      <c r="H5080" s="6"/>
      <c r="I5080" s="10"/>
      <c r="J5080" s="11"/>
      <c r="K5080" s="13"/>
      <c r="L5080" s="4"/>
    </row>
    <row r="5081" spans="2:12" ht="14.25" customHeight="1">
      <c r="B5081" s="4"/>
      <c r="C5081" s="4"/>
      <c r="D5081" s="4"/>
      <c r="E5081" s="4"/>
      <c r="F5081" s="6"/>
      <c r="G5081" s="6"/>
      <c r="H5081" s="6"/>
      <c r="I5081" s="10"/>
      <c r="J5081" s="11"/>
      <c r="K5081" s="13"/>
      <c r="L5081" s="4"/>
    </row>
    <row r="5082" spans="2:12" ht="14.25" customHeight="1">
      <c r="B5082" s="4"/>
      <c r="C5082" s="4"/>
      <c r="D5082" s="4"/>
      <c r="E5082" s="4"/>
      <c r="F5082" s="6"/>
      <c r="G5082" s="6"/>
      <c r="H5082" s="6"/>
      <c r="I5082" s="10"/>
      <c r="J5082" s="11"/>
      <c r="K5082" s="13"/>
      <c r="L5082" s="4"/>
    </row>
    <row r="5083" spans="2:12" ht="14.25" customHeight="1">
      <c r="B5083" s="4"/>
      <c r="C5083" s="4"/>
      <c r="D5083" s="4"/>
      <c r="E5083" s="4"/>
      <c r="F5083" s="6"/>
      <c r="G5083" s="6"/>
      <c r="H5083" s="6"/>
      <c r="I5083" s="10"/>
      <c r="J5083" s="11"/>
      <c r="K5083" s="13"/>
      <c r="L5083" s="4"/>
    </row>
    <row r="5084" spans="2:12" ht="14.25" customHeight="1">
      <c r="B5084" s="4"/>
      <c r="C5084" s="4"/>
      <c r="D5084" s="4"/>
      <c r="E5084" s="4"/>
      <c r="F5084" s="6"/>
      <c r="G5084" s="6"/>
      <c r="H5084" s="6"/>
      <c r="I5084" s="10"/>
      <c r="J5084" s="11"/>
      <c r="K5084" s="13"/>
      <c r="L5084" s="4"/>
    </row>
    <row r="5085" spans="2:12" ht="14.25" customHeight="1">
      <c r="B5085" s="4"/>
      <c r="C5085" s="4"/>
      <c r="D5085" s="4"/>
      <c r="E5085" s="4"/>
      <c r="F5085" s="6"/>
      <c r="G5085" s="6"/>
      <c r="H5085" s="6"/>
      <c r="I5085" s="10"/>
      <c r="J5085" s="11"/>
      <c r="K5085" s="13"/>
      <c r="L5085" s="4"/>
    </row>
    <row r="5086" spans="2:12" ht="14.25" customHeight="1">
      <c r="B5086" s="4"/>
      <c r="C5086" s="4"/>
      <c r="D5086" s="4"/>
      <c r="E5086" s="4"/>
      <c r="F5086" s="6"/>
      <c r="G5086" s="6"/>
      <c r="H5086" s="6"/>
      <c r="I5086" s="10"/>
      <c r="J5086" s="11"/>
      <c r="K5086" s="13"/>
      <c r="L5086" s="4"/>
    </row>
    <row r="5087" spans="2:12" ht="14.25" customHeight="1">
      <c r="B5087" s="4"/>
      <c r="C5087" s="4"/>
      <c r="D5087" s="4"/>
      <c r="E5087" s="4"/>
      <c r="F5087" s="6"/>
      <c r="G5087" s="6"/>
      <c r="H5087" s="6"/>
      <c r="I5087" s="10"/>
      <c r="J5087" s="11"/>
      <c r="K5087" s="13"/>
      <c r="L5087" s="4"/>
    </row>
    <row r="5088" spans="2:12" ht="14.25" customHeight="1">
      <c r="B5088" s="4"/>
      <c r="C5088" s="4"/>
      <c r="D5088" s="4"/>
      <c r="E5088" s="4"/>
      <c r="F5088" s="6"/>
      <c r="G5088" s="6"/>
      <c r="H5088" s="6"/>
      <c r="I5088" s="10"/>
      <c r="J5088" s="11"/>
      <c r="K5088" s="13"/>
      <c r="L5088" s="4"/>
    </row>
    <row r="5089" spans="2:12" ht="14.25" customHeight="1">
      <c r="B5089" s="4"/>
      <c r="C5089" s="4"/>
      <c r="D5089" s="4"/>
      <c r="E5089" s="4"/>
      <c r="F5089" s="6"/>
      <c r="G5089" s="6"/>
      <c r="H5089" s="6"/>
      <c r="I5089" s="10"/>
      <c r="J5089" s="11"/>
      <c r="K5089" s="13"/>
      <c r="L5089" s="4"/>
    </row>
    <row r="5090" spans="2:12" ht="14.25" customHeight="1">
      <c r="B5090" s="4"/>
      <c r="C5090" s="4"/>
      <c r="D5090" s="4"/>
      <c r="E5090" s="4"/>
      <c r="F5090" s="6"/>
      <c r="G5090" s="6"/>
      <c r="H5090" s="6"/>
      <c r="I5090" s="10"/>
      <c r="J5090" s="11"/>
      <c r="K5090" s="13"/>
      <c r="L5090" s="4"/>
    </row>
    <row r="5091" spans="2:12" ht="14.25" customHeight="1">
      <c r="B5091" s="4"/>
      <c r="C5091" s="4"/>
      <c r="D5091" s="4"/>
      <c r="E5091" s="4"/>
      <c r="F5091" s="6"/>
      <c r="G5091" s="6"/>
      <c r="H5091" s="6"/>
      <c r="I5091" s="10"/>
      <c r="J5091" s="11"/>
      <c r="K5091" s="13"/>
      <c r="L5091" s="4"/>
    </row>
    <row r="5092" spans="2:12" ht="14.25" customHeight="1">
      <c r="B5092" s="4"/>
      <c r="C5092" s="4"/>
      <c r="D5092" s="4"/>
      <c r="E5092" s="4"/>
      <c r="F5092" s="6"/>
      <c r="G5092" s="6"/>
      <c r="H5092" s="6"/>
      <c r="I5092" s="10"/>
      <c r="J5092" s="11"/>
      <c r="K5092" s="13"/>
      <c r="L5092" s="4"/>
    </row>
    <row r="5093" spans="2:12" ht="14.25" customHeight="1">
      <c r="B5093" s="4"/>
      <c r="C5093" s="4"/>
      <c r="D5093" s="4"/>
      <c r="E5093" s="4"/>
      <c r="F5093" s="6"/>
      <c r="G5093" s="6"/>
      <c r="H5093" s="6"/>
      <c r="I5093" s="10"/>
      <c r="J5093" s="11"/>
      <c r="K5093" s="13"/>
      <c r="L5093" s="4"/>
    </row>
    <row r="5094" spans="2:12" ht="14.25" customHeight="1">
      <c r="B5094" s="4"/>
      <c r="C5094" s="4"/>
      <c r="D5094" s="4"/>
      <c r="E5094" s="4"/>
      <c r="F5094" s="6"/>
      <c r="G5094" s="6"/>
      <c r="H5094" s="6"/>
      <c r="I5094" s="10"/>
      <c r="J5094" s="11"/>
      <c r="K5094" s="13"/>
      <c r="L5094" s="4"/>
    </row>
    <row r="5095" spans="2:12" ht="14.25" customHeight="1">
      <c r="B5095" s="4"/>
      <c r="C5095" s="4"/>
      <c r="D5095" s="4"/>
      <c r="E5095" s="4"/>
      <c r="F5095" s="6"/>
      <c r="G5095" s="6"/>
      <c r="H5095" s="6"/>
      <c r="I5095" s="10"/>
      <c r="J5095" s="11"/>
      <c r="K5095" s="13"/>
      <c r="L5095" s="4"/>
    </row>
    <row r="5096" spans="2:12" ht="14.25" customHeight="1">
      <c r="B5096" s="4"/>
      <c r="C5096" s="4"/>
      <c r="D5096" s="4"/>
      <c r="E5096" s="4"/>
      <c r="F5096" s="6"/>
      <c r="G5096" s="6"/>
      <c r="H5096" s="6"/>
      <c r="I5096" s="10"/>
      <c r="J5096" s="11"/>
      <c r="K5096" s="13"/>
      <c r="L5096" s="4"/>
    </row>
    <row r="5097" spans="2:12" ht="14.25" customHeight="1">
      <c r="B5097" s="4"/>
      <c r="C5097" s="4"/>
      <c r="D5097" s="4"/>
      <c r="E5097" s="4"/>
      <c r="F5097" s="6"/>
      <c r="G5097" s="6"/>
      <c r="H5097" s="6"/>
      <c r="I5097" s="10"/>
      <c r="J5097" s="11"/>
      <c r="K5097" s="13"/>
      <c r="L5097" s="4"/>
    </row>
    <row r="5098" spans="2:12" ht="14.25" customHeight="1">
      <c r="B5098" s="4"/>
      <c r="C5098" s="4"/>
      <c r="D5098" s="4"/>
      <c r="E5098" s="4"/>
      <c r="F5098" s="6"/>
      <c r="G5098" s="6"/>
      <c r="H5098" s="6"/>
      <c r="I5098" s="10"/>
      <c r="J5098" s="11"/>
      <c r="K5098" s="13"/>
      <c r="L5098" s="4"/>
    </row>
    <row r="5099" spans="2:12" ht="14.25" customHeight="1">
      <c r="B5099" s="4"/>
      <c r="C5099" s="4"/>
      <c r="D5099" s="4"/>
      <c r="E5099" s="4"/>
      <c r="F5099" s="6"/>
      <c r="G5099" s="6"/>
      <c r="H5099" s="6"/>
      <c r="I5099" s="10"/>
      <c r="J5099" s="11"/>
      <c r="K5099" s="13"/>
      <c r="L5099" s="4"/>
    </row>
    <row r="5100" spans="2:12" ht="14.25" customHeight="1">
      <c r="B5100" s="4"/>
      <c r="C5100" s="4"/>
      <c r="D5100" s="4"/>
      <c r="E5100" s="4"/>
      <c r="F5100" s="6"/>
      <c r="G5100" s="6"/>
      <c r="H5100" s="6"/>
      <c r="I5100" s="10"/>
      <c r="J5100" s="11"/>
      <c r="K5100" s="13"/>
      <c r="L5100" s="4"/>
    </row>
    <row r="5101" spans="2:12" ht="14.25" customHeight="1">
      <c r="B5101" s="4"/>
      <c r="C5101" s="4"/>
      <c r="D5101" s="4"/>
      <c r="E5101" s="4"/>
      <c r="F5101" s="6"/>
      <c r="G5101" s="6"/>
      <c r="H5101" s="6"/>
      <c r="I5101" s="10"/>
      <c r="J5101" s="11"/>
      <c r="K5101" s="13"/>
      <c r="L5101" s="4"/>
    </row>
    <row r="5102" spans="2:12" ht="14.25" customHeight="1">
      <c r="B5102" s="4"/>
      <c r="C5102" s="4"/>
      <c r="D5102" s="4"/>
      <c r="E5102" s="4"/>
      <c r="F5102" s="6"/>
      <c r="G5102" s="6"/>
      <c r="H5102" s="6"/>
      <c r="I5102" s="10"/>
      <c r="J5102" s="11"/>
      <c r="K5102" s="13"/>
      <c r="L5102" s="4"/>
    </row>
    <row r="5103" spans="2:12" ht="14.25" customHeight="1">
      <c r="B5103" s="4"/>
      <c r="C5103" s="4"/>
      <c r="D5103" s="4"/>
      <c r="E5103" s="4"/>
      <c r="F5103" s="6"/>
      <c r="G5103" s="6"/>
      <c r="H5103" s="6"/>
      <c r="I5103" s="10"/>
      <c r="J5103" s="11"/>
      <c r="K5103" s="13"/>
      <c r="L5103" s="4"/>
    </row>
    <row r="5104" spans="2:12" ht="14.25" customHeight="1">
      <c r="B5104" s="4"/>
      <c r="C5104" s="4"/>
      <c r="D5104" s="4"/>
      <c r="E5104" s="4"/>
      <c r="F5104" s="6"/>
      <c r="G5104" s="6"/>
      <c r="H5104" s="6"/>
      <c r="I5104" s="10"/>
      <c r="J5104" s="11"/>
      <c r="K5104" s="13"/>
      <c r="L5104" s="4"/>
    </row>
    <row r="5105" spans="2:12" ht="14.25" customHeight="1">
      <c r="B5105" s="4"/>
      <c r="C5105" s="4"/>
      <c r="D5105" s="4"/>
      <c r="E5105" s="4"/>
      <c r="F5105" s="6"/>
      <c r="G5105" s="6"/>
      <c r="H5105" s="6"/>
      <c r="I5105" s="10"/>
      <c r="J5105" s="11"/>
      <c r="K5105" s="13"/>
      <c r="L5105" s="4"/>
    </row>
    <row r="5106" spans="2:12" ht="14.25" customHeight="1">
      <c r="B5106" s="4"/>
      <c r="C5106" s="4"/>
      <c r="D5106" s="4"/>
      <c r="E5106" s="4"/>
      <c r="F5106" s="6"/>
      <c r="G5106" s="6"/>
      <c r="H5106" s="6"/>
      <c r="I5106" s="10"/>
      <c r="J5106" s="11"/>
      <c r="K5106" s="13"/>
      <c r="L5106" s="4"/>
    </row>
    <row r="5107" spans="2:12" ht="14.25" customHeight="1">
      <c r="B5107" s="4"/>
      <c r="C5107" s="4"/>
      <c r="D5107" s="4"/>
      <c r="E5107" s="4"/>
      <c r="F5107" s="6"/>
      <c r="G5107" s="6"/>
      <c r="H5107" s="6"/>
      <c r="I5107" s="10"/>
      <c r="J5107" s="11"/>
      <c r="K5107" s="13"/>
      <c r="L5107" s="4"/>
    </row>
    <row r="5108" spans="2:12" ht="14.25" customHeight="1">
      <c r="B5108" s="4"/>
      <c r="C5108" s="4"/>
      <c r="D5108" s="4"/>
      <c r="E5108" s="4"/>
      <c r="F5108" s="6"/>
      <c r="G5108" s="6"/>
      <c r="H5108" s="6"/>
      <c r="I5108" s="10"/>
      <c r="J5108" s="11"/>
      <c r="K5108" s="13"/>
      <c r="L5108" s="4"/>
    </row>
    <row r="5109" spans="2:12" ht="14.25" customHeight="1">
      <c r="B5109" s="4"/>
      <c r="C5109" s="4"/>
      <c r="D5109" s="4"/>
      <c r="E5109" s="4"/>
      <c r="F5109" s="6"/>
      <c r="G5109" s="6"/>
      <c r="H5109" s="6"/>
      <c r="I5109" s="10"/>
      <c r="J5109" s="11"/>
      <c r="K5109" s="13"/>
      <c r="L5109" s="4"/>
    </row>
    <row r="5110" spans="2:12" ht="14.25" customHeight="1">
      <c r="B5110" s="4"/>
      <c r="C5110" s="4"/>
      <c r="D5110" s="4"/>
      <c r="E5110" s="4"/>
      <c r="F5110" s="6"/>
      <c r="G5110" s="6"/>
      <c r="H5110" s="6"/>
      <c r="I5110" s="10"/>
      <c r="J5110" s="11"/>
      <c r="K5110" s="13"/>
      <c r="L5110" s="4"/>
    </row>
    <row r="5111" spans="2:12" ht="14.25" customHeight="1">
      <c r="B5111" s="4"/>
      <c r="C5111" s="4"/>
      <c r="D5111" s="4"/>
      <c r="E5111" s="4"/>
      <c r="F5111" s="6"/>
      <c r="G5111" s="6"/>
      <c r="H5111" s="6"/>
      <c r="I5111" s="10"/>
      <c r="J5111" s="11"/>
      <c r="K5111" s="13"/>
      <c r="L5111" s="4"/>
    </row>
    <row r="5112" spans="2:12" ht="14.25" customHeight="1">
      <c r="B5112" s="4"/>
      <c r="C5112" s="4"/>
      <c r="D5112" s="4"/>
      <c r="E5112" s="4"/>
      <c r="F5112" s="6"/>
      <c r="G5112" s="6"/>
      <c r="H5112" s="6"/>
      <c r="I5112" s="10"/>
      <c r="J5112" s="11"/>
      <c r="K5112" s="13"/>
      <c r="L5112" s="4"/>
    </row>
    <row r="5113" spans="2:12" ht="14.25" customHeight="1">
      <c r="B5113" s="4"/>
      <c r="C5113" s="4"/>
      <c r="D5113" s="4"/>
      <c r="E5113" s="4"/>
      <c r="F5113" s="6"/>
      <c r="G5113" s="6"/>
      <c r="H5113" s="6"/>
      <c r="I5113" s="10"/>
      <c r="J5113" s="11"/>
      <c r="K5113" s="13"/>
      <c r="L5113" s="4"/>
    </row>
    <row r="5114" spans="2:12" ht="14.25" customHeight="1">
      <c r="B5114" s="4"/>
      <c r="C5114" s="4"/>
      <c r="D5114" s="4"/>
      <c r="E5114" s="4"/>
      <c r="F5114" s="6"/>
      <c r="G5114" s="6"/>
      <c r="H5114" s="6"/>
      <c r="I5114" s="10"/>
      <c r="J5114" s="11"/>
      <c r="K5114" s="13"/>
      <c r="L5114" s="4"/>
    </row>
    <row r="5115" spans="2:12" ht="14.25" customHeight="1">
      <c r="B5115" s="4"/>
      <c r="C5115" s="4"/>
      <c r="D5115" s="4"/>
      <c r="E5115" s="4"/>
      <c r="F5115" s="6"/>
      <c r="G5115" s="6"/>
      <c r="H5115" s="6"/>
      <c r="I5115" s="10"/>
      <c r="J5115" s="11"/>
      <c r="K5115" s="13"/>
      <c r="L5115" s="4"/>
    </row>
    <row r="5116" spans="2:12" ht="14.25" customHeight="1">
      <c r="B5116" s="4"/>
      <c r="C5116" s="4"/>
      <c r="D5116" s="4"/>
      <c r="E5116" s="4"/>
      <c r="F5116" s="6"/>
      <c r="G5116" s="6"/>
      <c r="H5116" s="6"/>
      <c r="I5116" s="10"/>
      <c r="J5116" s="11"/>
      <c r="K5116" s="13"/>
      <c r="L5116" s="4"/>
    </row>
    <row r="5117" spans="2:12" ht="14.25" customHeight="1">
      <c r="B5117" s="4"/>
      <c r="C5117" s="4"/>
      <c r="D5117" s="4"/>
      <c r="E5117" s="4"/>
      <c r="F5117" s="6"/>
      <c r="G5117" s="6"/>
      <c r="H5117" s="6"/>
      <c r="I5117" s="10"/>
      <c r="J5117" s="11"/>
      <c r="K5117" s="13"/>
      <c r="L5117" s="4"/>
    </row>
    <row r="5118" spans="2:12" ht="14.25" customHeight="1">
      <c r="B5118" s="4"/>
      <c r="C5118" s="4"/>
      <c r="D5118" s="4"/>
      <c r="E5118" s="4"/>
      <c r="F5118" s="6"/>
      <c r="G5118" s="6"/>
      <c r="H5118" s="6"/>
      <c r="I5118" s="10"/>
      <c r="J5118" s="11"/>
      <c r="K5118" s="13"/>
      <c r="L5118" s="4"/>
    </row>
    <row r="5119" spans="2:12" ht="14.25" customHeight="1">
      <c r="B5119" s="4"/>
      <c r="C5119" s="4"/>
      <c r="D5119" s="4"/>
      <c r="E5119" s="4"/>
      <c r="F5119" s="6"/>
      <c r="G5119" s="6"/>
      <c r="H5119" s="6"/>
      <c r="I5119" s="10"/>
      <c r="J5119" s="11"/>
      <c r="K5119" s="13"/>
      <c r="L5119" s="4"/>
    </row>
    <row r="5120" spans="2:12" ht="14.25" customHeight="1">
      <c r="B5120" s="4"/>
      <c r="C5120" s="4"/>
      <c r="D5120" s="4"/>
      <c r="E5120" s="4"/>
      <c r="F5120" s="6"/>
      <c r="G5120" s="6"/>
      <c r="H5120" s="6"/>
      <c r="I5120" s="10"/>
      <c r="J5120" s="11"/>
      <c r="K5120" s="13"/>
      <c r="L5120" s="4"/>
    </row>
    <row r="5121" spans="2:12" ht="14.25" customHeight="1">
      <c r="B5121" s="4"/>
      <c r="C5121" s="4"/>
      <c r="D5121" s="4"/>
      <c r="E5121" s="4"/>
      <c r="F5121" s="6"/>
      <c r="G5121" s="6"/>
      <c r="H5121" s="6"/>
      <c r="I5121" s="10"/>
      <c r="J5121" s="11"/>
      <c r="K5121" s="13"/>
      <c r="L5121" s="4"/>
    </row>
    <row r="5122" spans="2:12" ht="14.25" customHeight="1">
      <c r="B5122" s="4"/>
      <c r="C5122" s="4"/>
      <c r="D5122" s="4"/>
      <c r="E5122" s="4"/>
      <c r="F5122" s="6"/>
      <c r="G5122" s="6"/>
      <c r="H5122" s="6"/>
      <c r="I5122" s="10"/>
      <c r="J5122" s="11"/>
      <c r="K5122" s="13"/>
      <c r="L5122" s="4"/>
    </row>
    <row r="5123" spans="2:12" ht="14.25" customHeight="1">
      <c r="B5123" s="4"/>
      <c r="C5123" s="4"/>
      <c r="D5123" s="4"/>
      <c r="E5123" s="4"/>
      <c r="F5123" s="6"/>
      <c r="G5123" s="6"/>
      <c r="H5123" s="6"/>
      <c r="I5123" s="10"/>
      <c r="J5123" s="11"/>
      <c r="K5123" s="13"/>
      <c r="L5123" s="4"/>
    </row>
    <row r="5124" spans="2:12" ht="14.25" customHeight="1">
      <c r="B5124" s="4"/>
      <c r="C5124" s="4"/>
      <c r="D5124" s="4"/>
      <c r="E5124" s="4"/>
      <c r="F5124" s="6"/>
      <c r="G5124" s="6"/>
      <c r="H5124" s="6"/>
      <c r="I5124" s="10"/>
      <c r="J5124" s="11"/>
      <c r="K5124" s="13"/>
      <c r="L5124" s="4"/>
    </row>
    <row r="5125" spans="2:12" ht="14.25" customHeight="1">
      <c r="B5125" s="4"/>
      <c r="C5125" s="4"/>
      <c r="D5125" s="4"/>
      <c r="E5125" s="4"/>
      <c r="F5125" s="6"/>
      <c r="G5125" s="6"/>
      <c r="H5125" s="6"/>
      <c r="I5125" s="10"/>
      <c r="J5125" s="11"/>
      <c r="K5125" s="13"/>
      <c r="L5125" s="4"/>
    </row>
    <row r="5126" spans="2:12" ht="14.25" customHeight="1">
      <c r="B5126" s="4"/>
      <c r="C5126" s="4"/>
      <c r="D5126" s="4"/>
      <c r="E5126" s="4"/>
      <c r="F5126" s="6"/>
      <c r="G5126" s="6"/>
      <c r="H5126" s="6"/>
      <c r="I5126" s="10"/>
      <c r="J5126" s="11"/>
      <c r="K5126" s="13"/>
      <c r="L5126" s="4"/>
    </row>
    <row r="5127" spans="2:12" ht="14.25" customHeight="1">
      <c r="B5127" s="4"/>
      <c r="C5127" s="4"/>
      <c r="D5127" s="4"/>
      <c r="E5127" s="4"/>
      <c r="F5127" s="6"/>
      <c r="G5127" s="6"/>
      <c r="H5127" s="6"/>
      <c r="I5127" s="10"/>
      <c r="J5127" s="11"/>
      <c r="K5127" s="13"/>
      <c r="L5127" s="4"/>
    </row>
    <row r="5128" spans="2:12" ht="14.25" customHeight="1">
      <c r="B5128" s="4"/>
      <c r="C5128" s="4"/>
      <c r="D5128" s="4"/>
      <c r="E5128" s="4"/>
      <c r="F5128" s="6"/>
      <c r="G5128" s="6"/>
      <c r="H5128" s="6"/>
      <c r="I5128" s="10"/>
      <c r="J5128" s="11"/>
      <c r="K5128" s="13"/>
      <c r="L5128" s="4"/>
    </row>
    <row r="5129" spans="2:12" ht="14.25" customHeight="1">
      <c r="B5129" s="4"/>
      <c r="C5129" s="4"/>
      <c r="D5129" s="4"/>
      <c r="E5129" s="4"/>
      <c r="F5129" s="6"/>
      <c r="G5129" s="6"/>
      <c r="H5129" s="6"/>
      <c r="I5129" s="10"/>
      <c r="J5129" s="11"/>
      <c r="K5129" s="13"/>
      <c r="L5129" s="4"/>
    </row>
    <row r="5130" spans="2:12" ht="14.25" customHeight="1">
      <c r="B5130" s="4"/>
      <c r="C5130" s="4"/>
      <c r="D5130" s="4"/>
      <c r="E5130" s="4"/>
      <c r="F5130" s="6"/>
      <c r="G5130" s="6"/>
      <c r="H5130" s="6"/>
      <c r="I5130" s="10"/>
      <c r="J5130" s="11"/>
      <c r="K5130" s="13"/>
      <c r="L5130" s="4"/>
    </row>
    <row r="5131" spans="2:12" ht="14.25" customHeight="1">
      <c r="B5131" s="4"/>
      <c r="C5131" s="4"/>
      <c r="D5131" s="4"/>
      <c r="E5131" s="4"/>
      <c r="F5131" s="6"/>
      <c r="G5131" s="6"/>
      <c r="H5131" s="6"/>
      <c r="I5131" s="10"/>
      <c r="J5131" s="11"/>
      <c r="K5131" s="13"/>
      <c r="L5131" s="4"/>
    </row>
    <row r="5132" spans="2:12" ht="14.25" customHeight="1">
      <c r="B5132" s="4"/>
      <c r="C5132" s="4"/>
      <c r="D5132" s="4"/>
      <c r="E5132" s="4"/>
      <c r="F5132" s="6"/>
      <c r="G5132" s="6"/>
      <c r="H5132" s="6"/>
      <c r="I5132" s="10"/>
      <c r="J5132" s="11"/>
      <c r="K5132" s="13"/>
      <c r="L5132" s="4"/>
    </row>
    <row r="5133" spans="2:12" ht="14.25" customHeight="1">
      <c r="B5133" s="4"/>
      <c r="C5133" s="4"/>
      <c r="D5133" s="4"/>
      <c r="E5133" s="4"/>
      <c r="F5133" s="6"/>
      <c r="G5133" s="6"/>
      <c r="H5133" s="6"/>
      <c r="I5133" s="10"/>
      <c r="J5133" s="11"/>
      <c r="K5133" s="13"/>
      <c r="L5133" s="4"/>
    </row>
    <row r="5134" spans="2:12" ht="14.25" customHeight="1">
      <c r="B5134" s="4"/>
      <c r="C5134" s="4"/>
      <c r="D5134" s="4"/>
      <c r="E5134" s="4"/>
      <c r="F5134" s="6"/>
      <c r="G5134" s="6"/>
      <c r="H5134" s="6"/>
      <c r="I5134" s="10"/>
      <c r="J5134" s="11"/>
      <c r="K5134" s="13"/>
      <c r="L5134" s="4"/>
    </row>
    <row r="5135" spans="2:12" ht="14.25" customHeight="1">
      <c r="B5135" s="4"/>
      <c r="C5135" s="4"/>
      <c r="D5135" s="4"/>
      <c r="E5135" s="4"/>
      <c r="F5135" s="6"/>
      <c r="G5135" s="6"/>
      <c r="H5135" s="6"/>
      <c r="I5135" s="10"/>
      <c r="J5135" s="11"/>
      <c r="K5135" s="13"/>
      <c r="L5135" s="4"/>
    </row>
    <row r="5136" spans="2:12" ht="14.25" customHeight="1">
      <c r="B5136" s="4"/>
      <c r="C5136" s="4"/>
      <c r="D5136" s="4"/>
      <c r="E5136" s="4"/>
      <c r="F5136" s="6"/>
      <c r="G5136" s="6"/>
      <c r="H5136" s="6"/>
      <c r="I5136" s="10"/>
      <c r="J5136" s="11"/>
      <c r="K5136" s="13"/>
      <c r="L5136" s="4"/>
    </row>
    <row r="5137" spans="2:12" ht="14.25" customHeight="1">
      <c r="B5137" s="4"/>
      <c r="C5137" s="4"/>
      <c r="D5137" s="4"/>
      <c r="E5137" s="4"/>
      <c r="F5137" s="6"/>
      <c r="G5137" s="6"/>
      <c r="H5137" s="6"/>
      <c r="I5137" s="10"/>
      <c r="J5137" s="11"/>
      <c r="K5137" s="13"/>
      <c r="L5137" s="4"/>
    </row>
    <row r="5138" spans="2:12" ht="14.25" customHeight="1">
      <c r="B5138" s="4"/>
      <c r="C5138" s="4"/>
      <c r="D5138" s="4"/>
      <c r="E5138" s="4"/>
      <c r="F5138" s="6"/>
      <c r="G5138" s="6"/>
      <c r="H5138" s="6"/>
      <c r="I5138" s="10"/>
      <c r="J5138" s="11"/>
      <c r="K5138" s="13"/>
      <c r="L5138" s="4"/>
    </row>
    <row r="5139" spans="2:12" ht="14.25" customHeight="1">
      <c r="B5139" s="4"/>
      <c r="C5139" s="4"/>
      <c r="D5139" s="4"/>
      <c r="E5139" s="4"/>
      <c r="F5139" s="6"/>
      <c r="G5139" s="6"/>
      <c r="H5139" s="6"/>
      <c r="I5139" s="10"/>
      <c r="J5139" s="11"/>
      <c r="K5139" s="13"/>
      <c r="L5139" s="4"/>
    </row>
    <row r="5140" spans="2:12" ht="14.25" customHeight="1">
      <c r="B5140" s="4"/>
      <c r="C5140" s="4"/>
      <c r="D5140" s="4"/>
      <c r="E5140" s="4"/>
      <c r="F5140" s="6"/>
      <c r="G5140" s="6"/>
      <c r="H5140" s="6"/>
      <c r="I5140" s="10"/>
      <c r="J5140" s="11"/>
      <c r="K5140" s="13"/>
      <c r="L5140" s="4"/>
    </row>
    <row r="5141" spans="2:12" ht="14.25" customHeight="1">
      <c r="B5141" s="4"/>
      <c r="C5141" s="4"/>
      <c r="D5141" s="4"/>
      <c r="E5141" s="4"/>
      <c r="F5141" s="6"/>
      <c r="G5141" s="6"/>
      <c r="H5141" s="6"/>
      <c r="I5141" s="10"/>
      <c r="J5141" s="11"/>
      <c r="K5141" s="13"/>
      <c r="L5141" s="4"/>
    </row>
    <row r="5142" spans="2:12" ht="14.25" customHeight="1">
      <c r="B5142" s="4"/>
      <c r="C5142" s="4"/>
      <c r="D5142" s="4"/>
      <c r="E5142" s="4"/>
      <c r="F5142" s="6"/>
      <c r="G5142" s="6"/>
      <c r="H5142" s="6"/>
      <c r="I5142" s="10"/>
      <c r="J5142" s="11"/>
      <c r="K5142" s="13"/>
      <c r="L5142" s="4"/>
    </row>
    <row r="5143" spans="2:12" ht="14.25" customHeight="1">
      <c r="B5143" s="4"/>
      <c r="C5143" s="4"/>
      <c r="D5143" s="4"/>
      <c r="E5143" s="4"/>
      <c r="F5143" s="6"/>
      <c r="G5143" s="6"/>
      <c r="H5143" s="6"/>
      <c r="I5143" s="10"/>
      <c r="J5143" s="11"/>
      <c r="K5143" s="13"/>
      <c r="L5143" s="4"/>
    </row>
    <row r="5144" spans="2:12" ht="14.25" customHeight="1">
      <c r="B5144" s="4"/>
      <c r="C5144" s="4"/>
      <c r="D5144" s="4"/>
      <c r="E5144" s="4"/>
      <c r="F5144" s="6"/>
      <c r="G5144" s="6"/>
      <c r="H5144" s="6"/>
      <c r="I5144" s="10"/>
      <c r="J5144" s="11"/>
      <c r="K5144" s="13"/>
      <c r="L5144" s="4"/>
    </row>
    <row r="5145" spans="2:12" ht="14.25" customHeight="1">
      <c r="B5145" s="4"/>
      <c r="C5145" s="4"/>
      <c r="D5145" s="4"/>
      <c r="E5145" s="4"/>
      <c r="F5145" s="6"/>
      <c r="G5145" s="6"/>
      <c r="H5145" s="6"/>
      <c r="I5145" s="10"/>
      <c r="J5145" s="11"/>
      <c r="K5145" s="13"/>
      <c r="L5145" s="4"/>
    </row>
    <row r="5146" spans="2:12" ht="14.25" customHeight="1">
      <c r="B5146" s="4"/>
      <c r="C5146" s="4"/>
      <c r="D5146" s="4"/>
      <c r="E5146" s="4"/>
      <c r="F5146" s="6"/>
      <c r="G5146" s="6"/>
      <c r="H5146" s="6"/>
      <c r="I5146" s="10"/>
      <c r="J5146" s="11"/>
      <c r="K5146" s="13"/>
      <c r="L5146" s="4"/>
    </row>
    <row r="5147" spans="2:12" ht="14.25" customHeight="1">
      <c r="B5147" s="4"/>
      <c r="C5147" s="4"/>
      <c r="D5147" s="4"/>
      <c r="E5147" s="4"/>
      <c r="F5147" s="6"/>
      <c r="G5147" s="6"/>
      <c r="H5147" s="6"/>
      <c r="I5147" s="10"/>
      <c r="J5147" s="11"/>
      <c r="K5147" s="13"/>
      <c r="L5147" s="4"/>
    </row>
    <row r="5148" spans="2:12" ht="14.25" customHeight="1">
      <c r="B5148" s="4"/>
      <c r="C5148" s="4"/>
      <c r="D5148" s="4"/>
      <c r="E5148" s="4"/>
      <c r="F5148" s="6"/>
      <c r="G5148" s="6"/>
      <c r="H5148" s="6"/>
      <c r="I5148" s="10"/>
      <c r="J5148" s="11"/>
      <c r="K5148" s="13"/>
      <c r="L5148" s="4"/>
    </row>
    <row r="5149" spans="2:12" ht="14.25" customHeight="1">
      <c r="B5149" s="4"/>
      <c r="C5149" s="4"/>
      <c r="D5149" s="4"/>
      <c r="E5149" s="4"/>
      <c r="F5149" s="6"/>
      <c r="G5149" s="6"/>
      <c r="H5149" s="6"/>
      <c r="I5149" s="10"/>
      <c r="J5149" s="11"/>
      <c r="K5149" s="13"/>
      <c r="L5149" s="4"/>
    </row>
    <row r="5150" spans="2:12" ht="14.25" customHeight="1">
      <c r="B5150" s="4"/>
      <c r="C5150" s="4"/>
      <c r="D5150" s="4"/>
      <c r="E5150" s="4"/>
      <c r="F5150" s="6"/>
      <c r="G5150" s="6"/>
      <c r="H5150" s="6"/>
      <c r="I5150" s="10"/>
      <c r="J5150" s="11"/>
      <c r="K5150" s="13"/>
      <c r="L5150" s="4"/>
    </row>
    <row r="5151" spans="2:12" ht="14.25" customHeight="1">
      <c r="B5151" s="4"/>
      <c r="C5151" s="4"/>
      <c r="D5151" s="4"/>
      <c r="E5151" s="4"/>
      <c r="F5151" s="6"/>
      <c r="G5151" s="6"/>
      <c r="H5151" s="6"/>
      <c r="I5151" s="10"/>
      <c r="J5151" s="11"/>
      <c r="K5151" s="13"/>
      <c r="L5151" s="4"/>
    </row>
    <row r="5152" spans="2:12" ht="14.25" customHeight="1">
      <c r="B5152" s="4"/>
      <c r="C5152" s="4"/>
      <c r="D5152" s="4"/>
      <c r="E5152" s="4"/>
      <c r="F5152" s="6"/>
      <c r="G5152" s="6"/>
      <c r="H5152" s="6"/>
      <c r="I5152" s="10"/>
      <c r="J5152" s="11"/>
      <c r="K5152" s="13"/>
      <c r="L5152" s="4"/>
    </row>
    <row r="5153" spans="2:12" ht="14.25" customHeight="1">
      <c r="B5153" s="4"/>
      <c r="C5153" s="4"/>
      <c r="D5153" s="4"/>
      <c r="E5153" s="4"/>
      <c r="F5153" s="6"/>
      <c r="G5153" s="6"/>
      <c r="H5153" s="6"/>
      <c r="I5153" s="10"/>
      <c r="J5153" s="11"/>
      <c r="K5153" s="13"/>
      <c r="L5153" s="4"/>
    </row>
    <row r="5154" spans="2:12" ht="14.25" customHeight="1">
      <c r="B5154" s="4"/>
      <c r="C5154" s="4"/>
      <c r="D5154" s="4"/>
      <c r="E5154" s="4"/>
      <c r="F5154" s="6"/>
      <c r="G5154" s="6"/>
      <c r="H5154" s="6"/>
      <c r="I5154" s="10"/>
      <c r="J5154" s="11"/>
      <c r="K5154" s="13"/>
      <c r="L5154" s="4"/>
    </row>
    <row r="5155" spans="2:12" ht="14.25" customHeight="1">
      <c r="B5155" s="4"/>
      <c r="C5155" s="4"/>
      <c r="D5155" s="4"/>
      <c r="E5155" s="4"/>
      <c r="F5155" s="6"/>
      <c r="G5155" s="6"/>
      <c r="H5155" s="6"/>
      <c r="I5155" s="10"/>
      <c r="J5155" s="11"/>
      <c r="K5155" s="13"/>
      <c r="L5155" s="4"/>
    </row>
    <row r="5156" spans="2:12" ht="14.25" customHeight="1">
      <c r="B5156" s="4"/>
      <c r="C5156" s="4"/>
      <c r="D5156" s="4"/>
      <c r="E5156" s="4"/>
      <c r="F5156" s="6"/>
      <c r="G5156" s="6"/>
      <c r="H5156" s="6"/>
      <c r="I5156" s="10"/>
      <c r="J5156" s="11"/>
      <c r="K5156" s="13"/>
      <c r="L5156" s="4"/>
    </row>
    <row r="5157" spans="2:12" ht="14.25" customHeight="1">
      <c r="B5157" s="4"/>
      <c r="C5157" s="4"/>
      <c r="D5157" s="4"/>
      <c r="E5157" s="4"/>
      <c r="F5157" s="6"/>
      <c r="G5157" s="6"/>
      <c r="H5157" s="6"/>
      <c r="I5157" s="10"/>
      <c r="J5157" s="11"/>
      <c r="K5157" s="13"/>
      <c r="L5157" s="4"/>
    </row>
    <row r="5158" spans="2:12" ht="14.25" customHeight="1">
      <c r="B5158" s="4"/>
      <c r="C5158" s="4"/>
      <c r="D5158" s="4"/>
      <c r="E5158" s="4"/>
      <c r="F5158" s="6"/>
      <c r="G5158" s="6"/>
      <c r="H5158" s="6"/>
      <c r="I5158" s="10"/>
      <c r="J5158" s="11"/>
      <c r="K5158" s="13"/>
      <c r="L5158" s="4"/>
    </row>
    <row r="5159" spans="2:12" ht="14.25" customHeight="1">
      <c r="B5159" s="4"/>
      <c r="C5159" s="4"/>
      <c r="D5159" s="4"/>
      <c r="E5159" s="4"/>
      <c r="F5159" s="6"/>
      <c r="G5159" s="6"/>
      <c r="H5159" s="6"/>
      <c r="I5159" s="10"/>
      <c r="J5159" s="11"/>
      <c r="K5159" s="13"/>
      <c r="L5159" s="4"/>
    </row>
    <row r="5160" spans="2:12" ht="14.25" customHeight="1">
      <c r="B5160" s="4"/>
      <c r="C5160" s="4"/>
      <c r="D5160" s="4"/>
      <c r="E5160" s="4"/>
      <c r="F5160" s="6"/>
      <c r="G5160" s="6"/>
      <c r="H5160" s="6"/>
      <c r="I5160" s="10"/>
      <c r="J5160" s="11"/>
      <c r="K5160" s="13"/>
      <c r="L5160" s="4"/>
    </row>
    <row r="5161" spans="2:12" ht="14.25" customHeight="1">
      <c r="B5161" s="4"/>
      <c r="C5161" s="4"/>
      <c r="D5161" s="4"/>
      <c r="E5161" s="4"/>
      <c r="F5161" s="6"/>
      <c r="G5161" s="6"/>
      <c r="H5161" s="6"/>
      <c r="I5161" s="10"/>
      <c r="J5161" s="11"/>
      <c r="K5161" s="13"/>
      <c r="L5161" s="4"/>
    </row>
    <row r="5162" spans="2:12" ht="14.25" customHeight="1">
      <c r="B5162" s="4"/>
      <c r="C5162" s="4"/>
      <c r="D5162" s="4"/>
      <c r="E5162" s="4"/>
      <c r="F5162" s="6"/>
      <c r="G5162" s="6"/>
      <c r="H5162" s="6"/>
      <c r="I5162" s="10"/>
      <c r="J5162" s="11"/>
      <c r="K5162" s="13"/>
      <c r="L5162" s="4"/>
    </row>
    <row r="5163" spans="2:12" ht="14.25" customHeight="1">
      <c r="B5163" s="4"/>
      <c r="C5163" s="4"/>
      <c r="D5163" s="4"/>
      <c r="E5163" s="4"/>
      <c r="F5163" s="6"/>
      <c r="G5163" s="6"/>
      <c r="H5163" s="6"/>
      <c r="I5163" s="10"/>
      <c r="J5163" s="11"/>
      <c r="K5163" s="13"/>
      <c r="L5163" s="4"/>
    </row>
    <row r="5164" spans="2:12" ht="14.25" customHeight="1">
      <c r="B5164" s="4"/>
      <c r="C5164" s="4"/>
      <c r="D5164" s="4"/>
      <c r="E5164" s="4"/>
      <c r="F5164" s="6"/>
      <c r="G5164" s="6"/>
      <c r="H5164" s="6"/>
      <c r="I5164" s="10"/>
      <c r="J5164" s="11"/>
      <c r="K5164" s="13"/>
      <c r="L5164" s="4"/>
    </row>
    <row r="5165" spans="2:12" ht="14.25" customHeight="1">
      <c r="B5165" s="4"/>
      <c r="C5165" s="4"/>
      <c r="D5165" s="4"/>
      <c r="E5165" s="4"/>
      <c r="F5165" s="6"/>
      <c r="G5165" s="6"/>
      <c r="H5165" s="6"/>
      <c r="I5165" s="10"/>
      <c r="J5165" s="11"/>
      <c r="K5165" s="13"/>
      <c r="L5165" s="4"/>
    </row>
    <row r="5166" spans="2:12" ht="14.25" customHeight="1">
      <c r="B5166" s="4"/>
      <c r="C5166" s="4"/>
      <c r="D5166" s="4"/>
      <c r="E5166" s="4"/>
      <c r="F5166" s="6"/>
      <c r="G5166" s="6"/>
      <c r="H5166" s="6"/>
      <c r="I5166" s="10"/>
      <c r="J5166" s="11"/>
      <c r="K5166" s="13"/>
      <c r="L5166" s="4"/>
    </row>
    <row r="5167" spans="2:12" ht="14.25" customHeight="1">
      <c r="B5167" s="4"/>
      <c r="C5167" s="4"/>
      <c r="D5167" s="4"/>
      <c r="E5167" s="4"/>
      <c r="F5167" s="6"/>
      <c r="G5167" s="6"/>
      <c r="H5167" s="6"/>
      <c r="I5167" s="10"/>
      <c r="J5167" s="11"/>
      <c r="K5167" s="13"/>
      <c r="L5167" s="4"/>
    </row>
    <row r="5168" spans="2:12" ht="14.25" customHeight="1">
      <c r="B5168" s="4"/>
      <c r="C5168" s="4"/>
      <c r="D5168" s="4"/>
      <c r="E5168" s="4"/>
      <c r="F5168" s="6"/>
      <c r="G5168" s="6"/>
      <c r="H5168" s="6"/>
      <c r="I5168" s="10"/>
      <c r="J5168" s="11"/>
      <c r="K5168" s="13"/>
      <c r="L5168" s="4"/>
    </row>
    <row r="5169" spans="2:12" ht="14.25" customHeight="1">
      <c r="B5169" s="4"/>
      <c r="C5169" s="4"/>
      <c r="D5169" s="4"/>
      <c r="E5169" s="4"/>
      <c r="F5169" s="6"/>
      <c r="G5169" s="6"/>
      <c r="H5169" s="6"/>
      <c r="I5169" s="10"/>
      <c r="J5169" s="11"/>
      <c r="K5169" s="13"/>
      <c r="L5169" s="4"/>
    </row>
    <row r="5170" spans="2:12" ht="14.25" customHeight="1">
      <c r="B5170" s="4"/>
      <c r="C5170" s="4"/>
      <c r="D5170" s="4"/>
      <c r="E5170" s="4"/>
      <c r="F5170" s="6"/>
      <c r="G5170" s="6"/>
      <c r="H5170" s="6"/>
      <c r="I5170" s="10"/>
      <c r="J5170" s="11"/>
      <c r="K5170" s="13"/>
      <c r="L5170" s="4"/>
    </row>
    <row r="5171" spans="2:12" ht="14.25" customHeight="1">
      <c r="B5171" s="4"/>
      <c r="C5171" s="4"/>
      <c r="D5171" s="4"/>
      <c r="E5171" s="4"/>
      <c r="F5171" s="6"/>
      <c r="G5171" s="6"/>
      <c r="H5171" s="6"/>
      <c r="I5171" s="10"/>
      <c r="J5171" s="11"/>
      <c r="K5171" s="13"/>
      <c r="L5171" s="4"/>
    </row>
    <row r="5172" spans="2:12" ht="14.25" customHeight="1">
      <c r="B5172" s="4"/>
      <c r="C5172" s="4"/>
      <c r="D5172" s="4"/>
      <c r="E5172" s="4"/>
      <c r="F5172" s="6"/>
      <c r="G5172" s="6"/>
      <c r="H5172" s="6"/>
      <c r="I5172" s="10"/>
      <c r="J5172" s="11"/>
      <c r="K5172" s="13"/>
      <c r="L5172" s="4"/>
    </row>
    <row r="5173" spans="2:12" ht="14.25" customHeight="1">
      <c r="B5173" s="4"/>
      <c r="C5173" s="4"/>
      <c r="D5173" s="4"/>
      <c r="E5173" s="4"/>
      <c r="F5173" s="6"/>
      <c r="G5173" s="6"/>
      <c r="H5173" s="6"/>
      <c r="I5173" s="10"/>
      <c r="J5173" s="11"/>
      <c r="K5173" s="13"/>
      <c r="L5173" s="4"/>
    </row>
    <row r="5174" spans="2:12" ht="14.25" customHeight="1">
      <c r="B5174" s="4"/>
      <c r="C5174" s="4"/>
      <c r="D5174" s="4"/>
      <c r="E5174" s="4"/>
      <c r="F5174" s="6"/>
      <c r="G5174" s="6"/>
      <c r="H5174" s="6"/>
      <c r="I5174" s="10"/>
      <c r="J5174" s="11"/>
      <c r="K5174" s="13"/>
      <c r="L5174" s="4"/>
    </row>
    <row r="5175" spans="2:12" ht="14.25" customHeight="1">
      <c r="B5175" s="4"/>
      <c r="C5175" s="4"/>
      <c r="D5175" s="4"/>
      <c r="E5175" s="4"/>
      <c r="F5175" s="6"/>
      <c r="G5175" s="6"/>
      <c r="H5175" s="6"/>
      <c r="I5175" s="10"/>
      <c r="J5175" s="11"/>
      <c r="K5175" s="13"/>
      <c r="L5175" s="4"/>
    </row>
    <row r="5176" spans="2:12" ht="14.25" customHeight="1">
      <c r="B5176" s="4"/>
      <c r="C5176" s="4"/>
      <c r="D5176" s="4"/>
      <c r="E5176" s="4"/>
      <c r="F5176" s="6"/>
      <c r="G5176" s="6"/>
      <c r="H5176" s="6"/>
      <c r="I5176" s="10"/>
      <c r="J5176" s="11"/>
      <c r="K5176" s="13"/>
      <c r="L5176" s="4"/>
    </row>
    <row r="5177" spans="2:12" ht="14.25" customHeight="1">
      <c r="B5177" s="4"/>
      <c r="C5177" s="4"/>
      <c r="D5177" s="4"/>
      <c r="E5177" s="4"/>
      <c r="F5177" s="6"/>
      <c r="G5177" s="6"/>
      <c r="H5177" s="6"/>
      <c r="I5177" s="10"/>
      <c r="J5177" s="11"/>
      <c r="K5177" s="13"/>
      <c r="L5177" s="4"/>
    </row>
    <row r="5178" spans="2:12" ht="14.25" customHeight="1">
      <c r="B5178" s="4"/>
      <c r="C5178" s="4"/>
      <c r="D5178" s="4"/>
      <c r="E5178" s="4"/>
      <c r="F5178" s="6"/>
      <c r="G5178" s="6"/>
      <c r="H5178" s="6"/>
      <c r="I5178" s="10"/>
      <c r="J5178" s="11"/>
      <c r="K5178" s="13"/>
      <c r="L5178" s="4"/>
    </row>
    <row r="5179" spans="2:12" ht="14.25" customHeight="1">
      <c r="B5179" s="4"/>
      <c r="C5179" s="4"/>
      <c r="D5179" s="4"/>
      <c r="E5179" s="4"/>
      <c r="F5179" s="6"/>
      <c r="G5179" s="6"/>
      <c r="H5179" s="6"/>
      <c r="I5179" s="10"/>
      <c r="J5179" s="11"/>
      <c r="K5179" s="13"/>
      <c r="L5179" s="4"/>
    </row>
    <row r="5180" spans="2:12" ht="14.25" customHeight="1">
      <c r="B5180" s="4"/>
      <c r="C5180" s="4"/>
      <c r="D5180" s="4"/>
      <c r="E5180" s="4"/>
      <c r="F5180" s="6"/>
      <c r="G5180" s="6"/>
      <c r="H5180" s="6"/>
      <c r="I5180" s="10"/>
      <c r="J5180" s="11"/>
      <c r="K5180" s="13"/>
      <c r="L5180" s="4"/>
    </row>
    <row r="5181" spans="2:12" ht="14.25" customHeight="1">
      <c r="B5181" s="4"/>
      <c r="C5181" s="4"/>
      <c r="D5181" s="4"/>
      <c r="E5181" s="4"/>
      <c r="F5181" s="6"/>
      <c r="G5181" s="6"/>
      <c r="H5181" s="6"/>
      <c r="I5181" s="10"/>
      <c r="J5181" s="11"/>
      <c r="K5181" s="13"/>
      <c r="L5181" s="4"/>
    </row>
    <row r="5182" spans="2:12" ht="14.25" customHeight="1">
      <c r="B5182" s="4"/>
      <c r="C5182" s="4"/>
      <c r="D5182" s="4"/>
      <c r="E5182" s="4"/>
      <c r="F5182" s="6"/>
      <c r="G5182" s="6"/>
      <c r="H5182" s="6"/>
      <c r="I5182" s="10"/>
      <c r="J5182" s="11"/>
      <c r="K5182" s="13"/>
      <c r="L5182" s="4"/>
    </row>
    <row r="5183" spans="2:12" ht="14.25" customHeight="1">
      <c r="B5183" s="4"/>
      <c r="C5183" s="4"/>
      <c r="D5183" s="4"/>
      <c r="E5183" s="4"/>
      <c r="F5183" s="6"/>
      <c r="G5183" s="6"/>
      <c r="H5183" s="6"/>
      <c r="I5183" s="10"/>
      <c r="J5183" s="11"/>
      <c r="K5183" s="13"/>
      <c r="L5183" s="4"/>
    </row>
    <row r="5184" spans="2:12" ht="14.25" customHeight="1">
      <c r="B5184" s="4"/>
      <c r="C5184" s="4"/>
      <c r="D5184" s="4"/>
      <c r="E5184" s="4"/>
      <c r="F5184" s="6"/>
      <c r="G5184" s="6"/>
      <c r="H5184" s="6"/>
      <c r="I5184" s="10"/>
      <c r="J5184" s="11"/>
      <c r="K5184" s="13"/>
      <c r="L5184" s="4"/>
    </row>
    <row r="5185" spans="2:12" ht="14.25" customHeight="1">
      <c r="B5185" s="4"/>
      <c r="C5185" s="4"/>
      <c r="D5185" s="4"/>
      <c r="E5185" s="4"/>
      <c r="F5185" s="6"/>
      <c r="G5185" s="6"/>
      <c r="H5185" s="6"/>
      <c r="I5185" s="10"/>
      <c r="J5185" s="11"/>
      <c r="K5185" s="13"/>
      <c r="L5185" s="4"/>
    </row>
    <row r="5186" spans="2:12" ht="14.25" customHeight="1">
      <c r="B5186" s="4"/>
      <c r="C5186" s="4"/>
      <c r="D5186" s="4"/>
      <c r="E5186" s="4"/>
      <c r="F5186" s="6"/>
      <c r="G5186" s="6"/>
      <c r="H5186" s="6"/>
      <c r="I5186" s="10"/>
      <c r="J5186" s="11"/>
      <c r="K5186" s="13"/>
      <c r="L5186" s="4"/>
    </row>
    <row r="5187" spans="2:12" ht="14.25" customHeight="1">
      <c r="B5187" s="4"/>
      <c r="C5187" s="4"/>
      <c r="D5187" s="4"/>
      <c r="E5187" s="4"/>
      <c r="F5187" s="6"/>
      <c r="G5187" s="6"/>
      <c r="H5187" s="6"/>
      <c r="I5187" s="10"/>
      <c r="J5187" s="11"/>
      <c r="K5187" s="13"/>
      <c r="L5187" s="4"/>
    </row>
    <row r="5188" spans="2:12" ht="14.25" customHeight="1">
      <c r="B5188" s="4"/>
      <c r="C5188" s="4"/>
      <c r="D5188" s="4"/>
      <c r="E5188" s="4"/>
      <c r="F5188" s="6"/>
      <c r="G5188" s="6"/>
      <c r="H5188" s="6"/>
      <c r="I5188" s="10"/>
      <c r="J5188" s="11"/>
      <c r="K5188" s="13"/>
      <c r="L5188" s="4"/>
    </row>
    <row r="5189" spans="2:12" ht="14.25" customHeight="1">
      <c r="B5189" s="4"/>
      <c r="C5189" s="4"/>
      <c r="D5189" s="4"/>
      <c r="E5189" s="4"/>
      <c r="F5189" s="6"/>
      <c r="G5189" s="6"/>
      <c r="H5189" s="6"/>
      <c r="I5189" s="10"/>
      <c r="J5189" s="11"/>
      <c r="K5189" s="13"/>
      <c r="L5189" s="4"/>
    </row>
    <row r="5190" spans="2:12" ht="14.25" customHeight="1">
      <c r="B5190" s="4"/>
      <c r="C5190" s="4"/>
      <c r="D5190" s="4"/>
      <c r="E5190" s="4"/>
      <c r="F5190" s="6"/>
      <c r="G5190" s="6"/>
      <c r="H5190" s="6"/>
      <c r="I5190" s="10"/>
      <c r="J5190" s="11"/>
      <c r="K5190" s="13"/>
      <c r="L5190" s="4"/>
    </row>
    <row r="5191" spans="2:12" ht="14.25" customHeight="1">
      <c r="B5191" s="4"/>
      <c r="C5191" s="4"/>
      <c r="D5191" s="4"/>
      <c r="E5191" s="4"/>
      <c r="F5191" s="6"/>
      <c r="G5191" s="6"/>
      <c r="H5191" s="6"/>
      <c r="I5191" s="10"/>
      <c r="J5191" s="11"/>
      <c r="K5191" s="13"/>
      <c r="L5191" s="4"/>
    </row>
    <row r="5192" spans="2:12" ht="14.25" customHeight="1">
      <c r="B5192" s="4"/>
      <c r="C5192" s="4"/>
      <c r="D5192" s="4"/>
      <c r="E5192" s="4"/>
      <c r="F5192" s="6"/>
      <c r="G5192" s="6"/>
      <c r="H5192" s="6"/>
      <c r="I5192" s="10"/>
      <c r="J5192" s="11"/>
      <c r="K5192" s="13"/>
      <c r="L5192" s="4"/>
    </row>
    <row r="5193" spans="2:12" ht="14.25" customHeight="1">
      <c r="B5193" s="4"/>
      <c r="C5193" s="4"/>
      <c r="D5193" s="4"/>
      <c r="E5193" s="4"/>
      <c r="F5193" s="6"/>
      <c r="G5193" s="6"/>
      <c r="H5193" s="6"/>
      <c r="I5193" s="10"/>
      <c r="J5193" s="11"/>
      <c r="K5193" s="13"/>
      <c r="L5193" s="4"/>
    </row>
    <row r="5194" spans="2:12" ht="14.25" customHeight="1">
      <c r="B5194" s="4"/>
      <c r="C5194" s="4"/>
      <c r="D5194" s="4"/>
      <c r="E5194" s="4"/>
      <c r="F5194" s="6"/>
      <c r="G5194" s="6"/>
      <c r="H5194" s="6"/>
      <c r="I5194" s="10"/>
      <c r="J5194" s="11"/>
      <c r="K5194" s="13"/>
      <c r="L5194" s="4"/>
    </row>
    <row r="5195" spans="2:12" ht="14.25" customHeight="1">
      <c r="B5195" s="4"/>
      <c r="C5195" s="4"/>
      <c r="D5195" s="4"/>
      <c r="E5195" s="4"/>
      <c r="F5195" s="6"/>
      <c r="G5195" s="6"/>
      <c r="H5195" s="6"/>
      <c r="I5195" s="10"/>
      <c r="J5195" s="11"/>
      <c r="K5195" s="13"/>
      <c r="L5195" s="4"/>
    </row>
    <row r="5196" spans="2:12" ht="14.25" customHeight="1">
      <c r="B5196" s="4"/>
      <c r="C5196" s="4"/>
      <c r="D5196" s="4"/>
      <c r="E5196" s="4"/>
      <c r="F5196" s="6"/>
      <c r="G5196" s="6"/>
      <c r="H5196" s="6"/>
      <c r="I5196" s="10"/>
      <c r="J5196" s="11"/>
      <c r="K5196" s="13"/>
      <c r="L5196" s="4"/>
    </row>
    <row r="5197" spans="2:12" ht="14.25" customHeight="1">
      <c r="B5197" s="4"/>
      <c r="C5197" s="4"/>
      <c r="D5197" s="4"/>
      <c r="E5197" s="4"/>
      <c r="F5197" s="6"/>
      <c r="G5197" s="6"/>
      <c r="H5197" s="6"/>
      <c r="I5197" s="10"/>
      <c r="J5197" s="11"/>
      <c r="K5197" s="13"/>
      <c r="L5197" s="4"/>
    </row>
    <row r="5198" spans="2:12" ht="14.25" customHeight="1">
      <c r="B5198" s="4"/>
      <c r="C5198" s="4"/>
      <c r="D5198" s="4"/>
      <c r="E5198" s="4"/>
      <c r="F5198" s="6"/>
      <c r="G5198" s="6"/>
      <c r="H5198" s="6"/>
      <c r="I5198" s="10"/>
      <c r="J5198" s="11"/>
      <c r="K5198" s="13"/>
      <c r="L5198" s="4"/>
    </row>
    <row r="5199" spans="2:12" ht="14.25" customHeight="1">
      <c r="B5199" s="4"/>
      <c r="C5199" s="4"/>
      <c r="D5199" s="4"/>
      <c r="E5199" s="4"/>
      <c r="F5199" s="6"/>
      <c r="G5199" s="6"/>
      <c r="H5199" s="6"/>
      <c r="I5199" s="10"/>
      <c r="J5199" s="11"/>
      <c r="K5199" s="13"/>
      <c r="L5199" s="4"/>
    </row>
    <row r="5200" spans="2:12" ht="14.25" customHeight="1">
      <c r="B5200" s="4"/>
      <c r="C5200" s="4"/>
      <c r="D5200" s="4"/>
      <c r="E5200" s="4"/>
      <c r="F5200" s="6"/>
      <c r="G5200" s="6"/>
      <c r="H5200" s="6"/>
      <c r="I5200" s="10"/>
      <c r="J5200" s="11"/>
      <c r="K5200" s="13"/>
      <c r="L5200" s="4"/>
    </row>
    <row r="5201" spans="2:12" ht="14.25" customHeight="1">
      <c r="B5201" s="4"/>
      <c r="C5201" s="4"/>
      <c r="D5201" s="4"/>
      <c r="E5201" s="4"/>
      <c r="F5201" s="6"/>
      <c r="G5201" s="6"/>
      <c r="H5201" s="6"/>
      <c r="I5201" s="10"/>
      <c r="J5201" s="11"/>
      <c r="K5201" s="13"/>
      <c r="L5201" s="4"/>
    </row>
    <row r="5202" spans="2:12" ht="14.25" customHeight="1">
      <c r="B5202" s="4"/>
      <c r="C5202" s="4"/>
      <c r="D5202" s="4"/>
      <c r="E5202" s="4"/>
      <c r="F5202" s="6"/>
      <c r="G5202" s="6"/>
      <c r="H5202" s="6"/>
      <c r="I5202" s="10"/>
      <c r="J5202" s="11"/>
      <c r="K5202" s="13"/>
      <c r="L5202" s="4"/>
    </row>
    <row r="5203" spans="2:12" ht="14.25" customHeight="1">
      <c r="B5203" s="4"/>
      <c r="C5203" s="4"/>
      <c r="D5203" s="4"/>
      <c r="E5203" s="4"/>
      <c r="F5203" s="6"/>
      <c r="G5203" s="6"/>
      <c r="H5203" s="6"/>
      <c r="I5203" s="10"/>
      <c r="J5203" s="11"/>
      <c r="K5203" s="13"/>
      <c r="L5203" s="4"/>
    </row>
    <row r="5204" spans="2:12" ht="14.25" customHeight="1">
      <c r="B5204" s="4"/>
      <c r="C5204" s="4"/>
      <c r="D5204" s="4"/>
      <c r="E5204" s="4"/>
      <c r="F5204" s="6"/>
      <c r="G5204" s="6"/>
      <c r="H5204" s="6"/>
      <c r="I5204" s="10"/>
      <c r="J5204" s="11"/>
      <c r="K5204" s="13"/>
      <c r="L5204" s="4"/>
    </row>
    <row r="5205" spans="2:12" ht="14.25" customHeight="1">
      <c r="B5205" s="4"/>
      <c r="C5205" s="4"/>
      <c r="D5205" s="4"/>
      <c r="E5205" s="4"/>
      <c r="F5205" s="6"/>
      <c r="G5205" s="6"/>
      <c r="H5205" s="6"/>
      <c r="I5205" s="10"/>
      <c r="J5205" s="11"/>
      <c r="K5205" s="13"/>
      <c r="L5205" s="4"/>
    </row>
    <row r="5206" spans="2:12" ht="14.25" customHeight="1">
      <c r="B5206" s="4"/>
      <c r="C5206" s="4"/>
      <c r="D5206" s="4"/>
      <c r="E5206" s="4"/>
      <c r="F5206" s="6"/>
      <c r="G5206" s="6"/>
      <c r="H5206" s="6"/>
      <c r="I5206" s="10"/>
      <c r="J5206" s="11"/>
      <c r="K5206" s="13"/>
      <c r="L5206" s="4"/>
    </row>
    <row r="5207" spans="2:12" ht="14.25" customHeight="1">
      <c r="B5207" s="4"/>
      <c r="C5207" s="4"/>
      <c r="D5207" s="4"/>
      <c r="E5207" s="4"/>
      <c r="F5207" s="6"/>
      <c r="G5207" s="6"/>
      <c r="H5207" s="6"/>
      <c r="I5207" s="10"/>
      <c r="J5207" s="11"/>
      <c r="K5207" s="13"/>
      <c r="L5207" s="4"/>
    </row>
    <row r="5208" spans="2:12" ht="14.25" customHeight="1">
      <c r="B5208" s="4"/>
      <c r="C5208" s="4"/>
      <c r="D5208" s="4"/>
      <c r="E5208" s="4"/>
      <c r="F5208" s="6"/>
      <c r="G5208" s="6"/>
      <c r="H5208" s="6"/>
      <c r="I5208" s="10"/>
      <c r="J5208" s="11"/>
      <c r="K5208" s="13"/>
      <c r="L5208" s="4"/>
    </row>
    <row r="5209" spans="2:12" ht="14.25" customHeight="1">
      <c r="B5209" s="4"/>
      <c r="C5209" s="4"/>
      <c r="D5209" s="4"/>
      <c r="E5209" s="4"/>
      <c r="F5209" s="6"/>
      <c r="G5209" s="6"/>
      <c r="H5209" s="6"/>
      <c r="I5209" s="10"/>
      <c r="J5209" s="11"/>
      <c r="K5209" s="13"/>
      <c r="L5209" s="4"/>
    </row>
    <row r="5210" spans="2:12" ht="14.25" customHeight="1">
      <c r="B5210" s="4"/>
      <c r="C5210" s="4"/>
      <c r="D5210" s="4"/>
      <c r="E5210" s="4"/>
      <c r="F5210" s="6"/>
      <c r="G5210" s="6"/>
      <c r="H5210" s="6"/>
      <c r="I5210" s="10"/>
      <c r="J5210" s="11"/>
      <c r="K5210" s="13"/>
      <c r="L5210" s="4"/>
    </row>
    <row r="5211" spans="2:12" ht="14.25" customHeight="1">
      <c r="B5211" s="4"/>
      <c r="C5211" s="4"/>
      <c r="D5211" s="4"/>
      <c r="E5211" s="4"/>
      <c r="F5211" s="6"/>
      <c r="G5211" s="6"/>
      <c r="H5211" s="6"/>
      <c r="I5211" s="10"/>
      <c r="J5211" s="11"/>
      <c r="K5211" s="13"/>
      <c r="L5211" s="4"/>
    </row>
    <row r="5212" spans="2:12" ht="14.25" customHeight="1">
      <c r="B5212" s="4"/>
      <c r="C5212" s="4"/>
      <c r="D5212" s="4"/>
      <c r="E5212" s="4"/>
      <c r="F5212" s="6"/>
      <c r="G5212" s="6"/>
      <c r="H5212" s="6"/>
      <c r="I5212" s="10"/>
      <c r="J5212" s="11"/>
      <c r="K5212" s="13"/>
      <c r="L5212" s="4"/>
    </row>
    <row r="5213" spans="2:12" ht="14.25" customHeight="1">
      <c r="B5213" s="4"/>
      <c r="C5213" s="4"/>
      <c r="D5213" s="4"/>
      <c r="E5213" s="4"/>
      <c r="F5213" s="6"/>
      <c r="G5213" s="6"/>
      <c r="H5213" s="6"/>
      <c r="I5213" s="10"/>
      <c r="J5213" s="11"/>
      <c r="K5213" s="13"/>
      <c r="L5213" s="4"/>
    </row>
    <row r="5214" spans="2:12" ht="14.25" customHeight="1">
      <c r="B5214" s="4"/>
      <c r="C5214" s="4"/>
      <c r="D5214" s="4"/>
      <c r="E5214" s="4"/>
      <c r="F5214" s="6"/>
      <c r="G5214" s="6"/>
      <c r="H5214" s="6"/>
      <c r="I5214" s="10"/>
      <c r="J5214" s="11"/>
      <c r="K5214" s="13"/>
      <c r="L5214" s="4"/>
    </row>
    <row r="5215" spans="2:12" ht="14.25" customHeight="1">
      <c r="B5215" s="4"/>
      <c r="C5215" s="4"/>
      <c r="D5215" s="4"/>
      <c r="E5215" s="4"/>
      <c r="F5215" s="6"/>
      <c r="G5215" s="6"/>
      <c r="H5215" s="6"/>
      <c r="I5215" s="10"/>
      <c r="J5215" s="11"/>
      <c r="K5215" s="13"/>
      <c r="L5215" s="4"/>
    </row>
    <row r="5216" spans="2:12" ht="14.25" customHeight="1">
      <c r="B5216" s="4"/>
      <c r="C5216" s="4"/>
      <c r="D5216" s="4"/>
      <c r="E5216" s="4"/>
      <c r="F5216" s="6"/>
      <c r="G5216" s="6"/>
      <c r="H5216" s="6"/>
      <c r="I5216" s="10"/>
      <c r="J5216" s="11"/>
      <c r="K5216" s="13"/>
      <c r="L5216" s="4"/>
    </row>
    <row r="5217" spans="2:12" ht="14.25" customHeight="1">
      <c r="B5217" s="4"/>
      <c r="C5217" s="4"/>
      <c r="D5217" s="4"/>
      <c r="E5217" s="4"/>
      <c r="F5217" s="6"/>
      <c r="G5217" s="6"/>
      <c r="H5217" s="6"/>
      <c r="I5217" s="10"/>
      <c r="J5217" s="11"/>
      <c r="K5217" s="13"/>
      <c r="L5217" s="4"/>
    </row>
    <row r="5218" spans="2:12" ht="14.25" customHeight="1">
      <c r="B5218" s="4"/>
      <c r="C5218" s="4"/>
      <c r="D5218" s="4"/>
      <c r="E5218" s="4"/>
      <c r="F5218" s="6"/>
      <c r="G5218" s="6"/>
      <c r="H5218" s="6"/>
      <c r="I5218" s="10"/>
      <c r="J5218" s="11"/>
      <c r="K5218" s="13"/>
      <c r="L5218" s="4"/>
    </row>
    <row r="5219" spans="2:12" ht="14.25" customHeight="1">
      <c r="B5219" s="4"/>
      <c r="C5219" s="4"/>
      <c r="D5219" s="4"/>
      <c r="E5219" s="4"/>
      <c r="F5219" s="6"/>
      <c r="G5219" s="6"/>
      <c r="H5219" s="6"/>
      <c r="I5219" s="10"/>
      <c r="J5219" s="11"/>
      <c r="K5219" s="13"/>
      <c r="L5219" s="4"/>
    </row>
    <row r="5220" spans="2:12" ht="14.25" customHeight="1">
      <c r="B5220" s="4"/>
      <c r="C5220" s="4"/>
      <c r="D5220" s="4"/>
      <c r="E5220" s="4"/>
      <c r="F5220" s="6"/>
      <c r="G5220" s="6"/>
      <c r="H5220" s="6"/>
      <c r="I5220" s="10"/>
      <c r="J5220" s="11"/>
      <c r="K5220" s="13"/>
      <c r="L5220" s="4"/>
    </row>
    <row r="5221" spans="2:12" ht="14.25" customHeight="1">
      <c r="B5221" s="4"/>
      <c r="C5221" s="4"/>
      <c r="D5221" s="4"/>
      <c r="E5221" s="4"/>
      <c r="F5221" s="6"/>
      <c r="G5221" s="6"/>
      <c r="H5221" s="6"/>
      <c r="I5221" s="10"/>
      <c r="J5221" s="11"/>
      <c r="K5221" s="13"/>
      <c r="L5221" s="4"/>
    </row>
    <row r="5222" spans="2:12" ht="14.25" customHeight="1">
      <c r="B5222" s="4"/>
      <c r="C5222" s="4"/>
      <c r="D5222" s="4"/>
      <c r="E5222" s="4"/>
      <c r="F5222" s="6"/>
      <c r="G5222" s="6"/>
      <c r="H5222" s="6"/>
      <c r="I5222" s="10"/>
      <c r="J5222" s="11"/>
      <c r="K5222" s="13"/>
      <c r="L5222" s="4"/>
    </row>
    <row r="5223" spans="2:12" ht="14.25" customHeight="1">
      <c r="B5223" s="4"/>
      <c r="C5223" s="4"/>
      <c r="D5223" s="4"/>
      <c r="E5223" s="4"/>
      <c r="F5223" s="6"/>
      <c r="G5223" s="6"/>
      <c r="H5223" s="6"/>
      <c r="I5223" s="10"/>
      <c r="J5223" s="11"/>
      <c r="K5223" s="13"/>
      <c r="L5223" s="4"/>
    </row>
    <row r="5224" spans="2:12" ht="14.25" customHeight="1">
      <c r="B5224" s="4"/>
      <c r="C5224" s="4"/>
      <c r="D5224" s="4"/>
      <c r="E5224" s="4"/>
      <c r="F5224" s="6"/>
      <c r="G5224" s="6"/>
      <c r="H5224" s="6"/>
      <c r="I5224" s="10"/>
      <c r="J5224" s="11"/>
      <c r="K5224" s="13"/>
      <c r="L5224" s="4"/>
    </row>
    <row r="5225" spans="2:12" ht="14.25" customHeight="1">
      <c r="B5225" s="4"/>
      <c r="C5225" s="4"/>
      <c r="D5225" s="4"/>
      <c r="E5225" s="4"/>
      <c r="F5225" s="6"/>
      <c r="G5225" s="6"/>
      <c r="H5225" s="6"/>
      <c r="I5225" s="10"/>
      <c r="J5225" s="11"/>
      <c r="K5225" s="13"/>
      <c r="L5225" s="4"/>
    </row>
    <row r="5226" spans="2:12" ht="14.25" customHeight="1">
      <c r="B5226" s="4"/>
      <c r="C5226" s="4"/>
      <c r="D5226" s="4"/>
      <c r="E5226" s="4"/>
      <c r="F5226" s="6"/>
      <c r="G5226" s="6"/>
      <c r="H5226" s="6"/>
      <c r="I5226" s="10"/>
      <c r="J5226" s="11"/>
      <c r="K5226" s="13"/>
      <c r="L5226" s="4"/>
    </row>
    <row r="5227" spans="2:12" ht="14.25" customHeight="1">
      <c r="B5227" s="4"/>
      <c r="C5227" s="4"/>
      <c r="D5227" s="4"/>
      <c r="E5227" s="4"/>
      <c r="F5227" s="6"/>
      <c r="G5227" s="6"/>
      <c r="H5227" s="6"/>
      <c r="I5227" s="10"/>
      <c r="J5227" s="11"/>
      <c r="K5227" s="13"/>
      <c r="L5227" s="4"/>
    </row>
    <row r="5228" spans="2:12" ht="14.25" customHeight="1">
      <c r="B5228" s="4"/>
      <c r="C5228" s="4"/>
      <c r="D5228" s="4"/>
      <c r="E5228" s="4"/>
      <c r="F5228" s="6"/>
      <c r="G5228" s="6"/>
      <c r="H5228" s="6"/>
      <c r="I5228" s="10"/>
      <c r="J5228" s="11"/>
      <c r="K5228" s="13"/>
      <c r="L5228" s="4"/>
    </row>
    <row r="5229" spans="2:12" ht="14.25" customHeight="1">
      <c r="B5229" s="4"/>
      <c r="C5229" s="4"/>
      <c r="D5229" s="4"/>
      <c r="E5229" s="4"/>
      <c r="F5229" s="6"/>
      <c r="G5229" s="6"/>
      <c r="H5229" s="6"/>
      <c r="I5229" s="10"/>
      <c r="J5229" s="11"/>
      <c r="K5229" s="13"/>
      <c r="L5229" s="4"/>
    </row>
    <row r="5230" spans="2:12" ht="14.25" customHeight="1">
      <c r="B5230" s="4"/>
      <c r="C5230" s="4"/>
      <c r="D5230" s="4"/>
      <c r="E5230" s="4"/>
      <c r="F5230" s="6"/>
      <c r="G5230" s="6"/>
      <c r="H5230" s="6"/>
      <c r="I5230" s="10"/>
      <c r="J5230" s="11"/>
      <c r="K5230" s="13"/>
      <c r="L5230" s="4"/>
    </row>
    <row r="5231" spans="2:12" ht="14.25" customHeight="1">
      <c r="B5231" s="4"/>
      <c r="C5231" s="4"/>
      <c r="D5231" s="4"/>
      <c r="E5231" s="4"/>
      <c r="F5231" s="6"/>
      <c r="G5231" s="6"/>
      <c r="H5231" s="6"/>
      <c r="I5231" s="10"/>
      <c r="J5231" s="11"/>
      <c r="K5231" s="13"/>
      <c r="L5231" s="4"/>
    </row>
    <row r="5232" spans="2:12" ht="14.25" customHeight="1">
      <c r="B5232" s="4"/>
      <c r="C5232" s="4"/>
      <c r="D5232" s="4"/>
      <c r="E5232" s="4"/>
      <c r="F5232" s="6"/>
      <c r="G5232" s="6"/>
      <c r="H5232" s="6"/>
      <c r="I5232" s="10"/>
      <c r="J5232" s="11"/>
      <c r="K5232" s="13"/>
      <c r="L5232" s="4"/>
    </row>
    <row r="5233" spans="2:12" ht="14.25" customHeight="1">
      <c r="B5233" s="4"/>
      <c r="C5233" s="4"/>
      <c r="D5233" s="4"/>
      <c r="E5233" s="4"/>
      <c r="F5233" s="6"/>
      <c r="G5233" s="6"/>
      <c r="H5233" s="6"/>
      <c r="I5233" s="10"/>
      <c r="J5233" s="11"/>
      <c r="K5233" s="13"/>
      <c r="L5233" s="4"/>
    </row>
    <row r="5234" spans="2:12" ht="14.25" customHeight="1">
      <c r="B5234" s="4"/>
      <c r="C5234" s="4"/>
      <c r="D5234" s="4"/>
      <c r="E5234" s="4"/>
      <c r="F5234" s="6"/>
      <c r="G5234" s="6"/>
      <c r="H5234" s="6"/>
      <c r="I5234" s="10"/>
      <c r="J5234" s="11"/>
      <c r="K5234" s="13"/>
      <c r="L5234" s="4"/>
    </row>
    <row r="5235" spans="2:12" ht="14.25" customHeight="1">
      <c r="B5235" s="4"/>
      <c r="C5235" s="4"/>
      <c r="D5235" s="4"/>
      <c r="E5235" s="4"/>
      <c r="F5235" s="6"/>
      <c r="G5235" s="6"/>
      <c r="H5235" s="6"/>
      <c r="I5235" s="10"/>
      <c r="J5235" s="11"/>
      <c r="K5235" s="13"/>
      <c r="L5235" s="4"/>
    </row>
    <row r="5236" spans="2:12" ht="14.25" customHeight="1">
      <c r="B5236" s="4"/>
      <c r="C5236" s="4"/>
      <c r="D5236" s="4"/>
      <c r="E5236" s="4"/>
      <c r="F5236" s="6"/>
      <c r="G5236" s="6"/>
      <c r="H5236" s="6"/>
      <c r="I5236" s="10"/>
      <c r="J5236" s="11"/>
      <c r="K5236" s="13"/>
      <c r="L5236" s="4"/>
    </row>
    <row r="5237" spans="2:12" ht="14.25" customHeight="1">
      <c r="B5237" s="4"/>
      <c r="C5237" s="4"/>
      <c r="D5237" s="4"/>
      <c r="E5237" s="4"/>
      <c r="F5237" s="6"/>
      <c r="G5237" s="6"/>
      <c r="H5237" s="6"/>
      <c r="I5237" s="10"/>
      <c r="J5237" s="11"/>
      <c r="K5237" s="13"/>
      <c r="L5237" s="4"/>
    </row>
    <row r="5238" spans="2:12" ht="14.25" customHeight="1">
      <c r="B5238" s="4"/>
      <c r="C5238" s="4"/>
      <c r="D5238" s="4"/>
      <c r="E5238" s="4"/>
      <c r="F5238" s="6"/>
      <c r="G5238" s="6"/>
      <c r="H5238" s="6"/>
      <c r="I5238" s="10"/>
      <c r="J5238" s="11"/>
      <c r="K5238" s="13"/>
      <c r="L5238" s="4"/>
    </row>
    <row r="5239" spans="2:12" ht="14.25" customHeight="1">
      <c r="B5239" s="4"/>
      <c r="C5239" s="4"/>
      <c r="D5239" s="4"/>
      <c r="E5239" s="4"/>
      <c r="F5239" s="6"/>
      <c r="G5239" s="6"/>
      <c r="H5239" s="6"/>
      <c r="I5239" s="10"/>
      <c r="J5239" s="11"/>
      <c r="K5239" s="13"/>
      <c r="L5239" s="4"/>
    </row>
    <row r="5240" spans="2:12" ht="14.25" customHeight="1">
      <c r="B5240" s="4"/>
      <c r="C5240" s="4"/>
      <c r="D5240" s="4"/>
      <c r="E5240" s="4"/>
      <c r="F5240" s="6"/>
      <c r="G5240" s="6"/>
      <c r="H5240" s="6"/>
      <c r="I5240" s="10"/>
      <c r="J5240" s="11"/>
      <c r="K5240" s="13"/>
      <c r="L5240" s="4"/>
    </row>
    <row r="5241" spans="2:12" ht="14.25" customHeight="1">
      <c r="B5241" s="4"/>
      <c r="C5241" s="4"/>
      <c r="D5241" s="4"/>
      <c r="E5241" s="4"/>
      <c r="F5241" s="6"/>
      <c r="G5241" s="6"/>
      <c r="H5241" s="6"/>
      <c r="I5241" s="10"/>
      <c r="J5241" s="11"/>
      <c r="K5241" s="13"/>
      <c r="L5241" s="4"/>
    </row>
    <row r="5242" spans="2:12" ht="14.25" customHeight="1">
      <c r="B5242" s="4"/>
      <c r="C5242" s="4"/>
      <c r="D5242" s="4"/>
      <c r="E5242" s="4"/>
      <c r="F5242" s="6"/>
      <c r="G5242" s="6"/>
      <c r="H5242" s="6"/>
      <c r="I5242" s="10"/>
      <c r="J5242" s="11"/>
      <c r="K5242" s="13"/>
      <c r="L5242" s="4"/>
    </row>
    <row r="5243" spans="2:12" ht="14.25" customHeight="1">
      <c r="B5243" s="4"/>
      <c r="C5243" s="4"/>
      <c r="D5243" s="4"/>
      <c r="E5243" s="4"/>
      <c r="F5243" s="6"/>
      <c r="G5243" s="6"/>
      <c r="H5243" s="6"/>
      <c r="I5243" s="10"/>
      <c r="J5243" s="11"/>
      <c r="K5243" s="13"/>
      <c r="L5243" s="4"/>
    </row>
    <row r="5244" spans="2:12" ht="14.25" customHeight="1">
      <c r="B5244" s="4"/>
      <c r="C5244" s="4"/>
      <c r="D5244" s="4"/>
      <c r="E5244" s="4"/>
      <c r="F5244" s="6"/>
      <c r="G5244" s="6"/>
      <c r="H5244" s="6"/>
      <c r="I5244" s="10"/>
      <c r="J5244" s="11"/>
      <c r="K5244" s="13"/>
      <c r="L5244" s="4"/>
    </row>
    <row r="5245" spans="2:12" ht="14.25" customHeight="1">
      <c r="B5245" s="4"/>
      <c r="C5245" s="4"/>
      <c r="D5245" s="4"/>
      <c r="E5245" s="4"/>
      <c r="F5245" s="6"/>
      <c r="G5245" s="6"/>
      <c r="H5245" s="6"/>
      <c r="I5245" s="10"/>
      <c r="J5245" s="11"/>
      <c r="K5245" s="13"/>
      <c r="L5245" s="4"/>
    </row>
    <row r="5246" spans="2:12" ht="14.25" customHeight="1">
      <c r="B5246" s="4"/>
      <c r="C5246" s="4"/>
      <c r="D5246" s="4"/>
      <c r="E5246" s="4"/>
      <c r="F5246" s="6"/>
      <c r="G5246" s="6"/>
      <c r="H5246" s="6"/>
      <c r="I5246" s="10"/>
      <c r="J5246" s="11"/>
      <c r="K5246" s="13"/>
      <c r="L5246" s="4"/>
    </row>
    <row r="5247" spans="2:12" ht="14.25" customHeight="1">
      <c r="B5247" s="4"/>
      <c r="C5247" s="4"/>
      <c r="D5247" s="4"/>
      <c r="E5247" s="4"/>
      <c r="F5247" s="6"/>
      <c r="G5247" s="6"/>
      <c r="H5247" s="6"/>
      <c r="I5247" s="10"/>
      <c r="J5247" s="11"/>
      <c r="K5247" s="13"/>
      <c r="L5247" s="4"/>
    </row>
    <row r="5248" spans="2:12" ht="14.25" customHeight="1">
      <c r="B5248" s="4"/>
      <c r="C5248" s="4"/>
      <c r="D5248" s="4"/>
      <c r="E5248" s="4"/>
      <c r="F5248" s="6"/>
      <c r="G5248" s="6"/>
      <c r="H5248" s="6"/>
      <c r="I5248" s="10"/>
      <c r="J5248" s="11"/>
      <c r="K5248" s="13"/>
      <c r="L5248" s="4"/>
    </row>
    <row r="5249" spans="2:12" ht="14.25" customHeight="1">
      <c r="B5249" s="4"/>
      <c r="C5249" s="4"/>
      <c r="D5249" s="4"/>
      <c r="E5249" s="4"/>
      <c r="F5249" s="6"/>
      <c r="G5249" s="6"/>
      <c r="H5249" s="6"/>
      <c r="I5249" s="10"/>
      <c r="J5249" s="11"/>
      <c r="K5249" s="13"/>
      <c r="L5249" s="4"/>
    </row>
    <row r="5250" spans="2:12" ht="14.25" customHeight="1">
      <c r="B5250" s="4"/>
      <c r="C5250" s="4"/>
      <c r="D5250" s="4"/>
      <c r="E5250" s="4"/>
      <c r="F5250" s="6"/>
      <c r="G5250" s="6"/>
      <c r="H5250" s="6"/>
      <c r="I5250" s="10"/>
      <c r="J5250" s="11"/>
      <c r="K5250" s="13"/>
      <c r="L5250" s="4"/>
    </row>
    <row r="5251" spans="2:12" ht="14.25" customHeight="1">
      <c r="B5251" s="4"/>
      <c r="C5251" s="4"/>
      <c r="D5251" s="4"/>
      <c r="E5251" s="4"/>
      <c r="F5251" s="6"/>
      <c r="G5251" s="6"/>
      <c r="H5251" s="6"/>
      <c r="I5251" s="10"/>
      <c r="J5251" s="11"/>
      <c r="K5251" s="13"/>
      <c r="L5251" s="4"/>
    </row>
    <row r="5252" spans="2:12" ht="14.25" customHeight="1">
      <c r="B5252" s="4"/>
      <c r="C5252" s="4"/>
      <c r="D5252" s="4"/>
      <c r="E5252" s="4"/>
      <c r="F5252" s="6"/>
      <c r="G5252" s="6"/>
      <c r="H5252" s="6"/>
      <c r="I5252" s="10"/>
      <c r="J5252" s="11"/>
      <c r="K5252" s="13"/>
      <c r="L5252" s="4"/>
    </row>
    <row r="5253" spans="2:12" ht="14.25" customHeight="1">
      <c r="B5253" s="4"/>
      <c r="C5253" s="4"/>
      <c r="D5253" s="4"/>
      <c r="E5253" s="4"/>
      <c r="F5253" s="6"/>
      <c r="G5253" s="6"/>
      <c r="H5253" s="6"/>
      <c r="I5253" s="10"/>
      <c r="J5253" s="11"/>
      <c r="K5253" s="13"/>
      <c r="L5253" s="4"/>
    </row>
    <row r="5254" spans="2:12" ht="14.25" customHeight="1">
      <c r="B5254" s="4"/>
      <c r="C5254" s="4"/>
      <c r="D5254" s="4"/>
      <c r="E5254" s="4"/>
      <c r="F5254" s="6"/>
      <c r="G5254" s="6"/>
      <c r="H5254" s="6"/>
      <c r="I5254" s="10"/>
      <c r="J5254" s="11"/>
      <c r="K5254" s="13"/>
      <c r="L5254" s="4"/>
    </row>
    <row r="5255" spans="2:12" ht="14.25" customHeight="1">
      <c r="B5255" s="4"/>
      <c r="C5255" s="4"/>
      <c r="D5255" s="4"/>
      <c r="E5255" s="4"/>
      <c r="F5255" s="6"/>
      <c r="G5255" s="6"/>
      <c r="H5255" s="6"/>
      <c r="I5255" s="10"/>
      <c r="J5255" s="11"/>
      <c r="K5255" s="13"/>
      <c r="L5255" s="4"/>
    </row>
    <row r="5256" spans="2:12" ht="14.25" customHeight="1">
      <c r="B5256" s="4"/>
      <c r="C5256" s="4"/>
      <c r="D5256" s="4"/>
      <c r="E5256" s="4"/>
      <c r="F5256" s="6"/>
      <c r="G5256" s="6"/>
      <c r="H5256" s="6"/>
      <c r="I5256" s="10"/>
      <c r="J5256" s="11"/>
      <c r="K5256" s="13"/>
      <c r="L5256" s="4"/>
    </row>
    <row r="5257" spans="2:12" ht="14.25" customHeight="1">
      <c r="B5257" s="4"/>
      <c r="C5257" s="4"/>
      <c r="D5257" s="4"/>
      <c r="E5257" s="4"/>
      <c r="F5257" s="6"/>
      <c r="G5257" s="6"/>
      <c r="H5257" s="6"/>
      <c r="I5257" s="10"/>
      <c r="J5257" s="11"/>
      <c r="K5257" s="13"/>
      <c r="L5257" s="4"/>
    </row>
    <row r="5258" spans="2:12" ht="14.25" customHeight="1">
      <c r="B5258" s="4"/>
      <c r="C5258" s="4"/>
      <c r="D5258" s="4"/>
      <c r="E5258" s="4"/>
      <c r="F5258" s="6"/>
      <c r="G5258" s="6"/>
      <c r="H5258" s="6"/>
      <c r="I5258" s="10"/>
      <c r="J5258" s="11"/>
      <c r="K5258" s="13"/>
      <c r="L5258" s="4"/>
    </row>
    <row r="5259" spans="2:12" ht="14.25" customHeight="1">
      <c r="B5259" s="4"/>
      <c r="C5259" s="4"/>
      <c r="D5259" s="4"/>
      <c r="E5259" s="4"/>
      <c r="F5259" s="6"/>
      <c r="G5259" s="6"/>
      <c r="H5259" s="6"/>
      <c r="I5259" s="10"/>
      <c r="J5259" s="11"/>
      <c r="K5259" s="13"/>
      <c r="L5259" s="4"/>
    </row>
    <row r="5260" spans="2:12" ht="14.25" customHeight="1">
      <c r="B5260" s="4"/>
      <c r="C5260" s="4"/>
      <c r="D5260" s="4"/>
      <c r="E5260" s="4"/>
      <c r="F5260" s="6"/>
      <c r="G5260" s="6"/>
      <c r="H5260" s="6"/>
      <c r="I5260" s="10"/>
      <c r="J5260" s="11"/>
      <c r="K5260" s="13"/>
      <c r="L5260" s="4"/>
    </row>
    <row r="5261" spans="2:12" ht="14.25" customHeight="1">
      <c r="B5261" s="4"/>
      <c r="C5261" s="4"/>
      <c r="D5261" s="4"/>
      <c r="E5261" s="4"/>
      <c r="F5261" s="6"/>
      <c r="G5261" s="6"/>
      <c r="H5261" s="6"/>
      <c r="I5261" s="10"/>
      <c r="J5261" s="11"/>
      <c r="K5261" s="13"/>
      <c r="L5261" s="4"/>
    </row>
    <row r="5262" spans="2:12" ht="14.25" customHeight="1">
      <c r="B5262" s="4"/>
      <c r="C5262" s="4"/>
      <c r="D5262" s="4"/>
      <c r="E5262" s="4"/>
      <c r="F5262" s="6"/>
      <c r="G5262" s="6"/>
      <c r="H5262" s="6"/>
      <c r="I5262" s="10"/>
      <c r="J5262" s="11"/>
      <c r="K5262" s="13"/>
      <c r="L5262" s="4"/>
    </row>
    <row r="5263" spans="2:12" ht="14.25" customHeight="1">
      <c r="B5263" s="4"/>
      <c r="C5263" s="4"/>
      <c r="D5263" s="4"/>
      <c r="E5263" s="4"/>
      <c r="F5263" s="6"/>
      <c r="G5263" s="6"/>
      <c r="H5263" s="6"/>
      <c r="I5263" s="10"/>
      <c r="J5263" s="11"/>
      <c r="K5263" s="13"/>
      <c r="L5263" s="4"/>
    </row>
    <row r="5264" spans="2:12" ht="14.25" customHeight="1">
      <c r="B5264" s="4"/>
      <c r="C5264" s="4"/>
      <c r="D5264" s="4"/>
      <c r="E5264" s="4"/>
      <c r="F5264" s="6"/>
      <c r="G5264" s="6"/>
      <c r="H5264" s="6"/>
      <c r="I5264" s="10"/>
      <c r="J5264" s="11"/>
      <c r="K5264" s="13"/>
      <c r="L5264" s="4"/>
    </row>
    <row r="5265" spans="2:12" ht="14.25" customHeight="1">
      <c r="B5265" s="4"/>
      <c r="C5265" s="4"/>
      <c r="D5265" s="4"/>
      <c r="E5265" s="4"/>
      <c r="F5265" s="6"/>
      <c r="G5265" s="6"/>
      <c r="H5265" s="6"/>
      <c r="I5265" s="10"/>
      <c r="J5265" s="11"/>
      <c r="K5265" s="13"/>
      <c r="L5265" s="4"/>
    </row>
    <row r="5266" spans="2:12" ht="14.25" customHeight="1">
      <c r="B5266" s="4"/>
      <c r="C5266" s="4"/>
      <c r="D5266" s="4"/>
      <c r="E5266" s="4"/>
      <c r="F5266" s="6"/>
      <c r="G5266" s="6"/>
      <c r="H5266" s="6"/>
      <c r="I5266" s="10"/>
      <c r="J5266" s="11"/>
      <c r="K5266" s="13"/>
      <c r="L5266" s="4"/>
    </row>
    <row r="5267" spans="2:12" ht="14.25" customHeight="1">
      <c r="B5267" s="4"/>
      <c r="C5267" s="4"/>
      <c r="D5267" s="4"/>
      <c r="E5267" s="4"/>
      <c r="F5267" s="6"/>
      <c r="G5267" s="6"/>
      <c r="H5267" s="6"/>
      <c r="I5267" s="10"/>
      <c r="J5267" s="11"/>
      <c r="K5267" s="13"/>
      <c r="L5267" s="4"/>
    </row>
    <row r="5268" spans="2:12" ht="14.25" customHeight="1">
      <c r="B5268" s="4"/>
      <c r="C5268" s="4"/>
      <c r="D5268" s="4"/>
      <c r="E5268" s="4"/>
      <c r="F5268" s="6"/>
      <c r="G5268" s="6"/>
      <c r="H5268" s="6"/>
      <c r="I5268" s="10"/>
      <c r="J5268" s="11"/>
      <c r="K5268" s="13"/>
      <c r="L5268" s="4"/>
    </row>
    <row r="5269" spans="2:12" ht="14.25" customHeight="1">
      <c r="B5269" s="4"/>
      <c r="C5269" s="4"/>
      <c r="D5269" s="4"/>
      <c r="E5269" s="4"/>
      <c r="F5269" s="6"/>
      <c r="G5269" s="6"/>
      <c r="H5269" s="6"/>
      <c r="I5269" s="10"/>
      <c r="J5269" s="11"/>
      <c r="K5269" s="13"/>
      <c r="L5269" s="4"/>
    </row>
    <row r="5270" spans="2:12" ht="14.25" customHeight="1">
      <c r="B5270" s="4"/>
      <c r="C5270" s="4"/>
      <c r="D5270" s="4"/>
      <c r="E5270" s="4"/>
      <c r="F5270" s="6"/>
      <c r="G5270" s="6"/>
      <c r="H5270" s="6"/>
      <c r="I5270" s="10"/>
      <c r="J5270" s="11"/>
      <c r="K5270" s="13"/>
      <c r="L5270" s="4"/>
    </row>
    <row r="5271" spans="2:12" ht="14.25" customHeight="1">
      <c r="B5271" s="4"/>
      <c r="C5271" s="4"/>
      <c r="D5271" s="4"/>
      <c r="E5271" s="4"/>
      <c r="F5271" s="6"/>
      <c r="G5271" s="6"/>
      <c r="H5271" s="6"/>
      <c r="I5271" s="10"/>
      <c r="J5271" s="11"/>
      <c r="K5271" s="13"/>
      <c r="L5271" s="4"/>
    </row>
    <row r="5272" spans="2:12" ht="14.25" customHeight="1">
      <c r="B5272" s="4"/>
      <c r="C5272" s="4"/>
      <c r="D5272" s="4"/>
      <c r="E5272" s="4"/>
      <c r="F5272" s="6"/>
      <c r="G5272" s="6"/>
      <c r="H5272" s="6"/>
      <c r="I5272" s="10"/>
      <c r="J5272" s="11"/>
      <c r="K5272" s="13"/>
      <c r="L5272" s="4"/>
    </row>
    <row r="5273" spans="2:12" ht="14.25" customHeight="1">
      <c r="B5273" s="4"/>
      <c r="C5273" s="4"/>
      <c r="D5273" s="4"/>
      <c r="E5273" s="4"/>
      <c r="F5273" s="6"/>
      <c r="G5273" s="6"/>
      <c r="H5273" s="6"/>
      <c r="I5273" s="10"/>
      <c r="J5273" s="11"/>
      <c r="K5273" s="13"/>
      <c r="L5273" s="4"/>
    </row>
    <row r="5274" spans="2:12" ht="14.25" customHeight="1">
      <c r="B5274" s="4"/>
      <c r="C5274" s="4"/>
      <c r="D5274" s="4"/>
      <c r="E5274" s="4"/>
      <c r="F5274" s="6"/>
      <c r="G5274" s="6"/>
      <c r="H5274" s="6"/>
      <c r="I5274" s="10"/>
      <c r="J5274" s="11"/>
      <c r="K5274" s="13"/>
      <c r="L5274" s="4"/>
    </row>
    <row r="5275" spans="2:12" ht="14.25" customHeight="1">
      <c r="B5275" s="4"/>
      <c r="C5275" s="4"/>
      <c r="D5275" s="4"/>
      <c r="E5275" s="4"/>
      <c r="F5275" s="6"/>
      <c r="G5275" s="6"/>
      <c r="H5275" s="6"/>
      <c r="I5275" s="10"/>
      <c r="J5275" s="11"/>
      <c r="K5275" s="13"/>
      <c r="L5275" s="4"/>
    </row>
    <row r="5276" spans="2:12" ht="14.25" customHeight="1">
      <c r="B5276" s="4"/>
      <c r="C5276" s="4"/>
      <c r="D5276" s="4"/>
      <c r="E5276" s="4"/>
      <c r="F5276" s="6"/>
      <c r="G5276" s="6"/>
      <c r="H5276" s="6"/>
      <c r="I5276" s="10"/>
      <c r="J5276" s="11"/>
      <c r="K5276" s="13"/>
      <c r="L5276" s="4"/>
    </row>
    <row r="5277" spans="2:12" ht="14.25" customHeight="1">
      <c r="B5277" s="4"/>
      <c r="C5277" s="4"/>
      <c r="D5277" s="4"/>
      <c r="E5277" s="4"/>
      <c r="F5277" s="6"/>
      <c r="G5277" s="6"/>
      <c r="H5277" s="6"/>
      <c r="I5277" s="10"/>
      <c r="J5277" s="11"/>
      <c r="K5277" s="13"/>
      <c r="L5277" s="4"/>
    </row>
    <row r="5278" spans="2:12" ht="14.25" customHeight="1">
      <c r="B5278" s="4"/>
      <c r="C5278" s="4"/>
      <c r="D5278" s="4"/>
      <c r="E5278" s="4"/>
      <c r="F5278" s="6"/>
      <c r="G5278" s="6"/>
      <c r="H5278" s="6"/>
      <c r="I5278" s="10"/>
      <c r="J5278" s="11"/>
      <c r="K5278" s="13"/>
      <c r="L5278" s="4"/>
    </row>
    <row r="5279" spans="2:12" ht="14.25" customHeight="1">
      <c r="B5279" s="4"/>
      <c r="C5279" s="4"/>
      <c r="D5279" s="4"/>
      <c r="E5279" s="4"/>
      <c r="F5279" s="6"/>
      <c r="G5279" s="6"/>
      <c r="H5279" s="6"/>
      <c r="I5279" s="10"/>
      <c r="J5279" s="11"/>
      <c r="K5279" s="13"/>
      <c r="L5279" s="4"/>
    </row>
    <row r="5280" spans="2:12" ht="14.25" customHeight="1">
      <c r="B5280" s="4"/>
      <c r="C5280" s="4"/>
      <c r="D5280" s="4"/>
      <c r="E5280" s="4"/>
      <c r="F5280" s="6"/>
      <c r="G5280" s="6"/>
      <c r="H5280" s="6"/>
      <c r="I5280" s="10"/>
      <c r="J5280" s="11"/>
      <c r="K5280" s="13"/>
      <c r="L5280" s="4"/>
    </row>
    <row r="5281" spans="2:12" ht="14.25" customHeight="1">
      <c r="B5281" s="4"/>
      <c r="C5281" s="4"/>
      <c r="D5281" s="4"/>
      <c r="E5281" s="4"/>
      <c r="F5281" s="6"/>
      <c r="G5281" s="6"/>
      <c r="H5281" s="6"/>
      <c r="I5281" s="10"/>
      <c r="J5281" s="11"/>
      <c r="K5281" s="13"/>
      <c r="L5281" s="4"/>
    </row>
    <row r="5282" spans="2:12" ht="14.25" customHeight="1">
      <c r="B5282" s="4"/>
      <c r="C5282" s="4"/>
      <c r="D5282" s="4"/>
      <c r="E5282" s="4"/>
      <c r="F5282" s="6"/>
      <c r="G5282" s="6"/>
      <c r="H5282" s="6"/>
      <c r="I5282" s="10"/>
      <c r="J5282" s="11"/>
      <c r="K5282" s="13"/>
      <c r="L5282" s="4"/>
    </row>
    <row r="5283" spans="2:12" ht="14.25" customHeight="1">
      <c r="B5283" s="4"/>
      <c r="C5283" s="4"/>
      <c r="D5283" s="4"/>
      <c r="E5283" s="4"/>
      <c r="F5283" s="6"/>
      <c r="G5283" s="6"/>
      <c r="H5283" s="6"/>
      <c r="I5283" s="10"/>
      <c r="J5283" s="11"/>
      <c r="K5283" s="13"/>
      <c r="L5283" s="4"/>
    </row>
    <row r="5284" spans="2:12" ht="14.25" customHeight="1">
      <c r="B5284" s="4"/>
      <c r="C5284" s="4"/>
      <c r="D5284" s="4"/>
      <c r="E5284" s="4"/>
      <c r="F5284" s="6"/>
      <c r="G5284" s="6"/>
      <c r="H5284" s="6"/>
      <c r="I5284" s="10"/>
      <c r="J5284" s="11"/>
      <c r="K5284" s="13"/>
      <c r="L5284" s="4"/>
    </row>
    <row r="5285" spans="2:12" ht="14.25" customHeight="1">
      <c r="B5285" s="4"/>
      <c r="C5285" s="4"/>
      <c r="D5285" s="4"/>
      <c r="E5285" s="4"/>
      <c r="F5285" s="6"/>
      <c r="G5285" s="6"/>
      <c r="H5285" s="6"/>
      <c r="I5285" s="10"/>
      <c r="J5285" s="11"/>
      <c r="K5285" s="13"/>
      <c r="L5285" s="4"/>
    </row>
    <row r="5286" spans="2:12" ht="14.25" customHeight="1">
      <c r="B5286" s="4"/>
      <c r="C5286" s="4"/>
      <c r="D5286" s="4"/>
      <c r="E5286" s="4"/>
      <c r="F5286" s="6"/>
      <c r="G5286" s="6"/>
      <c r="H5286" s="6"/>
      <c r="I5286" s="10"/>
      <c r="J5286" s="11"/>
      <c r="K5286" s="13"/>
      <c r="L5286" s="4"/>
    </row>
    <row r="5287" spans="2:12" ht="14.25" customHeight="1">
      <c r="B5287" s="4"/>
      <c r="C5287" s="4"/>
      <c r="D5287" s="4"/>
      <c r="E5287" s="4"/>
      <c r="F5287" s="6"/>
      <c r="G5287" s="6"/>
      <c r="H5287" s="6"/>
      <c r="I5287" s="10"/>
      <c r="J5287" s="11"/>
      <c r="K5287" s="13"/>
      <c r="L5287" s="4"/>
    </row>
    <row r="5288" spans="2:12" ht="14.25" customHeight="1">
      <c r="B5288" s="4"/>
      <c r="C5288" s="4"/>
      <c r="D5288" s="4"/>
      <c r="E5288" s="4"/>
      <c r="F5288" s="6"/>
      <c r="G5288" s="6"/>
      <c r="H5288" s="6"/>
      <c r="I5288" s="10"/>
      <c r="J5288" s="11"/>
      <c r="K5288" s="13"/>
      <c r="L5288" s="4"/>
    </row>
    <row r="5289" spans="2:12" ht="14.25" customHeight="1">
      <c r="B5289" s="4"/>
      <c r="C5289" s="4"/>
      <c r="D5289" s="4"/>
      <c r="E5289" s="4"/>
      <c r="F5289" s="6"/>
      <c r="G5289" s="6"/>
      <c r="H5289" s="6"/>
      <c r="I5289" s="10"/>
      <c r="J5289" s="11"/>
      <c r="K5289" s="13"/>
      <c r="L5289" s="4"/>
    </row>
    <row r="5290" spans="2:12" ht="14.25" customHeight="1">
      <c r="B5290" s="4"/>
      <c r="C5290" s="4"/>
      <c r="D5290" s="4"/>
      <c r="E5290" s="4"/>
      <c r="F5290" s="6"/>
      <c r="G5290" s="6"/>
      <c r="H5290" s="6"/>
      <c r="I5290" s="10"/>
      <c r="J5290" s="11"/>
      <c r="K5290" s="13"/>
      <c r="L5290" s="4"/>
    </row>
    <row r="5291" spans="2:12" ht="14.25" customHeight="1">
      <c r="B5291" s="4"/>
      <c r="C5291" s="4"/>
      <c r="D5291" s="4"/>
      <c r="E5291" s="4"/>
      <c r="F5291" s="6"/>
      <c r="G5291" s="6"/>
      <c r="H5291" s="6"/>
      <c r="I5291" s="10"/>
      <c r="J5291" s="11"/>
      <c r="K5291" s="13"/>
      <c r="L5291" s="4"/>
    </row>
    <row r="5292" spans="2:12" ht="14.25" customHeight="1">
      <c r="B5292" s="4"/>
      <c r="C5292" s="4"/>
      <c r="D5292" s="4"/>
      <c r="E5292" s="4"/>
      <c r="F5292" s="6"/>
      <c r="G5292" s="6"/>
      <c r="H5292" s="6"/>
      <c r="I5292" s="10"/>
      <c r="J5292" s="11"/>
      <c r="K5292" s="13"/>
      <c r="L5292" s="4"/>
    </row>
    <row r="5293" spans="2:12" ht="14.25" customHeight="1">
      <c r="B5293" s="4"/>
      <c r="C5293" s="4"/>
      <c r="D5293" s="4"/>
      <c r="E5293" s="4"/>
      <c r="F5293" s="6"/>
      <c r="G5293" s="6"/>
      <c r="H5293" s="6"/>
      <c r="I5293" s="10"/>
      <c r="J5293" s="11"/>
      <c r="K5293" s="13"/>
      <c r="L5293" s="4"/>
    </row>
    <row r="5294" spans="2:12" ht="14.25" customHeight="1">
      <c r="B5294" s="4"/>
      <c r="C5294" s="4"/>
      <c r="D5294" s="4"/>
      <c r="E5294" s="4"/>
      <c r="F5294" s="6"/>
      <c r="G5294" s="6"/>
      <c r="H5294" s="6"/>
      <c r="I5294" s="10"/>
      <c r="J5294" s="11"/>
      <c r="K5294" s="13"/>
      <c r="L5294" s="4"/>
    </row>
    <row r="5295" spans="2:12" ht="14.25" customHeight="1">
      <c r="B5295" s="4"/>
      <c r="C5295" s="4"/>
      <c r="D5295" s="4"/>
      <c r="E5295" s="4"/>
      <c r="F5295" s="6"/>
      <c r="G5295" s="6"/>
      <c r="H5295" s="6"/>
      <c r="I5295" s="10"/>
      <c r="J5295" s="11"/>
      <c r="K5295" s="13"/>
      <c r="L5295" s="4"/>
    </row>
    <row r="5296" spans="2:12" ht="14.25" customHeight="1">
      <c r="B5296" s="4"/>
      <c r="C5296" s="4"/>
      <c r="D5296" s="4"/>
      <c r="E5296" s="4"/>
      <c r="F5296" s="6"/>
      <c r="G5296" s="6"/>
      <c r="H5296" s="6"/>
      <c r="I5296" s="10"/>
      <c r="J5296" s="11"/>
      <c r="K5296" s="13"/>
      <c r="L5296" s="4"/>
    </row>
    <row r="5297" spans="2:12" ht="14.25" customHeight="1">
      <c r="B5297" s="4"/>
      <c r="C5297" s="4"/>
      <c r="D5297" s="4"/>
      <c r="E5297" s="4"/>
      <c r="F5297" s="6"/>
      <c r="G5297" s="6"/>
      <c r="H5297" s="6"/>
      <c r="I5297" s="10"/>
      <c r="J5297" s="11"/>
      <c r="K5297" s="13"/>
      <c r="L5297" s="4"/>
    </row>
    <row r="5298" spans="2:12" ht="14.25" customHeight="1">
      <c r="B5298" s="4"/>
      <c r="C5298" s="4"/>
      <c r="D5298" s="4"/>
      <c r="E5298" s="4"/>
      <c r="F5298" s="6"/>
      <c r="G5298" s="6"/>
      <c r="H5298" s="6"/>
      <c r="I5298" s="10"/>
      <c r="J5298" s="11"/>
      <c r="K5298" s="13"/>
      <c r="L5298" s="4"/>
    </row>
    <row r="5299" spans="2:12" ht="14.25" customHeight="1">
      <c r="B5299" s="4"/>
      <c r="C5299" s="4"/>
      <c r="D5299" s="4"/>
      <c r="E5299" s="4"/>
      <c r="F5299" s="6"/>
      <c r="G5299" s="6"/>
      <c r="H5299" s="6"/>
      <c r="I5299" s="10"/>
      <c r="J5299" s="11"/>
      <c r="K5299" s="13"/>
      <c r="L5299" s="4"/>
    </row>
    <row r="5300" spans="2:12" ht="14.25" customHeight="1">
      <c r="B5300" s="4"/>
      <c r="C5300" s="4"/>
      <c r="D5300" s="4"/>
      <c r="E5300" s="4"/>
      <c r="F5300" s="6"/>
      <c r="G5300" s="6"/>
      <c r="H5300" s="6"/>
      <c r="I5300" s="10"/>
      <c r="J5300" s="11"/>
      <c r="K5300" s="13"/>
      <c r="L5300" s="4"/>
    </row>
    <row r="5301" spans="2:12" ht="14.25" customHeight="1">
      <c r="B5301" s="4"/>
      <c r="C5301" s="4"/>
      <c r="D5301" s="4"/>
      <c r="E5301" s="4"/>
      <c r="F5301" s="6"/>
      <c r="G5301" s="6"/>
      <c r="H5301" s="6"/>
      <c r="I5301" s="10"/>
      <c r="J5301" s="11"/>
      <c r="K5301" s="13"/>
      <c r="L5301" s="4"/>
    </row>
    <row r="5302" spans="2:12" ht="14.25" customHeight="1">
      <c r="B5302" s="4"/>
      <c r="C5302" s="4"/>
      <c r="D5302" s="4"/>
      <c r="E5302" s="4"/>
      <c r="F5302" s="6"/>
      <c r="G5302" s="6"/>
      <c r="H5302" s="6"/>
      <c r="I5302" s="10"/>
      <c r="J5302" s="11"/>
      <c r="K5302" s="13"/>
      <c r="L5302" s="4"/>
    </row>
    <row r="5303" spans="2:12" ht="14.25" customHeight="1">
      <c r="B5303" s="4"/>
      <c r="C5303" s="4"/>
      <c r="D5303" s="4"/>
      <c r="E5303" s="4"/>
      <c r="F5303" s="6"/>
      <c r="G5303" s="6"/>
      <c r="H5303" s="6"/>
      <c r="I5303" s="10"/>
      <c r="J5303" s="11"/>
      <c r="K5303" s="13"/>
      <c r="L5303" s="4"/>
    </row>
    <row r="5304" spans="2:12" ht="14.25" customHeight="1">
      <c r="B5304" s="4"/>
      <c r="C5304" s="4"/>
      <c r="D5304" s="4"/>
      <c r="E5304" s="4"/>
      <c r="F5304" s="6"/>
      <c r="G5304" s="6"/>
      <c r="H5304" s="6"/>
      <c r="I5304" s="10"/>
      <c r="J5304" s="11"/>
      <c r="K5304" s="13"/>
      <c r="L5304" s="4"/>
    </row>
    <row r="5305" spans="2:12" ht="14.25" customHeight="1">
      <c r="B5305" s="4"/>
      <c r="C5305" s="4"/>
      <c r="D5305" s="4"/>
      <c r="E5305" s="4"/>
      <c r="F5305" s="6"/>
      <c r="G5305" s="6"/>
      <c r="H5305" s="6"/>
      <c r="I5305" s="10"/>
      <c r="J5305" s="11"/>
      <c r="K5305" s="13"/>
      <c r="L5305" s="4"/>
    </row>
    <row r="5306" spans="2:12" ht="14.25" customHeight="1">
      <c r="B5306" s="4"/>
      <c r="C5306" s="4"/>
      <c r="D5306" s="4"/>
      <c r="E5306" s="4"/>
      <c r="F5306" s="6"/>
      <c r="G5306" s="6"/>
      <c r="H5306" s="6"/>
      <c r="I5306" s="10"/>
      <c r="J5306" s="11"/>
      <c r="K5306" s="13"/>
      <c r="L5306" s="4"/>
    </row>
    <row r="5307" spans="2:12" ht="14.25" customHeight="1">
      <c r="B5307" s="4"/>
      <c r="C5307" s="4"/>
      <c r="D5307" s="4"/>
      <c r="E5307" s="4"/>
      <c r="F5307" s="6"/>
      <c r="G5307" s="6"/>
      <c r="H5307" s="6"/>
      <c r="I5307" s="10"/>
      <c r="J5307" s="11"/>
      <c r="K5307" s="13"/>
      <c r="L5307" s="4"/>
    </row>
    <row r="5308" spans="2:12" ht="14.25" customHeight="1">
      <c r="B5308" s="4"/>
      <c r="C5308" s="4"/>
      <c r="D5308" s="4"/>
      <c r="E5308" s="4"/>
      <c r="F5308" s="6"/>
      <c r="G5308" s="6"/>
      <c r="H5308" s="6"/>
      <c r="I5308" s="10"/>
      <c r="J5308" s="11"/>
      <c r="K5308" s="13"/>
      <c r="L5308" s="4"/>
    </row>
    <row r="5309" spans="2:12" ht="14.25" customHeight="1">
      <c r="B5309" s="4"/>
      <c r="C5309" s="4"/>
      <c r="D5309" s="4"/>
      <c r="E5309" s="4"/>
      <c r="F5309" s="6"/>
      <c r="G5309" s="6"/>
      <c r="H5309" s="6"/>
      <c r="I5309" s="10"/>
      <c r="J5309" s="11"/>
      <c r="K5309" s="13"/>
      <c r="L5309" s="4"/>
    </row>
    <row r="5310" spans="2:12" ht="14.25" customHeight="1">
      <c r="B5310" s="4"/>
      <c r="C5310" s="4"/>
      <c r="D5310" s="4"/>
      <c r="E5310" s="4"/>
      <c r="F5310" s="6"/>
      <c r="G5310" s="6"/>
      <c r="H5310" s="6"/>
      <c r="I5310" s="10"/>
      <c r="J5310" s="11"/>
      <c r="K5310" s="13"/>
      <c r="L5310" s="4"/>
    </row>
    <row r="5311" spans="2:12" ht="14.25" customHeight="1">
      <c r="B5311" s="4"/>
      <c r="C5311" s="4"/>
      <c r="D5311" s="4"/>
      <c r="E5311" s="4"/>
      <c r="F5311" s="6"/>
      <c r="G5311" s="6"/>
      <c r="H5311" s="6"/>
      <c r="I5311" s="10"/>
      <c r="J5311" s="11"/>
      <c r="K5311" s="13"/>
      <c r="L5311" s="4"/>
    </row>
    <row r="5312" spans="2:12" ht="14.25" customHeight="1">
      <c r="B5312" s="4"/>
      <c r="C5312" s="4"/>
      <c r="D5312" s="4"/>
      <c r="E5312" s="4"/>
      <c r="F5312" s="6"/>
      <c r="G5312" s="6"/>
      <c r="H5312" s="6"/>
      <c r="I5312" s="10"/>
      <c r="J5312" s="11"/>
      <c r="K5312" s="13"/>
      <c r="L5312" s="4"/>
    </row>
    <row r="5313" spans="2:12" ht="14.25" customHeight="1">
      <c r="B5313" s="4"/>
      <c r="C5313" s="4"/>
      <c r="D5313" s="4"/>
      <c r="E5313" s="4"/>
      <c r="F5313" s="6"/>
      <c r="G5313" s="6"/>
      <c r="H5313" s="6"/>
      <c r="I5313" s="10"/>
      <c r="J5313" s="11"/>
      <c r="K5313" s="13"/>
      <c r="L5313" s="4"/>
    </row>
    <row r="5314" spans="2:12" ht="14.25" customHeight="1">
      <c r="B5314" s="4"/>
      <c r="C5314" s="4"/>
      <c r="D5314" s="4"/>
      <c r="E5314" s="4"/>
      <c r="F5314" s="6"/>
      <c r="G5314" s="6"/>
      <c r="H5314" s="6"/>
      <c r="I5314" s="10"/>
      <c r="J5314" s="11"/>
      <c r="K5314" s="13"/>
      <c r="L5314" s="4"/>
    </row>
    <row r="5315" spans="2:12" ht="14.25" customHeight="1">
      <c r="B5315" s="4"/>
      <c r="C5315" s="4"/>
      <c r="D5315" s="4"/>
      <c r="E5315" s="4"/>
      <c r="F5315" s="6"/>
      <c r="G5315" s="6"/>
      <c r="H5315" s="6"/>
      <c r="I5315" s="10"/>
      <c r="J5315" s="11"/>
      <c r="K5315" s="13"/>
      <c r="L5315" s="4"/>
    </row>
    <row r="5316" spans="2:12" ht="14.25" customHeight="1">
      <c r="B5316" s="4"/>
      <c r="C5316" s="4"/>
      <c r="D5316" s="4"/>
      <c r="E5316" s="4"/>
      <c r="F5316" s="6"/>
      <c r="G5316" s="6"/>
      <c r="H5316" s="6"/>
      <c r="I5316" s="10"/>
      <c r="J5316" s="11"/>
      <c r="K5316" s="13"/>
      <c r="L5316" s="4"/>
    </row>
    <row r="5317" spans="2:12" ht="14.25" customHeight="1">
      <c r="B5317" s="4"/>
      <c r="C5317" s="4"/>
      <c r="D5317" s="4"/>
      <c r="E5317" s="4"/>
      <c r="F5317" s="6"/>
      <c r="G5317" s="6"/>
      <c r="H5317" s="6"/>
      <c r="I5317" s="10"/>
      <c r="J5317" s="11"/>
      <c r="K5317" s="13"/>
      <c r="L5317" s="4"/>
    </row>
    <row r="5318" spans="2:12" ht="14.25" customHeight="1">
      <c r="B5318" s="4"/>
      <c r="C5318" s="4"/>
      <c r="D5318" s="4"/>
      <c r="E5318" s="4"/>
      <c r="F5318" s="6"/>
      <c r="G5318" s="6"/>
      <c r="H5318" s="6"/>
      <c r="I5318" s="10"/>
      <c r="J5318" s="11"/>
      <c r="K5318" s="13"/>
      <c r="L5318" s="4"/>
    </row>
    <row r="5319" spans="2:12" ht="14.25" customHeight="1">
      <c r="B5319" s="4"/>
      <c r="C5319" s="4"/>
      <c r="D5319" s="4"/>
      <c r="E5319" s="4"/>
      <c r="F5319" s="6"/>
      <c r="G5319" s="6"/>
      <c r="H5319" s="6"/>
      <c r="I5319" s="10"/>
      <c r="J5319" s="11"/>
      <c r="K5319" s="13"/>
      <c r="L5319" s="4"/>
    </row>
    <row r="5320" spans="2:12" ht="14.25" customHeight="1">
      <c r="B5320" s="4"/>
      <c r="C5320" s="4"/>
      <c r="D5320" s="4"/>
      <c r="E5320" s="4"/>
      <c r="F5320" s="6"/>
      <c r="G5320" s="6"/>
      <c r="H5320" s="6"/>
      <c r="I5320" s="10"/>
      <c r="J5320" s="11"/>
      <c r="K5320" s="13"/>
      <c r="L5320" s="4"/>
    </row>
    <row r="5321" spans="2:12" ht="14.25" customHeight="1">
      <c r="B5321" s="4"/>
      <c r="C5321" s="4"/>
      <c r="D5321" s="4"/>
      <c r="E5321" s="4"/>
      <c r="F5321" s="6"/>
      <c r="G5321" s="6"/>
      <c r="H5321" s="6"/>
      <c r="I5321" s="10"/>
      <c r="J5321" s="11"/>
      <c r="K5321" s="13"/>
      <c r="L5321" s="4"/>
    </row>
    <row r="5322" spans="2:12" ht="14.25" customHeight="1">
      <c r="B5322" s="4"/>
      <c r="C5322" s="4"/>
      <c r="D5322" s="4"/>
      <c r="E5322" s="4"/>
      <c r="F5322" s="6"/>
      <c r="G5322" s="6"/>
      <c r="H5322" s="6"/>
      <c r="I5322" s="10"/>
      <c r="J5322" s="11"/>
      <c r="K5322" s="13"/>
      <c r="L5322" s="4"/>
    </row>
    <row r="5323" spans="2:12" ht="14.25" customHeight="1">
      <c r="B5323" s="4"/>
      <c r="C5323" s="4"/>
      <c r="D5323" s="4"/>
      <c r="E5323" s="4"/>
      <c r="F5323" s="6"/>
      <c r="G5323" s="6"/>
      <c r="H5323" s="6"/>
      <c r="I5323" s="10"/>
      <c r="J5323" s="11"/>
      <c r="K5323" s="13"/>
      <c r="L5323" s="4"/>
    </row>
    <row r="5324" spans="2:12" ht="14.25" customHeight="1">
      <c r="B5324" s="4"/>
      <c r="C5324" s="4"/>
      <c r="D5324" s="4"/>
      <c r="E5324" s="4"/>
      <c r="F5324" s="6"/>
      <c r="G5324" s="6"/>
      <c r="H5324" s="6"/>
      <c r="I5324" s="10"/>
      <c r="J5324" s="11"/>
      <c r="K5324" s="13"/>
      <c r="L5324" s="4"/>
    </row>
    <row r="5325" spans="2:12" ht="14.25" customHeight="1">
      <c r="B5325" s="4"/>
      <c r="C5325" s="4"/>
      <c r="D5325" s="4"/>
      <c r="E5325" s="4"/>
      <c r="F5325" s="6"/>
      <c r="G5325" s="6"/>
      <c r="H5325" s="6"/>
      <c r="I5325" s="10"/>
      <c r="J5325" s="11"/>
      <c r="K5325" s="13"/>
      <c r="L5325" s="4"/>
    </row>
    <row r="5326" spans="2:12" ht="14.25" customHeight="1">
      <c r="B5326" s="4"/>
      <c r="C5326" s="4"/>
      <c r="D5326" s="4"/>
      <c r="E5326" s="4"/>
      <c r="F5326" s="6"/>
      <c r="G5326" s="6"/>
      <c r="H5326" s="6"/>
      <c r="I5326" s="10"/>
      <c r="J5326" s="11"/>
      <c r="K5326" s="13"/>
      <c r="L5326" s="4"/>
    </row>
    <row r="5327" spans="2:12" ht="14.25" customHeight="1">
      <c r="B5327" s="4"/>
      <c r="C5327" s="4"/>
      <c r="D5327" s="4"/>
      <c r="E5327" s="4"/>
      <c r="F5327" s="6"/>
      <c r="G5327" s="6"/>
      <c r="H5327" s="6"/>
      <c r="I5327" s="10"/>
      <c r="J5327" s="11"/>
      <c r="K5327" s="13"/>
      <c r="L5327" s="4"/>
    </row>
    <row r="5328" spans="2:12" ht="14.25" customHeight="1">
      <c r="B5328" s="4"/>
      <c r="C5328" s="4"/>
      <c r="D5328" s="4"/>
      <c r="E5328" s="4"/>
      <c r="F5328" s="6"/>
      <c r="G5328" s="6"/>
      <c r="H5328" s="6"/>
      <c r="I5328" s="10"/>
      <c r="J5328" s="11"/>
      <c r="K5328" s="13"/>
      <c r="L5328" s="4"/>
    </row>
    <row r="5329" spans="2:12" ht="14.25" customHeight="1">
      <c r="B5329" s="4"/>
      <c r="C5329" s="4"/>
      <c r="D5329" s="4"/>
      <c r="E5329" s="4"/>
      <c r="F5329" s="6"/>
      <c r="G5329" s="6"/>
      <c r="H5329" s="6"/>
      <c r="I5329" s="10"/>
      <c r="J5329" s="11"/>
      <c r="K5329" s="13"/>
      <c r="L5329" s="4"/>
    </row>
    <row r="5330" spans="2:12" ht="14.25" customHeight="1">
      <c r="B5330" s="4"/>
      <c r="C5330" s="4"/>
      <c r="D5330" s="4"/>
      <c r="E5330" s="4"/>
      <c r="F5330" s="6"/>
      <c r="G5330" s="6"/>
      <c r="H5330" s="6"/>
      <c r="I5330" s="10"/>
      <c r="J5330" s="11"/>
      <c r="K5330" s="13"/>
      <c r="L5330" s="4"/>
    </row>
    <row r="5331" spans="2:12" ht="14.25" customHeight="1">
      <c r="B5331" s="4"/>
      <c r="C5331" s="4"/>
      <c r="D5331" s="4"/>
      <c r="E5331" s="4"/>
      <c r="F5331" s="6"/>
      <c r="G5331" s="6"/>
      <c r="H5331" s="6"/>
      <c r="I5331" s="10"/>
      <c r="J5331" s="11"/>
      <c r="K5331" s="13"/>
      <c r="L5331" s="4"/>
    </row>
    <row r="5332" spans="2:12" ht="14.25" customHeight="1">
      <c r="B5332" s="4"/>
      <c r="C5332" s="4"/>
      <c r="D5332" s="4"/>
      <c r="E5332" s="4"/>
      <c r="F5332" s="6"/>
      <c r="G5332" s="6"/>
      <c r="H5332" s="6"/>
      <c r="I5332" s="10"/>
      <c r="J5332" s="11"/>
      <c r="K5332" s="13"/>
      <c r="L5332" s="4"/>
    </row>
    <row r="5333" spans="2:12" ht="14.25" customHeight="1">
      <c r="B5333" s="4"/>
      <c r="C5333" s="4"/>
      <c r="D5333" s="4"/>
      <c r="E5333" s="4"/>
      <c r="F5333" s="6"/>
      <c r="G5333" s="6"/>
      <c r="H5333" s="6"/>
      <c r="I5333" s="10"/>
      <c r="J5333" s="11"/>
      <c r="K5333" s="13"/>
      <c r="L5333" s="4"/>
    </row>
    <row r="5334" spans="2:12" ht="14.25" customHeight="1">
      <c r="B5334" s="4"/>
      <c r="C5334" s="4"/>
      <c r="D5334" s="4"/>
      <c r="E5334" s="4"/>
      <c r="F5334" s="6"/>
      <c r="G5334" s="6"/>
      <c r="H5334" s="6"/>
      <c r="I5334" s="10"/>
      <c r="J5334" s="11"/>
      <c r="K5334" s="13"/>
      <c r="L5334" s="4"/>
    </row>
    <row r="5335" spans="2:12" ht="14.25" customHeight="1">
      <c r="B5335" s="4"/>
      <c r="C5335" s="4"/>
      <c r="D5335" s="4"/>
      <c r="E5335" s="4"/>
      <c r="F5335" s="6"/>
      <c r="G5335" s="6"/>
      <c r="H5335" s="6"/>
      <c r="I5335" s="10"/>
      <c r="J5335" s="11"/>
      <c r="K5335" s="13"/>
      <c r="L5335" s="4"/>
    </row>
    <row r="5336" spans="2:12" ht="14.25" customHeight="1">
      <c r="B5336" s="4"/>
      <c r="C5336" s="4"/>
      <c r="D5336" s="4"/>
      <c r="E5336" s="4"/>
      <c r="F5336" s="6"/>
      <c r="G5336" s="6"/>
      <c r="H5336" s="6"/>
      <c r="I5336" s="10"/>
      <c r="J5336" s="11"/>
      <c r="K5336" s="13"/>
      <c r="L5336" s="4"/>
    </row>
    <row r="5337" spans="2:12" ht="14.25" customHeight="1">
      <c r="B5337" s="4"/>
      <c r="C5337" s="4"/>
      <c r="D5337" s="4"/>
      <c r="E5337" s="4"/>
      <c r="F5337" s="6"/>
      <c r="G5337" s="6"/>
      <c r="H5337" s="6"/>
      <c r="I5337" s="10"/>
      <c r="J5337" s="11"/>
      <c r="K5337" s="13"/>
      <c r="L5337" s="4"/>
    </row>
    <row r="5338" spans="2:12" ht="14.25" customHeight="1">
      <c r="B5338" s="4"/>
      <c r="C5338" s="4"/>
      <c r="D5338" s="4"/>
      <c r="E5338" s="4"/>
      <c r="F5338" s="6"/>
      <c r="G5338" s="6"/>
      <c r="H5338" s="6"/>
      <c r="I5338" s="10"/>
      <c r="J5338" s="11"/>
      <c r="K5338" s="13"/>
      <c r="L5338" s="4"/>
    </row>
    <row r="5339" spans="2:12" ht="14.25" customHeight="1">
      <c r="B5339" s="4"/>
      <c r="C5339" s="4"/>
      <c r="D5339" s="4"/>
      <c r="E5339" s="4"/>
      <c r="F5339" s="6"/>
      <c r="G5339" s="6"/>
      <c r="H5339" s="6"/>
      <c r="I5339" s="10"/>
      <c r="J5339" s="11"/>
      <c r="K5339" s="13"/>
      <c r="L5339" s="4"/>
    </row>
    <row r="5340" spans="2:12" ht="14.25" customHeight="1">
      <c r="B5340" s="4"/>
      <c r="C5340" s="4"/>
      <c r="D5340" s="4"/>
      <c r="E5340" s="4"/>
      <c r="F5340" s="6"/>
      <c r="G5340" s="6"/>
      <c r="H5340" s="6"/>
      <c r="I5340" s="10"/>
      <c r="J5340" s="11"/>
      <c r="K5340" s="13"/>
      <c r="L5340" s="4"/>
    </row>
    <row r="5341" spans="2:12" ht="14.25" customHeight="1">
      <c r="B5341" s="4"/>
      <c r="C5341" s="4"/>
      <c r="D5341" s="4"/>
      <c r="E5341" s="4"/>
      <c r="F5341" s="6"/>
      <c r="G5341" s="6"/>
      <c r="H5341" s="6"/>
      <c r="I5341" s="10"/>
      <c r="J5341" s="11"/>
      <c r="K5341" s="13"/>
      <c r="L5341" s="4"/>
    </row>
    <row r="5342" spans="2:12" ht="14.25" customHeight="1">
      <c r="B5342" s="4"/>
      <c r="C5342" s="4"/>
      <c r="D5342" s="4"/>
      <c r="E5342" s="4"/>
      <c r="F5342" s="6"/>
      <c r="G5342" s="6"/>
      <c r="H5342" s="6"/>
      <c r="I5342" s="10"/>
      <c r="J5342" s="11"/>
      <c r="K5342" s="13"/>
      <c r="L5342" s="4"/>
    </row>
    <row r="5343" spans="2:12" ht="14.25" customHeight="1">
      <c r="B5343" s="4"/>
      <c r="C5343" s="4"/>
      <c r="D5343" s="4"/>
      <c r="E5343" s="4"/>
      <c r="F5343" s="6"/>
      <c r="G5343" s="6"/>
      <c r="H5343" s="6"/>
      <c r="I5343" s="10"/>
      <c r="J5343" s="11"/>
      <c r="K5343" s="13"/>
      <c r="L5343" s="4"/>
    </row>
    <row r="5344" spans="2:12" ht="14.25" customHeight="1">
      <c r="B5344" s="4"/>
      <c r="C5344" s="4"/>
      <c r="D5344" s="4"/>
      <c r="E5344" s="4"/>
      <c r="F5344" s="6"/>
      <c r="G5344" s="6"/>
      <c r="H5344" s="6"/>
      <c r="I5344" s="10"/>
      <c r="J5344" s="11"/>
      <c r="K5344" s="13"/>
      <c r="L5344" s="4"/>
    </row>
    <row r="5345" spans="2:12" ht="14.25" customHeight="1">
      <c r="B5345" s="4"/>
      <c r="C5345" s="4"/>
      <c r="D5345" s="4"/>
      <c r="E5345" s="4"/>
      <c r="F5345" s="6"/>
      <c r="G5345" s="6"/>
      <c r="H5345" s="6"/>
      <c r="I5345" s="10"/>
      <c r="J5345" s="11"/>
      <c r="K5345" s="13"/>
      <c r="L5345" s="4"/>
    </row>
    <row r="5346" spans="2:12" ht="14.25" customHeight="1">
      <c r="B5346" s="4"/>
      <c r="C5346" s="4"/>
      <c r="D5346" s="4"/>
      <c r="E5346" s="4"/>
      <c r="F5346" s="6"/>
      <c r="G5346" s="6"/>
      <c r="H5346" s="6"/>
      <c r="I5346" s="10"/>
      <c r="J5346" s="11"/>
      <c r="K5346" s="13"/>
      <c r="L5346" s="4"/>
    </row>
    <row r="5347" spans="2:12" ht="14.25" customHeight="1">
      <c r="B5347" s="4"/>
      <c r="C5347" s="4"/>
      <c r="D5347" s="4"/>
      <c r="E5347" s="4"/>
      <c r="F5347" s="6"/>
      <c r="G5347" s="6"/>
      <c r="H5347" s="6"/>
      <c r="I5347" s="10"/>
      <c r="J5347" s="11"/>
      <c r="K5347" s="13"/>
      <c r="L5347" s="4"/>
    </row>
    <row r="5348" spans="2:12" ht="14.25" customHeight="1">
      <c r="B5348" s="4"/>
      <c r="C5348" s="4"/>
      <c r="D5348" s="4"/>
      <c r="E5348" s="4"/>
      <c r="F5348" s="6"/>
      <c r="G5348" s="6"/>
      <c r="H5348" s="6"/>
      <c r="I5348" s="10"/>
      <c r="J5348" s="11"/>
      <c r="K5348" s="13"/>
      <c r="L5348" s="4"/>
    </row>
    <row r="5349" spans="2:12" ht="14.25" customHeight="1">
      <c r="B5349" s="4"/>
      <c r="C5349" s="4"/>
      <c r="D5349" s="4"/>
      <c r="E5349" s="4"/>
      <c r="F5349" s="6"/>
      <c r="G5349" s="6"/>
      <c r="H5349" s="6"/>
      <c r="I5349" s="10"/>
      <c r="J5349" s="11"/>
      <c r="K5349" s="13"/>
      <c r="L5349" s="4"/>
    </row>
    <row r="5350" spans="2:12" ht="14.25" customHeight="1">
      <c r="B5350" s="4"/>
      <c r="C5350" s="4"/>
      <c r="D5350" s="4"/>
      <c r="E5350" s="4"/>
      <c r="F5350" s="6"/>
      <c r="G5350" s="6"/>
      <c r="H5350" s="6"/>
      <c r="I5350" s="10"/>
      <c r="J5350" s="11"/>
      <c r="K5350" s="13"/>
      <c r="L5350" s="4"/>
    </row>
    <row r="5351" spans="2:12" ht="14.25" customHeight="1">
      <c r="B5351" s="4"/>
      <c r="C5351" s="4"/>
      <c r="D5351" s="4"/>
      <c r="E5351" s="4"/>
      <c r="F5351" s="6"/>
      <c r="G5351" s="6"/>
      <c r="H5351" s="6"/>
      <c r="I5351" s="10"/>
      <c r="J5351" s="11"/>
      <c r="K5351" s="13"/>
      <c r="L5351" s="4"/>
    </row>
    <row r="5352" spans="2:12" ht="14.25" customHeight="1">
      <c r="B5352" s="4"/>
      <c r="C5352" s="4"/>
      <c r="D5352" s="4"/>
      <c r="E5352" s="4"/>
      <c r="F5352" s="6"/>
      <c r="G5352" s="6"/>
      <c r="H5352" s="6"/>
      <c r="I5352" s="10"/>
      <c r="J5352" s="11"/>
      <c r="K5352" s="13"/>
      <c r="L5352" s="4"/>
    </row>
    <row r="5353" spans="2:12" ht="14.25" customHeight="1">
      <c r="B5353" s="4"/>
      <c r="C5353" s="4"/>
      <c r="D5353" s="4"/>
      <c r="E5353" s="4"/>
      <c r="F5353" s="6"/>
      <c r="G5353" s="6"/>
      <c r="H5353" s="6"/>
      <c r="I5353" s="10"/>
      <c r="J5353" s="11"/>
      <c r="K5353" s="13"/>
      <c r="L5353" s="4"/>
    </row>
    <row r="5354" spans="2:12" ht="14.25" customHeight="1">
      <c r="B5354" s="4"/>
      <c r="C5354" s="4"/>
      <c r="D5354" s="4"/>
      <c r="E5354" s="4"/>
      <c r="F5354" s="6"/>
      <c r="G5354" s="6"/>
      <c r="H5354" s="6"/>
      <c r="I5354" s="10"/>
      <c r="J5354" s="11"/>
      <c r="K5354" s="13"/>
      <c r="L5354" s="4"/>
    </row>
    <row r="5355" spans="2:12" ht="14.25" customHeight="1">
      <c r="B5355" s="4"/>
      <c r="C5355" s="4"/>
      <c r="D5355" s="4"/>
      <c r="E5355" s="4"/>
      <c r="F5355" s="6"/>
      <c r="G5355" s="6"/>
      <c r="H5355" s="6"/>
      <c r="I5355" s="10"/>
      <c r="J5355" s="11"/>
      <c r="K5355" s="13"/>
      <c r="L5355" s="4"/>
    </row>
    <row r="5356" spans="2:12" ht="14.25" customHeight="1">
      <c r="B5356" s="4"/>
      <c r="C5356" s="4"/>
      <c r="D5356" s="4"/>
      <c r="E5356" s="4"/>
      <c r="F5356" s="6"/>
      <c r="G5356" s="6"/>
      <c r="H5356" s="6"/>
      <c r="I5356" s="10"/>
      <c r="J5356" s="11"/>
      <c r="K5356" s="13"/>
      <c r="L5356" s="4"/>
    </row>
    <row r="5357" spans="2:12" ht="14.25" customHeight="1">
      <c r="B5357" s="4"/>
      <c r="C5357" s="4"/>
      <c r="D5357" s="4"/>
      <c r="E5357" s="4"/>
      <c r="F5357" s="6"/>
      <c r="G5357" s="6"/>
      <c r="H5357" s="6"/>
      <c r="I5357" s="10"/>
      <c r="J5357" s="11"/>
      <c r="K5357" s="13"/>
      <c r="L5357" s="4"/>
    </row>
    <row r="5358" spans="2:12" ht="14.25" customHeight="1">
      <c r="B5358" s="4"/>
      <c r="C5358" s="4"/>
      <c r="D5358" s="4"/>
      <c r="E5358" s="4"/>
      <c r="F5358" s="6"/>
      <c r="G5358" s="6"/>
      <c r="H5358" s="6"/>
      <c r="I5358" s="10"/>
      <c r="J5358" s="11"/>
      <c r="K5358" s="13"/>
      <c r="L5358" s="4"/>
    </row>
    <row r="5359" spans="2:12" ht="14.25" customHeight="1">
      <c r="B5359" s="4"/>
      <c r="C5359" s="4"/>
      <c r="D5359" s="4"/>
      <c r="E5359" s="4"/>
      <c r="F5359" s="6"/>
      <c r="G5359" s="6"/>
      <c r="H5359" s="6"/>
      <c r="I5359" s="10"/>
      <c r="J5359" s="11"/>
      <c r="K5359" s="13"/>
      <c r="L5359" s="4"/>
    </row>
    <row r="5360" spans="2:12" ht="14.25" customHeight="1">
      <c r="B5360" s="4"/>
      <c r="C5360" s="4"/>
      <c r="D5360" s="4"/>
      <c r="E5360" s="4"/>
      <c r="F5360" s="6"/>
      <c r="G5360" s="6"/>
      <c r="H5360" s="6"/>
      <c r="I5360" s="10"/>
      <c r="J5360" s="11"/>
      <c r="K5360" s="13"/>
      <c r="L5360" s="4"/>
    </row>
    <row r="5361" spans="2:12" ht="14.25" customHeight="1">
      <c r="B5361" s="4"/>
      <c r="C5361" s="4"/>
      <c r="D5361" s="4"/>
      <c r="E5361" s="4"/>
      <c r="F5361" s="6"/>
      <c r="G5361" s="6"/>
      <c r="H5361" s="6"/>
      <c r="I5361" s="10"/>
      <c r="J5361" s="11"/>
      <c r="K5361" s="13"/>
      <c r="L5361" s="4"/>
    </row>
    <row r="5362" spans="2:12" ht="14.25" customHeight="1">
      <c r="B5362" s="4"/>
      <c r="C5362" s="4"/>
      <c r="D5362" s="4"/>
      <c r="E5362" s="4"/>
      <c r="F5362" s="6"/>
      <c r="G5362" s="6"/>
      <c r="H5362" s="6"/>
      <c r="I5362" s="10"/>
      <c r="J5362" s="11"/>
      <c r="K5362" s="13"/>
      <c r="L5362" s="4"/>
    </row>
    <row r="5363" spans="2:12" ht="14.25" customHeight="1">
      <c r="B5363" s="4"/>
      <c r="C5363" s="4"/>
      <c r="D5363" s="4"/>
      <c r="E5363" s="4"/>
      <c r="F5363" s="6"/>
      <c r="G5363" s="6"/>
      <c r="H5363" s="6"/>
      <c r="I5363" s="10"/>
      <c r="J5363" s="11"/>
      <c r="K5363" s="13"/>
      <c r="L5363" s="4"/>
    </row>
    <row r="5364" spans="2:12" ht="14.25" customHeight="1">
      <c r="B5364" s="4"/>
      <c r="C5364" s="4"/>
      <c r="D5364" s="4"/>
      <c r="E5364" s="4"/>
      <c r="F5364" s="6"/>
      <c r="G5364" s="6"/>
      <c r="H5364" s="6"/>
      <c r="I5364" s="10"/>
      <c r="J5364" s="11"/>
      <c r="K5364" s="13"/>
      <c r="L5364" s="4"/>
    </row>
    <row r="5365" spans="2:12" ht="14.25" customHeight="1">
      <c r="B5365" s="4"/>
      <c r="C5365" s="4"/>
      <c r="D5365" s="4"/>
      <c r="E5365" s="4"/>
      <c r="F5365" s="6"/>
      <c r="G5365" s="6"/>
      <c r="H5365" s="6"/>
      <c r="I5365" s="10"/>
      <c r="J5365" s="11"/>
      <c r="K5365" s="13"/>
      <c r="L5365" s="4"/>
    </row>
    <row r="5366" spans="2:12" ht="14.25" customHeight="1">
      <c r="B5366" s="4"/>
      <c r="C5366" s="4"/>
      <c r="D5366" s="4"/>
      <c r="E5366" s="4"/>
      <c r="F5366" s="6"/>
      <c r="G5366" s="6"/>
      <c r="H5366" s="6"/>
      <c r="I5366" s="10"/>
      <c r="J5366" s="11"/>
      <c r="K5366" s="13"/>
      <c r="L5366" s="4"/>
    </row>
    <row r="5367" spans="2:12" ht="14.25" customHeight="1">
      <c r="B5367" s="4"/>
      <c r="C5367" s="4"/>
      <c r="D5367" s="4"/>
      <c r="E5367" s="4"/>
      <c r="F5367" s="6"/>
      <c r="G5367" s="6"/>
      <c r="H5367" s="6"/>
      <c r="I5367" s="10"/>
      <c r="J5367" s="11"/>
      <c r="K5367" s="13"/>
      <c r="L5367" s="4"/>
    </row>
    <row r="5368" spans="2:12" ht="14.25" customHeight="1">
      <c r="B5368" s="4"/>
      <c r="C5368" s="4"/>
      <c r="D5368" s="4"/>
      <c r="E5368" s="4"/>
      <c r="F5368" s="6"/>
      <c r="G5368" s="6"/>
      <c r="H5368" s="6"/>
      <c r="I5368" s="10"/>
      <c r="J5368" s="11"/>
      <c r="K5368" s="13"/>
      <c r="L5368" s="4"/>
    </row>
    <row r="5369" spans="2:12" ht="14.25" customHeight="1">
      <c r="B5369" s="4"/>
      <c r="C5369" s="4"/>
      <c r="D5369" s="4"/>
      <c r="E5369" s="4"/>
      <c r="F5369" s="6"/>
      <c r="G5369" s="6"/>
      <c r="H5369" s="6"/>
      <c r="I5369" s="10"/>
      <c r="J5369" s="11"/>
      <c r="K5369" s="13"/>
      <c r="L5369" s="4"/>
    </row>
    <row r="5370" spans="2:12" ht="14.25" customHeight="1">
      <c r="B5370" s="4"/>
      <c r="C5370" s="4"/>
      <c r="D5370" s="4"/>
      <c r="E5370" s="4"/>
      <c r="F5370" s="6"/>
      <c r="G5370" s="6"/>
      <c r="H5370" s="6"/>
      <c r="I5370" s="10"/>
      <c r="J5370" s="11"/>
      <c r="K5370" s="13"/>
      <c r="L5370" s="4"/>
    </row>
    <row r="5371" spans="2:12" ht="14.25" customHeight="1">
      <c r="B5371" s="4"/>
      <c r="C5371" s="4"/>
      <c r="D5371" s="4"/>
      <c r="E5371" s="4"/>
      <c r="F5371" s="6"/>
      <c r="G5371" s="6"/>
      <c r="H5371" s="6"/>
      <c r="I5371" s="10"/>
      <c r="J5371" s="11"/>
      <c r="K5371" s="13"/>
      <c r="L5371" s="4"/>
    </row>
    <row r="5372" spans="2:12" ht="14.25" customHeight="1">
      <c r="B5372" s="4"/>
      <c r="C5372" s="4"/>
      <c r="D5372" s="4"/>
      <c r="E5372" s="4"/>
      <c r="F5372" s="6"/>
      <c r="G5372" s="6"/>
      <c r="H5372" s="6"/>
      <c r="I5372" s="10"/>
      <c r="J5372" s="11"/>
      <c r="K5372" s="13"/>
      <c r="L5372" s="4"/>
    </row>
    <row r="5373" spans="2:12" ht="14.25" customHeight="1">
      <c r="B5373" s="4"/>
      <c r="C5373" s="4"/>
      <c r="D5373" s="4"/>
      <c r="E5373" s="4"/>
      <c r="F5373" s="6"/>
      <c r="G5373" s="6"/>
      <c r="H5373" s="6"/>
      <c r="I5373" s="10"/>
      <c r="J5373" s="11"/>
      <c r="K5373" s="13"/>
      <c r="L5373" s="4"/>
    </row>
    <row r="5374" spans="2:12" ht="14.25" customHeight="1">
      <c r="B5374" s="4"/>
      <c r="C5374" s="4"/>
      <c r="D5374" s="4"/>
      <c r="E5374" s="4"/>
      <c r="F5374" s="6"/>
      <c r="G5374" s="6"/>
      <c r="H5374" s="6"/>
      <c r="I5374" s="10"/>
      <c r="J5374" s="11"/>
      <c r="K5374" s="13"/>
      <c r="L5374" s="4"/>
    </row>
    <row r="5375" spans="2:12" ht="14.25" customHeight="1">
      <c r="B5375" s="4"/>
      <c r="C5375" s="4"/>
      <c r="D5375" s="4"/>
      <c r="E5375" s="4"/>
      <c r="F5375" s="6"/>
      <c r="G5375" s="6"/>
      <c r="H5375" s="6"/>
      <c r="I5375" s="10"/>
      <c r="J5375" s="11"/>
      <c r="K5375" s="13"/>
      <c r="L5375" s="4"/>
    </row>
    <row r="5376" spans="2:12" ht="14.25" customHeight="1">
      <c r="B5376" s="4"/>
      <c r="C5376" s="4"/>
      <c r="D5376" s="4"/>
      <c r="E5376" s="4"/>
      <c r="F5376" s="6"/>
      <c r="G5376" s="6"/>
      <c r="H5376" s="6"/>
      <c r="I5376" s="10"/>
      <c r="J5376" s="11"/>
      <c r="K5376" s="13"/>
      <c r="L5376" s="4"/>
    </row>
    <row r="5377" spans="2:12" ht="14.25" customHeight="1">
      <c r="B5377" s="4"/>
      <c r="C5377" s="4"/>
      <c r="D5377" s="4"/>
      <c r="E5377" s="4"/>
      <c r="F5377" s="6"/>
      <c r="G5377" s="6"/>
      <c r="H5377" s="6"/>
      <c r="I5377" s="10"/>
      <c r="J5377" s="11"/>
      <c r="K5377" s="13"/>
      <c r="L5377" s="4"/>
    </row>
    <row r="5378" spans="2:12" ht="14.25" customHeight="1">
      <c r="B5378" s="4"/>
      <c r="C5378" s="4"/>
      <c r="D5378" s="4"/>
      <c r="E5378" s="4"/>
      <c r="F5378" s="6"/>
      <c r="G5378" s="6"/>
      <c r="H5378" s="6"/>
      <c r="I5378" s="10"/>
      <c r="J5378" s="11"/>
      <c r="K5378" s="13"/>
      <c r="L5378" s="4"/>
    </row>
    <row r="5379" spans="2:12" ht="14.25" customHeight="1">
      <c r="B5379" s="4"/>
      <c r="C5379" s="4"/>
      <c r="D5379" s="4"/>
      <c r="E5379" s="4"/>
      <c r="F5379" s="6"/>
      <c r="G5379" s="6"/>
      <c r="H5379" s="6"/>
      <c r="I5379" s="10"/>
      <c r="J5379" s="11"/>
      <c r="K5379" s="13"/>
      <c r="L5379" s="4"/>
    </row>
    <row r="5380" spans="2:12" ht="14.25" customHeight="1">
      <c r="B5380" s="4"/>
      <c r="C5380" s="4"/>
      <c r="D5380" s="4"/>
      <c r="E5380" s="4"/>
      <c r="F5380" s="6"/>
      <c r="G5380" s="6"/>
      <c r="H5380" s="6"/>
      <c r="I5380" s="10"/>
      <c r="J5380" s="11"/>
      <c r="K5380" s="13"/>
      <c r="L5380" s="4"/>
    </row>
    <row r="5381" spans="2:12" ht="14.25" customHeight="1">
      <c r="B5381" s="4"/>
      <c r="C5381" s="4"/>
      <c r="D5381" s="4"/>
      <c r="E5381" s="4"/>
      <c r="F5381" s="6"/>
      <c r="G5381" s="6"/>
      <c r="H5381" s="6"/>
      <c r="I5381" s="10"/>
      <c r="J5381" s="11"/>
      <c r="K5381" s="13"/>
      <c r="L5381" s="4"/>
    </row>
    <row r="5382" spans="2:12" ht="14.25" customHeight="1">
      <c r="B5382" s="4"/>
      <c r="C5382" s="4"/>
      <c r="D5382" s="4"/>
      <c r="E5382" s="4"/>
      <c r="F5382" s="6"/>
      <c r="G5382" s="6"/>
      <c r="H5382" s="6"/>
      <c r="I5382" s="10"/>
      <c r="J5382" s="11"/>
      <c r="K5382" s="13"/>
      <c r="L5382" s="4"/>
    </row>
    <row r="5383" spans="2:12" ht="14.25" customHeight="1">
      <c r="B5383" s="4"/>
      <c r="C5383" s="4"/>
      <c r="D5383" s="4"/>
      <c r="E5383" s="4"/>
      <c r="F5383" s="6"/>
      <c r="G5383" s="6"/>
      <c r="H5383" s="6"/>
      <c r="I5383" s="10"/>
      <c r="J5383" s="11"/>
      <c r="K5383" s="13"/>
      <c r="L5383" s="4"/>
    </row>
    <row r="5384" spans="2:12" ht="14.25" customHeight="1">
      <c r="B5384" s="4"/>
      <c r="C5384" s="4"/>
      <c r="D5384" s="4"/>
      <c r="E5384" s="4"/>
      <c r="F5384" s="6"/>
      <c r="G5384" s="6"/>
      <c r="H5384" s="6"/>
      <c r="I5384" s="10"/>
      <c r="J5384" s="11"/>
      <c r="K5384" s="13"/>
      <c r="L5384" s="4"/>
    </row>
    <row r="5385" spans="2:12" ht="14.25" customHeight="1">
      <c r="B5385" s="4"/>
      <c r="C5385" s="4"/>
      <c r="D5385" s="4"/>
      <c r="E5385" s="4"/>
      <c r="F5385" s="6"/>
      <c r="G5385" s="6"/>
      <c r="H5385" s="6"/>
      <c r="I5385" s="10"/>
      <c r="J5385" s="11"/>
      <c r="K5385" s="13"/>
      <c r="L5385" s="4"/>
    </row>
    <row r="5386" spans="2:12" ht="14.25" customHeight="1">
      <c r="B5386" s="4"/>
      <c r="C5386" s="4"/>
      <c r="D5386" s="4"/>
      <c r="E5386" s="4"/>
      <c r="F5386" s="6"/>
      <c r="G5386" s="6"/>
      <c r="H5386" s="6"/>
      <c r="I5386" s="10"/>
      <c r="J5386" s="11"/>
      <c r="K5386" s="13"/>
      <c r="L5386" s="4"/>
    </row>
    <row r="5387" spans="2:12" ht="14.25" customHeight="1">
      <c r="B5387" s="4"/>
      <c r="C5387" s="4"/>
      <c r="D5387" s="4"/>
      <c r="E5387" s="4"/>
      <c r="F5387" s="6"/>
      <c r="G5387" s="6"/>
      <c r="H5387" s="6"/>
      <c r="I5387" s="10"/>
      <c r="J5387" s="11"/>
      <c r="K5387" s="13"/>
      <c r="L5387" s="4"/>
    </row>
    <row r="5388" spans="2:12" ht="14.25" customHeight="1">
      <c r="B5388" s="4"/>
      <c r="C5388" s="4"/>
      <c r="D5388" s="4"/>
      <c r="E5388" s="4"/>
      <c r="F5388" s="6"/>
      <c r="G5388" s="6"/>
      <c r="H5388" s="6"/>
      <c r="I5388" s="10"/>
      <c r="J5388" s="11"/>
      <c r="K5388" s="13"/>
      <c r="L5388" s="4"/>
    </row>
    <row r="5389" spans="2:12" ht="14.25" customHeight="1">
      <c r="B5389" s="4"/>
      <c r="C5389" s="4"/>
      <c r="D5389" s="4"/>
      <c r="E5389" s="4"/>
      <c r="F5389" s="6"/>
      <c r="G5389" s="6"/>
      <c r="H5389" s="6"/>
      <c r="I5389" s="10"/>
      <c r="J5389" s="11"/>
      <c r="K5389" s="13"/>
      <c r="L5389" s="4"/>
    </row>
    <row r="5390" spans="2:12" ht="14.25" customHeight="1">
      <c r="B5390" s="4"/>
      <c r="C5390" s="4"/>
      <c r="D5390" s="4"/>
      <c r="E5390" s="4"/>
      <c r="F5390" s="6"/>
      <c r="G5390" s="6"/>
      <c r="H5390" s="6"/>
      <c r="I5390" s="10"/>
      <c r="J5390" s="11"/>
      <c r="K5390" s="13"/>
      <c r="L5390" s="4"/>
    </row>
    <row r="5391" spans="2:12" ht="14.25" customHeight="1">
      <c r="B5391" s="4"/>
      <c r="C5391" s="4"/>
      <c r="D5391" s="4"/>
      <c r="E5391" s="4"/>
      <c r="F5391" s="6"/>
      <c r="G5391" s="6"/>
      <c r="H5391" s="6"/>
      <c r="I5391" s="10"/>
      <c r="J5391" s="11"/>
      <c r="K5391" s="13"/>
      <c r="L5391" s="4"/>
    </row>
    <row r="5392" spans="2:12" ht="14.25" customHeight="1">
      <c r="B5392" s="4"/>
      <c r="C5392" s="4"/>
      <c r="D5392" s="4"/>
      <c r="E5392" s="4"/>
      <c r="F5392" s="6"/>
      <c r="G5392" s="6"/>
      <c r="H5392" s="6"/>
      <c r="I5392" s="10"/>
      <c r="J5392" s="11"/>
      <c r="K5392" s="13"/>
      <c r="L5392" s="4"/>
    </row>
    <row r="5393" spans="2:12" ht="14.25" customHeight="1">
      <c r="B5393" s="4"/>
      <c r="C5393" s="4"/>
      <c r="D5393" s="4"/>
      <c r="E5393" s="4"/>
      <c r="F5393" s="6"/>
      <c r="G5393" s="6"/>
      <c r="H5393" s="6"/>
      <c r="I5393" s="10"/>
      <c r="J5393" s="11"/>
      <c r="K5393" s="13"/>
      <c r="L5393" s="4"/>
    </row>
    <row r="5394" spans="2:12" ht="14.25" customHeight="1">
      <c r="B5394" s="4"/>
      <c r="C5394" s="4"/>
      <c r="D5394" s="4"/>
      <c r="E5394" s="4"/>
      <c r="F5394" s="6"/>
      <c r="G5394" s="6"/>
      <c r="H5394" s="6"/>
      <c r="I5394" s="10"/>
      <c r="J5394" s="11"/>
      <c r="K5394" s="13"/>
      <c r="L5394" s="4"/>
    </row>
    <row r="5395" spans="2:12" ht="14.25" customHeight="1">
      <c r="B5395" s="4"/>
      <c r="C5395" s="4"/>
      <c r="D5395" s="4"/>
      <c r="E5395" s="4"/>
      <c r="F5395" s="6"/>
      <c r="G5395" s="6"/>
      <c r="H5395" s="6"/>
      <c r="I5395" s="10"/>
      <c r="J5395" s="11"/>
      <c r="K5395" s="13"/>
      <c r="L5395" s="4"/>
    </row>
    <row r="5396" spans="2:12" ht="14.25" customHeight="1">
      <c r="B5396" s="4"/>
      <c r="C5396" s="4"/>
      <c r="D5396" s="4"/>
      <c r="E5396" s="4"/>
      <c r="F5396" s="6"/>
      <c r="G5396" s="6"/>
      <c r="H5396" s="6"/>
      <c r="I5396" s="10"/>
      <c r="J5396" s="11"/>
      <c r="K5396" s="13"/>
      <c r="L5396" s="4"/>
    </row>
    <row r="5397" spans="2:12" ht="14.25" customHeight="1">
      <c r="B5397" s="4"/>
      <c r="C5397" s="4"/>
      <c r="D5397" s="4"/>
      <c r="E5397" s="4"/>
      <c r="F5397" s="6"/>
      <c r="G5397" s="6"/>
      <c r="H5397" s="6"/>
      <c r="I5397" s="10"/>
      <c r="J5397" s="11"/>
      <c r="K5397" s="13"/>
      <c r="L5397" s="4"/>
    </row>
    <row r="5398" spans="2:12" ht="14.25" customHeight="1">
      <c r="B5398" s="4"/>
      <c r="C5398" s="4"/>
      <c r="D5398" s="4"/>
      <c r="E5398" s="4"/>
      <c r="F5398" s="6"/>
      <c r="G5398" s="6"/>
      <c r="H5398" s="6"/>
      <c r="I5398" s="10"/>
      <c r="J5398" s="11"/>
      <c r="K5398" s="13"/>
      <c r="L5398" s="4"/>
    </row>
    <row r="5399" spans="2:12" ht="14.25" customHeight="1">
      <c r="B5399" s="4"/>
      <c r="C5399" s="4"/>
      <c r="D5399" s="4"/>
      <c r="E5399" s="4"/>
      <c r="F5399" s="6"/>
      <c r="G5399" s="6"/>
      <c r="H5399" s="6"/>
      <c r="I5399" s="10"/>
      <c r="J5399" s="11"/>
      <c r="K5399" s="13"/>
      <c r="L5399" s="4"/>
    </row>
    <row r="5400" spans="2:12" ht="14.25" customHeight="1">
      <c r="B5400" s="4"/>
      <c r="C5400" s="4"/>
      <c r="D5400" s="4"/>
      <c r="E5400" s="4"/>
      <c r="F5400" s="6"/>
      <c r="G5400" s="6"/>
      <c r="H5400" s="6"/>
      <c r="I5400" s="10"/>
      <c r="J5400" s="11"/>
      <c r="K5400" s="13"/>
      <c r="L5400" s="4"/>
    </row>
    <row r="5401" spans="2:12" ht="14.25" customHeight="1">
      <c r="B5401" s="4"/>
      <c r="C5401" s="4"/>
      <c r="D5401" s="4"/>
      <c r="E5401" s="4"/>
      <c r="F5401" s="6"/>
      <c r="G5401" s="6"/>
      <c r="H5401" s="6"/>
      <c r="I5401" s="10"/>
      <c r="J5401" s="11"/>
      <c r="K5401" s="13"/>
      <c r="L5401" s="4"/>
    </row>
    <row r="5402" spans="2:12" ht="14.25" customHeight="1">
      <c r="B5402" s="4"/>
      <c r="C5402" s="4"/>
      <c r="D5402" s="4"/>
      <c r="E5402" s="4"/>
      <c r="F5402" s="6"/>
      <c r="G5402" s="6"/>
      <c r="H5402" s="6"/>
      <c r="I5402" s="10"/>
      <c r="J5402" s="11"/>
      <c r="K5402" s="13"/>
      <c r="L5402" s="4"/>
    </row>
    <row r="5403" spans="2:12" ht="14.25" customHeight="1">
      <c r="B5403" s="4"/>
      <c r="C5403" s="4"/>
      <c r="D5403" s="4"/>
      <c r="E5403" s="4"/>
      <c r="F5403" s="6"/>
      <c r="G5403" s="6"/>
      <c r="H5403" s="6"/>
      <c r="I5403" s="10"/>
      <c r="J5403" s="11"/>
      <c r="K5403" s="13"/>
      <c r="L5403" s="4"/>
    </row>
    <row r="5404" spans="2:12" ht="14.25" customHeight="1">
      <c r="B5404" s="4"/>
      <c r="C5404" s="4"/>
      <c r="D5404" s="4"/>
      <c r="E5404" s="4"/>
      <c r="F5404" s="6"/>
      <c r="G5404" s="6"/>
      <c r="H5404" s="6"/>
      <c r="I5404" s="10"/>
      <c r="J5404" s="11"/>
      <c r="K5404" s="13"/>
      <c r="L5404" s="4"/>
    </row>
    <row r="5405" spans="2:12" ht="14.25" customHeight="1">
      <c r="B5405" s="4"/>
      <c r="C5405" s="4"/>
      <c r="D5405" s="4"/>
      <c r="E5405" s="4"/>
      <c r="F5405" s="6"/>
      <c r="G5405" s="6"/>
      <c r="H5405" s="6"/>
      <c r="I5405" s="10"/>
      <c r="J5405" s="11"/>
      <c r="K5405" s="13"/>
      <c r="L5405" s="4"/>
    </row>
    <row r="5406" spans="2:12" ht="14.25" customHeight="1">
      <c r="B5406" s="4"/>
      <c r="C5406" s="4"/>
      <c r="D5406" s="4"/>
      <c r="E5406" s="4"/>
      <c r="F5406" s="6"/>
      <c r="G5406" s="6"/>
      <c r="H5406" s="6"/>
      <c r="I5406" s="10"/>
      <c r="J5406" s="11"/>
      <c r="K5406" s="13"/>
      <c r="L5406" s="4"/>
    </row>
    <row r="5407" spans="2:12" ht="14.25" customHeight="1">
      <c r="B5407" s="4"/>
      <c r="C5407" s="4"/>
      <c r="D5407" s="4"/>
      <c r="E5407" s="4"/>
      <c r="F5407" s="6"/>
      <c r="G5407" s="6"/>
      <c r="H5407" s="6"/>
      <c r="I5407" s="10"/>
      <c r="J5407" s="11"/>
      <c r="K5407" s="13"/>
      <c r="L5407" s="4"/>
    </row>
    <row r="5408" spans="2:12" ht="14.25" customHeight="1">
      <c r="B5408" s="4"/>
      <c r="C5408" s="4"/>
      <c r="D5408" s="4"/>
      <c r="E5408" s="4"/>
      <c r="F5408" s="6"/>
      <c r="G5408" s="6"/>
      <c r="H5408" s="6"/>
      <c r="I5408" s="10"/>
      <c r="J5408" s="11"/>
      <c r="K5408" s="13"/>
      <c r="L5408" s="4"/>
    </row>
    <row r="5409" spans="2:12" ht="14.25" customHeight="1">
      <c r="B5409" s="4"/>
      <c r="C5409" s="4"/>
      <c r="D5409" s="4"/>
      <c r="E5409" s="4"/>
      <c r="F5409" s="6"/>
      <c r="G5409" s="6"/>
      <c r="H5409" s="6"/>
      <c r="I5409" s="10"/>
      <c r="J5409" s="11"/>
      <c r="K5409" s="13"/>
      <c r="L5409" s="4"/>
    </row>
    <row r="5410" spans="2:12" ht="14.25" customHeight="1">
      <c r="B5410" s="4"/>
      <c r="C5410" s="4"/>
      <c r="D5410" s="4"/>
      <c r="E5410" s="4"/>
      <c r="F5410" s="6"/>
      <c r="G5410" s="6"/>
      <c r="H5410" s="6"/>
      <c r="I5410" s="10"/>
      <c r="J5410" s="11"/>
      <c r="K5410" s="13"/>
      <c r="L5410" s="4"/>
    </row>
    <row r="5411" spans="2:12" ht="14.25" customHeight="1">
      <c r="B5411" s="4"/>
      <c r="C5411" s="4"/>
      <c r="D5411" s="4"/>
      <c r="E5411" s="4"/>
      <c r="F5411" s="6"/>
      <c r="G5411" s="6"/>
      <c r="H5411" s="6"/>
      <c r="I5411" s="10"/>
      <c r="J5411" s="11"/>
      <c r="K5411" s="13"/>
      <c r="L5411" s="4"/>
    </row>
    <row r="5412" spans="2:12" ht="14.25" customHeight="1">
      <c r="B5412" s="4"/>
      <c r="C5412" s="4"/>
      <c r="D5412" s="4"/>
      <c r="E5412" s="4"/>
      <c r="F5412" s="6"/>
      <c r="G5412" s="6"/>
      <c r="H5412" s="6"/>
      <c r="I5412" s="10"/>
      <c r="J5412" s="11"/>
      <c r="K5412" s="13"/>
      <c r="L5412" s="4"/>
    </row>
    <row r="5413" spans="2:12" ht="14.25" customHeight="1">
      <c r="B5413" s="4"/>
      <c r="C5413" s="4"/>
      <c r="D5413" s="4"/>
      <c r="E5413" s="4"/>
      <c r="F5413" s="6"/>
      <c r="G5413" s="6"/>
      <c r="H5413" s="6"/>
      <c r="I5413" s="10"/>
      <c r="J5413" s="11"/>
      <c r="K5413" s="13"/>
      <c r="L5413" s="4"/>
    </row>
    <row r="5414" spans="2:12" ht="14.25" customHeight="1">
      <c r="B5414" s="4"/>
      <c r="C5414" s="4"/>
      <c r="D5414" s="4"/>
      <c r="E5414" s="4"/>
      <c r="F5414" s="6"/>
      <c r="G5414" s="6"/>
      <c r="H5414" s="6"/>
      <c r="I5414" s="10"/>
      <c r="J5414" s="11"/>
      <c r="K5414" s="13"/>
      <c r="L5414" s="4"/>
    </row>
    <row r="5415" spans="2:12" ht="14.25" customHeight="1">
      <c r="B5415" s="4"/>
      <c r="C5415" s="4"/>
      <c r="D5415" s="4"/>
      <c r="E5415" s="4"/>
      <c r="F5415" s="6"/>
      <c r="G5415" s="6"/>
      <c r="H5415" s="6"/>
      <c r="I5415" s="10"/>
      <c r="J5415" s="11"/>
      <c r="K5415" s="13"/>
      <c r="L5415" s="4"/>
    </row>
    <row r="5416" spans="2:12" ht="14.25" customHeight="1">
      <c r="B5416" s="4"/>
      <c r="C5416" s="4"/>
      <c r="D5416" s="4"/>
      <c r="E5416" s="4"/>
      <c r="F5416" s="6"/>
      <c r="G5416" s="6"/>
      <c r="H5416" s="6"/>
      <c r="I5416" s="10"/>
      <c r="J5416" s="11"/>
      <c r="K5416" s="13"/>
      <c r="L5416" s="4"/>
    </row>
    <row r="5417" spans="2:12" ht="14.25" customHeight="1">
      <c r="B5417" s="4"/>
      <c r="C5417" s="4"/>
      <c r="D5417" s="4"/>
      <c r="E5417" s="4"/>
      <c r="F5417" s="6"/>
      <c r="G5417" s="6"/>
      <c r="H5417" s="6"/>
      <c r="I5417" s="10"/>
      <c r="J5417" s="11"/>
      <c r="K5417" s="13"/>
      <c r="L5417" s="4"/>
    </row>
    <row r="5418" spans="2:12" ht="14.25" customHeight="1">
      <c r="B5418" s="4"/>
      <c r="C5418" s="4"/>
      <c r="D5418" s="4"/>
      <c r="E5418" s="4"/>
      <c r="F5418" s="6"/>
      <c r="G5418" s="6"/>
      <c r="H5418" s="6"/>
      <c r="I5418" s="10"/>
      <c r="J5418" s="11"/>
      <c r="K5418" s="13"/>
      <c r="L5418" s="4"/>
    </row>
    <row r="5419" spans="2:12" ht="14.25" customHeight="1">
      <c r="B5419" s="4"/>
      <c r="C5419" s="4"/>
      <c r="D5419" s="4"/>
      <c r="E5419" s="4"/>
      <c r="F5419" s="6"/>
      <c r="G5419" s="6"/>
      <c r="H5419" s="6"/>
      <c r="I5419" s="10"/>
      <c r="J5419" s="11"/>
      <c r="K5419" s="13"/>
      <c r="L5419" s="4"/>
    </row>
    <row r="5420" spans="2:12" ht="14.25" customHeight="1">
      <c r="B5420" s="4"/>
      <c r="C5420" s="4"/>
      <c r="D5420" s="4"/>
      <c r="E5420" s="4"/>
      <c r="F5420" s="6"/>
      <c r="G5420" s="6"/>
      <c r="H5420" s="6"/>
      <c r="I5420" s="10"/>
      <c r="J5420" s="11"/>
      <c r="K5420" s="13"/>
      <c r="L5420" s="4"/>
    </row>
    <row r="5421" spans="2:12" ht="14.25" customHeight="1">
      <c r="B5421" s="4"/>
      <c r="C5421" s="4"/>
      <c r="D5421" s="4"/>
      <c r="E5421" s="4"/>
      <c r="F5421" s="6"/>
      <c r="G5421" s="6"/>
      <c r="H5421" s="6"/>
      <c r="I5421" s="10"/>
      <c r="J5421" s="11"/>
      <c r="K5421" s="13"/>
      <c r="L5421" s="4"/>
    </row>
    <row r="5422" spans="2:12" ht="14.25" customHeight="1">
      <c r="B5422" s="4"/>
      <c r="C5422" s="4"/>
      <c r="D5422" s="4"/>
      <c r="E5422" s="4"/>
      <c r="F5422" s="6"/>
      <c r="G5422" s="6"/>
      <c r="H5422" s="6"/>
      <c r="I5422" s="10"/>
      <c r="J5422" s="11"/>
      <c r="K5422" s="13"/>
      <c r="L5422" s="4"/>
    </row>
    <row r="5423" spans="2:12" ht="14.25" customHeight="1">
      <c r="B5423" s="4"/>
      <c r="C5423" s="4"/>
      <c r="D5423" s="4"/>
      <c r="E5423" s="4"/>
      <c r="F5423" s="6"/>
      <c r="G5423" s="6"/>
      <c r="H5423" s="6"/>
      <c r="I5423" s="10"/>
      <c r="J5423" s="11"/>
      <c r="K5423" s="13"/>
      <c r="L5423" s="4"/>
    </row>
    <row r="5424" spans="2:12" ht="14.25" customHeight="1">
      <c r="B5424" s="4"/>
      <c r="C5424" s="4"/>
      <c r="D5424" s="4"/>
      <c r="E5424" s="4"/>
      <c r="F5424" s="6"/>
      <c r="G5424" s="6"/>
      <c r="H5424" s="6"/>
      <c r="I5424" s="10"/>
      <c r="J5424" s="11"/>
      <c r="K5424" s="13"/>
      <c r="L5424" s="4"/>
    </row>
    <row r="5425" spans="2:12" ht="14.25" customHeight="1">
      <c r="B5425" s="4"/>
      <c r="C5425" s="4"/>
      <c r="D5425" s="4"/>
      <c r="E5425" s="4"/>
      <c r="F5425" s="6"/>
      <c r="G5425" s="6"/>
      <c r="H5425" s="6"/>
      <c r="I5425" s="10"/>
      <c r="J5425" s="11"/>
      <c r="K5425" s="13"/>
      <c r="L5425" s="4"/>
    </row>
    <row r="5426" spans="2:12" ht="14.25" customHeight="1">
      <c r="B5426" s="4"/>
      <c r="C5426" s="4"/>
      <c r="D5426" s="4"/>
      <c r="E5426" s="4"/>
      <c r="F5426" s="6"/>
      <c r="G5426" s="6"/>
      <c r="H5426" s="6"/>
      <c r="I5426" s="10"/>
      <c r="J5426" s="11"/>
      <c r="K5426" s="13"/>
      <c r="L5426" s="4"/>
    </row>
    <row r="5427" spans="2:12" ht="14.25" customHeight="1">
      <c r="B5427" s="4"/>
      <c r="C5427" s="4"/>
      <c r="D5427" s="4"/>
      <c r="E5427" s="4"/>
      <c r="F5427" s="6"/>
      <c r="G5427" s="6"/>
      <c r="H5427" s="6"/>
      <c r="I5427" s="10"/>
      <c r="J5427" s="11"/>
      <c r="K5427" s="13"/>
      <c r="L5427" s="4"/>
    </row>
    <row r="5428" spans="2:12" ht="14.25" customHeight="1">
      <c r="B5428" s="4"/>
      <c r="C5428" s="4"/>
      <c r="D5428" s="4"/>
      <c r="E5428" s="4"/>
      <c r="F5428" s="6"/>
      <c r="G5428" s="6"/>
      <c r="H5428" s="6"/>
      <c r="I5428" s="10"/>
      <c r="J5428" s="11"/>
      <c r="K5428" s="13"/>
      <c r="L5428" s="4"/>
    </row>
    <row r="5429" spans="2:12" ht="14.25" customHeight="1">
      <c r="B5429" s="4"/>
      <c r="C5429" s="4"/>
      <c r="D5429" s="4"/>
      <c r="E5429" s="4"/>
      <c r="F5429" s="6"/>
      <c r="G5429" s="6"/>
      <c r="H5429" s="6"/>
      <c r="I5429" s="10"/>
      <c r="J5429" s="11"/>
      <c r="K5429" s="13"/>
      <c r="L5429" s="4"/>
    </row>
    <row r="5430" spans="2:12" ht="14.25" customHeight="1">
      <c r="B5430" s="4"/>
      <c r="C5430" s="4"/>
      <c r="D5430" s="4"/>
      <c r="E5430" s="4"/>
      <c r="F5430" s="6"/>
      <c r="G5430" s="6"/>
      <c r="H5430" s="6"/>
      <c r="I5430" s="10"/>
      <c r="J5430" s="11"/>
      <c r="K5430" s="13"/>
      <c r="L5430" s="4"/>
    </row>
    <row r="5431" spans="2:12" ht="14.25" customHeight="1">
      <c r="B5431" s="4"/>
      <c r="C5431" s="4"/>
      <c r="D5431" s="4"/>
      <c r="E5431" s="4"/>
      <c r="F5431" s="6"/>
      <c r="G5431" s="6"/>
      <c r="H5431" s="6"/>
      <c r="I5431" s="10"/>
      <c r="J5431" s="11"/>
      <c r="K5431" s="13"/>
      <c r="L5431" s="4"/>
    </row>
    <row r="5432" spans="2:12" ht="14.25" customHeight="1">
      <c r="B5432" s="4"/>
      <c r="C5432" s="4"/>
      <c r="D5432" s="4"/>
      <c r="E5432" s="4"/>
      <c r="F5432" s="6"/>
      <c r="G5432" s="6"/>
      <c r="H5432" s="6"/>
      <c r="I5432" s="10"/>
      <c r="J5432" s="11"/>
      <c r="K5432" s="13"/>
      <c r="L5432" s="4"/>
    </row>
    <row r="5433" spans="2:12" ht="14.25" customHeight="1">
      <c r="B5433" s="4"/>
      <c r="C5433" s="4"/>
      <c r="D5433" s="4"/>
      <c r="E5433" s="4"/>
      <c r="F5433" s="6"/>
      <c r="G5433" s="6"/>
      <c r="H5433" s="6"/>
      <c r="I5433" s="10"/>
      <c r="J5433" s="11"/>
      <c r="K5433" s="13"/>
      <c r="L5433" s="4"/>
    </row>
    <row r="5434" spans="2:12" ht="14.25" customHeight="1">
      <c r="B5434" s="4"/>
      <c r="C5434" s="4"/>
      <c r="D5434" s="4"/>
      <c r="E5434" s="4"/>
      <c r="F5434" s="6"/>
      <c r="G5434" s="6"/>
      <c r="H5434" s="6"/>
      <c r="I5434" s="10"/>
      <c r="J5434" s="11"/>
      <c r="K5434" s="13"/>
      <c r="L5434" s="4"/>
    </row>
    <row r="5435" spans="2:12" ht="14.25" customHeight="1">
      <c r="B5435" s="4"/>
      <c r="C5435" s="4"/>
      <c r="D5435" s="4"/>
      <c r="E5435" s="4"/>
      <c r="F5435" s="6"/>
      <c r="G5435" s="6"/>
      <c r="H5435" s="6"/>
      <c r="I5435" s="10"/>
      <c r="J5435" s="11"/>
      <c r="K5435" s="13"/>
      <c r="L5435" s="4"/>
    </row>
    <row r="5436" spans="2:12" ht="14.25" customHeight="1">
      <c r="B5436" s="4"/>
      <c r="C5436" s="4"/>
      <c r="D5436" s="4"/>
      <c r="E5436" s="4"/>
      <c r="F5436" s="6"/>
      <c r="G5436" s="6"/>
      <c r="H5436" s="6"/>
      <c r="I5436" s="10"/>
      <c r="J5436" s="11"/>
      <c r="K5436" s="13"/>
      <c r="L5436" s="4"/>
    </row>
    <row r="5437" spans="2:12" ht="14.25" customHeight="1">
      <c r="B5437" s="4"/>
      <c r="C5437" s="4"/>
      <c r="D5437" s="4"/>
      <c r="E5437" s="4"/>
      <c r="F5437" s="6"/>
      <c r="G5437" s="6"/>
      <c r="H5437" s="6"/>
      <c r="I5437" s="10"/>
      <c r="J5437" s="11"/>
      <c r="K5437" s="13"/>
      <c r="L5437" s="4"/>
    </row>
    <row r="5438" spans="2:12" ht="14.25" customHeight="1">
      <c r="B5438" s="4"/>
      <c r="C5438" s="4"/>
      <c r="D5438" s="4"/>
      <c r="E5438" s="4"/>
      <c r="F5438" s="6"/>
      <c r="G5438" s="6"/>
      <c r="H5438" s="6"/>
      <c r="I5438" s="10"/>
      <c r="J5438" s="11"/>
      <c r="K5438" s="13"/>
      <c r="L5438" s="4"/>
    </row>
    <row r="5439" spans="2:12" ht="14.25" customHeight="1">
      <c r="B5439" s="4"/>
      <c r="C5439" s="4"/>
      <c r="D5439" s="4"/>
      <c r="E5439" s="4"/>
      <c r="F5439" s="6"/>
      <c r="G5439" s="6"/>
      <c r="H5439" s="6"/>
      <c r="I5439" s="10"/>
      <c r="J5439" s="11"/>
      <c r="K5439" s="13"/>
      <c r="L5439" s="4"/>
    </row>
    <row r="5440" spans="2:12" ht="14.25" customHeight="1">
      <c r="B5440" s="4"/>
      <c r="C5440" s="4"/>
      <c r="D5440" s="4"/>
      <c r="E5440" s="4"/>
      <c r="F5440" s="6"/>
      <c r="G5440" s="6"/>
      <c r="H5440" s="6"/>
      <c r="I5440" s="10"/>
      <c r="J5440" s="11"/>
      <c r="K5440" s="13"/>
      <c r="L5440" s="4"/>
    </row>
    <row r="5441" spans="2:12" ht="14.25" customHeight="1">
      <c r="B5441" s="4"/>
      <c r="C5441" s="4"/>
      <c r="D5441" s="4"/>
      <c r="E5441" s="4"/>
      <c r="F5441" s="6"/>
      <c r="G5441" s="6"/>
      <c r="H5441" s="6"/>
      <c r="I5441" s="10"/>
      <c r="J5441" s="11"/>
      <c r="K5441" s="13"/>
      <c r="L5441" s="4"/>
    </row>
    <row r="5442" spans="2:12" ht="14.25" customHeight="1">
      <c r="B5442" s="4"/>
      <c r="C5442" s="4"/>
      <c r="D5442" s="4"/>
      <c r="E5442" s="4"/>
      <c r="F5442" s="6"/>
      <c r="G5442" s="6"/>
      <c r="H5442" s="6"/>
      <c r="I5442" s="10"/>
      <c r="J5442" s="11"/>
      <c r="K5442" s="13"/>
      <c r="L5442" s="4"/>
    </row>
    <row r="5443" spans="2:12" ht="14.25" customHeight="1">
      <c r="B5443" s="4"/>
      <c r="C5443" s="4"/>
      <c r="D5443" s="4"/>
      <c r="E5443" s="4"/>
      <c r="F5443" s="6"/>
      <c r="G5443" s="6"/>
      <c r="H5443" s="6"/>
      <c r="I5443" s="10"/>
      <c r="J5443" s="11"/>
      <c r="K5443" s="13"/>
      <c r="L5443" s="4"/>
    </row>
    <row r="5444" spans="2:12" ht="14.25" customHeight="1">
      <c r="B5444" s="4"/>
      <c r="C5444" s="4"/>
      <c r="D5444" s="4"/>
      <c r="E5444" s="4"/>
      <c r="F5444" s="6"/>
      <c r="G5444" s="6"/>
      <c r="H5444" s="6"/>
      <c r="I5444" s="10"/>
      <c r="J5444" s="11"/>
      <c r="K5444" s="13"/>
      <c r="L5444" s="4"/>
    </row>
    <row r="5445" spans="2:12" ht="14.25" customHeight="1">
      <c r="B5445" s="4"/>
      <c r="C5445" s="4"/>
      <c r="D5445" s="4"/>
      <c r="E5445" s="4"/>
      <c r="F5445" s="6"/>
      <c r="G5445" s="6"/>
      <c r="H5445" s="6"/>
      <c r="I5445" s="10"/>
      <c r="J5445" s="11"/>
      <c r="K5445" s="13"/>
      <c r="L5445" s="4"/>
    </row>
    <row r="5446" spans="2:12" ht="14.25" customHeight="1">
      <c r="B5446" s="4"/>
      <c r="C5446" s="4"/>
      <c r="D5446" s="4"/>
      <c r="E5446" s="4"/>
      <c r="F5446" s="6"/>
      <c r="G5446" s="6"/>
      <c r="H5446" s="6"/>
      <c r="I5446" s="10"/>
      <c r="J5446" s="11"/>
      <c r="K5446" s="13"/>
      <c r="L5446" s="4"/>
    </row>
    <row r="5447" spans="2:12" ht="14.25" customHeight="1">
      <c r="B5447" s="4"/>
      <c r="C5447" s="4"/>
      <c r="D5447" s="4"/>
      <c r="E5447" s="4"/>
      <c r="F5447" s="6"/>
      <c r="G5447" s="6"/>
      <c r="H5447" s="6"/>
      <c r="I5447" s="10"/>
      <c r="J5447" s="11"/>
      <c r="K5447" s="13"/>
      <c r="L5447" s="4"/>
    </row>
    <row r="5448" spans="2:12" ht="14.25" customHeight="1">
      <c r="B5448" s="4"/>
      <c r="C5448" s="4"/>
      <c r="D5448" s="4"/>
      <c r="E5448" s="4"/>
      <c r="F5448" s="6"/>
      <c r="G5448" s="6"/>
      <c r="H5448" s="6"/>
      <c r="I5448" s="10"/>
      <c r="J5448" s="11"/>
      <c r="K5448" s="13"/>
      <c r="L5448" s="4"/>
    </row>
    <row r="5449" spans="2:12" ht="14.25" customHeight="1">
      <c r="B5449" s="4"/>
      <c r="C5449" s="4"/>
      <c r="D5449" s="4"/>
      <c r="E5449" s="4"/>
      <c r="F5449" s="6"/>
      <c r="G5449" s="6"/>
      <c r="H5449" s="6"/>
      <c r="I5449" s="10"/>
      <c r="J5449" s="11"/>
      <c r="K5449" s="13"/>
      <c r="L5449" s="4"/>
    </row>
    <row r="5450" spans="2:12" ht="14.25" customHeight="1">
      <c r="B5450" s="4"/>
      <c r="C5450" s="4"/>
      <c r="D5450" s="4"/>
      <c r="E5450" s="4"/>
      <c r="F5450" s="6"/>
      <c r="G5450" s="6"/>
      <c r="H5450" s="6"/>
      <c r="I5450" s="10"/>
      <c r="J5450" s="11"/>
      <c r="K5450" s="13"/>
      <c r="L5450" s="4"/>
    </row>
    <row r="5451" spans="2:12" ht="14.25" customHeight="1">
      <c r="B5451" s="4"/>
      <c r="C5451" s="4"/>
      <c r="D5451" s="4"/>
      <c r="E5451" s="4"/>
      <c r="F5451" s="6"/>
      <c r="G5451" s="6"/>
      <c r="H5451" s="6"/>
      <c r="I5451" s="10"/>
      <c r="J5451" s="11"/>
      <c r="K5451" s="13"/>
      <c r="L5451" s="4"/>
    </row>
    <row r="5452" spans="2:12" ht="14.25" customHeight="1">
      <c r="B5452" s="4"/>
      <c r="C5452" s="4"/>
      <c r="D5452" s="4"/>
      <c r="E5452" s="4"/>
      <c r="F5452" s="6"/>
      <c r="G5452" s="6"/>
      <c r="H5452" s="6"/>
      <c r="I5452" s="10"/>
      <c r="J5452" s="11"/>
      <c r="K5452" s="13"/>
      <c r="L5452" s="4"/>
    </row>
    <row r="5453" spans="2:12" ht="14.25" customHeight="1">
      <c r="B5453" s="4"/>
      <c r="C5453" s="4"/>
      <c r="D5453" s="4"/>
      <c r="E5453" s="4"/>
      <c r="F5453" s="6"/>
      <c r="G5453" s="6"/>
      <c r="H5453" s="6"/>
      <c r="I5453" s="10"/>
      <c r="J5453" s="11"/>
      <c r="K5453" s="13"/>
      <c r="L5453" s="4"/>
    </row>
    <row r="5454" spans="2:12" ht="14.25" customHeight="1">
      <c r="B5454" s="4"/>
      <c r="C5454" s="4"/>
      <c r="D5454" s="4"/>
      <c r="E5454" s="4"/>
      <c r="F5454" s="6"/>
      <c r="G5454" s="6"/>
      <c r="H5454" s="6"/>
      <c r="I5454" s="10"/>
      <c r="J5454" s="11"/>
      <c r="K5454" s="13"/>
      <c r="L5454" s="4"/>
    </row>
    <row r="5455" spans="2:12" ht="14.25" customHeight="1">
      <c r="B5455" s="4"/>
      <c r="C5455" s="4"/>
      <c r="D5455" s="4"/>
      <c r="E5455" s="4"/>
      <c r="F5455" s="6"/>
      <c r="G5455" s="6"/>
      <c r="H5455" s="6"/>
      <c r="I5455" s="10"/>
      <c r="J5455" s="11"/>
      <c r="K5455" s="13"/>
      <c r="L5455" s="4"/>
    </row>
    <row r="5456" spans="2:12" ht="14.25" customHeight="1">
      <c r="B5456" s="4"/>
      <c r="C5456" s="4"/>
      <c r="D5456" s="4"/>
      <c r="E5456" s="4"/>
      <c r="F5456" s="6"/>
      <c r="G5456" s="6"/>
      <c r="H5456" s="6"/>
      <c r="I5456" s="10"/>
      <c r="J5456" s="11"/>
      <c r="K5456" s="13"/>
      <c r="L5456" s="4"/>
    </row>
    <row r="5457" spans="2:12" ht="14.25" customHeight="1">
      <c r="B5457" s="4"/>
      <c r="C5457" s="4"/>
      <c r="D5457" s="4"/>
      <c r="E5457" s="4"/>
      <c r="F5457" s="6"/>
      <c r="G5457" s="6"/>
      <c r="H5457" s="6"/>
      <c r="I5457" s="10"/>
      <c r="J5457" s="11"/>
      <c r="K5457" s="13"/>
      <c r="L5457" s="4"/>
    </row>
    <row r="5458" spans="2:12" ht="14.25" customHeight="1">
      <c r="B5458" s="4"/>
      <c r="C5458" s="4"/>
      <c r="D5458" s="4"/>
      <c r="E5458" s="4"/>
      <c r="F5458" s="6"/>
      <c r="G5458" s="6"/>
      <c r="H5458" s="6"/>
      <c r="I5458" s="10"/>
      <c r="J5458" s="11"/>
      <c r="K5458" s="13"/>
      <c r="L5458" s="4"/>
    </row>
    <row r="5459" spans="2:12" ht="14.25" customHeight="1">
      <c r="B5459" s="4"/>
      <c r="C5459" s="4"/>
      <c r="D5459" s="4"/>
      <c r="E5459" s="4"/>
      <c r="F5459" s="6"/>
      <c r="G5459" s="6"/>
      <c r="H5459" s="6"/>
      <c r="I5459" s="10"/>
      <c r="J5459" s="11"/>
      <c r="K5459" s="13"/>
      <c r="L5459" s="4"/>
    </row>
    <row r="5460" spans="2:12" ht="14.25" customHeight="1">
      <c r="B5460" s="4"/>
      <c r="C5460" s="4"/>
      <c r="D5460" s="4"/>
      <c r="E5460" s="4"/>
      <c r="F5460" s="6"/>
      <c r="G5460" s="6"/>
      <c r="H5460" s="6"/>
      <c r="I5460" s="10"/>
      <c r="J5460" s="11"/>
      <c r="K5460" s="13"/>
      <c r="L5460" s="4"/>
    </row>
    <row r="5461" spans="2:12" ht="14.25" customHeight="1">
      <c r="B5461" s="4"/>
      <c r="C5461" s="4"/>
      <c r="D5461" s="4"/>
      <c r="E5461" s="4"/>
      <c r="F5461" s="6"/>
      <c r="G5461" s="6"/>
      <c r="H5461" s="6"/>
      <c r="I5461" s="10"/>
      <c r="J5461" s="11"/>
      <c r="K5461" s="13"/>
      <c r="L5461" s="4"/>
    </row>
    <row r="5462" spans="2:12" ht="14.25" customHeight="1">
      <c r="B5462" s="4"/>
      <c r="C5462" s="4"/>
      <c r="D5462" s="4"/>
      <c r="E5462" s="4"/>
      <c r="F5462" s="6"/>
      <c r="G5462" s="6"/>
      <c r="H5462" s="6"/>
      <c r="I5462" s="10"/>
      <c r="J5462" s="11"/>
      <c r="K5462" s="13"/>
      <c r="L5462" s="4"/>
    </row>
    <row r="5463" spans="2:12" ht="14.25" customHeight="1">
      <c r="B5463" s="4"/>
      <c r="C5463" s="4"/>
      <c r="D5463" s="4"/>
      <c r="E5463" s="4"/>
      <c r="F5463" s="6"/>
      <c r="G5463" s="6"/>
      <c r="H5463" s="6"/>
      <c r="I5463" s="10"/>
      <c r="J5463" s="11"/>
      <c r="K5463" s="13"/>
      <c r="L5463" s="4"/>
    </row>
    <row r="5464" spans="2:12" ht="14.25" customHeight="1">
      <c r="B5464" s="4"/>
      <c r="C5464" s="4"/>
      <c r="D5464" s="4"/>
      <c r="E5464" s="4"/>
      <c r="F5464" s="6"/>
      <c r="G5464" s="6"/>
      <c r="H5464" s="6"/>
      <c r="I5464" s="10"/>
      <c r="J5464" s="11"/>
      <c r="K5464" s="13"/>
      <c r="L5464" s="4"/>
    </row>
    <row r="5465" spans="2:12" ht="14.25" customHeight="1">
      <c r="B5465" s="4"/>
      <c r="C5465" s="4"/>
      <c r="D5465" s="4"/>
      <c r="E5465" s="4"/>
      <c r="F5465" s="6"/>
      <c r="G5465" s="6"/>
      <c r="H5465" s="6"/>
      <c r="I5465" s="10"/>
      <c r="J5465" s="11"/>
      <c r="K5465" s="13"/>
      <c r="L5465" s="4"/>
    </row>
    <row r="5466" spans="2:12" ht="14.25" customHeight="1">
      <c r="B5466" s="4"/>
      <c r="C5466" s="4"/>
      <c r="D5466" s="4"/>
      <c r="E5466" s="4"/>
      <c r="F5466" s="6"/>
      <c r="G5466" s="6"/>
      <c r="H5466" s="6"/>
      <c r="I5466" s="10"/>
      <c r="J5466" s="11"/>
      <c r="K5466" s="13"/>
      <c r="L5466" s="4"/>
    </row>
    <row r="5467" spans="2:12" ht="14.25" customHeight="1">
      <c r="B5467" s="4"/>
      <c r="C5467" s="4"/>
      <c r="D5467" s="4"/>
      <c r="E5467" s="4"/>
      <c r="F5467" s="6"/>
      <c r="G5467" s="6"/>
      <c r="H5467" s="6"/>
      <c r="I5467" s="10"/>
      <c r="J5467" s="11"/>
      <c r="K5467" s="13"/>
      <c r="L5467" s="4"/>
    </row>
    <row r="5468" spans="2:12" ht="14.25" customHeight="1">
      <c r="B5468" s="4"/>
      <c r="C5468" s="4"/>
      <c r="D5468" s="4"/>
      <c r="E5468" s="4"/>
      <c r="F5468" s="6"/>
      <c r="G5468" s="6"/>
      <c r="H5468" s="6"/>
      <c r="I5468" s="10"/>
      <c r="J5468" s="11"/>
      <c r="K5468" s="13"/>
      <c r="L5468" s="4"/>
    </row>
    <row r="5469" spans="2:12" ht="14.25" customHeight="1">
      <c r="B5469" s="4"/>
      <c r="C5469" s="4"/>
      <c r="D5469" s="4"/>
      <c r="E5469" s="4"/>
      <c r="F5469" s="6"/>
      <c r="G5469" s="6"/>
      <c r="H5469" s="6"/>
      <c r="I5469" s="10"/>
      <c r="J5469" s="11"/>
      <c r="K5469" s="13"/>
      <c r="L5469" s="4"/>
    </row>
    <row r="5470" spans="2:12" ht="14.25" customHeight="1">
      <c r="B5470" s="4"/>
      <c r="C5470" s="4"/>
      <c r="D5470" s="4"/>
      <c r="E5470" s="4"/>
      <c r="F5470" s="6"/>
      <c r="G5470" s="6"/>
      <c r="H5470" s="6"/>
      <c r="I5470" s="10"/>
      <c r="J5470" s="11"/>
      <c r="K5470" s="13"/>
      <c r="L5470" s="4"/>
    </row>
    <row r="5471" spans="2:12" ht="14.25" customHeight="1">
      <c r="B5471" s="4"/>
      <c r="C5471" s="4"/>
      <c r="D5471" s="4"/>
      <c r="E5471" s="4"/>
      <c r="F5471" s="6"/>
      <c r="G5471" s="6"/>
      <c r="H5471" s="6"/>
      <c r="I5471" s="10"/>
      <c r="J5471" s="11"/>
      <c r="K5471" s="13"/>
      <c r="L5471" s="4"/>
    </row>
    <row r="5472" spans="2:12" ht="14.25" customHeight="1">
      <c r="B5472" s="4"/>
      <c r="C5472" s="4"/>
      <c r="D5472" s="4"/>
      <c r="E5472" s="4"/>
      <c r="F5472" s="6"/>
      <c r="G5472" s="6"/>
      <c r="H5472" s="6"/>
      <c r="I5472" s="10"/>
      <c r="J5472" s="11"/>
      <c r="K5472" s="13"/>
      <c r="L5472" s="4"/>
    </row>
    <row r="5473" spans="2:12" ht="14.25" customHeight="1">
      <c r="B5473" s="4"/>
      <c r="C5473" s="4"/>
      <c r="D5473" s="4"/>
      <c r="E5473" s="4"/>
      <c r="F5473" s="6"/>
      <c r="G5473" s="6"/>
      <c r="H5473" s="6"/>
      <c r="I5473" s="10"/>
      <c r="J5473" s="11"/>
      <c r="K5473" s="13"/>
      <c r="L5473" s="4"/>
    </row>
    <row r="5474" spans="2:12" ht="14.25" customHeight="1">
      <c r="B5474" s="4"/>
      <c r="C5474" s="4"/>
      <c r="D5474" s="4"/>
      <c r="E5474" s="4"/>
      <c r="F5474" s="6"/>
      <c r="G5474" s="6"/>
      <c r="H5474" s="6"/>
      <c r="I5474" s="10"/>
      <c r="J5474" s="11"/>
      <c r="K5474" s="13"/>
      <c r="L5474" s="4"/>
    </row>
    <row r="5475" spans="2:12" ht="14.25" customHeight="1">
      <c r="B5475" s="4"/>
      <c r="C5475" s="4"/>
      <c r="D5475" s="4"/>
      <c r="E5475" s="4"/>
      <c r="F5475" s="6"/>
      <c r="G5475" s="6"/>
      <c r="H5475" s="6"/>
      <c r="I5475" s="10"/>
      <c r="J5475" s="11"/>
      <c r="K5475" s="13"/>
      <c r="L5475" s="4"/>
    </row>
    <row r="5476" spans="2:12" ht="14.25" customHeight="1">
      <c r="B5476" s="4"/>
      <c r="C5476" s="4"/>
      <c r="D5476" s="4"/>
      <c r="E5476" s="4"/>
      <c r="F5476" s="6"/>
      <c r="G5476" s="6"/>
      <c r="H5476" s="6"/>
      <c r="I5476" s="10"/>
      <c r="J5476" s="11"/>
      <c r="K5476" s="13"/>
      <c r="L5476" s="4"/>
    </row>
    <row r="5477" spans="2:12" ht="14.25" customHeight="1">
      <c r="B5477" s="4"/>
      <c r="C5477" s="4"/>
      <c r="D5477" s="4"/>
      <c r="E5477" s="4"/>
      <c r="F5477" s="6"/>
      <c r="G5477" s="6"/>
      <c r="H5477" s="6"/>
      <c r="I5477" s="10"/>
      <c r="J5477" s="11"/>
      <c r="K5477" s="13"/>
      <c r="L5477" s="4"/>
    </row>
    <row r="5478" spans="2:12" ht="14.25" customHeight="1">
      <c r="B5478" s="4"/>
      <c r="C5478" s="4"/>
      <c r="D5478" s="4"/>
      <c r="E5478" s="4"/>
      <c r="F5478" s="6"/>
      <c r="G5478" s="6"/>
      <c r="H5478" s="6"/>
      <c r="I5478" s="10"/>
      <c r="J5478" s="11"/>
      <c r="K5478" s="13"/>
      <c r="L5478" s="4"/>
    </row>
    <row r="5479" spans="2:12" ht="14.25" customHeight="1">
      <c r="B5479" s="4"/>
      <c r="C5479" s="4"/>
      <c r="D5479" s="4"/>
      <c r="E5479" s="4"/>
      <c r="F5479" s="6"/>
      <c r="G5479" s="6"/>
      <c r="H5479" s="6"/>
      <c r="I5479" s="10"/>
      <c r="J5479" s="11"/>
      <c r="K5479" s="13"/>
      <c r="L5479" s="4"/>
    </row>
    <row r="5480" spans="2:12" ht="14.25" customHeight="1">
      <c r="B5480" s="4"/>
      <c r="C5480" s="4"/>
      <c r="D5480" s="4"/>
      <c r="E5480" s="4"/>
      <c r="F5480" s="6"/>
      <c r="G5480" s="6"/>
      <c r="H5480" s="6"/>
      <c r="I5480" s="10"/>
      <c r="J5480" s="11"/>
      <c r="K5480" s="13"/>
      <c r="L5480" s="4"/>
    </row>
    <row r="5481" spans="2:12" ht="14.25" customHeight="1">
      <c r="B5481" s="4"/>
      <c r="C5481" s="4"/>
      <c r="D5481" s="4"/>
      <c r="E5481" s="4"/>
      <c r="F5481" s="6"/>
      <c r="G5481" s="6"/>
      <c r="H5481" s="6"/>
      <c r="I5481" s="10"/>
      <c r="J5481" s="11"/>
      <c r="K5481" s="13"/>
      <c r="L5481" s="4"/>
    </row>
    <row r="5482" spans="2:12" ht="14.25" customHeight="1">
      <c r="B5482" s="4"/>
      <c r="C5482" s="4"/>
      <c r="D5482" s="4"/>
      <c r="E5482" s="4"/>
      <c r="F5482" s="6"/>
      <c r="G5482" s="6"/>
      <c r="H5482" s="6"/>
      <c r="I5482" s="10"/>
      <c r="J5482" s="11"/>
      <c r="K5482" s="13"/>
      <c r="L5482" s="4"/>
    </row>
    <row r="5483" spans="2:12" ht="14.25" customHeight="1">
      <c r="B5483" s="4"/>
      <c r="C5483" s="4"/>
      <c r="D5483" s="4"/>
      <c r="E5483" s="4"/>
      <c r="F5483" s="6"/>
      <c r="G5483" s="6"/>
      <c r="H5483" s="6"/>
      <c r="I5483" s="10"/>
      <c r="J5483" s="11"/>
      <c r="K5483" s="13"/>
      <c r="L5483" s="4"/>
    </row>
    <row r="5484" spans="2:12" ht="14.25" customHeight="1">
      <c r="B5484" s="4"/>
      <c r="C5484" s="4"/>
      <c r="D5484" s="4"/>
      <c r="E5484" s="4"/>
      <c r="F5484" s="6"/>
      <c r="G5484" s="6"/>
      <c r="H5484" s="6"/>
      <c r="I5484" s="10"/>
      <c r="J5484" s="11"/>
      <c r="K5484" s="13"/>
      <c r="L5484" s="4"/>
    </row>
    <row r="5485" spans="2:12" ht="14.25" customHeight="1">
      <c r="B5485" s="4"/>
      <c r="C5485" s="4"/>
      <c r="D5485" s="4"/>
      <c r="E5485" s="4"/>
      <c r="F5485" s="6"/>
      <c r="G5485" s="6"/>
      <c r="H5485" s="6"/>
      <c r="I5485" s="10"/>
      <c r="J5485" s="11"/>
      <c r="K5485" s="13"/>
      <c r="L5485" s="4"/>
    </row>
    <row r="5486" spans="2:12" ht="14.25" customHeight="1">
      <c r="B5486" s="4"/>
      <c r="C5486" s="4"/>
      <c r="D5486" s="4"/>
      <c r="E5486" s="4"/>
      <c r="F5486" s="6"/>
      <c r="G5486" s="6"/>
      <c r="H5486" s="6"/>
      <c r="I5486" s="10"/>
      <c r="J5486" s="11"/>
      <c r="K5486" s="13"/>
      <c r="L5486" s="4"/>
    </row>
    <row r="5487" spans="2:12" ht="14.25" customHeight="1">
      <c r="B5487" s="4"/>
      <c r="C5487" s="4"/>
      <c r="D5487" s="4"/>
      <c r="E5487" s="4"/>
      <c r="F5487" s="6"/>
      <c r="G5487" s="6"/>
      <c r="H5487" s="6"/>
      <c r="I5487" s="10"/>
      <c r="J5487" s="11"/>
      <c r="K5487" s="13"/>
      <c r="L5487" s="4"/>
    </row>
    <row r="5488" spans="2:12" ht="14.25" customHeight="1">
      <c r="B5488" s="4"/>
      <c r="C5488" s="4"/>
      <c r="D5488" s="4"/>
      <c r="E5488" s="4"/>
      <c r="F5488" s="6"/>
      <c r="G5488" s="6"/>
      <c r="H5488" s="6"/>
      <c r="I5488" s="10"/>
      <c r="J5488" s="11"/>
      <c r="K5488" s="13"/>
      <c r="L5488" s="4"/>
    </row>
    <row r="5489" spans="2:12" ht="14.25" customHeight="1">
      <c r="B5489" s="4"/>
      <c r="C5489" s="4"/>
      <c r="D5489" s="4"/>
      <c r="E5489" s="4"/>
      <c r="F5489" s="6"/>
      <c r="G5489" s="6"/>
      <c r="H5489" s="6"/>
      <c r="I5489" s="10"/>
      <c r="J5489" s="11"/>
      <c r="K5489" s="13"/>
      <c r="L5489" s="4"/>
    </row>
    <row r="5490" spans="2:12" ht="14.25" customHeight="1">
      <c r="B5490" s="4"/>
      <c r="C5490" s="4"/>
      <c r="D5490" s="4"/>
      <c r="E5490" s="4"/>
      <c r="F5490" s="6"/>
      <c r="G5490" s="6"/>
      <c r="H5490" s="6"/>
      <c r="I5490" s="10"/>
      <c r="J5490" s="11"/>
      <c r="K5490" s="13"/>
      <c r="L5490" s="4"/>
    </row>
    <row r="5491" spans="2:12" ht="14.25" customHeight="1">
      <c r="B5491" s="4"/>
      <c r="C5491" s="4"/>
      <c r="D5491" s="4"/>
      <c r="E5491" s="4"/>
      <c r="F5491" s="6"/>
      <c r="G5491" s="6"/>
      <c r="H5491" s="6"/>
      <c r="I5491" s="10"/>
      <c r="J5491" s="11"/>
      <c r="K5491" s="13"/>
      <c r="L5491" s="4"/>
    </row>
    <row r="5492" spans="2:12" ht="14.25" customHeight="1">
      <c r="B5492" s="4"/>
      <c r="C5492" s="4"/>
      <c r="D5492" s="4"/>
      <c r="E5492" s="4"/>
      <c r="F5492" s="6"/>
      <c r="G5492" s="6"/>
      <c r="H5492" s="6"/>
      <c r="I5492" s="10"/>
      <c r="J5492" s="11"/>
      <c r="K5492" s="13"/>
      <c r="L5492" s="4"/>
    </row>
    <row r="5493" spans="2:12" ht="14.25" customHeight="1">
      <c r="B5493" s="4"/>
      <c r="C5493" s="4"/>
      <c r="D5493" s="4"/>
      <c r="E5493" s="4"/>
      <c r="F5493" s="6"/>
      <c r="G5493" s="6"/>
      <c r="H5493" s="6"/>
      <c r="I5493" s="10"/>
      <c r="J5493" s="11"/>
      <c r="K5493" s="13"/>
      <c r="L5493" s="4"/>
    </row>
    <row r="5494" spans="2:12" ht="14.25" customHeight="1">
      <c r="B5494" s="4"/>
      <c r="C5494" s="4"/>
      <c r="D5494" s="4"/>
      <c r="E5494" s="4"/>
      <c r="F5494" s="6"/>
      <c r="G5494" s="6"/>
      <c r="H5494" s="6"/>
      <c r="I5494" s="10"/>
      <c r="J5494" s="11"/>
      <c r="K5494" s="13"/>
      <c r="L5494" s="4"/>
    </row>
    <row r="5495" spans="2:12" ht="14.25" customHeight="1">
      <c r="B5495" s="4"/>
      <c r="C5495" s="4"/>
      <c r="D5495" s="4"/>
      <c r="E5495" s="4"/>
      <c r="F5495" s="6"/>
      <c r="G5495" s="6"/>
      <c r="H5495" s="6"/>
      <c r="I5495" s="10"/>
      <c r="J5495" s="11"/>
      <c r="K5495" s="13"/>
      <c r="L5495" s="4"/>
    </row>
    <row r="5496" spans="2:12" ht="14.25" customHeight="1">
      <c r="B5496" s="4"/>
      <c r="C5496" s="4"/>
      <c r="D5496" s="4"/>
      <c r="E5496" s="4"/>
      <c r="F5496" s="6"/>
      <c r="G5496" s="6"/>
      <c r="H5496" s="6"/>
      <c r="I5496" s="10"/>
      <c r="J5496" s="11"/>
      <c r="K5496" s="13"/>
      <c r="L5496" s="4"/>
    </row>
    <row r="5497" spans="2:12" ht="14.25" customHeight="1">
      <c r="B5497" s="4"/>
      <c r="C5497" s="4"/>
      <c r="D5497" s="4"/>
      <c r="E5497" s="4"/>
      <c r="F5497" s="6"/>
      <c r="G5497" s="6"/>
      <c r="H5497" s="6"/>
      <c r="I5497" s="10"/>
      <c r="J5497" s="11"/>
      <c r="K5497" s="13"/>
      <c r="L5497" s="4"/>
    </row>
    <row r="5498" spans="2:12" ht="14.25" customHeight="1">
      <c r="B5498" s="4"/>
      <c r="C5498" s="4"/>
      <c r="D5498" s="4"/>
      <c r="E5498" s="4"/>
      <c r="F5498" s="6"/>
      <c r="G5498" s="6"/>
      <c r="H5498" s="6"/>
      <c r="I5498" s="10"/>
      <c r="J5498" s="11"/>
      <c r="K5498" s="13"/>
      <c r="L5498" s="4"/>
    </row>
    <row r="5499" spans="2:12" ht="14.25" customHeight="1">
      <c r="B5499" s="4"/>
      <c r="C5499" s="4"/>
      <c r="D5499" s="4"/>
      <c r="E5499" s="4"/>
      <c r="F5499" s="6"/>
      <c r="G5499" s="6"/>
      <c r="H5499" s="6"/>
      <c r="I5499" s="10"/>
      <c r="J5499" s="11"/>
      <c r="K5499" s="13"/>
      <c r="L5499" s="4"/>
    </row>
    <row r="5500" spans="2:12" ht="14.25" customHeight="1">
      <c r="B5500" s="4"/>
      <c r="C5500" s="4"/>
      <c r="D5500" s="4"/>
      <c r="E5500" s="4"/>
      <c r="F5500" s="6"/>
      <c r="G5500" s="6"/>
      <c r="H5500" s="6"/>
      <c r="I5500" s="10"/>
      <c r="J5500" s="11"/>
      <c r="K5500" s="13"/>
      <c r="L5500" s="4"/>
    </row>
    <row r="5501" spans="2:12" ht="14.25" customHeight="1">
      <c r="B5501" s="4"/>
      <c r="C5501" s="4"/>
      <c r="D5501" s="4"/>
      <c r="E5501" s="4"/>
      <c r="F5501" s="6"/>
      <c r="G5501" s="6"/>
      <c r="H5501" s="6"/>
      <c r="I5501" s="10"/>
      <c r="J5501" s="11"/>
      <c r="K5501" s="13"/>
      <c r="L5501" s="4"/>
    </row>
    <row r="5502" spans="2:12" ht="14.25" customHeight="1">
      <c r="B5502" s="4"/>
      <c r="C5502" s="4"/>
      <c r="D5502" s="4"/>
      <c r="E5502" s="4"/>
      <c r="F5502" s="6"/>
      <c r="G5502" s="6"/>
      <c r="H5502" s="6"/>
      <c r="I5502" s="10"/>
      <c r="J5502" s="11"/>
      <c r="K5502" s="13"/>
      <c r="L5502" s="4"/>
    </row>
    <row r="5503" spans="2:12" ht="14.25" customHeight="1">
      <c r="B5503" s="4"/>
      <c r="C5503" s="4"/>
      <c r="D5503" s="4"/>
      <c r="E5503" s="4"/>
      <c r="F5503" s="6"/>
      <c r="G5503" s="6"/>
      <c r="H5503" s="6"/>
      <c r="I5503" s="10"/>
      <c r="J5503" s="11"/>
      <c r="K5503" s="13"/>
      <c r="L5503" s="4"/>
    </row>
    <row r="5504" spans="2:12" ht="14.25" customHeight="1">
      <c r="B5504" s="4"/>
      <c r="C5504" s="4"/>
      <c r="D5504" s="4"/>
      <c r="E5504" s="4"/>
      <c r="F5504" s="6"/>
      <c r="G5504" s="6"/>
      <c r="H5504" s="6"/>
      <c r="I5504" s="10"/>
      <c r="J5504" s="11"/>
      <c r="K5504" s="13"/>
      <c r="L5504" s="4"/>
    </row>
    <row r="5505" spans="2:12" ht="14.25" customHeight="1">
      <c r="B5505" s="4"/>
      <c r="C5505" s="4"/>
      <c r="D5505" s="4"/>
      <c r="E5505" s="4"/>
      <c r="F5505" s="6"/>
      <c r="G5505" s="6"/>
      <c r="H5505" s="6"/>
      <c r="I5505" s="10"/>
      <c r="J5505" s="11"/>
      <c r="K5505" s="13"/>
      <c r="L5505" s="4"/>
    </row>
    <row r="5506" spans="2:12" ht="14.25" customHeight="1">
      <c r="B5506" s="4"/>
      <c r="C5506" s="4"/>
      <c r="D5506" s="4"/>
      <c r="E5506" s="4"/>
      <c r="F5506" s="6"/>
      <c r="G5506" s="6"/>
      <c r="H5506" s="6"/>
      <c r="I5506" s="10"/>
      <c r="J5506" s="11"/>
      <c r="K5506" s="13"/>
      <c r="L5506" s="4"/>
    </row>
    <row r="5507" spans="2:12" ht="14.25" customHeight="1">
      <c r="B5507" s="4"/>
      <c r="C5507" s="4"/>
      <c r="D5507" s="4"/>
      <c r="E5507" s="4"/>
      <c r="F5507" s="6"/>
      <c r="G5507" s="6"/>
      <c r="H5507" s="6"/>
      <c r="I5507" s="10"/>
      <c r="J5507" s="11"/>
      <c r="K5507" s="13"/>
      <c r="L5507" s="4"/>
    </row>
    <row r="5508" spans="2:12" ht="14.25" customHeight="1">
      <c r="B5508" s="4"/>
      <c r="C5508" s="4"/>
      <c r="D5508" s="4"/>
      <c r="E5508" s="4"/>
      <c r="F5508" s="6"/>
      <c r="G5508" s="6"/>
      <c r="H5508" s="6"/>
      <c r="I5508" s="10"/>
      <c r="J5508" s="11"/>
      <c r="K5508" s="13"/>
      <c r="L5508" s="4"/>
    </row>
    <row r="5509" spans="2:12" ht="14.25" customHeight="1">
      <c r="B5509" s="4"/>
      <c r="C5509" s="4"/>
      <c r="D5509" s="4"/>
      <c r="E5509" s="4"/>
      <c r="F5509" s="6"/>
      <c r="G5509" s="6"/>
      <c r="H5509" s="6"/>
      <c r="I5509" s="10"/>
      <c r="J5509" s="11"/>
      <c r="K5509" s="13"/>
      <c r="L5509" s="4"/>
    </row>
    <row r="5510" spans="2:12" ht="14.25" customHeight="1">
      <c r="B5510" s="4"/>
      <c r="C5510" s="4"/>
      <c r="D5510" s="4"/>
      <c r="E5510" s="4"/>
      <c r="F5510" s="6"/>
      <c r="G5510" s="6"/>
      <c r="H5510" s="6"/>
      <c r="I5510" s="10"/>
      <c r="J5510" s="11"/>
      <c r="K5510" s="13"/>
      <c r="L5510" s="4"/>
    </row>
    <row r="5511" spans="2:12" ht="14.25" customHeight="1">
      <c r="B5511" s="4"/>
      <c r="C5511" s="4"/>
      <c r="D5511" s="4"/>
      <c r="E5511" s="4"/>
      <c r="F5511" s="6"/>
      <c r="G5511" s="6"/>
      <c r="H5511" s="6"/>
      <c r="I5511" s="10"/>
      <c r="J5511" s="11"/>
      <c r="K5511" s="13"/>
      <c r="L5511" s="4"/>
    </row>
    <row r="5512" spans="2:12" ht="14.25" customHeight="1">
      <c r="B5512" s="4"/>
      <c r="C5512" s="4"/>
      <c r="D5512" s="4"/>
      <c r="E5512" s="4"/>
      <c r="F5512" s="6"/>
      <c r="G5512" s="6"/>
      <c r="H5512" s="6"/>
      <c r="I5512" s="10"/>
      <c r="J5512" s="11"/>
      <c r="K5512" s="13"/>
      <c r="L5512" s="4"/>
    </row>
    <row r="5513" spans="2:12" ht="14.25" customHeight="1">
      <c r="B5513" s="4"/>
      <c r="C5513" s="4"/>
      <c r="D5513" s="4"/>
      <c r="E5513" s="4"/>
      <c r="F5513" s="6"/>
      <c r="G5513" s="6"/>
      <c r="H5513" s="6"/>
      <c r="I5513" s="10"/>
      <c r="J5513" s="11"/>
      <c r="K5513" s="13"/>
      <c r="L5513" s="4"/>
    </row>
    <row r="5514" spans="2:12" ht="14.25" customHeight="1">
      <c r="B5514" s="4"/>
      <c r="C5514" s="4"/>
      <c r="D5514" s="4"/>
      <c r="E5514" s="4"/>
      <c r="F5514" s="6"/>
      <c r="G5514" s="6"/>
      <c r="H5514" s="6"/>
      <c r="I5514" s="10"/>
      <c r="J5514" s="11"/>
      <c r="K5514" s="13"/>
      <c r="L5514" s="4"/>
    </row>
    <row r="5515" spans="2:12" ht="14.25" customHeight="1">
      <c r="B5515" s="4"/>
      <c r="C5515" s="4"/>
      <c r="D5515" s="4"/>
      <c r="E5515" s="4"/>
      <c r="F5515" s="6"/>
      <c r="G5515" s="6"/>
      <c r="H5515" s="6"/>
      <c r="I5515" s="10"/>
      <c r="J5515" s="11"/>
      <c r="K5515" s="13"/>
      <c r="L5515" s="4"/>
    </row>
    <row r="5516" spans="2:12" ht="14.25" customHeight="1">
      <c r="B5516" s="4"/>
      <c r="C5516" s="4"/>
      <c r="D5516" s="4"/>
      <c r="E5516" s="4"/>
      <c r="F5516" s="6"/>
      <c r="G5516" s="6"/>
      <c r="H5516" s="6"/>
      <c r="I5516" s="10"/>
      <c r="J5516" s="11"/>
      <c r="K5516" s="13"/>
      <c r="L5516" s="4"/>
    </row>
    <row r="5517" spans="2:12" ht="14.25" customHeight="1">
      <c r="B5517" s="4"/>
      <c r="C5517" s="4"/>
      <c r="D5517" s="4"/>
      <c r="E5517" s="4"/>
      <c r="F5517" s="6"/>
      <c r="G5517" s="6"/>
      <c r="H5517" s="6"/>
      <c r="I5517" s="10"/>
      <c r="J5517" s="11"/>
      <c r="K5517" s="13"/>
      <c r="L5517" s="4"/>
    </row>
    <row r="5518" spans="2:12" ht="14.25" customHeight="1">
      <c r="B5518" s="4"/>
      <c r="C5518" s="4"/>
      <c r="D5518" s="4"/>
      <c r="E5518" s="4"/>
      <c r="F5518" s="6"/>
      <c r="G5518" s="6"/>
      <c r="H5518" s="6"/>
      <c r="I5518" s="10"/>
      <c r="J5518" s="11"/>
      <c r="K5518" s="13"/>
      <c r="L5518" s="4"/>
    </row>
    <row r="5519" spans="2:12" ht="14.25" customHeight="1">
      <c r="B5519" s="4"/>
      <c r="C5519" s="4"/>
      <c r="D5519" s="4"/>
      <c r="E5519" s="4"/>
      <c r="F5519" s="6"/>
      <c r="G5519" s="6"/>
      <c r="H5519" s="6"/>
      <c r="I5519" s="10"/>
      <c r="J5519" s="11"/>
      <c r="K5519" s="13"/>
      <c r="L5519" s="4"/>
    </row>
    <row r="5520" spans="2:12" ht="14.25" customHeight="1">
      <c r="B5520" s="4"/>
      <c r="C5520" s="4"/>
      <c r="D5520" s="4"/>
      <c r="E5520" s="4"/>
      <c r="F5520" s="6"/>
      <c r="G5520" s="6"/>
      <c r="H5520" s="6"/>
      <c r="I5520" s="10"/>
      <c r="J5520" s="11"/>
      <c r="K5520" s="13"/>
      <c r="L5520" s="4"/>
    </row>
    <row r="5521" spans="2:12" ht="14.25" customHeight="1">
      <c r="B5521" s="4"/>
      <c r="C5521" s="4"/>
      <c r="D5521" s="4"/>
      <c r="E5521" s="4"/>
      <c r="F5521" s="6"/>
      <c r="G5521" s="6"/>
      <c r="H5521" s="6"/>
      <c r="I5521" s="10"/>
      <c r="J5521" s="11"/>
      <c r="K5521" s="13"/>
      <c r="L5521" s="4"/>
    </row>
    <row r="5522" spans="2:12" ht="14.25" customHeight="1">
      <c r="B5522" s="4"/>
      <c r="C5522" s="4"/>
      <c r="D5522" s="4"/>
      <c r="E5522" s="4"/>
      <c r="F5522" s="6"/>
      <c r="G5522" s="6"/>
      <c r="H5522" s="6"/>
      <c r="I5522" s="10"/>
      <c r="J5522" s="11"/>
      <c r="K5522" s="13"/>
      <c r="L5522" s="4"/>
    </row>
    <row r="5523" spans="2:12" ht="14.25" customHeight="1">
      <c r="B5523" s="4"/>
      <c r="C5523" s="4"/>
      <c r="D5523" s="4"/>
      <c r="E5523" s="4"/>
      <c r="F5523" s="6"/>
      <c r="G5523" s="6"/>
      <c r="H5523" s="6"/>
      <c r="I5523" s="10"/>
      <c r="J5523" s="11"/>
      <c r="K5523" s="13"/>
      <c r="L5523" s="4"/>
    </row>
    <row r="5524" spans="2:12" ht="14.25" customHeight="1">
      <c r="B5524" s="4"/>
      <c r="C5524" s="4"/>
      <c r="D5524" s="4"/>
      <c r="E5524" s="4"/>
      <c r="F5524" s="6"/>
      <c r="G5524" s="6"/>
      <c r="H5524" s="6"/>
      <c r="I5524" s="10"/>
      <c r="J5524" s="11"/>
      <c r="K5524" s="13"/>
      <c r="L5524" s="4"/>
    </row>
    <row r="5525" spans="2:12" ht="14.25" customHeight="1">
      <c r="B5525" s="4"/>
      <c r="C5525" s="4"/>
      <c r="D5525" s="4"/>
      <c r="E5525" s="4"/>
      <c r="F5525" s="6"/>
      <c r="G5525" s="6"/>
      <c r="H5525" s="6"/>
      <c r="I5525" s="10"/>
      <c r="J5525" s="11"/>
      <c r="K5525" s="13"/>
      <c r="L5525" s="4"/>
    </row>
    <row r="5526" spans="2:12" ht="14.25" customHeight="1">
      <c r="B5526" s="4"/>
      <c r="C5526" s="4"/>
      <c r="D5526" s="4"/>
      <c r="E5526" s="4"/>
      <c r="F5526" s="6"/>
      <c r="G5526" s="6"/>
      <c r="H5526" s="6"/>
      <c r="I5526" s="10"/>
      <c r="J5526" s="11"/>
      <c r="K5526" s="13"/>
      <c r="L5526" s="4"/>
    </row>
    <row r="5527" spans="2:12" ht="14.25" customHeight="1">
      <c r="B5527" s="4"/>
      <c r="C5527" s="4"/>
      <c r="D5527" s="4"/>
      <c r="E5527" s="4"/>
      <c r="F5527" s="6"/>
      <c r="G5527" s="6"/>
      <c r="H5527" s="6"/>
      <c r="I5527" s="10"/>
      <c r="J5527" s="11"/>
      <c r="K5527" s="13"/>
      <c r="L5527" s="4"/>
    </row>
    <row r="5528" spans="2:12" ht="14.25" customHeight="1">
      <c r="B5528" s="4"/>
      <c r="C5528" s="4"/>
      <c r="D5528" s="4"/>
      <c r="E5528" s="4"/>
      <c r="F5528" s="6"/>
      <c r="G5528" s="6"/>
      <c r="H5528" s="6"/>
      <c r="I5528" s="10"/>
      <c r="J5528" s="11"/>
      <c r="K5528" s="13"/>
      <c r="L5528" s="4"/>
    </row>
    <row r="5529" spans="2:12" ht="14.25" customHeight="1">
      <c r="B5529" s="4"/>
      <c r="C5529" s="4"/>
      <c r="D5529" s="4"/>
      <c r="E5529" s="4"/>
      <c r="F5529" s="6"/>
      <c r="G5529" s="6"/>
      <c r="H5529" s="6"/>
      <c r="I5529" s="10"/>
      <c r="J5529" s="11"/>
      <c r="K5529" s="13"/>
      <c r="L5529" s="4"/>
    </row>
    <row r="5530" spans="2:12" ht="14.25" customHeight="1">
      <c r="B5530" s="4"/>
      <c r="C5530" s="4"/>
      <c r="D5530" s="4"/>
      <c r="E5530" s="4"/>
      <c r="F5530" s="6"/>
      <c r="G5530" s="6"/>
      <c r="H5530" s="6"/>
      <c r="I5530" s="10"/>
      <c r="J5530" s="11"/>
      <c r="K5530" s="13"/>
      <c r="L5530" s="4"/>
    </row>
    <row r="5531" spans="2:12" ht="14.25" customHeight="1">
      <c r="B5531" s="4"/>
      <c r="C5531" s="4"/>
      <c r="D5531" s="4"/>
      <c r="E5531" s="4"/>
      <c r="F5531" s="6"/>
      <c r="G5531" s="6"/>
      <c r="H5531" s="6"/>
      <c r="I5531" s="10"/>
      <c r="J5531" s="11"/>
      <c r="K5531" s="13"/>
      <c r="L5531" s="4"/>
    </row>
    <row r="5532" spans="2:12" ht="14.25" customHeight="1">
      <c r="B5532" s="4"/>
      <c r="C5532" s="4"/>
      <c r="D5532" s="4"/>
      <c r="E5532" s="4"/>
      <c r="F5532" s="6"/>
      <c r="G5532" s="6"/>
      <c r="H5532" s="6"/>
      <c r="I5532" s="10"/>
      <c r="J5532" s="11"/>
      <c r="K5532" s="13"/>
      <c r="L5532" s="4"/>
    </row>
    <row r="5533" spans="2:12" ht="14.25" customHeight="1">
      <c r="B5533" s="4"/>
      <c r="C5533" s="4"/>
      <c r="D5533" s="4"/>
      <c r="E5533" s="4"/>
      <c r="F5533" s="6"/>
      <c r="G5533" s="6"/>
      <c r="H5533" s="6"/>
      <c r="I5533" s="10"/>
      <c r="J5533" s="11"/>
      <c r="K5533" s="13"/>
      <c r="L5533" s="4"/>
    </row>
    <row r="5534" spans="2:12" ht="14.25" customHeight="1">
      <c r="B5534" s="4"/>
      <c r="C5534" s="4"/>
      <c r="D5534" s="4"/>
      <c r="E5534" s="4"/>
      <c r="F5534" s="6"/>
      <c r="G5534" s="6"/>
      <c r="H5534" s="6"/>
      <c r="I5534" s="10"/>
      <c r="J5534" s="11"/>
      <c r="K5534" s="13"/>
      <c r="L5534" s="4"/>
    </row>
    <row r="5535" spans="2:12" ht="14.25" customHeight="1">
      <c r="B5535" s="4"/>
      <c r="C5535" s="4"/>
      <c r="D5535" s="4"/>
      <c r="E5535" s="4"/>
      <c r="F5535" s="6"/>
      <c r="G5535" s="6"/>
      <c r="H5535" s="6"/>
      <c r="I5535" s="10"/>
      <c r="J5535" s="11"/>
      <c r="K5535" s="13"/>
      <c r="L5535" s="4"/>
    </row>
    <row r="5536" spans="2:12" ht="14.25" customHeight="1">
      <c r="B5536" s="4"/>
      <c r="C5536" s="4"/>
      <c r="D5536" s="4"/>
      <c r="E5536" s="4"/>
      <c r="F5536" s="6"/>
      <c r="G5536" s="6"/>
      <c r="H5536" s="6"/>
      <c r="I5536" s="10"/>
      <c r="J5536" s="11"/>
      <c r="K5536" s="13"/>
      <c r="L5536" s="4"/>
    </row>
    <row r="5537" spans="2:12" ht="14.25" customHeight="1">
      <c r="B5537" s="4"/>
      <c r="C5537" s="4"/>
      <c r="D5537" s="4"/>
      <c r="E5537" s="4"/>
      <c r="F5537" s="6"/>
      <c r="G5537" s="6"/>
      <c r="H5537" s="6"/>
      <c r="I5537" s="10"/>
      <c r="J5537" s="11"/>
      <c r="K5537" s="13"/>
      <c r="L5537" s="4"/>
    </row>
    <row r="5538" spans="2:12" ht="14.25" customHeight="1">
      <c r="B5538" s="4"/>
      <c r="C5538" s="4"/>
      <c r="D5538" s="4"/>
      <c r="E5538" s="4"/>
      <c r="F5538" s="6"/>
      <c r="G5538" s="6"/>
      <c r="H5538" s="6"/>
      <c r="I5538" s="10"/>
      <c r="J5538" s="11"/>
      <c r="K5538" s="13"/>
      <c r="L5538" s="4"/>
    </row>
    <row r="5539" spans="2:12" ht="14.25" customHeight="1">
      <c r="B5539" s="4"/>
      <c r="C5539" s="4"/>
      <c r="D5539" s="4"/>
      <c r="E5539" s="4"/>
      <c r="F5539" s="6"/>
      <c r="G5539" s="6"/>
      <c r="H5539" s="6"/>
      <c r="I5539" s="10"/>
      <c r="J5539" s="11"/>
      <c r="K5539" s="13"/>
      <c r="L5539" s="4"/>
    </row>
    <row r="5540" spans="2:12" ht="14.25" customHeight="1">
      <c r="B5540" s="4"/>
      <c r="C5540" s="4"/>
      <c r="D5540" s="4"/>
      <c r="E5540" s="4"/>
      <c r="F5540" s="6"/>
      <c r="G5540" s="6"/>
      <c r="H5540" s="6"/>
      <c r="I5540" s="10"/>
      <c r="J5540" s="11"/>
      <c r="K5540" s="13"/>
      <c r="L5540" s="4"/>
    </row>
    <row r="5541" spans="2:12" ht="14.25" customHeight="1">
      <c r="B5541" s="4"/>
      <c r="C5541" s="4"/>
      <c r="D5541" s="4"/>
      <c r="E5541" s="4"/>
      <c r="F5541" s="6"/>
      <c r="G5541" s="6"/>
      <c r="H5541" s="6"/>
      <c r="I5541" s="10"/>
      <c r="J5541" s="11"/>
      <c r="K5541" s="13"/>
      <c r="L5541" s="4"/>
    </row>
    <row r="5542" spans="2:12" ht="14.25" customHeight="1">
      <c r="B5542" s="4"/>
      <c r="C5542" s="4"/>
      <c r="D5542" s="4"/>
      <c r="E5542" s="4"/>
      <c r="F5542" s="6"/>
      <c r="G5542" s="6"/>
      <c r="H5542" s="6"/>
      <c r="I5542" s="10"/>
      <c r="J5542" s="11"/>
      <c r="K5542" s="13"/>
      <c r="L5542" s="4"/>
    </row>
    <row r="5543" spans="2:12" ht="14.25" customHeight="1">
      <c r="B5543" s="4"/>
      <c r="C5543" s="4"/>
      <c r="D5543" s="4"/>
      <c r="E5543" s="4"/>
      <c r="F5543" s="6"/>
      <c r="G5543" s="6"/>
      <c r="H5543" s="6"/>
      <c r="I5543" s="10"/>
      <c r="J5543" s="11"/>
      <c r="K5543" s="13"/>
      <c r="L5543" s="4"/>
    </row>
    <row r="5544" spans="2:12" ht="14.25" customHeight="1">
      <c r="B5544" s="4"/>
      <c r="C5544" s="4"/>
      <c r="D5544" s="4"/>
      <c r="E5544" s="4"/>
      <c r="F5544" s="6"/>
      <c r="G5544" s="6"/>
      <c r="H5544" s="6"/>
      <c r="I5544" s="10"/>
      <c r="J5544" s="11"/>
      <c r="K5544" s="13"/>
      <c r="L5544" s="4"/>
    </row>
    <row r="5545" spans="2:12" ht="14.25" customHeight="1">
      <c r="B5545" s="4"/>
      <c r="C5545" s="4"/>
      <c r="D5545" s="4"/>
      <c r="E5545" s="4"/>
      <c r="F5545" s="6"/>
      <c r="G5545" s="6"/>
      <c r="H5545" s="6"/>
      <c r="I5545" s="10"/>
      <c r="J5545" s="11"/>
      <c r="K5545" s="13"/>
      <c r="L5545" s="4"/>
    </row>
    <row r="5546" spans="2:12" ht="14.25" customHeight="1">
      <c r="B5546" s="4"/>
      <c r="C5546" s="4"/>
      <c r="D5546" s="4"/>
      <c r="E5546" s="4"/>
      <c r="F5546" s="6"/>
      <c r="G5546" s="6"/>
      <c r="H5546" s="6"/>
      <c r="I5546" s="10"/>
      <c r="J5546" s="11"/>
      <c r="K5546" s="13"/>
      <c r="L5546" s="4"/>
    </row>
    <row r="5547" spans="2:12" ht="14.25" customHeight="1">
      <c r="B5547" s="4"/>
      <c r="C5547" s="4"/>
      <c r="D5547" s="4"/>
      <c r="E5547" s="4"/>
      <c r="F5547" s="6"/>
      <c r="G5547" s="6"/>
      <c r="H5547" s="6"/>
      <c r="I5547" s="10"/>
      <c r="J5547" s="11"/>
      <c r="K5547" s="13"/>
      <c r="L5547" s="4"/>
    </row>
    <row r="5548" spans="2:12" ht="14.25" customHeight="1">
      <c r="B5548" s="4"/>
      <c r="C5548" s="4"/>
      <c r="D5548" s="4"/>
      <c r="E5548" s="4"/>
      <c r="F5548" s="6"/>
      <c r="G5548" s="6"/>
      <c r="H5548" s="6"/>
      <c r="I5548" s="10"/>
      <c r="J5548" s="11"/>
      <c r="K5548" s="13"/>
      <c r="L5548" s="4"/>
    </row>
    <row r="5549" spans="2:12" ht="14.25" customHeight="1">
      <c r="B5549" s="4"/>
      <c r="C5549" s="4"/>
      <c r="D5549" s="4"/>
      <c r="E5549" s="4"/>
      <c r="F5549" s="6"/>
      <c r="G5549" s="6"/>
      <c r="H5549" s="6"/>
      <c r="I5549" s="10"/>
      <c r="J5549" s="11"/>
      <c r="K5549" s="13"/>
      <c r="L5549" s="4"/>
    </row>
    <row r="5550" spans="2:12" ht="14.25" customHeight="1">
      <c r="B5550" s="4"/>
      <c r="C5550" s="4"/>
      <c r="D5550" s="4"/>
      <c r="E5550" s="4"/>
      <c r="F5550" s="6"/>
      <c r="G5550" s="6"/>
      <c r="H5550" s="6"/>
      <c r="I5550" s="10"/>
      <c r="J5550" s="11"/>
      <c r="K5550" s="13"/>
      <c r="L5550" s="4"/>
    </row>
    <row r="5551" spans="2:12" ht="14.25" customHeight="1">
      <c r="B5551" s="4"/>
      <c r="C5551" s="4"/>
      <c r="D5551" s="4"/>
      <c r="E5551" s="4"/>
      <c r="F5551" s="6"/>
      <c r="G5551" s="6"/>
      <c r="H5551" s="6"/>
      <c r="I5551" s="10"/>
      <c r="J5551" s="11"/>
      <c r="K5551" s="13"/>
      <c r="L5551" s="4"/>
    </row>
    <row r="5552" spans="2:12" ht="14.25" customHeight="1">
      <c r="B5552" s="4"/>
      <c r="C5552" s="4"/>
      <c r="D5552" s="4"/>
      <c r="E5552" s="4"/>
      <c r="F5552" s="6"/>
      <c r="G5552" s="6"/>
      <c r="H5552" s="6"/>
      <c r="I5552" s="10"/>
      <c r="J5552" s="11"/>
      <c r="K5552" s="13"/>
      <c r="L5552" s="4"/>
    </row>
    <row r="5553" spans="2:12" ht="14.25" customHeight="1">
      <c r="B5553" s="4"/>
      <c r="C5553" s="4"/>
      <c r="D5553" s="4"/>
      <c r="E5553" s="4"/>
      <c r="F5553" s="6"/>
      <c r="G5553" s="6"/>
      <c r="H5553" s="6"/>
      <c r="I5553" s="10"/>
      <c r="J5553" s="11"/>
      <c r="K5553" s="13"/>
      <c r="L5553" s="4"/>
    </row>
    <row r="5554" spans="2:12" ht="14.25" customHeight="1">
      <c r="B5554" s="4"/>
      <c r="C5554" s="4"/>
      <c r="D5554" s="4"/>
      <c r="E5554" s="4"/>
      <c r="F5554" s="6"/>
      <c r="G5554" s="6"/>
      <c r="H5554" s="6"/>
      <c r="I5554" s="10"/>
      <c r="J5554" s="11"/>
      <c r="K5554" s="13"/>
      <c r="L5554" s="4"/>
    </row>
    <row r="5555" spans="2:12" ht="14.25" customHeight="1">
      <c r="B5555" s="4"/>
      <c r="C5555" s="4"/>
      <c r="D5555" s="4"/>
      <c r="E5555" s="4"/>
      <c r="F5555" s="6"/>
      <c r="G5555" s="6"/>
      <c r="H5555" s="6"/>
      <c r="I5555" s="10"/>
      <c r="J5555" s="11"/>
      <c r="K5555" s="13"/>
      <c r="L5555" s="4"/>
    </row>
    <row r="5556" spans="2:12" ht="14.25" customHeight="1">
      <c r="B5556" s="4"/>
      <c r="C5556" s="4"/>
      <c r="D5556" s="4"/>
      <c r="E5556" s="4"/>
      <c r="F5556" s="6"/>
      <c r="G5556" s="6"/>
      <c r="H5556" s="6"/>
      <c r="I5556" s="10"/>
      <c r="J5556" s="11"/>
      <c r="K5556" s="13"/>
      <c r="L5556" s="4"/>
    </row>
    <row r="5557" spans="2:12" ht="14.25" customHeight="1">
      <c r="B5557" s="4"/>
      <c r="C5557" s="4"/>
      <c r="D5557" s="4"/>
      <c r="E5557" s="4"/>
      <c r="F5557" s="6"/>
      <c r="G5557" s="6"/>
      <c r="H5557" s="6"/>
      <c r="I5557" s="10"/>
      <c r="J5557" s="11"/>
      <c r="K5557" s="13"/>
      <c r="L5557" s="4"/>
    </row>
    <row r="5558" spans="2:12" ht="14.25" customHeight="1">
      <c r="B5558" s="4"/>
      <c r="C5558" s="4"/>
      <c r="D5558" s="4"/>
      <c r="E5558" s="4"/>
      <c r="F5558" s="6"/>
      <c r="G5558" s="6"/>
      <c r="H5558" s="6"/>
      <c r="I5558" s="10"/>
      <c r="J5558" s="11"/>
      <c r="K5558" s="13"/>
      <c r="L5558" s="4"/>
    </row>
    <row r="5559" spans="2:12" ht="14.25" customHeight="1">
      <c r="B5559" s="4"/>
      <c r="C5559" s="4"/>
      <c r="D5559" s="4"/>
      <c r="E5559" s="4"/>
      <c r="F5559" s="6"/>
      <c r="G5559" s="6"/>
      <c r="H5559" s="6"/>
      <c r="I5559" s="10"/>
      <c r="J5559" s="11"/>
      <c r="K5559" s="13"/>
      <c r="L5559" s="4"/>
    </row>
    <row r="5560" spans="2:12" ht="14.25" customHeight="1">
      <c r="B5560" s="4"/>
      <c r="C5560" s="4"/>
      <c r="D5560" s="4"/>
      <c r="E5560" s="4"/>
      <c r="F5560" s="6"/>
      <c r="G5560" s="6"/>
      <c r="H5560" s="6"/>
      <c r="I5560" s="10"/>
      <c r="J5560" s="11"/>
      <c r="K5560" s="13"/>
      <c r="L5560" s="4"/>
    </row>
    <row r="5561" spans="2:12" ht="14.25" customHeight="1">
      <c r="B5561" s="4"/>
      <c r="C5561" s="4"/>
      <c r="D5561" s="4"/>
      <c r="E5561" s="4"/>
      <c r="F5561" s="6"/>
      <c r="G5561" s="6"/>
      <c r="H5561" s="6"/>
      <c r="I5561" s="10"/>
      <c r="J5561" s="11"/>
      <c r="K5561" s="13"/>
      <c r="L5561" s="4"/>
    </row>
    <row r="5562" spans="2:12" ht="14.25" customHeight="1">
      <c r="B5562" s="4"/>
      <c r="C5562" s="4"/>
      <c r="D5562" s="4"/>
      <c r="E5562" s="4"/>
      <c r="F5562" s="6"/>
      <c r="G5562" s="6"/>
      <c r="H5562" s="6"/>
      <c r="I5562" s="10"/>
      <c r="J5562" s="11"/>
      <c r="K5562" s="13"/>
      <c r="L5562" s="4"/>
    </row>
    <row r="5563" spans="2:12" ht="14.25" customHeight="1">
      <c r="B5563" s="4"/>
      <c r="C5563" s="4"/>
      <c r="D5563" s="4"/>
      <c r="E5563" s="4"/>
      <c r="F5563" s="6"/>
      <c r="G5563" s="6"/>
      <c r="H5563" s="6"/>
      <c r="I5563" s="10"/>
      <c r="J5563" s="11"/>
      <c r="K5563" s="13"/>
      <c r="L5563" s="4"/>
    </row>
    <row r="5564" spans="2:12" ht="14.25" customHeight="1">
      <c r="B5564" s="4"/>
      <c r="C5564" s="4"/>
      <c r="D5564" s="4"/>
      <c r="E5564" s="4"/>
      <c r="F5564" s="6"/>
      <c r="G5564" s="6"/>
      <c r="H5564" s="6"/>
      <c r="I5564" s="10"/>
      <c r="J5564" s="11"/>
      <c r="K5564" s="13"/>
      <c r="L5564" s="4"/>
    </row>
    <row r="5565" spans="2:12" ht="14.25" customHeight="1">
      <c r="B5565" s="4"/>
      <c r="C5565" s="4"/>
      <c r="D5565" s="4"/>
      <c r="E5565" s="4"/>
      <c r="F5565" s="6"/>
      <c r="G5565" s="6"/>
      <c r="H5565" s="6"/>
      <c r="I5565" s="10"/>
      <c r="J5565" s="11"/>
      <c r="K5565" s="13"/>
      <c r="L5565" s="4"/>
    </row>
    <row r="5566" spans="2:12" ht="14.25" customHeight="1">
      <c r="B5566" s="4"/>
      <c r="C5566" s="4"/>
      <c r="D5566" s="4"/>
      <c r="E5566" s="4"/>
      <c r="F5566" s="6"/>
      <c r="G5566" s="6"/>
      <c r="H5566" s="6"/>
      <c r="I5566" s="10"/>
      <c r="J5566" s="11"/>
      <c r="K5566" s="13"/>
      <c r="L5566" s="4"/>
    </row>
    <row r="5567" spans="2:12" ht="14.25" customHeight="1">
      <c r="B5567" s="4"/>
      <c r="C5567" s="4"/>
      <c r="D5567" s="4"/>
      <c r="E5567" s="4"/>
      <c r="F5567" s="6"/>
      <c r="G5567" s="6"/>
      <c r="H5567" s="6"/>
      <c r="I5567" s="10"/>
      <c r="J5567" s="11"/>
      <c r="K5567" s="13"/>
      <c r="L5567" s="4"/>
    </row>
    <row r="5568" spans="2:12" ht="14.25" customHeight="1">
      <c r="B5568" s="4"/>
      <c r="C5568" s="4"/>
      <c r="D5568" s="4"/>
      <c r="E5568" s="4"/>
      <c r="F5568" s="6"/>
      <c r="G5568" s="6"/>
      <c r="H5568" s="6"/>
      <c r="I5568" s="10"/>
      <c r="J5568" s="11"/>
      <c r="K5568" s="13"/>
      <c r="L5568" s="4"/>
    </row>
    <row r="5569" spans="2:12" ht="14.25" customHeight="1">
      <c r="B5569" s="4"/>
      <c r="C5569" s="4"/>
      <c r="D5569" s="4"/>
      <c r="E5569" s="4"/>
      <c r="F5569" s="6"/>
      <c r="G5569" s="6"/>
      <c r="H5569" s="6"/>
      <c r="I5569" s="10"/>
      <c r="J5569" s="11"/>
      <c r="K5569" s="13"/>
      <c r="L5569" s="4"/>
    </row>
    <row r="5570" spans="2:12" ht="14.25" customHeight="1">
      <c r="B5570" s="4"/>
      <c r="C5570" s="4"/>
      <c r="D5570" s="4"/>
      <c r="E5570" s="4"/>
      <c r="F5570" s="6"/>
      <c r="G5570" s="6"/>
      <c r="H5570" s="6"/>
      <c r="I5570" s="10"/>
      <c r="J5570" s="11"/>
      <c r="K5570" s="13"/>
      <c r="L5570" s="4"/>
    </row>
    <row r="5571" spans="2:12" ht="14.25" customHeight="1">
      <c r="B5571" s="4"/>
      <c r="C5571" s="4"/>
      <c r="D5571" s="4"/>
      <c r="E5571" s="4"/>
      <c r="F5571" s="6"/>
      <c r="G5571" s="6"/>
      <c r="H5571" s="6"/>
      <c r="I5571" s="10"/>
      <c r="J5571" s="11"/>
      <c r="K5571" s="13"/>
      <c r="L5571" s="4"/>
    </row>
    <row r="5572" spans="2:12" ht="14.25" customHeight="1">
      <c r="B5572" s="4"/>
      <c r="C5572" s="4"/>
      <c r="D5572" s="4"/>
      <c r="E5572" s="4"/>
      <c r="F5572" s="6"/>
      <c r="G5572" s="6"/>
      <c r="H5572" s="6"/>
      <c r="I5572" s="10"/>
      <c r="J5572" s="11"/>
      <c r="K5572" s="13"/>
      <c r="L5572" s="4"/>
    </row>
    <row r="5573" spans="2:12" ht="14.25" customHeight="1">
      <c r="B5573" s="4"/>
      <c r="C5573" s="4"/>
      <c r="D5573" s="4"/>
      <c r="E5573" s="4"/>
      <c r="F5573" s="6"/>
      <c r="G5573" s="6"/>
      <c r="H5573" s="6"/>
      <c r="I5573" s="10"/>
      <c r="J5573" s="11"/>
      <c r="K5573" s="13"/>
      <c r="L5573" s="4"/>
    </row>
    <row r="5574" spans="2:12" ht="14.25" customHeight="1">
      <c r="B5574" s="4"/>
      <c r="C5574" s="4"/>
      <c r="D5574" s="4"/>
      <c r="E5574" s="4"/>
      <c r="F5574" s="6"/>
      <c r="G5574" s="6"/>
      <c r="H5574" s="6"/>
      <c r="I5574" s="10"/>
      <c r="J5574" s="11"/>
      <c r="K5574" s="13"/>
      <c r="L5574" s="4"/>
    </row>
    <row r="5575" spans="2:12" ht="14.25" customHeight="1">
      <c r="B5575" s="4"/>
      <c r="C5575" s="4"/>
      <c r="D5575" s="4"/>
      <c r="E5575" s="4"/>
      <c r="F5575" s="6"/>
      <c r="G5575" s="6"/>
      <c r="H5575" s="6"/>
      <c r="I5575" s="10"/>
      <c r="J5575" s="11"/>
      <c r="K5575" s="13"/>
      <c r="L5575" s="4"/>
    </row>
    <row r="5576" spans="2:12" ht="14.25" customHeight="1">
      <c r="B5576" s="4"/>
      <c r="C5576" s="4"/>
      <c r="D5576" s="4"/>
      <c r="E5576" s="4"/>
      <c r="F5576" s="6"/>
      <c r="G5576" s="6"/>
      <c r="H5576" s="6"/>
      <c r="I5576" s="10"/>
      <c r="J5576" s="11"/>
      <c r="K5576" s="13"/>
      <c r="L5576" s="4"/>
    </row>
    <row r="5577" spans="2:12" ht="14.25" customHeight="1">
      <c r="B5577" s="4"/>
      <c r="C5577" s="4"/>
      <c r="D5577" s="4"/>
      <c r="E5577" s="4"/>
      <c r="F5577" s="6"/>
      <c r="G5577" s="6"/>
      <c r="H5577" s="6"/>
      <c r="I5577" s="10"/>
      <c r="J5577" s="11"/>
      <c r="K5577" s="13"/>
      <c r="L5577" s="4"/>
    </row>
    <row r="5578" spans="2:12" ht="14.25" customHeight="1">
      <c r="B5578" s="4"/>
      <c r="C5578" s="4"/>
      <c r="D5578" s="4"/>
      <c r="E5578" s="4"/>
      <c r="F5578" s="6"/>
      <c r="G5578" s="6"/>
      <c r="H5578" s="6"/>
      <c r="I5578" s="10"/>
      <c r="J5578" s="11"/>
      <c r="K5578" s="13"/>
      <c r="L5578" s="4"/>
    </row>
    <row r="5579" spans="2:12" ht="14.25" customHeight="1">
      <c r="B5579" s="4"/>
      <c r="C5579" s="4"/>
      <c r="D5579" s="4"/>
      <c r="E5579" s="4"/>
      <c r="F5579" s="6"/>
      <c r="G5579" s="6"/>
      <c r="H5579" s="6"/>
      <c r="I5579" s="10"/>
      <c r="J5579" s="11"/>
      <c r="K5579" s="13"/>
      <c r="L5579" s="4"/>
    </row>
    <row r="5580" spans="2:12" ht="14.25" customHeight="1">
      <c r="B5580" s="4"/>
      <c r="C5580" s="4"/>
      <c r="D5580" s="4"/>
      <c r="E5580" s="4"/>
      <c r="F5580" s="6"/>
      <c r="G5580" s="6"/>
      <c r="H5580" s="6"/>
      <c r="I5580" s="10"/>
      <c r="J5580" s="11"/>
      <c r="K5580" s="13"/>
      <c r="L5580" s="4"/>
    </row>
    <row r="5581" spans="2:12" ht="14.25" customHeight="1">
      <c r="B5581" s="4"/>
      <c r="C5581" s="4"/>
      <c r="D5581" s="4"/>
      <c r="E5581" s="4"/>
      <c r="F5581" s="6"/>
      <c r="G5581" s="6"/>
      <c r="H5581" s="6"/>
      <c r="I5581" s="10"/>
      <c r="J5581" s="11"/>
      <c r="K5581" s="13"/>
      <c r="L5581" s="4"/>
    </row>
    <row r="5582" spans="2:12" ht="14.25" customHeight="1">
      <c r="B5582" s="4"/>
      <c r="C5582" s="4"/>
      <c r="D5582" s="4"/>
      <c r="E5582" s="4"/>
      <c r="F5582" s="6"/>
      <c r="G5582" s="6"/>
      <c r="H5582" s="6"/>
      <c r="I5582" s="10"/>
      <c r="J5582" s="11"/>
      <c r="K5582" s="13"/>
      <c r="L5582" s="4"/>
    </row>
    <row r="5583" spans="2:12" ht="14.25" customHeight="1">
      <c r="B5583" s="4"/>
      <c r="C5583" s="4"/>
      <c r="D5583" s="4"/>
      <c r="E5583" s="4"/>
      <c r="F5583" s="6"/>
      <c r="G5583" s="6"/>
      <c r="H5583" s="6"/>
      <c r="I5583" s="10"/>
      <c r="J5583" s="11"/>
      <c r="K5583" s="13"/>
      <c r="L5583" s="4"/>
    </row>
    <row r="5584" spans="2:12" ht="14.25" customHeight="1">
      <c r="B5584" s="4"/>
      <c r="C5584" s="4"/>
      <c r="D5584" s="4"/>
      <c r="E5584" s="4"/>
      <c r="F5584" s="6"/>
      <c r="G5584" s="6"/>
      <c r="H5584" s="6"/>
      <c r="I5584" s="10"/>
      <c r="J5584" s="11"/>
      <c r="K5584" s="13"/>
      <c r="L5584" s="4"/>
    </row>
    <row r="5585" spans="2:12" ht="14.25" customHeight="1">
      <c r="B5585" s="4"/>
      <c r="C5585" s="4"/>
      <c r="D5585" s="4"/>
      <c r="E5585" s="4"/>
      <c r="F5585" s="6"/>
      <c r="G5585" s="6"/>
      <c r="H5585" s="6"/>
      <c r="I5585" s="10"/>
      <c r="J5585" s="11"/>
      <c r="K5585" s="13"/>
      <c r="L5585" s="4"/>
    </row>
    <row r="5586" spans="2:12" ht="14.25" customHeight="1">
      <c r="B5586" s="4"/>
      <c r="C5586" s="4"/>
      <c r="D5586" s="4"/>
      <c r="E5586" s="4"/>
      <c r="F5586" s="6"/>
      <c r="G5586" s="6"/>
      <c r="H5586" s="6"/>
      <c r="I5586" s="10"/>
      <c r="J5586" s="11"/>
      <c r="K5586" s="13"/>
      <c r="L5586" s="4"/>
    </row>
    <row r="5587" spans="2:12" ht="14.25" customHeight="1">
      <c r="B5587" s="4"/>
      <c r="C5587" s="4"/>
      <c r="D5587" s="4"/>
      <c r="E5587" s="4"/>
      <c r="F5587" s="6"/>
      <c r="G5587" s="6"/>
      <c r="H5587" s="6"/>
      <c r="I5587" s="10"/>
      <c r="J5587" s="11"/>
      <c r="K5587" s="13"/>
      <c r="L5587" s="4"/>
    </row>
    <row r="5588" spans="2:12" ht="14.25" customHeight="1">
      <c r="B5588" s="4"/>
      <c r="C5588" s="4"/>
      <c r="D5588" s="4"/>
      <c r="E5588" s="4"/>
      <c r="F5588" s="6"/>
      <c r="G5588" s="6"/>
      <c r="H5588" s="6"/>
      <c r="I5588" s="10"/>
      <c r="J5588" s="11"/>
      <c r="K5588" s="13"/>
      <c r="L5588" s="4"/>
    </row>
    <row r="5589" spans="2:12" ht="14.25" customHeight="1">
      <c r="B5589" s="4"/>
      <c r="C5589" s="4"/>
      <c r="D5589" s="4"/>
      <c r="E5589" s="4"/>
      <c r="F5589" s="6"/>
      <c r="G5589" s="6"/>
      <c r="H5589" s="6"/>
      <c r="I5589" s="10"/>
      <c r="J5589" s="11"/>
      <c r="K5589" s="13"/>
      <c r="L5589" s="4"/>
    </row>
    <row r="5590" spans="2:12" ht="14.25" customHeight="1">
      <c r="B5590" s="4"/>
      <c r="C5590" s="4"/>
      <c r="D5590" s="4"/>
      <c r="E5590" s="4"/>
      <c r="F5590" s="6"/>
      <c r="G5590" s="6"/>
      <c r="H5590" s="6"/>
      <c r="I5590" s="10"/>
      <c r="J5590" s="11"/>
      <c r="K5590" s="13"/>
      <c r="L5590" s="4"/>
    </row>
    <row r="5591" spans="2:12" ht="14.25" customHeight="1">
      <c r="B5591" s="4"/>
      <c r="C5591" s="4"/>
      <c r="D5591" s="4"/>
      <c r="E5591" s="4"/>
      <c r="F5591" s="6"/>
      <c r="G5591" s="6"/>
      <c r="H5591" s="6"/>
      <c r="I5591" s="10"/>
      <c r="J5591" s="11"/>
      <c r="K5591" s="13"/>
      <c r="L5591" s="4"/>
    </row>
    <row r="5592" spans="2:12" ht="14.25" customHeight="1">
      <c r="B5592" s="4"/>
      <c r="C5592" s="4"/>
      <c r="D5592" s="4"/>
      <c r="E5592" s="4"/>
      <c r="F5592" s="6"/>
      <c r="G5592" s="6"/>
      <c r="H5592" s="6"/>
      <c r="I5592" s="10"/>
      <c r="J5592" s="11"/>
      <c r="K5592" s="13"/>
      <c r="L5592" s="4"/>
    </row>
    <row r="5593" spans="2:12" ht="14.25" customHeight="1">
      <c r="B5593" s="4"/>
      <c r="C5593" s="4"/>
      <c r="D5593" s="4"/>
      <c r="E5593" s="4"/>
      <c r="F5593" s="6"/>
      <c r="G5593" s="6"/>
      <c r="H5593" s="6"/>
      <c r="I5593" s="10"/>
      <c r="J5593" s="11"/>
      <c r="K5593" s="13"/>
      <c r="L5593" s="4"/>
    </row>
    <row r="5594" spans="2:12" ht="14.25" customHeight="1">
      <c r="B5594" s="4"/>
      <c r="C5594" s="4"/>
      <c r="D5594" s="4"/>
      <c r="E5594" s="4"/>
      <c r="F5594" s="6"/>
      <c r="G5594" s="6"/>
      <c r="H5594" s="6"/>
      <c r="I5594" s="10"/>
      <c r="J5594" s="11"/>
      <c r="K5594" s="13"/>
      <c r="L5594" s="4"/>
    </row>
    <row r="5595" spans="2:12" ht="14.25" customHeight="1">
      <c r="B5595" s="4"/>
      <c r="C5595" s="4"/>
      <c r="D5595" s="4"/>
      <c r="E5595" s="4"/>
      <c r="F5595" s="6"/>
      <c r="G5595" s="6"/>
      <c r="H5595" s="6"/>
      <c r="I5595" s="10"/>
      <c r="J5595" s="11"/>
      <c r="K5595" s="13"/>
      <c r="L5595" s="4"/>
    </row>
    <row r="5596" spans="2:12" ht="14.25" customHeight="1">
      <c r="B5596" s="4"/>
      <c r="C5596" s="4"/>
      <c r="D5596" s="4"/>
      <c r="E5596" s="4"/>
      <c r="F5596" s="6"/>
      <c r="G5596" s="6"/>
      <c r="H5596" s="6"/>
      <c r="I5596" s="10"/>
      <c r="J5596" s="11"/>
      <c r="K5596" s="13"/>
      <c r="L5596" s="4"/>
    </row>
    <row r="5597" spans="2:12" ht="14.25" customHeight="1">
      <c r="B5597" s="4"/>
      <c r="C5597" s="4"/>
      <c r="D5597" s="4"/>
      <c r="E5597" s="4"/>
      <c r="F5597" s="6"/>
      <c r="G5597" s="6"/>
      <c r="H5597" s="6"/>
      <c r="I5597" s="10"/>
      <c r="J5597" s="11"/>
      <c r="K5597" s="13"/>
      <c r="L5597" s="4"/>
    </row>
    <row r="5598" spans="2:12" ht="14.25" customHeight="1">
      <c r="B5598" s="4"/>
      <c r="C5598" s="4"/>
      <c r="D5598" s="4"/>
      <c r="E5598" s="4"/>
      <c r="F5598" s="6"/>
      <c r="G5598" s="6"/>
      <c r="H5598" s="6"/>
      <c r="I5598" s="10"/>
      <c r="J5598" s="11"/>
      <c r="K5598" s="13"/>
      <c r="L5598" s="4"/>
    </row>
    <row r="5599" spans="2:12" ht="14.25" customHeight="1">
      <c r="B5599" s="4"/>
      <c r="C5599" s="4"/>
      <c r="D5599" s="4"/>
      <c r="E5599" s="4"/>
      <c r="F5599" s="6"/>
      <c r="G5599" s="6"/>
      <c r="H5599" s="6"/>
      <c r="I5599" s="10"/>
      <c r="J5599" s="11"/>
      <c r="K5599" s="13"/>
      <c r="L5599" s="4"/>
    </row>
    <row r="5600" spans="2:12" ht="14.25" customHeight="1">
      <c r="B5600" s="4"/>
      <c r="C5600" s="4"/>
      <c r="D5600" s="4"/>
      <c r="E5600" s="4"/>
      <c r="F5600" s="6"/>
      <c r="G5600" s="6"/>
      <c r="H5600" s="6"/>
      <c r="I5600" s="10"/>
      <c r="J5600" s="11"/>
      <c r="K5600" s="13"/>
      <c r="L5600" s="4"/>
    </row>
    <row r="5601" spans="2:12" ht="14.25" customHeight="1">
      <c r="B5601" s="4"/>
      <c r="C5601" s="4"/>
      <c r="D5601" s="4"/>
      <c r="E5601" s="4"/>
      <c r="F5601" s="6"/>
      <c r="G5601" s="6"/>
      <c r="H5601" s="6"/>
      <c r="I5601" s="10"/>
      <c r="J5601" s="11"/>
      <c r="K5601" s="13"/>
      <c r="L5601" s="4"/>
    </row>
    <row r="5602" spans="2:12" ht="14.25" customHeight="1">
      <c r="B5602" s="4"/>
      <c r="C5602" s="4"/>
      <c r="D5602" s="4"/>
      <c r="E5602" s="4"/>
      <c r="F5602" s="6"/>
      <c r="G5602" s="6"/>
      <c r="H5602" s="6"/>
      <c r="I5602" s="10"/>
      <c r="J5602" s="11"/>
      <c r="K5602" s="13"/>
      <c r="L5602" s="4"/>
    </row>
    <row r="5603" spans="2:12" ht="14.25" customHeight="1">
      <c r="B5603" s="4"/>
      <c r="C5603" s="4"/>
      <c r="D5603" s="4"/>
      <c r="E5603" s="4"/>
      <c r="F5603" s="6"/>
      <c r="G5603" s="6"/>
      <c r="H5603" s="6"/>
      <c r="I5603" s="10"/>
      <c r="J5603" s="11"/>
      <c r="K5603" s="13"/>
      <c r="L5603" s="4"/>
    </row>
    <row r="5604" spans="2:12" ht="14.25" customHeight="1">
      <c r="B5604" s="4"/>
      <c r="C5604" s="4"/>
      <c r="D5604" s="4"/>
      <c r="E5604" s="4"/>
      <c r="F5604" s="6"/>
      <c r="G5604" s="6"/>
      <c r="H5604" s="6"/>
      <c r="I5604" s="10"/>
      <c r="J5604" s="11"/>
      <c r="K5604" s="13"/>
      <c r="L5604" s="4"/>
    </row>
    <row r="5605" spans="2:12" ht="14.25" customHeight="1">
      <c r="B5605" s="4"/>
      <c r="C5605" s="4"/>
      <c r="D5605" s="4"/>
      <c r="E5605" s="4"/>
      <c r="F5605" s="6"/>
      <c r="G5605" s="6"/>
      <c r="H5605" s="6"/>
      <c r="I5605" s="10"/>
      <c r="J5605" s="11"/>
      <c r="K5605" s="13"/>
      <c r="L5605" s="4"/>
    </row>
    <row r="5606" spans="2:12" ht="14.25" customHeight="1">
      <c r="B5606" s="4"/>
      <c r="C5606" s="4"/>
      <c r="D5606" s="4"/>
      <c r="E5606" s="4"/>
      <c r="F5606" s="6"/>
      <c r="G5606" s="6"/>
      <c r="H5606" s="6"/>
      <c r="I5606" s="10"/>
      <c r="J5606" s="11"/>
      <c r="K5606" s="13"/>
      <c r="L5606" s="4"/>
    </row>
    <row r="5607" spans="2:12" ht="14.25" customHeight="1">
      <c r="B5607" s="4"/>
      <c r="C5607" s="4"/>
      <c r="D5607" s="4"/>
      <c r="E5607" s="4"/>
      <c r="F5607" s="6"/>
      <c r="G5607" s="6"/>
      <c r="H5607" s="6"/>
      <c r="I5607" s="10"/>
      <c r="J5607" s="11"/>
      <c r="K5607" s="13"/>
      <c r="L5607" s="4"/>
    </row>
    <row r="5608" spans="2:12" ht="14.25" customHeight="1">
      <c r="B5608" s="4"/>
      <c r="C5608" s="4"/>
      <c r="D5608" s="4"/>
      <c r="E5608" s="4"/>
      <c r="F5608" s="6"/>
      <c r="G5608" s="6"/>
      <c r="H5608" s="6"/>
      <c r="I5608" s="10"/>
      <c r="J5608" s="11"/>
      <c r="K5608" s="13"/>
      <c r="L5608" s="4"/>
    </row>
    <row r="5609" spans="2:12" ht="14.25" customHeight="1">
      <c r="B5609" s="4"/>
      <c r="C5609" s="4"/>
      <c r="D5609" s="4"/>
      <c r="E5609" s="4"/>
      <c r="F5609" s="6"/>
      <c r="G5609" s="6"/>
      <c r="H5609" s="6"/>
      <c r="I5609" s="10"/>
      <c r="J5609" s="11"/>
      <c r="K5609" s="13"/>
      <c r="L5609" s="4"/>
    </row>
    <row r="5610" spans="2:12" ht="14.25" customHeight="1">
      <c r="B5610" s="4"/>
      <c r="C5610" s="4"/>
      <c r="D5610" s="4"/>
      <c r="E5610" s="4"/>
      <c r="F5610" s="6"/>
      <c r="G5610" s="6"/>
      <c r="H5610" s="6"/>
      <c r="I5610" s="10"/>
      <c r="J5610" s="11"/>
      <c r="K5610" s="13"/>
      <c r="L5610" s="4"/>
    </row>
    <row r="5611" spans="2:12" ht="14.25" customHeight="1">
      <c r="B5611" s="4"/>
      <c r="C5611" s="4"/>
      <c r="D5611" s="4"/>
      <c r="E5611" s="4"/>
      <c r="F5611" s="6"/>
      <c r="G5611" s="6"/>
      <c r="H5611" s="6"/>
      <c r="I5611" s="10"/>
      <c r="J5611" s="11"/>
      <c r="K5611" s="13"/>
      <c r="L5611" s="4"/>
    </row>
    <row r="5612" spans="2:12" ht="14.25" customHeight="1">
      <c r="B5612" s="4"/>
      <c r="C5612" s="4"/>
      <c r="D5612" s="4"/>
      <c r="E5612" s="4"/>
      <c r="F5612" s="6"/>
      <c r="G5612" s="6"/>
      <c r="H5612" s="6"/>
      <c r="I5612" s="10"/>
      <c r="J5612" s="11"/>
      <c r="K5612" s="13"/>
      <c r="L5612" s="4"/>
    </row>
    <row r="5613" spans="2:12" ht="14.25" customHeight="1">
      <c r="B5613" s="4"/>
      <c r="C5613" s="4"/>
      <c r="D5613" s="4"/>
      <c r="E5613" s="4"/>
      <c r="F5613" s="6"/>
      <c r="G5613" s="6"/>
      <c r="H5613" s="6"/>
      <c r="I5613" s="10"/>
      <c r="J5613" s="11"/>
      <c r="K5613" s="13"/>
      <c r="L5613" s="4"/>
    </row>
    <row r="5614" spans="2:12" ht="14.25" customHeight="1">
      <c r="B5614" s="4"/>
      <c r="C5614" s="4"/>
      <c r="D5614" s="4"/>
      <c r="E5614" s="4"/>
      <c r="F5614" s="6"/>
      <c r="G5614" s="6"/>
      <c r="H5614" s="6"/>
      <c r="I5614" s="10"/>
      <c r="J5614" s="11"/>
      <c r="K5614" s="13"/>
      <c r="L5614" s="4"/>
    </row>
    <row r="5615" spans="2:12" ht="14.25" customHeight="1">
      <c r="B5615" s="4"/>
      <c r="C5615" s="4"/>
      <c r="D5615" s="4"/>
      <c r="E5615" s="4"/>
      <c r="F5615" s="6"/>
      <c r="G5615" s="6"/>
      <c r="H5615" s="6"/>
      <c r="I5615" s="10"/>
      <c r="J5615" s="11"/>
      <c r="K5615" s="13"/>
      <c r="L5615" s="4"/>
    </row>
    <row r="5616" spans="2:12" ht="14.25" customHeight="1">
      <c r="B5616" s="4"/>
      <c r="C5616" s="4"/>
      <c r="D5616" s="4"/>
      <c r="E5616" s="4"/>
      <c r="F5616" s="6"/>
      <c r="G5616" s="6"/>
      <c r="H5616" s="6"/>
      <c r="I5616" s="10"/>
      <c r="J5616" s="11"/>
      <c r="K5616" s="13"/>
      <c r="L5616" s="4"/>
    </row>
    <row r="5617" spans="2:12" ht="14.25" customHeight="1">
      <c r="B5617" s="4"/>
      <c r="C5617" s="4"/>
      <c r="D5617" s="4"/>
      <c r="E5617" s="4"/>
      <c r="F5617" s="6"/>
      <c r="G5617" s="6"/>
      <c r="H5617" s="6"/>
      <c r="I5617" s="10"/>
      <c r="J5617" s="11"/>
      <c r="K5617" s="13"/>
      <c r="L5617" s="4"/>
    </row>
    <row r="5618" spans="2:12" ht="14.25" customHeight="1">
      <c r="B5618" s="4"/>
      <c r="C5618" s="4"/>
      <c r="D5618" s="4"/>
      <c r="E5618" s="4"/>
      <c r="F5618" s="6"/>
      <c r="G5618" s="6"/>
      <c r="H5618" s="6"/>
      <c r="I5618" s="10"/>
      <c r="J5618" s="11"/>
      <c r="K5618" s="13"/>
      <c r="L5618" s="4"/>
    </row>
    <row r="5619" spans="2:12" ht="14.25" customHeight="1">
      <c r="B5619" s="4"/>
      <c r="C5619" s="4"/>
      <c r="D5619" s="4"/>
      <c r="E5619" s="4"/>
      <c r="F5619" s="6"/>
      <c r="G5619" s="6"/>
      <c r="H5619" s="6"/>
      <c r="I5619" s="10"/>
      <c r="J5619" s="11"/>
      <c r="K5619" s="13"/>
      <c r="L5619" s="4"/>
    </row>
    <row r="5620" spans="2:12" ht="14.25" customHeight="1">
      <c r="B5620" s="4"/>
      <c r="C5620" s="4"/>
      <c r="D5620" s="4"/>
      <c r="E5620" s="4"/>
      <c r="F5620" s="6"/>
      <c r="G5620" s="6"/>
      <c r="H5620" s="6"/>
      <c r="I5620" s="10"/>
      <c r="J5620" s="11"/>
      <c r="K5620" s="13"/>
      <c r="L5620" s="4"/>
    </row>
    <row r="5621" spans="2:12" ht="14.25" customHeight="1">
      <c r="B5621" s="4"/>
      <c r="C5621" s="4"/>
      <c r="D5621" s="4"/>
      <c r="E5621" s="4"/>
      <c r="F5621" s="6"/>
      <c r="G5621" s="6"/>
      <c r="H5621" s="6"/>
      <c r="I5621" s="10"/>
      <c r="J5621" s="11"/>
      <c r="K5621" s="13"/>
      <c r="L5621" s="4"/>
    </row>
    <row r="5622" spans="2:12" ht="14.25" customHeight="1">
      <c r="B5622" s="4"/>
      <c r="C5622" s="4"/>
      <c r="D5622" s="4"/>
      <c r="E5622" s="4"/>
      <c r="F5622" s="6"/>
      <c r="G5622" s="6"/>
      <c r="H5622" s="6"/>
      <c r="I5622" s="10"/>
      <c r="J5622" s="11"/>
      <c r="K5622" s="13"/>
      <c r="L5622" s="4"/>
    </row>
    <row r="5623" spans="2:12" ht="14.25" customHeight="1">
      <c r="B5623" s="4"/>
      <c r="C5623" s="4"/>
      <c r="D5623" s="4"/>
      <c r="E5623" s="4"/>
      <c r="F5623" s="6"/>
      <c r="G5623" s="6"/>
      <c r="H5623" s="6"/>
      <c r="I5623" s="10"/>
      <c r="J5623" s="11"/>
      <c r="K5623" s="13"/>
      <c r="L5623" s="4"/>
    </row>
    <row r="5624" spans="2:12" ht="14.25" customHeight="1">
      <c r="B5624" s="4"/>
      <c r="C5624" s="4"/>
      <c r="D5624" s="4"/>
      <c r="E5624" s="4"/>
      <c r="F5624" s="6"/>
      <c r="G5624" s="6"/>
      <c r="H5624" s="6"/>
      <c r="I5624" s="10"/>
      <c r="J5624" s="11"/>
      <c r="K5624" s="13"/>
      <c r="L5624" s="4"/>
    </row>
    <row r="5625" spans="2:12" ht="14.25" customHeight="1">
      <c r="B5625" s="4"/>
      <c r="C5625" s="4"/>
      <c r="D5625" s="4"/>
      <c r="E5625" s="4"/>
      <c r="F5625" s="6"/>
      <c r="G5625" s="6"/>
      <c r="H5625" s="6"/>
      <c r="I5625" s="10"/>
      <c r="J5625" s="11"/>
      <c r="K5625" s="13"/>
      <c r="L5625" s="4"/>
    </row>
    <row r="5626" spans="2:12" ht="14.25" customHeight="1">
      <c r="B5626" s="4"/>
      <c r="C5626" s="4"/>
      <c r="D5626" s="4"/>
      <c r="E5626" s="4"/>
      <c r="F5626" s="6"/>
      <c r="G5626" s="6"/>
      <c r="H5626" s="6"/>
      <c r="I5626" s="10"/>
      <c r="J5626" s="11"/>
      <c r="K5626" s="13"/>
      <c r="L5626" s="4"/>
    </row>
    <row r="5627" spans="2:12" ht="14.25" customHeight="1">
      <c r="B5627" s="4"/>
      <c r="C5627" s="4"/>
      <c r="D5627" s="4"/>
      <c r="E5627" s="4"/>
      <c r="F5627" s="6"/>
      <c r="G5627" s="6"/>
      <c r="H5627" s="6"/>
      <c r="I5627" s="10"/>
      <c r="J5627" s="11"/>
      <c r="K5627" s="13"/>
      <c r="L5627" s="4"/>
    </row>
    <row r="5628" spans="2:12" ht="14.25" customHeight="1">
      <c r="B5628" s="4"/>
      <c r="C5628" s="4"/>
      <c r="D5628" s="4"/>
      <c r="E5628" s="4"/>
      <c r="F5628" s="6"/>
      <c r="G5628" s="6"/>
      <c r="H5628" s="6"/>
      <c r="I5628" s="10"/>
      <c r="J5628" s="11"/>
      <c r="K5628" s="13"/>
      <c r="L5628" s="4"/>
    </row>
    <row r="5629" spans="2:12" ht="14.25" customHeight="1">
      <c r="B5629" s="4"/>
      <c r="C5629" s="4"/>
      <c r="D5629" s="4"/>
      <c r="E5629" s="4"/>
      <c r="F5629" s="6"/>
      <c r="G5629" s="6"/>
      <c r="H5629" s="6"/>
      <c r="I5629" s="10"/>
      <c r="J5629" s="11"/>
      <c r="K5629" s="13"/>
      <c r="L5629" s="4"/>
    </row>
    <row r="5630" spans="2:12" ht="14.25" customHeight="1">
      <c r="B5630" s="4"/>
      <c r="C5630" s="4"/>
      <c r="D5630" s="4"/>
      <c r="E5630" s="4"/>
      <c r="F5630" s="6"/>
      <c r="G5630" s="6"/>
      <c r="H5630" s="6"/>
      <c r="I5630" s="10"/>
      <c r="J5630" s="11"/>
      <c r="K5630" s="13"/>
      <c r="L5630" s="4"/>
    </row>
    <row r="5631" spans="2:12" ht="14.25" customHeight="1">
      <c r="B5631" s="4"/>
      <c r="C5631" s="4"/>
      <c r="D5631" s="4"/>
      <c r="E5631" s="4"/>
      <c r="F5631" s="6"/>
      <c r="G5631" s="6"/>
      <c r="H5631" s="6"/>
      <c r="I5631" s="10"/>
      <c r="J5631" s="11"/>
      <c r="K5631" s="13"/>
      <c r="L5631" s="4"/>
    </row>
    <row r="5632" spans="2:12" ht="14.25" customHeight="1">
      <c r="B5632" s="4"/>
      <c r="C5632" s="4"/>
      <c r="D5632" s="4"/>
      <c r="E5632" s="4"/>
      <c r="F5632" s="6"/>
      <c r="G5632" s="6"/>
      <c r="H5632" s="6"/>
      <c r="I5632" s="10"/>
      <c r="J5632" s="11"/>
      <c r="K5632" s="13"/>
      <c r="L5632" s="4"/>
    </row>
    <row r="5633" spans="2:12" ht="14.25" customHeight="1">
      <c r="B5633" s="4"/>
      <c r="C5633" s="4"/>
      <c r="D5633" s="4"/>
      <c r="E5633" s="4"/>
      <c r="F5633" s="6"/>
      <c r="G5633" s="6"/>
      <c r="H5633" s="6"/>
      <c r="I5633" s="10"/>
      <c r="J5633" s="11"/>
      <c r="K5633" s="13"/>
      <c r="L5633" s="4"/>
    </row>
    <row r="5634" spans="2:12" ht="14.25" customHeight="1">
      <c r="B5634" s="4"/>
      <c r="C5634" s="4"/>
      <c r="D5634" s="4"/>
      <c r="E5634" s="4"/>
      <c r="F5634" s="6"/>
      <c r="G5634" s="6"/>
      <c r="H5634" s="6"/>
      <c r="I5634" s="10"/>
      <c r="J5634" s="11"/>
      <c r="K5634" s="13"/>
      <c r="L5634" s="4"/>
    </row>
    <row r="5635" spans="2:12" ht="14.25" customHeight="1">
      <c r="B5635" s="4"/>
      <c r="C5635" s="4"/>
      <c r="D5635" s="4"/>
      <c r="E5635" s="4"/>
      <c r="F5635" s="6"/>
      <c r="G5635" s="6"/>
      <c r="H5635" s="6"/>
      <c r="I5635" s="10"/>
      <c r="J5635" s="11"/>
      <c r="K5635" s="13"/>
      <c r="L5635" s="4"/>
    </row>
    <row r="5636" spans="2:12" ht="14.25" customHeight="1">
      <c r="B5636" s="4"/>
      <c r="C5636" s="4"/>
      <c r="D5636" s="4"/>
      <c r="E5636" s="4"/>
      <c r="F5636" s="6"/>
      <c r="G5636" s="6"/>
      <c r="H5636" s="6"/>
      <c r="I5636" s="10"/>
      <c r="J5636" s="11"/>
      <c r="K5636" s="13"/>
      <c r="L5636" s="4"/>
    </row>
    <row r="5637" spans="2:12" ht="14.25" customHeight="1">
      <c r="B5637" s="4"/>
      <c r="C5637" s="4"/>
      <c r="D5637" s="4"/>
      <c r="E5637" s="4"/>
      <c r="F5637" s="6"/>
      <c r="G5637" s="6"/>
      <c r="H5637" s="6"/>
      <c r="I5637" s="10"/>
      <c r="J5637" s="11"/>
      <c r="K5637" s="13"/>
      <c r="L5637" s="4"/>
    </row>
    <row r="5638" spans="2:12" ht="14.25" customHeight="1">
      <c r="B5638" s="4"/>
      <c r="C5638" s="4"/>
      <c r="D5638" s="4"/>
      <c r="E5638" s="4"/>
      <c r="F5638" s="6"/>
      <c r="G5638" s="6"/>
      <c r="H5638" s="6"/>
      <c r="I5638" s="10"/>
      <c r="J5638" s="11"/>
      <c r="K5638" s="13"/>
      <c r="L5638" s="4"/>
    </row>
    <row r="5639" spans="2:12" ht="14.25" customHeight="1">
      <c r="B5639" s="4"/>
      <c r="C5639" s="4"/>
      <c r="D5639" s="4"/>
      <c r="E5639" s="4"/>
      <c r="F5639" s="6"/>
      <c r="G5639" s="6"/>
      <c r="H5639" s="6"/>
      <c r="I5639" s="10"/>
      <c r="J5639" s="11"/>
      <c r="K5639" s="13"/>
      <c r="L5639" s="4"/>
    </row>
    <row r="5640" spans="2:12" ht="14.25" customHeight="1">
      <c r="B5640" s="4"/>
      <c r="C5640" s="4"/>
      <c r="D5640" s="4"/>
      <c r="E5640" s="4"/>
      <c r="F5640" s="6"/>
      <c r="G5640" s="6"/>
      <c r="H5640" s="6"/>
      <c r="I5640" s="10"/>
      <c r="J5640" s="11"/>
      <c r="K5640" s="13"/>
      <c r="L5640" s="4"/>
    </row>
    <row r="5641" spans="2:12" ht="14.25" customHeight="1">
      <c r="B5641" s="4"/>
      <c r="C5641" s="4"/>
      <c r="D5641" s="4"/>
      <c r="E5641" s="4"/>
      <c r="F5641" s="6"/>
      <c r="G5641" s="6"/>
      <c r="H5641" s="6"/>
      <c r="I5641" s="10"/>
      <c r="J5641" s="11"/>
      <c r="K5641" s="13"/>
      <c r="L5641" s="4"/>
    </row>
    <row r="5642" spans="2:12" ht="14.25" customHeight="1">
      <c r="B5642" s="4"/>
      <c r="C5642" s="4"/>
      <c r="D5642" s="4"/>
      <c r="E5642" s="4"/>
      <c r="F5642" s="6"/>
      <c r="G5642" s="6"/>
      <c r="H5642" s="6"/>
      <c r="I5642" s="10"/>
      <c r="J5642" s="11"/>
      <c r="K5642" s="13"/>
      <c r="L5642" s="4"/>
    </row>
    <row r="5643" spans="2:12" ht="14.25" customHeight="1">
      <c r="B5643" s="4"/>
      <c r="C5643" s="4"/>
      <c r="D5643" s="4"/>
      <c r="E5643" s="4"/>
      <c r="F5643" s="6"/>
      <c r="G5643" s="6"/>
      <c r="H5643" s="6"/>
      <c r="I5643" s="10"/>
      <c r="J5643" s="11"/>
      <c r="K5643" s="13"/>
      <c r="L5643" s="4"/>
    </row>
    <row r="5644" spans="2:12" ht="14.25" customHeight="1">
      <c r="B5644" s="4"/>
      <c r="C5644" s="4"/>
      <c r="D5644" s="4"/>
      <c r="E5644" s="4"/>
      <c r="F5644" s="6"/>
      <c r="G5644" s="6"/>
      <c r="H5644" s="6"/>
      <c r="I5644" s="10"/>
      <c r="J5644" s="11"/>
      <c r="K5644" s="13"/>
      <c r="L5644" s="4"/>
    </row>
    <row r="5645" spans="2:12" ht="14.25" customHeight="1">
      <c r="B5645" s="4"/>
      <c r="C5645" s="4"/>
      <c r="D5645" s="4"/>
      <c r="E5645" s="4"/>
      <c r="F5645" s="6"/>
      <c r="G5645" s="6"/>
      <c r="H5645" s="6"/>
      <c r="I5645" s="10"/>
      <c r="J5645" s="11"/>
      <c r="K5645" s="13"/>
      <c r="L5645" s="4"/>
    </row>
    <row r="5646" spans="2:12" ht="14.25" customHeight="1">
      <c r="B5646" s="4"/>
      <c r="C5646" s="4"/>
      <c r="D5646" s="4"/>
      <c r="E5646" s="4"/>
      <c r="F5646" s="6"/>
      <c r="G5646" s="6"/>
      <c r="H5646" s="6"/>
      <c r="I5646" s="10"/>
      <c r="J5646" s="11"/>
      <c r="K5646" s="13"/>
      <c r="L5646" s="4"/>
    </row>
    <row r="5647" spans="2:12" ht="14.25" customHeight="1">
      <c r="B5647" s="4"/>
      <c r="C5647" s="4"/>
      <c r="D5647" s="4"/>
      <c r="E5647" s="4"/>
      <c r="F5647" s="6"/>
      <c r="G5647" s="6"/>
      <c r="H5647" s="6"/>
      <c r="I5647" s="10"/>
      <c r="J5647" s="11"/>
      <c r="K5647" s="13"/>
      <c r="L5647" s="4"/>
    </row>
    <row r="5648" spans="2:12" ht="14.25" customHeight="1">
      <c r="B5648" s="4"/>
      <c r="C5648" s="4"/>
      <c r="D5648" s="4"/>
      <c r="E5648" s="4"/>
      <c r="F5648" s="6"/>
      <c r="G5648" s="6"/>
      <c r="H5648" s="6"/>
      <c r="I5648" s="10"/>
      <c r="J5648" s="11"/>
      <c r="K5648" s="13"/>
      <c r="L5648" s="4"/>
    </row>
    <row r="5649" spans="2:12" ht="14.25" customHeight="1">
      <c r="B5649" s="4"/>
      <c r="C5649" s="4"/>
      <c r="D5649" s="4"/>
      <c r="E5649" s="4"/>
      <c r="F5649" s="6"/>
      <c r="G5649" s="6"/>
      <c r="H5649" s="6"/>
      <c r="I5649" s="10"/>
      <c r="J5649" s="11"/>
      <c r="K5649" s="13"/>
      <c r="L5649" s="4"/>
    </row>
    <row r="5650" spans="2:12" ht="14.25" customHeight="1">
      <c r="B5650" s="4"/>
      <c r="C5650" s="4"/>
      <c r="D5650" s="4"/>
      <c r="E5650" s="4"/>
      <c r="F5650" s="6"/>
      <c r="G5650" s="6"/>
      <c r="H5650" s="6"/>
      <c r="I5650" s="10"/>
      <c r="J5650" s="11"/>
      <c r="K5650" s="13"/>
      <c r="L5650" s="4"/>
    </row>
    <row r="5651" spans="2:12" ht="14.25" customHeight="1">
      <c r="B5651" s="4"/>
      <c r="C5651" s="4"/>
      <c r="D5651" s="4"/>
      <c r="E5651" s="4"/>
      <c r="F5651" s="6"/>
      <c r="G5651" s="6"/>
      <c r="H5651" s="6"/>
      <c r="I5651" s="10"/>
      <c r="J5651" s="11"/>
      <c r="K5651" s="13"/>
      <c r="L5651" s="4"/>
    </row>
    <row r="5652" spans="2:12" ht="14.25" customHeight="1">
      <c r="B5652" s="4"/>
      <c r="C5652" s="4"/>
      <c r="D5652" s="4"/>
      <c r="E5652" s="4"/>
      <c r="F5652" s="6"/>
      <c r="G5652" s="6"/>
      <c r="H5652" s="6"/>
      <c r="I5652" s="10"/>
      <c r="J5652" s="11"/>
      <c r="K5652" s="13"/>
      <c r="L5652" s="4"/>
    </row>
    <row r="5653" spans="2:12" ht="14.25" customHeight="1">
      <c r="B5653" s="4"/>
      <c r="C5653" s="4"/>
      <c r="D5653" s="4"/>
      <c r="E5653" s="4"/>
      <c r="F5653" s="6"/>
      <c r="G5653" s="6"/>
      <c r="H5653" s="6"/>
      <c r="I5653" s="10"/>
      <c r="J5653" s="11"/>
      <c r="K5653" s="13"/>
      <c r="L5653" s="4"/>
    </row>
    <row r="5654" spans="2:12" ht="14.25" customHeight="1">
      <c r="B5654" s="4"/>
      <c r="C5654" s="4"/>
      <c r="D5654" s="4"/>
      <c r="E5654" s="4"/>
      <c r="F5654" s="6"/>
      <c r="G5654" s="6"/>
      <c r="H5654" s="6"/>
      <c r="I5654" s="10"/>
      <c r="J5654" s="11"/>
      <c r="K5654" s="13"/>
      <c r="L5654" s="4"/>
    </row>
    <row r="5655" spans="2:12" ht="14.25" customHeight="1">
      <c r="B5655" s="4"/>
      <c r="C5655" s="4"/>
      <c r="D5655" s="4"/>
      <c r="E5655" s="4"/>
      <c r="F5655" s="6"/>
      <c r="G5655" s="6"/>
      <c r="H5655" s="6"/>
      <c r="I5655" s="10"/>
      <c r="J5655" s="11"/>
      <c r="K5655" s="13"/>
      <c r="L5655" s="4"/>
    </row>
    <row r="5656" spans="2:12" ht="14.25" customHeight="1">
      <c r="B5656" s="4"/>
      <c r="C5656" s="4"/>
      <c r="D5656" s="4"/>
      <c r="E5656" s="4"/>
      <c r="F5656" s="6"/>
      <c r="G5656" s="6"/>
      <c r="H5656" s="6"/>
      <c r="I5656" s="10"/>
      <c r="J5656" s="11"/>
      <c r="K5656" s="13"/>
      <c r="L5656" s="4"/>
    </row>
    <row r="5657" spans="2:12" ht="14.25" customHeight="1">
      <c r="B5657" s="4"/>
      <c r="C5657" s="4"/>
      <c r="D5657" s="4"/>
      <c r="E5657" s="4"/>
      <c r="F5657" s="6"/>
      <c r="G5657" s="6"/>
      <c r="H5657" s="6"/>
      <c r="I5657" s="10"/>
      <c r="J5657" s="11"/>
      <c r="K5657" s="13"/>
      <c r="L5657" s="4"/>
    </row>
    <row r="5658" spans="2:12" ht="14.25" customHeight="1">
      <c r="B5658" s="4"/>
      <c r="C5658" s="4"/>
      <c r="D5658" s="4"/>
      <c r="E5658" s="4"/>
      <c r="F5658" s="6"/>
      <c r="G5658" s="6"/>
      <c r="H5658" s="6"/>
      <c r="I5658" s="10"/>
      <c r="J5658" s="11"/>
      <c r="K5658" s="13"/>
      <c r="L5658" s="4"/>
    </row>
    <row r="5659" spans="2:12" ht="14.25" customHeight="1">
      <c r="B5659" s="4"/>
      <c r="C5659" s="4"/>
      <c r="D5659" s="4"/>
      <c r="E5659" s="4"/>
      <c r="F5659" s="6"/>
      <c r="G5659" s="6"/>
      <c r="H5659" s="6"/>
      <c r="I5659" s="10"/>
      <c r="J5659" s="11"/>
      <c r="K5659" s="13"/>
      <c r="L5659" s="4"/>
    </row>
    <row r="5660" spans="2:12" ht="14.25" customHeight="1">
      <c r="B5660" s="4"/>
      <c r="C5660" s="4"/>
      <c r="D5660" s="4"/>
      <c r="E5660" s="4"/>
      <c r="F5660" s="6"/>
      <c r="G5660" s="6"/>
      <c r="H5660" s="6"/>
      <c r="I5660" s="10"/>
      <c r="J5660" s="11"/>
      <c r="K5660" s="13"/>
      <c r="L5660" s="4"/>
    </row>
    <row r="5661" spans="2:12" ht="14.25" customHeight="1">
      <c r="B5661" s="4"/>
      <c r="C5661" s="4"/>
      <c r="D5661" s="4"/>
      <c r="E5661" s="4"/>
      <c r="F5661" s="6"/>
      <c r="G5661" s="6"/>
      <c r="H5661" s="6"/>
      <c r="I5661" s="10"/>
      <c r="J5661" s="11"/>
      <c r="K5661" s="13"/>
      <c r="L5661" s="4"/>
    </row>
    <row r="5662" spans="2:12" ht="14.25" customHeight="1">
      <c r="B5662" s="4"/>
      <c r="C5662" s="4"/>
      <c r="D5662" s="4"/>
      <c r="E5662" s="4"/>
      <c r="F5662" s="6"/>
      <c r="G5662" s="6"/>
      <c r="H5662" s="6"/>
      <c r="I5662" s="10"/>
      <c r="J5662" s="11"/>
      <c r="K5662" s="13"/>
      <c r="L5662" s="4"/>
    </row>
    <row r="5663" spans="2:12" ht="14.25" customHeight="1">
      <c r="B5663" s="4"/>
      <c r="C5663" s="4"/>
      <c r="D5663" s="4"/>
      <c r="E5663" s="4"/>
      <c r="F5663" s="6"/>
      <c r="G5663" s="6"/>
      <c r="H5663" s="6"/>
      <c r="I5663" s="10"/>
      <c r="J5663" s="11"/>
      <c r="K5663" s="13"/>
      <c r="L5663" s="4"/>
    </row>
    <row r="5664" spans="2:12" ht="14.25" customHeight="1">
      <c r="B5664" s="4"/>
      <c r="C5664" s="4"/>
      <c r="D5664" s="4"/>
      <c r="E5664" s="4"/>
      <c r="F5664" s="6"/>
      <c r="G5664" s="6"/>
      <c r="H5664" s="6"/>
      <c r="I5664" s="10"/>
      <c r="J5664" s="11"/>
      <c r="K5664" s="13"/>
      <c r="L5664" s="4"/>
    </row>
    <row r="5665" spans="2:12" ht="14.25" customHeight="1">
      <c r="B5665" s="4"/>
      <c r="C5665" s="4"/>
      <c r="D5665" s="4"/>
      <c r="E5665" s="4"/>
      <c r="F5665" s="6"/>
      <c r="G5665" s="6"/>
      <c r="H5665" s="6"/>
      <c r="I5665" s="10"/>
      <c r="J5665" s="11"/>
      <c r="K5665" s="13"/>
      <c r="L5665" s="4"/>
    </row>
    <row r="5666" spans="2:12" ht="14.25" customHeight="1">
      <c r="B5666" s="4"/>
      <c r="C5666" s="4"/>
      <c r="D5666" s="4"/>
      <c r="E5666" s="4"/>
      <c r="F5666" s="6"/>
      <c r="G5666" s="6"/>
      <c r="H5666" s="6"/>
      <c r="I5666" s="10"/>
      <c r="J5666" s="11"/>
      <c r="K5666" s="13"/>
      <c r="L5666" s="4"/>
    </row>
    <row r="5667" spans="2:12" ht="14.25" customHeight="1">
      <c r="B5667" s="4"/>
      <c r="C5667" s="4"/>
      <c r="D5667" s="4"/>
      <c r="E5667" s="4"/>
      <c r="F5667" s="6"/>
      <c r="G5667" s="6"/>
      <c r="H5667" s="6"/>
      <c r="I5667" s="10"/>
      <c r="J5667" s="11"/>
      <c r="K5667" s="13"/>
      <c r="L5667" s="4"/>
    </row>
    <row r="5668" spans="2:12" ht="14.25" customHeight="1">
      <c r="B5668" s="4"/>
      <c r="C5668" s="4"/>
      <c r="D5668" s="4"/>
      <c r="E5668" s="4"/>
      <c r="F5668" s="6"/>
      <c r="G5668" s="6"/>
      <c r="H5668" s="6"/>
      <c r="I5668" s="10"/>
      <c r="J5668" s="11"/>
      <c r="K5668" s="13"/>
      <c r="L5668" s="4"/>
    </row>
    <row r="5669" spans="2:12" ht="14.25" customHeight="1">
      <c r="B5669" s="4"/>
      <c r="C5669" s="4"/>
      <c r="D5669" s="4"/>
      <c r="E5669" s="4"/>
      <c r="F5669" s="6"/>
      <c r="G5669" s="6"/>
      <c r="H5669" s="6"/>
      <c r="I5669" s="10"/>
      <c r="J5669" s="11"/>
      <c r="K5669" s="13"/>
      <c r="L5669" s="4"/>
    </row>
    <row r="5670" spans="2:12" ht="14.25" customHeight="1">
      <c r="B5670" s="4"/>
      <c r="C5670" s="4"/>
      <c r="D5670" s="4"/>
      <c r="E5670" s="4"/>
      <c r="F5670" s="6"/>
      <c r="G5670" s="6"/>
      <c r="H5670" s="6"/>
      <c r="I5670" s="10"/>
      <c r="J5670" s="11"/>
      <c r="K5670" s="13"/>
      <c r="L5670" s="4"/>
    </row>
    <row r="5671" spans="2:12" ht="14.25" customHeight="1">
      <c r="B5671" s="4"/>
      <c r="C5671" s="4"/>
      <c r="D5671" s="4"/>
      <c r="E5671" s="4"/>
      <c r="F5671" s="6"/>
      <c r="G5671" s="6"/>
      <c r="H5671" s="6"/>
      <c r="I5671" s="10"/>
      <c r="J5671" s="11"/>
      <c r="K5671" s="13"/>
      <c r="L5671" s="4"/>
    </row>
    <row r="5672" spans="2:12" ht="14.25" customHeight="1">
      <c r="B5672" s="4"/>
      <c r="C5672" s="4"/>
      <c r="D5672" s="4"/>
      <c r="E5672" s="4"/>
      <c r="F5672" s="6"/>
      <c r="G5672" s="6"/>
      <c r="H5672" s="6"/>
      <c r="I5672" s="10"/>
      <c r="J5672" s="11"/>
      <c r="K5672" s="13"/>
      <c r="L5672" s="4"/>
    </row>
    <row r="5673" spans="2:12" ht="14.25" customHeight="1">
      <c r="B5673" s="4"/>
      <c r="C5673" s="4"/>
      <c r="D5673" s="4"/>
      <c r="E5673" s="4"/>
      <c r="F5673" s="6"/>
      <c r="G5673" s="6"/>
      <c r="H5673" s="6"/>
      <c r="I5673" s="10"/>
      <c r="J5673" s="11"/>
      <c r="K5673" s="13"/>
      <c r="L5673" s="4"/>
    </row>
    <row r="5674" spans="2:12" ht="14.25" customHeight="1">
      <c r="B5674" s="4"/>
      <c r="C5674" s="4"/>
      <c r="D5674" s="4"/>
      <c r="E5674" s="4"/>
      <c r="F5674" s="6"/>
      <c r="G5674" s="6"/>
      <c r="H5674" s="6"/>
      <c r="I5674" s="10"/>
      <c r="J5674" s="11"/>
      <c r="K5674" s="13"/>
      <c r="L5674" s="4"/>
    </row>
    <row r="5675" spans="2:12" ht="14.25" customHeight="1">
      <c r="B5675" s="4"/>
      <c r="C5675" s="4"/>
      <c r="D5675" s="4"/>
      <c r="E5675" s="4"/>
      <c r="F5675" s="6"/>
      <c r="G5675" s="6"/>
      <c r="H5675" s="6"/>
      <c r="I5675" s="10"/>
      <c r="J5675" s="11"/>
      <c r="K5675" s="13"/>
      <c r="L5675" s="4"/>
    </row>
    <row r="5676" spans="2:12" ht="14.25" customHeight="1">
      <c r="B5676" s="4"/>
      <c r="C5676" s="4"/>
      <c r="D5676" s="4"/>
      <c r="E5676" s="4"/>
      <c r="F5676" s="6"/>
      <c r="G5676" s="6"/>
      <c r="H5676" s="6"/>
      <c r="I5676" s="10"/>
      <c r="J5676" s="11"/>
      <c r="K5676" s="13"/>
      <c r="L5676" s="4"/>
    </row>
    <row r="5677" spans="2:12" ht="14.25" customHeight="1">
      <c r="B5677" s="4"/>
      <c r="C5677" s="4"/>
      <c r="D5677" s="4"/>
      <c r="E5677" s="4"/>
      <c r="F5677" s="6"/>
      <c r="G5677" s="6"/>
      <c r="H5677" s="6"/>
      <c r="I5677" s="10"/>
      <c r="J5677" s="11"/>
      <c r="K5677" s="13"/>
      <c r="L5677" s="4"/>
    </row>
    <row r="5678" spans="2:12" ht="14.25" customHeight="1">
      <c r="B5678" s="4"/>
      <c r="C5678" s="4"/>
      <c r="D5678" s="4"/>
      <c r="E5678" s="4"/>
      <c r="F5678" s="6"/>
      <c r="G5678" s="6"/>
      <c r="H5678" s="6"/>
      <c r="I5678" s="10"/>
      <c r="J5678" s="11"/>
      <c r="K5678" s="13"/>
      <c r="L5678" s="4"/>
    </row>
    <row r="5679" spans="2:12" ht="14.25" customHeight="1">
      <c r="B5679" s="4"/>
      <c r="C5679" s="4"/>
      <c r="D5679" s="4"/>
      <c r="E5679" s="4"/>
      <c r="F5679" s="6"/>
      <c r="G5679" s="6"/>
      <c r="H5679" s="6"/>
      <c r="I5679" s="10"/>
      <c r="J5679" s="11"/>
      <c r="K5679" s="13"/>
      <c r="L5679" s="4"/>
    </row>
    <row r="5680" spans="2:12" ht="14.25" customHeight="1">
      <c r="B5680" s="4"/>
      <c r="C5680" s="4"/>
      <c r="D5680" s="4"/>
      <c r="E5680" s="4"/>
      <c r="F5680" s="6"/>
      <c r="G5680" s="6"/>
      <c r="H5680" s="6"/>
      <c r="I5680" s="10"/>
      <c r="J5680" s="11"/>
      <c r="K5680" s="13"/>
      <c r="L5680" s="4"/>
    </row>
    <row r="5681" spans="2:12" ht="14.25" customHeight="1">
      <c r="B5681" s="4"/>
      <c r="C5681" s="4"/>
      <c r="D5681" s="4"/>
      <c r="E5681" s="4"/>
      <c r="F5681" s="6"/>
      <c r="G5681" s="6"/>
      <c r="H5681" s="6"/>
      <c r="I5681" s="10"/>
      <c r="J5681" s="11"/>
      <c r="K5681" s="13"/>
      <c r="L5681" s="4"/>
    </row>
    <row r="5682" spans="2:12" ht="14.25" customHeight="1">
      <c r="B5682" s="4"/>
      <c r="C5682" s="4"/>
      <c r="D5682" s="4"/>
      <c r="E5682" s="4"/>
      <c r="F5682" s="6"/>
      <c r="G5682" s="6"/>
      <c r="H5682" s="6"/>
      <c r="I5682" s="10"/>
      <c r="J5682" s="11"/>
      <c r="K5682" s="13"/>
      <c r="L5682" s="4"/>
    </row>
    <row r="5683" spans="2:12" ht="14.25" customHeight="1">
      <c r="B5683" s="4"/>
      <c r="C5683" s="4"/>
      <c r="D5683" s="4"/>
      <c r="E5683" s="4"/>
      <c r="F5683" s="6"/>
      <c r="G5683" s="6"/>
      <c r="H5683" s="6"/>
      <c r="I5683" s="10"/>
      <c r="J5683" s="11"/>
      <c r="K5683" s="13"/>
      <c r="L5683" s="4"/>
    </row>
    <row r="5684" spans="2:12" ht="14.25" customHeight="1">
      <c r="B5684" s="4"/>
      <c r="C5684" s="4"/>
      <c r="D5684" s="4"/>
      <c r="E5684" s="4"/>
      <c r="F5684" s="6"/>
      <c r="G5684" s="6"/>
      <c r="H5684" s="6"/>
      <c r="I5684" s="10"/>
      <c r="J5684" s="11"/>
      <c r="K5684" s="13"/>
      <c r="L5684" s="4"/>
    </row>
    <row r="5685" spans="2:12" ht="14.25" customHeight="1">
      <c r="B5685" s="4"/>
      <c r="C5685" s="4"/>
      <c r="D5685" s="4"/>
      <c r="E5685" s="4"/>
      <c r="F5685" s="6"/>
      <c r="G5685" s="6"/>
      <c r="H5685" s="6"/>
      <c r="I5685" s="10"/>
      <c r="J5685" s="11"/>
      <c r="K5685" s="13"/>
      <c r="L5685" s="4"/>
    </row>
    <row r="5686" spans="2:12" ht="14.25" customHeight="1">
      <c r="B5686" s="4"/>
      <c r="C5686" s="4"/>
      <c r="D5686" s="4"/>
      <c r="E5686" s="4"/>
      <c r="F5686" s="6"/>
      <c r="G5686" s="6"/>
      <c r="H5686" s="6"/>
      <c r="I5686" s="10"/>
      <c r="J5686" s="11"/>
      <c r="K5686" s="13"/>
      <c r="L5686" s="4"/>
    </row>
    <row r="5687" spans="2:12" ht="14.25" customHeight="1">
      <c r="B5687" s="4"/>
      <c r="C5687" s="4"/>
      <c r="D5687" s="4"/>
      <c r="E5687" s="4"/>
      <c r="F5687" s="6"/>
      <c r="G5687" s="6"/>
      <c r="H5687" s="6"/>
      <c r="I5687" s="10"/>
      <c r="J5687" s="11"/>
      <c r="K5687" s="13"/>
      <c r="L5687" s="4"/>
    </row>
    <row r="5688" spans="2:12" ht="14.25" customHeight="1">
      <c r="B5688" s="4"/>
      <c r="C5688" s="4"/>
      <c r="D5688" s="4"/>
      <c r="E5688" s="4"/>
      <c r="F5688" s="6"/>
      <c r="G5688" s="6"/>
      <c r="H5688" s="6"/>
      <c r="I5688" s="10"/>
      <c r="J5688" s="11"/>
      <c r="K5688" s="13"/>
      <c r="L5688" s="4"/>
    </row>
    <row r="5689" spans="2:12" ht="14.25" customHeight="1">
      <c r="B5689" s="4"/>
      <c r="C5689" s="4"/>
      <c r="D5689" s="4"/>
      <c r="E5689" s="4"/>
      <c r="F5689" s="6"/>
      <c r="G5689" s="6"/>
      <c r="H5689" s="6"/>
      <c r="I5689" s="10"/>
      <c r="J5689" s="11"/>
      <c r="K5689" s="13"/>
      <c r="L5689" s="4"/>
    </row>
    <row r="5690" spans="2:12" ht="14.25" customHeight="1">
      <c r="B5690" s="4"/>
      <c r="C5690" s="4"/>
      <c r="D5690" s="4"/>
      <c r="E5690" s="4"/>
      <c r="F5690" s="6"/>
      <c r="G5690" s="6"/>
      <c r="H5690" s="6"/>
      <c r="I5690" s="10"/>
      <c r="J5690" s="11"/>
      <c r="K5690" s="13"/>
      <c r="L5690" s="4"/>
    </row>
    <row r="5691" spans="2:12" ht="14.25" customHeight="1">
      <c r="B5691" s="4"/>
      <c r="C5691" s="4"/>
      <c r="D5691" s="4"/>
      <c r="E5691" s="4"/>
      <c r="F5691" s="6"/>
      <c r="G5691" s="6"/>
      <c r="H5691" s="6"/>
      <c r="I5691" s="10"/>
      <c r="J5691" s="11"/>
      <c r="K5691" s="13"/>
      <c r="L5691" s="4"/>
    </row>
    <row r="5692" spans="2:12" ht="14.25" customHeight="1">
      <c r="B5692" s="4"/>
      <c r="C5692" s="4"/>
      <c r="D5692" s="4"/>
      <c r="E5692" s="4"/>
      <c r="F5692" s="6"/>
      <c r="G5692" s="6"/>
      <c r="H5692" s="6"/>
      <c r="I5692" s="10"/>
      <c r="J5692" s="11"/>
      <c r="K5692" s="13"/>
      <c r="L5692" s="4"/>
    </row>
    <row r="5693" spans="2:12" ht="14.25" customHeight="1">
      <c r="B5693" s="4"/>
      <c r="C5693" s="4"/>
      <c r="D5693" s="4"/>
      <c r="E5693" s="4"/>
      <c r="F5693" s="6"/>
      <c r="G5693" s="6"/>
      <c r="H5693" s="6"/>
      <c r="I5693" s="10"/>
      <c r="J5693" s="11"/>
      <c r="K5693" s="13"/>
      <c r="L5693" s="4"/>
    </row>
    <row r="5694" spans="2:12" ht="14.25" customHeight="1">
      <c r="B5694" s="4"/>
      <c r="C5694" s="4"/>
      <c r="D5694" s="4"/>
      <c r="E5694" s="4"/>
      <c r="F5694" s="6"/>
      <c r="G5694" s="6"/>
      <c r="H5694" s="6"/>
      <c r="I5694" s="10"/>
      <c r="J5694" s="11"/>
      <c r="K5694" s="13"/>
      <c r="L5694" s="4"/>
    </row>
    <row r="5695" spans="2:12" ht="14.25" customHeight="1">
      <c r="B5695" s="4"/>
      <c r="C5695" s="4"/>
      <c r="D5695" s="4"/>
      <c r="E5695" s="4"/>
      <c r="F5695" s="6"/>
      <c r="G5695" s="6"/>
      <c r="H5695" s="6"/>
      <c r="I5695" s="10"/>
      <c r="J5695" s="11"/>
      <c r="K5695" s="13"/>
      <c r="L5695" s="4"/>
    </row>
    <row r="5696" spans="2:12" ht="14.25" customHeight="1">
      <c r="B5696" s="4"/>
      <c r="C5696" s="4"/>
      <c r="D5696" s="4"/>
      <c r="E5696" s="4"/>
      <c r="F5696" s="6"/>
      <c r="G5696" s="6"/>
      <c r="H5696" s="6"/>
      <c r="I5696" s="10"/>
      <c r="J5696" s="11"/>
      <c r="K5696" s="13"/>
      <c r="L5696" s="4"/>
    </row>
    <row r="5697" spans="2:12" ht="14.25" customHeight="1">
      <c r="B5697" s="4"/>
      <c r="C5697" s="4"/>
      <c r="D5697" s="4"/>
      <c r="E5697" s="4"/>
      <c r="F5697" s="6"/>
      <c r="G5697" s="6"/>
      <c r="H5697" s="6"/>
      <c r="I5697" s="10"/>
      <c r="J5697" s="11"/>
      <c r="K5697" s="13"/>
      <c r="L5697" s="4"/>
    </row>
    <row r="5698" spans="2:12" ht="14.25" customHeight="1">
      <c r="B5698" s="4"/>
      <c r="C5698" s="4"/>
      <c r="D5698" s="4"/>
      <c r="E5698" s="4"/>
      <c r="F5698" s="6"/>
      <c r="G5698" s="6"/>
      <c r="H5698" s="6"/>
      <c r="I5698" s="10"/>
      <c r="J5698" s="11"/>
      <c r="K5698" s="13"/>
      <c r="L5698" s="4"/>
    </row>
    <row r="5699" spans="2:12" ht="14.25" customHeight="1">
      <c r="B5699" s="4"/>
      <c r="C5699" s="4"/>
      <c r="D5699" s="4"/>
      <c r="E5699" s="4"/>
      <c r="F5699" s="6"/>
      <c r="G5699" s="6"/>
      <c r="H5699" s="6"/>
      <c r="I5699" s="10"/>
      <c r="J5699" s="11"/>
      <c r="K5699" s="13"/>
      <c r="L5699" s="4"/>
    </row>
    <row r="5700" spans="2:12" ht="14.25" customHeight="1">
      <c r="B5700" s="4"/>
      <c r="C5700" s="4"/>
      <c r="D5700" s="4"/>
      <c r="E5700" s="4"/>
      <c r="F5700" s="6"/>
      <c r="G5700" s="6"/>
      <c r="H5700" s="6"/>
      <c r="I5700" s="10"/>
      <c r="J5700" s="11"/>
      <c r="K5700" s="13"/>
      <c r="L5700" s="4"/>
    </row>
    <row r="5701" spans="2:12" ht="14.25" customHeight="1">
      <c r="B5701" s="4"/>
      <c r="C5701" s="4"/>
      <c r="D5701" s="4"/>
      <c r="E5701" s="4"/>
      <c r="F5701" s="6"/>
      <c r="G5701" s="6"/>
      <c r="H5701" s="6"/>
      <c r="I5701" s="10"/>
      <c r="J5701" s="11"/>
      <c r="K5701" s="13"/>
      <c r="L5701" s="4"/>
    </row>
    <row r="5702" spans="2:12" ht="14.25" customHeight="1">
      <c r="B5702" s="4"/>
      <c r="C5702" s="4"/>
      <c r="D5702" s="4"/>
      <c r="E5702" s="4"/>
      <c r="F5702" s="6"/>
      <c r="G5702" s="6"/>
      <c r="H5702" s="6"/>
      <c r="I5702" s="10"/>
      <c r="J5702" s="11"/>
      <c r="K5702" s="13"/>
      <c r="L5702" s="4"/>
    </row>
    <row r="5703" spans="2:12" ht="14.25" customHeight="1">
      <c r="B5703" s="4"/>
      <c r="C5703" s="4"/>
      <c r="D5703" s="4"/>
      <c r="E5703" s="4"/>
      <c r="F5703" s="6"/>
      <c r="G5703" s="6"/>
      <c r="H5703" s="6"/>
      <c r="I5703" s="10"/>
      <c r="J5703" s="11"/>
      <c r="K5703" s="13"/>
      <c r="L5703" s="4"/>
    </row>
    <row r="5704" spans="2:12" ht="14.25" customHeight="1">
      <c r="B5704" s="4"/>
      <c r="C5704" s="4"/>
      <c r="D5704" s="4"/>
      <c r="E5704" s="4"/>
      <c r="F5704" s="6"/>
      <c r="G5704" s="6"/>
      <c r="H5704" s="6"/>
      <c r="I5704" s="10"/>
      <c r="J5704" s="11"/>
      <c r="K5704" s="13"/>
      <c r="L5704" s="4"/>
    </row>
    <row r="5705" spans="2:12" ht="14.25" customHeight="1">
      <c r="B5705" s="4"/>
      <c r="C5705" s="4"/>
      <c r="D5705" s="4"/>
      <c r="E5705" s="4"/>
      <c r="F5705" s="6"/>
      <c r="G5705" s="6"/>
      <c r="H5705" s="6"/>
      <c r="I5705" s="10"/>
      <c r="J5705" s="11"/>
      <c r="K5705" s="13"/>
      <c r="L5705" s="4"/>
    </row>
    <row r="5706" spans="2:12" ht="14.25" customHeight="1">
      <c r="B5706" s="4"/>
      <c r="C5706" s="4"/>
      <c r="D5706" s="4"/>
      <c r="E5706" s="4"/>
      <c r="F5706" s="6"/>
      <c r="G5706" s="6"/>
      <c r="H5706" s="6"/>
      <c r="I5706" s="10"/>
      <c r="J5706" s="11"/>
      <c r="K5706" s="13"/>
      <c r="L5706" s="4"/>
    </row>
    <row r="5707" spans="2:12" ht="14.25" customHeight="1">
      <c r="B5707" s="4"/>
      <c r="C5707" s="4"/>
      <c r="D5707" s="4"/>
      <c r="E5707" s="4"/>
      <c r="F5707" s="6"/>
      <c r="G5707" s="6"/>
      <c r="H5707" s="6"/>
      <c r="I5707" s="10"/>
      <c r="J5707" s="11"/>
      <c r="K5707" s="13"/>
      <c r="L5707" s="4"/>
    </row>
    <row r="5708" spans="2:12" ht="14.25" customHeight="1">
      <c r="B5708" s="4"/>
      <c r="C5708" s="4"/>
      <c r="D5708" s="4"/>
      <c r="E5708" s="4"/>
      <c r="F5708" s="6"/>
      <c r="G5708" s="6"/>
      <c r="H5708" s="6"/>
      <c r="I5708" s="10"/>
      <c r="J5708" s="11"/>
      <c r="K5708" s="13"/>
      <c r="L5708" s="4"/>
    </row>
    <row r="5709" spans="2:12" ht="14.25" customHeight="1">
      <c r="B5709" s="4"/>
      <c r="C5709" s="4"/>
      <c r="D5709" s="4"/>
      <c r="E5709" s="4"/>
      <c r="F5709" s="6"/>
      <c r="G5709" s="6"/>
      <c r="H5709" s="6"/>
      <c r="I5709" s="10"/>
      <c r="J5709" s="11"/>
      <c r="K5709" s="13"/>
      <c r="L5709" s="4"/>
    </row>
    <row r="5710" spans="2:12" ht="14.25" customHeight="1">
      <c r="B5710" s="4"/>
      <c r="C5710" s="4"/>
      <c r="D5710" s="4"/>
      <c r="E5710" s="4"/>
      <c r="F5710" s="6"/>
      <c r="G5710" s="6"/>
      <c r="H5710" s="6"/>
      <c r="I5710" s="10"/>
      <c r="J5710" s="11"/>
      <c r="K5710" s="13"/>
      <c r="L5710" s="4"/>
    </row>
    <row r="5711" spans="2:12" ht="14.25" customHeight="1">
      <c r="B5711" s="4"/>
      <c r="C5711" s="4"/>
      <c r="D5711" s="4"/>
      <c r="E5711" s="4"/>
      <c r="F5711" s="6"/>
      <c r="G5711" s="6"/>
      <c r="H5711" s="6"/>
      <c r="I5711" s="10"/>
      <c r="J5711" s="11"/>
      <c r="K5711" s="13"/>
      <c r="L5711" s="4"/>
    </row>
    <row r="5712" spans="2:12" ht="14.25" customHeight="1">
      <c r="B5712" s="4"/>
      <c r="C5712" s="4"/>
      <c r="D5712" s="4"/>
      <c r="E5712" s="4"/>
      <c r="F5712" s="6"/>
      <c r="G5712" s="6"/>
      <c r="H5712" s="6"/>
      <c r="I5712" s="10"/>
      <c r="J5712" s="11"/>
      <c r="K5712" s="13"/>
      <c r="L5712" s="4"/>
    </row>
    <row r="5713" spans="2:12" ht="14.25" customHeight="1">
      <c r="B5713" s="4"/>
      <c r="C5713" s="4"/>
      <c r="D5713" s="4"/>
      <c r="E5713" s="4"/>
      <c r="F5713" s="6"/>
      <c r="G5713" s="6"/>
      <c r="H5713" s="6"/>
      <c r="I5713" s="10"/>
      <c r="J5713" s="11"/>
      <c r="K5713" s="13"/>
      <c r="L5713" s="4"/>
    </row>
    <row r="5714" spans="2:12" ht="14.25" customHeight="1">
      <c r="B5714" s="4"/>
      <c r="C5714" s="4"/>
      <c r="D5714" s="4"/>
      <c r="E5714" s="4"/>
      <c r="F5714" s="6"/>
      <c r="G5714" s="6"/>
      <c r="H5714" s="6"/>
      <c r="I5714" s="10"/>
      <c r="J5714" s="11"/>
      <c r="K5714" s="13"/>
      <c r="L5714" s="4"/>
    </row>
    <row r="5715" spans="2:12" ht="14.25" customHeight="1">
      <c r="B5715" s="4"/>
      <c r="C5715" s="4"/>
      <c r="D5715" s="4"/>
      <c r="E5715" s="4"/>
      <c r="F5715" s="6"/>
      <c r="G5715" s="6"/>
      <c r="H5715" s="6"/>
      <c r="I5715" s="10"/>
      <c r="J5715" s="11"/>
      <c r="K5715" s="13"/>
      <c r="L5715" s="4"/>
    </row>
    <row r="5716" spans="2:12" ht="14.25" customHeight="1">
      <c r="B5716" s="4"/>
      <c r="C5716" s="4"/>
      <c r="D5716" s="4"/>
      <c r="E5716" s="4"/>
      <c r="F5716" s="6"/>
      <c r="G5716" s="6"/>
      <c r="H5716" s="6"/>
      <c r="I5716" s="10"/>
      <c r="J5716" s="11"/>
      <c r="K5716" s="13"/>
      <c r="L5716" s="4"/>
    </row>
    <row r="5717" spans="2:12" ht="14.25" customHeight="1">
      <c r="B5717" s="4"/>
      <c r="C5717" s="4"/>
      <c r="D5717" s="4"/>
      <c r="E5717" s="4"/>
      <c r="F5717" s="6"/>
      <c r="G5717" s="6"/>
      <c r="H5717" s="6"/>
      <c r="I5717" s="10"/>
      <c r="J5717" s="11"/>
      <c r="K5717" s="13"/>
      <c r="L5717" s="4"/>
    </row>
    <row r="5718" spans="2:12" ht="14.25" customHeight="1">
      <c r="B5718" s="4"/>
      <c r="C5718" s="4"/>
      <c r="D5718" s="4"/>
      <c r="E5718" s="4"/>
      <c r="F5718" s="6"/>
      <c r="G5718" s="6"/>
      <c r="H5718" s="6"/>
      <c r="I5718" s="10"/>
      <c r="J5718" s="11"/>
      <c r="K5718" s="13"/>
      <c r="L5718" s="4"/>
    </row>
    <row r="5719" spans="2:12" ht="14.25" customHeight="1">
      <c r="B5719" s="4"/>
      <c r="C5719" s="4"/>
      <c r="D5719" s="4"/>
      <c r="E5719" s="4"/>
      <c r="F5719" s="6"/>
      <c r="G5719" s="6"/>
      <c r="H5719" s="6"/>
      <c r="I5719" s="10"/>
      <c r="J5719" s="11"/>
      <c r="K5719" s="13"/>
      <c r="L5719" s="4"/>
    </row>
    <row r="5720" spans="2:12" ht="14.25" customHeight="1">
      <c r="B5720" s="4"/>
      <c r="C5720" s="4"/>
      <c r="D5720" s="4"/>
      <c r="E5720" s="4"/>
      <c r="F5720" s="6"/>
      <c r="G5720" s="6"/>
      <c r="H5720" s="6"/>
      <c r="I5720" s="10"/>
      <c r="J5720" s="11"/>
      <c r="K5720" s="13"/>
      <c r="L5720" s="4"/>
    </row>
    <row r="5721" spans="2:12" ht="14.25" customHeight="1">
      <c r="B5721" s="4"/>
      <c r="C5721" s="4"/>
      <c r="D5721" s="4"/>
      <c r="E5721" s="4"/>
      <c r="F5721" s="6"/>
      <c r="G5721" s="6"/>
      <c r="H5721" s="6"/>
      <c r="I5721" s="10"/>
      <c r="J5721" s="11"/>
      <c r="K5721" s="13"/>
      <c r="L5721" s="4"/>
    </row>
    <row r="5722" spans="2:12" ht="14.25" customHeight="1">
      <c r="B5722" s="4"/>
      <c r="C5722" s="4"/>
      <c r="D5722" s="4"/>
      <c r="E5722" s="4"/>
      <c r="F5722" s="6"/>
      <c r="G5722" s="6"/>
      <c r="H5722" s="6"/>
      <c r="I5722" s="10"/>
      <c r="J5722" s="11"/>
      <c r="K5722" s="13"/>
      <c r="L5722" s="4"/>
    </row>
    <row r="5723" spans="2:12" ht="14.25" customHeight="1">
      <c r="B5723" s="4"/>
      <c r="C5723" s="4"/>
      <c r="D5723" s="4"/>
      <c r="E5723" s="4"/>
      <c r="F5723" s="6"/>
      <c r="G5723" s="6"/>
      <c r="H5723" s="6"/>
      <c r="I5723" s="10"/>
      <c r="J5723" s="11"/>
      <c r="K5723" s="13"/>
      <c r="L5723" s="4"/>
    </row>
    <row r="5724" spans="2:12" ht="14.25" customHeight="1">
      <c r="B5724" s="4"/>
      <c r="C5724" s="4"/>
      <c r="D5724" s="4"/>
      <c r="E5724" s="4"/>
      <c r="F5724" s="6"/>
      <c r="G5724" s="6"/>
      <c r="H5724" s="6"/>
      <c r="I5724" s="10"/>
      <c r="J5724" s="11"/>
      <c r="K5724" s="13"/>
      <c r="L5724" s="4"/>
    </row>
    <row r="5725" spans="2:12" ht="14.25" customHeight="1">
      <c r="B5725" s="4"/>
      <c r="C5725" s="4"/>
      <c r="D5725" s="4"/>
      <c r="E5725" s="4"/>
      <c r="F5725" s="6"/>
      <c r="G5725" s="6"/>
      <c r="H5725" s="6"/>
      <c r="I5725" s="10"/>
      <c r="J5725" s="11"/>
      <c r="K5725" s="13"/>
      <c r="L5725" s="4"/>
    </row>
    <row r="5726" spans="2:12" ht="14.25" customHeight="1">
      <c r="B5726" s="4"/>
      <c r="C5726" s="4"/>
      <c r="D5726" s="4"/>
      <c r="E5726" s="4"/>
      <c r="F5726" s="6"/>
      <c r="G5726" s="6"/>
      <c r="H5726" s="6"/>
      <c r="I5726" s="10"/>
      <c r="J5726" s="11"/>
      <c r="K5726" s="13"/>
      <c r="L5726" s="4"/>
    </row>
    <row r="5727" spans="2:12" ht="14.25" customHeight="1">
      <c r="B5727" s="4"/>
      <c r="C5727" s="4"/>
      <c r="D5727" s="4"/>
      <c r="E5727" s="4"/>
      <c r="F5727" s="6"/>
      <c r="G5727" s="6"/>
      <c r="H5727" s="6"/>
      <c r="I5727" s="10"/>
      <c r="J5727" s="11"/>
      <c r="K5727" s="13"/>
      <c r="L5727" s="4"/>
    </row>
    <row r="5728" spans="2:12" ht="14.25" customHeight="1">
      <c r="B5728" s="4"/>
      <c r="C5728" s="4"/>
      <c r="D5728" s="4"/>
      <c r="E5728" s="4"/>
      <c r="F5728" s="6"/>
      <c r="G5728" s="6"/>
      <c r="H5728" s="6"/>
      <c r="I5728" s="10"/>
      <c r="J5728" s="11"/>
      <c r="K5728" s="13"/>
      <c r="L5728" s="4"/>
    </row>
    <row r="5729" spans="2:12" ht="14.25" customHeight="1">
      <c r="B5729" s="4"/>
      <c r="C5729" s="4"/>
      <c r="D5729" s="4"/>
      <c r="E5729" s="4"/>
      <c r="F5729" s="6"/>
      <c r="G5729" s="6"/>
      <c r="H5729" s="6"/>
      <c r="I5729" s="10"/>
      <c r="J5729" s="11"/>
      <c r="K5729" s="13"/>
      <c r="L5729" s="4"/>
    </row>
    <row r="5730" spans="2:12" ht="14.25" customHeight="1">
      <c r="B5730" s="4"/>
      <c r="C5730" s="4"/>
      <c r="D5730" s="4"/>
      <c r="E5730" s="4"/>
      <c r="F5730" s="6"/>
      <c r="G5730" s="6"/>
      <c r="H5730" s="6"/>
      <c r="I5730" s="10"/>
      <c r="J5730" s="11"/>
      <c r="K5730" s="13"/>
      <c r="L5730" s="4"/>
    </row>
    <row r="5731" spans="2:12" ht="14.25" customHeight="1">
      <c r="B5731" s="4"/>
      <c r="C5731" s="4"/>
      <c r="D5731" s="4"/>
      <c r="E5731" s="4"/>
      <c r="F5731" s="6"/>
      <c r="G5731" s="6"/>
      <c r="H5731" s="6"/>
      <c r="I5731" s="10"/>
      <c r="J5731" s="11"/>
      <c r="K5731" s="13"/>
      <c r="L5731" s="4"/>
    </row>
    <row r="5732" spans="2:12" ht="14.25" customHeight="1">
      <c r="B5732" s="4"/>
      <c r="C5732" s="4"/>
      <c r="D5732" s="4"/>
      <c r="E5732" s="4"/>
      <c r="F5732" s="6"/>
      <c r="G5732" s="6"/>
      <c r="H5732" s="6"/>
      <c r="I5732" s="10"/>
      <c r="J5732" s="11"/>
      <c r="K5732" s="13"/>
      <c r="L5732" s="4"/>
    </row>
    <row r="5733" spans="2:12" ht="14.25" customHeight="1">
      <c r="B5733" s="4"/>
      <c r="C5733" s="4"/>
      <c r="D5733" s="4"/>
      <c r="E5733" s="4"/>
      <c r="F5733" s="6"/>
      <c r="G5733" s="6"/>
      <c r="H5733" s="6"/>
      <c r="I5733" s="10"/>
      <c r="J5733" s="11"/>
      <c r="K5733" s="13"/>
      <c r="L5733" s="4"/>
    </row>
    <row r="5734" spans="2:12" ht="14.25" customHeight="1">
      <c r="B5734" s="4"/>
      <c r="C5734" s="4"/>
      <c r="D5734" s="4"/>
      <c r="E5734" s="4"/>
      <c r="F5734" s="6"/>
      <c r="G5734" s="6"/>
      <c r="H5734" s="6"/>
      <c r="I5734" s="10"/>
      <c r="J5734" s="11"/>
      <c r="K5734" s="13"/>
      <c r="L5734" s="4"/>
    </row>
    <row r="5735" spans="2:12" ht="14.25" customHeight="1">
      <c r="B5735" s="4"/>
      <c r="C5735" s="4"/>
      <c r="D5735" s="4"/>
      <c r="E5735" s="4"/>
      <c r="F5735" s="6"/>
      <c r="G5735" s="6"/>
      <c r="H5735" s="6"/>
      <c r="I5735" s="10"/>
      <c r="J5735" s="11"/>
      <c r="K5735" s="13"/>
      <c r="L5735" s="4"/>
    </row>
    <row r="5736" spans="2:12" ht="14.25" customHeight="1">
      <c r="B5736" s="4"/>
      <c r="C5736" s="4"/>
      <c r="D5736" s="4"/>
      <c r="E5736" s="4"/>
      <c r="F5736" s="6"/>
      <c r="G5736" s="6"/>
      <c r="H5736" s="6"/>
      <c r="I5736" s="10"/>
      <c r="J5736" s="11"/>
      <c r="K5736" s="13"/>
      <c r="L5736" s="4"/>
    </row>
    <row r="5737" spans="2:12" ht="14.25" customHeight="1">
      <c r="B5737" s="4"/>
      <c r="C5737" s="4"/>
      <c r="D5737" s="4"/>
      <c r="E5737" s="4"/>
      <c r="F5737" s="6"/>
      <c r="G5737" s="6"/>
      <c r="H5737" s="6"/>
      <c r="I5737" s="10"/>
      <c r="J5737" s="11"/>
      <c r="K5737" s="13"/>
      <c r="L5737" s="4"/>
    </row>
    <row r="5738" spans="2:12" ht="14.25" customHeight="1">
      <c r="B5738" s="4"/>
      <c r="C5738" s="4"/>
      <c r="D5738" s="4"/>
      <c r="E5738" s="4"/>
      <c r="F5738" s="6"/>
      <c r="G5738" s="6"/>
      <c r="H5738" s="6"/>
      <c r="I5738" s="10"/>
      <c r="J5738" s="11"/>
      <c r="K5738" s="13"/>
      <c r="L5738" s="4"/>
    </row>
    <row r="5739" spans="2:12" ht="14.25" customHeight="1">
      <c r="B5739" s="4"/>
      <c r="C5739" s="4"/>
      <c r="D5739" s="4"/>
      <c r="E5739" s="4"/>
      <c r="F5739" s="6"/>
      <c r="G5739" s="6"/>
      <c r="H5739" s="6"/>
      <c r="I5739" s="10"/>
      <c r="J5739" s="11"/>
      <c r="K5739" s="13"/>
      <c r="L5739" s="4"/>
    </row>
    <row r="5740" spans="2:12" ht="14.25" customHeight="1">
      <c r="B5740" s="4"/>
      <c r="C5740" s="4"/>
      <c r="D5740" s="4"/>
      <c r="E5740" s="4"/>
      <c r="F5740" s="6"/>
      <c r="G5740" s="6"/>
      <c r="H5740" s="6"/>
      <c r="I5740" s="10"/>
      <c r="J5740" s="11"/>
      <c r="K5740" s="13"/>
      <c r="L5740" s="4"/>
    </row>
    <row r="5741" spans="2:12" ht="14.25" customHeight="1">
      <c r="B5741" s="4"/>
      <c r="C5741" s="4"/>
      <c r="D5741" s="4"/>
      <c r="E5741" s="4"/>
      <c r="F5741" s="6"/>
      <c r="G5741" s="6"/>
      <c r="H5741" s="6"/>
      <c r="I5741" s="10"/>
      <c r="J5741" s="11"/>
      <c r="K5741" s="13"/>
      <c r="L5741" s="4"/>
    </row>
    <row r="5742" spans="2:12" ht="14.25" customHeight="1">
      <c r="B5742" s="4"/>
      <c r="C5742" s="4"/>
      <c r="D5742" s="4"/>
      <c r="E5742" s="4"/>
      <c r="F5742" s="6"/>
      <c r="G5742" s="6"/>
      <c r="H5742" s="6"/>
      <c r="I5742" s="10"/>
      <c r="J5742" s="11"/>
      <c r="K5742" s="13"/>
      <c r="L5742" s="4"/>
    </row>
    <row r="5743" spans="2:12" ht="14.25" customHeight="1">
      <c r="B5743" s="4"/>
      <c r="C5743" s="4"/>
      <c r="D5743" s="4"/>
      <c r="E5743" s="4"/>
      <c r="F5743" s="6"/>
      <c r="G5743" s="6"/>
      <c r="H5743" s="6"/>
      <c r="I5743" s="10"/>
      <c r="J5743" s="11"/>
      <c r="K5743" s="13"/>
      <c r="L5743" s="4"/>
    </row>
    <row r="5744" spans="2:12" ht="14.25" customHeight="1">
      <c r="B5744" s="4"/>
      <c r="C5744" s="4"/>
      <c r="D5744" s="4"/>
      <c r="E5744" s="4"/>
      <c r="F5744" s="6"/>
      <c r="G5744" s="6"/>
      <c r="H5744" s="6"/>
      <c r="I5744" s="10"/>
      <c r="J5744" s="11"/>
      <c r="K5744" s="13"/>
      <c r="L5744" s="4"/>
    </row>
    <row r="5745" spans="2:12" ht="14.25" customHeight="1">
      <c r="B5745" s="4"/>
      <c r="C5745" s="4"/>
      <c r="D5745" s="4"/>
      <c r="E5745" s="4"/>
      <c r="F5745" s="6"/>
      <c r="G5745" s="6"/>
      <c r="H5745" s="6"/>
      <c r="I5745" s="10"/>
      <c r="J5745" s="11"/>
      <c r="K5745" s="13"/>
      <c r="L5745" s="4"/>
    </row>
    <row r="5746" spans="2:12" ht="14.25" customHeight="1">
      <c r="B5746" s="4"/>
      <c r="C5746" s="4"/>
      <c r="D5746" s="4"/>
      <c r="E5746" s="4"/>
      <c r="F5746" s="6"/>
      <c r="G5746" s="6"/>
      <c r="H5746" s="6"/>
      <c r="I5746" s="10"/>
      <c r="J5746" s="11"/>
      <c r="K5746" s="13"/>
      <c r="L5746" s="4"/>
    </row>
    <row r="5747" spans="2:12" ht="14.25" customHeight="1">
      <c r="B5747" s="4"/>
      <c r="C5747" s="4"/>
      <c r="D5747" s="4"/>
      <c r="E5747" s="4"/>
      <c r="F5747" s="6"/>
      <c r="G5747" s="6"/>
      <c r="H5747" s="6"/>
      <c r="I5747" s="10"/>
      <c r="J5747" s="11"/>
      <c r="K5747" s="13"/>
      <c r="L5747" s="4"/>
    </row>
    <row r="5748" spans="2:12" ht="14.25" customHeight="1">
      <c r="B5748" s="4"/>
      <c r="C5748" s="4"/>
      <c r="D5748" s="4"/>
      <c r="E5748" s="4"/>
      <c r="F5748" s="6"/>
      <c r="G5748" s="6"/>
      <c r="H5748" s="6"/>
      <c r="I5748" s="10"/>
      <c r="J5748" s="11"/>
      <c r="K5748" s="13"/>
      <c r="L5748" s="4"/>
    </row>
    <row r="5749" spans="2:12" ht="14.25" customHeight="1">
      <c r="B5749" s="4"/>
      <c r="C5749" s="4"/>
      <c r="D5749" s="4"/>
      <c r="E5749" s="4"/>
      <c r="F5749" s="6"/>
      <c r="G5749" s="6"/>
      <c r="H5749" s="6"/>
      <c r="I5749" s="10"/>
      <c r="J5749" s="11"/>
      <c r="K5749" s="13"/>
      <c r="L5749" s="4"/>
    </row>
    <row r="5750" spans="2:12" ht="14.25" customHeight="1">
      <c r="B5750" s="4"/>
      <c r="C5750" s="4"/>
      <c r="D5750" s="4"/>
      <c r="E5750" s="4"/>
      <c r="F5750" s="6"/>
      <c r="G5750" s="6"/>
      <c r="H5750" s="6"/>
      <c r="I5750" s="10"/>
      <c r="J5750" s="11"/>
      <c r="K5750" s="13"/>
      <c r="L5750" s="4"/>
    </row>
    <row r="5751" spans="2:12" ht="14.25" customHeight="1">
      <c r="B5751" s="4"/>
      <c r="C5751" s="4"/>
      <c r="D5751" s="4"/>
      <c r="E5751" s="4"/>
      <c r="F5751" s="6"/>
      <c r="G5751" s="6"/>
      <c r="H5751" s="6"/>
      <c r="I5751" s="10"/>
      <c r="J5751" s="11"/>
      <c r="K5751" s="13"/>
      <c r="L5751" s="4"/>
    </row>
    <row r="5752" spans="2:12" ht="14.25" customHeight="1">
      <c r="B5752" s="4"/>
      <c r="C5752" s="4"/>
      <c r="D5752" s="4"/>
      <c r="E5752" s="4"/>
      <c r="F5752" s="6"/>
      <c r="G5752" s="6"/>
      <c r="H5752" s="6"/>
      <c r="I5752" s="10"/>
      <c r="J5752" s="11"/>
      <c r="K5752" s="13"/>
      <c r="L5752" s="4"/>
    </row>
    <row r="5753" spans="2:12" ht="14.25" customHeight="1">
      <c r="B5753" s="4"/>
      <c r="C5753" s="4"/>
      <c r="D5753" s="4"/>
      <c r="E5753" s="4"/>
      <c r="F5753" s="6"/>
      <c r="G5753" s="6"/>
      <c r="H5753" s="6"/>
      <c r="I5753" s="10"/>
      <c r="J5753" s="11"/>
      <c r="K5753" s="13"/>
      <c r="L5753" s="4"/>
    </row>
    <row r="5754" spans="2:12" ht="14.25" customHeight="1">
      <c r="B5754" s="4"/>
      <c r="C5754" s="4"/>
      <c r="D5754" s="4"/>
      <c r="E5754" s="4"/>
      <c r="F5754" s="6"/>
      <c r="G5754" s="6"/>
      <c r="H5754" s="6"/>
      <c r="I5754" s="10"/>
      <c r="J5754" s="11"/>
      <c r="K5754" s="13"/>
      <c r="L5754" s="4"/>
    </row>
    <row r="5755" spans="2:12" ht="14.25" customHeight="1">
      <c r="B5755" s="4"/>
      <c r="C5755" s="4"/>
      <c r="D5755" s="4"/>
      <c r="E5755" s="4"/>
      <c r="F5755" s="6"/>
      <c r="G5755" s="6"/>
      <c r="H5755" s="6"/>
      <c r="I5755" s="10"/>
      <c r="J5755" s="11"/>
      <c r="K5755" s="13"/>
      <c r="L5755" s="4"/>
    </row>
    <row r="5756" spans="2:12" ht="14.25" customHeight="1">
      <c r="B5756" s="4"/>
      <c r="C5756" s="4"/>
      <c r="D5756" s="4"/>
      <c r="E5756" s="4"/>
      <c r="F5756" s="6"/>
      <c r="G5756" s="6"/>
      <c r="H5756" s="6"/>
      <c r="I5756" s="10"/>
      <c r="J5756" s="11"/>
      <c r="K5756" s="13"/>
      <c r="L5756" s="4"/>
    </row>
    <row r="5757" spans="2:12" ht="14.25" customHeight="1">
      <c r="B5757" s="4"/>
      <c r="C5757" s="4"/>
      <c r="D5757" s="4"/>
      <c r="E5757" s="4"/>
      <c r="F5757" s="6"/>
      <c r="G5757" s="6"/>
      <c r="H5757" s="6"/>
      <c r="I5757" s="10"/>
      <c r="J5757" s="11"/>
      <c r="K5757" s="13"/>
      <c r="L5757" s="4"/>
    </row>
    <row r="5758" spans="2:12" ht="14.25" customHeight="1">
      <c r="B5758" s="4"/>
      <c r="C5758" s="4"/>
      <c r="D5758" s="4"/>
      <c r="E5758" s="4"/>
      <c r="F5758" s="6"/>
      <c r="G5758" s="6"/>
      <c r="H5758" s="6"/>
      <c r="I5758" s="10"/>
      <c r="J5758" s="11"/>
      <c r="K5758" s="13"/>
      <c r="L5758" s="4"/>
    </row>
    <row r="5759" spans="2:12" ht="14.25" customHeight="1">
      <c r="B5759" s="4"/>
      <c r="C5759" s="4"/>
      <c r="D5759" s="4"/>
      <c r="E5759" s="4"/>
      <c r="F5759" s="6"/>
      <c r="G5759" s="6"/>
      <c r="H5759" s="6"/>
      <c r="I5759" s="10"/>
      <c r="J5759" s="11"/>
      <c r="K5759" s="13"/>
      <c r="L5759" s="4"/>
    </row>
    <row r="5760" spans="2:12" ht="14.25" customHeight="1">
      <c r="B5760" s="4"/>
      <c r="C5760" s="4"/>
      <c r="D5760" s="4"/>
      <c r="E5760" s="4"/>
      <c r="F5760" s="6"/>
      <c r="G5760" s="6"/>
      <c r="H5760" s="6"/>
      <c r="I5760" s="10"/>
      <c r="J5760" s="11"/>
      <c r="K5760" s="13"/>
      <c r="L5760" s="4"/>
    </row>
    <row r="5761" spans="2:12" ht="14.25" customHeight="1">
      <c r="B5761" s="4"/>
      <c r="C5761" s="4"/>
      <c r="D5761" s="4"/>
      <c r="E5761" s="4"/>
      <c r="F5761" s="6"/>
      <c r="G5761" s="6"/>
      <c r="H5761" s="6"/>
      <c r="I5761" s="10"/>
      <c r="J5761" s="11"/>
      <c r="K5761" s="13"/>
      <c r="L5761" s="4"/>
    </row>
    <row r="5762" spans="2:12" ht="14.25" customHeight="1">
      <c r="B5762" s="4"/>
      <c r="C5762" s="4"/>
      <c r="D5762" s="4"/>
      <c r="E5762" s="4"/>
      <c r="F5762" s="6"/>
      <c r="G5762" s="6"/>
      <c r="H5762" s="6"/>
      <c r="I5762" s="10"/>
      <c r="J5762" s="11"/>
      <c r="K5762" s="13"/>
      <c r="L5762" s="4"/>
    </row>
    <row r="5763" spans="2:12" ht="14.25" customHeight="1">
      <c r="B5763" s="4"/>
      <c r="C5763" s="4"/>
      <c r="D5763" s="4"/>
      <c r="E5763" s="4"/>
      <c r="F5763" s="6"/>
      <c r="G5763" s="6"/>
      <c r="H5763" s="6"/>
      <c r="I5763" s="10"/>
      <c r="J5763" s="11"/>
      <c r="K5763" s="13"/>
      <c r="L5763" s="4"/>
    </row>
    <row r="5764" spans="2:12" ht="14.25" customHeight="1">
      <c r="B5764" s="4"/>
      <c r="C5764" s="4"/>
      <c r="D5764" s="4"/>
      <c r="E5764" s="4"/>
      <c r="F5764" s="6"/>
      <c r="G5764" s="6"/>
      <c r="H5764" s="6"/>
      <c r="I5764" s="10"/>
      <c r="J5764" s="11"/>
      <c r="K5764" s="13"/>
      <c r="L5764" s="4"/>
    </row>
    <row r="5765" spans="2:12" ht="14.25" customHeight="1">
      <c r="B5765" s="4"/>
      <c r="C5765" s="4"/>
      <c r="D5765" s="4"/>
      <c r="E5765" s="4"/>
      <c r="F5765" s="6"/>
      <c r="G5765" s="6"/>
      <c r="H5765" s="6"/>
      <c r="I5765" s="10"/>
      <c r="J5765" s="11"/>
      <c r="K5765" s="13"/>
      <c r="L5765" s="4"/>
    </row>
    <row r="5766" spans="2:12" ht="14.25" customHeight="1">
      <c r="B5766" s="4"/>
      <c r="C5766" s="4"/>
      <c r="D5766" s="4"/>
      <c r="E5766" s="4"/>
      <c r="F5766" s="6"/>
      <c r="G5766" s="6"/>
      <c r="H5766" s="6"/>
      <c r="I5766" s="10"/>
      <c r="J5766" s="11"/>
      <c r="K5766" s="13"/>
      <c r="L5766" s="4"/>
    </row>
    <row r="5767" spans="2:12" ht="14.25" customHeight="1">
      <c r="B5767" s="4"/>
      <c r="C5767" s="4"/>
      <c r="D5767" s="4"/>
      <c r="E5767" s="4"/>
      <c r="F5767" s="6"/>
      <c r="G5767" s="6"/>
      <c r="H5767" s="6"/>
      <c r="I5767" s="10"/>
      <c r="J5767" s="11"/>
      <c r="K5767" s="13"/>
      <c r="L5767" s="4"/>
    </row>
    <row r="5768" spans="2:12" ht="14.25" customHeight="1">
      <c r="B5768" s="4"/>
      <c r="C5768" s="4"/>
      <c r="D5768" s="4"/>
      <c r="E5768" s="4"/>
      <c r="F5768" s="6"/>
      <c r="G5768" s="6"/>
      <c r="H5768" s="6"/>
      <c r="I5768" s="10"/>
      <c r="J5768" s="11"/>
      <c r="K5768" s="13"/>
      <c r="L5768" s="4"/>
    </row>
    <row r="5769" spans="2:12" ht="14.25" customHeight="1">
      <c r="B5769" s="4"/>
      <c r="C5769" s="4"/>
      <c r="D5769" s="4"/>
      <c r="E5769" s="4"/>
      <c r="F5769" s="6"/>
      <c r="G5769" s="6"/>
      <c r="H5769" s="6"/>
      <c r="I5769" s="10"/>
      <c r="J5769" s="11"/>
      <c r="K5769" s="13"/>
      <c r="L5769" s="4"/>
    </row>
    <row r="5770" spans="2:12" ht="14.25" customHeight="1">
      <c r="B5770" s="4"/>
      <c r="C5770" s="4"/>
      <c r="D5770" s="4"/>
      <c r="E5770" s="4"/>
      <c r="F5770" s="6"/>
      <c r="G5770" s="6"/>
      <c r="H5770" s="6"/>
      <c r="I5770" s="10"/>
      <c r="J5770" s="11"/>
      <c r="K5770" s="13"/>
      <c r="L5770" s="4"/>
    </row>
    <row r="5771" spans="2:12" ht="14.25" customHeight="1">
      <c r="B5771" s="4"/>
      <c r="C5771" s="4"/>
      <c r="D5771" s="4"/>
      <c r="E5771" s="4"/>
      <c r="F5771" s="6"/>
      <c r="G5771" s="6"/>
      <c r="H5771" s="6"/>
      <c r="I5771" s="10"/>
      <c r="J5771" s="11"/>
      <c r="K5771" s="13"/>
      <c r="L5771" s="4"/>
    </row>
    <row r="5772" spans="2:12" ht="14.25" customHeight="1">
      <c r="B5772" s="4"/>
      <c r="C5772" s="4"/>
      <c r="D5772" s="4"/>
      <c r="E5772" s="4"/>
      <c r="F5772" s="6"/>
      <c r="G5772" s="6"/>
      <c r="H5772" s="6"/>
      <c r="I5772" s="10"/>
      <c r="J5772" s="11"/>
      <c r="K5772" s="13"/>
      <c r="L5772" s="4"/>
    </row>
    <row r="5773" spans="2:12" ht="14.25" customHeight="1">
      <c r="B5773" s="4"/>
      <c r="C5773" s="4"/>
      <c r="D5773" s="4"/>
      <c r="E5773" s="4"/>
      <c r="F5773" s="6"/>
      <c r="G5773" s="6"/>
      <c r="H5773" s="6"/>
      <c r="I5773" s="10"/>
      <c r="J5773" s="11"/>
      <c r="K5773" s="13"/>
      <c r="L5773" s="4"/>
    </row>
    <row r="5774" spans="2:12" ht="14.25" customHeight="1">
      <c r="B5774" s="4"/>
      <c r="C5774" s="4"/>
      <c r="D5774" s="4"/>
      <c r="E5774" s="4"/>
      <c r="F5774" s="6"/>
      <c r="G5774" s="6"/>
      <c r="H5774" s="6"/>
      <c r="I5774" s="10"/>
      <c r="J5774" s="11"/>
      <c r="K5774" s="13"/>
      <c r="L5774" s="4"/>
    </row>
    <row r="5775" spans="2:12" ht="14.25" customHeight="1">
      <c r="B5775" s="4"/>
      <c r="C5775" s="4"/>
      <c r="D5775" s="4"/>
      <c r="E5775" s="4"/>
      <c r="F5775" s="6"/>
      <c r="G5775" s="6"/>
      <c r="H5775" s="6"/>
      <c r="I5775" s="10"/>
      <c r="J5775" s="11"/>
      <c r="K5775" s="13"/>
      <c r="L5775" s="4"/>
    </row>
    <row r="5776" spans="2:12" ht="14.25" customHeight="1">
      <c r="B5776" s="4"/>
      <c r="C5776" s="4"/>
      <c r="D5776" s="4"/>
      <c r="E5776" s="4"/>
      <c r="F5776" s="6"/>
      <c r="G5776" s="6"/>
      <c r="H5776" s="6"/>
      <c r="I5776" s="10"/>
      <c r="J5776" s="11"/>
      <c r="K5776" s="13"/>
      <c r="L5776" s="4"/>
    </row>
    <row r="5777" spans="2:12" ht="14.25" customHeight="1">
      <c r="B5777" s="4"/>
      <c r="C5777" s="4"/>
      <c r="D5777" s="4"/>
      <c r="E5777" s="4"/>
      <c r="F5777" s="6"/>
      <c r="G5777" s="6"/>
      <c r="H5777" s="6"/>
      <c r="I5777" s="10"/>
      <c r="J5777" s="11"/>
      <c r="K5777" s="13"/>
      <c r="L5777" s="4"/>
    </row>
    <row r="5778" spans="2:12" ht="14.25" customHeight="1">
      <c r="B5778" s="4"/>
      <c r="C5778" s="4"/>
      <c r="D5778" s="4"/>
      <c r="E5778" s="4"/>
      <c r="F5778" s="6"/>
      <c r="G5778" s="6"/>
      <c r="H5778" s="6"/>
      <c r="I5778" s="10"/>
      <c r="J5778" s="11"/>
      <c r="K5778" s="13"/>
      <c r="L5778" s="4"/>
    </row>
    <row r="5779" spans="2:12" ht="14.25" customHeight="1">
      <c r="B5779" s="4"/>
      <c r="C5779" s="4"/>
      <c r="D5779" s="4"/>
      <c r="E5779" s="4"/>
      <c r="F5779" s="6"/>
      <c r="G5779" s="6"/>
      <c r="H5779" s="6"/>
      <c r="I5779" s="10"/>
      <c r="J5779" s="11"/>
      <c r="K5779" s="13"/>
      <c r="L5779" s="4"/>
    </row>
    <row r="5780" spans="2:12" ht="14.25" customHeight="1">
      <c r="B5780" s="4"/>
      <c r="C5780" s="4"/>
      <c r="D5780" s="4"/>
      <c r="E5780" s="4"/>
      <c r="F5780" s="6"/>
      <c r="G5780" s="6"/>
      <c r="H5780" s="6"/>
      <c r="I5780" s="10"/>
      <c r="J5780" s="11"/>
      <c r="K5780" s="13"/>
      <c r="L5780" s="4"/>
    </row>
    <row r="5781" spans="2:12" ht="14.25" customHeight="1">
      <c r="B5781" s="4"/>
      <c r="C5781" s="4"/>
      <c r="D5781" s="4"/>
      <c r="E5781" s="4"/>
      <c r="F5781" s="6"/>
      <c r="G5781" s="6"/>
      <c r="H5781" s="6"/>
      <c r="I5781" s="10"/>
      <c r="J5781" s="11"/>
      <c r="K5781" s="13"/>
      <c r="L5781" s="4"/>
    </row>
    <row r="5782" spans="2:12" ht="14.25" customHeight="1">
      <c r="B5782" s="4"/>
      <c r="C5782" s="4"/>
      <c r="D5782" s="4"/>
      <c r="E5782" s="4"/>
      <c r="F5782" s="6"/>
      <c r="G5782" s="6"/>
      <c r="H5782" s="6"/>
      <c r="I5782" s="10"/>
      <c r="J5782" s="11"/>
      <c r="K5782" s="13"/>
      <c r="L5782" s="4"/>
    </row>
    <row r="5783" spans="2:12" ht="14.25" customHeight="1">
      <c r="B5783" s="4"/>
      <c r="C5783" s="4"/>
      <c r="D5783" s="4"/>
      <c r="E5783" s="4"/>
      <c r="F5783" s="6"/>
      <c r="G5783" s="6"/>
      <c r="H5783" s="6"/>
      <c r="I5783" s="10"/>
      <c r="J5783" s="11"/>
      <c r="K5783" s="13"/>
      <c r="L5783" s="4"/>
    </row>
    <row r="5784" spans="2:12" ht="14.25" customHeight="1">
      <c r="B5784" s="4"/>
      <c r="C5784" s="4"/>
      <c r="D5784" s="4"/>
      <c r="E5784" s="4"/>
      <c r="F5784" s="6"/>
      <c r="G5784" s="6"/>
      <c r="H5784" s="6"/>
      <c r="I5784" s="10"/>
      <c r="J5784" s="11"/>
      <c r="K5784" s="13"/>
      <c r="L5784" s="4"/>
    </row>
    <row r="5785" spans="2:12" ht="14.25" customHeight="1">
      <c r="B5785" s="4"/>
      <c r="C5785" s="4"/>
      <c r="D5785" s="4"/>
      <c r="E5785" s="4"/>
      <c r="F5785" s="6"/>
      <c r="G5785" s="6"/>
      <c r="H5785" s="6"/>
      <c r="I5785" s="10"/>
      <c r="J5785" s="11"/>
      <c r="K5785" s="13"/>
      <c r="L5785" s="4"/>
    </row>
    <row r="5786" spans="2:12" ht="14.25" customHeight="1">
      <c r="B5786" s="4"/>
      <c r="C5786" s="4"/>
      <c r="D5786" s="4"/>
      <c r="E5786" s="4"/>
      <c r="F5786" s="6"/>
      <c r="G5786" s="6"/>
      <c r="H5786" s="6"/>
      <c r="I5786" s="10"/>
      <c r="J5786" s="11"/>
      <c r="K5786" s="13"/>
      <c r="L5786" s="4"/>
    </row>
    <row r="5787" spans="2:12" ht="14.25" customHeight="1">
      <c r="B5787" s="4"/>
      <c r="C5787" s="4"/>
      <c r="D5787" s="4"/>
      <c r="E5787" s="4"/>
      <c r="F5787" s="6"/>
      <c r="G5787" s="6"/>
      <c r="H5787" s="6"/>
      <c r="I5787" s="10"/>
      <c r="J5787" s="11"/>
      <c r="K5787" s="13"/>
      <c r="L5787" s="4"/>
    </row>
    <row r="5788" spans="2:12" ht="14.25" customHeight="1">
      <c r="B5788" s="4"/>
      <c r="C5788" s="4"/>
      <c r="D5788" s="4"/>
      <c r="E5788" s="4"/>
      <c r="F5788" s="6"/>
      <c r="G5788" s="6"/>
      <c r="H5788" s="6"/>
      <c r="I5788" s="10"/>
      <c r="J5788" s="11"/>
      <c r="K5788" s="13"/>
      <c r="L5788" s="4"/>
    </row>
    <row r="5789" spans="2:12" ht="14.25" customHeight="1">
      <c r="B5789" s="4"/>
      <c r="C5789" s="4"/>
      <c r="D5789" s="4"/>
      <c r="E5789" s="4"/>
      <c r="F5789" s="6"/>
      <c r="G5789" s="6"/>
      <c r="H5789" s="6"/>
      <c r="I5789" s="10"/>
      <c r="J5789" s="11"/>
      <c r="K5789" s="13"/>
      <c r="L5789" s="4"/>
    </row>
    <row r="5790" spans="2:12" ht="14.25" customHeight="1">
      <c r="B5790" s="4"/>
      <c r="C5790" s="4"/>
      <c r="D5790" s="4"/>
      <c r="E5790" s="4"/>
      <c r="F5790" s="6"/>
      <c r="G5790" s="6"/>
      <c r="H5790" s="6"/>
      <c r="I5790" s="10"/>
      <c r="J5790" s="11"/>
      <c r="K5790" s="13"/>
      <c r="L5790" s="4"/>
    </row>
    <row r="5791" spans="2:12" ht="14.25" customHeight="1">
      <c r="B5791" s="4"/>
      <c r="C5791" s="4"/>
      <c r="D5791" s="4"/>
      <c r="E5791" s="4"/>
      <c r="F5791" s="6"/>
      <c r="G5791" s="6"/>
      <c r="H5791" s="6"/>
      <c r="I5791" s="10"/>
      <c r="J5791" s="11"/>
      <c r="K5791" s="13"/>
      <c r="L5791" s="4"/>
    </row>
    <row r="5792" spans="2:12" ht="14.25" customHeight="1">
      <c r="B5792" s="4"/>
      <c r="C5792" s="4"/>
      <c r="D5792" s="4"/>
      <c r="E5792" s="4"/>
      <c r="F5792" s="6"/>
      <c r="G5792" s="6"/>
      <c r="H5792" s="6"/>
      <c r="I5792" s="10"/>
      <c r="J5792" s="11"/>
      <c r="K5792" s="13"/>
      <c r="L5792" s="4"/>
    </row>
    <row r="5793" spans="2:12" ht="14.25" customHeight="1">
      <c r="B5793" s="4"/>
      <c r="C5793" s="4"/>
      <c r="D5793" s="4"/>
      <c r="E5793" s="4"/>
      <c r="F5793" s="6"/>
      <c r="G5793" s="6"/>
      <c r="H5793" s="6"/>
      <c r="I5793" s="10"/>
      <c r="J5793" s="11"/>
      <c r="K5793" s="13"/>
      <c r="L5793" s="4"/>
    </row>
    <row r="5794" spans="2:12" ht="14.25" customHeight="1">
      <c r="B5794" s="4"/>
      <c r="C5794" s="4"/>
      <c r="D5794" s="4"/>
      <c r="E5794" s="4"/>
      <c r="F5794" s="6"/>
      <c r="G5794" s="6"/>
      <c r="H5794" s="6"/>
      <c r="I5794" s="10"/>
      <c r="J5794" s="11"/>
      <c r="K5794" s="13"/>
      <c r="L5794" s="4"/>
    </row>
    <row r="5795" spans="2:12" ht="14.25" customHeight="1">
      <c r="B5795" s="4"/>
      <c r="C5795" s="4"/>
      <c r="D5795" s="4"/>
      <c r="E5795" s="4"/>
      <c r="F5795" s="6"/>
      <c r="G5795" s="6"/>
      <c r="H5795" s="6"/>
      <c r="I5795" s="10"/>
      <c r="J5795" s="11"/>
      <c r="K5795" s="13"/>
      <c r="L5795" s="4"/>
    </row>
    <row r="5796" spans="2:12" ht="14.25" customHeight="1">
      <c r="B5796" s="4"/>
      <c r="C5796" s="4"/>
      <c r="D5796" s="4"/>
      <c r="E5796" s="4"/>
      <c r="F5796" s="6"/>
      <c r="G5796" s="6"/>
      <c r="H5796" s="6"/>
      <c r="I5796" s="10"/>
      <c r="J5796" s="11"/>
      <c r="K5796" s="13"/>
      <c r="L5796" s="4"/>
    </row>
    <row r="5797" spans="2:12" ht="14.25" customHeight="1">
      <c r="B5797" s="4"/>
      <c r="C5797" s="4"/>
      <c r="D5797" s="4"/>
      <c r="E5797" s="4"/>
      <c r="F5797" s="6"/>
      <c r="G5797" s="6"/>
      <c r="H5797" s="6"/>
      <c r="I5797" s="10"/>
      <c r="J5797" s="11"/>
      <c r="K5797" s="13"/>
      <c r="L5797" s="4"/>
    </row>
    <row r="5798" spans="2:12" ht="14.25" customHeight="1">
      <c r="B5798" s="4"/>
      <c r="C5798" s="4"/>
      <c r="D5798" s="4"/>
      <c r="E5798" s="4"/>
      <c r="F5798" s="6"/>
      <c r="G5798" s="6"/>
      <c r="H5798" s="6"/>
      <c r="I5798" s="10"/>
      <c r="J5798" s="11"/>
      <c r="K5798" s="13"/>
      <c r="L5798" s="4"/>
    </row>
    <row r="5799" spans="2:12" ht="14.25" customHeight="1">
      <c r="B5799" s="4"/>
      <c r="C5799" s="4"/>
      <c r="D5799" s="4"/>
      <c r="E5799" s="4"/>
      <c r="F5799" s="6"/>
      <c r="G5799" s="6"/>
      <c r="H5799" s="6"/>
      <c r="I5799" s="10"/>
      <c r="J5799" s="11"/>
      <c r="K5799" s="13"/>
      <c r="L5799" s="4"/>
    </row>
    <row r="5800" spans="2:12" ht="14.25" customHeight="1">
      <c r="B5800" s="4"/>
      <c r="C5800" s="4"/>
      <c r="D5800" s="4"/>
      <c r="E5800" s="4"/>
      <c r="F5800" s="6"/>
      <c r="G5800" s="6"/>
      <c r="H5800" s="6"/>
      <c r="I5800" s="10"/>
      <c r="J5800" s="11"/>
      <c r="K5800" s="13"/>
      <c r="L5800" s="4"/>
    </row>
    <row r="5801" spans="2:12" ht="14.25" customHeight="1">
      <c r="B5801" s="4"/>
      <c r="C5801" s="4"/>
      <c r="D5801" s="4"/>
      <c r="E5801" s="4"/>
      <c r="F5801" s="6"/>
      <c r="G5801" s="6"/>
      <c r="H5801" s="6"/>
      <c r="I5801" s="10"/>
      <c r="J5801" s="11"/>
      <c r="K5801" s="13"/>
      <c r="L5801" s="4"/>
    </row>
    <row r="5802" spans="2:12" ht="14.25" customHeight="1">
      <c r="B5802" s="4"/>
      <c r="C5802" s="4"/>
      <c r="D5802" s="4"/>
      <c r="E5802" s="4"/>
      <c r="F5802" s="6"/>
      <c r="G5802" s="6"/>
      <c r="H5802" s="6"/>
      <c r="I5802" s="10"/>
      <c r="J5802" s="11"/>
      <c r="K5802" s="13"/>
      <c r="L5802" s="4"/>
    </row>
    <row r="5803" spans="2:12" ht="14.25" customHeight="1">
      <c r="B5803" s="4"/>
      <c r="C5803" s="4"/>
      <c r="D5803" s="4"/>
      <c r="E5803" s="4"/>
      <c r="F5803" s="6"/>
      <c r="G5803" s="6"/>
      <c r="H5803" s="6"/>
      <c r="I5803" s="10"/>
      <c r="J5803" s="11"/>
      <c r="K5803" s="13"/>
      <c r="L5803" s="4"/>
    </row>
    <row r="5804" spans="2:12" ht="14.25" customHeight="1">
      <c r="B5804" s="4"/>
      <c r="C5804" s="4"/>
      <c r="D5804" s="4"/>
      <c r="E5804" s="4"/>
      <c r="F5804" s="6"/>
      <c r="G5804" s="6"/>
      <c r="H5804" s="6"/>
      <c r="I5804" s="10"/>
      <c r="J5804" s="11"/>
      <c r="K5804" s="13"/>
      <c r="L5804" s="4"/>
    </row>
    <row r="5805" spans="2:12" ht="14.25" customHeight="1">
      <c r="B5805" s="4"/>
      <c r="C5805" s="4"/>
      <c r="D5805" s="4"/>
      <c r="E5805" s="4"/>
      <c r="F5805" s="6"/>
      <c r="G5805" s="6"/>
      <c r="H5805" s="6"/>
      <c r="I5805" s="10"/>
      <c r="J5805" s="11"/>
      <c r="K5805" s="13"/>
      <c r="L5805" s="4"/>
    </row>
    <row r="5806" spans="2:12" ht="14.25" customHeight="1">
      <c r="B5806" s="4"/>
      <c r="C5806" s="4"/>
      <c r="D5806" s="4"/>
      <c r="E5806" s="4"/>
      <c r="F5806" s="6"/>
      <c r="G5806" s="6"/>
      <c r="H5806" s="6"/>
      <c r="I5806" s="10"/>
      <c r="J5806" s="11"/>
      <c r="K5806" s="13"/>
      <c r="L5806" s="4"/>
    </row>
    <row r="5807" spans="2:12" ht="14.25" customHeight="1">
      <c r="B5807" s="4"/>
      <c r="C5807" s="4"/>
      <c r="D5807" s="4"/>
      <c r="E5807" s="4"/>
      <c r="F5807" s="6"/>
      <c r="G5807" s="6"/>
      <c r="H5807" s="6"/>
      <c r="I5807" s="10"/>
      <c r="J5807" s="11"/>
      <c r="K5807" s="13"/>
      <c r="L5807" s="4"/>
    </row>
    <row r="5808" spans="2:12" ht="14.25" customHeight="1">
      <c r="B5808" s="4"/>
      <c r="C5808" s="4"/>
      <c r="D5808" s="4"/>
      <c r="E5808" s="4"/>
      <c r="F5808" s="6"/>
      <c r="G5808" s="6"/>
      <c r="H5808" s="6"/>
      <c r="I5808" s="10"/>
      <c r="J5808" s="11"/>
      <c r="K5808" s="13"/>
      <c r="L5808" s="4"/>
    </row>
    <row r="5809" spans="2:12" ht="14.25" customHeight="1">
      <c r="B5809" s="4"/>
      <c r="C5809" s="4"/>
      <c r="D5809" s="4"/>
      <c r="E5809" s="4"/>
      <c r="F5809" s="6"/>
      <c r="G5809" s="6"/>
      <c r="H5809" s="6"/>
      <c r="I5809" s="10"/>
      <c r="J5809" s="11"/>
      <c r="K5809" s="13"/>
      <c r="L5809" s="4"/>
    </row>
    <row r="5810" spans="2:12" ht="14.25" customHeight="1">
      <c r="B5810" s="4"/>
      <c r="C5810" s="4"/>
      <c r="D5810" s="4"/>
      <c r="E5810" s="4"/>
      <c r="F5810" s="6"/>
      <c r="G5810" s="6"/>
      <c r="H5810" s="6"/>
      <c r="I5810" s="10"/>
      <c r="J5810" s="11"/>
      <c r="K5810" s="13"/>
      <c r="L5810" s="4"/>
    </row>
    <row r="5811" spans="2:12" ht="14.25" customHeight="1">
      <c r="B5811" s="4"/>
      <c r="C5811" s="4"/>
      <c r="D5811" s="4"/>
      <c r="E5811" s="4"/>
      <c r="F5811" s="6"/>
      <c r="G5811" s="6"/>
      <c r="H5811" s="6"/>
      <c r="I5811" s="10"/>
      <c r="J5811" s="11"/>
      <c r="K5811" s="13"/>
      <c r="L5811" s="4"/>
    </row>
    <row r="5812" spans="2:12" ht="14.25" customHeight="1">
      <c r="B5812" s="4"/>
      <c r="C5812" s="4"/>
      <c r="D5812" s="4"/>
      <c r="E5812" s="4"/>
      <c r="F5812" s="6"/>
      <c r="G5812" s="6"/>
      <c r="H5812" s="6"/>
      <c r="I5812" s="10"/>
      <c r="J5812" s="11"/>
      <c r="K5812" s="13"/>
      <c r="L5812" s="4"/>
    </row>
    <row r="5813" spans="2:12" ht="14.25" customHeight="1">
      <c r="B5813" s="4"/>
      <c r="C5813" s="4"/>
      <c r="D5813" s="4"/>
      <c r="E5813" s="4"/>
      <c r="F5813" s="6"/>
      <c r="G5813" s="6"/>
      <c r="H5813" s="6"/>
      <c r="I5813" s="10"/>
      <c r="J5813" s="11"/>
      <c r="K5813" s="13"/>
      <c r="L5813" s="4"/>
    </row>
    <row r="5814" spans="2:12" ht="14.25" customHeight="1">
      <c r="B5814" s="4"/>
      <c r="C5814" s="4"/>
      <c r="D5814" s="4"/>
      <c r="E5814" s="4"/>
      <c r="F5814" s="6"/>
      <c r="G5814" s="6"/>
      <c r="H5814" s="6"/>
      <c r="I5814" s="10"/>
      <c r="J5814" s="11"/>
      <c r="K5814" s="13"/>
      <c r="L5814" s="4"/>
    </row>
    <row r="5815" spans="2:12" ht="14.25" customHeight="1">
      <c r="B5815" s="4"/>
      <c r="C5815" s="4"/>
      <c r="D5815" s="4"/>
      <c r="E5815" s="4"/>
      <c r="F5815" s="6"/>
      <c r="G5815" s="6"/>
      <c r="H5815" s="6"/>
      <c r="I5815" s="10"/>
      <c r="J5815" s="11"/>
      <c r="K5815" s="13"/>
      <c r="L5815" s="4"/>
    </row>
    <row r="5816" spans="2:12" ht="14.25" customHeight="1">
      <c r="B5816" s="4"/>
      <c r="C5816" s="4"/>
      <c r="D5816" s="4"/>
      <c r="E5816" s="4"/>
      <c r="F5816" s="6"/>
      <c r="G5816" s="6"/>
      <c r="H5816" s="6"/>
      <c r="I5816" s="10"/>
      <c r="J5816" s="11"/>
      <c r="K5816" s="13"/>
      <c r="L5816" s="4"/>
    </row>
    <row r="5817" spans="2:12" ht="14.25" customHeight="1">
      <c r="B5817" s="4"/>
      <c r="C5817" s="4"/>
      <c r="D5817" s="4"/>
      <c r="E5817" s="4"/>
      <c r="F5817" s="6"/>
      <c r="G5817" s="6"/>
      <c r="H5817" s="6"/>
      <c r="I5817" s="10"/>
      <c r="J5817" s="11"/>
      <c r="K5817" s="13"/>
      <c r="L5817" s="4"/>
    </row>
    <row r="5818" spans="2:12" ht="14.25" customHeight="1">
      <c r="B5818" s="4"/>
      <c r="C5818" s="4"/>
      <c r="D5818" s="4"/>
      <c r="E5818" s="4"/>
      <c r="F5818" s="6"/>
      <c r="G5818" s="6"/>
      <c r="H5818" s="6"/>
      <c r="I5818" s="10"/>
      <c r="J5818" s="11"/>
      <c r="K5818" s="13"/>
      <c r="L5818" s="4"/>
    </row>
    <row r="5819" spans="2:12" ht="14.25" customHeight="1">
      <c r="B5819" s="4"/>
      <c r="C5819" s="4"/>
      <c r="D5819" s="4"/>
      <c r="E5819" s="4"/>
      <c r="F5819" s="6"/>
      <c r="G5819" s="6"/>
      <c r="H5819" s="6"/>
      <c r="I5819" s="10"/>
      <c r="J5819" s="11"/>
      <c r="K5819" s="13"/>
      <c r="L5819" s="4"/>
    </row>
    <row r="5820" spans="2:12" ht="14.25" customHeight="1">
      <c r="B5820" s="4"/>
      <c r="C5820" s="4"/>
      <c r="D5820" s="4"/>
      <c r="E5820" s="4"/>
      <c r="F5820" s="6"/>
      <c r="G5820" s="6"/>
      <c r="H5820" s="6"/>
      <c r="I5820" s="10"/>
      <c r="J5820" s="11"/>
      <c r="K5820" s="13"/>
      <c r="L5820" s="4"/>
    </row>
    <row r="5821" spans="2:12" ht="14.25" customHeight="1">
      <c r="B5821" s="4"/>
      <c r="C5821" s="4"/>
      <c r="D5821" s="4"/>
      <c r="E5821" s="4"/>
      <c r="F5821" s="6"/>
      <c r="G5821" s="6"/>
      <c r="H5821" s="6"/>
      <c r="I5821" s="10"/>
      <c r="J5821" s="11"/>
      <c r="K5821" s="13"/>
      <c r="L5821" s="4"/>
    </row>
    <row r="5822" spans="2:12" ht="14.25" customHeight="1">
      <c r="B5822" s="4"/>
      <c r="C5822" s="4"/>
      <c r="D5822" s="4"/>
      <c r="E5822" s="4"/>
      <c r="F5822" s="6"/>
      <c r="G5822" s="6"/>
      <c r="H5822" s="6"/>
      <c r="I5822" s="10"/>
      <c r="J5822" s="11"/>
      <c r="K5822" s="13"/>
      <c r="L5822" s="4"/>
    </row>
    <row r="5823" spans="2:12" ht="14.25" customHeight="1">
      <c r="B5823" s="4"/>
      <c r="C5823" s="4"/>
      <c r="D5823" s="4"/>
      <c r="E5823" s="4"/>
      <c r="F5823" s="6"/>
      <c r="G5823" s="6"/>
      <c r="H5823" s="6"/>
      <c r="I5823" s="10"/>
      <c r="J5823" s="11"/>
      <c r="K5823" s="13"/>
      <c r="L5823" s="4"/>
    </row>
    <row r="5824" spans="2:12" ht="14.25" customHeight="1">
      <c r="B5824" s="4"/>
      <c r="C5824" s="4"/>
      <c r="D5824" s="4"/>
      <c r="E5824" s="4"/>
      <c r="F5824" s="6"/>
      <c r="G5824" s="6"/>
      <c r="H5824" s="6"/>
      <c r="I5824" s="10"/>
      <c r="J5824" s="11"/>
      <c r="K5824" s="13"/>
      <c r="L5824" s="4"/>
    </row>
    <row r="5825" spans="2:12" ht="14.25" customHeight="1">
      <c r="B5825" s="4"/>
      <c r="C5825" s="4"/>
      <c r="D5825" s="4"/>
      <c r="E5825" s="4"/>
      <c r="F5825" s="6"/>
      <c r="G5825" s="6"/>
      <c r="H5825" s="6"/>
      <c r="I5825" s="10"/>
      <c r="J5825" s="11"/>
      <c r="K5825" s="13"/>
      <c r="L5825" s="4"/>
    </row>
    <row r="5826" spans="2:12" ht="14.25" customHeight="1">
      <c r="B5826" s="4"/>
      <c r="C5826" s="4"/>
      <c r="D5826" s="4"/>
      <c r="E5826" s="4"/>
      <c r="F5826" s="6"/>
      <c r="G5826" s="6"/>
      <c r="H5826" s="6"/>
      <c r="I5826" s="10"/>
      <c r="J5826" s="11"/>
      <c r="K5826" s="13"/>
      <c r="L5826" s="4"/>
    </row>
    <row r="5827" spans="2:12" ht="14.25" customHeight="1">
      <c r="B5827" s="4"/>
      <c r="C5827" s="4"/>
      <c r="D5827" s="4"/>
      <c r="E5827" s="4"/>
      <c r="F5827" s="6"/>
      <c r="G5827" s="6"/>
      <c r="H5827" s="6"/>
      <c r="I5827" s="10"/>
      <c r="J5827" s="11"/>
      <c r="K5827" s="13"/>
      <c r="L5827" s="4"/>
    </row>
    <row r="5828" spans="2:12" ht="14.25" customHeight="1">
      <c r="B5828" s="4"/>
      <c r="C5828" s="4"/>
      <c r="D5828" s="4"/>
      <c r="E5828" s="4"/>
      <c r="F5828" s="6"/>
      <c r="G5828" s="6"/>
      <c r="H5828" s="6"/>
      <c r="I5828" s="10"/>
      <c r="J5828" s="11"/>
      <c r="K5828" s="13"/>
      <c r="L5828" s="4"/>
    </row>
    <row r="5829" spans="2:12" ht="14.25" customHeight="1">
      <c r="B5829" s="4"/>
      <c r="C5829" s="4"/>
      <c r="D5829" s="4"/>
      <c r="E5829" s="4"/>
      <c r="F5829" s="6"/>
      <c r="G5829" s="6"/>
      <c r="H5829" s="6"/>
      <c r="I5829" s="10"/>
      <c r="J5829" s="11"/>
      <c r="K5829" s="13"/>
      <c r="L5829" s="4"/>
    </row>
    <row r="5830" spans="2:12" ht="14.25" customHeight="1">
      <c r="B5830" s="4"/>
      <c r="C5830" s="4"/>
      <c r="D5830" s="4"/>
      <c r="E5830" s="4"/>
      <c r="F5830" s="6"/>
      <c r="G5830" s="6"/>
      <c r="H5830" s="6"/>
      <c r="I5830" s="10"/>
      <c r="J5830" s="11"/>
      <c r="K5830" s="13"/>
      <c r="L5830" s="4"/>
    </row>
    <row r="5831" spans="2:12" ht="14.25" customHeight="1">
      <c r="B5831" s="4"/>
      <c r="C5831" s="4"/>
      <c r="D5831" s="4"/>
      <c r="E5831" s="4"/>
      <c r="F5831" s="6"/>
      <c r="G5831" s="6"/>
      <c r="H5831" s="6"/>
      <c r="I5831" s="10"/>
      <c r="J5831" s="11"/>
      <c r="K5831" s="13"/>
      <c r="L5831" s="4"/>
    </row>
    <row r="5832" spans="2:12" ht="14.25" customHeight="1">
      <c r="B5832" s="4"/>
      <c r="C5832" s="4"/>
      <c r="D5832" s="4"/>
      <c r="E5832" s="4"/>
      <c r="F5832" s="6"/>
      <c r="G5832" s="6"/>
      <c r="H5832" s="6"/>
      <c r="I5832" s="10"/>
      <c r="J5832" s="11"/>
      <c r="K5832" s="13"/>
      <c r="L5832" s="4"/>
    </row>
    <row r="5833" spans="2:12" ht="14.25" customHeight="1">
      <c r="B5833" s="4"/>
      <c r="C5833" s="4"/>
      <c r="D5833" s="4"/>
      <c r="E5833" s="4"/>
      <c r="F5833" s="6"/>
      <c r="G5833" s="6"/>
      <c r="H5833" s="6"/>
      <c r="I5833" s="10"/>
      <c r="J5833" s="11"/>
      <c r="K5833" s="13"/>
      <c r="L5833" s="4"/>
    </row>
    <row r="5834" spans="2:12" ht="14.25" customHeight="1">
      <c r="B5834" s="4"/>
      <c r="C5834" s="4"/>
      <c r="D5834" s="4"/>
      <c r="E5834" s="4"/>
      <c r="F5834" s="6"/>
      <c r="G5834" s="6"/>
      <c r="H5834" s="6"/>
      <c r="I5834" s="10"/>
      <c r="J5834" s="11"/>
      <c r="K5834" s="13"/>
      <c r="L5834" s="4"/>
    </row>
    <row r="5835" spans="2:12" ht="14.25" customHeight="1">
      <c r="B5835" s="4"/>
      <c r="C5835" s="4"/>
      <c r="D5835" s="4"/>
      <c r="E5835" s="4"/>
      <c r="F5835" s="6"/>
      <c r="G5835" s="6"/>
      <c r="H5835" s="6"/>
      <c r="I5835" s="10"/>
      <c r="J5835" s="11"/>
      <c r="K5835" s="13"/>
      <c r="L5835" s="4"/>
    </row>
    <row r="5836" spans="2:12" ht="14.25" customHeight="1">
      <c r="B5836" s="4"/>
      <c r="C5836" s="4"/>
      <c r="D5836" s="4"/>
      <c r="E5836" s="4"/>
      <c r="F5836" s="6"/>
      <c r="G5836" s="6"/>
      <c r="H5836" s="6"/>
      <c r="I5836" s="10"/>
      <c r="J5836" s="11"/>
      <c r="K5836" s="13"/>
      <c r="L5836" s="4"/>
    </row>
    <row r="5837" spans="2:12" ht="14.25" customHeight="1">
      <c r="B5837" s="4"/>
      <c r="C5837" s="4"/>
      <c r="D5837" s="4"/>
      <c r="E5837" s="4"/>
      <c r="F5837" s="6"/>
      <c r="G5837" s="6"/>
      <c r="H5837" s="6"/>
      <c r="I5837" s="10"/>
      <c r="J5837" s="11"/>
      <c r="K5837" s="13"/>
      <c r="L5837" s="4"/>
    </row>
    <row r="5838" spans="2:12" ht="14.25" customHeight="1">
      <c r="B5838" s="4"/>
      <c r="C5838" s="4"/>
      <c r="D5838" s="4"/>
      <c r="E5838" s="4"/>
      <c r="F5838" s="6"/>
      <c r="G5838" s="6"/>
      <c r="H5838" s="6"/>
      <c r="I5838" s="10"/>
      <c r="J5838" s="11"/>
      <c r="K5838" s="13"/>
      <c r="L5838" s="4"/>
    </row>
    <row r="5839" spans="2:12" ht="14.25" customHeight="1">
      <c r="B5839" s="4"/>
      <c r="C5839" s="4"/>
      <c r="D5839" s="4"/>
      <c r="E5839" s="4"/>
      <c r="F5839" s="6"/>
      <c r="G5839" s="6"/>
      <c r="H5839" s="6"/>
      <c r="I5839" s="10"/>
      <c r="J5839" s="11"/>
      <c r="K5839" s="13"/>
      <c r="L5839" s="4"/>
    </row>
    <row r="5840" spans="2:12" ht="14.25" customHeight="1">
      <c r="B5840" s="4"/>
      <c r="C5840" s="4"/>
      <c r="D5840" s="4"/>
      <c r="E5840" s="4"/>
      <c r="F5840" s="6"/>
      <c r="G5840" s="6"/>
      <c r="H5840" s="6"/>
      <c r="I5840" s="10"/>
      <c r="J5840" s="11"/>
      <c r="K5840" s="13"/>
      <c r="L5840" s="4"/>
    </row>
    <row r="5841" spans="2:12" ht="14.25" customHeight="1">
      <c r="B5841" s="4"/>
      <c r="C5841" s="4"/>
      <c r="D5841" s="4"/>
      <c r="E5841" s="4"/>
      <c r="F5841" s="6"/>
      <c r="G5841" s="6"/>
      <c r="H5841" s="6"/>
      <c r="I5841" s="10"/>
      <c r="J5841" s="11"/>
      <c r="K5841" s="13"/>
      <c r="L5841" s="4"/>
    </row>
    <row r="5842" spans="2:12" ht="14.25" customHeight="1">
      <c r="B5842" s="4"/>
      <c r="C5842" s="4"/>
      <c r="D5842" s="4"/>
      <c r="E5842" s="4"/>
      <c r="F5842" s="6"/>
      <c r="G5842" s="6"/>
      <c r="H5842" s="6"/>
      <c r="I5842" s="10"/>
      <c r="J5842" s="11"/>
      <c r="K5842" s="13"/>
      <c r="L5842" s="4"/>
    </row>
    <row r="5843" spans="2:12" ht="14.25" customHeight="1">
      <c r="B5843" s="4"/>
      <c r="C5843" s="4"/>
      <c r="D5843" s="4"/>
      <c r="E5843" s="4"/>
      <c r="F5843" s="6"/>
      <c r="G5843" s="6"/>
      <c r="H5843" s="6"/>
      <c r="I5843" s="10"/>
      <c r="J5843" s="11"/>
      <c r="K5843" s="13"/>
      <c r="L5843" s="4"/>
    </row>
    <row r="5844" spans="2:12" ht="14.25" customHeight="1">
      <c r="B5844" s="4"/>
      <c r="C5844" s="4"/>
      <c r="D5844" s="4"/>
      <c r="E5844" s="4"/>
      <c r="F5844" s="6"/>
      <c r="G5844" s="6"/>
      <c r="H5844" s="6"/>
      <c r="I5844" s="10"/>
      <c r="J5844" s="11"/>
      <c r="K5844" s="13"/>
      <c r="L5844" s="4"/>
    </row>
    <row r="5845" spans="2:12" ht="14.25" customHeight="1">
      <c r="B5845" s="4"/>
      <c r="C5845" s="4"/>
      <c r="D5845" s="4"/>
      <c r="E5845" s="4"/>
      <c r="F5845" s="6"/>
      <c r="G5845" s="6"/>
      <c r="H5845" s="6"/>
      <c r="I5845" s="10"/>
      <c r="J5845" s="11"/>
      <c r="K5845" s="13"/>
      <c r="L5845" s="4"/>
    </row>
    <row r="5846" spans="2:12" ht="14.25" customHeight="1">
      <c r="B5846" s="4"/>
      <c r="C5846" s="4"/>
      <c r="D5846" s="4"/>
      <c r="E5846" s="4"/>
      <c r="F5846" s="6"/>
      <c r="G5846" s="6"/>
      <c r="H5846" s="6"/>
      <c r="I5846" s="10"/>
      <c r="J5846" s="11"/>
      <c r="K5846" s="13"/>
      <c r="L5846" s="4"/>
    </row>
    <row r="5847" spans="2:12" ht="14.25" customHeight="1">
      <c r="B5847" s="4"/>
      <c r="C5847" s="4"/>
      <c r="D5847" s="4"/>
      <c r="E5847" s="4"/>
      <c r="F5847" s="6"/>
      <c r="G5847" s="6"/>
      <c r="H5847" s="6"/>
      <c r="I5847" s="10"/>
      <c r="J5847" s="11"/>
      <c r="K5847" s="13"/>
      <c r="L5847" s="4"/>
    </row>
    <row r="5848" spans="2:12" ht="14.25" customHeight="1">
      <c r="B5848" s="4"/>
      <c r="C5848" s="4"/>
      <c r="D5848" s="4"/>
      <c r="E5848" s="4"/>
      <c r="F5848" s="6"/>
      <c r="G5848" s="6"/>
      <c r="H5848" s="6"/>
      <c r="I5848" s="10"/>
      <c r="J5848" s="11"/>
      <c r="K5848" s="13"/>
      <c r="L5848" s="4"/>
    </row>
    <row r="5849" spans="2:12" ht="14.25" customHeight="1">
      <c r="B5849" s="4"/>
      <c r="C5849" s="4"/>
      <c r="D5849" s="4"/>
      <c r="E5849" s="4"/>
      <c r="F5849" s="6"/>
      <c r="G5849" s="6"/>
      <c r="H5849" s="6"/>
      <c r="I5849" s="10"/>
      <c r="J5849" s="11"/>
      <c r="K5849" s="13"/>
      <c r="L5849" s="4"/>
    </row>
    <row r="5850" spans="2:12" ht="14.25" customHeight="1">
      <c r="B5850" s="4"/>
      <c r="C5850" s="4"/>
      <c r="D5850" s="4"/>
      <c r="E5850" s="4"/>
      <c r="F5850" s="6"/>
      <c r="G5850" s="6"/>
      <c r="H5850" s="6"/>
      <c r="I5850" s="10"/>
      <c r="J5850" s="11"/>
      <c r="K5850" s="13"/>
      <c r="L5850" s="4"/>
    </row>
    <row r="5851" spans="2:12" ht="14.25" customHeight="1">
      <c r="B5851" s="4"/>
      <c r="C5851" s="4"/>
      <c r="D5851" s="4"/>
      <c r="E5851" s="4"/>
      <c r="F5851" s="6"/>
      <c r="G5851" s="6"/>
      <c r="H5851" s="6"/>
      <c r="I5851" s="10"/>
      <c r="J5851" s="11"/>
      <c r="K5851" s="13"/>
      <c r="L5851" s="4"/>
    </row>
    <row r="5852" spans="2:12" ht="14.25" customHeight="1">
      <c r="B5852" s="4"/>
      <c r="C5852" s="4"/>
      <c r="D5852" s="4"/>
      <c r="E5852" s="4"/>
      <c r="F5852" s="6"/>
      <c r="G5852" s="6"/>
      <c r="H5852" s="6"/>
      <c r="I5852" s="10"/>
      <c r="J5852" s="11"/>
      <c r="K5852" s="13"/>
      <c r="L5852" s="4"/>
    </row>
    <row r="5853" spans="2:12" ht="14.25" customHeight="1">
      <c r="B5853" s="4"/>
      <c r="C5853" s="4"/>
      <c r="D5853" s="4"/>
      <c r="E5853" s="4"/>
      <c r="F5853" s="6"/>
      <c r="G5853" s="6"/>
      <c r="H5853" s="6"/>
      <c r="I5853" s="10"/>
      <c r="J5853" s="11"/>
      <c r="K5853" s="13"/>
      <c r="L5853" s="4"/>
    </row>
    <row r="5854" spans="2:12" ht="14.25" customHeight="1">
      <c r="B5854" s="4"/>
      <c r="C5854" s="4"/>
      <c r="D5854" s="4"/>
      <c r="E5854" s="4"/>
      <c r="F5854" s="6"/>
      <c r="G5854" s="6"/>
      <c r="H5854" s="6"/>
      <c r="I5854" s="10"/>
      <c r="J5854" s="11"/>
      <c r="K5854" s="13"/>
      <c r="L5854" s="4"/>
    </row>
    <row r="5855" spans="2:12" ht="14.25" customHeight="1">
      <c r="B5855" s="4"/>
      <c r="C5855" s="4"/>
      <c r="D5855" s="4"/>
      <c r="E5855" s="4"/>
      <c r="F5855" s="6"/>
      <c r="G5855" s="6"/>
      <c r="H5855" s="6"/>
      <c r="I5855" s="10"/>
      <c r="J5855" s="11"/>
      <c r="K5855" s="13"/>
      <c r="L5855" s="4"/>
    </row>
    <row r="5856" spans="2:12" ht="14.25" customHeight="1">
      <c r="B5856" s="4"/>
      <c r="C5856" s="4"/>
      <c r="D5856" s="4"/>
      <c r="E5856" s="4"/>
      <c r="F5856" s="6"/>
      <c r="G5856" s="6"/>
      <c r="H5856" s="6"/>
      <c r="I5856" s="10"/>
      <c r="J5856" s="11"/>
      <c r="K5856" s="13"/>
      <c r="L5856" s="4"/>
    </row>
    <row r="5857" spans="2:12" ht="14.25" customHeight="1">
      <c r="B5857" s="4"/>
      <c r="C5857" s="4"/>
      <c r="D5857" s="4"/>
      <c r="E5857" s="4"/>
      <c r="F5857" s="6"/>
      <c r="G5857" s="6"/>
      <c r="H5857" s="6"/>
      <c r="I5857" s="10"/>
      <c r="J5857" s="11"/>
      <c r="K5857" s="13"/>
      <c r="L5857" s="4"/>
    </row>
    <row r="5858" spans="2:12" ht="14.25" customHeight="1">
      <c r="B5858" s="4"/>
      <c r="C5858" s="4"/>
      <c r="D5858" s="4"/>
      <c r="E5858" s="4"/>
      <c r="F5858" s="6"/>
      <c r="G5858" s="6"/>
      <c r="H5858" s="6"/>
      <c r="I5858" s="10"/>
      <c r="J5858" s="11"/>
      <c r="K5858" s="13"/>
      <c r="L5858" s="4"/>
    </row>
    <row r="5859" spans="2:12" ht="14.25" customHeight="1">
      <c r="B5859" s="4"/>
      <c r="C5859" s="4"/>
      <c r="D5859" s="4"/>
      <c r="E5859" s="4"/>
      <c r="F5859" s="6"/>
      <c r="G5859" s="6"/>
      <c r="H5859" s="6"/>
      <c r="I5859" s="10"/>
      <c r="J5859" s="11"/>
      <c r="K5859" s="13"/>
      <c r="L5859" s="4"/>
    </row>
    <row r="5860" spans="2:12" ht="14.25" customHeight="1">
      <c r="B5860" s="4"/>
      <c r="C5860" s="4"/>
      <c r="D5860" s="4"/>
      <c r="E5860" s="4"/>
      <c r="F5860" s="6"/>
      <c r="G5860" s="6"/>
      <c r="H5860" s="6"/>
      <c r="I5860" s="10"/>
      <c r="J5860" s="11"/>
      <c r="K5860" s="13"/>
      <c r="L5860" s="4"/>
    </row>
    <row r="5861" spans="2:12" ht="14.25" customHeight="1">
      <c r="B5861" s="4"/>
      <c r="C5861" s="4"/>
      <c r="D5861" s="4"/>
      <c r="E5861" s="4"/>
      <c r="F5861" s="6"/>
      <c r="G5861" s="6"/>
      <c r="H5861" s="6"/>
      <c r="I5861" s="10"/>
      <c r="J5861" s="11"/>
      <c r="K5861" s="13"/>
      <c r="L5861" s="4"/>
    </row>
    <row r="5862" spans="2:12" ht="14.25" customHeight="1">
      <c r="B5862" s="4"/>
      <c r="C5862" s="4"/>
      <c r="D5862" s="4"/>
      <c r="E5862" s="4"/>
      <c r="F5862" s="6"/>
      <c r="G5862" s="6"/>
      <c r="H5862" s="6"/>
      <c r="I5862" s="10"/>
      <c r="J5862" s="11"/>
      <c r="K5862" s="13"/>
      <c r="L5862" s="4"/>
    </row>
    <row r="5863" spans="2:12" ht="14.25" customHeight="1">
      <c r="B5863" s="4"/>
      <c r="C5863" s="4"/>
      <c r="D5863" s="4"/>
      <c r="E5863" s="4"/>
      <c r="F5863" s="6"/>
      <c r="G5863" s="6"/>
      <c r="H5863" s="6"/>
      <c r="I5863" s="10"/>
      <c r="J5863" s="11"/>
      <c r="K5863" s="13"/>
      <c r="L5863" s="4"/>
    </row>
    <row r="5864" spans="2:12" ht="14.25" customHeight="1">
      <c r="B5864" s="4"/>
      <c r="C5864" s="4"/>
      <c r="D5864" s="4"/>
      <c r="E5864" s="4"/>
      <c r="F5864" s="6"/>
      <c r="G5864" s="6"/>
      <c r="H5864" s="6"/>
      <c r="I5864" s="10"/>
      <c r="J5864" s="11"/>
      <c r="K5864" s="13"/>
      <c r="L5864" s="4"/>
    </row>
    <row r="5865" spans="2:12" ht="14.25" customHeight="1">
      <c r="B5865" s="4"/>
      <c r="C5865" s="4"/>
      <c r="D5865" s="4"/>
      <c r="E5865" s="4"/>
      <c r="F5865" s="6"/>
      <c r="G5865" s="6"/>
      <c r="H5865" s="6"/>
      <c r="I5865" s="10"/>
      <c r="J5865" s="11"/>
      <c r="K5865" s="13"/>
      <c r="L5865" s="4"/>
    </row>
    <row r="5866" spans="2:12" ht="14.25" customHeight="1">
      <c r="B5866" s="4"/>
      <c r="C5866" s="4"/>
      <c r="D5866" s="4"/>
      <c r="E5866" s="4"/>
      <c r="F5866" s="6"/>
      <c r="G5866" s="6"/>
      <c r="H5866" s="6"/>
      <c r="I5866" s="10"/>
      <c r="J5866" s="11"/>
      <c r="K5866" s="13"/>
      <c r="L5866" s="4"/>
    </row>
    <row r="5867" spans="2:12" ht="14.25" customHeight="1">
      <c r="B5867" s="4"/>
      <c r="C5867" s="4"/>
      <c r="D5867" s="4"/>
      <c r="E5867" s="4"/>
      <c r="F5867" s="6"/>
      <c r="G5867" s="6"/>
      <c r="H5867" s="6"/>
      <c r="I5867" s="10"/>
      <c r="J5867" s="11"/>
      <c r="K5867" s="13"/>
      <c r="L5867" s="4"/>
    </row>
    <row r="5868" spans="2:12" ht="14.25" customHeight="1">
      <c r="B5868" s="4"/>
      <c r="C5868" s="4"/>
      <c r="D5868" s="4"/>
      <c r="E5868" s="4"/>
      <c r="F5868" s="6"/>
      <c r="G5868" s="6"/>
      <c r="H5868" s="6"/>
      <c r="I5868" s="10"/>
      <c r="J5868" s="11"/>
      <c r="K5868" s="13"/>
      <c r="L5868" s="4"/>
    </row>
    <row r="5869" spans="2:12" ht="14.25" customHeight="1">
      <c r="B5869" s="4"/>
      <c r="C5869" s="4"/>
      <c r="D5869" s="4"/>
      <c r="E5869" s="4"/>
      <c r="F5869" s="6"/>
      <c r="G5869" s="6"/>
      <c r="H5869" s="6"/>
      <c r="I5869" s="10"/>
      <c r="J5869" s="11"/>
      <c r="K5869" s="13"/>
      <c r="L5869" s="4"/>
    </row>
    <row r="5870" spans="2:12" ht="14.25" customHeight="1">
      <c r="B5870" s="4"/>
      <c r="C5870" s="4"/>
      <c r="D5870" s="4"/>
      <c r="E5870" s="4"/>
      <c r="F5870" s="6"/>
      <c r="G5870" s="6"/>
      <c r="H5870" s="6"/>
      <c r="I5870" s="10"/>
      <c r="J5870" s="11"/>
      <c r="K5870" s="13"/>
      <c r="L5870" s="4"/>
    </row>
    <row r="5871" spans="2:12" ht="14.25" customHeight="1">
      <c r="B5871" s="4"/>
      <c r="C5871" s="4"/>
      <c r="D5871" s="4"/>
      <c r="E5871" s="4"/>
      <c r="F5871" s="6"/>
      <c r="G5871" s="6"/>
      <c r="H5871" s="6"/>
      <c r="I5871" s="10"/>
      <c r="J5871" s="11"/>
      <c r="K5871" s="13"/>
      <c r="L5871" s="4"/>
    </row>
    <row r="5872" spans="2:12" ht="14.25" customHeight="1">
      <c r="B5872" s="4"/>
      <c r="C5872" s="4"/>
      <c r="D5872" s="4"/>
      <c r="E5872" s="4"/>
      <c r="F5872" s="6"/>
      <c r="G5872" s="6"/>
      <c r="H5872" s="6"/>
      <c r="I5872" s="10"/>
      <c r="J5872" s="11"/>
      <c r="K5872" s="13"/>
      <c r="L5872" s="4"/>
    </row>
    <row r="5873" spans="2:12" ht="14.25" customHeight="1">
      <c r="B5873" s="4"/>
      <c r="C5873" s="4"/>
      <c r="D5873" s="4"/>
      <c r="E5873" s="4"/>
      <c r="F5873" s="6"/>
      <c r="G5873" s="6"/>
      <c r="H5873" s="6"/>
      <c r="I5873" s="10"/>
      <c r="J5873" s="11"/>
      <c r="K5873" s="13"/>
      <c r="L5873" s="4"/>
    </row>
    <row r="5874" spans="2:12" ht="14.25" customHeight="1">
      <c r="B5874" s="4"/>
      <c r="C5874" s="4"/>
      <c r="D5874" s="4"/>
      <c r="E5874" s="4"/>
      <c r="F5874" s="6"/>
      <c r="G5874" s="6"/>
      <c r="H5874" s="6"/>
      <c r="I5874" s="10"/>
      <c r="J5874" s="11"/>
      <c r="K5874" s="13"/>
      <c r="L5874" s="4"/>
    </row>
    <row r="5875" spans="2:12" ht="14.25" customHeight="1">
      <c r="B5875" s="4"/>
      <c r="C5875" s="4"/>
      <c r="D5875" s="4"/>
      <c r="E5875" s="4"/>
      <c r="F5875" s="6"/>
      <c r="G5875" s="6"/>
      <c r="H5875" s="6"/>
      <c r="I5875" s="10"/>
      <c r="J5875" s="11"/>
      <c r="K5875" s="13"/>
      <c r="L5875" s="4"/>
    </row>
    <row r="5876" spans="2:12" ht="14.25" customHeight="1">
      <c r="B5876" s="4"/>
      <c r="C5876" s="4"/>
      <c r="D5876" s="4"/>
      <c r="E5876" s="4"/>
      <c r="F5876" s="6"/>
      <c r="G5876" s="6"/>
      <c r="H5876" s="6"/>
      <c r="I5876" s="10"/>
      <c r="J5876" s="11"/>
      <c r="K5876" s="13"/>
      <c r="L5876" s="4"/>
    </row>
    <row r="5877" spans="2:12" ht="14.25" customHeight="1">
      <c r="B5877" s="4"/>
      <c r="C5877" s="4"/>
      <c r="D5877" s="4"/>
      <c r="E5877" s="4"/>
      <c r="F5877" s="6"/>
      <c r="G5877" s="6"/>
      <c r="H5877" s="6"/>
      <c r="I5877" s="10"/>
      <c r="J5877" s="11"/>
      <c r="K5877" s="13"/>
      <c r="L5877" s="4"/>
    </row>
    <row r="5878" spans="2:12" ht="14.25" customHeight="1">
      <c r="B5878" s="4"/>
      <c r="C5878" s="4"/>
      <c r="D5878" s="4"/>
      <c r="E5878" s="4"/>
      <c r="F5878" s="6"/>
      <c r="G5878" s="6"/>
      <c r="H5878" s="6"/>
      <c r="I5878" s="10"/>
      <c r="J5878" s="11"/>
      <c r="K5878" s="13"/>
      <c r="L5878" s="4"/>
    </row>
    <row r="5879" spans="2:12" ht="14.25" customHeight="1">
      <c r="B5879" s="4"/>
      <c r="C5879" s="4"/>
      <c r="D5879" s="4"/>
      <c r="E5879" s="4"/>
      <c r="F5879" s="6"/>
      <c r="G5879" s="6"/>
      <c r="H5879" s="6"/>
      <c r="I5879" s="10"/>
      <c r="J5879" s="11"/>
      <c r="K5879" s="13"/>
      <c r="L5879" s="4"/>
    </row>
    <row r="5880" spans="2:12" ht="14.25" customHeight="1">
      <c r="B5880" s="4"/>
      <c r="C5880" s="4"/>
      <c r="D5880" s="4"/>
      <c r="E5880" s="4"/>
      <c r="F5880" s="6"/>
      <c r="G5880" s="6"/>
      <c r="H5880" s="6"/>
      <c r="I5880" s="10"/>
      <c r="J5880" s="11"/>
      <c r="K5880" s="13"/>
      <c r="L5880" s="4"/>
    </row>
    <row r="5881" spans="2:12" ht="14.25" customHeight="1">
      <c r="B5881" s="4"/>
      <c r="C5881" s="4"/>
      <c r="D5881" s="4"/>
      <c r="E5881" s="4"/>
      <c r="F5881" s="6"/>
      <c r="G5881" s="6"/>
      <c r="H5881" s="6"/>
      <c r="I5881" s="10"/>
      <c r="J5881" s="11"/>
      <c r="K5881" s="13"/>
      <c r="L5881" s="4"/>
    </row>
    <row r="5882" spans="2:12" ht="14.25" customHeight="1">
      <c r="B5882" s="4"/>
      <c r="C5882" s="4"/>
      <c r="D5882" s="4"/>
      <c r="E5882" s="4"/>
      <c r="F5882" s="6"/>
      <c r="G5882" s="6"/>
      <c r="H5882" s="6"/>
      <c r="I5882" s="10"/>
      <c r="J5882" s="11"/>
      <c r="K5882" s="13"/>
      <c r="L5882" s="4"/>
    </row>
    <row r="5883" spans="2:12" ht="14.25" customHeight="1">
      <c r="B5883" s="4"/>
      <c r="C5883" s="4"/>
      <c r="D5883" s="4"/>
      <c r="E5883" s="4"/>
      <c r="F5883" s="6"/>
      <c r="G5883" s="6"/>
      <c r="H5883" s="6"/>
      <c r="I5883" s="10"/>
      <c r="J5883" s="11"/>
      <c r="K5883" s="13"/>
      <c r="L5883" s="4"/>
    </row>
    <row r="5884" spans="2:12" ht="14.25" customHeight="1">
      <c r="B5884" s="4"/>
      <c r="C5884" s="4"/>
      <c r="D5884" s="4"/>
      <c r="E5884" s="4"/>
      <c r="F5884" s="6"/>
      <c r="G5884" s="6"/>
      <c r="H5884" s="6"/>
      <c r="I5884" s="10"/>
      <c r="J5884" s="11"/>
      <c r="K5884" s="13"/>
      <c r="L5884" s="4"/>
    </row>
    <row r="5885" spans="2:12" ht="14.25" customHeight="1">
      <c r="B5885" s="4"/>
      <c r="C5885" s="4"/>
      <c r="D5885" s="4"/>
      <c r="E5885" s="4"/>
      <c r="F5885" s="6"/>
      <c r="G5885" s="6"/>
      <c r="H5885" s="6"/>
      <c r="I5885" s="10"/>
      <c r="J5885" s="11"/>
      <c r="K5885" s="13"/>
      <c r="L5885" s="4"/>
    </row>
    <row r="5886" spans="2:12" ht="14.25" customHeight="1">
      <c r="B5886" s="4"/>
      <c r="C5886" s="4"/>
      <c r="D5886" s="4"/>
      <c r="E5886" s="4"/>
      <c r="F5886" s="6"/>
      <c r="G5886" s="6"/>
      <c r="H5886" s="6"/>
      <c r="I5886" s="10"/>
      <c r="J5886" s="11"/>
      <c r="K5886" s="13"/>
      <c r="L5886" s="4"/>
    </row>
    <row r="5887" spans="2:12" ht="14.25" customHeight="1">
      <c r="B5887" s="4"/>
      <c r="C5887" s="4"/>
      <c r="D5887" s="4"/>
      <c r="E5887" s="4"/>
      <c r="F5887" s="6"/>
      <c r="G5887" s="6"/>
      <c r="H5887" s="6"/>
      <c r="I5887" s="10"/>
      <c r="J5887" s="11"/>
      <c r="K5887" s="13"/>
      <c r="L5887" s="4"/>
    </row>
    <row r="5888" spans="2:12" ht="14.25" customHeight="1">
      <c r="B5888" s="4"/>
      <c r="C5888" s="4"/>
      <c r="D5888" s="4"/>
      <c r="E5888" s="4"/>
      <c r="F5888" s="6"/>
      <c r="G5888" s="6"/>
      <c r="H5888" s="6"/>
      <c r="I5888" s="10"/>
      <c r="J5888" s="11"/>
      <c r="K5888" s="13"/>
      <c r="L5888" s="4"/>
    </row>
    <row r="5889" spans="2:12" ht="14.25" customHeight="1">
      <c r="B5889" s="4"/>
      <c r="C5889" s="4"/>
      <c r="D5889" s="4"/>
      <c r="E5889" s="4"/>
      <c r="F5889" s="6"/>
      <c r="G5889" s="6"/>
      <c r="H5889" s="6"/>
      <c r="I5889" s="10"/>
      <c r="J5889" s="11"/>
      <c r="K5889" s="13"/>
      <c r="L5889" s="4"/>
    </row>
    <row r="5890" spans="2:12" ht="14.25" customHeight="1">
      <c r="B5890" s="4"/>
      <c r="C5890" s="4"/>
      <c r="D5890" s="4"/>
      <c r="E5890" s="4"/>
      <c r="F5890" s="6"/>
      <c r="G5890" s="6"/>
      <c r="H5890" s="6"/>
      <c r="I5890" s="10"/>
      <c r="J5890" s="11"/>
      <c r="K5890" s="13"/>
      <c r="L5890" s="4"/>
    </row>
    <row r="5891" spans="2:12" ht="14.25" customHeight="1">
      <c r="B5891" s="4"/>
      <c r="C5891" s="4"/>
      <c r="D5891" s="4"/>
      <c r="E5891" s="4"/>
      <c r="F5891" s="6"/>
      <c r="G5891" s="6"/>
      <c r="H5891" s="6"/>
      <c r="I5891" s="10"/>
      <c r="J5891" s="11"/>
      <c r="K5891" s="13"/>
      <c r="L5891" s="4"/>
    </row>
    <row r="5892" spans="2:12" ht="14.25" customHeight="1">
      <c r="B5892" s="4"/>
      <c r="C5892" s="4"/>
      <c r="D5892" s="4"/>
      <c r="E5892" s="4"/>
      <c r="F5892" s="6"/>
      <c r="G5892" s="6"/>
      <c r="H5892" s="6"/>
      <c r="I5892" s="10"/>
      <c r="J5892" s="11"/>
      <c r="K5892" s="13"/>
      <c r="L5892" s="4"/>
    </row>
    <row r="5893" spans="2:12" ht="14.25" customHeight="1">
      <c r="B5893" s="4"/>
      <c r="C5893" s="4"/>
      <c r="D5893" s="4"/>
      <c r="E5893" s="4"/>
      <c r="F5893" s="6"/>
      <c r="G5893" s="6"/>
      <c r="H5893" s="6"/>
      <c r="I5893" s="10"/>
      <c r="J5893" s="11"/>
      <c r="K5893" s="13"/>
      <c r="L5893" s="4"/>
    </row>
    <row r="5894" spans="2:12" ht="14.25" customHeight="1">
      <c r="B5894" s="4"/>
      <c r="C5894" s="4"/>
      <c r="D5894" s="4"/>
      <c r="E5894" s="4"/>
      <c r="F5894" s="6"/>
      <c r="G5894" s="6"/>
      <c r="H5894" s="6"/>
      <c r="I5894" s="10"/>
      <c r="J5894" s="11"/>
      <c r="K5894" s="13"/>
      <c r="L5894" s="4"/>
    </row>
    <row r="5895" spans="2:12" ht="14.25" customHeight="1">
      <c r="B5895" s="4"/>
      <c r="C5895" s="4"/>
      <c r="D5895" s="4"/>
      <c r="E5895" s="4"/>
      <c r="F5895" s="6"/>
      <c r="G5895" s="6"/>
      <c r="H5895" s="6"/>
      <c r="I5895" s="10"/>
      <c r="J5895" s="11"/>
      <c r="K5895" s="13"/>
      <c r="L5895" s="4"/>
    </row>
    <row r="5896" spans="2:12" ht="14.25" customHeight="1">
      <c r="B5896" s="4"/>
      <c r="C5896" s="4"/>
      <c r="D5896" s="4"/>
      <c r="E5896" s="4"/>
      <c r="F5896" s="6"/>
      <c r="G5896" s="6"/>
      <c r="H5896" s="6"/>
      <c r="I5896" s="10"/>
      <c r="J5896" s="11"/>
      <c r="K5896" s="13"/>
      <c r="L5896" s="4"/>
    </row>
    <row r="5897" spans="2:12" ht="14.25" customHeight="1">
      <c r="B5897" s="4"/>
      <c r="C5897" s="4"/>
      <c r="D5897" s="4"/>
      <c r="E5897" s="4"/>
      <c r="F5897" s="6"/>
      <c r="G5897" s="6"/>
      <c r="H5897" s="6"/>
      <c r="I5897" s="10"/>
      <c r="J5897" s="11"/>
      <c r="K5897" s="13"/>
      <c r="L5897" s="4"/>
    </row>
    <row r="5898" spans="2:12" ht="14.25" customHeight="1">
      <c r="B5898" s="4"/>
      <c r="C5898" s="4"/>
      <c r="D5898" s="4"/>
      <c r="E5898" s="4"/>
      <c r="F5898" s="6"/>
      <c r="G5898" s="6"/>
      <c r="H5898" s="6"/>
      <c r="I5898" s="10"/>
      <c r="J5898" s="11"/>
      <c r="K5898" s="13"/>
      <c r="L5898" s="4"/>
    </row>
    <row r="5899" spans="2:12" ht="14.25" customHeight="1">
      <c r="B5899" s="4"/>
      <c r="C5899" s="4"/>
      <c r="D5899" s="4"/>
      <c r="E5899" s="4"/>
      <c r="F5899" s="6"/>
      <c r="G5899" s="6"/>
      <c r="H5899" s="6"/>
      <c r="I5899" s="10"/>
      <c r="J5899" s="11"/>
      <c r="K5899" s="13"/>
      <c r="L5899" s="4"/>
    </row>
    <row r="5900" spans="2:12" ht="14.25" customHeight="1">
      <c r="B5900" s="4"/>
      <c r="C5900" s="4"/>
      <c r="D5900" s="4"/>
      <c r="E5900" s="4"/>
      <c r="F5900" s="6"/>
      <c r="G5900" s="6"/>
      <c r="H5900" s="6"/>
      <c r="I5900" s="10"/>
      <c r="J5900" s="11"/>
      <c r="K5900" s="13"/>
      <c r="L5900" s="4"/>
    </row>
    <row r="5901" spans="2:12" ht="14.25" customHeight="1">
      <c r="B5901" s="4"/>
      <c r="C5901" s="4"/>
      <c r="D5901" s="4"/>
      <c r="E5901" s="4"/>
      <c r="F5901" s="6"/>
      <c r="G5901" s="6"/>
      <c r="H5901" s="6"/>
      <c r="I5901" s="10"/>
      <c r="J5901" s="11"/>
      <c r="K5901" s="13"/>
      <c r="L5901" s="4"/>
    </row>
    <row r="5902" spans="2:12" ht="14.25" customHeight="1">
      <c r="B5902" s="4"/>
      <c r="C5902" s="4"/>
      <c r="D5902" s="4"/>
      <c r="E5902" s="4"/>
      <c r="F5902" s="6"/>
      <c r="G5902" s="6"/>
      <c r="H5902" s="6"/>
      <c r="I5902" s="10"/>
      <c r="J5902" s="11"/>
      <c r="K5902" s="13"/>
      <c r="L5902" s="4"/>
    </row>
    <row r="5903" spans="2:12" ht="14.25" customHeight="1">
      <c r="B5903" s="4"/>
      <c r="C5903" s="4"/>
      <c r="D5903" s="4"/>
      <c r="E5903" s="4"/>
      <c r="F5903" s="6"/>
      <c r="G5903" s="6"/>
      <c r="H5903" s="6"/>
      <c r="I5903" s="10"/>
      <c r="J5903" s="11"/>
      <c r="K5903" s="13"/>
      <c r="L5903" s="4"/>
    </row>
    <row r="5904" spans="2:12" ht="14.25" customHeight="1">
      <c r="B5904" s="4"/>
      <c r="C5904" s="4"/>
      <c r="D5904" s="4"/>
      <c r="E5904" s="4"/>
      <c r="F5904" s="6"/>
      <c r="G5904" s="6"/>
      <c r="H5904" s="6"/>
      <c r="I5904" s="10"/>
      <c r="J5904" s="11"/>
      <c r="K5904" s="13"/>
      <c r="L5904" s="4"/>
    </row>
    <row r="5905" spans="2:12" ht="14.25" customHeight="1">
      <c r="B5905" s="4"/>
      <c r="C5905" s="4"/>
      <c r="D5905" s="4"/>
      <c r="E5905" s="4"/>
      <c r="F5905" s="6"/>
      <c r="G5905" s="6"/>
      <c r="H5905" s="6"/>
      <c r="I5905" s="10"/>
      <c r="J5905" s="11"/>
      <c r="K5905" s="13"/>
      <c r="L5905" s="4"/>
    </row>
    <row r="5906" spans="2:12" ht="14.25" customHeight="1">
      <c r="B5906" s="4"/>
      <c r="C5906" s="4"/>
      <c r="D5906" s="4"/>
      <c r="E5906" s="4"/>
      <c r="F5906" s="6"/>
      <c r="G5906" s="6"/>
      <c r="H5906" s="6"/>
      <c r="I5906" s="10"/>
      <c r="J5906" s="11"/>
      <c r="K5906" s="13"/>
      <c r="L5906" s="4"/>
    </row>
    <row r="5907" spans="2:12" ht="14.25" customHeight="1">
      <c r="B5907" s="4"/>
      <c r="C5907" s="4"/>
      <c r="D5907" s="4"/>
      <c r="E5907" s="4"/>
      <c r="F5907" s="6"/>
      <c r="G5907" s="6"/>
      <c r="H5907" s="6"/>
      <c r="I5907" s="10"/>
      <c r="J5907" s="11"/>
      <c r="K5907" s="13"/>
      <c r="L5907" s="4"/>
    </row>
    <row r="5908" spans="2:12" ht="14.25" customHeight="1">
      <c r="B5908" s="4"/>
      <c r="C5908" s="4"/>
      <c r="D5908" s="4"/>
      <c r="E5908" s="4"/>
      <c r="F5908" s="6"/>
      <c r="G5908" s="6"/>
      <c r="H5908" s="6"/>
      <c r="I5908" s="10"/>
      <c r="J5908" s="11"/>
      <c r="K5908" s="13"/>
      <c r="L5908" s="4"/>
    </row>
    <row r="5909" spans="2:12" ht="14.25" customHeight="1">
      <c r="B5909" s="4"/>
      <c r="C5909" s="4"/>
      <c r="D5909" s="4"/>
      <c r="E5909" s="4"/>
      <c r="F5909" s="6"/>
      <c r="G5909" s="6"/>
      <c r="H5909" s="6"/>
      <c r="I5909" s="10"/>
      <c r="J5909" s="11"/>
      <c r="K5909" s="13"/>
      <c r="L5909" s="4"/>
    </row>
    <row r="5910" spans="2:12" ht="14.25" customHeight="1">
      <c r="B5910" s="4"/>
      <c r="C5910" s="4"/>
      <c r="D5910" s="4"/>
      <c r="E5910" s="4"/>
      <c r="F5910" s="6"/>
      <c r="G5910" s="6"/>
      <c r="H5910" s="6"/>
      <c r="I5910" s="10"/>
      <c r="J5910" s="11"/>
      <c r="K5910" s="13"/>
      <c r="L5910" s="4"/>
    </row>
    <row r="5911" spans="2:12" ht="14.25" customHeight="1">
      <c r="B5911" s="4"/>
      <c r="C5911" s="4"/>
      <c r="D5911" s="4"/>
      <c r="E5911" s="4"/>
      <c r="F5911" s="6"/>
      <c r="G5911" s="6"/>
      <c r="H5911" s="6"/>
      <c r="I5911" s="10"/>
      <c r="J5911" s="11"/>
      <c r="K5911" s="13"/>
      <c r="L5911" s="4"/>
    </row>
    <row r="5912" spans="2:12" ht="14.25" customHeight="1">
      <c r="B5912" s="4"/>
      <c r="C5912" s="4"/>
      <c r="D5912" s="4"/>
      <c r="E5912" s="4"/>
      <c r="F5912" s="6"/>
      <c r="G5912" s="6"/>
      <c r="H5912" s="6"/>
      <c r="I5912" s="10"/>
      <c r="J5912" s="11"/>
      <c r="K5912" s="13"/>
      <c r="L5912" s="4"/>
    </row>
    <row r="5913" spans="2:12" ht="14.25" customHeight="1">
      <c r="B5913" s="4"/>
      <c r="C5913" s="4"/>
      <c r="D5913" s="4"/>
      <c r="E5913" s="4"/>
      <c r="F5913" s="6"/>
      <c r="G5913" s="6"/>
      <c r="H5913" s="6"/>
      <c r="I5913" s="10"/>
      <c r="J5913" s="11"/>
      <c r="K5913" s="13"/>
      <c r="L5913" s="4"/>
    </row>
    <row r="5914" spans="2:12" ht="14.25" customHeight="1">
      <c r="B5914" s="4"/>
      <c r="C5914" s="4"/>
      <c r="D5914" s="4"/>
      <c r="E5914" s="4"/>
      <c r="F5914" s="6"/>
      <c r="G5914" s="6"/>
      <c r="H5914" s="6"/>
      <c r="I5914" s="10"/>
      <c r="J5914" s="11"/>
      <c r="K5914" s="13"/>
      <c r="L5914" s="4"/>
    </row>
    <row r="5915" spans="2:12" ht="14.25" customHeight="1">
      <c r="B5915" s="4"/>
      <c r="C5915" s="4"/>
      <c r="D5915" s="4"/>
      <c r="E5915" s="4"/>
      <c r="F5915" s="6"/>
      <c r="G5915" s="6"/>
      <c r="H5915" s="6"/>
      <c r="I5915" s="10"/>
      <c r="J5915" s="11"/>
      <c r="K5915" s="13"/>
      <c r="L5915" s="4"/>
    </row>
    <row r="5916" spans="2:12" ht="14.25" customHeight="1">
      <c r="B5916" s="4"/>
      <c r="C5916" s="4"/>
      <c r="D5916" s="4"/>
      <c r="E5916" s="4"/>
      <c r="F5916" s="6"/>
      <c r="G5916" s="6"/>
      <c r="H5916" s="6"/>
      <c r="I5916" s="10"/>
      <c r="J5916" s="11"/>
      <c r="K5916" s="13"/>
      <c r="L5916" s="4"/>
    </row>
    <row r="5917" spans="2:12" ht="14.25" customHeight="1">
      <c r="B5917" s="4"/>
      <c r="C5917" s="4"/>
      <c r="D5917" s="4"/>
      <c r="E5917" s="4"/>
      <c r="F5917" s="6"/>
      <c r="G5917" s="6"/>
      <c r="H5917" s="6"/>
      <c r="I5917" s="10"/>
      <c r="J5917" s="11"/>
      <c r="K5917" s="13"/>
      <c r="L5917" s="4"/>
    </row>
    <row r="5918" spans="2:12" ht="14.25" customHeight="1">
      <c r="B5918" s="4"/>
      <c r="C5918" s="4"/>
      <c r="D5918" s="4"/>
      <c r="E5918" s="4"/>
      <c r="F5918" s="6"/>
      <c r="G5918" s="6"/>
      <c r="H5918" s="6"/>
      <c r="I5918" s="10"/>
      <c r="J5918" s="11"/>
      <c r="K5918" s="13"/>
      <c r="L5918" s="4"/>
    </row>
    <row r="5919" spans="2:12" ht="14.25" customHeight="1">
      <c r="B5919" s="4"/>
      <c r="C5919" s="4"/>
      <c r="D5919" s="4"/>
      <c r="E5919" s="4"/>
      <c r="F5919" s="6"/>
      <c r="G5919" s="6"/>
      <c r="H5919" s="6"/>
      <c r="I5919" s="10"/>
      <c r="J5919" s="11"/>
      <c r="K5919" s="13"/>
      <c r="L5919" s="4"/>
    </row>
    <row r="5920" spans="2:12" ht="14.25" customHeight="1">
      <c r="B5920" s="4"/>
      <c r="C5920" s="4"/>
      <c r="D5920" s="4"/>
      <c r="E5920" s="4"/>
      <c r="F5920" s="6"/>
      <c r="G5920" s="6"/>
      <c r="H5920" s="6"/>
      <c r="I5920" s="10"/>
      <c r="J5920" s="11"/>
      <c r="K5920" s="13"/>
      <c r="L5920" s="4"/>
    </row>
    <row r="5921" spans="2:12" ht="14.25" customHeight="1">
      <c r="B5921" s="4"/>
      <c r="C5921" s="4"/>
      <c r="D5921" s="4"/>
      <c r="E5921" s="4"/>
      <c r="F5921" s="6"/>
      <c r="G5921" s="6"/>
      <c r="H5921" s="6"/>
      <c r="I5921" s="10"/>
      <c r="J5921" s="11"/>
      <c r="K5921" s="13"/>
      <c r="L5921" s="4"/>
    </row>
    <row r="5922" spans="2:12" ht="14.25" customHeight="1">
      <c r="B5922" s="4"/>
      <c r="C5922" s="4"/>
      <c r="D5922" s="4"/>
      <c r="E5922" s="4"/>
      <c r="F5922" s="6"/>
      <c r="G5922" s="6"/>
      <c r="H5922" s="6"/>
      <c r="I5922" s="10"/>
      <c r="J5922" s="11"/>
      <c r="K5922" s="13"/>
      <c r="L5922" s="4"/>
    </row>
    <row r="5923" spans="2:12" ht="14.25" customHeight="1">
      <c r="B5923" s="4"/>
      <c r="C5923" s="4"/>
      <c r="D5923" s="4"/>
      <c r="E5923" s="4"/>
      <c r="F5923" s="6"/>
      <c r="G5923" s="6"/>
      <c r="H5923" s="6"/>
      <c r="I5923" s="10"/>
      <c r="J5923" s="11"/>
      <c r="K5923" s="13"/>
      <c r="L5923" s="4"/>
    </row>
    <row r="5924" spans="2:12" ht="14.25" customHeight="1">
      <c r="B5924" s="4"/>
      <c r="C5924" s="4"/>
      <c r="D5924" s="4"/>
      <c r="E5924" s="4"/>
      <c r="F5924" s="6"/>
      <c r="G5924" s="6"/>
      <c r="H5924" s="6"/>
      <c r="I5924" s="10"/>
      <c r="J5924" s="11"/>
      <c r="K5924" s="13"/>
      <c r="L5924" s="4"/>
    </row>
    <row r="5925" spans="2:12" ht="14.25" customHeight="1">
      <c r="B5925" s="4"/>
      <c r="C5925" s="4"/>
      <c r="D5925" s="4"/>
      <c r="E5925" s="4"/>
      <c r="F5925" s="6"/>
      <c r="G5925" s="6"/>
      <c r="H5925" s="6"/>
      <c r="I5925" s="10"/>
      <c r="J5925" s="11"/>
      <c r="K5925" s="13"/>
      <c r="L5925" s="4"/>
    </row>
    <row r="5926" spans="2:12" ht="14.25" customHeight="1">
      <c r="B5926" s="4"/>
      <c r="C5926" s="4"/>
      <c r="D5926" s="4"/>
      <c r="E5926" s="4"/>
      <c r="F5926" s="6"/>
      <c r="G5926" s="6"/>
      <c r="H5926" s="6"/>
      <c r="I5926" s="10"/>
      <c r="J5926" s="11"/>
      <c r="K5926" s="13"/>
      <c r="L5926" s="4"/>
    </row>
    <row r="5927" spans="2:12" ht="14.25" customHeight="1">
      <c r="B5927" s="4"/>
      <c r="C5927" s="4"/>
      <c r="D5927" s="4"/>
      <c r="E5927" s="4"/>
      <c r="F5927" s="6"/>
      <c r="G5927" s="6"/>
      <c r="H5927" s="6"/>
      <c r="I5927" s="10"/>
      <c r="J5927" s="11"/>
      <c r="K5927" s="13"/>
      <c r="L5927" s="4"/>
    </row>
    <row r="5928" spans="2:12" ht="14.25" customHeight="1">
      <c r="B5928" s="4"/>
      <c r="C5928" s="4"/>
      <c r="D5928" s="4"/>
      <c r="E5928" s="4"/>
      <c r="F5928" s="6"/>
      <c r="G5928" s="6"/>
      <c r="H5928" s="6"/>
      <c r="I5928" s="10"/>
      <c r="J5928" s="11"/>
      <c r="K5928" s="13"/>
      <c r="L5928" s="4"/>
    </row>
    <row r="5929" spans="2:12" ht="14.25" customHeight="1">
      <c r="B5929" s="4"/>
      <c r="C5929" s="4"/>
      <c r="D5929" s="4"/>
      <c r="E5929" s="4"/>
      <c r="F5929" s="6"/>
      <c r="G5929" s="6"/>
      <c r="H5929" s="6"/>
      <c r="I5929" s="10"/>
      <c r="J5929" s="11"/>
      <c r="K5929" s="13"/>
      <c r="L5929" s="4"/>
    </row>
    <row r="5930" spans="2:12" ht="14.25" customHeight="1">
      <c r="B5930" s="4"/>
      <c r="C5930" s="4"/>
      <c r="D5930" s="4"/>
      <c r="E5930" s="4"/>
      <c r="F5930" s="6"/>
      <c r="G5930" s="6"/>
      <c r="H5930" s="6"/>
      <c r="I5930" s="10"/>
      <c r="J5930" s="11"/>
      <c r="K5930" s="13"/>
      <c r="L5930" s="4"/>
    </row>
    <row r="5931" spans="2:12" ht="14.25" customHeight="1">
      <c r="B5931" s="4"/>
      <c r="C5931" s="4"/>
      <c r="D5931" s="4"/>
      <c r="E5931" s="4"/>
      <c r="F5931" s="6"/>
      <c r="G5931" s="6"/>
      <c r="H5931" s="6"/>
      <c r="I5931" s="10"/>
      <c r="J5931" s="11"/>
      <c r="K5931" s="13"/>
      <c r="L5931" s="4"/>
    </row>
    <row r="5932" spans="2:12" ht="14.25" customHeight="1">
      <c r="B5932" s="4"/>
      <c r="C5932" s="4"/>
      <c r="D5932" s="4"/>
      <c r="E5932" s="4"/>
      <c r="F5932" s="6"/>
      <c r="G5932" s="6"/>
      <c r="H5932" s="6"/>
      <c r="I5932" s="10"/>
      <c r="J5932" s="11"/>
      <c r="K5932" s="13"/>
      <c r="L5932" s="4"/>
    </row>
    <row r="5933" spans="2:12" ht="14.25" customHeight="1">
      <c r="B5933" s="4"/>
      <c r="C5933" s="4"/>
      <c r="D5933" s="4"/>
      <c r="E5933" s="4"/>
      <c r="F5933" s="6"/>
      <c r="G5933" s="6"/>
      <c r="H5933" s="6"/>
      <c r="I5933" s="10"/>
      <c r="J5933" s="11"/>
      <c r="K5933" s="13"/>
      <c r="L5933" s="4"/>
    </row>
    <row r="5934" spans="2:12" ht="14.25" customHeight="1">
      <c r="B5934" s="4"/>
      <c r="C5934" s="4"/>
      <c r="D5934" s="4"/>
      <c r="E5934" s="4"/>
      <c r="F5934" s="6"/>
      <c r="G5934" s="6"/>
      <c r="H5934" s="6"/>
      <c r="I5934" s="10"/>
      <c r="J5934" s="11"/>
      <c r="K5934" s="13"/>
      <c r="L5934" s="4"/>
    </row>
    <row r="5935" spans="2:12" ht="14.25" customHeight="1">
      <c r="B5935" s="4"/>
      <c r="C5935" s="4"/>
      <c r="D5935" s="4"/>
      <c r="E5935" s="4"/>
      <c r="F5935" s="6"/>
      <c r="G5935" s="6"/>
      <c r="H5935" s="6"/>
      <c r="I5935" s="10"/>
      <c r="J5935" s="11"/>
      <c r="K5935" s="13"/>
      <c r="L5935" s="4"/>
    </row>
    <row r="5936" spans="2:12" ht="14.25" customHeight="1">
      <c r="B5936" s="4"/>
      <c r="C5936" s="4"/>
      <c r="D5936" s="4"/>
      <c r="E5936" s="4"/>
      <c r="F5936" s="6"/>
      <c r="G5936" s="6"/>
      <c r="H5936" s="6"/>
      <c r="I5936" s="10"/>
      <c r="J5936" s="11"/>
      <c r="K5936" s="13"/>
      <c r="L5936" s="4"/>
    </row>
    <row r="5937" spans="2:12" ht="14.25" customHeight="1">
      <c r="B5937" s="4"/>
      <c r="C5937" s="4"/>
      <c r="D5937" s="4"/>
      <c r="E5937" s="4"/>
      <c r="F5937" s="6"/>
      <c r="G5937" s="6"/>
      <c r="H5937" s="6"/>
      <c r="I5937" s="10"/>
      <c r="J5937" s="11"/>
      <c r="K5937" s="13"/>
      <c r="L5937" s="4"/>
    </row>
    <row r="5938" spans="2:12" ht="14.25" customHeight="1">
      <c r="B5938" s="4"/>
      <c r="C5938" s="4"/>
      <c r="D5938" s="4"/>
      <c r="E5938" s="4"/>
      <c r="F5938" s="6"/>
      <c r="G5938" s="6"/>
      <c r="H5938" s="6"/>
      <c r="I5938" s="10"/>
      <c r="J5938" s="11"/>
      <c r="K5938" s="13"/>
      <c r="L5938" s="4"/>
    </row>
    <row r="5939" spans="2:12" ht="14.25" customHeight="1">
      <c r="B5939" s="4"/>
      <c r="C5939" s="4"/>
      <c r="D5939" s="4"/>
      <c r="E5939" s="4"/>
      <c r="F5939" s="6"/>
      <c r="G5939" s="6"/>
      <c r="H5939" s="6"/>
      <c r="I5939" s="10"/>
      <c r="J5939" s="11"/>
      <c r="K5939" s="13"/>
      <c r="L5939" s="4"/>
    </row>
    <row r="5940" spans="2:12" ht="14.25" customHeight="1">
      <c r="B5940" s="4"/>
      <c r="C5940" s="4"/>
      <c r="D5940" s="4"/>
      <c r="E5940" s="4"/>
      <c r="F5940" s="6"/>
      <c r="G5940" s="6"/>
      <c r="H5940" s="6"/>
      <c r="I5940" s="10"/>
      <c r="J5940" s="11"/>
      <c r="K5940" s="13"/>
      <c r="L5940" s="4"/>
    </row>
    <row r="5941" spans="2:12" ht="14.25" customHeight="1">
      <c r="B5941" s="4"/>
      <c r="C5941" s="4"/>
      <c r="D5941" s="4"/>
      <c r="E5941" s="4"/>
      <c r="F5941" s="6"/>
      <c r="G5941" s="6"/>
      <c r="H5941" s="6"/>
      <c r="I5941" s="10"/>
      <c r="J5941" s="11"/>
      <c r="K5941" s="13"/>
      <c r="L5941" s="4"/>
    </row>
    <row r="5942" spans="2:12" ht="14.25" customHeight="1">
      <c r="B5942" s="4"/>
      <c r="C5942" s="4"/>
      <c r="D5942" s="4"/>
      <c r="E5942" s="4"/>
      <c r="F5942" s="6"/>
      <c r="G5942" s="6"/>
      <c r="H5942" s="6"/>
      <c r="I5942" s="10"/>
      <c r="J5942" s="11"/>
      <c r="K5942" s="13"/>
      <c r="L5942" s="4"/>
    </row>
    <row r="5943" spans="2:12" ht="14.25" customHeight="1">
      <c r="B5943" s="4"/>
      <c r="C5943" s="4"/>
      <c r="D5943" s="4"/>
      <c r="E5943" s="4"/>
      <c r="F5943" s="6"/>
      <c r="G5943" s="6"/>
      <c r="H5943" s="6"/>
      <c r="I5943" s="10"/>
      <c r="J5943" s="11"/>
      <c r="K5943" s="13"/>
      <c r="L5943" s="4"/>
    </row>
    <row r="5944" spans="2:12" ht="14.25" customHeight="1">
      <c r="B5944" s="4"/>
      <c r="C5944" s="4"/>
      <c r="D5944" s="4"/>
      <c r="E5944" s="4"/>
      <c r="F5944" s="6"/>
      <c r="G5944" s="6"/>
      <c r="H5944" s="6"/>
      <c r="I5944" s="10"/>
      <c r="J5944" s="11"/>
      <c r="K5944" s="13"/>
      <c r="L5944" s="4"/>
    </row>
    <row r="5945" spans="2:12" ht="14.25" customHeight="1">
      <c r="B5945" s="4"/>
      <c r="C5945" s="4"/>
      <c r="D5945" s="4"/>
      <c r="E5945" s="4"/>
      <c r="F5945" s="6"/>
      <c r="G5945" s="6"/>
      <c r="H5945" s="6"/>
      <c r="I5945" s="10"/>
      <c r="J5945" s="11"/>
      <c r="K5945" s="13"/>
      <c r="L5945" s="4"/>
    </row>
    <row r="5946" spans="2:12" ht="14.25" customHeight="1">
      <c r="B5946" s="4"/>
      <c r="C5946" s="4"/>
      <c r="D5946" s="4"/>
      <c r="E5946" s="4"/>
      <c r="F5946" s="6"/>
      <c r="G5946" s="6"/>
      <c r="H5946" s="6"/>
      <c r="I5946" s="10"/>
      <c r="J5946" s="11"/>
      <c r="K5946" s="13"/>
      <c r="L5946" s="4"/>
    </row>
    <row r="5947" spans="2:12" ht="14.25" customHeight="1">
      <c r="B5947" s="4"/>
      <c r="C5947" s="4"/>
      <c r="D5947" s="4"/>
      <c r="E5947" s="4"/>
      <c r="F5947" s="6"/>
      <c r="G5947" s="6"/>
      <c r="H5947" s="6"/>
      <c r="I5947" s="10"/>
      <c r="J5947" s="11"/>
      <c r="K5947" s="13"/>
      <c r="L5947" s="4"/>
    </row>
    <row r="5948" spans="2:12" ht="14.25" customHeight="1">
      <c r="B5948" s="4"/>
      <c r="C5948" s="4"/>
      <c r="D5948" s="4"/>
      <c r="E5948" s="4"/>
      <c r="F5948" s="6"/>
      <c r="G5948" s="6"/>
      <c r="H5948" s="6"/>
      <c r="I5948" s="10"/>
      <c r="J5948" s="11"/>
      <c r="K5948" s="13"/>
      <c r="L5948" s="4"/>
    </row>
    <row r="5949" spans="2:12" ht="14.25" customHeight="1">
      <c r="B5949" s="4"/>
      <c r="C5949" s="4"/>
      <c r="D5949" s="4"/>
      <c r="E5949" s="4"/>
      <c r="F5949" s="6"/>
      <c r="G5949" s="6"/>
      <c r="H5949" s="6"/>
      <c r="I5949" s="10"/>
      <c r="J5949" s="11"/>
      <c r="K5949" s="13"/>
      <c r="L5949" s="4"/>
    </row>
    <row r="5950" spans="2:12" ht="14.25" customHeight="1">
      <c r="B5950" s="4"/>
      <c r="C5950" s="4"/>
      <c r="D5950" s="4"/>
      <c r="E5950" s="4"/>
      <c r="F5950" s="6"/>
      <c r="G5950" s="6"/>
      <c r="H5950" s="6"/>
      <c r="I5950" s="10"/>
      <c r="J5950" s="11"/>
      <c r="K5950" s="13"/>
      <c r="L5950" s="4"/>
    </row>
    <row r="5951" spans="2:12" ht="14.25" customHeight="1">
      <c r="B5951" s="4"/>
      <c r="C5951" s="4"/>
      <c r="D5951" s="4"/>
      <c r="E5951" s="4"/>
      <c r="F5951" s="6"/>
      <c r="G5951" s="6"/>
      <c r="H5951" s="6"/>
      <c r="I5951" s="10"/>
      <c r="J5951" s="11"/>
      <c r="K5951" s="13"/>
      <c r="L5951" s="4"/>
    </row>
    <row r="5952" spans="2:12" ht="14.25" customHeight="1">
      <c r="B5952" s="4"/>
      <c r="C5952" s="4"/>
      <c r="D5952" s="4"/>
      <c r="E5952" s="4"/>
      <c r="F5952" s="6"/>
      <c r="G5952" s="6"/>
      <c r="H5952" s="6"/>
      <c r="I5952" s="10"/>
      <c r="J5952" s="11"/>
      <c r="K5952" s="13"/>
      <c r="L5952" s="4"/>
    </row>
    <row r="5953" spans="2:12" ht="14.25" customHeight="1">
      <c r="B5953" s="4"/>
      <c r="C5953" s="4"/>
      <c r="D5953" s="4"/>
      <c r="E5953" s="4"/>
      <c r="F5953" s="6"/>
      <c r="G5953" s="6"/>
      <c r="H5953" s="6"/>
      <c r="I5953" s="10"/>
      <c r="J5953" s="11"/>
      <c r="K5953" s="13"/>
      <c r="L5953" s="4"/>
    </row>
    <row r="5954" spans="2:12" ht="14.25" customHeight="1">
      <c r="B5954" s="4"/>
      <c r="C5954" s="4"/>
      <c r="D5954" s="4"/>
      <c r="E5954" s="4"/>
      <c r="F5954" s="6"/>
      <c r="G5954" s="6"/>
      <c r="H5954" s="6"/>
      <c r="I5954" s="10"/>
      <c r="J5954" s="11"/>
      <c r="K5954" s="13"/>
      <c r="L5954" s="4"/>
    </row>
    <row r="5955" spans="2:12" ht="14.25" customHeight="1">
      <c r="B5955" s="4"/>
      <c r="C5955" s="4"/>
      <c r="D5955" s="4"/>
      <c r="E5955" s="4"/>
      <c r="F5955" s="6"/>
      <c r="G5955" s="6"/>
      <c r="H5955" s="6"/>
      <c r="I5955" s="10"/>
      <c r="J5955" s="11"/>
      <c r="K5955" s="13"/>
      <c r="L5955" s="4"/>
    </row>
    <row r="5956" spans="2:12" ht="14.25" customHeight="1">
      <c r="B5956" s="4"/>
      <c r="C5956" s="4"/>
      <c r="D5956" s="4"/>
      <c r="E5956" s="4"/>
      <c r="F5956" s="6"/>
      <c r="G5956" s="6"/>
      <c r="H5956" s="6"/>
      <c r="I5956" s="10"/>
      <c r="J5956" s="11"/>
      <c r="K5956" s="13"/>
      <c r="L5956" s="4"/>
    </row>
    <row r="5957" spans="2:12" ht="14.25" customHeight="1">
      <c r="B5957" s="4"/>
      <c r="C5957" s="4"/>
      <c r="D5957" s="4"/>
      <c r="E5957" s="4"/>
      <c r="F5957" s="6"/>
      <c r="G5957" s="6"/>
      <c r="H5957" s="6"/>
      <c r="I5957" s="10"/>
      <c r="J5957" s="11"/>
      <c r="K5957" s="13"/>
      <c r="L5957" s="4"/>
    </row>
    <row r="5958" spans="2:12" ht="14.25" customHeight="1">
      <c r="B5958" s="4"/>
      <c r="C5958" s="4"/>
      <c r="D5958" s="4"/>
      <c r="E5958" s="4"/>
      <c r="F5958" s="6"/>
      <c r="G5958" s="6"/>
      <c r="H5958" s="6"/>
      <c r="I5958" s="10"/>
      <c r="J5958" s="11"/>
      <c r="K5958" s="13"/>
      <c r="L5958" s="4"/>
    </row>
    <row r="5959" spans="2:12" ht="14.25" customHeight="1">
      <c r="B5959" s="4"/>
      <c r="C5959" s="4"/>
      <c r="D5959" s="4"/>
      <c r="E5959" s="4"/>
      <c r="F5959" s="6"/>
      <c r="G5959" s="6"/>
      <c r="H5959" s="6"/>
      <c r="I5959" s="10"/>
      <c r="J5959" s="11"/>
      <c r="K5959" s="13"/>
      <c r="L5959" s="4"/>
    </row>
    <row r="5960" spans="2:12" ht="14.25" customHeight="1">
      <c r="B5960" s="4"/>
      <c r="C5960" s="4"/>
      <c r="D5960" s="4"/>
      <c r="E5960" s="4"/>
      <c r="F5960" s="6"/>
      <c r="G5960" s="6"/>
      <c r="H5960" s="6"/>
      <c r="I5960" s="10"/>
      <c r="J5960" s="11"/>
      <c r="K5960" s="13"/>
      <c r="L5960" s="4"/>
    </row>
    <row r="5961" spans="2:12" ht="14.25" customHeight="1">
      <c r="B5961" s="4"/>
      <c r="C5961" s="4"/>
      <c r="D5961" s="4"/>
      <c r="E5961" s="4"/>
      <c r="F5961" s="6"/>
      <c r="G5961" s="6"/>
      <c r="H5961" s="6"/>
      <c r="I5961" s="10"/>
      <c r="J5961" s="11"/>
      <c r="K5961" s="13"/>
      <c r="L5961" s="4"/>
    </row>
    <row r="5962" spans="2:12" ht="14.25" customHeight="1">
      <c r="B5962" s="4"/>
      <c r="C5962" s="4"/>
      <c r="D5962" s="4"/>
      <c r="E5962" s="4"/>
      <c r="F5962" s="6"/>
      <c r="G5962" s="6"/>
      <c r="H5962" s="6"/>
      <c r="I5962" s="10"/>
      <c r="J5962" s="11"/>
      <c r="K5962" s="13"/>
      <c r="L5962" s="4"/>
    </row>
    <row r="5963" spans="2:12" ht="14.25" customHeight="1">
      <c r="B5963" s="4"/>
      <c r="C5963" s="4"/>
      <c r="D5963" s="4"/>
      <c r="E5963" s="4"/>
      <c r="F5963" s="6"/>
      <c r="G5963" s="6"/>
      <c r="H5963" s="6"/>
      <c r="I5963" s="10"/>
      <c r="J5963" s="11"/>
      <c r="K5963" s="13"/>
      <c r="L5963" s="4"/>
    </row>
    <row r="5964" spans="2:12" ht="14.25" customHeight="1">
      <c r="B5964" s="4"/>
      <c r="C5964" s="4"/>
      <c r="D5964" s="4"/>
      <c r="E5964" s="4"/>
      <c r="F5964" s="6"/>
      <c r="G5964" s="6"/>
      <c r="H5964" s="6"/>
      <c r="I5964" s="10"/>
      <c r="J5964" s="11"/>
      <c r="K5964" s="13"/>
      <c r="L5964" s="4"/>
    </row>
    <row r="5965" spans="2:12" ht="14.25" customHeight="1">
      <c r="B5965" s="4"/>
      <c r="C5965" s="4"/>
      <c r="D5965" s="4"/>
      <c r="E5965" s="4"/>
      <c r="F5965" s="6"/>
      <c r="G5965" s="6"/>
      <c r="H5965" s="6"/>
      <c r="I5965" s="10"/>
      <c r="J5965" s="11"/>
      <c r="K5965" s="13"/>
      <c r="L5965" s="4"/>
    </row>
    <row r="5966" spans="2:12" ht="14.25" customHeight="1">
      <c r="B5966" s="4"/>
      <c r="C5966" s="4"/>
      <c r="D5966" s="4"/>
      <c r="E5966" s="4"/>
      <c r="F5966" s="6"/>
      <c r="G5966" s="6"/>
      <c r="H5966" s="6"/>
      <c r="I5966" s="10"/>
      <c r="J5966" s="11"/>
      <c r="K5966" s="13"/>
      <c r="L5966" s="4"/>
    </row>
    <row r="5967" spans="2:12" ht="14.25" customHeight="1">
      <c r="B5967" s="4"/>
      <c r="C5967" s="4"/>
      <c r="D5967" s="4"/>
      <c r="E5967" s="4"/>
      <c r="F5967" s="6"/>
      <c r="G5967" s="6"/>
      <c r="H5967" s="6"/>
      <c r="I5967" s="10"/>
      <c r="J5967" s="11"/>
      <c r="K5967" s="13"/>
      <c r="L5967" s="4"/>
    </row>
    <row r="5968" spans="2:12" ht="14.25" customHeight="1">
      <c r="B5968" s="4"/>
      <c r="C5968" s="4"/>
      <c r="D5968" s="4"/>
      <c r="E5968" s="4"/>
      <c r="F5968" s="6"/>
      <c r="G5968" s="6"/>
      <c r="H5968" s="6"/>
      <c r="I5968" s="10"/>
      <c r="J5968" s="11"/>
      <c r="K5968" s="13"/>
      <c r="L5968" s="4"/>
    </row>
    <row r="5969" spans="2:12" ht="14.25" customHeight="1">
      <c r="B5969" s="4"/>
      <c r="C5969" s="4"/>
      <c r="D5969" s="4"/>
      <c r="E5969" s="4"/>
      <c r="F5969" s="6"/>
      <c r="G5969" s="6"/>
      <c r="H5969" s="6"/>
      <c r="I5969" s="10"/>
      <c r="J5969" s="11"/>
      <c r="K5969" s="13"/>
      <c r="L5969" s="4"/>
    </row>
    <row r="5970" spans="2:12" ht="14.25" customHeight="1">
      <c r="B5970" s="4"/>
      <c r="C5970" s="4"/>
      <c r="D5970" s="4"/>
      <c r="E5970" s="4"/>
      <c r="F5970" s="6"/>
      <c r="G5970" s="6"/>
      <c r="H5970" s="6"/>
      <c r="I5970" s="10"/>
      <c r="J5970" s="11"/>
      <c r="K5970" s="13"/>
      <c r="L5970" s="4"/>
    </row>
    <row r="5971" spans="2:12" ht="14.25" customHeight="1">
      <c r="B5971" s="4"/>
      <c r="C5971" s="4"/>
      <c r="D5971" s="4"/>
      <c r="E5971" s="4"/>
      <c r="F5971" s="6"/>
      <c r="G5971" s="6"/>
      <c r="H5971" s="6"/>
      <c r="I5971" s="10"/>
      <c r="J5971" s="11"/>
      <c r="K5971" s="13"/>
      <c r="L5971" s="4"/>
    </row>
    <row r="5972" spans="2:12" ht="14.25" customHeight="1">
      <c r="B5972" s="4"/>
      <c r="C5972" s="4"/>
      <c r="D5972" s="4"/>
      <c r="E5972" s="4"/>
      <c r="F5972" s="6"/>
      <c r="G5972" s="6"/>
      <c r="H5972" s="6"/>
      <c r="I5972" s="10"/>
      <c r="J5972" s="11"/>
      <c r="K5972" s="13"/>
      <c r="L5972" s="4"/>
    </row>
    <row r="5973" spans="2:12" ht="14.25" customHeight="1">
      <c r="B5973" s="4"/>
      <c r="C5973" s="4"/>
      <c r="D5973" s="4"/>
      <c r="E5973" s="4"/>
      <c r="F5973" s="6"/>
      <c r="G5973" s="6"/>
      <c r="H5973" s="6"/>
      <c r="I5973" s="10"/>
      <c r="J5973" s="11"/>
      <c r="K5973" s="13"/>
      <c r="L5973" s="4"/>
    </row>
    <row r="5974" spans="2:12" ht="14.25" customHeight="1">
      <c r="B5974" s="4"/>
      <c r="C5974" s="4"/>
      <c r="D5974" s="4"/>
      <c r="E5974" s="4"/>
      <c r="F5974" s="6"/>
      <c r="G5974" s="6"/>
      <c r="H5974" s="6"/>
      <c r="I5974" s="10"/>
      <c r="J5974" s="11"/>
      <c r="K5974" s="13"/>
      <c r="L5974" s="4"/>
    </row>
    <row r="5975" spans="2:12" ht="14.25" customHeight="1">
      <c r="B5975" s="4"/>
      <c r="C5975" s="4"/>
      <c r="D5975" s="4"/>
      <c r="E5975" s="4"/>
      <c r="F5975" s="6"/>
      <c r="G5975" s="6"/>
      <c r="H5975" s="6"/>
      <c r="I5975" s="10"/>
      <c r="J5975" s="11"/>
      <c r="K5975" s="13"/>
      <c r="L5975" s="4"/>
    </row>
    <row r="5976" spans="2:12" ht="14.25" customHeight="1">
      <c r="B5976" s="4"/>
      <c r="C5976" s="4"/>
      <c r="D5976" s="4"/>
      <c r="E5976" s="4"/>
      <c r="F5976" s="6"/>
      <c r="G5976" s="6"/>
      <c r="H5976" s="6"/>
      <c r="I5976" s="10"/>
      <c r="J5976" s="11"/>
      <c r="K5976" s="13"/>
      <c r="L5976" s="4"/>
    </row>
    <row r="5977" spans="2:12" ht="14.25" customHeight="1">
      <c r="B5977" s="4"/>
      <c r="C5977" s="4"/>
      <c r="D5977" s="4"/>
      <c r="E5977" s="4"/>
      <c r="F5977" s="6"/>
      <c r="G5977" s="6"/>
      <c r="H5977" s="6"/>
      <c r="I5977" s="10"/>
      <c r="J5977" s="11"/>
      <c r="K5977" s="13"/>
      <c r="L5977" s="4"/>
    </row>
    <row r="5978" spans="2:12" ht="14.25" customHeight="1">
      <c r="B5978" s="4"/>
      <c r="C5978" s="4"/>
      <c r="D5978" s="4"/>
      <c r="E5978" s="4"/>
      <c r="F5978" s="6"/>
      <c r="G5978" s="6"/>
      <c r="H5978" s="6"/>
      <c r="I5978" s="10"/>
      <c r="J5978" s="11"/>
      <c r="K5978" s="13"/>
      <c r="L5978" s="4"/>
    </row>
    <row r="5979" spans="2:12" ht="14.25" customHeight="1">
      <c r="B5979" s="4"/>
      <c r="C5979" s="4"/>
      <c r="D5979" s="4"/>
      <c r="E5979" s="4"/>
      <c r="F5979" s="6"/>
      <c r="G5979" s="6"/>
      <c r="H5979" s="6"/>
      <c r="I5979" s="10"/>
      <c r="J5979" s="11"/>
      <c r="K5979" s="13"/>
      <c r="L5979" s="4"/>
    </row>
    <row r="5980" spans="2:12" ht="14.25" customHeight="1">
      <c r="B5980" s="4"/>
      <c r="C5980" s="4"/>
      <c r="D5980" s="4"/>
      <c r="E5980" s="4"/>
      <c r="F5980" s="6"/>
      <c r="G5980" s="6"/>
      <c r="H5980" s="6"/>
      <c r="I5980" s="10"/>
      <c r="J5980" s="11"/>
      <c r="K5980" s="13"/>
      <c r="L5980" s="4"/>
    </row>
    <row r="5981" spans="2:12" ht="14.25" customHeight="1">
      <c r="B5981" s="4"/>
      <c r="C5981" s="4"/>
      <c r="D5981" s="4"/>
      <c r="E5981" s="4"/>
      <c r="F5981" s="6"/>
      <c r="G5981" s="6"/>
      <c r="H5981" s="6"/>
      <c r="I5981" s="10"/>
      <c r="J5981" s="11"/>
      <c r="K5981" s="13"/>
      <c r="L5981" s="4"/>
    </row>
    <row r="5982" spans="2:12" ht="14.25" customHeight="1">
      <c r="B5982" s="4"/>
      <c r="C5982" s="4"/>
      <c r="D5982" s="4"/>
      <c r="E5982" s="4"/>
      <c r="F5982" s="6"/>
      <c r="G5982" s="6"/>
      <c r="H5982" s="6"/>
      <c r="I5982" s="10"/>
      <c r="J5982" s="11"/>
      <c r="K5982" s="13"/>
      <c r="L5982" s="4"/>
    </row>
    <row r="5983" spans="2:12" ht="14.25" customHeight="1">
      <c r="B5983" s="4"/>
      <c r="C5983" s="4"/>
      <c r="D5983" s="4"/>
      <c r="E5983" s="4"/>
      <c r="F5983" s="6"/>
      <c r="G5983" s="6"/>
      <c r="H5983" s="6"/>
      <c r="I5983" s="10"/>
      <c r="J5983" s="11"/>
      <c r="K5983" s="13"/>
      <c r="L5983" s="4"/>
    </row>
    <row r="5984" spans="2:12" ht="14.25" customHeight="1">
      <c r="B5984" s="4"/>
      <c r="C5984" s="4"/>
      <c r="D5984" s="4"/>
      <c r="E5984" s="4"/>
      <c r="F5984" s="6"/>
      <c r="G5984" s="6"/>
      <c r="H5984" s="6"/>
      <c r="I5984" s="10"/>
      <c r="J5984" s="11"/>
      <c r="K5984" s="13"/>
      <c r="L5984" s="4"/>
    </row>
    <row r="5985" spans="2:12" ht="14.25" customHeight="1">
      <c r="B5985" s="4"/>
      <c r="C5985" s="4"/>
      <c r="D5985" s="4"/>
      <c r="E5985" s="4"/>
      <c r="F5985" s="6"/>
      <c r="G5985" s="6"/>
      <c r="H5985" s="6"/>
      <c r="I5985" s="10"/>
      <c r="J5985" s="11"/>
      <c r="K5985" s="13"/>
      <c r="L5985" s="4"/>
    </row>
    <row r="5986" spans="2:12" ht="14.25" customHeight="1">
      <c r="B5986" s="4"/>
      <c r="C5986" s="4"/>
      <c r="D5986" s="4"/>
      <c r="E5986" s="4"/>
      <c r="F5986" s="6"/>
      <c r="G5986" s="6"/>
      <c r="H5986" s="6"/>
      <c r="I5986" s="10"/>
      <c r="J5986" s="11"/>
      <c r="K5986" s="13"/>
      <c r="L5986" s="4"/>
    </row>
    <row r="5987" spans="2:12" ht="14.25" customHeight="1">
      <c r="B5987" s="4"/>
      <c r="C5987" s="4"/>
      <c r="D5987" s="4"/>
      <c r="E5987" s="4"/>
      <c r="F5987" s="6"/>
      <c r="G5987" s="6"/>
      <c r="H5987" s="6"/>
      <c r="I5987" s="10"/>
      <c r="J5987" s="11"/>
      <c r="K5987" s="13"/>
      <c r="L5987" s="4"/>
    </row>
    <row r="5988" spans="2:12" ht="14.25" customHeight="1">
      <c r="B5988" s="4"/>
      <c r="C5988" s="4"/>
      <c r="D5988" s="4"/>
      <c r="E5988" s="4"/>
      <c r="F5988" s="6"/>
      <c r="G5988" s="6"/>
      <c r="H5988" s="6"/>
      <c r="I5988" s="10"/>
      <c r="J5988" s="11"/>
      <c r="K5988" s="13"/>
      <c r="L5988" s="4"/>
    </row>
    <row r="5989" spans="2:12" ht="14.25" customHeight="1">
      <c r="B5989" s="4"/>
      <c r="C5989" s="4"/>
      <c r="D5989" s="4"/>
      <c r="E5989" s="4"/>
      <c r="F5989" s="6"/>
      <c r="G5989" s="6"/>
      <c r="H5989" s="6"/>
      <c r="I5989" s="10"/>
      <c r="J5989" s="11"/>
      <c r="K5989" s="13"/>
      <c r="L5989" s="4"/>
    </row>
    <row r="5990" spans="2:12" ht="14.25" customHeight="1">
      <c r="B5990" s="4"/>
      <c r="C5990" s="4"/>
      <c r="D5990" s="4"/>
      <c r="E5990" s="4"/>
      <c r="F5990" s="6"/>
      <c r="G5990" s="6"/>
      <c r="H5990" s="6"/>
      <c r="I5990" s="10"/>
      <c r="J5990" s="11"/>
      <c r="K5990" s="13"/>
      <c r="L5990" s="4"/>
    </row>
    <row r="5991" spans="2:12" ht="14.25" customHeight="1">
      <c r="B5991" s="4"/>
      <c r="C5991" s="4"/>
      <c r="D5991" s="4"/>
      <c r="E5991" s="4"/>
      <c r="F5991" s="6"/>
      <c r="G5991" s="6"/>
      <c r="H5991" s="6"/>
      <c r="I5991" s="10"/>
      <c r="J5991" s="11"/>
      <c r="K5991" s="13"/>
      <c r="L5991" s="4"/>
    </row>
    <row r="5992" spans="2:12" ht="14.25" customHeight="1">
      <c r="B5992" s="4"/>
      <c r="C5992" s="4"/>
      <c r="D5992" s="4"/>
      <c r="E5992" s="4"/>
      <c r="F5992" s="6"/>
      <c r="G5992" s="6"/>
      <c r="H5992" s="6"/>
      <c r="I5992" s="10"/>
      <c r="J5992" s="11"/>
      <c r="K5992" s="13"/>
      <c r="L5992" s="4"/>
    </row>
    <row r="5993" spans="2:12" ht="14.25" customHeight="1">
      <c r="B5993" s="4"/>
      <c r="C5993" s="4"/>
      <c r="D5993" s="4"/>
      <c r="E5993" s="4"/>
      <c r="F5993" s="6"/>
      <c r="G5993" s="6"/>
      <c r="H5993" s="6"/>
      <c r="I5993" s="10"/>
      <c r="J5993" s="11"/>
      <c r="K5993" s="13"/>
      <c r="L5993" s="4"/>
    </row>
    <row r="5994" spans="2:12" ht="14.25" customHeight="1">
      <c r="B5994" s="4"/>
      <c r="C5994" s="4"/>
      <c r="D5994" s="4"/>
      <c r="E5994" s="4"/>
      <c r="F5994" s="6"/>
      <c r="G5994" s="6"/>
      <c r="H5994" s="6"/>
      <c r="I5994" s="10"/>
      <c r="J5994" s="11"/>
      <c r="K5994" s="13"/>
      <c r="L5994" s="4"/>
    </row>
    <row r="5995" spans="2:12" ht="14.25" customHeight="1">
      <c r="B5995" s="4"/>
      <c r="C5995" s="4"/>
      <c r="D5995" s="4"/>
      <c r="E5995" s="4"/>
      <c r="F5995" s="6"/>
      <c r="G5995" s="6"/>
      <c r="H5995" s="6"/>
      <c r="I5995" s="10"/>
      <c r="J5995" s="11"/>
      <c r="K5995" s="13"/>
      <c r="L5995" s="4"/>
    </row>
    <row r="5996" spans="2:12" ht="14.25" customHeight="1">
      <c r="B5996" s="4"/>
      <c r="C5996" s="4"/>
      <c r="D5996" s="4"/>
      <c r="E5996" s="4"/>
      <c r="F5996" s="6"/>
      <c r="G5996" s="6"/>
      <c r="H5996" s="6"/>
      <c r="I5996" s="10"/>
      <c r="J5996" s="11"/>
      <c r="K5996" s="13"/>
      <c r="L5996" s="4"/>
    </row>
    <row r="5997" spans="2:12" ht="14.25" customHeight="1">
      <c r="B5997" s="4"/>
      <c r="C5997" s="4"/>
      <c r="D5997" s="4"/>
      <c r="E5997" s="4"/>
      <c r="F5997" s="6"/>
      <c r="G5997" s="6"/>
      <c r="H5997" s="6"/>
      <c r="I5997" s="10"/>
      <c r="J5997" s="11"/>
      <c r="K5997" s="13"/>
      <c r="L5997" s="4"/>
    </row>
    <row r="5998" spans="2:12" ht="14.25" customHeight="1">
      <c r="B5998" s="4"/>
      <c r="C5998" s="4"/>
      <c r="D5998" s="4"/>
      <c r="E5998" s="4"/>
      <c r="F5998" s="6"/>
      <c r="G5998" s="6"/>
      <c r="H5998" s="6"/>
      <c r="I5998" s="10"/>
      <c r="J5998" s="11"/>
      <c r="K5998" s="13"/>
      <c r="L5998" s="4"/>
    </row>
    <row r="5999" spans="2:12" ht="14.25" customHeight="1">
      <c r="B5999" s="4"/>
      <c r="C5999" s="4"/>
      <c r="D5999" s="4"/>
      <c r="E5999" s="4"/>
      <c r="F5999" s="6"/>
      <c r="G5999" s="6"/>
      <c r="H5999" s="6"/>
      <c r="I5999" s="10"/>
      <c r="J5999" s="11"/>
      <c r="K5999" s="13"/>
      <c r="L5999" s="4"/>
    </row>
    <row r="6000" spans="2:12" ht="14.25" customHeight="1">
      <c r="B6000" s="4"/>
      <c r="C6000" s="4"/>
      <c r="D6000" s="4"/>
      <c r="E6000" s="4"/>
      <c r="F6000" s="6"/>
      <c r="G6000" s="6"/>
      <c r="H6000" s="6"/>
      <c r="I6000" s="10"/>
      <c r="J6000" s="11"/>
      <c r="K6000" s="13"/>
      <c r="L6000" s="4"/>
    </row>
    <row r="6001" spans="2:12" ht="14.25" customHeight="1">
      <c r="B6001" s="4"/>
      <c r="C6001" s="4"/>
      <c r="D6001" s="4"/>
      <c r="E6001" s="4"/>
      <c r="F6001" s="6"/>
      <c r="G6001" s="6"/>
      <c r="H6001" s="6"/>
      <c r="I6001" s="10"/>
      <c r="J6001" s="11"/>
      <c r="K6001" s="13"/>
      <c r="L6001" s="4"/>
    </row>
    <row r="6002" spans="2:12" ht="14.25" customHeight="1">
      <c r="B6002" s="4"/>
      <c r="C6002" s="4"/>
      <c r="D6002" s="4"/>
      <c r="E6002" s="4"/>
      <c r="F6002" s="6"/>
      <c r="G6002" s="6"/>
      <c r="H6002" s="6"/>
      <c r="I6002" s="10"/>
      <c r="J6002" s="11"/>
      <c r="K6002" s="13"/>
      <c r="L6002" s="4"/>
    </row>
    <row r="6003" spans="2:12" ht="14.25" customHeight="1">
      <c r="B6003" s="4"/>
      <c r="C6003" s="4"/>
      <c r="D6003" s="4"/>
      <c r="E6003" s="4"/>
      <c r="F6003" s="6"/>
      <c r="G6003" s="6"/>
      <c r="H6003" s="6"/>
      <c r="I6003" s="10"/>
      <c r="J6003" s="11"/>
      <c r="K6003" s="13"/>
      <c r="L6003" s="4"/>
    </row>
    <row r="6004" spans="2:12" ht="14.25" customHeight="1">
      <c r="B6004" s="4"/>
      <c r="C6004" s="4"/>
      <c r="D6004" s="4"/>
      <c r="E6004" s="4"/>
      <c r="F6004" s="6"/>
      <c r="G6004" s="6"/>
      <c r="H6004" s="6"/>
      <c r="I6004" s="10"/>
      <c r="J6004" s="11"/>
      <c r="K6004" s="13"/>
      <c r="L6004" s="4"/>
    </row>
    <row r="6005" spans="2:12" ht="14.25" customHeight="1">
      <c r="B6005" s="4"/>
      <c r="C6005" s="4"/>
      <c r="D6005" s="4"/>
      <c r="E6005" s="4"/>
      <c r="F6005" s="6"/>
      <c r="G6005" s="6"/>
      <c r="H6005" s="6"/>
      <c r="I6005" s="10"/>
      <c r="J6005" s="11"/>
      <c r="K6005" s="13"/>
      <c r="L6005" s="4"/>
    </row>
    <row r="6006" spans="2:12" ht="14.25" customHeight="1">
      <c r="B6006" s="4"/>
      <c r="C6006" s="4"/>
      <c r="D6006" s="4"/>
      <c r="E6006" s="4"/>
      <c r="F6006" s="6"/>
      <c r="G6006" s="6"/>
      <c r="H6006" s="6"/>
      <c r="I6006" s="10"/>
      <c r="J6006" s="11"/>
      <c r="K6006" s="13"/>
      <c r="L6006" s="4"/>
    </row>
    <row r="6007" spans="2:12" ht="14.25" customHeight="1">
      <c r="B6007" s="4"/>
      <c r="C6007" s="4"/>
      <c r="D6007" s="4"/>
      <c r="E6007" s="4"/>
      <c r="F6007" s="6"/>
      <c r="G6007" s="6"/>
      <c r="H6007" s="6"/>
      <c r="I6007" s="10"/>
      <c r="J6007" s="11"/>
      <c r="K6007" s="13"/>
      <c r="L6007" s="4"/>
    </row>
    <row r="6008" spans="2:12" ht="14.25" customHeight="1">
      <c r="B6008" s="4"/>
      <c r="C6008" s="4"/>
      <c r="D6008" s="4"/>
      <c r="E6008" s="4"/>
      <c r="F6008" s="6"/>
      <c r="G6008" s="6"/>
      <c r="H6008" s="6"/>
      <c r="I6008" s="10"/>
      <c r="J6008" s="11"/>
      <c r="K6008" s="13"/>
      <c r="L6008" s="4"/>
    </row>
    <row r="6009" spans="2:12" ht="14.25" customHeight="1">
      <c r="B6009" s="4"/>
      <c r="C6009" s="4"/>
      <c r="D6009" s="4"/>
      <c r="E6009" s="4"/>
      <c r="F6009" s="6"/>
      <c r="G6009" s="6"/>
      <c r="H6009" s="6"/>
      <c r="I6009" s="10"/>
      <c r="J6009" s="11"/>
      <c r="K6009" s="13"/>
      <c r="L6009" s="4"/>
    </row>
    <row r="6010" spans="2:12" ht="14.25" customHeight="1">
      <c r="B6010" s="4"/>
      <c r="C6010" s="4"/>
      <c r="D6010" s="4"/>
      <c r="E6010" s="4"/>
      <c r="F6010" s="6"/>
      <c r="G6010" s="6"/>
      <c r="H6010" s="6"/>
      <c r="I6010" s="10"/>
      <c r="J6010" s="11"/>
      <c r="K6010" s="13"/>
      <c r="L6010" s="4"/>
    </row>
    <row r="6011" spans="2:12" ht="14.25" customHeight="1">
      <c r="B6011" s="4"/>
      <c r="C6011" s="4"/>
      <c r="D6011" s="4"/>
      <c r="E6011" s="4"/>
      <c r="F6011" s="6"/>
      <c r="G6011" s="6"/>
      <c r="H6011" s="6"/>
      <c r="I6011" s="10"/>
      <c r="J6011" s="11"/>
      <c r="K6011" s="13"/>
      <c r="L6011" s="4"/>
    </row>
    <row r="6012" spans="2:12" ht="14.25" customHeight="1">
      <c r="B6012" s="4"/>
      <c r="C6012" s="4"/>
      <c r="D6012" s="4"/>
      <c r="E6012" s="4"/>
      <c r="F6012" s="6"/>
      <c r="G6012" s="6"/>
      <c r="H6012" s="6"/>
      <c r="I6012" s="10"/>
      <c r="J6012" s="11"/>
      <c r="K6012" s="13"/>
      <c r="L6012" s="4"/>
    </row>
    <row r="6013" spans="2:12" ht="14.25" customHeight="1">
      <c r="B6013" s="4"/>
      <c r="C6013" s="4"/>
      <c r="D6013" s="4"/>
      <c r="E6013" s="4"/>
      <c r="F6013" s="6"/>
      <c r="G6013" s="6"/>
      <c r="H6013" s="6"/>
      <c r="I6013" s="10"/>
      <c r="J6013" s="11"/>
      <c r="K6013" s="13"/>
      <c r="L6013" s="4"/>
    </row>
    <row r="6014" spans="2:12" ht="14.25" customHeight="1">
      <c r="B6014" s="4"/>
      <c r="C6014" s="4"/>
      <c r="D6014" s="4"/>
      <c r="E6014" s="4"/>
      <c r="F6014" s="6"/>
      <c r="G6014" s="6"/>
      <c r="H6014" s="6"/>
      <c r="I6014" s="10"/>
      <c r="J6014" s="11"/>
      <c r="K6014" s="13"/>
      <c r="L6014" s="4"/>
    </row>
    <row r="6015" spans="2:12" ht="14.25" customHeight="1">
      <c r="B6015" s="4"/>
      <c r="C6015" s="4"/>
      <c r="D6015" s="4"/>
      <c r="E6015" s="4"/>
      <c r="F6015" s="6"/>
      <c r="G6015" s="6"/>
      <c r="H6015" s="6"/>
      <c r="I6015" s="10"/>
      <c r="J6015" s="11"/>
      <c r="K6015" s="13"/>
      <c r="L6015" s="4"/>
    </row>
    <row r="6016" spans="2:12" ht="14.25" customHeight="1">
      <c r="B6016" s="4"/>
      <c r="C6016" s="4"/>
      <c r="D6016" s="4"/>
      <c r="E6016" s="4"/>
      <c r="F6016" s="6"/>
      <c r="G6016" s="6"/>
      <c r="H6016" s="6"/>
      <c r="I6016" s="10"/>
      <c r="J6016" s="11"/>
      <c r="K6016" s="13"/>
      <c r="L6016" s="4"/>
    </row>
    <row r="6017" spans="2:12" ht="14.25" customHeight="1">
      <c r="B6017" s="4"/>
      <c r="C6017" s="4"/>
      <c r="D6017" s="4"/>
      <c r="E6017" s="4"/>
      <c r="F6017" s="6"/>
      <c r="G6017" s="6"/>
      <c r="H6017" s="6"/>
      <c r="I6017" s="10"/>
      <c r="J6017" s="11"/>
      <c r="K6017" s="13"/>
      <c r="L6017" s="4"/>
    </row>
    <row r="6018" spans="2:12" ht="14.25" customHeight="1">
      <c r="B6018" s="4"/>
      <c r="C6018" s="4"/>
      <c r="D6018" s="4"/>
      <c r="E6018" s="4"/>
      <c r="F6018" s="6"/>
      <c r="G6018" s="6"/>
      <c r="H6018" s="6"/>
      <c r="I6018" s="10"/>
      <c r="J6018" s="11"/>
      <c r="K6018" s="13"/>
      <c r="L6018" s="4"/>
    </row>
    <row r="6019" spans="2:12" ht="14.25" customHeight="1">
      <c r="B6019" s="4"/>
      <c r="C6019" s="4"/>
      <c r="D6019" s="4"/>
      <c r="E6019" s="4"/>
      <c r="F6019" s="6"/>
      <c r="G6019" s="6"/>
      <c r="H6019" s="6"/>
      <c r="I6019" s="10"/>
      <c r="J6019" s="11"/>
      <c r="K6019" s="13"/>
      <c r="L6019" s="4"/>
    </row>
    <row r="6020" spans="2:12" ht="14.25" customHeight="1">
      <c r="B6020" s="4"/>
      <c r="C6020" s="4"/>
      <c r="D6020" s="4"/>
      <c r="E6020" s="4"/>
      <c r="F6020" s="6"/>
      <c r="G6020" s="6"/>
      <c r="H6020" s="6"/>
      <c r="I6020" s="10"/>
      <c r="J6020" s="11"/>
      <c r="K6020" s="13"/>
      <c r="L6020" s="4"/>
    </row>
    <row r="6021" spans="2:12" ht="14.25" customHeight="1">
      <c r="B6021" s="4"/>
      <c r="C6021" s="4"/>
      <c r="D6021" s="4"/>
      <c r="E6021" s="4"/>
      <c r="F6021" s="6"/>
      <c r="G6021" s="6"/>
      <c r="H6021" s="6"/>
      <c r="I6021" s="10"/>
      <c r="J6021" s="11"/>
      <c r="K6021" s="13"/>
      <c r="L6021" s="4"/>
    </row>
    <row r="6022" spans="2:12" ht="14.25" customHeight="1">
      <c r="B6022" s="4"/>
      <c r="C6022" s="4"/>
      <c r="D6022" s="4"/>
      <c r="E6022" s="4"/>
      <c r="F6022" s="6"/>
      <c r="G6022" s="6"/>
      <c r="H6022" s="6"/>
      <c r="I6022" s="10"/>
      <c r="J6022" s="11"/>
      <c r="K6022" s="13"/>
      <c r="L6022" s="4"/>
    </row>
    <row r="6023" spans="2:12" ht="14.25" customHeight="1">
      <c r="B6023" s="4"/>
      <c r="C6023" s="4"/>
      <c r="D6023" s="4"/>
      <c r="E6023" s="4"/>
      <c r="F6023" s="6"/>
      <c r="G6023" s="6"/>
      <c r="H6023" s="6"/>
      <c r="I6023" s="10"/>
      <c r="J6023" s="11"/>
      <c r="K6023" s="13"/>
      <c r="L6023" s="4"/>
    </row>
    <row r="6024" spans="2:12" ht="14.25" customHeight="1">
      <c r="B6024" s="4"/>
      <c r="C6024" s="4"/>
      <c r="D6024" s="4"/>
      <c r="E6024" s="4"/>
      <c r="F6024" s="6"/>
      <c r="G6024" s="6"/>
      <c r="H6024" s="6"/>
      <c r="I6024" s="10"/>
      <c r="J6024" s="11"/>
      <c r="K6024" s="13"/>
      <c r="L6024" s="4"/>
    </row>
    <row r="6025" spans="2:12" ht="14.25" customHeight="1">
      <c r="B6025" s="4"/>
      <c r="C6025" s="4"/>
      <c r="D6025" s="4"/>
      <c r="E6025" s="4"/>
      <c r="F6025" s="6"/>
      <c r="G6025" s="6"/>
      <c r="H6025" s="6"/>
      <c r="I6025" s="10"/>
      <c r="J6025" s="11"/>
      <c r="K6025" s="13"/>
      <c r="L6025" s="4"/>
    </row>
    <row r="6026" spans="2:12" ht="14.25" customHeight="1">
      <c r="B6026" s="4"/>
      <c r="C6026" s="4"/>
      <c r="D6026" s="4"/>
      <c r="E6026" s="4"/>
      <c r="F6026" s="6"/>
      <c r="G6026" s="6"/>
      <c r="H6026" s="6"/>
      <c r="I6026" s="10"/>
      <c r="J6026" s="11"/>
      <c r="K6026" s="13"/>
      <c r="L6026" s="4"/>
    </row>
    <row r="6027" spans="2:12" ht="14.25" customHeight="1">
      <c r="B6027" s="4"/>
      <c r="C6027" s="4"/>
      <c r="D6027" s="4"/>
      <c r="E6027" s="4"/>
      <c r="F6027" s="6"/>
      <c r="G6027" s="6"/>
      <c r="H6027" s="6"/>
      <c r="I6027" s="10"/>
      <c r="J6027" s="11"/>
      <c r="K6027" s="13"/>
      <c r="L6027" s="4"/>
    </row>
    <row r="6028" spans="2:12" ht="14.25" customHeight="1">
      <c r="B6028" s="4"/>
      <c r="C6028" s="4"/>
      <c r="D6028" s="4"/>
      <c r="E6028" s="4"/>
      <c r="F6028" s="6"/>
      <c r="G6028" s="6"/>
      <c r="H6028" s="6"/>
      <c r="I6028" s="10"/>
      <c r="J6028" s="11"/>
      <c r="K6028" s="13"/>
      <c r="L6028" s="4"/>
    </row>
    <row r="6029" spans="2:12" ht="14.25" customHeight="1">
      <c r="B6029" s="4"/>
      <c r="C6029" s="4"/>
      <c r="D6029" s="4"/>
      <c r="E6029" s="4"/>
      <c r="F6029" s="6"/>
      <c r="G6029" s="6"/>
      <c r="H6029" s="6"/>
      <c r="I6029" s="10"/>
      <c r="J6029" s="11"/>
      <c r="K6029" s="13"/>
      <c r="L6029" s="4"/>
    </row>
    <row r="6030" spans="2:12" ht="14.25" customHeight="1">
      <c r="B6030" s="4"/>
      <c r="C6030" s="4"/>
      <c r="D6030" s="4"/>
      <c r="E6030" s="4"/>
      <c r="F6030" s="6"/>
      <c r="G6030" s="6"/>
      <c r="H6030" s="6"/>
      <c r="I6030" s="10"/>
      <c r="J6030" s="11"/>
      <c r="K6030" s="13"/>
      <c r="L6030" s="4"/>
    </row>
    <row r="6031" spans="2:12" ht="14.25" customHeight="1">
      <c r="B6031" s="4"/>
      <c r="C6031" s="4"/>
      <c r="D6031" s="4"/>
      <c r="E6031" s="4"/>
      <c r="F6031" s="6"/>
      <c r="G6031" s="6"/>
      <c r="H6031" s="6"/>
      <c r="I6031" s="10"/>
      <c r="J6031" s="11"/>
      <c r="K6031" s="13"/>
      <c r="L6031" s="4"/>
    </row>
    <row r="6032" spans="2:12" ht="14.25" customHeight="1">
      <c r="B6032" s="4"/>
      <c r="C6032" s="4"/>
      <c r="D6032" s="4"/>
      <c r="E6032" s="4"/>
      <c r="F6032" s="6"/>
      <c r="G6032" s="6"/>
      <c r="H6032" s="6"/>
      <c r="I6032" s="10"/>
      <c r="J6032" s="11"/>
      <c r="K6032" s="13"/>
      <c r="L6032" s="4"/>
    </row>
    <row r="6033" spans="2:12" ht="14.25" customHeight="1">
      <c r="B6033" s="4"/>
      <c r="C6033" s="4"/>
      <c r="D6033" s="4"/>
      <c r="E6033" s="4"/>
      <c r="F6033" s="6"/>
      <c r="G6033" s="6"/>
      <c r="H6033" s="6"/>
      <c r="I6033" s="10"/>
      <c r="J6033" s="11"/>
      <c r="K6033" s="13"/>
      <c r="L6033" s="4"/>
    </row>
    <row r="6034" spans="2:12" ht="14.25" customHeight="1">
      <c r="B6034" s="4"/>
      <c r="C6034" s="4"/>
      <c r="D6034" s="4"/>
      <c r="E6034" s="4"/>
      <c r="F6034" s="6"/>
      <c r="G6034" s="6"/>
      <c r="H6034" s="6"/>
      <c r="I6034" s="10"/>
      <c r="J6034" s="11"/>
      <c r="K6034" s="13"/>
      <c r="L6034" s="4"/>
    </row>
    <row r="6035" spans="2:12" ht="14.25" customHeight="1">
      <c r="B6035" s="4"/>
      <c r="C6035" s="4"/>
      <c r="D6035" s="4"/>
      <c r="E6035" s="4"/>
      <c r="F6035" s="6"/>
      <c r="G6035" s="6"/>
      <c r="H6035" s="6"/>
      <c r="I6035" s="10"/>
      <c r="J6035" s="11"/>
      <c r="K6035" s="13"/>
      <c r="L6035" s="4"/>
    </row>
    <row r="6036" spans="2:12" ht="14.25" customHeight="1">
      <c r="B6036" s="4"/>
      <c r="C6036" s="4"/>
      <c r="D6036" s="4"/>
      <c r="E6036" s="4"/>
      <c r="F6036" s="6"/>
      <c r="G6036" s="6"/>
      <c r="H6036" s="6"/>
      <c r="I6036" s="10"/>
      <c r="J6036" s="11"/>
      <c r="K6036" s="13"/>
      <c r="L6036" s="4"/>
    </row>
    <row r="6037" spans="2:12" ht="14.25" customHeight="1">
      <c r="B6037" s="4"/>
      <c r="C6037" s="4"/>
      <c r="D6037" s="4"/>
      <c r="E6037" s="4"/>
      <c r="F6037" s="6"/>
      <c r="G6037" s="6"/>
      <c r="H6037" s="6"/>
      <c r="I6037" s="10"/>
      <c r="J6037" s="11"/>
      <c r="K6037" s="13"/>
      <c r="L6037" s="4"/>
    </row>
    <row r="6038" spans="2:12" ht="14.25" customHeight="1">
      <c r="B6038" s="4"/>
      <c r="C6038" s="4"/>
      <c r="D6038" s="4"/>
      <c r="E6038" s="4"/>
      <c r="F6038" s="6"/>
      <c r="G6038" s="6"/>
      <c r="H6038" s="6"/>
      <c r="I6038" s="10"/>
      <c r="J6038" s="11"/>
      <c r="K6038" s="13"/>
      <c r="L6038" s="4"/>
    </row>
    <row r="6039" spans="2:12" ht="14.25" customHeight="1">
      <c r="B6039" s="4"/>
      <c r="C6039" s="4"/>
      <c r="D6039" s="4"/>
      <c r="E6039" s="4"/>
      <c r="F6039" s="6"/>
      <c r="G6039" s="6"/>
      <c r="H6039" s="6"/>
      <c r="I6039" s="10"/>
      <c r="J6039" s="11"/>
      <c r="K6039" s="13"/>
      <c r="L6039" s="4"/>
    </row>
    <row r="6040" spans="2:12" ht="14.25" customHeight="1">
      <c r="B6040" s="4"/>
      <c r="C6040" s="4"/>
      <c r="D6040" s="4"/>
      <c r="E6040" s="4"/>
      <c r="F6040" s="6"/>
      <c r="G6040" s="6"/>
      <c r="H6040" s="6"/>
      <c r="I6040" s="10"/>
      <c r="J6040" s="11"/>
      <c r="K6040" s="13"/>
      <c r="L6040" s="4"/>
    </row>
    <row r="6041" spans="2:12" ht="14.25" customHeight="1">
      <c r="B6041" s="4"/>
      <c r="C6041" s="4"/>
      <c r="D6041" s="4"/>
      <c r="E6041" s="4"/>
      <c r="F6041" s="6"/>
      <c r="G6041" s="6"/>
      <c r="H6041" s="6"/>
      <c r="I6041" s="10"/>
      <c r="J6041" s="11"/>
      <c r="K6041" s="13"/>
      <c r="L6041" s="4"/>
    </row>
    <row r="6042" spans="2:12" ht="14.25" customHeight="1">
      <c r="B6042" s="4"/>
      <c r="C6042" s="4"/>
      <c r="D6042" s="4"/>
      <c r="E6042" s="4"/>
      <c r="F6042" s="6"/>
      <c r="G6042" s="6"/>
      <c r="H6042" s="6"/>
      <c r="I6042" s="10"/>
      <c r="J6042" s="11"/>
      <c r="K6042" s="13"/>
      <c r="L6042" s="4"/>
    </row>
    <row r="6043" spans="2:12" ht="14.25" customHeight="1">
      <c r="B6043" s="4"/>
      <c r="C6043" s="4"/>
      <c r="D6043" s="4"/>
      <c r="E6043" s="4"/>
      <c r="F6043" s="6"/>
      <c r="G6043" s="6"/>
      <c r="H6043" s="6"/>
      <c r="I6043" s="10"/>
      <c r="J6043" s="11"/>
      <c r="K6043" s="13"/>
      <c r="L6043" s="4"/>
    </row>
    <row r="6044" spans="2:12" ht="14.25" customHeight="1">
      <c r="B6044" s="4"/>
      <c r="C6044" s="4"/>
      <c r="D6044" s="4"/>
      <c r="E6044" s="4"/>
      <c r="F6044" s="6"/>
      <c r="G6044" s="6"/>
      <c r="H6044" s="6"/>
      <c r="I6044" s="10"/>
      <c r="J6044" s="11"/>
      <c r="K6044" s="13"/>
      <c r="L6044" s="4"/>
    </row>
    <row r="6045" spans="2:12" ht="14.25" customHeight="1">
      <c r="B6045" s="4"/>
      <c r="C6045" s="4"/>
      <c r="D6045" s="4"/>
      <c r="E6045" s="4"/>
      <c r="F6045" s="6"/>
      <c r="G6045" s="6"/>
      <c r="H6045" s="6"/>
      <c r="I6045" s="10"/>
      <c r="J6045" s="11"/>
      <c r="K6045" s="13"/>
      <c r="L6045" s="4"/>
    </row>
    <row r="6046" spans="2:12" ht="14.25" customHeight="1">
      <c r="B6046" s="4"/>
      <c r="C6046" s="4"/>
      <c r="D6046" s="4"/>
      <c r="E6046" s="4"/>
      <c r="F6046" s="6"/>
      <c r="G6046" s="6"/>
      <c r="H6046" s="6"/>
      <c r="I6046" s="10"/>
      <c r="J6046" s="11"/>
      <c r="K6046" s="13"/>
      <c r="L6046" s="4"/>
    </row>
    <row r="6047" spans="2:12" ht="14.25" customHeight="1">
      <c r="B6047" s="4"/>
      <c r="C6047" s="4"/>
      <c r="D6047" s="4"/>
      <c r="E6047" s="4"/>
      <c r="F6047" s="6"/>
      <c r="G6047" s="6"/>
      <c r="H6047" s="6"/>
      <c r="I6047" s="10"/>
      <c r="J6047" s="11"/>
      <c r="K6047" s="13"/>
      <c r="L6047" s="4"/>
    </row>
    <row r="6048" spans="2:12" ht="14.25" customHeight="1">
      <c r="B6048" s="4"/>
      <c r="C6048" s="4"/>
      <c r="D6048" s="4"/>
      <c r="E6048" s="4"/>
      <c r="F6048" s="6"/>
      <c r="G6048" s="6"/>
      <c r="H6048" s="6"/>
      <c r="I6048" s="10"/>
      <c r="J6048" s="11"/>
      <c r="K6048" s="13"/>
      <c r="L6048" s="4"/>
    </row>
    <row r="6049" spans="2:12" ht="14.25" customHeight="1">
      <c r="B6049" s="4"/>
      <c r="C6049" s="4"/>
      <c r="D6049" s="4"/>
      <c r="E6049" s="4"/>
      <c r="F6049" s="6"/>
      <c r="G6049" s="6"/>
      <c r="H6049" s="6"/>
      <c r="I6049" s="10"/>
      <c r="J6049" s="11"/>
      <c r="K6049" s="13"/>
      <c r="L6049" s="4"/>
    </row>
    <row r="6050" spans="2:12" ht="14.25" customHeight="1">
      <c r="B6050" s="4"/>
      <c r="C6050" s="4"/>
      <c r="D6050" s="4"/>
      <c r="E6050" s="4"/>
      <c r="F6050" s="6"/>
      <c r="G6050" s="6"/>
      <c r="H6050" s="6"/>
      <c r="I6050" s="10"/>
      <c r="J6050" s="11"/>
      <c r="K6050" s="13"/>
      <c r="L6050" s="4"/>
    </row>
    <row r="6051" spans="2:12" ht="14.25" customHeight="1">
      <c r="B6051" s="4"/>
      <c r="C6051" s="4"/>
      <c r="D6051" s="4"/>
      <c r="E6051" s="4"/>
      <c r="F6051" s="6"/>
      <c r="G6051" s="6"/>
      <c r="H6051" s="6"/>
      <c r="I6051" s="10"/>
      <c r="J6051" s="11"/>
      <c r="K6051" s="13"/>
      <c r="L6051" s="4"/>
    </row>
    <row r="6052" spans="2:12" ht="14.25" customHeight="1">
      <c r="B6052" s="4"/>
      <c r="C6052" s="4"/>
      <c r="D6052" s="4"/>
      <c r="E6052" s="4"/>
      <c r="F6052" s="6"/>
      <c r="G6052" s="6"/>
      <c r="H6052" s="6"/>
      <c r="I6052" s="10"/>
      <c r="J6052" s="11"/>
      <c r="K6052" s="13"/>
      <c r="L6052" s="4"/>
    </row>
    <row r="6053" spans="2:12" ht="14.25" customHeight="1">
      <c r="B6053" s="4"/>
      <c r="C6053" s="4"/>
      <c r="D6053" s="4"/>
      <c r="E6053" s="4"/>
      <c r="F6053" s="6"/>
      <c r="G6053" s="6"/>
      <c r="H6053" s="6"/>
      <c r="I6053" s="10"/>
      <c r="J6053" s="11"/>
      <c r="K6053" s="13"/>
      <c r="L6053" s="4"/>
    </row>
    <row r="6054" spans="2:12" ht="14.25" customHeight="1">
      <c r="B6054" s="4"/>
      <c r="C6054" s="4"/>
      <c r="D6054" s="4"/>
      <c r="E6054" s="4"/>
      <c r="F6054" s="6"/>
      <c r="G6054" s="6"/>
      <c r="H6054" s="6"/>
      <c r="I6054" s="10"/>
      <c r="J6054" s="11"/>
      <c r="K6054" s="13"/>
      <c r="L6054" s="4"/>
    </row>
    <row r="6055" spans="2:12" ht="14.25" customHeight="1">
      <c r="B6055" s="4"/>
      <c r="C6055" s="4"/>
      <c r="D6055" s="4"/>
      <c r="E6055" s="4"/>
      <c r="F6055" s="6"/>
      <c r="G6055" s="6"/>
      <c r="H6055" s="6"/>
      <c r="I6055" s="10"/>
      <c r="J6055" s="11"/>
      <c r="K6055" s="13"/>
      <c r="L6055" s="4"/>
    </row>
    <row r="6056" spans="2:12" ht="14.25" customHeight="1">
      <c r="B6056" s="4"/>
      <c r="C6056" s="4"/>
      <c r="D6056" s="4"/>
      <c r="E6056" s="4"/>
      <c r="F6056" s="6"/>
      <c r="G6056" s="6"/>
      <c r="H6056" s="6"/>
      <c r="I6056" s="10"/>
      <c r="J6056" s="11"/>
      <c r="K6056" s="13"/>
      <c r="L6056" s="4"/>
    </row>
    <row r="6057" spans="2:12" ht="14.25" customHeight="1">
      <c r="B6057" s="4"/>
      <c r="C6057" s="4"/>
      <c r="D6057" s="4"/>
      <c r="E6057" s="4"/>
      <c r="F6057" s="6"/>
      <c r="G6057" s="6"/>
      <c r="H6057" s="6"/>
      <c r="I6057" s="10"/>
      <c r="J6057" s="11"/>
      <c r="K6057" s="13"/>
      <c r="L6057" s="4"/>
    </row>
    <row r="6058" spans="2:12" ht="14.25" customHeight="1">
      <c r="B6058" s="4"/>
      <c r="C6058" s="4"/>
      <c r="D6058" s="4"/>
      <c r="E6058" s="4"/>
      <c r="F6058" s="6"/>
      <c r="G6058" s="6"/>
      <c r="H6058" s="6"/>
      <c r="I6058" s="10"/>
      <c r="J6058" s="11"/>
      <c r="K6058" s="13"/>
      <c r="L6058" s="4"/>
    </row>
    <row r="6059" spans="2:12" ht="14.25" customHeight="1">
      <c r="B6059" s="4"/>
      <c r="C6059" s="4"/>
      <c r="D6059" s="4"/>
      <c r="E6059" s="4"/>
      <c r="F6059" s="6"/>
      <c r="G6059" s="6"/>
      <c r="H6059" s="6"/>
      <c r="I6059" s="10"/>
      <c r="J6059" s="11"/>
      <c r="K6059" s="13"/>
      <c r="L6059" s="4"/>
    </row>
    <row r="6060" spans="2:12" ht="14.25" customHeight="1">
      <c r="B6060" s="4"/>
      <c r="C6060" s="4"/>
      <c r="D6060" s="4"/>
      <c r="E6060" s="4"/>
      <c r="F6060" s="6"/>
      <c r="G6060" s="6"/>
      <c r="H6060" s="6"/>
      <c r="I6060" s="10"/>
      <c r="J6060" s="11"/>
      <c r="K6060" s="13"/>
      <c r="L6060" s="4"/>
    </row>
    <row r="6061" spans="2:12" ht="14.25" customHeight="1">
      <c r="B6061" s="4"/>
      <c r="C6061" s="4"/>
      <c r="D6061" s="4"/>
      <c r="E6061" s="4"/>
      <c r="F6061" s="6"/>
      <c r="G6061" s="6"/>
      <c r="H6061" s="6"/>
      <c r="I6061" s="10"/>
      <c r="J6061" s="11"/>
      <c r="K6061" s="13"/>
      <c r="L6061" s="4"/>
    </row>
    <row r="6062" spans="2:12" ht="14.25" customHeight="1">
      <c r="B6062" s="4"/>
      <c r="C6062" s="4"/>
      <c r="D6062" s="4"/>
      <c r="E6062" s="4"/>
      <c r="F6062" s="6"/>
      <c r="G6062" s="6"/>
      <c r="H6062" s="6"/>
      <c r="I6062" s="10"/>
      <c r="J6062" s="11"/>
      <c r="K6062" s="13"/>
      <c r="L6062" s="4"/>
    </row>
    <row r="6063" spans="2:12" ht="14.25" customHeight="1">
      <c r="B6063" s="4"/>
      <c r="C6063" s="4"/>
      <c r="D6063" s="4"/>
      <c r="E6063" s="4"/>
      <c r="F6063" s="6"/>
      <c r="G6063" s="6"/>
      <c r="H6063" s="6"/>
      <c r="I6063" s="10"/>
      <c r="J6063" s="11"/>
      <c r="K6063" s="13"/>
      <c r="L6063" s="4"/>
    </row>
    <row r="6064" spans="2:12" ht="14.25" customHeight="1">
      <c r="B6064" s="4"/>
      <c r="C6064" s="4"/>
      <c r="D6064" s="4"/>
      <c r="E6064" s="4"/>
      <c r="F6064" s="6"/>
      <c r="G6064" s="6"/>
      <c r="H6064" s="6"/>
      <c r="I6064" s="10"/>
      <c r="J6064" s="11"/>
      <c r="K6064" s="13"/>
      <c r="L6064" s="4"/>
    </row>
    <row r="6065" spans="2:12" ht="14.25" customHeight="1">
      <c r="B6065" s="4"/>
      <c r="C6065" s="4"/>
      <c r="D6065" s="4"/>
      <c r="E6065" s="4"/>
      <c r="F6065" s="6"/>
      <c r="G6065" s="6"/>
      <c r="H6065" s="6"/>
      <c r="I6065" s="10"/>
      <c r="J6065" s="11"/>
      <c r="K6065" s="13"/>
      <c r="L6065" s="4"/>
    </row>
    <row r="6066" spans="2:12" ht="14.25" customHeight="1">
      <c r="B6066" s="4"/>
      <c r="C6066" s="4"/>
      <c r="D6066" s="4"/>
      <c r="E6066" s="4"/>
      <c r="F6066" s="6"/>
      <c r="G6066" s="6"/>
      <c r="H6066" s="6"/>
      <c r="I6066" s="10"/>
      <c r="J6066" s="11"/>
      <c r="K6066" s="13"/>
      <c r="L6066" s="4"/>
    </row>
    <row r="6067" spans="2:12" ht="14.25" customHeight="1">
      <c r="B6067" s="4"/>
      <c r="C6067" s="4"/>
      <c r="D6067" s="4"/>
      <c r="E6067" s="4"/>
      <c r="F6067" s="6"/>
      <c r="G6067" s="6"/>
      <c r="H6067" s="6"/>
      <c r="I6067" s="10"/>
      <c r="J6067" s="11"/>
      <c r="K6067" s="13"/>
      <c r="L6067" s="4"/>
    </row>
    <row r="6068" spans="2:12" ht="14.25" customHeight="1">
      <c r="B6068" s="4"/>
      <c r="C6068" s="4"/>
      <c r="D6068" s="4"/>
      <c r="E6068" s="4"/>
      <c r="F6068" s="6"/>
      <c r="G6068" s="6"/>
      <c r="H6068" s="6"/>
      <c r="I6068" s="10"/>
      <c r="J6068" s="11"/>
      <c r="K6068" s="13"/>
      <c r="L6068" s="4"/>
    </row>
    <row r="6069" spans="2:12" ht="14.25" customHeight="1">
      <c r="B6069" s="4"/>
      <c r="C6069" s="4"/>
      <c r="D6069" s="4"/>
      <c r="E6069" s="4"/>
      <c r="F6069" s="6"/>
      <c r="G6069" s="6"/>
      <c r="H6069" s="6"/>
      <c r="I6069" s="10"/>
      <c r="J6069" s="11"/>
      <c r="K6069" s="13"/>
      <c r="L6069" s="4"/>
    </row>
    <row r="6070" spans="2:12" ht="14.25" customHeight="1">
      <c r="B6070" s="4"/>
      <c r="C6070" s="4"/>
      <c r="D6070" s="4"/>
      <c r="E6070" s="4"/>
      <c r="F6070" s="6"/>
      <c r="G6070" s="6"/>
      <c r="H6070" s="6"/>
      <c r="I6070" s="10"/>
      <c r="J6070" s="11"/>
      <c r="K6070" s="13"/>
      <c r="L6070" s="4"/>
    </row>
    <row r="6071" spans="2:12" ht="14.25" customHeight="1">
      <c r="B6071" s="4"/>
      <c r="C6071" s="4"/>
      <c r="D6071" s="4"/>
      <c r="E6071" s="4"/>
      <c r="F6071" s="6"/>
      <c r="G6071" s="6"/>
      <c r="H6071" s="6"/>
      <c r="I6071" s="10"/>
      <c r="J6071" s="11"/>
      <c r="K6071" s="13"/>
      <c r="L6071" s="4"/>
    </row>
    <row r="6072" spans="2:12" ht="14.25" customHeight="1">
      <c r="B6072" s="4"/>
      <c r="C6072" s="4"/>
      <c r="D6072" s="4"/>
      <c r="E6072" s="4"/>
      <c r="F6072" s="6"/>
      <c r="G6072" s="6"/>
      <c r="H6072" s="6"/>
      <c r="I6072" s="10"/>
      <c r="J6072" s="11"/>
      <c r="K6072" s="13"/>
      <c r="L6072" s="4"/>
    </row>
    <row r="6073" spans="2:12" ht="14.25" customHeight="1">
      <c r="B6073" s="4"/>
      <c r="C6073" s="4"/>
      <c r="D6073" s="4"/>
      <c r="E6073" s="4"/>
      <c r="F6073" s="6"/>
      <c r="G6073" s="6"/>
      <c r="H6073" s="6"/>
      <c r="I6073" s="10"/>
      <c r="J6073" s="11"/>
      <c r="K6073" s="13"/>
      <c r="L6073" s="4"/>
    </row>
    <row r="6074" spans="2:12" ht="14.25" customHeight="1">
      <c r="B6074" s="4"/>
      <c r="C6074" s="4"/>
      <c r="D6074" s="4"/>
      <c r="E6074" s="4"/>
      <c r="F6074" s="6"/>
      <c r="G6074" s="6"/>
      <c r="H6074" s="6"/>
      <c r="I6074" s="10"/>
      <c r="J6074" s="11"/>
      <c r="K6074" s="13"/>
      <c r="L6074" s="4"/>
    </row>
    <row r="6075" spans="2:12" ht="14.25" customHeight="1">
      <c r="B6075" s="4"/>
      <c r="C6075" s="4"/>
      <c r="D6075" s="4"/>
      <c r="E6075" s="4"/>
      <c r="F6075" s="6"/>
      <c r="G6075" s="6"/>
      <c r="H6075" s="6"/>
      <c r="I6075" s="10"/>
      <c r="J6075" s="11"/>
      <c r="K6075" s="13"/>
      <c r="L6075" s="4"/>
    </row>
    <row r="6076" spans="2:12" ht="14.25" customHeight="1">
      <c r="B6076" s="4"/>
      <c r="C6076" s="4"/>
      <c r="D6076" s="4"/>
      <c r="E6076" s="4"/>
      <c r="F6076" s="6"/>
      <c r="G6076" s="6"/>
      <c r="H6076" s="6"/>
      <c r="I6076" s="10"/>
      <c r="J6076" s="11"/>
      <c r="K6076" s="13"/>
      <c r="L6076" s="4"/>
    </row>
    <row r="6077" spans="2:12" ht="14.25" customHeight="1">
      <c r="B6077" s="4"/>
      <c r="C6077" s="4"/>
      <c r="D6077" s="4"/>
      <c r="E6077" s="4"/>
      <c r="F6077" s="6"/>
      <c r="G6077" s="6"/>
      <c r="H6077" s="6"/>
      <c r="I6077" s="10"/>
      <c r="J6077" s="11"/>
      <c r="K6077" s="13"/>
      <c r="L6077" s="4"/>
    </row>
    <row r="6078" spans="2:12" ht="14.25" customHeight="1">
      <c r="B6078" s="4"/>
      <c r="C6078" s="4"/>
      <c r="D6078" s="4"/>
      <c r="E6078" s="4"/>
      <c r="F6078" s="6"/>
      <c r="G6078" s="6"/>
      <c r="H6078" s="6"/>
      <c r="I6078" s="10"/>
      <c r="J6078" s="11"/>
      <c r="K6078" s="13"/>
      <c r="L6078" s="4"/>
    </row>
    <row r="6079" spans="2:12" ht="14.25" customHeight="1">
      <c r="B6079" s="4"/>
      <c r="C6079" s="4"/>
      <c r="D6079" s="4"/>
      <c r="E6079" s="4"/>
      <c r="F6079" s="6"/>
      <c r="G6079" s="6"/>
      <c r="H6079" s="6"/>
      <c r="I6079" s="10"/>
      <c r="J6079" s="11"/>
      <c r="K6079" s="13"/>
      <c r="L6079" s="4"/>
    </row>
    <row r="6080" spans="2:12" ht="14.25" customHeight="1">
      <c r="B6080" s="4"/>
      <c r="C6080" s="4"/>
      <c r="D6080" s="4"/>
      <c r="E6080" s="4"/>
      <c r="F6080" s="6"/>
      <c r="G6080" s="6"/>
      <c r="H6080" s="6"/>
      <c r="I6080" s="10"/>
      <c r="J6080" s="11"/>
      <c r="K6080" s="13"/>
      <c r="L6080" s="4"/>
    </row>
    <row r="6081" spans="2:12" ht="14.25" customHeight="1">
      <c r="B6081" s="4"/>
      <c r="C6081" s="4"/>
      <c r="D6081" s="4"/>
      <c r="E6081" s="4"/>
      <c r="F6081" s="6"/>
      <c r="G6081" s="6"/>
      <c r="H6081" s="6"/>
      <c r="I6081" s="10"/>
      <c r="J6081" s="11"/>
      <c r="K6081" s="13"/>
      <c r="L6081" s="4"/>
    </row>
    <row r="6082" spans="2:12" ht="14.25" customHeight="1">
      <c r="B6082" s="4"/>
      <c r="C6082" s="4"/>
      <c r="D6082" s="4"/>
      <c r="E6082" s="4"/>
      <c r="F6082" s="6"/>
      <c r="G6082" s="6"/>
      <c r="H6082" s="6"/>
      <c r="I6082" s="10"/>
      <c r="J6082" s="11"/>
      <c r="K6082" s="13"/>
      <c r="L6082" s="4"/>
    </row>
    <row r="6083" spans="2:12" ht="14.25" customHeight="1">
      <c r="B6083" s="4"/>
      <c r="C6083" s="4"/>
      <c r="D6083" s="4"/>
      <c r="E6083" s="4"/>
      <c r="F6083" s="6"/>
      <c r="G6083" s="6"/>
      <c r="H6083" s="6"/>
      <c r="I6083" s="10"/>
      <c r="J6083" s="11"/>
      <c r="K6083" s="13"/>
      <c r="L6083" s="4"/>
    </row>
    <row r="6084" spans="2:12" ht="14.25" customHeight="1">
      <c r="B6084" s="4"/>
      <c r="C6084" s="4"/>
      <c r="D6084" s="4"/>
      <c r="E6084" s="4"/>
      <c r="F6084" s="6"/>
      <c r="G6084" s="6"/>
      <c r="H6084" s="6"/>
      <c r="I6084" s="10"/>
      <c r="J6084" s="11"/>
      <c r="K6084" s="13"/>
      <c r="L6084" s="4"/>
    </row>
    <row r="6085" spans="2:12" ht="14.25" customHeight="1">
      <c r="B6085" s="4"/>
      <c r="C6085" s="4"/>
      <c r="D6085" s="4"/>
      <c r="E6085" s="4"/>
      <c r="F6085" s="6"/>
      <c r="G6085" s="6"/>
      <c r="H6085" s="6"/>
      <c r="I6085" s="10"/>
      <c r="J6085" s="11"/>
      <c r="K6085" s="13"/>
      <c r="L6085" s="4"/>
    </row>
    <row r="6086" spans="2:12" ht="14.25" customHeight="1">
      <c r="B6086" s="4"/>
      <c r="C6086" s="4"/>
      <c r="D6086" s="4"/>
      <c r="E6086" s="4"/>
      <c r="F6086" s="6"/>
      <c r="G6086" s="6"/>
      <c r="H6086" s="6"/>
      <c r="I6086" s="10"/>
      <c r="J6086" s="11"/>
      <c r="K6086" s="13"/>
      <c r="L6086" s="4"/>
    </row>
    <row r="6087" spans="2:12" ht="14.25" customHeight="1">
      <c r="B6087" s="4"/>
      <c r="C6087" s="4"/>
      <c r="D6087" s="4"/>
      <c r="E6087" s="4"/>
      <c r="F6087" s="6"/>
      <c r="G6087" s="6"/>
      <c r="H6087" s="6"/>
      <c r="I6087" s="10"/>
      <c r="J6087" s="11"/>
      <c r="K6087" s="13"/>
      <c r="L6087" s="4"/>
    </row>
    <row r="6088" spans="2:12" ht="14.25" customHeight="1">
      <c r="B6088" s="4"/>
      <c r="C6088" s="4"/>
      <c r="D6088" s="4"/>
      <c r="E6088" s="4"/>
      <c r="F6088" s="6"/>
      <c r="G6088" s="6"/>
      <c r="H6088" s="6"/>
      <c r="I6088" s="10"/>
      <c r="J6088" s="11"/>
      <c r="K6088" s="13"/>
      <c r="L6088" s="4"/>
    </row>
    <row r="6089" spans="2:12" ht="14.25" customHeight="1">
      <c r="B6089" s="4"/>
      <c r="C6089" s="4"/>
      <c r="D6089" s="4"/>
      <c r="E6089" s="4"/>
      <c r="F6089" s="6"/>
      <c r="G6089" s="6"/>
      <c r="H6089" s="6"/>
      <c r="I6089" s="10"/>
      <c r="J6089" s="11"/>
      <c r="K6089" s="13"/>
      <c r="L6089" s="4"/>
    </row>
    <row r="6090" spans="2:12" ht="14.25" customHeight="1">
      <c r="B6090" s="4"/>
      <c r="C6090" s="4"/>
      <c r="D6090" s="4"/>
      <c r="E6090" s="4"/>
      <c r="F6090" s="6"/>
      <c r="G6090" s="6"/>
      <c r="H6090" s="6"/>
      <c r="I6090" s="10"/>
      <c r="J6090" s="11"/>
      <c r="K6090" s="13"/>
      <c r="L6090" s="4"/>
    </row>
    <row r="6091" spans="2:12" ht="14.25" customHeight="1">
      <c r="B6091" s="4"/>
      <c r="C6091" s="4"/>
      <c r="D6091" s="4"/>
      <c r="E6091" s="4"/>
      <c r="F6091" s="6"/>
      <c r="G6091" s="6"/>
      <c r="H6091" s="6"/>
      <c r="I6091" s="10"/>
      <c r="J6091" s="11"/>
      <c r="K6091" s="13"/>
      <c r="L6091" s="4"/>
    </row>
    <row r="6092" spans="2:12" ht="14.25" customHeight="1">
      <c r="B6092" s="4"/>
      <c r="C6092" s="4"/>
      <c r="D6092" s="4"/>
      <c r="E6092" s="4"/>
      <c r="F6092" s="6"/>
      <c r="G6092" s="6"/>
      <c r="H6092" s="6"/>
      <c r="I6092" s="10"/>
      <c r="J6092" s="11"/>
      <c r="K6092" s="13"/>
      <c r="L6092" s="4"/>
    </row>
    <row r="6093" spans="2:12" ht="14.25" customHeight="1">
      <c r="B6093" s="4"/>
      <c r="C6093" s="4"/>
      <c r="D6093" s="4"/>
      <c r="E6093" s="4"/>
      <c r="F6093" s="6"/>
      <c r="G6093" s="6"/>
      <c r="H6093" s="6"/>
      <c r="I6093" s="10"/>
      <c r="J6093" s="11"/>
      <c r="K6093" s="13"/>
      <c r="L6093" s="4"/>
    </row>
    <row r="6094" spans="2:12" ht="14.25" customHeight="1">
      <c r="B6094" s="4"/>
      <c r="C6094" s="4"/>
      <c r="D6094" s="4"/>
      <c r="E6094" s="4"/>
      <c r="F6094" s="6"/>
      <c r="G6094" s="6"/>
      <c r="H6094" s="6"/>
      <c r="I6094" s="10"/>
      <c r="J6094" s="11"/>
      <c r="K6094" s="13"/>
      <c r="L6094" s="4"/>
    </row>
    <row r="6095" spans="2:12" ht="14.25" customHeight="1">
      <c r="B6095" s="4"/>
      <c r="C6095" s="4"/>
      <c r="D6095" s="4"/>
      <c r="E6095" s="4"/>
      <c r="F6095" s="6"/>
      <c r="G6095" s="6"/>
      <c r="H6095" s="6"/>
      <c r="I6095" s="10"/>
      <c r="J6095" s="11"/>
      <c r="K6095" s="13"/>
      <c r="L6095" s="4"/>
    </row>
    <row r="6096" spans="2:12" ht="14.25" customHeight="1">
      <c r="B6096" s="4"/>
      <c r="C6096" s="4"/>
      <c r="D6096" s="4"/>
      <c r="E6096" s="4"/>
      <c r="F6096" s="6"/>
      <c r="G6096" s="6"/>
      <c r="H6096" s="6"/>
      <c r="I6096" s="10"/>
      <c r="J6096" s="11"/>
      <c r="K6096" s="13"/>
      <c r="L6096" s="4"/>
    </row>
    <row r="6097" spans="2:12" ht="14.25" customHeight="1">
      <c r="B6097" s="4"/>
      <c r="C6097" s="4"/>
      <c r="D6097" s="4"/>
      <c r="E6097" s="4"/>
      <c r="F6097" s="6"/>
      <c r="G6097" s="6"/>
      <c r="H6097" s="6"/>
      <c r="I6097" s="10"/>
      <c r="J6097" s="11"/>
      <c r="K6097" s="13"/>
      <c r="L6097" s="4"/>
    </row>
    <row r="6098" spans="2:12" ht="14.25" customHeight="1">
      <c r="B6098" s="4"/>
      <c r="C6098" s="4"/>
      <c r="D6098" s="4"/>
      <c r="E6098" s="4"/>
      <c r="F6098" s="6"/>
      <c r="G6098" s="6"/>
      <c r="H6098" s="6"/>
      <c r="I6098" s="10"/>
      <c r="J6098" s="11"/>
      <c r="K6098" s="13"/>
      <c r="L6098" s="4"/>
    </row>
    <row r="6099" spans="2:12" ht="14.25" customHeight="1">
      <c r="B6099" s="4"/>
      <c r="C6099" s="4"/>
      <c r="D6099" s="4"/>
      <c r="E6099" s="4"/>
      <c r="F6099" s="6"/>
      <c r="G6099" s="6"/>
      <c r="H6099" s="6"/>
      <c r="I6099" s="10"/>
      <c r="J6099" s="11"/>
      <c r="K6099" s="13"/>
      <c r="L6099" s="4"/>
    </row>
    <row r="6100" spans="2:12" ht="14.25" customHeight="1">
      <c r="B6100" s="4"/>
      <c r="C6100" s="4"/>
      <c r="D6100" s="4"/>
      <c r="E6100" s="4"/>
      <c r="F6100" s="6"/>
      <c r="G6100" s="6"/>
      <c r="H6100" s="6"/>
      <c r="I6100" s="10"/>
      <c r="J6100" s="11"/>
      <c r="K6100" s="13"/>
      <c r="L6100" s="4"/>
    </row>
    <row r="6101" spans="2:12" ht="14.25" customHeight="1">
      <c r="B6101" s="4"/>
      <c r="C6101" s="4"/>
      <c r="D6101" s="4"/>
      <c r="E6101" s="4"/>
      <c r="F6101" s="6"/>
      <c r="G6101" s="6"/>
      <c r="H6101" s="6"/>
      <c r="I6101" s="10"/>
      <c r="J6101" s="11"/>
      <c r="K6101" s="13"/>
      <c r="L6101" s="4"/>
    </row>
    <row r="6102" spans="2:12" ht="14.25" customHeight="1">
      <c r="B6102" s="4"/>
      <c r="C6102" s="4"/>
      <c r="D6102" s="4"/>
      <c r="E6102" s="4"/>
      <c r="F6102" s="6"/>
      <c r="G6102" s="6"/>
      <c r="H6102" s="6"/>
      <c r="I6102" s="10"/>
      <c r="J6102" s="11"/>
      <c r="K6102" s="13"/>
      <c r="L6102" s="4"/>
    </row>
    <row r="6103" spans="2:12" ht="14.25" customHeight="1">
      <c r="B6103" s="4"/>
      <c r="C6103" s="4"/>
      <c r="D6103" s="4"/>
      <c r="E6103" s="4"/>
      <c r="F6103" s="6"/>
      <c r="G6103" s="6"/>
      <c r="H6103" s="6"/>
      <c r="I6103" s="10"/>
      <c r="J6103" s="11"/>
      <c r="K6103" s="13"/>
      <c r="L6103" s="4"/>
    </row>
    <row r="6104" spans="2:12" ht="14.25" customHeight="1">
      <c r="B6104" s="4"/>
      <c r="C6104" s="4"/>
      <c r="D6104" s="4"/>
      <c r="E6104" s="4"/>
      <c r="F6104" s="6"/>
      <c r="G6104" s="6"/>
      <c r="H6104" s="6"/>
      <c r="I6104" s="10"/>
      <c r="J6104" s="11"/>
      <c r="K6104" s="13"/>
      <c r="L6104" s="4"/>
    </row>
    <row r="6105" spans="2:12" ht="14.25" customHeight="1">
      <c r="B6105" s="4"/>
      <c r="C6105" s="4"/>
      <c r="D6105" s="4"/>
      <c r="E6105" s="4"/>
      <c r="F6105" s="6"/>
      <c r="G6105" s="6"/>
      <c r="H6105" s="6"/>
      <c r="I6105" s="10"/>
      <c r="J6105" s="11"/>
      <c r="K6105" s="13"/>
      <c r="L6105" s="4"/>
    </row>
    <row r="6106" spans="2:12" ht="14.25" customHeight="1">
      <c r="B6106" s="4"/>
      <c r="C6106" s="4"/>
      <c r="D6106" s="4"/>
      <c r="E6106" s="4"/>
      <c r="F6106" s="6"/>
      <c r="G6106" s="6"/>
      <c r="H6106" s="6"/>
      <c r="I6106" s="10"/>
      <c r="J6106" s="11"/>
      <c r="K6106" s="13"/>
      <c r="L6106" s="4"/>
    </row>
    <row r="6107" spans="2:12" ht="14.25" customHeight="1">
      <c r="B6107" s="4"/>
      <c r="C6107" s="4"/>
      <c r="D6107" s="4"/>
      <c r="E6107" s="4"/>
      <c r="F6107" s="6"/>
      <c r="G6107" s="6"/>
      <c r="H6107" s="6"/>
      <c r="I6107" s="10"/>
      <c r="J6107" s="11"/>
      <c r="K6107" s="13"/>
      <c r="L6107" s="4"/>
    </row>
    <row r="6108" spans="2:12" ht="14.25" customHeight="1">
      <c r="B6108" s="4"/>
      <c r="C6108" s="4"/>
      <c r="D6108" s="4"/>
      <c r="E6108" s="4"/>
      <c r="F6108" s="6"/>
      <c r="G6108" s="6"/>
      <c r="H6108" s="6"/>
      <c r="I6108" s="10"/>
      <c r="J6108" s="11"/>
      <c r="K6108" s="13"/>
      <c r="L6108" s="4"/>
    </row>
    <row r="6109" spans="2:12" ht="14.25" customHeight="1">
      <c r="B6109" s="4"/>
      <c r="C6109" s="4"/>
      <c r="D6109" s="4"/>
      <c r="E6109" s="4"/>
      <c r="F6109" s="6"/>
      <c r="G6109" s="6"/>
      <c r="H6109" s="6"/>
      <c r="I6109" s="10"/>
      <c r="J6109" s="11"/>
      <c r="K6109" s="13"/>
      <c r="L6109" s="4"/>
    </row>
    <row r="6110" spans="2:12" ht="14.25" customHeight="1">
      <c r="B6110" s="4"/>
      <c r="C6110" s="4"/>
      <c r="D6110" s="4"/>
      <c r="E6110" s="4"/>
      <c r="F6110" s="6"/>
      <c r="G6110" s="6"/>
      <c r="H6110" s="6"/>
      <c r="I6110" s="10"/>
      <c r="J6110" s="11"/>
      <c r="K6110" s="13"/>
      <c r="L6110" s="4"/>
    </row>
    <row r="6111" spans="2:12" ht="14.25" customHeight="1">
      <c r="B6111" s="4"/>
      <c r="C6111" s="4"/>
      <c r="D6111" s="4"/>
      <c r="E6111" s="4"/>
      <c r="F6111" s="6"/>
      <c r="G6111" s="6"/>
      <c r="H6111" s="6"/>
      <c r="I6111" s="10"/>
      <c r="J6111" s="11"/>
      <c r="K6111" s="13"/>
      <c r="L6111" s="4"/>
    </row>
    <row r="6112" spans="2:12" ht="14.25" customHeight="1">
      <c r="B6112" s="4"/>
      <c r="C6112" s="4"/>
      <c r="D6112" s="4"/>
      <c r="E6112" s="4"/>
      <c r="F6112" s="6"/>
      <c r="G6112" s="6"/>
      <c r="H6112" s="6"/>
      <c r="I6112" s="10"/>
      <c r="J6112" s="11"/>
      <c r="K6112" s="13"/>
      <c r="L6112" s="4"/>
    </row>
    <row r="6113" spans="2:12" ht="14.25" customHeight="1">
      <c r="B6113" s="4"/>
      <c r="C6113" s="4"/>
      <c r="D6113" s="4"/>
      <c r="E6113" s="4"/>
      <c r="F6113" s="6"/>
      <c r="G6113" s="6"/>
      <c r="H6113" s="6"/>
      <c r="I6113" s="10"/>
      <c r="J6113" s="11"/>
      <c r="K6113" s="13"/>
      <c r="L6113" s="4"/>
    </row>
    <row r="6114" spans="2:12" ht="14.25" customHeight="1">
      <c r="B6114" s="4"/>
      <c r="C6114" s="4"/>
      <c r="D6114" s="4"/>
      <c r="E6114" s="4"/>
      <c r="F6114" s="6"/>
      <c r="G6114" s="6"/>
      <c r="H6114" s="6"/>
      <c r="I6114" s="10"/>
      <c r="J6114" s="11"/>
      <c r="K6114" s="13"/>
      <c r="L6114" s="4"/>
    </row>
    <row r="6115" spans="2:12" ht="14.25" customHeight="1">
      <c r="B6115" s="4"/>
      <c r="C6115" s="4"/>
      <c r="D6115" s="4"/>
      <c r="E6115" s="4"/>
      <c r="F6115" s="6"/>
      <c r="G6115" s="6"/>
      <c r="H6115" s="6"/>
      <c r="I6115" s="10"/>
      <c r="J6115" s="11"/>
      <c r="K6115" s="13"/>
      <c r="L6115" s="4"/>
    </row>
    <row r="6116" spans="2:12" ht="14.25" customHeight="1">
      <c r="B6116" s="4"/>
      <c r="C6116" s="4"/>
      <c r="D6116" s="4"/>
      <c r="E6116" s="4"/>
      <c r="F6116" s="6"/>
      <c r="G6116" s="6"/>
      <c r="H6116" s="6"/>
      <c r="I6116" s="10"/>
      <c r="J6116" s="11"/>
      <c r="K6116" s="13"/>
      <c r="L6116" s="4"/>
    </row>
    <row r="6117" spans="2:12" ht="14.25" customHeight="1">
      <c r="B6117" s="4"/>
      <c r="C6117" s="4"/>
      <c r="D6117" s="4"/>
      <c r="E6117" s="4"/>
      <c r="F6117" s="6"/>
      <c r="G6117" s="6"/>
      <c r="H6117" s="6"/>
      <c r="I6117" s="10"/>
      <c r="J6117" s="11"/>
      <c r="K6117" s="13"/>
      <c r="L6117" s="4"/>
    </row>
    <row r="6118" spans="2:12" ht="14.25" customHeight="1">
      <c r="B6118" s="4"/>
      <c r="C6118" s="4"/>
      <c r="D6118" s="4"/>
      <c r="E6118" s="4"/>
      <c r="F6118" s="6"/>
      <c r="G6118" s="6"/>
      <c r="H6118" s="6"/>
      <c r="I6118" s="10"/>
      <c r="J6118" s="11"/>
      <c r="K6118" s="13"/>
      <c r="L6118" s="4"/>
    </row>
    <row r="6119" spans="2:12" ht="14.25" customHeight="1">
      <c r="B6119" s="4"/>
      <c r="C6119" s="4"/>
      <c r="D6119" s="4"/>
      <c r="E6119" s="4"/>
      <c r="F6119" s="6"/>
      <c r="G6119" s="6"/>
      <c r="H6119" s="6"/>
      <c r="I6119" s="10"/>
      <c r="J6119" s="11"/>
      <c r="K6119" s="13"/>
      <c r="L6119" s="4"/>
    </row>
    <row r="6120" spans="2:12" ht="14.25" customHeight="1">
      <c r="B6120" s="4"/>
      <c r="C6120" s="4"/>
      <c r="D6120" s="4"/>
      <c r="E6120" s="4"/>
      <c r="F6120" s="6"/>
      <c r="G6120" s="6"/>
      <c r="H6120" s="6"/>
      <c r="I6120" s="10"/>
      <c r="J6120" s="11"/>
      <c r="K6120" s="13"/>
      <c r="L6120" s="4"/>
    </row>
    <row r="6121" spans="2:12" ht="14.25" customHeight="1">
      <c r="B6121" s="4"/>
      <c r="C6121" s="4"/>
      <c r="D6121" s="4"/>
      <c r="E6121" s="4"/>
      <c r="F6121" s="6"/>
      <c r="G6121" s="6"/>
      <c r="H6121" s="6"/>
      <c r="I6121" s="10"/>
      <c r="J6121" s="11"/>
      <c r="K6121" s="13"/>
      <c r="L6121" s="4"/>
    </row>
    <row r="6122" spans="2:12" ht="14.25" customHeight="1">
      <c r="B6122" s="4"/>
      <c r="C6122" s="4"/>
      <c r="D6122" s="4"/>
      <c r="E6122" s="4"/>
      <c r="F6122" s="6"/>
      <c r="G6122" s="6"/>
      <c r="H6122" s="6"/>
      <c r="I6122" s="10"/>
      <c r="J6122" s="11"/>
      <c r="K6122" s="13"/>
      <c r="L6122" s="4"/>
    </row>
    <row r="6123" spans="2:12" ht="14.25" customHeight="1">
      <c r="B6123" s="4"/>
      <c r="C6123" s="4"/>
      <c r="D6123" s="4"/>
      <c r="E6123" s="4"/>
      <c r="F6123" s="6"/>
      <c r="G6123" s="6"/>
      <c r="H6123" s="6"/>
      <c r="I6123" s="10"/>
      <c r="J6123" s="11"/>
      <c r="K6123" s="13"/>
      <c r="L6123" s="4"/>
    </row>
    <row r="6124" spans="2:12" ht="14.25" customHeight="1">
      <c r="B6124" s="4"/>
      <c r="C6124" s="4"/>
      <c r="D6124" s="4"/>
      <c r="E6124" s="4"/>
      <c r="F6124" s="6"/>
      <c r="G6124" s="6"/>
      <c r="H6124" s="6"/>
      <c r="I6124" s="10"/>
      <c r="J6124" s="11"/>
      <c r="K6124" s="13"/>
      <c r="L6124" s="4"/>
    </row>
    <row r="6125" spans="2:12" ht="14.25" customHeight="1">
      <c r="B6125" s="4"/>
      <c r="C6125" s="4"/>
      <c r="D6125" s="4"/>
      <c r="E6125" s="4"/>
      <c r="F6125" s="6"/>
      <c r="G6125" s="6"/>
      <c r="H6125" s="6"/>
      <c r="I6125" s="10"/>
      <c r="J6125" s="11"/>
      <c r="K6125" s="13"/>
      <c r="L6125" s="4"/>
    </row>
    <row r="6126" spans="2:12" ht="14.25" customHeight="1">
      <c r="B6126" s="4"/>
      <c r="C6126" s="4"/>
      <c r="D6126" s="4"/>
      <c r="E6126" s="4"/>
      <c r="F6126" s="6"/>
      <c r="G6126" s="6"/>
      <c r="H6126" s="6"/>
      <c r="I6126" s="10"/>
      <c r="J6126" s="11"/>
      <c r="K6126" s="13"/>
      <c r="L6126" s="4"/>
    </row>
    <row r="6127" spans="2:12" ht="14.25" customHeight="1">
      <c r="B6127" s="4"/>
      <c r="C6127" s="4"/>
      <c r="D6127" s="4"/>
      <c r="E6127" s="4"/>
      <c r="F6127" s="6"/>
      <c r="G6127" s="6"/>
      <c r="H6127" s="6"/>
      <c r="I6127" s="10"/>
      <c r="J6127" s="11"/>
      <c r="K6127" s="13"/>
      <c r="L6127" s="4"/>
    </row>
    <row r="6128" spans="2:12" ht="14.25" customHeight="1">
      <c r="B6128" s="4"/>
      <c r="C6128" s="4"/>
      <c r="D6128" s="4"/>
      <c r="E6128" s="4"/>
      <c r="F6128" s="6"/>
      <c r="G6128" s="6"/>
      <c r="H6128" s="6"/>
      <c r="I6128" s="10"/>
      <c r="J6128" s="11"/>
      <c r="K6128" s="13"/>
      <c r="L6128" s="4"/>
    </row>
    <row r="6129" spans="2:12" ht="14.25" customHeight="1">
      <c r="B6129" s="4"/>
      <c r="C6129" s="4"/>
      <c r="D6129" s="4"/>
      <c r="E6129" s="4"/>
      <c r="F6129" s="6"/>
      <c r="G6129" s="6"/>
      <c r="H6129" s="6"/>
      <c r="I6129" s="10"/>
      <c r="J6129" s="11"/>
      <c r="K6129" s="13"/>
      <c r="L6129" s="4"/>
    </row>
    <row r="6130" spans="2:12" ht="14.25" customHeight="1">
      <c r="B6130" s="4"/>
      <c r="C6130" s="4"/>
      <c r="D6130" s="4"/>
      <c r="E6130" s="4"/>
      <c r="F6130" s="6"/>
      <c r="G6130" s="6"/>
      <c r="H6130" s="6"/>
      <c r="I6130" s="10"/>
      <c r="J6130" s="11"/>
      <c r="K6130" s="13"/>
      <c r="L6130" s="4"/>
    </row>
    <row r="6131" spans="2:12" ht="14.25" customHeight="1">
      <c r="B6131" s="4"/>
      <c r="C6131" s="4"/>
      <c r="D6131" s="4"/>
      <c r="E6131" s="4"/>
      <c r="F6131" s="6"/>
      <c r="G6131" s="6"/>
      <c r="H6131" s="6"/>
      <c r="I6131" s="10"/>
      <c r="J6131" s="11"/>
      <c r="K6131" s="13"/>
      <c r="L6131" s="4"/>
    </row>
    <row r="6132" spans="2:12" ht="14.25" customHeight="1">
      <c r="B6132" s="4"/>
      <c r="C6132" s="4"/>
      <c r="D6132" s="4"/>
      <c r="E6132" s="4"/>
      <c r="F6132" s="6"/>
      <c r="G6132" s="6"/>
      <c r="H6132" s="6"/>
      <c r="I6132" s="10"/>
      <c r="J6132" s="11"/>
      <c r="K6132" s="13"/>
      <c r="L6132" s="4"/>
    </row>
    <row r="6133" spans="2:12" ht="14.25" customHeight="1">
      <c r="B6133" s="4"/>
      <c r="C6133" s="4"/>
      <c r="D6133" s="4"/>
      <c r="E6133" s="4"/>
      <c r="F6133" s="6"/>
      <c r="G6133" s="6"/>
      <c r="H6133" s="6"/>
      <c r="I6133" s="10"/>
      <c r="J6133" s="11"/>
      <c r="K6133" s="13"/>
      <c r="L6133" s="4"/>
    </row>
    <row r="6134" spans="2:12" ht="14.25" customHeight="1">
      <c r="B6134" s="4"/>
      <c r="C6134" s="4"/>
      <c r="D6134" s="4"/>
      <c r="E6134" s="4"/>
      <c r="F6134" s="6"/>
      <c r="G6134" s="6"/>
      <c r="H6134" s="6"/>
      <c r="I6134" s="10"/>
      <c r="J6134" s="11"/>
      <c r="K6134" s="13"/>
      <c r="L6134" s="4"/>
    </row>
    <row r="6135" spans="2:12" ht="14.25" customHeight="1">
      <c r="B6135" s="4"/>
      <c r="C6135" s="4"/>
      <c r="D6135" s="4"/>
      <c r="E6135" s="4"/>
      <c r="F6135" s="6"/>
      <c r="G6135" s="6"/>
      <c r="H6135" s="6"/>
      <c r="I6135" s="10"/>
      <c r="J6135" s="11"/>
      <c r="K6135" s="13"/>
      <c r="L6135" s="4"/>
    </row>
    <row r="6136" spans="2:12" ht="14.25" customHeight="1">
      <c r="B6136" s="4"/>
      <c r="C6136" s="4"/>
      <c r="D6136" s="4"/>
      <c r="E6136" s="4"/>
      <c r="F6136" s="6"/>
      <c r="G6136" s="6"/>
      <c r="H6136" s="6"/>
      <c r="I6136" s="10"/>
      <c r="J6136" s="11"/>
      <c r="K6136" s="13"/>
      <c r="L6136" s="4"/>
    </row>
    <row r="6137" spans="2:12" ht="14.25" customHeight="1">
      <c r="B6137" s="4"/>
      <c r="C6137" s="4"/>
      <c r="D6137" s="4"/>
      <c r="E6137" s="4"/>
      <c r="F6137" s="6"/>
      <c r="G6137" s="6"/>
      <c r="H6137" s="6"/>
      <c r="I6137" s="10"/>
      <c r="J6137" s="11"/>
      <c r="K6137" s="13"/>
      <c r="L6137" s="4"/>
    </row>
    <row r="6138" spans="2:12" ht="14.25" customHeight="1">
      <c r="B6138" s="4"/>
      <c r="C6138" s="4"/>
      <c r="D6138" s="4"/>
      <c r="E6138" s="4"/>
      <c r="F6138" s="6"/>
      <c r="G6138" s="6"/>
      <c r="H6138" s="6"/>
      <c r="I6138" s="10"/>
      <c r="J6138" s="11"/>
      <c r="K6138" s="13"/>
      <c r="L6138" s="4"/>
    </row>
    <row r="6139" spans="2:12" ht="14.25" customHeight="1">
      <c r="B6139" s="4"/>
      <c r="C6139" s="4"/>
      <c r="D6139" s="4"/>
      <c r="E6139" s="4"/>
      <c r="F6139" s="6"/>
      <c r="G6139" s="6"/>
      <c r="H6139" s="6"/>
      <c r="I6139" s="10"/>
      <c r="J6139" s="11"/>
      <c r="K6139" s="13"/>
      <c r="L6139" s="4"/>
    </row>
    <row r="6140" spans="2:12" ht="14.25" customHeight="1">
      <c r="B6140" s="4"/>
      <c r="C6140" s="4"/>
      <c r="D6140" s="4"/>
      <c r="E6140" s="4"/>
      <c r="F6140" s="6"/>
      <c r="G6140" s="6"/>
      <c r="H6140" s="6"/>
      <c r="I6140" s="10"/>
      <c r="J6140" s="11"/>
      <c r="K6140" s="13"/>
      <c r="L6140" s="4"/>
    </row>
    <row r="6141" spans="2:12" ht="14.25" customHeight="1">
      <c r="B6141" s="4"/>
      <c r="C6141" s="4"/>
      <c r="D6141" s="4"/>
      <c r="E6141" s="4"/>
      <c r="F6141" s="6"/>
      <c r="G6141" s="6"/>
      <c r="H6141" s="6"/>
      <c r="I6141" s="10"/>
      <c r="J6141" s="11"/>
      <c r="K6141" s="13"/>
      <c r="L6141" s="4"/>
    </row>
    <row r="6142" spans="2:12" ht="14.25" customHeight="1">
      <c r="B6142" s="4"/>
      <c r="C6142" s="4"/>
      <c r="D6142" s="4"/>
      <c r="E6142" s="4"/>
      <c r="F6142" s="6"/>
      <c r="G6142" s="6"/>
      <c r="H6142" s="6"/>
      <c r="I6142" s="10"/>
      <c r="J6142" s="11"/>
      <c r="K6142" s="13"/>
      <c r="L6142" s="4"/>
    </row>
    <row r="6143" spans="2:12" ht="14.25" customHeight="1">
      <c r="B6143" s="4"/>
      <c r="C6143" s="4"/>
      <c r="D6143" s="4"/>
      <c r="E6143" s="4"/>
      <c r="F6143" s="6"/>
      <c r="G6143" s="6"/>
      <c r="H6143" s="6"/>
      <c r="I6143" s="10"/>
      <c r="J6143" s="11"/>
      <c r="K6143" s="13"/>
      <c r="L6143" s="4"/>
    </row>
    <row r="6144" spans="2:12" ht="14.25" customHeight="1">
      <c r="B6144" s="4"/>
      <c r="C6144" s="4"/>
      <c r="D6144" s="4"/>
      <c r="E6144" s="4"/>
      <c r="F6144" s="6"/>
      <c r="G6144" s="6"/>
      <c r="H6144" s="6"/>
      <c r="I6144" s="10"/>
      <c r="J6144" s="11"/>
      <c r="K6144" s="13"/>
      <c r="L6144" s="4"/>
    </row>
    <row r="6145" spans="2:12" ht="14.25" customHeight="1">
      <c r="B6145" s="4"/>
      <c r="C6145" s="4"/>
      <c r="D6145" s="4"/>
      <c r="E6145" s="4"/>
      <c r="F6145" s="6"/>
      <c r="G6145" s="6"/>
      <c r="H6145" s="6"/>
      <c r="I6145" s="10"/>
      <c r="J6145" s="11"/>
      <c r="K6145" s="13"/>
      <c r="L6145" s="4"/>
    </row>
    <row r="6146" spans="2:12" ht="14.25" customHeight="1">
      <c r="B6146" s="4"/>
      <c r="C6146" s="4"/>
      <c r="D6146" s="4"/>
      <c r="E6146" s="4"/>
      <c r="F6146" s="6"/>
      <c r="G6146" s="6"/>
      <c r="H6146" s="6"/>
      <c r="I6146" s="10"/>
      <c r="J6146" s="11"/>
      <c r="K6146" s="13"/>
      <c r="L6146" s="4"/>
    </row>
    <row r="6147" spans="2:12" ht="14.25" customHeight="1">
      <c r="B6147" s="4"/>
      <c r="C6147" s="4"/>
      <c r="D6147" s="4"/>
      <c r="E6147" s="4"/>
      <c r="F6147" s="6"/>
      <c r="G6147" s="6"/>
      <c r="H6147" s="6"/>
      <c r="I6147" s="10"/>
      <c r="J6147" s="11"/>
      <c r="K6147" s="13"/>
      <c r="L6147" s="4"/>
    </row>
    <row r="6148" spans="2:12" ht="14.25" customHeight="1">
      <c r="B6148" s="4"/>
      <c r="C6148" s="4"/>
      <c r="D6148" s="4"/>
      <c r="E6148" s="4"/>
      <c r="F6148" s="6"/>
      <c r="G6148" s="6"/>
      <c r="H6148" s="6"/>
      <c r="I6148" s="10"/>
      <c r="J6148" s="11"/>
      <c r="K6148" s="13"/>
      <c r="L6148" s="4"/>
    </row>
    <row r="6149" spans="2:12" ht="14.25" customHeight="1">
      <c r="B6149" s="4"/>
      <c r="C6149" s="4"/>
      <c r="D6149" s="4"/>
      <c r="E6149" s="4"/>
      <c r="F6149" s="6"/>
      <c r="G6149" s="6"/>
      <c r="H6149" s="6"/>
      <c r="I6149" s="10"/>
      <c r="J6149" s="11"/>
      <c r="K6149" s="13"/>
      <c r="L6149" s="4"/>
    </row>
    <row r="6150" spans="2:12" ht="14.25" customHeight="1">
      <c r="B6150" s="4"/>
      <c r="C6150" s="4"/>
      <c r="D6150" s="4"/>
      <c r="E6150" s="4"/>
      <c r="F6150" s="6"/>
      <c r="G6150" s="6"/>
      <c r="H6150" s="6"/>
      <c r="I6150" s="10"/>
      <c r="J6150" s="11"/>
      <c r="K6150" s="13"/>
      <c r="L6150" s="4"/>
    </row>
    <row r="6151" spans="2:12" ht="14.25" customHeight="1">
      <c r="B6151" s="4"/>
      <c r="C6151" s="4"/>
      <c r="D6151" s="4"/>
      <c r="E6151" s="4"/>
      <c r="F6151" s="6"/>
      <c r="G6151" s="6"/>
      <c r="H6151" s="6"/>
      <c r="I6151" s="10"/>
      <c r="J6151" s="11"/>
      <c r="K6151" s="13"/>
      <c r="L6151" s="4"/>
    </row>
    <row r="6152" spans="2:12" ht="14.25" customHeight="1">
      <c r="B6152" s="4"/>
      <c r="C6152" s="4"/>
      <c r="D6152" s="4"/>
      <c r="E6152" s="4"/>
      <c r="F6152" s="6"/>
      <c r="G6152" s="6"/>
      <c r="H6152" s="6"/>
      <c r="I6152" s="10"/>
      <c r="J6152" s="11"/>
      <c r="K6152" s="13"/>
      <c r="L6152" s="4"/>
    </row>
    <row r="6153" spans="2:12" ht="14.25" customHeight="1">
      <c r="B6153" s="4"/>
      <c r="C6153" s="4"/>
      <c r="D6153" s="4"/>
      <c r="E6153" s="4"/>
      <c r="F6153" s="6"/>
      <c r="G6153" s="6"/>
      <c r="H6153" s="6"/>
      <c r="I6153" s="10"/>
      <c r="J6153" s="11"/>
      <c r="K6153" s="13"/>
      <c r="L6153" s="4"/>
    </row>
    <row r="6154" spans="2:12" ht="14.25" customHeight="1">
      <c r="B6154" s="4"/>
      <c r="C6154" s="4"/>
      <c r="D6154" s="4"/>
      <c r="E6154" s="4"/>
      <c r="F6154" s="6"/>
      <c r="G6154" s="6"/>
      <c r="H6154" s="6"/>
      <c r="I6154" s="10"/>
      <c r="J6154" s="11"/>
      <c r="K6154" s="13"/>
      <c r="L6154" s="4"/>
    </row>
    <row r="6155" spans="2:12" ht="14.25" customHeight="1">
      <c r="B6155" s="4"/>
      <c r="C6155" s="4"/>
      <c r="D6155" s="4"/>
      <c r="E6155" s="4"/>
      <c r="F6155" s="6"/>
      <c r="G6155" s="6"/>
      <c r="H6155" s="6"/>
      <c r="I6155" s="10"/>
      <c r="J6155" s="11"/>
      <c r="K6155" s="13"/>
      <c r="L6155" s="4"/>
    </row>
    <row r="6156" spans="2:12" ht="14.25" customHeight="1">
      <c r="B6156" s="4"/>
      <c r="C6156" s="4"/>
      <c r="D6156" s="4"/>
      <c r="E6156" s="4"/>
      <c r="F6156" s="6"/>
      <c r="G6156" s="6"/>
      <c r="H6156" s="6"/>
      <c r="I6156" s="10"/>
      <c r="J6156" s="11"/>
      <c r="K6156" s="13"/>
      <c r="L6156" s="4"/>
    </row>
    <row r="6157" spans="2:12" ht="14.25" customHeight="1">
      <c r="B6157" s="4"/>
      <c r="C6157" s="4"/>
      <c r="D6157" s="4"/>
      <c r="E6157" s="4"/>
      <c r="F6157" s="6"/>
      <c r="G6157" s="6"/>
      <c r="H6157" s="6"/>
      <c r="I6157" s="10"/>
      <c r="J6157" s="11"/>
      <c r="K6157" s="13"/>
      <c r="L6157" s="4"/>
    </row>
    <row r="6158" spans="2:12" ht="14.25" customHeight="1">
      <c r="B6158" s="4"/>
      <c r="C6158" s="4"/>
      <c r="D6158" s="4"/>
      <c r="E6158" s="4"/>
      <c r="F6158" s="6"/>
      <c r="G6158" s="6"/>
      <c r="H6158" s="6"/>
      <c r="I6158" s="10"/>
      <c r="J6158" s="11"/>
      <c r="K6158" s="13"/>
      <c r="L6158" s="4"/>
    </row>
    <row r="6159" spans="2:12" ht="14.25" customHeight="1">
      <c r="B6159" s="4"/>
      <c r="C6159" s="4"/>
      <c r="D6159" s="4"/>
      <c r="E6159" s="4"/>
      <c r="F6159" s="6"/>
      <c r="G6159" s="6"/>
      <c r="H6159" s="6"/>
      <c r="I6159" s="10"/>
      <c r="J6159" s="11"/>
      <c r="K6159" s="13"/>
      <c r="L6159" s="4"/>
    </row>
    <row r="6160" spans="2:12" ht="14.25" customHeight="1">
      <c r="B6160" s="4"/>
      <c r="C6160" s="4"/>
      <c r="D6160" s="4"/>
      <c r="E6160" s="4"/>
      <c r="F6160" s="6"/>
      <c r="G6160" s="6"/>
      <c r="H6160" s="6"/>
      <c r="I6160" s="10"/>
      <c r="J6160" s="11"/>
      <c r="K6160" s="13"/>
      <c r="L6160" s="4"/>
    </row>
    <row r="6161" spans="2:12" ht="14.25" customHeight="1">
      <c r="B6161" s="4"/>
      <c r="C6161" s="4"/>
      <c r="D6161" s="4"/>
      <c r="E6161" s="4"/>
      <c r="F6161" s="6"/>
      <c r="G6161" s="6"/>
      <c r="H6161" s="6"/>
      <c r="I6161" s="10"/>
      <c r="J6161" s="11"/>
      <c r="K6161" s="13"/>
      <c r="L6161" s="4"/>
    </row>
    <row r="6162" spans="2:12" ht="14.25" customHeight="1">
      <c r="B6162" s="4"/>
      <c r="C6162" s="4"/>
      <c r="D6162" s="4"/>
      <c r="E6162" s="4"/>
      <c r="F6162" s="6"/>
      <c r="G6162" s="6"/>
      <c r="H6162" s="6"/>
      <c r="I6162" s="10"/>
      <c r="J6162" s="11"/>
      <c r="K6162" s="13"/>
      <c r="L6162" s="4"/>
    </row>
    <row r="6163" spans="2:12" ht="14.25" customHeight="1">
      <c r="B6163" s="4"/>
      <c r="C6163" s="4"/>
      <c r="D6163" s="4"/>
      <c r="E6163" s="4"/>
      <c r="F6163" s="6"/>
      <c r="G6163" s="6"/>
      <c r="H6163" s="6"/>
      <c r="I6163" s="10"/>
      <c r="J6163" s="11"/>
      <c r="K6163" s="13"/>
      <c r="L6163" s="4"/>
    </row>
    <row r="6164" spans="2:12" ht="14.25" customHeight="1">
      <c r="B6164" s="4"/>
      <c r="C6164" s="4"/>
      <c r="D6164" s="4"/>
      <c r="E6164" s="4"/>
      <c r="F6164" s="6"/>
      <c r="G6164" s="6"/>
      <c r="H6164" s="6"/>
      <c r="I6164" s="10"/>
      <c r="J6164" s="11"/>
      <c r="K6164" s="13"/>
      <c r="L6164" s="4"/>
    </row>
    <row r="6165" spans="2:12" ht="14.25" customHeight="1">
      <c r="B6165" s="4"/>
      <c r="C6165" s="4"/>
      <c r="D6165" s="4"/>
      <c r="E6165" s="4"/>
      <c r="F6165" s="6"/>
      <c r="G6165" s="6"/>
      <c r="H6165" s="6"/>
      <c r="I6165" s="10"/>
      <c r="J6165" s="11"/>
      <c r="K6165" s="13"/>
      <c r="L6165" s="4"/>
    </row>
    <row r="6166" spans="2:12" ht="14.25" customHeight="1">
      <c r="B6166" s="4"/>
      <c r="C6166" s="4"/>
      <c r="D6166" s="4"/>
      <c r="E6166" s="4"/>
      <c r="F6166" s="6"/>
      <c r="G6166" s="6"/>
      <c r="H6166" s="6"/>
      <c r="I6166" s="10"/>
      <c r="J6166" s="11"/>
      <c r="K6166" s="13"/>
      <c r="L6166" s="4"/>
    </row>
    <row r="6167" spans="2:12" ht="14.25" customHeight="1">
      <c r="B6167" s="4"/>
      <c r="C6167" s="4"/>
      <c r="D6167" s="4"/>
      <c r="E6167" s="4"/>
      <c r="F6167" s="6"/>
      <c r="G6167" s="6"/>
      <c r="H6167" s="6"/>
      <c r="I6167" s="10"/>
      <c r="J6167" s="11"/>
      <c r="K6167" s="13"/>
      <c r="L6167" s="4"/>
    </row>
    <row r="6168" spans="2:12" ht="14.25" customHeight="1">
      <c r="B6168" s="4"/>
      <c r="C6168" s="4"/>
      <c r="D6168" s="4"/>
      <c r="E6168" s="4"/>
      <c r="F6168" s="6"/>
      <c r="G6168" s="6"/>
      <c r="H6168" s="6"/>
      <c r="I6168" s="10"/>
      <c r="J6168" s="11"/>
      <c r="K6168" s="13"/>
      <c r="L6168" s="4"/>
    </row>
    <row r="6169" spans="2:12" ht="14.25" customHeight="1">
      <c r="B6169" s="4"/>
      <c r="C6169" s="4"/>
      <c r="D6169" s="4"/>
      <c r="E6169" s="4"/>
      <c r="F6169" s="6"/>
      <c r="G6169" s="6"/>
      <c r="H6169" s="6"/>
      <c r="I6169" s="10"/>
      <c r="J6169" s="11"/>
      <c r="K6169" s="13"/>
      <c r="L6169" s="4"/>
    </row>
    <row r="6170" spans="2:12" ht="14.25" customHeight="1">
      <c r="B6170" s="4"/>
      <c r="C6170" s="4"/>
      <c r="D6170" s="4"/>
      <c r="E6170" s="4"/>
      <c r="F6170" s="6"/>
      <c r="G6170" s="6"/>
      <c r="H6170" s="6"/>
      <c r="I6170" s="10"/>
      <c r="J6170" s="11"/>
      <c r="K6170" s="13"/>
      <c r="L6170" s="4"/>
    </row>
    <row r="6171" spans="2:12" ht="14.25" customHeight="1">
      <c r="B6171" s="4"/>
      <c r="C6171" s="4"/>
      <c r="D6171" s="4"/>
      <c r="E6171" s="4"/>
      <c r="F6171" s="6"/>
      <c r="G6171" s="6"/>
      <c r="H6171" s="6"/>
      <c r="I6171" s="10"/>
      <c r="J6171" s="11"/>
      <c r="K6171" s="13"/>
      <c r="L6171" s="4"/>
    </row>
    <row r="6172" spans="2:12" ht="14.25" customHeight="1">
      <c r="B6172" s="4"/>
      <c r="C6172" s="4"/>
      <c r="D6172" s="4"/>
      <c r="E6172" s="4"/>
      <c r="F6172" s="6"/>
      <c r="G6172" s="6"/>
      <c r="H6172" s="6"/>
      <c r="I6172" s="10"/>
      <c r="J6172" s="11"/>
      <c r="K6172" s="13"/>
      <c r="L6172" s="4"/>
    </row>
    <row r="6173" spans="2:12" ht="14.25" customHeight="1">
      <c r="B6173" s="4"/>
      <c r="C6173" s="4"/>
      <c r="D6173" s="4"/>
      <c r="E6173" s="4"/>
      <c r="F6173" s="6"/>
      <c r="G6173" s="6"/>
      <c r="H6173" s="6"/>
      <c r="I6173" s="10"/>
      <c r="J6173" s="11"/>
      <c r="K6173" s="13"/>
      <c r="L6173" s="4"/>
    </row>
    <row r="6174" spans="2:12" ht="14.25" customHeight="1">
      <c r="B6174" s="4"/>
      <c r="C6174" s="4"/>
      <c r="D6174" s="4"/>
      <c r="E6174" s="4"/>
      <c r="F6174" s="6"/>
      <c r="G6174" s="6"/>
      <c r="H6174" s="6"/>
      <c r="I6174" s="10"/>
      <c r="J6174" s="11"/>
      <c r="K6174" s="13"/>
      <c r="L6174" s="4"/>
    </row>
    <row r="6175" spans="2:12" ht="14.25" customHeight="1">
      <c r="B6175" s="4"/>
      <c r="C6175" s="4"/>
      <c r="D6175" s="4"/>
      <c r="E6175" s="4"/>
      <c r="F6175" s="6"/>
      <c r="G6175" s="6"/>
      <c r="H6175" s="6"/>
      <c r="I6175" s="10"/>
      <c r="J6175" s="11"/>
      <c r="K6175" s="13"/>
      <c r="L6175" s="4"/>
    </row>
    <row r="6176" spans="2:12" ht="14.25" customHeight="1">
      <c r="B6176" s="4"/>
      <c r="C6176" s="4"/>
      <c r="D6176" s="4"/>
      <c r="E6176" s="4"/>
      <c r="F6176" s="6"/>
      <c r="G6176" s="6"/>
      <c r="H6176" s="6"/>
      <c r="I6176" s="10"/>
      <c r="J6176" s="11"/>
      <c r="K6176" s="13"/>
      <c r="L6176" s="4"/>
    </row>
    <row r="6177" spans="2:12" ht="14.25" customHeight="1">
      <c r="B6177" s="4"/>
      <c r="C6177" s="4"/>
      <c r="D6177" s="4"/>
      <c r="E6177" s="4"/>
      <c r="F6177" s="6"/>
      <c r="G6177" s="6"/>
      <c r="H6177" s="6"/>
      <c r="I6177" s="10"/>
      <c r="J6177" s="11"/>
      <c r="K6177" s="13"/>
      <c r="L6177" s="4"/>
    </row>
    <row r="6178" spans="2:12" ht="14.25" customHeight="1">
      <c r="B6178" s="4"/>
      <c r="C6178" s="4"/>
      <c r="D6178" s="4"/>
      <c r="E6178" s="4"/>
      <c r="F6178" s="6"/>
      <c r="G6178" s="6"/>
      <c r="H6178" s="6"/>
      <c r="I6178" s="10"/>
      <c r="J6178" s="11"/>
      <c r="K6178" s="13"/>
      <c r="L6178" s="4"/>
    </row>
    <row r="6179" spans="2:12" ht="14.25" customHeight="1">
      <c r="B6179" s="4"/>
      <c r="C6179" s="4"/>
      <c r="D6179" s="4"/>
      <c r="E6179" s="4"/>
      <c r="F6179" s="6"/>
      <c r="G6179" s="6"/>
      <c r="H6179" s="6"/>
      <c r="I6179" s="10"/>
      <c r="J6179" s="11"/>
      <c r="K6179" s="13"/>
      <c r="L6179" s="4"/>
    </row>
    <row r="6180" spans="2:12" ht="14.25" customHeight="1">
      <c r="B6180" s="4"/>
      <c r="C6180" s="4"/>
      <c r="D6180" s="4"/>
      <c r="E6180" s="4"/>
      <c r="F6180" s="6"/>
      <c r="G6180" s="6"/>
      <c r="H6180" s="6"/>
      <c r="I6180" s="10"/>
      <c r="J6180" s="11"/>
      <c r="K6180" s="13"/>
      <c r="L6180" s="4"/>
    </row>
    <row r="6181" spans="2:12" ht="14.25" customHeight="1">
      <c r="B6181" s="4"/>
      <c r="C6181" s="4"/>
      <c r="D6181" s="4"/>
      <c r="E6181" s="4"/>
      <c r="F6181" s="6"/>
      <c r="G6181" s="6"/>
      <c r="H6181" s="6"/>
      <c r="I6181" s="10"/>
      <c r="J6181" s="11"/>
      <c r="K6181" s="13"/>
      <c r="L6181" s="4"/>
    </row>
    <row r="6182" spans="2:12" ht="14.25" customHeight="1">
      <c r="B6182" s="4"/>
      <c r="C6182" s="4"/>
      <c r="D6182" s="4"/>
      <c r="E6182" s="4"/>
      <c r="F6182" s="6"/>
      <c r="G6182" s="6"/>
      <c r="H6182" s="6"/>
      <c r="I6182" s="10"/>
      <c r="J6182" s="11"/>
      <c r="K6182" s="13"/>
      <c r="L6182" s="4"/>
    </row>
    <row r="6183" spans="2:12" ht="14.25" customHeight="1">
      <c r="B6183" s="4"/>
      <c r="C6183" s="4"/>
      <c r="D6183" s="4"/>
      <c r="E6183" s="4"/>
      <c r="F6183" s="6"/>
      <c r="G6183" s="6"/>
      <c r="H6183" s="6"/>
      <c r="I6183" s="10"/>
      <c r="J6183" s="11"/>
      <c r="K6183" s="13"/>
      <c r="L6183" s="4"/>
    </row>
    <row r="6184" spans="2:12" ht="14.25" customHeight="1">
      <c r="B6184" s="4"/>
      <c r="C6184" s="4"/>
      <c r="D6184" s="4"/>
      <c r="E6184" s="4"/>
      <c r="F6184" s="6"/>
      <c r="G6184" s="6"/>
      <c r="H6184" s="6"/>
      <c r="I6184" s="10"/>
      <c r="J6184" s="11"/>
      <c r="K6184" s="13"/>
      <c r="L6184" s="4"/>
    </row>
    <row r="6185" spans="2:12" ht="14.25" customHeight="1">
      <c r="B6185" s="4"/>
      <c r="C6185" s="4"/>
      <c r="D6185" s="4"/>
      <c r="E6185" s="4"/>
      <c r="F6185" s="6"/>
      <c r="G6185" s="6"/>
      <c r="H6185" s="6"/>
      <c r="I6185" s="10"/>
      <c r="J6185" s="11"/>
      <c r="K6185" s="13"/>
      <c r="L6185" s="4"/>
    </row>
    <row r="6186" spans="2:12" ht="14.25" customHeight="1">
      <c r="B6186" s="4"/>
      <c r="C6186" s="4"/>
      <c r="D6186" s="4"/>
      <c r="E6186" s="4"/>
      <c r="F6186" s="6"/>
      <c r="G6186" s="6"/>
      <c r="H6186" s="6"/>
      <c r="I6186" s="10"/>
      <c r="J6186" s="11"/>
      <c r="K6186" s="13"/>
      <c r="L6186" s="4"/>
    </row>
    <row r="6187" spans="2:12" ht="14.25" customHeight="1">
      <c r="B6187" s="4"/>
      <c r="C6187" s="4"/>
      <c r="D6187" s="4"/>
      <c r="E6187" s="4"/>
      <c r="F6187" s="6"/>
      <c r="G6187" s="6"/>
      <c r="H6187" s="6"/>
      <c r="I6187" s="10"/>
      <c r="J6187" s="11"/>
      <c r="K6187" s="13"/>
      <c r="L6187" s="4"/>
    </row>
    <row r="6188" spans="2:12" ht="14.25" customHeight="1">
      <c r="B6188" s="4"/>
      <c r="C6188" s="4"/>
      <c r="D6188" s="4"/>
      <c r="E6188" s="4"/>
      <c r="F6188" s="6"/>
      <c r="G6188" s="6"/>
      <c r="H6188" s="6"/>
      <c r="I6188" s="10"/>
      <c r="J6188" s="11"/>
      <c r="K6188" s="13"/>
      <c r="L6188" s="4"/>
    </row>
    <row r="6189" spans="2:12" ht="14.25" customHeight="1">
      <c r="B6189" s="4"/>
      <c r="C6189" s="4"/>
      <c r="D6189" s="4"/>
      <c r="E6189" s="4"/>
      <c r="F6189" s="6"/>
      <c r="G6189" s="6"/>
      <c r="H6189" s="6"/>
      <c r="I6189" s="10"/>
      <c r="J6189" s="11"/>
      <c r="K6189" s="13"/>
      <c r="L6189" s="4"/>
    </row>
    <row r="6190" spans="2:12" ht="14.25" customHeight="1">
      <c r="B6190" s="4"/>
      <c r="C6190" s="4"/>
      <c r="D6190" s="4"/>
      <c r="E6190" s="4"/>
      <c r="F6190" s="6"/>
      <c r="G6190" s="6"/>
      <c r="H6190" s="6"/>
      <c r="I6190" s="10"/>
      <c r="J6190" s="11"/>
      <c r="K6190" s="13"/>
      <c r="L6190" s="4"/>
    </row>
    <row r="6191" spans="2:12" ht="14.25" customHeight="1">
      <c r="B6191" s="4"/>
      <c r="C6191" s="4"/>
      <c r="D6191" s="4"/>
      <c r="E6191" s="4"/>
      <c r="F6191" s="6"/>
      <c r="G6191" s="6"/>
      <c r="H6191" s="6"/>
      <c r="I6191" s="10"/>
      <c r="J6191" s="11"/>
      <c r="K6191" s="13"/>
      <c r="L6191" s="4"/>
    </row>
    <row r="6192" spans="2:12" ht="14.25" customHeight="1">
      <c r="B6192" s="4"/>
      <c r="C6192" s="4"/>
      <c r="D6192" s="4"/>
      <c r="E6192" s="4"/>
      <c r="F6192" s="6"/>
      <c r="G6192" s="6"/>
      <c r="H6192" s="6"/>
      <c r="I6192" s="10"/>
      <c r="J6192" s="11"/>
      <c r="K6192" s="13"/>
      <c r="L6192" s="4"/>
    </row>
    <row r="6193" spans="2:12" ht="14.25" customHeight="1">
      <c r="B6193" s="4"/>
      <c r="C6193" s="4"/>
      <c r="D6193" s="4"/>
      <c r="E6193" s="4"/>
      <c r="F6193" s="6"/>
      <c r="G6193" s="6"/>
      <c r="H6193" s="6"/>
      <c r="I6193" s="10"/>
      <c r="J6193" s="11"/>
      <c r="K6193" s="13"/>
      <c r="L6193" s="4"/>
    </row>
    <row r="6194" spans="2:12" ht="14.25" customHeight="1">
      <c r="B6194" s="4"/>
      <c r="C6194" s="4"/>
      <c r="D6194" s="4"/>
      <c r="E6194" s="4"/>
      <c r="F6194" s="6"/>
      <c r="G6194" s="6"/>
      <c r="H6194" s="6"/>
      <c r="I6194" s="10"/>
      <c r="J6194" s="11"/>
      <c r="K6194" s="13"/>
      <c r="L6194" s="4"/>
    </row>
    <row r="6195" spans="2:12" ht="14.25" customHeight="1">
      <c r="B6195" s="4"/>
      <c r="C6195" s="4"/>
      <c r="D6195" s="4"/>
      <c r="E6195" s="4"/>
      <c r="F6195" s="6"/>
      <c r="G6195" s="6"/>
      <c r="H6195" s="6"/>
      <c r="I6195" s="10"/>
      <c r="J6195" s="11"/>
      <c r="K6195" s="13"/>
      <c r="L6195" s="4"/>
    </row>
    <row r="6196" spans="2:12" ht="14.25" customHeight="1">
      <c r="B6196" s="4"/>
      <c r="C6196" s="4"/>
      <c r="D6196" s="4"/>
      <c r="E6196" s="4"/>
      <c r="F6196" s="6"/>
      <c r="G6196" s="6"/>
      <c r="H6196" s="6"/>
      <c r="I6196" s="10"/>
      <c r="J6196" s="11"/>
      <c r="K6196" s="13"/>
      <c r="L6196" s="4"/>
    </row>
    <row r="6197" spans="2:12" ht="14.25" customHeight="1">
      <c r="B6197" s="4"/>
      <c r="C6197" s="4"/>
      <c r="D6197" s="4"/>
      <c r="E6197" s="4"/>
      <c r="F6197" s="6"/>
      <c r="G6197" s="6"/>
      <c r="H6197" s="6"/>
      <c r="I6197" s="10"/>
      <c r="J6197" s="11"/>
      <c r="K6197" s="13"/>
      <c r="L6197" s="4"/>
    </row>
    <row r="6198" spans="2:12" ht="14.25" customHeight="1">
      <c r="B6198" s="4"/>
      <c r="C6198" s="4"/>
      <c r="D6198" s="4"/>
      <c r="E6198" s="4"/>
      <c r="F6198" s="6"/>
      <c r="G6198" s="6"/>
      <c r="H6198" s="6"/>
      <c r="I6198" s="10"/>
      <c r="J6198" s="11"/>
      <c r="K6198" s="13"/>
      <c r="L6198" s="4"/>
    </row>
    <row r="6199" spans="2:12" ht="14.25" customHeight="1">
      <c r="B6199" s="4"/>
      <c r="C6199" s="4"/>
      <c r="D6199" s="4"/>
      <c r="E6199" s="4"/>
      <c r="F6199" s="6"/>
      <c r="G6199" s="6"/>
      <c r="H6199" s="6"/>
      <c r="I6199" s="10"/>
      <c r="J6199" s="11"/>
      <c r="K6199" s="13"/>
      <c r="L6199" s="4"/>
    </row>
    <row r="6200" spans="2:12" ht="14.25" customHeight="1">
      <c r="B6200" s="4"/>
      <c r="C6200" s="4"/>
      <c r="D6200" s="4"/>
      <c r="E6200" s="4"/>
      <c r="F6200" s="6"/>
      <c r="G6200" s="6"/>
      <c r="H6200" s="6"/>
      <c r="I6200" s="10"/>
      <c r="J6200" s="11"/>
      <c r="K6200" s="13"/>
      <c r="L6200" s="4"/>
    </row>
    <row r="6201" spans="2:12" ht="14.25" customHeight="1">
      <c r="B6201" s="4"/>
      <c r="C6201" s="4"/>
      <c r="D6201" s="4"/>
      <c r="E6201" s="4"/>
      <c r="F6201" s="6"/>
      <c r="G6201" s="6"/>
      <c r="H6201" s="6"/>
      <c r="I6201" s="10"/>
      <c r="J6201" s="11"/>
      <c r="K6201" s="13"/>
      <c r="L6201" s="4"/>
    </row>
    <row r="6202" spans="2:12" ht="14.25" customHeight="1">
      <c r="B6202" s="4"/>
      <c r="C6202" s="4"/>
      <c r="D6202" s="4"/>
      <c r="E6202" s="4"/>
      <c r="F6202" s="6"/>
      <c r="G6202" s="6"/>
      <c r="H6202" s="6"/>
      <c r="I6202" s="10"/>
      <c r="J6202" s="11"/>
      <c r="K6202" s="13"/>
      <c r="L6202" s="4"/>
    </row>
    <row r="6203" spans="2:12" ht="14.25" customHeight="1">
      <c r="B6203" s="4"/>
      <c r="C6203" s="4"/>
      <c r="D6203" s="4"/>
      <c r="E6203" s="4"/>
      <c r="F6203" s="6"/>
      <c r="G6203" s="6"/>
      <c r="H6203" s="6"/>
      <c r="I6203" s="10"/>
      <c r="J6203" s="11"/>
      <c r="K6203" s="13"/>
      <c r="L6203" s="4"/>
    </row>
    <row r="6204" spans="2:12" ht="14.25" customHeight="1">
      <c r="B6204" s="4"/>
      <c r="C6204" s="4"/>
      <c r="D6204" s="4"/>
      <c r="E6204" s="4"/>
      <c r="F6204" s="6"/>
      <c r="G6204" s="6"/>
      <c r="H6204" s="6"/>
      <c r="I6204" s="10"/>
      <c r="J6204" s="11"/>
      <c r="K6204" s="13"/>
      <c r="L6204" s="4"/>
    </row>
    <row r="6205" spans="2:12" ht="14.25" customHeight="1">
      <c r="B6205" s="4"/>
      <c r="C6205" s="4"/>
      <c r="D6205" s="4"/>
      <c r="E6205" s="4"/>
      <c r="F6205" s="6"/>
      <c r="G6205" s="6"/>
      <c r="H6205" s="6"/>
      <c r="I6205" s="10"/>
      <c r="J6205" s="11"/>
      <c r="K6205" s="13"/>
      <c r="L6205" s="4"/>
    </row>
    <row r="6206" spans="2:12" ht="14.25" customHeight="1">
      <c r="B6206" s="4"/>
      <c r="C6206" s="4"/>
      <c r="D6206" s="4"/>
      <c r="E6206" s="4"/>
      <c r="F6206" s="6"/>
      <c r="G6206" s="6"/>
      <c r="H6206" s="6"/>
      <c r="I6206" s="10"/>
      <c r="J6206" s="11"/>
      <c r="K6206" s="13"/>
      <c r="L6206" s="4"/>
    </row>
    <row r="6207" spans="2:12" ht="14.25" customHeight="1">
      <c r="B6207" s="4"/>
      <c r="C6207" s="4"/>
      <c r="D6207" s="4"/>
      <c r="E6207" s="4"/>
      <c r="F6207" s="6"/>
      <c r="G6207" s="6"/>
      <c r="H6207" s="6"/>
      <c r="I6207" s="10"/>
      <c r="J6207" s="11"/>
      <c r="K6207" s="13"/>
      <c r="L6207" s="4"/>
    </row>
    <row r="6208" spans="2:12" ht="14.25" customHeight="1">
      <c r="B6208" s="4"/>
      <c r="C6208" s="4"/>
      <c r="D6208" s="4"/>
      <c r="E6208" s="4"/>
      <c r="F6208" s="6"/>
      <c r="G6208" s="6"/>
      <c r="H6208" s="6"/>
      <c r="I6208" s="10"/>
      <c r="J6208" s="11"/>
      <c r="K6208" s="13"/>
      <c r="L6208" s="4"/>
    </row>
    <row r="6209" spans="2:12" ht="14.25" customHeight="1">
      <c r="B6209" s="4"/>
      <c r="C6209" s="4"/>
      <c r="D6209" s="4"/>
      <c r="E6209" s="4"/>
      <c r="F6209" s="6"/>
      <c r="G6209" s="6"/>
      <c r="H6209" s="6"/>
      <c r="I6209" s="10"/>
      <c r="J6209" s="11"/>
      <c r="K6209" s="13"/>
      <c r="L6209" s="4"/>
    </row>
    <row r="6210" spans="2:12" ht="14.25" customHeight="1">
      <c r="B6210" s="4"/>
      <c r="C6210" s="4"/>
      <c r="D6210" s="4"/>
      <c r="E6210" s="4"/>
      <c r="F6210" s="6"/>
      <c r="G6210" s="6"/>
      <c r="H6210" s="6"/>
      <c r="I6210" s="10"/>
      <c r="J6210" s="11"/>
      <c r="K6210" s="13"/>
      <c r="L6210" s="4"/>
    </row>
    <row r="6211" spans="2:12" ht="14.25" customHeight="1">
      <c r="B6211" s="4"/>
      <c r="C6211" s="4"/>
      <c r="D6211" s="4"/>
      <c r="E6211" s="4"/>
      <c r="F6211" s="6"/>
      <c r="G6211" s="6"/>
      <c r="H6211" s="6"/>
      <c r="I6211" s="10"/>
      <c r="J6211" s="11"/>
      <c r="K6211" s="13"/>
      <c r="L6211" s="4"/>
    </row>
    <row r="6212" spans="2:12" ht="14.25" customHeight="1">
      <c r="B6212" s="4"/>
      <c r="C6212" s="4"/>
      <c r="D6212" s="4"/>
      <c r="E6212" s="4"/>
      <c r="F6212" s="6"/>
      <c r="G6212" s="6"/>
      <c r="H6212" s="6"/>
      <c r="I6212" s="10"/>
      <c r="J6212" s="11"/>
      <c r="K6212" s="13"/>
      <c r="L6212" s="4"/>
    </row>
    <row r="6213" spans="2:12" ht="14.25" customHeight="1">
      <c r="B6213" s="4"/>
      <c r="C6213" s="4"/>
      <c r="D6213" s="4"/>
      <c r="E6213" s="4"/>
      <c r="F6213" s="6"/>
      <c r="G6213" s="6"/>
      <c r="H6213" s="6"/>
      <c r="I6213" s="10"/>
      <c r="J6213" s="11"/>
      <c r="K6213" s="13"/>
      <c r="L6213" s="4"/>
    </row>
    <row r="6214" spans="2:12" ht="14.25" customHeight="1">
      <c r="B6214" s="4"/>
      <c r="C6214" s="4"/>
      <c r="D6214" s="4"/>
      <c r="E6214" s="4"/>
      <c r="F6214" s="6"/>
      <c r="G6214" s="6"/>
      <c r="H6214" s="6"/>
      <c r="I6214" s="10"/>
      <c r="J6214" s="11"/>
      <c r="K6214" s="13"/>
      <c r="L6214" s="4"/>
    </row>
    <row r="6215" spans="2:12" ht="14.25" customHeight="1">
      <c r="B6215" s="4"/>
      <c r="C6215" s="4"/>
      <c r="D6215" s="4"/>
      <c r="E6215" s="4"/>
      <c r="F6215" s="6"/>
      <c r="G6215" s="6"/>
      <c r="H6215" s="6"/>
      <c r="I6215" s="10"/>
      <c r="J6215" s="11"/>
      <c r="K6215" s="13"/>
      <c r="L6215" s="4"/>
    </row>
    <row r="6216" spans="2:12" ht="14.25" customHeight="1">
      <c r="B6216" s="4"/>
      <c r="C6216" s="4"/>
      <c r="D6216" s="4"/>
      <c r="E6216" s="4"/>
      <c r="F6216" s="6"/>
      <c r="G6216" s="6"/>
      <c r="H6216" s="6"/>
      <c r="I6216" s="10"/>
      <c r="J6216" s="11"/>
      <c r="K6216" s="13"/>
      <c r="L6216" s="4"/>
    </row>
    <row r="6217" spans="2:12" ht="14.25" customHeight="1">
      <c r="B6217" s="4"/>
      <c r="C6217" s="4"/>
      <c r="D6217" s="4"/>
      <c r="E6217" s="4"/>
      <c r="F6217" s="6"/>
      <c r="G6217" s="6"/>
      <c r="H6217" s="6"/>
      <c r="I6217" s="10"/>
      <c r="J6217" s="11"/>
      <c r="K6217" s="13"/>
      <c r="L6217" s="4"/>
    </row>
    <row r="6218" spans="2:12" ht="14.25" customHeight="1">
      <c r="B6218" s="4"/>
      <c r="C6218" s="4"/>
      <c r="D6218" s="4"/>
      <c r="E6218" s="4"/>
      <c r="F6218" s="6"/>
      <c r="G6218" s="6"/>
      <c r="H6218" s="6"/>
      <c r="I6218" s="10"/>
      <c r="J6218" s="11"/>
      <c r="K6218" s="13"/>
      <c r="L6218" s="4"/>
    </row>
    <row r="6219" spans="2:12" ht="14.25" customHeight="1">
      <c r="B6219" s="4"/>
      <c r="C6219" s="4"/>
      <c r="D6219" s="4"/>
      <c r="E6219" s="4"/>
      <c r="F6219" s="6"/>
      <c r="G6219" s="6"/>
      <c r="H6219" s="6"/>
      <c r="I6219" s="10"/>
      <c r="J6219" s="11"/>
      <c r="K6219" s="13"/>
      <c r="L6219" s="4"/>
    </row>
    <row r="6220" spans="2:12" ht="14.25" customHeight="1">
      <c r="B6220" s="4"/>
      <c r="C6220" s="4"/>
      <c r="D6220" s="4"/>
      <c r="E6220" s="4"/>
      <c r="F6220" s="6"/>
      <c r="G6220" s="6"/>
      <c r="H6220" s="6"/>
      <c r="I6220" s="10"/>
      <c r="J6220" s="11"/>
      <c r="K6220" s="13"/>
      <c r="L6220" s="4"/>
    </row>
    <row r="6221" spans="2:12" ht="14.25" customHeight="1">
      <c r="B6221" s="4"/>
      <c r="C6221" s="4"/>
      <c r="D6221" s="4"/>
      <c r="E6221" s="4"/>
      <c r="F6221" s="6"/>
      <c r="G6221" s="6"/>
      <c r="H6221" s="6"/>
      <c r="I6221" s="10"/>
      <c r="J6221" s="11"/>
      <c r="K6221" s="13"/>
      <c r="L6221" s="4"/>
    </row>
    <row r="6222" spans="2:12" ht="14.25" customHeight="1">
      <c r="B6222" s="4"/>
      <c r="C6222" s="4"/>
      <c r="D6222" s="4"/>
      <c r="E6222" s="4"/>
      <c r="F6222" s="6"/>
      <c r="G6222" s="6"/>
      <c r="H6222" s="6"/>
      <c r="I6222" s="10"/>
      <c r="J6222" s="11"/>
      <c r="K6222" s="13"/>
      <c r="L6222" s="4"/>
    </row>
    <row r="6223" spans="2:12" ht="14.25" customHeight="1">
      <c r="B6223" s="4"/>
      <c r="C6223" s="4"/>
      <c r="D6223" s="4"/>
      <c r="E6223" s="4"/>
      <c r="F6223" s="6"/>
      <c r="G6223" s="6"/>
      <c r="H6223" s="6"/>
      <c r="I6223" s="10"/>
      <c r="J6223" s="11"/>
      <c r="K6223" s="13"/>
      <c r="L6223" s="4"/>
    </row>
    <row r="6224" spans="2:12" ht="14.25" customHeight="1">
      <c r="B6224" s="4"/>
      <c r="C6224" s="4"/>
      <c r="D6224" s="4"/>
      <c r="E6224" s="4"/>
      <c r="F6224" s="6"/>
      <c r="G6224" s="6"/>
      <c r="H6224" s="6"/>
      <c r="I6224" s="10"/>
      <c r="J6224" s="11"/>
      <c r="K6224" s="13"/>
      <c r="L6224" s="4"/>
    </row>
    <row r="6225" spans="2:12" ht="14.25" customHeight="1">
      <c r="B6225" s="4"/>
      <c r="C6225" s="4"/>
      <c r="D6225" s="4"/>
      <c r="E6225" s="4"/>
      <c r="F6225" s="6"/>
      <c r="G6225" s="6"/>
      <c r="H6225" s="6"/>
      <c r="I6225" s="10"/>
      <c r="J6225" s="11"/>
      <c r="K6225" s="13"/>
      <c r="L6225" s="4"/>
    </row>
    <row r="6226" spans="2:12" ht="14.25" customHeight="1">
      <c r="B6226" s="4"/>
      <c r="C6226" s="4"/>
      <c r="D6226" s="4"/>
      <c r="E6226" s="4"/>
      <c r="F6226" s="6"/>
      <c r="G6226" s="6"/>
      <c r="H6226" s="6"/>
      <c r="I6226" s="10"/>
      <c r="J6226" s="11"/>
      <c r="K6226" s="13"/>
      <c r="L6226" s="4"/>
    </row>
    <row r="6227" spans="2:12" ht="14.25" customHeight="1">
      <c r="B6227" s="4"/>
      <c r="C6227" s="4"/>
      <c r="D6227" s="4"/>
      <c r="E6227" s="4"/>
      <c r="F6227" s="6"/>
      <c r="G6227" s="6"/>
      <c r="H6227" s="6"/>
      <c r="I6227" s="10"/>
      <c r="J6227" s="11"/>
      <c r="K6227" s="13"/>
      <c r="L6227" s="4"/>
    </row>
    <row r="6228" spans="2:12" ht="14.25" customHeight="1">
      <c r="B6228" s="4"/>
      <c r="C6228" s="4"/>
      <c r="D6228" s="4"/>
      <c r="E6228" s="4"/>
      <c r="F6228" s="6"/>
      <c r="G6228" s="6"/>
      <c r="H6228" s="6"/>
      <c r="I6228" s="10"/>
      <c r="J6228" s="11"/>
      <c r="K6228" s="13"/>
      <c r="L6228" s="4"/>
    </row>
    <row r="6229" spans="2:12" ht="14.25" customHeight="1">
      <c r="B6229" s="4"/>
      <c r="C6229" s="4"/>
      <c r="D6229" s="4"/>
      <c r="E6229" s="4"/>
      <c r="F6229" s="6"/>
      <c r="G6229" s="6"/>
      <c r="H6229" s="6"/>
      <c r="I6229" s="10"/>
      <c r="J6229" s="11"/>
      <c r="K6229" s="13"/>
      <c r="L6229" s="4"/>
    </row>
    <row r="6230" spans="2:12" ht="14.25" customHeight="1">
      <c r="B6230" s="4"/>
      <c r="C6230" s="4"/>
      <c r="D6230" s="4"/>
      <c r="E6230" s="4"/>
      <c r="F6230" s="6"/>
      <c r="G6230" s="6"/>
      <c r="H6230" s="6"/>
      <c r="I6230" s="10"/>
      <c r="J6230" s="11"/>
      <c r="K6230" s="13"/>
      <c r="L6230" s="4"/>
    </row>
    <row r="6231" spans="2:12" ht="14.25" customHeight="1">
      <c r="B6231" s="4"/>
      <c r="C6231" s="4"/>
      <c r="D6231" s="4"/>
      <c r="E6231" s="4"/>
      <c r="F6231" s="6"/>
      <c r="G6231" s="6"/>
      <c r="H6231" s="6"/>
      <c r="I6231" s="10"/>
      <c r="J6231" s="11"/>
      <c r="K6231" s="13"/>
      <c r="L6231" s="4"/>
    </row>
    <row r="6232" spans="2:12" ht="14.25" customHeight="1">
      <c r="B6232" s="4"/>
      <c r="C6232" s="4"/>
      <c r="D6232" s="4"/>
      <c r="E6232" s="4"/>
      <c r="F6232" s="6"/>
      <c r="G6232" s="6"/>
      <c r="H6232" s="6"/>
      <c r="I6232" s="10"/>
      <c r="J6232" s="11"/>
      <c r="K6232" s="13"/>
      <c r="L6232" s="4"/>
    </row>
    <row r="6233" spans="2:12" ht="14.25" customHeight="1">
      <c r="B6233" s="4"/>
      <c r="C6233" s="4"/>
      <c r="D6233" s="4"/>
      <c r="E6233" s="4"/>
      <c r="F6233" s="6"/>
      <c r="G6233" s="6"/>
      <c r="H6233" s="6"/>
      <c r="I6233" s="10"/>
      <c r="J6233" s="11"/>
      <c r="K6233" s="13"/>
      <c r="L6233" s="4"/>
    </row>
    <row r="6234" spans="2:12" ht="14.25" customHeight="1">
      <c r="B6234" s="4"/>
      <c r="C6234" s="4"/>
      <c r="D6234" s="4"/>
      <c r="E6234" s="4"/>
      <c r="F6234" s="6"/>
      <c r="G6234" s="6"/>
      <c r="H6234" s="6"/>
      <c r="I6234" s="10"/>
      <c r="J6234" s="11"/>
      <c r="K6234" s="13"/>
      <c r="L6234" s="4"/>
    </row>
    <row r="6235" spans="2:12" ht="14.25" customHeight="1">
      <c r="B6235" s="4"/>
      <c r="C6235" s="4"/>
      <c r="D6235" s="4"/>
      <c r="E6235" s="4"/>
      <c r="F6235" s="6"/>
      <c r="G6235" s="6"/>
      <c r="H6235" s="6"/>
      <c r="I6235" s="10"/>
      <c r="J6235" s="11"/>
      <c r="K6235" s="13"/>
      <c r="L6235" s="4"/>
    </row>
    <row r="6236" spans="2:12" ht="14.25" customHeight="1">
      <c r="B6236" s="4"/>
      <c r="C6236" s="4"/>
      <c r="D6236" s="4"/>
      <c r="E6236" s="4"/>
      <c r="F6236" s="6"/>
      <c r="G6236" s="6"/>
      <c r="H6236" s="6"/>
      <c r="I6236" s="10"/>
      <c r="J6236" s="11"/>
      <c r="K6236" s="13"/>
      <c r="L6236" s="4"/>
    </row>
    <row r="6237" spans="2:12" ht="14.25" customHeight="1">
      <c r="B6237" s="4"/>
      <c r="C6237" s="4"/>
      <c r="D6237" s="4"/>
      <c r="E6237" s="4"/>
      <c r="F6237" s="6"/>
      <c r="G6237" s="6"/>
      <c r="H6237" s="6"/>
      <c r="I6237" s="10"/>
      <c r="J6237" s="11"/>
      <c r="K6237" s="13"/>
      <c r="L6237" s="4"/>
    </row>
    <row r="6238" spans="2:12" ht="14.25" customHeight="1">
      <c r="B6238" s="4"/>
      <c r="C6238" s="4"/>
      <c r="D6238" s="4"/>
      <c r="E6238" s="4"/>
      <c r="F6238" s="6"/>
      <c r="G6238" s="6"/>
      <c r="H6238" s="6"/>
      <c r="I6238" s="10"/>
      <c r="J6238" s="11"/>
      <c r="K6238" s="13"/>
      <c r="L6238" s="4"/>
    </row>
    <row r="6239" spans="2:12" ht="14.25" customHeight="1">
      <c r="B6239" s="4"/>
      <c r="C6239" s="4"/>
      <c r="D6239" s="4"/>
      <c r="E6239" s="4"/>
      <c r="F6239" s="6"/>
      <c r="G6239" s="6"/>
      <c r="H6239" s="6"/>
      <c r="I6239" s="10"/>
      <c r="J6239" s="11"/>
      <c r="K6239" s="13"/>
      <c r="L6239" s="4"/>
    </row>
    <row r="6240" spans="2:12" ht="14.25" customHeight="1">
      <c r="B6240" s="4"/>
      <c r="C6240" s="4"/>
      <c r="D6240" s="4"/>
      <c r="E6240" s="4"/>
      <c r="F6240" s="6"/>
      <c r="G6240" s="6"/>
      <c r="H6240" s="6"/>
      <c r="I6240" s="10"/>
      <c r="J6240" s="11"/>
      <c r="K6240" s="13"/>
      <c r="L6240" s="4"/>
    </row>
    <row r="6241" spans="2:12" ht="14.25" customHeight="1">
      <c r="B6241" s="4"/>
      <c r="C6241" s="4"/>
      <c r="D6241" s="4"/>
      <c r="E6241" s="4"/>
      <c r="F6241" s="6"/>
      <c r="G6241" s="6"/>
      <c r="H6241" s="6"/>
      <c r="I6241" s="10"/>
      <c r="J6241" s="11"/>
      <c r="K6241" s="13"/>
      <c r="L6241" s="4"/>
    </row>
    <row r="6242" spans="2:12" ht="14.25" customHeight="1">
      <c r="B6242" s="4"/>
      <c r="C6242" s="4"/>
      <c r="D6242" s="4"/>
      <c r="E6242" s="4"/>
      <c r="F6242" s="6"/>
      <c r="G6242" s="6"/>
      <c r="H6242" s="6"/>
      <c r="I6242" s="10"/>
      <c r="J6242" s="11"/>
      <c r="K6242" s="13"/>
      <c r="L6242" s="4"/>
    </row>
    <row r="6243" spans="2:12" ht="14.25" customHeight="1">
      <c r="B6243" s="4"/>
      <c r="C6243" s="4"/>
      <c r="D6243" s="4"/>
      <c r="E6243" s="4"/>
      <c r="F6243" s="6"/>
      <c r="G6243" s="6"/>
      <c r="H6243" s="6"/>
      <c r="I6243" s="10"/>
      <c r="J6243" s="11"/>
      <c r="K6243" s="13"/>
      <c r="L6243" s="4"/>
    </row>
    <row r="6244" spans="2:12" ht="14.25" customHeight="1">
      <c r="B6244" s="4"/>
      <c r="C6244" s="4"/>
      <c r="D6244" s="4"/>
      <c r="E6244" s="4"/>
      <c r="F6244" s="6"/>
      <c r="G6244" s="6"/>
      <c r="H6244" s="6"/>
      <c r="I6244" s="10"/>
      <c r="J6244" s="11"/>
      <c r="K6244" s="13"/>
      <c r="L6244" s="4"/>
    </row>
    <row r="6245" spans="2:12" ht="14.25" customHeight="1">
      <c r="B6245" s="4"/>
      <c r="C6245" s="4"/>
      <c r="D6245" s="4"/>
      <c r="E6245" s="4"/>
      <c r="F6245" s="6"/>
      <c r="G6245" s="6"/>
      <c r="H6245" s="6"/>
      <c r="I6245" s="10"/>
      <c r="J6245" s="11"/>
      <c r="K6245" s="13"/>
      <c r="L6245" s="4"/>
    </row>
    <row r="6246" spans="2:12" ht="14.25" customHeight="1">
      <c r="B6246" s="4"/>
      <c r="C6246" s="4"/>
      <c r="D6246" s="4"/>
      <c r="E6246" s="4"/>
      <c r="F6246" s="6"/>
      <c r="G6246" s="6"/>
      <c r="H6246" s="6"/>
      <c r="I6246" s="10"/>
      <c r="J6246" s="11"/>
      <c r="K6246" s="13"/>
      <c r="L6246" s="4"/>
    </row>
    <row r="6247" spans="2:12" ht="14.25" customHeight="1">
      <c r="B6247" s="4"/>
      <c r="C6247" s="4"/>
      <c r="D6247" s="4"/>
      <c r="E6247" s="4"/>
      <c r="F6247" s="6"/>
      <c r="G6247" s="6"/>
      <c r="H6247" s="6"/>
      <c r="I6247" s="10"/>
      <c r="J6247" s="11"/>
      <c r="K6247" s="13"/>
      <c r="L6247" s="4"/>
    </row>
    <row r="6248" spans="2:12" ht="14.25" customHeight="1">
      <c r="B6248" s="4"/>
      <c r="C6248" s="4"/>
      <c r="D6248" s="4"/>
      <c r="E6248" s="4"/>
      <c r="F6248" s="6"/>
      <c r="G6248" s="6"/>
      <c r="H6248" s="6"/>
      <c r="I6248" s="10"/>
      <c r="J6248" s="11"/>
      <c r="K6248" s="13"/>
      <c r="L6248" s="4"/>
    </row>
    <row r="6249" spans="2:12" ht="14.25" customHeight="1">
      <c r="B6249" s="4"/>
      <c r="C6249" s="4"/>
      <c r="D6249" s="4"/>
      <c r="E6249" s="4"/>
      <c r="F6249" s="6"/>
      <c r="G6249" s="6"/>
      <c r="H6249" s="6"/>
      <c r="I6249" s="10"/>
      <c r="J6249" s="11"/>
      <c r="K6249" s="13"/>
      <c r="L6249" s="4"/>
    </row>
    <row r="6250" spans="2:12" ht="14.25" customHeight="1">
      <c r="B6250" s="4"/>
      <c r="C6250" s="4"/>
      <c r="D6250" s="4"/>
      <c r="E6250" s="4"/>
      <c r="F6250" s="6"/>
      <c r="G6250" s="6"/>
      <c r="H6250" s="6"/>
      <c r="I6250" s="10"/>
      <c r="J6250" s="11"/>
      <c r="K6250" s="13"/>
      <c r="L6250" s="4"/>
    </row>
    <row r="6251" spans="2:12" ht="14.25" customHeight="1">
      <c r="B6251" s="4"/>
      <c r="C6251" s="4"/>
      <c r="D6251" s="4"/>
      <c r="E6251" s="4"/>
      <c r="F6251" s="6"/>
      <c r="G6251" s="6"/>
      <c r="H6251" s="6"/>
      <c r="I6251" s="10"/>
      <c r="J6251" s="11"/>
      <c r="K6251" s="13"/>
      <c r="L6251" s="4"/>
    </row>
    <row r="6252" spans="2:12" ht="14.25" customHeight="1">
      <c r="B6252" s="4"/>
      <c r="C6252" s="4"/>
      <c r="D6252" s="4"/>
      <c r="E6252" s="4"/>
      <c r="F6252" s="6"/>
      <c r="G6252" s="6"/>
      <c r="H6252" s="6"/>
      <c r="I6252" s="10"/>
      <c r="J6252" s="11"/>
      <c r="K6252" s="13"/>
      <c r="L6252" s="4"/>
    </row>
    <row r="6253" spans="2:12" ht="14.25" customHeight="1">
      <c r="B6253" s="4"/>
      <c r="C6253" s="4"/>
      <c r="D6253" s="4"/>
      <c r="E6253" s="4"/>
      <c r="F6253" s="6"/>
      <c r="G6253" s="6"/>
      <c r="H6253" s="6"/>
      <c r="I6253" s="10"/>
      <c r="J6253" s="11"/>
      <c r="K6253" s="13"/>
      <c r="L6253" s="4"/>
    </row>
    <row r="6254" spans="2:12" ht="14.25" customHeight="1">
      <c r="B6254" s="4"/>
      <c r="C6254" s="4"/>
      <c r="D6254" s="4"/>
      <c r="E6254" s="4"/>
      <c r="F6254" s="6"/>
      <c r="G6254" s="6"/>
      <c r="H6254" s="6"/>
      <c r="I6254" s="10"/>
      <c r="J6254" s="11"/>
      <c r="K6254" s="13"/>
      <c r="L6254" s="4"/>
    </row>
    <row r="6255" spans="2:12" ht="14.25" customHeight="1">
      <c r="B6255" s="4"/>
      <c r="C6255" s="4"/>
      <c r="D6255" s="4"/>
      <c r="E6255" s="4"/>
      <c r="F6255" s="6"/>
      <c r="G6255" s="6"/>
      <c r="H6255" s="6"/>
      <c r="I6255" s="10"/>
      <c r="J6255" s="11"/>
      <c r="K6255" s="13"/>
      <c r="L6255" s="4"/>
    </row>
    <row r="6256" spans="2:12" ht="14.25" customHeight="1">
      <c r="B6256" s="4"/>
      <c r="C6256" s="4"/>
      <c r="D6256" s="4"/>
      <c r="E6256" s="4"/>
      <c r="F6256" s="6"/>
      <c r="G6256" s="6"/>
      <c r="H6256" s="6"/>
      <c r="I6256" s="10"/>
      <c r="J6256" s="11"/>
      <c r="K6256" s="13"/>
      <c r="L6256" s="4"/>
    </row>
    <row r="6257" spans="2:12" ht="14.25" customHeight="1">
      <c r="B6257" s="4"/>
      <c r="C6257" s="4"/>
      <c r="D6257" s="4"/>
      <c r="E6257" s="4"/>
      <c r="F6257" s="6"/>
      <c r="G6257" s="6"/>
      <c r="H6257" s="6"/>
      <c r="I6257" s="10"/>
      <c r="J6257" s="11"/>
      <c r="K6257" s="13"/>
      <c r="L6257" s="4"/>
    </row>
    <row r="6258" spans="2:12" ht="14.25" customHeight="1">
      <c r="B6258" s="4"/>
      <c r="C6258" s="4"/>
      <c r="D6258" s="4"/>
      <c r="E6258" s="4"/>
      <c r="F6258" s="6"/>
      <c r="G6258" s="6"/>
      <c r="H6258" s="6"/>
      <c r="I6258" s="10"/>
      <c r="J6258" s="11"/>
      <c r="K6258" s="13"/>
      <c r="L6258" s="4"/>
    </row>
    <row r="6259" spans="2:12" ht="14.25" customHeight="1">
      <c r="B6259" s="4"/>
      <c r="C6259" s="4"/>
      <c r="D6259" s="4"/>
      <c r="E6259" s="4"/>
      <c r="F6259" s="6"/>
      <c r="G6259" s="6"/>
      <c r="H6259" s="6"/>
      <c r="I6259" s="10"/>
      <c r="J6259" s="11"/>
      <c r="K6259" s="13"/>
      <c r="L6259" s="4"/>
    </row>
    <row r="6260" spans="2:12" ht="14.25" customHeight="1">
      <c r="B6260" s="4"/>
      <c r="C6260" s="4"/>
      <c r="D6260" s="4"/>
      <c r="E6260" s="4"/>
      <c r="F6260" s="6"/>
      <c r="G6260" s="6"/>
      <c r="H6260" s="6"/>
      <c r="I6260" s="10"/>
      <c r="J6260" s="11"/>
      <c r="K6260" s="13"/>
      <c r="L6260" s="4"/>
    </row>
    <row r="6261" spans="2:12" ht="14.25" customHeight="1">
      <c r="B6261" s="4"/>
      <c r="C6261" s="4"/>
      <c r="D6261" s="4"/>
      <c r="E6261" s="4"/>
      <c r="F6261" s="6"/>
      <c r="G6261" s="6"/>
      <c r="H6261" s="6"/>
      <c r="I6261" s="10"/>
      <c r="J6261" s="11"/>
      <c r="K6261" s="13"/>
      <c r="L6261" s="4"/>
    </row>
    <row r="6262" spans="2:12" ht="14.25" customHeight="1">
      <c r="B6262" s="4"/>
      <c r="C6262" s="4"/>
      <c r="D6262" s="4"/>
      <c r="E6262" s="4"/>
      <c r="F6262" s="6"/>
      <c r="G6262" s="6"/>
      <c r="H6262" s="6"/>
      <c r="I6262" s="10"/>
      <c r="J6262" s="11"/>
      <c r="K6262" s="13"/>
      <c r="L6262" s="4"/>
    </row>
    <row r="6263" spans="2:12" ht="14.25" customHeight="1">
      <c r="B6263" s="4"/>
      <c r="C6263" s="4"/>
      <c r="D6263" s="4"/>
      <c r="E6263" s="4"/>
      <c r="F6263" s="6"/>
      <c r="G6263" s="6"/>
      <c r="H6263" s="6"/>
      <c r="I6263" s="10"/>
      <c r="J6263" s="11"/>
      <c r="K6263" s="13"/>
      <c r="L6263" s="4"/>
    </row>
    <row r="6264" spans="2:12" ht="14.25" customHeight="1">
      <c r="B6264" s="4"/>
      <c r="C6264" s="4"/>
      <c r="D6264" s="4"/>
      <c r="E6264" s="4"/>
      <c r="F6264" s="6"/>
      <c r="G6264" s="6"/>
      <c r="H6264" s="6"/>
      <c r="I6264" s="10"/>
      <c r="J6264" s="11"/>
      <c r="K6264" s="13"/>
      <c r="L6264" s="4"/>
    </row>
    <row r="6265" spans="2:12" ht="14.25" customHeight="1">
      <c r="B6265" s="4"/>
      <c r="C6265" s="4"/>
      <c r="D6265" s="4"/>
      <c r="E6265" s="4"/>
      <c r="F6265" s="6"/>
      <c r="G6265" s="6"/>
      <c r="H6265" s="6"/>
      <c r="I6265" s="10"/>
      <c r="J6265" s="11"/>
      <c r="K6265" s="13"/>
      <c r="L6265" s="4"/>
    </row>
    <row r="6266" spans="2:12" ht="14.25" customHeight="1">
      <c r="B6266" s="4"/>
      <c r="C6266" s="4"/>
      <c r="D6266" s="4"/>
      <c r="E6266" s="4"/>
      <c r="F6266" s="6"/>
      <c r="G6266" s="6"/>
      <c r="H6266" s="6"/>
      <c r="I6266" s="10"/>
      <c r="J6266" s="11"/>
      <c r="K6266" s="13"/>
      <c r="L6266" s="4"/>
    </row>
    <row r="6267" spans="2:12" ht="14.25" customHeight="1">
      <c r="B6267" s="4"/>
      <c r="C6267" s="4"/>
      <c r="D6267" s="4"/>
      <c r="E6267" s="4"/>
      <c r="F6267" s="6"/>
      <c r="G6267" s="6"/>
      <c r="H6267" s="6"/>
      <c r="I6267" s="10"/>
      <c r="J6267" s="11"/>
      <c r="K6267" s="13"/>
      <c r="L6267" s="4"/>
    </row>
    <row r="6268" spans="2:12" ht="14.25" customHeight="1">
      <c r="B6268" s="4"/>
      <c r="C6268" s="4"/>
      <c r="D6268" s="4"/>
      <c r="E6268" s="4"/>
      <c r="F6268" s="6"/>
      <c r="G6268" s="6"/>
      <c r="H6268" s="6"/>
      <c r="I6268" s="10"/>
      <c r="J6268" s="11"/>
      <c r="K6268" s="13"/>
      <c r="L6268" s="4"/>
    </row>
    <row r="6269" spans="2:12" ht="14.25" customHeight="1">
      <c r="B6269" s="4"/>
      <c r="C6269" s="4"/>
      <c r="D6269" s="4"/>
      <c r="E6269" s="4"/>
      <c r="F6269" s="6"/>
      <c r="G6269" s="6"/>
      <c r="H6269" s="6"/>
      <c r="I6269" s="10"/>
      <c r="J6269" s="11"/>
      <c r="K6269" s="13"/>
      <c r="L6269" s="4"/>
    </row>
    <row r="6270" spans="2:12" ht="14.25" customHeight="1">
      <c r="B6270" s="4"/>
      <c r="C6270" s="4"/>
      <c r="D6270" s="4"/>
      <c r="E6270" s="4"/>
      <c r="F6270" s="6"/>
      <c r="G6270" s="6"/>
      <c r="H6270" s="6"/>
      <c r="I6270" s="10"/>
      <c r="J6270" s="11"/>
      <c r="K6270" s="13"/>
      <c r="L6270" s="4"/>
    </row>
    <row r="6271" spans="2:12" ht="14.25" customHeight="1">
      <c r="B6271" s="4"/>
      <c r="C6271" s="4"/>
      <c r="D6271" s="4"/>
      <c r="E6271" s="4"/>
      <c r="F6271" s="6"/>
      <c r="G6271" s="6"/>
      <c r="H6271" s="6"/>
      <c r="I6271" s="10"/>
      <c r="J6271" s="11"/>
      <c r="K6271" s="13"/>
      <c r="L6271" s="4"/>
    </row>
    <row r="6272" spans="2:12" ht="14.25" customHeight="1">
      <c r="B6272" s="4"/>
      <c r="C6272" s="4"/>
      <c r="D6272" s="4"/>
      <c r="E6272" s="4"/>
      <c r="F6272" s="6"/>
      <c r="G6272" s="6"/>
      <c r="H6272" s="6"/>
      <c r="I6272" s="10"/>
      <c r="J6272" s="11"/>
      <c r="K6272" s="13"/>
      <c r="L6272" s="4"/>
    </row>
    <row r="6273" spans="2:12" ht="14.25" customHeight="1">
      <c r="B6273" s="4"/>
      <c r="C6273" s="4"/>
      <c r="D6273" s="4"/>
      <c r="E6273" s="4"/>
      <c r="F6273" s="6"/>
      <c r="G6273" s="6"/>
      <c r="H6273" s="6"/>
      <c r="I6273" s="10"/>
      <c r="J6273" s="11"/>
      <c r="K6273" s="13"/>
      <c r="L6273" s="4"/>
    </row>
    <row r="6274" spans="2:12" ht="14.25" customHeight="1">
      <c r="B6274" s="4"/>
      <c r="C6274" s="4"/>
      <c r="D6274" s="4"/>
      <c r="E6274" s="4"/>
      <c r="F6274" s="6"/>
      <c r="G6274" s="6"/>
      <c r="H6274" s="6"/>
      <c r="I6274" s="10"/>
      <c r="J6274" s="11"/>
      <c r="K6274" s="13"/>
      <c r="L6274" s="4"/>
    </row>
    <row r="6275" spans="2:12" ht="14.25" customHeight="1">
      <c r="B6275" s="4"/>
      <c r="C6275" s="4"/>
      <c r="D6275" s="4"/>
      <c r="E6275" s="4"/>
      <c r="F6275" s="6"/>
      <c r="G6275" s="6"/>
      <c r="H6275" s="6"/>
      <c r="I6275" s="10"/>
      <c r="J6275" s="11"/>
      <c r="K6275" s="13"/>
      <c r="L6275" s="4"/>
    </row>
    <row r="6276" spans="2:12" ht="14.25" customHeight="1">
      <c r="B6276" s="4"/>
      <c r="C6276" s="4"/>
      <c r="D6276" s="4"/>
      <c r="E6276" s="4"/>
      <c r="F6276" s="6"/>
      <c r="G6276" s="6"/>
      <c r="H6276" s="6"/>
      <c r="I6276" s="10"/>
      <c r="J6276" s="11"/>
      <c r="K6276" s="13"/>
      <c r="L6276" s="4"/>
    </row>
    <row r="6277" spans="2:12" ht="14.25" customHeight="1">
      <c r="B6277" s="4"/>
      <c r="C6277" s="4"/>
      <c r="D6277" s="4"/>
      <c r="E6277" s="4"/>
      <c r="F6277" s="6"/>
      <c r="G6277" s="6"/>
      <c r="H6277" s="6"/>
      <c r="I6277" s="10"/>
      <c r="J6277" s="11"/>
      <c r="K6277" s="13"/>
      <c r="L6277" s="4"/>
    </row>
    <row r="6278" spans="2:12" ht="14.25" customHeight="1">
      <c r="B6278" s="4"/>
      <c r="C6278" s="4"/>
      <c r="D6278" s="4"/>
      <c r="E6278" s="4"/>
      <c r="F6278" s="6"/>
      <c r="G6278" s="6"/>
      <c r="H6278" s="6"/>
      <c r="I6278" s="10"/>
      <c r="J6278" s="11"/>
      <c r="K6278" s="13"/>
      <c r="L6278" s="4"/>
    </row>
    <row r="6279" spans="2:12" ht="14.25" customHeight="1">
      <c r="B6279" s="4"/>
      <c r="C6279" s="4"/>
      <c r="D6279" s="4"/>
      <c r="E6279" s="4"/>
      <c r="F6279" s="6"/>
      <c r="G6279" s="6"/>
      <c r="H6279" s="6"/>
      <c r="I6279" s="10"/>
      <c r="J6279" s="11"/>
      <c r="K6279" s="13"/>
      <c r="L6279" s="4"/>
    </row>
    <row r="6280" spans="2:12" ht="14.25" customHeight="1">
      <c r="B6280" s="4"/>
      <c r="C6280" s="4"/>
      <c r="D6280" s="4"/>
      <c r="E6280" s="4"/>
      <c r="F6280" s="6"/>
      <c r="G6280" s="6"/>
      <c r="H6280" s="6"/>
      <c r="I6280" s="10"/>
      <c r="J6280" s="11"/>
      <c r="K6280" s="13"/>
      <c r="L6280" s="4"/>
    </row>
    <row r="6281" spans="2:12" ht="14.25" customHeight="1">
      <c r="B6281" s="4"/>
      <c r="C6281" s="4"/>
      <c r="D6281" s="4"/>
      <c r="E6281" s="4"/>
      <c r="F6281" s="6"/>
      <c r="G6281" s="6"/>
      <c r="H6281" s="6"/>
      <c r="I6281" s="10"/>
      <c r="J6281" s="11"/>
      <c r="K6281" s="13"/>
      <c r="L6281" s="4"/>
    </row>
    <row r="6282" spans="2:12" ht="14.25" customHeight="1">
      <c r="B6282" s="4"/>
      <c r="C6282" s="4"/>
      <c r="D6282" s="4"/>
      <c r="E6282" s="4"/>
      <c r="F6282" s="6"/>
      <c r="G6282" s="6"/>
      <c r="H6282" s="6"/>
      <c r="I6282" s="10"/>
      <c r="J6282" s="11"/>
      <c r="K6282" s="13"/>
      <c r="L6282" s="4"/>
    </row>
    <row r="6283" spans="2:12" ht="14.25" customHeight="1">
      <c r="B6283" s="4"/>
      <c r="C6283" s="4"/>
      <c r="D6283" s="4"/>
      <c r="E6283" s="4"/>
      <c r="F6283" s="6"/>
      <c r="G6283" s="6"/>
      <c r="H6283" s="6"/>
      <c r="I6283" s="10"/>
      <c r="J6283" s="11"/>
      <c r="K6283" s="13"/>
      <c r="L6283" s="4"/>
    </row>
    <row r="6284" spans="2:12" ht="14.25" customHeight="1">
      <c r="B6284" s="4"/>
      <c r="C6284" s="4"/>
      <c r="D6284" s="4"/>
      <c r="E6284" s="4"/>
      <c r="F6284" s="6"/>
      <c r="G6284" s="6"/>
      <c r="H6284" s="6"/>
      <c r="I6284" s="10"/>
      <c r="J6284" s="11"/>
      <c r="K6284" s="13"/>
      <c r="L6284" s="4"/>
    </row>
    <row r="6285" spans="2:12" ht="14.25" customHeight="1">
      <c r="B6285" s="4"/>
      <c r="C6285" s="4"/>
      <c r="D6285" s="4"/>
      <c r="E6285" s="4"/>
      <c r="F6285" s="6"/>
      <c r="G6285" s="6"/>
      <c r="H6285" s="6"/>
      <c r="I6285" s="10"/>
      <c r="J6285" s="11"/>
      <c r="K6285" s="13"/>
      <c r="L6285" s="4"/>
    </row>
    <row r="6286" spans="2:12" ht="14.25" customHeight="1">
      <c r="B6286" s="4"/>
      <c r="C6286" s="4"/>
      <c r="D6286" s="4"/>
      <c r="E6286" s="4"/>
      <c r="F6286" s="6"/>
      <c r="G6286" s="6"/>
      <c r="H6286" s="6"/>
      <c r="I6286" s="10"/>
      <c r="J6286" s="11"/>
      <c r="K6286" s="13"/>
      <c r="L6286" s="4"/>
    </row>
    <row r="6287" spans="2:12" ht="14.25" customHeight="1">
      <c r="B6287" s="4"/>
      <c r="C6287" s="4"/>
      <c r="D6287" s="4"/>
      <c r="E6287" s="4"/>
      <c r="F6287" s="6"/>
      <c r="G6287" s="6"/>
      <c r="H6287" s="6"/>
      <c r="I6287" s="10"/>
      <c r="J6287" s="11"/>
      <c r="K6287" s="13"/>
      <c r="L6287" s="4"/>
    </row>
    <row r="6288" spans="2:12" ht="14.25" customHeight="1">
      <c r="B6288" s="4"/>
      <c r="C6288" s="4"/>
      <c r="D6288" s="4"/>
      <c r="E6288" s="4"/>
      <c r="F6288" s="6"/>
      <c r="G6288" s="6"/>
      <c r="H6288" s="6"/>
      <c r="I6288" s="10"/>
      <c r="J6288" s="11"/>
      <c r="K6288" s="13"/>
      <c r="L6288" s="4"/>
    </row>
    <row r="6289" spans="2:12" ht="14.25" customHeight="1">
      <c r="B6289" s="4"/>
      <c r="C6289" s="4"/>
      <c r="D6289" s="4"/>
      <c r="E6289" s="4"/>
      <c r="F6289" s="6"/>
      <c r="G6289" s="6"/>
      <c r="H6289" s="6"/>
      <c r="I6289" s="10"/>
      <c r="J6289" s="11"/>
      <c r="K6289" s="13"/>
      <c r="L6289" s="4"/>
    </row>
    <row r="6290" spans="2:12" ht="14.25" customHeight="1">
      <c r="B6290" s="4"/>
      <c r="C6290" s="4"/>
      <c r="D6290" s="4"/>
      <c r="E6290" s="4"/>
      <c r="F6290" s="6"/>
      <c r="G6290" s="6"/>
      <c r="H6290" s="6"/>
      <c r="I6290" s="10"/>
      <c r="J6290" s="11"/>
      <c r="K6290" s="13"/>
      <c r="L6290" s="4"/>
    </row>
    <row r="6291" spans="2:12" ht="14.25" customHeight="1">
      <c r="B6291" s="4"/>
      <c r="C6291" s="4"/>
      <c r="D6291" s="4"/>
      <c r="E6291" s="4"/>
      <c r="F6291" s="6"/>
      <c r="G6291" s="6"/>
      <c r="H6291" s="6"/>
      <c r="I6291" s="10"/>
      <c r="J6291" s="11"/>
      <c r="K6291" s="13"/>
      <c r="L6291" s="4"/>
    </row>
    <row r="6292" spans="2:12" ht="14.25" customHeight="1">
      <c r="B6292" s="4"/>
      <c r="C6292" s="4"/>
      <c r="D6292" s="4"/>
      <c r="E6292" s="4"/>
      <c r="F6292" s="6"/>
      <c r="G6292" s="6"/>
      <c r="H6292" s="6"/>
      <c r="I6292" s="10"/>
      <c r="J6292" s="11"/>
      <c r="K6292" s="13"/>
      <c r="L6292" s="4"/>
    </row>
    <row r="6293" spans="2:12" ht="14.25" customHeight="1">
      <c r="B6293" s="4"/>
      <c r="C6293" s="4"/>
      <c r="D6293" s="4"/>
      <c r="E6293" s="4"/>
      <c r="F6293" s="6"/>
      <c r="G6293" s="6"/>
      <c r="H6293" s="6"/>
      <c r="I6293" s="10"/>
      <c r="J6293" s="11"/>
      <c r="K6293" s="13"/>
      <c r="L6293" s="4"/>
    </row>
    <row r="6294" spans="2:12" ht="14.25" customHeight="1">
      <c r="B6294" s="4"/>
      <c r="C6294" s="4"/>
      <c r="D6294" s="4"/>
      <c r="E6294" s="4"/>
      <c r="F6294" s="6"/>
      <c r="G6294" s="6"/>
      <c r="H6294" s="6"/>
      <c r="I6294" s="10"/>
      <c r="J6294" s="11"/>
      <c r="K6294" s="13"/>
      <c r="L6294" s="4"/>
    </row>
    <row r="6295" spans="2:12" ht="14.25" customHeight="1">
      <c r="B6295" s="4"/>
      <c r="C6295" s="4"/>
      <c r="D6295" s="4"/>
      <c r="E6295" s="4"/>
      <c r="F6295" s="6"/>
      <c r="G6295" s="6"/>
      <c r="H6295" s="6"/>
      <c r="I6295" s="10"/>
      <c r="J6295" s="11"/>
      <c r="K6295" s="13"/>
      <c r="L6295" s="4"/>
    </row>
    <row r="6296" spans="2:12" ht="14.25" customHeight="1">
      <c r="B6296" s="4"/>
      <c r="C6296" s="4"/>
      <c r="D6296" s="4"/>
      <c r="E6296" s="4"/>
      <c r="F6296" s="6"/>
      <c r="G6296" s="6"/>
      <c r="H6296" s="6"/>
      <c r="I6296" s="10"/>
      <c r="J6296" s="11"/>
      <c r="K6296" s="13"/>
      <c r="L6296" s="4"/>
    </row>
    <row r="6297" spans="2:12" ht="14.25" customHeight="1">
      <c r="B6297" s="4"/>
      <c r="C6297" s="4"/>
      <c r="D6297" s="4"/>
      <c r="E6297" s="4"/>
      <c r="F6297" s="6"/>
      <c r="G6297" s="6"/>
      <c r="H6297" s="6"/>
      <c r="I6297" s="10"/>
      <c r="J6297" s="11"/>
      <c r="K6297" s="13"/>
      <c r="L6297" s="4"/>
    </row>
    <row r="6298" spans="2:12" ht="14.25" customHeight="1">
      <c r="B6298" s="4"/>
      <c r="C6298" s="4"/>
      <c r="D6298" s="4"/>
      <c r="E6298" s="4"/>
      <c r="F6298" s="6"/>
      <c r="G6298" s="6"/>
      <c r="H6298" s="6"/>
      <c r="I6298" s="10"/>
      <c r="J6298" s="11"/>
      <c r="K6298" s="13"/>
      <c r="L6298" s="4"/>
    </row>
    <row r="6299" spans="2:12" ht="14.25" customHeight="1">
      <c r="B6299" s="4"/>
      <c r="C6299" s="4"/>
      <c r="D6299" s="4"/>
      <c r="E6299" s="4"/>
      <c r="F6299" s="6"/>
      <c r="G6299" s="6"/>
      <c r="H6299" s="6"/>
      <c r="I6299" s="10"/>
      <c r="J6299" s="11"/>
      <c r="K6299" s="13"/>
      <c r="L6299" s="4"/>
    </row>
    <row r="6300" spans="2:12" ht="14.25" customHeight="1">
      <c r="B6300" s="4"/>
      <c r="C6300" s="4"/>
      <c r="D6300" s="4"/>
      <c r="E6300" s="4"/>
      <c r="F6300" s="6"/>
      <c r="G6300" s="6"/>
      <c r="H6300" s="6"/>
      <c r="I6300" s="10"/>
      <c r="J6300" s="11"/>
      <c r="K6300" s="13"/>
      <c r="L6300" s="4"/>
    </row>
    <row r="6301" spans="2:12" ht="14.25" customHeight="1">
      <c r="B6301" s="4"/>
      <c r="C6301" s="4"/>
      <c r="D6301" s="4"/>
      <c r="E6301" s="4"/>
      <c r="F6301" s="6"/>
      <c r="G6301" s="6"/>
      <c r="H6301" s="6"/>
      <c r="I6301" s="10"/>
      <c r="J6301" s="11"/>
      <c r="K6301" s="13"/>
      <c r="L6301" s="4"/>
    </row>
    <row r="6302" spans="2:12" ht="14.25" customHeight="1">
      <c r="B6302" s="4"/>
      <c r="C6302" s="4"/>
      <c r="D6302" s="4"/>
      <c r="E6302" s="4"/>
      <c r="F6302" s="6"/>
      <c r="G6302" s="6"/>
      <c r="H6302" s="6"/>
      <c r="I6302" s="10"/>
      <c r="J6302" s="11"/>
      <c r="K6302" s="13"/>
      <c r="L6302" s="4"/>
    </row>
    <row r="6303" spans="2:12" ht="14.25" customHeight="1">
      <c r="B6303" s="4"/>
      <c r="C6303" s="4"/>
      <c r="D6303" s="4"/>
      <c r="E6303" s="4"/>
      <c r="F6303" s="6"/>
      <c r="G6303" s="6"/>
      <c r="H6303" s="6"/>
      <c r="I6303" s="10"/>
      <c r="J6303" s="11"/>
      <c r="K6303" s="13"/>
      <c r="L6303" s="4"/>
    </row>
    <row r="6304" spans="2:12" ht="14.25" customHeight="1">
      <c r="B6304" s="4"/>
      <c r="C6304" s="4"/>
      <c r="D6304" s="4"/>
      <c r="E6304" s="4"/>
      <c r="F6304" s="6"/>
      <c r="G6304" s="6"/>
      <c r="H6304" s="6"/>
      <c r="I6304" s="10"/>
      <c r="J6304" s="11"/>
      <c r="K6304" s="13"/>
      <c r="L6304" s="4"/>
    </row>
    <row r="6305" spans="2:12" ht="14.25" customHeight="1">
      <c r="B6305" s="4"/>
      <c r="C6305" s="4"/>
      <c r="D6305" s="4"/>
      <c r="E6305" s="4"/>
      <c r="F6305" s="6"/>
      <c r="G6305" s="6"/>
      <c r="H6305" s="6"/>
      <c r="I6305" s="10"/>
      <c r="J6305" s="11"/>
      <c r="K6305" s="13"/>
      <c r="L6305" s="4"/>
    </row>
    <row r="6306" spans="2:12" ht="14.25" customHeight="1">
      <c r="B6306" s="4"/>
      <c r="C6306" s="4"/>
      <c r="D6306" s="4"/>
      <c r="E6306" s="4"/>
      <c r="F6306" s="6"/>
      <c r="G6306" s="6"/>
      <c r="H6306" s="6"/>
      <c r="I6306" s="10"/>
      <c r="J6306" s="11"/>
      <c r="K6306" s="13"/>
      <c r="L6306" s="4"/>
    </row>
    <row r="6307" spans="2:12" ht="14.25" customHeight="1">
      <c r="B6307" s="4"/>
      <c r="C6307" s="4"/>
      <c r="D6307" s="4"/>
      <c r="E6307" s="4"/>
      <c r="F6307" s="6"/>
      <c r="G6307" s="6"/>
      <c r="H6307" s="6"/>
      <c r="I6307" s="10"/>
      <c r="J6307" s="11"/>
      <c r="K6307" s="13"/>
      <c r="L6307" s="4"/>
    </row>
    <row r="6308" spans="2:12" ht="14.25" customHeight="1">
      <c r="B6308" s="4"/>
      <c r="C6308" s="4"/>
      <c r="D6308" s="4"/>
      <c r="E6308" s="4"/>
      <c r="F6308" s="6"/>
      <c r="G6308" s="6"/>
      <c r="H6308" s="6"/>
      <c r="I6308" s="10"/>
      <c r="J6308" s="11"/>
      <c r="K6308" s="13"/>
      <c r="L6308" s="4"/>
    </row>
    <row r="6309" spans="2:12" ht="14.25" customHeight="1">
      <c r="B6309" s="4"/>
      <c r="C6309" s="4"/>
      <c r="D6309" s="4"/>
      <c r="E6309" s="4"/>
      <c r="F6309" s="6"/>
      <c r="G6309" s="6"/>
      <c r="H6309" s="6"/>
      <c r="I6309" s="10"/>
      <c r="J6309" s="11"/>
      <c r="K6309" s="13"/>
      <c r="L6309" s="4"/>
    </row>
    <row r="6310" spans="2:12" ht="14.25" customHeight="1">
      <c r="B6310" s="4"/>
      <c r="C6310" s="4"/>
      <c r="D6310" s="4"/>
      <c r="E6310" s="4"/>
      <c r="F6310" s="6"/>
      <c r="G6310" s="6"/>
      <c r="H6310" s="6"/>
      <c r="I6310" s="10"/>
      <c r="J6310" s="11"/>
      <c r="K6310" s="13"/>
      <c r="L6310" s="4"/>
    </row>
    <row r="6311" spans="2:12" ht="14.25" customHeight="1">
      <c r="B6311" s="4"/>
      <c r="C6311" s="4"/>
      <c r="D6311" s="4"/>
      <c r="E6311" s="4"/>
      <c r="F6311" s="6"/>
      <c r="G6311" s="6"/>
      <c r="H6311" s="6"/>
      <c r="I6311" s="10"/>
      <c r="J6311" s="11"/>
      <c r="K6311" s="13"/>
      <c r="L6311" s="4"/>
    </row>
    <row r="6312" spans="2:12" ht="14.25" customHeight="1">
      <c r="B6312" s="4"/>
      <c r="C6312" s="4"/>
      <c r="D6312" s="4"/>
      <c r="E6312" s="4"/>
      <c r="F6312" s="6"/>
      <c r="G6312" s="6"/>
      <c r="H6312" s="6"/>
      <c r="I6312" s="10"/>
      <c r="J6312" s="11"/>
      <c r="K6312" s="13"/>
      <c r="L6312" s="4"/>
    </row>
    <row r="6313" spans="2:12" ht="14.25" customHeight="1">
      <c r="B6313" s="4"/>
      <c r="C6313" s="4"/>
      <c r="D6313" s="4"/>
      <c r="E6313" s="4"/>
      <c r="F6313" s="6"/>
      <c r="G6313" s="6"/>
      <c r="H6313" s="6"/>
      <c r="I6313" s="10"/>
      <c r="J6313" s="11"/>
      <c r="K6313" s="13"/>
      <c r="L6313" s="4"/>
    </row>
    <row r="6314" spans="2:12" ht="14.25" customHeight="1">
      <c r="B6314" s="4"/>
      <c r="C6314" s="4"/>
      <c r="D6314" s="4"/>
      <c r="E6314" s="4"/>
      <c r="F6314" s="6"/>
      <c r="G6314" s="6"/>
      <c r="H6314" s="6"/>
      <c r="I6314" s="10"/>
      <c r="J6314" s="11"/>
      <c r="K6314" s="13"/>
      <c r="L6314" s="4"/>
    </row>
    <row r="6315" spans="2:12" ht="14.25" customHeight="1">
      <c r="B6315" s="4"/>
      <c r="C6315" s="4"/>
      <c r="D6315" s="4"/>
      <c r="E6315" s="4"/>
      <c r="F6315" s="6"/>
      <c r="G6315" s="6"/>
      <c r="H6315" s="6"/>
      <c r="I6315" s="10"/>
      <c r="J6315" s="11"/>
      <c r="K6315" s="13"/>
      <c r="L6315" s="4"/>
    </row>
    <row r="6316" spans="2:12" ht="14.25" customHeight="1">
      <c r="B6316" s="4"/>
      <c r="C6316" s="4"/>
      <c r="D6316" s="4"/>
      <c r="E6316" s="4"/>
      <c r="F6316" s="6"/>
      <c r="G6316" s="6"/>
      <c r="H6316" s="6"/>
      <c r="I6316" s="10"/>
      <c r="J6316" s="11"/>
      <c r="K6316" s="13"/>
      <c r="L6316" s="4"/>
    </row>
    <row r="6317" spans="2:12" ht="14.25" customHeight="1">
      <c r="B6317" s="4"/>
      <c r="C6317" s="4"/>
      <c r="D6317" s="4"/>
      <c r="E6317" s="4"/>
      <c r="F6317" s="6"/>
      <c r="G6317" s="6"/>
      <c r="H6317" s="6"/>
      <c r="I6317" s="10"/>
      <c r="J6317" s="11"/>
      <c r="K6317" s="13"/>
      <c r="L6317" s="4"/>
    </row>
    <row r="6318" spans="2:12" ht="14.25" customHeight="1">
      <c r="B6318" s="4"/>
      <c r="C6318" s="4"/>
      <c r="D6318" s="4"/>
      <c r="E6318" s="4"/>
      <c r="F6318" s="6"/>
      <c r="G6318" s="6"/>
      <c r="H6318" s="6"/>
      <c r="I6318" s="10"/>
      <c r="J6318" s="11"/>
      <c r="K6318" s="13"/>
      <c r="L6318" s="4"/>
    </row>
    <row r="6319" spans="2:12" ht="14.25" customHeight="1">
      <c r="B6319" s="4"/>
      <c r="C6319" s="4"/>
      <c r="D6319" s="4"/>
      <c r="E6319" s="4"/>
      <c r="F6319" s="6"/>
      <c r="G6319" s="6"/>
      <c r="H6319" s="6"/>
      <c r="I6319" s="10"/>
      <c r="J6319" s="11"/>
      <c r="K6319" s="13"/>
      <c r="L6319" s="4"/>
    </row>
    <row r="6320" spans="2:12" ht="14.25" customHeight="1">
      <c r="B6320" s="4"/>
      <c r="C6320" s="4"/>
      <c r="D6320" s="4"/>
      <c r="E6320" s="4"/>
      <c r="F6320" s="6"/>
      <c r="G6320" s="6"/>
      <c r="H6320" s="6"/>
      <c r="I6320" s="10"/>
      <c r="J6320" s="11"/>
      <c r="K6320" s="13"/>
      <c r="L6320" s="4"/>
    </row>
    <row r="6321" spans="2:12" ht="14.25" customHeight="1">
      <c r="B6321" s="4"/>
      <c r="C6321" s="4"/>
      <c r="D6321" s="4"/>
      <c r="E6321" s="4"/>
      <c r="F6321" s="6"/>
      <c r="G6321" s="6"/>
      <c r="H6321" s="6"/>
      <c r="I6321" s="10"/>
      <c r="J6321" s="11"/>
      <c r="K6321" s="13"/>
      <c r="L6321" s="4"/>
    </row>
    <row r="6322" spans="2:12" ht="14.25" customHeight="1">
      <c r="B6322" s="4"/>
      <c r="C6322" s="4"/>
      <c r="D6322" s="4"/>
      <c r="E6322" s="4"/>
      <c r="F6322" s="6"/>
      <c r="G6322" s="6"/>
      <c r="H6322" s="6"/>
      <c r="I6322" s="10"/>
      <c r="J6322" s="11"/>
      <c r="K6322" s="13"/>
      <c r="L6322" s="4"/>
    </row>
    <row r="6323" spans="2:12" ht="14.25" customHeight="1">
      <c r="B6323" s="4"/>
      <c r="C6323" s="4"/>
      <c r="D6323" s="4"/>
      <c r="E6323" s="4"/>
      <c r="F6323" s="6"/>
      <c r="G6323" s="6"/>
      <c r="H6323" s="6"/>
      <c r="I6323" s="10"/>
      <c r="J6323" s="11"/>
      <c r="K6323" s="13"/>
      <c r="L6323" s="4"/>
    </row>
    <row r="6324" spans="2:12" ht="14.25" customHeight="1">
      <c r="B6324" s="4"/>
      <c r="C6324" s="4"/>
      <c r="D6324" s="4"/>
      <c r="E6324" s="4"/>
      <c r="F6324" s="6"/>
      <c r="G6324" s="6"/>
      <c r="H6324" s="6"/>
      <c r="I6324" s="10"/>
      <c r="J6324" s="11"/>
      <c r="K6324" s="13"/>
      <c r="L6324" s="4"/>
    </row>
    <row r="6325" spans="2:12" ht="14.25" customHeight="1">
      <c r="B6325" s="4"/>
      <c r="C6325" s="4"/>
      <c r="D6325" s="4"/>
      <c r="E6325" s="4"/>
      <c r="F6325" s="6"/>
      <c r="G6325" s="6"/>
      <c r="H6325" s="6"/>
      <c r="I6325" s="10"/>
      <c r="J6325" s="11"/>
      <c r="K6325" s="13"/>
      <c r="L6325" s="4"/>
    </row>
    <row r="6326" spans="2:12" ht="14.25" customHeight="1">
      <c r="B6326" s="4"/>
      <c r="C6326" s="4"/>
      <c r="D6326" s="4"/>
      <c r="E6326" s="4"/>
      <c r="F6326" s="6"/>
      <c r="G6326" s="6"/>
      <c r="H6326" s="6"/>
      <c r="I6326" s="10"/>
      <c r="J6326" s="11"/>
      <c r="K6326" s="13"/>
      <c r="L6326" s="4"/>
    </row>
    <row r="6327" spans="2:12" ht="14.25" customHeight="1">
      <c r="B6327" s="4"/>
      <c r="C6327" s="4"/>
      <c r="D6327" s="4"/>
      <c r="E6327" s="4"/>
      <c r="F6327" s="6"/>
      <c r="G6327" s="6"/>
      <c r="H6327" s="6"/>
      <c r="I6327" s="10"/>
      <c r="J6327" s="11"/>
      <c r="K6327" s="13"/>
      <c r="L6327" s="4"/>
    </row>
    <row r="6328" spans="2:12" ht="14.25" customHeight="1">
      <c r="B6328" s="4"/>
      <c r="C6328" s="4"/>
      <c r="D6328" s="4"/>
      <c r="E6328" s="4"/>
      <c r="F6328" s="6"/>
      <c r="G6328" s="6"/>
      <c r="H6328" s="6"/>
      <c r="I6328" s="10"/>
      <c r="J6328" s="11"/>
      <c r="K6328" s="13"/>
      <c r="L6328" s="4"/>
    </row>
    <row r="6329" spans="2:12" ht="14.25" customHeight="1">
      <c r="B6329" s="4"/>
      <c r="C6329" s="4"/>
      <c r="D6329" s="4"/>
      <c r="E6329" s="4"/>
      <c r="F6329" s="6"/>
      <c r="G6329" s="6"/>
      <c r="H6329" s="6"/>
      <c r="I6329" s="10"/>
      <c r="J6329" s="11"/>
      <c r="K6329" s="13"/>
      <c r="L6329" s="4"/>
    </row>
    <row r="6330" spans="2:12" ht="14.25" customHeight="1">
      <c r="B6330" s="4"/>
      <c r="C6330" s="4"/>
      <c r="D6330" s="4"/>
      <c r="E6330" s="4"/>
      <c r="F6330" s="6"/>
      <c r="G6330" s="6"/>
      <c r="H6330" s="6"/>
      <c r="I6330" s="10"/>
      <c r="J6330" s="11"/>
      <c r="K6330" s="13"/>
      <c r="L6330" s="4"/>
    </row>
    <row r="6331" spans="2:12" ht="14.25" customHeight="1">
      <c r="B6331" s="4"/>
      <c r="C6331" s="4"/>
      <c r="D6331" s="4"/>
      <c r="E6331" s="4"/>
      <c r="F6331" s="6"/>
      <c r="G6331" s="6"/>
      <c r="H6331" s="6"/>
      <c r="I6331" s="10"/>
      <c r="J6331" s="11"/>
      <c r="K6331" s="13"/>
      <c r="L6331" s="4"/>
    </row>
    <row r="6332" spans="2:12" ht="14.25" customHeight="1">
      <c r="B6332" s="4"/>
      <c r="C6332" s="4"/>
      <c r="D6332" s="4"/>
      <c r="E6332" s="4"/>
      <c r="F6332" s="6"/>
      <c r="G6332" s="6"/>
      <c r="H6332" s="6"/>
      <c r="I6332" s="10"/>
      <c r="J6332" s="11"/>
      <c r="K6332" s="13"/>
      <c r="L6332" s="4"/>
    </row>
    <row r="6333" spans="2:12" ht="14.25" customHeight="1">
      <c r="B6333" s="4"/>
      <c r="C6333" s="4"/>
      <c r="D6333" s="4"/>
      <c r="E6333" s="4"/>
      <c r="F6333" s="6"/>
      <c r="G6333" s="6"/>
      <c r="H6333" s="6"/>
      <c r="I6333" s="10"/>
      <c r="J6333" s="11"/>
      <c r="K6333" s="13"/>
      <c r="L6333" s="4"/>
    </row>
    <row r="6334" spans="2:12" ht="14.25" customHeight="1">
      <c r="B6334" s="4"/>
      <c r="C6334" s="4"/>
      <c r="D6334" s="4"/>
      <c r="E6334" s="4"/>
      <c r="F6334" s="6"/>
      <c r="G6334" s="6"/>
      <c r="H6334" s="6"/>
      <c r="I6334" s="10"/>
      <c r="J6334" s="11"/>
      <c r="K6334" s="13"/>
      <c r="L6334" s="4"/>
    </row>
    <row r="6335" spans="2:12" ht="14.25" customHeight="1">
      <c r="B6335" s="4"/>
      <c r="C6335" s="4"/>
      <c r="D6335" s="4"/>
      <c r="E6335" s="4"/>
      <c r="F6335" s="6"/>
      <c r="G6335" s="6"/>
      <c r="H6335" s="6"/>
      <c r="I6335" s="10"/>
      <c r="J6335" s="11"/>
      <c r="K6335" s="13"/>
      <c r="L6335" s="4"/>
    </row>
    <row r="6336" spans="2:12" ht="14.25" customHeight="1">
      <c r="B6336" s="4"/>
      <c r="C6336" s="4"/>
      <c r="D6336" s="4"/>
      <c r="E6336" s="4"/>
      <c r="F6336" s="6"/>
      <c r="G6336" s="6"/>
      <c r="H6336" s="6"/>
      <c r="I6336" s="10"/>
      <c r="J6336" s="11"/>
      <c r="K6336" s="13"/>
      <c r="L6336" s="4"/>
    </row>
    <row r="6337" spans="2:12" ht="14.25" customHeight="1">
      <c r="B6337" s="4"/>
      <c r="C6337" s="4"/>
      <c r="D6337" s="4"/>
      <c r="E6337" s="4"/>
      <c r="F6337" s="6"/>
      <c r="G6337" s="6"/>
      <c r="H6337" s="6"/>
      <c r="I6337" s="10"/>
      <c r="J6337" s="11"/>
      <c r="K6337" s="13"/>
      <c r="L6337" s="4"/>
    </row>
    <row r="6338" spans="2:12" ht="14.25" customHeight="1">
      <c r="B6338" s="4"/>
      <c r="C6338" s="4"/>
      <c r="D6338" s="4"/>
      <c r="E6338" s="4"/>
      <c r="F6338" s="6"/>
      <c r="G6338" s="6"/>
      <c r="H6338" s="6"/>
      <c r="I6338" s="10"/>
      <c r="J6338" s="11"/>
      <c r="K6338" s="13"/>
      <c r="L6338" s="4"/>
    </row>
    <row r="6339" spans="2:12" ht="14.25" customHeight="1">
      <c r="B6339" s="4"/>
      <c r="C6339" s="4"/>
      <c r="D6339" s="4"/>
      <c r="E6339" s="4"/>
      <c r="F6339" s="6"/>
      <c r="G6339" s="6"/>
      <c r="H6339" s="6"/>
      <c r="I6339" s="10"/>
      <c r="J6339" s="11"/>
      <c r="K6339" s="13"/>
      <c r="L6339" s="4"/>
    </row>
    <row r="6340" spans="2:12" ht="14.25" customHeight="1">
      <c r="B6340" s="4"/>
      <c r="C6340" s="4"/>
      <c r="D6340" s="4"/>
      <c r="E6340" s="4"/>
      <c r="F6340" s="6"/>
      <c r="G6340" s="6"/>
      <c r="H6340" s="6"/>
      <c r="I6340" s="10"/>
      <c r="J6340" s="11"/>
      <c r="K6340" s="13"/>
      <c r="L6340" s="4"/>
    </row>
    <row r="6341" spans="2:12" ht="14.25" customHeight="1">
      <c r="B6341" s="4"/>
      <c r="C6341" s="4"/>
      <c r="D6341" s="4"/>
      <c r="E6341" s="4"/>
      <c r="F6341" s="6"/>
      <c r="G6341" s="6"/>
      <c r="H6341" s="6"/>
      <c r="I6341" s="10"/>
      <c r="J6341" s="11"/>
      <c r="K6341" s="13"/>
      <c r="L6341" s="4"/>
    </row>
    <row r="6342" spans="2:12" ht="14.25" customHeight="1">
      <c r="B6342" s="4"/>
      <c r="C6342" s="4"/>
      <c r="D6342" s="4"/>
      <c r="E6342" s="4"/>
      <c r="F6342" s="6"/>
      <c r="G6342" s="6"/>
      <c r="H6342" s="6"/>
      <c r="I6342" s="10"/>
      <c r="J6342" s="11"/>
      <c r="K6342" s="13"/>
      <c r="L6342" s="4"/>
    </row>
    <row r="6343" spans="2:12" ht="14.25" customHeight="1">
      <c r="B6343" s="4"/>
      <c r="C6343" s="4"/>
      <c r="D6343" s="4"/>
      <c r="E6343" s="4"/>
      <c r="F6343" s="6"/>
      <c r="G6343" s="6"/>
      <c r="H6343" s="6"/>
      <c r="I6343" s="10"/>
      <c r="J6343" s="11"/>
      <c r="K6343" s="13"/>
      <c r="L6343" s="4"/>
    </row>
    <row r="6344" spans="2:12" ht="14.25" customHeight="1">
      <c r="B6344" s="4"/>
      <c r="C6344" s="4"/>
      <c r="D6344" s="4"/>
      <c r="E6344" s="4"/>
      <c r="F6344" s="6"/>
      <c r="G6344" s="6"/>
      <c r="H6344" s="6"/>
      <c r="I6344" s="10"/>
      <c r="J6344" s="11"/>
      <c r="K6344" s="13"/>
      <c r="L6344" s="4"/>
    </row>
    <row r="6345" spans="2:12" ht="14.25" customHeight="1">
      <c r="B6345" s="4"/>
      <c r="C6345" s="4"/>
      <c r="D6345" s="4"/>
      <c r="E6345" s="4"/>
      <c r="F6345" s="6"/>
      <c r="G6345" s="6"/>
      <c r="H6345" s="6"/>
      <c r="I6345" s="10"/>
      <c r="J6345" s="11"/>
      <c r="K6345" s="13"/>
      <c r="L6345" s="4"/>
    </row>
    <row r="6346" spans="2:12" ht="14.25" customHeight="1">
      <c r="B6346" s="4"/>
      <c r="C6346" s="4"/>
      <c r="D6346" s="4"/>
      <c r="E6346" s="4"/>
      <c r="F6346" s="6"/>
      <c r="G6346" s="6"/>
      <c r="H6346" s="6"/>
      <c r="I6346" s="10"/>
      <c r="J6346" s="11"/>
      <c r="K6346" s="13"/>
      <c r="L6346" s="4"/>
    </row>
    <row r="6347" spans="2:12" ht="14.25" customHeight="1">
      <c r="B6347" s="4"/>
      <c r="C6347" s="4"/>
      <c r="D6347" s="4"/>
      <c r="E6347" s="4"/>
      <c r="F6347" s="6"/>
      <c r="G6347" s="6"/>
      <c r="H6347" s="6"/>
      <c r="I6347" s="10"/>
      <c r="J6347" s="11"/>
      <c r="K6347" s="13"/>
      <c r="L6347" s="4"/>
    </row>
    <row r="6348" spans="2:12" ht="14.25" customHeight="1">
      <c r="B6348" s="4"/>
      <c r="C6348" s="4"/>
      <c r="D6348" s="4"/>
      <c r="E6348" s="4"/>
      <c r="F6348" s="6"/>
      <c r="G6348" s="6"/>
      <c r="H6348" s="6"/>
      <c r="I6348" s="10"/>
      <c r="J6348" s="11"/>
      <c r="K6348" s="13"/>
      <c r="L6348" s="4"/>
    </row>
    <row r="6349" spans="2:12" ht="14.25" customHeight="1">
      <c r="B6349" s="4"/>
      <c r="C6349" s="4"/>
      <c r="D6349" s="4"/>
      <c r="E6349" s="4"/>
      <c r="F6349" s="6"/>
      <c r="G6349" s="6"/>
      <c r="H6349" s="6"/>
      <c r="I6349" s="10"/>
      <c r="J6349" s="11"/>
      <c r="K6349" s="13"/>
      <c r="L6349" s="4"/>
    </row>
    <row r="6350" spans="2:12" ht="14.25" customHeight="1">
      <c r="B6350" s="4"/>
      <c r="C6350" s="4"/>
      <c r="D6350" s="4"/>
      <c r="E6350" s="4"/>
      <c r="F6350" s="6"/>
      <c r="G6350" s="6"/>
      <c r="H6350" s="6"/>
      <c r="I6350" s="10"/>
      <c r="J6350" s="11"/>
      <c r="K6350" s="13"/>
      <c r="L6350" s="4"/>
    </row>
    <row r="6351" spans="2:12" ht="14.25" customHeight="1">
      <c r="B6351" s="4"/>
      <c r="C6351" s="4"/>
      <c r="D6351" s="4"/>
      <c r="E6351" s="4"/>
      <c r="F6351" s="6"/>
      <c r="G6351" s="6"/>
      <c r="H6351" s="6"/>
      <c r="I6351" s="10"/>
      <c r="J6351" s="11"/>
      <c r="K6351" s="13"/>
      <c r="L6351" s="4"/>
    </row>
    <row r="6352" spans="2:12" ht="14.25" customHeight="1">
      <c r="B6352" s="4"/>
      <c r="C6352" s="4"/>
      <c r="D6352" s="4"/>
      <c r="E6352" s="4"/>
      <c r="F6352" s="6"/>
      <c r="G6352" s="6"/>
      <c r="H6352" s="6"/>
      <c r="I6352" s="10"/>
      <c r="J6352" s="11"/>
      <c r="K6352" s="13"/>
      <c r="L6352" s="4"/>
    </row>
    <row r="6353" spans="2:12" ht="14.25" customHeight="1">
      <c r="B6353" s="4"/>
      <c r="C6353" s="4"/>
      <c r="D6353" s="4"/>
      <c r="E6353" s="4"/>
      <c r="F6353" s="6"/>
      <c r="G6353" s="6"/>
      <c r="H6353" s="6"/>
      <c r="I6353" s="10"/>
      <c r="J6353" s="11"/>
      <c r="K6353" s="13"/>
      <c r="L6353" s="4"/>
    </row>
    <row r="6354" spans="2:12" ht="14.25" customHeight="1">
      <c r="B6354" s="4"/>
      <c r="C6354" s="4"/>
      <c r="D6354" s="4"/>
      <c r="E6354" s="4"/>
      <c r="F6354" s="6"/>
      <c r="G6354" s="6"/>
      <c r="H6354" s="6"/>
      <c r="I6354" s="10"/>
      <c r="J6354" s="11"/>
      <c r="K6354" s="13"/>
      <c r="L6354" s="4"/>
    </row>
    <row r="6355" spans="2:12" ht="14.25" customHeight="1">
      <c r="B6355" s="4"/>
      <c r="C6355" s="4"/>
      <c r="D6355" s="4"/>
      <c r="E6355" s="4"/>
      <c r="F6355" s="6"/>
      <c r="G6355" s="6"/>
      <c r="H6355" s="6"/>
      <c r="I6355" s="10"/>
      <c r="J6355" s="11"/>
      <c r="K6355" s="13"/>
      <c r="L6355" s="4"/>
    </row>
    <row r="6356" spans="2:12" ht="14.25" customHeight="1">
      <c r="B6356" s="4"/>
      <c r="C6356" s="4"/>
      <c r="D6356" s="4"/>
      <c r="E6356" s="4"/>
      <c r="F6356" s="6"/>
      <c r="G6356" s="6"/>
      <c r="H6356" s="6"/>
      <c r="I6356" s="10"/>
      <c r="J6356" s="11"/>
      <c r="K6356" s="13"/>
      <c r="L6356" s="4"/>
    </row>
    <row r="6357" spans="2:12" ht="14.25" customHeight="1">
      <c r="B6357" s="4"/>
      <c r="C6357" s="4"/>
      <c r="D6357" s="4"/>
      <c r="E6357" s="4"/>
      <c r="F6357" s="6"/>
      <c r="G6357" s="6"/>
      <c r="H6357" s="6"/>
      <c r="I6357" s="10"/>
      <c r="J6357" s="11"/>
      <c r="K6357" s="13"/>
      <c r="L6357" s="4"/>
    </row>
    <row r="6358" spans="2:12" ht="14.25" customHeight="1">
      <c r="B6358" s="4"/>
      <c r="C6358" s="4"/>
      <c r="D6358" s="4"/>
      <c r="E6358" s="4"/>
      <c r="F6358" s="6"/>
      <c r="G6358" s="6"/>
      <c r="H6358" s="6"/>
      <c r="I6358" s="10"/>
      <c r="J6358" s="11"/>
      <c r="K6358" s="13"/>
      <c r="L6358" s="4"/>
    </row>
    <row r="6359" spans="2:12" ht="14.25" customHeight="1">
      <c r="B6359" s="4"/>
      <c r="C6359" s="4"/>
      <c r="D6359" s="4"/>
      <c r="E6359" s="4"/>
      <c r="F6359" s="6"/>
      <c r="G6359" s="6"/>
      <c r="H6359" s="6"/>
      <c r="I6359" s="10"/>
      <c r="J6359" s="11"/>
      <c r="K6359" s="13"/>
      <c r="L6359" s="4"/>
    </row>
    <row r="6360" spans="2:12" ht="14.25" customHeight="1">
      <c r="B6360" s="4"/>
      <c r="C6360" s="4"/>
      <c r="D6360" s="4"/>
      <c r="E6360" s="4"/>
      <c r="F6360" s="6"/>
      <c r="G6360" s="6"/>
      <c r="H6360" s="6"/>
      <c r="I6360" s="10"/>
      <c r="J6360" s="11"/>
      <c r="K6360" s="13"/>
      <c r="L6360" s="4"/>
    </row>
    <row r="6361" spans="2:12" ht="14.25" customHeight="1">
      <c r="B6361" s="4"/>
      <c r="C6361" s="4"/>
      <c r="D6361" s="4"/>
      <c r="E6361" s="4"/>
      <c r="F6361" s="6"/>
      <c r="G6361" s="6"/>
      <c r="H6361" s="6"/>
      <c r="I6361" s="10"/>
      <c r="J6361" s="11"/>
      <c r="K6361" s="13"/>
      <c r="L6361" s="4"/>
    </row>
    <row r="6362" spans="2:12" ht="14.25" customHeight="1">
      <c r="B6362" s="4"/>
      <c r="C6362" s="4"/>
      <c r="D6362" s="4"/>
      <c r="E6362" s="4"/>
      <c r="F6362" s="6"/>
      <c r="G6362" s="6"/>
      <c r="H6362" s="6"/>
      <c r="I6362" s="10"/>
      <c r="J6362" s="11"/>
      <c r="K6362" s="13"/>
      <c r="L6362" s="4"/>
    </row>
    <row r="6363" spans="2:12" ht="14.25" customHeight="1">
      <c r="B6363" s="4"/>
      <c r="C6363" s="4"/>
      <c r="D6363" s="4"/>
      <c r="E6363" s="4"/>
      <c r="F6363" s="6"/>
      <c r="G6363" s="6"/>
      <c r="H6363" s="6"/>
      <c r="I6363" s="10"/>
      <c r="J6363" s="11"/>
      <c r="K6363" s="13"/>
      <c r="L6363" s="4"/>
    </row>
    <row r="6364" spans="2:12" ht="14.25" customHeight="1">
      <c r="B6364" s="4"/>
      <c r="C6364" s="4"/>
      <c r="D6364" s="4"/>
      <c r="E6364" s="4"/>
      <c r="F6364" s="6"/>
      <c r="G6364" s="6"/>
      <c r="H6364" s="6"/>
      <c r="I6364" s="10"/>
      <c r="J6364" s="11"/>
      <c r="K6364" s="13"/>
      <c r="L6364" s="4"/>
    </row>
    <row r="6365" spans="2:12" ht="14.25" customHeight="1">
      <c r="B6365" s="4"/>
      <c r="C6365" s="4"/>
      <c r="D6365" s="4"/>
      <c r="E6365" s="4"/>
      <c r="F6365" s="6"/>
      <c r="G6365" s="6"/>
      <c r="H6365" s="6"/>
      <c r="I6365" s="10"/>
      <c r="J6365" s="11"/>
      <c r="K6365" s="13"/>
      <c r="L6365" s="4"/>
    </row>
    <row r="6366" spans="2:12" ht="14.25" customHeight="1">
      <c r="B6366" s="4"/>
      <c r="C6366" s="4"/>
      <c r="D6366" s="4"/>
      <c r="E6366" s="4"/>
      <c r="F6366" s="6"/>
      <c r="G6366" s="6"/>
      <c r="H6366" s="6"/>
      <c r="I6366" s="10"/>
      <c r="J6366" s="11"/>
      <c r="K6366" s="13"/>
      <c r="L6366" s="4"/>
    </row>
    <row r="6367" spans="2:12" ht="14.25" customHeight="1">
      <c r="B6367" s="4"/>
      <c r="C6367" s="4"/>
      <c r="D6367" s="4"/>
      <c r="E6367" s="4"/>
      <c r="F6367" s="6"/>
      <c r="G6367" s="6"/>
      <c r="H6367" s="6"/>
      <c r="I6367" s="10"/>
      <c r="J6367" s="11"/>
      <c r="K6367" s="13"/>
      <c r="L6367" s="4"/>
    </row>
    <row r="6368" spans="2:12" ht="14.25" customHeight="1">
      <c r="B6368" s="4"/>
      <c r="C6368" s="4"/>
      <c r="D6368" s="4"/>
      <c r="E6368" s="4"/>
      <c r="F6368" s="6"/>
      <c r="G6368" s="6"/>
      <c r="H6368" s="6"/>
      <c r="I6368" s="10"/>
      <c r="J6368" s="11"/>
      <c r="K6368" s="13"/>
      <c r="L6368" s="4"/>
    </row>
    <row r="6369" spans="2:12" ht="14.25" customHeight="1">
      <c r="B6369" s="4"/>
      <c r="C6369" s="4"/>
      <c r="D6369" s="4"/>
      <c r="E6369" s="4"/>
      <c r="F6369" s="6"/>
      <c r="G6369" s="6"/>
      <c r="H6369" s="6"/>
      <c r="I6369" s="10"/>
      <c r="J6369" s="11"/>
      <c r="K6369" s="13"/>
      <c r="L6369" s="4"/>
    </row>
    <row r="6370" spans="2:12" ht="14.25" customHeight="1">
      <c r="B6370" s="4"/>
      <c r="C6370" s="4"/>
      <c r="D6370" s="4"/>
      <c r="E6370" s="4"/>
      <c r="F6370" s="6"/>
      <c r="G6370" s="6"/>
      <c r="H6370" s="6"/>
      <c r="I6370" s="10"/>
      <c r="J6370" s="11"/>
      <c r="K6370" s="13"/>
      <c r="L6370" s="4"/>
    </row>
    <row r="6371" spans="2:12" ht="14.25" customHeight="1">
      <c r="B6371" s="4"/>
      <c r="C6371" s="4"/>
      <c r="D6371" s="4"/>
      <c r="E6371" s="4"/>
      <c r="F6371" s="6"/>
      <c r="G6371" s="6"/>
      <c r="H6371" s="6"/>
      <c r="I6371" s="10"/>
      <c r="J6371" s="11"/>
      <c r="K6371" s="13"/>
      <c r="L6371" s="4"/>
    </row>
    <row r="6372" spans="2:12" ht="14.25" customHeight="1">
      <c r="B6372" s="4"/>
      <c r="C6372" s="4"/>
      <c r="D6372" s="4"/>
      <c r="E6372" s="4"/>
      <c r="F6372" s="6"/>
      <c r="G6372" s="6"/>
      <c r="H6372" s="6"/>
      <c r="I6372" s="10"/>
      <c r="J6372" s="11"/>
      <c r="K6372" s="13"/>
      <c r="L6372" s="4"/>
    </row>
    <row r="6373" spans="2:12" ht="14.25" customHeight="1">
      <c r="B6373" s="4"/>
      <c r="C6373" s="4"/>
      <c r="D6373" s="4"/>
      <c r="E6373" s="4"/>
      <c r="F6373" s="6"/>
      <c r="G6373" s="6"/>
      <c r="H6373" s="6"/>
      <c r="I6373" s="10"/>
      <c r="J6373" s="11"/>
      <c r="K6373" s="13"/>
      <c r="L6373" s="4"/>
    </row>
    <row r="6374" spans="2:12" ht="14.25" customHeight="1">
      <c r="B6374" s="4"/>
      <c r="C6374" s="4"/>
      <c r="D6374" s="4"/>
      <c r="E6374" s="4"/>
      <c r="F6374" s="6"/>
      <c r="G6374" s="6"/>
      <c r="H6374" s="6"/>
      <c r="I6374" s="10"/>
      <c r="J6374" s="11"/>
      <c r="K6374" s="13"/>
      <c r="L6374" s="4"/>
    </row>
    <row r="6375" spans="2:12" ht="14.25" customHeight="1">
      <c r="B6375" s="4"/>
      <c r="C6375" s="4"/>
      <c r="D6375" s="4"/>
      <c r="E6375" s="4"/>
      <c r="F6375" s="6"/>
      <c r="G6375" s="6"/>
      <c r="H6375" s="6"/>
      <c r="I6375" s="10"/>
      <c r="J6375" s="11"/>
      <c r="K6375" s="13"/>
      <c r="L6375" s="4"/>
    </row>
    <row r="6376" spans="2:12" ht="14.25" customHeight="1">
      <c r="B6376" s="4"/>
      <c r="C6376" s="4"/>
      <c r="D6376" s="4"/>
      <c r="E6376" s="4"/>
      <c r="F6376" s="6"/>
      <c r="G6376" s="6"/>
      <c r="H6376" s="6"/>
      <c r="I6376" s="10"/>
      <c r="J6376" s="11"/>
      <c r="K6376" s="13"/>
      <c r="L6376" s="4"/>
    </row>
    <row r="6377" spans="2:12" ht="14.25" customHeight="1">
      <c r="B6377" s="4"/>
      <c r="C6377" s="4"/>
      <c r="D6377" s="4"/>
      <c r="E6377" s="4"/>
      <c r="F6377" s="6"/>
      <c r="G6377" s="6"/>
      <c r="H6377" s="6"/>
      <c r="I6377" s="10"/>
      <c r="J6377" s="11"/>
      <c r="K6377" s="13"/>
      <c r="L6377" s="4"/>
    </row>
    <row r="6378" spans="2:12" ht="14.25" customHeight="1">
      <c r="B6378" s="4"/>
      <c r="C6378" s="4"/>
      <c r="D6378" s="4"/>
      <c r="E6378" s="4"/>
      <c r="F6378" s="6"/>
      <c r="G6378" s="6"/>
      <c r="H6378" s="6"/>
      <c r="I6378" s="10"/>
      <c r="J6378" s="11"/>
      <c r="K6378" s="13"/>
      <c r="L6378" s="4"/>
    </row>
    <row r="6379" spans="2:12" ht="14.25" customHeight="1">
      <c r="B6379" s="4"/>
      <c r="C6379" s="4"/>
      <c r="D6379" s="4"/>
      <c r="E6379" s="4"/>
      <c r="F6379" s="6"/>
      <c r="G6379" s="6"/>
      <c r="H6379" s="6"/>
      <c r="I6379" s="10"/>
      <c r="J6379" s="11"/>
      <c r="K6379" s="13"/>
      <c r="L6379" s="4"/>
    </row>
    <row r="6380" spans="2:12" ht="14.25" customHeight="1">
      <c r="B6380" s="4"/>
      <c r="C6380" s="4"/>
      <c r="D6380" s="4"/>
      <c r="E6380" s="4"/>
      <c r="F6380" s="6"/>
      <c r="G6380" s="6"/>
      <c r="H6380" s="6"/>
      <c r="I6380" s="10"/>
      <c r="J6380" s="11"/>
      <c r="K6380" s="13"/>
      <c r="L6380" s="4"/>
    </row>
    <row r="6381" spans="2:12" ht="14.25" customHeight="1">
      <c r="B6381" s="4"/>
      <c r="C6381" s="4"/>
      <c r="D6381" s="4"/>
      <c r="E6381" s="4"/>
      <c r="F6381" s="6"/>
      <c r="G6381" s="6"/>
      <c r="H6381" s="6"/>
      <c r="I6381" s="10"/>
      <c r="J6381" s="11"/>
      <c r="K6381" s="13"/>
      <c r="L6381" s="4"/>
    </row>
    <row r="6382" spans="2:12" ht="14.25" customHeight="1">
      <c r="B6382" s="4"/>
      <c r="C6382" s="4"/>
      <c r="D6382" s="4"/>
      <c r="E6382" s="4"/>
      <c r="F6382" s="6"/>
      <c r="G6382" s="6"/>
      <c r="H6382" s="6"/>
      <c r="I6382" s="10"/>
      <c r="J6382" s="11"/>
      <c r="K6382" s="13"/>
      <c r="L6382" s="4"/>
    </row>
    <row r="6383" spans="2:12" ht="14.25" customHeight="1">
      <c r="B6383" s="4"/>
      <c r="C6383" s="4"/>
      <c r="D6383" s="4"/>
      <c r="E6383" s="4"/>
      <c r="F6383" s="6"/>
      <c r="G6383" s="6"/>
      <c r="H6383" s="6"/>
      <c r="I6383" s="10"/>
      <c r="J6383" s="11"/>
      <c r="K6383" s="13"/>
      <c r="L6383" s="4"/>
    </row>
    <row r="6384" spans="2:12" ht="14.25" customHeight="1">
      <c r="B6384" s="4"/>
      <c r="C6384" s="4"/>
      <c r="D6384" s="4"/>
      <c r="E6384" s="4"/>
      <c r="F6384" s="6"/>
      <c r="G6384" s="6"/>
      <c r="H6384" s="6"/>
      <c r="I6384" s="10"/>
      <c r="J6384" s="11"/>
      <c r="K6384" s="13"/>
      <c r="L6384" s="4"/>
    </row>
    <row r="6385" spans="2:12" ht="14.25" customHeight="1">
      <c r="B6385" s="4"/>
      <c r="C6385" s="4"/>
      <c r="D6385" s="4"/>
      <c r="E6385" s="4"/>
      <c r="F6385" s="6"/>
      <c r="G6385" s="6"/>
      <c r="H6385" s="6"/>
      <c r="I6385" s="10"/>
      <c r="J6385" s="11"/>
      <c r="K6385" s="13"/>
      <c r="L6385" s="4"/>
    </row>
    <row r="6386" spans="2:12" ht="14.25" customHeight="1">
      <c r="B6386" s="4"/>
      <c r="C6386" s="4"/>
      <c r="D6386" s="4"/>
      <c r="E6386" s="4"/>
      <c r="F6386" s="6"/>
      <c r="G6386" s="6"/>
      <c r="H6386" s="6"/>
      <c r="I6386" s="10"/>
      <c r="J6386" s="11"/>
      <c r="K6386" s="13"/>
      <c r="L6386" s="4"/>
    </row>
    <row r="6387" spans="2:12" ht="14.25" customHeight="1">
      <c r="B6387" s="4"/>
      <c r="C6387" s="4"/>
      <c r="D6387" s="4"/>
      <c r="E6387" s="4"/>
      <c r="F6387" s="6"/>
      <c r="G6387" s="6"/>
      <c r="H6387" s="6"/>
      <c r="I6387" s="10"/>
      <c r="J6387" s="11"/>
      <c r="K6387" s="13"/>
      <c r="L6387" s="4"/>
    </row>
    <row r="6388" spans="2:12" ht="14.25" customHeight="1">
      <c r="B6388" s="4"/>
      <c r="C6388" s="4"/>
      <c r="D6388" s="4"/>
      <c r="E6388" s="4"/>
      <c r="F6388" s="6"/>
      <c r="G6388" s="6"/>
      <c r="H6388" s="6"/>
      <c r="I6388" s="10"/>
      <c r="J6388" s="11"/>
      <c r="K6388" s="13"/>
      <c r="L6388" s="4"/>
    </row>
    <row r="6389" spans="2:12" ht="14.25" customHeight="1">
      <c r="B6389" s="4"/>
      <c r="C6389" s="4"/>
      <c r="D6389" s="4"/>
      <c r="E6389" s="4"/>
      <c r="F6389" s="6"/>
      <c r="G6389" s="6"/>
      <c r="H6389" s="6"/>
      <c r="I6389" s="10"/>
      <c r="J6389" s="11"/>
      <c r="K6389" s="13"/>
      <c r="L6389" s="4"/>
    </row>
    <row r="6390" spans="2:12" ht="14.25" customHeight="1">
      <c r="B6390" s="4"/>
      <c r="C6390" s="4"/>
      <c r="D6390" s="4"/>
      <c r="E6390" s="4"/>
      <c r="F6390" s="6"/>
      <c r="G6390" s="6"/>
      <c r="H6390" s="6"/>
      <c r="I6390" s="10"/>
      <c r="J6390" s="11"/>
      <c r="K6390" s="13"/>
      <c r="L6390" s="4"/>
    </row>
    <row r="6391" spans="2:12" ht="14.25" customHeight="1">
      <c r="B6391" s="4"/>
      <c r="C6391" s="4"/>
      <c r="D6391" s="4"/>
      <c r="E6391" s="4"/>
      <c r="F6391" s="6"/>
      <c r="G6391" s="6"/>
      <c r="H6391" s="6"/>
      <c r="I6391" s="10"/>
      <c r="J6391" s="11"/>
      <c r="K6391" s="13"/>
      <c r="L6391" s="4"/>
    </row>
    <row r="6392" spans="2:12" ht="14.25" customHeight="1">
      <c r="B6392" s="4"/>
      <c r="C6392" s="4"/>
      <c r="D6392" s="4"/>
      <c r="E6392" s="4"/>
      <c r="F6392" s="6"/>
      <c r="G6392" s="6"/>
      <c r="H6392" s="6"/>
      <c r="I6392" s="10"/>
      <c r="J6392" s="11"/>
      <c r="K6392" s="13"/>
      <c r="L6392" s="4"/>
    </row>
    <row r="6393" spans="2:12" ht="14.25" customHeight="1">
      <c r="B6393" s="4"/>
      <c r="C6393" s="4"/>
      <c r="D6393" s="4"/>
      <c r="E6393" s="4"/>
      <c r="F6393" s="6"/>
      <c r="G6393" s="6"/>
      <c r="H6393" s="6"/>
      <c r="I6393" s="10"/>
      <c r="J6393" s="11"/>
      <c r="K6393" s="13"/>
      <c r="L6393" s="4"/>
    </row>
    <row r="6394" spans="2:12" ht="14.25" customHeight="1">
      <c r="B6394" s="4"/>
      <c r="C6394" s="4"/>
      <c r="D6394" s="4"/>
      <c r="E6394" s="4"/>
      <c r="F6394" s="6"/>
      <c r="G6394" s="6"/>
      <c r="H6394" s="6"/>
      <c r="I6394" s="10"/>
      <c r="J6394" s="11"/>
      <c r="K6394" s="13"/>
      <c r="L6394" s="4"/>
    </row>
    <row r="6395" spans="2:12" ht="14.25" customHeight="1">
      <c r="B6395" s="4"/>
      <c r="C6395" s="4"/>
      <c r="D6395" s="4"/>
      <c r="E6395" s="4"/>
      <c r="F6395" s="6"/>
      <c r="G6395" s="6"/>
      <c r="H6395" s="6"/>
      <c r="I6395" s="10"/>
      <c r="J6395" s="11"/>
      <c r="K6395" s="13"/>
      <c r="L6395" s="4"/>
    </row>
    <row r="6396" spans="2:12" ht="14.25" customHeight="1">
      <c r="B6396" s="4"/>
      <c r="C6396" s="4"/>
      <c r="D6396" s="4"/>
      <c r="E6396" s="4"/>
      <c r="F6396" s="6"/>
      <c r="G6396" s="6"/>
      <c r="H6396" s="6"/>
      <c r="I6396" s="10"/>
      <c r="J6396" s="11"/>
      <c r="K6396" s="13"/>
      <c r="L6396" s="4"/>
    </row>
    <row r="6397" spans="2:12" ht="14.25" customHeight="1">
      <c r="B6397" s="4"/>
      <c r="C6397" s="4"/>
      <c r="D6397" s="4"/>
      <c r="E6397" s="4"/>
      <c r="F6397" s="6"/>
      <c r="G6397" s="6"/>
      <c r="H6397" s="6"/>
      <c r="I6397" s="10"/>
      <c r="J6397" s="11"/>
      <c r="K6397" s="13"/>
      <c r="L6397" s="4"/>
    </row>
    <row r="6398" spans="2:12" ht="14.25" customHeight="1">
      <c r="B6398" s="4"/>
      <c r="C6398" s="4"/>
      <c r="D6398" s="4"/>
      <c r="E6398" s="4"/>
      <c r="F6398" s="6"/>
      <c r="G6398" s="6"/>
      <c r="H6398" s="6"/>
      <c r="I6398" s="10"/>
      <c r="J6398" s="11"/>
      <c r="K6398" s="13"/>
      <c r="L6398" s="4"/>
    </row>
    <row r="6399" spans="2:12" ht="14.25" customHeight="1">
      <c r="B6399" s="4"/>
      <c r="C6399" s="4"/>
      <c r="D6399" s="4"/>
      <c r="E6399" s="4"/>
      <c r="F6399" s="6"/>
      <c r="G6399" s="6"/>
      <c r="H6399" s="6"/>
      <c r="I6399" s="10"/>
      <c r="J6399" s="11"/>
      <c r="K6399" s="13"/>
      <c r="L6399" s="4"/>
    </row>
    <row r="6400" spans="2:12" ht="14.25" customHeight="1">
      <c r="B6400" s="4"/>
      <c r="C6400" s="4"/>
      <c r="D6400" s="4"/>
      <c r="E6400" s="4"/>
      <c r="F6400" s="6"/>
      <c r="G6400" s="6"/>
      <c r="H6400" s="6"/>
      <c r="I6400" s="10"/>
      <c r="J6400" s="11"/>
      <c r="K6400" s="13"/>
      <c r="L6400" s="4"/>
    </row>
    <row r="6401" spans="2:12" ht="14.25" customHeight="1">
      <c r="B6401" s="4"/>
      <c r="C6401" s="4"/>
      <c r="D6401" s="4"/>
      <c r="E6401" s="4"/>
      <c r="F6401" s="6"/>
      <c r="G6401" s="6"/>
      <c r="H6401" s="6"/>
      <c r="I6401" s="10"/>
      <c r="J6401" s="11"/>
      <c r="K6401" s="13"/>
      <c r="L6401" s="4"/>
    </row>
    <row r="6402" spans="2:12" ht="14.25" customHeight="1">
      <c r="B6402" s="4"/>
      <c r="C6402" s="4"/>
      <c r="D6402" s="4"/>
      <c r="E6402" s="4"/>
      <c r="F6402" s="6"/>
      <c r="G6402" s="6"/>
      <c r="H6402" s="6"/>
      <c r="I6402" s="10"/>
      <c r="J6402" s="11"/>
      <c r="K6402" s="13"/>
      <c r="L6402" s="4"/>
    </row>
    <row r="6403" spans="2:12" ht="14.25" customHeight="1">
      <c r="B6403" s="4"/>
      <c r="C6403" s="4"/>
      <c r="D6403" s="4"/>
      <c r="E6403" s="4"/>
      <c r="F6403" s="6"/>
      <c r="G6403" s="6"/>
      <c r="H6403" s="6"/>
      <c r="I6403" s="10"/>
      <c r="J6403" s="11"/>
      <c r="K6403" s="13"/>
      <c r="L6403" s="4"/>
    </row>
    <row r="6404" spans="2:12" ht="14.25" customHeight="1">
      <c r="B6404" s="4"/>
      <c r="C6404" s="4"/>
      <c r="D6404" s="4"/>
      <c r="E6404" s="4"/>
      <c r="F6404" s="6"/>
      <c r="G6404" s="6"/>
      <c r="H6404" s="6"/>
      <c r="I6404" s="10"/>
      <c r="J6404" s="11"/>
      <c r="K6404" s="13"/>
      <c r="L6404" s="4"/>
    </row>
    <row r="6405" spans="2:12" ht="14.25" customHeight="1">
      <c r="B6405" s="4"/>
      <c r="C6405" s="4"/>
      <c r="D6405" s="4"/>
      <c r="E6405" s="4"/>
      <c r="F6405" s="6"/>
      <c r="G6405" s="6"/>
      <c r="H6405" s="6"/>
      <c r="I6405" s="10"/>
      <c r="J6405" s="11"/>
      <c r="K6405" s="13"/>
      <c r="L6405" s="4"/>
    </row>
    <row r="6406" spans="2:12" ht="14.25" customHeight="1">
      <c r="B6406" s="4"/>
      <c r="C6406" s="4"/>
      <c r="D6406" s="4"/>
      <c r="E6406" s="4"/>
      <c r="F6406" s="6"/>
      <c r="G6406" s="6"/>
      <c r="H6406" s="6"/>
      <c r="I6406" s="10"/>
      <c r="J6406" s="11"/>
      <c r="K6406" s="13"/>
      <c r="L6406" s="4"/>
    </row>
    <row r="6407" spans="2:12" ht="14.25" customHeight="1">
      <c r="B6407" s="4"/>
      <c r="C6407" s="4"/>
      <c r="D6407" s="4"/>
      <c r="E6407" s="4"/>
      <c r="F6407" s="6"/>
      <c r="G6407" s="6"/>
      <c r="H6407" s="6"/>
      <c r="I6407" s="10"/>
      <c r="J6407" s="11"/>
      <c r="K6407" s="13"/>
      <c r="L6407" s="4"/>
    </row>
    <row r="6408" spans="2:12" ht="14.25" customHeight="1">
      <c r="B6408" s="4"/>
      <c r="C6408" s="4"/>
      <c r="D6408" s="4"/>
      <c r="E6408" s="4"/>
      <c r="F6408" s="6"/>
      <c r="G6408" s="6"/>
      <c r="H6408" s="6"/>
      <c r="I6408" s="10"/>
      <c r="J6408" s="11"/>
      <c r="K6408" s="13"/>
      <c r="L6408" s="4"/>
    </row>
    <row r="6409" spans="2:12" ht="14.25" customHeight="1">
      <c r="B6409" s="4"/>
      <c r="C6409" s="4"/>
      <c r="D6409" s="4"/>
      <c r="E6409" s="4"/>
      <c r="F6409" s="6"/>
      <c r="G6409" s="6"/>
      <c r="H6409" s="6"/>
      <c r="I6409" s="10"/>
      <c r="J6409" s="11"/>
      <c r="K6409" s="13"/>
      <c r="L6409" s="4"/>
    </row>
    <row r="6410" spans="2:12" ht="14.25" customHeight="1">
      <c r="B6410" s="4"/>
      <c r="C6410" s="4"/>
      <c r="D6410" s="4"/>
      <c r="E6410" s="4"/>
      <c r="F6410" s="6"/>
      <c r="G6410" s="6"/>
      <c r="H6410" s="6"/>
      <c r="I6410" s="10"/>
      <c r="J6410" s="11"/>
      <c r="K6410" s="13"/>
      <c r="L6410" s="4"/>
    </row>
    <row r="6411" spans="2:12" ht="14.25" customHeight="1">
      <c r="B6411" s="4"/>
      <c r="C6411" s="4"/>
      <c r="D6411" s="4"/>
      <c r="E6411" s="4"/>
      <c r="F6411" s="6"/>
      <c r="G6411" s="6"/>
      <c r="H6411" s="6"/>
      <c r="I6411" s="10"/>
      <c r="J6411" s="11"/>
      <c r="K6411" s="13"/>
      <c r="L6411" s="4"/>
    </row>
    <row r="6412" spans="2:12" ht="14.25" customHeight="1">
      <c r="B6412" s="4"/>
      <c r="C6412" s="4"/>
      <c r="D6412" s="4"/>
      <c r="E6412" s="4"/>
      <c r="F6412" s="6"/>
      <c r="G6412" s="6"/>
      <c r="H6412" s="6"/>
      <c r="I6412" s="10"/>
      <c r="J6412" s="11"/>
      <c r="K6412" s="13"/>
      <c r="L6412" s="4"/>
    </row>
    <row r="6413" spans="2:12" ht="14.25" customHeight="1">
      <c r="B6413" s="4"/>
      <c r="C6413" s="4"/>
      <c r="D6413" s="4"/>
      <c r="E6413" s="4"/>
      <c r="F6413" s="6"/>
      <c r="G6413" s="6"/>
      <c r="H6413" s="6"/>
      <c r="I6413" s="10"/>
      <c r="J6413" s="11"/>
      <c r="K6413" s="13"/>
      <c r="L6413" s="4"/>
    </row>
    <row r="6414" spans="2:12" ht="14.25" customHeight="1">
      <c r="B6414" s="4"/>
      <c r="C6414" s="4"/>
      <c r="D6414" s="4"/>
      <c r="E6414" s="4"/>
      <c r="F6414" s="6"/>
      <c r="G6414" s="6"/>
      <c r="H6414" s="6"/>
      <c r="I6414" s="10"/>
      <c r="J6414" s="11"/>
      <c r="K6414" s="13"/>
      <c r="L6414" s="4"/>
    </row>
    <row r="6415" spans="2:12" ht="14.25" customHeight="1">
      <c r="B6415" s="4"/>
      <c r="C6415" s="4"/>
      <c r="D6415" s="4"/>
      <c r="E6415" s="4"/>
      <c r="F6415" s="6"/>
      <c r="G6415" s="6"/>
      <c r="H6415" s="6"/>
      <c r="I6415" s="10"/>
      <c r="J6415" s="11"/>
      <c r="K6415" s="13"/>
      <c r="L6415" s="4"/>
    </row>
    <row r="6416" spans="2:12" ht="14.25" customHeight="1">
      <c r="B6416" s="4"/>
      <c r="C6416" s="4"/>
      <c r="D6416" s="4"/>
      <c r="E6416" s="4"/>
      <c r="F6416" s="6"/>
      <c r="G6416" s="6"/>
      <c r="H6416" s="6"/>
      <c r="I6416" s="10"/>
      <c r="J6416" s="11"/>
      <c r="K6416" s="13"/>
      <c r="L6416" s="4"/>
    </row>
    <row r="6417" spans="2:12" ht="14.25" customHeight="1">
      <c r="B6417" s="4"/>
      <c r="C6417" s="4"/>
      <c r="D6417" s="4"/>
      <c r="E6417" s="4"/>
      <c r="F6417" s="6"/>
      <c r="G6417" s="6"/>
      <c r="H6417" s="6"/>
      <c r="I6417" s="10"/>
      <c r="J6417" s="11"/>
      <c r="K6417" s="13"/>
      <c r="L6417" s="4"/>
    </row>
    <row r="6418" spans="2:12" ht="14.25" customHeight="1">
      <c r="B6418" s="4"/>
      <c r="C6418" s="4"/>
      <c r="D6418" s="4"/>
      <c r="E6418" s="4"/>
      <c r="F6418" s="6"/>
      <c r="G6418" s="6"/>
      <c r="H6418" s="6"/>
      <c r="I6418" s="10"/>
      <c r="J6418" s="11"/>
      <c r="K6418" s="13"/>
      <c r="L6418" s="4"/>
    </row>
    <row r="6419" spans="2:12" ht="14.25" customHeight="1">
      <c r="B6419" s="4"/>
      <c r="C6419" s="4"/>
      <c r="D6419" s="4"/>
      <c r="E6419" s="4"/>
      <c r="F6419" s="6"/>
      <c r="G6419" s="6"/>
      <c r="H6419" s="6"/>
      <c r="I6419" s="10"/>
      <c r="J6419" s="11"/>
      <c r="K6419" s="13"/>
      <c r="L6419" s="4"/>
    </row>
    <row r="6420" spans="2:12" ht="14.25" customHeight="1">
      <c r="B6420" s="4"/>
      <c r="C6420" s="4"/>
      <c r="D6420" s="4"/>
      <c r="E6420" s="4"/>
      <c r="F6420" s="6"/>
      <c r="G6420" s="6"/>
      <c r="H6420" s="6"/>
      <c r="I6420" s="10"/>
      <c r="J6420" s="11"/>
      <c r="K6420" s="13"/>
      <c r="L6420" s="4"/>
    </row>
    <row r="6421" spans="2:12" ht="14.25" customHeight="1">
      <c r="B6421" s="4"/>
      <c r="C6421" s="4"/>
      <c r="D6421" s="4"/>
      <c r="E6421" s="4"/>
      <c r="F6421" s="6"/>
      <c r="G6421" s="6"/>
      <c r="H6421" s="6"/>
      <c r="I6421" s="10"/>
      <c r="J6421" s="11"/>
      <c r="K6421" s="13"/>
      <c r="L6421" s="4"/>
    </row>
    <row r="6422" spans="2:12" ht="14.25" customHeight="1">
      <c r="B6422" s="4"/>
      <c r="C6422" s="4"/>
      <c r="D6422" s="4"/>
      <c r="E6422" s="4"/>
      <c r="F6422" s="6"/>
      <c r="G6422" s="6"/>
      <c r="H6422" s="6"/>
      <c r="I6422" s="10"/>
      <c r="J6422" s="11"/>
      <c r="K6422" s="13"/>
      <c r="L6422" s="4"/>
    </row>
    <row r="6423" spans="2:12" ht="14.25" customHeight="1">
      <c r="B6423" s="4"/>
      <c r="C6423" s="4"/>
      <c r="D6423" s="4"/>
      <c r="E6423" s="4"/>
      <c r="F6423" s="6"/>
      <c r="G6423" s="6"/>
      <c r="H6423" s="6"/>
      <c r="I6423" s="10"/>
      <c r="J6423" s="11"/>
      <c r="K6423" s="13"/>
      <c r="L6423" s="4"/>
    </row>
    <row r="6424" spans="2:12" ht="14.25" customHeight="1">
      <c r="B6424" s="4"/>
      <c r="C6424" s="4"/>
      <c r="D6424" s="4"/>
      <c r="E6424" s="4"/>
      <c r="F6424" s="6"/>
      <c r="G6424" s="6"/>
      <c r="H6424" s="6"/>
      <c r="I6424" s="10"/>
      <c r="J6424" s="11"/>
      <c r="K6424" s="13"/>
      <c r="L6424" s="4"/>
    </row>
    <row r="6425" spans="2:12" ht="14.25" customHeight="1">
      <c r="B6425" s="4"/>
      <c r="C6425" s="4"/>
      <c r="D6425" s="4"/>
      <c r="E6425" s="4"/>
      <c r="F6425" s="6"/>
      <c r="G6425" s="6"/>
      <c r="H6425" s="6"/>
      <c r="I6425" s="10"/>
      <c r="J6425" s="11"/>
      <c r="K6425" s="13"/>
      <c r="L6425" s="4"/>
    </row>
    <row r="6426" spans="2:12" ht="14.25" customHeight="1">
      <c r="B6426" s="4"/>
      <c r="C6426" s="4"/>
      <c r="D6426" s="4"/>
      <c r="E6426" s="4"/>
      <c r="F6426" s="6"/>
      <c r="G6426" s="6"/>
      <c r="H6426" s="6"/>
      <c r="I6426" s="10"/>
      <c r="J6426" s="11"/>
      <c r="K6426" s="13"/>
      <c r="L6426" s="4"/>
    </row>
    <row r="6427" spans="2:12" ht="14.25" customHeight="1">
      <c r="B6427" s="4"/>
      <c r="C6427" s="4"/>
      <c r="D6427" s="4"/>
      <c r="E6427" s="4"/>
      <c r="F6427" s="6"/>
      <c r="G6427" s="6"/>
      <c r="H6427" s="6"/>
      <c r="I6427" s="10"/>
      <c r="J6427" s="11"/>
      <c r="K6427" s="13"/>
      <c r="L6427" s="4"/>
    </row>
    <row r="6428" spans="2:12" ht="14.25" customHeight="1">
      <c r="B6428" s="4"/>
      <c r="C6428" s="4"/>
      <c r="D6428" s="4"/>
      <c r="E6428" s="4"/>
      <c r="F6428" s="6"/>
      <c r="G6428" s="6"/>
      <c r="H6428" s="6"/>
      <c r="I6428" s="10"/>
      <c r="J6428" s="11"/>
      <c r="K6428" s="13"/>
      <c r="L6428" s="4"/>
    </row>
    <row r="6429" spans="2:12" ht="14.25" customHeight="1">
      <c r="B6429" s="4"/>
      <c r="C6429" s="4"/>
      <c r="D6429" s="4"/>
      <c r="E6429" s="4"/>
      <c r="F6429" s="6"/>
      <c r="G6429" s="6"/>
      <c r="H6429" s="6"/>
      <c r="I6429" s="10"/>
      <c r="J6429" s="11"/>
      <c r="K6429" s="13"/>
      <c r="L6429" s="4"/>
    </row>
    <row r="6430" spans="2:12" ht="14.25" customHeight="1">
      <c r="B6430" s="4"/>
      <c r="C6430" s="4"/>
      <c r="D6430" s="4"/>
      <c r="E6430" s="4"/>
      <c r="F6430" s="6"/>
      <c r="G6430" s="6"/>
      <c r="H6430" s="6"/>
      <c r="I6430" s="10"/>
      <c r="J6430" s="11"/>
      <c r="K6430" s="13"/>
      <c r="L6430" s="4"/>
    </row>
    <row r="6431" spans="2:12" ht="14.25" customHeight="1">
      <c r="B6431" s="4"/>
      <c r="C6431" s="4"/>
      <c r="D6431" s="4"/>
      <c r="E6431" s="4"/>
      <c r="F6431" s="6"/>
      <c r="G6431" s="6"/>
      <c r="H6431" s="6"/>
      <c r="I6431" s="10"/>
      <c r="J6431" s="11"/>
      <c r="K6431" s="13"/>
      <c r="L6431" s="4"/>
    </row>
    <row r="6432" spans="2:12" ht="14.25" customHeight="1">
      <c r="B6432" s="4"/>
      <c r="C6432" s="4"/>
      <c r="D6432" s="4"/>
      <c r="E6432" s="4"/>
      <c r="F6432" s="6"/>
      <c r="G6432" s="6"/>
      <c r="H6432" s="6"/>
      <c r="I6432" s="10"/>
      <c r="J6432" s="11"/>
      <c r="K6432" s="13"/>
      <c r="L6432" s="4"/>
    </row>
    <row r="6433" spans="2:12" ht="14.25" customHeight="1">
      <c r="B6433" s="4"/>
      <c r="C6433" s="4"/>
      <c r="D6433" s="4"/>
      <c r="E6433" s="4"/>
      <c r="F6433" s="6"/>
      <c r="G6433" s="6"/>
      <c r="H6433" s="6"/>
      <c r="I6433" s="10"/>
      <c r="J6433" s="11"/>
      <c r="K6433" s="13"/>
      <c r="L6433" s="4"/>
    </row>
    <row r="6434" spans="2:12" ht="14.25" customHeight="1">
      <c r="B6434" s="4"/>
      <c r="C6434" s="4"/>
      <c r="D6434" s="4"/>
      <c r="E6434" s="4"/>
      <c r="F6434" s="6"/>
      <c r="G6434" s="6"/>
      <c r="H6434" s="6"/>
      <c r="I6434" s="10"/>
      <c r="J6434" s="11"/>
      <c r="K6434" s="13"/>
      <c r="L6434" s="4"/>
    </row>
    <row r="6435" spans="2:12" ht="14.25" customHeight="1">
      <c r="B6435" s="4"/>
      <c r="C6435" s="4"/>
      <c r="D6435" s="4"/>
      <c r="E6435" s="4"/>
      <c r="F6435" s="6"/>
      <c r="G6435" s="6"/>
      <c r="H6435" s="6"/>
      <c r="I6435" s="10"/>
      <c r="J6435" s="11"/>
      <c r="K6435" s="13"/>
      <c r="L6435" s="4"/>
    </row>
    <row r="6436" spans="2:12" ht="14.25" customHeight="1">
      <c r="B6436" s="4"/>
      <c r="C6436" s="4"/>
      <c r="D6436" s="4"/>
      <c r="E6436" s="4"/>
      <c r="F6436" s="6"/>
      <c r="G6436" s="6"/>
      <c r="H6436" s="6"/>
      <c r="I6436" s="10"/>
      <c r="J6436" s="11"/>
      <c r="K6436" s="13"/>
      <c r="L6436" s="4"/>
    </row>
    <row r="6437" spans="2:12" ht="14.25" customHeight="1">
      <c r="B6437" s="4"/>
      <c r="C6437" s="4"/>
      <c r="D6437" s="4"/>
      <c r="E6437" s="4"/>
      <c r="F6437" s="6"/>
      <c r="G6437" s="6"/>
      <c r="H6437" s="6"/>
      <c r="I6437" s="10"/>
      <c r="J6437" s="11"/>
      <c r="K6437" s="13"/>
      <c r="L6437" s="4"/>
    </row>
    <row r="6438" spans="2:12" ht="14.25" customHeight="1">
      <c r="B6438" s="4"/>
      <c r="C6438" s="4"/>
      <c r="D6438" s="4"/>
      <c r="E6438" s="4"/>
      <c r="F6438" s="6"/>
      <c r="G6438" s="6"/>
      <c r="H6438" s="6"/>
      <c r="I6438" s="10"/>
      <c r="J6438" s="11"/>
      <c r="K6438" s="13"/>
      <c r="L6438" s="4"/>
    </row>
    <row r="6439" spans="2:12" ht="14.25" customHeight="1">
      <c r="B6439" s="4"/>
      <c r="C6439" s="4"/>
      <c r="D6439" s="4"/>
      <c r="E6439" s="4"/>
      <c r="F6439" s="6"/>
      <c r="G6439" s="6"/>
      <c r="H6439" s="6"/>
      <c r="I6439" s="10"/>
      <c r="J6439" s="11"/>
      <c r="K6439" s="13"/>
      <c r="L6439" s="4"/>
    </row>
    <row r="6440" spans="2:12" ht="14.25" customHeight="1">
      <c r="B6440" s="4"/>
      <c r="C6440" s="4"/>
      <c r="D6440" s="4"/>
      <c r="E6440" s="4"/>
      <c r="F6440" s="6"/>
      <c r="G6440" s="6"/>
      <c r="H6440" s="6"/>
      <c r="I6440" s="10"/>
      <c r="J6440" s="11"/>
      <c r="K6440" s="13"/>
      <c r="L6440" s="4"/>
    </row>
    <row r="6441" spans="2:12" ht="14.25" customHeight="1">
      <c r="B6441" s="4"/>
      <c r="C6441" s="4"/>
      <c r="D6441" s="4"/>
      <c r="E6441" s="4"/>
      <c r="F6441" s="6"/>
      <c r="G6441" s="6"/>
      <c r="H6441" s="6"/>
      <c r="I6441" s="10"/>
      <c r="J6441" s="11"/>
      <c r="K6441" s="13"/>
      <c r="L6441" s="4"/>
    </row>
    <row r="6442" spans="2:12" ht="14.25" customHeight="1">
      <c r="B6442" s="4"/>
      <c r="C6442" s="4"/>
      <c r="D6442" s="4"/>
      <c r="E6442" s="4"/>
      <c r="F6442" s="6"/>
      <c r="G6442" s="6"/>
      <c r="H6442" s="6"/>
      <c r="I6442" s="10"/>
      <c r="J6442" s="11"/>
      <c r="K6442" s="13"/>
      <c r="L6442" s="4"/>
    </row>
    <row r="6443" spans="2:12" ht="14.25" customHeight="1">
      <c r="B6443" s="4"/>
      <c r="C6443" s="4"/>
      <c r="D6443" s="4"/>
      <c r="E6443" s="4"/>
      <c r="F6443" s="6"/>
      <c r="G6443" s="6"/>
      <c r="H6443" s="6"/>
      <c r="I6443" s="10"/>
      <c r="J6443" s="11"/>
      <c r="K6443" s="13"/>
      <c r="L6443" s="4"/>
    </row>
    <row r="6444" spans="2:12" ht="14.25" customHeight="1">
      <c r="B6444" s="4"/>
      <c r="C6444" s="4"/>
      <c r="D6444" s="4"/>
      <c r="E6444" s="4"/>
      <c r="F6444" s="6"/>
      <c r="G6444" s="6"/>
      <c r="H6444" s="6"/>
      <c r="I6444" s="10"/>
      <c r="J6444" s="11"/>
      <c r="K6444" s="13"/>
      <c r="L6444" s="4"/>
    </row>
    <row r="6445" spans="2:12" ht="14.25" customHeight="1">
      <c r="B6445" s="4"/>
      <c r="C6445" s="4"/>
      <c r="D6445" s="4"/>
      <c r="E6445" s="4"/>
      <c r="F6445" s="6"/>
      <c r="G6445" s="6"/>
      <c r="H6445" s="6"/>
      <c r="I6445" s="10"/>
      <c r="J6445" s="11"/>
      <c r="K6445" s="13"/>
      <c r="L6445" s="4"/>
    </row>
    <row r="6446" spans="2:12" ht="14.25" customHeight="1">
      <c r="B6446" s="4"/>
      <c r="C6446" s="4"/>
      <c r="D6446" s="4"/>
      <c r="E6446" s="4"/>
      <c r="F6446" s="6"/>
      <c r="G6446" s="6"/>
      <c r="H6446" s="6"/>
      <c r="I6446" s="10"/>
      <c r="J6446" s="11"/>
      <c r="K6446" s="13"/>
      <c r="L6446" s="4"/>
    </row>
    <row r="6447" spans="2:12" ht="14.25" customHeight="1">
      <c r="B6447" s="4"/>
      <c r="C6447" s="4"/>
      <c r="D6447" s="4"/>
      <c r="E6447" s="4"/>
      <c r="F6447" s="6"/>
      <c r="G6447" s="6"/>
      <c r="H6447" s="6"/>
      <c r="I6447" s="10"/>
      <c r="J6447" s="11"/>
      <c r="K6447" s="13"/>
      <c r="L6447" s="4"/>
    </row>
    <row r="6448" spans="2:12" ht="14.25" customHeight="1">
      <c r="B6448" s="4"/>
      <c r="C6448" s="4"/>
      <c r="D6448" s="4"/>
      <c r="E6448" s="4"/>
      <c r="F6448" s="6"/>
      <c r="G6448" s="6"/>
      <c r="H6448" s="6"/>
      <c r="I6448" s="10"/>
      <c r="J6448" s="11"/>
      <c r="K6448" s="13"/>
      <c r="L6448" s="4"/>
    </row>
    <row r="6449" spans="2:12" ht="14.25" customHeight="1">
      <c r="B6449" s="4"/>
      <c r="C6449" s="4"/>
      <c r="D6449" s="4"/>
      <c r="E6449" s="4"/>
      <c r="F6449" s="6"/>
      <c r="G6449" s="6"/>
      <c r="H6449" s="6"/>
      <c r="I6449" s="10"/>
      <c r="J6449" s="11"/>
      <c r="K6449" s="13"/>
      <c r="L6449" s="4"/>
    </row>
    <row r="6450" spans="2:12" ht="14.25" customHeight="1">
      <c r="B6450" s="4"/>
      <c r="C6450" s="4"/>
      <c r="D6450" s="4"/>
      <c r="E6450" s="4"/>
      <c r="F6450" s="6"/>
      <c r="G6450" s="6"/>
      <c r="H6450" s="6"/>
      <c r="I6450" s="10"/>
      <c r="J6450" s="11"/>
      <c r="K6450" s="13"/>
      <c r="L6450" s="4"/>
    </row>
    <row r="6451" spans="2:12" ht="14.25" customHeight="1">
      <c r="B6451" s="4"/>
      <c r="C6451" s="4"/>
      <c r="D6451" s="4"/>
      <c r="E6451" s="4"/>
      <c r="F6451" s="6"/>
      <c r="G6451" s="6"/>
      <c r="H6451" s="6"/>
      <c r="I6451" s="10"/>
      <c r="J6451" s="11"/>
      <c r="K6451" s="13"/>
      <c r="L6451" s="4"/>
    </row>
    <row r="6452" spans="2:12" ht="14.25" customHeight="1">
      <c r="B6452" s="4"/>
      <c r="C6452" s="4"/>
      <c r="D6452" s="4"/>
      <c r="E6452" s="4"/>
      <c r="F6452" s="6"/>
      <c r="G6452" s="6"/>
      <c r="H6452" s="6"/>
      <c r="I6452" s="10"/>
      <c r="J6452" s="11"/>
      <c r="K6452" s="13"/>
      <c r="L6452" s="4"/>
    </row>
    <row r="6453" spans="2:12" ht="14.25" customHeight="1">
      <c r="B6453" s="4"/>
      <c r="C6453" s="4"/>
      <c r="D6453" s="4"/>
      <c r="E6453" s="4"/>
      <c r="F6453" s="6"/>
      <c r="G6453" s="6"/>
      <c r="H6453" s="6"/>
      <c r="I6453" s="10"/>
      <c r="J6453" s="11"/>
      <c r="K6453" s="13"/>
      <c r="L6453" s="4"/>
    </row>
    <row r="6454" spans="2:12" ht="14.25" customHeight="1">
      <c r="B6454" s="4"/>
      <c r="C6454" s="4"/>
      <c r="D6454" s="4"/>
      <c r="E6454" s="4"/>
      <c r="F6454" s="6"/>
      <c r="G6454" s="6"/>
      <c r="H6454" s="6"/>
      <c r="I6454" s="10"/>
      <c r="J6454" s="11"/>
      <c r="K6454" s="13"/>
      <c r="L6454" s="4"/>
    </row>
    <row r="6455" spans="2:12" ht="14.25" customHeight="1">
      <c r="B6455" s="4"/>
      <c r="C6455" s="4"/>
      <c r="D6455" s="4"/>
      <c r="E6455" s="4"/>
      <c r="F6455" s="6"/>
      <c r="G6455" s="6"/>
      <c r="H6455" s="6"/>
      <c r="I6455" s="10"/>
      <c r="J6455" s="11"/>
      <c r="K6455" s="13"/>
      <c r="L6455" s="4"/>
    </row>
    <row r="6456" spans="2:12" ht="14.25" customHeight="1">
      <c r="B6456" s="4"/>
      <c r="C6456" s="4"/>
      <c r="D6456" s="4"/>
      <c r="E6456" s="4"/>
      <c r="F6456" s="6"/>
      <c r="G6456" s="6"/>
      <c r="H6456" s="6"/>
      <c r="I6456" s="10"/>
      <c r="J6456" s="11"/>
      <c r="K6456" s="13"/>
      <c r="L6456" s="4"/>
    </row>
    <row r="6457" spans="2:12" ht="14.25" customHeight="1">
      <c r="B6457" s="4"/>
      <c r="C6457" s="4"/>
      <c r="D6457" s="4"/>
      <c r="E6457" s="4"/>
      <c r="F6457" s="6"/>
      <c r="G6457" s="6"/>
      <c r="H6457" s="6"/>
      <c r="I6457" s="10"/>
      <c r="J6457" s="11"/>
      <c r="K6457" s="13"/>
      <c r="L6457" s="4"/>
    </row>
    <row r="6458" spans="2:12" ht="14.25" customHeight="1">
      <c r="B6458" s="4"/>
      <c r="C6458" s="4"/>
      <c r="D6458" s="4"/>
      <c r="E6458" s="4"/>
      <c r="F6458" s="6"/>
      <c r="G6458" s="6"/>
      <c r="H6458" s="6"/>
      <c r="I6458" s="10"/>
      <c r="J6458" s="11"/>
      <c r="K6458" s="13"/>
      <c r="L6458" s="4"/>
    </row>
    <row r="6459" spans="2:12" ht="14.25" customHeight="1">
      <c r="B6459" s="4"/>
      <c r="C6459" s="4"/>
      <c r="D6459" s="4"/>
      <c r="E6459" s="4"/>
      <c r="F6459" s="6"/>
      <c r="G6459" s="6"/>
      <c r="H6459" s="6"/>
      <c r="I6459" s="10"/>
      <c r="J6459" s="11"/>
      <c r="K6459" s="13"/>
      <c r="L6459" s="4"/>
    </row>
    <row r="6460" spans="2:12" ht="14.25" customHeight="1">
      <c r="B6460" s="4"/>
      <c r="C6460" s="4"/>
      <c r="D6460" s="4"/>
      <c r="E6460" s="4"/>
      <c r="F6460" s="6"/>
      <c r="G6460" s="6"/>
      <c r="H6460" s="6"/>
      <c r="I6460" s="10"/>
      <c r="J6460" s="11"/>
      <c r="K6460" s="13"/>
      <c r="L6460" s="4"/>
    </row>
    <row r="6461" spans="2:12" ht="14.25" customHeight="1">
      <c r="B6461" s="4"/>
      <c r="C6461" s="4"/>
      <c r="D6461" s="4"/>
      <c r="E6461" s="4"/>
      <c r="F6461" s="6"/>
      <c r="G6461" s="6"/>
      <c r="H6461" s="6"/>
      <c r="I6461" s="10"/>
      <c r="J6461" s="11"/>
      <c r="K6461" s="13"/>
      <c r="L6461" s="4"/>
    </row>
    <row r="6462" spans="2:12" ht="14.25" customHeight="1">
      <c r="B6462" s="4"/>
      <c r="C6462" s="4"/>
      <c r="D6462" s="4"/>
      <c r="E6462" s="4"/>
      <c r="F6462" s="6"/>
      <c r="G6462" s="6"/>
      <c r="H6462" s="6"/>
      <c r="I6462" s="10"/>
      <c r="J6462" s="11"/>
      <c r="K6462" s="13"/>
      <c r="L6462" s="4"/>
    </row>
    <row r="6463" spans="2:12" ht="14.25" customHeight="1">
      <c r="B6463" s="4"/>
      <c r="C6463" s="4"/>
      <c r="D6463" s="4"/>
      <c r="E6463" s="4"/>
      <c r="F6463" s="6"/>
      <c r="G6463" s="6"/>
      <c r="H6463" s="6"/>
      <c r="I6463" s="10"/>
      <c r="J6463" s="11"/>
      <c r="K6463" s="13"/>
      <c r="L6463" s="4"/>
    </row>
    <row r="6464" spans="2:12" ht="14.25" customHeight="1">
      <c r="B6464" s="4"/>
      <c r="C6464" s="4"/>
      <c r="D6464" s="4"/>
      <c r="E6464" s="4"/>
      <c r="F6464" s="6"/>
      <c r="G6464" s="6"/>
      <c r="H6464" s="6"/>
      <c r="I6464" s="10"/>
      <c r="J6464" s="11"/>
      <c r="K6464" s="13"/>
      <c r="L6464" s="4"/>
    </row>
    <row r="6465" spans="2:12" ht="14.25" customHeight="1">
      <c r="B6465" s="4"/>
      <c r="C6465" s="4"/>
      <c r="D6465" s="4"/>
      <c r="E6465" s="4"/>
      <c r="F6465" s="6"/>
      <c r="G6465" s="6"/>
      <c r="H6465" s="6"/>
      <c r="I6465" s="10"/>
      <c r="J6465" s="11"/>
      <c r="K6465" s="13"/>
      <c r="L6465" s="4"/>
    </row>
    <row r="6466" spans="2:12" ht="14.25" customHeight="1">
      <c r="B6466" s="4"/>
      <c r="C6466" s="4"/>
      <c r="D6466" s="4"/>
      <c r="E6466" s="4"/>
      <c r="F6466" s="6"/>
      <c r="G6466" s="6"/>
      <c r="H6466" s="6"/>
      <c r="I6466" s="10"/>
      <c r="J6466" s="11"/>
      <c r="K6466" s="13"/>
      <c r="L6466" s="4"/>
    </row>
    <row r="6467" spans="2:12" ht="14.25" customHeight="1">
      <c r="B6467" s="4"/>
      <c r="C6467" s="4"/>
      <c r="D6467" s="4"/>
      <c r="E6467" s="4"/>
      <c r="F6467" s="6"/>
      <c r="G6467" s="6"/>
      <c r="H6467" s="6"/>
      <c r="I6467" s="10"/>
      <c r="J6467" s="11"/>
      <c r="K6467" s="13"/>
      <c r="L6467" s="4"/>
    </row>
    <row r="6468" spans="2:12" ht="14.25" customHeight="1">
      <c r="B6468" s="4"/>
      <c r="C6468" s="4"/>
      <c r="D6468" s="4"/>
      <c r="E6468" s="4"/>
      <c r="F6468" s="6"/>
      <c r="G6468" s="6"/>
      <c r="H6468" s="6"/>
      <c r="I6468" s="10"/>
      <c r="J6468" s="11"/>
      <c r="K6468" s="13"/>
      <c r="L6468" s="4"/>
    </row>
    <row r="6469" spans="2:12" ht="14.25" customHeight="1">
      <c r="B6469" s="4"/>
      <c r="C6469" s="4"/>
      <c r="D6469" s="4"/>
      <c r="E6469" s="4"/>
      <c r="F6469" s="6"/>
      <c r="G6469" s="6"/>
      <c r="H6469" s="6"/>
      <c r="I6469" s="10"/>
      <c r="J6469" s="11"/>
      <c r="K6469" s="13"/>
      <c r="L6469" s="4"/>
    </row>
    <row r="6470" spans="2:12" ht="14.25" customHeight="1">
      <c r="B6470" s="4"/>
      <c r="C6470" s="4"/>
      <c r="D6470" s="4"/>
      <c r="E6470" s="4"/>
      <c r="F6470" s="6"/>
      <c r="G6470" s="6"/>
      <c r="H6470" s="6"/>
      <c r="I6470" s="10"/>
      <c r="J6470" s="11"/>
      <c r="K6470" s="13"/>
      <c r="L6470" s="4"/>
    </row>
    <row r="6471" spans="2:12" ht="14.25" customHeight="1">
      <c r="B6471" s="4"/>
      <c r="C6471" s="4"/>
      <c r="D6471" s="4"/>
      <c r="E6471" s="4"/>
      <c r="F6471" s="6"/>
      <c r="G6471" s="6"/>
      <c r="H6471" s="6"/>
      <c r="I6471" s="10"/>
      <c r="J6471" s="11"/>
      <c r="K6471" s="13"/>
      <c r="L6471" s="4"/>
    </row>
    <row r="6472" spans="2:12" ht="14.25" customHeight="1">
      <c r="B6472" s="4"/>
      <c r="C6472" s="4"/>
      <c r="D6472" s="4"/>
      <c r="E6472" s="4"/>
      <c r="F6472" s="6"/>
      <c r="G6472" s="6"/>
      <c r="H6472" s="6"/>
      <c r="I6472" s="10"/>
      <c r="J6472" s="11"/>
      <c r="K6472" s="13"/>
      <c r="L6472" s="4"/>
    </row>
    <row r="6473" spans="2:12" ht="14.25" customHeight="1">
      <c r="B6473" s="4"/>
      <c r="C6473" s="4"/>
      <c r="D6473" s="4"/>
      <c r="E6473" s="4"/>
      <c r="F6473" s="6"/>
      <c r="G6473" s="6"/>
      <c r="H6473" s="6"/>
      <c r="I6473" s="10"/>
      <c r="J6473" s="11"/>
      <c r="K6473" s="13"/>
      <c r="L6473" s="4"/>
    </row>
    <row r="6474" spans="2:12" ht="14.25" customHeight="1">
      <c r="B6474" s="4"/>
      <c r="C6474" s="4"/>
      <c r="D6474" s="4"/>
      <c r="E6474" s="4"/>
      <c r="F6474" s="6"/>
      <c r="G6474" s="6"/>
      <c r="H6474" s="6"/>
      <c r="I6474" s="10"/>
      <c r="J6474" s="11"/>
      <c r="K6474" s="13"/>
      <c r="L6474" s="4"/>
    </row>
    <row r="6475" spans="2:12" ht="14.25" customHeight="1">
      <c r="B6475" s="4"/>
      <c r="C6475" s="4"/>
      <c r="D6475" s="4"/>
      <c r="E6475" s="4"/>
      <c r="F6475" s="6"/>
      <c r="G6475" s="6"/>
      <c r="H6475" s="6"/>
      <c r="I6475" s="10"/>
      <c r="J6475" s="11"/>
      <c r="K6475" s="13"/>
      <c r="L6475" s="4"/>
    </row>
    <row r="6476" spans="2:12" ht="14.25" customHeight="1">
      <c r="B6476" s="4"/>
      <c r="C6476" s="4"/>
      <c r="D6476" s="4"/>
      <c r="E6476" s="4"/>
      <c r="F6476" s="6"/>
      <c r="G6476" s="6"/>
      <c r="H6476" s="6"/>
      <c r="I6476" s="10"/>
      <c r="J6476" s="11"/>
      <c r="K6476" s="13"/>
      <c r="L6476" s="4"/>
    </row>
    <row r="6477" spans="2:12" ht="14.25" customHeight="1">
      <c r="B6477" s="4"/>
      <c r="C6477" s="4"/>
      <c r="D6477" s="4"/>
      <c r="E6477" s="4"/>
      <c r="F6477" s="6"/>
      <c r="G6477" s="6"/>
      <c r="H6477" s="6"/>
      <c r="I6477" s="10"/>
      <c r="J6477" s="11"/>
      <c r="K6477" s="13"/>
      <c r="L6477" s="4"/>
    </row>
    <row r="6478" spans="2:12" ht="14.25" customHeight="1">
      <c r="B6478" s="4"/>
      <c r="C6478" s="4"/>
      <c r="D6478" s="4"/>
      <c r="E6478" s="4"/>
      <c r="F6478" s="6"/>
      <c r="G6478" s="6"/>
      <c r="H6478" s="6"/>
      <c r="I6478" s="10"/>
      <c r="J6478" s="11"/>
      <c r="K6478" s="13"/>
      <c r="L6478" s="4"/>
    </row>
    <row r="6479" spans="2:12" ht="14.25" customHeight="1">
      <c r="B6479" s="4"/>
      <c r="C6479" s="4"/>
      <c r="D6479" s="4"/>
      <c r="E6479" s="4"/>
      <c r="F6479" s="6"/>
      <c r="G6479" s="6"/>
      <c r="H6479" s="6"/>
      <c r="I6479" s="10"/>
      <c r="J6479" s="11"/>
      <c r="K6479" s="13"/>
      <c r="L6479" s="4"/>
    </row>
    <row r="6480" spans="2:12" ht="14.25" customHeight="1">
      <c r="B6480" s="4"/>
      <c r="C6480" s="4"/>
      <c r="D6480" s="4"/>
      <c r="E6480" s="4"/>
      <c r="F6480" s="6"/>
      <c r="G6480" s="6"/>
      <c r="H6480" s="6"/>
      <c r="I6480" s="10"/>
      <c r="J6480" s="11"/>
      <c r="K6480" s="13"/>
      <c r="L6480" s="4"/>
    </row>
    <row r="6481" spans="2:12" ht="14.25" customHeight="1">
      <c r="B6481" s="4"/>
      <c r="C6481" s="4"/>
      <c r="D6481" s="4"/>
      <c r="E6481" s="4"/>
      <c r="F6481" s="6"/>
      <c r="G6481" s="6"/>
      <c r="H6481" s="6"/>
      <c r="I6481" s="10"/>
      <c r="J6481" s="11"/>
      <c r="K6481" s="13"/>
      <c r="L6481" s="4"/>
    </row>
    <row r="6482" spans="2:12" ht="14.25" customHeight="1">
      <c r="B6482" s="4"/>
      <c r="C6482" s="4"/>
      <c r="D6482" s="4"/>
      <c r="E6482" s="4"/>
      <c r="F6482" s="6"/>
      <c r="G6482" s="6"/>
      <c r="H6482" s="6"/>
      <c r="I6482" s="10"/>
      <c r="J6482" s="11"/>
      <c r="K6482" s="13"/>
      <c r="L6482" s="4"/>
    </row>
    <row r="6483" spans="2:12" ht="14.25" customHeight="1">
      <c r="B6483" s="4"/>
      <c r="C6483" s="4"/>
      <c r="D6483" s="4"/>
      <c r="E6483" s="4"/>
      <c r="F6483" s="6"/>
      <c r="G6483" s="6"/>
      <c r="H6483" s="6"/>
      <c r="I6483" s="10"/>
      <c r="J6483" s="11"/>
      <c r="K6483" s="13"/>
      <c r="L6483" s="4"/>
    </row>
    <row r="6484" spans="2:12" ht="14.25" customHeight="1">
      <c r="B6484" s="4"/>
      <c r="C6484" s="4"/>
      <c r="D6484" s="4"/>
      <c r="E6484" s="4"/>
      <c r="F6484" s="6"/>
      <c r="G6484" s="6"/>
      <c r="H6484" s="6"/>
      <c r="I6484" s="10"/>
      <c r="J6484" s="11"/>
      <c r="K6484" s="13"/>
      <c r="L6484" s="4"/>
    </row>
    <row r="6485" spans="2:12" ht="14.25" customHeight="1">
      <c r="B6485" s="4"/>
      <c r="C6485" s="4"/>
      <c r="D6485" s="4"/>
      <c r="E6485" s="4"/>
      <c r="F6485" s="6"/>
      <c r="G6485" s="6"/>
      <c r="H6485" s="6"/>
      <c r="I6485" s="10"/>
      <c r="J6485" s="11"/>
      <c r="K6485" s="13"/>
      <c r="L6485" s="4"/>
    </row>
    <row r="6486" spans="2:12" ht="14.25" customHeight="1">
      <c r="B6486" s="4"/>
      <c r="C6486" s="4"/>
      <c r="D6486" s="4"/>
      <c r="E6486" s="4"/>
      <c r="F6486" s="6"/>
      <c r="G6486" s="6"/>
      <c r="H6486" s="6"/>
      <c r="I6486" s="10"/>
      <c r="J6486" s="11"/>
      <c r="K6486" s="13"/>
      <c r="L6486" s="4"/>
    </row>
    <row r="6487" spans="2:12" ht="14.25" customHeight="1">
      <c r="B6487" s="4"/>
      <c r="C6487" s="4"/>
      <c r="D6487" s="4"/>
      <c r="E6487" s="4"/>
      <c r="F6487" s="6"/>
      <c r="G6487" s="6"/>
      <c r="H6487" s="6"/>
      <c r="I6487" s="10"/>
      <c r="J6487" s="11"/>
      <c r="K6487" s="13"/>
      <c r="L6487" s="4"/>
    </row>
    <row r="6488" spans="2:12" ht="14.25" customHeight="1">
      <c r="B6488" s="4"/>
      <c r="C6488" s="4"/>
      <c r="D6488" s="4"/>
      <c r="E6488" s="4"/>
      <c r="F6488" s="6"/>
      <c r="G6488" s="6"/>
      <c r="H6488" s="6"/>
      <c r="I6488" s="10"/>
      <c r="J6488" s="11"/>
      <c r="K6488" s="13"/>
      <c r="L6488" s="4"/>
    </row>
    <row r="6489" spans="2:12" ht="14.25" customHeight="1">
      <c r="B6489" s="4"/>
      <c r="C6489" s="4"/>
      <c r="D6489" s="4"/>
      <c r="E6489" s="4"/>
      <c r="F6489" s="6"/>
      <c r="G6489" s="6"/>
      <c r="H6489" s="6"/>
      <c r="I6489" s="10"/>
      <c r="J6489" s="11"/>
      <c r="K6489" s="13"/>
      <c r="L6489" s="4"/>
    </row>
    <row r="6490" spans="2:12" ht="14.25" customHeight="1">
      <c r="B6490" s="4"/>
      <c r="C6490" s="4"/>
      <c r="D6490" s="4"/>
      <c r="E6490" s="4"/>
      <c r="F6490" s="6"/>
      <c r="G6490" s="6"/>
      <c r="H6490" s="6"/>
      <c r="I6490" s="10"/>
      <c r="J6490" s="11"/>
      <c r="K6490" s="13"/>
      <c r="L6490" s="4"/>
    </row>
    <row r="6491" spans="2:12" ht="14.25" customHeight="1">
      <c r="B6491" s="4"/>
      <c r="C6491" s="4"/>
      <c r="D6491" s="4"/>
      <c r="E6491" s="4"/>
      <c r="F6491" s="6"/>
      <c r="G6491" s="6"/>
      <c r="H6491" s="6"/>
      <c r="I6491" s="10"/>
      <c r="J6491" s="11"/>
      <c r="K6491" s="13"/>
      <c r="L6491" s="4"/>
    </row>
    <row r="6492" spans="2:12" ht="14.25" customHeight="1">
      <c r="B6492" s="4"/>
      <c r="C6492" s="4"/>
      <c r="D6492" s="4"/>
      <c r="E6492" s="4"/>
      <c r="F6492" s="6"/>
      <c r="G6492" s="6"/>
      <c r="H6492" s="6"/>
      <c r="I6492" s="10"/>
      <c r="J6492" s="11"/>
      <c r="K6492" s="13"/>
      <c r="L6492" s="4"/>
    </row>
    <row r="6493" spans="2:12" ht="14.25" customHeight="1">
      <c r="B6493" s="4"/>
      <c r="C6493" s="4"/>
      <c r="D6493" s="4"/>
      <c r="E6493" s="4"/>
      <c r="F6493" s="6"/>
      <c r="G6493" s="6"/>
      <c r="H6493" s="6"/>
      <c r="I6493" s="10"/>
      <c r="J6493" s="11"/>
      <c r="K6493" s="13"/>
      <c r="L6493" s="4"/>
    </row>
    <row r="6494" spans="2:12" ht="14.25" customHeight="1">
      <c r="B6494" s="4"/>
      <c r="C6494" s="4"/>
      <c r="D6494" s="4"/>
      <c r="E6494" s="4"/>
      <c r="F6494" s="6"/>
      <c r="G6494" s="6"/>
      <c r="H6494" s="6"/>
      <c r="I6494" s="10"/>
      <c r="J6494" s="11"/>
      <c r="K6494" s="13"/>
      <c r="L6494" s="4"/>
    </row>
    <row r="6495" spans="2:12" ht="14.25" customHeight="1">
      <c r="B6495" s="4"/>
      <c r="C6495" s="4"/>
      <c r="D6495" s="4"/>
      <c r="E6495" s="4"/>
      <c r="F6495" s="6"/>
      <c r="G6495" s="6"/>
      <c r="H6495" s="6"/>
      <c r="I6495" s="10"/>
      <c r="J6495" s="11"/>
      <c r="K6495" s="13"/>
      <c r="L6495" s="4"/>
    </row>
    <row r="6496" spans="2:12" ht="14.25" customHeight="1">
      <c r="B6496" s="4"/>
      <c r="C6496" s="4"/>
      <c r="D6496" s="4"/>
      <c r="E6496" s="4"/>
      <c r="F6496" s="6"/>
      <c r="G6496" s="6"/>
      <c r="H6496" s="6"/>
      <c r="I6496" s="10"/>
      <c r="J6496" s="11"/>
      <c r="K6496" s="13"/>
      <c r="L6496" s="4"/>
    </row>
    <row r="6497" spans="2:12" ht="14.25" customHeight="1">
      <c r="B6497" s="4"/>
      <c r="C6497" s="4"/>
      <c r="D6497" s="4"/>
      <c r="E6497" s="4"/>
      <c r="F6497" s="6"/>
      <c r="G6497" s="6"/>
      <c r="H6497" s="6"/>
      <c r="I6497" s="10"/>
      <c r="J6497" s="11"/>
      <c r="K6497" s="13"/>
      <c r="L6497" s="4"/>
    </row>
    <row r="6498" spans="2:12" ht="14.25" customHeight="1">
      <c r="B6498" s="4"/>
      <c r="C6498" s="4"/>
      <c r="D6498" s="4"/>
      <c r="E6498" s="4"/>
      <c r="F6498" s="6"/>
      <c r="G6498" s="6"/>
      <c r="H6498" s="6"/>
      <c r="I6498" s="10"/>
      <c r="J6498" s="11"/>
      <c r="K6498" s="13"/>
      <c r="L6498" s="4"/>
    </row>
    <row r="6499" spans="2:12" ht="14.25" customHeight="1">
      <c r="B6499" s="4"/>
      <c r="C6499" s="4"/>
      <c r="D6499" s="4"/>
      <c r="E6499" s="4"/>
      <c r="F6499" s="6"/>
      <c r="G6499" s="6"/>
      <c r="H6499" s="6"/>
      <c r="I6499" s="10"/>
      <c r="J6499" s="11"/>
      <c r="K6499" s="13"/>
      <c r="L6499" s="4"/>
    </row>
    <row r="6500" spans="2:12" ht="14.25" customHeight="1">
      <c r="B6500" s="4"/>
      <c r="C6500" s="4"/>
      <c r="D6500" s="4"/>
      <c r="E6500" s="4"/>
      <c r="F6500" s="6"/>
      <c r="G6500" s="6"/>
      <c r="H6500" s="6"/>
      <c r="I6500" s="10"/>
      <c r="J6500" s="11"/>
      <c r="K6500" s="13"/>
      <c r="L6500" s="4"/>
    </row>
    <row r="6501" spans="2:12" ht="14.25" customHeight="1">
      <c r="B6501" s="4"/>
      <c r="C6501" s="4"/>
      <c r="D6501" s="4"/>
      <c r="E6501" s="4"/>
      <c r="F6501" s="6"/>
      <c r="G6501" s="6"/>
      <c r="H6501" s="6"/>
      <c r="I6501" s="10"/>
      <c r="J6501" s="11"/>
      <c r="K6501" s="13"/>
      <c r="L6501" s="4"/>
    </row>
    <row r="6502" spans="2:12" ht="14.25" customHeight="1">
      <c r="B6502" s="4"/>
      <c r="C6502" s="4"/>
      <c r="D6502" s="4"/>
      <c r="E6502" s="4"/>
      <c r="F6502" s="6"/>
      <c r="G6502" s="6"/>
      <c r="H6502" s="6"/>
      <c r="I6502" s="10"/>
      <c r="J6502" s="11"/>
      <c r="K6502" s="13"/>
      <c r="L6502" s="4"/>
    </row>
    <row r="6503" spans="2:12" ht="14.25" customHeight="1">
      <c r="B6503" s="4"/>
      <c r="C6503" s="4"/>
      <c r="D6503" s="4"/>
      <c r="E6503" s="4"/>
      <c r="F6503" s="6"/>
      <c r="G6503" s="6"/>
      <c r="H6503" s="6"/>
      <c r="I6503" s="10"/>
      <c r="J6503" s="11"/>
      <c r="K6503" s="13"/>
      <c r="L6503" s="4"/>
    </row>
    <row r="6504" spans="2:12" ht="14.25" customHeight="1">
      <c r="B6504" s="4"/>
      <c r="C6504" s="4"/>
      <c r="D6504" s="4"/>
      <c r="E6504" s="4"/>
      <c r="F6504" s="6"/>
      <c r="G6504" s="6"/>
      <c r="H6504" s="6"/>
      <c r="I6504" s="10"/>
      <c r="J6504" s="11"/>
      <c r="K6504" s="13"/>
      <c r="L6504" s="4"/>
    </row>
    <row r="6505" spans="2:12" ht="14.25" customHeight="1">
      <c r="B6505" s="4"/>
      <c r="C6505" s="4"/>
      <c r="D6505" s="4"/>
      <c r="E6505" s="4"/>
      <c r="F6505" s="6"/>
      <c r="G6505" s="6"/>
      <c r="H6505" s="6"/>
      <c r="I6505" s="10"/>
      <c r="J6505" s="11"/>
      <c r="K6505" s="13"/>
      <c r="L6505" s="4"/>
    </row>
    <row r="6506" spans="2:12" ht="14.25" customHeight="1">
      <c r="B6506" s="4"/>
      <c r="C6506" s="4"/>
      <c r="D6506" s="4"/>
      <c r="E6506" s="4"/>
      <c r="F6506" s="6"/>
      <c r="G6506" s="6"/>
      <c r="H6506" s="6"/>
      <c r="I6506" s="10"/>
      <c r="J6506" s="11"/>
      <c r="K6506" s="13"/>
      <c r="L6506" s="4"/>
    </row>
    <row r="6507" spans="2:12" ht="14.25" customHeight="1">
      <c r="B6507" s="4"/>
      <c r="C6507" s="4"/>
      <c r="D6507" s="4"/>
      <c r="E6507" s="4"/>
      <c r="F6507" s="6"/>
      <c r="G6507" s="6"/>
      <c r="H6507" s="6"/>
      <c r="I6507" s="10"/>
      <c r="J6507" s="11"/>
      <c r="K6507" s="13"/>
      <c r="L6507" s="4"/>
    </row>
    <row r="6508" spans="2:12" ht="14.25" customHeight="1">
      <c r="B6508" s="4"/>
      <c r="C6508" s="4"/>
      <c r="D6508" s="4"/>
      <c r="E6508" s="4"/>
      <c r="F6508" s="6"/>
      <c r="G6508" s="6"/>
      <c r="H6508" s="6"/>
      <c r="I6508" s="10"/>
      <c r="J6508" s="11"/>
      <c r="K6508" s="13"/>
      <c r="L6508" s="4"/>
    </row>
    <row r="6509" spans="2:12" ht="14.25" customHeight="1">
      <c r="B6509" s="4"/>
      <c r="C6509" s="4"/>
      <c r="D6509" s="4"/>
      <c r="E6509" s="4"/>
      <c r="F6509" s="6"/>
      <c r="G6509" s="6"/>
      <c r="H6509" s="6"/>
      <c r="I6509" s="10"/>
      <c r="J6509" s="11"/>
      <c r="K6509" s="13"/>
      <c r="L6509" s="4"/>
    </row>
    <row r="6510" spans="2:12" ht="14.25" customHeight="1">
      <c r="B6510" s="4"/>
      <c r="C6510" s="4"/>
      <c r="D6510" s="4"/>
      <c r="E6510" s="4"/>
      <c r="F6510" s="6"/>
      <c r="G6510" s="6"/>
      <c r="H6510" s="6"/>
      <c r="I6510" s="10"/>
      <c r="J6510" s="11"/>
      <c r="K6510" s="13"/>
      <c r="L6510" s="4"/>
    </row>
    <row r="6511" spans="2:12" ht="14.25" customHeight="1">
      <c r="B6511" s="4"/>
      <c r="C6511" s="4"/>
      <c r="D6511" s="4"/>
      <c r="E6511" s="4"/>
      <c r="F6511" s="6"/>
      <c r="G6511" s="6"/>
      <c r="H6511" s="6"/>
      <c r="I6511" s="10"/>
      <c r="J6511" s="11"/>
      <c r="K6511" s="13"/>
      <c r="L6511" s="4"/>
    </row>
    <row r="6512" spans="2:12" ht="14.25" customHeight="1">
      <c r="B6512" s="4"/>
      <c r="C6512" s="4"/>
      <c r="D6512" s="4"/>
      <c r="E6512" s="4"/>
      <c r="F6512" s="6"/>
      <c r="G6512" s="6"/>
      <c r="H6512" s="6"/>
      <c r="I6512" s="10"/>
      <c r="J6512" s="11"/>
      <c r="K6512" s="13"/>
      <c r="L6512" s="4"/>
    </row>
    <row r="6513" spans="2:12" ht="14.25" customHeight="1">
      <c r="B6513" s="4"/>
      <c r="C6513" s="4"/>
      <c r="D6513" s="4"/>
      <c r="E6513" s="4"/>
      <c r="F6513" s="6"/>
      <c r="G6513" s="6"/>
      <c r="H6513" s="6"/>
      <c r="I6513" s="10"/>
      <c r="J6513" s="11"/>
      <c r="K6513" s="13"/>
      <c r="L6513" s="4"/>
    </row>
    <row r="6514" spans="2:12" ht="14.25" customHeight="1">
      <c r="B6514" s="4"/>
      <c r="C6514" s="4"/>
      <c r="D6514" s="4"/>
      <c r="E6514" s="4"/>
      <c r="F6514" s="6"/>
      <c r="G6514" s="6"/>
      <c r="H6514" s="6"/>
      <c r="I6514" s="10"/>
      <c r="J6514" s="11"/>
      <c r="K6514" s="13"/>
      <c r="L6514" s="4"/>
    </row>
    <row r="6515" spans="2:12" ht="14.25" customHeight="1">
      <c r="B6515" s="4"/>
      <c r="C6515" s="4"/>
      <c r="D6515" s="4"/>
      <c r="E6515" s="4"/>
      <c r="F6515" s="6"/>
      <c r="G6515" s="6"/>
      <c r="H6515" s="6"/>
      <c r="I6515" s="10"/>
      <c r="J6515" s="11"/>
      <c r="K6515" s="13"/>
      <c r="L6515" s="4"/>
    </row>
    <row r="6516" spans="2:12" ht="14.25" customHeight="1">
      <c r="B6516" s="4"/>
      <c r="C6516" s="4"/>
      <c r="D6516" s="4"/>
      <c r="E6516" s="4"/>
      <c r="F6516" s="6"/>
      <c r="G6516" s="6"/>
      <c r="H6516" s="6"/>
      <c r="I6516" s="10"/>
      <c r="J6516" s="11"/>
      <c r="K6516" s="13"/>
      <c r="L6516" s="4"/>
    </row>
    <row r="6517" spans="2:12" ht="14.25" customHeight="1">
      <c r="B6517" s="4"/>
      <c r="C6517" s="4"/>
      <c r="D6517" s="4"/>
      <c r="E6517" s="4"/>
      <c r="F6517" s="6"/>
      <c r="G6517" s="6"/>
      <c r="H6517" s="6"/>
      <c r="I6517" s="10"/>
      <c r="J6517" s="11"/>
      <c r="K6517" s="13"/>
      <c r="L6517" s="4"/>
    </row>
    <row r="6518" spans="2:12" ht="14.25" customHeight="1">
      <c r="B6518" s="4"/>
      <c r="C6518" s="4"/>
      <c r="D6518" s="4"/>
      <c r="E6518" s="4"/>
      <c r="F6518" s="6"/>
      <c r="G6518" s="6"/>
      <c r="H6518" s="6"/>
      <c r="I6518" s="10"/>
      <c r="J6518" s="11"/>
      <c r="K6518" s="13"/>
      <c r="L6518" s="4"/>
    </row>
    <row r="6519" spans="2:12" ht="14.25" customHeight="1">
      <c r="B6519" s="4"/>
      <c r="C6519" s="4"/>
      <c r="D6519" s="4"/>
      <c r="E6519" s="4"/>
      <c r="F6519" s="6"/>
      <c r="G6519" s="6"/>
      <c r="H6519" s="6"/>
      <c r="I6519" s="10"/>
      <c r="J6519" s="11"/>
      <c r="K6519" s="13"/>
      <c r="L6519" s="4"/>
    </row>
    <row r="6520" spans="2:12" ht="14.25" customHeight="1">
      <c r="B6520" s="4"/>
      <c r="C6520" s="4"/>
      <c r="D6520" s="4"/>
      <c r="E6520" s="4"/>
      <c r="F6520" s="6"/>
      <c r="G6520" s="6"/>
      <c r="H6520" s="6"/>
      <c r="I6520" s="10"/>
      <c r="J6520" s="11"/>
      <c r="K6520" s="13"/>
      <c r="L6520" s="4"/>
    </row>
    <row r="6521" spans="2:12" ht="14.25" customHeight="1">
      <c r="B6521" s="4"/>
      <c r="C6521" s="4"/>
      <c r="D6521" s="4"/>
      <c r="E6521" s="4"/>
      <c r="F6521" s="6"/>
      <c r="G6521" s="6"/>
      <c r="H6521" s="6"/>
      <c r="I6521" s="10"/>
      <c r="J6521" s="11"/>
      <c r="K6521" s="13"/>
      <c r="L6521" s="4"/>
    </row>
    <row r="6522" spans="2:12" ht="14.25" customHeight="1">
      <c r="B6522" s="4"/>
      <c r="C6522" s="4"/>
      <c r="D6522" s="4"/>
      <c r="E6522" s="4"/>
      <c r="F6522" s="6"/>
      <c r="G6522" s="6"/>
      <c r="H6522" s="6"/>
      <c r="I6522" s="10"/>
      <c r="J6522" s="11"/>
      <c r="K6522" s="13"/>
      <c r="L6522" s="4"/>
    </row>
    <row r="6523" spans="2:12" ht="14.25" customHeight="1">
      <c r="B6523" s="4"/>
      <c r="C6523" s="4"/>
      <c r="D6523" s="4"/>
      <c r="E6523" s="4"/>
      <c r="F6523" s="6"/>
      <c r="G6523" s="6"/>
      <c r="H6523" s="6"/>
      <c r="I6523" s="10"/>
      <c r="J6523" s="11"/>
      <c r="K6523" s="13"/>
      <c r="L6523" s="4"/>
    </row>
    <row r="6524" spans="2:12" ht="14.25" customHeight="1">
      <c r="B6524" s="4"/>
      <c r="C6524" s="4"/>
      <c r="D6524" s="4"/>
      <c r="E6524" s="4"/>
      <c r="F6524" s="6"/>
      <c r="G6524" s="6"/>
      <c r="H6524" s="6"/>
      <c r="I6524" s="10"/>
      <c r="J6524" s="11"/>
      <c r="K6524" s="13"/>
      <c r="L6524" s="4"/>
    </row>
    <row r="6525" spans="2:12" ht="14.25" customHeight="1">
      <c r="B6525" s="4"/>
      <c r="C6525" s="4"/>
      <c r="D6525" s="4"/>
      <c r="E6525" s="4"/>
      <c r="F6525" s="6"/>
      <c r="G6525" s="6"/>
      <c r="H6525" s="6"/>
      <c r="I6525" s="10"/>
      <c r="J6525" s="11"/>
      <c r="K6525" s="13"/>
      <c r="L6525" s="4"/>
    </row>
    <row r="6526" spans="2:12" ht="14.25" customHeight="1">
      <c r="B6526" s="4"/>
      <c r="C6526" s="4"/>
      <c r="D6526" s="4"/>
      <c r="E6526" s="4"/>
      <c r="F6526" s="6"/>
      <c r="G6526" s="6"/>
      <c r="H6526" s="6"/>
      <c r="I6526" s="10"/>
      <c r="J6526" s="11"/>
      <c r="K6526" s="13"/>
      <c r="L6526" s="4"/>
    </row>
    <row r="6527" spans="2:12" ht="14.25" customHeight="1">
      <c r="B6527" s="4"/>
      <c r="C6527" s="4"/>
      <c r="D6527" s="4"/>
      <c r="E6527" s="4"/>
      <c r="F6527" s="6"/>
      <c r="G6527" s="6"/>
      <c r="H6527" s="6"/>
      <c r="I6527" s="10"/>
      <c r="J6527" s="11"/>
      <c r="K6527" s="13"/>
      <c r="L6527" s="4"/>
    </row>
    <row r="6528" spans="2:12" ht="14.25" customHeight="1">
      <c r="B6528" s="4"/>
      <c r="C6528" s="4"/>
      <c r="D6528" s="4"/>
      <c r="E6528" s="4"/>
      <c r="F6528" s="6"/>
      <c r="G6528" s="6"/>
      <c r="H6528" s="6"/>
      <c r="I6528" s="10"/>
      <c r="J6528" s="11"/>
      <c r="K6528" s="13"/>
      <c r="L6528" s="4"/>
    </row>
    <row r="6529" spans="2:12" ht="14.25" customHeight="1">
      <c r="B6529" s="4"/>
      <c r="C6529" s="4"/>
      <c r="D6529" s="4"/>
      <c r="E6529" s="4"/>
      <c r="F6529" s="6"/>
      <c r="G6529" s="6"/>
      <c r="H6529" s="6"/>
      <c r="I6529" s="10"/>
      <c r="J6529" s="11"/>
      <c r="K6529" s="13"/>
      <c r="L6529" s="4"/>
    </row>
    <row r="6530" spans="2:12" ht="14.25" customHeight="1">
      <c r="B6530" s="4"/>
      <c r="C6530" s="4"/>
      <c r="D6530" s="4"/>
      <c r="E6530" s="4"/>
      <c r="F6530" s="6"/>
      <c r="G6530" s="6"/>
      <c r="H6530" s="6"/>
      <c r="I6530" s="10"/>
      <c r="J6530" s="11"/>
      <c r="K6530" s="13"/>
      <c r="L6530" s="4"/>
    </row>
    <row r="6531" spans="2:12" ht="14.25" customHeight="1">
      <c r="B6531" s="4"/>
      <c r="C6531" s="4"/>
      <c r="D6531" s="4"/>
      <c r="E6531" s="4"/>
      <c r="F6531" s="6"/>
      <c r="G6531" s="6"/>
      <c r="H6531" s="6"/>
      <c r="I6531" s="10"/>
      <c r="J6531" s="11"/>
      <c r="K6531" s="13"/>
      <c r="L6531" s="4"/>
    </row>
    <row r="6532" spans="2:12" ht="14.25" customHeight="1">
      <c r="B6532" s="4"/>
      <c r="C6532" s="4"/>
      <c r="D6532" s="4"/>
      <c r="E6532" s="4"/>
      <c r="F6532" s="6"/>
      <c r="G6532" s="6"/>
      <c r="H6532" s="6"/>
      <c r="I6532" s="10"/>
      <c r="J6532" s="11"/>
      <c r="K6532" s="13"/>
      <c r="L6532" s="4"/>
    </row>
    <row r="6533" spans="2:12" ht="14.25" customHeight="1">
      <c r="B6533" s="4"/>
      <c r="C6533" s="4"/>
      <c r="D6533" s="4"/>
      <c r="E6533" s="4"/>
      <c r="F6533" s="6"/>
      <c r="G6533" s="6"/>
      <c r="H6533" s="6"/>
      <c r="I6533" s="10"/>
      <c r="J6533" s="11"/>
      <c r="K6533" s="13"/>
      <c r="L6533" s="4"/>
    </row>
    <row r="6534" spans="2:12" ht="14.25" customHeight="1">
      <c r="B6534" s="4"/>
      <c r="C6534" s="4"/>
      <c r="D6534" s="4"/>
      <c r="E6534" s="4"/>
      <c r="F6534" s="6"/>
      <c r="G6534" s="6"/>
      <c r="H6534" s="6"/>
      <c r="I6534" s="10"/>
      <c r="J6534" s="11"/>
      <c r="K6534" s="13"/>
      <c r="L6534" s="4"/>
    </row>
    <row r="6535" spans="2:12" ht="14.25" customHeight="1">
      <c r="B6535" s="4"/>
      <c r="C6535" s="4"/>
      <c r="D6535" s="4"/>
      <c r="E6535" s="4"/>
      <c r="F6535" s="6"/>
      <c r="G6535" s="6"/>
      <c r="H6535" s="6"/>
      <c r="I6535" s="10"/>
      <c r="J6535" s="11"/>
      <c r="K6535" s="13"/>
      <c r="L6535" s="4"/>
    </row>
    <row r="6536" spans="2:12" ht="14.25" customHeight="1">
      <c r="B6536" s="4"/>
      <c r="C6536" s="4"/>
      <c r="D6536" s="4"/>
      <c r="E6536" s="4"/>
      <c r="F6536" s="6"/>
      <c r="G6536" s="6"/>
      <c r="H6536" s="6"/>
      <c r="I6536" s="10"/>
      <c r="J6536" s="11"/>
      <c r="K6536" s="13"/>
      <c r="L6536" s="4"/>
    </row>
    <row r="6537" spans="2:12" ht="14.25" customHeight="1">
      <c r="B6537" s="4"/>
      <c r="C6537" s="4"/>
      <c r="D6537" s="4"/>
      <c r="E6537" s="4"/>
      <c r="F6537" s="6"/>
      <c r="G6537" s="6"/>
      <c r="H6537" s="6"/>
      <c r="I6537" s="10"/>
      <c r="J6537" s="11"/>
      <c r="K6537" s="13"/>
      <c r="L6537" s="4"/>
    </row>
    <row r="6538" spans="2:12" ht="14.25" customHeight="1">
      <c r="B6538" s="4"/>
      <c r="C6538" s="4"/>
      <c r="D6538" s="4"/>
      <c r="E6538" s="4"/>
      <c r="F6538" s="6"/>
      <c r="G6538" s="6"/>
      <c r="H6538" s="6"/>
      <c r="I6538" s="10"/>
      <c r="J6538" s="11"/>
      <c r="K6538" s="13"/>
      <c r="L6538" s="4"/>
    </row>
    <row r="6539" spans="2:12" ht="14.25" customHeight="1">
      <c r="B6539" s="4"/>
      <c r="C6539" s="4"/>
      <c r="D6539" s="4"/>
      <c r="E6539" s="4"/>
      <c r="F6539" s="6"/>
      <c r="G6539" s="6"/>
      <c r="H6539" s="6"/>
      <c r="I6539" s="10"/>
      <c r="J6539" s="11"/>
      <c r="K6539" s="13"/>
      <c r="L6539" s="4"/>
    </row>
    <row r="6540" spans="2:12" ht="14.25" customHeight="1">
      <c r="B6540" s="4"/>
      <c r="C6540" s="4"/>
      <c r="D6540" s="4"/>
      <c r="E6540" s="4"/>
      <c r="F6540" s="6"/>
      <c r="G6540" s="6"/>
      <c r="H6540" s="6"/>
      <c r="I6540" s="10"/>
      <c r="J6540" s="11"/>
      <c r="K6540" s="13"/>
      <c r="L6540" s="4"/>
    </row>
    <row r="6541" spans="2:12" ht="14.25" customHeight="1">
      <c r="B6541" s="4"/>
      <c r="C6541" s="4"/>
      <c r="D6541" s="4"/>
      <c r="E6541" s="4"/>
      <c r="F6541" s="6"/>
      <c r="G6541" s="6"/>
      <c r="H6541" s="6"/>
      <c r="I6541" s="10"/>
      <c r="J6541" s="11"/>
      <c r="K6541" s="13"/>
      <c r="L6541" s="4"/>
    </row>
    <row r="6542" spans="2:12" ht="14.25" customHeight="1">
      <c r="B6542" s="4"/>
      <c r="C6542" s="4"/>
      <c r="D6542" s="4"/>
      <c r="E6542" s="4"/>
      <c r="F6542" s="6"/>
      <c r="G6542" s="6"/>
      <c r="H6542" s="6"/>
      <c r="I6542" s="10"/>
      <c r="J6542" s="11"/>
      <c r="K6542" s="13"/>
      <c r="L6542" s="4"/>
    </row>
    <row r="6543" spans="2:12" ht="14.25" customHeight="1">
      <c r="B6543" s="4"/>
      <c r="C6543" s="4"/>
      <c r="D6543" s="4"/>
      <c r="E6543" s="4"/>
      <c r="F6543" s="6"/>
      <c r="G6543" s="6"/>
      <c r="H6543" s="6"/>
      <c r="I6543" s="10"/>
      <c r="J6543" s="11"/>
      <c r="K6543" s="13"/>
      <c r="L6543" s="4"/>
    </row>
    <row r="6544" spans="2:12" ht="14.25" customHeight="1">
      <c r="B6544" s="4"/>
      <c r="C6544" s="4"/>
      <c r="D6544" s="4"/>
      <c r="E6544" s="4"/>
      <c r="F6544" s="6"/>
      <c r="G6544" s="6"/>
      <c r="H6544" s="6"/>
      <c r="I6544" s="10"/>
      <c r="J6544" s="11"/>
      <c r="K6544" s="13"/>
      <c r="L6544" s="4"/>
    </row>
    <row r="6545" spans="2:12" ht="14.25" customHeight="1">
      <c r="B6545" s="4"/>
      <c r="C6545" s="4"/>
      <c r="D6545" s="4"/>
      <c r="E6545" s="4"/>
      <c r="F6545" s="6"/>
      <c r="G6545" s="6"/>
      <c r="H6545" s="6"/>
      <c r="I6545" s="10"/>
      <c r="J6545" s="11"/>
      <c r="K6545" s="13"/>
      <c r="L6545" s="4"/>
    </row>
    <row r="6546" spans="2:12" ht="14.25" customHeight="1">
      <c r="B6546" s="4"/>
      <c r="C6546" s="4"/>
      <c r="D6546" s="4"/>
      <c r="E6546" s="4"/>
      <c r="F6546" s="6"/>
      <c r="G6546" s="6"/>
      <c r="H6546" s="6"/>
      <c r="I6546" s="10"/>
      <c r="J6546" s="11"/>
      <c r="K6546" s="13"/>
      <c r="L6546" s="4"/>
    </row>
    <row r="6547" spans="2:12" ht="14.25" customHeight="1">
      <c r="B6547" s="4"/>
      <c r="C6547" s="4"/>
      <c r="D6547" s="4"/>
      <c r="E6547" s="4"/>
      <c r="F6547" s="6"/>
      <c r="G6547" s="6"/>
      <c r="H6547" s="6"/>
      <c r="I6547" s="10"/>
      <c r="J6547" s="11"/>
      <c r="K6547" s="13"/>
      <c r="L6547" s="4"/>
    </row>
    <row r="6548" spans="2:12" ht="14.25" customHeight="1">
      <c r="B6548" s="4"/>
      <c r="C6548" s="4"/>
      <c r="D6548" s="4"/>
      <c r="E6548" s="4"/>
      <c r="F6548" s="6"/>
      <c r="G6548" s="6"/>
      <c r="H6548" s="6"/>
      <c r="I6548" s="10"/>
      <c r="J6548" s="11"/>
      <c r="K6548" s="13"/>
      <c r="L6548" s="4"/>
    </row>
    <row r="6549" spans="2:12" ht="14.25" customHeight="1">
      <c r="B6549" s="4"/>
      <c r="C6549" s="4"/>
      <c r="D6549" s="4"/>
      <c r="E6549" s="4"/>
      <c r="F6549" s="6"/>
      <c r="G6549" s="6"/>
      <c r="H6549" s="6"/>
      <c r="I6549" s="10"/>
      <c r="J6549" s="11"/>
      <c r="K6549" s="13"/>
      <c r="L6549" s="4"/>
    </row>
    <row r="6550" spans="2:12" ht="14.25" customHeight="1">
      <c r="B6550" s="4"/>
      <c r="C6550" s="4"/>
      <c r="D6550" s="4"/>
      <c r="E6550" s="4"/>
      <c r="F6550" s="6"/>
      <c r="G6550" s="6"/>
      <c r="H6550" s="6"/>
      <c r="I6550" s="10"/>
      <c r="J6550" s="11"/>
      <c r="K6550" s="13"/>
      <c r="L6550" s="4"/>
    </row>
    <row r="6551" spans="2:12" ht="14.25" customHeight="1">
      <c r="B6551" s="4"/>
      <c r="C6551" s="4"/>
      <c r="D6551" s="4"/>
      <c r="E6551" s="4"/>
      <c r="F6551" s="6"/>
      <c r="G6551" s="6"/>
      <c r="H6551" s="6"/>
      <c r="I6551" s="10"/>
      <c r="J6551" s="11"/>
      <c r="K6551" s="13"/>
      <c r="L6551" s="4"/>
    </row>
    <row r="6552" spans="2:12" ht="14.25" customHeight="1">
      <c r="B6552" s="4"/>
      <c r="C6552" s="4"/>
      <c r="D6552" s="4"/>
      <c r="E6552" s="4"/>
      <c r="F6552" s="6"/>
      <c r="G6552" s="6"/>
      <c r="H6552" s="6"/>
      <c r="I6552" s="10"/>
      <c r="J6552" s="11"/>
      <c r="K6552" s="13"/>
      <c r="L6552" s="4"/>
    </row>
    <row r="6553" spans="2:12" ht="14.25" customHeight="1">
      <c r="B6553" s="4"/>
      <c r="C6553" s="4"/>
      <c r="D6553" s="4"/>
      <c r="E6553" s="4"/>
      <c r="F6553" s="6"/>
      <c r="G6553" s="6"/>
      <c r="H6553" s="6"/>
      <c r="I6553" s="10"/>
      <c r="J6553" s="11"/>
      <c r="K6553" s="13"/>
      <c r="L6553" s="4"/>
    </row>
    <row r="6554" spans="2:12" ht="14.25" customHeight="1">
      <c r="B6554" s="4"/>
      <c r="C6554" s="4"/>
      <c r="D6554" s="4"/>
      <c r="E6554" s="4"/>
      <c r="F6554" s="6"/>
      <c r="G6554" s="6"/>
      <c r="H6554" s="6"/>
      <c r="I6554" s="10"/>
      <c r="J6554" s="11"/>
      <c r="K6554" s="13"/>
      <c r="L6554" s="4"/>
    </row>
    <row r="6555" spans="2:12" ht="14.25" customHeight="1">
      <c r="B6555" s="4"/>
      <c r="C6555" s="4"/>
      <c r="D6555" s="4"/>
      <c r="E6555" s="4"/>
      <c r="F6555" s="6"/>
      <c r="G6555" s="6"/>
      <c r="H6555" s="6"/>
      <c r="I6555" s="10"/>
      <c r="J6555" s="11"/>
      <c r="K6555" s="13"/>
      <c r="L6555" s="4"/>
    </row>
    <row r="6556" spans="2:12" ht="14.25" customHeight="1">
      <c r="B6556" s="4"/>
      <c r="C6556" s="4"/>
      <c r="D6556" s="4"/>
      <c r="E6556" s="4"/>
      <c r="F6556" s="6"/>
      <c r="G6556" s="6"/>
      <c r="H6556" s="6"/>
      <c r="I6556" s="10"/>
      <c r="J6556" s="11"/>
      <c r="K6556" s="13"/>
      <c r="L6556" s="4"/>
    </row>
    <row r="6557" spans="2:12" ht="14.25" customHeight="1">
      <c r="B6557" s="4"/>
      <c r="C6557" s="4"/>
      <c r="D6557" s="4"/>
      <c r="E6557" s="4"/>
      <c r="F6557" s="6"/>
      <c r="G6557" s="6"/>
      <c r="H6557" s="6"/>
      <c r="I6557" s="10"/>
      <c r="J6557" s="11"/>
      <c r="K6557" s="13"/>
      <c r="L6557" s="4"/>
    </row>
    <row r="6558" spans="2:12" ht="14.25" customHeight="1">
      <c r="B6558" s="4"/>
      <c r="C6558" s="4"/>
      <c r="D6558" s="4"/>
      <c r="E6558" s="4"/>
      <c r="F6558" s="6"/>
      <c r="G6558" s="6"/>
      <c r="H6558" s="6"/>
      <c r="I6558" s="10"/>
      <c r="J6558" s="11"/>
      <c r="K6558" s="13"/>
      <c r="L6558" s="4"/>
    </row>
    <row r="6559" spans="2:12" ht="14.25" customHeight="1">
      <c r="B6559" s="4"/>
      <c r="C6559" s="4"/>
      <c r="D6559" s="4"/>
      <c r="E6559" s="4"/>
      <c r="F6559" s="6"/>
      <c r="G6559" s="6"/>
      <c r="H6559" s="6"/>
      <c r="I6559" s="10"/>
      <c r="J6559" s="11"/>
      <c r="K6559" s="13"/>
      <c r="L6559" s="4"/>
    </row>
    <row r="6560" spans="2:12" ht="14.25" customHeight="1">
      <c r="B6560" s="4"/>
      <c r="C6560" s="4"/>
      <c r="D6560" s="4"/>
      <c r="E6560" s="4"/>
      <c r="F6560" s="6"/>
      <c r="G6560" s="6"/>
      <c r="H6560" s="6"/>
      <c r="I6560" s="10"/>
      <c r="J6560" s="11"/>
      <c r="K6560" s="13"/>
      <c r="L6560" s="4"/>
    </row>
    <row r="6561" spans="2:12" ht="14.25" customHeight="1">
      <c r="B6561" s="4"/>
      <c r="C6561" s="4"/>
      <c r="D6561" s="4"/>
      <c r="E6561" s="4"/>
      <c r="F6561" s="6"/>
      <c r="G6561" s="6"/>
      <c r="H6561" s="6"/>
      <c r="I6561" s="10"/>
      <c r="J6561" s="11"/>
      <c r="K6561" s="13"/>
      <c r="L6561" s="4"/>
    </row>
    <row r="6562" spans="2:12" ht="14.25" customHeight="1">
      <c r="B6562" s="4"/>
      <c r="C6562" s="4"/>
      <c r="D6562" s="4"/>
      <c r="E6562" s="4"/>
      <c r="F6562" s="6"/>
      <c r="G6562" s="6"/>
      <c r="H6562" s="6"/>
      <c r="I6562" s="10"/>
      <c r="J6562" s="11"/>
      <c r="K6562" s="13"/>
      <c r="L6562" s="4"/>
    </row>
    <row r="6563" spans="2:12" ht="14.25" customHeight="1">
      <c r="B6563" s="4"/>
      <c r="C6563" s="4"/>
      <c r="D6563" s="4"/>
      <c r="E6563" s="4"/>
      <c r="F6563" s="6"/>
      <c r="G6563" s="6"/>
      <c r="H6563" s="6"/>
      <c r="I6563" s="10"/>
      <c r="J6563" s="11"/>
      <c r="K6563" s="13"/>
      <c r="L6563" s="4"/>
    </row>
    <row r="6564" spans="2:12" ht="14.25" customHeight="1">
      <c r="B6564" s="4"/>
      <c r="C6564" s="4"/>
      <c r="D6564" s="4"/>
      <c r="E6564" s="4"/>
      <c r="F6564" s="6"/>
      <c r="G6564" s="6"/>
      <c r="H6564" s="6"/>
      <c r="I6564" s="10"/>
      <c r="J6564" s="11"/>
      <c r="K6564" s="13"/>
      <c r="L6564" s="4"/>
    </row>
    <row r="6565" spans="2:12" ht="14.25" customHeight="1">
      <c r="B6565" s="4"/>
      <c r="C6565" s="4"/>
      <c r="D6565" s="4"/>
      <c r="E6565" s="4"/>
      <c r="F6565" s="6"/>
      <c r="G6565" s="6"/>
      <c r="H6565" s="6"/>
      <c r="I6565" s="10"/>
      <c r="J6565" s="11"/>
      <c r="K6565" s="13"/>
      <c r="L6565" s="4"/>
    </row>
    <row r="6566" spans="2:12" ht="14.25" customHeight="1">
      <c r="B6566" s="4"/>
      <c r="C6566" s="4"/>
      <c r="D6566" s="4"/>
      <c r="E6566" s="4"/>
      <c r="F6566" s="6"/>
      <c r="G6566" s="6"/>
      <c r="H6566" s="6"/>
      <c r="I6566" s="10"/>
      <c r="J6566" s="11"/>
      <c r="K6566" s="13"/>
      <c r="L6566" s="4"/>
    </row>
    <row r="6567" spans="2:12" ht="14.25" customHeight="1">
      <c r="B6567" s="4"/>
      <c r="C6567" s="4"/>
      <c r="D6567" s="4"/>
      <c r="E6567" s="4"/>
      <c r="F6567" s="6"/>
      <c r="G6567" s="6"/>
      <c r="H6567" s="6"/>
      <c r="I6567" s="10"/>
      <c r="J6567" s="11"/>
      <c r="K6567" s="13"/>
      <c r="L6567" s="4"/>
    </row>
    <row r="6568" spans="2:12" ht="14.25" customHeight="1">
      <c r="B6568" s="4"/>
      <c r="C6568" s="4"/>
      <c r="D6568" s="4"/>
      <c r="E6568" s="4"/>
      <c r="F6568" s="6"/>
      <c r="G6568" s="6"/>
      <c r="H6568" s="6"/>
      <c r="I6568" s="10"/>
      <c r="J6568" s="11"/>
      <c r="K6568" s="13"/>
      <c r="L6568" s="4"/>
    </row>
    <row r="6569" spans="2:12" ht="14.25" customHeight="1">
      <c r="B6569" s="4"/>
      <c r="C6569" s="4"/>
      <c r="D6569" s="4"/>
      <c r="E6569" s="4"/>
      <c r="F6569" s="6"/>
      <c r="G6569" s="6"/>
      <c r="H6569" s="6"/>
      <c r="I6569" s="10"/>
      <c r="J6569" s="11"/>
      <c r="K6569" s="13"/>
      <c r="L6569" s="4"/>
    </row>
    <row r="6570" spans="2:12" ht="14.25" customHeight="1">
      <c r="B6570" s="4"/>
      <c r="C6570" s="4"/>
      <c r="D6570" s="4"/>
      <c r="E6570" s="4"/>
      <c r="F6570" s="6"/>
      <c r="G6570" s="6"/>
      <c r="H6570" s="6"/>
      <c r="I6570" s="10"/>
      <c r="J6570" s="11"/>
      <c r="K6570" s="13"/>
      <c r="L6570" s="4"/>
    </row>
    <row r="6571" spans="2:12" ht="14.25" customHeight="1">
      <c r="B6571" s="4"/>
      <c r="C6571" s="4"/>
      <c r="D6571" s="4"/>
      <c r="E6571" s="4"/>
      <c r="F6571" s="6"/>
      <c r="G6571" s="6"/>
      <c r="H6571" s="6"/>
      <c r="I6571" s="10"/>
      <c r="J6571" s="11"/>
      <c r="K6571" s="13"/>
      <c r="L6571" s="4"/>
    </row>
    <row r="6572" spans="2:12" ht="14.25" customHeight="1">
      <c r="B6572" s="4"/>
      <c r="C6572" s="4"/>
      <c r="D6572" s="4"/>
      <c r="E6572" s="4"/>
      <c r="F6572" s="6"/>
      <c r="G6572" s="6"/>
      <c r="H6572" s="6"/>
      <c r="I6572" s="10"/>
      <c r="J6572" s="11"/>
      <c r="K6572" s="13"/>
      <c r="L6572" s="4"/>
    </row>
    <row r="6573" spans="2:12" ht="14.25" customHeight="1">
      <c r="B6573" s="4"/>
      <c r="C6573" s="4"/>
      <c r="D6573" s="4"/>
      <c r="E6573" s="4"/>
      <c r="F6573" s="6"/>
      <c r="G6573" s="6"/>
      <c r="H6573" s="6"/>
      <c r="I6573" s="10"/>
      <c r="J6573" s="11"/>
      <c r="K6573" s="13"/>
      <c r="L6573" s="4"/>
    </row>
    <row r="6574" spans="2:12" ht="14.25" customHeight="1">
      <c r="B6574" s="4"/>
      <c r="C6574" s="4"/>
      <c r="D6574" s="4"/>
      <c r="E6574" s="4"/>
      <c r="F6574" s="6"/>
      <c r="G6574" s="6"/>
      <c r="H6574" s="6"/>
      <c r="I6574" s="10"/>
      <c r="J6574" s="11"/>
      <c r="K6574" s="13"/>
      <c r="L6574" s="4"/>
    </row>
    <row r="6575" spans="2:12" ht="14.25" customHeight="1">
      <c r="B6575" s="4"/>
      <c r="C6575" s="4"/>
      <c r="D6575" s="4"/>
      <c r="E6575" s="4"/>
      <c r="F6575" s="6"/>
      <c r="G6575" s="6"/>
      <c r="H6575" s="6"/>
      <c r="I6575" s="10"/>
      <c r="J6575" s="11"/>
      <c r="K6575" s="13"/>
      <c r="L6575" s="4"/>
    </row>
    <row r="6576" spans="2:12" ht="14.25" customHeight="1">
      <c r="B6576" s="4"/>
      <c r="C6576" s="4"/>
      <c r="D6576" s="4"/>
      <c r="E6576" s="4"/>
      <c r="F6576" s="6"/>
      <c r="G6576" s="6"/>
      <c r="H6576" s="6"/>
      <c r="I6576" s="10"/>
      <c r="J6576" s="11"/>
      <c r="K6576" s="13"/>
      <c r="L6576" s="4"/>
    </row>
    <row r="6577" spans="2:12" ht="14.25" customHeight="1">
      <c r="B6577" s="4"/>
      <c r="C6577" s="4"/>
      <c r="D6577" s="4"/>
      <c r="E6577" s="4"/>
      <c r="F6577" s="6"/>
      <c r="G6577" s="6"/>
      <c r="H6577" s="6"/>
      <c r="I6577" s="10"/>
      <c r="J6577" s="11"/>
      <c r="K6577" s="13"/>
      <c r="L6577" s="4"/>
    </row>
    <row r="6578" spans="2:12" ht="14.25" customHeight="1">
      <c r="B6578" s="4"/>
      <c r="C6578" s="4"/>
      <c r="D6578" s="4"/>
      <c r="E6578" s="4"/>
      <c r="F6578" s="6"/>
      <c r="G6578" s="6"/>
      <c r="H6578" s="6"/>
      <c r="I6578" s="10"/>
      <c r="J6578" s="11"/>
      <c r="K6578" s="13"/>
      <c r="L6578" s="4"/>
    </row>
    <row r="6579" spans="2:12" ht="14.25" customHeight="1">
      <c r="B6579" s="4"/>
      <c r="C6579" s="4"/>
      <c r="D6579" s="4"/>
      <c r="E6579" s="4"/>
      <c r="F6579" s="6"/>
      <c r="G6579" s="6"/>
      <c r="H6579" s="6"/>
      <c r="I6579" s="10"/>
      <c r="J6579" s="11"/>
      <c r="K6579" s="13"/>
      <c r="L6579" s="4"/>
    </row>
    <row r="6580" spans="2:12" ht="14.25" customHeight="1">
      <c r="B6580" s="4"/>
      <c r="C6580" s="4"/>
      <c r="D6580" s="4"/>
      <c r="E6580" s="4"/>
      <c r="F6580" s="6"/>
      <c r="G6580" s="6"/>
      <c r="H6580" s="6"/>
      <c r="I6580" s="10"/>
      <c r="J6580" s="11"/>
      <c r="K6580" s="13"/>
      <c r="L6580" s="4"/>
    </row>
    <row r="6581" spans="2:12" ht="14.25" customHeight="1">
      <c r="B6581" s="4"/>
      <c r="C6581" s="4"/>
      <c r="D6581" s="4"/>
      <c r="E6581" s="4"/>
      <c r="F6581" s="6"/>
      <c r="G6581" s="6"/>
      <c r="H6581" s="6"/>
      <c r="I6581" s="10"/>
      <c r="J6581" s="11"/>
      <c r="K6581" s="13"/>
      <c r="L6581" s="4"/>
    </row>
    <row r="6582" spans="2:12" ht="14.25" customHeight="1">
      <c r="B6582" s="4"/>
      <c r="C6582" s="4"/>
      <c r="D6582" s="4"/>
      <c r="E6582" s="4"/>
      <c r="F6582" s="6"/>
      <c r="G6582" s="6"/>
      <c r="H6582" s="6"/>
      <c r="I6582" s="10"/>
      <c r="J6582" s="11"/>
      <c r="K6582" s="13"/>
      <c r="L6582" s="4"/>
    </row>
    <row r="6583" spans="2:12" ht="14.25" customHeight="1">
      <c r="B6583" s="4"/>
      <c r="C6583" s="4"/>
      <c r="D6583" s="4"/>
      <c r="E6583" s="4"/>
      <c r="F6583" s="6"/>
      <c r="G6583" s="6"/>
      <c r="H6583" s="6"/>
      <c r="I6583" s="10"/>
      <c r="J6583" s="11"/>
      <c r="K6583" s="13"/>
      <c r="L6583" s="4"/>
    </row>
    <row r="6584" spans="2:12" ht="14.25" customHeight="1">
      <c r="B6584" s="4"/>
      <c r="C6584" s="4"/>
      <c r="D6584" s="4"/>
      <c r="E6584" s="4"/>
      <c r="F6584" s="6"/>
      <c r="G6584" s="6"/>
      <c r="H6584" s="6"/>
      <c r="I6584" s="10"/>
      <c r="J6584" s="11"/>
      <c r="K6584" s="13"/>
      <c r="L6584" s="4"/>
    </row>
    <row r="6585" spans="2:12" ht="14.25" customHeight="1">
      <c r="B6585" s="4"/>
      <c r="C6585" s="4"/>
      <c r="D6585" s="4"/>
      <c r="E6585" s="4"/>
      <c r="F6585" s="6"/>
      <c r="G6585" s="6"/>
      <c r="H6585" s="6"/>
      <c r="I6585" s="10"/>
      <c r="J6585" s="11"/>
      <c r="K6585" s="13"/>
      <c r="L6585" s="4"/>
    </row>
    <row r="6586" spans="2:12" ht="14.25" customHeight="1">
      <c r="B6586" s="4"/>
      <c r="C6586" s="4"/>
      <c r="D6586" s="4"/>
      <c r="E6586" s="4"/>
      <c r="F6586" s="6"/>
      <c r="G6586" s="6"/>
      <c r="H6586" s="6"/>
      <c r="I6586" s="10"/>
      <c r="J6586" s="11"/>
      <c r="K6586" s="13"/>
      <c r="L6586" s="4"/>
    </row>
    <row r="6587" spans="2:12" ht="14.25" customHeight="1">
      <c r="B6587" s="4"/>
      <c r="C6587" s="4"/>
      <c r="D6587" s="4"/>
      <c r="E6587" s="4"/>
      <c r="F6587" s="6"/>
      <c r="G6587" s="6"/>
      <c r="H6587" s="6"/>
      <c r="I6587" s="10"/>
      <c r="J6587" s="11"/>
      <c r="K6587" s="13"/>
      <c r="L6587" s="4"/>
    </row>
    <row r="6588" spans="2:12" ht="14.25" customHeight="1">
      <c r="B6588" s="4"/>
      <c r="C6588" s="4"/>
      <c r="D6588" s="4"/>
      <c r="E6588" s="4"/>
      <c r="F6588" s="6"/>
      <c r="G6588" s="6"/>
      <c r="H6588" s="6"/>
      <c r="I6588" s="10"/>
      <c r="J6588" s="11"/>
      <c r="K6588" s="13"/>
      <c r="L6588" s="4"/>
    </row>
    <row r="6589" spans="2:12" ht="14.25" customHeight="1">
      <c r="B6589" s="4"/>
      <c r="C6589" s="4"/>
      <c r="D6589" s="4"/>
      <c r="E6589" s="4"/>
      <c r="F6589" s="6"/>
      <c r="G6589" s="6"/>
      <c r="H6589" s="6"/>
      <c r="I6589" s="10"/>
      <c r="J6589" s="11"/>
      <c r="K6589" s="13"/>
      <c r="L6589" s="4"/>
    </row>
    <row r="6590" spans="2:12" ht="14.25" customHeight="1">
      <c r="B6590" s="4"/>
      <c r="C6590" s="4"/>
      <c r="D6590" s="4"/>
      <c r="E6590" s="4"/>
      <c r="F6590" s="6"/>
      <c r="G6590" s="6"/>
      <c r="H6590" s="6"/>
      <c r="I6590" s="10"/>
      <c r="J6590" s="11"/>
      <c r="K6590" s="13"/>
      <c r="L6590" s="4"/>
    </row>
    <row r="6591" spans="2:12" ht="14.25" customHeight="1">
      <c r="B6591" s="4"/>
      <c r="C6591" s="4"/>
      <c r="D6591" s="4"/>
      <c r="E6591" s="4"/>
      <c r="F6591" s="6"/>
      <c r="G6591" s="6"/>
      <c r="H6591" s="6"/>
      <c r="I6591" s="10"/>
      <c r="J6591" s="11"/>
      <c r="K6591" s="13"/>
      <c r="L6591" s="4"/>
    </row>
    <row r="6592" spans="2:12" ht="14.25" customHeight="1">
      <c r="B6592" s="4"/>
      <c r="C6592" s="4"/>
      <c r="D6592" s="4"/>
      <c r="E6592" s="4"/>
      <c r="F6592" s="6"/>
      <c r="G6592" s="6"/>
      <c r="H6592" s="6"/>
      <c r="I6592" s="10"/>
      <c r="J6592" s="11"/>
      <c r="K6592" s="13"/>
      <c r="L6592" s="4"/>
    </row>
    <row r="6593" spans="2:12" ht="14.25" customHeight="1">
      <c r="B6593" s="4"/>
      <c r="C6593" s="4"/>
      <c r="D6593" s="4"/>
      <c r="E6593" s="4"/>
      <c r="F6593" s="6"/>
      <c r="G6593" s="6"/>
      <c r="H6593" s="6"/>
      <c r="I6593" s="10"/>
      <c r="J6593" s="11"/>
      <c r="K6593" s="13"/>
      <c r="L6593" s="4"/>
    </row>
    <row r="6594" spans="2:12" ht="14.25" customHeight="1">
      <c r="B6594" s="4"/>
      <c r="C6594" s="4"/>
      <c r="D6594" s="4"/>
      <c r="E6594" s="4"/>
      <c r="F6594" s="6"/>
      <c r="G6594" s="6"/>
      <c r="H6594" s="6"/>
      <c r="I6594" s="10"/>
      <c r="J6594" s="11"/>
      <c r="K6594" s="13"/>
      <c r="L6594" s="4"/>
    </row>
    <row r="6595" spans="2:12" ht="14.25" customHeight="1">
      <c r="B6595" s="4"/>
      <c r="C6595" s="4"/>
      <c r="D6595" s="4"/>
      <c r="E6595" s="4"/>
      <c r="F6595" s="6"/>
      <c r="G6595" s="6"/>
      <c r="H6595" s="6"/>
      <c r="I6595" s="10"/>
      <c r="J6595" s="11"/>
      <c r="K6595" s="13"/>
      <c r="L6595" s="4"/>
    </row>
    <row r="6596" spans="2:12" ht="14.25" customHeight="1">
      <c r="B6596" s="4"/>
      <c r="C6596" s="4"/>
      <c r="D6596" s="4"/>
      <c r="E6596" s="4"/>
      <c r="F6596" s="6"/>
      <c r="G6596" s="6"/>
      <c r="H6596" s="6"/>
      <c r="I6596" s="10"/>
      <c r="J6596" s="11"/>
      <c r="K6596" s="13"/>
      <c r="L6596" s="4"/>
    </row>
    <row r="6597" spans="2:12" ht="14.25" customHeight="1">
      <c r="B6597" s="4"/>
      <c r="C6597" s="4"/>
      <c r="D6597" s="4"/>
      <c r="E6597" s="4"/>
      <c r="F6597" s="6"/>
      <c r="G6597" s="6"/>
      <c r="H6597" s="6"/>
      <c r="I6597" s="10"/>
      <c r="J6597" s="11"/>
      <c r="K6597" s="13"/>
      <c r="L6597" s="4"/>
    </row>
    <row r="6598" spans="2:12" ht="14.25" customHeight="1">
      <c r="B6598" s="4"/>
      <c r="C6598" s="4"/>
      <c r="D6598" s="4"/>
      <c r="E6598" s="4"/>
      <c r="F6598" s="6"/>
      <c r="G6598" s="6"/>
      <c r="H6598" s="6"/>
      <c r="I6598" s="10"/>
      <c r="J6598" s="11"/>
      <c r="K6598" s="13"/>
      <c r="L6598" s="4"/>
    </row>
    <row r="6599" spans="2:12" ht="14.25" customHeight="1">
      <c r="B6599" s="4"/>
      <c r="C6599" s="4"/>
      <c r="D6599" s="4"/>
      <c r="E6599" s="4"/>
      <c r="F6599" s="6"/>
      <c r="G6599" s="6"/>
      <c r="H6599" s="6"/>
      <c r="I6599" s="10"/>
      <c r="J6599" s="11"/>
      <c r="K6599" s="13"/>
      <c r="L6599" s="4"/>
    </row>
    <row r="6600" spans="2:12" ht="14.25" customHeight="1">
      <c r="B6600" s="4"/>
      <c r="C6600" s="4"/>
      <c r="D6600" s="4"/>
      <c r="E6600" s="4"/>
      <c r="F6600" s="6"/>
      <c r="G6600" s="6"/>
      <c r="H6600" s="6"/>
      <c r="I6600" s="10"/>
      <c r="J6600" s="11"/>
      <c r="K6600" s="13"/>
      <c r="L6600" s="4"/>
    </row>
    <row r="6601" spans="2:12" ht="14.25" customHeight="1">
      <c r="B6601" s="4"/>
      <c r="C6601" s="4"/>
      <c r="D6601" s="4"/>
      <c r="E6601" s="4"/>
      <c r="F6601" s="6"/>
      <c r="G6601" s="6"/>
      <c r="H6601" s="6"/>
      <c r="I6601" s="10"/>
      <c r="J6601" s="11"/>
      <c r="K6601" s="13"/>
      <c r="L6601" s="4"/>
    </row>
    <row r="6602" spans="2:12" ht="14.25" customHeight="1">
      <c r="B6602" s="4"/>
      <c r="C6602" s="4"/>
      <c r="D6602" s="4"/>
      <c r="E6602" s="4"/>
      <c r="F6602" s="6"/>
      <c r="G6602" s="6"/>
      <c r="H6602" s="6"/>
      <c r="I6602" s="10"/>
      <c r="J6602" s="11"/>
      <c r="K6602" s="13"/>
      <c r="L6602" s="4"/>
    </row>
    <row r="6603" spans="2:12" ht="14.25" customHeight="1">
      <c r="B6603" s="4"/>
      <c r="C6603" s="4"/>
      <c r="D6603" s="4"/>
      <c r="E6603" s="4"/>
      <c r="F6603" s="6"/>
      <c r="G6603" s="6"/>
      <c r="H6603" s="6"/>
      <c r="I6603" s="10"/>
      <c r="J6603" s="11"/>
      <c r="K6603" s="13"/>
      <c r="L6603" s="4"/>
    </row>
    <row r="6604" spans="2:12" ht="14.25" customHeight="1">
      <c r="B6604" s="4"/>
      <c r="C6604" s="4"/>
      <c r="D6604" s="4"/>
      <c r="E6604" s="4"/>
      <c r="F6604" s="6"/>
      <c r="G6604" s="6"/>
      <c r="H6604" s="6"/>
      <c r="I6604" s="10"/>
      <c r="J6604" s="11"/>
      <c r="K6604" s="13"/>
      <c r="L6604" s="4"/>
    </row>
    <row r="6605" spans="2:12" ht="14.25" customHeight="1">
      <c r="B6605" s="4"/>
      <c r="C6605" s="4"/>
      <c r="D6605" s="4"/>
      <c r="E6605" s="4"/>
      <c r="F6605" s="6"/>
      <c r="G6605" s="6"/>
      <c r="H6605" s="6"/>
      <c r="I6605" s="10"/>
      <c r="J6605" s="11"/>
      <c r="K6605" s="13"/>
      <c r="L6605" s="4"/>
    </row>
    <row r="6606" spans="2:12" ht="14.25" customHeight="1">
      <c r="B6606" s="4"/>
      <c r="C6606" s="4"/>
      <c r="D6606" s="4"/>
      <c r="E6606" s="4"/>
      <c r="F6606" s="6"/>
      <c r="G6606" s="6"/>
      <c r="H6606" s="6"/>
      <c r="I6606" s="10"/>
      <c r="J6606" s="11"/>
      <c r="K6606" s="13"/>
      <c r="L6606" s="4"/>
    </row>
    <row r="6607" spans="2:12" ht="14.25" customHeight="1">
      <c r="B6607" s="4"/>
      <c r="C6607" s="4"/>
      <c r="D6607" s="4"/>
      <c r="E6607" s="4"/>
      <c r="F6607" s="6"/>
      <c r="G6607" s="6"/>
      <c r="H6607" s="6"/>
      <c r="I6607" s="10"/>
      <c r="J6607" s="11"/>
      <c r="K6607" s="13"/>
      <c r="L6607" s="4"/>
    </row>
    <row r="6608" spans="2:12" ht="14.25" customHeight="1">
      <c r="B6608" s="4"/>
      <c r="C6608" s="4"/>
      <c r="D6608" s="4"/>
      <c r="E6608" s="4"/>
      <c r="F6608" s="6"/>
      <c r="G6608" s="6"/>
      <c r="H6608" s="6"/>
      <c r="I6608" s="10"/>
      <c r="J6608" s="11"/>
      <c r="K6608" s="13"/>
      <c r="L6608" s="4"/>
    </row>
    <row r="6609" spans="2:12" ht="14.25" customHeight="1">
      <c r="B6609" s="4"/>
      <c r="C6609" s="4"/>
      <c r="D6609" s="4"/>
      <c r="E6609" s="4"/>
      <c r="F6609" s="6"/>
      <c r="G6609" s="6"/>
      <c r="H6609" s="6"/>
      <c r="I6609" s="10"/>
      <c r="J6609" s="11"/>
      <c r="K6609" s="13"/>
      <c r="L6609" s="4"/>
    </row>
    <row r="6610" spans="2:12" ht="14.25" customHeight="1">
      <c r="B6610" s="4"/>
      <c r="C6610" s="4"/>
      <c r="D6610" s="4"/>
      <c r="E6610" s="4"/>
      <c r="F6610" s="6"/>
      <c r="G6610" s="6"/>
      <c r="H6610" s="6"/>
      <c r="I6610" s="10"/>
      <c r="J6610" s="11"/>
      <c r="K6610" s="13"/>
      <c r="L6610" s="4"/>
    </row>
    <row r="6611" spans="2:12" ht="14.25" customHeight="1">
      <c r="B6611" s="4"/>
      <c r="C6611" s="4"/>
      <c r="D6611" s="4"/>
      <c r="E6611" s="4"/>
      <c r="F6611" s="6"/>
      <c r="G6611" s="6"/>
      <c r="H6611" s="6"/>
      <c r="I6611" s="10"/>
      <c r="J6611" s="11"/>
      <c r="K6611" s="13"/>
      <c r="L6611" s="4"/>
    </row>
    <row r="6612" spans="2:12" ht="14.25" customHeight="1">
      <c r="B6612" s="4"/>
      <c r="C6612" s="4"/>
      <c r="D6612" s="4"/>
      <c r="E6612" s="4"/>
      <c r="F6612" s="6"/>
      <c r="G6612" s="6"/>
      <c r="H6612" s="6"/>
      <c r="I6612" s="10"/>
      <c r="J6612" s="11"/>
      <c r="K6612" s="13"/>
      <c r="L6612" s="4"/>
    </row>
    <row r="6613" spans="2:12" ht="14.25" customHeight="1">
      <c r="B6613" s="4"/>
      <c r="C6613" s="4"/>
      <c r="D6613" s="4"/>
      <c r="E6613" s="4"/>
      <c r="F6613" s="6"/>
      <c r="G6613" s="6"/>
      <c r="H6613" s="6"/>
      <c r="I6613" s="10"/>
      <c r="J6613" s="11"/>
      <c r="K6613" s="13"/>
      <c r="L6613" s="4"/>
    </row>
    <row r="6614" spans="2:12" ht="14.25" customHeight="1">
      <c r="B6614" s="4"/>
      <c r="C6614" s="4"/>
      <c r="D6614" s="4"/>
      <c r="E6614" s="4"/>
      <c r="F6614" s="6"/>
      <c r="G6614" s="6"/>
      <c r="H6614" s="6"/>
      <c r="I6614" s="10"/>
      <c r="J6614" s="11"/>
      <c r="K6614" s="13"/>
      <c r="L6614" s="4"/>
    </row>
    <row r="6615" spans="2:12" ht="14.25" customHeight="1">
      <c r="B6615" s="4"/>
      <c r="C6615" s="4"/>
      <c r="D6615" s="4"/>
      <c r="E6615" s="4"/>
      <c r="F6615" s="6"/>
      <c r="G6615" s="6"/>
      <c r="H6615" s="6"/>
      <c r="I6615" s="10"/>
      <c r="J6615" s="11"/>
      <c r="K6615" s="13"/>
      <c r="L6615" s="4"/>
    </row>
    <row r="6616" spans="2:12" ht="14.25" customHeight="1">
      <c r="B6616" s="4"/>
      <c r="C6616" s="4"/>
      <c r="D6616" s="4"/>
      <c r="E6616" s="4"/>
      <c r="F6616" s="6"/>
      <c r="G6616" s="6"/>
      <c r="H6616" s="6"/>
      <c r="I6616" s="10"/>
      <c r="J6616" s="11"/>
      <c r="K6616" s="13"/>
      <c r="L6616" s="4"/>
    </row>
    <row r="6617" spans="2:12" ht="14.25" customHeight="1">
      <c r="B6617" s="4"/>
      <c r="C6617" s="4"/>
      <c r="D6617" s="4"/>
      <c r="E6617" s="4"/>
      <c r="F6617" s="6"/>
      <c r="G6617" s="6"/>
      <c r="H6617" s="6"/>
      <c r="I6617" s="10"/>
      <c r="J6617" s="11"/>
      <c r="K6617" s="13"/>
      <c r="L6617" s="4"/>
    </row>
    <row r="6618" spans="2:12" ht="14.25" customHeight="1">
      <c r="B6618" s="4"/>
      <c r="C6618" s="4"/>
      <c r="D6618" s="4"/>
      <c r="E6618" s="4"/>
      <c r="F6618" s="6"/>
      <c r="G6618" s="6"/>
      <c r="H6618" s="6"/>
      <c r="I6618" s="10"/>
      <c r="J6618" s="11"/>
      <c r="K6618" s="13"/>
      <c r="L6618" s="4"/>
    </row>
    <row r="6619" spans="2:12" ht="14.25" customHeight="1">
      <c r="B6619" s="4"/>
      <c r="C6619" s="4"/>
      <c r="D6619" s="4"/>
      <c r="E6619" s="4"/>
      <c r="F6619" s="6"/>
      <c r="G6619" s="6"/>
      <c r="H6619" s="6"/>
      <c r="I6619" s="10"/>
      <c r="J6619" s="11"/>
      <c r="K6619" s="13"/>
      <c r="L6619" s="4"/>
    </row>
    <row r="6620" spans="2:12" ht="14.25" customHeight="1">
      <c r="B6620" s="4"/>
      <c r="C6620" s="4"/>
      <c r="D6620" s="4"/>
      <c r="E6620" s="4"/>
      <c r="F6620" s="6"/>
      <c r="G6620" s="6"/>
      <c r="H6620" s="6"/>
      <c r="I6620" s="10"/>
      <c r="J6620" s="11"/>
      <c r="K6620" s="13"/>
      <c r="L6620" s="4"/>
    </row>
    <row r="6621" spans="2:12" ht="14.25" customHeight="1">
      <c r="B6621" s="4"/>
      <c r="C6621" s="4"/>
      <c r="D6621" s="4"/>
      <c r="E6621" s="4"/>
      <c r="F6621" s="6"/>
      <c r="G6621" s="6"/>
      <c r="H6621" s="6"/>
      <c r="I6621" s="10"/>
      <c r="J6621" s="11"/>
      <c r="K6621" s="13"/>
      <c r="L6621" s="4"/>
    </row>
    <row r="6622" spans="2:12" ht="14.25" customHeight="1">
      <c r="B6622" s="4"/>
      <c r="C6622" s="4"/>
      <c r="D6622" s="4"/>
      <c r="E6622" s="4"/>
      <c r="F6622" s="6"/>
      <c r="G6622" s="6"/>
      <c r="H6622" s="6"/>
      <c r="I6622" s="10"/>
      <c r="J6622" s="11"/>
      <c r="K6622" s="13"/>
      <c r="L6622" s="4"/>
    </row>
    <row r="6623" spans="2:12" ht="14.25" customHeight="1">
      <c r="B6623" s="4"/>
      <c r="C6623" s="4"/>
      <c r="D6623" s="4"/>
      <c r="E6623" s="4"/>
      <c r="F6623" s="6"/>
      <c r="G6623" s="6"/>
      <c r="H6623" s="6"/>
      <c r="I6623" s="10"/>
      <c r="J6623" s="11"/>
      <c r="K6623" s="13"/>
      <c r="L6623" s="4"/>
    </row>
    <row r="6624" spans="2:12" ht="14.25" customHeight="1">
      <c r="B6624" s="4"/>
      <c r="C6624" s="4"/>
      <c r="D6624" s="4"/>
      <c r="E6624" s="4"/>
      <c r="F6624" s="6"/>
      <c r="G6624" s="6"/>
      <c r="H6624" s="6"/>
      <c r="I6624" s="10"/>
      <c r="J6624" s="11"/>
      <c r="K6624" s="13"/>
      <c r="L6624" s="4"/>
    </row>
    <row r="6625" spans="2:12" ht="14.25" customHeight="1">
      <c r="B6625" s="4"/>
      <c r="C6625" s="4"/>
      <c r="D6625" s="4"/>
      <c r="E6625" s="4"/>
      <c r="F6625" s="6"/>
      <c r="G6625" s="6"/>
      <c r="H6625" s="6"/>
      <c r="I6625" s="10"/>
      <c r="J6625" s="11"/>
      <c r="K6625" s="13"/>
      <c r="L6625" s="4"/>
    </row>
    <row r="6626" spans="2:12" ht="14.25" customHeight="1">
      <c r="B6626" s="4"/>
      <c r="C6626" s="4"/>
      <c r="D6626" s="4"/>
      <c r="E6626" s="4"/>
      <c r="F6626" s="6"/>
      <c r="G6626" s="6"/>
      <c r="H6626" s="6"/>
      <c r="I6626" s="10"/>
      <c r="J6626" s="11"/>
      <c r="K6626" s="13"/>
      <c r="L6626" s="4"/>
    </row>
    <row r="6627" spans="2:12" ht="14.25" customHeight="1">
      <c r="B6627" s="4"/>
      <c r="C6627" s="4"/>
      <c r="D6627" s="4"/>
      <c r="E6627" s="4"/>
      <c r="F6627" s="6"/>
      <c r="G6627" s="6"/>
      <c r="H6627" s="6"/>
      <c r="I6627" s="10"/>
      <c r="J6627" s="11"/>
      <c r="K6627" s="13"/>
      <c r="L6627" s="4"/>
    </row>
    <row r="6628" spans="2:12" ht="14.25" customHeight="1">
      <c r="B6628" s="4"/>
      <c r="C6628" s="4"/>
      <c r="D6628" s="4"/>
      <c r="E6628" s="4"/>
      <c r="F6628" s="6"/>
      <c r="G6628" s="6"/>
      <c r="H6628" s="6"/>
      <c r="I6628" s="10"/>
      <c r="J6628" s="11"/>
      <c r="K6628" s="13"/>
      <c r="L6628" s="4"/>
    </row>
    <row r="6629" spans="2:12" ht="14.25" customHeight="1">
      <c r="B6629" s="4"/>
      <c r="C6629" s="4"/>
      <c r="D6629" s="4"/>
      <c r="E6629" s="4"/>
      <c r="F6629" s="6"/>
      <c r="G6629" s="6"/>
      <c r="H6629" s="6"/>
      <c r="I6629" s="10"/>
      <c r="J6629" s="11"/>
      <c r="K6629" s="13"/>
      <c r="L6629" s="4"/>
    </row>
    <row r="6630" spans="2:12" ht="14.25" customHeight="1">
      <c r="B6630" s="4"/>
      <c r="C6630" s="4"/>
      <c r="D6630" s="4"/>
      <c r="E6630" s="4"/>
      <c r="F6630" s="6"/>
      <c r="G6630" s="6"/>
      <c r="H6630" s="6"/>
      <c r="I6630" s="10"/>
      <c r="J6630" s="11"/>
      <c r="K6630" s="13"/>
      <c r="L6630" s="4"/>
    </row>
    <row r="6631" spans="2:12" ht="14.25" customHeight="1">
      <c r="B6631" s="4"/>
      <c r="C6631" s="4"/>
      <c r="D6631" s="4"/>
      <c r="E6631" s="4"/>
      <c r="F6631" s="6"/>
      <c r="G6631" s="6"/>
      <c r="H6631" s="6"/>
      <c r="I6631" s="10"/>
      <c r="J6631" s="11"/>
      <c r="K6631" s="13"/>
      <c r="L6631" s="4"/>
    </row>
    <row r="6632" spans="2:12" ht="14.25" customHeight="1">
      <c r="B6632" s="4"/>
      <c r="C6632" s="4"/>
      <c r="D6632" s="4"/>
      <c r="E6632" s="4"/>
      <c r="F6632" s="6"/>
      <c r="G6632" s="6"/>
      <c r="H6632" s="6"/>
      <c r="I6632" s="10"/>
      <c r="J6632" s="11"/>
      <c r="K6632" s="13"/>
      <c r="L6632" s="4"/>
    </row>
    <row r="6633" spans="2:12" ht="14.25" customHeight="1">
      <c r="B6633" s="4"/>
      <c r="C6633" s="4"/>
      <c r="D6633" s="4"/>
      <c r="E6633" s="4"/>
      <c r="F6633" s="6"/>
      <c r="G6633" s="6"/>
      <c r="H6633" s="6"/>
      <c r="I6633" s="10"/>
      <c r="J6633" s="11"/>
      <c r="K6633" s="13"/>
      <c r="L6633" s="4"/>
    </row>
    <row r="6634" spans="2:12" ht="14.25" customHeight="1">
      <c r="B6634" s="4"/>
      <c r="C6634" s="4"/>
      <c r="D6634" s="4"/>
      <c r="E6634" s="4"/>
      <c r="F6634" s="6"/>
      <c r="G6634" s="6"/>
      <c r="H6634" s="6"/>
      <c r="I6634" s="10"/>
      <c r="J6634" s="11"/>
      <c r="K6634" s="13"/>
      <c r="L6634" s="4"/>
    </row>
    <row r="6635" spans="2:12" ht="14.25" customHeight="1">
      <c r="B6635" s="4"/>
      <c r="C6635" s="4"/>
      <c r="D6635" s="4"/>
      <c r="E6635" s="4"/>
      <c r="F6635" s="6"/>
      <c r="G6635" s="6"/>
      <c r="H6635" s="6"/>
      <c r="I6635" s="10"/>
      <c r="J6635" s="11"/>
      <c r="K6635" s="13"/>
      <c r="L6635" s="4"/>
    </row>
    <row r="6636" spans="2:12" ht="14.25" customHeight="1">
      <c r="B6636" s="4"/>
      <c r="C6636" s="4"/>
      <c r="D6636" s="4"/>
      <c r="E6636" s="4"/>
      <c r="F6636" s="6"/>
      <c r="G6636" s="6"/>
      <c r="H6636" s="6"/>
      <c r="I6636" s="10"/>
      <c r="J6636" s="11"/>
      <c r="K6636" s="13"/>
      <c r="L6636" s="4"/>
    </row>
    <row r="6637" spans="2:12" ht="14.25" customHeight="1">
      <c r="B6637" s="4"/>
      <c r="C6637" s="4"/>
      <c r="D6637" s="4"/>
      <c r="E6637" s="4"/>
      <c r="F6637" s="6"/>
      <c r="G6637" s="6"/>
      <c r="H6637" s="6"/>
      <c r="I6637" s="10"/>
      <c r="J6637" s="11"/>
      <c r="K6637" s="13"/>
      <c r="L6637" s="4"/>
    </row>
    <row r="6638" spans="2:12" ht="14.25" customHeight="1">
      <c r="B6638" s="4"/>
      <c r="C6638" s="4"/>
      <c r="D6638" s="4"/>
      <c r="E6638" s="4"/>
      <c r="F6638" s="6"/>
      <c r="G6638" s="6"/>
      <c r="H6638" s="6"/>
      <c r="I6638" s="10"/>
      <c r="J6638" s="11"/>
      <c r="K6638" s="13"/>
      <c r="L6638" s="4"/>
    </row>
    <row r="6639" spans="2:12" ht="14.25" customHeight="1">
      <c r="B6639" s="4"/>
      <c r="C6639" s="4"/>
      <c r="D6639" s="4"/>
      <c r="E6639" s="4"/>
      <c r="F6639" s="6"/>
      <c r="G6639" s="6"/>
      <c r="H6639" s="6"/>
      <c r="I6639" s="10"/>
      <c r="J6639" s="11"/>
      <c r="K6639" s="13"/>
      <c r="L6639" s="4"/>
    </row>
    <row r="6640" spans="2:12" ht="14.25" customHeight="1">
      <c r="B6640" s="4"/>
      <c r="C6640" s="4"/>
      <c r="D6640" s="4"/>
      <c r="E6640" s="4"/>
      <c r="F6640" s="6"/>
      <c r="G6640" s="6"/>
      <c r="H6640" s="6"/>
      <c r="I6640" s="10"/>
      <c r="J6640" s="11"/>
      <c r="K6640" s="13"/>
      <c r="L6640" s="4"/>
    </row>
    <row r="6641" spans="2:12" ht="14.25" customHeight="1">
      <c r="B6641" s="4"/>
      <c r="C6641" s="4"/>
      <c r="D6641" s="4"/>
      <c r="E6641" s="4"/>
      <c r="F6641" s="6"/>
      <c r="G6641" s="6"/>
      <c r="H6641" s="6"/>
      <c r="I6641" s="10"/>
      <c r="J6641" s="11"/>
      <c r="K6641" s="13"/>
      <c r="L6641" s="4"/>
    </row>
    <row r="6642" spans="2:12" ht="14.25" customHeight="1">
      <c r="B6642" s="4"/>
      <c r="C6642" s="4"/>
      <c r="D6642" s="4"/>
      <c r="E6642" s="4"/>
      <c r="F6642" s="6"/>
      <c r="G6642" s="6"/>
      <c r="H6642" s="6"/>
      <c r="I6642" s="10"/>
      <c r="J6642" s="11"/>
      <c r="K6642" s="13"/>
      <c r="L6642" s="4"/>
    </row>
    <row r="6643" spans="2:12" ht="14.25" customHeight="1">
      <c r="B6643" s="4"/>
      <c r="C6643" s="4"/>
      <c r="D6643" s="4"/>
      <c r="E6643" s="4"/>
      <c r="F6643" s="6"/>
      <c r="G6643" s="6"/>
      <c r="H6643" s="6"/>
      <c r="I6643" s="10"/>
      <c r="J6643" s="11"/>
      <c r="K6643" s="13"/>
      <c r="L6643" s="4"/>
    </row>
    <row r="6644" spans="2:12" ht="14.25" customHeight="1">
      <c r="B6644" s="4"/>
      <c r="C6644" s="4"/>
      <c r="D6644" s="4"/>
      <c r="E6644" s="4"/>
      <c r="F6644" s="6"/>
      <c r="G6644" s="6"/>
      <c r="H6644" s="6"/>
      <c r="I6644" s="10"/>
      <c r="J6644" s="11"/>
      <c r="K6644" s="13"/>
      <c r="L6644" s="4"/>
    </row>
    <row r="6645" spans="2:12" ht="14.25" customHeight="1">
      <c r="B6645" s="4"/>
      <c r="C6645" s="4"/>
      <c r="D6645" s="4"/>
      <c r="E6645" s="4"/>
      <c r="F6645" s="6"/>
      <c r="G6645" s="6"/>
      <c r="H6645" s="6"/>
      <c r="I6645" s="10"/>
      <c r="J6645" s="11"/>
      <c r="K6645" s="13"/>
      <c r="L6645" s="4"/>
    </row>
    <row r="6646" spans="2:12" ht="14.25" customHeight="1">
      <c r="B6646" s="4"/>
      <c r="C6646" s="4"/>
      <c r="D6646" s="4"/>
      <c r="E6646" s="4"/>
      <c r="F6646" s="6"/>
      <c r="G6646" s="6"/>
      <c r="H6646" s="6"/>
      <c r="I6646" s="10"/>
      <c r="J6646" s="11"/>
      <c r="K6646" s="13"/>
      <c r="L6646" s="4"/>
    </row>
    <row r="6647" spans="2:12" ht="14.25" customHeight="1">
      <c r="B6647" s="4"/>
      <c r="C6647" s="4"/>
      <c r="D6647" s="4"/>
      <c r="E6647" s="4"/>
      <c r="F6647" s="6"/>
      <c r="G6647" s="6"/>
      <c r="H6647" s="6"/>
      <c r="I6647" s="10"/>
      <c r="J6647" s="11"/>
      <c r="K6647" s="13"/>
      <c r="L6647" s="4"/>
    </row>
    <row r="6648" spans="2:12" ht="14.25" customHeight="1">
      <c r="B6648" s="4"/>
      <c r="C6648" s="4"/>
      <c r="D6648" s="4"/>
      <c r="E6648" s="4"/>
      <c r="F6648" s="6"/>
      <c r="G6648" s="6"/>
      <c r="H6648" s="6"/>
      <c r="I6648" s="10"/>
      <c r="J6648" s="11"/>
      <c r="K6648" s="13"/>
      <c r="L6648" s="4"/>
    </row>
    <row r="6649" spans="2:12" ht="14.25" customHeight="1">
      <c r="B6649" s="4"/>
      <c r="C6649" s="4"/>
      <c r="D6649" s="4"/>
      <c r="E6649" s="4"/>
      <c r="F6649" s="6"/>
      <c r="G6649" s="6"/>
      <c r="H6649" s="6"/>
      <c r="I6649" s="10"/>
      <c r="J6649" s="11"/>
      <c r="K6649" s="13"/>
      <c r="L6649" s="4"/>
    </row>
    <row r="6650" spans="2:12" ht="14.25" customHeight="1">
      <c r="B6650" s="4"/>
      <c r="C6650" s="4"/>
      <c r="D6650" s="4"/>
      <c r="E6650" s="4"/>
      <c r="F6650" s="6"/>
      <c r="G6650" s="6"/>
      <c r="H6650" s="6"/>
      <c r="I6650" s="10"/>
      <c r="J6650" s="11"/>
      <c r="K6650" s="13"/>
      <c r="L6650" s="4"/>
    </row>
    <row r="6651" spans="2:12" ht="14.25" customHeight="1">
      <c r="B6651" s="4"/>
      <c r="C6651" s="4"/>
      <c r="D6651" s="4"/>
      <c r="E6651" s="4"/>
      <c r="F6651" s="6"/>
      <c r="G6651" s="6"/>
      <c r="H6651" s="6"/>
      <c r="I6651" s="10"/>
      <c r="J6651" s="11"/>
      <c r="K6651" s="13"/>
      <c r="L6651" s="4"/>
    </row>
    <row r="6652" spans="2:12" ht="14.25" customHeight="1">
      <c r="B6652" s="4"/>
      <c r="C6652" s="4"/>
      <c r="D6652" s="4"/>
      <c r="E6652" s="4"/>
      <c r="F6652" s="6"/>
      <c r="G6652" s="6"/>
      <c r="H6652" s="6"/>
      <c r="I6652" s="10"/>
      <c r="J6652" s="11"/>
      <c r="K6652" s="13"/>
      <c r="L6652" s="4"/>
    </row>
    <row r="6653" spans="2:12" ht="14.25" customHeight="1">
      <c r="B6653" s="4"/>
      <c r="C6653" s="4"/>
      <c r="D6653" s="4"/>
      <c r="E6653" s="4"/>
      <c r="F6653" s="6"/>
      <c r="G6653" s="6"/>
      <c r="H6653" s="6"/>
      <c r="I6653" s="10"/>
      <c r="J6653" s="11"/>
      <c r="K6653" s="13"/>
      <c r="L6653" s="4"/>
    </row>
    <row r="6654" spans="2:12" ht="14.25" customHeight="1">
      <c r="B6654" s="4"/>
      <c r="C6654" s="4"/>
      <c r="D6654" s="4"/>
      <c r="E6654" s="4"/>
      <c r="F6654" s="6"/>
      <c r="G6654" s="6"/>
      <c r="H6654" s="6"/>
      <c r="I6654" s="10"/>
      <c r="J6654" s="11"/>
      <c r="K6654" s="13"/>
      <c r="L6654" s="4"/>
    </row>
    <row r="6655" spans="2:12" ht="14.25" customHeight="1">
      <c r="B6655" s="4"/>
      <c r="C6655" s="4"/>
      <c r="D6655" s="4"/>
      <c r="E6655" s="4"/>
      <c r="F6655" s="6"/>
      <c r="G6655" s="6"/>
      <c r="H6655" s="6"/>
      <c r="I6655" s="10"/>
      <c r="J6655" s="11"/>
      <c r="K6655" s="13"/>
      <c r="L6655" s="4"/>
    </row>
    <row r="6656" spans="2:12" ht="14.25" customHeight="1">
      <c r="B6656" s="4"/>
      <c r="C6656" s="4"/>
      <c r="D6656" s="4"/>
      <c r="E6656" s="4"/>
      <c r="F6656" s="6"/>
      <c r="G6656" s="6"/>
      <c r="H6656" s="6"/>
      <c r="I6656" s="10"/>
      <c r="J6656" s="11"/>
      <c r="K6656" s="13"/>
      <c r="L6656" s="4"/>
    </row>
    <row r="6657" spans="2:12" ht="14.25" customHeight="1">
      <c r="B6657" s="4"/>
      <c r="C6657" s="4"/>
      <c r="D6657" s="4"/>
      <c r="E6657" s="4"/>
      <c r="F6657" s="6"/>
      <c r="G6657" s="6"/>
      <c r="H6657" s="6"/>
      <c r="I6657" s="10"/>
      <c r="J6657" s="11"/>
      <c r="K6657" s="13"/>
      <c r="L6657" s="4"/>
    </row>
    <row r="6658" spans="2:12" ht="14.25" customHeight="1">
      <c r="B6658" s="4"/>
      <c r="C6658" s="4"/>
      <c r="D6658" s="4"/>
      <c r="E6658" s="4"/>
      <c r="F6658" s="6"/>
      <c r="G6658" s="6"/>
      <c r="H6658" s="6"/>
      <c r="I6658" s="10"/>
      <c r="J6658" s="11"/>
      <c r="K6658" s="13"/>
      <c r="L6658" s="4"/>
    </row>
    <row r="6659" spans="2:12" ht="14.25" customHeight="1">
      <c r="B6659" s="4"/>
      <c r="C6659" s="4"/>
      <c r="D6659" s="4"/>
      <c r="E6659" s="4"/>
      <c r="F6659" s="6"/>
      <c r="G6659" s="6"/>
      <c r="H6659" s="6"/>
      <c r="I6659" s="10"/>
      <c r="J6659" s="11"/>
      <c r="K6659" s="13"/>
      <c r="L6659" s="4"/>
    </row>
    <row r="6660" spans="2:12" ht="14.25" customHeight="1">
      <c r="B6660" s="4"/>
      <c r="C6660" s="4"/>
      <c r="D6660" s="4"/>
      <c r="E6660" s="4"/>
      <c r="F6660" s="6"/>
      <c r="G6660" s="6"/>
      <c r="H6660" s="6"/>
      <c r="I6660" s="10"/>
      <c r="J6660" s="11"/>
      <c r="K6660" s="13"/>
      <c r="L6660" s="4"/>
    </row>
    <row r="6661" spans="2:12" ht="14.25" customHeight="1">
      <c r="B6661" s="4"/>
      <c r="C6661" s="4"/>
      <c r="D6661" s="4"/>
      <c r="E6661" s="4"/>
      <c r="F6661" s="6"/>
      <c r="G6661" s="6"/>
      <c r="H6661" s="6"/>
      <c r="I6661" s="10"/>
      <c r="J6661" s="11"/>
      <c r="K6661" s="13"/>
      <c r="L6661" s="4"/>
    </row>
    <row r="6662" spans="2:12" ht="14.25" customHeight="1">
      <c r="B6662" s="4"/>
      <c r="C6662" s="4"/>
      <c r="D6662" s="4"/>
      <c r="E6662" s="4"/>
      <c r="F6662" s="6"/>
      <c r="G6662" s="6"/>
      <c r="H6662" s="6"/>
      <c r="I6662" s="10"/>
      <c r="J6662" s="11"/>
      <c r="K6662" s="13"/>
      <c r="L6662" s="4"/>
    </row>
    <row r="6663" spans="2:12" ht="14.25" customHeight="1">
      <c r="B6663" s="4"/>
      <c r="C6663" s="4"/>
      <c r="D6663" s="4"/>
      <c r="E6663" s="4"/>
      <c r="F6663" s="6"/>
      <c r="G6663" s="6"/>
      <c r="H6663" s="6"/>
      <c r="I6663" s="10"/>
      <c r="J6663" s="11"/>
      <c r="K6663" s="13"/>
      <c r="L6663" s="4"/>
    </row>
    <row r="6664" spans="2:12" ht="14.25" customHeight="1">
      <c r="B6664" s="4"/>
      <c r="C6664" s="4"/>
      <c r="D6664" s="4"/>
      <c r="E6664" s="4"/>
      <c r="F6664" s="6"/>
      <c r="G6664" s="6"/>
      <c r="H6664" s="6"/>
      <c r="I6664" s="10"/>
      <c r="J6664" s="11"/>
      <c r="K6664" s="13"/>
      <c r="L6664" s="4"/>
    </row>
    <row r="6665" spans="2:12" ht="14.25" customHeight="1">
      <c r="B6665" s="4"/>
      <c r="C6665" s="4"/>
      <c r="D6665" s="4"/>
      <c r="E6665" s="4"/>
      <c r="F6665" s="6"/>
      <c r="G6665" s="6"/>
      <c r="H6665" s="6"/>
      <c r="I6665" s="10"/>
      <c r="J6665" s="11"/>
      <c r="K6665" s="13"/>
      <c r="L6665" s="4"/>
    </row>
    <row r="6666" spans="2:12" ht="14.25" customHeight="1">
      <c r="B6666" s="4"/>
      <c r="C6666" s="4"/>
      <c r="D6666" s="4"/>
      <c r="E6666" s="4"/>
      <c r="F6666" s="6"/>
      <c r="G6666" s="6"/>
      <c r="H6666" s="6"/>
      <c r="I6666" s="10"/>
      <c r="J6666" s="11"/>
      <c r="K6666" s="13"/>
      <c r="L6666" s="4"/>
    </row>
    <row r="6667" spans="2:12" ht="14.25" customHeight="1">
      <c r="B6667" s="4"/>
      <c r="C6667" s="4"/>
      <c r="D6667" s="4"/>
      <c r="E6667" s="4"/>
      <c r="F6667" s="6"/>
      <c r="G6667" s="6"/>
      <c r="H6667" s="6"/>
      <c r="I6667" s="10"/>
      <c r="J6667" s="11"/>
      <c r="K6667" s="13"/>
      <c r="L6667" s="4"/>
    </row>
    <row r="6668" spans="2:12" ht="14.25" customHeight="1">
      <c r="B6668" s="4"/>
      <c r="C6668" s="4"/>
      <c r="D6668" s="4"/>
      <c r="E6668" s="4"/>
      <c r="F6668" s="6"/>
      <c r="G6668" s="6"/>
      <c r="H6668" s="6"/>
      <c r="I6668" s="10"/>
      <c r="J6668" s="11"/>
      <c r="K6668" s="13"/>
      <c r="L6668" s="4"/>
    </row>
    <row r="6669" spans="2:12" ht="14.25" customHeight="1">
      <c r="B6669" s="4"/>
      <c r="C6669" s="4"/>
      <c r="D6669" s="4"/>
      <c r="E6669" s="4"/>
      <c r="F6669" s="6"/>
      <c r="G6669" s="6"/>
      <c r="H6669" s="6"/>
      <c r="I6669" s="10"/>
      <c r="J6669" s="11"/>
      <c r="K6669" s="13"/>
      <c r="L6669" s="4"/>
    </row>
    <row r="6670" spans="2:12" ht="14.25" customHeight="1">
      <c r="B6670" s="4"/>
      <c r="C6670" s="4"/>
      <c r="D6670" s="4"/>
      <c r="E6670" s="4"/>
      <c r="F6670" s="6"/>
      <c r="G6670" s="6"/>
      <c r="H6670" s="6"/>
      <c r="I6670" s="10"/>
      <c r="J6670" s="11"/>
      <c r="K6670" s="13"/>
      <c r="L6670" s="4"/>
    </row>
    <row r="6671" spans="2:12" ht="14.25" customHeight="1">
      <c r="B6671" s="4"/>
      <c r="C6671" s="4"/>
      <c r="D6671" s="4"/>
      <c r="E6671" s="4"/>
      <c r="F6671" s="6"/>
      <c r="G6671" s="6"/>
      <c r="H6671" s="6"/>
      <c r="I6671" s="10"/>
      <c r="J6671" s="11"/>
      <c r="K6671" s="13"/>
      <c r="L6671" s="4"/>
    </row>
    <row r="6672" spans="2:12" ht="14.25" customHeight="1">
      <c r="B6672" s="4"/>
      <c r="C6672" s="4"/>
      <c r="D6672" s="4"/>
      <c r="E6672" s="4"/>
      <c r="F6672" s="6"/>
      <c r="G6672" s="6"/>
      <c r="H6672" s="6"/>
      <c r="I6672" s="10"/>
      <c r="J6672" s="11"/>
      <c r="K6672" s="13"/>
      <c r="L6672" s="4"/>
    </row>
    <row r="6673" spans="2:12" ht="14.25" customHeight="1">
      <c r="B6673" s="4"/>
      <c r="C6673" s="4"/>
      <c r="D6673" s="4"/>
      <c r="E6673" s="4"/>
      <c r="F6673" s="6"/>
      <c r="G6673" s="6"/>
      <c r="H6673" s="6"/>
      <c r="I6673" s="10"/>
      <c r="J6673" s="11"/>
      <c r="K6673" s="13"/>
      <c r="L6673" s="4"/>
    </row>
    <row r="6674" spans="2:12" ht="14.25" customHeight="1">
      <c r="B6674" s="4"/>
      <c r="C6674" s="4"/>
      <c r="D6674" s="4"/>
      <c r="E6674" s="4"/>
      <c r="F6674" s="6"/>
      <c r="G6674" s="6"/>
      <c r="H6674" s="6"/>
      <c r="I6674" s="10"/>
      <c r="J6674" s="11"/>
      <c r="K6674" s="13"/>
      <c r="L6674" s="4"/>
    </row>
    <row r="6675" spans="2:12" ht="14.25" customHeight="1">
      <c r="B6675" s="4"/>
      <c r="C6675" s="4"/>
      <c r="D6675" s="4"/>
      <c r="E6675" s="4"/>
      <c r="F6675" s="6"/>
      <c r="G6675" s="6"/>
      <c r="H6675" s="6"/>
      <c r="I6675" s="10"/>
      <c r="J6675" s="11"/>
      <c r="K6675" s="13"/>
      <c r="L6675" s="4"/>
    </row>
    <row r="6676" spans="2:12" ht="14.25" customHeight="1">
      <c r="B6676" s="4"/>
      <c r="C6676" s="4"/>
      <c r="D6676" s="4"/>
      <c r="E6676" s="4"/>
      <c r="F6676" s="6"/>
      <c r="G6676" s="6"/>
      <c r="H6676" s="6"/>
      <c r="I6676" s="10"/>
      <c r="J6676" s="11"/>
      <c r="K6676" s="13"/>
      <c r="L6676" s="4"/>
    </row>
    <row r="6677" spans="2:12" ht="14.25" customHeight="1">
      <c r="B6677" s="4"/>
      <c r="C6677" s="4"/>
      <c r="D6677" s="4"/>
      <c r="E6677" s="4"/>
      <c r="F6677" s="6"/>
      <c r="G6677" s="6"/>
      <c r="H6677" s="6"/>
      <c r="I6677" s="10"/>
      <c r="J6677" s="11"/>
      <c r="K6677" s="13"/>
      <c r="L6677" s="4"/>
    </row>
    <row r="6678" spans="2:12" ht="14.25" customHeight="1">
      <c r="B6678" s="4"/>
      <c r="C6678" s="4"/>
      <c r="D6678" s="4"/>
      <c r="E6678" s="4"/>
      <c r="F6678" s="6"/>
      <c r="G6678" s="6"/>
      <c r="H6678" s="6"/>
      <c r="I6678" s="10"/>
      <c r="J6678" s="11"/>
      <c r="K6678" s="13"/>
      <c r="L6678" s="4"/>
    </row>
    <row r="6679" spans="2:12" ht="14.25" customHeight="1">
      <c r="B6679" s="4"/>
      <c r="C6679" s="4"/>
      <c r="D6679" s="4"/>
      <c r="E6679" s="4"/>
      <c r="F6679" s="6"/>
      <c r="G6679" s="6"/>
      <c r="H6679" s="6"/>
      <c r="I6679" s="10"/>
      <c r="J6679" s="11"/>
      <c r="K6679" s="13"/>
      <c r="L6679" s="4"/>
    </row>
    <row r="6680" spans="2:12" ht="14.25" customHeight="1">
      <c r="B6680" s="4"/>
      <c r="C6680" s="4"/>
      <c r="D6680" s="4"/>
      <c r="E6680" s="4"/>
      <c r="F6680" s="6"/>
      <c r="G6680" s="6"/>
      <c r="H6680" s="6"/>
      <c r="I6680" s="10"/>
      <c r="J6680" s="11"/>
      <c r="K6680" s="13"/>
      <c r="L6680" s="4"/>
    </row>
    <row r="6681" spans="2:12" ht="14.25" customHeight="1">
      <c r="B6681" s="4"/>
      <c r="C6681" s="4"/>
      <c r="D6681" s="4"/>
      <c r="E6681" s="4"/>
      <c r="F6681" s="6"/>
      <c r="G6681" s="6"/>
      <c r="H6681" s="6"/>
      <c r="I6681" s="10"/>
      <c r="J6681" s="11"/>
      <c r="K6681" s="13"/>
      <c r="L6681" s="4"/>
    </row>
    <row r="6682" spans="2:12" ht="14.25" customHeight="1">
      <c r="B6682" s="4"/>
      <c r="C6682" s="4"/>
      <c r="D6682" s="4"/>
      <c r="E6682" s="4"/>
      <c r="F6682" s="6"/>
      <c r="G6682" s="6"/>
      <c r="H6682" s="6"/>
      <c r="I6682" s="10"/>
      <c r="J6682" s="11"/>
      <c r="K6682" s="13"/>
      <c r="L6682" s="4"/>
    </row>
    <row r="6683" spans="2:12" ht="14.25" customHeight="1">
      <c r="B6683" s="4"/>
      <c r="C6683" s="4"/>
      <c r="D6683" s="4"/>
      <c r="E6683" s="4"/>
      <c r="F6683" s="6"/>
      <c r="G6683" s="6"/>
      <c r="H6683" s="6"/>
      <c r="I6683" s="10"/>
      <c r="J6683" s="11"/>
      <c r="K6683" s="13"/>
      <c r="L6683" s="4"/>
    </row>
    <row r="6684" spans="2:12" ht="14.25" customHeight="1">
      <c r="B6684" s="4"/>
      <c r="C6684" s="4"/>
      <c r="D6684" s="4"/>
      <c r="E6684" s="4"/>
      <c r="F6684" s="6"/>
      <c r="G6684" s="6"/>
      <c r="H6684" s="6"/>
      <c r="I6684" s="10"/>
      <c r="J6684" s="11"/>
      <c r="K6684" s="13"/>
      <c r="L6684" s="4"/>
    </row>
    <row r="6685" spans="2:12" ht="14.25" customHeight="1">
      <c r="B6685" s="4"/>
      <c r="C6685" s="4"/>
      <c r="D6685" s="4"/>
      <c r="E6685" s="4"/>
      <c r="F6685" s="6"/>
      <c r="G6685" s="6"/>
      <c r="H6685" s="6"/>
      <c r="I6685" s="10"/>
      <c r="J6685" s="11"/>
      <c r="K6685" s="13"/>
      <c r="L6685" s="4"/>
    </row>
    <row r="6686" spans="2:12" ht="14.25" customHeight="1">
      <c r="B6686" s="4"/>
      <c r="C6686" s="4"/>
      <c r="D6686" s="4"/>
      <c r="E6686" s="4"/>
      <c r="F6686" s="6"/>
      <c r="G6686" s="6"/>
      <c r="H6686" s="6"/>
      <c r="I6686" s="10"/>
      <c r="J6686" s="11"/>
      <c r="K6686" s="13"/>
      <c r="L6686" s="4"/>
    </row>
    <row r="6687" spans="2:12" ht="14.25" customHeight="1">
      <c r="B6687" s="4"/>
      <c r="C6687" s="4"/>
      <c r="D6687" s="4"/>
      <c r="E6687" s="4"/>
      <c r="F6687" s="6"/>
      <c r="G6687" s="6"/>
      <c r="H6687" s="6"/>
      <c r="I6687" s="10"/>
      <c r="J6687" s="11"/>
      <c r="K6687" s="13"/>
      <c r="L6687" s="4"/>
    </row>
    <row r="6688" spans="2:12" ht="14.25" customHeight="1">
      <c r="B6688" s="4"/>
      <c r="C6688" s="4"/>
      <c r="D6688" s="4"/>
      <c r="E6688" s="4"/>
      <c r="F6688" s="6"/>
      <c r="G6688" s="6"/>
      <c r="H6688" s="6"/>
      <c r="I6688" s="10"/>
      <c r="J6688" s="11"/>
      <c r="K6688" s="13"/>
      <c r="L6688" s="4"/>
    </row>
    <row r="6689" spans="2:12" ht="14.25" customHeight="1">
      <c r="B6689" s="4"/>
      <c r="C6689" s="4"/>
      <c r="D6689" s="4"/>
      <c r="E6689" s="4"/>
      <c r="F6689" s="6"/>
      <c r="G6689" s="6"/>
      <c r="H6689" s="6"/>
      <c r="I6689" s="10"/>
      <c r="J6689" s="11"/>
      <c r="K6689" s="13"/>
      <c r="L6689" s="4"/>
    </row>
    <row r="6690" spans="2:12" ht="14.25" customHeight="1">
      <c r="B6690" s="4"/>
      <c r="C6690" s="4"/>
      <c r="D6690" s="4"/>
      <c r="E6690" s="4"/>
      <c r="F6690" s="6"/>
      <c r="G6690" s="6"/>
      <c r="H6690" s="6"/>
      <c r="I6690" s="10"/>
      <c r="J6690" s="11"/>
      <c r="K6690" s="13"/>
      <c r="L6690" s="4"/>
    </row>
    <row r="6691" spans="2:12" ht="14.25" customHeight="1">
      <c r="B6691" s="4"/>
      <c r="C6691" s="4"/>
      <c r="D6691" s="4"/>
      <c r="E6691" s="4"/>
      <c r="F6691" s="6"/>
      <c r="G6691" s="6"/>
      <c r="H6691" s="6"/>
      <c r="I6691" s="10"/>
      <c r="J6691" s="11"/>
      <c r="K6691" s="13"/>
      <c r="L6691" s="4"/>
    </row>
    <row r="6692" spans="2:12" ht="14.25" customHeight="1">
      <c r="B6692" s="4"/>
      <c r="C6692" s="4"/>
      <c r="D6692" s="4"/>
      <c r="E6692" s="4"/>
      <c r="F6692" s="6"/>
      <c r="G6692" s="6"/>
      <c r="H6692" s="6"/>
      <c r="I6692" s="10"/>
      <c r="J6692" s="11"/>
      <c r="K6692" s="13"/>
      <c r="L6692" s="4"/>
    </row>
    <row r="6693" spans="2:12" ht="14.25" customHeight="1">
      <c r="B6693" s="4"/>
      <c r="C6693" s="4"/>
      <c r="D6693" s="4"/>
      <c r="E6693" s="4"/>
      <c r="F6693" s="6"/>
      <c r="G6693" s="6"/>
      <c r="H6693" s="6"/>
      <c r="I6693" s="10"/>
      <c r="J6693" s="11"/>
      <c r="K6693" s="13"/>
      <c r="L6693" s="4"/>
    </row>
    <row r="6694" spans="2:12" ht="14.25" customHeight="1">
      <c r="B6694" s="4"/>
      <c r="C6694" s="4"/>
      <c r="D6694" s="4"/>
      <c r="E6694" s="4"/>
      <c r="F6694" s="6"/>
      <c r="G6694" s="6"/>
      <c r="H6694" s="6"/>
      <c r="I6694" s="10"/>
      <c r="J6694" s="11"/>
      <c r="K6694" s="13"/>
      <c r="L6694" s="4"/>
    </row>
    <row r="6695" spans="2:12" ht="14.25" customHeight="1">
      <c r="B6695" s="4"/>
      <c r="C6695" s="4"/>
      <c r="D6695" s="4"/>
      <c r="E6695" s="4"/>
      <c r="F6695" s="6"/>
      <c r="G6695" s="6"/>
      <c r="H6695" s="6"/>
      <c r="I6695" s="10"/>
      <c r="J6695" s="11"/>
      <c r="K6695" s="13"/>
      <c r="L6695" s="4"/>
    </row>
    <row r="6696" spans="2:12" ht="14.25" customHeight="1">
      <c r="B6696" s="4"/>
      <c r="C6696" s="4"/>
      <c r="D6696" s="4"/>
      <c r="E6696" s="4"/>
      <c r="F6696" s="6"/>
      <c r="G6696" s="6"/>
      <c r="H6696" s="6"/>
      <c r="I6696" s="10"/>
      <c r="J6696" s="11"/>
      <c r="K6696" s="13"/>
      <c r="L6696" s="4"/>
    </row>
    <row r="6697" spans="2:12" ht="14.25" customHeight="1">
      <c r="B6697" s="4"/>
      <c r="C6697" s="4"/>
      <c r="D6697" s="4"/>
      <c r="E6697" s="4"/>
      <c r="F6697" s="6"/>
      <c r="G6697" s="6"/>
      <c r="H6697" s="6"/>
      <c r="I6697" s="10"/>
      <c r="J6697" s="11"/>
      <c r="K6697" s="13"/>
      <c r="L6697" s="4"/>
    </row>
    <row r="6698" spans="2:12" ht="14.25" customHeight="1">
      <c r="B6698" s="4"/>
      <c r="C6698" s="4"/>
      <c r="D6698" s="4"/>
      <c r="E6698" s="4"/>
      <c r="F6698" s="6"/>
      <c r="G6698" s="6"/>
      <c r="H6698" s="6"/>
      <c r="I6698" s="10"/>
      <c r="J6698" s="11"/>
      <c r="K6698" s="13"/>
      <c r="L6698" s="4"/>
    </row>
    <row r="6699" spans="2:12" ht="14.25" customHeight="1">
      <c r="B6699" s="4"/>
      <c r="C6699" s="4"/>
      <c r="D6699" s="4"/>
      <c r="E6699" s="4"/>
      <c r="F6699" s="6"/>
      <c r="G6699" s="6"/>
      <c r="H6699" s="6"/>
      <c r="I6699" s="10"/>
      <c r="J6699" s="11"/>
      <c r="K6699" s="13"/>
      <c r="L6699" s="4"/>
    </row>
    <row r="6700" spans="2:12" ht="14.25" customHeight="1">
      <c r="B6700" s="4"/>
      <c r="C6700" s="4"/>
      <c r="D6700" s="4"/>
      <c r="E6700" s="4"/>
      <c r="F6700" s="6"/>
      <c r="G6700" s="6"/>
      <c r="H6700" s="6"/>
      <c r="I6700" s="10"/>
      <c r="J6700" s="11"/>
      <c r="K6700" s="13"/>
      <c r="L6700" s="4"/>
    </row>
    <row r="6701" spans="2:12" ht="14.25" customHeight="1">
      <c r="B6701" s="4"/>
      <c r="C6701" s="4"/>
      <c r="D6701" s="4"/>
      <c r="E6701" s="4"/>
      <c r="F6701" s="6"/>
      <c r="G6701" s="6"/>
      <c r="H6701" s="6"/>
      <c r="I6701" s="10"/>
      <c r="J6701" s="11"/>
      <c r="K6701" s="13"/>
      <c r="L6701" s="4"/>
    </row>
    <row r="6702" spans="2:12" ht="14.25" customHeight="1">
      <c r="B6702" s="4"/>
      <c r="C6702" s="4"/>
      <c r="D6702" s="4"/>
      <c r="E6702" s="4"/>
      <c r="F6702" s="6"/>
      <c r="G6702" s="6"/>
      <c r="H6702" s="6"/>
      <c r="I6702" s="10"/>
      <c r="J6702" s="11"/>
      <c r="K6702" s="13"/>
      <c r="L6702" s="4"/>
    </row>
    <row r="6703" spans="2:12" ht="14.25" customHeight="1">
      <c r="B6703" s="4"/>
      <c r="C6703" s="4"/>
      <c r="D6703" s="4"/>
      <c r="E6703" s="4"/>
      <c r="F6703" s="6"/>
      <c r="G6703" s="6"/>
      <c r="H6703" s="6"/>
      <c r="I6703" s="10"/>
      <c r="J6703" s="11"/>
      <c r="K6703" s="13"/>
      <c r="L6703" s="4"/>
    </row>
    <row r="6704" spans="2:12" ht="14.25" customHeight="1">
      <c r="B6704" s="4"/>
      <c r="C6704" s="4"/>
      <c r="D6704" s="4"/>
      <c r="E6704" s="4"/>
      <c r="F6704" s="6"/>
      <c r="G6704" s="6"/>
      <c r="H6704" s="6"/>
      <c r="I6704" s="10"/>
      <c r="J6704" s="11"/>
      <c r="K6704" s="13"/>
      <c r="L6704" s="4"/>
    </row>
    <row r="6705" spans="2:12" ht="14.25" customHeight="1">
      <c r="B6705" s="4"/>
      <c r="C6705" s="4"/>
      <c r="D6705" s="4"/>
      <c r="E6705" s="4"/>
      <c r="F6705" s="6"/>
      <c r="G6705" s="6"/>
      <c r="H6705" s="6"/>
      <c r="I6705" s="10"/>
      <c r="J6705" s="11"/>
      <c r="K6705" s="13"/>
      <c r="L6705" s="4"/>
    </row>
    <row r="6706" spans="2:12" ht="14.25" customHeight="1">
      <c r="B6706" s="4"/>
      <c r="C6706" s="4"/>
      <c r="D6706" s="4"/>
      <c r="E6706" s="4"/>
      <c r="F6706" s="6"/>
      <c r="G6706" s="6"/>
      <c r="H6706" s="6"/>
      <c r="I6706" s="10"/>
      <c r="J6706" s="11"/>
      <c r="K6706" s="13"/>
      <c r="L6706" s="4"/>
    </row>
    <row r="6707" spans="2:12" ht="14.25" customHeight="1">
      <c r="B6707" s="4"/>
      <c r="C6707" s="4"/>
      <c r="D6707" s="4"/>
      <c r="E6707" s="4"/>
      <c r="F6707" s="6"/>
      <c r="G6707" s="6"/>
      <c r="H6707" s="6"/>
      <c r="I6707" s="10"/>
      <c r="J6707" s="11"/>
      <c r="K6707" s="13"/>
      <c r="L6707" s="4"/>
    </row>
    <row r="6708" spans="2:12" ht="14.25" customHeight="1">
      <c r="B6708" s="4"/>
      <c r="C6708" s="4"/>
      <c r="D6708" s="4"/>
      <c r="E6708" s="4"/>
      <c r="F6708" s="6"/>
      <c r="G6708" s="6"/>
      <c r="H6708" s="6"/>
      <c r="I6708" s="10"/>
      <c r="J6708" s="11"/>
      <c r="K6708" s="13"/>
      <c r="L6708" s="4"/>
    </row>
    <row r="6709" spans="2:12" ht="14.25" customHeight="1">
      <c r="B6709" s="4"/>
      <c r="C6709" s="4"/>
      <c r="D6709" s="4"/>
      <c r="E6709" s="4"/>
      <c r="F6709" s="6"/>
      <c r="G6709" s="6"/>
      <c r="H6709" s="6"/>
      <c r="I6709" s="10"/>
      <c r="J6709" s="11"/>
      <c r="K6709" s="13"/>
      <c r="L6709" s="4"/>
    </row>
    <row r="6710" spans="2:12" ht="14.25" customHeight="1">
      <c r="B6710" s="4"/>
      <c r="C6710" s="4"/>
      <c r="D6710" s="4"/>
      <c r="E6710" s="4"/>
      <c r="F6710" s="6"/>
      <c r="G6710" s="6"/>
      <c r="H6710" s="6"/>
      <c r="I6710" s="10"/>
      <c r="J6710" s="11"/>
      <c r="K6710" s="13"/>
      <c r="L6710" s="4"/>
    </row>
    <row r="6711" spans="2:12" ht="14.25" customHeight="1">
      <c r="B6711" s="4"/>
      <c r="C6711" s="4"/>
      <c r="D6711" s="4"/>
      <c r="E6711" s="4"/>
      <c r="F6711" s="6"/>
      <c r="G6711" s="6"/>
      <c r="H6711" s="6"/>
      <c r="I6711" s="10"/>
      <c r="J6711" s="11"/>
      <c r="K6711" s="13"/>
      <c r="L6711" s="4"/>
    </row>
    <row r="6712" spans="2:12" ht="14.25" customHeight="1">
      <c r="B6712" s="4"/>
      <c r="C6712" s="4"/>
      <c r="D6712" s="4"/>
      <c r="E6712" s="4"/>
      <c r="F6712" s="6"/>
      <c r="G6712" s="6"/>
      <c r="H6712" s="6"/>
      <c r="I6712" s="10"/>
      <c r="J6712" s="11"/>
      <c r="K6712" s="13"/>
      <c r="L6712" s="4"/>
    </row>
    <row r="6713" spans="2:12" ht="14.25" customHeight="1">
      <c r="B6713" s="4"/>
      <c r="C6713" s="4"/>
      <c r="D6713" s="4"/>
      <c r="E6713" s="4"/>
      <c r="F6713" s="6"/>
      <c r="G6713" s="6"/>
      <c r="H6713" s="6"/>
      <c r="I6713" s="10"/>
      <c r="J6713" s="11"/>
      <c r="K6713" s="13"/>
      <c r="L6713" s="4"/>
    </row>
    <row r="6714" spans="2:12" ht="14.25" customHeight="1">
      <c r="B6714" s="4"/>
      <c r="C6714" s="4"/>
      <c r="D6714" s="4"/>
      <c r="E6714" s="4"/>
      <c r="F6714" s="6"/>
      <c r="G6714" s="6"/>
      <c r="H6714" s="6"/>
      <c r="I6714" s="10"/>
      <c r="J6714" s="11"/>
      <c r="K6714" s="13"/>
      <c r="L6714" s="4"/>
    </row>
    <row r="6715" spans="2:12" ht="14.25" customHeight="1">
      <c r="B6715" s="4"/>
      <c r="C6715" s="4"/>
      <c r="D6715" s="4"/>
      <c r="E6715" s="4"/>
      <c r="F6715" s="6"/>
      <c r="G6715" s="6"/>
      <c r="H6715" s="6"/>
      <c r="I6715" s="10"/>
      <c r="J6715" s="11"/>
      <c r="K6715" s="13"/>
      <c r="L6715" s="4"/>
    </row>
    <row r="6716" spans="2:12" ht="14.25" customHeight="1">
      <c r="B6716" s="4"/>
      <c r="C6716" s="4"/>
      <c r="D6716" s="4"/>
      <c r="E6716" s="4"/>
      <c r="F6716" s="6"/>
      <c r="G6716" s="6"/>
      <c r="H6716" s="6"/>
      <c r="I6716" s="10"/>
      <c r="J6716" s="11"/>
      <c r="K6716" s="13"/>
      <c r="L6716" s="4"/>
    </row>
    <row r="6717" spans="2:12" ht="14.25" customHeight="1">
      <c r="B6717" s="4"/>
      <c r="C6717" s="4"/>
      <c r="D6717" s="4"/>
      <c r="E6717" s="4"/>
      <c r="F6717" s="6"/>
      <c r="G6717" s="6"/>
      <c r="H6717" s="6"/>
      <c r="I6717" s="10"/>
      <c r="J6717" s="11"/>
      <c r="K6717" s="13"/>
      <c r="L6717" s="4"/>
    </row>
    <row r="6718" spans="2:12" ht="14.25" customHeight="1">
      <c r="B6718" s="4"/>
      <c r="C6718" s="4"/>
      <c r="D6718" s="4"/>
      <c r="E6718" s="4"/>
      <c r="F6718" s="6"/>
      <c r="G6718" s="6"/>
      <c r="H6718" s="6"/>
      <c r="I6718" s="10"/>
      <c r="J6718" s="11"/>
      <c r="K6718" s="13"/>
      <c r="L6718" s="4"/>
    </row>
    <row r="6719" spans="2:12" ht="14.25" customHeight="1">
      <c r="B6719" s="4"/>
      <c r="C6719" s="4"/>
      <c r="D6719" s="4"/>
      <c r="E6719" s="4"/>
      <c r="F6719" s="6"/>
      <c r="G6719" s="6"/>
      <c r="H6719" s="6"/>
      <c r="I6719" s="10"/>
      <c r="J6719" s="11"/>
      <c r="K6719" s="13"/>
      <c r="L6719" s="4"/>
    </row>
    <row r="6720" spans="2:12" ht="14.25" customHeight="1">
      <c r="B6720" s="4"/>
      <c r="C6720" s="4"/>
      <c r="D6720" s="4"/>
      <c r="E6720" s="4"/>
      <c r="F6720" s="6"/>
      <c r="G6720" s="6"/>
      <c r="H6720" s="6"/>
      <c r="I6720" s="10"/>
      <c r="J6720" s="11"/>
      <c r="K6720" s="13"/>
      <c r="L6720" s="4"/>
    </row>
    <row r="6721" spans="2:12" ht="14.25" customHeight="1">
      <c r="B6721" s="4"/>
      <c r="C6721" s="4"/>
      <c r="D6721" s="4"/>
      <c r="E6721" s="4"/>
      <c r="F6721" s="6"/>
      <c r="G6721" s="6"/>
      <c r="H6721" s="6"/>
      <c r="I6721" s="10"/>
      <c r="J6721" s="11"/>
      <c r="K6721" s="13"/>
      <c r="L6721" s="4"/>
    </row>
    <row r="6722" spans="2:12" ht="14.25" customHeight="1">
      <c r="B6722" s="4"/>
      <c r="C6722" s="4"/>
      <c r="D6722" s="4"/>
      <c r="E6722" s="4"/>
      <c r="F6722" s="6"/>
      <c r="G6722" s="6"/>
      <c r="H6722" s="6"/>
      <c r="I6722" s="10"/>
      <c r="J6722" s="11"/>
      <c r="K6722" s="13"/>
      <c r="L6722" s="4"/>
    </row>
    <row r="6723" spans="2:12" ht="14.25" customHeight="1">
      <c r="B6723" s="4"/>
      <c r="C6723" s="4"/>
      <c r="D6723" s="4"/>
      <c r="E6723" s="4"/>
      <c r="F6723" s="6"/>
      <c r="G6723" s="6"/>
      <c r="H6723" s="6"/>
      <c r="I6723" s="10"/>
      <c r="J6723" s="11"/>
      <c r="K6723" s="13"/>
      <c r="L6723" s="4"/>
    </row>
    <row r="6724" spans="2:12" ht="14.25" customHeight="1">
      <c r="B6724" s="4"/>
      <c r="C6724" s="4"/>
      <c r="D6724" s="4"/>
      <c r="E6724" s="4"/>
      <c r="F6724" s="6"/>
      <c r="G6724" s="6"/>
      <c r="H6724" s="6"/>
      <c r="I6724" s="10"/>
      <c r="J6724" s="11"/>
      <c r="K6724" s="13"/>
      <c r="L6724" s="4"/>
    </row>
    <row r="6725" spans="2:12" ht="14.25" customHeight="1">
      <c r="B6725" s="4"/>
      <c r="C6725" s="4"/>
      <c r="D6725" s="4"/>
      <c r="E6725" s="4"/>
      <c r="F6725" s="6"/>
      <c r="G6725" s="6"/>
      <c r="H6725" s="6"/>
      <c r="I6725" s="10"/>
      <c r="J6725" s="11"/>
      <c r="K6725" s="13"/>
      <c r="L6725" s="4"/>
    </row>
    <row r="6726" spans="2:12" ht="14.25" customHeight="1">
      <c r="B6726" s="4"/>
      <c r="C6726" s="4"/>
      <c r="D6726" s="4"/>
      <c r="E6726" s="4"/>
      <c r="F6726" s="6"/>
      <c r="G6726" s="6"/>
      <c r="H6726" s="6"/>
      <c r="I6726" s="10"/>
      <c r="J6726" s="11"/>
      <c r="K6726" s="13"/>
      <c r="L6726" s="4"/>
    </row>
    <row r="6727" spans="2:12" ht="14.25" customHeight="1">
      <c r="B6727" s="4"/>
      <c r="C6727" s="4"/>
      <c r="D6727" s="4"/>
      <c r="E6727" s="4"/>
      <c r="F6727" s="6"/>
      <c r="G6727" s="6"/>
      <c r="H6727" s="6"/>
      <c r="I6727" s="10"/>
      <c r="J6727" s="11"/>
      <c r="K6727" s="13"/>
      <c r="L6727" s="4"/>
    </row>
    <row r="6728" spans="2:12" ht="14.25" customHeight="1">
      <c r="B6728" s="4"/>
      <c r="C6728" s="4"/>
      <c r="D6728" s="4"/>
      <c r="E6728" s="4"/>
      <c r="F6728" s="6"/>
      <c r="G6728" s="6"/>
      <c r="H6728" s="6"/>
      <c r="I6728" s="10"/>
      <c r="J6728" s="11"/>
      <c r="K6728" s="13"/>
      <c r="L6728" s="4"/>
    </row>
    <row r="6729" spans="2:12" ht="14.25" customHeight="1">
      <c r="B6729" s="4"/>
      <c r="C6729" s="4"/>
      <c r="D6729" s="4"/>
      <c r="E6729" s="4"/>
      <c r="F6729" s="6"/>
      <c r="G6729" s="6"/>
      <c r="H6729" s="6"/>
      <c r="I6729" s="10"/>
      <c r="J6729" s="11"/>
      <c r="K6729" s="13"/>
      <c r="L6729" s="4"/>
    </row>
    <row r="6730" spans="2:12" ht="14.25" customHeight="1">
      <c r="B6730" s="4"/>
      <c r="C6730" s="4"/>
      <c r="D6730" s="4"/>
      <c r="E6730" s="4"/>
      <c r="F6730" s="6"/>
      <c r="G6730" s="6"/>
      <c r="H6730" s="6"/>
      <c r="I6730" s="10"/>
      <c r="J6730" s="11"/>
      <c r="K6730" s="13"/>
      <c r="L6730" s="4"/>
    </row>
    <row r="6731" spans="2:12" ht="14.25" customHeight="1">
      <c r="B6731" s="4"/>
      <c r="C6731" s="4"/>
      <c r="D6731" s="4"/>
      <c r="E6731" s="4"/>
      <c r="F6731" s="6"/>
      <c r="G6731" s="6"/>
      <c r="H6731" s="6"/>
      <c r="I6731" s="10"/>
      <c r="J6731" s="11"/>
      <c r="K6731" s="13"/>
      <c r="L6731" s="4"/>
    </row>
    <row r="6732" spans="2:12" ht="14.25" customHeight="1">
      <c r="B6732" s="4"/>
      <c r="C6732" s="4"/>
      <c r="D6732" s="4"/>
      <c r="E6732" s="4"/>
      <c r="F6732" s="6"/>
      <c r="G6732" s="6"/>
      <c r="H6732" s="6"/>
      <c r="I6732" s="10"/>
      <c r="J6732" s="11"/>
      <c r="K6732" s="13"/>
      <c r="L6732" s="4"/>
    </row>
    <row r="6733" spans="2:12" ht="14.25" customHeight="1">
      <c r="B6733" s="4"/>
      <c r="C6733" s="4"/>
      <c r="D6733" s="4"/>
      <c r="E6733" s="4"/>
      <c r="F6733" s="6"/>
      <c r="G6733" s="6"/>
      <c r="H6733" s="6"/>
      <c r="I6733" s="10"/>
      <c r="J6733" s="11"/>
      <c r="K6733" s="13"/>
      <c r="L6733" s="4"/>
    </row>
    <row r="6734" spans="2:12" ht="14.25" customHeight="1">
      <c r="B6734" s="4"/>
      <c r="C6734" s="4"/>
      <c r="D6734" s="4"/>
      <c r="E6734" s="4"/>
      <c r="F6734" s="6"/>
      <c r="G6734" s="6"/>
      <c r="H6734" s="6"/>
      <c r="I6734" s="10"/>
      <c r="J6734" s="11"/>
      <c r="K6734" s="13"/>
      <c r="L6734" s="4"/>
    </row>
    <row r="6735" spans="2:12" ht="14.25" customHeight="1">
      <c r="B6735" s="4"/>
      <c r="C6735" s="4"/>
      <c r="D6735" s="4"/>
      <c r="E6735" s="4"/>
      <c r="F6735" s="6"/>
      <c r="G6735" s="6"/>
      <c r="H6735" s="6"/>
      <c r="I6735" s="10"/>
      <c r="J6735" s="11"/>
      <c r="K6735" s="13"/>
      <c r="L6735" s="4"/>
    </row>
    <row r="6736" spans="2:12" ht="14.25" customHeight="1">
      <c r="B6736" s="4"/>
      <c r="C6736" s="4"/>
      <c r="D6736" s="4"/>
      <c r="E6736" s="4"/>
      <c r="F6736" s="6"/>
      <c r="G6736" s="6"/>
      <c r="H6736" s="6"/>
      <c r="I6736" s="10"/>
      <c r="J6736" s="11"/>
      <c r="K6736" s="13"/>
      <c r="L6736" s="4"/>
    </row>
    <row r="6737" spans="2:12" ht="14.25" customHeight="1">
      <c r="B6737" s="4"/>
      <c r="C6737" s="4"/>
      <c r="D6737" s="4"/>
      <c r="E6737" s="4"/>
      <c r="F6737" s="6"/>
      <c r="G6737" s="6"/>
      <c r="H6737" s="6"/>
      <c r="I6737" s="10"/>
      <c r="J6737" s="11"/>
      <c r="K6737" s="13"/>
      <c r="L6737" s="4"/>
    </row>
    <row r="6738" spans="2:12" ht="14.25" customHeight="1">
      <c r="B6738" s="4"/>
      <c r="C6738" s="4"/>
      <c r="D6738" s="4"/>
      <c r="E6738" s="4"/>
      <c r="F6738" s="6"/>
      <c r="G6738" s="6"/>
      <c r="H6738" s="6"/>
      <c r="I6738" s="10"/>
      <c r="J6738" s="11"/>
      <c r="K6738" s="13"/>
      <c r="L6738" s="4"/>
    </row>
    <row r="6739" spans="2:12" ht="14.25" customHeight="1">
      <c r="B6739" s="4"/>
      <c r="C6739" s="4"/>
      <c r="D6739" s="4"/>
      <c r="E6739" s="4"/>
      <c r="F6739" s="6"/>
      <c r="G6739" s="6"/>
      <c r="H6739" s="6"/>
      <c r="I6739" s="10"/>
      <c r="J6739" s="11"/>
      <c r="K6739" s="13"/>
      <c r="L6739" s="4"/>
    </row>
    <row r="6740" spans="2:12" ht="14.25" customHeight="1">
      <c r="B6740" s="4"/>
      <c r="C6740" s="4"/>
      <c r="D6740" s="4"/>
      <c r="E6740" s="4"/>
      <c r="F6740" s="6"/>
      <c r="G6740" s="6"/>
      <c r="H6740" s="6"/>
      <c r="I6740" s="10"/>
      <c r="J6740" s="11"/>
      <c r="K6740" s="13"/>
      <c r="L6740" s="4"/>
    </row>
    <row r="6741" spans="2:12" ht="14.25" customHeight="1">
      <c r="B6741" s="4"/>
      <c r="C6741" s="4"/>
      <c r="D6741" s="4"/>
      <c r="E6741" s="4"/>
      <c r="F6741" s="6"/>
      <c r="G6741" s="6"/>
      <c r="H6741" s="6"/>
      <c r="I6741" s="10"/>
      <c r="J6741" s="11"/>
      <c r="K6741" s="13"/>
      <c r="L6741" s="4"/>
    </row>
    <row r="6742" spans="2:12" ht="14.25" customHeight="1">
      <c r="B6742" s="4"/>
      <c r="C6742" s="4"/>
      <c r="D6742" s="4"/>
      <c r="E6742" s="4"/>
      <c r="F6742" s="6"/>
      <c r="G6742" s="6"/>
      <c r="H6742" s="6"/>
      <c r="I6742" s="10"/>
      <c r="J6742" s="11"/>
      <c r="K6742" s="13"/>
      <c r="L6742" s="4"/>
    </row>
    <row r="6743" spans="2:12" ht="14.25" customHeight="1">
      <c r="B6743" s="4"/>
      <c r="C6743" s="4"/>
      <c r="D6743" s="4"/>
      <c r="E6743" s="4"/>
      <c r="F6743" s="6"/>
      <c r="G6743" s="6"/>
      <c r="H6743" s="6"/>
      <c r="I6743" s="10"/>
      <c r="J6743" s="11"/>
      <c r="K6743" s="13"/>
      <c r="L6743" s="4"/>
    </row>
    <row r="6744" spans="2:12" ht="14.25" customHeight="1">
      <c r="B6744" s="4"/>
      <c r="C6744" s="4"/>
      <c r="D6744" s="4"/>
      <c r="E6744" s="4"/>
      <c r="F6744" s="6"/>
      <c r="G6744" s="6"/>
      <c r="H6744" s="6"/>
      <c r="I6744" s="10"/>
      <c r="J6744" s="11"/>
      <c r="K6744" s="13"/>
      <c r="L6744" s="4"/>
    </row>
    <row r="6745" spans="2:12" ht="14.25" customHeight="1">
      <c r="B6745" s="4"/>
      <c r="C6745" s="4"/>
      <c r="D6745" s="4"/>
      <c r="E6745" s="4"/>
      <c r="F6745" s="6"/>
      <c r="G6745" s="6"/>
      <c r="H6745" s="6"/>
      <c r="I6745" s="10"/>
      <c r="J6745" s="11"/>
      <c r="K6745" s="13"/>
      <c r="L6745" s="4"/>
    </row>
    <row r="6746" spans="2:12" ht="14.25" customHeight="1">
      <c r="B6746" s="4"/>
      <c r="C6746" s="4"/>
      <c r="D6746" s="4"/>
      <c r="E6746" s="4"/>
      <c r="F6746" s="6"/>
      <c r="G6746" s="6"/>
      <c r="H6746" s="6"/>
      <c r="I6746" s="10"/>
      <c r="J6746" s="11"/>
      <c r="K6746" s="13"/>
      <c r="L6746" s="4"/>
    </row>
    <row r="6747" spans="2:12" ht="14.25" customHeight="1">
      <c r="B6747" s="4"/>
      <c r="C6747" s="4"/>
      <c r="D6747" s="4"/>
      <c r="E6747" s="4"/>
      <c r="F6747" s="6"/>
      <c r="G6747" s="6"/>
      <c r="H6747" s="6"/>
      <c r="I6747" s="10"/>
      <c r="J6747" s="11"/>
      <c r="K6747" s="13"/>
      <c r="L6747" s="4"/>
    </row>
    <row r="6748" spans="2:12" ht="14.25" customHeight="1">
      <c r="B6748" s="4"/>
      <c r="C6748" s="4"/>
      <c r="D6748" s="4"/>
      <c r="E6748" s="4"/>
      <c r="F6748" s="6"/>
      <c r="G6748" s="6"/>
      <c r="H6748" s="6"/>
      <c r="I6748" s="10"/>
      <c r="J6748" s="11"/>
      <c r="K6748" s="13"/>
      <c r="L6748" s="4"/>
    </row>
    <row r="6749" spans="2:12" ht="14.25" customHeight="1">
      <c r="B6749" s="4"/>
      <c r="C6749" s="4"/>
      <c r="D6749" s="4"/>
      <c r="E6749" s="4"/>
      <c r="F6749" s="6"/>
      <c r="G6749" s="6"/>
      <c r="H6749" s="6"/>
      <c r="I6749" s="10"/>
      <c r="J6749" s="11"/>
      <c r="K6749" s="13"/>
      <c r="L6749" s="4"/>
    </row>
    <row r="6750" spans="2:12" ht="14.25" customHeight="1">
      <c r="B6750" s="4"/>
      <c r="C6750" s="4"/>
      <c r="D6750" s="4"/>
      <c r="E6750" s="4"/>
      <c r="F6750" s="6"/>
      <c r="G6750" s="6"/>
      <c r="H6750" s="6"/>
      <c r="I6750" s="10"/>
      <c r="J6750" s="11"/>
      <c r="K6750" s="13"/>
      <c r="L6750" s="4"/>
    </row>
    <row r="6751" spans="2:12" ht="14.25" customHeight="1">
      <c r="B6751" s="4"/>
      <c r="C6751" s="4"/>
      <c r="D6751" s="4"/>
      <c r="E6751" s="4"/>
      <c r="F6751" s="6"/>
      <c r="G6751" s="6"/>
      <c r="H6751" s="6"/>
      <c r="I6751" s="10"/>
      <c r="J6751" s="11"/>
      <c r="K6751" s="13"/>
      <c r="L6751" s="4"/>
    </row>
    <row r="6752" spans="2:12" ht="14.25" customHeight="1">
      <c r="B6752" s="4"/>
      <c r="C6752" s="4"/>
      <c r="D6752" s="4"/>
      <c r="E6752" s="4"/>
      <c r="F6752" s="6"/>
      <c r="G6752" s="6"/>
      <c r="H6752" s="6"/>
      <c r="I6752" s="10"/>
      <c r="J6752" s="11"/>
      <c r="K6752" s="13"/>
      <c r="L6752" s="4"/>
    </row>
    <row r="6753" spans="2:12" ht="14.25" customHeight="1">
      <c r="B6753" s="4"/>
      <c r="C6753" s="4"/>
      <c r="D6753" s="4"/>
      <c r="E6753" s="4"/>
      <c r="F6753" s="6"/>
      <c r="G6753" s="6"/>
      <c r="H6753" s="6"/>
      <c r="I6753" s="10"/>
      <c r="J6753" s="11"/>
      <c r="K6753" s="13"/>
      <c r="L6753" s="4"/>
    </row>
    <row r="6754" spans="2:12" ht="14.25" customHeight="1">
      <c r="B6754" s="4"/>
      <c r="C6754" s="4"/>
      <c r="D6754" s="4"/>
      <c r="E6754" s="4"/>
      <c r="F6754" s="6"/>
      <c r="G6754" s="6"/>
      <c r="H6754" s="6"/>
      <c r="I6754" s="10"/>
      <c r="J6754" s="11"/>
      <c r="K6754" s="13"/>
      <c r="L6754" s="4"/>
    </row>
    <row r="6755" spans="2:12" ht="14.25" customHeight="1">
      <c r="B6755" s="4"/>
      <c r="C6755" s="4"/>
      <c r="D6755" s="4"/>
      <c r="E6755" s="4"/>
      <c r="F6755" s="6"/>
      <c r="G6755" s="6"/>
      <c r="H6755" s="6"/>
      <c r="I6755" s="10"/>
      <c r="J6755" s="11"/>
      <c r="K6755" s="13"/>
      <c r="L6755" s="4"/>
    </row>
    <row r="6756" spans="2:12" ht="14.25" customHeight="1">
      <c r="B6756" s="4"/>
      <c r="C6756" s="4"/>
      <c r="D6756" s="4"/>
      <c r="E6756" s="4"/>
      <c r="F6756" s="6"/>
      <c r="G6756" s="6"/>
      <c r="H6756" s="6"/>
      <c r="I6756" s="10"/>
      <c r="J6756" s="11"/>
      <c r="K6756" s="13"/>
      <c r="L6756" s="4"/>
    </row>
    <row r="6757" spans="2:12" ht="14.25" customHeight="1">
      <c r="B6757" s="4"/>
      <c r="C6757" s="4"/>
      <c r="D6757" s="4"/>
      <c r="E6757" s="4"/>
      <c r="F6757" s="6"/>
      <c r="G6757" s="6"/>
      <c r="H6757" s="6"/>
      <c r="I6757" s="10"/>
      <c r="J6757" s="11"/>
      <c r="K6757" s="13"/>
      <c r="L6757" s="4"/>
    </row>
    <row r="6758" spans="2:12" ht="14.25" customHeight="1">
      <c r="B6758" s="4"/>
      <c r="C6758" s="4"/>
      <c r="D6758" s="4"/>
      <c r="E6758" s="4"/>
      <c r="F6758" s="6"/>
      <c r="G6758" s="6"/>
      <c r="H6758" s="6"/>
      <c r="I6758" s="10"/>
      <c r="J6758" s="11"/>
      <c r="K6758" s="13"/>
      <c r="L6758" s="4"/>
    </row>
    <row r="6759" spans="2:12" ht="14.25" customHeight="1">
      <c r="B6759" s="4"/>
      <c r="C6759" s="4"/>
      <c r="D6759" s="4"/>
      <c r="E6759" s="4"/>
      <c r="F6759" s="6"/>
      <c r="G6759" s="6"/>
      <c r="H6759" s="6"/>
      <c r="I6759" s="10"/>
      <c r="J6759" s="11"/>
      <c r="K6759" s="13"/>
      <c r="L6759" s="4"/>
    </row>
    <row r="6760" spans="2:12" ht="14.25" customHeight="1">
      <c r="B6760" s="4"/>
      <c r="C6760" s="4"/>
      <c r="D6760" s="4"/>
      <c r="E6760" s="4"/>
      <c r="F6760" s="6"/>
      <c r="G6760" s="6"/>
      <c r="H6760" s="6"/>
      <c r="I6760" s="10"/>
      <c r="J6760" s="11"/>
      <c r="K6760" s="13"/>
      <c r="L6760" s="4"/>
    </row>
    <row r="6761" spans="2:12" ht="14.25" customHeight="1">
      <c r="B6761" s="4"/>
      <c r="C6761" s="4"/>
      <c r="D6761" s="4"/>
      <c r="E6761" s="4"/>
      <c r="F6761" s="6"/>
      <c r="G6761" s="6"/>
      <c r="H6761" s="6"/>
      <c r="I6761" s="10"/>
      <c r="J6761" s="11"/>
      <c r="K6761" s="13"/>
      <c r="L6761" s="4"/>
    </row>
    <row r="6762" spans="2:12" ht="14.25" customHeight="1">
      <c r="B6762" s="4"/>
      <c r="C6762" s="4"/>
      <c r="D6762" s="4"/>
      <c r="E6762" s="4"/>
      <c r="F6762" s="6"/>
      <c r="G6762" s="6"/>
      <c r="H6762" s="6"/>
      <c r="I6762" s="10"/>
      <c r="J6762" s="11"/>
      <c r="K6762" s="13"/>
      <c r="L6762" s="4"/>
    </row>
    <row r="6763" spans="2:12" ht="14.25" customHeight="1">
      <c r="B6763" s="4"/>
      <c r="C6763" s="4"/>
      <c r="D6763" s="4"/>
      <c r="E6763" s="4"/>
      <c r="F6763" s="6"/>
      <c r="G6763" s="6"/>
      <c r="H6763" s="6"/>
      <c r="I6763" s="10"/>
      <c r="J6763" s="11"/>
      <c r="K6763" s="13"/>
      <c r="L6763" s="4"/>
    </row>
    <row r="6764" spans="2:12" ht="14.25" customHeight="1">
      <c r="B6764" s="4"/>
      <c r="C6764" s="4"/>
      <c r="D6764" s="4"/>
      <c r="E6764" s="4"/>
      <c r="F6764" s="6"/>
      <c r="G6764" s="6"/>
      <c r="H6764" s="6"/>
      <c r="I6764" s="10"/>
      <c r="J6764" s="11"/>
      <c r="K6764" s="13"/>
      <c r="L6764" s="4"/>
    </row>
    <row r="6765" spans="2:12" ht="14.25" customHeight="1">
      <c r="B6765" s="4"/>
      <c r="C6765" s="4"/>
      <c r="D6765" s="4"/>
      <c r="E6765" s="4"/>
      <c r="F6765" s="6"/>
      <c r="G6765" s="6"/>
      <c r="H6765" s="6"/>
      <c r="I6765" s="10"/>
      <c r="J6765" s="11"/>
      <c r="K6765" s="13"/>
      <c r="L6765" s="4"/>
    </row>
    <row r="6766" spans="2:12" ht="14.25" customHeight="1">
      <c r="B6766" s="4"/>
      <c r="C6766" s="4"/>
      <c r="D6766" s="4"/>
      <c r="E6766" s="4"/>
      <c r="F6766" s="6"/>
      <c r="G6766" s="6"/>
      <c r="H6766" s="6"/>
      <c r="I6766" s="10"/>
      <c r="J6766" s="11"/>
      <c r="K6766" s="13"/>
      <c r="L6766" s="4"/>
    </row>
    <row r="6767" spans="2:12" ht="14.25" customHeight="1">
      <c r="B6767" s="4"/>
      <c r="C6767" s="4"/>
      <c r="D6767" s="4"/>
      <c r="E6767" s="4"/>
      <c r="F6767" s="6"/>
      <c r="G6767" s="6"/>
      <c r="H6767" s="6"/>
      <c r="I6767" s="10"/>
      <c r="J6767" s="11"/>
      <c r="K6767" s="13"/>
      <c r="L6767" s="4"/>
    </row>
    <row r="6768" spans="2:12" ht="14.25" customHeight="1">
      <c r="B6768" s="4"/>
      <c r="C6768" s="4"/>
      <c r="D6768" s="4"/>
      <c r="E6768" s="4"/>
      <c r="F6768" s="6"/>
      <c r="G6768" s="6"/>
      <c r="H6768" s="6"/>
      <c r="I6768" s="10"/>
      <c r="J6768" s="11"/>
      <c r="K6768" s="13"/>
      <c r="L6768" s="4"/>
    </row>
    <row r="6769" spans="2:12" ht="14.25" customHeight="1">
      <c r="B6769" s="4"/>
      <c r="C6769" s="4"/>
      <c r="D6769" s="4"/>
      <c r="E6769" s="4"/>
      <c r="F6769" s="6"/>
      <c r="G6769" s="6"/>
      <c r="H6769" s="6"/>
      <c r="I6769" s="10"/>
      <c r="J6769" s="11"/>
      <c r="K6769" s="13"/>
      <c r="L6769" s="4"/>
    </row>
    <row r="6770" spans="2:12" ht="14.25" customHeight="1">
      <c r="B6770" s="4"/>
      <c r="C6770" s="4"/>
      <c r="D6770" s="4"/>
      <c r="E6770" s="4"/>
      <c r="F6770" s="6"/>
      <c r="G6770" s="6"/>
      <c r="H6770" s="6"/>
      <c r="I6770" s="10"/>
      <c r="J6770" s="11"/>
      <c r="K6770" s="13"/>
      <c r="L6770" s="4"/>
    </row>
    <row r="6771" spans="2:12" ht="14.25" customHeight="1">
      <c r="B6771" s="4"/>
      <c r="C6771" s="4"/>
      <c r="D6771" s="4"/>
      <c r="E6771" s="4"/>
      <c r="F6771" s="6"/>
      <c r="G6771" s="6"/>
      <c r="H6771" s="6"/>
      <c r="I6771" s="10"/>
      <c r="J6771" s="11"/>
      <c r="K6771" s="13"/>
      <c r="L6771" s="4"/>
    </row>
    <row r="6772" spans="2:12" ht="14.25" customHeight="1">
      <c r="B6772" s="4"/>
      <c r="C6772" s="4"/>
      <c r="D6772" s="4"/>
      <c r="E6772" s="4"/>
      <c r="F6772" s="6"/>
      <c r="G6772" s="6"/>
      <c r="H6772" s="6"/>
      <c r="I6772" s="10"/>
      <c r="J6772" s="11"/>
      <c r="K6772" s="13"/>
      <c r="L6772" s="4"/>
    </row>
    <row r="6773" spans="2:12" ht="14.25" customHeight="1">
      <c r="B6773" s="4"/>
      <c r="C6773" s="4"/>
      <c r="D6773" s="4"/>
      <c r="E6773" s="4"/>
      <c r="F6773" s="6"/>
      <c r="G6773" s="6"/>
      <c r="H6773" s="6"/>
      <c r="I6773" s="10"/>
      <c r="J6773" s="11"/>
      <c r="K6773" s="13"/>
      <c r="L6773" s="4"/>
    </row>
    <row r="6774" spans="2:12" ht="14.25" customHeight="1">
      <c r="B6774" s="4"/>
      <c r="C6774" s="4"/>
      <c r="D6774" s="4"/>
      <c r="E6774" s="4"/>
      <c r="F6774" s="6"/>
      <c r="G6774" s="6"/>
      <c r="H6774" s="6"/>
      <c r="I6774" s="10"/>
      <c r="J6774" s="11"/>
      <c r="K6774" s="13"/>
      <c r="L6774" s="4"/>
    </row>
    <row r="6775" spans="2:12" ht="14.25" customHeight="1">
      <c r="B6775" s="4"/>
      <c r="C6775" s="4"/>
      <c r="D6775" s="4"/>
      <c r="E6775" s="4"/>
      <c r="F6775" s="6"/>
      <c r="G6775" s="6"/>
      <c r="H6775" s="6"/>
      <c r="I6775" s="10"/>
      <c r="J6775" s="11"/>
      <c r="K6775" s="13"/>
      <c r="L6775" s="4"/>
    </row>
    <row r="6776" spans="2:12" ht="14.25" customHeight="1">
      <c r="B6776" s="4"/>
      <c r="C6776" s="4"/>
      <c r="D6776" s="4"/>
      <c r="E6776" s="4"/>
      <c r="F6776" s="6"/>
      <c r="G6776" s="6"/>
      <c r="H6776" s="6"/>
      <c r="I6776" s="10"/>
      <c r="J6776" s="11"/>
      <c r="K6776" s="13"/>
      <c r="L6776" s="4"/>
    </row>
    <row r="6777" spans="2:12" ht="14.25" customHeight="1">
      <c r="B6777" s="4"/>
      <c r="C6777" s="4"/>
      <c r="D6777" s="4"/>
      <c r="E6777" s="4"/>
      <c r="F6777" s="6"/>
      <c r="G6777" s="6"/>
      <c r="H6777" s="6"/>
      <c r="I6777" s="10"/>
      <c r="J6777" s="11"/>
      <c r="K6777" s="13"/>
      <c r="L6777" s="4"/>
    </row>
    <row r="6778" spans="2:12" ht="14.25" customHeight="1">
      <c r="B6778" s="4"/>
      <c r="C6778" s="4"/>
      <c r="D6778" s="4"/>
      <c r="E6778" s="4"/>
      <c r="F6778" s="6"/>
      <c r="G6778" s="6"/>
      <c r="H6778" s="6"/>
      <c r="I6778" s="10"/>
      <c r="J6778" s="11"/>
      <c r="K6778" s="13"/>
      <c r="L6778" s="4"/>
    </row>
    <row r="6779" spans="2:12" ht="14.25" customHeight="1">
      <c r="B6779" s="4"/>
      <c r="C6779" s="4"/>
      <c r="D6779" s="4"/>
      <c r="E6779" s="4"/>
      <c r="F6779" s="6"/>
      <c r="G6779" s="6"/>
      <c r="H6779" s="6"/>
      <c r="I6779" s="10"/>
      <c r="J6779" s="11"/>
      <c r="K6779" s="13"/>
      <c r="L6779" s="4"/>
    </row>
    <row r="6780" spans="2:12" ht="14.25" customHeight="1">
      <c r="B6780" s="4"/>
      <c r="C6780" s="4"/>
      <c r="D6780" s="4"/>
      <c r="E6780" s="4"/>
      <c r="F6780" s="6"/>
      <c r="G6780" s="6"/>
      <c r="H6780" s="6"/>
      <c r="I6780" s="10"/>
      <c r="J6780" s="11"/>
      <c r="K6780" s="13"/>
      <c r="L6780" s="4"/>
    </row>
    <row r="6781" spans="2:12" ht="14.25" customHeight="1">
      <c r="B6781" s="4"/>
      <c r="C6781" s="4"/>
      <c r="D6781" s="4"/>
      <c r="E6781" s="4"/>
      <c r="F6781" s="6"/>
      <c r="G6781" s="6"/>
      <c r="H6781" s="6"/>
      <c r="I6781" s="10"/>
      <c r="J6781" s="11"/>
      <c r="K6781" s="13"/>
      <c r="L6781" s="4"/>
    </row>
    <row r="6782" spans="2:12" ht="14.25" customHeight="1">
      <c r="B6782" s="4"/>
      <c r="C6782" s="4"/>
      <c r="D6782" s="4"/>
      <c r="E6782" s="4"/>
      <c r="F6782" s="6"/>
      <c r="G6782" s="6"/>
      <c r="H6782" s="6"/>
      <c r="I6782" s="10"/>
      <c r="J6782" s="11"/>
      <c r="K6782" s="13"/>
      <c r="L6782" s="4"/>
    </row>
    <row r="6783" spans="2:12" ht="14.25" customHeight="1">
      <c r="B6783" s="4"/>
      <c r="C6783" s="4"/>
      <c r="D6783" s="4"/>
      <c r="E6783" s="4"/>
      <c r="F6783" s="6"/>
      <c r="G6783" s="6"/>
      <c r="H6783" s="6"/>
      <c r="I6783" s="10"/>
      <c r="J6783" s="11"/>
      <c r="K6783" s="13"/>
      <c r="L6783" s="4"/>
    </row>
    <row r="6784" spans="2:12" ht="14.25" customHeight="1">
      <c r="B6784" s="4"/>
      <c r="C6784" s="4"/>
      <c r="D6784" s="4"/>
      <c r="E6784" s="4"/>
      <c r="F6784" s="6"/>
      <c r="G6784" s="6"/>
      <c r="H6784" s="6"/>
      <c r="I6784" s="10"/>
      <c r="J6784" s="11"/>
      <c r="K6784" s="13"/>
      <c r="L6784" s="4"/>
    </row>
    <row r="6785" spans="2:12" ht="14.25" customHeight="1">
      <c r="B6785" s="4"/>
      <c r="C6785" s="4"/>
      <c r="D6785" s="4"/>
      <c r="E6785" s="4"/>
      <c r="F6785" s="6"/>
      <c r="G6785" s="6"/>
      <c r="H6785" s="6"/>
      <c r="I6785" s="10"/>
      <c r="J6785" s="11"/>
      <c r="K6785" s="13"/>
      <c r="L6785" s="4"/>
    </row>
    <row r="6786" spans="2:12" ht="14.25" customHeight="1">
      <c r="B6786" s="4"/>
      <c r="C6786" s="4"/>
      <c r="D6786" s="4"/>
      <c r="E6786" s="4"/>
      <c r="F6786" s="6"/>
      <c r="G6786" s="6"/>
      <c r="H6786" s="6"/>
      <c r="I6786" s="10"/>
      <c r="J6786" s="11"/>
      <c r="K6786" s="13"/>
      <c r="L6786" s="4"/>
    </row>
    <row r="6787" spans="2:12" ht="14.25" customHeight="1">
      <c r="B6787" s="4"/>
      <c r="C6787" s="4"/>
      <c r="D6787" s="4"/>
      <c r="E6787" s="4"/>
      <c r="F6787" s="6"/>
      <c r="G6787" s="6"/>
      <c r="H6787" s="6"/>
      <c r="I6787" s="10"/>
      <c r="J6787" s="11"/>
      <c r="K6787" s="13"/>
      <c r="L6787" s="4"/>
    </row>
    <row r="6788" spans="2:12" ht="14.25" customHeight="1">
      <c r="B6788" s="4"/>
      <c r="C6788" s="4"/>
      <c r="D6788" s="4"/>
      <c r="E6788" s="4"/>
      <c r="F6788" s="6"/>
      <c r="G6788" s="6"/>
      <c r="H6788" s="6"/>
      <c r="I6788" s="10"/>
      <c r="J6788" s="11"/>
      <c r="K6788" s="13"/>
      <c r="L6788" s="4"/>
    </row>
    <row r="6789" spans="2:12" ht="14.25" customHeight="1">
      <c r="B6789" s="4"/>
      <c r="C6789" s="4"/>
      <c r="D6789" s="4"/>
      <c r="E6789" s="4"/>
      <c r="F6789" s="6"/>
      <c r="G6789" s="6"/>
      <c r="H6789" s="6"/>
      <c r="I6789" s="10"/>
      <c r="J6789" s="11"/>
      <c r="K6789" s="13"/>
      <c r="L6789" s="4"/>
    </row>
    <row r="6790" spans="2:12" ht="14.25" customHeight="1">
      <c r="B6790" s="4"/>
      <c r="C6790" s="4"/>
      <c r="D6790" s="4"/>
      <c r="E6790" s="4"/>
      <c r="F6790" s="6"/>
      <c r="G6790" s="6"/>
      <c r="H6790" s="6"/>
      <c r="I6790" s="10"/>
      <c r="J6790" s="11"/>
      <c r="K6790" s="13"/>
      <c r="L6790" s="4"/>
    </row>
    <row r="6791" spans="2:12" ht="14.25" customHeight="1">
      <c r="B6791" s="4"/>
      <c r="C6791" s="4"/>
      <c r="D6791" s="4"/>
      <c r="E6791" s="4"/>
      <c r="F6791" s="6"/>
      <c r="G6791" s="6"/>
      <c r="H6791" s="6"/>
      <c r="I6791" s="10"/>
      <c r="J6791" s="11"/>
      <c r="K6791" s="13"/>
      <c r="L6791" s="4"/>
    </row>
    <row r="6792" spans="2:12" ht="14.25" customHeight="1">
      <c r="B6792" s="4"/>
      <c r="C6792" s="4"/>
      <c r="D6792" s="4"/>
      <c r="E6792" s="4"/>
      <c r="F6792" s="6"/>
      <c r="G6792" s="6"/>
      <c r="H6792" s="6"/>
      <c r="I6792" s="10"/>
      <c r="J6792" s="11"/>
      <c r="K6792" s="13"/>
      <c r="L6792" s="4"/>
    </row>
    <row r="6793" spans="2:12" ht="14.25" customHeight="1">
      <c r="B6793" s="4"/>
      <c r="C6793" s="4"/>
      <c r="D6793" s="4"/>
      <c r="E6793" s="4"/>
      <c r="F6793" s="6"/>
      <c r="G6793" s="6"/>
      <c r="H6793" s="6"/>
      <c r="I6793" s="10"/>
      <c r="J6793" s="11"/>
      <c r="K6793" s="13"/>
      <c r="L6793" s="4"/>
    </row>
    <row r="6794" spans="2:12" ht="14.25" customHeight="1">
      <c r="B6794" s="4"/>
      <c r="C6794" s="4"/>
      <c r="D6794" s="4"/>
      <c r="E6794" s="4"/>
      <c r="F6794" s="6"/>
      <c r="G6794" s="6"/>
      <c r="H6794" s="6"/>
      <c r="I6794" s="10"/>
      <c r="J6794" s="11"/>
      <c r="K6794" s="13"/>
      <c r="L6794" s="4"/>
    </row>
    <row r="6795" spans="2:12" ht="14.25" customHeight="1">
      <c r="B6795" s="4"/>
      <c r="C6795" s="4"/>
      <c r="D6795" s="4"/>
      <c r="E6795" s="4"/>
      <c r="F6795" s="6"/>
      <c r="G6795" s="6"/>
      <c r="H6795" s="6"/>
      <c r="I6795" s="10"/>
      <c r="J6795" s="11"/>
      <c r="K6795" s="13"/>
      <c r="L6795" s="4"/>
    </row>
    <row r="6796" spans="2:12" ht="14.25" customHeight="1">
      <c r="B6796" s="4"/>
      <c r="C6796" s="4"/>
      <c r="D6796" s="4"/>
      <c r="E6796" s="4"/>
      <c r="F6796" s="6"/>
      <c r="G6796" s="6"/>
      <c r="H6796" s="6"/>
      <c r="I6796" s="10"/>
      <c r="J6796" s="11"/>
      <c r="K6796" s="13"/>
      <c r="L6796" s="4"/>
    </row>
    <row r="6797" spans="2:12" ht="14.25" customHeight="1">
      <c r="B6797" s="4"/>
      <c r="C6797" s="4"/>
      <c r="D6797" s="4"/>
      <c r="E6797" s="4"/>
      <c r="F6797" s="6"/>
      <c r="G6797" s="6"/>
      <c r="H6797" s="6"/>
      <c r="I6797" s="10"/>
      <c r="J6797" s="11"/>
      <c r="K6797" s="13"/>
      <c r="L6797" s="4"/>
    </row>
    <row r="6798" spans="2:12" ht="14.25" customHeight="1">
      <c r="B6798" s="4"/>
      <c r="C6798" s="4"/>
      <c r="D6798" s="4"/>
      <c r="E6798" s="4"/>
      <c r="F6798" s="6"/>
      <c r="G6798" s="6"/>
      <c r="H6798" s="6"/>
      <c r="I6798" s="10"/>
      <c r="J6798" s="11"/>
      <c r="K6798" s="13"/>
      <c r="L6798" s="4"/>
    </row>
    <row r="6799" spans="2:12" ht="14.25" customHeight="1">
      <c r="B6799" s="4"/>
      <c r="C6799" s="4"/>
      <c r="D6799" s="4"/>
      <c r="E6799" s="4"/>
      <c r="F6799" s="6"/>
      <c r="G6799" s="6"/>
      <c r="H6799" s="6"/>
      <c r="I6799" s="10"/>
      <c r="J6799" s="11"/>
      <c r="K6799" s="13"/>
      <c r="L6799" s="4"/>
    </row>
    <row r="6800" spans="2:12" ht="14.25" customHeight="1">
      <c r="B6800" s="4"/>
      <c r="C6800" s="4"/>
      <c r="D6800" s="4"/>
      <c r="E6800" s="4"/>
      <c r="F6800" s="6"/>
      <c r="G6800" s="6"/>
      <c r="H6800" s="6"/>
      <c r="I6800" s="10"/>
      <c r="J6800" s="11"/>
      <c r="K6800" s="13"/>
      <c r="L6800" s="4"/>
    </row>
    <row r="6801" spans="2:12" ht="14.25" customHeight="1">
      <c r="B6801" s="4"/>
      <c r="C6801" s="4"/>
      <c r="D6801" s="4"/>
      <c r="E6801" s="4"/>
      <c r="F6801" s="6"/>
      <c r="G6801" s="6"/>
      <c r="H6801" s="6"/>
      <c r="I6801" s="10"/>
      <c r="J6801" s="11"/>
      <c r="K6801" s="13"/>
      <c r="L6801" s="4"/>
    </row>
    <row r="6802" spans="2:12" ht="14.25" customHeight="1">
      <c r="B6802" s="4"/>
      <c r="C6802" s="4"/>
      <c r="D6802" s="4"/>
      <c r="E6802" s="4"/>
      <c r="F6802" s="6"/>
      <c r="G6802" s="6"/>
      <c r="H6802" s="6"/>
      <c r="I6802" s="10"/>
      <c r="J6802" s="11"/>
      <c r="K6802" s="13"/>
      <c r="L6802" s="4"/>
    </row>
    <row r="6803" spans="2:12" ht="14.25" customHeight="1">
      <c r="B6803" s="4"/>
      <c r="C6803" s="4"/>
      <c r="D6803" s="4"/>
      <c r="E6803" s="4"/>
      <c r="F6803" s="6"/>
      <c r="G6803" s="6"/>
      <c r="H6803" s="6"/>
      <c r="I6803" s="10"/>
      <c r="J6803" s="11"/>
      <c r="K6803" s="13"/>
      <c r="L6803" s="4"/>
    </row>
    <row r="6804" spans="2:12" ht="14.25" customHeight="1">
      <c r="B6804" s="4"/>
      <c r="C6804" s="4"/>
      <c r="D6804" s="4"/>
      <c r="E6804" s="4"/>
      <c r="F6804" s="6"/>
      <c r="G6804" s="6"/>
      <c r="H6804" s="6"/>
      <c r="I6804" s="10"/>
      <c r="J6804" s="11"/>
      <c r="K6804" s="13"/>
      <c r="L6804" s="4"/>
    </row>
    <row r="6805" spans="2:12" ht="14.25" customHeight="1">
      <c r="B6805" s="4"/>
      <c r="C6805" s="4"/>
      <c r="D6805" s="4"/>
      <c r="E6805" s="4"/>
      <c r="F6805" s="6"/>
      <c r="G6805" s="6"/>
      <c r="H6805" s="6"/>
      <c r="I6805" s="10"/>
      <c r="J6805" s="11"/>
      <c r="K6805" s="13"/>
      <c r="L6805" s="4"/>
    </row>
    <row r="6806" spans="2:12" ht="14.25" customHeight="1">
      <c r="B6806" s="4"/>
      <c r="C6806" s="4"/>
      <c r="D6806" s="4"/>
      <c r="E6806" s="4"/>
      <c r="F6806" s="6"/>
      <c r="G6806" s="6"/>
      <c r="H6806" s="6"/>
      <c r="I6806" s="10"/>
      <c r="J6806" s="11"/>
      <c r="K6806" s="13"/>
      <c r="L6806" s="4"/>
    </row>
    <row r="6807" spans="2:12" ht="14.25" customHeight="1">
      <c r="B6807" s="4"/>
      <c r="C6807" s="4"/>
      <c r="D6807" s="4"/>
      <c r="E6807" s="4"/>
      <c r="F6807" s="6"/>
      <c r="G6807" s="6"/>
      <c r="H6807" s="6"/>
      <c r="I6807" s="10"/>
      <c r="J6807" s="11"/>
      <c r="K6807" s="13"/>
      <c r="L6807" s="4"/>
    </row>
    <row r="6808" spans="2:12" ht="14.25" customHeight="1">
      <c r="B6808" s="4"/>
      <c r="C6808" s="4"/>
      <c r="D6808" s="4"/>
      <c r="E6808" s="4"/>
      <c r="F6808" s="6"/>
      <c r="G6808" s="6"/>
      <c r="H6808" s="6"/>
      <c r="I6808" s="10"/>
      <c r="J6808" s="11"/>
      <c r="K6808" s="13"/>
      <c r="L6808" s="4"/>
    </row>
    <row r="6809" spans="2:12" ht="14.25" customHeight="1">
      <c r="B6809" s="4"/>
      <c r="C6809" s="4"/>
      <c r="D6809" s="4"/>
      <c r="E6809" s="4"/>
      <c r="F6809" s="6"/>
      <c r="G6809" s="6"/>
      <c r="H6809" s="6"/>
      <c r="I6809" s="10"/>
      <c r="J6809" s="11"/>
      <c r="K6809" s="13"/>
      <c r="L6809" s="4"/>
    </row>
    <row r="6810" spans="2:12" ht="14.25" customHeight="1">
      <c r="B6810" s="4"/>
      <c r="C6810" s="4"/>
      <c r="D6810" s="4"/>
      <c r="E6810" s="4"/>
      <c r="F6810" s="6"/>
      <c r="G6810" s="6"/>
      <c r="H6810" s="6"/>
      <c r="I6810" s="10"/>
      <c r="J6810" s="11"/>
      <c r="K6810" s="13"/>
      <c r="L6810" s="4"/>
    </row>
    <row r="6811" spans="2:12" ht="14.25" customHeight="1">
      <c r="B6811" s="4"/>
      <c r="C6811" s="4"/>
      <c r="D6811" s="4"/>
      <c r="E6811" s="4"/>
      <c r="F6811" s="6"/>
      <c r="G6811" s="6"/>
      <c r="H6811" s="6"/>
      <c r="I6811" s="10"/>
      <c r="J6811" s="11"/>
      <c r="K6811" s="13"/>
      <c r="L6811" s="4"/>
    </row>
    <row r="6812" spans="2:12" ht="14.25" customHeight="1">
      <c r="B6812" s="4"/>
      <c r="C6812" s="4"/>
      <c r="D6812" s="4"/>
      <c r="E6812" s="4"/>
      <c r="F6812" s="6"/>
      <c r="G6812" s="6"/>
      <c r="H6812" s="6"/>
      <c r="I6812" s="10"/>
      <c r="J6812" s="11"/>
      <c r="K6812" s="13"/>
      <c r="L6812" s="4"/>
    </row>
    <row r="6813" spans="2:12" ht="14.25" customHeight="1">
      <c r="B6813" s="4"/>
      <c r="C6813" s="4"/>
      <c r="D6813" s="4"/>
      <c r="E6813" s="4"/>
      <c r="F6813" s="6"/>
      <c r="G6813" s="6"/>
      <c r="H6813" s="6"/>
      <c r="I6813" s="10"/>
      <c r="J6813" s="11"/>
      <c r="K6813" s="13"/>
      <c r="L6813" s="4"/>
    </row>
    <row r="6814" spans="2:12" ht="14.25" customHeight="1">
      <c r="B6814" s="4"/>
      <c r="C6814" s="4"/>
      <c r="D6814" s="4"/>
      <c r="E6814" s="4"/>
      <c r="F6814" s="6"/>
      <c r="G6814" s="6"/>
      <c r="H6814" s="6"/>
      <c r="I6814" s="10"/>
      <c r="J6814" s="11"/>
      <c r="K6814" s="13"/>
      <c r="L6814" s="4"/>
    </row>
    <row r="6815" spans="2:12" ht="14.25" customHeight="1">
      <c r="B6815" s="4"/>
      <c r="C6815" s="4"/>
      <c r="D6815" s="4"/>
      <c r="E6815" s="4"/>
      <c r="F6815" s="6"/>
      <c r="G6815" s="6"/>
      <c r="H6815" s="6"/>
      <c r="I6815" s="10"/>
      <c r="J6815" s="11"/>
      <c r="K6815" s="13"/>
      <c r="L6815" s="4"/>
    </row>
    <row r="6816" spans="2:12" ht="14.25" customHeight="1">
      <c r="B6816" s="4"/>
      <c r="C6816" s="4"/>
      <c r="D6816" s="4"/>
      <c r="E6816" s="4"/>
      <c r="F6816" s="6"/>
      <c r="G6816" s="6"/>
      <c r="H6816" s="6"/>
      <c r="I6816" s="10"/>
      <c r="J6816" s="11"/>
      <c r="K6816" s="13"/>
      <c r="L6816" s="4"/>
    </row>
    <row r="6817" spans="2:12" ht="14.25" customHeight="1">
      <c r="B6817" s="4"/>
      <c r="C6817" s="4"/>
      <c r="D6817" s="4"/>
      <c r="E6817" s="4"/>
      <c r="F6817" s="6"/>
      <c r="G6817" s="6"/>
      <c r="H6817" s="6"/>
      <c r="I6817" s="10"/>
      <c r="J6817" s="11"/>
      <c r="K6817" s="13"/>
      <c r="L6817" s="4"/>
    </row>
    <row r="6818" spans="2:12" ht="14.25" customHeight="1">
      <c r="B6818" s="4"/>
      <c r="C6818" s="4"/>
      <c r="D6818" s="4"/>
      <c r="E6818" s="4"/>
      <c r="F6818" s="6"/>
      <c r="G6818" s="6"/>
      <c r="H6818" s="6"/>
      <c r="I6818" s="10"/>
      <c r="J6818" s="11"/>
      <c r="K6818" s="13"/>
      <c r="L6818" s="4"/>
    </row>
    <row r="6819" spans="2:12" ht="14.25" customHeight="1">
      <c r="B6819" s="4"/>
      <c r="C6819" s="4"/>
      <c r="D6819" s="4"/>
      <c r="E6819" s="4"/>
      <c r="F6819" s="6"/>
      <c r="G6819" s="6"/>
      <c r="H6819" s="6"/>
      <c r="I6819" s="10"/>
      <c r="J6819" s="11"/>
      <c r="K6819" s="13"/>
      <c r="L6819" s="4"/>
    </row>
    <row r="6820" spans="2:12" ht="14.25" customHeight="1">
      <c r="B6820" s="4"/>
      <c r="C6820" s="4"/>
      <c r="D6820" s="4"/>
      <c r="E6820" s="4"/>
      <c r="F6820" s="6"/>
      <c r="G6820" s="6"/>
      <c r="H6820" s="6"/>
      <c r="I6820" s="10"/>
      <c r="J6820" s="11"/>
      <c r="K6820" s="13"/>
      <c r="L6820" s="4"/>
    </row>
    <row r="6821" spans="2:12" ht="14.25" customHeight="1">
      <c r="B6821" s="4"/>
      <c r="C6821" s="4"/>
      <c r="D6821" s="4"/>
      <c r="E6821" s="4"/>
      <c r="F6821" s="6"/>
      <c r="G6821" s="6"/>
      <c r="H6821" s="6"/>
      <c r="I6821" s="10"/>
      <c r="J6821" s="11"/>
      <c r="K6821" s="13"/>
      <c r="L6821" s="4"/>
    </row>
    <row r="6822" spans="2:12" ht="14.25" customHeight="1">
      <c r="B6822" s="4"/>
      <c r="C6822" s="4"/>
      <c r="D6822" s="4"/>
      <c r="E6822" s="4"/>
      <c r="F6822" s="6"/>
      <c r="G6822" s="6"/>
      <c r="H6822" s="6"/>
      <c r="I6822" s="10"/>
      <c r="J6822" s="11"/>
      <c r="K6822" s="13"/>
      <c r="L6822" s="4"/>
    </row>
    <row r="6823" spans="2:12" ht="14.25" customHeight="1">
      <c r="B6823" s="4"/>
      <c r="C6823" s="4"/>
      <c r="D6823" s="4"/>
      <c r="E6823" s="4"/>
      <c r="F6823" s="6"/>
      <c r="G6823" s="6"/>
      <c r="H6823" s="6"/>
      <c r="I6823" s="10"/>
      <c r="J6823" s="11"/>
      <c r="K6823" s="13"/>
      <c r="L6823" s="4"/>
    </row>
    <row r="6824" spans="2:12" ht="14.25" customHeight="1">
      <c r="B6824" s="4"/>
      <c r="C6824" s="4"/>
      <c r="D6824" s="4"/>
      <c r="E6824" s="4"/>
      <c r="F6824" s="6"/>
      <c r="G6824" s="6"/>
      <c r="H6824" s="6"/>
      <c r="I6824" s="10"/>
      <c r="J6824" s="11"/>
      <c r="K6824" s="13"/>
      <c r="L6824" s="4"/>
    </row>
    <row r="6825" spans="2:12" ht="14.25" customHeight="1">
      <c r="B6825" s="4"/>
      <c r="C6825" s="4"/>
      <c r="D6825" s="4"/>
      <c r="E6825" s="4"/>
      <c r="F6825" s="6"/>
      <c r="G6825" s="6"/>
      <c r="H6825" s="6"/>
      <c r="I6825" s="10"/>
      <c r="J6825" s="11"/>
      <c r="K6825" s="13"/>
      <c r="L6825" s="4"/>
    </row>
    <row r="6826" spans="2:12" ht="14.25" customHeight="1">
      <c r="B6826" s="4"/>
      <c r="C6826" s="4"/>
      <c r="D6826" s="4"/>
      <c r="E6826" s="4"/>
      <c r="F6826" s="6"/>
      <c r="G6826" s="6"/>
      <c r="H6826" s="6"/>
      <c r="I6826" s="10"/>
      <c r="J6826" s="11"/>
      <c r="K6826" s="13"/>
      <c r="L6826" s="4"/>
    </row>
    <row r="6827" spans="2:12" ht="14.25" customHeight="1">
      <c r="B6827" s="4"/>
      <c r="C6827" s="4"/>
      <c r="D6827" s="4"/>
      <c r="E6827" s="4"/>
      <c r="F6827" s="6"/>
      <c r="G6827" s="6"/>
      <c r="H6827" s="6"/>
      <c r="I6827" s="10"/>
      <c r="J6827" s="11"/>
      <c r="K6827" s="13"/>
      <c r="L6827" s="4"/>
    </row>
    <row r="6828" spans="2:12" ht="14.25" customHeight="1">
      <c r="B6828" s="4"/>
      <c r="C6828" s="4"/>
      <c r="D6828" s="4"/>
      <c r="E6828" s="4"/>
      <c r="F6828" s="6"/>
      <c r="G6828" s="6"/>
      <c r="H6828" s="6"/>
      <c r="I6828" s="10"/>
      <c r="J6828" s="11"/>
      <c r="K6828" s="13"/>
      <c r="L6828" s="4"/>
    </row>
    <row r="6829" spans="2:12" ht="14.25" customHeight="1">
      <c r="B6829" s="4"/>
      <c r="C6829" s="4"/>
      <c r="D6829" s="4"/>
      <c r="E6829" s="4"/>
      <c r="F6829" s="6"/>
      <c r="G6829" s="6"/>
      <c r="H6829" s="6"/>
      <c r="I6829" s="10"/>
      <c r="J6829" s="11"/>
      <c r="K6829" s="13"/>
      <c r="L6829" s="4"/>
    </row>
    <row r="6830" spans="2:12" ht="14.25" customHeight="1">
      <c r="B6830" s="4"/>
      <c r="C6830" s="4"/>
      <c r="D6830" s="4"/>
      <c r="E6830" s="4"/>
      <c r="F6830" s="6"/>
      <c r="G6830" s="6"/>
      <c r="H6830" s="6"/>
      <c r="I6830" s="10"/>
      <c r="J6830" s="11"/>
      <c r="K6830" s="13"/>
      <c r="L6830" s="4"/>
    </row>
    <row r="6831" spans="2:12" ht="14.25" customHeight="1">
      <c r="B6831" s="4"/>
      <c r="C6831" s="4"/>
      <c r="D6831" s="4"/>
      <c r="E6831" s="4"/>
      <c r="F6831" s="6"/>
      <c r="G6831" s="6"/>
      <c r="H6831" s="6"/>
      <c r="I6831" s="10"/>
      <c r="J6831" s="11"/>
      <c r="K6831" s="13"/>
      <c r="L6831" s="4"/>
    </row>
    <row r="6832" spans="2:12" ht="14.25" customHeight="1">
      <c r="B6832" s="4"/>
      <c r="C6832" s="4"/>
      <c r="D6832" s="4"/>
      <c r="E6832" s="4"/>
      <c r="F6832" s="6"/>
      <c r="G6832" s="6"/>
      <c r="H6832" s="6"/>
      <c r="I6832" s="10"/>
      <c r="J6832" s="11"/>
      <c r="K6832" s="13"/>
      <c r="L6832" s="4"/>
    </row>
    <row r="6833" spans="2:12" ht="14.25" customHeight="1">
      <c r="B6833" s="4"/>
      <c r="C6833" s="4"/>
      <c r="D6833" s="4"/>
      <c r="E6833" s="4"/>
      <c r="F6833" s="6"/>
      <c r="G6833" s="6"/>
      <c r="H6833" s="6"/>
      <c r="I6833" s="10"/>
      <c r="J6833" s="11"/>
      <c r="K6833" s="13"/>
      <c r="L6833" s="4"/>
    </row>
    <row r="6834" spans="2:12" ht="14.25" customHeight="1">
      <c r="B6834" s="4"/>
      <c r="C6834" s="4"/>
      <c r="D6834" s="4"/>
      <c r="E6834" s="4"/>
      <c r="F6834" s="6"/>
      <c r="G6834" s="6"/>
      <c r="H6834" s="6"/>
      <c r="I6834" s="10"/>
      <c r="J6834" s="11"/>
      <c r="K6834" s="13"/>
      <c r="L6834" s="4"/>
    </row>
    <row r="6835" spans="2:12" ht="14.25" customHeight="1">
      <c r="B6835" s="4"/>
      <c r="C6835" s="4"/>
      <c r="D6835" s="4"/>
      <c r="E6835" s="4"/>
      <c r="F6835" s="6"/>
      <c r="G6835" s="6"/>
      <c r="H6835" s="6"/>
      <c r="I6835" s="10"/>
      <c r="J6835" s="11"/>
      <c r="K6835" s="13"/>
      <c r="L6835" s="4"/>
    </row>
    <row r="6836" spans="2:12" ht="14.25" customHeight="1">
      <c r="B6836" s="4"/>
      <c r="C6836" s="4"/>
      <c r="D6836" s="4"/>
      <c r="E6836" s="4"/>
      <c r="F6836" s="6"/>
      <c r="G6836" s="6"/>
      <c r="H6836" s="6"/>
      <c r="I6836" s="10"/>
      <c r="J6836" s="11"/>
      <c r="K6836" s="13"/>
      <c r="L6836" s="4"/>
    </row>
    <row r="6837" spans="2:12" ht="14.25" customHeight="1">
      <c r="B6837" s="4"/>
      <c r="C6837" s="4"/>
      <c r="D6837" s="4"/>
      <c r="E6837" s="4"/>
      <c r="F6837" s="6"/>
      <c r="G6837" s="6"/>
      <c r="H6837" s="6"/>
      <c r="I6837" s="10"/>
      <c r="J6837" s="11"/>
      <c r="K6837" s="13"/>
      <c r="L6837" s="4"/>
    </row>
    <row r="6838" spans="2:12" ht="14.25" customHeight="1">
      <c r="B6838" s="4"/>
      <c r="C6838" s="4"/>
      <c r="D6838" s="4"/>
      <c r="E6838" s="4"/>
      <c r="F6838" s="6"/>
      <c r="G6838" s="6"/>
      <c r="H6838" s="6"/>
      <c r="I6838" s="10"/>
      <c r="J6838" s="11"/>
      <c r="K6838" s="13"/>
      <c r="L6838" s="4"/>
    </row>
    <row r="6839" spans="2:12" ht="14.25" customHeight="1">
      <c r="B6839" s="4"/>
      <c r="C6839" s="4"/>
      <c r="D6839" s="4"/>
      <c r="E6839" s="4"/>
      <c r="F6839" s="6"/>
      <c r="G6839" s="6"/>
      <c r="H6839" s="6"/>
      <c r="I6839" s="10"/>
      <c r="J6839" s="11"/>
      <c r="K6839" s="13"/>
      <c r="L6839" s="4"/>
    </row>
    <row r="6840" spans="2:12" ht="14.25" customHeight="1">
      <c r="B6840" s="4"/>
      <c r="C6840" s="4"/>
      <c r="D6840" s="4"/>
      <c r="E6840" s="4"/>
      <c r="F6840" s="6"/>
      <c r="G6840" s="6"/>
      <c r="H6840" s="6"/>
      <c r="I6840" s="10"/>
      <c r="J6840" s="11"/>
      <c r="K6840" s="13"/>
      <c r="L6840" s="4"/>
    </row>
    <row r="6841" spans="2:12" ht="14.25" customHeight="1">
      <c r="B6841" s="4"/>
      <c r="C6841" s="4"/>
      <c r="D6841" s="4"/>
      <c r="E6841" s="4"/>
      <c r="F6841" s="6"/>
      <c r="G6841" s="6"/>
      <c r="H6841" s="6"/>
      <c r="I6841" s="10"/>
      <c r="J6841" s="11"/>
      <c r="K6841" s="13"/>
      <c r="L6841" s="4"/>
    </row>
    <row r="6842" spans="2:12" ht="14.25" customHeight="1">
      <c r="B6842" s="4"/>
      <c r="C6842" s="4"/>
      <c r="D6842" s="4"/>
      <c r="E6842" s="4"/>
      <c r="F6842" s="6"/>
      <c r="G6842" s="6"/>
      <c r="H6842" s="6"/>
      <c r="I6842" s="10"/>
      <c r="J6842" s="11"/>
      <c r="K6842" s="13"/>
      <c r="L6842" s="4"/>
    </row>
    <row r="6843" spans="2:12" ht="14.25" customHeight="1">
      <c r="B6843" s="4"/>
      <c r="C6843" s="4"/>
      <c r="D6843" s="4"/>
      <c r="E6843" s="4"/>
      <c r="F6843" s="6"/>
      <c r="G6843" s="6"/>
      <c r="H6843" s="6"/>
      <c r="I6843" s="10"/>
      <c r="J6843" s="11"/>
      <c r="K6843" s="13"/>
      <c r="L6843" s="4"/>
    </row>
    <row r="6844" spans="2:12" ht="14.25" customHeight="1">
      <c r="B6844" s="4"/>
      <c r="C6844" s="4"/>
      <c r="D6844" s="4"/>
      <c r="E6844" s="4"/>
      <c r="F6844" s="6"/>
      <c r="G6844" s="6"/>
      <c r="H6844" s="6"/>
      <c r="I6844" s="10"/>
      <c r="J6844" s="11"/>
      <c r="K6844" s="13"/>
      <c r="L6844" s="4"/>
    </row>
    <row r="6845" spans="2:12" ht="14.25" customHeight="1">
      <c r="B6845" s="4"/>
      <c r="C6845" s="4"/>
      <c r="D6845" s="4"/>
      <c r="E6845" s="4"/>
      <c r="F6845" s="6"/>
      <c r="G6845" s="6"/>
      <c r="H6845" s="6"/>
      <c r="I6845" s="10"/>
      <c r="J6845" s="11"/>
      <c r="K6845" s="13"/>
      <c r="L6845" s="4"/>
    </row>
    <row r="6846" spans="2:12" ht="14.25" customHeight="1">
      <c r="B6846" s="4"/>
      <c r="C6846" s="4"/>
      <c r="D6846" s="4"/>
      <c r="E6846" s="4"/>
      <c r="F6846" s="6"/>
      <c r="G6846" s="6"/>
      <c r="H6846" s="6"/>
      <c r="I6846" s="10"/>
      <c r="J6846" s="11"/>
      <c r="K6846" s="13"/>
      <c r="L6846" s="4"/>
    </row>
    <row r="6847" spans="2:12" ht="14.25" customHeight="1">
      <c r="B6847" s="4"/>
      <c r="C6847" s="4"/>
      <c r="D6847" s="4"/>
      <c r="E6847" s="4"/>
      <c r="F6847" s="6"/>
      <c r="G6847" s="6"/>
      <c r="H6847" s="6"/>
      <c r="I6847" s="10"/>
      <c r="J6847" s="11"/>
      <c r="K6847" s="13"/>
      <c r="L6847" s="4"/>
    </row>
    <row r="6848" spans="2:12" ht="14.25" customHeight="1">
      <c r="B6848" s="4"/>
      <c r="C6848" s="4"/>
      <c r="D6848" s="4"/>
      <c r="E6848" s="4"/>
      <c r="F6848" s="6"/>
      <c r="G6848" s="6"/>
      <c r="H6848" s="6"/>
      <c r="I6848" s="10"/>
      <c r="J6848" s="11"/>
      <c r="K6848" s="13"/>
      <c r="L6848" s="4"/>
    </row>
    <row r="6849" spans="2:12" ht="14.25" customHeight="1">
      <c r="B6849" s="4"/>
      <c r="C6849" s="4"/>
      <c r="D6849" s="4"/>
      <c r="E6849" s="4"/>
      <c r="F6849" s="6"/>
      <c r="G6849" s="6"/>
      <c r="H6849" s="6"/>
      <c r="I6849" s="10"/>
      <c r="J6849" s="11"/>
      <c r="K6849" s="13"/>
      <c r="L6849" s="4"/>
    </row>
    <row r="6850" spans="2:12" ht="14.25" customHeight="1">
      <c r="B6850" s="4"/>
      <c r="C6850" s="4"/>
      <c r="D6850" s="4"/>
      <c r="E6850" s="4"/>
      <c r="F6850" s="6"/>
      <c r="G6850" s="6"/>
      <c r="H6850" s="6"/>
      <c r="I6850" s="10"/>
      <c r="J6850" s="11"/>
      <c r="K6850" s="13"/>
      <c r="L6850" s="4"/>
    </row>
    <row r="6851" spans="2:12" ht="14.25" customHeight="1">
      <c r="B6851" s="4"/>
      <c r="C6851" s="4"/>
      <c r="D6851" s="4"/>
      <c r="E6851" s="4"/>
      <c r="F6851" s="6"/>
      <c r="G6851" s="6"/>
      <c r="H6851" s="6"/>
      <c r="I6851" s="10"/>
      <c r="J6851" s="11"/>
      <c r="K6851" s="13"/>
      <c r="L6851" s="4"/>
    </row>
    <row r="6852" spans="2:12" ht="14.25" customHeight="1">
      <c r="B6852" s="4"/>
      <c r="C6852" s="4"/>
      <c r="D6852" s="4"/>
      <c r="E6852" s="4"/>
      <c r="F6852" s="6"/>
      <c r="G6852" s="6"/>
      <c r="H6852" s="6"/>
      <c r="I6852" s="10"/>
      <c r="J6852" s="11"/>
      <c r="K6852" s="13"/>
      <c r="L6852" s="4"/>
    </row>
    <row r="6853" spans="2:12" ht="14.25" customHeight="1">
      <c r="B6853" s="4"/>
      <c r="C6853" s="4"/>
      <c r="D6853" s="4"/>
      <c r="E6853" s="4"/>
      <c r="F6853" s="6"/>
      <c r="G6853" s="6"/>
      <c r="H6853" s="6"/>
      <c r="I6853" s="10"/>
      <c r="J6853" s="11"/>
      <c r="K6853" s="13"/>
      <c r="L6853" s="4"/>
    </row>
    <row r="6854" spans="2:12" ht="14.25" customHeight="1">
      <c r="B6854" s="4"/>
      <c r="C6854" s="4"/>
      <c r="D6854" s="4"/>
      <c r="E6854" s="4"/>
      <c r="F6854" s="6"/>
      <c r="G6854" s="6"/>
      <c r="H6854" s="6"/>
      <c r="I6854" s="10"/>
      <c r="J6854" s="11"/>
      <c r="K6854" s="13"/>
      <c r="L6854" s="4"/>
    </row>
    <row r="6855" spans="2:12" ht="14.25" customHeight="1">
      <c r="B6855" s="4"/>
      <c r="C6855" s="4"/>
      <c r="D6855" s="4"/>
      <c r="E6855" s="4"/>
      <c r="F6855" s="6"/>
      <c r="G6855" s="6"/>
      <c r="H6855" s="6"/>
      <c r="I6855" s="10"/>
      <c r="J6855" s="11"/>
      <c r="K6855" s="13"/>
      <c r="L6855" s="4"/>
    </row>
    <row r="6856" spans="2:12" ht="14.25" customHeight="1">
      <c r="B6856" s="4"/>
      <c r="C6856" s="4"/>
      <c r="D6856" s="4"/>
      <c r="E6856" s="4"/>
      <c r="F6856" s="6"/>
      <c r="G6856" s="6"/>
      <c r="H6856" s="6"/>
      <c r="I6856" s="10"/>
      <c r="J6856" s="11"/>
      <c r="K6856" s="13"/>
      <c r="L6856" s="4"/>
    </row>
    <row r="6857" spans="2:12" ht="14.25" customHeight="1">
      <c r="B6857" s="4"/>
      <c r="C6857" s="4"/>
      <c r="D6857" s="4"/>
      <c r="E6857" s="4"/>
      <c r="F6857" s="6"/>
      <c r="G6857" s="6"/>
      <c r="H6857" s="6"/>
      <c r="I6857" s="10"/>
      <c r="J6857" s="11"/>
      <c r="K6857" s="13"/>
      <c r="L6857" s="4"/>
    </row>
    <row r="6858" spans="2:12" ht="14.25" customHeight="1">
      <c r="B6858" s="4"/>
      <c r="C6858" s="4"/>
      <c r="D6858" s="4"/>
      <c r="E6858" s="4"/>
      <c r="F6858" s="6"/>
      <c r="G6858" s="6"/>
      <c r="H6858" s="6"/>
      <c r="I6858" s="10"/>
      <c r="J6858" s="11"/>
      <c r="K6858" s="13"/>
      <c r="L6858" s="4"/>
    </row>
    <row r="6859" spans="2:12" ht="14.25" customHeight="1">
      <c r="B6859" s="4"/>
      <c r="C6859" s="4"/>
      <c r="D6859" s="4"/>
      <c r="E6859" s="4"/>
      <c r="F6859" s="6"/>
      <c r="G6859" s="6"/>
      <c r="H6859" s="6"/>
      <c r="I6859" s="10"/>
      <c r="J6859" s="11"/>
      <c r="K6859" s="13"/>
      <c r="L6859" s="4"/>
    </row>
    <row r="6860" spans="2:12" ht="14.25" customHeight="1">
      <c r="B6860" s="4"/>
      <c r="C6860" s="4"/>
      <c r="D6860" s="4"/>
      <c r="E6860" s="4"/>
      <c r="F6860" s="6"/>
      <c r="G6860" s="6"/>
      <c r="H6860" s="6"/>
      <c r="I6860" s="10"/>
      <c r="J6860" s="11"/>
      <c r="K6860" s="13"/>
      <c r="L6860" s="4"/>
    </row>
    <row r="6861" spans="2:12" ht="14.25" customHeight="1">
      <c r="B6861" s="4"/>
      <c r="C6861" s="4"/>
      <c r="D6861" s="4"/>
      <c r="E6861" s="4"/>
      <c r="F6861" s="6"/>
      <c r="G6861" s="6"/>
      <c r="H6861" s="6"/>
      <c r="I6861" s="10"/>
      <c r="J6861" s="11"/>
      <c r="K6861" s="13"/>
      <c r="L6861" s="4"/>
    </row>
    <row r="6862" spans="2:12" ht="14.25" customHeight="1">
      <c r="B6862" s="4"/>
      <c r="C6862" s="4"/>
      <c r="D6862" s="4"/>
      <c r="E6862" s="4"/>
      <c r="F6862" s="6"/>
      <c r="G6862" s="6"/>
      <c r="H6862" s="6"/>
      <c r="I6862" s="10"/>
      <c r="J6862" s="11"/>
      <c r="K6862" s="13"/>
      <c r="L6862" s="4"/>
    </row>
    <row r="6863" spans="2:12" ht="14.25" customHeight="1">
      <c r="B6863" s="4"/>
      <c r="C6863" s="4"/>
      <c r="D6863" s="4"/>
      <c r="E6863" s="4"/>
      <c r="F6863" s="6"/>
      <c r="G6863" s="6"/>
      <c r="H6863" s="6"/>
      <c r="I6863" s="10"/>
      <c r="J6863" s="11"/>
      <c r="K6863" s="13"/>
      <c r="L6863" s="4"/>
    </row>
    <row r="6864" spans="2:12" ht="14.25" customHeight="1">
      <c r="B6864" s="4"/>
      <c r="C6864" s="4"/>
      <c r="D6864" s="4"/>
      <c r="E6864" s="4"/>
      <c r="F6864" s="6"/>
      <c r="G6864" s="6"/>
      <c r="H6864" s="6"/>
      <c r="I6864" s="10"/>
      <c r="J6864" s="11"/>
      <c r="K6864" s="13"/>
      <c r="L6864" s="4"/>
    </row>
    <row r="6865" spans="2:12" ht="14.25" customHeight="1">
      <c r="B6865" s="4"/>
      <c r="C6865" s="4"/>
      <c r="D6865" s="4"/>
      <c r="E6865" s="4"/>
      <c r="F6865" s="6"/>
      <c r="G6865" s="6"/>
      <c r="H6865" s="6"/>
      <c r="I6865" s="10"/>
      <c r="J6865" s="11"/>
      <c r="K6865" s="13"/>
      <c r="L6865" s="4"/>
    </row>
    <row r="6866" spans="2:12" ht="14.25" customHeight="1">
      <c r="B6866" s="4"/>
      <c r="C6866" s="4"/>
      <c r="D6866" s="4"/>
      <c r="E6866" s="4"/>
      <c r="F6866" s="6"/>
      <c r="G6866" s="6"/>
      <c r="H6866" s="6"/>
      <c r="I6866" s="10"/>
      <c r="J6866" s="11"/>
      <c r="K6866" s="13"/>
      <c r="L6866" s="4"/>
    </row>
    <row r="6867" spans="2:12" ht="14.25" customHeight="1">
      <c r="B6867" s="4"/>
      <c r="C6867" s="4"/>
      <c r="D6867" s="4"/>
      <c r="E6867" s="4"/>
      <c r="F6867" s="6"/>
      <c r="G6867" s="6"/>
      <c r="H6867" s="6"/>
      <c r="I6867" s="10"/>
      <c r="J6867" s="11"/>
      <c r="K6867" s="13"/>
      <c r="L6867" s="4"/>
    </row>
    <row r="6868" spans="2:12" ht="14.25" customHeight="1">
      <c r="B6868" s="4"/>
      <c r="C6868" s="4"/>
      <c r="D6868" s="4"/>
      <c r="E6868" s="4"/>
      <c r="F6868" s="6"/>
      <c r="G6868" s="6"/>
      <c r="H6868" s="6"/>
      <c r="I6868" s="10"/>
      <c r="J6868" s="11"/>
      <c r="K6868" s="13"/>
      <c r="L6868" s="4"/>
    </row>
    <row r="6869" spans="2:12" ht="14.25" customHeight="1">
      <c r="B6869" s="4"/>
      <c r="C6869" s="4"/>
      <c r="D6869" s="4"/>
      <c r="E6869" s="4"/>
      <c r="F6869" s="6"/>
      <c r="G6869" s="6"/>
      <c r="H6869" s="6"/>
      <c r="I6869" s="10"/>
      <c r="J6869" s="11"/>
      <c r="K6869" s="13"/>
      <c r="L6869" s="4"/>
    </row>
    <row r="6870" spans="2:12" ht="14.25" customHeight="1">
      <c r="B6870" s="4"/>
      <c r="C6870" s="4"/>
      <c r="D6870" s="4"/>
      <c r="E6870" s="4"/>
      <c r="F6870" s="6"/>
      <c r="G6870" s="6"/>
      <c r="H6870" s="6"/>
      <c r="I6870" s="10"/>
      <c r="J6870" s="11"/>
      <c r="K6870" s="13"/>
      <c r="L6870" s="4"/>
    </row>
    <row r="6871" spans="2:12" ht="14.25" customHeight="1">
      <c r="B6871" s="4"/>
      <c r="C6871" s="4"/>
      <c r="D6871" s="4"/>
      <c r="E6871" s="4"/>
      <c r="F6871" s="6"/>
      <c r="G6871" s="6"/>
      <c r="H6871" s="6"/>
      <c r="I6871" s="10"/>
      <c r="J6871" s="11"/>
      <c r="K6871" s="13"/>
      <c r="L6871" s="4"/>
    </row>
    <row r="6872" spans="2:12" ht="14.25" customHeight="1">
      <c r="B6872" s="4"/>
      <c r="C6872" s="4"/>
      <c r="D6872" s="4"/>
      <c r="E6872" s="4"/>
      <c r="F6872" s="6"/>
      <c r="G6872" s="6"/>
      <c r="H6872" s="6"/>
      <c r="I6872" s="10"/>
      <c r="J6872" s="11"/>
      <c r="K6872" s="13"/>
      <c r="L6872" s="4"/>
    </row>
    <row r="6873" spans="2:12" ht="14.25" customHeight="1">
      <c r="B6873" s="4"/>
      <c r="C6873" s="4"/>
      <c r="D6873" s="4"/>
      <c r="E6873" s="4"/>
      <c r="F6873" s="6"/>
      <c r="G6873" s="6"/>
      <c r="H6873" s="6"/>
      <c r="I6873" s="10"/>
      <c r="J6873" s="11"/>
      <c r="K6873" s="13"/>
      <c r="L6873" s="4"/>
    </row>
    <row r="6874" spans="2:12" ht="14.25" customHeight="1">
      <c r="B6874" s="4"/>
      <c r="C6874" s="4"/>
      <c r="D6874" s="4"/>
      <c r="E6874" s="4"/>
      <c r="F6874" s="6"/>
      <c r="G6874" s="6"/>
      <c r="H6874" s="6"/>
      <c r="I6874" s="10"/>
      <c r="J6874" s="11"/>
      <c r="K6874" s="13"/>
      <c r="L6874" s="4"/>
    </row>
    <row r="6875" spans="2:12" ht="14.25" customHeight="1">
      <c r="B6875" s="4"/>
      <c r="C6875" s="4"/>
      <c r="D6875" s="4"/>
      <c r="E6875" s="4"/>
      <c r="F6875" s="6"/>
      <c r="G6875" s="6"/>
      <c r="H6875" s="6"/>
      <c r="I6875" s="10"/>
      <c r="J6875" s="11"/>
      <c r="K6875" s="13"/>
      <c r="L6875" s="4"/>
    </row>
    <row r="6876" spans="2:12" ht="14.25" customHeight="1">
      <c r="B6876" s="4"/>
      <c r="C6876" s="4"/>
      <c r="D6876" s="4"/>
      <c r="E6876" s="4"/>
      <c r="F6876" s="6"/>
      <c r="G6876" s="6"/>
      <c r="H6876" s="6"/>
      <c r="I6876" s="10"/>
      <c r="J6876" s="11"/>
      <c r="K6876" s="13"/>
      <c r="L6876" s="4"/>
    </row>
    <row r="6877" spans="2:12" ht="14.25" customHeight="1">
      <c r="B6877" s="4"/>
      <c r="C6877" s="4"/>
      <c r="D6877" s="4"/>
      <c r="E6877" s="4"/>
      <c r="F6877" s="6"/>
      <c r="G6877" s="6"/>
      <c r="H6877" s="6"/>
      <c r="I6877" s="10"/>
      <c r="J6877" s="11"/>
      <c r="K6877" s="13"/>
      <c r="L6877" s="4"/>
    </row>
    <row r="6878" spans="2:12" ht="14.25" customHeight="1">
      <c r="B6878" s="4"/>
      <c r="C6878" s="4"/>
      <c r="D6878" s="4"/>
      <c r="E6878" s="4"/>
      <c r="F6878" s="6"/>
      <c r="G6878" s="6"/>
      <c r="H6878" s="6"/>
      <c r="I6878" s="10"/>
      <c r="J6878" s="11"/>
      <c r="K6878" s="13"/>
      <c r="L6878" s="4"/>
    </row>
    <row r="6879" spans="2:12" ht="14.25" customHeight="1">
      <c r="B6879" s="4"/>
      <c r="C6879" s="4"/>
      <c r="D6879" s="4"/>
      <c r="E6879" s="4"/>
      <c r="F6879" s="6"/>
      <c r="G6879" s="6"/>
      <c r="H6879" s="6"/>
      <c r="I6879" s="10"/>
      <c r="J6879" s="11"/>
      <c r="K6879" s="13"/>
      <c r="L6879" s="4"/>
    </row>
    <row r="6880" spans="2:12" ht="14.25" customHeight="1">
      <c r="B6880" s="4"/>
      <c r="C6880" s="4"/>
      <c r="D6880" s="4"/>
      <c r="E6880" s="4"/>
      <c r="F6880" s="6"/>
      <c r="G6880" s="6"/>
      <c r="H6880" s="6"/>
      <c r="I6880" s="10"/>
      <c r="J6880" s="11"/>
      <c r="K6880" s="13"/>
      <c r="L6880" s="4"/>
    </row>
    <row r="6881" spans="2:12" ht="14.25" customHeight="1">
      <c r="B6881" s="4"/>
      <c r="C6881" s="4"/>
      <c r="D6881" s="4"/>
      <c r="E6881" s="4"/>
      <c r="F6881" s="6"/>
      <c r="G6881" s="6"/>
      <c r="H6881" s="6"/>
      <c r="I6881" s="10"/>
      <c r="J6881" s="11"/>
      <c r="K6881" s="13"/>
      <c r="L6881" s="4"/>
    </row>
    <row r="6882" spans="2:12" ht="14.25" customHeight="1">
      <c r="B6882" s="4"/>
      <c r="C6882" s="4"/>
      <c r="D6882" s="4"/>
      <c r="E6882" s="4"/>
      <c r="F6882" s="6"/>
      <c r="G6882" s="6"/>
      <c r="H6882" s="6"/>
      <c r="I6882" s="10"/>
      <c r="J6882" s="11"/>
      <c r="K6882" s="13"/>
      <c r="L6882" s="4"/>
    </row>
    <row r="6883" spans="2:12" ht="14.25" customHeight="1">
      <c r="B6883" s="4"/>
      <c r="C6883" s="4"/>
      <c r="D6883" s="4"/>
      <c r="E6883" s="4"/>
      <c r="F6883" s="6"/>
      <c r="G6883" s="6"/>
      <c r="H6883" s="6"/>
      <c r="I6883" s="10"/>
      <c r="J6883" s="11"/>
      <c r="K6883" s="13"/>
      <c r="L6883" s="4"/>
    </row>
    <row r="6884" spans="2:12" ht="14.25" customHeight="1">
      <c r="B6884" s="4"/>
      <c r="C6884" s="4"/>
      <c r="D6884" s="4"/>
      <c r="E6884" s="4"/>
      <c r="F6884" s="6"/>
      <c r="G6884" s="6"/>
      <c r="H6884" s="6"/>
      <c r="I6884" s="10"/>
      <c r="J6884" s="11"/>
      <c r="K6884" s="13"/>
      <c r="L6884" s="4"/>
    </row>
    <row r="6885" spans="2:12" ht="14.25" customHeight="1">
      <c r="B6885" s="4"/>
      <c r="C6885" s="4"/>
      <c r="D6885" s="4"/>
      <c r="E6885" s="4"/>
      <c r="F6885" s="6"/>
      <c r="G6885" s="6"/>
      <c r="H6885" s="6"/>
      <c r="I6885" s="10"/>
      <c r="J6885" s="11"/>
      <c r="K6885" s="13"/>
      <c r="L6885" s="4"/>
    </row>
    <row r="6886" spans="2:12" ht="14.25" customHeight="1">
      <c r="B6886" s="4"/>
      <c r="C6886" s="4"/>
      <c r="D6886" s="4"/>
      <c r="E6886" s="4"/>
      <c r="F6886" s="6"/>
      <c r="G6886" s="6"/>
      <c r="H6886" s="6"/>
      <c r="I6886" s="10"/>
      <c r="J6886" s="11"/>
      <c r="K6886" s="13"/>
      <c r="L6886" s="4"/>
    </row>
    <row r="6887" spans="2:12" ht="14.25" customHeight="1">
      <c r="B6887" s="4"/>
      <c r="C6887" s="4"/>
      <c r="D6887" s="4"/>
      <c r="E6887" s="4"/>
      <c r="F6887" s="6"/>
      <c r="G6887" s="6"/>
      <c r="H6887" s="6"/>
      <c r="I6887" s="10"/>
      <c r="J6887" s="11"/>
      <c r="K6887" s="13"/>
      <c r="L6887" s="4"/>
    </row>
    <row r="6888" spans="2:12" ht="14.25" customHeight="1">
      <c r="B6888" s="4"/>
      <c r="C6888" s="4"/>
      <c r="D6888" s="4"/>
      <c r="E6888" s="4"/>
      <c r="F6888" s="6"/>
      <c r="G6888" s="6"/>
      <c r="H6888" s="6"/>
      <c r="I6888" s="10"/>
      <c r="J6888" s="11"/>
      <c r="K6888" s="13"/>
      <c r="L6888" s="4"/>
    </row>
    <row r="6889" spans="2:12" ht="14.25" customHeight="1">
      <c r="B6889" s="4"/>
      <c r="C6889" s="4"/>
      <c r="D6889" s="4"/>
      <c r="E6889" s="4"/>
      <c r="F6889" s="6"/>
      <c r="G6889" s="6"/>
      <c r="H6889" s="6"/>
      <c r="I6889" s="10"/>
      <c r="J6889" s="11"/>
      <c r="K6889" s="13"/>
      <c r="L6889" s="4"/>
    </row>
    <row r="6890" spans="2:12" ht="14.25" customHeight="1">
      <c r="B6890" s="4"/>
      <c r="C6890" s="4"/>
      <c r="D6890" s="4"/>
      <c r="E6890" s="4"/>
      <c r="F6890" s="6"/>
      <c r="G6890" s="6"/>
      <c r="H6890" s="6"/>
      <c r="I6890" s="10"/>
      <c r="J6890" s="11"/>
      <c r="K6890" s="13"/>
      <c r="L6890" s="4"/>
    </row>
    <row r="6891" spans="2:12" ht="14.25" customHeight="1">
      <c r="B6891" s="4"/>
      <c r="C6891" s="4"/>
      <c r="D6891" s="4"/>
      <c r="E6891" s="4"/>
      <c r="F6891" s="6"/>
      <c r="G6891" s="6"/>
      <c r="H6891" s="6"/>
      <c r="I6891" s="10"/>
      <c r="J6891" s="11"/>
      <c r="K6891" s="13"/>
      <c r="L6891" s="4"/>
    </row>
    <row r="6892" spans="2:12" ht="14.25" customHeight="1">
      <c r="B6892" s="4"/>
      <c r="C6892" s="4"/>
      <c r="D6892" s="4"/>
      <c r="E6892" s="4"/>
      <c r="F6892" s="6"/>
      <c r="G6892" s="6"/>
      <c r="H6892" s="6"/>
      <c r="I6892" s="10"/>
      <c r="J6892" s="11"/>
      <c r="K6892" s="13"/>
      <c r="L6892" s="4"/>
    </row>
    <row r="6893" spans="2:12" ht="14.25" customHeight="1">
      <c r="B6893" s="4"/>
      <c r="C6893" s="4"/>
      <c r="D6893" s="4"/>
      <c r="E6893" s="4"/>
      <c r="F6893" s="6"/>
      <c r="G6893" s="6"/>
      <c r="H6893" s="6"/>
      <c r="I6893" s="10"/>
      <c r="J6893" s="11"/>
      <c r="K6893" s="13"/>
      <c r="L6893" s="4"/>
    </row>
    <row r="6894" spans="2:12" ht="14.25" customHeight="1">
      <c r="B6894" s="4"/>
      <c r="C6894" s="4"/>
      <c r="D6894" s="4"/>
      <c r="E6894" s="4"/>
      <c r="F6894" s="6"/>
      <c r="G6894" s="6"/>
      <c r="H6894" s="6"/>
      <c r="I6894" s="10"/>
      <c r="J6894" s="11"/>
      <c r="K6894" s="13"/>
      <c r="L6894" s="4"/>
    </row>
    <row r="6895" spans="2:12" ht="14.25" customHeight="1">
      <c r="B6895" s="4"/>
      <c r="C6895" s="4"/>
      <c r="D6895" s="4"/>
      <c r="E6895" s="4"/>
      <c r="F6895" s="6"/>
      <c r="G6895" s="6"/>
      <c r="H6895" s="6"/>
      <c r="I6895" s="10"/>
      <c r="J6895" s="11"/>
      <c r="K6895" s="13"/>
      <c r="L6895" s="4"/>
    </row>
    <row r="6896" spans="2:12" ht="14.25" customHeight="1">
      <c r="B6896" s="4"/>
      <c r="C6896" s="4"/>
      <c r="D6896" s="4"/>
      <c r="E6896" s="4"/>
      <c r="F6896" s="6"/>
      <c r="G6896" s="6"/>
      <c r="H6896" s="6"/>
      <c r="I6896" s="10"/>
      <c r="J6896" s="11"/>
      <c r="K6896" s="13"/>
      <c r="L6896" s="4"/>
    </row>
    <row r="6897" spans="2:12" ht="14.25" customHeight="1">
      <c r="B6897" s="4"/>
      <c r="C6897" s="4"/>
      <c r="D6897" s="4"/>
      <c r="E6897" s="4"/>
      <c r="F6897" s="6"/>
      <c r="G6897" s="6"/>
      <c r="H6897" s="6"/>
      <c r="I6897" s="10"/>
      <c r="J6897" s="11"/>
      <c r="K6897" s="13"/>
      <c r="L6897" s="4"/>
    </row>
    <row r="6898" spans="2:12" ht="14.25" customHeight="1">
      <c r="B6898" s="4"/>
      <c r="C6898" s="4"/>
      <c r="D6898" s="4"/>
      <c r="E6898" s="4"/>
      <c r="F6898" s="6"/>
      <c r="G6898" s="6"/>
      <c r="H6898" s="6"/>
      <c r="I6898" s="10"/>
      <c r="J6898" s="11"/>
      <c r="K6898" s="13"/>
      <c r="L6898" s="4"/>
    </row>
    <row r="6899" spans="2:12" ht="14.25" customHeight="1">
      <c r="B6899" s="4"/>
      <c r="C6899" s="4"/>
      <c r="D6899" s="4"/>
      <c r="E6899" s="4"/>
      <c r="F6899" s="6"/>
      <c r="G6899" s="6"/>
      <c r="H6899" s="6"/>
      <c r="I6899" s="10"/>
      <c r="J6899" s="11"/>
      <c r="K6899" s="13"/>
      <c r="L6899" s="4"/>
    </row>
    <row r="6900" spans="2:12" ht="14.25" customHeight="1">
      <c r="B6900" s="4"/>
      <c r="C6900" s="4"/>
      <c r="D6900" s="4"/>
      <c r="E6900" s="4"/>
      <c r="F6900" s="6"/>
      <c r="G6900" s="6"/>
      <c r="H6900" s="6"/>
      <c r="I6900" s="10"/>
      <c r="J6900" s="11"/>
      <c r="K6900" s="13"/>
      <c r="L6900" s="4"/>
    </row>
    <row r="6901" spans="2:12" ht="14.25" customHeight="1">
      <c r="B6901" s="4"/>
      <c r="C6901" s="4"/>
      <c r="D6901" s="4"/>
      <c r="E6901" s="4"/>
      <c r="F6901" s="6"/>
      <c r="G6901" s="6"/>
      <c r="H6901" s="6"/>
      <c r="I6901" s="10"/>
      <c r="J6901" s="11"/>
      <c r="K6901" s="13"/>
      <c r="L6901" s="4"/>
    </row>
    <row r="6902" spans="2:12" ht="14.25" customHeight="1">
      <c r="B6902" s="4"/>
      <c r="C6902" s="4"/>
      <c r="D6902" s="4"/>
      <c r="E6902" s="4"/>
      <c r="F6902" s="6"/>
      <c r="G6902" s="6"/>
      <c r="H6902" s="6"/>
      <c r="I6902" s="10"/>
      <c r="J6902" s="11"/>
      <c r="K6902" s="13"/>
      <c r="L6902" s="4"/>
    </row>
    <row r="6903" spans="2:12" ht="14.25" customHeight="1">
      <c r="B6903" s="4"/>
      <c r="C6903" s="4"/>
      <c r="D6903" s="4"/>
      <c r="E6903" s="4"/>
      <c r="F6903" s="6"/>
      <c r="G6903" s="6"/>
      <c r="H6903" s="6"/>
      <c r="I6903" s="10"/>
      <c r="J6903" s="11"/>
      <c r="K6903" s="13"/>
      <c r="L6903" s="4"/>
    </row>
    <row r="6904" spans="2:12" ht="14.25" customHeight="1">
      <c r="B6904" s="4"/>
      <c r="C6904" s="4"/>
      <c r="D6904" s="4"/>
      <c r="E6904" s="4"/>
      <c r="F6904" s="6"/>
      <c r="G6904" s="6"/>
      <c r="H6904" s="6"/>
      <c r="I6904" s="10"/>
      <c r="J6904" s="11"/>
      <c r="K6904" s="13"/>
      <c r="L6904" s="4"/>
    </row>
    <row r="6905" spans="2:12" ht="14.25" customHeight="1">
      <c r="B6905" s="4"/>
      <c r="C6905" s="4"/>
      <c r="D6905" s="4"/>
      <c r="E6905" s="4"/>
      <c r="F6905" s="6"/>
      <c r="G6905" s="6"/>
      <c r="H6905" s="6"/>
      <c r="I6905" s="10"/>
      <c r="J6905" s="11"/>
      <c r="K6905" s="13"/>
      <c r="L6905" s="4"/>
    </row>
    <row r="6906" spans="2:12" ht="14.25" customHeight="1">
      <c r="B6906" s="4"/>
      <c r="C6906" s="4"/>
      <c r="D6906" s="4"/>
      <c r="E6906" s="4"/>
      <c r="F6906" s="6"/>
      <c r="G6906" s="6"/>
      <c r="H6906" s="6"/>
      <c r="I6906" s="10"/>
      <c r="J6906" s="11"/>
      <c r="K6906" s="13"/>
      <c r="L6906" s="4"/>
    </row>
    <row r="6907" spans="2:12" ht="14.25" customHeight="1">
      <c r="B6907" s="4"/>
      <c r="C6907" s="4"/>
      <c r="D6907" s="4"/>
      <c r="E6907" s="4"/>
      <c r="F6907" s="6"/>
      <c r="G6907" s="6"/>
      <c r="H6907" s="6"/>
      <c r="I6907" s="10"/>
      <c r="J6907" s="11"/>
      <c r="K6907" s="13"/>
      <c r="L6907" s="4"/>
    </row>
    <row r="6908" spans="2:12" ht="14.25" customHeight="1">
      <c r="B6908" s="4"/>
      <c r="C6908" s="4"/>
      <c r="D6908" s="4"/>
      <c r="E6908" s="4"/>
      <c r="F6908" s="6"/>
      <c r="G6908" s="6"/>
      <c r="H6908" s="6"/>
      <c r="I6908" s="10"/>
      <c r="J6908" s="11"/>
      <c r="K6908" s="13"/>
      <c r="L6908" s="4"/>
    </row>
    <row r="6909" spans="2:12" ht="14.25" customHeight="1">
      <c r="B6909" s="4"/>
      <c r="C6909" s="4"/>
      <c r="D6909" s="4"/>
      <c r="E6909" s="4"/>
      <c r="F6909" s="6"/>
      <c r="G6909" s="6"/>
      <c r="H6909" s="6"/>
      <c r="I6909" s="10"/>
      <c r="J6909" s="11"/>
      <c r="K6909" s="13"/>
      <c r="L6909" s="4"/>
    </row>
    <row r="6910" spans="2:12" ht="14.25" customHeight="1">
      <c r="B6910" s="4"/>
      <c r="C6910" s="4"/>
      <c r="D6910" s="4"/>
      <c r="E6910" s="4"/>
      <c r="F6910" s="6"/>
      <c r="G6910" s="6"/>
      <c r="H6910" s="6"/>
      <c r="I6910" s="10"/>
      <c r="J6910" s="11"/>
      <c r="K6910" s="13"/>
      <c r="L6910" s="4"/>
    </row>
    <row r="6911" spans="2:12" ht="14.25" customHeight="1">
      <c r="B6911" s="4"/>
      <c r="C6911" s="4"/>
      <c r="D6911" s="4"/>
      <c r="E6911" s="4"/>
      <c r="F6911" s="6"/>
      <c r="G6911" s="6"/>
      <c r="H6911" s="6"/>
      <c r="I6911" s="10"/>
      <c r="J6911" s="11"/>
      <c r="K6911" s="13"/>
      <c r="L6911" s="4"/>
    </row>
    <row r="6912" spans="2:12" ht="14.25" customHeight="1">
      <c r="B6912" s="4"/>
      <c r="C6912" s="4"/>
      <c r="D6912" s="4"/>
      <c r="E6912" s="4"/>
      <c r="F6912" s="6"/>
      <c r="G6912" s="6"/>
      <c r="H6912" s="6"/>
      <c r="I6912" s="10"/>
      <c r="J6912" s="11"/>
      <c r="K6912" s="13"/>
      <c r="L6912" s="4"/>
    </row>
    <row r="6913" spans="2:12" ht="14.25" customHeight="1">
      <c r="B6913" s="4"/>
      <c r="C6913" s="4"/>
      <c r="D6913" s="4"/>
      <c r="E6913" s="4"/>
      <c r="F6913" s="6"/>
      <c r="G6913" s="6"/>
      <c r="H6913" s="6"/>
      <c r="I6913" s="10"/>
      <c r="J6913" s="11"/>
      <c r="K6913" s="13"/>
      <c r="L6913" s="4"/>
    </row>
    <row r="6914" spans="2:12" ht="14.25" customHeight="1">
      <c r="B6914" s="4"/>
      <c r="C6914" s="4"/>
      <c r="D6914" s="4"/>
      <c r="E6914" s="4"/>
      <c r="F6914" s="6"/>
      <c r="G6914" s="6"/>
      <c r="H6914" s="6"/>
      <c r="I6914" s="10"/>
      <c r="J6914" s="11"/>
      <c r="K6914" s="13"/>
      <c r="L6914" s="4"/>
    </row>
    <row r="6915" spans="2:12" ht="14.25" customHeight="1">
      <c r="B6915" s="4"/>
      <c r="C6915" s="4"/>
      <c r="D6915" s="4"/>
      <c r="E6915" s="4"/>
      <c r="F6915" s="6"/>
      <c r="G6915" s="6"/>
      <c r="H6915" s="6"/>
      <c r="I6915" s="10"/>
      <c r="J6915" s="11"/>
      <c r="K6915" s="13"/>
      <c r="L6915" s="4"/>
    </row>
    <row r="6916" spans="2:12" ht="14.25" customHeight="1">
      <c r="B6916" s="4"/>
      <c r="C6916" s="4"/>
      <c r="D6916" s="4"/>
      <c r="E6916" s="4"/>
      <c r="F6916" s="6"/>
      <c r="G6916" s="6"/>
      <c r="H6916" s="6"/>
      <c r="I6916" s="10"/>
      <c r="J6916" s="11"/>
      <c r="K6916" s="13"/>
      <c r="L6916" s="4"/>
    </row>
    <row r="6917" spans="2:12" ht="14.25" customHeight="1">
      <c r="B6917" s="4"/>
      <c r="C6917" s="4"/>
      <c r="D6917" s="4"/>
      <c r="E6917" s="4"/>
      <c r="F6917" s="6"/>
      <c r="G6917" s="6"/>
      <c r="H6917" s="6"/>
      <c r="I6917" s="10"/>
      <c r="J6917" s="11"/>
      <c r="K6917" s="13"/>
      <c r="L6917" s="4"/>
    </row>
    <row r="6918" spans="2:12" ht="14.25" customHeight="1">
      <c r="B6918" s="4"/>
      <c r="C6918" s="4"/>
      <c r="D6918" s="4"/>
      <c r="E6918" s="4"/>
      <c r="F6918" s="6"/>
      <c r="G6918" s="6"/>
      <c r="H6918" s="6"/>
      <c r="I6918" s="10"/>
      <c r="J6918" s="11"/>
      <c r="K6918" s="13"/>
      <c r="L6918" s="4"/>
    </row>
    <row r="6919" spans="2:12" ht="14.25" customHeight="1">
      <c r="B6919" s="4"/>
      <c r="C6919" s="4"/>
      <c r="D6919" s="4"/>
      <c r="E6919" s="4"/>
      <c r="F6919" s="6"/>
      <c r="G6919" s="6"/>
      <c r="H6919" s="6"/>
      <c r="I6919" s="10"/>
      <c r="J6919" s="11"/>
      <c r="K6919" s="13"/>
      <c r="L6919" s="4"/>
    </row>
    <row r="6920" spans="2:12" ht="14.25" customHeight="1">
      <c r="B6920" s="4"/>
      <c r="C6920" s="4"/>
      <c r="D6920" s="4"/>
      <c r="E6920" s="4"/>
      <c r="F6920" s="6"/>
      <c r="G6920" s="6"/>
      <c r="H6920" s="6"/>
      <c r="I6920" s="10"/>
      <c r="J6920" s="11"/>
      <c r="K6920" s="13"/>
      <c r="L6920" s="4"/>
    </row>
    <row r="6921" spans="2:12" ht="14.25" customHeight="1">
      <c r="B6921" s="4"/>
      <c r="C6921" s="4"/>
      <c r="D6921" s="4"/>
      <c r="E6921" s="4"/>
      <c r="F6921" s="6"/>
      <c r="G6921" s="6"/>
      <c r="H6921" s="6"/>
      <c r="I6921" s="10"/>
      <c r="J6921" s="11"/>
      <c r="K6921" s="13"/>
      <c r="L6921" s="4"/>
    </row>
    <row r="6922" spans="2:12" ht="14.25" customHeight="1">
      <c r="B6922" s="4"/>
      <c r="C6922" s="4"/>
      <c r="D6922" s="4"/>
      <c r="E6922" s="4"/>
      <c r="F6922" s="6"/>
      <c r="G6922" s="6"/>
      <c r="H6922" s="6"/>
      <c r="I6922" s="10"/>
      <c r="J6922" s="11"/>
      <c r="K6922" s="13"/>
      <c r="L6922" s="4"/>
    </row>
    <row r="6923" spans="2:12" ht="14.25" customHeight="1">
      <c r="B6923" s="4"/>
      <c r="C6923" s="4"/>
      <c r="D6923" s="4"/>
      <c r="E6923" s="4"/>
      <c r="F6923" s="6"/>
      <c r="G6923" s="6"/>
      <c r="H6923" s="6"/>
      <c r="I6923" s="10"/>
      <c r="J6923" s="11"/>
      <c r="K6923" s="13"/>
      <c r="L6923" s="4"/>
    </row>
    <row r="6924" spans="2:12" ht="14.25" customHeight="1">
      <c r="B6924" s="4"/>
      <c r="C6924" s="4"/>
      <c r="D6924" s="4"/>
      <c r="E6924" s="4"/>
      <c r="F6924" s="6"/>
      <c r="G6924" s="6"/>
      <c r="H6924" s="6"/>
      <c r="I6924" s="10"/>
      <c r="J6924" s="11"/>
      <c r="K6924" s="13"/>
      <c r="L6924" s="4"/>
    </row>
    <row r="6925" spans="2:12" ht="14.25" customHeight="1">
      <c r="B6925" s="4"/>
      <c r="C6925" s="4"/>
      <c r="D6925" s="4"/>
      <c r="E6925" s="4"/>
      <c r="F6925" s="6"/>
      <c r="G6925" s="6"/>
      <c r="H6925" s="6"/>
      <c r="I6925" s="10"/>
      <c r="J6925" s="11"/>
      <c r="K6925" s="13"/>
      <c r="L6925" s="4"/>
    </row>
    <row r="6926" spans="2:12" ht="14.25" customHeight="1">
      <c r="B6926" s="4"/>
      <c r="C6926" s="4"/>
      <c r="D6926" s="4"/>
      <c r="E6926" s="4"/>
      <c r="F6926" s="6"/>
      <c r="G6926" s="6"/>
      <c r="H6926" s="6"/>
      <c r="I6926" s="10"/>
      <c r="J6926" s="11"/>
      <c r="K6926" s="13"/>
      <c r="L6926" s="4"/>
    </row>
    <row r="6927" spans="2:12" ht="14.25" customHeight="1">
      <c r="B6927" s="4"/>
      <c r="C6927" s="4"/>
      <c r="D6927" s="4"/>
      <c r="E6927" s="4"/>
      <c r="F6927" s="6"/>
      <c r="G6927" s="6"/>
      <c r="H6927" s="6"/>
      <c r="I6927" s="10"/>
      <c r="J6927" s="11"/>
      <c r="K6927" s="13"/>
      <c r="L6927" s="4"/>
    </row>
    <row r="6928" spans="2:12" ht="14.25" customHeight="1">
      <c r="B6928" s="4"/>
      <c r="C6928" s="4"/>
      <c r="D6928" s="4"/>
      <c r="E6928" s="4"/>
      <c r="F6928" s="6"/>
      <c r="G6928" s="6"/>
      <c r="H6928" s="6"/>
      <c r="I6928" s="10"/>
      <c r="J6928" s="11"/>
      <c r="K6928" s="13"/>
      <c r="L6928" s="4"/>
    </row>
    <row r="6929" spans="2:12" ht="14.25" customHeight="1">
      <c r="B6929" s="4"/>
      <c r="C6929" s="4"/>
      <c r="D6929" s="4"/>
      <c r="E6929" s="4"/>
      <c r="F6929" s="6"/>
      <c r="G6929" s="6"/>
      <c r="H6929" s="6"/>
      <c r="I6929" s="10"/>
      <c r="J6929" s="11"/>
      <c r="K6929" s="13"/>
      <c r="L6929" s="4"/>
    </row>
    <row r="6930" spans="2:12" ht="14.25" customHeight="1">
      <c r="B6930" s="4"/>
      <c r="C6930" s="4"/>
      <c r="D6930" s="4"/>
      <c r="E6930" s="4"/>
      <c r="F6930" s="6"/>
      <c r="G6930" s="6"/>
      <c r="H6930" s="6"/>
      <c r="I6930" s="10"/>
      <c r="J6930" s="11"/>
      <c r="K6930" s="13"/>
      <c r="L6930" s="4"/>
    </row>
    <row r="6931" spans="2:12" ht="14.25" customHeight="1">
      <c r="B6931" s="4"/>
      <c r="C6931" s="4"/>
      <c r="D6931" s="4"/>
      <c r="E6931" s="4"/>
      <c r="F6931" s="6"/>
      <c r="G6931" s="6"/>
      <c r="H6931" s="6"/>
      <c r="I6931" s="10"/>
      <c r="J6931" s="11"/>
      <c r="K6931" s="13"/>
      <c r="L6931" s="4"/>
    </row>
    <row r="6932" spans="2:12" ht="14.25" customHeight="1">
      <c r="B6932" s="4"/>
      <c r="C6932" s="4"/>
      <c r="D6932" s="4"/>
      <c r="E6932" s="4"/>
      <c r="F6932" s="6"/>
      <c r="G6932" s="6"/>
      <c r="H6932" s="6"/>
      <c r="I6932" s="10"/>
      <c r="J6932" s="11"/>
      <c r="K6932" s="13"/>
      <c r="L6932" s="4"/>
    </row>
    <row r="6933" spans="2:12" ht="14.25" customHeight="1">
      <c r="B6933" s="4"/>
      <c r="C6933" s="4"/>
      <c r="D6933" s="4"/>
      <c r="E6933" s="4"/>
      <c r="F6933" s="6"/>
      <c r="G6933" s="6"/>
      <c r="H6933" s="6"/>
      <c r="I6933" s="10"/>
      <c r="J6933" s="11"/>
      <c r="K6933" s="13"/>
      <c r="L6933" s="4"/>
    </row>
    <row r="6934" spans="2:12" ht="14.25" customHeight="1">
      <c r="B6934" s="4"/>
      <c r="C6934" s="4"/>
      <c r="D6934" s="4"/>
      <c r="E6934" s="4"/>
      <c r="F6934" s="6"/>
      <c r="G6934" s="6"/>
      <c r="H6934" s="6"/>
      <c r="I6934" s="10"/>
      <c r="J6934" s="11"/>
      <c r="K6934" s="13"/>
      <c r="L6934" s="4"/>
    </row>
    <row r="6935" spans="2:12" ht="14.25" customHeight="1">
      <c r="B6935" s="4"/>
      <c r="C6935" s="4"/>
      <c r="D6935" s="4"/>
      <c r="E6935" s="4"/>
      <c r="F6935" s="6"/>
      <c r="G6935" s="6"/>
      <c r="H6935" s="6"/>
      <c r="I6935" s="10"/>
      <c r="J6935" s="11"/>
      <c r="K6935" s="13"/>
      <c r="L6935" s="4"/>
    </row>
    <row r="6936" spans="2:12" ht="14.25" customHeight="1">
      <c r="B6936" s="4"/>
      <c r="C6936" s="4"/>
      <c r="D6936" s="4"/>
      <c r="E6936" s="4"/>
      <c r="F6936" s="6"/>
      <c r="G6936" s="6"/>
      <c r="H6936" s="6"/>
      <c r="I6936" s="10"/>
      <c r="J6936" s="11"/>
      <c r="K6936" s="13"/>
      <c r="L6936" s="4"/>
    </row>
    <row r="6937" spans="2:12" ht="14.25" customHeight="1">
      <c r="B6937" s="4"/>
      <c r="C6937" s="4"/>
      <c r="D6937" s="4"/>
      <c r="E6937" s="4"/>
      <c r="F6937" s="6"/>
      <c r="G6937" s="6"/>
      <c r="H6937" s="6"/>
      <c r="I6937" s="10"/>
      <c r="J6937" s="11"/>
      <c r="K6937" s="13"/>
      <c r="L6937" s="4"/>
    </row>
    <row r="6938" spans="2:12" ht="14.25" customHeight="1">
      <c r="B6938" s="4"/>
      <c r="C6938" s="4"/>
      <c r="D6938" s="4"/>
      <c r="E6938" s="4"/>
      <c r="F6938" s="6"/>
      <c r="G6938" s="6"/>
      <c r="H6938" s="6"/>
      <c r="I6938" s="10"/>
      <c r="J6938" s="11"/>
      <c r="K6938" s="13"/>
      <c r="L6938" s="4"/>
    </row>
    <row r="6939" spans="2:12" ht="14.25" customHeight="1">
      <c r="B6939" s="4"/>
      <c r="C6939" s="4"/>
      <c r="D6939" s="4"/>
      <c r="E6939" s="4"/>
      <c r="F6939" s="6"/>
      <c r="G6939" s="6"/>
      <c r="H6939" s="6"/>
      <c r="I6939" s="10"/>
      <c r="J6939" s="11"/>
      <c r="K6939" s="13"/>
      <c r="L6939" s="4"/>
    </row>
    <row r="6940" spans="2:12" ht="14.25" customHeight="1">
      <c r="B6940" s="4"/>
      <c r="C6940" s="4"/>
      <c r="D6940" s="4"/>
      <c r="E6940" s="4"/>
      <c r="F6940" s="6"/>
      <c r="G6940" s="6"/>
      <c r="H6940" s="6"/>
      <c r="I6940" s="10"/>
      <c r="J6940" s="11"/>
      <c r="K6940" s="13"/>
      <c r="L6940" s="4"/>
    </row>
    <row r="6941" spans="2:12" ht="14.25" customHeight="1">
      <c r="B6941" s="4"/>
      <c r="C6941" s="4"/>
      <c r="D6941" s="4"/>
      <c r="E6941" s="4"/>
      <c r="F6941" s="6"/>
      <c r="G6941" s="6"/>
      <c r="H6941" s="6"/>
      <c r="I6941" s="10"/>
      <c r="J6941" s="11"/>
      <c r="K6941" s="13"/>
      <c r="L6941" s="4"/>
    </row>
    <row r="6942" spans="2:12" ht="14.25" customHeight="1">
      <c r="B6942" s="4"/>
      <c r="C6942" s="4"/>
      <c r="D6942" s="4"/>
      <c r="E6942" s="4"/>
      <c r="F6942" s="6"/>
      <c r="G6942" s="6"/>
      <c r="H6942" s="6"/>
      <c r="I6942" s="10"/>
      <c r="J6942" s="11"/>
      <c r="K6942" s="13"/>
      <c r="L6942" s="4"/>
    </row>
    <row r="6943" spans="2:12" ht="14.25" customHeight="1">
      <c r="B6943" s="4"/>
      <c r="C6943" s="4"/>
      <c r="D6943" s="4"/>
      <c r="E6943" s="4"/>
      <c r="F6943" s="6"/>
      <c r="G6943" s="6"/>
      <c r="H6943" s="6"/>
      <c r="I6943" s="10"/>
      <c r="J6943" s="11"/>
      <c r="K6943" s="13"/>
      <c r="L6943" s="4"/>
    </row>
    <row r="6944" spans="2:12" ht="14.25" customHeight="1">
      <c r="B6944" s="4"/>
      <c r="C6944" s="4"/>
      <c r="D6944" s="4"/>
      <c r="E6944" s="4"/>
      <c r="F6944" s="6"/>
      <c r="G6944" s="6"/>
      <c r="H6944" s="6"/>
      <c r="I6944" s="10"/>
      <c r="J6944" s="11"/>
      <c r="K6944" s="13"/>
      <c r="L6944" s="4"/>
    </row>
    <row r="6945" spans="2:12" ht="14.25" customHeight="1">
      <c r="B6945" s="4"/>
      <c r="C6945" s="4"/>
      <c r="D6945" s="4"/>
      <c r="E6945" s="4"/>
      <c r="F6945" s="6"/>
      <c r="G6945" s="6"/>
      <c r="H6945" s="6"/>
      <c r="I6945" s="10"/>
      <c r="J6945" s="11"/>
      <c r="K6945" s="13"/>
      <c r="L6945" s="4"/>
    </row>
    <row r="6946" spans="2:12" ht="14.25" customHeight="1">
      <c r="B6946" s="4"/>
      <c r="C6946" s="4"/>
      <c r="D6946" s="4"/>
      <c r="E6946" s="4"/>
      <c r="F6946" s="6"/>
      <c r="G6946" s="6"/>
      <c r="H6946" s="6"/>
      <c r="I6946" s="10"/>
      <c r="J6946" s="11"/>
      <c r="K6946" s="13"/>
      <c r="L6946" s="4"/>
    </row>
    <row r="6947" spans="2:12" ht="14.25" customHeight="1">
      <c r="B6947" s="4"/>
      <c r="C6947" s="4"/>
      <c r="D6947" s="4"/>
      <c r="E6947" s="4"/>
      <c r="F6947" s="6"/>
      <c r="G6947" s="6"/>
      <c r="H6947" s="6"/>
      <c r="I6947" s="10"/>
      <c r="J6947" s="11"/>
      <c r="K6947" s="13"/>
      <c r="L6947" s="4"/>
    </row>
    <row r="6948" spans="2:12" ht="14.25" customHeight="1">
      <c r="B6948" s="4"/>
      <c r="C6948" s="4"/>
      <c r="D6948" s="4"/>
      <c r="E6948" s="4"/>
      <c r="F6948" s="6"/>
      <c r="G6948" s="6"/>
      <c r="H6948" s="6"/>
      <c r="I6948" s="10"/>
      <c r="J6948" s="11"/>
      <c r="K6948" s="13"/>
      <c r="L6948" s="4"/>
    </row>
    <row r="6949" spans="2:12" ht="14.25" customHeight="1">
      <c r="B6949" s="4"/>
      <c r="C6949" s="4"/>
      <c r="D6949" s="4"/>
      <c r="E6949" s="4"/>
      <c r="F6949" s="6"/>
      <c r="G6949" s="6"/>
      <c r="H6949" s="6"/>
      <c r="I6949" s="10"/>
      <c r="J6949" s="11"/>
      <c r="K6949" s="13"/>
      <c r="L6949" s="4"/>
    </row>
    <row r="6950" spans="2:12" ht="14.25" customHeight="1">
      <c r="B6950" s="4"/>
      <c r="C6950" s="4"/>
      <c r="D6950" s="4"/>
      <c r="E6950" s="4"/>
      <c r="F6950" s="6"/>
      <c r="G6950" s="6"/>
      <c r="H6950" s="6"/>
      <c r="I6950" s="10"/>
      <c r="J6950" s="11"/>
      <c r="K6950" s="13"/>
      <c r="L6950" s="4"/>
    </row>
    <row r="6951" spans="2:12" ht="14.25" customHeight="1">
      <c r="B6951" s="4"/>
      <c r="C6951" s="4"/>
      <c r="D6951" s="4"/>
      <c r="E6951" s="4"/>
      <c r="F6951" s="6"/>
      <c r="G6951" s="6"/>
      <c r="H6951" s="6"/>
      <c r="I6951" s="10"/>
      <c r="J6951" s="11"/>
      <c r="K6951" s="13"/>
      <c r="L6951" s="4"/>
    </row>
    <row r="6952" spans="2:12" ht="14.25" customHeight="1">
      <c r="B6952" s="4"/>
      <c r="C6952" s="4"/>
      <c r="D6952" s="4"/>
      <c r="E6952" s="4"/>
      <c r="F6952" s="6"/>
      <c r="G6952" s="6"/>
      <c r="H6952" s="6"/>
      <c r="I6952" s="10"/>
      <c r="J6952" s="11"/>
      <c r="K6952" s="13"/>
      <c r="L6952" s="4"/>
    </row>
    <row r="6953" spans="2:12" ht="14.25" customHeight="1">
      <c r="B6953" s="4"/>
      <c r="C6953" s="4"/>
      <c r="D6953" s="4"/>
      <c r="E6953" s="4"/>
      <c r="F6953" s="6"/>
      <c r="G6953" s="6"/>
      <c r="H6953" s="6"/>
      <c r="I6953" s="10"/>
      <c r="J6953" s="11"/>
      <c r="K6953" s="13"/>
      <c r="L6953" s="4"/>
    </row>
    <row r="6954" spans="2:12" ht="14.25" customHeight="1">
      <c r="B6954" s="4"/>
      <c r="C6954" s="4"/>
      <c r="D6954" s="4"/>
      <c r="E6954" s="4"/>
      <c r="F6954" s="6"/>
      <c r="G6954" s="6"/>
      <c r="H6954" s="6"/>
      <c r="I6954" s="10"/>
      <c r="J6954" s="11"/>
      <c r="K6954" s="13"/>
      <c r="L6954" s="4"/>
    </row>
    <row r="6955" spans="2:12" ht="14.25" customHeight="1">
      <c r="B6955" s="4"/>
      <c r="C6955" s="4"/>
      <c r="D6955" s="4"/>
      <c r="E6955" s="4"/>
      <c r="F6955" s="6"/>
      <c r="G6955" s="6"/>
      <c r="H6955" s="6"/>
      <c r="I6955" s="10"/>
      <c r="J6955" s="11"/>
      <c r="K6955" s="13"/>
      <c r="L6955" s="4"/>
    </row>
    <row r="6956" spans="2:12" ht="14.25" customHeight="1">
      <c r="B6956" s="4"/>
      <c r="C6956" s="4"/>
      <c r="D6956" s="4"/>
      <c r="E6956" s="4"/>
      <c r="F6956" s="6"/>
      <c r="G6956" s="6"/>
      <c r="H6956" s="6"/>
      <c r="I6956" s="10"/>
      <c r="J6956" s="11"/>
      <c r="K6956" s="13"/>
      <c r="L6956" s="4"/>
    </row>
    <row r="6957" spans="2:12" ht="14.25" customHeight="1">
      <c r="B6957" s="4"/>
      <c r="C6957" s="4"/>
      <c r="D6957" s="4"/>
      <c r="E6957" s="4"/>
      <c r="F6957" s="6"/>
      <c r="G6957" s="6"/>
      <c r="H6957" s="6"/>
      <c r="I6957" s="10"/>
      <c r="J6957" s="11"/>
      <c r="K6957" s="13"/>
      <c r="L6957" s="4"/>
    </row>
    <row r="6958" spans="2:12" ht="14.25" customHeight="1">
      <c r="B6958" s="4"/>
      <c r="C6958" s="4"/>
      <c r="D6958" s="4"/>
      <c r="E6958" s="4"/>
      <c r="F6958" s="6"/>
      <c r="G6958" s="6"/>
      <c r="H6958" s="6"/>
      <c r="I6958" s="10"/>
      <c r="J6958" s="11"/>
      <c r="K6958" s="13"/>
      <c r="L6958" s="4"/>
    </row>
    <row r="6959" spans="2:12" ht="14.25" customHeight="1">
      <c r="B6959" s="4"/>
      <c r="C6959" s="4"/>
      <c r="D6959" s="4"/>
      <c r="E6959" s="4"/>
      <c r="F6959" s="6"/>
      <c r="G6959" s="6"/>
      <c r="H6959" s="6"/>
      <c r="I6959" s="10"/>
      <c r="J6959" s="11"/>
      <c r="K6959" s="13"/>
      <c r="L6959" s="4"/>
    </row>
    <row r="6960" spans="2:12" ht="14.25" customHeight="1">
      <c r="B6960" s="4"/>
      <c r="C6960" s="4"/>
      <c r="D6960" s="4"/>
      <c r="E6960" s="4"/>
      <c r="F6960" s="6"/>
      <c r="G6960" s="6"/>
      <c r="H6960" s="6"/>
      <c r="I6960" s="10"/>
      <c r="J6960" s="11"/>
      <c r="K6960" s="13"/>
      <c r="L6960" s="4"/>
    </row>
    <row r="6961" spans="2:12" ht="14.25" customHeight="1">
      <c r="B6961" s="4"/>
      <c r="C6961" s="4"/>
      <c r="D6961" s="4"/>
      <c r="E6961" s="4"/>
      <c r="F6961" s="6"/>
      <c r="G6961" s="6"/>
      <c r="H6961" s="6"/>
      <c r="I6961" s="10"/>
      <c r="J6961" s="11"/>
      <c r="K6961" s="13"/>
      <c r="L6961" s="4"/>
    </row>
    <row r="6962" spans="2:12" ht="14.25" customHeight="1">
      <c r="B6962" s="4"/>
      <c r="C6962" s="4"/>
      <c r="D6962" s="4"/>
      <c r="E6962" s="4"/>
      <c r="F6962" s="6"/>
      <c r="G6962" s="6"/>
      <c r="H6962" s="6"/>
      <c r="I6962" s="10"/>
      <c r="J6962" s="11"/>
      <c r="K6962" s="13"/>
      <c r="L6962" s="4"/>
    </row>
    <row r="6963" spans="2:12" ht="14.25" customHeight="1">
      <c r="B6963" s="4"/>
      <c r="C6963" s="4"/>
      <c r="D6963" s="4"/>
      <c r="E6963" s="4"/>
      <c r="F6963" s="6"/>
      <c r="G6963" s="6"/>
      <c r="H6963" s="6"/>
      <c r="I6963" s="10"/>
      <c r="J6963" s="11"/>
      <c r="K6963" s="13"/>
      <c r="L6963" s="4"/>
    </row>
    <row r="6964" spans="2:12" ht="14.25" customHeight="1">
      <c r="B6964" s="4"/>
      <c r="C6964" s="4"/>
      <c r="D6964" s="4"/>
      <c r="E6964" s="4"/>
      <c r="F6964" s="6"/>
      <c r="G6964" s="6"/>
      <c r="H6964" s="6"/>
      <c r="I6964" s="10"/>
      <c r="J6964" s="11"/>
      <c r="K6964" s="13"/>
      <c r="L6964" s="4"/>
    </row>
    <row r="6965" spans="2:12" ht="14.25" customHeight="1">
      <c r="B6965" s="4"/>
      <c r="C6965" s="4"/>
      <c r="D6965" s="4"/>
      <c r="E6965" s="4"/>
      <c r="F6965" s="6"/>
      <c r="G6965" s="6"/>
      <c r="H6965" s="6"/>
      <c r="I6965" s="10"/>
      <c r="J6965" s="11"/>
      <c r="K6965" s="13"/>
      <c r="L6965" s="4"/>
    </row>
    <row r="6966" spans="2:12" ht="14.25" customHeight="1">
      <c r="B6966" s="4"/>
      <c r="C6966" s="4"/>
      <c r="D6966" s="4"/>
      <c r="E6966" s="4"/>
      <c r="F6966" s="6"/>
      <c r="G6966" s="6"/>
      <c r="H6966" s="6"/>
      <c r="I6966" s="10"/>
      <c r="J6966" s="11"/>
      <c r="K6966" s="13"/>
      <c r="L6966" s="4"/>
    </row>
    <row r="6967" spans="2:12" ht="14.25" customHeight="1">
      <c r="B6967" s="4"/>
      <c r="C6967" s="4"/>
      <c r="D6967" s="4"/>
      <c r="E6967" s="4"/>
      <c r="F6967" s="6"/>
      <c r="G6967" s="6"/>
      <c r="H6967" s="6"/>
      <c r="I6967" s="10"/>
      <c r="J6967" s="11"/>
      <c r="K6967" s="13"/>
      <c r="L6967" s="4"/>
    </row>
    <row r="6968" spans="2:12" ht="14.25" customHeight="1">
      <c r="B6968" s="4"/>
      <c r="C6968" s="4"/>
      <c r="D6968" s="4"/>
      <c r="E6968" s="4"/>
      <c r="F6968" s="6"/>
      <c r="G6968" s="6"/>
      <c r="H6968" s="6"/>
      <c r="I6968" s="10"/>
      <c r="J6968" s="11"/>
      <c r="K6968" s="13"/>
      <c r="L6968" s="4"/>
    </row>
    <row r="6969" spans="2:12" ht="14.25" customHeight="1">
      <c r="B6969" s="4"/>
      <c r="C6969" s="4"/>
      <c r="D6969" s="4"/>
      <c r="E6969" s="4"/>
      <c r="F6969" s="6"/>
      <c r="G6969" s="6"/>
      <c r="H6969" s="6"/>
      <c r="I6969" s="10"/>
      <c r="J6969" s="11"/>
      <c r="K6969" s="13"/>
      <c r="L6969" s="4"/>
    </row>
    <row r="6970" spans="2:12" ht="14.25" customHeight="1">
      <c r="B6970" s="4"/>
      <c r="C6970" s="4"/>
      <c r="D6970" s="4"/>
      <c r="E6970" s="4"/>
      <c r="F6970" s="6"/>
      <c r="G6970" s="6"/>
      <c r="H6970" s="6"/>
      <c r="I6970" s="10"/>
      <c r="J6970" s="11"/>
      <c r="K6970" s="13"/>
      <c r="L6970" s="4"/>
    </row>
    <row r="6971" spans="2:12" ht="14.25" customHeight="1">
      <c r="B6971" s="4"/>
      <c r="C6971" s="4"/>
      <c r="D6971" s="4"/>
      <c r="E6971" s="4"/>
      <c r="F6971" s="6"/>
      <c r="G6971" s="6"/>
      <c r="H6971" s="6"/>
      <c r="I6971" s="10"/>
      <c r="J6971" s="11"/>
      <c r="K6971" s="13"/>
      <c r="L6971" s="4"/>
    </row>
    <row r="6972" spans="2:12" ht="14.25" customHeight="1">
      <c r="B6972" s="4"/>
      <c r="C6972" s="4"/>
      <c r="D6972" s="4"/>
      <c r="E6972" s="4"/>
      <c r="F6972" s="6"/>
      <c r="G6972" s="6"/>
      <c r="H6972" s="6"/>
      <c r="I6972" s="10"/>
      <c r="J6972" s="11"/>
      <c r="K6972" s="13"/>
      <c r="L6972" s="4"/>
    </row>
    <row r="6973" spans="2:12" ht="14.25" customHeight="1">
      <c r="B6973" s="4"/>
      <c r="C6973" s="4"/>
      <c r="D6973" s="4"/>
      <c r="E6973" s="4"/>
      <c r="F6973" s="6"/>
      <c r="G6973" s="6"/>
      <c r="H6973" s="6"/>
      <c r="I6973" s="10"/>
      <c r="J6973" s="11"/>
      <c r="K6973" s="13"/>
      <c r="L6973" s="4"/>
    </row>
    <row r="6974" spans="2:12" ht="14.25" customHeight="1">
      <c r="B6974" s="4"/>
      <c r="C6974" s="4"/>
      <c r="D6974" s="4"/>
      <c r="E6974" s="4"/>
      <c r="F6974" s="6"/>
      <c r="G6974" s="6"/>
      <c r="H6974" s="6"/>
      <c r="I6974" s="10"/>
      <c r="J6974" s="11"/>
      <c r="K6974" s="13"/>
      <c r="L6974" s="4"/>
    </row>
    <row r="6975" spans="2:12" ht="14.25" customHeight="1">
      <c r="B6975" s="4"/>
      <c r="C6975" s="4"/>
      <c r="D6975" s="4"/>
      <c r="E6975" s="4"/>
      <c r="F6975" s="6"/>
      <c r="G6975" s="6"/>
      <c r="H6975" s="6"/>
      <c r="I6975" s="10"/>
      <c r="J6975" s="11"/>
      <c r="K6975" s="13"/>
      <c r="L6975" s="4"/>
    </row>
    <row r="6976" spans="2:12" ht="14.25" customHeight="1">
      <c r="B6976" s="4"/>
      <c r="C6976" s="4"/>
      <c r="D6976" s="4"/>
      <c r="E6976" s="4"/>
      <c r="F6976" s="6"/>
      <c r="G6976" s="6"/>
      <c r="H6976" s="6"/>
      <c r="I6976" s="10"/>
      <c r="J6976" s="11"/>
      <c r="K6976" s="13"/>
      <c r="L6976" s="4"/>
    </row>
    <row r="6977" spans="2:12" ht="14.25" customHeight="1">
      <c r="B6977" s="4"/>
      <c r="C6977" s="4"/>
      <c r="D6977" s="4"/>
      <c r="E6977" s="4"/>
      <c r="F6977" s="6"/>
      <c r="G6977" s="6"/>
      <c r="H6977" s="6"/>
      <c r="I6977" s="10"/>
      <c r="J6977" s="11"/>
      <c r="K6977" s="13"/>
      <c r="L6977" s="4"/>
    </row>
    <row r="6978" spans="2:12" ht="14.25" customHeight="1">
      <c r="B6978" s="4"/>
      <c r="C6978" s="4"/>
      <c r="D6978" s="4"/>
      <c r="E6978" s="4"/>
      <c r="F6978" s="6"/>
      <c r="G6978" s="6"/>
      <c r="H6978" s="6"/>
      <c r="I6978" s="10"/>
      <c r="J6978" s="11"/>
      <c r="K6978" s="13"/>
      <c r="L6978" s="4"/>
    </row>
    <row r="6979" spans="2:12" ht="14.25" customHeight="1">
      <c r="B6979" s="4"/>
      <c r="C6979" s="4"/>
      <c r="D6979" s="4"/>
      <c r="E6979" s="4"/>
      <c r="F6979" s="6"/>
      <c r="G6979" s="6"/>
      <c r="H6979" s="6"/>
      <c r="I6979" s="10"/>
      <c r="J6979" s="11"/>
      <c r="K6979" s="13"/>
      <c r="L6979" s="4"/>
    </row>
    <row r="6980" spans="2:12" ht="14.25" customHeight="1">
      <c r="B6980" s="4"/>
      <c r="C6980" s="4"/>
      <c r="D6980" s="4"/>
      <c r="E6980" s="4"/>
      <c r="F6980" s="6"/>
      <c r="G6980" s="6"/>
      <c r="H6980" s="6"/>
      <c r="I6980" s="10"/>
      <c r="J6980" s="11"/>
      <c r="K6980" s="13"/>
      <c r="L6980" s="4"/>
    </row>
    <row r="6981" spans="2:12" ht="14.25" customHeight="1">
      <c r="B6981" s="4"/>
      <c r="C6981" s="4"/>
      <c r="D6981" s="4"/>
      <c r="E6981" s="4"/>
      <c r="F6981" s="6"/>
      <c r="G6981" s="6"/>
      <c r="H6981" s="6"/>
      <c r="I6981" s="10"/>
      <c r="J6981" s="11"/>
      <c r="K6981" s="13"/>
      <c r="L6981" s="4"/>
    </row>
    <row r="6982" spans="2:12" ht="14.25" customHeight="1">
      <c r="B6982" s="4"/>
      <c r="C6982" s="4"/>
      <c r="D6982" s="4"/>
      <c r="E6982" s="4"/>
      <c r="F6982" s="6"/>
      <c r="G6982" s="6"/>
      <c r="H6982" s="6"/>
      <c r="I6982" s="10"/>
      <c r="J6982" s="11"/>
      <c r="K6982" s="13"/>
      <c r="L6982" s="4"/>
    </row>
    <row r="6983" spans="2:12" ht="14.25" customHeight="1">
      <c r="B6983" s="4"/>
      <c r="C6983" s="4"/>
      <c r="D6983" s="4"/>
      <c r="E6983" s="4"/>
      <c r="F6983" s="6"/>
      <c r="G6983" s="6"/>
      <c r="H6983" s="6"/>
      <c r="I6983" s="10"/>
      <c r="J6983" s="11"/>
      <c r="K6983" s="13"/>
      <c r="L6983" s="4"/>
    </row>
    <row r="6984" spans="2:12" ht="14.25" customHeight="1">
      <c r="B6984" s="4"/>
      <c r="C6984" s="4"/>
      <c r="D6984" s="4"/>
      <c r="E6984" s="4"/>
      <c r="F6984" s="6"/>
      <c r="G6984" s="6"/>
      <c r="H6984" s="6"/>
      <c r="I6984" s="10"/>
      <c r="J6984" s="11"/>
      <c r="K6984" s="13"/>
      <c r="L6984" s="4"/>
    </row>
    <row r="6985" spans="2:12" ht="14.25" customHeight="1">
      <c r="B6985" s="4"/>
      <c r="C6985" s="4"/>
      <c r="D6985" s="4"/>
      <c r="E6985" s="4"/>
      <c r="F6985" s="6"/>
      <c r="G6985" s="6"/>
      <c r="H6985" s="6"/>
      <c r="I6985" s="10"/>
      <c r="J6985" s="11"/>
      <c r="K6985" s="13"/>
      <c r="L6985" s="4"/>
    </row>
    <row r="6986" spans="2:12" ht="14.25" customHeight="1">
      <c r="B6986" s="4"/>
      <c r="C6986" s="4"/>
      <c r="D6986" s="4"/>
      <c r="E6986" s="4"/>
      <c r="F6986" s="6"/>
      <c r="G6986" s="6"/>
      <c r="H6986" s="6"/>
      <c r="I6986" s="10"/>
      <c r="J6986" s="11"/>
      <c r="K6986" s="13"/>
      <c r="L6986" s="4"/>
    </row>
    <row r="6987" spans="2:12" ht="14.25" customHeight="1">
      <c r="B6987" s="4"/>
      <c r="C6987" s="4"/>
      <c r="D6987" s="4"/>
      <c r="E6987" s="4"/>
      <c r="F6987" s="6"/>
      <c r="G6987" s="6"/>
      <c r="H6987" s="6"/>
      <c r="I6987" s="10"/>
      <c r="J6987" s="11"/>
      <c r="K6987" s="13"/>
      <c r="L6987" s="4"/>
    </row>
    <row r="6988" spans="2:12" ht="14.25" customHeight="1">
      <c r="B6988" s="4"/>
      <c r="C6988" s="4"/>
      <c r="D6988" s="4"/>
      <c r="E6988" s="4"/>
      <c r="F6988" s="6"/>
      <c r="G6988" s="6"/>
      <c r="H6988" s="6"/>
      <c r="I6988" s="10"/>
      <c r="J6988" s="11"/>
      <c r="K6988" s="13"/>
      <c r="L6988" s="4"/>
    </row>
    <row r="6989" spans="2:12" ht="14.25" customHeight="1">
      <c r="B6989" s="4"/>
      <c r="C6989" s="4"/>
      <c r="D6989" s="4"/>
      <c r="E6989" s="4"/>
      <c r="F6989" s="6"/>
      <c r="G6989" s="6"/>
      <c r="H6989" s="6"/>
      <c r="I6989" s="10"/>
      <c r="J6989" s="11"/>
      <c r="K6989" s="13"/>
      <c r="L6989" s="4"/>
    </row>
    <row r="6990" spans="2:12" ht="14.25" customHeight="1">
      <c r="B6990" s="4"/>
      <c r="C6990" s="4"/>
      <c r="D6990" s="4"/>
      <c r="E6990" s="4"/>
      <c r="F6990" s="6"/>
      <c r="G6990" s="6"/>
      <c r="H6990" s="6"/>
      <c r="I6990" s="10"/>
      <c r="J6990" s="11"/>
      <c r="K6990" s="13"/>
      <c r="L6990" s="4"/>
    </row>
    <row r="6991" spans="2:12" ht="14.25" customHeight="1">
      <c r="B6991" s="4"/>
      <c r="C6991" s="4"/>
      <c r="D6991" s="4"/>
      <c r="E6991" s="4"/>
      <c r="F6991" s="6"/>
      <c r="G6991" s="6"/>
      <c r="H6991" s="6"/>
      <c r="I6991" s="10"/>
      <c r="J6991" s="11"/>
      <c r="K6991" s="13"/>
      <c r="L6991" s="4"/>
    </row>
    <row r="6992" spans="2:12" ht="14.25" customHeight="1">
      <c r="B6992" s="4"/>
      <c r="C6992" s="4"/>
      <c r="D6992" s="4"/>
      <c r="E6992" s="4"/>
      <c r="F6992" s="6"/>
      <c r="G6992" s="6"/>
      <c r="H6992" s="6"/>
      <c r="I6992" s="10"/>
      <c r="J6992" s="11"/>
      <c r="K6992" s="13"/>
      <c r="L6992" s="4"/>
    </row>
    <row r="6993" spans="2:12" ht="14.25" customHeight="1">
      <c r="B6993" s="4"/>
      <c r="C6993" s="4"/>
      <c r="D6993" s="4"/>
      <c r="E6993" s="4"/>
      <c r="F6993" s="6"/>
      <c r="G6993" s="6"/>
      <c r="H6993" s="6"/>
      <c r="I6993" s="10"/>
      <c r="J6993" s="11"/>
      <c r="K6993" s="13"/>
      <c r="L6993" s="4"/>
    </row>
    <row r="6994" spans="2:12" ht="14.25" customHeight="1">
      <c r="B6994" s="4"/>
      <c r="C6994" s="4"/>
      <c r="D6994" s="4"/>
      <c r="E6994" s="4"/>
      <c r="F6994" s="6"/>
      <c r="G6994" s="6"/>
      <c r="H6994" s="6"/>
      <c r="I6994" s="10"/>
      <c r="J6994" s="11"/>
      <c r="K6994" s="13"/>
      <c r="L6994" s="4"/>
    </row>
    <row r="6995" spans="2:12" ht="14.25" customHeight="1">
      <c r="B6995" s="4"/>
      <c r="C6995" s="4"/>
      <c r="D6995" s="4"/>
      <c r="E6995" s="4"/>
      <c r="F6995" s="6"/>
      <c r="G6995" s="6"/>
      <c r="H6995" s="6"/>
      <c r="I6995" s="10"/>
      <c r="J6995" s="11"/>
      <c r="K6995" s="13"/>
      <c r="L6995" s="4"/>
    </row>
    <row r="6996" spans="2:12" ht="14.25" customHeight="1">
      <c r="B6996" s="4"/>
      <c r="C6996" s="4"/>
      <c r="D6996" s="4"/>
      <c r="E6996" s="4"/>
      <c r="F6996" s="6"/>
      <c r="G6996" s="6"/>
      <c r="H6996" s="6"/>
      <c r="I6996" s="10"/>
      <c r="J6996" s="11"/>
      <c r="K6996" s="13"/>
      <c r="L6996" s="4"/>
    </row>
    <row r="6997" spans="2:12" ht="14.25" customHeight="1">
      <c r="B6997" s="4"/>
      <c r="C6997" s="4"/>
      <c r="D6997" s="4"/>
      <c r="E6997" s="4"/>
      <c r="F6997" s="6"/>
      <c r="G6997" s="6"/>
      <c r="H6997" s="6"/>
      <c r="I6997" s="10"/>
      <c r="J6997" s="11"/>
      <c r="K6997" s="13"/>
      <c r="L6997" s="4"/>
    </row>
    <row r="6998" spans="2:12" ht="14.25" customHeight="1">
      <c r="B6998" s="4"/>
      <c r="C6998" s="4"/>
      <c r="D6998" s="4"/>
      <c r="E6998" s="4"/>
      <c r="F6998" s="6"/>
      <c r="G6998" s="6"/>
      <c r="H6998" s="6"/>
      <c r="I6998" s="10"/>
      <c r="J6998" s="11"/>
      <c r="K6998" s="13"/>
      <c r="L6998" s="4"/>
    </row>
    <row r="6999" spans="2:12" ht="14.25" customHeight="1">
      <c r="B6999" s="4"/>
      <c r="C6999" s="4"/>
      <c r="D6999" s="4"/>
      <c r="E6999" s="4"/>
      <c r="F6999" s="6"/>
      <c r="G6999" s="6"/>
      <c r="H6999" s="6"/>
      <c r="I6999" s="10"/>
      <c r="J6999" s="11"/>
      <c r="K6999" s="13"/>
      <c r="L6999" s="4"/>
    </row>
    <row r="7000" spans="2:12" ht="14.25" customHeight="1">
      <c r="B7000" s="4"/>
      <c r="C7000" s="4"/>
      <c r="D7000" s="4"/>
      <c r="E7000" s="4"/>
      <c r="F7000" s="6"/>
      <c r="G7000" s="6"/>
      <c r="H7000" s="6"/>
      <c r="I7000" s="10"/>
      <c r="J7000" s="11"/>
      <c r="K7000" s="13"/>
      <c r="L7000" s="4"/>
    </row>
    <row r="7001" spans="2:12" ht="14.25" customHeight="1">
      <c r="B7001" s="4"/>
      <c r="C7001" s="4"/>
      <c r="D7001" s="4"/>
      <c r="E7001" s="4"/>
      <c r="F7001" s="6"/>
      <c r="G7001" s="6"/>
      <c r="H7001" s="6"/>
      <c r="I7001" s="10"/>
      <c r="J7001" s="11"/>
      <c r="K7001" s="13"/>
      <c r="L7001" s="4"/>
    </row>
    <row r="7002" spans="2:12" ht="14.25" customHeight="1">
      <c r="B7002" s="4"/>
      <c r="C7002" s="4"/>
      <c r="D7002" s="4"/>
      <c r="E7002" s="4"/>
      <c r="F7002" s="6"/>
      <c r="G7002" s="6"/>
      <c r="H7002" s="6"/>
      <c r="I7002" s="10"/>
      <c r="J7002" s="11"/>
      <c r="K7002" s="13"/>
      <c r="L7002" s="4"/>
    </row>
    <row r="7003" spans="2:12" ht="14.25" customHeight="1">
      <c r="B7003" s="4"/>
      <c r="C7003" s="4"/>
      <c r="D7003" s="4"/>
      <c r="E7003" s="4"/>
      <c r="F7003" s="6"/>
      <c r="G7003" s="6"/>
      <c r="H7003" s="6"/>
      <c r="I7003" s="10"/>
      <c r="J7003" s="11"/>
      <c r="K7003" s="13"/>
      <c r="L7003" s="4"/>
    </row>
    <row r="7004" spans="2:12" ht="14.25" customHeight="1">
      <c r="B7004" s="4"/>
      <c r="C7004" s="4"/>
      <c r="D7004" s="4"/>
      <c r="E7004" s="4"/>
      <c r="F7004" s="6"/>
      <c r="G7004" s="6"/>
      <c r="H7004" s="6"/>
      <c r="I7004" s="10"/>
      <c r="J7004" s="11"/>
      <c r="K7004" s="13"/>
      <c r="L7004" s="4"/>
    </row>
    <row r="7005" spans="2:12" ht="14.25" customHeight="1">
      <c r="B7005" s="4"/>
      <c r="C7005" s="4"/>
      <c r="D7005" s="4"/>
      <c r="E7005" s="4"/>
      <c r="F7005" s="6"/>
      <c r="G7005" s="6"/>
      <c r="H7005" s="6"/>
      <c r="I7005" s="10"/>
      <c r="J7005" s="11"/>
      <c r="K7005" s="13"/>
      <c r="L7005" s="4"/>
    </row>
    <row r="7006" spans="2:12" ht="14.25" customHeight="1">
      <c r="B7006" s="4"/>
      <c r="C7006" s="4"/>
      <c r="D7006" s="4"/>
      <c r="E7006" s="4"/>
      <c r="F7006" s="6"/>
      <c r="G7006" s="6"/>
      <c r="H7006" s="6"/>
      <c r="I7006" s="10"/>
      <c r="J7006" s="11"/>
      <c r="K7006" s="13"/>
      <c r="L7006" s="4"/>
    </row>
    <row r="7007" spans="2:12" ht="14.25" customHeight="1">
      <c r="B7007" s="4"/>
      <c r="C7007" s="4"/>
      <c r="D7007" s="4"/>
      <c r="E7007" s="4"/>
      <c r="F7007" s="6"/>
      <c r="G7007" s="6"/>
      <c r="H7007" s="6"/>
      <c r="I7007" s="10"/>
      <c r="J7007" s="11"/>
      <c r="K7007" s="13"/>
      <c r="L7007" s="4"/>
    </row>
    <row r="7008" spans="2:12" ht="14.25" customHeight="1">
      <c r="B7008" s="4"/>
      <c r="C7008" s="4"/>
      <c r="D7008" s="4"/>
      <c r="E7008" s="4"/>
      <c r="F7008" s="6"/>
      <c r="G7008" s="6"/>
      <c r="H7008" s="6"/>
      <c r="I7008" s="10"/>
      <c r="J7008" s="11"/>
      <c r="K7008" s="13"/>
      <c r="L7008" s="4"/>
    </row>
    <row r="7009" spans="2:12" ht="14.25" customHeight="1">
      <c r="B7009" s="4"/>
      <c r="C7009" s="4"/>
      <c r="D7009" s="4"/>
      <c r="E7009" s="4"/>
      <c r="F7009" s="6"/>
      <c r="G7009" s="6"/>
      <c r="H7009" s="6"/>
      <c r="I7009" s="10"/>
      <c r="J7009" s="11"/>
      <c r="K7009" s="13"/>
      <c r="L7009" s="4"/>
    </row>
    <row r="7010" spans="2:12" ht="14.25" customHeight="1">
      <c r="B7010" s="4"/>
      <c r="C7010" s="4"/>
      <c r="D7010" s="4"/>
      <c r="E7010" s="4"/>
      <c r="F7010" s="6"/>
      <c r="G7010" s="6"/>
      <c r="H7010" s="6"/>
      <c r="I7010" s="10"/>
      <c r="J7010" s="11"/>
      <c r="K7010" s="13"/>
      <c r="L7010" s="4"/>
    </row>
    <row r="7011" spans="2:12" ht="14.25" customHeight="1">
      <c r="B7011" s="4"/>
      <c r="C7011" s="4"/>
      <c r="D7011" s="4"/>
      <c r="E7011" s="4"/>
      <c r="F7011" s="6"/>
      <c r="G7011" s="6"/>
      <c r="H7011" s="6"/>
      <c r="I7011" s="10"/>
      <c r="J7011" s="11"/>
      <c r="K7011" s="13"/>
      <c r="L7011" s="4"/>
    </row>
    <row r="7012" spans="2:12" ht="14.25" customHeight="1">
      <c r="B7012" s="4"/>
      <c r="C7012" s="4"/>
      <c r="D7012" s="4"/>
      <c r="E7012" s="4"/>
      <c r="F7012" s="6"/>
      <c r="G7012" s="6"/>
      <c r="H7012" s="6"/>
      <c r="I7012" s="10"/>
      <c r="J7012" s="11"/>
      <c r="K7012" s="13"/>
      <c r="L7012" s="4"/>
    </row>
    <row r="7013" spans="2:12" ht="14.25" customHeight="1">
      <c r="B7013" s="4"/>
      <c r="C7013" s="4"/>
      <c r="D7013" s="4"/>
      <c r="E7013" s="4"/>
      <c r="F7013" s="6"/>
      <c r="G7013" s="6"/>
      <c r="H7013" s="6"/>
      <c r="I7013" s="10"/>
      <c r="J7013" s="11"/>
      <c r="K7013" s="13"/>
      <c r="L7013" s="4"/>
    </row>
    <row r="7014" spans="2:12" ht="14.25" customHeight="1">
      <c r="B7014" s="4"/>
      <c r="C7014" s="4"/>
      <c r="D7014" s="4"/>
      <c r="E7014" s="4"/>
      <c r="F7014" s="6"/>
      <c r="G7014" s="6"/>
      <c r="H7014" s="6"/>
      <c r="I7014" s="10"/>
      <c r="J7014" s="11"/>
      <c r="K7014" s="13"/>
      <c r="L7014" s="4"/>
    </row>
    <row r="7015" spans="2:12" ht="14.25" customHeight="1">
      <c r="B7015" s="4"/>
      <c r="C7015" s="4"/>
      <c r="D7015" s="4"/>
      <c r="E7015" s="4"/>
      <c r="F7015" s="6"/>
      <c r="G7015" s="6"/>
      <c r="H7015" s="6"/>
      <c r="I7015" s="10"/>
      <c r="J7015" s="11"/>
      <c r="K7015" s="13"/>
      <c r="L7015" s="4"/>
    </row>
    <row r="7016" spans="2:12" ht="14.25" customHeight="1">
      <c r="B7016" s="4"/>
      <c r="C7016" s="4"/>
      <c r="D7016" s="4"/>
      <c r="E7016" s="4"/>
      <c r="F7016" s="6"/>
      <c r="G7016" s="6"/>
      <c r="H7016" s="6"/>
      <c r="I7016" s="10"/>
      <c r="J7016" s="11"/>
      <c r="K7016" s="13"/>
      <c r="L7016" s="4"/>
    </row>
    <row r="7017" spans="2:12" ht="14.25" customHeight="1">
      <c r="B7017" s="4"/>
      <c r="C7017" s="4"/>
      <c r="D7017" s="4"/>
      <c r="E7017" s="4"/>
      <c r="F7017" s="6"/>
      <c r="G7017" s="6"/>
      <c r="H7017" s="6"/>
      <c r="I7017" s="10"/>
      <c r="J7017" s="11"/>
      <c r="K7017" s="13"/>
      <c r="L7017" s="4"/>
    </row>
    <row r="7018" spans="2:12" ht="14.25" customHeight="1">
      <c r="B7018" s="4"/>
      <c r="C7018" s="4"/>
      <c r="D7018" s="4"/>
      <c r="E7018" s="4"/>
      <c r="F7018" s="6"/>
      <c r="G7018" s="6"/>
      <c r="H7018" s="6"/>
      <c r="I7018" s="10"/>
      <c r="J7018" s="11"/>
      <c r="K7018" s="13"/>
      <c r="L7018" s="4"/>
    </row>
    <row r="7019" spans="2:12" ht="14.25" customHeight="1">
      <c r="B7019" s="4"/>
      <c r="C7019" s="4"/>
      <c r="D7019" s="4"/>
      <c r="E7019" s="4"/>
      <c r="F7019" s="6"/>
      <c r="G7019" s="6"/>
      <c r="H7019" s="6"/>
      <c r="I7019" s="10"/>
      <c r="J7019" s="11"/>
      <c r="K7019" s="13"/>
      <c r="L7019" s="4"/>
    </row>
    <row r="7020" spans="2:12" ht="14.25" customHeight="1">
      <c r="B7020" s="4"/>
      <c r="C7020" s="4"/>
      <c r="D7020" s="4"/>
      <c r="E7020" s="4"/>
      <c r="F7020" s="6"/>
      <c r="G7020" s="6"/>
      <c r="H7020" s="6"/>
      <c r="I7020" s="10"/>
      <c r="J7020" s="11"/>
      <c r="K7020" s="13"/>
      <c r="L7020" s="4"/>
    </row>
    <row r="7021" spans="2:12" ht="14.25" customHeight="1">
      <c r="B7021" s="4"/>
      <c r="C7021" s="4"/>
      <c r="D7021" s="4"/>
      <c r="E7021" s="4"/>
      <c r="F7021" s="6"/>
      <c r="G7021" s="6"/>
      <c r="H7021" s="6"/>
      <c r="I7021" s="10"/>
      <c r="J7021" s="11"/>
      <c r="K7021" s="13"/>
      <c r="L7021" s="4"/>
    </row>
    <row r="7022" spans="2:12" ht="14.25" customHeight="1">
      <c r="B7022" s="4"/>
      <c r="C7022" s="4"/>
      <c r="D7022" s="4"/>
      <c r="E7022" s="4"/>
      <c r="F7022" s="6"/>
      <c r="G7022" s="6"/>
      <c r="H7022" s="6"/>
      <c r="I7022" s="10"/>
      <c r="J7022" s="11"/>
      <c r="K7022" s="13"/>
      <c r="L7022" s="4"/>
    </row>
    <row r="7023" spans="2:12" ht="14.25" customHeight="1">
      <c r="B7023" s="4"/>
      <c r="C7023" s="4"/>
      <c r="D7023" s="4"/>
      <c r="E7023" s="4"/>
      <c r="F7023" s="6"/>
      <c r="G7023" s="6"/>
      <c r="H7023" s="6"/>
      <c r="I7023" s="10"/>
      <c r="J7023" s="11"/>
      <c r="K7023" s="13"/>
      <c r="L7023" s="4"/>
    </row>
    <row r="7024" spans="2:12" ht="14.25" customHeight="1">
      <c r="B7024" s="4"/>
      <c r="C7024" s="4"/>
      <c r="D7024" s="4"/>
      <c r="E7024" s="4"/>
      <c r="F7024" s="6"/>
      <c r="G7024" s="6"/>
      <c r="H7024" s="6"/>
      <c r="I7024" s="10"/>
      <c r="J7024" s="11"/>
      <c r="K7024" s="13"/>
      <c r="L7024" s="4"/>
    </row>
    <row r="7025" spans="2:12" ht="14.25" customHeight="1">
      <c r="B7025" s="4"/>
      <c r="C7025" s="4"/>
      <c r="D7025" s="4"/>
      <c r="E7025" s="4"/>
      <c r="F7025" s="6"/>
      <c r="G7025" s="6"/>
      <c r="H7025" s="6"/>
      <c r="I7025" s="10"/>
      <c r="J7025" s="11"/>
      <c r="K7025" s="13"/>
      <c r="L7025" s="4"/>
    </row>
    <row r="7026" spans="2:12" ht="14.25" customHeight="1">
      <c r="B7026" s="4"/>
      <c r="C7026" s="4"/>
      <c r="D7026" s="4"/>
      <c r="E7026" s="4"/>
      <c r="F7026" s="6"/>
      <c r="G7026" s="6"/>
      <c r="H7026" s="6"/>
      <c r="I7026" s="10"/>
      <c r="J7026" s="11"/>
      <c r="K7026" s="13"/>
      <c r="L7026" s="4"/>
    </row>
    <row r="7027" spans="2:12" ht="14.25" customHeight="1">
      <c r="B7027" s="4"/>
      <c r="C7027" s="4"/>
      <c r="D7027" s="4"/>
      <c r="E7027" s="4"/>
      <c r="F7027" s="6"/>
      <c r="G7027" s="6"/>
      <c r="H7027" s="6"/>
      <c r="I7027" s="10"/>
      <c r="J7027" s="11"/>
      <c r="K7027" s="13"/>
      <c r="L7027" s="4"/>
    </row>
    <row r="7028" spans="2:12" ht="14.25" customHeight="1">
      <c r="B7028" s="4"/>
      <c r="C7028" s="4"/>
      <c r="D7028" s="4"/>
      <c r="E7028" s="4"/>
      <c r="F7028" s="6"/>
      <c r="G7028" s="6"/>
      <c r="H7028" s="6"/>
      <c r="I7028" s="10"/>
      <c r="J7028" s="11"/>
      <c r="K7028" s="13"/>
      <c r="L7028" s="4"/>
    </row>
    <row r="7029" spans="2:12" ht="14.25" customHeight="1">
      <c r="B7029" s="4"/>
      <c r="C7029" s="4"/>
      <c r="D7029" s="4"/>
      <c r="E7029" s="4"/>
      <c r="F7029" s="6"/>
      <c r="G7029" s="6"/>
      <c r="H7029" s="6"/>
      <c r="I7029" s="10"/>
      <c r="J7029" s="11"/>
      <c r="K7029" s="13"/>
      <c r="L7029" s="4"/>
    </row>
    <row r="7030" spans="2:12" ht="14.25" customHeight="1">
      <c r="B7030" s="4"/>
      <c r="C7030" s="4"/>
      <c r="D7030" s="4"/>
      <c r="E7030" s="4"/>
      <c r="F7030" s="6"/>
      <c r="G7030" s="6"/>
      <c r="H7030" s="6"/>
      <c r="I7030" s="10"/>
      <c r="J7030" s="11"/>
      <c r="K7030" s="13"/>
      <c r="L7030" s="4"/>
    </row>
    <row r="7031" spans="2:12" ht="14.25" customHeight="1">
      <c r="B7031" s="4"/>
      <c r="C7031" s="4"/>
      <c r="D7031" s="4"/>
      <c r="E7031" s="4"/>
      <c r="F7031" s="6"/>
      <c r="G7031" s="6"/>
      <c r="H7031" s="6"/>
      <c r="I7031" s="10"/>
      <c r="J7031" s="11"/>
      <c r="K7031" s="13"/>
      <c r="L7031" s="4"/>
    </row>
    <row r="7032" spans="2:12" ht="14.25" customHeight="1">
      <c r="B7032" s="4"/>
      <c r="C7032" s="4"/>
      <c r="D7032" s="4"/>
      <c r="E7032" s="4"/>
      <c r="F7032" s="6"/>
      <c r="G7032" s="6"/>
      <c r="H7032" s="6"/>
      <c r="I7032" s="10"/>
      <c r="J7032" s="11"/>
      <c r="K7032" s="13"/>
      <c r="L7032" s="4"/>
    </row>
    <row r="7033" spans="2:12" ht="14.25" customHeight="1">
      <c r="B7033" s="4"/>
      <c r="C7033" s="4"/>
      <c r="D7033" s="4"/>
      <c r="E7033" s="4"/>
      <c r="F7033" s="6"/>
      <c r="G7033" s="6"/>
      <c r="H7033" s="6"/>
      <c r="I7033" s="10"/>
      <c r="J7033" s="11"/>
      <c r="K7033" s="13"/>
      <c r="L7033" s="4"/>
    </row>
    <row r="7034" spans="2:12" ht="14.25" customHeight="1">
      <c r="B7034" s="4"/>
      <c r="C7034" s="4"/>
      <c r="D7034" s="4"/>
      <c r="E7034" s="4"/>
      <c r="F7034" s="6"/>
      <c r="G7034" s="6"/>
      <c r="H7034" s="6"/>
      <c r="I7034" s="10"/>
      <c r="J7034" s="11"/>
      <c r="K7034" s="13"/>
      <c r="L7034" s="4"/>
    </row>
    <row r="7035" spans="2:12" ht="14.25" customHeight="1">
      <c r="B7035" s="4"/>
      <c r="C7035" s="4"/>
      <c r="D7035" s="4"/>
      <c r="E7035" s="4"/>
      <c r="F7035" s="6"/>
      <c r="G7035" s="6"/>
      <c r="H7035" s="6"/>
      <c r="I7035" s="10"/>
      <c r="J7035" s="11"/>
      <c r="K7035" s="13"/>
      <c r="L7035" s="4"/>
    </row>
    <row r="7036" spans="2:12" ht="14.25" customHeight="1">
      <c r="B7036" s="4"/>
      <c r="C7036" s="4"/>
      <c r="D7036" s="4"/>
      <c r="E7036" s="4"/>
      <c r="F7036" s="6"/>
      <c r="G7036" s="6"/>
      <c r="H7036" s="6"/>
      <c r="I7036" s="10"/>
      <c r="J7036" s="11"/>
      <c r="K7036" s="13"/>
      <c r="L7036" s="4"/>
    </row>
    <row r="7037" spans="2:12" ht="14.25" customHeight="1">
      <c r="B7037" s="4"/>
      <c r="C7037" s="4"/>
      <c r="D7037" s="4"/>
      <c r="E7037" s="4"/>
      <c r="F7037" s="6"/>
      <c r="G7037" s="6"/>
      <c r="H7037" s="6"/>
      <c r="I7037" s="10"/>
      <c r="J7037" s="11"/>
      <c r="K7037" s="13"/>
      <c r="L7037" s="4"/>
    </row>
    <row r="7038" spans="2:12" ht="14.25" customHeight="1">
      <c r="B7038" s="4"/>
      <c r="C7038" s="4"/>
      <c r="D7038" s="4"/>
      <c r="E7038" s="4"/>
      <c r="F7038" s="6"/>
      <c r="G7038" s="6"/>
      <c r="H7038" s="6"/>
      <c r="I7038" s="10"/>
      <c r="J7038" s="11"/>
      <c r="K7038" s="13"/>
      <c r="L7038" s="4"/>
    </row>
    <row r="7039" spans="2:12" ht="14.25" customHeight="1">
      <c r="B7039" s="4"/>
      <c r="C7039" s="4"/>
      <c r="D7039" s="4"/>
      <c r="E7039" s="4"/>
      <c r="F7039" s="6"/>
      <c r="G7039" s="6"/>
      <c r="H7039" s="6"/>
      <c r="I7039" s="10"/>
      <c r="J7039" s="11"/>
      <c r="K7039" s="13"/>
      <c r="L7039" s="4"/>
    </row>
    <row r="7040" spans="2:12" ht="14.25" customHeight="1">
      <c r="B7040" s="4"/>
      <c r="C7040" s="4"/>
      <c r="D7040" s="4"/>
      <c r="E7040" s="4"/>
      <c r="F7040" s="6"/>
      <c r="G7040" s="6"/>
      <c r="H7040" s="6"/>
      <c r="I7040" s="10"/>
      <c r="J7040" s="11"/>
      <c r="K7040" s="13"/>
      <c r="L7040" s="4"/>
    </row>
    <row r="7041" spans="2:12" ht="14.25" customHeight="1">
      <c r="B7041" s="4"/>
      <c r="C7041" s="4"/>
      <c r="D7041" s="4"/>
      <c r="E7041" s="4"/>
      <c r="F7041" s="6"/>
      <c r="G7041" s="6"/>
      <c r="H7041" s="6"/>
      <c r="I7041" s="10"/>
      <c r="J7041" s="11"/>
      <c r="K7041" s="13"/>
      <c r="L7041" s="4"/>
    </row>
    <row r="7042" spans="2:12" ht="14.25" customHeight="1">
      <c r="B7042" s="4"/>
      <c r="C7042" s="4"/>
      <c r="D7042" s="4"/>
      <c r="E7042" s="4"/>
      <c r="F7042" s="6"/>
      <c r="G7042" s="6"/>
      <c r="H7042" s="6"/>
      <c r="I7042" s="10"/>
      <c r="J7042" s="11"/>
      <c r="K7042" s="13"/>
      <c r="L7042" s="4"/>
    </row>
    <row r="7043" spans="2:12" ht="14.25" customHeight="1">
      <c r="B7043" s="4"/>
      <c r="C7043" s="4"/>
      <c r="D7043" s="4"/>
      <c r="E7043" s="4"/>
      <c r="F7043" s="6"/>
      <c r="G7043" s="6"/>
      <c r="H7043" s="6"/>
      <c r="I7043" s="10"/>
      <c r="J7043" s="11"/>
      <c r="K7043" s="13"/>
      <c r="L7043" s="4"/>
    </row>
    <row r="7044" spans="2:12" ht="14.25" customHeight="1">
      <c r="B7044" s="4"/>
      <c r="C7044" s="4"/>
      <c r="D7044" s="4"/>
      <c r="E7044" s="4"/>
      <c r="F7044" s="6"/>
      <c r="G7044" s="6"/>
      <c r="H7044" s="6"/>
      <c r="I7044" s="10"/>
      <c r="J7044" s="11"/>
      <c r="K7044" s="13"/>
      <c r="L7044" s="4"/>
    </row>
    <row r="7045" spans="2:12" ht="14.25" customHeight="1">
      <c r="B7045" s="4"/>
      <c r="C7045" s="4"/>
      <c r="D7045" s="4"/>
      <c r="E7045" s="4"/>
      <c r="F7045" s="6"/>
      <c r="G7045" s="6"/>
      <c r="H7045" s="6"/>
      <c r="I7045" s="10"/>
      <c r="J7045" s="11"/>
      <c r="K7045" s="13"/>
      <c r="L7045" s="4"/>
    </row>
    <row r="7046" spans="2:12" ht="14.25" customHeight="1">
      <c r="B7046" s="4"/>
      <c r="C7046" s="4"/>
      <c r="D7046" s="4"/>
      <c r="E7046" s="4"/>
      <c r="F7046" s="6"/>
      <c r="G7046" s="6"/>
      <c r="H7046" s="6"/>
      <c r="I7046" s="10"/>
      <c r="J7046" s="11"/>
      <c r="K7046" s="13"/>
      <c r="L7046" s="4"/>
    </row>
    <row r="7047" spans="2:12" ht="14.25" customHeight="1">
      <c r="B7047" s="4"/>
      <c r="C7047" s="4"/>
      <c r="D7047" s="4"/>
      <c r="E7047" s="4"/>
      <c r="F7047" s="6"/>
      <c r="G7047" s="6"/>
      <c r="H7047" s="6"/>
      <c r="I7047" s="10"/>
      <c r="J7047" s="11"/>
      <c r="K7047" s="13"/>
      <c r="L7047" s="4"/>
    </row>
    <row r="7048" spans="2:12" ht="14.25" customHeight="1">
      <c r="B7048" s="4"/>
      <c r="C7048" s="4"/>
      <c r="D7048" s="4"/>
      <c r="E7048" s="4"/>
      <c r="F7048" s="6"/>
      <c r="G7048" s="6"/>
      <c r="H7048" s="6"/>
      <c r="I7048" s="10"/>
      <c r="J7048" s="11"/>
      <c r="K7048" s="13"/>
      <c r="L7048" s="4"/>
    </row>
    <row r="7049" spans="2:12" ht="14.25" customHeight="1">
      <c r="B7049" s="4"/>
      <c r="C7049" s="4"/>
      <c r="D7049" s="4"/>
      <c r="E7049" s="4"/>
      <c r="F7049" s="6"/>
      <c r="G7049" s="6"/>
      <c r="H7049" s="6"/>
      <c r="I7049" s="10"/>
      <c r="J7049" s="11"/>
      <c r="K7049" s="13"/>
      <c r="L7049" s="4"/>
    </row>
    <row r="7050" spans="2:12" ht="14.25" customHeight="1">
      <c r="B7050" s="4"/>
      <c r="C7050" s="4"/>
      <c r="D7050" s="4"/>
      <c r="E7050" s="4"/>
      <c r="F7050" s="6"/>
      <c r="G7050" s="6"/>
      <c r="H7050" s="6"/>
      <c r="I7050" s="10"/>
      <c r="J7050" s="11"/>
      <c r="K7050" s="13"/>
      <c r="L7050" s="4"/>
    </row>
    <row r="7051" spans="2:12" ht="14.25" customHeight="1">
      <c r="B7051" s="4"/>
      <c r="C7051" s="4"/>
      <c r="D7051" s="4"/>
      <c r="E7051" s="4"/>
      <c r="F7051" s="6"/>
      <c r="G7051" s="6"/>
      <c r="H7051" s="6"/>
      <c r="I7051" s="10"/>
      <c r="J7051" s="11"/>
      <c r="K7051" s="13"/>
      <c r="L7051" s="4"/>
    </row>
    <row r="7052" spans="2:12" ht="14.25" customHeight="1">
      <c r="B7052" s="4"/>
      <c r="C7052" s="4"/>
      <c r="D7052" s="4"/>
      <c r="E7052" s="4"/>
      <c r="F7052" s="6"/>
      <c r="G7052" s="6"/>
      <c r="H7052" s="6"/>
      <c r="I7052" s="10"/>
      <c r="J7052" s="11"/>
      <c r="K7052" s="13"/>
      <c r="L7052" s="4"/>
    </row>
    <row r="7053" spans="2:12" ht="14.25" customHeight="1">
      <c r="B7053" s="4"/>
      <c r="C7053" s="4"/>
      <c r="D7053" s="4"/>
      <c r="E7053" s="4"/>
      <c r="F7053" s="6"/>
      <c r="G7053" s="6"/>
      <c r="H7053" s="6"/>
      <c r="I7053" s="10"/>
      <c r="J7053" s="11"/>
      <c r="K7053" s="13"/>
      <c r="L7053" s="4"/>
    </row>
    <row r="7054" spans="2:12" ht="14.25" customHeight="1">
      <c r="B7054" s="4"/>
      <c r="C7054" s="4"/>
      <c r="D7054" s="4"/>
      <c r="E7054" s="4"/>
      <c r="F7054" s="6"/>
      <c r="G7054" s="6"/>
      <c r="H7054" s="6"/>
      <c r="I7054" s="10"/>
      <c r="J7054" s="11"/>
      <c r="K7054" s="13"/>
      <c r="L7054" s="4"/>
    </row>
    <row r="7055" spans="2:12" ht="14.25" customHeight="1">
      <c r="B7055" s="4"/>
      <c r="C7055" s="4"/>
      <c r="D7055" s="4"/>
      <c r="E7055" s="4"/>
      <c r="F7055" s="6"/>
      <c r="G7055" s="6"/>
      <c r="H7055" s="6"/>
      <c r="I7055" s="10"/>
      <c r="J7055" s="11"/>
      <c r="K7055" s="13"/>
      <c r="L7055" s="4"/>
    </row>
    <row r="7056" spans="2:12" ht="14.25" customHeight="1">
      <c r="B7056" s="4"/>
      <c r="C7056" s="4"/>
      <c r="D7056" s="4"/>
      <c r="E7056" s="4"/>
      <c r="F7056" s="6"/>
      <c r="G7056" s="6"/>
      <c r="H7056" s="6"/>
      <c r="I7056" s="10"/>
      <c r="J7056" s="11"/>
      <c r="K7056" s="13"/>
      <c r="L7056" s="4"/>
    </row>
    <row r="7057" spans="2:12" ht="14.25" customHeight="1">
      <c r="B7057" s="4"/>
      <c r="C7057" s="4"/>
      <c r="D7057" s="4"/>
      <c r="E7057" s="4"/>
      <c r="F7057" s="6"/>
      <c r="G7057" s="6"/>
      <c r="H7057" s="6"/>
      <c r="I7057" s="10"/>
      <c r="J7057" s="11"/>
      <c r="K7057" s="13"/>
      <c r="L7057" s="4"/>
    </row>
    <row r="7058" spans="2:12" ht="14.25" customHeight="1">
      <c r="B7058" s="4"/>
      <c r="C7058" s="4"/>
      <c r="D7058" s="4"/>
      <c r="E7058" s="4"/>
      <c r="F7058" s="6"/>
      <c r="G7058" s="6"/>
      <c r="H7058" s="6"/>
      <c r="I7058" s="10"/>
      <c r="J7058" s="11"/>
      <c r="K7058" s="13"/>
      <c r="L7058" s="4"/>
    </row>
    <row r="7059" spans="2:12" ht="14.25" customHeight="1">
      <c r="B7059" s="4"/>
      <c r="C7059" s="4"/>
      <c r="D7059" s="4"/>
      <c r="E7059" s="4"/>
      <c r="F7059" s="6"/>
      <c r="G7059" s="6"/>
      <c r="H7059" s="6"/>
      <c r="I7059" s="10"/>
      <c r="J7059" s="11"/>
      <c r="K7059" s="13"/>
      <c r="L7059" s="4"/>
    </row>
    <row r="7060" spans="2:12" ht="14.25" customHeight="1">
      <c r="B7060" s="4"/>
      <c r="C7060" s="4"/>
      <c r="D7060" s="4"/>
      <c r="E7060" s="4"/>
      <c r="F7060" s="6"/>
      <c r="G7060" s="6"/>
      <c r="H7060" s="6"/>
      <c r="I7060" s="10"/>
      <c r="J7060" s="11"/>
      <c r="K7060" s="13"/>
      <c r="L7060" s="4"/>
    </row>
    <row r="7061" spans="2:12" ht="14.25" customHeight="1">
      <c r="B7061" s="4"/>
      <c r="C7061" s="4"/>
      <c r="D7061" s="4"/>
      <c r="E7061" s="4"/>
      <c r="F7061" s="6"/>
      <c r="G7061" s="6"/>
      <c r="H7061" s="6"/>
      <c r="I7061" s="10"/>
      <c r="J7061" s="11"/>
      <c r="K7061" s="13"/>
      <c r="L7061" s="4"/>
    </row>
    <row r="7062" spans="2:12" ht="14.25" customHeight="1">
      <c r="B7062" s="4"/>
      <c r="C7062" s="4"/>
      <c r="D7062" s="4"/>
      <c r="E7062" s="4"/>
      <c r="F7062" s="6"/>
      <c r="G7062" s="6"/>
      <c r="H7062" s="6"/>
      <c r="I7062" s="10"/>
      <c r="J7062" s="11"/>
      <c r="K7062" s="13"/>
      <c r="L7062" s="4"/>
    </row>
    <row r="7063" spans="2:12" ht="14.25" customHeight="1">
      <c r="B7063" s="4"/>
      <c r="C7063" s="4"/>
      <c r="D7063" s="4"/>
      <c r="E7063" s="4"/>
      <c r="F7063" s="6"/>
      <c r="G7063" s="6"/>
      <c r="H7063" s="6"/>
      <c r="I7063" s="10"/>
      <c r="J7063" s="11"/>
      <c r="K7063" s="13"/>
      <c r="L7063" s="4"/>
    </row>
    <row r="7064" spans="2:12" ht="14.25" customHeight="1">
      <c r="B7064" s="4"/>
      <c r="C7064" s="4"/>
      <c r="D7064" s="4"/>
      <c r="E7064" s="4"/>
      <c r="F7064" s="6"/>
      <c r="G7064" s="6"/>
      <c r="H7064" s="6"/>
      <c r="I7064" s="10"/>
      <c r="J7064" s="11"/>
      <c r="K7064" s="13"/>
      <c r="L7064" s="4"/>
    </row>
    <row r="7065" spans="2:12" ht="14.25" customHeight="1">
      <c r="B7065" s="4"/>
      <c r="C7065" s="4"/>
      <c r="D7065" s="4"/>
      <c r="E7065" s="4"/>
      <c r="F7065" s="6"/>
      <c r="G7065" s="6"/>
      <c r="H7065" s="6"/>
      <c r="I7065" s="10"/>
      <c r="J7065" s="11"/>
      <c r="K7065" s="13"/>
      <c r="L7065" s="4"/>
    </row>
    <row r="7066" spans="2:12" ht="14.25" customHeight="1">
      <c r="B7066" s="4"/>
      <c r="C7066" s="4"/>
      <c r="D7066" s="4"/>
      <c r="E7066" s="4"/>
      <c r="F7066" s="6"/>
      <c r="G7066" s="6"/>
      <c r="H7066" s="6"/>
      <c r="I7066" s="10"/>
      <c r="J7066" s="11"/>
      <c r="K7066" s="13"/>
      <c r="L7066" s="4"/>
    </row>
    <row r="7067" spans="2:12" ht="14.25" customHeight="1">
      <c r="B7067" s="4"/>
      <c r="C7067" s="4"/>
      <c r="D7067" s="4"/>
      <c r="E7067" s="4"/>
      <c r="F7067" s="6"/>
      <c r="G7067" s="6"/>
      <c r="H7067" s="6"/>
      <c r="I7067" s="10"/>
      <c r="J7067" s="11"/>
      <c r="K7067" s="13"/>
      <c r="L7067" s="4"/>
    </row>
    <row r="7068" spans="2:12" ht="14.25" customHeight="1">
      <c r="B7068" s="4"/>
      <c r="C7068" s="4"/>
      <c r="D7068" s="4"/>
      <c r="E7068" s="4"/>
      <c r="F7068" s="6"/>
      <c r="G7068" s="6"/>
      <c r="H7068" s="6"/>
      <c r="I7068" s="10"/>
      <c r="J7068" s="11"/>
      <c r="K7068" s="13"/>
      <c r="L7068" s="4"/>
    </row>
    <row r="7069" spans="2:12" ht="14.25" customHeight="1">
      <c r="B7069" s="4"/>
      <c r="C7069" s="4"/>
      <c r="D7069" s="4"/>
      <c r="E7069" s="4"/>
      <c r="F7069" s="6"/>
      <c r="G7069" s="6"/>
      <c r="H7069" s="6"/>
      <c r="I7069" s="10"/>
      <c r="J7069" s="11"/>
      <c r="K7069" s="13"/>
      <c r="L7069" s="4"/>
    </row>
    <row r="7070" spans="2:12" ht="14.25" customHeight="1">
      <c r="B7070" s="4"/>
      <c r="C7070" s="4"/>
      <c r="D7070" s="4"/>
      <c r="E7070" s="4"/>
      <c r="F7070" s="6"/>
      <c r="G7070" s="6"/>
      <c r="H7070" s="6"/>
      <c r="I7070" s="10"/>
      <c r="J7070" s="11"/>
      <c r="K7070" s="13"/>
      <c r="L7070" s="4"/>
    </row>
    <row r="7071" spans="2:12" ht="14.25" customHeight="1">
      <c r="B7071" s="4"/>
      <c r="C7071" s="4"/>
      <c r="D7071" s="4"/>
      <c r="E7071" s="4"/>
      <c r="F7071" s="6"/>
      <c r="G7071" s="6"/>
      <c r="H7071" s="6"/>
      <c r="I7071" s="10"/>
      <c r="J7071" s="11"/>
      <c r="K7071" s="13"/>
      <c r="L7071" s="4"/>
    </row>
    <row r="7072" spans="2:12" ht="14.25" customHeight="1">
      <c r="B7072" s="4"/>
      <c r="C7072" s="4"/>
      <c r="D7072" s="4"/>
      <c r="E7072" s="4"/>
      <c r="F7072" s="6"/>
      <c r="G7072" s="6"/>
      <c r="H7072" s="6"/>
      <c r="I7072" s="10"/>
      <c r="J7072" s="11"/>
      <c r="K7072" s="13"/>
      <c r="L7072" s="4"/>
    </row>
    <row r="7073" spans="2:12" ht="14.25" customHeight="1">
      <c r="B7073" s="4"/>
      <c r="C7073" s="4"/>
      <c r="D7073" s="4"/>
      <c r="E7073" s="4"/>
      <c r="F7073" s="6"/>
      <c r="G7073" s="6"/>
      <c r="H7073" s="6"/>
      <c r="I7073" s="10"/>
      <c r="J7073" s="11"/>
      <c r="K7073" s="13"/>
      <c r="L7073" s="4"/>
    </row>
    <row r="7074" spans="2:12" ht="14.25" customHeight="1">
      <c r="B7074" s="4"/>
      <c r="C7074" s="4"/>
      <c r="D7074" s="4"/>
      <c r="E7074" s="4"/>
      <c r="F7074" s="6"/>
      <c r="G7074" s="6"/>
      <c r="H7074" s="6"/>
      <c r="I7074" s="10"/>
      <c r="J7074" s="11"/>
      <c r="K7074" s="13"/>
      <c r="L7074" s="4"/>
    </row>
    <row r="7075" spans="2:12" ht="14.25" customHeight="1">
      <c r="B7075" s="4"/>
      <c r="C7075" s="4"/>
      <c r="D7075" s="4"/>
      <c r="E7075" s="4"/>
      <c r="F7075" s="6"/>
      <c r="G7075" s="6"/>
      <c r="H7075" s="6"/>
      <c r="I7075" s="10"/>
      <c r="J7075" s="11"/>
      <c r="K7075" s="13"/>
      <c r="L7075" s="4"/>
    </row>
    <row r="7076" spans="2:12" ht="14.25" customHeight="1">
      <c r="B7076" s="4"/>
      <c r="C7076" s="4"/>
      <c r="D7076" s="4"/>
      <c r="E7076" s="4"/>
      <c r="F7076" s="6"/>
      <c r="G7076" s="6"/>
      <c r="H7076" s="6"/>
      <c r="I7076" s="10"/>
      <c r="J7076" s="11"/>
      <c r="K7076" s="13"/>
      <c r="L7076" s="4"/>
    </row>
    <row r="7077" spans="2:12" ht="14.25" customHeight="1">
      <c r="B7077" s="4"/>
      <c r="C7077" s="4"/>
      <c r="D7077" s="4"/>
      <c r="E7077" s="4"/>
      <c r="F7077" s="6"/>
      <c r="G7077" s="6"/>
      <c r="H7077" s="6"/>
      <c r="I7077" s="10"/>
      <c r="J7077" s="11"/>
      <c r="K7077" s="13"/>
      <c r="L7077" s="4"/>
    </row>
    <row r="7078" spans="2:12" ht="14.25" customHeight="1">
      <c r="B7078" s="4"/>
      <c r="C7078" s="4"/>
      <c r="D7078" s="4"/>
      <c r="E7078" s="4"/>
      <c r="F7078" s="6"/>
      <c r="G7078" s="6"/>
      <c r="H7078" s="6"/>
      <c r="I7078" s="10"/>
      <c r="J7078" s="11"/>
      <c r="K7078" s="13"/>
      <c r="L7078" s="4"/>
    </row>
    <row r="7079" spans="2:12" ht="14.25" customHeight="1">
      <c r="B7079" s="4"/>
      <c r="C7079" s="4"/>
      <c r="D7079" s="4"/>
      <c r="E7079" s="4"/>
      <c r="F7079" s="6"/>
      <c r="G7079" s="6"/>
      <c r="H7079" s="6"/>
      <c r="I7079" s="10"/>
      <c r="J7079" s="11"/>
      <c r="K7079" s="13"/>
      <c r="L7079" s="4"/>
    </row>
    <row r="7080" spans="2:12" ht="14.25" customHeight="1">
      <c r="B7080" s="4"/>
      <c r="C7080" s="4"/>
      <c r="D7080" s="4"/>
      <c r="E7080" s="4"/>
      <c r="F7080" s="6"/>
      <c r="G7080" s="6"/>
      <c r="H7080" s="6"/>
      <c r="I7080" s="10"/>
      <c r="J7080" s="11"/>
      <c r="K7080" s="13"/>
      <c r="L7080" s="4"/>
    </row>
    <row r="7081" spans="2:12" ht="14.25" customHeight="1">
      <c r="B7081" s="4"/>
      <c r="C7081" s="4"/>
      <c r="D7081" s="4"/>
      <c r="E7081" s="4"/>
      <c r="F7081" s="6"/>
      <c r="G7081" s="6"/>
      <c r="H7081" s="6"/>
      <c r="I7081" s="10"/>
      <c r="J7081" s="11"/>
      <c r="K7081" s="13"/>
      <c r="L7081" s="4"/>
    </row>
    <row r="7082" spans="2:12" ht="14.25" customHeight="1">
      <c r="B7082" s="4"/>
      <c r="C7082" s="4"/>
      <c r="D7082" s="4"/>
      <c r="E7082" s="4"/>
      <c r="F7082" s="6"/>
      <c r="G7082" s="6"/>
      <c r="H7082" s="6"/>
      <c r="I7082" s="10"/>
      <c r="J7082" s="11"/>
      <c r="K7082" s="13"/>
      <c r="L7082" s="4"/>
    </row>
    <row r="7083" spans="2:12" ht="14.25" customHeight="1">
      <c r="B7083" s="4"/>
      <c r="C7083" s="4"/>
      <c r="D7083" s="4"/>
      <c r="E7083" s="4"/>
      <c r="F7083" s="6"/>
      <c r="G7083" s="6"/>
      <c r="H7083" s="6"/>
      <c r="I7083" s="10"/>
      <c r="J7083" s="11"/>
      <c r="K7083" s="13"/>
      <c r="L7083" s="4"/>
    </row>
    <row r="7084" spans="2:12" ht="14.25" customHeight="1">
      <c r="B7084" s="4"/>
      <c r="C7084" s="4"/>
      <c r="D7084" s="4"/>
      <c r="E7084" s="4"/>
      <c r="F7084" s="6"/>
      <c r="G7084" s="6"/>
      <c r="H7084" s="6"/>
      <c r="I7084" s="10"/>
      <c r="J7084" s="11"/>
      <c r="K7084" s="13"/>
      <c r="L7084" s="4"/>
    </row>
    <row r="7085" spans="2:12" ht="14.25" customHeight="1">
      <c r="B7085" s="4"/>
      <c r="C7085" s="4"/>
      <c r="D7085" s="4"/>
      <c r="E7085" s="4"/>
      <c r="F7085" s="6"/>
      <c r="G7085" s="6"/>
      <c r="H7085" s="6"/>
      <c r="I7085" s="10"/>
      <c r="J7085" s="11"/>
      <c r="K7085" s="13"/>
      <c r="L7085" s="4"/>
    </row>
    <row r="7086" spans="2:12" ht="14.25" customHeight="1">
      <c r="B7086" s="4"/>
      <c r="C7086" s="4"/>
      <c r="D7086" s="4"/>
      <c r="E7086" s="4"/>
      <c r="F7086" s="6"/>
      <c r="G7086" s="6"/>
      <c r="H7086" s="6"/>
      <c r="I7086" s="10"/>
      <c r="J7086" s="11"/>
      <c r="K7086" s="13"/>
      <c r="L7086" s="4"/>
    </row>
    <row r="7087" spans="2:12" ht="14.25" customHeight="1">
      <c r="B7087" s="4"/>
      <c r="C7087" s="4"/>
      <c r="D7087" s="4"/>
      <c r="E7087" s="4"/>
      <c r="F7087" s="6"/>
      <c r="G7087" s="6"/>
      <c r="H7087" s="6"/>
      <c r="I7087" s="10"/>
      <c r="J7087" s="11"/>
      <c r="K7087" s="13"/>
      <c r="L7087" s="4"/>
    </row>
    <row r="7088" spans="2:12" ht="14.25" customHeight="1">
      <c r="B7088" s="4"/>
      <c r="C7088" s="4"/>
      <c r="D7088" s="4"/>
      <c r="E7088" s="4"/>
      <c r="F7088" s="6"/>
      <c r="G7088" s="6"/>
      <c r="H7088" s="6"/>
      <c r="I7088" s="10"/>
      <c r="J7088" s="11"/>
      <c r="K7088" s="13"/>
      <c r="L7088" s="4"/>
    </row>
    <row r="7089" spans="2:12" ht="14.25" customHeight="1">
      <c r="B7089" s="4"/>
      <c r="C7089" s="4"/>
      <c r="D7089" s="4"/>
      <c r="E7089" s="4"/>
      <c r="F7089" s="6"/>
      <c r="G7089" s="6"/>
      <c r="H7089" s="6"/>
      <c r="I7089" s="10"/>
      <c r="J7089" s="11"/>
      <c r="K7089" s="13"/>
      <c r="L7089" s="4"/>
    </row>
    <row r="7090" spans="2:12" ht="14.25" customHeight="1">
      <c r="B7090" s="4"/>
      <c r="C7090" s="4"/>
      <c r="D7090" s="4"/>
      <c r="E7090" s="4"/>
      <c r="F7090" s="6"/>
      <c r="G7090" s="6"/>
      <c r="H7090" s="6"/>
      <c r="I7090" s="10"/>
      <c r="J7090" s="11"/>
      <c r="K7090" s="13"/>
      <c r="L7090" s="4"/>
    </row>
    <row r="7091" spans="2:12" ht="14.25" customHeight="1">
      <c r="B7091" s="4"/>
      <c r="C7091" s="4"/>
      <c r="D7091" s="4"/>
      <c r="E7091" s="4"/>
      <c r="F7091" s="6"/>
      <c r="G7091" s="6"/>
      <c r="H7091" s="6"/>
      <c r="I7091" s="10"/>
      <c r="J7091" s="11"/>
      <c r="K7091" s="13"/>
      <c r="L7091" s="4"/>
    </row>
    <row r="7092" spans="2:12" ht="14.25" customHeight="1">
      <c r="B7092" s="4"/>
      <c r="C7092" s="4"/>
      <c r="D7092" s="4"/>
      <c r="E7092" s="4"/>
      <c r="F7092" s="6"/>
      <c r="G7092" s="6"/>
      <c r="H7092" s="6"/>
      <c r="I7092" s="10"/>
      <c r="J7092" s="11"/>
      <c r="K7092" s="13"/>
      <c r="L7092" s="4"/>
    </row>
    <row r="7093" spans="2:12" ht="14.25" customHeight="1">
      <c r="B7093" s="4"/>
      <c r="C7093" s="4"/>
      <c r="D7093" s="4"/>
      <c r="E7093" s="4"/>
      <c r="F7093" s="6"/>
      <c r="G7093" s="6"/>
      <c r="H7093" s="6"/>
      <c r="I7093" s="10"/>
      <c r="J7093" s="11"/>
      <c r="K7093" s="13"/>
      <c r="L7093" s="4"/>
    </row>
    <row r="7094" spans="2:12" ht="14.25" customHeight="1">
      <c r="B7094" s="4"/>
      <c r="C7094" s="4"/>
      <c r="D7094" s="4"/>
      <c r="E7094" s="4"/>
      <c r="F7094" s="6"/>
      <c r="G7094" s="6"/>
      <c r="H7094" s="6"/>
      <c r="I7094" s="10"/>
      <c r="J7094" s="11"/>
      <c r="K7094" s="13"/>
      <c r="L7094" s="4"/>
    </row>
    <row r="7095" spans="2:12" ht="14.25" customHeight="1">
      <c r="B7095" s="4"/>
      <c r="C7095" s="4"/>
      <c r="D7095" s="4"/>
      <c r="E7095" s="4"/>
      <c r="F7095" s="6"/>
      <c r="G7095" s="6"/>
      <c r="H7095" s="6"/>
      <c r="I7095" s="10"/>
      <c r="J7095" s="11"/>
      <c r="K7095" s="13"/>
      <c r="L7095" s="4"/>
    </row>
    <row r="7096" spans="2:12" ht="14.25" customHeight="1">
      <c r="B7096" s="4"/>
      <c r="C7096" s="4"/>
      <c r="D7096" s="4"/>
      <c r="E7096" s="4"/>
      <c r="F7096" s="6"/>
      <c r="G7096" s="6"/>
      <c r="H7096" s="6"/>
      <c r="I7096" s="10"/>
      <c r="J7096" s="11"/>
      <c r="K7096" s="13"/>
      <c r="L7096" s="4"/>
    </row>
    <row r="7097" spans="2:12" ht="14.25" customHeight="1">
      <c r="B7097" s="4"/>
      <c r="C7097" s="4"/>
      <c r="D7097" s="4"/>
      <c r="E7097" s="4"/>
      <c r="F7097" s="6"/>
      <c r="G7097" s="6"/>
      <c r="H7097" s="6"/>
      <c r="I7097" s="10"/>
      <c r="J7097" s="11"/>
      <c r="K7097" s="13"/>
      <c r="L7097" s="4"/>
    </row>
    <row r="7098" spans="2:12" ht="14.25" customHeight="1">
      <c r="B7098" s="4"/>
      <c r="C7098" s="4"/>
      <c r="D7098" s="4"/>
      <c r="E7098" s="4"/>
      <c r="F7098" s="6"/>
      <c r="G7098" s="6"/>
      <c r="H7098" s="6"/>
      <c r="I7098" s="10"/>
      <c r="J7098" s="11"/>
      <c r="K7098" s="13"/>
      <c r="L7098" s="4"/>
    </row>
    <row r="7099" spans="2:12" ht="14.25" customHeight="1">
      <c r="B7099" s="4"/>
      <c r="C7099" s="4"/>
      <c r="D7099" s="4"/>
      <c r="E7099" s="4"/>
      <c r="F7099" s="6"/>
      <c r="G7099" s="6"/>
      <c r="H7099" s="6"/>
      <c r="I7099" s="10"/>
      <c r="J7099" s="11"/>
      <c r="K7099" s="13"/>
      <c r="L7099" s="4"/>
    </row>
    <row r="7100" spans="2:12" ht="14.25" customHeight="1">
      <c r="B7100" s="4"/>
      <c r="C7100" s="4"/>
      <c r="D7100" s="4"/>
      <c r="E7100" s="4"/>
      <c r="F7100" s="6"/>
      <c r="G7100" s="6"/>
      <c r="H7100" s="6"/>
      <c r="I7100" s="10"/>
      <c r="J7100" s="11"/>
      <c r="K7100" s="13"/>
      <c r="L7100" s="4"/>
    </row>
    <row r="7101" spans="2:12" ht="14.25" customHeight="1">
      <c r="B7101" s="4"/>
      <c r="C7101" s="4"/>
      <c r="D7101" s="4"/>
      <c r="E7101" s="4"/>
      <c r="F7101" s="6"/>
      <c r="G7101" s="6"/>
      <c r="H7101" s="6"/>
      <c r="I7101" s="10"/>
      <c r="J7101" s="11"/>
      <c r="K7101" s="13"/>
      <c r="L7101" s="4"/>
    </row>
    <row r="7102" spans="2:12" ht="14.25" customHeight="1">
      <c r="B7102" s="4"/>
      <c r="C7102" s="4"/>
      <c r="D7102" s="4"/>
      <c r="E7102" s="4"/>
      <c r="F7102" s="6"/>
      <c r="G7102" s="6"/>
      <c r="H7102" s="6"/>
      <c r="I7102" s="10"/>
      <c r="J7102" s="11"/>
      <c r="K7102" s="13"/>
      <c r="L7102" s="4"/>
    </row>
    <row r="7103" spans="2:12" ht="14.25" customHeight="1">
      <c r="B7103" s="4"/>
      <c r="C7103" s="4"/>
      <c r="D7103" s="4"/>
      <c r="E7103" s="4"/>
      <c r="F7103" s="6"/>
      <c r="G7103" s="6"/>
      <c r="H7103" s="6"/>
      <c r="I7103" s="10"/>
      <c r="J7103" s="11"/>
      <c r="K7103" s="13"/>
      <c r="L7103" s="4"/>
    </row>
    <row r="7104" spans="2:12" ht="14.25" customHeight="1">
      <c r="B7104" s="4"/>
      <c r="C7104" s="4"/>
      <c r="D7104" s="4"/>
      <c r="E7104" s="4"/>
      <c r="F7104" s="6"/>
      <c r="G7104" s="6"/>
      <c r="H7104" s="6"/>
      <c r="I7104" s="10"/>
      <c r="J7104" s="11"/>
      <c r="K7104" s="13"/>
      <c r="L7104" s="4"/>
    </row>
    <row r="7105" spans="2:12" ht="14.25" customHeight="1">
      <c r="B7105" s="4"/>
      <c r="C7105" s="4"/>
      <c r="D7105" s="4"/>
      <c r="E7105" s="4"/>
      <c r="F7105" s="6"/>
      <c r="G7105" s="6"/>
      <c r="H7105" s="6"/>
      <c r="I7105" s="10"/>
      <c r="J7105" s="11"/>
      <c r="K7105" s="13"/>
      <c r="L7105" s="4"/>
    </row>
    <row r="7106" spans="2:12" ht="14.25" customHeight="1">
      <c r="B7106" s="4"/>
      <c r="C7106" s="4"/>
      <c r="D7106" s="4"/>
      <c r="E7106" s="4"/>
      <c r="F7106" s="6"/>
      <c r="G7106" s="6"/>
      <c r="H7106" s="6"/>
      <c r="I7106" s="10"/>
      <c r="J7106" s="11"/>
      <c r="K7106" s="13"/>
      <c r="L7106" s="4"/>
    </row>
    <row r="7107" spans="2:12" ht="14.25" customHeight="1">
      <c r="B7107" s="4"/>
      <c r="C7107" s="4"/>
      <c r="D7107" s="4"/>
      <c r="E7107" s="4"/>
      <c r="F7107" s="6"/>
      <c r="G7107" s="6"/>
      <c r="H7107" s="6"/>
      <c r="I7107" s="10"/>
      <c r="J7107" s="11"/>
      <c r="K7107" s="13"/>
      <c r="L7107" s="4"/>
    </row>
    <row r="7108" spans="2:12" ht="14.25" customHeight="1">
      <c r="B7108" s="4"/>
      <c r="C7108" s="4"/>
      <c r="D7108" s="4"/>
      <c r="E7108" s="4"/>
      <c r="F7108" s="6"/>
      <c r="G7108" s="6"/>
      <c r="H7108" s="6"/>
      <c r="I7108" s="10"/>
      <c r="J7108" s="11"/>
      <c r="K7108" s="13"/>
      <c r="L7108" s="4"/>
    </row>
    <row r="7109" spans="2:12" ht="14.25" customHeight="1">
      <c r="B7109" s="4"/>
      <c r="C7109" s="4"/>
      <c r="D7109" s="4"/>
      <c r="E7109" s="4"/>
      <c r="F7109" s="6"/>
      <c r="G7109" s="6"/>
      <c r="H7109" s="6"/>
      <c r="I7109" s="10"/>
      <c r="J7109" s="11"/>
      <c r="K7109" s="13"/>
      <c r="L7109" s="4"/>
    </row>
    <row r="7110" spans="2:12" ht="14.25" customHeight="1">
      <c r="B7110" s="4"/>
      <c r="C7110" s="4"/>
      <c r="D7110" s="4"/>
      <c r="E7110" s="4"/>
      <c r="F7110" s="6"/>
      <c r="G7110" s="6"/>
      <c r="H7110" s="6"/>
      <c r="I7110" s="10"/>
      <c r="J7110" s="11"/>
      <c r="K7110" s="13"/>
      <c r="L7110" s="4"/>
    </row>
    <row r="7111" spans="2:12" ht="14.25" customHeight="1">
      <c r="B7111" s="4"/>
      <c r="C7111" s="4"/>
      <c r="D7111" s="4"/>
      <c r="E7111" s="4"/>
      <c r="F7111" s="6"/>
      <c r="G7111" s="6"/>
      <c r="H7111" s="6"/>
      <c r="I7111" s="10"/>
      <c r="J7111" s="11"/>
      <c r="K7111" s="13"/>
      <c r="L7111" s="4"/>
    </row>
    <row r="7112" spans="2:12" ht="14.25" customHeight="1">
      <c r="B7112" s="4"/>
      <c r="C7112" s="4"/>
      <c r="D7112" s="4"/>
      <c r="E7112" s="4"/>
      <c r="F7112" s="6"/>
      <c r="G7112" s="6"/>
      <c r="H7112" s="6"/>
      <c r="I7112" s="10"/>
      <c r="J7112" s="11"/>
      <c r="K7112" s="13"/>
      <c r="L7112" s="4"/>
    </row>
    <row r="7113" spans="2:12" ht="14.25" customHeight="1">
      <c r="B7113" s="4"/>
      <c r="C7113" s="4"/>
      <c r="D7113" s="4"/>
      <c r="E7113" s="4"/>
      <c r="F7113" s="6"/>
      <c r="G7113" s="6"/>
      <c r="H7113" s="6"/>
      <c r="I7113" s="10"/>
      <c r="J7113" s="11"/>
      <c r="K7113" s="13"/>
      <c r="L7113" s="4"/>
    </row>
    <row r="7114" spans="2:12" ht="14.25" customHeight="1">
      <c r="B7114" s="4"/>
      <c r="C7114" s="4"/>
      <c r="D7114" s="4"/>
      <c r="E7114" s="4"/>
      <c r="F7114" s="6"/>
      <c r="G7114" s="6"/>
      <c r="H7114" s="6"/>
      <c r="I7114" s="10"/>
      <c r="J7114" s="11"/>
      <c r="K7114" s="13"/>
      <c r="L7114" s="4"/>
    </row>
    <row r="7115" spans="2:12" ht="14.25" customHeight="1">
      <c r="B7115" s="4"/>
      <c r="C7115" s="4"/>
      <c r="D7115" s="4"/>
      <c r="E7115" s="4"/>
      <c r="F7115" s="6"/>
      <c r="G7115" s="6"/>
      <c r="H7115" s="6"/>
      <c r="I7115" s="10"/>
      <c r="J7115" s="11"/>
      <c r="K7115" s="13"/>
      <c r="L7115" s="4"/>
    </row>
    <row r="7116" spans="2:12" ht="14.25" customHeight="1">
      <c r="B7116" s="4"/>
      <c r="C7116" s="4"/>
      <c r="D7116" s="4"/>
      <c r="E7116" s="4"/>
      <c r="F7116" s="6"/>
      <c r="G7116" s="6"/>
      <c r="H7116" s="6"/>
      <c r="I7116" s="10"/>
      <c r="J7116" s="11"/>
      <c r="K7116" s="13"/>
      <c r="L7116" s="4"/>
    </row>
    <row r="7117" spans="2:12" ht="14.25" customHeight="1">
      <c r="B7117" s="4"/>
      <c r="C7117" s="4"/>
      <c r="D7117" s="4"/>
      <c r="E7117" s="4"/>
      <c r="F7117" s="6"/>
      <c r="G7117" s="6"/>
      <c r="H7117" s="6"/>
      <c r="I7117" s="10"/>
      <c r="J7117" s="11"/>
      <c r="K7117" s="13"/>
      <c r="L7117" s="4"/>
    </row>
    <row r="7118" spans="2:12" ht="14.25" customHeight="1">
      <c r="B7118" s="4"/>
      <c r="C7118" s="4"/>
      <c r="D7118" s="4"/>
      <c r="E7118" s="4"/>
      <c r="F7118" s="6"/>
      <c r="G7118" s="6"/>
      <c r="H7118" s="6"/>
      <c r="I7118" s="10"/>
      <c r="J7118" s="11"/>
      <c r="K7118" s="13"/>
      <c r="L7118" s="4"/>
    </row>
    <row r="7119" spans="2:12" ht="14.25" customHeight="1">
      <c r="B7119" s="4"/>
      <c r="C7119" s="4"/>
      <c r="D7119" s="4"/>
      <c r="E7119" s="4"/>
      <c r="F7119" s="6"/>
      <c r="G7119" s="6"/>
      <c r="H7119" s="6"/>
      <c r="I7119" s="10"/>
      <c r="J7119" s="11"/>
      <c r="K7119" s="13"/>
      <c r="L7119" s="4"/>
    </row>
    <row r="7120" spans="2:12" ht="14.25" customHeight="1">
      <c r="B7120" s="4"/>
      <c r="C7120" s="4"/>
      <c r="D7120" s="4"/>
      <c r="E7120" s="4"/>
      <c r="F7120" s="6"/>
      <c r="G7120" s="6"/>
      <c r="H7120" s="6"/>
      <c r="I7120" s="10"/>
      <c r="J7120" s="11"/>
      <c r="K7120" s="13"/>
      <c r="L7120" s="4"/>
    </row>
    <row r="7121" spans="2:12" ht="14.25" customHeight="1">
      <c r="B7121" s="4"/>
      <c r="C7121" s="4"/>
      <c r="D7121" s="4"/>
      <c r="E7121" s="4"/>
      <c r="F7121" s="6"/>
      <c r="G7121" s="6"/>
      <c r="H7121" s="6"/>
      <c r="I7121" s="10"/>
      <c r="J7121" s="11"/>
      <c r="K7121" s="13"/>
      <c r="L7121" s="4"/>
    </row>
    <row r="7122" spans="2:12" ht="14.25" customHeight="1">
      <c r="B7122" s="4"/>
      <c r="C7122" s="4"/>
      <c r="D7122" s="4"/>
      <c r="E7122" s="4"/>
      <c r="F7122" s="6"/>
      <c r="G7122" s="6"/>
      <c r="H7122" s="6"/>
      <c r="I7122" s="10"/>
      <c r="J7122" s="11"/>
      <c r="K7122" s="13"/>
      <c r="L7122" s="4"/>
    </row>
    <row r="7123" spans="2:12" ht="14.25" customHeight="1">
      <c r="B7123" s="4"/>
      <c r="C7123" s="4"/>
      <c r="D7123" s="4"/>
      <c r="E7123" s="4"/>
      <c r="F7123" s="6"/>
      <c r="G7123" s="6"/>
      <c r="H7123" s="6"/>
      <c r="I7123" s="10"/>
      <c r="J7123" s="11"/>
      <c r="K7123" s="13"/>
      <c r="L7123" s="4"/>
    </row>
    <row r="7124" spans="2:12" ht="14.25" customHeight="1">
      <c r="B7124" s="4"/>
      <c r="C7124" s="4"/>
      <c r="D7124" s="4"/>
      <c r="E7124" s="4"/>
      <c r="F7124" s="6"/>
      <c r="G7124" s="6"/>
      <c r="H7124" s="6"/>
      <c r="I7124" s="10"/>
      <c r="J7124" s="11"/>
      <c r="K7124" s="13"/>
      <c r="L7124" s="4"/>
    </row>
    <row r="7125" spans="2:12" ht="14.25" customHeight="1">
      <c r="B7125" s="4"/>
      <c r="C7125" s="4"/>
      <c r="D7125" s="4"/>
      <c r="E7125" s="4"/>
      <c r="F7125" s="6"/>
      <c r="G7125" s="6"/>
      <c r="H7125" s="6"/>
      <c r="I7125" s="10"/>
      <c r="J7125" s="11"/>
      <c r="K7125" s="13"/>
      <c r="L7125" s="4"/>
    </row>
    <row r="7126" spans="2:12" ht="14.25" customHeight="1">
      <c r="B7126" s="4"/>
      <c r="C7126" s="4"/>
      <c r="D7126" s="4"/>
      <c r="E7126" s="4"/>
      <c r="F7126" s="6"/>
      <c r="G7126" s="6"/>
      <c r="H7126" s="6"/>
      <c r="I7126" s="10"/>
      <c r="J7126" s="11"/>
      <c r="K7126" s="13"/>
      <c r="L7126" s="4"/>
    </row>
    <row r="7127" spans="2:12" ht="14.25" customHeight="1">
      <c r="B7127" s="4"/>
      <c r="C7127" s="4"/>
      <c r="D7127" s="4"/>
      <c r="E7127" s="4"/>
      <c r="F7127" s="6"/>
      <c r="G7127" s="6"/>
      <c r="H7127" s="6"/>
      <c r="I7127" s="10"/>
      <c r="J7127" s="11"/>
      <c r="K7127" s="13"/>
      <c r="L7127" s="4"/>
    </row>
    <row r="7128" spans="2:12" ht="14.25" customHeight="1">
      <c r="B7128" s="4"/>
      <c r="C7128" s="4"/>
      <c r="D7128" s="4"/>
      <c r="E7128" s="4"/>
      <c r="F7128" s="6"/>
      <c r="G7128" s="6"/>
      <c r="H7128" s="6"/>
      <c r="I7128" s="10"/>
      <c r="J7128" s="11"/>
      <c r="K7128" s="13"/>
      <c r="L7128" s="4"/>
    </row>
    <row r="7129" spans="2:12" ht="14.25" customHeight="1">
      <c r="B7129" s="4"/>
      <c r="C7129" s="4"/>
      <c r="D7129" s="4"/>
      <c r="E7129" s="4"/>
      <c r="F7129" s="6"/>
      <c r="G7129" s="6"/>
      <c r="H7129" s="6"/>
      <c r="I7129" s="10"/>
      <c r="J7129" s="11"/>
      <c r="K7129" s="13"/>
      <c r="L7129" s="4"/>
    </row>
    <row r="7130" spans="2:12" ht="14.25" customHeight="1">
      <c r="B7130" s="4"/>
      <c r="C7130" s="4"/>
      <c r="D7130" s="4"/>
      <c r="E7130" s="4"/>
      <c r="F7130" s="6"/>
      <c r="G7130" s="6"/>
      <c r="H7130" s="6"/>
      <c r="I7130" s="10"/>
      <c r="J7130" s="11"/>
      <c r="K7130" s="13"/>
      <c r="L7130" s="4"/>
    </row>
    <row r="7131" spans="2:12" ht="14.25" customHeight="1">
      <c r="B7131" s="4"/>
      <c r="C7131" s="4"/>
      <c r="D7131" s="4"/>
      <c r="E7131" s="4"/>
      <c r="F7131" s="6"/>
      <c r="G7131" s="6"/>
      <c r="H7131" s="6"/>
      <c r="I7131" s="10"/>
      <c r="J7131" s="11"/>
      <c r="K7131" s="13"/>
      <c r="L7131" s="4"/>
    </row>
    <row r="7132" spans="2:12" ht="14.25" customHeight="1">
      <c r="B7132" s="4"/>
      <c r="C7132" s="4"/>
      <c r="D7132" s="4"/>
      <c r="E7132" s="4"/>
      <c r="F7132" s="6"/>
      <c r="G7132" s="6"/>
      <c r="H7132" s="6"/>
      <c r="I7132" s="10"/>
      <c r="J7132" s="11"/>
      <c r="K7132" s="13"/>
      <c r="L7132" s="4"/>
    </row>
    <row r="7133" spans="2:12" ht="14.25" customHeight="1">
      <c r="B7133" s="4"/>
      <c r="C7133" s="4"/>
      <c r="D7133" s="4"/>
      <c r="E7133" s="4"/>
      <c r="F7133" s="6"/>
      <c r="G7133" s="6"/>
      <c r="H7133" s="6"/>
      <c r="I7133" s="10"/>
      <c r="J7133" s="11"/>
      <c r="K7133" s="13"/>
      <c r="L7133" s="4"/>
    </row>
    <row r="7134" spans="2:12" ht="14.25" customHeight="1">
      <c r="B7134" s="4"/>
      <c r="C7134" s="4"/>
      <c r="D7134" s="4"/>
      <c r="E7134" s="4"/>
      <c r="F7134" s="6"/>
      <c r="G7134" s="6"/>
      <c r="H7134" s="6"/>
      <c r="I7134" s="10"/>
      <c r="J7134" s="11"/>
      <c r="K7134" s="13"/>
      <c r="L7134" s="4"/>
    </row>
    <row r="7135" spans="2:12" ht="14.25" customHeight="1">
      <c r="B7135" s="4"/>
      <c r="C7135" s="4"/>
      <c r="D7135" s="4"/>
      <c r="E7135" s="4"/>
      <c r="F7135" s="6"/>
      <c r="G7135" s="6"/>
      <c r="H7135" s="6"/>
      <c r="I7135" s="10"/>
      <c r="J7135" s="11"/>
      <c r="K7135" s="13"/>
      <c r="L7135" s="4"/>
    </row>
    <row r="7136" spans="2:12" ht="14.25" customHeight="1">
      <c r="B7136" s="4"/>
      <c r="C7136" s="4"/>
      <c r="D7136" s="4"/>
      <c r="E7136" s="4"/>
      <c r="F7136" s="6"/>
      <c r="G7136" s="6"/>
      <c r="H7136" s="6"/>
      <c r="I7136" s="10"/>
      <c r="J7136" s="11"/>
      <c r="K7136" s="13"/>
      <c r="L7136" s="4"/>
    </row>
    <row r="7137" spans="2:12" ht="14.25" customHeight="1">
      <c r="B7137" s="4"/>
      <c r="C7137" s="4"/>
      <c r="D7137" s="4"/>
      <c r="E7137" s="4"/>
      <c r="F7137" s="6"/>
      <c r="G7137" s="6"/>
      <c r="H7137" s="6"/>
      <c r="I7137" s="10"/>
      <c r="J7137" s="11"/>
      <c r="K7137" s="13"/>
      <c r="L7137" s="4"/>
    </row>
    <row r="7138" spans="2:12" ht="14.25" customHeight="1">
      <c r="B7138" s="4"/>
      <c r="C7138" s="4"/>
      <c r="D7138" s="4"/>
      <c r="E7138" s="4"/>
      <c r="F7138" s="6"/>
      <c r="G7138" s="6"/>
      <c r="H7138" s="6"/>
      <c r="I7138" s="10"/>
      <c r="J7138" s="11"/>
      <c r="K7138" s="13"/>
      <c r="L7138" s="4"/>
    </row>
    <row r="7139" spans="2:12" ht="14.25" customHeight="1">
      <c r="B7139" s="4"/>
      <c r="C7139" s="4"/>
      <c r="D7139" s="4"/>
      <c r="E7139" s="4"/>
      <c r="F7139" s="6"/>
      <c r="G7139" s="6"/>
      <c r="H7139" s="6"/>
      <c r="I7139" s="10"/>
      <c r="J7139" s="11"/>
      <c r="K7139" s="13"/>
      <c r="L7139" s="4"/>
    </row>
    <row r="7140" spans="2:12" ht="14.25" customHeight="1">
      <c r="B7140" s="4"/>
      <c r="C7140" s="4"/>
      <c r="D7140" s="4"/>
      <c r="E7140" s="4"/>
      <c r="F7140" s="6"/>
      <c r="G7140" s="6"/>
      <c r="H7140" s="6"/>
      <c r="I7140" s="10"/>
      <c r="J7140" s="11"/>
      <c r="K7140" s="13"/>
      <c r="L7140" s="4"/>
    </row>
    <row r="7141" spans="2:12" ht="14.25" customHeight="1">
      <c r="B7141" s="4"/>
      <c r="C7141" s="4"/>
      <c r="D7141" s="4"/>
      <c r="E7141" s="4"/>
      <c r="F7141" s="6"/>
      <c r="G7141" s="6"/>
      <c r="H7141" s="6"/>
      <c r="I7141" s="10"/>
      <c r="J7141" s="11"/>
      <c r="K7141" s="13"/>
      <c r="L7141" s="4"/>
    </row>
    <row r="7142" spans="2:12" ht="14.25" customHeight="1">
      <c r="B7142" s="4"/>
      <c r="C7142" s="4"/>
      <c r="D7142" s="4"/>
      <c r="E7142" s="4"/>
      <c r="F7142" s="6"/>
      <c r="G7142" s="6"/>
      <c r="H7142" s="6"/>
      <c r="I7142" s="10"/>
      <c r="J7142" s="11"/>
      <c r="K7142" s="13"/>
      <c r="L7142" s="4"/>
    </row>
    <row r="7143" spans="2:12" ht="14.25" customHeight="1">
      <c r="B7143" s="4"/>
      <c r="C7143" s="4"/>
      <c r="D7143" s="4"/>
      <c r="E7143" s="4"/>
      <c r="F7143" s="6"/>
      <c r="G7143" s="6"/>
      <c r="H7143" s="6"/>
      <c r="I7143" s="10"/>
      <c r="J7143" s="11"/>
      <c r="K7143" s="13"/>
      <c r="L7143" s="4"/>
    </row>
    <row r="7144" spans="2:12" ht="14.25" customHeight="1">
      <c r="B7144" s="4"/>
      <c r="C7144" s="4"/>
      <c r="D7144" s="4"/>
      <c r="E7144" s="4"/>
      <c r="F7144" s="6"/>
      <c r="G7144" s="6"/>
      <c r="H7144" s="6"/>
      <c r="I7144" s="10"/>
      <c r="J7144" s="11"/>
      <c r="K7144" s="13"/>
      <c r="L7144" s="4"/>
    </row>
    <row r="7145" spans="2:12" ht="14.25" customHeight="1">
      <c r="B7145" s="4"/>
      <c r="C7145" s="4"/>
      <c r="D7145" s="4"/>
      <c r="E7145" s="4"/>
      <c r="F7145" s="6"/>
      <c r="G7145" s="6"/>
      <c r="H7145" s="6"/>
      <c r="I7145" s="10"/>
      <c r="J7145" s="11"/>
      <c r="K7145" s="13"/>
      <c r="L7145" s="4"/>
    </row>
    <row r="7146" spans="2:12" ht="14.25" customHeight="1">
      <c r="B7146" s="4"/>
      <c r="C7146" s="4"/>
      <c r="D7146" s="4"/>
      <c r="E7146" s="4"/>
      <c r="F7146" s="6"/>
      <c r="G7146" s="6"/>
      <c r="H7146" s="6"/>
      <c r="I7146" s="10"/>
      <c r="J7146" s="11"/>
      <c r="K7146" s="13"/>
      <c r="L7146" s="4"/>
    </row>
    <row r="7147" spans="2:12" ht="14.25" customHeight="1">
      <c r="B7147" s="4"/>
      <c r="C7147" s="4"/>
      <c r="D7147" s="4"/>
      <c r="E7147" s="4"/>
      <c r="F7147" s="6"/>
      <c r="G7147" s="6"/>
      <c r="H7147" s="6"/>
      <c r="I7147" s="10"/>
      <c r="J7147" s="11"/>
      <c r="K7147" s="13"/>
      <c r="L7147" s="4"/>
    </row>
    <row r="7148" spans="2:12" ht="14.25" customHeight="1">
      <c r="B7148" s="4"/>
      <c r="C7148" s="4"/>
      <c r="D7148" s="4"/>
      <c r="E7148" s="4"/>
      <c r="F7148" s="6"/>
      <c r="G7148" s="6"/>
      <c r="H7148" s="6"/>
      <c r="I7148" s="10"/>
      <c r="J7148" s="11"/>
      <c r="K7148" s="13"/>
      <c r="L7148" s="4"/>
    </row>
    <row r="7149" spans="2:12" ht="14.25" customHeight="1">
      <c r="B7149" s="4"/>
      <c r="C7149" s="4"/>
      <c r="D7149" s="4"/>
      <c r="E7149" s="4"/>
      <c r="F7149" s="6"/>
      <c r="G7149" s="6"/>
      <c r="H7149" s="6"/>
      <c r="I7149" s="10"/>
      <c r="J7149" s="11"/>
      <c r="K7149" s="13"/>
      <c r="L7149" s="4"/>
    </row>
    <row r="7150" spans="2:12" ht="14.25" customHeight="1">
      <c r="B7150" s="4"/>
      <c r="C7150" s="4"/>
      <c r="D7150" s="4"/>
      <c r="E7150" s="4"/>
      <c r="F7150" s="6"/>
      <c r="G7150" s="6"/>
      <c r="H7150" s="6"/>
      <c r="I7150" s="10"/>
      <c r="J7150" s="11"/>
      <c r="K7150" s="13"/>
      <c r="L7150" s="4"/>
    </row>
    <row r="7151" spans="2:12" ht="14.25" customHeight="1">
      <c r="B7151" s="4"/>
      <c r="C7151" s="4"/>
      <c r="D7151" s="4"/>
      <c r="E7151" s="4"/>
      <c r="F7151" s="6"/>
      <c r="G7151" s="6"/>
      <c r="H7151" s="6"/>
      <c r="I7151" s="10"/>
      <c r="J7151" s="11"/>
      <c r="K7151" s="13"/>
      <c r="L7151" s="4"/>
    </row>
    <row r="7152" spans="2:12" ht="14.25" customHeight="1">
      <c r="B7152" s="4"/>
      <c r="C7152" s="4"/>
      <c r="D7152" s="4"/>
      <c r="E7152" s="4"/>
      <c r="F7152" s="6"/>
      <c r="G7152" s="6"/>
      <c r="H7152" s="6"/>
      <c r="I7152" s="10"/>
      <c r="J7152" s="11"/>
      <c r="K7152" s="13"/>
      <c r="L7152" s="4"/>
    </row>
    <row r="7153" spans="2:12" ht="14.25" customHeight="1">
      <c r="B7153" s="4"/>
      <c r="C7153" s="4"/>
      <c r="D7153" s="4"/>
      <c r="E7153" s="4"/>
      <c r="F7153" s="6"/>
      <c r="G7153" s="6"/>
      <c r="H7153" s="6"/>
      <c r="I7153" s="10"/>
      <c r="J7153" s="11"/>
      <c r="K7153" s="13"/>
      <c r="L7153" s="4"/>
    </row>
    <row r="7154" spans="2:12" ht="14.25" customHeight="1">
      <c r="B7154" s="4"/>
      <c r="C7154" s="4"/>
      <c r="D7154" s="4"/>
      <c r="E7154" s="4"/>
      <c r="F7154" s="6"/>
      <c r="G7154" s="6"/>
      <c r="H7154" s="6"/>
      <c r="I7154" s="10"/>
      <c r="J7154" s="11"/>
      <c r="K7154" s="13"/>
      <c r="L7154" s="4"/>
    </row>
    <row r="7155" spans="2:12" ht="14.25" customHeight="1">
      <c r="B7155" s="4"/>
      <c r="C7155" s="4"/>
      <c r="D7155" s="4"/>
      <c r="E7155" s="4"/>
      <c r="F7155" s="6"/>
      <c r="G7155" s="6"/>
      <c r="H7155" s="6"/>
      <c r="I7155" s="10"/>
      <c r="J7155" s="11"/>
      <c r="K7155" s="13"/>
      <c r="L7155" s="4"/>
    </row>
    <row r="7156" spans="2:12" ht="14.25" customHeight="1">
      <c r="B7156" s="4"/>
      <c r="C7156" s="4"/>
      <c r="D7156" s="4"/>
      <c r="E7156" s="4"/>
      <c r="F7156" s="6"/>
      <c r="G7156" s="6"/>
      <c r="H7156" s="6"/>
      <c r="I7156" s="10"/>
      <c r="J7156" s="11"/>
      <c r="K7156" s="13"/>
      <c r="L7156" s="4"/>
    </row>
    <row r="7157" spans="2:12" ht="14.25" customHeight="1">
      <c r="B7157" s="4"/>
      <c r="C7157" s="4"/>
      <c r="D7157" s="4"/>
      <c r="E7157" s="4"/>
      <c r="F7157" s="6"/>
      <c r="G7157" s="6"/>
      <c r="H7157" s="6"/>
      <c r="I7157" s="10"/>
      <c r="J7157" s="11"/>
      <c r="K7157" s="13"/>
      <c r="L7157" s="4"/>
    </row>
    <row r="7158" spans="2:12" ht="14.25" customHeight="1">
      <c r="B7158" s="4"/>
      <c r="C7158" s="4"/>
      <c r="D7158" s="4"/>
      <c r="E7158" s="4"/>
      <c r="F7158" s="6"/>
      <c r="G7158" s="6"/>
      <c r="H7158" s="6"/>
      <c r="I7158" s="10"/>
      <c r="J7158" s="11"/>
      <c r="K7158" s="13"/>
      <c r="L7158" s="4"/>
    </row>
    <row r="7159" spans="2:12" ht="14.25" customHeight="1">
      <c r="B7159" s="4"/>
      <c r="C7159" s="4"/>
      <c r="D7159" s="4"/>
      <c r="E7159" s="4"/>
      <c r="F7159" s="6"/>
      <c r="G7159" s="6"/>
      <c r="H7159" s="6"/>
      <c r="I7159" s="10"/>
      <c r="J7159" s="11"/>
      <c r="K7159" s="13"/>
      <c r="L7159" s="4"/>
    </row>
    <row r="7160" spans="2:12" ht="14.25" customHeight="1">
      <c r="B7160" s="4"/>
      <c r="C7160" s="4"/>
      <c r="D7160" s="4"/>
      <c r="E7160" s="4"/>
      <c r="F7160" s="6"/>
      <c r="G7160" s="6"/>
      <c r="H7160" s="6"/>
      <c r="I7160" s="10"/>
      <c r="J7160" s="11"/>
      <c r="K7160" s="13"/>
      <c r="L7160" s="4"/>
    </row>
    <row r="7161" spans="2:12" ht="14.25" customHeight="1">
      <c r="B7161" s="4"/>
      <c r="C7161" s="4"/>
      <c r="D7161" s="4"/>
      <c r="E7161" s="4"/>
      <c r="F7161" s="6"/>
      <c r="G7161" s="6"/>
      <c r="H7161" s="6"/>
      <c r="I7161" s="10"/>
      <c r="J7161" s="11"/>
      <c r="K7161" s="13"/>
      <c r="L7161" s="4"/>
    </row>
    <row r="7162" spans="2:12" ht="14.25" customHeight="1">
      <c r="B7162" s="4"/>
      <c r="C7162" s="4"/>
      <c r="D7162" s="4"/>
      <c r="E7162" s="4"/>
      <c r="F7162" s="6"/>
      <c r="G7162" s="6"/>
      <c r="H7162" s="6"/>
      <c r="I7162" s="10"/>
      <c r="J7162" s="11"/>
      <c r="K7162" s="13"/>
      <c r="L7162" s="4"/>
    </row>
    <row r="7163" spans="2:12" ht="14.25" customHeight="1">
      <c r="B7163" s="4"/>
      <c r="C7163" s="4"/>
      <c r="D7163" s="4"/>
      <c r="E7163" s="4"/>
      <c r="F7163" s="6"/>
      <c r="G7163" s="6"/>
      <c r="H7163" s="6"/>
      <c r="I7163" s="10"/>
      <c r="J7163" s="11"/>
      <c r="K7163" s="13"/>
      <c r="L7163" s="4"/>
    </row>
    <row r="7164" spans="2:12" ht="14.25" customHeight="1">
      <c r="B7164" s="4"/>
      <c r="C7164" s="4"/>
      <c r="D7164" s="4"/>
      <c r="E7164" s="4"/>
      <c r="F7164" s="6"/>
      <c r="G7164" s="6"/>
      <c r="H7164" s="6"/>
      <c r="I7164" s="10"/>
      <c r="J7164" s="11"/>
      <c r="K7164" s="13"/>
      <c r="L7164" s="4"/>
    </row>
    <row r="7165" spans="2:12" ht="14.25" customHeight="1">
      <c r="B7165" s="4"/>
      <c r="C7165" s="4"/>
      <c r="D7165" s="4"/>
      <c r="E7165" s="4"/>
      <c r="F7165" s="6"/>
      <c r="G7165" s="6"/>
      <c r="H7165" s="6"/>
      <c r="I7165" s="10"/>
      <c r="J7165" s="11"/>
      <c r="K7165" s="13"/>
      <c r="L7165" s="4"/>
    </row>
    <row r="7166" spans="2:12" ht="14.25" customHeight="1">
      <c r="B7166" s="4"/>
      <c r="C7166" s="4"/>
      <c r="D7166" s="4"/>
      <c r="E7166" s="4"/>
      <c r="F7166" s="6"/>
      <c r="G7166" s="6"/>
      <c r="H7166" s="6"/>
      <c r="I7166" s="10"/>
      <c r="J7166" s="11"/>
      <c r="K7166" s="13"/>
      <c r="L7166" s="4"/>
    </row>
    <row r="7167" spans="2:12" ht="14.25" customHeight="1">
      <c r="B7167" s="4"/>
      <c r="C7167" s="4"/>
      <c r="D7167" s="4"/>
      <c r="E7167" s="4"/>
      <c r="F7167" s="6"/>
      <c r="G7167" s="6"/>
      <c r="H7167" s="6"/>
      <c r="I7167" s="10"/>
      <c r="J7167" s="11"/>
      <c r="K7167" s="13"/>
      <c r="L7167" s="4"/>
    </row>
    <row r="7168" spans="2:12" ht="14.25" customHeight="1">
      <c r="B7168" s="4"/>
      <c r="C7168" s="4"/>
      <c r="D7168" s="4"/>
      <c r="E7168" s="4"/>
      <c r="F7168" s="6"/>
      <c r="G7168" s="6"/>
      <c r="H7168" s="6"/>
      <c r="I7168" s="10"/>
      <c r="J7168" s="11"/>
      <c r="K7168" s="13"/>
      <c r="L7168" s="4"/>
    </row>
    <row r="7169" spans="2:12" ht="14.25" customHeight="1">
      <c r="B7169" s="4"/>
      <c r="C7169" s="4"/>
      <c r="D7169" s="4"/>
      <c r="E7169" s="4"/>
      <c r="F7169" s="6"/>
      <c r="G7169" s="6"/>
      <c r="H7169" s="6"/>
      <c r="I7169" s="10"/>
      <c r="J7169" s="11"/>
      <c r="K7169" s="13"/>
      <c r="L7169" s="4"/>
    </row>
    <row r="7170" spans="2:12" ht="14.25" customHeight="1">
      <c r="B7170" s="4"/>
      <c r="C7170" s="4"/>
      <c r="D7170" s="4"/>
      <c r="E7170" s="4"/>
      <c r="F7170" s="6"/>
      <c r="G7170" s="6"/>
      <c r="H7170" s="6"/>
      <c r="I7170" s="10"/>
      <c r="J7170" s="11"/>
      <c r="K7170" s="13"/>
      <c r="L7170" s="4"/>
    </row>
    <row r="7171" spans="2:12" ht="14.25" customHeight="1">
      <c r="B7171" s="4"/>
      <c r="C7171" s="4"/>
      <c r="D7171" s="4"/>
      <c r="E7171" s="4"/>
      <c r="F7171" s="6"/>
      <c r="G7171" s="6"/>
      <c r="H7171" s="6"/>
      <c r="I7171" s="10"/>
      <c r="J7171" s="11"/>
      <c r="K7171" s="13"/>
      <c r="L7171" s="4"/>
    </row>
    <row r="7172" spans="2:12" ht="14.25" customHeight="1">
      <c r="B7172" s="4"/>
      <c r="C7172" s="4"/>
      <c r="D7172" s="4"/>
      <c r="E7172" s="4"/>
      <c r="F7172" s="6"/>
      <c r="G7172" s="6"/>
      <c r="H7172" s="6"/>
      <c r="I7172" s="10"/>
      <c r="J7172" s="11"/>
      <c r="K7172" s="13"/>
      <c r="L7172" s="4"/>
    </row>
    <row r="7173" spans="2:12" ht="14.25" customHeight="1">
      <c r="B7173" s="4"/>
      <c r="C7173" s="4"/>
      <c r="D7173" s="4"/>
      <c r="E7173" s="4"/>
      <c r="F7173" s="6"/>
      <c r="G7173" s="6"/>
      <c r="H7173" s="6"/>
      <c r="I7173" s="10"/>
      <c r="J7173" s="11"/>
      <c r="K7173" s="13"/>
      <c r="L7173" s="4"/>
    </row>
    <row r="7174" spans="2:12" ht="14.25" customHeight="1">
      <c r="B7174" s="4"/>
      <c r="C7174" s="4"/>
      <c r="D7174" s="4"/>
      <c r="E7174" s="4"/>
      <c r="F7174" s="6"/>
      <c r="G7174" s="6"/>
      <c r="H7174" s="6"/>
      <c r="I7174" s="10"/>
      <c r="J7174" s="11"/>
      <c r="K7174" s="13"/>
      <c r="L7174" s="4"/>
    </row>
    <row r="7175" spans="2:12" ht="14.25" customHeight="1">
      <c r="B7175" s="4"/>
      <c r="C7175" s="4"/>
      <c r="D7175" s="4"/>
      <c r="E7175" s="4"/>
      <c r="F7175" s="6"/>
      <c r="G7175" s="6"/>
      <c r="H7175" s="6"/>
      <c r="I7175" s="10"/>
      <c r="J7175" s="11"/>
      <c r="K7175" s="13"/>
      <c r="L7175" s="4"/>
    </row>
    <row r="7176" spans="2:12" ht="14.25" customHeight="1">
      <c r="B7176" s="4"/>
      <c r="C7176" s="4"/>
      <c r="D7176" s="4"/>
      <c r="E7176" s="4"/>
      <c r="F7176" s="6"/>
      <c r="G7176" s="6"/>
      <c r="H7176" s="6"/>
      <c r="I7176" s="10"/>
      <c r="J7176" s="11"/>
      <c r="K7176" s="13"/>
      <c r="L7176" s="4"/>
    </row>
    <row r="7177" spans="2:12" ht="14.25" customHeight="1">
      <c r="B7177" s="4"/>
      <c r="C7177" s="4"/>
      <c r="D7177" s="4"/>
      <c r="E7177" s="4"/>
      <c r="F7177" s="6"/>
      <c r="G7177" s="6"/>
      <c r="H7177" s="6"/>
      <c r="I7177" s="10"/>
      <c r="J7177" s="11"/>
      <c r="K7177" s="13"/>
      <c r="L7177" s="4"/>
    </row>
    <row r="7178" spans="2:12" ht="14.25" customHeight="1">
      <c r="B7178" s="4"/>
      <c r="C7178" s="4"/>
      <c r="D7178" s="4"/>
      <c r="E7178" s="4"/>
      <c r="F7178" s="6"/>
      <c r="G7178" s="6"/>
      <c r="H7178" s="6"/>
      <c r="I7178" s="10"/>
      <c r="J7178" s="11"/>
      <c r="K7178" s="13"/>
      <c r="L7178" s="4"/>
    </row>
    <row r="7179" spans="2:12" ht="14.25" customHeight="1">
      <c r="B7179" s="4"/>
      <c r="C7179" s="4"/>
      <c r="D7179" s="4"/>
      <c r="E7179" s="4"/>
      <c r="F7179" s="6"/>
      <c r="G7179" s="6"/>
      <c r="H7179" s="6"/>
      <c r="I7179" s="10"/>
      <c r="J7179" s="11"/>
      <c r="K7179" s="13"/>
      <c r="L7179" s="4"/>
    </row>
    <row r="7180" spans="2:12" ht="14.25" customHeight="1">
      <c r="B7180" s="4"/>
      <c r="C7180" s="4"/>
      <c r="D7180" s="4"/>
      <c r="E7180" s="4"/>
      <c r="F7180" s="6"/>
      <c r="G7180" s="6"/>
      <c r="H7180" s="6"/>
      <c r="I7180" s="10"/>
      <c r="J7180" s="11"/>
      <c r="K7180" s="13"/>
      <c r="L7180" s="4"/>
    </row>
    <row r="7181" spans="2:12" ht="14.25" customHeight="1">
      <c r="B7181" s="4"/>
      <c r="C7181" s="4"/>
      <c r="D7181" s="4"/>
      <c r="E7181" s="4"/>
      <c r="F7181" s="6"/>
      <c r="G7181" s="6"/>
      <c r="H7181" s="6"/>
      <c r="I7181" s="10"/>
      <c r="J7181" s="11"/>
      <c r="K7181" s="13"/>
      <c r="L7181" s="4"/>
    </row>
    <row r="7182" spans="2:12" ht="14.25" customHeight="1">
      <c r="B7182" s="4"/>
      <c r="C7182" s="4"/>
      <c r="D7182" s="4"/>
      <c r="E7182" s="4"/>
      <c r="F7182" s="6"/>
      <c r="G7182" s="6"/>
      <c r="H7182" s="6"/>
      <c r="I7182" s="10"/>
      <c r="J7182" s="11"/>
      <c r="K7182" s="13"/>
      <c r="L7182" s="4"/>
    </row>
    <row r="7183" spans="2:12" ht="14.25" customHeight="1">
      <c r="B7183" s="4"/>
      <c r="C7183" s="4"/>
      <c r="D7183" s="4"/>
      <c r="E7183" s="4"/>
      <c r="F7183" s="6"/>
      <c r="G7183" s="6"/>
      <c r="H7183" s="6"/>
      <c r="I7183" s="10"/>
      <c r="J7183" s="11"/>
      <c r="K7183" s="13"/>
      <c r="L7183" s="4"/>
    </row>
    <row r="7184" spans="2:12" ht="14.25" customHeight="1">
      <c r="B7184" s="4"/>
      <c r="C7184" s="4"/>
      <c r="D7184" s="4"/>
      <c r="E7184" s="4"/>
      <c r="F7184" s="6"/>
      <c r="G7184" s="6"/>
      <c r="H7184" s="6"/>
      <c r="I7184" s="10"/>
      <c r="J7184" s="11"/>
      <c r="K7184" s="13"/>
      <c r="L7184" s="4"/>
    </row>
    <row r="7185" spans="2:12" ht="14.25" customHeight="1">
      <c r="B7185" s="4"/>
      <c r="C7185" s="4"/>
      <c r="D7185" s="4"/>
      <c r="E7185" s="4"/>
      <c r="F7185" s="6"/>
      <c r="G7185" s="6"/>
      <c r="H7185" s="6"/>
      <c r="I7185" s="10"/>
      <c r="J7185" s="11"/>
      <c r="K7185" s="13"/>
      <c r="L7185" s="4"/>
    </row>
    <row r="7186" spans="2:12" ht="14.25" customHeight="1">
      <c r="B7186" s="4"/>
      <c r="C7186" s="4"/>
      <c r="D7186" s="4"/>
      <c r="E7186" s="4"/>
      <c r="F7186" s="6"/>
      <c r="G7186" s="6"/>
      <c r="H7186" s="6"/>
      <c r="I7186" s="10"/>
      <c r="J7186" s="11"/>
      <c r="K7186" s="13"/>
      <c r="L7186" s="4"/>
    </row>
    <row r="7187" spans="2:12" ht="14.25" customHeight="1">
      <c r="B7187" s="4"/>
      <c r="C7187" s="4"/>
      <c r="D7187" s="4"/>
      <c r="E7187" s="4"/>
      <c r="F7187" s="6"/>
      <c r="G7187" s="6"/>
      <c r="H7187" s="6"/>
      <c r="I7187" s="10"/>
      <c r="J7187" s="11"/>
      <c r="K7187" s="13"/>
      <c r="L7187" s="4"/>
    </row>
    <row r="7188" spans="2:12" ht="14.25" customHeight="1">
      <c r="B7188" s="4"/>
      <c r="C7188" s="4"/>
      <c r="D7188" s="4"/>
      <c r="E7188" s="4"/>
      <c r="F7188" s="6"/>
      <c r="G7188" s="6"/>
      <c r="H7188" s="6"/>
      <c r="I7188" s="10"/>
      <c r="J7188" s="11"/>
      <c r="K7188" s="13"/>
      <c r="L7188" s="4"/>
    </row>
    <row r="7189" spans="2:12" ht="14.25" customHeight="1">
      <c r="B7189" s="4"/>
      <c r="C7189" s="4"/>
      <c r="D7189" s="4"/>
      <c r="E7189" s="4"/>
      <c r="F7189" s="6"/>
      <c r="G7189" s="6"/>
      <c r="H7189" s="6"/>
      <c r="I7189" s="10"/>
      <c r="J7189" s="11"/>
      <c r="K7189" s="13"/>
      <c r="L7189" s="4"/>
    </row>
    <row r="7190" spans="2:12" ht="14.25" customHeight="1">
      <c r="B7190" s="4"/>
      <c r="C7190" s="4"/>
      <c r="D7190" s="4"/>
      <c r="E7190" s="4"/>
      <c r="F7190" s="6"/>
      <c r="G7190" s="6"/>
      <c r="H7190" s="6"/>
      <c r="I7190" s="10"/>
      <c r="J7190" s="11"/>
      <c r="K7190" s="13"/>
      <c r="L7190" s="4"/>
    </row>
    <row r="7191" spans="2:12" ht="14.25" customHeight="1">
      <c r="B7191" s="4"/>
      <c r="C7191" s="4"/>
      <c r="D7191" s="4"/>
      <c r="E7191" s="4"/>
      <c r="F7191" s="6"/>
      <c r="G7191" s="6"/>
      <c r="H7191" s="6"/>
      <c r="I7191" s="10"/>
      <c r="J7191" s="11"/>
      <c r="K7191" s="13"/>
      <c r="L7191" s="4"/>
    </row>
    <row r="7192" spans="2:12" ht="14.25" customHeight="1">
      <c r="B7192" s="4"/>
      <c r="C7192" s="4"/>
      <c r="D7192" s="4"/>
      <c r="E7192" s="4"/>
      <c r="F7192" s="6"/>
      <c r="G7192" s="6"/>
      <c r="H7192" s="6"/>
      <c r="I7192" s="10"/>
      <c r="J7192" s="11"/>
      <c r="K7192" s="13"/>
      <c r="L7192" s="4"/>
    </row>
    <row r="7193" spans="2:12" ht="14.25" customHeight="1">
      <c r="B7193" s="4"/>
      <c r="C7193" s="4"/>
      <c r="D7193" s="4"/>
      <c r="E7193" s="4"/>
      <c r="F7193" s="6"/>
      <c r="G7193" s="6"/>
      <c r="H7193" s="6"/>
      <c r="I7193" s="10"/>
      <c r="J7193" s="11"/>
      <c r="K7193" s="13"/>
      <c r="L7193" s="4"/>
    </row>
    <row r="7194" spans="2:12" ht="14.25" customHeight="1">
      <c r="B7194" s="4"/>
      <c r="C7194" s="4"/>
      <c r="D7194" s="4"/>
      <c r="E7194" s="4"/>
      <c r="F7194" s="6"/>
      <c r="G7194" s="6"/>
      <c r="H7194" s="6"/>
      <c r="I7194" s="10"/>
      <c r="J7194" s="11"/>
      <c r="K7194" s="13"/>
      <c r="L7194" s="4"/>
    </row>
    <row r="7195" spans="2:12" ht="14.25" customHeight="1">
      <c r="B7195" s="4"/>
      <c r="C7195" s="4"/>
      <c r="D7195" s="4"/>
      <c r="E7195" s="4"/>
      <c r="F7195" s="6"/>
      <c r="G7195" s="6"/>
      <c r="H7195" s="6"/>
      <c r="I7195" s="10"/>
      <c r="J7195" s="11"/>
      <c r="K7195" s="13"/>
      <c r="L7195" s="4"/>
    </row>
    <row r="7196" spans="2:12" ht="14.25" customHeight="1">
      <c r="B7196" s="4"/>
      <c r="C7196" s="4"/>
      <c r="D7196" s="4"/>
      <c r="E7196" s="4"/>
      <c r="F7196" s="6"/>
      <c r="G7196" s="6"/>
      <c r="H7196" s="6"/>
      <c r="I7196" s="10"/>
      <c r="J7196" s="11"/>
      <c r="K7196" s="13"/>
      <c r="L7196" s="4"/>
    </row>
    <row r="7197" spans="2:12" ht="14.25" customHeight="1">
      <c r="B7197" s="4"/>
      <c r="C7197" s="4"/>
      <c r="D7197" s="4"/>
      <c r="E7197" s="4"/>
      <c r="F7197" s="6"/>
      <c r="G7197" s="6"/>
      <c r="H7197" s="6"/>
      <c r="I7197" s="10"/>
      <c r="J7197" s="11"/>
      <c r="K7197" s="13"/>
      <c r="L7197" s="4"/>
    </row>
    <row r="7198" spans="2:12" ht="14.25" customHeight="1">
      <c r="B7198" s="4"/>
      <c r="C7198" s="4"/>
      <c r="D7198" s="4"/>
      <c r="E7198" s="4"/>
      <c r="F7198" s="6"/>
      <c r="G7198" s="6"/>
      <c r="H7198" s="6"/>
      <c r="I7198" s="10"/>
      <c r="J7198" s="11"/>
      <c r="K7198" s="13"/>
      <c r="L7198" s="4"/>
    </row>
    <row r="7199" spans="2:12" ht="14.25" customHeight="1">
      <c r="B7199" s="4"/>
      <c r="C7199" s="4"/>
      <c r="D7199" s="4"/>
      <c r="E7199" s="4"/>
      <c r="F7199" s="6"/>
      <c r="G7199" s="6"/>
      <c r="H7199" s="6"/>
      <c r="I7199" s="10"/>
      <c r="J7199" s="11"/>
      <c r="K7199" s="13"/>
      <c r="L7199" s="4"/>
    </row>
    <row r="7200" spans="2:12" ht="14.25" customHeight="1">
      <c r="B7200" s="4"/>
      <c r="C7200" s="4"/>
      <c r="D7200" s="4"/>
      <c r="E7200" s="4"/>
      <c r="F7200" s="6"/>
      <c r="G7200" s="6"/>
      <c r="H7200" s="6"/>
      <c r="I7200" s="10"/>
      <c r="J7200" s="11"/>
      <c r="K7200" s="13"/>
      <c r="L7200" s="4"/>
    </row>
    <row r="7201" spans="2:12" ht="14.25" customHeight="1">
      <c r="B7201" s="4"/>
      <c r="C7201" s="4"/>
      <c r="D7201" s="4"/>
      <c r="E7201" s="4"/>
      <c r="F7201" s="6"/>
      <c r="G7201" s="6"/>
      <c r="H7201" s="6"/>
      <c r="I7201" s="10"/>
      <c r="J7201" s="11"/>
      <c r="K7201" s="13"/>
      <c r="L7201" s="4"/>
    </row>
    <row r="7202" spans="2:12" ht="14.25" customHeight="1">
      <c r="B7202" s="4"/>
      <c r="C7202" s="4"/>
      <c r="D7202" s="4"/>
      <c r="E7202" s="4"/>
      <c r="F7202" s="6"/>
      <c r="G7202" s="6"/>
      <c r="H7202" s="6"/>
      <c r="I7202" s="10"/>
      <c r="J7202" s="11"/>
      <c r="K7202" s="13"/>
      <c r="L7202" s="4"/>
    </row>
    <row r="7203" spans="2:12" ht="14.25" customHeight="1">
      <c r="B7203" s="4"/>
      <c r="C7203" s="4"/>
      <c r="D7203" s="4"/>
      <c r="E7203" s="4"/>
      <c r="F7203" s="6"/>
      <c r="G7203" s="6"/>
      <c r="H7203" s="6"/>
      <c r="I7203" s="10"/>
      <c r="J7203" s="11"/>
      <c r="K7203" s="13"/>
      <c r="L7203" s="4"/>
    </row>
    <row r="7204" spans="2:12" ht="14.25" customHeight="1">
      <c r="B7204" s="4"/>
      <c r="C7204" s="4"/>
      <c r="D7204" s="4"/>
      <c r="E7204" s="4"/>
      <c r="F7204" s="6"/>
      <c r="G7204" s="6"/>
      <c r="H7204" s="6"/>
      <c r="I7204" s="10"/>
      <c r="J7204" s="11"/>
      <c r="K7204" s="13"/>
      <c r="L7204" s="4"/>
    </row>
    <row r="7205" spans="2:12" ht="14.25" customHeight="1">
      <c r="B7205" s="4"/>
      <c r="C7205" s="4"/>
      <c r="D7205" s="4"/>
      <c r="E7205" s="4"/>
      <c r="F7205" s="6"/>
      <c r="G7205" s="6"/>
      <c r="H7205" s="6"/>
      <c r="I7205" s="10"/>
      <c r="J7205" s="11"/>
      <c r="K7205" s="13"/>
      <c r="L7205" s="4"/>
    </row>
    <row r="7206" spans="2:12" ht="14.25" customHeight="1">
      <c r="B7206" s="4"/>
      <c r="C7206" s="4"/>
      <c r="D7206" s="4"/>
      <c r="E7206" s="4"/>
      <c r="F7206" s="6"/>
      <c r="G7206" s="6"/>
      <c r="H7206" s="6"/>
      <c r="I7206" s="10"/>
      <c r="J7206" s="11"/>
      <c r="K7206" s="13"/>
      <c r="L7206" s="4"/>
    </row>
    <row r="7207" spans="2:12" ht="14.25" customHeight="1">
      <c r="B7207" s="4"/>
      <c r="C7207" s="4"/>
      <c r="D7207" s="4"/>
      <c r="E7207" s="4"/>
      <c r="F7207" s="6"/>
      <c r="G7207" s="6"/>
      <c r="H7207" s="6"/>
      <c r="I7207" s="10"/>
      <c r="J7207" s="11"/>
      <c r="K7207" s="13"/>
      <c r="L7207" s="4"/>
    </row>
    <row r="7208" spans="2:12" ht="14.25" customHeight="1">
      <c r="B7208" s="4"/>
      <c r="C7208" s="4"/>
      <c r="D7208" s="4"/>
      <c r="E7208" s="4"/>
      <c r="F7208" s="6"/>
      <c r="G7208" s="6"/>
      <c r="H7208" s="6"/>
      <c r="I7208" s="10"/>
      <c r="J7208" s="11"/>
      <c r="K7208" s="13"/>
      <c r="L7208" s="4"/>
    </row>
    <row r="7209" spans="2:12" ht="14.25" customHeight="1">
      <c r="B7209" s="4"/>
      <c r="C7209" s="4"/>
      <c r="D7209" s="4"/>
      <c r="E7209" s="4"/>
      <c r="F7209" s="6"/>
      <c r="G7209" s="6"/>
      <c r="H7209" s="6"/>
      <c r="I7209" s="10"/>
      <c r="J7209" s="11"/>
      <c r="K7209" s="13"/>
      <c r="L7209" s="4"/>
    </row>
    <row r="7210" spans="2:12" ht="14.25" customHeight="1">
      <c r="B7210" s="4"/>
      <c r="C7210" s="4"/>
      <c r="D7210" s="4"/>
      <c r="E7210" s="4"/>
      <c r="F7210" s="6"/>
      <c r="G7210" s="6"/>
      <c r="H7210" s="6"/>
      <c r="I7210" s="10"/>
      <c r="J7210" s="11"/>
      <c r="K7210" s="13"/>
      <c r="L7210" s="4"/>
    </row>
    <row r="7211" spans="2:12" ht="14.25" customHeight="1">
      <c r="B7211" s="4"/>
      <c r="C7211" s="4"/>
      <c r="D7211" s="4"/>
      <c r="E7211" s="4"/>
      <c r="F7211" s="6"/>
      <c r="G7211" s="6"/>
      <c r="H7211" s="6"/>
      <c r="I7211" s="10"/>
      <c r="J7211" s="11"/>
      <c r="K7211" s="13"/>
      <c r="L7211" s="4"/>
    </row>
    <row r="7212" spans="2:12" ht="14.25" customHeight="1">
      <c r="B7212" s="4"/>
      <c r="C7212" s="4"/>
      <c r="D7212" s="4"/>
      <c r="E7212" s="4"/>
      <c r="F7212" s="6"/>
      <c r="G7212" s="6"/>
      <c r="H7212" s="6"/>
      <c r="I7212" s="10"/>
      <c r="J7212" s="11"/>
      <c r="K7212" s="13"/>
      <c r="L7212" s="4"/>
    </row>
    <row r="7213" spans="2:12" ht="14.25" customHeight="1">
      <c r="B7213" s="4"/>
      <c r="C7213" s="4"/>
      <c r="D7213" s="4"/>
      <c r="E7213" s="4"/>
      <c r="F7213" s="6"/>
      <c r="G7213" s="6"/>
      <c r="H7213" s="6"/>
      <c r="I7213" s="10"/>
      <c r="J7213" s="11"/>
      <c r="K7213" s="13"/>
      <c r="L7213" s="4"/>
    </row>
    <row r="7214" spans="2:12" ht="14.25" customHeight="1">
      <c r="B7214" s="4"/>
      <c r="C7214" s="4"/>
      <c r="D7214" s="4"/>
      <c r="E7214" s="4"/>
      <c r="F7214" s="6"/>
      <c r="G7214" s="6"/>
      <c r="H7214" s="6"/>
      <c r="I7214" s="10"/>
      <c r="J7214" s="11"/>
      <c r="K7214" s="13"/>
      <c r="L7214" s="4"/>
    </row>
    <row r="7215" spans="2:12" ht="14.25" customHeight="1">
      <c r="B7215" s="4"/>
      <c r="C7215" s="4"/>
      <c r="D7215" s="4"/>
      <c r="E7215" s="4"/>
      <c r="F7215" s="6"/>
      <c r="G7215" s="6"/>
      <c r="H7215" s="6"/>
      <c r="I7215" s="10"/>
      <c r="J7215" s="11"/>
      <c r="K7215" s="13"/>
      <c r="L7215" s="4"/>
    </row>
    <row r="7216" spans="2:12" ht="14.25" customHeight="1">
      <c r="B7216" s="4"/>
      <c r="C7216" s="4"/>
      <c r="D7216" s="4"/>
      <c r="E7216" s="4"/>
      <c r="F7216" s="6"/>
      <c r="G7216" s="6"/>
      <c r="H7216" s="6"/>
      <c r="I7216" s="10"/>
      <c r="J7216" s="11"/>
      <c r="K7216" s="13"/>
      <c r="L7216" s="4"/>
    </row>
    <row r="7217" spans="2:12" ht="14.25" customHeight="1">
      <c r="B7217" s="4"/>
      <c r="C7217" s="4"/>
      <c r="D7217" s="4"/>
      <c r="E7217" s="4"/>
      <c r="F7217" s="6"/>
      <c r="G7217" s="6"/>
      <c r="H7217" s="6"/>
      <c r="I7217" s="10"/>
      <c r="J7217" s="11"/>
      <c r="K7217" s="13"/>
      <c r="L7217" s="4"/>
    </row>
    <row r="7218" spans="2:12" ht="14.25" customHeight="1">
      <c r="B7218" s="4"/>
      <c r="C7218" s="4"/>
      <c r="D7218" s="4"/>
      <c r="E7218" s="4"/>
      <c r="F7218" s="6"/>
      <c r="G7218" s="6"/>
      <c r="H7218" s="6"/>
      <c r="I7218" s="10"/>
      <c r="J7218" s="11"/>
      <c r="K7218" s="13"/>
      <c r="L7218" s="4"/>
    </row>
    <row r="7219" spans="2:12" ht="14.25" customHeight="1">
      <c r="B7219" s="4"/>
      <c r="C7219" s="4"/>
      <c r="D7219" s="4"/>
      <c r="E7219" s="4"/>
      <c r="F7219" s="6"/>
      <c r="G7219" s="6"/>
      <c r="H7219" s="6"/>
      <c r="I7219" s="10"/>
      <c r="J7219" s="11"/>
      <c r="K7219" s="13"/>
      <c r="L7219" s="4"/>
    </row>
    <row r="7220" spans="2:12" ht="14.25" customHeight="1">
      <c r="B7220" s="4"/>
      <c r="C7220" s="4"/>
      <c r="D7220" s="4"/>
      <c r="E7220" s="4"/>
      <c r="F7220" s="6"/>
      <c r="G7220" s="6"/>
      <c r="H7220" s="6"/>
      <c r="I7220" s="10"/>
      <c r="J7220" s="11"/>
      <c r="K7220" s="13"/>
      <c r="L7220" s="4"/>
    </row>
    <row r="7221" spans="2:12" ht="14.25" customHeight="1">
      <c r="B7221" s="4"/>
      <c r="C7221" s="4"/>
      <c r="D7221" s="4"/>
      <c r="E7221" s="4"/>
      <c r="F7221" s="6"/>
      <c r="G7221" s="6"/>
      <c r="H7221" s="6"/>
      <c r="I7221" s="10"/>
      <c r="J7221" s="11"/>
      <c r="K7221" s="13"/>
      <c r="L7221" s="4"/>
    </row>
    <row r="7222" spans="2:12" ht="14.25" customHeight="1">
      <c r="B7222" s="4"/>
      <c r="C7222" s="4"/>
      <c r="D7222" s="4"/>
      <c r="E7222" s="4"/>
      <c r="F7222" s="6"/>
      <c r="G7222" s="6"/>
      <c r="H7222" s="6"/>
      <c r="I7222" s="10"/>
      <c r="J7222" s="11"/>
      <c r="K7222" s="13"/>
      <c r="L7222" s="4"/>
    </row>
    <row r="7223" spans="2:12" ht="14.25" customHeight="1">
      <c r="B7223" s="4"/>
      <c r="C7223" s="4"/>
      <c r="D7223" s="4"/>
      <c r="E7223" s="4"/>
      <c r="F7223" s="6"/>
      <c r="G7223" s="6"/>
      <c r="H7223" s="6"/>
      <c r="I7223" s="10"/>
      <c r="J7223" s="11"/>
      <c r="K7223" s="13"/>
      <c r="L7223" s="4"/>
    </row>
    <row r="7224" spans="2:12" ht="14.25" customHeight="1">
      <c r="B7224" s="4"/>
      <c r="C7224" s="4"/>
      <c r="D7224" s="4"/>
      <c r="E7224" s="4"/>
      <c r="F7224" s="6"/>
      <c r="G7224" s="6"/>
      <c r="H7224" s="6"/>
      <c r="I7224" s="10"/>
      <c r="J7224" s="11"/>
      <c r="K7224" s="13"/>
      <c r="L7224" s="4"/>
    </row>
    <row r="7225" spans="2:12" ht="14.25" customHeight="1">
      <c r="B7225" s="4"/>
      <c r="C7225" s="4"/>
      <c r="D7225" s="4"/>
      <c r="E7225" s="4"/>
      <c r="F7225" s="6"/>
      <c r="G7225" s="6"/>
      <c r="H7225" s="6"/>
      <c r="I7225" s="10"/>
      <c r="J7225" s="11"/>
      <c r="K7225" s="13"/>
      <c r="L7225" s="4"/>
    </row>
    <row r="7226" spans="2:12" ht="14.25" customHeight="1">
      <c r="B7226" s="4"/>
      <c r="C7226" s="4"/>
      <c r="D7226" s="4"/>
      <c r="E7226" s="4"/>
      <c r="F7226" s="6"/>
      <c r="G7226" s="6"/>
      <c r="H7226" s="6"/>
      <c r="I7226" s="10"/>
      <c r="J7226" s="11"/>
      <c r="K7226" s="13"/>
      <c r="L7226" s="4"/>
    </row>
    <row r="7227" spans="2:12" ht="14.25" customHeight="1">
      <c r="B7227" s="4"/>
      <c r="C7227" s="4"/>
      <c r="D7227" s="4"/>
      <c r="E7227" s="4"/>
      <c r="F7227" s="6"/>
      <c r="G7227" s="6"/>
      <c r="H7227" s="6"/>
      <c r="I7227" s="10"/>
      <c r="J7227" s="11"/>
      <c r="K7227" s="13"/>
      <c r="L7227" s="4"/>
    </row>
    <row r="7228" spans="2:12" ht="14.25" customHeight="1">
      <c r="B7228" s="4"/>
      <c r="C7228" s="4"/>
      <c r="D7228" s="4"/>
      <c r="E7228" s="4"/>
      <c r="F7228" s="6"/>
      <c r="G7228" s="6"/>
      <c r="H7228" s="6"/>
      <c r="I7228" s="10"/>
      <c r="J7228" s="11"/>
      <c r="K7228" s="13"/>
      <c r="L7228" s="4"/>
    </row>
    <row r="7229" spans="2:12" ht="14.25" customHeight="1">
      <c r="B7229" s="4"/>
      <c r="C7229" s="4"/>
      <c r="D7229" s="4"/>
      <c r="E7229" s="4"/>
      <c r="F7229" s="6"/>
      <c r="G7229" s="6"/>
      <c r="H7229" s="6"/>
      <c r="I7229" s="10"/>
      <c r="J7229" s="11"/>
      <c r="K7229" s="13"/>
      <c r="L7229" s="4"/>
    </row>
    <row r="7230" spans="2:12" ht="14.25" customHeight="1">
      <c r="B7230" s="4"/>
      <c r="C7230" s="4"/>
      <c r="D7230" s="4"/>
      <c r="E7230" s="4"/>
      <c r="F7230" s="6"/>
      <c r="G7230" s="6"/>
      <c r="H7230" s="6"/>
      <c r="I7230" s="10"/>
      <c r="J7230" s="11"/>
      <c r="K7230" s="13"/>
      <c r="L7230" s="4"/>
    </row>
    <row r="7231" spans="2:12" ht="14.25" customHeight="1">
      <c r="B7231" s="4"/>
      <c r="C7231" s="4"/>
      <c r="D7231" s="4"/>
      <c r="E7231" s="4"/>
      <c r="F7231" s="6"/>
      <c r="G7231" s="6"/>
      <c r="H7231" s="6"/>
      <c r="I7231" s="10"/>
      <c r="J7231" s="11"/>
      <c r="K7231" s="13"/>
      <c r="L7231" s="4"/>
    </row>
    <row r="7232" spans="2:12" ht="14.25" customHeight="1">
      <c r="B7232" s="4"/>
      <c r="C7232" s="4"/>
      <c r="D7232" s="4"/>
      <c r="E7232" s="4"/>
      <c r="F7232" s="6"/>
      <c r="G7232" s="6"/>
      <c r="H7232" s="6"/>
      <c r="I7232" s="10"/>
      <c r="J7232" s="11"/>
      <c r="K7232" s="13"/>
      <c r="L7232" s="4"/>
    </row>
    <row r="7233" spans="2:12" ht="14.25" customHeight="1">
      <c r="B7233" s="4"/>
      <c r="C7233" s="4"/>
      <c r="D7233" s="4"/>
      <c r="E7233" s="4"/>
      <c r="F7233" s="6"/>
      <c r="G7233" s="6"/>
      <c r="H7233" s="6"/>
      <c r="I7233" s="10"/>
      <c r="J7233" s="11"/>
      <c r="K7233" s="13"/>
      <c r="L7233" s="4"/>
    </row>
    <row r="7234" spans="2:12" ht="14.25" customHeight="1">
      <c r="B7234" s="4"/>
      <c r="C7234" s="4"/>
      <c r="D7234" s="4"/>
      <c r="E7234" s="4"/>
      <c r="F7234" s="6"/>
      <c r="G7234" s="6"/>
      <c r="H7234" s="6"/>
      <c r="I7234" s="10"/>
      <c r="J7234" s="11"/>
      <c r="K7234" s="13"/>
      <c r="L7234" s="4"/>
    </row>
    <row r="7235" spans="2:12" ht="14.25" customHeight="1">
      <c r="B7235" s="4"/>
      <c r="C7235" s="4"/>
      <c r="D7235" s="4"/>
      <c r="E7235" s="4"/>
      <c r="F7235" s="6"/>
      <c r="G7235" s="6"/>
      <c r="H7235" s="6"/>
      <c r="I7235" s="10"/>
      <c r="J7235" s="11"/>
      <c r="K7235" s="13"/>
      <c r="L7235" s="4"/>
    </row>
    <row r="7236" spans="2:12" ht="14.25" customHeight="1">
      <c r="B7236" s="4"/>
      <c r="C7236" s="4"/>
      <c r="D7236" s="4"/>
      <c r="E7236" s="4"/>
      <c r="F7236" s="6"/>
      <c r="G7236" s="6"/>
      <c r="H7236" s="6"/>
      <c r="I7236" s="10"/>
      <c r="J7236" s="11"/>
      <c r="K7236" s="13"/>
      <c r="L7236" s="4"/>
    </row>
    <row r="7237" spans="2:12" ht="14.25" customHeight="1">
      <c r="B7237" s="4"/>
      <c r="C7237" s="4"/>
      <c r="D7237" s="4"/>
      <c r="E7237" s="4"/>
      <c r="F7237" s="6"/>
      <c r="G7237" s="6"/>
      <c r="H7237" s="6"/>
      <c r="I7237" s="10"/>
      <c r="J7237" s="11"/>
      <c r="K7237" s="13"/>
      <c r="L7237" s="4"/>
    </row>
    <row r="7238" spans="2:12" ht="14.25" customHeight="1">
      <c r="B7238" s="4"/>
      <c r="C7238" s="4"/>
      <c r="D7238" s="4"/>
      <c r="E7238" s="4"/>
      <c r="F7238" s="6"/>
      <c r="G7238" s="6"/>
      <c r="H7238" s="6"/>
      <c r="I7238" s="10"/>
      <c r="J7238" s="11"/>
      <c r="K7238" s="13"/>
      <c r="L7238" s="4"/>
    </row>
    <row r="7239" spans="2:12" ht="14.25" customHeight="1">
      <c r="B7239" s="4"/>
      <c r="C7239" s="4"/>
      <c r="D7239" s="4"/>
      <c r="E7239" s="4"/>
      <c r="F7239" s="6"/>
      <c r="G7239" s="6"/>
      <c r="H7239" s="6"/>
      <c r="I7239" s="10"/>
      <c r="J7239" s="11"/>
      <c r="K7239" s="13"/>
      <c r="L7239" s="4"/>
    </row>
    <row r="7240" spans="2:12" ht="14.25" customHeight="1">
      <c r="B7240" s="4"/>
      <c r="C7240" s="4"/>
      <c r="D7240" s="4"/>
      <c r="E7240" s="4"/>
      <c r="F7240" s="6"/>
      <c r="G7240" s="6"/>
      <c r="H7240" s="6"/>
      <c r="I7240" s="10"/>
      <c r="J7240" s="11"/>
      <c r="K7240" s="13"/>
      <c r="L7240" s="4"/>
    </row>
    <row r="7241" spans="2:12" ht="14.25" customHeight="1">
      <c r="B7241" s="4"/>
      <c r="C7241" s="4"/>
      <c r="D7241" s="4"/>
      <c r="E7241" s="4"/>
      <c r="F7241" s="6"/>
      <c r="G7241" s="6"/>
      <c r="H7241" s="6"/>
      <c r="I7241" s="10"/>
      <c r="J7241" s="11"/>
      <c r="K7241" s="13"/>
      <c r="L7241" s="4"/>
    </row>
    <row r="7242" spans="2:12" ht="14.25" customHeight="1">
      <c r="B7242" s="4"/>
      <c r="C7242" s="4"/>
      <c r="D7242" s="4"/>
      <c r="E7242" s="4"/>
      <c r="F7242" s="6"/>
      <c r="G7242" s="6"/>
      <c r="H7242" s="6"/>
      <c r="I7242" s="10"/>
      <c r="J7242" s="11"/>
      <c r="K7242" s="13"/>
      <c r="L7242" s="4"/>
    </row>
    <row r="7243" spans="2:12" ht="14.25" customHeight="1">
      <c r="B7243" s="4"/>
      <c r="C7243" s="4"/>
      <c r="D7243" s="4"/>
      <c r="E7243" s="4"/>
      <c r="F7243" s="6"/>
      <c r="G7243" s="6"/>
      <c r="H7243" s="6"/>
      <c r="I7243" s="10"/>
      <c r="J7243" s="11"/>
      <c r="K7243" s="13"/>
      <c r="L7243" s="4"/>
    </row>
    <row r="7244" spans="2:12" ht="14.25" customHeight="1">
      <c r="B7244" s="4"/>
      <c r="C7244" s="4"/>
      <c r="D7244" s="4"/>
      <c r="E7244" s="4"/>
      <c r="F7244" s="6"/>
      <c r="G7244" s="6"/>
      <c r="H7244" s="6"/>
      <c r="I7244" s="10"/>
      <c r="J7244" s="11"/>
      <c r="K7244" s="13"/>
      <c r="L7244" s="4"/>
    </row>
    <row r="7245" spans="2:12" ht="14.25" customHeight="1">
      <c r="B7245" s="4"/>
      <c r="C7245" s="4"/>
      <c r="D7245" s="4"/>
      <c r="E7245" s="4"/>
      <c r="F7245" s="6"/>
      <c r="G7245" s="6"/>
      <c r="H7245" s="6"/>
      <c r="I7245" s="10"/>
      <c r="J7245" s="11"/>
      <c r="K7245" s="13"/>
      <c r="L7245" s="4"/>
    </row>
    <row r="7246" spans="2:12" ht="14.25" customHeight="1">
      <c r="B7246" s="4"/>
      <c r="C7246" s="4"/>
      <c r="D7246" s="4"/>
      <c r="E7246" s="4"/>
      <c r="F7246" s="6"/>
      <c r="G7246" s="6"/>
      <c r="H7246" s="6"/>
      <c r="I7246" s="10"/>
      <c r="J7246" s="11"/>
      <c r="K7246" s="13"/>
      <c r="L7246" s="4"/>
    </row>
    <row r="7247" spans="2:12" ht="14.25" customHeight="1">
      <c r="B7247" s="4"/>
      <c r="C7247" s="4"/>
      <c r="D7247" s="4"/>
      <c r="E7247" s="4"/>
      <c r="F7247" s="6"/>
      <c r="G7247" s="6"/>
      <c r="H7247" s="6"/>
      <c r="I7247" s="10"/>
      <c r="J7247" s="11"/>
      <c r="K7247" s="13"/>
      <c r="L7247" s="4"/>
    </row>
    <row r="7248" spans="2:12" ht="14.25" customHeight="1">
      <c r="B7248" s="4"/>
      <c r="C7248" s="4"/>
      <c r="D7248" s="4"/>
      <c r="E7248" s="4"/>
      <c r="F7248" s="6"/>
      <c r="G7248" s="6"/>
      <c r="H7248" s="6"/>
      <c r="I7248" s="10"/>
      <c r="J7248" s="11"/>
      <c r="K7248" s="13"/>
      <c r="L7248" s="4"/>
    </row>
    <row r="7249" spans="2:12" ht="14.25" customHeight="1">
      <c r="B7249" s="4"/>
      <c r="C7249" s="4"/>
      <c r="D7249" s="4"/>
      <c r="E7249" s="4"/>
      <c r="F7249" s="6"/>
      <c r="G7249" s="6"/>
      <c r="H7249" s="6"/>
      <c r="I7249" s="10"/>
      <c r="J7249" s="11"/>
      <c r="K7249" s="13"/>
      <c r="L7249" s="4"/>
    </row>
    <row r="7250" spans="2:12" ht="14.25" customHeight="1">
      <c r="B7250" s="4"/>
      <c r="C7250" s="4"/>
      <c r="D7250" s="4"/>
      <c r="E7250" s="4"/>
      <c r="F7250" s="6"/>
      <c r="G7250" s="6"/>
      <c r="H7250" s="6"/>
      <c r="I7250" s="10"/>
      <c r="J7250" s="11"/>
      <c r="K7250" s="13"/>
      <c r="L7250" s="4"/>
    </row>
    <row r="7251" spans="2:12" ht="14.25" customHeight="1">
      <c r="B7251" s="4"/>
      <c r="C7251" s="4"/>
      <c r="D7251" s="4"/>
      <c r="E7251" s="4"/>
      <c r="F7251" s="6"/>
      <c r="G7251" s="6"/>
      <c r="H7251" s="6"/>
      <c r="I7251" s="10"/>
      <c r="J7251" s="11"/>
      <c r="K7251" s="13"/>
      <c r="L7251" s="4"/>
    </row>
    <row r="7252" spans="2:12" ht="14.25" customHeight="1">
      <c r="B7252" s="4"/>
      <c r="C7252" s="4"/>
      <c r="D7252" s="4"/>
      <c r="E7252" s="4"/>
      <c r="F7252" s="6"/>
      <c r="G7252" s="6"/>
      <c r="H7252" s="6"/>
      <c r="I7252" s="10"/>
      <c r="J7252" s="11"/>
      <c r="K7252" s="13"/>
      <c r="L7252" s="4"/>
    </row>
    <row r="7253" spans="2:12" ht="14.25" customHeight="1">
      <c r="B7253" s="4"/>
      <c r="C7253" s="4"/>
      <c r="D7253" s="4"/>
      <c r="E7253" s="4"/>
      <c r="F7253" s="6"/>
      <c r="G7253" s="6"/>
      <c r="H7253" s="6"/>
      <c r="I7253" s="10"/>
      <c r="J7253" s="11"/>
      <c r="K7253" s="13"/>
      <c r="L7253" s="4"/>
    </row>
    <row r="7254" spans="2:12" ht="14.25" customHeight="1">
      <c r="B7254" s="4"/>
      <c r="C7254" s="4"/>
      <c r="D7254" s="4"/>
      <c r="E7254" s="4"/>
      <c r="F7254" s="6"/>
      <c r="G7254" s="6"/>
      <c r="H7254" s="6"/>
      <c r="I7254" s="10"/>
      <c r="J7254" s="11"/>
      <c r="K7254" s="13"/>
      <c r="L7254" s="4"/>
    </row>
    <row r="7255" spans="2:12" ht="14.25" customHeight="1">
      <c r="B7255" s="4"/>
      <c r="C7255" s="4"/>
      <c r="D7255" s="4"/>
      <c r="E7255" s="4"/>
      <c r="F7255" s="6"/>
      <c r="G7255" s="6"/>
      <c r="H7255" s="6"/>
      <c r="I7255" s="10"/>
      <c r="J7255" s="11"/>
      <c r="K7255" s="13"/>
      <c r="L7255" s="4"/>
    </row>
    <row r="7256" spans="2:12" ht="14.25" customHeight="1">
      <c r="B7256" s="4"/>
      <c r="C7256" s="4"/>
      <c r="D7256" s="4"/>
      <c r="E7256" s="4"/>
      <c r="F7256" s="6"/>
      <c r="G7256" s="6"/>
      <c r="H7256" s="6"/>
      <c r="I7256" s="10"/>
      <c r="J7256" s="11"/>
      <c r="K7256" s="13"/>
      <c r="L7256" s="4"/>
    </row>
    <row r="7257" spans="2:12" ht="14.25" customHeight="1">
      <c r="B7257" s="4"/>
      <c r="C7257" s="4"/>
      <c r="D7257" s="4"/>
      <c r="E7257" s="4"/>
      <c r="F7257" s="6"/>
      <c r="G7257" s="6"/>
      <c r="H7257" s="6"/>
      <c r="I7257" s="10"/>
      <c r="J7257" s="11"/>
      <c r="K7257" s="13"/>
      <c r="L7257" s="4"/>
    </row>
    <row r="7258" spans="2:12" ht="14.25" customHeight="1">
      <c r="B7258" s="4"/>
      <c r="C7258" s="4"/>
      <c r="D7258" s="4"/>
      <c r="E7258" s="4"/>
      <c r="F7258" s="6"/>
      <c r="G7258" s="6"/>
      <c r="H7258" s="6"/>
      <c r="I7258" s="10"/>
      <c r="J7258" s="11"/>
      <c r="K7258" s="13"/>
      <c r="L7258" s="4"/>
    </row>
    <row r="7259" spans="2:12" ht="14.25" customHeight="1">
      <c r="B7259" s="4"/>
      <c r="C7259" s="4"/>
      <c r="D7259" s="4"/>
      <c r="E7259" s="4"/>
      <c r="F7259" s="6"/>
      <c r="G7259" s="6"/>
      <c r="H7259" s="6"/>
      <c r="I7259" s="10"/>
      <c r="J7259" s="11"/>
      <c r="K7259" s="13"/>
      <c r="L7259" s="4"/>
    </row>
    <row r="7260" spans="2:12" ht="14.25" customHeight="1">
      <c r="B7260" s="4"/>
      <c r="C7260" s="4"/>
      <c r="D7260" s="4"/>
      <c r="E7260" s="4"/>
      <c r="F7260" s="6"/>
      <c r="G7260" s="6"/>
      <c r="H7260" s="6"/>
      <c r="I7260" s="10"/>
      <c r="J7260" s="11"/>
      <c r="K7260" s="13"/>
      <c r="L7260" s="4"/>
    </row>
    <row r="7261" spans="2:12" ht="14.25" customHeight="1">
      <c r="B7261" s="4"/>
      <c r="C7261" s="4"/>
      <c r="D7261" s="4"/>
      <c r="E7261" s="4"/>
      <c r="F7261" s="6"/>
      <c r="G7261" s="6"/>
      <c r="H7261" s="6"/>
      <c r="I7261" s="10"/>
      <c r="J7261" s="11"/>
      <c r="K7261" s="13"/>
      <c r="L7261" s="4"/>
    </row>
    <row r="7262" spans="2:12" ht="14.25" customHeight="1">
      <c r="B7262" s="4"/>
      <c r="C7262" s="4"/>
      <c r="D7262" s="4"/>
      <c r="E7262" s="4"/>
      <c r="F7262" s="6"/>
      <c r="G7262" s="6"/>
      <c r="H7262" s="6"/>
      <c r="I7262" s="10"/>
      <c r="J7262" s="11"/>
      <c r="K7262" s="13"/>
      <c r="L7262" s="4"/>
    </row>
    <row r="7263" spans="2:12" ht="14.25" customHeight="1">
      <c r="B7263" s="4"/>
      <c r="C7263" s="4"/>
      <c r="D7263" s="4"/>
      <c r="E7263" s="4"/>
      <c r="F7263" s="6"/>
      <c r="G7263" s="6"/>
      <c r="H7263" s="6"/>
      <c r="I7263" s="10"/>
      <c r="J7263" s="11"/>
      <c r="K7263" s="13"/>
      <c r="L7263" s="4"/>
    </row>
    <row r="7264" spans="2:12" ht="14.25" customHeight="1">
      <c r="B7264" s="4"/>
      <c r="C7264" s="4"/>
      <c r="D7264" s="4"/>
      <c r="E7264" s="4"/>
      <c r="F7264" s="6"/>
      <c r="G7264" s="6"/>
      <c r="H7264" s="6"/>
      <c r="I7264" s="10"/>
      <c r="J7264" s="11"/>
      <c r="K7264" s="13"/>
      <c r="L7264" s="4"/>
    </row>
    <row r="7265" spans="2:12" ht="14.25" customHeight="1">
      <c r="B7265" s="4"/>
      <c r="C7265" s="4"/>
      <c r="D7265" s="4"/>
      <c r="E7265" s="4"/>
      <c r="F7265" s="6"/>
      <c r="G7265" s="6"/>
      <c r="H7265" s="6"/>
      <c r="I7265" s="10"/>
      <c r="J7265" s="11"/>
      <c r="K7265" s="13"/>
      <c r="L7265" s="4"/>
    </row>
    <row r="7266" spans="2:12" ht="14.25" customHeight="1">
      <c r="B7266" s="4"/>
      <c r="C7266" s="4"/>
      <c r="D7266" s="4"/>
      <c r="E7266" s="4"/>
      <c r="F7266" s="6"/>
      <c r="G7266" s="6"/>
      <c r="H7266" s="6"/>
      <c r="I7266" s="10"/>
      <c r="J7266" s="11"/>
      <c r="K7266" s="13"/>
      <c r="L7266" s="4"/>
    </row>
    <row r="7267" spans="2:12" ht="14.25" customHeight="1">
      <c r="B7267" s="4"/>
      <c r="C7267" s="4"/>
      <c r="D7267" s="4"/>
      <c r="E7267" s="4"/>
      <c r="F7267" s="6"/>
      <c r="G7267" s="6"/>
      <c r="H7267" s="6"/>
      <c r="I7267" s="10"/>
      <c r="J7267" s="11"/>
      <c r="K7267" s="13"/>
      <c r="L7267" s="4"/>
    </row>
    <row r="7268" spans="2:12" ht="14.25" customHeight="1">
      <c r="B7268" s="4"/>
      <c r="C7268" s="4"/>
      <c r="D7268" s="4"/>
      <c r="E7268" s="4"/>
      <c r="F7268" s="6"/>
      <c r="G7268" s="6"/>
      <c r="H7268" s="6"/>
      <c r="I7268" s="10"/>
      <c r="J7268" s="11"/>
      <c r="K7268" s="13"/>
      <c r="L7268" s="4"/>
    </row>
    <row r="7269" spans="2:12" ht="14.25" customHeight="1">
      <c r="B7269" s="4"/>
      <c r="C7269" s="4"/>
      <c r="D7269" s="4"/>
      <c r="E7269" s="4"/>
      <c r="F7269" s="6"/>
      <c r="G7269" s="6"/>
      <c r="H7269" s="6"/>
      <c r="I7269" s="10"/>
      <c r="J7269" s="11"/>
      <c r="K7269" s="13"/>
      <c r="L7269" s="4"/>
    </row>
    <row r="7270" spans="2:12" ht="14.25" customHeight="1">
      <c r="B7270" s="4"/>
      <c r="C7270" s="4"/>
      <c r="D7270" s="4"/>
      <c r="E7270" s="4"/>
      <c r="F7270" s="6"/>
      <c r="G7270" s="6"/>
      <c r="H7270" s="6"/>
      <c r="I7270" s="10"/>
      <c r="J7270" s="11"/>
      <c r="K7270" s="13"/>
      <c r="L7270" s="4"/>
    </row>
    <row r="7271" spans="2:12" ht="14.25" customHeight="1">
      <c r="B7271" s="4"/>
      <c r="C7271" s="4"/>
      <c r="D7271" s="4"/>
      <c r="E7271" s="4"/>
      <c r="F7271" s="6"/>
      <c r="G7271" s="6"/>
      <c r="H7271" s="6"/>
      <c r="I7271" s="10"/>
      <c r="J7271" s="11"/>
      <c r="K7271" s="13"/>
      <c r="L7271" s="4"/>
    </row>
    <row r="7272" spans="2:12" ht="14.25" customHeight="1">
      <c r="B7272" s="4"/>
      <c r="C7272" s="4"/>
      <c r="D7272" s="4"/>
      <c r="E7272" s="4"/>
      <c r="F7272" s="6"/>
      <c r="G7272" s="6"/>
      <c r="H7272" s="6"/>
      <c r="I7272" s="10"/>
      <c r="J7272" s="11"/>
      <c r="K7272" s="13"/>
      <c r="L7272" s="4"/>
    </row>
    <row r="7273" spans="2:12" ht="14.25" customHeight="1">
      <c r="B7273" s="4"/>
      <c r="C7273" s="4"/>
      <c r="D7273" s="4"/>
      <c r="E7273" s="4"/>
      <c r="F7273" s="6"/>
      <c r="G7273" s="6"/>
      <c r="H7273" s="6"/>
      <c r="I7273" s="10"/>
      <c r="J7273" s="11"/>
      <c r="K7273" s="13"/>
      <c r="L7273" s="4"/>
    </row>
    <row r="7274" spans="2:12" ht="14.25" customHeight="1">
      <c r="B7274" s="4"/>
      <c r="C7274" s="4"/>
      <c r="D7274" s="4"/>
      <c r="E7274" s="4"/>
      <c r="F7274" s="6"/>
      <c r="G7274" s="6"/>
      <c r="H7274" s="6"/>
      <c r="I7274" s="10"/>
      <c r="J7274" s="11"/>
      <c r="K7274" s="13"/>
      <c r="L7274" s="4"/>
    </row>
    <row r="7275" spans="2:12" ht="14.25" customHeight="1">
      <c r="B7275" s="4"/>
      <c r="C7275" s="4"/>
      <c r="D7275" s="4"/>
      <c r="E7275" s="4"/>
      <c r="F7275" s="6"/>
      <c r="G7275" s="6"/>
      <c r="H7275" s="6"/>
      <c r="I7275" s="10"/>
      <c r="J7275" s="11"/>
      <c r="K7275" s="13"/>
      <c r="L7275" s="4"/>
    </row>
    <row r="7276" spans="2:12" ht="14.25" customHeight="1">
      <c r="B7276" s="4"/>
      <c r="C7276" s="4"/>
      <c r="D7276" s="4"/>
      <c r="E7276" s="4"/>
      <c r="F7276" s="6"/>
      <c r="G7276" s="6"/>
      <c r="H7276" s="6"/>
      <c r="I7276" s="10"/>
      <c r="J7276" s="11"/>
      <c r="K7276" s="13"/>
      <c r="L7276" s="4"/>
    </row>
    <row r="7277" spans="2:12" ht="14.25" customHeight="1">
      <c r="B7277" s="4"/>
      <c r="C7277" s="4"/>
      <c r="D7277" s="4"/>
      <c r="E7277" s="4"/>
      <c r="F7277" s="6"/>
      <c r="G7277" s="6"/>
      <c r="H7277" s="6"/>
      <c r="I7277" s="10"/>
      <c r="J7277" s="11"/>
      <c r="K7277" s="13"/>
      <c r="L7277" s="4"/>
    </row>
    <row r="7278" spans="2:12" ht="14.25" customHeight="1">
      <c r="B7278" s="4"/>
      <c r="C7278" s="4"/>
      <c r="D7278" s="4"/>
      <c r="E7278" s="4"/>
      <c r="F7278" s="6"/>
      <c r="G7278" s="6"/>
      <c r="H7278" s="6"/>
      <c r="I7278" s="10"/>
      <c r="J7278" s="11"/>
      <c r="K7278" s="13"/>
      <c r="L7278" s="4"/>
    </row>
    <row r="7279" spans="2:12" ht="14.25" customHeight="1">
      <c r="B7279" s="4"/>
      <c r="C7279" s="4"/>
      <c r="D7279" s="4"/>
      <c r="E7279" s="4"/>
      <c r="F7279" s="6"/>
      <c r="G7279" s="6"/>
      <c r="H7279" s="6"/>
      <c r="I7279" s="10"/>
      <c r="J7279" s="11"/>
      <c r="K7279" s="13"/>
      <c r="L7279" s="4"/>
    </row>
    <row r="7280" spans="2:12" ht="14.25" customHeight="1">
      <c r="B7280" s="4"/>
      <c r="C7280" s="4"/>
      <c r="D7280" s="4"/>
      <c r="E7280" s="4"/>
      <c r="F7280" s="6"/>
      <c r="G7280" s="6"/>
      <c r="H7280" s="6"/>
      <c r="I7280" s="10"/>
      <c r="J7280" s="11"/>
      <c r="K7280" s="13"/>
      <c r="L7280" s="4"/>
    </row>
    <row r="7281" spans="2:12" ht="14.25" customHeight="1">
      <c r="B7281" s="4"/>
      <c r="C7281" s="4"/>
      <c r="D7281" s="4"/>
      <c r="E7281" s="4"/>
      <c r="F7281" s="6"/>
      <c r="G7281" s="6"/>
      <c r="H7281" s="6"/>
      <c r="I7281" s="10"/>
      <c r="J7281" s="11"/>
      <c r="K7281" s="13"/>
      <c r="L7281" s="4"/>
    </row>
    <row r="7282" spans="2:12" ht="14.25" customHeight="1">
      <c r="B7282" s="4"/>
      <c r="C7282" s="4"/>
      <c r="D7282" s="4"/>
      <c r="E7282" s="4"/>
      <c r="F7282" s="6"/>
      <c r="G7282" s="6"/>
      <c r="H7282" s="6"/>
      <c r="I7282" s="10"/>
      <c r="J7282" s="11"/>
      <c r="K7282" s="13"/>
      <c r="L7282" s="4"/>
    </row>
    <row r="7283" spans="2:12" ht="14.25" customHeight="1">
      <c r="B7283" s="4"/>
      <c r="C7283" s="4"/>
      <c r="D7283" s="4"/>
      <c r="E7283" s="4"/>
      <c r="F7283" s="6"/>
      <c r="G7283" s="6"/>
      <c r="H7283" s="6"/>
      <c r="I7283" s="10"/>
      <c r="J7283" s="11"/>
      <c r="K7283" s="13"/>
      <c r="L7283" s="4"/>
    </row>
    <row r="7284" spans="2:12" ht="14.25" customHeight="1">
      <c r="B7284" s="4"/>
      <c r="C7284" s="4"/>
      <c r="D7284" s="4"/>
      <c r="E7284" s="4"/>
      <c r="F7284" s="6"/>
      <c r="G7284" s="6"/>
      <c r="H7284" s="6"/>
      <c r="I7284" s="10"/>
      <c r="J7284" s="11"/>
      <c r="K7284" s="13"/>
      <c r="L7284" s="4"/>
    </row>
    <row r="7285" spans="2:12" ht="14.25" customHeight="1">
      <c r="B7285" s="4"/>
      <c r="C7285" s="4"/>
      <c r="D7285" s="4"/>
      <c r="E7285" s="4"/>
      <c r="F7285" s="6"/>
      <c r="G7285" s="6"/>
      <c r="H7285" s="6"/>
      <c r="I7285" s="10"/>
      <c r="J7285" s="11"/>
      <c r="K7285" s="13"/>
      <c r="L7285" s="4"/>
    </row>
    <row r="7286" spans="2:12" ht="14.25" customHeight="1">
      <c r="B7286" s="4"/>
      <c r="C7286" s="4"/>
      <c r="D7286" s="4"/>
      <c r="E7286" s="4"/>
      <c r="F7286" s="6"/>
      <c r="G7286" s="6"/>
      <c r="H7286" s="6"/>
      <c r="I7286" s="10"/>
      <c r="J7286" s="11"/>
      <c r="K7286" s="13"/>
      <c r="L7286" s="4"/>
    </row>
    <row r="7287" spans="2:12" ht="14.25" customHeight="1">
      <c r="B7287" s="4"/>
      <c r="C7287" s="4"/>
      <c r="D7287" s="4"/>
      <c r="E7287" s="4"/>
      <c r="F7287" s="6"/>
      <c r="G7287" s="6"/>
      <c r="H7287" s="6"/>
      <c r="I7287" s="10"/>
      <c r="J7287" s="11"/>
      <c r="K7287" s="13"/>
      <c r="L7287" s="4"/>
    </row>
    <row r="7288" spans="2:12" ht="14.25" customHeight="1">
      <c r="B7288" s="4"/>
      <c r="C7288" s="4"/>
      <c r="D7288" s="4"/>
      <c r="E7288" s="4"/>
      <c r="F7288" s="6"/>
      <c r="G7288" s="6"/>
      <c r="H7288" s="6"/>
      <c r="I7288" s="10"/>
      <c r="J7288" s="11"/>
      <c r="K7288" s="13"/>
      <c r="L7288" s="4"/>
    </row>
    <row r="7289" spans="2:12" ht="14.25" customHeight="1">
      <c r="B7289" s="4"/>
      <c r="C7289" s="4"/>
      <c r="D7289" s="4"/>
      <c r="E7289" s="4"/>
      <c r="F7289" s="6"/>
      <c r="G7289" s="6"/>
      <c r="H7289" s="6"/>
      <c r="I7289" s="10"/>
      <c r="J7289" s="11"/>
      <c r="K7289" s="13"/>
      <c r="L7289" s="4"/>
    </row>
    <row r="7290" spans="2:12" ht="14.25" customHeight="1">
      <c r="B7290" s="4"/>
      <c r="C7290" s="4"/>
      <c r="D7290" s="4"/>
      <c r="E7290" s="4"/>
      <c r="F7290" s="6"/>
      <c r="G7290" s="6"/>
      <c r="H7290" s="6"/>
      <c r="I7290" s="10"/>
      <c r="J7290" s="11"/>
      <c r="K7290" s="13"/>
      <c r="L7290" s="4"/>
    </row>
    <row r="7291" spans="2:12" ht="14.25" customHeight="1">
      <c r="B7291" s="4"/>
      <c r="C7291" s="4"/>
      <c r="D7291" s="4"/>
      <c r="E7291" s="4"/>
      <c r="F7291" s="6"/>
      <c r="G7291" s="6"/>
      <c r="H7291" s="6"/>
      <c r="I7291" s="10"/>
      <c r="J7291" s="11"/>
      <c r="K7291" s="13"/>
      <c r="L7291" s="4"/>
    </row>
    <row r="7292" spans="2:12" ht="14.25" customHeight="1">
      <c r="B7292" s="4"/>
      <c r="C7292" s="4"/>
      <c r="D7292" s="4"/>
      <c r="E7292" s="4"/>
      <c r="F7292" s="6"/>
      <c r="G7292" s="6"/>
      <c r="H7292" s="6"/>
      <c r="I7292" s="10"/>
      <c r="J7292" s="11"/>
      <c r="K7292" s="13"/>
      <c r="L7292" s="4"/>
    </row>
    <row r="7293" spans="2:12" ht="14.25" customHeight="1">
      <c r="B7293" s="4"/>
      <c r="C7293" s="4"/>
      <c r="D7293" s="4"/>
      <c r="E7293" s="4"/>
      <c r="F7293" s="6"/>
      <c r="G7293" s="6"/>
      <c r="H7293" s="6"/>
      <c r="I7293" s="10"/>
      <c r="J7293" s="11"/>
      <c r="K7293" s="13"/>
      <c r="L7293" s="4"/>
    </row>
    <row r="7294" spans="2:12" ht="14.25" customHeight="1">
      <c r="B7294" s="4"/>
      <c r="C7294" s="4"/>
      <c r="D7294" s="4"/>
      <c r="E7294" s="4"/>
      <c r="F7294" s="6"/>
      <c r="G7294" s="6"/>
      <c r="H7294" s="6"/>
      <c r="I7294" s="10"/>
      <c r="J7294" s="11"/>
      <c r="K7294" s="13"/>
      <c r="L7294" s="4"/>
    </row>
    <row r="7295" spans="2:12" ht="14.25" customHeight="1">
      <c r="B7295" s="4"/>
      <c r="C7295" s="4"/>
      <c r="D7295" s="4"/>
      <c r="E7295" s="4"/>
      <c r="F7295" s="6"/>
      <c r="G7295" s="6"/>
      <c r="H7295" s="6"/>
      <c r="I7295" s="10"/>
      <c r="J7295" s="11"/>
      <c r="K7295" s="13"/>
      <c r="L7295" s="4"/>
    </row>
    <row r="7296" spans="2:12" ht="14.25" customHeight="1">
      <c r="B7296" s="4"/>
      <c r="C7296" s="4"/>
      <c r="D7296" s="4"/>
      <c r="E7296" s="4"/>
      <c r="F7296" s="6"/>
      <c r="G7296" s="6"/>
      <c r="H7296" s="6"/>
      <c r="I7296" s="10"/>
      <c r="J7296" s="11"/>
      <c r="K7296" s="13"/>
      <c r="L7296" s="4"/>
    </row>
    <row r="7297" spans="2:12" ht="14.25" customHeight="1">
      <c r="B7297" s="4"/>
      <c r="C7297" s="4"/>
      <c r="D7297" s="4"/>
      <c r="E7297" s="4"/>
      <c r="F7297" s="6"/>
      <c r="G7297" s="6"/>
      <c r="H7297" s="6"/>
      <c r="I7297" s="10"/>
      <c r="J7297" s="11"/>
      <c r="K7297" s="13"/>
      <c r="L7297" s="4"/>
    </row>
    <row r="7298" spans="2:12" ht="14.25" customHeight="1">
      <c r="B7298" s="4"/>
      <c r="C7298" s="4"/>
      <c r="D7298" s="4"/>
      <c r="E7298" s="4"/>
      <c r="F7298" s="6"/>
      <c r="G7298" s="6"/>
      <c r="H7298" s="6"/>
      <c r="I7298" s="10"/>
      <c r="J7298" s="11"/>
      <c r="K7298" s="13"/>
      <c r="L7298" s="4"/>
    </row>
    <row r="7299" spans="2:12" ht="14.25" customHeight="1">
      <c r="B7299" s="4"/>
      <c r="C7299" s="4"/>
      <c r="D7299" s="4"/>
      <c r="E7299" s="4"/>
      <c r="F7299" s="6"/>
      <c r="G7299" s="6"/>
      <c r="H7299" s="6"/>
      <c r="I7299" s="10"/>
      <c r="J7299" s="11"/>
      <c r="K7299" s="13"/>
      <c r="L7299" s="4"/>
    </row>
    <row r="7300" spans="2:12" ht="14.25" customHeight="1">
      <c r="B7300" s="4"/>
      <c r="C7300" s="4"/>
      <c r="D7300" s="4"/>
      <c r="E7300" s="4"/>
      <c r="F7300" s="6"/>
      <c r="G7300" s="6"/>
      <c r="H7300" s="6"/>
      <c r="I7300" s="10"/>
      <c r="J7300" s="11"/>
      <c r="K7300" s="13"/>
      <c r="L7300" s="4"/>
    </row>
    <row r="7301" spans="2:12" ht="14.25" customHeight="1">
      <c r="B7301" s="4"/>
      <c r="C7301" s="4"/>
      <c r="D7301" s="4"/>
      <c r="E7301" s="4"/>
      <c r="F7301" s="6"/>
      <c r="G7301" s="6"/>
      <c r="H7301" s="6"/>
      <c r="I7301" s="10"/>
      <c r="J7301" s="11"/>
      <c r="K7301" s="13"/>
      <c r="L7301" s="4"/>
    </row>
    <row r="7302" spans="2:12" ht="14.25" customHeight="1">
      <c r="B7302" s="4"/>
      <c r="C7302" s="4"/>
      <c r="D7302" s="4"/>
      <c r="E7302" s="4"/>
      <c r="F7302" s="6"/>
      <c r="G7302" s="6"/>
      <c r="H7302" s="6"/>
      <c r="I7302" s="10"/>
      <c r="J7302" s="11"/>
      <c r="K7302" s="13"/>
      <c r="L7302" s="4"/>
    </row>
    <row r="7303" spans="2:12" ht="14.25" customHeight="1">
      <c r="B7303" s="4"/>
      <c r="C7303" s="4"/>
      <c r="D7303" s="4"/>
      <c r="E7303" s="4"/>
      <c r="F7303" s="6"/>
      <c r="G7303" s="6"/>
      <c r="H7303" s="6"/>
      <c r="I7303" s="10"/>
      <c r="J7303" s="11"/>
      <c r="K7303" s="13"/>
      <c r="L7303" s="4"/>
    </row>
    <row r="7304" spans="2:12" ht="14.25" customHeight="1">
      <c r="B7304" s="4"/>
      <c r="C7304" s="4"/>
      <c r="D7304" s="4"/>
      <c r="E7304" s="4"/>
      <c r="F7304" s="6"/>
      <c r="G7304" s="6"/>
      <c r="H7304" s="6"/>
      <c r="I7304" s="10"/>
      <c r="J7304" s="11"/>
      <c r="K7304" s="13"/>
      <c r="L7304" s="4"/>
    </row>
    <row r="7305" spans="2:12" ht="14.25" customHeight="1">
      <c r="B7305" s="4"/>
      <c r="C7305" s="4"/>
      <c r="D7305" s="4"/>
      <c r="E7305" s="4"/>
      <c r="F7305" s="6"/>
      <c r="G7305" s="6"/>
      <c r="H7305" s="6"/>
      <c r="I7305" s="10"/>
      <c r="J7305" s="11"/>
      <c r="K7305" s="13"/>
      <c r="L7305" s="4"/>
    </row>
    <row r="7306" spans="2:12" ht="14.25" customHeight="1">
      <c r="B7306" s="4"/>
      <c r="C7306" s="4"/>
      <c r="D7306" s="4"/>
      <c r="E7306" s="4"/>
      <c r="F7306" s="6"/>
      <c r="G7306" s="6"/>
      <c r="H7306" s="6"/>
      <c r="I7306" s="10"/>
      <c r="J7306" s="11"/>
      <c r="K7306" s="13"/>
      <c r="L7306" s="4"/>
    </row>
    <row r="7307" spans="2:12" ht="14.25" customHeight="1">
      <c r="B7307" s="4"/>
      <c r="C7307" s="4"/>
      <c r="D7307" s="4"/>
      <c r="E7307" s="4"/>
      <c r="F7307" s="6"/>
      <c r="G7307" s="6"/>
      <c r="H7307" s="6"/>
      <c r="I7307" s="10"/>
      <c r="J7307" s="11"/>
      <c r="K7307" s="13"/>
      <c r="L7307" s="4"/>
    </row>
    <row r="7308" spans="2:12" ht="14.25" customHeight="1">
      <c r="B7308" s="4"/>
      <c r="C7308" s="4"/>
      <c r="D7308" s="4"/>
      <c r="E7308" s="4"/>
      <c r="F7308" s="6"/>
      <c r="G7308" s="6"/>
      <c r="H7308" s="6"/>
      <c r="I7308" s="10"/>
      <c r="J7308" s="11"/>
      <c r="K7308" s="13"/>
      <c r="L7308" s="4"/>
    </row>
    <row r="7309" spans="2:12" ht="14.25" customHeight="1">
      <c r="B7309" s="4"/>
      <c r="C7309" s="4"/>
      <c r="D7309" s="4"/>
      <c r="E7309" s="4"/>
      <c r="F7309" s="6"/>
      <c r="G7309" s="6"/>
      <c r="H7309" s="6"/>
      <c r="I7309" s="10"/>
      <c r="J7309" s="11"/>
      <c r="K7309" s="13"/>
      <c r="L7309" s="4"/>
    </row>
    <row r="7310" spans="2:12" ht="14.25" customHeight="1">
      <c r="B7310" s="4"/>
      <c r="C7310" s="4"/>
      <c r="D7310" s="4"/>
      <c r="E7310" s="4"/>
      <c r="F7310" s="6"/>
      <c r="G7310" s="6"/>
      <c r="H7310" s="6"/>
      <c r="I7310" s="10"/>
      <c r="J7310" s="11"/>
      <c r="K7310" s="13"/>
      <c r="L7310" s="4"/>
    </row>
    <row r="7311" spans="2:12" ht="14.25" customHeight="1">
      <c r="B7311" s="4"/>
      <c r="C7311" s="4"/>
      <c r="D7311" s="4"/>
      <c r="E7311" s="4"/>
      <c r="F7311" s="6"/>
      <c r="G7311" s="6"/>
      <c r="H7311" s="6"/>
      <c r="I7311" s="10"/>
      <c r="J7311" s="11"/>
      <c r="K7311" s="13"/>
      <c r="L7311" s="4"/>
    </row>
    <row r="7312" spans="2:12" ht="14.25" customHeight="1">
      <c r="B7312" s="4"/>
      <c r="C7312" s="4"/>
      <c r="D7312" s="4"/>
      <c r="E7312" s="4"/>
      <c r="F7312" s="6"/>
      <c r="G7312" s="6"/>
      <c r="H7312" s="6"/>
      <c r="I7312" s="10"/>
      <c r="J7312" s="11"/>
      <c r="K7312" s="13"/>
      <c r="L7312" s="4"/>
    </row>
    <row r="7313" spans="2:12" ht="14.25" customHeight="1">
      <c r="B7313" s="4"/>
      <c r="C7313" s="4"/>
      <c r="D7313" s="4"/>
      <c r="E7313" s="4"/>
      <c r="F7313" s="6"/>
      <c r="G7313" s="6"/>
      <c r="H7313" s="6"/>
      <c r="I7313" s="10"/>
      <c r="J7313" s="11"/>
      <c r="K7313" s="13"/>
      <c r="L7313" s="4"/>
    </row>
    <row r="7314" spans="2:12" ht="14.25" customHeight="1">
      <c r="B7314" s="4"/>
      <c r="C7314" s="4"/>
      <c r="D7314" s="4"/>
      <c r="E7314" s="4"/>
      <c r="F7314" s="6"/>
      <c r="G7314" s="6"/>
      <c r="H7314" s="6"/>
      <c r="I7314" s="10"/>
      <c r="J7314" s="11"/>
      <c r="K7314" s="13"/>
      <c r="L7314" s="4"/>
    </row>
    <row r="7315" spans="2:12" ht="14.25" customHeight="1">
      <c r="B7315" s="4"/>
      <c r="C7315" s="4"/>
      <c r="D7315" s="4"/>
      <c r="E7315" s="4"/>
      <c r="F7315" s="6"/>
      <c r="G7315" s="6"/>
      <c r="H7315" s="6"/>
      <c r="I7315" s="10"/>
      <c r="J7315" s="11"/>
      <c r="K7315" s="13"/>
      <c r="L7315" s="4"/>
    </row>
    <row r="7316" spans="2:12" ht="14.25" customHeight="1">
      <c r="B7316" s="4"/>
      <c r="C7316" s="4"/>
      <c r="D7316" s="4"/>
      <c r="E7316" s="4"/>
      <c r="F7316" s="6"/>
      <c r="G7316" s="6"/>
      <c r="H7316" s="6"/>
      <c r="I7316" s="10"/>
      <c r="J7316" s="11"/>
      <c r="K7316" s="13"/>
      <c r="L7316" s="4"/>
    </row>
    <row r="7317" spans="2:12" ht="14.25" customHeight="1">
      <c r="B7317" s="4"/>
      <c r="C7317" s="4"/>
      <c r="D7317" s="4"/>
      <c r="E7317" s="4"/>
      <c r="F7317" s="6"/>
      <c r="G7317" s="6"/>
      <c r="H7317" s="6"/>
      <c r="I7317" s="10"/>
      <c r="J7317" s="11"/>
      <c r="K7317" s="13"/>
      <c r="L7317" s="4"/>
    </row>
    <row r="7318" spans="2:12" ht="14.25" customHeight="1">
      <c r="B7318" s="4"/>
      <c r="C7318" s="4"/>
      <c r="D7318" s="4"/>
      <c r="E7318" s="4"/>
      <c r="F7318" s="6"/>
      <c r="G7318" s="6"/>
      <c r="H7318" s="6"/>
      <c r="I7318" s="10"/>
      <c r="J7318" s="11"/>
      <c r="K7318" s="13"/>
      <c r="L7318" s="4"/>
    </row>
    <row r="7319" spans="2:12" ht="14.25" customHeight="1">
      <c r="B7319" s="4"/>
      <c r="C7319" s="4"/>
      <c r="D7319" s="4"/>
      <c r="E7319" s="4"/>
      <c r="F7319" s="6"/>
      <c r="G7319" s="6"/>
      <c r="H7319" s="6"/>
      <c r="I7319" s="10"/>
      <c r="J7319" s="11"/>
      <c r="K7319" s="13"/>
      <c r="L7319" s="4"/>
    </row>
    <row r="7320" spans="2:12" ht="14.25" customHeight="1">
      <c r="B7320" s="4"/>
      <c r="C7320" s="4"/>
      <c r="D7320" s="4"/>
      <c r="E7320" s="4"/>
      <c r="F7320" s="6"/>
      <c r="G7320" s="6"/>
      <c r="H7320" s="6"/>
      <c r="I7320" s="10"/>
      <c r="J7320" s="11"/>
      <c r="K7320" s="13"/>
      <c r="L7320" s="4"/>
    </row>
    <row r="7321" spans="2:12" ht="14.25" customHeight="1">
      <c r="B7321" s="4"/>
      <c r="C7321" s="4"/>
      <c r="D7321" s="4"/>
      <c r="E7321" s="4"/>
      <c r="F7321" s="6"/>
      <c r="G7321" s="6"/>
      <c r="H7321" s="6"/>
      <c r="I7321" s="10"/>
      <c r="J7321" s="11"/>
      <c r="K7321" s="13"/>
      <c r="L7321" s="4"/>
    </row>
    <row r="7322" spans="2:12" ht="14.25" customHeight="1">
      <c r="B7322" s="4"/>
      <c r="C7322" s="4"/>
      <c r="D7322" s="4"/>
      <c r="E7322" s="4"/>
      <c r="F7322" s="6"/>
      <c r="G7322" s="6"/>
      <c r="H7322" s="6"/>
      <c r="I7322" s="10"/>
      <c r="J7322" s="11"/>
      <c r="K7322" s="13"/>
      <c r="L7322" s="4"/>
    </row>
    <row r="7323" spans="2:12" ht="14.25" customHeight="1">
      <c r="B7323" s="4"/>
      <c r="C7323" s="4"/>
      <c r="D7323" s="4"/>
      <c r="E7323" s="4"/>
      <c r="F7323" s="6"/>
      <c r="G7323" s="6"/>
      <c r="H7323" s="6"/>
      <c r="I7323" s="10"/>
      <c r="J7323" s="11"/>
      <c r="K7323" s="13"/>
      <c r="L7323" s="4"/>
    </row>
    <row r="7324" spans="2:12" ht="14.25" customHeight="1">
      <c r="B7324" s="4"/>
      <c r="C7324" s="4"/>
      <c r="D7324" s="4"/>
      <c r="E7324" s="4"/>
      <c r="F7324" s="6"/>
      <c r="G7324" s="6"/>
      <c r="H7324" s="6"/>
      <c r="I7324" s="10"/>
      <c r="J7324" s="11"/>
      <c r="K7324" s="13"/>
      <c r="L7324" s="4"/>
    </row>
    <row r="7325" spans="2:12" ht="14.25" customHeight="1">
      <c r="B7325" s="4"/>
      <c r="C7325" s="4"/>
      <c r="D7325" s="4"/>
      <c r="E7325" s="4"/>
      <c r="F7325" s="6"/>
      <c r="G7325" s="6"/>
      <c r="H7325" s="6"/>
      <c r="I7325" s="10"/>
      <c r="J7325" s="11"/>
      <c r="K7325" s="13"/>
      <c r="L7325" s="4"/>
    </row>
    <row r="7326" spans="2:12" ht="14.25" customHeight="1">
      <c r="B7326" s="4"/>
      <c r="C7326" s="4"/>
      <c r="D7326" s="4"/>
      <c r="E7326" s="4"/>
      <c r="F7326" s="6"/>
      <c r="G7326" s="6"/>
      <c r="H7326" s="6"/>
      <c r="I7326" s="10"/>
      <c r="J7326" s="11"/>
      <c r="K7326" s="13"/>
      <c r="L7326" s="4"/>
    </row>
    <row r="7327" spans="2:12" ht="14.25" customHeight="1">
      <c r="B7327" s="4"/>
      <c r="C7327" s="4"/>
      <c r="D7327" s="4"/>
      <c r="E7327" s="4"/>
      <c r="F7327" s="6"/>
      <c r="G7327" s="6"/>
      <c r="H7327" s="6"/>
      <c r="I7327" s="10"/>
      <c r="J7327" s="11"/>
      <c r="K7327" s="13"/>
      <c r="L7327" s="4"/>
    </row>
    <row r="7328" spans="2:12" ht="14.25" customHeight="1">
      <c r="B7328" s="4"/>
      <c r="C7328" s="4"/>
      <c r="D7328" s="4"/>
      <c r="E7328" s="4"/>
      <c r="F7328" s="6"/>
      <c r="G7328" s="6"/>
      <c r="H7328" s="6"/>
      <c r="I7328" s="10"/>
      <c r="J7328" s="11"/>
      <c r="K7328" s="13"/>
      <c r="L7328" s="4"/>
    </row>
    <row r="7329" spans="2:12" ht="14.25" customHeight="1">
      <c r="B7329" s="4"/>
      <c r="C7329" s="4"/>
      <c r="D7329" s="4"/>
      <c r="E7329" s="4"/>
      <c r="F7329" s="6"/>
      <c r="G7329" s="6"/>
      <c r="H7329" s="6"/>
      <c r="I7329" s="10"/>
      <c r="J7329" s="11"/>
      <c r="K7329" s="13"/>
      <c r="L7329" s="4"/>
    </row>
    <row r="7330" spans="2:12" ht="14.25" customHeight="1">
      <c r="B7330" s="4"/>
      <c r="C7330" s="4"/>
      <c r="D7330" s="4"/>
      <c r="E7330" s="4"/>
      <c r="F7330" s="6"/>
      <c r="G7330" s="6"/>
      <c r="H7330" s="6"/>
      <c r="I7330" s="10"/>
      <c r="J7330" s="11"/>
      <c r="K7330" s="13"/>
      <c r="L7330" s="4"/>
    </row>
    <row r="7331" spans="2:12" ht="14.25" customHeight="1">
      <c r="B7331" s="4"/>
      <c r="C7331" s="4"/>
      <c r="D7331" s="4"/>
      <c r="E7331" s="4"/>
      <c r="F7331" s="6"/>
      <c r="G7331" s="6"/>
      <c r="H7331" s="6"/>
      <c r="I7331" s="10"/>
      <c r="J7331" s="11"/>
      <c r="K7331" s="13"/>
      <c r="L7331" s="4"/>
    </row>
    <row r="7332" spans="2:12" ht="14.25" customHeight="1">
      <c r="B7332" s="4"/>
      <c r="C7332" s="4"/>
      <c r="D7332" s="4"/>
      <c r="E7332" s="4"/>
      <c r="F7332" s="6"/>
      <c r="G7332" s="6"/>
      <c r="H7332" s="6"/>
      <c r="I7332" s="10"/>
      <c r="J7332" s="11"/>
      <c r="K7332" s="13"/>
      <c r="L7332" s="4"/>
    </row>
    <row r="7333" spans="2:12" ht="14.25" customHeight="1">
      <c r="B7333" s="4"/>
      <c r="C7333" s="4"/>
      <c r="D7333" s="4"/>
      <c r="E7333" s="4"/>
      <c r="F7333" s="6"/>
      <c r="G7333" s="6"/>
      <c r="H7333" s="6"/>
      <c r="I7333" s="10"/>
      <c r="J7333" s="11"/>
      <c r="K7333" s="13"/>
      <c r="L7333" s="4"/>
    </row>
    <row r="7334" spans="2:12" ht="14.25" customHeight="1">
      <c r="B7334" s="4"/>
      <c r="C7334" s="4"/>
      <c r="D7334" s="4"/>
      <c r="E7334" s="4"/>
      <c r="F7334" s="6"/>
      <c r="G7334" s="6"/>
      <c r="H7334" s="6"/>
      <c r="I7334" s="10"/>
      <c r="J7334" s="11"/>
      <c r="K7334" s="13"/>
      <c r="L7334" s="4"/>
    </row>
    <row r="7335" spans="2:12" ht="14.25" customHeight="1">
      <c r="B7335" s="4"/>
      <c r="C7335" s="4"/>
      <c r="D7335" s="4"/>
      <c r="E7335" s="4"/>
      <c r="F7335" s="6"/>
      <c r="G7335" s="6"/>
      <c r="H7335" s="6"/>
      <c r="I7335" s="10"/>
      <c r="J7335" s="11"/>
      <c r="K7335" s="13"/>
      <c r="L7335" s="4"/>
    </row>
    <row r="7336" spans="2:12" ht="14.25" customHeight="1">
      <c r="B7336" s="4"/>
      <c r="C7336" s="4"/>
      <c r="D7336" s="4"/>
      <c r="E7336" s="4"/>
      <c r="F7336" s="6"/>
      <c r="G7336" s="6"/>
      <c r="H7336" s="6"/>
      <c r="I7336" s="10"/>
      <c r="J7336" s="11"/>
      <c r="K7336" s="13"/>
      <c r="L7336" s="4"/>
    </row>
    <row r="7337" spans="2:12" ht="14.25" customHeight="1">
      <c r="B7337" s="4"/>
      <c r="C7337" s="4"/>
      <c r="D7337" s="4"/>
      <c r="E7337" s="4"/>
      <c r="F7337" s="6"/>
      <c r="G7337" s="6"/>
      <c r="H7337" s="6"/>
      <c r="I7337" s="10"/>
      <c r="J7337" s="11"/>
      <c r="K7337" s="13"/>
      <c r="L7337" s="4"/>
    </row>
    <row r="7338" spans="2:12" ht="14.25" customHeight="1">
      <c r="B7338" s="4"/>
      <c r="C7338" s="4"/>
      <c r="D7338" s="4"/>
      <c r="E7338" s="4"/>
      <c r="F7338" s="6"/>
      <c r="G7338" s="6"/>
      <c r="H7338" s="6"/>
      <c r="I7338" s="10"/>
      <c r="J7338" s="11"/>
      <c r="K7338" s="13"/>
      <c r="L7338" s="4"/>
    </row>
    <row r="7339" spans="2:12" ht="14.25" customHeight="1">
      <c r="B7339" s="4"/>
      <c r="C7339" s="4"/>
      <c r="D7339" s="4"/>
      <c r="E7339" s="4"/>
      <c r="F7339" s="6"/>
      <c r="G7339" s="6"/>
      <c r="H7339" s="6"/>
      <c r="I7339" s="10"/>
      <c r="J7339" s="11"/>
      <c r="K7339" s="13"/>
      <c r="L7339" s="4"/>
    </row>
    <row r="7340" spans="2:12" ht="14.25" customHeight="1">
      <c r="B7340" s="4"/>
      <c r="C7340" s="4"/>
      <c r="D7340" s="4"/>
      <c r="E7340" s="4"/>
      <c r="F7340" s="6"/>
      <c r="G7340" s="6"/>
      <c r="H7340" s="6"/>
      <c r="I7340" s="10"/>
      <c r="J7340" s="11"/>
      <c r="K7340" s="13"/>
      <c r="L7340" s="4"/>
    </row>
    <row r="7341" spans="2:12" ht="14.25" customHeight="1">
      <c r="B7341" s="4"/>
      <c r="C7341" s="4"/>
      <c r="D7341" s="4"/>
      <c r="E7341" s="4"/>
      <c r="F7341" s="6"/>
      <c r="G7341" s="6"/>
      <c r="H7341" s="6"/>
      <c r="I7341" s="10"/>
      <c r="J7341" s="11"/>
      <c r="K7341" s="13"/>
      <c r="L7341" s="4"/>
    </row>
    <row r="7342" spans="2:12" ht="14.25" customHeight="1">
      <c r="B7342" s="4"/>
      <c r="C7342" s="4"/>
      <c r="D7342" s="4"/>
      <c r="E7342" s="4"/>
      <c r="F7342" s="6"/>
      <c r="G7342" s="6"/>
      <c r="H7342" s="6"/>
      <c r="I7342" s="10"/>
      <c r="J7342" s="11"/>
      <c r="K7342" s="13"/>
      <c r="L7342" s="4"/>
    </row>
    <row r="7343" spans="2:12" ht="14.25" customHeight="1">
      <c r="B7343" s="4"/>
      <c r="C7343" s="4"/>
      <c r="D7343" s="4"/>
      <c r="E7343" s="4"/>
      <c r="F7343" s="6"/>
      <c r="G7343" s="6"/>
      <c r="H7343" s="6"/>
      <c r="I7343" s="10"/>
      <c r="J7343" s="11"/>
      <c r="K7343" s="13"/>
      <c r="L7343" s="4"/>
    </row>
    <row r="7344" spans="2:12" ht="14.25" customHeight="1">
      <c r="B7344" s="4"/>
      <c r="C7344" s="4"/>
      <c r="D7344" s="4"/>
      <c r="E7344" s="4"/>
      <c r="F7344" s="6"/>
      <c r="G7344" s="6"/>
      <c r="H7344" s="6"/>
      <c r="I7344" s="10"/>
      <c r="J7344" s="11"/>
      <c r="K7344" s="13"/>
      <c r="L7344" s="4"/>
    </row>
    <row r="7345" spans="2:12" ht="14.25" customHeight="1">
      <c r="B7345" s="4"/>
      <c r="C7345" s="4"/>
      <c r="D7345" s="4"/>
      <c r="E7345" s="4"/>
      <c r="F7345" s="6"/>
      <c r="G7345" s="6"/>
      <c r="H7345" s="6"/>
      <c r="I7345" s="10"/>
      <c r="J7345" s="11"/>
      <c r="K7345" s="13"/>
      <c r="L7345" s="4"/>
    </row>
    <row r="7346" spans="2:12" ht="14.25" customHeight="1">
      <c r="B7346" s="4"/>
      <c r="C7346" s="4"/>
      <c r="D7346" s="4"/>
      <c r="E7346" s="4"/>
      <c r="F7346" s="6"/>
      <c r="G7346" s="6"/>
      <c r="H7346" s="6"/>
      <c r="I7346" s="10"/>
      <c r="J7346" s="11"/>
      <c r="K7346" s="13"/>
      <c r="L7346" s="4"/>
    </row>
    <row r="7347" spans="2:12" ht="14.25" customHeight="1">
      <c r="B7347" s="4"/>
      <c r="C7347" s="4"/>
      <c r="D7347" s="4"/>
      <c r="E7347" s="4"/>
      <c r="F7347" s="6"/>
      <c r="G7347" s="6"/>
      <c r="H7347" s="6"/>
      <c r="I7347" s="10"/>
      <c r="J7347" s="11"/>
      <c r="K7347" s="13"/>
      <c r="L7347" s="4"/>
    </row>
    <row r="7348" spans="2:12" ht="14.25" customHeight="1">
      <c r="B7348" s="4"/>
      <c r="C7348" s="4"/>
      <c r="D7348" s="4"/>
      <c r="E7348" s="4"/>
      <c r="F7348" s="6"/>
      <c r="G7348" s="6"/>
      <c r="H7348" s="6"/>
      <c r="I7348" s="10"/>
      <c r="J7348" s="11"/>
      <c r="K7348" s="13"/>
      <c r="L7348" s="4"/>
    </row>
    <row r="7349" spans="2:12" ht="14.25" customHeight="1">
      <c r="B7349" s="4"/>
      <c r="C7349" s="4"/>
      <c r="D7349" s="4"/>
      <c r="E7349" s="4"/>
      <c r="F7349" s="6"/>
      <c r="G7349" s="6"/>
      <c r="H7349" s="6"/>
      <c r="I7349" s="10"/>
      <c r="J7349" s="11"/>
      <c r="K7349" s="13"/>
      <c r="L7349" s="4"/>
    </row>
    <row r="7350" spans="2:12" ht="14.25" customHeight="1">
      <c r="B7350" s="4"/>
      <c r="C7350" s="4"/>
      <c r="D7350" s="4"/>
      <c r="E7350" s="4"/>
      <c r="F7350" s="6"/>
      <c r="G7350" s="6"/>
      <c r="H7350" s="6"/>
      <c r="I7350" s="10"/>
      <c r="J7350" s="11"/>
      <c r="K7350" s="13"/>
      <c r="L7350" s="4"/>
    </row>
    <row r="7351" spans="2:12" ht="14.25" customHeight="1">
      <c r="B7351" s="4"/>
      <c r="C7351" s="4"/>
      <c r="D7351" s="4"/>
      <c r="E7351" s="4"/>
      <c r="F7351" s="6"/>
      <c r="G7351" s="6"/>
      <c r="H7351" s="6"/>
      <c r="I7351" s="10"/>
      <c r="J7351" s="11"/>
      <c r="K7351" s="13"/>
      <c r="L7351" s="4"/>
    </row>
    <row r="7352" spans="2:12" ht="14.25" customHeight="1">
      <c r="B7352" s="4"/>
      <c r="C7352" s="4"/>
      <c r="D7352" s="4"/>
      <c r="E7352" s="4"/>
      <c r="F7352" s="6"/>
      <c r="G7352" s="6"/>
      <c r="H7352" s="6"/>
      <c r="I7352" s="10"/>
      <c r="J7352" s="11"/>
      <c r="K7352" s="13"/>
      <c r="L7352" s="4"/>
    </row>
    <row r="7353" spans="2:12" ht="14.25" customHeight="1">
      <c r="B7353" s="4"/>
      <c r="C7353" s="4"/>
      <c r="D7353" s="4"/>
      <c r="E7353" s="4"/>
      <c r="F7353" s="6"/>
      <c r="G7353" s="6"/>
      <c r="H7353" s="6"/>
      <c r="I7353" s="10"/>
      <c r="J7353" s="11"/>
      <c r="K7353" s="13"/>
      <c r="L7353" s="4"/>
    </row>
    <row r="7354" spans="2:12" ht="14.25" customHeight="1">
      <c r="B7354" s="4"/>
      <c r="C7354" s="4"/>
      <c r="D7354" s="4"/>
      <c r="E7354" s="4"/>
      <c r="F7354" s="6"/>
      <c r="G7354" s="6"/>
      <c r="H7354" s="6"/>
      <c r="I7354" s="10"/>
      <c r="J7354" s="11"/>
      <c r="K7354" s="13"/>
      <c r="L7354" s="4"/>
    </row>
    <row r="7355" spans="2:12" ht="14.25" customHeight="1">
      <c r="B7355" s="4"/>
      <c r="C7355" s="4"/>
      <c r="D7355" s="4"/>
      <c r="E7355" s="4"/>
      <c r="F7355" s="6"/>
      <c r="G7355" s="6"/>
      <c r="H7355" s="6"/>
      <c r="I7355" s="10"/>
      <c r="J7355" s="11"/>
      <c r="K7355" s="13"/>
      <c r="L7355" s="4"/>
    </row>
    <row r="7356" spans="2:12" ht="14.25" customHeight="1">
      <c r="B7356" s="4"/>
      <c r="C7356" s="4"/>
      <c r="D7356" s="4"/>
      <c r="E7356" s="4"/>
      <c r="F7356" s="6"/>
      <c r="G7356" s="6"/>
      <c r="H7356" s="6"/>
      <c r="I7356" s="10"/>
      <c r="J7356" s="11"/>
      <c r="K7356" s="13"/>
      <c r="L7356" s="4"/>
    </row>
    <row r="7357" spans="2:12" ht="14.25" customHeight="1">
      <c r="B7357" s="4"/>
      <c r="C7357" s="4"/>
      <c r="D7357" s="4"/>
      <c r="E7357" s="4"/>
      <c r="F7357" s="6"/>
      <c r="G7357" s="6"/>
      <c r="H7357" s="6"/>
      <c r="I7357" s="10"/>
      <c r="J7357" s="11"/>
      <c r="K7357" s="13"/>
      <c r="L7357" s="4"/>
    </row>
    <row r="7358" spans="2:12" ht="14.25" customHeight="1">
      <c r="B7358" s="4"/>
      <c r="C7358" s="4"/>
      <c r="D7358" s="4"/>
      <c r="E7358" s="4"/>
      <c r="F7358" s="6"/>
      <c r="G7358" s="6"/>
      <c r="H7358" s="6"/>
      <c r="I7358" s="10"/>
      <c r="J7358" s="11"/>
      <c r="K7358" s="13"/>
      <c r="L7358" s="4"/>
    </row>
    <row r="7359" spans="2:12" ht="14.25" customHeight="1">
      <c r="B7359" s="4"/>
      <c r="C7359" s="4"/>
      <c r="D7359" s="4"/>
      <c r="E7359" s="4"/>
      <c r="F7359" s="6"/>
      <c r="G7359" s="6"/>
      <c r="H7359" s="6"/>
      <c r="I7359" s="10"/>
      <c r="J7359" s="11"/>
      <c r="K7359" s="13"/>
      <c r="L7359" s="4"/>
    </row>
    <row r="7360" spans="2:12" ht="14.25" customHeight="1">
      <c r="B7360" s="4"/>
      <c r="C7360" s="4"/>
      <c r="D7360" s="4"/>
      <c r="E7360" s="4"/>
      <c r="F7360" s="6"/>
      <c r="G7360" s="6"/>
      <c r="H7360" s="6"/>
      <c r="I7360" s="10"/>
      <c r="J7360" s="11"/>
      <c r="K7360" s="13"/>
      <c r="L7360" s="4"/>
    </row>
    <row r="7361" spans="2:12" ht="14.25" customHeight="1">
      <c r="B7361" s="4"/>
      <c r="C7361" s="4"/>
      <c r="D7361" s="4"/>
      <c r="E7361" s="4"/>
      <c r="F7361" s="6"/>
      <c r="G7361" s="6"/>
      <c r="H7361" s="6"/>
      <c r="I7361" s="10"/>
      <c r="J7361" s="11"/>
      <c r="K7361" s="13"/>
      <c r="L7361" s="4"/>
    </row>
    <row r="7362" spans="2:12" ht="14.25" customHeight="1">
      <c r="B7362" s="4"/>
      <c r="C7362" s="4"/>
      <c r="D7362" s="4"/>
      <c r="E7362" s="4"/>
      <c r="F7362" s="6"/>
      <c r="G7362" s="6"/>
      <c r="H7362" s="6"/>
      <c r="I7362" s="10"/>
      <c r="J7362" s="11"/>
      <c r="K7362" s="13"/>
      <c r="L7362" s="4"/>
    </row>
    <row r="7363" spans="2:12" ht="14.25" customHeight="1">
      <c r="B7363" s="4"/>
      <c r="C7363" s="4"/>
      <c r="D7363" s="4"/>
      <c r="E7363" s="4"/>
      <c r="F7363" s="6"/>
      <c r="G7363" s="6"/>
      <c r="H7363" s="6"/>
      <c r="I7363" s="10"/>
      <c r="J7363" s="11"/>
      <c r="K7363" s="13"/>
      <c r="L7363" s="4"/>
    </row>
    <row r="7364" spans="2:12" ht="14.25" customHeight="1">
      <c r="B7364" s="4"/>
      <c r="C7364" s="4"/>
      <c r="D7364" s="4"/>
      <c r="E7364" s="4"/>
      <c r="F7364" s="6"/>
      <c r="G7364" s="6"/>
      <c r="H7364" s="6"/>
      <c r="I7364" s="10"/>
      <c r="J7364" s="11"/>
      <c r="K7364" s="13"/>
      <c r="L7364" s="4"/>
    </row>
    <row r="7365" spans="2:12" ht="14.25" customHeight="1">
      <c r="B7365" s="4"/>
      <c r="C7365" s="4"/>
      <c r="D7365" s="4"/>
      <c r="E7365" s="4"/>
      <c r="F7365" s="6"/>
      <c r="G7365" s="6"/>
      <c r="H7365" s="6"/>
      <c r="I7365" s="10"/>
      <c r="J7365" s="11"/>
      <c r="K7365" s="13"/>
      <c r="L7365" s="4"/>
    </row>
    <row r="7366" spans="2:12" ht="14.25" customHeight="1">
      <c r="B7366" s="4"/>
      <c r="C7366" s="4"/>
      <c r="D7366" s="4"/>
      <c r="E7366" s="4"/>
      <c r="F7366" s="6"/>
      <c r="G7366" s="6"/>
      <c r="H7366" s="6"/>
      <c r="I7366" s="10"/>
      <c r="J7366" s="11"/>
      <c r="K7366" s="13"/>
      <c r="L7366" s="4"/>
    </row>
    <row r="7367" spans="2:12" ht="14.25" customHeight="1">
      <c r="B7367" s="4"/>
      <c r="C7367" s="4"/>
      <c r="D7367" s="4"/>
      <c r="E7367" s="4"/>
      <c r="F7367" s="6"/>
      <c r="G7367" s="6"/>
      <c r="H7367" s="6"/>
      <c r="I7367" s="10"/>
      <c r="J7367" s="11"/>
      <c r="K7367" s="13"/>
      <c r="L7367" s="4"/>
    </row>
    <row r="7368" spans="2:12" ht="14.25" customHeight="1">
      <c r="B7368" s="4"/>
      <c r="C7368" s="4"/>
      <c r="D7368" s="4"/>
      <c r="E7368" s="4"/>
      <c r="F7368" s="6"/>
      <c r="G7368" s="6"/>
      <c r="H7368" s="6"/>
      <c r="I7368" s="10"/>
      <c r="J7368" s="11"/>
      <c r="K7368" s="13"/>
      <c r="L7368" s="4"/>
    </row>
    <row r="7369" spans="2:12" ht="14.25" customHeight="1">
      <c r="B7369" s="4"/>
      <c r="C7369" s="4"/>
      <c r="D7369" s="4"/>
      <c r="E7369" s="4"/>
      <c r="F7369" s="6"/>
      <c r="G7369" s="6"/>
      <c r="H7369" s="6"/>
      <c r="I7369" s="10"/>
      <c r="J7369" s="11"/>
      <c r="K7369" s="13"/>
      <c r="L7369" s="4"/>
    </row>
    <row r="7370" spans="2:12" ht="14.25" customHeight="1">
      <c r="B7370" s="4"/>
      <c r="C7370" s="4"/>
      <c r="D7370" s="4"/>
      <c r="E7370" s="4"/>
      <c r="F7370" s="6"/>
      <c r="G7370" s="6"/>
      <c r="H7370" s="6"/>
      <c r="I7370" s="10"/>
      <c r="J7370" s="11"/>
      <c r="K7370" s="13"/>
      <c r="L7370" s="4"/>
    </row>
    <row r="7371" spans="2:12" ht="14.25" customHeight="1">
      <c r="B7371" s="4"/>
      <c r="C7371" s="4"/>
      <c r="D7371" s="4"/>
      <c r="E7371" s="4"/>
      <c r="F7371" s="6"/>
      <c r="G7371" s="6"/>
      <c r="H7371" s="6"/>
      <c r="I7371" s="10"/>
      <c r="J7371" s="11"/>
      <c r="K7371" s="13"/>
      <c r="L7371" s="4"/>
    </row>
    <row r="7372" spans="2:12" ht="14.25" customHeight="1">
      <c r="B7372" s="4"/>
      <c r="C7372" s="4"/>
      <c r="D7372" s="4"/>
      <c r="E7372" s="4"/>
      <c r="F7372" s="6"/>
      <c r="G7372" s="6"/>
      <c r="H7372" s="6"/>
      <c r="I7372" s="10"/>
      <c r="J7372" s="11"/>
      <c r="K7372" s="13"/>
      <c r="L7372" s="4"/>
    </row>
    <row r="7373" spans="2:12" ht="14.25" customHeight="1">
      <c r="B7373" s="4"/>
      <c r="C7373" s="4"/>
      <c r="D7373" s="4"/>
      <c r="E7373" s="4"/>
      <c r="F7373" s="6"/>
      <c r="G7373" s="6"/>
      <c r="H7373" s="6"/>
      <c r="I7373" s="10"/>
      <c r="J7373" s="11"/>
      <c r="K7373" s="13"/>
      <c r="L7373" s="4"/>
    </row>
    <row r="7374" spans="2:12" ht="14.25" customHeight="1">
      <c r="B7374" s="4"/>
      <c r="C7374" s="4"/>
      <c r="D7374" s="4"/>
      <c r="E7374" s="4"/>
      <c r="F7374" s="6"/>
      <c r="G7374" s="6"/>
      <c r="H7374" s="6"/>
      <c r="I7374" s="10"/>
      <c r="J7374" s="11"/>
      <c r="K7374" s="13"/>
      <c r="L7374" s="4"/>
    </row>
    <row r="7375" spans="2:12" ht="14.25" customHeight="1">
      <c r="B7375" s="4"/>
      <c r="C7375" s="4"/>
      <c r="D7375" s="4"/>
      <c r="E7375" s="4"/>
      <c r="F7375" s="6"/>
      <c r="G7375" s="6"/>
      <c r="H7375" s="6"/>
      <c r="I7375" s="10"/>
      <c r="J7375" s="11"/>
      <c r="K7375" s="13"/>
      <c r="L7375" s="4"/>
    </row>
    <row r="7376" spans="2:12" ht="14.25" customHeight="1">
      <c r="B7376" s="4"/>
      <c r="C7376" s="4"/>
      <c r="D7376" s="4"/>
      <c r="E7376" s="4"/>
      <c r="F7376" s="6"/>
      <c r="G7376" s="6"/>
      <c r="H7376" s="6"/>
      <c r="I7376" s="10"/>
      <c r="J7376" s="11"/>
      <c r="K7376" s="13"/>
      <c r="L7376" s="4"/>
    </row>
    <row r="7377" spans="2:12" ht="14.25" customHeight="1">
      <c r="B7377" s="4"/>
      <c r="C7377" s="4"/>
      <c r="D7377" s="4"/>
      <c r="E7377" s="4"/>
      <c r="F7377" s="6"/>
      <c r="G7377" s="6"/>
      <c r="H7377" s="6"/>
      <c r="I7377" s="10"/>
      <c r="J7377" s="11"/>
      <c r="K7377" s="13"/>
      <c r="L7377" s="4"/>
    </row>
    <row r="7378" spans="2:12" ht="14.25" customHeight="1">
      <c r="B7378" s="4"/>
      <c r="C7378" s="4"/>
      <c r="D7378" s="4"/>
      <c r="E7378" s="4"/>
      <c r="F7378" s="6"/>
      <c r="G7378" s="6"/>
      <c r="H7378" s="6"/>
      <c r="I7378" s="10"/>
      <c r="J7378" s="11"/>
      <c r="K7378" s="13"/>
      <c r="L7378" s="4"/>
    </row>
    <row r="7379" spans="2:12" ht="14.25" customHeight="1">
      <c r="B7379" s="4"/>
      <c r="C7379" s="4"/>
      <c r="D7379" s="4"/>
      <c r="E7379" s="4"/>
      <c r="F7379" s="6"/>
      <c r="G7379" s="6"/>
      <c r="H7379" s="6"/>
      <c r="I7379" s="10"/>
      <c r="J7379" s="11"/>
      <c r="K7379" s="13"/>
      <c r="L7379" s="4"/>
    </row>
    <row r="7380" spans="2:12" ht="14.25" customHeight="1">
      <c r="B7380" s="4"/>
      <c r="C7380" s="4"/>
      <c r="D7380" s="4"/>
      <c r="E7380" s="4"/>
      <c r="F7380" s="6"/>
      <c r="G7380" s="6"/>
      <c r="H7380" s="6"/>
      <c r="I7380" s="10"/>
      <c r="J7380" s="11"/>
      <c r="K7380" s="13"/>
      <c r="L7380" s="4"/>
    </row>
    <row r="7381" spans="2:12" ht="14.25" customHeight="1">
      <c r="B7381" s="4"/>
      <c r="C7381" s="4"/>
      <c r="D7381" s="4"/>
      <c r="E7381" s="4"/>
      <c r="F7381" s="6"/>
      <c r="G7381" s="6"/>
      <c r="H7381" s="6"/>
      <c r="I7381" s="10"/>
      <c r="J7381" s="11"/>
      <c r="K7381" s="13"/>
      <c r="L7381" s="4"/>
    </row>
    <row r="7382" spans="2:12" ht="14.25" customHeight="1">
      <c r="B7382" s="4"/>
      <c r="C7382" s="4"/>
      <c r="D7382" s="4"/>
      <c r="E7382" s="4"/>
      <c r="F7382" s="6"/>
      <c r="G7382" s="6"/>
      <c r="H7382" s="6"/>
      <c r="I7382" s="10"/>
      <c r="J7382" s="11"/>
      <c r="K7382" s="13"/>
      <c r="L7382" s="4"/>
    </row>
    <row r="7383" spans="2:12" ht="14.25" customHeight="1">
      <c r="B7383" s="4"/>
      <c r="C7383" s="4"/>
      <c r="D7383" s="4"/>
      <c r="E7383" s="4"/>
      <c r="F7383" s="6"/>
      <c r="G7383" s="6"/>
      <c r="H7383" s="6"/>
      <c r="I7383" s="10"/>
      <c r="J7383" s="11"/>
      <c r="K7383" s="13"/>
      <c r="L7383" s="4"/>
    </row>
    <row r="7384" spans="2:12" ht="14.25" customHeight="1">
      <c r="B7384" s="4"/>
      <c r="C7384" s="4"/>
      <c r="D7384" s="4"/>
      <c r="E7384" s="4"/>
      <c r="F7384" s="6"/>
      <c r="G7384" s="6"/>
      <c r="H7384" s="6"/>
      <c r="I7384" s="10"/>
      <c r="J7384" s="11"/>
      <c r="K7384" s="13"/>
      <c r="L7384" s="4"/>
    </row>
    <row r="7385" spans="2:12" ht="14.25" customHeight="1">
      <c r="B7385" s="4"/>
      <c r="C7385" s="4"/>
      <c r="D7385" s="4"/>
      <c r="E7385" s="4"/>
      <c r="F7385" s="6"/>
      <c r="G7385" s="6"/>
      <c r="H7385" s="6"/>
      <c r="I7385" s="10"/>
      <c r="J7385" s="11"/>
      <c r="K7385" s="13"/>
      <c r="L7385" s="4"/>
    </row>
    <row r="7386" spans="2:12" ht="14.25" customHeight="1">
      <c r="B7386" s="4"/>
      <c r="C7386" s="4"/>
      <c r="D7386" s="4"/>
      <c r="E7386" s="4"/>
      <c r="F7386" s="6"/>
      <c r="G7386" s="6"/>
      <c r="H7386" s="6"/>
      <c r="I7386" s="10"/>
      <c r="J7386" s="11"/>
      <c r="K7386" s="13"/>
      <c r="L7386" s="4"/>
    </row>
    <row r="7387" spans="2:12" ht="14.25" customHeight="1">
      <c r="B7387" s="4"/>
      <c r="C7387" s="4"/>
      <c r="D7387" s="4"/>
      <c r="E7387" s="4"/>
      <c r="F7387" s="6"/>
      <c r="G7387" s="6"/>
      <c r="H7387" s="6"/>
      <c r="I7387" s="10"/>
      <c r="J7387" s="11"/>
      <c r="K7387" s="13"/>
      <c r="L7387" s="4"/>
    </row>
    <row r="7388" spans="2:12" ht="14.25" customHeight="1">
      <c r="B7388" s="4"/>
      <c r="C7388" s="4"/>
      <c r="D7388" s="4"/>
      <c r="E7388" s="4"/>
      <c r="F7388" s="6"/>
      <c r="G7388" s="6"/>
      <c r="H7388" s="6"/>
      <c r="I7388" s="10"/>
      <c r="J7388" s="11"/>
      <c r="K7388" s="13"/>
      <c r="L7388" s="4"/>
    </row>
    <row r="7389" spans="2:12" ht="14.25" customHeight="1">
      <c r="B7389" s="4"/>
      <c r="C7389" s="4"/>
      <c r="D7389" s="4"/>
      <c r="E7389" s="4"/>
      <c r="F7389" s="6"/>
      <c r="G7389" s="6"/>
      <c r="H7389" s="6"/>
      <c r="I7389" s="10"/>
      <c r="J7389" s="11"/>
      <c r="K7389" s="13"/>
      <c r="L7389" s="4"/>
    </row>
    <row r="7390" spans="2:12" ht="14.25" customHeight="1">
      <c r="B7390" s="4"/>
      <c r="C7390" s="4"/>
      <c r="D7390" s="4"/>
      <c r="E7390" s="4"/>
      <c r="F7390" s="6"/>
      <c r="G7390" s="6"/>
      <c r="H7390" s="6"/>
      <c r="I7390" s="10"/>
      <c r="J7390" s="11"/>
      <c r="K7390" s="13"/>
      <c r="L7390" s="4"/>
    </row>
    <row r="7391" spans="2:12" ht="14.25" customHeight="1">
      <c r="B7391" s="4"/>
      <c r="C7391" s="4"/>
      <c r="D7391" s="4"/>
      <c r="E7391" s="4"/>
      <c r="F7391" s="6"/>
      <c r="G7391" s="6"/>
      <c r="H7391" s="6"/>
      <c r="I7391" s="10"/>
      <c r="J7391" s="11"/>
      <c r="K7391" s="13"/>
      <c r="L7391" s="4"/>
    </row>
    <row r="7392" spans="2:12" ht="14.25" customHeight="1">
      <c r="B7392" s="4"/>
      <c r="C7392" s="4"/>
      <c r="D7392" s="4"/>
      <c r="E7392" s="4"/>
      <c r="F7392" s="6"/>
      <c r="G7392" s="6"/>
      <c r="H7392" s="6"/>
      <c r="I7392" s="10"/>
      <c r="J7392" s="11"/>
      <c r="K7392" s="13"/>
      <c r="L7392" s="4"/>
    </row>
    <row r="7393" spans="2:12" ht="14.25" customHeight="1">
      <c r="B7393" s="4"/>
      <c r="C7393" s="4"/>
      <c r="D7393" s="4"/>
      <c r="E7393" s="4"/>
      <c r="F7393" s="6"/>
      <c r="G7393" s="6"/>
      <c r="H7393" s="6"/>
      <c r="I7393" s="10"/>
      <c r="J7393" s="11"/>
      <c r="K7393" s="13"/>
      <c r="L7393" s="4"/>
    </row>
    <row r="7394" spans="2:12" ht="14.25" customHeight="1">
      <c r="B7394" s="4"/>
      <c r="C7394" s="4"/>
      <c r="D7394" s="4"/>
      <c r="E7394" s="4"/>
      <c r="F7394" s="6"/>
      <c r="G7394" s="6"/>
      <c r="H7394" s="6"/>
      <c r="I7394" s="10"/>
      <c r="J7394" s="11"/>
      <c r="K7394" s="13"/>
      <c r="L7394" s="4"/>
    </row>
    <row r="7395" spans="2:12" ht="14.25" customHeight="1">
      <c r="B7395" s="4"/>
      <c r="C7395" s="4"/>
      <c r="D7395" s="4"/>
      <c r="E7395" s="4"/>
      <c r="F7395" s="6"/>
      <c r="G7395" s="6"/>
      <c r="H7395" s="6"/>
      <c r="I7395" s="10"/>
      <c r="J7395" s="11"/>
      <c r="K7395" s="13"/>
      <c r="L7395" s="4"/>
    </row>
    <row r="7396" spans="2:12" ht="14.25" customHeight="1">
      <c r="B7396" s="4"/>
      <c r="C7396" s="4"/>
      <c r="D7396" s="4"/>
      <c r="E7396" s="4"/>
      <c r="F7396" s="6"/>
      <c r="G7396" s="6"/>
      <c r="H7396" s="6"/>
      <c r="I7396" s="10"/>
      <c r="J7396" s="11"/>
      <c r="K7396" s="13"/>
      <c r="L7396" s="4"/>
    </row>
    <row r="7397" spans="2:12" ht="14.25" customHeight="1">
      <c r="B7397" s="4"/>
      <c r="C7397" s="4"/>
      <c r="D7397" s="4"/>
      <c r="E7397" s="4"/>
      <c r="F7397" s="6"/>
      <c r="G7397" s="6"/>
      <c r="H7397" s="6"/>
      <c r="I7397" s="10"/>
      <c r="J7397" s="11"/>
      <c r="K7397" s="13"/>
      <c r="L7397" s="4"/>
    </row>
    <row r="7398" spans="2:12" ht="14.25" customHeight="1">
      <c r="B7398" s="4"/>
      <c r="C7398" s="4"/>
      <c r="D7398" s="4"/>
      <c r="E7398" s="4"/>
      <c r="F7398" s="6"/>
      <c r="G7398" s="6"/>
      <c r="H7398" s="6"/>
      <c r="I7398" s="10"/>
      <c r="J7398" s="11"/>
      <c r="K7398" s="13"/>
      <c r="L7398" s="4"/>
    </row>
    <row r="7399" spans="2:12" ht="14.25" customHeight="1">
      <c r="B7399" s="4"/>
      <c r="C7399" s="4"/>
      <c r="D7399" s="4"/>
      <c r="E7399" s="4"/>
      <c r="F7399" s="6"/>
      <c r="G7399" s="6"/>
      <c r="H7399" s="6"/>
      <c r="I7399" s="10"/>
      <c r="J7399" s="11"/>
      <c r="K7399" s="13"/>
      <c r="L7399" s="4"/>
    </row>
    <row r="7400" spans="2:12" ht="14.25" customHeight="1">
      <c r="B7400" s="4"/>
      <c r="C7400" s="4"/>
      <c r="D7400" s="4"/>
      <c r="E7400" s="4"/>
      <c r="F7400" s="6"/>
      <c r="G7400" s="6"/>
      <c r="H7400" s="6"/>
      <c r="I7400" s="10"/>
      <c r="J7400" s="11"/>
      <c r="K7400" s="13"/>
      <c r="L7400" s="4"/>
    </row>
    <row r="7401" spans="2:12" ht="14.25" customHeight="1">
      <c r="B7401" s="4"/>
      <c r="C7401" s="4"/>
      <c r="D7401" s="4"/>
      <c r="E7401" s="4"/>
      <c r="F7401" s="6"/>
      <c r="G7401" s="6"/>
      <c r="H7401" s="6"/>
      <c r="I7401" s="10"/>
      <c r="J7401" s="11"/>
      <c r="K7401" s="13"/>
      <c r="L7401" s="4"/>
    </row>
    <row r="7402" spans="2:12" ht="14.25" customHeight="1">
      <c r="B7402" s="4"/>
      <c r="C7402" s="4"/>
      <c r="D7402" s="4"/>
      <c r="E7402" s="4"/>
      <c r="F7402" s="6"/>
      <c r="G7402" s="6"/>
      <c r="H7402" s="6"/>
      <c r="I7402" s="10"/>
      <c r="J7402" s="11"/>
      <c r="K7402" s="13"/>
      <c r="L7402" s="4"/>
    </row>
    <row r="7403" spans="2:12" ht="14.25" customHeight="1">
      <c r="B7403" s="4"/>
      <c r="C7403" s="4"/>
      <c r="D7403" s="4"/>
      <c r="E7403" s="4"/>
      <c r="F7403" s="6"/>
      <c r="G7403" s="6"/>
      <c r="H7403" s="6"/>
      <c r="I7403" s="10"/>
      <c r="J7403" s="11"/>
      <c r="K7403" s="13"/>
      <c r="L7403" s="4"/>
    </row>
    <row r="7404" spans="2:12" ht="14.25" customHeight="1">
      <c r="B7404" s="4"/>
      <c r="C7404" s="4"/>
      <c r="D7404" s="4"/>
      <c r="E7404" s="4"/>
      <c r="F7404" s="6"/>
      <c r="G7404" s="6"/>
      <c r="H7404" s="6"/>
      <c r="I7404" s="10"/>
      <c r="J7404" s="11"/>
      <c r="K7404" s="13"/>
      <c r="L7404" s="4"/>
    </row>
    <row r="7405" spans="2:12" ht="14.25" customHeight="1">
      <c r="B7405" s="4"/>
      <c r="C7405" s="4"/>
      <c r="D7405" s="4"/>
      <c r="E7405" s="4"/>
      <c r="F7405" s="6"/>
      <c r="G7405" s="6"/>
      <c r="H7405" s="6"/>
      <c r="I7405" s="10"/>
      <c r="J7405" s="11"/>
      <c r="K7405" s="13"/>
      <c r="L7405" s="4"/>
    </row>
    <row r="7406" spans="2:12" ht="14.25" customHeight="1">
      <c r="B7406" s="4"/>
      <c r="C7406" s="4"/>
      <c r="D7406" s="4"/>
      <c r="E7406" s="4"/>
      <c r="F7406" s="6"/>
      <c r="G7406" s="6"/>
      <c r="H7406" s="6"/>
      <c r="I7406" s="10"/>
      <c r="J7406" s="11"/>
      <c r="K7406" s="13"/>
      <c r="L7406" s="4"/>
    </row>
    <row r="7407" spans="2:12" ht="14.25" customHeight="1">
      <c r="B7407" s="4"/>
      <c r="C7407" s="4"/>
      <c r="D7407" s="4"/>
      <c r="E7407" s="4"/>
      <c r="F7407" s="6"/>
      <c r="G7407" s="6"/>
      <c r="H7407" s="6"/>
      <c r="I7407" s="10"/>
      <c r="J7407" s="11"/>
      <c r="K7407" s="13"/>
      <c r="L7407" s="4"/>
    </row>
    <row r="7408" spans="2:12" ht="14.25" customHeight="1">
      <c r="B7408" s="4"/>
      <c r="C7408" s="4"/>
      <c r="D7408" s="4"/>
      <c r="E7408" s="4"/>
      <c r="F7408" s="6"/>
      <c r="G7408" s="6"/>
      <c r="H7408" s="6"/>
      <c r="I7408" s="10"/>
      <c r="J7408" s="11"/>
      <c r="K7408" s="13"/>
      <c r="L7408" s="4"/>
    </row>
    <row r="7409" spans="2:12" ht="14.25" customHeight="1">
      <c r="B7409" s="4"/>
      <c r="C7409" s="4"/>
      <c r="D7409" s="4"/>
      <c r="E7409" s="4"/>
      <c r="F7409" s="6"/>
      <c r="G7409" s="6"/>
      <c r="H7409" s="6"/>
      <c r="I7409" s="10"/>
      <c r="J7409" s="11"/>
      <c r="K7409" s="13"/>
      <c r="L7409" s="4"/>
    </row>
    <row r="7410" spans="2:12" ht="14.25" customHeight="1">
      <c r="B7410" s="4"/>
      <c r="C7410" s="4"/>
      <c r="D7410" s="4"/>
      <c r="E7410" s="4"/>
      <c r="F7410" s="6"/>
      <c r="G7410" s="6"/>
      <c r="H7410" s="6"/>
      <c r="I7410" s="10"/>
      <c r="J7410" s="11"/>
      <c r="K7410" s="13"/>
      <c r="L7410" s="4"/>
    </row>
    <row r="7411" spans="2:12" ht="14.25" customHeight="1">
      <c r="B7411" s="4"/>
      <c r="C7411" s="4"/>
      <c r="D7411" s="4"/>
      <c r="E7411" s="4"/>
      <c r="F7411" s="6"/>
      <c r="G7411" s="6"/>
      <c r="H7411" s="6"/>
      <c r="I7411" s="10"/>
      <c r="J7411" s="11"/>
      <c r="K7411" s="13"/>
      <c r="L7411" s="4"/>
    </row>
    <row r="7412" spans="2:12" ht="14.25" customHeight="1">
      <c r="B7412" s="4"/>
      <c r="C7412" s="4"/>
      <c r="D7412" s="4"/>
      <c r="E7412" s="4"/>
      <c r="F7412" s="6"/>
      <c r="G7412" s="6"/>
      <c r="H7412" s="6"/>
      <c r="I7412" s="10"/>
      <c r="J7412" s="11"/>
      <c r="K7412" s="13"/>
      <c r="L7412" s="4"/>
    </row>
    <row r="7413" spans="2:12" ht="14.25" customHeight="1">
      <c r="B7413" s="4"/>
      <c r="C7413" s="4"/>
      <c r="D7413" s="4"/>
      <c r="E7413" s="4"/>
      <c r="F7413" s="6"/>
      <c r="G7413" s="6"/>
      <c r="H7413" s="6"/>
      <c r="I7413" s="10"/>
      <c r="J7413" s="11"/>
      <c r="K7413" s="13"/>
      <c r="L7413" s="4"/>
    </row>
    <row r="7414" spans="2:12" ht="14.25" customHeight="1">
      <c r="B7414" s="4"/>
      <c r="C7414" s="4"/>
      <c r="D7414" s="4"/>
      <c r="E7414" s="4"/>
      <c r="F7414" s="6"/>
      <c r="G7414" s="6"/>
      <c r="H7414" s="6"/>
      <c r="I7414" s="10"/>
      <c r="J7414" s="11"/>
      <c r="K7414" s="13"/>
      <c r="L7414" s="4"/>
    </row>
    <row r="7415" spans="2:12" ht="14.25" customHeight="1">
      <c r="B7415" s="4"/>
      <c r="C7415" s="4"/>
      <c r="D7415" s="4"/>
      <c r="E7415" s="4"/>
      <c r="F7415" s="6"/>
      <c r="G7415" s="6"/>
      <c r="H7415" s="6"/>
      <c r="I7415" s="10"/>
      <c r="J7415" s="11"/>
      <c r="K7415" s="13"/>
      <c r="L7415" s="4"/>
    </row>
    <row r="7416" spans="2:12" ht="14.25" customHeight="1">
      <c r="B7416" s="4"/>
      <c r="C7416" s="4"/>
      <c r="D7416" s="4"/>
      <c r="E7416" s="4"/>
      <c r="F7416" s="6"/>
      <c r="G7416" s="6"/>
      <c r="H7416" s="6"/>
      <c r="I7416" s="10"/>
      <c r="J7416" s="11"/>
      <c r="K7416" s="13"/>
      <c r="L7416" s="4"/>
    </row>
    <row r="7417" spans="2:12" ht="14.25" customHeight="1">
      <c r="B7417" s="4"/>
      <c r="C7417" s="4"/>
      <c r="D7417" s="4"/>
      <c r="E7417" s="4"/>
      <c r="F7417" s="6"/>
      <c r="G7417" s="6"/>
      <c r="H7417" s="6"/>
      <c r="I7417" s="10"/>
      <c r="J7417" s="11"/>
      <c r="K7417" s="13"/>
      <c r="L7417" s="4"/>
    </row>
    <row r="7418" spans="2:12" ht="14.25" customHeight="1">
      <c r="B7418" s="4"/>
      <c r="C7418" s="4"/>
      <c r="D7418" s="4"/>
      <c r="E7418" s="4"/>
      <c r="F7418" s="6"/>
      <c r="G7418" s="6"/>
      <c r="H7418" s="6"/>
      <c r="I7418" s="10"/>
      <c r="J7418" s="11"/>
      <c r="K7418" s="13"/>
      <c r="L7418" s="4"/>
    </row>
    <row r="7419" spans="2:12" ht="14.25" customHeight="1">
      <c r="B7419" s="4"/>
      <c r="C7419" s="4"/>
      <c r="D7419" s="4"/>
      <c r="E7419" s="4"/>
      <c r="F7419" s="6"/>
      <c r="G7419" s="6"/>
      <c r="H7419" s="6"/>
      <c r="I7419" s="10"/>
      <c r="J7419" s="11"/>
      <c r="K7419" s="13"/>
      <c r="L7419" s="4"/>
    </row>
    <row r="7420" spans="2:12" ht="14.25" customHeight="1">
      <c r="B7420" s="4"/>
      <c r="C7420" s="4"/>
      <c r="D7420" s="4"/>
      <c r="E7420" s="4"/>
      <c r="F7420" s="6"/>
      <c r="G7420" s="6"/>
      <c r="H7420" s="6"/>
      <c r="I7420" s="10"/>
      <c r="J7420" s="11"/>
      <c r="K7420" s="13"/>
      <c r="L7420" s="4"/>
    </row>
    <row r="7421" spans="2:12" ht="14.25" customHeight="1">
      <c r="B7421" s="4"/>
      <c r="C7421" s="4"/>
      <c r="D7421" s="4"/>
      <c r="E7421" s="4"/>
      <c r="F7421" s="6"/>
      <c r="G7421" s="6"/>
      <c r="H7421" s="6"/>
      <c r="I7421" s="10"/>
      <c r="J7421" s="11"/>
      <c r="K7421" s="13"/>
      <c r="L7421" s="4"/>
    </row>
    <row r="7422" spans="2:12" ht="14.25" customHeight="1">
      <c r="B7422" s="4"/>
      <c r="C7422" s="4"/>
      <c r="D7422" s="4"/>
      <c r="E7422" s="4"/>
      <c r="F7422" s="6"/>
      <c r="G7422" s="6"/>
      <c r="H7422" s="6"/>
      <c r="I7422" s="10"/>
      <c r="J7422" s="11"/>
      <c r="K7422" s="13"/>
      <c r="L7422" s="4"/>
    </row>
    <row r="7423" spans="2:12" ht="14.25" customHeight="1">
      <c r="B7423" s="4"/>
      <c r="C7423" s="4"/>
      <c r="D7423" s="4"/>
      <c r="E7423" s="4"/>
      <c r="F7423" s="6"/>
      <c r="G7423" s="6"/>
      <c r="H7423" s="6"/>
      <c r="I7423" s="10"/>
      <c r="J7423" s="11"/>
      <c r="K7423" s="13"/>
      <c r="L7423" s="4"/>
    </row>
    <row r="7424" spans="2:12" ht="14.25" customHeight="1">
      <c r="B7424" s="4"/>
      <c r="C7424" s="4"/>
      <c r="D7424" s="4"/>
      <c r="E7424" s="4"/>
      <c r="F7424" s="6"/>
      <c r="G7424" s="6"/>
      <c r="H7424" s="6"/>
      <c r="I7424" s="10"/>
      <c r="J7424" s="11"/>
      <c r="K7424" s="13"/>
      <c r="L7424" s="4"/>
    </row>
    <row r="7425" spans="2:12" ht="14.25" customHeight="1">
      <c r="B7425" s="4"/>
      <c r="C7425" s="4"/>
      <c r="D7425" s="4"/>
      <c r="E7425" s="4"/>
      <c r="F7425" s="6"/>
      <c r="G7425" s="6"/>
      <c r="H7425" s="6"/>
      <c r="I7425" s="10"/>
      <c r="J7425" s="11"/>
      <c r="K7425" s="13"/>
      <c r="L7425" s="4"/>
    </row>
    <row r="7426" spans="2:12" ht="14.25" customHeight="1">
      <c r="B7426" s="4"/>
      <c r="C7426" s="4"/>
      <c r="D7426" s="4"/>
      <c r="E7426" s="4"/>
      <c r="F7426" s="6"/>
      <c r="G7426" s="6"/>
      <c r="H7426" s="6"/>
      <c r="I7426" s="10"/>
      <c r="J7426" s="11"/>
      <c r="K7426" s="13"/>
      <c r="L7426" s="4"/>
    </row>
    <row r="7427" spans="2:12" ht="14.25" customHeight="1">
      <c r="B7427" s="4"/>
      <c r="C7427" s="4"/>
      <c r="D7427" s="4"/>
      <c r="E7427" s="4"/>
      <c r="F7427" s="6"/>
      <c r="G7427" s="6"/>
      <c r="H7427" s="6"/>
      <c r="I7427" s="10"/>
      <c r="J7427" s="11"/>
      <c r="K7427" s="13"/>
      <c r="L7427" s="4"/>
    </row>
    <row r="7428" spans="2:12" ht="14.25" customHeight="1">
      <c r="B7428" s="4"/>
      <c r="C7428" s="4"/>
      <c r="D7428" s="4"/>
      <c r="E7428" s="4"/>
      <c r="F7428" s="6"/>
      <c r="G7428" s="6"/>
      <c r="H7428" s="6"/>
      <c r="I7428" s="10"/>
      <c r="J7428" s="11"/>
      <c r="K7428" s="13"/>
      <c r="L7428" s="4"/>
    </row>
    <row r="7429" spans="2:12" ht="14.25" customHeight="1">
      <c r="B7429" s="4"/>
      <c r="C7429" s="4"/>
      <c r="D7429" s="4"/>
      <c r="E7429" s="4"/>
      <c r="F7429" s="6"/>
      <c r="G7429" s="6"/>
      <c r="H7429" s="6"/>
      <c r="I7429" s="10"/>
      <c r="J7429" s="11"/>
      <c r="K7429" s="13"/>
      <c r="L7429" s="4"/>
    </row>
    <row r="7430" spans="2:12" ht="14.25" customHeight="1">
      <c r="B7430" s="4"/>
      <c r="C7430" s="4"/>
      <c r="D7430" s="4"/>
      <c r="E7430" s="4"/>
      <c r="F7430" s="6"/>
      <c r="G7430" s="6"/>
      <c r="H7430" s="6"/>
      <c r="I7430" s="10"/>
      <c r="J7430" s="11"/>
      <c r="K7430" s="13"/>
      <c r="L7430" s="4"/>
    </row>
    <row r="7431" spans="2:12" ht="14.25" customHeight="1">
      <c r="B7431" s="4"/>
      <c r="C7431" s="4"/>
      <c r="D7431" s="4"/>
      <c r="E7431" s="4"/>
      <c r="F7431" s="6"/>
      <c r="G7431" s="6"/>
      <c r="H7431" s="6"/>
      <c r="I7431" s="10"/>
      <c r="J7431" s="11"/>
      <c r="K7431" s="13"/>
      <c r="L7431" s="4"/>
    </row>
    <row r="7432" spans="2:12" ht="14.25" customHeight="1">
      <c r="B7432" s="4"/>
      <c r="C7432" s="4"/>
      <c r="D7432" s="4"/>
      <c r="E7432" s="4"/>
      <c r="F7432" s="6"/>
      <c r="G7432" s="6"/>
      <c r="H7432" s="6"/>
      <c r="I7432" s="10"/>
      <c r="J7432" s="11"/>
      <c r="K7432" s="13"/>
      <c r="L7432" s="4"/>
    </row>
    <row r="7433" spans="2:12" ht="14.25" customHeight="1">
      <c r="B7433" s="4"/>
      <c r="C7433" s="4"/>
      <c r="D7433" s="4"/>
      <c r="E7433" s="4"/>
      <c r="F7433" s="6"/>
      <c r="G7433" s="6"/>
      <c r="H7433" s="6"/>
      <c r="I7433" s="10"/>
      <c r="J7433" s="11"/>
      <c r="K7433" s="13"/>
      <c r="L7433" s="4"/>
    </row>
    <row r="7434" spans="2:12" ht="14.25" customHeight="1">
      <c r="B7434" s="4"/>
      <c r="C7434" s="4"/>
      <c r="D7434" s="4"/>
      <c r="E7434" s="4"/>
      <c r="F7434" s="6"/>
      <c r="G7434" s="6"/>
      <c r="H7434" s="6"/>
      <c r="I7434" s="10"/>
      <c r="J7434" s="11"/>
      <c r="K7434" s="13"/>
      <c r="L7434" s="4"/>
    </row>
    <row r="7435" spans="2:12" ht="14.25" customHeight="1">
      <c r="B7435" s="4"/>
      <c r="C7435" s="4"/>
      <c r="D7435" s="4"/>
      <c r="E7435" s="4"/>
      <c r="F7435" s="6"/>
      <c r="G7435" s="6"/>
      <c r="H7435" s="6"/>
      <c r="I7435" s="10"/>
      <c r="J7435" s="11"/>
      <c r="K7435" s="13"/>
      <c r="L7435" s="4"/>
    </row>
    <row r="7436" spans="2:12" ht="14.25" customHeight="1">
      <c r="B7436" s="4"/>
      <c r="C7436" s="4"/>
      <c r="D7436" s="4"/>
      <c r="E7436" s="4"/>
      <c r="F7436" s="6"/>
      <c r="G7436" s="6"/>
      <c r="H7436" s="6"/>
      <c r="I7436" s="10"/>
      <c r="J7436" s="11"/>
      <c r="K7436" s="13"/>
      <c r="L7436" s="4"/>
    </row>
    <row r="7437" spans="2:12" ht="14.25" customHeight="1">
      <c r="B7437" s="4"/>
      <c r="C7437" s="4"/>
      <c r="D7437" s="4"/>
      <c r="E7437" s="4"/>
      <c r="F7437" s="6"/>
      <c r="G7437" s="6"/>
      <c r="H7437" s="6"/>
      <c r="I7437" s="10"/>
      <c r="J7437" s="11"/>
      <c r="K7437" s="13"/>
      <c r="L7437" s="4"/>
    </row>
    <row r="7438" spans="2:12" ht="14.25" customHeight="1">
      <c r="B7438" s="4"/>
      <c r="C7438" s="4"/>
      <c r="D7438" s="4"/>
      <c r="E7438" s="4"/>
      <c r="F7438" s="6"/>
      <c r="G7438" s="6"/>
      <c r="H7438" s="6"/>
      <c r="I7438" s="10"/>
      <c r="J7438" s="11"/>
      <c r="K7438" s="13"/>
      <c r="L7438" s="4"/>
    </row>
    <row r="7439" spans="2:12" ht="14.25" customHeight="1">
      <c r="B7439" s="4"/>
      <c r="C7439" s="4"/>
      <c r="D7439" s="4"/>
      <c r="E7439" s="4"/>
      <c r="F7439" s="6"/>
      <c r="G7439" s="6"/>
      <c r="H7439" s="6"/>
      <c r="I7439" s="10"/>
      <c r="J7439" s="11"/>
      <c r="K7439" s="13"/>
      <c r="L7439" s="4"/>
    </row>
    <row r="7440" spans="2:12" ht="14.25" customHeight="1">
      <c r="B7440" s="4"/>
      <c r="C7440" s="4"/>
      <c r="D7440" s="4"/>
      <c r="E7440" s="4"/>
      <c r="F7440" s="6"/>
      <c r="G7440" s="6"/>
      <c r="H7440" s="6"/>
      <c r="I7440" s="10"/>
      <c r="J7440" s="11"/>
      <c r="K7440" s="13"/>
      <c r="L7440" s="4"/>
    </row>
    <row r="7441" spans="2:12" ht="14.25" customHeight="1">
      <c r="B7441" s="4"/>
      <c r="C7441" s="4"/>
      <c r="D7441" s="4"/>
      <c r="E7441" s="4"/>
      <c r="F7441" s="6"/>
      <c r="G7441" s="6"/>
      <c r="H7441" s="6"/>
      <c r="I7441" s="10"/>
      <c r="J7441" s="11"/>
      <c r="K7441" s="13"/>
      <c r="L7441" s="4"/>
    </row>
    <row r="7442" spans="2:12" ht="14.25" customHeight="1">
      <c r="B7442" s="4"/>
      <c r="C7442" s="4"/>
      <c r="D7442" s="4"/>
      <c r="E7442" s="4"/>
      <c r="F7442" s="6"/>
      <c r="G7442" s="6"/>
      <c r="H7442" s="6"/>
      <c r="I7442" s="10"/>
      <c r="J7442" s="11"/>
      <c r="K7442" s="13"/>
      <c r="L7442" s="4"/>
    </row>
    <row r="7443" spans="2:12" ht="14.25" customHeight="1">
      <c r="B7443" s="4"/>
      <c r="C7443" s="4"/>
      <c r="D7443" s="4"/>
      <c r="E7443" s="4"/>
      <c r="F7443" s="6"/>
      <c r="G7443" s="6"/>
      <c r="H7443" s="6"/>
      <c r="I7443" s="10"/>
      <c r="J7443" s="11"/>
      <c r="K7443" s="13"/>
      <c r="L7443" s="4"/>
    </row>
    <row r="7444" spans="2:12" ht="14.25" customHeight="1">
      <c r="B7444" s="4"/>
      <c r="C7444" s="4"/>
      <c r="D7444" s="4"/>
      <c r="E7444" s="4"/>
      <c r="F7444" s="6"/>
      <c r="G7444" s="6"/>
      <c r="H7444" s="6"/>
      <c r="I7444" s="10"/>
      <c r="J7444" s="11"/>
      <c r="K7444" s="13"/>
      <c r="L7444" s="4"/>
    </row>
    <row r="7445" spans="2:12" ht="14.25" customHeight="1">
      <c r="B7445" s="4"/>
      <c r="C7445" s="4"/>
      <c r="D7445" s="4"/>
      <c r="E7445" s="4"/>
      <c r="F7445" s="6"/>
      <c r="G7445" s="6"/>
      <c r="H7445" s="6"/>
      <c r="I7445" s="10"/>
      <c r="J7445" s="11"/>
      <c r="K7445" s="13"/>
      <c r="L7445" s="4"/>
    </row>
    <row r="7446" spans="2:12" ht="14.25" customHeight="1">
      <c r="B7446" s="4"/>
      <c r="C7446" s="4"/>
      <c r="D7446" s="4"/>
      <c r="E7446" s="4"/>
      <c r="F7446" s="6"/>
      <c r="G7446" s="6"/>
      <c r="H7446" s="6"/>
      <c r="I7446" s="10"/>
      <c r="J7446" s="11"/>
      <c r="K7446" s="13"/>
      <c r="L7446" s="4"/>
    </row>
    <row r="7447" spans="2:12" ht="14.25" customHeight="1">
      <c r="B7447" s="4"/>
      <c r="C7447" s="4"/>
      <c r="D7447" s="4"/>
      <c r="E7447" s="4"/>
      <c r="F7447" s="6"/>
      <c r="G7447" s="6"/>
      <c r="H7447" s="6"/>
      <c r="I7447" s="10"/>
      <c r="J7447" s="11"/>
      <c r="K7447" s="13"/>
      <c r="L7447" s="4"/>
    </row>
    <row r="7448" spans="2:12" ht="14.25" customHeight="1">
      <c r="B7448" s="4"/>
      <c r="C7448" s="4"/>
      <c r="D7448" s="4"/>
      <c r="E7448" s="4"/>
      <c r="F7448" s="6"/>
      <c r="G7448" s="6"/>
      <c r="H7448" s="6"/>
      <c r="I7448" s="10"/>
      <c r="J7448" s="11"/>
      <c r="K7448" s="13"/>
      <c r="L7448" s="4"/>
    </row>
    <row r="7449" spans="2:12" ht="14.25" customHeight="1">
      <c r="B7449" s="4"/>
      <c r="C7449" s="4"/>
      <c r="D7449" s="4"/>
      <c r="E7449" s="4"/>
      <c r="F7449" s="6"/>
      <c r="G7449" s="6"/>
      <c r="H7449" s="6"/>
      <c r="I7449" s="10"/>
      <c r="J7449" s="11"/>
      <c r="K7449" s="13"/>
      <c r="L7449" s="4"/>
    </row>
    <row r="7450" spans="2:12" ht="14.25" customHeight="1">
      <c r="B7450" s="4"/>
      <c r="C7450" s="4"/>
      <c r="D7450" s="4"/>
      <c r="E7450" s="4"/>
      <c r="F7450" s="6"/>
      <c r="G7450" s="6"/>
      <c r="H7450" s="6"/>
      <c r="I7450" s="10"/>
      <c r="J7450" s="11"/>
      <c r="K7450" s="13"/>
      <c r="L7450" s="4"/>
    </row>
    <row r="7451" spans="2:12" ht="14.25" customHeight="1">
      <c r="B7451" s="4"/>
      <c r="C7451" s="4"/>
      <c r="D7451" s="4"/>
      <c r="E7451" s="4"/>
      <c r="F7451" s="6"/>
      <c r="G7451" s="6"/>
      <c r="H7451" s="6"/>
      <c r="I7451" s="10"/>
      <c r="J7451" s="11"/>
      <c r="K7451" s="13"/>
      <c r="L7451" s="4"/>
    </row>
    <row r="7452" spans="2:12" ht="14.25" customHeight="1">
      <c r="B7452" s="4"/>
      <c r="C7452" s="4"/>
      <c r="D7452" s="4"/>
      <c r="E7452" s="4"/>
      <c r="F7452" s="6"/>
      <c r="G7452" s="6"/>
      <c r="H7452" s="6"/>
      <c r="I7452" s="10"/>
      <c r="J7452" s="11"/>
      <c r="K7452" s="13"/>
      <c r="L7452" s="4"/>
    </row>
    <row r="7453" spans="2:12" ht="14.25" customHeight="1">
      <c r="B7453" s="4"/>
      <c r="C7453" s="4"/>
      <c r="D7453" s="4"/>
      <c r="E7453" s="4"/>
      <c r="F7453" s="6"/>
      <c r="G7453" s="6"/>
      <c r="H7453" s="6"/>
      <c r="I7453" s="10"/>
      <c r="J7453" s="11"/>
      <c r="K7453" s="13"/>
      <c r="L7453" s="4"/>
    </row>
    <row r="7454" spans="2:12" ht="14.25" customHeight="1">
      <c r="B7454" s="4"/>
      <c r="C7454" s="4"/>
      <c r="D7454" s="4"/>
      <c r="E7454" s="4"/>
      <c r="F7454" s="6"/>
      <c r="G7454" s="6"/>
      <c r="H7454" s="6"/>
      <c r="I7454" s="10"/>
      <c r="J7454" s="11"/>
      <c r="K7454" s="13"/>
      <c r="L7454" s="4"/>
    </row>
    <row r="7455" spans="2:12" ht="14.25" customHeight="1">
      <c r="B7455" s="4"/>
      <c r="C7455" s="4"/>
      <c r="D7455" s="4"/>
      <c r="E7455" s="4"/>
      <c r="F7455" s="6"/>
      <c r="G7455" s="6"/>
      <c r="H7455" s="6"/>
      <c r="I7455" s="10"/>
      <c r="J7455" s="11"/>
      <c r="K7455" s="13"/>
      <c r="L7455" s="4"/>
    </row>
    <row r="7456" spans="2:12" ht="14.25" customHeight="1">
      <c r="B7456" s="4"/>
      <c r="C7456" s="4"/>
      <c r="D7456" s="4"/>
      <c r="E7456" s="4"/>
      <c r="F7456" s="6"/>
      <c r="G7456" s="6"/>
      <c r="H7456" s="6"/>
      <c r="I7456" s="10"/>
      <c r="J7456" s="11"/>
      <c r="K7456" s="13"/>
      <c r="L7456" s="4"/>
    </row>
    <row r="7457" spans="2:12" ht="14.25" customHeight="1">
      <c r="B7457" s="4"/>
      <c r="C7457" s="4"/>
      <c r="D7457" s="4"/>
      <c r="E7457" s="4"/>
      <c r="F7457" s="6"/>
      <c r="G7457" s="6"/>
      <c r="H7457" s="6"/>
      <c r="I7457" s="10"/>
      <c r="J7457" s="11"/>
      <c r="K7457" s="13"/>
      <c r="L7457" s="4"/>
    </row>
    <row r="7458" spans="2:12" ht="14.25" customHeight="1">
      <c r="B7458" s="4"/>
      <c r="C7458" s="4"/>
      <c r="D7458" s="4"/>
      <c r="E7458" s="4"/>
      <c r="F7458" s="6"/>
      <c r="G7458" s="6"/>
      <c r="H7458" s="6"/>
      <c r="I7458" s="10"/>
      <c r="J7458" s="11"/>
      <c r="K7458" s="13"/>
      <c r="L7458" s="4"/>
    </row>
    <row r="7459" spans="2:12" ht="14.25" customHeight="1">
      <c r="B7459" s="4"/>
      <c r="C7459" s="4"/>
      <c r="D7459" s="4"/>
      <c r="E7459" s="4"/>
      <c r="F7459" s="6"/>
      <c r="G7459" s="6"/>
      <c r="H7459" s="6"/>
      <c r="I7459" s="10"/>
      <c r="J7459" s="11"/>
      <c r="K7459" s="13"/>
      <c r="L7459" s="4"/>
    </row>
    <row r="7460" spans="2:12" ht="14.25" customHeight="1">
      <c r="B7460" s="4"/>
      <c r="C7460" s="4"/>
      <c r="D7460" s="4"/>
      <c r="E7460" s="4"/>
      <c r="F7460" s="6"/>
      <c r="G7460" s="6"/>
      <c r="H7460" s="6"/>
      <c r="I7460" s="10"/>
      <c r="J7460" s="11"/>
      <c r="K7460" s="13"/>
      <c r="L7460" s="4"/>
    </row>
    <row r="7461" spans="2:12" ht="14.25" customHeight="1">
      <c r="B7461" s="4"/>
      <c r="C7461" s="4"/>
      <c r="D7461" s="4"/>
      <c r="E7461" s="4"/>
      <c r="F7461" s="6"/>
      <c r="G7461" s="6"/>
      <c r="H7461" s="6"/>
      <c r="I7461" s="10"/>
      <c r="J7461" s="11"/>
      <c r="K7461" s="13"/>
      <c r="L7461" s="4"/>
    </row>
    <row r="7462" spans="2:12" ht="14.25" customHeight="1">
      <c r="B7462" s="4"/>
      <c r="C7462" s="4"/>
      <c r="D7462" s="4"/>
      <c r="E7462" s="4"/>
      <c r="F7462" s="6"/>
      <c r="G7462" s="6"/>
      <c r="H7462" s="6"/>
      <c r="I7462" s="10"/>
      <c r="J7462" s="11"/>
      <c r="K7462" s="13"/>
      <c r="L7462" s="4"/>
    </row>
    <row r="7463" spans="2:12" ht="14.25" customHeight="1">
      <c r="B7463" s="4"/>
      <c r="C7463" s="4"/>
      <c r="D7463" s="4"/>
      <c r="E7463" s="4"/>
      <c r="F7463" s="6"/>
      <c r="G7463" s="6"/>
      <c r="H7463" s="6"/>
      <c r="I7463" s="10"/>
      <c r="J7463" s="11"/>
      <c r="K7463" s="13"/>
      <c r="L7463" s="4"/>
    </row>
    <row r="7464" spans="2:12" ht="14.25" customHeight="1">
      <c r="B7464" s="4"/>
      <c r="C7464" s="4"/>
      <c r="D7464" s="4"/>
      <c r="E7464" s="4"/>
      <c r="F7464" s="6"/>
      <c r="G7464" s="6"/>
      <c r="H7464" s="6"/>
      <c r="I7464" s="10"/>
      <c r="J7464" s="11"/>
      <c r="K7464" s="13"/>
      <c r="L7464" s="4"/>
    </row>
    <row r="7465" spans="2:12" ht="14.25" customHeight="1">
      <c r="B7465" s="4"/>
      <c r="C7465" s="4"/>
      <c r="D7465" s="4"/>
      <c r="E7465" s="4"/>
      <c r="F7465" s="6"/>
      <c r="G7465" s="6"/>
      <c r="H7465" s="6"/>
      <c r="I7465" s="10"/>
      <c r="J7465" s="11"/>
      <c r="K7465" s="13"/>
      <c r="L7465" s="4"/>
    </row>
    <row r="7466" spans="2:12" ht="14.25" customHeight="1">
      <c r="B7466" s="4"/>
      <c r="C7466" s="4"/>
      <c r="D7466" s="4"/>
      <c r="E7466" s="4"/>
      <c r="F7466" s="6"/>
      <c r="G7466" s="6"/>
      <c r="H7466" s="6"/>
      <c r="I7466" s="10"/>
      <c r="J7466" s="11"/>
      <c r="K7466" s="13"/>
      <c r="L7466" s="4"/>
    </row>
    <row r="7467" spans="2:12" ht="14.25" customHeight="1">
      <c r="B7467" s="4"/>
      <c r="C7467" s="4"/>
      <c r="D7467" s="4"/>
      <c r="E7467" s="4"/>
      <c r="F7467" s="6"/>
      <c r="G7467" s="6"/>
      <c r="H7467" s="6"/>
      <c r="I7467" s="10"/>
      <c r="J7467" s="11"/>
      <c r="K7467" s="13"/>
      <c r="L7467" s="4"/>
    </row>
    <row r="7468" spans="2:12" ht="14.25" customHeight="1">
      <c r="B7468" s="4"/>
      <c r="C7468" s="4"/>
      <c r="D7468" s="4"/>
      <c r="E7468" s="4"/>
      <c r="F7468" s="6"/>
      <c r="G7468" s="6"/>
      <c r="H7468" s="6"/>
      <c r="I7468" s="10"/>
      <c r="J7468" s="11"/>
      <c r="K7468" s="13"/>
      <c r="L7468" s="4"/>
    </row>
    <row r="7469" spans="2:12" ht="14.25" customHeight="1">
      <c r="B7469" s="4"/>
      <c r="C7469" s="4"/>
      <c r="D7469" s="4"/>
      <c r="E7469" s="4"/>
      <c r="F7469" s="6"/>
      <c r="G7469" s="6"/>
      <c r="H7469" s="6"/>
      <c r="I7469" s="10"/>
      <c r="J7469" s="11"/>
      <c r="K7469" s="13"/>
      <c r="L7469" s="4"/>
    </row>
    <row r="7470" spans="2:12" ht="14.25" customHeight="1">
      <c r="B7470" s="4"/>
      <c r="C7470" s="4"/>
      <c r="D7470" s="4"/>
      <c r="E7470" s="4"/>
      <c r="F7470" s="6"/>
      <c r="G7470" s="6"/>
      <c r="H7470" s="6"/>
      <c r="I7470" s="10"/>
      <c r="J7470" s="11"/>
      <c r="K7470" s="13"/>
      <c r="L7470" s="4"/>
    </row>
    <row r="7471" spans="2:12" ht="14.25" customHeight="1">
      <c r="B7471" s="4"/>
      <c r="C7471" s="4"/>
      <c r="D7471" s="4"/>
      <c r="E7471" s="4"/>
      <c r="F7471" s="6"/>
      <c r="G7471" s="6"/>
      <c r="H7471" s="6"/>
      <c r="I7471" s="10"/>
      <c r="J7471" s="11"/>
      <c r="K7471" s="13"/>
      <c r="L7471" s="4"/>
    </row>
    <row r="7472" spans="2:12" ht="14.25" customHeight="1">
      <c r="B7472" s="4"/>
      <c r="C7472" s="4"/>
      <c r="D7472" s="4"/>
      <c r="E7472" s="4"/>
      <c r="F7472" s="6"/>
      <c r="G7472" s="6"/>
      <c r="H7472" s="6"/>
      <c r="I7472" s="10"/>
      <c r="J7472" s="11"/>
      <c r="K7472" s="13"/>
      <c r="L7472" s="4"/>
    </row>
    <row r="7473" spans="2:12" ht="14.25" customHeight="1">
      <c r="B7473" s="4"/>
      <c r="C7473" s="4"/>
      <c r="D7473" s="4"/>
      <c r="E7473" s="4"/>
      <c r="F7473" s="6"/>
      <c r="G7473" s="6"/>
      <c r="H7473" s="6"/>
      <c r="I7473" s="10"/>
      <c r="J7473" s="11"/>
      <c r="K7473" s="13"/>
      <c r="L7473" s="4"/>
    </row>
    <row r="7474" spans="2:12" ht="14.25" customHeight="1">
      <c r="B7474" s="4"/>
      <c r="C7474" s="4"/>
      <c r="D7474" s="4"/>
      <c r="E7474" s="4"/>
      <c r="F7474" s="6"/>
      <c r="G7474" s="6"/>
      <c r="H7474" s="6"/>
      <c r="I7474" s="10"/>
      <c r="J7474" s="11"/>
      <c r="K7474" s="13"/>
      <c r="L7474" s="4"/>
    </row>
    <row r="7475" spans="2:12" ht="14.25" customHeight="1">
      <c r="B7475" s="4"/>
      <c r="C7475" s="4"/>
      <c r="D7475" s="4"/>
      <c r="E7475" s="4"/>
      <c r="F7475" s="6"/>
      <c r="G7475" s="6"/>
      <c r="H7475" s="6"/>
      <c r="I7475" s="10"/>
      <c r="J7475" s="11"/>
      <c r="K7475" s="13"/>
      <c r="L7475" s="4"/>
    </row>
    <row r="7476" spans="2:12" ht="14.25" customHeight="1">
      <c r="B7476" s="4"/>
      <c r="C7476" s="4"/>
      <c r="D7476" s="4"/>
      <c r="E7476" s="4"/>
      <c r="F7476" s="6"/>
      <c r="G7476" s="6"/>
      <c r="H7476" s="6"/>
      <c r="I7476" s="10"/>
      <c r="J7476" s="11"/>
      <c r="K7476" s="13"/>
      <c r="L7476" s="4"/>
    </row>
    <row r="7477" spans="2:12" ht="14.25" customHeight="1">
      <c r="B7477" s="4"/>
      <c r="C7477" s="4"/>
      <c r="D7477" s="4"/>
      <c r="E7477" s="4"/>
      <c r="F7477" s="6"/>
      <c r="G7477" s="6"/>
      <c r="H7477" s="6"/>
      <c r="I7477" s="10"/>
      <c r="J7477" s="11"/>
      <c r="K7477" s="13"/>
      <c r="L7477" s="4"/>
    </row>
    <row r="7478" spans="2:12" ht="14.25" customHeight="1">
      <c r="B7478" s="4"/>
      <c r="C7478" s="4"/>
      <c r="D7478" s="4"/>
      <c r="E7478" s="4"/>
      <c r="F7478" s="6"/>
      <c r="G7478" s="6"/>
      <c r="H7478" s="6"/>
      <c r="I7478" s="10"/>
      <c r="J7478" s="11"/>
      <c r="K7478" s="13"/>
      <c r="L7478" s="4"/>
    </row>
    <row r="7479" spans="2:12" ht="14.25" customHeight="1">
      <c r="B7479" s="4"/>
      <c r="C7479" s="4"/>
      <c r="D7479" s="4"/>
      <c r="E7479" s="4"/>
      <c r="F7479" s="6"/>
      <c r="G7479" s="6"/>
      <c r="H7479" s="6"/>
      <c r="I7479" s="10"/>
      <c r="J7479" s="11"/>
      <c r="K7479" s="13"/>
      <c r="L7479" s="4"/>
    </row>
    <row r="7480" spans="2:12" ht="14.25" customHeight="1">
      <c r="B7480" s="4"/>
      <c r="C7480" s="4"/>
      <c r="D7480" s="4"/>
      <c r="E7480" s="4"/>
      <c r="F7480" s="6"/>
      <c r="G7480" s="6"/>
      <c r="H7480" s="6"/>
      <c r="I7480" s="10"/>
      <c r="J7480" s="11"/>
      <c r="K7480" s="13"/>
      <c r="L7480" s="4"/>
    </row>
    <row r="7481" spans="2:12" ht="14.25" customHeight="1">
      <c r="B7481" s="4"/>
      <c r="C7481" s="4"/>
      <c r="D7481" s="4"/>
      <c r="E7481" s="4"/>
      <c r="F7481" s="6"/>
      <c r="G7481" s="6"/>
      <c r="H7481" s="6"/>
      <c r="I7481" s="10"/>
      <c r="J7481" s="11"/>
      <c r="K7481" s="13"/>
      <c r="L7481" s="4"/>
    </row>
    <row r="7482" spans="2:12" ht="14.25" customHeight="1">
      <c r="B7482" s="4"/>
      <c r="C7482" s="4"/>
      <c r="D7482" s="4"/>
      <c r="E7482" s="4"/>
      <c r="F7482" s="6"/>
      <c r="G7482" s="6"/>
      <c r="H7482" s="6"/>
      <c r="I7482" s="10"/>
      <c r="J7482" s="11"/>
      <c r="K7482" s="13"/>
      <c r="L7482" s="4"/>
    </row>
    <row r="7483" spans="2:12" ht="14.25" customHeight="1">
      <c r="B7483" s="4"/>
      <c r="C7483" s="4"/>
      <c r="D7483" s="4"/>
      <c r="E7483" s="4"/>
      <c r="F7483" s="6"/>
      <c r="G7483" s="6"/>
      <c r="H7483" s="6"/>
      <c r="I7483" s="10"/>
      <c r="J7483" s="11"/>
      <c r="K7483" s="13"/>
      <c r="L7483" s="4"/>
    </row>
    <row r="7484" spans="2:12" ht="14.25" customHeight="1">
      <c r="B7484" s="4"/>
      <c r="C7484" s="4"/>
      <c r="D7484" s="4"/>
      <c r="E7484" s="4"/>
      <c r="F7484" s="6"/>
      <c r="G7484" s="6"/>
      <c r="H7484" s="6"/>
      <c r="I7484" s="10"/>
      <c r="J7484" s="11"/>
      <c r="K7484" s="13"/>
      <c r="L7484" s="4"/>
    </row>
    <row r="7485" spans="2:12" ht="14.25" customHeight="1">
      <c r="B7485" s="4"/>
      <c r="C7485" s="4"/>
      <c r="D7485" s="4"/>
      <c r="E7485" s="4"/>
      <c r="F7485" s="6"/>
      <c r="G7485" s="6"/>
      <c r="H7485" s="6"/>
      <c r="I7485" s="10"/>
      <c r="J7485" s="11"/>
      <c r="K7485" s="13"/>
      <c r="L7485" s="4"/>
    </row>
    <row r="7486" spans="2:12" ht="14.25" customHeight="1">
      <c r="B7486" s="4"/>
      <c r="C7486" s="4"/>
      <c r="D7486" s="4"/>
      <c r="E7486" s="4"/>
      <c r="F7486" s="6"/>
      <c r="G7486" s="6"/>
      <c r="H7486" s="6"/>
      <c r="I7486" s="10"/>
      <c r="J7486" s="11"/>
      <c r="K7486" s="13"/>
      <c r="L7486" s="4"/>
    </row>
    <row r="7487" spans="2:12" ht="14.25" customHeight="1">
      <c r="B7487" s="4"/>
      <c r="C7487" s="4"/>
      <c r="D7487" s="4"/>
      <c r="E7487" s="4"/>
      <c r="F7487" s="6"/>
      <c r="G7487" s="6"/>
      <c r="H7487" s="6"/>
      <c r="I7487" s="10"/>
      <c r="J7487" s="11"/>
      <c r="K7487" s="13"/>
      <c r="L7487" s="4"/>
    </row>
    <row r="7488" spans="2:12" ht="14.25" customHeight="1">
      <c r="B7488" s="4"/>
      <c r="C7488" s="4"/>
      <c r="D7488" s="4"/>
      <c r="E7488" s="4"/>
      <c r="F7488" s="6"/>
      <c r="G7488" s="6"/>
      <c r="H7488" s="6"/>
      <c r="I7488" s="10"/>
      <c r="J7488" s="11"/>
      <c r="K7488" s="13"/>
      <c r="L7488" s="4"/>
    </row>
    <row r="7489" spans="2:12" ht="14.25" customHeight="1">
      <c r="B7489" s="4"/>
      <c r="C7489" s="4"/>
      <c r="D7489" s="4"/>
      <c r="E7489" s="4"/>
      <c r="F7489" s="6"/>
      <c r="G7489" s="6"/>
      <c r="H7489" s="6"/>
      <c r="I7489" s="10"/>
      <c r="J7489" s="11"/>
      <c r="K7489" s="13"/>
      <c r="L7489" s="4"/>
    </row>
    <row r="7490" spans="2:12" ht="14.25" customHeight="1">
      <c r="B7490" s="4"/>
      <c r="C7490" s="4"/>
      <c r="D7490" s="4"/>
      <c r="E7490" s="4"/>
      <c r="F7490" s="6"/>
      <c r="G7490" s="6"/>
      <c r="H7490" s="6"/>
      <c r="I7490" s="10"/>
      <c r="J7490" s="11"/>
      <c r="K7490" s="13"/>
      <c r="L7490" s="4"/>
    </row>
    <row r="7491" spans="2:12" ht="14.25" customHeight="1">
      <c r="B7491" s="4"/>
      <c r="C7491" s="4"/>
      <c r="D7491" s="4"/>
      <c r="E7491" s="4"/>
      <c r="F7491" s="6"/>
      <c r="G7491" s="6"/>
      <c r="H7491" s="6"/>
      <c r="I7491" s="10"/>
      <c r="J7491" s="11"/>
      <c r="K7491" s="13"/>
      <c r="L7491" s="4"/>
    </row>
    <row r="7492" spans="2:12" ht="14.25" customHeight="1">
      <c r="B7492" s="4"/>
      <c r="C7492" s="4"/>
      <c r="D7492" s="4"/>
      <c r="E7492" s="4"/>
      <c r="F7492" s="6"/>
      <c r="G7492" s="6"/>
      <c r="H7492" s="6"/>
      <c r="I7492" s="10"/>
      <c r="J7492" s="11"/>
      <c r="K7492" s="13"/>
      <c r="L7492" s="4"/>
    </row>
    <row r="7493" spans="2:12" ht="14.25" customHeight="1">
      <c r="B7493" s="4"/>
      <c r="C7493" s="4"/>
      <c r="D7493" s="4"/>
      <c r="E7493" s="4"/>
      <c r="F7493" s="6"/>
      <c r="G7493" s="6"/>
      <c r="H7493" s="6"/>
      <c r="I7493" s="10"/>
      <c r="J7493" s="11"/>
      <c r="K7493" s="13"/>
      <c r="L7493" s="4"/>
    </row>
    <row r="7494" spans="2:12" ht="14.25" customHeight="1">
      <c r="B7494" s="4"/>
      <c r="C7494" s="4"/>
      <c r="D7494" s="4"/>
      <c r="E7494" s="4"/>
      <c r="F7494" s="6"/>
      <c r="G7494" s="6"/>
      <c r="H7494" s="6"/>
      <c r="I7494" s="10"/>
      <c r="J7494" s="11"/>
      <c r="K7494" s="13"/>
      <c r="L7494" s="4"/>
    </row>
    <row r="7495" spans="2:12" ht="14.25" customHeight="1">
      <c r="B7495" s="4"/>
      <c r="C7495" s="4"/>
      <c r="D7495" s="4"/>
      <c r="E7495" s="4"/>
      <c r="F7495" s="6"/>
      <c r="G7495" s="6"/>
      <c r="H7495" s="6"/>
      <c r="I7495" s="10"/>
      <c r="J7495" s="11"/>
      <c r="K7495" s="13"/>
      <c r="L7495" s="4"/>
    </row>
    <row r="7496" spans="2:12" ht="14.25" customHeight="1">
      <c r="B7496" s="4"/>
      <c r="C7496" s="4"/>
      <c r="D7496" s="4"/>
      <c r="E7496" s="4"/>
      <c r="F7496" s="6"/>
      <c r="G7496" s="6"/>
      <c r="H7496" s="6"/>
      <c r="I7496" s="10"/>
      <c r="J7496" s="11"/>
      <c r="K7496" s="13"/>
      <c r="L7496" s="4"/>
    </row>
    <row r="7497" spans="2:12" ht="14.25" customHeight="1">
      <c r="B7497" s="4"/>
      <c r="C7497" s="4"/>
      <c r="D7497" s="4"/>
      <c r="E7497" s="4"/>
      <c r="F7497" s="6"/>
      <c r="G7497" s="6"/>
      <c r="H7497" s="6"/>
      <c r="I7497" s="10"/>
      <c r="J7497" s="11"/>
      <c r="K7497" s="13"/>
      <c r="L7497" s="4"/>
    </row>
    <row r="7498" spans="2:12" ht="14.25" customHeight="1">
      <c r="B7498" s="4"/>
      <c r="C7498" s="4"/>
      <c r="D7498" s="4"/>
      <c r="E7498" s="4"/>
      <c r="F7498" s="6"/>
      <c r="G7498" s="6"/>
      <c r="H7498" s="6"/>
      <c r="I7498" s="10"/>
      <c r="J7498" s="11"/>
      <c r="K7498" s="13"/>
      <c r="L7498" s="4"/>
    </row>
    <row r="7499" spans="2:12" ht="14.25" customHeight="1">
      <c r="B7499" s="4"/>
      <c r="C7499" s="4"/>
      <c r="D7499" s="4"/>
      <c r="E7499" s="4"/>
      <c r="F7499" s="6"/>
      <c r="G7499" s="6"/>
      <c r="H7499" s="6"/>
      <c r="I7499" s="10"/>
      <c r="J7499" s="11"/>
      <c r="K7499" s="13"/>
      <c r="L7499" s="4"/>
    </row>
    <row r="7500" spans="2:12" ht="14.25" customHeight="1">
      <c r="B7500" s="4"/>
      <c r="C7500" s="4"/>
      <c r="D7500" s="4"/>
      <c r="E7500" s="4"/>
      <c r="F7500" s="6"/>
      <c r="G7500" s="6"/>
      <c r="H7500" s="6"/>
      <c r="I7500" s="10"/>
      <c r="J7500" s="11"/>
      <c r="K7500" s="13"/>
      <c r="L7500" s="4"/>
    </row>
    <row r="7501" spans="2:12" ht="14.25" customHeight="1">
      <c r="B7501" s="4"/>
      <c r="C7501" s="4"/>
      <c r="D7501" s="4"/>
      <c r="E7501" s="4"/>
      <c r="F7501" s="6"/>
      <c r="G7501" s="6"/>
      <c r="H7501" s="6"/>
      <c r="I7501" s="10"/>
      <c r="J7501" s="11"/>
      <c r="K7501" s="13"/>
      <c r="L7501" s="4"/>
    </row>
    <row r="7502" spans="2:12" ht="14.25" customHeight="1">
      <c r="B7502" s="4"/>
      <c r="C7502" s="4"/>
      <c r="D7502" s="4"/>
      <c r="E7502" s="4"/>
      <c r="F7502" s="6"/>
      <c r="G7502" s="6"/>
      <c r="H7502" s="6"/>
      <c r="I7502" s="10"/>
      <c r="J7502" s="11"/>
      <c r="K7502" s="13"/>
      <c r="L7502" s="4"/>
    </row>
    <row r="7503" spans="2:12" ht="14.25" customHeight="1">
      <c r="B7503" s="4"/>
      <c r="C7503" s="4"/>
      <c r="D7503" s="4"/>
      <c r="E7503" s="4"/>
      <c r="F7503" s="6"/>
      <c r="G7503" s="6"/>
      <c r="H7503" s="6"/>
      <c r="I7503" s="10"/>
      <c r="J7503" s="11"/>
      <c r="K7503" s="13"/>
      <c r="L7503" s="4"/>
    </row>
    <row r="7504" spans="2:12" ht="14.25" customHeight="1">
      <c r="B7504" s="4"/>
      <c r="C7504" s="4"/>
      <c r="D7504" s="4"/>
      <c r="E7504" s="4"/>
      <c r="F7504" s="6"/>
      <c r="G7504" s="6"/>
      <c r="H7504" s="6"/>
      <c r="I7504" s="10"/>
      <c r="J7504" s="11"/>
      <c r="K7504" s="13"/>
      <c r="L7504" s="4"/>
    </row>
    <row r="7505" spans="2:12" ht="14.25" customHeight="1">
      <c r="B7505" s="4"/>
      <c r="C7505" s="4"/>
      <c r="D7505" s="4"/>
      <c r="E7505" s="4"/>
      <c r="F7505" s="6"/>
      <c r="G7505" s="6"/>
      <c r="H7505" s="6"/>
      <c r="I7505" s="10"/>
      <c r="J7505" s="11"/>
      <c r="K7505" s="13"/>
      <c r="L7505" s="4"/>
    </row>
    <row r="7506" spans="2:12" ht="14.25" customHeight="1">
      <c r="B7506" s="4"/>
      <c r="C7506" s="4"/>
      <c r="D7506" s="4"/>
      <c r="E7506" s="4"/>
      <c r="F7506" s="6"/>
      <c r="G7506" s="6"/>
      <c r="H7506" s="6"/>
      <c r="I7506" s="10"/>
      <c r="J7506" s="11"/>
      <c r="K7506" s="13"/>
      <c r="L7506" s="4"/>
    </row>
    <row r="7507" spans="2:12" ht="14.25" customHeight="1">
      <c r="B7507" s="4"/>
      <c r="C7507" s="4"/>
      <c r="D7507" s="4"/>
      <c r="E7507" s="4"/>
      <c r="F7507" s="6"/>
      <c r="G7507" s="6"/>
      <c r="H7507" s="6"/>
      <c r="I7507" s="10"/>
      <c r="J7507" s="11"/>
      <c r="K7507" s="13"/>
      <c r="L7507" s="4"/>
    </row>
    <row r="7508" spans="2:12" ht="14.25" customHeight="1">
      <c r="B7508" s="4"/>
      <c r="C7508" s="4"/>
      <c r="D7508" s="4"/>
      <c r="E7508" s="4"/>
      <c r="F7508" s="6"/>
      <c r="G7508" s="6"/>
      <c r="H7508" s="6"/>
      <c r="I7508" s="10"/>
      <c r="J7508" s="11"/>
      <c r="K7508" s="13"/>
      <c r="L7508" s="4"/>
    </row>
    <row r="7509" spans="2:12" ht="14.25" customHeight="1">
      <c r="B7509" s="4"/>
      <c r="C7509" s="4"/>
      <c r="D7509" s="4"/>
      <c r="E7509" s="4"/>
      <c r="F7509" s="6"/>
      <c r="G7509" s="6"/>
      <c r="H7509" s="6"/>
      <c r="I7509" s="10"/>
      <c r="J7509" s="11"/>
      <c r="K7509" s="13"/>
      <c r="L7509" s="4"/>
    </row>
    <row r="7510" spans="2:12" ht="14.25" customHeight="1">
      <c r="B7510" s="4"/>
      <c r="C7510" s="4"/>
      <c r="D7510" s="4"/>
      <c r="E7510" s="4"/>
      <c r="F7510" s="6"/>
      <c r="G7510" s="6"/>
      <c r="H7510" s="6"/>
      <c r="I7510" s="10"/>
      <c r="J7510" s="11"/>
      <c r="K7510" s="13"/>
      <c r="L7510" s="4"/>
    </row>
    <row r="7511" spans="2:12" ht="14.25" customHeight="1">
      <c r="B7511" s="4"/>
      <c r="C7511" s="4"/>
      <c r="D7511" s="4"/>
      <c r="E7511" s="4"/>
      <c r="F7511" s="6"/>
      <c r="G7511" s="6"/>
      <c r="H7511" s="6"/>
      <c r="I7511" s="10"/>
      <c r="J7511" s="11"/>
      <c r="K7511" s="13"/>
      <c r="L7511" s="4"/>
    </row>
    <row r="7512" spans="2:12" ht="14.25" customHeight="1">
      <c r="B7512" s="4"/>
      <c r="C7512" s="4"/>
      <c r="D7512" s="4"/>
      <c r="E7512" s="4"/>
      <c r="F7512" s="6"/>
      <c r="G7512" s="6"/>
      <c r="H7512" s="6"/>
      <c r="I7512" s="10"/>
      <c r="J7512" s="11"/>
      <c r="K7512" s="13"/>
      <c r="L7512" s="4"/>
    </row>
    <row r="7513" spans="2:12" ht="14.25" customHeight="1">
      <c r="B7513" s="4"/>
      <c r="C7513" s="4"/>
      <c r="D7513" s="4"/>
      <c r="E7513" s="4"/>
      <c r="F7513" s="6"/>
      <c r="G7513" s="6"/>
      <c r="H7513" s="6"/>
      <c r="I7513" s="10"/>
      <c r="J7513" s="11"/>
      <c r="K7513" s="13"/>
      <c r="L7513" s="4"/>
    </row>
    <row r="7514" spans="2:12" ht="14.25" customHeight="1">
      <c r="B7514" s="4"/>
      <c r="C7514" s="4"/>
      <c r="D7514" s="4"/>
      <c r="E7514" s="4"/>
      <c r="F7514" s="6"/>
      <c r="G7514" s="6"/>
      <c r="H7514" s="6"/>
      <c r="I7514" s="10"/>
      <c r="J7514" s="11"/>
      <c r="K7514" s="13"/>
      <c r="L7514" s="4"/>
    </row>
    <row r="7515" spans="2:12" ht="14.25" customHeight="1">
      <c r="B7515" s="4"/>
      <c r="C7515" s="4"/>
      <c r="D7515" s="4"/>
      <c r="E7515" s="4"/>
      <c r="F7515" s="6"/>
      <c r="G7515" s="6"/>
      <c r="H7515" s="6"/>
      <c r="I7515" s="10"/>
      <c r="J7515" s="11"/>
      <c r="K7515" s="13"/>
      <c r="L7515" s="4"/>
    </row>
    <row r="7516" spans="2:12" ht="14.25" customHeight="1">
      <c r="B7516" s="4"/>
      <c r="C7516" s="4"/>
      <c r="D7516" s="4"/>
      <c r="E7516" s="4"/>
      <c r="F7516" s="6"/>
      <c r="G7516" s="6"/>
      <c r="H7516" s="6"/>
      <c r="I7516" s="10"/>
      <c r="J7516" s="11"/>
      <c r="K7516" s="13"/>
      <c r="L7516" s="4"/>
    </row>
    <row r="7517" spans="2:12" ht="14.25" customHeight="1">
      <c r="B7517" s="4"/>
      <c r="C7517" s="4"/>
      <c r="D7517" s="4"/>
      <c r="E7517" s="4"/>
      <c r="F7517" s="6"/>
      <c r="G7517" s="6"/>
      <c r="H7517" s="6"/>
      <c r="I7517" s="10"/>
      <c r="J7517" s="11"/>
      <c r="K7517" s="13"/>
      <c r="L7517" s="4"/>
    </row>
    <row r="7518" spans="2:12" ht="14.25" customHeight="1">
      <c r="B7518" s="4"/>
      <c r="C7518" s="4"/>
      <c r="D7518" s="4"/>
      <c r="E7518" s="4"/>
      <c r="F7518" s="6"/>
      <c r="G7518" s="6"/>
      <c r="H7518" s="6"/>
      <c r="I7518" s="10"/>
      <c r="J7518" s="11"/>
      <c r="K7518" s="13"/>
      <c r="L7518" s="4"/>
    </row>
    <row r="7519" spans="2:12" ht="14.25" customHeight="1">
      <c r="B7519" s="4"/>
      <c r="C7519" s="4"/>
      <c r="D7519" s="4"/>
      <c r="E7519" s="4"/>
      <c r="F7519" s="6"/>
      <c r="G7519" s="6"/>
      <c r="H7519" s="6"/>
      <c r="I7519" s="10"/>
      <c r="J7519" s="11"/>
      <c r="K7519" s="13"/>
      <c r="L7519" s="4"/>
    </row>
    <row r="7520" spans="2:12" ht="14.25" customHeight="1">
      <c r="B7520" s="4"/>
      <c r="C7520" s="4"/>
      <c r="D7520" s="4"/>
      <c r="E7520" s="4"/>
      <c r="F7520" s="6"/>
      <c r="G7520" s="6"/>
      <c r="H7520" s="6"/>
      <c r="I7520" s="10"/>
      <c r="J7520" s="11"/>
      <c r="K7520" s="13"/>
      <c r="L7520" s="4"/>
    </row>
    <row r="7521" spans="2:12" ht="14.25" customHeight="1">
      <c r="B7521" s="4"/>
      <c r="C7521" s="4"/>
      <c r="D7521" s="4"/>
      <c r="E7521" s="4"/>
      <c r="F7521" s="6"/>
      <c r="G7521" s="6"/>
      <c r="H7521" s="6"/>
      <c r="I7521" s="10"/>
      <c r="J7521" s="11"/>
      <c r="K7521" s="13"/>
      <c r="L7521" s="4"/>
    </row>
    <row r="7522" spans="2:12" ht="14.25" customHeight="1">
      <c r="B7522" s="4"/>
      <c r="C7522" s="4"/>
      <c r="D7522" s="4"/>
      <c r="E7522" s="4"/>
      <c r="F7522" s="6"/>
      <c r="G7522" s="6"/>
      <c r="H7522" s="6"/>
      <c r="I7522" s="10"/>
      <c r="J7522" s="11"/>
      <c r="K7522" s="13"/>
      <c r="L7522" s="4"/>
    </row>
    <row r="7523" spans="2:12" ht="14.25" customHeight="1">
      <c r="B7523" s="4"/>
      <c r="C7523" s="4"/>
      <c r="D7523" s="4"/>
      <c r="E7523" s="4"/>
      <c r="F7523" s="6"/>
      <c r="G7523" s="6"/>
      <c r="H7523" s="6"/>
      <c r="I7523" s="10"/>
      <c r="J7523" s="11"/>
      <c r="K7523" s="13"/>
      <c r="L7523" s="4"/>
    </row>
    <row r="7524" spans="2:12" ht="14.25" customHeight="1">
      <c r="B7524" s="4"/>
      <c r="C7524" s="4"/>
      <c r="D7524" s="4"/>
      <c r="E7524" s="4"/>
      <c r="F7524" s="6"/>
      <c r="G7524" s="6"/>
      <c r="H7524" s="6"/>
      <c r="I7524" s="10"/>
      <c r="J7524" s="11"/>
      <c r="K7524" s="13"/>
      <c r="L7524" s="4"/>
    </row>
    <row r="7525" spans="2:12" ht="14.25" customHeight="1">
      <c r="B7525" s="4"/>
      <c r="C7525" s="4"/>
      <c r="D7525" s="4"/>
      <c r="E7525" s="4"/>
      <c r="F7525" s="6"/>
      <c r="G7525" s="6"/>
      <c r="H7525" s="6"/>
      <c r="I7525" s="10"/>
      <c r="J7525" s="11"/>
      <c r="K7525" s="13"/>
      <c r="L7525" s="4"/>
    </row>
    <row r="7526" spans="2:12" ht="14.25" customHeight="1">
      <c r="B7526" s="4"/>
      <c r="C7526" s="4"/>
      <c r="D7526" s="4"/>
      <c r="E7526" s="4"/>
      <c r="F7526" s="6"/>
      <c r="G7526" s="6"/>
      <c r="H7526" s="6"/>
      <c r="I7526" s="10"/>
      <c r="J7526" s="11"/>
      <c r="K7526" s="13"/>
      <c r="L7526" s="4"/>
    </row>
    <row r="7527" spans="2:12" ht="14.25" customHeight="1">
      <c r="B7527" s="4"/>
      <c r="C7527" s="4"/>
      <c r="D7527" s="4"/>
      <c r="E7527" s="4"/>
      <c r="F7527" s="6"/>
      <c r="G7527" s="6"/>
      <c r="H7527" s="6"/>
      <c r="I7527" s="10"/>
      <c r="J7527" s="11"/>
      <c r="K7527" s="13"/>
      <c r="L7527" s="4"/>
    </row>
    <row r="7528" spans="2:12" ht="14.25" customHeight="1">
      <c r="B7528" s="4"/>
      <c r="C7528" s="4"/>
      <c r="D7528" s="4"/>
      <c r="E7528" s="4"/>
      <c r="F7528" s="6"/>
      <c r="G7528" s="6"/>
      <c r="H7528" s="6"/>
      <c r="I7528" s="10"/>
      <c r="J7528" s="11"/>
      <c r="K7528" s="13"/>
      <c r="L7528" s="4"/>
    </row>
    <row r="7529" spans="2:12" ht="14.25" customHeight="1">
      <c r="B7529" s="4"/>
      <c r="C7529" s="4"/>
      <c r="D7529" s="4"/>
      <c r="E7529" s="4"/>
      <c r="F7529" s="6"/>
      <c r="G7529" s="6"/>
      <c r="H7529" s="6"/>
      <c r="I7529" s="10"/>
      <c r="J7529" s="11"/>
      <c r="K7529" s="13"/>
      <c r="L7529" s="4"/>
    </row>
    <row r="7530" spans="2:12" ht="14.25" customHeight="1">
      <c r="B7530" s="4"/>
      <c r="C7530" s="4"/>
      <c r="D7530" s="4"/>
      <c r="E7530" s="4"/>
      <c r="F7530" s="6"/>
      <c r="G7530" s="6"/>
      <c r="H7530" s="6"/>
      <c r="I7530" s="10"/>
      <c r="J7530" s="11"/>
      <c r="K7530" s="13"/>
      <c r="L7530" s="4"/>
    </row>
    <row r="7531" spans="2:12" ht="14.25" customHeight="1">
      <c r="B7531" s="4"/>
      <c r="C7531" s="4"/>
      <c r="D7531" s="4"/>
      <c r="E7531" s="4"/>
      <c r="F7531" s="6"/>
      <c r="G7531" s="6"/>
      <c r="H7531" s="6"/>
      <c r="I7531" s="10"/>
      <c r="J7531" s="11"/>
      <c r="K7531" s="13"/>
      <c r="L7531" s="4"/>
    </row>
    <row r="7532" spans="2:12" ht="14.25" customHeight="1">
      <c r="B7532" s="4"/>
      <c r="C7532" s="4"/>
      <c r="D7532" s="4"/>
      <c r="E7532" s="4"/>
      <c r="F7532" s="6"/>
      <c r="G7532" s="6"/>
      <c r="H7532" s="6"/>
      <c r="I7532" s="10"/>
      <c r="J7532" s="11"/>
      <c r="K7532" s="13"/>
      <c r="L7532" s="4"/>
    </row>
    <row r="7533" spans="2:12" ht="14.25" customHeight="1">
      <c r="B7533" s="4"/>
      <c r="C7533" s="4"/>
      <c r="D7533" s="4"/>
      <c r="E7533" s="4"/>
      <c r="F7533" s="6"/>
      <c r="G7533" s="6"/>
      <c r="H7533" s="6"/>
      <c r="I7533" s="10"/>
      <c r="J7533" s="11"/>
      <c r="K7533" s="13"/>
      <c r="L7533" s="4"/>
    </row>
    <row r="7534" spans="2:12" ht="14.25" customHeight="1">
      <c r="B7534" s="4"/>
      <c r="C7534" s="4"/>
      <c r="D7534" s="4"/>
      <c r="E7534" s="4"/>
      <c r="F7534" s="6"/>
      <c r="G7534" s="6"/>
      <c r="H7534" s="6"/>
      <c r="I7534" s="10"/>
      <c r="J7534" s="11"/>
      <c r="K7534" s="13"/>
      <c r="L7534" s="4"/>
    </row>
    <row r="7535" spans="2:12" ht="14.25" customHeight="1">
      <c r="B7535" s="4"/>
      <c r="C7535" s="4"/>
      <c r="D7535" s="4"/>
      <c r="E7535" s="4"/>
      <c r="F7535" s="6"/>
      <c r="G7535" s="6"/>
      <c r="H7535" s="6"/>
      <c r="I7535" s="10"/>
      <c r="J7535" s="11"/>
      <c r="K7535" s="13"/>
      <c r="L7535" s="4"/>
    </row>
    <row r="7536" spans="2:12" ht="14.25" customHeight="1">
      <c r="B7536" s="4"/>
      <c r="C7536" s="4"/>
      <c r="D7536" s="4"/>
      <c r="E7536" s="4"/>
      <c r="F7536" s="6"/>
      <c r="G7536" s="6"/>
      <c r="H7536" s="6"/>
      <c r="I7536" s="10"/>
      <c r="J7536" s="11"/>
      <c r="K7536" s="13"/>
      <c r="L7536" s="4"/>
    </row>
    <row r="7537" spans="2:12" ht="14.25" customHeight="1">
      <c r="B7537" s="4"/>
      <c r="C7537" s="4"/>
      <c r="D7537" s="4"/>
      <c r="E7537" s="4"/>
      <c r="F7537" s="6"/>
      <c r="G7537" s="6"/>
      <c r="H7537" s="6"/>
      <c r="I7537" s="10"/>
      <c r="J7537" s="11"/>
      <c r="K7537" s="13"/>
      <c r="L7537" s="4"/>
    </row>
    <row r="7538" spans="2:12" ht="14.25" customHeight="1">
      <c r="B7538" s="4"/>
      <c r="C7538" s="4"/>
      <c r="D7538" s="4"/>
      <c r="E7538" s="4"/>
      <c r="F7538" s="6"/>
      <c r="G7538" s="6"/>
      <c r="H7538" s="6"/>
      <c r="I7538" s="10"/>
      <c r="J7538" s="11"/>
      <c r="K7538" s="13"/>
      <c r="L7538" s="4"/>
    </row>
    <row r="7539" spans="2:12" ht="14.25" customHeight="1">
      <c r="B7539" s="4"/>
      <c r="C7539" s="4"/>
      <c r="D7539" s="4"/>
      <c r="E7539" s="4"/>
      <c r="F7539" s="6"/>
      <c r="G7539" s="6"/>
      <c r="H7539" s="6"/>
      <c r="I7539" s="10"/>
      <c r="J7539" s="11"/>
      <c r="K7539" s="13"/>
      <c r="L7539" s="4"/>
    </row>
    <row r="7540" spans="2:12" ht="14.25" customHeight="1">
      <c r="B7540" s="4"/>
      <c r="C7540" s="4"/>
      <c r="D7540" s="4"/>
      <c r="E7540" s="4"/>
      <c r="F7540" s="6"/>
      <c r="G7540" s="6"/>
      <c r="H7540" s="6"/>
      <c r="I7540" s="10"/>
      <c r="J7540" s="11"/>
      <c r="K7540" s="13"/>
      <c r="L7540" s="4"/>
    </row>
    <row r="7541" spans="2:12" ht="14.25" customHeight="1">
      <c r="B7541" s="4"/>
      <c r="C7541" s="4"/>
      <c r="D7541" s="4"/>
      <c r="E7541" s="4"/>
      <c r="F7541" s="6"/>
      <c r="G7541" s="6"/>
      <c r="H7541" s="6"/>
      <c r="I7541" s="10"/>
      <c r="J7541" s="11"/>
      <c r="K7541" s="13"/>
      <c r="L7541" s="4"/>
    </row>
    <row r="7542" spans="2:12" ht="14.25" customHeight="1">
      <c r="B7542" s="4"/>
      <c r="C7542" s="4"/>
      <c r="D7542" s="4"/>
      <c r="E7542" s="4"/>
      <c r="F7542" s="6"/>
      <c r="G7542" s="6"/>
      <c r="H7542" s="6"/>
      <c r="I7542" s="10"/>
      <c r="J7542" s="11"/>
      <c r="K7542" s="13"/>
      <c r="L7542" s="4"/>
    </row>
    <row r="7543" spans="2:12" ht="14.25" customHeight="1">
      <c r="B7543" s="4"/>
      <c r="C7543" s="4"/>
      <c r="D7543" s="4"/>
      <c r="E7543" s="4"/>
      <c r="F7543" s="6"/>
      <c r="G7543" s="6"/>
      <c r="H7543" s="6"/>
      <c r="I7543" s="10"/>
      <c r="J7543" s="11"/>
      <c r="K7543" s="13"/>
      <c r="L7543" s="4"/>
    </row>
    <row r="7544" spans="2:12" ht="14.25" customHeight="1">
      <c r="B7544" s="4"/>
      <c r="C7544" s="4"/>
      <c r="D7544" s="4"/>
      <c r="E7544" s="4"/>
      <c r="F7544" s="6"/>
      <c r="G7544" s="6"/>
      <c r="H7544" s="6"/>
      <c r="I7544" s="10"/>
      <c r="J7544" s="11"/>
      <c r="K7544" s="13"/>
      <c r="L7544" s="4"/>
    </row>
    <row r="7545" spans="2:12" ht="14.25" customHeight="1">
      <c r="B7545" s="4"/>
      <c r="C7545" s="4"/>
      <c r="D7545" s="4"/>
      <c r="E7545" s="4"/>
      <c r="F7545" s="6"/>
      <c r="G7545" s="6"/>
      <c r="H7545" s="6"/>
      <c r="I7545" s="10"/>
      <c r="J7545" s="11"/>
      <c r="K7545" s="13"/>
      <c r="L7545" s="4"/>
    </row>
    <row r="7546" spans="2:12" ht="14.25" customHeight="1">
      <c r="B7546" s="4"/>
      <c r="C7546" s="4"/>
      <c r="D7546" s="4"/>
      <c r="E7546" s="4"/>
      <c r="F7546" s="6"/>
      <c r="G7546" s="6"/>
      <c r="H7546" s="6"/>
      <c r="I7546" s="10"/>
      <c r="J7546" s="11"/>
      <c r="K7546" s="13"/>
      <c r="L7546" s="4"/>
    </row>
    <row r="7547" spans="2:12" ht="14.25" customHeight="1">
      <c r="B7547" s="4"/>
      <c r="C7547" s="4"/>
      <c r="D7547" s="4"/>
      <c r="E7547" s="4"/>
      <c r="F7547" s="6"/>
      <c r="G7547" s="6"/>
      <c r="H7547" s="6"/>
      <c r="I7547" s="10"/>
      <c r="J7547" s="11"/>
      <c r="K7547" s="13"/>
      <c r="L7547" s="4"/>
    </row>
    <row r="7548" spans="2:12" ht="14.25" customHeight="1">
      <c r="B7548" s="4"/>
      <c r="C7548" s="4"/>
      <c r="D7548" s="4"/>
      <c r="E7548" s="4"/>
      <c r="F7548" s="6"/>
      <c r="G7548" s="6"/>
      <c r="H7548" s="6"/>
      <c r="I7548" s="10"/>
      <c r="J7548" s="11"/>
      <c r="K7548" s="13"/>
      <c r="L7548" s="4"/>
    </row>
    <row r="7549" spans="2:12" ht="14.25" customHeight="1">
      <c r="B7549" s="4"/>
      <c r="C7549" s="4"/>
      <c r="D7549" s="4"/>
      <c r="E7549" s="4"/>
      <c r="F7549" s="6"/>
      <c r="G7549" s="6"/>
      <c r="H7549" s="6"/>
      <c r="I7549" s="10"/>
      <c r="J7549" s="11"/>
      <c r="K7549" s="13"/>
      <c r="L7549" s="4"/>
    </row>
    <row r="7550" spans="2:12" ht="14.25" customHeight="1">
      <c r="B7550" s="4"/>
      <c r="C7550" s="4"/>
      <c r="D7550" s="4"/>
      <c r="E7550" s="4"/>
      <c r="F7550" s="6"/>
      <c r="G7550" s="6"/>
      <c r="H7550" s="6"/>
      <c r="I7550" s="10"/>
      <c r="J7550" s="11"/>
      <c r="K7550" s="13"/>
      <c r="L7550" s="4"/>
    </row>
    <row r="7551" spans="2:12" ht="14.25" customHeight="1">
      <c r="B7551" s="4"/>
      <c r="C7551" s="4"/>
      <c r="D7551" s="4"/>
      <c r="E7551" s="4"/>
      <c r="F7551" s="6"/>
      <c r="G7551" s="6"/>
      <c r="H7551" s="6"/>
      <c r="I7551" s="10"/>
      <c r="J7551" s="11"/>
      <c r="K7551" s="13"/>
      <c r="L7551" s="4"/>
    </row>
    <row r="7552" spans="2:12" ht="14.25" customHeight="1">
      <c r="B7552" s="4"/>
      <c r="C7552" s="4"/>
      <c r="D7552" s="4"/>
      <c r="E7552" s="4"/>
      <c r="F7552" s="6"/>
      <c r="G7552" s="6"/>
      <c r="H7552" s="6"/>
      <c r="I7552" s="10"/>
      <c r="J7552" s="11"/>
      <c r="K7552" s="13"/>
      <c r="L7552" s="4"/>
    </row>
    <row r="7553" spans="2:12" ht="14.25" customHeight="1">
      <c r="B7553" s="4"/>
      <c r="C7553" s="4"/>
      <c r="D7553" s="4"/>
      <c r="E7553" s="4"/>
      <c r="F7553" s="6"/>
      <c r="G7553" s="6"/>
      <c r="H7553" s="6"/>
      <c r="I7553" s="10"/>
      <c r="J7553" s="11"/>
      <c r="K7553" s="13"/>
      <c r="L7553" s="4"/>
    </row>
    <row r="7554" spans="2:12" ht="14.25" customHeight="1">
      <c r="B7554" s="4"/>
      <c r="C7554" s="4"/>
      <c r="D7554" s="4"/>
      <c r="E7554" s="4"/>
      <c r="F7554" s="6"/>
      <c r="G7554" s="6"/>
      <c r="H7554" s="6"/>
      <c r="I7554" s="10"/>
      <c r="J7554" s="11"/>
      <c r="K7554" s="13"/>
      <c r="L7554" s="4"/>
    </row>
    <row r="7555" spans="2:12" ht="14.25" customHeight="1">
      <c r="B7555" s="4"/>
      <c r="C7555" s="4"/>
      <c r="D7555" s="4"/>
      <c r="E7555" s="4"/>
      <c r="F7555" s="6"/>
      <c r="G7555" s="6"/>
      <c r="H7555" s="6"/>
      <c r="I7555" s="10"/>
      <c r="J7555" s="11"/>
      <c r="K7555" s="13"/>
      <c r="L7555" s="4"/>
    </row>
    <row r="7556" spans="2:12" ht="14.25" customHeight="1">
      <c r="B7556" s="4"/>
      <c r="C7556" s="4"/>
      <c r="D7556" s="4"/>
      <c r="E7556" s="4"/>
      <c r="F7556" s="6"/>
      <c r="G7556" s="6"/>
      <c r="H7556" s="6"/>
      <c r="I7556" s="10"/>
      <c r="J7556" s="11"/>
      <c r="K7556" s="13"/>
      <c r="L7556" s="4"/>
    </row>
    <row r="7557" spans="2:12" ht="14.25" customHeight="1">
      <c r="B7557" s="4"/>
      <c r="C7557" s="4"/>
      <c r="D7557" s="4"/>
      <c r="E7557" s="4"/>
      <c r="F7557" s="6"/>
      <c r="G7557" s="6"/>
      <c r="H7557" s="6"/>
      <c r="I7557" s="10"/>
      <c r="J7557" s="11"/>
      <c r="K7557" s="13"/>
      <c r="L7557" s="4"/>
    </row>
    <row r="7558" spans="2:12" ht="14.25" customHeight="1">
      <c r="B7558" s="4"/>
      <c r="C7558" s="4"/>
      <c r="D7558" s="4"/>
      <c r="E7558" s="4"/>
      <c r="F7558" s="6"/>
      <c r="G7558" s="6"/>
      <c r="H7558" s="6"/>
      <c r="I7558" s="10"/>
      <c r="J7558" s="11"/>
      <c r="K7558" s="13"/>
      <c r="L7558" s="4"/>
    </row>
    <row r="7559" spans="2:12" ht="14.25" customHeight="1">
      <c r="B7559" s="4"/>
      <c r="C7559" s="4"/>
      <c r="D7559" s="4"/>
      <c r="E7559" s="4"/>
      <c r="F7559" s="6"/>
      <c r="G7559" s="6"/>
      <c r="H7559" s="6"/>
      <c r="I7559" s="10"/>
      <c r="J7559" s="11"/>
      <c r="K7559" s="13"/>
      <c r="L7559" s="4"/>
    </row>
    <row r="7560" spans="2:12" ht="14.25" customHeight="1">
      <c r="B7560" s="4"/>
      <c r="C7560" s="4"/>
      <c r="D7560" s="4"/>
      <c r="E7560" s="4"/>
      <c r="F7560" s="6"/>
      <c r="G7560" s="6"/>
      <c r="H7560" s="6"/>
      <c r="I7560" s="10"/>
      <c r="J7560" s="11"/>
      <c r="K7560" s="13"/>
      <c r="L7560" s="4"/>
    </row>
    <row r="7561" spans="2:12" ht="14.25" customHeight="1">
      <c r="B7561" s="4"/>
      <c r="C7561" s="4"/>
      <c r="D7561" s="4"/>
      <c r="E7561" s="4"/>
      <c r="F7561" s="6"/>
      <c r="G7561" s="6"/>
      <c r="H7561" s="6"/>
      <c r="I7561" s="10"/>
      <c r="J7561" s="11"/>
      <c r="K7561" s="13"/>
      <c r="L7561" s="4"/>
    </row>
    <row r="7562" spans="2:12" ht="14.25" customHeight="1">
      <c r="B7562" s="4"/>
      <c r="C7562" s="4"/>
      <c r="D7562" s="4"/>
      <c r="E7562" s="4"/>
      <c r="F7562" s="6"/>
      <c r="G7562" s="6"/>
      <c r="H7562" s="6"/>
      <c r="I7562" s="10"/>
      <c r="J7562" s="11"/>
      <c r="K7562" s="13"/>
      <c r="L7562" s="4"/>
    </row>
    <row r="7563" spans="2:12" ht="14.25" customHeight="1">
      <c r="B7563" s="4"/>
      <c r="C7563" s="4"/>
      <c r="D7563" s="4"/>
      <c r="E7563" s="4"/>
      <c r="F7563" s="6"/>
      <c r="G7563" s="6"/>
      <c r="H7563" s="6"/>
      <c r="I7563" s="10"/>
      <c r="J7563" s="11"/>
      <c r="K7563" s="13"/>
      <c r="L7563" s="4"/>
    </row>
    <row r="7564" spans="2:12" ht="14.25" customHeight="1">
      <c r="B7564" s="4"/>
      <c r="C7564" s="4"/>
      <c r="D7564" s="4"/>
      <c r="E7564" s="4"/>
      <c r="F7564" s="6"/>
      <c r="G7564" s="6"/>
      <c r="H7564" s="6"/>
      <c r="I7564" s="10"/>
      <c r="J7564" s="11"/>
      <c r="K7564" s="13"/>
      <c r="L7564" s="4"/>
    </row>
    <row r="7565" spans="2:12" ht="14.25" customHeight="1">
      <c r="B7565" s="4"/>
      <c r="C7565" s="4"/>
      <c r="D7565" s="4"/>
      <c r="E7565" s="4"/>
      <c r="F7565" s="6"/>
      <c r="G7565" s="6"/>
      <c r="H7565" s="6"/>
      <c r="I7565" s="10"/>
      <c r="J7565" s="11"/>
      <c r="K7565" s="13"/>
      <c r="L7565" s="4"/>
    </row>
    <row r="7566" spans="2:12" ht="14.25" customHeight="1">
      <c r="B7566" s="4"/>
      <c r="C7566" s="4"/>
      <c r="D7566" s="4"/>
      <c r="E7566" s="4"/>
      <c r="F7566" s="6"/>
      <c r="G7566" s="6"/>
      <c r="H7566" s="6"/>
      <c r="I7566" s="10"/>
      <c r="J7566" s="11"/>
      <c r="K7566" s="13"/>
      <c r="L7566" s="4"/>
    </row>
    <row r="7567" spans="2:12" ht="14.25" customHeight="1">
      <c r="B7567" s="4"/>
      <c r="C7567" s="4"/>
      <c r="D7567" s="4"/>
      <c r="E7567" s="4"/>
      <c r="F7567" s="6"/>
      <c r="G7567" s="6"/>
      <c r="H7567" s="6"/>
      <c r="I7567" s="10"/>
      <c r="J7567" s="11"/>
      <c r="K7567" s="13"/>
      <c r="L7567" s="4"/>
    </row>
    <row r="7568" spans="2:12" ht="14.25" customHeight="1">
      <c r="B7568" s="4"/>
      <c r="C7568" s="4"/>
      <c r="D7568" s="4"/>
      <c r="E7568" s="4"/>
      <c r="F7568" s="6"/>
      <c r="G7568" s="6"/>
      <c r="H7568" s="6"/>
      <c r="I7568" s="10"/>
      <c r="J7568" s="11"/>
      <c r="K7568" s="13"/>
      <c r="L7568" s="4"/>
    </row>
    <row r="7569" spans="2:12" ht="14.25" customHeight="1">
      <c r="B7569" s="4"/>
      <c r="C7569" s="4"/>
      <c r="D7569" s="4"/>
      <c r="E7569" s="4"/>
      <c r="F7569" s="6"/>
      <c r="G7569" s="6"/>
      <c r="H7569" s="6"/>
      <c r="I7569" s="10"/>
      <c r="J7569" s="11"/>
      <c r="K7569" s="13"/>
      <c r="L7569" s="4"/>
    </row>
    <row r="7570" spans="2:12" ht="14.25" customHeight="1">
      <c r="B7570" s="4"/>
      <c r="C7570" s="4"/>
      <c r="D7570" s="4"/>
      <c r="E7570" s="4"/>
      <c r="F7570" s="6"/>
      <c r="G7570" s="6"/>
      <c r="H7570" s="6"/>
      <c r="I7570" s="10"/>
      <c r="J7570" s="11"/>
      <c r="K7570" s="13"/>
      <c r="L7570" s="4"/>
    </row>
    <row r="7571" spans="2:12" ht="14.25" customHeight="1">
      <c r="B7571" s="4"/>
      <c r="C7571" s="4"/>
      <c r="D7571" s="4"/>
      <c r="E7571" s="4"/>
      <c r="F7571" s="6"/>
      <c r="G7571" s="6"/>
      <c r="H7571" s="6"/>
      <c r="I7571" s="10"/>
      <c r="J7571" s="11"/>
      <c r="K7571" s="13"/>
      <c r="L7571" s="4"/>
    </row>
    <row r="7572" spans="2:12" ht="14.25" customHeight="1">
      <c r="B7572" s="4"/>
      <c r="C7572" s="4"/>
      <c r="D7572" s="4"/>
      <c r="E7572" s="4"/>
      <c r="F7572" s="6"/>
      <c r="G7572" s="6"/>
      <c r="H7572" s="6"/>
      <c r="I7572" s="10"/>
      <c r="J7572" s="11"/>
      <c r="K7572" s="13"/>
      <c r="L7572" s="4"/>
    </row>
    <row r="7573" spans="2:12" ht="14.25" customHeight="1">
      <c r="B7573" s="4"/>
      <c r="C7573" s="4"/>
      <c r="D7573" s="4"/>
      <c r="E7573" s="4"/>
      <c r="F7573" s="6"/>
      <c r="G7573" s="6"/>
      <c r="H7573" s="6"/>
      <c r="I7573" s="10"/>
      <c r="J7573" s="11"/>
      <c r="K7573" s="13"/>
      <c r="L7573" s="4"/>
    </row>
    <row r="7574" spans="2:12" ht="14.25" customHeight="1">
      <c r="B7574" s="4"/>
      <c r="C7574" s="4"/>
      <c r="D7574" s="4"/>
      <c r="E7574" s="4"/>
      <c r="F7574" s="6"/>
      <c r="G7574" s="6"/>
      <c r="H7574" s="6"/>
      <c r="I7574" s="10"/>
      <c r="J7574" s="11"/>
      <c r="K7574" s="13"/>
      <c r="L7574" s="4"/>
    </row>
    <row r="7575" spans="2:12" ht="14.25" customHeight="1">
      <c r="B7575" s="4"/>
      <c r="C7575" s="4"/>
      <c r="D7575" s="4"/>
      <c r="E7575" s="4"/>
      <c r="F7575" s="6"/>
      <c r="G7575" s="6"/>
      <c r="H7575" s="6"/>
      <c r="I7575" s="10"/>
      <c r="J7575" s="11"/>
      <c r="K7575" s="13"/>
      <c r="L7575" s="4"/>
    </row>
    <row r="7576" spans="2:12" ht="14.25" customHeight="1">
      <c r="B7576" s="4"/>
      <c r="C7576" s="4"/>
      <c r="D7576" s="4"/>
      <c r="E7576" s="4"/>
      <c r="F7576" s="6"/>
      <c r="G7576" s="6"/>
      <c r="H7576" s="6"/>
      <c r="I7576" s="10"/>
      <c r="J7576" s="11"/>
      <c r="K7576" s="13"/>
      <c r="L7576" s="4"/>
    </row>
    <row r="7577" spans="2:12" ht="14.25" customHeight="1">
      <c r="B7577" s="4"/>
      <c r="C7577" s="4"/>
      <c r="D7577" s="4"/>
      <c r="E7577" s="4"/>
      <c r="F7577" s="6"/>
      <c r="G7577" s="6"/>
      <c r="H7577" s="6"/>
      <c r="I7577" s="10"/>
      <c r="J7577" s="11"/>
      <c r="K7577" s="13"/>
      <c r="L7577" s="4"/>
    </row>
    <row r="7578" spans="2:12" ht="14.25" customHeight="1">
      <c r="B7578" s="4"/>
      <c r="C7578" s="4"/>
      <c r="D7578" s="4"/>
      <c r="E7578" s="4"/>
      <c r="F7578" s="6"/>
      <c r="G7578" s="6"/>
      <c r="H7578" s="6"/>
      <c r="I7578" s="10"/>
      <c r="J7578" s="11"/>
      <c r="K7578" s="13"/>
      <c r="L7578" s="4"/>
    </row>
    <row r="7579" spans="2:12" ht="14.25" customHeight="1">
      <c r="B7579" s="4"/>
      <c r="C7579" s="4"/>
      <c r="D7579" s="4"/>
      <c r="E7579" s="4"/>
      <c r="F7579" s="6"/>
      <c r="G7579" s="6"/>
      <c r="H7579" s="6"/>
      <c r="I7579" s="10"/>
      <c r="J7579" s="11"/>
      <c r="K7579" s="13"/>
      <c r="L7579" s="4"/>
    </row>
    <row r="7580" spans="2:12" ht="14.25" customHeight="1">
      <c r="B7580" s="4"/>
      <c r="C7580" s="4"/>
      <c r="D7580" s="4"/>
      <c r="E7580" s="4"/>
      <c r="F7580" s="6"/>
      <c r="G7580" s="6"/>
      <c r="H7580" s="6"/>
      <c r="I7580" s="10"/>
      <c r="J7580" s="11"/>
      <c r="K7580" s="13"/>
      <c r="L7580" s="4"/>
    </row>
    <row r="7581" spans="2:12" ht="14.25" customHeight="1">
      <c r="B7581" s="4"/>
      <c r="C7581" s="4"/>
      <c r="D7581" s="4"/>
      <c r="E7581" s="4"/>
      <c r="F7581" s="6"/>
      <c r="G7581" s="6"/>
      <c r="H7581" s="6"/>
      <c r="I7581" s="10"/>
      <c r="J7581" s="11"/>
      <c r="K7581" s="13"/>
      <c r="L7581" s="4"/>
    </row>
    <row r="7582" spans="2:12" ht="14.25" customHeight="1">
      <c r="B7582" s="4"/>
      <c r="C7582" s="4"/>
      <c r="D7582" s="4"/>
      <c r="E7582" s="4"/>
      <c r="F7582" s="6"/>
      <c r="G7582" s="6"/>
      <c r="H7582" s="6"/>
      <c r="I7582" s="10"/>
      <c r="J7582" s="11"/>
      <c r="K7582" s="13"/>
      <c r="L7582" s="4"/>
    </row>
    <row r="7583" spans="2:12" ht="14.25" customHeight="1">
      <c r="B7583" s="4"/>
      <c r="C7583" s="4"/>
      <c r="D7583" s="4"/>
      <c r="E7583" s="4"/>
      <c r="F7583" s="6"/>
      <c r="G7583" s="6"/>
      <c r="H7583" s="6"/>
      <c r="I7583" s="10"/>
      <c r="J7583" s="11"/>
      <c r="K7583" s="13"/>
      <c r="L7583" s="4"/>
    </row>
    <row r="7584" spans="2:12" ht="14.25" customHeight="1">
      <c r="B7584" s="4"/>
      <c r="C7584" s="4"/>
      <c r="D7584" s="4"/>
      <c r="E7584" s="4"/>
      <c r="F7584" s="6"/>
      <c r="G7584" s="6"/>
      <c r="H7584" s="6"/>
      <c r="I7584" s="10"/>
      <c r="J7584" s="11"/>
      <c r="K7584" s="13"/>
      <c r="L7584" s="4"/>
    </row>
    <row r="7585" spans="2:12" ht="14.25" customHeight="1">
      <c r="B7585" s="4"/>
      <c r="C7585" s="4"/>
      <c r="D7585" s="4"/>
      <c r="E7585" s="4"/>
      <c r="F7585" s="6"/>
      <c r="G7585" s="6"/>
      <c r="H7585" s="6"/>
      <c r="I7585" s="10"/>
      <c r="J7585" s="11"/>
      <c r="K7585" s="13"/>
      <c r="L7585" s="4"/>
    </row>
    <row r="7586" spans="2:12" ht="14.25" customHeight="1">
      <c r="B7586" s="4"/>
      <c r="C7586" s="4"/>
      <c r="D7586" s="4"/>
      <c r="E7586" s="4"/>
      <c r="F7586" s="6"/>
      <c r="G7586" s="6"/>
      <c r="H7586" s="6"/>
      <c r="I7586" s="10"/>
      <c r="J7586" s="11"/>
      <c r="K7586" s="13"/>
      <c r="L7586" s="4"/>
    </row>
    <row r="7587" spans="2:12" ht="14.25" customHeight="1">
      <c r="B7587" s="4"/>
      <c r="C7587" s="4"/>
      <c r="D7587" s="4"/>
      <c r="E7587" s="4"/>
      <c r="F7587" s="6"/>
      <c r="G7587" s="6"/>
      <c r="H7587" s="6"/>
      <c r="I7587" s="10"/>
      <c r="J7587" s="11"/>
      <c r="K7587" s="13"/>
      <c r="L7587" s="4"/>
    </row>
    <row r="7588" spans="2:12" ht="14.25" customHeight="1">
      <c r="B7588" s="4"/>
      <c r="C7588" s="4"/>
      <c r="D7588" s="4"/>
      <c r="E7588" s="4"/>
      <c r="F7588" s="6"/>
      <c r="G7588" s="6"/>
      <c r="H7588" s="6"/>
      <c r="I7588" s="10"/>
      <c r="J7588" s="11"/>
      <c r="K7588" s="13"/>
      <c r="L7588" s="4"/>
    </row>
    <row r="7589" spans="2:12" ht="14.25" customHeight="1">
      <c r="B7589" s="4"/>
      <c r="C7589" s="4"/>
      <c r="D7589" s="4"/>
      <c r="E7589" s="4"/>
      <c r="F7589" s="6"/>
      <c r="G7589" s="6"/>
      <c r="H7589" s="6"/>
      <c r="I7589" s="10"/>
      <c r="J7589" s="11"/>
      <c r="K7589" s="13"/>
      <c r="L7589" s="4"/>
    </row>
    <row r="7590" spans="2:12" ht="14.25" customHeight="1">
      <c r="B7590" s="4"/>
      <c r="C7590" s="4"/>
      <c r="D7590" s="4"/>
      <c r="E7590" s="4"/>
      <c r="F7590" s="6"/>
      <c r="G7590" s="6"/>
      <c r="H7590" s="6"/>
      <c r="I7590" s="10"/>
      <c r="J7590" s="11"/>
      <c r="K7590" s="13"/>
      <c r="L7590" s="4"/>
    </row>
    <row r="7591" spans="2:12" ht="14.25" customHeight="1">
      <c r="B7591" s="4"/>
      <c r="C7591" s="4"/>
      <c r="D7591" s="4"/>
      <c r="E7591" s="4"/>
      <c r="F7591" s="6"/>
      <c r="G7591" s="6"/>
      <c r="H7591" s="6"/>
      <c r="I7591" s="10"/>
      <c r="J7591" s="11"/>
      <c r="K7591" s="13"/>
      <c r="L7591" s="4"/>
    </row>
    <row r="7592" spans="2:12" ht="14.25" customHeight="1">
      <c r="B7592" s="4"/>
      <c r="C7592" s="4"/>
      <c r="D7592" s="4"/>
      <c r="E7592" s="4"/>
      <c r="F7592" s="6"/>
      <c r="G7592" s="6"/>
      <c r="H7592" s="6"/>
      <c r="I7592" s="10"/>
      <c r="J7592" s="11"/>
      <c r="K7592" s="13"/>
      <c r="L7592" s="4"/>
    </row>
    <row r="7593" spans="2:12" ht="14.25" customHeight="1">
      <c r="B7593" s="4"/>
      <c r="C7593" s="4"/>
      <c r="D7593" s="4"/>
      <c r="E7593" s="4"/>
      <c r="F7593" s="6"/>
      <c r="G7593" s="6"/>
      <c r="H7593" s="6"/>
      <c r="I7593" s="10"/>
      <c r="J7593" s="11"/>
      <c r="K7593" s="13"/>
      <c r="L7593" s="4"/>
    </row>
    <row r="7594" spans="2:12" ht="14.25" customHeight="1">
      <c r="B7594" s="4"/>
      <c r="C7594" s="4"/>
      <c r="D7594" s="4"/>
      <c r="E7594" s="4"/>
      <c r="F7594" s="6"/>
      <c r="G7594" s="6"/>
      <c r="H7594" s="6"/>
      <c r="I7594" s="10"/>
      <c r="J7594" s="11"/>
      <c r="K7594" s="13"/>
      <c r="L7594" s="4"/>
    </row>
    <row r="7595" spans="2:12" ht="14.25" customHeight="1">
      <c r="B7595" s="4"/>
      <c r="C7595" s="4"/>
      <c r="D7595" s="4"/>
      <c r="E7595" s="4"/>
      <c r="F7595" s="6"/>
      <c r="G7595" s="6"/>
      <c r="H7595" s="6"/>
      <c r="I7595" s="10"/>
      <c r="J7595" s="11"/>
      <c r="K7595" s="13"/>
      <c r="L7595" s="4"/>
    </row>
    <row r="7596" spans="2:12" ht="14.25" customHeight="1">
      <c r="B7596" s="4"/>
      <c r="C7596" s="4"/>
      <c r="D7596" s="4"/>
      <c r="E7596" s="4"/>
      <c r="F7596" s="6"/>
      <c r="G7596" s="6"/>
      <c r="H7596" s="6"/>
      <c r="I7596" s="10"/>
      <c r="J7596" s="11"/>
      <c r="K7596" s="13"/>
      <c r="L7596" s="4"/>
    </row>
    <row r="7597" spans="2:12" ht="14.25" customHeight="1">
      <c r="B7597" s="4"/>
      <c r="C7597" s="4"/>
      <c r="D7597" s="4"/>
      <c r="E7597" s="4"/>
      <c r="F7597" s="6"/>
      <c r="G7597" s="6"/>
      <c r="H7597" s="6"/>
      <c r="I7597" s="10"/>
      <c r="J7597" s="11"/>
      <c r="K7597" s="13"/>
      <c r="L7597" s="4"/>
    </row>
    <row r="7598" spans="2:12" ht="14.25" customHeight="1">
      <c r="B7598" s="4"/>
      <c r="C7598" s="4"/>
      <c r="D7598" s="4"/>
      <c r="E7598" s="4"/>
      <c r="F7598" s="6"/>
      <c r="G7598" s="6"/>
      <c r="H7598" s="6"/>
      <c r="I7598" s="10"/>
      <c r="J7598" s="11"/>
      <c r="K7598" s="13"/>
      <c r="L7598" s="4"/>
    </row>
    <row r="7599" spans="2:12" ht="14.25" customHeight="1">
      <c r="B7599" s="4"/>
      <c r="C7599" s="4"/>
      <c r="D7599" s="4"/>
      <c r="E7599" s="4"/>
      <c r="F7599" s="6"/>
      <c r="G7599" s="6"/>
      <c r="H7599" s="6"/>
      <c r="I7599" s="10"/>
      <c r="J7599" s="11"/>
      <c r="K7599" s="13"/>
      <c r="L7599" s="4"/>
    </row>
    <row r="7600" spans="2:12" ht="14.25" customHeight="1">
      <c r="B7600" s="4"/>
      <c r="C7600" s="4"/>
      <c r="D7600" s="4"/>
      <c r="E7600" s="4"/>
      <c r="F7600" s="6"/>
      <c r="G7600" s="6"/>
      <c r="H7600" s="6"/>
      <c r="I7600" s="10"/>
      <c r="J7600" s="11"/>
      <c r="K7600" s="13"/>
      <c r="L7600" s="4"/>
    </row>
    <row r="7601" spans="2:12" ht="14.25" customHeight="1">
      <c r="B7601" s="4"/>
      <c r="C7601" s="4"/>
      <c r="D7601" s="4"/>
      <c r="E7601" s="4"/>
      <c r="F7601" s="6"/>
      <c r="G7601" s="6"/>
      <c r="H7601" s="6"/>
      <c r="I7601" s="10"/>
      <c r="J7601" s="11"/>
      <c r="K7601" s="13"/>
      <c r="L7601" s="4"/>
    </row>
    <row r="7602" spans="2:12" ht="14.25" customHeight="1">
      <c r="B7602" s="4"/>
      <c r="C7602" s="4"/>
      <c r="D7602" s="4"/>
      <c r="E7602" s="4"/>
      <c r="F7602" s="6"/>
      <c r="G7602" s="6"/>
      <c r="H7602" s="6"/>
      <c r="I7602" s="10"/>
      <c r="J7602" s="11"/>
      <c r="K7602" s="13"/>
      <c r="L7602" s="4"/>
    </row>
    <row r="7603" spans="2:12" ht="14.25" customHeight="1">
      <c r="B7603" s="4"/>
      <c r="C7603" s="4"/>
      <c r="D7603" s="4"/>
      <c r="E7603" s="4"/>
      <c r="F7603" s="6"/>
      <c r="G7603" s="6"/>
      <c r="H7603" s="6"/>
      <c r="I7603" s="10"/>
      <c r="J7603" s="11"/>
      <c r="K7603" s="13"/>
      <c r="L7603" s="4"/>
    </row>
    <row r="7604" spans="2:12" ht="14.25" customHeight="1">
      <c r="B7604" s="4"/>
      <c r="C7604" s="4"/>
      <c r="D7604" s="4"/>
      <c r="E7604" s="4"/>
      <c r="F7604" s="6"/>
      <c r="G7604" s="6"/>
      <c r="H7604" s="6"/>
      <c r="I7604" s="10"/>
      <c r="J7604" s="11"/>
      <c r="K7604" s="13"/>
      <c r="L7604" s="4"/>
    </row>
    <row r="7605" spans="2:12" ht="14.25" customHeight="1">
      <c r="B7605" s="4"/>
      <c r="C7605" s="4"/>
      <c r="D7605" s="4"/>
      <c r="E7605" s="4"/>
      <c r="F7605" s="6"/>
      <c r="G7605" s="6"/>
      <c r="H7605" s="6"/>
      <c r="I7605" s="10"/>
      <c r="J7605" s="11"/>
      <c r="K7605" s="13"/>
      <c r="L7605" s="4"/>
    </row>
    <row r="7606" spans="2:12" ht="14.25" customHeight="1">
      <c r="B7606" s="4"/>
      <c r="C7606" s="4"/>
      <c r="D7606" s="4"/>
      <c r="E7606" s="4"/>
      <c r="F7606" s="6"/>
      <c r="G7606" s="6"/>
      <c r="H7606" s="6"/>
      <c r="I7606" s="10"/>
      <c r="J7606" s="11"/>
      <c r="K7606" s="13"/>
      <c r="L7606" s="4"/>
    </row>
    <row r="7607" spans="2:12" ht="14.25" customHeight="1">
      <c r="B7607" s="4"/>
      <c r="C7607" s="4"/>
      <c r="D7607" s="4"/>
      <c r="E7607" s="4"/>
      <c r="F7607" s="6"/>
      <c r="G7607" s="6"/>
      <c r="H7607" s="6"/>
      <c r="I7607" s="10"/>
      <c r="J7607" s="11"/>
      <c r="K7607" s="13"/>
      <c r="L7607" s="4"/>
    </row>
    <row r="7608" spans="2:12" ht="14.25" customHeight="1">
      <c r="B7608" s="4"/>
      <c r="C7608" s="4"/>
      <c r="D7608" s="4"/>
      <c r="E7608" s="4"/>
      <c r="F7608" s="6"/>
      <c r="G7608" s="6"/>
      <c r="H7608" s="6"/>
      <c r="I7608" s="10"/>
      <c r="J7608" s="11"/>
      <c r="K7608" s="13"/>
      <c r="L7608" s="4"/>
    </row>
    <row r="7609" spans="2:12" ht="14.25" customHeight="1">
      <c r="B7609" s="4"/>
      <c r="C7609" s="4"/>
      <c r="D7609" s="4"/>
      <c r="E7609" s="4"/>
      <c r="F7609" s="6"/>
      <c r="G7609" s="6"/>
      <c r="H7609" s="6"/>
      <c r="I7609" s="10"/>
      <c r="J7609" s="11"/>
      <c r="K7609" s="13"/>
      <c r="L7609" s="4"/>
    </row>
    <row r="7610" spans="2:12" ht="14.25" customHeight="1">
      <c r="B7610" s="4"/>
      <c r="C7610" s="4"/>
      <c r="D7610" s="4"/>
      <c r="E7610" s="4"/>
      <c r="F7610" s="6"/>
      <c r="G7610" s="6"/>
      <c r="H7610" s="6"/>
      <c r="I7610" s="10"/>
      <c r="J7610" s="11"/>
      <c r="K7610" s="13"/>
      <c r="L7610" s="4"/>
    </row>
    <row r="7611" spans="2:12" ht="14.25" customHeight="1">
      <c r="B7611" s="4"/>
      <c r="C7611" s="4"/>
      <c r="D7611" s="4"/>
      <c r="E7611" s="4"/>
      <c r="F7611" s="6"/>
      <c r="G7611" s="6"/>
      <c r="H7611" s="6"/>
      <c r="I7611" s="10"/>
      <c r="J7611" s="11"/>
      <c r="K7611" s="13"/>
      <c r="L7611" s="4"/>
    </row>
    <row r="7612" spans="2:12" ht="14.25" customHeight="1">
      <c r="B7612" s="4"/>
      <c r="C7612" s="4"/>
      <c r="D7612" s="4"/>
      <c r="E7612" s="4"/>
      <c r="F7612" s="6"/>
      <c r="G7612" s="6"/>
      <c r="H7612" s="6"/>
      <c r="I7612" s="10"/>
      <c r="J7612" s="11"/>
      <c r="K7612" s="13"/>
      <c r="L7612" s="4"/>
    </row>
    <row r="7613" spans="2:12" ht="14.25" customHeight="1">
      <c r="B7613" s="4"/>
      <c r="C7613" s="4"/>
      <c r="D7613" s="4"/>
      <c r="E7613" s="4"/>
      <c r="F7613" s="6"/>
      <c r="G7613" s="6"/>
      <c r="H7613" s="6"/>
      <c r="I7613" s="10"/>
      <c r="J7613" s="11"/>
      <c r="K7613" s="13"/>
      <c r="L7613" s="4"/>
    </row>
    <row r="7614" spans="2:12" ht="14.25" customHeight="1">
      <c r="B7614" s="4"/>
      <c r="C7614" s="4"/>
      <c r="D7614" s="4"/>
      <c r="E7614" s="4"/>
      <c r="F7614" s="6"/>
      <c r="G7614" s="6"/>
      <c r="H7614" s="6"/>
      <c r="I7614" s="10"/>
      <c r="J7614" s="11"/>
      <c r="K7614" s="13"/>
      <c r="L7614" s="4"/>
    </row>
    <row r="7615" spans="2:12" ht="14.25" customHeight="1">
      <c r="B7615" s="4"/>
      <c r="C7615" s="4"/>
      <c r="D7615" s="4"/>
      <c r="E7615" s="4"/>
      <c r="F7615" s="6"/>
      <c r="G7615" s="6"/>
      <c r="H7615" s="6"/>
      <c r="I7615" s="10"/>
      <c r="J7615" s="11"/>
      <c r="K7615" s="13"/>
      <c r="L7615" s="4"/>
    </row>
    <row r="7616" spans="2:12" ht="14.25" customHeight="1">
      <c r="B7616" s="4"/>
      <c r="C7616" s="4"/>
      <c r="D7616" s="4"/>
      <c r="E7616" s="4"/>
      <c r="F7616" s="6"/>
      <c r="G7616" s="6"/>
      <c r="H7616" s="6"/>
      <c r="I7616" s="10"/>
      <c r="J7616" s="11"/>
      <c r="K7616" s="13"/>
      <c r="L7616" s="4"/>
    </row>
    <row r="7617" spans="2:12" ht="14.25" customHeight="1">
      <c r="B7617" s="4"/>
      <c r="C7617" s="4"/>
      <c r="D7617" s="4"/>
      <c r="E7617" s="4"/>
      <c r="F7617" s="6"/>
      <c r="G7617" s="6"/>
      <c r="H7617" s="6"/>
      <c r="I7617" s="10"/>
      <c r="J7617" s="11"/>
      <c r="K7617" s="13"/>
      <c r="L7617" s="4"/>
    </row>
    <row r="7618" spans="2:12" ht="14.25" customHeight="1">
      <c r="B7618" s="4"/>
      <c r="C7618" s="4"/>
      <c r="D7618" s="4"/>
      <c r="E7618" s="4"/>
      <c r="F7618" s="6"/>
      <c r="G7618" s="6"/>
      <c r="H7618" s="6"/>
      <c r="I7618" s="10"/>
      <c r="J7618" s="11"/>
      <c r="K7618" s="13"/>
      <c r="L7618" s="4"/>
    </row>
    <row r="7619" spans="2:12" ht="14.25" customHeight="1">
      <c r="B7619" s="4"/>
      <c r="C7619" s="4"/>
      <c r="D7619" s="4"/>
      <c r="E7619" s="4"/>
      <c r="F7619" s="6"/>
      <c r="G7619" s="6"/>
      <c r="H7619" s="6"/>
      <c r="I7619" s="10"/>
      <c r="J7619" s="11"/>
      <c r="K7619" s="13"/>
      <c r="L7619" s="4"/>
    </row>
    <row r="7620" spans="2:12" ht="14.25" customHeight="1">
      <c r="B7620" s="4"/>
      <c r="C7620" s="4"/>
      <c r="D7620" s="4"/>
      <c r="E7620" s="4"/>
      <c r="F7620" s="6"/>
      <c r="G7620" s="6"/>
      <c r="H7620" s="6"/>
      <c r="I7620" s="10"/>
      <c r="J7620" s="11"/>
      <c r="K7620" s="13"/>
      <c r="L7620" s="4"/>
    </row>
    <row r="7621" spans="2:12" ht="14.25" customHeight="1">
      <c r="B7621" s="4"/>
      <c r="C7621" s="4"/>
      <c r="D7621" s="4"/>
      <c r="E7621" s="4"/>
      <c r="F7621" s="6"/>
      <c r="G7621" s="6"/>
      <c r="H7621" s="6"/>
      <c r="I7621" s="10"/>
      <c r="J7621" s="11"/>
      <c r="K7621" s="13"/>
      <c r="L7621" s="4"/>
    </row>
    <row r="7622" spans="2:12" ht="14.25" customHeight="1">
      <c r="B7622" s="4"/>
      <c r="C7622" s="4"/>
      <c r="D7622" s="4"/>
      <c r="E7622" s="4"/>
      <c r="F7622" s="6"/>
      <c r="G7622" s="6"/>
      <c r="H7622" s="6"/>
      <c r="I7622" s="10"/>
      <c r="J7622" s="11"/>
      <c r="K7622" s="13"/>
      <c r="L7622" s="4"/>
    </row>
    <row r="7623" spans="2:12" ht="14.25" customHeight="1">
      <c r="B7623" s="4"/>
      <c r="C7623" s="4"/>
      <c r="D7623" s="4"/>
      <c r="E7623" s="4"/>
      <c r="F7623" s="6"/>
      <c r="G7623" s="6"/>
      <c r="H7623" s="6"/>
      <c r="I7623" s="10"/>
      <c r="J7623" s="11"/>
      <c r="K7623" s="13"/>
      <c r="L7623" s="4"/>
    </row>
    <row r="7624" spans="2:12" ht="14.25" customHeight="1">
      <c r="B7624" s="4"/>
      <c r="C7624" s="4"/>
      <c r="D7624" s="4"/>
      <c r="E7624" s="4"/>
      <c r="F7624" s="6"/>
      <c r="G7624" s="6"/>
      <c r="H7624" s="6"/>
      <c r="I7624" s="10"/>
      <c r="J7624" s="11"/>
      <c r="K7624" s="13"/>
      <c r="L7624" s="4"/>
    </row>
    <row r="7625" spans="2:12" ht="14.25" customHeight="1">
      <c r="B7625" s="4"/>
      <c r="C7625" s="4"/>
      <c r="D7625" s="4"/>
      <c r="E7625" s="4"/>
      <c r="F7625" s="6"/>
      <c r="G7625" s="6"/>
      <c r="H7625" s="6"/>
      <c r="I7625" s="10"/>
      <c r="J7625" s="11"/>
      <c r="K7625" s="13"/>
      <c r="L7625" s="4"/>
    </row>
    <row r="7626" spans="2:12" ht="14.25" customHeight="1">
      <c r="B7626" s="4"/>
      <c r="C7626" s="4"/>
      <c r="D7626" s="4"/>
      <c r="E7626" s="4"/>
      <c r="F7626" s="6"/>
      <c r="G7626" s="6"/>
      <c r="H7626" s="6"/>
      <c r="I7626" s="10"/>
      <c r="J7626" s="11"/>
      <c r="K7626" s="13"/>
      <c r="L7626" s="4"/>
    </row>
    <row r="7627" spans="2:12" ht="14.25" customHeight="1">
      <c r="B7627" s="4"/>
      <c r="C7627" s="4"/>
      <c r="D7627" s="4"/>
      <c r="E7627" s="4"/>
      <c r="F7627" s="6"/>
      <c r="G7627" s="6"/>
      <c r="H7627" s="6"/>
      <c r="I7627" s="10"/>
      <c r="J7627" s="11"/>
      <c r="K7627" s="13"/>
      <c r="L7627" s="4"/>
    </row>
    <row r="7628" spans="2:12" ht="14.25" customHeight="1">
      <c r="B7628" s="4"/>
      <c r="C7628" s="4"/>
      <c r="D7628" s="4"/>
      <c r="E7628" s="4"/>
      <c r="F7628" s="6"/>
      <c r="G7628" s="6"/>
      <c r="H7628" s="6"/>
      <c r="I7628" s="10"/>
      <c r="J7628" s="11"/>
      <c r="K7628" s="13"/>
      <c r="L7628" s="4"/>
    </row>
    <row r="7629" spans="2:12" ht="14.25" customHeight="1">
      <c r="B7629" s="4"/>
      <c r="C7629" s="4"/>
      <c r="D7629" s="4"/>
      <c r="E7629" s="4"/>
      <c r="F7629" s="6"/>
      <c r="G7629" s="6"/>
      <c r="H7629" s="6"/>
      <c r="I7629" s="10"/>
      <c r="J7629" s="11"/>
      <c r="K7629" s="13"/>
      <c r="L7629" s="4"/>
    </row>
    <row r="7630" spans="2:12" ht="14.25" customHeight="1">
      <c r="B7630" s="4"/>
      <c r="C7630" s="4"/>
      <c r="D7630" s="4"/>
      <c r="E7630" s="4"/>
      <c r="F7630" s="6"/>
      <c r="G7630" s="6"/>
      <c r="H7630" s="6"/>
      <c r="I7630" s="10"/>
      <c r="J7630" s="11"/>
      <c r="K7630" s="13"/>
      <c r="L7630" s="4"/>
    </row>
    <row r="7631" spans="2:12" ht="14.25" customHeight="1">
      <c r="B7631" s="4"/>
      <c r="C7631" s="4"/>
      <c r="D7631" s="4"/>
      <c r="E7631" s="4"/>
      <c r="F7631" s="6"/>
      <c r="G7631" s="6"/>
      <c r="H7631" s="6"/>
      <c r="I7631" s="10"/>
      <c r="J7631" s="11"/>
      <c r="K7631" s="13"/>
      <c r="L7631" s="4"/>
    </row>
    <row r="7632" spans="2:12" ht="14.25" customHeight="1">
      <c r="B7632" s="4"/>
      <c r="C7632" s="4"/>
      <c r="D7632" s="4"/>
      <c r="E7632" s="4"/>
      <c r="F7632" s="6"/>
      <c r="G7632" s="6"/>
      <c r="H7632" s="6"/>
      <c r="I7632" s="10"/>
      <c r="J7632" s="11"/>
      <c r="K7632" s="13"/>
      <c r="L7632" s="4"/>
    </row>
    <row r="7633" spans="2:12" ht="14.25" customHeight="1">
      <c r="B7633" s="4"/>
      <c r="C7633" s="4"/>
      <c r="D7633" s="4"/>
      <c r="E7633" s="4"/>
      <c r="F7633" s="6"/>
      <c r="G7633" s="6"/>
      <c r="H7633" s="6"/>
      <c r="I7633" s="10"/>
      <c r="J7633" s="11"/>
      <c r="K7633" s="13"/>
      <c r="L7633" s="4"/>
    </row>
    <row r="7634" spans="2:12" ht="14.25" customHeight="1">
      <c r="B7634" s="4"/>
      <c r="C7634" s="4"/>
      <c r="D7634" s="4"/>
      <c r="E7634" s="4"/>
      <c r="F7634" s="6"/>
      <c r="G7634" s="6"/>
      <c r="H7634" s="6"/>
      <c r="I7634" s="10"/>
      <c r="J7634" s="11"/>
      <c r="K7634" s="13"/>
      <c r="L7634" s="4"/>
    </row>
    <row r="7635" spans="2:12" ht="14.25" customHeight="1">
      <c r="B7635" s="4"/>
      <c r="C7635" s="4"/>
      <c r="D7635" s="4"/>
      <c r="E7635" s="4"/>
      <c r="F7635" s="6"/>
      <c r="G7635" s="6"/>
      <c r="H7635" s="6"/>
      <c r="I7635" s="10"/>
      <c r="J7635" s="11"/>
      <c r="K7635" s="13"/>
      <c r="L7635" s="4"/>
    </row>
    <row r="7636" spans="2:12" ht="14.25" customHeight="1">
      <c r="B7636" s="4"/>
      <c r="C7636" s="4"/>
      <c r="D7636" s="4"/>
      <c r="E7636" s="4"/>
      <c r="F7636" s="6"/>
      <c r="G7636" s="6"/>
      <c r="H7636" s="6"/>
      <c r="I7636" s="10"/>
      <c r="J7636" s="11"/>
      <c r="K7636" s="13"/>
      <c r="L7636" s="4"/>
    </row>
    <row r="7637" spans="2:12" ht="14.25" customHeight="1">
      <c r="B7637" s="4"/>
      <c r="C7637" s="4"/>
      <c r="D7637" s="4"/>
      <c r="E7637" s="4"/>
      <c r="F7637" s="6"/>
      <c r="G7637" s="6"/>
      <c r="H7637" s="6"/>
      <c r="I7637" s="10"/>
      <c r="J7637" s="11"/>
      <c r="K7637" s="13"/>
      <c r="L7637" s="4"/>
    </row>
    <row r="7638" spans="2:12" ht="14.25" customHeight="1">
      <c r="B7638" s="4"/>
      <c r="C7638" s="4"/>
      <c r="D7638" s="4"/>
      <c r="E7638" s="4"/>
      <c r="F7638" s="6"/>
      <c r="G7638" s="6"/>
      <c r="H7638" s="6"/>
      <c r="I7638" s="10"/>
      <c r="J7638" s="11"/>
      <c r="K7638" s="13"/>
      <c r="L7638" s="4"/>
    </row>
    <row r="7639" spans="2:12" ht="14.25" customHeight="1">
      <c r="B7639" s="4"/>
      <c r="C7639" s="4"/>
      <c r="D7639" s="4"/>
      <c r="E7639" s="4"/>
      <c r="F7639" s="6"/>
      <c r="G7639" s="6"/>
      <c r="H7639" s="6"/>
      <c r="I7639" s="10"/>
      <c r="J7639" s="11"/>
      <c r="K7639" s="13"/>
      <c r="L7639" s="4"/>
    </row>
    <row r="7640" spans="2:12" ht="14.25" customHeight="1">
      <c r="B7640" s="4"/>
      <c r="C7640" s="4"/>
      <c r="D7640" s="4"/>
      <c r="E7640" s="4"/>
      <c r="F7640" s="6"/>
      <c r="G7640" s="6"/>
      <c r="H7640" s="6"/>
      <c r="I7640" s="10"/>
      <c r="J7640" s="11"/>
      <c r="K7640" s="13"/>
      <c r="L7640" s="4"/>
    </row>
    <row r="7641" spans="2:12" ht="14.25" customHeight="1">
      <c r="B7641" s="4"/>
      <c r="C7641" s="4"/>
      <c r="D7641" s="4"/>
      <c r="E7641" s="4"/>
      <c r="F7641" s="6"/>
      <c r="G7641" s="6"/>
      <c r="H7641" s="6"/>
      <c r="I7641" s="10"/>
      <c r="J7641" s="11"/>
      <c r="K7641" s="13"/>
      <c r="L7641" s="4"/>
    </row>
    <row r="7642" spans="2:12" ht="14.25" customHeight="1">
      <c r="B7642" s="4"/>
      <c r="C7642" s="4"/>
      <c r="D7642" s="4"/>
      <c r="E7642" s="4"/>
      <c r="F7642" s="6"/>
      <c r="G7642" s="6"/>
      <c r="H7642" s="6"/>
      <c r="I7642" s="10"/>
      <c r="J7642" s="11"/>
      <c r="K7642" s="13"/>
      <c r="L7642" s="4"/>
    </row>
    <row r="7643" spans="2:12" ht="14.25" customHeight="1">
      <c r="B7643" s="4"/>
      <c r="C7643" s="4"/>
      <c r="D7643" s="4"/>
      <c r="E7643" s="4"/>
      <c r="F7643" s="6"/>
      <c r="G7643" s="6"/>
      <c r="H7643" s="6"/>
      <c r="I7643" s="10"/>
      <c r="J7643" s="11"/>
      <c r="K7643" s="13"/>
      <c r="L7643" s="4"/>
    </row>
    <row r="7644" spans="2:12" ht="14.25" customHeight="1">
      <c r="B7644" s="4"/>
      <c r="C7644" s="4"/>
      <c r="D7644" s="4"/>
      <c r="E7644" s="4"/>
      <c r="F7644" s="6"/>
      <c r="G7644" s="6"/>
      <c r="H7644" s="6"/>
      <c r="I7644" s="10"/>
      <c r="J7644" s="11"/>
      <c r="K7644" s="13"/>
      <c r="L7644" s="4"/>
    </row>
    <row r="7645" spans="2:12" ht="14.25" customHeight="1">
      <c r="B7645" s="4"/>
      <c r="C7645" s="4"/>
      <c r="D7645" s="4"/>
      <c r="E7645" s="4"/>
      <c r="F7645" s="6"/>
      <c r="G7645" s="6"/>
      <c r="H7645" s="6"/>
      <c r="I7645" s="10"/>
      <c r="J7645" s="11"/>
      <c r="K7645" s="13"/>
      <c r="L7645" s="4"/>
    </row>
    <row r="7646" spans="2:12" ht="14.25" customHeight="1">
      <c r="B7646" s="4"/>
      <c r="C7646" s="4"/>
      <c r="D7646" s="4"/>
      <c r="E7646" s="4"/>
      <c r="F7646" s="6"/>
      <c r="G7646" s="6"/>
      <c r="H7646" s="6"/>
      <c r="I7646" s="10"/>
      <c r="J7646" s="11"/>
      <c r="K7646" s="13"/>
      <c r="L7646" s="4"/>
    </row>
    <row r="7647" spans="2:12" ht="14.25" customHeight="1">
      <c r="B7647" s="4"/>
      <c r="C7647" s="4"/>
      <c r="D7647" s="4"/>
      <c r="E7647" s="4"/>
      <c r="F7647" s="6"/>
      <c r="G7647" s="6"/>
      <c r="H7647" s="6"/>
      <c r="I7647" s="10"/>
      <c r="J7647" s="11"/>
      <c r="K7647" s="13"/>
      <c r="L7647" s="4"/>
    </row>
    <row r="7648" spans="2:12" ht="14.25" customHeight="1">
      <c r="B7648" s="4"/>
      <c r="C7648" s="4"/>
      <c r="D7648" s="4"/>
      <c r="E7648" s="4"/>
      <c r="F7648" s="6"/>
      <c r="G7648" s="6"/>
      <c r="H7648" s="6"/>
      <c r="I7648" s="10"/>
      <c r="J7648" s="11"/>
      <c r="K7648" s="13"/>
      <c r="L7648" s="4"/>
    </row>
    <row r="7649" spans="2:12" ht="14.25" customHeight="1">
      <c r="B7649" s="4"/>
      <c r="C7649" s="4"/>
      <c r="D7649" s="4"/>
      <c r="E7649" s="4"/>
      <c r="F7649" s="6"/>
      <c r="G7649" s="6"/>
      <c r="H7649" s="6"/>
      <c r="I7649" s="10"/>
      <c r="J7649" s="11"/>
      <c r="K7649" s="13"/>
      <c r="L7649" s="4"/>
    </row>
    <row r="7650" spans="2:12" ht="14.25" customHeight="1">
      <c r="B7650" s="4"/>
      <c r="C7650" s="4"/>
      <c r="D7650" s="4"/>
      <c r="E7650" s="4"/>
      <c r="F7650" s="6"/>
      <c r="G7650" s="6"/>
      <c r="H7650" s="6"/>
      <c r="I7650" s="10"/>
      <c r="J7650" s="11"/>
      <c r="K7650" s="13"/>
      <c r="L7650" s="4"/>
    </row>
    <row r="7651" spans="2:12" ht="14.25" customHeight="1">
      <c r="B7651" s="4"/>
      <c r="C7651" s="4"/>
      <c r="D7651" s="4"/>
      <c r="E7651" s="4"/>
      <c r="F7651" s="6"/>
      <c r="G7651" s="6"/>
      <c r="H7651" s="6"/>
      <c r="I7651" s="10"/>
      <c r="J7651" s="11"/>
      <c r="K7651" s="13"/>
      <c r="L7651" s="4"/>
    </row>
    <row r="7652" spans="2:12" ht="14.25" customHeight="1">
      <c r="B7652" s="4"/>
      <c r="C7652" s="4"/>
      <c r="D7652" s="4"/>
      <c r="E7652" s="4"/>
      <c r="F7652" s="6"/>
      <c r="G7652" s="6"/>
      <c r="H7652" s="6"/>
      <c r="I7652" s="10"/>
      <c r="J7652" s="11"/>
      <c r="K7652" s="13"/>
      <c r="L7652" s="4"/>
    </row>
    <row r="7653" spans="2:12" ht="14.25" customHeight="1">
      <c r="B7653" s="4"/>
      <c r="C7653" s="4"/>
      <c r="D7653" s="4"/>
      <c r="E7653" s="4"/>
      <c r="F7653" s="6"/>
      <c r="G7653" s="6"/>
      <c r="H7653" s="6"/>
      <c r="I7653" s="10"/>
      <c r="J7653" s="11"/>
      <c r="K7653" s="13"/>
      <c r="L7653" s="4"/>
    </row>
    <row r="7654" spans="2:12" ht="14.25" customHeight="1">
      <c r="B7654" s="4"/>
      <c r="C7654" s="4"/>
      <c r="D7654" s="4"/>
      <c r="E7654" s="4"/>
      <c r="F7654" s="6"/>
      <c r="G7654" s="6"/>
      <c r="H7654" s="6"/>
      <c r="I7654" s="10"/>
      <c r="J7654" s="11"/>
      <c r="K7654" s="13"/>
      <c r="L7654" s="4"/>
    </row>
    <row r="7655" spans="2:12" ht="14.25" customHeight="1">
      <c r="B7655" s="4"/>
      <c r="C7655" s="4"/>
      <c r="D7655" s="4"/>
      <c r="E7655" s="4"/>
      <c r="F7655" s="6"/>
      <c r="G7655" s="6"/>
      <c r="H7655" s="6"/>
      <c r="I7655" s="10"/>
      <c r="J7655" s="11"/>
      <c r="K7655" s="13"/>
      <c r="L7655" s="4"/>
    </row>
    <row r="7656" spans="2:12" ht="14.25" customHeight="1">
      <c r="B7656" s="4"/>
      <c r="C7656" s="4"/>
      <c r="D7656" s="4"/>
      <c r="E7656" s="4"/>
      <c r="F7656" s="6"/>
      <c r="G7656" s="6"/>
      <c r="H7656" s="6"/>
      <c r="I7656" s="10"/>
      <c r="J7656" s="11"/>
      <c r="K7656" s="13"/>
      <c r="L7656" s="4"/>
    </row>
    <row r="7657" spans="2:12" ht="14.25" customHeight="1">
      <c r="B7657" s="4"/>
      <c r="C7657" s="4"/>
      <c r="D7657" s="4"/>
      <c r="E7657" s="4"/>
      <c r="F7657" s="6"/>
      <c r="G7657" s="6"/>
      <c r="H7657" s="6"/>
      <c r="I7657" s="10"/>
      <c r="J7657" s="11"/>
      <c r="K7657" s="13"/>
      <c r="L7657" s="4"/>
    </row>
    <row r="7658" spans="2:12" ht="14.25" customHeight="1">
      <c r="B7658" s="4"/>
      <c r="C7658" s="4"/>
      <c r="D7658" s="4"/>
      <c r="E7658" s="4"/>
      <c r="F7658" s="6"/>
      <c r="G7658" s="6"/>
      <c r="H7658" s="6"/>
      <c r="I7658" s="10"/>
      <c r="J7658" s="11"/>
      <c r="K7658" s="13"/>
      <c r="L7658" s="4"/>
    </row>
    <row r="7659" spans="2:12" ht="14.25" customHeight="1">
      <c r="B7659" s="4"/>
      <c r="C7659" s="4"/>
      <c r="D7659" s="4"/>
      <c r="E7659" s="4"/>
      <c r="F7659" s="6"/>
      <c r="G7659" s="6"/>
      <c r="H7659" s="6"/>
      <c r="I7659" s="10"/>
      <c r="J7659" s="11"/>
      <c r="K7659" s="13"/>
      <c r="L7659" s="4"/>
    </row>
    <row r="7660" spans="2:12" ht="14.25" customHeight="1">
      <c r="B7660" s="4"/>
      <c r="C7660" s="4"/>
      <c r="D7660" s="4"/>
      <c r="E7660" s="4"/>
      <c r="F7660" s="6"/>
      <c r="G7660" s="6"/>
      <c r="H7660" s="6"/>
      <c r="I7660" s="10"/>
      <c r="J7660" s="11"/>
      <c r="K7660" s="13"/>
      <c r="L7660" s="4"/>
    </row>
    <row r="7661" spans="2:12" ht="14.25" customHeight="1">
      <c r="B7661" s="4"/>
      <c r="C7661" s="4"/>
      <c r="D7661" s="4"/>
      <c r="E7661" s="4"/>
      <c r="F7661" s="6"/>
      <c r="G7661" s="6"/>
      <c r="H7661" s="6"/>
      <c r="I7661" s="10"/>
      <c r="J7661" s="11"/>
      <c r="K7661" s="13"/>
      <c r="L7661" s="4"/>
    </row>
    <row r="7662" spans="2:12" ht="14.25" customHeight="1">
      <c r="B7662" s="4"/>
      <c r="C7662" s="4"/>
      <c r="D7662" s="4"/>
      <c r="E7662" s="4"/>
      <c r="F7662" s="6"/>
      <c r="G7662" s="6"/>
      <c r="H7662" s="6"/>
      <c r="I7662" s="10"/>
      <c r="J7662" s="11"/>
      <c r="K7662" s="13"/>
      <c r="L7662" s="4"/>
    </row>
    <row r="7663" spans="2:12" ht="14.25" customHeight="1">
      <c r="B7663" s="4"/>
      <c r="C7663" s="4"/>
      <c r="D7663" s="4"/>
      <c r="E7663" s="4"/>
      <c r="F7663" s="6"/>
      <c r="G7663" s="6"/>
      <c r="H7663" s="6"/>
      <c r="I7663" s="10"/>
      <c r="J7663" s="11"/>
      <c r="K7663" s="13"/>
      <c r="L7663" s="4"/>
    </row>
    <row r="7664" spans="2:12" ht="14.25" customHeight="1">
      <c r="B7664" s="4"/>
      <c r="C7664" s="4"/>
      <c r="D7664" s="4"/>
      <c r="E7664" s="4"/>
      <c r="F7664" s="6"/>
      <c r="G7664" s="6"/>
      <c r="H7664" s="6"/>
      <c r="I7664" s="10"/>
      <c r="J7664" s="11"/>
      <c r="K7664" s="13"/>
      <c r="L7664" s="4"/>
    </row>
    <row r="7665" spans="2:12" ht="14.25" customHeight="1">
      <c r="B7665" s="4"/>
      <c r="C7665" s="4"/>
      <c r="D7665" s="4"/>
      <c r="E7665" s="4"/>
      <c r="F7665" s="6"/>
      <c r="G7665" s="6"/>
      <c r="H7665" s="6"/>
      <c r="I7665" s="10"/>
      <c r="J7665" s="11"/>
      <c r="K7665" s="13"/>
      <c r="L7665" s="4"/>
    </row>
    <row r="7666" spans="2:12" ht="14.25" customHeight="1">
      <c r="B7666" s="4"/>
      <c r="C7666" s="4"/>
      <c r="D7666" s="4"/>
      <c r="E7666" s="4"/>
      <c r="F7666" s="6"/>
      <c r="G7666" s="6"/>
      <c r="H7666" s="6"/>
      <c r="I7666" s="10"/>
      <c r="J7666" s="11"/>
      <c r="K7666" s="13"/>
      <c r="L7666" s="4"/>
    </row>
    <row r="7667" spans="2:12" ht="14.25" customHeight="1">
      <c r="B7667" s="4"/>
      <c r="C7667" s="4"/>
      <c r="D7667" s="4"/>
      <c r="E7667" s="4"/>
      <c r="F7667" s="6"/>
      <c r="G7667" s="6"/>
      <c r="H7667" s="6"/>
      <c r="I7667" s="10"/>
      <c r="J7667" s="11"/>
      <c r="K7667" s="13"/>
      <c r="L7667" s="4"/>
    </row>
    <row r="7668" spans="2:12" ht="14.25" customHeight="1">
      <c r="B7668" s="4"/>
      <c r="C7668" s="4"/>
      <c r="D7668" s="4"/>
      <c r="E7668" s="4"/>
      <c r="F7668" s="6"/>
      <c r="G7668" s="6"/>
      <c r="H7668" s="6"/>
      <c r="I7668" s="10"/>
      <c r="J7668" s="11"/>
      <c r="K7668" s="13"/>
      <c r="L7668" s="4"/>
    </row>
    <row r="7669" spans="2:12" ht="14.25" customHeight="1">
      <c r="B7669" s="4"/>
      <c r="C7669" s="4"/>
      <c r="D7669" s="4"/>
      <c r="E7669" s="4"/>
      <c r="F7669" s="6"/>
      <c r="G7669" s="6"/>
      <c r="H7669" s="6"/>
      <c r="I7669" s="10"/>
      <c r="J7669" s="11"/>
      <c r="K7669" s="13"/>
      <c r="L7669" s="4"/>
    </row>
    <row r="7670" spans="2:12" ht="14.25" customHeight="1">
      <c r="B7670" s="4"/>
      <c r="C7670" s="4"/>
      <c r="D7670" s="4"/>
      <c r="E7670" s="4"/>
      <c r="F7670" s="6"/>
      <c r="G7670" s="6"/>
      <c r="H7670" s="6"/>
      <c r="I7670" s="10"/>
      <c r="J7670" s="11"/>
      <c r="K7670" s="13"/>
      <c r="L7670" s="4"/>
    </row>
    <row r="7671" spans="2:12" ht="14.25" customHeight="1">
      <c r="B7671" s="4"/>
      <c r="C7671" s="4"/>
      <c r="D7671" s="4"/>
      <c r="E7671" s="4"/>
      <c r="F7671" s="6"/>
      <c r="G7671" s="6"/>
      <c r="H7671" s="6"/>
      <c r="I7671" s="10"/>
      <c r="J7671" s="11"/>
      <c r="K7671" s="13"/>
      <c r="L7671" s="4"/>
    </row>
    <row r="7672" spans="2:12" ht="14.25" customHeight="1">
      <c r="B7672" s="4"/>
      <c r="C7672" s="4"/>
      <c r="D7672" s="4"/>
      <c r="E7672" s="4"/>
      <c r="F7672" s="6"/>
      <c r="G7672" s="6"/>
      <c r="H7672" s="6"/>
      <c r="I7672" s="10"/>
      <c r="J7672" s="11"/>
      <c r="K7672" s="13"/>
      <c r="L7672" s="4"/>
    </row>
    <row r="7673" spans="2:12" ht="14.25" customHeight="1">
      <c r="B7673" s="4"/>
      <c r="C7673" s="4"/>
      <c r="D7673" s="4"/>
      <c r="E7673" s="4"/>
      <c r="F7673" s="6"/>
      <c r="G7673" s="6"/>
      <c r="H7673" s="6"/>
      <c r="I7673" s="10"/>
      <c r="J7673" s="11"/>
      <c r="K7673" s="13"/>
      <c r="L7673" s="4"/>
    </row>
    <row r="7674" spans="2:12" ht="14.25" customHeight="1">
      <c r="B7674" s="4"/>
      <c r="C7674" s="4"/>
      <c r="D7674" s="4"/>
      <c r="E7674" s="4"/>
      <c r="F7674" s="6"/>
      <c r="G7674" s="6"/>
      <c r="H7674" s="6"/>
      <c r="I7674" s="10"/>
      <c r="J7674" s="11"/>
      <c r="K7674" s="13"/>
      <c r="L7674" s="4"/>
    </row>
    <row r="7675" spans="2:12" ht="14.25" customHeight="1">
      <c r="B7675" s="4"/>
      <c r="C7675" s="4"/>
      <c r="D7675" s="4"/>
      <c r="E7675" s="4"/>
      <c r="F7675" s="6"/>
      <c r="G7675" s="6"/>
      <c r="H7675" s="6"/>
      <c r="I7675" s="10"/>
      <c r="J7675" s="11"/>
      <c r="K7675" s="13"/>
      <c r="L7675" s="4"/>
    </row>
    <row r="7676" spans="2:12" ht="14.25" customHeight="1">
      <c r="B7676" s="4"/>
      <c r="C7676" s="4"/>
      <c r="D7676" s="4"/>
      <c r="E7676" s="4"/>
      <c r="F7676" s="6"/>
      <c r="G7676" s="6"/>
      <c r="H7676" s="6"/>
      <c r="I7676" s="10"/>
      <c r="J7676" s="11"/>
      <c r="K7676" s="13"/>
      <c r="L7676" s="4"/>
    </row>
    <row r="7677" spans="2:12" ht="14.25" customHeight="1">
      <c r="B7677" s="4"/>
      <c r="C7677" s="4"/>
      <c r="D7677" s="4"/>
      <c r="E7677" s="4"/>
      <c r="F7677" s="6"/>
      <c r="G7677" s="6"/>
      <c r="H7677" s="6"/>
      <c r="I7677" s="10"/>
      <c r="J7677" s="11"/>
      <c r="K7677" s="13"/>
      <c r="L7677" s="4"/>
    </row>
    <row r="7678" spans="2:12" ht="14.25" customHeight="1">
      <c r="B7678" s="4"/>
      <c r="C7678" s="4"/>
      <c r="D7678" s="4"/>
      <c r="E7678" s="4"/>
      <c r="F7678" s="6"/>
      <c r="G7678" s="6"/>
      <c r="H7678" s="6"/>
      <c r="I7678" s="10"/>
      <c r="J7678" s="11"/>
      <c r="K7678" s="13"/>
      <c r="L7678" s="4"/>
    </row>
    <row r="7679" spans="2:12" ht="14.25" customHeight="1">
      <c r="B7679" s="4"/>
      <c r="C7679" s="4"/>
      <c r="D7679" s="4"/>
      <c r="E7679" s="4"/>
      <c r="F7679" s="6"/>
      <c r="G7679" s="6"/>
      <c r="H7679" s="6"/>
      <c r="I7679" s="10"/>
      <c r="J7679" s="11"/>
      <c r="K7679" s="13"/>
      <c r="L7679" s="4"/>
    </row>
    <row r="7680" spans="2:12" ht="14.25" customHeight="1">
      <c r="B7680" s="4"/>
      <c r="C7680" s="4"/>
      <c r="D7680" s="4"/>
      <c r="E7680" s="4"/>
      <c r="F7680" s="6"/>
      <c r="G7680" s="6"/>
      <c r="H7680" s="6"/>
      <c r="I7680" s="10"/>
      <c r="J7680" s="11"/>
      <c r="K7680" s="13"/>
      <c r="L7680" s="4"/>
    </row>
    <row r="7681" spans="2:12" ht="14.25" customHeight="1">
      <c r="B7681" s="4"/>
      <c r="C7681" s="4"/>
      <c r="D7681" s="4"/>
      <c r="E7681" s="4"/>
      <c r="F7681" s="6"/>
      <c r="G7681" s="6"/>
      <c r="H7681" s="6"/>
      <c r="I7681" s="10"/>
      <c r="J7681" s="11"/>
      <c r="K7681" s="13"/>
      <c r="L7681" s="4"/>
    </row>
    <row r="7682" spans="2:12" ht="14.25" customHeight="1">
      <c r="B7682" s="4"/>
      <c r="C7682" s="4"/>
      <c r="D7682" s="4"/>
      <c r="E7682" s="4"/>
      <c r="F7682" s="6"/>
      <c r="G7682" s="6"/>
      <c r="H7682" s="6"/>
      <c r="I7682" s="10"/>
      <c r="J7682" s="11"/>
      <c r="K7682" s="13"/>
      <c r="L7682" s="4"/>
    </row>
    <row r="7683" spans="2:12" ht="14.25" customHeight="1">
      <c r="B7683" s="4"/>
      <c r="C7683" s="4"/>
      <c r="D7683" s="4"/>
      <c r="E7683" s="4"/>
      <c r="F7683" s="6"/>
      <c r="G7683" s="6"/>
      <c r="H7683" s="6"/>
      <c r="I7683" s="10"/>
      <c r="J7683" s="11"/>
      <c r="K7683" s="13"/>
      <c r="L7683" s="4"/>
    </row>
    <row r="7684" spans="2:12" ht="14.25" customHeight="1">
      <c r="B7684" s="4"/>
      <c r="C7684" s="4"/>
      <c r="D7684" s="4"/>
      <c r="E7684" s="4"/>
      <c r="F7684" s="6"/>
      <c r="G7684" s="6"/>
      <c r="H7684" s="6"/>
      <c r="I7684" s="10"/>
      <c r="J7684" s="11"/>
      <c r="K7684" s="13"/>
      <c r="L7684" s="4"/>
    </row>
    <row r="7685" spans="2:12" ht="14.25" customHeight="1">
      <c r="B7685" s="4"/>
      <c r="C7685" s="4"/>
      <c r="D7685" s="4"/>
      <c r="E7685" s="4"/>
      <c r="F7685" s="6"/>
      <c r="G7685" s="6"/>
      <c r="H7685" s="6"/>
      <c r="I7685" s="10"/>
      <c r="J7685" s="11"/>
      <c r="K7685" s="13"/>
      <c r="L7685" s="4"/>
    </row>
    <row r="7686" spans="2:12" ht="14.25" customHeight="1">
      <c r="B7686" s="4"/>
      <c r="C7686" s="4"/>
      <c r="D7686" s="4"/>
      <c r="E7686" s="4"/>
      <c r="F7686" s="6"/>
      <c r="G7686" s="6"/>
      <c r="H7686" s="6"/>
      <c r="I7686" s="10"/>
      <c r="J7686" s="11"/>
      <c r="K7686" s="13"/>
      <c r="L7686" s="4"/>
    </row>
    <row r="7687" spans="2:12" ht="14.25" customHeight="1">
      <c r="B7687" s="4"/>
      <c r="C7687" s="4"/>
      <c r="D7687" s="4"/>
      <c r="E7687" s="4"/>
      <c r="F7687" s="6"/>
      <c r="G7687" s="6"/>
      <c r="H7687" s="6"/>
      <c r="I7687" s="10"/>
      <c r="J7687" s="11"/>
      <c r="K7687" s="13"/>
      <c r="L7687" s="4"/>
    </row>
    <row r="7688" spans="2:12" ht="14.25" customHeight="1">
      <c r="B7688" s="4"/>
      <c r="C7688" s="4"/>
      <c r="D7688" s="4"/>
      <c r="E7688" s="4"/>
      <c r="F7688" s="6"/>
      <c r="G7688" s="6"/>
      <c r="H7688" s="6"/>
      <c r="I7688" s="10"/>
      <c r="J7688" s="11"/>
      <c r="K7688" s="13"/>
      <c r="L7688" s="4"/>
    </row>
    <row r="7689" spans="2:12" ht="14.25" customHeight="1">
      <c r="B7689" s="4"/>
      <c r="C7689" s="4"/>
      <c r="D7689" s="4"/>
      <c r="E7689" s="4"/>
      <c r="F7689" s="6"/>
      <c r="G7689" s="6"/>
      <c r="H7689" s="6"/>
      <c r="I7689" s="10"/>
      <c r="J7689" s="11"/>
      <c r="K7689" s="13"/>
      <c r="L7689" s="4"/>
    </row>
    <row r="7690" spans="2:12" ht="14.25" customHeight="1">
      <c r="B7690" s="4"/>
      <c r="C7690" s="4"/>
      <c r="D7690" s="4"/>
      <c r="E7690" s="4"/>
      <c r="F7690" s="6"/>
      <c r="G7690" s="6"/>
      <c r="H7690" s="6"/>
      <c r="I7690" s="10"/>
      <c r="J7690" s="11"/>
      <c r="K7690" s="13"/>
      <c r="L7690" s="4"/>
    </row>
    <row r="7691" spans="2:12" ht="14.25" customHeight="1">
      <c r="B7691" s="4"/>
      <c r="C7691" s="4"/>
      <c r="D7691" s="4"/>
      <c r="E7691" s="4"/>
      <c r="F7691" s="6"/>
      <c r="G7691" s="6"/>
      <c r="H7691" s="6"/>
      <c r="I7691" s="10"/>
      <c r="J7691" s="11"/>
      <c r="K7691" s="13"/>
      <c r="L7691" s="4"/>
    </row>
    <row r="7692" spans="2:12" ht="14.25" customHeight="1">
      <c r="B7692" s="4"/>
      <c r="C7692" s="4"/>
      <c r="D7692" s="4"/>
      <c r="E7692" s="4"/>
      <c r="F7692" s="6"/>
      <c r="G7692" s="6"/>
      <c r="H7692" s="6"/>
      <c r="I7692" s="10"/>
      <c r="J7692" s="11"/>
      <c r="K7692" s="13"/>
      <c r="L7692" s="4"/>
    </row>
    <row r="7693" spans="2:12" ht="14.25" customHeight="1">
      <c r="B7693" s="4"/>
      <c r="C7693" s="4"/>
      <c r="D7693" s="4"/>
      <c r="E7693" s="4"/>
      <c r="F7693" s="6"/>
      <c r="G7693" s="6"/>
      <c r="H7693" s="6"/>
      <c r="I7693" s="10"/>
      <c r="J7693" s="11"/>
      <c r="K7693" s="13"/>
      <c r="L7693" s="4"/>
    </row>
    <row r="7694" spans="2:12" ht="14.25" customHeight="1">
      <c r="B7694" s="4"/>
      <c r="C7694" s="4"/>
      <c r="D7694" s="4"/>
      <c r="E7694" s="4"/>
      <c r="F7694" s="6"/>
      <c r="G7694" s="6"/>
      <c r="H7694" s="6"/>
      <c r="I7694" s="10"/>
      <c r="J7694" s="11"/>
      <c r="K7694" s="13"/>
      <c r="L7694" s="4"/>
    </row>
    <row r="7695" spans="2:12" ht="14.25" customHeight="1">
      <c r="B7695" s="4"/>
      <c r="C7695" s="4"/>
      <c r="D7695" s="4"/>
      <c r="E7695" s="4"/>
      <c r="F7695" s="6"/>
      <c r="G7695" s="6"/>
      <c r="H7695" s="6"/>
      <c r="I7695" s="10"/>
      <c r="J7695" s="11"/>
      <c r="K7695" s="13"/>
      <c r="L7695" s="4"/>
    </row>
    <row r="7696" spans="2:12" ht="14.25" customHeight="1">
      <c r="B7696" s="4"/>
      <c r="C7696" s="4"/>
      <c r="D7696" s="4"/>
      <c r="E7696" s="4"/>
      <c r="F7696" s="6"/>
      <c r="G7696" s="6"/>
      <c r="H7696" s="6"/>
      <c r="I7696" s="10"/>
      <c r="J7696" s="11"/>
      <c r="K7696" s="13"/>
      <c r="L7696" s="4"/>
    </row>
    <row r="7697" spans="2:12" ht="14.25" customHeight="1">
      <c r="B7697" s="4"/>
      <c r="C7697" s="4"/>
      <c r="D7697" s="4"/>
      <c r="E7697" s="4"/>
      <c r="F7697" s="6"/>
      <c r="G7697" s="6"/>
      <c r="H7697" s="6"/>
      <c r="I7697" s="10"/>
      <c r="J7697" s="11"/>
      <c r="K7697" s="13"/>
      <c r="L7697" s="4"/>
    </row>
    <row r="7698" spans="2:12" ht="14.25" customHeight="1">
      <c r="B7698" s="4"/>
      <c r="C7698" s="4"/>
      <c r="D7698" s="4"/>
      <c r="E7698" s="4"/>
      <c r="F7698" s="6"/>
      <c r="G7698" s="6"/>
      <c r="H7698" s="6"/>
      <c r="I7698" s="10"/>
      <c r="J7698" s="11"/>
      <c r="K7698" s="13"/>
      <c r="L7698" s="4"/>
    </row>
    <row r="7699" spans="2:12" ht="14.25" customHeight="1">
      <c r="B7699" s="4"/>
      <c r="C7699" s="4"/>
      <c r="D7699" s="4"/>
      <c r="E7699" s="4"/>
      <c r="F7699" s="6"/>
      <c r="G7699" s="6"/>
      <c r="H7699" s="6"/>
      <c r="I7699" s="10"/>
      <c r="J7699" s="11"/>
      <c r="K7699" s="13"/>
      <c r="L7699" s="4"/>
    </row>
    <row r="7700" spans="2:12" ht="14.25" customHeight="1">
      <c r="B7700" s="4"/>
      <c r="C7700" s="4"/>
      <c r="D7700" s="4"/>
      <c r="E7700" s="4"/>
      <c r="F7700" s="6"/>
      <c r="G7700" s="6"/>
      <c r="H7700" s="6"/>
      <c r="I7700" s="10"/>
      <c r="J7700" s="11"/>
      <c r="K7700" s="13"/>
      <c r="L7700" s="4"/>
    </row>
    <row r="7701" spans="2:12" ht="14.25" customHeight="1">
      <c r="B7701" s="4"/>
      <c r="C7701" s="4"/>
      <c r="D7701" s="4"/>
      <c r="E7701" s="4"/>
      <c r="F7701" s="6"/>
      <c r="G7701" s="6"/>
      <c r="H7701" s="6"/>
      <c r="I7701" s="10"/>
      <c r="J7701" s="11"/>
      <c r="K7701" s="13"/>
      <c r="L7701" s="4"/>
    </row>
    <row r="7702" spans="2:12" ht="14.25" customHeight="1">
      <c r="B7702" s="4"/>
      <c r="C7702" s="4"/>
      <c r="D7702" s="4"/>
      <c r="E7702" s="4"/>
      <c r="F7702" s="6"/>
      <c r="G7702" s="6"/>
      <c r="H7702" s="6"/>
      <c r="I7702" s="10"/>
      <c r="J7702" s="11"/>
      <c r="K7702" s="13"/>
      <c r="L7702" s="4"/>
    </row>
    <row r="7703" spans="2:12" ht="14.25" customHeight="1">
      <c r="B7703" s="4"/>
      <c r="C7703" s="4"/>
      <c r="D7703" s="4"/>
      <c r="E7703" s="4"/>
      <c r="F7703" s="6"/>
      <c r="G7703" s="6"/>
      <c r="H7703" s="6"/>
      <c r="I7703" s="10"/>
      <c r="J7703" s="11"/>
      <c r="K7703" s="13"/>
      <c r="L7703" s="4"/>
    </row>
    <row r="7704" spans="2:12" ht="14.25" customHeight="1">
      <c r="B7704" s="4"/>
      <c r="C7704" s="4"/>
      <c r="D7704" s="4"/>
      <c r="E7704" s="4"/>
      <c r="F7704" s="6"/>
      <c r="G7704" s="6"/>
      <c r="H7704" s="6"/>
      <c r="I7704" s="10"/>
      <c r="J7704" s="11"/>
      <c r="K7704" s="13"/>
      <c r="L7704" s="4"/>
    </row>
    <row r="7705" spans="2:12" ht="14.25" customHeight="1">
      <c r="B7705" s="4"/>
      <c r="C7705" s="4"/>
      <c r="D7705" s="4"/>
      <c r="E7705" s="4"/>
      <c r="F7705" s="6"/>
      <c r="G7705" s="6"/>
      <c r="H7705" s="6"/>
      <c r="I7705" s="10"/>
      <c r="J7705" s="11"/>
      <c r="K7705" s="13"/>
      <c r="L7705" s="4"/>
    </row>
    <row r="7706" spans="2:12" ht="14.25" customHeight="1">
      <c r="B7706" s="4"/>
      <c r="C7706" s="4"/>
      <c r="D7706" s="4"/>
      <c r="E7706" s="4"/>
      <c r="F7706" s="6"/>
      <c r="G7706" s="6"/>
      <c r="H7706" s="6"/>
      <c r="I7706" s="10"/>
      <c r="J7706" s="11"/>
      <c r="K7706" s="13"/>
      <c r="L7706" s="4"/>
    </row>
    <row r="7707" spans="2:12" ht="14.25" customHeight="1">
      <c r="B7707" s="4"/>
      <c r="C7707" s="4"/>
      <c r="D7707" s="4"/>
      <c r="E7707" s="4"/>
      <c r="F7707" s="6"/>
      <c r="G7707" s="6"/>
      <c r="H7707" s="6"/>
      <c r="I7707" s="10"/>
      <c r="J7707" s="11"/>
      <c r="K7707" s="13"/>
      <c r="L7707" s="4"/>
    </row>
    <row r="7708" spans="2:12" ht="14.25" customHeight="1">
      <c r="B7708" s="4"/>
      <c r="C7708" s="4"/>
      <c r="D7708" s="4"/>
      <c r="E7708" s="4"/>
      <c r="F7708" s="6"/>
      <c r="G7708" s="6"/>
      <c r="H7708" s="6"/>
      <c r="I7708" s="10"/>
      <c r="J7708" s="11"/>
      <c r="K7708" s="13"/>
      <c r="L7708" s="4"/>
    </row>
    <row r="7709" spans="2:12" ht="14.25" customHeight="1">
      <c r="B7709" s="4"/>
      <c r="C7709" s="4"/>
      <c r="D7709" s="4"/>
      <c r="E7709" s="4"/>
      <c r="F7709" s="6"/>
      <c r="G7709" s="6"/>
      <c r="H7709" s="6"/>
      <c r="I7709" s="10"/>
      <c r="J7709" s="11"/>
      <c r="K7709" s="13"/>
      <c r="L7709" s="4"/>
    </row>
    <row r="7710" spans="2:12" ht="14.25" customHeight="1">
      <c r="B7710" s="4"/>
      <c r="C7710" s="4"/>
      <c r="D7710" s="4"/>
      <c r="E7710" s="4"/>
      <c r="F7710" s="6"/>
      <c r="G7710" s="6"/>
      <c r="H7710" s="6"/>
      <c r="I7710" s="10"/>
      <c r="J7710" s="11"/>
      <c r="K7710" s="13"/>
      <c r="L7710" s="4"/>
    </row>
    <row r="7711" spans="2:12" ht="14.25" customHeight="1">
      <c r="B7711" s="4"/>
      <c r="C7711" s="4"/>
      <c r="D7711" s="4"/>
      <c r="E7711" s="4"/>
      <c r="F7711" s="6"/>
      <c r="G7711" s="6"/>
      <c r="H7711" s="6"/>
      <c r="I7711" s="10"/>
      <c r="J7711" s="11"/>
      <c r="K7711" s="13"/>
      <c r="L7711" s="4"/>
    </row>
    <row r="7712" spans="2:12" ht="14.25" customHeight="1">
      <c r="B7712" s="4"/>
      <c r="C7712" s="4"/>
      <c r="D7712" s="4"/>
      <c r="E7712" s="4"/>
      <c r="F7712" s="6"/>
      <c r="G7712" s="6"/>
      <c r="H7712" s="6"/>
      <c r="I7712" s="10"/>
      <c r="J7712" s="11"/>
      <c r="K7712" s="13"/>
      <c r="L7712" s="4"/>
    </row>
    <row r="7713" spans="2:12" ht="14.25" customHeight="1">
      <c r="B7713" s="4"/>
      <c r="C7713" s="4"/>
      <c r="D7713" s="4"/>
      <c r="E7713" s="4"/>
      <c r="F7713" s="6"/>
      <c r="G7713" s="6"/>
      <c r="H7713" s="6"/>
      <c r="I7713" s="10"/>
      <c r="J7713" s="11"/>
      <c r="K7713" s="13"/>
      <c r="L7713" s="4"/>
    </row>
    <row r="7714" spans="2:12" ht="14.25" customHeight="1">
      <c r="B7714" s="4"/>
      <c r="C7714" s="4"/>
      <c r="D7714" s="4"/>
      <c r="E7714" s="4"/>
      <c r="F7714" s="6"/>
      <c r="G7714" s="6"/>
      <c r="H7714" s="6"/>
      <c r="I7714" s="10"/>
      <c r="J7714" s="11"/>
      <c r="K7714" s="13"/>
      <c r="L7714" s="4"/>
    </row>
    <row r="7715" spans="2:12" ht="14.25" customHeight="1">
      <c r="B7715" s="4"/>
      <c r="C7715" s="4"/>
      <c r="D7715" s="4"/>
      <c r="E7715" s="4"/>
      <c r="F7715" s="6"/>
      <c r="G7715" s="6"/>
      <c r="H7715" s="6"/>
      <c r="I7715" s="10"/>
      <c r="J7715" s="11"/>
      <c r="K7715" s="13"/>
      <c r="L7715" s="4"/>
    </row>
    <row r="7716" spans="2:12" ht="14.25" customHeight="1">
      <c r="B7716" s="4"/>
      <c r="C7716" s="4"/>
      <c r="D7716" s="4"/>
      <c r="E7716" s="4"/>
      <c r="F7716" s="6"/>
      <c r="G7716" s="6"/>
      <c r="H7716" s="6"/>
      <c r="I7716" s="10"/>
      <c r="J7716" s="11"/>
      <c r="K7716" s="13"/>
      <c r="L7716" s="4"/>
    </row>
    <row r="7717" spans="2:12" ht="14.25" customHeight="1">
      <c r="B7717" s="4"/>
      <c r="C7717" s="4"/>
      <c r="D7717" s="4"/>
      <c r="E7717" s="4"/>
      <c r="F7717" s="6"/>
      <c r="G7717" s="6"/>
      <c r="H7717" s="6"/>
      <c r="I7717" s="10"/>
      <c r="J7717" s="11"/>
      <c r="K7717" s="13"/>
      <c r="L7717" s="4"/>
    </row>
    <row r="7718" spans="2:12" ht="14.25" customHeight="1">
      <c r="B7718" s="4"/>
      <c r="C7718" s="4"/>
      <c r="D7718" s="4"/>
      <c r="E7718" s="4"/>
      <c r="F7718" s="6"/>
      <c r="G7718" s="6"/>
      <c r="H7718" s="6"/>
      <c r="I7718" s="10"/>
      <c r="J7718" s="11"/>
      <c r="K7718" s="13"/>
      <c r="L7718" s="4"/>
    </row>
    <row r="7719" spans="2:12" ht="14.25" customHeight="1">
      <c r="B7719" s="4"/>
      <c r="C7719" s="4"/>
      <c r="D7719" s="4"/>
      <c r="E7719" s="4"/>
      <c r="F7719" s="6"/>
      <c r="G7719" s="6"/>
      <c r="H7719" s="6"/>
      <c r="I7719" s="10"/>
      <c r="J7719" s="11"/>
      <c r="K7719" s="13"/>
      <c r="L7719" s="4"/>
    </row>
    <row r="7720" spans="2:12" ht="14.25" customHeight="1">
      <c r="B7720" s="4"/>
      <c r="C7720" s="4"/>
      <c r="D7720" s="4"/>
      <c r="E7720" s="4"/>
      <c r="F7720" s="6"/>
      <c r="G7720" s="6"/>
      <c r="H7720" s="6"/>
      <c r="I7720" s="10"/>
      <c r="J7720" s="11"/>
      <c r="K7720" s="13"/>
      <c r="L7720" s="4"/>
    </row>
    <row r="7721" spans="2:12" ht="14.25" customHeight="1">
      <c r="B7721" s="4"/>
      <c r="C7721" s="4"/>
      <c r="D7721" s="4"/>
      <c r="E7721" s="4"/>
      <c r="F7721" s="6"/>
      <c r="G7721" s="6"/>
      <c r="H7721" s="6"/>
      <c r="I7721" s="10"/>
      <c r="J7721" s="11"/>
      <c r="K7721" s="13"/>
      <c r="L7721" s="4"/>
    </row>
    <row r="7722" spans="2:12" ht="14.25" customHeight="1">
      <c r="B7722" s="4"/>
      <c r="C7722" s="4"/>
      <c r="D7722" s="4"/>
      <c r="E7722" s="4"/>
      <c r="F7722" s="6"/>
      <c r="G7722" s="6"/>
      <c r="H7722" s="6"/>
      <c r="I7722" s="10"/>
      <c r="J7722" s="11"/>
      <c r="K7722" s="13"/>
      <c r="L7722" s="4"/>
    </row>
    <row r="7723" spans="2:12" ht="14.25" customHeight="1">
      <c r="B7723" s="4"/>
      <c r="C7723" s="4"/>
      <c r="D7723" s="4"/>
      <c r="E7723" s="4"/>
      <c r="F7723" s="6"/>
      <c r="G7723" s="6"/>
      <c r="H7723" s="6"/>
      <c r="I7723" s="10"/>
      <c r="J7723" s="11"/>
      <c r="K7723" s="13"/>
      <c r="L7723" s="4"/>
    </row>
    <row r="7724" spans="2:12" ht="14.25" customHeight="1">
      <c r="B7724" s="4"/>
      <c r="C7724" s="4"/>
      <c r="D7724" s="4"/>
      <c r="E7724" s="4"/>
      <c r="F7724" s="6"/>
      <c r="G7724" s="6"/>
      <c r="H7724" s="6"/>
      <c r="I7724" s="10"/>
      <c r="J7724" s="11"/>
      <c r="K7724" s="13"/>
      <c r="L7724" s="4"/>
    </row>
    <row r="7725" spans="2:12" ht="14.25" customHeight="1">
      <c r="B7725" s="4"/>
      <c r="C7725" s="4"/>
      <c r="D7725" s="4"/>
      <c r="E7725" s="4"/>
      <c r="F7725" s="6"/>
      <c r="G7725" s="6"/>
      <c r="H7725" s="6"/>
      <c r="I7725" s="10"/>
      <c r="J7725" s="11"/>
      <c r="K7725" s="13"/>
      <c r="L7725" s="4"/>
    </row>
    <row r="7726" spans="2:12" ht="14.25" customHeight="1">
      <c r="B7726" s="4"/>
      <c r="C7726" s="4"/>
      <c r="D7726" s="4"/>
      <c r="E7726" s="4"/>
      <c r="F7726" s="6"/>
      <c r="G7726" s="6"/>
      <c r="H7726" s="6"/>
      <c r="I7726" s="10"/>
      <c r="J7726" s="11"/>
      <c r="K7726" s="13"/>
      <c r="L7726" s="4"/>
    </row>
    <row r="7727" spans="2:12" ht="14.25" customHeight="1">
      <c r="B7727" s="4"/>
      <c r="C7727" s="4"/>
      <c r="D7727" s="4"/>
      <c r="E7727" s="4"/>
      <c r="F7727" s="6"/>
      <c r="G7727" s="6"/>
      <c r="H7727" s="6"/>
      <c r="I7727" s="10"/>
      <c r="J7727" s="11"/>
      <c r="K7727" s="13"/>
      <c r="L7727" s="4"/>
    </row>
    <row r="7728" spans="2:12" ht="14.25" customHeight="1">
      <c r="B7728" s="4"/>
      <c r="C7728" s="4"/>
      <c r="D7728" s="4"/>
      <c r="E7728" s="4"/>
      <c r="F7728" s="6"/>
      <c r="G7728" s="6"/>
      <c r="H7728" s="6"/>
      <c r="I7728" s="10"/>
      <c r="J7728" s="11"/>
      <c r="K7728" s="13"/>
      <c r="L7728" s="4"/>
    </row>
    <row r="7729" spans="2:12" ht="14.25" customHeight="1">
      <c r="B7729" s="4"/>
      <c r="C7729" s="4"/>
      <c r="D7729" s="4"/>
      <c r="E7729" s="4"/>
      <c r="F7729" s="6"/>
      <c r="G7729" s="6"/>
      <c r="H7729" s="6"/>
      <c r="I7729" s="10"/>
      <c r="J7729" s="11"/>
      <c r="K7729" s="13"/>
      <c r="L7729" s="4"/>
    </row>
    <row r="7730" spans="2:12" ht="14.25" customHeight="1">
      <c r="B7730" s="4"/>
      <c r="C7730" s="4"/>
      <c r="D7730" s="4"/>
      <c r="E7730" s="4"/>
      <c r="F7730" s="6"/>
      <c r="G7730" s="6"/>
      <c r="H7730" s="6"/>
      <c r="I7730" s="10"/>
      <c r="J7730" s="11"/>
      <c r="K7730" s="13"/>
      <c r="L7730" s="4"/>
    </row>
    <row r="7731" spans="2:12" ht="14.25" customHeight="1">
      <c r="B7731" s="4"/>
      <c r="C7731" s="4"/>
      <c r="D7731" s="4"/>
      <c r="E7731" s="4"/>
      <c r="F7731" s="6"/>
      <c r="G7731" s="6"/>
      <c r="H7731" s="6"/>
      <c r="I7731" s="10"/>
      <c r="J7731" s="11"/>
      <c r="K7731" s="13"/>
      <c r="L7731" s="4"/>
    </row>
    <row r="7732" spans="2:12" ht="14.25" customHeight="1">
      <c r="B7732" s="4"/>
      <c r="C7732" s="4"/>
      <c r="D7732" s="4"/>
      <c r="E7732" s="4"/>
      <c r="F7732" s="6"/>
      <c r="G7732" s="6"/>
      <c r="H7732" s="6"/>
      <c r="I7732" s="10"/>
      <c r="J7732" s="11"/>
      <c r="K7732" s="13"/>
      <c r="L7732" s="4"/>
    </row>
    <row r="7733" spans="2:12" ht="14.25" customHeight="1">
      <c r="B7733" s="4"/>
      <c r="C7733" s="4"/>
      <c r="D7733" s="4"/>
      <c r="E7733" s="4"/>
      <c r="F7733" s="6"/>
      <c r="G7733" s="6"/>
      <c r="H7733" s="6"/>
      <c r="I7733" s="10"/>
      <c r="J7733" s="11"/>
      <c r="K7733" s="13"/>
      <c r="L7733" s="4"/>
    </row>
    <row r="7734" spans="2:12" ht="14.25" customHeight="1">
      <c r="B7734" s="4"/>
      <c r="C7734" s="4"/>
      <c r="D7734" s="4"/>
      <c r="E7734" s="4"/>
      <c r="F7734" s="6"/>
      <c r="G7734" s="6"/>
      <c r="H7734" s="6"/>
      <c r="I7734" s="10"/>
      <c r="J7734" s="11"/>
      <c r="K7734" s="13"/>
      <c r="L7734" s="4"/>
    </row>
    <row r="7735" spans="2:12" ht="14.25" customHeight="1">
      <c r="B7735" s="4"/>
      <c r="C7735" s="4"/>
      <c r="D7735" s="4"/>
      <c r="E7735" s="4"/>
      <c r="F7735" s="6"/>
      <c r="G7735" s="6"/>
      <c r="H7735" s="6"/>
      <c r="I7735" s="10"/>
      <c r="J7735" s="11"/>
      <c r="K7735" s="13"/>
      <c r="L7735" s="4"/>
    </row>
    <row r="7736" spans="2:12" ht="14.25" customHeight="1">
      <c r="B7736" s="4"/>
      <c r="C7736" s="4"/>
      <c r="D7736" s="4"/>
      <c r="E7736" s="4"/>
      <c r="F7736" s="6"/>
      <c r="G7736" s="6"/>
      <c r="H7736" s="6"/>
      <c r="I7736" s="10"/>
      <c r="J7736" s="11"/>
      <c r="K7736" s="13"/>
      <c r="L7736" s="4"/>
    </row>
    <row r="7737" spans="2:12" ht="14.25" customHeight="1">
      <c r="B7737" s="4"/>
      <c r="C7737" s="4"/>
      <c r="D7737" s="4"/>
      <c r="E7737" s="4"/>
      <c r="F7737" s="6"/>
      <c r="G7737" s="6"/>
      <c r="H7737" s="6"/>
      <c r="I7737" s="10"/>
      <c r="J7737" s="11"/>
      <c r="K7737" s="13"/>
      <c r="L7737" s="4"/>
    </row>
    <row r="7738" spans="2:12" ht="14.25" customHeight="1">
      <c r="B7738" s="4"/>
      <c r="C7738" s="4"/>
      <c r="D7738" s="4"/>
      <c r="E7738" s="4"/>
      <c r="F7738" s="6"/>
      <c r="G7738" s="6"/>
      <c r="H7738" s="6"/>
      <c r="I7738" s="10"/>
      <c r="J7738" s="11"/>
      <c r="K7738" s="13"/>
      <c r="L7738" s="4"/>
    </row>
    <row r="7739" spans="2:12" ht="14.25" customHeight="1">
      <c r="B7739" s="4"/>
      <c r="C7739" s="4"/>
      <c r="D7739" s="4"/>
      <c r="E7739" s="4"/>
      <c r="F7739" s="6"/>
      <c r="G7739" s="6"/>
      <c r="H7739" s="6"/>
      <c r="I7739" s="10"/>
      <c r="J7739" s="11"/>
      <c r="K7739" s="13"/>
      <c r="L7739" s="4"/>
    </row>
    <row r="7740" spans="2:12" ht="14.25" customHeight="1">
      <c r="B7740" s="4"/>
      <c r="C7740" s="4"/>
      <c r="D7740" s="4"/>
      <c r="E7740" s="4"/>
      <c r="F7740" s="6"/>
      <c r="G7740" s="6"/>
      <c r="H7740" s="6"/>
      <c r="I7740" s="10"/>
      <c r="J7740" s="11"/>
      <c r="K7740" s="13"/>
      <c r="L7740" s="4"/>
    </row>
    <row r="7741" spans="2:12" ht="14.25" customHeight="1">
      <c r="B7741" s="4"/>
      <c r="C7741" s="4"/>
      <c r="D7741" s="4"/>
      <c r="E7741" s="4"/>
      <c r="F7741" s="6"/>
      <c r="G7741" s="6"/>
      <c r="H7741" s="6"/>
      <c r="I7741" s="10"/>
      <c r="J7741" s="11"/>
      <c r="K7741" s="13"/>
      <c r="L7741" s="4"/>
    </row>
    <row r="7742" spans="2:12" ht="14.25" customHeight="1">
      <c r="B7742" s="4"/>
      <c r="C7742" s="4"/>
      <c r="D7742" s="4"/>
      <c r="E7742" s="4"/>
      <c r="F7742" s="6"/>
      <c r="G7742" s="6"/>
      <c r="H7742" s="6"/>
      <c r="I7742" s="10"/>
      <c r="J7742" s="11"/>
      <c r="K7742" s="13"/>
      <c r="L7742" s="4"/>
    </row>
    <row r="7743" spans="2:12" ht="14.25" customHeight="1">
      <c r="B7743" s="4"/>
      <c r="C7743" s="4"/>
      <c r="D7743" s="4"/>
      <c r="E7743" s="4"/>
      <c r="F7743" s="6"/>
      <c r="G7743" s="6"/>
      <c r="H7743" s="6"/>
      <c r="I7743" s="10"/>
      <c r="J7743" s="11"/>
      <c r="K7743" s="13"/>
      <c r="L7743" s="4"/>
    </row>
    <row r="7744" spans="2:12" ht="14.25" customHeight="1">
      <c r="B7744" s="4"/>
      <c r="C7744" s="4"/>
      <c r="D7744" s="4"/>
      <c r="E7744" s="4"/>
      <c r="F7744" s="6"/>
      <c r="G7744" s="6"/>
      <c r="H7744" s="6"/>
      <c r="I7744" s="10"/>
      <c r="J7744" s="11"/>
      <c r="K7744" s="13"/>
      <c r="L7744" s="4"/>
    </row>
    <row r="7745" spans="2:12" ht="14.25" customHeight="1">
      <c r="B7745" s="4"/>
      <c r="C7745" s="4"/>
      <c r="D7745" s="4"/>
      <c r="E7745" s="4"/>
      <c r="F7745" s="6"/>
      <c r="G7745" s="6"/>
      <c r="H7745" s="6"/>
      <c r="I7745" s="10"/>
      <c r="J7745" s="11"/>
      <c r="K7745" s="13"/>
      <c r="L7745" s="4"/>
    </row>
    <row r="7746" spans="2:12" ht="14.25" customHeight="1">
      <c r="B7746" s="4"/>
      <c r="C7746" s="4"/>
      <c r="D7746" s="4"/>
      <c r="E7746" s="4"/>
      <c r="F7746" s="6"/>
      <c r="G7746" s="6"/>
      <c r="H7746" s="6"/>
      <c r="I7746" s="10"/>
      <c r="J7746" s="11"/>
      <c r="K7746" s="13"/>
      <c r="L7746" s="4"/>
    </row>
    <row r="7747" spans="2:12" ht="14.25" customHeight="1">
      <c r="B7747" s="4"/>
      <c r="C7747" s="4"/>
      <c r="D7747" s="4"/>
      <c r="E7747" s="4"/>
      <c r="F7747" s="6"/>
      <c r="G7747" s="6"/>
      <c r="H7747" s="6"/>
      <c r="I7747" s="10"/>
      <c r="J7747" s="11"/>
      <c r="K7747" s="13"/>
      <c r="L7747" s="4"/>
    </row>
    <row r="7748" spans="2:12" ht="14.25" customHeight="1">
      <c r="B7748" s="4"/>
      <c r="C7748" s="4"/>
      <c r="D7748" s="4"/>
      <c r="E7748" s="4"/>
      <c r="F7748" s="6"/>
      <c r="G7748" s="6"/>
      <c r="H7748" s="6"/>
      <c r="I7748" s="10"/>
      <c r="J7748" s="11"/>
      <c r="K7748" s="13"/>
      <c r="L7748" s="4"/>
    </row>
    <row r="7749" spans="2:12" ht="14.25" customHeight="1">
      <c r="B7749" s="4"/>
      <c r="C7749" s="4"/>
      <c r="D7749" s="4"/>
      <c r="E7749" s="4"/>
      <c r="F7749" s="6"/>
      <c r="G7749" s="6"/>
      <c r="H7749" s="6"/>
      <c r="I7749" s="10"/>
      <c r="J7749" s="11"/>
      <c r="K7749" s="13"/>
      <c r="L7749" s="4"/>
    </row>
    <row r="7750" spans="2:12" ht="14.25" customHeight="1">
      <c r="B7750" s="4"/>
      <c r="C7750" s="4"/>
      <c r="D7750" s="4"/>
      <c r="E7750" s="4"/>
      <c r="F7750" s="6"/>
      <c r="G7750" s="6"/>
      <c r="H7750" s="6"/>
      <c r="I7750" s="10"/>
      <c r="J7750" s="11"/>
      <c r="K7750" s="13"/>
      <c r="L7750" s="4"/>
    </row>
    <row r="7751" spans="2:12" ht="14.25" customHeight="1">
      <c r="B7751" s="4"/>
      <c r="C7751" s="4"/>
      <c r="D7751" s="4"/>
      <c r="E7751" s="4"/>
      <c r="F7751" s="6"/>
      <c r="G7751" s="6"/>
      <c r="H7751" s="6"/>
      <c r="I7751" s="10"/>
      <c r="J7751" s="11"/>
      <c r="K7751" s="13"/>
      <c r="L7751" s="4"/>
    </row>
    <row r="7752" spans="2:12" ht="14.25" customHeight="1">
      <c r="B7752" s="4"/>
      <c r="C7752" s="4"/>
      <c r="D7752" s="4"/>
      <c r="E7752" s="4"/>
      <c r="F7752" s="6"/>
      <c r="G7752" s="6"/>
      <c r="H7752" s="6"/>
      <c r="I7752" s="10"/>
      <c r="J7752" s="11"/>
      <c r="K7752" s="13"/>
      <c r="L7752" s="4"/>
    </row>
    <row r="7753" spans="2:12" ht="14.25" customHeight="1">
      <c r="B7753" s="4"/>
      <c r="C7753" s="4"/>
      <c r="D7753" s="4"/>
      <c r="E7753" s="4"/>
      <c r="F7753" s="6"/>
      <c r="G7753" s="6"/>
      <c r="H7753" s="6"/>
      <c r="I7753" s="10"/>
      <c r="J7753" s="11"/>
      <c r="K7753" s="13"/>
      <c r="L7753" s="4"/>
    </row>
    <row r="7754" spans="2:12" ht="14.25" customHeight="1">
      <c r="B7754" s="4"/>
      <c r="C7754" s="4"/>
      <c r="D7754" s="4"/>
      <c r="E7754" s="4"/>
      <c r="F7754" s="6"/>
      <c r="G7754" s="6"/>
      <c r="H7754" s="6"/>
      <c r="I7754" s="10"/>
      <c r="J7754" s="11"/>
      <c r="K7754" s="13"/>
      <c r="L7754" s="4"/>
    </row>
    <row r="7755" spans="2:12" ht="14.25" customHeight="1">
      <c r="B7755" s="4"/>
      <c r="C7755" s="4"/>
      <c r="D7755" s="4"/>
      <c r="E7755" s="4"/>
      <c r="F7755" s="6"/>
      <c r="G7755" s="6"/>
      <c r="H7755" s="6"/>
      <c r="I7755" s="10"/>
      <c r="J7755" s="11"/>
      <c r="K7755" s="13"/>
      <c r="L7755" s="4"/>
    </row>
    <row r="7756" spans="2:12" ht="14.25" customHeight="1">
      <c r="B7756" s="4"/>
      <c r="C7756" s="4"/>
      <c r="D7756" s="4"/>
      <c r="E7756" s="4"/>
      <c r="F7756" s="6"/>
      <c r="G7756" s="6"/>
      <c r="H7756" s="6"/>
      <c r="I7756" s="10"/>
      <c r="J7756" s="11"/>
      <c r="K7756" s="13"/>
      <c r="L7756" s="4"/>
    </row>
    <row r="7757" spans="2:12" ht="14.25" customHeight="1">
      <c r="B7757" s="4"/>
      <c r="C7757" s="4"/>
      <c r="D7757" s="4"/>
      <c r="E7757" s="4"/>
      <c r="F7757" s="6"/>
      <c r="G7757" s="6"/>
      <c r="H7757" s="6"/>
      <c r="I7757" s="10"/>
      <c r="J7757" s="11"/>
      <c r="K7757" s="13"/>
      <c r="L7757" s="4"/>
    </row>
    <row r="7758" spans="2:12" ht="14.25" customHeight="1">
      <c r="B7758" s="4"/>
      <c r="C7758" s="4"/>
      <c r="D7758" s="4"/>
      <c r="E7758" s="4"/>
      <c r="F7758" s="6"/>
      <c r="G7758" s="6"/>
      <c r="H7758" s="6"/>
      <c r="I7758" s="10"/>
      <c r="J7758" s="11"/>
      <c r="K7758" s="13"/>
      <c r="L7758" s="4"/>
    </row>
    <row r="7759" spans="2:12" ht="14.25" customHeight="1">
      <c r="B7759" s="4"/>
      <c r="C7759" s="4"/>
      <c r="D7759" s="4"/>
      <c r="E7759" s="4"/>
      <c r="F7759" s="6"/>
      <c r="G7759" s="6"/>
      <c r="H7759" s="6"/>
      <c r="I7759" s="10"/>
      <c r="J7759" s="11"/>
      <c r="K7759" s="13"/>
      <c r="L7759" s="4"/>
    </row>
    <row r="7760" spans="2:12" ht="14.25" customHeight="1">
      <c r="B7760" s="4"/>
      <c r="C7760" s="4"/>
      <c r="D7760" s="4"/>
      <c r="E7760" s="4"/>
      <c r="F7760" s="6"/>
      <c r="G7760" s="6"/>
      <c r="H7760" s="6"/>
      <c r="I7760" s="10"/>
      <c r="J7760" s="11"/>
      <c r="K7760" s="13"/>
      <c r="L7760" s="4"/>
    </row>
    <row r="7761" spans="2:12" ht="14.25" customHeight="1">
      <c r="B7761" s="4"/>
      <c r="C7761" s="4"/>
      <c r="D7761" s="4"/>
      <c r="E7761" s="4"/>
      <c r="F7761" s="6"/>
      <c r="G7761" s="6"/>
      <c r="H7761" s="6"/>
      <c r="I7761" s="10"/>
      <c r="J7761" s="11"/>
      <c r="K7761" s="13"/>
      <c r="L7761" s="4"/>
    </row>
    <row r="7762" spans="2:12" ht="14.25" customHeight="1">
      <c r="B7762" s="4"/>
      <c r="C7762" s="4"/>
      <c r="D7762" s="4"/>
      <c r="E7762" s="4"/>
      <c r="F7762" s="6"/>
      <c r="G7762" s="6"/>
      <c r="H7762" s="6"/>
      <c r="I7762" s="10"/>
      <c r="J7762" s="11"/>
      <c r="K7762" s="13"/>
      <c r="L7762" s="4"/>
    </row>
    <row r="7763" spans="2:12" ht="14.25" customHeight="1">
      <c r="B7763" s="4"/>
      <c r="C7763" s="4"/>
      <c r="D7763" s="4"/>
      <c r="E7763" s="4"/>
      <c r="F7763" s="6"/>
      <c r="G7763" s="6"/>
      <c r="H7763" s="6"/>
      <c r="I7763" s="10"/>
      <c r="J7763" s="11"/>
      <c r="K7763" s="13"/>
      <c r="L7763" s="4"/>
    </row>
    <row r="7764" spans="2:12" ht="14.25" customHeight="1">
      <c r="B7764" s="4"/>
      <c r="C7764" s="4"/>
      <c r="D7764" s="4"/>
      <c r="E7764" s="4"/>
      <c r="F7764" s="6"/>
      <c r="G7764" s="6"/>
      <c r="H7764" s="6"/>
      <c r="I7764" s="10"/>
      <c r="J7764" s="11"/>
      <c r="K7764" s="13"/>
      <c r="L7764" s="4"/>
    </row>
    <row r="7765" spans="2:12" ht="14.25" customHeight="1">
      <c r="B7765" s="4"/>
      <c r="C7765" s="4"/>
      <c r="D7765" s="4"/>
      <c r="E7765" s="4"/>
      <c r="F7765" s="6"/>
      <c r="G7765" s="6"/>
      <c r="H7765" s="6"/>
      <c r="I7765" s="10"/>
      <c r="J7765" s="11"/>
      <c r="K7765" s="13"/>
      <c r="L7765" s="4"/>
    </row>
    <row r="7766" spans="2:12" ht="14.25" customHeight="1">
      <c r="B7766" s="4"/>
      <c r="C7766" s="4"/>
      <c r="D7766" s="4"/>
      <c r="E7766" s="4"/>
      <c r="F7766" s="6"/>
      <c r="G7766" s="6"/>
      <c r="H7766" s="6"/>
      <c r="I7766" s="10"/>
      <c r="J7766" s="11"/>
      <c r="K7766" s="13"/>
      <c r="L7766" s="4"/>
    </row>
    <row r="7767" spans="2:12" ht="14.25" customHeight="1">
      <c r="B7767" s="4"/>
      <c r="C7767" s="4"/>
      <c r="D7767" s="4"/>
      <c r="E7767" s="4"/>
      <c r="F7767" s="6"/>
      <c r="G7767" s="6"/>
      <c r="H7767" s="6"/>
      <c r="I7767" s="10"/>
      <c r="J7767" s="11"/>
      <c r="K7767" s="13"/>
      <c r="L7767" s="4"/>
    </row>
    <row r="7768" spans="2:12" ht="14.25" customHeight="1">
      <c r="B7768" s="4"/>
      <c r="C7768" s="4"/>
      <c r="D7768" s="4"/>
      <c r="E7768" s="4"/>
      <c r="F7768" s="6"/>
      <c r="G7768" s="6"/>
      <c r="H7768" s="6"/>
      <c r="I7768" s="10"/>
      <c r="J7768" s="11"/>
      <c r="K7768" s="13"/>
      <c r="L7768" s="4"/>
    </row>
    <row r="7769" spans="2:12" ht="14.25" customHeight="1">
      <c r="B7769" s="4"/>
      <c r="C7769" s="4"/>
      <c r="D7769" s="4"/>
      <c r="E7769" s="4"/>
      <c r="F7769" s="6"/>
      <c r="G7769" s="6"/>
      <c r="H7769" s="6"/>
      <c r="I7769" s="10"/>
      <c r="J7769" s="11"/>
      <c r="K7769" s="13"/>
      <c r="L7769" s="4"/>
    </row>
    <row r="7770" spans="2:12" ht="14.25" customHeight="1">
      <c r="B7770" s="4"/>
      <c r="C7770" s="4"/>
      <c r="D7770" s="4"/>
      <c r="E7770" s="4"/>
      <c r="F7770" s="6"/>
      <c r="G7770" s="6"/>
      <c r="H7770" s="6"/>
      <c r="I7770" s="10"/>
      <c r="J7770" s="11"/>
      <c r="K7770" s="13"/>
      <c r="L7770" s="4"/>
    </row>
    <row r="7771" spans="2:12" ht="14.25" customHeight="1">
      <c r="B7771" s="4"/>
      <c r="C7771" s="4"/>
      <c r="D7771" s="4"/>
      <c r="E7771" s="4"/>
      <c r="F7771" s="6"/>
      <c r="G7771" s="6"/>
      <c r="H7771" s="6"/>
      <c r="I7771" s="10"/>
      <c r="J7771" s="11"/>
      <c r="K7771" s="13"/>
      <c r="L7771" s="4"/>
    </row>
    <row r="7772" spans="2:12" ht="14.25" customHeight="1">
      <c r="B7772" s="4"/>
      <c r="C7772" s="4"/>
      <c r="D7772" s="4"/>
      <c r="E7772" s="4"/>
      <c r="F7772" s="6"/>
      <c r="G7772" s="6"/>
      <c r="H7772" s="6"/>
      <c r="I7772" s="10"/>
      <c r="J7772" s="11"/>
      <c r="K7772" s="13"/>
      <c r="L7772" s="4"/>
    </row>
    <row r="7773" spans="2:12" ht="14.25" customHeight="1">
      <c r="B7773" s="4"/>
      <c r="C7773" s="4"/>
      <c r="D7773" s="4"/>
      <c r="E7773" s="4"/>
      <c r="F7773" s="6"/>
      <c r="G7773" s="6"/>
      <c r="H7773" s="6"/>
      <c r="I7773" s="10"/>
      <c r="J7773" s="11"/>
      <c r="K7773" s="13"/>
      <c r="L7773" s="4"/>
    </row>
    <row r="7774" spans="2:12" ht="14.25" customHeight="1">
      <c r="B7774" s="4"/>
      <c r="C7774" s="4"/>
      <c r="D7774" s="4"/>
      <c r="E7774" s="4"/>
      <c r="F7774" s="6"/>
      <c r="G7774" s="6"/>
      <c r="H7774" s="6"/>
      <c r="I7774" s="10"/>
      <c r="J7774" s="11"/>
      <c r="K7774" s="13"/>
      <c r="L7774" s="4"/>
    </row>
    <row r="7775" spans="2:12" ht="14.25" customHeight="1">
      <c r="B7775" s="4"/>
      <c r="C7775" s="4"/>
      <c r="D7775" s="4"/>
      <c r="E7775" s="4"/>
      <c r="F7775" s="6"/>
      <c r="G7775" s="6"/>
      <c r="H7775" s="6"/>
      <c r="I7775" s="10"/>
      <c r="J7775" s="11"/>
      <c r="K7775" s="13"/>
      <c r="L7775" s="4"/>
    </row>
    <row r="7776" spans="2:12" ht="14.25" customHeight="1">
      <c r="B7776" s="4"/>
      <c r="C7776" s="4"/>
      <c r="D7776" s="4"/>
      <c r="E7776" s="4"/>
      <c r="F7776" s="6"/>
      <c r="G7776" s="6"/>
      <c r="H7776" s="6"/>
      <c r="I7776" s="10"/>
      <c r="J7776" s="11"/>
      <c r="K7776" s="13"/>
      <c r="L7776" s="4"/>
    </row>
    <row r="7777" spans="2:12" ht="14.25" customHeight="1">
      <c r="B7777" s="4"/>
      <c r="C7777" s="4"/>
      <c r="D7777" s="4"/>
      <c r="E7777" s="4"/>
      <c r="F7777" s="6"/>
      <c r="G7777" s="6"/>
      <c r="H7777" s="6"/>
      <c r="I7777" s="10"/>
      <c r="J7777" s="11"/>
      <c r="K7777" s="13"/>
      <c r="L7777" s="4"/>
    </row>
    <row r="7778" spans="2:12" ht="14.25" customHeight="1">
      <c r="B7778" s="4"/>
      <c r="C7778" s="4"/>
      <c r="D7778" s="4"/>
      <c r="E7778" s="4"/>
      <c r="F7778" s="6"/>
      <c r="G7778" s="6"/>
      <c r="H7778" s="6"/>
      <c r="I7778" s="10"/>
      <c r="J7778" s="11"/>
      <c r="K7778" s="13"/>
      <c r="L7778" s="4"/>
    </row>
    <row r="7779" spans="2:12" ht="14.25" customHeight="1">
      <c r="B7779" s="4"/>
      <c r="C7779" s="4"/>
      <c r="D7779" s="4"/>
      <c r="E7779" s="4"/>
      <c r="F7779" s="6"/>
      <c r="G7779" s="6"/>
      <c r="H7779" s="6"/>
      <c r="I7779" s="10"/>
      <c r="J7779" s="11"/>
      <c r="K7779" s="13"/>
      <c r="L7779" s="4"/>
    </row>
    <row r="7780" spans="2:12" ht="14.25" customHeight="1">
      <c r="B7780" s="4"/>
      <c r="C7780" s="4"/>
      <c r="D7780" s="4"/>
      <c r="E7780" s="4"/>
      <c r="F7780" s="6"/>
      <c r="G7780" s="6"/>
      <c r="H7780" s="6"/>
      <c r="I7780" s="10"/>
      <c r="J7780" s="11"/>
      <c r="K7780" s="13"/>
      <c r="L7780" s="4"/>
    </row>
    <row r="7781" spans="2:12" ht="14.25" customHeight="1">
      <c r="B7781" s="4"/>
      <c r="C7781" s="4"/>
      <c r="D7781" s="4"/>
      <c r="E7781" s="4"/>
      <c r="F7781" s="6"/>
      <c r="G7781" s="6"/>
      <c r="H7781" s="6"/>
      <c r="I7781" s="10"/>
      <c r="J7781" s="11"/>
      <c r="K7781" s="13"/>
      <c r="L7781" s="4"/>
    </row>
    <row r="7782" spans="2:12" ht="14.25" customHeight="1">
      <c r="B7782" s="4"/>
      <c r="C7782" s="4"/>
      <c r="D7782" s="4"/>
      <c r="E7782" s="4"/>
      <c r="F7782" s="6"/>
      <c r="G7782" s="6"/>
      <c r="H7782" s="6"/>
      <c r="I7782" s="10"/>
      <c r="J7782" s="11"/>
      <c r="K7782" s="13"/>
      <c r="L7782" s="4"/>
    </row>
    <row r="7783" spans="2:12" ht="14.25" customHeight="1">
      <c r="B7783" s="4"/>
      <c r="C7783" s="4"/>
      <c r="D7783" s="4"/>
      <c r="E7783" s="4"/>
      <c r="F7783" s="6"/>
      <c r="G7783" s="6"/>
      <c r="H7783" s="6"/>
      <c r="I7783" s="10"/>
      <c r="J7783" s="11"/>
      <c r="K7783" s="13"/>
      <c r="L7783" s="4"/>
    </row>
    <row r="7784" spans="2:12" ht="14.25" customHeight="1">
      <c r="B7784" s="4"/>
      <c r="C7784" s="4"/>
      <c r="D7784" s="4"/>
      <c r="E7784" s="4"/>
      <c r="F7784" s="6"/>
      <c r="G7784" s="6"/>
      <c r="H7784" s="6"/>
      <c r="I7784" s="10"/>
      <c r="J7784" s="11"/>
      <c r="K7784" s="13"/>
      <c r="L7784" s="4"/>
    </row>
    <row r="7785" spans="2:12" ht="14.25" customHeight="1">
      <c r="B7785" s="4"/>
      <c r="C7785" s="4"/>
      <c r="D7785" s="4"/>
      <c r="E7785" s="4"/>
      <c r="F7785" s="6"/>
      <c r="G7785" s="6"/>
      <c r="H7785" s="6"/>
      <c r="I7785" s="10"/>
      <c r="J7785" s="11"/>
      <c r="K7785" s="13"/>
      <c r="L7785" s="4"/>
    </row>
    <row r="7786" spans="2:12" ht="14.25" customHeight="1">
      <c r="B7786" s="4"/>
      <c r="C7786" s="4"/>
      <c r="D7786" s="4"/>
      <c r="E7786" s="4"/>
      <c r="F7786" s="6"/>
      <c r="G7786" s="6"/>
      <c r="H7786" s="6"/>
      <c r="I7786" s="10"/>
      <c r="J7786" s="11"/>
      <c r="K7786" s="13"/>
      <c r="L7786" s="4"/>
    </row>
    <row r="7787" spans="2:12" ht="14.25" customHeight="1">
      <c r="B7787" s="4"/>
      <c r="C7787" s="4"/>
      <c r="D7787" s="4"/>
      <c r="E7787" s="4"/>
      <c r="F7787" s="6"/>
      <c r="G7787" s="6"/>
      <c r="H7787" s="6"/>
      <c r="I7787" s="10"/>
      <c r="J7787" s="11"/>
      <c r="K7787" s="13"/>
      <c r="L7787" s="4"/>
    </row>
    <row r="7788" spans="2:12" ht="14.25" customHeight="1">
      <c r="B7788" s="4"/>
      <c r="C7788" s="4"/>
      <c r="D7788" s="4"/>
      <c r="E7788" s="4"/>
      <c r="F7788" s="6"/>
      <c r="G7788" s="6"/>
      <c r="H7788" s="6"/>
      <c r="I7788" s="10"/>
      <c r="J7788" s="11"/>
      <c r="K7788" s="13"/>
      <c r="L7788" s="4"/>
    </row>
    <row r="7789" spans="2:12" ht="14.25" customHeight="1">
      <c r="B7789" s="4"/>
      <c r="C7789" s="4"/>
      <c r="D7789" s="4"/>
      <c r="E7789" s="4"/>
      <c r="F7789" s="6"/>
      <c r="G7789" s="6"/>
      <c r="H7789" s="6"/>
      <c r="I7789" s="10"/>
      <c r="J7789" s="11"/>
      <c r="K7789" s="13"/>
      <c r="L7789" s="4"/>
    </row>
    <row r="7790" spans="2:12" ht="14.25" customHeight="1">
      <c r="B7790" s="4"/>
      <c r="C7790" s="4"/>
      <c r="D7790" s="4"/>
      <c r="E7790" s="4"/>
      <c r="F7790" s="6"/>
      <c r="G7790" s="6"/>
      <c r="H7790" s="6"/>
      <c r="I7790" s="10"/>
      <c r="J7790" s="11"/>
      <c r="K7790" s="13"/>
      <c r="L7790" s="4"/>
    </row>
    <row r="7791" spans="2:12" ht="14.25" customHeight="1">
      <c r="B7791" s="4"/>
      <c r="C7791" s="4"/>
      <c r="D7791" s="4"/>
      <c r="E7791" s="4"/>
      <c r="F7791" s="6"/>
      <c r="G7791" s="6"/>
      <c r="H7791" s="6"/>
      <c r="I7791" s="10"/>
      <c r="J7791" s="11"/>
      <c r="K7791" s="13"/>
      <c r="L7791" s="4"/>
    </row>
    <row r="7792" spans="2:12" ht="14.25" customHeight="1">
      <c r="B7792" s="4"/>
      <c r="C7792" s="4"/>
      <c r="D7792" s="4"/>
      <c r="E7792" s="4"/>
      <c r="F7792" s="6"/>
      <c r="G7792" s="6"/>
      <c r="H7792" s="6"/>
      <c r="I7792" s="10"/>
      <c r="J7792" s="11"/>
      <c r="K7792" s="13"/>
      <c r="L7792" s="4"/>
    </row>
    <row r="7793" spans="2:12" ht="14.25" customHeight="1">
      <c r="B7793" s="4"/>
      <c r="C7793" s="4"/>
      <c r="D7793" s="4"/>
      <c r="E7793" s="4"/>
      <c r="F7793" s="6"/>
      <c r="G7793" s="6"/>
      <c r="H7793" s="6"/>
      <c r="I7793" s="10"/>
      <c r="J7793" s="11"/>
      <c r="K7793" s="13"/>
      <c r="L7793" s="4"/>
    </row>
    <row r="7794" spans="2:12" ht="14.25" customHeight="1">
      <c r="B7794" s="4"/>
      <c r="C7794" s="4"/>
      <c r="D7794" s="4"/>
      <c r="E7794" s="4"/>
      <c r="F7794" s="6"/>
      <c r="G7794" s="6"/>
      <c r="H7794" s="6"/>
      <c r="I7794" s="10"/>
      <c r="J7794" s="11"/>
      <c r="K7794" s="13"/>
      <c r="L7794" s="4"/>
    </row>
    <row r="7795" spans="2:12" ht="14.25" customHeight="1">
      <c r="B7795" s="4"/>
      <c r="C7795" s="4"/>
      <c r="D7795" s="4"/>
      <c r="E7795" s="4"/>
      <c r="F7795" s="6"/>
      <c r="G7795" s="6"/>
      <c r="H7795" s="6"/>
      <c r="I7795" s="10"/>
      <c r="J7795" s="11"/>
      <c r="K7795" s="13"/>
      <c r="L7795" s="4"/>
    </row>
    <row r="7796" spans="2:12" ht="14.25" customHeight="1">
      <c r="B7796" s="4"/>
      <c r="C7796" s="4"/>
      <c r="D7796" s="4"/>
      <c r="E7796" s="4"/>
      <c r="F7796" s="6"/>
      <c r="G7796" s="6"/>
      <c r="H7796" s="6"/>
      <c r="I7796" s="10"/>
      <c r="J7796" s="11"/>
      <c r="K7796" s="13"/>
      <c r="L7796" s="4"/>
    </row>
    <row r="7797" spans="2:12" ht="14.25" customHeight="1">
      <c r="B7797" s="4"/>
      <c r="C7797" s="4"/>
      <c r="D7797" s="4"/>
      <c r="E7797" s="4"/>
      <c r="F7797" s="6"/>
      <c r="G7797" s="6"/>
      <c r="H7797" s="6"/>
      <c r="I7797" s="10"/>
      <c r="J7797" s="11"/>
      <c r="K7797" s="13"/>
      <c r="L7797" s="4"/>
    </row>
    <row r="7798" spans="2:12" ht="14.25" customHeight="1">
      <c r="B7798" s="4"/>
      <c r="C7798" s="4"/>
      <c r="D7798" s="4"/>
      <c r="E7798" s="4"/>
      <c r="F7798" s="6"/>
      <c r="G7798" s="6"/>
      <c r="H7798" s="6"/>
      <c r="I7798" s="10"/>
      <c r="J7798" s="11"/>
      <c r="K7798" s="13"/>
      <c r="L7798" s="4"/>
    </row>
    <row r="7799" spans="2:12" ht="14.25" customHeight="1">
      <c r="B7799" s="4"/>
      <c r="C7799" s="4"/>
      <c r="D7799" s="4"/>
      <c r="E7799" s="4"/>
      <c r="F7799" s="6"/>
      <c r="G7799" s="6"/>
      <c r="H7799" s="6"/>
      <c r="I7799" s="10"/>
      <c r="J7799" s="11"/>
      <c r="K7799" s="13"/>
      <c r="L7799" s="4"/>
    </row>
    <row r="7800" spans="2:12" ht="14.25" customHeight="1">
      <c r="B7800" s="4"/>
      <c r="C7800" s="4"/>
      <c r="D7800" s="4"/>
      <c r="E7800" s="4"/>
      <c r="F7800" s="6"/>
      <c r="G7800" s="6"/>
      <c r="H7800" s="6"/>
      <c r="I7800" s="10"/>
      <c r="J7800" s="11"/>
      <c r="K7800" s="13"/>
      <c r="L7800" s="4"/>
    </row>
    <row r="7801" spans="2:12" ht="14.25" customHeight="1">
      <c r="B7801" s="4"/>
      <c r="C7801" s="4"/>
      <c r="D7801" s="4"/>
      <c r="E7801" s="4"/>
      <c r="F7801" s="6"/>
      <c r="G7801" s="6"/>
      <c r="H7801" s="6"/>
      <c r="I7801" s="10"/>
      <c r="J7801" s="11"/>
      <c r="K7801" s="13"/>
      <c r="L7801" s="4"/>
    </row>
    <row r="7802" spans="2:12" ht="14.25" customHeight="1">
      <c r="B7802" s="4"/>
      <c r="C7802" s="4"/>
      <c r="D7802" s="4"/>
      <c r="E7802" s="4"/>
      <c r="F7802" s="6"/>
      <c r="G7802" s="6"/>
      <c r="H7802" s="6"/>
      <c r="I7802" s="10"/>
      <c r="J7802" s="11"/>
      <c r="K7802" s="13"/>
      <c r="L7802" s="4"/>
    </row>
    <row r="7803" spans="2:12" ht="14.25" customHeight="1">
      <c r="B7803" s="4"/>
      <c r="C7803" s="4"/>
      <c r="D7803" s="4"/>
      <c r="E7803" s="4"/>
      <c r="F7803" s="6"/>
      <c r="G7803" s="6"/>
      <c r="H7803" s="6"/>
      <c r="I7803" s="10"/>
      <c r="J7803" s="11"/>
      <c r="K7803" s="13"/>
      <c r="L7803" s="4"/>
    </row>
    <row r="7804" spans="2:12" ht="14.25" customHeight="1">
      <c r="B7804" s="4"/>
      <c r="C7804" s="4"/>
      <c r="D7804" s="4"/>
      <c r="E7804" s="4"/>
      <c r="F7804" s="6"/>
      <c r="G7804" s="6"/>
      <c r="H7804" s="6"/>
      <c r="I7804" s="10"/>
      <c r="J7804" s="11"/>
      <c r="K7804" s="13"/>
      <c r="L7804" s="4"/>
    </row>
    <row r="7805" spans="2:12" ht="14.25" customHeight="1">
      <c r="B7805" s="4"/>
      <c r="C7805" s="4"/>
      <c r="D7805" s="4"/>
      <c r="E7805" s="4"/>
      <c r="F7805" s="6"/>
      <c r="G7805" s="6"/>
      <c r="H7805" s="6"/>
      <c r="I7805" s="10"/>
      <c r="J7805" s="11"/>
      <c r="K7805" s="13"/>
      <c r="L7805" s="4"/>
    </row>
    <row r="7806" spans="2:12" ht="14.25" customHeight="1">
      <c r="B7806" s="4"/>
      <c r="C7806" s="4"/>
      <c r="D7806" s="4"/>
      <c r="E7806" s="4"/>
      <c r="F7806" s="6"/>
      <c r="G7806" s="6"/>
      <c r="H7806" s="6"/>
      <c r="I7806" s="10"/>
      <c r="J7806" s="11"/>
      <c r="K7806" s="13"/>
      <c r="L7806" s="4"/>
    </row>
    <row r="7807" spans="2:12" ht="14.25" customHeight="1">
      <c r="B7807" s="4"/>
      <c r="C7807" s="4"/>
      <c r="D7807" s="4"/>
      <c r="E7807" s="4"/>
      <c r="F7807" s="6"/>
      <c r="G7807" s="6"/>
      <c r="H7807" s="6"/>
      <c r="I7807" s="10"/>
      <c r="J7807" s="11"/>
      <c r="K7807" s="13"/>
      <c r="L7807" s="4"/>
    </row>
    <row r="7808" spans="2:12" ht="14.25" customHeight="1">
      <c r="B7808" s="4"/>
      <c r="C7808" s="4"/>
      <c r="D7808" s="4"/>
      <c r="E7808" s="4"/>
      <c r="F7808" s="6"/>
      <c r="G7808" s="6"/>
      <c r="H7808" s="6"/>
      <c r="I7808" s="10"/>
      <c r="J7808" s="11"/>
      <c r="K7808" s="13"/>
      <c r="L7808" s="4"/>
    </row>
    <row r="7809" spans="2:12" ht="14.25" customHeight="1">
      <c r="B7809" s="4"/>
      <c r="C7809" s="4"/>
      <c r="D7809" s="4"/>
      <c r="E7809" s="4"/>
      <c r="F7809" s="6"/>
      <c r="G7809" s="6"/>
      <c r="H7809" s="6"/>
      <c r="I7809" s="10"/>
      <c r="J7809" s="11"/>
      <c r="K7809" s="13"/>
      <c r="L7809" s="4"/>
    </row>
    <row r="7810" spans="2:12" ht="14.25" customHeight="1">
      <c r="B7810" s="4"/>
      <c r="C7810" s="4"/>
      <c r="D7810" s="4"/>
      <c r="E7810" s="4"/>
      <c r="F7810" s="6"/>
      <c r="G7810" s="6"/>
      <c r="H7810" s="6"/>
      <c r="I7810" s="10"/>
      <c r="J7810" s="11"/>
      <c r="K7810" s="13"/>
      <c r="L7810" s="4"/>
    </row>
    <row r="7811" spans="2:12" ht="14.25" customHeight="1">
      <c r="B7811" s="4"/>
      <c r="C7811" s="4"/>
      <c r="D7811" s="4"/>
      <c r="E7811" s="4"/>
      <c r="F7811" s="6"/>
      <c r="G7811" s="6"/>
      <c r="H7811" s="6"/>
      <c r="I7811" s="10"/>
      <c r="J7811" s="11"/>
      <c r="K7811" s="13"/>
      <c r="L7811" s="4"/>
    </row>
    <row r="7812" spans="2:12" ht="14.25" customHeight="1">
      <c r="B7812" s="4"/>
      <c r="C7812" s="4"/>
      <c r="D7812" s="4"/>
      <c r="E7812" s="4"/>
      <c r="F7812" s="6"/>
      <c r="G7812" s="6"/>
      <c r="H7812" s="6"/>
      <c r="I7812" s="10"/>
      <c r="J7812" s="11"/>
      <c r="K7812" s="13"/>
      <c r="L7812" s="4"/>
    </row>
    <row r="7813" spans="2:12" ht="14.25" customHeight="1">
      <c r="B7813" s="4"/>
      <c r="C7813" s="4"/>
      <c r="D7813" s="4"/>
      <c r="E7813" s="4"/>
      <c r="F7813" s="6"/>
      <c r="G7813" s="6"/>
      <c r="H7813" s="6"/>
      <c r="I7813" s="10"/>
      <c r="J7813" s="11"/>
      <c r="K7813" s="13"/>
      <c r="L7813" s="4"/>
    </row>
    <row r="7814" spans="2:12" ht="14.25" customHeight="1">
      <c r="B7814" s="4"/>
      <c r="C7814" s="4"/>
      <c r="D7814" s="4"/>
      <c r="E7814" s="4"/>
      <c r="F7814" s="6"/>
      <c r="G7814" s="6"/>
      <c r="H7814" s="6"/>
      <c r="I7814" s="10"/>
      <c r="J7814" s="11"/>
      <c r="K7814" s="13"/>
      <c r="L7814" s="4"/>
    </row>
    <row r="7815" spans="2:12" ht="14.25" customHeight="1">
      <c r="B7815" s="4"/>
      <c r="C7815" s="4"/>
      <c r="D7815" s="4"/>
      <c r="E7815" s="4"/>
      <c r="F7815" s="6"/>
      <c r="G7815" s="6"/>
      <c r="H7815" s="6"/>
      <c r="I7815" s="10"/>
      <c r="J7815" s="11"/>
      <c r="K7815" s="13"/>
      <c r="L7815" s="4"/>
    </row>
    <row r="7816" spans="2:12" ht="14.25" customHeight="1">
      <c r="B7816" s="4"/>
      <c r="C7816" s="4"/>
      <c r="D7816" s="4"/>
      <c r="E7816" s="4"/>
      <c r="F7816" s="6"/>
      <c r="G7816" s="6"/>
      <c r="H7816" s="6"/>
      <c r="I7816" s="10"/>
      <c r="J7816" s="11"/>
      <c r="K7816" s="13"/>
      <c r="L7816" s="4"/>
    </row>
    <row r="7817" spans="2:12" ht="14.25" customHeight="1">
      <c r="B7817" s="4"/>
      <c r="C7817" s="4"/>
      <c r="D7817" s="4"/>
      <c r="E7817" s="4"/>
      <c r="F7817" s="6"/>
      <c r="G7817" s="6"/>
      <c r="H7817" s="6"/>
      <c r="I7817" s="10"/>
      <c r="J7817" s="11"/>
      <c r="K7817" s="13"/>
      <c r="L7817" s="4"/>
    </row>
    <row r="7818" spans="2:12" ht="14.25" customHeight="1">
      <c r="B7818" s="4"/>
      <c r="C7818" s="4"/>
      <c r="D7818" s="4"/>
      <c r="E7818" s="4"/>
      <c r="F7818" s="6"/>
      <c r="G7818" s="6"/>
      <c r="H7818" s="6"/>
      <c r="I7818" s="10"/>
      <c r="J7818" s="11"/>
      <c r="K7818" s="13"/>
      <c r="L7818" s="4"/>
    </row>
    <row r="7819" spans="2:12" ht="14.25" customHeight="1">
      <c r="B7819" s="4"/>
      <c r="C7819" s="4"/>
      <c r="D7819" s="4"/>
      <c r="E7819" s="4"/>
      <c r="F7819" s="6"/>
      <c r="G7819" s="6"/>
      <c r="H7819" s="6"/>
      <c r="I7819" s="10"/>
      <c r="J7819" s="11"/>
      <c r="K7819" s="13"/>
      <c r="L7819" s="4"/>
    </row>
    <row r="7820" spans="2:12" ht="14.25" customHeight="1">
      <c r="B7820" s="4"/>
      <c r="C7820" s="4"/>
      <c r="D7820" s="4"/>
      <c r="E7820" s="4"/>
      <c r="F7820" s="6"/>
      <c r="G7820" s="6"/>
      <c r="H7820" s="6"/>
      <c r="I7820" s="10"/>
      <c r="J7820" s="11"/>
      <c r="K7820" s="13"/>
      <c r="L7820" s="4"/>
    </row>
    <row r="7821" spans="2:12" ht="14.25" customHeight="1">
      <c r="B7821" s="4"/>
      <c r="C7821" s="4"/>
      <c r="D7821" s="4"/>
      <c r="E7821" s="4"/>
      <c r="F7821" s="6"/>
      <c r="G7821" s="6"/>
      <c r="H7821" s="6"/>
      <c r="I7821" s="10"/>
      <c r="J7821" s="11"/>
      <c r="K7821" s="13"/>
      <c r="L7821" s="4"/>
    </row>
    <row r="7822" spans="2:12" ht="14.25" customHeight="1">
      <c r="B7822" s="4"/>
      <c r="C7822" s="4"/>
      <c r="D7822" s="4"/>
      <c r="E7822" s="4"/>
      <c r="F7822" s="6"/>
      <c r="G7822" s="6"/>
      <c r="H7822" s="6"/>
      <c r="I7822" s="10"/>
      <c r="J7822" s="11"/>
      <c r="K7822" s="13"/>
      <c r="L7822" s="4"/>
    </row>
    <row r="7823" spans="2:12" ht="14.25" customHeight="1">
      <c r="B7823" s="4"/>
      <c r="C7823" s="4"/>
      <c r="D7823" s="4"/>
      <c r="E7823" s="4"/>
      <c r="F7823" s="6"/>
      <c r="G7823" s="6"/>
      <c r="H7823" s="6"/>
      <c r="I7823" s="10"/>
      <c r="J7823" s="11"/>
      <c r="K7823" s="13"/>
      <c r="L7823" s="4"/>
    </row>
    <row r="7824" spans="2:12" ht="14.25" customHeight="1">
      <c r="B7824" s="4"/>
      <c r="C7824" s="4"/>
      <c r="D7824" s="4"/>
      <c r="E7824" s="4"/>
      <c r="F7824" s="6"/>
      <c r="G7824" s="6"/>
      <c r="H7824" s="6"/>
      <c r="I7824" s="10"/>
      <c r="J7824" s="11"/>
      <c r="K7824" s="13"/>
      <c r="L7824" s="4"/>
    </row>
    <row r="7825" spans="2:12" ht="14.25" customHeight="1">
      <c r="B7825" s="4"/>
      <c r="C7825" s="4"/>
      <c r="D7825" s="4"/>
      <c r="E7825" s="4"/>
      <c r="F7825" s="6"/>
      <c r="G7825" s="6"/>
      <c r="H7825" s="6"/>
      <c r="I7825" s="10"/>
      <c r="J7825" s="11"/>
      <c r="K7825" s="13"/>
      <c r="L7825" s="4"/>
    </row>
    <row r="7826" spans="2:12" ht="14.25" customHeight="1">
      <c r="B7826" s="4"/>
      <c r="C7826" s="4"/>
      <c r="D7826" s="4"/>
      <c r="E7826" s="4"/>
      <c r="F7826" s="6"/>
      <c r="G7826" s="6"/>
      <c r="H7826" s="6"/>
      <c r="I7826" s="10"/>
      <c r="J7826" s="11"/>
      <c r="K7826" s="13"/>
      <c r="L7826" s="4"/>
    </row>
    <row r="7827" spans="2:12" ht="14.25" customHeight="1">
      <c r="B7827" s="4"/>
      <c r="C7827" s="4"/>
      <c r="D7827" s="4"/>
      <c r="E7827" s="4"/>
      <c r="F7827" s="6"/>
      <c r="G7827" s="6"/>
      <c r="H7827" s="6"/>
      <c r="I7827" s="10"/>
      <c r="J7827" s="11"/>
      <c r="K7827" s="13"/>
      <c r="L7827" s="4"/>
    </row>
    <row r="7828" spans="2:12" ht="14.25" customHeight="1">
      <c r="B7828" s="4"/>
      <c r="C7828" s="4"/>
      <c r="D7828" s="4"/>
      <c r="E7828" s="4"/>
      <c r="F7828" s="6"/>
      <c r="G7828" s="6"/>
      <c r="H7828" s="6"/>
      <c r="I7828" s="10"/>
      <c r="J7828" s="11"/>
      <c r="K7828" s="13"/>
      <c r="L7828" s="4"/>
    </row>
    <row r="7829" spans="2:12" ht="14.25" customHeight="1">
      <c r="B7829" s="4"/>
      <c r="C7829" s="4"/>
      <c r="D7829" s="4"/>
      <c r="E7829" s="4"/>
      <c r="F7829" s="6"/>
      <c r="G7829" s="6"/>
      <c r="H7829" s="6"/>
      <c r="I7829" s="10"/>
      <c r="J7829" s="11"/>
      <c r="K7829" s="13"/>
      <c r="L7829" s="4"/>
    </row>
    <row r="7830" spans="2:12" ht="14.25" customHeight="1">
      <c r="B7830" s="4"/>
      <c r="C7830" s="4"/>
      <c r="D7830" s="4"/>
      <c r="E7830" s="4"/>
      <c r="F7830" s="6"/>
      <c r="G7830" s="6"/>
      <c r="H7830" s="6"/>
      <c r="I7830" s="10"/>
      <c r="J7830" s="11"/>
      <c r="K7830" s="13"/>
      <c r="L7830" s="4"/>
    </row>
    <row r="7831" spans="2:12" ht="14.25" customHeight="1">
      <c r="B7831" s="4"/>
      <c r="C7831" s="4"/>
      <c r="D7831" s="4"/>
      <c r="E7831" s="4"/>
      <c r="F7831" s="6"/>
      <c r="G7831" s="6"/>
      <c r="H7831" s="6"/>
      <c r="I7831" s="10"/>
      <c r="J7831" s="11"/>
      <c r="K7831" s="13"/>
      <c r="L7831" s="4"/>
    </row>
    <row r="7832" spans="2:12" ht="14.25" customHeight="1">
      <c r="B7832" s="4"/>
      <c r="C7832" s="4"/>
      <c r="D7832" s="4"/>
      <c r="E7832" s="4"/>
      <c r="F7832" s="6"/>
      <c r="G7832" s="6"/>
      <c r="H7832" s="6"/>
      <c r="I7832" s="10"/>
      <c r="J7832" s="11"/>
      <c r="K7832" s="13"/>
      <c r="L7832" s="4"/>
    </row>
    <row r="7833" spans="2:12" ht="14.25" customHeight="1">
      <c r="B7833" s="4"/>
      <c r="C7833" s="4"/>
      <c r="D7833" s="4"/>
      <c r="E7833" s="4"/>
      <c r="F7833" s="6"/>
      <c r="G7833" s="6"/>
      <c r="H7833" s="6"/>
      <c r="I7833" s="10"/>
      <c r="J7833" s="11"/>
      <c r="K7833" s="13"/>
      <c r="L7833" s="4"/>
    </row>
    <row r="7834" spans="2:12" ht="14.25" customHeight="1">
      <c r="B7834" s="4"/>
      <c r="C7834" s="4"/>
      <c r="D7834" s="4"/>
      <c r="E7834" s="4"/>
      <c r="F7834" s="6"/>
      <c r="G7834" s="6"/>
      <c r="H7834" s="6"/>
      <c r="I7834" s="10"/>
      <c r="J7834" s="11"/>
      <c r="K7834" s="13"/>
      <c r="L7834" s="4"/>
    </row>
    <row r="7835" spans="2:12" ht="14.25" customHeight="1">
      <c r="B7835" s="4"/>
      <c r="C7835" s="4"/>
      <c r="D7835" s="4"/>
      <c r="E7835" s="4"/>
      <c r="F7835" s="6"/>
      <c r="G7835" s="6"/>
      <c r="H7835" s="6"/>
      <c r="I7835" s="10"/>
      <c r="J7835" s="11"/>
      <c r="K7835" s="13"/>
      <c r="L7835" s="4"/>
    </row>
    <row r="7836" spans="2:12" ht="14.25" customHeight="1">
      <c r="B7836" s="4"/>
      <c r="C7836" s="4"/>
      <c r="D7836" s="4"/>
      <c r="E7836" s="4"/>
      <c r="F7836" s="6"/>
      <c r="G7836" s="6"/>
      <c r="H7836" s="6"/>
      <c r="I7836" s="10"/>
      <c r="J7836" s="11"/>
      <c r="K7836" s="13"/>
      <c r="L7836" s="4"/>
    </row>
    <row r="7837" spans="2:12" ht="14.25" customHeight="1">
      <c r="B7837" s="4"/>
      <c r="C7837" s="4"/>
      <c r="D7837" s="4"/>
      <c r="E7837" s="4"/>
      <c r="F7837" s="6"/>
      <c r="G7837" s="6"/>
      <c r="H7837" s="6"/>
      <c r="I7837" s="10"/>
      <c r="J7837" s="11"/>
      <c r="K7837" s="13"/>
      <c r="L7837" s="4"/>
    </row>
    <row r="7838" spans="2:12" ht="14.25" customHeight="1">
      <c r="B7838" s="4"/>
      <c r="C7838" s="4"/>
      <c r="D7838" s="4"/>
      <c r="E7838" s="4"/>
      <c r="F7838" s="6"/>
      <c r="G7838" s="6"/>
      <c r="H7838" s="6"/>
      <c r="I7838" s="10"/>
      <c r="J7838" s="11"/>
      <c r="K7838" s="13"/>
      <c r="L7838" s="4"/>
    </row>
    <row r="7839" spans="2:12" ht="14.25" customHeight="1">
      <c r="B7839" s="4"/>
      <c r="C7839" s="4"/>
      <c r="D7839" s="4"/>
      <c r="E7839" s="4"/>
      <c r="F7839" s="6"/>
      <c r="G7839" s="6"/>
      <c r="H7839" s="6"/>
      <c r="I7839" s="10"/>
      <c r="J7839" s="11"/>
      <c r="K7839" s="13"/>
      <c r="L7839" s="4"/>
    </row>
    <row r="7840" spans="2:12" ht="14.25" customHeight="1">
      <c r="B7840" s="4"/>
      <c r="C7840" s="4"/>
      <c r="D7840" s="4"/>
      <c r="E7840" s="4"/>
      <c r="F7840" s="6"/>
      <c r="G7840" s="6"/>
      <c r="H7840" s="6"/>
      <c r="I7840" s="10"/>
      <c r="J7840" s="11"/>
      <c r="K7840" s="13"/>
      <c r="L7840" s="4"/>
    </row>
    <row r="7841" spans="2:12" ht="14.25" customHeight="1">
      <c r="B7841" s="4"/>
      <c r="C7841" s="4"/>
      <c r="D7841" s="4"/>
      <c r="E7841" s="4"/>
      <c r="F7841" s="6"/>
      <c r="G7841" s="6"/>
      <c r="H7841" s="6"/>
      <c r="I7841" s="10"/>
      <c r="J7841" s="11"/>
      <c r="K7841" s="13"/>
      <c r="L7841" s="4"/>
    </row>
    <row r="7842" spans="2:12" ht="14.25" customHeight="1">
      <c r="B7842" s="4"/>
      <c r="C7842" s="4"/>
      <c r="D7842" s="4"/>
      <c r="E7842" s="4"/>
      <c r="F7842" s="6"/>
      <c r="G7842" s="6"/>
      <c r="H7842" s="6"/>
      <c r="I7842" s="10"/>
      <c r="J7842" s="11"/>
      <c r="K7842" s="13"/>
      <c r="L7842" s="4"/>
    </row>
    <row r="7843" spans="2:12" ht="14.25" customHeight="1">
      <c r="B7843" s="4"/>
      <c r="C7843" s="4"/>
      <c r="D7843" s="4"/>
      <c r="E7843" s="4"/>
      <c r="F7843" s="6"/>
      <c r="G7843" s="6"/>
      <c r="H7843" s="6"/>
      <c r="I7843" s="10"/>
      <c r="J7843" s="11"/>
      <c r="K7843" s="13"/>
      <c r="L7843" s="4"/>
    </row>
    <row r="7844" spans="2:12" ht="14.25" customHeight="1">
      <c r="B7844" s="4"/>
      <c r="C7844" s="4"/>
      <c r="D7844" s="4"/>
      <c r="E7844" s="4"/>
      <c r="F7844" s="6"/>
      <c r="G7844" s="6"/>
      <c r="H7844" s="6"/>
      <c r="I7844" s="10"/>
      <c r="J7844" s="11"/>
      <c r="K7844" s="13"/>
      <c r="L7844" s="4"/>
    </row>
    <row r="7845" spans="2:12" ht="14.25" customHeight="1">
      <c r="B7845" s="4"/>
      <c r="C7845" s="4"/>
      <c r="D7845" s="4"/>
      <c r="E7845" s="4"/>
      <c r="F7845" s="6"/>
      <c r="G7845" s="6"/>
      <c r="H7845" s="6"/>
      <c r="I7845" s="10"/>
      <c r="J7845" s="11"/>
      <c r="K7845" s="13"/>
      <c r="L7845" s="4"/>
    </row>
    <row r="7846" spans="2:12" ht="14.25" customHeight="1">
      <c r="B7846" s="4"/>
      <c r="C7846" s="4"/>
      <c r="D7846" s="4"/>
      <c r="E7846" s="4"/>
      <c r="F7846" s="6"/>
      <c r="G7846" s="6"/>
      <c r="H7846" s="6"/>
      <c r="I7846" s="10"/>
      <c r="J7846" s="11"/>
      <c r="K7846" s="13"/>
      <c r="L7846" s="4"/>
    </row>
    <row r="7847" spans="2:12" ht="14.25" customHeight="1">
      <c r="B7847" s="4"/>
      <c r="C7847" s="4"/>
      <c r="D7847" s="4"/>
      <c r="E7847" s="4"/>
      <c r="F7847" s="6"/>
      <c r="G7847" s="6"/>
      <c r="H7847" s="6"/>
      <c r="I7847" s="10"/>
      <c r="J7847" s="11"/>
      <c r="K7847" s="13"/>
      <c r="L7847" s="4"/>
    </row>
    <row r="7848" spans="2:12" ht="14.25" customHeight="1">
      <c r="B7848" s="4"/>
      <c r="C7848" s="4"/>
      <c r="D7848" s="4"/>
      <c r="E7848" s="4"/>
      <c r="F7848" s="6"/>
      <c r="G7848" s="6"/>
      <c r="H7848" s="6"/>
      <c r="I7848" s="10"/>
      <c r="J7848" s="11"/>
      <c r="K7848" s="13"/>
      <c r="L7848" s="4"/>
    </row>
    <row r="7849" spans="2:12" ht="14.25" customHeight="1">
      <c r="B7849" s="4"/>
      <c r="C7849" s="4"/>
      <c r="D7849" s="4"/>
      <c r="E7849" s="4"/>
      <c r="F7849" s="6"/>
      <c r="G7849" s="6"/>
      <c r="H7849" s="6"/>
      <c r="I7849" s="10"/>
      <c r="J7849" s="11"/>
      <c r="K7849" s="13"/>
      <c r="L7849" s="4"/>
    </row>
    <row r="7850" spans="2:12" ht="14.25" customHeight="1">
      <c r="B7850" s="4"/>
      <c r="C7850" s="4"/>
      <c r="D7850" s="4"/>
      <c r="E7850" s="4"/>
      <c r="F7850" s="6"/>
      <c r="G7850" s="6"/>
      <c r="H7850" s="6"/>
      <c r="I7850" s="10"/>
      <c r="J7850" s="11"/>
      <c r="K7850" s="13"/>
      <c r="L7850" s="4"/>
    </row>
    <row r="7851" spans="2:12" ht="14.25" customHeight="1">
      <c r="B7851" s="4"/>
      <c r="C7851" s="4"/>
      <c r="D7851" s="4"/>
      <c r="E7851" s="4"/>
      <c r="F7851" s="6"/>
      <c r="G7851" s="6"/>
      <c r="H7851" s="6"/>
      <c r="I7851" s="10"/>
      <c r="J7851" s="11"/>
      <c r="K7851" s="13"/>
      <c r="L7851" s="4"/>
    </row>
    <row r="7852" spans="2:12" ht="14.25" customHeight="1">
      <c r="B7852" s="4"/>
      <c r="C7852" s="4"/>
      <c r="D7852" s="4"/>
      <c r="E7852" s="4"/>
      <c r="F7852" s="6"/>
      <c r="G7852" s="6"/>
      <c r="H7852" s="6"/>
      <c r="I7852" s="10"/>
      <c r="J7852" s="11"/>
      <c r="K7852" s="13"/>
      <c r="L7852" s="4"/>
    </row>
    <row r="7853" spans="2:12" ht="14.25" customHeight="1">
      <c r="B7853" s="4"/>
      <c r="C7853" s="4"/>
      <c r="D7853" s="4"/>
      <c r="E7853" s="4"/>
      <c r="F7853" s="6"/>
      <c r="G7853" s="6"/>
      <c r="H7853" s="6"/>
      <c r="I7853" s="10"/>
      <c r="J7853" s="11"/>
      <c r="K7853" s="13"/>
      <c r="L7853" s="4"/>
    </row>
    <row r="7854" spans="2:12" ht="14.25" customHeight="1">
      <c r="B7854" s="4"/>
      <c r="C7854" s="4"/>
      <c r="D7854" s="4"/>
      <c r="E7854" s="4"/>
      <c r="F7854" s="6"/>
      <c r="G7854" s="6"/>
      <c r="H7854" s="6"/>
      <c r="I7854" s="10"/>
      <c r="J7854" s="11"/>
      <c r="K7854" s="13"/>
      <c r="L7854" s="4"/>
    </row>
    <row r="7855" spans="2:12" ht="14.25" customHeight="1">
      <c r="B7855" s="4"/>
      <c r="C7855" s="4"/>
      <c r="D7855" s="4"/>
      <c r="E7855" s="4"/>
      <c r="F7855" s="6"/>
      <c r="G7855" s="6"/>
      <c r="H7855" s="6"/>
      <c r="I7855" s="10"/>
      <c r="J7855" s="11"/>
      <c r="K7855" s="13"/>
      <c r="L7855" s="4"/>
    </row>
    <row r="7856" spans="2:12" ht="14.25" customHeight="1">
      <c r="B7856" s="4"/>
      <c r="C7856" s="4"/>
      <c r="D7856" s="4"/>
      <c r="E7856" s="4"/>
      <c r="F7856" s="6"/>
      <c r="G7856" s="6"/>
      <c r="H7856" s="6"/>
      <c r="I7856" s="10"/>
      <c r="J7856" s="11"/>
      <c r="K7856" s="13"/>
      <c r="L7856" s="4"/>
    </row>
    <row r="7857" spans="2:12" ht="14.25" customHeight="1">
      <c r="B7857" s="4"/>
      <c r="C7857" s="4"/>
      <c r="D7857" s="4"/>
      <c r="E7857" s="4"/>
      <c r="F7857" s="6"/>
      <c r="G7857" s="6"/>
      <c r="H7857" s="6"/>
      <c r="I7857" s="10"/>
      <c r="J7857" s="11"/>
      <c r="K7857" s="13"/>
      <c r="L7857" s="4"/>
    </row>
    <row r="7858" spans="2:12" ht="14.25" customHeight="1">
      <c r="B7858" s="4"/>
      <c r="C7858" s="4"/>
      <c r="D7858" s="4"/>
      <c r="E7858" s="4"/>
      <c r="F7858" s="6"/>
      <c r="G7858" s="6"/>
      <c r="H7858" s="6"/>
      <c r="I7858" s="10"/>
      <c r="J7858" s="11"/>
      <c r="K7858" s="13"/>
      <c r="L7858" s="4"/>
    </row>
    <row r="7859" spans="2:12" ht="14.25" customHeight="1">
      <c r="B7859" s="4"/>
      <c r="C7859" s="4"/>
      <c r="D7859" s="4"/>
      <c r="E7859" s="4"/>
      <c r="F7859" s="6"/>
      <c r="G7859" s="6"/>
      <c r="H7859" s="6"/>
      <c r="I7859" s="10"/>
      <c r="J7859" s="11"/>
      <c r="K7859" s="13"/>
      <c r="L7859" s="4"/>
    </row>
    <row r="7860" spans="2:12" ht="14.25" customHeight="1">
      <c r="B7860" s="4"/>
      <c r="C7860" s="4"/>
      <c r="D7860" s="4"/>
      <c r="E7860" s="4"/>
      <c r="F7860" s="6"/>
      <c r="G7860" s="6"/>
      <c r="H7860" s="6"/>
      <c r="I7860" s="10"/>
      <c r="J7860" s="11"/>
      <c r="K7860" s="13"/>
      <c r="L7860" s="4"/>
    </row>
    <row r="7861" spans="2:12" ht="14.25" customHeight="1">
      <c r="B7861" s="4"/>
      <c r="C7861" s="4"/>
      <c r="D7861" s="4"/>
      <c r="E7861" s="4"/>
      <c r="F7861" s="6"/>
      <c r="G7861" s="6"/>
      <c r="H7861" s="6"/>
      <c r="I7861" s="10"/>
      <c r="J7861" s="11"/>
      <c r="K7861" s="13"/>
      <c r="L7861" s="4"/>
    </row>
    <row r="7862" spans="2:12" ht="14.25" customHeight="1">
      <c r="B7862" s="4"/>
      <c r="C7862" s="4"/>
      <c r="D7862" s="4"/>
      <c r="E7862" s="4"/>
      <c r="F7862" s="6"/>
      <c r="G7862" s="6"/>
      <c r="H7862" s="6"/>
      <c r="I7862" s="10"/>
      <c r="J7862" s="11"/>
      <c r="K7862" s="13"/>
      <c r="L7862" s="4"/>
    </row>
    <row r="7863" spans="2:12" ht="14.25" customHeight="1">
      <c r="B7863" s="4"/>
      <c r="C7863" s="4"/>
      <c r="D7863" s="4"/>
      <c r="E7863" s="4"/>
      <c r="F7863" s="6"/>
      <c r="G7863" s="6"/>
      <c r="H7863" s="6"/>
      <c r="I7863" s="10"/>
      <c r="J7863" s="11"/>
      <c r="K7863" s="13"/>
      <c r="L7863" s="4"/>
    </row>
    <row r="7864" spans="2:12" ht="14.25" customHeight="1">
      <c r="B7864" s="4"/>
      <c r="C7864" s="4"/>
      <c r="D7864" s="4"/>
      <c r="E7864" s="4"/>
      <c r="F7864" s="6"/>
      <c r="G7864" s="6"/>
      <c r="H7864" s="6"/>
      <c r="I7864" s="10"/>
      <c r="J7864" s="11"/>
      <c r="K7864" s="13"/>
      <c r="L7864" s="4"/>
    </row>
    <row r="7865" spans="2:12" ht="14.25" customHeight="1">
      <c r="B7865" s="4"/>
      <c r="C7865" s="4"/>
      <c r="D7865" s="4"/>
      <c r="E7865" s="4"/>
      <c r="F7865" s="6"/>
      <c r="G7865" s="6"/>
      <c r="H7865" s="6"/>
      <c r="I7865" s="10"/>
      <c r="J7865" s="11"/>
      <c r="K7865" s="13"/>
      <c r="L7865" s="4"/>
    </row>
    <row r="7866" spans="2:12" ht="14.25" customHeight="1">
      <c r="B7866" s="4"/>
      <c r="C7866" s="4"/>
      <c r="D7866" s="4"/>
      <c r="E7866" s="4"/>
      <c r="F7866" s="6"/>
      <c r="G7866" s="6"/>
      <c r="H7866" s="6"/>
      <c r="I7866" s="10"/>
      <c r="J7866" s="11"/>
      <c r="K7866" s="13"/>
      <c r="L7866" s="4"/>
    </row>
    <row r="7867" spans="2:12" ht="14.25" customHeight="1">
      <c r="B7867" s="4"/>
      <c r="C7867" s="4"/>
      <c r="D7867" s="4"/>
      <c r="E7867" s="4"/>
      <c r="F7867" s="6"/>
      <c r="G7867" s="6"/>
      <c r="H7867" s="6"/>
      <c r="I7867" s="10"/>
      <c r="J7867" s="11"/>
      <c r="K7867" s="13"/>
      <c r="L7867" s="4"/>
    </row>
    <row r="7868" spans="2:12" ht="14.25" customHeight="1">
      <c r="B7868" s="4"/>
      <c r="C7868" s="4"/>
      <c r="D7868" s="4"/>
      <c r="E7868" s="4"/>
      <c r="F7868" s="6"/>
      <c r="G7868" s="6"/>
      <c r="H7868" s="6"/>
      <c r="I7868" s="10"/>
      <c r="J7868" s="11"/>
      <c r="K7868" s="13"/>
      <c r="L7868" s="4"/>
    </row>
    <row r="7869" spans="2:12" ht="14.25" customHeight="1">
      <c r="B7869" s="4"/>
      <c r="C7869" s="4"/>
      <c r="D7869" s="4"/>
      <c r="E7869" s="4"/>
      <c r="F7869" s="6"/>
      <c r="G7869" s="6"/>
      <c r="H7869" s="6"/>
      <c r="I7869" s="10"/>
      <c r="J7869" s="11"/>
      <c r="K7869" s="13"/>
      <c r="L7869" s="4"/>
    </row>
    <row r="7870" spans="2:12" ht="14.25" customHeight="1">
      <c r="B7870" s="4"/>
      <c r="C7870" s="4"/>
      <c r="D7870" s="4"/>
      <c r="E7870" s="4"/>
      <c r="F7870" s="6"/>
      <c r="G7870" s="6"/>
      <c r="H7870" s="6"/>
      <c r="I7870" s="10"/>
      <c r="J7870" s="11"/>
      <c r="K7870" s="13"/>
      <c r="L7870" s="4"/>
    </row>
    <row r="7871" spans="2:12" ht="14.25" customHeight="1">
      <c r="B7871" s="4"/>
      <c r="C7871" s="4"/>
      <c r="D7871" s="4"/>
      <c r="E7871" s="4"/>
      <c r="F7871" s="6"/>
      <c r="G7871" s="6"/>
      <c r="H7871" s="6"/>
      <c r="I7871" s="10"/>
      <c r="J7871" s="11"/>
      <c r="K7871" s="13"/>
      <c r="L7871" s="4"/>
    </row>
    <row r="7872" spans="2:12" ht="14.25" customHeight="1">
      <c r="B7872" s="4"/>
      <c r="C7872" s="4"/>
      <c r="D7872" s="4"/>
      <c r="E7872" s="4"/>
      <c r="F7872" s="6"/>
      <c r="G7872" s="6"/>
      <c r="H7872" s="6"/>
      <c r="I7872" s="10"/>
      <c r="J7872" s="11"/>
      <c r="K7872" s="13"/>
      <c r="L7872" s="4"/>
    </row>
    <row r="7873" spans="2:12" ht="14.25" customHeight="1">
      <c r="B7873" s="4"/>
      <c r="C7873" s="4"/>
      <c r="D7873" s="4"/>
      <c r="E7873" s="4"/>
      <c r="F7873" s="6"/>
      <c r="G7873" s="6"/>
      <c r="H7873" s="6"/>
      <c r="I7873" s="10"/>
      <c r="J7873" s="11"/>
      <c r="K7873" s="13"/>
      <c r="L7873" s="4"/>
    </row>
    <row r="7874" spans="2:12" ht="14.25" customHeight="1">
      <c r="B7874" s="4"/>
      <c r="C7874" s="4"/>
      <c r="D7874" s="4"/>
      <c r="E7874" s="4"/>
      <c r="F7874" s="6"/>
      <c r="G7874" s="6"/>
      <c r="H7874" s="6"/>
      <c r="I7874" s="10"/>
      <c r="J7874" s="11"/>
      <c r="K7874" s="13"/>
      <c r="L7874" s="4"/>
    </row>
    <row r="7875" spans="2:12" ht="14.25" customHeight="1">
      <c r="B7875" s="4"/>
      <c r="C7875" s="4"/>
      <c r="D7875" s="4"/>
      <c r="E7875" s="4"/>
      <c r="F7875" s="6"/>
      <c r="G7875" s="6"/>
      <c r="H7875" s="6"/>
      <c r="I7875" s="10"/>
      <c r="J7875" s="11"/>
      <c r="K7875" s="13"/>
      <c r="L7875" s="4"/>
    </row>
    <row r="7876" spans="2:12" ht="14.25" customHeight="1">
      <c r="B7876" s="4"/>
      <c r="C7876" s="4"/>
      <c r="D7876" s="4"/>
      <c r="E7876" s="4"/>
      <c r="F7876" s="6"/>
      <c r="G7876" s="6"/>
      <c r="H7876" s="6"/>
      <c r="I7876" s="10"/>
      <c r="J7876" s="11"/>
      <c r="K7876" s="13"/>
      <c r="L7876" s="4"/>
    </row>
    <row r="7877" spans="2:12" ht="14.25" customHeight="1">
      <c r="B7877" s="4"/>
      <c r="C7877" s="4"/>
      <c r="D7877" s="4"/>
      <c r="E7877" s="4"/>
      <c r="F7877" s="6"/>
      <c r="G7877" s="6"/>
      <c r="H7877" s="6"/>
      <c r="I7877" s="10"/>
      <c r="J7877" s="11"/>
      <c r="K7877" s="13"/>
      <c r="L7877" s="4"/>
    </row>
    <row r="7878" spans="2:12" ht="14.25" customHeight="1">
      <c r="B7878" s="4"/>
      <c r="C7878" s="4"/>
      <c r="D7878" s="4"/>
      <c r="E7878" s="4"/>
      <c r="F7878" s="6"/>
      <c r="G7878" s="6"/>
      <c r="H7878" s="6"/>
      <c r="I7878" s="10"/>
      <c r="J7878" s="11"/>
      <c r="K7878" s="13"/>
      <c r="L7878" s="4"/>
    </row>
    <row r="7879" spans="2:12" ht="14.25" customHeight="1">
      <c r="B7879" s="4"/>
      <c r="C7879" s="4"/>
      <c r="D7879" s="4"/>
      <c r="E7879" s="4"/>
      <c r="F7879" s="6"/>
      <c r="G7879" s="6"/>
      <c r="H7879" s="6"/>
      <c r="I7879" s="10"/>
      <c r="J7879" s="11"/>
      <c r="K7879" s="13"/>
      <c r="L7879" s="4"/>
    </row>
    <row r="7880" spans="2:12" ht="14.25" customHeight="1">
      <c r="B7880" s="4"/>
      <c r="C7880" s="4"/>
      <c r="D7880" s="4"/>
      <c r="E7880" s="4"/>
      <c r="F7880" s="6"/>
      <c r="G7880" s="6"/>
      <c r="H7880" s="6"/>
      <c r="I7880" s="10"/>
      <c r="J7880" s="11"/>
      <c r="K7880" s="13"/>
      <c r="L7880" s="4"/>
    </row>
    <row r="7881" spans="2:12" ht="14.25" customHeight="1">
      <c r="B7881" s="4"/>
      <c r="C7881" s="4"/>
      <c r="D7881" s="4"/>
      <c r="E7881" s="4"/>
      <c r="F7881" s="6"/>
      <c r="G7881" s="6"/>
      <c r="H7881" s="6"/>
      <c r="I7881" s="10"/>
      <c r="J7881" s="11"/>
      <c r="K7881" s="13"/>
      <c r="L7881" s="4"/>
    </row>
    <row r="7882" spans="2:12" ht="14.25" customHeight="1">
      <c r="B7882" s="4"/>
      <c r="C7882" s="4"/>
      <c r="D7882" s="4"/>
      <c r="E7882" s="4"/>
      <c r="F7882" s="6"/>
      <c r="G7882" s="6"/>
      <c r="H7882" s="6"/>
      <c r="I7882" s="10"/>
      <c r="J7882" s="11"/>
      <c r="K7882" s="13"/>
      <c r="L7882" s="4"/>
    </row>
    <row r="7883" spans="2:12" ht="14.25" customHeight="1">
      <c r="B7883" s="4"/>
      <c r="C7883" s="4"/>
      <c r="D7883" s="4"/>
      <c r="E7883" s="4"/>
      <c r="F7883" s="6"/>
      <c r="G7883" s="6"/>
      <c r="H7883" s="6"/>
      <c r="I7883" s="10"/>
      <c r="J7883" s="11"/>
      <c r="K7883" s="13"/>
      <c r="L7883" s="4"/>
    </row>
    <row r="7884" spans="2:12" ht="14.25" customHeight="1">
      <c r="B7884" s="4"/>
      <c r="C7884" s="4"/>
      <c r="D7884" s="4"/>
      <c r="E7884" s="4"/>
      <c r="F7884" s="6"/>
      <c r="G7884" s="6"/>
      <c r="H7884" s="6"/>
      <c r="I7884" s="10"/>
      <c r="J7884" s="11"/>
      <c r="K7884" s="13"/>
      <c r="L7884" s="4"/>
    </row>
    <row r="7885" spans="2:12" ht="14.25" customHeight="1">
      <c r="B7885" s="4"/>
      <c r="C7885" s="4"/>
      <c r="D7885" s="4"/>
      <c r="E7885" s="4"/>
      <c r="F7885" s="6"/>
      <c r="G7885" s="6"/>
      <c r="H7885" s="6"/>
      <c r="I7885" s="10"/>
      <c r="J7885" s="11"/>
      <c r="K7885" s="13"/>
      <c r="L7885" s="4"/>
    </row>
    <row r="7886" spans="2:12" ht="14.25" customHeight="1">
      <c r="B7886" s="4"/>
      <c r="C7886" s="4"/>
      <c r="D7886" s="4"/>
      <c r="E7886" s="4"/>
      <c r="F7886" s="6"/>
      <c r="G7886" s="6"/>
      <c r="H7886" s="6"/>
      <c r="I7886" s="10"/>
      <c r="J7886" s="11"/>
      <c r="K7886" s="13"/>
      <c r="L7886" s="4"/>
    </row>
    <row r="7887" spans="2:12" ht="14.25" customHeight="1">
      <c r="B7887" s="4"/>
      <c r="C7887" s="4"/>
      <c r="D7887" s="4"/>
      <c r="E7887" s="4"/>
      <c r="F7887" s="6"/>
      <c r="G7887" s="6"/>
      <c r="H7887" s="6"/>
      <c r="I7887" s="10"/>
      <c r="J7887" s="11"/>
      <c r="K7887" s="13"/>
      <c r="L7887" s="4"/>
    </row>
    <row r="7888" spans="2:12" ht="14.25" customHeight="1">
      <c r="B7888" s="4"/>
      <c r="C7888" s="4"/>
      <c r="D7888" s="4"/>
      <c r="E7888" s="4"/>
      <c r="F7888" s="6"/>
      <c r="G7888" s="6"/>
      <c r="H7888" s="6"/>
      <c r="I7888" s="10"/>
      <c r="J7888" s="11"/>
      <c r="K7888" s="13"/>
      <c r="L7888" s="4"/>
    </row>
    <row r="7889" spans="2:12" ht="14.25" customHeight="1">
      <c r="B7889" s="4"/>
      <c r="C7889" s="4"/>
      <c r="D7889" s="4"/>
      <c r="E7889" s="4"/>
      <c r="F7889" s="6"/>
      <c r="G7889" s="6"/>
      <c r="H7889" s="6"/>
      <c r="I7889" s="10"/>
      <c r="J7889" s="11"/>
      <c r="K7889" s="13"/>
      <c r="L7889" s="4"/>
    </row>
    <row r="7890" spans="2:12" ht="14.25" customHeight="1">
      <c r="B7890" s="4"/>
      <c r="C7890" s="4"/>
      <c r="D7890" s="4"/>
      <c r="E7890" s="4"/>
      <c r="F7890" s="6"/>
      <c r="G7890" s="6"/>
      <c r="H7890" s="6"/>
      <c r="I7890" s="10"/>
      <c r="J7890" s="11"/>
      <c r="K7890" s="13"/>
      <c r="L7890" s="4"/>
    </row>
    <row r="7891" spans="2:12" ht="14.25" customHeight="1">
      <c r="B7891" s="4"/>
      <c r="C7891" s="4"/>
      <c r="D7891" s="4"/>
      <c r="E7891" s="4"/>
      <c r="F7891" s="6"/>
      <c r="G7891" s="6"/>
      <c r="H7891" s="6"/>
      <c r="I7891" s="10"/>
      <c r="J7891" s="11"/>
      <c r="K7891" s="13"/>
      <c r="L7891" s="4"/>
    </row>
    <row r="7892" spans="2:12" ht="14.25" customHeight="1">
      <c r="B7892" s="4"/>
      <c r="C7892" s="4"/>
      <c r="D7892" s="4"/>
      <c r="E7892" s="4"/>
      <c r="F7892" s="6"/>
      <c r="G7892" s="6"/>
      <c r="H7892" s="6"/>
      <c r="I7892" s="10"/>
      <c r="J7892" s="11"/>
      <c r="K7892" s="13"/>
      <c r="L7892" s="4"/>
    </row>
    <row r="7893" spans="2:12" ht="14.25" customHeight="1">
      <c r="B7893" s="4"/>
      <c r="C7893" s="4"/>
      <c r="D7893" s="4"/>
      <c r="E7893" s="4"/>
      <c r="F7893" s="6"/>
      <c r="G7893" s="6"/>
      <c r="H7893" s="6"/>
      <c r="I7893" s="10"/>
      <c r="J7893" s="11"/>
      <c r="K7893" s="13"/>
      <c r="L7893" s="4"/>
    </row>
    <row r="7894" spans="2:12" ht="14.25" customHeight="1">
      <c r="B7894" s="4"/>
      <c r="C7894" s="4"/>
      <c r="D7894" s="4"/>
      <c r="E7894" s="4"/>
      <c r="F7894" s="6"/>
      <c r="G7894" s="6"/>
      <c r="H7894" s="6"/>
      <c r="I7894" s="10"/>
      <c r="J7894" s="11"/>
      <c r="K7894" s="13"/>
      <c r="L7894" s="4"/>
    </row>
    <row r="7895" spans="2:12" ht="14.25" customHeight="1">
      <c r="B7895" s="4"/>
      <c r="C7895" s="4"/>
      <c r="D7895" s="4"/>
      <c r="E7895" s="4"/>
      <c r="F7895" s="6"/>
      <c r="G7895" s="6"/>
      <c r="H7895" s="6"/>
      <c r="I7895" s="10"/>
      <c r="J7895" s="11"/>
      <c r="K7895" s="13"/>
      <c r="L7895" s="4"/>
    </row>
    <row r="7896" spans="2:12" ht="14.25" customHeight="1">
      <c r="B7896" s="4"/>
      <c r="C7896" s="4"/>
      <c r="D7896" s="4"/>
      <c r="E7896" s="4"/>
      <c r="F7896" s="6"/>
      <c r="G7896" s="6"/>
      <c r="H7896" s="6"/>
      <c r="I7896" s="10"/>
      <c r="J7896" s="11"/>
      <c r="K7896" s="13"/>
      <c r="L7896" s="4"/>
    </row>
    <row r="7897" spans="2:12" ht="14.25" customHeight="1">
      <c r="B7897" s="4"/>
      <c r="C7897" s="4"/>
      <c r="D7897" s="4"/>
      <c r="E7897" s="4"/>
      <c r="F7897" s="6"/>
      <c r="G7897" s="6"/>
      <c r="H7897" s="6"/>
      <c r="I7897" s="10"/>
      <c r="J7897" s="11"/>
      <c r="K7897" s="13"/>
      <c r="L7897" s="4"/>
    </row>
    <row r="7898" spans="2:12" ht="14.25" customHeight="1">
      <c r="B7898" s="4"/>
      <c r="C7898" s="4"/>
      <c r="D7898" s="4"/>
      <c r="E7898" s="4"/>
      <c r="F7898" s="6"/>
      <c r="G7898" s="6"/>
      <c r="H7898" s="6"/>
      <c r="I7898" s="10"/>
      <c r="J7898" s="11"/>
      <c r="K7898" s="13"/>
      <c r="L7898" s="4"/>
    </row>
    <row r="7899" spans="2:12" ht="14.25" customHeight="1">
      <c r="B7899" s="4"/>
      <c r="C7899" s="4"/>
      <c r="D7899" s="4"/>
      <c r="E7899" s="4"/>
      <c r="F7899" s="6"/>
      <c r="G7899" s="6"/>
      <c r="H7899" s="6"/>
      <c r="I7899" s="10"/>
      <c r="J7899" s="11"/>
      <c r="K7899" s="13"/>
      <c r="L7899" s="4"/>
    </row>
    <row r="7900" spans="2:12" ht="14.25" customHeight="1">
      <c r="B7900" s="4"/>
      <c r="C7900" s="4"/>
      <c r="D7900" s="4"/>
      <c r="E7900" s="4"/>
      <c r="F7900" s="6"/>
      <c r="G7900" s="6"/>
      <c r="H7900" s="6"/>
      <c r="I7900" s="10"/>
      <c r="J7900" s="11"/>
      <c r="K7900" s="13"/>
      <c r="L7900" s="4"/>
    </row>
    <row r="7901" spans="2:12" ht="14.25" customHeight="1">
      <c r="B7901" s="4"/>
      <c r="C7901" s="4"/>
      <c r="D7901" s="4"/>
      <c r="E7901" s="4"/>
      <c r="F7901" s="6"/>
      <c r="G7901" s="6"/>
      <c r="H7901" s="6"/>
      <c r="I7901" s="10"/>
      <c r="J7901" s="11"/>
      <c r="K7901" s="13"/>
      <c r="L7901" s="4"/>
    </row>
    <row r="7902" spans="2:12" ht="14.25" customHeight="1">
      <c r="B7902" s="4"/>
      <c r="C7902" s="4"/>
      <c r="D7902" s="4"/>
      <c r="E7902" s="4"/>
      <c r="F7902" s="6"/>
      <c r="G7902" s="6"/>
      <c r="H7902" s="6"/>
      <c r="I7902" s="10"/>
      <c r="J7902" s="11"/>
      <c r="K7902" s="13"/>
      <c r="L7902" s="4"/>
    </row>
    <row r="7903" spans="2:12" ht="14.25" customHeight="1">
      <c r="B7903" s="4"/>
      <c r="C7903" s="4"/>
      <c r="D7903" s="4"/>
      <c r="E7903" s="4"/>
      <c r="F7903" s="6"/>
      <c r="G7903" s="6"/>
      <c r="H7903" s="6"/>
      <c r="I7903" s="10"/>
      <c r="J7903" s="11"/>
      <c r="K7903" s="13"/>
      <c r="L7903" s="4"/>
    </row>
    <row r="7904" spans="2:12" ht="14.25" customHeight="1">
      <c r="B7904" s="4"/>
      <c r="C7904" s="4"/>
      <c r="D7904" s="4"/>
      <c r="E7904" s="4"/>
      <c r="F7904" s="6"/>
      <c r="G7904" s="6"/>
      <c r="H7904" s="6"/>
      <c r="I7904" s="10"/>
      <c r="J7904" s="11"/>
      <c r="K7904" s="13"/>
      <c r="L7904" s="4"/>
    </row>
    <row r="7905" spans="2:12" ht="14.25" customHeight="1">
      <c r="B7905" s="4"/>
      <c r="C7905" s="4"/>
      <c r="D7905" s="4"/>
      <c r="E7905" s="4"/>
      <c r="F7905" s="6"/>
      <c r="G7905" s="6"/>
      <c r="H7905" s="6"/>
      <c r="I7905" s="10"/>
      <c r="J7905" s="11"/>
      <c r="K7905" s="13"/>
      <c r="L7905" s="4"/>
    </row>
    <row r="7906" spans="2:12" ht="14.25" customHeight="1">
      <c r="B7906" s="4"/>
      <c r="C7906" s="4"/>
      <c r="D7906" s="4"/>
      <c r="E7906" s="4"/>
      <c r="F7906" s="6"/>
      <c r="G7906" s="6"/>
      <c r="H7906" s="6"/>
      <c r="I7906" s="10"/>
      <c r="J7906" s="11"/>
      <c r="K7906" s="13"/>
      <c r="L7906" s="4"/>
    </row>
    <row r="7907" spans="2:12" ht="14.25" customHeight="1">
      <c r="B7907" s="4"/>
      <c r="C7907" s="4"/>
      <c r="D7907" s="4"/>
      <c r="E7907" s="4"/>
      <c r="F7907" s="6"/>
      <c r="G7907" s="6"/>
      <c r="H7907" s="6"/>
      <c r="I7907" s="10"/>
      <c r="J7907" s="11"/>
      <c r="K7907" s="13"/>
      <c r="L7907" s="4"/>
    </row>
    <row r="7908" spans="2:12" ht="14.25" customHeight="1">
      <c r="B7908" s="4"/>
      <c r="C7908" s="4"/>
      <c r="D7908" s="4"/>
      <c r="E7908" s="4"/>
      <c r="F7908" s="6"/>
      <c r="G7908" s="6"/>
      <c r="H7908" s="6"/>
      <c r="I7908" s="10"/>
      <c r="J7908" s="11"/>
      <c r="K7908" s="13"/>
      <c r="L7908" s="4"/>
    </row>
    <row r="7909" spans="2:12" ht="14.25" customHeight="1">
      <c r="B7909" s="4"/>
      <c r="C7909" s="4"/>
      <c r="D7909" s="4"/>
      <c r="E7909" s="4"/>
      <c r="F7909" s="6"/>
      <c r="G7909" s="6"/>
      <c r="H7909" s="6"/>
      <c r="I7909" s="10"/>
      <c r="J7909" s="11"/>
      <c r="K7909" s="13"/>
      <c r="L7909" s="4"/>
    </row>
    <row r="7910" spans="2:12" ht="14.25" customHeight="1">
      <c r="B7910" s="4"/>
      <c r="C7910" s="4"/>
      <c r="D7910" s="4"/>
      <c r="E7910" s="4"/>
      <c r="F7910" s="6"/>
      <c r="G7910" s="6"/>
      <c r="H7910" s="6"/>
      <c r="I7910" s="10"/>
      <c r="J7910" s="11"/>
      <c r="K7910" s="13"/>
      <c r="L7910" s="4"/>
    </row>
    <row r="7911" spans="2:12" ht="14.25" customHeight="1">
      <c r="B7911" s="4"/>
      <c r="C7911" s="4"/>
      <c r="D7911" s="4"/>
      <c r="E7911" s="4"/>
      <c r="F7911" s="6"/>
      <c r="G7911" s="6"/>
      <c r="H7911" s="6"/>
      <c r="I7911" s="10"/>
      <c r="J7911" s="11"/>
      <c r="K7911" s="13"/>
      <c r="L7911" s="4"/>
    </row>
    <row r="7912" spans="2:12" ht="14.25" customHeight="1">
      <c r="B7912" s="4"/>
      <c r="C7912" s="4"/>
      <c r="D7912" s="4"/>
      <c r="E7912" s="4"/>
      <c r="F7912" s="6"/>
      <c r="G7912" s="6"/>
      <c r="H7912" s="6"/>
      <c r="I7912" s="10"/>
      <c r="J7912" s="11"/>
      <c r="K7912" s="13"/>
      <c r="L7912" s="4"/>
    </row>
    <row r="7913" spans="2:12" ht="14.25" customHeight="1">
      <c r="B7913" s="4"/>
      <c r="C7913" s="4"/>
      <c r="D7913" s="4"/>
      <c r="E7913" s="4"/>
      <c r="F7913" s="6"/>
      <c r="G7913" s="6"/>
      <c r="H7913" s="6"/>
      <c r="I7913" s="10"/>
      <c r="J7913" s="11"/>
      <c r="K7913" s="13"/>
      <c r="L7913" s="4"/>
    </row>
    <row r="7914" spans="2:12" ht="14.25" customHeight="1">
      <c r="B7914" s="4"/>
      <c r="C7914" s="4"/>
      <c r="D7914" s="4"/>
      <c r="E7914" s="4"/>
      <c r="F7914" s="6"/>
      <c r="G7914" s="6"/>
      <c r="H7914" s="6"/>
      <c r="I7914" s="10"/>
      <c r="J7914" s="11"/>
      <c r="K7914" s="13"/>
      <c r="L7914" s="4"/>
    </row>
    <row r="7915" spans="2:12" ht="14.25" customHeight="1">
      <c r="B7915" s="4"/>
      <c r="C7915" s="4"/>
      <c r="D7915" s="4"/>
      <c r="E7915" s="4"/>
      <c r="F7915" s="6"/>
      <c r="G7915" s="6"/>
      <c r="H7915" s="6"/>
      <c r="I7915" s="10"/>
      <c r="J7915" s="11"/>
      <c r="K7915" s="13"/>
      <c r="L7915" s="4"/>
    </row>
    <row r="7916" spans="2:12" ht="14.25" customHeight="1">
      <c r="B7916" s="4"/>
      <c r="C7916" s="4"/>
      <c r="D7916" s="4"/>
      <c r="E7916" s="4"/>
      <c r="F7916" s="6"/>
      <c r="G7916" s="6"/>
      <c r="H7916" s="6"/>
      <c r="I7916" s="10"/>
      <c r="J7916" s="11"/>
      <c r="K7916" s="13"/>
      <c r="L7916" s="4"/>
    </row>
    <row r="7917" spans="2:12" ht="14.25" customHeight="1">
      <c r="B7917" s="4"/>
      <c r="C7917" s="4"/>
      <c r="D7917" s="4"/>
      <c r="E7917" s="4"/>
      <c r="F7917" s="6"/>
      <c r="G7917" s="6"/>
      <c r="H7917" s="6"/>
      <c r="I7917" s="10"/>
      <c r="J7917" s="11"/>
      <c r="K7917" s="13"/>
      <c r="L7917" s="4"/>
    </row>
    <row r="7918" spans="2:12" ht="14.25" customHeight="1">
      <c r="B7918" s="4"/>
      <c r="C7918" s="4"/>
      <c r="D7918" s="4"/>
      <c r="E7918" s="4"/>
      <c r="F7918" s="6"/>
      <c r="G7918" s="6"/>
      <c r="H7918" s="6"/>
      <c r="I7918" s="10"/>
      <c r="J7918" s="11"/>
      <c r="K7918" s="13"/>
      <c r="L7918" s="4"/>
    </row>
    <row r="7919" spans="2:12" ht="14.25" customHeight="1">
      <c r="B7919" s="4"/>
      <c r="C7919" s="4"/>
      <c r="D7919" s="4"/>
      <c r="E7919" s="4"/>
      <c r="F7919" s="6"/>
      <c r="G7919" s="6"/>
      <c r="H7919" s="6"/>
      <c r="I7919" s="10"/>
      <c r="J7919" s="11"/>
      <c r="K7919" s="13"/>
      <c r="L7919" s="4"/>
    </row>
    <row r="7920" spans="2:12" ht="14.25" customHeight="1">
      <c r="B7920" s="4"/>
      <c r="C7920" s="4"/>
      <c r="D7920" s="4"/>
      <c r="E7920" s="4"/>
      <c r="F7920" s="6"/>
      <c r="G7920" s="6"/>
      <c r="H7920" s="6"/>
      <c r="I7920" s="10"/>
      <c r="J7920" s="11"/>
      <c r="K7920" s="13"/>
      <c r="L7920" s="4"/>
    </row>
    <row r="7921" spans="2:12" ht="14.25" customHeight="1">
      <c r="B7921" s="4"/>
      <c r="C7921" s="4"/>
      <c r="D7921" s="4"/>
      <c r="E7921" s="4"/>
      <c r="F7921" s="6"/>
      <c r="G7921" s="6"/>
      <c r="H7921" s="6"/>
      <c r="I7921" s="10"/>
      <c r="J7921" s="11"/>
      <c r="K7921" s="13"/>
      <c r="L7921" s="4"/>
    </row>
    <row r="7922" spans="2:12" ht="14.25" customHeight="1">
      <c r="B7922" s="4"/>
      <c r="C7922" s="4"/>
      <c r="D7922" s="4"/>
      <c r="E7922" s="4"/>
      <c r="F7922" s="6"/>
      <c r="G7922" s="6"/>
      <c r="H7922" s="6"/>
      <c r="I7922" s="10"/>
      <c r="J7922" s="11"/>
      <c r="K7922" s="13"/>
      <c r="L7922" s="4"/>
    </row>
    <row r="7923" spans="2:12" ht="14.25" customHeight="1">
      <c r="B7923" s="4"/>
      <c r="C7923" s="4"/>
      <c r="D7923" s="4"/>
      <c r="E7923" s="4"/>
      <c r="F7923" s="6"/>
      <c r="G7923" s="6"/>
      <c r="H7923" s="6"/>
      <c r="I7923" s="10"/>
      <c r="J7923" s="11"/>
      <c r="K7923" s="13"/>
      <c r="L7923" s="4"/>
    </row>
    <row r="7924" spans="2:12" ht="14.25" customHeight="1">
      <c r="B7924" s="4"/>
      <c r="C7924" s="4"/>
      <c r="D7924" s="4"/>
      <c r="E7924" s="4"/>
      <c r="F7924" s="6"/>
      <c r="G7924" s="6"/>
      <c r="H7924" s="6"/>
      <c r="I7924" s="10"/>
      <c r="J7924" s="11"/>
      <c r="K7924" s="13"/>
      <c r="L7924" s="4"/>
    </row>
    <row r="7925" spans="2:12" ht="14.25" customHeight="1">
      <c r="B7925" s="4"/>
      <c r="C7925" s="4"/>
      <c r="D7925" s="4"/>
      <c r="E7925" s="4"/>
      <c r="F7925" s="6"/>
      <c r="G7925" s="6"/>
      <c r="H7925" s="6"/>
      <c r="I7925" s="10"/>
      <c r="J7925" s="11"/>
      <c r="K7925" s="13"/>
      <c r="L7925" s="4"/>
    </row>
    <row r="7926" spans="2:12" ht="14.25" customHeight="1">
      <c r="B7926" s="4"/>
      <c r="C7926" s="4"/>
      <c r="D7926" s="4"/>
      <c r="E7926" s="4"/>
      <c r="F7926" s="6"/>
      <c r="G7926" s="6"/>
      <c r="H7926" s="6"/>
      <c r="I7926" s="10"/>
      <c r="J7926" s="11"/>
      <c r="K7926" s="13"/>
      <c r="L7926" s="4"/>
    </row>
    <row r="7927" spans="2:12" ht="14.25" customHeight="1">
      <c r="B7927" s="4"/>
      <c r="C7927" s="4"/>
      <c r="D7927" s="4"/>
      <c r="E7927" s="4"/>
      <c r="F7927" s="6"/>
      <c r="G7927" s="6"/>
      <c r="H7927" s="6"/>
      <c r="I7927" s="10"/>
      <c r="J7927" s="11"/>
      <c r="K7927" s="13"/>
      <c r="L7927" s="4"/>
    </row>
    <row r="7928" spans="2:12" ht="14.25" customHeight="1">
      <c r="B7928" s="4"/>
      <c r="C7928" s="4"/>
      <c r="D7928" s="4"/>
      <c r="E7928" s="4"/>
      <c r="F7928" s="6"/>
      <c r="G7928" s="6"/>
      <c r="H7928" s="6"/>
      <c r="I7928" s="10"/>
      <c r="J7928" s="11"/>
      <c r="K7928" s="13"/>
      <c r="L7928" s="4"/>
    </row>
    <row r="7929" spans="2:12" ht="14.25" customHeight="1">
      <c r="B7929" s="4"/>
      <c r="C7929" s="4"/>
      <c r="D7929" s="4"/>
      <c r="E7929" s="4"/>
      <c r="F7929" s="6"/>
      <c r="G7929" s="6"/>
      <c r="H7929" s="6"/>
      <c r="I7929" s="10"/>
      <c r="J7929" s="11"/>
      <c r="K7929" s="13"/>
      <c r="L7929" s="4"/>
    </row>
    <row r="7930" spans="2:12" ht="14.25" customHeight="1">
      <c r="B7930" s="4"/>
      <c r="C7930" s="4"/>
      <c r="D7930" s="4"/>
      <c r="E7930" s="4"/>
      <c r="F7930" s="6"/>
      <c r="G7930" s="6"/>
      <c r="H7930" s="6"/>
      <c r="I7930" s="10"/>
      <c r="J7930" s="11"/>
      <c r="K7930" s="13"/>
      <c r="L7930" s="4"/>
    </row>
    <row r="7931" spans="2:12" ht="14.25" customHeight="1">
      <c r="B7931" s="4"/>
      <c r="C7931" s="4"/>
      <c r="D7931" s="4"/>
      <c r="E7931" s="4"/>
      <c r="F7931" s="6"/>
      <c r="G7931" s="6"/>
      <c r="H7931" s="6"/>
      <c r="I7931" s="10"/>
      <c r="J7931" s="11"/>
      <c r="K7931" s="13"/>
      <c r="L7931" s="4"/>
    </row>
    <row r="7932" spans="2:12" ht="14.25" customHeight="1">
      <c r="B7932" s="4"/>
      <c r="C7932" s="4"/>
      <c r="D7932" s="4"/>
      <c r="E7932" s="4"/>
      <c r="F7932" s="6"/>
      <c r="G7932" s="6"/>
      <c r="H7932" s="6"/>
      <c r="I7932" s="10"/>
      <c r="J7932" s="11"/>
      <c r="K7932" s="13"/>
      <c r="L7932" s="4"/>
    </row>
    <row r="7933" spans="2:12" ht="14.25" customHeight="1">
      <c r="B7933" s="4"/>
      <c r="C7933" s="4"/>
      <c r="D7933" s="4"/>
      <c r="E7933" s="4"/>
      <c r="F7933" s="6"/>
      <c r="G7933" s="6"/>
      <c r="H7933" s="6"/>
      <c r="I7933" s="10"/>
      <c r="J7933" s="11"/>
      <c r="K7933" s="13"/>
      <c r="L7933" s="4"/>
    </row>
    <row r="7934" spans="2:12" ht="14.25" customHeight="1">
      <c r="B7934" s="4"/>
      <c r="C7934" s="4"/>
      <c r="D7934" s="4"/>
      <c r="E7934" s="4"/>
      <c r="F7934" s="6"/>
      <c r="G7934" s="6"/>
      <c r="H7934" s="6"/>
      <c r="I7934" s="10"/>
      <c r="J7934" s="11"/>
      <c r="K7934" s="13"/>
      <c r="L7934" s="4"/>
    </row>
    <row r="7935" spans="2:12" ht="14.25" customHeight="1">
      <c r="B7935" s="4"/>
      <c r="C7935" s="4"/>
      <c r="D7935" s="4"/>
      <c r="E7935" s="4"/>
      <c r="F7935" s="6"/>
      <c r="G7935" s="6"/>
      <c r="H7935" s="6"/>
      <c r="I7935" s="10"/>
      <c r="J7935" s="11"/>
      <c r="K7935" s="13"/>
      <c r="L7935" s="4"/>
    </row>
    <row r="7936" spans="2:12" ht="14.25" customHeight="1">
      <c r="B7936" s="4"/>
      <c r="C7936" s="4"/>
      <c r="D7936" s="4"/>
      <c r="E7936" s="4"/>
      <c r="F7936" s="6"/>
      <c r="G7936" s="6"/>
      <c r="H7936" s="6"/>
      <c r="I7936" s="10"/>
      <c r="J7936" s="11"/>
      <c r="K7936" s="13"/>
      <c r="L7936" s="4"/>
    </row>
    <row r="7937" spans="2:12" ht="14.25" customHeight="1">
      <c r="B7937" s="4"/>
      <c r="C7937" s="4"/>
      <c r="D7937" s="4"/>
      <c r="E7937" s="4"/>
      <c r="F7937" s="6"/>
      <c r="G7937" s="6"/>
      <c r="H7937" s="6"/>
      <c r="I7937" s="10"/>
      <c r="J7937" s="11"/>
      <c r="K7937" s="13"/>
      <c r="L7937" s="4"/>
    </row>
    <row r="7938" spans="2:12" ht="14.25" customHeight="1">
      <c r="B7938" s="4"/>
      <c r="C7938" s="4"/>
      <c r="D7938" s="4"/>
      <c r="E7938" s="4"/>
      <c r="F7938" s="6"/>
      <c r="G7938" s="6"/>
      <c r="H7938" s="6"/>
      <c r="I7938" s="10"/>
      <c r="J7938" s="11"/>
      <c r="K7938" s="13"/>
      <c r="L7938" s="4"/>
    </row>
    <row r="7939" spans="2:12" ht="14.25" customHeight="1">
      <c r="B7939" s="4"/>
      <c r="C7939" s="4"/>
      <c r="D7939" s="4"/>
      <c r="E7939" s="4"/>
      <c r="F7939" s="6"/>
      <c r="G7939" s="6"/>
      <c r="H7939" s="6"/>
      <c r="I7939" s="10"/>
      <c r="J7939" s="11"/>
      <c r="K7939" s="13"/>
      <c r="L7939" s="4"/>
    </row>
    <row r="7940" spans="2:12" ht="14.25" customHeight="1">
      <c r="B7940" s="4"/>
      <c r="C7940" s="4"/>
      <c r="D7940" s="4"/>
      <c r="E7940" s="4"/>
      <c r="F7940" s="6"/>
      <c r="G7940" s="6"/>
      <c r="H7940" s="6"/>
      <c r="I7940" s="10"/>
      <c r="J7940" s="11"/>
      <c r="K7940" s="13"/>
      <c r="L7940" s="4"/>
    </row>
    <row r="7941" spans="2:12" ht="14.25" customHeight="1">
      <c r="B7941" s="4"/>
      <c r="C7941" s="4"/>
      <c r="D7941" s="4"/>
      <c r="E7941" s="4"/>
      <c r="F7941" s="6"/>
      <c r="G7941" s="6"/>
      <c r="H7941" s="6"/>
      <c r="I7941" s="10"/>
      <c r="J7941" s="11"/>
      <c r="K7941" s="13"/>
      <c r="L7941" s="4"/>
    </row>
    <row r="7942" spans="2:12" ht="14.25" customHeight="1">
      <c r="B7942" s="4"/>
      <c r="C7942" s="4"/>
      <c r="D7942" s="4"/>
      <c r="E7942" s="4"/>
      <c r="F7942" s="6"/>
      <c r="G7942" s="6"/>
      <c r="H7942" s="6"/>
      <c r="I7942" s="10"/>
      <c r="J7942" s="11"/>
      <c r="K7942" s="13"/>
      <c r="L7942" s="4"/>
    </row>
    <row r="7943" spans="2:12" ht="14.25" customHeight="1">
      <c r="B7943" s="4"/>
      <c r="C7943" s="4"/>
      <c r="D7943" s="4"/>
      <c r="E7943" s="4"/>
      <c r="F7943" s="6"/>
      <c r="G7943" s="6"/>
      <c r="H7943" s="6"/>
      <c r="I7943" s="10"/>
      <c r="J7943" s="11"/>
      <c r="K7943" s="13"/>
      <c r="L7943" s="4"/>
    </row>
    <row r="7944" spans="2:12" ht="14.25" customHeight="1">
      <c r="B7944" s="4"/>
      <c r="C7944" s="4"/>
      <c r="D7944" s="4"/>
      <c r="E7944" s="4"/>
      <c r="F7944" s="6"/>
      <c r="G7944" s="6"/>
      <c r="H7944" s="6"/>
      <c r="I7944" s="10"/>
      <c r="J7944" s="11"/>
      <c r="K7944" s="13"/>
      <c r="L7944" s="4"/>
    </row>
    <row r="7945" spans="2:12" ht="14.25" customHeight="1">
      <c r="B7945" s="4"/>
      <c r="C7945" s="4"/>
      <c r="D7945" s="4"/>
      <c r="E7945" s="4"/>
      <c r="F7945" s="6"/>
      <c r="G7945" s="6"/>
      <c r="H7945" s="6"/>
      <c r="I7945" s="10"/>
      <c r="J7945" s="11"/>
      <c r="K7945" s="13"/>
      <c r="L7945" s="4"/>
    </row>
    <row r="7946" spans="2:12" ht="14.25" customHeight="1">
      <c r="B7946" s="4"/>
      <c r="C7946" s="4"/>
      <c r="D7946" s="4"/>
      <c r="E7946" s="4"/>
      <c r="F7946" s="6"/>
      <c r="G7946" s="6"/>
      <c r="H7946" s="6"/>
      <c r="I7946" s="10"/>
      <c r="J7946" s="11"/>
      <c r="K7946" s="13"/>
      <c r="L7946" s="4"/>
    </row>
    <row r="7947" spans="2:12" ht="14.25" customHeight="1">
      <c r="B7947" s="4"/>
      <c r="C7947" s="4"/>
      <c r="D7947" s="4"/>
      <c r="E7947" s="4"/>
      <c r="F7947" s="6"/>
      <c r="G7947" s="6"/>
      <c r="H7947" s="6"/>
      <c r="I7947" s="10"/>
      <c r="J7947" s="11"/>
      <c r="K7947" s="13"/>
      <c r="L7947" s="4"/>
    </row>
    <row r="7948" spans="2:12" ht="14.25" customHeight="1">
      <c r="B7948" s="4"/>
      <c r="C7948" s="4"/>
      <c r="D7948" s="4"/>
      <c r="E7948" s="4"/>
      <c r="F7948" s="6"/>
      <c r="G7948" s="6"/>
      <c r="H7948" s="6"/>
      <c r="I7948" s="10"/>
      <c r="J7948" s="11"/>
      <c r="K7948" s="13"/>
      <c r="L7948" s="4"/>
    </row>
    <row r="7949" spans="2:12" ht="14.25" customHeight="1">
      <c r="B7949" s="4"/>
      <c r="C7949" s="4"/>
      <c r="D7949" s="4"/>
      <c r="E7949" s="4"/>
      <c r="F7949" s="6"/>
      <c r="G7949" s="6"/>
      <c r="H7949" s="6"/>
      <c r="I7949" s="10"/>
      <c r="J7949" s="11"/>
      <c r="K7949" s="13"/>
      <c r="L7949" s="4"/>
    </row>
    <row r="7950" spans="2:12" ht="14.25" customHeight="1">
      <c r="B7950" s="4"/>
      <c r="C7950" s="4"/>
      <c r="D7950" s="4"/>
      <c r="E7950" s="4"/>
      <c r="F7950" s="6"/>
      <c r="G7950" s="6"/>
      <c r="H7950" s="6"/>
      <c r="I7950" s="10"/>
      <c r="J7950" s="11"/>
      <c r="K7950" s="13"/>
      <c r="L7950" s="4"/>
    </row>
    <row r="7951" spans="2:12" ht="14.25" customHeight="1">
      <c r="B7951" s="4"/>
      <c r="C7951" s="4"/>
      <c r="D7951" s="4"/>
      <c r="E7951" s="4"/>
      <c r="F7951" s="6"/>
      <c r="G7951" s="6"/>
      <c r="H7951" s="6"/>
      <c r="I7951" s="10"/>
      <c r="J7951" s="11"/>
      <c r="K7951" s="13"/>
      <c r="L7951" s="4"/>
    </row>
    <row r="7952" spans="2:12" ht="14.25" customHeight="1">
      <c r="B7952" s="4"/>
      <c r="C7952" s="4"/>
      <c r="D7952" s="4"/>
      <c r="E7952" s="4"/>
      <c r="F7952" s="6"/>
      <c r="G7952" s="6"/>
      <c r="H7952" s="6"/>
      <c r="I7952" s="10"/>
      <c r="J7952" s="11"/>
      <c r="K7952" s="13"/>
      <c r="L7952" s="4"/>
    </row>
    <row r="7953" spans="2:12" ht="14.25" customHeight="1">
      <c r="B7953" s="4"/>
      <c r="C7953" s="4"/>
      <c r="D7953" s="4"/>
      <c r="E7953" s="4"/>
      <c r="F7953" s="6"/>
      <c r="G7953" s="6"/>
      <c r="H7953" s="6"/>
      <c r="I7953" s="10"/>
      <c r="J7953" s="11"/>
      <c r="K7953" s="13"/>
      <c r="L7953" s="4"/>
    </row>
    <row r="7954" spans="2:12" ht="14.25" customHeight="1">
      <c r="B7954" s="4"/>
      <c r="C7954" s="4"/>
      <c r="D7954" s="4"/>
      <c r="E7954" s="4"/>
      <c r="F7954" s="6"/>
      <c r="G7954" s="6"/>
      <c r="H7954" s="6"/>
      <c r="I7954" s="10"/>
      <c r="J7954" s="11"/>
      <c r="K7954" s="13"/>
      <c r="L7954" s="4"/>
    </row>
    <row r="7955" spans="2:12" ht="14.25" customHeight="1">
      <c r="B7955" s="4"/>
      <c r="C7955" s="4"/>
      <c r="D7955" s="4"/>
      <c r="E7955" s="4"/>
      <c r="F7955" s="6"/>
      <c r="G7955" s="6"/>
      <c r="H7955" s="6"/>
      <c r="I7955" s="10"/>
      <c r="J7955" s="11"/>
      <c r="K7955" s="13"/>
      <c r="L7955" s="4"/>
    </row>
    <row r="7956" spans="2:12" ht="14.25" customHeight="1">
      <c r="B7956" s="4"/>
      <c r="C7956" s="4"/>
      <c r="D7956" s="4"/>
      <c r="E7956" s="4"/>
      <c r="F7956" s="6"/>
      <c r="G7956" s="6"/>
      <c r="H7956" s="6"/>
      <c r="I7956" s="10"/>
      <c r="J7956" s="11"/>
      <c r="K7956" s="13"/>
      <c r="L7956" s="4"/>
    </row>
    <row r="7957" spans="2:12" ht="14.25" customHeight="1">
      <c r="B7957" s="4"/>
      <c r="C7957" s="4"/>
      <c r="D7957" s="4"/>
      <c r="E7957" s="4"/>
      <c r="F7957" s="6"/>
      <c r="G7957" s="6"/>
      <c r="H7957" s="6"/>
      <c r="I7957" s="10"/>
      <c r="J7957" s="11"/>
      <c r="K7957" s="13"/>
      <c r="L7957" s="4"/>
    </row>
    <row r="7958" spans="2:12" ht="14.25" customHeight="1">
      <c r="B7958" s="4"/>
      <c r="C7958" s="4"/>
      <c r="D7958" s="4"/>
      <c r="E7958" s="4"/>
      <c r="F7958" s="6"/>
      <c r="G7958" s="6"/>
      <c r="H7958" s="6"/>
      <c r="I7958" s="10"/>
      <c r="J7958" s="11"/>
      <c r="K7958" s="13"/>
      <c r="L7958" s="4"/>
    </row>
    <row r="7959" spans="2:12" ht="14.25" customHeight="1">
      <c r="B7959" s="4"/>
      <c r="C7959" s="4"/>
      <c r="D7959" s="4"/>
      <c r="E7959" s="4"/>
      <c r="F7959" s="6"/>
      <c r="G7959" s="6"/>
      <c r="H7959" s="6"/>
      <c r="I7959" s="10"/>
      <c r="J7959" s="11"/>
      <c r="K7959" s="13"/>
      <c r="L7959" s="4"/>
    </row>
    <row r="7960" spans="2:12" ht="14.25" customHeight="1">
      <c r="B7960" s="4"/>
      <c r="C7960" s="4"/>
      <c r="D7960" s="4"/>
      <c r="E7960" s="4"/>
      <c r="F7960" s="6"/>
      <c r="G7960" s="6"/>
      <c r="H7960" s="6"/>
      <c r="I7960" s="10"/>
      <c r="J7960" s="11"/>
      <c r="K7960" s="13"/>
      <c r="L7960" s="4"/>
    </row>
    <row r="7961" spans="2:12" ht="14.25" customHeight="1">
      <c r="B7961" s="4"/>
      <c r="C7961" s="4"/>
      <c r="D7961" s="4"/>
      <c r="E7961" s="4"/>
      <c r="F7961" s="6"/>
      <c r="G7961" s="6"/>
      <c r="H7961" s="6"/>
      <c r="I7961" s="10"/>
      <c r="J7961" s="11"/>
      <c r="K7961" s="13"/>
      <c r="L7961" s="4"/>
    </row>
    <row r="7962" spans="2:12" ht="14.25" customHeight="1">
      <c r="B7962" s="4"/>
      <c r="C7962" s="4"/>
      <c r="D7962" s="4"/>
      <c r="E7962" s="4"/>
      <c r="F7962" s="6"/>
      <c r="G7962" s="6"/>
      <c r="H7962" s="6"/>
      <c r="I7962" s="10"/>
      <c r="J7962" s="11"/>
      <c r="K7962" s="13"/>
      <c r="L7962" s="4"/>
    </row>
    <row r="7963" spans="2:12" ht="14.25" customHeight="1">
      <c r="B7963" s="4"/>
      <c r="C7963" s="4"/>
      <c r="D7963" s="4"/>
      <c r="E7963" s="4"/>
      <c r="F7963" s="6"/>
      <c r="G7963" s="6"/>
      <c r="H7963" s="6"/>
      <c r="I7963" s="10"/>
      <c r="J7963" s="11"/>
      <c r="K7963" s="13"/>
      <c r="L7963" s="4"/>
    </row>
    <row r="7964" spans="2:12" ht="14.25" customHeight="1">
      <c r="B7964" s="4"/>
      <c r="C7964" s="4"/>
      <c r="D7964" s="4"/>
      <c r="E7964" s="4"/>
      <c r="F7964" s="6"/>
      <c r="G7964" s="6"/>
      <c r="H7964" s="6"/>
      <c r="I7964" s="10"/>
      <c r="J7964" s="11"/>
      <c r="K7964" s="13"/>
      <c r="L7964" s="4"/>
    </row>
    <row r="7965" spans="2:12" ht="14.25" customHeight="1">
      <c r="B7965" s="4"/>
      <c r="C7965" s="4"/>
      <c r="D7965" s="4"/>
      <c r="E7965" s="4"/>
      <c r="F7965" s="6"/>
      <c r="G7965" s="6"/>
      <c r="H7965" s="6"/>
      <c r="I7965" s="10"/>
      <c r="J7965" s="11"/>
      <c r="K7965" s="13"/>
      <c r="L7965" s="4"/>
    </row>
    <row r="7966" spans="2:12" ht="14.25" customHeight="1">
      <c r="B7966" s="4"/>
      <c r="C7966" s="4"/>
      <c r="D7966" s="4"/>
      <c r="E7966" s="4"/>
      <c r="F7966" s="6"/>
      <c r="G7966" s="6"/>
      <c r="H7966" s="6"/>
      <c r="I7966" s="10"/>
      <c r="J7966" s="11"/>
      <c r="K7966" s="13"/>
      <c r="L7966" s="4"/>
    </row>
    <row r="7967" spans="2:12" ht="14.25" customHeight="1">
      <c r="B7967" s="4"/>
      <c r="C7967" s="4"/>
      <c r="D7967" s="4"/>
      <c r="E7967" s="4"/>
      <c r="F7967" s="6"/>
      <c r="G7967" s="6"/>
      <c r="H7967" s="6"/>
      <c r="I7967" s="10"/>
      <c r="J7967" s="11"/>
      <c r="K7967" s="13"/>
      <c r="L7967" s="4"/>
    </row>
    <row r="7968" spans="2:12" ht="14.25" customHeight="1">
      <c r="B7968" s="4"/>
      <c r="C7968" s="4"/>
      <c r="D7968" s="4"/>
      <c r="E7968" s="4"/>
      <c r="F7968" s="6"/>
      <c r="G7968" s="6"/>
      <c r="H7968" s="6"/>
      <c r="I7968" s="10"/>
      <c r="J7968" s="11"/>
      <c r="K7968" s="13"/>
      <c r="L7968" s="4"/>
    </row>
    <row r="7969" spans="2:12" ht="14.25" customHeight="1">
      <c r="B7969" s="4"/>
      <c r="C7969" s="4"/>
      <c r="D7969" s="4"/>
      <c r="E7969" s="4"/>
      <c r="F7969" s="6"/>
      <c r="G7969" s="6"/>
      <c r="H7969" s="6"/>
      <c r="I7969" s="10"/>
      <c r="J7969" s="11"/>
      <c r="K7969" s="13"/>
      <c r="L7969" s="4"/>
    </row>
    <row r="7970" spans="2:12" ht="14.25" customHeight="1">
      <c r="B7970" s="4"/>
      <c r="C7970" s="4"/>
      <c r="D7970" s="4"/>
      <c r="E7970" s="4"/>
      <c r="F7970" s="6"/>
      <c r="G7970" s="6"/>
      <c r="H7970" s="6"/>
      <c r="I7970" s="10"/>
      <c r="J7970" s="11"/>
      <c r="K7970" s="13"/>
      <c r="L7970" s="4"/>
    </row>
    <row r="7971" spans="2:12" ht="14.25" customHeight="1">
      <c r="B7971" s="4"/>
      <c r="C7971" s="4"/>
      <c r="D7971" s="4"/>
      <c r="E7971" s="4"/>
      <c r="F7971" s="6"/>
      <c r="G7971" s="6"/>
      <c r="H7971" s="6"/>
      <c r="I7971" s="10"/>
      <c r="J7971" s="11"/>
      <c r="K7971" s="13"/>
      <c r="L7971" s="4"/>
    </row>
    <row r="7972" spans="2:12" ht="14.25" customHeight="1">
      <c r="B7972" s="4"/>
      <c r="C7972" s="4"/>
      <c r="D7972" s="4"/>
      <c r="E7972" s="4"/>
      <c r="F7972" s="6"/>
      <c r="G7972" s="6"/>
      <c r="H7972" s="6"/>
      <c r="I7972" s="10"/>
      <c r="J7972" s="11"/>
      <c r="K7972" s="13"/>
      <c r="L7972" s="4"/>
    </row>
    <row r="7973" spans="2:12" ht="14.25" customHeight="1">
      <c r="B7973" s="4"/>
      <c r="C7973" s="4"/>
      <c r="D7973" s="4"/>
      <c r="E7973" s="4"/>
      <c r="F7973" s="6"/>
      <c r="G7973" s="6"/>
      <c r="H7973" s="6"/>
      <c r="I7973" s="10"/>
      <c r="J7973" s="11"/>
      <c r="K7973" s="13"/>
      <c r="L7973" s="4"/>
    </row>
    <row r="7974" spans="2:12" ht="14.25" customHeight="1">
      <c r="B7974" s="4"/>
      <c r="C7974" s="4"/>
      <c r="D7974" s="4"/>
      <c r="E7974" s="4"/>
      <c r="F7974" s="6"/>
      <c r="G7974" s="6"/>
      <c r="H7974" s="6"/>
      <c r="I7974" s="10"/>
      <c r="J7974" s="11"/>
      <c r="K7974" s="13"/>
      <c r="L7974" s="4"/>
    </row>
    <row r="7975" spans="2:12" ht="14.25" customHeight="1">
      <c r="B7975" s="4"/>
      <c r="C7975" s="4"/>
      <c r="D7975" s="4"/>
      <c r="E7975" s="4"/>
      <c r="F7975" s="6"/>
      <c r="G7975" s="6"/>
      <c r="H7975" s="6"/>
      <c r="I7975" s="10"/>
      <c r="J7975" s="11"/>
      <c r="K7975" s="13"/>
      <c r="L7975" s="4"/>
    </row>
    <row r="7976" spans="2:12" ht="14.25" customHeight="1">
      <c r="B7976" s="4"/>
      <c r="C7976" s="4"/>
      <c r="D7976" s="4"/>
      <c r="E7976" s="4"/>
      <c r="F7976" s="6"/>
      <c r="G7976" s="6"/>
      <c r="H7976" s="6"/>
      <c r="I7976" s="10"/>
      <c r="J7976" s="11"/>
      <c r="K7976" s="13"/>
      <c r="L7976" s="4"/>
    </row>
    <row r="7977" spans="2:12" ht="14.25" customHeight="1">
      <c r="B7977" s="4"/>
      <c r="C7977" s="4"/>
      <c r="D7977" s="4"/>
      <c r="E7977" s="4"/>
      <c r="F7977" s="6"/>
      <c r="G7977" s="6"/>
      <c r="H7977" s="6"/>
      <c r="I7977" s="10"/>
      <c r="J7977" s="11"/>
      <c r="K7977" s="13"/>
      <c r="L7977" s="4"/>
    </row>
    <row r="7978" spans="2:12" ht="14.25" customHeight="1">
      <c r="B7978" s="4"/>
      <c r="C7978" s="4"/>
      <c r="D7978" s="4"/>
      <c r="E7978" s="4"/>
      <c r="F7978" s="6"/>
      <c r="G7978" s="6"/>
      <c r="H7978" s="6"/>
      <c r="I7978" s="10"/>
      <c r="J7978" s="11"/>
      <c r="K7978" s="13"/>
      <c r="L7978" s="4"/>
    </row>
    <row r="7979" spans="2:12" ht="14.25" customHeight="1">
      <c r="B7979" s="4"/>
      <c r="C7979" s="4"/>
      <c r="D7979" s="4"/>
      <c r="E7979" s="4"/>
      <c r="F7979" s="6"/>
      <c r="G7979" s="6"/>
      <c r="H7979" s="6"/>
      <c r="I7979" s="10"/>
      <c r="J7979" s="11"/>
      <c r="K7979" s="13"/>
      <c r="L7979" s="4"/>
    </row>
    <row r="7980" spans="2:12" ht="14.25" customHeight="1">
      <c r="B7980" s="4"/>
      <c r="C7980" s="4"/>
      <c r="D7980" s="4"/>
      <c r="E7980" s="4"/>
      <c r="F7980" s="6"/>
      <c r="G7980" s="6"/>
      <c r="H7980" s="6"/>
      <c r="I7980" s="10"/>
      <c r="J7980" s="11"/>
      <c r="K7980" s="13"/>
      <c r="L7980" s="4"/>
    </row>
    <row r="7981" spans="2:12" ht="14.25" customHeight="1">
      <c r="B7981" s="4"/>
      <c r="C7981" s="4"/>
      <c r="D7981" s="4"/>
      <c r="E7981" s="4"/>
      <c r="F7981" s="6"/>
      <c r="G7981" s="6"/>
      <c r="H7981" s="6"/>
      <c r="I7981" s="10"/>
      <c r="J7981" s="11"/>
      <c r="K7981" s="13"/>
      <c r="L7981" s="4"/>
    </row>
    <row r="7982" spans="2:12" ht="14.25" customHeight="1">
      <c r="B7982" s="4"/>
      <c r="C7982" s="4"/>
      <c r="D7982" s="4"/>
      <c r="E7982" s="4"/>
      <c r="F7982" s="6"/>
      <c r="G7982" s="6"/>
      <c r="H7982" s="6"/>
      <c r="I7982" s="10"/>
      <c r="J7982" s="11"/>
      <c r="K7982" s="13"/>
      <c r="L7982" s="4"/>
    </row>
    <row r="7983" spans="2:12" ht="14.25" customHeight="1">
      <c r="B7983" s="4"/>
      <c r="C7983" s="4"/>
      <c r="D7983" s="4"/>
      <c r="E7983" s="4"/>
      <c r="F7983" s="6"/>
      <c r="G7983" s="6"/>
      <c r="H7983" s="6"/>
      <c r="I7983" s="10"/>
      <c r="J7983" s="11"/>
      <c r="K7983" s="13"/>
      <c r="L7983" s="4"/>
    </row>
    <row r="7984" spans="2:12" ht="14.25" customHeight="1">
      <c r="B7984" s="4"/>
      <c r="C7984" s="4"/>
      <c r="D7984" s="4"/>
      <c r="E7984" s="4"/>
      <c r="F7984" s="6"/>
      <c r="G7984" s="6"/>
      <c r="H7984" s="6"/>
      <c r="I7984" s="10"/>
      <c r="J7984" s="11"/>
      <c r="K7984" s="13"/>
      <c r="L7984" s="4"/>
    </row>
    <row r="7985" spans="2:12" ht="14.25" customHeight="1">
      <c r="B7985" s="4"/>
      <c r="C7985" s="4"/>
      <c r="D7985" s="4"/>
      <c r="E7985" s="4"/>
      <c r="F7985" s="6"/>
      <c r="G7985" s="6"/>
      <c r="H7985" s="6"/>
      <c r="I7985" s="10"/>
      <c r="J7985" s="11"/>
      <c r="K7985" s="13"/>
      <c r="L7985" s="4"/>
    </row>
    <row r="7986" spans="2:12" ht="14.25" customHeight="1">
      <c r="B7986" s="4"/>
      <c r="C7986" s="4"/>
      <c r="D7986" s="4"/>
      <c r="E7986" s="4"/>
      <c r="F7986" s="6"/>
      <c r="G7986" s="6"/>
      <c r="H7986" s="6"/>
      <c r="I7986" s="10"/>
      <c r="J7986" s="11"/>
      <c r="K7986" s="13"/>
      <c r="L7986" s="4"/>
    </row>
    <row r="7987" spans="2:12" ht="14.25" customHeight="1">
      <c r="B7987" s="4"/>
      <c r="C7987" s="4"/>
      <c r="D7987" s="4"/>
      <c r="E7987" s="4"/>
      <c r="F7987" s="6"/>
      <c r="G7987" s="6"/>
      <c r="H7987" s="6"/>
      <c r="I7987" s="10"/>
      <c r="J7987" s="11"/>
      <c r="K7987" s="13"/>
      <c r="L7987" s="4"/>
    </row>
    <row r="7988" spans="2:12" ht="14.25" customHeight="1">
      <c r="B7988" s="4"/>
      <c r="C7988" s="4"/>
      <c r="D7988" s="4"/>
      <c r="E7988" s="4"/>
      <c r="F7988" s="6"/>
      <c r="G7988" s="6"/>
      <c r="H7988" s="6"/>
      <c r="I7988" s="10"/>
      <c r="J7988" s="11"/>
      <c r="K7988" s="13"/>
      <c r="L7988" s="4"/>
    </row>
    <row r="7989" spans="2:12" ht="14.25" customHeight="1">
      <c r="B7989" s="4"/>
      <c r="C7989" s="4"/>
      <c r="D7989" s="4"/>
      <c r="E7989" s="4"/>
      <c r="F7989" s="6"/>
      <c r="G7989" s="6"/>
      <c r="H7989" s="6"/>
      <c r="I7989" s="10"/>
      <c r="J7989" s="11"/>
      <c r="K7989" s="13"/>
      <c r="L7989" s="4"/>
    </row>
    <row r="7990" spans="2:12" ht="14.25" customHeight="1">
      <c r="B7990" s="4"/>
      <c r="C7990" s="4"/>
      <c r="D7990" s="4"/>
      <c r="E7990" s="4"/>
      <c r="F7990" s="6"/>
      <c r="G7990" s="6"/>
      <c r="H7990" s="6"/>
      <c r="I7990" s="10"/>
      <c r="J7990" s="11"/>
      <c r="K7990" s="13"/>
      <c r="L7990" s="4"/>
    </row>
    <row r="7991" spans="2:12" ht="14.25" customHeight="1">
      <c r="B7991" s="4"/>
      <c r="C7991" s="4"/>
      <c r="D7991" s="4"/>
      <c r="E7991" s="4"/>
      <c r="F7991" s="6"/>
      <c r="G7991" s="6"/>
      <c r="H7991" s="6"/>
      <c r="I7991" s="10"/>
      <c r="J7991" s="11"/>
      <c r="K7991" s="13"/>
      <c r="L7991" s="4"/>
    </row>
    <row r="7992" spans="2:12" ht="14.25" customHeight="1">
      <c r="B7992" s="4"/>
      <c r="C7992" s="4"/>
      <c r="D7992" s="4"/>
      <c r="E7992" s="4"/>
      <c r="F7992" s="6"/>
      <c r="G7992" s="6"/>
      <c r="H7992" s="6"/>
      <c r="I7992" s="10"/>
      <c r="J7992" s="11"/>
      <c r="K7992" s="13"/>
      <c r="L7992" s="4"/>
    </row>
    <row r="7993" spans="2:12" ht="14.25" customHeight="1">
      <c r="B7993" s="4"/>
      <c r="C7993" s="4"/>
      <c r="D7993" s="4"/>
      <c r="E7993" s="4"/>
      <c r="F7993" s="6"/>
      <c r="G7993" s="6"/>
      <c r="H7993" s="6"/>
      <c r="I7993" s="10"/>
      <c r="J7993" s="11"/>
      <c r="K7993" s="13"/>
      <c r="L7993" s="4"/>
    </row>
    <row r="7994" spans="2:12" ht="14.25" customHeight="1">
      <c r="B7994" s="4"/>
      <c r="C7994" s="4"/>
      <c r="D7994" s="4"/>
      <c r="E7994" s="4"/>
      <c r="F7994" s="6"/>
      <c r="G7994" s="6"/>
      <c r="H7994" s="6"/>
      <c r="I7994" s="10"/>
      <c r="J7994" s="11"/>
      <c r="K7994" s="13"/>
      <c r="L7994" s="4"/>
    </row>
    <row r="7995" spans="2:12" ht="14.25" customHeight="1">
      <c r="B7995" s="4"/>
      <c r="C7995" s="4"/>
      <c r="D7995" s="4"/>
      <c r="E7995" s="4"/>
      <c r="F7995" s="6"/>
      <c r="G7995" s="6"/>
      <c r="H7995" s="6"/>
      <c r="I7995" s="10"/>
      <c r="J7995" s="11"/>
      <c r="K7995" s="13"/>
      <c r="L7995" s="4"/>
    </row>
    <row r="7996" spans="2:12" ht="14.25" customHeight="1">
      <c r="B7996" s="4"/>
      <c r="C7996" s="4"/>
      <c r="D7996" s="4"/>
      <c r="E7996" s="4"/>
      <c r="F7996" s="6"/>
      <c r="G7996" s="6"/>
      <c r="H7996" s="6"/>
      <c r="I7996" s="10"/>
      <c r="J7996" s="11"/>
      <c r="K7996" s="13"/>
      <c r="L7996" s="4"/>
    </row>
    <row r="7997" spans="2:12" ht="14.25" customHeight="1">
      <c r="B7997" s="4"/>
      <c r="C7997" s="4"/>
      <c r="D7997" s="4"/>
      <c r="E7997" s="4"/>
      <c r="F7997" s="6"/>
      <c r="G7997" s="6"/>
      <c r="H7997" s="6"/>
      <c r="I7997" s="10"/>
      <c r="J7997" s="11"/>
      <c r="K7997" s="13"/>
      <c r="L7997" s="4"/>
    </row>
    <row r="7998" spans="2:12" ht="14.25" customHeight="1">
      <c r="B7998" s="4"/>
      <c r="C7998" s="4"/>
      <c r="D7998" s="4"/>
      <c r="E7998" s="4"/>
      <c r="F7998" s="6"/>
      <c r="G7998" s="6"/>
      <c r="H7998" s="6"/>
      <c r="I7998" s="10"/>
      <c r="J7998" s="11"/>
      <c r="K7998" s="13"/>
      <c r="L7998" s="4"/>
    </row>
    <row r="7999" spans="2:12" ht="14.25" customHeight="1">
      <c r="B7999" s="4"/>
      <c r="C7999" s="4"/>
      <c r="D7999" s="4"/>
      <c r="E7999" s="4"/>
      <c r="F7999" s="6"/>
      <c r="G7999" s="6"/>
      <c r="H7999" s="6"/>
      <c r="I7999" s="10"/>
      <c r="J7999" s="11"/>
      <c r="K7999" s="13"/>
      <c r="L7999" s="4"/>
    </row>
    <row r="8000" spans="2:12" ht="14.25" customHeight="1">
      <c r="B8000" s="4"/>
      <c r="C8000" s="4"/>
      <c r="D8000" s="4"/>
      <c r="E8000" s="4"/>
      <c r="F8000" s="6"/>
      <c r="G8000" s="6"/>
      <c r="H8000" s="6"/>
      <c r="I8000" s="10"/>
      <c r="J8000" s="11"/>
      <c r="K8000" s="13"/>
      <c r="L8000" s="4"/>
    </row>
    <row r="8001" spans="2:12" ht="14.25" customHeight="1">
      <c r="B8001" s="4"/>
      <c r="C8001" s="4"/>
      <c r="D8001" s="4"/>
      <c r="E8001" s="4"/>
      <c r="F8001" s="6"/>
      <c r="G8001" s="6"/>
      <c r="H8001" s="6"/>
      <c r="I8001" s="10"/>
      <c r="J8001" s="11"/>
      <c r="K8001" s="13"/>
      <c r="L8001" s="4"/>
    </row>
    <row r="8002" spans="2:12" ht="14.25" customHeight="1">
      <c r="B8002" s="4"/>
      <c r="C8002" s="4"/>
      <c r="D8002" s="4"/>
      <c r="E8002" s="4"/>
      <c r="F8002" s="6"/>
      <c r="G8002" s="6"/>
      <c r="H8002" s="6"/>
      <c r="I8002" s="10"/>
      <c r="J8002" s="11"/>
      <c r="K8002" s="13"/>
      <c r="L8002" s="4"/>
    </row>
    <row r="8003" spans="2:12" ht="14.25" customHeight="1">
      <c r="B8003" s="4"/>
      <c r="C8003" s="4"/>
      <c r="D8003" s="4"/>
      <c r="E8003" s="4"/>
      <c r="F8003" s="6"/>
      <c r="G8003" s="6"/>
      <c r="H8003" s="6"/>
      <c r="I8003" s="10"/>
      <c r="J8003" s="11"/>
      <c r="K8003" s="13"/>
      <c r="L8003" s="4"/>
    </row>
    <row r="8004" spans="2:12" ht="14.25" customHeight="1">
      <c r="B8004" s="4"/>
      <c r="C8004" s="4"/>
      <c r="D8004" s="4"/>
      <c r="E8004" s="4"/>
      <c r="F8004" s="6"/>
      <c r="G8004" s="6"/>
      <c r="H8004" s="6"/>
      <c r="I8004" s="10"/>
      <c r="J8004" s="11"/>
      <c r="K8004" s="13"/>
      <c r="L8004" s="4"/>
    </row>
    <row r="8005" spans="2:12" ht="14.25" customHeight="1">
      <c r="B8005" s="4"/>
      <c r="C8005" s="4"/>
      <c r="D8005" s="4"/>
      <c r="E8005" s="4"/>
      <c r="F8005" s="6"/>
      <c r="G8005" s="6"/>
      <c r="H8005" s="6"/>
      <c r="I8005" s="10"/>
      <c r="J8005" s="11"/>
      <c r="K8005" s="13"/>
      <c r="L8005" s="4"/>
    </row>
    <row r="8006" spans="2:12" ht="14.25" customHeight="1">
      <c r="B8006" s="4"/>
      <c r="C8006" s="4"/>
      <c r="D8006" s="4"/>
      <c r="E8006" s="4"/>
      <c r="F8006" s="6"/>
      <c r="G8006" s="6"/>
      <c r="H8006" s="6"/>
      <c r="I8006" s="10"/>
      <c r="J8006" s="11"/>
      <c r="K8006" s="13"/>
      <c r="L8006" s="4"/>
    </row>
    <row r="8007" spans="2:12" ht="14.25" customHeight="1">
      <c r="B8007" s="4"/>
      <c r="C8007" s="4"/>
      <c r="D8007" s="4"/>
      <c r="E8007" s="4"/>
      <c r="F8007" s="6"/>
      <c r="G8007" s="6"/>
      <c r="H8007" s="6"/>
      <c r="I8007" s="10"/>
      <c r="J8007" s="11"/>
      <c r="K8007" s="13"/>
      <c r="L8007" s="4"/>
    </row>
    <row r="8008" spans="2:12" ht="14.25" customHeight="1">
      <c r="B8008" s="4"/>
      <c r="C8008" s="4"/>
      <c r="D8008" s="4"/>
      <c r="E8008" s="4"/>
      <c r="F8008" s="6"/>
      <c r="G8008" s="6"/>
      <c r="H8008" s="6"/>
      <c r="I8008" s="10"/>
      <c r="J8008" s="11"/>
      <c r="K8008" s="13"/>
      <c r="L8008" s="4"/>
    </row>
    <row r="8009" spans="2:12" ht="14.25" customHeight="1">
      <c r="B8009" s="4"/>
      <c r="C8009" s="4"/>
      <c r="D8009" s="4"/>
      <c r="E8009" s="4"/>
      <c r="F8009" s="6"/>
      <c r="G8009" s="6"/>
      <c r="H8009" s="6"/>
      <c r="I8009" s="10"/>
      <c r="J8009" s="11"/>
      <c r="K8009" s="13"/>
      <c r="L8009" s="4"/>
    </row>
    <row r="8010" spans="2:12" ht="14.25" customHeight="1">
      <c r="B8010" s="4"/>
      <c r="C8010" s="4"/>
      <c r="D8010" s="4"/>
      <c r="E8010" s="4"/>
      <c r="F8010" s="6"/>
      <c r="G8010" s="6"/>
      <c r="H8010" s="6"/>
      <c r="I8010" s="10"/>
      <c r="J8010" s="11"/>
      <c r="K8010" s="13"/>
      <c r="L8010" s="4"/>
    </row>
    <row r="8011" spans="2:12" ht="14.25" customHeight="1">
      <c r="B8011" s="4"/>
      <c r="C8011" s="4"/>
      <c r="D8011" s="4"/>
      <c r="E8011" s="4"/>
      <c r="F8011" s="6"/>
      <c r="G8011" s="6"/>
      <c r="H8011" s="6"/>
      <c r="I8011" s="10"/>
      <c r="J8011" s="11"/>
      <c r="K8011" s="13"/>
      <c r="L8011" s="4"/>
    </row>
    <row r="8012" spans="2:12" ht="14.25" customHeight="1">
      <c r="B8012" s="4"/>
      <c r="C8012" s="4"/>
      <c r="D8012" s="4"/>
      <c r="E8012" s="4"/>
      <c r="F8012" s="6"/>
      <c r="G8012" s="6"/>
      <c r="H8012" s="6"/>
      <c r="I8012" s="10"/>
      <c r="J8012" s="11"/>
      <c r="K8012" s="13"/>
      <c r="L8012" s="4"/>
    </row>
    <row r="8013" spans="2:12" ht="14.25" customHeight="1">
      <c r="B8013" s="4"/>
      <c r="C8013" s="4"/>
      <c r="D8013" s="4"/>
      <c r="E8013" s="4"/>
      <c r="F8013" s="6"/>
      <c r="G8013" s="6"/>
      <c r="H8013" s="6"/>
      <c r="I8013" s="10"/>
      <c r="J8013" s="11"/>
      <c r="K8013" s="13"/>
      <c r="L8013" s="4"/>
    </row>
    <row r="8014" spans="2:12" ht="14.25" customHeight="1">
      <c r="B8014" s="4"/>
      <c r="C8014" s="4"/>
      <c r="D8014" s="4"/>
      <c r="E8014" s="4"/>
      <c r="F8014" s="6"/>
      <c r="G8014" s="6"/>
      <c r="H8014" s="6"/>
      <c r="I8014" s="10"/>
      <c r="J8014" s="11"/>
      <c r="K8014" s="13"/>
      <c r="L8014" s="4"/>
    </row>
    <row r="8015" spans="2:12" ht="14.25" customHeight="1">
      <c r="B8015" s="4"/>
      <c r="C8015" s="4"/>
      <c r="D8015" s="4"/>
      <c r="E8015" s="4"/>
      <c r="F8015" s="6"/>
      <c r="G8015" s="6"/>
      <c r="H8015" s="6"/>
      <c r="I8015" s="10"/>
      <c r="J8015" s="11"/>
      <c r="K8015" s="13"/>
      <c r="L8015" s="4"/>
    </row>
    <row r="8016" spans="2:12" ht="14.25" customHeight="1">
      <c r="B8016" s="4"/>
      <c r="C8016" s="4"/>
      <c r="D8016" s="4"/>
      <c r="E8016" s="4"/>
      <c r="F8016" s="6"/>
      <c r="G8016" s="6"/>
      <c r="H8016" s="6"/>
      <c r="I8016" s="10"/>
      <c r="J8016" s="11"/>
      <c r="K8016" s="13"/>
      <c r="L8016" s="4"/>
    </row>
    <row r="8017" spans="2:12" ht="14.25" customHeight="1">
      <c r="B8017" s="4"/>
      <c r="C8017" s="4"/>
      <c r="D8017" s="4"/>
      <c r="E8017" s="4"/>
      <c r="F8017" s="6"/>
      <c r="G8017" s="6"/>
      <c r="H8017" s="6"/>
      <c r="I8017" s="10"/>
      <c r="J8017" s="11"/>
      <c r="K8017" s="13"/>
      <c r="L8017" s="4"/>
    </row>
    <row r="8018" spans="2:12" ht="14.25" customHeight="1">
      <c r="B8018" s="4"/>
      <c r="C8018" s="4"/>
      <c r="D8018" s="4"/>
      <c r="E8018" s="4"/>
      <c r="F8018" s="6"/>
      <c r="G8018" s="6"/>
      <c r="H8018" s="6"/>
      <c r="I8018" s="10"/>
      <c r="J8018" s="11"/>
      <c r="K8018" s="13"/>
      <c r="L8018" s="4"/>
    </row>
    <row r="8019" spans="2:12" ht="14.25" customHeight="1">
      <c r="B8019" s="4"/>
      <c r="C8019" s="4"/>
      <c r="D8019" s="4"/>
      <c r="E8019" s="4"/>
      <c r="F8019" s="6"/>
      <c r="G8019" s="6"/>
      <c r="H8019" s="6"/>
      <c r="I8019" s="10"/>
      <c r="J8019" s="11"/>
      <c r="K8019" s="13"/>
      <c r="L8019" s="4"/>
    </row>
    <row r="8020" spans="2:12" ht="14.25" customHeight="1">
      <c r="B8020" s="4"/>
      <c r="C8020" s="4"/>
      <c r="D8020" s="4"/>
      <c r="E8020" s="4"/>
      <c r="F8020" s="6"/>
      <c r="G8020" s="6"/>
      <c r="H8020" s="6"/>
      <c r="I8020" s="10"/>
      <c r="J8020" s="11"/>
      <c r="K8020" s="13"/>
      <c r="L8020" s="4"/>
    </row>
    <row r="8021" spans="2:12" ht="14.25" customHeight="1">
      <c r="B8021" s="4"/>
      <c r="C8021" s="4"/>
      <c r="D8021" s="4"/>
      <c r="E8021" s="4"/>
      <c r="F8021" s="6"/>
      <c r="G8021" s="6"/>
      <c r="H8021" s="6"/>
      <c r="I8021" s="10"/>
      <c r="J8021" s="11"/>
      <c r="K8021" s="13"/>
      <c r="L8021" s="4"/>
    </row>
    <row r="8022" spans="2:12" ht="14.25" customHeight="1">
      <c r="B8022" s="4"/>
      <c r="C8022" s="4"/>
      <c r="D8022" s="4"/>
      <c r="E8022" s="4"/>
      <c r="F8022" s="6"/>
      <c r="G8022" s="6"/>
      <c r="H8022" s="6"/>
      <c r="I8022" s="10"/>
      <c r="J8022" s="11"/>
      <c r="K8022" s="13"/>
      <c r="L8022" s="4"/>
    </row>
    <row r="8023" spans="2:12" ht="14.25" customHeight="1">
      <c r="B8023" s="4"/>
      <c r="C8023" s="4"/>
      <c r="D8023" s="4"/>
      <c r="E8023" s="4"/>
      <c r="F8023" s="6"/>
      <c r="G8023" s="6"/>
      <c r="H8023" s="6"/>
      <c r="I8023" s="10"/>
      <c r="J8023" s="11"/>
      <c r="K8023" s="13"/>
      <c r="L8023" s="4"/>
    </row>
    <row r="8024" spans="2:12" ht="14.25" customHeight="1">
      <c r="B8024" s="4"/>
      <c r="C8024" s="4"/>
      <c r="D8024" s="4"/>
      <c r="E8024" s="4"/>
      <c r="F8024" s="6"/>
      <c r="G8024" s="6"/>
      <c r="H8024" s="6"/>
      <c r="I8024" s="10"/>
      <c r="J8024" s="11"/>
      <c r="K8024" s="13"/>
      <c r="L8024" s="4"/>
    </row>
    <row r="8025" spans="2:12" ht="14.25" customHeight="1">
      <c r="B8025" s="4"/>
      <c r="C8025" s="4"/>
      <c r="D8025" s="4"/>
      <c r="E8025" s="4"/>
      <c r="F8025" s="6"/>
      <c r="G8025" s="6"/>
      <c r="H8025" s="6"/>
      <c r="I8025" s="10"/>
      <c r="J8025" s="11"/>
      <c r="K8025" s="13"/>
      <c r="L8025" s="4"/>
    </row>
    <row r="8026" spans="2:12" ht="14.25" customHeight="1">
      <c r="B8026" s="4"/>
      <c r="C8026" s="4"/>
      <c r="D8026" s="4"/>
      <c r="E8026" s="4"/>
      <c r="F8026" s="6"/>
      <c r="G8026" s="6"/>
      <c r="H8026" s="6"/>
      <c r="I8026" s="10"/>
      <c r="J8026" s="11"/>
      <c r="K8026" s="13"/>
      <c r="L8026" s="4"/>
    </row>
    <row r="8027" spans="2:12" ht="14.25" customHeight="1">
      <c r="B8027" s="4"/>
      <c r="C8027" s="4"/>
      <c r="D8027" s="4"/>
      <c r="E8027" s="4"/>
      <c r="F8027" s="6"/>
      <c r="G8027" s="6"/>
      <c r="H8027" s="6"/>
      <c r="I8027" s="10"/>
      <c r="J8027" s="11"/>
      <c r="K8027" s="13"/>
      <c r="L8027" s="4"/>
    </row>
    <row r="8028" spans="2:12" ht="14.25" customHeight="1">
      <c r="B8028" s="4"/>
      <c r="C8028" s="4"/>
      <c r="D8028" s="4"/>
      <c r="E8028" s="4"/>
      <c r="F8028" s="6"/>
      <c r="G8028" s="6"/>
      <c r="H8028" s="6"/>
      <c r="I8028" s="10"/>
      <c r="J8028" s="11"/>
      <c r="K8028" s="13"/>
      <c r="L8028" s="4"/>
    </row>
    <row r="8029" spans="2:12" ht="14.25" customHeight="1">
      <c r="B8029" s="4"/>
      <c r="C8029" s="4"/>
      <c r="D8029" s="4"/>
      <c r="E8029" s="4"/>
      <c r="F8029" s="6"/>
      <c r="G8029" s="6"/>
      <c r="H8029" s="6"/>
      <c r="I8029" s="10"/>
      <c r="J8029" s="11"/>
      <c r="K8029" s="13"/>
      <c r="L8029" s="4"/>
    </row>
    <row r="8030" spans="2:12" ht="14.25" customHeight="1">
      <c r="B8030" s="4"/>
      <c r="C8030" s="4"/>
      <c r="D8030" s="4"/>
      <c r="E8030" s="4"/>
      <c r="F8030" s="6"/>
      <c r="G8030" s="6"/>
      <c r="H8030" s="6"/>
      <c r="I8030" s="10"/>
      <c r="J8030" s="11"/>
      <c r="K8030" s="13"/>
      <c r="L8030" s="4"/>
    </row>
    <row r="8031" spans="2:12" ht="14.25" customHeight="1">
      <c r="B8031" s="4"/>
      <c r="C8031" s="4"/>
      <c r="D8031" s="4"/>
      <c r="E8031" s="4"/>
      <c r="F8031" s="6"/>
      <c r="G8031" s="6"/>
      <c r="H8031" s="6"/>
      <c r="I8031" s="10"/>
      <c r="J8031" s="11"/>
      <c r="K8031" s="13"/>
      <c r="L8031" s="4"/>
    </row>
    <row r="8032" spans="2:12" ht="14.25" customHeight="1">
      <c r="B8032" s="4"/>
      <c r="C8032" s="4"/>
      <c r="D8032" s="4"/>
      <c r="E8032" s="4"/>
      <c r="F8032" s="6"/>
      <c r="G8032" s="6"/>
      <c r="H8032" s="6"/>
      <c r="I8032" s="10"/>
      <c r="J8032" s="11"/>
      <c r="K8032" s="13"/>
      <c r="L8032" s="4"/>
    </row>
    <row r="8033" spans="2:12" ht="14.25" customHeight="1">
      <c r="B8033" s="4"/>
      <c r="C8033" s="4"/>
      <c r="D8033" s="4"/>
      <c r="E8033" s="4"/>
      <c r="F8033" s="6"/>
      <c r="G8033" s="6"/>
      <c r="H8033" s="6"/>
      <c r="I8033" s="10"/>
      <c r="J8033" s="11"/>
      <c r="K8033" s="13"/>
      <c r="L8033" s="4"/>
    </row>
    <row r="8034" spans="2:12" ht="14.25" customHeight="1">
      <c r="B8034" s="4"/>
      <c r="C8034" s="4"/>
      <c r="D8034" s="4"/>
      <c r="E8034" s="4"/>
      <c r="F8034" s="6"/>
      <c r="G8034" s="6"/>
      <c r="H8034" s="6"/>
      <c r="I8034" s="10"/>
      <c r="J8034" s="11"/>
      <c r="K8034" s="13"/>
      <c r="L8034" s="4"/>
    </row>
    <row r="8035" spans="2:12" ht="14.25" customHeight="1">
      <c r="B8035" s="4"/>
      <c r="C8035" s="4"/>
      <c r="D8035" s="4"/>
      <c r="E8035" s="4"/>
      <c r="F8035" s="6"/>
      <c r="G8035" s="6"/>
      <c r="H8035" s="6"/>
      <c r="I8035" s="10"/>
      <c r="J8035" s="11"/>
      <c r="K8035" s="13"/>
      <c r="L8035" s="4"/>
    </row>
    <row r="8036" spans="2:12" ht="14.25" customHeight="1">
      <c r="B8036" s="4"/>
      <c r="C8036" s="4"/>
      <c r="D8036" s="4"/>
      <c r="E8036" s="4"/>
      <c r="F8036" s="6"/>
      <c r="G8036" s="6"/>
      <c r="H8036" s="6"/>
      <c r="I8036" s="10"/>
      <c r="J8036" s="11"/>
      <c r="K8036" s="13"/>
      <c r="L8036" s="4"/>
    </row>
    <row r="8037" spans="2:12" ht="14.25" customHeight="1">
      <c r="B8037" s="4"/>
      <c r="C8037" s="4"/>
      <c r="D8037" s="4"/>
      <c r="E8037" s="4"/>
      <c r="F8037" s="6"/>
      <c r="G8037" s="6"/>
      <c r="H8037" s="6"/>
      <c r="I8037" s="10"/>
      <c r="J8037" s="11"/>
      <c r="K8037" s="13"/>
      <c r="L8037" s="4"/>
    </row>
    <row r="8038" spans="2:12" ht="14.25" customHeight="1">
      <c r="B8038" s="4"/>
      <c r="C8038" s="4"/>
      <c r="D8038" s="4"/>
      <c r="E8038" s="4"/>
      <c r="F8038" s="6"/>
      <c r="G8038" s="6"/>
      <c r="H8038" s="6"/>
      <c r="I8038" s="10"/>
      <c r="J8038" s="11"/>
      <c r="K8038" s="13"/>
      <c r="L8038" s="4"/>
    </row>
    <row r="8039" spans="2:12" ht="14.25" customHeight="1">
      <c r="B8039" s="4"/>
      <c r="C8039" s="4"/>
      <c r="D8039" s="4"/>
      <c r="E8039" s="4"/>
      <c r="F8039" s="6"/>
      <c r="G8039" s="6"/>
      <c r="H8039" s="6"/>
      <c r="I8039" s="10"/>
      <c r="J8039" s="11"/>
      <c r="K8039" s="13"/>
      <c r="L8039" s="4"/>
    </row>
    <row r="8040" spans="2:12" ht="14.25" customHeight="1">
      <c r="B8040" s="4"/>
      <c r="C8040" s="4"/>
      <c r="D8040" s="4"/>
      <c r="E8040" s="4"/>
      <c r="F8040" s="6"/>
      <c r="G8040" s="6"/>
      <c r="H8040" s="6"/>
      <c r="I8040" s="10"/>
      <c r="J8040" s="11"/>
      <c r="K8040" s="13"/>
      <c r="L8040" s="4"/>
    </row>
    <row r="8041" spans="2:12" ht="14.25" customHeight="1">
      <c r="B8041" s="4"/>
      <c r="C8041" s="4"/>
      <c r="D8041" s="4"/>
      <c r="E8041" s="4"/>
      <c r="F8041" s="6"/>
      <c r="G8041" s="6"/>
      <c r="H8041" s="6"/>
      <c r="I8041" s="10"/>
      <c r="J8041" s="11"/>
      <c r="K8041" s="13"/>
      <c r="L8041" s="4"/>
    </row>
    <row r="8042" spans="2:12" ht="14.25" customHeight="1">
      <c r="B8042" s="4"/>
      <c r="C8042" s="4"/>
      <c r="D8042" s="4"/>
      <c r="E8042" s="4"/>
      <c r="F8042" s="6"/>
      <c r="G8042" s="6"/>
      <c r="H8042" s="6"/>
      <c r="I8042" s="10"/>
      <c r="J8042" s="11"/>
      <c r="K8042" s="13"/>
      <c r="L8042" s="4"/>
    </row>
    <row r="8043" spans="2:12" ht="14.25" customHeight="1">
      <c r="B8043" s="4"/>
      <c r="C8043" s="4"/>
      <c r="D8043" s="4"/>
      <c r="E8043" s="4"/>
      <c r="F8043" s="6"/>
      <c r="G8043" s="6"/>
      <c r="H8043" s="6"/>
      <c r="I8043" s="10"/>
      <c r="J8043" s="11"/>
      <c r="K8043" s="13"/>
      <c r="L8043" s="4"/>
    </row>
    <row r="8044" spans="2:12" ht="14.25" customHeight="1">
      <c r="B8044" s="4"/>
      <c r="C8044" s="4"/>
      <c r="D8044" s="4"/>
      <c r="E8044" s="4"/>
      <c r="F8044" s="6"/>
      <c r="G8044" s="6"/>
      <c r="H8044" s="6"/>
      <c r="I8044" s="10"/>
      <c r="J8044" s="11"/>
      <c r="K8044" s="13"/>
      <c r="L8044" s="4"/>
    </row>
    <row r="8045" spans="2:12" ht="14.25" customHeight="1">
      <c r="B8045" s="4"/>
      <c r="C8045" s="4"/>
      <c r="D8045" s="4"/>
      <c r="E8045" s="4"/>
      <c r="F8045" s="6"/>
      <c r="G8045" s="6"/>
      <c r="H8045" s="6"/>
      <c r="I8045" s="10"/>
      <c r="J8045" s="11"/>
      <c r="K8045" s="13"/>
      <c r="L8045" s="4"/>
    </row>
    <row r="8046" spans="2:12" ht="14.25" customHeight="1">
      <c r="B8046" s="4"/>
      <c r="C8046" s="4"/>
      <c r="D8046" s="4"/>
      <c r="E8046" s="4"/>
      <c r="F8046" s="6"/>
      <c r="G8046" s="6"/>
      <c r="H8046" s="6"/>
      <c r="I8046" s="10"/>
      <c r="J8046" s="11"/>
      <c r="K8046" s="13"/>
      <c r="L8046" s="4"/>
    </row>
    <row r="8047" spans="2:12" ht="14.25" customHeight="1">
      <c r="B8047" s="4"/>
      <c r="C8047" s="4"/>
      <c r="D8047" s="4"/>
      <c r="E8047" s="4"/>
      <c r="F8047" s="6"/>
      <c r="G8047" s="6"/>
      <c r="H8047" s="6"/>
      <c r="I8047" s="10"/>
      <c r="J8047" s="11"/>
      <c r="K8047" s="13"/>
      <c r="L8047" s="4"/>
    </row>
    <row r="8048" spans="2:12" ht="14.25" customHeight="1">
      <c r="B8048" s="4"/>
      <c r="C8048" s="4"/>
      <c r="D8048" s="4"/>
      <c r="E8048" s="4"/>
      <c r="F8048" s="6"/>
      <c r="G8048" s="6"/>
      <c r="H8048" s="6"/>
      <c r="I8048" s="10"/>
      <c r="J8048" s="11"/>
      <c r="K8048" s="13"/>
      <c r="L8048" s="4"/>
    </row>
    <row r="8049" spans="2:12" ht="14.25" customHeight="1">
      <c r="B8049" s="4"/>
      <c r="C8049" s="4"/>
      <c r="D8049" s="4"/>
      <c r="E8049" s="4"/>
      <c r="F8049" s="6"/>
      <c r="G8049" s="6"/>
      <c r="H8049" s="6"/>
      <c r="I8049" s="10"/>
      <c r="J8049" s="11"/>
      <c r="K8049" s="13"/>
      <c r="L8049" s="4"/>
    </row>
    <row r="8050" spans="2:12" ht="14.25" customHeight="1">
      <c r="B8050" s="4"/>
      <c r="C8050" s="4"/>
      <c r="D8050" s="4"/>
      <c r="E8050" s="4"/>
      <c r="F8050" s="6"/>
      <c r="G8050" s="6"/>
      <c r="H8050" s="6"/>
      <c r="I8050" s="10"/>
      <c r="J8050" s="11"/>
      <c r="K8050" s="13"/>
      <c r="L8050" s="4"/>
    </row>
    <row r="8051" spans="2:12" ht="14.25" customHeight="1">
      <c r="B8051" s="4"/>
      <c r="C8051" s="4"/>
      <c r="D8051" s="4"/>
      <c r="E8051" s="4"/>
      <c r="F8051" s="6"/>
      <c r="G8051" s="6"/>
      <c r="H8051" s="6"/>
      <c r="I8051" s="10"/>
      <c r="J8051" s="11"/>
      <c r="K8051" s="13"/>
      <c r="L8051" s="4"/>
    </row>
    <row r="8052" spans="2:12" ht="14.25" customHeight="1">
      <c r="B8052" s="4"/>
      <c r="C8052" s="4"/>
      <c r="D8052" s="4"/>
      <c r="E8052" s="4"/>
      <c r="F8052" s="6"/>
      <c r="G8052" s="6"/>
      <c r="H8052" s="6"/>
      <c r="I8052" s="10"/>
      <c r="J8052" s="11"/>
      <c r="K8052" s="13"/>
      <c r="L8052" s="4"/>
    </row>
    <row r="8053" spans="2:12" ht="14.25" customHeight="1">
      <c r="B8053" s="4"/>
      <c r="C8053" s="4"/>
      <c r="D8053" s="4"/>
      <c r="E8053" s="4"/>
      <c r="F8053" s="6"/>
      <c r="G8053" s="6"/>
      <c r="H8053" s="6"/>
      <c r="I8053" s="10"/>
      <c r="J8053" s="11"/>
      <c r="K8053" s="13"/>
      <c r="L8053" s="4"/>
    </row>
    <row r="8054" spans="2:12" ht="14.25" customHeight="1">
      <c r="B8054" s="4"/>
      <c r="C8054" s="4"/>
      <c r="D8054" s="4"/>
      <c r="E8054" s="4"/>
      <c r="F8054" s="6"/>
      <c r="G8054" s="6"/>
      <c r="H8054" s="6"/>
      <c r="I8054" s="10"/>
      <c r="J8054" s="11"/>
      <c r="K8054" s="13"/>
      <c r="L8054" s="4"/>
    </row>
    <row r="8055" spans="2:12" ht="14.25" customHeight="1">
      <c r="B8055" s="4"/>
      <c r="C8055" s="4"/>
      <c r="D8055" s="4"/>
      <c r="E8055" s="4"/>
      <c r="F8055" s="6"/>
      <c r="G8055" s="6"/>
      <c r="H8055" s="6"/>
      <c r="I8055" s="10"/>
      <c r="J8055" s="11"/>
      <c r="K8055" s="13"/>
      <c r="L8055" s="4"/>
    </row>
    <row r="8056" spans="2:12" ht="14.25" customHeight="1">
      <c r="B8056" s="4"/>
      <c r="C8056" s="4"/>
      <c r="D8056" s="4"/>
      <c r="E8056" s="4"/>
      <c r="F8056" s="6"/>
      <c r="G8056" s="6"/>
      <c r="H8056" s="6"/>
      <c r="I8056" s="10"/>
      <c r="J8056" s="11"/>
      <c r="K8056" s="13"/>
      <c r="L8056" s="4"/>
    </row>
    <row r="8057" spans="2:12" ht="14.25" customHeight="1">
      <c r="B8057" s="4"/>
      <c r="C8057" s="4"/>
      <c r="D8057" s="4"/>
      <c r="E8057" s="4"/>
      <c r="F8057" s="6"/>
      <c r="G8057" s="6"/>
      <c r="H8057" s="6"/>
      <c r="I8057" s="10"/>
      <c r="J8057" s="11"/>
      <c r="K8057" s="13"/>
      <c r="L8057" s="4"/>
    </row>
    <row r="8058" spans="2:12" ht="14.25" customHeight="1">
      <c r="B8058" s="4"/>
      <c r="C8058" s="4"/>
      <c r="D8058" s="4"/>
      <c r="E8058" s="4"/>
      <c r="F8058" s="6"/>
      <c r="G8058" s="6"/>
      <c r="H8058" s="6"/>
      <c r="I8058" s="10"/>
      <c r="J8058" s="11"/>
      <c r="K8058" s="13"/>
      <c r="L8058" s="4"/>
    </row>
    <row r="8059" spans="2:12" ht="14.25" customHeight="1">
      <c r="B8059" s="4"/>
      <c r="C8059" s="4"/>
      <c r="D8059" s="4"/>
      <c r="E8059" s="4"/>
      <c r="F8059" s="6"/>
      <c r="G8059" s="6"/>
      <c r="H8059" s="6"/>
      <c r="I8059" s="10"/>
      <c r="J8059" s="11"/>
      <c r="K8059" s="13"/>
      <c r="L8059" s="4"/>
    </row>
    <row r="8060" spans="2:12" ht="14.25" customHeight="1">
      <c r="B8060" s="4"/>
      <c r="C8060" s="4"/>
      <c r="D8060" s="4"/>
      <c r="E8060" s="4"/>
      <c r="F8060" s="6"/>
      <c r="G8060" s="6"/>
      <c r="H8060" s="6"/>
      <c r="I8060" s="10"/>
      <c r="J8060" s="11"/>
      <c r="K8060" s="13"/>
      <c r="L8060" s="4"/>
    </row>
    <row r="8061" spans="2:12" ht="14.25" customHeight="1">
      <c r="B8061" s="4"/>
      <c r="C8061" s="4"/>
      <c r="D8061" s="4"/>
      <c r="E8061" s="4"/>
      <c r="F8061" s="6"/>
      <c r="G8061" s="6"/>
      <c r="H8061" s="6"/>
      <c r="I8061" s="10"/>
      <c r="J8061" s="11"/>
      <c r="K8061" s="13"/>
      <c r="L8061" s="4"/>
    </row>
    <row r="8062" spans="2:12" ht="14.25" customHeight="1">
      <c r="B8062" s="4"/>
      <c r="C8062" s="4"/>
      <c r="D8062" s="4"/>
      <c r="E8062" s="4"/>
      <c r="F8062" s="6"/>
      <c r="G8062" s="6"/>
      <c r="H8062" s="6"/>
      <c r="I8062" s="10"/>
      <c r="J8062" s="11"/>
      <c r="K8062" s="13"/>
      <c r="L8062" s="4"/>
    </row>
    <row r="8063" spans="2:12" ht="14.25" customHeight="1">
      <c r="B8063" s="4"/>
      <c r="C8063" s="4"/>
      <c r="D8063" s="4"/>
      <c r="E8063" s="4"/>
      <c r="F8063" s="6"/>
      <c r="G8063" s="6"/>
      <c r="H8063" s="6"/>
      <c r="I8063" s="10"/>
      <c r="J8063" s="11"/>
      <c r="K8063" s="13"/>
      <c r="L8063" s="4"/>
    </row>
    <row r="8064" spans="2:12" ht="14.25" customHeight="1">
      <c r="B8064" s="4"/>
      <c r="C8064" s="4"/>
      <c r="D8064" s="4"/>
      <c r="E8064" s="4"/>
      <c r="F8064" s="6"/>
      <c r="G8064" s="6"/>
      <c r="H8064" s="6"/>
      <c r="I8064" s="10"/>
      <c r="J8064" s="11"/>
      <c r="K8064" s="13"/>
      <c r="L8064" s="4"/>
    </row>
    <row r="8065" spans="2:12" ht="14.25" customHeight="1">
      <c r="B8065" s="4"/>
      <c r="C8065" s="4"/>
      <c r="D8065" s="4"/>
      <c r="E8065" s="4"/>
      <c r="F8065" s="6"/>
      <c r="G8065" s="6"/>
      <c r="H8065" s="6"/>
      <c r="I8065" s="10"/>
      <c r="J8065" s="11"/>
      <c r="K8065" s="13"/>
      <c r="L8065" s="4"/>
    </row>
    <row r="8066" spans="2:12" ht="14.25" customHeight="1">
      <c r="B8066" s="4"/>
      <c r="C8066" s="4"/>
      <c r="D8066" s="4"/>
      <c r="E8066" s="4"/>
      <c r="F8066" s="6"/>
      <c r="G8066" s="6"/>
      <c r="H8066" s="6"/>
      <c r="I8066" s="10"/>
      <c r="J8066" s="11"/>
      <c r="K8066" s="13"/>
      <c r="L8066" s="4"/>
    </row>
    <row r="8067" spans="2:12" ht="14.25" customHeight="1">
      <c r="B8067" s="4"/>
      <c r="C8067" s="4"/>
      <c r="D8067" s="4"/>
      <c r="E8067" s="4"/>
      <c r="F8067" s="6"/>
      <c r="G8067" s="6"/>
      <c r="H8067" s="6"/>
      <c r="I8067" s="10"/>
      <c r="J8067" s="11"/>
      <c r="K8067" s="13"/>
      <c r="L8067" s="4"/>
    </row>
    <row r="8068" spans="2:12" ht="14.25" customHeight="1">
      <c r="B8068" s="4"/>
      <c r="C8068" s="4"/>
      <c r="D8068" s="4"/>
      <c r="E8068" s="4"/>
      <c r="F8068" s="6"/>
      <c r="G8068" s="6"/>
      <c r="H8068" s="6"/>
      <c r="I8068" s="10"/>
      <c r="J8068" s="11"/>
      <c r="K8068" s="13"/>
      <c r="L8068" s="4"/>
    </row>
    <row r="8069" spans="2:12" ht="14.25" customHeight="1">
      <c r="B8069" s="4"/>
      <c r="C8069" s="4"/>
      <c r="D8069" s="4"/>
      <c r="E8069" s="4"/>
      <c r="F8069" s="6"/>
      <c r="G8069" s="6"/>
      <c r="H8069" s="6"/>
      <c r="I8069" s="10"/>
      <c r="J8069" s="11"/>
      <c r="K8069" s="13"/>
      <c r="L8069" s="4"/>
    </row>
    <row r="8070" spans="2:12" ht="14.25" customHeight="1">
      <c r="B8070" s="4"/>
      <c r="C8070" s="4"/>
      <c r="D8070" s="4"/>
      <c r="E8070" s="4"/>
      <c r="F8070" s="6"/>
      <c r="G8070" s="6"/>
      <c r="H8070" s="6"/>
      <c r="I8070" s="10"/>
      <c r="J8070" s="11"/>
      <c r="K8070" s="13"/>
      <c r="L8070" s="4"/>
    </row>
    <row r="8071" spans="2:12" ht="14.25" customHeight="1">
      <c r="B8071" s="4"/>
      <c r="C8071" s="4"/>
      <c r="D8071" s="4"/>
      <c r="E8071" s="4"/>
      <c r="F8071" s="6"/>
      <c r="G8071" s="6"/>
      <c r="H8071" s="6"/>
      <c r="I8071" s="10"/>
      <c r="J8071" s="11"/>
      <c r="K8071" s="13"/>
      <c r="L8071" s="4"/>
    </row>
    <row r="8072" spans="2:12" ht="14.25" customHeight="1">
      <c r="B8072" s="4"/>
      <c r="C8072" s="4"/>
      <c r="D8072" s="4"/>
      <c r="E8072" s="4"/>
      <c r="F8072" s="6"/>
      <c r="G8072" s="6"/>
      <c r="H8072" s="6"/>
      <c r="I8072" s="10"/>
      <c r="J8072" s="11"/>
      <c r="K8072" s="13"/>
      <c r="L8072" s="4"/>
    </row>
    <row r="8073" spans="2:12" ht="14.25" customHeight="1">
      <c r="B8073" s="4"/>
      <c r="C8073" s="4"/>
      <c r="D8073" s="4"/>
      <c r="E8073" s="4"/>
      <c r="F8073" s="6"/>
      <c r="G8073" s="6"/>
      <c r="H8073" s="6"/>
      <c r="I8073" s="10"/>
      <c r="J8073" s="11"/>
      <c r="K8073" s="13"/>
      <c r="L8073" s="4"/>
    </row>
    <row r="8074" spans="2:12" ht="14.25" customHeight="1">
      <c r="B8074" s="4"/>
      <c r="C8074" s="4"/>
      <c r="D8074" s="4"/>
      <c r="E8074" s="4"/>
      <c r="F8074" s="6"/>
      <c r="G8074" s="6"/>
      <c r="H8074" s="6"/>
      <c r="I8074" s="10"/>
      <c r="J8074" s="11"/>
      <c r="K8074" s="13"/>
      <c r="L8074" s="4"/>
    </row>
    <row r="8075" spans="2:12" ht="14.25" customHeight="1">
      <c r="B8075" s="4"/>
      <c r="C8075" s="4"/>
      <c r="D8075" s="4"/>
      <c r="E8075" s="4"/>
      <c r="F8075" s="6"/>
      <c r="G8075" s="6"/>
      <c r="H8075" s="6"/>
      <c r="I8075" s="10"/>
      <c r="J8075" s="11"/>
      <c r="K8075" s="13"/>
      <c r="L8075" s="4"/>
    </row>
    <row r="8076" spans="2:12" ht="14.25" customHeight="1">
      <c r="B8076" s="4"/>
      <c r="C8076" s="4"/>
      <c r="D8076" s="4"/>
      <c r="E8076" s="4"/>
      <c r="F8076" s="6"/>
      <c r="G8076" s="6"/>
      <c r="H8076" s="6"/>
      <c r="I8076" s="10"/>
      <c r="J8076" s="11"/>
      <c r="K8076" s="13"/>
      <c r="L8076" s="4"/>
    </row>
    <row r="8077" spans="2:12" ht="14.25" customHeight="1">
      <c r="B8077" s="4"/>
      <c r="C8077" s="4"/>
      <c r="D8077" s="4"/>
      <c r="E8077" s="4"/>
      <c r="F8077" s="6"/>
      <c r="G8077" s="6"/>
      <c r="H8077" s="6"/>
      <c r="I8077" s="10"/>
      <c r="J8077" s="11"/>
      <c r="K8077" s="13"/>
      <c r="L8077" s="4"/>
    </row>
    <row r="8078" spans="2:12" ht="14.25" customHeight="1">
      <c r="B8078" s="4"/>
      <c r="C8078" s="4"/>
      <c r="D8078" s="4"/>
      <c r="E8078" s="4"/>
      <c r="F8078" s="6"/>
      <c r="G8078" s="6"/>
      <c r="H8078" s="6"/>
      <c r="I8078" s="10"/>
      <c r="J8078" s="11"/>
      <c r="K8078" s="13"/>
      <c r="L8078" s="4"/>
    </row>
    <row r="8079" spans="2:12" ht="14.25" customHeight="1">
      <c r="B8079" s="4"/>
      <c r="C8079" s="4"/>
      <c r="D8079" s="4"/>
      <c r="E8079" s="4"/>
      <c r="F8079" s="6"/>
      <c r="G8079" s="6"/>
      <c r="H8079" s="6"/>
      <c r="I8079" s="10"/>
      <c r="J8079" s="11"/>
      <c r="K8079" s="13"/>
      <c r="L8079" s="4"/>
    </row>
    <row r="8080" spans="2:12" ht="14.25" customHeight="1">
      <c r="B8080" s="4"/>
      <c r="C8080" s="4"/>
      <c r="D8080" s="4"/>
      <c r="E8080" s="4"/>
      <c r="F8080" s="6"/>
      <c r="G8080" s="6"/>
      <c r="H8080" s="6"/>
      <c r="I8080" s="10"/>
      <c r="J8080" s="11"/>
      <c r="K8080" s="13"/>
      <c r="L8080" s="4"/>
    </row>
    <row r="8081" spans="2:12" ht="14.25" customHeight="1">
      <c r="B8081" s="4"/>
      <c r="C8081" s="4"/>
      <c r="D8081" s="4"/>
      <c r="E8081" s="4"/>
      <c r="F8081" s="6"/>
      <c r="G8081" s="6"/>
      <c r="H8081" s="6"/>
      <c r="I8081" s="10"/>
      <c r="J8081" s="11"/>
      <c r="K8081" s="13"/>
      <c r="L8081" s="4"/>
    </row>
    <row r="8082" spans="2:12" ht="14.25" customHeight="1">
      <c r="B8082" s="4"/>
      <c r="C8082" s="4"/>
      <c r="D8082" s="4"/>
      <c r="E8082" s="4"/>
      <c r="F8082" s="6"/>
      <c r="G8082" s="6"/>
      <c r="H8082" s="6"/>
      <c r="I8082" s="10"/>
      <c r="J8082" s="11"/>
      <c r="K8082" s="13"/>
      <c r="L8082" s="4"/>
    </row>
    <row r="8083" spans="2:12" ht="14.25" customHeight="1">
      <c r="B8083" s="4"/>
      <c r="C8083" s="4"/>
      <c r="D8083" s="4"/>
      <c r="E8083" s="4"/>
      <c r="F8083" s="6"/>
      <c r="G8083" s="6"/>
      <c r="H8083" s="6"/>
      <c r="I8083" s="10"/>
      <c r="J8083" s="11"/>
      <c r="K8083" s="13"/>
      <c r="L8083" s="4"/>
    </row>
    <row r="8084" spans="2:12" ht="14.25" customHeight="1">
      <c r="B8084" s="4"/>
      <c r="C8084" s="4"/>
      <c r="D8084" s="4"/>
      <c r="E8084" s="4"/>
      <c r="F8084" s="6"/>
      <c r="G8084" s="6"/>
      <c r="H8084" s="6"/>
      <c r="I8084" s="10"/>
      <c r="J8084" s="11"/>
      <c r="K8084" s="13"/>
      <c r="L8084" s="4"/>
    </row>
    <row r="8085" spans="2:12" ht="14.25" customHeight="1">
      <c r="B8085" s="4"/>
      <c r="C8085" s="4"/>
      <c r="D8085" s="4"/>
      <c r="E8085" s="4"/>
      <c r="F8085" s="6"/>
      <c r="G8085" s="6"/>
      <c r="H8085" s="6"/>
      <c r="I8085" s="10"/>
      <c r="J8085" s="11"/>
      <c r="K8085" s="13"/>
      <c r="L8085" s="4"/>
    </row>
    <row r="8086" spans="2:12" ht="14.25" customHeight="1">
      <c r="B8086" s="4"/>
      <c r="C8086" s="4"/>
      <c r="D8086" s="4"/>
      <c r="E8086" s="4"/>
      <c r="F8086" s="6"/>
      <c r="G8086" s="6"/>
      <c r="H8086" s="6"/>
      <c r="I8086" s="10"/>
      <c r="J8086" s="11"/>
      <c r="K8086" s="13"/>
      <c r="L8086" s="4"/>
    </row>
    <row r="8087" spans="2:12" ht="14.25" customHeight="1">
      <c r="B8087" s="4"/>
      <c r="C8087" s="4"/>
      <c r="D8087" s="4"/>
      <c r="E8087" s="4"/>
      <c r="F8087" s="6"/>
      <c r="G8087" s="6"/>
      <c r="H8087" s="6"/>
      <c r="I8087" s="10"/>
      <c r="J8087" s="11"/>
      <c r="K8087" s="13"/>
      <c r="L8087" s="4"/>
    </row>
    <row r="8088" spans="2:12" ht="14.25" customHeight="1">
      <c r="B8088" s="4"/>
      <c r="C8088" s="4"/>
      <c r="D8088" s="4"/>
      <c r="E8088" s="4"/>
      <c r="F8088" s="6"/>
      <c r="G8088" s="6"/>
      <c r="H8088" s="6"/>
      <c r="I8088" s="10"/>
      <c r="J8088" s="11"/>
      <c r="K8088" s="13"/>
      <c r="L8088" s="4"/>
    </row>
    <row r="8089" spans="2:12" ht="14.25" customHeight="1">
      <c r="B8089" s="4"/>
      <c r="C8089" s="4"/>
      <c r="D8089" s="4"/>
      <c r="E8089" s="4"/>
      <c r="F8089" s="6"/>
      <c r="G8089" s="6"/>
      <c r="H8089" s="6"/>
      <c r="I8089" s="10"/>
      <c r="J8089" s="11"/>
      <c r="K8089" s="13"/>
      <c r="L8089" s="4"/>
    </row>
    <row r="8090" spans="2:12" ht="14.25" customHeight="1">
      <c r="B8090" s="4"/>
      <c r="C8090" s="4"/>
      <c r="D8090" s="4"/>
      <c r="E8090" s="4"/>
      <c r="F8090" s="6"/>
      <c r="G8090" s="6"/>
      <c r="H8090" s="6"/>
      <c r="I8090" s="10"/>
      <c r="J8090" s="11"/>
      <c r="K8090" s="13"/>
      <c r="L8090" s="4"/>
    </row>
    <row r="8091" spans="2:12" ht="14.25" customHeight="1">
      <c r="B8091" s="4"/>
      <c r="C8091" s="4"/>
      <c r="D8091" s="4"/>
      <c r="E8091" s="4"/>
      <c r="F8091" s="6"/>
      <c r="G8091" s="6"/>
      <c r="H8091" s="6"/>
      <c r="I8091" s="10"/>
      <c r="J8091" s="11"/>
      <c r="K8091" s="13"/>
      <c r="L8091" s="4"/>
    </row>
    <row r="8092" spans="2:12" ht="14.25" customHeight="1">
      <c r="B8092" s="4"/>
      <c r="C8092" s="4"/>
      <c r="D8092" s="4"/>
      <c r="E8092" s="4"/>
      <c r="F8092" s="6"/>
      <c r="G8092" s="6"/>
      <c r="H8092" s="6"/>
      <c r="I8092" s="10"/>
      <c r="J8092" s="11"/>
      <c r="K8092" s="13"/>
      <c r="L8092" s="4"/>
    </row>
    <row r="8093" spans="2:12" ht="14.25" customHeight="1">
      <c r="B8093" s="4"/>
      <c r="C8093" s="4"/>
      <c r="D8093" s="4"/>
      <c r="E8093" s="4"/>
      <c r="F8093" s="6"/>
      <c r="G8093" s="6"/>
      <c r="H8093" s="6"/>
      <c r="I8093" s="10"/>
      <c r="J8093" s="11"/>
      <c r="K8093" s="13"/>
      <c r="L8093" s="4"/>
    </row>
    <row r="8094" spans="2:12" ht="14.25" customHeight="1">
      <c r="B8094" s="4"/>
      <c r="C8094" s="4"/>
      <c r="D8094" s="4"/>
      <c r="E8094" s="4"/>
      <c r="F8094" s="6"/>
      <c r="G8094" s="6"/>
      <c r="H8094" s="6"/>
      <c r="I8094" s="10"/>
      <c r="J8094" s="11"/>
      <c r="K8094" s="13"/>
      <c r="L8094" s="4"/>
    </row>
    <row r="8095" spans="2:12" ht="14.25" customHeight="1">
      <c r="B8095" s="4"/>
      <c r="C8095" s="4"/>
      <c r="D8095" s="4"/>
      <c r="E8095" s="4"/>
      <c r="F8095" s="6"/>
      <c r="G8095" s="6"/>
      <c r="H8095" s="6"/>
      <c r="I8095" s="10"/>
      <c r="J8095" s="11"/>
      <c r="K8095" s="13"/>
      <c r="L8095" s="4"/>
    </row>
    <row r="8096" spans="2:12" ht="14.25" customHeight="1">
      <c r="B8096" s="4"/>
      <c r="C8096" s="4"/>
      <c r="D8096" s="4"/>
      <c r="E8096" s="4"/>
      <c r="F8096" s="6"/>
      <c r="G8096" s="6"/>
      <c r="H8096" s="6"/>
      <c r="I8096" s="10"/>
      <c r="J8096" s="11"/>
      <c r="K8096" s="13"/>
      <c r="L8096" s="4"/>
    </row>
    <row r="8097" spans="2:12" ht="14.25" customHeight="1">
      <c r="B8097" s="4"/>
      <c r="C8097" s="4"/>
      <c r="D8097" s="4"/>
      <c r="E8097" s="4"/>
      <c r="F8097" s="6"/>
      <c r="G8097" s="6"/>
      <c r="H8097" s="6"/>
      <c r="I8097" s="10"/>
      <c r="J8097" s="11"/>
      <c r="K8097" s="13"/>
      <c r="L8097" s="4"/>
    </row>
    <row r="8098" spans="2:12" ht="14.25" customHeight="1">
      <c r="B8098" s="4"/>
      <c r="C8098" s="4"/>
      <c r="D8098" s="4"/>
      <c r="E8098" s="4"/>
      <c r="F8098" s="6"/>
      <c r="G8098" s="6"/>
      <c r="H8098" s="6"/>
      <c r="I8098" s="10"/>
      <c r="J8098" s="11"/>
      <c r="K8098" s="13"/>
      <c r="L8098" s="4"/>
    </row>
    <row r="8099" spans="2:12" ht="14.25" customHeight="1">
      <c r="B8099" s="4"/>
      <c r="C8099" s="4"/>
      <c r="D8099" s="4"/>
      <c r="E8099" s="4"/>
      <c r="F8099" s="6"/>
      <c r="G8099" s="6"/>
      <c r="H8099" s="6"/>
      <c r="I8099" s="10"/>
      <c r="J8099" s="11"/>
      <c r="K8099" s="13"/>
      <c r="L8099" s="4"/>
    </row>
    <row r="8100" spans="2:12" ht="14.25" customHeight="1">
      <c r="B8100" s="4"/>
      <c r="C8100" s="4"/>
      <c r="D8100" s="4"/>
      <c r="E8100" s="4"/>
      <c r="F8100" s="6"/>
      <c r="G8100" s="6"/>
      <c r="H8100" s="6"/>
      <c r="I8100" s="10"/>
      <c r="J8100" s="11"/>
      <c r="K8100" s="13"/>
      <c r="L8100" s="4"/>
    </row>
    <row r="8101" spans="2:12" ht="14.25" customHeight="1">
      <c r="B8101" s="4"/>
      <c r="C8101" s="4"/>
      <c r="D8101" s="4"/>
      <c r="E8101" s="4"/>
      <c r="F8101" s="6"/>
      <c r="G8101" s="6"/>
      <c r="H8101" s="6"/>
      <c r="I8101" s="10"/>
      <c r="J8101" s="11"/>
      <c r="K8101" s="13"/>
      <c r="L8101" s="4"/>
    </row>
    <row r="8102" spans="2:12" ht="14.25" customHeight="1">
      <c r="B8102" s="4"/>
      <c r="C8102" s="4"/>
      <c r="D8102" s="4"/>
      <c r="E8102" s="4"/>
      <c r="F8102" s="6"/>
      <c r="G8102" s="6"/>
      <c r="H8102" s="6"/>
      <c r="I8102" s="10"/>
      <c r="J8102" s="11"/>
      <c r="K8102" s="13"/>
      <c r="L8102" s="4"/>
    </row>
    <row r="8103" spans="2:12" ht="14.25" customHeight="1">
      <c r="B8103" s="4"/>
      <c r="C8103" s="4"/>
      <c r="D8103" s="4"/>
      <c r="E8103" s="4"/>
      <c r="F8103" s="6"/>
      <c r="G8103" s="6"/>
      <c r="H8103" s="6"/>
      <c r="I8103" s="10"/>
      <c r="J8103" s="11"/>
      <c r="K8103" s="13"/>
      <c r="L8103" s="4"/>
    </row>
    <row r="8104" spans="2:12" ht="14.25" customHeight="1">
      <c r="B8104" s="4"/>
      <c r="C8104" s="4"/>
      <c r="D8104" s="4"/>
      <c r="E8104" s="4"/>
      <c r="F8104" s="6"/>
      <c r="G8104" s="6"/>
      <c r="H8104" s="6"/>
      <c r="I8104" s="10"/>
      <c r="J8104" s="11"/>
      <c r="K8104" s="13"/>
      <c r="L8104" s="4"/>
    </row>
    <row r="8105" spans="2:12" ht="14.25" customHeight="1">
      <c r="B8105" s="4"/>
      <c r="C8105" s="4"/>
      <c r="D8105" s="4"/>
      <c r="E8105" s="4"/>
      <c r="F8105" s="6"/>
      <c r="G8105" s="6"/>
      <c r="H8105" s="6"/>
      <c r="I8105" s="10"/>
      <c r="J8105" s="11"/>
      <c r="K8105" s="13"/>
      <c r="L8105" s="4"/>
    </row>
    <row r="8106" spans="2:12" ht="14.25" customHeight="1">
      <c r="B8106" s="4"/>
      <c r="C8106" s="4"/>
      <c r="D8106" s="4"/>
      <c r="E8106" s="4"/>
      <c r="F8106" s="6"/>
      <c r="G8106" s="6"/>
      <c r="H8106" s="6"/>
      <c r="I8106" s="10"/>
      <c r="J8106" s="11"/>
      <c r="K8106" s="13"/>
      <c r="L8106" s="4"/>
    </row>
    <row r="8107" spans="2:12" ht="14.25" customHeight="1">
      <c r="B8107" s="4"/>
      <c r="C8107" s="4"/>
      <c r="D8107" s="4"/>
      <c r="E8107" s="4"/>
      <c r="F8107" s="6"/>
      <c r="G8107" s="6"/>
      <c r="H8107" s="6"/>
      <c r="I8107" s="10"/>
      <c r="J8107" s="11"/>
      <c r="K8107" s="13"/>
      <c r="L8107" s="4"/>
    </row>
    <row r="8108" spans="2:12" ht="14.25" customHeight="1">
      <c r="B8108" s="4"/>
      <c r="C8108" s="4"/>
      <c r="D8108" s="4"/>
      <c r="E8108" s="4"/>
      <c r="F8108" s="6"/>
      <c r="G8108" s="6"/>
      <c r="H8108" s="6"/>
      <c r="I8108" s="10"/>
      <c r="J8108" s="11"/>
      <c r="K8108" s="13"/>
      <c r="L8108" s="4"/>
    </row>
    <row r="8109" spans="2:12" ht="14.25" customHeight="1">
      <c r="B8109" s="4"/>
      <c r="C8109" s="4"/>
      <c r="D8109" s="4"/>
      <c r="E8109" s="4"/>
      <c r="F8109" s="6"/>
      <c r="G8109" s="6"/>
      <c r="H8109" s="6"/>
      <c r="I8109" s="10"/>
      <c r="J8109" s="11"/>
      <c r="K8109" s="13"/>
      <c r="L8109" s="4"/>
    </row>
    <row r="8110" spans="2:12" ht="14.25" customHeight="1">
      <c r="B8110" s="4"/>
      <c r="C8110" s="4"/>
      <c r="D8110" s="4"/>
      <c r="E8110" s="4"/>
      <c r="F8110" s="6"/>
      <c r="G8110" s="6"/>
      <c r="H8110" s="6"/>
      <c r="I8110" s="10"/>
      <c r="J8110" s="11"/>
      <c r="K8110" s="13"/>
      <c r="L8110" s="4"/>
    </row>
    <row r="8111" spans="2:12" ht="14.25" customHeight="1">
      <c r="B8111" s="4"/>
      <c r="C8111" s="4"/>
      <c r="D8111" s="4"/>
      <c r="E8111" s="4"/>
      <c r="F8111" s="6"/>
      <c r="G8111" s="6"/>
      <c r="H8111" s="6"/>
      <c r="I8111" s="10"/>
      <c r="J8111" s="11"/>
      <c r="K8111" s="13"/>
      <c r="L8111" s="4"/>
    </row>
    <row r="8112" spans="2:12" ht="14.25" customHeight="1">
      <c r="B8112" s="4"/>
      <c r="C8112" s="4"/>
      <c r="D8112" s="4"/>
      <c r="E8112" s="4"/>
      <c r="F8112" s="6"/>
      <c r="G8112" s="6"/>
      <c r="H8112" s="6"/>
      <c r="I8112" s="10"/>
      <c r="J8112" s="11"/>
      <c r="K8112" s="13"/>
      <c r="L8112" s="4"/>
    </row>
    <row r="8113" spans="2:12" ht="14.25" customHeight="1">
      <c r="B8113" s="4"/>
      <c r="C8113" s="4"/>
      <c r="D8113" s="4"/>
      <c r="E8113" s="4"/>
      <c r="F8113" s="6"/>
      <c r="G8113" s="6"/>
      <c r="H8113" s="6"/>
      <c r="I8113" s="10"/>
      <c r="J8113" s="11"/>
      <c r="K8113" s="13"/>
      <c r="L8113" s="4"/>
    </row>
    <row r="8114" spans="2:12" ht="14.25" customHeight="1">
      <c r="B8114" s="4"/>
      <c r="C8114" s="4"/>
      <c r="D8114" s="4"/>
      <c r="E8114" s="4"/>
      <c r="F8114" s="6"/>
      <c r="G8114" s="6"/>
      <c r="H8114" s="6"/>
      <c r="I8114" s="10"/>
      <c r="J8114" s="11"/>
      <c r="K8114" s="13"/>
      <c r="L8114" s="4"/>
    </row>
    <row r="8115" spans="2:12" ht="14.25" customHeight="1">
      <c r="B8115" s="4"/>
      <c r="C8115" s="4"/>
      <c r="D8115" s="4"/>
      <c r="E8115" s="4"/>
      <c r="F8115" s="6"/>
      <c r="G8115" s="6"/>
      <c r="H8115" s="6"/>
      <c r="I8115" s="10"/>
      <c r="J8115" s="11"/>
      <c r="K8115" s="13"/>
      <c r="L8115" s="4"/>
    </row>
    <row r="8116" spans="2:12" ht="14.25" customHeight="1">
      <c r="B8116" s="4"/>
      <c r="C8116" s="4"/>
      <c r="D8116" s="4"/>
      <c r="E8116" s="4"/>
      <c r="F8116" s="6"/>
      <c r="G8116" s="6"/>
      <c r="H8116" s="6"/>
      <c r="I8116" s="10"/>
      <c r="J8116" s="11"/>
      <c r="K8116" s="13"/>
      <c r="L8116" s="4"/>
    </row>
    <row r="8117" spans="2:12" ht="14.25" customHeight="1">
      <c r="B8117" s="4"/>
      <c r="C8117" s="4"/>
      <c r="D8117" s="4"/>
      <c r="E8117" s="4"/>
      <c r="F8117" s="6"/>
      <c r="G8117" s="6"/>
      <c r="H8117" s="6"/>
      <c r="I8117" s="10"/>
      <c r="J8117" s="11"/>
      <c r="K8117" s="13"/>
      <c r="L8117" s="4"/>
    </row>
    <row r="8118" spans="2:12" ht="14.25" customHeight="1">
      <c r="B8118" s="4"/>
      <c r="C8118" s="4"/>
      <c r="D8118" s="4"/>
      <c r="E8118" s="4"/>
      <c r="F8118" s="6"/>
      <c r="G8118" s="6"/>
      <c r="H8118" s="6"/>
      <c r="I8118" s="10"/>
      <c r="J8118" s="11"/>
      <c r="K8118" s="13"/>
      <c r="L8118" s="4"/>
    </row>
    <row r="8119" spans="2:12" ht="14.25" customHeight="1">
      <c r="B8119" s="4"/>
      <c r="C8119" s="4"/>
      <c r="D8119" s="4"/>
      <c r="E8119" s="4"/>
      <c r="F8119" s="6"/>
      <c r="G8119" s="6"/>
      <c r="H8119" s="6"/>
      <c r="I8119" s="10"/>
      <c r="J8119" s="11"/>
      <c r="K8119" s="13"/>
      <c r="L8119" s="4"/>
    </row>
    <row r="8120" spans="2:12" ht="14.25" customHeight="1">
      <c r="B8120" s="4"/>
      <c r="C8120" s="4"/>
      <c r="D8120" s="4"/>
      <c r="E8120" s="4"/>
      <c r="F8120" s="6"/>
      <c r="G8120" s="6"/>
      <c r="H8120" s="6"/>
      <c r="I8120" s="10"/>
      <c r="J8120" s="11"/>
      <c r="K8120" s="13"/>
      <c r="L8120" s="4"/>
    </row>
    <row r="8121" spans="2:12" ht="14.25" customHeight="1">
      <c r="B8121" s="4"/>
      <c r="C8121" s="4"/>
      <c r="D8121" s="4"/>
      <c r="E8121" s="4"/>
      <c r="F8121" s="6"/>
      <c r="G8121" s="6"/>
      <c r="H8121" s="6"/>
      <c r="I8121" s="10"/>
      <c r="J8121" s="11"/>
      <c r="K8121" s="13"/>
      <c r="L8121" s="4"/>
    </row>
    <row r="8122" spans="2:12" ht="14.25" customHeight="1">
      <c r="B8122" s="4"/>
      <c r="C8122" s="4"/>
      <c r="D8122" s="4"/>
      <c r="E8122" s="4"/>
      <c r="F8122" s="6"/>
      <c r="G8122" s="6"/>
      <c r="H8122" s="6"/>
      <c r="I8122" s="10"/>
      <c r="J8122" s="11"/>
      <c r="K8122" s="13"/>
      <c r="L8122" s="4"/>
    </row>
    <row r="8123" spans="2:12" ht="14.25" customHeight="1">
      <c r="B8123" s="4"/>
      <c r="C8123" s="4"/>
      <c r="D8123" s="4"/>
      <c r="E8123" s="4"/>
      <c r="F8123" s="6"/>
      <c r="G8123" s="6"/>
      <c r="H8123" s="6"/>
      <c r="I8123" s="10"/>
      <c r="J8123" s="11"/>
      <c r="K8123" s="13"/>
      <c r="L8123" s="4"/>
    </row>
    <row r="8124" spans="2:12" ht="14.25" customHeight="1">
      <c r="B8124" s="4"/>
      <c r="C8124" s="4"/>
      <c r="D8124" s="4"/>
      <c r="E8124" s="4"/>
      <c r="F8124" s="6"/>
      <c r="G8124" s="6"/>
      <c r="H8124" s="6"/>
      <c r="I8124" s="10"/>
      <c r="J8124" s="11"/>
      <c r="K8124" s="13"/>
      <c r="L8124" s="4"/>
    </row>
    <row r="8125" spans="2:12" ht="14.25" customHeight="1">
      <c r="B8125" s="4"/>
      <c r="C8125" s="4"/>
      <c r="D8125" s="4"/>
      <c r="E8125" s="4"/>
      <c r="F8125" s="6"/>
      <c r="G8125" s="6"/>
      <c r="H8125" s="6"/>
      <c r="I8125" s="10"/>
      <c r="J8125" s="11"/>
      <c r="K8125" s="13"/>
      <c r="L8125" s="4"/>
    </row>
    <row r="8126" spans="2:12" ht="14.25" customHeight="1">
      <c r="B8126" s="4"/>
      <c r="C8126" s="4"/>
      <c r="D8126" s="4"/>
      <c r="E8126" s="4"/>
      <c r="F8126" s="6"/>
      <c r="G8126" s="6"/>
      <c r="H8126" s="6"/>
      <c r="I8126" s="10"/>
      <c r="J8126" s="11"/>
      <c r="K8126" s="13"/>
      <c r="L8126" s="4"/>
    </row>
    <row r="8127" spans="2:12" ht="14.25" customHeight="1">
      <c r="B8127" s="4"/>
      <c r="C8127" s="4"/>
      <c r="D8127" s="4"/>
      <c r="E8127" s="4"/>
      <c r="F8127" s="6"/>
      <c r="G8127" s="6"/>
      <c r="H8127" s="6"/>
      <c r="I8127" s="10"/>
      <c r="J8127" s="11"/>
      <c r="K8127" s="13"/>
      <c r="L8127" s="4"/>
    </row>
    <row r="8128" spans="2:12" ht="14.25" customHeight="1">
      <c r="B8128" s="4"/>
      <c r="C8128" s="4"/>
      <c r="D8128" s="4"/>
      <c r="E8128" s="4"/>
      <c r="F8128" s="6"/>
      <c r="G8128" s="6"/>
      <c r="H8128" s="6"/>
      <c r="I8128" s="10"/>
      <c r="J8128" s="11"/>
      <c r="K8128" s="13"/>
      <c r="L8128" s="4"/>
    </row>
    <row r="8129" spans="2:12" ht="14.25" customHeight="1">
      <c r="B8129" s="4"/>
      <c r="C8129" s="4"/>
      <c r="D8129" s="4"/>
      <c r="E8129" s="4"/>
      <c r="F8129" s="6"/>
      <c r="G8129" s="6"/>
      <c r="H8129" s="6"/>
      <c r="I8129" s="10"/>
      <c r="J8129" s="11"/>
      <c r="K8129" s="13"/>
      <c r="L8129" s="4"/>
    </row>
    <row r="8130" spans="2:12" ht="14.25" customHeight="1">
      <c r="B8130" s="4"/>
      <c r="C8130" s="4"/>
      <c r="D8130" s="4"/>
      <c r="E8130" s="4"/>
      <c r="F8130" s="6"/>
      <c r="G8130" s="6"/>
      <c r="H8130" s="6"/>
      <c r="I8130" s="10"/>
      <c r="J8130" s="11"/>
      <c r="K8130" s="13"/>
      <c r="L8130" s="4"/>
    </row>
    <row r="8131" spans="2:12" ht="14.25" customHeight="1">
      <c r="B8131" s="4"/>
      <c r="C8131" s="4"/>
      <c r="D8131" s="4"/>
      <c r="E8131" s="4"/>
      <c r="F8131" s="6"/>
      <c r="G8131" s="6"/>
      <c r="H8131" s="6"/>
      <c r="I8131" s="10"/>
      <c r="J8131" s="11"/>
      <c r="K8131" s="13"/>
      <c r="L8131" s="4"/>
    </row>
    <row r="8132" spans="2:12" ht="14.25" customHeight="1">
      <c r="B8132" s="4"/>
      <c r="C8132" s="4"/>
      <c r="D8132" s="4"/>
      <c r="E8132" s="4"/>
      <c r="F8132" s="6"/>
      <c r="G8132" s="6"/>
      <c r="H8132" s="6"/>
      <c r="I8132" s="10"/>
      <c r="J8132" s="11"/>
      <c r="K8132" s="13"/>
      <c r="L8132" s="4"/>
    </row>
    <row r="8133" spans="2:12" ht="14.25" customHeight="1">
      <c r="B8133" s="4"/>
      <c r="C8133" s="4"/>
      <c r="D8133" s="4"/>
      <c r="E8133" s="4"/>
      <c r="F8133" s="6"/>
      <c r="G8133" s="6"/>
      <c r="H8133" s="6"/>
      <c r="I8133" s="10"/>
      <c r="J8133" s="11"/>
      <c r="K8133" s="13"/>
      <c r="L8133" s="4"/>
    </row>
    <row r="8134" spans="2:12" ht="14.25" customHeight="1">
      <c r="B8134" s="4"/>
      <c r="C8134" s="4"/>
      <c r="D8134" s="4"/>
      <c r="E8134" s="4"/>
      <c r="F8134" s="6"/>
      <c r="G8134" s="6"/>
      <c r="H8134" s="6"/>
      <c r="I8134" s="10"/>
      <c r="J8134" s="11"/>
      <c r="K8134" s="13"/>
      <c r="L8134" s="4"/>
    </row>
    <row r="8135" spans="2:12" ht="14.25" customHeight="1">
      <c r="B8135" s="4"/>
      <c r="C8135" s="4"/>
      <c r="D8135" s="4"/>
      <c r="E8135" s="4"/>
      <c r="F8135" s="6"/>
      <c r="G8135" s="6"/>
      <c r="H8135" s="6"/>
      <c r="I8135" s="10"/>
      <c r="J8135" s="11"/>
      <c r="K8135" s="13"/>
      <c r="L8135" s="4"/>
    </row>
    <row r="8136" spans="2:12" ht="14.25" customHeight="1">
      <c r="B8136" s="4"/>
      <c r="C8136" s="4"/>
      <c r="D8136" s="4"/>
      <c r="E8136" s="4"/>
      <c r="F8136" s="6"/>
      <c r="G8136" s="6"/>
      <c r="H8136" s="6"/>
      <c r="I8136" s="10"/>
      <c r="J8136" s="11"/>
      <c r="K8136" s="13"/>
      <c r="L8136" s="4"/>
    </row>
    <row r="8137" spans="2:12" ht="14.25" customHeight="1">
      <c r="B8137" s="4"/>
      <c r="C8137" s="4"/>
      <c r="D8137" s="4"/>
      <c r="E8137" s="4"/>
      <c r="F8137" s="6"/>
      <c r="G8137" s="6"/>
      <c r="H8137" s="6"/>
      <c r="I8137" s="10"/>
      <c r="J8137" s="11"/>
      <c r="K8137" s="13"/>
      <c r="L8137" s="4"/>
    </row>
    <row r="8138" spans="2:12" ht="14.25" customHeight="1">
      <c r="B8138" s="4"/>
      <c r="C8138" s="4"/>
      <c r="D8138" s="4"/>
      <c r="E8138" s="4"/>
      <c r="F8138" s="6"/>
      <c r="G8138" s="6"/>
      <c r="H8138" s="6"/>
      <c r="I8138" s="10"/>
      <c r="J8138" s="11"/>
      <c r="K8138" s="13"/>
      <c r="L8138" s="4"/>
    </row>
    <row r="8139" spans="2:12" ht="14.25" customHeight="1">
      <c r="B8139" s="4"/>
      <c r="C8139" s="4"/>
      <c r="D8139" s="4"/>
      <c r="E8139" s="4"/>
      <c r="F8139" s="6"/>
      <c r="G8139" s="6"/>
      <c r="H8139" s="6"/>
      <c r="I8139" s="10"/>
      <c r="J8139" s="11"/>
      <c r="K8139" s="13"/>
      <c r="L8139" s="4"/>
    </row>
    <row r="8140" spans="2:12" ht="14.25" customHeight="1">
      <c r="B8140" s="4"/>
      <c r="C8140" s="4"/>
      <c r="D8140" s="4"/>
      <c r="E8140" s="4"/>
      <c r="F8140" s="6"/>
      <c r="G8140" s="6"/>
      <c r="H8140" s="6"/>
      <c r="I8140" s="10"/>
      <c r="J8140" s="11"/>
      <c r="K8140" s="13"/>
      <c r="L8140" s="4"/>
    </row>
    <row r="8141" spans="2:12" ht="14.25" customHeight="1">
      <c r="B8141" s="4"/>
      <c r="C8141" s="4"/>
      <c r="D8141" s="4"/>
      <c r="E8141" s="4"/>
      <c r="F8141" s="6"/>
      <c r="G8141" s="6"/>
      <c r="H8141" s="6"/>
      <c r="I8141" s="10"/>
      <c r="J8141" s="11"/>
      <c r="K8141" s="13"/>
      <c r="L8141" s="4"/>
    </row>
    <row r="8142" spans="2:12" ht="14.25" customHeight="1">
      <c r="B8142" s="4"/>
      <c r="C8142" s="4"/>
      <c r="D8142" s="4"/>
      <c r="E8142" s="4"/>
      <c r="F8142" s="6"/>
      <c r="G8142" s="6"/>
      <c r="H8142" s="6"/>
      <c r="I8142" s="10"/>
      <c r="J8142" s="11"/>
      <c r="K8142" s="13"/>
      <c r="L8142" s="4"/>
    </row>
    <row r="8143" spans="2:12" ht="14.25" customHeight="1">
      <c r="B8143" s="4"/>
      <c r="C8143" s="4"/>
      <c r="D8143" s="4"/>
      <c r="E8143" s="4"/>
      <c r="F8143" s="6"/>
      <c r="G8143" s="6"/>
      <c r="H8143" s="6"/>
      <c r="I8143" s="10"/>
      <c r="J8143" s="11"/>
      <c r="K8143" s="13"/>
      <c r="L8143" s="4"/>
    </row>
    <row r="8144" spans="2:12" ht="14.25" customHeight="1">
      <c r="B8144" s="4"/>
      <c r="C8144" s="4"/>
      <c r="D8144" s="4"/>
      <c r="E8144" s="4"/>
      <c r="F8144" s="6"/>
      <c r="G8144" s="6"/>
      <c r="H8144" s="6"/>
      <c r="I8144" s="10"/>
      <c r="J8144" s="11"/>
      <c r="K8144" s="13"/>
      <c r="L8144" s="4"/>
    </row>
    <row r="8145" spans="2:12" ht="14.25" customHeight="1">
      <c r="B8145" s="4"/>
      <c r="C8145" s="4"/>
      <c r="D8145" s="4"/>
      <c r="E8145" s="4"/>
      <c r="F8145" s="6"/>
      <c r="G8145" s="6"/>
      <c r="H8145" s="6"/>
      <c r="I8145" s="10"/>
      <c r="J8145" s="11"/>
      <c r="K8145" s="13"/>
      <c r="L8145" s="4"/>
    </row>
    <row r="8146" spans="2:12" ht="14.25" customHeight="1">
      <c r="B8146" s="4"/>
      <c r="C8146" s="4"/>
      <c r="D8146" s="4"/>
      <c r="E8146" s="4"/>
      <c r="F8146" s="6"/>
      <c r="G8146" s="6"/>
      <c r="H8146" s="6"/>
      <c r="I8146" s="10"/>
      <c r="J8146" s="11"/>
      <c r="K8146" s="13"/>
      <c r="L8146" s="4"/>
    </row>
    <row r="8147" spans="2:12" ht="14.25" customHeight="1">
      <c r="B8147" s="4"/>
      <c r="C8147" s="4"/>
      <c r="D8147" s="4"/>
      <c r="E8147" s="4"/>
      <c r="F8147" s="6"/>
      <c r="G8147" s="6"/>
      <c r="H8147" s="6"/>
      <c r="I8147" s="10"/>
      <c r="J8147" s="11"/>
      <c r="K8147" s="13"/>
      <c r="L8147" s="4"/>
    </row>
    <row r="8148" spans="2:12" ht="14.25" customHeight="1">
      <c r="B8148" s="4"/>
      <c r="C8148" s="4"/>
      <c r="D8148" s="4"/>
      <c r="E8148" s="4"/>
      <c r="F8148" s="6"/>
      <c r="G8148" s="6"/>
      <c r="H8148" s="6"/>
      <c r="I8148" s="10"/>
      <c r="J8148" s="11"/>
      <c r="K8148" s="13"/>
      <c r="L8148" s="4"/>
    </row>
    <row r="8149" spans="2:12" ht="14.25" customHeight="1">
      <c r="B8149" s="4"/>
      <c r="C8149" s="4"/>
      <c r="D8149" s="4"/>
      <c r="E8149" s="4"/>
      <c r="F8149" s="6"/>
      <c r="G8149" s="6"/>
      <c r="H8149" s="6"/>
      <c r="I8149" s="10"/>
      <c r="J8149" s="11"/>
      <c r="K8149" s="13"/>
      <c r="L8149" s="4"/>
    </row>
    <row r="8150" spans="2:12" ht="14.25" customHeight="1">
      <c r="B8150" s="4"/>
      <c r="C8150" s="4"/>
      <c r="D8150" s="4"/>
      <c r="E8150" s="4"/>
      <c r="F8150" s="6"/>
      <c r="G8150" s="6"/>
      <c r="H8150" s="6"/>
      <c r="I8150" s="10"/>
      <c r="J8150" s="11"/>
      <c r="K8150" s="13"/>
      <c r="L8150" s="4"/>
    </row>
    <row r="8151" spans="2:12" ht="14.25" customHeight="1">
      <c r="B8151" s="4"/>
      <c r="C8151" s="4"/>
      <c r="D8151" s="4"/>
      <c r="E8151" s="4"/>
      <c r="F8151" s="6"/>
      <c r="G8151" s="6"/>
      <c r="H8151" s="6"/>
      <c r="I8151" s="10"/>
      <c r="J8151" s="11"/>
      <c r="K8151" s="13"/>
      <c r="L8151" s="4"/>
    </row>
    <row r="8152" spans="2:12" ht="14.25" customHeight="1">
      <c r="B8152" s="4"/>
      <c r="C8152" s="4"/>
      <c r="D8152" s="4"/>
      <c r="E8152" s="4"/>
      <c r="F8152" s="6"/>
      <c r="G8152" s="6"/>
      <c r="H8152" s="6"/>
      <c r="I8152" s="10"/>
      <c r="J8152" s="11"/>
      <c r="K8152" s="13"/>
      <c r="L8152" s="4"/>
    </row>
    <row r="8153" spans="2:12" ht="14.25" customHeight="1">
      <c r="B8153" s="4"/>
      <c r="C8153" s="4"/>
      <c r="D8153" s="4"/>
      <c r="E8153" s="4"/>
      <c r="F8153" s="6"/>
      <c r="G8153" s="6"/>
      <c r="H8153" s="6"/>
      <c r="I8153" s="10"/>
      <c r="J8153" s="11"/>
      <c r="K8153" s="13"/>
      <c r="L8153" s="4"/>
    </row>
    <row r="8154" spans="2:12" ht="14.25" customHeight="1">
      <c r="B8154" s="4"/>
      <c r="C8154" s="4"/>
      <c r="D8154" s="4"/>
      <c r="E8154" s="4"/>
      <c r="F8154" s="6"/>
      <c r="G8154" s="6"/>
      <c r="H8154" s="6"/>
      <c r="I8154" s="10"/>
      <c r="J8154" s="11"/>
      <c r="K8154" s="13"/>
      <c r="L8154" s="4"/>
    </row>
    <row r="8155" spans="2:12" ht="14.25" customHeight="1">
      <c r="B8155" s="4"/>
      <c r="C8155" s="4"/>
      <c r="D8155" s="4"/>
      <c r="E8155" s="4"/>
      <c r="F8155" s="6"/>
      <c r="G8155" s="6"/>
      <c r="H8155" s="6"/>
      <c r="I8155" s="10"/>
      <c r="J8155" s="11"/>
      <c r="K8155" s="13"/>
      <c r="L8155" s="4"/>
    </row>
    <row r="8156" spans="2:12" ht="14.25" customHeight="1">
      <c r="B8156" s="4"/>
      <c r="C8156" s="4"/>
      <c r="D8156" s="4"/>
      <c r="E8156" s="4"/>
      <c r="F8156" s="6"/>
      <c r="G8156" s="6"/>
      <c r="H8156" s="6"/>
      <c r="I8156" s="10"/>
      <c r="J8156" s="11"/>
      <c r="K8156" s="13"/>
      <c r="L8156" s="4"/>
    </row>
    <row r="8157" spans="2:12" ht="14.25" customHeight="1">
      <c r="B8157" s="4"/>
      <c r="C8157" s="4"/>
      <c r="D8157" s="4"/>
      <c r="E8157" s="4"/>
      <c r="F8157" s="6"/>
      <c r="G8157" s="6"/>
      <c r="H8157" s="6"/>
      <c r="I8157" s="10"/>
      <c r="J8157" s="11"/>
      <c r="K8157" s="13"/>
      <c r="L8157" s="4"/>
    </row>
    <row r="8158" spans="2:12" ht="14.25" customHeight="1">
      <c r="B8158" s="4"/>
      <c r="C8158" s="4"/>
      <c r="D8158" s="4"/>
      <c r="E8158" s="4"/>
      <c r="F8158" s="6"/>
      <c r="G8158" s="6"/>
      <c r="H8158" s="6"/>
      <c r="I8158" s="10"/>
      <c r="J8158" s="11"/>
      <c r="K8158" s="13"/>
      <c r="L8158" s="4"/>
    </row>
    <row r="8159" spans="2:12" ht="14.25" customHeight="1">
      <c r="B8159" s="4"/>
      <c r="C8159" s="4"/>
      <c r="D8159" s="4"/>
      <c r="E8159" s="4"/>
      <c r="F8159" s="6"/>
      <c r="G8159" s="6"/>
      <c r="H8159" s="6"/>
      <c r="I8159" s="10"/>
      <c r="J8159" s="11"/>
      <c r="K8159" s="13"/>
      <c r="L8159" s="4"/>
    </row>
    <row r="8160" spans="2:12" ht="14.25" customHeight="1">
      <c r="B8160" s="4"/>
      <c r="C8160" s="4"/>
      <c r="D8160" s="4"/>
      <c r="E8160" s="4"/>
      <c r="F8160" s="6"/>
      <c r="G8160" s="6"/>
      <c r="H8160" s="6"/>
      <c r="I8160" s="10"/>
      <c r="J8160" s="11"/>
      <c r="K8160" s="13"/>
      <c r="L8160" s="4"/>
    </row>
    <row r="8161" spans="2:12" ht="14.25" customHeight="1">
      <c r="B8161" s="4"/>
      <c r="C8161" s="4"/>
      <c r="D8161" s="4"/>
      <c r="E8161" s="4"/>
      <c r="F8161" s="6"/>
      <c r="G8161" s="6"/>
      <c r="H8161" s="6"/>
      <c r="I8161" s="10"/>
      <c r="J8161" s="11"/>
      <c r="K8161" s="13"/>
      <c r="L8161" s="4"/>
    </row>
    <row r="8162" spans="2:12" ht="14.25" customHeight="1">
      <c r="B8162" s="4"/>
      <c r="C8162" s="4"/>
      <c r="D8162" s="4"/>
      <c r="E8162" s="4"/>
      <c r="F8162" s="6"/>
      <c r="G8162" s="6"/>
      <c r="H8162" s="6"/>
      <c r="I8162" s="10"/>
      <c r="J8162" s="11"/>
      <c r="K8162" s="13"/>
      <c r="L8162" s="4"/>
    </row>
    <row r="8163" spans="2:12" ht="14.25" customHeight="1">
      <c r="B8163" s="4"/>
      <c r="C8163" s="4"/>
      <c r="D8163" s="4"/>
      <c r="E8163" s="4"/>
      <c r="F8163" s="6"/>
      <c r="G8163" s="6"/>
      <c r="H8163" s="6"/>
      <c r="I8163" s="10"/>
      <c r="J8163" s="11"/>
      <c r="K8163" s="13"/>
      <c r="L8163" s="4"/>
    </row>
    <row r="8164" spans="2:12" ht="14.25" customHeight="1">
      <c r="B8164" s="4"/>
      <c r="C8164" s="4"/>
      <c r="D8164" s="4"/>
      <c r="E8164" s="4"/>
      <c r="F8164" s="6"/>
      <c r="G8164" s="6"/>
      <c r="H8164" s="6"/>
      <c r="I8164" s="10"/>
      <c r="J8164" s="11"/>
      <c r="K8164" s="13"/>
      <c r="L8164" s="4"/>
    </row>
    <row r="8165" spans="2:12" ht="14.25" customHeight="1">
      <c r="B8165" s="4"/>
      <c r="C8165" s="4"/>
      <c r="D8165" s="4"/>
      <c r="E8165" s="4"/>
      <c r="F8165" s="6"/>
      <c r="G8165" s="6"/>
      <c r="H8165" s="6"/>
      <c r="I8165" s="10"/>
      <c r="J8165" s="11"/>
      <c r="K8165" s="13"/>
      <c r="L8165" s="4"/>
    </row>
    <row r="8166" spans="2:12" ht="14.25" customHeight="1">
      <c r="B8166" s="4"/>
      <c r="C8166" s="4"/>
      <c r="D8166" s="4"/>
      <c r="E8166" s="4"/>
      <c r="F8166" s="6"/>
      <c r="G8166" s="6"/>
      <c r="H8166" s="6"/>
      <c r="I8166" s="10"/>
      <c r="J8166" s="11"/>
      <c r="K8166" s="13"/>
      <c r="L8166" s="4"/>
    </row>
    <row r="8167" spans="2:12" ht="14.25" customHeight="1">
      <c r="B8167" s="4"/>
      <c r="C8167" s="4"/>
      <c r="D8167" s="4"/>
      <c r="E8167" s="4"/>
      <c r="F8167" s="6"/>
      <c r="G8167" s="6"/>
      <c r="H8167" s="6"/>
      <c r="I8167" s="10"/>
      <c r="J8167" s="11"/>
      <c r="K8167" s="13"/>
      <c r="L8167" s="4"/>
    </row>
    <row r="8168" spans="2:12" ht="14.25" customHeight="1">
      <c r="B8168" s="4"/>
      <c r="C8168" s="4"/>
      <c r="D8168" s="4"/>
      <c r="E8168" s="4"/>
      <c r="F8168" s="6"/>
      <c r="G8168" s="6"/>
      <c r="H8168" s="6"/>
      <c r="I8168" s="10"/>
      <c r="J8168" s="11"/>
      <c r="K8168" s="13"/>
      <c r="L8168" s="4"/>
    </row>
    <row r="8169" spans="2:12" ht="14.25" customHeight="1">
      <c r="B8169" s="4"/>
      <c r="C8169" s="4"/>
      <c r="D8169" s="4"/>
      <c r="E8169" s="4"/>
      <c r="F8169" s="6"/>
      <c r="G8169" s="6"/>
      <c r="H8169" s="6"/>
      <c r="I8169" s="10"/>
      <c r="J8169" s="11"/>
      <c r="K8169" s="13"/>
      <c r="L8169" s="4"/>
    </row>
    <row r="8170" spans="2:12" ht="14.25" customHeight="1">
      <c r="B8170" s="4"/>
      <c r="C8170" s="4"/>
      <c r="D8170" s="4"/>
      <c r="E8170" s="4"/>
      <c r="F8170" s="6"/>
      <c r="G8170" s="6"/>
      <c r="H8170" s="6"/>
      <c r="I8170" s="10"/>
      <c r="J8170" s="11"/>
      <c r="K8170" s="13"/>
      <c r="L8170" s="4"/>
    </row>
    <row r="8171" spans="2:12" ht="14.25" customHeight="1">
      <c r="B8171" s="4"/>
      <c r="C8171" s="4"/>
      <c r="D8171" s="4"/>
      <c r="E8171" s="4"/>
      <c r="F8171" s="6"/>
      <c r="G8171" s="6"/>
      <c r="H8171" s="6"/>
      <c r="I8171" s="10"/>
      <c r="J8171" s="11"/>
      <c r="K8171" s="13"/>
      <c r="L8171" s="4"/>
    </row>
    <row r="8172" spans="2:12" ht="14.25" customHeight="1">
      <c r="B8172" s="4"/>
      <c r="C8172" s="4"/>
      <c r="D8172" s="4"/>
      <c r="E8172" s="4"/>
      <c r="F8172" s="6"/>
      <c r="G8172" s="6"/>
      <c r="H8172" s="6"/>
      <c r="I8172" s="10"/>
      <c r="J8172" s="11"/>
      <c r="K8172" s="13"/>
      <c r="L8172" s="4"/>
    </row>
    <row r="8173" spans="2:12" ht="14.25" customHeight="1">
      <c r="B8173" s="4"/>
      <c r="C8173" s="4"/>
      <c r="D8173" s="4"/>
      <c r="E8173" s="4"/>
      <c r="F8173" s="6"/>
      <c r="G8173" s="6"/>
      <c r="H8173" s="6"/>
      <c r="I8173" s="10"/>
      <c r="J8173" s="11"/>
      <c r="K8173" s="13"/>
      <c r="L8173" s="4"/>
    </row>
    <row r="8174" spans="2:12" ht="14.25" customHeight="1">
      <c r="B8174" s="4"/>
      <c r="C8174" s="4"/>
      <c r="D8174" s="4"/>
      <c r="E8174" s="4"/>
      <c r="F8174" s="6"/>
      <c r="G8174" s="6"/>
      <c r="H8174" s="6"/>
      <c r="I8174" s="10"/>
      <c r="J8174" s="11"/>
      <c r="K8174" s="13"/>
      <c r="L8174" s="4"/>
    </row>
    <row r="8175" spans="2:12" ht="14.25" customHeight="1">
      <c r="B8175" s="4"/>
      <c r="C8175" s="4"/>
      <c r="D8175" s="4"/>
      <c r="E8175" s="4"/>
      <c r="F8175" s="6"/>
      <c r="G8175" s="6"/>
      <c r="H8175" s="6"/>
      <c r="I8175" s="10"/>
      <c r="J8175" s="11"/>
      <c r="K8175" s="13"/>
      <c r="L8175" s="4"/>
    </row>
    <row r="8176" spans="2:12" ht="14.25" customHeight="1">
      <c r="B8176" s="4"/>
      <c r="C8176" s="4"/>
      <c r="D8176" s="4"/>
      <c r="E8176" s="4"/>
      <c r="F8176" s="6"/>
      <c r="G8176" s="6"/>
      <c r="H8176" s="6"/>
      <c r="I8176" s="10"/>
      <c r="J8176" s="11"/>
      <c r="K8176" s="13"/>
      <c r="L8176" s="4"/>
    </row>
    <row r="8177" spans="2:12" ht="14.25" customHeight="1">
      <c r="B8177" s="4"/>
      <c r="C8177" s="4"/>
      <c r="D8177" s="4"/>
      <c r="E8177" s="4"/>
      <c r="F8177" s="6"/>
      <c r="G8177" s="6"/>
      <c r="H8177" s="6"/>
      <c r="I8177" s="10"/>
      <c r="J8177" s="11"/>
      <c r="K8177" s="13"/>
      <c r="L8177" s="4"/>
    </row>
    <row r="8178" spans="2:12" ht="14.25" customHeight="1">
      <c r="B8178" s="4"/>
      <c r="C8178" s="4"/>
      <c r="D8178" s="4"/>
      <c r="E8178" s="4"/>
      <c r="F8178" s="6"/>
      <c r="G8178" s="6"/>
      <c r="H8178" s="6"/>
      <c r="I8178" s="10"/>
      <c r="J8178" s="11"/>
      <c r="K8178" s="13"/>
      <c r="L8178" s="4"/>
    </row>
    <row r="8179" spans="2:12" ht="14.25" customHeight="1">
      <c r="B8179" s="4"/>
      <c r="C8179" s="4"/>
      <c r="D8179" s="4"/>
      <c r="E8179" s="4"/>
      <c r="F8179" s="6"/>
      <c r="G8179" s="6"/>
      <c r="H8179" s="6"/>
      <c r="I8179" s="10"/>
      <c r="J8179" s="11"/>
      <c r="K8179" s="13"/>
      <c r="L8179" s="4"/>
    </row>
    <row r="8180" spans="2:12" ht="14.25" customHeight="1">
      <c r="B8180" s="4"/>
      <c r="C8180" s="4"/>
      <c r="D8180" s="4"/>
      <c r="E8180" s="4"/>
      <c r="F8180" s="6"/>
      <c r="G8180" s="6"/>
      <c r="H8180" s="6"/>
      <c r="I8180" s="10"/>
      <c r="J8180" s="11"/>
      <c r="K8180" s="13"/>
      <c r="L8180" s="4"/>
    </row>
    <row r="8181" spans="2:12" ht="14.25" customHeight="1">
      <c r="B8181" s="4"/>
      <c r="C8181" s="4"/>
      <c r="D8181" s="4"/>
      <c r="E8181" s="4"/>
      <c r="F8181" s="6"/>
      <c r="G8181" s="6"/>
      <c r="H8181" s="6"/>
      <c r="I8181" s="10"/>
      <c r="J8181" s="11"/>
      <c r="K8181" s="13"/>
      <c r="L8181" s="4"/>
    </row>
    <row r="8182" spans="2:12" ht="14.25" customHeight="1">
      <c r="B8182" s="4"/>
      <c r="C8182" s="4"/>
      <c r="D8182" s="4"/>
      <c r="E8182" s="4"/>
      <c r="F8182" s="6"/>
      <c r="G8182" s="6"/>
      <c r="H8182" s="6"/>
      <c r="I8182" s="10"/>
      <c r="J8182" s="11"/>
      <c r="K8182" s="13"/>
      <c r="L8182" s="4"/>
    </row>
    <row r="8183" spans="2:12" ht="14.25" customHeight="1">
      <c r="B8183" s="4"/>
      <c r="C8183" s="4"/>
      <c r="D8183" s="4"/>
      <c r="E8183" s="4"/>
      <c r="F8183" s="6"/>
      <c r="G8183" s="6"/>
      <c r="H8183" s="6"/>
      <c r="I8183" s="10"/>
      <c r="J8183" s="11"/>
      <c r="K8183" s="13"/>
      <c r="L8183" s="4"/>
    </row>
    <row r="8184" spans="2:12" ht="14.25" customHeight="1">
      <c r="B8184" s="4"/>
      <c r="C8184" s="4"/>
      <c r="D8184" s="4"/>
      <c r="E8184" s="4"/>
      <c r="F8184" s="6"/>
      <c r="G8184" s="6"/>
      <c r="H8184" s="6"/>
      <c r="I8184" s="10"/>
      <c r="J8184" s="11"/>
      <c r="K8184" s="13"/>
      <c r="L8184" s="4"/>
    </row>
    <row r="8185" spans="2:12" ht="14.25" customHeight="1">
      <c r="B8185" s="4"/>
      <c r="C8185" s="4"/>
      <c r="D8185" s="4"/>
      <c r="E8185" s="4"/>
      <c r="F8185" s="6"/>
      <c r="G8185" s="6"/>
      <c r="H8185" s="6"/>
      <c r="I8185" s="10"/>
      <c r="J8185" s="11"/>
      <c r="K8185" s="13"/>
      <c r="L8185" s="4"/>
    </row>
    <row r="8186" spans="2:12" ht="14.25" customHeight="1">
      <c r="B8186" s="4"/>
      <c r="C8186" s="4"/>
      <c r="D8186" s="4"/>
      <c r="E8186" s="4"/>
      <c r="F8186" s="6"/>
      <c r="G8186" s="6"/>
      <c r="H8186" s="6"/>
      <c r="I8186" s="10"/>
      <c r="J8186" s="11"/>
      <c r="K8186" s="13"/>
      <c r="L8186" s="4"/>
    </row>
    <row r="8187" spans="2:12" ht="14.25" customHeight="1">
      <c r="B8187" s="4"/>
      <c r="C8187" s="4"/>
      <c r="D8187" s="4"/>
      <c r="E8187" s="4"/>
      <c r="F8187" s="6"/>
      <c r="G8187" s="6"/>
      <c r="H8187" s="6"/>
      <c r="I8187" s="10"/>
      <c r="J8187" s="11"/>
      <c r="K8187" s="13"/>
      <c r="L8187" s="4"/>
    </row>
    <row r="8188" spans="2:12" ht="14.25" customHeight="1">
      <c r="B8188" s="4"/>
      <c r="C8188" s="4"/>
      <c r="D8188" s="4"/>
      <c r="E8188" s="4"/>
      <c r="F8188" s="6"/>
      <c r="G8188" s="6"/>
      <c r="H8188" s="6"/>
      <c r="I8188" s="10"/>
      <c r="J8188" s="11"/>
      <c r="K8188" s="13"/>
      <c r="L8188" s="4"/>
    </row>
    <row r="8189" spans="2:12" ht="14.25" customHeight="1">
      <c r="B8189" s="4"/>
      <c r="C8189" s="4"/>
      <c r="D8189" s="4"/>
      <c r="E8189" s="4"/>
      <c r="F8189" s="6"/>
      <c r="G8189" s="6"/>
      <c r="H8189" s="6"/>
      <c r="I8189" s="10"/>
      <c r="J8189" s="11"/>
      <c r="K8189" s="13"/>
      <c r="L8189" s="4"/>
    </row>
    <row r="8190" spans="2:12" ht="14.25" customHeight="1">
      <c r="B8190" s="4"/>
      <c r="C8190" s="4"/>
      <c r="D8190" s="4"/>
      <c r="E8190" s="4"/>
      <c r="F8190" s="6"/>
      <c r="G8190" s="6"/>
      <c r="H8190" s="6"/>
      <c r="I8190" s="10"/>
      <c r="J8190" s="11"/>
      <c r="K8190" s="13"/>
      <c r="L8190" s="4"/>
    </row>
    <row r="8191" spans="2:12" ht="14.25" customHeight="1">
      <c r="B8191" s="4"/>
      <c r="C8191" s="4"/>
      <c r="D8191" s="4"/>
      <c r="E8191" s="4"/>
      <c r="F8191" s="6"/>
      <c r="G8191" s="6"/>
      <c r="H8191" s="6"/>
      <c r="I8191" s="10"/>
      <c r="J8191" s="11"/>
      <c r="K8191" s="13"/>
      <c r="L8191" s="4"/>
    </row>
    <row r="8192" spans="2:12" ht="14.25" customHeight="1">
      <c r="B8192" s="4"/>
      <c r="C8192" s="4"/>
      <c r="D8192" s="4"/>
      <c r="E8192" s="4"/>
      <c r="F8192" s="6"/>
      <c r="G8192" s="6"/>
      <c r="H8192" s="6"/>
      <c r="I8192" s="10"/>
      <c r="J8192" s="11"/>
      <c r="K8192" s="13"/>
      <c r="L8192" s="4"/>
    </row>
    <row r="8193" spans="2:12" ht="14.25" customHeight="1">
      <c r="B8193" s="4"/>
      <c r="C8193" s="4"/>
      <c r="D8193" s="4"/>
      <c r="E8193" s="4"/>
      <c r="F8193" s="6"/>
      <c r="G8193" s="6"/>
      <c r="H8193" s="6"/>
      <c r="I8193" s="10"/>
      <c r="J8193" s="11"/>
      <c r="K8193" s="13"/>
      <c r="L8193" s="4"/>
    </row>
    <row r="8194" spans="2:12" ht="14.25" customHeight="1">
      <c r="B8194" s="4"/>
      <c r="C8194" s="4"/>
      <c r="D8194" s="4"/>
      <c r="E8194" s="4"/>
      <c r="F8194" s="6"/>
      <c r="G8194" s="6"/>
      <c r="H8194" s="6"/>
      <c r="I8194" s="10"/>
      <c r="J8194" s="11"/>
      <c r="K8194" s="13"/>
      <c r="L8194" s="4"/>
    </row>
    <row r="8195" spans="2:12" ht="14.25" customHeight="1">
      <c r="B8195" s="4"/>
      <c r="C8195" s="4"/>
      <c r="D8195" s="4"/>
      <c r="E8195" s="4"/>
      <c r="F8195" s="6"/>
      <c r="G8195" s="6"/>
      <c r="H8195" s="6"/>
      <c r="I8195" s="10"/>
      <c r="J8195" s="11"/>
      <c r="K8195" s="13"/>
      <c r="L8195" s="4"/>
    </row>
    <row r="8196" spans="2:12" ht="14.25" customHeight="1">
      <c r="B8196" s="4"/>
      <c r="C8196" s="4"/>
      <c r="D8196" s="4"/>
      <c r="E8196" s="4"/>
      <c r="F8196" s="6"/>
      <c r="G8196" s="6"/>
      <c r="H8196" s="6"/>
      <c r="I8196" s="10"/>
      <c r="J8196" s="11"/>
      <c r="K8196" s="13"/>
      <c r="L8196" s="4"/>
    </row>
    <row r="8197" spans="2:12" ht="14.25" customHeight="1">
      <c r="B8197" s="4"/>
      <c r="C8197" s="4"/>
      <c r="D8197" s="4"/>
      <c r="E8197" s="4"/>
      <c r="F8197" s="6"/>
      <c r="G8197" s="6"/>
      <c r="H8197" s="6"/>
      <c r="I8197" s="10"/>
      <c r="J8197" s="11"/>
      <c r="K8197" s="13"/>
      <c r="L8197" s="4"/>
    </row>
    <row r="8198" spans="2:12" ht="14.25" customHeight="1">
      <c r="B8198" s="4"/>
      <c r="C8198" s="4"/>
      <c r="D8198" s="4"/>
      <c r="E8198" s="4"/>
      <c r="F8198" s="6"/>
      <c r="G8198" s="6"/>
      <c r="H8198" s="6"/>
      <c r="I8198" s="10"/>
      <c r="J8198" s="11"/>
      <c r="K8198" s="13"/>
      <c r="L8198" s="4"/>
    </row>
    <row r="8199" spans="2:12" ht="14.25" customHeight="1">
      <c r="B8199" s="4"/>
      <c r="C8199" s="4"/>
      <c r="D8199" s="4"/>
      <c r="E8199" s="4"/>
      <c r="F8199" s="6"/>
      <c r="G8199" s="6"/>
      <c r="H8199" s="6"/>
      <c r="I8199" s="10"/>
      <c r="J8199" s="11"/>
      <c r="K8199" s="13"/>
      <c r="L8199" s="4"/>
    </row>
    <row r="8200" spans="2:12" ht="14.25" customHeight="1">
      <c r="B8200" s="4"/>
      <c r="C8200" s="4"/>
      <c r="D8200" s="4"/>
      <c r="E8200" s="4"/>
      <c r="F8200" s="6"/>
      <c r="G8200" s="6"/>
      <c r="H8200" s="6"/>
      <c r="I8200" s="10"/>
      <c r="J8200" s="11"/>
      <c r="K8200" s="13"/>
      <c r="L8200" s="4"/>
    </row>
    <row r="8201" spans="2:12" ht="14.25" customHeight="1">
      <c r="B8201" s="4"/>
      <c r="C8201" s="4"/>
      <c r="D8201" s="4"/>
      <c r="E8201" s="4"/>
      <c r="F8201" s="6"/>
      <c r="G8201" s="6"/>
      <c r="H8201" s="6"/>
      <c r="I8201" s="10"/>
      <c r="J8201" s="11"/>
      <c r="K8201" s="13"/>
      <c r="L8201" s="4"/>
    </row>
    <row r="8202" spans="2:12" ht="14.25" customHeight="1">
      <c r="B8202" s="4"/>
      <c r="C8202" s="4"/>
      <c r="D8202" s="4"/>
      <c r="E8202" s="4"/>
      <c r="F8202" s="6"/>
      <c r="G8202" s="6"/>
      <c r="H8202" s="6"/>
      <c r="I8202" s="10"/>
      <c r="J8202" s="11"/>
      <c r="K8202" s="13"/>
      <c r="L8202" s="4"/>
    </row>
    <row r="8203" spans="2:12" ht="14.25" customHeight="1">
      <c r="B8203" s="4"/>
      <c r="C8203" s="4"/>
      <c r="D8203" s="4"/>
      <c r="E8203" s="4"/>
      <c r="F8203" s="6"/>
      <c r="G8203" s="6"/>
      <c r="H8203" s="6"/>
      <c r="I8203" s="10"/>
      <c r="J8203" s="11"/>
      <c r="K8203" s="13"/>
      <c r="L8203" s="4"/>
    </row>
    <row r="8204" spans="2:12" ht="14.25" customHeight="1">
      <c r="B8204" s="4"/>
      <c r="C8204" s="4"/>
      <c r="D8204" s="4"/>
      <c r="E8204" s="4"/>
      <c r="F8204" s="6"/>
      <c r="G8204" s="6"/>
      <c r="H8204" s="6"/>
      <c r="I8204" s="10"/>
      <c r="J8204" s="11"/>
      <c r="K8204" s="13"/>
      <c r="L8204" s="4"/>
    </row>
    <row r="8205" spans="2:12" ht="14.25" customHeight="1">
      <c r="B8205" s="4"/>
      <c r="C8205" s="4"/>
      <c r="D8205" s="4"/>
      <c r="E8205" s="4"/>
      <c r="F8205" s="6"/>
      <c r="G8205" s="6"/>
      <c r="H8205" s="6"/>
      <c r="I8205" s="10"/>
      <c r="J8205" s="11"/>
      <c r="K8205" s="13"/>
      <c r="L8205" s="4"/>
    </row>
    <row r="8206" spans="2:12" ht="14.25" customHeight="1">
      <c r="B8206" s="4"/>
      <c r="C8206" s="4"/>
      <c r="D8206" s="4"/>
      <c r="E8206" s="4"/>
      <c r="F8206" s="6"/>
      <c r="G8206" s="6"/>
      <c r="H8206" s="6"/>
      <c r="I8206" s="10"/>
      <c r="J8206" s="11"/>
      <c r="K8206" s="13"/>
      <c r="L8206" s="4"/>
    </row>
    <row r="8207" spans="2:12" ht="14.25" customHeight="1">
      <c r="B8207" s="4"/>
      <c r="C8207" s="4"/>
      <c r="D8207" s="4"/>
      <c r="E8207" s="4"/>
      <c r="F8207" s="6"/>
      <c r="G8207" s="6"/>
      <c r="H8207" s="6"/>
      <c r="I8207" s="10"/>
      <c r="J8207" s="11"/>
      <c r="K8207" s="13"/>
      <c r="L8207" s="4"/>
    </row>
    <row r="8208" spans="2:12" ht="14.25" customHeight="1">
      <c r="B8208" s="4"/>
      <c r="C8208" s="4"/>
      <c r="D8208" s="4"/>
      <c r="E8208" s="4"/>
      <c r="F8208" s="6"/>
      <c r="G8208" s="6"/>
      <c r="H8208" s="6"/>
      <c r="I8208" s="10"/>
      <c r="J8208" s="11"/>
      <c r="K8208" s="13"/>
      <c r="L8208" s="4"/>
    </row>
    <row r="8209" spans="2:12" ht="14.25" customHeight="1">
      <c r="B8209" s="4"/>
      <c r="C8209" s="4"/>
      <c r="D8209" s="4"/>
      <c r="E8209" s="4"/>
      <c r="F8209" s="6"/>
      <c r="G8209" s="6"/>
      <c r="H8209" s="6"/>
      <c r="I8209" s="10"/>
      <c r="J8209" s="11"/>
      <c r="K8209" s="13"/>
      <c r="L8209" s="4"/>
    </row>
    <row r="8210" spans="2:12" ht="14.25" customHeight="1">
      <c r="B8210" s="4"/>
      <c r="C8210" s="4"/>
      <c r="D8210" s="4"/>
      <c r="E8210" s="4"/>
      <c r="F8210" s="6"/>
      <c r="G8210" s="6"/>
      <c r="H8210" s="6"/>
      <c r="I8210" s="10"/>
      <c r="J8210" s="11"/>
      <c r="K8210" s="13"/>
      <c r="L8210" s="4"/>
    </row>
    <row r="8211" spans="2:12" ht="14.25" customHeight="1">
      <c r="B8211" s="4"/>
      <c r="C8211" s="4"/>
      <c r="D8211" s="4"/>
      <c r="E8211" s="4"/>
      <c r="F8211" s="6"/>
      <c r="G8211" s="6"/>
      <c r="H8211" s="6"/>
      <c r="I8211" s="10"/>
      <c r="J8211" s="11"/>
      <c r="K8211" s="13"/>
      <c r="L8211" s="4"/>
    </row>
    <row r="8212" spans="2:12" ht="14.25" customHeight="1">
      <c r="B8212" s="4"/>
      <c r="C8212" s="4"/>
      <c r="D8212" s="4"/>
      <c r="E8212" s="4"/>
      <c r="F8212" s="6"/>
      <c r="G8212" s="6"/>
      <c r="H8212" s="6"/>
      <c r="I8212" s="10"/>
      <c r="J8212" s="11"/>
      <c r="K8212" s="13"/>
      <c r="L8212" s="4"/>
    </row>
    <row r="8213" spans="2:12" ht="14.25" customHeight="1">
      <c r="B8213" s="4"/>
      <c r="C8213" s="4"/>
      <c r="D8213" s="4"/>
      <c r="E8213" s="4"/>
      <c r="F8213" s="6"/>
      <c r="G8213" s="6"/>
      <c r="H8213" s="6"/>
      <c r="I8213" s="10"/>
      <c r="J8213" s="11"/>
      <c r="K8213" s="13"/>
      <c r="L8213" s="4"/>
    </row>
    <row r="8214" spans="2:12" ht="14.25" customHeight="1">
      <c r="B8214" s="4"/>
      <c r="C8214" s="4"/>
      <c r="D8214" s="4"/>
      <c r="E8214" s="4"/>
      <c r="F8214" s="6"/>
      <c r="G8214" s="6"/>
      <c r="H8214" s="6"/>
      <c r="I8214" s="10"/>
      <c r="J8214" s="11"/>
      <c r="K8214" s="13"/>
      <c r="L8214" s="4"/>
    </row>
    <row r="8215" spans="2:12" ht="14.25" customHeight="1">
      <c r="B8215" s="4"/>
      <c r="C8215" s="4"/>
      <c r="D8215" s="4"/>
      <c r="E8215" s="4"/>
      <c r="F8215" s="6"/>
      <c r="G8215" s="6"/>
      <c r="H8215" s="6"/>
      <c r="I8215" s="10"/>
      <c r="J8215" s="11"/>
      <c r="K8215" s="13"/>
      <c r="L8215" s="4"/>
    </row>
    <row r="8216" spans="2:12" ht="14.25" customHeight="1">
      <c r="B8216" s="4"/>
      <c r="C8216" s="4"/>
      <c r="D8216" s="4"/>
      <c r="E8216" s="4"/>
      <c r="F8216" s="6"/>
      <c r="G8216" s="6"/>
      <c r="H8216" s="6"/>
      <c r="I8216" s="10"/>
      <c r="J8216" s="11"/>
      <c r="K8216" s="13"/>
      <c r="L8216" s="4"/>
    </row>
    <row r="8217" spans="2:12" ht="14.25" customHeight="1">
      <c r="B8217" s="4"/>
      <c r="C8217" s="4"/>
      <c r="D8217" s="4"/>
      <c r="E8217" s="4"/>
      <c r="F8217" s="6"/>
      <c r="G8217" s="6"/>
      <c r="H8217" s="6"/>
      <c r="I8217" s="10"/>
      <c r="J8217" s="11"/>
      <c r="K8217" s="13"/>
      <c r="L8217" s="4"/>
    </row>
    <row r="8218" spans="2:12" ht="14.25" customHeight="1">
      <c r="B8218" s="4"/>
      <c r="C8218" s="4"/>
      <c r="D8218" s="4"/>
      <c r="E8218" s="4"/>
      <c r="F8218" s="6"/>
      <c r="G8218" s="6"/>
      <c r="H8218" s="6"/>
      <c r="I8218" s="10"/>
      <c r="J8218" s="11"/>
      <c r="K8218" s="13"/>
      <c r="L8218" s="4"/>
    </row>
    <row r="8219" spans="2:12" ht="14.25" customHeight="1">
      <c r="B8219" s="4"/>
      <c r="C8219" s="4"/>
      <c r="D8219" s="4"/>
      <c r="E8219" s="4"/>
      <c r="F8219" s="6"/>
      <c r="G8219" s="6"/>
      <c r="H8219" s="6"/>
      <c r="I8219" s="10"/>
      <c r="J8219" s="11"/>
      <c r="K8219" s="13"/>
      <c r="L8219" s="4"/>
    </row>
    <row r="8220" spans="2:12" ht="14.25" customHeight="1">
      <c r="B8220" s="4"/>
      <c r="C8220" s="4"/>
      <c r="D8220" s="4"/>
      <c r="E8220" s="4"/>
      <c r="F8220" s="6"/>
      <c r="G8220" s="6"/>
      <c r="H8220" s="6"/>
      <c r="I8220" s="10"/>
      <c r="J8220" s="11"/>
      <c r="K8220" s="13"/>
      <c r="L8220" s="4"/>
    </row>
    <row r="8221" spans="2:12" ht="14.25" customHeight="1">
      <c r="B8221" s="4"/>
      <c r="C8221" s="4"/>
      <c r="D8221" s="4"/>
      <c r="E8221" s="4"/>
      <c r="F8221" s="6"/>
      <c r="G8221" s="6"/>
      <c r="H8221" s="6"/>
      <c r="I8221" s="10"/>
      <c r="J8221" s="11"/>
      <c r="K8221" s="13"/>
      <c r="L8221" s="4"/>
    </row>
    <row r="8222" spans="2:12" ht="14.25" customHeight="1">
      <c r="B8222" s="4"/>
      <c r="C8222" s="4"/>
      <c r="D8222" s="4"/>
      <c r="E8222" s="4"/>
      <c r="F8222" s="6"/>
      <c r="G8222" s="6"/>
      <c r="H8222" s="6"/>
      <c r="I8222" s="10"/>
      <c r="J8222" s="11"/>
      <c r="K8222" s="13"/>
      <c r="L8222" s="4"/>
    </row>
    <row r="8223" spans="2:12" ht="14.25" customHeight="1">
      <c r="B8223" s="4"/>
      <c r="C8223" s="4"/>
      <c r="D8223" s="4"/>
      <c r="E8223" s="4"/>
      <c r="F8223" s="6"/>
      <c r="G8223" s="6"/>
      <c r="H8223" s="6"/>
      <c r="I8223" s="10"/>
      <c r="J8223" s="11"/>
      <c r="K8223" s="13"/>
      <c r="L8223" s="4"/>
    </row>
    <row r="8224" spans="2:12" ht="14.25" customHeight="1">
      <c r="B8224" s="4"/>
      <c r="C8224" s="4"/>
      <c r="D8224" s="4"/>
      <c r="E8224" s="4"/>
      <c r="F8224" s="6"/>
      <c r="G8224" s="6"/>
      <c r="H8224" s="6"/>
      <c r="I8224" s="10"/>
      <c r="J8224" s="11"/>
      <c r="K8224" s="13"/>
      <c r="L8224" s="4"/>
    </row>
    <row r="8225" spans="2:12" ht="14.25" customHeight="1">
      <c r="B8225" s="4"/>
      <c r="C8225" s="4"/>
      <c r="D8225" s="4"/>
      <c r="E8225" s="4"/>
      <c r="F8225" s="6"/>
      <c r="G8225" s="6"/>
      <c r="H8225" s="6"/>
      <c r="I8225" s="10"/>
      <c r="J8225" s="11"/>
      <c r="K8225" s="13"/>
      <c r="L8225" s="4"/>
    </row>
    <row r="8226" spans="2:12" ht="14.25" customHeight="1">
      <c r="B8226" s="4"/>
      <c r="C8226" s="4"/>
      <c r="D8226" s="4"/>
      <c r="E8226" s="4"/>
      <c r="F8226" s="6"/>
      <c r="G8226" s="6"/>
      <c r="H8226" s="6"/>
      <c r="I8226" s="10"/>
      <c r="J8226" s="11"/>
      <c r="K8226" s="13"/>
      <c r="L8226" s="4"/>
    </row>
    <row r="8227" spans="2:12" ht="14.25" customHeight="1">
      <c r="B8227" s="4"/>
      <c r="C8227" s="4"/>
      <c r="D8227" s="4"/>
      <c r="E8227" s="4"/>
      <c r="F8227" s="6"/>
      <c r="G8227" s="6"/>
      <c r="H8227" s="6"/>
      <c r="I8227" s="10"/>
      <c r="J8227" s="11"/>
      <c r="K8227" s="13"/>
      <c r="L8227" s="4"/>
    </row>
    <row r="8228" spans="2:12" ht="14.25" customHeight="1">
      <c r="B8228" s="4"/>
      <c r="C8228" s="4"/>
      <c r="D8228" s="4"/>
      <c r="E8228" s="4"/>
      <c r="F8228" s="6"/>
      <c r="G8228" s="6"/>
      <c r="H8228" s="6"/>
      <c r="I8228" s="10"/>
      <c r="J8228" s="11"/>
      <c r="K8228" s="13"/>
      <c r="L8228" s="4"/>
    </row>
    <row r="8229" spans="2:12" ht="14.25" customHeight="1">
      <c r="B8229" s="4"/>
      <c r="C8229" s="4"/>
      <c r="D8229" s="4"/>
      <c r="E8229" s="4"/>
      <c r="F8229" s="6"/>
      <c r="G8229" s="6"/>
      <c r="H8229" s="6"/>
      <c r="I8229" s="10"/>
      <c r="J8229" s="11"/>
      <c r="K8229" s="13"/>
      <c r="L8229" s="4"/>
    </row>
    <row r="8230" spans="2:12" ht="14.25" customHeight="1">
      <c r="B8230" s="4"/>
      <c r="C8230" s="4"/>
      <c r="D8230" s="4"/>
      <c r="E8230" s="4"/>
      <c r="F8230" s="6"/>
      <c r="G8230" s="6"/>
      <c r="H8230" s="6"/>
      <c r="I8230" s="10"/>
      <c r="J8230" s="11"/>
      <c r="K8230" s="13"/>
      <c r="L8230" s="4"/>
    </row>
    <row r="8231" spans="2:12" ht="14.25" customHeight="1">
      <c r="B8231" s="4"/>
      <c r="C8231" s="4"/>
      <c r="D8231" s="4"/>
      <c r="E8231" s="4"/>
      <c r="F8231" s="6"/>
      <c r="G8231" s="6"/>
      <c r="H8231" s="6"/>
      <c r="I8231" s="10"/>
      <c r="J8231" s="11"/>
      <c r="K8231" s="13"/>
      <c r="L8231" s="4"/>
    </row>
    <row r="8232" spans="2:12" ht="14.25" customHeight="1">
      <c r="B8232" s="4"/>
      <c r="C8232" s="4"/>
      <c r="D8232" s="4"/>
      <c r="E8232" s="4"/>
      <c r="F8232" s="6"/>
      <c r="G8232" s="6"/>
      <c r="H8232" s="6"/>
      <c r="I8232" s="10"/>
      <c r="J8232" s="11"/>
      <c r="K8232" s="13"/>
      <c r="L8232" s="4"/>
    </row>
    <row r="8233" spans="2:12" ht="14.25" customHeight="1">
      <c r="B8233" s="4"/>
      <c r="C8233" s="4"/>
      <c r="D8233" s="4"/>
      <c r="E8233" s="4"/>
      <c r="F8233" s="6"/>
      <c r="G8233" s="6"/>
      <c r="H8233" s="6"/>
      <c r="I8233" s="10"/>
      <c r="J8233" s="11"/>
      <c r="K8233" s="13"/>
      <c r="L8233" s="4"/>
    </row>
    <row r="8234" spans="2:12" ht="14.25" customHeight="1">
      <c r="B8234" s="4"/>
      <c r="C8234" s="4"/>
      <c r="D8234" s="4"/>
      <c r="E8234" s="4"/>
      <c r="F8234" s="6"/>
      <c r="G8234" s="6"/>
      <c r="H8234" s="6"/>
      <c r="I8234" s="10"/>
      <c r="J8234" s="11"/>
      <c r="K8234" s="13"/>
      <c r="L8234" s="4"/>
    </row>
    <row r="8235" spans="2:12" ht="14.25" customHeight="1">
      <c r="B8235" s="4"/>
      <c r="C8235" s="4"/>
      <c r="D8235" s="4"/>
      <c r="E8235" s="4"/>
      <c r="F8235" s="6"/>
      <c r="G8235" s="6"/>
      <c r="H8235" s="6"/>
      <c r="I8235" s="10"/>
      <c r="J8235" s="11"/>
      <c r="K8235" s="13"/>
      <c r="L8235" s="4"/>
    </row>
    <row r="8236" spans="2:12" ht="14.25" customHeight="1">
      <c r="B8236" s="4"/>
      <c r="C8236" s="4"/>
      <c r="D8236" s="4"/>
      <c r="E8236" s="4"/>
      <c r="F8236" s="6"/>
      <c r="G8236" s="6"/>
      <c r="H8236" s="6"/>
      <c r="I8236" s="10"/>
      <c r="J8236" s="11"/>
      <c r="K8236" s="13"/>
      <c r="L8236" s="4"/>
    </row>
    <row r="8237" spans="2:12" ht="14.25" customHeight="1">
      <c r="B8237" s="4"/>
      <c r="C8237" s="4"/>
      <c r="D8237" s="4"/>
      <c r="E8237" s="4"/>
      <c r="F8237" s="6"/>
      <c r="G8237" s="6"/>
      <c r="H8237" s="6"/>
      <c r="I8237" s="10"/>
      <c r="J8237" s="11"/>
      <c r="K8237" s="13"/>
      <c r="L8237" s="4"/>
    </row>
    <row r="8238" spans="2:12" ht="14.25" customHeight="1">
      <c r="B8238" s="4"/>
      <c r="C8238" s="4"/>
      <c r="D8238" s="4"/>
      <c r="E8238" s="4"/>
      <c r="F8238" s="6"/>
      <c r="G8238" s="6"/>
      <c r="H8238" s="6"/>
      <c r="I8238" s="10"/>
      <c r="J8238" s="11"/>
      <c r="K8238" s="13"/>
      <c r="L8238" s="4"/>
    </row>
    <row r="8239" spans="2:12" ht="14.25" customHeight="1">
      <c r="B8239" s="4"/>
      <c r="C8239" s="4"/>
      <c r="D8239" s="4"/>
      <c r="E8239" s="4"/>
      <c r="F8239" s="6"/>
      <c r="G8239" s="6"/>
      <c r="H8239" s="6"/>
      <c r="I8239" s="10"/>
      <c r="J8239" s="11"/>
      <c r="K8239" s="13"/>
      <c r="L8239" s="4"/>
    </row>
    <row r="8240" spans="2:12" ht="14.25" customHeight="1">
      <c r="B8240" s="4"/>
      <c r="C8240" s="4"/>
      <c r="D8240" s="4"/>
      <c r="E8240" s="4"/>
      <c r="F8240" s="6"/>
      <c r="G8240" s="6"/>
      <c r="H8240" s="6"/>
      <c r="I8240" s="10"/>
      <c r="J8240" s="11"/>
      <c r="K8240" s="13"/>
      <c r="L8240" s="4"/>
    </row>
    <row r="8241" spans="2:12" ht="14.25" customHeight="1">
      <c r="B8241" s="4"/>
      <c r="C8241" s="4"/>
      <c r="D8241" s="4"/>
      <c r="E8241" s="4"/>
      <c r="F8241" s="6"/>
      <c r="G8241" s="6"/>
      <c r="H8241" s="6"/>
      <c r="I8241" s="10"/>
      <c r="J8241" s="11"/>
      <c r="K8241" s="13"/>
      <c r="L8241" s="4"/>
    </row>
    <row r="8242" spans="2:12" ht="14.25" customHeight="1">
      <c r="B8242" s="4"/>
      <c r="C8242" s="4"/>
      <c r="D8242" s="4"/>
      <c r="E8242" s="4"/>
      <c r="F8242" s="6"/>
      <c r="G8242" s="6"/>
      <c r="H8242" s="6"/>
      <c r="I8242" s="10"/>
      <c r="J8242" s="11"/>
      <c r="K8242" s="13"/>
      <c r="L8242" s="4"/>
    </row>
    <row r="8243" spans="2:12" ht="14.25" customHeight="1">
      <c r="B8243" s="4"/>
      <c r="C8243" s="4"/>
      <c r="D8243" s="4"/>
      <c r="E8243" s="4"/>
      <c r="F8243" s="6"/>
      <c r="G8243" s="6"/>
      <c r="H8243" s="6"/>
      <c r="I8243" s="10"/>
      <c r="J8243" s="11"/>
      <c r="K8243" s="13"/>
      <c r="L8243" s="4"/>
    </row>
    <row r="8244" spans="2:12" ht="14.25" customHeight="1">
      <c r="B8244" s="4"/>
      <c r="C8244" s="4"/>
      <c r="D8244" s="4"/>
      <c r="E8244" s="4"/>
      <c r="F8244" s="6"/>
      <c r="G8244" s="6"/>
      <c r="H8244" s="6"/>
      <c r="I8244" s="10"/>
      <c r="J8244" s="11"/>
      <c r="K8244" s="13"/>
      <c r="L8244" s="4"/>
    </row>
    <row r="8245" spans="2:12" ht="14.25" customHeight="1">
      <c r="B8245" s="4"/>
      <c r="C8245" s="4"/>
      <c r="D8245" s="4"/>
      <c r="E8245" s="4"/>
      <c r="F8245" s="6"/>
      <c r="G8245" s="6"/>
      <c r="H8245" s="6"/>
      <c r="I8245" s="10"/>
      <c r="J8245" s="11"/>
      <c r="K8245" s="13"/>
      <c r="L8245" s="4"/>
    </row>
    <row r="8246" spans="2:12" ht="14.25" customHeight="1">
      <c r="B8246" s="4"/>
      <c r="C8246" s="4"/>
      <c r="D8246" s="4"/>
      <c r="E8246" s="4"/>
      <c r="F8246" s="6"/>
      <c r="G8246" s="6"/>
      <c r="H8246" s="6"/>
      <c r="I8246" s="10"/>
      <c r="J8246" s="11"/>
      <c r="K8246" s="13"/>
      <c r="L8246" s="4"/>
    </row>
    <row r="8247" spans="2:12" ht="14.25" customHeight="1">
      <c r="B8247" s="4"/>
      <c r="C8247" s="4"/>
      <c r="D8247" s="4"/>
      <c r="E8247" s="4"/>
      <c r="F8247" s="6"/>
      <c r="G8247" s="6"/>
      <c r="H8247" s="6"/>
      <c r="I8247" s="10"/>
      <c r="J8247" s="11"/>
      <c r="K8247" s="13"/>
      <c r="L8247" s="4"/>
    </row>
    <row r="8248" spans="2:12" ht="14.25" customHeight="1">
      <c r="B8248" s="4"/>
      <c r="C8248" s="4"/>
      <c r="D8248" s="4"/>
      <c r="E8248" s="4"/>
      <c r="F8248" s="6"/>
      <c r="G8248" s="6"/>
      <c r="H8248" s="6"/>
      <c r="I8248" s="10"/>
      <c r="J8248" s="11"/>
      <c r="K8248" s="13"/>
      <c r="L8248" s="4"/>
    </row>
    <row r="8249" spans="2:12" ht="14.25" customHeight="1">
      <c r="B8249" s="4"/>
      <c r="C8249" s="4"/>
      <c r="D8249" s="4"/>
      <c r="E8249" s="4"/>
      <c r="F8249" s="6"/>
      <c r="G8249" s="6"/>
      <c r="H8249" s="6"/>
      <c r="I8249" s="10"/>
      <c r="J8249" s="11"/>
      <c r="K8249" s="13"/>
      <c r="L8249" s="4"/>
    </row>
    <row r="8250" spans="2:12" ht="14.25" customHeight="1">
      <c r="B8250" s="4"/>
      <c r="C8250" s="4"/>
      <c r="D8250" s="4"/>
      <c r="E8250" s="4"/>
      <c r="F8250" s="6"/>
      <c r="G8250" s="6"/>
      <c r="H8250" s="6"/>
      <c r="I8250" s="10"/>
      <c r="J8250" s="11"/>
      <c r="K8250" s="13"/>
      <c r="L8250" s="4"/>
    </row>
    <row r="8251" spans="2:12" ht="14.25" customHeight="1">
      <c r="B8251" s="4"/>
      <c r="C8251" s="4"/>
      <c r="D8251" s="4"/>
      <c r="E8251" s="4"/>
      <c r="F8251" s="6"/>
      <c r="G8251" s="6"/>
      <c r="H8251" s="6"/>
      <c r="I8251" s="10"/>
      <c r="J8251" s="11"/>
      <c r="K8251" s="13"/>
      <c r="L8251" s="4"/>
    </row>
    <row r="8252" spans="2:12" ht="14.25" customHeight="1">
      <c r="B8252" s="4"/>
      <c r="C8252" s="4"/>
      <c r="D8252" s="4"/>
      <c r="E8252" s="4"/>
      <c r="F8252" s="6"/>
      <c r="G8252" s="6"/>
      <c r="H8252" s="6"/>
      <c r="I8252" s="10"/>
      <c r="J8252" s="11"/>
      <c r="K8252" s="13"/>
      <c r="L8252" s="4"/>
    </row>
    <row r="8253" spans="2:12" ht="14.25" customHeight="1">
      <c r="B8253" s="4"/>
      <c r="C8253" s="4"/>
      <c r="D8253" s="4"/>
      <c r="E8253" s="4"/>
      <c r="F8253" s="6"/>
      <c r="G8253" s="6"/>
      <c r="H8253" s="6"/>
      <c r="I8253" s="10"/>
      <c r="J8253" s="11"/>
      <c r="K8253" s="13"/>
      <c r="L8253" s="4"/>
    </row>
    <row r="8254" spans="2:12" ht="14.25" customHeight="1">
      <c r="B8254" s="4"/>
      <c r="C8254" s="4"/>
      <c r="D8254" s="4"/>
      <c r="E8254" s="4"/>
      <c r="F8254" s="6"/>
      <c r="G8254" s="6"/>
      <c r="H8254" s="6"/>
      <c r="I8254" s="10"/>
      <c r="J8254" s="11"/>
      <c r="K8254" s="13"/>
      <c r="L8254" s="4"/>
    </row>
    <row r="8255" spans="2:12" ht="14.25" customHeight="1">
      <c r="B8255" s="4"/>
      <c r="C8255" s="4"/>
      <c r="D8255" s="4"/>
      <c r="E8255" s="4"/>
      <c r="F8255" s="6"/>
      <c r="G8255" s="6"/>
      <c r="H8255" s="6"/>
      <c r="I8255" s="10"/>
      <c r="J8255" s="11"/>
      <c r="K8255" s="13"/>
      <c r="L8255" s="4"/>
    </row>
    <row r="8256" spans="2:12" ht="14.25" customHeight="1">
      <c r="B8256" s="4"/>
      <c r="C8256" s="4"/>
      <c r="D8256" s="4"/>
      <c r="E8256" s="4"/>
      <c r="F8256" s="6"/>
      <c r="G8256" s="6"/>
      <c r="H8256" s="6"/>
      <c r="I8256" s="10"/>
      <c r="J8256" s="11"/>
      <c r="K8256" s="13"/>
      <c r="L8256" s="4"/>
    </row>
    <row r="8257" spans="2:12" ht="14.25" customHeight="1">
      <c r="B8257" s="4"/>
      <c r="C8257" s="4"/>
      <c r="D8257" s="4"/>
      <c r="E8257" s="4"/>
      <c r="F8257" s="6"/>
      <c r="G8257" s="6"/>
      <c r="H8257" s="6"/>
      <c r="I8257" s="10"/>
      <c r="J8257" s="11"/>
      <c r="K8257" s="13"/>
      <c r="L8257" s="4"/>
    </row>
    <row r="8258" spans="2:12" ht="14.25" customHeight="1">
      <c r="B8258" s="4"/>
      <c r="C8258" s="4"/>
      <c r="D8258" s="4"/>
      <c r="E8258" s="4"/>
      <c r="F8258" s="6"/>
      <c r="G8258" s="6"/>
      <c r="H8258" s="6"/>
      <c r="I8258" s="10"/>
      <c r="J8258" s="11"/>
      <c r="K8258" s="13"/>
      <c r="L8258" s="4"/>
    </row>
    <row r="8259" spans="2:12" ht="14.25" customHeight="1">
      <c r="B8259" s="4"/>
      <c r="C8259" s="4"/>
      <c r="D8259" s="4"/>
      <c r="E8259" s="4"/>
      <c r="F8259" s="6"/>
      <c r="G8259" s="6"/>
      <c r="H8259" s="6"/>
      <c r="I8259" s="10"/>
      <c r="J8259" s="11"/>
      <c r="K8259" s="13"/>
      <c r="L8259" s="4"/>
    </row>
    <row r="8260" spans="2:12" ht="14.25" customHeight="1">
      <c r="B8260" s="4"/>
      <c r="C8260" s="4"/>
      <c r="D8260" s="4"/>
      <c r="E8260" s="4"/>
      <c r="F8260" s="6"/>
      <c r="G8260" s="6"/>
      <c r="H8260" s="6"/>
      <c r="I8260" s="10"/>
      <c r="J8260" s="11"/>
      <c r="K8260" s="13"/>
      <c r="L8260" s="4"/>
    </row>
    <row r="8261" spans="2:12" ht="14.25" customHeight="1">
      <c r="B8261" s="4"/>
      <c r="C8261" s="4"/>
      <c r="D8261" s="4"/>
      <c r="E8261" s="4"/>
      <c r="F8261" s="6"/>
      <c r="G8261" s="6"/>
      <c r="H8261" s="6"/>
      <c r="I8261" s="10"/>
      <c r="J8261" s="11"/>
      <c r="K8261" s="13"/>
      <c r="L8261" s="4"/>
    </row>
    <row r="8262" spans="2:12" ht="14.25" customHeight="1">
      <c r="B8262" s="4"/>
      <c r="C8262" s="4"/>
      <c r="D8262" s="4"/>
      <c r="E8262" s="4"/>
      <c r="F8262" s="6"/>
      <c r="G8262" s="6"/>
      <c r="H8262" s="6"/>
      <c r="I8262" s="10"/>
      <c r="J8262" s="11"/>
      <c r="K8262" s="13"/>
      <c r="L8262" s="4"/>
    </row>
    <row r="8263" spans="2:12" ht="14.25" customHeight="1">
      <c r="B8263" s="4"/>
      <c r="C8263" s="4"/>
      <c r="D8263" s="4"/>
      <c r="E8263" s="4"/>
      <c r="F8263" s="6"/>
      <c r="G8263" s="6"/>
      <c r="H8263" s="6"/>
      <c r="I8263" s="10"/>
      <c r="J8263" s="11"/>
      <c r="K8263" s="13"/>
      <c r="L8263" s="4"/>
    </row>
    <row r="8264" spans="2:12" ht="14.25" customHeight="1">
      <c r="B8264" s="4"/>
      <c r="C8264" s="4"/>
      <c r="D8264" s="4"/>
      <c r="E8264" s="4"/>
      <c r="F8264" s="6"/>
      <c r="G8264" s="6"/>
      <c r="H8264" s="6"/>
      <c r="I8264" s="10"/>
      <c r="J8264" s="11"/>
      <c r="K8264" s="13"/>
      <c r="L8264" s="4"/>
    </row>
    <row r="8265" spans="2:12" ht="14.25" customHeight="1">
      <c r="B8265" s="4"/>
      <c r="C8265" s="4"/>
      <c r="D8265" s="4"/>
      <c r="E8265" s="4"/>
      <c r="F8265" s="6"/>
      <c r="G8265" s="6"/>
      <c r="H8265" s="6"/>
      <c r="I8265" s="10"/>
      <c r="J8265" s="11"/>
      <c r="K8265" s="13"/>
      <c r="L8265" s="4"/>
    </row>
    <row r="8266" spans="2:12" ht="14.25" customHeight="1">
      <c r="B8266" s="4"/>
      <c r="C8266" s="4"/>
      <c r="D8266" s="4"/>
      <c r="E8266" s="4"/>
      <c r="F8266" s="6"/>
      <c r="G8266" s="6"/>
      <c r="H8266" s="6"/>
      <c r="I8266" s="10"/>
      <c r="J8266" s="11"/>
      <c r="K8266" s="13"/>
      <c r="L8266" s="4"/>
    </row>
    <row r="8267" spans="2:12" ht="14.25" customHeight="1">
      <c r="B8267" s="4"/>
      <c r="C8267" s="4"/>
      <c r="D8267" s="4"/>
      <c r="E8267" s="4"/>
      <c r="F8267" s="6"/>
      <c r="G8267" s="6"/>
      <c r="H8267" s="6"/>
      <c r="I8267" s="10"/>
      <c r="J8267" s="11"/>
      <c r="K8267" s="13"/>
      <c r="L8267" s="4"/>
    </row>
    <row r="8268" spans="2:12" ht="14.25" customHeight="1">
      <c r="B8268" s="4"/>
      <c r="C8268" s="4"/>
      <c r="D8268" s="4"/>
      <c r="E8268" s="4"/>
      <c r="F8268" s="6"/>
      <c r="G8268" s="6"/>
      <c r="H8268" s="6"/>
      <c r="I8268" s="10"/>
      <c r="J8268" s="11"/>
      <c r="K8268" s="13"/>
      <c r="L8268" s="4"/>
    </row>
    <row r="8269" spans="2:12" ht="14.25" customHeight="1">
      <c r="B8269" s="4"/>
      <c r="C8269" s="4"/>
      <c r="D8269" s="4"/>
      <c r="E8269" s="4"/>
      <c r="F8269" s="6"/>
      <c r="G8269" s="6"/>
      <c r="H8269" s="6"/>
      <c r="I8269" s="10"/>
      <c r="J8269" s="11"/>
      <c r="K8269" s="13"/>
      <c r="L8269" s="4"/>
    </row>
    <row r="8270" spans="2:12" ht="14.25" customHeight="1">
      <c r="B8270" s="4"/>
      <c r="C8270" s="4"/>
      <c r="D8270" s="4"/>
      <c r="E8270" s="4"/>
      <c r="F8270" s="6"/>
      <c r="G8270" s="6"/>
      <c r="H8270" s="6"/>
      <c r="I8270" s="10"/>
      <c r="J8270" s="11"/>
      <c r="K8270" s="13"/>
      <c r="L8270" s="4"/>
    </row>
    <row r="8271" spans="2:12" ht="14.25" customHeight="1">
      <c r="B8271" s="4"/>
      <c r="C8271" s="4"/>
      <c r="D8271" s="4"/>
      <c r="E8271" s="4"/>
      <c r="F8271" s="6"/>
      <c r="G8271" s="6"/>
      <c r="H8271" s="6"/>
      <c r="I8271" s="10"/>
      <c r="J8271" s="11"/>
      <c r="K8271" s="13"/>
      <c r="L8271" s="4"/>
    </row>
    <row r="8272" spans="2:12" ht="14.25" customHeight="1">
      <c r="B8272" s="4"/>
      <c r="C8272" s="4"/>
      <c r="D8272" s="4"/>
      <c r="E8272" s="4"/>
      <c r="F8272" s="6"/>
      <c r="G8272" s="6"/>
      <c r="H8272" s="6"/>
      <c r="I8272" s="10"/>
      <c r="J8272" s="11"/>
      <c r="K8272" s="13"/>
      <c r="L8272" s="4"/>
    </row>
    <row r="8273" spans="2:12" ht="14.25" customHeight="1">
      <c r="B8273" s="4"/>
      <c r="C8273" s="4"/>
      <c r="D8273" s="4"/>
      <c r="E8273" s="4"/>
      <c r="F8273" s="6"/>
      <c r="G8273" s="6"/>
      <c r="H8273" s="6"/>
      <c r="I8273" s="10"/>
      <c r="J8273" s="11"/>
      <c r="K8273" s="13"/>
      <c r="L8273" s="4"/>
    </row>
    <row r="8274" spans="2:12" ht="14.25" customHeight="1">
      <c r="B8274" s="4"/>
      <c r="C8274" s="4"/>
      <c r="D8274" s="4"/>
      <c r="E8274" s="4"/>
      <c r="F8274" s="6"/>
      <c r="G8274" s="6"/>
      <c r="H8274" s="6"/>
      <c r="I8274" s="10"/>
      <c r="J8274" s="11"/>
      <c r="K8274" s="13"/>
      <c r="L8274" s="4"/>
    </row>
    <row r="8275" spans="2:12" ht="14.25" customHeight="1">
      <c r="B8275" s="4"/>
      <c r="C8275" s="4"/>
      <c r="D8275" s="4"/>
      <c r="E8275" s="4"/>
      <c r="F8275" s="6"/>
      <c r="G8275" s="6"/>
      <c r="H8275" s="6"/>
      <c r="I8275" s="10"/>
      <c r="J8275" s="11"/>
      <c r="K8275" s="13"/>
      <c r="L8275" s="4"/>
    </row>
    <row r="8276" spans="2:12" ht="14.25" customHeight="1">
      <c r="B8276" s="4"/>
      <c r="C8276" s="4"/>
      <c r="D8276" s="4"/>
      <c r="E8276" s="4"/>
      <c r="F8276" s="6"/>
      <c r="G8276" s="6"/>
      <c r="H8276" s="6"/>
      <c r="I8276" s="10"/>
      <c r="J8276" s="11"/>
      <c r="K8276" s="13"/>
      <c r="L8276" s="4"/>
    </row>
    <row r="8277" spans="2:12" ht="14.25" customHeight="1">
      <c r="B8277" s="4"/>
      <c r="C8277" s="4"/>
      <c r="D8277" s="4"/>
      <c r="E8277" s="4"/>
      <c r="F8277" s="6"/>
      <c r="G8277" s="6"/>
      <c r="H8277" s="6"/>
      <c r="I8277" s="10"/>
      <c r="J8277" s="11"/>
      <c r="K8277" s="13"/>
      <c r="L8277" s="4"/>
    </row>
    <row r="8278" spans="2:12" ht="14.25" customHeight="1">
      <c r="B8278" s="4"/>
      <c r="C8278" s="4"/>
      <c r="D8278" s="4"/>
      <c r="E8278" s="4"/>
      <c r="F8278" s="6"/>
      <c r="G8278" s="6"/>
      <c r="H8278" s="6"/>
      <c r="I8278" s="10"/>
      <c r="J8278" s="11"/>
      <c r="K8278" s="13"/>
      <c r="L8278" s="4"/>
    </row>
    <row r="8279" spans="2:12" ht="14.25" customHeight="1">
      <c r="B8279" s="4"/>
      <c r="C8279" s="4"/>
      <c r="D8279" s="4"/>
      <c r="E8279" s="4"/>
      <c r="F8279" s="6"/>
      <c r="G8279" s="6"/>
      <c r="H8279" s="6"/>
      <c r="I8279" s="10"/>
      <c r="J8279" s="11"/>
      <c r="K8279" s="13"/>
      <c r="L8279" s="4"/>
    </row>
    <row r="8280" spans="2:12" ht="14.25" customHeight="1">
      <c r="B8280" s="4"/>
      <c r="C8280" s="4"/>
      <c r="D8280" s="4"/>
      <c r="E8280" s="4"/>
      <c r="F8280" s="6"/>
      <c r="G8280" s="6"/>
      <c r="H8280" s="6"/>
      <c r="I8280" s="10"/>
      <c r="J8280" s="11"/>
      <c r="K8280" s="13"/>
      <c r="L8280" s="4"/>
    </row>
    <row r="8281" spans="2:12" ht="14.25" customHeight="1">
      <c r="B8281" s="4"/>
      <c r="C8281" s="4"/>
      <c r="D8281" s="4"/>
      <c r="E8281" s="4"/>
      <c r="F8281" s="6"/>
      <c r="G8281" s="6"/>
      <c r="H8281" s="6"/>
      <c r="I8281" s="10"/>
      <c r="J8281" s="11"/>
      <c r="K8281" s="13"/>
      <c r="L8281" s="4"/>
    </row>
    <row r="8282" spans="2:12" ht="14.25" customHeight="1">
      <c r="B8282" s="4"/>
      <c r="C8282" s="4"/>
      <c r="D8282" s="4"/>
      <c r="E8282" s="4"/>
      <c r="F8282" s="6"/>
      <c r="G8282" s="6"/>
      <c r="H8282" s="6"/>
      <c r="I8282" s="10"/>
      <c r="J8282" s="11"/>
      <c r="K8282" s="13"/>
      <c r="L8282" s="4"/>
    </row>
    <row r="8283" spans="2:12" ht="14.25" customHeight="1">
      <c r="B8283" s="4"/>
      <c r="C8283" s="4"/>
      <c r="D8283" s="4"/>
      <c r="E8283" s="4"/>
      <c r="F8283" s="6"/>
      <c r="G8283" s="6"/>
      <c r="H8283" s="6"/>
      <c r="I8283" s="10"/>
      <c r="J8283" s="11"/>
      <c r="K8283" s="13"/>
      <c r="L8283" s="4"/>
    </row>
    <row r="8284" spans="2:12" ht="14.25" customHeight="1">
      <c r="B8284" s="4"/>
      <c r="C8284" s="4"/>
      <c r="D8284" s="4"/>
      <c r="E8284" s="4"/>
      <c r="F8284" s="6"/>
      <c r="G8284" s="6"/>
      <c r="H8284" s="6"/>
      <c r="I8284" s="10"/>
      <c r="J8284" s="11"/>
      <c r="K8284" s="13"/>
      <c r="L8284" s="4"/>
    </row>
    <row r="8285" spans="2:12" ht="14.25" customHeight="1">
      <c r="B8285" s="4"/>
      <c r="C8285" s="4"/>
      <c r="D8285" s="4"/>
      <c r="E8285" s="4"/>
      <c r="F8285" s="6"/>
      <c r="G8285" s="6"/>
      <c r="H8285" s="6"/>
      <c r="I8285" s="10"/>
      <c r="J8285" s="11"/>
      <c r="K8285" s="13"/>
      <c r="L8285" s="4"/>
    </row>
    <row r="8286" spans="2:12" ht="14.25" customHeight="1">
      <c r="B8286" s="4"/>
      <c r="C8286" s="4"/>
      <c r="D8286" s="4"/>
      <c r="E8286" s="4"/>
      <c r="F8286" s="6"/>
      <c r="G8286" s="6"/>
      <c r="H8286" s="6"/>
      <c r="I8286" s="10"/>
      <c r="J8286" s="11"/>
      <c r="K8286" s="13"/>
      <c r="L8286" s="4"/>
    </row>
    <row r="8287" spans="2:12" ht="14.25" customHeight="1">
      <c r="B8287" s="4"/>
      <c r="C8287" s="4"/>
      <c r="D8287" s="4"/>
      <c r="E8287" s="4"/>
      <c r="F8287" s="6"/>
      <c r="G8287" s="6"/>
      <c r="H8287" s="6"/>
      <c r="I8287" s="10"/>
      <c r="J8287" s="11"/>
      <c r="K8287" s="13"/>
      <c r="L8287" s="4"/>
    </row>
    <row r="8288" spans="2:12" ht="14.25" customHeight="1">
      <c r="B8288" s="4"/>
      <c r="C8288" s="4"/>
      <c r="D8288" s="4"/>
      <c r="E8288" s="4"/>
      <c r="F8288" s="6"/>
      <c r="G8288" s="6"/>
      <c r="H8288" s="6"/>
      <c r="I8288" s="10"/>
      <c r="J8288" s="11"/>
      <c r="K8288" s="13"/>
      <c r="L8288" s="4"/>
    </row>
    <row r="8289" spans="2:12" ht="14.25" customHeight="1">
      <c r="B8289" s="4"/>
      <c r="C8289" s="4"/>
      <c r="D8289" s="4"/>
      <c r="E8289" s="4"/>
      <c r="F8289" s="6"/>
      <c r="G8289" s="6"/>
      <c r="H8289" s="6"/>
      <c r="I8289" s="10"/>
      <c r="J8289" s="11"/>
      <c r="K8289" s="13"/>
      <c r="L8289" s="4"/>
    </row>
    <row r="8290" spans="2:12" ht="14.25" customHeight="1">
      <c r="B8290" s="4"/>
      <c r="C8290" s="4"/>
      <c r="D8290" s="4"/>
      <c r="E8290" s="4"/>
      <c r="F8290" s="6"/>
      <c r="G8290" s="6"/>
      <c r="H8290" s="6"/>
      <c r="I8290" s="10"/>
      <c r="J8290" s="11"/>
      <c r="K8290" s="13"/>
      <c r="L8290" s="4"/>
    </row>
    <row r="8291" spans="2:12" ht="14.25" customHeight="1">
      <c r="B8291" s="4"/>
      <c r="C8291" s="4"/>
      <c r="D8291" s="4"/>
      <c r="E8291" s="4"/>
      <c r="F8291" s="6"/>
      <c r="G8291" s="6"/>
      <c r="H8291" s="6"/>
      <c r="I8291" s="10"/>
      <c r="J8291" s="11"/>
      <c r="K8291" s="13"/>
      <c r="L8291" s="4"/>
    </row>
    <row r="8292" spans="2:12" ht="14.25" customHeight="1">
      <c r="B8292" s="4"/>
      <c r="C8292" s="4"/>
      <c r="D8292" s="4"/>
      <c r="E8292" s="4"/>
      <c r="F8292" s="6"/>
      <c r="G8292" s="6"/>
      <c r="H8292" s="6"/>
      <c r="I8292" s="10"/>
      <c r="J8292" s="11"/>
      <c r="K8292" s="13"/>
      <c r="L8292" s="4"/>
    </row>
    <row r="8293" spans="2:12" ht="14.25" customHeight="1">
      <c r="B8293" s="4"/>
      <c r="C8293" s="4"/>
      <c r="D8293" s="4"/>
      <c r="E8293" s="4"/>
      <c r="F8293" s="6"/>
      <c r="G8293" s="6"/>
      <c r="H8293" s="6"/>
      <c r="I8293" s="10"/>
      <c r="J8293" s="11"/>
      <c r="K8293" s="13"/>
      <c r="L8293" s="4"/>
    </row>
    <row r="8294" spans="2:12" ht="14.25" customHeight="1">
      <c r="B8294" s="4"/>
      <c r="C8294" s="4"/>
      <c r="D8294" s="4"/>
      <c r="E8294" s="4"/>
      <c r="F8294" s="6"/>
      <c r="G8294" s="6"/>
      <c r="H8294" s="6"/>
      <c r="I8294" s="10"/>
      <c r="J8294" s="11"/>
      <c r="K8294" s="13"/>
      <c r="L8294" s="4"/>
    </row>
    <row r="8295" spans="2:12" ht="14.25" customHeight="1">
      <c r="B8295" s="4"/>
      <c r="C8295" s="4"/>
      <c r="D8295" s="4"/>
      <c r="E8295" s="4"/>
      <c r="F8295" s="6"/>
      <c r="G8295" s="6"/>
      <c r="H8295" s="6"/>
      <c r="I8295" s="10"/>
      <c r="J8295" s="11"/>
      <c r="K8295" s="13"/>
      <c r="L8295" s="4"/>
    </row>
    <row r="8296" spans="2:12" ht="14.25" customHeight="1">
      <c r="B8296" s="4"/>
      <c r="C8296" s="4"/>
      <c r="D8296" s="4"/>
      <c r="E8296" s="4"/>
      <c r="F8296" s="6"/>
      <c r="G8296" s="6"/>
      <c r="H8296" s="6"/>
      <c r="I8296" s="10"/>
      <c r="J8296" s="11"/>
      <c r="K8296" s="13"/>
      <c r="L8296" s="4"/>
    </row>
    <row r="8297" spans="2:12" ht="14.25" customHeight="1">
      <c r="B8297" s="4"/>
      <c r="C8297" s="4"/>
      <c r="D8297" s="4"/>
      <c r="E8297" s="4"/>
      <c r="F8297" s="6"/>
      <c r="G8297" s="6"/>
      <c r="H8297" s="6"/>
      <c r="I8297" s="10"/>
      <c r="J8297" s="11"/>
      <c r="K8297" s="13"/>
      <c r="L8297" s="4"/>
    </row>
    <row r="8298" spans="2:12" ht="14.25" customHeight="1">
      <c r="B8298" s="4"/>
      <c r="C8298" s="4"/>
      <c r="D8298" s="4"/>
      <c r="E8298" s="4"/>
      <c r="F8298" s="6"/>
      <c r="G8298" s="6"/>
      <c r="H8298" s="6"/>
      <c r="I8298" s="10"/>
      <c r="J8298" s="11"/>
      <c r="K8298" s="13"/>
      <c r="L8298" s="4"/>
    </row>
    <row r="8299" spans="2:12" ht="14.25" customHeight="1">
      <c r="B8299" s="4"/>
      <c r="C8299" s="4"/>
      <c r="D8299" s="4"/>
      <c r="E8299" s="4"/>
      <c r="F8299" s="6"/>
      <c r="G8299" s="6"/>
      <c r="H8299" s="6"/>
      <c r="I8299" s="10"/>
      <c r="J8299" s="11"/>
      <c r="K8299" s="13"/>
      <c r="L8299" s="4"/>
    </row>
    <row r="8300" spans="2:12" ht="14.25" customHeight="1">
      <c r="B8300" s="4"/>
      <c r="C8300" s="4"/>
      <c r="D8300" s="4"/>
      <c r="E8300" s="4"/>
      <c r="F8300" s="6"/>
      <c r="G8300" s="6"/>
      <c r="H8300" s="6"/>
      <c r="I8300" s="10"/>
      <c r="J8300" s="11"/>
      <c r="K8300" s="13"/>
      <c r="L8300" s="4"/>
    </row>
    <row r="8301" spans="2:12" ht="14.25" customHeight="1">
      <c r="B8301" s="4"/>
      <c r="C8301" s="4"/>
      <c r="D8301" s="4"/>
      <c r="E8301" s="4"/>
      <c r="F8301" s="6"/>
      <c r="G8301" s="6"/>
      <c r="H8301" s="6"/>
      <c r="I8301" s="10"/>
      <c r="J8301" s="11"/>
      <c r="K8301" s="13"/>
      <c r="L8301" s="4"/>
    </row>
    <row r="8302" spans="2:12" ht="14.25" customHeight="1">
      <c r="B8302" s="4"/>
      <c r="C8302" s="4"/>
      <c r="D8302" s="4"/>
      <c r="E8302" s="4"/>
      <c r="F8302" s="6"/>
      <c r="G8302" s="6"/>
      <c r="H8302" s="6"/>
      <c r="I8302" s="10"/>
      <c r="J8302" s="11"/>
      <c r="K8302" s="13"/>
      <c r="L8302" s="4"/>
    </row>
    <row r="8303" spans="2:12" ht="14.25" customHeight="1">
      <c r="B8303" s="4"/>
      <c r="C8303" s="4"/>
      <c r="D8303" s="4"/>
      <c r="E8303" s="4"/>
      <c r="F8303" s="6"/>
      <c r="G8303" s="6"/>
      <c r="H8303" s="6"/>
      <c r="I8303" s="10"/>
      <c r="J8303" s="11"/>
      <c r="K8303" s="13"/>
      <c r="L8303" s="4"/>
    </row>
    <row r="8304" spans="2:12" ht="14.25" customHeight="1">
      <c r="B8304" s="4"/>
      <c r="C8304" s="4"/>
      <c r="D8304" s="4"/>
      <c r="E8304" s="4"/>
      <c r="F8304" s="6"/>
      <c r="G8304" s="6"/>
      <c r="H8304" s="6"/>
      <c r="I8304" s="10"/>
      <c r="J8304" s="11"/>
      <c r="K8304" s="13"/>
      <c r="L8304" s="4"/>
    </row>
    <row r="8305" spans="2:12" ht="14.25" customHeight="1">
      <c r="B8305" s="4"/>
      <c r="C8305" s="4"/>
      <c r="D8305" s="4"/>
      <c r="E8305" s="4"/>
      <c r="F8305" s="6"/>
      <c r="G8305" s="6"/>
      <c r="H8305" s="6"/>
      <c r="I8305" s="10"/>
      <c r="J8305" s="11"/>
      <c r="K8305" s="13"/>
      <c r="L8305" s="4"/>
    </row>
    <row r="8306" spans="2:12" ht="14.25" customHeight="1">
      <c r="B8306" s="4"/>
      <c r="C8306" s="4"/>
      <c r="D8306" s="4"/>
      <c r="E8306" s="4"/>
      <c r="F8306" s="6"/>
      <c r="G8306" s="6"/>
      <c r="H8306" s="6"/>
      <c r="I8306" s="10"/>
      <c r="J8306" s="11"/>
      <c r="K8306" s="13"/>
      <c r="L8306" s="4"/>
    </row>
    <row r="8307" spans="2:12" ht="14.25" customHeight="1">
      <c r="B8307" s="4"/>
      <c r="C8307" s="4"/>
      <c r="D8307" s="4"/>
      <c r="E8307" s="4"/>
      <c r="F8307" s="6"/>
      <c r="G8307" s="6"/>
      <c r="H8307" s="6"/>
      <c r="I8307" s="10"/>
      <c r="J8307" s="11"/>
      <c r="K8307" s="13"/>
      <c r="L8307" s="4"/>
    </row>
    <row r="8308" spans="2:12" ht="14.25" customHeight="1">
      <c r="B8308" s="4"/>
      <c r="C8308" s="4"/>
      <c r="D8308" s="4"/>
      <c r="E8308" s="4"/>
      <c r="F8308" s="6"/>
      <c r="G8308" s="6"/>
      <c r="H8308" s="6"/>
      <c r="I8308" s="10"/>
      <c r="J8308" s="11"/>
      <c r="K8308" s="13"/>
      <c r="L8308" s="4"/>
    </row>
    <row r="8309" spans="2:12" ht="14.25" customHeight="1">
      <c r="B8309" s="4"/>
      <c r="C8309" s="4"/>
      <c r="D8309" s="4"/>
      <c r="E8309" s="4"/>
      <c r="F8309" s="6"/>
      <c r="G8309" s="6"/>
      <c r="H8309" s="6"/>
      <c r="I8309" s="10"/>
      <c r="J8309" s="11"/>
      <c r="K8309" s="13"/>
      <c r="L8309" s="4"/>
    </row>
    <row r="8310" spans="2:12" ht="14.25" customHeight="1">
      <c r="B8310" s="4"/>
      <c r="C8310" s="4"/>
      <c r="D8310" s="4"/>
      <c r="E8310" s="4"/>
      <c r="F8310" s="6"/>
      <c r="G8310" s="6"/>
      <c r="H8310" s="6"/>
      <c r="I8310" s="10"/>
      <c r="J8310" s="11"/>
      <c r="K8310" s="13"/>
      <c r="L8310" s="4"/>
    </row>
    <row r="8311" spans="2:12" ht="14.25" customHeight="1">
      <c r="B8311" s="4"/>
      <c r="C8311" s="4"/>
      <c r="D8311" s="4"/>
      <c r="E8311" s="4"/>
      <c r="F8311" s="6"/>
      <c r="G8311" s="6"/>
      <c r="H8311" s="6"/>
      <c r="I8311" s="10"/>
      <c r="J8311" s="11"/>
      <c r="K8311" s="13"/>
      <c r="L8311" s="4"/>
    </row>
    <row r="8312" spans="2:12" ht="14.25" customHeight="1">
      <c r="B8312" s="4"/>
      <c r="C8312" s="4"/>
      <c r="D8312" s="4"/>
      <c r="E8312" s="4"/>
      <c r="F8312" s="6"/>
      <c r="G8312" s="6"/>
      <c r="H8312" s="6"/>
      <c r="I8312" s="10"/>
      <c r="J8312" s="11"/>
      <c r="K8312" s="13"/>
      <c r="L8312" s="4"/>
    </row>
    <row r="8313" spans="2:12" ht="14.25" customHeight="1">
      <c r="B8313" s="4"/>
      <c r="C8313" s="4"/>
      <c r="D8313" s="4"/>
      <c r="E8313" s="4"/>
      <c r="F8313" s="6"/>
      <c r="G8313" s="6"/>
      <c r="H8313" s="6"/>
      <c r="I8313" s="10"/>
      <c r="J8313" s="11"/>
      <c r="K8313" s="13"/>
      <c r="L8313" s="4"/>
    </row>
    <row r="8314" spans="2:12" ht="14.25" customHeight="1">
      <c r="B8314" s="4"/>
      <c r="C8314" s="4"/>
      <c r="D8314" s="4"/>
      <c r="E8314" s="4"/>
      <c r="F8314" s="6"/>
      <c r="G8314" s="6"/>
      <c r="H8314" s="6"/>
      <c r="I8314" s="10"/>
      <c r="J8314" s="11"/>
      <c r="K8314" s="13"/>
      <c r="L8314" s="4"/>
    </row>
    <row r="8315" spans="2:12" ht="14.25" customHeight="1">
      <c r="B8315" s="4"/>
      <c r="C8315" s="4"/>
      <c r="D8315" s="4"/>
      <c r="E8315" s="4"/>
      <c r="F8315" s="6"/>
      <c r="G8315" s="6"/>
      <c r="H8315" s="6"/>
      <c r="I8315" s="10"/>
      <c r="J8315" s="11"/>
      <c r="K8315" s="13"/>
      <c r="L8315" s="4"/>
    </row>
    <row r="8316" spans="2:12" ht="14.25" customHeight="1">
      <c r="B8316" s="4"/>
      <c r="C8316" s="4"/>
      <c r="D8316" s="4"/>
      <c r="E8316" s="4"/>
      <c r="F8316" s="6"/>
      <c r="G8316" s="6"/>
      <c r="H8316" s="6"/>
      <c r="I8316" s="10"/>
      <c r="J8316" s="11"/>
      <c r="K8316" s="13"/>
      <c r="L8316" s="4"/>
    </row>
    <row r="8317" spans="2:12" ht="14.25" customHeight="1">
      <c r="B8317" s="4"/>
      <c r="C8317" s="4"/>
      <c r="D8317" s="4"/>
      <c r="E8317" s="4"/>
      <c r="F8317" s="6"/>
      <c r="G8317" s="6"/>
      <c r="H8317" s="6"/>
      <c r="I8317" s="10"/>
      <c r="J8317" s="11"/>
      <c r="K8317" s="13"/>
      <c r="L8317" s="4"/>
    </row>
    <row r="8318" spans="2:12" ht="14.25" customHeight="1">
      <c r="B8318" s="4"/>
      <c r="C8318" s="4"/>
      <c r="D8318" s="4"/>
      <c r="E8318" s="4"/>
      <c r="F8318" s="6"/>
      <c r="G8318" s="6"/>
      <c r="H8318" s="6"/>
      <c r="I8318" s="10"/>
      <c r="J8318" s="11"/>
      <c r="K8318" s="13"/>
      <c r="L8318" s="4"/>
    </row>
    <row r="8319" spans="2:12" ht="14.25" customHeight="1">
      <c r="B8319" s="4"/>
      <c r="C8319" s="4"/>
      <c r="D8319" s="4"/>
      <c r="E8319" s="4"/>
      <c r="F8319" s="6"/>
      <c r="G8319" s="6"/>
      <c r="H8319" s="6"/>
      <c r="I8319" s="10"/>
      <c r="J8319" s="11"/>
      <c r="K8319" s="13"/>
      <c r="L8319" s="4"/>
    </row>
    <row r="8320" spans="2:12" ht="14.25" customHeight="1">
      <c r="B8320" s="4"/>
      <c r="C8320" s="4"/>
      <c r="D8320" s="4"/>
      <c r="E8320" s="4"/>
      <c r="F8320" s="6"/>
      <c r="G8320" s="6"/>
      <c r="H8320" s="6"/>
      <c r="I8320" s="10"/>
      <c r="J8320" s="11"/>
      <c r="K8320" s="13"/>
      <c r="L8320" s="4"/>
    </row>
    <row r="8321" spans="2:12" ht="14.25" customHeight="1">
      <c r="B8321" s="4"/>
      <c r="C8321" s="4"/>
      <c r="D8321" s="4"/>
      <c r="E8321" s="4"/>
      <c r="F8321" s="6"/>
      <c r="G8321" s="6"/>
      <c r="H8321" s="6"/>
      <c r="I8321" s="10"/>
      <c r="J8321" s="11"/>
      <c r="K8321" s="13"/>
      <c r="L8321" s="4"/>
    </row>
    <row r="8322" spans="2:12" ht="14.25" customHeight="1">
      <c r="B8322" s="4"/>
      <c r="C8322" s="4"/>
      <c r="D8322" s="4"/>
      <c r="E8322" s="4"/>
      <c r="F8322" s="6"/>
      <c r="G8322" s="6"/>
      <c r="H8322" s="6"/>
      <c r="I8322" s="10"/>
      <c r="J8322" s="11"/>
      <c r="K8322" s="13"/>
      <c r="L8322" s="4"/>
    </row>
    <row r="8323" spans="2:12" ht="14.25" customHeight="1">
      <c r="B8323" s="4"/>
      <c r="C8323" s="4"/>
      <c r="D8323" s="4"/>
      <c r="E8323" s="4"/>
      <c r="F8323" s="6"/>
      <c r="G8323" s="6"/>
      <c r="H8323" s="6"/>
      <c r="I8323" s="10"/>
      <c r="J8323" s="11"/>
      <c r="K8323" s="13"/>
      <c r="L8323" s="4"/>
    </row>
    <row r="8324" spans="2:12" ht="14.25" customHeight="1">
      <c r="B8324" s="4"/>
      <c r="C8324" s="4"/>
      <c r="D8324" s="4"/>
      <c r="E8324" s="4"/>
      <c r="F8324" s="6"/>
      <c r="G8324" s="6"/>
      <c r="H8324" s="6"/>
      <c r="I8324" s="10"/>
      <c r="J8324" s="11"/>
      <c r="K8324" s="13"/>
      <c r="L8324" s="4"/>
    </row>
    <row r="8325" spans="2:12" ht="14.25" customHeight="1">
      <c r="B8325" s="4"/>
      <c r="C8325" s="4"/>
      <c r="D8325" s="4"/>
      <c r="E8325" s="4"/>
      <c r="F8325" s="6"/>
      <c r="G8325" s="6"/>
      <c r="H8325" s="6"/>
      <c r="I8325" s="10"/>
      <c r="J8325" s="11"/>
      <c r="K8325" s="13"/>
      <c r="L8325" s="4"/>
    </row>
    <row r="8326" spans="2:12" ht="14.25" customHeight="1">
      <c r="B8326" s="4"/>
      <c r="C8326" s="4"/>
      <c r="D8326" s="4"/>
      <c r="E8326" s="4"/>
      <c r="F8326" s="6"/>
      <c r="G8326" s="6"/>
      <c r="H8326" s="6"/>
      <c r="I8326" s="10"/>
      <c r="J8326" s="11"/>
      <c r="K8326" s="13"/>
      <c r="L8326" s="4"/>
    </row>
    <row r="8327" spans="2:12" ht="14.25" customHeight="1">
      <c r="B8327" s="4"/>
      <c r="C8327" s="4"/>
      <c r="D8327" s="4"/>
      <c r="E8327" s="4"/>
      <c r="F8327" s="6"/>
      <c r="G8327" s="6"/>
      <c r="H8327" s="6"/>
      <c r="I8327" s="10"/>
      <c r="J8327" s="11"/>
      <c r="K8327" s="13"/>
      <c r="L8327" s="4"/>
    </row>
    <row r="8328" spans="2:12" ht="14.25" customHeight="1">
      <c r="B8328" s="4"/>
      <c r="C8328" s="4"/>
      <c r="D8328" s="4"/>
      <c r="E8328" s="4"/>
      <c r="F8328" s="6"/>
      <c r="G8328" s="6"/>
      <c r="H8328" s="6"/>
      <c r="I8328" s="10"/>
      <c r="J8328" s="11"/>
      <c r="K8328" s="13"/>
      <c r="L8328" s="4"/>
    </row>
    <row r="8329" spans="2:12" ht="14.25" customHeight="1">
      <c r="B8329" s="4"/>
      <c r="C8329" s="4"/>
      <c r="D8329" s="4"/>
      <c r="E8329" s="4"/>
      <c r="F8329" s="6"/>
      <c r="G8329" s="6"/>
      <c r="H8329" s="6"/>
      <c r="I8329" s="10"/>
      <c r="J8329" s="11"/>
      <c r="K8329" s="13"/>
      <c r="L8329" s="4"/>
    </row>
    <row r="8330" spans="2:12" ht="14.25" customHeight="1">
      <c r="B8330" s="4"/>
      <c r="C8330" s="4"/>
      <c r="D8330" s="4"/>
      <c r="E8330" s="4"/>
      <c r="F8330" s="6"/>
      <c r="G8330" s="6"/>
      <c r="H8330" s="6"/>
      <c r="I8330" s="10"/>
      <c r="J8330" s="11"/>
      <c r="K8330" s="13"/>
      <c r="L8330" s="4"/>
    </row>
    <row r="8331" spans="2:12" ht="14.25" customHeight="1">
      <c r="B8331" s="4"/>
      <c r="C8331" s="4"/>
      <c r="D8331" s="4"/>
      <c r="E8331" s="4"/>
      <c r="F8331" s="6"/>
      <c r="G8331" s="6"/>
      <c r="H8331" s="6"/>
      <c r="I8331" s="10"/>
      <c r="J8331" s="11"/>
      <c r="K8331" s="13"/>
      <c r="L8331" s="4"/>
    </row>
    <row r="8332" spans="2:12" ht="14.25" customHeight="1">
      <c r="B8332" s="4"/>
      <c r="C8332" s="4"/>
      <c r="D8332" s="4"/>
      <c r="E8332" s="4"/>
      <c r="F8332" s="6"/>
      <c r="G8332" s="6"/>
      <c r="H8332" s="6"/>
      <c r="I8332" s="10"/>
      <c r="J8332" s="11"/>
      <c r="K8332" s="13"/>
      <c r="L8332" s="4"/>
    </row>
    <row r="8333" spans="2:12" ht="14.25" customHeight="1">
      <c r="B8333" s="4"/>
      <c r="C8333" s="4"/>
      <c r="D8333" s="4"/>
      <c r="E8333" s="4"/>
      <c r="F8333" s="6"/>
      <c r="G8333" s="6"/>
      <c r="H8333" s="6"/>
      <c r="I8333" s="10"/>
      <c r="J8333" s="11"/>
      <c r="K8333" s="13"/>
      <c r="L8333" s="4"/>
    </row>
    <row r="8334" spans="2:12" ht="14.25" customHeight="1">
      <c r="B8334" s="4"/>
      <c r="C8334" s="4"/>
      <c r="D8334" s="4"/>
      <c r="E8334" s="4"/>
      <c r="F8334" s="6"/>
      <c r="G8334" s="6"/>
      <c r="H8334" s="6"/>
      <c r="I8334" s="10"/>
      <c r="J8334" s="11"/>
      <c r="K8334" s="13"/>
      <c r="L8334" s="4"/>
    </row>
    <row r="8335" spans="2:12" ht="14.25" customHeight="1">
      <c r="B8335" s="4"/>
      <c r="C8335" s="4"/>
      <c r="D8335" s="4"/>
      <c r="E8335" s="4"/>
      <c r="F8335" s="6"/>
      <c r="G8335" s="6"/>
      <c r="H8335" s="6"/>
      <c r="I8335" s="10"/>
      <c r="J8335" s="11"/>
      <c r="K8335" s="13"/>
      <c r="L8335" s="4"/>
    </row>
    <row r="8336" spans="2:12" ht="14.25" customHeight="1">
      <c r="B8336" s="4"/>
      <c r="C8336" s="4"/>
      <c r="D8336" s="4"/>
      <c r="E8336" s="4"/>
      <c r="F8336" s="6"/>
      <c r="G8336" s="6"/>
      <c r="H8336" s="6"/>
      <c r="I8336" s="10"/>
      <c r="J8336" s="11"/>
      <c r="K8336" s="13"/>
      <c r="L8336" s="4"/>
    </row>
    <row r="8337" spans="2:12" ht="14.25" customHeight="1">
      <c r="B8337" s="4"/>
      <c r="C8337" s="4"/>
      <c r="D8337" s="4"/>
      <c r="E8337" s="4"/>
      <c r="F8337" s="6"/>
      <c r="G8337" s="6"/>
      <c r="H8337" s="6"/>
      <c r="I8337" s="10"/>
      <c r="J8337" s="11"/>
      <c r="K8337" s="13"/>
      <c r="L8337" s="4"/>
    </row>
    <row r="8338" spans="2:12" ht="14.25" customHeight="1">
      <c r="B8338" s="4"/>
      <c r="C8338" s="4"/>
      <c r="D8338" s="4"/>
      <c r="E8338" s="4"/>
      <c r="F8338" s="6"/>
      <c r="G8338" s="6"/>
      <c r="H8338" s="6"/>
      <c r="I8338" s="10"/>
      <c r="J8338" s="11"/>
      <c r="K8338" s="13"/>
      <c r="L8338" s="4"/>
    </row>
    <row r="8339" spans="2:12" ht="14.25" customHeight="1">
      <c r="B8339" s="4"/>
      <c r="C8339" s="4"/>
      <c r="D8339" s="4"/>
      <c r="E8339" s="4"/>
      <c r="F8339" s="6"/>
      <c r="G8339" s="6"/>
      <c r="H8339" s="6"/>
      <c r="I8339" s="10"/>
      <c r="J8339" s="11"/>
      <c r="K8339" s="13"/>
      <c r="L8339" s="4"/>
    </row>
    <row r="8340" spans="2:12" ht="14.25" customHeight="1">
      <c r="B8340" s="4"/>
      <c r="C8340" s="4"/>
      <c r="D8340" s="4"/>
      <c r="E8340" s="4"/>
      <c r="F8340" s="6"/>
      <c r="G8340" s="6"/>
      <c r="H8340" s="6"/>
      <c r="I8340" s="10"/>
      <c r="J8340" s="11"/>
      <c r="K8340" s="13"/>
      <c r="L8340" s="4"/>
    </row>
    <row r="8341" spans="2:12" ht="14.25" customHeight="1">
      <c r="B8341" s="4"/>
      <c r="C8341" s="4"/>
      <c r="D8341" s="4"/>
      <c r="E8341" s="4"/>
      <c r="F8341" s="6"/>
      <c r="G8341" s="6"/>
      <c r="H8341" s="6"/>
      <c r="I8341" s="10"/>
      <c r="J8341" s="11"/>
      <c r="K8341" s="13"/>
      <c r="L8341" s="4"/>
    </row>
    <row r="8342" spans="2:12" ht="14.25" customHeight="1">
      <c r="B8342" s="4"/>
      <c r="C8342" s="4"/>
      <c r="D8342" s="4"/>
      <c r="E8342" s="4"/>
      <c r="F8342" s="6"/>
      <c r="G8342" s="6"/>
      <c r="H8342" s="6"/>
      <c r="I8342" s="10"/>
      <c r="J8342" s="11"/>
      <c r="K8342" s="13"/>
      <c r="L8342" s="4"/>
    </row>
    <row r="8343" spans="2:12" ht="14.25" customHeight="1">
      <c r="B8343" s="4"/>
      <c r="C8343" s="4"/>
      <c r="D8343" s="4"/>
      <c r="E8343" s="4"/>
      <c r="F8343" s="6"/>
      <c r="G8343" s="6"/>
      <c r="H8343" s="6"/>
      <c r="I8343" s="10"/>
      <c r="J8343" s="11"/>
      <c r="K8343" s="13"/>
      <c r="L8343" s="4"/>
    </row>
    <row r="8344" spans="2:12" ht="14.25" customHeight="1">
      <c r="B8344" s="4"/>
      <c r="C8344" s="4"/>
      <c r="D8344" s="4"/>
      <c r="E8344" s="4"/>
      <c r="F8344" s="6"/>
      <c r="G8344" s="6"/>
      <c r="H8344" s="6"/>
      <c r="I8344" s="10"/>
      <c r="J8344" s="11"/>
      <c r="K8344" s="13"/>
      <c r="L8344" s="4"/>
    </row>
    <row r="8345" spans="2:12" ht="14.25" customHeight="1">
      <c r="B8345" s="4"/>
      <c r="C8345" s="4"/>
      <c r="D8345" s="4"/>
      <c r="E8345" s="4"/>
      <c r="F8345" s="6"/>
      <c r="G8345" s="6"/>
      <c r="H8345" s="6"/>
      <c r="I8345" s="10"/>
      <c r="J8345" s="11"/>
      <c r="K8345" s="13"/>
      <c r="L8345" s="4"/>
    </row>
    <row r="8346" spans="2:12" ht="14.25" customHeight="1">
      <c r="B8346" s="4"/>
      <c r="C8346" s="4"/>
      <c r="D8346" s="4"/>
      <c r="E8346" s="4"/>
      <c r="F8346" s="6"/>
      <c r="G8346" s="6"/>
      <c r="H8346" s="6"/>
      <c r="I8346" s="10"/>
      <c r="J8346" s="11"/>
      <c r="K8346" s="13"/>
      <c r="L8346" s="4"/>
    </row>
    <row r="8347" spans="2:12" ht="14.25" customHeight="1">
      <c r="B8347" s="4"/>
      <c r="C8347" s="4"/>
      <c r="D8347" s="4"/>
      <c r="E8347" s="4"/>
      <c r="F8347" s="6"/>
      <c r="G8347" s="6"/>
      <c r="H8347" s="6"/>
      <c r="I8347" s="10"/>
      <c r="J8347" s="11"/>
      <c r="K8347" s="13"/>
      <c r="L8347" s="4"/>
    </row>
    <row r="8348" spans="2:12" ht="14.25" customHeight="1">
      <c r="B8348" s="4"/>
      <c r="C8348" s="4"/>
      <c r="D8348" s="4"/>
      <c r="E8348" s="4"/>
      <c r="F8348" s="6"/>
      <c r="G8348" s="6"/>
      <c r="H8348" s="6"/>
      <c r="I8348" s="10"/>
      <c r="J8348" s="11"/>
      <c r="K8348" s="13"/>
      <c r="L8348" s="4"/>
    </row>
    <row r="8349" spans="2:12" ht="14.25" customHeight="1">
      <c r="B8349" s="4"/>
      <c r="C8349" s="4"/>
      <c r="D8349" s="4"/>
      <c r="E8349" s="4"/>
      <c r="F8349" s="6"/>
      <c r="G8349" s="6"/>
      <c r="H8349" s="6"/>
      <c r="I8349" s="10"/>
      <c r="J8349" s="11"/>
      <c r="K8349" s="13"/>
      <c r="L8349" s="4"/>
    </row>
    <row r="8350" spans="2:12" ht="14.25" customHeight="1">
      <c r="B8350" s="4"/>
      <c r="C8350" s="4"/>
      <c r="D8350" s="4"/>
      <c r="E8350" s="4"/>
      <c r="F8350" s="6"/>
      <c r="G8350" s="6"/>
      <c r="H8350" s="6"/>
      <c r="I8350" s="10"/>
      <c r="J8350" s="11"/>
      <c r="K8350" s="13"/>
      <c r="L8350" s="4"/>
    </row>
    <row r="8351" spans="2:12" ht="14.25" customHeight="1">
      <c r="B8351" s="4"/>
      <c r="C8351" s="4"/>
      <c r="D8351" s="4"/>
      <c r="E8351" s="4"/>
      <c r="F8351" s="6"/>
      <c r="G8351" s="6"/>
      <c r="H8351" s="6"/>
      <c r="I8351" s="10"/>
      <c r="J8351" s="11"/>
      <c r="K8351" s="13"/>
      <c r="L8351" s="4"/>
    </row>
    <row r="8352" spans="2:12" ht="14.25" customHeight="1">
      <c r="B8352" s="4"/>
      <c r="C8352" s="4"/>
      <c r="D8352" s="4"/>
      <c r="E8352" s="4"/>
      <c r="F8352" s="6"/>
      <c r="G8352" s="6"/>
      <c r="H8352" s="6"/>
      <c r="I8352" s="10"/>
      <c r="J8352" s="11"/>
      <c r="K8352" s="13"/>
      <c r="L8352" s="4"/>
    </row>
    <row r="8353" spans="2:12" ht="14.25" customHeight="1">
      <c r="B8353" s="4"/>
      <c r="C8353" s="4"/>
      <c r="D8353" s="4"/>
      <c r="E8353" s="4"/>
      <c r="F8353" s="6"/>
      <c r="G8353" s="6"/>
      <c r="H8353" s="6"/>
      <c r="I8353" s="10"/>
      <c r="J8353" s="11"/>
      <c r="K8353" s="13"/>
      <c r="L8353" s="4"/>
    </row>
    <row r="8354" spans="2:12" ht="14.25" customHeight="1">
      <c r="B8354" s="4"/>
      <c r="C8354" s="4"/>
      <c r="D8354" s="4"/>
      <c r="E8354" s="4"/>
      <c r="F8354" s="6"/>
      <c r="G8354" s="6"/>
      <c r="H8354" s="6"/>
      <c r="I8354" s="10"/>
      <c r="J8354" s="11"/>
      <c r="K8354" s="13"/>
      <c r="L8354" s="4"/>
    </row>
    <row r="8355" spans="2:12" ht="14.25" customHeight="1">
      <c r="B8355" s="4"/>
      <c r="C8355" s="4"/>
      <c r="D8355" s="4"/>
      <c r="E8355" s="4"/>
      <c r="F8355" s="6"/>
      <c r="G8355" s="6"/>
      <c r="H8355" s="6"/>
      <c r="I8355" s="10"/>
      <c r="J8355" s="11"/>
      <c r="K8355" s="13"/>
      <c r="L8355" s="4"/>
    </row>
    <row r="8356" spans="2:12" ht="14.25" customHeight="1">
      <c r="B8356" s="4"/>
      <c r="C8356" s="4"/>
      <c r="D8356" s="4"/>
      <c r="E8356" s="4"/>
      <c r="F8356" s="6"/>
      <c r="G8356" s="6"/>
      <c r="H8356" s="6"/>
      <c r="I8356" s="10"/>
      <c r="J8356" s="11"/>
      <c r="K8356" s="13"/>
      <c r="L8356" s="4"/>
    </row>
    <row r="8357" spans="2:12" ht="14.25" customHeight="1">
      <c r="B8357" s="4"/>
      <c r="C8357" s="4"/>
      <c r="D8357" s="4"/>
      <c r="E8357" s="4"/>
      <c r="F8357" s="6"/>
      <c r="G8357" s="6"/>
      <c r="H8357" s="6"/>
      <c r="I8357" s="10"/>
      <c r="J8357" s="11"/>
      <c r="K8357" s="13"/>
      <c r="L8357" s="4"/>
    </row>
    <row r="8358" spans="2:12" ht="14.25" customHeight="1">
      <c r="B8358" s="4"/>
      <c r="C8358" s="4"/>
      <c r="D8358" s="4"/>
      <c r="E8358" s="4"/>
      <c r="F8358" s="6"/>
      <c r="G8358" s="6"/>
      <c r="H8358" s="6"/>
      <c r="I8358" s="10"/>
      <c r="J8358" s="11"/>
      <c r="K8358" s="13"/>
      <c r="L8358" s="4"/>
    </row>
    <row r="8359" spans="2:12" ht="14.25" customHeight="1">
      <c r="B8359" s="4"/>
      <c r="C8359" s="4"/>
      <c r="D8359" s="4"/>
      <c r="E8359" s="4"/>
      <c r="F8359" s="6"/>
      <c r="G8359" s="6"/>
      <c r="H8359" s="6"/>
      <c r="I8359" s="10"/>
      <c r="J8359" s="11"/>
      <c r="K8359" s="13"/>
      <c r="L8359" s="4"/>
    </row>
    <row r="8360" spans="2:12" ht="14.25" customHeight="1">
      <c r="B8360" s="4"/>
      <c r="C8360" s="4"/>
      <c r="D8360" s="4"/>
      <c r="E8360" s="4"/>
      <c r="F8360" s="6"/>
      <c r="G8360" s="6"/>
      <c r="H8360" s="6"/>
      <c r="I8360" s="10"/>
      <c r="J8360" s="11"/>
      <c r="K8360" s="13"/>
      <c r="L8360" s="4"/>
    </row>
    <row r="8361" spans="2:12" ht="14.25" customHeight="1">
      <c r="B8361" s="4"/>
      <c r="C8361" s="4"/>
      <c r="D8361" s="4"/>
      <c r="E8361" s="4"/>
      <c r="F8361" s="6"/>
      <c r="G8361" s="6"/>
      <c r="H8361" s="6"/>
      <c r="I8361" s="10"/>
      <c r="J8361" s="11"/>
      <c r="K8361" s="13"/>
      <c r="L8361" s="4"/>
    </row>
    <row r="8362" spans="2:12" ht="14.25" customHeight="1">
      <c r="B8362" s="4"/>
      <c r="C8362" s="4"/>
      <c r="D8362" s="4"/>
      <c r="E8362" s="4"/>
      <c r="F8362" s="6"/>
      <c r="G8362" s="6"/>
      <c r="H8362" s="6"/>
      <c r="I8362" s="10"/>
      <c r="J8362" s="11"/>
      <c r="K8362" s="13"/>
      <c r="L8362" s="4"/>
    </row>
    <row r="8363" spans="2:12" ht="14.25" customHeight="1">
      <c r="B8363" s="4"/>
      <c r="C8363" s="4"/>
      <c r="D8363" s="4"/>
      <c r="E8363" s="4"/>
      <c r="F8363" s="6"/>
      <c r="G8363" s="6"/>
      <c r="H8363" s="6"/>
      <c r="I8363" s="10"/>
      <c r="J8363" s="11"/>
      <c r="K8363" s="13"/>
      <c r="L8363" s="4"/>
    </row>
    <row r="8364" spans="2:12" ht="14.25" customHeight="1">
      <c r="B8364" s="4"/>
      <c r="C8364" s="4"/>
      <c r="D8364" s="4"/>
      <c r="E8364" s="4"/>
      <c r="F8364" s="6"/>
      <c r="G8364" s="6"/>
      <c r="H8364" s="6"/>
      <c r="I8364" s="10"/>
      <c r="J8364" s="11"/>
      <c r="K8364" s="13"/>
      <c r="L8364" s="4"/>
    </row>
    <row r="8365" spans="2:12" ht="14.25" customHeight="1">
      <c r="B8365" s="4"/>
      <c r="C8365" s="4"/>
      <c r="D8365" s="4"/>
      <c r="E8365" s="4"/>
      <c r="F8365" s="6"/>
      <c r="G8365" s="6"/>
      <c r="H8365" s="6"/>
      <c r="I8365" s="10"/>
      <c r="J8365" s="11"/>
      <c r="K8365" s="13"/>
      <c r="L8365" s="4"/>
    </row>
    <row r="8366" spans="2:12" ht="14.25" customHeight="1">
      <c r="B8366" s="4"/>
      <c r="C8366" s="4"/>
      <c r="D8366" s="4"/>
      <c r="E8366" s="4"/>
      <c r="F8366" s="6"/>
      <c r="G8366" s="6"/>
      <c r="H8366" s="6"/>
      <c r="I8366" s="10"/>
      <c r="J8366" s="11"/>
      <c r="K8366" s="13"/>
      <c r="L8366" s="4"/>
    </row>
    <row r="8367" spans="2:12" ht="14.25" customHeight="1">
      <c r="B8367" s="4"/>
      <c r="C8367" s="4"/>
      <c r="D8367" s="4"/>
      <c r="E8367" s="4"/>
      <c r="F8367" s="6"/>
      <c r="G8367" s="6"/>
      <c r="H8367" s="6"/>
      <c r="I8367" s="10"/>
      <c r="J8367" s="11"/>
      <c r="K8367" s="13"/>
      <c r="L8367" s="4"/>
    </row>
    <row r="8368" spans="2:12" ht="14.25" customHeight="1">
      <c r="B8368" s="4"/>
      <c r="C8368" s="4"/>
      <c r="D8368" s="4"/>
      <c r="E8368" s="4"/>
      <c r="F8368" s="6"/>
      <c r="G8368" s="6"/>
      <c r="H8368" s="6"/>
      <c r="I8368" s="10"/>
      <c r="J8368" s="11"/>
      <c r="K8368" s="13"/>
      <c r="L8368" s="4"/>
    </row>
    <row r="8369" spans="2:12" ht="14.25" customHeight="1">
      <c r="B8369" s="4"/>
      <c r="C8369" s="4"/>
      <c r="D8369" s="4"/>
      <c r="E8369" s="4"/>
      <c r="F8369" s="6"/>
      <c r="G8369" s="6"/>
      <c r="H8369" s="6"/>
      <c r="I8369" s="10"/>
      <c r="J8369" s="11"/>
      <c r="K8369" s="13"/>
      <c r="L8369" s="4"/>
    </row>
    <row r="8370" spans="2:12" ht="14.25" customHeight="1">
      <c r="B8370" s="4"/>
      <c r="C8370" s="4"/>
      <c r="D8370" s="4"/>
      <c r="E8370" s="4"/>
      <c r="F8370" s="6"/>
      <c r="G8370" s="6"/>
      <c r="H8370" s="6"/>
      <c r="I8370" s="10"/>
      <c r="J8370" s="11"/>
      <c r="K8370" s="13"/>
      <c r="L8370" s="4"/>
    </row>
    <row r="8371" spans="2:12" ht="14.25" customHeight="1">
      <c r="B8371" s="4"/>
      <c r="C8371" s="4"/>
      <c r="D8371" s="4"/>
      <c r="E8371" s="4"/>
      <c r="F8371" s="6"/>
      <c r="G8371" s="6"/>
      <c r="H8371" s="6"/>
      <c r="I8371" s="10"/>
      <c r="J8371" s="11"/>
      <c r="K8371" s="13"/>
      <c r="L8371" s="4"/>
    </row>
    <row r="8372" spans="2:12" ht="14.25" customHeight="1">
      <c r="B8372" s="4"/>
      <c r="C8372" s="4"/>
      <c r="D8372" s="4"/>
      <c r="E8372" s="4"/>
      <c r="F8372" s="6"/>
      <c r="G8372" s="6"/>
      <c r="H8372" s="6"/>
      <c r="I8372" s="10"/>
      <c r="J8372" s="11"/>
      <c r="K8372" s="13"/>
      <c r="L8372" s="4"/>
    </row>
    <row r="8373" spans="2:12" ht="14.25" customHeight="1">
      <c r="B8373" s="4"/>
      <c r="C8373" s="4"/>
      <c r="D8373" s="4"/>
      <c r="E8373" s="4"/>
      <c r="F8373" s="6"/>
      <c r="G8373" s="6"/>
      <c r="H8373" s="6"/>
      <c r="I8373" s="10"/>
      <c r="J8373" s="11"/>
      <c r="K8373" s="13"/>
      <c r="L8373" s="4"/>
    </row>
    <row r="8374" spans="2:12" ht="14.25" customHeight="1">
      <c r="B8374" s="4"/>
      <c r="C8374" s="4"/>
      <c r="D8374" s="4"/>
      <c r="E8374" s="4"/>
      <c r="F8374" s="6"/>
      <c r="G8374" s="6"/>
      <c r="H8374" s="6"/>
      <c r="I8374" s="10"/>
      <c r="J8374" s="11"/>
      <c r="K8374" s="13"/>
      <c r="L8374" s="4"/>
    </row>
    <row r="8375" spans="2:12" ht="14.25" customHeight="1">
      <c r="B8375" s="4"/>
      <c r="C8375" s="4"/>
      <c r="D8375" s="4"/>
      <c r="E8375" s="4"/>
      <c r="F8375" s="6"/>
      <c r="G8375" s="6"/>
      <c r="H8375" s="6"/>
      <c r="I8375" s="10"/>
      <c r="J8375" s="11"/>
      <c r="K8375" s="13"/>
      <c r="L8375" s="4"/>
    </row>
    <row r="8376" spans="2:12" ht="14.25" customHeight="1">
      <c r="B8376" s="4"/>
      <c r="C8376" s="4"/>
      <c r="D8376" s="4"/>
      <c r="E8376" s="4"/>
      <c r="F8376" s="6"/>
      <c r="G8376" s="6"/>
      <c r="H8376" s="6"/>
      <c r="I8376" s="10"/>
      <c r="J8376" s="11"/>
      <c r="K8376" s="13"/>
      <c r="L8376" s="4"/>
    </row>
    <row r="8377" spans="2:12" ht="14.25" customHeight="1">
      <c r="B8377" s="4"/>
      <c r="C8377" s="4"/>
      <c r="D8377" s="4"/>
      <c r="E8377" s="4"/>
      <c r="F8377" s="6"/>
      <c r="G8377" s="6"/>
      <c r="H8377" s="6"/>
      <c r="I8377" s="10"/>
      <c r="J8377" s="11"/>
      <c r="K8377" s="13"/>
      <c r="L8377" s="4"/>
    </row>
    <row r="8378" spans="2:12" ht="14.25" customHeight="1">
      <c r="B8378" s="4"/>
      <c r="C8378" s="4"/>
      <c r="D8378" s="4"/>
      <c r="E8378" s="4"/>
      <c r="F8378" s="6"/>
      <c r="G8378" s="6"/>
      <c r="H8378" s="6"/>
      <c r="I8378" s="10"/>
      <c r="J8378" s="11"/>
      <c r="K8378" s="13"/>
      <c r="L8378" s="4"/>
    </row>
    <row r="8379" spans="2:12" ht="14.25" customHeight="1">
      <c r="B8379" s="4"/>
      <c r="C8379" s="4"/>
      <c r="D8379" s="4"/>
      <c r="E8379" s="4"/>
      <c r="F8379" s="6"/>
      <c r="G8379" s="6"/>
      <c r="H8379" s="6"/>
      <c r="I8379" s="10"/>
      <c r="J8379" s="11"/>
      <c r="K8379" s="13"/>
      <c r="L8379" s="4"/>
    </row>
    <row r="8380" spans="2:12" ht="14.25" customHeight="1">
      <c r="B8380" s="4"/>
      <c r="C8380" s="4"/>
      <c r="D8380" s="4"/>
      <c r="E8380" s="4"/>
      <c r="F8380" s="6"/>
      <c r="G8380" s="6"/>
      <c r="H8380" s="6"/>
      <c r="I8380" s="10"/>
      <c r="J8380" s="11"/>
      <c r="K8380" s="13"/>
      <c r="L8380" s="4"/>
    </row>
    <row r="8381" spans="2:12" ht="14.25" customHeight="1">
      <c r="B8381" s="4"/>
      <c r="C8381" s="4"/>
      <c r="D8381" s="4"/>
      <c r="E8381" s="4"/>
      <c r="F8381" s="6"/>
      <c r="G8381" s="6"/>
      <c r="H8381" s="6"/>
      <c r="I8381" s="10"/>
      <c r="J8381" s="11"/>
      <c r="K8381" s="13"/>
      <c r="L8381" s="4"/>
    </row>
    <row r="8382" spans="2:12" ht="14.25" customHeight="1">
      <c r="B8382" s="4"/>
      <c r="C8382" s="4"/>
      <c r="D8382" s="4"/>
      <c r="E8382" s="4"/>
      <c r="F8382" s="6"/>
      <c r="G8382" s="6"/>
      <c r="H8382" s="6"/>
      <c r="I8382" s="10"/>
      <c r="J8382" s="11"/>
      <c r="K8382" s="13"/>
      <c r="L8382" s="4"/>
    </row>
    <row r="8383" spans="2:12" ht="14.25" customHeight="1">
      <c r="B8383" s="4"/>
      <c r="C8383" s="4"/>
      <c r="D8383" s="4"/>
      <c r="E8383" s="4"/>
      <c r="F8383" s="6"/>
      <c r="G8383" s="6"/>
      <c r="H8383" s="6"/>
      <c r="I8383" s="10"/>
      <c r="J8383" s="11"/>
      <c r="K8383" s="13"/>
      <c r="L8383" s="4"/>
    </row>
    <row r="8384" spans="2:12" ht="14.25" customHeight="1">
      <c r="B8384" s="4"/>
      <c r="C8384" s="4"/>
      <c r="D8384" s="4"/>
      <c r="E8384" s="4"/>
      <c r="F8384" s="6"/>
      <c r="G8384" s="6"/>
      <c r="H8384" s="6"/>
      <c r="I8384" s="10"/>
      <c r="J8384" s="11"/>
      <c r="K8384" s="13"/>
      <c r="L8384" s="4"/>
    </row>
    <row r="8385" spans="2:12" ht="14.25" customHeight="1">
      <c r="B8385" s="4"/>
      <c r="C8385" s="4"/>
      <c r="D8385" s="4"/>
      <c r="E8385" s="4"/>
      <c r="F8385" s="6"/>
      <c r="G8385" s="6"/>
      <c r="H8385" s="6"/>
      <c r="I8385" s="10"/>
      <c r="J8385" s="11"/>
      <c r="K8385" s="13"/>
      <c r="L8385" s="4"/>
    </row>
    <row r="8386" spans="2:12" ht="14.25" customHeight="1">
      <c r="B8386" s="4"/>
      <c r="C8386" s="4"/>
      <c r="D8386" s="4"/>
      <c r="E8386" s="4"/>
      <c r="F8386" s="6"/>
      <c r="G8386" s="6"/>
      <c r="H8386" s="6"/>
      <c r="I8386" s="10"/>
      <c r="J8386" s="11"/>
      <c r="K8386" s="13"/>
      <c r="L8386" s="4"/>
    </row>
    <row r="8387" spans="2:12" ht="14.25" customHeight="1">
      <c r="B8387" s="4"/>
      <c r="C8387" s="4"/>
      <c r="D8387" s="4"/>
      <c r="E8387" s="4"/>
      <c r="F8387" s="6"/>
      <c r="G8387" s="6"/>
      <c r="H8387" s="6"/>
      <c r="I8387" s="10"/>
      <c r="J8387" s="11"/>
      <c r="K8387" s="13"/>
      <c r="L8387" s="4"/>
    </row>
    <row r="8388" spans="2:12" ht="14.25" customHeight="1">
      <c r="B8388" s="4"/>
      <c r="C8388" s="4"/>
      <c r="D8388" s="4"/>
      <c r="E8388" s="4"/>
      <c r="F8388" s="6"/>
      <c r="G8388" s="6"/>
      <c r="H8388" s="6"/>
      <c r="I8388" s="10"/>
      <c r="J8388" s="11"/>
      <c r="K8388" s="13"/>
      <c r="L8388" s="4"/>
    </row>
    <row r="8389" spans="2:12" ht="14.25" customHeight="1">
      <c r="B8389" s="4"/>
      <c r="C8389" s="4"/>
      <c r="D8389" s="4"/>
      <c r="E8389" s="4"/>
      <c r="F8389" s="6"/>
      <c r="G8389" s="6"/>
      <c r="H8389" s="6"/>
      <c r="I8389" s="10"/>
      <c r="J8389" s="11"/>
      <c r="K8389" s="13"/>
      <c r="L8389" s="4"/>
    </row>
    <row r="8390" spans="2:12" ht="14.25" customHeight="1">
      <c r="B8390" s="4"/>
      <c r="C8390" s="4"/>
      <c r="D8390" s="4"/>
      <c r="E8390" s="4"/>
      <c r="F8390" s="6"/>
      <c r="G8390" s="6"/>
      <c r="H8390" s="6"/>
      <c r="I8390" s="10"/>
      <c r="J8390" s="11"/>
      <c r="K8390" s="13"/>
      <c r="L8390" s="4"/>
    </row>
    <row r="8391" spans="2:12" ht="14.25" customHeight="1">
      <c r="B8391" s="4"/>
      <c r="C8391" s="4"/>
      <c r="D8391" s="4"/>
      <c r="E8391" s="4"/>
      <c r="F8391" s="6"/>
      <c r="G8391" s="6"/>
      <c r="H8391" s="6"/>
      <c r="I8391" s="10"/>
      <c r="J8391" s="11"/>
      <c r="K8391" s="13"/>
      <c r="L8391" s="4"/>
    </row>
    <row r="8392" spans="2:12" ht="14.25" customHeight="1">
      <c r="B8392" s="4"/>
      <c r="C8392" s="4"/>
      <c r="D8392" s="4"/>
      <c r="E8392" s="4"/>
      <c r="F8392" s="6"/>
      <c r="G8392" s="6"/>
      <c r="H8392" s="6"/>
      <c r="I8392" s="10"/>
      <c r="J8392" s="11"/>
      <c r="K8392" s="13"/>
      <c r="L8392" s="4"/>
    </row>
    <row r="8393" spans="2:12" ht="14.25" customHeight="1">
      <c r="B8393" s="4"/>
      <c r="C8393" s="4"/>
      <c r="D8393" s="4"/>
      <c r="E8393" s="4"/>
      <c r="F8393" s="6"/>
      <c r="G8393" s="6"/>
      <c r="H8393" s="6"/>
      <c r="I8393" s="10"/>
      <c r="J8393" s="11"/>
      <c r="K8393" s="13"/>
      <c r="L8393" s="4"/>
    </row>
    <row r="8394" spans="2:12" ht="14.25" customHeight="1">
      <c r="B8394" s="4"/>
      <c r="C8394" s="4"/>
      <c r="D8394" s="4"/>
      <c r="E8394" s="4"/>
      <c r="F8394" s="6"/>
      <c r="G8394" s="6"/>
      <c r="H8394" s="6"/>
      <c r="I8394" s="10"/>
      <c r="J8394" s="11"/>
      <c r="K8394" s="13"/>
      <c r="L8394" s="4"/>
    </row>
    <row r="8395" spans="2:12" ht="14.25" customHeight="1">
      <c r="B8395" s="4"/>
      <c r="C8395" s="4"/>
      <c r="D8395" s="4"/>
      <c r="E8395" s="4"/>
      <c r="F8395" s="6"/>
      <c r="G8395" s="6"/>
      <c r="H8395" s="6"/>
      <c r="I8395" s="10"/>
      <c r="J8395" s="11"/>
      <c r="K8395" s="13"/>
      <c r="L8395" s="4"/>
    </row>
    <row r="8396" spans="2:12" ht="14.25" customHeight="1">
      <c r="B8396" s="4"/>
      <c r="C8396" s="4"/>
      <c r="D8396" s="4"/>
      <c r="E8396" s="4"/>
      <c r="F8396" s="6"/>
      <c r="G8396" s="6"/>
      <c r="H8396" s="6"/>
      <c r="I8396" s="10"/>
      <c r="J8396" s="11"/>
      <c r="K8396" s="13"/>
      <c r="L8396" s="4"/>
    </row>
    <row r="8397" spans="2:12" ht="14.25" customHeight="1">
      <c r="B8397" s="4"/>
      <c r="C8397" s="4"/>
      <c r="D8397" s="4"/>
      <c r="E8397" s="4"/>
      <c r="F8397" s="6"/>
      <c r="G8397" s="6"/>
      <c r="H8397" s="6"/>
      <c r="I8397" s="10"/>
      <c r="J8397" s="11"/>
      <c r="K8397" s="13"/>
      <c r="L8397" s="4"/>
    </row>
    <row r="8398" spans="2:12" ht="14.25" customHeight="1">
      <c r="B8398" s="4"/>
      <c r="C8398" s="4"/>
      <c r="D8398" s="4"/>
      <c r="E8398" s="4"/>
      <c r="F8398" s="6"/>
      <c r="G8398" s="6"/>
      <c r="H8398" s="6"/>
      <c r="I8398" s="10"/>
      <c r="J8398" s="11"/>
      <c r="K8398" s="13"/>
      <c r="L8398" s="4"/>
    </row>
    <row r="8399" spans="2:12" ht="14.25" customHeight="1">
      <c r="B8399" s="4"/>
      <c r="C8399" s="4"/>
      <c r="D8399" s="4"/>
      <c r="E8399" s="4"/>
      <c r="F8399" s="6"/>
      <c r="G8399" s="6"/>
      <c r="H8399" s="6"/>
      <c r="I8399" s="10"/>
      <c r="J8399" s="11"/>
      <c r="K8399" s="13"/>
      <c r="L8399" s="4"/>
    </row>
    <row r="8400" spans="2:12" ht="14.25" customHeight="1">
      <c r="B8400" s="4"/>
      <c r="C8400" s="4"/>
      <c r="D8400" s="4"/>
      <c r="E8400" s="4"/>
      <c r="F8400" s="6"/>
      <c r="G8400" s="6"/>
      <c r="H8400" s="6"/>
      <c r="I8400" s="10"/>
      <c r="J8400" s="11"/>
      <c r="K8400" s="13"/>
      <c r="L8400" s="4"/>
    </row>
    <row r="8401" spans="2:12" ht="14.25" customHeight="1">
      <c r="B8401" s="4"/>
      <c r="C8401" s="4"/>
      <c r="D8401" s="4"/>
      <c r="E8401" s="4"/>
      <c r="F8401" s="6"/>
      <c r="G8401" s="6"/>
      <c r="H8401" s="6"/>
      <c r="I8401" s="10"/>
      <c r="J8401" s="11"/>
      <c r="K8401" s="13"/>
      <c r="L8401" s="4"/>
    </row>
    <row r="8402" spans="2:12" ht="14.25" customHeight="1">
      <c r="B8402" s="4"/>
      <c r="C8402" s="4"/>
      <c r="D8402" s="4"/>
      <c r="E8402" s="4"/>
      <c r="F8402" s="6"/>
      <c r="G8402" s="6"/>
      <c r="H8402" s="6"/>
      <c r="I8402" s="10"/>
      <c r="J8402" s="11"/>
      <c r="K8402" s="13"/>
      <c r="L8402" s="4"/>
    </row>
    <row r="8403" spans="2:12" ht="14.25" customHeight="1">
      <c r="B8403" s="4"/>
      <c r="C8403" s="4"/>
      <c r="D8403" s="4"/>
      <c r="E8403" s="4"/>
      <c r="F8403" s="6"/>
      <c r="G8403" s="6"/>
      <c r="H8403" s="6"/>
      <c r="I8403" s="10"/>
      <c r="J8403" s="11"/>
      <c r="K8403" s="13"/>
      <c r="L8403" s="4"/>
    </row>
    <row r="8404" spans="2:12" ht="14.25" customHeight="1">
      <c r="B8404" s="4"/>
      <c r="C8404" s="4"/>
      <c r="D8404" s="4"/>
      <c r="E8404" s="4"/>
      <c r="F8404" s="6"/>
      <c r="G8404" s="6"/>
      <c r="H8404" s="6"/>
      <c r="I8404" s="10"/>
      <c r="J8404" s="11"/>
      <c r="K8404" s="13"/>
      <c r="L8404" s="4"/>
    </row>
    <row r="8405" spans="2:12" ht="14.25" customHeight="1">
      <c r="B8405" s="4"/>
      <c r="C8405" s="4"/>
      <c r="D8405" s="4"/>
      <c r="E8405" s="4"/>
      <c r="F8405" s="6"/>
      <c r="G8405" s="6"/>
      <c r="H8405" s="6"/>
      <c r="I8405" s="10"/>
      <c r="J8405" s="11"/>
      <c r="K8405" s="13"/>
      <c r="L8405" s="4"/>
    </row>
    <row r="8406" spans="2:12" ht="14.25" customHeight="1">
      <c r="B8406" s="4"/>
      <c r="C8406" s="4"/>
      <c r="D8406" s="4"/>
      <c r="E8406" s="4"/>
      <c r="F8406" s="6"/>
      <c r="G8406" s="6"/>
      <c r="H8406" s="6"/>
      <c r="I8406" s="10"/>
      <c r="J8406" s="11"/>
      <c r="K8406" s="13"/>
      <c r="L8406" s="4"/>
    </row>
    <row r="8407" spans="2:12" ht="14.25" customHeight="1">
      <c r="B8407" s="4"/>
      <c r="C8407" s="4"/>
      <c r="D8407" s="4"/>
      <c r="E8407" s="4"/>
      <c r="F8407" s="6"/>
      <c r="G8407" s="6"/>
      <c r="H8407" s="6"/>
      <c r="I8407" s="10"/>
      <c r="J8407" s="11"/>
      <c r="K8407" s="13"/>
      <c r="L8407" s="4"/>
    </row>
    <row r="8408" spans="2:12" ht="14.25" customHeight="1">
      <c r="B8408" s="4"/>
      <c r="C8408" s="4"/>
      <c r="D8408" s="4"/>
      <c r="E8408" s="4"/>
      <c r="F8408" s="6"/>
      <c r="G8408" s="6"/>
      <c r="H8408" s="6"/>
      <c r="I8408" s="10"/>
      <c r="J8408" s="11"/>
      <c r="K8408" s="13"/>
      <c r="L8408" s="4"/>
    </row>
    <row r="8409" spans="2:12" ht="14.25" customHeight="1">
      <c r="B8409" s="4"/>
      <c r="C8409" s="4"/>
      <c r="D8409" s="4"/>
      <c r="E8409" s="4"/>
      <c r="F8409" s="6"/>
      <c r="G8409" s="6"/>
      <c r="H8409" s="6"/>
      <c r="I8409" s="10"/>
      <c r="J8409" s="11"/>
      <c r="K8409" s="13"/>
      <c r="L8409" s="4"/>
    </row>
    <row r="8410" spans="2:12" ht="14.25" customHeight="1">
      <c r="B8410" s="4"/>
      <c r="C8410" s="4"/>
      <c r="D8410" s="4"/>
      <c r="E8410" s="4"/>
      <c r="F8410" s="6"/>
      <c r="G8410" s="6"/>
      <c r="H8410" s="6"/>
      <c r="I8410" s="10"/>
      <c r="J8410" s="11"/>
      <c r="K8410" s="13"/>
      <c r="L8410" s="4"/>
    </row>
    <row r="8411" spans="2:12" ht="14.25" customHeight="1">
      <c r="B8411" s="4"/>
      <c r="C8411" s="4"/>
      <c r="D8411" s="4"/>
      <c r="E8411" s="4"/>
      <c r="F8411" s="6"/>
      <c r="G8411" s="6"/>
      <c r="H8411" s="6"/>
      <c r="I8411" s="10"/>
      <c r="J8411" s="11"/>
      <c r="K8411" s="13"/>
      <c r="L8411" s="4"/>
    </row>
    <row r="8412" spans="2:12" ht="14.25" customHeight="1">
      <c r="B8412" s="4"/>
      <c r="C8412" s="4"/>
      <c r="D8412" s="4"/>
      <c r="E8412" s="4"/>
      <c r="F8412" s="6"/>
      <c r="G8412" s="6"/>
      <c r="H8412" s="6"/>
      <c r="I8412" s="10"/>
      <c r="J8412" s="11"/>
      <c r="K8412" s="13"/>
      <c r="L8412" s="4"/>
    </row>
    <row r="8413" spans="2:12" ht="14.25" customHeight="1">
      <c r="B8413" s="4"/>
      <c r="C8413" s="4"/>
      <c r="D8413" s="4"/>
      <c r="E8413" s="4"/>
      <c r="F8413" s="6"/>
      <c r="G8413" s="6"/>
      <c r="H8413" s="6"/>
      <c r="I8413" s="10"/>
      <c r="J8413" s="11"/>
      <c r="K8413" s="13"/>
      <c r="L8413" s="4"/>
    </row>
    <row r="8414" spans="2:12" ht="14.25" customHeight="1">
      <c r="B8414" s="4"/>
      <c r="C8414" s="4"/>
      <c r="D8414" s="4"/>
      <c r="E8414" s="4"/>
      <c r="F8414" s="6"/>
      <c r="G8414" s="6"/>
      <c r="H8414" s="6"/>
      <c r="I8414" s="10"/>
      <c r="J8414" s="11"/>
      <c r="K8414" s="13"/>
      <c r="L8414" s="4"/>
    </row>
    <row r="8415" spans="2:12" ht="14.25" customHeight="1">
      <c r="B8415" s="4"/>
      <c r="C8415" s="4"/>
      <c r="D8415" s="4"/>
      <c r="E8415" s="4"/>
      <c r="F8415" s="6"/>
      <c r="G8415" s="6"/>
      <c r="H8415" s="6"/>
      <c r="I8415" s="10"/>
      <c r="J8415" s="11"/>
      <c r="K8415" s="13"/>
      <c r="L8415" s="4"/>
    </row>
    <row r="8416" spans="2:12" ht="14.25" customHeight="1">
      <c r="B8416" s="4"/>
      <c r="C8416" s="4"/>
      <c r="D8416" s="4"/>
      <c r="E8416" s="4"/>
      <c r="F8416" s="6"/>
      <c r="G8416" s="6"/>
      <c r="H8416" s="6"/>
      <c r="I8416" s="10"/>
      <c r="J8416" s="11"/>
      <c r="K8416" s="13"/>
      <c r="L8416" s="4"/>
    </row>
    <row r="8417" spans="2:12" ht="14.25" customHeight="1">
      <c r="B8417" s="4"/>
      <c r="C8417" s="4"/>
      <c r="D8417" s="4"/>
      <c r="E8417" s="4"/>
      <c r="F8417" s="6"/>
      <c r="G8417" s="6"/>
      <c r="H8417" s="6"/>
      <c r="I8417" s="10"/>
      <c r="J8417" s="11"/>
      <c r="K8417" s="13"/>
      <c r="L8417" s="4"/>
    </row>
    <row r="8418" spans="2:12" ht="14.25" customHeight="1">
      <c r="B8418" s="4"/>
      <c r="C8418" s="4"/>
      <c r="D8418" s="4"/>
      <c r="E8418" s="4"/>
      <c r="F8418" s="6"/>
      <c r="G8418" s="6"/>
      <c r="H8418" s="6"/>
      <c r="I8418" s="10"/>
      <c r="J8418" s="11"/>
      <c r="K8418" s="13"/>
      <c r="L8418" s="4"/>
    </row>
    <row r="8419" spans="2:12" ht="14.25" customHeight="1">
      <c r="B8419" s="4"/>
      <c r="C8419" s="4"/>
      <c r="D8419" s="4"/>
      <c r="E8419" s="4"/>
      <c r="F8419" s="6"/>
      <c r="G8419" s="6"/>
      <c r="H8419" s="6"/>
      <c r="I8419" s="10"/>
      <c r="J8419" s="11"/>
      <c r="K8419" s="13"/>
      <c r="L8419" s="4"/>
    </row>
    <row r="8420" spans="2:12" ht="14.25" customHeight="1">
      <c r="B8420" s="4"/>
      <c r="C8420" s="4"/>
      <c r="D8420" s="4"/>
      <c r="E8420" s="4"/>
      <c r="F8420" s="6"/>
      <c r="G8420" s="6"/>
      <c r="H8420" s="6"/>
      <c r="I8420" s="10"/>
      <c r="J8420" s="11"/>
      <c r="K8420" s="13"/>
      <c r="L8420" s="4"/>
    </row>
    <row r="8421" spans="2:12" ht="14.25" customHeight="1">
      <c r="B8421" s="4"/>
      <c r="C8421" s="4"/>
      <c r="D8421" s="4"/>
      <c r="E8421" s="4"/>
      <c r="F8421" s="6"/>
      <c r="G8421" s="6"/>
      <c r="H8421" s="6"/>
      <c r="I8421" s="10"/>
      <c r="J8421" s="11"/>
      <c r="K8421" s="13"/>
      <c r="L8421" s="4"/>
    </row>
    <row r="8422" spans="2:12" ht="14.25" customHeight="1">
      <c r="B8422" s="4"/>
      <c r="C8422" s="4"/>
      <c r="D8422" s="4"/>
      <c r="E8422" s="4"/>
      <c r="F8422" s="6"/>
      <c r="G8422" s="6"/>
      <c r="H8422" s="6"/>
      <c r="I8422" s="10"/>
      <c r="J8422" s="11"/>
      <c r="K8422" s="13"/>
      <c r="L8422" s="4"/>
    </row>
    <row r="8423" spans="2:12" ht="14.25" customHeight="1">
      <c r="B8423" s="4"/>
      <c r="C8423" s="4"/>
      <c r="D8423" s="4"/>
      <c r="E8423" s="4"/>
      <c r="F8423" s="6"/>
      <c r="G8423" s="6"/>
      <c r="H8423" s="6"/>
      <c r="I8423" s="10"/>
      <c r="J8423" s="11"/>
      <c r="K8423" s="13"/>
      <c r="L8423" s="4"/>
    </row>
    <row r="8424" spans="2:12" ht="14.25" customHeight="1">
      <c r="B8424" s="4"/>
      <c r="C8424" s="4"/>
      <c r="D8424" s="4"/>
      <c r="E8424" s="4"/>
      <c r="F8424" s="6"/>
      <c r="G8424" s="6"/>
      <c r="H8424" s="6"/>
      <c r="I8424" s="10"/>
      <c r="J8424" s="11"/>
      <c r="K8424" s="13"/>
      <c r="L8424" s="4"/>
    </row>
    <row r="8425" spans="2:12" ht="14.25" customHeight="1">
      <c r="B8425" s="4"/>
      <c r="C8425" s="4"/>
      <c r="D8425" s="4"/>
      <c r="E8425" s="4"/>
      <c r="F8425" s="6"/>
      <c r="G8425" s="6"/>
      <c r="H8425" s="6"/>
      <c r="I8425" s="10"/>
      <c r="J8425" s="11"/>
      <c r="K8425" s="13"/>
      <c r="L8425" s="4"/>
    </row>
    <row r="8426" spans="2:12" ht="14.25" customHeight="1">
      <c r="B8426" s="4"/>
      <c r="C8426" s="4"/>
      <c r="D8426" s="4"/>
      <c r="E8426" s="4"/>
      <c r="F8426" s="6"/>
      <c r="G8426" s="6"/>
      <c r="H8426" s="6"/>
      <c r="I8426" s="10"/>
      <c r="J8426" s="11"/>
      <c r="K8426" s="13"/>
      <c r="L8426" s="4"/>
    </row>
    <row r="8427" spans="2:12" ht="14.25" customHeight="1">
      <c r="B8427" s="4"/>
      <c r="C8427" s="4"/>
      <c r="D8427" s="4"/>
      <c r="E8427" s="4"/>
      <c r="F8427" s="6"/>
      <c r="G8427" s="6"/>
      <c r="H8427" s="6"/>
      <c r="I8427" s="10"/>
      <c r="J8427" s="11"/>
      <c r="K8427" s="13"/>
      <c r="L8427" s="4"/>
    </row>
    <row r="8428" spans="2:12" ht="14.25" customHeight="1">
      <c r="B8428" s="4"/>
      <c r="C8428" s="4"/>
      <c r="D8428" s="4"/>
      <c r="E8428" s="4"/>
      <c r="F8428" s="6"/>
      <c r="G8428" s="6"/>
      <c r="H8428" s="6"/>
      <c r="I8428" s="10"/>
      <c r="J8428" s="11"/>
      <c r="K8428" s="13"/>
      <c r="L8428" s="4"/>
    </row>
    <row r="8429" spans="2:12" ht="14.25" customHeight="1">
      <c r="B8429" s="4"/>
      <c r="C8429" s="4"/>
      <c r="D8429" s="4"/>
      <c r="E8429" s="4"/>
      <c r="F8429" s="6"/>
      <c r="G8429" s="6"/>
      <c r="H8429" s="6"/>
      <c r="I8429" s="10"/>
      <c r="J8429" s="11"/>
      <c r="K8429" s="13"/>
      <c r="L8429" s="4"/>
    </row>
    <row r="8430" spans="2:12" ht="14.25" customHeight="1">
      <c r="B8430" s="4"/>
      <c r="C8430" s="4"/>
      <c r="D8430" s="4"/>
      <c r="E8430" s="4"/>
      <c r="F8430" s="6"/>
      <c r="G8430" s="6"/>
      <c r="H8430" s="6"/>
      <c r="I8430" s="10"/>
      <c r="J8430" s="11"/>
      <c r="K8430" s="13"/>
      <c r="L8430" s="4"/>
    </row>
    <row r="8431" spans="2:12" ht="14.25" customHeight="1">
      <c r="B8431" s="4"/>
      <c r="C8431" s="4"/>
      <c r="D8431" s="4"/>
      <c r="E8431" s="4"/>
      <c r="F8431" s="6"/>
      <c r="G8431" s="6"/>
      <c r="H8431" s="6"/>
      <c r="I8431" s="10"/>
      <c r="J8431" s="11"/>
      <c r="K8431" s="13"/>
      <c r="L8431" s="4"/>
    </row>
    <row r="8432" spans="2:12" ht="14.25" customHeight="1">
      <c r="B8432" s="4"/>
      <c r="C8432" s="4"/>
      <c r="D8432" s="4"/>
      <c r="E8432" s="4"/>
      <c r="F8432" s="6"/>
      <c r="G8432" s="6"/>
      <c r="H8432" s="6"/>
      <c r="I8432" s="10"/>
      <c r="J8432" s="11"/>
      <c r="K8432" s="13"/>
      <c r="L8432" s="4"/>
    </row>
    <row r="8433" spans="2:12" ht="14.25" customHeight="1">
      <c r="B8433" s="4"/>
      <c r="C8433" s="4"/>
      <c r="D8433" s="4"/>
      <c r="E8433" s="4"/>
      <c r="F8433" s="6"/>
      <c r="G8433" s="6"/>
      <c r="H8433" s="6"/>
      <c r="I8433" s="10"/>
      <c r="J8433" s="11"/>
      <c r="K8433" s="13"/>
      <c r="L8433" s="4"/>
    </row>
    <row r="8434" spans="2:12" ht="14.25" customHeight="1">
      <c r="B8434" s="4"/>
      <c r="C8434" s="4"/>
      <c r="D8434" s="4"/>
      <c r="E8434" s="4"/>
      <c r="F8434" s="6"/>
      <c r="G8434" s="6"/>
      <c r="H8434" s="6"/>
      <c r="I8434" s="10"/>
      <c r="J8434" s="11"/>
      <c r="K8434" s="13"/>
      <c r="L8434" s="4"/>
    </row>
    <row r="8435" spans="2:12" ht="14.25" customHeight="1">
      <c r="B8435" s="4"/>
      <c r="C8435" s="4"/>
      <c r="D8435" s="4"/>
      <c r="E8435" s="4"/>
      <c r="F8435" s="6"/>
      <c r="G8435" s="6"/>
      <c r="H8435" s="6"/>
      <c r="I8435" s="10"/>
      <c r="J8435" s="11"/>
      <c r="K8435" s="13"/>
      <c r="L8435" s="4"/>
    </row>
    <row r="8436" spans="2:12" ht="14.25" customHeight="1">
      <c r="B8436" s="4"/>
      <c r="C8436" s="4"/>
      <c r="D8436" s="4"/>
      <c r="E8436" s="4"/>
      <c r="F8436" s="6"/>
      <c r="G8436" s="6"/>
      <c r="H8436" s="6"/>
      <c r="I8436" s="10"/>
      <c r="J8436" s="11"/>
      <c r="K8436" s="13"/>
      <c r="L8436" s="4"/>
    </row>
    <row r="8437" spans="2:12" ht="14.25" customHeight="1">
      <c r="B8437" s="4"/>
      <c r="C8437" s="4"/>
      <c r="D8437" s="4"/>
      <c r="E8437" s="4"/>
      <c r="F8437" s="6"/>
      <c r="G8437" s="6"/>
      <c r="H8437" s="6"/>
      <c r="I8437" s="10"/>
      <c r="J8437" s="11"/>
      <c r="K8437" s="13"/>
      <c r="L8437" s="4"/>
    </row>
    <row r="8438" spans="2:12" ht="14.25" customHeight="1">
      <c r="B8438" s="4"/>
      <c r="C8438" s="4"/>
      <c r="D8438" s="4"/>
      <c r="E8438" s="4"/>
      <c r="F8438" s="6"/>
      <c r="G8438" s="6"/>
      <c r="H8438" s="6"/>
      <c r="I8438" s="10"/>
      <c r="J8438" s="11"/>
      <c r="K8438" s="13"/>
      <c r="L8438" s="4"/>
    </row>
    <row r="8439" spans="2:12" ht="14.25" customHeight="1">
      <c r="B8439" s="4"/>
      <c r="C8439" s="4"/>
      <c r="D8439" s="4"/>
      <c r="E8439" s="4"/>
      <c r="F8439" s="6"/>
      <c r="G8439" s="6"/>
      <c r="H8439" s="6"/>
      <c r="I8439" s="10"/>
      <c r="J8439" s="11"/>
      <c r="K8439" s="13"/>
      <c r="L8439" s="4"/>
    </row>
    <row r="8440" spans="2:12" ht="14.25" customHeight="1">
      <c r="B8440" s="4"/>
      <c r="C8440" s="4"/>
      <c r="D8440" s="4"/>
      <c r="E8440" s="4"/>
      <c r="F8440" s="6"/>
      <c r="G8440" s="6"/>
      <c r="H8440" s="6"/>
      <c r="I8440" s="10"/>
      <c r="J8440" s="11"/>
      <c r="K8440" s="13"/>
      <c r="L8440" s="4"/>
    </row>
    <row r="8441" spans="2:12" ht="14.25" customHeight="1">
      <c r="B8441" s="4"/>
      <c r="C8441" s="4"/>
      <c r="D8441" s="4"/>
      <c r="E8441" s="4"/>
      <c r="F8441" s="6"/>
      <c r="G8441" s="6"/>
      <c r="H8441" s="6"/>
      <c r="I8441" s="10"/>
      <c r="J8441" s="11"/>
      <c r="K8441" s="13"/>
      <c r="L8441" s="4"/>
    </row>
    <row r="8442" spans="2:12" ht="14.25" customHeight="1">
      <c r="B8442" s="4"/>
      <c r="C8442" s="4"/>
      <c r="D8442" s="4"/>
      <c r="E8442" s="4"/>
      <c r="F8442" s="6"/>
      <c r="G8442" s="6"/>
      <c r="H8442" s="6"/>
      <c r="I8442" s="10"/>
      <c r="J8442" s="11"/>
      <c r="K8442" s="13"/>
      <c r="L8442" s="4"/>
    </row>
    <row r="8443" spans="2:12" ht="14.25" customHeight="1">
      <c r="B8443" s="4"/>
      <c r="C8443" s="4"/>
      <c r="D8443" s="4"/>
      <c r="E8443" s="4"/>
      <c r="F8443" s="6"/>
      <c r="G8443" s="6"/>
      <c r="H8443" s="6"/>
      <c r="I8443" s="10"/>
      <c r="J8443" s="11"/>
      <c r="K8443" s="13"/>
      <c r="L8443" s="4"/>
    </row>
    <row r="8444" spans="2:12" ht="14.25" customHeight="1">
      <c r="B8444" s="4"/>
      <c r="C8444" s="4"/>
      <c r="D8444" s="4"/>
      <c r="E8444" s="4"/>
      <c r="F8444" s="6"/>
      <c r="G8444" s="6"/>
      <c r="H8444" s="6"/>
      <c r="I8444" s="10"/>
      <c r="J8444" s="11"/>
      <c r="K8444" s="13"/>
      <c r="L8444" s="4"/>
    </row>
    <row r="8445" spans="2:12" ht="14.25" customHeight="1">
      <c r="B8445" s="4"/>
      <c r="C8445" s="4"/>
      <c r="D8445" s="4"/>
      <c r="E8445" s="4"/>
      <c r="F8445" s="6"/>
      <c r="G8445" s="6"/>
      <c r="H8445" s="6"/>
      <c r="I8445" s="10"/>
      <c r="J8445" s="11"/>
      <c r="K8445" s="13"/>
      <c r="L8445" s="4"/>
    </row>
    <row r="8446" spans="2:12" ht="14.25" customHeight="1">
      <c r="B8446" s="4"/>
      <c r="C8446" s="4"/>
      <c r="D8446" s="4"/>
      <c r="E8446" s="4"/>
      <c r="F8446" s="6"/>
      <c r="G8446" s="6"/>
      <c r="H8446" s="6"/>
      <c r="I8446" s="10"/>
      <c r="J8446" s="11"/>
      <c r="K8446" s="13"/>
      <c r="L8446" s="4"/>
    </row>
    <row r="8447" spans="2:12" ht="14.25" customHeight="1">
      <c r="B8447" s="4"/>
      <c r="C8447" s="4"/>
      <c r="D8447" s="4"/>
      <c r="E8447" s="4"/>
      <c r="F8447" s="6"/>
      <c r="G8447" s="6"/>
      <c r="H8447" s="6"/>
      <c r="I8447" s="10"/>
      <c r="J8447" s="11"/>
      <c r="K8447" s="13"/>
      <c r="L8447" s="4"/>
    </row>
    <row r="8448" spans="2:12" ht="14.25" customHeight="1">
      <c r="B8448" s="4"/>
      <c r="C8448" s="4"/>
      <c r="D8448" s="4"/>
      <c r="E8448" s="4"/>
      <c r="F8448" s="6"/>
      <c r="G8448" s="6"/>
      <c r="H8448" s="6"/>
      <c r="I8448" s="10"/>
      <c r="J8448" s="11"/>
      <c r="K8448" s="13"/>
      <c r="L8448" s="4"/>
    </row>
    <row r="8449" spans="2:12" ht="14.25" customHeight="1">
      <c r="B8449" s="4"/>
      <c r="C8449" s="4"/>
      <c r="D8449" s="4"/>
      <c r="E8449" s="4"/>
      <c r="F8449" s="6"/>
      <c r="G8449" s="6"/>
      <c r="H8449" s="6"/>
      <c r="I8449" s="10"/>
      <c r="J8449" s="11"/>
      <c r="K8449" s="13"/>
      <c r="L8449" s="4"/>
    </row>
    <row r="8450" spans="2:12" ht="14.25" customHeight="1">
      <c r="B8450" s="4"/>
      <c r="C8450" s="4"/>
      <c r="D8450" s="4"/>
      <c r="E8450" s="4"/>
      <c r="F8450" s="6"/>
      <c r="G8450" s="6"/>
      <c r="H8450" s="6"/>
      <c r="I8450" s="10"/>
      <c r="J8450" s="11"/>
      <c r="K8450" s="13"/>
      <c r="L8450" s="4"/>
    </row>
    <row r="8451" spans="2:12" ht="14.25" customHeight="1">
      <c r="B8451" s="4"/>
      <c r="C8451" s="4"/>
      <c r="D8451" s="4"/>
      <c r="E8451" s="4"/>
      <c r="F8451" s="6"/>
      <c r="G8451" s="6"/>
      <c r="H8451" s="6"/>
      <c r="I8451" s="10"/>
      <c r="J8451" s="11"/>
      <c r="K8451" s="13"/>
      <c r="L8451" s="4"/>
    </row>
    <row r="8452" spans="2:12" ht="14.25" customHeight="1">
      <c r="B8452" s="4"/>
      <c r="C8452" s="4"/>
      <c r="D8452" s="4"/>
      <c r="E8452" s="4"/>
      <c r="F8452" s="6"/>
      <c r="G8452" s="6"/>
      <c r="H8452" s="6"/>
      <c r="I8452" s="10"/>
      <c r="J8452" s="11"/>
      <c r="K8452" s="13"/>
      <c r="L8452" s="4"/>
    </row>
    <row r="8453" spans="2:12" ht="14.25" customHeight="1">
      <c r="B8453" s="4"/>
      <c r="C8453" s="4"/>
      <c r="D8453" s="4"/>
      <c r="E8453" s="4"/>
      <c r="F8453" s="6"/>
      <c r="G8453" s="6"/>
      <c r="H8453" s="6"/>
      <c r="I8453" s="10"/>
      <c r="J8453" s="11"/>
      <c r="K8453" s="13"/>
      <c r="L8453" s="4"/>
    </row>
    <row r="8454" spans="2:12" ht="14.25" customHeight="1">
      <c r="B8454" s="4"/>
      <c r="C8454" s="4"/>
      <c r="D8454" s="4"/>
      <c r="E8454" s="4"/>
      <c r="F8454" s="6"/>
      <c r="G8454" s="6"/>
      <c r="H8454" s="6"/>
      <c r="I8454" s="10"/>
      <c r="J8454" s="11"/>
      <c r="K8454" s="13"/>
      <c r="L8454" s="4"/>
    </row>
    <row r="8455" spans="2:12" ht="14.25" customHeight="1">
      <c r="B8455" s="4"/>
      <c r="C8455" s="4"/>
      <c r="D8455" s="4"/>
      <c r="E8455" s="4"/>
      <c r="F8455" s="6"/>
      <c r="G8455" s="6"/>
      <c r="H8455" s="6"/>
      <c r="I8455" s="10"/>
      <c r="J8455" s="11"/>
      <c r="K8455" s="13"/>
      <c r="L8455" s="4"/>
    </row>
    <row r="8456" spans="2:12" ht="14.25" customHeight="1">
      <c r="B8456" s="4"/>
      <c r="C8456" s="4"/>
      <c r="D8456" s="4"/>
      <c r="E8456" s="4"/>
      <c r="F8456" s="6"/>
      <c r="G8456" s="6"/>
      <c r="H8456" s="6"/>
      <c r="I8456" s="10"/>
      <c r="J8456" s="11"/>
      <c r="K8456" s="13"/>
      <c r="L8456" s="4"/>
    </row>
    <row r="8457" spans="2:12" ht="14.25" customHeight="1">
      <c r="B8457" s="4"/>
      <c r="C8457" s="4"/>
      <c r="D8457" s="4"/>
      <c r="E8457" s="4"/>
      <c r="F8457" s="6"/>
      <c r="G8457" s="6"/>
      <c r="H8457" s="6"/>
      <c r="I8457" s="10"/>
      <c r="J8457" s="11"/>
      <c r="K8457" s="13"/>
      <c r="L8457" s="4"/>
    </row>
    <row r="8458" spans="2:12" ht="14.25" customHeight="1">
      <c r="B8458" s="4"/>
      <c r="C8458" s="4"/>
      <c r="D8458" s="4"/>
      <c r="E8458" s="4"/>
      <c r="F8458" s="6"/>
      <c r="G8458" s="6"/>
      <c r="H8458" s="6"/>
      <c r="I8458" s="10"/>
      <c r="J8458" s="11"/>
      <c r="K8458" s="13"/>
      <c r="L8458" s="4"/>
    </row>
    <row r="8459" spans="2:12" ht="14.25" customHeight="1">
      <c r="B8459" s="4"/>
      <c r="C8459" s="4"/>
      <c r="D8459" s="4"/>
      <c r="E8459" s="4"/>
      <c r="F8459" s="6"/>
      <c r="G8459" s="6"/>
      <c r="H8459" s="6"/>
      <c r="I8459" s="10"/>
      <c r="J8459" s="11"/>
      <c r="K8459" s="13"/>
      <c r="L8459" s="4"/>
    </row>
    <row r="8460" spans="2:12" ht="14.25" customHeight="1">
      <c r="B8460" s="4"/>
      <c r="C8460" s="4"/>
      <c r="D8460" s="4"/>
      <c r="E8460" s="4"/>
      <c r="F8460" s="6"/>
      <c r="G8460" s="6"/>
      <c r="H8460" s="6"/>
      <c r="I8460" s="10"/>
      <c r="J8460" s="11"/>
      <c r="K8460" s="13"/>
      <c r="L8460" s="4"/>
    </row>
    <row r="8461" spans="2:12" ht="14.25" customHeight="1">
      <c r="B8461" s="4"/>
      <c r="C8461" s="4"/>
      <c r="D8461" s="4"/>
      <c r="E8461" s="4"/>
      <c r="F8461" s="6"/>
      <c r="G8461" s="6"/>
      <c r="H8461" s="6"/>
      <c r="I8461" s="10"/>
      <c r="J8461" s="11"/>
      <c r="K8461" s="13"/>
      <c r="L8461" s="4"/>
    </row>
    <row r="8462" spans="2:12" ht="14.25" customHeight="1">
      <c r="B8462" s="4"/>
      <c r="C8462" s="4"/>
      <c r="D8462" s="4"/>
      <c r="E8462" s="4"/>
      <c r="F8462" s="6"/>
      <c r="G8462" s="6"/>
      <c r="H8462" s="6"/>
      <c r="I8462" s="10"/>
      <c r="J8462" s="11"/>
      <c r="K8462" s="13"/>
      <c r="L8462" s="4"/>
    </row>
    <row r="8463" spans="2:12" ht="14.25" customHeight="1">
      <c r="B8463" s="4"/>
      <c r="C8463" s="4"/>
      <c r="D8463" s="4"/>
      <c r="E8463" s="4"/>
      <c r="F8463" s="6"/>
      <c r="G8463" s="6"/>
      <c r="H8463" s="6"/>
      <c r="I8463" s="10"/>
      <c r="J8463" s="11"/>
      <c r="K8463" s="13"/>
      <c r="L8463" s="4"/>
    </row>
    <row r="8464" spans="2:12" ht="14.25" customHeight="1">
      <c r="B8464" s="4"/>
      <c r="C8464" s="4"/>
      <c r="D8464" s="4"/>
      <c r="E8464" s="4"/>
      <c r="F8464" s="6"/>
      <c r="G8464" s="6"/>
      <c r="H8464" s="6"/>
      <c r="I8464" s="10"/>
      <c r="J8464" s="11"/>
      <c r="K8464" s="13"/>
      <c r="L8464" s="4"/>
    </row>
    <row r="8465" spans="2:12" ht="14.25" customHeight="1">
      <c r="B8465" s="4"/>
      <c r="C8465" s="4"/>
      <c r="D8465" s="4"/>
      <c r="E8465" s="4"/>
      <c r="F8465" s="6"/>
      <c r="G8465" s="6"/>
      <c r="H8465" s="6"/>
      <c r="I8465" s="10"/>
      <c r="J8465" s="11"/>
      <c r="K8465" s="13"/>
      <c r="L8465" s="4"/>
    </row>
    <row r="8466" spans="2:12" ht="14.25" customHeight="1">
      <c r="B8466" s="4"/>
      <c r="C8466" s="4"/>
      <c r="D8466" s="4"/>
      <c r="E8466" s="4"/>
      <c r="F8466" s="6"/>
      <c r="G8466" s="6"/>
      <c r="H8466" s="6"/>
      <c r="I8466" s="10"/>
      <c r="J8466" s="11"/>
      <c r="K8466" s="13"/>
      <c r="L8466" s="4"/>
    </row>
    <row r="8467" spans="2:12" ht="14.25" customHeight="1">
      <c r="B8467" s="4"/>
      <c r="C8467" s="4"/>
      <c r="D8467" s="4"/>
      <c r="E8467" s="4"/>
      <c r="F8467" s="6"/>
      <c r="G8467" s="6"/>
      <c r="H8467" s="6"/>
      <c r="I8467" s="10"/>
      <c r="J8467" s="11"/>
      <c r="K8467" s="13"/>
      <c r="L8467" s="4"/>
    </row>
    <row r="8468" spans="2:12" ht="14.25" customHeight="1">
      <c r="B8468" s="4"/>
      <c r="C8468" s="4"/>
      <c r="D8468" s="4"/>
      <c r="E8468" s="4"/>
      <c r="F8468" s="6"/>
      <c r="G8468" s="6"/>
      <c r="H8468" s="6"/>
      <c r="I8468" s="10"/>
      <c r="J8468" s="11"/>
      <c r="K8468" s="13"/>
      <c r="L8468" s="4"/>
    </row>
    <row r="8469" spans="2:12" ht="14.25" customHeight="1">
      <c r="B8469" s="4"/>
      <c r="C8469" s="4"/>
      <c r="D8469" s="4"/>
      <c r="E8469" s="4"/>
      <c r="F8469" s="6"/>
      <c r="G8469" s="6"/>
      <c r="H8469" s="6"/>
      <c r="I8469" s="10"/>
      <c r="J8469" s="11"/>
      <c r="K8469" s="13"/>
      <c r="L8469" s="4"/>
    </row>
    <row r="8470" spans="2:12" ht="14.25" customHeight="1">
      <c r="B8470" s="4"/>
      <c r="C8470" s="4"/>
      <c r="D8470" s="4"/>
      <c r="E8470" s="4"/>
      <c r="F8470" s="6"/>
      <c r="G8470" s="6"/>
      <c r="H8470" s="6"/>
      <c r="I8470" s="10"/>
      <c r="J8470" s="11"/>
      <c r="K8470" s="13"/>
      <c r="L8470" s="4"/>
    </row>
    <row r="8471" spans="2:12" ht="14.25" customHeight="1">
      <c r="B8471" s="4"/>
      <c r="C8471" s="4"/>
      <c r="D8471" s="4"/>
      <c r="E8471" s="4"/>
      <c r="F8471" s="6"/>
      <c r="G8471" s="6"/>
      <c r="H8471" s="6"/>
      <c r="I8471" s="10"/>
      <c r="J8471" s="11"/>
      <c r="K8471" s="13"/>
      <c r="L8471" s="4"/>
    </row>
    <row r="8472" spans="2:12" ht="14.25" customHeight="1">
      <c r="B8472" s="4"/>
      <c r="C8472" s="4"/>
      <c r="D8472" s="4"/>
      <c r="E8472" s="4"/>
      <c r="F8472" s="6"/>
      <c r="G8472" s="6"/>
      <c r="H8472" s="6"/>
      <c r="I8472" s="10"/>
      <c r="J8472" s="11"/>
      <c r="K8472" s="13"/>
      <c r="L8472" s="4"/>
    </row>
    <row r="8473" spans="2:12" ht="14.25" customHeight="1">
      <c r="B8473" s="4"/>
      <c r="C8473" s="4"/>
      <c r="D8473" s="4"/>
      <c r="E8473" s="4"/>
      <c r="F8473" s="6"/>
      <c r="G8473" s="6"/>
      <c r="H8473" s="6"/>
      <c r="I8473" s="10"/>
      <c r="J8473" s="11"/>
      <c r="K8473" s="13"/>
      <c r="L8473" s="4"/>
    </row>
    <row r="8474" spans="2:12" ht="14.25" customHeight="1">
      <c r="B8474" s="4"/>
      <c r="C8474" s="4"/>
      <c r="D8474" s="4"/>
      <c r="E8474" s="4"/>
      <c r="F8474" s="6"/>
      <c r="G8474" s="6"/>
      <c r="H8474" s="6"/>
      <c r="I8474" s="10"/>
      <c r="J8474" s="11"/>
      <c r="K8474" s="13"/>
      <c r="L8474" s="4"/>
    </row>
    <row r="8475" spans="2:12" ht="14.25" customHeight="1">
      <c r="B8475" s="4"/>
      <c r="C8475" s="4"/>
      <c r="D8475" s="4"/>
      <c r="E8475" s="4"/>
      <c r="F8475" s="6"/>
      <c r="G8475" s="6"/>
      <c r="H8475" s="6"/>
      <c r="I8475" s="10"/>
      <c r="J8475" s="11"/>
      <c r="K8475" s="13"/>
      <c r="L8475" s="4"/>
    </row>
    <row r="8476" spans="2:12" ht="14.25" customHeight="1">
      <c r="B8476" s="4"/>
      <c r="C8476" s="4"/>
      <c r="D8476" s="4"/>
      <c r="E8476" s="4"/>
      <c r="F8476" s="6"/>
      <c r="G8476" s="6"/>
      <c r="H8476" s="6"/>
      <c r="I8476" s="10"/>
      <c r="J8476" s="11"/>
      <c r="K8476" s="13"/>
      <c r="L8476" s="4"/>
    </row>
    <row r="8477" spans="2:12" ht="14.25" customHeight="1">
      <c r="B8477" s="4"/>
      <c r="C8477" s="4"/>
      <c r="D8477" s="4"/>
      <c r="E8477" s="4"/>
      <c r="F8477" s="6"/>
      <c r="G8477" s="6"/>
      <c r="H8477" s="6"/>
      <c r="I8477" s="10"/>
      <c r="J8477" s="11"/>
      <c r="K8477" s="13"/>
      <c r="L8477" s="4"/>
    </row>
    <row r="8478" spans="2:12" ht="14.25" customHeight="1">
      <c r="B8478" s="4"/>
      <c r="C8478" s="4"/>
      <c r="D8478" s="4"/>
      <c r="E8478" s="4"/>
      <c r="F8478" s="6"/>
      <c r="G8478" s="6"/>
      <c r="H8478" s="6"/>
      <c r="I8478" s="10"/>
      <c r="J8478" s="11"/>
      <c r="K8478" s="13"/>
      <c r="L8478" s="4"/>
    </row>
    <row r="8479" spans="2:12" ht="14.25" customHeight="1">
      <c r="B8479" s="4"/>
      <c r="C8479" s="4"/>
      <c r="D8479" s="4"/>
      <c r="E8479" s="4"/>
      <c r="F8479" s="6"/>
      <c r="G8479" s="6"/>
      <c r="H8479" s="6"/>
      <c r="I8479" s="10"/>
      <c r="J8479" s="11"/>
      <c r="K8479" s="13"/>
      <c r="L8479" s="4"/>
    </row>
    <row r="8480" spans="2:12" ht="14.25" customHeight="1">
      <c r="B8480" s="4"/>
      <c r="C8480" s="4"/>
      <c r="D8480" s="4"/>
      <c r="E8480" s="4"/>
      <c r="F8480" s="6"/>
      <c r="G8480" s="6"/>
      <c r="H8480" s="6"/>
      <c r="I8480" s="10"/>
      <c r="J8480" s="11"/>
      <c r="K8480" s="13"/>
      <c r="L8480" s="4"/>
    </row>
    <row r="8481" spans="2:12" ht="14.25" customHeight="1">
      <c r="B8481" s="4"/>
      <c r="C8481" s="4"/>
      <c r="D8481" s="4"/>
      <c r="E8481" s="4"/>
      <c r="F8481" s="6"/>
      <c r="G8481" s="6"/>
      <c r="H8481" s="6"/>
      <c r="I8481" s="10"/>
      <c r="J8481" s="11"/>
      <c r="K8481" s="13"/>
      <c r="L8481" s="4"/>
    </row>
    <row r="8482" spans="2:12" ht="14.25" customHeight="1">
      <c r="B8482" s="4"/>
      <c r="C8482" s="4"/>
      <c r="D8482" s="4"/>
      <c r="E8482" s="4"/>
      <c r="F8482" s="6"/>
      <c r="G8482" s="6"/>
      <c r="H8482" s="6"/>
      <c r="I8482" s="10"/>
      <c r="J8482" s="11"/>
      <c r="K8482" s="13"/>
      <c r="L8482" s="4"/>
    </row>
    <row r="8483" spans="2:12" ht="14.25" customHeight="1">
      <c r="B8483" s="4"/>
      <c r="C8483" s="4"/>
      <c r="D8483" s="4"/>
      <c r="E8483" s="4"/>
      <c r="F8483" s="6"/>
      <c r="G8483" s="6"/>
      <c r="H8483" s="6"/>
      <c r="I8483" s="10"/>
      <c r="J8483" s="11"/>
      <c r="K8483" s="13"/>
      <c r="L8483" s="4"/>
    </row>
    <row r="8484" spans="2:12" ht="14.25" customHeight="1">
      <c r="B8484" s="4"/>
      <c r="C8484" s="4"/>
      <c r="D8484" s="4"/>
      <c r="E8484" s="4"/>
      <c r="F8484" s="6"/>
      <c r="G8484" s="6"/>
      <c r="H8484" s="6"/>
      <c r="I8484" s="10"/>
      <c r="J8484" s="11"/>
      <c r="K8484" s="13"/>
      <c r="L8484" s="4"/>
    </row>
    <row r="8485" spans="2:12" ht="14.25" customHeight="1">
      <c r="B8485" s="4"/>
      <c r="C8485" s="4"/>
      <c r="D8485" s="4"/>
      <c r="E8485" s="4"/>
      <c r="F8485" s="6"/>
      <c r="G8485" s="6"/>
      <c r="H8485" s="6"/>
      <c r="I8485" s="10"/>
      <c r="J8485" s="11"/>
      <c r="K8485" s="13"/>
      <c r="L8485" s="4"/>
    </row>
    <row r="8486" spans="2:12" ht="14.25" customHeight="1">
      <c r="B8486" s="4"/>
      <c r="C8486" s="4"/>
      <c r="D8486" s="4"/>
      <c r="E8486" s="4"/>
      <c r="F8486" s="6"/>
      <c r="G8486" s="6"/>
      <c r="H8486" s="6"/>
      <c r="I8486" s="10"/>
      <c r="J8486" s="11"/>
      <c r="K8486" s="13"/>
      <c r="L8486" s="4"/>
    </row>
    <row r="8487" spans="2:12" ht="14.25" customHeight="1">
      <c r="B8487" s="4"/>
      <c r="C8487" s="4"/>
      <c r="D8487" s="4"/>
      <c r="E8487" s="4"/>
      <c r="F8487" s="6"/>
      <c r="G8487" s="6"/>
      <c r="H8487" s="6"/>
      <c r="I8487" s="10"/>
      <c r="J8487" s="11"/>
      <c r="K8487" s="13"/>
      <c r="L8487" s="4"/>
    </row>
    <row r="8488" spans="2:12" ht="14.25" customHeight="1">
      <c r="B8488" s="4"/>
      <c r="C8488" s="4"/>
      <c r="D8488" s="4"/>
      <c r="E8488" s="4"/>
      <c r="F8488" s="6"/>
      <c r="G8488" s="6"/>
      <c r="H8488" s="6"/>
      <c r="I8488" s="10"/>
      <c r="J8488" s="11"/>
      <c r="K8488" s="13"/>
      <c r="L8488" s="4"/>
    </row>
    <row r="8489" spans="2:12" ht="14.25" customHeight="1">
      <c r="B8489" s="4"/>
      <c r="C8489" s="4"/>
      <c r="D8489" s="4"/>
      <c r="E8489" s="4"/>
      <c r="F8489" s="6"/>
      <c r="G8489" s="6"/>
      <c r="H8489" s="6"/>
      <c r="I8489" s="10"/>
      <c r="J8489" s="11"/>
      <c r="K8489" s="13"/>
      <c r="L8489" s="4"/>
    </row>
    <row r="8490" spans="2:12" ht="14.25" customHeight="1">
      <c r="B8490" s="4"/>
      <c r="C8490" s="4"/>
      <c r="D8490" s="4"/>
      <c r="E8490" s="4"/>
      <c r="F8490" s="6"/>
      <c r="G8490" s="6"/>
      <c r="H8490" s="6"/>
      <c r="I8490" s="10"/>
      <c r="J8490" s="11"/>
      <c r="K8490" s="13"/>
      <c r="L8490" s="4"/>
    </row>
    <row r="8491" spans="2:12" ht="14.25" customHeight="1">
      <c r="B8491" s="4"/>
      <c r="C8491" s="4"/>
      <c r="D8491" s="4"/>
      <c r="E8491" s="4"/>
      <c r="F8491" s="6"/>
      <c r="G8491" s="6"/>
      <c r="H8491" s="6"/>
      <c r="I8491" s="10"/>
      <c r="J8491" s="11"/>
      <c r="K8491" s="13"/>
      <c r="L8491" s="4"/>
    </row>
    <row r="8492" spans="2:12" ht="14.25" customHeight="1">
      <c r="B8492" s="4"/>
      <c r="C8492" s="4"/>
      <c r="D8492" s="4"/>
      <c r="E8492" s="4"/>
      <c r="F8492" s="6"/>
      <c r="G8492" s="6"/>
      <c r="H8492" s="6"/>
      <c r="I8492" s="10"/>
      <c r="J8492" s="11"/>
      <c r="K8492" s="13"/>
      <c r="L8492" s="4"/>
    </row>
    <row r="8493" spans="2:12" ht="14.25" customHeight="1">
      <c r="B8493" s="4"/>
      <c r="C8493" s="4"/>
      <c r="D8493" s="4"/>
      <c r="E8493" s="4"/>
      <c r="F8493" s="6"/>
      <c r="G8493" s="6"/>
      <c r="H8493" s="6"/>
      <c r="I8493" s="10"/>
      <c r="J8493" s="11"/>
      <c r="K8493" s="13"/>
      <c r="L8493" s="4"/>
    </row>
    <row r="8494" spans="2:12" ht="14.25" customHeight="1">
      <c r="B8494" s="4"/>
      <c r="C8494" s="4"/>
      <c r="D8494" s="4"/>
      <c r="E8494" s="4"/>
      <c r="F8494" s="6"/>
      <c r="G8494" s="6"/>
      <c r="H8494" s="6"/>
      <c r="I8494" s="10"/>
      <c r="J8494" s="11"/>
      <c r="K8494" s="13"/>
      <c r="L8494" s="4"/>
    </row>
    <row r="8495" spans="2:12" ht="14.25" customHeight="1">
      <c r="B8495" s="4"/>
      <c r="C8495" s="4"/>
      <c r="D8495" s="4"/>
      <c r="E8495" s="4"/>
      <c r="F8495" s="6"/>
      <c r="G8495" s="6"/>
      <c r="H8495" s="6"/>
      <c r="I8495" s="10"/>
      <c r="J8495" s="11"/>
      <c r="K8495" s="13"/>
      <c r="L8495" s="4"/>
    </row>
    <row r="8496" spans="2:12" ht="14.25" customHeight="1">
      <c r="B8496" s="4"/>
      <c r="C8496" s="4"/>
      <c r="D8496" s="4"/>
      <c r="E8496" s="4"/>
      <c r="F8496" s="6"/>
      <c r="G8496" s="6"/>
      <c r="H8496" s="6"/>
      <c r="I8496" s="10"/>
      <c r="J8496" s="11"/>
      <c r="K8496" s="13"/>
      <c r="L8496" s="4"/>
    </row>
    <row r="8497" spans="2:12" ht="14.25" customHeight="1">
      <c r="B8497" s="4"/>
      <c r="C8497" s="4"/>
      <c r="D8497" s="4"/>
      <c r="E8497" s="4"/>
      <c r="F8497" s="6"/>
      <c r="G8497" s="6"/>
      <c r="H8497" s="6"/>
      <c r="I8497" s="10"/>
      <c r="J8497" s="11"/>
      <c r="K8497" s="13"/>
      <c r="L8497" s="4"/>
    </row>
    <row r="8498" spans="2:12" ht="14.25" customHeight="1">
      <c r="B8498" s="4"/>
      <c r="C8498" s="4"/>
      <c r="D8498" s="4"/>
      <c r="E8498" s="4"/>
      <c r="F8498" s="6"/>
      <c r="G8498" s="6"/>
      <c r="H8498" s="6"/>
      <c r="I8498" s="10"/>
      <c r="J8498" s="11"/>
      <c r="K8498" s="13"/>
      <c r="L8498" s="4"/>
    </row>
    <row r="8499" spans="2:12" ht="14.25" customHeight="1">
      <c r="B8499" s="4"/>
      <c r="C8499" s="4"/>
      <c r="D8499" s="4"/>
      <c r="E8499" s="4"/>
      <c r="F8499" s="6"/>
      <c r="G8499" s="6"/>
      <c r="H8499" s="6"/>
      <c r="I8499" s="10"/>
      <c r="J8499" s="11"/>
      <c r="K8499" s="13"/>
      <c r="L8499" s="4"/>
    </row>
    <row r="8500" spans="2:12" ht="14.25" customHeight="1">
      <c r="B8500" s="4"/>
      <c r="C8500" s="4"/>
      <c r="D8500" s="4"/>
      <c r="E8500" s="4"/>
      <c r="F8500" s="6"/>
      <c r="G8500" s="6"/>
      <c r="H8500" s="6"/>
      <c r="I8500" s="10"/>
      <c r="J8500" s="11"/>
      <c r="K8500" s="13"/>
      <c r="L8500" s="4"/>
    </row>
    <row r="8501" spans="2:12" ht="14.25" customHeight="1">
      <c r="B8501" s="4"/>
      <c r="C8501" s="4"/>
      <c r="D8501" s="4"/>
      <c r="E8501" s="4"/>
      <c r="F8501" s="6"/>
      <c r="G8501" s="6"/>
      <c r="H8501" s="6"/>
      <c r="I8501" s="10"/>
      <c r="J8501" s="11"/>
      <c r="K8501" s="13"/>
      <c r="L8501" s="4"/>
    </row>
    <row r="8502" spans="2:12" ht="14.25" customHeight="1">
      <c r="B8502" s="4"/>
      <c r="C8502" s="4"/>
      <c r="D8502" s="4"/>
      <c r="E8502" s="4"/>
      <c r="F8502" s="6"/>
      <c r="G8502" s="6"/>
      <c r="H8502" s="6"/>
      <c r="I8502" s="10"/>
      <c r="J8502" s="11"/>
      <c r="K8502" s="13"/>
      <c r="L8502" s="4"/>
    </row>
    <row r="8503" spans="2:12" ht="14.25" customHeight="1">
      <c r="B8503" s="4"/>
      <c r="C8503" s="4"/>
      <c r="D8503" s="4"/>
      <c r="E8503" s="4"/>
      <c r="F8503" s="6"/>
      <c r="G8503" s="6"/>
      <c r="H8503" s="6"/>
      <c r="I8503" s="10"/>
      <c r="J8503" s="11"/>
      <c r="K8503" s="13"/>
      <c r="L8503" s="4"/>
    </row>
    <row r="8504" spans="2:12" ht="14.25" customHeight="1">
      <c r="B8504" s="4"/>
      <c r="C8504" s="4"/>
      <c r="D8504" s="4"/>
      <c r="E8504" s="4"/>
      <c r="F8504" s="6"/>
      <c r="G8504" s="6"/>
      <c r="H8504" s="6"/>
      <c r="I8504" s="10"/>
      <c r="J8504" s="11"/>
      <c r="K8504" s="13"/>
      <c r="L8504" s="4"/>
    </row>
    <row r="8505" spans="2:12" ht="14.25" customHeight="1">
      <c r="B8505" s="4"/>
      <c r="C8505" s="4"/>
      <c r="D8505" s="4"/>
      <c r="E8505" s="4"/>
      <c r="F8505" s="6"/>
      <c r="G8505" s="6"/>
      <c r="H8505" s="6"/>
      <c r="I8505" s="10"/>
      <c r="J8505" s="11"/>
      <c r="K8505" s="13"/>
      <c r="L8505" s="4"/>
    </row>
    <row r="8506" spans="2:12" ht="14.25" customHeight="1">
      <c r="B8506" s="4"/>
      <c r="C8506" s="4"/>
      <c r="D8506" s="4"/>
      <c r="E8506" s="4"/>
      <c r="F8506" s="6"/>
      <c r="G8506" s="6"/>
      <c r="H8506" s="6"/>
      <c r="I8506" s="10"/>
      <c r="J8506" s="11"/>
      <c r="K8506" s="13"/>
      <c r="L8506" s="4"/>
    </row>
    <row r="8507" spans="2:12" ht="14.25" customHeight="1">
      <c r="B8507" s="4"/>
      <c r="C8507" s="4"/>
      <c r="D8507" s="4"/>
      <c r="E8507" s="4"/>
      <c r="F8507" s="6"/>
      <c r="G8507" s="6"/>
      <c r="H8507" s="6"/>
      <c r="I8507" s="10"/>
      <c r="J8507" s="11"/>
      <c r="K8507" s="13"/>
      <c r="L8507" s="4"/>
    </row>
    <row r="8508" spans="2:12" ht="14.25" customHeight="1">
      <c r="B8508" s="4"/>
      <c r="C8508" s="4"/>
      <c r="D8508" s="4"/>
      <c r="E8508" s="4"/>
      <c r="F8508" s="6"/>
      <c r="G8508" s="6"/>
      <c r="H8508" s="6"/>
      <c r="I8508" s="10"/>
      <c r="J8508" s="11"/>
      <c r="K8508" s="13"/>
      <c r="L8508" s="4"/>
    </row>
    <row r="8509" spans="2:12" ht="14.25" customHeight="1">
      <c r="B8509" s="4"/>
      <c r="C8509" s="4"/>
      <c r="D8509" s="4"/>
      <c r="E8509" s="4"/>
      <c r="F8509" s="6"/>
      <c r="G8509" s="6"/>
      <c r="H8509" s="6"/>
      <c r="I8509" s="10"/>
      <c r="J8509" s="11"/>
      <c r="K8509" s="13"/>
      <c r="L8509" s="4"/>
    </row>
    <row r="8510" spans="2:12" ht="14.25" customHeight="1">
      <c r="B8510" s="4"/>
      <c r="C8510" s="4"/>
      <c r="D8510" s="4"/>
      <c r="E8510" s="4"/>
      <c r="F8510" s="6"/>
      <c r="G8510" s="6"/>
      <c r="H8510" s="6"/>
      <c r="I8510" s="10"/>
      <c r="J8510" s="11"/>
      <c r="K8510" s="13"/>
      <c r="L8510" s="4"/>
    </row>
    <row r="8511" spans="2:12" ht="14.25" customHeight="1">
      <c r="B8511" s="4"/>
      <c r="C8511" s="4"/>
      <c r="D8511" s="4"/>
      <c r="E8511" s="4"/>
      <c r="F8511" s="6"/>
      <c r="G8511" s="6"/>
      <c r="H8511" s="6"/>
      <c r="I8511" s="10"/>
      <c r="J8511" s="11"/>
      <c r="K8511" s="13"/>
      <c r="L8511" s="4"/>
    </row>
    <row r="8512" spans="2:12" ht="14.25" customHeight="1">
      <c r="B8512" s="4"/>
      <c r="C8512" s="4"/>
      <c r="D8512" s="4"/>
      <c r="E8512" s="4"/>
      <c r="F8512" s="6"/>
      <c r="G8512" s="6"/>
      <c r="H8512" s="6"/>
      <c r="I8512" s="10"/>
      <c r="J8512" s="11"/>
      <c r="K8512" s="13"/>
      <c r="L8512" s="4"/>
    </row>
    <row r="8513" spans="2:12" ht="14.25" customHeight="1">
      <c r="B8513" s="4"/>
      <c r="C8513" s="4"/>
      <c r="D8513" s="4"/>
      <c r="E8513" s="4"/>
      <c r="F8513" s="6"/>
      <c r="G8513" s="6"/>
      <c r="H8513" s="6"/>
      <c r="I8513" s="10"/>
      <c r="J8513" s="11"/>
      <c r="K8513" s="13"/>
      <c r="L8513" s="4"/>
    </row>
    <row r="8514" spans="2:12" ht="14.25" customHeight="1">
      <c r="B8514" s="4"/>
      <c r="C8514" s="4"/>
      <c r="D8514" s="4"/>
      <c r="E8514" s="4"/>
      <c r="F8514" s="6"/>
      <c r="G8514" s="6"/>
      <c r="H8514" s="6"/>
      <c r="I8514" s="10"/>
      <c r="J8514" s="11"/>
      <c r="K8514" s="13"/>
      <c r="L8514" s="4"/>
    </row>
    <row r="8515" spans="2:12" ht="14.25" customHeight="1">
      <c r="B8515" s="4"/>
      <c r="C8515" s="4"/>
      <c r="D8515" s="4"/>
      <c r="E8515" s="4"/>
      <c r="F8515" s="6"/>
      <c r="G8515" s="6"/>
      <c r="H8515" s="6"/>
      <c r="I8515" s="10"/>
      <c r="J8515" s="11"/>
      <c r="K8515" s="13"/>
      <c r="L8515" s="4"/>
    </row>
    <row r="8516" spans="2:12" ht="14.25" customHeight="1">
      <c r="B8516" s="4"/>
      <c r="C8516" s="4"/>
      <c r="D8516" s="4"/>
      <c r="E8516" s="4"/>
      <c r="F8516" s="6"/>
      <c r="G8516" s="6"/>
      <c r="H8516" s="6"/>
      <c r="I8516" s="10"/>
      <c r="J8516" s="11"/>
      <c r="K8516" s="13"/>
      <c r="L8516" s="4"/>
    </row>
    <row r="8517" spans="2:12" ht="14.25" customHeight="1">
      <c r="B8517" s="4"/>
      <c r="C8517" s="4"/>
      <c r="D8517" s="4"/>
      <c r="E8517" s="4"/>
      <c r="F8517" s="6"/>
      <c r="G8517" s="6"/>
      <c r="H8517" s="6"/>
      <c r="I8517" s="10"/>
      <c r="J8517" s="11"/>
      <c r="K8517" s="13"/>
      <c r="L8517" s="4"/>
    </row>
    <row r="8518" spans="2:12" ht="14.25" customHeight="1">
      <c r="B8518" s="4"/>
      <c r="C8518" s="4"/>
      <c r="D8518" s="4"/>
      <c r="E8518" s="4"/>
      <c r="F8518" s="6"/>
      <c r="G8518" s="6"/>
      <c r="H8518" s="6"/>
      <c r="I8518" s="10"/>
      <c r="J8518" s="11"/>
      <c r="K8518" s="13"/>
      <c r="L8518" s="4"/>
    </row>
    <row r="8519" spans="2:12" ht="14.25" customHeight="1">
      <c r="B8519" s="4"/>
      <c r="C8519" s="4"/>
      <c r="D8519" s="4"/>
      <c r="E8519" s="4"/>
      <c r="F8519" s="6"/>
      <c r="G8519" s="6"/>
      <c r="H8519" s="6"/>
      <c r="I8519" s="10"/>
      <c r="J8519" s="11"/>
      <c r="K8519" s="13"/>
      <c r="L8519" s="4"/>
    </row>
    <row r="8520" spans="2:12" ht="14.25" customHeight="1">
      <c r="B8520" s="4"/>
      <c r="C8520" s="4"/>
      <c r="D8520" s="4"/>
      <c r="E8520" s="4"/>
      <c r="F8520" s="6"/>
      <c r="G8520" s="6"/>
      <c r="H8520" s="6"/>
      <c r="I8520" s="10"/>
      <c r="J8520" s="11"/>
      <c r="K8520" s="13"/>
      <c r="L8520" s="4"/>
    </row>
    <row r="8521" spans="2:12" ht="14.25" customHeight="1">
      <c r="B8521" s="4"/>
      <c r="C8521" s="4"/>
      <c r="D8521" s="4"/>
      <c r="E8521" s="4"/>
      <c r="F8521" s="6"/>
      <c r="G8521" s="6"/>
      <c r="H8521" s="6"/>
      <c r="I8521" s="10"/>
      <c r="J8521" s="11"/>
      <c r="K8521" s="13"/>
      <c r="L8521" s="4"/>
    </row>
    <row r="8522" spans="2:12" ht="14.25" customHeight="1">
      <c r="B8522" s="4"/>
      <c r="C8522" s="4"/>
      <c r="D8522" s="4"/>
      <c r="E8522" s="4"/>
      <c r="F8522" s="6"/>
      <c r="G8522" s="6"/>
      <c r="H8522" s="6"/>
      <c r="I8522" s="10"/>
      <c r="J8522" s="11"/>
      <c r="K8522" s="13"/>
      <c r="L8522" s="4"/>
    </row>
    <row r="8523" spans="2:12" ht="14.25" customHeight="1">
      <c r="B8523" s="4"/>
      <c r="C8523" s="4"/>
      <c r="D8523" s="4"/>
      <c r="E8523" s="4"/>
      <c r="F8523" s="6"/>
      <c r="G8523" s="6"/>
      <c r="H8523" s="6"/>
      <c r="I8523" s="10"/>
      <c r="J8523" s="11"/>
      <c r="K8523" s="13"/>
      <c r="L8523" s="4"/>
    </row>
    <row r="8524" spans="2:12" ht="14.25" customHeight="1">
      <c r="B8524" s="4"/>
      <c r="C8524" s="4"/>
      <c r="D8524" s="4"/>
      <c r="E8524" s="4"/>
      <c r="F8524" s="6"/>
      <c r="G8524" s="6"/>
      <c r="H8524" s="6"/>
      <c r="I8524" s="10"/>
      <c r="J8524" s="11"/>
      <c r="K8524" s="13"/>
      <c r="L8524" s="4"/>
    </row>
    <row r="8525" spans="2:12" ht="14.25" customHeight="1">
      <c r="B8525" s="4"/>
      <c r="C8525" s="4"/>
      <c r="D8525" s="4"/>
      <c r="E8525" s="4"/>
      <c r="F8525" s="6"/>
      <c r="G8525" s="6"/>
      <c r="H8525" s="6"/>
      <c r="I8525" s="10"/>
      <c r="J8525" s="11"/>
      <c r="K8525" s="13"/>
      <c r="L8525" s="4"/>
    </row>
    <row r="8526" spans="2:12" ht="14.25" customHeight="1">
      <c r="B8526" s="4"/>
      <c r="C8526" s="4"/>
      <c r="D8526" s="4"/>
      <c r="E8526" s="4"/>
      <c r="F8526" s="6"/>
      <c r="G8526" s="6"/>
      <c r="H8526" s="6"/>
      <c r="I8526" s="10"/>
      <c r="J8526" s="11"/>
      <c r="K8526" s="13"/>
      <c r="L8526" s="4"/>
    </row>
    <row r="8527" spans="2:12" ht="14.25" customHeight="1">
      <c r="B8527" s="4"/>
      <c r="C8527" s="4"/>
      <c r="D8527" s="4"/>
      <c r="E8527" s="4"/>
      <c r="F8527" s="6"/>
      <c r="G8527" s="6"/>
      <c r="H8527" s="6"/>
      <c r="I8527" s="10"/>
      <c r="J8527" s="11"/>
      <c r="K8527" s="13"/>
      <c r="L8527" s="4"/>
    </row>
    <row r="8528" spans="2:12" ht="14.25" customHeight="1">
      <c r="B8528" s="4"/>
      <c r="C8528" s="4"/>
      <c r="D8528" s="4"/>
      <c r="E8528" s="4"/>
      <c r="F8528" s="6"/>
      <c r="G8528" s="6"/>
      <c r="H8528" s="6"/>
      <c r="I8528" s="10"/>
      <c r="J8528" s="11"/>
      <c r="K8528" s="13"/>
      <c r="L8528" s="4"/>
    </row>
    <row r="8529" spans="2:12" ht="14.25" customHeight="1">
      <c r="B8529" s="4"/>
      <c r="C8529" s="4"/>
      <c r="D8529" s="4"/>
      <c r="E8529" s="4"/>
      <c r="F8529" s="6"/>
      <c r="G8529" s="6"/>
      <c r="H8529" s="6"/>
      <c r="I8529" s="10"/>
      <c r="J8529" s="11"/>
      <c r="K8529" s="13"/>
      <c r="L8529" s="4"/>
    </row>
    <row r="8530" spans="2:12" ht="14.25" customHeight="1">
      <c r="B8530" s="4"/>
      <c r="C8530" s="4"/>
      <c r="D8530" s="4"/>
      <c r="E8530" s="4"/>
      <c r="F8530" s="6"/>
      <c r="G8530" s="6"/>
      <c r="H8530" s="6"/>
      <c r="I8530" s="10"/>
      <c r="J8530" s="11"/>
      <c r="K8530" s="13"/>
      <c r="L8530" s="4"/>
    </row>
    <row r="8531" spans="2:12" ht="14.25" customHeight="1">
      <c r="B8531" s="4"/>
      <c r="C8531" s="4"/>
      <c r="D8531" s="4"/>
      <c r="E8531" s="4"/>
      <c r="F8531" s="6"/>
      <c r="G8531" s="6"/>
      <c r="H8531" s="6"/>
      <c r="I8531" s="10"/>
      <c r="J8531" s="11"/>
      <c r="K8531" s="13"/>
      <c r="L8531" s="4"/>
    </row>
    <row r="8532" spans="2:12" ht="14.25" customHeight="1">
      <c r="B8532" s="4"/>
      <c r="C8532" s="4"/>
      <c r="D8532" s="4"/>
      <c r="E8532" s="4"/>
      <c r="F8532" s="6"/>
      <c r="G8532" s="6"/>
      <c r="H8532" s="6"/>
      <c r="I8532" s="10"/>
      <c r="J8532" s="11"/>
      <c r="K8532" s="13"/>
      <c r="L8532" s="4"/>
    </row>
    <row r="8533" spans="2:12" ht="14.25" customHeight="1">
      <c r="B8533" s="4"/>
      <c r="C8533" s="4"/>
      <c r="D8533" s="4"/>
      <c r="E8533" s="4"/>
      <c r="F8533" s="6"/>
      <c r="G8533" s="6"/>
      <c r="H8533" s="6"/>
      <c r="I8533" s="10"/>
      <c r="J8533" s="11"/>
      <c r="K8533" s="13"/>
      <c r="L8533" s="4"/>
    </row>
    <row r="8534" spans="2:12" ht="14.25" customHeight="1">
      <c r="B8534" s="4"/>
      <c r="C8534" s="4"/>
      <c r="D8534" s="4"/>
      <c r="E8534" s="4"/>
      <c r="F8534" s="6"/>
      <c r="G8534" s="6"/>
      <c r="H8534" s="6"/>
      <c r="I8534" s="10"/>
      <c r="J8534" s="11"/>
      <c r="K8534" s="13"/>
      <c r="L8534" s="4"/>
    </row>
    <row r="8535" spans="2:12" ht="14.25" customHeight="1">
      <c r="B8535" s="4"/>
      <c r="C8535" s="4"/>
      <c r="D8535" s="4"/>
      <c r="E8535" s="4"/>
      <c r="F8535" s="6"/>
      <c r="G8535" s="6"/>
      <c r="H8535" s="6"/>
      <c r="I8535" s="10"/>
      <c r="J8535" s="11"/>
      <c r="K8535" s="13"/>
      <c r="L8535" s="4"/>
    </row>
    <row r="8536" spans="2:12" ht="14.25" customHeight="1">
      <c r="B8536" s="4"/>
      <c r="C8536" s="4"/>
      <c r="D8536" s="4"/>
      <c r="E8536" s="4"/>
      <c r="F8536" s="6"/>
      <c r="G8536" s="6"/>
      <c r="H8536" s="6"/>
      <c r="I8536" s="10"/>
      <c r="J8536" s="11"/>
      <c r="K8536" s="13"/>
      <c r="L8536" s="4"/>
    </row>
    <row r="8537" spans="2:12" ht="14.25" customHeight="1">
      <c r="B8537" s="4"/>
      <c r="C8537" s="4"/>
      <c r="D8537" s="4"/>
      <c r="E8537" s="4"/>
      <c r="F8537" s="6"/>
      <c r="G8537" s="6"/>
      <c r="H8537" s="6"/>
      <c r="I8537" s="10"/>
      <c r="J8537" s="11"/>
      <c r="K8537" s="13"/>
      <c r="L8537" s="4"/>
    </row>
    <row r="8538" spans="2:12" ht="14.25" customHeight="1">
      <c r="B8538" s="4"/>
      <c r="C8538" s="4"/>
      <c r="D8538" s="4"/>
      <c r="E8538" s="4"/>
      <c r="F8538" s="6"/>
      <c r="G8538" s="6"/>
      <c r="H8538" s="6"/>
      <c r="I8538" s="10"/>
      <c r="J8538" s="11"/>
      <c r="K8538" s="13"/>
      <c r="L8538" s="4"/>
    </row>
    <row r="8539" spans="2:12" ht="14.25" customHeight="1">
      <c r="B8539" s="4"/>
      <c r="C8539" s="4"/>
      <c r="D8539" s="4"/>
      <c r="E8539" s="4"/>
      <c r="F8539" s="6"/>
      <c r="G8539" s="6"/>
      <c r="H8539" s="6"/>
      <c r="I8539" s="10"/>
      <c r="J8539" s="11"/>
      <c r="K8539" s="13"/>
      <c r="L8539" s="4"/>
    </row>
    <row r="8540" spans="2:12" ht="14.25" customHeight="1">
      <c r="B8540" s="4"/>
      <c r="C8540" s="4"/>
      <c r="D8540" s="4"/>
      <c r="E8540" s="4"/>
      <c r="F8540" s="6"/>
      <c r="G8540" s="6"/>
      <c r="H8540" s="6"/>
      <c r="I8540" s="10"/>
      <c r="J8540" s="11"/>
      <c r="K8540" s="13"/>
      <c r="L8540" s="4"/>
    </row>
    <row r="8541" spans="2:12" ht="14.25" customHeight="1">
      <c r="B8541" s="4"/>
      <c r="C8541" s="4"/>
      <c r="D8541" s="4"/>
      <c r="E8541" s="4"/>
      <c r="F8541" s="6"/>
      <c r="G8541" s="6"/>
      <c r="H8541" s="6"/>
      <c r="I8541" s="10"/>
      <c r="J8541" s="11"/>
      <c r="K8541" s="13"/>
      <c r="L8541" s="4"/>
    </row>
    <row r="8542" spans="2:12" ht="14.25" customHeight="1">
      <c r="B8542" s="4"/>
      <c r="C8542" s="4"/>
      <c r="D8542" s="4"/>
      <c r="E8542" s="4"/>
      <c r="F8542" s="6"/>
      <c r="G8542" s="6"/>
      <c r="H8542" s="6"/>
      <c r="I8542" s="10"/>
      <c r="J8542" s="11"/>
      <c r="K8542" s="13"/>
      <c r="L8542" s="4"/>
    </row>
    <row r="8543" spans="2:12" ht="14.25" customHeight="1">
      <c r="B8543" s="4"/>
      <c r="C8543" s="4"/>
      <c r="D8543" s="4"/>
      <c r="E8543" s="4"/>
      <c r="F8543" s="6"/>
      <c r="G8543" s="6"/>
      <c r="H8543" s="6"/>
      <c r="I8543" s="10"/>
      <c r="J8543" s="11"/>
      <c r="K8543" s="13"/>
      <c r="L8543" s="4"/>
    </row>
    <row r="8544" spans="2:12" ht="14.25" customHeight="1">
      <c r="B8544" s="4"/>
      <c r="C8544" s="4"/>
      <c r="D8544" s="4"/>
      <c r="E8544" s="4"/>
      <c r="F8544" s="6"/>
      <c r="G8544" s="6"/>
      <c r="H8544" s="6"/>
      <c r="I8544" s="10"/>
      <c r="J8544" s="11"/>
      <c r="K8544" s="13"/>
      <c r="L8544" s="4"/>
    </row>
    <row r="8545" spans="2:12" ht="14.25" customHeight="1">
      <c r="B8545" s="4"/>
      <c r="C8545" s="4"/>
      <c r="D8545" s="4"/>
      <c r="E8545" s="4"/>
      <c r="F8545" s="6"/>
      <c r="G8545" s="6"/>
      <c r="H8545" s="6"/>
      <c r="I8545" s="10"/>
      <c r="J8545" s="11"/>
      <c r="K8545" s="13"/>
      <c r="L8545" s="4"/>
    </row>
    <row r="8546" spans="2:12" ht="14.25" customHeight="1">
      <c r="B8546" s="4"/>
      <c r="C8546" s="4"/>
      <c r="D8546" s="4"/>
      <c r="E8546" s="4"/>
      <c r="F8546" s="6"/>
      <c r="G8546" s="6"/>
      <c r="H8546" s="6"/>
      <c r="I8546" s="10"/>
      <c r="J8546" s="11"/>
      <c r="K8546" s="13"/>
      <c r="L8546" s="4"/>
    </row>
    <row r="8547" spans="2:12" ht="14.25" customHeight="1">
      <c r="B8547" s="4"/>
      <c r="C8547" s="4"/>
      <c r="D8547" s="4"/>
      <c r="E8547" s="4"/>
      <c r="F8547" s="6"/>
      <c r="G8547" s="6"/>
      <c r="H8547" s="6"/>
      <c r="I8547" s="10"/>
      <c r="J8547" s="11"/>
      <c r="K8547" s="13"/>
      <c r="L8547" s="4"/>
    </row>
    <row r="8548" spans="2:12" ht="14.25" customHeight="1">
      <c r="B8548" s="4"/>
      <c r="C8548" s="4"/>
      <c r="D8548" s="4"/>
      <c r="E8548" s="4"/>
      <c r="F8548" s="6"/>
      <c r="G8548" s="6"/>
      <c r="H8548" s="6"/>
      <c r="I8548" s="10"/>
      <c r="J8548" s="11"/>
      <c r="K8548" s="13"/>
      <c r="L8548" s="4"/>
    </row>
    <row r="8549" spans="2:12" ht="14.25" customHeight="1">
      <c r="B8549" s="4"/>
      <c r="C8549" s="4"/>
      <c r="D8549" s="4"/>
      <c r="E8549" s="4"/>
      <c r="F8549" s="6"/>
      <c r="G8549" s="6"/>
      <c r="H8549" s="6"/>
      <c r="I8549" s="10"/>
      <c r="J8549" s="11"/>
      <c r="K8549" s="13"/>
      <c r="L8549" s="4"/>
    </row>
    <row r="8550" spans="2:12" ht="14.25" customHeight="1">
      <c r="B8550" s="4"/>
      <c r="C8550" s="4"/>
      <c r="D8550" s="4"/>
      <c r="E8550" s="4"/>
      <c r="F8550" s="6"/>
      <c r="G8550" s="6"/>
      <c r="H8550" s="6"/>
      <c r="I8550" s="10"/>
      <c r="J8550" s="11"/>
      <c r="K8550" s="13"/>
      <c r="L8550" s="4"/>
    </row>
    <row r="8551" spans="2:12" ht="14.25" customHeight="1">
      <c r="B8551" s="4"/>
      <c r="C8551" s="4"/>
      <c r="D8551" s="4"/>
      <c r="E8551" s="4"/>
      <c r="F8551" s="6"/>
      <c r="G8551" s="6"/>
      <c r="H8551" s="6"/>
      <c r="I8551" s="10"/>
      <c r="J8551" s="11"/>
      <c r="K8551" s="13"/>
      <c r="L8551" s="4"/>
    </row>
    <row r="8552" spans="2:12" ht="14.25" customHeight="1">
      <c r="B8552" s="4"/>
      <c r="C8552" s="4"/>
      <c r="D8552" s="4"/>
      <c r="E8552" s="4"/>
      <c r="F8552" s="6"/>
      <c r="G8552" s="6"/>
      <c r="H8552" s="6"/>
      <c r="I8552" s="10"/>
      <c r="J8552" s="11"/>
      <c r="K8552" s="13"/>
      <c r="L8552" s="4"/>
    </row>
    <row r="8553" spans="2:12" ht="14.25" customHeight="1">
      <c r="B8553" s="4"/>
      <c r="C8553" s="4"/>
      <c r="D8553" s="4"/>
      <c r="E8553" s="4"/>
      <c r="F8553" s="6"/>
      <c r="G8553" s="6"/>
      <c r="H8553" s="6"/>
      <c r="I8553" s="10"/>
      <c r="J8553" s="11"/>
      <c r="K8553" s="13"/>
      <c r="L8553" s="4"/>
    </row>
    <row r="8554" spans="2:12" ht="14.25" customHeight="1">
      <c r="B8554" s="4"/>
      <c r="C8554" s="4"/>
      <c r="D8554" s="4"/>
      <c r="E8554" s="4"/>
      <c r="F8554" s="6"/>
      <c r="G8554" s="6"/>
      <c r="H8554" s="6"/>
      <c r="I8554" s="10"/>
      <c r="J8554" s="11"/>
      <c r="K8554" s="13"/>
      <c r="L8554" s="4"/>
    </row>
    <row r="8555" spans="2:12" ht="14.25" customHeight="1">
      <c r="B8555" s="4"/>
      <c r="C8555" s="4"/>
      <c r="D8555" s="4"/>
      <c r="E8555" s="4"/>
      <c r="F8555" s="6"/>
      <c r="G8555" s="6"/>
      <c r="H8555" s="6"/>
      <c r="I8555" s="10"/>
      <c r="J8555" s="11"/>
      <c r="K8555" s="13"/>
      <c r="L8555" s="4"/>
    </row>
    <row r="8556" spans="2:12" ht="14.25" customHeight="1">
      <c r="B8556" s="4"/>
      <c r="C8556" s="4"/>
      <c r="D8556" s="4"/>
      <c r="E8556" s="4"/>
      <c r="F8556" s="6"/>
      <c r="G8556" s="6"/>
      <c r="H8556" s="6"/>
      <c r="I8556" s="10"/>
      <c r="J8556" s="11"/>
      <c r="K8556" s="13"/>
      <c r="L8556" s="4"/>
    </row>
    <row r="8557" spans="2:12" ht="14.25" customHeight="1">
      <c r="B8557" s="4"/>
      <c r="C8557" s="4"/>
      <c r="D8557" s="4"/>
      <c r="E8557" s="4"/>
      <c r="F8557" s="6"/>
      <c r="G8557" s="6"/>
      <c r="H8557" s="6"/>
      <c r="I8557" s="10"/>
      <c r="J8557" s="11"/>
      <c r="K8557" s="13"/>
      <c r="L8557" s="4"/>
    </row>
    <row r="8558" spans="2:12" ht="14.25" customHeight="1">
      <c r="B8558" s="4"/>
      <c r="C8558" s="4"/>
      <c r="D8558" s="4"/>
      <c r="E8558" s="4"/>
      <c r="F8558" s="6"/>
      <c r="G8558" s="6"/>
      <c r="H8558" s="6"/>
      <c r="I8558" s="10"/>
      <c r="J8558" s="11"/>
      <c r="K8558" s="13"/>
      <c r="L8558" s="4"/>
    </row>
    <row r="8559" spans="2:12" ht="14.25" customHeight="1">
      <c r="B8559" s="4"/>
      <c r="C8559" s="4"/>
      <c r="D8559" s="4"/>
      <c r="E8559" s="4"/>
      <c r="F8559" s="6"/>
      <c r="G8559" s="6"/>
      <c r="H8559" s="6"/>
      <c r="I8559" s="10"/>
      <c r="J8559" s="11"/>
      <c r="K8559" s="13"/>
      <c r="L8559" s="4"/>
    </row>
    <row r="8560" spans="2:12" ht="14.25" customHeight="1">
      <c r="B8560" s="4"/>
      <c r="C8560" s="4"/>
      <c r="D8560" s="4"/>
      <c r="E8560" s="4"/>
      <c r="F8560" s="6"/>
      <c r="G8560" s="6"/>
      <c r="H8560" s="6"/>
      <c r="I8560" s="10"/>
      <c r="J8560" s="11"/>
      <c r="K8560" s="13"/>
      <c r="L8560" s="4"/>
    </row>
    <row r="8561" spans="2:12" ht="14.25" customHeight="1">
      <c r="B8561" s="4"/>
      <c r="C8561" s="4"/>
      <c r="D8561" s="4"/>
      <c r="E8561" s="4"/>
      <c r="F8561" s="6"/>
      <c r="G8561" s="6"/>
      <c r="H8561" s="6"/>
      <c r="I8561" s="10"/>
      <c r="J8561" s="11"/>
      <c r="K8561" s="13"/>
      <c r="L8561" s="4"/>
    </row>
    <row r="8562" spans="2:12" ht="14.25" customHeight="1">
      <c r="B8562" s="4"/>
      <c r="C8562" s="4"/>
      <c r="D8562" s="4"/>
      <c r="E8562" s="4"/>
      <c r="F8562" s="6"/>
      <c r="G8562" s="6"/>
      <c r="H8562" s="6"/>
      <c r="I8562" s="10"/>
      <c r="J8562" s="11"/>
      <c r="K8562" s="13"/>
      <c r="L8562" s="4"/>
    </row>
    <row r="8563" spans="2:12" ht="14.25" customHeight="1">
      <c r="B8563" s="4"/>
      <c r="C8563" s="4"/>
      <c r="D8563" s="4"/>
      <c r="E8563" s="4"/>
      <c r="F8563" s="6"/>
      <c r="G8563" s="6"/>
      <c r="H8563" s="6"/>
      <c r="I8563" s="10"/>
      <c r="J8563" s="11"/>
      <c r="K8563" s="13"/>
      <c r="L8563" s="4"/>
    </row>
    <row r="8564" spans="2:12" ht="14.25" customHeight="1">
      <c r="B8564" s="4"/>
      <c r="C8564" s="4"/>
      <c r="D8564" s="4"/>
      <c r="E8564" s="4"/>
      <c r="F8564" s="6"/>
      <c r="G8564" s="6"/>
      <c r="H8564" s="6"/>
      <c r="I8564" s="10"/>
      <c r="J8564" s="11"/>
      <c r="K8564" s="13"/>
      <c r="L8564" s="4"/>
    </row>
    <row r="8565" spans="2:12" ht="14.25" customHeight="1">
      <c r="B8565" s="4"/>
      <c r="C8565" s="4"/>
      <c r="D8565" s="4"/>
      <c r="E8565" s="4"/>
      <c r="F8565" s="6"/>
      <c r="G8565" s="6"/>
      <c r="H8565" s="6"/>
      <c r="I8565" s="10"/>
      <c r="J8565" s="11"/>
      <c r="K8565" s="13"/>
      <c r="L8565" s="4"/>
    </row>
    <row r="8566" spans="2:12" ht="14.25" customHeight="1">
      <c r="B8566" s="4"/>
      <c r="C8566" s="4"/>
      <c r="D8566" s="4"/>
      <c r="E8566" s="4"/>
      <c r="F8566" s="6"/>
      <c r="G8566" s="6"/>
      <c r="H8566" s="6"/>
      <c r="I8566" s="10"/>
      <c r="J8566" s="11"/>
      <c r="K8566" s="13"/>
      <c r="L8566" s="4"/>
    </row>
    <row r="8567" spans="2:12" ht="14.25" customHeight="1">
      <c r="B8567" s="4"/>
      <c r="C8567" s="4"/>
      <c r="D8567" s="4"/>
      <c r="E8567" s="4"/>
      <c r="F8567" s="6"/>
      <c r="G8567" s="6"/>
      <c r="H8567" s="6"/>
      <c r="I8567" s="10"/>
      <c r="J8567" s="11"/>
      <c r="K8567" s="13"/>
      <c r="L8567" s="4"/>
    </row>
    <row r="8568" spans="2:12" ht="14.25" customHeight="1">
      <c r="B8568" s="4"/>
      <c r="C8568" s="4"/>
      <c r="D8568" s="4"/>
      <c r="E8568" s="4"/>
      <c r="F8568" s="6"/>
      <c r="G8568" s="6"/>
      <c r="H8568" s="6"/>
      <c r="I8568" s="10"/>
      <c r="J8568" s="11"/>
      <c r="K8568" s="13"/>
      <c r="L8568" s="4"/>
    </row>
    <row r="8569" spans="2:12" ht="14.25" customHeight="1">
      <c r="B8569" s="4"/>
      <c r="C8569" s="4"/>
      <c r="D8569" s="4"/>
      <c r="E8569" s="4"/>
      <c r="F8569" s="6"/>
      <c r="G8569" s="6"/>
      <c r="H8569" s="6"/>
      <c r="I8569" s="10"/>
      <c r="J8569" s="11"/>
      <c r="K8569" s="13"/>
      <c r="L8569" s="4"/>
    </row>
    <row r="8570" spans="2:12" ht="14.25" customHeight="1">
      <c r="B8570" s="4"/>
      <c r="C8570" s="4"/>
      <c r="D8570" s="4"/>
      <c r="E8570" s="4"/>
      <c r="F8570" s="6"/>
      <c r="G8570" s="6"/>
      <c r="H8570" s="6"/>
      <c r="I8570" s="10"/>
      <c r="J8570" s="11"/>
      <c r="K8570" s="13"/>
      <c r="L8570" s="4"/>
    </row>
    <row r="8571" spans="2:12" ht="14.25" customHeight="1">
      <c r="B8571" s="4"/>
      <c r="C8571" s="4"/>
      <c r="D8571" s="4"/>
      <c r="E8571" s="4"/>
      <c r="F8571" s="6"/>
      <c r="G8571" s="6"/>
      <c r="H8571" s="6"/>
      <c r="I8571" s="10"/>
      <c r="J8571" s="11"/>
      <c r="K8571" s="13"/>
      <c r="L8571" s="4"/>
    </row>
    <row r="8572" spans="2:12" ht="14.25" customHeight="1">
      <c r="B8572" s="4"/>
      <c r="C8572" s="4"/>
      <c r="D8572" s="4"/>
      <c r="E8572" s="4"/>
      <c r="F8572" s="6"/>
      <c r="G8572" s="6"/>
      <c r="H8572" s="6"/>
      <c r="I8572" s="10"/>
      <c r="J8572" s="11"/>
      <c r="K8572" s="13"/>
      <c r="L8572" s="4"/>
    </row>
    <row r="8573" spans="2:12" ht="14.25" customHeight="1">
      <c r="B8573" s="4"/>
      <c r="C8573" s="4"/>
      <c r="D8573" s="4"/>
      <c r="E8573" s="4"/>
      <c r="F8573" s="6"/>
      <c r="G8573" s="6"/>
      <c r="H8573" s="6"/>
      <c r="I8573" s="10"/>
      <c r="J8573" s="11"/>
      <c r="K8573" s="13"/>
      <c r="L8573" s="4"/>
    </row>
    <row r="8574" spans="2:12" ht="14.25" customHeight="1">
      <c r="B8574" s="4"/>
      <c r="C8574" s="4"/>
      <c r="D8574" s="4"/>
      <c r="E8574" s="4"/>
      <c r="F8574" s="6"/>
      <c r="G8574" s="6"/>
      <c r="H8574" s="6"/>
      <c r="I8574" s="10"/>
      <c r="J8574" s="11"/>
      <c r="K8574" s="13"/>
      <c r="L8574" s="4"/>
    </row>
    <row r="8575" spans="2:12" ht="14.25" customHeight="1">
      <c r="B8575" s="4"/>
      <c r="C8575" s="4"/>
      <c r="D8575" s="4"/>
      <c r="E8575" s="4"/>
      <c r="F8575" s="6"/>
      <c r="G8575" s="6"/>
      <c r="H8575" s="6"/>
      <c r="I8575" s="10"/>
      <c r="J8575" s="11"/>
      <c r="K8575" s="13"/>
      <c r="L8575" s="4"/>
    </row>
    <row r="8576" spans="2:12" ht="14.25" customHeight="1">
      <c r="B8576" s="4"/>
      <c r="C8576" s="4"/>
      <c r="D8576" s="4"/>
      <c r="E8576" s="4"/>
      <c r="F8576" s="6"/>
      <c r="G8576" s="6"/>
      <c r="H8576" s="6"/>
      <c r="I8576" s="10"/>
      <c r="J8576" s="11"/>
      <c r="K8576" s="13"/>
      <c r="L8576" s="4"/>
    </row>
    <row r="8577" spans="2:12" ht="14.25" customHeight="1">
      <c r="B8577" s="4"/>
      <c r="C8577" s="4"/>
      <c r="D8577" s="4"/>
      <c r="E8577" s="4"/>
      <c r="F8577" s="6"/>
      <c r="G8577" s="6"/>
      <c r="H8577" s="6"/>
      <c r="I8577" s="10"/>
      <c r="J8577" s="11"/>
      <c r="K8577" s="13"/>
      <c r="L8577" s="4"/>
    </row>
    <row r="8578" spans="2:12" ht="14.25" customHeight="1">
      <c r="B8578" s="4"/>
      <c r="C8578" s="4"/>
      <c r="D8578" s="4"/>
      <c r="E8578" s="4"/>
      <c r="F8578" s="6"/>
      <c r="G8578" s="6"/>
      <c r="H8578" s="6"/>
      <c r="I8578" s="10"/>
      <c r="J8578" s="11"/>
      <c r="K8578" s="13"/>
      <c r="L8578" s="4"/>
    </row>
    <row r="8579" spans="2:12" ht="14.25" customHeight="1">
      <c r="B8579" s="4"/>
      <c r="C8579" s="4"/>
      <c r="D8579" s="4"/>
      <c r="E8579" s="4"/>
      <c r="F8579" s="6"/>
      <c r="G8579" s="6"/>
      <c r="H8579" s="6"/>
      <c r="I8579" s="10"/>
      <c r="J8579" s="11"/>
      <c r="K8579" s="13"/>
      <c r="L8579" s="4"/>
    </row>
    <row r="8580" spans="2:12" ht="14.25" customHeight="1">
      <c r="B8580" s="4"/>
      <c r="C8580" s="4"/>
      <c r="D8580" s="4"/>
      <c r="E8580" s="4"/>
      <c r="F8580" s="6"/>
      <c r="G8580" s="6"/>
      <c r="H8580" s="6"/>
      <c r="I8580" s="10"/>
      <c r="J8580" s="11"/>
      <c r="K8580" s="13"/>
      <c r="L8580" s="4"/>
    </row>
    <row r="8581" spans="2:12" ht="14.25" customHeight="1">
      <c r="B8581" s="4"/>
      <c r="C8581" s="4"/>
      <c r="D8581" s="4"/>
      <c r="E8581" s="4"/>
      <c r="F8581" s="6"/>
      <c r="G8581" s="6"/>
      <c r="H8581" s="6"/>
      <c r="I8581" s="10"/>
      <c r="J8581" s="11"/>
      <c r="K8581" s="13"/>
      <c r="L8581" s="4"/>
    </row>
    <row r="8582" spans="2:12" ht="14.25" customHeight="1">
      <c r="B8582" s="4"/>
      <c r="C8582" s="4"/>
      <c r="D8582" s="4"/>
      <c r="E8582" s="4"/>
      <c r="F8582" s="6"/>
      <c r="G8582" s="6"/>
      <c r="H8582" s="6"/>
      <c r="I8582" s="10"/>
      <c r="J8582" s="11"/>
      <c r="K8582" s="13"/>
      <c r="L8582" s="4"/>
    </row>
    <row r="8583" spans="2:12" ht="14.25" customHeight="1">
      <c r="B8583" s="4"/>
      <c r="C8583" s="4"/>
      <c r="D8583" s="4"/>
      <c r="E8583" s="4"/>
      <c r="F8583" s="6"/>
      <c r="G8583" s="6"/>
      <c r="H8583" s="6"/>
      <c r="I8583" s="10"/>
      <c r="J8583" s="11"/>
      <c r="K8583" s="13"/>
      <c r="L8583" s="4"/>
    </row>
    <row r="8584" spans="2:12" ht="14.25" customHeight="1">
      <c r="B8584" s="4"/>
      <c r="C8584" s="4"/>
      <c r="D8584" s="4"/>
      <c r="E8584" s="4"/>
      <c r="F8584" s="6"/>
      <c r="G8584" s="6"/>
      <c r="H8584" s="6"/>
      <c r="I8584" s="10"/>
      <c r="J8584" s="11"/>
      <c r="K8584" s="13"/>
      <c r="L8584" s="4"/>
    </row>
    <row r="8585" spans="2:12" ht="14.25" customHeight="1">
      <c r="B8585" s="4"/>
      <c r="C8585" s="4"/>
      <c r="D8585" s="4"/>
      <c r="E8585" s="4"/>
      <c r="F8585" s="6"/>
      <c r="G8585" s="6"/>
      <c r="H8585" s="6"/>
      <c r="I8585" s="10"/>
      <c r="J8585" s="11"/>
      <c r="K8585" s="13"/>
      <c r="L8585" s="4"/>
    </row>
    <row r="8586" spans="2:12" ht="14.25" customHeight="1">
      <c r="B8586" s="4"/>
      <c r="C8586" s="4"/>
      <c r="D8586" s="4"/>
      <c r="E8586" s="4"/>
      <c r="F8586" s="6"/>
      <c r="G8586" s="6"/>
      <c r="H8586" s="6"/>
      <c r="I8586" s="10"/>
      <c r="J8586" s="11"/>
      <c r="K8586" s="13"/>
      <c r="L8586" s="4"/>
    </row>
    <row r="8587" spans="2:12" ht="14.25" customHeight="1">
      <c r="B8587" s="4"/>
      <c r="C8587" s="4"/>
      <c r="D8587" s="4"/>
      <c r="E8587" s="4"/>
      <c r="F8587" s="6"/>
      <c r="G8587" s="6"/>
      <c r="H8587" s="6"/>
      <c r="I8587" s="10"/>
      <c r="J8587" s="11"/>
      <c r="K8587" s="13"/>
      <c r="L8587" s="4"/>
    </row>
    <row r="8588" spans="2:12" ht="14.25" customHeight="1">
      <c r="B8588" s="4"/>
      <c r="C8588" s="4"/>
      <c r="D8588" s="4"/>
      <c r="E8588" s="4"/>
      <c r="F8588" s="6"/>
      <c r="G8588" s="6"/>
      <c r="H8588" s="6"/>
      <c r="I8588" s="10"/>
      <c r="J8588" s="11"/>
      <c r="K8588" s="13"/>
      <c r="L8588" s="4"/>
    </row>
    <row r="8589" spans="2:12" ht="14.25" customHeight="1">
      <c r="B8589" s="4"/>
      <c r="C8589" s="4"/>
      <c r="D8589" s="4"/>
      <c r="E8589" s="4"/>
      <c r="F8589" s="6"/>
      <c r="G8589" s="6"/>
      <c r="H8589" s="6"/>
      <c r="I8589" s="10"/>
      <c r="J8589" s="11"/>
      <c r="K8589" s="13"/>
      <c r="L8589" s="4"/>
    </row>
    <row r="8590" spans="2:12" ht="14.25" customHeight="1">
      <c r="B8590" s="4"/>
      <c r="C8590" s="4"/>
      <c r="D8590" s="4"/>
      <c r="E8590" s="4"/>
      <c r="F8590" s="6"/>
      <c r="G8590" s="6"/>
      <c r="H8590" s="6"/>
      <c r="I8590" s="10"/>
      <c r="J8590" s="11"/>
      <c r="K8590" s="13"/>
      <c r="L8590" s="4"/>
    </row>
    <row r="8591" spans="2:12" ht="14.25" customHeight="1">
      <c r="B8591" s="4"/>
      <c r="C8591" s="4"/>
      <c r="D8591" s="4"/>
      <c r="E8591" s="4"/>
      <c r="F8591" s="6"/>
      <c r="G8591" s="6"/>
      <c r="H8591" s="6"/>
      <c r="I8591" s="10"/>
      <c r="J8591" s="11"/>
      <c r="K8591" s="13"/>
      <c r="L8591" s="4"/>
    </row>
    <row r="8592" spans="2:12" ht="14.25" customHeight="1">
      <c r="B8592" s="4"/>
      <c r="C8592" s="4"/>
      <c r="D8592" s="4"/>
      <c r="E8592" s="4"/>
      <c r="F8592" s="6"/>
      <c r="G8592" s="6"/>
      <c r="H8592" s="6"/>
      <c r="I8592" s="10"/>
      <c r="J8592" s="11"/>
      <c r="K8592" s="13"/>
      <c r="L8592" s="4"/>
    </row>
    <row r="8593" spans="2:12" ht="14.25" customHeight="1">
      <c r="B8593" s="4"/>
      <c r="C8593" s="4"/>
      <c r="D8593" s="4"/>
      <c r="E8593" s="4"/>
      <c r="F8593" s="6"/>
      <c r="G8593" s="6"/>
      <c r="H8593" s="6"/>
      <c r="I8593" s="10"/>
      <c r="J8593" s="11"/>
      <c r="K8593" s="13"/>
      <c r="L8593" s="4"/>
    </row>
    <row r="8594" spans="2:12" ht="14.25" customHeight="1">
      <c r="B8594" s="4"/>
      <c r="C8594" s="4"/>
      <c r="D8594" s="4"/>
      <c r="E8594" s="4"/>
      <c r="F8594" s="6"/>
      <c r="G8594" s="6"/>
      <c r="H8594" s="6"/>
      <c r="I8594" s="10"/>
      <c r="J8594" s="11"/>
      <c r="K8594" s="13"/>
      <c r="L8594" s="4"/>
    </row>
    <row r="8595" spans="2:12" ht="14.25" customHeight="1">
      <c r="B8595" s="4"/>
      <c r="C8595" s="4"/>
      <c r="D8595" s="4"/>
      <c r="E8595" s="4"/>
      <c r="F8595" s="6"/>
      <c r="G8595" s="6"/>
      <c r="H8595" s="6"/>
      <c r="I8595" s="10"/>
      <c r="J8595" s="11"/>
      <c r="K8595" s="13"/>
      <c r="L8595" s="4"/>
    </row>
    <row r="8596" spans="2:12" ht="14.25" customHeight="1">
      <c r="B8596" s="4"/>
      <c r="C8596" s="4"/>
      <c r="D8596" s="4"/>
      <c r="E8596" s="4"/>
      <c r="F8596" s="6"/>
      <c r="G8596" s="6"/>
      <c r="H8596" s="6"/>
      <c r="I8596" s="10"/>
      <c r="J8596" s="11"/>
      <c r="K8596" s="13"/>
      <c r="L8596" s="4"/>
    </row>
    <row r="8597" spans="2:12" ht="14.25" customHeight="1">
      <c r="B8597" s="4"/>
      <c r="C8597" s="4"/>
      <c r="D8597" s="4"/>
      <c r="E8597" s="4"/>
      <c r="F8597" s="6"/>
      <c r="G8597" s="6"/>
      <c r="H8597" s="6"/>
      <c r="I8597" s="10"/>
      <c r="J8597" s="11"/>
      <c r="K8597" s="13"/>
      <c r="L8597" s="4"/>
    </row>
    <row r="8598" spans="2:12" ht="14.25" customHeight="1">
      <c r="B8598" s="4"/>
      <c r="C8598" s="4"/>
      <c r="D8598" s="4"/>
      <c r="E8598" s="4"/>
      <c r="F8598" s="6"/>
      <c r="G8598" s="6"/>
      <c r="H8598" s="6"/>
      <c r="I8598" s="10"/>
      <c r="J8598" s="11"/>
      <c r="K8598" s="13"/>
      <c r="L8598" s="4"/>
    </row>
    <row r="8599" spans="2:12" ht="14.25" customHeight="1">
      <c r="B8599" s="4"/>
      <c r="C8599" s="4"/>
      <c r="D8599" s="4"/>
      <c r="E8599" s="4"/>
      <c r="F8599" s="6"/>
      <c r="G8599" s="6"/>
      <c r="H8599" s="6"/>
      <c r="I8599" s="10"/>
      <c r="J8599" s="11"/>
      <c r="K8599" s="13"/>
      <c r="L8599" s="4"/>
    </row>
    <row r="8600" spans="2:12" ht="14.25" customHeight="1">
      <c r="B8600" s="4"/>
      <c r="C8600" s="4"/>
      <c r="D8600" s="4"/>
      <c r="E8600" s="4"/>
      <c r="F8600" s="6"/>
      <c r="G8600" s="6"/>
      <c r="H8600" s="6"/>
      <c r="I8600" s="10"/>
      <c r="J8600" s="11"/>
      <c r="K8600" s="13"/>
      <c r="L8600" s="4"/>
    </row>
    <row r="8601" spans="2:12" ht="14.25" customHeight="1">
      <c r="B8601" s="4"/>
      <c r="C8601" s="4"/>
      <c r="D8601" s="4"/>
      <c r="E8601" s="4"/>
      <c r="F8601" s="6"/>
      <c r="G8601" s="6"/>
      <c r="H8601" s="6"/>
      <c r="I8601" s="10"/>
      <c r="J8601" s="11"/>
      <c r="K8601" s="13"/>
      <c r="L8601" s="4"/>
    </row>
    <row r="8602" spans="2:12" ht="14.25" customHeight="1">
      <c r="B8602" s="4"/>
      <c r="C8602" s="4"/>
      <c r="D8602" s="4"/>
      <c r="E8602" s="4"/>
      <c r="F8602" s="6"/>
      <c r="G8602" s="6"/>
      <c r="H8602" s="6"/>
      <c r="I8602" s="10"/>
      <c r="J8602" s="11"/>
      <c r="K8602" s="13"/>
      <c r="L8602" s="4"/>
    </row>
    <row r="8603" spans="2:12" ht="14.25" customHeight="1">
      <c r="B8603" s="4"/>
      <c r="C8603" s="4"/>
      <c r="D8603" s="4"/>
      <c r="E8603" s="4"/>
      <c r="F8603" s="6"/>
      <c r="G8603" s="6"/>
      <c r="H8603" s="6"/>
      <c r="I8603" s="10"/>
      <c r="J8603" s="11"/>
      <c r="K8603" s="13"/>
      <c r="L8603" s="4"/>
    </row>
    <row r="8604" spans="2:12" ht="14.25" customHeight="1">
      <c r="B8604" s="4"/>
      <c r="C8604" s="4"/>
      <c r="D8604" s="4"/>
      <c r="E8604" s="4"/>
      <c r="F8604" s="6"/>
      <c r="G8604" s="6"/>
      <c r="H8604" s="6"/>
      <c r="I8604" s="10"/>
      <c r="J8604" s="11"/>
      <c r="K8604" s="13"/>
      <c r="L8604" s="4"/>
    </row>
    <row r="8605" spans="2:12" ht="14.25" customHeight="1">
      <c r="B8605" s="4"/>
      <c r="C8605" s="4"/>
      <c r="D8605" s="4"/>
      <c r="E8605" s="4"/>
      <c r="F8605" s="6"/>
      <c r="G8605" s="6"/>
      <c r="H8605" s="6"/>
      <c r="I8605" s="10"/>
      <c r="J8605" s="11"/>
      <c r="K8605" s="13"/>
      <c r="L8605" s="4"/>
    </row>
    <row r="8606" spans="2:12" ht="14.25" customHeight="1">
      <c r="B8606" s="4"/>
      <c r="C8606" s="4"/>
      <c r="D8606" s="4"/>
      <c r="E8606" s="4"/>
      <c r="F8606" s="6"/>
      <c r="G8606" s="6"/>
      <c r="H8606" s="6"/>
      <c r="I8606" s="10"/>
      <c r="J8606" s="11"/>
      <c r="K8606" s="13"/>
      <c r="L8606" s="4"/>
    </row>
    <row r="8607" spans="2:12" ht="14.25" customHeight="1">
      <c r="B8607" s="4"/>
      <c r="C8607" s="4"/>
      <c r="D8607" s="4"/>
      <c r="E8607" s="4"/>
      <c r="F8607" s="6"/>
      <c r="G8607" s="6"/>
      <c r="H8607" s="6"/>
      <c r="I8607" s="10"/>
      <c r="J8607" s="11"/>
      <c r="K8607" s="13"/>
      <c r="L8607" s="4"/>
    </row>
    <row r="8608" spans="2:12" ht="14.25" customHeight="1">
      <c r="B8608" s="4"/>
      <c r="C8608" s="4"/>
      <c r="D8608" s="4"/>
      <c r="E8608" s="4"/>
      <c r="F8608" s="6"/>
      <c r="G8608" s="6"/>
      <c r="H8608" s="6"/>
      <c r="I8608" s="10"/>
      <c r="J8608" s="11"/>
      <c r="K8608" s="13"/>
      <c r="L8608" s="4"/>
    </row>
    <row r="8609" spans="2:12" ht="14.25" customHeight="1">
      <c r="B8609" s="4"/>
      <c r="C8609" s="4"/>
      <c r="D8609" s="4"/>
      <c r="E8609" s="4"/>
      <c r="F8609" s="6"/>
      <c r="G8609" s="6"/>
      <c r="H8609" s="6"/>
      <c r="I8609" s="10"/>
      <c r="J8609" s="11"/>
      <c r="K8609" s="13"/>
      <c r="L8609" s="4"/>
    </row>
    <row r="8610" spans="2:12" ht="14.25" customHeight="1">
      <c r="B8610" s="4"/>
      <c r="C8610" s="4"/>
      <c r="D8610" s="4"/>
      <c r="E8610" s="4"/>
      <c r="F8610" s="6"/>
      <c r="G8610" s="6"/>
      <c r="H8610" s="6"/>
      <c r="I8610" s="10"/>
      <c r="J8610" s="11"/>
      <c r="K8610" s="13"/>
      <c r="L8610" s="4"/>
    </row>
    <row r="8611" spans="2:12" ht="14.25" customHeight="1">
      <c r="B8611" s="4"/>
      <c r="C8611" s="4"/>
      <c r="D8611" s="4"/>
      <c r="E8611" s="4"/>
      <c r="F8611" s="6"/>
      <c r="G8611" s="6"/>
      <c r="H8611" s="6"/>
      <c r="I8611" s="10"/>
      <c r="J8611" s="11"/>
      <c r="K8611" s="13"/>
      <c r="L8611" s="4"/>
    </row>
    <row r="8612" spans="2:12" ht="14.25" customHeight="1">
      <c r="B8612" s="4"/>
      <c r="C8612" s="4"/>
      <c r="D8612" s="4"/>
      <c r="E8612" s="4"/>
      <c r="F8612" s="6"/>
      <c r="G8612" s="6"/>
      <c r="H8612" s="6"/>
      <c r="I8612" s="10"/>
      <c r="J8612" s="11"/>
      <c r="K8612" s="13"/>
      <c r="L8612" s="4"/>
    </row>
    <row r="8613" spans="2:12" ht="14.25" customHeight="1">
      <c r="B8613" s="4"/>
      <c r="C8613" s="4"/>
      <c r="D8613" s="4"/>
      <c r="E8613" s="4"/>
      <c r="F8613" s="6"/>
      <c r="G8613" s="6"/>
      <c r="H8613" s="6"/>
      <c r="I8613" s="10"/>
      <c r="J8613" s="11"/>
      <c r="K8613" s="13"/>
      <c r="L8613" s="4"/>
    </row>
    <row r="8614" spans="2:12" ht="14.25" customHeight="1">
      <c r="B8614" s="4"/>
      <c r="C8614" s="4"/>
      <c r="D8614" s="4"/>
      <c r="E8614" s="4"/>
      <c r="F8614" s="6"/>
      <c r="G8614" s="6"/>
      <c r="H8614" s="6"/>
      <c r="I8614" s="10"/>
      <c r="J8614" s="11"/>
      <c r="K8614" s="13"/>
      <c r="L8614" s="4"/>
    </row>
    <row r="8615" spans="2:12" ht="14.25" customHeight="1">
      <c r="B8615" s="4"/>
      <c r="C8615" s="4"/>
      <c r="D8615" s="4"/>
      <c r="E8615" s="4"/>
      <c r="F8615" s="6"/>
      <c r="G8615" s="6"/>
      <c r="H8615" s="6"/>
      <c r="I8615" s="10"/>
      <c r="J8615" s="11"/>
      <c r="K8615" s="13"/>
      <c r="L8615" s="4"/>
    </row>
    <row r="8616" spans="2:12" ht="14.25" customHeight="1">
      <c r="B8616" s="4"/>
      <c r="C8616" s="4"/>
      <c r="D8616" s="4"/>
      <c r="E8616" s="4"/>
      <c r="F8616" s="6"/>
      <c r="G8616" s="6"/>
      <c r="H8616" s="6"/>
      <c r="I8616" s="10"/>
      <c r="J8616" s="11"/>
      <c r="K8616" s="13"/>
      <c r="L8616" s="4"/>
    </row>
    <row r="8617" spans="2:12" ht="14.25" customHeight="1">
      <c r="B8617" s="4"/>
      <c r="C8617" s="4"/>
      <c r="D8617" s="4"/>
      <c r="E8617" s="4"/>
      <c r="F8617" s="6"/>
      <c r="G8617" s="6"/>
      <c r="H8617" s="6"/>
      <c r="I8617" s="10"/>
      <c r="J8617" s="11"/>
      <c r="K8617" s="13"/>
      <c r="L8617" s="4"/>
    </row>
    <row r="8618" spans="2:12" ht="14.25" customHeight="1">
      <c r="B8618" s="4"/>
      <c r="C8618" s="4"/>
      <c r="D8618" s="4"/>
      <c r="E8618" s="4"/>
      <c r="F8618" s="6"/>
      <c r="G8618" s="6"/>
      <c r="H8618" s="6"/>
      <c r="I8618" s="10"/>
      <c r="J8618" s="11"/>
      <c r="K8618" s="13"/>
      <c r="L8618" s="4"/>
    </row>
    <row r="8619" spans="2:12" ht="14.25" customHeight="1">
      <c r="B8619" s="4"/>
      <c r="C8619" s="4"/>
      <c r="D8619" s="4"/>
      <c r="E8619" s="4"/>
      <c r="F8619" s="6"/>
      <c r="G8619" s="6"/>
      <c r="H8619" s="6"/>
      <c r="I8619" s="10"/>
      <c r="J8619" s="11"/>
      <c r="K8619" s="13"/>
      <c r="L8619" s="4"/>
    </row>
    <row r="8620" spans="2:12" ht="14.25" customHeight="1">
      <c r="B8620" s="4"/>
      <c r="C8620" s="4"/>
      <c r="D8620" s="4"/>
      <c r="E8620" s="4"/>
      <c r="F8620" s="6"/>
      <c r="G8620" s="6"/>
      <c r="H8620" s="6"/>
      <c r="I8620" s="10"/>
      <c r="J8620" s="11"/>
      <c r="K8620" s="13"/>
      <c r="L8620" s="4"/>
    </row>
    <row r="8621" spans="2:12" ht="14.25" customHeight="1">
      <c r="B8621" s="4"/>
      <c r="C8621" s="4"/>
      <c r="D8621" s="4"/>
      <c r="E8621" s="4"/>
      <c r="F8621" s="6"/>
      <c r="G8621" s="6"/>
      <c r="H8621" s="6"/>
      <c r="I8621" s="10"/>
      <c r="J8621" s="11"/>
      <c r="K8621" s="13"/>
      <c r="L8621" s="4"/>
    </row>
    <row r="8622" spans="2:12" ht="14.25" customHeight="1">
      <c r="B8622" s="4"/>
      <c r="C8622" s="4"/>
      <c r="D8622" s="4"/>
      <c r="E8622" s="4"/>
      <c r="F8622" s="6"/>
      <c r="G8622" s="6"/>
      <c r="H8622" s="6"/>
      <c r="I8622" s="10"/>
      <c r="J8622" s="11"/>
      <c r="K8622" s="13"/>
      <c r="L8622" s="4"/>
    </row>
    <row r="8623" spans="2:12" ht="14.25" customHeight="1">
      <c r="B8623" s="4"/>
      <c r="C8623" s="4"/>
      <c r="D8623" s="4"/>
      <c r="E8623" s="4"/>
      <c r="F8623" s="6"/>
      <c r="G8623" s="6"/>
      <c r="H8623" s="6"/>
      <c r="I8623" s="10"/>
      <c r="J8623" s="11"/>
      <c r="K8623" s="13"/>
      <c r="L8623" s="4"/>
    </row>
    <row r="8624" spans="2:12" ht="14.25" customHeight="1">
      <c r="B8624" s="4"/>
      <c r="C8624" s="4"/>
      <c r="D8624" s="4"/>
      <c r="E8624" s="4"/>
      <c r="F8624" s="6"/>
      <c r="G8624" s="6"/>
      <c r="H8624" s="6"/>
      <c r="I8624" s="10"/>
      <c r="J8624" s="11"/>
      <c r="K8624" s="13"/>
      <c r="L8624" s="4"/>
    </row>
    <row r="8625" spans="2:12" ht="14.25" customHeight="1">
      <c r="B8625" s="4"/>
      <c r="C8625" s="4"/>
      <c r="D8625" s="4"/>
      <c r="E8625" s="4"/>
      <c r="F8625" s="6"/>
      <c r="G8625" s="6"/>
      <c r="H8625" s="6"/>
      <c r="I8625" s="10"/>
      <c r="J8625" s="11"/>
      <c r="K8625" s="13"/>
      <c r="L8625" s="4"/>
    </row>
    <row r="8626" spans="2:12" ht="14.25" customHeight="1">
      <c r="B8626" s="4"/>
      <c r="C8626" s="4"/>
      <c r="D8626" s="4"/>
      <c r="E8626" s="4"/>
      <c r="F8626" s="6"/>
      <c r="G8626" s="6"/>
      <c r="H8626" s="6"/>
      <c r="I8626" s="10"/>
      <c r="J8626" s="11"/>
      <c r="K8626" s="13"/>
      <c r="L8626" s="4"/>
    </row>
    <row r="8627" spans="2:12" ht="14.25" customHeight="1">
      <c r="B8627" s="4"/>
      <c r="C8627" s="4"/>
      <c r="D8627" s="4"/>
      <c r="E8627" s="4"/>
      <c r="F8627" s="6"/>
      <c r="G8627" s="6"/>
      <c r="H8627" s="6"/>
      <c r="I8627" s="10"/>
      <c r="J8627" s="11"/>
      <c r="K8627" s="13"/>
      <c r="L8627" s="4"/>
    </row>
    <row r="8628" spans="2:12" ht="14.25" customHeight="1">
      <c r="B8628" s="4"/>
      <c r="C8628" s="4"/>
      <c r="D8628" s="4"/>
      <c r="E8628" s="4"/>
      <c r="F8628" s="6"/>
      <c r="G8628" s="6"/>
      <c r="H8628" s="6"/>
      <c r="I8628" s="10"/>
      <c r="J8628" s="11"/>
      <c r="K8628" s="13"/>
      <c r="L8628" s="4"/>
    </row>
    <row r="8629" spans="2:12" ht="14.25" customHeight="1">
      <c r="B8629" s="4"/>
      <c r="C8629" s="4"/>
      <c r="D8629" s="4"/>
      <c r="E8629" s="4"/>
      <c r="F8629" s="6"/>
      <c r="G8629" s="6"/>
      <c r="H8629" s="6"/>
      <c r="I8629" s="10"/>
      <c r="J8629" s="11"/>
      <c r="K8629" s="13"/>
      <c r="L8629" s="4"/>
    </row>
    <row r="8630" spans="2:12" ht="14.25" customHeight="1">
      <c r="B8630" s="4"/>
      <c r="C8630" s="4"/>
      <c r="D8630" s="4"/>
      <c r="E8630" s="4"/>
      <c r="F8630" s="6"/>
      <c r="G8630" s="6"/>
      <c r="H8630" s="6"/>
      <c r="I8630" s="10"/>
      <c r="J8630" s="11"/>
      <c r="K8630" s="13"/>
      <c r="L8630" s="4"/>
    </row>
    <row r="8631" spans="2:12" ht="14.25" customHeight="1">
      <c r="B8631" s="4"/>
      <c r="C8631" s="4"/>
      <c r="D8631" s="4"/>
      <c r="E8631" s="4"/>
      <c r="F8631" s="6"/>
      <c r="G8631" s="6"/>
      <c r="H8631" s="6"/>
      <c r="I8631" s="10"/>
      <c r="J8631" s="11"/>
      <c r="K8631" s="13"/>
      <c r="L8631" s="4"/>
    </row>
    <row r="8632" spans="2:12" ht="14.25" customHeight="1">
      <c r="B8632" s="4"/>
      <c r="C8632" s="4"/>
      <c r="D8632" s="4"/>
      <c r="E8632" s="4"/>
      <c r="F8632" s="6"/>
      <c r="G8632" s="6"/>
      <c r="H8632" s="6"/>
      <c r="I8632" s="10"/>
      <c r="J8632" s="11"/>
      <c r="K8632" s="13"/>
      <c r="L8632" s="4"/>
    </row>
    <row r="8633" spans="2:12" ht="14.25" customHeight="1">
      <c r="B8633" s="4"/>
      <c r="C8633" s="4"/>
      <c r="D8633" s="4"/>
      <c r="E8633" s="4"/>
      <c r="F8633" s="6"/>
      <c r="G8633" s="6"/>
      <c r="H8633" s="6"/>
      <c r="I8633" s="10"/>
      <c r="J8633" s="11"/>
      <c r="K8633" s="13"/>
      <c r="L8633" s="4"/>
    </row>
    <row r="8634" spans="2:12" ht="14.25" customHeight="1">
      <c r="B8634" s="4"/>
      <c r="C8634" s="4"/>
      <c r="D8634" s="4"/>
      <c r="E8634" s="4"/>
      <c r="F8634" s="6"/>
      <c r="G8634" s="6"/>
      <c r="H8634" s="6"/>
      <c r="I8634" s="10"/>
      <c r="J8634" s="11"/>
      <c r="K8634" s="13"/>
      <c r="L8634" s="4"/>
    </row>
    <row r="8635" spans="2:12" ht="14.25" customHeight="1">
      <c r="B8635" s="4"/>
      <c r="C8635" s="4"/>
      <c r="D8635" s="4"/>
      <c r="E8635" s="4"/>
      <c r="F8635" s="6"/>
      <c r="G8635" s="6"/>
      <c r="H8635" s="6"/>
      <c r="I8635" s="10"/>
      <c r="J8635" s="11"/>
      <c r="K8635" s="13"/>
      <c r="L8635" s="4"/>
    </row>
    <row r="8636" spans="2:12" ht="14.25" customHeight="1">
      <c r="B8636" s="4"/>
      <c r="C8636" s="4"/>
      <c r="D8636" s="4"/>
      <c r="E8636" s="4"/>
      <c r="F8636" s="6"/>
      <c r="G8636" s="6"/>
      <c r="H8636" s="6"/>
      <c r="I8636" s="10"/>
      <c r="J8636" s="11"/>
      <c r="K8636" s="13"/>
      <c r="L8636" s="4"/>
    </row>
    <row r="8637" spans="2:12" ht="14.25" customHeight="1">
      <c r="B8637" s="4"/>
      <c r="C8637" s="4"/>
      <c r="D8637" s="4"/>
      <c r="E8637" s="4"/>
      <c r="F8637" s="6"/>
      <c r="G8637" s="6"/>
      <c r="H8637" s="6"/>
      <c r="I8637" s="10"/>
      <c r="J8637" s="11"/>
      <c r="K8637" s="13"/>
      <c r="L8637" s="4"/>
    </row>
    <row r="8638" spans="2:12" ht="14.25" customHeight="1">
      <c r="B8638" s="4"/>
      <c r="C8638" s="4"/>
      <c r="D8638" s="4"/>
      <c r="E8638" s="4"/>
      <c r="F8638" s="6"/>
      <c r="G8638" s="6"/>
      <c r="H8638" s="6"/>
      <c r="I8638" s="10"/>
      <c r="J8638" s="11"/>
      <c r="K8638" s="13"/>
      <c r="L8638" s="4"/>
    </row>
    <row r="8639" spans="2:12" ht="14.25" customHeight="1">
      <c r="B8639" s="4"/>
      <c r="C8639" s="4"/>
      <c r="D8639" s="4"/>
      <c r="E8639" s="4"/>
      <c r="F8639" s="6"/>
      <c r="G8639" s="6"/>
      <c r="H8639" s="6"/>
      <c r="I8639" s="10"/>
      <c r="J8639" s="11"/>
      <c r="K8639" s="13"/>
      <c r="L8639" s="4"/>
    </row>
    <row r="8640" spans="2:12" ht="14.25" customHeight="1">
      <c r="B8640" s="4"/>
      <c r="C8640" s="4"/>
      <c r="D8640" s="4"/>
      <c r="E8640" s="4"/>
      <c r="F8640" s="6"/>
      <c r="G8640" s="6"/>
      <c r="H8640" s="6"/>
      <c r="I8640" s="10"/>
      <c r="J8640" s="11"/>
      <c r="K8640" s="13"/>
      <c r="L8640" s="4"/>
    </row>
    <row r="8641" spans="2:12" ht="14.25" customHeight="1">
      <c r="B8641" s="4"/>
      <c r="C8641" s="4"/>
      <c r="D8641" s="4"/>
      <c r="E8641" s="4"/>
      <c r="F8641" s="6"/>
      <c r="G8641" s="6"/>
      <c r="H8641" s="6"/>
      <c r="I8641" s="10"/>
      <c r="J8641" s="11"/>
      <c r="K8641" s="13"/>
      <c r="L8641" s="4"/>
    </row>
    <row r="8642" spans="2:12" ht="14.25" customHeight="1">
      <c r="B8642" s="4"/>
      <c r="C8642" s="4"/>
      <c r="D8642" s="4"/>
      <c r="E8642" s="4"/>
      <c r="F8642" s="6"/>
      <c r="G8642" s="6"/>
      <c r="H8642" s="6"/>
      <c r="I8642" s="10"/>
      <c r="J8642" s="11"/>
      <c r="K8642" s="13"/>
      <c r="L8642" s="4"/>
    </row>
    <row r="8643" spans="2:12" ht="14.25" customHeight="1">
      <c r="B8643" s="4"/>
      <c r="C8643" s="4"/>
      <c r="D8643" s="4"/>
      <c r="E8643" s="4"/>
      <c r="F8643" s="6"/>
      <c r="G8643" s="6"/>
      <c r="H8643" s="6"/>
      <c r="I8643" s="10"/>
      <c r="J8643" s="11"/>
      <c r="K8643" s="13"/>
      <c r="L8643" s="4"/>
    </row>
    <row r="8644" spans="2:12" ht="14.25" customHeight="1">
      <c r="B8644" s="4"/>
      <c r="C8644" s="4"/>
      <c r="D8644" s="4"/>
      <c r="E8644" s="4"/>
      <c r="F8644" s="6"/>
      <c r="G8644" s="6"/>
      <c r="H8644" s="6"/>
      <c r="I8644" s="10"/>
      <c r="J8644" s="11"/>
      <c r="K8644" s="13"/>
      <c r="L8644" s="4"/>
    </row>
    <row r="8645" spans="2:12" ht="14.25" customHeight="1">
      <c r="B8645" s="4"/>
      <c r="C8645" s="4"/>
      <c r="D8645" s="4"/>
      <c r="E8645" s="4"/>
      <c r="F8645" s="6"/>
      <c r="G8645" s="6"/>
      <c r="H8645" s="6"/>
      <c r="I8645" s="10"/>
      <c r="J8645" s="11"/>
      <c r="K8645" s="13"/>
      <c r="L8645" s="4"/>
    </row>
    <row r="8646" spans="2:12" ht="14.25" customHeight="1">
      <c r="B8646" s="4"/>
      <c r="C8646" s="4"/>
      <c r="D8646" s="4"/>
      <c r="E8646" s="4"/>
      <c r="F8646" s="6"/>
      <c r="G8646" s="6"/>
      <c r="H8646" s="6"/>
      <c r="I8646" s="10"/>
      <c r="J8646" s="11"/>
      <c r="K8646" s="13"/>
      <c r="L8646" s="4"/>
    </row>
    <row r="8647" spans="2:12" ht="14.25" customHeight="1">
      <c r="B8647" s="4"/>
      <c r="C8647" s="4"/>
      <c r="D8647" s="4"/>
      <c r="E8647" s="4"/>
      <c r="F8647" s="6"/>
      <c r="G8647" s="6"/>
      <c r="H8647" s="6"/>
      <c r="I8647" s="10"/>
      <c r="J8647" s="11"/>
      <c r="K8647" s="13"/>
      <c r="L8647" s="4"/>
    </row>
    <row r="8648" spans="2:12" ht="14.25" customHeight="1">
      <c r="B8648" s="4"/>
      <c r="C8648" s="4"/>
      <c r="D8648" s="4"/>
      <c r="E8648" s="4"/>
      <c r="F8648" s="6"/>
      <c r="G8648" s="6"/>
      <c r="H8648" s="6"/>
      <c r="I8648" s="10"/>
      <c r="J8648" s="11"/>
      <c r="K8648" s="13"/>
      <c r="L8648" s="4"/>
    </row>
    <row r="8649" spans="2:12" ht="14.25" customHeight="1">
      <c r="B8649" s="4"/>
      <c r="C8649" s="4"/>
      <c r="D8649" s="4"/>
      <c r="E8649" s="4"/>
      <c r="F8649" s="6"/>
      <c r="G8649" s="6"/>
      <c r="H8649" s="6"/>
      <c r="I8649" s="10"/>
      <c r="J8649" s="11"/>
      <c r="K8649" s="13"/>
      <c r="L8649" s="4"/>
    </row>
    <row r="8650" spans="2:12" ht="14.25" customHeight="1">
      <c r="B8650" s="4"/>
      <c r="C8650" s="4"/>
      <c r="D8650" s="4"/>
      <c r="E8650" s="4"/>
      <c r="F8650" s="6"/>
      <c r="G8650" s="6"/>
      <c r="H8650" s="6"/>
      <c r="I8650" s="10"/>
      <c r="J8650" s="11"/>
      <c r="K8650" s="13"/>
      <c r="L8650" s="4"/>
    </row>
    <row r="8651" spans="2:12" ht="14.25" customHeight="1">
      <c r="B8651" s="4"/>
      <c r="C8651" s="4"/>
      <c r="D8651" s="4"/>
      <c r="E8651" s="4"/>
      <c r="F8651" s="6"/>
      <c r="G8651" s="6"/>
      <c r="H8651" s="6"/>
      <c r="I8651" s="10"/>
      <c r="J8651" s="11"/>
      <c r="K8651" s="13"/>
      <c r="L8651" s="4"/>
    </row>
    <row r="8652" spans="2:12" ht="14.25" customHeight="1">
      <c r="B8652" s="4"/>
      <c r="C8652" s="4"/>
      <c r="D8652" s="4"/>
      <c r="E8652" s="4"/>
      <c r="F8652" s="6"/>
      <c r="G8652" s="6"/>
      <c r="H8652" s="6"/>
      <c r="I8652" s="10"/>
      <c r="J8652" s="11"/>
      <c r="K8652" s="13"/>
      <c r="L8652" s="4"/>
    </row>
    <row r="8653" spans="2:12" ht="14.25" customHeight="1">
      <c r="B8653" s="4"/>
      <c r="C8653" s="4"/>
      <c r="D8653" s="4"/>
      <c r="E8653" s="4"/>
      <c r="F8653" s="6"/>
      <c r="G8653" s="6"/>
      <c r="H8653" s="6"/>
      <c r="I8653" s="10"/>
      <c r="J8653" s="11"/>
      <c r="K8653" s="13"/>
      <c r="L8653" s="4"/>
    </row>
    <row r="8654" spans="2:12" ht="14.25" customHeight="1">
      <c r="B8654" s="4"/>
      <c r="C8654" s="4"/>
      <c r="D8654" s="4"/>
      <c r="E8654" s="4"/>
      <c r="F8654" s="6"/>
      <c r="G8654" s="6"/>
      <c r="H8654" s="6"/>
      <c r="I8654" s="10"/>
      <c r="J8654" s="11"/>
      <c r="K8654" s="13"/>
      <c r="L8654" s="4"/>
    </row>
    <row r="8655" spans="2:12" ht="14.25" customHeight="1">
      <c r="B8655" s="4"/>
      <c r="C8655" s="4"/>
      <c r="D8655" s="4"/>
      <c r="E8655" s="4"/>
      <c r="F8655" s="6"/>
      <c r="G8655" s="6"/>
      <c r="H8655" s="6"/>
      <c r="I8655" s="10"/>
      <c r="J8655" s="11"/>
      <c r="K8655" s="13"/>
      <c r="L8655" s="4"/>
    </row>
    <row r="8656" spans="2:12" ht="14.25" customHeight="1">
      <c r="B8656" s="4"/>
      <c r="C8656" s="4"/>
      <c r="D8656" s="4"/>
      <c r="E8656" s="4"/>
      <c r="F8656" s="6"/>
      <c r="G8656" s="6"/>
      <c r="H8656" s="6"/>
      <c r="I8656" s="10"/>
      <c r="J8656" s="11"/>
      <c r="K8656" s="13"/>
      <c r="L8656" s="4"/>
    </row>
    <row r="8657" spans="2:12" ht="14.25" customHeight="1">
      <c r="B8657" s="4"/>
      <c r="C8657" s="4"/>
      <c r="D8657" s="4"/>
      <c r="E8657" s="4"/>
      <c r="F8657" s="6"/>
      <c r="G8657" s="6"/>
      <c r="H8657" s="6"/>
      <c r="I8657" s="10"/>
      <c r="J8657" s="11"/>
      <c r="K8657" s="13"/>
      <c r="L8657" s="4"/>
    </row>
    <row r="8658" spans="2:12" ht="14.25" customHeight="1">
      <c r="B8658" s="4"/>
      <c r="C8658" s="4"/>
      <c r="D8658" s="4"/>
      <c r="E8658" s="4"/>
      <c r="F8658" s="6"/>
      <c r="G8658" s="6"/>
      <c r="H8658" s="6"/>
      <c r="I8658" s="10"/>
      <c r="J8658" s="11"/>
      <c r="K8658" s="13"/>
      <c r="L8658" s="4"/>
    </row>
    <row r="8659" spans="2:12" ht="14.25" customHeight="1">
      <c r="B8659" s="4"/>
      <c r="C8659" s="4"/>
      <c r="D8659" s="4"/>
      <c r="E8659" s="4"/>
      <c r="F8659" s="6"/>
      <c r="G8659" s="6"/>
      <c r="H8659" s="6"/>
      <c r="I8659" s="10"/>
      <c r="J8659" s="11"/>
      <c r="K8659" s="13"/>
      <c r="L8659" s="4"/>
    </row>
    <row r="8660" spans="2:12" ht="14.25" customHeight="1">
      <c r="B8660" s="4"/>
      <c r="C8660" s="4"/>
      <c r="D8660" s="4"/>
      <c r="E8660" s="4"/>
      <c r="F8660" s="6"/>
      <c r="G8660" s="6"/>
      <c r="H8660" s="6"/>
      <c r="I8660" s="10"/>
      <c r="J8660" s="11"/>
      <c r="K8660" s="13"/>
      <c r="L8660" s="4"/>
    </row>
    <row r="8661" spans="2:12" ht="14.25" customHeight="1">
      <c r="B8661" s="4"/>
      <c r="C8661" s="4"/>
      <c r="D8661" s="4"/>
      <c r="E8661" s="4"/>
      <c r="F8661" s="6"/>
      <c r="G8661" s="6"/>
      <c r="H8661" s="6"/>
      <c r="I8661" s="10"/>
      <c r="J8661" s="11"/>
      <c r="K8661" s="13"/>
      <c r="L8661" s="4"/>
    </row>
    <row r="8662" spans="2:12" ht="14.25" customHeight="1">
      <c r="B8662" s="4"/>
      <c r="C8662" s="4"/>
      <c r="D8662" s="4"/>
      <c r="E8662" s="4"/>
      <c r="F8662" s="6"/>
      <c r="G8662" s="6"/>
      <c r="H8662" s="6"/>
      <c r="I8662" s="10"/>
      <c r="J8662" s="11"/>
      <c r="K8662" s="13"/>
      <c r="L8662" s="4"/>
    </row>
    <row r="8663" spans="2:12" ht="14.25" customHeight="1">
      <c r="B8663" s="4"/>
      <c r="C8663" s="4"/>
      <c r="D8663" s="4"/>
      <c r="E8663" s="4"/>
      <c r="F8663" s="6"/>
      <c r="G8663" s="6"/>
      <c r="H8663" s="6"/>
      <c r="I8663" s="10"/>
      <c r="J8663" s="11"/>
      <c r="K8663" s="13"/>
      <c r="L8663" s="4"/>
    </row>
    <row r="8664" spans="2:12" ht="14.25" customHeight="1">
      <c r="B8664" s="4"/>
      <c r="C8664" s="4"/>
      <c r="D8664" s="4"/>
      <c r="E8664" s="4"/>
      <c r="F8664" s="6"/>
      <c r="G8664" s="6"/>
      <c r="H8664" s="6"/>
      <c r="I8664" s="10"/>
      <c r="J8664" s="11"/>
      <c r="K8664" s="13"/>
      <c r="L8664" s="4"/>
    </row>
    <row r="8665" spans="2:12" ht="14.25" customHeight="1">
      <c r="B8665" s="4"/>
      <c r="C8665" s="4"/>
      <c r="D8665" s="4"/>
      <c r="E8665" s="4"/>
      <c r="F8665" s="6"/>
      <c r="G8665" s="6"/>
      <c r="H8665" s="6"/>
      <c r="I8665" s="10"/>
      <c r="J8665" s="11"/>
      <c r="K8665" s="13"/>
      <c r="L8665" s="4"/>
    </row>
    <row r="8666" spans="2:12" ht="14.25" customHeight="1">
      <c r="B8666" s="4"/>
      <c r="C8666" s="4"/>
      <c r="D8666" s="4"/>
      <c r="E8666" s="4"/>
      <c r="F8666" s="6"/>
      <c r="G8666" s="6"/>
      <c r="H8666" s="6"/>
      <c r="I8666" s="10"/>
      <c r="J8666" s="11"/>
      <c r="K8666" s="13"/>
      <c r="L8666" s="4"/>
    </row>
    <row r="8667" spans="2:12" ht="14.25" customHeight="1">
      <c r="B8667" s="4"/>
      <c r="C8667" s="4"/>
      <c r="D8667" s="4"/>
      <c r="E8667" s="4"/>
      <c r="F8667" s="6"/>
      <c r="G8667" s="6"/>
      <c r="H8667" s="6"/>
      <c r="I8667" s="10"/>
      <c r="J8667" s="11"/>
      <c r="K8667" s="13"/>
      <c r="L8667" s="4"/>
    </row>
    <row r="8668" spans="2:12" ht="14.25" customHeight="1">
      <c r="B8668" s="4"/>
      <c r="C8668" s="4"/>
      <c r="D8668" s="4"/>
      <c r="E8668" s="4"/>
      <c r="F8668" s="6"/>
      <c r="G8668" s="6"/>
      <c r="H8668" s="6"/>
      <c r="I8668" s="10"/>
      <c r="J8668" s="11"/>
      <c r="K8668" s="13"/>
      <c r="L8668" s="4"/>
    </row>
    <row r="8669" spans="2:12" ht="14.25" customHeight="1">
      <c r="B8669" s="4"/>
      <c r="C8669" s="4"/>
      <c r="D8669" s="4"/>
      <c r="E8669" s="4"/>
      <c r="F8669" s="6"/>
      <c r="G8669" s="6"/>
      <c r="H8669" s="6"/>
      <c r="I8669" s="10"/>
      <c r="J8669" s="11"/>
      <c r="K8669" s="13"/>
      <c r="L8669" s="4"/>
    </row>
    <row r="8670" spans="2:12" ht="14.25" customHeight="1">
      <c r="B8670" s="4"/>
      <c r="C8670" s="4"/>
      <c r="D8670" s="4"/>
      <c r="E8670" s="4"/>
      <c r="F8670" s="6"/>
      <c r="G8670" s="6"/>
      <c r="H8670" s="6"/>
      <c r="I8670" s="10"/>
      <c r="J8670" s="11"/>
      <c r="K8670" s="13"/>
      <c r="L8670" s="4"/>
    </row>
    <row r="8671" spans="2:12" ht="14.25" customHeight="1">
      <c r="B8671" s="4"/>
      <c r="C8671" s="4"/>
      <c r="D8671" s="4"/>
      <c r="E8671" s="4"/>
      <c r="F8671" s="6"/>
      <c r="G8671" s="6"/>
      <c r="H8671" s="6"/>
      <c r="I8671" s="10"/>
      <c r="J8671" s="11"/>
      <c r="K8671" s="13"/>
      <c r="L8671" s="4"/>
    </row>
    <row r="8672" spans="2:12" ht="14.25" customHeight="1">
      <c r="B8672" s="4"/>
      <c r="C8672" s="4"/>
      <c r="D8672" s="4"/>
      <c r="E8672" s="4"/>
      <c r="F8672" s="6"/>
      <c r="G8672" s="6"/>
      <c r="H8672" s="6"/>
      <c r="I8672" s="10"/>
      <c r="J8672" s="11"/>
      <c r="K8672" s="13"/>
      <c r="L8672" s="4"/>
    </row>
    <row r="8673" spans="2:12" ht="14.25" customHeight="1">
      <c r="B8673" s="4"/>
      <c r="C8673" s="4"/>
      <c r="D8673" s="4"/>
      <c r="E8673" s="4"/>
      <c r="F8673" s="6"/>
      <c r="G8673" s="6"/>
      <c r="H8673" s="6"/>
      <c r="I8673" s="10"/>
      <c r="J8673" s="11"/>
      <c r="K8673" s="13"/>
      <c r="L8673" s="4"/>
    </row>
    <row r="8674" spans="2:12" ht="14.25" customHeight="1">
      <c r="B8674" s="4"/>
      <c r="C8674" s="4"/>
      <c r="D8674" s="4"/>
      <c r="E8674" s="4"/>
      <c r="F8674" s="6"/>
      <c r="G8674" s="6"/>
      <c r="H8674" s="6"/>
      <c r="I8674" s="10"/>
      <c r="J8674" s="11"/>
      <c r="K8674" s="13"/>
      <c r="L8674" s="4"/>
    </row>
    <row r="8675" spans="2:12" ht="14.25" customHeight="1">
      <c r="B8675" s="4"/>
      <c r="C8675" s="4"/>
      <c r="D8675" s="4"/>
      <c r="E8675" s="4"/>
      <c r="F8675" s="6"/>
      <c r="G8675" s="6"/>
      <c r="H8675" s="6"/>
      <c r="I8675" s="10"/>
      <c r="J8675" s="11"/>
      <c r="K8675" s="13"/>
      <c r="L8675" s="4"/>
    </row>
    <row r="8676" spans="2:12" ht="14.25" customHeight="1">
      <c r="B8676" s="4"/>
      <c r="C8676" s="4"/>
      <c r="D8676" s="4"/>
      <c r="E8676" s="4"/>
      <c r="F8676" s="6"/>
      <c r="G8676" s="6"/>
      <c r="H8676" s="6"/>
      <c r="I8676" s="10"/>
      <c r="J8676" s="11"/>
      <c r="K8676" s="13"/>
      <c r="L8676" s="4"/>
    </row>
    <row r="8677" spans="2:12" ht="14.25" customHeight="1">
      <c r="B8677" s="4"/>
      <c r="C8677" s="4"/>
      <c r="D8677" s="4"/>
      <c r="E8677" s="4"/>
      <c r="F8677" s="6"/>
      <c r="G8677" s="6"/>
      <c r="H8677" s="6"/>
      <c r="I8677" s="10"/>
      <c r="J8677" s="11"/>
      <c r="K8677" s="13"/>
      <c r="L8677" s="4"/>
    </row>
    <row r="8678" spans="2:12" ht="14.25" customHeight="1">
      <c r="B8678" s="4"/>
      <c r="C8678" s="4"/>
      <c r="D8678" s="4"/>
      <c r="E8678" s="4"/>
      <c r="F8678" s="6"/>
      <c r="G8678" s="6"/>
      <c r="H8678" s="6"/>
      <c r="I8678" s="10"/>
      <c r="J8678" s="11"/>
      <c r="K8678" s="13"/>
      <c r="L8678" s="4"/>
    </row>
    <row r="8679" spans="2:12" ht="14.25" customHeight="1">
      <c r="B8679" s="4"/>
      <c r="C8679" s="4"/>
      <c r="D8679" s="4"/>
      <c r="E8679" s="4"/>
      <c r="F8679" s="6"/>
      <c r="G8679" s="6"/>
      <c r="H8679" s="6"/>
      <c r="I8679" s="10"/>
      <c r="J8679" s="11"/>
      <c r="K8679" s="13"/>
      <c r="L8679" s="4"/>
    </row>
    <row r="8680" spans="2:12" ht="14.25" customHeight="1">
      <c r="B8680" s="4"/>
      <c r="C8680" s="4"/>
      <c r="D8680" s="4"/>
      <c r="E8680" s="4"/>
      <c r="F8680" s="6"/>
      <c r="G8680" s="6"/>
      <c r="H8680" s="6"/>
      <c r="I8680" s="10"/>
      <c r="J8680" s="11"/>
      <c r="K8680" s="13"/>
      <c r="L8680" s="4"/>
    </row>
    <row r="8681" spans="2:12" ht="14.25" customHeight="1">
      <c r="B8681" s="4"/>
      <c r="C8681" s="4"/>
      <c r="D8681" s="4"/>
      <c r="E8681" s="4"/>
      <c r="F8681" s="6"/>
      <c r="G8681" s="6"/>
      <c r="H8681" s="6"/>
      <c r="I8681" s="10"/>
      <c r="J8681" s="11"/>
      <c r="K8681" s="13"/>
      <c r="L8681" s="4"/>
    </row>
    <row r="8682" spans="2:12" ht="14.25" customHeight="1">
      <c r="B8682" s="4"/>
      <c r="C8682" s="4"/>
      <c r="D8682" s="4"/>
      <c r="E8682" s="4"/>
      <c r="F8682" s="6"/>
      <c r="G8682" s="6"/>
      <c r="H8682" s="6"/>
      <c r="I8682" s="10"/>
      <c r="J8682" s="11"/>
      <c r="K8682" s="13"/>
      <c r="L8682" s="4"/>
    </row>
    <row r="8683" spans="2:12" ht="14.25" customHeight="1">
      <c r="B8683" s="4"/>
      <c r="C8683" s="4"/>
      <c r="D8683" s="4"/>
      <c r="E8683" s="4"/>
      <c r="F8683" s="6"/>
      <c r="G8683" s="6"/>
      <c r="H8683" s="6"/>
      <c r="I8683" s="10"/>
      <c r="J8683" s="11"/>
      <c r="K8683" s="13"/>
      <c r="L8683" s="4"/>
    </row>
    <row r="8684" spans="2:12" ht="14.25" customHeight="1">
      <c r="B8684" s="4"/>
      <c r="C8684" s="4"/>
      <c r="D8684" s="4"/>
      <c r="E8684" s="4"/>
      <c r="F8684" s="6"/>
      <c r="G8684" s="6"/>
      <c r="H8684" s="6"/>
      <c r="I8684" s="10"/>
      <c r="J8684" s="11"/>
      <c r="K8684" s="13"/>
      <c r="L8684" s="4"/>
    </row>
    <row r="8685" spans="2:12" ht="14.25" customHeight="1">
      <c r="B8685" s="4"/>
      <c r="C8685" s="4"/>
      <c r="D8685" s="4"/>
      <c r="E8685" s="4"/>
      <c r="F8685" s="6"/>
      <c r="G8685" s="6"/>
      <c r="H8685" s="6"/>
      <c r="I8685" s="10"/>
      <c r="J8685" s="11"/>
      <c r="K8685" s="13"/>
      <c r="L8685" s="4"/>
    </row>
    <row r="8686" spans="2:12" ht="14.25" customHeight="1">
      <c r="B8686" s="4"/>
      <c r="C8686" s="4"/>
      <c r="D8686" s="4"/>
      <c r="E8686" s="4"/>
      <c r="F8686" s="6"/>
      <c r="G8686" s="6"/>
      <c r="H8686" s="6"/>
      <c r="I8686" s="10"/>
      <c r="J8686" s="11"/>
      <c r="K8686" s="13"/>
      <c r="L8686" s="4"/>
    </row>
    <row r="8687" spans="2:12" ht="14.25" customHeight="1">
      <c r="B8687" s="4"/>
      <c r="C8687" s="4"/>
      <c r="D8687" s="4"/>
      <c r="E8687" s="4"/>
      <c r="F8687" s="6"/>
      <c r="G8687" s="6"/>
      <c r="H8687" s="6"/>
      <c r="I8687" s="10"/>
      <c r="J8687" s="11"/>
      <c r="K8687" s="13"/>
      <c r="L8687" s="4"/>
    </row>
    <row r="8688" spans="2:12" ht="14.25" customHeight="1">
      <c r="B8688" s="4"/>
      <c r="C8688" s="4"/>
      <c r="D8688" s="4"/>
      <c r="E8688" s="4"/>
      <c r="F8688" s="6"/>
      <c r="G8688" s="6"/>
      <c r="H8688" s="6"/>
      <c r="I8688" s="10"/>
      <c r="J8688" s="11"/>
      <c r="K8688" s="13"/>
      <c r="L8688" s="4"/>
    </row>
    <row r="8689" spans="2:12" ht="14.25" customHeight="1">
      <c r="B8689" s="4"/>
      <c r="C8689" s="4"/>
      <c r="D8689" s="4"/>
      <c r="E8689" s="4"/>
      <c r="F8689" s="6"/>
      <c r="G8689" s="6"/>
      <c r="H8689" s="6"/>
      <c r="I8689" s="10"/>
      <c r="J8689" s="11"/>
      <c r="K8689" s="13"/>
      <c r="L8689" s="4"/>
    </row>
    <row r="8690" spans="2:12" ht="14.25" customHeight="1">
      <c r="B8690" s="4"/>
      <c r="C8690" s="4"/>
      <c r="D8690" s="4"/>
      <c r="E8690" s="4"/>
      <c r="F8690" s="6"/>
      <c r="G8690" s="6"/>
      <c r="H8690" s="6"/>
      <c r="I8690" s="10"/>
      <c r="J8690" s="11"/>
      <c r="K8690" s="13"/>
      <c r="L8690" s="4"/>
    </row>
    <row r="8691" spans="2:12" ht="14.25" customHeight="1">
      <c r="B8691" s="4"/>
      <c r="C8691" s="4"/>
      <c r="D8691" s="4"/>
      <c r="E8691" s="4"/>
      <c r="F8691" s="6"/>
      <c r="G8691" s="6"/>
      <c r="H8691" s="6"/>
      <c r="I8691" s="10"/>
      <c r="J8691" s="11"/>
      <c r="K8691" s="13"/>
      <c r="L8691" s="4"/>
    </row>
    <row r="8692" spans="2:12" ht="14.25" customHeight="1">
      <c r="B8692" s="4"/>
      <c r="C8692" s="4"/>
      <c r="D8692" s="4"/>
      <c r="E8692" s="4"/>
      <c r="F8692" s="6"/>
      <c r="G8692" s="6"/>
      <c r="H8692" s="6"/>
      <c r="I8692" s="10"/>
      <c r="J8692" s="11"/>
      <c r="K8692" s="13"/>
      <c r="L8692" s="4"/>
    </row>
    <row r="8693" spans="2:12" ht="14.25" customHeight="1">
      <c r="B8693" s="4"/>
      <c r="C8693" s="4"/>
      <c r="D8693" s="4"/>
      <c r="E8693" s="4"/>
      <c r="F8693" s="6"/>
      <c r="G8693" s="6"/>
      <c r="H8693" s="6"/>
      <c r="I8693" s="10"/>
      <c r="J8693" s="11"/>
      <c r="K8693" s="13"/>
      <c r="L8693" s="4"/>
    </row>
    <row r="8694" spans="2:12" ht="14.25" customHeight="1">
      <c r="B8694" s="4"/>
      <c r="C8694" s="4"/>
      <c r="D8694" s="4"/>
      <c r="E8694" s="4"/>
      <c r="F8694" s="6"/>
      <c r="G8694" s="6"/>
      <c r="H8694" s="6"/>
      <c r="I8694" s="10"/>
      <c r="J8694" s="11"/>
      <c r="K8694" s="13"/>
      <c r="L8694" s="4"/>
    </row>
    <row r="8695" spans="2:12" ht="14.25" customHeight="1">
      <c r="B8695" s="4"/>
      <c r="C8695" s="4"/>
      <c r="D8695" s="4"/>
      <c r="E8695" s="4"/>
      <c r="F8695" s="6"/>
      <c r="G8695" s="6"/>
      <c r="H8695" s="6"/>
      <c r="I8695" s="10"/>
      <c r="J8695" s="11"/>
      <c r="K8695" s="13"/>
      <c r="L8695" s="4"/>
    </row>
    <row r="8696" spans="2:12" ht="14.25" customHeight="1">
      <c r="B8696" s="4"/>
      <c r="C8696" s="4"/>
      <c r="D8696" s="4"/>
      <c r="E8696" s="4"/>
      <c r="F8696" s="6"/>
      <c r="G8696" s="6"/>
      <c r="H8696" s="6"/>
      <c r="I8696" s="10"/>
      <c r="J8696" s="11"/>
      <c r="K8696" s="13"/>
      <c r="L8696" s="4"/>
    </row>
    <row r="8697" spans="2:12" ht="14.25" customHeight="1">
      <c r="B8697" s="4"/>
      <c r="C8697" s="4"/>
      <c r="D8697" s="4"/>
      <c r="E8697" s="4"/>
      <c r="F8697" s="6"/>
      <c r="G8697" s="6"/>
      <c r="H8697" s="6"/>
      <c r="I8697" s="10"/>
      <c r="J8697" s="11"/>
      <c r="K8697" s="13"/>
      <c r="L8697" s="4"/>
    </row>
    <row r="8698" spans="2:12" ht="14.25" customHeight="1">
      <c r="B8698" s="4"/>
      <c r="C8698" s="4"/>
      <c r="D8698" s="4"/>
      <c r="E8698" s="4"/>
      <c r="F8698" s="6"/>
      <c r="G8698" s="6"/>
      <c r="H8698" s="6"/>
      <c r="I8698" s="10"/>
      <c r="J8698" s="11"/>
      <c r="K8698" s="13"/>
      <c r="L8698" s="4"/>
    </row>
    <row r="8699" spans="2:12" ht="14.25" customHeight="1">
      <c r="B8699" s="4"/>
      <c r="C8699" s="4"/>
      <c r="D8699" s="4"/>
      <c r="E8699" s="4"/>
      <c r="F8699" s="6"/>
      <c r="G8699" s="6"/>
      <c r="H8699" s="6"/>
      <c r="I8699" s="10"/>
      <c r="J8699" s="11"/>
      <c r="K8699" s="13"/>
      <c r="L8699" s="4"/>
    </row>
    <row r="8700" spans="2:12" ht="14.25" customHeight="1">
      <c r="B8700" s="4"/>
      <c r="C8700" s="4"/>
      <c r="D8700" s="4"/>
      <c r="E8700" s="4"/>
      <c r="F8700" s="6"/>
      <c r="G8700" s="6"/>
      <c r="H8700" s="6"/>
      <c r="I8700" s="10"/>
      <c r="J8700" s="11"/>
      <c r="K8700" s="13"/>
      <c r="L8700" s="4"/>
    </row>
    <row r="8701" spans="2:12" ht="14.25" customHeight="1">
      <c r="B8701" s="4"/>
      <c r="C8701" s="4"/>
      <c r="D8701" s="4"/>
      <c r="E8701" s="4"/>
      <c r="F8701" s="6"/>
      <c r="G8701" s="6"/>
      <c r="H8701" s="6"/>
      <c r="I8701" s="10"/>
      <c r="J8701" s="11"/>
      <c r="K8701" s="13"/>
      <c r="L8701" s="4"/>
    </row>
    <row r="8702" spans="2:12" ht="14.25" customHeight="1">
      <c r="B8702" s="4"/>
      <c r="C8702" s="4"/>
      <c r="D8702" s="4"/>
      <c r="E8702" s="4"/>
      <c r="F8702" s="6"/>
      <c r="G8702" s="6"/>
      <c r="H8702" s="6"/>
      <c r="I8702" s="10"/>
      <c r="J8702" s="11"/>
      <c r="K8702" s="13"/>
      <c r="L8702" s="4"/>
    </row>
    <row r="8703" spans="2:12" ht="14.25" customHeight="1">
      <c r="B8703" s="4"/>
      <c r="C8703" s="4"/>
      <c r="D8703" s="4"/>
      <c r="E8703" s="4"/>
      <c r="F8703" s="6"/>
      <c r="G8703" s="6"/>
      <c r="H8703" s="6"/>
      <c r="I8703" s="10"/>
      <c r="J8703" s="11"/>
      <c r="K8703" s="13"/>
      <c r="L8703" s="4"/>
    </row>
    <row r="8704" spans="2:12" ht="14.25" customHeight="1">
      <c r="B8704" s="4"/>
      <c r="C8704" s="4"/>
      <c r="D8704" s="4"/>
      <c r="E8704" s="4"/>
      <c r="F8704" s="6"/>
      <c r="G8704" s="6"/>
      <c r="H8704" s="6"/>
      <c r="I8704" s="10"/>
      <c r="J8704" s="11"/>
      <c r="K8704" s="13"/>
      <c r="L8704" s="4"/>
    </row>
    <row r="8705" spans="2:12" ht="14.25" customHeight="1">
      <c r="B8705" s="4"/>
      <c r="C8705" s="4"/>
      <c r="D8705" s="4"/>
      <c r="E8705" s="4"/>
      <c r="F8705" s="6"/>
      <c r="G8705" s="6"/>
      <c r="H8705" s="6"/>
      <c r="I8705" s="10"/>
      <c r="J8705" s="11"/>
      <c r="K8705" s="13"/>
      <c r="L8705" s="4"/>
    </row>
    <row r="8706" spans="2:12" ht="14.25" customHeight="1">
      <c r="B8706" s="4"/>
      <c r="C8706" s="4"/>
      <c r="D8706" s="4"/>
      <c r="E8706" s="4"/>
      <c r="F8706" s="6"/>
      <c r="G8706" s="6"/>
      <c r="H8706" s="6"/>
      <c r="I8706" s="10"/>
      <c r="J8706" s="11"/>
      <c r="K8706" s="13"/>
      <c r="L8706" s="4"/>
    </row>
    <row r="8707" spans="2:12" ht="14.25" customHeight="1">
      <c r="B8707" s="4"/>
      <c r="C8707" s="4"/>
      <c r="D8707" s="4"/>
      <c r="E8707" s="4"/>
      <c r="F8707" s="6"/>
      <c r="G8707" s="6"/>
      <c r="H8707" s="6"/>
      <c r="I8707" s="10"/>
      <c r="J8707" s="11"/>
      <c r="K8707" s="13"/>
      <c r="L8707" s="4"/>
    </row>
    <row r="8708" spans="2:12" ht="14.25" customHeight="1">
      <c r="B8708" s="4"/>
      <c r="C8708" s="4"/>
      <c r="D8708" s="4"/>
      <c r="E8708" s="4"/>
      <c r="F8708" s="6"/>
      <c r="G8708" s="6"/>
      <c r="H8708" s="6"/>
      <c r="I8708" s="10"/>
      <c r="J8708" s="11"/>
      <c r="K8708" s="13"/>
      <c r="L8708" s="4"/>
    </row>
    <row r="8709" spans="2:12" ht="14.25" customHeight="1">
      <c r="B8709" s="4"/>
      <c r="C8709" s="4"/>
      <c r="D8709" s="4"/>
      <c r="E8709" s="4"/>
      <c r="F8709" s="6"/>
      <c r="G8709" s="6"/>
      <c r="H8709" s="6"/>
      <c r="I8709" s="10"/>
      <c r="J8709" s="11"/>
      <c r="K8709" s="13"/>
      <c r="L8709" s="4"/>
    </row>
    <row r="8710" spans="2:12" ht="14.25" customHeight="1">
      <c r="B8710" s="4"/>
      <c r="C8710" s="4"/>
      <c r="D8710" s="4"/>
      <c r="E8710" s="4"/>
      <c r="F8710" s="6"/>
      <c r="G8710" s="6"/>
      <c r="H8710" s="6"/>
      <c r="I8710" s="10"/>
      <c r="J8710" s="11"/>
      <c r="K8710" s="13"/>
      <c r="L8710" s="4"/>
    </row>
    <row r="8711" spans="2:12" ht="14.25" customHeight="1">
      <c r="B8711" s="4"/>
      <c r="C8711" s="4"/>
      <c r="D8711" s="4"/>
      <c r="E8711" s="4"/>
      <c r="F8711" s="6"/>
      <c r="G8711" s="6"/>
      <c r="H8711" s="6"/>
      <c r="I8711" s="10"/>
      <c r="J8711" s="11"/>
      <c r="K8711" s="13"/>
      <c r="L8711" s="4"/>
    </row>
    <row r="8712" spans="2:12" ht="14.25" customHeight="1">
      <c r="B8712" s="4"/>
      <c r="C8712" s="4"/>
      <c r="D8712" s="4"/>
      <c r="E8712" s="4"/>
      <c r="F8712" s="6"/>
      <c r="G8712" s="6"/>
      <c r="H8712" s="6"/>
      <c r="I8712" s="10"/>
      <c r="J8712" s="11"/>
      <c r="K8712" s="13"/>
      <c r="L8712" s="4"/>
    </row>
    <row r="8713" spans="2:12" ht="14.25" customHeight="1">
      <c r="B8713" s="4"/>
      <c r="C8713" s="4"/>
      <c r="D8713" s="4"/>
      <c r="E8713" s="4"/>
      <c r="F8713" s="6"/>
      <c r="G8713" s="6"/>
      <c r="H8713" s="6"/>
      <c r="I8713" s="10"/>
      <c r="J8713" s="11"/>
      <c r="K8713" s="13"/>
      <c r="L8713" s="4"/>
    </row>
    <row r="8714" spans="2:12" ht="14.25" customHeight="1">
      <c r="B8714" s="4"/>
      <c r="C8714" s="4"/>
      <c r="D8714" s="4"/>
      <c r="E8714" s="4"/>
      <c r="F8714" s="6"/>
      <c r="G8714" s="6"/>
      <c r="H8714" s="6"/>
      <c r="I8714" s="10"/>
      <c r="J8714" s="11"/>
      <c r="K8714" s="13"/>
      <c r="L8714" s="4"/>
    </row>
    <row r="8715" spans="2:12" ht="14.25" customHeight="1">
      <c r="B8715" s="4"/>
      <c r="C8715" s="4"/>
      <c r="D8715" s="4"/>
      <c r="E8715" s="4"/>
      <c r="F8715" s="6"/>
      <c r="G8715" s="6"/>
      <c r="H8715" s="6"/>
      <c r="I8715" s="10"/>
      <c r="J8715" s="11"/>
      <c r="K8715" s="13"/>
      <c r="L8715" s="4"/>
    </row>
    <row r="8716" spans="2:12" ht="14.25" customHeight="1">
      <c r="B8716" s="4"/>
      <c r="C8716" s="4"/>
      <c r="D8716" s="4"/>
      <c r="E8716" s="4"/>
      <c r="F8716" s="6"/>
      <c r="G8716" s="6"/>
      <c r="H8716" s="6"/>
      <c r="I8716" s="10"/>
      <c r="J8716" s="11"/>
      <c r="K8716" s="13"/>
      <c r="L8716" s="4"/>
    </row>
    <row r="8717" spans="2:12" ht="14.25" customHeight="1">
      <c r="B8717" s="4"/>
      <c r="C8717" s="4"/>
      <c r="D8717" s="4"/>
      <c r="E8717" s="4"/>
      <c r="F8717" s="6"/>
      <c r="G8717" s="6"/>
      <c r="H8717" s="6"/>
      <c r="I8717" s="10"/>
      <c r="J8717" s="11"/>
      <c r="K8717" s="13"/>
      <c r="L8717" s="4"/>
    </row>
    <row r="8718" spans="2:12" ht="14.25" customHeight="1">
      <c r="B8718" s="4"/>
      <c r="C8718" s="4"/>
      <c r="D8718" s="4"/>
      <c r="E8718" s="4"/>
      <c r="F8718" s="6"/>
      <c r="G8718" s="6"/>
      <c r="H8718" s="6"/>
      <c r="I8718" s="10"/>
      <c r="J8718" s="11"/>
      <c r="K8718" s="13"/>
      <c r="L8718" s="4"/>
    </row>
    <row r="8719" spans="2:12" ht="14.25" customHeight="1">
      <c r="B8719" s="4"/>
      <c r="C8719" s="4"/>
      <c r="D8719" s="4"/>
      <c r="E8719" s="4"/>
      <c r="F8719" s="6"/>
      <c r="G8719" s="6"/>
      <c r="H8719" s="6"/>
      <c r="I8719" s="10"/>
      <c r="J8719" s="11"/>
      <c r="K8719" s="13"/>
      <c r="L8719" s="4"/>
    </row>
    <row r="8720" spans="2:12" ht="14.25" customHeight="1">
      <c r="B8720" s="4"/>
      <c r="C8720" s="4"/>
      <c r="D8720" s="4"/>
      <c r="E8720" s="4"/>
      <c r="F8720" s="6"/>
      <c r="G8720" s="6"/>
      <c r="H8720" s="6"/>
      <c r="I8720" s="10"/>
      <c r="J8720" s="11"/>
      <c r="K8720" s="13"/>
      <c r="L8720" s="4"/>
    </row>
    <row r="8721" spans="2:12" ht="14.25" customHeight="1">
      <c r="B8721" s="4"/>
      <c r="C8721" s="4"/>
      <c r="D8721" s="4"/>
      <c r="E8721" s="4"/>
      <c r="F8721" s="6"/>
      <c r="G8721" s="6"/>
      <c r="H8721" s="6"/>
      <c r="I8721" s="10"/>
      <c r="J8721" s="11"/>
      <c r="K8721" s="13"/>
      <c r="L8721" s="4"/>
    </row>
    <row r="8722" spans="2:12" ht="14.25" customHeight="1">
      <c r="B8722" s="4"/>
      <c r="C8722" s="4"/>
      <c r="D8722" s="4"/>
      <c r="E8722" s="4"/>
      <c r="F8722" s="6"/>
      <c r="G8722" s="6"/>
      <c r="H8722" s="6"/>
      <c r="I8722" s="10"/>
      <c r="J8722" s="11"/>
      <c r="K8722" s="13"/>
      <c r="L8722" s="4"/>
    </row>
    <row r="8723" spans="2:12" ht="14.25" customHeight="1">
      <c r="B8723" s="4"/>
      <c r="C8723" s="4"/>
      <c r="D8723" s="4"/>
      <c r="E8723" s="4"/>
      <c r="F8723" s="6"/>
      <c r="G8723" s="6"/>
      <c r="H8723" s="6"/>
      <c r="I8723" s="10"/>
      <c r="J8723" s="11"/>
      <c r="K8723" s="13"/>
      <c r="L8723" s="4"/>
    </row>
    <row r="8724" spans="2:12" ht="14.25" customHeight="1">
      <c r="B8724" s="4"/>
      <c r="C8724" s="4"/>
      <c r="D8724" s="4"/>
      <c r="E8724" s="4"/>
      <c r="F8724" s="6"/>
      <c r="G8724" s="6"/>
      <c r="H8724" s="6"/>
      <c r="I8724" s="10"/>
      <c r="J8724" s="11"/>
      <c r="K8724" s="13"/>
      <c r="L8724" s="4"/>
    </row>
    <row r="8725" spans="2:12" ht="14.25" customHeight="1">
      <c r="B8725" s="4"/>
      <c r="C8725" s="4"/>
      <c r="D8725" s="4"/>
      <c r="E8725" s="4"/>
      <c r="F8725" s="6"/>
      <c r="G8725" s="6"/>
      <c r="H8725" s="6"/>
      <c r="I8725" s="10"/>
      <c r="J8725" s="11"/>
      <c r="K8725" s="13"/>
      <c r="L8725" s="4"/>
    </row>
    <row r="8726" spans="2:12" ht="14.25" customHeight="1">
      <c r="B8726" s="4"/>
      <c r="C8726" s="4"/>
      <c r="D8726" s="4"/>
      <c r="E8726" s="4"/>
      <c r="F8726" s="6"/>
      <c r="G8726" s="6"/>
      <c r="H8726" s="6"/>
      <c r="I8726" s="10"/>
      <c r="J8726" s="11"/>
      <c r="K8726" s="13"/>
      <c r="L8726" s="4"/>
    </row>
    <row r="8727" spans="2:12" ht="14.25" customHeight="1">
      <c r="B8727" s="4"/>
      <c r="C8727" s="4"/>
      <c r="D8727" s="4"/>
      <c r="E8727" s="4"/>
      <c r="F8727" s="6"/>
      <c r="G8727" s="6"/>
      <c r="H8727" s="6"/>
      <c r="I8727" s="10"/>
      <c r="J8727" s="11"/>
      <c r="K8727" s="13"/>
      <c r="L8727" s="4"/>
    </row>
    <row r="8728" spans="2:12" ht="14.25" customHeight="1">
      <c r="B8728" s="4"/>
      <c r="C8728" s="4"/>
      <c r="D8728" s="4"/>
      <c r="E8728" s="4"/>
      <c r="F8728" s="6"/>
      <c r="G8728" s="6"/>
      <c r="H8728" s="6"/>
      <c r="I8728" s="10"/>
      <c r="J8728" s="11"/>
      <c r="K8728" s="13"/>
      <c r="L8728" s="4"/>
    </row>
    <row r="8729" spans="2:12" ht="14.25" customHeight="1">
      <c r="B8729" s="4"/>
      <c r="C8729" s="4"/>
      <c r="D8729" s="4"/>
      <c r="E8729" s="4"/>
      <c r="F8729" s="6"/>
      <c r="G8729" s="6"/>
      <c r="H8729" s="6"/>
      <c r="I8729" s="10"/>
      <c r="J8729" s="11"/>
      <c r="K8729" s="13"/>
      <c r="L8729" s="4"/>
    </row>
    <row r="8730" spans="2:12" ht="14.25" customHeight="1">
      <c r="B8730" s="4"/>
      <c r="C8730" s="4"/>
      <c r="D8730" s="4"/>
      <c r="E8730" s="4"/>
      <c r="F8730" s="6"/>
      <c r="G8730" s="6"/>
      <c r="H8730" s="6"/>
      <c r="I8730" s="10"/>
      <c r="J8730" s="11"/>
      <c r="K8730" s="13"/>
      <c r="L8730" s="4"/>
    </row>
    <row r="8731" spans="2:12" ht="14.25" customHeight="1">
      <c r="B8731" s="4"/>
      <c r="C8731" s="4"/>
      <c r="D8731" s="4"/>
      <c r="E8731" s="4"/>
      <c r="F8731" s="6"/>
      <c r="G8731" s="6"/>
      <c r="H8731" s="6"/>
      <c r="I8731" s="10"/>
      <c r="J8731" s="11"/>
      <c r="K8731" s="13"/>
      <c r="L8731" s="4"/>
    </row>
    <row r="8732" spans="2:12" ht="14.25" customHeight="1">
      <c r="B8732" s="4"/>
      <c r="C8732" s="4"/>
      <c r="D8732" s="4"/>
      <c r="E8732" s="4"/>
      <c r="F8732" s="6"/>
      <c r="G8732" s="6"/>
      <c r="H8732" s="6"/>
      <c r="I8732" s="10"/>
      <c r="J8732" s="11"/>
      <c r="K8732" s="13"/>
      <c r="L8732" s="4"/>
    </row>
    <row r="8733" spans="2:12" ht="14.25" customHeight="1">
      <c r="B8733" s="4"/>
      <c r="C8733" s="4"/>
      <c r="D8733" s="4"/>
      <c r="E8733" s="4"/>
      <c r="F8733" s="6"/>
      <c r="G8733" s="6"/>
      <c r="H8733" s="6"/>
      <c r="I8733" s="10"/>
      <c r="J8733" s="11"/>
      <c r="K8733" s="13"/>
      <c r="L8733" s="4"/>
    </row>
    <row r="8734" spans="2:12" ht="14.25" customHeight="1">
      <c r="B8734" s="4"/>
      <c r="C8734" s="4"/>
      <c r="D8734" s="4"/>
      <c r="E8734" s="4"/>
      <c r="F8734" s="6"/>
      <c r="G8734" s="6"/>
      <c r="H8734" s="6"/>
      <c r="I8734" s="10"/>
      <c r="J8734" s="11"/>
      <c r="K8734" s="13"/>
      <c r="L8734" s="4"/>
    </row>
    <row r="8735" spans="2:12" ht="14.25" customHeight="1">
      <c r="B8735" s="4"/>
      <c r="C8735" s="4"/>
      <c r="D8735" s="4"/>
      <c r="E8735" s="4"/>
      <c r="F8735" s="6"/>
      <c r="G8735" s="6"/>
      <c r="H8735" s="6"/>
      <c r="I8735" s="10"/>
      <c r="J8735" s="11"/>
      <c r="K8735" s="13"/>
      <c r="L8735" s="4"/>
    </row>
    <row r="8736" spans="2:12" ht="14.25" customHeight="1">
      <c r="B8736" s="4"/>
      <c r="C8736" s="4"/>
      <c r="D8736" s="4"/>
      <c r="E8736" s="4"/>
      <c r="F8736" s="6"/>
      <c r="G8736" s="6"/>
      <c r="H8736" s="6"/>
      <c r="I8736" s="10"/>
      <c r="J8736" s="11"/>
      <c r="K8736" s="13"/>
      <c r="L8736" s="4"/>
    </row>
    <row r="8737" spans="2:12" ht="14.25" customHeight="1">
      <c r="B8737" s="4"/>
      <c r="C8737" s="4"/>
      <c r="D8737" s="4"/>
      <c r="E8737" s="4"/>
      <c r="F8737" s="6"/>
      <c r="G8737" s="6"/>
      <c r="H8737" s="6"/>
      <c r="I8737" s="10"/>
      <c r="J8737" s="11"/>
      <c r="K8737" s="13"/>
      <c r="L8737" s="4"/>
    </row>
    <row r="8738" spans="2:12" ht="14.25" customHeight="1">
      <c r="B8738" s="4"/>
      <c r="C8738" s="4"/>
      <c r="D8738" s="4"/>
      <c r="E8738" s="4"/>
      <c r="F8738" s="6"/>
      <c r="G8738" s="6"/>
      <c r="H8738" s="6"/>
      <c r="I8738" s="10"/>
      <c r="J8738" s="11"/>
      <c r="K8738" s="13"/>
      <c r="L8738" s="4"/>
    </row>
    <row r="8739" spans="2:12" ht="14.25" customHeight="1">
      <c r="B8739" s="4"/>
      <c r="C8739" s="4"/>
      <c r="D8739" s="4"/>
      <c r="E8739" s="4"/>
      <c r="F8739" s="6"/>
      <c r="G8739" s="6"/>
      <c r="H8739" s="6"/>
      <c r="I8739" s="10"/>
      <c r="J8739" s="11"/>
      <c r="K8739" s="13"/>
      <c r="L8739" s="4"/>
    </row>
    <row r="8740" spans="2:12" ht="14.25" customHeight="1">
      <c r="B8740" s="4"/>
      <c r="C8740" s="4"/>
      <c r="D8740" s="4"/>
      <c r="E8740" s="4"/>
      <c r="F8740" s="6"/>
      <c r="G8740" s="6"/>
      <c r="H8740" s="6"/>
      <c r="I8740" s="10"/>
      <c r="J8740" s="11"/>
      <c r="K8740" s="13"/>
      <c r="L8740" s="4"/>
    </row>
    <row r="8741" spans="2:12" ht="14.25" customHeight="1">
      <c r="B8741" s="4"/>
      <c r="C8741" s="4"/>
      <c r="D8741" s="4"/>
      <c r="E8741" s="4"/>
      <c r="F8741" s="6"/>
      <c r="G8741" s="6"/>
      <c r="H8741" s="6"/>
      <c r="I8741" s="10"/>
      <c r="J8741" s="11"/>
      <c r="K8741" s="13"/>
      <c r="L8741" s="4"/>
    </row>
    <row r="8742" spans="2:12" ht="14.25" customHeight="1">
      <c r="B8742" s="4"/>
      <c r="C8742" s="4"/>
      <c r="D8742" s="4"/>
      <c r="E8742" s="4"/>
      <c r="F8742" s="6"/>
      <c r="G8742" s="6"/>
      <c r="H8742" s="6"/>
      <c r="I8742" s="10"/>
      <c r="J8742" s="11"/>
      <c r="K8742" s="13"/>
      <c r="L8742" s="4"/>
    </row>
    <row r="8743" spans="2:12" ht="14.25" customHeight="1">
      <c r="B8743" s="4"/>
      <c r="C8743" s="4"/>
      <c r="D8743" s="4"/>
      <c r="E8743" s="4"/>
      <c r="F8743" s="6"/>
      <c r="G8743" s="6"/>
      <c r="H8743" s="6"/>
      <c r="I8743" s="10"/>
      <c r="J8743" s="11"/>
      <c r="K8743" s="13"/>
      <c r="L8743" s="4"/>
    </row>
    <row r="8744" spans="2:12" ht="14.25" customHeight="1">
      <c r="B8744" s="4"/>
      <c r="C8744" s="4"/>
      <c r="D8744" s="4"/>
      <c r="E8744" s="4"/>
      <c r="F8744" s="6"/>
      <c r="G8744" s="6"/>
      <c r="H8744" s="6"/>
      <c r="I8744" s="10"/>
      <c r="J8744" s="11"/>
      <c r="K8744" s="13"/>
      <c r="L8744" s="4"/>
    </row>
    <row r="8745" spans="2:12" ht="14.25" customHeight="1">
      <c r="B8745" s="4"/>
      <c r="C8745" s="4"/>
      <c r="D8745" s="4"/>
      <c r="E8745" s="4"/>
      <c r="F8745" s="6"/>
      <c r="G8745" s="6"/>
      <c r="H8745" s="6"/>
      <c r="I8745" s="10"/>
      <c r="J8745" s="11"/>
      <c r="K8745" s="13"/>
      <c r="L8745" s="4"/>
    </row>
    <row r="8746" spans="2:12" ht="14.25" customHeight="1">
      <c r="B8746" s="4"/>
      <c r="C8746" s="4"/>
      <c r="D8746" s="4"/>
      <c r="E8746" s="4"/>
      <c r="F8746" s="6"/>
      <c r="G8746" s="6"/>
      <c r="H8746" s="6"/>
      <c r="I8746" s="10"/>
      <c r="J8746" s="11"/>
      <c r="K8746" s="13"/>
      <c r="L8746" s="4"/>
    </row>
    <row r="8747" spans="2:12" ht="14.25" customHeight="1">
      <c r="B8747" s="4"/>
      <c r="C8747" s="4"/>
      <c r="D8747" s="4"/>
      <c r="E8747" s="4"/>
      <c r="F8747" s="6"/>
      <c r="G8747" s="6"/>
      <c r="H8747" s="6"/>
      <c r="I8747" s="10"/>
      <c r="J8747" s="11"/>
      <c r="K8747" s="13"/>
      <c r="L8747" s="4"/>
    </row>
    <row r="8748" spans="2:12" ht="14.25" customHeight="1">
      <c r="B8748" s="4"/>
      <c r="C8748" s="4"/>
      <c r="D8748" s="4"/>
      <c r="E8748" s="4"/>
      <c r="F8748" s="6"/>
      <c r="G8748" s="6"/>
      <c r="H8748" s="6"/>
      <c r="I8748" s="10"/>
      <c r="J8748" s="11"/>
      <c r="K8748" s="13"/>
      <c r="L8748" s="4"/>
    </row>
    <row r="8749" spans="2:12" ht="14.25" customHeight="1">
      <c r="B8749" s="4"/>
      <c r="C8749" s="4"/>
      <c r="D8749" s="4"/>
      <c r="E8749" s="4"/>
      <c r="F8749" s="6"/>
      <c r="G8749" s="6"/>
      <c r="H8749" s="6"/>
      <c r="I8749" s="10"/>
      <c r="J8749" s="11"/>
      <c r="K8749" s="13"/>
      <c r="L8749" s="4"/>
    </row>
    <row r="8750" spans="2:12" ht="14.25" customHeight="1">
      <c r="B8750" s="4"/>
      <c r="C8750" s="4"/>
      <c r="D8750" s="4"/>
      <c r="E8750" s="4"/>
      <c r="F8750" s="6"/>
      <c r="G8750" s="6"/>
      <c r="H8750" s="6"/>
      <c r="I8750" s="10"/>
      <c r="J8750" s="11"/>
      <c r="K8750" s="13"/>
      <c r="L8750" s="4"/>
    </row>
    <row r="8751" spans="2:12" ht="14.25" customHeight="1">
      <c r="B8751" s="4"/>
      <c r="C8751" s="4"/>
      <c r="D8751" s="4"/>
      <c r="E8751" s="4"/>
      <c r="F8751" s="6"/>
      <c r="G8751" s="6"/>
      <c r="H8751" s="6"/>
      <c r="I8751" s="10"/>
      <c r="J8751" s="11"/>
      <c r="K8751" s="13"/>
      <c r="L8751" s="4"/>
    </row>
    <row r="8752" spans="2:12" ht="14.25" customHeight="1">
      <c r="B8752" s="4"/>
      <c r="C8752" s="4"/>
      <c r="D8752" s="4"/>
      <c r="E8752" s="4"/>
      <c r="F8752" s="6"/>
      <c r="G8752" s="6"/>
      <c r="H8752" s="6"/>
      <c r="I8752" s="10"/>
      <c r="J8752" s="11"/>
      <c r="K8752" s="13"/>
      <c r="L8752" s="4"/>
    </row>
    <row r="8753" spans="2:12" ht="14.25" customHeight="1">
      <c r="B8753" s="4"/>
      <c r="C8753" s="4"/>
      <c r="D8753" s="4"/>
      <c r="E8753" s="4"/>
      <c r="F8753" s="6"/>
      <c r="G8753" s="6"/>
      <c r="H8753" s="6"/>
      <c r="I8753" s="10"/>
      <c r="J8753" s="11"/>
      <c r="K8753" s="13"/>
      <c r="L8753" s="4"/>
    </row>
    <row r="8754" spans="2:12" ht="14.25" customHeight="1">
      <c r="B8754" s="4"/>
      <c r="C8754" s="4"/>
      <c r="D8754" s="4"/>
      <c r="E8754" s="4"/>
      <c r="F8754" s="6"/>
      <c r="G8754" s="6"/>
      <c r="H8754" s="6"/>
      <c r="I8754" s="10"/>
      <c r="J8754" s="11"/>
      <c r="K8754" s="13"/>
      <c r="L8754" s="4"/>
    </row>
    <row r="8755" spans="2:12" ht="14.25" customHeight="1">
      <c r="B8755" s="4"/>
      <c r="C8755" s="4"/>
      <c r="D8755" s="4"/>
      <c r="E8755" s="4"/>
      <c r="F8755" s="6"/>
      <c r="G8755" s="6"/>
      <c r="H8755" s="6"/>
      <c r="I8755" s="10"/>
      <c r="J8755" s="11"/>
      <c r="K8755" s="13"/>
      <c r="L8755" s="4"/>
    </row>
    <row r="8756" spans="2:12" ht="14.25" customHeight="1">
      <c r="B8756" s="4"/>
      <c r="C8756" s="4"/>
      <c r="D8756" s="4"/>
      <c r="E8756" s="4"/>
      <c r="F8756" s="6"/>
      <c r="G8756" s="6"/>
      <c r="H8756" s="6"/>
      <c r="I8756" s="10"/>
      <c r="J8756" s="11"/>
      <c r="K8756" s="13"/>
      <c r="L8756" s="4"/>
    </row>
    <row r="8757" spans="2:12" ht="14.25" customHeight="1">
      <c r="B8757" s="4"/>
      <c r="C8757" s="4"/>
      <c r="D8757" s="4"/>
      <c r="E8757" s="4"/>
      <c r="F8757" s="6"/>
      <c r="G8757" s="6"/>
      <c r="H8757" s="6"/>
      <c r="I8757" s="10"/>
      <c r="J8757" s="11"/>
      <c r="K8757" s="13"/>
      <c r="L8757" s="4"/>
    </row>
    <row r="8758" spans="2:12" ht="14.25" customHeight="1">
      <c r="B8758" s="4"/>
      <c r="C8758" s="4"/>
      <c r="D8758" s="4"/>
      <c r="E8758" s="4"/>
      <c r="F8758" s="6"/>
      <c r="G8758" s="6"/>
      <c r="H8758" s="6"/>
      <c r="I8758" s="10"/>
      <c r="J8758" s="11"/>
      <c r="K8758" s="13"/>
      <c r="L8758" s="4"/>
    </row>
    <row r="8759" spans="2:12" ht="14.25" customHeight="1">
      <c r="B8759" s="4"/>
      <c r="C8759" s="4"/>
      <c r="D8759" s="4"/>
      <c r="E8759" s="4"/>
      <c r="F8759" s="6"/>
      <c r="G8759" s="6"/>
      <c r="H8759" s="6"/>
      <c r="I8759" s="10"/>
      <c r="J8759" s="11"/>
      <c r="K8759" s="13"/>
      <c r="L8759" s="4"/>
    </row>
    <row r="8760" spans="2:12" ht="14.25" customHeight="1">
      <c r="B8760" s="4"/>
      <c r="C8760" s="4"/>
      <c r="D8760" s="4"/>
      <c r="E8760" s="4"/>
      <c r="F8760" s="6"/>
      <c r="G8760" s="6"/>
      <c r="H8760" s="6"/>
      <c r="I8760" s="10"/>
      <c r="J8760" s="11"/>
      <c r="K8760" s="13"/>
      <c r="L8760" s="4"/>
    </row>
    <row r="8761" spans="2:12" ht="14.25" customHeight="1">
      <c r="B8761" s="4"/>
      <c r="C8761" s="4"/>
      <c r="D8761" s="4"/>
      <c r="E8761" s="4"/>
      <c r="F8761" s="6"/>
      <c r="G8761" s="6"/>
      <c r="H8761" s="6"/>
      <c r="I8761" s="10"/>
      <c r="J8761" s="11"/>
      <c r="K8761" s="13"/>
      <c r="L8761" s="4"/>
    </row>
    <row r="8762" spans="2:12" ht="14.25" customHeight="1">
      <c r="B8762" s="4"/>
      <c r="C8762" s="4"/>
      <c r="D8762" s="4"/>
      <c r="E8762" s="4"/>
      <c r="F8762" s="6"/>
      <c r="G8762" s="6"/>
      <c r="H8762" s="6"/>
      <c r="I8762" s="10"/>
      <c r="J8762" s="11"/>
      <c r="K8762" s="13"/>
      <c r="L8762" s="4"/>
    </row>
    <row r="8763" spans="2:12" ht="14.25" customHeight="1">
      <c r="B8763" s="4"/>
      <c r="C8763" s="4"/>
      <c r="D8763" s="4"/>
      <c r="E8763" s="4"/>
      <c r="F8763" s="6"/>
      <c r="G8763" s="6"/>
      <c r="H8763" s="6"/>
      <c r="I8763" s="10"/>
      <c r="J8763" s="11"/>
      <c r="K8763" s="13"/>
      <c r="L8763" s="4"/>
    </row>
    <row r="8764" spans="2:12" ht="14.25" customHeight="1">
      <c r="B8764" s="4"/>
      <c r="C8764" s="4"/>
      <c r="D8764" s="4"/>
      <c r="E8764" s="4"/>
      <c r="F8764" s="6"/>
      <c r="G8764" s="6"/>
      <c r="H8764" s="6"/>
      <c r="I8764" s="10"/>
      <c r="J8764" s="11"/>
      <c r="K8764" s="13"/>
      <c r="L8764" s="4"/>
    </row>
    <row r="8765" spans="2:12" ht="14.25" customHeight="1">
      <c r="B8765" s="4"/>
      <c r="C8765" s="4"/>
      <c r="D8765" s="4"/>
      <c r="E8765" s="4"/>
      <c r="F8765" s="6"/>
      <c r="G8765" s="6"/>
      <c r="H8765" s="6"/>
      <c r="I8765" s="10"/>
      <c r="J8765" s="11"/>
      <c r="K8765" s="13"/>
      <c r="L8765" s="4"/>
    </row>
    <row r="8766" spans="2:12" ht="14.25" customHeight="1">
      <c r="B8766" s="4"/>
      <c r="C8766" s="4"/>
      <c r="D8766" s="4"/>
      <c r="E8766" s="4"/>
      <c r="F8766" s="6"/>
      <c r="G8766" s="6"/>
      <c r="H8766" s="6"/>
      <c r="I8766" s="10"/>
      <c r="J8766" s="11"/>
      <c r="K8766" s="13"/>
      <c r="L8766" s="4"/>
    </row>
    <row r="8767" spans="2:12" ht="14.25" customHeight="1">
      <c r="B8767" s="4"/>
      <c r="C8767" s="4"/>
      <c r="D8767" s="4"/>
      <c r="E8767" s="4"/>
      <c r="F8767" s="6"/>
      <c r="G8767" s="6"/>
      <c r="H8767" s="6"/>
      <c r="I8767" s="10"/>
      <c r="J8767" s="11"/>
      <c r="K8767" s="13"/>
      <c r="L8767" s="4"/>
    </row>
    <row r="8768" spans="2:12" ht="14.25" customHeight="1">
      <c r="B8768" s="4"/>
      <c r="C8768" s="4"/>
      <c r="D8768" s="4"/>
      <c r="E8768" s="4"/>
      <c r="F8768" s="6"/>
      <c r="G8768" s="6"/>
      <c r="H8768" s="6"/>
      <c r="I8768" s="10"/>
      <c r="J8768" s="11"/>
      <c r="K8768" s="13"/>
      <c r="L8768" s="4"/>
    </row>
    <row r="8769" spans="2:12" ht="14.25" customHeight="1">
      <c r="B8769" s="4"/>
      <c r="C8769" s="4"/>
      <c r="D8769" s="4"/>
      <c r="E8769" s="4"/>
      <c r="F8769" s="6"/>
      <c r="G8769" s="6"/>
      <c r="H8769" s="6"/>
      <c r="I8769" s="10"/>
      <c r="J8769" s="11"/>
      <c r="K8769" s="13"/>
      <c r="L8769" s="4"/>
    </row>
    <row r="8770" spans="2:12" ht="14.25" customHeight="1">
      <c r="B8770" s="4"/>
      <c r="C8770" s="4"/>
      <c r="D8770" s="4"/>
      <c r="E8770" s="4"/>
      <c r="F8770" s="6"/>
      <c r="G8770" s="6"/>
      <c r="H8770" s="6"/>
      <c r="I8770" s="10"/>
      <c r="J8770" s="11"/>
      <c r="K8770" s="13"/>
      <c r="L8770" s="4"/>
    </row>
    <row r="8771" spans="2:12" ht="14.25" customHeight="1">
      <c r="B8771" s="4"/>
      <c r="C8771" s="4"/>
      <c r="D8771" s="4"/>
      <c r="E8771" s="4"/>
      <c r="F8771" s="6"/>
      <c r="G8771" s="6"/>
      <c r="H8771" s="6"/>
      <c r="I8771" s="10"/>
      <c r="J8771" s="11"/>
      <c r="K8771" s="13"/>
      <c r="L8771" s="4"/>
    </row>
    <row r="8772" spans="2:12" ht="14.25" customHeight="1">
      <c r="B8772" s="4"/>
      <c r="C8772" s="4"/>
      <c r="D8772" s="4"/>
      <c r="E8772" s="4"/>
      <c r="F8772" s="6"/>
      <c r="G8772" s="6"/>
      <c r="H8772" s="6"/>
      <c r="I8772" s="10"/>
      <c r="J8772" s="11"/>
      <c r="K8772" s="13"/>
      <c r="L8772" s="4"/>
    </row>
    <row r="8773" spans="2:12" ht="14.25" customHeight="1">
      <c r="B8773" s="4"/>
      <c r="C8773" s="4"/>
      <c r="D8773" s="4"/>
      <c r="E8773" s="4"/>
      <c r="F8773" s="6"/>
      <c r="G8773" s="6"/>
      <c r="H8773" s="6"/>
      <c r="I8773" s="10"/>
      <c r="J8773" s="11"/>
      <c r="K8773" s="13"/>
      <c r="L8773" s="4"/>
    </row>
    <row r="8774" spans="2:12" ht="14.25" customHeight="1">
      <c r="B8774" s="4"/>
      <c r="C8774" s="4"/>
      <c r="D8774" s="4"/>
      <c r="E8774" s="4"/>
      <c r="F8774" s="6"/>
      <c r="G8774" s="6"/>
      <c r="H8774" s="6"/>
      <c r="I8774" s="10"/>
      <c r="J8774" s="11"/>
      <c r="K8774" s="13"/>
      <c r="L8774" s="4"/>
    </row>
    <row r="8775" spans="2:12" ht="14.25" customHeight="1">
      <c r="B8775" s="4"/>
      <c r="C8775" s="4"/>
      <c r="D8775" s="4"/>
      <c r="E8775" s="4"/>
      <c r="F8775" s="6"/>
      <c r="G8775" s="6"/>
      <c r="H8775" s="6"/>
      <c r="I8775" s="10"/>
      <c r="J8775" s="11"/>
      <c r="K8775" s="13"/>
      <c r="L8775" s="4"/>
    </row>
    <row r="8776" spans="2:12" ht="14.25" customHeight="1">
      <c r="B8776" s="4"/>
      <c r="C8776" s="4"/>
      <c r="D8776" s="4"/>
      <c r="E8776" s="4"/>
      <c r="F8776" s="6"/>
      <c r="G8776" s="6"/>
      <c r="H8776" s="6"/>
      <c r="I8776" s="10"/>
      <c r="J8776" s="11"/>
      <c r="K8776" s="13"/>
      <c r="L8776" s="4"/>
    </row>
    <row r="8777" spans="2:12" ht="14.25" customHeight="1">
      <c r="B8777" s="4"/>
      <c r="C8777" s="4"/>
      <c r="D8777" s="4"/>
      <c r="E8777" s="4"/>
      <c r="F8777" s="6"/>
      <c r="G8777" s="6"/>
      <c r="H8777" s="6"/>
      <c r="I8777" s="10"/>
      <c r="J8777" s="11"/>
      <c r="K8777" s="13"/>
      <c r="L8777" s="4"/>
    </row>
    <row r="8778" spans="2:12" ht="14.25" customHeight="1">
      <c r="B8778" s="4"/>
      <c r="C8778" s="4"/>
      <c r="D8778" s="4"/>
      <c r="E8778" s="4"/>
      <c r="F8778" s="6"/>
      <c r="G8778" s="6"/>
      <c r="H8778" s="6"/>
      <c r="I8778" s="10"/>
      <c r="J8778" s="11"/>
      <c r="K8778" s="13"/>
      <c r="L8778" s="4"/>
    </row>
    <row r="8779" spans="2:12" ht="14.25" customHeight="1">
      <c r="B8779" s="4"/>
      <c r="C8779" s="4"/>
      <c r="D8779" s="4"/>
      <c r="E8779" s="4"/>
      <c r="F8779" s="6"/>
      <c r="G8779" s="6"/>
      <c r="H8779" s="6"/>
      <c r="I8779" s="10"/>
      <c r="J8779" s="11"/>
      <c r="K8779" s="13"/>
      <c r="L8779" s="4"/>
    </row>
    <row r="8780" spans="2:12" ht="14.25" customHeight="1">
      <c r="B8780" s="4"/>
      <c r="C8780" s="4"/>
      <c r="D8780" s="4"/>
      <c r="E8780" s="4"/>
      <c r="F8780" s="6"/>
      <c r="G8780" s="6"/>
      <c r="H8780" s="6"/>
      <c r="I8780" s="10"/>
      <c r="J8780" s="11"/>
      <c r="K8780" s="13"/>
      <c r="L8780" s="4"/>
    </row>
    <row r="8781" spans="2:12" ht="14.25" customHeight="1">
      <c r="B8781" s="4"/>
      <c r="C8781" s="4"/>
      <c r="D8781" s="4"/>
      <c r="E8781" s="4"/>
      <c r="F8781" s="6"/>
      <c r="G8781" s="6"/>
      <c r="H8781" s="6"/>
      <c r="I8781" s="10"/>
      <c r="J8781" s="11"/>
      <c r="K8781" s="13"/>
      <c r="L8781" s="4"/>
    </row>
    <row r="8782" spans="2:12" ht="14.25" customHeight="1">
      <c r="B8782" s="4"/>
      <c r="C8782" s="4"/>
      <c r="D8782" s="4"/>
      <c r="E8782" s="4"/>
      <c r="F8782" s="6"/>
      <c r="G8782" s="6"/>
      <c r="H8782" s="6"/>
      <c r="I8782" s="10"/>
      <c r="J8782" s="11"/>
      <c r="K8782" s="13"/>
      <c r="L8782" s="4"/>
    </row>
    <row r="8783" spans="2:12" ht="14.25" customHeight="1">
      <c r="B8783" s="4"/>
      <c r="C8783" s="4"/>
      <c r="D8783" s="4"/>
      <c r="E8783" s="4"/>
      <c r="F8783" s="6"/>
      <c r="G8783" s="6"/>
      <c r="H8783" s="6"/>
      <c r="I8783" s="10"/>
      <c r="J8783" s="11"/>
      <c r="K8783" s="13"/>
      <c r="L8783" s="4"/>
    </row>
    <row r="8784" spans="2:12" ht="14.25" customHeight="1">
      <c r="B8784" s="4"/>
      <c r="C8784" s="4"/>
      <c r="D8784" s="4"/>
      <c r="E8784" s="4"/>
      <c r="F8784" s="6"/>
      <c r="G8784" s="6"/>
      <c r="H8784" s="6"/>
      <c r="I8784" s="10"/>
      <c r="J8784" s="11"/>
      <c r="K8784" s="13"/>
      <c r="L8784" s="4"/>
    </row>
    <row r="8785" spans="2:12" ht="14.25" customHeight="1">
      <c r="B8785" s="4"/>
      <c r="C8785" s="4"/>
      <c r="D8785" s="4"/>
      <c r="E8785" s="4"/>
      <c r="F8785" s="6"/>
      <c r="G8785" s="6"/>
      <c r="H8785" s="6"/>
      <c r="I8785" s="10"/>
      <c r="J8785" s="11"/>
      <c r="K8785" s="13"/>
      <c r="L8785" s="4"/>
    </row>
    <row r="8786" spans="2:12" ht="14.25" customHeight="1">
      <c r="B8786" s="4"/>
      <c r="C8786" s="4"/>
      <c r="D8786" s="4"/>
      <c r="E8786" s="4"/>
      <c r="F8786" s="6"/>
      <c r="G8786" s="6"/>
      <c r="H8786" s="6"/>
      <c r="I8786" s="10"/>
      <c r="J8786" s="11"/>
      <c r="K8786" s="13"/>
      <c r="L8786" s="4"/>
    </row>
    <row r="8787" spans="2:12" ht="14.25" customHeight="1">
      <c r="B8787" s="4"/>
      <c r="C8787" s="4"/>
      <c r="D8787" s="4"/>
      <c r="E8787" s="4"/>
      <c r="F8787" s="6"/>
      <c r="G8787" s="6"/>
      <c r="H8787" s="6"/>
      <c r="I8787" s="10"/>
      <c r="J8787" s="11"/>
      <c r="K8787" s="13"/>
      <c r="L8787" s="4"/>
    </row>
    <row r="8788" spans="2:12" ht="14.25" customHeight="1">
      <c r="B8788" s="4"/>
      <c r="C8788" s="4"/>
      <c r="D8788" s="4"/>
      <c r="E8788" s="4"/>
      <c r="F8788" s="6"/>
      <c r="G8788" s="6"/>
      <c r="H8788" s="6"/>
      <c r="I8788" s="10"/>
      <c r="J8788" s="11"/>
      <c r="K8788" s="13"/>
      <c r="L8788" s="4"/>
    </row>
    <row r="8789" spans="2:12" ht="14.25" customHeight="1">
      <c r="B8789" s="4"/>
      <c r="C8789" s="4"/>
      <c r="D8789" s="4"/>
      <c r="E8789" s="4"/>
      <c r="F8789" s="6"/>
      <c r="G8789" s="6"/>
      <c r="H8789" s="6"/>
      <c r="I8789" s="10"/>
      <c r="J8789" s="11"/>
      <c r="K8789" s="13"/>
      <c r="L8789" s="4"/>
    </row>
    <row r="8790" spans="2:12" ht="14.25" customHeight="1">
      <c r="B8790" s="4"/>
      <c r="C8790" s="4"/>
      <c r="D8790" s="4"/>
      <c r="E8790" s="4"/>
      <c r="F8790" s="6"/>
      <c r="G8790" s="6"/>
      <c r="H8790" s="6"/>
      <c r="I8790" s="10"/>
      <c r="J8790" s="11"/>
      <c r="K8790" s="13"/>
      <c r="L8790" s="4"/>
    </row>
    <row r="8791" spans="2:12" ht="14.25" customHeight="1">
      <c r="B8791" s="4"/>
      <c r="C8791" s="4"/>
      <c r="D8791" s="4"/>
      <c r="E8791" s="4"/>
      <c r="F8791" s="6"/>
      <c r="G8791" s="6"/>
      <c r="H8791" s="6"/>
      <c r="I8791" s="10"/>
      <c r="J8791" s="11"/>
      <c r="K8791" s="13"/>
      <c r="L8791" s="4"/>
    </row>
    <row r="8792" spans="2:12" ht="14.25" customHeight="1">
      <c r="B8792" s="4"/>
      <c r="C8792" s="4"/>
      <c r="D8792" s="4"/>
      <c r="E8792" s="4"/>
      <c r="F8792" s="6"/>
      <c r="G8792" s="6"/>
      <c r="H8792" s="6"/>
      <c r="I8792" s="10"/>
      <c r="J8792" s="11"/>
      <c r="K8792" s="13"/>
      <c r="L8792" s="4"/>
    </row>
    <row r="8793" spans="2:12" ht="14.25" customHeight="1">
      <c r="B8793" s="4"/>
      <c r="C8793" s="4"/>
      <c r="D8793" s="4"/>
      <c r="E8793" s="4"/>
      <c r="F8793" s="6"/>
      <c r="G8793" s="6"/>
      <c r="H8793" s="6"/>
      <c r="I8793" s="10"/>
      <c r="J8793" s="11"/>
      <c r="K8793" s="13"/>
      <c r="L8793" s="4"/>
    </row>
    <row r="8794" spans="2:12" ht="14.25" customHeight="1">
      <c r="B8794" s="4"/>
      <c r="C8794" s="4"/>
      <c r="D8794" s="4"/>
      <c r="E8794" s="4"/>
      <c r="F8794" s="6"/>
      <c r="G8794" s="6"/>
      <c r="H8794" s="6"/>
      <c r="I8794" s="10"/>
      <c r="J8794" s="11"/>
      <c r="K8794" s="13"/>
      <c r="L8794" s="4"/>
    </row>
    <row r="8795" spans="2:12" ht="14.25" customHeight="1">
      <c r="B8795" s="4"/>
      <c r="C8795" s="4"/>
      <c r="D8795" s="4"/>
      <c r="E8795" s="4"/>
      <c r="F8795" s="6"/>
      <c r="G8795" s="6"/>
      <c r="H8795" s="6"/>
      <c r="I8795" s="10"/>
      <c r="J8795" s="11"/>
      <c r="K8795" s="13"/>
      <c r="L8795" s="4"/>
    </row>
    <row r="8796" spans="2:12" ht="14.25" customHeight="1">
      <c r="B8796" s="4"/>
      <c r="C8796" s="4"/>
      <c r="D8796" s="4"/>
      <c r="E8796" s="4"/>
      <c r="F8796" s="6"/>
      <c r="G8796" s="6"/>
      <c r="H8796" s="6"/>
      <c r="I8796" s="10"/>
      <c r="J8796" s="11"/>
      <c r="K8796" s="13"/>
      <c r="L8796" s="4"/>
    </row>
    <row r="8797" spans="2:12" ht="14.25" customHeight="1">
      <c r="B8797" s="4"/>
      <c r="C8797" s="4"/>
      <c r="D8797" s="4"/>
      <c r="E8797" s="4"/>
      <c r="F8797" s="6"/>
      <c r="G8797" s="6"/>
      <c r="H8797" s="6"/>
      <c r="I8797" s="10"/>
      <c r="J8797" s="11"/>
      <c r="K8797" s="13"/>
      <c r="L8797" s="4"/>
    </row>
    <row r="8798" spans="2:12" ht="14.25" customHeight="1">
      <c r="B8798" s="4"/>
      <c r="C8798" s="4"/>
      <c r="D8798" s="4"/>
      <c r="E8798" s="4"/>
      <c r="F8798" s="6"/>
      <c r="G8798" s="6"/>
      <c r="H8798" s="6"/>
      <c r="I8798" s="10"/>
      <c r="J8798" s="11"/>
      <c r="K8798" s="13"/>
      <c r="L8798" s="4"/>
    </row>
    <row r="8799" spans="2:12" ht="14.25" customHeight="1">
      <c r="B8799" s="4"/>
      <c r="C8799" s="4"/>
      <c r="D8799" s="4"/>
      <c r="E8799" s="4"/>
      <c r="F8799" s="6"/>
      <c r="G8799" s="6"/>
      <c r="H8799" s="6"/>
      <c r="I8799" s="10"/>
      <c r="J8799" s="11"/>
      <c r="K8799" s="13"/>
      <c r="L8799" s="4"/>
    </row>
    <row r="8800" spans="2:12" ht="14.25" customHeight="1">
      <c r="B8800" s="4"/>
      <c r="C8800" s="4"/>
      <c r="D8800" s="4"/>
      <c r="E8800" s="4"/>
      <c r="F8800" s="6"/>
      <c r="G8800" s="6"/>
      <c r="H8800" s="6"/>
      <c r="I8800" s="10"/>
      <c r="J8800" s="11"/>
      <c r="K8800" s="13"/>
      <c r="L8800" s="4"/>
    </row>
    <row r="8801" spans="2:12" ht="14.25" customHeight="1">
      <c r="B8801" s="4"/>
      <c r="C8801" s="4"/>
      <c r="D8801" s="4"/>
      <c r="E8801" s="4"/>
      <c r="F8801" s="6"/>
      <c r="G8801" s="6"/>
      <c r="H8801" s="6"/>
      <c r="I8801" s="10"/>
      <c r="J8801" s="11"/>
      <c r="K8801" s="13"/>
      <c r="L8801" s="4"/>
    </row>
    <row r="8802" spans="2:12" ht="14.25" customHeight="1">
      <c r="B8802" s="4"/>
      <c r="C8802" s="4"/>
      <c r="D8802" s="4"/>
      <c r="E8802" s="4"/>
      <c r="F8802" s="6"/>
      <c r="G8802" s="6"/>
      <c r="H8802" s="6"/>
      <c r="I8802" s="10"/>
      <c r="J8802" s="11"/>
      <c r="K8802" s="13"/>
      <c r="L8802" s="4"/>
    </row>
    <row r="8803" spans="2:12" ht="14.25" customHeight="1">
      <c r="B8803" s="4"/>
      <c r="C8803" s="4"/>
      <c r="D8803" s="4"/>
      <c r="E8803" s="4"/>
      <c r="F8803" s="6"/>
      <c r="G8803" s="6"/>
      <c r="H8803" s="6"/>
      <c r="I8803" s="10"/>
      <c r="J8803" s="11"/>
      <c r="K8803" s="13"/>
      <c r="L8803" s="4"/>
    </row>
    <row r="8804" spans="2:12" ht="14.25" customHeight="1">
      <c r="B8804" s="4"/>
      <c r="C8804" s="4"/>
      <c r="D8804" s="4"/>
      <c r="E8804" s="4"/>
      <c r="F8804" s="6"/>
      <c r="G8804" s="6"/>
      <c r="H8804" s="6"/>
      <c r="I8804" s="10"/>
      <c r="J8804" s="11"/>
      <c r="K8804" s="13"/>
      <c r="L8804" s="4"/>
    </row>
    <row r="8805" spans="2:12" ht="14.25" customHeight="1">
      <c r="B8805" s="4"/>
      <c r="C8805" s="4"/>
      <c r="D8805" s="4"/>
      <c r="E8805" s="4"/>
      <c r="F8805" s="6"/>
      <c r="G8805" s="6"/>
      <c r="H8805" s="6"/>
      <c r="I8805" s="10"/>
      <c r="J8805" s="11"/>
      <c r="K8805" s="13"/>
      <c r="L8805" s="4"/>
    </row>
    <row r="8806" spans="2:12" ht="14.25" customHeight="1">
      <c r="B8806" s="4"/>
      <c r="C8806" s="4"/>
      <c r="D8806" s="4"/>
      <c r="E8806" s="4"/>
      <c r="F8806" s="6"/>
      <c r="G8806" s="6"/>
      <c r="H8806" s="6"/>
      <c r="I8806" s="10"/>
      <c r="J8806" s="11"/>
      <c r="K8806" s="13"/>
      <c r="L8806" s="4"/>
    </row>
    <row r="8807" spans="2:12" ht="14.25" customHeight="1">
      <c r="B8807" s="4"/>
      <c r="C8807" s="4"/>
      <c r="D8807" s="4"/>
      <c r="E8807" s="4"/>
      <c r="F8807" s="6"/>
      <c r="G8807" s="6"/>
      <c r="H8807" s="6"/>
      <c r="I8807" s="10"/>
      <c r="J8807" s="11"/>
      <c r="K8807" s="13"/>
      <c r="L8807" s="4"/>
    </row>
    <row r="8808" spans="2:12" ht="14.25" customHeight="1">
      <c r="B8808" s="4"/>
      <c r="C8808" s="4"/>
      <c r="D8808" s="4"/>
      <c r="E8808" s="4"/>
      <c r="F8808" s="6"/>
      <c r="G8808" s="6"/>
      <c r="H8808" s="6"/>
      <c r="I8808" s="10"/>
      <c r="J8808" s="11"/>
      <c r="K8808" s="13"/>
      <c r="L8808" s="4"/>
    </row>
    <row r="8809" spans="2:12" ht="14.25" customHeight="1">
      <c r="B8809" s="4"/>
      <c r="C8809" s="4"/>
      <c r="D8809" s="4"/>
      <c r="E8809" s="4"/>
      <c r="F8809" s="6"/>
      <c r="G8809" s="6"/>
      <c r="H8809" s="6"/>
      <c r="I8809" s="10"/>
      <c r="J8809" s="11"/>
      <c r="K8809" s="13"/>
      <c r="L8809" s="4"/>
    </row>
    <row r="8810" spans="2:12" ht="14.25" customHeight="1">
      <c r="B8810" s="4"/>
      <c r="C8810" s="4"/>
      <c r="D8810" s="4"/>
      <c r="E8810" s="4"/>
      <c r="F8810" s="6"/>
      <c r="G8810" s="6"/>
      <c r="H8810" s="6"/>
      <c r="I8810" s="10"/>
      <c r="J8810" s="11"/>
      <c r="K8810" s="13"/>
      <c r="L8810" s="4"/>
    </row>
    <row r="8811" spans="2:12" ht="14.25" customHeight="1">
      <c r="B8811" s="4"/>
      <c r="C8811" s="4"/>
      <c r="D8811" s="4"/>
      <c r="E8811" s="4"/>
      <c r="F8811" s="6"/>
      <c r="G8811" s="6"/>
      <c r="H8811" s="6"/>
      <c r="I8811" s="10"/>
      <c r="J8811" s="11"/>
      <c r="K8811" s="13"/>
      <c r="L8811" s="4"/>
    </row>
    <row r="8812" spans="2:12" ht="14.25" customHeight="1">
      <c r="B8812" s="4"/>
      <c r="C8812" s="4"/>
      <c r="D8812" s="4"/>
      <c r="E8812" s="4"/>
      <c r="F8812" s="6"/>
      <c r="G8812" s="6"/>
      <c r="H8812" s="6"/>
      <c r="I8812" s="10"/>
      <c r="J8812" s="11"/>
      <c r="K8812" s="13"/>
      <c r="L8812" s="4"/>
    </row>
    <row r="8813" spans="2:12" ht="14.25" customHeight="1">
      <c r="B8813" s="4"/>
      <c r="C8813" s="4"/>
      <c r="D8813" s="4"/>
      <c r="E8813" s="4"/>
      <c r="F8813" s="6"/>
      <c r="G8813" s="6"/>
      <c r="H8813" s="6"/>
      <c r="I8813" s="10"/>
      <c r="J8813" s="11"/>
      <c r="K8813" s="13"/>
      <c r="L8813" s="4"/>
    </row>
    <row r="8814" spans="2:12" ht="14.25" customHeight="1">
      <c r="B8814" s="4"/>
      <c r="C8814" s="4"/>
      <c r="D8814" s="4"/>
      <c r="E8814" s="4"/>
      <c r="F8814" s="6"/>
      <c r="G8814" s="6"/>
      <c r="H8814" s="6"/>
      <c r="I8814" s="10"/>
      <c r="J8814" s="11"/>
      <c r="K8814" s="13"/>
      <c r="L8814" s="4"/>
    </row>
    <row r="8815" spans="2:12" ht="14.25" customHeight="1">
      <c r="B8815" s="4"/>
      <c r="C8815" s="4"/>
      <c r="D8815" s="4"/>
      <c r="E8815" s="4"/>
      <c r="F8815" s="6"/>
      <c r="G8815" s="6"/>
      <c r="H8815" s="6"/>
      <c r="I8815" s="10"/>
      <c r="J8815" s="11"/>
      <c r="K8815" s="13"/>
      <c r="L8815" s="4"/>
    </row>
    <row r="8816" spans="2:12" ht="14.25" customHeight="1">
      <c r="B8816" s="4"/>
      <c r="C8816" s="4"/>
      <c r="D8816" s="4"/>
      <c r="E8816" s="4"/>
      <c r="F8816" s="6"/>
      <c r="G8816" s="6"/>
      <c r="H8816" s="6"/>
      <c r="I8816" s="10"/>
      <c r="J8816" s="11"/>
      <c r="K8816" s="13"/>
      <c r="L8816" s="4"/>
    </row>
    <row r="8817" spans="2:12" ht="14.25" customHeight="1">
      <c r="B8817" s="4"/>
      <c r="C8817" s="4"/>
      <c r="D8817" s="4"/>
      <c r="E8817" s="4"/>
      <c r="F8817" s="6"/>
      <c r="G8817" s="6"/>
      <c r="H8817" s="6"/>
      <c r="I8817" s="10"/>
      <c r="J8817" s="11"/>
      <c r="K8817" s="13"/>
      <c r="L8817" s="4"/>
    </row>
    <row r="8818" spans="2:12" ht="14.25" customHeight="1">
      <c r="B8818" s="4"/>
      <c r="C8818" s="4"/>
      <c r="D8818" s="4"/>
      <c r="E8818" s="4"/>
      <c r="F8818" s="6"/>
      <c r="G8818" s="6"/>
      <c r="H8818" s="6"/>
      <c r="I8818" s="10"/>
      <c r="J8818" s="11"/>
      <c r="K8818" s="13"/>
      <c r="L8818" s="4"/>
    </row>
    <row r="8819" spans="2:12" ht="14.25" customHeight="1">
      <c r="B8819" s="4"/>
      <c r="C8819" s="4"/>
      <c r="D8819" s="4"/>
      <c r="E8819" s="4"/>
      <c r="F8819" s="6"/>
      <c r="G8819" s="6"/>
      <c r="H8819" s="6"/>
      <c r="I8819" s="10"/>
      <c r="J8819" s="11"/>
      <c r="K8819" s="13"/>
      <c r="L8819" s="4"/>
    </row>
    <row r="8820" spans="2:12" ht="14.25" customHeight="1">
      <c r="B8820" s="4"/>
      <c r="C8820" s="4"/>
      <c r="D8820" s="4"/>
      <c r="E8820" s="4"/>
      <c r="F8820" s="6"/>
      <c r="G8820" s="6"/>
      <c r="H8820" s="6"/>
      <c r="I8820" s="10"/>
      <c r="J8820" s="11"/>
      <c r="K8820" s="13"/>
      <c r="L8820" s="4"/>
    </row>
    <row r="8821" spans="2:12" ht="14.25" customHeight="1">
      <c r="B8821" s="4"/>
      <c r="C8821" s="4"/>
      <c r="D8821" s="4"/>
      <c r="E8821" s="4"/>
      <c r="F8821" s="6"/>
      <c r="G8821" s="6"/>
      <c r="H8821" s="6"/>
      <c r="I8821" s="10"/>
      <c r="J8821" s="11"/>
      <c r="K8821" s="13"/>
      <c r="L8821" s="4"/>
    </row>
    <row r="8822" spans="2:12" ht="14.25" customHeight="1">
      <c r="B8822" s="4"/>
      <c r="C8822" s="4"/>
      <c r="D8822" s="4"/>
      <c r="E8822" s="4"/>
      <c r="F8822" s="6"/>
      <c r="G8822" s="6"/>
      <c r="H8822" s="6"/>
      <c r="I8822" s="10"/>
      <c r="J8822" s="11"/>
      <c r="K8822" s="13"/>
      <c r="L8822" s="4"/>
    </row>
    <row r="8823" spans="2:12" ht="14.25" customHeight="1">
      <c r="B8823" s="4"/>
      <c r="C8823" s="4"/>
      <c r="D8823" s="4"/>
      <c r="E8823" s="4"/>
      <c r="F8823" s="6"/>
      <c r="G8823" s="6"/>
      <c r="H8823" s="6"/>
      <c r="I8823" s="10"/>
      <c r="J8823" s="11"/>
      <c r="K8823" s="13"/>
      <c r="L8823" s="4"/>
    </row>
    <row r="8824" spans="2:12" ht="14.25" customHeight="1">
      <c r="B8824" s="4"/>
      <c r="C8824" s="4"/>
      <c r="D8824" s="4"/>
      <c r="E8824" s="4"/>
      <c r="F8824" s="6"/>
      <c r="G8824" s="6"/>
      <c r="H8824" s="6"/>
      <c r="I8824" s="10"/>
      <c r="J8824" s="11"/>
      <c r="K8824" s="13"/>
      <c r="L8824" s="4"/>
    </row>
    <row r="8825" spans="2:12" ht="14.25" customHeight="1">
      <c r="B8825" s="4"/>
      <c r="C8825" s="4"/>
      <c r="D8825" s="4"/>
      <c r="E8825" s="4"/>
      <c r="F8825" s="6"/>
      <c r="G8825" s="6"/>
      <c r="H8825" s="6"/>
      <c r="I8825" s="10"/>
      <c r="J8825" s="11"/>
      <c r="K8825" s="13"/>
      <c r="L8825" s="4"/>
    </row>
    <row r="8826" spans="2:12" ht="14.25" customHeight="1">
      <c r="B8826" s="4"/>
      <c r="C8826" s="4"/>
      <c r="D8826" s="4"/>
      <c r="E8826" s="4"/>
      <c r="F8826" s="6"/>
      <c r="G8826" s="6"/>
      <c r="H8826" s="6"/>
      <c r="I8826" s="10"/>
      <c r="J8826" s="11"/>
      <c r="K8826" s="13"/>
      <c r="L8826" s="4"/>
    </row>
    <row r="8827" spans="2:12" ht="14.25" customHeight="1">
      <c r="B8827" s="4"/>
      <c r="C8827" s="4"/>
      <c r="D8827" s="4"/>
      <c r="E8827" s="4"/>
      <c r="F8827" s="6"/>
      <c r="G8827" s="6"/>
      <c r="H8827" s="6"/>
      <c r="I8827" s="10"/>
      <c r="J8827" s="11"/>
      <c r="K8827" s="13"/>
      <c r="L8827" s="4"/>
    </row>
    <row r="8828" spans="2:12" ht="14.25" customHeight="1">
      <c r="B8828" s="4"/>
      <c r="C8828" s="4"/>
      <c r="D8828" s="4"/>
      <c r="E8828" s="4"/>
      <c r="F8828" s="6"/>
      <c r="G8828" s="6"/>
      <c r="H8828" s="6"/>
      <c r="I8828" s="10"/>
      <c r="J8828" s="11"/>
      <c r="K8828" s="13"/>
      <c r="L8828" s="4"/>
    </row>
    <row r="8829" spans="2:12" ht="14.25" customHeight="1">
      <c r="B8829" s="4"/>
      <c r="C8829" s="4"/>
      <c r="D8829" s="4"/>
      <c r="E8829" s="4"/>
      <c r="F8829" s="6"/>
      <c r="G8829" s="6"/>
      <c r="H8829" s="6"/>
      <c r="I8829" s="10"/>
      <c r="J8829" s="11"/>
      <c r="K8829" s="13"/>
      <c r="L8829" s="4"/>
    </row>
    <row r="8830" spans="2:12" ht="14.25" customHeight="1">
      <c r="B8830" s="4"/>
      <c r="C8830" s="4"/>
      <c r="D8830" s="4"/>
      <c r="E8830" s="4"/>
      <c r="F8830" s="6"/>
      <c r="G8830" s="6"/>
      <c r="H8830" s="6"/>
      <c r="I8830" s="10"/>
      <c r="J8830" s="11"/>
      <c r="K8830" s="13"/>
      <c r="L8830" s="4"/>
    </row>
    <row r="8831" spans="2:12" ht="14.25" customHeight="1">
      <c r="B8831" s="4"/>
      <c r="C8831" s="4"/>
      <c r="D8831" s="4"/>
      <c r="E8831" s="4"/>
      <c r="F8831" s="6"/>
      <c r="G8831" s="6"/>
      <c r="H8831" s="6"/>
      <c r="I8831" s="10"/>
      <c r="J8831" s="11"/>
      <c r="K8831" s="13"/>
      <c r="L8831" s="4"/>
    </row>
    <row r="8832" spans="2:12" ht="14.25" customHeight="1">
      <c r="B8832" s="4"/>
      <c r="C8832" s="4"/>
      <c r="D8832" s="4"/>
      <c r="E8832" s="4"/>
      <c r="F8832" s="6"/>
      <c r="G8832" s="6"/>
      <c r="H8832" s="6"/>
      <c r="I8832" s="10"/>
      <c r="J8832" s="11"/>
      <c r="K8832" s="13"/>
      <c r="L8832" s="4"/>
    </row>
    <row r="8833" spans="2:12" ht="14.25" customHeight="1">
      <c r="B8833" s="4"/>
      <c r="C8833" s="4"/>
      <c r="D8833" s="4"/>
      <c r="E8833" s="4"/>
      <c r="F8833" s="6"/>
      <c r="G8833" s="6"/>
      <c r="H8833" s="6"/>
      <c r="I8833" s="10"/>
      <c r="J8833" s="11"/>
      <c r="K8833" s="13"/>
      <c r="L8833" s="4"/>
    </row>
    <row r="8834" spans="2:12" ht="14.25" customHeight="1">
      <c r="B8834" s="4"/>
      <c r="C8834" s="4"/>
      <c r="D8834" s="4"/>
      <c r="E8834" s="4"/>
      <c r="F8834" s="6"/>
      <c r="G8834" s="6"/>
      <c r="H8834" s="6"/>
      <c r="I8834" s="10"/>
      <c r="J8834" s="11"/>
      <c r="K8834" s="13"/>
      <c r="L8834" s="4"/>
    </row>
    <row r="8835" spans="2:12" ht="14.25" customHeight="1">
      <c r="B8835" s="4"/>
      <c r="C8835" s="4"/>
      <c r="D8835" s="4"/>
      <c r="E8835" s="4"/>
      <c r="F8835" s="6"/>
      <c r="G8835" s="6"/>
      <c r="H8835" s="6"/>
      <c r="I8835" s="10"/>
      <c r="J8835" s="11"/>
      <c r="K8835" s="13"/>
      <c r="L8835" s="4"/>
    </row>
    <row r="8836" spans="2:12" ht="14.25" customHeight="1">
      <c r="B8836" s="4"/>
      <c r="C8836" s="4"/>
      <c r="D8836" s="4"/>
      <c r="E8836" s="4"/>
      <c r="F8836" s="6"/>
      <c r="G8836" s="6"/>
      <c r="H8836" s="6"/>
      <c r="I8836" s="10"/>
      <c r="J8836" s="11"/>
      <c r="K8836" s="13"/>
      <c r="L8836" s="4"/>
    </row>
    <row r="8837" spans="2:12" ht="14.25" customHeight="1">
      <c r="B8837" s="4"/>
      <c r="C8837" s="4"/>
      <c r="D8837" s="4"/>
      <c r="E8837" s="4"/>
      <c r="F8837" s="6"/>
      <c r="G8837" s="6"/>
      <c r="H8837" s="6"/>
      <c r="I8837" s="10"/>
      <c r="J8837" s="11"/>
      <c r="K8837" s="13"/>
      <c r="L8837" s="4"/>
    </row>
    <row r="8838" spans="2:12" ht="14.25" customHeight="1">
      <c r="B8838" s="4"/>
      <c r="C8838" s="4"/>
      <c r="D8838" s="4"/>
      <c r="E8838" s="4"/>
      <c r="F8838" s="6"/>
      <c r="G8838" s="6"/>
      <c r="H8838" s="6"/>
      <c r="I8838" s="10"/>
      <c r="J8838" s="11"/>
      <c r="K8838" s="13"/>
      <c r="L8838" s="4"/>
    </row>
    <row r="8839" spans="2:12" ht="14.25" customHeight="1">
      <c r="B8839" s="4"/>
      <c r="C8839" s="4"/>
      <c r="D8839" s="4"/>
      <c r="E8839" s="4"/>
      <c r="F8839" s="6"/>
      <c r="G8839" s="6"/>
      <c r="H8839" s="6"/>
      <c r="I8839" s="10"/>
      <c r="J8839" s="11"/>
      <c r="K8839" s="13"/>
      <c r="L8839" s="4"/>
    </row>
    <row r="8840" spans="2:12" ht="14.25" customHeight="1">
      <c r="B8840" s="4"/>
      <c r="C8840" s="4"/>
      <c r="D8840" s="4"/>
      <c r="E8840" s="4"/>
      <c r="F8840" s="6"/>
      <c r="G8840" s="6"/>
      <c r="H8840" s="6"/>
      <c r="I8840" s="10"/>
      <c r="J8840" s="11"/>
      <c r="K8840" s="13"/>
      <c r="L8840" s="4"/>
    </row>
    <row r="8841" spans="2:12" ht="14.25" customHeight="1">
      <c r="B8841" s="4"/>
      <c r="C8841" s="4"/>
      <c r="D8841" s="4"/>
      <c r="E8841" s="4"/>
      <c r="F8841" s="6"/>
      <c r="G8841" s="6"/>
      <c r="H8841" s="6"/>
      <c r="I8841" s="10"/>
      <c r="J8841" s="11"/>
      <c r="K8841" s="13"/>
      <c r="L8841" s="4"/>
    </row>
    <row r="8842" spans="2:12" ht="14.25" customHeight="1">
      <c r="B8842" s="4"/>
      <c r="C8842" s="4"/>
      <c r="D8842" s="4"/>
      <c r="E8842" s="4"/>
      <c r="F8842" s="6"/>
      <c r="G8842" s="6"/>
      <c r="H8842" s="6"/>
      <c r="I8842" s="10"/>
      <c r="J8842" s="11"/>
      <c r="K8842" s="13"/>
      <c r="L8842" s="4"/>
    </row>
    <row r="8843" spans="2:12" ht="14.25" customHeight="1">
      <c r="B8843" s="4"/>
      <c r="C8843" s="4"/>
      <c r="D8843" s="4"/>
      <c r="E8843" s="4"/>
      <c r="F8843" s="6"/>
      <c r="G8843" s="6"/>
      <c r="H8843" s="6"/>
      <c r="I8843" s="10"/>
      <c r="J8843" s="11"/>
      <c r="K8843" s="13"/>
      <c r="L8843" s="4"/>
    </row>
    <row r="8844" spans="2:12" ht="14.25" customHeight="1">
      <c r="B8844" s="4"/>
      <c r="C8844" s="4"/>
      <c r="D8844" s="4"/>
      <c r="E8844" s="4"/>
      <c r="F8844" s="6"/>
      <c r="G8844" s="6"/>
      <c r="H8844" s="6"/>
      <c r="I8844" s="10"/>
      <c r="J8844" s="11"/>
      <c r="K8844" s="13"/>
      <c r="L8844" s="4"/>
    </row>
    <row r="8845" spans="2:12" ht="14.25" customHeight="1">
      <c r="B8845" s="4"/>
      <c r="C8845" s="4"/>
      <c r="D8845" s="4"/>
      <c r="E8845" s="4"/>
      <c r="F8845" s="6"/>
      <c r="G8845" s="6"/>
      <c r="H8845" s="6"/>
      <c r="I8845" s="10"/>
      <c r="J8845" s="11"/>
      <c r="K8845" s="13"/>
      <c r="L8845" s="4"/>
    </row>
    <row r="8846" spans="2:12" ht="14.25" customHeight="1">
      <c r="B8846" s="4"/>
      <c r="C8846" s="4"/>
      <c r="D8846" s="4"/>
      <c r="E8846" s="4"/>
      <c r="F8846" s="6"/>
      <c r="G8846" s="6"/>
      <c r="H8846" s="6"/>
      <c r="I8846" s="10"/>
      <c r="J8846" s="11"/>
      <c r="K8846" s="13"/>
      <c r="L8846" s="4"/>
    </row>
    <row r="8847" spans="2:12" ht="14.25" customHeight="1">
      <c r="B8847" s="4"/>
      <c r="C8847" s="4"/>
      <c r="D8847" s="4"/>
      <c r="E8847" s="4"/>
      <c r="F8847" s="6"/>
      <c r="G8847" s="6"/>
      <c r="H8847" s="6"/>
      <c r="I8847" s="10"/>
      <c r="J8847" s="11"/>
      <c r="K8847" s="13"/>
      <c r="L8847" s="4"/>
    </row>
    <row r="8848" spans="2:12" ht="14.25" customHeight="1">
      <c r="B8848" s="4"/>
      <c r="C8848" s="4"/>
      <c r="D8848" s="4"/>
      <c r="E8848" s="4"/>
      <c r="F8848" s="6"/>
      <c r="G8848" s="6"/>
      <c r="H8848" s="6"/>
      <c r="I8848" s="10"/>
      <c r="J8848" s="11"/>
      <c r="K8848" s="13"/>
      <c r="L8848" s="4"/>
    </row>
    <row r="8849" spans="2:12" ht="14.25" customHeight="1">
      <c r="B8849" s="4"/>
      <c r="C8849" s="4"/>
      <c r="D8849" s="4"/>
      <c r="E8849" s="4"/>
      <c r="F8849" s="6"/>
      <c r="G8849" s="6"/>
      <c r="H8849" s="6"/>
      <c r="I8849" s="10"/>
      <c r="J8849" s="11"/>
      <c r="K8849" s="13"/>
      <c r="L8849" s="4"/>
    </row>
    <row r="8850" spans="2:12" ht="14.25" customHeight="1">
      <c r="B8850" s="4"/>
      <c r="C8850" s="4"/>
      <c r="D8850" s="4"/>
      <c r="E8850" s="4"/>
      <c r="F8850" s="6"/>
      <c r="G8850" s="6"/>
      <c r="H8850" s="6"/>
      <c r="I8850" s="10"/>
      <c r="J8850" s="11"/>
      <c r="K8850" s="13"/>
      <c r="L8850" s="4"/>
    </row>
    <row r="8851" spans="2:12" ht="14.25" customHeight="1">
      <c r="B8851" s="4"/>
      <c r="C8851" s="4"/>
      <c r="D8851" s="4"/>
      <c r="E8851" s="4"/>
      <c r="F8851" s="6"/>
      <c r="G8851" s="6"/>
      <c r="H8851" s="6"/>
      <c r="I8851" s="10"/>
      <c r="J8851" s="11"/>
      <c r="K8851" s="13"/>
      <c r="L8851" s="4"/>
    </row>
    <row r="8852" spans="2:12" ht="14.25" customHeight="1">
      <c r="B8852" s="4"/>
      <c r="C8852" s="4"/>
      <c r="D8852" s="4"/>
      <c r="E8852" s="4"/>
      <c r="F8852" s="6"/>
      <c r="G8852" s="6"/>
      <c r="H8852" s="6"/>
      <c r="I8852" s="10"/>
      <c r="J8852" s="11"/>
      <c r="K8852" s="13"/>
      <c r="L8852" s="4"/>
    </row>
    <row r="8853" spans="2:12" ht="14.25" customHeight="1">
      <c r="B8853" s="4"/>
      <c r="C8853" s="4"/>
      <c r="D8853" s="4"/>
      <c r="E8853" s="4"/>
      <c r="F8853" s="6"/>
      <c r="G8853" s="6"/>
      <c r="H8853" s="6"/>
      <c r="I8853" s="10"/>
      <c r="J8853" s="11"/>
      <c r="K8853" s="13"/>
      <c r="L8853" s="4"/>
    </row>
    <row r="8854" spans="2:12" ht="14.25" customHeight="1">
      <c r="B8854" s="4"/>
      <c r="C8854" s="4"/>
      <c r="D8854" s="4"/>
      <c r="E8854" s="4"/>
      <c r="F8854" s="6"/>
      <c r="G8854" s="6"/>
      <c r="H8854" s="6"/>
      <c r="I8854" s="10"/>
      <c r="J8854" s="11"/>
      <c r="K8854" s="13"/>
      <c r="L8854" s="4"/>
    </row>
    <row r="8855" spans="2:12" ht="14.25" customHeight="1">
      <c r="B8855" s="4"/>
      <c r="C8855" s="4"/>
      <c r="D8855" s="4"/>
      <c r="E8855" s="4"/>
      <c r="F8855" s="6"/>
      <c r="G8855" s="6"/>
      <c r="H8855" s="6"/>
      <c r="I8855" s="10"/>
      <c r="J8855" s="11"/>
      <c r="K8855" s="13"/>
      <c r="L8855" s="4"/>
    </row>
    <row r="8856" spans="2:12" ht="14.25" customHeight="1">
      <c r="B8856" s="4"/>
      <c r="C8856" s="4"/>
      <c r="D8856" s="4"/>
      <c r="E8856" s="4"/>
      <c r="F8856" s="6"/>
      <c r="G8856" s="6"/>
      <c r="H8856" s="6"/>
      <c r="I8856" s="10"/>
      <c r="J8856" s="11"/>
      <c r="K8856" s="13"/>
      <c r="L8856" s="4"/>
    </row>
    <row r="8857" spans="2:12" ht="14.25" customHeight="1">
      <c r="B8857" s="4"/>
      <c r="C8857" s="4"/>
      <c r="D8857" s="4"/>
      <c r="E8857" s="4"/>
      <c r="F8857" s="6"/>
      <c r="G8857" s="6"/>
      <c r="H8857" s="6"/>
      <c r="I8857" s="10"/>
      <c r="J8857" s="11"/>
      <c r="K8857" s="13"/>
      <c r="L8857" s="4"/>
    </row>
    <row r="8858" spans="2:12" ht="14.25" customHeight="1">
      <c r="B8858" s="4"/>
      <c r="C8858" s="4"/>
      <c r="D8858" s="4"/>
      <c r="E8858" s="4"/>
      <c r="F8858" s="6"/>
      <c r="G8858" s="6"/>
      <c r="H8858" s="6"/>
      <c r="I8858" s="10"/>
      <c r="J8858" s="11"/>
      <c r="K8858" s="13"/>
      <c r="L8858" s="4"/>
    </row>
    <row r="8859" spans="2:12" ht="14.25" customHeight="1">
      <c r="B8859" s="4"/>
      <c r="C8859" s="4"/>
      <c r="D8859" s="4"/>
      <c r="E8859" s="4"/>
      <c r="F8859" s="6"/>
      <c r="G8859" s="6"/>
      <c r="H8859" s="6"/>
      <c r="I8859" s="10"/>
      <c r="J8859" s="11"/>
      <c r="K8859" s="13"/>
      <c r="L8859" s="4"/>
    </row>
    <row r="8860" spans="2:12" ht="14.25" customHeight="1">
      <c r="B8860" s="4"/>
      <c r="C8860" s="4"/>
      <c r="D8860" s="4"/>
      <c r="E8860" s="4"/>
      <c r="F8860" s="6"/>
      <c r="G8860" s="6"/>
      <c r="H8860" s="6"/>
      <c r="I8860" s="10"/>
      <c r="J8860" s="11"/>
      <c r="K8860" s="13"/>
      <c r="L8860" s="4"/>
    </row>
    <row r="8861" spans="2:12" ht="14.25" customHeight="1">
      <c r="B8861" s="4"/>
      <c r="C8861" s="4"/>
      <c r="D8861" s="4"/>
      <c r="E8861" s="4"/>
      <c r="F8861" s="6"/>
      <c r="G8861" s="6"/>
      <c r="H8861" s="6"/>
      <c r="I8861" s="10"/>
      <c r="J8861" s="11"/>
      <c r="K8861" s="13"/>
      <c r="L8861" s="4"/>
    </row>
    <row r="8862" spans="2:12" ht="14.25" customHeight="1">
      <c r="B8862" s="4"/>
      <c r="C8862" s="4"/>
      <c r="D8862" s="4"/>
      <c r="E8862" s="4"/>
      <c r="F8862" s="6"/>
      <c r="G8862" s="6"/>
      <c r="H8862" s="6"/>
      <c r="I8862" s="10"/>
      <c r="J8862" s="11"/>
      <c r="K8862" s="13"/>
      <c r="L8862" s="4"/>
    </row>
    <row r="8863" spans="2:12" ht="14.25" customHeight="1">
      <c r="B8863" s="4"/>
      <c r="C8863" s="4"/>
      <c r="D8863" s="4"/>
      <c r="E8863" s="4"/>
      <c r="F8863" s="6"/>
      <c r="G8863" s="6"/>
      <c r="H8863" s="6"/>
      <c r="I8863" s="10"/>
      <c r="J8863" s="11"/>
      <c r="K8863" s="13"/>
      <c r="L8863" s="4"/>
    </row>
    <row r="8864" spans="2:12" ht="14.25" customHeight="1">
      <c r="B8864" s="4"/>
      <c r="C8864" s="4"/>
      <c r="D8864" s="4"/>
      <c r="E8864" s="4"/>
      <c r="F8864" s="6"/>
      <c r="G8864" s="6"/>
      <c r="H8864" s="6"/>
      <c r="I8864" s="10"/>
      <c r="J8864" s="11"/>
      <c r="K8864" s="13"/>
      <c r="L8864" s="4"/>
    </row>
    <row r="8865" spans="2:12" ht="14.25" customHeight="1">
      <c r="B8865" s="4"/>
      <c r="C8865" s="4"/>
      <c r="D8865" s="4"/>
      <c r="E8865" s="4"/>
      <c r="F8865" s="6"/>
      <c r="G8865" s="6"/>
      <c r="H8865" s="6"/>
      <c r="I8865" s="10"/>
      <c r="J8865" s="11"/>
      <c r="K8865" s="13"/>
      <c r="L8865" s="4"/>
    </row>
    <row r="8866" spans="2:12" ht="14.25" customHeight="1">
      <c r="B8866" s="4"/>
      <c r="C8866" s="4"/>
      <c r="D8866" s="4"/>
      <c r="E8866" s="4"/>
      <c r="F8866" s="6"/>
      <c r="G8866" s="6"/>
      <c r="H8866" s="6"/>
      <c r="I8866" s="10"/>
      <c r="J8866" s="11"/>
      <c r="K8866" s="13"/>
      <c r="L8866" s="4"/>
    </row>
    <row r="8867" spans="2:12" ht="14.25" customHeight="1">
      <c r="B8867" s="4"/>
      <c r="C8867" s="4"/>
      <c r="D8867" s="4"/>
      <c r="E8867" s="4"/>
      <c r="F8867" s="6"/>
      <c r="G8867" s="6"/>
      <c r="H8867" s="6"/>
      <c r="I8867" s="10"/>
      <c r="J8867" s="11"/>
      <c r="K8867" s="13"/>
      <c r="L8867" s="4"/>
    </row>
    <row r="8868" spans="2:12" ht="14.25" customHeight="1">
      <c r="B8868" s="4"/>
      <c r="C8868" s="4"/>
      <c r="D8868" s="4"/>
      <c r="E8868" s="4"/>
      <c r="F8868" s="6"/>
      <c r="G8868" s="6"/>
      <c r="H8868" s="6"/>
      <c r="I8868" s="10"/>
      <c r="J8868" s="11"/>
      <c r="K8868" s="13"/>
      <c r="L8868" s="4"/>
    </row>
    <row r="8869" spans="2:12" ht="14.25" customHeight="1">
      <c r="B8869" s="4"/>
      <c r="C8869" s="4"/>
      <c r="D8869" s="4"/>
      <c r="E8869" s="4"/>
      <c r="F8869" s="6"/>
      <c r="G8869" s="6"/>
      <c r="H8869" s="6"/>
      <c r="I8869" s="10"/>
      <c r="J8869" s="11"/>
      <c r="K8869" s="13"/>
      <c r="L8869" s="4"/>
    </row>
    <row r="8870" spans="2:12" ht="14.25" customHeight="1">
      <c r="B8870" s="4"/>
      <c r="C8870" s="4"/>
      <c r="D8870" s="4"/>
      <c r="E8870" s="4"/>
      <c r="F8870" s="6"/>
      <c r="G8870" s="6"/>
      <c r="H8870" s="6"/>
      <c r="I8870" s="10"/>
      <c r="J8870" s="11"/>
      <c r="K8870" s="13"/>
      <c r="L8870" s="4"/>
    </row>
    <row r="8871" spans="2:12" ht="14.25" customHeight="1">
      <c r="B8871" s="4"/>
      <c r="C8871" s="4"/>
      <c r="D8871" s="4"/>
      <c r="E8871" s="4"/>
      <c r="F8871" s="6"/>
      <c r="G8871" s="6"/>
      <c r="H8871" s="6"/>
      <c r="I8871" s="10"/>
      <c r="J8871" s="11"/>
      <c r="K8871" s="13"/>
      <c r="L8871" s="4"/>
    </row>
    <row r="8872" spans="2:12" ht="14.25" customHeight="1">
      <c r="B8872" s="4"/>
      <c r="C8872" s="4"/>
      <c r="D8872" s="4"/>
      <c r="E8872" s="4"/>
      <c r="F8872" s="6"/>
      <c r="G8872" s="6"/>
      <c r="H8872" s="6"/>
      <c r="I8872" s="10"/>
      <c r="J8872" s="11"/>
      <c r="K8872" s="13"/>
      <c r="L8872" s="4"/>
    </row>
    <row r="8873" spans="2:12" ht="14.25" customHeight="1">
      <c r="B8873" s="4"/>
      <c r="C8873" s="4"/>
      <c r="D8873" s="4"/>
      <c r="E8873" s="4"/>
      <c r="F8873" s="6"/>
      <c r="G8873" s="6"/>
      <c r="H8873" s="6"/>
      <c r="I8873" s="10"/>
      <c r="J8873" s="11"/>
      <c r="K8873" s="13"/>
      <c r="L8873" s="4"/>
    </row>
    <row r="8874" spans="2:12" ht="14.25" customHeight="1">
      <c r="B8874" s="4"/>
      <c r="C8874" s="4"/>
      <c r="D8874" s="4"/>
      <c r="E8874" s="4"/>
      <c r="F8874" s="6"/>
      <c r="G8874" s="6"/>
      <c r="H8874" s="6"/>
      <c r="I8874" s="10"/>
      <c r="J8874" s="11"/>
      <c r="K8874" s="13"/>
      <c r="L8874" s="4"/>
    </row>
    <row r="8875" spans="2:12" ht="14.25" customHeight="1">
      <c r="B8875" s="4"/>
      <c r="C8875" s="4"/>
      <c r="D8875" s="4"/>
      <c r="E8875" s="4"/>
      <c r="F8875" s="6"/>
      <c r="G8875" s="6"/>
      <c r="H8875" s="6"/>
      <c r="I8875" s="10"/>
      <c r="J8875" s="11"/>
      <c r="K8875" s="13"/>
      <c r="L8875" s="4"/>
    </row>
    <row r="8876" spans="2:12" ht="14.25" customHeight="1">
      <c r="B8876" s="4"/>
      <c r="C8876" s="4"/>
      <c r="D8876" s="4"/>
      <c r="E8876" s="4"/>
      <c r="F8876" s="6"/>
      <c r="G8876" s="6"/>
      <c r="H8876" s="6"/>
      <c r="I8876" s="10"/>
      <c r="J8876" s="11"/>
      <c r="K8876" s="13"/>
      <c r="L8876" s="4"/>
    </row>
    <row r="8877" spans="2:12" ht="14.25" customHeight="1">
      <c r="B8877" s="4"/>
      <c r="C8877" s="4"/>
      <c r="D8877" s="4"/>
      <c r="E8877" s="4"/>
      <c r="F8877" s="6"/>
      <c r="G8877" s="6"/>
      <c r="H8877" s="6"/>
      <c r="I8877" s="10"/>
      <c r="J8877" s="11"/>
      <c r="K8877" s="13"/>
      <c r="L8877" s="4"/>
    </row>
    <row r="8878" spans="2:12" ht="14.25" customHeight="1">
      <c r="B8878" s="4"/>
      <c r="C8878" s="4"/>
      <c r="D8878" s="4"/>
      <c r="E8878" s="4"/>
      <c r="F8878" s="6"/>
      <c r="G8878" s="6"/>
      <c r="H8878" s="6"/>
      <c r="I8878" s="10"/>
      <c r="J8878" s="11"/>
      <c r="K8878" s="13"/>
      <c r="L8878" s="4"/>
    </row>
    <row r="8879" spans="2:12" ht="14.25" customHeight="1">
      <c r="B8879" s="4"/>
      <c r="C8879" s="4"/>
      <c r="D8879" s="4"/>
      <c r="E8879" s="4"/>
      <c r="F8879" s="6"/>
      <c r="G8879" s="6"/>
      <c r="H8879" s="6"/>
      <c r="I8879" s="10"/>
      <c r="J8879" s="11"/>
      <c r="K8879" s="13"/>
      <c r="L8879" s="4"/>
    </row>
    <row r="8880" spans="2:12" ht="14.25" customHeight="1">
      <c r="B8880" s="4"/>
      <c r="C8880" s="4"/>
      <c r="D8880" s="4"/>
      <c r="E8880" s="4"/>
      <c r="F8880" s="6"/>
      <c r="G8880" s="6"/>
      <c r="H8880" s="6"/>
      <c r="I8880" s="10"/>
      <c r="J8880" s="11"/>
      <c r="K8880" s="13"/>
      <c r="L8880" s="4"/>
    </row>
    <row r="8881" spans="2:12" ht="14.25" customHeight="1">
      <c r="B8881" s="4"/>
      <c r="C8881" s="4"/>
      <c r="D8881" s="4"/>
      <c r="E8881" s="4"/>
      <c r="F8881" s="6"/>
      <c r="G8881" s="6"/>
      <c r="H8881" s="6"/>
      <c r="I8881" s="10"/>
      <c r="J8881" s="11"/>
      <c r="K8881" s="13"/>
      <c r="L8881" s="4"/>
    </row>
    <row r="8882" spans="2:12" ht="14.25" customHeight="1">
      <c r="B8882" s="4"/>
      <c r="C8882" s="4"/>
      <c r="D8882" s="4"/>
      <c r="E8882" s="4"/>
      <c r="F8882" s="6"/>
      <c r="G8882" s="6"/>
      <c r="H8882" s="6"/>
      <c r="I8882" s="10"/>
      <c r="J8882" s="11"/>
      <c r="K8882" s="13"/>
      <c r="L8882" s="4"/>
    </row>
    <row r="8883" spans="2:12" ht="14.25" customHeight="1">
      <c r="B8883" s="4"/>
      <c r="C8883" s="4"/>
      <c r="D8883" s="4"/>
      <c r="E8883" s="4"/>
      <c r="F8883" s="6"/>
      <c r="G8883" s="6"/>
      <c r="H8883" s="6"/>
      <c r="I8883" s="10"/>
      <c r="J8883" s="11"/>
      <c r="K8883" s="13"/>
      <c r="L8883" s="4"/>
    </row>
    <row r="8884" spans="2:12" ht="14.25" customHeight="1">
      <c r="B8884" s="4"/>
      <c r="C8884" s="4"/>
      <c r="D8884" s="4"/>
      <c r="E8884" s="4"/>
      <c r="F8884" s="6"/>
      <c r="G8884" s="6"/>
      <c r="H8884" s="6"/>
      <c r="I8884" s="10"/>
      <c r="J8884" s="11"/>
      <c r="K8884" s="13"/>
      <c r="L8884" s="4"/>
    </row>
    <row r="8885" spans="2:12" ht="14.25" customHeight="1">
      <c r="B8885" s="4"/>
      <c r="C8885" s="4"/>
      <c r="D8885" s="4"/>
      <c r="E8885" s="4"/>
      <c r="F8885" s="6"/>
      <c r="G8885" s="6"/>
      <c r="H8885" s="6"/>
      <c r="I8885" s="10"/>
      <c r="J8885" s="11"/>
      <c r="K8885" s="13"/>
      <c r="L8885" s="4"/>
    </row>
    <row r="8886" spans="2:12" ht="14.25" customHeight="1">
      <c r="B8886" s="4"/>
      <c r="C8886" s="4"/>
      <c r="D8886" s="4"/>
      <c r="E8886" s="4"/>
      <c r="F8886" s="6"/>
      <c r="G8886" s="6"/>
      <c r="H8886" s="6"/>
      <c r="I8886" s="10"/>
      <c r="J8886" s="11"/>
      <c r="K8886" s="13"/>
      <c r="L8886" s="4"/>
    </row>
    <row r="8887" spans="2:12" ht="14.25" customHeight="1">
      <c r="B8887" s="4"/>
      <c r="C8887" s="4"/>
      <c r="D8887" s="4"/>
      <c r="E8887" s="4"/>
      <c r="F8887" s="6"/>
      <c r="G8887" s="6"/>
      <c r="H8887" s="6"/>
      <c r="I8887" s="10"/>
      <c r="J8887" s="11"/>
      <c r="K8887" s="13"/>
      <c r="L8887" s="4"/>
    </row>
    <row r="8888" spans="2:12" ht="14.25" customHeight="1">
      <c r="B8888" s="4"/>
      <c r="C8888" s="4"/>
      <c r="D8888" s="4"/>
      <c r="E8888" s="4"/>
      <c r="F8888" s="6"/>
      <c r="G8888" s="6"/>
      <c r="H8888" s="6"/>
      <c r="I8888" s="10"/>
      <c r="J8888" s="11"/>
      <c r="K8888" s="13"/>
      <c r="L8888" s="4"/>
    </row>
    <row r="8889" spans="2:12" ht="14.25" customHeight="1">
      <c r="B8889" s="4"/>
      <c r="C8889" s="4"/>
      <c r="D8889" s="4"/>
      <c r="E8889" s="4"/>
      <c r="F8889" s="6"/>
      <c r="G8889" s="6"/>
      <c r="H8889" s="6"/>
      <c r="I8889" s="10"/>
      <c r="J8889" s="11"/>
      <c r="K8889" s="13"/>
      <c r="L8889" s="4"/>
    </row>
    <row r="8890" spans="2:12" ht="14.25" customHeight="1">
      <c r="B8890" s="4"/>
      <c r="C8890" s="4"/>
      <c r="D8890" s="4"/>
      <c r="E8890" s="4"/>
      <c r="F8890" s="6"/>
      <c r="G8890" s="6"/>
      <c r="H8890" s="6"/>
      <c r="I8890" s="10"/>
      <c r="J8890" s="11"/>
      <c r="K8890" s="13"/>
      <c r="L8890" s="4"/>
    </row>
    <row r="8891" spans="2:12" ht="14.25" customHeight="1">
      <c r="B8891" s="4"/>
      <c r="C8891" s="4"/>
      <c r="D8891" s="4"/>
      <c r="E8891" s="4"/>
      <c r="F8891" s="6"/>
      <c r="G8891" s="6"/>
      <c r="H8891" s="6"/>
      <c r="I8891" s="10"/>
      <c r="J8891" s="11"/>
      <c r="K8891" s="13"/>
      <c r="L8891" s="4"/>
    </row>
    <row r="8892" spans="2:12" ht="14.25" customHeight="1">
      <c r="B8892" s="4"/>
      <c r="C8892" s="4"/>
      <c r="D8892" s="4"/>
      <c r="E8892" s="4"/>
      <c r="F8892" s="6"/>
      <c r="G8892" s="6"/>
      <c r="H8892" s="6"/>
      <c r="I8892" s="10"/>
      <c r="J8892" s="11"/>
      <c r="K8892" s="13"/>
      <c r="L8892" s="4"/>
    </row>
    <row r="8893" spans="2:12" ht="14.25" customHeight="1">
      <c r="B8893" s="4"/>
      <c r="C8893" s="4"/>
      <c r="D8893" s="4"/>
      <c r="E8893" s="4"/>
      <c r="F8893" s="6"/>
      <c r="G8893" s="6"/>
      <c r="H8893" s="6"/>
      <c r="I8893" s="10"/>
      <c r="J8893" s="11"/>
      <c r="K8893" s="13"/>
      <c r="L8893" s="4"/>
    </row>
    <row r="8894" spans="2:12" ht="14.25" customHeight="1">
      <c r="B8894" s="4"/>
      <c r="C8894" s="4"/>
      <c r="D8894" s="4"/>
      <c r="E8894" s="4"/>
      <c r="F8894" s="6"/>
      <c r="G8894" s="6"/>
      <c r="H8894" s="6"/>
      <c r="I8894" s="10"/>
      <c r="J8894" s="11"/>
      <c r="K8894" s="13"/>
      <c r="L8894" s="4"/>
    </row>
    <row r="8895" spans="2:12" ht="14.25" customHeight="1">
      <c r="B8895" s="4"/>
      <c r="C8895" s="4"/>
      <c r="D8895" s="4"/>
      <c r="E8895" s="4"/>
      <c r="F8895" s="6"/>
      <c r="G8895" s="6"/>
      <c r="H8895" s="6"/>
      <c r="I8895" s="10"/>
      <c r="J8895" s="11"/>
      <c r="K8895" s="13"/>
      <c r="L8895" s="4"/>
    </row>
    <row r="8896" spans="2:12" ht="14.25" customHeight="1">
      <c r="B8896" s="4"/>
      <c r="C8896" s="4"/>
      <c r="D8896" s="4"/>
      <c r="E8896" s="4"/>
      <c r="F8896" s="6"/>
      <c r="G8896" s="6"/>
      <c r="H8896" s="6"/>
      <c r="I8896" s="10"/>
      <c r="J8896" s="11"/>
      <c r="K8896" s="13"/>
      <c r="L8896" s="4"/>
    </row>
    <row r="8897" spans="2:12" ht="14.25" customHeight="1">
      <c r="B8897" s="4"/>
      <c r="C8897" s="4"/>
      <c r="D8897" s="4"/>
      <c r="E8897" s="4"/>
      <c r="F8897" s="6"/>
      <c r="G8897" s="6"/>
      <c r="H8897" s="6"/>
      <c r="I8897" s="10"/>
      <c r="J8897" s="11"/>
      <c r="K8897" s="13"/>
      <c r="L8897" s="4"/>
    </row>
    <row r="8898" spans="2:12" ht="14.25" customHeight="1">
      <c r="B8898" s="4"/>
      <c r="C8898" s="4"/>
      <c r="D8898" s="4"/>
      <c r="E8898" s="4"/>
      <c r="F8898" s="6"/>
      <c r="G8898" s="6"/>
      <c r="H8898" s="6"/>
      <c r="I8898" s="10"/>
      <c r="J8898" s="11"/>
      <c r="K8898" s="13"/>
      <c r="L8898" s="4"/>
    </row>
    <row r="8899" spans="2:12" ht="14.25" customHeight="1">
      <c r="B8899" s="4"/>
      <c r="C8899" s="4"/>
      <c r="D8899" s="4"/>
      <c r="E8899" s="4"/>
      <c r="F8899" s="6"/>
      <c r="G8899" s="6"/>
      <c r="H8899" s="6"/>
      <c r="I8899" s="10"/>
      <c r="J8899" s="11"/>
      <c r="K8899" s="13"/>
      <c r="L8899" s="4"/>
    </row>
    <row r="8900" spans="2:12" ht="14.25" customHeight="1">
      <c r="B8900" s="4"/>
      <c r="C8900" s="4"/>
      <c r="D8900" s="4"/>
      <c r="E8900" s="4"/>
      <c r="F8900" s="6"/>
      <c r="G8900" s="6"/>
      <c r="H8900" s="6"/>
      <c r="I8900" s="10"/>
      <c r="J8900" s="11"/>
      <c r="K8900" s="13"/>
      <c r="L8900" s="4"/>
    </row>
    <row r="8901" spans="2:12" ht="14.25" customHeight="1">
      <c r="B8901" s="4"/>
      <c r="C8901" s="4"/>
      <c r="D8901" s="4"/>
      <c r="E8901" s="4"/>
      <c r="F8901" s="6"/>
      <c r="G8901" s="6"/>
      <c r="H8901" s="6"/>
      <c r="I8901" s="10"/>
      <c r="J8901" s="11"/>
      <c r="K8901" s="13"/>
      <c r="L8901" s="4"/>
    </row>
    <row r="8902" spans="2:12" ht="14.25" customHeight="1">
      <c r="B8902" s="4"/>
      <c r="C8902" s="4"/>
      <c r="D8902" s="4"/>
      <c r="E8902" s="4"/>
      <c r="F8902" s="6"/>
      <c r="G8902" s="6"/>
      <c r="H8902" s="6"/>
      <c r="I8902" s="10"/>
      <c r="J8902" s="11"/>
      <c r="K8902" s="13"/>
      <c r="L8902" s="4"/>
    </row>
    <row r="8903" spans="2:12" ht="14.25" customHeight="1">
      <c r="B8903" s="4"/>
      <c r="C8903" s="4"/>
      <c r="D8903" s="4"/>
      <c r="E8903" s="4"/>
      <c r="F8903" s="6"/>
      <c r="G8903" s="6"/>
      <c r="H8903" s="6"/>
      <c r="I8903" s="10"/>
      <c r="J8903" s="11"/>
      <c r="K8903" s="13"/>
      <c r="L8903" s="4"/>
    </row>
    <row r="8904" spans="2:12" ht="14.25" customHeight="1">
      <c r="B8904" s="4"/>
      <c r="C8904" s="4"/>
      <c r="D8904" s="4"/>
      <c r="E8904" s="4"/>
      <c r="F8904" s="6"/>
      <c r="G8904" s="6"/>
      <c r="H8904" s="6"/>
      <c r="I8904" s="10"/>
      <c r="J8904" s="11"/>
      <c r="K8904" s="13"/>
      <c r="L8904" s="4"/>
    </row>
    <row r="8905" spans="2:12" ht="14.25" customHeight="1">
      <c r="B8905" s="4"/>
      <c r="C8905" s="4"/>
      <c r="D8905" s="4"/>
      <c r="E8905" s="4"/>
      <c r="F8905" s="6"/>
      <c r="G8905" s="6"/>
      <c r="H8905" s="6"/>
      <c r="I8905" s="10"/>
      <c r="J8905" s="11"/>
      <c r="K8905" s="13"/>
      <c r="L8905" s="4"/>
    </row>
    <row r="8906" spans="2:12" ht="14.25" customHeight="1">
      <c r="B8906" s="4"/>
      <c r="C8906" s="4"/>
      <c r="D8906" s="4"/>
      <c r="E8906" s="4"/>
      <c r="F8906" s="6"/>
      <c r="G8906" s="6"/>
      <c r="H8906" s="6"/>
      <c r="I8906" s="10"/>
      <c r="J8906" s="11"/>
      <c r="K8906" s="13"/>
      <c r="L8906" s="4"/>
    </row>
    <row r="8907" spans="2:12" ht="14.25" customHeight="1">
      <c r="B8907" s="4"/>
      <c r="C8907" s="4"/>
      <c r="D8907" s="4"/>
      <c r="E8907" s="4"/>
      <c r="F8907" s="6"/>
      <c r="G8907" s="6"/>
      <c r="H8907" s="6"/>
      <c r="I8907" s="10"/>
      <c r="J8907" s="11"/>
      <c r="K8907" s="13"/>
      <c r="L8907" s="4"/>
    </row>
    <row r="8908" spans="2:12" ht="14.25" customHeight="1">
      <c r="B8908" s="4"/>
      <c r="C8908" s="4"/>
      <c r="D8908" s="4"/>
      <c r="E8908" s="4"/>
      <c r="F8908" s="6"/>
      <c r="G8908" s="6"/>
      <c r="H8908" s="6"/>
      <c r="I8908" s="10"/>
      <c r="J8908" s="11"/>
      <c r="K8908" s="13"/>
      <c r="L8908" s="4"/>
    </row>
    <row r="8909" spans="2:12" ht="14.25" customHeight="1">
      <c r="B8909" s="4"/>
      <c r="C8909" s="4"/>
      <c r="D8909" s="4"/>
      <c r="E8909" s="4"/>
      <c r="F8909" s="6"/>
      <c r="G8909" s="6"/>
      <c r="H8909" s="6"/>
      <c r="I8909" s="10"/>
      <c r="J8909" s="11"/>
      <c r="K8909" s="13"/>
      <c r="L8909" s="4"/>
    </row>
    <row r="8910" spans="2:12" ht="14.25" customHeight="1">
      <c r="B8910" s="4"/>
      <c r="C8910" s="4"/>
      <c r="D8910" s="4"/>
      <c r="E8910" s="4"/>
      <c r="F8910" s="6"/>
      <c r="G8910" s="6"/>
      <c r="H8910" s="6"/>
      <c r="I8910" s="10"/>
      <c r="J8910" s="11"/>
      <c r="K8910" s="13"/>
      <c r="L8910" s="4"/>
    </row>
    <row r="8911" spans="2:12" ht="14.25" customHeight="1">
      <c r="B8911" s="4"/>
      <c r="C8911" s="4"/>
      <c r="D8911" s="4"/>
      <c r="E8911" s="4"/>
      <c r="F8911" s="6"/>
      <c r="G8911" s="6"/>
      <c r="H8911" s="6"/>
      <c r="I8911" s="10"/>
      <c r="J8911" s="11"/>
      <c r="K8911" s="13"/>
      <c r="L8911" s="4"/>
    </row>
    <row r="8912" spans="2:12" ht="14.25" customHeight="1">
      <c r="B8912" s="4"/>
      <c r="C8912" s="4"/>
      <c r="D8912" s="4"/>
      <c r="E8912" s="4"/>
      <c r="F8912" s="6"/>
      <c r="G8912" s="6"/>
      <c r="H8912" s="6"/>
      <c r="I8912" s="10"/>
      <c r="J8912" s="11"/>
      <c r="K8912" s="13"/>
      <c r="L8912" s="4"/>
    </row>
    <row r="8913" spans="2:12" ht="14.25" customHeight="1">
      <c r="B8913" s="4"/>
      <c r="C8913" s="4"/>
      <c r="D8913" s="4"/>
      <c r="E8913" s="4"/>
      <c r="F8913" s="6"/>
      <c r="G8913" s="6"/>
      <c r="H8913" s="6"/>
      <c r="I8913" s="10"/>
      <c r="J8913" s="11"/>
      <c r="K8913" s="13"/>
      <c r="L8913" s="4"/>
    </row>
    <row r="8914" spans="2:12" ht="14.25" customHeight="1">
      <c r="B8914" s="4"/>
      <c r="C8914" s="4"/>
      <c r="D8914" s="4"/>
      <c r="E8914" s="4"/>
      <c r="F8914" s="6"/>
      <c r="G8914" s="6"/>
      <c r="H8914" s="6"/>
      <c r="I8914" s="10"/>
      <c r="J8914" s="11"/>
      <c r="K8914" s="13"/>
      <c r="L8914" s="4"/>
    </row>
    <row r="8915" spans="2:12" ht="14.25" customHeight="1">
      <c r="B8915" s="4"/>
      <c r="C8915" s="4"/>
      <c r="D8915" s="4"/>
      <c r="E8915" s="4"/>
      <c r="F8915" s="6"/>
      <c r="G8915" s="6"/>
      <c r="H8915" s="6"/>
      <c r="I8915" s="10"/>
      <c r="J8915" s="11"/>
      <c r="K8915" s="13"/>
      <c r="L8915" s="4"/>
    </row>
    <row r="8916" spans="2:12" ht="14.25" customHeight="1">
      <c r="B8916" s="4"/>
      <c r="C8916" s="4"/>
      <c r="D8916" s="4"/>
      <c r="E8916" s="4"/>
      <c r="F8916" s="6"/>
      <c r="G8916" s="6"/>
      <c r="H8916" s="6"/>
      <c r="I8916" s="10"/>
      <c r="J8916" s="11"/>
      <c r="K8916" s="13"/>
      <c r="L8916" s="4"/>
    </row>
    <row r="8917" spans="2:12" ht="14.25" customHeight="1">
      <c r="B8917" s="4"/>
      <c r="C8917" s="4"/>
      <c r="D8917" s="4"/>
      <c r="E8917" s="4"/>
      <c r="F8917" s="6"/>
      <c r="G8917" s="6"/>
      <c r="H8917" s="6"/>
      <c r="I8917" s="10"/>
      <c r="J8917" s="11"/>
      <c r="K8917" s="13"/>
      <c r="L8917" s="4"/>
    </row>
    <row r="8918" spans="2:12" ht="14.25" customHeight="1">
      <c r="B8918" s="4"/>
      <c r="C8918" s="4"/>
      <c r="D8918" s="4"/>
      <c r="E8918" s="4"/>
      <c r="F8918" s="6"/>
      <c r="G8918" s="6"/>
      <c r="H8918" s="6"/>
      <c r="I8918" s="10"/>
      <c r="J8918" s="11"/>
      <c r="K8918" s="13"/>
      <c r="L8918" s="4"/>
    </row>
    <row r="8919" spans="2:12" ht="14.25" customHeight="1">
      <c r="B8919" s="4"/>
      <c r="C8919" s="4"/>
      <c r="D8919" s="4"/>
      <c r="E8919" s="4"/>
      <c r="F8919" s="6"/>
      <c r="G8919" s="6"/>
      <c r="H8919" s="6"/>
      <c r="I8919" s="10"/>
      <c r="J8919" s="11"/>
      <c r="K8919" s="13"/>
      <c r="L8919" s="4"/>
    </row>
    <row r="8920" spans="2:12" ht="14.25" customHeight="1">
      <c r="B8920" s="4"/>
      <c r="C8920" s="4"/>
      <c r="D8920" s="4"/>
      <c r="E8920" s="4"/>
      <c r="F8920" s="6"/>
      <c r="G8920" s="6"/>
      <c r="H8920" s="6"/>
      <c r="I8920" s="10"/>
      <c r="J8920" s="11"/>
      <c r="K8920" s="13"/>
      <c r="L8920" s="4"/>
    </row>
    <row r="8921" spans="2:12" ht="14.25" customHeight="1">
      <c r="B8921" s="4"/>
      <c r="C8921" s="4"/>
      <c r="D8921" s="4"/>
      <c r="E8921" s="4"/>
      <c r="F8921" s="6"/>
      <c r="G8921" s="6"/>
      <c r="H8921" s="6"/>
      <c r="I8921" s="10"/>
      <c r="J8921" s="11"/>
      <c r="K8921" s="13"/>
      <c r="L8921" s="4"/>
    </row>
    <row r="8922" spans="2:12" ht="14.25" customHeight="1">
      <c r="B8922" s="4"/>
      <c r="C8922" s="4"/>
      <c r="D8922" s="4"/>
      <c r="E8922" s="4"/>
      <c r="F8922" s="6"/>
      <c r="G8922" s="6"/>
      <c r="H8922" s="6"/>
      <c r="I8922" s="10"/>
      <c r="J8922" s="11"/>
      <c r="K8922" s="13"/>
      <c r="L8922" s="4"/>
    </row>
    <row r="8923" spans="2:12" ht="14.25" customHeight="1">
      <c r="B8923" s="4"/>
      <c r="C8923" s="4"/>
      <c r="D8923" s="4"/>
      <c r="E8923" s="4"/>
      <c r="F8923" s="6"/>
      <c r="G8923" s="6"/>
      <c r="H8923" s="6"/>
      <c r="I8923" s="10"/>
      <c r="J8923" s="11"/>
      <c r="K8923" s="13"/>
      <c r="L8923" s="4"/>
    </row>
    <row r="8924" spans="2:12" ht="14.25" customHeight="1">
      <c r="B8924" s="4"/>
      <c r="C8924" s="4"/>
      <c r="D8924" s="4"/>
      <c r="E8924" s="4"/>
      <c r="F8924" s="6"/>
      <c r="G8924" s="6"/>
      <c r="H8924" s="6"/>
      <c r="I8924" s="10"/>
      <c r="J8924" s="11"/>
      <c r="K8924" s="13"/>
      <c r="L8924" s="4"/>
    </row>
    <row r="8925" spans="2:12" ht="14.25" customHeight="1">
      <c r="B8925" s="4"/>
      <c r="C8925" s="4"/>
      <c r="D8925" s="4"/>
      <c r="E8925" s="4"/>
      <c r="F8925" s="6"/>
      <c r="G8925" s="6"/>
      <c r="H8925" s="6"/>
      <c r="I8925" s="10"/>
      <c r="J8925" s="11"/>
      <c r="K8925" s="13"/>
      <c r="L8925" s="4"/>
    </row>
    <row r="8926" spans="2:12" ht="14.25" customHeight="1">
      <c r="B8926" s="4"/>
      <c r="C8926" s="4"/>
      <c r="D8926" s="4"/>
      <c r="E8926" s="4"/>
      <c r="F8926" s="6"/>
      <c r="G8926" s="6"/>
      <c r="H8926" s="6"/>
      <c r="I8926" s="10"/>
      <c r="J8926" s="11"/>
      <c r="K8926" s="13"/>
      <c r="L8926" s="4"/>
    </row>
    <row r="8927" spans="2:12" ht="14.25" customHeight="1">
      <c r="B8927" s="4"/>
      <c r="C8927" s="4"/>
      <c r="D8927" s="4"/>
      <c r="E8927" s="4"/>
      <c r="F8927" s="6"/>
      <c r="G8927" s="6"/>
      <c r="H8927" s="6"/>
      <c r="I8927" s="10"/>
      <c r="J8927" s="11"/>
      <c r="K8927" s="13"/>
      <c r="L8927" s="4"/>
    </row>
    <row r="8928" spans="2:12" ht="14.25" customHeight="1">
      <c r="B8928" s="4"/>
      <c r="C8928" s="4"/>
      <c r="D8928" s="4"/>
      <c r="E8928" s="4"/>
      <c r="F8928" s="6"/>
      <c r="G8928" s="6"/>
      <c r="H8928" s="6"/>
      <c r="I8928" s="10"/>
      <c r="J8928" s="11"/>
      <c r="K8928" s="13"/>
      <c r="L8928" s="4"/>
    </row>
    <row r="8929" spans="2:12" ht="14.25" customHeight="1">
      <c r="B8929" s="4"/>
      <c r="C8929" s="4"/>
      <c r="D8929" s="4"/>
      <c r="E8929" s="4"/>
      <c r="F8929" s="6"/>
      <c r="G8929" s="6"/>
      <c r="H8929" s="6"/>
      <c r="I8929" s="10"/>
      <c r="J8929" s="11"/>
      <c r="K8929" s="13"/>
      <c r="L8929" s="4"/>
    </row>
    <row r="8930" spans="2:12" ht="14.25" customHeight="1">
      <c r="B8930" s="4"/>
      <c r="C8930" s="4"/>
      <c r="D8930" s="4"/>
      <c r="E8930" s="4"/>
      <c r="F8930" s="6"/>
      <c r="G8930" s="6"/>
      <c r="H8930" s="6"/>
      <c r="I8930" s="10"/>
      <c r="J8930" s="11"/>
      <c r="K8930" s="13"/>
      <c r="L8930" s="4"/>
    </row>
    <row r="8931" spans="2:12" ht="14.25" customHeight="1">
      <c r="B8931" s="4"/>
      <c r="C8931" s="4"/>
      <c r="D8931" s="4"/>
      <c r="E8931" s="4"/>
      <c r="F8931" s="6"/>
      <c r="G8931" s="6"/>
      <c r="H8931" s="6"/>
      <c r="I8931" s="10"/>
      <c r="J8931" s="11"/>
      <c r="K8931" s="13"/>
      <c r="L8931" s="4"/>
    </row>
    <row r="8932" spans="2:12" ht="14.25" customHeight="1">
      <c r="B8932" s="4"/>
      <c r="C8932" s="4"/>
      <c r="D8932" s="4"/>
      <c r="E8932" s="4"/>
      <c r="F8932" s="6"/>
      <c r="G8932" s="6"/>
      <c r="H8932" s="6"/>
      <c r="I8932" s="10"/>
      <c r="J8932" s="11"/>
      <c r="K8932" s="13"/>
      <c r="L8932" s="4"/>
    </row>
    <row r="8933" spans="2:12" ht="14.25" customHeight="1">
      <c r="B8933" s="4"/>
      <c r="C8933" s="4"/>
      <c r="D8933" s="4"/>
      <c r="E8933" s="4"/>
      <c r="F8933" s="6"/>
      <c r="G8933" s="6"/>
      <c r="H8933" s="6"/>
      <c r="I8933" s="10"/>
      <c r="J8933" s="11"/>
      <c r="K8933" s="13"/>
      <c r="L8933" s="4"/>
    </row>
    <row r="8934" spans="2:12" ht="14.25" customHeight="1">
      <c r="B8934" s="4"/>
      <c r="C8934" s="4"/>
      <c r="D8934" s="4"/>
      <c r="E8934" s="4"/>
      <c r="F8934" s="6"/>
      <c r="G8934" s="6"/>
      <c r="H8934" s="6"/>
      <c r="I8934" s="10"/>
      <c r="J8934" s="11"/>
      <c r="K8934" s="13"/>
      <c r="L8934" s="4"/>
    </row>
    <row r="8935" spans="2:12" ht="14.25" customHeight="1">
      <c r="B8935" s="4"/>
      <c r="C8935" s="4"/>
      <c r="D8935" s="4"/>
      <c r="E8935" s="4"/>
      <c r="F8935" s="6"/>
      <c r="G8935" s="6"/>
      <c r="H8935" s="6"/>
      <c r="I8935" s="10"/>
      <c r="J8935" s="11"/>
      <c r="K8935" s="13"/>
      <c r="L8935" s="4"/>
    </row>
    <row r="8936" spans="2:12" ht="14.25" customHeight="1">
      <c r="B8936" s="4"/>
      <c r="C8936" s="4"/>
      <c r="D8936" s="4"/>
      <c r="E8936" s="4"/>
      <c r="F8936" s="6"/>
      <c r="G8936" s="6"/>
      <c r="H8936" s="6"/>
      <c r="I8936" s="10"/>
      <c r="J8936" s="11"/>
      <c r="K8936" s="13"/>
      <c r="L8936" s="4"/>
    </row>
    <row r="8937" spans="2:12" ht="14.25" customHeight="1">
      <c r="B8937" s="4"/>
      <c r="C8937" s="4"/>
      <c r="D8937" s="4"/>
      <c r="E8937" s="4"/>
      <c r="F8937" s="6"/>
      <c r="G8937" s="6"/>
      <c r="H8937" s="6"/>
      <c r="I8937" s="10"/>
      <c r="J8937" s="11"/>
      <c r="K8937" s="13"/>
      <c r="L8937" s="4"/>
    </row>
    <row r="8938" spans="2:12" ht="14.25" customHeight="1">
      <c r="B8938" s="4"/>
      <c r="C8938" s="4"/>
      <c r="D8938" s="4"/>
      <c r="E8938" s="4"/>
      <c r="F8938" s="6"/>
      <c r="G8938" s="6"/>
      <c r="H8938" s="6"/>
      <c r="I8938" s="10"/>
      <c r="J8938" s="11"/>
      <c r="K8938" s="13"/>
      <c r="L8938" s="4"/>
    </row>
    <row r="8939" spans="2:12" ht="14.25" customHeight="1">
      <c r="B8939" s="4"/>
      <c r="C8939" s="4"/>
      <c r="D8939" s="4"/>
      <c r="E8939" s="4"/>
      <c r="F8939" s="6"/>
      <c r="G8939" s="6"/>
      <c r="H8939" s="6"/>
      <c r="I8939" s="10"/>
      <c r="J8939" s="11"/>
      <c r="K8939" s="13"/>
      <c r="L8939" s="4"/>
    </row>
    <row r="8940" spans="2:12" ht="14.25" customHeight="1">
      <c r="B8940" s="4"/>
      <c r="C8940" s="4"/>
      <c r="D8940" s="4"/>
      <c r="E8940" s="4"/>
      <c r="F8940" s="6"/>
      <c r="G8940" s="6"/>
      <c r="H8940" s="6"/>
      <c r="I8940" s="10"/>
      <c r="J8940" s="11"/>
      <c r="K8940" s="13"/>
      <c r="L8940" s="4"/>
    </row>
    <row r="8941" spans="2:12" ht="14.25" customHeight="1">
      <c r="B8941" s="4"/>
      <c r="C8941" s="4"/>
      <c r="D8941" s="4"/>
      <c r="E8941" s="4"/>
      <c r="F8941" s="6"/>
      <c r="G8941" s="6"/>
      <c r="H8941" s="6"/>
      <c r="I8941" s="10"/>
      <c r="J8941" s="11"/>
      <c r="K8941" s="13"/>
      <c r="L8941" s="4"/>
    </row>
    <row r="8942" spans="2:12" ht="14.25" customHeight="1">
      <c r="B8942" s="4"/>
      <c r="C8942" s="4"/>
      <c r="D8942" s="4"/>
      <c r="E8942" s="4"/>
      <c r="F8942" s="6"/>
      <c r="G8942" s="6"/>
      <c r="H8942" s="6"/>
      <c r="I8942" s="10"/>
      <c r="J8942" s="11"/>
      <c r="K8942" s="13"/>
      <c r="L8942" s="4"/>
    </row>
    <row r="8943" spans="2:12" ht="14.25" customHeight="1">
      <c r="B8943" s="4"/>
      <c r="C8943" s="4"/>
      <c r="D8943" s="4"/>
      <c r="E8943" s="4"/>
      <c r="F8943" s="6"/>
      <c r="G8943" s="6"/>
      <c r="H8943" s="6"/>
      <c r="I8943" s="10"/>
      <c r="J8943" s="11"/>
      <c r="K8943" s="13"/>
      <c r="L8943" s="4"/>
    </row>
    <row r="8944" spans="2:12" ht="14.25" customHeight="1">
      <c r="B8944" s="4"/>
      <c r="C8944" s="4"/>
      <c r="D8944" s="4"/>
      <c r="E8944" s="4"/>
      <c r="F8944" s="6"/>
      <c r="G8944" s="6"/>
      <c r="H8944" s="6"/>
      <c r="I8944" s="10"/>
      <c r="J8944" s="11"/>
      <c r="K8944" s="13"/>
      <c r="L8944" s="4"/>
    </row>
    <row r="8945" spans="2:12" ht="14.25" customHeight="1">
      <c r="B8945" s="4"/>
      <c r="C8945" s="4"/>
      <c r="D8945" s="4"/>
      <c r="E8945" s="4"/>
      <c r="F8945" s="6"/>
      <c r="G8945" s="6"/>
      <c r="H8945" s="6"/>
      <c r="I8945" s="10"/>
      <c r="J8945" s="11"/>
      <c r="K8945" s="13"/>
      <c r="L8945" s="4"/>
    </row>
    <row r="8946" spans="2:12" ht="14.25" customHeight="1">
      <c r="B8946" s="4"/>
      <c r="C8946" s="4"/>
      <c r="D8946" s="4"/>
      <c r="E8946" s="4"/>
      <c r="F8946" s="6"/>
      <c r="G8946" s="6"/>
      <c r="H8946" s="6"/>
      <c r="I8946" s="10"/>
      <c r="J8946" s="11"/>
      <c r="K8946" s="13"/>
      <c r="L8946" s="4"/>
    </row>
    <row r="8947" spans="2:12" ht="14.25" customHeight="1">
      <c r="B8947" s="4"/>
      <c r="C8947" s="4"/>
      <c r="D8947" s="4"/>
      <c r="E8947" s="4"/>
      <c r="F8947" s="6"/>
      <c r="G8947" s="6"/>
      <c r="H8947" s="6"/>
      <c r="I8947" s="10"/>
      <c r="J8947" s="11"/>
      <c r="K8947" s="13"/>
      <c r="L8947" s="4"/>
    </row>
    <row r="8948" spans="2:12" ht="14.25" customHeight="1">
      <c r="B8948" s="4"/>
      <c r="C8948" s="4"/>
      <c r="D8948" s="4"/>
      <c r="E8948" s="4"/>
      <c r="F8948" s="6"/>
      <c r="G8948" s="6"/>
      <c r="H8948" s="6"/>
      <c r="I8948" s="10"/>
      <c r="J8948" s="11"/>
      <c r="K8948" s="13"/>
      <c r="L8948" s="4"/>
    </row>
    <row r="8949" spans="2:12" ht="14.25" customHeight="1">
      <c r="B8949" s="4"/>
      <c r="C8949" s="4"/>
      <c r="D8949" s="4"/>
      <c r="E8949" s="4"/>
      <c r="F8949" s="6"/>
      <c r="G8949" s="6"/>
      <c r="H8949" s="6"/>
      <c r="I8949" s="10"/>
      <c r="J8949" s="11"/>
      <c r="K8949" s="13"/>
      <c r="L8949" s="4"/>
    </row>
    <row r="8950" spans="2:12" ht="14.25" customHeight="1">
      <c r="B8950" s="4"/>
      <c r="C8950" s="4"/>
      <c r="D8950" s="4"/>
      <c r="E8950" s="4"/>
      <c r="F8950" s="6"/>
      <c r="G8950" s="6"/>
      <c r="H8950" s="6"/>
      <c r="I8950" s="10"/>
      <c r="J8950" s="11"/>
      <c r="K8950" s="13"/>
      <c r="L8950" s="4"/>
    </row>
    <row r="8951" spans="2:12" ht="14.25" customHeight="1">
      <c r="B8951" s="4"/>
      <c r="C8951" s="4"/>
      <c r="D8951" s="4"/>
      <c r="E8951" s="4"/>
      <c r="F8951" s="6"/>
      <c r="G8951" s="6"/>
      <c r="H8951" s="6"/>
      <c r="I8951" s="10"/>
      <c r="J8951" s="11"/>
      <c r="K8951" s="13"/>
      <c r="L8951" s="4"/>
    </row>
    <row r="8952" spans="2:12" ht="14.25" customHeight="1">
      <c r="B8952" s="4"/>
      <c r="C8952" s="4"/>
      <c r="D8952" s="4"/>
      <c r="E8952" s="4"/>
      <c r="F8952" s="6"/>
      <c r="G8952" s="6"/>
      <c r="H8952" s="6"/>
      <c r="I8952" s="10"/>
      <c r="J8952" s="11"/>
      <c r="K8952" s="13"/>
      <c r="L8952" s="4"/>
    </row>
    <row r="8953" spans="2:12" ht="14.25" customHeight="1">
      <c r="B8953" s="4"/>
      <c r="C8953" s="4"/>
      <c r="D8953" s="4"/>
      <c r="E8953" s="4"/>
      <c r="F8953" s="6"/>
      <c r="G8953" s="6"/>
      <c r="H8953" s="6"/>
      <c r="I8953" s="10"/>
      <c r="J8953" s="11"/>
      <c r="K8953" s="13"/>
      <c r="L8953" s="4"/>
    </row>
    <row r="8954" spans="2:12" ht="14.25" customHeight="1">
      <c r="B8954" s="4"/>
      <c r="C8954" s="4"/>
      <c r="D8954" s="4"/>
      <c r="E8954" s="4"/>
      <c r="F8954" s="6"/>
      <c r="G8954" s="6"/>
      <c r="H8954" s="6"/>
      <c r="I8954" s="10"/>
      <c r="J8954" s="11"/>
      <c r="K8954" s="13"/>
      <c r="L8954" s="4"/>
    </row>
    <row r="8955" spans="2:12" ht="14.25" customHeight="1">
      <c r="B8955" s="4"/>
      <c r="C8955" s="4"/>
      <c r="D8955" s="4"/>
      <c r="E8955" s="4"/>
      <c r="F8955" s="6"/>
      <c r="G8955" s="6"/>
      <c r="H8955" s="6"/>
      <c r="I8955" s="10"/>
      <c r="J8955" s="11"/>
      <c r="K8955" s="13"/>
      <c r="L8955" s="4"/>
    </row>
    <row r="8956" spans="2:12" ht="14.25" customHeight="1">
      <c r="B8956" s="4"/>
      <c r="C8956" s="4"/>
      <c r="D8956" s="4"/>
      <c r="E8956" s="4"/>
      <c r="F8956" s="6"/>
      <c r="G8956" s="6"/>
      <c r="H8956" s="6"/>
      <c r="I8956" s="10"/>
      <c r="J8956" s="11"/>
      <c r="K8956" s="13"/>
      <c r="L8956" s="4"/>
    </row>
    <row r="8957" spans="2:12" ht="14.25" customHeight="1">
      <c r="B8957" s="4"/>
      <c r="C8957" s="4"/>
      <c r="D8957" s="4"/>
      <c r="E8957" s="4"/>
      <c r="F8957" s="6"/>
      <c r="G8957" s="6"/>
      <c r="H8957" s="6"/>
      <c r="I8957" s="10"/>
      <c r="J8957" s="11"/>
      <c r="K8957" s="13"/>
      <c r="L8957" s="4"/>
    </row>
    <row r="8958" spans="2:12" ht="14.25" customHeight="1">
      <c r="B8958" s="4"/>
      <c r="C8958" s="4"/>
      <c r="D8958" s="4"/>
      <c r="E8958" s="4"/>
      <c r="F8958" s="6"/>
      <c r="G8958" s="6"/>
      <c r="H8958" s="6"/>
      <c r="I8958" s="10"/>
      <c r="J8958" s="11"/>
      <c r="K8958" s="13"/>
      <c r="L8958" s="4"/>
    </row>
    <row r="8959" spans="2:12" ht="14.25" customHeight="1">
      <c r="B8959" s="4"/>
      <c r="C8959" s="4"/>
      <c r="D8959" s="4"/>
      <c r="E8959" s="4"/>
      <c r="F8959" s="6"/>
      <c r="G8959" s="6"/>
      <c r="H8959" s="6"/>
      <c r="I8959" s="10"/>
      <c r="J8959" s="11"/>
      <c r="K8959" s="13"/>
      <c r="L8959" s="4"/>
    </row>
    <row r="8960" spans="2:12" ht="14.25" customHeight="1">
      <c r="B8960" s="4"/>
      <c r="C8960" s="4"/>
      <c r="D8960" s="4"/>
      <c r="E8960" s="4"/>
      <c r="F8960" s="6"/>
      <c r="G8960" s="6"/>
      <c r="H8960" s="6"/>
      <c r="I8960" s="10"/>
      <c r="J8960" s="11"/>
      <c r="K8960" s="13"/>
      <c r="L8960" s="4"/>
    </row>
    <row r="8961" spans="2:12" ht="14.25" customHeight="1">
      <c r="B8961" s="4"/>
      <c r="C8961" s="4"/>
      <c r="D8961" s="4"/>
      <c r="E8961" s="4"/>
      <c r="F8961" s="6"/>
      <c r="G8961" s="6"/>
      <c r="H8961" s="6"/>
      <c r="I8961" s="10"/>
      <c r="J8961" s="11"/>
      <c r="K8961" s="13"/>
      <c r="L8961" s="4"/>
    </row>
    <row r="8962" spans="2:12" ht="14.25" customHeight="1">
      <c r="B8962" s="4"/>
      <c r="C8962" s="4"/>
      <c r="D8962" s="4"/>
      <c r="E8962" s="4"/>
      <c r="F8962" s="6"/>
      <c r="G8962" s="6"/>
      <c r="H8962" s="6"/>
      <c r="I8962" s="10"/>
      <c r="J8962" s="11"/>
      <c r="K8962" s="13"/>
      <c r="L8962" s="4"/>
    </row>
    <row r="8963" spans="2:12" ht="14.25" customHeight="1">
      <c r="B8963" s="4"/>
      <c r="C8963" s="4"/>
      <c r="D8963" s="4"/>
      <c r="E8963" s="4"/>
      <c r="F8963" s="6"/>
      <c r="G8963" s="6"/>
      <c r="H8963" s="6"/>
      <c r="I8963" s="10"/>
      <c r="J8963" s="11"/>
      <c r="K8963" s="13"/>
      <c r="L8963" s="4"/>
    </row>
    <row r="8964" spans="2:12" ht="14.25" customHeight="1">
      <c r="B8964" s="4"/>
      <c r="C8964" s="4"/>
      <c r="D8964" s="4"/>
      <c r="E8964" s="4"/>
      <c r="F8964" s="6"/>
      <c r="G8964" s="6"/>
      <c r="H8964" s="6"/>
      <c r="I8964" s="10"/>
      <c r="J8964" s="11"/>
      <c r="K8964" s="13"/>
      <c r="L8964" s="4"/>
    </row>
    <row r="8965" spans="2:12" ht="14.25" customHeight="1">
      <c r="B8965" s="4"/>
      <c r="C8965" s="4"/>
      <c r="D8965" s="4"/>
      <c r="E8965" s="4"/>
      <c r="F8965" s="6"/>
      <c r="G8965" s="6"/>
      <c r="H8965" s="6"/>
      <c r="I8965" s="10"/>
      <c r="J8965" s="11"/>
      <c r="K8965" s="13"/>
      <c r="L8965" s="4"/>
    </row>
    <row r="8966" spans="2:12" ht="14.25" customHeight="1">
      <c r="B8966" s="4"/>
      <c r="C8966" s="4"/>
      <c r="D8966" s="4"/>
      <c r="E8966" s="4"/>
      <c r="F8966" s="6"/>
      <c r="G8966" s="6"/>
      <c r="H8966" s="6"/>
      <c r="I8966" s="10"/>
      <c r="J8966" s="11"/>
      <c r="K8966" s="13"/>
      <c r="L8966" s="4"/>
    </row>
    <row r="8967" spans="2:12" ht="14.25" customHeight="1">
      <c r="B8967" s="4"/>
      <c r="C8967" s="4"/>
      <c r="D8967" s="4"/>
      <c r="E8967" s="4"/>
      <c r="F8967" s="6"/>
      <c r="G8967" s="6"/>
      <c r="H8967" s="6"/>
      <c r="I8967" s="10"/>
      <c r="J8967" s="11"/>
      <c r="K8967" s="13"/>
      <c r="L8967" s="4"/>
    </row>
    <row r="8968" spans="2:12" ht="14.25" customHeight="1">
      <c r="B8968" s="4"/>
      <c r="C8968" s="4"/>
      <c r="D8968" s="4"/>
      <c r="E8968" s="4"/>
      <c r="F8968" s="6"/>
      <c r="G8968" s="6"/>
      <c r="H8968" s="6"/>
      <c r="I8968" s="10"/>
      <c r="J8968" s="11"/>
      <c r="K8968" s="13"/>
      <c r="L8968" s="4"/>
    </row>
    <row r="8969" spans="2:12" ht="14.25" customHeight="1">
      <c r="B8969" s="4"/>
      <c r="C8969" s="4"/>
      <c r="D8969" s="4"/>
      <c r="E8969" s="4"/>
      <c r="F8969" s="6"/>
      <c r="G8969" s="6"/>
      <c r="H8969" s="6"/>
      <c r="I8969" s="10"/>
      <c r="J8969" s="11"/>
      <c r="K8969" s="13"/>
      <c r="L8969" s="4"/>
    </row>
    <row r="8970" spans="2:12" ht="14.25" customHeight="1">
      <c r="B8970" s="4"/>
      <c r="C8970" s="4"/>
      <c r="D8970" s="4"/>
      <c r="E8970" s="4"/>
      <c r="F8970" s="6"/>
      <c r="G8970" s="6"/>
      <c r="H8970" s="6"/>
      <c r="I8970" s="10"/>
      <c r="J8970" s="11"/>
      <c r="K8970" s="13"/>
      <c r="L8970" s="4"/>
    </row>
    <row r="8971" spans="2:12" ht="14.25" customHeight="1">
      <c r="B8971" s="4"/>
      <c r="C8971" s="4"/>
      <c r="D8971" s="4"/>
      <c r="E8971" s="4"/>
      <c r="F8971" s="6"/>
      <c r="G8971" s="6"/>
      <c r="H8971" s="6"/>
      <c r="I8971" s="10"/>
      <c r="J8971" s="11"/>
      <c r="K8971" s="13"/>
      <c r="L8971" s="4"/>
    </row>
    <row r="8972" spans="2:12" ht="14.25" customHeight="1">
      <c r="B8972" s="4"/>
      <c r="C8972" s="4"/>
      <c r="D8972" s="4"/>
      <c r="E8972" s="4"/>
      <c r="F8972" s="6"/>
      <c r="G8972" s="6"/>
      <c r="H8972" s="6"/>
      <c r="I8972" s="10"/>
      <c r="J8972" s="11"/>
      <c r="K8972" s="13"/>
      <c r="L8972" s="4"/>
    </row>
    <row r="8973" spans="2:12" ht="14.25" customHeight="1">
      <c r="B8973" s="4"/>
      <c r="C8973" s="4"/>
      <c r="D8973" s="4"/>
      <c r="E8973" s="4"/>
      <c r="F8973" s="6"/>
      <c r="G8973" s="6"/>
      <c r="H8973" s="6"/>
      <c r="I8973" s="10"/>
      <c r="J8973" s="11"/>
      <c r="K8973" s="13"/>
      <c r="L8973" s="4"/>
    </row>
    <row r="8974" spans="2:12" ht="14.25" customHeight="1">
      <c r="B8974" s="4"/>
      <c r="C8974" s="4"/>
      <c r="D8974" s="4"/>
      <c r="E8974" s="4"/>
      <c r="F8974" s="6"/>
      <c r="G8974" s="6"/>
      <c r="H8974" s="6"/>
      <c r="I8974" s="10"/>
      <c r="J8974" s="11"/>
      <c r="K8974" s="13"/>
      <c r="L8974" s="4"/>
    </row>
    <row r="8975" spans="2:12" ht="14.25" customHeight="1">
      <c r="B8975" s="4"/>
      <c r="C8975" s="4"/>
      <c r="D8975" s="4"/>
      <c r="E8975" s="4"/>
      <c r="F8975" s="6"/>
      <c r="G8975" s="6"/>
      <c r="H8975" s="6"/>
      <c r="I8975" s="10"/>
      <c r="J8975" s="11"/>
      <c r="K8975" s="13"/>
      <c r="L8975" s="4"/>
    </row>
    <row r="8976" spans="2:12" ht="14.25" customHeight="1">
      <c r="B8976" s="4"/>
      <c r="C8976" s="4"/>
      <c r="D8976" s="4"/>
      <c r="E8976" s="4"/>
      <c r="F8976" s="6"/>
      <c r="G8976" s="6"/>
      <c r="H8976" s="6"/>
      <c r="I8976" s="10"/>
      <c r="J8976" s="11"/>
      <c r="K8976" s="13"/>
      <c r="L8976" s="4"/>
    </row>
    <row r="8977" spans="2:12" ht="14.25" customHeight="1">
      <c r="B8977" s="4"/>
      <c r="C8977" s="4"/>
      <c r="D8977" s="4"/>
      <c r="E8977" s="4"/>
      <c r="F8977" s="6"/>
      <c r="G8977" s="6"/>
      <c r="H8977" s="6"/>
      <c r="I8977" s="10"/>
      <c r="J8977" s="11"/>
      <c r="K8977" s="13"/>
      <c r="L8977" s="4"/>
    </row>
    <row r="8978" spans="2:12" ht="14.25" customHeight="1">
      <c r="B8978" s="4"/>
      <c r="C8978" s="4"/>
      <c r="D8978" s="4"/>
      <c r="E8978" s="4"/>
      <c r="F8978" s="6"/>
      <c r="G8978" s="6"/>
      <c r="H8978" s="6"/>
      <c r="I8978" s="10"/>
      <c r="J8978" s="11"/>
      <c r="K8978" s="13"/>
      <c r="L8978" s="4"/>
    </row>
    <row r="8979" spans="2:12" ht="14.25" customHeight="1">
      <c r="B8979" s="4"/>
      <c r="C8979" s="4"/>
      <c r="D8979" s="4"/>
      <c r="E8979" s="4"/>
      <c r="F8979" s="6"/>
      <c r="G8979" s="6"/>
      <c r="H8979" s="6"/>
      <c r="I8979" s="10"/>
      <c r="J8979" s="11"/>
      <c r="K8979" s="13"/>
      <c r="L8979" s="4"/>
    </row>
    <row r="8980" spans="2:12" ht="14.25" customHeight="1">
      <c r="B8980" s="4"/>
      <c r="C8980" s="4"/>
      <c r="D8980" s="4"/>
      <c r="E8980" s="4"/>
      <c r="F8980" s="6"/>
      <c r="G8980" s="6"/>
      <c r="H8980" s="6"/>
      <c r="I8980" s="10"/>
      <c r="J8980" s="11"/>
      <c r="K8980" s="13"/>
      <c r="L8980" s="4"/>
    </row>
    <row r="8981" spans="2:12" ht="14.25" customHeight="1">
      <c r="B8981" s="4"/>
      <c r="C8981" s="4"/>
      <c r="D8981" s="4"/>
      <c r="E8981" s="4"/>
      <c r="F8981" s="6"/>
      <c r="G8981" s="6"/>
      <c r="H8981" s="6"/>
      <c r="I8981" s="10"/>
      <c r="J8981" s="11"/>
      <c r="K8981" s="13"/>
      <c r="L8981" s="4"/>
    </row>
    <row r="8982" spans="2:12" ht="14.25" customHeight="1">
      <c r="B8982" s="4"/>
      <c r="C8982" s="4"/>
      <c r="D8982" s="4"/>
      <c r="E8982" s="4"/>
      <c r="F8982" s="6"/>
      <c r="G8982" s="6"/>
      <c r="H8982" s="6"/>
      <c r="I8982" s="10"/>
      <c r="J8982" s="11"/>
      <c r="K8982" s="13"/>
      <c r="L8982" s="4"/>
    </row>
    <row r="8983" spans="2:12" ht="14.25" customHeight="1">
      <c r="B8983" s="4"/>
      <c r="C8983" s="4"/>
      <c r="D8983" s="4"/>
      <c r="E8983" s="4"/>
      <c r="F8983" s="6"/>
      <c r="G8983" s="6"/>
      <c r="H8983" s="6"/>
      <c r="I8983" s="10"/>
      <c r="J8983" s="11"/>
      <c r="K8983" s="13"/>
      <c r="L8983" s="4"/>
    </row>
    <row r="8984" spans="2:12" ht="14.25" customHeight="1">
      <c r="B8984" s="4"/>
      <c r="C8984" s="4"/>
      <c r="D8984" s="4"/>
      <c r="E8984" s="4"/>
      <c r="F8984" s="6"/>
      <c r="G8984" s="6"/>
      <c r="H8984" s="6"/>
      <c r="I8984" s="10"/>
      <c r="J8984" s="11"/>
      <c r="K8984" s="13"/>
      <c r="L8984" s="4"/>
    </row>
    <row r="8985" spans="2:12" ht="14.25" customHeight="1">
      <c r="B8985" s="4"/>
      <c r="C8985" s="4"/>
      <c r="D8985" s="4"/>
      <c r="E8985" s="4"/>
      <c r="F8985" s="6"/>
      <c r="G8985" s="6"/>
      <c r="H8985" s="6"/>
      <c r="I8985" s="10"/>
      <c r="J8985" s="11"/>
      <c r="K8985" s="13"/>
      <c r="L8985" s="4"/>
    </row>
    <row r="8986" spans="2:12" ht="14.25" customHeight="1">
      <c r="B8986" s="4"/>
      <c r="C8986" s="4"/>
      <c r="D8986" s="4"/>
      <c r="E8986" s="4"/>
      <c r="F8986" s="6"/>
      <c r="G8986" s="6"/>
      <c r="H8986" s="6"/>
      <c r="I8986" s="10"/>
      <c r="J8986" s="11"/>
      <c r="K8986" s="13"/>
      <c r="L8986" s="4"/>
    </row>
    <row r="8987" spans="2:12" ht="14.25" customHeight="1">
      <c r="B8987" s="4"/>
      <c r="C8987" s="4"/>
      <c r="D8987" s="4"/>
      <c r="E8987" s="4"/>
      <c r="F8987" s="6"/>
      <c r="G8987" s="6"/>
      <c r="H8987" s="6"/>
      <c r="I8987" s="10"/>
      <c r="J8987" s="11"/>
      <c r="K8987" s="13"/>
      <c r="L8987" s="4"/>
    </row>
    <row r="8988" spans="2:12" ht="14.25" customHeight="1">
      <c r="B8988" s="4"/>
      <c r="C8988" s="4"/>
      <c r="D8988" s="4"/>
      <c r="E8988" s="4"/>
      <c r="F8988" s="6"/>
      <c r="G8988" s="6"/>
      <c r="H8988" s="6"/>
      <c r="I8988" s="10"/>
      <c r="J8988" s="11"/>
      <c r="K8988" s="13"/>
      <c r="L8988" s="4"/>
    </row>
    <row r="8989" spans="2:12" ht="14.25" customHeight="1">
      <c r="B8989" s="4"/>
      <c r="C8989" s="4"/>
      <c r="D8989" s="4"/>
      <c r="E8989" s="4"/>
      <c r="F8989" s="6"/>
      <c r="G8989" s="6"/>
      <c r="H8989" s="6"/>
      <c r="I8989" s="10"/>
      <c r="J8989" s="11"/>
      <c r="K8989" s="13"/>
      <c r="L8989" s="4"/>
    </row>
    <row r="8990" spans="2:12" ht="14.25" customHeight="1">
      <c r="B8990" s="4"/>
      <c r="C8990" s="4"/>
      <c r="D8990" s="4"/>
      <c r="E8990" s="4"/>
      <c r="F8990" s="6"/>
      <c r="G8990" s="6"/>
      <c r="H8990" s="6"/>
      <c r="I8990" s="10"/>
      <c r="J8990" s="11"/>
      <c r="K8990" s="13"/>
      <c r="L8990" s="4"/>
    </row>
    <row r="8991" spans="2:12" ht="14.25" customHeight="1">
      <c r="B8991" s="4"/>
      <c r="C8991" s="4"/>
      <c r="D8991" s="4"/>
      <c r="E8991" s="4"/>
      <c r="F8991" s="6"/>
      <c r="G8991" s="6"/>
      <c r="H8991" s="6"/>
      <c r="I8991" s="10"/>
      <c r="J8991" s="11"/>
      <c r="K8991" s="13"/>
      <c r="L8991" s="4"/>
    </row>
    <row r="8992" spans="2:12" ht="14.25" customHeight="1">
      <c r="B8992" s="4"/>
      <c r="C8992" s="4"/>
      <c r="D8992" s="4"/>
      <c r="E8992" s="4"/>
      <c r="F8992" s="6"/>
      <c r="G8992" s="6"/>
      <c r="H8992" s="6"/>
      <c r="I8992" s="10"/>
      <c r="J8992" s="11"/>
      <c r="K8992" s="13"/>
      <c r="L8992" s="4"/>
    </row>
    <row r="8993" spans="2:12" ht="14.25" customHeight="1">
      <c r="B8993" s="4"/>
      <c r="C8993" s="4"/>
      <c r="D8993" s="4"/>
      <c r="E8993" s="4"/>
      <c r="F8993" s="6"/>
      <c r="G8993" s="6"/>
      <c r="H8993" s="6"/>
      <c r="I8993" s="10"/>
      <c r="J8993" s="11"/>
      <c r="K8993" s="13"/>
      <c r="L8993" s="4"/>
    </row>
    <row r="8994" spans="2:12" ht="14.25" customHeight="1">
      <c r="B8994" s="4"/>
      <c r="C8994" s="4"/>
      <c r="D8994" s="4"/>
      <c r="E8994" s="4"/>
      <c r="F8994" s="6"/>
      <c r="G8994" s="6"/>
      <c r="H8994" s="6"/>
      <c r="I8994" s="10"/>
      <c r="J8994" s="11"/>
      <c r="K8994" s="13"/>
      <c r="L8994" s="4"/>
    </row>
    <row r="8995" spans="2:12" ht="14.25" customHeight="1">
      <c r="B8995" s="4"/>
      <c r="C8995" s="4"/>
      <c r="D8995" s="4"/>
      <c r="E8995" s="4"/>
      <c r="F8995" s="6"/>
      <c r="G8995" s="6"/>
      <c r="H8995" s="6"/>
      <c r="I8995" s="10"/>
      <c r="J8995" s="11"/>
      <c r="K8995" s="13"/>
      <c r="L8995" s="4"/>
    </row>
    <row r="8996" spans="2:12" ht="14.25" customHeight="1">
      <c r="B8996" s="4"/>
      <c r="C8996" s="4"/>
      <c r="D8996" s="4"/>
      <c r="E8996" s="4"/>
      <c r="F8996" s="6"/>
      <c r="G8996" s="6"/>
      <c r="H8996" s="6"/>
      <c r="I8996" s="10"/>
      <c r="J8996" s="11"/>
      <c r="K8996" s="13"/>
      <c r="L8996" s="4"/>
    </row>
    <row r="8997" spans="2:12" ht="14.25" customHeight="1">
      <c r="B8997" s="4"/>
      <c r="C8997" s="4"/>
      <c r="D8997" s="4"/>
      <c r="E8997" s="4"/>
      <c r="F8997" s="6"/>
      <c r="G8997" s="6"/>
      <c r="H8997" s="6"/>
      <c r="I8997" s="10"/>
      <c r="J8997" s="11"/>
      <c r="K8997" s="13"/>
      <c r="L8997" s="4"/>
    </row>
    <row r="8998" spans="2:12" ht="14.25" customHeight="1">
      <c r="B8998" s="4"/>
      <c r="C8998" s="4"/>
      <c r="D8998" s="4"/>
      <c r="E8998" s="4"/>
      <c r="F8998" s="6"/>
      <c r="G8998" s="6"/>
      <c r="H8998" s="6"/>
      <c r="I8998" s="10"/>
      <c r="J8998" s="11"/>
      <c r="K8998" s="13"/>
      <c r="L8998" s="4"/>
    </row>
    <row r="8999" spans="2:12" ht="14.25" customHeight="1">
      <c r="B8999" s="4"/>
      <c r="C8999" s="4"/>
      <c r="D8999" s="4"/>
      <c r="E8999" s="4"/>
      <c r="F8999" s="6"/>
      <c r="G8999" s="6"/>
      <c r="H8999" s="6"/>
      <c r="I8999" s="10"/>
      <c r="J8999" s="11"/>
      <c r="K8999" s="13"/>
      <c r="L8999" s="4"/>
    </row>
    <row r="9000" spans="2:12" ht="14.25" customHeight="1">
      <c r="B9000" s="4"/>
      <c r="C9000" s="4"/>
      <c r="D9000" s="4"/>
      <c r="E9000" s="4"/>
      <c r="F9000" s="6"/>
      <c r="G9000" s="6"/>
      <c r="H9000" s="6"/>
      <c r="I9000" s="10"/>
      <c r="J9000" s="11"/>
      <c r="K9000" s="13"/>
      <c r="L9000" s="4"/>
    </row>
    <row r="9001" spans="2:12" ht="14.25" customHeight="1">
      <c r="B9001" s="4"/>
      <c r="C9001" s="4"/>
      <c r="D9001" s="4"/>
      <c r="E9001" s="4"/>
      <c r="F9001" s="6"/>
      <c r="G9001" s="6"/>
      <c r="H9001" s="6"/>
      <c r="I9001" s="10"/>
      <c r="J9001" s="11"/>
      <c r="K9001" s="13"/>
      <c r="L9001" s="4"/>
    </row>
    <row r="9002" spans="2:12" ht="14.25" customHeight="1">
      <c r="B9002" s="4"/>
      <c r="C9002" s="4"/>
      <c r="D9002" s="4"/>
      <c r="E9002" s="4"/>
      <c r="F9002" s="6"/>
      <c r="G9002" s="6"/>
      <c r="H9002" s="6"/>
      <c r="I9002" s="10"/>
      <c r="J9002" s="11"/>
      <c r="K9002" s="13"/>
      <c r="L9002" s="4"/>
    </row>
    <row r="9003" spans="2:12" ht="14.25" customHeight="1">
      <c r="B9003" s="4"/>
      <c r="C9003" s="4"/>
      <c r="D9003" s="4"/>
      <c r="E9003" s="4"/>
      <c r="F9003" s="6"/>
      <c r="G9003" s="6"/>
      <c r="H9003" s="6"/>
      <c r="I9003" s="10"/>
      <c r="J9003" s="11"/>
      <c r="K9003" s="13"/>
      <c r="L9003" s="4"/>
    </row>
    <row r="9004" spans="2:12" ht="14.25" customHeight="1">
      <c r="B9004" s="4"/>
      <c r="C9004" s="4"/>
      <c r="D9004" s="4"/>
      <c r="E9004" s="4"/>
      <c r="F9004" s="6"/>
      <c r="G9004" s="6"/>
      <c r="H9004" s="6"/>
      <c r="I9004" s="10"/>
      <c r="J9004" s="11"/>
      <c r="K9004" s="13"/>
      <c r="L9004" s="4"/>
    </row>
    <row r="9005" spans="2:12" ht="14.25" customHeight="1">
      <c r="B9005" s="4"/>
      <c r="C9005" s="4"/>
      <c r="D9005" s="4"/>
      <c r="E9005" s="4"/>
      <c r="F9005" s="6"/>
      <c r="G9005" s="6"/>
      <c r="H9005" s="6"/>
      <c r="I9005" s="10"/>
      <c r="J9005" s="11"/>
      <c r="K9005" s="13"/>
      <c r="L9005" s="4"/>
    </row>
    <row r="9006" spans="2:12" ht="14.25" customHeight="1">
      <c r="B9006" s="4"/>
      <c r="C9006" s="4"/>
      <c r="D9006" s="4"/>
      <c r="E9006" s="4"/>
      <c r="F9006" s="6"/>
      <c r="G9006" s="6"/>
      <c r="H9006" s="6"/>
      <c r="I9006" s="10"/>
      <c r="J9006" s="11"/>
      <c r="K9006" s="13"/>
      <c r="L9006" s="4"/>
    </row>
    <row r="9007" spans="2:12" ht="14.25" customHeight="1">
      <c r="B9007" s="4"/>
      <c r="C9007" s="4"/>
      <c r="D9007" s="4"/>
      <c r="E9007" s="4"/>
      <c r="F9007" s="6"/>
      <c r="G9007" s="6"/>
      <c r="H9007" s="6"/>
      <c r="I9007" s="10"/>
      <c r="J9007" s="11"/>
      <c r="K9007" s="13"/>
      <c r="L9007" s="4"/>
    </row>
    <row r="9008" spans="2:12" ht="14.25" customHeight="1">
      <c r="B9008" s="4"/>
      <c r="C9008" s="4"/>
      <c r="D9008" s="4"/>
      <c r="E9008" s="4"/>
      <c r="F9008" s="6"/>
      <c r="G9008" s="6"/>
      <c r="H9008" s="6"/>
      <c r="I9008" s="10"/>
      <c r="J9008" s="11"/>
      <c r="K9008" s="13"/>
      <c r="L9008" s="4"/>
    </row>
    <row r="9009" spans="2:12" ht="14.25" customHeight="1">
      <c r="B9009" s="4"/>
      <c r="C9009" s="4"/>
      <c r="D9009" s="4"/>
      <c r="E9009" s="4"/>
      <c r="F9009" s="6"/>
      <c r="G9009" s="6"/>
      <c r="H9009" s="6"/>
      <c r="I9009" s="10"/>
      <c r="J9009" s="11"/>
      <c r="K9009" s="13"/>
      <c r="L9009" s="4"/>
    </row>
    <row r="9010" spans="2:12" ht="14.25" customHeight="1">
      <c r="B9010" s="4"/>
      <c r="C9010" s="4"/>
      <c r="D9010" s="4"/>
      <c r="E9010" s="4"/>
      <c r="F9010" s="6"/>
      <c r="G9010" s="6"/>
      <c r="H9010" s="6"/>
      <c r="I9010" s="10"/>
      <c r="J9010" s="11"/>
      <c r="K9010" s="13"/>
      <c r="L9010" s="4"/>
    </row>
    <row r="9011" spans="2:12" ht="14.25" customHeight="1">
      <c r="B9011" s="4"/>
      <c r="C9011" s="4"/>
      <c r="D9011" s="4"/>
      <c r="E9011" s="4"/>
      <c r="F9011" s="6"/>
      <c r="G9011" s="6"/>
      <c r="H9011" s="6"/>
      <c r="I9011" s="10"/>
      <c r="J9011" s="11"/>
      <c r="K9011" s="13"/>
      <c r="L9011" s="4"/>
    </row>
    <row r="9012" spans="2:12" ht="14.25" customHeight="1">
      <c r="B9012" s="4"/>
      <c r="C9012" s="4"/>
      <c r="D9012" s="4"/>
      <c r="E9012" s="4"/>
      <c r="F9012" s="6"/>
      <c r="G9012" s="6"/>
      <c r="H9012" s="6"/>
      <c r="I9012" s="10"/>
      <c r="J9012" s="11"/>
      <c r="K9012" s="13"/>
      <c r="L9012" s="4"/>
    </row>
    <row r="9013" spans="2:12" ht="14.25" customHeight="1">
      <c r="B9013" s="4"/>
      <c r="C9013" s="4"/>
      <c r="D9013" s="4"/>
      <c r="E9013" s="4"/>
      <c r="F9013" s="6"/>
      <c r="G9013" s="6"/>
      <c r="H9013" s="6"/>
      <c r="I9013" s="10"/>
      <c r="J9013" s="11"/>
      <c r="K9013" s="13"/>
      <c r="L9013" s="4"/>
    </row>
    <row r="9014" spans="2:12" ht="14.25" customHeight="1">
      <c r="B9014" s="4"/>
      <c r="C9014" s="4"/>
      <c r="D9014" s="4"/>
      <c r="E9014" s="4"/>
      <c r="F9014" s="6"/>
      <c r="G9014" s="6"/>
      <c r="H9014" s="6"/>
      <c r="I9014" s="10"/>
      <c r="J9014" s="11"/>
      <c r="K9014" s="13"/>
      <c r="L9014" s="4"/>
    </row>
    <row r="9015" spans="2:12" ht="14.25" customHeight="1">
      <c r="B9015" s="4"/>
      <c r="C9015" s="4"/>
      <c r="D9015" s="4"/>
      <c r="E9015" s="4"/>
      <c r="F9015" s="6"/>
      <c r="G9015" s="6"/>
      <c r="H9015" s="6"/>
      <c r="I9015" s="10"/>
      <c r="J9015" s="11"/>
      <c r="K9015" s="13"/>
      <c r="L9015" s="4"/>
    </row>
    <row r="9016" spans="2:12" ht="14.25" customHeight="1">
      <c r="B9016" s="4"/>
      <c r="C9016" s="4"/>
      <c r="D9016" s="4"/>
      <c r="E9016" s="4"/>
      <c r="F9016" s="6"/>
      <c r="G9016" s="6"/>
      <c r="H9016" s="6"/>
      <c r="I9016" s="10"/>
      <c r="J9016" s="11"/>
      <c r="K9016" s="13"/>
      <c r="L9016" s="4"/>
    </row>
    <row r="9017" spans="2:12" ht="14.25" customHeight="1">
      <c r="B9017" s="4"/>
      <c r="C9017" s="4"/>
      <c r="D9017" s="4"/>
      <c r="E9017" s="4"/>
      <c r="F9017" s="6"/>
      <c r="G9017" s="6"/>
      <c r="H9017" s="6"/>
      <c r="I9017" s="10"/>
      <c r="J9017" s="11"/>
      <c r="K9017" s="13"/>
      <c r="L9017" s="4"/>
    </row>
    <row r="9018" spans="2:12" ht="14.25" customHeight="1">
      <c r="B9018" s="4"/>
      <c r="C9018" s="4"/>
      <c r="D9018" s="4"/>
      <c r="E9018" s="4"/>
      <c r="F9018" s="6"/>
      <c r="G9018" s="6"/>
      <c r="H9018" s="6"/>
      <c r="I9018" s="10"/>
      <c r="J9018" s="11"/>
      <c r="K9018" s="13"/>
      <c r="L9018" s="4"/>
    </row>
    <row r="9019" spans="2:12" ht="14.25" customHeight="1">
      <c r="B9019" s="4"/>
      <c r="C9019" s="4"/>
      <c r="D9019" s="4"/>
      <c r="E9019" s="4"/>
      <c r="F9019" s="6"/>
      <c r="G9019" s="6"/>
      <c r="H9019" s="6"/>
      <c r="I9019" s="10"/>
      <c r="J9019" s="11"/>
      <c r="K9019" s="13"/>
      <c r="L9019" s="4"/>
    </row>
    <row r="9020" spans="2:12" ht="14.25" customHeight="1">
      <c r="B9020" s="4"/>
      <c r="C9020" s="4"/>
      <c r="D9020" s="4"/>
      <c r="E9020" s="4"/>
      <c r="F9020" s="6"/>
      <c r="G9020" s="6"/>
      <c r="H9020" s="6"/>
      <c r="I9020" s="10"/>
      <c r="J9020" s="11"/>
      <c r="K9020" s="13"/>
      <c r="L9020" s="4"/>
    </row>
    <row r="9021" spans="2:12" ht="14.25" customHeight="1">
      <c r="B9021" s="4"/>
      <c r="C9021" s="4"/>
      <c r="D9021" s="4"/>
      <c r="E9021" s="4"/>
      <c r="F9021" s="6"/>
      <c r="G9021" s="6"/>
      <c r="H9021" s="6"/>
      <c r="I9021" s="10"/>
      <c r="J9021" s="11"/>
      <c r="K9021" s="13"/>
      <c r="L9021" s="4"/>
    </row>
    <row r="9022" spans="2:12" ht="14.25" customHeight="1">
      <c r="B9022" s="4"/>
      <c r="C9022" s="4"/>
      <c r="D9022" s="4"/>
      <c r="E9022" s="4"/>
      <c r="F9022" s="6"/>
      <c r="G9022" s="6"/>
      <c r="H9022" s="6"/>
      <c r="I9022" s="10"/>
      <c r="J9022" s="11"/>
      <c r="K9022" s="13"/>
      <c r="L9022" s="4"/>
    </row>
    <row r="9023" spans="2:12" ht="14.25" customHeight="1">
      <c r="B9023" s="4"/>
      <c r="C9023" s="4"/>
      <c r="D9023" s="4"/>
      <c r="E9023" s="4"/>
      <c r="F9023" s="6"/>
      <c r="G9023" s="6"/>
      <c r="H9023" s="6"/>
      <c r="I9023" s="10"/>
      <c r="J9023" s="11"/>
      <c r="K9023" s="13"/>
      <c r="L9023" s="4"/>
    </row>
    <row r="9024" spans="2:12" ht="14.25" customHeight="1">
      <c r="B9024" s="4"/>
      <c r="C9024" s="4"/>
      <c r="D9024" s="4"/>
      <c r="E9024" s="4"/>
      <c r="F9024" s="6"/>
      <c r="G9024" s="6"/>
      <c r="H9024" s="6"/>
      <c r="I9024" s="10"/>
      <c r="J9024" s="11"/>
      <c r="K9024" s="13"/>
      <c r="L9024" s="4"/>
    </row>
    <row r="9025" spans="2:12" ht="14.25" customHeight="1">
      <c r="B9025" s="4"/>
      <c r="C9025" s="4"/>
      <c r="D9025" s="4"/>
      <c r="E9025" s="4"/>
      <c r="F9025" s="6"/>
      <c r="G9025" s="6"/>
      <c r="H9025" s="6"/>
      <c r="I9025" s="10"/>
      <c r="J9025" s="11"/>
      <c r="K9025" s="13"/>
      <c r="L9025" s="4"/>
    </row>
    <row r="9026" spans="2:12" ht="14.25" customHeight="1">
      <c r="B9026" s="4"/>
      <c r="C9026" s="4"/>
      <c r="D9026" s="4"/>
      <c r="E9026" s="4"/>
      <c r="F9026" s="6"/>
      <c r="G9026" s="6"/>
      <c r="H9026" s="6"/>
      <c r="I9026" s="10"/>
      <c r="J9026" s="11"/>
      <c r="K9026" s="13"/>
      <c r="L9026" s="4"/>
    </row>
    <row r="9027" spans="2:12" ht="14.25" customHeight="1">
      <c r="B9027" s="4"/>
      <c r="C9027" s="4"/>
      <c r="D9027" s="4"/>
      <c r="E9027" s="4"/>
      <c r="F9027" s="6"/>
      <c r="G9027" s="6"/>
      <c r="H9027" s="6"/>
      <c r="I9027" s="10"/>
      <c r="J9027" s="11"/>
      <c r="K9027" s="13"/>
      <c r="L9027" s="4"/>
    </row>
    <row r="9028" spans="2:12" ht="14.25" customHeight="1">
      <c r="B9028" s="4"/>
      <c r="C9028" s="4"/>
      <c r="D9028" s="4"/>
      <c r="E9028" s="4"/>
      <c r="F9028" s="6"/>
      <c r="G9028" s="6"/>
      <c r="H9028" s="6"/>
      <c r="I9028" s="10"/>
      <c r="J9028" s="11"/>
      <c r="K9028" s="13"/>
      <c r="L9028" s="4"/>
    </row>
    <row r="9029" spans="2:12" ht="14.25" customHeight="1">
      <c r="B9029" s="4"/>
      <c r="C9029" s="4"/>
      <c r="D9029" s="4"/>
      <c r="E9029" s="4"/>
      <c r="F9029" s="6"/>
      <c r="G9029" s="6"/>
      <c r="H9029" s="6"/>
      <c r="I9029" s="10"/>
      <c r="J9029" s="11"/>
      <c r="K9029" s="13"/>
      <c r="L9029" s="4"/>
    </row>
    <row r="9030" spans="2:12" ht="14.25" customHeight="1">
      <c r="B9030" s="4"/>
      <c r="C9030" s="4"/>
      <c r="D9030" s="4"/>
      <c r="E9030" s="4"/>
      <c r="F9030" s="6"/>
      <c r="G9030" s="6"/>
      <c r="H9030" s="6"/>
      <c r="I9030" s="10"/>
      <c r="J9030" s="11"/>
      <c r="K9030" s="13"/>
      <c r="L9030" s="4"/>
    </row>
    <row r="9031" spans="2:12" ht="14.25" customHeight="1">
      <c r="B9031" s="4"/>
      <c r="C9031" s="4"/>
      <c r="D9031" s="4"/>
      <c r="E9031" s="4"/>
      <c r="F9031" s="6"/>
      <c r="G9031" s="6"/>
      <c r="H9031" s="6"/>
      <c r="I9031" s="10"/>
      <c r="J9031" s="11"/>
      <c r="K9031" s="13"/>
      <c r="L9031" s="4"/>
    </row>
    <row r="9032" spans="2:12" ht="14.25" customHeight="1">
      <c r="B9032" s="4"/>
      <c r="C9032" s="4"/>
      <c r="D9032" s="4"/>
      <c r="E9032" s="4"/>
      <c r="F9032" s="6"/>
      <c r="G9032" s="6"/>
      <c r="H9032" s="6"/>
      <c r="I9032" s="10"/>
      <c r="J9032" s="11"/>
      <c r="K9032" s="13"/>
      <c r="L9032" s="4"/>
    </row>
    <row r="9033" spans="2:12" ht="14.25" customHeight="1">
      <c r="B9033" s="4"/>
      <c r="C9033" s="4"/>
      <c r="D9033" s="4"/>
      <c r="E9033" s="4"/>
      <c r="F9033" s="6"/>
      <c r="G9033" s="6"/>
      <c r="H9033" s="6"/>
      <c r="I9033" s="10"/>
      <c r="J9033" s="11"/>
      <c r="K9033" s="13"/>
      <c r="L9033" s="4"/>
    </row>
    <row r="9034" spans="2:12" ht="14.25" customHeight="1">
      <c r="B9034" s="4"/>
      <c r="C9034" s="4"/>
      <c r="D9034" s="4"/>
      <c r="E9034" s="4"/>
      <c r="F9034" s="6"/>
      <c r="G9034" s="6"/>
      <c r="H9034" s="6"/>
      <c r="I9034" s="10"/>
      <c r="J9034" s="11"/>
      <c r="K9034" s="13"/>
      <c r="L9034" s="4"/>
    </row>
    <row r="9035" spans="2:12" ht="14.25" customHeight="1">
      <c r="B9035" s="4"/>
      <c r="C9035" s="4"/>
      <c r="D9035" s="4"/>
      <c r="E9035" s="4"/>
      <c r="F9035" s="6"/>
      <c r="G9035" s="6"/>
      <c r="H9035" s="6"/>
      <c r="I9035" s="10"/>
      <c r="J9035" s="11"/>
      <c r="K9035" s="13"/>
      <c r="L9035" s="4"/>
    </row>
    <row r="9036" spans="2:12" ht="14.25" customHeight="1">
      <c r="B9036" s="4"/>
      <c r="C9036" s="4"/>
      <c r="D9036" s="4"/>
      <c r="E9036" s="4"/>
      <c r="F9036" s="6"/>
      <c r="G9036" s="6"/>
      <c r="H9036" s="6"/>
      <c r="I9036" s="10"/>
      <c r="J9036" s="11"/>
      <c r="K9036" s="13"/>
      <c r="L9036" s="4"/>
    </row>
    <row r="9037" spans="2:12" ht="14.25" customHeight="1">
      <c r="B9037" s="4"/>
      <c r="C9037" s="4"/>
      <c r="D9037" s="4"/>
      <c r="E9037" s="4"/>
      <c r="F9037" s="6"/>
      <c r="G9037" s="6"/>
      <c r="H9037" s="6"/>
      <c r="I9037" s="10"/>
      <c r="J9037" s="11"/>
      <c r="K9037" s="13"/>
      <c r="L9037" s="4"/>
    </row>
    <row r="9038" spans="2:12" ht="14.25" customHeight="1">
      <c r="B9038" s="4"/>
      <c r="C9038" s="4"/>
      <c r="D9038" s="4"/>
      <c r="E9038" s="4"/>
      <c r="F9038" s="6"/>
      <c r="G9038" s="6"/>
      <c r="H9038" s="6"/>
      <c r="I9038" s="10"/>
      <c r="J9038" s="11"/>
      <c r="K9038" s="13"/>
      <c r="L9038" s="4"/>
    </row>
    <row r="9039" spans="2:12" ht="14.25" customHeight="1">
      <c r="B9039" s="4"/>
      <c r="C9039" s="4"/>
      <c r="D9039" s="4"/>
      <c r="E9039" s="4"/>
      <c r="F9039" s="6"/>
      <c r="G9039" s="6"/>
      <c r="H9039" s="6"/>
      <c r="I9039" s="10"/>
      <c r="J9039" s="11"/>
      <c r="K9039" s="13"/>
      <c r="L9039" s="4"/>
    </row>
    <row r="9040" spans="2:12" ht="14.25" customHeight="1">
      <c r="B9040" s="4"/>
      <c r="C9040" s="4"/>
      <c r="D9040" s="4"/>
      <c r="E9040" s="4"/>
      <c r="F9040" s="6"/>
      <c r="G9040" s="6"/>
      <c r="H9040" s="6"/>
      <c r="I9040" s="10"/>
      <c r="J9040" s="11"/>
      <c r="K9040" s="13"/>
      <c r="L9040" s="4"/>
    </row>
    <row r="9041" spans="2:12" ht="14.25" customHeight="1">
      <c r="B9041" s="4"/>
      <c r="C9041" s="4"/>
      <c r="D9041" s="4"/>
      <c r="E9041" s="4"/>
      <c r="F9041" s="6"/>
      <c r="G9041" s="6"/>
      <c r="H9041" s="6"/>
      <c r="I9041" s="10"/>
      <c r="J9041" s="11"/>
      <c r="K9041" s="13"/>
      <c r="L9041" s="4"/>
    </row>
    <row r="9042" spans="2:12" ht="14.25" customHeight="1">
      <c r="B9042" s="4"/>
      <c r="C9042" s="4"/>
      <c r="D9042" s="4"/>
      <c r="E9042" s="4"/>
      <c r="F9042" s="6"/>
      <c r="G9042" s="6"/>
      <c r="H9042" s="6"/>
      <c r="I9042" s="10"/>
      <c r="J9042" s="11"/>
      <c r="K9042" s="13"/>
      <c r="L9042" s="4"/>
    </row>
    <row r="9043" spans="2:12" ht="14.25" customHeight="1">
      <c r="B9043" s="4"/>
      <c r="C9043" s="4"/>
      <c r="D9043" s="4"/>
      <c r="E9043" s="4"/>
      <c r="F9043" s="6"/>
      <c r="G9043" s="6"/>
      <c r="H9043" s="6"/>
      <c r="I9043" s="10"/>
      <c r="J9043" s="11"/>
      <c r="K9043" s="13"/>
      <c r="L9043" s="4"/>
    </row>
    <row r="9044" spans="2:12" ht="14.25" customHeight="1">
      <c r="B9044" s="4"/>
      <c r="C9044" s="4"/>
      <c r="D9044" s="4"/>
      <c r="E9044" s="4"/>
      <c r="F9044" s="6"/>
      <c r="G9044" s="6"/>
      <c r="H9044" s="6"/>
      <c r="I9044" s="10"/>
      <c r="J9044" s="11"/>
      <c r="K9044" s="13"/>
      <c r="L9044" s="4"/>
    </row>
    <row r="9045" spans="2:12" ht="14.25" customHeight="1">
      <c r="B9045" s="4"/>
      <c r="C9045" s="4"/>
      <c r="D9045" s="4"/>
      <c r="E9045" s="4"/>
      <c r="F9045" s="6"/>
      <c r="G9045" s="6"/>
      <c r="H9045" s="6"/>
      <c r="I9045" s="10"/>
      <c r="J9045" s="11"/>
      <c r="K9045" s="13"/>
      <c r="L9045" s="4"/>
    </row>
    <row r="9046" spans="2:12" ht="14.25" customHeight="1">
      <c r="B9046" s="4"/>
      <c r="C9046" s="4"/>
      <c r="D9046" s="4"/>
      <c r="E9046" s="4"/>
      <c r="F9046" s="6"/>
      <c r="G9046" s="6"/>
      <c r="H9046" s="6"/>
      <c r="I9046" s="10"/>
      <c r="J9046" s="11"/>
      <c r="K9046" s="13"/>
      <c r="L9046" s="4"/>
    </row>
    <row r="9047" spans="2:12" ht="14.25" customHeight="1">
      <c r="B9047" s="4"/>
      <c r="C9047" s="4"/>
      <c r="D9047" s="4"/>
      <c r="E9047" s="4"/>
      <c r="F9047" s="6"/>
      <c r="G9047" s="6"/>
      <c r="H9047" s="6"/>
      <c r="I9047" s="10"/>
      <c r="J9047" s="11"/>
      <c r="K9047" s="13"/>
      <c r="L9047" s="4"/>
    </row>
    <row r="9048" spans="2:12" ht="14.25" customHeight="1">
      <c r="B9048" s="4"/>
      <c r="C9048" s="4"/>
      <c r="D9048" s="4"/>
      <c r="E9048" s="4"/>
      <c r="F9048" s="6"/>
      <c r="G9048" s="6"/>
      <c r="H9048" s="6"/>
      <c r="I9048" s="10"/>
      <c r="J9048" s="11"/>
      <c r="K9048" s="13"/>
      <c r="L9048" s="4"/>
    </row>
    <row r="9049" spans="2:12" ht="14.25" customHeight="1">
      <c r="B9049" s="4"/>
      <c r="C9049" s="4"/>
      <c r="D9049" s="4"/>
      <c r="E9049" s="4"/>
      <c r="F9049" s="6"/>
      <c r="G9049" s="6"/>
      <c r="H9049" s="6"/>
      <c r="I9049" s="10"/>
      <c r="J9049" s="11"/>
      <c r="K9049" s="13"/>
      <c r="L9049" s="4"/>
    </row>
    <row r="9050" spans="2:12" ht="14.25" customHeight="1">
      <c r="B9050" s="4"/>
      <c r="C9050" s="4"/>
      <c r="D9050" s="4"/>
      <c r="E9050" s="4"/>
      <c r="F9050" s="6"/>
      <c r="G9050" s="6"/>
      <c r="H9050" s="6"/>
      <c r="I9050" s="10"/>
      <c r="J9050" s="11"/>
      <c r="K9050" s="13"/>
      <c r="L9050" s="4"/>
    </row>
    <row r="9051" spans="2:12" ht="14.25" customHeight="1">
      <c r="B9051" s="4"/>
      <c r="C9051" s="4"/>
      <c r="D9051" s="4"/>
      <c r="E9051" s="4"/>
      <c r="F9051" s="6"/>
      <c r="G9051" s="6"/>
      <c r="H9051" s="6"/>
      <c r="I9051" s="10"/>
      <c r="J9051" s="11"/>
      <c r="K9051" s="13"/>
      <c r="L9051" s="4"/>
    </row>
    <row r="9052" spans="2:12" ht="14.25" customHeight="1">
      <c r="B9052" s="4"/>
      <c r="C9052" s="4"/>
      <c r="D9052" s="4"/>
      <c r="E9052" s="4"/>
      <c r="F9052" s="6"/>
      <c r="G9052" s="6"/>
      <c r="H9052" s="6"/>
      <c r="I9052" s="10"/>
      <c r="J9052" s="11"/>
      <c r="K9052" s="13"/>
      <c r="L9052" s="4"/>
    </row>
    <row r="9053" spans="2:12" ht="14.25" customHeight="1">
      <c r="B9053" s="4"/>
      <c r="C9053" s="4"/>
      <c r="D9053" s="4"/>
      <c r="E9053" s="4"/>
      <c r="F9053" s="6"/>
      <c r="G9053" s="6"/>
      <c r="H9053" s="6"/>
      <c r="I9053" s="10"/>
      <c r="J9053" s="11"/>
      <c r="K9053" s="13"/>
      <c r="L9053" s="4"/>
    </row>
    <row r="9054" spans="2:12" ht="14.25" customHeight="1">
      <c r="B9054" s="4"/>
      <c r="C9054" s="4"/>
      <c r="D9054" s="4"/>
      <c r="E9054" s="4"/>
      <c r="F9054" s="6"/>
      <c r="G9054" s="6"/>
      <c r="H9054" s="6"/>
      <c r="I9054" s="10"/>
      <c r="J9054" s="11"/>
      <c r="K9054" s="13"/>
      <c r="L9054" s="4"/>
    </row>
    <row r="9055" spans="2:12" ht="14.25" customHeight="1">
      <c r="B9055" s="4"/>
      <c r="C9055" s="4"/>
      <c r="D9055" s="4"/>
      <c r="E9055" s="4"/>
      <c r="F9055" s="6"/>
      <c r="G9055" s="6"/>
      <c r="H9055" s="6"/>
      <c r="I9055" s="10"/>
      <c r="J9055" s="11"/>
      <c r="K9055" s="13"/>
      <c r="L9055" s="4"/>
    </row>
    <row r="9056" spans="2:12" ht="14.25" customHeight="1">
      <c r="B9056" s="4"/>
      <c r="C9056" s="4"/>
      <c r="D9056" s="4"/>
      <c r="E9056" s="4"/>
      <c r="F9056" s="6"/>
      <c r="G9056" s="6"/>
      <c r="H9056" s="6"/>
      <c r="I9056" s="10"/>
      <c r="J9056" s="11"/>
      <c r="K9056" s="13"/>
      <c r="L9056" s="4"/>
    </row>
    <row r="9057" spans="2:12" ht="14.25" customHeight="1">
      <c r="B9057" s="4"/>
      <c r="C9057" s="4"/>
      <c r="D9057" s="4"/>
      <c r="E9057" s="4"/>
      <c r="F9057" s="6"/>
      <c r="G9057" s="6"/>
      <c r="H9057" s="6"/>
      <c r="I9057" s="10"/>
      <c r="J9057" s="11"/>
      <c r="K9057" s="13"/>
      <c r="L9057" s="4"/>
    </row>
    <row r="9058" spans="2:12" ht="14.25" customHeight="1">
      <c r="B9058" s="4"/>
      <c r="C9058" s="4"/>
      <c r="D9058" s="4"/>
      <c r="E9058" s="4"/>
      <c r="F9058" s="6"/>
      <c r="G9058" s="6"/>
      <c r="H9058" s="6"/>
      <c r="I9058" s="10"/>
      <c r="J9058" s="11"/>
      <c r="K9058" s="13"/>
      <c r="L9058" s="4"/>
    </row>
    <row r="9059" spans="2:12" ht="14.25" customHeight="1">
      <c r="B9059" s="4"/>
      <c r="C9059" s="4"/>
      <c r="D9059" s="4"/>
      <c r="E9059" s="4"/>
      <c r="F9059" s="6"/>
      <c r="G9059" s="6"/>
      <c r="H9059" s="6"/>
      <c r="I9059" s="10"/>
      <c r="J9059" s="11"/>
      <c r="K9059" s="13"/>
      <c r="L9059" s="4"/>
    </row>
    <row r="9060" spans="2:12" ht="14.25" customHeight="1">
      <c r="B9060" s="4"/>
      <c r="C9060" s="4"/>
      <c r="D9060" s="4"/>
      <c r="E9060" s="4"/>
      <c r="F9060" s="6"/>
      <c r="G9060" s="6"/>
      <c r="H9060" s="6"/>
      <c r="I9060" s="10"/>
      <c r="J9060" s="11"/>
      <c r="K9060" s="13"/>
      <c r="L9060" s="4"/>
    </row>
    <row r="9061" spans="2:12" ht="14.25" customHeight="1">
      <c r="B9061" s="4"/>
      <c r="C9061" s="4"/>
      <c r="D9061" s="4"/>
      <c r="E9061" s="4"/>
      <c r="F9061" s="6"/>
      <c r="G9061" s="6"/>
      <c r="H9061" s="6"/>
      <c r="I9061" s="10"/>
      <c r="J9061" s="11"/>
      <c r="K9061" s="13"/>
      <c r="L9061" s="4"/>
    </row>
    <row r="9062" spans="2:12" ht="14.25" customHeight="1">
      <c r="B9062" s="4"/>
      <c r="C9062" s="4"/>
      <c r="D9062" s="4"/>
      <c r="E9062" s="4"/>
      <c r="F9062" s="6"/>
      <c r="G9062" s="6"/>
      <c r="H9062" s="6"/>
      <c r="I9062" s="10"/>
      <c r="J9062" s="11"/>
      <c r="K9062" s="13"/>
      <c r="L9062" s="4"/>
    </row>
    <row r="9063" spans="2:12" ht="14.25" customHeight="1">
      <c r="B9063" s="4"/>
      <c r="C9063" s="4"/>
      <c r="D9063" s="4"/>
      <c r="E9063" s="4"/>
      <c r="F9063" s="6"/>
      <c r="G9063" s="6"/>
      <c r="H9063" s="6"/>
      <c r="I9063" s="10"/>
      <c r="J9063" s="11"/>
      <c r="K9063" s="13"/>
      <c r="L9063" s="4"/>
    </row>
    <row r="9064" spans="2:12" ht="14.25" customHeight="1">
      <c r="B9064" s="4"/>
      <c r="C9064" s="4"/>
      <c r="D9064" s="4"/>
      <c r="E9064" s="4"/>
      <c r="F9064" s="6"/>
      <c r="G9064" s="6"/>
      <c r="H9064" s="6"/>
      <c r="I9064" s="10"/>
      <c r="J9064" s="11"/>
      <c r="K9064" s="13"/>
      <c r="L9064" s="4"/>
    </row>
    <row r="9065" spans="2:12" ht="14.25" customHeight="1">
      <c r="B9065" s="4"/>
      <c r="C9065" s="4"/>
      <c r="D9065" s="4"/>
      <c r="E9065" s="4"/>
      <c r="F9065" s="6"/>
      <c r="G9065" s="6"/>
      <c r="H9065" s="6"/>
      <c r="I9065" s="10"/>
      <c r="J9065" s="11"/>
      <c r="K9065" s="13"/>
      <c r="L9065" s="4"/>
    </row>
    <row r="9066" spans="2:12" ht="14.25" customHeight="1">
      <c r="B9066" s="4"/>
      <c r="C9066" s="4"/>
      <c r="D9066" s="4"/>
      <c r="E9066" s="4"/>
      <c r="F9066" s="6"/>
      <c r="G9066" s="6"/>
      <c r="H9066" s="6"/>
      <c r="I9066" s="10"/>
      <c r="J9066" s="11"/>
      <c r="K9066" s="13"/>
      <c r="L9066" s="4"/>
    </row>
    <row r="9067" spans="2:12" ht="14.25" customHeight="1">
      <c r="B9067" s="4"/>
      <c r="C9067" s="4"/>
      <c r="D9067" s="4"/>
      <c r="E9067" s="4"/>
      <c r="F9067" s="6"/>
      <c r="G9067" s="6"/>
      <c r="H9067" s="6"/>
      <c r="I9067" s="10"/>
      <c r="J9067" s="11"/>
      <c r="K9067" s="13"/>
      <c r="L9067" s="4"/>
    </row>
    <row r="9068" spans="2:12" ht="14.25" customHeight="1">
      <c r="B9068" s="4"/>
      <c r="C9068" s="4"/>
      <c r="D9068" s="4"/>
      <c r="E9068" s="4"/>
      <c r="F9068" s="6"/>
      <c r="G9068" s="6"/>
      <c r="H9068" s="6"/>
      <c r="I9068" s="10"/>
      <c r="J9068" s="11"/>
      <c r="K9068" s="13"/>
      <c r="L9068" s="4"/>
    </row>
    <row r="9069" spans="2:12" ht="14.25" customHeight="1">
      <c r="B9069" s="4"/>
      <c r="C9069" s="4"/>
      <c r="D9069" s="4"/>
      <c r="E9069" s="4"/>
      <c r="F9069" s="6"/>
      <c r="G9069" s="6"/>
      <c r="H9069" s="6"/>
      <c r="I9069" s="10"/>
      <c r="J9069" s="11"/>
      <c r="K9069" s="13"/>
      <c r="L9069" s="4"/>
    </row>
    <row r="9070" spans="2:12" ht="14.25" customHeight="1">
      <c r="B9070" s="4"/>
      <c r="C9070" s="4"/>
      <c r="D9070" s="4"/>
      <c r="E9070" s="4"/>
      <c r="F9070" s="6"/>
      <c r="G9070" s="6"/>
      <c r="H9070" s="6"/>
      <c r="I9070" s="10"/>
      <c r="J9070" s="11"/>
      <c r="K9070" s="13"/>
      <c r="L9070" s="4"/>
    </row>
    <row r="9071" spans="2:12" ht="14.25" customHeight="1">
      <c r="B9071" s="4"/>
      <c r="C9071" s="4"/>
      <c r="D9071" s="4"/>
      <c r="E9071" s="4"/>
      <c r="F9071" s="6"/>
      <c r="G9071" s="6"/>
      <c r="H9071" s="6"/>
      <c r="I9071" s="10"/>
      <c r="J9071" s="11"/>
      <c r="K9071" s="13"/>
      <c r="L9071" s="4"/>
    </row>
    <row r="9072" spans="2:12" ht="14.25" customHeight="1">
      <c r="B9072" s="4"/>
      <c r="C9072" s="4"/>
      <c r="D9072" s="4"/>
      <c r="E9072" s="4"/>
      <c r="F9072" s="6"/>
      <c r="G9072" s="6"/>
      <c r="H9072" s="6"/>
      <c r="I9072" s="10"/>
      <c r="J9072" s="11"/>
      <c r="K9072" s="13"/>
      <c r="L9072" s="4"/>
    </row>
    <row r="9073" spans="2:12" ht="14.25" customHeight="1">
      <c r="B9073" s="4"/>
      <c r="C9073" s="4"/>
      <c r="D9073" s="4"/>
      <c r="E9073" s="4"/>
      <c r="F9073" s="6"/>
      <c r="G9073" s="6"/>
      <c r="H9073" s="6"/>
      <c r="I9073" s="10"/>
      <c r="J9073" s="11"/>
      <c r="K9073" s="13"/>
      <c r="L9073" s="4"/>
    </row>
    <row r="9074" spans="2:12" ht="14.25" customHeight="1">
      <c r="B9074" s="4"/>
      <c r="C9074" s="4"/>
      <c r="D9074" s="4"/>
      <c r="E9074" s="4"/>
      <c r="F9074" s="6"/>
      <c r="G9074" s="6"/>
      <c r="H9074" s="6"/>
      <c r="I9074" s="10"/>
      <c r="J9074" s="11"/>
      <c r="K9074" s="13"/>
      <c r="L9074" s="4"/>
    </row>
    <row r="9075" spans="2:12" ht="14.25" customHeight="1">
      <c r="B9075" s="4"/>
      <c r="C9075" s="4"/>
      <c r="D9075" s="4"/>
      <c r="E9075" s="4"/>
      <c r="F9075" s="6"/>
      <c r="G9075" s="6"/>
      <c r="H9075" s="6"/>
      <c r="I9075" s="10"/>
      <c r="J9075" s="11"/>
      <c r="K9075" s="13"/>
      <c r="L9075" s="4"/>
    </row>
    <row r="9076" spans="2:12" ht="14.25" customHeight="1">
      <c r="B9076" s="4"/>
      <c r="C9076" s="4"/>
      <c r="D9076" s="4"/>
      <c r="E9076" s="4"/>
      <c r="F9076" s="6"/>
      <c r="G9076" s="6"/>
      <c r="H9076" s="6"/>
      <c r="I9076" s="10"/>
      <c r="J9076" s="11"/>
      <c r="K9076" s="13"/>
      <c r="L9076" s="4"/>
    </row>
    <row r="9077" spans="2:12" ht="14.25" customHeight="1">
      <c r="B9077" s="4"/>
      <c r="C9077" s="4"/>
      <c r="D9077" s="4"/>
      <c r="E9077" s="4"/>
      <c r="F9077" s="6"/>
      <c r="G9077" s="6"/>
      <c r="H9077" s="6"/>
      <c r="I9077" s="10"/>
      <c r="J9077" s="11"/>
      <c r="K9077" s="13"/>
      <c r="L9077" s="4"/>
    </row>
    <row r="9078" spans="2:12" ht="14.25" customHeight="1">
      <c r="B9078" s="4"/>
      <c r="C9078" s="4"/>
      <c r="D9078" s="4"/>
      <c r="E9078" s="4"/>
      <c r="F9078" s="6"/>
      <c r="G9078" s="6"/>
      <c r="H9078" s="6"/>
      <c r="I9078" s="10"/>
      <c r="J9078" s="11"/>
      <c r="K9078" s="13"/>
      <c r="L9078" s="4"/>
    </row>
    <row r="9079" spans="2:12" ht="14.25" customHeight="1">
      <c r="B9079" s="4"/>
      <c r="C9079" s="4"/>
      <c r="D9079" s="4"/>
      <c r="E9079" s="4"/>
      <c r="F9079" s="6"/>
      <c r="G9079" s="6"/>
      <c r="H9079" s="6"/>
      <c r="I9079" s="10"/>
      <c r="J9079" s="11"/>
      <c r="K9079" s="13"/>
      <c r="L9079" s="4"/>
    </row>
    <row r="9080" spans="2:12" ht="14.25" customHeight="1">
      <c r="B9080" s="4"/>
      <c r="C9080" s="4"/>
      <c r="D9080" s="4"/>
      <c r="E9080" s="4"/>
      <c r="F9080" s="6"/>
      <c r="G9080" s="6"/>
      <c r="H9080" s="6"/>
      <c r="I9080" s="10"/>
      <c r="J9080" s="11"/>
      <c r="K9080" s="13"/>
      <c r="L9080" s="4"/>
    </row>
    <row r="9081" spans="2:12" ht="14.25" customHeight="1">
      <c r="B9081" s="4"/>
      <c r="C9081" s="4"/>
      <c r="D9081" s="4"/>
      <c r="E9081" s="4"/>
      <c r="F9081" s="6"/>
      <c r="G9081" s="6"/>
      <c r="H9081" s="6"/>
      <c r="I9081" s="10"/>
      <c r="J9081" s="11"/>
      <c r="K9081" s="13"/>
      <c r="L9081" s="4"/>
    </row>
    <row r="9082" spans="2:12" ht="14.25" customHeight="1">
      <c r="B9082" s="4"/>
      <c r="C9082" s="4"/>
      <c r="D9082" s="4"/>
      <c r="E9082" s="4"/>
      <c r="F9082" s="6"/>
      <c r="G9082" s="6"/>
      <c r="H9082" s="6"/>
      <c r="I9082" s="10"/>
      <c r="J9082" s="11"/>
      <c r="K9082" s="13"/>
      <c r="L9082" s="4"/>
    </row>
    <row r="9083" spans="2:12" ht="14.25" customHeight="1">
      <c r="B9083" s="4"/>
      <c r="C9083" s="4"/>
      <c r="D9083" s="4"/>
      <c r="E9083" s="4"/>
      <c r="F9083" s="6"/>
      <c r="G9083" s="6"/>
      <c r="H9083" s="6"/>
      <c r="I9083" s="10"/>
      <c r="J9083" s="11"/>
      <c r="K9083" s="13"/>
      <c r="L9083" s="4"/>
    </row>
    <row r="9084" spans="2:12" ht="14.25" customHeight="1">
      <c r="B9084" s="4"/>
      <c r="C9084" s="4"/>
      <c r="D9084" s="4"/>
      <c r="E9084" s="4"/>
      <c r="F9084" s="6"/>
      <c r="G9084" s="6"/>
      <c r="H9084" s="6"/>
      <c r="I9084" s="10"/>
      <c r="J9084" s="11"/>
      <c r="K9084" s="13"/>
      <c r="L9084" s="4"/>
    </row>
    <row r="9085" spans="2:12" ht="14.25" customHeight="1">
      <c r="B9085" s="4"/>
      <c r="C9085" s="4"/>
      <c r="D9085" s="4"/>
      <c r="E9085" s="4"/>
      <c r="F9085" s="6"/>
      <c r="G9085" s="6"/>
      <c r="H9085" s="6"/>
      <c r="I9085" s="10"/>
      <c r="J9085" s="11"/>
      <c r="K9085" s="13"/>
      <c r="L9085" s="4"/>
    </row>
    <row r="9086" spans="2:12" ht="14.25" customHeight="1">
      <c r="B9086" s="4"/>
      <c r="C9086" s="4"/>
      <c r="D9086" s="4"/>
      <c r="E9086" s="4"/>
      <c r="F9086" s="6"/>
      <c r="G9086" s="6"/>
      <c r="H9086" s="6"/>
      <c r="I9086" s="10"/>
      <c r="J9086" s="11"/>
      <c r="K9086" s="13"/>
      <c r="L9086" s="4"/>
    </row>
    <row r="9087" spans="2:12" ht="14.25" customHeight="1">
      <c r="B9087" s="4"/>
      <c r="C9087" s="4"/>
      <c r="D9087" s="4"/>
      <c r="E9087" s="4"/>
      <c r="F9087" s="6"/>
      <c r="G9087" s="6"/>
      <c r="H9087" s="6"/>
      <c r="I9087" s="10"/>
      <c r="J9087" s="11"/>
      <c r="K9087" s="13"/>
      <c r="L9087" s="4"/>
    </row>
    <row r="9088" spans="2:12" ht="14.25" customHeight="1">
      <c r="B9088" s="4"/>
      <c r="C9088" s="4"/>
      <c r="D9088" s="4"/>
      <c r="E9088" s="4"/>
      <c r="F9088" s="6"/>
      <c r="G9088" s="6"/>
      <c r="H9088" s="6"/>
      <c r="I9088" s="10"/>
      <c r="J9088" s="11"/>
      <c r="K9088" s="13"/>
      <c r="L9088" s="4"/>
    </row>
    <row r="9089" spans="2:12" ht="14.25" customHeight="1">
      <c r="B9089" s="4"/>
      <c r="C9089" s="4"/>
      <c r="D9089" s="4"/>
      <c r="E9089" s="4"/>
      <c r="F9089" s="6"/>
      <c r="G9089" s="6"/>
      <c r="H9089" s="6"/>
      <c r="I9089" s="10"/>
      <c r="J9089" s="11"/>
      <c r="K9089" s="13"/>
      <c r="L9089" s="4"/>
    </row>
    <row r="9090" spans="2:12" ht="14.25" customHeight="1">
      <c r="B9090" s="4"/>
      <c r="C9090" s="4"/>
      <c r="D9090" s="4"/>
      <c r="E9090" s="4"/>
      <c r="F9090" s="6"/>
      <c r="G9090" s="6"/>
      <c r="H9090" s="6"/>
      <c r="I9090" s="10"/>
      <c r="J9090" s="11"/>
      <c r="K9090" s="13"/>
      <c r="L9090" s="4"/>
    </row>
    <row r="9091" spans="2:12" ht="14.25" customHeight="1">
      <c r="B9091" s="4"/>
      <c r="C9091" s="4"/>
      <c r="D9091" s="4"/>
      <c r="E9091" s="4"/>
      <c r="F9091" s="6"/>
      <c r="G9091" s="6"/>
      <c r="H9091" s="6"/>
      <c r="I9091" s="10"/>
      <c r="J9091" s="11"/>
      <c r="K9091" s="13"/>
      <c r="L9091" s="4"/>
    </row>
    <row r="9092" spans="2:12" ht="14.25" customHeight="1">
      <c r="B9092" s="4"/>
      <c r="C9092" s="4"/>
      <c r="D9092" s="4"/>
      <c r="E9092" s="4"/>
      <c r="F9092" s="6"/>
      <c r="G9092" s="6"/>
      <c r="H9092" s="6"/>
      <c r="I9092" s="10"/>
      <c r="J9092" s="11"/>
      <c r="K9092" s="13"/>
      <c r="L9092" s="4"/>
    </row>
    <row r="9093" spans="2:12" ht="14.25" customHeight="1">
      <c r="B9093" s="4"/>
      <c r="C9093" s="4"/>
      <c r="D9093" s="4"/>
      <c r="E9093" s="4"/>
      <c r="F9093" s="6"/>
      <c r="G9093" s="6"/>
      <c r="H9093" s="6"/>
      <c r="I9093" s="10"/>
      <c r="J9093" s="11"/>
      <c r="K9093" s="13"/>
      <c r="L9093" s="4"/>
    </row>
    <row r="9094" spans="2:12" ht="14.25" customHeight="1">
      <c r="B9094" s="4"/>
      <c r="C9094" s="4"/>
      <c r="D9094" s="4"/>
      <c r="E9094" s="4"/>
      <c r="F9094" s="6"/>
      <c r="G9094" s="6"/>
      <c r="H9094" s="6"/>
      <c r="I9094" s="10"/>
      <c r="J9094" s="11"/>
      <c r="K9094" s="13"/>
      <c r="L9094" s="4"/>
    </row>
    <row r="9095" spans="2:12" ht="14.25" customHeight="1">
      <c r="B9095" s="4"/>
      <c r="C9095" s="4"/>
      <c r="D9095" s="4"/>
      <c r="E9095" s="4"/>
      <c r="F9095" s="6"/>
      <c r="G9095" s="6"/>
      <c r="H9095" s="6"/>
      <c r="I9095" s="10"/>
      <c r="J9095" s="11"/>
      <c r="K9095" s="13"/>
      <c r="L9095" s="4"/>
    </row>
    <row r="9096" spans="2:12" ht="14.25" customHeight="1">
      <c r="B9096" s="4"/>
      <c r="C9096" s="4"/>
      <c r="D9096" s="4"/>
      <c r="E9096" s="4"/>
      <c r="F9096" s="6"/>
      <c r="G9096" s="6"/>
      <c r="H9096" s="6"/>
      <c r="I9096" s="10"/>
      <c r="J9096" s="11"/>
      <c r="K9096" s="13"/>
      <c r="L9096" s="4"/>
    </row>
    <row r="9097" spans="2:12" ht="14.25" customHeight="1">
      <c r="B9097" s="4"/>
      <c r="C9097" s="4"/>
      <c r="D9097" s="4"/>
      <c r="E9097" s="4"/>
      <c r="F9097" s="6"/>
      <c r="G9097" s="6"/>
      <c r="H9097" s="6"/>
      <c r="I9097" s="10"/>
      <c r="J9097" s="11"/>
      <c r="K9097" s="13"/>
      <c r="L9097" s="4"/>
    </row>
    <row r="9098" spans="2:12" ht="14.25" customHeight="1">
      <c r="B9098" s="4"/>
      <c r="C9098" s="4"/>
      <c r="D9098" s="4"/>
      <c r="E9098" s="4"/>
      <c r="F9098" s="6"/>
      <c r="G9098" s="6"/>
      <c r="H9098" s="6"/>
      <c r="I9098" s="10"/>
      <c r="J9098" s="11"/>
      <c r="K9098" s="13"/>
      <c r="L9098" s="4"/>
    </row>
    <row r="9099" spans="2:12" ht="14.25" customHeight="1">
      <c r="B9099" s="4"/>
      <c r="C9099" s="4"/>
      <c r="D9099" s="4"/>
      <c r="E9099" s="4"/>
      <c r="F9099" s="6"/>
      <c r="G9099" s="6"/>
      <c r="H9099" s="6"/>
      <c r="I9099" s="10"/>
      <c r="J9099" s="11"/>
      <c r="K9099" s="13"/>
      <c r="L9099" s="4"/>
    </row>
    <row r="9100" spans="2:12" ht="14.25" customHeight="1">
      <c r="B9100" s="4"/>
      <c r="C9100" s="4"/>
      <c r="D9100" s="4"/>
      <c r="E9100" s="4"/>
      <c r="F9100" s="6"/>
      <c r="G9100" s="6"/>
      <c r="H9100" s="6"/>
      <c r="I9100" s="10"/>
      <c r="J9100" s="11"/>
      <c r="K9100" s="13"/>
      <c r="L9100" s="4"/>
    </row>
    <row r="9101" spans="2:12" ht="14.25" customHeight="1">
      <c r="B9101" s="4"/>
      <c r="C9101" s="4"/>
      <c r="D9101" s="4"/>
      <c r="E9101" s="4"/>
      <c r="F9101" s="6"/>
      <c r="G9101" s="6"/>
      <c r="H9101" s="6"/>
      <c r="I9101" s="10"/>
      <c r="J9101" s="11"/>
      <c r="K9101" s="13"/>
      <c r="L9101" s="4"/>
    </row>
    <row r="9102" spans="2:12" ht="14.25" customHeight="1">
      <c r="B9102" s="4"/>
      <c r="C9102" s="4"/>
      <c r="D9102" s="4"/>
      <c r="E9102" s="4"/>
      <c r="F9102" s="6"/>
      <c r="G9102" s="6"/>
      <c r="H9102" s="6"/>
      <c r="I9102" s="10"/>
      <c r="J9102" s="11"/>
      <c r="K9102" s="13"/>
      <c r="L9102" s="4"/>
    </row>
    <row r="9103" spans="2:12" ht="14.25" customHeight="1">
      <c r="B9103" s="4"/>
      <c r="C9103" s="4"/>
      <c r="D9103" s="4"/>
      <c r="E9103" s="4"/>
      <c r="F9103" s="6"/>
      <c r="G9103" s="6"/>
      <c r="H9103" s="6"/>
      <c r="I9103" s="10"/>
      <c r="J9103" s="11"/>
      <c r="K9103" s="13"/>
      <c r="L9103" s="4"/>
    </row>
    <row r="9104" spans="2:12" ht="14.25" customHeight="1">
      <c r="B9104" s="4"/>
      <c r="C9104" s="4"/>
      <c r="D9104" s="4"/>
      <c r="E9104" s="4"/>
      <c r="F9104" s="6"/>
      <c r="G9104" s="6"/>
      <c r="H9104" s="6"/>
      <c r="I9104" s="10"/>
      <c r="J9104" s="11"/>
      <c r="K9104" s="13"/>
      <c r="L9104" s="4"/>
    </row>
    <row r="9105" spans="2:12" ht="14.25" customHeight="1">
      <c r="B9105" s="4"/>
      <c r="C9105" s="4"/>
      <c r="D9105" s="4"/>
      <c r="E9105" s="4"/>
      <c r="F9105" s="6"/>
      <c r="G9105" s="6"/>
      <c r="H9105" s="6"/>
      <c r="I9105" s="10"/>
      <c r="J9105" s="11"/>
      <c r="K9105" s="13"/>
      <c r="L9105" s="4"/>
    </row>
    <row r="9106" spans="2:12" ht="14.25" customHeight="1">
      <c r="B9106" s="4"/>
      <c r="C9106" s="4"/>
      <c r="D9106" s="4"/>
      <c r="E9106" s="4"/>
      <c r="F9106" s="6"/>
      <c r="G9106" s="6"/>
      <c r="H9106" s="6"/>
      <c r="I9106" s="10"/>
      <c r="J9106" s="11"/>
      <c r="K9106" s="13"/>
      <c r="L9106" s="4"/>
    </row>
    <row r="9107" spans="2:12" ht="14.25" customHeight="1">
      <c r="B9107" s="4"/>
      <c r="C9107" s="4"/>
      <c r="D9107" s="4"/>
      <c r="E9107" s="4"/>
      <c r="F9107" s="6"/>
      <c r="G9107" s="6"/>
      <c r="H9107" s="6"/>
      <c r="I9107" s="10"/>
      <c r="J9107" s="11"/>
      <c r="K9107" s="13"/>
      <c r="L9107" s="4"/>
    </row>
    <row r="9108" spans="2:12" ht="14.25" customHeight="1">
      <c r="B9108" s="4"/>
      <c r="C9108" s="4"/>
      <c r="D9108" s="4"/>
      <c r="E9108" s="4"/>
      <c r="F9108" s="6"/>
      <c r="G9108" s="6"/>
      <c r="H9108" s="6"/>
      <c r="I9108" s="10"/>
      <c r="J9108" s="11"/>
      <c r="K9108" s="13"/>
      <c r="L9108" s="4"/>
    </row>
    <row r="9109" spans="2:12" ht="14.25" customHeight="1">
      <c r="B9109" s="4"/>
      <c r="C9109" s="4"/>
      <c r="D9109" s="4"/>
      <c r="E9109" s="4"/>
      <c r="F9109" s="6"/>
      <c r="G9109" s="6"/>
      <c r="H9109" s="6"/>
      <c r="I9109" s="10"/>
      <c r="J9109" s="11"/>
      <c r="K9109" s="13"/>
      <c r="L9109" s="4"/>
    </row>
    <row r="9110" spans="2:12" ht="14.25" customHeight="1">
      <c r="B9110" s="4"/>
      <c r="C9110" s="4"/>
      <c r="D9110" s="4"/>
      <c r="E9110" s="4"/>
      <c r="F9110" s="6"/>
      <c r="G9110" s="6"/>
      <c r="H9110" s="6"/>
      <c r="I9110" s="10"/>
      <c r="J9110" s="11"/>
      <c r="K9110" s="13"/>
      <c r="L9110" s="4"/>
    </row>
    <row r="9111" spans="2:12" ht="14.25" customHeight="1">
      <c r="B9111" s="4"/>
      <c r="C9111" s="4"/>
      <c r="D9111" s="4"/>
      <c r="E9111" s="4"/>
      <c r="F9111" s="6"/>
      <c r="G9111" s="6"/>
      <c r="H9111" s="6"/>
      <c r="I9111" s="10"/>
      <c r="J9111" s="11"/>
      <c r="K9111" s="13"/>
      <c r="L9111" s="4"/>
    </row>
    <row r="9112" spans="2:12" ht="14.25" customHeight="1">
      <c r="B9112" s="4"/>
      <c r="C9112" s="4"/>
      <c r="D9112" s="4"/>
      <c r="E9112" s="4"/>
      <c r="F9112" s="6"/>
      <c r="G9112" s="6"/>
      <c r="H9112" s="6"/>
      <c r="I9112" s="10"/>
      <c r="J9112" s="11"/>
      <c r="K9112" s="13"/>
      <c r="L9112" s="4"/>
    </row>
    <row r="9113" spans="2:12" ht="14.25" customHeight="1">
      <c r="B9113" s="4"/>
      <c r="C9113" s="4"/>
      <c r="D9113" s="4"/>
      <c r="E9113" s="4"/>
      <c r="F9113" s="6"/>
      <c r="G9113" s="6"/>
      <c r="H9113" s="6"/>
      <c r="I9113" s="10"/>
      <c r="J9113" s="11"/>
      <c r="K9113" s="13"/>
      <c r="L9113" s="4"/>
    </row>
    <row r="9114" spans="2:12" ht="14.25" customHeight="1">
      <c r="B9114" s="4"/>
      <c r="C9114" s="4"/>
      <c r="D9114" s="4"/>
      <c r="E9114" s="4"/>
      <c r="F9114" s="6"/>
      <c r="G9114" s="6"/>
      <c r="H9114" s="6"/>
      <c r="I9114" s="10"/>
      <c r="J9114" s="11"/>
      <c r="K9114" s="13"/>
      <c r="L9114" s="4"/>
    </row>
    <row r="9115" spans="2:12" ht="14.25" customHeight="1">
      <c r="B9115" s="4"/>
      <c r="C9115" s="4"/>
      <c r="D9115" s="4"/>
      <c r="E9115" s="4"/>
      <c r="F9115" s="6"/>
      <c r="G9115" s="6"/>
      <c r="H9115" s="6"/>
      <c r="I9115" s="10"/>
      <c r="J9115" s="11"/>
      <c r="K9115" s="13"/>
      <c r="L9115" s="4"/>
    </row>
    <row r="9116" spans="2:12" ht="14.25" customHeight="1">
      <c r="B9116" s="4"/>
      <c r="C9116" s="4"/>
      <c r="D9116" s="4"/>
      <c r="E9116" s="4"/>
      <c r="F9116" s="6"/>
      <c r="G9116" s="6"/>
      <c r="H9116" s="6"/>
      <c r="I9116" s="10"/>
      <c r="J9116" s="11"/>
      <c r="K9116" s="13"/>
      <c r="L9116" s="4"/>
    </row>
    <row r="9117" spans="2:12" ht="14.25" customHeight="1">
      <c r="B9117" s="4"/>
      <c r="C9117" s="4"/>
      <c r="D9117" s="4"/>
      <c r="E9117" s="4"/>
      <c r="F9117" s="6"/>
      <c r="G9117" s="6"/>
      <c r="H9117" s="6"/>
      <c r="I9117" s="10"/>
      <c r="J9117" s="11"/>
      <c r="K9117" s="13"/>
      <c r="L9117" s="4"/>
    </row>
    <row r="9118" spans="2:12" ht="14.25" customHeight="1">
      <c r="B9118" s="4"/>
      <c r="C9118" s="4"/>
      <c r="D9118" s="4"/>
      <c r="E9118" s="4"/>
      <c r="F9118" s="6"/>
      <c r="G9118" s="6"/>
      <c r="H9118" s="6"/>
      <c r="I9118" s="10"/>
      <c r="J9118" s="11"/>
      <c r="K9118" s="13"/>
      <c r="L9118" s="4"/>
    </row>
    <row r="9119" spans="2:12" ht="14.25" customHeight="1">
      <c r="B9119" s="4"/>
      <c r="C9119" s="4"/>
      <c r="D9119" s="4"/>
      <c r="E9119" s="4"/>
      <c r="F9119" s="6"/>
      <c r="G9119" s="6"/>
      <c r="H9119" s="6"/>
      <c r="I9119" s="10"/>
      <c r="J9119" s="11"/>
      <c r="K9119" s="13"/>
      <c r="L9119" s="4"/>
    </row>
    <row r="9120" spans="2:12" ht="14.25" customHeight="1">
      <c r="B9120" s="4"/>
      <c r="C9120" s="4"/>
      <c r="D9120" s="4"/>
      <c r="E9120" s="4"/>
      <c r="F9120" s="6"/>
      <c r="G9120" s="6"/>
      <c r="H9120" s="6"/>
      <c r="I9120" s="10"/>
      <c r="J9120" s="11"/>
      <c r="K9120" s="13"/>
      <c r="L9120" s="4"/>
    </row>
    <row r="9121" spans="2:12" ht="14.25" customHeight="1">
      <c r="B9121" s="4"/>
      <c r="C9121" s="4"/>
      <c r="D9121" s="4"/>
      <c r="E9121" s="4"/>
      <c r="F9121" s="6"/>
      <c r="G9121" s="6"/>
      <c r="H9121" s="6"/>
      <c r="I9121" s="10"/>
      <c r="J9121" s="11"/>
      <c r="K9121" s="13"/>
      <c r="L9121" s="4"/>
    </row>
    <row r="9122" spans="2:12" ht="14.25" customHeight="1">
      <c r="B9122" s="4"/>
      <c r="C9122" s="4"/>
      <c r="D9122" s="4"/>
      <c r="E9122" s="4"/>
      <c r="F9122" s="6"/>
      <c r="G9122" s="6"/>
      <c r="H9122" s="6"/>
      <c r="I9122" s="10"/>
      <c r="J9122" s="11"/>
      <c r="K9122" s="13"/>
      <c r="L9122" s="4"/>
    </row>
    <row r="9123" spans="2:12" ht="14.25" customHeight="1">
      <c r="B9123" s="4"/>
      <c r="C9123" s="4"/>
      <c r="D9123" s="4"/>
      <c r="E9123" s="4"/>
      <c r="F9123" s="6"/>
      <c r="G9123" s="6"/>
      <c r="H9123" s="6"/>
      <c r="I9123" s="10"/>
      <c r="J9123" s="11"/>
      <c r="K9123" s="13"/>
      <c r="L9123" s="4"/>
    </row>
    <row r="9124" spans="2:12" ht="14.25" customHeight="1">
      <c r="B9124" s="4"/>
      <c r="C9124" s="4"/>
      <c r="D9124" s="4"/>
      <c r="E9124" s="4"/>
      <c r="F9124" s="6"/>
      <c r="G9124" s="6"/>
      <c r="H9124" s="6"/>
      <c r="I9124" s="10"/>
      <c r="J9124" s="11"/>
      <c r="K9124" s="13"/>
      <c r="L9124" s="4"/>
    </row>
    <row r="9125" spans="2:12" ht="14.25" customHeight="1">
      <c r="B9125" s="4"/>
      <c r="C9125" s="4"/>
      <c r="D9125" s="4"/>
      <c r="E9125" s="4"/>
      <c r="F9125" s="6"/>
      <c r="G9125" s="6"/>
      <c r="H9125" s="6"/>
      <c r="I9125" s="10"/>
      <c r="J9125" s="11"/>
      <c r="K9125" s="13"/>
      <c r="L9125" s="4"/>
    </row>
    <row r="9126" spans="2:12" ht="14.25" customHeight="1">
      <c r="B9126" s="4"/>
      <c r="C9126" s="4"/>
      <c r="D9126" s="4"/>
      <c r="E9126" s="4"/>
      <c r="F9126" s="6"/>
      <c r="G9126" s="6"/>
      <c r="H9126" s="6"/>
      <c r="I9126" s="10"/>
      <c r="J9126" s="11"/>
      <c r="K9126" s="13"/>
      <c r="L9126" s="4"/>
    </row>
    <row r="9127" spans="2:12" ht="14.25" customHeight="1">
      <c r="B9127" s="4"/>
      <c r="C9127" s="4"/>
      <c r="D9127" s="4"/>
      <c r="E9127" s="4"/>
      <c r="F9127" s="6"/>
      <c r="G9127" s="6"/>
      <c r="H9127" s="6"/>
      <c r="I9127" s="10"/>
      <c r="J9127" s="11"/>
      <c r="K9127" s="13"/>
      <c r="L9127" s="4"/>
    </row>
    <row r="9128" spans="2:12" ht="14.25" customHeight="1">
      <c r="B9128" s="4"/>
      <c r="C9128" s="4"/>
      <c r="D9128" s="4"/>
      <c r="E9128" s="4"/>
      <c r="F9128" s="6"/>
      <c r="G9128" s="6"/>
      <c r="H9128" s="6"/>
      <c r="I9128" s="10"/>
      <c r="J9128" s="11"/>
      <c r="K9128" s="13"/>
      <c r="L9128" s="4"/>
    </row>
    <row r="9129" spans="2:12" ht="14.25" customHeight="1">
      <c r="B9129" s="4"/>
      <c r="C9129" s="4"/>
      <c r="D9129" s="4"/>
      <c r="E9129" s="4"/>
      <c r="F9129" s="6"/>
      <c r="G9129" s="6"/>
      <c r="H9129" s="6"/>
      <c r="I9129" s="10"/>
      <c r="J9129" s="11"/>
      <c r="K9129" s="13"/>
      <c r="L9129" s="4"/>
    </row>
    <row r="9130" spans="2:12" ht="14.25" customHeight="1">
      <c r="B9130" s="4"/>
      <c r="C9130" s="4"/>
      <c r="D9130" s="4"/>
      <c r="E9130" s="4"/>
      <c r="F9130" s="6"/>
      <c r="G9130" s="6"/>
      <c r="H9130" s="6"/>
      <c r="I9130" s="10"/>
      <c r="J9130" s="11"/>
      <c r="K9130" s="13"/>
      <c r="L9130" s="4"/>
    </row>
    <row r="9131" spans="2:12" ht="14.25" customHeight="1">
      <c r="B9131" s="4"/>
      <c r="C9131" s="4"/>
      <c r="D9131" s="4"/>
      <c r="E9131" s="4"/>
      <c r="F9131" s="6"/>
      <c r="G9131" s="6"/>
      <c r="H9131" s="6"/>
      <c r="I9131" s="10"/>
      <c r="J9131" s="11"/>
      <c r="K9131" s="13"/>
      <c r="L9131" s="4"/>
    </row>
    <row r="9132" spans="2:12" ht="14.25" customHeight="1">
      <c r="B9132" s="4"/>
      <c r="C9132" s="4"/>
      <c r="D9132" s="4"/>
      <c r="E9132" s="4"/>
      <c r="F9132" s="6"/>
      <c r="G9132" s="6"/>
      <c r="H9132" s="6"/>
      <c r="I9132" s="10"/>
      <c r="J9132" s="11"/>
      <c r="K9132" s="13"/>
      <c r="L9132" s="4"/>
    </row>
    <row r="9133" spans="2:12" ht="14.25" customHeight="1">
      <c r="B9133" s="4"/>
      <c r="C9133" s="4"/>
      <c r="D9133" s="4"/>
      <c r="E9133" s="4"/>
      <c r="F9133" s="6"/>
      <c r="G9133" s="6"/>
      <c r="H9133" s="6"/>
      <c r="I9133" s="10"/>
      <c r="J9133" s="11"/>
      <c r="K9133" s="13"/>
      <c r="L9133" s="4"/>
    </row>
    <row r="9134" spans="2:12" ht="14.25" customHeight="1">
      <c r="B9134" s="4"/>
      <c r="C9134" s="4"/>
      <c r="D9134" s="4"/>
      <c r="E9134" s="4"/>
      <c r="F9134" s="6"/>
      <c r="G9134" s="6"/>
      <c r="H9134" s="6"/>
      <c r="I9134" s="10"/>
      <c r="J9134" s="11"/>
      <c r="K9134" s="13"/>
      <c r="L9134" s="4"/>
    </row>
    <row r="9135" spans="2:12" ht="14.25" customHeight="1">
      <c r="B9135" s="4"/>
      <c r="C9135" s="4"/>
      <c r="D9135" s="4"/>
      <c r="E9135" s="4"/>
      <c r="F9135" s="6"/>
      <c r="G9135" s="6"/>
      <c r="H9135" s="6"/>
      <c r="I9135" s="10"/>
      <c r="J9135" s="11"/>
      <c r="K9135" s="13"/>
      <c r="L9135" s="4"/>
    </row>
    <row r="9136" spans="2:12" ht="14.25" customHeight="1">
      <c r="B9136" s="4"/>
      <c r="C9136" s="4"/>
      <c r="D9136" s="4"/>
      <c r="E9136" s="4"/>
      <c r="F9136" s="6"/>
      <c r="G9136" s="6"/>
      <c r="H9136" s="6"/>
      <c r="I9136" s="10"/>
      <c r="J9136" s="11"/>
      <c r="K9136" s="13"/>
      <c r="L9136" s="4"/>
    </row>
    <row r="9137" spans="2:12" ht="14.25" customHeight="1">
      <c r="B9137" s="4"/>
      <c r="C9137" s="4"/>
      <c r="D9137" s="4"/>
      <c r="E9137" s="4"/>
      <c r="F9137" s="6"/>
      <c r="G9137" s="6"/>
      <c r="H9137" s="6"/>
      <c r="I9137" s="10"/>
      <c r="J9137" s="11"/>
      <c r="K9137" s="13"/>
      <c r="L9137" s="4"/>
    </row>
    <row r="9138" spans="2:12" ht="14.25" customHeight="1">
      <c r="B9138" s="4"/>
      <c r="C9138" s="4"/>
      <c r="D9138" s="4"/>
      <c r="E9138" s="4"/>
      <c r="F9138" s="6"/>
      <c r="G9138" s="6"/>
      <c r="H9138" s="6"/>
      <c r="I9138" s="10"/>
      <c r="J9138" s="11"/>
      <c r="K9138" s="13"/>
      <c r="L9138" s="4"/>
    </row>
    <row r="9139" spans="2:12" ht="14.25" customHeight="1">
      <c r="B9139" s="4"/>
      <c r="C9139" s="4"/>
      <c r="D9139" s="4"/>
      <c r="E9139" s="4"/>
      <c r="F9139" s="6"/>
      <c r="G9139" s="6"/>
      <c r="H9139" s="6"/>
      <c r="I9139" s="10"/>
      <c r="J9139" s="11"/>
      <c r="K9139" s="13"/>
      <c r="L9139" s="4"/>
    </row>
    <row r="9140" spans="2:12" ht="14.25" customHeight="1">
      <c r="B9140" s="4"/>
      <c r="C9140" s="4"/>
      <c r="D9140" s="4"/>
      <c r="E9140" s="4"/>
      <c r="F9140" s="6"/>
      <c r="G9140" s="6"/>
      <c r="H9140" s="6"/>
      <c r="I9140" s="10"/>
      <c r="J9140" s="11"/>
      <c r="K9140" s="13"/>
      <c r="L9140" s="4"/>
    </row>
    <row r="9141" spans="2:12" ht="14.25" customHeight="1">
      <c r="B9141" s="4"/>
      <c r="C9141" s="4"/>
      <c r="D9141" s="4"/>
      <c r="E9141" s="4"/>
      <c r="F9141" s="6"/>
      <c r="G9141" s="6"/>
      <c r="H9141" s="6"/>
      <c r="I9141" s="10"/>
      <c r="J9141" s="11"/>
      <c r="K9141" s="13"/>
      <c r="L9141" s="4"/>
    </row>
    <row r="9142" spans="2:12" ht="14.25" customHeight="1">
      <c r="B9142" s="4"/>
      <c r="C9142" s="4"/>
      <c r="D9142" s="4"/>
      <c r="E9142" s="4"/>
      <c r="F9142" s="6"/>
      <c r="G9142" s="6"/>
      <c r="H9142" s="6"/>
      <c r="I9142" s="10"/>
      <c r="J9142" s="11"/>
      <c r="K9142" s="13"/>
      <c r="L9142" s="4"/>
    </row>
    <row r="9143" spans="2:12" ht="14.25" customHeight="1">
      <c r="B9143" s="4"/>
      <c r="C9143" s="4"/>
      <c r="D9143" s="4"/>
      <c r="E9143" s="4"/>
      <c r="F9143" s="6"/>
      <c r="G9143" s="6"/>
      <c r="H9143" s="6"/>
      <c r="I9143" s="10"/>
      <c r="J9143" s="11"/>
      <c r="K9143" s="13"/>
      <c r="L9143" s="4"/>
    </row>
    <row r="9144" spans="2:12" ht="14.25" customHeight="1">
      <c r="B9144" s="4"/>
      <c r="C9144" s="4"/>
      <c r="D9144" s="4"/>
      <c r="E9144" s="4"/>
      <c r="F9144" s="6"/>
      <c r="G9144" s="6"/>
      <c r="H9144" s="6"/>
      <c r="I9144" s="10"/>
      <c r="J9144" s="11"/>
      <c r="K9144" s="13"/>
      <c r="L9144" s="4"/>
    </row>
    <row r="9145" spans="2:12" ht="14.25" customHeight="1">
      <c r="B9145" s="4"/>
      <c r="C9145" s="4"/>
      <c r="D9145" s="4"/>
      <c r="E9145" s="4"/>
      <c r="F9145" s="6"/>
      <c r="G9145" s="6"/>
      <c r="H9145" s="6"/>
      <c r="I9145" s="10"/>
      <c r="J9145" s="11"/>
      <c r="K9145" s="13"/>
      <c r="L9145" s="4"/>
    </row>
    <row r="9146" spans="2:12" ht="14.25" customHeight="1">
      <c r="B9146" s="4"/>
      <c r="C9146" s="4"/>
      <c r="D9146" s="4"/>
      <c r="E9146" s="4"/>
      <c r="F9146" s="6"/>
      <c r="G9146" s="6"/>
      <c r="H9146" s="6"/>
      <c r="I9146" s="10"/>
      <c r="J9146" s="11"/>
      <c r="K9146" s="13"/>
      <c r="L9146" s="4"/>
    </row>
    <row r="9147" spans="2:12" ht="14.25" customHeight="1">
      <c r="B9147" s="4"/>
      <c r="C9147" s="4"/>
      <c r="D9147" s="4"/>
      <c r="E9147" s="4"/>
      <c r="F9147" s="6"/>
      <c r="G9147" s="6"/>
      <c r="H9147" s="6"/>
      <c r="I9147" s="10"/>
      <c r="J9147" s="11"/>
      <c r="K9147" s="13"/>
      <c r="L9147" s="4"/>
    </row>
    <row r="9148" spans="2:12" ht="14.25" customHeight="1">
      <c r="B9148" s="4"/>
      <c r="C9148" s="4"/>
      <c r="D9148" s="4"/>
      <c r="E9148" s="4"/>
      <c r="F9148" s="6"/>
      <c r="G9148" s="6"/>
      <c r="H9148" s="6"/>
      <c r="I9148" s="10"/>
      <c r="J9148" s="11"/>
      <c r="K9148" s="13"/>
      <c r="L9148" s="4"/>
    </row>
    <row r="9149" spans="2:12" ht="14.25" customHeight="1">
      <c r="B9149" s="4"/>
      <c r="C9149" s="4"/>
      <c r="D9149" s="4"/>
      <c r="E9149" s="4"/>
      <c r="F9149" s="6"/>
      <c r="G9149" s="6"/>
      <c r="H9149" s="6"/>
      <c r="I9149" s="10"/>
      <c r="J9149" s="11"/>
      <c r="K9149" s="13"/>
      <c r="L9149" s="4"/>
    </row>
    <row r="9150" spans="2:12" ht="14.25" customHeight="1">
      <c r="B9150" s="4"/>
      <c r="C9150" s="4"/>
      <c r="D9150" s="4"/>
      <c r="E9150" s="4"/>
      <c r="F9150" s="6"/>
      <c r="G9150" s="6"/>
      <c r="H9150" s="6"/>
      <c r="I9150" s="10"/>
      <c r="J9150" s="11"/>
      <c r="K9150" s="13"/>
      <c r="L9150" s="4"/>
    </row>
    <row r="9151" spans="2:12" ht="14.25" customHeight="1">
      <c r="B9151" s="4"/>
      <c r="C9151" s="4"/>
      <c r="D9151" s="4"/>
      <c r="E9151" s="4"/>
      <c r="F9151" s="6"/>
      <c r="G9151" s="6"/>
      <c r="H9151" s="6"/>
      <c r="I9151" s="10"/>
      <c r="J9151" s="11"/>
      <c r="K9151" s="13"/>
      <c r="L9151" s="4"/>
    </row>
    <row r="9152" spans="2:12" ht="14.25" customHeight="1">
      <c r="B9152" s="4"/>
      <c r="C9152" s="4"/>
      <c r="D9152" s="4"/>
      <c r="E9152" s="4"/>
      <c r="F9152" s="6"/>
      <c r="G9152" s="6"/>
      <c r="H9152" s="6"/>
      <c r="I9152" s="10"/>
      <c r="J9152" s="11"/>
      <c r="K9152" s="13"/>
      <c r="L9152" s="4"/>
    </row>
    <row r="9153" spans="2:12" ht="14.25" customHeight="1">
      <c r="B9153" s="4"/>
      <c r="C9153" s="4"/>
      <c r="D9153" s="4"/>
      <c r="E9153" s="4"/>
      <c r="F9153" s="6"/>
      <c r="G9153" s="6"/>
      <c r="H9153" s="6"/>
      <c r="I9153" s="10"/>
      <c r="J9153" s="11"/>
      <c r="K9153" s="13"/>
      <c r="L9153" s="4"/>
    </row>
    <row r="9154" spans="2:12" ht="14.25" customHeight="1">
      <c r="B9154" s="4"/>
      <c r="C9154" s="4"/>
      <c r="D9154" s="4"/>
      <c r="E9154" s="4"/>
      <c r="F9154" s="6"/>
      <c r="G9154" s="6"/>
      <c r="H9154" s="6"/>
      <c r="I9154" s="10"/>
      <c r="J9154" s="11"/>
      <c r="K9154" s="13"/>
      <c r="L9154" s="4"/>
    </row>
    <row r="9155" spans="2:12" ht="14.25" customHeight="1">
      <c r="B9155" s="4"/>
      <c r="C9155" s="4"/>
      <c r="D9155" s="4"/>
      <c r="E9155" s="4"/>
      <c r="F9155" s="6"/>
      <c r="G9155" s="6"/>
      <c r="H9155" s="6"/>
      <c r="I9155" s="10"/>
      <c r="J9155" s="11"/>
      <c r="K9155" s="13"/>
      <c r="L9155" s="4"/>
    </row>
    <row r="9156" spans="2:12" ht="14.25" customHeight="1">
      <c r="B9156" s="4"/>
      <c r="C9156" s="4"/>
      <c r="D9156" s="4"/>
      <c r="E9156" s="4"/>
      <c r="F9156" s="6"/>
      <c r="G9156" s="6"/>
      <c r="H9156" s="6"/>
      <c r="I9156" s="10"/>
      <c r="J9156" s="11"/>
      <c r="K9156" s="13"/>
      <c r="L9156" s="4"/>
    </row>
    <row r="9157" spans="2:12" ht="14.25" customHeight="1">
      <c r="B9157" s="4"/>
      <c r="C9157" s="4"/>
      <c r="D9157" s="4"/>
      <c r="E9157" s="4"/>
      <c r="F9157" s="6"/>
      <c r="G9157" s="6"/>
      <c r="H9157" s="6"/>
      <c r="I9157" s="10"/>
      <c r="J9157" s="11"/>
      <c r="K9157" s="13"/>
      <c r="L9157" s="4"/>
    </row>
    <row r="9158" spans="2:12" ht="14.25" customHeight="1">
      <c r="B9158" s="4"/>
      <c r="C9158" s="4"/>
      <c r="D9158" s="4"/>
      <c r="E9158" s="4"/>
      <c r="F9158" s="6"/>
      <c r="G9158" s="6"/>
      <c r="H9158" s="6"/>
      <c r="I9158" s="10"/>
      <c r="J9158" s="11"/>
      <c r="K9158" s="13"/>
      <c r="L9158" s="4"/>
    </row>
    <row r="9159" spans="2:12" ht="14.25" customHeight="1">
      <c r="B9159" s="4"/>
      <c r="C9159" s="4"/>
      <c r="D9159" s="4"/>
      <c r="E9159" s="4"/>
      <c r="F9159" s="6"/>
      <c r="G9159" s="6"/>
      <c r="H9159" s="6"/>
      <c r="I9159" s="10"/>
      <c r="J9159" s="11"/>
      <c r="K9159" s="13"/>
      <c r="L9159" s="4"/>
    </row>
    <row r="9160" spans="2:12" ht="14.25" customHeight="1">
      <c r="B9160" s="4"/>
      <c r="C9160" s="4"/>
      <c r="D9160" s="4"/>
      <c r="E9160" s="4"/>
      <c r="F9160" s="6"/>
      <c r="G9160" s="6"/>
      <c r="H9160" s="6"/>
      <c r="I9160" s="10"/>
      <c r="J9160" s="11"/>
      <c r="K9160" s="13"/>
      <c r="L9160" s="4"/>
    </row>
    <row r="9161" spans="2:12" ht="14.25" customHeight="1">
      <c r="B9161" s="4"/>
      <c r="C9161" s="4"/>
      <c r="D9161" s="4"/>
      <c r="E9161" s="4"/>
      <c r="F9161" s="6"/>
      <c r="G9161" s="6"/>
      <c r="H9161" s="6"/>
      <c r="I9161" s="10"/>
      <c r="J9161" s="11"/>
      <c r="K9161" s="13"/>
      <c r="L9161" s="4"/>
    </row>
    <row r="9162" spans="2:12" ht="14.25" customHeight="1">
      <c r="B9162" s="4"/>
      <c r="C9162" s="4"/>
      <c r="D9162" s="4"/>
      <c r="E9162" s="4"/>
      <c r="F9162" s="6"/>
      <c r="G9162" s="6"/>
      <c r="H9162" s="6"/>
      <c r="I9162" s="10"/>
      <c r="J9162" s="11"/>
      <c r="K9162" s="13"/>
      <c r="L9162" s="4"/>
    </row>
    <row r="9163" spans="2:12" ht="14.25" customHeight="1">
      <c r="B9163" s="4"/>
      <c r="C9163" s="4"/>
      <c r="D9163" s="4"/>
      <c r="E9163" s="4"/>
      <c r="F9163" s="6"/>
      <c r="G9163" s="6"/>
      <c r="H9163" s="6"/>
      <c r="I9163" s="10"/>
      <c r="J9163" s="11"/>
      <c r="K9163" s="13"/>
      <c r="L9163" s="4"/>
    </row>
    <row r="9164" spans="2:12" ht="14.25" customHeight="1">
      <c r="B9164" s="4"/>
      <c r="C9164" s="4"/>
      <c r="D9164" s="4"/>
      <c r="E9164" s="4"/>
      <c r="F9164" s="6"/>
      <c r="G9164" s="6"/>
      <c r="H9164" s="6"/>
      <c r="I9164" s="10"/>
      <c r="J9164" s="11"/>
      <c r="K9164" s="13"/>
      <c r="L9164" s="4"/>
    </row>
    <row r="9165" spans="2:12" ht="14.25" customHeight="1">
      <c r="B9165" s="4"/>
      <c r="C9165" s="4"/>
      <c r="D9165" s="4"/>
      <c r="E9165" s="4"/>
      <c r="F9165" s="6"/>
      <c r="G9165" s="6"/>
      <c r="H9165" s="6"/>
      <c r="I9165" s="10"/>
      <c r="J9165" s="11"/>
      <c r="K9165" s="13"/>
      <c r="L9165" s="4"/>
    </row>
    <row r="9166" spans="2:12" ht="14.25" customHeight="1">
      <c r="B9166" s="4"/>
      <c r="C9166" s="4"/>
      <c r="D9166" s="4"/>
      <c r="E9166" s="4"/>
      <c r="F9166" s="6"/>
      <c r="G9166" s="6"/>
      <c r="H9166" s="6"/>
      <c r="I9166" s="10"/>
      <c r="J9166" s="11"/>
      <c r="K9166" s="13"/>
      <c r="L9166" s="4"/>
    </row>
    <row r="9167" spans="2:12" ht="14.25" customHeight="1">
      <c r="B9167" s="4"/>
      <c r="C9167" s="4"/>
      <c r="D9167" s="4"/>
      <c r="E9167" s="4"/>
      <c r="F9167" s="6"/>
      <c r="G9167" s="6"/>
      <c r="H9167" s="6"/>
      <c r="I9167" s="10"/>
      <c r="J9167" s="11"/>
      <c r="K9167" s="13"/>
      <c r="L9167" s="4"/>
    </row>
    <row r="9168" spans="2:12" ht="14.25" customHeight="1">
      <c r="B9168" s="4"/>
      <c r="C9168" s="4"/>
      <c r="D9168" s="4"/>
      <c r="E9168" s="4"/>
      <c r="F9168" s="6"/>
      <c r="G9168" s="6"/>
      <c r="H9168" s="6"/>
      <c r="I9168" s="10"/>
      <c r="J9168" s="11"/>
      <c r="K9168" s="13"/>
      <c r="L9168" s="4"/>
    </row>
    <row r="9169" spans="2:12" ht="14.25" customHeight="1">
      <c r="B9169" s="4"/>
      <c r="C9169" s="4"/>
      <c r="D9169" s="4"/>
      <c r="E9169" s="4"/>
      <c r="F9169" s="6"/>
      <c r="G9169" s="6"/>
      <c r="H9169" s="6"/>
      <c r="I9169" s="10"/>
      <c r="J9169" s="11"/>
      <c r="K9169" s="13"/>
      <c r="L9169" s="4"/>
    </row>
    <row r="9170" spans="2:12" ht="14.25" customHeight="1">
      <c r="B9170" s="4"/>
      <c r="C9170" s="4"/>
      <c r="D9170" s="4"/>
      <c r="E9170" s="4"/>
      <c r="F9170" s="6"/>
      <c r="G9170" s="6"/>
      <c r="H9170" s="6"/>
      <c r="I9170" s="10"/>
      <c r="J9170" s="11"/>
      <c r="K9170" s="13"/>
      <c r="L9170" s="4"/>
    </row>
    <row r="9171" spans="2:12" ht="14.25" customHeight="1">
      <c r="B9171" s="4"/>
      <c r="C9171" s="4"/>
      <c r="D9171" s="4"/>
      <c r="E9171" s="4"/>
      <c r="F9171" s="6"/>
      <c r="G9171" s="6"/>
      <c r="H9171" s="6"/>
      <c r="I9171" s="10"/>
      <c r="J9171" s="11"/>
      <c r="K9171" s="13"/>
      <c r="L9171" s="4"/>
    </row>
    <row r="9172" spans="2:12" ht="14.25" customHeight="1">
      <c r="B9172" s="4"/>
      <c r="C9172" s="4"/>
      <c r="D9172" s="4"/>
      <c r="E9172" s="4"/>
      <c r="F9172" s="6"/>
      <c r="G9172" s="6"/>
      <c r="H9172" s="6"/>
      <c r="I9172" s="10"/>
      <c r="J9172" s="11"/>
      <c r="K9172" s="13"/>
      <c r="L9172" s="4"/>
    </row>
    <row r="9173" spans="2:12" ht="14.25" customHeight="1">
      <c r="B9173" s="4"/>
      <c r="C9173" s="4"/>
      <c r="D9173" s="4"/>
      <c r="E9173" s="4"/>
      <c r="F9173" s="6"/>
      <c r="G9173" s="6"/>
      <c r="H9173" s="6"/>
      <c r="I9173" s="10"/>
      <c r="J9173" s="11"/>
      <c r="K9173" s="13"/>
      <c r="L9173" s="4"/>
    </row>
    <row r="9174" spans="2:12" ht="14.25" customHeight="1">
      <c r="B9174" s="4"/>
      <c r="C9174" s="4"/>
      <c r="D9174" s="4"/>
      <c r="E9174" s="4"/>
      <c r="F9174" s="6"/>
      <c r="G9174" s="6"/>
      <c r="H9174" s="6"/>
      <c r="I9174" s="10"/>
      <c r="J9174" s="11"/>
      <c r="K9174" s="13"/>
      <c r="L9174" s="4"/>
    </row>
    <row r="9175" spans="2:12" ht="14.25" customHeight="1">
      <c r="B9175" s="4"/>
      <c r="C9175" s="4"/>
      <c r="D9175" s="4"/>
      <c r="E9175" s="4"/>
      <c r="F9175" s="6"/>
      <c r="G9175" s="6"/>
      <c r="H9175" s="6"/>
      <c r="I9175" s="10"/>
      <c r="J9175" s="11"/>
      <c r="K9175" s="13"/>
      <c r="L9175" s="4"/>
    </row>
    <row r="9176" spans="2:12" ht="14.25" customHeight="1">
      <c r="B9176" s="4"/>
      <c r="C9176" s="4"/>
      <c r="D9176" s="4"/>
      <c r="E9176" s="4"/>
      <c r="F9176" s="6"/>
      <c r="G9176" s="6"/>
      <c r="H9176" s="6"/>
      <c r="I9176" s="10"/>
      <c r="J9176" s="11"/>
      <c r="K9176" s="13"/>
      <c r="L9176" s="4"/>
    </row>
    <row r="9177" spans="2:12" ht="14.25" customHeight="1">
      <c r="B9177" s="4"/>
      <c r="C9177" s="4"/>
      <c r="D9177" s="4"/>
      <c r="E9177" s="4"/>
      <c r="F9177" s="6"/>
      <c r="G9177" s="6"/>
      <c r="H9177" s="6"/>
      <c r="I9177" s="10"/>
      <c r="J9177" s="11"/>
      <c r="K9177" s="13"/>
      <c r="L9177" s="4"/>
    </row>
    <row r="9178" spans="2:12" ht="14.25" customHeight="1">
      <c r="B9178" s="4"/>
      <c r="C9178" s="4"/>
      <c r="D9178" s="4"/>
      <c r="E9178" s="4"/>
      <c r="F9178" s="6"/>
      <c r="G9178" s="6"/>
      <c r="H9178" s="6"/>
      <c r="I9178" s="10"/>
      <c r="J9178" s="11"/>
      <c r="K9178" s="13"/>
      <c r="L9178" s="4"/>
    </row>
    <row r="9179" spans="2:12" ht="14.25" customHeight="1">
      <c r="B9179" s="4"/>
      <c r="C9179" s="4"/>
      <c r="D9179" s="4"/>
      <c r="E9179" s="4"/>
      <c r="F9179" s="6"/>
      <c r="G9179" s="6"/>
      <c r="H9179" s="6"/>
      <c r="I9179" s="10"/>
      <c r="J9179" s="11"/>
      <c r="K9179" s="13"/>
      <c r="L9179" s="4"/>
    </row>
    <row r="9180" spans="2:12" ht="14.25" customHeight="1">
      <c r="B9180" s="4"/>
      <c r="C9180" s="4"/>
      <c r="D9180" s="4"/>
      <c r="E9180" s="4"/>
      <c r="F9180" s="6"/>
      <c r="G9180" s="6"/>
      <c r="H9180" s="6"/>
      <c r="I9180" s="10"/>
      <c r="J9180" s="11"/>
      <c r="K9180" s="13"/>
      <c r="L9180" s="4"/>
    </row>
    <row r="9181" spans="2:12" ht="14.25" customHeight="1">
      <c r="B9181" s="4"/>
      <c r="C9181" s="4"/>
      <c r="D9181" s="4"/>
      <c r="E9181" s="4"/>
      <c r="F9181" s="6"/>
      <c r="G9181" s="6"/>
      <c r="H9181" s="6"/>
      <c r="I9181" s="10"/>
      <c r="J9181" s="11"/>
      <c r="K9181" s="13"/>
      <c r="L9181" s="4"/>
    </row>
    <row r="9182" spans="2:12" ht="14.25" customHeight="1">
      <c r="B9182" s="4"/>
      <c r="C9182" s="4"/>
      <c r="D9182" s="4"/>
      <c r="E9182" s="4"/>
      <c r="F9182" s="6"/>
      <c r="G9182" s="6"/>
      <c r="H9182" s="6"/>
      <c r="I9182" s="10"/>
      <c r="J9182" s="11"/>
      <c r="K9182" s="13"/>
      <c r="L9182" s="4"/>
    </row>
    <row r="9183" spans="2:12" ht="14.25" customHeight="1">
      <c r="B9183" s="4"/>
      <c r="C9183" s="4"/>
      <c r="D9183" s="4"/>
      <c r="E9183" s="4"/>
      <c r="F9183" s="6"/>
      <c r="G9183" s="6"/>
      <c r="H9183" s="6"/>
      <c r="I9183" s="10"/>
      <c r="J9183" s="11"/>
      <c r="K9183" s="13"/>
      <c r="L9183" s="4"/>
    </row>
    <row r="9184" spans="2:12" ht="14.25" customHeight="1">
      <c r="B9184" s="4"/>
      <c r="C9184" s="4"/>
      <c r="D9184" s="4"/>
      <c r="E9184" s="4"/>
      <c r="F9184" s="6"/>
      <c r="G9184" s="6"/>
      <c r="H9184" s="6"/>
      <c r="I9184" s="10"/>
      <c r="J9184" s="11"/>
      <c r="K9184" s="13"/>
      <c r="L9184" s="4"/>
    </row>
    <row r="9185" spans="2:12" ht="14.25" customHeight="1">
      <c r="B9185" s="4"/>
      <c r="C9185" s="4"/>
      <c r="D9185" s="4"/>
      <c r="E9185" s="4"/>
      <c r="F9185" s="6"/>
      <c r="G9185" s="6"/>
      <c r="H9185" s="6"/>
      <c r="I9185" s="10"/>
      <c r="J9185" s="11"/>
      <c r="K9185" s="13"/>
      <c r="L9185" s="4"/>
    </row>
    <row r="9186" spans="2:12" ht="14.25" customHeight="1">
      <c r="B9186" s="4"/>
      <c r="C9186" s="4"/>
      <c r="D9186" s="4"/>
      <c r="E9186" s="4"/>
      <c r="F9186" s="6"/>
      <c r="G9186" s="6"/>
      <c r="H9186" s="6"/>
      <c r="I9186" s="10"/>
      <c r="J9186" s="11"/>
      <c r="K9186" s="13"/>
      <c r="L9186" s="4"/>
    </row>
    <row r="9187" spans="2:12" ht="14.25" customHeight="1">
      <c r="B9187" s="4"/>
      <c r="C9187" s="4"/>
      <c r="D9187" s="4"/>
      <c r="E9187" s="4"/>
      <c r="F9187" s="6"/>
      <c r="G9187" s="6"/>
      <c r="H9187" s="6"/>
      <c r="I9187" s="10"/>
      <c r="J9187" s="11"/>
      <c r="K9187" s="13"/>
      <c r="L9187" s="4"/>
    </row>
    <row r="9188" spans="2:12" ht="14.25" customHeight="1">
      <c r="B9188" s="4"/>
      <c r="C9188" s="4"/>
      <c r="D9188" s="4"/>
      <c r="E9188" s="4"/>
      <c r="F9188" s="6"/>
      <c r="G9188" s="6"/>
      <c r="H9188" s="6"/>
      <c r="I9188" s="10"/>
      <c r="J9188" s="11"/>
      <c r="K9188" s="13"/>
      <c r="L9188" s="4"/>
    </row>
    <row r="9189" spans="2:12" ht="14.25" customHeight="1">
      <c r="B9189" s="4"/>
      <c r="C9189" s="4"/>
      <c r="D9189" s="4"/>
      <c r="E9189" s="4"/>
      <c r="F9189" s="6"/>
      <c r="G9189" s="6"/>
      <c r="H9189" s="6"/>
      <c r="I9189" s="10"/>
      <c r="J9189" s="11"/>
      <c r="K9189" s="13"/>
      <c r="L9189" s="4"/>
    </row>
    <row r="9190" spans="2:12" ht="14.25" customHeight="1">
      <c r="B9190" s="4"/>
      <c r="C9190" s="4"/>
      <c r="D9190" s="4"/>
      <c r="E9190" s="4"/>
      <c r="F9190" s="6"/>
      <c r="G9190" s="6"/>
      <c r="H9190" s="6"/>
      <c r="I9190" s="10"/>
      <c r="J9190" s="11"/>
      <c r="K9190" s="13"/>
      <c r="L9190" s="4"/>
    </row>
    <row r="9191" spans="2:12" ht="14.25" customHeight="1">
      <c r="B9191" s="4"/>
      <c r="C9191" s="4"/>
      <c r="D9191" s="4"/>
      <c r="E9191" s="4"/>
      <c r="F9191" s="6"/>
      <c r="G9191" s="6"/>
      <c r="H9191" s="6"/>
      <c r="I9191" s="10"/>
      <c r="J9191" s="11"/>
      <c r="K9191" s="13"/>
      <c r="L9191" s="4"/>
    </row>
    <row r="9192" spans="2:12" ht="14.25" customHeight="1">
      <c r="B9192" s="4"/>
      <c r="C9192" s="4"/>
      <c r="D9192" s="4"/>
      <c r="E9192" s="4"/>
      <c r="F9192" s="6"/>
      <c r="G9192" s="6"/>
      <c r="H9192" s="6"/>
      <c r="I9192" s="10"/>
      <c r="J9192" s="11"/>
      <c r="K9192" s="13"/>
      <c r="L9192" s="4"/>
    </row>
    <row r="9193" spans="2:12" ht="14.25" customHeight="1">
      <c r="B9193" s="4"/>
      <c r="C9193" s="4"/>
      <c r="D9193" s="4"/>
      <c r="E9193" s="4"/>
      <c r="F9193" s="6"/>
      <c r="G9193" s="6"/>
      <c r="H9193" s="6"/>
      <c r="I9193" s="10"/>
      <c r="J9193" s="11"/>
      <c r="K9193" s="13"/>
      <c r="L9193" s="4"/>
    </row>
    <row r="9194" spans="2:12" ht="14.25" customHeight="1">
      <c r="B9194" s="4"/>
      <c r="C9194" s="4"/>
      <c r="D9194" s="4"/>
      <c r="E9194" s="4"/>
      <c r="F9194" s="6"/>
      <c r="G9194" s="6"/>
      <c r="H9194" s="6"/>
      <c r="I9194" s="10"/>
      <c r="J9194" s="11"/>
      <c r="K9194" s="13"/>
      <c r="L9194" s="4"/>
    </row>
    <row r="9195" spans="2:12" ht="14.25" customHeight="1">
      <c r="B9195" s="4"/>
      <c r="C9195" s="4"/>
      <c r="D9195" s="4"/>
      <c r="E9195" s="4"/>
      <c r="F9195" s="6"/>
      <c r="G9195" s="6"/>
      <c r="H9195" s="6"/>
      <c r="I9195" s="10"/>
      <c r="J9195" s="11"/>
      <c r="K9195" s="13"/>
      <c r="L9195" s="4"/>
    </row>
    <row r="9196" spans="2:12" ht="14.25" customHeight="1">
      <c r="B9196" s="4"/>
      <c r="C9196" s="4"/>
      <c r="D9196" s="4"/>
      <c r="E9196" s="4"/>
      <c r="F9196" s="6"/>
      <c r="G9196" s="6"/>
      <c r="H9196" s="6"/>
      <c r="I9196" s="10"/>
      <c r="J9196" s="11"/>
      <c r="K9196" s="13"/>
      <c r="L9196" s="4"/>
    </row>
    <row r="9197" spans="2:12" ht="14.25" customHeight="1">
      <c r="B9197" s="4"/>
      <c r="C9197" s="4"/>
      <c r="D9197" s="4"/>
      <c r="E9197" s="4"/>
      <c r="F9197" s="6"/>
      <c r="G9197" s="6"/>
      <c r="H9197" s="6"/>
      <c r="I9197" s="10"/>
      <c r="J9197" s="11"/>
      <c r="K9197" s="13"/>
      <c r="L9197" s="4"/>
    </row>
    <row r="9198" spans="2:12" ht="14.25" customHeight="1">
      <c r="B9198" s="4"/>
      <c r="C9198" s="4"/>
      <c r="D9198" s="4"/>
      <c r="E9198" s="4"/>
      <c r="F9198" s="6"/>
      <c r="G9198" s="6"/>
      <c r="H9198" s="6"/>
      <c r="I9198" s="10"/>
      <c r="J9198" s="11"/>
      <c r="K9198" s="13"/>
      <c r="L9198" s="4"/>
    </row>
    <row r="9199" spans="2:12" ht="14.25" customHeight="1">
      <c r="B9199" s="4"/>
      <c r="C9199" s="4"/>
      <c r="D9199" s="4"/>
      <c r="E9199" s="4"/>
      <c r="F9199" s="6"/>
      <c r="G9199" s="6"/>
      <c r="H9199" s="6"/>
      <c r="I9199" s="10"/>
      <c r="J9199" s="11"/>
      <c r="K9199" s="13"/>
      <c r="L9199" s="4"/>
    </row>
    <row r="9200" spans="2:12" ht="14.25" customHeight="1">
      <c r="B9200" s="4"/>
      <c r="C9200" s="4"/>
      <c r="D9200" s="4"/>
      <c r="E9200" s="4"/>
      <c r="F9200" s="6"/>
      <c r="G9200" s="6"/>
      <c r="H9200" s="6"/>
      <c r="I9200" s="10"/>
      <c r="J9200" s="11"/>
      <c r="K9200" s="13"/>
      <c r="L9200" s="4"/>
    </row>
    <row r="9201" spans="2:12" ht="14.25" customHeight="1">
      <c r="B9201" s="4"/>
      <c r="C9201" s="4"/>
      <c r="D9201" s="4"/>
      <c r="E9201" s="4"/>
      <c r="F9201" s="6"/>
      <c r="G9201" s="6"/>
      <c r="H9201" s="6"/>
      <c r="I9201" s="10"/>
      <c r="J9201" s="11"/>
      <c r="K9201" s="13"/>
      <c r="L9201" s="4"/>
    </row>
    <row r="9202" spans="2:12" ht="14.25" customHeight="1">
      <c r="B9202" s="4"/>
      <c r="C9202" s="4"/>
      <c r="D9202" s="4"/>
      <c r="E9202" s="4"/>
      <c r="F9202" s="6"/>
      <c r="G9202" s="6"/>
      <c r="H9202" s="6"/>
      <c r="I9202" s="10"/>
      <c r="J9202" s="11"/>
      <c r="K9202" s="13"/>
      <c r="L9202" s="4"/>
    </row>
    <row r="9203" spans="2:12" ht="14.25" customHeight="1">
      <c r="B9203" s="4"/>
      <c r="C9203" s="4"/>
      <c r="D9203" s="4"/>
      <c r="E9203" s="4"/>
      <c r="F9203" s="6"/>
      <c r="G9203" s="6"/>
      <c r="H9203" s="6"/>
      <c r="I9203" s="10"/>
      <c r="J9203" s="11"/>
      <c r="K9203" s="13"/>
      <c r="L9203" s="4"/>
    </row>
    <row r="9204" spans="2:12" ht="14.25" customHeight="1">
      <c r="B9204" s="4"/>
      <c r="C9204" s="4"/>
      <c r="D9204" s="4"/>
      <c r="E9204" s="4"/>
      <c r="F9204" s="6"/>
      <c r="G9204" s="6"/>
      <c r="H9204" s="6"/>
      <c r="I9204" s="10"/>
      <c r="J9204" s="11"/>
      <c r="K9204" s="13"/>
      <c r="L9204" s="4"/>
    </row>
    <row r="9205" spans="2:12" ht="14.25" customHeight="1">
      <c r="B9205" s="4"/>
      <c r="C9205" s="4"/>
      <c r="D9205" s="4"/>
      <c r="E9205" s="4"/>
      <c r="F9205" s="6"/>
      <c r="G9205" s="6"/>
      <c r="H9205" s="6"/>
      <c r="I9205" s="10"/>
      <c r="J9205" s="11"/>
      <c r="K9205" s="13"/>
      <c r="L9205" s="4"/>
    </row>
    <row r="9206" spans="2:12" ht="14.25" customHeight="1">
      <c r="B9206" s="4"/>
      <c r="C9206" s="4"/>
      <c r="D9206" s="4"/>
      <c r="E9206" s="4"/>
      <c r="F9206" s="6"/>
      <c r="G9206" s="6"/>
      <c r="H9206" s="6"/>
      <c r="I9206" s="10"/>
      <c r="J9206" s="11"/>
      <c r="K9206" s="13"/>
      <c r="L9206" s="4"/>
    </row>
    <row r="9207" spans="2:12" ht="14.25" customHeight="1">
      <c r="B9207" s="4"/>
      <c r="C9207" s="4"/>
      <c r="D9207" s="4"/>
      <c r="E9207" s="4"/>
      <c r="F9207" s="6"/>
      <c r="G9207" s="6"/>
      <c r="H9207" s="6"/>
      <c r="I9207" s="10"/>
      <c r="J9207" s="11"/>
      <c r="K9207" s="13"/>
      <c r="L9207" s="4"/>
    </row>
    <row r="9208" spans="2:12" ht="14.25" customHeight="1">
      <c r="B9208" s="4"/>
      <c r="C9208" s="4"/>
      <c r="D9208" s="4"/>
      <c r="E9208" s="4"/>
      <c r="F9208" s="6"/>
      <c r="G9208" s="6"/>
      <c r="H9208" s="6"/>
      <c r="I9208" s="10"/>
      <c r="J9208" s="11"/>
      <c r="K9208" s="13"/>
      <c r="L9208" s="4"/>
    </row>
    <row r="9209" spans="2:12" ht="14.25" customHeight="1">
      <c r="B9209" s="4"/>
      <c r="C9209" s="4"/>
      <c r="D9209" s="4"/>
      <c r="E9209" s="4"/>
      <c r="F9209" s="6"/>
      <c r="G9209" s="6"/>
      <c r="H9209" s="6"/>
      <c r="I9209" s="10"/>
      <c r="J9209" s="11"/>
      <c r="K9209" s="13"/>
      <c r="L9209" s="4"/>
    </row>
    <row r="9210" spans="2:12" ht="14.25" customHeight="1">
      <c r="B9210" s="4"/>
      <c r="C9210" s="4"/>
      <c r="D9210" s="4"/>
      <c r="E9210" s="4"/>
      <c r="F9210" s="6"/>
      <c r="G9210" s="6"/>
      <c r="H9210" s="6"/>
      <c r="I9210" s="10"/>
      <c r="J9210" s="11"/>
      <c r="K9210" s="13"/>
      <c r="L9210" s="4"/>
    </row>
    <row r="9211" spans="2:12" ht="14.25" customHeight="1">
      <c r="B9211" s="4"/>
      <c r="C9211" s="4"/>
      <c r="D9211" s="4"/>
      <c r="E9211" s="4"/>
      <c r="F9211" s="6"/>
      <c r="G9211" s="6"/>
      <c r="H9211" s="6"/>
      <c r="I9211" s="10"/>
      <c r="J9211" s="11"/>
      <c r="K9211" s="13"/>
      <c r="L9211" s="4"/>
    </row>
    <row r="9212" spans="2:12" ht="14.25" customHeight="1">
      <c r="B9212" s="4"/>
      <c r="C9212" s="4"/>
      <c r="D9212" s="4"/>
      <c r="E9212" s="4"/>
      <c r="F9212" s="6"/>
      <c r="G9212" s="6"/>
      <c r="H9212" s="6"/>
      <c r="I9212" s="10"/>
      <c r="J9212" s="11"/>
      <c r="K9212" s="13"/>
      <c r="L9212" s="4"/>
    </row>
    <row r="9213" spans="2:12" ht="14.25" customHeight="1">
      <c r="B9213" s="4"/>
      <c r="C9213" s="4"/>
      <c r="D9213" s="4"/>
      <c r="E9213" s="4"/>
      <c r="F9213" s="6"/>
      <c r="G9213" s="6"/>
      <c r="H9213" s="6"/>
      <c r="I9213" s="10"/>
      <c r="J9213" s="11"/>
      <c r="K9213" s="13"/>
      <c r="L9213" s="4"/>
    </row>
    <row r="9214" spans="2:12" ht="14.25" customHeight="1">
      <c r="B9214" s="4"/>
      <c r="C9214" s="4"/>
      <c r="D9214" s="4"/>
      <c r="E9214" s="4"/>
      <c r="F9214" s="6"/>
      <c r="G9214" s="6"/>
      <c r="H9214" s="6"/>
      <c r="I9214" s="10"/>
      <c r="J9214" s="11"/>
      <c r="K9214" s="13"/>
      <c r="L9214" s="4"/>
    </row>
    <row r="9215" spans="2:12" ht="14.25" customHeight="1">
      <c r="B9215" s="4"/>
      <c r="C9215" s="4"/>
      <c r="D9215" s="4"/>
      <c r="E9215" s="4"/>
      <c r="F9215" s="6"/>
      <c r="G9215" s="6"/>
      <c r="H9215" s="6"/>
      <c r="I9215" s="10"/>
      <c r="J9215" s="11"/>
      <c r="K9215" s="13"/>
      <c r="L9215" s="4"/>
    </row>
    <row r="9216" spans="2:12" ht="14.25" customHeight="1">
      <c r="B9216" s="4"/>
      <c r="C9216" s="4"/>
      <c r="D9216" s="4"/>
      <c r="E9216" s="4"/>
      <c r="F9216" s="6"/>
      <c r="G9216" s="6"/>
      <c r="H9216" s="6"/>
      <c r="I9216" s="10"/>
      <c r="J9216" s="11"/>
      <c r="K9216" s="13"/>
      <c r="L9216" s="4"/>
    </row>
    <row r="9217" spans="2:12" ht="14.25" customHeight="1">
      <c r="B9217" s="4"/>
      <c r="C9217" s="4"/>
      <c r="D9217" s="4"/>
      <c r="E9217" s="4"/>
      <c r="F9217" s="6"/>
      <c r="G9217" s="6"/>
      <c r="H9217" s="6"/>
      <c r="I9217" s="10"/>
      <c r="J9217" s="11"/>
      <c r="K9217" s="13"/>
      <c r="L9217" s="4"/>
    </row>
    <row r="9218" spans="2:12" ht="14.25" customHeight="1">
      <c r="B9218" s="4"/>
      <c r="C9218" s="4"/>
      <c r="D9218" s="4"/>
      <c r="E9218" s="4"/>
      <c r="F9218" s="6"/>
      <c r="G9218" s="6"/>
      <c r="H9218" s="6"/>
      <c r="I9218" s="10"/>
      <c r="J9218" s="11"/>
      <c r="K9218" s="13"/>
      <c r="L9218" s="4"/>
    </row>
    <row r="9219" spans="2:12" ht="14.25" customHeight="1">
      <c r="B9219" s="4"/>
      <c r="C9219" s="4"/>
      <c r="D9219" s="4"/>
      <c r="E9219" s="4"/>
      <c r="F9219" s="6"/>
      <c r="G9219" s="6"/>
      <c r="H9219" s="6"/>
      <c r="I9219" s="10"/>
      <c r="J9219" s="11"/>
      <c r="K9219" s="13"/>
      <c r="L9219" s="4"/>
    </row>
    <row r="9220" spans="2:12" ht="14.25" customHeight="1">
      <c r="B9220" s="4"/>
      <c r="C9220" s="4"/>
      <c r="D9220" s="4"/>
      <c r="E9220" s="4"/>
      <c r="F9220" s="6"/>
      <c r="G9220" s="6"/>
      <c r="H9220" s="6"/>
      <c r="I9220" s="10"/>
      <c r="J9220" s="11"/>
      <c r="K9220" s="13"/>
      <c r="L9220" s="4"/>
    </row>
    <row r="9221" spans="2:12" ht="14.25" customHeight="1">
      <c r="B9221" s="4"/>
      <c r="C9221" s="4"/>
      <c r="D9221" s="4"/>
      <c r="E9221" s="4"/>
      <c r="F9221" s="6"/>
      <c r="G9221" s="6"/>
      <c r="H9221" s="6"/>
      <c r="I9221" s="10"/>
      <c r="J9221" s="11"/>
      <c r="K9221" s="13"/>
      <c r="L9221" s="4"/>
    </row>
    <row r="9222" spans="2:12" ht="14.25" customHeight="1">
      <c r="B9222" s="4"/>
      <c r="C9222" s="4"/>
      <c r="D9222" s="4"/>
      <c r="E9222" s="4"/>
      <c r="F9222" s="6"/>
      <c r="G9222" s="6"/>
      <c r="H9222" s="6"/>
      <c r="I9222" s="10"/>
      <c r="J9222" s="11"/>
      <c r="K9222" s="13"/>
      <c r="L9222" s="4"/>
    </row>
    <row r="9223" spans="2:12" ht="14.25" customHeight="1">
      <c r="B9223" s="4"/>
      <c r="C9223" s="4"/>
      <c r="D9223" s="4"/>
      <c r="E9223" s="4"/>
      <c r="F9223" s="6"/>
      <c r="G9223" s="6"/>
      <c r="H9223" s="6"/>
      <c r="I9223" s="10"/>
      <c r="J9223" s="11"/>
      <c r="K9223" s="13"/>
      <c r="L9223" s="4"/>
    </row>
    <row r="9224" spans="2:12" ht="14.25" customHeight="1">
      <c r="B9224" s="4"/>
      <c r="C9224" s="4"/>
      <c r="D9224" s="4"/>
      <c r="E9224" s="4"/>
      <c r="F9224" s="6"/>
      <c r="G9224" s="6"/>
      <c r="H9224" s="6"/>
      <c r="I9224" s="10"/>
      <c r="J9224" s="11"/>
      <c r="K9224" s="13"/>
      <c r="L9224" s="4"/>
    </row>
    <row r="9225" spans="2:12" ht="14.25" customHeight="1">
      <c r="B9225" s="4"/>
      <c r="C9225" s="4"/>
      <c r="D9225" s="4"/>
      <c r="E9225" s="4"/>
      <c r="F9225" s="6"/>
      <c r="G9225" s="6"/>
      <c r="H9225" s="6"/>
      <c r="I9225" s="10"/>
      <c r="J9225" s="11"/>
      <c r="K9225" s="13"/>
      <c r="L9225" s="4"/>
    </row>
    <row r="9226" spans="2:12" ht="14.25" customHeight="1">
      <c r="B9226" s="4"/>
      <c r="C9226" s="4"/>
      <c r="D9226" s="4"/>
      <c r="E9226" s="4"/>
      <c r="F9226" s="6"/>
      <c r="G9226" s="6"/>
      <c r="H9226" s="6"/>
      <c r="I9226" s="10"/>
      <c r="J9226" s="11"/>
      <c r="K9226" s="13"/>
      <c r="L9226" s="4"/>
    </row>
    <row r="9227" spans="2:12" ht="14.25" customHeight="1">
      <c r="B9227" s="4"/>
      <c r="C9227" s="4"/>
      <c r="D9227" s="4"/>
      <c r="E9227" s="4"/>
      <c r="F9227" s="6"/>
      <c r="G9227" s="6"/>
      <c r="H9227" s="6"/>
      <c r="I9227" s="10"/>
      <c r="J9227" s="11"/>
      <c r="K9227" s="13"/>
      <c r="L9227" s="4"/>
    </row>
    <row r="9228" spans="2:12" ht="14.25" customHeight="1">
      <c r="B9228" s="4"/>
      <c r="C9228" s="4"/>
      <c r="D9228" s="4"/>
      <c r="E9228" s="4"/>
      <c r="F9228" s="6"/>
      <c r="G9228" s="6"/>
      <c r="H9228" s="6"/>
      <c r="I9228" s="10"/>
      <c r="J9228" s="11"/>
      <c r="K9228" s="13"/>
      <c r="L9228" s="4"/>
    </row>
    <row r="9229" spans="2:12" ht="14.25" customHeight="1">
      <c r="B9229" s="4"/>
      <c r="C9229" s="4"/>
      <c r="D9229" s="4"/>
      <c r="E9229" s="4"/>
      <c r="F9229" s="6"/>
      <c r="G9229" s="6"/>
      <c r="H9229" s="6"/>
      <c r="I9229" s="10"/>
      <c r="J9229" s="11"/>
      <c r="K9229" s="13"/>
      <c r="L9229" s="4"/>
    </row>
    <row r="9230" spans="2:12" ht="14.25" customHeight="1">
      <c r="B9230" s="4"/>
      <c r="C9230" s="4"/>
      <c r="D9230" s="4"/>
      <c r="E9230" s="4"/>
      <c r="F9230" s="6"/>
      <c r="G9230" s="6"/>
      <c r="H9230" s="6"/>
      <c r="I9230" s="10"/>
      <c r="J9230" s="11"/>
      <c r="K9230" s="13"/>
      <c r="L9230" s="4"/>
    </row>
    <row r="9231" spans="2:12" ht="14.25" customHeight="1">
      <c r="B9231" s="4"/>
      <c r="C9231" s="4"/>
      <c r="D9231" s="4"/>
      <c r="E9231" s="4"/>
      <c r="F9231" s="6"/>
      <c r="G9231" s="6"/>
      <c r="H9231" s="6"/>
      <c r="I9231" s="10"/>
      <c r="J9231" s="11"/>
      <c r="K9231" s="13"/>
      <c r="L9231" s="4"/>
    </row>
    <row r="9232" spans="2:12" ht="14.25" customHeight="1">
      <c r="B9232" s="4"/>
      <c r="C9232" s="4"/>
      <c r="D9232" s="4"/>
      <c r="E9232" s="4"/>
      <c r="F9232" s="6"/>
      <c r="G9232" s="6"/>
      <c r="H9232" s="6"/>
      <c r="I9232" s="10"/>
      <c r="J9232" s="11"/>
      <c r="K9232" s="13"/>
      <c r="L9232" s="4"/>
    </row>
    <row r="9233" spans="2:12" ht="14.25" customHeight="1">
      <c r="B9233" s="4"/>
      <c r="C9233" s="4"/>
      <c r="D9233" s="4"/>
      <c r="E9233" s="4"/>
      <c r="F9233" s="6"/>
      <c r="G9233" s="6"/>
      <c r="H9233" s="6"/>
      <c r="I9233" s="10"/>
      <c r="J9233" s="11"/>
      <c r="K9233" s="13"/>
      <c r="L9233" s="4"/>
    </row>
    <row r="9234" spans="2:12" ht="14.25" customHeight="1">
      <c r="B9234" s="4"/>
      <c r="C9234" s="4"/>
      <c r="D9234" s="4"/>
      <c r="E9234" s="4"/>
      <c r="F9234" s="6"/>
      <c r="G9234" s="6"/>
      <c r="H9234" s="6"/>
      <c r="I9234" s="10"/>
      <c r="J9234" s="11"/>
      <c r="K9234" s="13"/>
      <c r="L9234" s="4"/>
    </row>
    <row r="9235" spans="2:12" ht="14.25" customHeight="1">
      <c r="B9235" s="4"/>
      <c r="C9235" s="4"/>
      <c r="D9235" s="4"/>
      <c r="E9235" s="4"/>
      <c r="F9235" s="6"/>
      <c r="G9235" s="6"/>
      <c r="H9235" s="6"/>
      <c r="I9235" s="10"/>
      <c r="J9235" s="11"/>
      <c r="K9235" s="13"/>
      <c r="L9235" s="4"/>
    </row>
    <row r="9236" spans="2:12" ht="14.25" customHeight="1">
      <c r="B9236" s="4"/>
      <c r="C9236" s="4"/>
      <c r="D9236" s="4"/>
      <c r="E9236" s="4"/>
      <c r="F9236" s="6"/>
      <c r="G9236" s="6"/>
      <c r="H9236" s="6"/>
      <c r="I9236" s="10"/>
      <c r="J9236" s="11"/>
      <c r="K9236" s="13"/>
      <c r="L9236" s="4"/>
    </row>
    <row r="9237" spans="2:12" ht="14.25" customHeight="1">
      <c r="B9237" s="4"/>
      <c r="C9237" s="4"/>
      <c r="D9237" s="4"/>
      <c r="E9237" s="4"/>
      <c r="F9237" s="6"/>
      <c r="G9237" s="6"/>
      <c r="H9237" s="6"/>
      <c r="I9237" s="10"/>
      <c r="J9237" s="11"/>
      <c r="K9237" s="13"/>
      <c r="L9237" s="4"/>
    </row>
    <row r="9238" spans="2:12" ht="14.25" customHeight="1">
      <c r="B9238" s="4"/>
      <c r="C9238" s="4"/>
      <c r="D9238" s="4"/>
      <c r="E9238" s="4"/>
      <c r="F9238" s="6"/>
      <c r="G9238" s="6"/>
      <c r="H9238" s="6"/>
      <c r="I9238" s="10"/>
      <c r="J9238" s="11"/>
      <c r="K9238" s="13"/>
      <c r="L9238" s="4"/>
    </row>
    <row r="9239" spans="2:12" ht="14.25" customHeight="1">
      <c r="B9239" s="4"/>
      <c r="C9239" s="4"/>
      <c r="D9239" s="4"/>
      <c r="E9239" s="4"/>
      <c r="F9239" s="6"/>
      <c r="G9239" s="6"/>
      <c r="H9239" s="6"/>
      <c r="I9239" s="10"/>
      <c r="J9239" s="11"/>
      <c r="K9239" s="13"/>
      <c r="L9239" s="4"/>
    </row>
    <row r="9240" spans="2:12" ht="14.25" customHeight="1">
      <c r="B9240" s="4"/>
      <c r="C9240" s="4"/>
      <c r="D9240" s="4"/>
      <c r="E9240" s="4"/>
      <c r="F9240" s="6"/>
      <c r="G9240" s="6"/>
      <c r="H9240" s="6"/>
      <c r="I9240" s="10"/>
      <c r="J9240" s="11"/>
      <c r="K9240" s="13"/>
      <c r="L9240" s="4"/>
    </row>
    <row r="9241" spans="2:12" ht="14.25" customHeight="1">
      <c r="B9241" s="4"/>
      <c r="C9241" s="4"/>
      <c r="D9241" s="4"/>
      <c r="E9241" s="4"/>
      <c r="F9241" s="6"/>
      <c r="G9241" s="6"/>
      <c r="H9241" s="6"/>
      <c r="I9241" s="10"/>
      <c r="J9241" s="11"/>
      <c r="K9241" s="13"/>
      <c r="L9241" s="4"/>
    </row>
    <row r="9242" spans="2:12" ht="14.25" customHeight="1">
      <c r="B9242" s="4"/>
      <c r="C9242" s="4"/>
      <c r="D9242" s="4"/>
      <c r="E9242" s="4"/>
      <c r="F9242" s="6"/>
      <c r="G9242" s="6"/>
      <c r="H9242" s="6"/>
      <c r="I9242" s="10"/>
      <c r="J9242" s="11"/>
      <c r="K9242" s="13"/>
      <c r="L9242" s="4"/>
    </row>
    <row r="9243" spans="2:12" ht="14.25" customHeight="1">
      <c r="B9243" s="4"/>
      <c r="C9243" s="4"/>
      <c r="D9243" s="4"/>
      <c r="E9243" s="4"/>
      <c r="F9243" s="6"/>
      <c r="G9243" s="6"/>
      <c r="H9243" s="6"/>
      <c r="I9243" s="10"/>
      <c r="J9243" s="11"/>
      <c r="K9243" s="13"/>
      <c r="L9243" s="4"/>
    </row>
    <row r="9244" spans="2:12" ht="14.25" customHeight="1">
      <c r="B9244" s="4"/>
      <c r="C9244" s="4"/>
      <c r="D9244" s="4"/>
      <c r="E9244" s="4"/>
      <c r="F9244" s="6"/>
      <c r="G9244" s="6"/>
      <c r="H9244" s="6"/>
      <c r="I9244" s="10"/>
      <c r="J9244" s="11"/>
      <c r="K9244" s="13"/>
      <c r="L9244" s="4"/>
    </row>
    <row r="9245" spans="2:12" ht="14.25" customHeight="1">
      <c r="B9245" s="4"/>
      <c r="C9245" s="4"/>
      <c r="D9245" s="4"/>
      <c r="E9245" s="4"/>
      <c r="F9245" s="6"/>
      <c r="G9245" s="6"/>
      <c r="H9245" s="6"/>
      <c r="I9245" s="10"/>
      <c r="J9245" s="11"/>
      <c r="K9245" s="13"/>
      <c r="L9245" s="4"/>
    </row>
    <row r="9246" spans="2:12" ht="14.25" customHeight="1">
      <c r="B9246" s="4"/>
      <c r="C9246" s="4"/>
      <c r="D9246" s="4"/>
      <c r="E9246" s="4"/>
      <c r="F9246" s="6"/>
      <c r="G9246" s="6"/>
      <c r="H9246" s="6"/>
      <c r="I9246" s="10"/>
      <c r="J9246" s="11"/>
      <c r="K9246" s="13"/>
      <c r="L9246" s="4"/>
    </row>
    <row r="9247" spans="2:12" ht="14.25" customHeight="1">
      <c r="B9247" s="4"/>
      <c r="C9247" s="4"/>
      <c r="D9247" s="4"/>
      <c r="E9247" s="4"/>
      <c r="F9247" s="6"/>
      <c r="G9247" s="6"/>
      <c r="H9247" s="6"/>
      <c r="I9247" s="10"/>
      <c r="J9247" s="11"/>
      <c r="K9247" s="13"/>
      <c r="L9247" s="4"/>
    </row>
    <row r="9248" spans="2:12" ht="14.25" customHeight="1">
      <c r="B9248" s="4"/>
      <c r="C9248" s="4"/>
      <c r="D9248" s="4"/>
      <c r="E9248" s="4"/>
      <c r="F9248" s="6"/>
      <c r="G9248" s="6"/>
      <c r="H9248" s="6"/>
      <c r="I9248" s="10"/>
      <c r="J9248" s="11"/>
      <c r="K9248" s="13"/>
      <c r="L9248" s="4"/>
    </row>
    <row r="9249" spans="2:12" ht="14.25" customHeight="1">
      <c r="B9249" s="4"/>
      <c r="C9249" s="4"/>
      <c r="D9249" s="4"/>
      <c r="E9249" s="4"/>
      <c r="F9249" s="6"/>
      <c r="G9249" s="6"/>
      <c r="H9249" s="6"/>
      <c r="I9249" s="10"/>
      <c r="J9249" s="11"/>
      <c r="K9249" s="13"/>
      <c r="L9249" s="4"/>
    </row>
    <row r="9250" spans="2:12" ht="14.25" customHeight="1">
      <c r="B9250" s="4"/>
      <c r="C9250" s="4"/>
      <c r="D9250" s="4"/>
      <c r="E9250" s="4"/>
      <c r="F9250" s="6"/>
      <c r="G9250" s="6"/>
      <c r="H9250" s="6"/>
      <c r="I9250" s="10"/>
      <c r="J9250" s="11"/>
      <c r="K9250" s="13"/>
      <c r="L9250" s="4"/>
    </row>
    <row r="9251" spans="2:12" ht="14.25" customHeight="1">
      <c r="B9251" s="4"/>
      <c r="C9251" s="4"/>
      <c r="D9251" s="4"/>
      <c r="E9251" s="4"/>
      <c r="F9251" s="6"/>
      <c r="G9251" s="6"/>
      <c r="H9251" s="6"/>
      <c r="I9251" s="10"/>
      <c r="J9251" s="11"/>
      <c r="K9251" s="13"/>
      <c r="L9251" s="4"/>
    </row>
    <row r="9252" spans="2:12" ht="14.25" customHeight="1">
      <c r="B9252" s="4"/>
      <c r="C9252" s="4"/>
      <c r="D9252" s="4"/>
      <c r="E9252" s="4"/>
      <c r="F9252" s="6"/>
      <c r="G9252" s="6"/>
      <c r="H9252" s="6"/>
      <c r="I9252" s="10"/>
      <c r="J9252" s="11"/>
      <c r="K9252" s="13"/>
      <c r="L9252" s="4"/>
    </row>
    <row r="9253" spans="2:12" ht="14.25" customHeight="1">
      <c r="B9253" s="4"/>
      <c r="C9253" s="4"/>
      <c r="D9253" s="4"/>
      <c r="E9253" s="4"/>
      <c r="F9253" s="6"/>
      <c r="G9253" s="6"/>
      <c r="H9253" s="6"/>
      <c r="I9253" s="10"/>
      <c r="J9253" s="11"/>
      <c r="K9253" s="13"/>
      <c r="L9253" s="4"/>
    </row>
    <row r="9254" spans="2:12" ht="14.25" customHeight="1">
      <c r="B9254" s="4"/>
      <c r="C9254" s="4"/>
      <c r="D9254" s="4"/>
      <c r="E9254" s="4"/>
      <c r="F9254" s="6"/>
      <c r="G9254" s="6"/>
      <c r="H9254" s="6"/>
      <c r="I9254" s="10"/>
      <c r="J9254" s="11"/>
      <c r="K9254" s="13"/>
      <c r="L9254" s="4"/>
    </row>
    <row r="9255" spans="2:12" ht="14.25" customHeight="1">
      <c r="B9255" s="4"/>
      <c r="C9255" s="4"/>
      <c r="D9255" s="4"/>
      <c r="E9255" s="4"/>
      <c r="F9255" s="6"/>
      <c r="G9255" s="6"/>
      <c r="H9255" s="6"/>
      <c r="I9255" s="10"/>
      <c r="J9255" s="11"/>
      <c r="K9255" s="13"/>
      <c r="L9255" s="4"/>
    </row>
    <row r="9256" spans="2:12" ht="14.25" customHeight="1">
      <c r="B9256" s="4"/>
      <c r="C9256" s="4"/>
      <c r="D9256" s="4"/>
      <c r="E9256" s="4"/>
      <c r="F9256" s="6"/>
      <c r="G9256" s="6"/>
      <c r="H9256" s="6"/>
      <c r="I9256" s="10"/>
      <c r="J9256" s="11"/>
      <c r="K9256" s="13"/>
      <c r="L9256" s="4"/>
    </row>
    <row r="9257" spans="2:12" ht="14.25" customHeight="1">
      <c r="B9257" s="4"/>
      <c r="C9257" s="4"/>
      <c r="D9257" s="4"/>
      <c r="E9257" s="4"/>
      <c r="F9257" s="6"/>
      <c r="G9257" s="6"/>
      <c r="H9257" s="6"/>
      <c r="I9257" s="10"/>
      <c r="J9257" s="11"/>
      <c r="K9257" s="13"/>
      <c r="L9257" s="4"/>
    </row>
    <row r="9258" spans="2:12" ht="14.25" customHeight="1">
      <c r="B9258" s="4"/>
      <c r="C9258" s="4"/>
      <c r="D9258" s="4"/>
      <c r="E9258" s="4"/>
      <c r="F9258" s="6"/>
      <c r="G9258" s="6"/>
      <c r="H9258" s="6"/>
      <c r="I9258" s="10"/>
      <c r="J9258" s="11"/>
      <c r="K9258" s="13"/>
      <c r="L9258" s="4"/>
    </row>
    <row r="9259" spans="2:12" ht="14.25" customHeight="1">
      <c r="B9259" s="4"/>
      <c r="C9259" s="4"/>
      <c r="D9259" s="4"/>
      <c r="E9259" s="4"/>
      <c r="F9259" s="6"/>
      <c r="G9259" s="6"/>
      <c r="H9259" s="6"/>
      <c r="I9259" s="10"/>
      <c r="J9259" s="11"/>
      <c r="K9259" s="13"/>
      <c r="L9259" s="4"/>
    </row>
    <row r="9260" spans="2:12" ht="14.25" customHeight="1">
      <c r="B9260" s="4"/>
      <c r="C9260" s="4"/>
      <c r="D9260" s="4"/>
      <c r="E9260" s="4"/>
      <c r="F9260" s="6"/>
      <c r="G9260" s="6"/>
      <c r="H9260" s="6"/>
      <c r="I9260" s="10"/>
      <c r="J9260" s="11"/>
      <c r="K9260" s="13"/>
      <c r="L9260" s="4"/>
    </row>
    <row r="9261" spans="2:12" ht="14.25" customHeight="1">
      <c r="B9261" s="4"/>
      <c r="C9261" s="4"/>
      <c r="D9261" s="4"/>
      <c r="E9261" s="4"/>
      <c r="F9261" s="6"/>
      <c r="G9261" s="6"/>
      <c r="H9261" s="6"/>
      <c r="I9261" s="10"/>
      <c r="J9261" s="11"/>
      <c r="K9261" s="13"/>
      <c r="L9261" s="4"/>
    </row>
    <row r="9262" spans="2:12" ht="14.25" customHeight="1">
      <c r="B9262" s="4"/>
      <c r="C9262" s="4"/>
      <c r="D9262" s="4"/>
      <c r="E9262" s="4"/>
      <c r="F9262" s="6"/>
      <c r="G9262" s="6"/>
      <c r="H9262" s="6"/>
      <c r="I9262" s="10"/>
      <c r="J9262" s="11"/>
      <c r="K9262" s="13"/>
      <c r="L9262" s="4"/>
    </row>
    <row r="9263" spans="2:12" ht="14.25" customHeight="1">
      <c r="B9263" s="4"/>
      <c r="C9263" s="4"/>
      <c r="D9263" s="4"/>
      <c r="E9263" s="4"/>
      <c r="F9263" s="6"/>
      <c r="G9263" s="6"/>
      <c r="H9263" s="6"/>
      <c r="I9263" s="10"/>
      <c r="J9263" s="11"/>
      <c r="K9263" s="13"/>
      <c r="L9263" s="4"/>
    </row>
    <row r="9264" spans="2:12" ht="14.25" customHeight="1">
      <c r="B9264" s="4"/>
      <c r="C9264" s="4"/>
      <c r="D9264" s="4"/>
      <c r="E9264" s="4"/>
      <c r="F9264" s="6"/>
      <c r="G9264" s="6"/>
      <c r="H9264" s="6"/>
      <c r="I9264" s="10"/>
      <c r="J9264" s="11"/>
      <c r="K9264" s="13"/>
      <c r="L9264" s="4"/>
    </row>
    <row r="9265" spans="2:12" ht="14.25" customHeight="1">
      <c r="B9265" s="4"/>
      <c r="C9265" s="4"/>
      <c r="D9265" s="4"/>
      <c r="E9265" s="4"/>
      <c r="F9265" s="6"/>
      <c r="G9265" s="6"/>
      <c r="H9265" s="6"/>
      <c r="I9265" s="10"/>
      <c r="J9265" s="11"/>
      <c r="K9265" s="13"/>
      <c r="L9265" s="4"/>
    </row>
    <row r="9266" spans="2:12" ht="14.25" customHeight="1">
      <c r="B9266" s="4"/>
      <c r="C9266" s="4"/>
      <c r="D9266" s="4"/>
      <c r="E9266" s="4"/>
      <c r="F9266" s="6"/>
      <c r="G9266" s="6"/>
      <c r="H9266" s="6"/>
      <c r="I9266" s="10"/>
      <c r="J9266" s="11"/>
      <c r="K9266" s="13"/>
      <c r="L9266" s="4"/>
    </row>
    <row r="9267" spans="2:12" ht="14.25" customHeight="1">
      <c r="B9267" s="4"/>
      <c r="C9267" s="4"/>
      <c r="D9267" s="4"/>
      <c r="E9267" s="4"/>
      <c r="F9267" s="6"/>
      <c r="G9267" s="6"/>
      <c r="H9267" s="6"/>
      <c r="I9267" s="10"/>
      <c r="J9267" s="11"/>
      <c r="K9267" s="13"/>
      <c r="L9267" s="4"/>
    </row>
    <row r="9268" spans="2:12" ht="14.25" customHeight="1">
      <c r="B9268" s="4"/>
      <c r="C9268" s="4"/>
      <c r="D9268" s="4"/>
      <c r="E9268" s="4"/>
      <c r="F9268" s="6"/>
      <c r="G9268" s="6"/>
      <c r="H9268" s="6"/>
      <c r="I9268" s="10"/>
      <c r="J9268" s="11"/>
      <c r="K9268" s="13"/>
      <c r="L9268" s="4"/>
    </row>
    <row r="9269" spans="2:12" ht="14.25" customHeight="1">
      <c r="B9269" s="4"/>
      <c r="C9269" s="4"/>
      <c r="D9269" s="4"/>
      <c r="E9269" s="4"/>
      <c r="F9269" s="6"/>
      <c r="G9269" s="6"/>
      <c r="H9269" s="6"/>
      <c r="I9269" s="10"/>
      <c r="J9269" s="11"/>
      <c r="K9269" s="13"/>
      <c r="L9269" s="4"/>
    </row>
    <row r="9270" spans="2:12" ht="14.25" customHeight="1">
      <c r="B9270" s="4"/>
      <c r="C9270" s="4"/>
      <c r="D9270" s="4"/>
      <c r="E9270" s="4"/>
      <c r="F9270" s="6"/>
      <c r="G9270" s="6"/>
      <c r="H9270" s="6"/>
      <c r="I9270" s="10"/>
      <c r="J9270" s="11"/>
      <c r="K9270" s="13"/>
      <c r="L9270" s="4"/>
    </row>
    <row r="9271" spans="2:12" ht="14.25" customHeight="1">
      <c r="B9271" s="4"/>
      <c r="C9271" s="4"/>
      <c r="D9271" s="4"/>
      <c r="E9271" s="4"/>
      <c r="F9271" s="6"/>
      <c r="G9271" s="6"/>
      <c r="H9271" s="6"/>
      <c r="I9271" s="10"/>
      <c r="J9271" s="11"/>
      <c r="K9271" s="13"/>
      <c r="L9271" s="4"/>
    </row>
    <row r="9272" spans="2:12" ht="14.25" customHeight="1">
      <c r="B9272" s="4"/>
      <c r="C9272" s="4"/>
      <c r="D9272" s="4"/>
      <c r="E9272" s="4"/>
      <c r="F9272" s="6"/>
      <c r="G9272" s="6"/>
      <c r="H9272" s="6"/>
      <c r="I9272" s="10"/>
      <c r="J9272" s="11"/>
      <c r="K9272" s="13"/>
      <c r="L9272" s="4"/>
    </row>
    <row r="9273" spans="2:12" ht="14.25" customHeight="1">
      <c r="B9273" s="4"/>
      <c r="C9273" s="4"/>
      <c r="D9273" s="4"/>
      <c r="E9273" s="4"/>
      <c r="F9273" s="6"/>
      <c r="G9273" s="6"/>
      <c r="H9273" s="6"/>
      <c r="I9273" s="10"/>
      <c r="J9273" s="11"/>
      <c r="K9273" s="13"/>
      <c r="L9273" s="4"/>
    </row>
    <row r="9274" spans="2:12" ht="14.25" customHeight="1">
      <c r="B9274" s="4"/>
      <c r="C9274" s="4"/>
      <c r="D9274" s="4"/>
      <c r="E9274" s="4"/>
      <c r="F9274" s="6"/>
      <c r="G9274" s="6"/>
      <c r="H9274" s="6"/>
      <c r="I9274" s="10"/>
      <c r="J9274" s="11"/>
      <c r="K9274" s="13"/>
      <c r="L9274" s="4"/>
    </row>
    <row r="9275" spans="2:12" ht="14.25" customHeight="1">
      <c r="B9275" s="4"/>
      <c r="C9275" s="4"/>
      <c r="D9275" s="4"/>
      <c r="E9275" s="4"/>
      <c r="F9275" s="6"/>
      <c r="G9275" s="6"/>
      <c r="H9275" s="6"/>
      <c r="I9275" s="10"/>
      <c r="J9275" s="11"/>
      <c r="K9275" s="13"/>
      <c r="L9275" s="4"/>
    </row>
    <row r="9276" spans="2:12" ht="14.25" customHeight="1">
      <c r="B9276" s="4"/>
      <c r="C9276" s="4"/>
      <c r="D9276" s="4"/>
      <c r="E9276" s="4"/>
      <c r="F9276" s="6"/>
      <c r="G9276" s="6"/>
      <c r="H9276" s="6"/>
      <c r="I9276" s="10"/>
      <c r="J9276" s="11"/>
      <c r="K9276" s="13"/>
      <c r="L9276" s="4"/>
    </row>
    <row r="9277" spans="2:12" ht="14.25" customHeight="1">
      <c r="B9277" s="4"/>
      <c r="C9277" s="4"/>
      <c r="D9277" s="4"/>
      <c r="E9277" s="4"/>
      <c r="F9277" s="6"/>
      <c r="G9277" s="6"/>
      <c r="H9277" s="6"/>
      <c r="I9277" s="10"/>
      <c r="J9277" s="11"/>
      <c r="K9277" s="13"/>
      <c r="L9277" s="4"/>
    </row>
    <row r="9278" spans="2:12" ht="14.25" customHeight="1">
      <c r="B9278" s="4"/>
      <c r="C9278" s="4"/>
      <c r="D9278" s="4"/>
      <c r="E9278" s="4"/>
      <c r="F9278" s="6"/>
      <c r="G9278" s="6"/>
      <c r="H9278" s="6"/>
      <c r="I9278" s="10"/>
      <c r="J9278" s="11"/>
      <c r="K9278" s="13"/>
      <c r="L9278" s="4"/>
    </row>
    <row r="9279" spans="2:12" ht="14.25" customHeight="1">
      <c r="B9279" s="4"/>
      <c r="C9279" s="4"/>
      <c r="D9279" s="4"/>
      <c r="E9279" s="4"/>
      <c r="F9279" s="6"/>
      <c r="G9279" s="6"/>
      <c r="H9279" s="6"/>
      <c r="I9279" s="10"/>
      <c r="J9279" s="11"/>
      <c r="K9279" s="13"/>
      <c r="L9279" s="4"/>
    </row>
    <row r="9280" spans="2:12" ht="14.25" customHeight="1">
      <c r="B9280" s="4"/>
      <c r="C9280" s="4"/>
      <c r="D9280" s="4"/>
      <c r="E9280" s="4"/>
      <c r="F9280" s="6"/>
      <c r="G9280" s="6"/>
      <c r="H9280" s="6"/>
      <c r="I9280" s="10"/>
      <c r="J9280" s="11"/>
      <c r="K9280" s="13"/>
      <c r="L9280" s="4"/>
    </row>
    <row r="9281" spans="2:12" ht="14.25" customHeight="1">
      <c r="B9281" s="4"/>
      <c r="C9281" s="4"/>
      <c r="D9281" s="4"/>
      <c r="E9281" s="4"/>
      <c r="F9281" s="6"/>
      <c r="G9281" s="6"/>
      <c r="H9281" s="6"/>
      <c r="I9281" s="10"/>
      <c r="J9281" s="11"/>
      <c r="K9281" s="13"/>
      <c r="L9281" s="4"/>
    </row>
    <row r="9282" spans="2:12" ht="14.25" customHeight="1">
      <c r="B9282" s="4"/>
      <c r="C9282" s="4"/>
      <c r="D9282" s="4"/>
      <c r="E9282" s="4"/>
      <c r="F9282" s="6"/>
      <c r="G9282" s="6"/>
      <c r="H9282" s="6"/>
      <c r="I9282" s="10"/>
      <c r="J9282" s="11"/>
      <c r="K9282" s="13"/>
      <c r="L9282" s="4"/>
    </row>
    <row r="9283" spans="2:12" ht="14.25" customHeight="1">
      <c r="B9283" s="4"/>
      <c r="C9283" s="4"/>
      <c r="D9283" s="4"/>
      <c r="E9283" s="4"/>
      <c r="F9283" s="6"/>
      <c r="G9283" s="6"/>
      <c r="H9283" s="6"/>
      <c r="I9283" s="10"/>
      <c r="J9283" s="11"/>
      <c r="K9283" s="13"/>
      <c r="L9283" s="4"/>
    </row>
    <row r="9284" spans="2:12" ht="14.25" customHeight="1">
      <c r="B9284" s="4"/>
      <c r="C9284" s="4"/>
      <c r="D9284" s="4"/>
      <c r="E9284" s="4"/>
      <c r="F9284" s="6"/>
      <c r="G9284" s="6"/>
      <c r="H9284" s="6"/>
      <c r="I9284" s="10"/>
      <c r="J9284" s="11"/>
      <c r="K9284" s="13"/>
      <c r="L9284" s="4"/>
    </row>
    <row r="9285" spans="2:12" ht="14.25" customHeight="1">
      <c r="B9285" s="4"/>
      <c r="C9285" s="4"/>
      <c r="D9285" s="4"/>
      <c r="E9285" s="4"/>
      <c r="F9285" s="6"/>
      <c r="G9285" s="6"/>
      <c r="H9285" s="6"/>
      <c r="I9285" s="10"/>
      <c r="J9285" s="11"/>
      <c r="K9285" s="13"/>
      <c r="L9285" s="4"/>
    </row>
    <row r="9286" spans="2:12" ht="14.25" customHeight="1">
      <c r="B9286" s="4"/>
      <c r="C9286" s="4"/>
      <c r="D9286" s="4"/>
      <c r="E9286" s="4"/>
      <c r="F9286" s="6"/>
      <c r="G9286" s="6"/>
      <c r="H9286" s="6"/>
      <c r="I9286" s="10"/>
      <c r="J9286" s="11"/>
      <c r="K9286" s="13"/>
      <c r="L9286" s="4"/>
    </row>
    <row r="9287" spans="2:12" ht="14.25" customHeight="1">
      <c r="B9287" s="4"/>
      <c r="C9287" s="4"/>
      <c r="D9287" s="4"/>
      <c r="E9287" s="4"/>
      <c r="F9287" s="6"/>
      <c r="G9287" s="6"/>
      <c r="H9287" s="6"/>
      <c r="I9287" s="10"/>
      <c r="J9287" s="11"/>
      <c r="K9287" s="13"/>
      <c r="L9287" s="4"/>
    </row>
    <row r="9288" spans="2:12" ht="14.25" customHeight="1">
      <c r="B9288" s="4"/>
      <c r="C9288" s="4"/>
      <c r="D9288" s="4"/>
      <c r="E9288" s="4"/>
      <c r="F9288" s="6"/>
      <c r="G9288" s="6"/>
      <c r="H9288" s="6"/>
      <c r="I9288" s="10"/>
      <c r="J9288" s="11"/>
      <c r="K9288" s="13"/>
      <c r="L9288" s="4"/>
    </row>
    <row r="9289" spans="2:12" ht="14.25" customHeight="1">
      <c r="B9289" s="4"/>
      <c r="C9289" s="4"/>
      <c r="D9289" s="4"/>
      <c r="E9289" s="4"/>
      <c r="F9289" s="6"/>
      <c r="G9289" s="6"/>
      <c r="H9289" s="6"/>
      <c r="I9289" s="10"/>
      <c r="J9289" s="11"/>
      <c r="K9289" s="13"/>
      <c r="L9289" s="4"/>
    </row>
    <row r="9290" spans="2:12" ht="14.25" customHeight="1">
      <c r="B9290" s="4"/>
      <c r="C9290" s="4"/>
      <c r="D9290" s="4"/>
      <c r="E9290" s="4"/>
      <c r="F9290" s="6"/>
      <c r="G9290" s="6"/>
      <c r="H9290" s="6"/>
      <c r="I9290" s="10"/>
      <c r="J9290" s="11"/>
      <c r="K9290" s="13"/>
      <c r="L9290" s="4"/>
    </row>
    <row r="9291" spans="2:12" ht="14.25" customHeight="1">
      <c r="B9291" s="4"/>
      <c r="C9291" s="4"/>
      <c r="D9291" s="4"/>
      <c r="E9291" s="4"/>
      <c r="F9291" s="6"/>
      <c r="G9291" s="6"/>
      <c r="H9291" s="6"/>
      <c r="I9291" s="10"/>
      <c r="J9291" s="11"/>
      <c r="K9291" s="13"/>
      <c r="L9291" s="4"/>
    </row>
    <row r="9292" spans="2:12" ht="14.25" customHeight="1">
      <c r="B9292" s="4"/>
      <c r="C9292" s="4"/>
      <c r="D9292" s="4"/>
      <c r="E9292" s="4"/>
      <c r="F9292" s="6"/>
      <c r="G9292" s="6"/>
      <c r="H9292" s="6"/>
      <c r="I9292" s="10"/>
      <c r="J9292" s="11"/>
      <c r="K9292" s="13"/>
      <c r="L9292" s="4"/>
    </row>
    <row r="9293" spans="2:12" ht="14.25" customHeight="1">
      <c r="B9293" s="4"/>
      <c r="C9293" s="4"/>
      <c r="D9293" s="4"/>
      <c r="E9293" s="4"/>
      <c r="F9293" s="6"/>
      <c r="G9293" s="6"/>
      <c r="H9293" s="6"/>
      <c r="I9293" s="10"/>
      <c r="J9293" s="11"/>
      <c r="K9293" s="13"/>
      <c r="L9293" s="4"/>
    </row>
    <row r="9294" spans="2:12" ht="14.25" customHeight="1">
      <c r="B9294" s="4"/>
      <c r="C9294" s="4"/>
      <c r="D9294" s="4"/>
      <c r="E9294" s="4"/>
      <c r="F9294" s="6"/>
      <c r="G9294" s="6"/>
      <c r="H9294" s="6"/>
      <c r="I9294" s="10"/>
      <c r="J9294" s="11"/>
      <c r="K9294" s="13"/>
      <c r="L9294" s="4"/>
    </row>
    <row r="9295" spans="2:12" ht="14.25" customHeight="1">
      <c r="B9295" s="4"/>
      <c r="C9295" s="4"/>
      <c r="D9295" s="4"/>
      <c r="E9295" s="4"/>
      <c r="F9295" s="6"/>
      <c r="G9295" s="6"/>
      <c r="H9295" s="6"/>
      <c r="I9295" s="10"/>
      <c r="J9295" s="11"/>
      <c r="K9295" s="13"/>
      <c r="L9295" s="4"/>
    </row>
    <row r="9296" spans="2:12" ht="14.25" customHeight="1">
      <c r="B9296" s="4"/>
      <c r="C9296" s="4"/>
      <c r="D9296" s="4"/>
      <c r="E9296" s="4"/>
      <c r="F9296" s="6"/>
      <c r="G9296" s="6"/>
      <c r="H9296" s="6"/>
      <c r="I9296" s="10"/>
      <c r="J9296" s="11"/>
      <c r="K9296" s="13"/>
      <c r="L9296" s="4"/>
    </row>
    <row r="9297" spans="2:12" ht="14.25" customHeight="1">
      <c r="B9297" s="4"/>
      <c r="C9297" s="4"/>
      <c r="D9297" s="4"/>
      <c r="E9297" s="4"/>
      <c r="F9297" s="6"/>
      <c r="G9297" s="6"/>
      <c r="H9297" s="6"/>
      <c r="I9297" s="10"/>
      <c r="J9297" s="11"/>
      <c r="K9297" s="13"/>
      <c r="L9297" s="4"/>
    </row>
    <row r="9298" spans="2:12" ht="14.25" customHeight="1">
      <c r="B9298" s="4"/>
      <c r="C9298" s="4"/>
      <c r="D9298" s="4"/>
      <c r="E9298" s="4"/>
      <c r="F9298" s="6"/>
      <c r="G9298" s="6"/>
      <c r="H9298" s="6"/>
      <c r="I9298" s="10"/>
      <c r="J9298" s="11"/>
      <c r="K9298" s="13"/>
      <c r="L9298" s="4"/>
    </row>
    <row r="9299" spans="2:12" ht="14.25" customHeight="1">
      <c r="B9299" s="4"/>
      <c r="C9299" s="4"/>
      <c r="D9299" s="4"/>
      <c r="E9299" s="4"/>
      <c r="F9299" s="6"/>
      <c r="G9299" s="6"/>
      <c r="H9299" s="6"/>
      <c r="I9299" s="10"/>
      <c r="J9299" s="11"/>
      <c r="K9299" s="13"/>
      <c r="L9299" s="4"/>
    </row>
    <row r="9300" spans="2:12" ht="14.25" customHeight="1">
      <c r="B9300" s="4"/>
      <c r="C9300" s="4"/>
      <c r="D9300" s="4"/>
      <c r="E9300" s="4"/>
      <c r="F9300" s="6"/>
      <c r="G9300" s="6"/>
      <c r="H9300" s="6"/>
      <c r="I9300" s="10"/>
      <c r="J9300" s="11"/>
      <c r="K9300" s="13"/>
      <c r="L9300" s="4"/>
    </row>
    <row r="9301" spans="2:12" ht="14.25" customHeight="1">
      <c r="B9301" s="4"/>
      <c r="C9301" s="4"/>
      <c r="D9301" s="4"/>
      <c r="E9301" s="4"/>
      <c r="F9301" s="6"/>
      <c r="G9301" s="6"/>
      <c r="H9301" s="6"/>
      <c r="I9301" s="10"/>
      <c r="J9301" s="11"/>
      <c r="K9301" s="13"/>
      <c r="L9301" s="4"/>
    </row>
    <row r="9302" spans="2:12" ht="14.25" customHeight="1">
      <c r="B9302" s="4"/>
      <c r="C9302" s="4"/>
      <c r="D9302" s="4"/>
      <c r="E9302" s="4"/>
      <c r="F9302" s="6"/>
      <c r="G9302" s="6"/>
      <c r="H9302" s="6"/>
      <c r="I9302" s="10"/>
      <c r="J9302" s="11"/>
      <c r="K9302" s="13"/>
      <c r="L9302" s="4"/>
    </row>
    <row r="9303" spans="2:12" ht="14.25" customHeight="1">
      <c r="B9303" s="4"/>
      <c r="C9303" s="4"/>
      <c r="D9303" s="4"/>
      <c r="E9303" s="4"/>
      <c r="F9303" s="6"/>
      <c r="G9303" s="6"/>
      <c r="H9303" s="6"/>
      <c r="I9303" s="10"/>
      <c r="J9303" s="11"/>
      <c r="K9303" s="13"/>
      <c r="L9303" s="4"/>
    </row>
    <row r="9304" spans="2:12" ht="14.25" customHeight="1">
      <c r="B9304" s="4"/>
      <c r="C9304" s="4"/>
      <c r="D9304" s="4"/>
      <c r="E9304" s="4"/>
      <c r="F9304" s="6"/>
      <c r="G9304" s="6"/>
      <c r="H9304" s="6"/>
      <c r="I9304" s="10"/>
      <c r="J9304" s="11"/>
      <c r="K9304" s="13"/>
      <c r="L9304" s="4"/>
    </row>
    <row r="9305" spans="2:12" ht="14.25" customHeight="1">
      <c r="B9305" s="4"/>
      <c r="C9305" s="4"/>
      <c r="D9305" s="4"/>
      <c r="E9305" s="4"/>
      <c r="F9305" s="6"/>
      <c r="G9305" s="6"/>
      <c r="H9305" s="6"/>
      <c r="I9305" s="10"/>
      <c r="J9305" s="11"/>
      <c r="K9305" s="13"/>
      <c r="L9305" s="4"/>
    </row>
    <row r="9306" spans="2:12" ht="14.25" customHeight="1">
      <c r="B9306" s="4"/>
      <c r="C9306" s="4"/>
      <c r="D9306" s="4"/>
      <c r="E9306" s="4"/>
      <c r="F9306" s="6"/>
      <c r="G9306" s="6"/>
      <c r="H9306" s="6"/>
      <c r="I9306" s="10"/>
      <c r="J9306" s="11"/>
      <c r="K9306" s="13"/>
      <c r="L9306" s="4"/>
    </row>
    <row r="9307" spans="2:12" ht="14.25" customHeight="1">
      <c r="B9307" s="4"/>
      <c r="C9307" s="4"/>
      <c r="D9307" s="4"/>
      <c r="E9307" s="4"/>
      <c r="F9307" s="6"/>
      <c r="G9307" s="6"/>
      <c r="H9307" s="6"/>
      <c r="I9307" s="10"/>
      <c r="J9307" s="11"/>
      <c r="K9307" s="13"/>
      <c r="L9307" s="4"/>
    </row>
    <row r="9308" spans="2:12" ht="14.25" customHeight="1">
      <c r="B9308" s="4"/>
      <c r="C9308" s="4"/>
      <c r="D9308" s="4"/>
      <c r="E9308" s="4"/>
      <c r="F9308" s="6"/>
      <c r="G9308" s="6"/>
      <c r="H9308" s="6"/>
      <c r="I9308" s="10"/>
      <c r="J9308" s="11"/>
      <c r="K9308" s="13"/>
      <c r="L9308" s="4"/>
    </row>
    <row r="9309" spans="2:12" ht="14.25" customHeight="1">
      <c r="B9309" s="4"/>
      <c r="C9309" s="4"/>
      <c r="D9309" s="4"/>
      <c r="E9309" s="4"/>
      <c r="F9309" s="6"/>
      <c r="G9309" s="6"/>
      <c r="H9309" s="6"/>
      <c r="I9309" s="10"/>
      <c r="J9309" s="11"/>
      <c r="K9309" s="13"/>
      <c r="L9309" s="4"/>
    </row>
    <row r="9310" spans="2:12" ht="14.25" customHeight="1">
      <c r="B9310" s="4"/>
      <c r="C9310" s="4"/>
      <c r="D9310" s="4"/>
      <c r="E9310" s="4"/>
      <c r="F9310" s="6"/>
      <c r="G9310" s="6"/>
      <c r="H9310" s="6"/>
      <c r="I9310" s="10"/>
      <c r="J9310" s="11"/>
      <c r="K9310" s="13"/>
      <c r="L9310" s="4"/>
    </row>
    <row r="9311" spans="2:12" ht="14.25" customHeight="1">
      <c r="B9311" s="4"/>
      <c r="C9311" s="4"/>
      <c r="D9311" s="4"/>
      <c r="E9311" s="4"/>
      <c r="F9311" s="6"/>
      <c r="G9311" s="6"/>
      <c r="H9311" s="6"/>
      <c r="I9311" s="10"/>
      <c r="J9311" s="11"/>
      <c r="K9311" s="13"/>
      <c r="L9311" s="4"/>
    </row>
    <row r="9312" spans="2:12" ht="14.25" customHeight="1">
      <c r="B9312" s="4"/>
      <c r="C9312" s="4"/>
      <c r="D9312" s="4"/>
      <c r="E9312" s="4"/>
      <c r="F9312" s="6"/>
      <c r="G9312" s="6"/>
      <c r="H9312" s="6"/>
      <c r="I9312" s="10"/>
      <c r="J9312" s="11"/>
      <c r="K9312" s="13"/>
      <c r="L9312" s="4"/>
    </row>
    <row r="9313" spans="2:12" ht="14.25" customHeight="1">
      <c r="B9313" s="4"/>
      <c r="C9313" s="4"/>
      <c r="D9313" s="4"/>
      <c r="E9313" s="4"/>
      <c r="F9313" s="6"/>
      <c r="G9313" s="6"/>
      <c r="H9313" s="6"/>
      <c r="I9313" s="10"/>
      <c r="J9313" s="11"/>
      <c r="K9313" s="13"/>
      <c r="L9313" s="4"/>
    </row>
    <row r="9314" spans="2:12" ht="14.25" customHeight="1">
      <c r="B9314" s="4"/>
      <c r="C9314" s="4"/>
      <c r="D9314" s="4"/>
      <c r="E9314" s="4"/>
      <c r="F9314" s="6"/>
      <c r="G9314" s="6"/>
      <c r="H9314" s="6"/>
      <c r="I9314" s="10"/>
      <c r="J9314" s="11"/>
      <c r="K9314" s="13"/>
      <c r="L9314" s="4"/>
    </row>
    <row r="9315" spans="2:12" ht="14.25" customHeight="1">
      <c r="B9315" s="4"/>
      <c r="C9315" s="4"/>
      <c r="D9315" s="4"/>
      <c r="E9315" s="4"/>
      <c r="F9315" s="6"/>
      <c r="G9315" s="6"/>
      <c r="H9315" s="6"/>
      <c r="I9315" s="10"/>
      <c r="J9315" s="11"/>
      <c r="K9315" s="13"/>
      <c r="L9315" s="4"/>
    </row>
    <row r="9316" spans="2:12" ht="14.25" customHeight="1">
      <c r="B9316" s="4"/>
      <c r="C9316" s="4"/>
      <c r="D9316" s="4"/>
      <c r="E9316" s="4"/>
      <c r="F9316" s="6"/>
      <c r="G9316" s="6"/>
      <c r="H9316" s="6"/>
      <c r="I9316" s="10"/>
      <c r="J9316" s="11"/>
      <c r="K9316" s="13"/>
      <c r="L9316" s="4"/>
    </row>
    <row r="9317" spans="2:12" ht="14.25" customHeight="1">
      <c r="B9317" s="4"/>
      <c r="C9317" s="4"/>
      <c r="D9317" s="4"/>
      <c r="E9317" s="4"/>
      <c r="F9317" s="6"/>
      <c r="G9317" s="6"/>
      <c r="H9317" s="6"/>
      <c r="I9317" s="10"/>
      <c r="J9317" s="11"/>
      <c r="K9317" s="13"/>
      <c r="L9317" s="4"/>
    </row>
    <row r="9318" spans="2:12" ht="14.25" customHeight="1">
      <c r="B9318" s="4"/>
      <c r="C9318" s="4"/>
      <c r="D9318" s="4"/>
      <c r="E9318" s="4"/>
      <c r="F9318" s="6"/>
      <c r="G9318" s="6"/>
      <c r="H9318" s="6"/>
      <c r="I9318" s="10"/>
      <c r="J9318" s="11"/>
      <c r="K9318" s="13"/>
      <c r="L9318" s="4"/>
    </row>
    <row r="9319" spans="2:12" ht="14.25" customHeight="1">
      <c r="B9319" s="4"/>
      <c r="C9319" s="4"/>
      <c r="D9319" s="4"/>
      <c r="E9319" s="4"/>
      <c r="F9319" s="6"/>
      <c r="G9319" s="6"/>
      <c r="H9319" s="6"/>
      <c r="I9319" s="10"/>
      <c r="J9319" s="11"/>
      <c r="K9319" s="13"/>
      <c r="L9319" s="4"/>
    </row>
    <row r="9320" spans="2:12" ht="14.25" customHeight="1">
      <c r="B9320" s="4"/>
      <c r="C9320" s="4"/>
      <c r="D9320" s="4"/>
      <c r="E9320" s="4"/>
      <c r="F9320" s="6"/>
      <c r="G9320" s="6"/>
      <c r="H9320" s="6"/>
      <c r="I9320" s="10"/>
      <c r="J9320" s="11"/>
      <c r="K9320" s="13"/>
      <c r="L9320" s="4"/>
    </row>
    <row r="9321" spans="2:12" ht="14.25" customHeight="1">
      <c r="B9321" s="4"/>
      <c r="C9321" s="4"/>
      <c r="D9321" s="4"/>
      <c r="E9321" s="4"/>
      <c r="F9321" s="6"/>
      <c r="G9321" s="6"/>
      <c r="H9321" s="6"/>
      <c r="I9321" s="10"/>
      <c r="J9321" s="11"/>
      <c r="K9321" s="13"/>
      <c r="L9321" s="4"/>
    </row>
    <row r="9322" spans="2:12" ht="14.25" customHeight="1">
      <c r="B9322" s="4"/>
      <c r="C9322" s="4"/>
      <c r="D9322" s="4"/>
      <c r="E9322" s="4"/>
      <c r="F9322" s="6"/>
      <c r="G9322" s="6"/>
      <c r="H9322" s="6"/>
      <c r="I9322" s="10"/>
      <c r="J9322" s="11"/>
      <c r="K9322" s="13"/>
      <c r="L9322" s="4"/>
    </row>
    <row r="9323" spans="2:12" ht="14.25" customHeight="1">
      <c r="B9323" s="4"/>
      <c r="C9323" s="4"/>
      <c r="D9323" s="4"/>
      <c r="E9323" s="4"/>
      <c r="F9323" s="6"/>
      <c r="G9323" s="6"/>
      <c r="H9323" s="6"/>
      <c r="I9323" s="10"/>
      <c r="J9323" s="11"/>
      <c r="K9323" s="13"/>
      <c r="L9323" s="4"/>
    </row>
    <row r="9324" spans="2:12" ht="14.25" customHeight="1">
      <c r="B9324" s="4"/>
      <c r="C9324" s="4"/>
      <c r="D9324" s="4"/>
      <c r="E9324" s="4"/>
      <c r="F9324" s="6"/>
      <c r="G9324" s="6"/>
      <c r="H9324" s="6"/>
      <c r="I9324" s="10"/>
      <c r="J9324" s="11"/>
      <c r="K9324" s="13"/>
      <c r="L9324" s="4"/>
    </row>
    <row r="9325" spans="2:12" ht="14.25" customHeight="1">
      <c r="B9325" s="4"/>
      <c r="C9325" s="4"/>
      <c r="D9325" s="4"/>
      <c r="E9325" s="4"/>
      <c r="F9325" s="6"/>
      <c r="G9325" s="6"/>
      <c r="H9325" s="6"/>
      <c r="I9325" s="10"/>
      <c r="J9325" s="11"/>
      <c r="K9325" s="13"/>
      <c r="L9325" s="4"/>
    </row>
    <row r="9326" spans="2:12" ht="14.25" customHeight="1">
      <c r="B9326" s="4"/>
      <c r="C9326" s="4"/>
      <c r="D9326" s="4"/>
      <c r="E9326" s="4"/>
      <c r="F9326" s="6"/>
      <c r="G9326" s="6"/>
      <c r="H9326" s="6"/>
      <c r="I9326" s="10"/>
      <c r="J9326" s="11"/>
      <c r="K9326" s="13"/>
      <c r="L9326" s="4"/>
    </row>
    <row r="9327" spans="2:12" ht="14.25" customHeight="1">
      <c r="B9327" s="4"/>
      <c r="C9327" s="4"/>
      <c r="D9327" s="4"/>
      <c r="E9327" s="4"/>
      <c r="F9327" s="6"/>
      <c r="G9327" s="6"/>
      <c r="H9327" s="6"/>
      <c r="I9327" s="10"/>
      <c r="J9327" s="11"/>
      <c r="K9327" s="13"/>
      <c r="L9327" s="4"/>
    </row>
    <row r="9328" spans="2:12" ht="14.25" customHeight="1">
      <c r="B9328" s="4"/>
      <c r="C9328" s="4"/>
      <c r="D9328" s="4"/>
      <c r="E9328" s="4"/>
      <c r="F9328" s="6"/>
      <c r="G9328" s="6"/>
      <c r="H9328" s="6"/>
      <c r="I9328" s="10"/>
      <c r="J9328" s="11"/>
      <c r="K9328" s="13"/>
      <c r="L9328" s="4"/>
    </row>
    <row r="9329" spans="2:12" ht="14.25" customHeight="1">
      <c r="B9329" s="4"/>
      <c r="C9329" s="4"/>
      <c r="D9329" s="4"/>
      <c r="E9329" s="4"/>
      <c r="F9329" s="6"/>
      <c r="G9329" s="6"/>
      <c r="H9329" s="6"/>
      <c r="I9329" s="10"/>
      <c r="J9329" s="11"/>
      <c r="K9329" s="13"/>
      <c r="L9329" s="4"/>
    </row>
    <row r="9330" spans="2:12" ht="14.25" customHeight="1">
      <c r="B9330" s="4"/>
      <c r="C9330" s="4"/>
      <c r="D9330" s="4"/>
      <c r="E9330" s="4"/>
      <c r="F9330" s="6"/>
      <c r="G9330" s="6"/>
      <c r="H9330" s="6"/>
      <c r="I9330" s="10"/>
      <c r="J9330" s="11"/>
      <c r="K9330" s="13"/>
      <c r="L9330" s="4"/>
    </row>
    <row r="9331" spans="2:12" ht="14.25" customHeight="1">
      <c r="B9331" s="4"/>
      <c r="C9331" s="4"/>
      <c r="D9331" s="4"/>
      <c r="E9331" s="4"/>
      <c r="F9331" s="6"/>
      <c r="G9331" s="6"/>
      <c r="H9331" s="6"/>
      <c r="I9331" s="10"/>
      <c r="J9331" s="11"/>
      <c r="K9331" s="13"/>
      <c r="L9331" s="4"/>
    </row>
    <row r="9332" spans="2:12" ht="14.25" customHeight="1">
      <c r="B9332" s="4"/>
      <c r="C9332" s="4"/>
      <c r="D9332" s="4"/>
      <c r="E9332" s="4"/>
      <c r="F9332" s="6"/>
      <c r="G9332" s="6"/>
      <c r="H9332" s="6"/>
      <c r="I9332" s="10"/>
      <c r="J9332" s="11"/>
      <c r="K9332" s="13"/>
      <c r="L9332" s="4"/>
    </row>
    <row r="9333" spans="2:12" ht="14.25" customHeight="1">
      <c r="B9333" s="4"/>
      <c r="C9333" s="4"/>
      <c r="D9333" s="4"/>
      <c r="E9333" s="4"/>
      <c r="F9333" s="6"/>
      <c r="G9333" s="6"/>
      <c r="H9333" s="6"/>
      <c r="I9333" s="10"/>
      <c r="J9333" s="11"/>
      <c r="K9333" s="13"/>
      <c r="L9333" s="4"/>
    </row>
    <row r="9334" spans="2:12" ht="14.25" customHeight="1">
      <c r="B9334" s="4"/>
      <c r="C9334" s="4"/>
      <c r="D9334" s="4"/>
      <c r="E9334" s="4"/>
      <c r="F9334" s="6"/>
      <c r="G9334" s="6"/>
      <c r="H9334" s="6"/>
      <c r="I9334" s="10"/>
      <c r="J9334" s="11"/>
      <c r="K9334" s="13"/>
      <c r="L9334" s="4"/>
    </row>
    <row r="9335" spans="2:12" ht="14.25" customHeight="1">
      <c r="B9335" s="4"/>
      <c r="C9335" s="4"/>
      <c r="D9335" s="4"/>
      <c r="E9335" s="4"/>
      <c r="F9335" s="6"/>
      <c r="G9335" s="6"/>
      <c r="H9335" s="6"/>
      <c r="I9335" s="10"/>
      <c r="J9335" s="11"/>
      <c r="K9335" s="13"/>
      <c r="L9335" s="4"/>
    </row>
    <row r="9336" spans="2:12" ht="14.25" customHeight="1">
      <c r="B9336" s="4"/>
      <c r="C9336" s="4"/>
      <c r="D9336" s="4"/>
      <c r="E9336" s="4"/>
      <c r="F9336" s="6"/>
      <c r="G9336" s="6"/>
      <c r="H9336" s="6"/>
      <c r="I9336" s="10"/>
      <c r="J9336" s="11"/>
      <c r="K9336" s="13"/>
      <c r="L9336" s="4"/>
    </row>
    <row r="9337" spans="2:12" ht="14.25" customHeight="1">
      <c r="B9337" s="4"/>
      <c r="C9337" s="4"/>
      <c r="D9337" s="4"/>
      <c r="E9337" s="4"/>
      <c r="F9337" s="6"/>
      <c r="G9337" s="6"/>
      <c r="H9337" s="6"/>
      <c r="I9337" s="10"/>
      <c r="J9337" s="11"/>
      <c r="K9337" s="13"/>
      <c r="L9337" s="4"/>
    </row>
    <row r="9338" spans="2:12" ht="14.25" customHeight="1">
      <c r="B9338" s="4"/>
      <c r="C9338" s="4"/>
      <c r="D9338" s="4"/>
      <c r="E9338" s="4"/>
      <c r="F9338" s="6"/>
      <c r="G9338" s="6"/>
      <c r="H9338" s="6"/>
      <c r="I9338" s="10"/>
      <c r="J9338" s="11"/>
      <c r="K9338" s="13"/>
      <c r="L9338" s="4"/>
    </row>
    <row r="9339" spans="2:12" ht="14.25" customHeight="1">
      <c r="B9339" s="4"/>
      <c r="C9339" s="4"/>
      <c r="D9339" s="4"/>
      <c r="E9339" s="4"/>
      <c r="F9339" s="6"/>
      <c r="G9339" s="6"/>
      <c r="H9339" s="6"/>
      <c r="I9339" s="10"/>
      <c r="J9339" s="11"/>
      <c r="K9339" s="13"/>
      <c r="L9339" s="4"/>
    </row>
    <row r="9340" spans="2:12" ht="14.25" customHeight="1">
      <c r="B9340" s="4"/>
      <c r="C9340" s="4"/>
      <c r="D9340" s="4"/>
      <c r="E9340" s="4"/>
      <c r="F9340" s="6"/>
      <c r="G9340" s="6"/>
      <c r="H9340" s="6"/>
      <c r="I9340" s="10"/>
      <c r="J9340" s="11"/>
      <c r="K9340" s="13"/>
      <c r="L9340" s="4"/>
    </row>
    <row r="9341" spans="2:12" ht="14.25" customHeight="1">
      <c r="B9341" s="4"/>
      <c r="C9341" s="4"/>
      <c r="D9341" s="4"/>
      <c r="E9341" s="4"/>
      <c r="F9341" s="6"/>
      <c r="G9341" s="6"/>
      <c r="H9341" s="6"/>
      <c r="I9341" s="10"/>
      <c r="J9341" s="11"/>
      <c r="K9341" s="13"/>
      <c r="L9341" s="4"/>
    </row>
    <row r="9342" spans="2:12" ht="14.25" customHeight="1">
      <c r="B9342" s="4"/>
      <c r="C9342" s="4"/>
      <c r="D9342" s="4"/>
      <c r="E9342" s="4"/>
      <c r="F9342" s="6"/>
      <c r="G9342" s="6"/>
      <c r="H9342" s="6"/>
      <c r="I9342" s="10"/>
      <c r="J9342" s="11"/>
      <c r="K9342" s="13"/>
      <c r="L9342" s="4"/>
    </row>
    <row r="9343" spans="2:12" ht="14.25" customHeight="1">
      <c r="B9343" s="4"/>
      <c r="C9343" s="4"/>
      <c r="D9343" s="4"/>
      <c r="E9343" s="4"/>
      <c r="F9343" s="6"/>
      <c r="G9343" s="6"/>
      <c r="H9343" s="6"/>
      <c r="I9343" s="10"/>
      <c r="J9343" s="11"/>
      <c r="K9343" s="13"/>
      <c r="L9343" s="4"/>
    </row>
    <row r="9344" spans="2:12" ht="14.25" customHeight="1">
      <c r="B9344" s="4"/>
      <c r="C9344" s="4"/>
      <c r="D9344" s="4"/>
      <c r="E9344" s="4"/>
      <c r="F9344" s="6"/>
      <c r="G9344" s="6"/>
      <c r="H9344" s="6"/>
      <c r="I9344" s="10"/>
      <c r="J9344" s="11"/>
      <c r="K9344" s="13"/>
      <c r="L9344" s="4"/>
    </row>
    <row r="9345" spans="2:12" ht="14.25" customHeight="1">
      <c r="B9345" s="4"/>
      <c r="C9345" s="4"/>
      <c r="D9345" s="4"/>
      <c r="E9345" s="4"/>
      <c r="F9345" s="6"/>
      <c r="G9345" s="6"/>
      <c r="H9345" s="6"/>
      <c r="I9345" s="10"/>
      <c r="J9345" s="11"/>
      <c r="K9345" s="13"/>
      <c r="L9345" s="4"/>
    </row>
    <row r="9346" spans="2:12" ht="14.25" customHeight="1">
      <c r="B9346" s="4"/>
      <c r="C9346" s="4"/>
      <c r="D9346" s="4"/>
      <c r="E9346" s="4"/>
      <c r="F9346" s="6"/>
      <c r="G9346" s="6"/>
      <c r="H9346" s="6"/>
      <c r="I9346" s="10"/>
      <c r="J9346" s="11"/>
      <c r="K9346" s="13"/>
      <c r="L9346" s="4"/>
    </row>
    <row r="9347" spans="2:12" ht="14.25" customHeight="1">
      <c r="B9347" s="4"/>
      <c r="C9347" s="4"/>
      <c r="D9347" s="4"/>
      <c r="E9347" s="4"/>
      <c r="F9347" s="6"/>
      <c r="G9347" s="6"/>
      <c r="H9347" s="6"/>
      <c r="I9347" s="10"/>
      <c r="J9347" s="11"/>
      <c r="K9347" s="13"/>
      <c r="L9347" s="4"/>
    </row>
    <row r="9348" spans="2:12" ht="14.25" customHeight="1">
      <c r="B9348" s="4"/>
      <c r="C9348" s="4"/>
      <c r="D9348" s="4"/>
      <c r="E9348" s="4"/>
      <c r="F9348" s="6"/>
      <c r="G9348" s="6"/>
      <c r="H9348" s="6"/>
      <c r="I9348" s="10"/>
      <c r="J9348" s="11"/>
      <c r="K9348" s="13"/>
      <c r="L9348" s="4"/>
    </row>
    <row r="9349" spans="2:12" ht="14.25" customHeight="1">
      <c r="B9349" s="4"/>
      <c r="C9349" s="4"/>
      <c r="D9349" s="4"/>
      <c r="E9349" s="4"/>
      <c r="F9349" s="6"/>
      <c r="G9349" s="6"/>
      <c r="H9349" s="6"/>
      <c r="I9349" s="10"/>
      <c r="J9349" s="11"/>
      <c r="K9349" s="13"/>
      <c r="L9349" s="4"/>
    </row>
    <row r="9350" spans="2:12" ht="14.25" customHeight="1">
      <c r="B9350" s="4"/>
      <c r="C9350" s="4"/>
      <c r="D9350" s="4"/>
      <c r="E9350" s="4"/>
      <c r="F9350" s="6"/>
      <c r="G9350" s="6"/>
      <c r="H9350" s="6"/>
      <c r="I9350" s="10"/>
      <c r="J9350" s="11"/>
      <c r="K9350" s="13"/>
      <c r="L9350" s="4"/>
    </row>
    <row r="9351" spans="2:12" ht="14.25" customHeight="1">
      <c r="B9351" s="4"/>
      <c r="C9351" s="4"/>
      <c r="D9351" s="4"/>
      <c r="E9351" s="4"/>
      <c r="F9351" s="6"/>
      <c r="G9351" s="6"/>
      <c r="H9351" s="6"/>
      <c r="I9351" s="10"/>
      <c r="J9351" s="11"/>
      <c r="K9351" s="13"/>
      <c r="L9351" s="4"/>
    </row>
    <row r="9352" spans="2:12" ht="14.25" customHeight="1">
      <c r="B9352" s="4"/>
      <c r="C9352" s="4"/>
      <c r="D9352" s="4"/>
      <c r="E9352" s="4"/>
      <c r="F9352" s="6"/>
      <c r="G9352" s="6"/>
      <c r="H9352" s="6"/>
      <c r="I9352" s="10"/>
      <c r="J9352" s="11"/>
      <c r="K9352" s="13"/>
      <c r="L9352" s="4"/>
    </row>
    <row r="9353" spans="2:12" ht="14.25" customHeight="1">
      <c r="B9353" s="4"/>
      <c r="C9353" s="4"/>
      <c r="D9353" s="4"/>
      <c r="E9353" s="4"/>
      <c r="F9353" s="6"/>
      <c r="G9353" s="6"/>
      <c r="H9353" s="6"/>
      <c r="I9353" s="10"/>
      <c r="J9353" s="11"/>
      <c r="K9353" s="13"/>
      <c r="L9353" s="4"/>
    </row>
    <row r="9354" spans="2:12" ht="14.25" customHeight="1">
      <c r="B9354" s="4"/>
      <c r="C9354" s="4"/>
      <c r="D9354" s="4"/>
      <c r="E9354" s="4"/>
      <c r="F9354" s="6"/>
      <c r="G9354" s="6"/>
      <c r="H9354" s="6"/>
      <c r="I9354" s="10"/>
      <c r="J9354" s="11"/>
      <c r="K9354" s="13"/>
      <c r="L9354" s="4"/>
    </row>
    <row r="9355" spans="2:12" ht="14.25" customHeight="1">
      <c r="B9355" s="4"/>
      <c r="C9355" s="4"/>
      <c r="D9355" s="4"/>
      <c r="E9355" s="4"/>
      <c r="F9355" s="6"/>
      <c r="G9355" s="6"/>
      <c r="H9355" s="6"/>
      <c r="I9355" s="10"/>
      <c r="J9355" s="11"/>
      <c r="K9355" s="13"/>
      <c r="L9355" s="4"/>
    </row>
    <row r="9356" spans="2:12" ht="14.25" customHeight="1">
      <c r="B9356" s="4"/>
      <c r="C9356" s="4"/>
      <c r="D9356" s="4"/>
      <c r="E9356" s="4"/>
      <c r="F9356" s="6"/>
      <c r="G9356" s="6"/>
      <c r="H9356" s="6"/>
      <c r="I9356" s="10"/>
      <c r="J9356" s="11"/>
      <c r="K9356" s="13"/>
      <c r="L9356" s="4"/>
    </row>
    <row r="9357" spans="2:12" ht="14.25" customHeight="1">
      <c r="B9357" s="4"/>
      <c r="C9357" s="4"/>
      <c r="D9357" s="4"/>
      <c r="E9357" s="4"/>
      <c r="F9357" s="6"/>
      <c r="G9357" s="6"/>
      <c r="H9357" s="6"/>
      <c r="I9357" s="10"/>
      <c r="J9357" s="11"/>
      <c r="K9357" s="13"/>
      <c r="L9357" s="4"/>
    </row>
    <row r="9358" spans="2:12" ht="14.25" customHeight="1">
      <c r="B9358" s="4"/>
      <c r="C9358" s="4"/>
      <c r="D9358" s="4"/>
      <c r="E9358" s="4"/>
      <c r="F9358" s="6"/>
      <c r="G9358" s="6"/>
      <c r="H9358" s="6"/>
      <c r="I9358" s="10"/>
      <c r="J9358" s="11"/>
      <c r="K9358" s="13"/>
      <c r="L9358" s="4"/>
    </row>
    <row r="9359" spans="2:12" ht="14.25" customHeight="1">
      <c r="B9359" s="4"/>
      <c r="C9359" s="4"/>
      <c r="D9359" s="4"/>
      <c r="E9359" s="4"/>
      <c r="F9359" s="6"/>
      <c r="G9359" s="6"/>
      <c r="H9359" s="6"/>
      <c r="I9359" s="10"/>
      <c r="J9359" s="11"/>
      <c r="K9359" s="13"/>
      <c r="L9359" s="4"/>
    </row>
    <row r="9360" spans="2:12" ht="14.25" customHeight="1">
      <c r="B9360" s="4"/>
      <c r="C9360" s="4"/>
      <c r="D9360" s="4"/>
      <c r="E9360" s="4"/>
      <c r="F9360" s="6"/>
      <c r="G9360" s="6"/>
      <c r="H9360" s="6"/>
      <c r="I9360" s="10"/>
      <c r="J9360" s="11"/>
      <c r="K9360" s="13"/>
      <c r="L9360" s="4"/>
    </row>
    <row r="9361" spans="2:12" ht="14.25" customHeight="1">
      <c r="B9361" s="4"/>
      <c r="C9361" s="4"/>
      <c r="D9361" s="4"/>
      <c r="E9361" s="4"/>
      <c r="F9361" s="6"/>
      <c r="G9361" s="6"/>
      <c r="H9361" s="6"/>
      <c r="I9361" s="10"/>
      <c r="J9361" s="11"/>
      <c r="K9361" s="13"/>
      <c r="L9361" s="4"/>
    </row>
    <row r="9362" spans="2:12" ht="14.25" customHeight="1">
      <c r="B9362" s="4"/>
      <c r="C9362" s="4"/>
      <c r="D9362" s="4"/>
      <c r="E9362" s="4"/>
      <c r="F9362" s="6"/>
      <c r="G9362" s="6"/>
      <c r="H9362" s="6"/>
      <c r="I9362" s="10"/>
      <c r="J9362" s="11"/>
      <c r="K9362" s="13"/>
      <c r="L9362" s="4"/>
    </row>
    <row r="9363" spans="2:12" ht="14.25" customHeight="1">
      <c r="B9363" s="4"/>
      <c r="C9363" s="4"/>
      <c r="D9363" s="4"/>
      <c r="E9363" s="4"/>
      <c r="F9363" s="6"/>
      <c r="G9363" s="6"/>
      <c r="H9363" s="6"/>
      <c r="I9363" s="10"/>
      <c r="J9363" s="11"/>
      <c r="K9363" s="13"/>
      <c r="L9363" s="4"/>
    </row>
    <row r="9364" spans="2:12" ht="14.25" customHeight="1">
      <c r="B9364" s="4"/>
      <c r="C9364" s="4"/>
      <c r="D9364" s="4"/>
      <c r="E9364" s="4"/>
      <c r="F9364" s="6"/>
      <c r="G9364" s="6"/>
      <c r="H9364" s="6"/>
      <c r="I9364" s="10"/>
      <c r="J9364" s="11"/>
      <c r="K9364" s="13"/>
      <c r="L9364" s="4"/>
    </row>
    <row r="9365" spans="2:12" ht="14.25" customHeight="1">
      <c r="B9365" s="4"/>
      <c r="C9365" s="4"/>
      <c r="D9365" s="4"/>
      <c r="E9365" s="4"/>
      <c r="F9365" s="6"/>
      <c r="G9365" s="6"/>
      <c r="H9365" s="6"/>
      <c r="I9365" s="10"/>
      <c r="J9365" s="11"/>
      <c r="K9365" s="13"/>
      <c r="L9365" s="4"/>
    </row>
    <row r="9366" spans="2:12" ht="14.25" customHeight="1">
      <c r="B9366" s="4"/>
      <c r="C9366" s="4"/>
      <c r="D9366" s="4"/>
      <c r="E9366" s="4"/>
      <c r="F9366" s="6"/>
      <c r="G9366" s="6"/>
      <c r="H9366" s="6"/>
      <c r="I9366" s="10"/>
      <c r="J9366" s="11"/>
      <c r="K9366" s="13"/>
      <c r="L9366" s="4"/>
    </row>
    <row r="9367" spans="2:12" ht="14.25" customHeight="1">
      <c r="B9367" s="4"/>
      <c r="C9367" s="4"/>
      <c r="D9367" s="4"/>
      <c r="E9367" s="4"/>
      <c r="F9367" s="6"/>
      <c r="G9367" s="6"/>
      <c r="H9367" s="6"/>
      <c r="I9367" s="10"/>
      <c r="J9367" s="11"/>
      <c r="K9367" s="13"/>
      <c r="L9367" s="4"/>
    </row>
    <row r="9368" spans="2:12" ht="14.25" customHeight="1">
      <c r="B9368" s="4"/>
      <c r="C9368" s="4"/>
      <c r="D9368" s="4"/>
      <c r="E9368" s="4"/>
      <c r="F9368" s="6"/>
      <c r="G9368" s="6"/>
      <c r="H9368" s="6"/>
      <c r="I9368" s="10"/>
      <c r="J9368" s="11"/>
      <c r="K9368" s="13"/>
      <c r="L9368" s="4"/>
    </row>
    <row r="9369" spans="2:12" ht="14.25" customHeight="1">
      <c r="B9369" s="4"/>
      <c r="C9369" s="4"/>
      <c r="D9369" s="4"/>
      <c r="E9369" s="4"/>
      <c r="F9369" s="6"/>
      <c r="G9369" s="6"/>
      <c r="H9369" s="6"/>
      <c r="I9369" s="10"/>
      <c r="J9369" s="11"/>
      <c r="K9369" s="13"/>
      <c r="L9369" s="4"/>
    </row>
    <row r="9370" spans="2:12" ht="14.25" customHeight="1">
      <c r="B9370" s="4"/>
      <c r="C9370" s="4"/>
      <c r="D9370" s="4"/>
      <c r="E9370" s="4"/>
      <c r="F9370" s="6"/>
      <c r="G9370" s="6"/>
      <c r="H9370" s="6"/>
      <c r="I9370" s="10"/>
      <c r="J9370" s="11"/>
      <c r="K9370" s="13"/>
      <c r="L9370" s="4"/>
    </row>
    <row r="9371" spans="2:12" ht="14.25" customHeight="1">
      <c r="B9371" s="4"/>
      <c r="C9371" s="4"/>
      <c r="D9371" s="4"/>
      <c r="E9371" s="4"/>
      <c r="F9371" s="6"/>
      <c r="G9371" s="6"/>
      <c r="H9371" s="6"/>
      <c r="I9371" s="10"/>
      <c r="J9371" s="11"/>
      <c r="K9371" s="13"/>
      <c r="L9371" s="4"/>
    </row>
    <row r="9372" spans="2:12" ht="14.25" customHeight="1">
      <c r="B9372" s="4"/>
      <c r="C9372" s="4"/>
      <c r="D9372" s="4"/>
      <c r="E9372" s="4"/>
      <c r="F9372" s="6"/>
      <c r="G9372" s="6"/>
      <c r="H9372" s="6"/>
      <c r="I9372" s="10"/>
      <c r="J9372" s="11"/>
      <c r="K9372" s="13"/>
      <c r="L9372" s="4"/>
    </row>
    <row r="9373" spans="2:12" ht="14.25" customHeight="1">
      <c r="B9373" s="4"/>
      <c r="C9373" s="4"/>
      <c r="D9373" s="4"/>
      <c r="E9373" s="4"/>
      <c r="F9373" s="6"/>
      <c r="G9373" s="6"/>
      <c r="H9373" s="6"/>
      <c r="I9373" s="10"/>
      <c r="J9373" s="11"/>
      <c r="K9373" s="13"/>
      <c r="L9373" s="4"/>
    </row>
    <row r="9374" spans="2:12" ht="14.25" customHeight="1">
      <c r="B9374" s="4"/>
      <c r="C9374" s="4"/>
      <c r="D9374" s="4"/>
      <c r="E9374" s="4"/>
      <c r="F9374" s="6"/>
      <c r="G9374" s="6"/>
      <c r="H9374" s="6"/>
      <c r="I9374" s="10"/>
      <c r="J9374" s="11"/>
      <c r="K9374" s="13"/>
      <c r="L9374" s="4"/>
    </row>
    <row r="9375" spans="2:12" ht="14.25" customHeight="1">
      <c r="B9375" s="4"/>
      <c r="C9375" s="4"/>
      <c r="D9375" s="4"/>
      <c r="E9375" s="4"/>
      <c r="F9375" s="6"/>
      <c r="G9375" s="6"/>
      <c r="H9375" s="6"/>
      <c r="I9375" s="10"/>
      <c r="J9375" s="11"/>
      <c r="K9375" s="13"/>
      <c r="L9375" s="4"/>
    </row>
    <row r="9376" spans="2:12" ht="14.25" customHeight="1">
      <c r="B9376" s="4"/>
      <c r="C9376" s="4"/>
      <c r="D9376" s="4"/>
      <c r="E9376" s="4"/>
      <c r="F9376" s="6"/>
      <c r="G9376" s="6"/>
      <c r="H9376" s="6"/>
      <c r="I9376" s="10"/>
      <c r="J9376" s="11"/>
      <c r="K9376" s="13"/>
      <c r="L9376" s="4"/>
    </row>
    <row r="9377" spans="2:12" ht="14.25" customHeight="1">
      <c r="B9377" s="4"/>
      <c r="C9377" s="4"/>
      <c r="D9377" s="4"/>
      <c r="E9377" s="4"/>
      <c r="F9377" s="6"/>
      <c r="G9377" s="6"/>
      <c r="H9377" s="6"/>
      <c r="I9377" s="10"/>
      <c r="J9377" s="11"/>
      <c r="K9377" s="13"/>
      <c r="L9377" s="4"/>
    </row>
    <row r="9378" spans="2:12" ht="14.25" customHeight="1">
      <c r="B9378" s="4"/>
      <c r="C9378" s="4"/>
      <c r="D9378" s="4"/>
      <c r="E9378" s="4"/>
      <c r="F9378" s="6"/>
      <c r="G9378" s="6"/>
      <c r="H9378" s="6"/>
      <c r="I9378" s="10"/>
      <c r="J9378" s="11"/>
      <c r="K9378" s="13"/>
      <c r="L9378" s="4"/>
    </row>
    <row r="9379" spans="2:12" ht="14.25" customHeight="1">
      <c r="B9379" s="4"/>
      <c r="C9379" s="4"/>
      <c r="D9379" s="4"/>
      <c r="E9379" s="4"/>
      <c r="F9379" s="6"/>
      <c r="G9379" s="6"/>
      <c r="H9379" s="6"/>
      <c r="I9379" s="10"/>
      <c r="J9379" s="11"/>
      <c r="K9379" s="13"/>
      <c r="L9379" s="4"/>
    </row>
    <row r="9380" spans="2:12" ht="14.25" customHeight="1">
      <c r="B9380" s="4"/>
      <c r="C9380" s="4"/>
      <c r="D9380" s="4"/>
      <c r="E9380" s="4"/>
      <c r="F9380" s="6"/>
      <c r="G9380" s="6"/>
      <c r="H9380" s="6"/>
      <c r="I9380" s="10"/>
      <c r="J9380" s="11"/>
      <c r="K9380" s="13"/>
      <c r="L9380" s="4"/>
    </row>
    <row r="9381" spans="2:12" ht="14.25" customHeight="1">
      <c r="B9381" s="4"/>
      <c r="C9381" s="4"/>
      <c r="D9381" s="4"/>
      <c r="E9381" s="4"/>
      <c r="F9381" s="6"/>
      <c r="G9381" s="6"/>
      <c r="H9381" s="6"/>
      <c r="I9381" s="10"/>
      <c r="J9381" s="11"/>
      <c r="K9381" s="13"/>
      <c r="L9381" s="4"/>
    </row>
    <row r="9382" spans="2:12" ht="14.25" customHeight="1">
      <c r="B9382" s="4"/>
      <c r="C9382" s="4"/>
      <c r="D9382" s="4"/>
      <c r="E9382" s="4"/>
      <c r="F9382" s="6"/>
      <c r="G9382" s="6"/>
      <c r="H9382" s="6"/>
      <c r="I9382" s="10"/>
      <c r="J9382" s="11"/>
      <c r="K9382" s="13"/>
      <c r="L9382" s="4"/>
    </row>
    <row r="9383" spans="2:12" ht="14.25" customHeight="1">
      <c r="B9383" s="4"/>
      <c r="C9383" s="4"/>
      <c r="D9383" s="4"/>
      <c r="E9383" s="4"/>
      <c r="F9383" s="6"/>
      <c r="G9383" s="6"/>
      <c r="H9383" s="6"/>
      <c r="I9383" s="10"/>
      <c r="J9383" s="11"/>
      <c r="K9383" s="13"/>
      <c r="L9383" s="4"/>
    </row>
    <row r="9384" spans="2:12" ht="14.25" customHeight="1">
      <c r="B9384" s="4"/>
      <c r="C9384" s="4"/>
      <c r="D9384" s="4"/>
      <c r="E9384" s="4"/>
      <c r="F9384" s="6"/>
      <c r="G9384" s="6"/>
      <c r="H9384" s="6"/>
      <c r="I9384" s="10"/>
      <c r="J9384" s="11"/>
      <c r="K9384" s="13"/>
      <c r="L9384" s="4"/>
    </row>
    <row r="9385" spans="2:12" ht="14.25" customHeight="1">
      <c r="B9385" s="4"/>
      <c r="C9385" s="4"/>
      <c r="D9385" s="4"/>
      <c r="E9385" s="4"/>
      <c r="F9385" s="6"/>
      <c r="G9385" s="6"/>
      <c r="H9385" s="6"/>
      <c r="I9385" s="10"/>
      <c r="J9385" s="11"/>
      <c r="K9385" s="13"/>
      <c r="L9385" s="4"/>
    </row>
    <row r="9386" spans="2:12" ht="14.25" customHeight="1">
      <c r="B9386" s="4"/>
      <c r="C9386" s="4"/>
      <c r="D9386" s="4"/>
      <c r="E9386" s="4"/>
      <c r="F9386" s="6"/>
      <c r="G9386" s="6"/>
      <c r="H9386" s="6"/>
      <c r="I9386" s="10"/>
      <c r="J9386" s="11"/>
      <c r="K9386" s="13"/>
      <c r="L9386" s="4"/>
    </row>
    <row r="9387" spans="2:12" ht="14.25" customHeight="1">
      <c r="B9387" s="4"/>
      <c r="C9387" s="4"/>
      <c r="D9387" s="4"/>
      <c r="E9387" s="4"/>
      <c r="F9387" s="6"/>
      <c r="G9387" s="6"/>
      <c r="H9387" s="6"/>
      <c r="I9387" s="10"/>
      <c r="J9387" s="11"/>
      <c r="K9387" s="13"/>
      <c r="L9387" s="4"/>
    </row>
    <row r="9388" spans="2:12" ht="14.25" customHeight="1">
      <c r="B9388" s="4"/>
      <c r="C9388" s="4"/>
      <c r="D9388" s="4"/>
      <c r="E9388" s="4"/>
      <c r="F9388" s="6"/>
      <c r="G9388" s="6"/>
      <c r="H9388" s="6"/>
      <c r="I9388" s="10"/>
      <c r="J9388" s="11"/>
      <c r="K9388" s="13"/>
      <c r="L9388" s="4"/>
    </row>
    <row r="9389" spans="2:12" ht="14.25" customHeight="1">
      <c r="B9389" s="4"/>
      <c r="C9389" s="4"/>
      <c r="D9389" s="4"/>
      <c r="E9389" s="4"/>
      <c r="F9389" s="6"/>
      <c r="G9389" s="6"/>
      <c r="H9389" s="6"/>
      <c r="I9389" s="10"/>
      <c r="J9389" s="11"/>
      <c r="K9389" s="13"/>
      <c r="L9389" s="4"/>
    </row>
    <row r="9390" spans="2:12" ht="14.25" customHeight="1">
      <c r="B9390" s="4"/>
      <c r="C9390" s="4"/>
      <c r="D9390" s="4"/>
      <c r="E9390" s="4"/>
      <c r="F9390" s="6"/>
      <c r="G9390" s="6"/>
      <c r="H9390" s="6"/>
      <c r="I9390" s="10"/>
      <c r="J9390" s="11"/>
      <c r="K9390" s="13"/>
      <c r="L9390" s="4"/>
    </row>
    <row r="9391" spans="2:12" ht="14.25" customHeight="1">
      <c r="B9391" s="4"/>
      <c r="C9391" s="4"/>
      <c r="D9391" s="4"/>
      <c r="E9391" s="4"/>
      <c r="F9391" s="6"/>
      <c r="G9391" s="6"/>
      <c r="H9391" s="6"/>
      <c r="I9391" s="10"/>
      <c r="J9391" s="11"/>
      <c r="K9391" s="13"/>
      <c r="L9391" s="4"/>
    </row>
    <row r="9392" spans="2:12" ht="14.25" customHeight="1">
      <c r="B9392" s="4"/>
      <c r="C9392" s="4"/>
      <c r="D9392" s="4"/>
      <c r="E9392" s="4"/>
      <c r="F9392" s="6"/>
      <c r="G9392" s="6"/>
      <c r="H9392" s="6"/>
      <c r="I9392" s="10"/>
      <c r="J9392" s="11"/>
      <c r="K9392" s="13"/>
      <c r="L9392" s="4"/>
    </row>
    <row r="9393" spans="2:12" ht="14.25" customHeight="1">
      <c r="B9393" s="4"/>
      <c r="C9393" s="4"/>
      <c r="D9393" s="4"/>
      <c r="E9393" s="4"/>
      <c r="F9393" s="6"/>
      <c r="G9393" s="6"/>
      <c r="H9393" s="6"/>
      <c r="I9393" s="10"/>
      <c r="J9393" s="11"/>
      <c r="K9393" s="13"/>
      <c r="L9393" s="4"/>
    </row>
    <row r="9394" spans="2:12" ht="14.25" customHeight="1">
      <c r="B9394" s="4"/>
      <c r="C9394" s="4"/>
      <c r="D9394" s="4"/>
      <c r="E9394" s="4"/>
      <c r="F9394" s="6"/>
      <c r="G9394" s="6"/>
      <c r="H9394" s="6"/>
      <c r="I9394" s="10"/>
      <c r="J9394" s="11"/>
      <c r="K9394" s="13"/>
      <c r="L9394" s="4"/>
    </row>
    <row r="9395" spans="2:12" ht="14.25" customHeight="1">
      <c r="B9395" s="4"/>
      <c r="C9395" s="4"/>
      <c r="D9395" s="4"/>
      <c r="E9395" s="4"/>
      <c r="F9395" s="6"/>
      <c r="G9395" s="6"/>
      <c r="H9395" s="6"/>
      <c r="I9395" s="10"/>
      <c r="J9395" s="11"/>
      <c r="K9395" s="13"/>
      <c r="L9395" s="4"/>
    </row>
    <row r="9396" spans="2:12" ht="14.25" customHeight="1">
      <c r="B9396" s="4"/>
      <c r="C9396" s="4"/>
      <c r="D9396" s="4"/>
      <c r="E9396" s="4"/>
      <c r="F9396" s="6"/>
      <c r="G9396" s="6"/>
      <c r="H9396" s="6"/>
      <c r="I9396" s="10"/>
      <c r="J9396" s="11"/>
      <c r="K9396" s="13"/>
      <c r="L9396" s="4"/>
    </row>
    <row r="9397" spans="2:12" ht="14.25" customHeight="1">
      <c r="B9397" s="4"/>
      <c r="C9397" s="4"/>
      <c r="D9397" s="4"/>
      <c r="E9397" s="4"/>
      <c r="F9397" s="6"/>
      <c r="G9397" s="6"/>
      <c r="H9397" s="6"/>
      <c r="I9397" s="10"/>
      <c r="J9397" s="11"/>
      <c r="K9397" s="13"/>
      <c r="L9397" s="4"/>
    </row>
    <row r="9398" spans="2:12" ht="14.25" customHeight="1">
      <c r="B9398" s="4"/>
      <c r="C9398" s="4"/>
      <c r="D9398" s="4"/>
      <c r="E9398" s="4"/>
      <c r="F9398" s="6"/>
      <c r="G9398" s="6"/>
      <c r="H9398" s="6"/>
      <c r="I9398" s="10"/>
      <c r="J9398" s="11"/>
      <c r="K9398" s="13"/>
      <c r="L9398" s="4"/>
    </row>
    <row r="9399" spans="2:12" ht="14.25" customHeight="1">
      <c r="B9399" s="4"/>
      <c r="C9399" s="4"/>
      <c r="D9399" s="4"/>
      <c r="E9399" s="4"/>
      <c r="F9399" s="6"/>
      <c r="G9399" s="6"/>
      <c r="H9399" s="6"/>
      <c r="I9399" s="10"/>
      <c r="J9399" s="11"/>
      <c r="K9399" s="13"/>
      <c r="L9399" s="4"/>
    </row>
    <row r="9400" spans="2:12" ht="14.25" customHeight="1">
      <c r="B9400" s="4"/>
      <c r="C9400" s="4"/>
      <c r="D9400" s="4"/>
      <c r="E9400" s="4"/>
      <c r="F9400" s="6"/>
      <c r="G9400" s="6"/>
      <c r="H9400" s="6"/>
      <c r="I9400" s="10"/>
      <c r="J9400" s="11"/>
      <c r="K9400" s="13"/>
      <c r="L9400" s="4"/>
    </row>
    <row r="9401" spans="2:12" ht="14.25" customHeight="1">
      <c r="B9401" s="4"/>
      <c r="C9401" s="4"/>
      <c r="D9401" s="4"/>
      <c r="E9401" s="4"/>
      <c r="F9401" s="6"/>
      <c r="G9401" s="6"/>
      <c r="H9401" s="6"/>
      <c r="I9401" s="10"/>
      <c r="J9401" s="11"/>
      <c r="K9401" s="13"/>
      <c r="L9401" s="4"/>
    </row>
    <row r="9402" spans="2:12" ht="14.25" customHeight="1">
      <c r="B9402" s="4"/>
      <c r="C9402" s="4"/>
      <c r="D9402" s="4"/>
      <c r="E9402" s="4"/>
      <c r="F9402" s="6"/>
      <c r="G9402" s="6"/>
      <c r="H9402" s="6"/>
      <c r="I9402" s="10"/>
      <c r="J9402" s="11"/>
      <c r="K9402" s="13"/>
      <c r="L9402" s="4"/>
    </row>
    <row r="9403" spans="2:12" ht="14.25" customHeight="1">
      <c r="B9403" s="4"/>
      <c r="C9403" s="4"/>
      <c r="D9403" s="4"/>
      <c r="E9403" s="4"/>
      <c r="F9403" s="6"/>
      <c r="G9403" s="6"/>
      <c r="H9403" s="6"/>
      <c r="I9403" s="10"/>
      <c r="J9403" s="11"/>
      <c r="K9403" s="13"/>
      <c r="L9403" s="4"/>
    </row>
    <row r="9404" spans="2:12" ht="14.25" customHeight="1">
      <c r="B9404" s="4"/>
      <c r="C9404" s="4"/>
      <c r="D9404" s="4"/>
      <c r="E9404" s="4"/>
      <c r="F9404" s="6"/>
      <c r="G9404" s="6"/>
      <c r="H9404" s="6"/>
      <c r="I9404" s="10"/>
      <c r="J9404" s="11"/>
      <c r="K9404" s="13"/>
      <c r="L9404" s="4"/>
    </row>
    <row r="9405" spans="2:12" ht="14.25" customHeight="1">
      <c r="B9405" s="4"/>
      <c r="C9405" s="4"/>
      <c r="D9405" s="4"/>
      <c r="E9405" s="4"/>
      <c r="F9405" s="6"/>
      <c r="G9405" s="6"/>
      <c r="H9405" s="6"/>
      <c r="I9405" s="10"/>
      <c r="J9405" s="11"/>
      <c r="K9405" s="13"/>
      <c r="L9405" s="4"/>
    </row>
    <row r="9406" spans="2:12" ht="14.25" customHeight="1">
      <c r="B9406" s="4"/>
      <c r="C9406" s="4"/>
      <c r="D9406" s="4"/>
      <c r="E9406" s="4"/>
      <c r="F9406" s="6"/>
      <c r="G9406" s="6"/>
      <c r="H9406" s="6"/>
      <c r="I9406" s="10"/>
      <c r="J9406" s="11"/>
      <c r="K9406" s="13"/>
      <c r="L9406" s="4"/>
    </row>
    <row r="9407" spans="2:12" ht="14.25" customHeight="1">
      <c r="B9407" s="4"/>
      <c r="C9407" s="4"/>
      <c r="D9407" s="4"/>
      <c r="E9407" s="4"/>
      <c r="F9407" s="6"/>
      <c r="G9407" s="6"/>
      <c r="H9407" s="6"/>
      <c r="I9407" s="10"/>
      <c r="J9407" s="11"/>
      <c r="K9407" s="13"/>
      <c r="L9407" s="4"/>
    </row>
    <row r="9408" spans="2:12" ht="14.25" customHeight="1">
      <c r="B9408" s="4"/>
      <c r="C9408" s="4"/>
      <c r="D9408" s="4"/>
      <c r="E9408" s="4"/>
      <c r="F9408" s="6"/>
      <c r="G9408" s="6"/>
      <c r="H9408" s="6"/>
      <c r="I9408" s="10"/>
      <c r="J9408" s="11"/>
      <c r="K9408" s="13"/>
      <c r="L9408" s="4"/>
    </row>
    <row r="9409" spans="2:12" ht="14.25" customHeight="1">
      <c r="B9409" s="4"/>
      <c r="C9409" s="4"/>
      <c r="D9409" s="4"/>
      <c r="E9409" s="4"/>
      <c r="F9409" s="6"/>
      <c r="G9409" s="6"/>
      <c r="H9409" s="6"/>
      <c r="I9409" s="10"/>
      <c r="J9409" s="11"/>
      <c r="K9409" s="13"/>
      <c r="L9409" s="4"/>
    </row>
    <row r="9410" spans="2:12" ht="14.25" customHeight="1">
      <c r="B9410" s="4"/>
      <c r="C9410" s="4"/>
      <c r="D9410" s="4"/>
      <c r="E9410" s="4"/>
      <c r="F9410" s="6"/>
      <c r="G9410" s="6"/>
      <c r="H9410" s="6"/>
      <c r="I9410" s="10"/>
      <c r="J9410" s="11"/>
      <c r="K9410" s="13"/>
      <c r="L9410" s="4"/>
    </row>
    <row r="9411" spans="2:12" ht="14.25" customHeight="1">
      <c r="B9411" s="4"/>
      <c r="C9411" s="4"/>
      <c r="D9411" s="4"/>
      <c r="E9411" s="4"/>
      <c r="F9411" s="6"/>
      <c r="G9411" s="6"/>
      <c r="H9411" s="6"/>
      <c r="I9411" s="10"/>
      <c r="J9411" s="11"/>
      <c r="K9411" s="13"/>
      <c r="L9411" s="4"/>
    </row>
    <row r="9412" spans="2:12" ht="14.25" customHeight="1">
      <c r="B9412" s="4"/>
      <c r="C9412" s="4"/>
      <c r="D9412" s="4"/>
      <c r="E9412" s="4"/>
      <c r="F9412" s="6"/>
      <c r="G9412" s="6"/>
      <c r="H9412" s="6"/>
      <c r="I9412" s="10"/>
      <c r="J9412" s="11"/>
      <c r="K9412" s="13"/>
      <c r="L9412" s="4"/>
    </row>
    <row r="9413" spans="2:12" ht="14.25" customHeight="1">
      <c r="B9413" s="4"/>
      <c r="C9413" s="4"/>
      <c r="D9413" s="4"/>
      <c r="E9413" s="4"/>
      <c r="F9413" s="6"/>
      <c r="G9413" s="6"/>
      <c r="H9413" s="6"/>
      <c r="I9413" s="10"/>
      <c r="J9413" s="11"/>
      <c r="K9413" s="13"/>
      <c r="L9413" s="4"/>
    </row>
    <row r="9414" spans="2:12" ht="14.25" customHeight="1">
      <c r="B9414" s="4"/>
      <c r="C9414" s="4"/>
      <c r="D9414" s="4"/>
      <c r="E9414" s="4"/>
      <c r="F9414" s="6"/>
      <c r="G9414" s="6"/>
      <c r="H9414" s="6"/>
      <c r="I9414" s="10"/>
      <c r="J9414" s="11"/>
      <c r="K9414" s="13"/>
      <c r="L9414" s="4"/>
    </row>
    <row r="9415" spans="2:12" ht="14.25" customHeight="1">
      <c r="B9415" s="4"/>
      <c r="C9415" s="4"/>
      <c r="D9415" s="4"/>
      <c r="E9415" s="4"/>
      <c r="F9415" s="6"/>
      <c r="G9415" s="6"/>
      <c r="H9415" s="6"/>
      <c r="I9415" s="10"/>
      <c r="J9415" s="11"/>
      <c r="K9415" s="13"/>
      <c r="L9415" s="4"/>
    </row>
    <row r="9416" spans="2:12" ht="14.25" customHeight="1">
      <c r="B9416" s="4"/>
      <c r="C9416" s="4"/>
      <c r="D9416" s="4"/>
      <c r="E9416" s="4"/>
      <c r="F9416" s="6"/>
      <c r="G9416" s="6"/>
      <c r="H9416" s="6"/>
      <c r="I9416" s="10"/>
      <c r="J9416" s="11"/>
      <c r="K9416" s="13"/>
      <c r="L9416" s="4"/>
    </row>
    <row r="9417" spans="2:12" ht="14.25" customHeight="1">
      <c r="B9417" s="4"/>
      <c r="C9417" s="4"/>
      <c r="D9417" s="4"/>
      <c r="E9417" s="4"/>
      <c r="F9417" s="6"/>
      <c r="G9417" s="6"/>
      <c r="H9417" s="6"/>
      <c r="I9417" s="10"/>
      <c r="J9417" s="11"/>
      <c r="K9417" s="13"/>
      <c r="L9417" s="4"/>
    </row>
    <row r="9418" spans="2:12" ht="14.25" customHeight="1">
      <c r="B9418" s="4"/>
      <c r="C9418" s="4"/>
      <c r="D9418" s="4"/>
      <c r="E9418" s="4"/>
      <c r="F9418" s="6"/>
      <c r="G9418" s="6"/>
      <c r="H9418" s="6"/>
      <c r="I9418" s="10"/>
      <c r="J9418" s="11"/>
      <c r="K9418" s="13"/>
      <c r="L9418" s="4"/>
    </row>
    <row r="9419" spans="2:12" ht="14.25" customHeight="1">
      <c r="B9419" s="4"/>
      <c r="C9419" s="4"/>
      <c r="D9419" s="4"/>
      <c r="E9419" s="4"/>
      <c r="F9419" s="6"/>
      <c r="G9419" s="6"/>
      <c r="H9419" s="6"/>
      <c r="I9419" s="10"/>
      <c r="J9419" s="11"/>
      <c r="K9419" s="13"/>
      <c r="L9419" s="4"/>
    </row>
    <row r="9420" spans="2:12" ht="14.25" customHeight="1">
      <c r="B9420" s="4"/>
      <c r="C9420" s="4"/>
      <c r="D9420" s="4"/>
      <c r="E9420" s="4"/>
      <c r="F9420" s="6"/>
      <c r="G9420" s="6"/>
      <c r="H9420" s="6"/>
      <c r="I9420" s="10"/>
      <c r="J9420" s="11"/>
      <c r="K9420" s="13"/>
      <c r="L9420" s="4"/>
    </row>
    <row r="9421" spans="2:12" ht="14.25" customHeight="1">
      <c r="B9421" s="4"/>
      <c r="C9421" s="4"/>
      <c r="D9421" s="4"/>
      <c r="E9421" s="4"/>
      <c r="F9421" s="6"/>
      <c r="G9421" s="6"/>
      <c r="H9421" s="6"/>
      <c r="I9421" s="10"/>
      <c r="J9421" s="11"/>
      <c r="K9421" s="13"/>
      <c r="L9421" s="4"/>
    </row>
    <row r="9422" spans="2:12" ht="14.25" customHeight="1">
      <c r="B9422" s="4"/>
      <c r="C9422" s="4"/>
      <c r="D9422" s="4"/>
      <c r="E9422" s="4"/>
      <c r="F9422" s="6"/>
      <c r="G9422" s="6"/>
      <c r="H9422" s="6"/>
      <c r="I9422" s="10"/>
      <c r="J9422" s="11"/>
      <c r="K9422" s="13"/>
      <c r="L9422" s="4"/>
    </row>
    <row r="9423" spans="2:12" ht="14.25" customHeight="1">
      <c r="B9423" s="4"/>
      <c r="C9423" s="4"/>
      <c r="D9423" s="4"/>
      <c r="E9423" s="4"/>
      <c r="F9423" s="6"/>
      <c r="G9423" s="6"/>
      <c r="H9423" s="6"/>
      <c r="I9423" s="10"/>
      <c r="J9423" s="11"/>
      <c r="K9423" s="13"/>
      <c r="L9423" s="4"/>
    </row>
    <row r="9424" spans="2:12" ht="14.25" customHeight="1">
      <c r="B9424" s="4"/>
      <c r="C9424" s="4"/>
      <c r="D9424" s="4"/>
      <c r="E9424" s="4"/>
      <c r="F9424" s="6"/>
      <c r="G9424" s="6"/>
      <c r="H9424" s="6"/>
      <c r="I9424" s="10"/>
      <c r="J9424" s="11"/>
      <c r="K9424" s="13"/>
      <c r="L9424" s="4"/>
    </row>
    <row r="9425" spans="2:12" ht="14.25" customHeight="1">
      <c r="B9425" s="4"/>
      <c r="C9425" s="4"/>
      <c r="D9425" s="4"/>
      <c r="E9425" s="4"/>
      <c r="F9425" s="6"/>
      <c r="G9425" s="6"/>
      <c r="H9425" s="6"/>
      <c r="I9425" s="10"/>
      <c r="J9425" s="11"/>
      <c r="K9425" s="13"/>
      <c r="L9425" s="4"/>
    </row>
    <row r="9426" spans="2:12" ht="14.25" customHeight="1">
      <c r="B9426" s="4"/>
      <c r="C9426" s="4"/>
      <c r="D9426" s="4"/>
      <c r="E9426" s="4"/>
      <c r="F9426" s="6"/>
      <c r="G9426" s="6"/>
      <c r="H9426" s="6"/>
      <c r="I9426" s="10"/>
      <c r="J9426" s="11"/>
      <c r="K9426" s="13"/>
      <c r="L9426" s="4"/>
    </row>
    <row r="9427" spans="2:12" ht="14.25" customHeight="1">
      <c r="B9427" s="4"/>
      <c r="C9427" s="4"/>
      <c r="D9427" s="4"/>
      <c r="E9427" s="4"/>
      <c r="F9427" s="6"/>
      <c r="G9427" s="6"/>
      <c r="H9427" s="6"/>
      <c r="I9427" s="10"/>
      <c r="J9427" s="11"/>
      <c r="K9427" s="13"/>
      <c r="L9427" s="4"/>
    </row>
    <row r="9428" spans="2:12" ht="14.25" customHeight="1">
      <c r="B9428" s="4"/>
      <c r="C9428" s="4"/>
      <c r="D9428" s="4"/>
      <c r="E9428" s="4"/>
      <c r="F9428" s="6"/>
      <c r="G9428" s="6"/>
      <c r="H9428" s="6"/>
      <c r="I9428" s="10"/>
      <c r="J9428" s="11"/>
      <c r="K9428" s="13"/>
      <c r="L9428" s="4"/>
    </row>
    <row r="9429" spans="2:12" ht="14.25" customHeight="1">
      <c r="B9429" s="4"/>
      <c r="C9429" s="4"/>
      <c r="D9429" s="4"/>
      <c r="E9429" s="4"/>
      <c r="F9429" s="6"/>
      <c r="G9429" s="6"/>
      <c r="H9429" s="6"/>
      <c r="I9429" s="10"/>
      <c r="J9429" s="11"/>
      <c r="K9429" s="13"/>
      <c r="L9429" s="4"/>
    </row>
    <row r="9430" spans="2:12" ht="14.25" customHeight="1">
      <c r="B9430" s="4"/>
      <c r="C9430" s="4"/>
      <c r="D9430" s="4"/>
      <c r="E9430" s="4"/>
      <c r="F9430" s="6"/>
      <c r="G9430" s="6"/>
      <c r="H9430" s="6"/>
      <c r="I9430" s="10"/>
      <c r="J9430" s="11"/>
      <c r="K9430" s="13"/>
      <c r="L9430" s="4"/>
    </row>
    <row r="9431" spans="2:12" ht="14.25" customHeight="1">
      <c r="B9431" s="4"/>
      <c r="C9431" s="4"/>
      <c r="D9431" s="4"/>
      <c r="E9431" s="4"/>
      <c r="F9431" s="6"/>
      <c r="G9431" s="6"/>
      <c r="H9431" s="6"/>
      <c r="I9431" s="10"/>
      <c r="J9431" s="11"/>
      <c r="K9431" s="13"/>
      <c r="L9431" s="4"/>
    </row>
    <row r="9432" spans="2:12" ht="14.25" customHeight="1">
      <c r="B9432" s="4"/>
      <c r="C9432" s="4"/>
      <c r="D9432" s="4"/>
      <c r="E9432" s="4"/>
      <c r="F9432" s="6"/>
      <c r="G9432" s="6"/>
      <c r="H9432" s="6"/>
      <c r="I9432" s="10"/>
      <c r="J9432" s="11"/>
      <c r="K9432" s="13"/>
      <c r="L9432" s="4"/>
    </row>
    <row r="9433" spans="2:12" ht="14.25" customHeight="1">
      <c r="B9433" s="4"/>
      <c r="C9433" s="4"/>
      <c r="D9433" s="4"/>
      <c r="E9433" s="4"/>
      <c r="F9433" s="6"/>
      <c r="G9433" s="6"/>
      <c r="H9433" s="6"/>
      <c r="I9433" s="10"/>
      <c r="J9433" s="11"/>
      <c r="K9433" s="13"/>
      <c r="L9433" s="4"/>
    </row>
    <row r="9434" spans="2:12" ht="14.25" customHeight="1">
      <c r="B9434" s="4"/>
      <c r="C9434" s="4"/>
      <c r="D9434" s="4"/>
      <c r="E9434" s="4"/>
      <c r="F9434" s="6"/>
      <c r="G9434" s="6"/>
      <c r="H9434" s="6"/>
      <c r="I9434" s="10"/>
      <c r="J9434" s="11"/>
      <c r="K9434" s="13"/>
      <c r="L9434" s="4"/>
    </row>
    <row r="9435" spans="2:12" ht="14.25" customHeight="1">
      <c r="B9435" s="4"/>
      <c r="C9435" s="4"/>
      <c r="D9435" s="4"/>
      <c r="E9435" s="4"/>
      <c r="F9435" s="6"/>
      <c r="G9435" s="6"/>
      <c r="H9435" s="6"/>
      <c r="I9435" s="10"/>
      <c r="J9435" s="11"/>
      <c r="K9435" s="13"/>
      <c r="L9435" s="4"/>
    </row>
    <row r="9436" spans="2:12" ht="14.25" customHeight="1">
      <c r="B9436" s="4"/>
      <c r="C9436" s="4"/>
      <c r="D9436" s="4"/>
      <c r="E9436" s="4"/>
      <c r="F9436" s="6"/>
      <c r="G9436" s="6"/>
      <c r="H9436" s="6"/>
      <c r="I9436" s="10"/>
      <c r="J9436" s="11"/>
      <c r="K9436" s="13"/>
      <c r="L9436" s="4"/>
    </row>
    <row r="9437" spans="2:12" ht="14.25" customHeight="1">
      <c r="B9437" s="4"/>
      <c r="C9437" s="4"/>
      <c r="D9437" s="4"/>
      <c r="E9437" s="4"/>
      <c r="F9437" s="6"/>
      <c r="G9437" s="6"/>
      <c r="H9437" s="6"/>
      <c r="I9437" s="10"/>
      <c r="J9437" s="11"/>
      <c r="K9437" s="13"/>
      <c r="L9437" s="4"/>
    </row>
    <row r="9438" spans="2:12" ht="14.25" customHeight="1">
      <c r="B9438" s="4"/>
      <c r="C9438" s="4"/>
      <c r="D9438" s="4"/>
      <c r="E9438" s="4"/>
      <c r="F9438" s="6"/>
      <c r="G9438" s="6"/>
      <c r="H9438" s="6"/>
      <c r="I9438" s="10"/>
      <c r="J9438" s="11"/>
      <c r="K9438" s="13"/>
      <c r="L9438" s="4"/>
    </row>
    <row r="9439" spans="2:12" ht="14.25" customHeight="1">
      <c r="B9439" s="4"/>
      <c r="C9439" s="4"/>
      <c r="D9439" s="4"/>
      <c r="E9439" s="4"/>
      <c r="F9439" s="6"/>
      <c r="G9439" s="6"/>
      <c r="H9439" s="6"/>
      <c r="I9439" s="10"/>
      <c r="J9439" s="11"/>
      <c r="K9439" s="13"/>
      <c r="L9439" s="4"/>
    </row>
    <row r="9440" spans="2:12" ht="14.25" customHeight="1">
      <c r="B9440" s="4"/>
      <c r="C9440" s="4"/>
      <c r="D9440" s="4"/>
      <c r="E9440" s="4"/>
      <c r="F9440" s="6"/>
      <c r="G9440" s="6"/>
      <c r="H9440" s="6"/>
      <c r="I9440" s="10"/>
      <c r="J9440" s="11"/>
      <c r="K9440" s="13"/>
      <c r="L9440" s="4"/>
    </row>
    <row r="9441" spans="2:12" ht="14.25" customHeight="1">
      <c r="B9441" s="4"/>
      <c r="C9441" s="4"/>
      <c r="D9441" s="4"/>
      <c r="E9441" s="4"/>
      <c r="F9441" s="6"/>
      <c r="G9441" s="6"/>
      <c r="H9441" s="6"/>
      <c r="I9441" s="10"/>
      <c r="J9441" s="11"/>
      <c r="K9441" s="13"/>
      <c r="L9441" s="4"/>
    </row>
    <row r="9442" spans="2:12" ht="14.25" customHeight="1">
      <c r="B9442" s="4"/>
      <c r="C9442" s="4"/>
      <c r="D9442" s="4"/>
      <c r="E9442" s="4"/>
      <c r="F9442" s="6"/>
      <c r="G9442" s="6"/>
      <c r="H9442" s="6"/>
      <c r="I9442" s="10"/>
      <c r="J9442" s="11"/>
      <c r="K9442" s="13"/>
      <c r="L9442" s="4"/>
    </row>
    <row r="9443" spans="2:12" ht="14.25" customHeight="1">
      <c r="B9443" s="4"/>
      <c r="C9443" s="4"/>
      <c r="D9443" s="4"/>
      <c r="E9443" s="4"/>
      <c r="F9443" s="6"/>
      <c r="G9443" s="6"/>
      <c r="H9443" s="6"/>
      <c r="I9443" s="10"/>
      <c r="J9443" s="11"/>
      <c r="K9443" s="13"/>
      <c r="L9443" s="4"/>
    </row>
    <row r="9444" spans="2:12" ht="14.25" customHeight="1">
      <c r="B9444" s="4"/>
      <c r="C9444" s="4"/>
      <c r="D9444" s="4"/>
      <c r="E9444" s="4"/>
      <c r="F9444" s="6"/>
      <c r="G9444" s="6"/>
      <c r="H9444" s="6"/>
      <c r="I9444" s="10"/>
      <c r="J9444" s="11"/>
      <c r="K9444" s="13"/>
      <c r="L9444" s="4"/>
    </row>
    <row r="9445" spans="2:12" ht="14.25" customHeight="1">
      <c r="B9445" s="4"/>
      <c r="C9445" s="4"/>
      <c r="D9445" s="4"/>
      <c r="E9445" s="4"/>
      <c r="F9445" s="6"/>
      <c r="G9445" s="6"/>
      <c r="H9445" s="6"/>
      <c r="I9445" s="10"/>
      <c r="J9445" s="11"/>
      <c r="K9445" s="13"/>
      <c r="L9445" s="4"/>
    </row>
    <row r="9446" spans="2:12" ht="14.25" customHeight="1">
      <c r="B9446" s="4"/>
      <c r="C9446" s="4"/>
      <c r="D9446" s="4"/>
      <c r="E9446" s="4"/>
      <c r="F9446" s="6"/>
      <c r="G9446" s="6"/>
      <c r="H9446" s="6"/>
      <c r="I9446" s="10"/>
      <c r="J9446" s="11"/>
      <c r="K9446" s="13"/>
      <c r="L9446" s="4"/>
    </row>
    <row r="9447" spans="2:12" ht="14.25" customHeight="1">
      <c r="B9447" s="4"/>
      <c r="C9447" s="4"/>
      <c r="D9447" s="4"/>
      <c r="E9447" s="4"/>
      <c r="F9447" s="6"/>
      <c r="G9447" s="6"/>
      <c r="H9447" s="6"/>
      <c r="I9447" s="10"/>
      <c r="J9447" s="11"/>
      <c r="K9447" s="13"/>
      <c r="L9447" s="4"/>
    </row>
    <row r="9448" spans="2:12" ht="14.25" customHeight="1">
      <c r="B9448" s="4"/>
      <c r="C9448" s="4"/>
      <c r="D9448" s="4"/>
      <c r="E9448" s="4"/>
      <c r="F9448" s="6"/>
      <c r="G9448" s="6"/>
      <c r="H9448" s="6"/>
      <c r="I9448" s="10"/>
      <c r="J9448" s="11"/>
      <c r="K9448" s="13"/>
      <c r="L9448" s="4"/>
    </row>
    <row r="9449" spans="2:12" ht="14.25" customHeight="1">
      <c r="B9449" s="4"/>
      <c r="C9449" s="4"/>
      <c r="D9449" s="4"/>
      <c r="E9449" s="4"/>
      <c r="F9449" s="6"/>
      <c r="G9449" s="6"/>
      <c r="H9449" s="6"/>
      <c r="I9449" s="10"/>
      <c r="J9449" s="11"/>
      <c r="K9449" s="13"/>
      <c r="L9449" s="4"/>
    </row>
    <row r="9450" spans="2:12" ht="14.25" customHeight="1">
      <c r="B9450" s="4"/>
      <c r="C9450" s="4"/>
      <c r="D9450" s="4"/>
      <c r="E9450" s="4"/>
      <c r="F9450" s="6"/>
      <c r="G9450" s="6"/>
      <c r="H9450" s="6"/>
      <c r="I9450" s="10"/>
      <c r="J9450" s="11"/>
      <c r="K9450" s="13"/>
      <c r="L9450" s="4"/>
    </row>
    <row r="9451" spans="2:12" ht="14.25" customHeight="1">
      <c r="B9451" s="4"/>
      <c r="C9451" s="4"/>
      <c r="D9451" s="4"/>
      <c r="E9451" s="4"/>
      <c r="F9451" s="6"/>
      <c r="G9451" s="6"/>
      <c r="H9451" s="6"/>
      <c r="I9451" s="10"/>
      <c r="J9451" s="11"/>
      <c r="K9451" s="13"/>
      <c r="L9451" s="4"/>
    </row>
    <row r="9452" spans="2:12" ht="14.25" customHeight="1">
      <c r="B9452" s="4"/>
      <c r="C9452" s="4"/>
      <c r="D9452" s="4"/>
      <c r="E9452" s="4"/>
      <c r="F9452" s="6"/>
      <c r="G9452" s="6"/>
      <c r="H9452" s="6"/>
      <c r="I9452" s="10"/>
      <c r="J9452" s="11"/>
      <c r="K9452" s="13"/>
      <c r="L9452" s="4"/>
    </row>
    <row r="9453" spans="2:12" ht="14.25" customHeight="1">
      <c r="B9453" s="4"/>
      <c r="C9453" s="4"/>
      <c r="D9453" s="4"/>
      <c r="E9453" s="4"/>
      <c r="F9453" s="6"/>
      <c r="G9453" s="6"/>
      <c r="H9453" s="6"/>
      <c r="I9453" s="10"/>
      <c r="J9453" s="11"/>
      <c r="K9453" s="13"/>
      <c r="L9453" s="4"/>
    </row>
    <row r="9454" spans="2:12" ht="14.25" customHeight="1">
      <c r="B9454" s="4"/>
      <c r="C9454" s="4"/>
      <c r="D9454" s="4"/>
      <c r="E9454" s="4"/>
      <c r="F9454" s="6"/>
      <c r="G9454" s="6"/>
      <c r="H9454" s="6"/>
      <c r="I9454" s="10"/>
      <c r="J9454" s="11"/>
      <c r="K9454" s="13"/>
      <c r="L9454" s="4"/>
    </row>
    <row r="9455" spans="2:12" ht="14.25" customHeight="1">
      <c r="B9455" s="4"/>
      <c r="C9455" s="4"/>
      <c r="D9455" s="4"/>
      <c r="E9455" s="4"/>
      <c r="F9455" s="6"/>
      <c r="G9455" s="6"/>
      <c r="H9455" s="6"/>
      <c r="I9455" s="10"/>
      <c r="J9455" s="11"/>
      <c r="K9455" s="13"/>
      <c r="L9455" s="4"/>
    </row>
    <row r="9456" spans="2:12" ht="14.25" customHeight="1">
      <c r="B9456" s="4"/>
      <c r="C9456" s="4"/>
      <c r="D9456" s="4"/>
      <c r="E9456" s="4"/>
      <c r="F9456" s="6"/>
      <c r="G9456" s="6"/>
      <c r="H9456" s="6"/>
      <c r="I9456" s="10"/>
      <c r="J9456" s="11"/>
      <c r="K9456" s="13"/>
      <c r="L9456" s="4"/>
    </row>
    <row r="9457" spans="2:12" ht="14.25" customHeight="1">
      <c r="B9457" s="4"/>
      <c r="C9457" s="4"/>
      <c r="D9457" s="4"/>
      <c r="E9457" s="4"/>
      <c r="F9457" s="6"/>
      <c r="G9457" s="6"/>
      <c r="H9457" s="6"/>
      <c r="I9457" s="10"/>
      <c r="J9457" s="11"/>
      <c r="K9457" s="13"/>
      <c r="L9457" s="4"/>
    </row>
    <row r="9458" spans="2:12" ht="14.25" customHeight="1">
      <c r="B9458" s="4"/>
      <c r="C9458" s="4"/>
      <c r="D9458" s="4"/>
      <c r="E9458" s="4"/>
      <c r="F9458" s="6"/>
      <c r="G9458" s="6"/>
      <c r="H9458" s="6"/>
      <c r="I9458" s="10"/>
      <c r="J9458" s="11"/>
      <c r="K9458" s="13"/>
      <c r="L9458" s="4"/>
    </row>
    <row r="9459" spans="2:12" ht="14.25" customHeight="1">
      <c r="B9459" s="4"/>
      <c r="C9459" s="4"/>
      <c r="D9459" s="4"/>
      <c r="E9459" s="4"/>
      <c r="F9459" s="6"/>
      <c r="G9459" s="6"/>
      <c r="H9459" s="6"/>
      <c r="I9459" s="10"/>
      <c r="J9459" s="11"/>
      <c r="K9459" s="13"/>
      <c r="L9459" s="4"/>
    </row>
    <row r="9460" spans="2:12" ht="14.25" customHeight="1">
      <c r="B9460" s="4"/>
      <c r="C9460" s="4"/>
      <c r="D9460" s="4"/>
      <c r="E9460" s="4"/>
      <c r="F9460" s="6"/>
      <c r="G9460" s="6"/>
      <c r="H9460" s="6"/>
      <c r="I9460" s="10"/>
      <c r="J9460" s="11"/>
      <c r="K9460" s="13"/>
      <c r="L9460" s="4"/>
    </row>
    <row r="9461" spans="2:12" ht="14.25" customHeight="1">
      <c r="B9461" s="4"/>
      <c r="C9461" s="4"/>
      <c r="D9461" s="4"/>
      <c r="E9461" s="4"/>
      <c r="F9461" s="6"/>
      <c r="G9461" s="6"/>
      <c r="H9461" s="6"/>
      <c r="I9461" s="10"/>
      <c r="J9461" s="11"/>
      <c r="K9461" s="13"/>
      <c r="L9461" s="4"/>
    </row>
    <row r="9462" spans="2:12" ht="14.25" customHeight="1">
      <c r="B9462" s="4"/>
      <c r="C9462" s="4"/>
      <c r="D9462" s="4"/>
      <c r="E9462" s="4"/>
      <c r="F9462" s="6"/>
      <c r="G9462" s="6"/>
      <c r="H9462" s="6"/>
      <c r="I9462" s="10"/>
      <c r="J9462" s="11"/>
      <c r="K9462" s="13"/>
      <c r="L9462" s="4"/>
    </row>
    <row r="9463" spans="2:12" ht="14.25" customHeight="1">
      <c r="B9463" s="4"/>
      <c r="C9463" s="4"/>
      <c r="D9463" s="4"/>
      <c r="E9463" s="4"/>
      <c r="F9463" s="6"/>
      <c r="G9463" s="6"/>
      <c r="H9463" s="6"/>
      <c r="I9463" s="10"/>
      <c r="J9463" s="11"/>
      <c r="K9463" s="13"/>
      <c r="L9463" s="4"/>
    </row>
    <row r="9464" spans="2:12" ht="14.25" customHeight="1">
      <c r="B9464" s="4"/>
      <c r="C9464" s="4"/>
      <c r="D9464" s="4"/>
      <c r="E9464" s="4"/>
      <c r="F9464" s="6"/>
      <c r="G9464" s="6"/>
      <c r="H9464" s="6"/>
      <c r="I9464" s="10"/>
      <c r="J9464" s="11"/>
      <c r="K9464" s="13"/>
      <c r="L9464" s="4"/>
    </row>
    <row r="9465" spans="2:12" ht="14.25" customHeight="1">
      <c r="B9465" s="4"/>
      <c r="C9465" s="4"/>
      <c r="D9465" s="4"/>
      <c r="E9465" s="4"/>
      <c r="F9465" s="6"/>
      <c r="G9465" s="6"/>
      <c r="H9465" s="6"/>
      <c r="I9465" s="10"/>
      <c r="J9465" s="11"/>
      <c r="K9465" s="13"/>
      <c r="L9465" s="4"/>
    </row>
    <row r="9466" spans="2:12" ht="14.25" customHeight="1">
      <c r="B9466" s="4"/>
      <c r="C9466" s="4"/>
      <c r="D9466" s="4"/>
      <c r="E9466" s="4"/>
      <c r="F9466" s="6"/>
      <c r="G9466" s="6"/>
      <c r="H9466" s="6"/>
      <c r="I9466" s="10"/>
      <c r="J9466" s="11"/>
      <c r="K9466" s="13"/>
      <c r="L9466" s="4"/>
    </row>
    <row r="9467" spans="2:12" ht="14.25" customHeight="1">
      <c r="B9467" s="4"/>
      <c r="C9467" s="4"/>
      <c r="D9467" s="4"/>
      <c r="E9467" s="4"/>
      <c r="F9467" s="6"/>
      <c r="G9467" s="6"/>
      <c r="H9467" s="6"/>
      <c r="I9467" s="10"/>
      <c r="J9467" s="11"/>
      <c r="K9467" s="13"/>
      <c r="L9467" s="4"/>
    </row>
    <row r="9468" spans="2:12" ht="14.25" customHeight="1">
      <c r="B9468" s="4"/>
      <c r="C9468" s="4"/>
      <c r="D9468" s="4"/>
      <c r="E9468" s="4"/>
      <c r="F9468" s="6"/>
      <c r="G9468" s="6"/>
      <c r="H9468" s="6"/>
      <c r="I9468" s="10"/>
      <c r="J9468" s="11"/>
      <c r="K9468" s="13"/>
      <c r="L9468" s="4"/>
    </row>
    <row r="9469" spans="2:12" ht="14.25" customHeight="1">
      <c r="B9469" s="4"/>
      <c r="C9469" s="4"/>
      <c r="D9469" s="4"/>
      <c r="E9469" s="4"/>
      <c r="F9469" s="6"/>
      <c r="G9469" s="6"/>
      <c r="H9469" s="6"/>
      <c r="I9469" s="10"/>
      <c r="J9469" s="11"/>
      <c r="K9469" s="13"/>
      <c r="L9469" s="4"/>
    </row>
    <row r="9470" spans="2:12" ht="14.25" customHeight="1">
      <c r="B9470" s="4"/>
      <c r="C9470" s="4"/>
      <c r="D9470" s="4"/>
      <c r="E9470" s="4"/>
      <c r="F9470" s="6"/>
      <c r="G9470" s="6"/>
      <c r="H9470" s="6"/>
      <c r="I9470" s="10"/>
      <c r="J9470" s="11"/>
      <c r="K9470" s="13"/>
      <c r="L9470" s="4"/>
    </row>
    <row r="9471" spans="2:12" ht="14.25" customHeight="1">
      <c r="B9471" s="4"/>
      <c r="C9471" s="4"/>
      <c r="D9471" s="4"/>
      <c r="E9471" s="4"/>
      <c r="F9471" s="6"/>
      <c r="G9471" s="6"/>
      <c r="H9471" s="6"/>
      <c r="I9471" s="10"/>
      <c r="J9471" s="11"/>
      <c r="K9471" s="13"/>
      <c r="L9471" s="4"/>
    </row>
    <row r="9472" spans="2:12" ht="14.25" customHeight="1">
      <c r="B9472" s="4"/>
      <c r="C9472" s="4"/>
      <c r="D9472" s="4"/>
      <c r="E9472" s="4"/>
      <c r="F9472" s="6"/>
      <c r="G9472" s="6"/>
      <c r="H9472" s="6"/>
      <c r="I9472" s="10"/>
      <c r="J9472" s="11"/>
      <c r="K9472" s="13"/>
      <c r="L9472" s="4"/>
    </row>
    <row r="9473" spans="2:12" ht="14.25" customHeight="1">
      <c r="B9473" s="4"/>
      <c r="C9473" s="4"/>
      <c r="D9473" s="4"/>
      <c r="E9473" s="4"/>
      <c r="F9473" s="6"/>
      <c r="G9473" s="6"/>
      <c r="H9473" s="6"/>
      <c r="I9473" s="10"/>
      <c r="J9473" s="11"/>
      <c r="K9473" s="13"/>
      <c r="L9473" s="4"/>
    </row>
    <row r="9474" spans="2:12" ht="14.25" customHeight="1">
      <c r="B9474" s="4"/>
      <c r="C9474" s="4"/>
      <c r="D9474" s="4"/>
      <c r="E9474" s="4"/>
      <c r="F9474" s="6"/>
      <c r="G9474" s="6"/>
      <c r="H9474" s="6"/>
      <c r="I9474" s="10"/>
      <c r="J9474" s="11"/>
      <c r="K9474" s="13"/>
      <c r="L9474" s="4"/>
    </row>
    <row r="9475" spans="2:12" ht="14.25" customHeight="1">
      <c r="B9475" s="4"/>
      <c r="C9475" s="4"/>
      <c r="D9475" s="4"/>
      <c r="E9475" s="4"/>
      <c r="F9475" s="6"/>
      <c r="G9475" s="6"/>
      <c r="H9475" s="6"/>
      <c r="I9475" s="10"/>
      <c r="J9475" s="11"/>
      <c r="K9475" s="13"/>
      <c r="L9475" s="4"/>
    </row>
    <row r="9476" spans="2:12" ht="14.25" customHeight="1">
      <c r="B9476" s="4"/>
      <c r="C9476" s="4"/>
      <c r="D9476" s="4"/>
      <c r="E9476" s="4"/>
      <c r="F9476" s="6"/>
      <c r="G9476" s="6"/>
      <c r="H9476" s="6"/>
      <c r="I9476" s="10"/>
      <c r="J9476" s="11"/>
      <c r="K9476" s="13"/>
      <c r="L9476" s="4"/>
    </row>
    <row r="9477" spans="2:12" ht="14.25" customHeight="1">
      <c r="B9477" s="4"/>
      <c r="C9477" s="4"/>
      <c r="D9477" s="4"/>
      <c r="E9477" s="4"/>
      <c r="F9477" s="6"/>
      <c r="G9477" s="6"/>
      <c r="H9477" s="6"/>
      <c r="I9477" s="10"/>
      <c r="J9477" s="11"/>
      <c r="K9477" s="13"/>
      <c r="L9477" s="4"/>
    </row>
    <row r="9478" spans="2:12" ht="14.25" customHeight="1">
      <c r="B9478" s="4"/>
      <c r="C9478" s="4"/>
      <c r="D9478" s="4"/>
      <c r="E9478" s="4"/>
      <c r="F9478" s="6"/>
      <c r="G9478" s="6"/>
      <c r="H9478" s="6"/>
      <c r="I9478" s="10"/>
      <c r="J9478" s="11"/>
      <c r="K9478" s="13"/>
      <c r="L9478" s="4"/>
    </row>
    <row r="9479" spans="2:12" ht="14.25" customHeight="1">
      <c r="B9479" s="4"/>
      <c r="C9479" s="4"/>
      <c r="D9479" s="4"/>
      <c r="E9479" s="4"/>
      <c r="F9479" s="6"/>
      <c r="G9479" s="6"/>
      <c r="H9479" s="6"/>
      <c r="I9479" s="10"/>
      <c r="J9479" s="11"/>
      <c r="K9479" s="13"/>
      <c r="L9479" s="4"/>
    </row>
    <row r="9480" spans="2:12" ht="14.25" customHeight="1">
      <c r="B9480" s="4"/>
      <c r="C9480" s="4"/>
      <c r="D9480" s="4"/>
      <c r="E9480" s="4"/>
      <c r="F9480" s="6"/>
      <c r="G9480" s="6"/>
      <c r="H9480" s="6"/>
      <c r="I9480" s="10"/>
      <c r="J9480" s="11"/>
      <c r="K9480" s="13"/>
      <c r="L9480" s="4"/>
    </row>
    <row r="9481" spans="2:12" ht="14.25" customHeight="1">
      <c r="B9481" s="4"/>
      <c r="C9481" s="4"/>
      <c r="D9481" s="4"/>
      <c r="E9481" s="4"/>
      <c r="F9481" s="6"/>
      <c r="G9481" s="6"/>
      <c r="H9481" s="6"/>
      <c r="I9481" s="10"/>
      <c r="J9481" s="11"/>
      <c r="K9481" s="13"/>
      <c r="L9481" s="4"/>
    </row>
    <row r="9482" spans="2:12" ht="14.25" customHeight="1">
      <c r="B9482" s="4"/>
      <c r="C9482" s="4"/>
      <c r="D9482" s="4"/>
      <c r="E9482" s="4"/>
      <c r="F9482" s="6"/>
      <c r="G9482" s="6"/>
      <c r="H9482" s="6"/>
      <c r="I9482" s="10"/>
      <c r="J9482" s="11"/>
      <c r="K9482" s="13"/>
      <c r="L9482" s="4"/>
    </row>
    <row r="9483" spans="2:12" ht="14.25" customHeight="1">
      <c r="B9483" s="4"/>
      <c r="C9483" s="4"/>
      <c r="D9483" s="4"/>
      <c r="E9483" s="4"/>
      <c r="F9483" s="6"/>
      <c r="G9483" s="6"/>
      <c r="H9483" s="6"/>
      <c r="I9483" s="10"/>
      <c r="J9483" s="11"/>
      <c r="K9483" s="13"/>
      <c r="L9483" s="4"/>
    </row>
    <row r="9484" spans="2:12" ht="14.25" customHeight="1">
      <c r="B9484" s="4"/>
      <c r="C9484" s="4"/>
      <c r="D9484" s="4"/>
      <c r="E9484" s="4"/>
      <c r="F9484" s="6"/>
      <c r="G9484" s="6"/>
      <c r="H9484" s="6"/>
      <c r="I9484" s="10"/>
      <c r="J9484" s="11"/>
      <c r="K9484" s="13"/>
      <c r="L9484" s="4"/>
    </row>
    <row r="9485" spans="2:12" ht="14.25" customHeight="1">
      <c r="B9485" s="4"/>
      <c r="C9485" s="4"/>
      <c r="D9485" s="4"/>
      <c r="E9485" s="4"/>
      <c r="F9485" s="6"/>
      <c r="G9485" s="6"/>
      <c r="H9485" s="6"/>
      <c r="I9485" s="10"/>
      <c r="J9485" s="11"/>
      <c r="K9485" s="13"/>
      <c r="L9485" s="4"/>
    </row>
    <row r="9486" spans="2:12" ht="14.25" customHeight="1">
      <c r="B9486" s="4"/>
      <c r="C9486" s="4"/>
      <c r="D9486" s="4"/>
      <c r="E9486" s="4"/>
      <c r="F9486" s="6"/>
      <c r="G9486" s="6"/>
      <c r="H9486" s="6"/>
      <c r="I9486" s="10"/>
      <c r="J9486" s="11"/>
      <c r="K9486" s="13"/>
      <c r="L9486" s="4"/>
    </row>
    <row r="9487" spans="2:12" ht="14.25" customHeight="1">
      <c r="B9487" s="4"/>
      <c r="C9487" s="4"/>
      <c r="D9487" s="4"/>
      <c r="E9487" s="4"/>
      <c r="F9487" s="6"/>
      <c r="G9487" s="6"/>
      <c r="H9487" s="6"/>
      <c r="I9487" s="10"/>
      <c r="J9487" s="11"/>
      <c r="K9487" s="13"/>
      <c r="L9487" s="4"/>
    </row>
    <row r="9488" spans="2:12" ht="14.25" customHeight="1">
      <c r="B9488" s="4"/>
      <c r="C9488" s="4"/>
      <c r="D9488" s="4"/>
      <c r="E9488" s="4"/>
      <c r="F9488" s="6"/>
      <c r="G9488" s="6"/>
      <c r="H9488" s="6"/>
      <c r="I9488" s="10"/>
      <c r="J9488" s="11"/>
      <c r="K9488" s="13"/>
      <c r="L9488" s="4"/>
    </row>
    <row r="9489" spans="2:12" ht="14.25" customHeight="1">
      <c r="B9489" s="4"/>
      <c r="C9489" s="4"/>
      <c r="D9489" s="4"/>
      <c r="E9489" s="4"/>
      <c r="F9489" s="6"/>
      <c r="G9489" s="6"/>
      <c r="H9489" s="6"/>
      <c r="I9489" s="10"/>
      <c r="J9489" s="11"/>
      <c r="K9489" s="13"/>
      <c r="L9489" s="4"/>
    </row>
    <row r="9490" spans="2:12" ht="14.25" customHeight="1">
      <c r="B9490" s="4"/>
      <c r="C9490" s="4"/>
      <c r="D9490" s="4"/>
      <c r="E9490" s="4"/>
      <c r="F9490" s="6"/>
      <c r="G9490" s="6"/>
      <c r="H9490" s="6"/>
      <c r="I9490" s="10"/>
      <c r="J9490" s="11"/>
      <c r="K9490" s="13"/>
      <c r="L9490" s="4"/>
    </row>
    <row r="9491" spans="2:12" ht="14.25" customHeight="1">
      <c r="B9491" s="4"/>
      <c r="C9491" s="4"/>
      <c r="D9491" s="4"/>
      <c r="E9491" s="4"/>
      <c r="F9491" s="6"/>
      <c r="G9491" s="6"/>
      <c r="H9491" s="6"/>
      <c r="I9491" s="10"/>
      <c r="J9491" s="11"/>
      <c r="K9491" s="13"/>
      <c r="L9491" s="4"/>
    </row>
    <row r="9492" spans="2:12" ht="14.25" customHeight="1">
      <c r="B9492" s="4"/>
      <c r="C9492" s="4"/>
      <c r="D9492" s="4"/>
      <c r="E9492" s="4"/>
      <c r="F9492" s="6"/>
      <c r="G9492" s="6"/>
      <c r="H9492" s="6"/>
      <c r="I9492" s="10"/>
      <c r="J9492" s="11"/>
      <c r="K9492" s="13"/>
      <c r="L9492" s="4"/>
    </row>
    <row r="9493" spans="2:12" ht="14.25" customHeight="1">
      <c r="B9493" s="4"/>
      <c r="C9493" s="4"/>
      <c r="D9493" s="4"/>
      <c r="E9493" s="4"/>
      <c r="F9493" s="6"/>
      <c r="G9493" s="6"/>
      <c r="H9493" s="6"/>
      <c r="I9493" s="10"/>
      <c r="J9493" s="11"/>
      <c r="K9493" s="13"/>
      <c r="L9493" s="4"/>
    </row>
    <row r="9494" spans="2:12" ht="14.25" customHeight="1">
      <c r="B9494" s="4"/>
      <c r="C9494" s="4"/>
      <c r="D9494" s="4"/>
      <c r="E9494" s="4"/>
      <c r="F9494" s="6"/>
      <c r="G9494" s="6"/>
      <c r="H9494" s="6"/>
      <c r="I9494" s="10"/>
      <c r="J9494" s="11"/>
      <c r="K9494" s="13"/>
      <c r="L9494" s="4"/>
    </row>
    <row r="9495" spans="2:12" ht="14.25" customHeight="1">
      <c r="B9495" s="4"/>
      <c r="C9495" s="4"/>
      <c r="D9495" s="4"/>
      <c r="E9495" s="4"/>
      <c r="F9495" s="6"/>
      <c r="G9495" s="6"/>
      <c r="H9495" s="6"/>
      <c r="I9495" s="10"/>
      <c r="J9495" s="11"/>
      <c r="K9495" s="13"/>
      <c r="L9495" s="4"/>
    </row>
    <row r="9496" spans="2:12" ht="14.25" customHeight="1">
      <c r="B9496" s="4"/>
      <c r="C9496" s="4"/>
      <c r="D9496" s="4"/>
      <c r="E9496" s="4"/>
      <c r="F9496" s="6"/>
      <c r="G9496" s="6"/>
      <c r="H9496" s="6"/>
      <c r="I9496" s="10"/>
      <c r="J9496" s="11"/>
      <c r="K9496" s="13"/>
      <c r="L9496" s="4"/>
    </row>
    <row r="9497" spans="2:12" ht="14.25" customHeight="1">
      <c r="B9497" s="4"/>
      <c r="C9497" s="4"/>
      <c r="D9497" s="4"/>
      <c r="E9497" s="4"/>
      <c r="F9497" s="6"/>
      <c r="G9497" s="6"/>
      <c r="H9497" s="6"/>
      <c r="I9497" s="10"/>
      <c r="J9497" s="11"/>
      <c r="K9497" s="13"/>
      <c r="L9497" s="4"/>
    </row>
    <row r="9498" spans="2:12" ht="14.25" customHeight="1">
      <c r="B9498" s="4"/>
      <c r="C9498" s="4"/>
      <c r="D9498" s="4"/>
      <c r="E9498" s="4"/>
      <c r="F9498" s="6"/>
      <c r="G9498" s="6"/>
      <c r="H9498" s="6"/>
      <c r="I9498" s="10"/>
      <c r="J9498" s="11"/>
      <c r="K9498" s="13"/>
      <c r="L9498" s="4"/>
    </row>
    <row r="9499" spans="2:12" ht="14.25" customHeight="1">
      <c r="B9499" s="4"/>
      <c r="C9499" s="4"/>
      <c r="D9499" s="4"/>
      <c r="E9499" s="4"/>
      <c r="F9499" s="6"/>
      <c r="G9499" s="6"/>
      <c r="H9499" s="6"/>
      <c r="I9499" s="10"/>
      <c r="J9499" s="11"/>
      <c r="K9499" s="13"/>
      <c r="L9499" s="4"/>
    </row>
    <row r="9500" spans="2:12" ht="14.25" customHeight="1">
      <c r="B9500" s="4"/>
      <c r="C9500" s="4"/>
      <c r="D9500" s="4"/>
      <c r="E9500" s="4"/>
      <c r="F9500" s="6"/>
      <c r="G9500" s="6"/>
      <c r="H9500" s="6"/>
      <c r="I9500" s="10"/>
      <c r="J9500" s="11"/>
      <c r="K9500" s="13"/>
      <c r="L9500" s="4"/>
    </row>
    <row r="9501" spans="2:12" ht="14.25" customHeight="1">
      <c r="B9501" s="4"/>
      <c r="C9501" s="4"/>
      <c r="D9501" s="4"/>
      <c r="E9501" s="4"/>
      <c r="F9501" s="6"/>
      <c r="G9501" s="6"/>
      <c r="H9501" s="6"/>
      <c r="I9501" s="10"/>
      <c r="J9501" s="11"/>
      <c r="K9501" s="13"/>
      <c r="L9501" s="4"/>
    </row>
    <row r="9502" spans="2:12" ht="14.25" customHeight="1">
      <c r="B9502" s="4"/>
      <c r="C9502" s="4"/>
      <c r="D9502" s="4"/>
      <c r="E9502" s="4"/>
      <c r="F9502" s="6"/>
      <c r="G9502" s="6"/>
      <c r="H9502" s="6"/>
      <c r="I9502" s="10"/>
      <c r="J9502" s="11"/>
      <c r="K9502" s="13"/>
      <c r="L9502" s="4"/>
    </row>
    <row r="9503" spans="2:12" ht="14.25" customHeight="1">
      <c r="B9503" s="4"/>
      <c r="C9503" s="4"/>
      <c r="D9503" s="4"/>
      <c r="E9503" s="4"/>
      <c r="F9503" s="6"/>
      <c r="G9503" s="6"/>
      <c r="H9503" s="6"/>
      <c r="I9503" s="10"/>
      <c r="J9503" s="11"/>
      <c r="K9503" s="13"/>
      <c r="L9503" s="4"/>
    </row>
    <row r="9504" spans="2:12" ht="14.25" customHeight="1">
      <c r="B9504" s="4"/>
      <c r="C9504" s="4"/>
      <c r="D9504" s="4"/>
      <c r="E9504" s="4"/>
      <c r="F9504" s="6"/>
      <c r="G9504" s="6"/>
      <c r="H9504" s="6"/>
      <c r="I9504" s="10"/>
      <c r="J9504" s="11"/>
      <c r="K9504" s="13"/>
      <c r="L9504" s="4"/>
    </row>
    <row r="9505" spans="2:12" ht="14.25" customHeight="1">
      <c r="B9505" s="4"/>
      <c r="C9505" s="4"/>
      <c r="D9505" s="4"/>
      <c r="E9505" s="4"/>
      <c r="F9505" s="6"/>
      <c r="G9505" s="6"/>
      <c r="H9505" s="6"/>
      <c r="I9505" s="10"/>
      <c r="J9505" s="11"/>
      <c r="K9505" s="13"/>
      <c r="L9505" s="4"/>
    </row>
    <row r="9506" spans="2:12" ht="14.25" customHeight="1">
      <c r="B9506" s="4"/>
      <c r="C9506" s="4"/>
      <c r="D9506" s="4"/>
      <c r="E9506" s="4"/>
      <c r="F9506" s="6"/>
      <c r="G9506" s="6"/>
      <c r="H9506" s="6"/>
      <c r="I9506" s="10"/>
      <c r="J9506" s="11"/>
      <c r="K9506" s="13"/>
      <c r="L9506" s="4"/>
    </row>
    <row r="9507" spans="2:12" ht="14.25" customHeight="1">
      <c r="B9507" s="4"/>
      <c r="C9507" s="4"/>
      <c r="D9507" s="4"/>
      <c r="E9507" s="4"/>
      <c r="F9507" s="6"/>
      <c r="G9507" s="6"/>
      <c r="H9507" s="6"/>
      <c r="I9507" s="10"/>
      <c r="J9507" s="11"/>
      <c r="K9507" s="13"/>
      <c r="L9507" s="4"/>
    </row>
    <row r="9508" spans="2:12" ht="14.25" customHeight="1">
      <c r="B9508" s="4"/>
      <c r="C9508" s="4"/>
      <c r="D9508" s="4"/>
      <c r="E9508" s="4"/>
      <c r="F9508" s="6"/>
      <c r="G9508" s="6"/>
      <c r="H9508" s="6"/>
      <c r="I9508" s="10"/>
      <c r="J9508" s="11"/>
      <c r="K9508" s="13"/>
      <c r="L9508" s="4"/>
    </row>
    <row r="9509" spans="2:12" ht="14.25" customHeight="1">
      <c r="B9509" s="4"/>
      <c r="C9509" s="4"/>
      <c r="D9509" s="4"/>
      <c r="E9509" s="4"/>
      <c r="F9509" s="6"/>
      <c r="G9509" s="6"/>
      <c r="H9509" s="6"/>
      <c r="I9509" s="10"/>
      <c r="J9509" s="11"/>
      <c r="K9509" s="13"/>
      <c r="L9509" s="4"/>
    </row>
    <row r="9510" spans="2:12" ht="14.25" customHeight="1">
      <c r="B9510" s="4"/>
      <c r="C9510" s="4"/>
      <c r="D9510" s="4"/>
      <c r="E9510" s="4"/>
      <c r="F9510" s="6"/>
      <c r="G9510" s="6"/>
      <c r="H9510" s="6"/>
      <c r="I9510" s="10"/>
      <c r="J9510" s="11"/>
      <c r="K9510" s="13"/>
      <c r="L9510" s="4"/>
    </row>
    <row r="9511" spans="2:12" ht="14.25" customHeight="1">
      <c r="B9511" s="4"/>
      <c r="C9511" s="4"/>
      <c r="D9511" s="4"/>
      <c r="E9511" s="4"/>
      <c r="F9511" s="6"/>
      <c r="G9511" s="6"/>
      <c r="H9511" s="6"/>
      <c r="I9511" s="10"/>
      <c r="J9511" s="11"/>
      <c r="K9511" s="13"/>
      <c r="L9511" s="4"/>
    </row>
    <row r="9512" spans="2:12" ht="14.25" customHeight="1">
      <c r="B9512" s="4"/>
      <c r="C9512" s="4"/>
      <c r="D9512" s="4"/>
      <c r="E9512" s="4"/>
      <c r="F9512" s="6"/>
      <c r="G9512" s="6"/>
      <c r="H9512" s="6"/>
      <c r="I9512" s="10"/>
      <c r="J9512" s="11"/>
      <c r="K9512" s="13"/>
      <c r="L9512" s="4"/>
    </row>
    <row r="9513" spans="2:12" ht="14.25" customHeight="1">
      <c r="B9513" s="4"/>
      <c r="C9513" s="4"/>
      <c r="D9513" s="4"/>
      <c r="E9513" s="4"/>
      <c r="F9513" s="6"/>
      <c r="G9513" s="6"/>
      <c r="H9513" s="6"/>
      <c r="I9513" s="10"/>
      <c r="J9513" s="11"/>
      <c r="K9513" s="13"/>
      <c r="L9513" s="4"/>
    </row>
    <row r="9514" spans="2:12" ht="14.25" customHeight="1">
      <c r="B9514" s="4"/>
      <c r="C9514" s="4"/>
      <c r="D9514" s="4"/>
      <c r="E9514" s="4"/>
      <c r="F9514" s="6"/>
      <c r="G9514" s="6"/>
      <c r="H9514" s="6"/>
      <c r="I9514" s="10"/>
      <c r="J9514" s="11"/>
      <c r="K9514" s="13"/>
      <c r="L9514" s="4"/>
    </row>
    <row r="9515" spans="2:12" ht="14.25" customHeight="1">
      <c r="B9515" s="4"/>
      <c r="C9515" s="4"/>
      <c r="D9515" s="4"/>
      <c r="E9515" s="4"/>
      <c r="F9515" s="6"/>
      <c r="G9515" s="6"/>
      <c r="H9515" s="6"/>
      <c r="I9515" s="10"/>
      <c r="J9515" s="11"/>
      <c r="K9515" s="13"/>
      <c r="L9515" s="4"/>
    </row>
    <row r="9516" spans="2:12" ht="14.25" customHeight="1">
      <c r="B9516" s="4"/>
      <c r="C9516" s="4"/>
      <c r="D9516" s="4"/>
      <c r="E9516" s="4"/>
      <c r="F9516" s="6"/>
      <c r="G9516" s="6"/>
      <c r="H9516" s="6"/>
      <c r="I9516" s="10"/>
      <c r="J9516" s="11"/>
      <c r="K9516" s="13"/>
      <c r="L9516" s="4"/>
    </row>
    <row r="9517" spans="2:12" ht="14.25" customHeight="1">
      <c r="B9517" s="4"/>
      <c r="C9517" s="4"/>
      <c r="D9517" s="4"/>
      <c r="E9517" s="4"/>
      <c r="F9517" s="6"/>
      <c r="G9517" s="6"/>
      <c r="H9517" s="6"/>
      <c r="I9517" s="10"/>
      <c r="J9517" s="11"/>
      <c r="K9517" s="13"/>
      <c r="L9517" s="4"/>
    </row>
    <row r="9518" spans="2:12" ht="14.25" customHeight="1">
      <c r="B9518" s="4"/>
      <c r="C9518" s="4"/>
      <c r="D9518" s="4"/>
      <c r="E9518" s="4"/>
      <c r="F9518" s="6"/>
      <c r="G9518" s="6"/>
      <c r="H9518" s="6"/>
      <c r="I9518" s="10"/>
      <c r="J9518" s="11"/>
      <c r="K9518" s="13"/>
      <c r="L9518" s="4"/>
    </row>
    <row r="9519" spans="2:12" ht="14.25" customHeight="1">
      <c r="B9519" s="4"/>
      <c r="C9519" s="4"/>
      <c r="D9519" s="4"/>
      <c r="E9519" s="4"/>
      <c r="F9519" s="6"/>
      <c r="G9519" s="6"/>
      <c r="H9519" s="6"/>
      <c r="I9519" s="10"/>
      <c r="J9519" s="11"/>
      <c r="K9519" s="13"/>
      <c r="L9519" s="4"/>
    </row>
    <row r="9520" spans="2:12" ht="14.25" customHeight="1">
      <c r="B9520" s="4"/>
      <c r="C9520" s="4"/>
      <c r="D9520" s="4"/>
      <c r="E9520" s="4"/>
      <c r="F9520" s="6"/>
      <c r="G9520" s="6"/>
      <c r="H9520" s="6"/>
      <c r="I9520" s="10"/>
      <c r="J9520" s="11"/>
      <c r="K9520" s="13"/>
      <c r="L9520" s="4"/>
    </row>
    <row r="9521" spans="2:12" ht="14.25" customHeight="1">
      <c r="B9521" s="4"/>
      <c r="C9521" s="4"/>
      <c r="D9521" s="4"/>
      <c r="E9521" s="4"/>
      <c r="F9521" s="6"/>
      <c r="G9521" s="6"/>
      <c r="H9521" s="6"/>
      <c r="I9521" s="10"/>
      <c r="J9521" s="11"/>
      <c r="K9521" s="13"/>
      <c r="L9521" s="4"/>
    </row>
    <row r="9522" spans="2:12" ht="14.25" customHeight="1">
      <c r="B9522" s="4"/>
      <c r="C9522" s="4"/>
      <c r="D9522" s="4"/>
      <c r="E9522" s="4"/>
      <c r="F9522" s="6"/>
      <c r="G9522" s="6"/>
      <c r="H9522" s="6"/>
      <c r="I9522" s="10"/>
      <c r="J9522" s="11"/>
      <c r="K9522" s="13"/>
      <c r="L9522" s="4"/>
    </row>
    <row r="9523" spans="2:12" ht="14.25" customHeight="1">
      <c r="B9523" s="4"/>
      <c r="C9523" s="4"/>
      <c r="D9523" s="4"/>
      <c r="E9523" s="4"/>
      <c r="F9523" s="6"/>
      <c r="G9523" s="6"/>
      <c r="H9523" s="6"/>
      <c r="I9523" s="10"/>
      <c r="J9523" s="11"/>
      <c r="K9523" s="13"/>
      <c r="L9523" s="4"/>
    </row>
    <row r="9524" spans="2:12" ht="14.25" customHeight="1">
      <c r="B9524" s="4"/>
      <c r="C9524" s="4"/>
      <c r="D9524" s="4"/>
      <c r="E9524" s="4"/>
      <c r="F9524" s="6"/>
      <c r="G9524" s="6"/>
      <c r="H9524" s="6"/>
      <c r="I9524" s="10"/>
      <c r="J9524" s="11"/>
      <c r="K9524" s="13"/>
      <c r="L9524" s="4"/>
    </row>
    <row r="9525" spans="2:12" ht="14.25" customHeight="1">
      <c r="B9525" s="4"/>
      <c r="C9525" s="4"/>
      <c r="D9525" s="4"/>
      <c r="E9525" s="4"/>
      <c r="F9525" s="6"/>
      <c r="G9525" s="6"/>
      <c r="H9525" s="6"/>
      <c r="I9525" s="10"/>
      <c r="J9525" s="11"/>
      <c r="K9525" s="13"/>
      <c r="L9525" s="4"/>
    </row>
    <row r="9526" spans="2:12" ht="14.25" customHeight="1">
      <c r="B9526" s="4"/>
      <c r="C9526" s="4"/>
      <c r="D9526" s="4"/>
      <c r="E9526" s="4"/>
      <c r="F9526" s="6"/>
      <c r="G9526" s="6"/>
      <c r="H9526" s="6"/>
      <c r="I9526" s="10"/>
      <c r="J9526" s="11"/>
      <c r="K9526" s="13"/>
      <c r="L9526" s="4"/>
    </row>
    <row r="9527" spans="2:12" ht="14.25" customHeight="1">
      <c r="B9527" s="4"/>
      <c r="C9527" s="4"/>
      <c r="D9527" s="4"/>
      <c r="E9527" s="4"/>
      <c r="F9527" s="6"/>
      <c r="G9527" s="6"/>
      <c r="H9527" s="6"/>
      <c r="I9527" s="10"/>
      <c r="J9527" s="11"/>
      <c r="K9527" s="13"/>
      <c r="L9527" s="4"/>
    </row>
    <row r="9528" spans="2:12" ht="14.25" customHeight="1">
      <c r="B9528" s="4"/>
      <c r="C9528" s="4"/>
      <c r="D9528" s="4"/>
      <c r="E9528" s="4"/>
      <c r="F9528" s="6"/>
      <c r="G9528" s="6"/>
      <c r="H9528" s="6"/>
      <c r="I9528" s="10"/>
      <c r="J9528" s="11"/>
      <c r="K9528" s="13"/>
      <c r="L9528" s="4"/>
    </row>
    <row r="9529" spans="2:12" ht="14.25" customHeight="1">
      <c r="B9529" s="4"/>
      <c r="C9529" s="4"/>
      <c r="D9529" s="4"/>
      <c r="E9529" s="4"/>
      <c r="F9529" s="6"/>
      <c r="G9529" s="6"/>
      <c r="H9529" s="6"/>
      <c r="I9529" s="10"/>
      <c r="J9529" s="11"/>
      <c r="K9529" s="13"/>
      <c r="L9529" s="4"/>
    </row>
    <row r="9530" spans="2:12" ht="14.25" customHeight="1">
      <c r="B9530" s="4"/>
      <c r="C9530" s="4"/>
      <c r="D9530" s="4"/>
      <c r="E9530" s="4"/>
      <c r="F9530" s="6"/>
      <c r="G9530" s="6"/>
      <c r="H9530" s="6"/>
      <c r="I9530" s="10"/>
      <c r="J9530" s="11"/>
      <c r="K9530" s="13"/>
      <c r="L9530" s="4"/>
    </row>
    <row r="9531" spans="2:12" ht="14.25" customHeight="1">
      <c r="B9531" s="4"/>
      <c r="C9531" s="4"/>
      <c r="D9531" s="4"/>
      <c r="E9531" s="4"/>
      <c r="F9531" s="6"/>
      <c r="G9531" s="6"/>
      <c r="H9531" s="6"/>
      <c r="I9531" s="10"/>
      <c r="J9531" s="11"/>
      <c r="K9531" s="13"/>
      <c r="L9531" s="4"/>
    </row>
    <row r="9532" spans="2:12" ht="14.25" customHeight="1">
      <c r="B9532" s="4"/>
      <c r="C9532" s="4"/>
      <c r="D9532" s="4"/>
      <c r="E9532" s="4"/>
      <c r="F9532" s="6"/>
      <c r="G9532" s="6"/>
      <c r="H9532" s="6"/>
      <c r="I9532" s="10"/>
      <c r="J9532" s="11"/>
      <c r="K9532" s="13"/>
      <c r="L9532" s="4"/>
    </row>
    <row r="9533" spans="2:12" ht="14.25" customHeight="1">
      <c r="B9533" s="4"/>
      <c r="C9533" s="4"/>
      <c r="D9533" s="4"/>
      <c r="E9533" s="4"/>
      <c r="F9533" s="6"/>
      <c r="G9533" s="6"/>
      <c r="H9533" s="6"/>
      <c r="I9533" s="10"/>
      <c r="J9533" s="11"/>
      <c r="K9533" s="13"/>
      <c r="L9533" s="4"/>
    </row>
    <row r="9534" spans="2:12" ht="14.25" customHeight="1">
      <c r="B9534" s="4"/>
      <c r="C9534" s="4"/>
      <c r="D9534" s="4"/>
      <c r="E9534" s="4"/>
      <c r="F9534" s="6"/>
      <c r="G9534" s="6"/>
      <c r="H9534" s="6"/>
      <c r="I9534" s="10"/>
      <c r="J9534" s="11"/>
      <c r="K9534" s="13"/>
      <c r="L9534" s="4"/>
    </row>
    <row r="9535" spans="2:12" ht="14.25" customHeight="1">
      <c r="B9535" s="4"/>
      <c r="C9535" s="4"/>
      <c r="D9535" s="4"/>
      <c r="E9535" s="4"/>
      <c r="F9535" s="6"/>
      <c r="G9535" s="6"/>
      <c r="H9535" s="6"/>
      <c r="I9535" s="10"/>
      <c r="J9535" s="11"/>
      <c r="K9535" s="13"/>
      <c r="L9535" s="4"/>
    </row>
    <row r="9536" spans="2:12" ht="14.25" customHeight="1">
      <c r="B9536" s="4"/>
      <c r="C9536" s="4"/>
      <c r="D9536" s="4"/>
      <c r="E9536" s="4"/>
      <c r="F9536" s="6"/>
      <c r="G9536" s="6"/>
      <c r="H9536" s="6"/>
      <c r="I9536" s="10"/>
      <c r="J9536" s="11"/>
      <c r="K9536" s="13"/>
      <c r="L9536" s="4"/>
    </row>
    <row r="9537" spans="2:12" ht="14.25" customHeight="1">
      <c r="B9537" s="4"/>
      <c r="C9537" s="4"/>
      <c r="D9537" s="4"/>
      <c r="E9537" s="4"/>
      <c r="F9537" s="6"/>
      <c r="G9537" s="6"/>
      <c r="H9537" s="6"/>
      <c r="I9537" s="10"/>
      <c r="J9537" s="11"/>
      <c r="K9537" s="13"/>
      <c r="L9537" s="4"/>
    </row>
    <row r="9538" spans="2:12" ht="14.25" customHeight="1">
      <c r="B9538" s="4"/>
      <c r="C9538" s="4"/>
      <c r="D9538" s="4"/>
      <c r="E9538" s="4"/>
      <c r="F9538" s="6"/>
      <c r="G9538" s="6"/>
      <c r="H9538" s="6"/>
      <c r="I9538" s="10"/>
      <c r="J9538" s="11"/>
      <c r="K9538" s="13"/>
      <c r="L9538" s="4"/>
    </row>
    <row r="9539" spans="2:12" ht="14.25" customHeight="1">
      <c r="B9539" s="4"/>
      <c r="C9539" s="4"/>
      <c r="D9539" s="4"/>
      <c r="E9539" s="4"/>
      <c r="F9539" s="6"/>
      <c r="G9539" s="6"/>
      <c r="H9539" s="6"/>
      <c r="I9539" s="10"/>
      <c r="J9539" s="11"/>
      <c r="K9539" s="13"/>
      <c r="L9539" s="4"/>
    </row>
    <row r="9540" spans="2:12" ht="14.25" customHeight="1">
      <c r="B9540" s="4"/>
      <c r="C9540" s="4"/>
      <c r="D9540" s="4"/>
      <c r="E9540" s="4"/>
      <c r="F9540" s="6"/>
      <c r="G9540" s="6"/>
      <c r="H9540" s="6"/>
      <c r="I9540" s="10"/>
      <c r="J9540" s="11"/>
      <c r="K9540" s="13"/>
      <c r="L9540" s="4"/>
    </row>
    <row r="9541" spans="2:12" ht="14.25" customHeight="1">
      <c r="B9541" s="4"/>
      <c r="C9541" s="4"/>
      <c r="D9541" s="4"/>
      <c r="E9541" s="4"/>
      <c r="F9541" s="6"/>
      <c r="G9541" s="6"/>
      <c r="H9541" s="6"/>
      <c r="I9541" s="10"/>
      <c r="J9541" s="11"/>
      <c r="K9541" s="13"/>
      <c r="L9541" s="4"/>
    </row>
    <row r="9542" spans="2:12" ht="14.25" customHeight="1">
      <c r="B9542" s="4"/>
      <c r="C9542" s="4"/>
      <c r="D9542" s="4"/>
      <c r="E9542" s="4"/>
      <c r="F9542" s="6"/>
      <c r="G9542" s="6"/>
      <c r="H9542" s="6"/>
      <c r="I9542" s="10"/>
      <c r="J9542" s="11"/>
      <c r="K9542" s="13"/>
      <c r="L9542" s="4"/>
    </row>
    <row r="9543" spans="2:12" ht="14.25" customHeight="1">
      <c r="B9543" s="4"/>
      <c r="C9543" s="4"/>
      <c r="D9543" s="4"/>
      <c r="E9543" s="4"/>
      <c r="F9543" s="6"/>
      <c r="G9543" s="6"/>
      <c r="H9543" s="6"/>
      <c r="I9543" s="10"/>
      <c r="J9543" s="11"/>
      <c r="K9543" s="13"/>
      <c r="L9543" s="4"/>
    </row>
    <row r="9544" spans="2:12" ht="14.25" customHeight="1">
      <c r="B9544" s="4"/>
      <c r="C9544" s="4"/>
      <c r="D9544" s="4"/>
      <c r="E9544" s="4"/>
      <c r="F9544" s="6"/>
      <c r="G9544" s="6"/>
      <c r="H9544" s="6"/>
      <c r="I9544" s="10"/>
      <c r="J9544" s="11"/>
      <c r="K9544" s="13"/>
      <c r="L9544" s="4"/>
    </row>
    <row r="9545" spans="2:12" ht="14.25" customHeight="1">
      <c r="B9545" s="4"/>
      <c r="C9545" s="4"/>
      <c r="D9545" s="4"/>
      <c r="E9545" s="4"/>
      <c r="F9545" s="6"/>
      <c r="G9545" s="6"/>
      <c r="H9545" s="6"/>
      <c r="I9545" s="10"/>
      <c r="J9545" s="11"/>
      <c r="K9545" s="13"/>
      <c r="L9545" s="4"/>
    </row>
    <row r="9546" spans="2:12" ht="14.25" customHeight="1">
      <c r="B9546" s="4"/>
      <c r="C9546" s="4"/>
      <c r="D9546" s="4"/>
      <c r="E9546" s="4"/>
      <c r="F9546" s="6"/>
      <c r="G9546" s="6"/>
      <c r="H9546" s="6"/>
      <c r="I9546" s="10"/>
      <c r="J9546" s="11"/>
      <c r="K9546" s="13"/>
      <c r="L9546" s="4"/>
    </row>
    <row r="9547" spans="2:12" ht="14.25" customHeight="1">
      <c r="B9547" s="4"/>
      <c r="C9547" s="4"/>
      <c r="D9547" s="4"/>
      <c r="E9547" s="4"/>
      <c r="F9547" s="6"/>
      <c r="G9547" s="6"/>
      <c r="H9547" s="6"/>
      <c r="I9547" s="10"/>
      <c r="J9547" s="11"/>
      <c r="K9547" s="13"/>
      <c r="L9547" s="4"/>
    </row>
    <row r="9548" spans="2:12" ht="14.25" customHeight="1">
      <c r="B9548" s="4"/>
      <c r="C9548" s="4"/>
      <c r="D9548" s="4"/>
      <c r="E9548" s="4"/>
      <c r="F9548" s="6"/>
      <c r="G9548" s="6"/>
      <c r="H9548" s="6"/>
      <c r="I9548" s="10"/>
      <c r="J9548" s="11"/>
      <c r="K9548" s="13"/>
      <c r="L9548" s="4"/>
    </row>
    <row r="9549" spans="2:12" ht="14.25" customHeight="1">
      <c r="B9549" s="4"/>
      <c r="C9549" s="4"/>
      <c r="D9549" s="4"/>
      <c r="E9549" s="4"/>
      <c r="F9549" s="6"/>
      <c r="G9549" s="6"/>
      <c r="H9549" s="6"/>
      <c r="I9549" s="10"/>
      <c r="J9549" s="11"/>
      <c r="K9549" s="13"/>
      <c r="L9549" s="4"/>
    </row>
    <row r="9550" spans="2:12" ht="14.25" customHeight="1">
      <c r="B9550" s="4"/>
      <c r="C9550" s="4"/>
      <c r="D9550" s="4"/>
      <c r="E9550" s="4"/>
      <c r="F9550" s="6"/>
      <c r="G9550" s="6"/>
      <c r="H9550" s="6"/>
      <c r="I9550" s="10"/>
      <c r="J9550" s="11"/>
      <c r="K9550" s="13"/>
      <c r="L9550" s="4"/>
    </row>
    <row r="9551" spans="2:12" ht="14.25" customHeight="1">
      <c r="B9551" s="4"/>
      <c r="C9551" s="4"/>
      <c r="D9551" s="4"/>
      <c r="E9551" s="4"/>
      <c r="F9551" s="6"/>
      <c r="G9551" s="6"/>
      <c r="H9551" s="6"/>
      <c r="I9551" s="10"/>
      <c r="J9551" s="11"/>
      <c r="K9551" s="13"/>
      <c r="L9551" s="4"/>
    </row>
    <row r="9552" spans="2:12" ht="14.25" customHeight="1">
      <c r="B9552" s="4"/>
      <c r="C9552" s="4"/>
      <c r="D9552" s="4"/>
      <c r="E9552" s="4"/>
      <c r="F9552" s="6"/>
      <c r="G9552" s="6"/>
      <c r="H9552" s="6"/>
      <c r="I9552" s="10"/>
      <c r="J9552" s="11"/>
      <c r="K9552" s="13"/>
      <c r="L9552" s="4"/>
    </row>
    <row r="9553" spans="2:12" ht="14.25" customHeight="1">
      <c r="B9553" s="4"/>
      <c r="C9553" s="4"/>
      <c r="D9553" s="4"/>
      <c r="E9553" s="4"/>
      <c r="F9553" s="6"/>
      <c r="G9553" s="6"/>
      <c r="H9553" s="6"/>
      <c r="I9553" s="10"/>
      <c r="J9553" s="11"/>
      <c r="K9553" s="13"/>
      <c r="L9553" s="4"/>
    </row>
    <row r="9554" spans="2:12" ht="14.25" customHeight="1">
      <c r="B9554" s="4"/>
      <c r="C9554" s="4"/>
      <c r="D9554" s="4"/>
      <c r="E9554" s="4"/>
      <c r="F9554" s="6"/>
      <c r="G9554" s="6"/>
      <c r="H9554" s="6"/>
      <c r="I9554" s="10"/>
      <c r="J9554" s="11"/>
      <c r="K9554" s="13"/>
      <c r="L9554" s="4"/>
    </row>
    <row r="9555" spans="2:12" ht="14.25" customHeight="1">
      <c r="B9555" s="4"/>
      <c r="C9555" s="4"/>
      <c r="D9555" s="4"/>
      <c r="E9555" s="4"/>
      <c r="F9555" s="6"/>
      <c r="G9555" s="6"/>
      <c r="H9555" s="6"/>
      <c r="I9555" s="10"/>
      <c r="J9555" s="11"/>
      <c r="K9555" s="13"/>
      <c r="L9555" s="4"/>
    </row>
    <row r="9556" spans="2:12" ht="14.25" customHeight="1">
      <c r="B9556" s="4"/>
      <c r="C9556" s="4"/>
      <c r="D9556" s="4"/>
      <c r="E9556" s="4"/>
      <c r="F9556" s="6"/>
      <c r="G9556" s="6"/>
      <c r="H9556" s="6"/>
      <c r="I9556" s="10"/>
      <c r="J9556" s="11"/>
      <c r="K9556" s="13"/>
      <c r="L9556" s="4"/>
    </row>
    <row r="9557" spans="2:12" ht="14.25" customHeight="1">
      <c r="B9557" s="4"/>
      <c r="C9557" s="4"/>
      <c r="D9557" s="4"/>
      <c r="E9557" s="4"/>
      <c r="F9557" s="6"/>
      <c r="G9557" s="6"/>
      <c r="H9557" s="6"/>
      <c r="I9557" s="10"/>
      <c r="J9557" s="11"/>
      <c r="K9557" s="13"/>
      <c r="L9557" s="4"/>
    </row>
    <row r="9558" spans="2:12" ht="14.25" customHeight="1">
      <c r="B9558" s="4"/>
      <c r="C9558" s="4"/>
      <c r="D9558" s="4"/>
      <c r="E9558" s="4"/>
      <c r="F9558" s="6"/>
      <c r="G9558" s="6"/>
      <c r="H9558" s="6"/>
      <c r="I9558" s="10"/>
      <c r="J9558" s="11"/>
      <c r="K9558" s="13"/>
      <c r="L9558" s="4"/>
    </row>
    <row r="9559" spans="2:12" ht="14.25" customHeight="1">
      <c r="B9559" s="4"/>
      <c r="C9559" s="4"/>
      <c r="D9559" s="4"/>
      <c r="E9559" s="4"/>
      <c r="F9559" s="6"/>
      <c r="G9559" s="6"/>
      <c r="H9559" s="6"/>
      <c r="I9559" s="10"/>
      <c r="J9559" s="11"/>
      <c r="K9559" s="13"/>
      <c r="L9559" s="4"/>
    </row>
    <row r="9560" spans="2:12" ht="14.25" customHeight="1">
      <c r="B9560" s="4"/>
      <c r="C9560" s="4"/>
      <c r="D9560" s="4"/>
      <c r="E9560" s="4"/>
      <c r="F9560" s="6"/>
      <c r="G9560" s="6"/>
      <c r="H9560" s="6"/>
      <c r="I9560" s="10"/>
      <c r="J9560" s="11"/>
      <c r="K9560" s="13"/>
      <c r="L9560" s="4"/>
    </row>
    <row r="9561" spans="2:12" ht="14.25" customHeight="1">
      <c r="B9561" s="4"/>
      <c r="C9561" s="4"/>
      <c r="D9561" s="4"/>
      <c r="E9561" s="4"/>
      <c r="F9561" s="6"/>
      <c r="G9561" s="6"/>
      <c r="H9561" s="6"/>
      <c r="I9561" s="10"/>
      <c r="J9561" s="11"/>
      <c r="K9561" s="13"/>
      <c r="L9561" s="4"/>
    </row>
    <row r="9562" spans="2:12" ht="14.25" customHeight="1">
      <c r="B9562" s="4"/>
      <c r="C9562" s="4"/>
      <c r="D9562" s="4"/>
      <c r="E9562" s="4"/>
      <c r="F9562" s="6"/>
      <c r="G9562" s="6"/>
      <c r="H9562" s="6"/>
      <c r="I9562" s="10"/>
      <c r="J9562" s="11"/>
      <c r="K9562" s="13"/>
      <c r="L9562" s="4"/>
    </row>
    <row r="9563" spans="2:12" ht="14.25" customHeight="1">
      <c r="B9563" s="4"/>
      <c r="C9563" s="4"/>
      <c r="D9563" s="4"/>
      <c r="E9563" s="4"/>
      <c r="F9563" s="6"/>
      <c r="G9563" s="6"/>
      <c r="H9563" s="6"/>
      <c r="I9563" s="10"/>
      <c r="J9563" s="11"/>
      <c r="K9563" s="13"/>
      <c r="L9563" s="4"/>
    </row>
    <row r="9564" spans="2:12" ht="14.25" customHeight="1">
      <c r="B9564" s="4"/>
      <c r="C9564" s="4"/>
      <c r="D9564" s="4"/>
      <c r="E9564" s="4"/>
      <c r="F9564" s="6"/>
      <c r="G9564" s="6"/>
      <c r="H9564" s="6"/>
      <c r="I9564" s="10"/>
      <c r="J9564" s="11"/>
      <c r="K9564" s="13"/>
      <c r="L9564" s="4"/>
    </row>
    <row r="9565" spans="2:12" ht="14.25" customHeight="1">
      <c r="B9565" s="4"/>
      <c r="C9565" s="4"/>
      <c r="D9565" s="4"/>
      <c r="E9565" s="4"/>
      <c r="F9565" s="6"/>
      <c r="G9565" s="6"/>
      <c r="H9565" s="6"/>
      <c r="I9565" s="10"/>
      <c r="J9565" s="11"/>
      <c r="K9565" s="13"/>
      <c r="L9565" s="4"/>
    </row>
    <row r="9566" spans="2:12" ht="14.25" customHeight="1">
      <c r="B9566" s="4"/>
      <c r="C9566" s="4"/>
      <c r="D9566" s="4"/>
      <c r="E9566" s="4"/>
      <c r="F9566" s="6"/>
      <c r="G9566" s="6"/>
      <c r="H9566" s="6"/>
      <c r="I9566" s="10"/>
      <c r="J9566" s="11"/>
      <c r="K9566" s="13"/>
      <c r="L9566" s="4"/>
    </row>
    <row r="9567" spans="2:12" ht="14.25" customHeight="1">
      <c r="B9567" s="4"/>
      <c r="C9567" s="4"/>
      <c r="D9567" s="4"/>
      <c r="E9567" s="4"/>
      <c r="F9567" s="6"/>
      <c r="G9567" s="6"/>
      <c r="H9567" s="6"/>
      <c r="I9567" s="10"/>
      <c r="J9567" s="11"/>
      <c r="K9567" s="13"/>
      <c r="L9567" s="4"/>
    </row>
    <row r="9568" spans="2:12" ht="14.25" customHeight="1">
      <c r="B9568" s="4"/>
      <c r="C9568" s="4"/>
      <c r="D9568" s="4"/>
      <c r="E9568" s="4"/>
      <c r="F9568" s="6"/>
      <c r="G9568" s="6"/>
      <c r="H9568" s="6"/>
      <c r="I9568" s="10"/>
      <c r="J9568" s="11"/>
      <c r="K9568" s="13"/>
      <c r="L9568" s="4"/>
    </row>
    <row r="9569" spans="2:12" ht="14.25" customHeight="1">
      <c r="B9569" s="4"/>
      <c r="C9569" s="4"/>
      <c r="D9569" s="4"/>
      <c r="E9569" s="4"/>
      <c r="F9569" s="6"/>
      <c r="G9569" s="6"/>
      <c r="H9569" s="6"/>
      <c r="I9569" s="10"/>
      <c r="J9569" s="11"/>
      <c r="K9569" s="13"/>
      <c r="L9569" s="4"/>
    </row>
    <row r="9570" spans="2:12" ht="14.25" customHeight="1">
      <c r="B9570" s="4"/>
      <c r="C9570" s="4"/>
      <c r="D9570" s="4"/>
      <c r="E9570" s="4"/>
      <c r="F9570" s="6"/>
      <c r="G9570" s="6"/>
      <c r="H9570" s="6"/>
      <c r="I9570" s="10"/>
      <c r="J9570" s="11"/>
      <c r="K9570" s="13"/>
      <c r="L9570" s="4"/>
    </row>
    <row r="9571" spans="2:12" ht="14.25" customHeight="1">
      <c r="B9571" s="4"/>
      <c r="C9571" s="4"/>
      <c r="D9571" s="4"/>
      <c r="E9571" s="4"/>
      <c r="F9571" s="6"/>
      <c r="G9571" s="6"/>
      <c r="H9571" s="6"/>
      <c r="I9571" s="10"/>
      <c r="J9571" s="11"/>
      <c r="K9571" s="13"/>
      <c r="L9571" s="4"/>
    </row>
    <row r="9572" spans="2:12" ht="14.25" customHeight="1">
      <c r="B9572" s="4"/>
      <c r="C9572" s="4"/>
      <c r="D9572" s="4"/>
      <c r="E9572" s="4"/>
      <c r="F9572" s="6"/>
      <c r="G9572" s="6"/>
      <c r="H9572" s="6"/>
      <c r="I9572" s="10"/>
      <c r="J9572" s="11"/>
      <c r="K9572" s="13"/>
      <c r="L9572" s="4"/>
    </row>
    <row r="9573" spans="2:12" ht="14.25" customHeight="1">
      <c r="B9573" s="4"/>
      <c r="C9573" s="4"/>
      <c r="D9573" s="4"/>
      <c r="E9573" s="4"/>
      <c r="F9573" s="6"/>
      <c r="G9573" s="6"/>
      <c r="H9573" s="6"/>
      <c r="I9573" s="10"/>
      <c r="J9573" s="11"/>
      <c r="K9573" s="13"/>
      <c r="L9573" s="4"/>
    </row>
    <row r="9574" spans="2:12" ht="14.25" customHeight="1">
      <c r="B9574" s="4"/>
      <c r="C9574" s="4"/>
      <c r="D9574" s="4"/>
      <c r="E9574" s="4"/>
      <c r="F9574" s="6"/>
      <c r="G9574" s="6"/>
      <c r="H9574" s="6"/>
      <c r="I9574" s="10"/>
      <c r="J9574" s="11"/>
      <c r="K9574" s="13"/>
      <c r="L9574" s="4"/>
    </row>
    <row r="9575" spans="2:12" ht="14.25" customHeight="1">
      <c r="B9575" s="4"/>
      <c r="C9575" s="4"/>
      <c r="D9575" s="4"/>
      <c r="E9575" s="4"/>
      <c r="F9575" s="6"/>
      <c r="G9575" s="6"/>
      <c r="H9575" s="6"/>
      <c r="I9575" s="10"/>
      <c r="J9575" s="11"/>
      <c r="K9575" s="13"/>
      <c r="L9575" s="4"/>
    </row>
    <row r="9576" spans="2:12" ht="14.25" customHeight="1">
      <c r="B9576" s="4"/>
      <c r="C9576" s="4"/>
      <c r="D9576" s="4"/>
      <c r="E9576" s="4"/>
      <c r="F9576" s="6"/>
      <c r="G9576" s="6"/>
      <c r="H9576" s="6"/>
      <c r="I9576" s="10"/>
      <c r="J9576" s="11"/>
      <c r="K9576" s="13"/>
      <c r="L9576" s="4"/>
    </row>
    <row r="9577" spans="2:12" ht="14.25" customHeight="1">
      <c r="B9577" s="4"/>
      <c r="C9577" s="4"/>
      <c r="D9577" s="4"/>
      <c r="E9577" s="4"/>
      <c r="F9577" s="6"/>
      <c r="G9577" s="6"/>
      <c r="H9577" s="6"/>
      <c r="I9577" s="10"/>
      <c r="J9577" s="11"/>
      <c r="K9577" s="13"/>
      <c r="L9577" s="4"/>
    </row>
    <row r="9578" spans="2:12" ht="14.25" customHeight="1">
      <c r="B9578" s="4"/>
      <c r="C9578" s="4"/>
      <c r="D9578" s="4"/>
      <c r="E9578" s="4"/>
      <c r="F9578" s="6"/>
      <c r="G9578" s="6"/>
      <c r="H9578" s="6"/>
      <c r="I9578" s="10"/>
      <c r="J9578" s="11"/>
      <c r="K9578" s="13"/>
      <c r="L9578" s="4"/>
    </row>
    <row r="9579" spans="2:12" ht="14.25" customHeight="1">
      <c r="B9579" s="4"/>
      <c r="C9579" s="4"/>
      <c r="D9579" s="4"/>
      <c r="E9579" s="4"/>
      <c r="F9579" s="6"/>
      <c r="G9579" s="6"/>
      <c r="H9579" s="6"/>
      <c r="I9579" s="10"/>
      <c r="J9579" s="11"/>
      <c r="K9579" s="13"/>
      <c r="L9579" s="4"/>
    </row>
    <row r="9580" spans="2:12" ht="14.25" customHeight="1">
      <c r="B9580" s="4"/>
      <c r="C9580" s="4"/>
      <c r="D9580" s="4"/>
      <c r="E9580" s="4"/>
      <c r="F9580" s="6"/>
      <c r="G9580" s="6"/>
      <c r="H9580" s="6"/>
      <c r="I9580" s="10"/>
      <c r="J9580" s="11"/>
      <c r="K9580" s="13"/>
      <c r="L9580" s="4"/>
    </row>
    <row r="9581" spans="2:12" ht="14.25" customHeight="1">
      <c r="B9581" s="4"/>
      <c r="C9581" s="4"/>
      <c r="D9581" s="4"/>
      <c r="E9581" s="4"/>
      <c r="F9581" s="6"/>
      <c r="G9581" s="6"/>
      <c r="H9581" s="6"/>
      <c r="I9581" s="10"/>
      <c r="J9581" s="11"/>
      <c r="K9581" s="13"/>
      <c r="L9581" s="4"/>
    </row>
    <row r="9582" spans="2:12" ht="14.25" customHeight="1">
      <c r="B9582" s="4"/>
      <c r="C9582" s="4"/>
      <c r="D9582" s="4"/>
      <c r="E9582" s="4"/>
      <c r="F9582" s="6"/>
      <c r="G9582" s="6"/>
      <c r="H9582" s="6"/>
      <c r="I9582" s="10"/>
      <c r="J9582" s="11"/>
      <c r="K9582" s="13"/>
      <c r="L9582" s="4"/>
    </row>
    <row r="9583" spans="2:12" ht="14.25" customHeight="1">
      <c r="B9583" s="4"/>
      <c r="C9583" s="4"/>
      <c r="D9583" s="4"/>
      <c r="E9583" s="4"/>
      <c r="F9583" s="6"/>
      <c r="G9583" s="6"/>
      <c r="H9583" s="6"/>
      <c r="I9583" s="10"/>
      <c r="J9583" s="11"/>
      <c r="K9583" s="13"/>
      <c r="L9583" s="4"/>
    </row>
    <row r="9584" spans="2:12" ht="14.25" customHeight="1">
      <c r="B9584" s="4"/>
      <c r="C9584" s="4"/>
      <c r="D9584" s="4"/>
      <c r="E9584" s="4"/>
      <c r="F9584" s="6"/>
      <c r="G9584" s="6"/>
      <c r="H9584" s="6"/>
      <c r="I9584" s="10"/>
      <c r="J9584" s="11"/>
      <c r="K9584" s="13"/>
      <c r="L9584" s="4"/>
    </row>
    <row r="9585" spans="2:12" ht="14.25" customHeight="1">
      <c r="B9585" s="4"/>
      <c r="C9585" s="4"/>
      <c r="D9585" s="4"/>
      <c r="E9585" s="4"/>
      <c r="F9585" s="6"/>
      <c r="G9585" s="6"/>
      <c r="H9585" s="6"/>
      <c r="I9585" s="10"/>
      <c r="J9585" s="11"/>
      <c r="K9585" s="13"/>
      <c r="L9585" s="4"/>
    </row>
    <row r="9586" spans="2:12" ht="14.25" customHeight="1">
      <c r="B9586" s="4"/>
      <c r="C9586" s="4"/>
      <c r="D9586" s="4"/>
      <c r="E9586" s="4"/>
      <c r="F9586" s="6"/>
      <c r="G9586" s="6"/>
      <c r="H9586" s="6"/>
      <c r="I9586" s="10"/>
      <c r="J9586" s="11"/>
      <c r="K9586" s="13"/>
      <c r="L9586" s="4"/>
    </row>
    <row r="9587" spans="2:12" ht="14.25" customHeight="1">
      <c r="B9587" s="4"/>
      <c r="C9587" s="4"/>
      <c r="D9587" s="4"/>
      <c r="E9587" s="4"/>
      <c r="F9587" s="6"/>
      <c r="G9587" s="6"/>
      <c r="H9587" s="6"/>
      <c r="I9587" s="10"/>
      <c r="J9587" s="11"/>
      <c r="K9587" s="13"/>
      <c r="L9587" s="4"/>
    </row>
    <row r="9588" spans="2:12" ht="14.25" customHeight="1">
      <c r="B9588" s="4"/>
      <c r="C9588" s="4"/>
      <c r="D9588" s="4"/>
      <c r="E9588" s="4"/>
      <c r="F9588" s="6"/>
      <c r="G9588" s="6"/>
      <c r="H9588" s="6"/>
      <c r="I9588" s="10"/>
      <c r="J9588" s="11"/>
      <c r="K9588" s="13"/>
      <c r="L9588" s="4"/>
    </row>
    <row r="9589" spans="2:12" ht="14.25" customHeight="1">
      <c r="B9589" s="4"/>
      <c r="C9589" s="4"/>
      <c r="D9589" s="4"/>
      <c r="E9589" s="4"/>
      <c r="F9589" s="6"/>
      <c r="G9589" s="6"/>
      <c r="H9589" s="6"/>
      <c r="I9589" s="10"/>
      <c r="J9589" s="11"/>
      <c r="K9589" s="13"/>
      <c r="L9589" s="4"/>
    </row>
    <row r="9590" spans="2:12" ht="14.25" customHeight="1">
      <c r="B9590" s="4"/>
      <c r="C9590" s="4"/>
      <c r="D9590" s="4"/>
      <c r="E9590" s="4"/>
      <c r="F9590" s="6"/>
      <c r="G9590" s="6"/>
      <c r="H9590" s="6"/>
      <c r="I9590" s="10"/>
      <c r="J9590" s="11"/>
      <c r="K9590" s="13"/>
      <c r="L9590" s="4"/>
    </row>
    <row r="9591" spans="2:12" ht="14.25" customHeight="1">
      <c r="B9591" s="4"/>
      <c r="C9591" s="4"/>
      <c r="D9591" s="4"/>
      <c r="E9591" s="4"/>
      <c r="F9591" s="6"/>
      <c r="G9591" s="6"/>
      <c r="H9591" s="6"/>
      <c r="I9591" s="10"/>
      <c r="J9591" s="11"/>
      <c r="K9591" s="13"/>
      <c r="L9591" s="4"/>
    </row>
    <row r="9592" spans="2:12" ht="14.25" customHeight="1">
      <c r="B9592" s="4"/>
      <c r="C9592" s="4"/>
      <c r="D9592" s="4"/>
      <c r="E9592" s="4"/>
      <c r="F9592" s="6"/>
      <c r="G9592" s="6"/>
      <c r="H9592" s="6"/>
      <c r="I9592" s="10"/>
      <c r="J9592" s="11"/>
      <c r="K9592" s="13"/>
      <c r="L9592" s="4"/>
    </row>
    <row r="9593" spans="2:12" ht="14.25" customHeight="1">
      <c r="B9593" s="4"/>
      <c r="C9593" s="4"/>
      <c r="D9593" s="4"/>
      <c r="E9593" s="4"/>
      <c r="F9593" s="6"/>
      <c r="G9593" s="6"/>
      <c r="H9593" s="6"/>
      <c r="I9593" s="10"/>
      <c r="J9593" s="11"/>
      <c r="K9593" s="13"/>
      <c r="L9593" s="4"/>
    </row>
    <row r="9594" spans="2:12" ht="14.25" customHeight="1">
      <c r="B9594" s="4"/>
      <c r="C9594" s="4"/>
      <c r="D9594" s="4"/>
      <c r="E9594" s="4"/>
      <c r="F9594" s="6"/>
      <c r="G9594" s="6"/>
      <c r="H9594" s="6"/>
      <c r="I9594" s="10"/>
      <c r="J9594" s="11"/>
      <c r="K9594" s="13"/>
      <c r="L9594" s="4"/>
    </row>
    <row r="9595" spans="2:12" ht="14.25" customHeight="1">
      <c r="B9595" s="4"/>
      <c r="C9595" s="4"/>
      <c r="D9595" s="4"/>
      <c r="E9595" s="4"/>
      <c r="F9595" s="6"/>
      <c r="G9595" s="6"/>
      <c r="H9595" s="6"/>
      <c r="I9595" s="10"/>
      <c r="J9595" s="11"/>
      <c r="K9595" s="13"/>
      <c r="L9595" s="4"/>
    </row>
    <row r="9596" spans="2:12" ht="14.25" customHeight="1">
      <c r="B9596" s="4"/>
      <c r="C9596" s="4"/>
      <c r="D9596" s="4"/>
      <c r="E9596" s="4"/>
      <c r="F9596" s="6"/>
      <c r="G9596" s="6"/>
      <c r="H9596" s="6"/>
      <c r="I9596" s="10"/>
      <c r="J9596" s="11"/>
      <c r="K9596" s="13"/>
      <c r="L9596" s="4"/>
    </row>
    <row r="9597" spans="2:12" ht="14.25" customHeight="1">
      <c r="B9597" s="4"/>
      <c r="C9597" s="4"/>
      <c r="D9597" s="4"/>
      <c r="E9597" s="4"/>
      <c r="F9597" s="6"/>
      <c r="G9597" s="6"/>
      <c r="H9597" s="6"/>
      <c r="I9597" s="10"/>
      <c r="J9597" s="11"/>
      <c r="K9597" s="13"/>
      <c r="L9597" s="4"/>
    </row>
    <row r="9598" spans="2:12" ht="14.25" customHeight="1">
      <c r="B9598" s="4"/>
      <c r="C9598" s="4"/>
      <c r="D9598" s="4"/>
      <c r="E9598" s="4"/>
      <c r="F9598" s="6"/>
      <c r="G9598" s="6"/>
      <c r="H9598" s="6"/>
      <c r="I9598" s="10"/>
      <c r="J9598" s="11"/>
      <c r="K9598" s="13"/>
      <c r="L9598" s="4"/>
    </row>
    <row r="9599" spans="2:12" ht="14.25" customHeight="1">
      <c r="B9599" s="4"/>
      <c r="C9599" s="4"/>
      <c r="D9599" s="4"/>
      <c r="E9599" s="4"/>
      <c r="F9599" s="6"/>
      <c r="G9599" s="6"/>
      <c r="H9599" s="6"/>
      <c r="I9599" s="10"/>
      <c r="J9599" s="11"/>
      <c r="K9599" s="13"/>
      <c r="L9599" s="4"/>
    </row>
    <row r="9600" spans="2:12" ht="14.25" customHeight="1">
      <c r="B9600" s="4"/>
      <c r="C9600" s="4"/>
      <c r="D9600" s="4"/>
      <c r="E9600" s="4"/>
      <c r="F9600" s="6"/>
      <c r="G9600" s="6"/>
      <c r="H9600" s="6"/>
      <c r="I9600" s="10"/>
      <c r="J9600" s="11"/>
      <c r="K9600" s="13"/>
      <c r="L9600" s="4"/>
    </row>
    <row r="9601" spans="2:12" ht="14.25" customHeight="1">
      <c r="B9601" s="4"/>
      <c r="C9601" s="4"/>
      <c r="D9601" s="4"/>
      <c r="E9601" s="4"/>
      <c r="F9601" s="6"/>
      <c r="G9601" s="6"/>
      <c r="H9601" s="6"/>
      <c r="I9601" s="10"/>
      <c r="J9601" s="11"/>
      <c r="K9601" s="13"/>
      <c r="L9601" s="4"/>
    </row>
    <row r="9602" spans="2:12" ht="14.25" customHeight="1">
      <c r="B9602" s="4"/>
      <c r="C9602" s="4"/>
      <c r="D9602" s="4"/>
      <c r="E9602" s="4"/>
      <c r="F9602" s="6"/>
      <c r="G9602" s="6"/>
      <c r="H9602" s="6"/>
      <c r="I9602" s="10"/>
      <c r="J9602" s="11"/>
      <c r="K9602" s="13"/>
      <c r="L9602" s="4"/>
    </row>
    <row r="9603" spans="2:12" ht="14.25" customHeight="1">
      <c r="B9603" s="4"/>
      <c r="C9603" s="4"/>
      <c r="D9603" s="4"/>
      <c r="E9603" s="4"/>
      <c r="F9603" s="6"/>
      <c r="G9603" s="6"/>
      <c r="H9603" s="6"/>
      <c r="I9603" s="10"/>
      <c r="J9603" s="11"/>
      <c r="K9603" s="13"/>
      <c r="L9603" s="4"/>
    </row>
    <row r="9604" spans="2:12" ht="14.25" customHeight="1">
      <c r="B9604" s="4"/>
      <c r="C9604" s="4"/>
      <c r="D9604" s="4"/>
      <c r="E9604" s="4"/>
      <c r="F9604" s="6"/>
      <c r="G9604" s="6"/>
      <c r="H9604" s="6"/>
      <c r="I9604" s="10"/>
      <c r="J9604" s="11"/>
      <c r="K9604" s="13"/>
      <c r="L9604" s="4"/>
    </row>
    <row r="9605" spans="2:12" ht="14.25" customHeight="1">
      <c r="B9605" s="4"/>
      <c r="C9605" s="4"/>
      <c r="D9605" s="4"/>
      <c r="E9605" s="4"/>
      <c r="F9605" s="6"/>
      <c r="G9605" s="6"/>
      <c r="H9605" s="6"/>
      <c r="I9605" s="10"/>
      <c r="J9605" s="11"/>
      <c r="K9605" s="13"/>
      <c r="L9605" s="4"/>
    </row>
    <row r="9606" spans="2:12" ht="14.25" customHeight="1">
      <c r="B9606" s="4"/>
      <c r="C9606" s="4"/>
      <c r="D9606" s="4"/>
      <c r="E9606" s="4"/>
      <c r="F9606" s="6"/>
      <c r="G9606" s="6"/>
      <c r="H9606" s="6"/>
      <c r="I9606" s="10"/>
      <c r="J9606" s="11"/>
      <c r="K9606" s="13"/>
      <c r="L9606" s="4"/>
    </row>
    <row r="9607" spans="2:12" ht="14.25" customHeight="1">
      <c r="B9607" s="4"/>
      <c r="C9607" s="4"/>
      <c r="D9607" s="4"/>
      <c r="E9607" s="4"/>
      <c r="F9607" s="6"/>
      <c r="G9607" s="6"/>
      <c r="H9607" s="6"/>
      <c r="I9607" s="10"/>
      <c r="J9607" s="11"/>
      <c r="K9607" s="13"/>
      <c r="L9607" s="4"/>
    </row>
    <row r="9608" spans="2:12" ht="14.25" customHeight="1">
      <c r="B9608" s="4"/>
      <c r="C9608" s="4"/>
      <c r="D9608" s="4"/>
      <c r="E9608" s="4"/>
      <c r="F9608" s="6"/>
      <c r="G9608" s="6"/>
      <c r="H9608" s="6"/>
      <c r="I9608" s="10"/>
      <c r="J9608" s="11"/>
      <c r="K9608" s="13"/>
      <c r="L9608" s="4"/>
    </row>
    <row r="9609" spans="2:12" ht="14.25" customHeight="1">
      <c r="B9609" s="4"/>
      <c r="C9609" s="4"/>
      <c r="D9609" s="4"/>
      <c r="E9609" s="4"/>
      <c r="F9609" s="6"/>
      <c r="G9609" s="6"/>
      <c r="H9609" s="6"/>
      <c r="I9609" s="10"/>
      <c r="J9609" s="11"/>
      <c r="K9609" s="13"/>
      <c r="L9609" s="4"/>
    </row>
    <row r="9610" spans="2:12" ht="14.25" customHeight="1">
      <c r="B9610" s="4"/>
      <c r="C9610" s="4"/>
      <c r="D9610" s="4"/>
      <c r="E9610" s="4"/>
      <c r="F9610" s="6"/>
      <c r="G9610" s="6"/>
      <c r="H9610" s="6"/>
      <c r="I9610" s="10"/>
      <c r="J9610" s="11"/>
      <c r="K9610" s="13"/>
      <c r="L9610" s="4"/>
    </row>
    <row r="9611" spans="2:12" ht="14.25" customHeight="1">
      <c r="B9611" s="4"/>
      <c r="C9611" s="4"/>
      <c r="D9611" s="4"/>
      <c r="E9611" s="4"/>
      <c r="F9611" s="6"/>
      <c r="G9611" s="6"/>
      <c r="H9611" s="6"/>
      <c r="I9611" s="10"/>
      <c r="J9611" s="11"/>
      <c r="K9611" s="13"/>
      <c r="L9611" s="4"/>
    </row>
    <row r="9612" spans="2:12" ht="14.25" customHeight="1">
      <c r="B9612" s="4"/>
      <c r="C9612" s="4"/>
      <c r="D9612" s="4"/>
      <c r="E9612" s="4"/>
      <c r="F9612" s="6"/>
      <c r="G9612" s="6"/>
      <c r="H9612" s="6"/>
      <c r="I9612" s="10"/>
      <c r="J9612" s="11"/>
      <c r="K9612" s="13"/>
      <c r="L9612" s="4"/>
    </row>
    <row r="9613" spans="2:12" ht="14.25" customHeight="1">
      <c r="B9613" s="4"/>
      <c r="C9613" s="4"/>
      <c r="D9613" s="4"/>
      <c r="E9613" s="4"/>
      <c r="F9613" s="6"/>
      <c r="G9613" s="6"/>
      <c r="H9613" s="6"/>
      <c r="I9613" s="10"/>
      <c r="J9613" s="11"/>
      <c r="K9613" s="13"/>
      <c r="L9613" s="4"/>
    </row>
    <row r="9614" spans="2:12" ht="14.25" customHeight="1">
      <c r="B9614" s="4"/>
      <c r="C9614" s="4"/>
      <c r="D9614" s="4"/>
      <c r="E9614" s="4"/>
      <c r="F9614" s="6"/>
      <c r="G9614" s="6"/>
      <c r="H9614" s="6"/>
      <c r="I9614" s="10"/>
      <c r="J9614" s="11"/>
      <c r="K9614" s="13"/>
      <c r="L9614" s="4"/>
    </row>
    <row r="9615" spans="2:12" ht="14.25" customHeight="1">
      <c r="B9615" s="4"/>
      <c r="C9615" s="4"/>
      <c r="D9615" s="4"/>
      <c r="E9615" s="4"/>
      <c r="F9615" s="6"/>
      <c r="G9615" s="6"/>
      <c r="H9615" s="6"/>
      <c r="I9615" s="10"/>
      <c r="J9615" s="11"/>
      <c r="K9615" s="13"/>
      <c r="L9615" s="4"/>
    </row>
    <row r="9616" spans="2:12" ht="14.25" customHeight="1">
      <c r="B9616" s="4"/>
      <c r="C9616" s="4"/>
      <c r="D9616" s="4"/>
      <c r="E9616" s="4"/>
      <c r="F9616" s="6"/>
      <c r="G9616" s="6"/>
      <c r="H9616" s="6"/>
      <c r="I9616" s="10"/>
      <c r="J9616" s="11"/>
      <c r="K9616" s="13"/>
      <c r="L9616" s="4"/>
    </row>
    <row r="9617" spans="2:12" ht="14.25" customHeight="1">
      <c r="B9617" s="4"/>
      <c r="C9617" s="4"/>
      <c r="D9617" s="4"/>
      <c r="E9617" s="4"/>
      <c r="F9617" s="6"/>
      <c r="G9617" s="6"/>
      <c r="H9617" s="6"/>
      <c r="I9617" s="10"/>
      <c r="J9617" s="11"/>
      <c r="K9617" s="13"/>
      <c r="L9617" s="4"/>
    </row>
    <row r="9618" spans="2:12" ht="14.25" customHeight="1">
      <c r="B9618" s="4"/>
      <c r="C9618" s="4"/>
      <c r="D9618" s="4"/>
      <c r="E9618" s="4"/>
      <c r="F9618" s="6"/>
      <c r="G9618" s="6"/>
      <c r="H9618" s="6"/>
      <c r="I9618" s="10"/>
      <c r="J9618" s="11"/>
      <c r="K9618" s="13"/>
      <c r="L9618" s="4"/>
    </row>
    <row r="9619" spans="2:12" ht="14.25" customHeight="1">
      <c r="B9619" s="4"/>
      <c r="C9619" s="4"/>
      <c r="D9619" s="4"/>
      <c r="E9619" s="4"/>
      <c r="F9619" s="6"/>
      <c r="G9619" s="6"/>
      <c r="H9619" s="6"/>
      <c r="I9619" s="10"/>
      <c r="J9619" s="11"/>
      <c r="K9619" s="13"/>
      <c r="L9619" s="4"/>
    </row>
    <row r="9620" spans="2:12" ht="14.25" customHeight="1">
      <c r="B9620" s="4"/>
      <c r="C9620" s="4"/>
      <c r="D9620" s="4"/>
      <c r="E9620" s="4"/>
      <c r="F9620" s="6"/>
      <c r="G9620" s="6"/>
      <c r="H9620" s="6"/>
      <c r="I9620" s="10"/>
      <c r="J9620" s="11"/>
      <c r="K9620" s="13"/>
      <c r="L9620" s="4"/>
    </row>
    <row r="9621" spans="2:12" ht="14.25" customHeight="1">
      <c r="B9621" s="4"/>
      <c r="C9621" s="4"/>
      <c r="D9621" s="4"/>
      <c r="E9621" s="4"/>
      <c r="F9621" s="6"/>
      <c r="G9621" s="6"/>
      <c r="H9621" s="6"/>
      <c r="I9621" s="10"/>
      <c r="J9621" s="11"/>
      <c r="K9621" s="13"/>
      <c r="L9621" s="4"/>
    </row>
    <row r="9622" spans="2:12" ht="14.25" customHeight="1">
      <c r="B9622" s="4"/>
      <c r="C9622" s="4"/>
      <c r="D9622" s="4"/>
      <c r="E9622" s="4"/>
      <c r="F9622" s="6"/>
      <c r="G9622" s="6"/>
      <c r="H9622" s="6"/>
      <c r="I9622" s="10"/>
      <c r="J9622" s="11"/>
      <c r="K9622" s="13"/>
      <c r="L9622" s="4"/>
    </row>
    <row r="9623" spans="2:12" ht="14.25" customHeight="1">
      <c r="B9623" s="4"/>
      <c r="C9623" s="4"/>
      <c r="D9623" s="4"/>
      <c r="E9623" s="4"/>
      <c r="F9623" s="6"/>
      <c r="G9623" s="6"/>
      <c r="H9623" s="6"/>
      <c r="I9623" s="10"/>
      <c r="J9623" s="11"/>
      <c r="K9623" s="13"/>
      <c r="L9623" s="4"/>
    </row>
    <row r="9624" spans="2:12" ht="14.25" customHeight="1">
      <c r="B9624" s="4"/>
      <c r="C9624" s="4"/>
      <c r="D9624" s="4"/>
      <c r="E9624" s="4"/>
      <c r="F9624" s="6"/>
      <c r="G9624" s="6"/>
      <c r="H9624" s="6"/>
      <c r="I9624" s="10"/>
      <c r="J9624" s="11"/>
      <c r="K9624" s="13"/>
      <c r="L9624" s="4"/>
    </row>
    <row r="9625" spans="2:12" ht="14.25" customHeight="1">
      <c r="B9625" s="4"/>
      <c r="C9625" s="4"/>
      <c r="D9625" s="4"/>
      <c r="E9625" s="4"/>
      <c r="F9625" s="6"/>
      <c r="G9625" s="6"/>
      <c r="H9625" s="6"/>
      <c r="I9625" s="10"/>
      <c r="J9625" s="11"/>
      <c r="K9625" s="13"/>
      <c r="L9625" s="4"/>
    </row>
    <row r="9626" spans="2:12" ht="14.25" customHeight="1">
      <c r="B9626" s="4"/>
      <c r="C9626" s="4"/>
      <c r="D9626" s="4"/>
      <c r="E9626" s="4"/>
      <c r="F9626" s="6"/>
      <c r="G9626" s="6"/>
      <c r="H9626" s="6"/>
      <c r="I9626" s="10"/>
      <c r="J9626" s="11"/>
      <c r="K9626" s="13"/>
      <c r="L9626" s="4"/>
    </row>
    <row r="9627" spans="2:12" ht="14.25" customHeight="1">
      <c r="B9627" s="4"/>
      <c r="C9627" s="4"/>
      <c r="D9627" s="4"/>
      <c r="E9627" s="4"/>
      <c r="F9627" s="6"/>
      <c r="G9627" s="6"/>
      <c r="H9627" s="6"/>
      <c r="I9627" s="10"/>
      <c r="J9627" s="11"/>
      <c r="K9627" s="13"/>
      <c r="L9627" s="4"/>
    </row>
    <row r="9628" spans="2:12" ht="14.25" customHeight="1">
      <c r="B9628" s="4"/>
      <c r="C9628" s="4"/>
      <c r="D9628" s="4"/>
      <c r="E9628" s="4"/>
      <c r="F9628" s="6"/>
      <c r="G9628" s="6"/>
      <c r="H9628" s="6"/>
      <c r="I9628" s="10"/>
      <c r="J9628" s="11"/>
      <c r="K9628" s="13"/>
      <c r="L9628" s="4"/>
    </row>
    <row r="9629" spans="2:12" ht="14.25" customHeight="1">
      <c r="B9629" s="4"/>
      <c r="C9629" s="4"/>
      <c r="D9629" s="4"/>
      <c r="E9629" s="4"/>
      <c r="F9629" s="6"/>
      <c r="G9629" s="6"/>
      <c r="H9629" s="6"/>
      <c r="I9629" s="10"/>
      <c r="J9629" s="11"/>
      <c r="K9629" s="13"/>
      <c r="L9629" s="4"/>
    </row>
    <row r="9630" spans="2:12" ht="14.25" customHeight="1">
      <c r="B9630" s="4"/>
      <c r="C9630" s="4"/>
      <c r="D9630" s="4"/>
      <c r="E9630" s="4"/>
      <c r="F9630" s="6"/>
      <c r="G9630" s="6"/>
      <c r="H9630" s="6"/>
      <c r="I9630" s="10"/>
      <c r="J9630" s="11"/>
      <c r="K9630" s="13"/>
      <c r="L9630" s="4"/>
    </row>
    <row r="9631" spans="2:12" ht="14.25" customHeight="1">
      <c r="B9631" s="4"/>
      <c r="C9631" s="4"/>
      <c r="D9631" s="4"/>
      <c r="E9631" s="4"/>
      <c r="F9631" s="6"/>
      <c r="G9631" s="6"/>
      <c r="H9631" s="6"/>
      <c r="I9631" s="10"/>
      <c r="J9631" s="11"/>
      <c r="K9631" s="13"/>
      <c r="L9631" s="4"/>
    </row>
    <row r="9632" spans="2:12" ht="14.25" customHeight="1">
      <c r="B9632" s="4"/>
      <c r="C9632" s="4"/>
      <c r="D9632" s="4"/>
      <c r="E9632" s="4"/>
      <c r="F9632" s="6"/>
      <c r="G9632" s="6"/>
      <c r="H9632" s="6"/>
      <c r="I9632" s="10"/>
      <c r="J9632" s="11"/>
      <c r="K9632" s="13"/>
      <c r="L9632" s="4"/>
    </row>
    <row r="9633" spans="2:12" ht="14.25" customHeight="1">
      <c r="B9633" s="4"/>
      <c r="C9633" s="4"/>
      <c r="D9633" s="4"/>
      <c r="E9633" s="4"/>
      <c r="F9633" s="6"/>
      <c r="G9633" s="6"/>
      <c r="H9633" s="6"/>
      <c r="I9633" s="10"/>
      <c r="J9633" s="11"/>
      <c r="K9633" s="13"/>
      <c r="L9633" s="4"/>
    </row>
    <row r="9634" spans="2:12" ht="14.25" customHeight="1">
      <c r="B9634" s="4"/>
      <c r="C9634" s="4"/>
      <c r="D9634" s="4"/>
      <c r="E9634" s="4"/>
      <c r="F9634" s="6"/>
      <c r="G9634" s="6"/>
      <c r="H9634" s="6"/>
      <c r="I9634" s="10"/>
      <c r="J9634" s="11"/>
      <c r="K9634" s="13"/>
      <c r="L9634" s="4"/>
    </row>
    <row r="9635" spans="2:12" ht="14.25" customHeight="1">
      <c r="B9635" s="4"/>
      <c r="C9635" s="4"/>
      <c r="D9635" s="4"/>
      <c r="E9635" s="4"/>
      <c r="F9635" s="6"/>
      <c r="G9635" s="6"/>
      <c r="H9635" s="6"/>
      <c r="I9635" s="10"/>
      <c r="J9635" s="11"/>
      <c r="K9635" s="13"/>
      <c r="L9635" s="4"/>
    </row>
    <row r="9636" spans="2:12" ht="14.25" customHeight="1">
      <c r="B9636" s="4"/>
      <c r="C9636" s="4"/>
      <c r="D9636" s="4"/>
      <c r="E9636" s="4"/>
      <c r="F9636" s="6"/>
      <c r="G9636" s="6"/>
      <c r="H9636" s="6"/>
      <c r="I9636" s="10"/>
      <c r="J9636" s="11"/>
      <c r="K9636" s="13"/>
      <c r="L9636" s="4"/>
    </row>
    <row r="9637" spans="2:12" ht="14.25" customHeight="1">
      <c r="B9637" s="4"/>
      <c r="C9637" s="4"/>
      <c r="D9637" s="4"/>
      <c r="E9637" s="4"/>
      <c r="F9637" s="6"/>
      <c r="G9637" s="6"/>
      <c r="H9637" s="6"/>
      <c r="I9637" s="10"/>
      <c r="J9637" s="11"/>
      <c r="K9637" s="13"/>
      <c r="L9637" s="4"/>
    </row>
    <row r="9638" spans="2:12" ht="14.25" customHeight="1">
      <c r="B9638" s="4"/>
      <c r="C9638" s="4"/>
      <c r="D9638" s="4"/>
      <c r="E9638" s="4"/>
      <c r="F9638" s="6"/>
      <c r="G9638" s="6"/>
      <c r="H9638" s="6"/>
      <c r="I9638" s="10"/>
      <c r="J9638" s="11"/>
      <c r="K9638" s="13"/>
      <c r="L9638" s="4"/>
    </row>
    <row r="9639" spans="2:12" ht="14.25" customHeight="1">
      <c r="B9639" s="4"/>
      <c r="C9639" s="4"/>
      <c r="D9639" s="4"/>
      <c r="E9639" s="4"/>
      <c r="F9639" s="6"/>
      <c r="G9639" s="6"/>
      <c r="H9639" s="6"/>
      <c r="I9639" s="10"/>
      <c r="J9639" s="11"/>
      <c r="K9639" s="13"/>
      <c r="L9639" s="4"/>
    </row>
    <row r="9640" spans="2:12" ht="14.25" customHeight="1">
      <c r="B9640" s="4"/>
      <c r="C9640" s="4"/>
      <c r="D9640" s="4"/>
      <c r="E9640" s="4"/>
      <c r="F9640" s="6"/>
      <c r="G9640" s="6"/>
      <c r="H9640" s="6"/>
      <c r="I9640" s="10"/>
      <c r="J9640" s="11"/>
      <c r="K9640" s="13"/>
      <c r="L9640" s="4"/>
    </row>
    <row r="9641" spans="2:12" ht="14.25" customHeight="1">
      <c r="B9641" s="4"/>
      <c r="C9641" s="4"/>
      <c r="D9641" s="4"/>
      <c r="E9641" s="4"/>
      <c r="F9641" s="6"/>
      <c r="G9641" s="6"/>
      <c r="H9641" s="6"/>
      <c r="I9641" s="10"/>
      <c r="J9641" s="11"/>
      <c r="K9641" s="13"/>
      <c r="L9641" s="4"/>
    </row>
    <row r="9642" spans="2:12" ht="14.25" customHeight="1">
      <c r="B9642" s="4"/>
      <c r="C9642" s="4"/>
      <c r="D9642" s="4"/>
      <c r="E9642" s="4"/>
      <c r="F9642" s="6"/>
      <c r="G9642" s="6"/>
      <c r="H9642" s="6"/>
      <c r="I9642" s="10"/>
      <c r="J9642" s="11"/>
      <c r="K9642" s="13"/>
      <c r="L9642" s="4"/>
    </row>
    <row r="9643" spans="2:12" ht="14.25" customHeight="1">
      <c r="B9643" s="4"/>
      <c r="C9643" s="4"/>
      <c r="D9643" s="4"/>
      <c r="E9643" s="4"/>
      <c r="F9643" s="6"/>
      <c r="G9643" s="6"/>
      <c r="H9643" s="6"/>
      <c r="I9643" s="10"/>
      <c r="J9643" s="11"/>
      <c r="K9643" s="13"/>
      <c r="L9643" s="4"/>
    </row>
    <row r="9644" spans="2:12" ht="14.25" customHeight="1">
      <c r="B9644" s="4"/>
      <c r="C9644" s="4"/>
      <c r="D9644" s="4"/>
      <c r="E9644" s="4"/>
      <c r="F9644" s="6"/>
      <c r="G9644" s="6"/>
      <c r="H9644" s="6"/>
      <c r="I9644" s="10"/>
      <c r="J9644" s="11"/>
      <c r="K9644" s="13"/>
      <c r="L9644" s="4"/>
    </row>
    <row r="9645" spans="2:12" ht="14.25" customHeight="1">
      <c r="B9645" s="4"/>
      <c r="C9645" s="4"/>
      <c r="D9645" s="4"/>
      <c r="E9645" s="4"/>
      <c r="F9645" s="6"/>
      <c r="G9645" s="6"/>
      <c r="H9645" s="6"/>
      <c r="I9645" s="10"/>
      <c r="J9645" s="11"/>
      <c r="K9645" s="13"/>
      <c r="L9645" s="4"/>
    </row>
    <row r="9646" spans="2:12" ht="14.25" customHeight="1">
      <c r="B9646" s="4"/>
      <c r="C9646" s="4"/>
      <c r="D9646" s="4"/>
      <c r="E9646" s="4"/>
      <c r="F9646" s="6"/>
      <c r="G9646" s="6"/>
      <c r="H9646" s="6"/>
      <c r="I9646" s="10"/>
      <c r="J9646" s="11"/>
      <c r="K9646" s="13"/>
      <c r="L9646" s="4"/>
    </row>
    <row r="9647" spans="2:12" ht="14.25" customHeight="1">
      <c r="B9647" s="4"/>
      <c r="C9647" s="4"/>
      <c r="D9647" s="4"/>
      <c r="E9647" s="4"/>
      <c r="F9647" s="6"/>
      <c r="G9647" s="6"/>
      <c r="H9647" s="6"/>
      <c r="I9647" s="10"/>
      <c r="J9647" s="11"/>
      <c r="K9647" s="13"/>
      <c r="L9647" s="4"/>
    </row>
    <row r="9648" spans="2:12" ht="14.25" customHeight="1">
      <c r="B9648" s="4"/>
      <c r="C9648" s="4"/>
      <c r="D9648" s="4"/>
      <c r="E9648" s="4"/>
      <c r="F9648" s="6"/>
      <c r="G9648" s="6"/>
      <c r="H9648" s="6"/>
      <c r="I9648" s="10"/>
      <c r="J9648" s="11"/>
      <c r="K9648" s="13"/>
      <c r="L9648" s="4"/>
    </row>
    <row r="9649" spans="2:12" ht="14.25" customHeight="1">
      <c r="B9649" s="4"/>
      <c r="C9649" s="4"/>
      <c r="D9649" s="4"/>
      <c r="E9649" s="4"/>
      <c r="F9649" s="6"/>
      <c r="G9649" s="6"/>
      <c r="H9649" s="6"/>
      <c r="I9649" s="10"/>
      <c r="J9649" s="11"/>
      <c r="K9649" s="13"/>
      <c r="L9649" s="4"/>
    </row>
    <row r="9650" spans="2:12" ht="14.25" customHeight="1">
      <c r="B9650" s="4"/>
      <c r="C9650" s="4"/>
      <c r="D9650" s="4"/>
      <c r="E9650" s="4"/>
      <c r="F9650" s="6"/>
      <c r="G9650" s="6"/>
      <c r="H9650" s="6"/>
      <c r="I9650" s="10"/>
      <c r="J9650" s="11"/>
      <c r="K9650" s="13"/>
      <c r="L9650" s="4"/>
    </row>
    <row r="9651" spans="2:12" ht="14.25" customHeight="1">
      <c r="B9651" s="4"/>
      <c r="C9651" s="4"/>
      <c r="D9651" s="4"/>
      <c r="E9651" s="4"/>
      <c r="F9651" s="6"/>
      <c r="G9651" s="6"/>
      <c r="H9651" s="6"/>
      <c r="I9651" s="10"/>
      <c r="J9651" s="11"/>
      <c r="K9651" s="13"/>
      <c r="L9651" s="4"/>
    </row>
    <row r="9652" spans="2:12" ht="14.25" customHeight="1">
      <c r="B9652" s="4"/>
      <c r="C9652" s="4"/>
      <c r="D9652" s="4"/>
      <c r="E9652" s="4"/>
      <c r="F9652" s="6"/>
      <c r="G9652" s="6"/>
      <c r="H9652" s="6"/>
      <c r="I9652" s="10"/>
      <c r="J9652" s="11"/>
      <c r="K9652" s="13"/>
      <c r="L9652" s="4"/>
    </row>
    <row r="9653" spans="2:12" ht="14.25" customHeight="1">
      <c r="B9653" s="4"/>
      <c r="C9653" s="4"/>
      <c r="D9653" s="4"/>
      <c r="E9653" s="4"/>
      <c r="F9653" s="6"/>
      <c r="G9653" s="6"/>
      <c r="H9653" s="6"/>
      <c r="I9653" s="10"/>
      <c r="J9653" s="11"/>
      <c r="K9653" s="13"/>
      <c r="L9653" s="4"/>
    </row>
  </sheetData>
  <autoFilter ref="B5:N2500" xr:uid="{B7073E16-B5D0-49B9-B10C-30EE6BB21622}"/>
  <mergeCells count="4">
    <mergeCell ref="C2:F3"/>
    <mergeCell ref="S9:W9"/>
    <mergeCell ref="T10:U10"/>
    <mergeCell ref="V10:W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1F217-CDE3-4B44-A484-BA786D5C3E80}">
  <dimension ref="B1:L37"/>
  <sheetViews>
    <sheetView topLeftCell="A3" workbookViewId="0">
      <selection activeCell="I18" sqref="I18"/>
    </sheetView>
  </sheetViews>
  <sheetFormatPr defaultRowHeight="14.5"/>
  <cols>
    <col min="3" max="3" width="14.36328125" bestFit="1" customWidth="1"/>
    <col min="4" max="4" width="23.1796875" bestFit="1" customWidth="1"/>
    <col min="5" max="5" width="11" bestFit="1" customWidth="1"/>
    <col min="7" max="7" width="11" bestFit="1" customWidth="1"/>
    <col min="8" max="8" width="10" bestFit="1" customWidth="1"/>
  </cols>
  <sheetData>
    <row r="1" spans="2:12">
      <c r="B1" s="167" t="s">
        <v>1053</v>
      </c>
      <c r="C1" s="167"/>
      <c r="D1" s="167"/>
      <c r="E1" s="167"/>
      <c r="F1" s="167"/>
      <c r="G1" s="167"/>
      <c r="H1" s="167"/>
      <c r="I1" s="167"/>
      <c r="J1" s="167"/>
      <c r="K1" s="167"/>
      <c r="L1" s="167"/>
    </row>
    <row r="3" spans="2:12">
      <c r="C3" s="31" t="s">
        <v>1054</v>
      </c>
      <c r="D3" s="31" t="s">
        <v>1040</v>
      </c>
    </row>
    <row r="4" spans="2:12">
      <c r="C4">
        <f>COUNTIF('Chapter 2'!C6:C2500,"New York")</f>
        <v>144</v>
      </c>
      <c r="D4">
        <f>SUMIFS('Chapter 2'!K6:K2500,'Chapter 2'!C6:C2500,"New York")</f>
        <v>61731750</v>
      </c>
    </row>
    <row r="6" spans="2:12">
      <c r="C6" s="33" t="s">
        <v>1055</v>
      </c>
      <c r="D6" s="33" t="s">
        <v>1056</v>
      </c>
      <c r="E6" s="33" t="s">
        <v>1040</v>
      </c>
    </row>
    <row r="7" spans="2:12">
      <c r="C7" s="32" t="str" cm="1">
        <f t="array" ref="C7:C37">_xlfn.UNIQUE('Chapter 2'!C6:C2500)</f>
        <v>New York</v>
      </c>
      <c r="D7" s="32">
        <f>COUNTIF('Chapter 2'!C6:C2500,'Chapter 2 CountIF'!C7)</f>
        <v>144</v>
      </c>
      <c r="E7" s="32">
        <f>SUMIFS('Chapter 2'!K6:K2500,'Chapter 2'!C6:C2500,'Chapter 2 CountIF'!C7)</f>
        <v>61731750</v>
      </c>
      <c r="F7" s="35" t="s">
        <v>1059</v>
      </c>
    </row>
    <row r="8" spans="2:12">
      <c r="C8" s="32" t="str">
        <v>Texas</v>
      </c>
      <c r="D8" s="32">
        <f>COUNTIF('Chapter 2'!C7:C2501,'Chapter 2 CountIF'!C8)</f>
        <v>144</v>
      </c>
      <c r="E8" s="32">
        <f>SUMIFS('Chapter 2'!K7:K2501,'Chapter 2'!C7:C2501,'Chapter 2 CountIF'!C8)</f>
        <v>44163750</v>
      </c>
    </row>
    <row r="9" spans="2:12">
      <c r="C9" s="32" t="str">
        <v>California</v>
      </c>
      <c r="D9" s="32">
        <f>COUNTIF('Chapter 2'!C8:C2502,'Chapter 2 CountIF'!C9)</f>
        <v>144</v>
      </c>
      <c r="E9" s="32">
        <f>SUMIFS('Chapter 2'!K8:K2502,'Chapter 2'!C8:C2502,'Chapter 2 CountIF'!C9)</f>
        <v>57326250</v>
      </c>
    </row>
    <row r="10" spans="2:12">
      <c r="C10" s="32" t="str">
        <v>Illinois</v>
      </c>
      <c r="D10" s="32">
        <f>COUNTIF('Chapter 2'!C9:C2503,'Chapter 2 CountIF'!C10)</f>
        <v>72</v>
      </c>
      <c r="E10" s="32">
        <f>SUMIFS('Chapter 2'!K9:K2503,'Chapter 2'!C9:C2503,'Chapter 2 CountIF'!C10)</f>
        <v>9548250</v>
      </c>
    </row>
    <row r="11" spans="2:12">
      <c r="C11" s="32" t="str">
        <v>Pennsylvania</v>
      </c>
      <c r="D11" s="32">
        <f>COUNTIF('Chapter 2'!C10:C2504,'Chapter 2 CountIF'!C11)</f>
        <v>72</v>
      </c>
      <c r="E11" s="32">
        <f>SUMIFS('Chapter 2'!K10:K2504,'Chapter 2'!C10:C2504,'Chapter 2 CountIF'!C11)</f>
        <v>9865250</v>
      </c>
      <c r="G11" s="31" t="s">
        <v>1057</v>
      </c>
      <c r="H11" s="31" t="s">
        <v>1058</v>
      </c>
    </row>
    <row r="12" spans="2:12">
      <c r="C12" s="32" t="str">
        <v>Nevada</v>
      </c>
      <c r="D12" s="32">
        <f>COUNTIF('Chapter 2'!C11:C2505,'Chapter 2 CountIF'!C12)</f>
        <v>72</v>
      </c>
      <c r="E12" s="32">
        <f>SUMIFS('Chapter 2'!K11:K2505,'Chapter 2'!C11:C2505,'Chapter 2 CountIF'!C12)</f>
        <v>19863750</v>
      </c>
      <c r="G12" s="34">
        <f>MAX(E7:E37)</f>
        <v>61731750</v>
      </c>
      <c r="H12" s="34">
        <f>MIN(E7:E37)</f>
        <v>5778000</v>
      </c>
    </row>
    <row r="13" spans="2:12">
      <c r="C13" s="32" t="str">
        <v>Colorado</v>
      </c>
      <c r="D13" s="32">
        <f>COUNTIF('Chapter 2'!C12:C2506,'Chapter 2 CountIF'!C13)</f>
        <v>72</v>
      </c>
      <c r="E13" s="32">
        <f>SUMIFS('Chapter 2'!K12:K2506,'Chapter 2'!C12:C2506,'Chapter 2 CountIF'!C13)</f>
        <v>20475000</v>
      </c>
    </row>
    <row r="14" spans="2:12">
      <c r="C14" s="32" t="str">
        <v>Washington</v>
      </c>
      <c r="D14" s="32">
        <f>COUNTIF('Chapter 2'!C13:C2507,'Chapter 2 CountIF'!C14)</f>
        <v>72</v>
      </c>
      <c r="E14" s="32">
        <f>SUMIFS('Chapter 2'!K13:K2507,'Chapter 2'!C13:C2507,'Chapter 2 CountIF'!C14)</f>
        <v>25676250</v>
      </c>
    </row>
    <row r="15" spans="2:12">
      <c r="C15" s="32" t="str">
        <v>Florida</v>
      </c>
      <c r="D15" s="32">
        <f>COUNTIF('Chapter 2'!C14:C2508,'Chapter 2 CountIF'!C15)</f>
        <v>144</v>
      </c>
      <c r="E15" s="32">
        <f>SUMIFS('Chapter 2'!K14:K2508,'Chapter 2'!C14:C2508,'Chapter 2 CountIF'!C15)</f>
        <v>57181250</v>
      </c>
    </row>
    <row r="16" spans="2:12">
      <c r="C16" s="32" t="str">
        <v>Minnesota</v>
      </c>
      <c r="D16" s="32">
        <f>COUNTIF('Chapter 2'!C15:C2509,'Chapter 2 CountIF'!C16)</f>
        <v>72</v>
      </c>
      <c r="E16" s="32">
        <f>SUMIFS('Chapter 2'!K15:K2509,'Chapter 2'!C15:C2509,'Chapter 2 CountIF'!C16)</f>
        <v>7193500</v>
      </c>
    </row>
    <row r="17" spans="3:6">
      <c r="C17" s="32" t="str">
        <v>Montana</v>
      </c>
      <c r="D17" s="32">
        <f>COUNTIF('Chapter 2'!C16:C2510,'Chapter 2 CountIF'!C17)</f>
        <v>72</v>
      </c>
      <c r="E17" s="32">
        <f>SUMIFS('Chapter 2'!K16:K2510,'Chapter 2'!C16:C2510,'Chapter 2 CountIF'!C17)</f>
        <v>15311250</v>
      </c>
    </row>
    <row r="18" spans="3:6">
      <c r="C18" s="32" t="str">
        <v>Tennessee</v>
      </c>
      <c r="D18" s="32">
        <f>COUNTIF('Chapter 2'!C17:C2511,'Chapter 2 CountIF'!C18)</f>
        <v>72</v>
      </c>
      <c r="E18" s="32">
        <f>SUMIFS('Chapter 2'!K17:K2511,'Chapter 2'!C17:C2511,'Chapter 2 CountIF'!C18)</f>
        <v>17222500</v>
      </c>
    </row>
    <row r="19" spans="3:6">
      <c r="C19" s="32" t="str">
        <v>Nebraska</v>
      </c>
      <c r="D19" s="32">
        <f>COUNTIF('Chapter 2'!C18:C2512,'Chapter 2 CountIF'!C19)</f>
        <v>72</v>
      </c>
      <c r="E19" s="32">
        <f>SUMIFS('Chapter 2'!K18:K2512,'Chapter 2'!C18:C2512,'Chapter 2 CountIF'!C19)</f>
        <v>5778000</v>
      </c>
      <c r="F19" s="43" t="s">
        <v>1060</v>
      </c>
    </row>
    <row r="20" spans="3:6">
      <c r="C20" s="32" t="str">
        <v>Alabama</v>
      </c>
      <c r="D20" s="32">
        <f>COUNTIF('Chapter 2'!C19:C2513,'Chapter 2 CountIF'!C20)</f>
        <v>72</v>
      </c>
      <c r="E20" s="32">
        <f>SUMIFS('Chapter 2'!K19:K2513,'Chapter 2'!C19:C2513,'Chapter 2 CountIF'!C20)</f>
        <v>16800000</v>
      </c>
    </row>
    <row r="21" spans="3:6">
      <c r="C21" s="32" t="str">
        <v>Maine</v>
      </c>
      <c r="D21" s="32">
        <f>COUNTIF('Chapter 2'!C20:C2514,'Chapter 2 CountIF'!C21)</f>
        <v>72</v>
      </c>
      <c r="E21" s="32">
        <f>SUMIFS('Chapter 2'!K20:K2514,'Chapter 2'!C20:C2514,'Chapter 2 CountIF'!C21)</f>
        <v>8962500</v>
      </c>
    </row>
    <row r="22" spans="3:6">
      <c r="C22" s="32" t="str">
        <v>Alaska</v>
      </c>
      <c r="D22" s="32">
        <f>COUNTIF('Chapter 2'!C21:C2515,'Chapter 2 CountIF'!C22)</f>
        <v>72</v>
      </c>
      <c r="E22" s="32">
        <f>SUMIFS('Chapter 2'!K21:K2515,'Chapter 2'!C21:C2515,'Chapter 2 CountIF'!C22)</f>
        <v>14380750</v>
      </c>
    </row>
    <row r="23" spans="3:6">
      <c r="C23" s="32" t="str">
        <v>Hawaii</v>
      </c>
      <c r="D23" s="32">
        <f>COUNTIF('Chapter 2'!C22:C2516,'Chapter 2 CountIF'!C23)</f>
        <v>72</v>
      </c>
      <c r="E23" s="32">
        <f>SUMIFS('Chapter 2'!K22:K2516,'Chapter 2'!C22:C2516,'Chapter 2 CountIF'!C23)</f>
        <v>21720000</v>
      </c>
    </row>
    <row r="24" spans="3:6">
      <c r="C24" s="32" t="str">
        <v>Wyoming</v>
      </c>
      <c r="D24" s="32">
        <f>COUNTIF('Chapter 2'!C23:C2517,'Chapter 2 CountIF'!C24)</f>
        <v>72</v>
      </c>
      <c r="E24" s="32">
        <f>SUMIFS('Chapter 2'!K23:K2517,'Chapter 2'!C23:C2517,'Chapter 2 CountIF'!C24)</f>
        <v>18105750</v>
      </c>
    </row>
    <row r="25" spans="3:6">
      <c r="C25" s="32" t="str">
        <v>Virginia</v>
      </c>
      <c r="D25" s="32">
        <f>COUNTIF('Chapter 2'!C24:C2518,'Chapter 2 CountIF'!C25)</f>
        <v>72</v>
      </c>
      <c r="E25" s="32">
        <f>SUMIFS('Chapter 2'!K24:K2518,'Chapter 2'!C24:C2518,'Chapter 2 CountIF'!C25)</f>
        <v>20556250</v>
      </c>
    </row>
    <row r="26" spans="3:6">
      <c r="C26" s="32" t="str">
        <v>Michigan</v>
      </c>
      <c r="D26" s="32">
        <f>COUNTIF('Chapter 2'!C25:C2519,'Chapter 2 CountIF'!C26)</f>
        <v>72</v>
      </c>
      <c r="E26" s="32">
        <f>SUMIFS('Chapter 2'!K25:K2519,'Chapter 2'!C25:C2519,'Chapter 2 CountIF'!C26)</f>
        <v>18153500</v>
      </c>
    </row>
    <row r="27" spans="3:6">
      <c r="C27" s="32" t="str">
        <v>Missouri</v>
      </c>
      <c r="D27" s="32">
        <f>COUNTIF('Chapter 2'!C26:C2520,'Chapter 2 CountIF'!C27)</f>
        <v>72</v>
      </c>
      <c r="E27" s="32">
        <f>SUMIFS('Chapter 2'!K26:K2520,'Chapter 2'!C26:C2520,'Chapter 2 CountIF'!C27)</f>
        <v>9437500</v>
      </c>
    </row>
    <row r="28" spans="3:6">
      <c r="C28" s="32" t="str">
        <v>Utah</v>
      </c>
      <c r="D28" s="32">
        <f>COUNTIF('Chapter 2'!C27:C2521,'Chapter 2 CountIF'!C28)</f>
        <v>72</v>
      </c>
      <c r="E28" s="32">
        <f>SUMIFS('Chapter 2'!K27:K2521,'Chapter 2'!C27:C2521,'Chapter 2 CountIF'!C28)</f>
        <v>9232000</v>
      </c>
    </row>
    <row r="29" spans="3:6">
      <c r="C29" s="32" t="str">
        <v>Oregon</v>
      </c>
      <c r="D29" s="32">
        <f>COUNTIF('Chapter 2'!C28:C2522,'Chapter 2 CountIF'!C29)</f>
        <v>72</v>
      </c>
      <c r="E29" s="32">
        <f>SUMIFS('Chapter 2'!K28:K2522,'Chapter 2'!C28:C2522,'Chapter 2 CountIF'!C29)</f>
        <v>20336250</v>
      </c>
    </row>
    <row r="30" spans="3:6">
      <c r="C30" s="32" t="str">
        <v>Louisiana</v>
      </c>
      <c r="D30" s="32">
        <f>COUNTIF('Chapter 2'!C29:C2523,'Chapter 2 CountIF'!C30)</f>
        <v>72</v>
      </c>
      <c r="E30" s="32">
        <f>SUMIFS('Chapter 2'!K29:K2523,'Chapter 2'!C29:C2523,'Chapter 2 CountIF'!C30)</f>
        <v>22637500</v>
      </c>
    </row>
    <row r="31" spans="3:6">
      <c r="C31" s="32" t="str">
        <v>Idaho</v>
      </c>
      <c r="D31" s="32">
        <f>COUNTIF('Chapter 2'!C30:C2524,'Chapter 2 CountIF'!C31)</f>
        <v>72</v>
      </c>
      <c r="E31" s="32">
        <f>SUMIFS('Chapter 2'!K30:K2524,'Chapter 2'!C30:C2524,'Chapter 2 CountIF'!C31)</f>
        <v>18371250</v>
      </c>
    </row>
    <row r="32" spans="3:6">
      <c r="C32" s="32" t="str">
        <v>Arizona</v>
      </c>
      <c r="D32" s="32">
        <f>COUNTIF('Chapter 2'!C31:C2525,'Chapter 2 CountIF'!C32)</f>
        <v>72</v>
      </c>
      <c r="E32" s="32">
        <f>SUMIFS('Chapter 2'!K31:K2525,'Chapter 2'!C31:C2525,'Chapter 2 CountIF'!C32)</f>
        <v>15031250</v>
      </c>
    </row>
    <row r="33" spans="3:5">
      <c r="C33" s="32" t="str">
        <v>New Mexico</v>
      </c>
      <c r="D33" s="32">
        <f>COUNTIF('Chapter 2'!C32:C2526,'Chapter 2 CountIF'!C33)</f>
        <v>72</v>
      </c>
      <c r="E33" s="32">
        <f>SUMIFS('Chapter 2'!K32:K2526,'Chapter 2'!C32:C2526,'Chapter 2 CountIF'!C33)</f>
        <v>18933750</v>
      </c>
    </row>
    <row r="34" spans="3:5">
      <c r="C34" s="32" t="str">
        <v>Georgia</v>
      </c>
      <c r="D34" s="32">
        <f>COUNTIF('Chapter 2'!C33:C2527,'Chapter 2 CountIF'!C34)</f>
        <v>72</v>
      </c>
      <c r="E34" s="32">
        <f>SUMIFS('Chapter 2'!K33:K2527,'Chapter 2'!C33:C2527,'Chapter 2 CountIF'!C34)</f>
        <v>18098750</v>
      </c>
    </row>
    <row r="35" spans="3:5">
      <c r="C35" s="32" t="str">
        <v>South Carolina</v>
      </c>
      <c r="D35" s="32">
        <f>COUNTIF('Chapter 2'!C34:C2528,'Chapter 2 CountIF'!C35)</f>
        <v>72</v>
      </c>
      <c r="E35" s="32">
        <f>SUMIFS('Chapter 2'!K34:K2528,'Chapter 2'!C34:C2528,'Chapter 2 CountIF'!C35)</f>
        <v>28547250</v>
      </c>
    </row>
    <row r="36" spans="3:5">
      <c r="C36" s="32" t="str">
        <v>North Carolina</v>
      </c>
      <c r="D36" s="32">
        <f>COUNTIF('Chapter 2'!C35:C2529,'Chapter 2 CountIF'!C36)</f>
        <v>72</v>
      </c>
      <c r="E36" s="32">
        <f>SUMIFS('Chapter 2'!K35:K2529,'Chapter 2'!C35:C2529,'Chapter 2 CountIF'!C36)</f>
        <v>23355500</v>
      </c>
    </row>
    <row r="37" spans="3:5">
      <c r="C37" s="32" t="str">
        <v>Ohio</v>
      </c>
      <c r="D37" s="32">
        <f>COUNTIF('Chapter 2'!C36:C2530,'Chapter 2 CountIF'!C37)</f>
        <v>47</v>
      </c>
      <c r="E37" s="32">
        <f>SUMIFS('Chapter 2'!K36:K2530,'Chapter 2'!C36:C2530,'Chapter 2 CountIF'!C37)</f>
        <v>12026250</v>
      </c>
    </row>
  </sheetData>
  <mergeCells count="1">
    <mergeCell ref="B1:L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8FA89-9B9F-45B8-95CD-14750BAAD912}">
  <dimension ref="A2:D8"/>
  <sheetViews>
    <sheetView workbookViewId="0">
      <selection activeCell="E7" sqref="E7"/>
    </sheetView>
  </sheetViews>
  <sheetFormatPr defaultRowHeight="14.5"/>
  <cols>
    <col min="2" max="2" width="14.453125" bestFit="1" customWidth="1"/>
    <col min="3" max="3" width="17.453125" bestFit="1" customWidth="1"/>
  </cols>
  <sheetData>
    <row r="2" spans="1:4">
      <c r="A2" s="40" t="s">
        <v>1083</v>
      </c>
      <c r="B2" s="168" t="s">
        <v>1080</v>
      </c>
      <c r="C2" s="168"/>
      <c r="D2" s="168"/>
    </row>
    <row r="3" spans="1:4">
      <c r="A3" s="40" t="s">
        <v>1082</v>
      </c>
      <c r="B3" s="38" t="s">
        <v>1081</v>
      </c>
      <c r="C3" s="42"/>
      <c r="D3" s="42"/>
    </row>
    <row r="4" spans="1:4">
      <c r="B4" s="36" t="s">
        <v>10</v>
      </c>
      <c r="C4" t="s">
        <v>1063</v>
      </c>
    </row>
    <row r="5" spans="1:4">
      <c r="B5" s="37" t="s">
        <v>16</v>
      </c>
      <c r="C5">
        <v>1740</v>
      </c>
    </row>
    <row r="6" spans="1:4">
      <c r="B6" s="37" t="s">
        <v>1018</v>
      </c>
      <c r="C6">
        <v>4889</v>
      </c>
      <c r="D6" s="43" t="s">
        <v>1059</v>
      </c>
    </row>
    <row r="7" spans="1:4">
      <c r="B7" s="37" t="s">
        <v>31</v>
      </c>
      <c r="C7">
        <v>3019</v>
      </c>
    </row>
    <row r="8" spans="1:4">
      <c r="B8" s="37" t="s">
        <v>1061</v>
      </c>
      <c r="C8">
        <v>9648</v>
      </c>
    </row>
  </sheetData>
  <mergeCells count="1">
    <mergeCell ref="B2:D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B0DB6-B04B-4514-80B2-EC0D7A979633}">
  <dimension ref="A1:H30"/>
  <sheetViews>
    <sheetView workbookViewId="0">
      <selection activeCell="M2" sqref="M2"/>
    </sheetView>
  </sheetViews>
  <sheetFormatPr defaultRowHeight="14.5"/>
  <cols>
    <col min="1" max="1" width="12.36328125" bestFit="1" customWidth="1"/>
    <col min="2" max="2" width="15.54296875" bestFit="1" customWidth="1"/>
    <col min="8" max="8" width="14.54296875" customWidth="1"/>
  </cols>
  <sheetData>
    <row r="1" spans="1:8">
      <c r="C1" s="169" t="s">
        <v>1079</v>
      </c>
      <c r="D1" s="169"/>
      <c r="E1" s="169"/>
      <c r="F1" s="169"/>
      <c r="G1" s="169"/>
      <c r="H1" s="169"/>
    </row>
    <row r="3" spans="1:8">
      <c r="A3" s="36" t="s">
        <v>1078</v>
      </c>
      <c r="B3" t="s">
        <v>1062</v>
      </c>
    </row>
    <row r="4" spans="1:8">
      <c r="A4" s="37" t="s">
        <v>1064</v>
      </c>
      <c r="B4" s="134">
        <v>462349</v>
      </c>
    </row>
    <row r="5" spans="1:8">
      <c r="A5" s="39" t="s">
        <v>1066</v>
      </c>
      <c r="B5" s="34">
        <v>48333</v>
      </c>
    </row>
    <row r="6" spans="1:8">
      <c r="A6" s="39" t="s">
        <v>1067</v>
      </c>
      <c r="B6" s="34">
        <v>37846</v>
      </c>
    </row>
    <row r="7" spans="1:8">
      <c r="A7" s="39" t="s">
        <v>1068</v>
      </c>
      <c r="B7" s="34">
        <v>46972</v>
      </c>
    </row>
    <row r="8" spans="1:8">
      <c r="A8" s="39" t="s">
        <v>1069</v>
      </c>
      <c r="B8" s="34">
        <v>54709</v>
      </c>
    </row>
    <row r="9" spans="1:8">
      <c r="A9" s="39" t="s">
        <v>1070</v>
      </c>
      <c r="B9" s="34">
        <v>35705</v>
      </c>
    </row>
    <row r="10" spans="1:8">
      <c r="A10" s="39" t="s">
        <v>1071</v>
      </c>
      <c r="B10" s="34">
        <v>16269</v>
      </c>
    </row>
    <row r="11" spans="1:8">
      <c r="A11" s="39" t="s">
        <v>1072</v>
      </c>
      <c r="B11" s="34">
        <v>38219</v>
      </c>
    </row>
    <row r="12" spans="1:8">
      <c r="A12" s="39" t="s">
        <v>1073</v>
      </c>
      <c r="B12" s="34">
        <v>62307</v>
      </c>
    </row>
    <row r="13" spans="1:8">
      <c r="A13" s="39" t="s">
        <v>1074</v>
      </c>
      <c r="B13" s="34">
        <v>46125</v>
      </c>
    </row>
    <row r="14" spans="1:8">
      <c r="A14" s="39" t="s">
        <v>1075</v>
      </c>
      <c r="B14" s="34">
        <v>30167</v>
      </c>
    </row>
    <row r="15" spans="1:8">
      <c r="A15" s="39" t="s">
        <v>1076</v>
      </c>
      <c r="B15" s="34">
        <v>25152</v>
      </c>
    </row>
    <row r="16" spans="1:8">
      <c r="A16" s="39" t="s">
        <v>1077</v>
      </c>
      <c r="B16" s="34">
        <v>20545</v>
      </c>
    </row>
    <row r="17" spans="1:2">
      <c r="A17" s="37" t="s">
        <v>1065</v>
      </c>
      <c r="B17" s="134">
        <v>2016512</v>
      </c>
    </row>
    <row r="18" spans="1:2">
      <c r="A18" s="39" t="s">
        <v>1066</v>
      </c>
      <c r="B18" s="34">
        <v>179299</v>
      </c>
    </row>
    <row r="19" spans="1:2">
      <c r="A19" s="39" t="s">
        <v>1067</v>
      </c>
      <c r="B19" s="34">
        <v>156113</v>
      </c>
    </row>
    <row r="20" spans="1:2">
      <c r="A20" s="39" t="s">
        <v>1068</v>
      </c>
      <c r="B20" s="34">
        <v>143988</v>
      </c>
    </row>
    <row r="21" spans="1:2">
      <c r="A21" s="39" t="s">
        <v>1069</v>
      </c>
      <c r="B21" s="34">
        <v>161717</v>
      </c>
    </row>
    <row r="22" spans="1:2">
      <c r="A22" s="39" t="s">
        <v>1070</v>
      </c>
      <c r="B22" s="34">
        <v>178900</v>
      </c>
    </row>
    <row r="23" spans="1:2">
      <c r="A23" s="39" t="s">
        <v>1071</v>
      </c>
      <c r="B23" s="34">
        <v>164745</v>
      </c>
    </row>
    <row r="24" spans="1:2">
      <c r="A24" s="39" t="s">
        <v>1072</v>
      </c>
      <c r="B24" s="34">
        <v>180481</v>
      </c>
    </row>
    <row r="25" spans="1:2">
      <c r="A25" s="39" t="s">
        <v>1073</v>
      </c>
      <c r="B25" s="34">
        <v>195414</v>
      </c>
    </row>
    <row r="26" spans="1:2">
      <c r="A26" s="39" t="s">
        <v>1074</v>
      </c>
      <c r="B26" s="34">
        <v>182425</v>
      </c>
    </row>
    <row r="27" spans="1:2">
      <c r="A27" s="39" t="s">
        <v>1075</v>
      </c>
      <c r="B27" s="34">
        <v>152834</v>
      </c>
    </row>
    <row r="28" spans="1:2">
      <c r="A28" s="39" t="s">
        <v>1076</v>
      </c>
      <c r="B28" s="34">
        <v>149350</v>
      </c>
    </row>
    <row r="29" spans="1:2">
      <c r="A29" s="39" t="s">
        <v>1077</v>
      </c>
      <c r="B29" s="34">
        <v>171246</v>
      </c>
    </row>
    <row r="30" spans="1:2">
      <c r="A30" s="37" t="s">
        <v>1061</v>
      </c>
      <c r="B30" s="134">
        <v>2478861</v>
      </c>
    </row>
  </sheetData>
  <mergeCells count="1">
    <mergeCell ref="C1:H1"/>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5C4A6-6391-458D-B54D-BB9AE162A30D}">
  <dimension ref="A1:F9"/>
  <sheetViews>
    <sheetView tabSelected="1" workbookViewId="0">
      <selection activeCell="F6" sqref="F6"/>
    </sheetView>
  </sheetViews>
  <sheetFormatPr defaultRowHeight="14.5"/>
  <cols>
    <col min="1" max="1" width="14.54296875" customWidth="1"/>
    <col min="2" max="2" width="27.90625" bestFit="1" customWidth="1"/>
    <col min="3" max="4" width="23.36328125" bestFit="1" customWidth="1"/>
    <col min="5" max="5" width="11.7265625" bestFit="1" customWidth="1"/>
    <col min="7" max="7" width="22.7265625" bestFit="1" customWidth="1"/>
    <col min="8" max="8" width="24.6328125" bestFit="1" customWidth="1"/>
  </cols>
  <sheetData>
    <row r="1" spans="1:6">
      <c r="A1" s="170" t="s">
        <v>1093</v>
      </c>
      <c r="B1" s="170"/>
      <c r="C1" s="170"/>
      <c r="D1" s="170"/>
    </row>
    <row r="2" spans="1:6">
      <c r="B2" s="171" t="s">
        <v>1094</v>
      </c>
      <c r="C2" s="172"/>
      <c r="F2" s="38" t="s">
        <v>1092</v>
      </c>
    </row>
    <row r="3" spans="1:6">
      <c r="A3" s="40" t="s">
        <v>1084</v>
      </c>
      <c r="B3" s="40" t="s">
        <v>1091</v>
      </c>
      <c r="C3" s="40" t="s">
        <v>1085</v>
      </c>
    </row>
    <row r="4" spans="1:6">
      <c r="A4" s="41">
        <v>1</v>
      </c>
      <c r="B4" t="str" cm="1">
        <f t="array" ref="B4:B8">_xlfn.UNIQUE('Chapter 1'!J6:J2500)</f>
        <v>Men's Street Footwear</v>
      </c>
      <c r="C4" s="46">
        <f xml:space="preserve"> SUMIFS('Chapter 1'!M6:M2500,'Chapter 1'!J6:J2500,'Chapter 3 Bar Chart '!B4)</f>
        <v>229246250</v>
      </c>
      <c r="D4" s="44"/>
      <c r="E4" s="45"/>
    </row>
    <row r="5" spans="1:6">
      <c r="A5" s="41">
        <v>2</v>
      </c>
      <c r="B5" t="str">
        <v>Women's Street Footwear</v>
      </c>
      <c r="C5" s="46">
        <f>SUMIFS('Chapter 1'!M7:M2501,'Chapter 1'!J7:J2501,'Chapter 3 Bar Chart '!B5)</f>
        <v>35970500</v>
      </c>
    </row>
    <row r="6" spans="1:6">
      <c r="A6" s="41">
        <v>3</v>
      </c>
      <c r="B6" t="str">
        <v>Men's Athletic Footwear</v>
      </c>
      <c r="C6" s="46">
        <f>SUMIFS('Chapter 1'!M8:M2502,'Chapter 1'!J8:J2502,'Chapter 3 Bar Chart '!B6)</f>
        <v>393367000</v>
      </c>
    </row>
    <row r="7" spans="1:6">
      <c r="A7" s="41">
        <v>4</v>
      </c>
      <c r="B7" t="str">
        <v>Women's Athletic Footwear</v>
      </c>
      <c r="C7" s="46">
        <f>SUMIFS('Chapter 1'!M9:M2503,'Chapter 1'!J9:J2503,'Chapter 3 Bar Chart '!B7)</f>
        <v>5847750</v>
      </c>
    </row>
    <row r="8" spans="1:6">
      <c r="A8" s="41">
        <v>5</v>
      </c>
      <c r="B8" t="str">
        <v>Men's Tactical Footwear</v>
      </c>
      <c r="C8" s="46">
        <f>SUMIFS('Chapter 1'!M10:M2504,'Chapter 1'!J10:J2504,'Chapter 3 Bar Chart '!B8)</f>
        <v>1591250</v>
      </c>
    </row>
    <row r="9" spans="1:6">
      <c r="A9" s="41"/>
    </row>
  </sheetData>
  <mergeCells count="2">
    <mergeCell ref="A1:D1"/>
    <mergeCell ref="B2:C2"/>
  </mergeCells>
  <conditionalFormatting sqref="C4:C8">
    <cfRule type="dataBar" priority="1">
      <dataBar>
        <cfvo type="min"/>
        <cfvo type="max"/>
        <color rgb="FFFFB628"/>
      </dataBar>
      <extLst>
        <ext xmlns:x14="http://schemas.microsoft.com/office/spreadsheetml/2009/9/main" uri="{B025F937-C7B1-47D3-B67F-A62EFF666E3E}">
          <x14:id>{7DEE5AE3-F355-4FC7-B5EE-CCA5DD1CBC27}</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7DEE5AE3-F355-4FC7-B5EE-CCA5DD1CBC27}">
            <x14:dataBar minLength="0" maxLength="100" gradient="0">
              <x14:cfvo type="autoMin"/>
              <x14:cfvo type="autoMax"/>
              <x14:negativeFillColor rgb="FFFF0000"/>
              <x14:axisColor rgb="FF000000"/>
            </x14:dataBar>
          </x14:cfRule>
          <xm:sqref>C4:C8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37105-C5BC-4B90-9C95-635E2D8D4F3B}">
  <dimension ref="A1:W2498"/>
  <sheetViews>
    <sheetView topLeftCell="G1" workbookViewId="0">
      <selection activeCell="N4" sqref="N4"/>
    </sheetView>
  </sheetViews>
  <sheetFormatPr defaultRowHeight="14.5"/>
  <cols>
    <col min="3" max="3" width="24.08984375" bestFit="1" customWidth="1"/>
    <col min="4" max="4" width="24.08984375" customWidth="1"/>
    <col min="5" max="5" width="19" bestFit="1" customWidth="1"/>
    <col min="6" max="6" width="20.1796875" bestFit="1" customWidth="1"/>
    <col min="7" max="7" width="14.26953125" bestFit="1" customWidth="1"/>
    <col min="8" max="8" width="20.08984375" bestFit="1" customWidth="1"/>
    <col min="9" max="9" width="16.7265625" bestFit="1" customWidth="1"/>
    <col min="10" max="10" width="14.26953125" bestFit="1" customWidth="1"/>
    <col min="11" max="11" width="14.1796875" bestFit="1" customWidth="1"/>
    <col min="12" max="12" width="15.6328125" bestFit="1" customWidth="1"/>
    <col min="13" max="13" width="16.90625" bestFit="1" customWidth="1"/>
    <col min="14" max="14" width="16.81640625" bestFit="1" customWidth="1"/>
    <col min="15" max="15" width="24.81640625" bestFit="1" customWidth="1"/>
    <col min="17" max="17" width="50" bestFit="1" customWidth="1"/>
  </cols>
  <sheetData>
    <row r="1" spans="1:23" ht="23.5">
      <c r="A1" s="173" t="s">
        <v>1095</v>
      </c>
      <c r="B1" s="173"/>
      <c r="C1" s="173"/>
      <c r="D1" s="173"/>
      <c r="E1" s="173"/>
      <c r="F1" s="173"/>
      <c r="G1" s="173"/>
      <c r="H1" s="173"/>
      <c r="I1" s="173"/>
      <c r="J1" s="173"/>
      <c r="K1" s="173"/>
      <c r="L1" s="173"/>
      <c r="M1" s="173"/>
      <c r="N1" s="173"/>
      <c r="O1" s="173"/>
      <c r="P1" s="173"/>
      <c r="Q1" s="173"/>
      <c r="R1" s="173"/>
      <c r="S1" s="173"/>
      <c r="T1" s="173"/>
      <c r="U1" s="173"/>
      <c r="V1" s="173"/>
      <c r="W1" s="173"/>
    </row>
    <row r="2" spans="1:23">
      <c r="K2" s="40" t="s">
        <v>1235</v>
      </c>
      <c r="L2" s="40" t="s">
        <v>1237</v>
      </c>
      <c r="M2" s="153" t="s">
        <v>1236</v>
      </c>
      <c r="N2" s="153" t="s">
        <v>1238</v>
      </c>
      <c r="O2" s="153" t="s">
        <v>1239</v>
      </c>
      <c r="P2" s="153"/>
      <c r="Q2" s="153"/>
      <c r="R2" s="153"/>
    </row>
    <row r="3" spans="1:23" ht="15" thickBot="1">
      <c r="A3" s="3" t="s">
        <v>2</v>
      </c>
      <c r="B3" s="3" t="s">
        <v>7</v>
      </c>
      <c r="C3" s="9" t="s">
        <v>1098</v>
      </c>
      <c r="D3" s="9" t="s">
        <v>1252</v>
      </c>
      <c r="E3" s="3" t="s">
        <v>8</v>
      </c>
      <c r="F3" s="3" t="s">
        <v>9</v>
      </c>
      <c r="G3" s="3" t="s">
        <v>1040</v>
      </c>
      <c r="H3" s="3" t="s">
        <v>1240</v>
      </c>
      <c r="I3" s="3" t="s">
        <v>10</v>
      </c>
      <c r="J3" s="3" t="s">
        <v>1040</v>
      </c>
      <c r="K3" s="3" t="s">
        <v>1247</v>
      </c>
      <c r="L3" s="3" t="s">
        <v>1250</v>
      </c>
      <c r="M3" s="3" t="s">
        <v>1251</v>
      </c>
      <c r="N3" s="3" t="s">
        <v>1248</v>
      </c>
      <c r="O3" s="3" t="s">
        <v>1249</v>
      </c>
    </row>
    <row r="4" spans="1:23" ht="15" thickBot="1">
      <c r="A4" s="4">
        <v>1185732</v>
      </c>
      <c r="B4" s="6">
        <v>1200</v>
      </c>
      <c r="C4" s="12" t="s">
        <v>1086</v>
      </c>
      <c r="D4" s="12" t="s">
        <v>1253</v>
      </c>
      <c r="E4" s="10">
        <v>300000</v>
      </c>
      <c r="F4" s="11">
        <v>0.5</v>
      </c>
      <c r="G4" s="13">
        <f>E4/F4</f>
        <v>600000</v>
      </c>
      <c r="H4" s="154" t="s">
        <v>1241</v>
      </c>
      <c r="I4" s="4" t="s">
        <v>16</v>
      </c>
      <c r="J4">
        <v>600000</v>
      </c>
      <c r="K4" t="b">
        <f>IF(J4&gt;450000,TRUE,FALSE)</f>
        <v>1</v>
      </c>
      <c r="L4" t="b">
        <f>OR(C4="Men's Street Footwear",H4="Credit Card")</f>
        <v>1</v>
      </c>
      <c r="M4" t="b">
        <f>AND(D4="Male",H4="Credit Card",G4&lt;150000)</f>
        <v>0</v>
      </c>
      <c r="N4" t="b">
        <f>NOT(H4="Credit Card")</f>
        <v>0</v>
      </c>
      <c r="O4" t="b">
        <f>NOT(AND(H4=0,B4&lt;=500))</f>
        <v>1</v>
      </c>
      <c r="Q4" s="49" t="s">
        <v>1096</v>
      </c>
      <c r="R4" s="47">
        <f>COUNTIF(K4:K2498, TRUE)</f>
        <v>326</v>
      </c>
    </row>
    <row r="5" spans="1:23" ht="15" thickBot="1">
      <c r="A5" s="4">
        <v>1185732</v>
      </c>
      <c r="B5" s="6">
        <v>1000</v>
      </c>
      <c r="C5" s="12" t="s">
        <v>1086</v>
      </c>
      <c r="D5" s="12" t="s">
        <v>1253</v>
      </c>
      <c r="E5" s="10">
        <v>150000</v>
      </c>
      <c r="F5" s="11">
        <v>0.3</v>
      </c>
      <c r="G5" s="13">
        <f t="shared" ref="G5:G68" si="0">E5/F5</f>
        <v>500000</v>
      </c>
      <c r="H5" s="154" t="s">
        <v>1242</v>
      </c>
      <c r="I5" s="4" t="s">
        <v>16</v>
      </c>
      <c r="J5">
        <v>500000</v>
      </c>
      <c r="K5" t="b">
        <f t="shared" ref="K5:K68" si="1">IF(J5&gt;450000,TRUE,FALSE)</f>
        <v>1</v>
      </c>
      <c r="L5" t="b">
        <f t="shared" ref="L5:L68" si="2">OR(C5="Men's Street Footwear",H5="Credit Card")</f>
        <v>1</v>
      </c>
      <c r="M5" t="b">
        <f t="shared" ref="M5:M68" si="3">AND(D5="Male",H5="Credit Card",G5&lt;150000)</f>
        <v>0</v>
      </c>
      <c r="N5" t="b">
        <f t="shared" ref="N5:N68" si="4">NOT(H5="Credit Card")</f>
        <v>1</v>
      </c>
      <c r="O5" t="b">
        <f t="shared" ref="O5:O68" si="5">NOT(AND(H5=0,B5&lt;=500))</f>
        <v>1</v>
      </c>
      <c r="Q5" s="49" t="s">
        <v>1097</v>
      </c>
      <c r="R5" s="48">
        <f>COUNTIF(K4:K2498, FALSE)</f>
        <v>2169</v>
      </c>
    </row>
    <row r="6" spans="1:23">
      <c r="A6" s="4">
        <v>1185732</v>
      </c>
      <c r="B6" s="6">
        <v>1000</v>
      </c>
      <c r="C6" s="12" t="s">
        <v>1088</v>
      </c>
      <c r="D6" s="155" t="s">
        <v>1254</v>
      </c>
      <c r="E6" s="10">
        <v>140000</v>
      </c>
      <c r="F6" s="11">
        <v>0.35</v>
      </c>
      <c r="G6" s="13">
        <f t="shared" si="0"/>
        <v>400000</v>
      </c>
      <c r="H6" s="154" t="s">
        <v>1243</v>
      </c>
      <c r="I6" s="4" t="s">
        <v>16</v>
      </c>
      <c r="J6">
        <v>400000</v>
      </c>
      <c r="K6" t="b">
        <f t="shared" si="1"/>
        <v>0</v>
      </c>
      <c r="L6" t="b">
        <f t="shared" si="2"/>
        <v>0</v>
      </c>
      <c r="M6" t="b">
        <f t="shared" si="3"/>
        <v>0</v>
      </c>
      <c r="N6" t="b">
        <f t="shared" si="4"/>
        <v>1</v>
      </c>
      <c r="O6" t="b">
        <f t="shared" si="5"/>
        <v>1</v>
      </c>
    </row>
    <row r="7" spans="1:23">
      <c r="A7" s="4">
        <v>1185732</v>
      </c>
      <c r="B7" s="6">
        <v>850</v>
      </c>
      <c r="C7" s="12" t="s">
        <v>1088</v>
      </c>
      <c r="D7" s="155" t="s">
        <v>1254</v>
      </c>
      <c r="E7" s="10">
        <v>133875</v>
      </c>
      <c r="F7" s="11">
        <v>0.35</v>
      </c>
      <c r="G7" s="13">
        <f t="shared" si="0"/>
        <v>382500</v>
      </c>
      <c r="H7" s="154" t="s">
        <v>1244</v>
      </c>
      <c r="I7" s="4" t="s">
        <v>16</v>
      </c>
      <c r="J7">
        <v>382500</v>
      </c>
      <c r="K7" t="b">
        <f t="shared" si="1"/>
        <v>0</v>
      </c>
      <c r="L7" t="b">
        <f t="shared" si="2"/>
        <v>0</v>
      </c>
      <c r="M7" t="b">
        <f t="shared" si="3"/>
        <v>0</v>
      </c>
      <c r="N7" t="b">
        <f t="shared" si="4"/>
        <v>1</v>
      </c>
      <c r="O7" t="b">
        <f t="shared" si="5"/>
        <v>1</v>
      </c>
    </row>
    <row r="8" spans="1:23">
      <c r="A8" s="4">
        <v>1185732</v>
      </c>
      <c r="B8" s="6">
        <v>900</v>
      </c>
      <c r="C8" s="12" t="s">
        <v>1088</v>
      </c>
      <c r="D8" s="155" t="s">
        <v>1254</v>
      </c>
      <c r="E8" s="10">
        <v>162000</v>
      </c>
      <c r="F8" s="11">
        <v>0.3</v>
      </c>
      <c r="G8" s="13">
        <f t="shared" si="0"/>
        <v>540000</v>
      </c>
      <c r="H8" s="154" t="s">
        <v>1243</v>
      </c>
      <c r="I8" s="4" t="s">
        <v>16</v>
      </c>
      <c r="J8">
        <v>540000</v>
      </c>
      <c r="K8" t="b">
        <f t="shared" si="1"/>
        <v>1</v>
      </c>
      <c r="L8" t="b">
        <f t="shared" si="2"/>
        <v>0</v>
      </c>
      <c r="M8" t="b">
        <f t="shared" si="3"/>
        <v>0</v>
      </c>
      <c r="N8" t="b">
        <f t="shared" si="4"/>
        <v>1</v>
      </c>
      <c r="O8" t="b">
        <f t="shared" si="5"/>
        <v>1</v>
      </c>
    </row>
    <row r="9" spans="1:23">
      <c r="A9" s="4">
        <v>1185732</v>
      </c>
      <c r="B9" s="6">
        <v>1000</v>
      </c>
      <c r="C9" s="12" t="s">
        <v>1087</v>
      </c>
      <c r="D9" s="12" t="s">
        <v>1253</v>
      </c>
      <c r="E9" s="10">
        <v>125000</v>
      </c>
      <c r="F9" s="11">
        <v>0.25</v>
      </c>
      <c r="G9" s="13">
        <f t="shared" si="0"/>
        <v>500000</v>
      </c>
      <c r="H9" s="154" t="s">
        <v>1245</v>
      </c>
      <c r="I9" s="4" t="s">
        <v>16</v>
      </c>
      <c r="J9">
        <v>500000</v>
      </c>
      <c r="K9" t="b">
        <f t="shared" si="1"/>
        <v>1</v>
      </c>
      <c r="L9" t="b">
        <f t="shared" si="2"/>
        <v>0</v>
      </c>
      <c r="M9" t="b">
        <f t="shared" si="3"/>
        <v>0</v>
      </c>
      <c r="N9" t="b">
        <f t="shared" si="4"/>
        <v>1</v>
      </c>
      <c r="O9" t="b">
        <f t="shared" si="5"/>
        <v>1</v>
      </c>
    </row>
    <row r="10" spans="1:23">
      <c r="A10" s="4">
        <v>1185732</v>
      </c>
      <c r="B10" s="6">
        <v>1250</v>
      </c>
      <c r="C10" s="12" t="s">
        <v>1087</v>
      </c>
      <c r="D10" s="12" t="s">
        <v>1253</v>
      </c>
      <c r="E10" s="10">
        <v>312500</v>
      </c>
      <c r="F10" s="11">
        <v>0.5</v>
      </c>
      <c r="G10" s="13">
        <f t="shared" si="0"/>
        <v>625000</v>
      </c>
      <c r="H10" s="154" t="s">
        <v>1246</v>
      </c>
      <c r="I10" s="4" t="s">
        <v>16</v>
      </c>
      <c r="J10">
        <v>625000</v>
      </c>
      <c r="K10" t="b">
        <f t="shared" si="1"/>
        <v>1</v>
      </c>
      <c r="L10" t="b">
        <f t="shared" si="2"/>
        <v>0</v>
      </c>
      <c r="M10" t="b">
        <f t="shared" si="3"/>
        <v>0</v>
      </c>
      <c r="N10" t="b">
        <f t="shared" si="4"/>
        <v>1</v>
      </c>
      <c r="O10" t="b">
        <f t="shared" si="5"/>
        <v>1</v>
      </c>
    </row>
    <row r="11" spans="1:23">
      <c r="A11" s="4">
        <v>1185732</v>
      </c>
      <c r="B11" s="6">
        <v>900</v>
      </c>
      <c r="C11" s="12" t="s">
        <v>1087</v>
      </c>
      <c r="D11" s="12" t="s">
        <v>1253</v>
      </c>
      <c r="E11" s="10">
        <v>135000</v>
      </c>
      <c r="F11" s="11">
        <v>0.3</v>
      </c>
      <c r="G11" s="13">
        <f t="shared" si="0"/>
        <v>450000</v>
      </c>
      <c r="H11" s="154" t="s">
        <v>1246</v>
      </c>
      <c r="I11" s="4" t="s">
        <v>31</v>
      </c>
      <c r="J11">
        <v>450000</v>
      </c>
      <c r="K11" t="b">
        <f t="shared" si="1"/>
        <v>0</v>
      </c>
      <c r="L11" t="b">
        <f t="shared" si="2"/>
        <v>0</v>
      </c>
      <c r="M11" t="b">
        <f t="shared" si="3"/>
        <v>0</v>
      </c>
      <c r="N11" t="b">
        <f t="shared" si="4"/>
        <v>1</v>
      </c>
      <c r="O11" t="b">
        <f t="shared" si="5"/>
        <v>1</v>
      </c>
    </row>
    <row r="12" spans="1:23">
      <c r="A12" s="4">
        <v>1185732</v>
      </c>
      <c r="B12" s="6">
        <v>950</v>
      </c>
      <c r="C12" s="12" t="s">
        <v>1087</v>
      </c>
      <c r="D12" s="12" t="s">
        <v>1253</v>
      </c>
      <c r="E12" s="10">
        <v>133000</v>
      </c>
      <c r="F12" s="11">
        <v>0.35</v>
      </c>
      <c r="G12" s="13">
        <f t="shared" si="0"/>
        <v>380000</v>
      </c>
      <c r="H12" s="154" t="s">
        <v>1245</v>
      </c>
      <c r="I12" s="4" t="s">
        <v>31</v>
      </c>
      <c r="J12">
        <v>380000</v>
      </c>
      <c r="K12" t="b">
        <f t="shared" si="1"/>
        <v>0</v>
      </c>
      <c r="L12" t="b">
        <f t="shared" si="2"/>
        <v>0</v>
      </c>
      <c r="M12" t="b">
        <f t="shared" si="3"/>
        <v>0</v>
      </c>
      <c r="N12" t="b">
        <f t="shared" si="4"/>
        <v>1</v>
      </c>
      <c r="O12" t="b">
        <f t="shared" si="5"/>
        <v>1</v>
      </c>
    </row>
    <row r="13" spans="1:23">
      <c r="A13" s="4">
        <v>1185732</v>
      </c>
      <c r="B13" s="6">
        <v>825</v>
      </c>
      <c r="C13" s="12" t="s">
        <v>1087</v>
      </c>
      <c r="D13" s="12" t="s">
        <v>1253</v>
      </c>
      <c r="E13" s="10">
        <v>129937.5</v>
      </c>
      <c r="F13" s="11">
        <v>0.35</v>
      </c>
      <c r="G13" s="13">
        <f t="shared" si="0"/>
        <v>371250</v>
      </c>
      <c r="H13" s="154" t="s">
        <v>1244</v>
      </c>
      <c r="I13" s="4" t="s">
        <v>31</v>
      </c>
      <c r="J13">
        <v>371250</v>
      </c>
      <c r="K13" t="b">
        <f t="shared" si="1"/>
        <v>0</v>
      </c>
      <c r="L13" t="b">
        <f t="shared" si="2"/>
        <v>0</v>
      </c>
      <c r="M13" t="b">
        <f t="shared" si="3"/>
        <v>0</v>
      </c>
      <c r="N13" t="b">
        <f t="shared" si="4"/>
        <v>1</v>
      </c>
      <c r="O13" t="b">
        <f t="shared" si="5"/>
        <v>1</v>
      </c>
    </row>
    <row r="14" spans="1:23">
      <c r="A14" s="4">
        <v>1185732</v>
      </c>
      <c r="B14" s="6">
        <v>900</v>
      </c>
      <c r="C14" s="12" t="s">
        <v>1086</v>
      </c>
      <c r="D14" s="12" t="s">
        <v>1253</v>
      </c>
      <c r="E14" s="10">
        <v>162000</v>
      </c>
      <c r="F14" s="11">
        <v>0.3</v>
      </c>
      <c r="G14" s="13">
        <f t="shared" si="0"/>
        <v>540000</v>
      </c>
      <c r="H14" s="154" t="s">
        <v>1241</v>
      </c>
      <c r="I14" s="4" t="s">
        <v>31</v>
      </c>
      <c r="J14">
        <v>540000</v>
      </c>
      <c r="K14" t="b">
        <f t="shared" si="1"/>
        <v>1</v>
      </c>
      <c r="L14" t="b">
        <f t="shared" si="2"/>
        <v>1</v>
      </c>
      <c r="M14" t="b">
        <f t="shared" si="3"/>
        <v>0</v>
      </c>
      <c r="N14" t="b">
        <f t="shared" si="4"/>
        <v>0</v>
      </c>
      <c r="O14" t="b">
        <f t="shared" si="5"/>
        <v>1</v>
      </c>
    </row>
    <row r="15" spans="1:23">
      <c r="A15" s="4">
        <v>1185732</v>
      </c>
      <c r="B15" s="6">
        <v>1000</v>
      </c>
      <c r="C15" s="12" t="s">
        <v>1086</v>
      </c>
      <c r="D15" s="12" t="s">
        <v>1253</v>
      </c>
      <c r="E15" s="10">
        <v>125000</v>
      </c>
      <c r="F15" s="11">
        <v>0.25</v>
      </c>
      <c r="G15" s="13">
        <f t="shared" si="0"/>
        <v>500000</v>
      </c>
      <c r="H15" s="154" t="s">
        <v>1244</v>
      </c>
      <c r="I15" s="4" t="s">
        <v>31</v>
      </c>
      <c r="J15">
        <v>500000</v>
      </c>
      <c r="K15" t="b">
        <f t="shared" si="1"/>
        <v>1</v>
      </c>
      <c r="L15" t="b">
        <f t="shared" si="2"/>
        <v>1</v>
      </c>
      <c r="M15" t="b">
        <f t="shared" si="3"/>
        <v>0</v>
      </c>
      <c r="N15" t="b">
        <f t="shared" si="4"/>
        <v>1</v>
      </c>
      <c r="O15" t="b">
        <f t="shared" si="5"/>
        <v>1</v>
      </c>
    </row>
    <row r="16" spans="1:23">
      <c r="A16" s="4">
        <v>1185732</v>
      </c>
      <c r="B16" s="6">
        <v>1220</v>
      </c>
      <c r="C16" s="12" t="s">
        <v>1086</v>
      </c>
      <c r="D16" s="12" t="s">
        <v>1253</v>
      </c>
      <c r="E16" s="10">
        <v>305000</v>
      </c>
      <c r="F16" s="11">
        <v>0.5</v>
      </c>
      <c r="G16" s="13">
        <f t="shared" si="0"/>
        <v>610000</v>
      </c>
      <c r="H16" s="154" t="s">
        <v>1244</v>
      </c>
      <c r="I16" s="4" t="s">
        <v>31</v>
      </c>
      <c r="J16">
        <v>610000</v>
      </c>
      <c r="K16" t="b">
        <f t="shared" si="1"/>
        <v>1</v>
      </c>
      <c r="L16" t="b">
        <f t="shared" si="2"/>
        <v>1</v>
      </c>
      <c r="M16" t="b">
        <f t="shared" si="3"/>
        <v>0</v>
      </c>
      <c r="N16" t="b">
        <f t="shared" si="4"/>
        <v>1</v>
      </c>
      <c r="O16" t="b">
        <f t="shared" si="5"/>
        <v>1</v>
      </c>
    </row>
    <row r="17" spans="1:15">
      <c r="A17" s="4">
        <v>1185732</v>
      </c>
      <c r="B17" s="6">
        <v>925</v>
      </c>
      <c r="C17" s="12" t="s">
        <v>1087</v>
      </c>
      <c r="D17" s="12" t="s">
        <v>1253</v>
      </c>
      <c r="E17" s="10">
        <v>138750</v>
      </c>
      <c r="F17" s="11">
        <v>0.3</v>
      </c>
      <c r="G17" s="13">
        <f t="shared" si="0"/>
        <v>462500</v>
      </c>
      <c r="H17" s="154" t="s">
        <v>1246</v>
      </c>
      <c r="I17" s="4" t="s">
        <v>31</v>
      </c>
      <c r="J17">
        <v>462500</v>
      </c>
      <c r="K17" t="b">
        <f t="shared" si="1"/>
        <v>1</v>
      </c>
      <c r="L17" t="b">
        <f t="shared" si="2"/>
        <v>0</v>
      </c>
      <c r="M17" t="b">
        <f t="shared" si="3"/>
        <v>0</v>
      </c>
      <c r="N17" t="b">
        <f t="shared" si="4"/>
        <v>1</v>
      </c>
      <c r="O17" t="b">
        <f t="shared" si="5"/>
        <v>1</v>
      </c>
    </row>
    <row r="18" spans="1:15">
      <c r="A18" s="4">
        <v>1185732</v>
      </c>
      <c r="B18" s="6">
        <v>950</v>
      </c>
      <c r="C18" s="12" t="s">
        <v>1087</v>
      </c>
      <c r="D18" s="12" t="s">
        <v>1253</v>
      </c>
      <c r="E18" s="10">
        <v>133000</v>
      </c>
      <c r="F18" s="11">
        <v>0.35</v>
      </c>
      <c r="G18" s="13">
        <f t="shared" si="0"/>
        <v>380000</v>
      </c>
      <c r="H18" s="154" t="s">
        <v>1244</v>
      </c>
      <c r="I18" s="4" t="s">
        <v>31</v>
      </c>
      <c r="J18">
        <v>380000</v>
      </c>
      <c r="K18" t="b">
        <f t="shared" si="1"/>
        <v>0</v>
      </c>
      <c r="L18" t="b">
        <f t="shared" si="2"/>
        <v>0</v>
      </c>
      <c r="M18" t="b">
        <f t="shared" si="3"/>
        <v>0</v>
      </c>
      <c r="N18" t="b">
        <f t="shared" si="4"/>
        <v>1</v>
      </c>
      <c r="O18" t="b">
        <f t="shared" si="5"/>
        <v>1</v>
      </c>
    </row>
    <row r="19" spans="1:15">
      <c r="A19" s="4">
        <v>1185732</v>
      </c>
      <c r="B19" s="6">
        <v>800</v>
      </c>
      <c r="C19" s="12" t="s">
        <v>1087</v>
      </c>
      <c r="D19" s="12" t="s">
        <v>1253</v>
      </c>
      <c r="E19" s="10">
        <v>126000</v>
      </c>
      <c r="F19" s="11">
        <v>0.35</v>
      </c>
      <c r="G19" s="13">
        <f t="shared" si="0"/>
        <v>360000</v>
      </c>
      <c r="H19" s="154" t="s">
        <v>1241</v>
      </c>
      <c r="I19" s="4" t="s">
        <v>31</v>
      </c>
      <c r="J19">
        <v>360000</v>
      </c>
      <c r="K19" t="b">
        <f t="shared" si="1"/>
        <v>0</v>
      </c>
      <c r="L19" t="b">
        <f t="shared" si="2"/>
        <v>1</v>
      </c>
      <c r="M19" t="b">
        <f t="shared" si="3"/>
        <v>0</v>
      </c>
      <c r="N19" t="b">
        <f t="shared" si="4"/>
        <v>0</v>
      </c>
      <c r="O19" t="b">
        <f t="shared" si="5"/>
        <v>1</v>
      </c>
    </row>
    <row r="20" spans="1:15">
      <c r="A20" s="4">
        <v>1185732</v>
      </c>
      <c r="B20" s="6">
        <v>850</v>
      </c>
      <c r="C20" s="12" t="s">
        <v>1087</v>
      </c>
      <c r="D20" s="12" t="s">
        <v>1253</v>
      </c>
      <c r="E20" s="10">
        <v>153000</v>
      </c>
      <c r="F20" s="11">
        <v>0.3</v>
      </c>
      <c r="G20" s="13">
        <f t="shared" si="0"/>
        <v>510000</v>
      </c>
      <c r="H20" s="154" t="s">
        <v>1245</v>
      </c>
      <c r="I20" s="4" t="s">
        <v>31</v>
      </c>
      <c r="J20">
        <v>510000</v>
      </c>
      <c r="K20" t="b">
        <f t="shared" si="1"/>
        <v>1</v>
      </c>
      <c r="L20" t="b">
        <f t="shared" si="2"/>
        <v>0</v>
      </c>
      <c r="M20" t="b">
        <f t="shared" si="3"/>
        <v>0</v>
      </c>
      <c r="N20" t="b">
        <f t="shared" si="4"/>
        <v>1</v>
      </c>
      <c r="O20" t="b">
        <f t="shared" si="5"/>
        <v>1</v>
      </c>
    </row>
    <row r="21" spans="1:15">
      <c r="A21" s="4">
        <v>1185732</v>
      </c>
      <c r="B21" s="6">
        <v>950</v>
      </c>
      <c r="C21" s="12" t="s">
        <v>1086</v>
      </c>
      <c r="D21" s="12" t="s">
        <v>1253</v>
      </c>
      <c r="E21" s="10">
        <v>118750</v>
      </c>
      <c r="F21" s="11">
        <v>0.25</v>
      </c>
      <c r="G21" s="13">
        <f t="shared" si="0"/>
        <v>475000</v>
      </c>
      <c r="H21" s="154" t="s">
        <v>1246</v>
      </c>
      <c r="I21" s="4" t="s">
        <v>31</v>
      </c>
      <c r="J21">
        <v>475000</v>
      </c>
      <c r="K21" t="b">
        <f t="shared" si="1"/>
        <v>1</v>
      </c>
      <c r="L21" t="b">
        <f t="shared" si="2"/>
        <v>1</v>
      </c>
      <c r="M21" t="b">
        <f t="shared" si="3"/>
        <v>0</v>
      </c>
      <c r="N21" t="b">
        <f t="shared" si="4"/>
        <v>1</v>
      </c>
      <c r="O21" t="b">
        <f t="shared" si="5"/>
        <v>1</v>
      </c>
    </row>
    <row r="22" spans="1:15">
      <c r="A22" s="4">
        <v>1185732</v>
      </c>
      <c r="B22" s="6">
        <v>1200</v>
      </c>
      <c r="C22" s="12" t="s">
        <v>1086</v>
      </c>
      <c r="D22" s="12" t="s">
        <v>1253</v>
      </c>
      <c r="E22" s="10">
        <v>300000</v>
      </c>
      <c r="F22" s="11">
        <v>0.5</v>
      </c>
      <c r="G22" s="13">
        <f t="shared" si="0"/>
        <v>600000</v>
      </c>
      <c r="H22" s="154" t="s">
        <v>1242</v>
      </c>
      <c r="I22" s="4" t="s">
        <v>31</v>
      </c>
      <c r="J22">
        <v>600000</v>
      </c>
      <c r="K22" t="b">
        <f t="shared" si="1"/>
        <v>1</v>
      </c>
      <c r="L22" t="b">
        <f t="shared" si="2"/>
        <v>1</v>
      </c>
      <c r="M22" t="b">
        <f t="shared" si="3"/>
        <v>0</v>
      </c>
      <c r="N22" t="b">
        <f t="shared" si="4"/>
        <v>1</v>
      </c>
      <c r="O22" t="b">
        <f t="shared" si="5"/>
        <v>1</v>
      </c>
    </row>
    <row r="23" spans="1:15">
      <c r="A23" s="4">
        <v>1185732</v>
      </c>
      <c r="B23" s="6">
        <v>900</v>
      </c>
      <c r="C23" s="12" t="s">
        <v>1086</v>
      </c>
      <c r="D23" s="12" t="s">
        <v>1253</v>
      </c>
      <c r="E23" s="10">
        <v>135000</v>
      </c>
      <c r="F23" s="11">
        <v>0.3</v>
      </c>
      <c r="G23" s="13">
        <f t="shared" si="0"/>
        <v>450000</v>
      </c>
      <c r="H23" s="154" t="s">
        <v>1245</v>
      </c>
      <c r="I23" s="4" t="s">
        <v>31</v>
      </c>
      <c r="J23">
        <v>450000</v>
      </c>
      <c r="K23" t="b">
        <f t="shared" si="1"/>
        <v>0</v>
      </c>
      <c r="L23" t="b">
        <f t="shared" si="2"/>
        <v>1</v>
      </c>
      <c r="M23" t="b">
        <f t="shared" si="3"/>
        <v>0</v>
      </c>
      <c r="N23" t="b">
        <f t="shared" si="4"/>
        <v>1</v>
      </c>
      <c r="O23" t="b">
        <f t="shared" si="5"/>
        <v>1</v>
      </c>
    </row>
    <row r="24" spans="1:15">
      <c r="A24" s="4">
        <v>1185732</v>
      </c>
      <c r="B24" s="6">
        <v>900</v>
      </c>
      <c r="C24" s="12" t="s">
        <v>1086</v>
      </c>
      <c r="D24" s="12" t="s">
        <v>1253</v>
      </c>
      <c r="E24" s="10">
        <v>126000</v>
      </c>
      <c r="F24" s="11">
        <v>0.35</v>
      </c>
      <c r="G24" s="13">
        <f t="shared" si="0"/>
        <v>360000</v>
      </c>
      <c r="H24" s="154" t="s">
        <v>1241</v>
      </c>
      <c r="I24" s="4" t="s">
        <v>31</v>
      </c>
      <c r="J24">
        <v>360000</v>
      </c>
      <c r="K24" t="b">
        <f t="shared" si="1"/>
        <v>0</v>
      </c>
      <c r="L24" t="b">
        <f t="shared" si="2"/>
        <v>1</v>
      </c>
      <c r="M24" t="b">
        <f t="shared" si="3"/>
        <v>0</v>
      </c>
      <c r="N24" t="b">
        <f t="shared" si="4"/>
        <v>0</v>
      </c>
      <c r="O24" t="b">
        <f t="shared" si="5"/>
        <v>1</v>
      </c>
    </row>
    <row r="25" spans="1:15">
      <c r="A25" s="4">
        <v>1185732</v>
      </c>
      <c r="B25" s="6">
        <v>825</v>
      </c>
      <c r="C25" s="12" t="s">
        <v>1087</v>
      </c>
      <c r="D25" s="12" t="s">
        <v>1253</v>
      </c>
      <c r="E25" s="10">
        <v>129937.5</v>
      </c>
      <c r="F25" s="11">
        <v>0.35</v>
      </c>
      <c r="G25" s="13">
        <f t="shared" si="0"/>
        <v>371250</v>
      </c>
      <c r="H25" s="154" t="s">
        <v>1241</v>
      </c>
      <c r="I25" s="4" t="s">
        <v>31</v>
      </c>
      <c r="J25">
        <v>371250</v>
      </c>
      <c r="K25" t="b">
        <f t="shared" si="1"/>
        <v>0</v>
      </c>
      <c r="L25" t="b">
        <f t="shared" si="2"/>
        <v>1</v>
      </c>
      <c r="M25" t="b">
        <f t="shared" si="3"/>
        <v>0</v>
      </c>
      <c r="N25" t="b">
        <f t="shared" si="4"/>
        <v>0</v>
      </c>
      <c r="O25" t="b">
        <f t="shared" si="5"/>
        <v>1</v>
      </c>
    </row>
    <row r="26" spans="1:15">
      <c r="A26" s="4">
        <v>1185732</v>
      </c>
      <c r="B26" s="6">
        <v>825</v>
      </c>
      <c r="C26" s="12" t="s">
        <v>1087</v>
      </c>
      <c r="D26" s="12" t="s">
        <v>1253</v>
      </c>
      <c r="E26" s="10">
        <v>148500</v>
      </c>
      <c r="F26" s="11">
        <v>0.3</v>
      </c>
      <c r="G26" s="13">
        <f t="shared" si="0"/>
        <v>495000</v>
      </c>
      <c r="H26" s="154" t="s">
        <v>1243</v>
      </c>
      <c r="I26" s="4" t="s">
        <v>31</v>
      </c>
      <c r="J26">
        <v>495000</v>
      </c>
      <c r="K26" t="b">
        <f t="shared" si="1"/>
        <v>1</v>
      </c>
      <c r="L26" t="b">
        <f t="shared" si="2"/>
        <v>0</v>
      </c>
      <c r="M26" t="b">
        <f t="shared" si="3"/>
        <v>0</v>
      </c>
      <c r="N26" t="b">
        <f t="shared" si="4"/>
        <v>1</v>
      </c>
      <c r="O26" t="b">
        <f t="shared" si="5"/>
        <v>1</v>
      </c>
    </row>
    <row r="27" spans="1:15">
      <c r="A27" s="4">
        <v>1185732</v>
      </c>
      <c r="B27" s="6">
        <v>950</v>
      </c>
      <c r="C27" s="12" t="s">
        <v>1087</v>
      </c>
      <c r="D27" s="12" t="s">
        <v>1253</v>
      </c>
      <c r="E27" s="10">
        <v>118750</v>
      </c>
      <c r="F27" s="11">
        <v>0.25</v>
      </c>
      <c r="G27" s="13">
        <f t="shared" si="0"/>
        <v>475000</v>
      </c>
      <c r="H27" s="154" t="s">
        <v>1241</v>
      </c>
      <c r="I27" s="4" t="s">
        <v>31</v>
      </c>
      <c r="J27">
        <v>475000</v>
      </c>
      <c r="K27" t="b">
        <f t="shared" si="1"/>
        <v>1</v>
      </c>
      <c r="L27" t="b">
        <f t="shared" si="2"/>
        <v>1</v>
      </c>
      <c r="M27" t="b">
        <f t="shared" si="3"/>
        <v>0</v>
      </c>
      <c r="N27" t="b">
        <f t="shared" si="4"/>
        <v>0</v>
      </c>
      <c r="O27" t="b">
        <f t="shared" si="5"/>
        <v>1</v>
      </c>
    </row>
    <row r="28" spans="1:15">
      <c r="A28" s="4">
        <v>1185732</v>
      </c>
      <c r="B28" s="6">
        <v>1220</v>
      </c>
      <c r="C28" s="12" t="s">
        <v>1087</v>
      </c>
      <c r="D28" s="12" t="s">
        <v>1253</v>
      </c>
      <c r="E28" s="10">
        <v>366000</v>
      </c>
      <c r="F28" s="11">
        <v>0.5</v>
      </c>
      <c r="G28" s="13">
        <f t="shared" si="0"/>
        <v>732000</v>
      </c>
      <c r="H28" s="154" t="s">
        <v>1243</v>
      </c>
      <c r="I28" s="4" t="s">
        <v>31</v>
      </c>
      <c r="J28">
        <v>732000</v>
      </c>
      <c r="K28" t="b">
        <f t="shared" si="1"/>
        <v>1</v>
      </c>
      <c r="L28" t="b">
        <f t="shared" si="2"/>
        <v>0</v>
      </c>
      <c r="M28" t="b">
        <f t="shared" si="3"/>
        <v>0</v>
      </c>
      <c r="N28" t="b">
        <f t="shared" si="4"/>
        <v>1</v>
      </c>
      <c r="O28" t="b">
        <f t="shared" si="5"/>
        <v>1</v>
      </c>
    </row>
    <row r="29" spans="1:15">
      <c r="A29" s="4">
        <v>1185732</v>
      </c>
      <c r="B29" s="6">
        <v>925</v>
      </c>
      <c r="C29" s="12" t="s">
        <v>1087</v>
      </c>
      <c r="D29" s="12" t="s">
        <v>1253</v>
      </c>
      <c r="E29" s="10">
        <v>152625</v>
      </c>
      <c r="F29" s="11">
        <v>0.3</v>
      </c>
      <c r="G29" s="13">
        <f t="shared" si="0"/>
        <v>508750</v>
      </c>
      <c r="H29" s="154" t="s">
        <v>1242</v>
      </c>
      <c r="I29" s="4" t="s">
        <v>31</v>
      </c>
      <c r="J29">
        <v>508750</v>
      </c>
      <c r="K29" t="b">
        <f t="shared" si="1"/>
        <v>1</v>
      </c>
      <c r="L29" t="b">
        <f t="shared" si="2"/>
        <v>0</v>
      </c>
      <c r="M29" t="b">
        <f t="shared" si="3"/>
        <v>0</v>
      </c>
      <c r="N29" t="b">
        <f t="shared" si="4"/>
        <v>1</v>
      </c>
      <c r="O29" t="b">
        <f t="shared" si="5"/>
        <v>1</v>
      </c>
    </row>
    <row r="30" spans="1:15">
      <c r="A30" s="4">
        <v>1185732</v>
      </c>
      <c r="B30" s="6">
        <v>900</v>
      </c>
      <c r="C30" s="12" t="s">
        <v>1086</v>
      </c>
      <c r="D30" s="12" t="s">
        <v>1253</v>
      </c>
      <c r="E30" s="10">
        <v>157500</v>
      </c>
      <c r="F30" s="11">
        <v>0.35</v>
      </c>
      <c r="G30" s="13">
        <f t="shared" si="0"/>
        <v>450000</v>
      </c>
      <c r="H30" s="154" t="s">
        <v>1243</v>
      </c>
      <c r="I30" s="4" t="s">
        <v>31</v>
      </c>
      <c r="J30">
        <v>450000</v>
      </c>
      <c r="K30" t="b">
        <f t="shared" si="1"/>
        <v>0</v>
      </c>
      <c r="L30" t="b">
        <f t="shared" si="2"/>
        <v>1</v>
      </c>
      <c r="M30" t="b">
        <f t="shared" si="3"/>
        <v>0</v>
      </c>
      <c r="N30" t="b">
        <f t="shared" si="4"/>
        <v>1</v>
      </c>
      <c r="O30" t="b">
        <f t="shared" si="5"/>
        <v>1</v>
      </c>
    </row>
    <row r="31" spans="1:15">
      <c r="A31" s="4">
        <v>1185732</v>
      </c>
      <c r="B31" s="6">
        <v>850</v>
      </c>
      <c r="C31" s="12" t="s">
        <v>1087</v>
      </c>
      <c r="D31" s="12" t="s">
        <v>1253</v>
      </c>
      <c r="E31" s="10">
        <v>148750</v>
      </c>
      <c r="F31" s="11">
        <v>0.35</v>
      </c>
      <c r="G31" s="13">
        <f t="shared" si="0"/>
        <v>425000</v>
      </c>
      <c r="H31" s="154" t="s">
        <v>1246</v>
      </c>
      <c r="I31" s="4" t="s">
        <v>31</v>
      </c>
      <c r="J31">
        <v>425000</v>
      </c>
      <c r="K31" t="b">
        <f t="shared" si="1"/>
        <v>0</v>
      </c>
      <c r="L31" t="b">
        <f t="shared" si="2"/>
        <v>0</v>
      </c>
      <c r="M31" t="b">
        <f t="shared" si="3"/>
        <v>0</v>
      </c>
      <c r="N31" t="b">
        <f t="shared" si="4"/>
        <v>1</v>
      </c>
      <c r="O31" t="b">
        <f t="shared" si="5"/>
        <v>1</v>
      </c>
    </row>
    <row r="32" spans="1:15">
      <c r="A32" s="4">
        <v>1185732</v>
      </c>
      <c r="B32" s="6">
        <v>875</v>
      </c>
      <c r="C32" s="12" t="s">
        <v>1086</v>
      </c>
      <c r="D32" s="12" t="s">
        <v>1253</v>
      </c>
      <c r="E32" s="10">
        <v>157500</v>
      </c>
      <c r="F32" s="11">
        <v>0.3</v>
      </c>
      <c r="G32" s="13">
        <f t="shared" si="0"/>
        <v>525000</v>
      </c>
      <c r="H32" s="154" t="s">
        <v>1246</v>
      </c>
      <c r="I32" s="4" t="s">
        <v>31</v>
      </c>
      <c r="J32">
        <v>525000</v>
      </c>
      <c r="K32" t="b">
        <f t="shared" si="1"/>
        <v>1</v>
      </c>
      <c r="L32" t="b">
        <f t="shared" si="2"/>
        <v>1</v>
      </c>
      <c r="M32" t="b">
        <f t="shared" si="3"/>
        <v>0</v>
      </c>
      <c r="N32" t="b">
        <f t="shared" si="4"/>
        <v>1</v>
      </c>
      <c r="O32" t="b">
        <f t="shared" si="5"/>
        <v>1</v>
      </c>
    </row>
    <row r="33" spans="1:15">
      <c r="A33" s="4">
        <v>1185732</v>
      </c>
      <c r="B33" s="6">
        <v>1000</v>
      </c>
      <c r="C33" s="12" t="s">
        <v>1087</v>
      </c>
      <c r="D33" s="12" t="s">
        <v>1253</v>
      </c>
      <c r="E33" s="10">
        <v>162500</v>
      </c>
      <c r="F33" s="11">
        <v>0.25</v>
      </c>
      <c r="G33" s="13">
        <f t="shared" si="0"/>
        <v>650000</v>
      </c>
      <c r="H33" s="154" t="s">
        <v>1245</v>
      </c>
      <c r="I33" s="4" t="s">
        <v>31</v>
      </c>
      <c r="J33">
        <v>650000</v>
      </c>
      <c r="K33" t="b">
        <f t="shared" si="1"/>
        <v>1</v>
      </c>
      <c r="L33" t="b">
        <f t="shared" si="2"/>
        <v>0</v>
      </c>
      <c r="M33" t="b">
        <f t="shared" si="3"/>
        <v>0</v>
      </c>
      <c r="N33" t="b">
        <f t="shared" si="4"/>
        <v>1</v>
      </c>
      <c r="O33" t="b">
        <f t="shared" si="5"/>
        <v>1</v>
      </c>
    </row>
    <row r="34" spans="1:15">
      <c r="A34" s="4">
        <v>1185732</v>
      </c>
      <c r="B34" s="6">
        <v>1250</v>
      </c>
      <c r="C34" s="12" t="s">
        <v>1086</v>
      </c>
      <c r="D34" s="12" t="s">
        <v>1253</v>
      </c>
      <c r="E34" s="10">
        <v>375000</v>
      </c>
      <c r="F34" s="11">
        <v>0.5</v>
      </c>
      <c r="G34" s="13">
        <f t="shared" si="0"/>
        <v>750000</v>
      </c>
      <c r="H34" s="154" t="s">
        <v>1242</v>
      </c>
      <c r="I34" s="4" t="s">
        <v>31</v>
      </c>
      <c r="J34">
        <v>750000</v>
      </c>
      <c r="K34" t="b">
        <f t="shared" si="1"/>
        <v>1</v>
      </c>
      <c r="L34" t="b">
        <f t="shared" si="2"/>
        <v>1</v>
      </c>
      <c r="M34" t="b">
        <f t="shared" si="3"/>
        <v>0</v>
      </c>
      <c r="N34" t="b">
        <f t="shared" si="4"/>
        <v>1</v>
      </c>
      <c r="O34" t="b">
        <f t="shared" si="5"/>
        <v>1</v>
      </c>
    </row>
    <row r="35" spans="1:15">
      <c r="A35" s="4">
        <v>1185732</v>
      </c>
      <c r="B35" s="6">
        <v>1000</v>
      </c>
      <c r="C35" s="12" t="s">
        <v>1087</v>
      </c>
      <c r="D35" s="12" t="s">
        <v>1253</v>
      </c>
      <c r="E35" s="10">
        <v>165000</v>
      </c>
      <c r="F35" s="11">
        <v>0.3</v>
      </c>
      <c r="G35" s="13">
        <f t="shared" si="0"/>
        <v>550000</v>
      </c>
      <c r="H35" s="154" t="s">
        <v>1245</v>
      </c>
      <c r="I35" s="4" t="s">
        <v>31</v>
      </c>
      <c r="J35">
        <v>550000</v>
      </c>
      <c r="K35" t="b">
        <f t="shared" si="1"/>
        <v>1</v>
      </c>
      <c r="L35" t="b">
        <f t="shared" si="2"/>
        <v>0</v>
      </c>
      <c r="M35" t="b">
        <f t="shared" si="3"/>
        <v>0</v>
      </c>
      <c r="N35" t="b">
        <f t="shared" si="4"/>
        <v>1</v>
      </c>
      <c r="O35" t="b">
        <f t="shared" si="5"/>
        <v>1</v>
      </c>
    </row>
    <row r="36" spans="1:15">
      <c r="A36" s="4">
        <v>1185732</v>
      </c>
      <c r="B36" s="6">
        <v>925</v>
      </c>
      <c r="C36" s="12" t="s">
        <v>1089</v>
      </c>
      <c r="D36" s="155" t="s">
        <v>1254</v>
      </c>
      <c r="E36" s="10">
        <v>161875</v>
      </c>
      <c r="F36" s="11">
        <v>0.35</v>
      </c>
      <c r="G36" s="13">
        <f t="shared" si="0"/>
        <v>462500.00000000006</v>
      </c>
      <c r="H36" s="154" t="s">
        <v>1242</v>
      </c>
      <c r="I36" s="4" t="s">
        <v>31</v>
      </c>
      <c r="J36">
        <v>462500.00000000006</v>
      </c>
      <c r="K36" t="b">
        <f t="shared" si="1"/>
        <v>1</v>
      </c>
      <c r="L36" t="b">
        <f t="shared" si="2"/>
        <v>0</v>
      </c>
      <c r="M36" t="b">
        <f t="shared" si="3"/>
        <v>0</v>
      </c>
      <c r="N36" t="b">
        <f t="shared" si="4"/>
        <v>1</v>
      </c>
      <c r="O36" t="b">
        <f t="shared" si="5"/>
        <v>1</v>
      </c>
    </row>
    <row r="37" spans="1:15">
      <c r="A37" s="4">
        <v>1185732</v>
      </c>
      <c r="B37" s="6">
        <v>900</v>
      </c>
      <c r="C37" s="12" t="s">
        <v>1087</v>
      </c>
      <c r="D37" s="12" t="s">
        <v>1253</v>
      </c>
      <c r="E37" s="10">
        <v>157500</v>
      </c>
      <c r="F37" s="11">
        <v>0.35</v>
      </c>
      <c r="G37" s="13">
        <f t="shared" si="0"/>
        <v>450000</v>
      </c>
      <c r="H37" s="154" t="s">
        <v>1245</v>
      </c>
      <c r="I37" s="4" t="s">
        <v>31</v>
      </c>
      <c r="J37">
        <v>450000</v>
      </c>
      <c r="K37" t="b">
        <f t="shared" si="1"/>
        <v>0</v>
      </c>
      <c r="L37" t="b">
        <f t="shared" si="2"/>
        <v>0</v>
      </c>
      <c r="M37" t="b">
        <f t="shared" si="3"/>
        <v>0</v>
      </c>
      <c r="N37" t="b">
        <f t="shared" si="4"/>
        <v>1</v>
      </c>
      <c r="O37" t="b">
        <f t="shared" si="5"/>
        <v>1</v>
      </c>
    </row>
    <row r="38" spans="1:15">
      <c r="A38" s="4">
        <v>1185732</v>
      </c>
      <c r="B38" s="6">
        <v>900</v>
      </c>
      <c r="C38" s="12" t="s">
        <v>1088</v>
      </c>
      <c r="D38" s="155" t="s">
        <v>1254</v>
      </c>
      <c r="E38" s="10">
        <v>162000</v>
      </c>
      <c r="F38" s="11">
        <v>0.3</v>
      </c>
      <c r="G38" s="13">
        <f t="shared" si="0"/>
        <v>540000</v>
      </c>
      <c r="H38" s="154" t="s">
        <v>1246</v>
      </c>
      <c r="I38" s="4" t="s">
        <v>31</v>
      </c>
      <c r="J38">
        <v>540000</v>
      </c>
      <c r="K38" t="b">
        <f t="shared" si="1"/>
        <v>1</v>
      </c>
      <c r="L38" t="b">
        <f t="shared" si="2"/>
        <v>0</v>
      </c>
      <c r="M38" t="b">
        <f t="shared" si="3"/>
        <v>0</v>
      </c>
      <c r="N38" t="b">
        <f t="shared" si="4"/>
        <v>1</v>
      </c>
      <c r="O38" t="b">
        <f t="shared" si="5"/>
        <v>1</v>
      </c>
    </row>
    <row r="39" spans="1:15">
      <c r="A39" s="4">
        <v>1185732</v>
      </c>
      <c r="B39" s="6">
        <v>1050</v>
      </c>
      <c r="C39" s="12" t="s">
        <v>1088</v>
      </c>
      <c r="D39" s="155" t="s">
        <v>1254</v>
      </c>
      <c r="E39" s="10">
        <v>170625</v>
      </c>
      <c r="F39" s="11">
        <v>0.25</v>
      </c>
      <c r="G39" s="13">
        <f t="shared" si="0"/>
        <v>682500</v>
      </c>
      <c r="H39" s="154" t="s">
        <v>1242</v>
      </c>
      <c r="I39" s="4" t="s">
        <v>31</v>
      </c>
      <c r="J39">
        <v>682500</v>
      </c>
      <c r="K39" t="b">
        <f t="shared" si="1"/>
        <v>1</v>
      </c>
      <c r="L39" t="b">
        <f t="shared" si="2"/>
        <v>0</v>
      </c>
      <c r="M39" t="b">
        <f t="shared" si="3"/>
        <v>0</v>
      </c>
      <c r="N39" t="b">
        <f t="shared" si="4"/>
        <v>1</v>
      </c>
      <c r="O39" t="b">
        <f t="shared" si="5"/>
        <v>1</v>
      </c>
    </row>
    <row r="40" spans="1:15">
      <c r="A40" s="4">
        <v>1185732</v>
      </c>
      <c r="B40" s="6">
        <v>1275</v>
      </c>
      <c r="C40" s="12" t="s">
        <v>1086</v>
      </c>
      <c r="D40" s="12" t="s">
        <v>1253</v>
      </c>
      <c r="E40" s="10">
        <v>382500</v>
      </c>
      <c r="F40" s="11">
        <v>0.5</v>
      </c>
      <c r="G40" s="13">
        <f t="shared" si="0"/>
        <v>765000</v>
      </c>
      <c r="H40" s="154" t="s">
        <v>1243</v>
      </c>
      <c r="I40" s="4" t="s">
        <v>31</v>
      </c>
      <c r="J40">
        <v>765000</v>
      </c>
      <c r="K40" t="b">
        <f t="shared" si="1"/>
        <v>1</v>
      </c>
      <c r="L40" t="b">
        <f t="shared" si="2"/>
        <v>1</v>
      </c>
      <c r="M40" t="b">
        <f t="shared" si="3"/>
        <v>0</v>
      </c>
      <c r="N40" t="b">
        <f t="shared" si="4"/>
        <v>1</v>
      </c>
      <c r="O40" t="b">
        <f t="shared" si="5"/>
        <v>1</v>
      </c>
    </row>
    <row r="41" spans="1:15">
      <c r="A41" s="4">
        <v>1185732</v>
      </c>
      <c r="B41" s="6">
        <v>1025</v>
      </c>
      <c r="C41" s="12" t="s">
        <v>1086</v>
      </c>
      <c r="D41" s="12" t="s">
        <v>1253</v>
      </c>
      <c r="E41" s="10">
        <v>169125</v>
      </c>
      <c r="F41" s="11">
        <v>0.3</v>
      </c>
      <c r="G41" s="13">
        <f t="shared" si="0"/>
        <v>563750</v>
      </c>
      <c r="H41" s="154" t="s">
        <v>1246</v>
      </c>
      <c r="I41" s="4" t="s">
        <v>31</v>
      </c>
      <c r="J41">
        <v>563750</v>
      </c>
      <c r="K41" t="b">
        <f t="shared" si="1"/>
        <v>1</v>
      </c>
      <c r="L41" t="b">
        <f t="shared" si="2"/>
        <v>1</v>
      </c>
      <c r="M41" t="b">
        <f t="shared" si="3"/>
        <v>0</v>
      </c>
      <c r="N41" t="b">
        <f t="shared" si="4"/>
        <v>1</v>
      </c>
      <c r="O41" t="b">
        <f t="shared" si="5"/>
        <v>1</v>
      </c>
    </row>
    <row r="42" spans="1:15">
      <c r="A42" s="4">
        <v>1185732</v>
      </c>
      <c r="B42" s="6">
        <v>950</v>
      </c>
      <c r="C42" s="12" t="s">
        <v>1088</v>
      </c>
      <c r="D42" s="155" t="s">
        <v>1254</v>
      </c>
      <c r="E42" s="10">
        <v>166250</v>
      </c>
      <c r="F42" s="11">
        <v>0.35</v>
      </c>
      <c r="G42" s="13">
        <f t="shared" si="0"/>
        <v>475000.00000000006</v>
      </c>
      <c r="H42" s="154" t="s">
        <v>1246</v>
      </c>
      <c r="I42" s="4" t="s">
        <v>31</v>
      </c>
      <c r="J42">
        <v>475000.00000000006</v>
      </c>
      <c r="K42" t="b">
        <f t="shared" si="1"/>
        <v>1</v>
      </c>
      <c r="L42" t="b">
        <f t="shared" si="2"/>
        <v>0</v>
      </c>
      <c r="M42" t="b">
        <f t="shared" si="3"/>
        <v>0</v>
      </c>
      <c r="N42" t="b">
        <f t="shared" si="4"/>
        <v>1</v>
      </c>
      <c r="O42" t="b">
        <f t="shared" si="5"/>
        <v>1</v>
      </c>
    </row>
    <row r="43" spans="1:15">
      <c r="A43" s="4">
        <v>1185732</v>
      </c>
      <c r="B43" s="6">
        <v>900</v>
      </c>
      <c r="C43" s="12" t="s">
        <v>1086</v>
      </c>
      <c r="D43" s="12" t="s">
        <v>1253</v>
      </c>
      <c r="E43" s="10">
        <v>157500</v>
      </c>
      <c r="F43" s="11">
        <v>0.35</v>
      </c>
      <c r="G43" s="13">
        <f t="shared" si="0"/>
        <v>450000</v>
      </c>
      <c r="H43" s="154" t="s">
        <v>1242</v>
      </c>
      <c r="I43" s="4" t="s">
        <v>31</v>
      </c>
      <c r="J43">
        <v>450000</v>
      </c>
      <c r="K43" t="b">
        <f t="shared" si="1"/>
        <v>0</v>
      </c>
      <c r="L43" t="b">
        <f t="shared" si="2"/>
        <v>1</v>
      </c>
      <c r="M43" t="b">
        <f t="shared" si="3"/>
        <v>0</v>
      </c>
      <c r="N43" t="b">
        <f t="shared" si="4"/>
        <v>1</v>
      </c>
      <c r="O43" t="b">
        <f t="shared" si="5"/>
        <v>1</v>
      </c>
    </row>
    <row r="44" spans="1:15">
      <c r="A44" s="4">
        <v>1185732</v>
      </c>
      <c r="B44" s="6">
        <v>925</v>
      </c>
      <c r="C44" s="12" t="s">
        <v>1086</v>
      </c>
      <c r="D44" s="12" t="s">
        <v>1253</v>
      </c>
      <c r="E44" s="10">
        <v>166500</v>
      </c>
      <c r="F44" s="11">
        <v>0.3</v>
      </c>
      <c r="G44" s="13">
        <f t="shared" si="0"/>
        <v>555000</v>
      </c>
      <c r="H44" s="154" t="s">
        <v>1244</v>
      </c>
      <c r="I44" s="4" t="s">
        <v>31</v>
      </c>
      <c r="J44">
        <v>555000</v>
      </c>
      <c r="K44" t="b">
        <f t="shared" si="1"/>
        <v>1</v>
      </c>
      <c r="L44" t="b">
        <f t="shared" si="2"/>
        <v>1</v>
      </c>
      <c r="M44" t="b">
        <f t="shared" si="3"/>
        <v>0</v>
      </c>
      <c r="N44" t="b">
        <f t="shared" si="4"/>
        <v>1</v>
      </c>
      <c r="O44" t="b">
        <f t="shared" si="5"/>
        <v>1</v>
      </c>
    </row>
    <row r="45" spans="1:15">
      <c r="A45" s="4">
        <v>1185732</v>
      </c>
      <c r="B45" s="6">
        <v>1100</v>
      </c>
      <c r="C45" s="12" t="s">
        <v>1087</v>
      </c>
      <c r="D45" s="12" t="s">
        <v>1253</v>
      </c>
      <c r="E45" s="10">
        <v>178750</v>
      </c>
      <c r="F45" s="11">
        <v>0.25</v>
      </c>
      <c r="G45" s="13">
        <f t="shared" si="0"/>
        <v>715000</v>
      </c>
      <c r="H45" s="154" t="s">
        <v>1243</v>
      </c>
      <c r="I45" s="4" t="s">
        <v>31</v>
      </c>
      <c r="J45">
        <v>715000</v>
      </c>
      <c r="K45" t="b">
        <f t="shared" si="1"/>
        <v>1</v>
      </c>
      <c r="L45" t="b">
        <f t="shared" si="2"/>
        <v>0</v>
      </c>
      <c r="M45" t="b">
        <f t="shared" si="3"/>
        <v>0</v>
      </c>
      <c r="N45" t="b">
        <f t="shared" si="4"/>
        <v>1</v>
      </c>
      <c r="O45" t="b">
        <f t="shared" si="5"/>
        <v>1</v>
      </c>
    </row>
    <row r="46" spans="1:15">
      <c r="A46" s="4">
        <v>1185732</v>
      </c>
      <c r="B46" s="6">
        <v>1250</v>
      </c>
      <c r="C46" s="12" t="s">
        <v>1087</v>
      </c>
      <c r="D46" s="12" t="s">
        <v>1253</v>
      </c>
      <c r="E46" s="10">
        <v>375000</v>
      </c>
      <c r="F46" s="11">
        <v>0.5</v>
      </c>
      <c r="G46" s="13">
        <f t="shared" si="0"/>
        <v>750000</v>
      </c>
      <c r="H46" s="154" t="s">
        <v>1242</v>
      </c>
      <c r="I46" s="4" t="s">
        <v>31</v>
      </c>
      <c r="J46">
        <v>750000</v>
      </c>
      <c r="K46" t="b">
        <f t="shared" si="1"/>
        <v>1</v>
      </c>
      <c r="L46" t="b">
        <f t="shared" si="2"/>
        <v>0</v>
      </c>
      <c r="M46" t="b">
        <f t="shared" si="3"/>
        <v>0</v>
      </c>
      <c r="N46" t="b">
        <f t="shared" si="4"/>
        <v>1</v>
      </c>
      <c r="O46" t="b">
        <f t="shared" si="5"/>
        <v>1</v>
      </c>
    </row>
    <row r="47" spans="1:15">
      <c r="A47" s="4">
        <v>1185732</v>
      </c>
      <c r="B47" s="6">
        <v>1025</v>
      </c>
      <c r="C47" s="12" t="s">
        <v>1086</v>
      </c>
      <c r="D47" s="12" t="s">
        <v>1253</v>
      </c>
      <c r="E47" s="10">
        <v>169125</v>
      </c>
      <c r="F47" s="11">
        <v>0.3</v>
      </c>
      <c r="G47" s="13">
        <f t="shared" si="0"/>
        <v>563750</v>
      </c>
      <c r="H47" s="154" t="s">
        <v>1244</v>
      </c>
      <c r="I47" s="4" t="s">
        <v>31</v>
      </c>
      <c r="J47">
        <v>563750</v>
      </c>
      <c r="K47" t="b">
        <f t="shared" si="1"/>
        <v>1</v>
      </c>
      <c r="L47" t="b">
        <f t="shared" si="2"/>
        <v>1</v>
      </c>
      <c r="M47" t="b">
        <f t="shared" si="3"/>
        <v>0</v>
      </c>
      <c r="N47" t="b">
        <f t="shared" si="4"/>
        <v>1</v>
      </c>
      <c r="O47" t="b">
        <f t="shared" si="5"/>
        <v>1</v>
      </c>
    </row>
    <row r="48" spans="1:15">
      <c r="A48" s="4">
        <v>1185732</v>
      </c>
      <c r="B48" s="6">
        <v>950</v>
      </c>
      <c r="C48" s="12" t="s">
        <v>1087</v>
      </c>
      <c r="D48" s="12" t="s">
        <v>1253</v>
      </c>
      <c r="E48" s="10">
        <v>166250</v>
      </c>
      <c r="F48" s="11">
        <v>0.35</v>
      </c>
      <c r="G48" s="13">
        <f t="shared" si="0"/>
        <v>475000.00000000006</v>
      </c>
      <c r="H48" s="154" t="s">
        <v>1242</v>
      </c>
      <c r="I48" s="4" t="s">
        <v>31</v>
      </c>
      <c r="J48">
        <v>475000.00000000006</v>
      </c>
      <c r="K48" t="b">
        <f t="shared" si="1"/>
        <v>1</v>
      </c>
      <c r="L48" t="b">
        <f t="shared" si="2"/>
        <v>0</v>
      </c>
      <c r="M48" t="b">
        <f t="shared" si="3"/>
        <v>0</v>
      </c>
      <c r="N48" t="b">
        <f t="shared" si="4"/>
        <v>1</v>
      </c>
      <c r="O48" t="b">
        <f t="shared" si="5"/>
        <v>1</v>
      </c>
    </row>
    <row r="49" spans="1:15">
      <c r="A49" s="4">
        <v>1185732</v>
      </c>
      <c r="B49" s="6">
        <v>925</v>
      </c>
      <c r="C49" s="12" t="s">
        <v>1086</v>
      </c>
      <c r="D49" s="12" t="s">
        <v>1253</v>
      </c>
      <c r="E49" s="10">
        <v>161875</v>
      </c>
      <c r="F49" s="11">
        <v>0.35</v>
      </c>
      <c r="G49" s="13">
        <f t="shared" si="0"/>
        <v>462500.00000000006</v>
      </c>
      <c r="H49" s="154" t="s">
        <v>1245</v>
      </c>
      <c r="I49" s="4" t="s">
        <v>31</v>
      </c>
      <c r="J49">
        <v>462500.00000000006</v>
      </c>
      <c r="K49" t="b">
        <f t="shared" si="1"/>
        <v>1</v>
      </c>
      <c r="L49" t="b">
        <f t="shared" si="2"/>
        <v>1</v>
      </c>
      <c r="M49" t="b">
        <f t="shared" si="3"/>
        <v>0</v>
      </c>
      <c r="N49" t="b">
        <f t="shared" si="4"/>
        <v>1</v>
      </c>
      <c r="O49" t="b">
        <f t="shared" si="5"/>
        <v>1</v>
      </c>
    </row>
    <row r="50" spans="1:15">
      <c r="A50" s="4">
        <v>1185732</v>
      </c>
      <c r="B50" s="6">
        <v>900</v>
      </c>
      <c r="C50" s="12" t="s">
        <v>1087</v>
      </c>
      <c r="D50" s="12" t="s">
        <v>1253</v>
      </c>
      <c r="E50" s="10">
        <v>162000</v>
      </c>
      <c r="F50" s="11">
        <v>0.3</v>
      </c>
      <c r="G50" s="13">
        <f t="shared" si="0"/>
        <v>540000</v>
      </c>
      <c r="H50" s="154" t="s">
        <v>1245</v>
      </c>
      <c r="I50" s="4" t="s">
        <v>31</v>
      </c>
      <c r="J50">
        <v>540000</v>
      </c>
      <c r="K50" t="b">
        <f t="shared" si="1"/>
        <v>1</v>
      </c>
      <c r="L50" t="b">
        <f t="shared" si="2"/>
        <v>0</v>
      </c>
      <c r="M50" t="b">
        <f t="shared" si="3"/>
        <v>0</v>
      </c>
      <c r="N50" t="b">
        <f t="shared" si="4"/>
        <v>1</v>
      </c>
      <c r="O50" t="b">
        <f t="shared" si="5"/>
        <v>1</v>
      </c>
    </row>
    <row r="51" spans="1:15">
      <c r="A51" s="4">
        <v>1185732</v>
      </c>
      <c r="B51" s="6">
        <v>1075</v>
      </c>
      <c r="C51" s="12" t="s">
        <v>1087</v>
      </c>
      <c r="D51" s="12" t="s">
        <v>1253</v>
      </c>
      <c r="E51" s="10">
        <v>174687.5</v>
      </c>
      <c r="F51" s="11">
        <v>0.25</v>
      </c>
      <c r="G51" s="13">
        <f t="shared" si="0"/>
        <v>698750</v>
      </c>
      <c r="H51" s="154" t="s">
        <v>1246</v>
      </c>
      <c r="I51" s="4" t="s">
        <v>31</v>
      </c>
      <c r="J51">
        <v>698750</v>
      </c>
      <c r="K51" t="b">
        <f t="shared" si="1"/>
        <v>1</v>
      </c>
      <c r="L51" t="b">
        <f t="shared" si="2"/>
        <v>0</v>
      </c>
      <c r="M51" t="b">
        <f t="shared" si="3"/>
        <v>0</v>
      </c>
      <c r="N51" t="b">
        <f t="shared" si="4"/>
        <v>1</v>
      </c>
      <c r="O51" t="b">
        <f t="shared" si="5"/>
        <v>1</v>
      </c>
    </row>
    <row r="52" spans="1:15">
      <c r="A52" s="4">
        <v>1185732</v>
      </c>
      <c r="B52" s="6">
        <v>1200</v>
      </c>
      <c r="C52" s="12" t="s">
        <v>1087</v>
      </c>
      <c r="D52" s="12" t="s">
        <v>1253</v>
      </c>
      <c r="E52" s="10">
        <v>360000</v>
      </c>
      <c r="F52" s="11">
        <v>0.5</v>
      </c>
      <c r="G52" s="13">
        <f t="shared" si="0"/>
        <v>720000</v>
      </c>
      <c r="H52" s="154" t="s">
        <v>1246</v>
      </c>
      <c r="I52" s="4" t="s">
        <v>31</v>
      </c>
      <c r="J52">
        <v>720000</v>
      </c>
      <c r="K52" t="b">
        <f t="shared" si="1"/>
        <v>1</v>
      </c>
      <c r="L52" t="b">
        <f t="shared" si="2"/>
        <v>0</v>
      </c>
      <c r="M52" t="b">
        <f t="shared" si="3"/>
        <v>0</v>
      </c>
      <c r="N52" t="b">
        <f t="shared" si="4"/>
        <v>1</v>
      </c>
      <c r="O52" t="b">
        <f t="shared" si="5"/>
        <v>1</v>
      </c>
    </row>
    <row r="53" spans="1:15">
      <c r="A53" s="4">
        <v>1185732</v>
      </c>
      <c r="B53" s="6">
        <v>1000</v>
      </c>
      <c r="C53" s="12" t="s">
        <v>1087</v>
      </c>
      <c r="D53" s="12" t="s">
        <v>1253</v>
      </c>
      <c r="E53" s="10">
        <v>165000</v>
      </c>
      <c r="F53" s="11">
        <v>0.3</v>
      </c>
      <c r="G53" s="13">
        <f t="shared" si="0"/>
        <v>550000</v>
      </c>
      <c r="H53" s="154" t="s">
        <v>1242</v>
      </c>
      <c r="I53" s="4" t="s">
        <v>31</v>
      </c>
      <c r="J53">
        <v>550000</v>
      </c>
      <c r="K53" t="b">
        <f t="shared" si="1"/>
        <v>1</v>
      </c>
      <c r="L53" t="b">
        <f t="shared" si="2"/>
        <v>0</v>
      </c>
      <c r="M53" t="b">
        <f t="shared" si="3"/>
        <v>0</v>
      </c>
      <c r="N53" t="b">
        <f t="shared" si="4"/>
        <v>1</v>
      </c>
      <c r="O53" t="b">
        <f t="shared" si="5"/>
        <v>1</v>
      </c>
    </row>
    <row r="54" spans="1:15">
      <c r="A54" s="4">
        <v>1185732</v>
      </c>
      <c r="B54" s="6">
        <v>925</v>
      </c>
      <c r="C54" s="12" t="s">
        <v>1087</v>
      </c>
      <c r="D54" s="12" t="s">
        <v>1253</v>
      </c>
      <c r="E54" s="10">
        <v>161875</v>
      </c>
      <c r="F54" s="11">
        <v>0.35</v>
      </c>
      <c r="G54" s="13">
        <f t="shared" si="0"/>
        <v>462500.00000000006</v>
      </c>
      <c r="H54" s="154" t="s">
        <v>1243</v>
      </c>
      <c r="I54" s="4" t="s">
        <v>31</v>
      </c>
      <c r="J54">
        <v>462500.00000000006</v>
      </c>
      <c r="K54" t="b">
        <f t="shared" si="1"/>
        <v>1</v>
      </c>
      <c r="L54" t="b">
        <f t="shared" si="2"/>
        <v>0</v>
      </c>
      <c r="M54" t="b">
        <f t="shared" si="3"/>
        <v>0</v>
      </c>
      <c r="N54" t="b">
        <f t="shared" si="4"/>
        <v>1</v>
      </c>
      <c r="O54" t="b">
        <f t="shared" si="5"/>
        <v>1</v>
      </c>
    </row>
    <row r="55" spans="1:15">
      <c r="A55" s="4">
        <v>1185732</v>
      </c>
      <c r="B55" s="6">
        <v>900</v>
      </c>
      <c r="C55" s="12" t="s">
        <v>1086</v>
      </c>
      <c r="D55" s="12" t="s">
        <v>1253</v>
      </c>
      <c r="E55" s="10">
        <v>157500</v>
      </c>
      <c r="F55" s="11">
        <v>0.35</v>
      </c>
      <c r="G55" s="13">
        <f t="shared" si="0"/>
        <v>450000</v>
      </c>
      <c r="H55" s="154" t="s">
        <v>1244</v>
      </c>
      <c r="I55" s="4" t="s">
        <v>31</v>
      </c>
      <c r="J55">
        <v>450000</v>
      </c>
      <c r="K55" t="b">
        <f t="shared" si="1"/>
        <v>0</v>
      </c>
      <c r="L55" t="b">
        <f t="shared" si="2"/>
        <v>1</v>
      </c>
      <c r="M55" t="b">
        <f t="shared" si="3"/>
        <v>0</v>
      </c>
      <c r="N55" t="b">
        <f t="shared" si="4"/>
        <v>1</v>
      </c>
      <c r="O55" t="b">
        <f t="shared" si="5"/>
        <v>1</v>
      </c>
    </row>
    <row r="56" spans="1:15">
      <c r="A56" s="4">
        <v>1185732</v>
      </c>
      <c r="B56" s="6">
        <v>900</v>
      </c>
      <c r="C56" s="12" t="s">
        <v>1086</v>
      </c>
      <c r="D56" s="12" t="s">
        <v>1253</v>
      </c>
      <c r="E56" s="10">
        <v>162000</v>
      </c>
      <c r="F56" s="11">
        <v>0.3</v>
      </c>
      <c r="G56" s="13">
        <f t="shared" si="0"/>
        <v>540000</v>
      </c>
      <c r="H56" s="154" t="s">
        <v>1241</v>
      </c>
      <c r="I56" s="4" t="s">
        <v>31</v>
      </c>
      <c r="J56">
        <v>540000</v>
      </c>
      <c r="K56" t="b">
        <f t="shared" si="1"/>
        <v>1</v>
      </c>
      <c r="L56" t="b">
        <f t="shared" si="2"/>
        <v>1</v>
      </c>
      <c r="M56" t="b">
        <f t="shared" si="3"/>
        <v>0</v>
      </c>
      <c r="N56" t="b">
        <f t="shared" si="4"/>
        <v>0</v>
      </c>
      <c r="O56" t="b">
        <f t="shared" si="5"/>
        <v>1</v>
      </c>
    </row>
    <row r="57" spans="1:15">
      <c r="A57" s="4">
        <v>1185732</v>
      </c>
      <c r="B57" s="6">
        <v>1000</v>
      </c>
      <c r="C57" s="12" t="s">
        <v>1087</v>
      </c>
      <c r="D57" s="12" t="s">
        <v>1253</v>
      </c>
      <c r="E57" s="10">
        <v>162500</v>
      </c>
      <c r="F57" s="11">
        <v>0.25</v>
      </c>
      <c r="G57" s="13">
        <f t="shared" si="0"/>
        <v>650000</v>
      </c>
      <c r="H57" s="154" t="s">
        <v>1246</v>
      </c>
      <c r="I57" s="4" t="s">
        <v>31</v>
      </c>
      <c r="J57">
        <v>650000</v>
      </c>
      <c r="K57" t="b">
        <f t="shared" si="1"/>
        <v>1</v>
      </c>
      <c r="L57" t="b">
        <f t="shared" si="2"/>
        <v>0</v>
      </c>
      <c r="M57" t="b">
        <f t="shared" si="3"/>
        <v>0</v>
      </c>
      <c r="N57" t="b">
        <f t="shared" si="4"/>
        <v>1</v>
      </c>
      <c r="O57" t="b">
        <f t="shared" si="5"/>
        <v>1</v>
      </c>
    </row>
    <row r="58" spans="1:15">
      <c r="A58" s="4">
        <v>1185732</v>
      </c>
      <c r="B58" s="6">
        <v>875</v>
      </c>
      <c r="C58" s="12" t="s">
        <v>1087</v>
      </c>
      <c r="D58" s="12" t="s">
        <v>1253</v>
      </c>
      <c r="E58" s="10">
        <v>170625</v>
      </c>
      <c r="F58" s="11">
        <v>0.3</v>
      </c>
      <c r="G58" s="13">
        <f t="shared" si="0"/>
        <v>568750</v>
      </c>
      <c r="H58" s="154" t="s">
        <v>1242</v>
      </c>
      <c r="I58" s="4" t="s">
        <v>31</v>
      </c>
      <c r="J58">
        <v>568750</v>
      </c>
      <c r="K58" t="b">
        <f t="shared" si="1"/>
        <v>1</v>
      </c>
      <c r="L58" t="b">
        <f t="shared" si="2"/>
        <v>0</v>
      </c>
      <c r="M58" t="b">
        <f t="shared" si="3"/>
        <v>0</v>
      </c>
      <c r="N58" t="b">
        <f t="shared" si="4"/>
        <v>1</v>
      </c>
      <c r="O58" t="b">
        <f t="shared" si="5"/>
        <v>1</v>
      </c>
    </row>
    <row r="59" spans="1:15">
      <c r="A59" s="4">
        <v>1185732</v>
      </c>
      <c r="B59" s="6">
        <v>1000</v>
      </c>
      <c r="C59" s="12" t="s">
        <v>1087</v>
      </c>
      <c r="D59" s="12" t="s">
        <v>1253</v>
      </c>
      <c r="E59" s="10">
        <v>175000</v>
      </c>
      <c r="F59" s="11">
        <v>0.25</v>
      </c>
      <c r="G59" s="13">
        <f t="shared" si="0"/>
        <v>700000</v>
      </c>
      <c r="H59" s="154" t="s">
        <v>1245</v>
      </c>
      <c r="I59" s="4" t="s">
        <v>31</v>
      </c>
      <c r="J59">
        <v>700000</v>
      </c>
      <c r="K59" t="b">
        <f t="shared" si="1"/>
        <v>1</v>
      </c>
      <c r="L59" t="b">
        <f t="shared" si="2"/>
        <v>0</v>
      </c>
      <c r="M59" t="b">
        <f t="shared" si="3"/>
        <v>0</v>
      </c>
      <c r="N59" t="b">
        <f t="shared" si="4"/>
        <v>1</v>
      </c>
      <c r="O59" t="b">
        <f t="shared" si="5"/>
        <v>1</v>
      </c>
    </row>
    <row r="60" spans="1:15">
      <c r="A60" s="4">
        <v>1185732</v>
      </c>
      <c r="B60" s="6">
        <v>1150</v>
      </c>
      <c r="C60" s="12" t="s">
        <v>1086</v>
      </c>
      <c r="D60" s="12" t="s">
        <v>1253</v>
      </c>
      <c r="E60" s="10">
        <v>373750</v>
      </c>
      <c r="F60" s="11">
        <v>0.5</v>
      </c>
      <c r="G60" s="13">
        <f t="shared" si="0"/>
        <v>747500</v>
      </c>
      <c r="H60" s="154" t="s">
        <v>1244</v>
      </c>
      <c r="I60" s="4" t="s">
        <v>31</v>
      </c>
      <c r="J60">
        <v>747500</v>
      </c>
      <c r="K60" t="b">
        <f t="shared" si="1"/>
        <v>1</v>
      </c>
      <c r="L60" t="b">
        <f t="shared" si="2"/>
        <v>1</v>
      </c>
      <c r="M60" t="b">
        <f t="shared" si="3"/>
        <v>0</v>
      </c>
      <c r="N60" t="b">
        <f t="shared" si="4"/>
        <v>1</v>
      </c>
      <c r="O60" t="b">
        <f t="shared" si="5"/>
        <v>1</v>
      </c>
    </row>
    <row r="61" spans="1:15">
      <c r="A61" s="4">
        <v>1185732</v>
      </c>
      <c r="B61" s="6">
        <v>975</v>
      </c>
      <c r="C61" s="12" t="s">
        <v>1087</v>
      </c>
      <c r="D61" s="12" t="s">
        <v>1253</v>
      </c>
      <c r="E61" s="10">
        <v>160875</v>
      </c>
      <c r="F61" s="11">
        <v>0.3</v>
      </c>
      <c r="G61" s="13">
        <f t="shared" si="0"/>
        <v>536250</v>
      </c>
      <c r="H61" s="154" t="s">
        <v>1244</v>
      </c>
      <c r="I61" s="4" t="s">
        <v>31</v>
      </c>
      <c r="J61">
        <v>536250</v>
      </c>
      <c r="K61" t="b">
        <f t="shared" si="1"/>
        <v>1</v>
      </c>
      <c r="L61" t="b">
        <f t="shared" si="2"/>
        <v>0</v>
      </c>
      <c r="M61" t="b">
        <f t="shared" si="3"/>
        <v>0</v>
      </c>
      <c r="N61" t="b">
        <f t="shared" si="4"/>
        <v>1</v>
      </c>
      <c r="O61" t="b">
        <f t="shared" si="5"/>
        <v>1</v>
      </c>
    </row>
    <row r="62" spans="1:15">
      <c r="A62" s="4">
        <v>1185732</v>
      </c>
      <c r="B62" s="6">
        <v>920</v>
      </c>
      <c r="C62" s="12" t="s">
        <v>1086</v>
      </c>
      <c r="D62" s="12" t="s">
        <v>1253</v>
      </c>
      <c r="E62" s="10">
        <v>177100</v>
      </c>
      <c r="F62" s="11">
        <v>0.35</v>
      </c>
      <c r="G62" s="13">
        <f t="shared" si="0"/>
        <v>506000.00000000006</v>
      </c>
      <c r="H62" s="154" t="s">
        <v>1241</v>
      </c>
      <c r="I62" s="4" t="s">
        <v>31</v>
      </c>
      <c r="J62">
        <v>506000.00000000006</v>
      </c>
      <c r="K62" t="b">
        <f t="shared" si="1"/>
        <v>1</v>
      </c>
      <c r="L62" t="b">
        <f t="shared" si="2"/>
        <v>1</v>
      </c>
      <c r="M62" t="b">
        <f t="shared" si="3"/>
        <v>0</v>
      </c>
      <c r="N62" t="b">
        <f t="shared" si="4"/>
        <v>0</v>
      </c>
      <c r="O62" t="b">
        <f t="shared" si="5"/>
        <v>1</v>
      </c>
    </row>
    <row r="63" spans="1:15">
      <c r="A63" s="4">
        <v>1185732</v>
      </c>
      <c r="B63" s="6">
        <v>900</v>
      </c>
      <c r="C63" s="12" t="s">
        <v>1086</v>
      </c>
      <c r="D63" s="12" t="s">
        <v>1253</v>
      </c>
      <c r="E63" s="10">
        <v>173250</v>
      </c>
      <c r="F63" s="11">
        <v>0.35</v>
      </c>
      <c r="G63" s="13">
        <f t="shared" si="0"/>
        <v>495000.00000000006</v>
      </c>
      <c r="H63" s="154" t="s">
        <v>1246</v>
      </c>
      <c r="I63" s="4" t="s">
        <v>31</v>
      </c>
      <c r="J63">
        <v>495000.00000000006</v>
      </c>
      <c r="K63" t="b">
        <f t="shared" si="1"/>
        <v>1</v>
      </c>
      <c r="L63" t="b">
        <f t="shared" si="2"/>
        <v>1</v>
      </c>
      <c r="M63" t="b">
        <f t="shared" si="3"/>
        <v>0</v>
      </c>
      <c r="N63" t="b">
        <f t="shared" si="4"/>
        <v>1</v>
      </c>
      <c r="O63" t="b">
        <f t="shared" si="5"/>
        <v>1</v>
      </c>
    </row>
    <row r="64" spans="1:15">
      <c r="A64" s="4">
        <v>1185732</v>
      </c>
      <c r="B64" s="6">
        <v>875</v>
      </c>
      <c r="C64" s="12" t="s">
        <v>1087</v>
      </c>
      <c r="D64" s="12" t="s">
        <v>1253</v>
      </c>
      <c r="E64" s="10">
        <v>170625</v>
      </c>
      <c r="F64" s="11">
        <v>0.3</v>
      </c>
      <c r="G64" s="13">
        <f t="shared" si="0"/>
        <v>568750</v>
      </c>
      <c r="H64" s="154" t="s">
        <v>1241</v>
      </c>
      <c r="I64" s="4" t="s">
        <v>31</v>
      </c>
      <c r="J64">
        <v>568750</v>
      </c>
      <c r="K64" t="b">
        <f t="shared" si="1"/>
        <v>1</v>
      </c>
      <c r="L64" t="b">
        <f t="shared" si="2"/>
        <v>1</v>
      </c>
      <c r="M64" t="b">
        <f t="shared" si="3"/>
        <v>0</v>
      </c>
      <c r="N64" t="b">
        <f t="shared" si="4"/>
        <v>0</v>
      </c>
      <c r="O64" t="b">
        <f t="shared" si="5"/>
        <v>1</v>
      </c>
    </row>
    <row r="65" spans="1:15">
      <c r="A65" s="4">
        <v>1185732</v>
      </c>
      <c r="B65" s="6">
        <v>975</v>
      </c>
      <c r="C65" s="12" t="s">
        <v>1087</v>
      </c>
      <c r="D65" s="12" t="s">
        <v>1253</v>
      </c>
      <c r="E65" s="10">
        <v>170625</v>
      </c>
      <c r="F65" s="11">
        <v>0.25</v>
      </c>
      <c r="G65" s="13">
        <f t="shared" si="0"/>
        <v>682500</v>
      </c>
      <c r="H65" s="154" t="s">
        <v>1242</v>
      </c>
      <c r="I65" s="4" t="s">
        <v>31</v>
      </c>
      <c r="J65">
        <v>682500</v>
      </c>
      <c r="K65" t="b">
        <f t="shared" si="1"/>
        <v>1</v>
      </c>
      <c r="L65" t="b">
        <f t="shared" si="2"/>
        <v>0</v>
      </c>
      <c r="M65" t="b">
        <f t="shared" si="3"/>
        <v>0</v>
      </c>
      <c r="N65" t="b">
        <f t="shared" si="4"/>
        <v>1</v>
      </c>
      <c r="O65" t="b">
        <f t="shared" si="5"/>
        <v>1</v>
      </c>
    </row>
    <row r="66" spans="1:15">
      <c r="A66" s="4">
        <v>1185732</v>
      </c>
      <c r="B66" s="6">
        <v>1200</v>
      </c>
      <c r="C66" s="12" t="s">
        <v>1086</v>
      </c>
      <c r="D66" s="12" t="s">
        <v>1253</v>
      </c>
      <c r="E66" s="10">
        <v>390000</v>
      </c>
      <c r="F66" s="11">
        <v>0.5</v>
      </c>
      <c r="G66" s="13">
        <f t="shared" si="0"/>
        <v>780000</v>
      </c>
      <c r="H66" s="154" t="s">
        <v>1241</v>
      </c>
      <c r="I66" s="4" t="s">
        <v>31</v>
      </c>
      <c r="J66">
        <v>780000</v>
      </c>
      <c r="K66" t="b">
        <f t="shared" si="1"/>
        <v>1</v>
      </c>
      <c r="L66" t="b">
        <f t="shared" si="2"/>
        <v>1</v>
      </c>
      <c r="M66" t="b">
        <f t="shared" si="3"/>
        <v>0</v>
      </c>
      <c r="N66" t="b">
        <f t="shared" si="4"/>
        <v>0</v>
      </c>
      <c r="O66" t="b">
        <f t="shared" si="5"/>
        <v>1</v>
      </c>
    </row>
    <row r="67" spans="1:15">
      <c r="A67" s="4">
        <v>1185732</v>
      </c>
      <c r="B67" s="6">
        <v>1000</v>
      </c>
      <c r="C67" s="12" t="s">
        <v>1087</v>
      </c>
      <c r="D67" s="12" t="s">
        <v>1253</v>
      </c>
      <c r="E67" s="10">
        <v>165000</v>
      </c>
      <c r="F67" s="11">
        <v>0.3</v>
      </c>
      <c r="G67" s="13">
        <f t="shared" si="0"/>
        <v>550000</v>
      </c>
      <c r="H67" s="154" t="s">
        <v>1241</v>
      </c>
      <c r="I67" s="4" t="s">
        <v>31</v>
      </c>
      <c r="J67">
        <v>550000</v>
      </c>
      <c r="K67" t="b">
        <f t="shared" si="1"/>
        <v>1</v>
      </c>
      <c r="L67" t="b">
        <f t="shared" si="2"/>
        <v>1</v>
      </c>
      <c r="M67" t="b">
        <f t="shared" si="3"/>
        <v>0</v>
      </c>
      <c r="N67" t="b">
        <f t="shared" si="4"/>
        <v>0</v>
      </c>
      <c r="O67" t="b">
        <f t="shared" si="5"/>
        <v>1</v>
      </c>
    </row>
    <row r="68" spans="1:15">
      <c r="A68" s="4">
        <v>1185732</v>
      </c>
      <c r="B68" s="6">
        <v>950</v>
      </c>
      <c r="C68" s="12" t="s">
        <v>1087</v>
      </c>
      <c r="D68" s="12" t="s">
        <v>1253</v>
      </c>
      <c r="E68" s="10">
        <v>182875</v>
      </c>
      <c r="F68" s="11">
        <v>0.35</v>
      </c>
      <c r="G68" s="13">
        <f t="shared" si="0"/>
        <v>522500.00000000006</v>
      </c>
      <c r="H68" s="154" t="s">
        <v>1244</v>
      </c>
      <c r="I68" s="4" t="s">
        <v>31</v>
      </c>
      <c r="J68">
        <v>522500.00000000006</v>
      </c>
      <c r="K68" t="b">
        <f t="shared" si="1"/>
        <v>1</v>
      </c>
      <c r="L68" t="b">
        <f t="shared" si="2"/>
        <v>0</v>
      </c>
      <c r="M68" t="b">
        <f t="shared" si="3"/>
        <v>0</v>
      </c>
      <c r="N68" t="b">
        <f t="shared" si="4"/>
        <v>1</v>
      </c>
      <c r="O68" t="b">
        <f t="shared" si="5"/>
        <v>1</v>
      </c>
    </row>
    <row r="69" spans="1:15">
      <c r="A69" s="4">
        <v>1185732</v>
      </c>
      <c r="B69" s="6">
        <v>900</v>
      </c>
      <c r="C69" s="12" t="s">
        <v>1086</v>
      </c>
      <c r="D69" s="12" t="s">
        <v>1253</v>
      </c>
      <c r="E69" s="10">
        <v>173250</v>
      </c>
      <c r="F69" s="11">
        <v>0.35</v>
      </c>
      <c r="G69" s="13">
        <f t="shared" ref="G69:G132" si="6">E69/F69</f>
        <v>495000.00000000006</v>
      </c>
      <c r="H69" s="154" t="s">
        <v>1241</v>
      </c>
      <c r="I69" s="4" t="s">
        <v>31</v>
      </c>
      <c r="J69">
        <v>495000.00000000006</v>
      </c>
      <c r="K69" t="b">
        <f t="shared" ref="K69:K132" si="7">IF(J69&gt;450000,TRUE,FALSE)</f>
        <v>1</v>
      </c>
      <c r="L69" t="b">
        <f t="shared" ref="L69:L132" si="8">OR(C69="Men's Street Footwear",H69="Credit Card")</f>
        <v>1</v>
      </c>
      <c r="M69" t="b">
        <f t="shared" ref="M69:M132" si="9">AND(D69="Male",H69="Credit Card",G69&lt;150000)</f>
        <v>0</v>
      </c>
      <c r="N69" t="b">
        <f t="shared" ref="N69:N132" si="10">NOT(H69="Credit Card")</f>
        <v>0</v>
      </c>
      <c r="O69" t="b">
        <f t="shared" ref="O69:O132" si="11">NOT(AND(H69=0,B69&lt;=500))</f>
        <v>1</v>
      </c>
    </row>
    <row r="70" spans="1:15">
      <c r="A70" s="4">
        <v>1185732</v>
      </c>
      <c r="B70" s="6">
        <v>900</v>
      </c>
      <c r="C70" s="12" t="s">
        <v>1087</v>
      </c>
      <c r="D70" s="12" t="s">
        <v>1253</v>
      </c>
      <c r="E70" s="10">
        <v>175500</v>
      </c>
      <c r="F70" s="11">
        <v>0.3</v>
      </c>
      <c r="G70" s="13">
        <f t="shared" si="6"/>
        <v>585000</v>
      </c>
      <c r="H70" s="154" t="s">
        <v>1242</v>
      </c>
      <c r="I70" s="4" t="s">
        <v>31</v>
      </c>
      <c r="J70">
        <v>585000</v>
      </c>
      <c r="K70" t="b">
        <f t="shared" si="7"/>
        <v>1</v>
      </c>
      <c r="L70" t="b">
        <f t="shared" si="8"/>
        <v>0</v>
      </c>
      <c r="M70" t="b">
        <f t="shared" si="9"/>
        <v>0</v>
      </c>
      <c r="N70" t="b">
        <f t="shared" si="10"/>
        <v>1</v>
      </c>
      <c r="O70" t="b">
        <f t="shared" si="11"/>
        <v>1</v>
      </c>
    </row>
    <row r="71" spans="1:15">
      <c r="A71" s="4">
        <v>1185732</v>
      </c>
      <c r="B71" s="6">
        <v>1000</v>
      </c>
      <c r="C71" s="12" t="s">
        <v>1086</v>
      </c>
      <c r="D71" s="12" t="s">
        <v>1253</v>
      </c>
      <c r="E71" s="10">
        <v>175000</v>
      </c>
      <c r="F71" s="11">
        <v>0.25</v>
      </c>
      <c r="G71" s="13">
        <f t="shared" si="6"/>
        <v>700000</v>
      </c>
      <c r="H71" s="154" t="s">
        <v>1244</v>
      </c>
      <c r="I71" s="4" t="s">
        <v>31</v>
      </c>
      <c r="J71">
        <v>700000</v>
      </c>
      <c r="K71" t="b">
        <f t="shared" si="7"/>
        <v>1</v>
      </c>
      <c r="L71" t="b">
        <f t="shared" si="8"/>
        <v>1</v>
      </c>
      <c r="M71" t="b">
        <f t="shared" si="9"/>
        <v>0</v>
      </c>
      <c r="N71" t="b">
        <f t="shared" si="10"/>
        <v>1</v>
      </c>
      <c r="O71" t="b">
        <f t="shared" si="11"/>
        <v>1</v>
      </c>
    </row>
    <row r="72" spans="1:15">
      <c r="A72" s="4">
        <v>1197831</v>
      </c>
      <c r="B72" s="6">
        <v>900</v>
      </c>
      <c r="C72" s="12" t="s">
        <v>1087</v>
      </c>
      <c r="D72" s="12" t="s">
        <v>1253</v>
      </c>
      <c r="E72" s="10">
        <v>78750</v>
      </c>
      <c r="F72" s="11">
        <v>0.35</v>
      </c>
      <c r="G72" s="13">
        <f t="shared" si="6"/>
        <v>225000</v>
      </c>
      <c r="H72" s="154" t="s">
        <v>1241</v>
      </c>
      <c r="I72" s="4" t="s">
        <v>31</v>
      </c>
      <c r="J72">
        <v>225000</v>
      </c>
      <c r="K72" t="b">
        <f t="shared" si="7"/>
        <v>0</v>
      </c>
      <c r="L72" t="b">
        <f t="shared" si="8"/>
        <v>1</v>
      </c>
      <c r="M72" t="b">
        <f t="shared" si="9"/>
        <v>0</v>
      </c>
      <c r="N72" t="b">
        <f t="shared" si="10"/>
        <v>0</v>
      </c>
      <c r="O72" t="b">
        <f t="shared" si="11"/>
        <v>1</v>
      </c>
    </row>
    <row r="73" spans="1:15">
      <c r="A73" s="4">
        <v>1197831</v>
      </c>
      <c r="B73" s="6">
        <v>900</v>
      </c>
      <c r="C73" s="12" t="s">
        <v>1087</v>
      </c>
      <c r="D73" s="12" t="s">
        <v>1253</v>
      </c>
      <c r="E73" s="10">
        <v>110250</v>
      </c>
      <c r="F73" s="11">
        <v>0.35</v>
      </c>
      <c r="G73" s="13">
        <f t="shared" si="6"/>
        <v>315000</v>
      </c>
      <c r="H73" s="154" t="s">
        <v>1241</v>
      </c>
      <c r="I73" s="4" t="s">
        <v>31</v>
      </c>
      <c r="J73">
        <v>315000</v>
      </c>
      <c r="K73" t="b">
        <f t="shared" si="7"/>
        <v>0</v>
      </c>
      <c r="L73" t="b">
        <f t="shared" si="8"/>
        <v>1</v>
      </c>
      <c r="M73" t="b">
        <f t="shared" si="9"/>
        <v>0</v>
      </c>
      <c r="N73" t="b">
        <f t="shared" si="10"/>
        <v>0</v>
      </c>
      <c r="O73" t="b">
        <f t="shared" si="11"/>
        <v>1</v>
      </c>
    </row>
    <row r="74" spans="1:15">
      <c r="A74" s="4">
        <v>1197831</v>
      </c>
      <c r="B74" s="6">
        <v>700</v>
      </c>
      <c r="C74" s="12" t="s">
        <v>1086</v>
      </c>
      <c r="D74" s="12" t="s">
        <v>1253</v>
      </c>
      <c r="E74" s="10">
        <v>85750</v>
      </c>
      <c r="F74" s="11">
        <v>0.35</v>
      </c>
      <c r="G74" s="13">
        <f t="shared" si="6"/>
        <v>245000.00000000003</v>
      </c>
      <c r="H74" s="154" t="s">
        <v>1241</v>
      </c>
      <c r="I74" s="4" t="s">
        <v>31</v>
      </c>
      <c r="J74">
        <v>245000.00000000003</v>
      </c>
      <c r="K74" t="b">
        <f t="shared" si="7"/>
        <v>0</v>
      </c>
      <c r="L74" t="b">
        <f t="shared" si="8"/>
        <v>1</v>
      </c>
      <c r="M74" t="b">
        <f t="shared" si="9"/>
        <v>0</v>
      </c>
      <c r="N74" t="b">
        <f t="shared" si="10"/>
        <v>0</v>
      </c>
      <c r="O74" t="b">
        <f t="shared" si="11"/>
        <v>1</v>
      </c>
    </row>
    <row r="75" spans="1:15">
      <c r="A75" s="4">
        <v>1197831</v>
      </c>
      <c r="B75" s="6">
        <v>700</v>
      </c>
      <c r="C75" s="12" t="s">
        <v>1087</v>
      </c>
      <c r="D75" s="12" t="s">
        <v>1253</v>
      </c>
      <c r="E75" s="10">
        <v>110250</v>
      </c>
      <c r="F75" s="11">
        <v>0.45</v>
      </c>
      <c r="G75" s="13">
        <f t="shared" si="6"/>
        <v>245000</v>
      </c>
      <c r="H75" s="154" t="s">
        <v>1246</v>
      </c>
      <c r="I75" s="4" t="s">
        <v>31</v>
      </c>
      <c r="J75">
        <v>245000</v>
      </c>
      <c r="K75" t="b">
        <f t="shared" si="7"/>
        <v>0</v>
      </c>
      <c r="L75" t="b">
        <f t="shared" si="8"/>
        <v>0</v>
      </c>
      <c r="M75" t="b">
        <f t="shared" si="9"/>
        <v>0</v>
      </c>
      <c r="N75" t="b">
        <f t="shared" si="10"/>
        <v>1</v>
      </c>
      <c r="O75" t="b">
        <f t="shared" si="11"/>
        <v>1</v>
      </c>
    </row>
    <row r="76" spans="1:15">
      <c r="A76" s="4">
        <v>1197831</v>
      </c>
      <c r="B76" s="6">
        <v>550</v>
      </c>
      <c r="C76" s="12" t="s">
        <v>1087</v>
      </c>
      <c r="D76" s="12" t="s">
        <v>1253</v>
      </c>
      <c r="E76" s="10">
        <v>66000</v>
      </c>
      <c r="F76" s="11">
        <v>0.3</v>
      </c>
      <c r="G76" s="13">
        <f t="shared" si="6"/>
        <v>220000</v>
      </c>
      <c r="H76" s="154" t="s">
        <v>1246</v>
      </c>
      <c r="I76" s="4" t="s">
        <v>31</v>
      </c>
      <c r="J76">
        <v>220000</v>
      </c>
      <c r="K76" t="b">
        <f t="shared" si="7"/>
        <v>0</v>
      </c>
      <c r="L76" t="b">
        <f t="shared" si="8"/>
        <v>0</v>
      </c>
      <c r="M76" t="b">
        <f t="shared" si="9"/>
        <v>0</v>
      </c>
      <c r="N76" t="b">
        <f t="shared" si="10"/>
        <v>1</v>
      </c>
      <c r="O76" t="b">
        <f t="shared" si="11"/>
        <v>1</v>
      </c>
    </row>
    <row r="77" spans="1:15">
      <c r="A77" s="4">
        <v>1197831</v>
      </c>
      <c r="B77" s="6">
        <v>700</v>
      </c>
      <c r="C77" s="12" t="s">
        <v>1087</v>
      </c>
      <c r="D77" s="12" t="s">
        <v>1253</v>
      </c>
      <c r="E77" s="10">
        <v>122500</v>
      </c>
      <c r="F77" s="11">
        <v>0.5</v>
      </c>
      <c r="G77" s="13">
        <f t="shared" si="6"/>
        <v>245000</v>
      </c>
      <c r="H77" s="154" t="s">
        <v>1246</v>
      </c>
      <c r="I77" s="4" t="s">
        <v>31</v>
      </c>
      <c r="J77">
        <v>245000</v>
      </c>
      <c r="K77" t="b">
        <f t="shared" si="7"/>
        <v>0</v>
      </c>
      <c r="L77" t="b">
        <f t="shared" si="8"/>
        <v>0</v>
      </c>
      <c r="M77" t="b">
        <f t="shared" si="9"/>
        <v>0</v>
      </c>
      <c r="N77" t="b">
        <f t="shared" si="10"/>
        <v>1</v>
      </c>
      <c r="O77" t="b">
        <f t="shared" si="11"/>
        <v>1</v>
      </c>
    </row>
    <row r="78" spans="1:15">
      <c r="A78" s="4">
        <v>1197831</v>
      </c>
      <c r="B78" s="6">
        <v>850</v>
      </c>
      <c r="C78" s="12" t="s">
        <v>1086</v>
      </c>
      <c r="D78" s="12" t="s">
        <v>1253</v>
      </c>
      <c r="E78" s="10">
        <v>74375</v>
      </c>
      <c r="F78" s="11">
        <v>0.35</v>
      </c>
      <c r="G78" s="13">
        <f t="shared" si="6"/>
        <v>212500</v>
      </c>
      <c r="H78" s="154" t="s">
        <v>1244</v>
      </c>
      <c r="I78" s="4" t="s">
        <v>31</v>
      </c>
      <c r="J78">
        <v>212500</v>
      </c>
      <c r="K78" t="b">
        <f t="shared" si="7"/>
        <v>0</v>
      </c>
      <c r="L78" t="b">
        <f t="shared" si="8"/>
        <v>1</v>
      </c>
      <c r="M78" t="b">
        <f t="shared" si="9"/>
        <v>0</v>
      </c>
      <c r="N78" t="b">
        <f t="shared" si="10"/>
        <v>1</v>
      </c>
      <c r="O78" t="b">
        <f t="shared" si="11"/>
        <v>1</v>
      </c>
    </row>
    <row r="79" spans="1:15">
      <c r="A79" s="4">
        <v>1197831</v>
      </c>
      <c r="B79" s="6">
        <v>850</v>
      </c>
      <c r="C79" s="12" t="s">
        <v>1087</v>
      </c>
      <c r="D79" s="12" t="s">
        <v>1253</v>
      </c>
      <c r="E79" s="10">
        <v>104125</v>
      </c>
      <c r="F79" s="11">
        <v>0.35</v>
      </c>
      <c r="G79" s="13">
        <f t="shared" si="6"/>
        <v>297500</v>
      </c>
      <c r="H79" s="154" t="s">
        <v>1246</v>
      </c>
      <c r="I79" s="4" t="s">
        <v>31</v>
      </c>
      <c r="J79">
        <v>297500</v>
      </c>
      <c r="K79" t="b">
        <f t="shared" si="7"/>
        <v>0</v>
      </c>
      <c r="L79" t="b">
        <f t="shared" si="8"/>
        <v>0</v>
      </c>
      <c r="M79" t="b">
        <f t="shared" si="9"/>
        <v>0</v>
      </c>
      <c r="N79" t="b">
        <f t="shared" si="10"/>
        <v>1</v>
      </c>
      <c r="O79" t="b">
        <f t="shared" si="11"/>
        <v>1</v>
      </c>
    </row>
    <row r="80" spans="1:15">
      <c r="A80" s="4">
        <v>1197831</v>
      </c>
      <c r="B80" s="6">
        <v>675</v>
      </c>
      <c r="C80" s="12" t="s">
        <v>1086</v>
      </c>
      <c r="D80" s="12" t="s">
        <v>1253</v>
      </c>
      <c r="E80" s="10">
        <v>82687.5</v>
      </c>
      <c r="F80" s="11">
        <v>0.35</v>
      </c>
      <c r="G80" s="13">
        <f t="shared" si="6"/>
        <v>236250.00000000003</v>
      </c>
      <c r="H80" s="154" t="s">
        <v>1242</v>
      </c>
      <c r="I80" s="4" t="s">
        <v>31</v>
      </c>
      <c r="J80">
        <v>236250.00000000003</v>
      </c>
      <c r="K80" t="b">
        <f t="shared" si="7"/>
        <v>0</v>
      </c>
      <c r="L80" t="b">
        <f t="shared" si="8"/>
        <v>1</v>
      </c>
      <c r="M80" t="b">
        <f t="shared" si="9"/>
        <v>0</v>
      </c>
      <c r="N80" t="b">
        <f t="shared" si="10"/>
        <v>1</v>
      </c>
      <c r="O80" t="b">
        <f t="shared" si="11"/>
        <v>1</v>
      </c>
    </row>
    <row r="81" spans="1:15">
      <c r="A81" s="4">
        <v>1197831</v>
      </c>
      <c r="B81" s="6">
        <v>625</v>
      </c>
      <c r="C81" s="12" t="s">
        <v>1087</v>
      </c>
      <c r="D81" s="12" t="s">
        <v>1253</v>
      </c>
      <c r="E81" s="10">
        <v>98437.5</v>
      </c>
      <c r="F81" s="11">
        <v>0.45</v>
      </c>
      <c r="G81" s="13">
        <f t="shared" si="6"/>
        <v>218750</v>
      </c>
      <c r="H81" s="154" t="s">
        <v>1246</v>
      </c>
      <c r="I81" s="4" t="s">
        <v>31</v>
      </c>
      <c r="J81">
        <v>218750</v>
      </c>
      <c r="K81" t="b">
        <f t="shared" si="7"/>
        <v>0</v>
      </c>
      <c r="L81" t="b">
        <f t="shared" si="8"/>
        <v>0</v>
      </c>
      <c r="M81" t="b">
        <f t="shared" si="9"/>
        <v>0</v>
      </c>
      <c r="N81" t="b">
        <f t="shared" si="10"/>
        <v>1</v>
      </c>
      <c r="O81" t="b">
        <f t="shared" si="11"/>
        <v>1</v>
      </c>
    </row>
    <row r="82" spans="1:15">
      <c r="A82" s="4">
        <v>1197831</v>
      </c>
      <c r="B82" s="6">
        <v>500</v>
      </c>
      <c r="C82" s="12" t="s">
        <v>1086</v>
      </c>
      <c r="D82" s="12" t="s">
        <v>1253</v>
      </c>
      <c r="E82" s="10">
        <v>60000</v>
      </c>
      <c r="F82" s="11">
        <v>0.3</v>
      </c>
      <c r="G82" s="13">
        <f t="shared" si="6"/>
        <v>200000</v>
      </c>
      <c r="H82" s="154" t="s">
        <v>1245</v>
      </c>
      <c r="I82" s="4" t="s">
        <v>31</v>
      </c>
      <c r="J82">
        <v>200000</v>
      </c>
      <c r="K82" t="b">
        <f t="shared" si="7"/>
        <v>0</v>
      </c>
      <c r="L82" t="b">
        <f t="shared" si="8"/>
        <v>1</v>
      </c>
      <c r="M82" t="b">
        <f t="shared" si="9"/>
        <v>0</v>
      </c>
      <c r="N82" t="b">
        <f t="shared" si="10"/>
        <v>1</v>
      </c>
      <c r="O82" t="b">
        <f t="shared" si="11"/>
        <v>1</v>
      </c>
    </row>
    <row r="83" spans="1:15">
      <c r="A83" s="4">
        <v>1197831</v>
      </c>
      <c r="B83" s="6">
        <v>700</v>
      </c>
      <c r="C83" s="12" t="s">
        <v>1087</v>
      </c>
      <c r="D83" s="12" t="s">
        <v>1253</v>
      </c>
      <c r="E83" s="10">
        <v>122500</v>
      </c>
      <c r="F83" s="11">
        <v>0.5</v>
      </c>
      <c r="G83" s="13">
        <f t="shared" si="6"/>
        <v>245000</v>
      </c>
      <c r="H83" s="154" t="s">
        <v>1242</v>
      </c>
      <c r="I83" s="4" t="s">
        <v>31</v>
      </c>
      <c r="J83">
        <v>245000</v>
      </c>
      <c r="K83" t="b">
        <f t="shared" si="7"/>
        <v>0</v>
      </c>
      <c r="L83" t="b">
        <f t="shared" si="8"/>
        <v>0</v>
      </c>
      <c r="M83" t="b">
        <f t="shared" si="9"/>
        <v>0</v>
      </c>
      <c r="N83" t="b">
        <f t="shared" si="10"/>
        <v>1</v>
      </c>
      <c r="O83" t="b">
        <f t="shared" si="11"/>
        <v>1</v>
      </c>
    </row>
    <row r="84" spans="1:15">
      <c r="A84" s="4">
        <v>1197831</v>
      </c>
      <c r="B84" s="6">
        <v>875</v>
      </c>
      <c r="C84" s="12" t="s">
        <v>1086</v>
      </c>
      <c r="D84" s="12" t="s">
        <v>1253</v>
      </c>
      <c r="E84" s="10">
        <v>91875</v>
      </c>
      <c r="F84" s="11">
        <v>0.35</v>
      </c>
      <c r="G84" s="13">
        <f t="shared" si="6"/>
        <v>262500</v>
      </c>
      <c r="H84" s="154" t="s">
        <v>1241</v>
      </c>
      <c r="I84" s="4" t="s">
        <v>31</v>
      </c>
      <c r="J84">
        <v>262500</v>
      </c>
      <c r="K84" t="b">
        <f t="shared" si="7"/>
        <v>0</v>
      </c>
      <c r="L84" t="b">
        <f t="shared" si="8"/>
        <v>1</v>
      </c>
      <c r="M84" t="b">
        <f t="shared" si="9"/>
        <v>0</v>
      </c>
      <c r="N84" t="b">
        <f t="shared" si="10"/>
        <v>0</v>
      </c>
      <c r="O84" t="b">
        <f t="shared" si="11"/>
        <v>1</v>
      </c>
    </row>
    <row r="85" spans="1:15">
      <c r="A85" s="4">
        <v>1197831</v>
      </c>
      <c r="B85" s="6">
        <v>875</v>
      </c>
      <c r="C85" s="12" t="s">
        <v>1087</v>
      </c>
      <c r="D85" s="12" t="s">
        <v>1253</v>
      </c>
      <c r="E85" s="10">
        <v>122500</v>
      </c>
      <c r="F85" s="11">
        <v>0.35</v>
      </c>
      <c r="G85" s="13">
        <f t="shared" si="6"/>
        <v>350000</v>
      </c>
      <c r="H85" s="154" t="s">
        <v>1244</v>
      </c>
      <c r="I85" s="4" t="s">
        <v>31</v>
      </c>
      <c r="J85">
        <v>350000</v>
      </c>
      <c r="K85" t="b">
        <f t="shared" si="7"/>
        <v>0</v>
      </c>
      <c r="L85" t="b">
        <f t="shared" si="8"/>
        <v>0</v>
      </c>
      <c r="M85" t="b">
        <f t="shared" si="9"/>
        <v>0</v>
      </c>
      <c r="N85" t="b">
        <f t="shared" si="10"/>
        <v>1</v>
      </c>
      <c r="O85" t="b">
        <f t="shared" si="11"/>
        <v>1</v>
      </c>
    </row>
    <row r="86" spans="1:15">
      <c r="A86" s="4">
        <v>1197831</v>
      </c>
      <c r="B86" s="6">
        <v>700</v>
      </c>
      <c r="C86" s="12" t="s">
        <v>1087</v>
      </c>
      <c r="D86" s="12" t="s">
        <v>1253</v>
      </c>
      <c r="E86" s="10">
        <v>85750</v>
      </c>
      <c r="F86" s="11">
        <v>0.35</v>
      </c>
      <c r="G86" s="13">
        <f t="shared" si="6"/>
        <v>245000.00000000003</v>
      </c>
      <c r="H86" s="154" t="s">
        <v>1242</v>
      </c>
      <c r="I86" s="4" t="s">
        <v>31</v>
      </c>
      <c r="J86">
        <v>245000.00000000003</v>
      </c>
      <c r="K86" t="b">
        <f t="shared" si="7"/>
        <v>0</v>
      </c>
      <c r="L86" t="b">
        <f t="shared" si="8"/>
        <v>0</v>
      </c>
      <c r="M86" t="b">
        <f t="shared" si="9"/>
        <v>0</v>
      </c>
      <c r="N86" t="b">
        <f t="shared" si="10"/>
        <v>1</v>
      </c>
      <c r="O86" t="b">
        <f t="shared" si="11"/>
        <v>1</v>
      </c>
    </row>
    <row r="87" spans="1:15">
      <c r="A87" s="4">
        <v>1197831</v>
      </c>
      <c r="B87" s="6">
        <v>600</v>
      </c>
      <c r="C87" s="12" t="s">
        <v>1087</v>
      </c>
      <c r="D87" s="12" t="s">
        <v>1253</v>
      </c>
      <c r="E87" s="10">
        <v>108000</v>
      </c>
      <c r="F87" s="11">
        <v>0.45</v>
      </c>
      <c r="G87" s="13">
        <f t="shared" si="6"/>
        <v>240000</v>
      </c>
      <c r="H87" s="154" t="s">
        <v>1246</v>
      </c>
      <c r="I87" s="4" t="s">
        <v>31</v>
      </c>
      <c r="J87">
        <v>240000</v>
      </c>
      <c r="K87" t="b">
        <f t="shared" si="7"/>
        <v>0</v>
      </c>
      <c r="L87" t="b">
        <f t="shared" si="8"/>
        <v>0</v>
      </c>
      <c r="M87" t="b">
        <f t="shared" si="9"/>
        <v>0</v>
      </c>
      <c r="N87" t="b">
        <f t="shared" si="10"/>
        <v>1</v>
      </c>
      <c r="O87" t="b">
        <f t="shared" si="11"/>
        <v>1</v>
      </c>
    </row>
    <row r="88" spans="1:15">
      <c r="A88" s="4">
        <v>1197831</v>
      </c>
      <c r="B88" s="6">
        <v>500</v>
      </c>
      <c r="C88" s="12" t="s">
        <v>1087</v>
      </c>
      <c r="D88" s="12" t="s">
        <v>1253</v>
      </c>
      <c r="E88" s="10">
        <v>67500</v>
      </c>
      <c r="F88" s="11">
        <v>0.3</v>
      </c>
      <c r="G88" s="13">
        <f t="shared" si="6"/>
        <v>225000</v>
      </c>
      <c r="H88" s="154" t="s">
        <v>1243</v>
      </c>
      <c r="I88" s="4" t="s">
        <v>31</v>
      </c>
      <c r="J88">
        <v>225000</v>
      </c>
      <c r="K88" t="b">
        <f t="shared" si="7"/>
        <v>0</v>
      </c>
      <c r="L88" t="b">
        <f t="shared" si="8"/>
        <v>0</v>
      </c>
      <c r="M88" t="b">
        <f t="shared" si="9"/>
        <v>0</v>
      </c>
      <c r="N88" t="b">
        <f t="shared" si="10"/>
        <v>1</v>
      </c>
      <c r="O88" t="b">
        <f t="shared" si="11"/>
        <v>1</v>
      </c>
    </row>
    <row r="89" spans="1:15">
      <c r="A89" s="4">
        <v>1197831</v>
      </c>
      <c r="B89" s="6">
        <v>650</v>
      </c>
      <c r="C89" s="12" t="s">
        <v>1087</v>
      </c>
      <c r="D89" s="12" t="s">
        <v>1253</v>
      </c>
      <c r="E89" s="10">
        <v>130000</v>
      </c>
      <c r="F89" s="11">
        <v>0.5</v>
      </c>
      <c r="G89" s="13">
        <f t="shared" si="6"/>
        <v>260000</v>
      </c>
      <c r="H89" s="154" t="s">
        <v>1241</v>
      </c>
      <c r="I89" s="4" t="s">
        <v>31</v>
      </c>
      <c r="J89">
        <v>260000</v>
      </c>
      <c r="K89" t="b">
        <f t="shared" si="7"/>
        <v>0</v>
      </c>
      <c r="L89" t="b">
        <f t="shared" si="8"/>
        <v>1</v>
      </c>
      <c r="M89" t="b">
        <f t="shared" si="9"/>
        <v>0</v>
      </c>
      <c r="N89" t="b">
        <f t="shared" si="10"/>
        <v>0</v>
      </c>
      <c r="O89" t="b">
        <f t="shared" si="11"/>
        <v>1</v>
      </c>
    </row>
    <row r="90" spans="1:15">
      <c r="A90" s="4">
        <v>1197831</v>
      </c>
      <c r="B90" s="6">
        <v>900</v>
      </c>
      <c r="C90" s="12" t="s">
        <v>1087</v>
      </c>
      <c r="D90" s="12" t="s">
        <v>1253</v>
      </c>
      <c r="E90" s="10">
        <v>94500</v>
      </c>
      <c r="F90" s="11">
        <v>0.35</v>
      </c>
      <c r="G90" s="13">
        <f t="shared" si="6"/>
        <v>270000</v>
      </c>
      <c r="H90" s="154" t="s">
        <v>1245</v>
      </c>
      <c r="I90" s="4" t="s">
        <v>31</v>
      </c>
      <c r="J90">
        <v>270000</v>
      </c>
      <c r="K90" t="b">
        <f t="shared" si="7"/>
        <v>0</v>
      </c>
      <c r="L90" t="b">
        <f t="shared" si="8"/>
        <v>0</v>
      </c>
      <c r="M90" t="b">
        <f t="shared" si="9"/>
        <v>0</v>
      </c>
      <c r="N90" t="b">
        <f t="shared" si="10"/>
        <v>1</v>
      </c>
      <c r="O90" t="b">
        <f t="shared" si="11"/>
        <v>1</v>
      </c>
    </row>
    <row r="91" spans="1:15">
      <c r="A91" s="4">
        <v>1197831</v>
      </c>
      <c r="B91" s="6">
        <v>900</v>
      </c>
      <c r="C91" s="12" t="s">
        <v>1087</v>
      </c>
      <c r="D91" s="12" t="s">
        <v>1253</v>
      </c>
      <c r="E91" s="10">
        <v>126000</v>
      </c>
      <c r="F91" s="11">
        <v>0.35</v>
      </c>
      <c r="G91" s="13">
        <f t="shared" si="6"/>
        <v>360000</v>
      </c>
      <c r="H91" s="154" t="s">
        <v>1246</v>
      </c>
      <c r="I91" s="4" t="s">
        <v>31</v>
      </c>
      <c r="J91">
        <v>360000</v>
      </c>
      <c r="K91" t="b">
        <f t="shared" si="7"/>
        <v>0</v>
      </c>
      <c r="L91" t="b">
        <f t="shared" si="8"/>
        <v>0</v>
      </c>
      <c r="M91" t="b">
        <f t="shared" si="9"/>
        <v>0</v>
      </c>
      <c r="N91" t="b">
        <f t="shared" si="10"/>
        <v>1</v>
      </c>
      <c r="O91" t="b">
        <f t="shared" si="11"/>
        <v>1</v>
      </c>
    </row>
    <row r="92" spans="1:15">
      <c r="A92" s="4">
        <v>1197831</v>
      </c>
      <c r="B92" s="6">
        <v>725</v>
      </c>
      <c r="C92" s="12" t="s">
        <v>1087</v>
      </c>
      <c r="D92" s="12" t="s">
        <v>1253</v>
      </c>
      <c r="E92" s="10">
        <v>88812.5</v>
      </c>
      <c r="F92" s="11">
        <v>0.35</v>
      </c>
      <c r="G92" s="13">
        <f t="shared" si="6"/>
        <v>253750.00000000003</v>
      </c>
      <c r="H92" s="154" t="s">
        <v>1241</v>
      </c>
      <c r="I92" s="4" t="s">
        <v>31</v>
      </c>
      <c r="J92">
        <v>253750.00000000003</v>
      </c>
      <c r="K92" t="b">
        <f t="shared" si="7"/>
        <v>0</v>
      </c>
      <c r="L92" t="b">
        <f t="shared" si="8"/>
        <v>1</v>
      </c>
      <c r="M92" t="b">
        <f t="shared" si="9"/>
        <v>0</v>
      </c>
      <c r="N92" t="b">
        <f t="shared" si="10"/>
        <v>0</v>
      </c>
      <c r="O92" t="b">
        <f t="shared" si="11"/>
        <v>1</v>
      </c>
    </row>
    <row r="93" spans="1:15">
      <c r="A93" s="4">
        <v>1197831</v>
      </c>
      <c r="B93" s="6">
        <v>625</v>
      </c>
      <c r="C93" s="12" t="s">
        <v>1087</v>
      </c>
      <c r="D93" s="12" t="s">
        <v>1253</v>
      </c>
      <c r="E93" s="10">
        <v>112500</v>
      </c>
      <c r="F93" s="11">
        <v>0.45</v>
      </c>
      <c r="G93" s="13">
        <f t="shared" si="6"/>
        <v>250000</v>
      </c>
      <c r="H93" s="154" t="s">
        <v>1242</v>
      </c>
      <c r="I93" s="4" t="s">
        <v>31</v>
      </c>
      <c r="J93">
        <v>250000</v>
      </c>
      <c r="K93" t="b">
        <f t="shared" si="7"/>
        <v>0</v>
      </c>
      <c r="L93" t="b">
        <f t="shared" si="8"/>
        <v>0</v>
      </c>
      <c r="M93" t="b">
        <f t="shared" si="9"/>
        <v>0</v>
      </c>
      <c r="N93" t="b">
        <f t="shared" si="10"/>
        <v>1</v>
      </c>
      <c r="O93" t="b">
        <f t="shared" si="11"/>
        <v>1</v>
      </c>
    </row>
    <row r="94" spans="1:15">
      <c r="A94" s="4">
        <v>1197831</v>
      </c>
      <c r="B94" s="6">
        <v>525</v>
      </c>
      <c r="C94" s="12" t="s">
        <v>1087</v>
      </c>
      <c r="D94" s="12" t="s">
        <v>1253</v>
      </c>
      <c r="E94" s="10">
        <v>70875</v>
      </c>
      <c r="F94" s="11">
        <v>0.3</v>
      </c>
      <c r="G94" s="13">
        <f t="shared" si="6"/>
        <v>236250</v>
      </c>
      <c r="H94" s="154" t="s">
        <v>1245</v>
      </c>
      <c r="I94" s="4" t="s">
        <v>31</v>
      </c>
      <c r="J94">
        <v>236250</v>
      </c>
      <c r="K94" t="b">
        <f t="shared" si="7"/>
        <v>0</v>
      </c>
      <c r="L94" t="b">
        <f t="shared" si="8"/>
        <v>0</v>
      </c>
      <c r="M94" t="b">
        <f t="shared" si="9"/>
        <v>0</v>
      </c>
      <c r="N94" t="b">
        <f t="shared" si="10"/>
        <v>1</v>
      </c>
      <c r="O94" t="b">
        <f t="shared" si="11"/>
        <v>1</v>
      </c>
    </row>
    <row r="95" spans="1:15">
      <c r="A95" s="4">
        <v>1197831</v>
      </c>
      <c r="B95" s="6">
        <v>800</v>
      </c>
      <c r="C95" s="12" t="s">
        <v>1086</v>
      </c>
      <c r="D95" s="12" t="s">
        <v>1253</v>
      </c>
      <c r="E95" s="10">
        <v>160000</v>
      </c>
      <c r="F95" s="11">
        <v>0.5</v>
      </c>
      <c r="G95" s="13">
        <f t="shared" si="6"/>
        <v>320000</v>
      </c>
      <c r="H95" s="154" t="s">
        <v>1244</v>
      </c>
      <c r="I95" s="4" t="s">
        <v>31</v>
      </c>
      <c r="J95">
        <v>320000</v>
      </c>
      <c r="K95" t="b">
        <f t="shared" si="7"/>
        <v>0</v>
      </c>
      <c r="L95" t="b">
        <f t="shared" si="8"/>
        <v>1</v>
      </c>
      <c r="M95" t="b">
        <f t="shared" si="9"/>
        <v>0</v>
      </c>
      <c r="N95" t="b">
        <f t="shared" si="10"/>
        <v>1</v>
      </c>
      <c r="O95" t="b">
        <f t="shared" si="11"/>
        <v>1</v>
      </c>
    </row>
    <row r="96" spans="1:15">
      <c r="A96" s="4">
        <v>1197831</v>
      </c>
      <c r="B96" s="6">
        <v>925</v>
      </c>
      <c r="C96" s="12" t="s">
        <v>1087</v>
      </c>
      <c r="D96" s="12" t="s">
        <v>1253</v>
      </c>
      <c r="E96" s="10">
        <v>97125</v>
      </c>
      <c r="F96" s="11">
        <v>0.35</v>
      </c>
      <c r="G96" s="13">
        <f t="shared" si="6"/>
        <v>277500</v>
      </c>
      <c r="H96" s="154" t="s">
        <v>1243</v>
      </c>
      <c r="I96" s="4" t="s">
        <v>31</v>
      </c>
      <c r="J96">
        <v>277500</v>
      </c>
      <c r="K96" t="b">
        <f t="shared" si="7"/>
        <v>0</v>
      </c>
      <c r="L96" t="b">
        <f t="shared" si="8"/>
        <v>0</v>
      </c>
      <c r="M96" t="b">
        <f t="shared" si="9"/>
        <v>0</v>
      </c>
      <c r="N96" t="b">
        <f t="shared" si="10"/>
        <v>1</v>
      </c>
      <c r="O96" t="b">
        <f t="shared" si="11"/>
        <v>1</v>
      </c>
    </row>
    <row r="97" spans="1:15">
      <c r="A97" s="4">
        <v>1197831</v>
      </c>
      <c r="B97" s="6">
        <v>925</v>
      </c>
      <c r="C97" s="12" t="s">
        <v>1086</v>
      </c>
      <c r="D97" s="12" t="s">
        <v>1253</v>
      </c>
      <c r="E97" s="10">
        <v>129500</v>
      </c>
      <c r="F97" s="11">
        <v>0.35</v>
      </c>
      <c r="G97" s="13">
        <f t="shared" si="6"/>
        <v>370000</v>
      </c>
      <c r="H97" s="154" t="s">
        <v>1244</v>
      </c>
      <c r="I97" s="4" t="s">
        <v>31</v>
      </c>
      <c r="J97">
        <v>370000</v>
      </c>
      <c r="K97" t="b">
        <f t="shared" si="7"/>
        <v>0</v>
      </c>
      <c r="L97" t="b">
        <f t="shared" si="8"/>
        <v>1</v>
      </c>
      <c r="M97" t="b">
        <f t="shared" si="9"/>
        <v>0</v>
      </c>
      <c r="N97" t="b">
        <f t="shared" si="10"/>
        <v>1</v>
      </c>
      <c r="O97" t="b">
        <f t="shared" si="11"/>
        <v>1</v>
      </c>
    </row>
    <row r="98" spans="1:15">
      <c r="A98" s="4">
        <v>1197831</v>
      </c>
      <c r="B98" s="6">
        <v>775</v>
      </c>
      <c r="C98" s="12" t="s">
        <v>1087</v>
      </c>
      <c r="D98" s="12" t="s">
        <v>1253</v>
      </c>
      <c r="E98" s="10">
        <v>94937.5</v>
      </c>
      <c r="F98" s="11">
        <v>0.35</v>
      </c>
      <c r="G98" s="13">
        <f t="shared" si="6"/>
        <v>271250</v>
      </c>
      <c r="H98" s="154" t="s">
        <v>1242</v>
      </c>
      <c r="I98" s="4" t="s">
        <v>31</v>
      </c>
      <c r="J98">
        <v>271250</v>
      </c>
      <c r="K98" t="b">
        <f t="shared" si="7"/>
        <v>0</v>
      </c>
      <c r="L98" t="b">
        <f t="shared" si="8"/>
        <v>0</v>
      </c>
      <c r="M98" t="b">
        <f t="shared" si="9"/>
        <v>0</v>
      </c>
      <c r="N98" t="b">
        <f t="shared" si="10"/>
        <v>1</v>
      </c>
      <c r="O98" t="b">
        <f t="shared" si="11"/>
        <v>1</v>
      </c>
    </row>
    <row r="99" spans="1:15">
      <c r="A99" s="4">
        <v>1197831</v>
      </c>
      <c r="B99" s="6">
        <v>700</v>
      </c>
      <c r="C99" s="12" t="s">
        <v>1087</v>
      </c>
      <c r="D99" s="12" t="s">
        <v>1253</v>
      </c>
      <c r="E99" s="10">
        <v>126000</v>
      </c>
      <c r="F99" s="11">
        <v>0.45</v>
      </c>
      <c r="G99" s="13">
        <f t="shared" si="6"/>
        <v>280000</v>
      </c>
      <c r="H99" s="154" t="s">
        <v>1244</v>
      </c>
      <c r="I99" s="4" t="s">
        <v>31</v>
      </c>
      <c r="J99">
        <v>280000</v>
      </c>
      <c r="K99" t="b">
        <f t="shared" si="7"/>
        <v>0</v>
      </c>
      <c r="L99" t="b">
        <f t="shared" si="8"/>
        <v>0</v>
      </c>
      <c r="M99" t="b">
        <f t="shared" si="9"/>
        <v>0</v>
      </c>
      <c r="N99" t="b">
        <f t="shared" si="10"/>
        <v>1</v>
      </c>
      <c r="O99" t="b">
        <f t="shared" si="11"/>
        <v>1</v>
      </c>
    </row>
    <row r="100" spans="1:15">
      <c r="A100" s="4">
        <v>1197831</v>
      </c>
      <c r="B100" s="6">
        <v>600</v>
      </c>
      <c r="C100" s="12" t="s">
        <v>1086</v>
      </c>
      <c r="D100" s="12" t="s">
        <v>1253</v>
      </c>
      <c r="E100" s="10">
        <v>81000</v>
      </c>
      <c r="F100" s="11">
        <v>0.3</v>
      </c>
      <c r="G100" s="13">
        <f t="shared" si="6"/>
        <v>270000</v>
      </c>
      <c r="H100" s="154" t="s">
        <v>1245</v>
      </c>
      <c r="I100" s="4" t="s">
        <v>31</v>
      </c>
      <c r="J100">
        <v>270000</v>
      </c>
      <c r="K100" t="b">
        <f t="shared" si="7"/>
        <v>0</v>
      </c>
      <c r="L100" t="b">
        <f t="shared" si="8"/>
        <v>1</v>
      </c>
      <c r="M100" t="b">
        <f t="shared" si="9"/>
        <v>0</v>
      </c>
      <c r="N100" t="b">
        <f t="shared" si="10"/>
        <v>1</v>
      </c>
      <c r="O100" t="b">
        <f t="shared" si="11"/>
        <v>1</v>
      </c>
    </row>
    <row r="101" spans="1:15">
      <c r="A101" s="4">
        <v>1197831</v>
      </c>
      <c r="B101" s="6">
        <v>950</v>
      </c>
      <c r="C101" s="12" t="s">
        <v>1087</v>
      </c>
      <c r="D101" s="12" t="s">
        <v>1253</v>
      </c>
      <c r="E101" s="10">
        <v>190000</v>
      </c>
      <c r="F101" s="11">
        <v>0.5</v>
      </c>
      <c r="G101" s="13">
        <f t="shared" si="6"/>
        <v>380000</v>
      </c>
      <c r="H101" s="154" t="s">
        <v>1244</v>
      </c>
      <c r="I101" s="4" t="s">
        <v>31</v>
      </c>
      <c r="J101">
        <v>380000</v>
      </c>
      <c r="K101" t="b">
        <f t="shared" si="7"/>
        <v>0</v>
      </c>
      <c r="L101" t="b">
        <f t="shared" si="8"/>
        <v>0</v>
      </c>
      <c r="M101" t="b">
        <f t="shared" si="9"/>
        <v>0</v>
      </c>
      <c r="N101" t="b">
        <f t="shared" si="10"/>
        <v>1</v>
      </c>
      <c r="O101" t="b">
        <f t="shared" si="11"/>
        <v>1</v>
      </c>
    </row>
    <row r="102" spans="1:15">
      <c r="A102" s="4">
        <v>1197831</v>
      </c>
      <c r="B102" s="6">
        <v>950</v>
      </c>
      <c r="C102" s="12" t="s">
        <v>1086</v>
      </c>
      <c r="D102" s="12" t="s">
        <v>1253</v>
      </c>
      <c r="E102" s="10">
        <v>133000</v>
      </c>
      <c r="F102" s="11">
        <v>0.35</v>
      </c>
      <c r="G102" s="13">
        <f t="shared" si="6"/>
        <v>380000</v>
      </c>
      <c r="H102" s="154" t="s">
        <v>1243</v>
      </c>
      <c r="I102" s="4" t="s">
        <v>31</v>
      </c>
      <c r="J102">
        <v>380000</v>
      </c>
      <c r="K102" t="b">
        <f t="shared" si="7"/>
        <v>0</v>
      </c>
      <c r="L102" t="b">
        <f t="shared" si="8"/>
        <v>1</v>
      </c>
      <c r="M102" t="b">
        <f t="shared" si="9"/>
        <v>0</v>
      </c>
      <c r="N102" t="b">
        <f t="shared" si="10"/>
        <v>1</v>
      </c>
      <c r="O102" t="b">
        <f t="shared" si="11"/>
        <v>1</v>
      </c>
    </row>
    <row r="103" spans="1:15">
      <c r="A103" s="4">
        <v>1197831</v>
      </c>
      <c r="B103" s="6">
        <v>950</v>
      </c>
      <c r="C103" s="12" t="s">
        <v>1087</v>
      </c>
      <c r="D103" s="12" t="s">
        <v>1253</v>
      </c>
      <c r="E103" s="10">
        <v>149625</v>
      </c>
      <c r="F103" s="11">
        <v>0.35</v>
      </c>
      <c r="G103" s="13">
        <f t="shared" si="6"/>
        <v>427500</v>
      </c>
      <c r="H103" s="154" t="s">
        <v>1243</v>
      </c>
      <c r="I103" s="4" t="s">
        <v>31</v>
      </c>
      <c r="J103">
        <v>427500</v>
      </c>
      <c r="K103" t="b">
        <f t="shared" si="7"/>
        <v>0</v>
      </c>
      <c r="L103" t="b">
        <f t="shared" si="8"/>
        <v>0</v>
      </c>
      <c r="M103" t="b">
        <f t="shared" si="9"/>
        <v>0</v>
      </c>
      <c r="N103" t="b">
        <f t="shared" si="10"/>
        <v>1</v>
      </c>
      <c r="O103" t="b">
        <f t="shared" si="11"/>
        <v>1</v>
      </c>
    </row>
    <row r="104" spans="1:15">
      <c r="A104" s="4">
        <v>1197831</v>
      </c>
      <c r="B104" s="6">
        <v>800</v>
      </c>
      <c r="C104" s="12" t="s">
        <v>1087</v>
      </c>
      <c r="D104" s="12" t="s">
        <v>1253</v>
      </c>
      <c r="E104" s="10">
        <v>112000</v>
      </c>
      <c r="F104" s="11">
        <v>0.35</v>
      </c>
      <c r="G104" s="13">
        <f t="shared" si="6"/>
        <v>320000</v>
      </c>
      <c r="H104" s="154" t="s">
        <v>1244</v>
      </c>
      <c r="I104" s="4" t="s">
        <v>31</v>
      </c>
      <c r="J104">
        <v>320000</v>
      </c>
      <c r="K104" t="b">
        <f t="shared" si="7"/>
        <v>0</v>
      </c>
      <c r="L104" t="b">
        <f t="shared" si="8"/>
        <v>0</v>
      </c>
      <c r="M104" t="b">
        <f t="shared" si="9"/>
        <v>0</v>
      </c>
      <c r="N104" t="b">
        <f t="shared" si="10"/>
        <v>1</v>
      </c>
      <c r="O104" t="b">
        <f t="shared" si="11"/>
        <v>1</v>
      </c>
    </row>
    <row r="105" spans="1:15">
      <c r="A105" s="4">
        <v>1197831</v>
      </c>
      <c r="B105" s="6">
        <v>750</v>
      </c>
      <c r="C105" s="12" t="s">
        <v>1087</v>
      </c>
      <c r="D105" s="12" t="s">
        <v>1253</v>
      </c>
      <c r="E105" s="10">
        <v>135000</v>
      </c>
      <c r="F105" s="11">
        <v>0.45</v>
      </c>
      <c r="G105" s="13">
        <f t="shared" si="6"/>
        <v>300000</v>
      </c>
      <c r="H105" s="154" t="s">
        <v>1245</v>
      </c>
      <c r="I105" s="4" t="s">
        <v>31</v>
      </c>
      <c r="J105">
        <v>300000</v>
      </c>
      <c r="K105" t="b">
        <f t="shared" si="7"/>
        <v>0</v>
      </c>
      <c r="L105" t="b">
        <f t="shared" si="8"/>
        <v>0</v>
      </c>
      <c r="M105" t="b">
        <f t="shared" si="9"/>
        <v>0</v>
      </c>
      <c r="N105" t="b">
        <f t="shared" si="10"/>
        <v>1</v>
      </c>
      <c r="O105" t="b">
        <f t="shared" si="11"/>
        <v>1</v>
      </c>
    </row>
    <row r="106" spans="1:15">
      <c r="A106" s="4">
        <v>1197831</v>
      </c>
      <c r="B106" s="6">
        <v>650</v>
      </c>
      <c r="C106" s="12" t="s">
        <v>1087</v>
      </c>
      <c r="D106" s="12" t="s">
        <v>1253</v>
      </c>
      <c r="E106" s="10">
        <v>87750</v>
      </c>
      <c r="F106" s="11">
        <v>0.3</v>
      </c>
      <c r="G106" s="13">
        <f t="shared" si="6"/>
        <v>292500</v>
      </c>
      <c r="H106" s="154" t="s">
        <v>1241</v>
      </c>
      <c r="I106" s="4" t="s">
        <v>31</v>
      </c>
      <c r="J106">
        <v>292500</v>
      </c>
      <c r="K106" t="b">
        <f t="shared" si="7"/>
        <v>0</v>
      </c>
      <c r="L106" t="b">
        <f t="shared" si="8"/>
        <v>1</v>
      </c>
      <c r="M106" t="b">
        <f t="shared" si="9"/>
        <v>0</v>
      </c>
      <c r="N106" t="b">
        <f t="shared" si="10"/>
        <v>0</v>
      </c>
      <c r="O106" t="b">
        <f t="shared" si="11"/>
        <v>1</v>
      </c>
    </row>
    <row r="107" spans="1:15">
      <c r="A107" s="4">
        <v>1197831</v>
      </c>
      <c r="B107" s="6">
        <v>1000</v>
      </c>
      <c r="C107" s="12" t="s">
        <v>1086</v>
      </c>
      <c r="D107" s="12" t="s">
        <v>1253</v>
      </c>
      <c r="E107" s="10">
        <v>250000</v>
      </c>
      <c r="F107" s="11">
        <v>0.5</v>
      </c>
      <c r="G107" s="13">
        <f t="shared" si="6"/>
        <v>500000</v>
      </c>
      <c r="H107" s="154" t="s">
        <v>1246</v>
      </c>
      <c r="I107" s="4" t="s">
        <v>31</v>
      </c>
      <c r="J107">
        <v>500000</v>
      </c>
      <c r="K107" t="b">
        <f t="shared" si="7"/>
        <v>1</v>
      </c>
      <c r="L107" t="b">
        <f t="shared" si="8"/>
        <v>1</v>
      </c>
      <c r="M107" t="b">
        <f t="shared" si="9"/>
        <v>0</v>
      </c>
      <c r="N107" t="b">
        <f t="shared" si="10"/>
        <v>1</v>
      </c>
      <c r="O107" t="b">
        <f t="shared" si="11"/>
        <v>1</v>
      </c>
    </row>
    <row r="108" spans="1:15">
      <c r="A108" s="4">
        <v>1197831</v>
      </c>
      <c r="B108" s="6">
        <v>950</v>
      </c>
      <c r="C108" s="12" t="s">
        <v>1087</v>
      </c>
      <c r="D108" s="12" t="s">
        <v>1253</v>
      </c>
      <c r="E108" s="10">
        <v>133000</v>
      </c>
      <c r="F108" s="11">
        <v>0.35</v>
      </c>
      <c r="G108" s="13">
        <f t="shared" si="6"/>
        <v>380000</v>
      </c>
      <c r="H108" s="154" t="s">
        <v>1242</v>
      </c>
      <c r="I108" s="4" t="s">
        <v>31</v>
      </c>
      <c r="J108">
        <v>380000</v>
      </c>
      <c r="K108" t="b">
        <f t="shared" si="7"/>
        <v>0</v>
      </c>
      <c r="L108" t="b">
        <f t="shared" si="8"/>
        <v>0</v>
      </c>
      <c r="M108" t="b">
        <f t="shared" si="9"/>
        <v>0</v>
      </c>
      <c r="N108" t="b">
        <f t="shared" si="10"/>
        <v>1</v>
      </c>
      <c r="O108" t="b">
        <f t="shared" si="11"/>
        <v>1</v>
      </c>
    </row>
    <row r="109" spans="1:15">
      <c r="A109" s="4">
        <v>1197831</v>
      </c>
      <c r="B109" s="6">
        <v>950</v>
      </c>
      <c r="C109" s="12" t="s">
        <v>1087</v>
      </c>
      <c r="D109" s="12" t="s">
        <v>1253</v>
      </c>
      <c r="E109" s="10">
        <v>149625</v>
      </c>
      <c r="F109" s="11">
        <v>0.35</v>
      </c>
      <c r="G109" s="13">
        <f t="shared" si="6"/>
        <v>427500</v>
      </c>
      <c r="H109" s="154" t="s">
        <v>1242</v>
      </c>
      <c r="I109" s="4" t="s">
        <v>31</v>
      </c>
      <c r="J109">
        <v>427500</v>
      </c>
      <c r="K109" t="b">
        <f t="shared" si="7"/>
        <v>0</v>
      </c>
      <c r="L109" t="b">
        <f t="shared" si="8"/>
        <v>0</v>
      </c>
      <c r="M109" t="b">
        <f t="shared" si="9"/>
        <v>0</v>
      </c>
      <c r="N109" t="b">
        <f t="shared" si="10"/>
        <v>1</v>
      </c>
      <c r="O109" t="b">
        <f t="shared" si="11"/>
        <v>1</v>
      </c>
    </row>
    <row r="110" spans="1:15">
      <c r="A110" s="4">
        <v>1197831</v>
      </c>
      <c r="B110" s="6">
        <v>1100</v>
      </c>
      <c r="C110" s="12" t="s">
        <v>1087</v>
      </c>
      <c r="D110" s="12" t="s">
        <v>1253</v>
      </c>
      <c r="E110" s="10">
        <v>154000</v>
      </c>
      <c r="F110" s="11">
        <v>0.35</v>
      </c>
      <c r="G110" s="13">
        <f t="shared" si="6"/>
        <v>440000</v>
      </c>
      <c r="H110" s="154" t="s">
        <v>1243</v>
      </c>
      <c r="I110" s="4" t="s">
        <v>31</v>
      </c>
      <c r="J110">
        <v>440000</v>
      </c>
      <c r="K110" t="b">
        <f t="shared" si="7"/>
        <v>0</v>
      </c>
      <c r="L110" t="b">
        <f t="shared" si="8"/>
        <v>0</v>
      </c>
      <c r="M110" t="b">
        <f t="shared" si="9"/>
        <v>0</v>
      </c>
      <c r="N110" t="b">
        <f t="shared" si="10"/>
        <v>1</v>
      </c>
      <c r="O110" t="b">
        <f t="shared" si="11"/>
        <v>1</v>
      </c>
    </row>
    <row r="111" spans="1:15">
      <c r="A111" s="4">
        <v>1197831</v>
      </c>
      <c r="B111" s="6">
        <v>700</v>
      </c>
      <c r="C111" s="12" t="s">
        <v>1087</v>
      </c>
      <c r="D111" s="12" t="s">
        <v>1253</v>
      </c>
      <c r="E111" s="10">
        <v>126000</v>
      </c>
      <c r="F111" s="11">
        <v>0.45</v>
      </c>
      <c r="G111" s="13">
        <f t="shared" si="6"/>
        <v>280000</v>
      </c>
      <c r="H111" s="154" t="s">
        <v>1243</v>
      </c>
      <c r="I111" s="4" t="s">
        <v>31</v>
      </c>
      <c r="J111">
        <v>280000</v>
      </c>
      <c r="K111" t="b">
        <f t="shared" si="7"/>
        <v>0</v>
      </c>
      <c r="L111" t="b">
        <f t="shared" si="8"/>
        <v>0</v>
      </c>
      <c r="M111" t="b">
        <f t="shared" si="9"/>
        <v>0</v>
      </c>
      <c r="N111" t="b">
        <f t="shared" si="10"/>
        <v>1</v>
      </c>
      <c r="O111" t="b">
        <f t="shared" si="11"/>
        <v>1</v>
      </c>
    </row>
    <row r="112" spans="1:15">
      <c r="A112" s="4">
        <v>1197831</v>
      </c>
      <c r="B112" s="6">
        <v>700</v>
      </c>
      <c r="C112" s="12" t="s">
        <v>1086</v>
      </c>
      <c r="D112" s="12" t="s">
        <v>1253</v>
      </c>
      <c r="E112" s="10">
        <v>94500</v>
      </c>
      <c r="F112" s="11">
        <v>0.3</v>
      </c>
      <c r="G112" s="13">
        <f t="shared" si="6"/>
        <v>315000</v>
      </c>
      <c r="H112" s="154" t="s">
        <v>1242</v>
      </c>
      <c r="I112" s="4" t="s">
        <v>31</v>
      </c>
      <c r="J112">
        <v>315000</v>
      </c>
      <c r="K112" t="b">
        <f t="shared" si="7"/>
        <v>0</v>
      </c>
      <c r="L112" t="b">
        <f t="shared" si="8"/>
        <v>1</v>
      </c>
      <c r="M112" t="b">
        <f t="shared" si="9"/>
        <v>0</v>
      </c>
      <c r="N112" t="b">
        <f t="shared" si="10"/>
        <v>1</v>
      </c>
      <c r="O112" t="b">
        <f t="shared" si="11"/>
        <v>1</v>
      </c>
    </row>
    <row r="113" spans="1:15">
      <c r="A113" s="4">
        <v>1197831</v>
      </c>
      <c r="B113" s="6">
        <v>975</v>
      </c>
      <c r="C113" s="12" t="s">
        <v>1086</v>
      </c>
      <c r="D113" s="12" t="s">
        <v>1253</v>
      </c>
      <c r="E113" s="10">
        <v>243750</v>
      </c>
      <c r="F113" s="11">
        <v>0.5</v>
      </c>
      <c r="G113" s="13">
        <f t="shared" si="6"/>
        <v>487500</v>
      </c>
      <c r="H113" s="154" t="s">
        <v>1243</v>
      </c>
      <c r="I113" s="4" t="s">
        <v>31</v>
      </c>
      <c r="J113">
        <v>487500</v>
      </c>
      <c r="K113" t="b">
        <f t="shared" si="7"/>
        <v>1</v>
      </c>
      <c r="L113" t="b">
        <f t="shared" si="8"/>
        <v>1</v>
      </c>
      <c r="M113" t="b">
        <f t="shared" si="9"/>
        <v>0</v>
      </c>
      <c r="N113" t="b">
        <f t="shared" si="10"/>
        <v>1</v>
      </c>
      <c r="O113" t="b">
        <f t="shared" si="11"/>
        <v>1</v>
      </c>
    </row>
    <row r="114" spans="1:15">
      <c r="A114" s="4">
        <v>1197831</v>
      </c>
      <c r="B114" s="6">
        <v>925</v>
      </c>
      <c r="C114" s="12" t="s">
        <v>1087</v>
      </c>
      <c r="D114" s="12" t="s">
        <v>1253</v>
      </c>
      <c r="E114" s="10">
        <v>129500</v>
      </c>
      <c r="F114" s="11">
        <v>0.35</v>
      </c>
      <c r="G114" s="13">
        <f t="shared" si="6"/>
        <v>370000</v>
      </c>
      <c r="H114" s="154" t="s">
        <v>1242</v>
      </c>
      <c r="I114" s="4" t="s">
        <v>31</v>
      </c>
      <c r="J114">
        <v>370000</v>
      </c>
      <c r="K114" t="b">
        <f t="shared" si="7"/>
        <v>0</v>
      </c>
      <c r="L114" t="b">
        <f t="shared" si="8"/>
        <v>0</v>
      </c>
      <c r="M114" t="b">
        <f t="shared" si="9"/>
        <v>0</v>
      </c>
      <c r="N114" t="b">
        <f t="shared" si="10"/>
        <v>1</v>
      </c>
      <c r="O114" t="b">
        <f t="shared" si="11"/>
        <v>1</v>
      </c>
    </row>
    <row r="115" spans="1:15">
      <c r="A115" s="4">
        <v>1197831</v>
      </c>
      <c r="B115" s="6">
        <v>925</v>
      </c>
      <c r="C115" s="12" t="s">
        <v>1086</v>
      </c>
      <c r="D115" s="12" t="s">
        <v>1253</v>
      </c>
      <c r="E115" s="10">
        <v>145687.5</v>
      </c>
      <c r="F115" s="11">
        <v>0.35</v>
      </c>
      <c r="G115" s="13">
        <f t="shared" si="6"/>
        <v>416250</v>
      </c>
      <c r="H115" s="154" t="s">
        <v>1244</v>
      </c>
      <c r="I115" s="4" t="s">
        <v>31</v>
      </c>
      <c r="J115">
        <v>416250</v>
      </c>
      <c r="K115" t="b">
        <f t="shared" si="7"/>
        <v>0</v>
      </c>
      <c r="L115" t="b">
        <f t="shared" si="8"/>
        <v>1</v>
      </c>
      <c r="M115" t="b">
        <f t="shared" si="9"/>
        <v>0</v>
      </c>
      <c r="N115" t="b">
        <f t="shared" si="10"/>
        <v>1</v>
      </c>
      <c r="O115" t="b">
        <f t="shared" si="11"/>
        <v>1</v>
      </c>
    </row>
    <row r="116" spans="1:15">
      <c r="A116" s="4">
        <v>1197831</v>
      </c>
      <c r="B116" s="6">
        <v>1100</v>
      </c>
      <c r="C116" s="12" t="s">
        <v>1086</v>
      </c>
      <c r="D116" s="12" t="s">
        <v>1253</v>
      </c>
      <c r="E116" s="10">
        <v>154000</v>
      </c>
      <c r="F116" s="11">
        <v>0.35</v>
      </c>
      <c r="G116" s="13">
        <f t="shared" si="6"/>
        <v>440000</v>
      </c>
      <c r="H116" s="154" t="s">
        <v>1241</v>
      </c>
      <c r="I116" s="4" t="s">
        <v>31</v>
      </c>
      <c r="J116">
        <v>440000</v>
      </c>
      <c r="K116" t="b">
        <f t="shared" si="7"/>
        <v>0</v>
      </c>
      <c r="L116" t="b">
        <f t="shared" si="8"/>
        <v>1</v>
      </c>
      <c r="M116" t="b">
        <f t="shared" si="9"/>
        <v>0</v>
      </c>
      <c r="N116" t="b">
        <f t="shared" si="10"/>
        <v>0</v>
      </c>
      <c r="O116" t="b">
        <f t="shared" si="11"/>
        <v>1</v>
      </c>
    </row>
    <row r="117" spans="1:15">
      <c r="A117" s="4">
        <v>1197831</v>
      </c>
      <c r="B117" s="6">
        <v>650</v>
      </c>
      <c r="C117" s="12" t="s">
        <v>1087</v>
      </c>
      <c r="D117" s="12" t="s">
        <v>1253</v>
      </c>
      <c r="E117" s="10">
        <v>117000</v>
      </c>
      <c r="F117" s="11">
        <v>0.45</v>
      </c>
      <c r="G117" s="13">
        <f t="shared" si="6"/>
        <v>260000</v>
      </c>
      <c r="H117" s="154" t="s">
        <v>1246</v>
      </c>
      <c r="I117" s="4" t="s">
        <v>31</v>
      </c>
      <c r="J117">
        <v>260000</v>
      </c>
      <c r="K117" t="b">
        <f t="shared" si="7"/>
        <v>0</v>
      </c>
      <c r="L117" t="b">
        <f t="shared" si="8"/>
        <v>0</v>
      </c>
      <c r="M117" t="b">
        <f t="shared" si="9"/>
        <v>0</v>
      </c>
      <c r="N117" t="b">
        <f t="shared" si="10"/>
        <v>1</v>
      </c>
      <c r="O117" t="b">
        <f t="shared" si="11"/>
        <v>1</v>
      </c>
    </row>
    <row r="118" spans="1:15">
      <c r="A118" s="4">
        <v>1197831</v>
      </c>
      <c r="B118" s="6">
        <v>650</v>
      </c>
      <c r="C118" s="12" t="s">
        <v>1087</v>
      </c>
      <c r="D118" s="12" t="s">
        <v>1253</v>
      </c>
      <c r="E118" s="10">
        <v>87750</v>
      </c>
      <c r="F118" s="11">
        <v>0.3</v>
      </c>
      <c r="G118" s="13">
        <f t="shared" si="6"/>
        <v>292500</v>
      </c>
      <c r="H118" s="154" t="s">
        <v>1245</v>
      </c>
      <c r="I118" s="4" t="s">
        <v>31</v>
      </c>
      <c r="J118">
        <v>292500</v>
      </c>
      <c r="K118" t="b">
        <f t="shared" si="7"/>
        <v>0</v>
      </c>
      <c r="L118" t="b">
        <f t="shared" si="8"/>
        <v>0</v>
      </c>
      <c r="M118" t="b">
        <f t="shared" si="9"/>
        <v>0</v>
      </c>
      <c r="N118" t="b">
        <f t="shared" si="10"/>
        <v>1</v>
      </c>
      <c r="O118" t="b">
        <f t="shared" si="11"/>
        <v>1</v>
      </c>
    </row>
    <row r="119" spans="1:15">
      <c r="A119" s="4">
        <v>1197831</v>
      </c>
      <c r="B119" s="6">
        <v>900</v>
      </c>
      <c r="C119" s="12" t="s">
        <v>1087</v>
      </c>
      <c r="D119" s="12" t="s">
        <v>1253</v>
      </c>
      <c r="E119" s="10">
        <v>225000</v>
      </c>
      <c r="F119" s="11">
        <v>0.5</v>
      </c>
      <c r="G119" s="13">
        <f t="shared" si="6"/>
        <v>450000</v>
      </c>
      <c r="H119" s="154" t="s">
        <v>1243</v>
      </c>
      <c r="I119" s="4" t="s">
        <v>31</v>
      </c>
      <c r="J119">
        <v>450000</v>
      </c>
      <c r="K119" t="b">
        <f t="shared" si="7"/>
        <v>0</v>
      </c>
      <c r="L119" t="b">
        <f t="shared" si="8"/>
        <v>0</v>
      </c>
      <c r="M119" t="b">
        <f t="shared" si="9"/>
        <v>0</v>
      </c>
      <c r="N119" t="b">
        <f t="shared" si="10"/>
        <v>1</v>
      </c>
      <c r="O119" t="b">
        <f t="shared" si="11"/>
        <v>1</v>
      </c>
    </row>
    <row r="120" spans="1:15">
      <c r="A120" s="4">
        <v>1197831</v>
      </c>
      <c r="B120" s="6">
        <v>850</v>
      </c>
      <c r="C120" s="12" t="s">
        <v>1087</v>
      </c>
      <c r="D120" s="12" t="s">
        <v>1253</v>
      </c>
      <c r="E120" s="10">
        <v>133875</v>
      </c>
      <c r="F120" s="11">
        <v>0.35</v>
      </c>
      <c r="G120" s="13">
        <f t="shared" si="6"/>
        <v>382500</v>
      </c>
      <c r="H120" s="154" t="s">
        <v>1244</v>
      </c>
      <c r="I120" s="4" t="s">
        <v>31</v>
      </c>
      <c r="J120">
        <v>382500</v>
      </c>
      <c r="K120" t="b">
        <f t="shared" si="7"/>
        <v>0</v>
      </c>
      <c r="L120" t="b">
        <f t="shared" si="8"/>
        <v>0</v>
      </c>
      <c r="M120" t="b">
        <f t="shared" si="9"/>
        <v>0</v>
      </c>
      <c r="N120" t="b">
        <f t="shared" si="10"/>
        <v>1</v>
      </c>
      <c r="O120" t="b">
        <f t="shared" si="11"/>
        <v>1</v>
      </c>
    </row>
    <row r="121" spans="1:15">
      <c r="A121" s="4">
        <v>1197831</v>
      </c>
      <c r="B121" s="6">
        <v>850</v>
      </c>
      <c r="C121" s="12" t="s">
        <v>1087</v>
      </c>
      <c r="D121" s="12" t="s">
        <v>1253</v>
      </c>
      <c r="E121" s="10">
        <v>133875</v>
      </c>
      <c r="F121" s="11">
        <v>0.35</v>
      </c>
      <c r="G121" s="13">
        <f t="shared" si="6"/>
        <v>382500</v>
      </c>
      <c r="H121" s="154" t="s">
        <v>1242</v>
      </c>
      <c r="I121" s="4" t="s">
        <v>31</v>
      </c>
      <c r="J121">
        <v>382500</v>
      </c>
      <c r="K121" t="b">
        <f t="shared" si="7"/>
        <v>0</v>
      </c>
      <c r="L121" t="b">
        <f t="shared" si="8"/>
        <v>0</v>
      </c>
      <c r="M121" t="b">
        <f t="shared" si="9"/>
        <v>0</v>
      </c>
      <c r="N121" t="b">
        <f t="shared" si="10"/>
        <v>1</v>
      </c>
      <c r="O121" t="b">
        <f t="shared" si="11"/>
        <v>1</v>
      </c>
    </row>
    <row r="122" spans="1:15">
      <c r="A122" s="4">
        <v>1197831</v>
      </c>
      <c r="B122" s="6">
        <v>900</v>
      </c>
      <c r="C122" s="12" t="s">
        <v>1086</v>
      </c>
      <c r="D122" s="12" t="s">
        <v>1253</v>
      </c>
      <c r="E122" s="10">
        <v>157500</v>
      </c>
      <c r="F122" s="11">
        <v>0.35</v>
      </c>
      <c r="G122" s="13">
        <f t="shared" si="6"/>
        <v>450000</v>
      </c>
      <c r="H122" s="154" t="s">
        <v>1242</v>
      </c>
      <c r="I122" s="4" t="s">
        <v>31</v>
      </c>
      <c r="J122">
        <v>450000</v>
      </c>
      <c r="K122" t="b">
        <f t="shared" si="7"/>
        <v>0</v>
      </c>
      <c r="L122" t="b">
        <f t="shared" si="8"/>
        <v>1</v>
      </c>
      <c r="M122" t="b">
        <f t="shared" si="9"/>
        <v>0</v>
      </c>
      <c r="N122" t="b">
        <f t="shared" si="10"/>
        <v>1</v>
      </c>
      <c r="O122" t="b">
        <f t="shared" si="11"/>
        <v>1</v>
      </c>
    </row>
    <row r="123" spans="1:15">
      <c r="A123" s="4">
        <v>1197831</v>
      </c>
      <c r="B123" s="6">
        <v>625</v>
      </c>
      <c r="C123" s="12" t="s">
        <v>1087</v>
      </c>
      <c r="D123" s="12" t="s">
        <v>1253</v>
      </c>
      <c r="E123" s="10">
        <v>140625</v>
      </c>
      <c r="F123" s="11">
        <v>0.45</v>
      </c>
      <c r="G123" s="13">
        <f t="shared" si="6"/>
        <v>312500</v>
      </c>
      <c r="H123" s="154" t="s">
        <v>1246</v>
      </c>
      <c r="I123" s="4" t="s">
        <v>31</v>
      </c>
      <c r="J123">
        <v>312500</v>
      </c>
      <c r="K123" t="b">
        <f t="shared" si="7"/>
        <v>0</v>
      </c>
      <c r="L123" t="b">
        <f t="shared" si="8"/>
        <v>0</v>
      </c>
      <c r="M123" t="b">
        <f t="shared" si="9"/>
        <v>0</v>
      </c>
      <c r="N123" t="b">
        <f t="shared" si="10"/>
        <v>1</v>
      </c>
      <c r="O123" t="b">
        <f t="shared" si="11"/>
        <v>1</v>
      </c>
    </row>
    <row r="124" spans="1:15">
      <c r="A124" s="4">
        <v>1197831</v>
      </c>
      <c r="B124" s="6">
        <v>625</v>
      </c>
      <c r="C124" s="12" t="s">
        <v>1087</v>
      </c>
      <c r="D124" s="12" t="s">
        <v>1253</v>
      </c>
      <c r="E124" s="10">
        <v>84375</v>
      </c>
      <c r="F124" s="11">
        <v>0.3</v>
      </c>
      <c r="G124" s="13">
        <f t="shared" si="6"/>
        <v>281250</v>
      </c>
      <c r="H124" s="154" t="s">
        <v>1244</v>
      </c>
      <c r="I124" s="4" t="s">
        <v>31</v>
      </c>
      <c r="J124">
        <v>281250</v>
      </c>
      <c r="K124" t="b">
        <f t="shared" si="7"/>
        <v>0</v>
      </c>
      <c r="L124" t="b">
        <f t="shared" si="8"/>
        <v>0</v>
      </c>
      <c r="M124" t="b">
        <f t="shared" si="9"/>
        <v>0</v>
      </c>
      <c r="N124" t="b">
        <f t="shared" si="10"/>
        <v>1</v>
      </c>
      <c r="O124" t="b">
        <f t="shared" si="11"/>
        <v>1</v>
      </c>
    </row>
    <row r="125" spans="1:15">
      <c r="A125" s="4">
        <v>1197831</v>
      </c>
      <c r="B125" s="6">
        <v>850</v>
      </c>
      <c r="C125" s="12" t="s">
        <v>1087</v>
      </c>
      <c r="D125" s="12" t="s">
        <v>1253</v>
      </c>
      <c r="E125" s="10">
        <v>233750</v>
      </c>
      <c r="F125" s="11">
        <v>0.5</v>
      </c>
      <c r="G125" s="13">
        <f t="shared" si="6"/>
        <v>467500</v>
      </c>
      <c r="H125" s="154" t="s">
        <v>1243</v>
      </c>
      <c r="I125" s="4" t="s">
        <v>31</v>
      </c>
      <c r="J125">
        <v>467500</v>
      </c>
      <c r="K125" t="b">
        <f t="shared" si="7"/>
        <v>1</v>
      </c>
      <c r="L125" t="b">
        <f t="shared" si="8"/>
        <v>0</v>
      </c>
      <c r="M125" t="b">
        <f t="shared" si="9"/>
        <v>0</v>
      </c>
      <c r="N125" t="b">
        <f t="shared" si="10"/>
        <v>1</v>
      </c>
      <c r="O125" t="b">
        <f t="shared" si="11"/>
        <v>1</v>
      </c>
    </row>
    <row r="126" spans="1:15">
      <c r="A126" s="4">
        <v>1197831</v>
      </c>
      <c r="B126" s="6">
        <v>800</v>
      </c>
      <c r="C126" s="12" t="s">
        <v>1087</v>
      </c>
      <c r="D126" s="12" t="s">
        <v>1253</v>
      </c>
      <c r="E126" s="10">
        <v>126000</v>
      </c>
      <c r="F126" s="11">
        <v>0.35</v>
      </c>
      <c r="G126" s="13">
        <f t="shared" si="6"/>
        <v>360000</v>
      </c>
      <c r="H126" s="154" t="s">
        <v>1241</v>
      </c>
      <c r="I126" s="4" t="s">
        <v>31</v>
      </c>
      <c r="J126">
        <v>360000</v>
      </c>
      <c r="K126" t="b">
        <f t="shared" si="7"/>
        <v>0</v>
      </c>
      <c r="L126" t="b">
        <f t="shared" si="8"/>
        <v>1</v>
      </c>
      <c r="M126" t="b">
        <f t="shared" si="9"/>
        <v>0</v>
      </c>
      <c r="N126" t="b">
        <f t="shared" si="10"/>
        <v>0</v>
      </c>
      <c r="O126" t="b">
        <f t="shared" si="11"/>
        <v>1</v>
      </c>
    </row>
    <row r="127" spans="1:15">
      <c r="A127" s="4">
        <v>1197831</v>
      </c>
      <c r="B127" s="6">
        <v>800</v>
      </c>
      <c r="C127" s="12" t="s">
        <v>1087</v>
      </c>
      <c r="D127" s="12" t="s">
        <v>1253</v>
      </c>
      <c r="E127" s="10">
        <v>126000</v>
      </c>
      <c r="F127" s="11">
        <v>0.35</v>
      </c>
      <c r="G127" s="13">
        <f t="shared" si="6"/>
        <v>360000</v>
      </c>
      <c r="H127" s="154" t="s">
        <v>1246</v>
      </c>
      <c r="I127" s="4" t="s">
        <v>31</v>
      </c>
      <c r="J127">
        <v>360000</v>
      </c>
      <c r="K127" t="b">
        <f t="shared" si="7"/>
        <v>0</v>
      </c>
      <c r="L127" t="b">
        <f t="shared" si="8"/>
        <v>0</v>
      </c>
      <c r="M127" t="b">
        <f t="shared" si="9"/>
        <v>0</v>
      </c>
      <c r="N127" t="b">
        <f t="shared" si="10"/>
        <v>1</v>
      </c>
      <c r="O127" t="b">
        <f t="shared" si="11"/>
        <v>1</v>
      </c>
    </row>
    <row r="128" spans="1:15">
      <c r="A128" s="4">
        <v>1197831</v>
      </c>
      <c r="B128" s="6">
        <v>750</v>
      </c>
      <c r="C128" s="12" t="s">
        <v>1086</v>
      </c>
      <c r="D128" s="12" t="s">
        <v>1253</v>
      </c>
      <c r="E128" s="10">
        <v>131250</v>
      </c>
      <c r="F128" s="11">
        <v>0.35</v>
      </c>
      <c r="G128" s="13">
        <f t="shared" si="6"/>
        <v>375000</v>
      </c>
      <c r="H128" s="154" t="s">
        <v>1244</v>
      </c>
      <c r="I128" s="4" t="s">
        <v>31</v>
      </c>
      <c r="J128">
        <v>375000</v>
      </c>
      <c r="K128" t="b">
        <f t="shared" si="7"/>
        <v>0</v>
      </c>
      <c r="L128" t="b">
        <f t="shared" si="8"/>
        <v>1</v>
      </c>
      <c r="M128" t="b">
        <f t="shared" si="9"/>
        <v>0</v>
      </c>
      <c r="N128" t="b">
        <f t="shared" si="10"/>
        <v>1</v>
      </c>
      <c r="O128" t="b">
        <f t="shared" si="11"/>
        <v>1</v>
      </c>
    </row>
    <row r="129" spans="1:15">
      <c r="A129" s="4">
        <v>1197831</v>
      </c>
      <c r="B129" s="6">
        <v>600</v>
      </c>
      <c r="C129" s="12" t="s">
        <v>1086</v>
      </c>
      <c r="D129" s="12" t="s">
        <v>1253</v>
      </c>
      <c r="E129" s="10">
        <v>135000</v>
      </c>
      <c r="F129" s="11">
        <v>0.45</v>
      </c>
      <c r="G129" s="13">
        <f t="shared" si="6"/>
        <v>300000</v>
      </c>
      <c r="H129" s="154" t="s">
        <v>1243</v>
      </c>
      <c r="I129" s="4" t="s">
        <v>31</v>
      </c>
      <c r="J129">
        <v>300000</v>
      </c>
      <c r="K129" t="b">
        <f t="shared" si="7"/>
        <v>0</v>
      </c>
      <c r="L129" t="b">
        <f t="shared" si="8"/>
        <v>1</v>
      </c>
      <c r="M129" t="b">
        <f t="shared" si="9"/>
        <v>0</v>
      </c>
      <c r="N129" t="b">
        <f t="shared" si="10"/>
        <v>1</v>
      </c>
      <c r="O129" t="b">
        <f t="shared" si="11"/>
        <v>1</v>
      </c>
    </row>
    <row r="130" spans="1:15">
      <c r="A130" s="4">
        <v>1197831</v>
      </c>
      <c r="B130" s="6">
        <v>575</v>
      </c>
      <c r="C130" s="12" t="s">
        <v>1086</v>
      </c>
      <c r="D130" s="12" t="s">
        <v>1253</v>
      </c>
      <c r="E130" s="10">
        <v>77625</v>
      </c>
      <c r="F130" s="11">
        <v>0.3</v>
      </c>
      <c r="G130" s="13">
        <f t="shared" si="6"/>
        <v>258750</v>
      </c>
      <c r="H130" s="154" t="s">
        <v>1242</v>
      </c>
      <c r="I130" s="4" t="s">
        <v>31</v>
      </c>
      <c r="J130">
        <v>258750</v>
      </c>
      <c r="K130" t="b">
        <f t="shared" si="7"/>
        <v>0</v>
      </c>
      <c r="L130" t="b">
        <f t="shared" si="8"/>
        <v>1</v>
      </c>
      <c r="M130" t="b">
        <f t="shared" si="9"/>
        <v>0</v>
      </c>
      <c r="N130" t="b">
        <f t="shared" si="10"/>
        <v>1</v>
      </c>
      <c r="O130" t="b">
        <f t="shared" si="11"/>
        <v>1</v>
      </c>
    </row>
    <row r="131" spans="1:15">
      <c r="A131" s="4">
        <v>1197831</v>
      </c>
      <c r="B131" s="6">
        <v>750</v>
      </c>
      <c r="C131" s="12" t="s">
        <v>1087</v>
      </c>
      <c r="D131" s="12" t="s">
        <v>1253</v>
      </c>
      <c r="E131" s="10">
        <v>206250</v>
      </c>
      <c r="F131" s="11">
        <v>0.5</v>
      </c>
      <c r="G131" s="13">
        <f t="shared" si="6"/>
        <v>412500</v>
      </c>
      <c r="H131" s="154" t="s">
        <v>1245</v>
      </c>
      <c r="I131" s="4" t="s">
        <v>31</v>
      </c>
      <c r="J131">
        <v>412500</v>
      </c>
      <c r="K131" t="b">
        <f t="shared" si="7"/>
        <v>0</v>
      </c>
      <c r="L131" t="b">
        <f t="shared" si="8"/>
        <v>0</v>
      </c>
      <c r="M131" t="b">
        <f t="shared" si="9"/>
        <v>0</v>
      </c>
      <c r="N131" t="b">
        <f t="shared" si="10"/>
        <v>1</v>
      </c>
      <c r="O131" t="b">
        <f t="shared" si="11"/>
        <v>1</v>
      </c>
    </row>
    <row r="132" spans="1:15">
      <c r="A132" s="4">
        <v>1197831</v>
      </c>
      <c r="B132" s="6">
        <v>900</v>
      </c>
      <c r="C132" s="12" t="s">
        <v>1086</v>
      </c>
      <c r="D132" s="12" t="s">
        <v>1253</v>
      </c>
      <c r="E132" s="10">
        <v>141750</v>
      </c>
      <c r="F132" s="11">
        <v>0.35</v>
      </c>
      <c r="G132" s="13">
        <f t="shared" si="6"/>
        <v>405000</v>
      </c>
      <c r="H132" s="154" t="s">
        <v>1245</v>
      </c>
      <c r="I132" s="4" t="s">
        <v>31</v>
      </c>
      <c r="J132">
        <v>405000</v>
      </c>
      <c r="K132" t="b">
        <f t="shared" si="7"/>
        <v>0</v>
      </c>
      <c r="L132" t="b">
        <f t="shared" si="8"/>
        <v>1</v>
      </c>
      <c r="M132" t="b">
        <f t="shared" si="9"/>
        <v>0</v>
      </c>
      <c r="N132" t="b">
        <f t="shared" si="10"/>
        <v>1</v>
      </c>
      <c r="O132" t="b">
        <f t="shared" si="11"/>
        <v>1</v>
      </c>
    </row>
    <row r="133" spans="1:15">
      <c r="A133" s="4">
        <v>1197831</v>
      </c>
      <c r="B133" s="6">
        <v>900</v>
      </c>
      <c r="C133" s="12" t="s">
        <v>1087</v>
      </c>
      <c r="D133" s="12" t="s">
        <v>1253</v>
      </c>
      <c r="E133" s="10">
        <v>141750</v>
      </c>
      <c r="F133" s="11">
        <v>0.35</v>
      </c>
      <c r="G133" s="13">
        <f t="shared" ref="G133:G196" si="12">E133/F133</f>
        <v>405000</v>
      </c>
      <c r="H133" s="154" t="s">
        <v>1243</v>
      </c>
      <c r="I133" s="4" t="s">
        <v>31</v>
      </c>
      <c r="J133">
        <v>405000</v>
      </c>
      <c r="K133" t="b">
        <f t="shared" ref="K133:K196" si="13">IF(J133&gt;450000,TRUE,FALSE)</f>
        <v>0</v>
      </c>
      <c r="L133" t="b">
        <f t="shared" ref="L133:L196" si="14">OR(C133="Men's Street Footwear",H133="Credit Card")</f>
        <v>0</v>
      </c>
      <c r="M133" t="b">
        <f t="shared" ref="M133:M196" si="15">AND(D133="Male",H133="Credit Card",G133&lt;150000)</f>
        <v>0</v>
      </c>
      <c r="N133" t="b">
        <f t="shared" ref="N133:N196" si="16">NOT(H133="Credit Card")</f>
        <v>1</v>
      </c>
      <c r="O133" t="b">
        <f t="shared" ref="O133:O196" si="17">NOT(AND(H133=0,B133&lt;=500))</f>
        <v>1</v>
      </c>
    </row>
    <row r="134" spans="1:15">
      <c r="A134" s="4">
        <v>1197831</v>
      </c>
      <c r="B134" s="6">
        <v>825</v>
      </c>
      <c r="C134" s="12" t="s">
        <v>1087</v>
      </c>
      <c r="D134" s="12" t="s">
        <v>1253</v>
      </c>
      <c r="E134" s="10">
        <v>144375</v>
      </c>
      <c r="F134" s="11">
        <v>0.35</v>
      </c>
      <c r="G134" s="13">
        <f t="shared" si="12"/>
        <v>412500</v>
      </c>
      <c r="H134" s="154" t="s">
        <v>1241</v>
      </c>
      <c r="I134" s="4" t="s">
        <v>31</v>
      </c>
      <c r="J134">
        <v>412500</v>
      </c>
      <c r="K134" t="b">
        <f t="shared" si="13"/>
        <v>0</v>
      </c>
      <c r="L134" t="b">
        <f t="shared" si="14"/>
        <v>1</v>
      </c>
      <c r="M134" t="b">
        <f t="shared" si="15"/>
        <v>0</v>
      </c>
      <c r="N134" t="b">
        <f t="shared" si="16"/>
        <v>0</v>
      </c>
      <c r="O134" t="b">
        <f t="shared" si="17"/>
        <v>1</v>
      </c>
    </row>
    <row r="135" spans="1:15">
      <c r="A135" s="4">
        <v>1197831</v>
      </c>
      <c r="B135" s="6">
        <v>675</v>
      </c>
      <c r="C135" s="12" t="s">
        <v>1086</v>
      </c>
      <c r="D135" s="12" t="s">
        <v>1253</v>
      </c>
      <c r="E135" s="10">
        <v>151875</v>
      </c>
      <c r="F135" s="11">
        <v>0.45</v>
      </c>
      <c r="G135" s="13">
        <f t="shared" si="12"/>
        <v>337500</v>
      </c>
      <c r="H135" s="154" t="s">
        <v>1244</v>
      </c>
      <c r="I135" s="4" t="s">
        <v>31</v>
      </c>
      <c r="J135">
        <v>337500</v>
      </c>
      <c r="K135" t="b">
        <f t="shared" si="13"/>
        <v>0</v>
      </c>
      <c r="L135" t="b">
        <f t="shared" si="14"/>
        <v>1</v>
      </c>
      <c r="M135" t="b">
        <f t="shared" si="15"/>
        <v>0</v>
      </c>
      <c r="N135" t="b">
        <f t="shared" si="16"/>
        <v>1</v>
      </c>
      <c r="O135" t="b">
        <f t="shared" si="17"/>
        <v>1</v>
      </c>
    </row>
    <row r="136" spans="1:15">
      <c r="A136" s="4">
        <v>1197831</v>
      </c>
      <c r="B136" s="6">
        <v>650</v>
      </c>
      <c r="C136" s="12" t="s">
        <v>1087</v>
      </c>
      <c r="D136" s="12" t="s">
        <v>1253</v>
      </c>
      <c r="E136" s="10">
        <v>87750</v>
      </c>
      <c r="F136" s="11">
        <v>0.3</v>
      </c>
      <c r="G136" s="13">
        <f t="shared" si="12"/>
        <v>292500</v>
      </c>
      <c r="H136" s="154" t="s">
        <v>1242</v>
      </c>
      <c r="I136" s="4" t="s">
        <v>31</v>
      </c>
      <c r="J136">
        <v>292500</v>
      </c>
      <c r="K136" t="b">
        <f t="shared" si="13"/>
        <v>0</v>
      </c>
      <c r="L136" t="b">
        <f t="shared" si="14"/>
        <v>0</v>
      </c>
      <c r="M136" t="b">
        <f t="shared" si="15"/>
        <v>0</v>
      </c>
      <c r="N136" t="b">
        <f t="shared" si="16"/>
        <v>1</v>
      </c>
      <c r="O136" t="b">
        <f t="shared" si="17"/>
        <v>1</v>
      </c>
    </row>
    <row r="137" spans="1:15">
      <c r="A137" s="4">
        <v>1197831</v>
      </c>
      <c r="B137" s="6">
        <v>850</v>
      </c>
      <c r="C137" s="12" t="s">
        <v>1087</v>
      </c>
      <c r="D137" s="12" t="s">
        <v>1253</v>
      </c>
      <c r="E137" s="10">
        <v>233750</v>
      </c>
      <c r="F137" s="11">
        <v>0.5</v>
      </c>
      <c r="G137" s="13">
        <f t="shared" si="12"/>
        <v>467500</v>
      </c>
      <c r="H137" s="154" t="s">
        <v>1242</v>
      </c>
      <c r="I137" s="4" t="s">
        <v>31</v>
      </c>
      <c r="J137">
        <v>467500</v>
      </c>
      <c r="K137" t="b">
        <f t="shared" si="13"/>
        <v>1</v>
      </c>
      <c r="L137" t="b">
        <f t="shared" si="14"/>
        <v>0</v>
      </c>
      <c r="M137" t="b">
        <f t="shared" si="15"/>
        <v>0</v>
      </c>
      <c r="N137" t="b">
        <f t="shared" si="16"/>
        <v>1</v>
      </c>
      <c r="O137" t="b">
        <f t="shared" si="17"/>
        <v>1</v>
      </c>
    </row>
    <row r="138" spans="1:15">
      <c r="A138" s="4">
        <v>1197831</v>
      </c>
      <c r="B138" s="6">
        <v>950</v>
      </c>
      <c r="C138" s="12" t="s">
        <v>1086</v>
      </c>
      <c r="D138" s="12" t="s">
        <v>1253</v>
      </c>
      <c r="E138" s="10">
        <v>149625</v>
      </c>
      <c r="F138" s="11">
        <v>0.35</v>
      </c>
      <c r="G138" s="13">
        <f t="shared" si="12"/>
        <v>427500</v>
      </c>
      <c r="H138" s="154" t="s">
        <v>1241</v>
      </c>
      <c r="I138" s="4" t="s">
        <v>31</v>
      </c>
      <c r="J138">
        <v>427500</v>
      </c>
      <c r="K138" t="b">
        <f t="shared" si="13"/>
        <v>0</v>
      </c>
      <c r="L138" t="b">
        <f t="shared" si="14"/>
        <v>1</v>
      </c>
      <c r="M138" t="b">
        <f t="shared" si="15"/>
        <v>0</v>
      </c>
      <c r="N138" t="b">
        <f t="shared" si="16"/>
        <v>0</v>
      </c>
      <c r="O138" t="b">
        <f t="shared" si="17"/>
        <v>1</v>
      </c>
    </row>
    <row r="139" spans="1:15">
      <c r="A139" s="4">
        <v>1197831</v>
      </c>
      <c r="B139" s="6">
        <v>950</v>
      </c>
      <c r="C139" s="12" t="s">
        <v>1086</v>
      </c>
      <c r="D139" s="12" t="s">
        <v>1253</v>
      </c>
      <c r="E139" s="10">
        <v>149625</v>
      </c>
      <c r="F139" s="11">
        <v>0.35</v>
      </c>
      <c r="G139" s="13">
        <f t="shared" si="12"/>
        <v>427500</v>
      </c>
      <c r="H139" s="154" t="s">
        <v>1244</v>
      </c>
      <c r="I139" s="4" t="s">
        <v>31</v>
      </c>
      <c r="J139">
        <v>427500</v>
      </c>
      <c r="K139" t="b">
        <f t="shared" si="13"/>
        <v>0</v>
      </c>
      <c r="L139" t="b">
        <f t="shared" si="14"/>
        <v>1</v>
      </c>
      <c r="M139" t="b">
        <f t="shared" si="15"/>
        <v>0</v>
      </c>
      <c r="N139" t="b">
        <f t="shared" si="16"/>
        <v>1</v>
      </c>
      <c r="O139" t="b">
        <f t="shared" si="17"/>
        <v>1</v>
      </c>
    </row>
    <row r="140" spans="1:15">
      <c r="A140" s="4">
        <v>1197831</v>
      </c>
      <c r="B140" s="6">
        <v>850</v>
      </c>
      <c r="C140" s="12" t="s">
        <v>1087</v>
      </c>
      <c r="D140" s="12" t="s">
        <v>1253</v>
      </c>
      <c r="E140" s="10">
        <v>148750</v>
      </c>
      <c r="F140" s="11">
        <v>0.35</v>
      </c>
      <c r="G140" s="13">
        <f t="shared" si="12"/>
        <v>425000</v>
      </c>
      <c r="H140" s="154" t="s">
        <v>1241</v>
      </c>
      <c r="I140" s="4" t="s">
        <v>31</v>
      </c>
      <c r="J140">
        <v>425000</v>
      </c>
      <c r="K140" t="b">
        <f t="shared" si="13"/>
        <v>0</v>
      </c>
      <c r="L140" t="b">
        <f t="shared" si="14"/>
        <v>1</v>
      </c>
      <c r="M140" t="b">
        <f t="shared" si="15"/>
        <v>0</v>
      </c>
      <c r="N140" t="b">
        <f t="shared" si="16"/>
        <v>0</v>
      </c>
      <c r="O140" t="b">
        <f t="shared" si="17"/>
        <v>1</v>
      </c>
    </row>
    <row r="141" spans="1:15">
      <c r="A141" s="4">
        <v>1197831</v>
      </c>
      <c r="B141" s="6">
        <v>700</v>
      </c>
      <c r="C141" s="12" t="s">
        <v>1087</v>
      </c>
      <c r="D141" s="12" t="s">
        <v>1253</v>
      </c>
      <c r="E141" s="10">
        <v>157500</v>
      </c>
      <c r="F141" s="11">
        <v>0.45</v>
      </c>
      <c r="G141" s="13">
        <f t="shared" si="12"/>
        <v>350000</v>
      </c>
      <c r="H141" s="154" t="s">
        <v>1243</v>
      </c>
      <c r="I141" s="4" t="s">
        <v>31</v>
      </c>
      <c r="J141">
        <v>350000</v>
      </c>
      <c r="K141" t="b">
        <f t="shared" si="13"/>
        <v>0</v>
      </c>
      <c r="L141" t="b">
        <f t="shared" si="14"/>
        <v>0</v>
      </c>
      <c r="M141" t="b">
        <f t="shared" si="15"/>
        <v>0</v>
      </c>
      <c r="N141" t="b">
        <f t="shared" si="16"/>
        <v>1</v>
      </c>
      <c r="O141" t="b">
        <f t="shared" si="17"/>
        <v>1</v>
      </c>
    </row>
    <row r="142" spans="1:15">
      <c r="A142" s="4">
        <v>1197831</v>
      </c>
      <c r="B142" s="6">
        <v>650</v>
      </c>
      <c r="C142" s="12" t="s">
        <v>1088</v>
      </c>
      <c r="D142" s="155" t="s">
        <v>1254</v>
      </c>
      <c r="E142" s="10">
        <v>87750</v>
      </c>
      <c r="F142" s="11">
        <v>0.3</v>
      </c>
      <c r="G142" s="13">
        <f t="shared" si="12"/>
        <v>292500</v>
      </c>
      <c r="H142" s="154" t="s">
        <v>1243</v>
      </c>
      <c r="I142" s="4" t="s">
        <v>31</v>
      </c>
      <c r="J142">
        <v>292500</v>
      </c>
      <c r="K142" t="b">
        <f t="shared" si="13"/>
        <v>0</v>
      </c>
      <c r="L142" t="b">
        <f t="shared" si="14"/>
        <v>0</v>
      </c>
      <c r="M142" t="b">
        <f t="shared" si="15"/>
        <v>0</v>
      </c>
      <c r="N142" t="b">
        <f t="shared" si="16"/>
        <v>1</v>
      </c>
      <c r="O142" t="b">
        <f t="shared" si="17"/>
        <v>1</v>
      </c>
    </row>
    <row r="143" spans="1:15">
      <c r="A143" s="4">
        <v>1197831</v>
      </c>
      <c r="B143" s="6">
        <v>900</v>
      </c>
      <c r="C143" s="12" t="s">
        <v>1087</v>
      </c>
      <c r="D143" s="12" t="s">
        <v>1253</v>
      </c>
      <c r="E143" s="10">
        <v>247500</v>
      </c>
      <c r="F143" s="11">
        <v>0.5</v>
      </c>
      <c r="G143" s="13">
        <f t="shared" si="12"/>
        <v>495000</v>
      </c>
      <c r="H143" s="154" t="s">
        <v>1246</v>
      </c>
      <c r="I143" s="4" t="s">
        <v>31</v>
      </c>
      <c r="J143">
        <v>495000</v>
      </c>
      <c r="K143" t="b">
        <f t="shared" si="13"/>
        <v>1</v>
      </c>
      <c r="L143" t="b">
        <f t="shared" si="14"/>
        <v>0</v>
      </c>
      <c r="M143" t="b">
        <f t="shared" si="15"/>
        <v>0</v>
      </c>
      <c r="N143" t="b">
        <f t="shared" si="16"/>
        <v>1</v>
      </c>
      <c r="O143" t="b">
        <f t="shared" si="17"/>
        <v>1</v>
      </c>
    </row>
    <row r="144" spans="1:15">
      <c r="A144" s="4">
        <v>1128299</v>
      </c>
      <c r="B144" s="6">
        <v>775</v>
      </c>
      <c r="C144" s="12" t="s">
        <v>1087</v>
      </c>
      <c r="D144" s="12" t="s">
        <v>1253</v>
      </c>
      <c r="E144" s="10">
        <v>108500</v>
      </c>
      <c r="F144" s="11">
        <v>0.35</v>
      </c>
      <c r="G144" s="13">
        <f t="shared" si="12"/>
        <v>310000</v>
      </c>
      <c r="H144" s="154" t="s">
        <v>1242</v>
      </c>
      <c r="I144" s="4" t="s">
        <v>31</v>
      </c>
      <c r="J144">
        <v>310000</v>
      </c>
      <c r="K144" t="b">
        <f t="shared" si="13"/>
        <v>0</v>
      </c>
      <c r="L144" t="b">
        <f t="shared" si="14"/>
        <v>0</v>
      </c>
      <c r="M144" t="b">
        <f t="shared" si="15"/>
        <v>0</v>
      </c>
      <c r="N144" t="b">
        <f t="shared" si="16"/>
        <v>1</v>
      </c>
      <c r="O144" t="b">
        <f t="shared" si="17"/>
        <v>1</v>
      </c>
    </row>
    <row r="145" spans="1:15">
      <c r="A145" s="4">
        <v>1128299</v>
      </c>
      <c r="B145" s="6">
        <v>775</v>
      </c>
      <c r="C145" s="12" t="s">
        <v>1087</v>
      </c>
      <c r="D145" s="12" t="s">
        <v>1253</v>
      </c>
      <c r="E145" s="10">
        <v>77500</v>
      </c>
      <c r="F145" s="11">
        <v>0.2</v>
      </c>
      <c r="G145" s="13">
        <f t="shared" si="12"/>
        <v>387500</v>
      </c>
      <c r="H145" s="154" t="s">
        <v>1244</v>
      </c>
      <c r="I145" s="4" t="s">
        <v>31</v>
      </c>
      <c r="J145">
        <v>387500</v>
      </c>
      <c r="K145" t="b">
        <f t="shared" si="13"/>
        <v>0</v>
      </c>
      <c r="L145" t="b">
        <f t="shared" si="14"/>
        <v>0</v>
      </c>
      <c r="M145" t="b">
        <f t="shared" si="15"/>
        <v>0</v>
      </c>
      <c r="N145" t="b">
        <f t="shared" si="16"/>
        <v>1</v>
      </c>
      <c r="O145" t="b">
        <f t="shared" si="17"/>
        <v>1</v>
      </c>
    </row>
    <row r="146" spans="1:15">
      <c r="A146" s="4">
        <v>1128299</v>
      </c>
      <c r="B146" s="6">
        <v>775</v>
      </c>
      <c r="C146" s="12" t="s">
        <v>1086</v>
      </c>
      <c r="D146" s="12" t="s">
        <v>1253</v>
      </c>
      <c r="E146" s="10">
        <v>135625</v>
      </c>
      <c r="F146" s="11">
        <v>0.35</v>
      </c>
      <c r="G146" s="13">
        <f t="shared" si="12"/>
        <v>387500</v>
      </c>
      <c r="H146" s="154" t="s">
        <v>1244</v>
      </c>
      <c r="I146" s="4" t="s">
        <v>31</v>
      </c>
      <c r="J146">
        <v>387500</v>
      </c>
      <c r="K146" t="b">
        <f t="shared" si="13"/>
        <v>0</v>
      </c>
      <c r="L146" t="b">
        <f t="shared" si="14"/>
        <v>1</v>
      </c>
      <c r="M146" t="b">
        <f t="shared" si="15"/>
        <v>0</v>
      </c>
      <c r="N146" t="b">
        <f t="shared" si="16"/>
        <v>1</v>
      </c>
      <c r="O146" t="b">
        <f t="shared" si="17"/>
        <v>1</v>
      </c>
    </row>
    <row r="147" spans="1:15">
      <c r="A147" s="4">
        <v>1128299</v>
      </c>
      <c r="B147" s="6">
        <v>625</v>
      </c>
      <c r="C147" s="12" t="s">
        <v>1086</v>
      </c>
      <c r="D147" s="12" t="s">
        <v>1253</v>
      </c>
      <c r="E147" s="10">
        <v>93750</v>
      </c>
      <c r="F147" s="11">
        <v>0.3</v>
      </c>
      <c r="G147" s="13">
        <f t="shared" si="12"/>
        <v>312500</v>
      </c>
      <c r="H147" s="154" t="s">
        <v>1242</v>
      </c>
      <c r="I147" s="4" t="s">
        <v>31</v>
      </c>
      <c r="J147">
        <v>312500</v>
      </c>
      <c r="K147" t="b">
        <f t="shared" si="13"/>
        <v>0</v>
      </c>
      <c r="L147" t="b">
        <f t="shared" si="14"/>
        <v>1</v>
      </c>
      <c r="M147" t="b">
        <f t="shared" si="15"/>
        <v>0</v>
      </c>
      <c r="N147" t="b">
        <f t="shared" si="16"/>
        <v>1</v>
      </c>
      <c r="O147" t="b">
        <f t="shared" si="17"/>
        <v>1</v>
      </c>
    </row>
    <row r="148" spans="1:15">
      <c r="A148" s="4">
        <v>1128299</v>
      </c>
      <c r="B148" s="6">
        <v>575</v>
      </c>
      <c r="C148" s="12" t="s">
        <v>1087</v>
      </c>
      <c r="D148" s="12" t="s">
        <v>1253</v>
      </c>
      <c r="E148" s="10">
        <v>158125</v>
      </c>
      <c r="F148" s="11">
        <v>0.5</v>
      </c>
      <c r="G148" s="13">
        <f t="shared" si="12"/>
        <v>316250</v>
      </c>
      <c r="H148" s="154" t="s">
        <v>1241</v>
      </c>
      <c r="I148" s="4" t="s">
        <v>31</v>
      </c>
      <c r="J148">
        <v>316250</v>
      </c>
      <c r="K148" t="b">
        <f t="shared" si="13"/>
        <v>0</v>
      </c>
      <c r="L148" t="b">
        <f t="shared" si="14"/>
        <v>1</v>
      </c>
      <c r="M148" t="b">
        <f t="shared" si="15"/>
        <v>0</v>
      </c>
      <c r="N148" t="b">
        <f t="shared" si="16"/>
        <v>0</v>
      </c>
      <c r="O148" t="b">
        <f t="shared" si="17"/>
        <v>1</v>
      </c>
    </row>
    <row r="149" spans="1:15">
      <c r="A149" s="4">
        <v>1128299</v>
      </c>
      <c r="B149" s="6">
        <v>775</v>
      </c>
      <c r="C149" s="12" t="s">
        <v>1087</v>
      </c>
      <c r="D149" s="12" t="s">
        <v>1253</v>
      </c>
      <c r="E149" s="10">
        <v>58125</v>
      </c>
      <c r="F149" s="11">
        <v>0.15</v>
      </c>
      <c r="G149" s="13">
        <f t="shared" si="12"/>
        <v>387500</v>
      </c>
      <c r="H149" s="154" t="s">
        <v>1245</v>
      </c>
      <c r="I149" s="4" t="s">
        <v>31</v>
      </c>
      <c r="J149">
        <v>387500</v>
      </c>
      <c r="K149" t="b">
        <f t="shared" si="13"/>
        <v>0</v>
      </c>
      <c r="L149" t="b">
        <f t="shared" si="14"/>
        <v>0</v>
      </c>
      <c r="M149" t="b">
        <f t="shared" si="15"/>
        <v>0</v>
      </c>
      <c r="N149" t="b">
        <f t="shared" si="16"/>
        <v>1</v>
      </c>
      <c r="O149" t="b">
        <f t="shared" si="17"/>
        <v>1</v>
      </c>
    </row>
    <row r="150" spans="1:15">
      <c r="A150" s="4">
        <v>1128299</v>
      </c>
      <c r="B150" s="6">
        <v>825</v>
      </c>
      <c r="C150" s="12" t="s">
        <v>1088</v>
      </c>
      <c r="D150" s="155" t="s">
        <v>1254</v>
      </c>
      <c r="E150" s="10">
        <v>115500</v>
      </c>
      <c r="F150" s="11">
        <v>0.35</v>
      </c>
      <c r="G150" s="13">
        <f t="shared" si="12"/>
        <v>330000</v>
      </c>
      <c r="H150" s="154" t="s">
        <v>1246</v>
      </c>
      <c r="I150" s="4" t="s">
        <v>31</v>
      </c>
      <c r="J150">
        <v>330000</v>
      </c>
      <c r="K150" t="b">
        <f t="shared" si="13"/>
        <v>0</v>
      </c>
      <c r="L150" t="b">
        <f t="shared" si="14"/>
        <v>0</v>
      </c>
      <c r="M150" t="b">
        <f t="shared" si="15"/>
        <v>0</v>
      </c>
      <c r="N150" t="b">
        <f t="shared" si="16"/>
        <v>1</v>
      </c>
      <c r="O150" t="b">
        <f t="shared" si="17"/>
        <v>1</v>
      </c>
    </row>
    <row r="151" spans="1:15">
      <c r="A151" s="4">
        <v>1128299</v>
      </c>
      <c r="B151" s="6">
        <v>725</v>
      </c>
      <c r="C151" s="12" t="s">
        <v>1088</v>
      </c>
      <c r="D151" s="155" t="s">
        <v>1254</v>
      </c>
      <c r="E151" s="10">
        <v>72500</v>
      </c>
      <c r="F151" s="11">
        <v>0.2</v>
      </c>
      <c r="G151" s="13">
        <f t="shared" si="12"/>
        <v>362500</v>
      </c>
      <c r="H151" s="154" t="s">
        <v>1242</v>
      </c>
      <c r="I151" s="4" t="s">
        <v>31</v>
      </c>
      <c r="J151">
        <v>362500</v>
      </c>
      <c r="K151" t="b">
        <f t="shared" si="13"/>
        <v>0</v>
      </c>
      <c r="L151" t="b">
        <f t="shared" si="14"/>
        <v>0</v>
      </c>
      <c r="M151" t="b">
        <f t="shared" si="15"/>
        <v>0</v>
      </c>
      <c r="N151" t="b">
        <f t="shared" si="16"/>
        <v>1</v>
      </c>
      <c r="O151" t="b">
        <f t="shared" si="17"/>
        <v>1</v>
      </c>
    </row>
    <row r="152" spans="1:15">
      <c r="A152" s="4">
        <v>1128299</v>
      </c>
      <c r="B152" s="6">
        <v>725</v>
      </c>
      <c r="C152" s="12" t="s">
        <v>1088</v>
      </c>
      <c r="D152" s="155" t="s">
        <v>1254</v>
      </c>
      <c r="E152" s="10">
        <v>126875</v>
      </c>
      <c r="F152" s="11">
        <v>0.35</v>
      </c>
      <c r="G152" s="13">
        <f t="shared" si="12"/>
        <v>362500</v>
      </c>
      <c r="H152" s="154" t="s">
        <v>1244</v>
      </c>
      <c r="I152" s="4" t="s">
        <v>31</v>
      </c>
      <c r="J152">
        <v>362500</v>
      </c>
      <c r="K152" t="b">
        <f t="shared" si="13"/>
        <v>0</v>
      </c>
      <c r="L152" t="b">
        <f t="shared" si="14"/>
        <v>0</v>
      </c>
      <c r="M152" t="b">
        <f t="shared" si="15"/>
        <v>0</v>
      </c>
      <c r="N152" t="b">
        <f t="shared" si="16"/>
        <v>1</v>
      </c>
      <c r="O152" t="b">
        <f t="shared" si="17"/>
        <v>1</v>
      </c>
    </row>
    <row r="153" spans="1:15">
      <c r="A153" s="4">
        <v>1128299</v>
      </c>
      <c r="B153" s="6">
        <v>575</v>
      </c>
      <c r="C153" s="12" t="s">
        <v>1086</v>
      </c>
      <c r="D153" s="12" t="s">
        <v>1253</v>
      </c>
      <c r="E153" s="10">
        <v>86250</v>
      </c>
      <c r="F153" s="11">
        <v>0.3</v>
      </c>
      <c r="G153" s="13">
        <f t="shared" si="12"/>
        <v>287500</v>
      </c>
      <c r="H153" s="154" t="s">
        <v>1245</v>
      </c>
      <c r="I153" s="4" t="s">
        <v>31</v>
      </c>
      <c r="J153">
        <v>287500</v>
      </c>
      <c r="K153" t="b">
        <f t="shared" si="13"/>
        <v>0</v>
      </c>
      <c r="L153" t="b">
        <f t="shared" si="14"/>
        <v>1</v>
      </c>
      <c r="M153" t="b">
        <f t="shared" si="15"/>
        <v>0</v>
      </c>
      <c r="N153" t="b">
        <f t="shared" si="16"/>
        <v>1</v>
      </c>
      <c r="O153" t="b">
        <f t="shared" si="17"/>
        <v>1</v>
      </c>
    </row>
    <row r="154" spans="1:15">
      <c r="A154" s="4">
        <v>1128299</v>
      </c>
      <c r="B154" s="6">
        <v>500</v>
      </c>
      <c r="C154" s="12" t="s">
        <v>1087</v>
      </c>
      <c r="D154" s="12" t="s">
        <v>1253</v>
      </c>
      <c r="E154" s="10">
        <v>137500</v>
      </c>
      <c r="F154" s="11">
        <v>0.5</v>
      </c>
      <c r="G154" s="13">
        <f t="shared" si="12"/>
        <v>275000</v>
      </c>
      <c r="H154" s="154" t="s">
        <v>1242</v>
      </c>
      <c r="I154" s="4" t="s">
        <v>31</v>
      </c>
      <c r="J154">
        <v>275000</v>
      </c>
      <c r="K154" t="b">
        <f t="shared" si="13"/>
        <v>0</v>
      </c>
      <c r="L154" t="b">
        <f t="shared" si="14"/>
        <v>0</v>
      </c>
      <c r="M154" t="b">
        <f t="shared" si="15"/>
        <v>0</v>
      </c>
      <c r="N154" t="b">
        <f t="shared" si="16"/>
        <v>1</v>
      </c>
      <c r="O154" t="b">
        <f t="shared" si="17"/>
        <v>1</v>
      </c>
    </row>
    <row r="155" spans="1:15">
      <c r="A155" s="4">
        <v>1128299</v>
      </c>
      <c r="B155" s="6">
        <v>700</v>
      </c>
      <c r="C155" s="12" t="s">
        <v>1086</v>
      </c>
      <c r="D155" s="12" t="s">
        <v>1253</v>
      </c>
      <c r="E155" s="10">
        <v>52500</v>
      </c>
      <c r="F155" s="11">
        <v>0.15</v>
      </c>
      <c r="G155" s="13">
        <f t="shared" si="12"/>
        <v>350000</v>
      </c>
      <c r="H155" s="154" t="s">
        <v>1246</v>
      </c>
      <c r="I155" s="4" t="s">
        <v>31</v>
      </c>
      <c r="J155">
        <v>350000</v>
      </c>
      <c r="K155" t="b">
        <f t="shared" si="13"/>
        <v>0</v>
      </c>
      <c r="L155" t="b">
        <f t="shared" si="14"/>
        <v>1</v>
      </c>
      <c r="M155" t="b">
        <f t="shared" si="15"/>
        <v>0</v>
      </c>
      <c r="N155" t="b">
        <f t="shared" si="16"/>
        <v>1</v>
      </c>
      <c r="O155" t="b">
        <f t="shared" si="17"/>
        <v>1</v>
      </c>
    </row>
    <row r="156" spans="1:15">
      <c r="A156" s="4">
        <v>1128299</v>
      </c>
      <c r="B156" s="6">
        <v>850</v>
      </c>
      <c r="C156" s="12" t="s">
        <v>1086</v>
      </c>
      <c r="D156" s="12" t="s">
        <v>1253</v>
      </c>
      <c r="E156" s="10">
        <v>148750</v>
      </c>
      <c r="F156" s="11">
        <v>0.35</v>
      </c>
      <c r="G156" s="13">
        <f t="shared" si="12"/>
        <v>425000</v>
      </c>
      <c r="H156" s="154" t="s">
        <v>1244</v>
      </c>
      <c r="I156" s="4" t="s">
        <v>31</v>
      </c>
      <c r="J156">
        <v>425000</v>
      </c>
      <c r="K156" t="b">
        <f t="shared" si="13"/>
        <v>0</v>
      </c>
      <c r="L156" t="b">
        <f t="shared" si="14"/>
        <v>1</v>
      </c>
      <c r="M156" t="b">
        <f t="shared" si="15"/>
        <v>0</v>
      </c>
      <c r="N156" t="b">
        <f t="shared" si="16"/>
        <v>1</v>
      </c>
      <c r="O156" t="b">
        <f t="shared" si="17"/>
        <v>1</v>
      </c>
    </row>
    <row r="157" spans="1:15">
      <c r="A157" s="4">
        <v>1128299</v>
      </c>
      <c r="B157" s="6">
        <v>700</v>
      </c>
      <c r="C157" s="12" t="s">
        <v>1087</v>
      </c>
      <c r="D157" s="12" t="s">
        <v>1253</v>
      </c>
      <c r="E157" s="10">
        <v>84000</v>
      </c>
      <c r="F157" s="11">
        <v>0.2</v>
      </c>
      <c r="G157" s="13">
        <f t="shared" si="12"/>
        <v>420000</v>
      </c>
      <c r="H157" s="154" t="s">
        <v>1246</v>
      </c>
      <c r="I157" s="4" t="s">
        <v>31</v>
      </c>
      <c r="J157">
        <v>420000</v>
      </c>
      <c r="K157" t="b">
        <f t="shared" si="13"/>
        <v>0</v>
      </c>
      <c r="L157" t="b">
        <f t="shared" si="14"/>
        <v>0</v>
      </c>
      <c r="M157" t="b">
        <f t="shared" si="15"/>
        <v>0</v>
      </c>
      <c r="N157" t="b">
        <f t="shared" si="16"/>
        <v>1</v>
      </c>
      <c r="O157" t="b">
        <f t="shared" si="17"/>
        <v>1</v>
      </c>
    </row>
    <row r="158" spans="1:15">
      <c r="A158" s="4">
        <v>1128299</v>
      </c>
      <c r="B158" s="6">
        <v>700</v>
      </c>
      <c r="C158" s="12" t="s">
        <v>1086</v>
      </c>
      <c r="D158" s="12" t="s">
        <v>1253</v>
      </c>
      <c r="E158" s="10">
        <v>147000</v>
      </c>
      <c r="F158" s="11">
        <v>0.35</v>
      </c>
      <c r="G158" s="13">
        <f t="shared" si="12"/>
        <v>420000</v>
      </c>
      <c r="H158" s="154" t="s">
        <v>1246</v>
      </c>
      <c r="I158" s="4" t="s">
        <v>31</v>
      </c>
      <c r="J158">
        <v>420000</v>
      </c>
      <c r="K158" t="b">
        <f t="shared" si="13"/>
        <v>0</v>
      </c>
      <c r="L158" t="b">
        <f t="shared" si="14"/>
        <v>1</v>
      </c>
      <c r="M158" t="b">
        <f t="shared" si="15"/>
        <v>0</v>
      </c>
      <c r="N158" t="b">
        <f t="shared" si="16"/>
        <v>1</v>
      </c>
      <c r="O158" t="b">
        <f t="shared" si="17"/>
        <v>1</v>
      </c>
    </row>
    <row r="159" spans="1:15">
      <c r="A159" s="4">
        <v>1128299</v>
      </c>
      <c r="B159" s="6">
        <v>600</v>
      </c>
      <c r="C159" s="12" t="s">
        <v>1087</v>
      </c>
      <c r="D159" s="12" t="s">
        <v>1253</v>
      </c>
      <c r="E159" s="10">
        <v>108000</v>
      </c>
      <c r="F159" s="11">
        <v>0.3</v>
      </c>
      <c r="G159" s="13">
        <f t="shared" si="12"/>
        <v>360000</v>
      </c>
      <c r="H159" s="154" t="s">
        <v>1243</v>
      </c>
      <c r="I159" s="4" t="s">
        <v>31</v>
      </c>
      <c r="J159">
        <v>360000</v>
      </c>
      <c r="K159" t="b">
        <f t="shared" si="13"/>
        <v>0</v>
      </c>
      <c r="L159" t="b">
        <f t="shared" si="14"/>
        <v>0</v>
      </c>
      <c r="M159" t="b">
        <f t="shared" si="15"/>
        <v>0</v>
      </c>
      <c r="N159" t="b">
        <f t="shared" si="16"/>
        <v>1</v>
      </c>
      <c r="O159" t="b">
        <f t="shared" si="17"/>
        <v>1</v>
      </c>
    </row>
    <row r="160" spans="1:15">
      <c r="A160" s="4">
        <v>1128299</v>
      </c>
      <c r="B160" s="6">
        <v>500</v>
      </c>
      <c r="C160" s="12" t="s">
        <v>1087</v>
      </c>
      <c r="D160" s="12" t="s">
        <v>1253</v>
      </c>
      <c r="E160" s="10">
        <v>162500</v>
      </c>
      <c r="F160" s="11">
        <v>0.5</v>
      </c>
      <c r="G160" s="13">
        <f t="shared" si="12"/>
        <v>325000</v>
      </c>
      <c r="H160" s="154" t="s">
        <v>1245</v>
      </c>
      <c r="I160" s="4" t="s">
        <v>31</v>
      </c>
      <c r="J160">
        <v>325000</v>
      </c>
      <c r="K160" t="b">
        <f t="shared" si="13"/>
        <v>0</v>
      </c>
      <c r="L160" t="b">
        <f t="shared" si="14"/>
        <v>0</v>
      </c>
      <c r="M160" t="b">
        <f t="shared" si="15"/>
        <v>0</v>
      </c>
      <c r="N160" t="b">
        <f t="shared" si="16"/>
        <v>1</v>
      </c>
      <c r="O160" t="b">
        <f t="shared" si="17"/>
        <v>1</v>
      </c>
    </row>
    <row r="161" spans="1:15">
      <c r="A161" s="4">
        <v>1128299</v>
      </c>
      <c r="B161" s="6">
        <v>700</v>
      </c>
      <c r="C161" s="12" t="s">
        <v>1087</v>
      </c>
      <c r="D161" s="12" t="s">
        <v>1253</v>
      </c>
      <c r="E161" s="10">
        <v>63000</v>
      </c>
      <c r="F161" s="11">
        <v>0.15</v>
      </c>
      <c r="G161" s="13">
        <f t="shared" si="12"/>
        <v>420000</v>
      </c>
      <c r="H161" s="154" t="s">
        <v>1246</v>
      </c>
      <c r="I161" s="4" t="s">
        <v>31</v>
      </c>
      <c r="J161">
        <v>420000</v>
      </c>
      <c r="K161" t="b">
        <f t="shared" si="13"/>
        <v>0</v>
      </c>
      <c r="L161" t="b">
        <f t="shared" si="14"/>
        <v>0</v>
      </c>
      <c r="M161" t="b">
        <f t="shared" si="15"/>
        <v>0</v>
      </c>
      <c r="N161" t="b">
        <f t="shared" si="16"/>
        <v>1</v>
      </c>
      <c r="O161" t="b">
        <f t="shared" si="17"/>
        <v>1</v>
      </c>
    </row>
    <row r="162" spans="1:15">
      <c r="A162" s="4">
        <v>1128299</v>
      </c>
      <c r="B162" s="6">
        <v>875</v>
      </c>
      <c r="C162" s="12" t="s">
        <v>1087</v>
      </c>
      <c r="D162" s="12" t="s">
        <v>1253</v>
      </c>
      <c r="E162" s="10">
        <v>183750</v>
      </c>
      <c r="F162" s="11">
        <v>0.35</v>
      </c>
      <c r="G162" s="13">
        <f t="shared" si="12"/>
        <v>525000</v>
      </c>
      <c r="H162" s="154" t="s">
        <v>1242</v>
      </c>
      <c r="I162" s="4" t="s">
        <v>31</v>
      </c>
      <c r="J162">
        <v>525000</v>
      </c>
      <c r="K162" t="b">
        <f t="shared" si="13"/>
        <v>1</v>
      </c>
      <c r="L162" t="b">
        <f t="shared" si="14"/>
        <v>0</v>
      </c>
      <c r="M162" t="b">
        <f t="shared" si="15"/>
        <v>0</v>
      </c>
      <c r="N162" t="b">
        <f t="shared" si="16"/>
        <v>1</v>
      </c>
      <c r="O162" t="b">
        <f t="shared" si="17"/>
        <v>1</v>
      </c>
    </row>
    <row r="163" spans="1:15">
      <c r="A163" s="4">
        <v>1128299</v>
      </c>
      <c r="B163" s="6">
        <v>675</v>
      </c>
      <c r="C163" s="12" t="s">
        <v>1087</v>
      </c>
      <c r="D163" s="12" t="s">
        <v>1253</v>
      </c>
      <c r="E163" s="10">
        <v>87750</v>
      </c>
      <c r="F163" s="11">
        <v>0.2</v>
      </c>
      <c r="G163" s="13">
        <f t="shared" si="12"/>
        <v>438750</v>
      </c>
      <c r="H163" s="154" t="s">
        <v>1246</v>
      </c>
      <c r="I163" s="4" t="s">
        <v>31</v>
      </c>
      <c r="J163">
        <v>438750</v>
      </c>
      <c r="K163" t="b">
        <f t="shared" si="13"/>
        <v>0</v>
      </c>
      <c r="L163" t="b">
        <f t="shared" si="14"/>
        <v>0</v>
      </c>
      <c r="M163" t="b">
        <f t="shared" si="15"/>
        <v>0</v>
      </c>
      <c r="N163" t="b">
        <f t="shared" si="16"/>
        <v>1</v>
      </c>
      <c r="O163" t="b">
        <f t="shared" si="17"/>
        <v>1</v>
      </c>
    </row>
    <row r="164" spans="1:15">
      <c r="A164" s="4">
        <v>1128299</v>
      </c>
      <c r="B164" s="6">
        <v>725</v>
      </c>
      <c r="C164" s="12" t="s">
        <v>1087</v>
      </c>
      <c r="D164" s="12" t="s">
        <v>1253</v>
      </c>
      <c r="E164" s="10">
        <v>164937.5</v>
      </c>
      <c r="F164" s="11">
        <v>0.35</v>
      </c>
      <c r="G164" s="13">
        <f t="shared" si="12"/>
        <v>471250.00000000006</v>
      </c>
      <c r="H164" s="154" t="s">
        <v>1242</v>
      </c>
      <c r="I164" s="4" t="s">
        <v>31</v>
      </c>
      <c r="J164">
        <v>471250.00000000006</v>
      </c>
      <c r="K164" t="b">
        <f t="shared" si="13"/>
        <v>1</v>
      </c>
      <c r="L164" t="b">
        <f t="shared" si="14"/>
        <v>0</v>
      </c>
      <c r="M164" t="b">
        <f t="shared" si="15"/>
        <v>0</v>
      </c>
      <c r="N164" t="b">
        <f t="shared" si="16"/>
        <v>1</v>
      </c>
      <c r="O164" t="b">
        <f t="shared" si="17"/>
        <v>1</v>
      </c>
    </row>
    <row r="165" spans="1:15">
      <c r="A165" s="4">
        <v>1128299</v>
      </c>
      <c r="B165" s="6">
        <v>625</v>
      </c>
      <c r="C165" s="12" t="s">
        <v>1087</v>
      </c>
      <c r="D165" s="12" t="s">
        <v>1253</v>
      </c>
      <c r="E165" s="10">
        <v>112500</v>
      </c>
      <c r="F165" s="11">
        <v>0.3</v>
      </c>
      <c r="G165" s="13">
        <f t="shared" si="12"/>
        <v>375000</v>
      </c>
      <c r="H165" s="154" t="s">
        <v>1245</v>
      </c>
      <c r="I165" s="4" t="s">
        <v>31</v>
      </c>
      <c r="J165">
        <v>375000</v>
      </c>
      <c r="K165" t="b">
        <f t="shared" si="13"/>
        <v>0</v>
      </c>
      <c r="L165" t="b">
        <f t="shared" si="14"/>
        <v>0</v>
      </c>
      <c r="M165" t="b">
        <f t="shared" si="15"/>
        <v>0</v>
      </c>
      <c r="N165" t="b">
        <f t="shared" si="16"/>
        <v>1</v>
      </c>
      <c r="O165" t="b">
        <f t="shared" si="17"/>
        <v>1</v>
      </c>
    </row>
    <row r="166" spans="1:15">
      <c r="A166" s="4">
        <v>1128299</v>
      </c>
      <c r="B166" s="6">
        <v>525</v>
      </c>
      <c r="C166" s="12" t="s">
        <v>1087</v>
      </c>
      <c r="D166" s="12" t="s">
        <v>1253</v>
      </c>
      <c r="E166" s="10">
        <v>170625</v>
      </c>
      <c r="F166" s="11">
        <v>0.5</v>
      </c>
      <c r="G166" s="13">
        <f t="shared" si="12"/>
        <v>341250</v>
      </c>
      <c r="H166" s="154" t="s">
        <v>1241</v>
      </c>
      <c r="I166" s="4" t="s">
        <v>31</v>
      </c>
      <c r="J166">
        <v>341250</v>
      </c>
      <c r="K166" t="b">
        <f t="shared" si="13"/>
        <v>0</v>
      </c>
      <c r="L166" t="b">
        <f t="shared" si="14"/>
        <v>1</v>
      </c>
      <c r="M166" t="b">
        <f t="shared" si="15"/>
        <v>0</v>
      </c>
      <c r="N166" t="b">
        <f t="shared" si="16"/>
        <v>0</v>
      </c>
      <c r="O166" t="b">
        <f t="shared" si="17"/>
        <v>1</v>
      </c>
    </row>
    <row r="167" spans="1:15">
      <c r="A167" s="4">
        <v>1128299</v>
      </c>
      <c r="B167" s="6">
        <v>700</v>
      </c>
      <c r="C167" s="12" t="s">
        <v>1087</v>
      </c>
      <c r="D167" s="12" t="s">
        <v>1253</v>
      </c>
      <c r="E167" s="10">
        <v>84000</v>
      </c>
      <c r="F167" s="11">
        <v>0.15</v>
      </c>
      <c r="G167" s="13">
        <f t="shared" si="12"/>
        <v>560000</v>
      </c>
      <c r="H167" s="154" t="s">
        <v>1244</v>
      </c>
      <c r="I167" s="4" t="s">
        <v>31</v>
      </c>
      <c r="J167">
        <v>560000</v>
      </c>
      <c r="K167" t="b">
        <f t="shared" si="13"/>
        <v>1</v>
      </c>
      <c r="L167" t="b">
        <f t="shared" si="14"/>
        <v>0</v>
      </c>
      <c r="M167" t="b">
        <f t="shared" si="15"/>
        <v>0</v>
      </c>
      <c r="N167" t="b">
        <f t="shared" si="16"/>
        <v>1</v>
      </c>
      <c r="O167" t="b">
        <f t="shared" si="17"/>
        <v>1</v>
      </c>
    </row>
    <row r="168" spans="1:15">
      <c r="A168" s="4">
        <v>1128299</v>
      </c>
      <c r="B168" s="6">
        <v>900</v>
      </c>
      <c r="C168" s="12" t="s">
        <v>1086</v>
      </c>
      <c r="D168" s="12" t="s">
        <v>1253</v>
      </c>
      <c r="E168" s="10">
        <v>216000</v>
      </c>
      <c r="F168" s="11">
        <v>0.4</v>
      </c>
      <c r="G168" s="13">
        <f t="shared" si="12"/>
        <v>540000</v>
      </c>
      <c r="H168" s="154" t="s">
        <v>1246</v>
      </c>
      <c r="I168" s="4" t="s">
        <v>31</v>
      </c>
      <c r="J168">
        <v>540000</v>
      </c>
      <c r="K168" t="b">
        <f t="shared" si="13"/>
        <v>1</v>
      </c>
      <c r="L168" t="b">
        <f t="shared" si="14"/>
        <v>1</v>
      </c>
      <c r="M168" t="b">
        <f t="shared" si="15"/>
        <v>0</v>
      </c>
      <c r="N168" t="b">
        <f t="shared" si="16"/>
        <v>1</v>
      </c>
      <c r="O168" t="b">
        <f t="shared" si="17"/>
        <v>1</v>
      </c>
    </row>
    <row r="169" spans="1:15">
      <c r="A169" s="4">
        <v>1128299</v>
      </c>
      <c r="B169" s="6">
        <v>750</v>
      </c>
      <c r="C169" s="12" t="s">
        <v>1087</v>
      </c>
      <c r="D169" s="12" t="s">
        <v>1253</v>
      </c>
      <c r="E169" s="10">
        <v>121875</v>
      </c>
      <c r="F169" s="11">
        <v>0.25</v>
      </c>
      <c r="G169" s="13">
        <f t="shared" si="12"/>
        <v>487500</v>
      </c>
      <c r="H169" s="154" t="s">
        <v>1241</v>
      </c>
      <c r="I169" s="4" t="s">
        <v>31</v>
      </c>
      <c r="J169">
        <v>487500</v>
      </c>
      <c r="K169" t="b">
        <f t="shared" si="13"/>
        <v>1</v>
      </c>
      <c r="L169" t="b">
        <f t="shared" si="14"/>
        <v>1</v>
      </c>
      <c r="M169" t="b">
        <f t="shared" si="15"/>
        <v>0</v>
      </c>
      <c r="N169" t="b">
        <f t="shared" si="16"/>
        <v>0</v>
      </c>
      <c r="O169" t="b">
        <f t="shared" si="17"/>
        <v>1</v>
      </c>
    </row>
    <row r="170" spans="1:15">
      <c r="A170" s="4">
        <v>1128299</v>
      </c>
      <c r="B170" s="6">
        <v>750</v>
      </c>
      <c r="C170" s="12" t="s">
        <v>1086</v>
      </c>
      <c r="D170" s="12" t="s">
        <v>1253</v>
      </c>
      <c r="E170" s="10">
        <v>195000</v>
      </c>
      <c r="F170" s="11">
        <v>0.4</v>
      </c>
      <c r="G170" s="13">
        <f t="shared" si="12"/>
        <v>487500</v>
      </c>
      <c r="H170" s="154" t="s">
        <v>1243</v>
      </c>
      <c r="I170" s="4" t="s">
        <v>31</v>
      </c>
      <c r="J170">
        <v>487500</v>
      </c>
      <c r="K170" t="b">
        <f t="shared" si="13"/>
        <v>1</v>
      </c>
      <c r="L170" t="b">
        <f t="shared" si="14"/>
        <v>1</v>
      </c>
      <c r="M170" t="b">
        <f t="shared" si="15"/>
        <v>0</v>
      </c>
      <c r="N170" t="b">
        <f t="shared" si="16"/>
        <v>1</v>
      </c>
      <c r="O170" t="b">
        <f t="shared" si="17"/>
        <v>1</v>
      </c>
    </row>
    <row r="171" spans="1:15">
      <c r="A171" s="4">
        <v>1128299</v>
      </c>
      <c r="B171" s="6">
        <v>650</v>
      </c>
      <c r="C171" s="12" t="s">
        <v>1087</v>
      </c>
      <c r="D171" s="12" t="s">
        <v>1253</v>
      </c>
      <c r="E171" s="10">
        <v>136500</v>
      </c>
      <c r="F171" s="11">
        <v>0.35</v>
      </c>
      <c r="G171" s="13">
        <f t="shared" si="12"/>
        <v>390000</v>
      </c>
      <c r="H171" s="154" t="s">
        <v>1245</v>
      </c>
      <c r="I171" s="4" t="s">
        <v>31</v>
      </c>
      <c r="J171">
        <v>390000</v>
      </c>
      <c r="K171" t="b">
        <f t="shared" si="13"/>
        <v>0</v>
      </c>
      <c r="L171" t="b">
        <f t="shared" si="14"/>
        <v>0</v>
      </c>
      <c r="M171" t="b">
        <f t="shared" si="15"/>
        <v>0</v>
      </c>
      <c r="N171" t="b">
        <f t="shared" si="16"/>
        <v>1</v>
      </c>
      <c r="O171" t="b">
        <f t="shared" si="17"/>
        <v>1</v>
      </c>
    </row>
    <row r="172" spans="1:15">
      <c r="A172" s="4">
        <v>1128299</v>
      </c>
      <c r="B172" s="6">
        <v>550</v>
      </c>
      <c r="C172" s="12" t="s">
        <v>1086</v>
      </c>
      <c r="D172" s="12" t="s">
        <v>1253</v>
      </c>
      <c r="E172" s="10">
        <v>196625</v>
      </c>
      <c r="F172" s="11">
        <v>0.55000000000000004</v>
      </c>
      <c r="G172" s="13">
        <f t="shared" si="12"/>
        <v>357500</v>
      </c>
      <c r="H172" s="154" t="s">
        <v>1242</v>
      </c>
      <c r="I172" s="4" t="s">
        <v>31</v>
      </c>
      <c r="J172">
        <v>357500</v>
      </c>
      <c r="K172" t="b">
        <f t="shared" si="13"/>
        <v>0</v>
      </c>
      <c r="L172" t="b">
        <f t="shared" si="14"/>
        <v>1</v>
      </c>
      <c r="M172" t="b">
        <f t="shared" si="15"/>
        <v>0</v>
      </c>
      <c r="N172" t="b">
        <f t="shared" si="16"/>
        <v>1</v>
      </c>
      <c r="O172" t="b">
        <f t="shared" si="17"/>
        <v>1</v>
      </c>
    </row>
    <row r="173" spans="1:15">
      <c r="A173" s="4">
        <v>1128299</v>
      </c>
      <c r="B173" s="6">
        <v>725</v>
      </c>
      <c r="C173" s="12" t="s">
        <v>1086</v>
      </c>
      <c r="D173" s="12" t="s">
        <v>1253</v>
      </c>
      <c r="E173" s="10">
        <v>116000</v>
      </c>
      <c r="F173" s="11">
        <v>0.2</v>
      </c>
      <c r="G173" s="13">
        <f t="shared" si="12"/>
        <v>580000</v>
      </c>
      <c r="H173" s="154" t="s">
        <v>1241</v>
      </c>
      <c r="I173" s="4" t="s">
        <v>31</v>
      </c>
      <c r="J173">
        <v>580000</v>
      </c>
      <c r="K173" t="b">
        <f t="shared" si="13"/>
        <v>1</v>
      </c>
      <c r="L173" t="b">
        <f t="shared" si="14"/>
        <v>1</v>
      </c>
      <c r="M173" t="b">
        <f t="shared" si="15"/>
        <v>0</v>
      </c>
      <c r="N173" t="b">
        <f t="shared" si="16"/>
        <v>0</v>
      </c>
      <c r="O173" t="b">
        <f t="shared" si="17"/>
        <v>1</v>
      </c>
    </row>
    <row r="174" spans="1:15">
      <c r="A174" s="4">
        <v>1128299</v>
      </c>
      <c r="B174" s="6">
        <v>975</v>
      </c>
      <c r="C174" s="12" t="s">
        <v>1087</v>
      </c>
      <c r="D174" s="12" t="s">
        <v>1253</v>
      </c>
      <c r="E174" s="10">
        <v>234000</v>
      </c>
      <c r="F174" s="11">
        <v>0.4</v>
      </c>
      <c r="G174" s="13">
        <f t="shared" si="12"/>
        <v>585000</v>
      </c>
      <c r="H174" s="154" t="s">
        <v>1245</v>
      </c>
      <c r="I174" s="4" t="s">
        <v>31</v>
      </c>
      <c r="J174">
        <v>585000</v>
      </c>
      <c r="K174" t="b">
        <f t="shared" si="13"/>
        <v>1</v>
      </c>
      <c r="L174" t="b">
        <f t="shared" si="14"/>
        <v>0</v>
      </c>
      <c r="M174" t="b">
        <f t="shared" si="15"/>
        <v>0</v>
      </c>
      <c r="N174" t="b">
        <f t="shared" si="16"/>
        <v>1</v>
      </c>
      <c r="O174" t="b">
        <f t="shared" si="17"/>
        <v>1</v>
      </c>
    </row>
    <row r="175" spans="1:15">
      <c r="A175" s="4">
        <v>1128299</v>
      </c>
      <c r="B175" s="6">
        <v>825</v>
      </c>
      <c r="C175" s="12" t="s">
        <v>1086</v>
      </c>
      <c r="D175" s="12" t="s">
        <v>1253</v>
      </c>
      <c r="E175" s="10">
        <v>134062.5</v>
      </c>
      <c r="F175" s="11">
        <v>0.25</v>
      </c>
      <c r="G175" s="13">
        <f t="shared" si="12"/>
        <v>536250</v>
      </c>
      <c r="H175" s="154" t="s">
        <v>1246</v>
      </c>
      <c r="I175" s="4" t="s">
        <v>31</v>
      </c>
      <c r="J175">
        <v>536250</v>
      </c>
      <c r="K175" t="b">
        <f t="shared" si="13"/>
        <v>1</v>
      </c>
      <c r="L175" t="b">
        <f t="shared" si="14"/>
        <v>1</v>
      </c>
      <c r="M175" t="b">
        <f t="shared" si="15"/>
        <v>0</v>
      </c>
      <c r="N175" t="b">
        <f t="shared" si="16"/>
        <v>1</v>
      </c>
      <c r="O175" t="b">
        <f t="shared" si="17"/>
        <v>1</v>
      </c>
    </row>
    <row r="176" spans="1:15">
      <c r="A176" s="4">
        <v>1128299</v>
      </c>
      <c r="B176" s="6">
        <v>825</v>
      </c>
      <c r="C176" s="12" t="s">
        <v>1086</v>
      </c>
      <c r="D176" s="12" t="s">
        <v>1253</v>
      </c>
      <c r="E176" s="10">
        <v>214500</v>
      </c>
      <c r="F176" s="11">
        <v>0.4</v>
      </c>
      <c r="G176" s="13">
        <f t="shared" si="12"/>
        <v>536250</v>
      </c>
      <c r="H176" s="154" t="s">
        <v>1242</v>
      </c>
      <c r="I176" s="4" t="s">
        <v>31</v>
      </c>
      <c r="J176">
        <v>536250</v>
      </c>
      <c r="K176" t="b">
        <f t="shared" si="13"/>
        <v>1</v>
      </c>
      <c r="L176" t="b">
        <f t="shared" si="14"/>
        <v>1</v>
      </c>
      <c r="M176" t="b">
        <f t="shared" si="15"/>
        <v>0</v>
      </c>
      <c r="N176" t="b">
        <f t="shared" si="16"/>
        <v>1</v>
      </c>
      <c r="O176" t="b">
        <f t="shared" si="17"/>
        <v>1</v>
      </c>
    </row>
    <row r="177" spans="1:15">
      <c r="A177" s="4">
        <v>1128299</v>
      </c>
      <c r="B177" s="6">
        <v>700</v>
      </c>
      <c r="C177" s="12" t="s">
        <v>1087</v>
      </c>
      <c r="D177" s="12" t="s">
        <v>1253</v>
      </c>
      <c r="E177" s="10">
        <v>147000</v>
      </c>
      <c r="F177" s="11">
        <v>0.35</v>
      </c>
      <c r="G177" s="13">
        <f t="shared" si="12"/>
        <v>420000</v>
      </c>
      <c r="H177" s="154" t="s">
        <v>1244</v>
      </c>
      <c r="I177" s="4" t="s">
        <v>31</v>
      </c>
      <c r="J177">
        <v>420000</v>
      </c>
      <c r="K177" t="b">
        <f t="shared" si="13"/>
        <v>0</v>
      </c>
      <c r="L177" t="b">
        <f t="shared" si="14"/>
        <v>0</v>
      </c>
      <c r="M177" t="b">
        <f t="shared" si="15"/>
        <v>0</v>
      </c>
      <c r="N177" t="b">
        <f t="shared" si="16"/>
        <v>1</v>
      </c>
      <c r="O177" t="b">
        <f t="shared" si="17"/>
        <v>1</v>
      </c>
    </row>
    <row r="178" spans="1:15">
      <c r="A178" s="4">
        <v>1128299</v>
      </c>
      <c r="B178" s="6">
        <v>575</v>
      </c>
      <c r="C178" s="12" t="s">
        <v>1086</v>
      </c>
      <c r="D178" s="12" t="s">
        <v>1253</v>
      </c>
      <c r="E178" s="10">
        <v>205562.5</v>
      </c>
      <c r="F178" s="11">
        <v>0.55000000000000004</v>
      </c>
      <c r="G178" s="13">
        <f t="shared" si="12"/>
        <v>373749.99999999994</v>
      </c>
      <c r="H178" s="154" t="s">
        <v>1245</v>
      </c>
      <c r="I178" s="4" t="s">
        <v>31</v>
      </c>
      <c r="J178">
        <v>373749.99999999994</v>
      </c>
      <c r="K178" t="b">
        <f t="shared" si="13"/>
        <v>0</v>
      </c>
      <c r="L178" t="b">
        <f t="shared" si="14"/>
        <v>1</v>
      </c>
      <c r="M178" t="b">
        <f t="shared" si="15"/>
        <v>0</v>
      </c>
      <c r="N178" t="b">
        <f t="shared" si="16"/>
        <v>1</v>
      </c>
      <c r="O178" t="b">
        <f t="shared" si="17"/>
        <v>1</v>
      </c>
    </row>
    <row r="179" spans="1:15">
      <c r="A179" s="4">
        <v>1128299</v>
      </c>
      <c r="B179" s="6">
        <v>875</v>
      </c>
      <c r="C179" s="12" t="s">
        <v>1087</v>
      </c>
      <c r="D179" s="12" t="s">
        <v>1253</v>
      </c>
      <c r="E179" s="10">
        <v>140000</v>
      </c>
      <c r="F179" s="11">
        <v>0.2</v>
      </c>
      <c r="G179" s="13">
        <f t="shared" si="12"/>
        <v>700000</v>
      </c>
      <c r="H179" s="154" t="s">
        <v>1246</v>
      </c>
      <c r="I179" s="4" t="s">
        <v>31</v>
      </c>
      <c r="J179">
        <v>700000</v>
      </c>
      <c r="K179" t="b">
        <f t="shared" si="13"/>
        <v>1</v>
      </c>
      <c r="L179" t="b">
        <f t="shared" si="14"/>
        <v>0</v>
      </c>
      <c r="M179" t="b">
        <f t="shared" si="15"/>
        <v>0</v>
      </c>
      <c r="N179" t="b">
        <f t="shared" si="16"/>
        <v>1</v>
      </c>
      <c r="O179" t="b">
        <f t="shared" si="17"/>
        <v>1</v>
      </c>
    </row>
    <row r="180" spans="1:15">
      <c r="A180" s="4">
        <v>1128299</v>
      </c>
      <c r="B180" s="6">
        <v>1025</v>
      </c>
      <c r="C180" s="12" t="s">
        <v>1086</v>
      </c>
      <c r="D180" s="12" t="s">
        <v>1253</v>
      </c>
      <c r="E180" s="10">
        <v>215250</v>
      </c>
      <c r="F180" s="11">
        <v>0.35</v>
      </c>
      <c r="G180" s="13">
        <f t="shared" si="12"/>
        <v>615000</v>
      </c>
      <c r="H180" s="154" t="s">
        <v>1242</v>
      </c>
      <c r="I180" s="4" t="s">
        <v>31</v>
      </c>
      <c r="J180">
        <v>615000</v>
      </c>
      <c r="K180" t="b">
        <f t="shared" si="13"/>
        <v>1</v>
      </c>
      <c r="L180" t="b">
        <f t="shared" si="14"/>
        <v>1</v>
      </c>
      <c r="M180" t="b">
        <f t="shared" si="15"/>
        <v>0</v>
      </c>
      <c r="N180" t="b">
        <f t="shared" si="16"/>
        <v>1</v>
      </c>
      <c r="O180" t="b">
        <f t="shared" si="17"/>
        <v>1</v>
      </c>
    </row>
    <row r="181" spans="1:15">
      <c r="A181" s="4">
        <v>1128299</v>
      </c>
      <c r="B181" s="6">
        <v>875</v>
      </c>
      <c r="C181" s="12" t="s">
        <v>1087</v>
      </c>
      <c r="D181" s="12" t="s">
        <v>1253</v>
      </c>
      <c r="E181" s="10">
        <v>113750</v>
      </c>
      <c r="F181" s="11">
        <v>0.2</v>
      </c>
      <c r="G181" s="13">
        <f t="shared" si="12"/>
        <v>568750</v>
      </c>
      <c r="H181" s="154" t="s">
        <v>1246</v>
      </c>
      <c r="I181" s="4" t="s">
        <v>31</v>
      </c>
      <c r="J181">
        <v>568750</v>
      </c>
      <c r="K181" t="b">
        <f t="shared" si="13"/>
        <v>1</v>
      </c>
      <c r="L181" t="b">
        <f t="shared" si="14"/>
        <v>0</v>
      </c>
      <c r="M181" t="b">
        <f t="shared" si="15"/>
        <v>0</v>
      </c>
      <c r="N181" t="b">
        <f t="shared" si="16"/>
        <v>1</v>
      </c>
      <c r="O181" t="b">
        <f t="shared" si="17"/>
        <v>1</v>
      </c>
    </row>
    <row r="182" spans="1:15">
      <c r="A182" s="4">
        <v>1128299</v>
      </c>
      <c r="B182" s="6">
        <v>825</v>
      </c>
      <c r="C182" s="12" t="s">
        <v>1086</v>
      </c>
      <c r="D182" s="12" t="s">
        <v>1253</v>
      </c>
      <c r="E182" s="10">
        <v>187687.5</v>
      </c>
      <c r="F182" s="11">
        <v>0.35</v>
      </c>
      <c r="G182" s="13">
        <f t="shared" si="12"/>
        <v>536250</v>
      </c>
      <c r="H182" s="154" t="s">
        <v>1246</v>
      </c>
      <c r="I182" s="4" t="s">
        <v>31</v>
      </c>
      <c r="J182">
        <v>536250</v>
      </c>
      <c r="K182" t="b">
        <f t="shared" si="13"/>
        <v>1</v>
      </c>
      <c r="L182" t="b">
        <f t="shared" si="14"/>
        <v>1</v>
      </c>
      <c r="M182" t="b">
        <f t="shared" si="15"/>
        <v>0</v>
      </c>
      <c r="N182" t="b">
        <f t="shared" si="16"/>
        <v>1</v>
      </c>
      <c r="O182" t="b">
        <f t="shared" si="17"/>
        <v>1</v>
      </c>
    </row>
    <row r="183" spans="1:15">
      <c r="A183" s="4">
        <v>1128299</v>
      </c>
      <c r="B183" s="6">
        <v>725</v>
      </c>
      <c r="C183" s="12" t="s">
        <v>1087</v>
      </c>
      <c r="D183" s="12" t="s">
        <v>1253</v>
      </c>
      <c r="E183" s="10">
        <v>130500</v>
      </c>
      <c r="F183" s="11">
        <v>0.3</v>
      </c>
      <c r="G183" s="13">
        <f t="shared" si="12"/>
        <v>435000</v>
      </c>
      <c r="H183" s="154" t="s">
        <v>1246</v>
      </c>
      <c r="I183" s="4" t="s">
        <v>31</v>
      </c>
      <c r="J183">
        <v>435000</v>
      </c>
      <c r="K183" t="b">
        <f t="shared" si="13"/>
        <v>0</v>
      </c>
      <c r="L183" t="b">
        <f t="shared" si="14"/>
        <v>0</v>
      </c>
      <c r="M183" t="b">
        <f t="shared" si="15"/>
        <v>0</v>
      </c>
      <c r="N183" t="b">
        <f t="shared" si="16"/>
        <v>1</v>
      </c>
      <c r="O183" t="b">
        <f t="shared" si="17"/>
        <v>1</v>
      </c>
    </row>
    <row r="184" spans="1:15">
      <c r="A184" s="4">
        <v>1128299</v>
      </c>
      <c r="B184" s="6">
        <v>775</v>
      </c>
      <c r="C184" s="12" t="s">
        <v>1087</v>
      </c>
      <c r="D184" s="12" t="s">
        <v>1253</v>
      </c>
      <c r="E184" s="10">
        <v>251875</v>
      </c>
      <c r="F184" s="11">
        <v>0.5</v>
      </c>
      <c r="G184" s="13">
        <f t="shared" si="12"/>
        <v>503750</v>
      </c>
      <c r="H184" s="154" t="s">
        <v>1243</v>
      </c>
      <c r="I184" s="4" t="s">
        <v>31</v>
      </c>
      <c r="J184">
        <v>503750</v>
      </c>
      <c r="K184" t="b">
        <f t="shared" si="13"/>
        <v>1</v>
      </c>
      <c r="L184" t="b">
        <f t="shared" si="14"/>
        <v>0</v>
      </c>
      <c r="M184" t="b">
        <f t="shared" si="15"/>
        <v>0</v>
      </c>
      <c r="N184" t="b">
        <f t="shared" si="16"/>
        <v>1</v>
      </c>
      <c r="O184" t="b">
        <f t="shared" si="17"/>
        <v>1</v>
      </c>
    </row>
    <row r="185" spans="1:15">
      <c r="A185" s="4">
        <v>1128299</v>
      </c>
      <c r="B185" s="6">
        <v>775</v>
      </c>
      <c r="C185" s="12" t="s">
        <v>1087</v>
      </c>
      <c r="D185" s="12" t="s">
        <v>1253</v>
      </c>
      <c r="E185" s="10">
        <v>93000</v>
      </c>
      <c r="F185" s="11">
        <v>0.15</v>
      </c>
      <c r="G185" s="13">
        <f t="shared" si="12"/>
        <v>620000</v>
      </c>
      <c r="H185" s="154" t="s">
        <v>1245</v>
      </c>
      <c r="I185" s="4" t="s">
        <v>31</v>
      </c>
      <c r="J185">
        <v>620000</v>
      </c>
      <c r="K185" t="b">
        <f t="shared" si="13"/>
        <v>1</v>
      </c>
      <c r="L185" t="b">
        <f t="shared" si="14"/>
        <v>0</v>
      </c>
      <c r="M185" t="b">
        <f t="shared" si="15"/>
        <v>0</v>
      </c>
      <c r="N185" t="b">
        <f t="shared" si="16"/>
        <v>1</v>
      </c>
      <c r="O185" t="b">
        <f t="shared" si="17"/>
        <v>1</v>
      </c>
    </row>
    <row r="186" spans="1:15">
      <c r="A186" s="4">
        <v>1128299</v>
      </c>
      <c r="B186" s="6">
        <v>975</v>
      </c>
      <c r="C186" s="12" t="s">
        <v>1087</v>
      </c>
      <c r="D186" s="12" t="s">
        <v>1253</v>
      </c>
      <c r="E186" s="10">
        <v>221812.5</v>
      </c>
      <c r="F186" s="11">
        <v>0.35</v>
      </c>
      <c r="G186" s="13">
        <f t="shared" si="12"/>
        <v>633750</v>
      </c>
      <c r="H186" s="154" t="s">
        <v>1245</v>
      </c>
      <c r="I186" s="4" t="s">
        <v>31</v>
      </c>
      <c r="J186">
        <v>633750</v>
      </c>
      <c r="K186" t="b">
        <f t="shared" si="13"/>
        <v>1</v>
      </c>
      <c r="L186" t="b">
        <f t="shared" si="14"/>
        <v>0</v>
      </c>
      <c r="M186" t="b">
        <f t="shared" si="15"/>
        <v>0</v>
      </c>
      <c r="N186" t="b">
        <f t="shared" si="16"/>
        <v>1</v>
      </c>
      <c r="O186" t="b">
        <f t="shared" si="17"/>
        <v>1</v>
      </c>
    </row>
    <row r="187" spans="1:15">
      <c r="A187" s="4">
        <v>1128299</v>
      </c>
      <c r="B187" s="6">
        <v>925</v>
      </c>
      <c r="C187" s="12" t="s">
        <v>1087</v>
      </c>
      <c r="D187" s="12" t="s">
        <v>1253</v>
      </c>
      <c r="E187" s="10">
        <v>129500</v>
      </c>
      <c r="F187" s="11">
        <v>0.2</v>
      </c>
      <c r="G187" s="13">
        <f t="shared" si="12"/>
        <v>647500</v>
      </c>
      <c r="H187" s="154" t="s">
        <v>1242</v>
      </c>
      <c r="I187" s="4" t="s">
        <v>31</v>
      </c>
      <c r="J187">
        <v>647500</v>
      </c>
      <c r="K187" t="b">
        <f t="shared" si="13"/>
        <v>1</v>
      </c>
      <c r="L187" t="b">
        <f t="shared" si="14"/>
        <v>0</v>
      </c>
      <c r="M187" t="b">
        <f t="shared" si="15"/>
        <v>0</v>
      </c>
      <c r="N187" t="b">
        <f t="shared" si="16"/>
        <v>1</v>
      </c>
      <c r="O187" t="b">
        <f t="shared" si="17"/>
        <v>1</v>
      </c>
    </row>
    <row r="188" spans="1:15">
      <c r="A188" s="4">
        <v>1128299</v>
      </c>
      <c r="B188" s="6">
        <v>800</v>
      </c>
      <c r="C188" s="12" t="s">
        <v>1087</v>
      </c>
      <c r="D188" s="12" t="s">
        <v>1253</v>
      </c>
      <c r="E188" s="10">
        <v>182000</v>
      </c>
      <c r="F188" s="11">
        <v>0.35</v>
      </c>
      <c r="G188" s="13">
        <f t="shared" si="12"/>
        <v>520000.00000000006</v>
      </c>
      <c r="H188" s="154" t="s">
        <v>1243</v>
      </c>
      <c r="I188" s="4" t="s">
        <v>31</v>
      </c>
      <c r="J188">
        <v>520000.00000000006</v>
      </c>
      <c r="K188" t="b">
        <f t="shared" si="13"/>
        <v>1</v>
      </c>
      <c r="L188" t="b">
        <f t="shared" si="14"/>
        <v>0</v>
      </c>
      <c r="M188" t="b">
        <f t="shared" si="15"/>
        <v>0</v>
      </c>
      <c r="N188" t="b">
        <f t="shared" si="16"/>
        <v>1</v>
      </c>
      <c r="O188" t="b">
        <f t="shared" si="17"/>
        <v>1</v>
      </c>
    </row>
    <row r="189" spans="1:15">
      <c r="A189" s="4">
        <v>1128299</v>
      </c>
      <c r="B189" s="6">
        <v>750</v>
      </c>
      <c r="C189" s="12" t="s">
        <v>1087</v>
      </c>
      <c r="D189" s="12" t="s">
        <v>1253</v>
      </c>
      <c r="E189" s="10">
        <v>146250</v>
      </c>
      <c r="F189" s="11">
        <v>0.3</v>
      </c>
      <c r="G189" s="13">
        <f t="shared" si="12"/>
        <v>487500</v>
      </c>
      <c r="H189" s="154" t="s">
        <v>1242</v>
      </c>
      <c r="I189" s="4" t="s">
        <v>31</v>
      </c>
      <c r="J189">
        <v>487500</v>
      </c>
      <c r="K189" t="b">
        <f t="shared" si="13"/>
        <v>1</v>
      </c>
      <c r="L189" t="b">
        <f t="shared" si="14"/>
        <v>0</v>
      </c>
      <c r="M189" t="b">
        <f t="shared" si="15"/>
        <v>0</v>
      </c>
      <c r="N189" t="b">
        <f t="shared" si="16"/>
        <v>1</v>
      </c>
      <c r="O189" t="b">
        <f t="shared" si="17"/>
        <v>1</v>
      </c>
    </row>
    <row r="190" spans="1:15">
      <c r="A190" s="4">
        <v>1128299</v>
      </c>
      <c r="B190" s="6">
        <v>750</v>
      </c>
      <c r="C190" s="12" t="s">
        <v>1086</v>
      </c>
      <c r="D190" s="12" t="s">
        <v>1253</v>
      </c>
      <c r="E190" s="10">
        <v>281250</v>
      </c>
      <c r="F190" s="11">
        <v>0.5</v>
      </c>
      <c r="G190" s="13">
        <f t="shared" si="12"/>
        <v>562500</v>
      </c>
      <c r="H190" s="154" t="s">
        <v>1246</v>
      </c>
      <c r="I190" s="4" t="s">
        <v>31</v>
      </c>
      <c r="J190">
        <v>562500</v>
      </c>
      <c r="K190" t="b">
        <f t="shared" si="13"/>
        <v>1</v>
      </c>
      <c r="L190" t="b">
        <f t="shared" si="14"/>
        <v>1</v>
      </c>
      <c r="M190" t="b">
        <f t="shared" si="15"/>
        <v>0</v>
      </c>
      <c r="N190" t="b">
        <f t="shared" si="16"/>
        <v>1</v>
      </c>
      <c r="O190" t="b">
        <f t="shared" si="17"/>
        <v>1</v>
      </c>
    </row>
    <row r="191" spans="1:15">
      <c r="A191" s="4">
        <v>1128299</v>
      </c>
      <c r="B191" s="6">
        <v>725</v>
      </c>
      <c r="C191" s="12" t="s">
        <v>1087</v>
      </c>
      <c r="D191" s="12" t="s">
        <v>1253</v>
      </c>
      <c r="E191" s="10">
        <v>87000</v>
      </c>
      <c r="F191" s="11">
        <v>0.15</v>
      </c>
      <c r="G191" s="13">
        <f t="shared" si="12"/>
        <v>580000</v>
      </c>
      <c r="H191" s="154" t="s">
        <v>1241</v>
      </c>
      <c r="I191" s="4" t="s">
        <v>31</v>
      </c>
      <c r="J191">
        <v>580000</v>
      </c>
      <c r="K191" t="b">
        <f t="shared" si="13"/>
        <v>1</v>
      </c>
      <c r="L191" t="b">
        <f t="shared" si="14"/>
        <v>1</v>
      </c>
      <c r="M191" t="b">
        <f t="shared" si="15"/>
        <v>0</v>
      </c>
      <c r="N191" t="b">
        <f t="shared" si="16"/>
        <v>0</v>
      </c>
      <c r="O191" t="b">
        <f t="shared" si="17"/>
        <v>1</v>
      </c>
    </row>
    <row r="192" spans="1:15">
      <c r="A192" s="4">
        <v>1128299</v>
      </c>
      <c r="B192" s="6">
        <v>925</v>
      </c>
      <c r="C192" s="12" t="s">
        <v>1087</v>
      </c>
      <c r="D192" s="12" t="s">
        <v>1253</v>
      </c>
      <c r="E192" s="10">
        <v>152625</v>
      </c>
      <c r="F192" s="11">
        <v>0.3</v>
      </c>
      <c r="G192" s="13">
        <f t="shared" si="12"/>
        <v>508750</v>
      </c>
      <c r="H192" s="154" t="s">
        <v>1241</v>
      </c>
      <c r="I192" s="4" t="s">
        <v>31</v>
      </c>
      <c r="J192">
        <v>508750</v>
      </c>
      <c r="K192" t="b">
        <f t="shared" si="13"/>
        <v>1</v>
      </c>
      <c r="L192" t="b">
        <f t="shared" si="14"/>
        <v>1</v>
      </c>
      <c r="M192" t="b">
        <f t="shared" si="15"/>
        <v>0</v>
      </c>
      <c r="N192" t="b">
        <f t="shared" si="16"/>
        <v>0</v>
      </c>
      <c r="O192" t="b">
        <f t="shared" si="17"/>
        <v>1</v>
      </c>
    </row>
    <row r="193" spans="1:15">
      <c r="A193" s="4">
        <v>1128299</v>
      </c>
      <c r="B193" s="6">
        <v>925</v>
      </c>
      <c r="C193" s="12" t="s">
        <v>1086</v>
      </c>
      <c r="D193" s="12" t="s">
        <v>1253</v>
      </c>
      <c r="E193" s="10">
        <v>83250</v>
      </c>
      <c r="F193" s="11">
        <v>0.15</v>
      </c>
      <c r="G193" s="13">
        <f t="shared" si="12"/>
        <v>555000</v>
      </c>
      <c r="H193" s="154" t="s">
        <v>1245</v>
      </c>
      <c r="I193" s="4" t="s">
        <v>31</v>
      </c>
      <c r="J193">
        <v>555000</v>
      </c>
      <c r="K193" t="b">
        <f t="shared" si="13"/>
        <v>1</v>
      </c>
      <c r="L193" t="b">
        <f t="shared" si="14"/>
        <v>1</v>
      </c>
      <c r="M193" t="b">
        <f t="shared" si="15"/>
        <v>0</v>
      </c>
      <c r="N193" t="b">
        <f t="shared" si="16"/>
        <v>1</v>
      </c>
      <c r="O193" t="b">
        <f t="shared" si="17"/>
        <v>1</v>
      </c>
    </row>
    <row r="194" spans="1:15">
      <c r="A194" s="4">
        <v>1128299</v>
      </c>
      <c r="B194" s="6">
        <v>775</v>
      </c>
      <c r="C194" s="12" t="s">
        <v>1086</v>
      </c>
      <c r="D194" s="12" t="s">
        <v>1253</v>
      </c>
      <c r="E194" s="10">
        <v>127875</v>
      </c>
      <c r="F194" s="11">
        <v>0.3</v>
      </c>
      <c r="G194" s="13">
        <f t="shared" si="12"/>
        <v>426250</v>
      </c>
      <c r="H194" s="154" t="s">
        <v>1245</v>
      </c>
      <c r="I194" s="4" t="s">
        <v>31</v>
      </c>
      <c r="J194">
        <v>426250</v>
      </c>
      <c r="K194" t="b">
        <f t="shared" si="13"/>
        <v>0</v>
      </c>
      <c r="L194" t="b">
        <f t="shared" si="14"/>
        <v>1</v>
      </c>
      <c r="M194" t="b">
        <f t="shared" si="15"/>
        <v>0</v>
      </c>
      <c r="N194" t="b">
        <f t="shared" si="16"/>
        <v>1</v>
      </c>
      <c r="O194" t="b">
        <f t="shared" si="17"/>
        <v>1</v>
      </c>
    </row>
    <row r="195" spans="1:15">
      <c r="A195" s="4">
        <v>1128299</v>
      </c>
      <c r="B195" s="6">
        <v>725</v>
      </c>
      <c r="C195" s="12" t="s">
        <v>1086</v>
      </c>
      <c r="D195" s="12" t="s">
        <v>1253</v>
      </c>
      <c r="E195" s="10">
        <v>99687.5</v>
      </c>
      <c r="F195" s="11">
        <v>0.25</v>
      </c>
      <c r="G195" s="13">
        <f t="shared" si="12"/>
        <v>398750</v>
      </c>
      <c r="H195" s="154" t="s">
        <v>1241</v>
      </c>
      <c r="I195" s="4" t="s">
        <v>31</v>
      </c>
      <c r="J195">
        <v>398750</v>
      </c>
      <c r="K195" t="b">
        <f t="shared" si="13"/>
        <v>0</v>
      </c>
      <c r="L195" t="b">
        <f t="shared" si="14"/>
        <v>1</v>
      </c>
      <c r="M195" t="b">
        <f t="shared" si="15"/>
        <v>0</v>
      </c>
      <c r="N195" t="b">
        <f t="shared" si="16"/>
        <v>0</v>
      </c>
      <c r="O195" t="b">
        <f t="shared" si="17"/>
        <v>1</v>
      </c>
    </row>
    <row r="196" spans="1:15">
      <c r="A196" s="4">
        <v>1128299</v>
      </c>
      <c r="B196" s="6">
        <v>725</v>
      </c>
      <c r="C196" s="12" t="s">
        <v>1087</v>
      </c>
      <c r="D196" s="12" t="s">
        <v>1253</v>
      </c>
      <c r="E196" s="10">
        <v>212062.5</v>
      </c>
      <c r="F196" s="11">
        <v>0.45</v>
      </c>
      <c r="G196" s="13">
        <f t="shared" si="12"/>
        <v>471250</v>
      </c>
      <c r="H196" s="154" t="s">
        <v>1245</v>
      </c>
      <c r="I196" s="4" t="s">
        <v>31</v>
      </c>
      <c r="J196">
        <v>471250</v>
      </c>
      <c r="K196" t="b">
        <f t="shared" si="13"/>
        <v>1</v>
      </c>
      <c r="L196" t="b">
        <f t="shared" si="14"/>
        <v>0</v>
      </c>
      <c r="M196" t="b">
        <f t="shared" si="15"/>
        <v>0</v>
      </c>
      <c r="N196" t="b">
        <f t="shared" si="16"/>
        <v>1</v>
      </c>
      <c r="O196" t="b">
        <f t="shared" si="17"/>
        <v>1</v>
      </c>
    </row>
    <row r="197" spans="1:15">
      <c r="A197" s="4">
        <v>1128299</v>
      </c>
      <c r="B197" s="6">
        <v>775</v>
      </c>
      <c r="C197" s="12" t="s">
        <v>1087</v>
      </c>
      <c r="D197" s="12" t="s">
        <v>1253</v>
      </c>
      <c r="E197" s="10">
        <v>54250</v>
      </c>
      <c r="F197" s="11">
        <v>0.1</v>
      </c>
      <c r="G197" s="13">
        <f t="shared" ref="G197:G260" si="18">E197/F197</f>
        <v>542500</v>
      </c>
      <c r="H197" s="154" t="s">
        <v>1244</v>
      </c>
      <c r="I197" s="4" t="s">
        <v>31</v>
      </c>
      <c r="J197">
        <v>542500</v>
      </c>
      <c r="K197" t="b">
        <f t="shared" ref="K197:K260" si="19">IF(J197&gt;450000,TRUE,FALSE)</f>
        <v>1</v>
      </c>
      <c r="L197" t="b">
        <f t="shared" ref="L197:L260" si="20">OR(C197="Men's Street Footwear",H197="Credit Card")</f>
        <v>0</v>
      </c>
      <c r="M197" t="b">
        <f t="shared" ref="M197:M260" si="21">AND(D197="Male",H197="Credit Card",G197&lt;150000)</f>
        <v>0</v>
      </c>
      <c r="N197" t="b">
        <f t="shared" ref="N197:N260" si="22">NOT(H197="Credit Card")</f>
        <v>1</v>
      </c>
      <c r="O197" t="b">
        <f t="shared" ref="O197:O260" si="23">NOT(AND(H197=0,B197&lt;=500))</f>
        <v>1</v>
      </c>
    </row>
    <row r="198" spans="1:15">
      <c r="A198" s="4">
        <v>1128299</v>
      </c>
      <c r="B198" s="6">
        <v>875</v>
      </c>
      <c r="C198" s="12" t="s">
        <v>1087</v>
      </c>
      <c r="D198" s="12" t="s">
        <v>1253</v>
      </c>
      <c r="E198" s="10">
        <v>144375</v>
      </c>
      <c r="F198" s="11">
        <v>0.3</v>
      </c>
      <c r="G198" s="13">
        <f t="shared" si="18"/>
        <v>481250</v>
      </c>
      <c r="H198" s="154" t="s">
        <v>1245</v>
      </c>
      <c r="I198" s="4" t="s">
        <v>31</v>
      </c>
      <c r="J198">
        <v>481250</v>
      </c>
      <c r="K198" t="b">
        <f t="shared" si="19"/>
        <v>1</v>
      </c>
      <c r="L198" t="b">
        <f t="shared" si="20"/>
        <v>0</v>
      </c>
      <c r="M198" t="b">
        <f t="shared" si="21"/>
        <v>0</v>
      </c>
      <c r="N198" t="b">
        <f t="shared" si="22"/>
        <v>1</v>
      </c>
      <c r="O198" t="b">
        <f t="shared" si="23"/>
        <v>1</v>
      </c>
    </row>
    <row r="199" spans="1:15">
      <c r="A199" s="4">
        <v>1128299</v>
      </c>
      <c r="B199" s="6">
        <v>875</v>
      </c>
      <c r="C199" s="12" t="s">
        <v>1086</v>
      </c>
      <c r="D199" s="12" t="s">
        <v>1253</v>
      </c>
      <c r="E199" s="10">
        <v>78750</v>
      </c>
      <c r="F199" s="11">
        <v>0.15</v>
      </c>
      <c r="G199" s="13">
        <f t="shared" si="18"/>
        <v>525000</v>
      </c>
      <c r="H199" s="154" t="s">
        <v>1241</v>
      </c>
      <c r="I199" s="4" t="s">
        <v>31</v>
      </c>
      <c r="J199">
        <v>525000</v>
      </c>
      <c r="K199" t="b">
        <f t="shared" si="19"/>
        <v>1</v>
      </c>
      <c r="L199" t="b">
        <f t="shared" si="20"/>
        <v>1</v>
      </c>
      <c r="M199" t="b">
        <f t="shared" si="21"/>
        <v>0</v>
      </c>
      <c r="N199" t="b">
        <f t="shared" si="22"/>
        <v>0</v>
      </c>
      <c r="O199" t="b">
        <f t="shared" si="23"/>
        <v>1</v>
      </c>
    </row>
    <row r="200" spans="1:15">
      <c r="A200" s="4">
        <v>1128299</v>
      </c>
      <c r="B200" s="6">
        <v>700</v>
      </c>
      <c r="C200" s="12" t="s">
        <v>1087</v>
      </c>
      <c r="D200" s="12" t="s">
        <v>1253</v>
      </c>
      <c r="E200" s="10">
        <v>115500</v>
      </c>
      <c r="F200" s="11">
        <v>0.3</v>
      </c>
      <c r="G200" s="13">
        <f t="shared" si="18"/>
        <v>385000</v>
      </c>
      <c r="H200" s="154" t="s">
        <v>1243</v>
      </c>
      <c r="I200" s="4" t="s">
        <v>31</v>
      </c>
      <c r="J200">
        <v>385000</v>
      </c>
      <c r="K200" t="b">
        <f t="shared" si="19"/>
        <v>0</v>
      </c>
      <c r="L200" t="b">
        <f t="shared" si="20"/>
        <v>0</v>
      </c>
      <c r="M200" t="b">
        <f t="shared" si="21"/>
        <v>0</v>
      </c>
      <c r="N200" t="b">
        <f t="shared" si="22"/>
        <v>1</v>
      </c>
      <c r="O200" t="b">
        <f t="shared" si="23"/>
        <v>1</v>
      </c>
    </row>
    <row r="201" spans="1:15">
      <c r="A201" s="4">
        <v>1128299</v>
      </c>
      <c r="B201" s="6">
        <v>675</v>
      </c>
      <c r="C201" s="12" t="s">
        <v>1087</v>
      </c>
      <c r="D201" s="12" t="s">
        <v>1253</v>
      </c>
      <c r="E201" s="10">
        <v>92812.5</v>
      </c>
      <c r="F201" s="11">
        <v>0.25</v>
      </c>
      <c r="G201" s="13">
        <f t="shared" si="18"/>
        <v>371250</v>
      </c>
      <c r="H201" s="154" t="s">
        <v>1246</v>
      </c>
      <c r="I201" s="4" t="s">
        <v>31</v>
      </c>
      <c r="J201">
        <v>371250</v>
      </c>
      <c r="K201" t="b">
        <f t="shared" si="19"/>
        <v>0</v>
      </c>
      <c r="L201" t="b">
        <f t="shared" si="20"/>
        <v>0</v>
      </c>
      <c r="M201" t="b">
        <f t="shared" si="21"/>
        <v>0</v>
      </c>
      <c r="N201" t="b">
        <f t="shared" si="22"/>
        <v>1</v>
      </c>
      <c r="O201" t="b">
        <f t="shared" si="23"/>
        <v>1</v>
      </c>
    </row>
    <row r="202" spans="1:15">
      <c r="A202" s="4">
        <v>1128299</v>
      </c>
      <c r="B202" s="6">
        <v>650</v>
      </c>
      <c r="C202" s="12" t="s">
        <v>1086</v>
      </c>
      <c r="D202" s="12" t="s">
        <v>1253</v>
      </c>
      <c r="E202" s="10">
        <v>190125</v>
      </c>
      <c r="F202" s="11">
        <v>0.45</v>
      </c>
      <c r="G202" s="13">
        <f t="shared" si="18"/>
        <v>422500</v>
      </c>
      <c r="H202" s="154" t="s">
        <v>1243</v>
      </c>
      <c r="I202" s="4" t="s">
        <v>31</v>
      </c>
      <c r="J202">
        <v>422500</v>
      </c>
      <c r="K202" t="b">
        <f t="shared" si="19"/>
        <v>0</v>
      </c>
      <c r="L202" t="b">
        <f t="shared" si="20"/>
        <v>1</v>
      </c>
      <c r="M202" t="b">
        <f t="shared" si="21"/>
        <v>0</v>
      </c>
      <c r="N202" t="b">
        <f t="shared" si="22"/>
        <v>1</v>
      </c>
      <c r="O202" t="b">
        <f t="shared" si="23"/>
        <v>1</v>
      </c>
    </row>
    <row r="203" spans="1:15">
      <c r="A203" s="4">
        <v>1128299</v>
      </c>
      <c r="B203" s="6">
        <v>700</v>
      </c>
      <c r="C203" s="12" t="s">
        <v>1086</v>
      </c>
      <c r="D203" s="12" t="s">
        <v>1253</v>
      </c>
      <c r="E203" s="10">
        <v>49000</v>
      </c>
      <c r="F203" s="11">
        <v>0.1</v>
      </c>
      <c r="G203" s="13">
        <f t="shared" si="18"/>
        <v>490000</v>
      </c>
      <c r="H203" s="154" t="s">
        <v>1246</v>
      </c>
      <c r="I203" s="4" t="s">
        <v>31</v>
      </c>
      <c r="J203">
        <v>490000</v>
      </c>
      <c r="K203" t="b">
        <f t="shared" si="19"/>
        <v>1</v>
      </c>
      <c r="L203" t="b">
        <f t="shared" si="20"/>
        <v>1</v>
      </c>
      <c r="M203" t="b">
        <f t="shared" si="21"/>
        <v>0</v>
      </c>
      <c r="N203" t="b">
        <f t="shared" si="22"/>
        <v>1</v>
      </c>
      <c r="O203" t="b">
        <f t="shared" si="23"/>
        <v>1</v>
      </c>
    </row>
    <row r="204" spans="1:15">
      <c r="A204" s="4">
        <v>1128299</v>
      </c>
      <c r="B204" s="6">
        <v>875</v>
      </c>
      <c r="C204" s="12" t="s">
        <v>1086</v>
      </c>
      <c r="D204" s="12" t="s">
        <v>1253</v>
      </c>
      <c r="E204" s="10">
        <v>144375</v>
      </c>
      <c r="F204" s="11">
        <v>0.3</v>
      </c>
      <c r="G204" s="13">
        <f t="shared" si="18"/>
        <v>481250</v>
      </c>
      <c r="H204" s="154" t="s">
        <v>1244</v>
      </c>
      <c r="I204" s="4" t="s">
        <v>31</v>
      </c>
      <c r="J204">
        <v>481250</v>
      </c>
      <c r="K204" t="b">
        <f t="shared" si="19"/>
        <v>1</v>
      </c>
      <c r="L204" t="b">
        <f t="shared" si="20"/>
        <v>1</v>
      </c>
      <c r="M204" t="b">
        <f t="shared" si="21"/>
        <v>0</v>
      </c>
      <c r="N204" t="b">
        <f t="shared" si="22"/>
        <v>1</v>
      </c>
      <c r="O204" t="b">
        <f t="shared" si="23"/>
        <v>1</v>
      </c>
    </row>
    <row r="205" spans="1:15">
      <c r="A205" s="4">
        <v>1128299</v>
      </c>
      <c r="B205" s="6">
        <v>875</v>
      </c>
      <c r="C205" s="12" t="s">
        <v>1087</v>
      </c>
      <c r="D205" s="12" t="s">
        <v>1253</v>
      </c>
      <c r="E205" s="10">
        <v>78750</v>
      </c>
      <c r="F205" s="11">
        <v>0.15</v>
      </c>
      <c r="G205" s="13">
        <f t="shared" si="18"/>
        <v>525000</v>
      </c>
      <c r="H205" s="154" t="s">
        <v>1242</v>
      </c>
      <c r="I205" s="4" t="s">
        <v>31</v>
      </c>
      <c r="J205">
        <v>525000</v>
      </c>
      <c r="K205" t="b">
        <f t="shared" si="19"/>
        <v>1</v>
      </c>
      <c r="L205" t="b">
        <f t="shared" si="20"/>
        <v>0</v>
      </c>
      <c r="M205" t="b">
        <f t="shared" si="21"/>
        <v>0</v>
      </c>
      <c r="N205" t="b">
        <f t="shared" si="22"/>
        <v>1</v>
      </c>
      <c r="O205" t="b">
        <f t="shared" si="23"/>
        <v>1</v>
      </c>
    </row>
    <row r="206" spans="1:15">
      <c r="A206" s="4">
        <v>1128299</v>
      </c>
      <c r="B206" s="6">
        <v>725</v>
      </c>
      <c r="C206" s="12" t="s">
        <v>1087</v>
      </c>
      <c r="D206" s="12" t="s">
        <v>1253</v>
      </c>
      <c r="E206" s="10">
        <v>119625</v>
      </c>
      <c r="F206" s="11">
        <v>0.3</v>
      </c>
      <c r="G206" s="13">
        <f t="shared" si="18"/>
        <v>398750</v>
      </c>
      <c r="H206" s="154" t="s">
        <v>1242</v>
      </c>
      <c r="I206" s="4" t="s">
        <v>31</v>
      </c>
      <c r="J206">
        <v>398750</v>
      </c>
      <c r="K206" t="b">
        <f t="shared" si="19"/>
        <v>0</v>
      </c>
      <c r="L206" t="b">
        <f t="shared" si="20"/>
        <v>0</v>
      </c>
      <c r="M206" t="b">
        <f t="shared" si="21"/>
        <v>0</v>
      </c>
      <c r="N206" t="b">
        <f t="shared" si="22"/>
        <v>1</v>
      </c>
      <c r="O206" t="b">
        <f t="shared" si="23"/>
        <v>1</v>
      </c>
    </row>
    <row r="207" spans="1:15">
      <c r="A207" s="4">
        <v>1128299</v>
      </c>
      <c r="B207" s="6">
        <v>700</v>
      </c>
      <c r="C207" s="12" t="s">
        <v>1087</v>
      </c>
      <c r="D207" s="12" t="s">
        <v>1253</v>
      </c>
      <c r="E207" s="10">
        <v>96250</v>
      </c>
      <c r="F207" s="11">
        <v>0.25</v>
      </c>
      <c r="G207" s="13">
        <f t="shared" si="18"/>
        <v>385000</v>
      </c>
      <c r="H207" s="154" t="s">
        <v>1244</v>
      </c>
      <c r="I207" s="4" t="s">
        <v>31</v>
      </c>
      <c r="J207">
        <v>385000</v>
      </c>
      <c r="K207" t="b">
        <f t="shared" si="19"/>
        <v>0</v>
      </c>
      <c r="L207" t="b">
        <f t="shared" si="20"/>
        <v>0</v>
      </c>
      <c r="M207" t="b">
        <f t="shared" si="21"/>
        <v>0</v>
      </c>
      <c r="N207" t="b">
        <f t="shared" si="22"/>
        <v>1</v>
      </c>
      <c r="O207" t="b">
        <f t="shared" si="23"/>
        <v>1</v>
      </c>
    </row>
    <row r="208" spans="1:15">
      <c r="A208" s="4">
        <v>1128299</v>
      </c>
      <c r="B208" s="6">
        <v>650</v>
      </c>
      <c r="C208" s="12" t="s">
        <v>1087</v>
      </c>
      <c r="D208" s="12" t="s">
        <v>1253</v>
      </c>
      <c r="E208" s="10">
        <v>190125</v>
      </c>
      <c r="F208" s="11">
        <v>0.45</v>
      </c>
      <c r="G208" s="13">
        <f t="shared" si="18"/>
        <v>422500</v>
      </c>
      <c r="H208" s="154" t="s">
        <v>1244</v>
      </c>
      <c r="I208" s="4" t="s">
        <v>31</v>
      </c>
      <c r="J208">
        <v>422500</v>
      </c>
      <c r="K208" t="b">
        <f t="shared" si="19"/>
        <v>0</v>
      </c>
      <c r="L208" t="b">
        <f t="shared" si="20"/>
        <v>0</v>
      </c>
      <c r="M208" t="b">
        <f t="shared" si="21"/>
        <v>0</v>
      </c>
      <c r="N208" t="b">
        <f t="shared" si="22"/>
        <v>1</v>
      </c>
      <c r="O208" t="b">
        <f t="shared" si="23"/>
        <v>1</v>
      </c>
    </row>
    <row r="209" spans="1:15">
      <c r="A209" s="4">
        <v>1128299</v>
      </c>
      <c r="B209" s="6">
        <v>775</v>
      </c>
      <c r="C209" s="12" t="s">
        <v>1087</v>
      </c>
      <c r="D209" s="12" t="s">
        <v>1253</v>
      </c>
      <c r="E209" s="10">
        <v>54250</v>
      </c>
      <c r="F209" s="11">
        <v>0.1</v>
      </c>
      <c r="G209" s="13">
        <f t="shared" si="18"/>
        <v>542500</v>
      </c>
      <c r="H209" s="154" t="s">
        <v>1242</v>
      </c>
      <c r="I209" s="4" t="s">
        <v>31</v>
      </c>
      <c r="J209">
        <v>542500</v>
      </c>
      <c r="K209" t="b">
        <f t="shared" si="19"/>
        <v>1</v>
      </c>
      <c r="L209" t="b">
        <f t="shared" si="20"/>
        <v>0</v>
      </c>
      <c r="M209" t="b">
        <f t="shared" si="21"/>
        <v>0</v>
      </c>
      <c r="N209" t="b">
        <f t="shared" si="22"/>
        <v>1</v>
      </c>
      <c r="O209" t="b">
        <f t="shared" si="23"/>
        <v>1</v>
      </c>
    </row>
    <row r="210" spans="1:15">
      <c r="A210" s="4">
        <v>1128299</v>
      </c>
      <c r="B210" s="6">
        <v>975</v>
      </c>
      <c r="C210" s="12" t="s">
        <v>1087</v>
      </c>
      <c r="D210" s="12" t="s">
        <v>1253</v>
      </c>
      <c r="E210" s="10">
        <v>160875</v>
      </c>
      <c r="F210" s="11">
        <v>0.3</v>
      </c>
      <c r="G210" s="13">
        <f t="shared" si="18"/>
        <v>536250</v>
      </c>
      <c r="H210" s="154" t="s">
        <v>1245</v>
      </c>
      <c r="I210" s="4" t="s">
        <v>31</v>
      </c>
      <c r="J210">
        <v>536250</v>
      </c>
      <c r="K210" t="b">
        <f t="shared" si="19"/>
        <v>1</v>
      </c>
      <c r="L210" t="b">
        <f t="shared" si="20"/>
        <v>0</v>
      </c>
      <c r="M210" t="b">
        <f t="shared" si="21"/>
        <v>0</v>
      </c>
      <c r="N210" t="b">
        <f t="shared" si="22"/>
        <v>1</v>
      </c>
      <c r="O210" t="b">
        <f t="shared" si="23"/>
        <v>1</v>
      </c>
    </row>
    <row r="211" spans="1:15">
      <c r="A211" s="4">
        <v>1128299</v>
      </c>
      <c r="B211" s="6">
        <v>975</v>
      </c>
      <c r="C211" s="12" t="s">
        <v>1086</v>
      </c>
      <c r="D211" s="12" t="s">
        <v>1253</v>
      </c>
      <c r="E211" s="10">
        <v>87750</v>
      </c>
      <c r="F211" s="11">
        <v>0.15</v>
      </c>
      <c r="G211" s="13">
        <f t="shared" si="18"/>
        <v>585000</v>
      </c>
      <c r="H211" s="154" t="s">
        <v>1245</v>
      </c>
      <c r="I211" s="4" t="s">
        <v>31</v>
      </c>
      <c r="J211">
        <v>585000</v>
      </c>
      <c r="K211" t="b">
        <f t="shared" si="19"/>
        <v>1</v>
      </c>
      <c r="L211" t="b">
        <f t="shared" si="20"/>
        <v>1</v>
      </c>
      <c r="M211" t="b">
        <f t="shared" si="21"/>
        <v>0</v>
      </c>
      <c r="N211" t="b">
        <f t="shared" si="22"/>
        <v>1</v>
      </c>
      <c r="O211" t="b">
        <f t="shared" si="23"/>
        <v>1</v>
      </c>
    </row>
    <row r="212" spans="1:15">
      <c r="A212" s="4">
        <v>1128299</v>
      </c>
      <c r="B212" s="6">
        <v>775</v>
      </c>
      <c r="C212" s="12" t="s">
        <v>1088</v>
      </c>
      <c r="D212" s="155" t="s">
        <v>1254</v>
      </c>
      <c r="E212" s="10">
        <v>127875</v>
      </c>
      <c r="F212" s="11">
        <v>0.3</v>
      </c>
      <c r="G212" s="13">
        <f t="shared" si="18"/>
        <v>426250</v>
      </c>
      <c r="H212" s="154" t="s">
        <v>1243</v>
      </c>
      <c r="I212" s="4" t="s">
        <v>31</v>
      </c>
      <c r="J212">
        <v>426250</v>
      </c>
      <c r="K212" t="b">
        <f t="shared" si="19"/>
        <v>0</v>
      </c>
      <c r="L212" t="b">
        <f t="shared" si="20"/>
        <v>0</v>
      </c>
      <c r="M212" t="b">
        <f t="shared" si="21"/>
        <v>0</v>
      </c>
      <c r="N212" t="b">
        <f t="shared" si="22"/>
        <v>1</v>
      </c>
      <c r="O212" t="b">
        <f t="shared" si="23"/>
        <v>1</v>
      </c>
    </row>
    <row r="213" spans="1:15">
      <c r="A213" s="4">
        <v>1128299</v>
      </c>
      <c r="B213" s="6">
        <v>775</v>
      </c>
      <c r="C213" s="12" t="s">
        <v>1087</v>
      </c>
      <c r="D213" s="12" t="s">
        <v>1253</v>
      </c>
      <c r="E213" s="10">
        <v>106562.5</v>
      </c>
      <c r="F213" s="11">
        <v>0.25</v>
      </c>
      <c r="G213" s="13">
        <f t="shared" si="18"/>
        <v>426250</v>
      </c>
      <c r="H213" s="154" t="s">
        <v>1242</v>
      </c>
      <c r="I213" s="4" t="s">
        <v>31</v>
      </c>
      <c r="J213">
        <v>426250</v>
      </c>
      <c r="K213" t="b">
        <f t="shared" si="19"/>
        <v>0</v>
      </c>
      <c r="L213" t="b">
        <f t="shared" si="20"/>
        <v>0</v>
      </c>
      <c r="M213" t="b">
        <f t="shared" si="21"/>
        <v>0</v>
      </c>
      <c r="N213" t="b">
        <f t="shared" si="22"/>
        <v>1</v>
      </c>
      <c r="O213" t="b">
        <f t="shared" si="23"/>
        <v>1</v>
      </c>
    </row>
    <row r="214" spans="1:15">
      <c r="A214" s="4">
        <v>1128299</v>
      </c>
      <c r="B214" s="6">
        <v>700</v>
      </c>
      <c r="C214" s="12" t="s">
        <v>1087</v>
      </c>
      <c r="D214" s="12" t="s">
        <v>1253</v>
      </c>
      <c r="E214" s="10">
        <v>204750</v>
      </c>
      <c r="F214" s="11">
        <v>0.45</v>
      </c>
      <c r="G214" s="13">
        <f t="shared" si="18"/>
        <v>455000</v>
      </c>
      <c r="H214" s="154" t="s">
        <v>1245</v>
      </c>
      <c r="I214" s="4" t="s">
        <v>31</v>
      </c>
      <c r="J214">
        <v>455000</v>
      </c>
      <c r="K214" t="b">
        <f t="shared" si="19"/>
        <v>1</v>
      </c>
      <c r="L214" t="b">
        <f t="shared" si="20"/>
        <v>0</v>
      </c>
      <c r="M214" t="b">
        <f t="shared" si="21"/>
        <v>0</v>
      </c>
      <c r="N214" t="b">
        <f t="shared" si="22"/>
        <v>1</v>
      </c>
      <c r="O214" t="b">
        <f t="shared" si="23"/>
        <v>1</v>
      </c>
    </row>
    <row r="215" spans="1:15">
      <c r="A215" s="4">
        <v>1128299</v>
      </c>
      <c r="B215" s="6">
        <v>800</v>
      </c>
      <c r="C215" s="12" t="s">
        <v>1087</v>
      </c>
      <c r="D215" s="12" t="s">
        <v>1253</v>
      </c>
      <c r="E215" s="10">
        <v>56000</v>
      </c>
      <c r="F215" s="11">
        <v>0.1</v>
      </c>
      <c r="G215" s="13">
        <f t="shared" si="18"/>
        <v>560000</v>
      </c>
      <c r="H215" s="154" t="s">
        <v>1245</v>
      </c>
      <c r="I215" s="4" t="s">
        <v>31</v>
      </c>
      <c r="J215">
        <v>560000</v>
      </c>
      <c r="K215" t="b">
        <f t="shared" si="19"/>
        <v>1</v>
      </c>
      <c r="L215" t="b">
        <f t="shared" si="20"/>
        <v>0</v>
      </c>
      <c r="M215" t="b">
        <f t="shared" si="21"/>
        <v>0</v>
      </c>
      <c r="N215" t="b">
        <f t="shared" si="22"/>
        <v>1</v>
      </c>
      <c r="O215" t="b">
        <f t="shared" si="23"/>
        <v>1</v>
      </c>
    </row>
    <row r="216" spans="1:15">
      <c r="A216" s="4">
        <v>1189833</v>
      </c>
      <c r="B216" s="6">
        <v>700</v>
      </c>
      <c r="C216" s="12" t="s">
        <v>1086</v>
      </c>
      <c r="D216" s="12" t="s">
        <v>1253</v>
      </c>
      <c r="E216" s="10">
        <v>98000</v>
      </c>
      <c r="F216" s="11">
        <v>0.4</v>
      </c>
      <c r="G216" s="13">
        <f t="shared" si="18"/>
        <v>245000</v>
      </c>
      <c r="H216" s="154" t="s">
        <v>1245</v>
      </c>
      <c r="I216" s="4" t="s">
        <v>31</v>
      </c>
      <c r="J216">
        <v>245000</v>
      </c>
      <c r="K216" t="b">
        <f t="shared" si="19"/>
        <v>0</v>
      </c>
      <c r="L216" t="b">
        <f t="shared" si="20"/>
        <v>1</v>
      </c>
      <c r="M216" t="b">
        <f t="shared" si="21"/>
        <v>0</v>
      </c>
      <c r="N216" t="b">
        <f t="shared" si="22"/>
        <v>1</v>
      </c>
      <c r="O216" t="b">
        <f t="shared" si="23"/>
        <v>1</v>
      </c>
    </row>
    <row r="217" spans="1:15">
      <c r="A217" s="4">
        <v>1189833</v>
      </c>
      <c r="B217" s="6">
        <v>700</v>
      </c>
      <c r="C217" s="12" t="s">
        <v>1086</v>
      </c>
      <c r="D217" s="12" t="s">
        <v>1253</v>
      </c>
      <c r="E217" s="10">
        <v>78750</v>
      </c>
      <c r="F217" s="11">
        <v>0.25</v>
      </c>
      <c r="G217" s="13">
        <f t="shared" si="18"/>
        <v>315000</v>
      </c>
      <c r="H217" s="154" t="s">
        <v>1243</v>
      </c>
      <c r="I217" s="4" t="s">
        <v>31</v>
      </c>
      <c r="J217">
        <v>315000</v>
      </c>
      <c r="K217" t="b">
        <f t="shared" si="19"/>
        <v>0</v>
      </c>
      <c r="L217" t="b">
        <f t="shared" si="20"/>
        <v>1</v>
      </c>
      <c r="M217" t="b">
        <f t="shared" si="21"/>
        <v>0</v>
      </c>
      <c r="N217" t="b">
        <f t="shared" si="22"/>
        <v>1</v>
      </c>
      <c r="O217" t="b">
        <f t="shared" si="23"/>
        <v>1</v>
      </c>
    </row>
    <row r="218" spans="1:15">
      <c r="A218" s="4">
        <v>1189833</v>
      </c>
      <c r="B218" s="6">
        <v>700</v>
      </c>
      <c r="C218" s="12" t="s">
        <v>1086</v>
      </c>
      <c r="D218" s="12" t="s">
        <v>1253</v>
      </c>
      <c r="E218" s="10">
        <v>126000</v>
      </c>
      <c r="F218" s="11">
        <v>0.4</v>
      </c>
      <c r="G218" s="13">
        <f t="shared" si="18"/>
        <v>315000</v>
      </c>
      <c r="H218" s="154" t="s">
        <v>1243</v>
      </c>
      <c r="I218" s="4" t="s">
        <v>31</v>
      </c>
      <c r="J218">
        <v>315000</v>
      </c>
      <c r="K218" t="b">
        <f t="shared" si="19"/>
        <v>0</v>
      </c>
      <c r="L218" t="b">
        <f t="shared" si="20"/>
        <v>1</v>
      </c>
      <c r="M218" t="b">
        <f t="shared" si="21"/>
        <v>0</v>
      </c>
      <c r="N218" t="b">
        <f t="shared" si="22"/>
        <v>1</v>
      </c>
      <c r="O218" t="b">
        <f t="shared" si="23"/>
        <v>1</v>
      </c>
    </row>
    <row r="219" spans="1:15">
      <c r="A219" s="4">
        <v>1189833</v>
      </c>
      <c r="B219" s="6">
        <v>550</v>
      </c>
      <c r="C219" s="12" t="s">
        <v>1087</v>
      </c>
      <c r="D219" s="12" t="s">
        <v>1253</v>
      </c>
      <c r="E219" s="10">
        <v>86625</v>
      </c>
      <c r="F219" s="11">
        <v>0.35</v>
      </c>
      <c r="G219" s="13">
        <f t="shared" si="18"/>
        <v>247500.00000000003</v>
      </c>
      <c r="H219" s="154" t="s">
        <v>1242</v>
      </c>
      <c r="I219" s="4" t="s">
        <v>31</v>
      </c>
      <c r="J219">
        <v>247500.00000000003</v>
      </c>
      <c r="K219" t="b">
        <f t="shared" si="19"/>
        <v>0</v>
      </c>
      <c r="L219" t="b">
        <f t="shared" si="20"/>
        <v>0</v>
      </c>
      <c r="M219" t="b">
        <f t="shared" si="21"/>
        <v>0</v>
      </c>
      <c r="N219" t="b">
        <f t="shared" si="22"/>
        <v>1</v>
      </c>
      <c r="O219" t="b">
        <f t="shared" si="23"/>
        <v>1</v>
      </c>
    </row>
    <row r="220" spans="1:15">
      <c r="A220" s="4">
        <v>1189833</v>
      </c>
      <c r="B220" s="6">
        <v>500</v>
      </c>
      <c r="C220" s="12" t="s">
        <v>1086</v>
      </c>
      <c r="D220" s="12" t="s">
        <v>1253</v>
      </c>
      <c r="E220" s="10">
        <v>137500</v>
      </c>
      <c r="F220" s="11">
        <v>0.55000000000000004</v>
      </c>
      <c r="G220" s="13">
        <f t="shared" si="18"/>
        <v>249999.99999999997</v>
      </c>
      <c r="H220" s="154" t="s">
        <v>1243</v>
      </c>
      <c r="I220" s="4" t="s">
        <v>31</v>
      </c>
      <c r="J220">
        <v>249999.99999999997</v>
      </c>
      <c r="K220" t="b">
        <f t="shared" si="19"/>
        <v>0</v>
      </c>
      <c r="L220" t="b">
        <f t="shared" si="20"/>
        <v>1</v>
      </c>
      <c r="M220" t="b">
        <f t="shared" si="21"/>
        <v>0</v>
      </c>
      <c r="N220" t="b">
        <f t="shared" si="22"/>
        <v>1</v>
      </c>
      <c r="O220" t="b">
        <f t="shared" si="23"/>
        <v>1</v>
      </c>
    </row>
    <row r="221" spans="1:15">
      <c r="A221" s="4">
        <v>1189833</v>
      </c>
      <c r="B221" s="6">
        <v>700</v>
      </c>
      <c r="C221" s="12" t="s">
        <v>1086</v>
      </c>
      <c r="D221" s="12" t="s">
        <v>1253</v>
      </c>
      <c r="E221" s="10">
        <v>63000</v>
      </c>
      <c r="F221" s="11">
        <v>0.2</v>
      </c>
      <c r="G221" s="13">
        <f t="shared" si="18"/>
        <v>315000</v>
      </c>
      <c r="H221" s="154" t="s">
        <v>1245</v>
      </c>
      <c r="I221" s="4" t="s">
        <v>31</v>
      </c>
      <c r="J221">
        <v>315000</v>
      </c>
      <c r="K221" t="b">
        <f t="shared" si="19"/>
        <v>0</v>
      </c>
      <c r="L221" t="b">
        <f t="shared" si="20"/>
        <v>1</v>
      </c>
      <c r="M221" t="b">
        <f t="shared" si="21"/>
        <v>0</v>
      </c>
      <c r="N221" t="b">
        <f t="shared" si="22"/>
        <v>1</v>
      </c>
      <c r="O221" t="b">
        <f t="shared" si="23"/>
        <v>1</v>
      </c>
    </row>
    <row r="222" spans="1:15">
      <c r="A222" s="4">
        <v>1189833</v>
      </c>
      <c r="B222" s="6">
        <v>750</v>
      </c>
      <c r="C222" s="12" t="s">
        <v>1086</v>
      </c>
      <c r="D222" s="12" t="s">
        <v>1253</v>
      </c>
      <c r="E222" s="10">
        <v>105000</v>
      </c>
      <c r="F222" s="11">
        <v>0.4</v>
      </c>
      <c r="G222" s="13">
        <f t="shared" si="18"/>
        <v>262500</v>
      </c>
      <c r="H222" s="154" t="s">
        <v>1241</v>
      </c>
      <c r="I222" s="4" t="s">
        <v>31</v>
      </c>
      <c r="J222">
        <v>262500</v>
      </c>
      <c r="K222" t="b">
        <f t="shared" si="19"/>
        <v>0</v>
      </c>
      <c r="L222" t="b">
        <f t="shared" si="20"/>
        <v>1</v>
      </c>
      <c r="M222" t="b">
        <f t="shared" si="21"/>
        <v>0</v>
      </c>
      <c r="N222" t="b">
        <f t="shared" si="22"/>
        <v>0</v>
      </c>
      <c r="O222" t="b">
        <f t="shared" si="23"/>
        <v>1</v>
      </c>
    </row>
    <row r="223" spans="1:15">
      <c r="A223" s="4">
        <v>1189833</v>
      </c>
      <c r="B223" s="6">
        <v>650</v>
      </c>
      <c r="C223" s="12" t="s">
        <v>1086</v>
      </c>
      <c r="D223" s="12" t="s">
        <v>1253</v>
      </c>
      <c r="E223" s="10">
        <v>73125</v>
      </c>
      <c r="F223" s="11">
        <v>0.25</v>
      </c>
      <c r="G223" s="13">
        <f t="shared" si="18"/>
        <v>292500</v>
      </c>
      <c r="H223" s="154" t="s">
        <v>1245</v>
      </c>
      <c r="I223" s="4" t="s">
        <v>31</v>
      </c>
      <c r="J223">
        <v>292500</v>
      </c>
      <c r="K223" t="b">
        <f t="shared" si="19"/>
        <v>0</v>
      </c>
      <c r="L223" t="b">
        <f t="shared" si="20"/>
        <v>1</v>
      </c>
      <c r="M223" t="b">
        <f t="shared" si="21"/>
        <v>0</v>
      </c>
      <c r="N223" t="b">
        <f t="shared" si="22"/>
        <v>1</v>
      </c>
      <c r="O223" t="b">
        <f t="shared" si="23"/>
        <v>1</v>
      </c>
    </row>
    <row r="224" spans="1:15">
      <c r="A224" s="4">
        <v>1189833</v>
      </c>
      <c r="B224" s="6">
        <v>675</v>
      </c>
      <c r="C224" s="12" t="s">
        <v>1087</v>
      </c>
      <c r="D224" s="12" t="s">
        <v>1253</v>
      </c>
      <c r="E224" s="10">
        <v>121500</v>
      </c>
      <c r="F224" s="11">
        <v>0.4</v>
      </c>
      <c r="G224" s="13">
        <f t="shared" si="18"/>
        <v>303750</v>
      </c>
      <c r="H224" s="154" t="s">
        <v>1246</v>
      </c>
      <c r="I224" s="4" t="s">
        <v>31</v>
      </c>
      <c r="J224">
        <v>303750</v>
      </c>
      <c r="K224" t="b">
        <f t="shared" si="19"/>
        <v>0</v>
      </c>
      <c r="L224" t="b">
        <f t="shared" si="20"/>
        <v>0</v>
      </c>
      <c r="M224" t="b">
        <f t="shared" si="21"/>
        <v>0</v>
      </c>
      <c r="N224" t="b">
        <f t="shared" si="22"/>
        <v>1</v>
      </c>
      <c r="O224" t="b">
        <f t="shared" si="23"/>
        <v>1</v>
      </c>
    </row>
    <row r="225" spans="1:15">
      <c r="A225" s="4">
        <v>1189833</v>
      </c>
      <c r="B225" s="6">
        <v>525</v>
      </c>
      <c r="C225" s="12" t="s">
        <v>1086</v>
      </c>
      <c r="D225" s="12" t="s">
        <v>1253</v>
      </c>
      <c r="E225" s="10">
        <v>82687.5</v>
      </c>
      <c r="F225" s="11">
        <v>0.35</v>
      </c>
      <c r="G225" s="13">
        <f t="shared" si="18"/>
        <v>236250.00000000003</v>
      </c>
      <c r="H225" s="154" t="s">
        <v>1246</v>
      </c>
      <c r="I225" s="4" t="s">
        <v>31</v>
      </c>
      <c r="J225">
        <v>236250.00000000003</v>
      </c>
      <c r="K225" t="b">
        <f t="shared" si="19"/>
        <v>0</v>
      </c>
      <c r="L225" t="b">
        <f t="shared" si="20"/>
        <v>1</v>
      </c>
      <c r="M225" t="b">
        <f t="shared" si="21"/>
        <v>0</v>
      </c>
      <c r="N225" t="b">
        <f t="shared" si="22"/>
        <v>1</v>
      </c>
      <c r="O225" t="b">
        <f t="shared" si="23"/>
        <v>1</v>
      </c>
    </row>
    <row r="226" spans="1:15">
      <c r="A226" s="4">
        <v>1189833</v>
      </c>
      <c r="B226" s="6">
        <v>450</v>
      </c>
      <c r="C226" s="12" t="s">
        <v>1087</v>
      </c>
      <c r="D226" s="12" t="s">
        <v>1253</v>
      </c>
      <c r="E226" s="10">
        <v>123750</v>
      </c>
      <c r="F226" s="11">
        <v>0.55000000000000004</v>
      </c>
      <c r="G226" s="13">
        <f t="shared" si="18"/>
        <v>224999.99999999997</v>
      </c>
      <c r="H226" s="154" t="s">
        <v>1245</v>
      </c>
      <c r="I226" s="4" t="s">
        <v>31</v>
      </c>
      <c r="J226">
        <v>224999.99999999997</v>
      </c>
      <c r="K226" t="b">
        <f t="shared" si="19"/>
        <v>0</v>
      </c>
      <c r="L226" t="b">
        <f t="shared" si="20"/>
        <v>0</v>
      </c>
      <c r="M226" t="b">
        <f t="shared" si="21"/>
        <v>0</v>
      </c>
      <c r="N226" t="b">
        <f t="shared" si="22"/>
        <v>1</v>
      </c>
      <c r="O226" t="b">
        <f t="shared" si="23"/>
        <v>1</v>
      </c>
    </row>
    <row r="227" spans="1:15">
      <c r="A227" s="4">
        <v>1189833</v>
      </c>
      <c r="B227" s="6">
        <v>650</v>
      </c>
      <c r="C227" s="12" t="s">
        <v>1087</v>
      </c>
      <c r="D227" s="12" t="s">
        <v>1253</v>
      </c>
      <c r="E227" s="10">
        <v>58500</v>
      </c>
      <c r="F227" s="11">
        <v>0.2</v>
      </c>
      <c r="G227" s="13">
        <f t="shared" si="18"/>
        <v>292500</v>
      </c>
      <c r="H227" s="154" t="s">
        <v>1245</v>
      </c>
      <c r="I227" s="4" t="s">
        <v>31</v>
      </c>
      <c r="J227">
        <v>292500</v>
      </c>
      <c r="K227" t="b">
        <f t="shared" si="19"/>
        <v>0</v>
      </c>
      <c r="L227" t="b">
        <f t="shared" si="20"/>
        <v>0</v>
      </c>
      <c r="M227" t="b">
        <f t="shared" si="21"/>
        <v>0</v>
      </c>
      <c r="N227" t="b">
        <f t="shared" si="22"/>
        <v>1</v>
      </c>
      <c r="O227" t="b">
        <f t="shared" si="23"/>
        <v>1</v>
      </c>
    </row>
    <row r="228" spans="1:15">
      <c r="A228" s="4">
        <v>1189833</v>
      </c>
      <c r="B228" s="6">
        <v>800</v>
      </c>
      <c r="C228" s="12" t="s">
        <v>1086</v>
      </c>
      <c r="D228" s="12" t="s">
        <v>1253</v>
      </c>
      <c r="E228" s="10">
        <v>112000</v>
      </c>
      <c r="F228" s="11">
        <v>0.4</v>
      </c>
      <c r="G228" s="13">
        <f t="shared" si="18"/>
        <v>280000</v>
      </c>
      <c r="H228" s="154" t="s">
        <v>1244</v>
      </c>
      <c r="I228" s="4" t="s">
        <v>31</v>
      </c>
      <c r="J228">
        <v>280000</v>
      </c>
      <c r="K228" t="b">
        <f t="shared" si="19"/>
        <v>0</v>
      </c>
      <c r="L228" t="b">
        <f t="shared" si="20"/>
        <v>1</v>
      </c>
      <c r="M228" t="b">
        <f t="shared" si="21"/>
        <v>0</v>
      </c>
      <c r="N228" t="b">
        <f t="shared" si="22"/>
        <v>1</v>
      </c>
      <c r="O228" t="b">
        <f t="shared" si="23"/>
        <v>1</v>
      </c>
    </row>
    <row r="229" spans="1:15">
      <c r="A229" s="4">
        <v>1189833</v>
      </c>
      <c r="B229" s="6">
        <v>650</v>
      </c>
      <c r="C229" s="12" t="s">
        <v>1087</v>
      </c>
      <c r="D229" s="12" t="s">
        <v>1253</v>
      </c>
      <c r="E229" s="10">
        <v>73125</v>
      </c>
      <c r="F229" s="11">
        <v>0.25</v>
      </c>
      <c r="G229" s="13">
        <f t="shared" si="18"/>
        <v>292500</v>
      </c>
      <c r="H229" s="154" t="s">
        <v>1246</v>
      </c>
      <c r="I229" s="4" t="s">
        <v>31</v>
      </c>
      <c r="J229">
        <v>292500</v>
      </c>
      <c r="K229" t="b">
        <f t="shared" si="19"/>
        <v>0</v>
      </c>
      <c r="L229" t="b">
        <f t="shared" si="20"/>
        <v>0</v>
      </c>
      <c r="M229" t="b">
        <f t="shared" si="21"/>
        <v>0</v>
      </c>
      <c r="N229" t="b">
        <f t="shared" si="22"/>
        <v>1</v>
      </c>
      <c r="O229" t="b">
        <f t="shared" si="23"/>
        <v>1</v>
      </c>
    </row>
    <row r="230" spans="1:15">
      <c r="A230" s="4">
        <v>1189833</v>
      </c>
      <c r="B230" s="6">
        <v>650</v>
      </c>
      <c r="C230" s="12" t="s">
        <v>1087</v>
      </c>
      <c r="D230" s="12" t="s">
        <v>1253</v>
      </c>
      <c r="E230" s="10">
        <v>117000</v>
      </c>
      <c r="F230" s="11">
        <v>0.4</v>
      </c>
      <c r="G230" s="13">
        <f t="shared" si="18"/>
        <v>292500</v>
      </c>
      <c r="H230" s="154" t="s">
        <v>1243</v>
      </c>
      <c r="I230" s="4" t="s">
        <v>31</v>
      </c>
      <c r="J230">
        <v>292500</v>
      </c>
      <c r="K230" t="b">
        <f t="shared" si="19"/>
        <v>0</v>
      </c>
      <c r="L230" t="b">
        <f t="shared" si="20"/>
        <v>0</v>
      </c>
      <c r="M230" t="b">
        <f t="shared" si="21"/>
        <v>0</v>
      </c>
      <c r="N230" t="b">
        <f t="shared" si="22"/>
        <v>1</v>
      </c>
      <c r="O230" t="b">
        <f t="shared" si="23"/>
        <v>1</v>
      </c>
    </row>
    <row r="231" spans="1:15">
      <c r="A231" s="4">
        <v>1189833</v>
      </c>
      <c r="B231" s="6">
        <v>550</v>
      </c>
      <c r="C231" s="12" t="s">
        <v>1086</v>
      </c>
      <c r="D231" s="12" t="s">
        <v>1253</v>
      </c>
      <c r="E231" s="10">
        <v>86625</v>
      </c>
      <c r="F231" s="11">
        <v>0.35</v>
      </c>
      <c r="G231" s="13">
        <f t="shared" si="18"/>
        <v>247500.00000000003</v>
      </c>
      <c r="H231" s="154" t="s">
        <v>1245</v>
      </c>
      <c r="I231" s="4" t="s">
        <v>31</v>
      </c>
      <c r="J231">
        <v>247500.00000000003</v>
      </c>
      <c r="K231" t="b">
        <f t="shared" si="19"/>
        <v>0</v>
      </c>
      <c r="L231" t="b">
        <f t="shared" si="20"/>
        <v>1</v>
      </c>
      <c r="M231" t="b">
        <f t="shared" si="21"/>
        <v>0</v>
      </c>
      <c r="N231" t="b">
        <f t="shared" si="22"/>
        <v>1</v>
      </c>
      <c r="O231" t="b">
        <f t="shared" si="23"/>
        <v>1</v>
      </c>
    </row>
    <row r="232" spans="1:15">
      <c r="A232" s="4">
        <v>1189833</v>
      </c>
      <c r="B232" s="6">
        <v>425</v>
      </c>
      <c r="C232" s="12" t="s">
        <v>1086</v>
      </c>
      <c r="D232" s="12" t="s">
        <v>1253</v>
      </c>
      <c r="E232" s="10">
        <v>116875</v>
      </c>
      <c r="F232" s="11">
        <v>0.55000000000000004</v>
      </c>
      <c r="G232" s="13">
        <f t="shared" si="18"/>
        <v>212499.99999999997</v>
      </c>
      <c r="H232" s="154" t="s">
        <v>1241</v>
      </c>
      <c r="I232" s="4" t="s">
        <v>31</v>
      </c>
      <c r="J232">
        <v>212499.99999999997</v>
      </c>
      <c r="K232" t="b">
        <f t="shared" si="19"/>
        <v>0</v>
      </c>
      <c r="L232" t="b">
        <f t="shared" si="20"/>
        <v>1</v>
      </c>
      <c r="M232" t="b">
        <f t="shared" si="21"/>
        <v>0</v>
      </c>
      <c r="N232" t="b">
        <f t="shared" si="22"/>
        <v>0</v>
      </c>
      <c r="O232" t="b">
        <f t="shared" si="23"/>
        <v>1</v>
      </c>
    </row>
    <row r="233" spans="1:15">
      <c r="A233" s="4">
        <v>1189833</v>
      </c>
      <c r="B233" s="6">
        <v>625</v>
      </c>
      <c r="C233" s="12" t="s">
        <v>1087</v>
      </c>
      <c r="D233" s="12" t="s">
        <v>1253</v>
      </c>
      <c r="E233" s="10">
        <v>56250</v>
      </c>
      <c r="F233" s="11">
        <v>0.2</v>
      </c>
      <c r="G233" s="13">
        <f t="shared" si="18"/>
        <v>281250</v>
      </c>
      <c r="H233" s="154" t="s">
        <v>1243</v>
      </c>
      <c r="I233" s="4" t="s">
        <v>31</v>
      </c>
      <c r="J233">
        <v>281250</v>
      </c>
      <c r="K233" t="b">
        <f t="shared" si="19"/>
        <v>0</v>
      </c>
      <c r="L233" t="b">
        <f t="shared" si="20"/>
        <v>0</v>
      </c>
      <c r="M233" t="b">
        <f t="shared" si="21"/>
        <v>0</v>
      </c>
      <c r="N233" t="b">
        <f t="shared" si="22"/>
        <v>1</v>
      </c>
      <c r="O233" t="b">
        <f t="shared" si="23"/>
        <v>1</v>
      </c>
    </row>
    <row r="234" spans="1:15">
      <c r="A234" s="4">
        <v>1189833</v>
      </c>
      <c r="B234" s="6">
        <v>800</v>
      </c>
      <c r="C234" s="12" t="s">
        <v>1087</v>
      </c>
      <c r="D234" s="12" t="s">
        <v>1253</v>
      </c>
      <c r="E234" s="10">
        <v>144000</v>
      </c>
      <c r="F234" s="11">
        <v>0.4</v>
      </c>
      <c r="G234" s="13">
        <f t="shared" si="18"/>
        <v>360000</v>
      </c>
      <c r="H234" s="154" t="s">
        <v>1245</v>
      </c>
      <c r="I234" s="4" t="s">
        <v>31</v>
      </c>
      <c r="J234">
        <v>360000</v>
      </c>
      <c r="K234" t="b">
        <f t="shared" si="19"/>
        <v>0</v>
      </c>
      <c r="L234" t="b">
        <f t="shared" si="20"/>
        <v>0</v>
      </c>
      <c r="M234" t="b">
        <f t="shared" si="21"/>
        <v>0</v>
      </c>
      <c r="N234" t="b">
        <f t="shared" si="22"/>
        <v>1</v>
      </c>
      <c r="O234" t="b">
        <f t="shared" si="23"/>
        <v>1</v>
      </c>
    </row>
    <row r="235" spans="1:15">
      <c r="A235" s="4">
        <v>1189833</v>
      </c>
      <c r="B235" s="6">
        <v>600</v>
      </c>
      <c r="C235" s="12" t="s">
        <v>1087</v>
      </c>
      <c r="D235" s="12" t="s">
        <v>1253</v>
      </c>
      <c r="E235" s="10">
        <v>75000</v>
      </c>
      <c r="F235" s="11">
        <v>0.25</v>
      </c>
      <c r="G235" s="13">
        <f t="shared" si="18"/>
        <v>300000</v>
      </c>
      <c r="H235" s="154" t="s">
        <v>1242</v>
      </c>
      <c r="I235" s="4" t="s">
        <v>31</v>
      </c>
      <c r="J235">
        <v>300000</v>
      </c>
      <c r="K235" t="b">
        <f t="shared" si="19"/>
        <v>0</v>
      </c>
      <c r="L235" t="b">
        <f t="shared" si="20"/>
        <v>0</v>
      </c>
      <c r="M235" t="b">
        <f t="shared" si="21"/>
        <v>0</v>
      </c>
      <c r="N235" t="b">
        <f t="shared" si="22"/>
        <v>1</v>
      </c>
      <c r="O235" t="b">
        <f t="shared" si="23"/>
        <v>1</v>
      </c>
    </row>
    <row r="236" spans="1:15">
      <c r="A236" s="4">
        <v>1189833</v>
      </c>
      <c r="B236" s="6">
        <v>625</v>
      </c>
      <c r="C236" s="12" t="s">
        <v>1088</v>
      </c>
      <c r="D236" s="155" t="s">
        <v>1254</v>
      </c>
      <c r="E236" s="10">
        <v>125000</v>
      </c>
      <c r="F236" s="11">
        <v>0.4</v>
      </c>
      <c r="G236" s="13">
        <f t="shared" si="18"/>
        <v>312500</v>
      </c>
      <c r="H236" s="154" t="s">
        <v>1242</v>
      </c>
      <c r="I236" s="4" t="s">
        <v>31</v>
      </c>
      <c r="J236">
        <v>312500</v>
      </c>
      <c r="K236" t="b">
        <f t="shared" si="19"/>
        <v>0</v>
      </c>
      <c r="L236" t="b">
        <f t="shared" si="20"/>
        <v>0</v>
      </c>
      <c r="M236" t="b">
        <f t="shared" si="21"/>
        <v>0</v>
      </c>
      <c r="N236" t="b">
        <f t="shared" si="22"/>
        <v>1</v>
      </c>
      <c r="O236" t="b">
        <f t="shared" si="23"/>
        <v>1</v>
      </c>
    </row>
    <row r="237" spans="1:15">
      <c r="A237" s="4">
        <v>1189833</v>
      </c>
      <c r="B237" s="6">
        <v>525</v>
      </c>
      <c r="C237" s="12" t="s">
        <v>1087</v>
      </c>
      <c r="D237" s="12" t="s">
        <v>1253</v>
      </c>
      <c r="E237" s="10">
        <v>82687.5</v>
      </c>
      <c r="F237" s="11">
        <v>0.35</v>
      </c>
      <c r="G237" s="13">
        <f t="shared" si="18"/>
        <v>236250.00000000003</v>
      </c>
      <c r="H237" s="154" t="s">
        <v>1244</v>
      </c>
      <c r="I237" s="4" t="s">
        <v>31</v>
      </c>
      <c r="J237">
        <v>236250.00000000003</v>
      </c>
      <c r="K237" t="b">
        <f t="shared" si="19"/>
        <v>0</v>
      </c>
      <c r="L237" t="b">
        <f t="shared" si="20"/>
        <v>0</v>
      </c>
      <c r="M237" t="b">
        <f t="shared" si="21"/>
        <v>0</v>
      </c>
      <c r="N237" t="b">
        <f t="shared" si="22"/>
        <v>1</v>
      </c>
      <c r="O237" t="b">
        <f t="shared" si="23"/>
        <v>1</v>
      </c>
    </row>
    <row r="238" spans="1:15">
      <c r="A238" s="4">
        <v>1189833</v>
      </c>
      <c r="B238" s="6">
        <v>425</v>
      </c>
      <c r="C238" s="12" t="s">
        <v>1088</v>
      </c>
      <c r="D238" s="155" t="s">
        <v>1254</v>
      </c>
      <c r="E238" s="10">
        <v>116875</v>
      </c>
      <c r="F238" s="11">
        <v>0.55000000000000004</v>
      </c>
      <c r="G238" s="13">
        <f t="shared" si="18"/>
        <v>212499.99999999997</v>
      </c>
      <c r="H238" s="154" t="s">
        <v>1244</v>
      </c>
      <c r="I238" s="4" t="s">
        <v>31</v>
      </c>
      <c r="J238">
        <v>212499.99999999997</v>
      </c>
      <c r="K238" t="b">
        <f t="shared" si="19"/>
        <v>0</v>
      </c>
      <c r="L238" t="b">
        <f t="shared" si="20"/>
        <v>0</v>
      </c>
      <c r="M238" t="b">
        <f t="shared" si="21"/>
        <v>0</v>
      </c>
      <c r="N238" t="b">
        <f t="shared" si="22"/>
        <v>1</v>
      </c>
      <c r="O238" t="b">
        <f t="shared" si="23"/>
        <v>1</v>
      </c>
    </row>
    <row r="239" spans="1:15">
      <c r="A239" s="4">
        <v>1189833</v>
      </c>
      <c r="B239" s="6">
        <v>600</v>
      </c>
      <c r="C239" s="12" t="s">
        <v>1087</v>
      </c>
      <c r="D239" s="12" t="s">
        <v>1253</v>
      </c>
      <c r="E239" s="10">
        <v>78000</v>
      </c>
      <c r="F239" s="11">
        <v>0.2</v>
      </c>
      <c r="G239" s="13">
        <f t="shared" si="18"/>
        <v>390000</v>
      </c>
      <c r="H239" s="154" t="s">
        <v>1243</v>
      </c>
      <c r="I239" s="4" t="s">
        <v>31</v>
      </c>
      <c r="J239">
        <v>390000</v>
      </c>
      <c r="K239" t="b">
        <f t="shared" si="19"/>
        <v>0</v>
      </c>
      <c r="L239" t="b">
        <f t="shared" si="20"/>
        <v>0</v>
      </c>
      <c r="M239" t="b">
        <f t="shared" si="21"/>
        <v>0</v>
      </c>
      <c r="N239" t="b">
        <f t="shared" si="22"/>
        <v>1</v>
      </c>
      <c r="O239" t="b">
        <f t="shared" si="23"/>
        <v>1</v>
      </c>
    </row>
    <row r="240" spans="1:15">
      <c r="A240" s="4">
        <v>1189833</v>
      </c>
      <c r="B240" s="6">
        <v>800</v>
      </c>
      <c r="C240" s="12" t="s">
        <v>1087</v>
      </c>
      <c r="D240" s="12" t="s">
        <v>1253</v>
      </c>
      <c r="E240" s="10">
        <v>144000</v>
      </c>
      <c r="F240" s="11">
        <v>0.4</v>
      </c>
      <c r="G240" s="13">
        <f t="shared" si="18"/>
        <v>360000</v>
      </c>
      <c r="H240" s="154" t="s">
        <v>1246</v>
      </c>
      <c r="I240" s="4" t="s">
        <v>31</v>
      </c>
      <c r="J240">
        <v>360000</v>
      </c>
      <c r="K240" t="b">
        <f t="shared" si="19"/>
        <v>0</v>
      </c>
      <c r="L240" t="b">
        <f t="shared" si="20"/>
        <v>0</v>
      </c>
      <c r="M240" t="b">
        <f t="shared" si="21"/>
        <v>0</v>
      </c>
      <c r="N240" t="b">
        <f t="shared" si="22"/>
        <v>1</v>
      </c>
      <c r="O240" t="b">
        <f t="shared" si="23"/>
        <v>1</v>
      </c>
    </row>
    <row r="241" spans="1:15">
      <c r="A241" s="4">
        <v>1189833</v>
      </c>
      <c r="B241" s="6">
        <v>650</v>
      </c>
      <c r="C241" s="12" t="s">
        <v>1087</v>
      </c>
      <c r="D241" s="12" t="s">
        <v>1253</v>
      </c>
      <c r="E241" s="10">
        <v>81250</v>
      </c>
      <c r="F241" s="11">
        <v>0.25</v>
      </c>
      <c r="G241" s="13">
        <f t="shared" si="18"/>
        <v>325000</v>
      </c>
      <c r="H241" s="154" t="s">
        <v>1245</v>
      </c>
      <c r="I241" s="4" t="s">
        <v>31</v>
      </c>
      <c r="J241">
        <v>325000</v>
      </c>
      <c r="K241" t="b">
        <f t="shared" si="19"/>
        <v>0</v>
      </c>
      <c r="L241" t="b">
        <f t="shared" si="20"/>
        <v>0</v>
      </c>
      <c r="M241" t="b">
        <f t="shared" si="21"/>
        <v>0</v>
      </c>
      <c r="N241" t="b">
        <f t="shared" si="22"/>
        <v>1</v>
      </c>
      <c r="O241" t="b">
        <f t="shared" si="23"/>
        <v>1</v>
      </c>
    </row>
    <row r="242" spans="1:15">
      <c r="A242" s="4">
        <v>1189833</v>
      </c>
      <c r="B242" s="6">
        <v>650</v>
      </c>
      <c r="C242" s="12" t="s">
        <v>1087</v>
      </c>
      <c r="D242" s="12" t="s">
        <v>1253</v>
      </c>
      <c r="E242" s="10">
        <v>130000</v>
      </c>
      <c r="F242" s="11">
        <v>0.4</v>
      </c>
      <c r="G242" s="13">
        <f t="shared" si="18"/>
        <v>325000</v>
      </c>
      <c r="H242" s="154" t="s">
        <v>1246</v>
      </c>
      <c r="I242" s="4" t="s">
        <v>31</v>
      </c>
      <c r="J242">
        <v>325000</v>
      </c>
      <c r="K242" t="b">
        <f t="shared" si="19"/>
        <v>0</v>
      </c>
      <c r="L242" t="b">
        <f t="shared" si="20"/>
        <v>0</v>
      </c>
      <c r="M242" t="b">
        <f t="shared" si="21"/>
        <v>0</v>
      </c>
      <c r="N242" t="b">
        <f t="shared" si="22"/>
        <v>1</v>
      </c>
      <c r="O242" t="b">
        <f t="shared" si="23"/>
        <v>1</v>
      </c>
    </row>
    <row r="243" spans="1:15">
      <c r="A243" s="4">
        <v>1189833</v>
      </c>
      <c r="B243" s="6">
        <v>550</v>
      </c>
      <c r="C243" s="12" t="s">
        <v>1087</v>
      </c>
      <c r="D243" s="12" t="s">
        <v>1253</v>
      </c>
      <c r="E243" s="10">
        <v>86625</v>
      </c>
      <c r="F243" s="11">
        <v>0.35</v>
      </c>
      <c r="G243" s="13">
        <f t="shared" si="18"/>
        <v>247500.00000000003</v>
      </c>
      <c r="H243" s="154" t="s">
        <v>1244</v>
      </c>
      <c r="I243" s="4" t="s">
        <v>31</v>
      </c>
      <c r="J243">
        <v>247500.00000000003</v>
      </c>
      <c r="K243" t="b">
        <f t="shared" si="19"/>
        <v>0</v>
      </c>
      <c r="L243" t="b">
        <f t="shared" si="20"/>
        <v>0</v>
      </c>
      <c r="M243" t="b">
        <f t="shared" si="21"/>
        <v>0</v>
      </c>
      <c r="N243" t="b">
        <f t="shared" si="22"/>
        <v>1</v>
      </c>
      <c r="O243" t="b">
        <f t="shared" si="23"/>
        <v>1</v>
      </c>
    </row>
    <row r="244" spans="1:15">
      <c r="A244" s="4">
        <v>1189833</v>
      </c>
      <c r="B244" s="6">
        <v>450</v>
      </c>
      <c r="C244" s="12" t="s">
        <v>1087</v>
      </c>
      <c r="D244" s="12" t="s">
        <v>1253</v>
      </c>
      <c r="E244" s="10">
        <v>123750</v>
      </c>
      <c r="F244" s="11">
        <v>0.55000000000000004</v>
      </c>
      <c r="G244" s="13">
        <f t="shared" si="18"/>
        <v>224999.99999999997</v>
      </c>
      <c r="H244" s="154" t="s">
        <v>1241</v>
      </c>
      <c r="I244" s="4" t="s">
        <v>31</v>
      </c>
      <c r="J244">
        <v>224999.99999999997</v>
      </c>
      <c r="K244" t="b">
        <f t="shared" si="19"/>
        <v>0</v>
      </c>
      <c r="L244" t="b">
        <f t="shared" si="20"/>
        <v>1</v>
      </c>
      <c r="M244" t="b">
        <f t="shared" si="21"/>
        <v>0</v>
      </c>
      <c r="N244" t="b">
        <f t="shared" si="22"/>
        <v>0</v>
      </c>
      <c r="O244" t="b">
        <f t="shared" si="23"/>
        <v>1</v>
      </c>
    </row>
    <row r="245" spans="1:15">
      <c r="A245" s="4">
        <v>1189833</v>
      </c>
      <c r="B245" s="6">
        <v>625</v>
      </c>
      <c r="C245" s="12" t="s">
        <v>1086</v>
      </c>
      <c r="D245" s="12" t="s">
        <v>1253</v>
      </c>
      <c r="E245" s="10">
        <v>81250</v>
      </c>
      <c r="F245" s="11">
        <v>0.2</v>
      </c>
      <c r="G245" s="13">
        <f t="shared" si="18"/>
        <v>406250</v>
      </c>
      <c r="H245" s="154" t="s">
        <v>1244</v>
      </c>
      <c r="I245" s="4" t="s">
        <v>31</v>
      </c>
      <c r="J245">
        <v>406250</v>
      </c>
      <c r="K245" t="b">
        <f t="shared" si="19"/>
        <v>0</v>
      </c>
      <c r="L245" t="b">
        <f t="shared" si="20"/>
        <v>1</v>
      </c>
      <c r="M245" t="b">
        <f t="shared" si="21"/>
        <v>0</v>
      </c>
      <c r="N245" t="b">
        <f t="shared" si="22"/>
        <v>1</v>
      </c>
      <c r="O245" t="b">
        <f t="shared" si="23"/>
        <v>1</v>
      </c>
    </row>
    <row r="246" spans="1:15">
      <c r="A246" s="4">
        <v>1189833</v>
      </c>
      <c r="B246" s="6">
        <v>900</v>
      </c>
      <c r="C246" s="12" t="s">
        <v>1088</v>
      </c>
      <c r="D246" s="155" t="s">
        <v>1254</v>
      </c>
      <c r="E246" s="10">
        <v>162000</v>
      </c>
      <c r="F246" s="11">
        <v>0.4</v>
      </c>
      <c r="G246" s="13">
        <f t="shared" si="18"/>
        <v>405000</v>
      </c>
      <c r="H246" s="154" t="s">
        <v>1241</v>
      </c>
      <c r="I246" s="4" t="s">
        <v>31</v>
      </c>
      <c r="J246">
        <v>405000</v>
      </c>
      <c r="K246" t="b">
        <f t="shared" si="19"/>
        <v>0</v>
      </c>
      <c r="L246" t="b">
        <f t="shared" si="20"/>
        <v>1</v>
      </c>
      <c r="M246" t="b">
        <f t="shared" si="21"/>
        <v>0</v>
      </c>
      <c r="N246" t="b">
        <f t="shared" si="22"/>
        <v>0</v>
      </c>
      <c r="O246" t="b">
        <f t="shared" si="23"/>
        <v>1</v>
      </c>
    </row>
    <row r="247" spans="1:15">
      <c r="A247" s="4">
        <v>1189833</v>
      </c>
      <c r="B247" s="6">
        <v>750</v>
      </c>
      <c r="C247" s="12" t="s">
        <v>1087</v>
      </c>
      <c r="D247" s="12" t="s">
        <v>1253</v>
      </c>
      <c r="E247" s="10">
        <v>93750</v>
      </c>
      <c r="F247" s="11">
        <v>0.25</v>
      </c>
      <c r="G247" s="13">
        <f t="shared" si="18"/>
        <v>375000</v>
      </c>
      <c r="H247" s="154" t="s">
        <v>1241</v>
      </c>
      <c r="I247" s="4" t="s">
        <v>31</v>
      </c>
      <c r="J247">
        <v>375000</v>
      </c>
      <c r="K247" t="b">
        <f t="shared" si="19"/>
        <v>0</v>
      </c>
      <c r="L247" t="b">
        <f t="shared" si="20"/>
        <v>1</v>
      </c>
      <c r="M247" t="b">
        <f t="shared" si="21"/>
        <v>0</v>
      </c>
      <c r="N247" t="b">
        <f t="shared" si="22"/>
        <v>0</v>
      </c>
      <c r="O247" t="b">
        <f t="shared" si="23"/>
        <v>1</v>
      </c>
    </row>
    <row r="248" spans="1:15">
      <c r="A248" s="4">
        <v>1189833</v>
      </c>
      <c r="B248" s="6">
        <v>750</v>
      </c>
      <c r="C248" s="12" t="s">
        <v>1087</v>
      </c>
      <c r="D248" s="12" t="s">
        <v>1253</v>
      </c>
      <c r="E248" s="10">
        <v>150000</v>
      </c>
      <c r="F248" s="11">
        <v>0.4</v>
      </c>
      <c r="G248" s="13">
        <f t="shared" si="18"/>
        <v>375000</v>
      </c>
      <c r="H248" s="154" t="s">
        <v>1246</v>
      </c>
      <c r="I248" s="4" t="s">
        <v>31</v>
      </c>
      <c r="J248">
        <v>375000</v>
      </c>
      <c r="K248" t="b">
        <f t="shared" si="19"/>
        <v>0</v>
      </c>
      <c r="L248" t="b">
        <f t="shared" si="20"/>
        <v>0</v>
      </c>
      <c r="M248" t="b">
        <f t="shared" si="21"/>
        <v>0</v>
      </c>
      <c r="N248" t="b">
        <f t="shared" si="22"/>
        <v>1</v>
      </c>
      <c r="O248" t="b">
        <f t="shared" si="23"/>
        <v>1</v>
      </c>
    </row>
    <row r="249" spans="1:15">
      <c r="A249" s="4">
        <v>1189833</v>
      </c>
      <c r="B249" s="6">
        <v>625</v>
      </c>
      <c r="C249" s="12" t="s">
        <v>1087</v>
      </c>
      <c r="D249" s="12" t="s">
        <v>1253</v>
      </c>
      <c r="E249" s="10">
        <v>98437.5</v>
      </c>
      <c r="F249" s="11">
        <v>0.35</v>
      </c>
      <c r="G249" s="13">
        <f t="shared" si="18"/>
        <v>281250</v>
      </c>
      <c r="H249" s="154" t="s">
        <v>1243</v>
      </c>
      <c r="I249" s="4" t="s">
        <v>31</v>
      </c>
      <c r="J249">
        <v>281250</v>
      </c>
      <c r="K249" t="b">
        <f t="shared" si="19"/>
        <v>0</v>
      </c>
      <c r="L249" t="b">
        <f t="shared" si="20"/>
        <v>0</v>
      </c>
      <c r="M249" t="b">
        <f t="shared" si="21"/>
        <v>0</v>
      </c>
      <c r="N249" t="b">
        <f t="shared" si="22"/>
        <v>1</v>
      </c>
      <c r="O249" t="b">
        <f t="shared" si="23"/>
        <v>1</v>
      </c>
    </row>
    <row r="250" spans="1:15">
      <c r="A250" s="4">
        <v>1189833</v>
      </c>
      <c r="B250" s="6">
        <v>500</v>
      </c>
      <c r="C250" s="12" t="s">
        <v>1086</v>
      </c>
      <c r="D250" s="12" t="s">
        <v>1253</v>
      </c>
      <c r="E250" s="10">
        <v>137500</v>
      </c>
      <c r="F250" s="11">
        <v>0.55000000000000004</v>
      </c>
      <c r="G250" s="13">
        <f t="shared" si="18"/>
        <v>249999.99999999997</v>
      </c>
      <c r="H250" s="154" t="s">
        <v>1241</v>
      </c>
      <c r="I250" s="4" t="s">
        <v>31</v>
      </c>
      <c r="J250">
        <v>249999.99999999997</v>
      </c>
      <c r="K250" t="b">
        <f t="shared" si="19"/>
        <v>0</v>
      </c>
      <c r="L250" t="b">
        <f t="shared" si="20"/>
        <v>1</v>
      </c>
      <c r="M250" t="b">
        <f t="shared" si="21"/>
        <v>0</v>
      </c>
      <c r="N250" t="b">
        <f t="shared" si="22"/>
        <v>0</v>
      </c>
      <c r="O250" t="b">
        <f t="shared" si="23"/>
        <v>1</v>
      </c>
    </row>
    <row r="251" spans="1:15">
      <c r="A251" s="4">
        <v>1189833</v>
      </c>
      <c r="B251" s="6">
        <v>800</v>
      </c>
      <c r="C251" s="12" t="s">
        <v>1087</v>
      </c>
      <c r="D251" s="12" t="s">
        <v>1253</v>
      </c>
      <c r="E251" s="10">
        <v>104000</v>
      </c>
      <c r="F251" s="11">
        <v>0.2</v>
      </c>
      <c r="G251" s="13">
        <f t="shared" si="18"/>
        <v>520000</v>
      </c>
      <c r="H251" s="154" t="s">
        <v>1241</v>
      </c>
      <c r="I251" s="4" t="s">
        <v>31</v>
      </c>
      <c r="J251">
        <v>520000</v>
      </c>
      <c r="K251" t="b">
        <f t="shared" si="19"/>
        <v>1</v>
      </c>
      <c r="L251" t="b">
        <f t="shared" si="20"/>
        <v>1</v>
      </c>
      <c r="M251" t="b">
        <f t="shared" si="21"/>
        <v>0</v>
      </c>
      <c r="N251" t="b">
        <f t="shared" si="22"/>
        <v>0</v>
      </c>
      <c r="O251" t="b">
        <f t="shared" si="23"/>
        <v>1</v>
      </c>
    </row>
    <row r="252" spans="1:15">
      <c r="A252" s="4">
        <v>1189833</v>
      </c>
      <c r="B252" s="6">
        <v>950</v>
      </c>
      <c r="C252" s="12" t="s">
        <v>1086</v>
      </c>
      <c r="D252" s="12" t="s">
        <v>1253</v>
      </c>
      <c r="E252" s="10">
        <v>171000</v>
      </c>
      <c r="F252" s="11">
        <v>0.4</v>
      </c>
      <c r="G252" s="13">
        <f t="shared" si="18"/>
        <v>427500</v>
      </c>
      <c r="H252" s="154" t="s">
        <v>1245</v>
      </c>
      <c r="I252" s="4" t="s">
        <v>31</v>
      </c>
      <c r="J252">
        <v>427500</v>
      </c>
      <c r="K252" t="b">
        <f t="shared" si="19"/>
        <v>0</v>
      </c>
      <c r="L252" t="b">
        <f t="shared" si="20"/>
        <v>1</v>
      </c>
      <c r="M252" t="b">
        <f t="shared" si="21"/>
        <v>0</v>
      </c>
      <c r="N252" t="b">
        <f t="shared" si="22"/>
        <v>1</v>
      </c>
      <c r="O252" t="b">
        <f t="shared" si="23"/>
        <v>1</v>
      </c>
    </row>
    <row r="253" spans="1:15">
      <c r="A253" s="4">
        <v>1189833</v>
      </c>
      <c r="B253" s="6">
        <v>800</v>
      </c>
      <c r="C253" s="12" t="s">
        <v>1087</v>
      </c>
      <c r="D253" s="12" t="s">
        <v>1253</v>
      </c>
      <c r="E253" s="10">
        <v>100000</v>
      </c>
      <c r="F253" s="11">
        <v>0.25</v>
      </c>
      <c r="G253" s="13">
        <f t="shared" si="18"/>
        <v>400000</v>
      </c>
      <c r="H253" s="154" t="s">
        <v>1243</v>
      </c>
      <c r="I253" s="4" t="s">
        <v>31</v>
      </c>
      <c r="J253">
        <v>400000</v>
      </c>
      <c r="K253" t="b">
        <f t="shared" si="19"/>
        <v>0</v>
      </c>
      <c r="L253" t="b">
        <f t="shared" si="20"/>
        <v>0</v>
      </c>
      <c r="M253" t="b">
        <f t="shared" si="21"/>
        <v>0</v>
      </c>
      <c r="N253" t="b">
        <f t="shared" si="22"/>
        <v>1</v>
      </c>
      <c r="O253" t="b">
        <f t="shared" si="23"/>
        <v>1</v>
      </c>
    </row>
    <row r="254" spans="1:15">
      <c r="A254" s="4">
        <v>1189833</v>
      </c>
      <c r="B254" s="6">
        <v>750</v>
      </c>
      <c r="C254" s="12" t="s">
        <v>1087</v>
      </c>
      <c r="D254" s="12" t="s">
        <v>1253</v>
      </c>
      <c r="E254" s="10">
        <v>150000</v>
      </c>
      <c r="F254" s="11">
        <v>0.4</v>
      </c>
      <c r="G254" s="13">
        <f t="shared" si="18"/>
        <v>375000</v>
      </c>
      <c r="H254" s="154" t="s">
        <v>1246</v>
      </c>
      <c r="I254" s="4" t="s">
        <v>31</v>
      </c>
      <c r="J254">
        <v>375000</v>
      </c>
      <c r="K254" t="b">
        <f t="shared" si="19"/>
        <v>0</v>
      </c>
      <c r="L254" t="b">
        <f t="shared" si="20"/>
        <v>0</v>
      </c>
      <c r="M254" t="b">
        <f t="shared" si="21"/>
        <v>0</v>
      </c>
      <c r="N254" t="b">
        <f t="shared" si="22"/>
        <v>1</v>
      </c>
      <c r="O254" t="b">
        <f t="shared" si="23"/>
        <v>1</v>
      </c>
    </row>
    <row r="255" spans="1:15">
      <c r="A255" s="4">
        <v>1189833</v>
      </c>
      <c r="B255" s="6">
        <v>650</v>
      </c>
      <c r="C255" s="12" t="s">
        <v>1087</v>
      </c>
      <c r="D255" s="12" t="s">
        <v>1253</v>
      </c>
      <c r="E255" s="10">
        <v>102375</v>
      </c>
      <c r="F255" s="11">
        <v>0.35</v>
      </c>
      <c r="G255" s="13">
        <f t="shared" si="18"/>
        <v>292500</v>
      </c>
      <c r="H255" s="154" t="s">
        <v>1244</v>
      </c>
      <c r="I255" s="4" t="s">
        <v>31</v>
      </c>
      <c r="J255">
        <v>292500</v>
      </c>
      <c r="K255" t="b">
        <f t="shared" si="19"/>
        <v>0</v>
      </c>
      <c r="L255" t="b">
        <f t="shared" si="20"/>
        <v>0</v>
      </c>
      <c r="M255" t="b">
        <f t="shared" si="21"/>
        <v>0</v>
      </c>
      <c r="N255" t="b">
        <f t="shared" si="22"/>
        <v>1</v>
      </c>
      <c r="O255" t="b">
        <f t="shared" si="23"/>
        <v>1</v>
      </c>
    </row>
    <row r="256" spans="1:15">
      <c r="A256" s="4">
        <v>1189833</v>
      </c>
      <c r="B256" s="6">
        <v>700</v>
      </c>
      <c r="C256" s="12" t="s">
        <v>1087</v>
      </c>
      <c r="D256" s="12" t="s">
        <v>1253</v>
      </c>
      <c r="E256" s="10">
        <v>192500</v>
      </c>
      <c r="F256" s="11">
        <v>0.55000000000000004</v>
      </c>
      <c r="G256" s="13">
        <f t="shared" si="18"/>
        <v>350000</v>
      </c>
      <c r="H256" s="154" t="s">
        <v>1243</v>
      </c>
      <c r="I256" s="4" t="s">
        <v>31</v>
      </c>
      <c r="J256">
        <v>350000</v>
      </c>
      <c r="K256" t="b">
        <f t="shared" si="19"/>
        <v>0</v>
      </c>
      <c r="L256" t="b">
        <f t="shared" si="20"/>
        <v>0</v>
      </c>
      <c r="M256" t="b">
        <f t="shared" si="21"/>
        <v>0</v>
      </c>
      <c r="N256" t="b">
        <f t="shared" si="22"/>
        <v>1</v>
      </c>
      <c r="O256" t="b">
        <f t="shared" si="23"/>
        <v>1</v>
      </c>
    </row>
    <row r="257" spans="1:15">
      <c r="A257" s="4">
        <v>1189833</v>
      </c>
      <c r="B257" s="6">
        <v>700</v>
      </c>
      <c r="C257" s="12" t="s">
        <v>1087</v>
      </c>
      <c r="D257" s="12" t="s">
        <v>1253</v>
      </c>
      <c r="E257" s="10">
        <v>91000</v>
      </c>
      <c r="F257" s="11">
        <v>0.2</v>
      </c>
      <c r="G257" s="13">
        <f t="shared" si="18"/>
        <v>455000</v>
      </c>
      <c r="H257" s="154" t="s">
        <v>1244</v>
      </c>
      <c r="I257" s="4" t="s">
        <v>31</v>
      </c>
      <c r="J257">
        <v>455000</v>
      </c>
      <c r="K257" t="b">
        <f t="shared" si="19"/>
        <v>1</v>
      </c>
      <c r="L257" t="b">
        <f t="shared" si="20"/>
        <v>0</v>
      </c>
      <c r="M257" t="b">
        <f t="shared" si="21"/>
        <v>0</v>
      </c>
      <c r="N257" t="b">
        <f t="shared" si="22"/>
        <v>1</v>
      </c>
      <c r="O257" t="b">
        <f t="shared" si="23"/>
        <v>1</v>
      </c>
    </row>
    <row r="258" spans="1:15">
      <c r="A258" s="4">
        <v>1189833</v>
      </c>
      <c r="B258" s="6">
        <v>900</v>
      </c>
      <c r="C258" s="12" t="s">
        <v>1087</v>
      </c>
      <c r="D258" s="12" t="s">
        <v>1253</v>
      </c>
      <c r="E258" s="10">
        <v>180000</v>
      </c>
      <c r="F258" s="11">
        <v>0.4</v>
      </c>
      <c r="G258" s="13">
        <f t="shared" si="18"/>
        <v>450000</v>
      </c>
      <c r="H258" s="154" t="s">
        <v>1241</v>
      </c>
      <c r="I258" s="4" t="s">
        <v>31</v>
      </c>
      <c r="J258">
        <v>450000</v>
      </c>
      <c r="K258" t="b">
        <f t="shared" si="19"/>
        <v>0</v>
      </c>
      <c r="L258" t="b">
        <f t="shared" si="20"/>
        <v>1</v>
      </c>
      <c r="M258" t="b">
        <f t="shared" si="21"/>
        <v>0</v>
      </c>
      <c r="N258" t="b">
        <f t="shared" si="22"/>
        <v>0</v>
      </c>
      <c r="O258" t="b">
        <f t="shared" si="23"/>
        <v>1</v>
      </c>
    </row>
    <row r="259" spans="1:15">
      <c r="A259" s="4">
        <v>1189833</v>
      </c>
      <c r="B259" s="6">
        <v>850</v>
      </c>
      <c r="C259" s="12" t="s">
        <v>1087</v>
      </c>
      <c r="D259" s="12" t="s">
        <v>1253</v>
      </c>
      <c r="E259" s="10">
        <v>116875</v>
      </c>
      <c r="F259" s="11">
        <v>0.25</v>
      </c>
      <c r="G259" s="13">
        <f t="shared" si="18"/>
        <v>467500</v>
      </c>
      <c r="H259" s="154" t="s">
        <v>1246</v>
      </c>
      <c r="I259" s="4" t="s">
        <v>31</v>
      </c>
      <c r="J259">
        <v>467500</v>
      </c>
      <c r="K259" t="b">
        <f t="shared" si="19"/>
        <v>1</v>
      </c>
      <c r="L259" t="b">
        <f t="shared" si="20"/>
        <v>0</v>
      </c>
      <c r="M259" t="b">
        <f t="shared" si="21"/>
        <v>0</v>
      </c>
      <c r="N259" t="b">
        <f t="shared" si="22"/>
        <v>1</v>
      </c>
      <c r="O259" t="b">
        <f t="shared" si="23"/>
        <v>1</v>
      </c>
    </row>
    <row r="260" spans="1:15">
      <c r="A260" s="4">
        <v>1189833</v>
      </c>
      <c r="B260" s="6">
        <v>725</v>
      </c>
      <c r="C260" s="12" t="s">
        <v>1087</v>
      </c>
      <c r="D260" s="12" t="s">
        <v>1253</v>
      </c>
      <c r="E260" s="10">
        <v>145000</v>
      </c>
      <c r="F260" s="11">
        <v>0.4</v>
      </c>
      <c r="G260" s="13">
        <f t="shared" si="18"/>
        <v>362500</v>
      </c>
      <c r="H260" s="154" t="s">
        <v>1245</v>
      </c>
      <c r="I260" s="4" t="s">
        <v>31</v>
      </c>
      <c r="J260">
        <v>362500</v>
      </c>
      <c r="K260" t="b">
        <f t="shared" si="19"/>
        <v>0</v>
      </c>
      <c r="L260" t="b">
        <f t="shared" si="20"/>
        <v>0</v>
      </c>
      <c r="M260" t="b">
        <f t="shared" si="21"/>
        <v>0</v>
      </c>
      <c r="N260" t="b">
        <f t="shared" si="22"/>
        <v>1</v>
      </c>
      <c r="O260" t="b">
        <f t="shared" si="23"/>
        <v>1</v>
      </c>
    </row>
    <row r="261" spans="1:15">
      <c r="A261" s="4">
        <v>1189833</v>
      </c>
      <c r="B261" s="6">
        <v>675</v>
      </c>
      <c r="C261" s="12" t="s">
        <v>1086</v>
      </c>
      <c r="D261" s="12" t="s">
        <v>1253</v>
      </c>
      <c r="E261" s="10">
        <v>118125</v>
      </c>
      <c r="F261" s="11">
        <v>0.35</v>
      </c>
      <c r="G261" s="13">
        <f t="shared" ref="G261:G324" si="24">E261/F261</f>
        <v>337500</v>
      </c>
      <c r="H261" s="154" t="s">
        <v>1244</v>
      </c>
      <c r="I261" s="4" t="s">
        <v>31</v>
      </c>
      <c r="J261">
        <v>337500</v>
      </c>
      <c r="K261" t="b">
        <f t="shared" ref="K261:K324" si="25">IF(J261&gt;450000,TRUE,FALSE)</f>
        <v>0</v>
      </c>
      <c r="L261" t="b">
        <f t="shared" ref="L261:L324" si="26">OR(C261="Men's Street Footwear",H261="Credit Card")</f>
        <v>1</v>
      </c>
      <c r="M261" t="b">
        <f t="shared" ref="M261:M324" si="27">AND(D261="Male",H261="Credit Card",G261&lt;150000)</f>
        <v>0</v>
      </c>
      <c r="N261" t="b">
        <f t="shared" ref="N261:N324" si="28">NOT(H261="Credit Card")</f>
        <v>1</v>
      </c>
      <c r="O261" t="b">
        <f t="shared" ref="O261:O324" si="29">NOT(AND(H261=0,B261&lt;=500))</f>
        <v>1</v>
      </c>
    </row>
    <row r="262" spans="1:15">
      <c r="A262" s="4">
        <v>1189833</v>
      </c>
      <c r="B262" s="6">
        <v>675</v>
      </c>
      <c r="C262" s="12" t="s">
        <v>1086</v>
      </c>
      <c r="D262" s="12" t="s">
        <v>1253</v>
      </c>
      <c r="E262" s="10">
        <v>222750</v>
      </c>
      <c r="F262" s="11">
        <v>0.55000000000000004</v>
      </c>
      <c r="G262" s="13">
        <f t="shared" si="24"/>
        <v>404999.99999999994</v>
      </c>
      <c r="H262" s="154" t="s">
        <v>1245</v>
      </c>
      <c r="I262" s="4" t="s">
        <v>31</v>
      </c>
      <c r="J262">
        <v>404999.99999999994</v>
      </c>
      <c r="K262" t="b">
        <f t="shared" si="25"/>
        <v>0</v>
      </c>
      <c r="L262" t="b">
        <f t="shared" si="26"/>
        <v>1</v>
      </c>
      <c r="M262" t="b">
        <f t="shared" si="27"/>
        <v>0</v>
      </c>
      <c r="N262" t="b">
        <f t="shared" si="28"/>
        <v>1</v>
      </c>
      <c r="O262" t="b">
        <f t="shared" si="29"/>
        <v>1</v>
      </c>
    </row>
    <row r="263" spans="1:15">
      <c r="A263" s="4">
        <v>1189833</v>
      </c>
      <c r="B263" s="6">
        <v>650</v>
      </c>
      <c r="C263" s="12" t="s">
        <v>1087</v>
      </c>
      <c r="D263" s="12" t="s">
        <v>1253</v>
      </c>
      <c r="E263" s="10">
        <v>84500</v>
      </c>
      <c r="F263" s="11">
        <v>0.2</v>
      </c>
      <c r="G263" s="13">
        <f t="shared" si="24"/>
        <v>422500</v>
      </c>
      <c r="H263" s="154" t="s">
        <v>1241</v>
      </c>
      <c r="I263" s="4" t="s">
        <v>31</v>
      </c>
      <c r="J263">
        <v>422500</v>
      </c>
      <c r="K263" t="b">
        <f t="shared" si="25"/>
        <v>0</v>
      </c>
      <c r="L263" t="b">
        <f t="shared" si="26"/>
        <v>1</v>
      </c>
      <c r="M263" t="b">
        <f t="shared" si="27"/>
        <v>0</v>
      </c>
      <c r="N263" t="b">
        <f t="shared" si="28"/>
        <v>0</v>
      </c>
      <c r="O263" t="b">
        <f t="shared" si="29"/>
        <v>1</v>
      </c>
    </row>
    <row r="264" spans="1:15">
      <c r="A264" s="4">
        <v>1189833</v>
      </c>
      <c r="B264" s="6">
        <v>850</v>
      </c>
      <c r="C264" s="12" t="s">
        <v>1087</v>
      </c>
      <c r="D264" s="12" t="s">
        <v>1253</v>
      </c>
      <c r="E264" s="10">
        <v>170000</v>
      </c>
      <c r="F264" s="11">
        <v>0.4</v>
      </c>
      <c r="G264" s="13">
        <f t="shared" si="24"/>
        <v>425000</v>
      </c>
      <c r="H264" s="154" t="s">
        <v>1242</v>
      </c>
      <c r="I264" s="4" t="s">
        <v>31</v>
      </c>
      <c r="J264">
        <v>425000</v>
      </c>
      <c r="K264" t="b">
        <f t="shared" si="25"/>
        <v>0</v>
      </c>
      <c r="L264" t="b">
        <f t="shared" si="26"/>
        <v>0</v>
      </c>
      <c r="M264" t="b">
        <f t="shared" si="27"/>
        <v>0</v>
      </c>
      <c r="N264" t="b">
        <f t="shared" si="28"/>
        <v>1</v>
      </c>
      <c r="O264" t="b">
        <f t="shared" si="29"/>
        <v>1</v>
      </c>
    </row>
    <row r="265" spans="1:15">
      <c r="A265" s="4">
        <v>1189833</v>
      </c>
      <c r="B265" s="6">
        <v>850</v>
      </c>
      <c r="C265" s="12" t="s">
        <v>1087</v>
      </c>
      <c r="D265" s="12" t="s">
        <v>1253</v>
      </c>
      <c r="E265" s="10">
        <v>116875</v>
      </c>
      <c r="F265" s="11">
        <v>0.25</v>
      </c>
      <c r="G265" s="13">
        <f t="shared" si="24"/>
        <v>467500</v>
      </c>
      <c r="H265" s="154" t="s">
        <v>1243</v>
      </c>
      <c r="I265" s="4" t="s">
        <v>31</v>
      </c>
      <c r="J265">
        <v>467500</v>
      </c>
      <c r="K265" t="b">
        <f t="shared" si="25"/>
        <v>1</v>
      </c>
      <c r="L265" t="b">
        <f t="shared" si="26"/>
        <v>0</v>
      </c>
      <c r="M265" t="b">
        <f t="shared" si="27"/>
        <v>0</v>
      </c>
      <c r="N265" t="b">
        <f t="shared" si="28"/>
        <v>1</v>
      </c>
      <c r="O265" t="b">
        <f t="shared" si="29"/>
        <v>1</v>
      </c>
    </row>
    <row r="266" spans="1:15">
      <c r="A266" s="4">
        <v>1189833</v>
      </c>
      <c r="B266" s="6">
        <v>700</v>
      </c>
      <c r="C266" s="12" t="s">
        <v>1087</v>
      </c>
      <c r="D266" s="12" t="s">
        <v>1253</v>
      </c>
      <c r="E266" s="10">
        <v>140000</v>
      </c>
      <c r="F266" s="11">
        <v>0.4</v>
      </c>
      <c r="G266" s="13">
        <f t="shared" si="24"/>
        <v>350000</v>
      </c>
      <c r="H266" s="154" t="s">
        <v>1243</v>
      </c>
      <c r="I266" s="4" t="s">
        <v>31</v>
      </c>
      <c r="J266">
        <v>350000</v>
      </c>
      <c r="K266" t="b">
        <f t="shared" si="25"/>
        <v>0</v>
      </c>
      <c r="L266" t="b">
        <f t="shared" si="26"/>
        <v>0</v>
      </c>
      <c r="M266" t="b">
        <f t="shared" si="27"/>
        <v>0</v>
      </c>
      <c r="N266" t="b">
        <f t="shared" si="28"/>
        <v>1</v>
      </c>
      <c r="O266" t="b">
        <f t="shared" si="29"/>
        <v>1</v>
      </c>
    </row>
    <row r="267" spans="1:15">
      <c r="A267" s="4">
        <v>1189833</v>
      </c>
      <c r="B267" s="6">
        <v>650</v>
      </c>
      <c r="C267" s="12" t="s">
        <v>1087</v>
      </c>
      <c r="D267" s="12" t="s">
        <v>1253</v>
      </c>
      <c r="E267" s="10">
        <v>113750</v>
      </c>
      <c r="F267" s="11">
        <v>0.35</v>
      </c>
      <c r="G267" s="13">
        <f t="shared" si="24"/>
        <v>325000</v>
      </c>
      <c r="H267" s="154" t="s">
        <v>1241</v>
      </c>
      <c r="I267" s="4" t="s">
        <v>31</v>
      </c>
      <c r="J267">
        <v>325000</v>
      </c>
      <c r="K267" t="b">
        <f t="shared" si="25"/>
        <v>0</v>
      </c>
      <c r="L267" t="b">
        <f t="shared" si="26"/>
        <v>1</v>
      </c>
      <c r="M267" t="b">
        <f t="shared" si="27"/>
        <v>0</v>
      </c>
      <c r="N267" t="b">
        <f t="shared" si="28"/>
        <v>0</v>
      </c>
      <c r="O267" t="b">
        <f t="shared" si="29"/>
        <v>1</v>
      </c>
    </row>
    <row r="268" spans="1:15">
      <c r="A268" s="4">
        <v>1189833</v>
      </c>
      <c r="B268" s="6">
        <v>650</v>
      </c>
      <c r="C268" s="12" t="s">
        <v>1087</v>
      </c>
      <c r="D268" s="12" t="s">
        <v>1253</v>
      </c>
      <c r="E268" s="10">
        <v>214500</v>
      </c>
      <c r="F268" s="11">
        <v>0.55000000000000004</v>
      </c>
      <c r="G268" s="13">
        <f t="shared" si="24"/>
        <v>389999.99999999994</v>
      </c>
      <c r="H268" s="154" t="s">
        <v>1245</v>
      </c>
      <c r="I268" s="4" t="s">
        <v>31</v>
      </c>
      <c r="J268">
        <v>389999.99999999994</v>
      </c>
      <c r="K268" t="b">
        <f t="shared" si="25"/>
        <v>0</v>
      </c>
      <c r="L268" t="b">
        <f t="shared" si="26"/>
        <v>0</v>
      </c>
      <c r="M268" t="b">
        <f t="shared" si="27"/>
        <v>0</v>
      </c>
      <c r="N268" t="b">
        <f t="shared" si="28"/>
        <v>1</v>
      </c>
      <c r="O268" t="b">
        <f t="shared" si="29"/>
        <v>1</v>
      </c>
    </row>
    <row r="269" spans="1:15">
      <c r="A269" s="4">
        <v>1189833</v>
      </c>
      <c r="B269" s="6">
        <v>700</v>
      </c>
      <c r="C269" s="12" t="s">
        <v>1087</v>
      </c>
      <c r="D269" s="12" t="s">
        <v>1253</v>
      </c>
      <c r="E269" s="10">
        <v>91000</v>
      </c>
      <c r="F269" s="11">
        <v>0.2</v>
      </c>
      <c r="G269" s="13">
        <f t="shared" si="24"/>
        <v>455000</v>
      </c>
      <c r="H269" s="154" t="s">
        <v>1245</v>
      </c>
      <c r="I269" s="4" t="s">
        <v>31</v>
      </c>
      <c r="J269">
        <v>455000</v>
      </c>
      <c r="K269" t="b">
        <f t="shared" si="25"/>
        <v>1</v>
      </c>
      <c r="L269" t="b">
        <f t="shared" si="26"/>
        <v>0</v>
      </c>
      <c r="M269" t="b">
        <f t="shared" si="27"/>
        <v>0</v>
      </c>
      <c r="N269" t="b">
        <f t="shared" si="28"/>
        <v>1</v>
      </c>
      <c r="O269" t="b">
        <f t="shared" si="29"/>
        <v>1</v>
      </c>
    </row>
    <row r="270" spans="1:15">
      <c r="A270" s="4">
        <v>1189833</v>
      </c>
      <c r="B270" s="6">
        <v>800</v>
      </c>
      <c r="C270" s="12" t="s">
        <v>1087</v>
      </c>
      <c r="D270" s="12" t="s">
        <v>1253</v>
      </c>
      <c r="E270" s="10">
        <v>160000</v>
      </c>
      <c r="F270" s="11">
        <v>0.4</v>
      </c>
      <c r="G270" s="13">
        <f t="shared" si="24"/>
        <v>400000</v>
      </c>
      <c r="H270" s="154" t="s">
        <v>1243</v>
      </c>
      <c r="I270" s="4" t="s">
        <v>31</v>
      </c>
      <c r="J270">
        <v>400000</v>
      </c>
      <c r="K270" t="b">
        <f t="shared" si="25"/>
        <v>0</v>
      </c>
      <c r="L270" t="b">
        <f t="shared" si="26"/>
        <v>0</v>
      </c>
      <c r="M270" t="b">
        <f t="shared" si="27"/>
        <v>0</v>
      </c>
      <c r="N270" t="b">
        <f t="shared" si="28"/>
        <v>1</v>
      </c>
      <c r="O270" t="b">
        <f t="shared" si="29"/>
        <v>1</v>
      </c>
    </row>
    <row r="271" spans="1:15">
      <c r="A271" s="4">
        <v>1189833</v>
      </c>
      <c r="B271" s="6">
        <v>800</v>
      </c>
      <c r="C271" s="12" t="s">
        <v>1086</v>
      </c>
      <c r="D271" s="12" t="s">
        <v>1253</v>
      </c>
      <c r="E271" s="10">
        <v>110000</v>
      </c>
      <c r="F271" s="11">
        <v>0.25</v>
      </c>
      <c r="G271" s="13">
        <f t="shared" si="24"/>
        <v>440000</v>
      </c>
      <c r="H271" s="154" t="s">
        <v>1245</v>
      </c>
      <c r="I271" s="4" t="s">
        <v>31</v>
      </c>
      <c r="J271">
        <v>440000</v>
      </c>
      <c r="K271" t="b">
        <f t="shared" si="25"/>
        <v>0</v>
      </c>
      <c r="L271" t="b">
        <f t="shared" si="26"/>
        <v>1</v>
      </c>
      <c r="M271" t="b">
        <f t="shared" si="27"/>
        <v>0</v>
      </c>
      <c r="N271" t="b">
        <f t="shared" si="28"/>
        <v>1</v>
      </c>
      <c r="O271" t="b">
        <f t="shared" si="29"/>
        <v>1</v>
      </c>
    </row>
    <row r="272" spans="1:15">
      <c r="A272" s="4">
        <v>1189833</v>
      </c>
      <c r="B272" s="6">
        <v>650</v>
      </c>
      <c r="C272" s="12" t="s">
        <v>1087</v>
      </c>
      <c r="D272" s="12" t="s">
        <v>1253</v>
      </c>
      <c r="E272" s="10">
        <v>130000</v>
      </c>
      <c r="F272" s="11">
        <v>0.4</v>
      </c>
      <c r="G272" s="13">
        <f t="shared" si="24"/>
        <v>325000</v>
      </c>
      <c r="H272" s="154" t="s">
        <v>1245</v>
      </c>
      <c r="I272" s="4" t="s">
        <v>31</v>
      </c>
      <c r="J272">
        <v>325000</v>
      </c>
      <c r="K272" t="b">
        <f t="shared" si="25"/>
        <v>0</v>
      </c>
      <c r="L272" t="b">
        <f t="shared" si="26"/>
        <v>0</v>
      </c>
      <c r="M272" t="b">
        <f t="shared" si="27"/>
        <v>0</v>
      </c>
      <c r="N272" t="b">
        <f t="shared" si="28"/>
        <v>1</v>
      </c>
      <c r="O272" t="b">
        <f t="shared" si="29"/>
        <v>1</v>
      </c>
    </row>
    <row r="273" spans="1:15">
      <c r="A273" s="4">
        <v>1189833</v>
      </c>
      <c r="B273" s="6">
        <v>625</v>
      </c>
      <c r="C273" s="12" t="s">
        <v>1087</v>
      </c>
      <c r="D273" s="12" t="s">
        <v>1253</v>
      </c>
      <c r="E273" s="10">
        <v>109375</v>
      </c>
      <c r="F273" s="11">
        <v>0.35</v>
      </c>
      <c r="G273" s="13">
        <f t="shared" si="24"/>
        <v>312500</v>
      </c>
      <c r="H273" s="154" t="s">
        <v>1244</v>
      </c>
      <c r="I273" s="4" t="s">
        <v>31</v>
      </c>
      <c r="J273">
        <v>312500</v>
      </c>
      <c r="K273" t="b">
        <f t="shared" si="25"/>
        <v>0</v>
      </c>
      <c r="L273" t="b">
        <f t="shared" si="26"/>
        <v>0</v>
      </c>
      <c r="M273" t="b">
        <f t="shared" si="27"/>
        <v>0</v>
      </c>
      <c r="N273" t="b">
        <f t="shared" si="28"/>
        <v>1</v>
      </c>
      <c r="O273" t="b">
        <f t="shared" si="29"/>
        <v>1</v>
      </c>
    </row>
    <row r="274" spans="1:15">
      <c r="A274" s="4">
        <v>1189833</v>
      </c>
      <c r="B274" s="6">
        <v>600</v>
      </c>
      <c r="C274" s="12" t="s">
        <v>1087</v>
      </c>
      <c r="D274" s="12" t="s">
        <v>1253</v>
      </c>
      <c r="E274" s="10">
        <v>198000</v>
      </c>
      <c r="F274" s="11">
        <v>0.55000000000000004</v>
      </c>
      <c r="G274" s="13">
        <f t="shared" si="24"/>
        <v>360000</v>
      </c>
      <c r="H274" s="154" t="s">
        <v>1246</v>
      </c>
      <c r="I274" s="4" t="s">
        <v>31</v>
      </c>
      <c r="J274">
        <v>360000</v>
      </c>
      <c r="K274" t="b">
        <f t="shared" si="25"/>
        <v>0</v>
      </c>
      <c r="L274" t="b">
        <f t="shared" si="26"/>
        <v>0</v>
      </c>
      <c r="M274" t="b">
        <f t="shared" si="27"/>
        <v>0</v>
      </c>
      <c r="N274" t="b">
        <f t="shared" si="28"/>
        <v>1</v>
      </c>
      <c r="O274" t="b">
        <f t="shared" si="29"/>
        <v>1</v>
      </c>
    </row>
    <row r="275" spans="1:15">
      <c r="A275" s="4">
        <v>1189833</v>
      </c>
      <c r="B275" s="6">
        <v>650</v>
      </c>
      <c r="C275" s="12" t="s">
        <v>1087</v>
      </c>
      <c r="D275" s="12" t="s">
        <v>1253</v>
      </c>
      <c r="E275" s="10">
        <v>84500</v>
      </c>
      <c r="F275" s="11">
        <v>0.2</v>
      </c>
      <c r="G275" s="13">
        <f t="shared" si="24"/>
        <v>422500</v>
      </c>
      <c r="H275" s="154" t="s">
        <v>1241</v>
      </c>
      <c r="I275" s="4" t="s">
        <v>31</v>
      </c>
      <c r="J275">
        <v>422500</v>
      </c>
      <c r="K275" t="b">
        <f t="shared" si="25"/>
        <v>0</v>
      </c>
      <c r="L275" t="b">
        <f t="shared" si="26"/>
        <v>1</v>
      </c>
      <c r="M275" t="b">
        <f t="shared" si="27"/>
        <v>0</v>
      </c>
      <c r="N275" t="b">
        <f t="shared" si="28"/>
        <v>0</v>
      </c>
      <c r="O275" t="b">
        <f t="shared" si="29"/>
        <v>1</v>
      </c>
    </row>
    <row r="276" spans="1:15">
      <c r="A276" s="4">
        <v>1189833</v>
      </c>
      <c r="B276" s="6">
        <v>825</v>
      </c>
      <c r="C276" s="12" t="s">
        <v>1087</v>
      </c>
      <c r="D276" s="12" t="s">
        <v>1253</v>
      </c>
      <c r="E276" s="10">
        <v>165000</v>
      </c>
      <c r="F276" s="11">
        <v>0.4</v>
      </c>
      <c r="G276" s="13">
        <f t="shared" si="24"/>
        <v>412500</v>
      </c>
      <c r="H276" s="154" t="s">
        <v>1244</v>
      </c>
      <c r="I276" s="4" t="s">
        <v>31</v>
      </c>
      <c r="J276">
        <v>412500</v>
      </c>
      <c r="K276" t="b">
        <f t="shared" si="25"/>
        <v>0</v>
      </c>
      <c r="L276" t="b">
        <f t="shared" si="26"/>
        <v>0</v>
      </c>
      <c r="M276" t="b">
        <f t="shared" si="27"/>
        <v>0</v>
      </c>
      <c r="N276" t="b">
        <f t="shared" si="28"/>
        <v>1</v>
      </c>
      <c r="O276" t="b">
        <f t="shared" si="29"/>
        <v>1</v>
      </c>
    </row>
    <row r="277" spans="1:15">
      <c r="A277" s="4">
        <v>1189833</v>
      </c>
      <c r="B277" s="6">
        <v>825</v>
      </c>
      <c r="C277" s="12" t="s">
        <v>1086</v>
      </c>
      <c r="D277" s="12" t="s">
        <v>1253</v>
      </c>
      <c r="E277" s="10">
        <v>113437.5</v>
      </c>
      <c r="F277" s="11">
        <v>0.25</v>
      </c>
      <c r="G277" s="13">
        <f t="shared" si="24"/>
        <v>453750</v>
      </c>
      <c r="H277" s="154" t="s">
        <v>1243</v>
      </c>
      <c r="I277" s="4" t="s">
        <v>31</v>
      </c>
      <c r="J277">
        <v>453750</v>
      </c>
      <c r="K277" t="b">
        <f t="shared" si="25"/>
        <v>1</v>
      </c>
      <c r="L277" t="b">
        <f t="shared" si="26"/>
        <v>1</v>
      </c>
      <c r="M277" t="b">
        <f t="shared" si="27"/>
        <v>0</v>
      </c>
      <c r="N277" t="b">
        <f t="shared" si="28"/>
        <v>1</v>
      </c>
      <c r="O277" t="b">
        <f t="shared" si="29"/>
        <v>1</v>
      </c>
    </row>
    <row r="278" spans="1:15">
      <c r="A278" s="4">
        <v>1189833</v>
      </c>
      <c r="B278" s="6">
        <v>675</v>
      </c>
      <c r="C278" s="12" t="s">
        <v>1086</v>
      </c>
      <c r="D278" s="12" t="s">
        <v>1253</v>
      </c>
      <c r="E278" s="10">
        <v>135000</v>
      </c>
      <c r="F278" s="11">
        <v>0.4</v>
      </c>
      <c r="G278" s="13">
        <f t="shared" si="24"/>
        <v>337500</v>
      </c>
      <c r="H278" s="154" t="s">
        <v>1241</v>
      </c>
      <c r="I278" s="4" t="s">
        <v>31</v>
      </c>
      <c r="J278">
        <v>337500</v>
      </c>
      <c r="K278" t="b">
        <f t="shared" si="25"/>
        <v>0</v>
      </c>
      <c r="L278" t="b">
        <f t="shared" si="26"/>
        <v>1</v>
      </c>
      <c r="M278" t="b">
        <f t="shared" si="27"/>
        <v>0</v>
      </c>
      <c r="N278" t="b">
        <f t="shared" si="28"/>
        <v>0</v>
      </c>
      <c r="O278" t="b">
        <f t="shared" si="29"/>
        <v>1</v>
      </c>
    </row>
    <row r="279" spans="1:15">
      <c r="A279" s="4">
        <v>1189833</v>
      </c>
      <c r="B279" s="6">
        <v>650</v>
      </c>
      <c r="C279" s="12" t="s">
        <v>1087</v>
      </c>
      <c r="D279" s="12" t="s">
        <v>1253</v>
      </c>
      <c r="E279" s="10">
        <v>113750</v>
      </c>
      <c r="F279" s="11">
        <v>0.35</v>
      </c>
      <c r="G279" s="13">
        <f t="shared" si="24"/>
        <v>325000</v>
      </c>
      <c r="H279" s="154" t="s">
        <v>1246</v>
      </c>
      <c r="I279" s="4" t="s">
        <v>31</v>
      </c>
      <c r="J279">
        <v>325000</v>
      </c>
      <c r="K279" t="b">
        <f t="shared" si="25"/>
        <v>0</v>
      </c>
      <c r="L279" t="b">
        <f t="shared" si="26"/>
        <v>0</v>
      </c>
      <c r="M279" t="b">
        <f t="shared" si="27"/>
        <v>0</v>
      </c>
      <c r="N279" t="b">
        <f t="shared" si="28"/>
        <v>1</v>
      </c>
      <c r="O279" t="b">
        <f t="shared" si="29"/>
        <v>1</v>
      </c>
    </row>
    <row r="280" spans="1:15">
      <c r="A280" s="4">
        <v>1189833</v>
      </c>
      <c r="B280" s="6">
        <v>600</v>
      </c>
      <c r="C280" s="12" t="s">
        <v>1087</v>
      </c>
      <c r="D280" s="12" t="s">
        <v>1253</v>
      </c>
      <c r="E280" s="10">
        <v>198000</v>
      </c>
      <c r="F280" s="11">
        <v>0.55000000000000004</v>
      </c>
      <c r="G280" s="13">
        <f t="shared" si="24"/>
        <v>360000</v>
      </c>
      <c r="H280" s="154" t="s">
        <v>1246</v>
      </c>
      <c r="I280" s="4" t="s">
        <v>31</v>
      </c>
      <c r="J280">
        <v>360000</v>
      </c>
      <c r="K280" t="b">
        <f t="shared" si="25"/>
        <v>0</v>
      </c>
      <c r="L280" t="b">
        <f t="shared" si="26"/>
        <v>0</v>
      </c>
      <c r="M280" t="b">
        <f t="shared" si="27"/>
        <v>0</v>
      </c>
      <c r="N280" t="b">
        <f t="shared" si="28"/>
        <v>1</v>
      </c>
      <c r="O280" t="b">
        <f t="shared" si="29"/>
        <v>1</v>
      </c>
    </row>
    <row r="281" spans="1:15">
      <c r="A281" s="4">
        <v>1189833</v>
      </c>
      <c r="B281" s="6">
        <v>700</v>
      </c>
      <c r="C281" s="12" t="s">
        <v>1086</v>
      </c>
      <c r="D281" s="12" t="s">
        <v>1253</v>
      </c>
      <c r="E281" s="10">
        <v>91000</v>
      </c>
      <c r="F281" s="11">
        <v>0.2</v>
      </c>
      <c r="G281" s="13">
        <f t="shared" si="24"/>
        <v>455000</v>
      </c>
      <c r="H281" s="154" t="s">
        <v>1241</v>
      </c>
      <c r="I281" s="4" t="s">
        <v>31</v>
      </c>
      <c r="J281">
        <v>455000</v>
      </c>
      <c r="K281" t="b">
        <f t="shared" si="25"/>
        <v>1</v>
      </c>
      <c r="L281" t="b">
        <f t="shared" si="26"/>
        <v>1</v>
      </c>
      <c r="M281" t="b">
        <f t="shared" si="27"/>
        <v>0</v>
      </c>
      <c r="N281" t="b">
        <f t="shared" si="28"/>
        <v>0</v>
      </c>
      <c r="O281" t="b">
        <f t="shared" si="29"/>
        <v>1</v>
      </c>
    </row>
    <row r="282" spans="1:15">
      <c r="A282" s="4">
        <v>1189833</v>
      </c>
      <c r="B282" s="6">
        <v>900</v>
      </c>
      <c r="C282" s="12" t="s">
        <v>1087</v>
      </c>
      <c r="D282" s="12" t="s">
        <v>1253</v>
      </c>
      <c r="E282" s="10">
        <v>180000</v>
      </c>
      <c r="F282" s="11">
        <v>0.4</v>
      </c>
      <c r="G282" s="13">
        <f t="shared" si="24"/>
        <v>450000</v>
      </c>
      <c r="H282" s="154" t="s">
        <v>1242</v>
      </c>
      <c r="I282" s="4" t="s">
        <v>31</v>
      </c>
      <c r="J282">
        <v>450000</v>
      </c>
      <c r="K282" t="b">
        <f t="shared" si="25"/>
        <v>0</v>
      </c>
      <c r="L282" t="b">
        <f t="shared" si="26"/>
        <v>0</v>
      </c>
      <c r="M282" t="b">
        <f t="shared" si="27"/>
        <v>0</v>
      </c>
      <c r="N282" t="b">
        <f t="shared" si="28"/>
        <v>1</v>
      </c>
      <c r="O282" t="b">
        <f t="shared" si="29"/>
        <v>1</v>
      </c>
    </row>
    <row r="283" spans="1:15">
      <c r="A283" s="4">
        <v>1189833</v>
      </c>
      <c r="B283" s="6">
        <v>900</v>
      </c>
      <c r="C283" s="12" t="s">
        <v>1086</v>
      </c>
      <c r="D283" s="12" t="s">
        <v>1253</v>
      </c>
      <c r="E283" s="10">
        <v>123750</v>
      </c>
      <c r="F283" s="11">
        <v>0.25</v>
      </c>
      <c r="G283" s="13">
        <f t="shared" si="24"/>
        <v>495000</v>
      </c>
      <c r="H283" s="154" t="s">
        <v>1241</v>
      </c>
      <c r="I283" s="4" t="s">
        <v>31</v>
      </c>
      <c r="J283">
        <v>495000</v>
      </c>
      <c r="K283" t="b">
        <f t="shared" si="25"/>
        <v>1</v>
      </c>
      <c r="L283" t="b">
        <f t="shared" si="26"/>
        <v>1</v>
      </c>
      <c r="M283" t="b">
        <f t="shared" si="27"/>
        <v>0</v>
      </c>
      <c r="N283" t="b">
        <f t="shared" si="28"/>
        <v>0</v>
      </c>
      <c r="O283" t="b">
        <f t="shared" si="29"/>
        <v>1</v>
      </c>
    </row>
    <row r="284" spans="1:15">
      <c r="A284" s="4">
        <v>1189833</v>
      </c>
      <c r="B284" s="6">
        <v>700</v>
      </c>
      <c r="C284" s="12" t="s">
        <v>1086</v>
      </c>
      <c r="D284" s="12" t="s">
        <v>1253</v>
      </c>
      <c r="E284" s="10">
        <v>140000</v>
      </c>
      <c r="F284" s="11">
        <v>0.4</v>
      </c>
      <c r="G284" s="13">
        <f t="shared" si="24"/>
        <v>350000</v>
      </c>
      <c r="H284" s="154" t="s">
        <v>1246</v>
      </c>
      <c r="I284" s="4" t="s">
        <v>31</v>
      </c>
      <c r="J284">
        <v>350000</v>
      </c>
      <c r="K284" t="b">
        <f t="shared" si="25"/>
        <v>0</v>
      </c>
      <c r="L284" t="b">
        <f t="shared" si="26"/>
        <v>1</v>
      </c>
      <c r="M284" t="b">
        <f t="shared" si="27"/>
        <v>0</v>
      </c>
      <c r="N284" t="b">
        <f t="shared" si="28"/>
        <v>1</v>
      </c>
      <c r="O284" t="b">
        <f t="shared" si="29"/>
        <v>1</v>
      </c>
    </row>
    <row r="285" spans="1:15">
      <c r="A285" s="4">
        <v>1189833</v>
      </c>
      <c r="B285" s="6">
        <v>700</v>
      </c>
      <c r="C285" s="12" t="s">
        <v>1087</v>
      </c>
      <c r="D285" s="12" t="s">
        <v>1253</v>
      </c>
      <c r="E285" s="10">
        <v>122500</v>
      </c>
      <c r="F285" s="11">
        <v>0.35</v>
      </c>
      <c r="G285" s="13">
        <f t="shared" si="24"/>
        <v>350000</v>
      </c>
      <c r="H285" s="154" t="s">
        <v>1242</v>
      </c>
      <c r="I285" s="4" t="s">
        <v>31</v>
      </c>
      <c r="J285">
        <v>350000</v>
      </c>
      <c r="K285" t="b">
        <f t="shared" si="25"/>
        <v>0</v>
      </c>
      <c r="L285" t="b">
        <f t="shared" si="26"/>
        <v>0</v>
      </c>
      <c r="M285" t="b">
        <f t="shared" si="27"/>
        <v>0</v>
      </c>
      <c r="N285" t="b">
        <f t="shared" si="28"/>
        <v>1</v>
      </c>
      <c r="O285" t="b">
        <f t="shared" si="29"/>
        <v>1</v>
      </c>
    </row>
    <row r="286" spans="1:15">
      <c r="A286" s="4">
        <v>1189833</v>
      </c>
      <c r="B286" s="6">
        <v>625</v>
      </c>
      <c r="C286" s="12" t="s">
        <v>1087</v>
      </c>
      <c r="D286" s="12" t="s">
        <v>1253</v>
      </c>
      <c r="E286" s="10">
        <v>206250</v>
      </c>
      <c r="F286" s="11">
        <v>0.55000000000000004</v>
      </c>
      <c r="G286" s="13">
        <f t="shared" si="24"/>
        <v>374999.99999999994</v>
      </c>
      <c r="H286" s="154" t="s">
        <v>1246</v>
      </c>
      <c r="I286" s="4" t="s">
        <v>31</v>
      </c>
      <c r="J286">
        <v>374999.99999999994</v>
      </c>
      <c r="K286" t="b">
        <f t="shared" si="25"/>
        <v>0</v>
      </c>
      <c r="L286" t="b">
        <f t="shared" si="26"/>
        <v>0</v>
      </c>
      <c r="M286" t="b">
        <f t="shared" si="27"/>
        <v>0</v>
      </c>
      <c r="N286" t="b">
        <f t="shared" si="28"/>
        <v>1</v>
      </c>
      <c r="O286" t="b">
        <f t="shared" si="29"/>
        <v>1</v>
      </c>
    </row>
    <row r="287" spans="1:15">
      <c r="A287" s="4">
        <v>1189833</v>
      </c>
      <c r="B287" s="6">
        <v>725</v>
      </c>
      <c r="C287" s="12" t="s">
        <v>1086</v>
      </c>
      <c r="D287" s="12" t="s">
        <v>1253</v>
      </c>
      <c r="E287" s="10">
        <v>94250</v>
      </c>
      <c r="F287" s="11">
        <v>0.2</v>
      </c>
      <c r="G287" s="13">
        <f t="shared" si="24"/>
        <v>471250</v>
      </c>
      <c r="H287" s="154" t="s">
        <v>1246</v>
      </c>
      <c r="I287" s="4" t="s">
        <v>31</v>
      </c>
      <c r="J287">
        <v>471250</v>
      </c>
      <c r="K287" t="b">
        <f t="shared" si="25"/>
        <v>1</v>
      </c>
      <c r="L287" t="b">
        <f t="shared" si="26"/>
        <v>1</v>
      </c>
      <c r="M287" t="b">
        <f t="shared" si="27"/>
        <v>0</v>
      </c>
      <c r="N287" t="b">
        <f t="shared" si="28"/>
        <v>1</v>
      </c>
      <c r="O287" t="b">
        <f t="shared" si="29"/>
        <v>1</v>
      </c>
    </row>
    <row r="288" spans="1:15">
      <c r="A288" s="4">
        <v>1185732</v>
      </c>
      <c r="B288" s="6">
        <v>475</v>
      </c>
      <c r="C288" s="12" t="s">
        <v>1087</v>
      </c>
      <c r="D288" s="12" t="s">
        <v>1253</v>
      </c>
      <c r="E288" s="10">
        <v>85500</v>
      </c>
      <c r="F288" s="11">
        <v>0.4</v>
      </c>
      <c r="G288" s="13">
        <f t="shared" si="24"/>
        <v>213750</v>
      </c>
      <c r="H288" s="154" t="s">
        <v>1244</v>
      </c>
      <c r="I288" s="4" t="s">
        <v>31</v>
      </c>
      <c r="J288">
        <v>213750</v>
      </c>
      <c r="K288" t="b">
        <f t="shared" si="25"/>
        <v>0</v>
      </c>
      <c r="L288" t="b">
        <f t="shared" si="26"/>
        <v>0</v>
      </c>
      <c r="M288" t="b">
        <f t="shared" si="27"/>
        <v>0</v>
      </c>
      <c r="N288" t="b">
        <f t="shared" si="28"/>
        <v>1</v>
      </c>
      <c r="O288" t="b">
        <f t="shared" si="29"/>
        <v>1</v>
      </c>
    </row>
    <row r="289" spans="1:15">
      <c r="A289" s="4">
        <v>1185732</v>
      </c>
      <c r="B289" s="6">
        <v>275</v>
      </c>
      <c r="C289" s="12" t="s">
        <v>1087</v>
      </c>
      <c r="D289" s="12" t="s">
        <v>1253</v>
      </c>
      <c r="E289" s="10">
        <v>43312.5</v>
      </c>
      <c r="F289" s="11">
        <v>0.35</v>
      </c>
      <c r="G289" s="13">
        <f t="shared" si="24"/>
        <v>123750.00000000001</v>
      </c>
      <c r="H289" s="154" t="s">
        <v>1241</v>
      </c>
      <c r="I289" s="4" t="s">
        <v>31</v>
      </c>
      <c r="J289">
        <v>123750.00000000001</v>
      </c>
      <c r="K289" t="b">
        <f t="shared" si="25"/>
        <v>0</v>
      </c>
      <c r="L289" t="b">
        <f t="shared" si="26"/>
        <v>1</v>
      </c>
      <c r="M289" t="b">
        <f t="shared" si="27"/>
        <v>1</v>
      </c>
      <c r="N289" t="b">
        <f t="shared" si="28"/>
        <v>0</v>
      </c>
      <c r="O289" t="b">
        <f t="shared" si="29"/>
        <v>1</v>
      </c>
    </row>
    <row r="290" spans="1:15">
      <c r="A290" s="4">
        <v>1185732</v>
      </c>
      <c r="B290" s="6">
        <v>275</v>
      </c>
      <c r="C290" s="12" t="s">
        <v>1087</v>
      </c>
      <c r="D290" s="12" t="s">
        <v>1253</v>
      </c>
      <c r="E290" s="10">
        <v>33687.5</v>
      </c>
      <c r="F290" s="11">
        <v>0.35</v>
      </c>
      <c r="G290" s="13">
        <f t="shared" si="24"/>
        <v>96250</v>
      </c>
      <c r="H290" s="154" t="s">
        <v>1243</v>
      </c>
      <c r="I290" s="4" t="s">
        <v>31</v>
      </c>
      <c r="J290">
        <v>96250</v>
      </c>
      <c r="K290" t="b">
        <f t="shared" si="25"/>
        <v>0</v>
      </c>
      <c r="L290" t="b">
        <f t="shared" si="26"/>
        <v>0</v>
      </c>
      <c r="M290" t="b">
        <f t="shared" si="27"/>
        <v>0</v>
      </c>
      <c r="N290" t="b">
        <f t="shared" si="28"/>
        <v>1</v>
      </c>
      <c r="O290" t="b">
        <f t="shared" si="29"/>
        <v>1</v>
      </c>
    </row>
    <row r="291" spans="1:15">
      <c r="A291" s="4">
        <v>1185732</v>
      </c>
      <c r="B291" s="6">
        <v>125</v>
      </c>
      <c r="C291" s="12" t="s">
        <v>1086</v>
      </c>
      <c r="D291" s="12" t="s">
        <v>1253</v>
      </c>
      <c r="E291" s="10">
        <v>20000</v>
      </c>
      <c r="F291" s="11">
        <v>0.4</v>
      </c>
      <c r="G291" s="13">
        <f t="shared" si="24"/>
        <v>50000</v>
      </c>
      <c r="H291" s="154" t="s">
        <v>1243</v>
      </c>
      <c r="I291" s="4" t="s">
        <v>31</v>
      </c>
      <c r="J291">
        <v>50000</v>
      </c>
      <c r="K291" t="b">
        <f t="shared" si="25"/>
        <v>0</v>
      </c>
      <c r="L291" t="b">
        <f t="shared" si="26"/>
        <v>1</v>
      </c>
      <c r="M291" t="b">
        <f t="shared" si="27"/>
        <v>0</v>
      </c>
      <c r="N291" t="b">
        <f t="shared" si="28"/>
        <v>1</v>
      </c>
      <c r="O291" t="b">
        <f t="shared" si="29"/>
        <v>1</v>
      </c>
    </row>
    <row r="292" spans="1:15">
      <c r="A292" s="4">
        <v>1185732</v>
      </c>
      <c r="B292" s="6">
        <v>175</v>
      </c>
      <c r="C292" s="12" t="s">
        <v>1087</v>
      </c>
      <c r="D292" s="12" t="s">
        <v>1253</v>
      </c>
      <c r="E292" s="10">
        <v>33687.5</v>
      </c>
      <c r="F292" s="11">
        <v>0.35</v>
      </c>
      <c r="G292" s="13">
        <f t="shared" si="24"/>
        <v>96250</v>
      </c>
      <c r="H292" s="154" t="s">
        <v>1241</v>
      </c>
      <c r="I292" s="4" t="s">
        <v>31</v>
      </c>
      <c r="J292">
        <v>96250</v>
      </c>
      <c r="K292" t="b">
        <f t="shared" si="25"/>
        <v>0</v>
      </c>
      <c r="L292" t="b">
        <f t="shared" si="26"/>
        <v>1</v>
      </c>
      <c r="M292" t="b">
        <f t="shared" si="27"/>
        <v>1</v>
      </c>
      <c r="N292" t="b">
        <f t="shared" si="28"/>
        <v>0</v>
      </c>
      <c r="O292" t="b">
        <f t="shared" si="29"/>
        <v>1</v>
      </c>
    </row>
    <row r="293" spans="1:15">
      <c r="A293" s="4">
        <v>1185732</v>
      </c>
      <c r="B293" s="6">
        <v>275</v>
      </c>
      <c r="C293" s="12" t="s">
        <v>1087</v>
      </c>
      <c r="D293" s="12" t="s">
        <v>1253</v>
      </c>
      <c r="E293" s="10">
        <v>61875</v>
      </c>
      <c r="F293" s="11">
        <v>0.5</v>
      </c>
      <c r="G293" s="13">
        <f t="shared" si="24"/>
        <v>123750</v>
      </c>
      <c r="H293" s="154" t="s">
        <v>1246</v>
      </c>
      <c r="I293" s="4" t="s">
        <v>31</v>
      </c>
      <c r="J293">
        <v>123750</v>
      </c>
      <c r="K293" t="b">
        <f t="shared" si="25"/>
        <v>0</v>
      </c>
      <c r="L293" t="b">
        <f t="shared" si="26"/>
        <v>0</v>
      </c>
      <c r="M293" t="b">
        <f t="shared" si="27"/>
        <v>0</v>
      </c>
      <c r="N293" t="b">
        <f t="shared" si="28"/>
        <v>1</v>
      </c>
      <c r="O293" t="b">
        <f t="shared" si="29"/>
        <v>1</v>
      </c>
    </row>
    <row r="294" spans="1:15">
      <c r="A294" s="4">
        <v>1185732</v>
      </c>
      <c r="B294" s="6">
        <v>525</v>
      </c>
      <c r="C294" s="12" t="s">
        <v>1087</v>
      </c>
      <c r="D294" s="12" t="s">
        <v>1253</v>
      </c>
      <c r="E294" s="10">
        <v>94500</v>
      </c>
      <c r="F294" s="11">
        <v>0.4</v>
      </c>
      <c r="G294" s="13">
        <f t="shared" si="24"/>
        <v>236250</v>
      </c>
      <c r="H294" s="154" t="s">
        <v>1242</v>
      </c>
      <c r="I294" s="4" t="s">
        <v>31</v>
      </c>
      <c r="J294">
        <v>236250</v>
      </c>
      <c r="K294" t="b">
        <f t="shared" si="25"/>
        <v>0</v>
      </c>
      <c r="L294" t="b">
        <f t="shared" si="26"/>
        <v>0</v>
      </c>
      <c r="M294" t="b">
        <f t="shared" si="27"/>
        <v>0</v>
      </c>
      <c r="N294" t="b">
        <f t="shared" si="28"/>
        <v>1</v>
      </c>
      <c r="O294" t="b">
        <f t="shared" si="29"/>
        <v>1</v>
      </c>
    </row>
    <row r="295" spans="1:15">
      <c r="A295" s="4">
        <v>1185732</v>
      </c>
      <c r="B295" s="6">
        <v>175</v>
      </c>
      <c r="C295" s="12" t="s">
        <v>1087</v>
      </c>
      <c r="D295" s="12" t="s">
        <v>1253</v>
      </c>
      <c r="E295" s="10">
        <v>27562.5</v>
      </c>
      <c r="F295" s="11">
        <v>0.35</v>
      </c>
      <c r="G295" s="13">
        <f t="shared" si="24"/>
        <v>78750</v>
      </c>
      <c r="H295" s="154" t="s">
        <v>1241</v>
      </c>
      <c r="I295" s="4" t="s">
        <v>31</v>
      </c>
      <c r="J295">
        <v>78750</v>
      </c>
      <c r="K295" t="b">
        <f t="shared" si="25"/>
        <v>0</v>
      </c>
      <c r="L295" t="b">
        <f t="shared" si="26"/>
        <v>1</v>
      </c>
      <c r="M295" t="b">
        <f t="shared" si="27"/>
        <v>1</v>
      </c>
      <c r="N295" t="b">
        <f t="shared" si="28"/>
        <v>0</v>
      </c>
      <c r="O295" t="b">
        <f t="shared" si="29"/>
        <v>1</v>
      </c>
    </row>
    <row r="296" spans="1:15">
      <c r="A296" s="4">
        <v>1185732</v>
      </c>
      <c r="B296" s="6">
        <v>225</v>
      </c>
      <c r="C296" s="12" t="s">
        <v>1087</v>
      </c>
      <c r="D296" s="12" t="s">
        <v>1253</v>
      </c>
      <c r="E296" s="10">
        <v>27562.5</v>
      </c>
      <c r="F296" s="11">
        <v>0.35</v>
      </c>
      <c r="G296" s="13">
        <f t="shared" si="24"/>
        <v>78750</v>
      </c>
      <c r="H296" s="154" t="s">
        <v>1241</v>
      </c>
      <c r="I296" s="4" t="s">
        <v>31</v>
      </c>
      <c r="J296">
        <v>78750</v>
      </c>
      <c r="K296" t="b">
        <f t="shared" si="25"/>
        <v>0</v>
      </c>
      <c r="L296" t="b">
        <f t="shared" si="26"/>
        <v>1</v>
      </c>
      <c r="M296" t="b">
        <f t="shared" si="27"/>
        <v>1</v>
      </c>
      <c r="N296" t="b">
        <f t="shared" si="28"/>
        <v>0</v>
      </c>
      <c r="O296" t="b">
        <f t="shared" si="29"/>
        <v>1</v>
      </c>
    </row>
    <row r="297" spans="1:15">
      <c r="A297" s="4">
        <v>1185732</v>
      </c>
      <c r="B297" s="6">
        <v>100</v>
      </c>
      <c r="C297" s="12" t="s">
        <v>1086</v>
      </c>
      <c r="D297" s="12" t="s">
        <v>1253</v>
      </c>
      <c r="E297" s="10">
        <v>16000</v>
      </c>
      <c r="F297" s="11">
        <v>0.4</v>
      </c>
      <c r="G297" s="13">
        <f t="shared" si="24"/>
        <v>40000</v>
      </c>
      <c r="H297" s="154" t="s">
        <v>1244</v>
      </c>
      <c r="I297" s="4" t="s">
        <v>31</v>
      </c>
      <c r="J297">
        <v>40000</v>
      </c>
      <c r="K297" t="b">
        <f t="shared" si="25"/>
        <v>0</v>
      </c>
      <c r="L297" t="b">
        <f t="shared" si="26"/>
        <v>1</v>
      </c>
      <c r="M297" t="b">
        <f t="shared" si="27"/>
        <v>0</v>
      </c>
      <c r="N297" t="b">
        <f t="shared" si="28"/>
        <v>1</v>
      </c>
      <c r="O297" t="b">
        <f t="shared" si="29"/>
        <v>1</v>
      </c>
    </row>
    <row r="298" spans="1:15">
      <c r="A298" s="4">
        <v>1185732</v>
      </c>
      <c r="B298" s="6">
        <v>175</v>
      </c>
      <c r="C298" s="12" t="s">
        <v>1087</v>
      </c>
      <c r="D298" s="12" t="s">
        <v>1253</v>
      </c>
      <c r="E298" s="10">
        <v>33687.5</v>
      </c>
      <c r="F298" s="11">
        <v>0.35</v>
      </c>
      <c r="G298" s="13">
        <f t="shared" si="24"/>
        <v>96250</v>
      </c>
      <c r="H298" s="154" t="s">
        <v>1243</v>
      </c>
      <c r="I298" s="4" t="s">
        <v>31</v>
      </c>
      <c r="J298">
        <v>96250</v>
      </c>
      <c r="K298" t="b">
        <f t="shared" si="25"/>
        <v>0</v>
      </c>
      <c r="L298" t="b">
        <f t="shared" si="26"/>
        <v>0</v>
      </c>
      <c r="M298" t="b">
        <f t="shared" si="27"/>
        <v>0</v>
      </c>
      <c r="N298" t="b">
        <f t="shared" si="28"/>
        <v>1</v>
      </c>
      <c r="O298" t="b">
        <f t="shared" si="29"/>
        <v>1</v>
      </c>
    </row>
    <row r="299" spans="1:15">
      <c r="A299" s="4">
        <v>1185732</v>
      </c>
      <c r="B299" s="6">
        <v>275</v>
      </c>
      <c r="C299" s="12" t="s">
        <v>1087</v>
      </c>
      <c r="D299" s="12" t="s">
        <v>1253</v>
      </c>
      <c r="E299" s="10">
        <v>61875</v>
      </c>
      <c r="F299" s="11">
        <v>0.5</v>
      </c>
      <c r="G299" s="13">
        <f t="shared" si="24"/>
        <v>123750</v>
      </c>
      <c r="H299" s="154" t="s">
        <v>1245</v>
      </c>
      <c r="I299" s="4" t="s">
        <v>31</v>
      </c>
      <c r="J299">
        <v>123750</v>
      </c>
      <c r="K299" t="b">
        <f t="shared" si="25"/>
        <v>0</v>
      </c>
      <c r="L299" t="b">
        <f t="shared" si="26"/>
        <v>0</v>
      </c>
      <c r="M299" t="b">
        <f t="shared" si="27"/>
        <v>0</v>
      </c>
      <c r="N299" t="b">
        <f t="shared" si="28"/>
        <v>1</v>
      </c>
      <c r="O299" t="b">
        <f t="shared" si="29"/>
        <v>1</v>
      </c>
    </row>
    <row r="300" spans="1:15">
      <c r="A300" s="4">
        <v>1185732</v>
      </c>
      <c r="B300" s="6">
        <v>495</v>
      </c>
      <c r="C300" s="12" t="s">
        <v>1086</v>
      </c>
      <c r="D300" s="12" t="s">
        <v>1253</v>
      </c>
      <c r="E300" s="10">
        <v>99000</v>
      </c>
      <c r="F300" s="11">
        <v>0.4</v>
      </c>
      <c r="G300" s="13">
        <f t="shared" si="24"/>
        <v>247500</v>
      </c>
      <c r="H300" s="154" t="s">
        <v>1244</v>
      </c>
      <c r="I300" s="4" t="s">
        <v>31</v>
      </c>
      <c r="J300">
        <v>247500</v>
      </c>
      <c r="K300" t="b">
        <f t="shared" si="25"/>
        <v>0</v>
      </c>
      <c r="L300" t="b">
        <f t="shared" si="26"/>
        <v>1</v>
      </c>
      <c r="M300" t="b">
        <f t="shared" si="27"/>
        <v>0</v>
      </c>
      <c r="N300" t="b">
        <f t="shared" si="28"/>
        <v>1</v>
      </c>
      <c r="O300" t="b">
        <f t="shared" si="29"/>
        <v>1</v>
      </c>
    </row>
    <row r="301" spans="1:15">
      <c r="A301" s="4">
        <v>1185732</v>
      </c>
      <c r="B301" s="6">
        <v>200</v>
      </c>
      <c r="C301" s="12" t="s">
        <v>1087</v>
      </c>
      <c r="D301" s="12" t="s">
        <v>1253</v>
      </c>
      <c r="E301" s="10">
        <v>35000</v>
      </c>
      <c r="F301" s="11">
        <v>0.35</v>
      </c>
      <c r="G301" s="13">
        <f t="shared" si="24"/>
        <v>100000</v>
      </c>
      <c r="H301" s="154" t="s">
        <v>1242</v>
      </c>
      <c r="I301" s="4" t="s">
        <v>31</v>
      </c>
      <c r="J301">
        <v>100000</v>
      </c>
      <c r="K301" t="b">
        <f t="shared" si="25"/>
        <v>0</v>
      </c>
      <c r="L301" t="b">
        <f t="shared" si="26"/>
        <v>0</v>
      </c>
      <c r="M301" t="b">
        <f t="shared" si="27"/>
        <v>0</v>
      </c>
      <c r="N301" t="b">
        <f t="shared" si="28"/>
        <v>1</v>
      </c>
      <c r="O301" t="b">
        <f t="shared" si="29"/>
        <v>1</v>
      </c>
    </row>
    <row r="302" spans="1:15">
      <c r="A302" s="4">
        <v>1185732</v>
      </c>
      <c r="B302" s="6">
        <v>225</v>
      </c>
      <c r="C302" s="12" t="s">
        <v>1087</v>
      </c>
      <c r="D302" s="12" t="s">
        <v>1253</v>
      </c>
      <c r="E302" s="10">
        <v>31500</v>
      </c>
      <c r="F302" s="11">
        <v>0.35</v>
      </c>
      <c r="G302" s="13">
        <f t="shared" si="24"/>
        <v>90000</v>
      </c>
      <c r="H302" s="154" t="s">
        <v>1243</v>
      </c>
      <c r="I302" s="4" t="s">
        <v>31</v>
      </c>
      <c r="J302">
        <v>90000</v>
      </c>
      <c r="K302" t="b">
        <f t="shared" si="25"/>
        <v>0</v>
      </c>
      <c r="L302" t="b">
        <f t="shared" si="26"/>
        <v>0</v>
      </c>
      <c r="M302" t="b">
        <f t="shared" si="27"/>
        <v>0</v>
      </c>
      <c r="N302" t="b">
        <f t="shared" si="28"/>
        <v>1</v>
      </c>
      <c r="O302" t="b">
        <f t="shared" si="29"/>
        <v>1</v>
      </c>
    </row>
    <row r="303" spans="1:15">
      <c r="A303" s="4">
        <v>1185732</v>
      </c>
      <c r="B303" s="6">
        <v>75</v>
      </c>
      <c r="C303" s="12" t="s">
        <v>1087</v>
      </c>
      <c r="D303" s="12" t="s">
        <v>1253</v>
      </c>
      <c r="E303" s="10">
        <v>13500</v>
      </c>
      <c r="F303" s="11">
        <v>0.4</v>
      </c>
      <c r="G303" s="13">
        <f t="shared" si="24"/>
        <v>33750</v>
      </c>
      <c r="H303" s="154" t="s">
        <v>1241</v>
      </c>
      <c r="I303" s="4" t="s">
        <v>31</v>
      </c>
      <c r="J303">
        <v>33750</v>
      </c>
      <c r="K303" t="b">
        <f t="shared" si="25"/>
        <v>0</v>
      </c>
      <c r="L303" t="b">
        <f t="shared" si="26"/>
        <v>1</v>
      </c>
      <c r="M303" t="b">
        <f t="shared" si="27"/>
        <v>1</v>
      </c>
      <c r="N303" t="b">
        <f t="shared" si="28"/>
        <v>0</v>
      </c>
      <c r="O303" t="b">
        <f t="shared" si="29"/>
        <v>1</v>
      </c>
    </row>
    <row r="304" spans="1:15">
      <c r="A304" s="4">
        <v>1185732</v>
      </c>
      <c r="B304" s="6">
        <v>125</v>
      </c>
      <c r="C304" s="12" t="s">
        <v>1087</v>
      </c>
      <c r="D304" s="12" t="s">
        <v>1253</v>
      </c>
      <c r="E304" s="10">
        <v>26250</v>
      </c>
      <c r="F304" s="11">
        <v>0.35</v>
      </c>
      <c r="G304" s="13">
        <f t="shared" si="24"/>
        <v>75000</v>
      </c>
      <c r="H304" s="154" t="s">
        <v>1243</v>
      </c>
      <c r="I304" s="4" t="s">
        <v>31</v>
      </c>
      <c r="J304">
        <v>75000</v>
      </c>
      <c r="K304" t="b">
        <f t="shared" si="25"/>
        <v>0</v>
      </c>
      <c r="L304" t="b">
        <f t="shared" si="26"/>
        <v>0</v>
      </c>
      <c r="M304" t="b">
        <f t="shared" si="27"/>
        <v>0</v>
      </c>
      <c r="N304" t="b">
        <f t="shared" si="28"/>
        <v>1</v>
      </c>
      <c r="O304" t="b">
        <f t="shared" si="29"/>
        <v>1</v>
      </c>
    </row>
    <row r="305" spans="1:15">
      <c r="A305" s="4">
        <v>1185732</v>
      </c>
      <c r="B305" s="6">
        <v>225</v>
      </c>
      <c r="C305" s="12" t="s">
        <v>1086</v>
      </c>
      <c r="D305" s="12" t="s">
        <v>1253</v>
      </c>
      <c r="E305" s="10">
        <v>56250</v>
      </c>
      <c r="F305" s="11">
        <v>0.5</v>
      </c>
      <c r="G305" s="13">
        <f t="shared" si="24"/>
        <v>112500</v>
      </c>
      <c r="H305" s="154" t="s">
        <v>1246</v>
      </c>
      <c r="I305" s="4" t="s">
        <v>31</v>
      </c>
      <c r="J305">
        <v>112500</v>
      </c>
      <c r="K305" t="b">
        <f t="shared" si="25"/>
        <v>0</v>
      </c>
      <c r="L305" t="b">
        <f t="shared" si="26"/>
        <v>1</v>
      </c>
      <c r="M305" t="b">
        <f t="shared" si="27"/>
        <v>0</v>
      </c>
      <c r="N305" t="b">
        <f t="shared" si="28"/>
        <v>1</v>
      </c>
      <c r="O305" t="b">
        <f t="shared" si="29"/>
        <v>1</v>
      </c>
    </row>
    <row r="306" spans="1:15">
      <c r="A306" s="4">
        <v>1185732</v>
      </c>
      <c r="B306" s="6">
        <v>450</v>
      </c>
      <c r="C306" s="12" t="s">
        <v>1086</v>
      </c>
      <c r="D306" s="12" t="s">
        <v>1253</v>
      </c>
      <c r="E306" s="10">
        <v>90000</v>
      </c>
      <c r="F306" s="11">
        <v>0.4</v>
      </c>
      <c r="G306" s="13">
        <f t="shared" si="24"/>
        <v>225000</v>
      </c>
      <c r="H306" s="154" t="s">
        <v>1245</v>
      </c>
      <c r="I306" s="4" t="s">
        <v>31</v>
      </c>
      <c r="J306">
        <v>225000</v>
      </c>
      <c r="K306" t="b">
        <f t="shared" si="25"/>
        <v>0</v>
      </c>
      <c r="L306" t="b">
        <f t="shared" si="26"/>
        <v>1</v>
      </c>
      <c r="M306" t="b">
        <f t="shared" si="27"/>
        <v>0</v>
      </c>
      <c r="N306" t="b">
        <f t="shared" si="28"/>
        <v>1</v>
      </c>
      <c r="O306" t="b">
        <f t="shared" si="29"/>
        <v>1</v>
      </c>
    </row>
    <row r="307" spans="1:15">
      <c r="A307" s="4">
        <v>1185732</v>
      </c>
      <c r="B307" s="6">
        <v>150</v>
      </c>
      <c r="C307" s="12" t="s">
        <v>1087</v>
      </c>
      <c r="D307" s="12" t="s">
        <v>1253</v>
      </c>
      <c r="E307" s="10">
        <v>26250</v>
      </c>
      <c r="F307" s="11">
        <v>0.35</v>
      </c>
      <c r="G307" s="13">
        <f t="shared" si="24"/>
        <v>75000</v>
      </c>
      <c r="H307" s="154" t="s">
        <v>1243</v>
      </c>
      <c r="I307" s="4" t="s">
        <v>31</v>
      </c>
      <c r="J307">
        <v>75000</v>
      </c>
      <c r="K307" t="b">
        <f t="shared" si="25"/>
        <v>0</v>
      </c>
      <c r="L307" t="b">
        <f t="shared" si="26"/>
        <v>0</v>
      </c>
      <c r="M307" t="b">
        <f t="shared" si="27"/>
        <v>0</v>
      </c>
      <c r="N307" t="b">
        <f t="shared" si="28"/>
        <v>1</v>
      </c>
      <c r="O307" t="b">
        <f t="shared" si="29"/>
        <v>1</v>
      </c>
    </row>
    <row r="308" spans="1:15">
      <c r="A308" s="4">
        <v>1185732</v>
      </c>
      <c r="B308" s="6">
        <v>150</v>
      </c>
      <c r="C308" s="12" t="s">
        <v>1087</v>
      </c>
      <c r="D308" s="12" t="s">
        <v>1253</v>
      </c>
      <c r="E308" s="10">
        <v>21000</v>
      </c>
      <c r="F308" s="11">
        <v>0.35</v>
      </c>
      <c r="G308" s="13">
        <f t="shared" si="24"/>
        <v>60000.000000000007</v>
      </c>
      <c r="H308" s="154" t="s">
        <v>1245</v>
      </c>
      <c r="I308" s="4" t="s">
        <v>31</v>
      </c>
      <c r="J308">
        <v>60000.000000000007</v>
      </c>
      <c r="K308" t="b">
        <f t="shared" si="25"/>
        <v>0</v>
      </c>
      <c r="L308" t="b">
        <f t="shared" si="26"/>
        <v>0</v>
      </c>
      <c r="M308" t="b">
        <f t="shared" si="27"/>
        <v>0</v>
      </c>
      <c r="N308" t="b">
        <f t="shared" si="28"/>
        <v>1</v>
      </c>
      <c r="O308" t="b">
        <f t="shared" si="29"/>
        <v>1</v>
      </c>
    </row>
    <row r="309" spans="1:15">
      <c r="A309" s="4">
        <v>1185732</v>
      </c>
      <c r="B309" s="6">
        <v>75</v>
      </c>
      <c r="C309" s="12" t="s">
        <v>1086</v>
      </c>
      <c r="D309" s="12" t="s">
        <v>1253</v>
      </c>
      <c r="E309" s="10">
        <v>13500</v>
      </c>
      <c r="F309" s="11">
        <v>0.4</v>
      </c>
      <c r="G309" s="13">
        <f t="shared" si="24"/>
        <v>33750</v>
      </c>
      <c r="H309" s="154" t="s">
        <v>1246</v>
      </c>
      <c r="I309" s="4" t="s">
        <v>31</v>
      </c>
      <c r="J309">
        <v>33750</v>
      </c>
      <c r="K309" t="b">
        <f t="shared" si="25"/>
        <v>0</v>
      </c>
      <c r="L309" t="b">
        <f t="shared" si="26"/>
        <v>1</v>
      </c>
      <c r="M309" t="b">
        <f t="shared" si="27"/>
        <v>0</v>
      </c>
      <c r="N309" t="b">
        <f t="shared" si="28"/>
        <v>1</v>
      </c>
      <c r="O309" t="b">
        <f t="shared" si="29"/>
        <v>1</v>
      </c>
    </row>
    <row r="310" spans="1:15">
      <c r="A310" s="4">
        <v>1185732</v>
      </c>
      <c r="B310" s="6">
        <v>100</v>
      </c>
      <c r="C310" s="12" t="s">
        <v>1087</v>
      </c>
      <c r="D310" s="12" t="s">
        <v>1253</v>
      </c>
      <c r="E310" s="10">
        <v>21000</v>
      </c>
      <c r="F310" s="11">
        <v>0.35</v>
      </c>
      <c r="G310" s="13">
        <f t="shared" si="24"/>
        <v>60000.000000000007</v>
      </c>
      <c r="H310" s="154" t="s">
        <v>1246</v>
      </c>
      <c r="I310" s="4" t="s">
        <v>31</v>
      </c>
      <c r="J310">
        <v>60000.000000000007</v>
      </c>
      <c r="K310" t="b">
        <f t="shared" si="25"/>
        <v>0</v>
      </c>
      <c r="L310" t="b">
        <f t="shared" si="26"/>
        <v>0</v>
      </c>
      <c r="M310" t="b">
        <f t="shared" si="27"/>
        <v>0</v>
      </c>
      <c r="N310" t="b">
        <f t="shared" si="28"/>
        <v>1</v>
      </c>
      <c r="O310" t="b">
        <f t="shared" si="29"/>
        <v>1</v>
      </c>
    </row>
    <row r="311" spans="1:15">
      <c r="A311" s="4">
        <v>1185732</v>
      </c>
      <c r="B311" s="6">
        <v>225</v>
      </c>
      <c r="C311" s="12" t="s">
        <v>1087</v>
      </c>
      <c r="D311" s="12" t="s">
        <v>1253</v>
      </c>
      <c r="E311" s="10">
        <v>56250</v>
      </c>
      <c r="F311" s="11">
        <v>0.5</v>
      </c>
      <c r="G311" s="13">
        <f t="shared" si="24"/>
        <v>112500</v>
      </c>
      <c r="H311" s="154" t="s">
        <v>1243</v>
      </c>
      <c r="I311" s="4" t="s">
        <v>31</v>
      </c>
      <c r="J311">
        <v>112500</v>
      </c>
      <c r="K311" t="b">
        <f t="shared" si="25"/>
        <v>0</v>
      </c>
      <c r="L311" t="b">
        <f t="shared" si="26"/>
        <v>0</v>
      </c>
      <c r="M311" t="b">
        <f t="shared" si="27"/>
        <v>0</v>
      </c>
      <c r="N311" t="b">
        <f t="shared" si="28"/>
        <v>1</v>
      </c>
      <c r="O311" t="b">
        <f t="shared" si="29"/>
        <v>1</v>
      </c>
    </row>
    <row r="312" spans="1:15">
      <c r="A312" s="4">
        <v>1185732</v>
      </c>
      <c r="B312" s="6">
        <v>495</v>
      </c>
      <c r="C312" s="12" t="s">
        <v>1087</v>
      </c>
      <c r="D312" s="12" t="s">
        <v>1253</v>
      </c>
      <c r="E312" s="10">
        <v>118800</v>
      </c>
      <c r="F312" s="11">
        <v>0.4</v>
      </c>
      <c r="G312" s="13">
        <f t="shared" si="24"/>
        <v>297000</v>
      </c>
      <c r="H312" s="154" t="s">
        <v>1242</v>
      </c>
      <c r="I312" s="4" t="s">
        <v>31</v>
      </c>
      <c r="J312">
        <v>297000</v>
      </c>
      <c r="K312" t="b">
        <f t="shared" si="25"/>
        <v>0</v>
      </c>
      <c r="L312" t="b">
        <f t="shared" si="26"/>
        <v>0</v>
      </c>
      <c r="M312" t="b">
        <f t="shared" si="27"/>
        <v>0</v>
      </c>
      <c r="N312" t="b">
        <f t="shared" si="28"/>
        <v>1</v>
      </c>
      <c r="O312" t="b">
        <f t="shared" si="29"/>
        <v>1</v>
      </c>
    </row>
    <row r="313" spans="1:15">
      <c r="A313" s="4">
        <v>1185732</v>
      </c>
      <c r="B313" s="6">
        <v>200</v>
      </c>
      <c r="C313" s="12" t="s">
        <v>1086</v>
      </c>
      <c r="D313" s="12" t="s">
        <v>1253</v>
      </c>
      <c r="E313" s="10">
        <v>38500</v>
      </c>
      <c r="F313" s="11">
        <v>0.35</v>
      </c>
      <c r="G313" s="13">
        <f t="shared" si="24"/>
        <v>110000</v>
      </c>
      <c r="H313" s="154" t="s">
        <v>1242</v>
      </c>
      <c r="I313" s="4" t="s">
        <v>31</v>
      </c>
      <c r="J313">
        <v>110000</v>
      </c>
      <c r="K313" t="b">
        <f t="shared" si="25"/>
        <v>0</v>
      </c>
      <c r="L313" t="b">
        <f t="shared" si="26"/>
        <v>1</v>
      </c>
      <c r="M313" t="b">
        <f t="shared" si="27"/>
        <v>0</v>
      </c>
      <c r="N313" t="b">
        <f t="shared" si="28"/>
        <v>1</v>
      </c>
      <c r="O313" t="b">
        <f t="shared" si="29"/>
        <v>1</v>
      </c>
    </row>
    <row r="314" spans="1:15">
      <c r="A314" s="4">
        <v>1185732</v>
      </c>
      <c r="B314" s="6">
        <v>175</v>
      </c>
      <c r="C314" s="12" t="s">
        <v>1086</v>
      </c>
      <c r="D314" s="12" t="s">
        <v>1253</v>
      </c>
      <c r="E314" s="10">
        <v>30625</v>
      </c>
      <c r="F314" s="11">
        <v>0.35</v>
      </c>
      <c r="G314" s="13">
        <f t="shared" si="24"/>
        <v>87500</v>
      </c>
      <c r="H314" s="154" t="s">
        <v>1246</v>
      </c>
      <c r="I314" s="4" t="s">
        <v>31</v>
      </c>
      <c r="J314">
        <v>87500</v>
      </c>
      <c r="K314" t="b">
        <f t="shared" si="25"/>
        <v>0</v>
      </c>
      <c r="L314" t="b">
        <f t="shared" si="26"/>
        <v>1</v>
      </c>
      <c r="M314" t="b">
        <f t="shared" si="27"/>
        <v>0</v>
      </c>
      <c r="N314" t="b">
        <f t="shared" si="28"/>
        <v>1</v>
      </c>
      <c r="O314" t="b">
        <f t="shared" si="29"/>
        <v>1</v>
      </c>
    </row>
    <row r="315" spans="1:15">
      <c r="A315" s="4">
        <v>1185732</v>
      </c>
      <c r="B315" s="6">
        <v>100</v>
      </c>
      <c r="C315" s="12" t="s">
        <v>1087</v>
      </c>
      <c r="D315" s="12" t="s">
        <v>1253</v>
      </c>
      <c r="E315" s="10">
        <v>20000</v>
      </c>
      <c r="F315" s="11">
        <v>0.4</v>
      </c>
      <c r="G315" s="13">
        <f t="shared" si="24"/>
        <v>50000</v>
      </c>
      <c r="H315" s="154" t="s">
        <v>1246</v>
      </c>
      <c r="I315" s="4" t="s">
        <v>31</v>
      </c>
      <c r="J315">
        <v>50000</v>
      </c>
      <c r="K315" t="b">
        <f t="shared" si="25"/>
        <v>0</v>
      </c>
      <c r="L315" t="b">
        <f t="shared" si="26"/>
        <v>0</v>
      </c>
      <c r="M315" t="b">
        <f t="shared" si="27"/>
        <v>0</v>
      </c>
      <c r="N315" t="b">
        <f t="shared" si="28"/>
        <v>1</v>
      </c>
      <c r="O315" t="b">
        <f t="shared" si="29"/>
        <v>1</v>
      </c>
    </row>
    <row r="316" spans="1:15">
      <c r="A316" s="4">
        <v>1185732</v>
      </c>
      <c r="B316" s="6">
        <v>125</v>
      </c>
      <c r="C316" s="12" t="s">
        <v>1087</v>
      </c>
      <c r="D316" s="12" t="s">
        <v>1253</v>
      </c>
      <c r="E316" s="10">
        <v>26250</v>
      </c>
      <c r="F316" s="11">
        <v>0.35</v>
      </c>
      <c r="G316" s="13">
        <f t="shared" si="24"/>
        <v>75000</v>
      </c>
      <c r="H316" s="154" t="s">
        <v>1242</v>
      </c>
      <c r="I316" s="4" t="s">
        <v>31</v>
      </c>
      <c r="J316">
        <v>75000</v>
      </c>
      <c r="K316" t="b">
        <f t="shared" si="25"/>
        <v>0</v>
      </c>
      <c r="L316" t="b">
        <f t="shared" si="26"/>
        <v>0</v>
      </c>
      <c r="M316" t="b">
        <f t="shared" si="27"/>
        <v>0</v>
      </c>
      <c r="N316" t="b">
        <f t="shared" si="28"/>
        <v>1</v>
      </c>
      <c r="O316" t="b">
        <f t="shared" si="29"/>
        <v>1</v>
      </c>
    </row>
    <row r="317" spans="1:15">
      <c r="A317" s="4">
        <v>1185732</v>
      </c>
      <c r="B317" s="6">
        <v>250</v>
      </c>
      <c r="C317" s="12" t="s">
        <v>1086</v>
      </c>
      <c r="D317" s="12" t="s">
        <v>1253</v>
      </c>
      <c r="E317" s="10">
        <v>81250</v>
      </c>
      <c r="F317" s="11">
        <v>0.5</v>
      </c>
      <c r="G317" s="13">
        <f t="shared" si="24"/>
        <v>162500</v>
      </c>
      <c r="H317" s="154" t="s">
        <v>1244</v>
      </c>
      <c r="I317" s="4" t="s">
        <v>31</v>
      </c>
      <c r="J317">
        <v>162500</v>
      </c>
      <c r="K317" t="b">
        <f t="shared" si="25"/>
        <v>0</v>
      </c>
      <c r="L317" t="b">
        <f t="shared" si="26"/>
        <v>1</v>
      </c>
      <c r="M317" t="b">
        <f t="shared" si="27"/>
        <v>0</v>
      </c>
      <c r="N317" t="b">
        <f t="shared" si="28"/>
        <v>1</v>
      </c>
      <c r="O317" t="b">
        <f t="shared" si="29"/>
        <v>1</v>
      </c>
    </row>
    <row r="318" spans="1:15">
      <c r="A318" s="4">
        <v>1185732</v>
      </c>
      <c r="B318" s="6">
        <v>500</v>
      </c>
      <c r="C318" s="12" t="s">
        <v>1087</v>
      </c>
      <c r="D318" s="12" t="s">
        <v>1253</v>
      </c>
      <c r="E318" s="10">
        <v>100000</v>
      </c>
      <c r="F318" s="11">
        <v>0.4</v>
      </c>
      <c r="G318" s="13">
        <f t="shared" si="24"/>
        <v>250000</v>
      </c>
      <c r="H318" s="154" t="s">
        <v>1244</v>
      </c>
      <c r="I318" s="4" t="s">
        <v>31</v>
      </c>
      <c r="J318">
        <v>250000</v>
      </c>
      <c r="K318" t="b">
        <f t="shared" si="25"/>
        <v>0</v>
      </c>
      <c r="L318" t="b">
        <f t="shared" si="26"/>
        <v>0</v>
      </c>
      <c r="M318" t="b">
        <f t="shared" si="27"/>
        <v>0</v>
      </c>
      <c r="N318" t="b">
        <f t="shared" si="28"/>
        <v>1</v>
      </c>
      <c r="O318" t="b">
        <f t="shared" si="29"/>
        <v>1</v>
      </c>
    </row>
    <row r="319" spans="1:15">
      <c r="A319" s="4">
        <v>1185732</v>
      </c>
      <c r="B319" s="6">
        <v>250</v>
      </c>
      <c r="C319" s="12" t="s">
        <v>1086</v>
      </c>
      <c r="D319" s="12" t="s">
        <v>1253</v>
      </c>
      <c r="E319" s="10">
        <v>39375</v>
      </c>
      <c r="F319" s="11">
        <v>0.35</v>
      </c>
      <c r="G319" s="13">
        <f t="shared" si="24"/>
        <v>112500</v>
      </c>
      <c r="H319" s="154" t="s">
        <v>1245</v>
      </c>
      <c r="I319" s="4" t="s">
        <v>31</v>
      </c>
      <c r="J319">
        <v>112500</v>
      </c>
      <c r="K319" t="b">
        <f t="shared" si="25"/>
        <v>0</v>
      </c>
      <c r="L319" t="b">
        <f t="shared" si="26"/>
        <v>1</v>
      </c>
      <c r="M319" t="b">
        <f t="shared" si="27"/>
        <v>0</v>
      </c>
      <c r="N319" t="b">
        <f t="shared" si="28"/>
        <v>1</v>
      </c>
      <c r="O319" t="b">
        <f t="shared" si="29"/>
        <v>1</v>
      </c>
    </row>
    <row r="320" spans="1:15">
      <c r="A320" s="4">
        <v>1185732</v>
      </c>
      <c r="B320" s="6">
        <v>200</v>
      </c>
      <c r="C320" s="12" t="s">
        <v>1086</v>
      </c>
      <c r="D320" s="12" t="s">
        <v>1253</v>
      </c>
      <c r="E320" s="10">
        <v>28000</v>
      </c>
      <c r="F320" s="11">
        <v>0.35</v>
      </c>
      <c r="G320" s="13">
        <f t="shared" si="24"/>
        <v>80000</v>
      </c>
      <c r="H320" s="154" t="s">
        <v>1242</v>
      </c>
      <c r="I320" s="4" t="s">
        <v>31</v>
      </c>
      <c r="J320">
        <v>80000</v>
      </c>
      <c r="K320" t="b">
        <f t="shared" si="25"/>
        <v>0</v>
      </c>
      <c r="L320" t="b">
        <f t="shared" si="26"/>
        <v>1</v>
      </c>
      <c r="M320" t="b">
        <f t="shared" si="27"/>
        <v>0</v>
      </c>
      <c r="N320" t="b">
        <f t="shared" si="28"/>
        <v>1</v>
      </c>
      <c r="O320" t="b">
        <f t="shared" si="29"/>
        <v>1</v>
      </c>
    </row>
    <row r="321" spans="1:15">
      <c r="A321" s="4">
        <v>1185732</v>
      </c>
      <c r="B321" s="6">
        <v>175</v>
      </c>
      <c r="C321" s="12" t="s">
        <v>1086</v>
      </c>
      <c r="D321" s="12" t="s">
        <v>1253</v>
      </c>
      <c r="E321" s="10">
        <v>28000</v>
      </c>
      <c r="F321" s="11">
        <v>0.4</v>
      </c>
      <c r="G321" s="13">
        <f t="shared" si="24"/>
        <v>70000</v>
      </c>
      <c r="H321" s="154" t="s">
        <v>1242</v>
      </c>
      <c r="I321" s="4" t="s">
        <v>31</v>
      </c>
      <c r="J321">
        <v>70000</v>
      </c>
      <c r="K321" t="b">
        <f t="shared" si="25"/>
        <v>0</v>
      </c>
      <c r="L321" t="b">
        <f t="shared" si="26"/>
        <v>1</v>
      </c>
      <c r="M321" t="b">
        <f t="shared" si="27"/>
        <v>0</v>
      </c>
      <c r="N321" t="b">
        <f t="shared" si="28"/>
        <v>1</v>
      </c>
      <c r="O321" t="b">
        <f t="shared" si="29"/>
        <v>1</v>
      </c>
    </row>
    <row r="322" spans="1:15">
      <c r="A322" s="4">
        <v>1185732</v>
      </c>
      <c r="B322" s="6">
        <v>175</v>
      </c>
      <c r="C322" s="12" t="s">
        <v>1087</v>
      </c>
      <c r="D322" s="12" t="s">
        <v>1253</v>
      </c>
      <c r="E322" s="10">
        <v>30625</v>
      </c>
      <c r="F322" s="11">
        <v>0.35</v>
      </c>
      <c r="G322" s="13">
        <f t="shared" si="24"/>
        <v>87500</v>
      </c>
      <c r="H322" s="154" t="s">
        <v>1244</v>
      </c>
      <c r="I322" s="4" t="s">
        <v>31</v>
      </c>
      <c r="J322">
        <v>87500</v>
      </c>
      <c r="K322" t="b">
        <f t="shared" si="25"/>
        <v>0</v>
      </c>
      <c r="L322" t="b">
        <f t="shared" si="26"/>
        <v>0</v>
      </c>
      <c r="M322" t="b">
        <f t="shared" si="27"/>
        <v>0</v>
      </c>
      <c r="N322" t="b">
        <f t="shared" si="28"/>
        <v>1</v>
      </c>
      <c r="O322" t="b">
        <f t="shared" si="29"/>
        <v>1</v>
      </c>
    </row>
    <row r="323" spans="1:15">
      <c r="A323" s="4">
        <v>1185732</v>
      </c>
      <c r="B323" s="6">
        <v>350</v>
      </c>
      <c r="C323" s="12" t="s">
        <v>1087</v>
      </c>
      <c r="D323" s="12" t="s">
        <v>1253</v>
      </c>
      <c r="E323" s="10">
        <v>96250</v>
      </c>
      <c r="F323" s="11">
        <v>0.5</v>
      </c>
      <c r="G323" s="13">
        <f t="shared" si="24"/>
        <v>192500</v>
      </c>
      <c r="H323" s="154" t="s">
        <v>1245</v>
      </c>
      <c r="I323" s="4" t="s">
        <v>31</v>
      </c>
      <c r="J323">
        <v>192500</v>
      </c>
      <c r="K323" t="b">
        <f t="shared" si="25"/>
        <v>0</v>
      </c>
      <c r="L323" t="b">
        <f t="shared" si="26"/>
        <v>0</v>
      </c>
      <c r="M323" t="b">
        <f t="shared" si="27"/>
        <v>0</v>
      </c>
      <c r="N323" t="b">
        <f t="shared" si="28"/>
        <v>1</v>
      </c>
      <c r="O323" t="b">
        <f t="shared" si="29"/>
        <v>1</v>
      </c>
    </row>
    <row r="324" spans="1:15">
      <c r="A324" s="4">
        <v>1185732</v>
      </c>
      <c r="B324" s="6">
        <v>575</v>
      </c>
      <c r="C324" s="12" t="s">
        <v>1086</v>
      </c>
      <c r="D324" s="12" t="s">
        <v>1253</v>
      </c>
      <c r="E324" s="10">
        <v>115000</v>
      </c>
      <c r="F324" s="11">
        <v>0.4</v>
      </c>
      <c r="G324" s="13">
        <f t="shared" si="24"/>
        <v>287500</v>
      </c>
      <c r="H324" s="154" t="s">
        <v>1244</v>
      </c>
      <c r="I324" s="4" t="s">
        <v>31</v>
      </c>
      <c r="J324">
        <v>287500</v>
      </c>
      <c r="K324" t="b">
        <f t="shared" si="25"/>
        <v>0</v>
      </c>
      <c r="L324" t="b">
        <f t="shared" si="26"/>
        <v>1</v>
      </c>
      <c r="M324" t="b">
        <f t="shared" si="27"/>
        <v>0</v>
      </c>
      <c r="N324" t="b">
        <f t="shared" si="28"/>
        <v>1</v>
      </c>
      <c r="O324" t="b">
        <f t="shared" si="29"/>
        <v>1</v>
      </c>
    </row>
    <row r="325" spans="1:15">
      <c r="A325" s="4">
        <v>1185732</v>
      </c>
      <c r="B325" s="6">
        <v>325</v>
      </c>
      <c r="C325" s="12" t="s">
        <v>1086</v>
      </c>
      <c r="D325" s="12" t="s">
        <v>1253</v>
      </c>
      <c r="E325" s="10">
        <v>51187.5</v>
      </c>
      <c r="F325" s="11">
        <v>0.35</v>
      </c>
      <c r="G325" s="13">
        <f t="shared" ref="G325:G388" si="30">E325/F325</f>
        <v>146250</v>
      </c>
      <c r="H325" s="154" t="s">
        <v>1241</v>
      </c>
      <c r="I325" s="4" t="s">
        <v>31</v>
      </c>
      <c r="J325">
        <v>146250</v>
      </c>
      <c r="K325" t="b">
        <f t="shared" ref="K325:K388" si="31">IF(J325&gt;450000,TRUE,FALSE)</f>
        <v>0</v>
      </c>
      <c r="L325" t="b">
        <f t="shared" ref="L325:L388" si="32">OR(C325="Men's Street Footwear",H325="Credit Card")</f>
        <v>1</v>
      </c>
      <c r="M325" t="b">
        <f t="shared" ref="M325:M388" si="33">AND(D325="Male",H325="Credit Card",G325&lt;150000)</f>
        <v>1</v>
      </c>
      <c r="N325" t="b">
        <f t="shared" ref="N325:N388" si="34">NOT(H325="Credit Card")</f>
        <v>0</v>
      </c>
      <c r="O325" t="b">
        <f t="shared" ref="O325:O388" si="35">NOT(AND(H325=0,B325&lt;=500))</f>
        <v>1</v>
      </c>
    </row>
    <row r="326" spans="1:15">
      <c r="A326" s="4">
        <v>1185732</v>
      </c>
      <c r="B326" s="6">
        <v>250</v>
      </c>
      <c r="C326" s="12" t="s">
        <v>1086</v>
      </c>
      <c r="D326" s="12" t="s">
        <v>1253</v>
      </c>
      <c r="E326" s="10">
        <v>35000</v>
      </c>
      <c r="F326" s="11">
        <v>0.35</v>
      </c>
      <c r="G326" s="13">
        <f t="shared" si="30"/>
        <v>100000</v>
      </c>
      <c r="H326" s="154" t="s">
        <v>1241</v>
      </c>
      <c r="I326" s="4" t="s">
        <v>31</v>
      </c>
      <c r="J326">
        <v>100000</v>
      </c>
      <c r="K326" t="b">
        <f t="shared" si="31"/>
        <v>0</v>
      </c>
      <c r="L326" t="b">
        <f t="shared" si="32"/>
        <v>1</v>
      </c>
      <c r="M326" t="b">
        <f t="shared" si="33"/>
        <v>1</v>
      </c>
      <c r="N326" t="b">
        <f t="shared" si="34"/>
        <v>0</v>
      </c>
      <c r="O326" t="b">
        <f t="shared" si="35"/>
        <v>1</v>
      </c>
    </row>
    <row r="327" spans="1:15">
      <c r="A327" s="4">
        <v>1185732</v>
      </c>
      <c r="B327" s="6">
        <v>200</v>
      </c>
      <c r="C327" s="12" t="s">
        <v>1086</v>
      </c>
      <c r="D327" s="12" t="s">
        <v>1253</v>
      </c>
      <c r="E327" s="10">
        <v>32000</v>
      </c>
      <c r="F327" s="11">
        <v>0.4</v>
      </c>
      <c r="G327" s="13">
        <f t="shared" si="30"/>
        <v>80000</v>
      </c>
      <c r="H327" s="154" t="s">
        <v>1245</v>
      </c>
      <c r="I327" s="4" t="s">
        <v>31</v>
      </c>
      <c r="J327">
        <v>80000</v>
      </c>
      <c r="K327" t="b">
        <f t="shared" si="31"/>
        <v>0</v>
      </c>
      <c r="L327" t="b">
        <f t="shared" si="32"/>
        <v>1</v>
      </c>
      <c r="M327" t="b">
        <f t="shared" si="33"/>
        <v>0</v>
      </c>
      <c r="N327" t="b">
        <f t="shared" si="34"/>
        <v>1</v>
      </c>
      <c r="O327" t="b">
        <f t="shared" si="35"/>
        <v>1</v>
      </c>
    </row>
    <row r="328" spans="1:15">
      <c r="A328" s="4">
        <v>1185732</v>
      </c>
      <c r="B328" s="6">
        <v>225</v>
      </c>
      <c r="C328" s="12" t="s">
        <v>1086</v>
      </c>
      <c r="D328" s="12" t="s">
        <v>1253</v>
      </c>
      <c r="E328" s="10">
        <v>39375</v>
      </c>
      <c r="F328" s="11">
        <v>0.35</v>
      </c>
      <c r="G328" s="13">
        <f t="shared" si="30"/>
        <v>112500</v>
      </c>
      <c r="H328" s="154" t="s">
        <v>1241</v>
      </c>
      <c r="I328" s="4" t="s">
        <v>31</v>
      </c>
      <c r="J328">
        <v>112500</v>
      </c>
      <c r="K328" t="b">
        <f t="shared" si="31"/>
        <v>0</v>
      </c>
      <c r="L328" t="b">
        <f t="shared" si="32"/>
        <v>1</v>
      </c>
      <c r="M328" t="b">
        <f t="shared" si="33"/>
        <v>1</v>
      </c>
      <c r="N328" t="b">
        <f t="shared" si="34"/>
        <v>0</v>
      </c>
      <c r="O328" t="b">
        <f t="shared" si="35"/>
        <v>1</v>
      </c>
    </row>
    <row r="329" spans="1:15">
      <c r="A329" s="4">
        <v>1185732</v>
      </c>
      <c r="B329" s="6">
        <v>400</v>
      </c>
      <c r="C329" s="12" t="s">
        <v>1086</v>
      </c>
      <c r="D329" s="12" t="s">
        <v>1253</v>
      </c>
      <c r="E329" s="10">
        <v>110000</v>
      </c>
      <c r="F329" s="11">
        <v>0.5</v>
      </c>
      <c r="G329" s="13">
        <f t="shared" si="30"/>
        <v>220000</v>
      </c>
      <c r="H329" s="154" t="s">
        <v>1246</v>
      </c>
      <c r="I329" s="4" t="s">
        <v>31</v>
      </c>
      <c r="J329">
        <v>220000</v>
      </c>
      <c r="K329" t="b">
        <f t="shared" si="31"/>
        <v>0</v>
      </c>
      <c r="L329" t="b">
        <f t="shared" si="32"/>
        <v>1</v>
      </c>
      <c r="M329" t="b">
        <f t="shared" si="33"/>
        <v>0</v>
      </c>
      <c r="N329" t="b">
        <f t="shared" si="34"/>
        <v>1</v>
      </c>
      <c r="O329" t="b">
        <f t="shared" si="35"/>
        <v>1</v>
      </c>
    </row>
    <row r="330" spans="1:15">
      <c r="A330" s="4">
        <v>1185732</v>
      </c>
      <c r="B330" s="6">
        <v>550</v>
      </c>
      <c r="C330" s="12" t="s">
        <v>1086</v>
      </c>
      <c r="D330" s="12" t="s">
        <v>1253</v>
      </c>
      <c r="E330" s="10">
        <v>110000</v>
      </c>
      <c r="F330" s="11">
        <v>0.4</v>
      </c>
      <c r="G330" s="13">
        <f t="shared" si="30"/>
        <v>275000</v>
      </c>
      <c r="H330" s="154" t="s">
        <v>1243</v>
      </c>
      <c r="I330" s="4" t="s">
        <v>31</v>
      </c>
      <c r="J330">
        <v>275000</v>
      </c>
      <c r="K330" t="b">
        <f t="shared" si="31"/>
        <v>0</v>
      </c>
      <c r="L330" t="b">
        <f t="shared" si="32"/>
        <v>1</v>
      </c>
      <c r="M330" t="b">
        <f t="shared" si="33"/>
        <v>0</v>
      </c>
      <c r="N330" t="b">
        <f t="shared" si="34"/>
        <v>1</v>
      </c>
      <c r="O330" t="b">
        <f t="shared" si="35"/>
        <v>1</v>
      </c>
    </row>
    <row r="331" spans="1:15">
      <c r="A331" s="4">
        <v>1185732</v>
      </c>
      <c r="B331" s="6">
        <v>325</v>
      </c>
      <c r="C331" s="12" t="s">
        <v>1087</v>
      </c>
      <c r="D331" s="12" t="s">
        <v>1253</v>
      </c>
      <c r="E331" s="10">
        <v>51187.5</v>
      </c>
      <c r="F331" s="11">
        <v>0.35</v>
      </c>
      <c r="G331" s="13">
        <f t="shared" si="30"/>
        <v>146250</v>
      </c>
      <c r="H331" s="154" t="s">
        <v>1244</v>
      </c>
      <c r="I331" s="4" t="s">
        <v>31</v>
      </c>
      <c r="J331">
        <v>146250</v>
      </c>
      <c r="K331" t="b">
        <f t="shared" si="31"/>
        <v>0</v>
      </c>
      <c r="L331" t="b">
        <f t="shared" si="32"/>
        <v>0</v>
      </c>
      <c r="M331" t="b">
        <f t="shared" si="33"/>
        <v>0</v>
      </c>
      <c r="N331" t="b">
        <f t="shared" si="34"/>
        <v>1</v>
      </c>
      <c r="O331" t="b">
        <f t="shared" si="35"/>
        <v>1</v>
      </c>
    </row>
    <row r="332" spans="1:15">
      <c r="A332" s="4">
        <v>1185732</v>
      </c>
      <c r="B332" s="6">
        <v>250</v>
      </c>
      <c r="C332" s="12" t="s">
        <v>1087</v>
      </c>
      <c r="D332" s="12" t="s">
        <v>1253</v>
      </c>
      <c r="E332" s="10">
        <v>35000</v>
      </c>
      <c r="F332" s="11">
        <v>0.35</v>
      </c>
      <c r="G332" s="13">
        <f t="shared" si="30"/>
        <v>100000</v>
      </c>
      <c r="H332" s="154" t="s">
        <v>1246</v>
      </c>
      <c r="I332" s="4" t="s">
        <v>31</v>
      </c>
      <c r="J332">
        <v>100000</v>
      </c>
      <c r="K332" t="b">
        <f t="shared" si="31"/>
        <v>0</v>
      </c>
      <c r="L332" t="b">
        <f t="shared" si="32"/>
        <v>0</v>
      </c>
      <c r="M332" t="b">
        <f t="shared" si="33"/>
        <v>0</v>
      </c>
      <c r="N332" t="b">
        <f t="shared" si="34"/>
        <v>1</v>
      </c>
      <c r="O332" t="b">
        <f t="shared" si="35"/>
        <v>1</v>
      </c>
    </row>
    <row r="333" spans="1:15">
      <c r="A333" s="4">
        <v>1185732</v>
      </c>
      <c r="B333" s="6">
        <v>225</v>
      </c>
      <c r="C333" s="12" t="s">
        <v>1087</v>
      </c>
      <c r="D333" s="12" t="s">
        <v>1253</v>
      </c>
      <c r="E333" s="10">
        <v>36000</v>
      </c>
      <c r="F333" s="11">
        <v>0.4</v>
      </c>
      <c r="G333" s="13">
        <f t="shared" si="30"/>
        <v>90000</v>
      </c>
      <c r="H333" s="154" t="s">
        <v>1246</v>
      </c>
      <c r="I333" s="4" t="s">
        <v>31</v>
      </c>
      <c r="J333">
        <v>90000</v>
      </c>
      <c r="K333" t="b">
        <f t="shared" si="31"/>
        <v>0</v>
      </c>
      <c r="L333" t="b">
        <f t="shared" si="32"/>
        <v>0</v>
      </c>
      <c r="M333" t="b">
        <f t="shared" si="33"/>
        <v>0</v>
      </c>
      <c r="N333" t="b">
        <f t="shared" si="34"/>
        <v>1</v>
      </c>
      <c r="O333" t="b">
        <f t="shared" si="35"/>
        <v>1</v>
      </c>
    </row>
    <row r="334" spans="1:15">
      <c r="A334" s="4">
        <v>1185732</v>
      </c>
      <c r="B334" s="6">
        <v>200</v>
      </c>
      <c r="C334" s="12" t="s">
        <v>1087</v>
      </c>
      <c r="D334" s="12" t="s">
        <v>1253</v>
      </c>
      <c r="E334" s="10">
        <v>35000</v>
      </c>
      <c r="F334" s="11">
        <v>0.35</v>
      </c>
      <c r="G334" s="13">
        <f t="shared" si="30"/>
        <v>100000</v>
      </c>
      <c r="H334" s="154" t="s">
        <v>1242</v>
      </c>
      <c r="I334" s="4" t="s">
        <v>31</v>
      </c>
      <c r="J334">
        <v>100000</v>
      </c>
      <c r="K334" t="b">
        <f t="shared" si="31"/>
        <v>0</v>
      </c>
      <c r="L334" t="b">
        <f t="shared" si="32"/>
        <v>0</v>
      </c>
      <c r="M334" t="b">
        <f t="shared" si="33"/>
        <v>0</v>
      </c>
      <c r="N334" t="b">
        <f t="shared" si="34"/>
        <v>1</v>
      </c>
      <c r="O334" t="b">
        <f t="shared" si="35"/>
        <v>1</v>
      </c>
    </row>
    <row r="335" spans="1:15">
      <c r="A335" s="4">
        <v>1185732</v>
      </c>
      <c r="B335" s="6">
        <v>375</v>
      </c>
      <c r="C335" s="12" t="s">
        <v>1087</v>
      </c>
      <c r="D335" s="12" t="s">
        <v>1253</v>
      </c>
      <c r="E335" s="10">
        <v>103125</v>
      </c>
      <c r="F335" s="11">
        <v>0.5</v>
      </c>
      <c r="G335" s="13">
        <f t="shared" si="30"/>
        <v>206250</v>
      </c>
      <c r="H335" s="154" t="s">
        <v>1241</v>
      </c>
      <c r="I335" s="4" t="s">
        <v>31</v>
      </c>
      <c r="J335">
        <v>206250</v>
      </c>
      <c r="K335" t="b">
        <f t="shared" si="31"/>
        <v>0</v>
      </c>
      <c r="L335" t="b">
        <f t="shared" si="32"/>
        <v>1</v>
      </c>
      <c r="M335" t="b">
        <f t="shared" si="33"/>
        <v>0</v>
      </c>
      <c r="N335" t="b">
        <f t="shared" si="34"/>
        <v>0</v>
      </c>
      <c r="O335" t="b">
        <f t="shared" si="35"/>
        <v>1</v>
      </c>
    </row>
    <row r="336" spans="1:15">
      <c r="A336" s="4">
        <v>1185732</v>
      </c>
      <c r="B336" s="6">
        <v>500</v>
      </c>
      <c r="C336" s="12" t="s">
        <v>1087</v>
      </c>
      <c r="D336" s="12" t="s">
        <v>1253</v>
      </c>
      <c r="E336" s="10">
        <v>100000</v>
      </c>
      <c r="F336" s="11">
        <v>0.4</v>
      </c>
      <c r="G336" s="13">
        <f t="shared" si="30"/>
        <v>250000</v>
      </c>
      <c r="H336" s="154" t="s">
        <v>1243</v>
      </c>
      <c r="I336" s="4" t="s">
        <v>31</v>
      </c>
      <c r="J336">
        <v>250000</v>
      </c>
      <c r="K336" t="b">
        <f t="shared" si="31"/>
        <v>0</v>
      </c>
      <c r="L336" t="b">
        <f t="shared" si="32"/>
        <v>0</v>
      </c>
      <c r="M336" t="b">
        <f t="shared" si="33"/>
        <v>0</v>
      </c>
      <c r="N336" t="b">
        <f t="shared" si="34"/>
        <v>1</v>
      </c>
      <c r="O336" t="b">
        <f t="shared" si="35"/>
        <v>1</v>
      </c>
    </row>
    <row r="337" spans="1:15">
      <c r="A337" s="4">
        <v>1185732</v>
      </c>
      <c r="B337" s="6">
        <v>300</v>
      </c>
      <c r="C337" s="12" t="s">
        <v>1086</v>
      </c>
      <c r="D337" s="12" t="s">
        <v>1253</v>
      </c>
      <c r="E337" s="10">
        <v>47250</v>
      </c>
      <c r="F337" s="11">
        <v>0.35</v>
      </c>
      <c r="G337" s="13">
        <f t="shared" si="30"/>
        <v>135000</v>
      </c>
      <c r="H337" s="154" t="s">
        <v>1243</v>
      </c>
      <c r="I337" s="4" t="s">
        <v>31</v>
      </c>
      <c r="J337">
        <v>135000</v>
      </c>
      <c r="K337" t="b">
        <f t="shared" si="31"/>
        <v>0</v>
      </c>
      <c r="L337" t="b">
        <f t="shared" si="32"/>
        <v>1</v>
      </c>
      <c r="M337" t="b">
        <f t="shared" si="33"/>
        <v>0</v>
      </c>
      <c r="N337" t="b">
        <f t="shared" si="34"/>
        <v>1</v>
      </c>
      <c r="O337" t="b">
        <f t="shared" si="35"/>
        <v>1</v>
      </c>
    </row>
    <row r="338" spans="1:15">
      <c r="A338" s="4">
        <v>1185732</v>
      </c>
      <c r="B338" s="6">
        <v>200</v>
      </c>
      <c r="C338" s="12" t="s">
        <v>1087</v>
      </c>
      <c r="D338" s="12" t="s">
        <v>1253</v>
      </c>
      <c r="E338" s="10">
        <v>28000</v>
      </c>
      <c r="F338" s="11">
        <v>0.35</v>
      </c>
      <c r="G338" s="13">
        <f t="shared" si="30"/>
        <v>80000</v>
      </c>
      <c r="H338" s="154" t="s">
        <v>1244</v>
      </c>
      <c r="I338" s="4" t="s">
        <v>31</v>
      </c>
      <c r="J338">
        <v>80000</v>
      </c>
      <c r="K338" t="b">
        <f t="shared" si="31"/>
        <v>0</v>
      </c>
      <c r="L338" t="b">
        <f t="shared" si="32"/>
        <v>0</v>
      </c>
      <c r="M338" t="b">
        <f t="shared" si="33"/>
        <v>0</v>
      </c>
      <c r="N338" t="b">
        <f t="shared" si="34"/>
        <v>1</v>
      </c>
      <c r="O338" t="b">
        <f t="shared" si="35"/>
        <v>1</v>
      </c>
    </row>
    <row r="339" spans="1:15">
      <c r="A339" s="4">
        <v>1185732</v>
      </c>
      <c r="B339" s="6">
        <v>175</v>
      </c>
      <c r="C339" s="12" t="s">
        <v>1086</v>
      </c>
      <c r="D339" s="12" t="s">
        <v>1253</v>
      </c>
      <c r="E339" s="10">
        <v>28000</v>
      </c>
      <c r="F339" s="11">
        <v>0.4</v>
      </c>
      <c r="G339" s="13">
        <f t="shared" si="30"/>
        <v>70000</v>
      </c>
      <c r="H339" s="154" t="s">
        <v>1243</v>
      </c>
      <c r="I339" s="4" t="s">
        <v>31</v>
      </c>
      <c r="J339">
        <v>70000</v>
      </c>
      <c r="K339" t="b">
        <f t="shared" si="31"/>
        <v>0</v>
      </c>
      <c r="L339" t="b">
        <f t="shared" si="32"/>
        <v>1</v>
      </c>
      <c r="M339" t="b">
        <f t="shared" si="33"/>
        <v>0</v>
      </c>
      <c r="N339" t="b">
        <f t="shared" si="34"/>
        <v>1</v>
      </c>
      <c r="O339" t="b">
        <f t="shared" si="35"/>
        <v>1</v>
      </c>
    </row>
    <row r="340" spans="1:15">
      <c r="A340" s="4">
        <v>1185732</v>
      </c>
      <c r="B340" s="6">
        <v>175</v>
      </c>
      <c r="C340" s="12" t="s">
        <v>1087</v>
      </c>
      <c r="D340" s="12" t="s">
        <v>1253</v>
      </c>
      <c r="E340" s="10">
        <v>30625</v>
      </c>
      <c r="F340" s="11">
        <v>0.35</v>
      </c>
      <c r="G340" s="13">
        <f t="shared" si="30"/>
        <v>87500</v>
      </c>
      <c r="H340" s="154" t="s">
        <v>1246</v>
      </c>
      <c r="I340" s="4" t="s">
        <v>31</v>
      </c>
      <c r="J340">
        <v>87500</v>
      </c>
      <c r="K340" t="b">
        <f t="shared" si="31"/>
        <v>0</v>
      </c>
      <c r="L340" t="b">
        <f t="shared" si="32"/>
        <v>0</v>
      </c>
      <c r="M340" t="b">
        <f t="shared" si="33"/>
        <v>0</v>
      </c>
      <c r="N340" t="b">
        <f t="shared" si="34"/>
        <v>1</v>
      </c>
      <c r="O340" t="b">
        <f t="shared" si="35"/>
        <v>1</v>
      </c>
    </row>
    <row r="341" spans="1:15">
      <c r="A341" s="4">
        <v>1185732</v>
      </c>
      <c r="B341" s="6">
        <v>250</v>
      </c>
      <c r="C341" s="12" t="s">
        <v>1087</v>
      </c>
      <c r="D341" s="12" t="s">
        <v>1253</v>
      </c>
      <c r="E341" s="10">
        <v>68750</v>
      </c>
      <c r="F341" s="11">
        <v>0.5</v>
      </c>
      <c r="G341" s="13">
        <f t="shared" si="30"/>
        <v>137500</v>
      </c>
      <c r="H341" s="154" t="s">
        <v>1243</v>
      </c>
      <c r="I341" s="4" t="s">
        <v>31</v>
      </c>
      <c r="J341">
        <v>137500</v>
      </c>
      <c r="K341" t="b">
        <f t="shared" si="31"/>
        <v>0</v>
      </c>
      <c r="L341" t="b">
        <f t="shared" si="32"/>
        <v>0</v>
      </c>
      <c r="M341" t="b">
        <f t="shared" si="33"/>
        <v>0</v>
      </c>
      <c r="N341" t="b">
        <f t="shared" si="34"/>
        <v>1</v>
      </c>
      <c r="O341" t="b">
        <f t="shared" si="35"/>
        <v>1</v>
      </c>
    </row>
    <row r="342" spans="1:15">
      <c r="A342" s="4">
        <v>1185732</v>
      </c>
      <c r="B342" s="6">
        <v>425</v>
      </c>
      <c r="C342" s="12" t="s">
        <v>1087</v>
      </c>
      <c r="D342" s="12" t="s">
        <v>1253</v>
      </c>
      <c r="E342" s="10">
        <v>102000</v>
      </c>
      <c r="F342" s="11">
        <v>0.4</v>
      </c>
      <c r="G342" s="13">
        <f t="shared" si="30"/>
        <v>255000</v>
      </c>
      <c r="H342" s="154" t="s">
        <v>1245</v>
      </c>
      <c r="I342" s="4" t="s">
        <v>31</v>
      </c>
      <c r="J342">
        <v>255000</v>
      </c>
      <c r="K342" t="b">
        <f t="shared" si="31"/>
        <v>0</v>
      </c>
      <c r="L342" t="b">
        <f t="shared" si="32"/>
        <v>0</v>
      </c>
      <c r="M342" t="b">
        <f t="shared" si="33"/>
        <v>0</v>
      </c>
      <c r="N342" t="b">
        <f t="shared" si="34"/>
        <v>1</v>
      </c>
      <c r="O342" t="b">
        <f t="shared" si="35"/>
        <v>1</v>
      </c>
    </row>
    <row r="343" spans="1:15">
      <c r="A343" s="4">
        <v>1185732</v>
      </c>
      <c r="B343" s="6">
        <v>250</v>
      </c>
      <c r="C343" s="12" t="s">
        <v>1087</v>
      </c>
      <c r="D343" s="12" t="s">
        <v>1253</v>
      </c>
      <c r="E343" s="10">
        <v>43750</v>
      </c>
      <c r="F343" s="11">
        <v>0.35</v>
      </c>
      <c r="G343" s="13">
        <f t="shared" si="30"/>
        <v>125000.00000000001</v>
      </c>
      <c r="H343" s="154" t="s">
        <v>1241</v>
      </c>
      <c r="I343" s="4" t="s">
        <v>31</v>
      </c>
      <c r="J343">
        <v>125000.00000000001</v>
      </c>
      <c r="K343" t="b">
        <f t="shared" si="31"/>
        <v>0</v>
      </c>
      <c r="L343" t="b">
        <f t="shared" si="32"/>
        <v>1</v>
      </c>
      <c r="M343" t="b">
        <f t="shared" si="33"/>
        <v>1</v>
      </c>
      <c r="N343" t="b">
        <f t="shared" si="34"/>
        <v>0</v>
      </c>
      <c r="O343" t="b">
        <f t="shared" si="35"/>
        <v>1</v>
      </c>
    </row>
    <row r="344" spans="1:15">
      <c r="A344" s="4">
        <v>1185732</v>
      </c>
      <c r="B344" s="6">
        <v>150</v>
      </c>
      <c r="C344" s="12" t="s">
        <v>1087</v>
      </c>
      <c r="D344" s="12" t="s">
        <v>1253</v>
      </c>
      <c r="E344" s="10">
        <v>26250</v>
      </c>
      <c r="F344" s="11">
        <v>0.35</v>
      </c>
      <c r="G344" s="13">
        <f t="shared" si="30"/>
        <v>75000</v>
      </c>
      <c r="H344" s="154" t="s">
        <v>1243</v>
      </c>
      <c r="I344" s="4" t="s">
        <v>31</v>
      </c>
      <c r="J344">
        <v>75000</v>
      </c>
      <c r="K344" t="b">
        <f t="shared" si="31"/>
        <v>0</v>
      </c>
      <c r="L344" t="b">
        <f t="shared" si="32"/>
        <v>0</v>
      </c>
      <c r="M344" t="b">
        <f t="shared" si="33"/>
        <v>0</v>
      </c>
      <c r="N344" t="b">
        <f t="shared" si="34"/>
        <v>1</v>
      </c>
      <c r="O344" t="b">
        <f t="shared" si="35"/>
        <v>1</v>
      </c>
    </row>
    <row r="345" spans="1:15">
      <c r="A345" s="4">
        <v>1185732</v>
      </c>
      <c r="B345" s="6">
        <v>125</v>
      </c>
      <c r="C345" s="12" t="s">
        <v>1086</v>
      </c>
      <c r="D345" s="12" t="s">
        <v>1253</v>
      </c>
      <c r="E345" s="10">
        <v>25000</v>
      </c>
      <c r="F345" s="11">
        <v>0.4</v>
      </c>
      <c r="G345" s="13">
        <f t="shared" si="30"/>
        <v>62500</v>
      </c>
      <c r="H345" s="154" t="s">
        <v>1241</v>
      </c>
      <c r="I345" s="4" t="s">
        <v>31</v>
      </c>
      <c r="J345">
        <v>62500</v>
      </c>
      <c r="K345" t="b">
        <f t="shared" si="31"/>
        <v>0</v>
      </c>
      <c r="L345" t="b">
        <f t="shared" si="32"/>
        <v>1</v>
      </c>
      <c r="M345" t="b">
        <f t="shared" si="33"/>
        <v>1</v>
      </c>
      <c r="N345" t="b">
        <f t="shared" si="34"/>
        <v>0</v>
      </c>
      <c r="O345" t="b">
        <f t="shared" si="35"/>
        <v>1</v>
      </c>
    </row>
    <row r="346" spans="1:15">
      <c r="A346" s="4">
        <v>1185732</v>
      </c>
      <c r="B346" s="6">
        <v>125</v>
      </c>
      <c r="C346" s="12" t="s">
        <v>1086</v>
      </c>
      <c r="D346" s="12" t="s">
        <v>1253</v>
      </c>
      <c r="E346" s="10">
        <v>26250</v>
      </c>
      <c r="F346" s="11">
        <v>0.35</v>
      </c>
      <c r="G346" s="13">
        <f t="shared" si="30"/>
        <v>75000</v>
      </c>
      <c r="H346" s="154" t="s">
        <v>1242</v>
      </c>
      <c r="I346" s="4" t="s">
        <v>31</v>
      </c>
      <c r="J346">
        <v>75000</v>
      </c>
      <c r="K346" t="b">
        <f t="shared" si="31"/>
        <v>0</v>
      </c>
      <c r="L346" t="b">
        <f t="shared" si="32"/>
        <v>1</v>
      </c>
      <c r="M346" t="b">
        <f t="shared" si="33"/>
        <v>0</v>
      </c>
      <c r="N346" t="b">
        <f t="shared" si="34"/>
        <v>1</v>
      </c>
      <c r="O346" t="b">
        <f t="shared" si="35"/>
        <v>1</v>
      </c>
    </row>
    <row r="347" spans="1:15">
      <c r="A347" s="4">
        <v>1185732</v>
      </c>
      <c r="B347" s="6">
        <v>250</v>
      </c>
      <c r="C347" s="12" t="s">
        <v>1087</v>
      </c>
      <c r="D347" s="12" t="s">
        <v>1253</v>
      </c>
      <c r="E347" s="10">
        <v>81250</v>
      </c>
      <c r="F347" s="11">
        <v>0.5</v>
      </c>
      <c r="G347" s="13">
        <f t="shared" si="30"/>
        <v>162500</v>
      </c>
      <c r="H347" s="154" t="s">
        <v>1243</v>
      </c>
      <c r="I347" s="4" t="s">
        <v>31</v>
      </c>
      <c r="J347">
        <v>162500</v>
      </c>
      <c r="K347" t="b">
        <f t="shared" si="31"/>
        <v>0</v>
      </c>
      <c r="L347" t="b">
        <f t="shared" si="32"/>
        <v>0</v>
      </c>
      <c r="M347" t="b">
        <f t="shared" si="33"/>
        <v>0</v>
      </c>
      <c r="N347" t="b">
        <f t="shared" si="34"/>
        <v>1</v>
      </c>
      <c r="O347" t="b">
        <f t="shared" si="35"/>
        <v>1</v>
      </c>
    </row>
    <row r="348" spans="1:15">
      <c r="A348" s="4">
        <v>1185732</v>
      </c>
      <c r="B348" s="6">
        <v>400</v>
      </c>
      <c r="C348" s="12" t="s">
        <v>1086</v>
      </c>
      <c r="D348" s="12" t="s">
        <v>1253</v>
      </c>
      <c r="E348" s="10">
        <v>96000</v>
      </c>
      <c r="F348" s="11">
        <v>0.4</v>
      </c>
      <c r="G348" s="13">
        <f t="shared" si="30"/>
        <v>240000</v>
      </c>
      <c r="H348" s="154" t="s">
        <v>1244</v>
      </c>
      <c r="I348" s="4" t="s">
        <v>31</v>
      </c>
      <c r="J348">
        <v>240000</v>
      </c>
      <c r="K348" t="b">
        <f t="shared" si="31"/>
        <v>0</v>
      </c>
      <c r="L348" t="b">
        <f t="shared" si="32"/>
        <v>1</v>
      </c>
      <c r="M348" t="b">
        <f t="shared" si="33"/>
        <v>0</v>
      </c>
      <c r="N348" t="b">
        <f t="shared" si="34"/>
        <v>1</v>
      </c>
      <c r="O348" t="b">
        <f t="shared" si="35"/>
        <v>1</v>
      </c>
    </row>
    <row r="349" spans="1:15">
      <c r="A349" s="4">
        <v>1185732</v>
      </c>
      <c r="B349" s="6">
        <v>250</v>
      </c>
      <c r="C349" s="12" t="s">
        <v>1087</v>
      </c>
      <c r="D349" s="12" t="s">
        <v>1253</v>
      </c>
      <c r="E349" s="10">
        <v>43750</v>
      </c>
      <c r="F349" s="11">
        <v>0.35</v>
      </c>
      <c r="G349" s="13">
        <f t="shared" si="30"/>
        <v>125000.00000000001</v>
      </c>
      <c r="H349" s="154" t="s">
        <v>1243</v>
      </c>
      <c r="I349" s="4" t="s">
        <v>31</v>
      </c>
      <c r="J349">
        <v>125000.00000000001</v>
      </c>
      <c r="K349" t="b">
        <f t="shared" si="31"/>
        <v>0</v>
      </c>
      <c r="L349" t="b">
        <f t="shared" si="32"/>
        <v>0</v>
      </c>
      <c r="M349" t="b">
        <f t="shared" si="33"/>
        <v>0</v>
      </c>
      <c r="N349" t="b">
        <f t="shared" si="34"/>
        <v>1</v>
      </c>
      <c r="O349" t="b">
        <f t="shared" si="35"/>
        <v>1</v>
      </c>
    </row>
    <row r="350" spans="1:15">
      <c r="A350" s="4">
        <v>1185732</v>
      </c>
      <c r="B350" s="6">
        <v>195</v>
      </c>
      <c r="C350" s="12" t="s">
        <v>1086</v>
      </c>
      <c r="D350" s="12" t="s">
        <v>1253</v>
      </c>
      <c r="E350" s="10">
        <v>34125</v>
      </c>
      <c r="F350" s="11">
        <v>0.35</v>
      </c>
      <c r="G350" s="13">
        <f t="shared" si="30"/>
        <v>97500</v>
      </c>
      <c r="H350" s="154" t="s">
        <v>1241</v>
      </c>
      <c r="I350" s="4" t="s">
        <v>31</v>
      </c>
      <c r="J350">
        <v>97500</v>
      </c>
      <c r="K350" t="b">
        <f t="shared" si="31"/>
        <v>0</v>
      </c>
      <c r="L350" t="b">
        <f t="shared" si="32"/>
        <v>1</v>
      </c>
      <c r="M350" t="b">
        <f t="shared" si="33"/>
        <v>1</v>
      </c>
      <c r="N350" t="b">
        <f t="shared" si="34"/>
        <v>0</v>
      </c>
      <c r="O350" t="b">
        <f t="shared" si="35"/>
        <v>1</v>
      </c>
    </row>
    <row r="351" spans="1:15">
      <c r="A351" s="4">
        <v>1185732</v>
      </c>
      <c r="B351" s="6">
        <v>175</v>
      </c>
      <c r="C351" s="12" t="s">
        <v>1088</v>
      </c>
      <c r="D351" s="155" t="s">
        <v>1254</v>
      </c>
      <c r="E351" s="10">
        <v>35000</v>
      </c>
      <c r="F351" s="11">
        <v>0.4</v>
      </c>
      <c r="G351" s="13">
        <f t="shared" si="30"/>
        <v>87500</v>
      </c>
      <c r="H351" s="154" t="s">
        <v>1241</v>
      </c>
      <c r="I351" s="4" t="s">
        <v>31</v>
      </c>
      <c r="J351">
        <v>87500</v>
      </c>
      <c r="K351" t="b">
        <f t="shared" si="31"/>
        <v>0</v>
      </c>
      <c r="L351" t="b">
        <f t="shared" si="32"/>
        <v>1</v>
      </c>
      <c r="M351" t="b">
        <f t="shared" si="33"/>
        <v>0</v>
      </c>
      <c r="N351" t="b">
        <f t="shared" si="34"/>
        <v>0</v>
      </c>
      <c r="O351" t="b">
        <f t="shared" si="35"/>
        <v>1</v>
      </c>
    </row>
    <row r="352" spans="1:15">
      <c r="A352" s="4">
        <v>1185732</v>
      </c>
      <c r="B352" s="6">
        <v>150</v>
      </c>
      <c r="C352" s="12" t="s">
        <v>1087</v>
      </c>
      <c r="D352" s="12" t="s">
        <v>1253</v>
      </c>
      <c r="E352" s="10">
        <v>31500</v>
      </c>
      <c r="F352" s="11">
        <v>0.35</v>
      </c>
      <c r="G352" s="13">
        <f t="shared" si="30"/>
        <v>90000</v>
      </c>
      <c r="H352" s="154" t="s">
        <v>1242</v>
      </c>
      <c r="I352" s="4" t="s">
        <v>31</v>
      </c>
      <c r="J352">
        <v>90000</v>
      </c>
      <c r="K352" t="b">
        <f t="shared" si="31"/>
        <v>0</v>
      </c>
      <c r="L352" t="b">
        <f t="shared" si="32"/>
        <v>0</v>
      </c>
      <c r="M352" t="b">
        <f t="shared" si="33"/>
        <v>0</v>
      </c>
      <c r="N352" t="b">
        <f t="shared" si="34"/>
        <v>1</v>
      </c>
      <c r="O352" t="b">
        <f t="shared" si="35"/>
        <v>1</v>
      </c>
    </row>
    <row r="353" spans="1:15">
      <c r="A353" s="4">
        <v>1185732</v>
      </c>
      <c r="B353" s="6">
        <v>250</v>
      </c>
      <c r="C353" s="12" t="s">
        <v>1087</v>
      </c>
      <c r="D353" s="12" t="s">
        <v>1253</v>
      </c>
      <c r="E353" s="10">
        <v>81250</v>
      </c>
      <c r="F353" s="11">
        <v>0.5</v>
      </c>
      <c r="G353" s="13">
        <f t="shared" si="30"/>
        <v>162500</v>
      </c>
      <c r="H353" s="154" t="s">
        <v>1243</v>
      </c>
      <c r="I353" s="4" t="s">
        <v>31</v>
      </c>
      <c r="J353">
        <v>162500</v>
      </c>
      <c r="K353" t="b">
        <f t="shared" si="31"/>
        <v>0</v>
      </c>
      <c r="L353" t="b">
        <f t="shared" si="32"/>
        <v>0</v>
      </c>
      <c r="M353" t="b">
        <f t="shared" si="33"/>
        <v>0</v>
      </c>
      <c r="N353" t="b">
        <f t="shared" si="34"/>
        <v>1</v>
      </c>
      <c r="O353" t="b">
        <f t="shared" si="35"/>
        <v>1</v>
      </c>
    </row>
    <row r="354" spans="1:15">
      <c r="A354" s="4">
        <v>1185732</v>
      </c>
      <c r="B354" s="6">
        <v>500</v>
      </c>
      <c r="C354" s="12" t="s">
        <v>1086</v>
      </c>
      <c r="D354" s="12" t="s">
        <v>1253</v>
      </c>
      <c r="E354" s="10">
        <v>120000</v>
      </c>
      <c r="F354" s="11">
        <v>0.4</v>
      </c>
      <c r="G354" s="13">
        <f t="shared" si="30"/>
        <v>300000</v>
      </c>
      <c r="H354" s="154" t="s">
        <v>1245</v>
      </c>
      <c r="I354" s="4" t="s">
        <v>31</v>
      </c>
      <c r="J354">
        <v>300000</v>
      </c>
      <c r="K354" t="b">
        <f t="shared" si="31"/>
        <v>0</v>
      </c>
      <c r="L354" t="b">
        <f t="shared" si="32"/>
        <v>1</v>
      </c>
      <c r="M354" t="b">
        <f t="shared" si="33"/>
        <v>0</v>
      </c>
      <c r="N354" t="b">
        <f t="shared" si="34"/>
        <v>1</v>
      </c>
      <c r="O354" t="b">
        <f t="shared" si="35"/>
        <v>1</v>
      </c>
    </row>
    <row r="355" spans="1:15">
      <c r="A355" s="4">
        <v>1185732</v>
      </c>
      <c r="B355" s="6">
        <v>300</v>
      </c>
      <c r="C355" s="12" t="s">
        <v>1086</v>
      </c>
      <c r="D355" s="12" t="s">
        <v>1253</v>
      </c>
      <c r="E355" s="10">
        <v>52500</v>
      </c>
      <c r="F355" s="11">
        <v>0.35</v>
      </c>
      <c r="G355" s="13">
        <f t="shared" si="30"/>
        <v>150000</v>
      </c>
      <c r="H355" s="154" t="s">
        <v>1243</v>
      </c>
      <c r="I355" s="4" t="s">
        <v>31</v>
      </c>
      <c r="J355">
        <v>150000</v>
      </c>
      <c r="K355" t="b">
        <f t="shared" si="31"/>
        <v>0</v>
      </c>
      <c r="L355" t="b">
        <f t="shared" si="32"/>
        <v>1</v>
      </c>
      <c r="M355" t="b">
        <f t="shared" si="33"/>
        <v>0</v>
      </c>
      <c r="N355" t="b">
        <f t="shared" si="34"/>
        <v>1</v>
      </c>
      <c r="O355" t="b">
        <f t="shared" si="35"/>
        <v>1</v>
      </c>
    </row>
    <row r="356" spans="1:15">
      <c r="A356" s="4">
        <v>1185732</v>
      </c>
      <c r="B356" s="6">
        <v>250</v>
      </c>
      <c r="C356" s="12" t="s">
        <v>1087</v>
      </c>
      <c r="D356" s="12" t="s">
        <v>1253</v>
      </c>
      <c r="E356" s="10">
        <v>43750</v>
      </c>
      <c r="F356" s="11">
        <v>0.35</v>
      </c>
      <c r="G356" s="13">
        <f t="shared" si="30"/>
        <v>125000.00000000001</v>
      </c>
      <c r="H356" s="154" t="s">
        <v>1245</v>
      </c>
      <c r="I356" s="4" t="s">
        <v>31</v>
      </c>
      <c r="J356">
        <v>125000.00000000001</v>
      </c>
      <c r="K356" t="b">
        <f t="shared" si="31"/>
        <v>0</v>
      </c>
      <c r="L356" t="b">
        <f t="shared" si="32"/>
        <v>0</v>
      </c>
      <c r="M356" t="b">
        <f t="shared" si="33"/>
        <v>0</v>
      </c>
      <c r="N356" t="b">
        <f t="shared" si="34"/>
        <v>1</v>
      </c>
      <c r="O356" t="b">
        <f t="shared" si="35"/>
        <v>1</v>
      </c>
    </row>
    <row r="357" spans="1:15">
      <c r="A357" s="4">
        <v>1185732</v>
      </c>
      <c r="B357" s="6">
        <v>200</v>
      </c>
      <c r="C357" s="12" t="s">
        <v>1087</v>
      </c>
      <c r="D357" s="12" t="s">
        <v>1253</v>
      </c>
      <c r="E357" s="10">
        <v>40000</v>
      </c>
      <c r="F357" s="11">
        <v>0.4</v>
      </c>
      <c r="G357" s="13">
        <f t="shared" si="30"/>
        <v>100000</v>
      </c>
      <c r="H357" s="154" t="s">
        <v>1241</v>
      </c>
      <c r="I357" s="4" t="s">
        <v>31</v>
      </c>
      <c r="J357">
        <v>100000</v>
      </c>
      <c r="K357" t="b">
        <f t="shared" si="31"/>
        <v>0</v>
      </c>
      <c r="L357" t="b">
        <f t="shared" si="32"/>
        <v>1</v>
      </c>
      <c r="M357" t="b">
        <f t="shared" si="33"/>
        <v>1</v>
      </c>
      <c r="N357" t="b">
        <f t="shared" si="34"/>
        <v>0</v>
      </c>
      <c r="O357" t="b">
        <f t="shared" si="35"/>
        <v>1</v>
      </c>
    </row>
    <row r="358" spans="1:15">
      <c r="A358" s="4">
        <v>1185732</v>
      </c>
      <c r="B358" s="6">
        <v>200</v>
      </c>
      <c r="C358" s="12" t="s">
        <v>1087</v>
      </c>
      <c r="D358" s="12" t="s">
        <v>1253</v>
      </c>
      <c r="E358" s="10">
        <v>42000</v>
      </c>
      <c r="F358" s="11">
        <v>0.35</v>
      </c>
      <c r="G358" s="13">
        <f t="shared" si="30"/>
        <v>120000.00000000001</v>
      </c>
      <c r="H358" s="154" t="s">
        <v>1244</v>
      </c>
      <c r="I358" s="4" t="s">
        <v>31</v>
      </c>
      <c r="J358">
        <v>120000.00000000001</v>
      </c>
      <c r="K358" t="b">
        <f t="shared" si="31"/>
        <v>0</v>
      </c>
      <c r="L358" t="b">
        <f t="shared" si="32"/>
        <v>0</v>
      </c>
      <c r="M358" t="b">
        <f t="shared" si="33"/>
        <v>0</v>
      </c>
      <c r="N358" t="b">
        <f t="shared" si="34"/>
        <v>1</v>
      </c>
      <c r="O358" t="b">
        <f t="shared" si="35"/>
        <v>1</v>
      </c>
    </row>
    <row r="359" spans="1:15">
      <c r="A359" s="4">
        <v>1185732</v>
      </c>
      <c r="B359" s="6">
        <v>300</v>
      </c>
      <c r="C359" s="12" t="s">
        <v>1087</v>
      </c>
      <c r="D359" s="12" t="s">
        <v>1253</v>
      </c>
      <c r="E359" s="10">
        <v>97500</v>
      </c>
      <c r="F359" s="11">
        <v>0.5</v>
      </c>
      <c r="G359" s="13">
        <f t="shared" si="30"/>
        <v>195000</v>
      </c>
      <c r="H359" s="154" t="s">
        <v>1241</v>
      </c>
      <c r="I359" s="4" t="s">
        <v>31</v>
      </c>
      <c r="J359">
        <v>195000</v>
      </c>
      <c r="K359" t="b">
        <f t="shared" si="31"/>
        <v>0</v>
      </c>
      <c r="L359" t="b">
        <f t="shared" si="32"/>
        <v>1</v>
      </c>
      <c r="M359" t="b">
        <f t="shared" si="33"/>
        <v>0</v>
      </c>
      <c r="N359" t="b">
        <f t="shared" si="34"/>
        <v>0</v>
      </c>
      <c r="O359" t="b">
        <f t="shared" si="35"/>
        <v>1</v>
      </c>
    </row>
    <row r="360" spans="1:15">
      <c r="A360" s="4">
        <v>1197831</v>
      </c>
      <c r="B360" s="6">
        <v>725</v>
      </c>
      <c r="C360" s="12" t="s">
        <v>1087</v>
      </c>
      <c r="D360" s="12" t="s">
        <v>1253</v>
      </c>
      <c r="E360" s="10">
        <v>43500</v>
      </c>
      <c r="F360" s="11">
        <v>0.3</v>
      </c>
      <c r="G360" s="13">
        <f t="shared" si="30"/>
        <v>145000</v>
      </c>
      <c r="H360" s="154" t="s">
        <v>1246</v>
      </c>
      <c r="I360" s="4" t="s">
        <v>31</v>
      </c>
      <c r="J360">
        <v>145000</v>
      </c>
      <c r="K360" t="b">
        <f t="shared" si="31"/>
        <v>0</v>
      </c>
      <c r="L360" t="b">
        <f t="shared" si="32"/>
        <v>0</v>
      </c>
      <c r="M360" t="b">
        <f t="shared" si="33"/>
        <v>0</v>
      </c>
      <c r="N360" t="b">
        <f t="shared" si="34"/>
        <v>1</v>
      </c>
      <c r="O360" t="b">
        <f t="shared" si="35"/>
        <v>1</v>
      </c>
    </row>
    <row r="361" spans="1:15">
      <c r="A361" s="4">
        <v>1197831</v>
      </c>
      <c r="B361" s="6">
        <v>725</v>
      </c>
      <c r="C361" s="12" t="s">
        <v>1087</v>
      </c>
      <c r="D361" s="12" t="s">
        <v>1253</v>
      </c>
      <c r="E361" s="10">
        <v>65250</v>
      </c>
      <c r="F361" s="11">
        <v>0.3</v>
      </c>
      <c r="G361" s="13">
        <f t="shared" si="30"/>
        <v>217500</v>
      </c>
      <c r="H361" s="154" t="s">
        <v>1242</v>
      </c>
      <c r="I361" s="4" t="s">
        <v>31</v>
      </c>
      <c r="J361">
        <v>217500</v>
      </c>
      <c r="K361" t="b">
        <f t="shared" si="31"/>
        <v>0</v>
      </c>
      <c r="L361" t="b">
        <f t="shared" si="32"/>
        <v>0</v>
      </c>
      <c r="M361" t="b">
        <f t="shared" si="33"/>
        <v>0</v>
      </c>
      <c r="N361" t="b">
        <f t="shared" si="34"/>
        <v>1</v>
      </c>
      <c r="O361" t="b">
        <f t="shared" si="35"/>
        <v>1</v>
      </c>
    </row>
    <row r="362" spans="1:15">
      <c r="A362" s="4">
        <v>1197831</v>
      </c>
      <c r="B362" s="6">
        <v>525</v>
      </c>
      <c r="C362" s="12" t="s">
        <v>1086</v>
      </c>
      <c r="D362" s="12" t="s">
        <v>1253</v>
      </c>
      <c r="E362" s="10">
        <v>47250</v>
      </c>
      <c r="F362" s="11">
        <v>0.3</v>
      </c>
      <c r="G362" s="13">
        <f t="shared" si="30"/>
        <v>157500</v>
      </c>
      <c r="H362" s="154" t="s">
        <v>1246</v>
      </c>
      <c r="I362" s="4" t="s">
        <v>31</v>
      </c>
      <c r="J362">
        <v>157500</v>
      </c>
      <c r="K362" t="b">
        <f t="shared" si="31"/>
        <v>0</v>
      </c>
      <c r="L362" t="b">
        <f t="shared" si="32"/>
        <v>1</v>
      </c>
      <c r="M362" t="b">
        <f t="shared" si="33"/>
        <v>0</v>
      </c>
      <c r="N362" t="b">
        <f t="shared" si="34"/>
        <v>1</v>
      </c>
      <c r="O362" t="b">
        <f t="shared" si="35"/>
        <v>1</v>
      </c>
    </row>
    <row r="363" spans="1:15">
      <c r="A363" s="4">
        <v>1197831</v>
      </c>
      <c r="B363" s="6">
        <v>525</v>
      </c>
      <c r="C363" s="12" t="s">
        <v>1086</v>
      </c>
      <c r="D363" s="12" t="s">
        <v>1253</v>
      </c>
      <c r="E363" s="10">
        <v>73500</v>
      </c>
      <c r="F363" s="11">
        <v>0.4</v>
      </c>
      <c r="G363" s="13">
        <f t="shared" si="30"/>
        <v>183750</v>
      </c>
      <c r="H363" s="154" t="s">
        <v>1246</v>
      </c>
      <c r="I363" s="4" t="s">
        <v>31</v>
      </c>
      <c r="J363">
        <v>183750</v>
      </c>
      <c r="K363" t="b">
        <f t="shared" si="31"/>
        <v>0</v>
      </c>
      <c r="L363" t="b">
        <f t="shared" si="32"/>
        <v>1</v>
      </c>
      <c r="M363" t="b">
        <f t="shared" si="33"/>
        <v>0</v>
      </c>
      <c r="N363" t="b">
        <f t="shared" si="34"/>
        <v>1</v>
      </c>
      <c r="O363" t="b">
        <f t="shared" si="35"/>
        <v>1</v>
      </c>
    </row>
    <row r="364" spans="1:15">
      <c r="A364" s="4">
        <v>1197831</v>
      </c>
      <c r="B364" s="6">
        <v>375</v>
      </c>
      <c r="C364" s="12" t="s">
        <v>1086</v>
      </c>
      <c r="D364" s="12" t="s">
        <v>1253</v>
      </c>
      <c r="E364" s="10">
        <v>37500</v>
      </c>
      <c r="F364" s="11">
        <v>0.25</v>
      </c>
      <c r="G364" s="13">
        <f t="shared" si="30"/>
        <v>150000</v>
      </c>
      <c r="H364" s="154" t="s">
        <v>1242</v>
      </c>
      <c r="I364" s="4" t="s">
        <v>31</v>
      </c>
      <c r="J364">
        <v>150000</v>
      </c>
      <c r="K364" t="b">
        <f t="shared" si="31"/>
        <v>0</v>
      </c>
      <c r="L364" t="b">
        <f t="shared" si="32"/>
        <v>1</v>
      </c>
      <c r="M364" t="b">
        <f t="shared" si="33"/>
        <v>0</v>
      </c>
      <c r="N364" t="b">
        <f t="shared" si="34"/>
        <v>1</v>
      </c>
      <c r="O364" t="b">
        <f t="shared" si="35"/>
        <v>1</v>
      </c>
    </row>
    <row r="365" spans="1:15">
      <c r="A365" s="4">
        <v>1197831</v>
      </c>
      <c r="B365" s="6">
        <v>525</v>
      </c>
      <c r="C365" s="12" t="s">
        <v>1087</v>
      </c>
      <c r="D365" s="12" t="s">
        <v>1253</v>
      </c>
      <c r="E365" s="10">
        <v>82687.5</v>
      </c>
      <c r="F365" s="11">
        <v>0.45</v>
      </c>
      <c r="G365" s="13">
        <f t="shared" si="30"/>
        <v>183750</v>
      </c>
      <c r="H365" s="154" t="s">
        <v>1242</v>
      </c>
      <c r="I365" s="4" t="s">
        <v>31</v>
      </c>
      <c r="J365">
        <v>183750</v>
      </c>
      <c r="K365" t="b">
        <f t="shared" si="31"/>
        <v>0</v>
      </c>
      <c r="L365" t="b">
        <f t="shared" si="32"/>
        <v>0</v>
      </c>
      <c r="M365" t="b">
        <f t="shared" si="33"/>
        <v>0</v>
      </c>
      <c r="N365" t="b">
        <f t="shared" si="34"/>
        <v>1</v>
      </c>
      <c r="O365" t="b">
        <f t="shared" si="35"/>
        <v>1</v>
      </c>
    </row>
    <row r="366" spans="1:15">
      <c r="A366" s="4">
        <v>1197831</v>
      </c>
      <c r="B366" s="6">
        <v>675</v>
      </c>
      <c r="C366" s="12" t="s">
        <v>1086</v>
      </c>
      <c r="D366" s="12" t="s">
        <v>1253</v>
      </c>
      <c r="E366" s="10">
        <v>50625</v>
      </c>
      <c r="F366" s="11">
        <v>0.3</v>
      </c>
      <c r="G366" s="13">
        <f t="shared" si="30"/>
        <v>168750</v>
      </c>
      <c r="H366" s="154" t="s">
        <v>1243</v>
      </c>
      <c r="I366" s="4" t="s">
        <v>31</v>
      </c>
      <c r="J366">
        <v>168750</v>
      </c>
      <c r="K366" t="b">
        <f t="shared" si="31"/>
        <v>0</v>
      </c>
      <c r="L366" t="b">
        <f t="shared" si="32"/>
        <v>1</v>
      </c>
      <c r="M366" t="b">
        <f t="shared" si="33"/>
        <v>0</v>
      </c>
      <c r="N366" t="b">
        <f t="shared" si="34"/>
        <v>1</v>
      </c>
      <c r="O366" t="b">
        <f t="shared" si="35"/>
        <v>1</v>
      </c>
    </row>
    <row r="367" spans="1:15">
      <c r="A367" s="4">
        <v>1197831</v>
      </c>
      <c r="B367" s="6">
        <v>650</v>
      </c>
      <c r="C367" s="12" t="s">
        <v>1087</v>
      </c>
      <c r="D367" s="12" t="s">
        <v>1253</v>
      </c>
      <c r="E367" s="10">
        <v>68250</v>
      </c>
      <c r="F367" s="11">
        <v>0.3</v>
      </c>
      <c r="G367" s="13">
        <f t="shared" si="30"/>
        <v>227500</v>
      </c>
      <c r="H367" s="154" t="s">
        <v>1243</v>
      </c>
      <c r="I367" s="4" t="s">
        <v>31</v>
      </c>
      <c r="J367">
        <v>227500</v>
      </c>
      <c r="K367" t="b">
        <f t="shared" si="31"/>
        <v>0</v>
      </c>
      <c r="L367" t="b">
        <f t="shared" si="32"/>
        <v>0</v>
      </c>
      <c r="M367" t="b">
        <f t="shared" si="33"/>
        <v>0</v>
      </c>
      <c r="N367" t="b">
        <f t="shared" si="34"/>
        <v>1</v>
      </c>
      <c r="O367" t="b">
        <f t="shared" si="35"/>
        <v>1</v>
      </c>
    </row>
    <row r="368" spans="1:15">
      <c r="A368" s="4">
        <v>1197831</v>
      </c>
      <c r="B368" s="6">
        <v>475</v>
      </c>
      <c r="C368" s="12" t="s">
        <v>1086</v>
      </c>
      <c r="D368" s="12" t="s">
        <v>1253</v>
      </c>
      <c r="E368" s="10">
        <v>49875</v>
      </c>
      <c r="F368" s="11">
        <v>0.3</v>
      </c>
      <c r="G368" s="13">
        <f t="shared" si="30"/>
        <v>166250</v>
      </c>
      <c r="H368" s="154" t="s">
        <v>1246</v>
      </c>
      <c r="I368" s="4" t="s">
        <v>31</v>
      </c>
      <c r="J368">
        <v>166250</v>
      </c>
      <c r="K368" t="b">
        <f t="shared" si="31"/>
        <v>0</v>
      </c>
      <c r="L368" t="b">
        <f t="shared" si="32"/>
        <v>1</v>
      </c>
      <c r="M368" t="b">
        <f t="shared" si="33"/>
        <v>0</v>
      </c>
      <c r="N368" t="b">
        <f t="shared" si="34"/>
        <v>1</v>
      </c>
      <c r="O368" t="b">
        <f t="shared" si="35"/>
        <v>1</v>
      </c>
    </row>
    <row r="369" spans="1:15">
      <c r="A369" s="4">
        <v>1197831</v>
      </c>
      <c r="B369" s="6">
        <v>425</v>
      </c>
      <c r="C369" s="12" t="s">
        <v>1087</v>
      </c>
      <c r="D369" s="12" t="s">
        <v>1253</v>
      </c>
      <c r="E369" s="10">
        <v>59500</v>
      </c>
      <c r="F369" s="11">
        <v>0.4</v>
      </c>
      <c r="G369" s="13">
        <f t="shared" si="30"/>
        <v>148750</v>
      </c>
      <c r="H369" s="154" t="s">
        <v>1244</v>
      </c>
      <c r="I369" s="4" t="s">
        <v>31</v>
      </c>
      <c r="J369">
        <v>148750</v>
      </c>
      <c r="K369" t="b">
        <f t="shared" si="31"/>
        <v>0</v>
      </c>
      <c r="L369" t="b">
        <f t="shared" si="32"/>
        <v>0</v>
      </c>
      <c r="M369" t="b">
        <f t="shared" si="33"/>
        <v>0</v>
      </c>
      <c r="N369" t="b">
        <f t="shared" si="34"/>
        <v>1</v>
      </c>
      <c r="O369" t="b">
        <f t="shared" si="35"/>
        <v>1</v>
      </c>
    </row>
    <row r="370" spans="1:15">
      <c r="A370" s="4">
        <v>1197831</v>
      </c>
      <c r="B370" s="6">
        <v>300</v>
      </c>
      <c r="C370" s="12" t="s">
        <v>1087</v>
      </c>
      <c r="D370" s="12" t="s">
        <v>1253</v>
      </c>
      <c r="E370" s="10">
        <v>30000</v>
      </c>
      <c r="F370" s="11">
        <v>0.25</v>
      </c>
      <c r="G370" s="13">
        <f t="shared" si="30"/>
        <v>120000</v>
      </c>
      <c r="H370" s="154" t="s">
        <v>1242</v>
      </c>
      <c r="I370" s="4" t="s">
        <v>31</v>
      </c>
      <c r="J370">
        <v>120000</v>
      </c>
      <c r="K370" t="b">
        <f t="shared" si="31"/>
        <v>0</v>
      </c>
      <c r="L370" t="b">
        <f t="shared" si="32"/>
        <v>0</v>
      </c>
      <c r="M370" t="b">
        <f t="shared" si="33"/>
        <v>0</v>
      </c>
      <c r="N370" t="b">
        <f t="shared" si="34"/>
        <v>1</v>
      </c>
      <c r="O370" t="b">
        <f t="shared" si="35"/>
        <v>1</v>
      </c>
    </row>
    <row r="371" spans="1:15">
      <c r="A371" s="4">
        <v>1197831</v>
      </c>
      <c r="B371" s="6">
        <v>500</v>
      </c>
      <c r="C371" s="12" t="s">
        <v>1086</v>
      </c>
      <c r="D371" s="12" t="s">
        <v>1253</v>
      </c>
      <c r="E371" s="10">
        <v>78750</v>
      </c>
      <c r="F371" s="11">
        <v>0.45</v>
      </c>
      <c r="G371" s="13">
        <f t="shared" si="30"/>
        <v>175000</v>
      </c>
      <c r="H371" s="154" t="s">
        <v>1241</v>
      </c>
      <c r="I371" s="4" t="s">
        <v>31</v>
      </c>
      <c r="J371">
        <v>175000</v>
      </c>
      <c r="K371" t="b">
        <f t="shared" si="31"/>
        <v>0</v>
      </c>
      <c r="L371" t="b">
        <f t="shared" si="32"/>
        <v>1</v>
      </c>
      <c r="M371" t="b">
        <f t="shared" si="33"/>
        <v>0</v>
      </c>
      <c r="N371" t="b">
        <f t="shared" si="34"/>
        <v>0</v>
      </c>
      <c r="O371" t="b">
        <f t="shared" si="35"/>
        <v>1</v>
      </c>
    </row>
    <row r="372" spans="1:15">
      <c r="A372" s="4">
        <v>1197831</v>
      </c>
      <c r="B372" s="6">
        <v>675</v>
      </c>
      <c r="C372" s="12" t="s">
        <v>1086</v>
      </c>
      <c r="D372" s="12" t="s">
        <v>1253</v>
      </c>
      <c r="E372" s="10">
        <v>70875</v>
      </c>
      <c r="F372" s="11">
        <v>0.35</v>
      </c>
      <c r="G372" s="13">
        <f t="shared" si="30"/>
        <v>202500</v>
      </c>
      <c r="H372" s="154" t="s">
        <v>1245</v>
      </c>
      <c r="I372" s="4" t="s">
        <v>31</v>
      </c>
      <c r="J372">
        <v>202500</v>
      </c>
      <c r="K372" t="b">
        <f t="shared" si="31"/>
        <v>0</v>
      </c>
      <c r="L372" t="b">
        <f t="shared" si="32"/>
        <v>1</v>
      </c>
      <c r="M372" t="b">
        <f t="shared" si="33"/>
        <v>0</v>
      </c>
      <c r="N372" t="b">
        <f t="shared" si="34"/>
        <v>1</v>
      </c>
      <c r="O372" t="b">
        <f t="shared" si="35"/>
        <v>1</v>
      </c>
    </row>
    <row r="373" spans="1:15">
      <c r="A373" s="4">
        <v>1197831</v>
      </c>
      <c r="B373" s="6">
        <v>675</v>
      </c>
      <c r="C373" s="12" t="s">
        <v>1086</v>
      </c>
      <c r="D373" s="12" t="s">
        <v>1253</v>
      </c>
      <c r="E373" s="10">
        <v>94500</v>
      </c>
      <c r="F373" s="11">
        <v>0.35</v>
      </c>
      <c r="G373" s="13">
        <f t="shared" si="30"/>
        <v>270000</v>
      </c>
      <c r="H373" s="154" t="s">
        <v>1243</v>
      </c>
      <c r="I373" s="4" t="s">
        <v>31</v>
      </c>
      <c r="J373">
        <v>270000</v>
      </c>
      <c r="K373" t="b">
        <f t="shared" si="31"/>
        <v>0</v>
      </c>
      <c r="L373" t="b">
        <f t="shared" si="32"/>
        <v>1</v>
      </c>
      <c r="M373" t="b">
        <f t="shared" si="33"/>
        <v>0</v>
      </c>
      <c r="N373" t="b">
        <f t="shared" si="34"/>
        <v>1</v>
      </c>
      <c r="O373" t="b">
        <f t="shared" si="35"/>
        <v>1</v>
      </c>
    </row>
    <row r="374" spans="1:15">
      <c r="A374" s="4">
        <v>1197831</v>
      </c>
      <c r="B374" s="6">
        <v>500</v>
      </c>
      <c r="C374" s="12" t="s">
        <v>1087</v>
      </c>
      <c r="D374" s="12" t="s">
        <v>1253</v>
      </c>
      <c r="E374" s="10">
        <v>52500</v>
      </c>
      <c r="F374" s="11">
        <v>0.35</v>
      </c>
      <c r="G374" s="13">
        <f t="shared" si="30"/>
        <v>150000</v>
      </c>
      <c r="H374" s="154" t="s">
        <v>1241</v>
      </c>
      <c r="I374" s="4" t="s">
        <v>31</v>
      </c>
      <c r="J374">
        <v>150000</v>
      </c>
      <c r="K374" t="b">
        <f t="shared" si="31"/>
        <v>0</v>
      </c>
      <c r="L374" t="b">
        <f t="shared" si="32"/>
        <v>1</v>
      </c>
      <c r="M374" t="b">
        <f t="shared" si="33"/>
        <v>0</v>
      </c>
      <c r="N374" t="b">
        <f t="shared" si="34"/>
        <v>0</v>
      </c>
      <c r="O374" t="b">
        <f t="shared" si="35"/>
        <v>1</v>
      </c>
    </row>
    <row r="375" spans="1:15">
      <c r="A375" s="4">
        <v>1197831</v>
      </c>
      <c r="B375" s="6">
        <v>400</v>
      </c>
      <c r="C375" s="12" t="s">
        <v>1086</v>
      </c>
      <c r="D375" s="12" t="s">
        <v>1253</v>
      </c>
      <c r="E375" s="10">
        <v>63000</v>
      </c>
      <c r="F375" s="11">
        <v>0.45</v>
      </c>
      <c r="G375" s="13">
        <f t="shared" si="30"/>
        <v>140000</v>
      </c>
      <c r="H375" s="154" t="s">
        <v>1242</v>
      </c>
      <c r="I375" s="4" t="s">
        <v>31</v>
      </c>
      <c r="J375">
        <v>140000</v>
      </c>
      <c r="K375" t="b">
        <f t="shared" si="31"/>
        <v>0</v>
      </c>
      <c r="L375" t="b">
        <f t="shared" si="32"/>
        <v>1</v>
      </c>
      <c r="M375" t="b">
        <f t="shared" si="33"/>
        <v>0</v>
      </c>
      <c r="N375" t="b">
        <f t="shared" si="34"/>
        <v>1</v>
      </c>
      <c r="O375" t="b">
        <f t="shared" si="35"/>
        <v>1</v>
      </c>
    </row>
    <row r="376" spans="1:15">
      <c r="A376" s="4">
        <v>1197831</v>
      </c>
      <c r="B376" s="6">
        <v>300</v>
      </c>
      <c r="C376" s="12" t="s">
        <v>1086</v>
      </c>
      <c r="D376" s="12" t="s">
        <v>1253</v>
      </c>
      <c r="E376" s="10">
        <v>36000</v>
      </c>
      <c r="F376" s="11">
        <v>0.3</v>
      </c>
      <c r="G376" s="13">
        <f t="shared" si="30"/>
        <v>120000</v>
      </c>
      <c r="H376" s="154" t="s">
        <v>1241</v>
      </c>
      <c r="I376" s="4" t="s">
        <v>31</v>
      </c>
      <c r="J376">
        <v>120000</v>
      </c>
      <c r="K376" t="b">
        <f t="shared" si="31"/>
        <v>0</v>
      </c>
      <c r="L376" t="b">
        <f t="shared" si="32"/>
        <v>1</v>
      </c>
      <c r="M376" t="b">
        <f t="shared" si="33"/>
        <v>1</v>
      </c>
      <c r="N376" t="b">
        <f t="shared" si="34"/>
        <v>0</v>
      </c>
      <c r="O376" t="b">
        <f t="shared" si="35"/>
        <v>1</v>
      </c>
    </row>
    <row r="377" spans="1:15">
      <c r="A377" s="4">
        <v>1197831</v>
      </c>
      <c r="B377" s="6">
        <v>450</v>
      </c>
      <c r="C377" s="12" t="s">
        <v>1087</v>
      </c>
      <c r="D377" s="12" t="s">
        <v>1253</v>
      </c>
      <c r="E377" s="10">
        <v>78750</v>
      </c>
      <c r="F377" s="11">
        <v>0.5</v>
      </c>
      <c r="G377" s="13">
        <f t="shared" si="30"/>
        <v>157500</v>
      </c>
      <c r="H377" s="154" t="s">
        <v>1242</v>
      </c>
      <c r="I377" s="4" t="s">
        <v>31</v>
      </c>
      <c r="J377">
        <v>157500</v>
      </c>
      <c r="K377" t="b">
        <f t="shared" si="31"/>
        <v>0</v>
      </c>
      <c r="L377" t="b">
        <f t="shared" si="32"/>
        <v>0</v>
      </c>
      <c r="M377" t="b">
        <f t="shared" si="33"/>
        <v>0</v>
      </c>
      <c r="N377" t="b">
        <f t="shared" si="34"/>
        <v>1</v>
      </c>
      <c r="O377" t="b">
        <f t="shared" si="35"/>
        <v>1</v>
      </c>
    </row>
    <row r="378" spans="1:15">
      <c r="A378" s="4">
        <v>1197831</v>
      </c>
      <c r="B378" s="6">
        <v>700</v>
      </c>
      <c r="C378" s="12" t="s">
        <v>1086</v>
      </c>
      <c r="D378" s="12" t="s">
        <v>1253</v>
      </c>
      <c r="E378" s="10">
        <v>49000</v>
      </c>
      <c r="F378" s="11">
        <v>0.35</v>
      </c>
      <c r="G378" s="13">
        <f t="shared" si="30"/>
        <v>140000</v>
      </c>
      <c r="H378" s="154" t="s">
        <v>1242</v>
      </c>
      <c r="I378" s="4" t="s">
        <v>31</v>
      </c>
      <c r="J378">
        <v>140000</v>
      </c>
      <c r="K378" t="b">
        <f t="shared" si="31"/>
        <v>0</v>
      </c>
      <c r="L378" t="b">
        <f t="shared" si="32"/>
        <v>1</v>
      </c>
      <c r="M378" t="b">
        <f t="shared" si="33"/>
        <v>0</v>
      </c>
      <c r="N378" t="b">
        <f t="shared" si="34"/>
        <v>1</v>
      </c>
      <c r="O378" t="b">
        <f t="shared" si="35"/>
        <v>1</v>
      </c>
    </row>
    <row r="379" spans="1:15">
      <c r="A379" s="4">
        <v>1197831</v>
      </c>
      <c r="B379" s="6">
        <v>700</v>
      </c>
      <c r="C379" s="12" t="s">
        <v>1086</v>
      </c>
      <c r="D379" s="12" t="s">
        <v>1253</v>
      </c>
      <c r="E379" s="10">
        <v>73500</v>
      </c>
      <c r="F379" s="11">
        <v>0.35</v>
      </c>
      <c r="G379" s="13">
        <f t="shared" si="30"/>
        <v>210000</v>
      </c>
      <c r="H379" s="154" t="s">
        <v>1246</v>
      </c>
      <c r="I379" s="4" t="s">
        <v>31</v>
      </c>
      <c r="J379">
        <v>210000</v>
      </c>
      <c r="K379" t="b">
        <f t="shared" si="31"/>
        <v>0</v>
      </c>
      <c r="L379" t="b">
        <f t="shared" si="32"/>
        <v>1</v>
      </c>
      <c r="M379" t="b">
        <f t="shared" si="33"/>
        <v>0</v>
      </c>
      <c r="N379" t="b">
        <f t="shared" si="34"/>
        <v>1</v>
      </c>
      <c r="O379" t="b">
        <f t="shared" si="35"/>
        <v>1</v>
      </c>
    </row>
    <row r="380" spans="1:15">
      <c r="A380" s="4">
        <v>1197831</v>
      </c>
      <c r="B380" s="6">
        <v>525</v>
      </c>
      <c r="C380" s="12" t="s">
        <v>1087</v>
      </c>
      <c r="D380" s="12" t="s">
        <v>1253</v>
      </c>
      <c r="E380" s="10">
        <v>45937.5</v>
      </c>
      <c r="F380" s="11">
        <v>0.35</v>
      </c>
      <c r="G380" s="13">
        <f t="shared" si="30"/>
        <v>131250</v>
      </c>
      <c r="H380" s="154" t="s">
        <v>1244</v>
      </c>
      <c r="I380" s="4" t="s">
        <v>31</v>
      </c>
      <c r="J380">
        <v>131250</v>
      </c>
      <c r="K380" t="b">
        <f t="shared" si="31"/>
        <v>0</v>
      </c>
      <c r="L380" t="b">
        <f t="shared" si="32"/>
        <v>0</v>
      </c>
      <c r="M380" t="b">
        <f t="shared" si="33"/>
        <v>0</v>
      </c>
      <c r="N380" t="b">
        <f t="shared" si="34"/>
        <v>1</v>
      </c>
      <c r="O380" t="b">
        <f t="shared" si="35"/>
        <v>1</v>
      </c>
    </row>
    <row r="381" spans="1:15">
      <c r="A381" s="4">
        <v>1197831</v>
      </c>
      <c r="B381" s="6">
        <v>425</v>
      </c>
      <c r="C381" s="12" t="s">
        <v>1087</v>
      </c>
      <c r="D381" s="12" t="s">
        <v>1253</v>
      </c>
      <c r="E381" s="10">
        <v>57375</v>
      </c>
      <c r="F381" s="11">
        <v>0.45</v>
      </c>
      <c r="G381" s="13">
        <f t="shared" si="30"/>
        <v>127500</v>
      </c>
      <c r="H381" s="154" t="s">
        <v>1246</v>
      </c>
      <c r="I381" s="4" t="s">
        <v>31</v>
      </c>
      <c r="J381">
        <v>127500</v>
      </c>
      <c r="K381" t="b">
        <f t="shared" si="31"/>
        <v>0</v>
      </c>
      <c r="L381" t="b">
        <f t="shared" si="32"/>
        <v>0</v>
      </c>
      <c r="M381" t="b">
        <f t="shared" si="33"/>
        <v>0</v>
      </c>
      <c r="N381" t="b">
        <f t="shared" si="34"/>
        <v>1</v>
      </c>
      <c r="O381" t="b">
        <f t="shared" si="35"/>
        <v>1</v>
      </c>
    </row>
    <row r="382" spans="1:15">
      <c r="A382" s="4">
        <v>1197831</v>
      </c>
      <c r="B382" s="6">
        <v>325</v>
      </c>
      <c r="C382" s="12" t="s">
        <v>1087</v>
      </c>
      <c r="D382" s="12" t="s">
        <v>1253</v>
      </c>
      <c r="E382" s="10">
        <v>34125</v>
      </c>
      <c r="F382" s="11">
        <v>0.3</v>
      </c>
      <c r="G382" s="13">
        <f t="shared" si="30"/>
        <v>113750</v>
      </c>
      <c r="H382" s="154" t="s">
        <v>1243</v>
      </c>
      <c r="I382" s="4" t="s">
        <v>31</v>
      </c>
      <c r="J382">
        <v>113750</v>
      </c>
      <c r="K382" t="b">
        <f t="shared" si="31"/>
        <v>0</v>
      </c>
      <c r="L382" t="b">
        <f t="shared" si="32"/>
        <v>0</v>
      </c>
      <c r="M382" t="b">
        <f t="shared" si="33"/>
        <v>0</v>
      </c>
      <c r="N382" t="b">
        <f t="shared" si="34"/>
        <v>1</v>
      </c>
      <c r="O382" t="b">
        <f t="shared" si="35"/>
        <v>1</v>
      </c>
    </row>
    <row r="383" spans="1:15">
      <c r="A383" s="4">
        <v>1197831</v>
      </c>
      <c r="B383" s="6">
        <v>600</v>
      </c>
      <c r="C383" s="12" t="s">
        <v>1087</v>
      </c>
      <c r="D383" s="12" t="s">
        <v>1253</v>
      </c>
      <c r="E383" s="10">
        <v>90000</v>
      </c>
      <c r="F383" s="11">
        <v>0.5</v>
      </c>
      <c r="G383" s="13">
        <f t="shared" si="30"/>
        <v>180000</v>
      </c>
      <c r="H383" s="154" t="s">
        <v>1246</v>
      </c>
      <c r="I383" s="4" t="s">
        <v>31</v>
      </c>
      <c r="J383">
        <v>180000</v>
      </c>
      <c r="K383" t="b">
        <f t="shared" si="31"/>
        <v>0</v>
      </c>
      <c r="L383" t="b">
        <f t="shared" si="32"/>
        <v>0</v>
      </c>
      <c r="M383" t="b">
        <f t="shared" si="33"/>
        <v>0</v>
      </c>
      <c r="N383" t="b">
        <f t="shared" si="34"/>
        <v>1</v>
      </c>
      <c r="O383" t="b">
        <f t="shared" si="35"/>
        <v>1</v>
      </c>
    </row>
    <row r="384" spans="1:15">
      <c r="A384" s="4">
        <v>1197831</v>
      </c>
      <c r="B384" s="6">
        <v>750</v>
      </c>
      <c r="C384" s="12" t="s">
        <v>1089</v>
      </c>
      <c r="D384" s="155" t="s">
        <v>1254</v>
      </c>
      <c r="E384" s="10">
        <v>52500</v>
      </c>
      <c r="F384" s="11">
        <v>0.35</v>
      </c>
      <c r="G384" s="13">
        <f t="shared" si="30"/>
        <v>150000</v>
      </c>
      <c r="H384" s="154" t="s">
        <v>1244</v>
      </c>
      <c r="I384" s="4" t="s">
        <v>31</v>
      </c>
      <c r="J384">
        <v>150000</v>
      </c>
      <c r="K384" t="b">
        <f t="shared" si="31"/>
        <v>0</v>
      </c>
      <c r="L384" t="b">
        <f t="shared" si="32"/>
        <v>0</v>
      </c>
      <c r="M384" t="b">
        <f t="shared" si="33"/>
        <v>0</v>
      </c>
      <c r="N384" t="b">
        <f t="shared" si="34"/>
        <v>1</v>
      </c>
      <c r="O384" t="b">
        <f t="shared" si="35"/>
        <v>1</v>
      </c>
    </row>
    <row r="385" spans="1:15">
      <c r="A385" s="4">
        <v>1197831</v>
      </c>
      <c r="B385" s="6">
        <v>775</v>
      </c>
      <c r="C385" s="12" t="s">
        <v>1087</v>
      </c>
      <c r="D385" s="12" t="s">
        <v>1253</v>
      </c>
      <c r="E385" s="10">
        <v>81375</v>
      </c>
      <c r="F385" s="11">
        <v>0.35</v>
      </c>
      <c r="G385" s="13">
        <f t="shared" si="30"/>
        <v>232500.00000000003</v>
      </c>
      <c r="H385" s="154" t="s">
        <v>1246</v>
      </c>
      <c r="I385" s="4" t="s">
        <v>31</v>
      </c>
      <c r="J385">
        <v>232500.00000000003</v>
      </c>
      <c r="K385" t="b">
        <f t="shared" si="31"/>
        <v>0</v>
      </c>
      <c r="L385" t="b">
        <f t="shared" si="32"/>
        <v>0</v>
      </c>
      <c r="M385" t="b">
        <f t="shared" si="33"/>
        <v>0</v>
      </c>
      <c r="N385" t="b">
        <f t="shared" si="34"/>
        <v>1</v>
      </c>
      <c r="O385" t="b">
        <f t="shared" si="35"/>
        <v>1</v>
      </c>
    </row>
    <row r="386" spans="1:15">
      <c r="A386" s="4">
        <v>1197831</v>
      </c>
      <c r="B386" s="6">
        <v>625</v>
      </c>
      <c r="C386" s="12" t="s">
        <v>1087</v>
      </c>
      <c r="D386" s="12" t="s">
        <v>1253</v>
      </c>
      <c r="E386" s="10">
        <v>54687.5</v>
      </c>
      <c r="F386" s="11">
        <v>0.35</v>
      </c>
      <c r="G386" s="13">
        <f t="shared" si="30"/>
        <v>156250</v>
      </c>
      <c r="H386" s="154" t="s">
        <v>1244</v>
      </c>
      <c r="I386" s="4" t="s">
        <v>31</v>
      </c>
      <c r="J386">
        <v>156250</v>
      </c>
      <c r="K386" t="b">
        <f t="shared" si="31"/>
        <v>0</v>
      </c>
      <c r="L386" t="b">
        <f t="shared" si="32"/>
        <v>0</v>
      </c>
      <c r="M386" t="b">
        <f t="shared" si="33"/>
        <v>0</v>
      </c>
      <c r="N386" t="b">
        <f t="shared" si="34"/>
        <v>1</v>
      </c>
      <c r="O386" t="b">
        <f t="shared" si="35"/>
        <v>1</v>
      </c>
    </row>
    <row r="387" spans="1:15">
      <c r="A387" s="4">
        <v>1197831</v>
      </c>
      <c r="B387" s="6">
        <v>550</v>
      </c>
      <c r="C387" s="12" t="s">
        <v>1087</v>
      </c>
      <c r="D387" s="12" t="s">
        <v>1253</v>
      </c>
      <c r="E387" s="10">
        <v>86625</v>
      </c>
      <c r="F387" s="11">
        <v>0.45</v>
      </c>
      <c r="G387" s="13">
        <f t="shared" si="30"/>
        <v>192500</v>
      </c>
      <c r="H387" s="154" t="s">
        <v>1241</v>
      </c>
      <c r="I387" s="4" t="s">
        <v>31</v>
      </c>
      <c r="J387">
        <v>192500</v>
      </c>
      <c r="K387" t="b">
        <f t="shared" si="31"/>
        <v>0</v>
      </c>
      <c r="L387" t="b">
        <f t="shared" si="32"/>
        <v>1</v>
      </c>
      <c r="M387" t="b">
        <f t="shared" si="33"/>
        <v>0</v>
      </c>
      <c r="N387" t="b">
        <f t="shared" si="34"/>
        <v>0</v>
      </c>
      <c r="O387" t="b">
        <f t="shared" si="35"/>
        <v>1</v>
      </c>
    </row>
    <row r="388" spans="1:15">
      <c r="A388" s="4">
        <v>1197831</v>
      </c>
      <c r="B388" s="6">
        <v>450</v>
      </c>
      <c r="C388" s="12" t="s">
        <v>1086</v>
      </c>
      <c r="D388" s="12" t="s">
        <v>1253</v>
      </c>
      <c r="E388" s="10">
        <v>67500</v>
      </c>
      <c r="F388" s="11">
        <v>0.3</v>
      </c>
      <c r="G388" s="13">
        <f t="shared" si="30"/>
        <v>225000</v>
      </c>
      <c r="H388" s="154" t="s">
        <v>1241</v>
      </c>
      <c r="I388" s="4" t="s">
        <v>31</v>
      </c>
      <c r="J388">
        <v>225000</v>
      </c>
      <c r="K388" t="b">
        <f t="shared" si="31"/>
        <v>0</v>
      </c>
      <c r="L388" t="b">
        <f t="shared" si="32"/>
        <v>1</v>
      </c>
      <c r="M388" t="b">
        <f t="shared" si="33"/>
        <v>0</v>
      </c>
      <c r="N388" t="b">
        <f t="shared" si="34"/>
        <v>0</v>
      </c>
      <c r="O388" t="b">
        <f t="shared" si="35"/>
        <v>1</v>
      </c>
    </row>
    <row r="389" spans="1:15">
      <c r="A389" s="4">
        <v>1197831</v>
      </c>
      <c r="B389" s="6">
        <v>800</v>
      </c>
      <c r="C389" s="12" t="s">
        <v>1086</v>
      </c>
      <c r="D389" s="12" t="s">
        <v>1253</v>
      </c>
      <c r="E389" s="10">
        <v>180000</v>
      </c>
      <c r="F389" s="11">
        <v>0.5</v>
      </c>
      <c r="G389" s="13">
        <f t="shared" ref="G389:G452" si="36">E389/F389</f>
        <v>360000</v>
      </c>
      <c r="H389" s="154" t="s">
        <v>1241</v>
      </c>
      <c r="I389" s="4" t="s">
        <v>31</v>
      </c>
      <c r="J389">
        <v>360000</v>
      </c>
      <c r="K389" t="b">
        <f t="shared" ref="K389:K452" si="37">IF(J389&gt;450000,TRUE,FALSE)</f>
        <v>0</v>
      </c>
      <c r="L389" t="b">
        <f t="shared" ref="L389:L452" si="38">OR(C389="Men's Street Footwear",H389="Credit Card")</f>
        <v>1</v>
      </c>
      <c r="M389" t="b">
        <f t="shared" ref="M389:M452" si="39">AND(D389="Male",H389="Credit Card",G389&lt;150000)</f>
        <v>0</v>
      </c>
      <c r="N389" t="b">
        <f t="shared" ref="N389:N452" si="40">NOT(H389="Credit Card")</f>
        <v>0</v>
      </c>
      <c r="O389" t="b">
        <f t="shared" ref="O389:O452" si="41">NOT(AND(H389=0,B389&lt;=500))</f>
        <v>1</v>
      </c>
    </row>
    <row r="390" spans="1:15">
      <c r="A390" s="4">
        <v>1197831</v>
      </c>
      <c r="B390" s="6">
        <v>800</v>
      </c>
      <c r="C390" s="12" t="s">
        <v>1088</v>
      </c>
      <c r="D390" s="155" t="s">
        <v>1254</v>
      </c>
      <c r="E390" s="10">
        <v>126000</v>
      </c>
      <c r="F390" s="11">
        <v>0.35</v>
      </c>
      <c r="G390" s="13">
        <f t="shared" si="36"/>
        <v>360000</v>
      </c>
      <c r="H390" s="154" t="s">
        <v>1243</v>
      </c>
      <c r="I390" s="4" t="s">
        <v>31</v>
      </c>
      <c r="J390">
        <v>360000</v>
      </c>
      <c r="K390" t="b">
        <f t="shared" si="37"/>
        <v>0</v>
      </c>
      <c r="L390" t="b">
        <f t="shared" si="38"/>
        <v>0</v>
      </c>
      <c r="M390" t="b">
        <f t="shared" si="39"/>
        <v>0</v>
      </c>
      <c r="N390" t="b">
        <f t="shared" si="40"/>
        <v>1</v>
      </c>
      <c r="O390" t="b">
        <f t="shared" si="41"/>
        <v>1</v>
      </c>
    </row>
    <row r="391" spans="1:15">
      <c r="A391" s="4">
        <v>1197831</v>
      </c>
      <c r="B391" s="6">
        <v>800</v>
      </c>
      <c r="C391" s="12" t="s">
        <v>1086</v>
      </c>
      <c r="D391" s="12" t="s">
        <v>1253</v>
      </c>
      <c r="E391" s="10">
        <v>140000</v>
      </c>
      <c r="F391" s="11">
        <v>0.35</v>
      </c>
      <c r="G391" s="13">
        <f t="shared" si="36"/>
        <v>400000</v>
      </c>
      <c r="H391" s="154" t="s">
        <v>1243</v>
      </c>
      <c r="I391" s="4" t="s">
        <v>31</v>
      </c>
      <c r="J391">
        <v>400000</v>
      </c>
      <c r="K391" t="b">
        <f t="shared" si="37"/>
        <v>0</v>
      </c>
      <c r="L391" t="b">
        <f t="shared" si="38"/>
        <v>1</v>
      </c>
      <c r="M391" t="b">
        <f t="shared" si="39"/>
        <v>0</v>
      </c>
      <c r="N391" t="b">
        <f t="shared" si="40"/>
        <v>1</v>
      </c>
      <c r="O391" t="b">
        <f t="shared" si="41"/>
        <v>1</v>
      </c>
    </row>
    <row r="392" spans="1:15">
      <c r="A392" s="4">
        <v>1197831</v>
      </c>
      <c r="B392" s="6">
        <v>650</v>
      </c>
      <c r="C392" s="12" t="s">
        <v>1086</v>
      </c>
      <c r="D392" s="12" t="s">
        <v>1253</v>
      </c>
      <c r="E392" s="10">
        <v>102375</v>
      </c>
      <c r="F392" s="11">
        <v>0.35</v>
      </c>
      <c r="G392" s="13">
        <f t="shared" si="36"/>
        <v>292500</v>
      </c>
      <c r="H392" s="154" t="s">
        <v>1241</v>
      </c>
      <c r="I392" s="4" t="s">
        <v>31</v>
      </c>
      <c r="J392">
        <v>292500</v>
      </c>
      <c r="K392" t="b">
        <f t="shared" si="37"/>
        <v>0</v>
      </c>
      <c r="L392" t="b">
        <f t="shared" si="38"/>
        <v>1</v>
      </c>
      <c r="M392" t="b">
        <f t="shared" si="39"/>
        <v>0</v>
      </c>
      <c r="N392" t="b">
        <f t="shared" si="40"/>
        <v>0</v>
      </c>
      <c r="O392" t="b">
        <f t="shared" si="41"/>
        <v>1</v>
      </c>
    </row>
    <row r="393" spans="1:15">
      <c r="A393" s="4">
        <v>1197831</v>
      </c>
      <c r="B393" s="6">
        <v>600</v>
      </c>
      <c r="C393" s="12" t="s">
        <v>1088</v>
      </c>
      <c r="D393" s="155" t="s">
        <v>1254</v>
      </c>
      <c r="E393" s="10">
        <v>121500</v>
      </c>
      <c r="F393" s="11">
        <v>0.45</v>
      </c>
      <c r="G393" s="13">
        <f t="shared" si="36"/>
        <v>270000</v>
      </c>
      <c r="H393" s="154" t="s">
        <v>1245</v>
      </c>
      <c r="I393" s="4" t="s">
        <v>31</v>
      </c>
      <c r="J393">
        <v>270000</v>
      </c>
      <c r="K393" t="b">
        <f t="shared" si="37"/>
        <v>0</v>
      </c>
      <c r="L393" t="b">
        <f t="shared" si="38"/>
        <v>0</v>
      </c>
      <c r="M393" t="b">
        <f t="shared" si="39"/>
        <v>0</v>
      </c>
      <c r="N393" t="b">
        <f t="shared" si="40"/>
        <v>1</v>
      </c>
      <c r="O393" t="b">
        <f t="shared" si="41"/>
        <v>1</v>
      </c>
    </row>
    <row r="394" spans="1:15">
      <c r="A394" s="4">
        <v>1197831</v>
      </c>
      <c r="B394" s="6">
        <v>500</v>
      </c>
      <c r="C394" s="12" t="s">
        <v>1086</v>
      </c>
      <c r="D394" s="12" t="s">
        <v>1253</v>
      </c>
      <c r="E394" s="10">
        <v>75000</v>
      </c>
      <c r="F394" s="11">
        <v>0.3</v>
      </c>
      <c r="G394" s="13">
        <f t="shared" si="36"/>
        <v>250000</v>
      </c>
      <c r="H394" s="154" t="s">
        <v>1246</v>
      </c>
      <c r="I394" s="4" t="s">
        <v>31</v>
      </c>
      <c r="J394">
        <v>250000</v>
      </c>
      <c r="K394" t="b">
        <f t="shared" si="37"/>
        <v>0</v>
      </c>
      <c r="L394" t="b">
        <f t="shared" si="38"/>
        <v>1</v>
      </c>
      <c r="M394" t="b">
        <f t="shared" si="39"/>
        <v>0</v>
      </c>
      <c r="N394" t="b">
        <f t="shared" si="40"/>
        <v>1</v>
      </c>
      <c r="O394" t="b">
        <f t="shared" si="41"/>
        <v>1</v>
      </c>
    </row>
    <row r="395" spans="1:15">
      <c r="A395" s="4">
        <v>1197831</v>
      </c>
      <c r="B395" s="6">
        <v>875</v>
      </c>
      <c r="C395" s="12" t="s">
        <v>1087</v>
      </c>
      <c r="D395" s="12" t="s">
        <v>1253</v>
      </c>
      <c r="E395" s="10">
        <v>240625</v>
      </c>
      <c r="F395" s="11">
        <v>0.5</v>
      </c>
      <c r="G395" s="13">
        <f t="shared" si="36"/>
        <v>481250</v>
      </c>
      <c r="H395" s="154" t="s">
        <v>1243</v>
      </c>
      <c r="I395" s="4" t="s">
        <v>31</v>
      </c>
      <c r="J395">
        <v>481250</v>
      </c>
      <c r="K395" t="b">
        <f t="shared" si="37"/>
        <v>1</v>
      </c>
      <c r="L395" t="b">
        <f t="shared" si="38"/>
        <v>0</v>
      </c>
      <c r="M395" t="b">
        <f t="shared" si="39"/>
        <v>0</v>
      </c>
      <c r="N395" t="b">
        <f t="shared" si="40"/>
        <v>1</v>
      </c>
      <c r="O395" t="b">
        <f t="shared" si="41"/>
        <v>1</v>
      </c>
    </row>
    <row r="396" spans="1:15">
      <c r="A396" s="4">
        <v>1197831</v>
      </c>
      <c r="B396" s="6">
        <v>825</v>
      </c>
      <c r="C396" s="12" t="s">
        <v>1087</v>
      </c>
      <c r="D396" s="12" t="s">
        <v>1253</v>
      </c>
      <c r="E396" s="10">
        <v>148500</v>
      </c>
      <c r="F396" s="11">
        <v>0.4</v>
      </c>
      <c r="G396" s="13">
        <f t="shared" si="36"/>
        <v>371250</v>
      </c>
      <c r="H396" s="154" t="s">
        <v>1244</v>
      </c>
      <c r="I396" s="4" t="s">
        <v>31</v>
      </c>
      <c r="J396">
        <v>371250</v>
      </c>
      <c r="K396" t="b">
        <f t="shared" si="37"/>
        <v>0</v>
      </c>
      <c r="L396" t="b">
        <f t="shared" si="38"/>
        <v>0</v>
      </c>
      <c r="M396" t="b">
        <f t="shared" si="39"/>
        <v>0</v>
      </c>
      <c r="N396" t="b">
        <f t="shared" si="40"/>
        <v>1</v>
      </c>
      <c r="O396" t="b">
        <f t="shared" si="41"/>
        <v>1</v>
      </c>
    </row>
    <row r="397" spans="1:15">
      <c r="A397" s="4">
        <v>1197831</v>
      </c>
      <c r="B397" s="6">
        <v>825</v>
      </c>
      <c r="C397" s="12" t="s">
        <v>1087</v>
      </c>
      <c r="D397" s="12" t="s">
        <v>1253</v>
      </c>
      <c r="E397" s="10">
        <v>165000</v>
      </c>
      <c r="F397" s="11">
        <v>0.4</v>
      </c>
      <c r="G397" s="13">
        <f t="shared" si="36"/>
        <v>412500</v>
      </c>
      <c r="H397" s="154" t="s">
        <v>1241</v>
      </c>
      <c r="I397" s="4" t="s">
        <v>31</v>
      </c>
      <c r="J397">
        <v>412500</v>
      </c>
      <c r="K397" t="b">
        <f t="shared" si="37"/>
        <v>0</v>
      </c>
      <c r="L397" t="b">
        <f t="shared" si="38"/>
        <v>1</v>
      </c>
      <c r="M397" t="b">
        <f t="shared" si="39"/>
        <v>0</v>
      </c>
      <c r="N397" t="b">
        <f t="shared" si="40"/>
        <v>0</v>
      </c>
      <c r="O397" t="b">
        <f t="shared" si="41"/>
        <v>1</v>
      </c>
    </row>
    <row r="398" spans="1:15">
      <c r="A398" s="4">
        <v>1197831</v>
      </c>
      <c r="B398" s="6">
        <v>975</v>
      </c>
      <c r="C398" s="12" t="s">
        <v>1086</v>
      </c>
      <c r="D398" s="12" t="s">
        <v>1253</v>
      </c>
      <c r="E398" s="10">
        <v>175500</v>
      </c>
      <c r="F398" s="11">
        <v>0.4</v>
      </c>
      <c r="G398" s="13">
        <f t="shared" si="36"/>
        <v>438750</v>
      </c>
      <c r="H398" s="154" t="s">
        <v>1244</v>
      </c>
      <c r="I398" s="4" t="s">
        <v>31</v>
      </c>
      <c r="J398">
        <v>438750</v>
      </c>
      <c r="K398" t="b">
        <f t="shared" si="37"/>
        <v>0</v>
      </c>
      <c r="L398" t="b">
        <f t="shared" si="38"/>
        <v>1</v>
      </c>
      <c r="M398" t="b">
        <f t="shared" si="39"/>
        <v>0</v>
      </c>
      <c r="N398" t="b">
        <f t="shared" si="40"/>
        <v>1</v>
      </c>
      <c r="O398" t="b">
        <f t="shared" si="41"/>
        <v>1</v>
      </c>
    </row>
    <row r="399" spans="1:15">
      <c r="A399" s="4">
        <v>1197831</v>
      </c>
      <c r="B399" s="6">
        <v>575</v>
      </c>
      <c r="C399" s="12" t="s">
        <v>1087</v>
      </c>
      <c r="D399" s="12" t="s">
        <v>1253</v>
      </c>
      <c r="E399" s="10">
        <v>129375</v>
      </c>
      <c r="F399" s="11">
        <v>0.5</v>
      </c>
      <c r="G399" s="13">
        <f t="shared" si="36"/>
        <v>258750</v>
      </c>
      <c r="H399" s="154" t="s">
        <v>1243</v>
      </c>
      <c r="I399" s="4" t="s">
        <v>31</v>
      </c>
      <c r="J399">
        <v>258750</v>
      </c>
      <c r="K399" t="b">
        <f t="shared" si="37"/>
        <v>0</v>
      </c>
      <c r="L399" t="b">
        <f t="shared" si="38"/>
        <v>0</v>
      </c>
      <c r="M399" t="b">
        <f t="shared" si="39"/>
        <v>0</v>
      </c>
      <c r="N399" t="b">
        <f t="shared" si="40"/>
        <v>1</v>
      </c>
      <c r="O399" t="b">
        <f t="shared" si="41"/>
        <v>1</v>
      </c>
    </row>
    <row r="400" spans="1:15">
      <c r="A400" s="4">
        <v>1197831</v>
      </c>
      <c r="B400" s="6">
        <v>575</v>
      </c>
      <c r="C400" s="12" t="s">
        <v>1086</v>
      </c>
      <c r="D400" s="12" t="s">
        <v>1253</v>
      </c>
      <c r="E400" s="10">
        <v>100625</v>
      </c>
      <c r="F400" s="11">
        <v>0.35</v>
      </c>
      <c r="G400" s="13">
        <f t="shared" si="36"/>
        <v>287500</v>
      </c>
      <c r="H400" s="154" t="s">
        <v>1242</v>
      </c>
      <c r="I400" s="4" t="s">
        <v>31</v>
      </c>
      <c r="J400">
        <v>287500</v>
      </c>
      <c r="K400" t="b">
        <f t="shared" si="37"/>
        <v>0</v>
      </c>
      <c r="L400" t="b">
        <f t="shared" si="38"/>
        <v>1</v>
      </c>
      <c r="M400" t="b">
        <f t="shared" si="39"/>
        <v>0</v>
      </c>
      <c r="N400" t="b">
        <f t="shared" si="40"/>
        <v>1</v>
      </c>
      <c r="O400" t="b">
        <f t="shared" si="41"/>
        <v>1</v>
      </c>
    </row>
    <row r="401" spans="1:15">
      <c r="A401" s="4">
        <v>1197831</v>
      </c>
      <c r="B401" s="6">
        <v>850</v>
      </c>
      <c r="C401" s="12" t="s">
        <v>1086</v>
      </c>
      <c r="D401" s="12" t="s">
        <v>1253</v>
      </c>
      <c r="E401" s="10">
        <v>280500</v>
      </c>
      <c r="F401" s="11">
        <v>0.55000000000000004</v>
      </c>
      <c r="G401" s="13">
        <f t="shared" si="36"/>
        <v>509999.99999999994</v>
      </c>
      <c r="H401" s="154" t="s">
        <v>1245</v>
      </c>
      <c r="I401" s="4" t="s">
        <v>31</v>
      </c>
      <c r="J401">
        <v>509999.99999999994</v>
      </c>
      <c r="K401" t="b">
        <f t="shared" si="37"/>
        <v>1</v>
      </c>
      <c r="L401" t="b">
        <f t="shared" si="38"/>
        <v>1</v>
      </c>
      <c r="M401" t="b">
        <f t="shared" si="39"/>
        <v>0</v>
      </c>
      <c r="N401" t="b">
        <f t="shared" si="40"/>
        <v>1</v>
      </c>
      <c r="O401" t="b">
        <f t="shared" si="41"/>
        <v>1</v>
      </c>
    </row>
    <row r="402" spans="1:15">
      <c r="A402" s="4">
        <v>1197831</v>
      </c>
      <c r="B402" s="6">
        <v>800</v>
      </c>
      <c r="C402" s="12" t="s">
        <v>1088</v>
      </c>
      <c r="D402" s="155" t="s">
        <v>1254</v>
      </c>
      <c r="E402" s="10">
        <v>160000</v>
      </c>
      <c r="F402" s="11">
        <v>0.4</v>
      </c>
      <c r="G402" s="13">
        <f t="shared" si="36"/>
        <v>400000</v>
      </c>
      <c r="H402" s="154" t="s">
        <v>1244</v>
      </c>
      <c r="I402" s="4" t="s">
        <v>31</v>
      </c>
      <c r="J402">
        <v>400000</v>
      </c>
      <c r="K402" t="b">
        <f t="shared" si="37"/>
        <v>0</v>
      </c>
      <c r="L402" t="b">
        <f t="shared" si="38"/>
        <v>0</v>
      </c>
      <c r="M402" t="b">
        <f t="shared" si="39"/>
        <v>0</v>
      </c>
      <c r="N402" t="b">
        <f t="shared" si="40"/>
        <v>1</v>
      </c>
      <c r="O402" t="b">
        <f t="shared" si="41"/>
        <v>1</v>
      </c>
    </row>
    <row r="403" spans="1:15">
      <c r="A403" s="4">
        <v>1197831</v>
      </c>
      <c r="B403" s="6">
        <v>800</v>
      </c>
      <c r="C403" s="12" t="s">
        <v>1087</v>
      </c>
      <c r="D403" s="12" t="s">
        <v>1253</v>
      </c>
      <c r="E403" s="10">
        <v>176000</v>
      </c>
      <c r="F403" s="11">
        <v>0.4</v>
      </c>
      <c r="G403" s="13">
        <f t="shared" si="36"/>
        <v>440000</v>
      </c>
      <c r="H403" s="154" t="s">
        <v>1241</v>
      </c>
      <c r="I403" s="4" t="s">
        <v>31</v>
      </c>
      <c r="J403">
        <v>440000</v>
      </c>
      <c r="K403" t="b">
        <f t="shared" si="37"/>
        <v>0</v>
      </c>
      <c r="L403" t="b">
        <f t="shared" si="38"/>
        <v>1</v>
      </c>
      <c r="M403" t="b">
        <f t="shared" si="39"/>
        <v>0</v>
      </c>
      <c r="N403" t="b">
        <f t="shared" si="40"/>
        <v>0</v>
      </c>
      <c r="O403" t="b">
        <f t="shared" si="41"/>
        <v>1</v>
      </c>
    </row>
    <row r="404" spans="1:15">
      <c r="A404" s="4">
        <v>1197831</v>
      </c>
      <c r="B404" s="6">
        <v>975</v>
      </c>
      <c r="C404" s="12" t="s">
        <v>1087</v>
      </c>
      <c r="D404" s="12" t="s">
        <v>1253</v>
      </c>
      <c r="E404" s="10">
        <v>195000</v>
      </c>
      <c r="F404" s="11">
        <v>0.4</v>
      </c>
      <c r="G404" s="13">
        <f t="shared" si="36"/>
        <v>487500</v>
      </c>
      <c r="H404" s="154" t="s">
        <v>1245</v>
      </c>
      <c r="I404" s="4" t="s">
        <v>31</v>
      </c>
      <c r="J404">
        <v>487500</v>
      </c>
      <c r="K404" t="b">
        <f t="shared" si="37"/>
        <v>1</v>
      </c>
      <c r="L404" t="b">
        <f t="shared" si="38"/>
        <v>0</v>
      </c>
      <c r="M404" t="b">
        <f t="shared" si="39"/>
        <v>0</v>
      </c>
      <c r="N404" t="b">
        <f t="shared" si="40"/>
        <v>1</v>
      </c>
      <c r="O404" t="b">
        <f t="shared" si="41"/>
        <v>1</v>
      </c>
    </row>
    <row r="405" spans="1:15">
      <c r="A405" s="4">
        <v>1197831</v>
      </c>
      <c r="B405" s="6">
        <v>525</v>
      </c>
      <c r="C405" s="12" t="s">
        <v>1087</v>
      </c>
      <c r="D405" s="12" t="s">
        <v>1253</v>
      </c>
      <c r="E405" s="10">
        <v>131250</v>
      </c>
      <c r="F405" s="11">
        <v>0.5</v>
      </c>
      <c r="G405" s="13">
        <f t="shared" si="36"/>
        <v>262500</v>
      </c>
      <c r="H405" s="154" t="s">
        <v>1242</v>
      </c>
      <c r="I405" s="4" t="s">
        <v>31</v>
      </c>
      <c r="J405">
        <v>262500</v>
      </c>
      <c r="K405" t="b">
        <f t="shared" si="37"/>
        <v>0</v>
      </c>
      <c r="L405" t="b">
        <f t="shared" si="38"/>
        <v>0</v>
      </c>
      <c r="M405" t="b">
        <f t="shared" si="39"/>
        <v>0</v>
      </c>
      <c r="N405" t="b">
        <f t="shared" si="40"/>
        <v>1</v>
      </c>
      <c r="O405" t="b">
        <f t="shared" si="41"/>
        <v>1</v>
      </c>
    </row>
    <row r="406" spans="1:15">
      <c r="A406" s="4">
        <v>1197831</v>
      </c>
      <c r="B406" s="6">
        <v>525</v>
      </c>
      <c r="C406" s="12" t="s">
        <v>1086</v>
      </c>
      <c r="D406" s="12" t="s">
        <v>1253</v>
      </c>
      <c r="E406" s="10">
        <v>101062.5</v>
      </c>
      <c r="F406" s="11">
        <v>0.35</v>
      </c>
      <c r="G406" s="13">
        <f t="shared" si="36"/>
        <v>288750</v>
      </c>
      <c r="H406" s="154" t="s">
        <v>1244</v>
      </c>
      <c r="I406" s="4" t="s">
        <v>31</v>
      </c>
      <c r="J406">
        <v>288750</v>
      </c>
      <c r="K406" t="b">
        <f t="shared" si="37"/>
        <v>0</v>
      </c>
      <c r="L406" t="b">
        <f t="shared" si="38"/>
        <v>1</v>
      </c>
      <c r="M406" t="b">
        <f t="shared" si="39"/>
        <v>0</v>
      </c>
      <c r="N406" t="b">
        <f t="shared" si="40"/>
        <v>1</v>
      </c>
      <c r="O406" t="b">
        <f t="shared" si="41"/>
        <v>1</v>
      </c>
    </row>
    <row r="407" spans="1:15">
      <c r="A407" s="4">
        <v>1197831</v>
      </c>
      <c r="B407" s="6">
        <v>775</v>
      </c>
      <c r="C407" s="12" t="s">
        <v>1087</v>
      </c>
      <c r="D407" s="12" t="s">
        <v>1253</v>
      </c>
      <c r="E407" s="10">
        <v>255750</v>
      </c>
      <c r="F407" s="11">
        <v>0.55000000000000004</v>
      </c>
      <c r="G407" s="13">
        <f t="shared" si="36"/>
        <v>464999.99999999994</v>
      </c>
      <c r="H407" s="154" t="s">
        <v>1241</v>
      </c>
      <c r="I407" s="4" t="s">
        <v>31</v>
      </c>
      <c r="J407">
        <v>464999.99999999994</v>
      </c>
      <c r="K407" t="b">
        <f t="shared" si="37"/>
        <v>1</v>
      </c>
      <c r="L407" t="b">
        <f t="shared" si="38"/>
        <v>1</v>
      </c>
      <c r="M407" t="b">
        <f t="shared" si="39"/>
        <v>0</v>
      </c>
      <c r="N407" t="b">
        <f t="shared" si="40"/>
        <v>0</v>
      </c>
      <c r="O407" t="b">
        <f t="shared" si="41"/>
        <v>1</v>
      </c>
    </row>
    <row r="408" spans="1:15">
      <c r="A408" s="4">
        <v>1197831</v>
      </c>
      <c r="B408" s="6">
        <v>725</v>
      </c>
      <c r="C408" s="12" t="s">
        <v>1086</v>
      </c>
      <c r="D408" s="12" t="s">
        <v>1253</v>
      </c>
      <c r="E408" s="10">
        <v>159500</v>
      </c>
      <c r="F408" s="11">
        <v>0.4</v>
      </c>
      <c r="G408" s="13">
        <f t="shared" si="36"/>
        <v>398750</v>
      </c>
      <c r="H408" s="154" t="s">
        <v>1241</v>
      </c>
      <c r="I408" s="4" t="s">
        <v>31</v>
      </c>
      <c r="J408">
        <v>398750</v>
      </c>
      <c r="K408" t="b">
        <f t="shared" si="37"/>
        <v>0</v>
      </c>
      <c r="L408" t="b">
        <f t="shared" si="38"/>
        <v>1</v>
      </c>
      <c r="M408" t="b">
        <f t="shared" si="39"/>
        <v>0</v>
      </c>
      <c r="N408" t="b">
        <f t="shared" si="40"/>
        <v>0</v>
      </c>
      <c r="O408" t="b">
        <f t="shared" si="41"/>
        <v>1</v>
      </c>
    </row>
    <row r="409" spans="1:15">
      <c r="A409" s="4">
        <v>1197831</v>
      </c>
      <c r="B409" s="6">
        <v>675</v>
      </c>
      <c r="C409" s="12" t="s">
        <v>1087</v>
      </c>
      <c r="D409" s="12" t="s">
        <v>1253</v>
      </c>
      <c r="E409" s="10">
        <v>148500</v>
      </c>
      <c r="F409" s="11">
        <v>0.4</v>
      </c>
      <c r="G409" s="13">
        <f t="shared" si="36"/>
        <v>371250</v>
      </c>
      <c r="H409" s="154" t="s">
        <v>1246</v>
      </c>
      <c r="I409" s="4" t="s">
        <v>31</v>
      </c>
      <c r="J409">
        <v>371250</v>
      </c>
      <c r="K409" t="b">
        <f t="shared" si="37"/>
        <v>0</v>
      </c>
      <c r="L409" t="b">
        <f t="shared" si="38"/>
        <v>0</v>
      </c>
      <c r="M409" t="b">
        <f t="shared" si="39"/>
        <v>0</v>
      </c>
      <c r="N409" t="b">
        <f t="shared" si="40"/>
        <v>1</v>
      </c>
      <c r="O409" t="b">
        <f t="shared" si="41"/>
        <v>1</v>
      </c>
    </row>
    <row r="410" spans="1:15">
      <c r="A410" s="4">
        <v>1197831</v>
      </c>
      <c r="B410" s="6">
        <v>725</v>
      </c>
      <c r="C410" s="12" t="s">
        <v>1088</v>
      </c>
      <c r="D410" s="155" t="s">
        <v>1254</v>
      </c>
      <c r="E410" s="10">
        <v>174000</v>
      </c>
      <c r="F410" s="11">
        <v>0.4</v>
      </c>
      <c r="G410" s="13">
        <f t="shared" si="36"/>
        <v>435000</v>
      </c>
      <c r="H410" s="154" t="s">
        <v>1246</v>
      </c>
      <c r="I410" s="4" t="s">
        <v>31</v>
      </c>
      <c r="J410">
        <v>435000</v>
      </c>
      <c r="K410" t="b">
        <f t="shared" si="37"/>
        <v>0</v>
      </c>
      <c r="L410" t="b">
        <f t="shared" si="38"/>
        <v>0</v>
      </c>
      <c r="M410" t="b">
        <f t="shared" si="39"/>
        <v>0</v>
      </c>
      <c r="N410" t="b">
        <f t="shared" si="40"/>
        <v>1</v>
      </c>
      <c r="O410" t="b">
        <f t="shared" si="41"/>
        <v>1</v>
      </c>
    </row>
    <row r="411" spans="1:15">
      <c r="A411" s="4">
        <v>1197831</v>
      </c>
      <c r="B411" s="6">
        <v>450</v>
      </c>
      <c r="C411" s="12" t="s">
        <v>1087</v>
      </c>
      <c r="D411" s="12" t="s">
        <v>1253</v>
      </c>
      <c r="E411" s="10">
        <v>135000</v>
      </c>
      <c r="F411" s="11">
        <v>0.5</v>
      </c>
      <c r="G411" s="13">
        <f t="shared" si="36"/>
        <v>270000</v>
      </c>
      <c r="H411" s="154" t="s">
        <v>1246</v>
      </c>
      <c r="I411" s="4" t="s">
        <v>31</v>
      </c>
      <c r="J411">
        <v>270000</v>
      </c>
      <c r="K411" t="b">
        <f t="shared" si="37"/>
        <v>0</v>
      </c>
      <c r="L411" t="b">
        <f t="shared" si="38"/>
        <v>0</v>
      </c>
      <c r="M411" t="b">
        <f t="shared" si="39"/>
        <v>0</v>
      </c>
      <c r="N411" t="b">
        <f t="shared" si="40"/>
        <v>1</v>
      </c>
      <c r="O411" t="b">
        <f t="shared" si="41"/>
        <v>1</v>
      </c>
    </row>
    <row r="412" spans="1:15">
      <c r="A412" s="4">
        <v>1197831</v>
      </c>
      <c r="B412" s="6">
        <v>450</v>
      </c>
      <c r="C412" s="12" t="s">
        <v>1087</v>
      </c>
      <c r="D412" s="12" t="s">
        <v>1253</v>
      </c>
      <c r="E412" s="10">
        <v>86625</v>
      </c>
      <c r="F412" s="11">
        <v>0.35</v>
      </c>
      <c r="G412" s="13">
        <f t="shared" si="36"/>
        <v>247500.00000000003</v>
      </c>
      <c r="H412" s="154" t="s">
        <v>1241</v>
      </c>
      <c r="I412" s="4" t="s">
        <v>31</v>
      </c>
      <c r="J412">
        <v>247500.00000000003</v>
      </c>
      <c r="K412" t="b">
        <f t="shared" si="37"/>
        <v>0</v>
      </c>
      <c r="L412" t="b">
        <f t="shared" si="38"/>
        <v>1</v>
      </c>
      <c r="M412" t="b">
        <f t="shared" si="39"/>
        <v>0</v>
      </c>
      <c r="N412" t="b">
        <f t="shared" si="40"/>
        <v>0</v>
      </c>
      <c r="O412" t="b">
        <f t="shared" si="41"/>
        <v>1</v>
      </c>
    </row>
    <row r="413" spans="1:15">
      <c r="A413" s="4">
        <v>1197831</v>
      </c>
      <c r="B413" s="6">
        <v>675</v>
      </c>
      <c r="C413" s="12" t="s">
        <v>1087</v>
      </c>
      <c r="D413" s="12" t="s">
        <v>1253</v>
      </c>
      <c r="E413" s="10">
        <v>185625</v>
      </c>
      <c r="F413" s="11">
        <v>0.55000000000000004</v>
      </c>
      <c r="G413" s="13">
        <f t="shared" si="36"/>
        <v>337500</v>
      </c>
      <c r="H413" s="154" t="s">
        <v>1246</v>
      </c>
      <c r="I413" s="4" t="s">
        <v>31</v>
      </c>
      <c r="J413">
        <v>337500</v>
      </c>
      <c r="K413" t="b">
        <f t="shared" si="37"/>
        <v>0</v>
      </c>
      <c r="L413" t="b">
        <f t="shared" si="38"/>
        <v>0</v>
      </c>
      <c r="M413" t="b">
        <f t="shared" si="39"/>
        <v>0</v>
      </c>
      <c r="N413" t="b">
        <f t="shared" si="40"/>
        <v>1</v>
      </c>
      <c r="O413" t="b">
        <f t="shared" si="41"/>
        <v>1</v>
      </c>
    </row>
    <row r="414" spans="1:15">
      <c r="A414" s="4">
        <v>1197831</v>
      </c>
      <c r="B414" s="6">
        <v>625</v>
      </c>
      <c r="C414" s="12" t="s">
        <v>1089</v>
      </c>
      <c r="D414" s="155" t="s">
        <v>1254</v>
      </c>
      <c r="E414" s="10">
        <v>100000</v>
      </c>
      <c r="F414" s="11">
        <v>0.4</v>
      </c>
      <c r="G414" s="13">
        <f t="shared" si="36"/>
        <v>250000</v>
      </c>
      <c r="H414" s="154" t="s">
        <v>1246</v>
      </c>
      <c r="I414" s="4" t="s">
        <v>31</v>
      </c>
      <c r="J414">
        <v>250000</v>
      </c>
      <c r="K414" t="b">
        <f t="shared" si="37"/>
        <v>0</v>
      </c>
      <c r="L414" t="b">
        <f t="shared" si="38"/>
        <v>0</v>
      </c>
      <c r="M414" t="b">
        <f t="shared" si="39"/>
        <v>0</v>
      </c>
      <c r="N414" t="b">
        <f t="shared" si="40"/>
        <v>1</v>
      </c>
      <c r="O414" t="b">
        <f t="shared" si="41"/>
        <v>1</v>
      </c>
    </row>
    <row r="415" spans="1:15">
      <c r="A415" s="4">
        <v>1197831</v>
      </c>
      <c r="B415" s="6">
        <v>625</v>
      </c>
      <c r="C415" s="12" t="s">
        <v>1087</v>
      </c>
      <c r="D415" s="12" t="s">
        <v>1253</v>
      </c>
      <c r="E415" s="10">
        <v>100000</v>
      </c>
      <c r="F415" s="11">
        <v>0.4</v>
      </c>
      <c r="G415" s="13">
        <f t="shared" si="36"/>
        <v>250000</v>
      </c>
      <c r="H415" s="154" t="s">
        <v>1243</v>
      </c>
      <c r="I415" s="4" t="s">
        <v>31</v>
      </c>
      <c r="J415">
        <v>250000</v>
      </c>
      <c r="K415" t="b">
        <f t="shared" si="37"/>
        <v>0</v>
      </c>
      <c r="L415" t="b">
        <f t="shared" si="38"/>
        <v>0</v>
      </c>
      <c r="M415" t="b">
        <f t="shared" si="39"/>
        <v>0</v>
      </c>
      <c r="N415" t="b">
        <f t="shared" si="40"/>
        <v>1</v>
      </c>
      <c r="O415" t="b">
        <f t="shared" si="41"/>
        <v>1</v>
      </c>
    </row>
    <row r="416" spans="1:15">
      <c r="A416" s="4">
        <v>1197831</v>
      </c>
      <c r="B416" s="6">
        <v>575</v>
      </c>
      <c r="C416" s="12" t="s">
        <v>1088</v>
      </c>
      <c r="D416" s="155" t="s">
        <v>1254</v>
      </c>
      <c r="E416" s="10">
        <v>103500</v>
      </c>
      <c r="F416" s="11">
        <v>0.4</v>
      </c>
      <c r="G416" s="13">
        <f t="shared" si="36"/>
        <v>258750</v>
      </c>
      <c r="H416" s="154" t="s">
        <v>1245</v>
      </c>
      <c r="I416" s="4" t="s">
        <v>31</v>
      </c>
      <c r="J416">
        <v>258750</v>
      </c>
      <c r="K416" t="b">
        <f t="shared" si="37"/>
        <v>0</v>
      </c>
      <c r="L416" t="b">
        <f t="shared" si="38"/>
        <v>0</v>
      </c>
      <c r="M416" t="b">
        <f t="shared" si="39"/>
        <v>0</v>
      </c>
      <c r="N416" t="b">
        <f t="shared" si="40"/>
        <v>1</v>
      </c>
      <c r="O416" t="b">
        <f t="shared" si="41"/>
        <v>1</v>
      </c>
    </row>
    <row r="417" spans="1:15">
      <c r="A417" s="4">
        <v>1197831</v>
      </c>
      <c r="B417" s="6">
        <v>425</v>
      </c>
      <c r="C417" s="12" t="s">
        <v>1087</v>
      </c>
      <c r="D417" s="12" t="s">
        <v>1253</v>
      </c>
      <c r="E417" s="10">
        <v>95625</v>
      </c>
      <c r="F417" s="11">
        <v>0.5</v>
      </c>
      <c r="G417" s="13">
        <f t="shared" si="36"/>
        <v>191250</v>
      </c>
      <c r="H417" s="154" t="s">
        <v>1246</v>
      </c>
      <c r="I417" s="4" t="s">
        <v>31</v>
      </c>
      <c r="J417">
        <v>191250</v>
      </c>
      <c r="K417" t="b">
        <f t="shared" si="37"/>
        <v>0</v>
      </c>
      <c r="L417" t="b">
        <f t="shared" si="38"/>
        <v>0</v>
      </c>
      <c r="M417" t="b">
        <f t="shared" si="39"/>
        <v>0</v>
      </c>
      <c r="N417" t="b">
        <f t="shared" si="40"/>
        <v>1</v>
      </c>
      <c r="O417" t="b">
        <f t="shared" si="41"/>
        <v>1</v>
      </c>
    </row>
    <row r="418" spans="1:15">
      <c r="A418" s="4">
        <v>1197831</v>
      </c>
      <c r="B418" s="6">
        <v>400</v>
      </c>
      <c r="C418" s="12" t="s">
        <v>1086</v>
      </c>
      <c r="D418" s="12" t="s">
        <v>1253</v>
      </c>
      <c r="E418" s="10">
        <v>56000</v>
      </c>
      <c r="F418" s="11">
        <v>0.35</v>
      </c>
      <c r="G418" s="13">
        <f t="shared" si="36"/>
        <v>160000</v>
      </c>
      <c r="H418" s="154" t="s">
        <v>1242</v>
      </c>
      <c r="I418" s="4" t="s">
        <v>31</v>
      </c>
      <c r="J418">
        <v>160000</v>
      </c>
      <c r="K418" t="b">
        <f t="shared" si="37"/>
        <v>0</v>
      </c>
      <c r="L418" t="b">
        <f t="shared" si="38"/>
        <v>1</v>
      </c>
      <c r="M418" t="b">
        <f t="shared" si="39"/>
        <v>0</v>
      </c>
      <c r="N418" t="b">
        <f t="shared" si="40"/>
        <v>1</v>
      </c>
      <c r="O418" t="b">
        <f t="shared" si="41"/>
        <v>1</v>
      </c>
    </row>
    <row r="419" spans="1:15">
      <c r="A419" s="4">
        <v>1197831</v>
      </c>
      <c r="B419" s="6">
        <v>575</v>
      </c>
      <c r="C419" s="12" t="s">
        <v>1087</v>
      </c>
      <c r="D419" s="12" t="s">
        <v>1253</v>
      </c>
      <c r="E419" s="10">
        <v>158125</v>
      </c>
      <c r="F419" s="11">
        <v>0.55000000000000004</v>
      </c>
      <c r="G419" s="13">
        <f t="shared" si="36"/>
        <v>287500</v>
      </c>
      <c r="H419" s="154" t="s">
        <v>1245</v>
      </c>
      <c r="I419" s="4" t="s">
        <v>31</v>
      </c>
      <c r="J419">
        <v>287500</v>
      </c>
      <c r="K419" t="b">
        <f t="shared" si="37"/>
        <v>0</v>
      </c>
      <c r="L419" t="b">
        <f t="shared" si="38"/>
        <v>0</v>
      </c>
      <c r="M419" t="b">
        <f t="shared" si="39"/>
        <v>0</v>
      </c>
      <c r="N419" t="b">
        <f t="shared" si="40"/>
        <v>1</v>
      </c>
      <c r="O419" t="b">
        <f t="shared" si="41"/>
        <v>1</v>
      </c>
    </row>
    <row r="420" spans="1:15">
      <c r="A420" s="4">
        <v>1197831</v>
      </c>
      <c r="B420" s="6">
        <v>725</v>
      </c>
      <c r="C420" s="12" t="s">
        <v>1087</v>
      </c>
      <c r="D420" s="12" t="s">
        <v>1253</v>
      </c>
      <c r="E420" s="10">
        <v>116000</v>
      </c>
      <c r="F420" s="11">
        <v>0.4</v>
      </c>
      <c r="G420" s="13">
        <f t="shared" si="36"/>
        <v>290000</v>
      </c>
      <c r="H420" s="154" t="s">
        <v>1242</v>
      </c>
      <c r="I420" s="4" t="s">
        <v>31</v>
      </c>
      <c r="J420">
        <v>290000</v>
      </c>
      <c r="K420" t="b">
        <f t="shared" si="37"/>
        <v>0</v>
      </c>
      <c r="L420" t="b">
        <f t="shared" si="38"/>
        <v>0</v>
      </c>
      <c r="M420" t="b">
        <f t="shared" si="39"/>
        <v>0</v>
      </c>
      <c r="N420" t="b">
        <f t="shared" si="40"/>
        <v>1</v>
      </c>
      <c r="O420" t="b">
        <f t="shared" si="41"/>
        <v>1</v>
      </c>
    </row>
    <row r="421" spans="1:15">
      <c r="A421" s="4">
        <v>1197831</v>
      </c>
      <c r="B421" s="6">
        <v>725</v>
      </c>
      <c r="C421" s="12" t="s">
        <v>1086</v>
      </c>
      <c r="D421" s="12" t="s">
        <v>1253</v>
      </c>
      <c r="E421" s="10">
        <v>116000</v>
      </c>
      <c r="F421" s="11">
        <v>0.4</v>
      </c>
      <c r="G421" s="13">
        <f t="shared" si="36"/>
        <v>290000</v>
      </c>
      <c r="H421" s="154" t="s">
        <v>1244</v>
      </c>
      <c r="I421" s="4" t="s">
        <v>31</v>
      </c>
      <c r="J421">
        <v>290000</v>
      </c>
      <c r="K421" t="b">
        <f t="shared" si="37"/>
        <v>0</v>
      </c>
      <c r="L421" t="b">
        <f t="shared" si="38"/>
        <v>1</v>
      </c>
      <c r="M421" t="b">
        <f t="shared" si="39"/>
        <v>0</v>
      </c>
      <c r="N421" t="b">
        <f t="shared" si="40"/>
        <v>1</v>
      </c>
      <c r="O421" t="b">
        <f t="shared" si="41"/>
        <v>1</v>
      </c>
    </row>
    <row r="422" spans="1:15">
      <c r="A422" s="4">
        <v>1197831</v>
      </c>
      <c r="B422" s="6">
        <v>650</v>
      </c>
      <c r="C422" s="12" t="s">
        <v>1087</v>
      </c>
      <c r="D422" s="12" t="s">
        <v>1253</v>
      </c>
      <c r="E422" s="10">
        <v>169000</v>
      </c>
      <c r="F422" s="11">
        <v>0.4</v>
      </c>
      <c r="G422" s="13">
        <f t="shared" si="36"/>
        <v>422500</v>
      </c>
      <c r="H422" s="154" t="s">
        <v>1243</v>
      </c>
      <c r="I422" s="4" t="s">
        <v>31</v>
      </c>
      <c r="J422">
        <v>422500</v>
      </c>
      <c r="K422" t="b">
        <f t="shared" si="37"/>
        <v>0</v>
      </c>
      <c r="L422" t="b">
        <f t="shared" si="38"/>
        <v>0</v>
      </c>
      <c r="M422" t="b">
        <f t="shared" si="39"/>
        <v>0</v>
      </c>
      <c r="N422" t="b">
        <f t="shared" si="40"/>
        <v>1</v>
      </c>
      <c r="O422" t="b">
        <f t="shared" si="41"/>
        <v>1</v>
      </c>
    </row>
    <row r="423" spans="1:15">
      <c r="A423" s="4">
        <v>1197831</v>
      </c>
      <c r="B423" s="6">
        <v>500</v>
      </c>
      <c r="C423" s="12" t="s">
        <v>1086</v>
      </c>
      <c r="D423" s="12" t="s">
        <v>1253</v>
      </c>
      <c r="E423" s="10">
        <v>162500</v>
      </c>
      <c r="F423" s="11">
        <v>0.5</v>
      </c>
      <c r="G423" s="13">
        <f t="shared" si="36"/>
        <v>325000</v>
      </c>
      <c r="H423" s="154" t="s">
        <v>1241</v>
      </c>
      <c r="I423" s="4" t="s">
        <v>31</v>
      </c>
      <c r="J423">
        <v>325000</v>
      </c>
      <c r="K423" t="b">
        <f t="shared" si="37"/>
        <v>0</v>
      </c>
      <c r="L423" t="b">
        <f t="shared" si="38"/>
        <v>1</v>
      </c>
      <c r="M423" t="b">
        <f t="shared" si="39"/>
        <v>0</v>
      </c>
      <c r="N423" t="b">
        <f t="shared" si="40"/>
        <v>0</v>
      </c>
      <c r="O423" t="b">
        <f t="shared" si="41"/>
        <v>1</v>
      </c>
    </row>
    <row r="424" spans="1:15">
      <c r="A424" s="4">
        <v>1197831</v>
      </c>
      <c r="B424" s="6">
        <v>475</v>
      </c>
      <c r="C424" s="12" t="s">
        <v>1087</v>
      </c>
      <c r="D424" s="12" t="s">
        <v>1253</v>
      </c>
      <c r="E424" s="10">
        <v>99750</v>
      </c>
      <c r="F424" s="11">
        <v>0.35</v>
      </c>
      <c r="G424" s="13">
        <f t="shared" si="36"/>
        <v>285000</v>
      </c>
      <c r="H424" s="154" t="s">
        <v>1241</v>
      </c>
      <c r="I424" s="4" t="s">
        <v>31</v>
      </c>
      <c r="J424">
        <v>285000</v>
      </c>
      <c r="K424" t="b">
        <f t="shared" si="37"/>
        <v>0</v>
      </c>
      <c r="L424" t="b">
        <f t="shared" si="38"/>
        <v>1</v>
      </c>
      <c r="M424" t="b">
        <f t="shared" si="39"/>
        <v>0</v>
      </c>
      <c r="N424" t="b">
        <f t="shared" si="40"/>
        <v>0</v>
      </c>
      <c r="O424" t="b">
        <f t="shared" si="41"/>
        <v>1</v>
      </c>
    </row>
    <row r="425" spans="1:15">
      <c r="A425" s="4">
        <v>1197831</v>
      </c>
      <c r="B425" s="6">
        <v>675</v>
      </c>
      <c r="C425" s="12" t="s">
        <v>1087</v>
      </c>
      <c r="D425" s="12" t="s">
        <v>1253</v>
      </c>
      <c r="E425" s="10">
        <v>259875</v>
      </c>
      <c r="F425" s="11">
        <v>0.55000000000000004</v>
      </c>
      <c r="G425" s="13">
        <f t="shared" si="36"/>
        <v>472499.99999999994</v>
      </c>
      <c r="H425" s="154" t="s">
        <v>1243</v>
      </c>
      <c r="I425" s="4" t="s">
        <v>31</v>
      </c>
      <c r="J425">
        <v>472499.99999999994</v>
      </c>
      <c r="K425" t="b">
        <f t="shared" si="37"/>
        <v>1</v>
      </c>
      <c r="L425" t="b">
        <f t="shared" si="38"/>
        <v>0</v>
      </c>
      <c r="M425" t="b">
        <f t="shared" si="39"/>
        <v>0</v>
      </c>
      <c r="N425" t="b">
        <f t="shared" si="40"/>
        <v>1</v>
      </c>
      <c r="O425" t="b">
        <f t="shared" si="41"/>
        <v>1</v>
      </c>
    </row>
    <row r="426" spans="1:15">
      <c r="A426" s="4">
        <v>1197831</v>
      </c>
      <c r="B426" s="6">
        <v>825</v>
      </c>
      <c r="C426" s="12" t="s">
        <v>1088</v>
      </c>
      <c r="D426" s="155" t="s">
        <v>1254</v>
      </c>
      <c r="E426" s="10">
        <v>198000</v>
      </c>
      <c r="F426" s="11">
        <v>0.4</v>
      </c>
      <c r="G426" s="13">
        <f t="shared" si="36"/>
        <v>495000</v>
      </c>
      <c r="H426" s="154" t="s">
        <v>1242</v>
      </c>
      <c r="I426" s="4" t="s">
        <v>31</v>
      </c>
      <c r="J426">
        <v>495000</v>
      </c>
      <c r="K426" t="b">
        <f t="shared" si="37"/>
        <v>1</v>
      </c>
      <c r="L426" t="b">
        <f t="shared" si="38"/>
        <v>0</v>
      </c>
      <c r="M426" t="b">
        <f t="shared" si="39"/>
        <v>0</v>
      </c>
      <c r="N426" t="b">
        <f t="shared" si="40"/>
        <v>1</v>
      </c>
      <c r="O426" t="b">
        <f t="shared" si="41"/>
        <v>1</v>
      </c>
    </row>
    <row r="427" spans="1:15">
      <c r="A427" s="4">
        <v>1197831</v>
      </c>
      <c r="B427" s="6">
        <v>825</v>
      </c>
      <c r="C427" s="12" t="s">
        <v>1086</v>
      </c>
      <c r="D427" s="12" t="s">
        <v>1253</v>
      </c>
      <c r="E427" s="10">
        <v>198000</v>
      </c>
      <c r="F427" s="11">
        <v>0.4</v>
      </c>
      <c r="G427" s="13">
        <f t="shared" si="36"/>
        <v>495000</v>
      </c>
      <c r="H427" s="154" t="s">
        <v>1242</v>
      </c>
      <c r="I427" s="4" t="s">
        <v>31</v>
      </c>
      <c r="J427">
        <v>495000</v>
      </c>
      <c r="K427" t="b">
        <f t="shared" si="37"/>
        <v>1</v>
      </c>
      <c r="L427" t="b">
        <f t="shared" si="38"/>
        <v>1</v>
      </c>
      <c r="M427" t="b">
        <f t="shared" si="39"/>
        <v>0</v>
      </c>
      <c r="N427" t="b">
        <f t="shared" si="40"/>
        <v>1</v>
      </c>
      <c r="O427" t="b">
        <f t="shared" si="41"/>
        <v>1</v>
      </c>
    </row>
    <row r="428" spans="1:15">
      <c r="A428" s="4">
        <v>1197831</v>
      </c>
      <c r="B428" s="6">
        <v>725</v>
      </c>
      <c r="C428" s="12" t="s">
        <v>1087</v>
      </c>
      <c r="D428" s="12" t="s">
        <v>1253</v>
      </c>
      <c r="E428" s="10">
        <v>188500</v>
      </c>
      <c r="F428" s="11">
        <v>0.4</v>
      </c>
      <c r="G428" s="13">
        <f t="shared" si="36"/>
        <v>471250</v>
      </c>
      <c r="H428" s="154" t="s">
        <v>1241</v>
      </c>
      <c r="I428" s="4" t="s">
        <v>31</v>
      </c>
      <c r="J428">
        <v>471250</v>
      </c>
      <c r="K428" t="b">
        <f t="shared" si="37"/>
        <v>1</v>
      </c>
      <c r="L428" t="b">
        <f t="shared" si="38"/>
        <v>1</v>
      </c>
      <c r="M428" t="b">
        <f t="shared" si="39"/>
        <v>0</v>
      </c>
      <c r="N428" t="b">
        <f t="shared" si="40"/>
        <v>0</v>
      </c>
      <c r="O428" t="b">
        <f t="shared" si="41"/>
        <v>1</v>
      </c>
    </row>
    <row r="429" spans="1:15">
      <c r="A429" s="4">
        <v>1197831</v>
      </c>
      <c r="B429" s="6">
        <v>575</v>
      </c>
      <c r="C429" s="12" t="s">
        <v>1087</v>
      </c>
      <c r="D429" s="12" t="s">
        <v>1253</v>
      </c>
      <c r="E429" s="10">
        <v>186875</v>
      </c>
      <c r="F429" s="11">
        <v>0.5</v>
      </c>
      <c r="G429" s="13">
        <f t="shared" si="36"/>
        <v>373750</v>
      </c>
      <c r="H429" s="154" t="s">
        <v>1246</v>
      </c>
      <c r="I429" s="4" t="s">
        <v>31</v>
      </c>
      <c r="J429">
        <v>373750</v>
      </c>
      <c r="K429" t="b">
        <f t="shared" si="37"/>
        <v>0</v>
      </c>
      <c r="L429" t="b">
        <f t="shared" si="38"/>
        <v>0</v>
      </c>
      <c r="M429" t="b">
        <f t="shared" si="39"/>
        <v>0</v>
      </c>
      <c r="N429" t="b">
        <f t="shared" si="40"/>
        <v>1</v>
      </c>
      <c r="O429" t="b">
        <f t="shared" si="41"/>
        <v>1</v>
      </c>
    </row>
    <row r="430" spans="1:15">
      <c r="A430" s="4">
        <v>1197831</v>
      </c>
      <c r="B430" s="6">
        <v>525</v>
      </c>
      <c r="C430" s="12" t="s">
        <v>1088</v>
      </c>
      <c r="D430" s="155" t="s">
        <v>1254</v>
      </c>
      <c r="E430" s="10">
        <v>110250</v>
      </c>
      <c r="F430" s="11">
        <v>0.35</v>
      </c>
      <c r="G430" s="13">
        <f t="shared" si="36"/>
        <v>315000</v>
      </c>
      <c r="H430" s="154" t="s">
        <v>1243</v>
      </c>
      <c r="I430" s="4" t="s">
        <v>31</v>
      </c>
      <c r="J430">
        <v>315000</v>
      </c>
      <c r="K430" t="b">
        <f t="shared" si="37"/>
        <v>0</v>
      </c>
      <c r="L430" t="b">
        <f t="shared" si="38"/>
        <v>0</v>
      </c>
      <c r="M430" t="b">
        <f t="shared" si="39"/>
        <v>0</v>
      </c>
      <c r="N430" t="b">
        <f t="shared" si="40"/>
        <v>1</v>
      </c>
      <c r="O430" t="b">
        <f t="shared" si="41"/>
        <v>1</v>
      </c>
    </row>
    <row r="431" spans="1:15">
      <c r="A431" s="4">
        <v>1197831</v>
      </c>
      <c r="B431" s="6">
        <v>775</v>
      </c>
      <c r="C431" s="12" t="s">
        <v>1086</v>
      </c>
      <c r="D431" s="12" t="s">
        <v>1253</v>
      </c>
      <c r="E431" s="10">
        <v>298375</v>
      </c>
      <c r="F431" s="11">
        <v>0.55000000000000004</v>
      </c>
      <c r="G431" s="13">
        <f t="shared" si="36"/>
        <v>542500</v>
      </c>
      <c r="H431" s="154" t="s">
        <v>1243</v>
      </c>
      <c r="I431" s="4" t="s">
        <v>31</v>
      </c>
      <c r="J431">
        <v>542500</v>
      </c>
      <c r="K431" t="b">
        <f t="shared" si="37"/>
        <v>1</v>
      </c>
      <c r="L431" t="b">
        <f t="shared" si="38"/>
        <v>1</v>
      </c>
      <c r="M431" t="b">
        <f t="shared" si="39"/>
        <v>0</v>
      </c>
      <c r="N431" t="b">
        <f t="shared" si="40"/>
        <v>1</v>
      </c>
      <c r="O431" t="b">
        <f t="shared" si="41"/>
        <v>1</v>
      </c>
    </row>
    <row r="432" spans="1:15">
      <c r="A432" s="4">
        <v>1185732</v>
      </c>
      <c r="B432" s="6">
        <v>425</v>
      </c>
      <c r="C432" s="12" t="s">
        <v>1086</v>
      </c>
      <c r="D432" s="12" t="s">
        <v>1253</v>
      </c>
      <c r="E432" s="10">
        <v>105187.5</v>
      </c>
      <c r="F432" s="11">
        <v>0.55000000000000004</v>
      </c>
      <c r="G432" s="13">
        <f t="shared" si="36"/>
        <v>191249.99999999997</v>
      </c>
      <c r="H432" s="154" t="s">
        <v>1245</v>
      </c>
      <c r="I432" s="4" t="s">
        <v>31</v>
      </c>
      <c r="J432">
        <v>191249.99999999997</v>
      </c>
      <c r="K432" t="b">
        <f t="shared" si="37"/>
        <v>0</v>
      </c>
      <c r="L432" t="b">
        <f t="shared" si="38"/>
        <v>1</v>
      </c>
      <c r="M432" t="b">
        <f t="shared" si="39"/>
        <v>0</v>
      </c>
      <c r="N432" t="b">
        <f t="shared" si="40"/>
        <v>1</v>
      </c>
      <c r="O432" t="b">
        <f t="shared" si="41"/>
        <v>1</v>
      </c>
    </row>
    <row r="433" spans="1:15">
      <c r="A433" s="4">
        <v>1185732</v>
      </c>
      <c r="B433" s="6">
        <v>225</v>
      </c>
      <c r="C433" s="12" t="s">
        <v>1087</v>
      </c>
      <c r="D433" s="12" t="s">
        <v>1253</v>
      </c>
      <c r="E433" s="10">
        <v>35437.5</v>
      </c>
      <c r="F433" s="11">
        <v>0.35</v>
      </c>
      <c r="G433" s="13">
        <f t="shared" si="36"/>
        <v>101250</v>
      </c>
      <c r="H433" s="154" t="s">
        <v>1245</v>
      </c>
      <c r="I433" s="4" t="s">
        <v>31</v>
      </c>
      <c r="J433">
        <v>101250</v>
      </c>
      <c r="K433" t="b">
        <f t="shared" si="37"/>
        <v>0</v>
      </c>
      <c r="L433" t="b">
        <f t="shared" si="38"/>
        <v>0</v>
      </c>
      <c r="M433" t="b">
        <f t="shared" si="39"/>
        <v>0</v>
      </c>
      <c r="N433" t="b">
        <f t="shared" si="40"/>
        <v>1</v>
      </c>
      <c r="O433" t="b">
        <f t="shared" si="41"/>
        <v>1</v>
      </c>
    </row>
    <row r="434" spans="1:15">
      <c r="A434" s="4">
        <v>1185732</v>
      </c>
      <c r="B434" s="6">
        <v>225</v>
      </c>
      <c r="C434" s="12" t="s">
        <v>1087</v>
      </c>
      <c r="D434" s="12" t="s">
        <v>1253</v>
      </c>
      <c r="E434" s="10">
        <v>31500</v>
      </c>
      <c r="F434" s="11">
        <v>0.4</v>
      </c>
      <c r="G434" s="13">
        <f t="shared" si="36"/>
        <v>78750</v>
      </c>
      <c r="H434" s="154" t="s">
        <v>1246</v>
      </c>
      <c r="I434" s="4" t="s">
        <v>31</v>
      </c>
      <c r="J434">
        <v>78750</v>
      </c>
      <c r="K434" t="b">
        <f t="shared" si="37"/>
        <v>0</v>
      </c>
      <c r="L434" t="b">
        <f t="shared" si="38"/>
        <v>0</v>
      </c>
      <c r="M434" t="b">
        <f t="shared" si="39"/>
        <v>0</v>
      </c>
      <c r="N434" t="b">
        <f t="shared" si="40"/>
        <v>1</v>
      </c>
      <c r="O434" t="b">
        <f t="shared" si="41"/>
        <v>1</v>
      </c>
    </row>
    <row r="435" spans="1:15">
      <c r="A435" s="4">
        <v>1185732</v>
      </c>
      <c r="B435" s="6">
        <v>75</v>
      </c>
      <c r="C435" s="12" t="s">
        <v>1087</v>
      </c>
      <c r="D435" s="12" t="s">
        <v>1253</v>
      </c>
      <c r="E435" s="10">
        <v>12000</v>
      </c>
      <c r="F435" s="11">
        <v>0.4</v>
      </c>
      <c r="G435" s="13">
        <f t="shared" si="36"/>
        <v>30000</v>
      </c>
      <c r="H435" s="154" t="s">
        <v>1241</v>
      </c>
      <c r="I435" s="4" t="s">
        <v>31</v>
      </c>
      <c r="J435">
        <v>30000</v>
      </c>
      <c r="K435" t="b">
        <f t="shared" si="37"/>
        <v>0</v>
      </c>
      <c r="L435" t="b">
        <f t="shared" si="38"/>
        <v>1</v>
      </c>
      <c r="M435" t="b">
        <f t="shared" si="39"/>
        <v>1</v>
      </c>
      <c r="N435" t="b">
        <f t="shared" si="40"/>
        <v>0</v>
      </c>
      <c r="O435" t="b">
        <f t="shared" si="41"/>
        <v>1</v>
      </c>
    </row>
    <row r="436" spans="1:15">
      <c r="A436" s="4">
        <v>1185732</v>
      </c>
      <c r="B436" s="6">
        <v>125</v>
      </c>
      <c r="C436" s="12" t="s">
        <v>1087</v>
      </c>
      <c r="D436" s="12" t="s">
        <v>1253</v>
      </c>
      <c r="E436" s="10">
        <v>24062.5</v>
      </c>
      <c r="F436" s="11">
        <v>0.35</v>
      </c>
      <c r="G436" s="13">
        <f t="shared" si="36"/>
        <v>68750</v>
      </c>
      <c r="H436" s="154" t="s">
        <v>1246</v>
      </c>
      <c r="I436" s="4" t="s">
        <v>31</v>
      </c>
      <c r="J436">
        <v>68750</v>
      </c>
      <c r="K436" t="b">
        <f t="shared" si="37"/>
        <v>0</v>
      </c>
      <c r="L436" t="b">
        <f t="shared" si="38"/>
        <v>0</v>
      </c>
      <c r="M436" t="b">
        <f t="shared" si="39"/>
        <v>0</v>
      </c>
      <c r="N436" t="b">
        <f t="shared" si="40"/>
        <v>1</v>
      </c>
      <c r="O436" t="b">
        <f t="shared" si="41"/>
        <v>1</v>
      </c>
    </row>
    <row r="437" spans="1:15">
      <c r="A437" s="4">
        <v>1185732</v>
      </c>
      <c r="B437" s="6">
        <v>225</v>
      </c>
      <c r="C437" s="12" t="s">
        <v>1086</v>
      </c>
      <c r="D437" s="12" t="s">
        <v>1253</v>
      </c>
      <c r="E437" s="10">
        <v>30375</v>
      </c>
      <c r="F437" s="11">
        <v>0.3</v>
      </c>
      <c r="G437" s="13">
        <f t="shared" si="36"/>
        <v>101250</v>
      </c>
      <c r="H437" s="154" t="s">
        <v>1242</v>
      </c>
      <c r="I437" s="4" t="s">
        <v>31</v>
      </c>
      <c r="J437">
        <v>101250</v>
      </c>
      <c r="K437" t="b">
        <f t="shared" si="37"/>
        <v>0</v>
      </c>
      <c r="L437" t="b">
        <f t="shared" si="38"/>
        <v>1</v>
      </c>
      <c r="M437" t="b">
        <f t="shared" si="39"/>
        <v>0</v>
      </c>
      <c r="N437" t="b">
        <f t="shared" si="40"/>
        <v>1</v>
      </c>
      <c r="O437" t="b">
        <f t="shared" si="41"/>
        <v>1</v>
      </c>
    </row>
    <row r="438" spans="1:15">
      <c r="A438" s="4">
        <v>1185732</v>
      </c>
      <c r="B438" s="6">
        <v>475</v>
      </c>
      <c r="C438" s="12" t="s">
        <v>1087</v>
      </c>
      <c r="D438" s="12" t="s">
        <v>1253</v>
      </c>
      <c r="E438" s="10">
        <v>117562.5</v>
      </c>
      <c r="F438" s="11">
        <v>0.55000000000000004</v>
      </c>
      <c r="G438" s="13">
        <f t="shared" si="36"/>
        <v>213749.99999999997</v>
      </c>
      <c r="H438" s="154" t="s">
        <v>1242</v>
      </c>
      <c r="I438" s="4" t="s">
        <v>31</v>
      </c>
      <c r="J438">
        <v>213749.99999999997</v>
      </c>
      <c r="K438" t="b">
        <f t="shared" si="37"/>
        <v>0</v>
      </c>
      <c r="L438" t="b">
        <f t="shared" si="38"/>
        <v>0</v>
      </c>
      <c r="M438" t="b">
        <f t="shared" si="39"/>
        <v>0</v>
      </c>
      <c r="N438" t="b">
        <f t="shared" si="40"/>
        <v>1</v>
      </c>
      <c r="O438" t="b">
        <f t="shared" si="41"/>
        <v>1</v>
      </c>
    </row>
    <row r="439" spans="1:15">
      <c r="A439" s="4">
        <v>1185732</v>
      </c>
      <c r="B439" s="6">
        <v>125</v>
      </c>
      <c r="C439" s="12" t="s">
        <v>1087</v>
      </c>
      <c r="D439" s="12" t="s">
        <v>1253</v>
      </c>
      <c r="E439" s="10">
        <v>19687.5</v>
      </c>
      <c r="F439" s="11">
        <v>0.35</v>
      </c>
      <c r="G439" s="13">
        <f t="shared" si="36"/>
        <v>56250</v>
      </c>
      <c r="H439" s="154" t="s">
        <v>1244</v>
      </c>
      <c r="I439" s="4" t="s">
        <v>31</v>
      </c>
      <c r="J439">
        <v>56250</v>
      </c>
      <c r="K439" t="b">
        <f t="shared" si="37"/>
        <v>0</v>
      </c>
      <c r="L439" t="b">
        <f t="shared" si="38"/>
        <v>0</v>
      </c>
      <c r="M439" t="b">
        <f t="shared" si="39"/>
        <v>0</v>
      </c>
      <c r="N439" t="b">
        <f t="shared" si="40"/>
        <v>1</v>
      </c>
      <c r="O439" t="b">
        <f t="shared" si="41"/>
        <v>1</v>
      </c>
    </row>
    <row r="440" spans="1:15">
      <c r="A440" s="4">
        <v>1185732</v>
      </c>
      <c r="B440" s="6">
        <v>175</v>
      </c>
      <c r="C440" s="12" t="s">
        <v>1086</v>
      </c>
      <c r="D440" s="12" t="s">
        <v>1253</v>
      </c>
      <c r="E440" s="10">
        <v>24500</v>
      </c>
      <c r="F440" s="11">
        <v>0.4</v>
      </c>
      <c r="G440" s="13">
        <f t="shared" si="36"/>
        <v>61250</v>
      </c>
      <c r="H440" s="154" t="s">
        <v>1243</v>
      </c>
      <c r="I440" s="4" t="s">
        <v>31</v>
      </c>
      <c r="J440">
        <v>61250</v>
      </c>
      <c r="K440" t="b">
        <f t="shared" si="37"/>
        <v>0</v>
      </c>
      <c r="L440" t="b">
        <f t="shared" si="38"/>
        <v>1</v>
      </c>
      <c r="M440" t="b">
        <f t="shared" si="39"/>
        <v>0</v>
      </c>
      <c r="N440" t="b">
        <f t="shared" si="40"/>
        <v>1</v>
      </c>
      <c r="O440" t="b">
        <f t="shared" si="41"/>
        <v>1</v>
      </c>
    </row>
    <row r="441" spans="1:15">
      <c r="A441" s="4">
        <v>1185732</v>
      </c>
      <c r="B441" s="6">
        <v>50</v>
      </c>
      <c r="C441" s="12" t="s">
        <v>1086</v>
      </c>
      <c r="D441" s="12" t="s">
        <v>1253</v>
      </c>
      <c r="E441" s="10">
        <v>8000</v>
      </c>
      <c r="F441" s="11">
        <v>0.4</v>
      </c>
      <c r="G441" s="13">
        <f t="shared" si="36"/>
        <v>20000</v>
      </c>
      <c r="H441" s="154" t="s">
        <v>1241</v>
      </c>
      <c r="I441" s="4" t="s">
        <v>31</v>
      </c>
      <c r="J441">
        <v>20000</v>
      </c>
      <c r="K441" t="b">
        <f t="shared" si="37"/>
        <v>0</v>
      </c>
      <c r="L441" t="b">
        <f t="shared" si="38"/>
        <v>1</v>
      </c>
      <c r="M441" t="b">
        <f t="shared" si="39"/>
        <v>1</v>
      </c>
      <c r="N441" t="b">
        <f t="shared" si="40"/>
        <v>0</v>
      </c>
      <c r="O441" t="b">
        <f t="shared" si="41"/>
        <v>1</v>
      </c>
    </row>
    <row r="442" spans="1:15">
      <c r="A442" s="4">
        <v>1185732</v>
      </c>
      <c r="B442" s="6">
        <v>125</v>
      </c>
      <c r="C442" s="12" t="s">
        <v>1086</v>
      </c>
      <c r="D442" s="12" t="s">
        <v>1253</v>
      </c>
      <c r="E442" s="10">
        <v>24062.5</v>
      </c>
      <c r="F442" s="11">
        <v>0.35</v>
      </c>
      <c r="G442" s="13">
        <f t="shared" si="36"/>
        <v>68750</v>
      </c>
      <c r="H442" s="154" t="s">
        <v>1243</v>
      </c>
      <c r="I442" s="4" t="s">
        <v>31</v>
      </c>
      <c r="J442">
        <v>68750</v>
      </c>
      <c r="K442" t="b">
        <f t="shared" si="37"/>
        <v>0</v>
      </c>
      <c r="L442" t="b">
        <f t="shared" si="38"/>
        <v>1</v>
      </c>
      <c r="M442" t="b">
        <f t="shared" si="39"/>
        <v>0</v>
      </c>
      <c r="N442" t="b">
        <f t="shared" si="40"/>
        <v>1</v>
      </c>
      <c r="O442" t="b">
        <f t="shared" si="41"/>
        <v>1</v>
      </c>
    </row>
    <row r="443" spans="1:15">
      <c r="A443" s="4">
        <v>1185732</v>
      </c>
      <c r="B443" s="6">
        <v>225</v>
      </c>
      <c r="C443" s="12" t="s">
        <v>1087</v>
      </c>
      <c r="D443" s="12" t="s">
        <v>1253</v>
      </c>
      <c r="E443" s="10">
        <v>30375</v>
      </c>
      <c r="F443" s="11">
        <v>0.3</v>
      </c>
      <c r="G443" s="13">
        <f t="shared" si="36"/>
        <v>101250</v>
      </c>
      <c r="H443" s="154" t="s">
        <v>1244</v>
      </c>
      <c r="I443" s="4" t="s">
        <v>31</v>
      </c>
      <c r="J443">
        <v>101250</v>
      </c>
      <c r="K443" t="b">
        <f t="shared" si="37"/>
        <v>0</v>
      </c>
      <c r="L443" t="b">
        <f t="shared" si="38"/>
        <v>0</v>
      </c>
      <c r="M443" t="b">
        <f t="shared" si="39"/>
        <v>0</v>
      </c>
      <c r="N443" t="b">
        <f t="shared" si="40"/>
        <v>1</v>
      </c>
      <c r="O443" t="b">
        <f t="shared" si="41"/>
        <v>1</v>
      </c>
    </row>
    <row r="444" spans="1:15">
      <c r="A444" s="4">
        <v>1185732</v>
      </c>
      <c r="B444" s="6">
        <v>445</v>
      </c>
      <c r="C444" s="12" t="s">
        <v>1087</v>
      </c>
      <c r="D444" s="12" t="s">
        <v>1253</v>
      </c>
      <c r="E444" s="10">
        <v>122375</v>
      </c>
      <c r="F444" s="11">
        <v>0.55000000000000004</v>
      </c>
      <c r="G444" s="13">
        <f t="shared" si="36"/>
        <v>222499.99999999997</v>
      </c>
      <c r="H444" s="154" t="s">
        <v>1246</v>
      </c>
      <c r="I444" s="4" t="s">
        <v>31</v>
      </c>
      <c r="J444">
        <v>222499.99999999997</v>
      </c>
      <c r="K444" t="b">
        <f t="shared" si="37"/>
        <v>0</v>
      </c>
      <c r="L444" t="b">
        <f t="shared" si="38"/>
        <v>0</v>
      </c>
      <c r="M444" t="b">
        <f t="shared" si="39"/>
        <v>0</v>
      </c>
      <c r="N444" t="b">
        <f t="shared" si="40"/>
        <v>1</v>
      </c>
      <c r="O444" t="b">
        <f t="shared" si="41"/>
        <v>1</v>
      </c>
    </row>
    <row r="445" spans="1:15">
      <c r="A445" s="4">
        <v>1185732</v>
      </c>
      <c r="B445" s="6">
        <v>150</v>
      </c>
      <c r="C445" s="12" t="s">
        <v>1087</v>
      </c>
      <c r="D445" s="12" t="s">
        <v>1253</v>
      </c>
      <c r="E445" s="10">
        <v>26250</v>
      </c>
      <c r="F445" s="11">
        <v>0.35</v>
      </c>
      <c r="G445" s="13">
        <f t="shared" si="36"/>
        <v>75000</v>
      </c>
      <c r="H445" s="154" t="s">
        <v>1242</v>
      </c>
      <c r="I445" s="4" t="s">
        <v>31</v>
      </c>
      <c r="J445">
        <v>75000</v>
      </c>
      <c r="K445" t="b">
        <f t="shared" si="37"/>
        <v>0</v>
      </c>
      <c r="L445" t="b">
        <f t="shared" si="38"/>
        <v>0</v>
      </c>
      <c r="M445" t="b">
        <f t="shared" si="39"/>
        <v>0</v>
      </c>
      <c r="N445" t="b">
        <f t="shared" si="40"/>
        <v>1</v>
      </c>
      <c r="O445" t="b">
        <f t="shared" si="41"/>
        <v>1</v>
      </c>
    </row>
    <row r="446" spans="1:15">
      <c r="A446" s="4">
        <v>1185732</v>
      </c>
      <c r="B446" s="6">
        <v>175</v>
      </c>
      <c r="C446" s="12" t="s">
        <v>1087</v>
      </c>
      <c r="D446" s="12" t="s">
        <v>1253</v>
      </c>
      <c r="E446" s="10">
        <v>28000</v>
      </c>
      <c r="F446" s="11">
        <v>0.4</v>
      </c>
      <c r="G446" s="13">
        <f t="shared" si="36"/>
        <v>70000</v>
      </c>
      <c r="H446" s="154" t="s">
        <v>1242</v>
      </c>
      <c r="I446" s="4" t="s">
        <v>31</v>
      </c>
      <c r="J446">
        <v>70000</v>
      </c>
      <c r="K446" t="b">
        <f t="shared" si="37"/>
        <v>0</v>
      </c>
      <c r="L446" t="b">
        <f t="shared" si="38"/>
        <v>0</v>
      </c>
      <c r="M446" t="b">
        <f t="shared" si="39"/>
        <v>0</v>
      </c>
      <c r="N446" t="b">
        <f t="shared" si="40"/>
        <v>1</v>
      </c>
      <c r="O446" t="b">
        <f t="shared" si="41"/>
        <v>1</v>
      </c>
    </row>
    <row r="447" spans="1:15">
      <c r="A447" s="4">
        <v>1185732</v>
      </c>
      <c r="B447" s="6">
        <v>25</v>
      </c>
      <c r="C447" s="12" t="s">
        <v>1087</v>
      </c>
      <c r="D447" s="12" t="s">
        <v>1253</v>
      </c>
      <c r="E447" s="10">
        <v>4500</v>
      </c>
      <c r="F447" s="11">
        <v>0.4</v>
      </c>
      <c r="G447" s="13">
        <f t="shared" si="36"/>
        <v>11250</v>
      </c>
      <c r="H447" s="154" t="s">
        <v>1244</v>
      </c>
      <c r="I447" s="4" t="s">
        <v>31</v>
      </c>
      <c r="J447">
        <v>11250</v>
      </c>
      <c r="K447" t="b">
        <f t="shared" si="37"/>
        <v>0</v>
      </c>
      <c r="L447" t="b">
        <f t="shared" si="38"/>
        <v>0</v>
      </c>
      <c r="M447" t="b">
        <f t="shared" si="39"/>
        <v>0</v>
      </c>
      <c r="N447" t="b">
        <f t="shared" si="40"/>
        <v>1</v>
      </c>
      <c r="O447" t="b">
        <f t="shared" si="41"/>
        <v>1</v>
      </c>
    </row>
    <row r="448" spans="1:15">
      <c r="A448" s="4">
        <v>1185732</v>
      </c>
      <c r="B448" s="6">
        <v>75</v>
      </c>
      <c r="C448" s="12" t="s">
        <v>1087</v>
      </c>
      <c r="D448" s="12" t="s">
        <v>1253</v>
      </c>
      <c r="E448" s="10">
        <v>13500</v>
      </c>
      <c r="F448" s="11">
        <v>0.3</v>
      </c>
      <c r="G448" s="13">
        <f t="shared" si="36"/>
        <v>45000</v>
      </c>
      <c r="H448" s="154" t="s">
        <v>1246</v>
      </c>
      <c r="I448" s="4" t="s">
        <v>31</v>
      </c>
      <c r="J448">
        <v>45000</v>
      </c>
      <c r="K448" t="b">
        <f t="shared" si="37"/>
        <v>0</v>
      </c>
      <c r="L448" t="b">
        <f t="shared" si="38"/>
        <v>0</v>
      </c>
      <c r="M448" t="b">
        <f t="shared" si="39"/>
        <v>0</v>
      </c>
      <c r="N448" t="b">
        <f t="shared" si="40"/>
        <v>1</v>
      </c>
      <c r="O448" t="b">
        <f t="shared" si="41"/>
        <v>1</v>
      </c>
    </row>
    <row r="449" spans="1:15">
      <c r="A449" s="4">
        <v>1185732</v>
      </c>
      <c r="B449" s="6">
        <v>175</v>
      </c>
      <c r="C449" s="12" t="s">
        <v>1087</v>
      </c>
      <c r="D449" s="12" t="s">
        <v>1253</v>
      </c>
      <c r="E449" s="10">
        <v>21875</v>
      </c>
      <c r="F449" s="11">
        <v>0.25</v>
      </c>
      <c r="G449" s="13">
        <f t="shared" si="36"/>
        <v>87500</v>
      </c>
      <c r="H449" s="154" t="s">
        <v>1242</v>
      </c>
      <c r="I449" s="4" t="s">
        <v>31</v>
      </c>
      <c r="J449">
        <v>87500</v>
      </c>
      <c r="K449" t="b">
        <f t="shared" si="37"/>
        <v>0</v>
      </c>
      <c r="L449" t="b">
        <f t="shared" si="38"/>
        <v>0</v>
      </c>
      <c r="M449" t="b">
        <f t="shared" si="39"/>
        <v>0</v>
      </c>
      <c r="N449" t="b">
        <f t="shared" si="40"/>
        <v>1</v>
      </c>
      <c r="O449" t="b">
        <f t="shared" si="41"/>
        <v>1</v>
      </c>
    </row>
    <row r="450" spans="1:15">
      <c r="A450" s="4">
        <v>1185732</v>
      </c>
      <c r="B450" s="6">
        <v>450</v>
      </c>
      <c r="C450" s="12" t="s">
        <v>1087</v>
      </c>
      <c r="D450" s="12" t="s">
        <v>1253</v>
      </c>
      <c r="E450" s="10">
        <v>112500</v>
      </c>
      <c r="F450" s="11">
        <v>0.5</v>
      </c>
      <c r="G450" s="13">
        <f t="shared" si="36"/>
        <v>225000</v>
      </c>
      <c r="H450" s="154" t="s">
        <v>1242</v>
      </c>
      <c r="I450" s="4" t="s">
        <v>31</v>
      </c>
      <c r="J450">
        <v>225000</v>
      </c>
      <c r="K450" t="b">
        <f t="shared" si="37"/>
        <v>0</v>
      </c>
      <c r="L450" t="b">
        <f t="shared" si="38"/>
        <v>0</v>
      </c>
      <c r="M450" t="b">
        <f t="shared" si="39"/>
        <v>0</v>
      </c>
      <c r="N450" t="b">
        <f t="shared" si="40"/>
        <v>1</v>
      </c>
      <c r="O450" t="b">
        <f t="shared" si="41"/>
        <v>1</v>
      </c>
    </row>
    <row r="451" spans="1:15">
      <c r="A451" s="4">
        <v>1185732</v>
      </c>
      <c r="B451" s="6">
        <v>150</v>
      </c>
      <c r="C451" s="12" t="s">
        <v>1087</v>
      </c>
      <c r="D451" s="12" t="s">
        <v>1253</v>
      </c>
      <c r="E451" s="10">
        <v>22500</v>
      </c>
      <c r="F451" s="11">
        <v>0.3</v>
      </c>
      <c r="G451" s="13">
        <f t="shared" si="36"/>
        <v>75000</v>
      </c>
      <c r="H451" s="154" t="s">
        <v>1245</v>
      </c>
      <c r="I451" s="4" t="s">
        <v>31</v>
      </c>
      <c r="J451">
        <v>75000</v>
      </c>
      <c r="K451" t="b">
        <f t="shared" si="37"/>
        <v>0</v>
      </c>
      <c r="L451" t="b">
        <f t="shared" si="38"/>
        <v>0</v>
      </c>
      <c r="M451" t="b">
        <f t="shared" si="39"/>
        <v>0</v>
      </c>
      <c r="N451" t="b">
        <f t="shared" si="40"/>
        <v>1</v>
      </c>
      <c r="O451" t="b">
        <f t="shared" si="41"/>
        <v>1</v>
      </c>
    </row>
    <row r="452" spans="1:15">
      <c r="A452" s="4">
        <v>1185732</v>
      </c>
      <c r="B452" s="6">
        <v>150</v>
      </c>
      <c r="C452" s="12" t="s">
        <v>1087</v>
      </c>
      <c r="D452" s="12" t="s">
        <v>1253</v>
      </c>
      <c r="E452" s="10">
        <v>21000</v>
      </c>
      <c r="F452" s="11">
        <v>0.35</v>
      </c>
      <c r="G452" s="13">
        <f t="shared" si="36"/>
        <v>60000.000000000007</v>
      </c>
      <c r="H452" s="154" t="s">
        <v>1241</v>
      </c>
      <c r="I452" s="4" t="s">
        <v>31</v>
      </c>
      <c r="J452">
        <v>60000.000000000007</v>
      </c>
      <c r="K452" t="b">
        <f t="shared" si="37"/>
        <v>0</v>
      </c>
      <c r="L452" t="b">
        <f t="shared" si="38"/>
        <v>1</v>
      </c>
      <c r="M452" t="b">
        <f t="shared" si="39"/>
        <v>1</v>
      </c>
      <c r="N452" t="b">
        <f t="shared" si="40"/>
        <v>0</v>
      </c>
      <c r="O452" t="b">
        <f t="shared" si="41"/>
        <v>1</v>
      </c>
    </row>
    <row r="453" spans="1:15">
      <c r="A453" s="4">
        <v>1185732</v>
      </c>
      <c r="B453" s="6">
        <v>75</v>
      </c>
      <c r="C453" s="12" t="s">
        <v>1088</v>
      </c>
      <c r="D453" s="155" t="s">
        <v>1254</v>
      </c>
      <c r="E453" s="10">
        <v>11812.5</v>
      </c>
      <c r="F453" s="11">
        <v>0.35</v>
      </c>
      <c r="G453" s="13">
        <f t="shared" ref="G453:G516" si="42">E453/F453</f>
        <v>33750</v>
      </c>
      <c r="H453" s="154" t="s">
        <v>1244</v>
      </c>
      <c r="I453" s="4" t="s">
        <v>31</v>
      </c>
      <c r="J453">
        <v>33750</v>
      </c>
      <c r="K453" t="b">
        <f t="shared" ref="K453:K516" si="43">IF(J453&gt;450000,TRUE,FALSE)</f>
        <v>0</v>
      </c>
      <c r="L453" t="b">
        <f t="shared" ref="L453:L516" si="44">OR(C453="Men's Street Footwear",H453="Credit Card")</f>
        <v>0</v>
      </c>
      <c r="M453" t="b">
        <f t="shared" ref="M453:M516" si="45">AND(D453="Male",H453="Credit Card",G453&lt;150000)</f>
        <v>0</v>
      </c>
      <c r="N453" t="b">
        <f t="shared" ref="N453:N516" si="46">NOT(H453="Credit Card")</f>
        <v>1</v>
      </c>
      <c r="O453" t="b">
        <f t="shared" ref="O453:O516" si="47">NOT(AND(H453=0,B453&lt;=500))</f>
        <v>1</v>
      </c>
    </row>
    <row r="454" spans="1:15">
      <c r="A454" s="4">
        <v>1185732</v>
      </c>
      <c r="B454" s="6">
        <v>75</v>
      </c>
      <c r="C454" s="12" t="s">
        <v>1086</v>
      </c>
      <c r="D454" s="12" t="s">
        <v>1253</v>
      </c>
      <c r="E454" s="10">
        <v>13500</v>
      </c>
      <c r="F454" s="11">
        <v>0.3</v>
      </c>
      <c r="G454" s="13">
        <f t="shared" si="42"/>
        <v>45000</v>
      </c>
      <c r="H454" s="154" t="s">
        <v>1245</v>
      </c>
      <c r="I454" s="4" t="s">
        <v>31</v>
      </c>
      <c r="J454">
        <v>45000</v>
      </c>
      <c r="K454" t="b">
        <f t="shared" si="43"/>
        <v>0</v>
      </c>
      <c r="L454" t="b">
        <f t="shared" si="44"/>
        <v>1</v>
      </c>
      <c r="M454" t="b">
        <f t="shared" si="45"/>
        <v>0</v>
      </c>
      <c r="N454" t="b">
        <f t="shared" si="46"/>
        <v>1</v>
      </c>
      <c r="O454" t="b">
        <f t="shared" si="47"/>
        <v>1</v>
      </c>
    </row>
    <row r="455" spans="1:15">
      <c r="A455" s="4">
        <v>1185732</v>
      </c>
      <c r="B455" s="6">
        <v>200</v>
      </c>
      <c r="C455" s="12" t="s">
        <v>1086</v>
      </c>
      <c r="D455" s="12" t="s">
        <v>1253</v>
      </c>
      <c r="E455" s="10">
        <v>25000</v>
      </c>
      <c r="F455" s="11">
        <v>0.25</v>
      </c>
      <c r="G455" s="13">
        <f t="shared" si="42"/>
        <v>100000</v>
      </c>
      <c r="H455" s="154" t="s">
        <v>1243</v>
      </c>
      <c r="I455" s="4" t="s">
        <v>31</v>
      </c>
      <c r="J455">
        <v>100000</v>
      </c>
      <c r="K455" t="b">
        <f t="shared" si="43"/>
        <v>0</v>
      </c>
      <c r="L455" t="b">
        <f t="shared" si="44"/>
        <v>1</v>
      </c>
      <c r="M455" t="b">
        <f t="shared" si="45"/>
        <v>0</v>
      </c>
      <c r="N455" t="b">
        <f t="shared" si="46"/>
        <v>1</v>
      </c>
      <c r="O455" t="b">
        <f t="shared" si="47"/>
        <v>1</v>
      </c>
    </row>
    <row r="456" spans="1:15">
      <c r="A456" s="4">
        <v>1185732</v>
      </c>
      <c r="B456" s="6">
        <v>470</v>
      </c>
      <c r="C456" s="12" t="s">
        <v>1087</v>
      </c>
      <c r="D456" s="12" t="s">
        <v>1253</v>
      </c>
      <c r="E456" s="10">
        <v>141000</v>
      </c>
      <c r="F456" s="11">
        <v>0.5</v>
      </c>
      <c r="G456" s="13">
        <f t="shared" si="42"/>
        <v>282000</v>
      </c>
      <c r="H456" s="154" t="s">
        <v>1246</v>
      </c>
      <c r="I456" s="4" t="s">
        <v>31</v>
      </c>
      <c r="J456">
        <v>282000</v>
      </c>
      <c r="K456" t="b">
        <f t="shared" si="43"/>
        <v>0</v>
      </c>
      <c r="L456" t="b">
        <f t="shared" si="44"/>
        <v>0</v>
      </c>
      <c r="M456" t="b">
        <f t="shared" si="45"/>
        <v>0</v>
      </c>
      <c r="N456" t="b">
        <f t="shared" si="46"/>
        <v>1</v>
      </c>
      <c r="O456" t="b">
        <f t="shared" si="47"/>
        <v>1</v>
      </c>
    </row>
    <row r="457" spans="1:15">
      <c r="A457" s="4">
        <v>1185732</v>
      </c>
      <c r="B457" s="6">
        <v>175</v>
      </c>
      <c r="C457" s="12" t="s">
        <v>1087</v>
      </c>
      <c r="D457" s="12" t="s">
        <v>1253</v>
      </c>
      <c r="E457" s="10">
        <v>31500</v>
      </c>
      <c r="F457" s="11">
        <v>0.3</v>
      </c>
      <c r="G457" s="13">
        <f t="shared" si="42"/>
        <v>105000</v>
      </c>
      <c r="H457" s="154" t="s">
        <v>1243</v>
      </c>
      <c r="I457" s="4" t="s">
        <v>31</v>
      </c>
      <c r="J457">
        <v>105000</v>
      </c>
      <c r="K457" t="b">
        <f t="shared" si="43"/>
        <v>0</v>
      </c>
      <c r="L457" t="b">
        <f t="shared" si="44"/>
        <v>0</v>
      </c>
      <c r="M457" t="b">
        <f t="shared" si="45"/>
        <v>0</v>
      </c>
      <c r="N457" t="b">
        <f t="shared" si="46"/>
        <v>1</v>
      </c>
      <c r="O457" t="b">
        <f t="shared" si="47"/>
        <v>1</v>
      </c>
    </row>
    <row r="458" spans="1:15">
      <c r="A458" s="4">
        <v>1185732</v>
      </c>
      <c r="B458" s="6">
        <v>150</v>
      </c>
      <c r="C458" s="12" t="s">
        <v>1087</v>
      </c>
      <c r="D458" s="12" t="s">
        <v>1253</v>
      </c>
      <c r="E458" s="10">
        <v>28875</v>
      </c>
      <c r="F458" s="11">
        <v>0.35</v>
      </c>
      <c r="G458" s="13">
        <f t="shared" si="42"/>
        <v>82500</v>
      </c>
      <c r="H458" s="154" t="s">
        <v>1246</v>
      </c>
      <c r="I458" s="4" t="s">
        <v>31</v>
      </c>
      <c r="J458">
        <v>82500</v>
      </c>
      <c r="K458" t="b">
        <f t="shared" si="43"/>
        <v>0</v>
      </c>
      <c r="L458" t="b">
        <f t="shared" si="44"/>
        <v>0</v>
      </c>
      <c r="M458" t="b">
        <f t="shared" si="45"/>
        <v>0</v>
      </c>
      <c r="N458" t="b">
        <f t="shared" si="46"/>
        <v>1</v>
      </c>
      <c r="O458" t="b">
        <f t="shared" si="47"/>
        <v>1</v>
      </c>
    </row>
    <row r="459" spans="1:15">
      <c r="A459" s="4">
        <v>1185732</v>
      </c>
      <c r="B459" s="6">
        <v>100</v>
      </c>
      <c r="C459" s="12" t="s">
        <v>1087</v>
      </c>
      <c r="D459" s="12" t="s">
        <v>1253</v>
      </c>
      <c r="E459" s="10">
        <v>19250</v>
      </c>
      <c r="F459" s="11">
        <v>0.35</v>
      </c>
      <c r="G459" s="13">
        <f t="shared" si="42"/>
        <v>55000</v>
      </c>
      <c r="H459" s="154" t="s">
        <v>1241</v>
      </c>
      <c r="I459" s="4" t="s">
        <v>31</v>
      </c>
      <c r="J459">
        <v>55000</v>
      </c>
      <c r="K459" t="b">
        <f t="shared" si="43"/>
        <v>0</v>
      </c>
      <c r="L459" t="b">
        <f t="shared" si="44"/>
        <v>1</v>
      </c>
      <c r="M459" t="b">
        <f t="shared" si="45"/>
        <v>1</v>
      </c>
      <c r="N459" t="b">
        <f t="shared" si="46"/>
        <v>0</v>
      </c>
      <c r="O459" t="b">
        <f t="shared" si="47"/>
        <v>1</v>
      </c>
    </row>
    <row r="460" spans="1:15">
      <c r="A460" s="4">
        <v>1185732</v>
      </c>
      <c r="B460" s="6">
        <v>125</v>
      </c>
      <c r="C460" s="12" t="s">
        <v>1086</v>
      </c>
      <c r="D460" s="12" t="s">
        <v>1253</v>
      </c>
      <c r="E460" s="10">
        <v>24375</v>
      </c>
      <c r="F460" s="11">
        <v>0.3</v>
      </c>
      <c r="G460" s="13">
        <f t="shared" si="42"/>
        <v>81250</v>
      </c>
      <c r="H460" s="154" t="s">
        <v>1242</v>
      </c>
      <c r="I460" s="4" t="s">
        <v>31</v>
      </c>
      <c r="J460">
        <v>81250</v>
      </c>
      <c r="K460" t="b">
        <f t="shared" si="43"/>
        <v>0</v>
      </c>
      <c r="L460" t="b">
        <f t="shared" si="44"/>
        <v>1</v>
      </c>
      <c r="M460" t="b">
        <f t="shared" si="45"/>
        <v>0</v>
      </c>
      <c r="N460" t="b">
        <f t="shared" si="46"/>
        <v>1</v>
      </c>
      <c r="O460" t="b">
        <f t="shared" si="47"/>
        <v>1</v>
      </c>
    </row>
    <row r="461" spans="1:15">
      <c r="A461" s="4">
        <v>1185732</v>
      </c>
      <c r="B461" s="6">
        <v>250</v>
      </c>
      <c r="C461" s="12" t="s">
        <v>1088</v>
      </c>
      <c r="D461" s="155" t="s">
        <v>1254</v>
      </c>
      <c r="E461" s="10">
        <v>52500</v>
      </c>
      <c r="F461" s="11">
        <v>0.3</v>
      </c>
      <c r="G461" s="13">
        <f t="shared" si="42"/>
        <v>175000</v>
      </c>
      <c r="H461" s="154" t="s">
        <v>1241</v>
      </c>
      <c r="I461" s="4" t="s">
        <v>31</v>
      </c>
      <c r="J461">
        <v>175000</v>
      </c>
      <c r="K461" t="b">
        <f t="shared" si="43"/>
        <v>0</v>
      </c>
      <c r="L461" t="b">
        <f t="shared" si="44"/>
        <v>1</v>
      </c>
      <c r="M461" t="b">
        <f t="shared" si="45"/>
        <v>0</v>
      </c>
      <c r="N461" t="b">
        <f t="shared" si="46"/>
        <v>0</v>
      </c>
      <c r="O461" t="b">
        <f t="shared" si="47"/>
        <v>1</v>
      </c>
    </row>
    <row r="462" spans="1:15">
      <c r="A462" s="4">
        <v>1185732</v>
      </c>
      <c r="B462" s="6">
        <v>500</v>
      </c>
      <c r="C462" s="12" t="s">
        <v>1087</v>
      </c>
      <c r="D462" s="12" t="s">
        <v>1253</v>
      </c>
      <c r="E462" s="10">
        <v>178750</v>
      </c>
      <c r="F462" s="11">
        <v>0.55000000000000004</v>
      </c>
      <c r="G462" s="13">
        <f t="shared" si="42"/>
        <v>325000</v>
      </c>
      <c r="H462" s="154" t="s">
        <v>1246</v>
      </c>
      <c r="I462" s="4" t="s">
        <v>31</v>
      </c>
      <c r="J462">
        <v>325000</v>
      </c>
      <c r="K462" t="b">
        <f t="shared" si="43"/>
        <v>0</v>
      </c>
      <c r="L462" t="b">
        <f t="shared" si="44"/>
        <v>0</v>
      </c>
      <c r="M462" t="b">
        <f t="shared" si="45"/>
        <v>0</v>
      </c>
      <c r="N462" t="b">
        <f t="shared" si="46"/>
        <v>1</v>
      </c>
      <c r="O462" t="b">
        <f t="shared" si="47"/>
        <v>1</v>
      </c>
    </row>
    <row r="463" spans="1:15">
      <c r="A463" s="4">
        <v>1185732</v>
      </c>
      <c r="B463" s="6">
        <v>250</v>
      </c>
      <c r="C463" s="12" t="s">
        <v>1086</v>
      </c>
      <c r="D463" s="12" t="s">
        <v>1253</v>
      </c>
      <c r="E463" s="10">
        <v>52500</v>
      </c>
      <c r="F463" s="11">
        <v>0.35</v>
      </c>
      <c r="G463" s="13">
        <f t="shared" si="42"/>
        <v>150000</v>
      </c>
      <c r="H463" s="154" t="s">
        <v>1246</v>
      </c>
      <c r="I463" s="4" t="s">
        <v>31</v>
      </c>
      <c r="J463">
        <v>150000</v>
      </c>
      <c r="K463" t="b">
        <f t="shared" si="43"/>
        <v>0</v>
      </c>
      <c r="L463" t="b">
        <f t="shared" si="44"/>
        <v>1</v>
      </c>
      <c r="M463" t="b">
        <f t="shared" si="45"/>
        <v>0</v>
      </c>
      <c r="N463" t="b">
        <f t="shared" si="46"/>
        <v>1</v>
      </c>
      <c r="O463" t="b">
        <f t="shared" si="47"/>
        <v>1</v>
      </c>
    </row>
    <row r="464" spans="1:15">
      <c r="A464" s="4">
        <v>1185732</v>
      </c>
      <c r="B464" s="6">
        <v>175</v>
      </c>
      <c r="C464" s="12" t="s">
        <v>1086</v>
      </c>
      <c r="D464" s="12" t="s">
        <v>1253</v>
      </c>
      <c r="E464" s="10">
        <v>38500</v>
      </c>
      <c r="F464" s="11">
        <v>0.4</v>
      </c>
      <c r="G464" s="13">
        <f t="shared" si="42"/>
        <v>96250</v>
      </c>
      <c r="H464" s="154" t="s">
        <v>1245</v>
      </c>
      <c r="I464" s="4" t="s">
        <v>31</v>
      </c>
      <c r="J464">
        <v>96250</v>
      </c>
      <c r="K464" t="b">
        <f t="shared" si="43"/>
        <v>0</v>
      </c>
      <c r="L464" t="b">
        <f t="shared" si="44"/>
        <v>1</v>
      </c>
      <c r="M464" t="b">
        <f t="shared" si="45"/>
        <v>0</v>
      </c>
      <c r="N464" t="b">
        <f t="shared" si="46"/>
        <v>1</v>
      </c>
      <c r="O464" t="b">
        <f t="shared" si="47"/>
        <v>1</v>
      </c>
    </row>
    <row r="465" spans="1:15">
      <c r="A465" s="4">
        <v>1185732</v>
      </c>
      <c r="B465" s="6">
        <v>150</v>
      </c>
      <c r="C465" s="12" t="s">
        <v>1087</v>
      </c>
      <c r="D465" s="12" t="s">
        <v>1253</v>
      </c>
      <c r="E465" s="10">
        <v>33000</v>
      </c>
      <c r="F465" s="11">
        <v>0.4</v>
      </c>
      <c r="G465" s="13">
        <f t="shared" si="42"/>
        <v>82500</v>
      </c>
      <c r="H465" s="154" t="s">
        <v>1243</v>
      </c>
      <c r="I465" s="4" t="s">
        <v>31</v>
      </c>
      <c r="J465">
        <v>82500</v>
      </c>
      <c r="K465" t="b">
        <f t="shared" si="43"/>
        <v>0</v>
      </c>
      <c r="L465" t="b">
        <f t="shared" si="44"/>
        <v>0</v>
      </c>
      <c r="M465" t="b">
        <f t="shared" si="45"/>
        <v>0</v>
      </c>
      <c r="N465" t="b">
        <f t="shared" si="46"/>
        <v>1</v>
      </c>
      <c r="O465" t="b">
        <f t="shared" si="47"/>
        <v>1</v>
      </c>
    </row>
    <row r="466" spans="1:15">
      <c r="A466" s="4">
        <v>1185732</v>
      </c>
      <c r="B466" s="6">
        <v>150</v>
      </c>
      <c r="C466" s="12" t="s">
        <v>1087</v>
      </c>
      <c r="D466" s="12" t="s">
        <v>1253</v>
      </c>
      <c r="E466" s="10">
        <v>34125</v>
      </c>
      <c r="F466" s="11">
        <v>0.35</v>
      </c>
      <c r="G466" s="13">
        <f t="shared" si="42"/>
        <v>97500</v>
      </c>
      <c r="H466" s="154" t="s">
        <v>1246</v>
      </c>
      <c r="I466" s="4" t="s">
        <v>31</v>
      </c>
      <c r="J466">
        <v>97500</v>
      </c>
      <c r="K466" t="b">
        <f t="shared" si="43"/>
        <v>0</v>
      </c>
      <c r="L466" t="b">
        <f t="shared" si="44"/>
        <v>0</v>
      </c>
      <c r="M466" t="b">
        <f t="shared" si="45"/>
        <v>0</v>
      </c>
      <c r="N466" t="b">
        <f t="shared" si="46"/>
        <v>1</v>
      </c>
      <c r="O466" t="b">
        <f t="shared" si="47"/>
        <v>1</v>
      </c>
    </row>
    <row r="467" spans="1:15">
      <c r="A467" s="4">
        <v>1185732</v>
      </c>
      <c r="B467" s="6">
        <v>300</v>
      </c>
      <c r="C467" s="12" t="s">
        <v>1086</v>
      </c>
      <c r="D467" s="12" t="s">
        <v>1253</v>
      </c>
      <c r="E467" s="10">
        <v>63000</v>
      </c>
      <c r="F467" s="11">
        <v>0.3</v>
      </c>
      <c r="G467" s="13">
        <f t="shared" si="42"/>
        <v>210000</v>
      </c>
      <c r="H467" s="154" t="s">
        <v>1245</v>
      </c>
      <c r="I467" s="4" t="s">
        <v>31</v>
      </c>
      <c r="J467">
        <v>210000</v>
      </c>
      <c r="K467" t="b">
        <f t="shared" si="43"/>
        <v>0</v>
      </c>
      <c r="L467" t="b">
        <f t="shared" si="44"/>
        <v>1</v>
      </c>
      <c r="M467" t="b">
        <f t="shared" si="45"/>
        <v>0</v>
      </c>
      <c r="N467" t="b">
        <f t="shared" si="46"/>
        <v>1</v>
      </c>
      <c r="O467" t="b">
        <f t="shared" si="47"/>
        <v>1</v>
      </c>
    </row>
    <row r="468" spans="1:15">
      <c r="A468" s="4">
        <v>1185732</v>
      </c>
      <c r="B468" s="6">
        <v>500</v>
      </c>
      <c r="C468" s="12" t="s">
        <v>1087</v>
      </c>
      <c r="D468" s="12" t="s">
        <v>1253</v>
      </c>
      <c r="E468" s="10">
        <v>178750</v>
      </c>
      <c r="F468" s="11">
        <v>0.55000000000000004</v>
      </c>
      <c r="G468" s="13">
        <f t="shared" si="42"/>
        <v>325000</v>
      </c>
      <c r="H468" s="154" t="s">
        <v>1244</v>
      </c>
      <c r="I468" s="4" t="s">
        <v>31</v>
      </c>
      <c r="J468">
        <v>325000</v>
      </c>
      <c r="K468" t="b">
        <f t="shared" si="43"/>
        <v>0</v>
      </c>
      <c r="L468" t="b">
        <f t="shared" si="44"/>
        <v>0</v>
      </c>
      <c r="M468" t="b">
        <f t="shared" si="45"/>
        <v>0</v>
      </c>
      <c r="N468" t="b">
        <f t="shared" si="46"/>
        <v>1</v>
      </c>
      <c r="O468" t="b">
        <f t="shared" si="47"/>
        <v>1</v>
      </c>
    </row>
    <row r="469" spans="1:15">
      <c r="A469" s="4">
        <v>1185732</v>
      </c>
      <c r="B469" s="6">
        <v>300</v>
      </c>
      <c r="C469" s="12" t="s">
        <v>1086</v>
      </c>
      <c r="D469" s="12" t="s">
        <v>1253</v>
      </c>
      <c r="E469" s="10">
        <v>63000</v>
      </c>
      <c r="F469" s="11">
        <v>0.35</v>
      </c>
      <c r="G469" s="13">
        <f t="shared" si="42"/>
        <v>180000</v>
      </c>
      <c r="H469" s="154" t="s">
        <v>1243</v>
      </c>
      <c r="I469" s="4" t="s">
        <v>31</v>
      </c>
      <c r="J469">
        <v>180000</v>
      </c>
      <c r="K469" t="b">
        <f t="shared" si="43"/>
        <v>0</v>
      </c>
      <c r="L469" t="b">
        <f t="shared" si="44"/>
        <v>1</v>
      </c>
      <c r="M469" t="b">
        <f t="shared" si="45"/>
        <v>0</v>
      </c>
      <c r="N469" t="b">
        <f t="shared" si="46"/>
        <v>1</v>
      </c>
      <c r="O469" t="b">
        <f t="shared" si="47"/>
        <v>1</v>
      </c>
    </row>
    <row r="470" spans="1:15">
      <c r="A470" s="4">
        <v>1185732</v>
      </c>
      <c r="B470" s="6">
        <v>225</v>
      </c>
      <c r="C470" s="12" t="s">
        <v>1087</v>
      </c>
      <c r="D470" s="12" t="s">
        <v>1253</v>
      </c>
      <c r="E470" s="10">
        <v>49500</v>
      </c>
      <c r="F470" s="11">
        <v>0.4</v>
      </c>
      <c r="G470" s="13">
        <f t="shared" si="42"/>
        <v>123750</v>
      </c>
      <c r="H470" s="154" t="s">
        <v>1241</v>
      </c>
      <c r="I470" s="4" t="s">
        <v>31</v>
      </c>
      <c r="J470">
        <v>123750</v>
      </c>
      <c r="K470" t="b">
        <f t="shared" si="43"/>
        <v>0</v>
      </c>
      <c r="L470" t="b">
        <f t="shared" si="44"/>
        <v>1</v>
      </c>
      <c r="M470" t="b">
        <f t="shared" si="45"/>
        <v>1</v>
      </c>
      <c r="N470" t="b">
        <f t="shared" si="46"/>
        <v>0</v>
      </c>
      <c r="O470" t="b">
        <f t="shared" si="47"/>
        <v>1</v>
      </c>
    </row>
    <row r="471" spans="1:15">
      <c r="A471" s="4">
        <v>1185732</v>
      </c>
      <c r="B471" s="6">
        <v>175</v>
      </c>
      <c r="C471" s="12" t="s">
        <v>1086</v>
      </c>
      <c r="D471" s="12" t="s">
        <v>1253</v>
      </c>
      <c r="E471" s="10">
        <v>38500</v>
      </c>
      <c r="F471" s="11">
        <v>0.4</v>
      </c>
      <c r="G471" s="13">
        <f t="shared" si="42"/>
        <v>96250</v>
      </c>
      <c r="H471" s="154" t="s">
        <v>1241</v>
      </c>
      <c r="I471" s="4" t="s">
        <v>31</v>
      </c>
      <c r="J471">
        <v>96250</v>
      </c>
      <c r="K471" t="b">
        <f t="shared" si="43"/>
        <v>0</v>
      </c>
      <c r="L471" t="b">
        <f t="shared" si="44"/>
        <v>1</v>
      </c>
      <c r="M471" t="b">
        <f t="shared" si="45"/>
        <v>1</v>
      </c>
      <c r="N471" t="b">
        <f t="shared" si="46"/>
        <v>0</v>
      </c>
      <c r="O471" t="b">
        <f t="shared" si="47"/>
        <v>1</v>
      </c>
    </row>
    <row r="472" spans="1:15">
      <c r="A472" s="4">
        <v>1185732</v>
      </c>
      <c r="B472" s="6">
        <v>200</v>
      </c>
      <c r="C472" s="12" t="s">
        <v>1087</v>
      </c>
      <c r="D472" s="12" t="s">
        <v>1253</v>
      </c>
      <c r="E472" s="10">
        <v>45500</v>
      </c>
      <c r="F472" s="11">
        <v>0.35</v>
      </c>
      <c r="G472" s="13">
        <f t="shared" si="42"/>
        <v>130000.00000000001</v>
      </c>
      <c r="H472" s="154" t="s">
        <v>1242</v>
      </c>
      <c r="I472" s="4" t="s">
        <v>31</v>
      </c>
      <c r="J472">
        <v>130000.00000000001</v>
      </c>
      <c r="K472" t="b">
        <f t="shared" si="43"/>
        <v>0</v>
      </c>
      <c r="L472" t="b">
        <f t="shared" si="44"/>
        <v>0</v>
      </c>
      <c r="M472" t="b">
        <f t="shared" si="45"/>
        <v>0</v>
      </c>
      <c r="N472" t="b">
        <f t="shared" si="46"/>
        <v>1</v>
      </c>
      <c r="O472" t="b">
        <f t="shared" si="47"/>
        <v>1</v>
      </c>
    </row>
    <row r="473" spans="1:15">
      <c r="A473" s="4">
        <v>1185732</v>
      </c>
      <c r="B473" s="6">
        <v>375</v>
      </c>
      <c r="C473" s="12" t="s">
        <v>1087</v>
      </c>
      <c r="D473" s="12" t="s">
        <v>1253</v>
      </c>
      <c r="E473" s="10">
        <v>78750</v>
      </c>
      <c r="F473" s="11">
        <v>0.3</v>
      </c>
      <c r="G473" s="13">
        <f t="shared" si="42"/>
        <v>262500</v>
      </c>
      <c r="H473" s="154" t="s">
        <v>1246</v>
      </c>
      <c r="I473" s="4" t="s">
        <v>31</v>
      </c>
      <c r="J473">
        <v>262500</v>
      </c>
      <c r="K473" t="b">
        <f t="shared" si="43"/>
        <v>0</v>
      </c>
      <c r="L473" t="b">
        <f t="shared" si="44"/>
        <v>0</v>
      </c>
      <c r="M473" t="b">
        <f t="shared" si="45"/>
        <v>0</v>
      </c>
      <c r="N473" t="b">
        <f t="shared" si="46"/>
        <v>1</v>
      </c>
      <c r="O473" t="b">
        <f t="shared" si="47"/>
        <v>1</v>
      </c>
    </row>
    <row r="474" spans="1:15">
      <c r="A474" s="4">
        <v>1185732</v>
      </c>
      <c r="B474" s="6">
        <v>525</v>
      </c>
      <c r="C474" s="12" t="s">
        <v>1086</v>
      </c>
      <c r="D474" s="12" t="s">
        <v>1253</v>
      </c>
      <c r="E474" s="10">
        <v>187687.5</v>
      </c>
      <c r="F474" s="11">
        <v>0.55000000000000004</v>
      </c>
      <c r="G474" s="13">
        <f t="shared" si="42"/>
        <v>341250</v>
      </c>
      <c r="H474" s="154" t="s">
        <v>1243</v>
      </c>
      <c r="I474" s="4" t="s">
        <v>31</v>
      </c>
      <c r="J474">
        <v>341250</v>
      </c>
      <c r="K474" t="b">
        <f t="shared" si="43"/>
        <v>0</v>
      </c>
      <c r="L474" t="b">
        <f t="shared" si="44"/>
        <v>1</v>
      </c>
      <c r="M474" t="b">
        <f t="shared" si="45"/>
        <v>0</v>
      </c>
      <c r="N474" t="b">
        <f t="shared" si="46"/>
        <v>1</v>
      </c>
      <c r="O474" t="b">
        <f t="shared" si="47"/>
        <v>1</v>
      </c>
    </row>
    <row r="475" spans="1:15">
      <c r="A475" s="4">
        <v>1185732</v>
      </c>
      <c r="B475" s="6">
        <v>300</v>
      </c>
      <c r="C475" s="12" t="s">
        <v>1086</v>
      </c>
      <c r="D475" s="12" t="s">
        <v>1253</v>
      </c>
      <c r="E475" s="10">
        <v>63000</v>
      </c>
      <c r="F475" s="11">
        <v>0.35</v>
      </c>
      <c r="G475" s="13">
        <f t="shared" si="42"/>
        <v>180000</v>
      </c>
      <c r="H475" s="154" t="s">
        <v>1241</v>
      </c>
      <c r="I475" s="4" t="s">
        <v>31</v>
      </c>
      <c r="J475">
        <v>180000</v>
      </c>
      <c r="K475" t="b">
        <f t="shared" si="43"/>
        <v>0</v>
      </c>
      <c r="L475" t="b">
        <f t="shared" si="44"/>
        <v>1</v>
      </c>
      <c r="M475" t="b">
        <f t="shared" si="45"/>
        <v>0</v>
      </c>
      <c r="N475" t="b">
        <f t="shared" si="46"/>
        <v>0</v>
      </c>
      <c r="O475" t="b">
        <f t="shared" si="47"/>
        <v>1</v>
      </c>
    </row>
    <row r="476" spans="1:15">
      <c r="A476" s="4">
        <v>1185732</v>
      </c>
      <c r="B476" s="6">
        <v>225</v>
      </c>
      <c r="C476" s="12" t="s">
        <v>1087</v>
      </c>
      <c r="D476" s="12" t="s">
        <v>1253</v>
      </c>
      <c r="E476" s="10">
        <v>49500</v>
      </c>
      <c r="F476" s="11">
        <v>0.4</v>
      </c>
      <c r="G476" s="13">
        <f t="shared" si="42"/>
        <v>123750</v>
      </c>
      <c r="H476" s="154" t="s">
        <v>1243</v>
      </c>
      <c r="I476" s="4" t="s">
        <v>31</v>
      </c>
      <c r="J476">
        <v>123750</v>
      </c>
      <c r="K476" t="b">
        <f t="shared" si="43"/>
        <v>0</v>
      </c>
      <c r="L476" t="b">
        <f t="shared" si="44"/>
        <v>0</v>
      </c>
      <c r="M476" t="b">
        <f t="shared" si="45"/>
        <v>0</v>
      </c>
      <c r="N476" t="b">
        <f t="shared" si="46"/>
        <v>1</v>
      </c>
      <c r="O476" t="b">
        <f t="shared" si="47"/>
        <v>1</v>
      </c>
    </row>
    <row r="477" spans="1:15">
      <c r="A477" s="4">
        <v>1185732</v>
      </c>
      <c r="B477" s="6">
        <v>200</v>
      </c>
      <c r="C477" s="12" t="s">
        <v>1086</v>
      </c>
      <c r="D477" s="12" t="s">
        <v>1253</v>
      </c>
      <c r="E477" s="10">
        <v>44000</v>
      </c>
      <c r="F477" s="11">
        <v>0.4</v>
      </c>
      <c r="G477" s="13">
        <f t="shared" si="42"/>
        <v>110000</v>
      </c>
      <c r="H477" s="154" t="s">
        <v>1245</v>
      </c>
      <c r="I477" s="4" t="s">
        <v>31</v>
      </c>
      <c r="J477">
        <v>110000</v>
      </c>
      <c r="K477" t="b">
        <f t="shared" si="43"/>
        <v>0</v>
      </c>
      <c r="L477" t="b">
        <f t="shared" si="44"/>
        <v>1</v>
      </c>
      <c r="M477" t="b">
        <f t="shared" si="45"/>
        <v>0</v>
      </c>
      <c r="N477" t="b">
        <f t="shared" si="46"/>
        <v>1</v>
      </c>
      <c r="O477" t="b">
        <f t="shared" si="47"/>
        <v>1</v>
      </c>
    </row>
    <row r="478" spans="1:15">
      <c r="A478" s="4">
        <v>1185732</v>
      </c>
      <c r="B478" s="6">
        <v>175</v>
      </c>
      <c r="C478" s="12" t="s">
        <v>1087</v>
      </c>
      <c r="D478" s="12" t="s">
        <v>1253</v>
      </c>
      <c r="E478" s="10">
        <v>39812.5</v>
      </c>
      <c r="F478" s="11">
        <v>0.35</v>
      </c>
      <c r="G478" s="13">
        <f t="shared" si="42"/>
        <v>113750</v>
      </c>
      <c r="H478" s="154" t="s">
        <v>1246</v>
      </c>
      <c r="I478" s="4" t="s">
        <v>31</v>
      </c>
      <c r="J478">
        <v>113750</v>
      </c>
      <c r="K478" t="b">
        <f t="shared" si="43"/>
        <v>0</v>
      </c>
      <c r="L478" t="b">
        <f t="shared" si="44"/>
        <v>0</v>
      </c>
      <c r="M478" t="b">
        <f t="shared" si="45"/>
        <v>0</v>
      </c>
      <c r="N478" t="b">
        <f t="shared" si="46"/>
        <v>1</v>
      </c>
      <c r="O478" t="b">
        <f t="shared" si="47"/>
        <v>1</v>
      </c>
    </row>
    <row r="479" spans="1:15">
      <c r="A479" s="4">
        <v>1185732</v>
      </c>
      <c r="B479" s="6">
        <v>350</v>
      </c>
      <c r="C479" s="12" t="s">
        <v>1087</v>
      </c>
      <c r="D479" s="12" t="s">
        <v>1253</v>
      </c>
      <c r="E479" s="10">
        <v>73500</v>
      </c>
      <c r="F479" s="11">
        <v>0.3</v>
      </c>
      <c r="G479" s="13">
        <f t="shared" si="42"/>
        <v>245000</v>
      </c>
      <c r="H479" s="154" t="s">
        <v>1243</v>
      </c>
      <c r="I479" s="4" t="s">
        <v>31</v>
      </c>
      <c r="J479">
        <v>245000</v>
      </c>
      <c r="K479" t="b">
        <f t="shared" si="43"/>
        <v>0</v>
      </c>
      <c r="L479" t="b">
        <f t="shared" si="44"/>
        <v>0</v>
      </c>
      <c r="M479" t="b">
        <f t="shared" si="45"/>
        <v>0</v>
      </c>
      <c r="N479" t="b">
        <f t="shared" si="46"/>
        <v>1</v>
      </c>
      <c r="O479" t="b">
        <f t="shared" si="47"/>
        <v>1</v>
      </c>
    </row>
    <row r="480" spans="1:15">
      <c r="A480" s="4">
        <v>1185732</v>
      </c>
      <c r="B480" s="6">
        <v>475</v>
      </c>
      <c r="C480" s="12" t="s">
        <v>1086</v>
      </c>
      <c r="D480" s="12" t="s">
        <v>1253</v>
      </c>
      <c r="E480" s="10">
        <v>154375</v>
      </c>
      <c r="F480" s="11">
        <v>0.5</v>
      </c>
      <c r="G480" s="13">
        <f t="shared" si="42"/>
        <v>308750</v>
      </c>
      <c r="H480" s="154" t="s">
        <v>1245</v>
      </c>
      <c r="I480" s="4" t="s">
        <v>31</v>
      </c>
      <c r="J480">
        <v>308750</v>
      </c>
      <c r="K480" t="b">
        <f t="shared" si="43"/>
        <v>0</v>
      </c>
      <c r="L480" t="b">
        <f t="shared" si="44"/>
        <v>1</v>
      </c>
      <c r="M480" t="b">
        <f t="shared" si="45"/>
        <v>0</v>
      </c>
      <c r="N480" t="b">
        <f t="shared" si="46"/>
        <v>1</v>
      </c>
      <c r="O480" t="b">
        <f t="shared" si="47"/>
        <v>1</v>
      </c>
    </row>
    <row r="481" spans="1:15">
      <c r="A481" s="4">
        <v>1185732</v>
      </c>
      <c r="B481" s="6">
        <v>275</v>
      </c>
      <c r="C481" s="12" t="s">
        <v>1086</v>
      </c>
      <c r="D481" s="12" t="s">
        <v>1253</v>
      </c>
      <c r="E481" s="10">
        <v>41250</v>
      </c>
      <c r="F481" s="11">
        <v>0.3</v>
      </c>
      <c r="G481" s="13">
        <f t="shared" si="42"/>
        <v>137500</v>
      </c>
      <c r="H481" s="154" t="s">
        <v>1241</v>
      </c>
      <c r="I481" s="4" t="s">
        <v>31</v>
      </c>
      <c r="J481">
        <v>137500</v>
      </c>
      <c r="K481" t="b">
        <f t="shared" si="43"/>
        <v>0</v>
      </c>
      <c r="L481" t="b">
        <f t="shared" si="44"/>
        <v>1</v>
      </c>
      <c r="M481" t="b">
        <f t="shared" si="45"/>
        <v>1</v>
      </c>
      <c r="N481" t="b">
        <f t="shared" si="46"/>
        <v>0</v>
      </c>
      <c r="O481" t="b">
        <f t="shared" si="47"/>
        <v>1</v>
      </c>
    </row>
    <row r="482" spans="1:15">
      <c r="A482" s="4">
        <v>1185732</v>
      </c>
      <c r="B482" s="6">
        <v>200</v>
      </c>
      <c r="C482" s="12" t="s">
        <v>1087</v>
      </c>
      <c r="D482" s="12" t="s">
        <v>1253</v>
      </c>
      <c r="E482" s="10">
        <v>31500</v>
      </c>
      <c r="F482" s="11">
        <v>0.35</v>
      </c>
      <c r="G482" s="13">
        <f t="shared" si="42"/>
        <v>90000</v>
      </c>
      <c r="H482" s="154" t="s">
        <v>1246</v>
      </c>
      <c r="I482" s="4" t="s">
        <v>31</v>
      </c>
      <c r="J482">
        <v>90000</v>
      </c>
      <c r="K482" t="b">
        <f t="shared" si="43"/>
        <v>0</v>
      </c>
      <c r="L482" t="b">
        <f t="shared" si="44"/>
        <v>0</v>
      </c>
      <c r="M482" t="b">
        <f t="shared" si="45"/>
        <v>0</v>
      </c>
      <c r="N482" t="b">
        <f t="shared" si="46"/>
        <v>1</v>
      </c>
      <c r="O482" t="b">
        <f t="shared" si="47"/>
        <v>1</v>
      </c>
    </row>
    <row r="483" spans="1:15">
      <c r="A483" s="4">
        <v>1185732</v>
      </c>
      <c r="B483" s="6">
        <v>175</v>
      </c>
      <c r="C483" s="12" t="s">
        <v>1086</v>
      </c>
      <c r="D483" s="12" t="s">
        <v>1253</v>
      </c>
      <c r="E483" s="10">
        <v>27562.5</v>
      </c>
      <c r="F483" s="11">
        <v>0.35</v>
      </c>
      <c r="G483" s="13">
        <f t="shared" si="42"/>
        <v>78750</v>
      </c>
      <c r="H483" s="154" t="s">
        <v>1242</v>
      </c>
      <c r="I483" s="4" t="s">
        <v>31</v>
      </c>
      <c r="J483">
        <v>78750</v>
      </c>
      <c r="K483" t="b">
        <f t="shared" si="43"/>
        <v>0</v>
      </c>
      <c r="L483" t="b">
        <f t="shared" si="44"/>
        <v>1</v>
      </c>
      <c r="M483" t="b">
        <f t="shared" si="45"/>
        <v>0</v>
      </c>
      <c r="N483" t="b">
        <f t="shared" si="46"/>
        <v>1</v>
      </c>
      <c r="O483" t="b">
        <f t="shared" si="47"/>
        <v>1</v>
      </c>
    </row>
    <row r="484" spans="1:15">
      <c r="A484" s="4">
        <v>1185732</v>
      </c>
      <c r="B484" s="6">
        <v>125</v>
      </c>
      <c r="C484" s="12" t="s">
        <v>1086</v>
      </c>
      <c r="D484" s="12" t="s">
        <v>1253</v>
      </c>
      <c r="E484" s="10">
        <v>20625</v>
      </c>
      <c r="F484" s="11">
        <v>0.3</v>
      </c>
      <c r="G484" s="13">
        <f t="shared" si="42"/>
        <v>68750</v>
      </c>
      <c r="H484" s="154" t="s">
        <v>1241</v>
      </c>
      <c r="I484" s="4" t="s">
        <v>31</v>
      </c>
      <c r="J484">
        <v>68750</v>
      </c>
      <c r="K484" t="b">
        <f t="shared" si="43"/>
        <v>0</v>
      </c>
      <c r="L484" t="b">
        <f t="shared" si="44"/>
        <v>1</v>
      </c>
      <c r="M484" t="b">
        <f t="shared" si="45"/>
        <v>1</v>
      </c>
      <c r="N484" t="b">
        <f t="shared" si="46"/>
        <v>0</v>
      </c>
      <c r="O484" t="b">
        <f t="shared" si="47"/>
        <v>1</v>
      </c>
    </row>
    <row r="485" spans="1:15">
      <c r="A485" s="4">
        <v>1185732</v>
      </c>
      <c r="B485" s="6">
        <v>225</v>
      </c>
      <c r="C485" s="12" t="s">
        <v>1087</v>
      </c>
      <c r="D485" s="12" t="s">
        <v>1253</v>
      </c>
      <c r="E485" s="10">
        <v>33750</v>
      </c>
      <c r="F485" s="11">
        <v>0.25</v>
      </c>
      <c r="G485" s="13">
        <f t="shared" si="42"/>
        <v>135000</v>
      </c>
      <c r="H485" s="154" t="s">
        <v>1244</v>
      </c>
      <c r="I485" s="4" t="s">
        <v>31</v>
      </c>
      <c r="J485">
        <v>135000</v>
      </c>
      <c r="K485" t="b">
        <f t="shared" si="43"/>
        <v>0</v>
      </c>
      <c r="L485" t="b">
        <f t="shared" si="44"/>
        <v>0</v>
      </c>
      <c r="M485" t="b">
        <f t="shared" si="45"/>
        <v>0</v>
      </c>
      <c r="N485" t="b">
        <f t="shared" si="46"/>
        <v>1</v>
      </c>
      <c r="O485" t="b">
        <f t="shared" si="47"/>
        <v>1</v>
      </c>
    </row>
    <row r="486" spans="1:15">
      <c r="A486" s="4">
        <v>1185732</v>
      </c>
      <c r="B486" s="6">
        <v>400</v>
      </c>
      <c r="C486" s="12" t="s">
        <v>1086</v>
      </c>
      <c r="D486" s="12" t="s">
        <v>1253</v>
      </c>
      <c r="E486" s="10">
        <v>120000</v>
      </c>
      <c r="F486" s="11">
        <v>0.5</v>
      </c>
      <c r="G486" s="13">
        <f t="shared" si="42"/>
        <v>240000</v>
      </c>
      <c r="H486" s="154" t="s">
        <v>1244</v>
      </c>
      <c r="I486" s="4" t="s">
        <v>31</v>
      </c>
      <c r="J486">
        <v>240000</v>
      </c>
      <c r="K486" t="b">
        <f t="shared" si="43"/>
        <v>0</v>
      </c>
      <c r="L486" t="b">
        <f t="shared" si="44"/>
        <v>1</v>
      </c>
      <c r="M486" t="b">
        <f t="shared" si="45"/>
        <v>0</v>
      </c>
      <c r="N486" t="b">
        <f t="shared" si="46"/>
        <v>1</v>
      </c>
      <c r="O486" t="b">
        <f t="shared" si="47"/>
        <v>1</v>
      </c>
    </row>
    <row r="487" spans="1:15">
      <c r="A487" s="4">
        <v>1185732</v>
      </c>
      <c r="B487" s="6">
        <v>225</v>
      </c>
      <c r="C487" s="12" t="s">
        <v>1087</v>
      </c>
      <c r="D487" s="12" t="s">
        <v>1253</v>
      </c>
      <c r="E487" s="10">
        <v>33750</v>
      </c>
      <c r="F487" s="11">
        <v>0.3</v>
      </c>
      <c r="G487" s="13">
        <f t="shared" si="42"/>
        <v>112500</v>
      </c>
      <c r="H487" s="154" t="s">
        <v>1245</v>
      </c>
      <c r="I487" s="4" t="s">
        <v>31</v>
      </c>
      <c r="J487">
        <v>112500</v>
      </c>
      <c r="K487" t="b">
        <f t="shared" si="43"/>
        <v>0</v>
      </c>
      <c r="L487" t="b">
        <f t="shared" si="44"/>
        <v>0</v>
      </c>
      <c r="M487" t="b">
        <f t="shared" si="45"/>
        <v>0</v>
      </c>
      <c r="N487" t="b">
        <f t="shared" si="46"/>
        <v>1</v>
      </c>
      <c r="O487" t="b">
        <f t="shared" si="47"/>
        <v>1</v>
      </c>
    </row>
    <row r="488" spans="1:15">
      <c r="A488" s="4">
        <v>1185732</v>
      </c>
      <c r="B488" s="6">
        <v>125</v>
      </c>
      <c r="C488" s="12" t="s">
        <v>1086</v>
      </c>
      <c r="D488" s="12" t="s">
        <v>1253</v>
      </c>
      <c r="E488" s="10">
        <v>21875</v>
      </c>
      <c r="F488" s="11">
        <v>0.35</v>
      </c>
      <c r="G488" s="13">
        <f t="shared" si="42"/>
        <v>62500.000000000007</v>
      </c>
      <c r="H488" s="154" t="s">
        <v>1241</v>
      </c>
      <c r="I488" s="4" t="s">
        <v>31</v>
      </c>
      <c r="J488">
        <v>62500.000000000007</v>
      </c>
      <c r="K488" t="b">
        <f t="shared" si="43"/>
        <v>0</v>
      </c>
      <c r="L488" t="b">
        <f t="shared" si="44"/>
        <v>1</v>
      </c>
      <c r="M488" t="b">
        <f t="shared" si="45"/>
        <v>1</v>
      </c>
      <c r="N488" t="b">
        <f t="shared" si="46"/>
        <v>0</v>
      </c>
      <c r="O488" t="b">
        <f t="shared" si="47"/>
        <v>1</v>
      </c>
    </row>
    <row r="489" spans="1:15">
      <c r="A489" s="4">
        <v>1185732</v>
      </c>
      <c r="B489" s="6">
        <v>100</v>
      </c>
      <c r="C489" s="12" t="s">
        <v>1086</v>
      </c>
      <c r="D489" s="12" t="s">
        <v>1253</v>
      </c>
      <c r="E489" s="10">
        <v>17500</v>
      </c>
      <c r="F489" s="11">
        <v>0.35</v>
      </c>
      <c r="G489" s="13">
        <f t="shared" si="42"/>
        <v>50000</v>
      </c>
      <c r="H489" s="154" t="s">
        <v>1246</v>
      </c>
      <c r="I489" s="4" t="s">
        <v>31</v>
      </c>
      <c r="J489">
        <v>50000</v>
      </c>
      <c r="K489" t="b">
        <f t="shared" si="43"/>
        <v>0</v>
      </c>
      <c r="L489" t="b">
        <f t="shared" si="44"/>
        <v>1</v>
      </c>
      <c r="M489" t="b">
        <f t="shared" si="45"/>
        <v>0</v>
      </c>
      <c r="N489" t="b">
        <f t="shared" si="46"/>
        <v>1</v>
      </c>
      <c r="O489" t="b">
        <f t="shared" si="47"/>
        <v>1</v>
      </c>
    </row>
    <row r="490" spans="1:15">
      <c r="A490" s="4">
        <v>1185732</v>
      </c>
      <c r="B490" s="6">
        <v>100</v>
      </c>
      <c r="C490" s="12" t="s">
        <v>1087</v>
      </c>
      <c r="D490" s="12" t="s">
        <v>1253</v>
      </c>
      <c r="E490" s="10">
        <v>18000</v>
      </c>
      <c r="F490" s="11">
        <v>0.3</v>
      </c>
      <c r="G490" s="13">
        <f t="shared" si="42"/>
        <v>60000</v>
      </c>
      <c r="H490" s="154" t="s">
        <v>1246</v>
      </c>
      <c r="I490" s="4" t="s">
        <v>31</v>
      </c>
      <c r="J490">
        <v>60000</v>
      </c>
      <c r="K490" t="b">
        <f t="shared" si="43"/>
        <v>0</v>
      </c>
      <c r="L490" t="b">
        <f t="shared" si="44"/>
        <v>0</v>
      </c>
      <c r="M490" t="b">
        <f t="shared" si="45"/>
        <v>0</v>
      </c>
      <c r="N490" t="b">
        <f t="shared" si="46"/>
        <v>1</v>
      </c>
      <c r="O490" t="b">
        <f t="shared" si="47"/>
        <v>1</v>
      </c>
    </row>
    <row r="491" spans="1:15">
      <c r="A491" s="4">
        <v>1185732</v>
      </c>
      <c r="B491" s="6">
        <v>225</v>
      </c>
      <c r="C491" s="12" t="s">
        <v>1090</v>
      </c>
      <c r="D491" s="12" t="s">
        <v>1253</v>
      </c>
      <c r="E491" s="10">
        <v>36562.5</v>
      </c>
      <c r="F491" s="11">
        <v>0.25</v>
      </c>
      <c r="G491" s="13">
        <f t="shared" si="42"/>
        <v>146250</v>
      </c>
      <c r="H491" s="154" t="s">
        <v>1241</v>
      </c>
      <c r="I491" s="4" t="s">
        <v>31</v>
      </c>
      <c r="J491">
        <v>146250</v>
      </c>
      <c r="K491" t="b">
        <f t="shared" si="43"/>
        <v>0</v>
      </c>
      <c r="L491" t="b">
        <f t="shared" si="44"/>
        <v>1</v>
      </c>
      <c r="M491" t="b">
        <f t="shared" si="45"/>
        <v>1</v>
      </c>
      <c r="N491" t="b">
        <f t="shared" si="46"/>
        <v>0</v>
      </c>
      <c r="O491" t="b">
        <f t="shared" si="47"/>
        <v>1</v>
      </c>
    </row>
    <row r="492" spans="1:15">
      <c r="A492" s="4">
        <v>1185732</v>
      </c>
      <c r="B492" s="6">
        <v>375</v>
      </c>
      <c r="C492" s="12" t="s">
        <v>1088</v>
      </c>
      <c r="D492" s="155" t="s">
        <v>1254</v>
      </c>
      <c r="E492" s="10">
        <v>144375</v>
      </c>
      <c r="F492" s="11">
        <v>0.55000000000000004</v>
      </c>
      <c r="G492" s="13">
        <f t="shared" si="42"/>
        <v>262500</v>
      </c>
      <c r="H492" s="154" t="s">
        <v>1245</v>
      </c>
      <c r="I492" s="4" t="s">
        <v>31</v>
      </c>
      <c r="J492">
        <v>262500</v>
      </c>
      <c r="K492" t="b">
        <f t="shared" si="43"/>
        <v>0</v>
      </c>
      <c r="L492" t="b">
        <f t="shared" si="44"/>
        <v>0</v>
      </c>
      <c r="M492" t="b">
        <f t="shared" si="45"/>
        <v>0</v>
      </c>
      <c r="N492" t="b">
        <f t="shared" si="46"/>
        <v>1</v>
      </c>
      <c r="O492" t="b">
        <f t="shared" si="47"/>
        <v>1</v>
      </c>
    </row>
    <row r="493" spans="1:15">
      <c r="A493" s="4">
        <v>1185732</v>
      </c>
      <c r="B493" s="6">
        <v>200</v>
      </c>
      <c r="C493" s="12" t="s">
        <v>1087</v>
      </c>
      <c r="D493" s="12" t="s">
        <v>1253</v>
      </c>
      <c r="E493" s="10">
        <v>42000</v>
      </c>
      <c r="F493" s="11">
        <v>0.35</v>
      </c>
      <c r="G493" s="13">
        <f t="shared" si="42"/>
        <v>120000.00000000001</v>
      </c>
      <c r="H493" s="154" t="s">
        <v>1245</v>
      </c>
      <c r="I493" s="4" t="s">
        <v>31</v>
      </c>
      <c r="J493">
        <v>120000.00000000001</v>
      </c>
      <c r="K493" t="b">
        <f t="shared" si="43"/>
        <v>0</v>
      </c>
      <c r="L493" t="b">
        <f t="shared" si="44"/>
        <v>0</v>
      </c>
      <c r="M493" t="b">
        <f t="shared" si="45"/>
        <v>0</v>
      </c>
      <c r="N493" t="b">
        <f t="shared" si="46"/>
        <v>1</v>
      </c>
      <c r="O493" t="b">
        <f t="shared" si="47"/>
        <v>1</v>
      </c>
    </row>
    <row r="494" spans="1:15">
      <c r="A494" s="4">
        <v>1185732</v>
      </c>
      <c r="B494" s="6">
        <v>195</v>
      </c>
      <c r="C494" s="12" t="s">
        <v>1087</v>
      </c>
      <c r="D494" s="12" t="s">
        <v>1253</v>
      </c>
      <c r="E494" s="10">
        <v>46800</v>
      </c>
      <c r="F494" s="11">
        <v>0.4</v>
      </c>
      <c r="G494" s="13">
        <f t="shared" si="42"/>
        <v>117000</v>
      </c>
      <c r="H494" s="154" t="s">
        <v>1244</v>
      </c>
      <c r="I494" s="4" t="s">
        <v>31</v>
      </c>
      <c r="J494">
        <v>117000</v>
      </c>
      <c r="K494" t="b">
        <f t="shared" si="43"/>
        <v>0</v>
      </c>
      <c r="L494" t="b">
        <f t="shared" si="44"/>
        <v>0</v>
      </c>
      <c r="M494" t="b">
        <f t="shared" si="45"/>
        <v>0</v>
      </c>
      <c r="N494" t="b">
        <f t="shared" si="46"/>
        <v>1</v>
      </c>
      <c r="O494" t="b">
        <f t="shared" si="47"/>
        <v>1</v>
      </c>
    </row>
    <row r="495" spans="1:15">
      <c r="A495" s="4">
        <v>1185732</v>
      </c>
      <c r="B495" s="6">
        <v>175</v>
      </c>
      <c r="C495" s="12" t="s">
        <v>1087</v>
      </c>
      <c r="D495" s="12" t="s">
        <v>1253</v>
      </c>
      <c r="E495" s="10">
        <v>42000</v>
      </c>
      <c r="F495" s="11">
        <v>0.4</v>
      </c>
      <c r="G495" s="13">
        <f t="shared" si="42"/>
        <v>105000</v>
      </c>
      <c r="H495" s="154" t="s">
        <v>1242</v>
      </c>
      <c r="I495" s="4" t="s">
        <v>31</v>
      </c>
      <c r="J495">
        <v>105000</v>
      </c>
      <c r="K495" t="b">
        <f t="shared" si="43"/>
        <v>0</v>
      </c>
      <c r="L495" t="b">
        <f t="shared" si="44"/>
        <v>0</v>
      </c>
      <c r="M495" t="b">
        <f t="shared" si="45"/>
        <v>0</v>
      </c>
      <c r="N495" t="b">
        <f t="shared" si="46"/>
        <v>1</v>
      </c>
      <c r="O495" t="b">
        <f t="shared" si="47"/>
        <v>1</v>
      </c>
    </row>
    <row r="496" spans="1:15">
      <c r="A496" s="4">
        <v>1185732</v>
      </c>
      <c r="B496" s="6">
        <v>150</v>
      </c>
      <c r="C496" s="12" t="s">
        <v>1086</v>
      </c>
      <c r="D496" s="12" t="s">
        <v>1253</v>
      </c>
      <c r="E496" s="10">
        <v>36750</v>
      </c>
      <c r="F496" s="11">
        <v>0.35</v>
      </c>
      <c r="G496" s="13">
        <f t="shared" si="42"/>
        <v>105000</v>
      </c>
      <c r="H496" s="154" t="s">
        <v>1244</v>
      </c>
      <c r="I496" s="4" t="s">
        <v>31</v>
      </c>
      <c r="J496">
        <v>105000</v>
      </c>
      <c r="K496" t="b">
        <f t="shared" si="43"/>
        <v>0</v>
      </c>
      <c r="L496" t="b">
        <f t="shared" si="44"/>
        <v>1</v>
      </c>
      <c r="M496" t="b">
        <f t="shared" si="45"/>
        <v>0</v>
      </c>
      <c r="N496" t="b">
        <f t="shared" si="46"/>
        <v>1</v>
      </c>
      <c r="O496" t="b">
        <f t="shared" si="47"/>
        <v>1</v>
      </c>
    </row>
    <row r="497" spans="1:15">
      <c r="A497" s="4">
        <v>1185732</v>
      </c>
      <c r="B497" s="6">
        <v>250</v>
      </c>
      <c r="C497" s="12" t="s">
        <v>1089</v>
      </c>
      <c r="D497" s="155" t="s">
        <v>1254</v>
      </c>
      <c r="E497" s="10">
        <v>56250</v>
      </c>
      <c r="F497" s="11">
        <v>0.3</v>
      </c>
      <c r="G497" s="13">
        <f t="shared" si="42"/>
        <v>187500</v>
      </c>
      <c r="H497" s="154" t="s">
        <v>1246</v>
      </c>
      <c r="I497" s="4" t="s">
        <v>31</v>
      </c>
      <c r="J497">
        <v>187500</v>
      </c>
      <c r="K497" t="b">
        <f t="shared" si="43"/>
        <v>0</v>
      </c>
      <c r="L497" t="b">
        <f t="shared" si="44"/>
        <v>0</v>
      </c>
      <c r="M497" t="b">
        <f t="shared" si="45"/>
        <v>0</v>
      </c>
      <c r="N497" t="b">
        <f t="shared" si="46"/>
        <v>1</v>
      </c>
      <c r="O497" t="b">
        <f t="shared" si="47"/>
        <v>1</v>
      </c>
    </row>
    <row r="498" spans="1:15">
      <c r="A498" s="4">
        <v>1185732</v>
      </c>
      <c r="B498" s="6">
        <v>475</v>
      </c>
      <c r="C498" s="12" t="s">
        <v>1087</v>
      </c>
      <c r="D498" s="12" t="s">
        <v>1253</v>
      </c>
      <c r="E498" s="10">
        <v>182875</v>
      </c>
      <c r="F498" s="11">
        <v>0.55000000000000004</v>
      </c>
      <c r="G498" s="13">
        <f t="shared" si="42"/>
        <v>332500</v>
      </c>
      <c r="H498" s="154" t="s">
        <v>1244</v>
      </c>
      <c r="I498" s="4" t="s">
        <v>31</v>
      </c>
      <c r="J498">
        <v>332500</v>
      </c>
      <c r="K498" t="b">
        <f t="shared" si="43"/>
        <v>0</v>
      </c>
      <c r="L498" t="b">
        <f t="shared" si="44"/>
        <v>0</v>
      </c>
      <c r="M498" t="b">
        <f t="shared" si="45"/>
        <v>0</v>
      </c>
      <c r="N498" t="b">
        <f t="shared" si="46"/>
        <v>1</v>
      </c>
      <c r="O498" t="b">
        <f t="shared" si="47"/>
        <v>1</v>
      </c>
    </row>
    <row r="499" spans="1:15">
      <c r="A499" s="4">
        <v>1185732</v>
      </c>
      <c r="B499" s="6">
        <v>275</v>
      </c>
      <c r="C499" s="12" t="s">
        <v>1087</v>
      </c>
      <c r="D499" s="12" t="s">
        <v>1253</v>
      </c>
      <c r="E499" s="10">
        <v>57750</v>
      </c>
      <c r="F499" s="11">
        <v>0.35</v>
      </c>
      <c r="G499" s="13">
        <f t="shared" si="42"/>
        <v>165000</v>
      </c>
      <c r="H499" s="154" t="s">
        <v>1241</v>
      </c>
      <c r="I499" s="4" t="s">
        <v>31</v>
      </c>
      <c r="J499">
        <v>165000</v>
      </c>
      <c r="K499" t="b">
        <f t="shared" si="43"/>
        <v>0</v>
      </c>
      <c r="L499" t="b">
        <f t="shared" si="44"/>
        <v>1</v>
      </c>
      <c r="M499" t="b">
        <f t="shared" si="45"/>
        <v>0</v>
      </c>
      <c r="N499" t="b">
        <f t="shared" si="46"/>
        <v>0</v>
      </c>
      <c r="O499" t="b">
        <f t="shared" si="47"/>
        <v>1</v>
      </c>
    </row>
    <row r="500" spans="1:15">
      <c r="A500" s="4">
        <v>1185732</v>
      </c>
      <c r="B500" s="6">
        <v>225</v>
      </c>
      <c r="C500" s="12" t="s">
        <v>1086</v>
      </c>
      <c r="D500" s="12" t="s">
        <v>1253</v>
      </c>
      <c r="E500" s="10">
        <v>54000</v>
      </c>
      <c r="F500" s="11">
        <v>0.4</v>
      </c>
      <c r="G500" s="13">
        <f t="shared" si="42"/>
        <v>135000</v>
      </c>
      <c r="H500" s="154" t="s">
        <v>1245</v>
      </c>
      <c r="I500" s="4" t="s">
        <v>31</v>
      </c>
      <c r="J500">
        <v>135000</v>
      </c>
      <c r="K500" t="b">
        <f t="shared" si="43"/>
        <v>0</v>
      </c>
      <c r="L500" t="b">
        <f t="shared" si="44"/>
        <v>1</v>
      </c>
      <c r="M500" t="b">
        <f t="shared" si="45"/>
        <v>0</v>
      </c>
      <c r="N500" t="b">
        <f t="shared" si="46"/>
        <v>1</v>
      </c>
      <c r="O500" t="b">
        <f t="shared" si="47"/>
        <v>1</v>
      </c>
    </row>
    <row r="501" spans="1:15">
      <c r="A501" s="4">
        <v>1185732</v>
      </c>
      <c r="B501" s="6">
        <v>175</v>
      </c>
      <c r="C501" s="12" t="s">
        <v>1087</v>
      </c>
      <c r="D501" s="12" t="s">
        <v>1253</v>
      </c>
      <c r="E501" s="10">
        <v>42000</v>
      </c>
      <c r="F501" s="11">
        <v>0.4</v>
      </c>
      <c r="G501" s="13">
        <f t="shared" si="42"/>
        <v>105000</v>
      </c>
      <c r="H501" s="154" t="s">
        <v>1242</v>
      </c>
      <c r="I501" s="4" t="s">
        <v>31</v>
      </c>
      <c r="J501">
        <v>105000</v>
      </c>
      <c r="K501" t="b">
        <f t="shared" si="43"/>
        <v>0</v>
      </c>
      <c r="L501" t="b">
        <f t="shared" si="44"/>
        <v>0</v>
      </c>
      <c r="M501" t="b">
        <f t="shared" si="45"/>
        <v>0</v>
      </c>
      <c r="N501" t="b">
        <f t="shared" si="46"/>
        <v>1</v>
      </c>
      <c r="O501" t="b">
        <f t="shared" si="47"/>
        <v>1</v>
      </c>
    </row>
    <row r="502" spans="1:15">
      <c r="A502" s="4">
        <v>1185732</v>
      </c>
      <c r="B502" s="6">
        <v>175</v>
      </c>
      <c r="C502" s="12" t="s">
        <v>1087</v>
      </c>
      <c r="D502" s="12" t="s">
        <v>1253</v>
      </c>
      <c r="E502" s="10">
        <v>42875</v>
      </c>
      <c r="F502" s="11">
        <v>0.35</v>
      </c>
      <c r="G502" s="13">
        <f t="shared" si="42"/>
        <v>122500.00000000001</v>
      </c>
      <c r="H502" s="154" t="s">
        <v>1244</v>
      </c>
      <c r="I502" s="4" t="s">
        <v>31</v>
      </c>
      <c r="J502">
        <v>122500.00000000001</v>
      </c>
      <c r="K502" t="b">
        <f t="shared" si="43"/>
        <v>0</v>
      </c>
      <c r="L502" t="b">
        <f t="shared" si="44"/>
        <v>0</v>
      </c>
      <c r="M502" t="b">
        <f t="shared" si="45"/>
        <v>0</v>
      </c>
      <c r="N502" t="b">
        <f t="shared" si="46"/>
        <v>1</v>
      </c>
      <c r="O502" t="b">
        <f t="shared" si="47"/>
        <v>1</v>
      </c>
    </row>
    <row r="503" spans="1:15">
      <c r="A503" s="4">
        <v>1185732</v>
      </c>
      <c r="B503" s="6">
        <v>275</v>
      </c>
      <c r="C503" s="12" t="s">
        <v>1088</v>
      </c>
      <c r="D503" s="155" t="s">
        <v>1254</v>
      </c>
      <c r="E503" s="10">
        <v>61875</v>
      </c>
      <c r="F503" s="11">
        <v>0.3</v>
      </c>
      <c r="G503" s="13">
        <f t="shared" si="42"/>
        <v>206250</v>
      </c>
      <c r="H503" s="154" t="s">
        <v>1241</v>
      </c>
      <c r="I503" s="4" t="s">
        <v>31</v>
      </c>
      <c r="J503">
        <v>206250</v>
      </c>
      <c r="K503" t="b">
        <f t="shared" si="43"/>
        <v>0</v>
      </c>
      <c r="L503" t="b">
        <f t="shared" si="44"/>
        <v>1</v>
      </c>
      <c r="M503" t="b">
        <f t="shared" si="45"/>
        <v>0</v>
      </c>
      <c r="N503" t="b">
        <f t="shared" si="46"/>
        <v>0</v>
      </c>
      <c r="O503" t="b">
        <f t="shared" si="47"/>
        <v>1</v>
      </c>
    </row>
    <row r="504" spans="1:15">
      <c r="A504" s="4">
        <v>1128299</v>
      </c>
      <c r="B504" s="6">
        <v>450</v>
      </c>
      <c r="C504" s="12" t="s">
        <v>1087</v>
      </c>
      <c r="D504" s="12" t="s">
        <v>1253</v>
      </c>
      <c r="E504" s="10">
        <v>63000</v>
      </c>
      <c r="F504" s="11">
        <v>0.4</v>
      </c>
      <c r="G504" s="13">
        <f t="shared" si="42"/>
        <v>157500</v>
      </c>
      <c r="H504" s="154" t="s">
        <v>1242</v>
      </c>
      <c r="I504" s="4" t="s">
        <v>31</v>
      </c>
      <c r="J504">
        <v>157500</v>
      </c>
      <c r="K504" t="b">
        <f t="shared" si="43"/>
        <v>0</v>
      </c>
      <c r="L504" t="b">
        <f t="shared" si="44"/>
        <v>0</v>
      </c>
      <c r="M504" t="b">
        <f t="shared" si="45"/>
        <v>0</v>
      </c>
      <c r="N504" t="b">
        <f t="shared" si="46"/>
        <v>1</v>
      </c>
      <c r="O504" t="b">
        <f t="shared" si="47"/>
        <v>1</v>
      </c>
    </row>
    <row r="505" spans="1:15">
      <c r="A505" s="4">
        <v>1128299</v>
      </c>
      <c r="B505" s="6">
        <v>450</v>
      </c>
      <c r="C505" s="12" t="s">
        <v>1086</v>
      </c>
      <c r="D505" s="12" t="s">
        <v>1253</v>
      </c>
      <c r="E505" s="10">
        <v>50625</v>
      </c>
      <c r="F505" s="11">
        <v>0.25</v>
      </c>
      <c r="G505" s="13">
        <f t="shared" si="42"/>
        <v>202500</v>
      </c>
      <c r="H505" s="154" t="s">
        <v>1246</v>
      </c>
      <c r="I505" s="4" t="s">
        <v>31</v>
      </c>
      <c r="J505">
        <v>202500</v>
      </c>
      <c r="K505" t="b">
        <f t="shared" si="43"/>
        <v>0</v>
      </c>
      <c r="L505" t="b">
        <f t="shared" si="44"/>
        <v>1</v>
      </c>
      <c r="M505" t="b">
        <f t="shared" si="45"/>
        <v>0</v>
      </c>
      <c r="N505" t="b">
        <f t="shared" si="46"/>
        <v>1</v>
      </c>
      <c r="O505" t="b">
        <f t="shared" si="47"/>
        <v>1</v>
      </c>
    </row>
    <row r="506" spans="1:15">
      <c r="A506" s="4">
        <v>1128299</v>
      </c>
      <c r="B506" s="6">
        <v>450</v>
      </c>
      <c r="C506" s="12" t="s">
        <v>1087</v>
      </c>
      <c r="D506" s="12" t="s">
        <v>1253</v>
      </c>
      <c r="E506" s="10">
        <v>81000</v>
      </c>
      <c r="F506" s="11">
        <v>0.4</v>
      </c>
      <c r="G506" s="13">
        <f t="shared" si="42"/>
        <v>202500</v>
      </c>
      <c r="H506" s="154" t="s">
        <v>1243</v>
      </c>
      <c r="I506" s="4" t="s">
        <v>31</v>
      </c>
      <c r="J506">
        <v>202500</v>
      </c>
      <c r="K506" t="b">
        <f t="shared" si="43"/>
        <v>0</v>
      </c>
      <c r="L506" t="b">
        <f t="shared" si="44"/>
        <v>0</v>
      </c>
      <c r="M506" t="b">
        <f t="shared" si="45"/>
        <v>0</v>
      </c>
      <c r="N506" t="b">
        <f t="shared" si="46"/>
        <v>1</v>
      </c>
      <c r="O506" t="b">
        <f t="shared" si="47"/>
        <v>1</v>
      </c>
    </row>
    <row r="507" spans="1:15">
      <c r="A507" s="4">
        <v>1128299</v>
      </c>
      <c r="B507" s="6">
        <v>300</v>
      </c>
      <c r="C507" s="12" t="s">
        <v>1087</v>
      </c>
      <c r="D507" s="12" t="s">
        <v>1253</v>
      </c>
      <c r="E507" s="10">
        <v>47250</v>
      </c>
      <c r="F507" s="11">
        <v>0.35</v>
      </c>
      <c r="G507" s="13">
        <f t="shared" si="42"/>
        <v>135000</v>
      </c>
      <c r="H507" s="154" t="s">
        <v>1241</v>
      </c>
      <c r="I507" s="4" t="s">
        <v>31</v>
      </c>
      <c r="J507">
        <v>135000</v>
      </c>
      <c r="K507" t="b">
        <f t="shared" si="43"/>
        <v>0</v>
      </c>
      <c r="L507" t="b">
        <f t="shared" si="44"/>
        <v>1</v>
      </c>
      <c r="M507" t="b">
        <f t="shared" si="45"/>
        <v>1</v>
      </c>
      <c r="N507" t="b">
        <f t="shared" si="46"/>
        <v>0</v>
      </c>
      <c r="O507" t="b">
        <f t="shared" si="47"/>
        <v>1</v>
      </c>
    </row>
    <row r="508" spans="1:15">
      <c r="A508" s="4">
        <v>1128299</v>
      </c>
      <c r="B508" s="6">
        <v>250</v>
      </c>
      <c r="C508" s="12" t="s">
        <v>1088</v>
      </c>
      <c r="D508" s="155" t="s">
        <v>1254</v>
      </c>
      <c r="E508" s="10">
        <v>68750</v>
      </c>
      <c r="F508" s="11">
        <v>0.55000000000000004</v>
      </c>
      <c r="G508" s="13">
        <f t="shared" si="42"/>
        <v>124999.99999999999</v>
      </c>
      <c r="H508" s="154" t="s">
        <v>1242</v>
      </c>
      <c r="I508" s="4" t="s">
        <v>31</v>
      </c>
      <c r="J508">
        <v>124999.99999999999</v>
      </c>
      <c r="K508" t="b">
        <f t="shared" si="43"/>
        <v>0</v>
      </c>
      <c r="L508" t="b">
        <f t="shared" si="44"/>
        <v>0</v>
      </c>
      <c r="M508" t="b">
        <f t="shared" si="45"/>
        <v>0</v>
      </c>
      <c r="N508" t="b">
        <f t="shared" si="46"/>
        <v>1</v>
      </c>
      <c r="O508" t="b">
        <f t="shared" si="47"/>
        <v>1</v>
      </c>
    </row>
    <row r="509" spans="1:15">
      <c r="A509" s="4">
        <v>1128299</v>
      </c>
      <c r="B509" s="6">
        <v>475</v>
      </c>
      <c r="C509" s="12" t="s">
        <v>1086</v>
      </c>
      <c r="D509" s="12" t="s">
        <v>1253</v>
      </c>
      <c r="E509" s="10">
        <v>42750</v>
      </c>
      <c r="F509" s="11">
        <v>0.2</v>
      </c>
      <c r="G509" s="13">
        <f t="shared" si="42"/>
        <v>213750</v>
      </c>
      <c r="H509" s="154" t="s">
        <v>1241</v>
      </c>
      <c r="I509" s="4" t="s">
        <v>31</v>
      </c>
      <c r="J509">
        <v>213750</v>
      </c>
      <c r="K509" t="b">
        <f t="shared" si="43"/>
        <v>0</v>
      </c>
      <c r="L509" t="b">
        <f t="shared" si="44"/>
        <v>1</v>
      </c>
      <c r="M509" t="b">
        <f t="shared" si="45"/>
        <v>0</v>
      </c>
      <c r="N509" t="b">
        <f t="shared" si="46"/>
        <v>0</v>
      </c>
      <c r="O509" t="b">
        <f t="shared" si="47"/>
        <v>1</v>
      </c>
    </row>
    <row r="510" spans="1:15">
      <c r="A510" s="4">
        <v>1128299</v>
      </c>
      <c r="B510" s="6">
        <v>525</v>
      </c>
      <c r="C510" s="12" t="s">
        <v>1087</v>
      </c>
      <c r="D510" s="12" t="s">
        <v>1253</v>
      </c>
      <c r="E510" s="10">
        <v>73500</v>
      </c>
      <c r="F510" s="11">
        <v>0.4</v>
      </c>
      <c r="G510" s="13">
        <f t="shared" si="42"/>
        <v>183750</v>
      </c>
      <c r="H510" s="154" t="s">
        <v>1243</v>
      </c>
      <c r="I510" s="4" t="s">
        <v>31</v>
      </c>
      <c r="J510">
        <v>183750</v>
      </c>
      <c r="K510" t="b">
        <f t="shared" si="43"/>
        <v>0</v>
      </c>
      <c r="L510" t="b">
        <f t="shared" si="44"/>
        <v>0</v>
      </c>
      <c r="M510" t="b">
        <f t="shared" si="45"/>
        <v>0</v>
      </c>
      <c r="N510" t="b">
        <f t="shared" si="46"/>
        <v>1</v>
      </c>
      <c r="O510" t="b">
        <f t="shared" si="47"/>
        <v>1</v>
      </c>
    </row>
    <row r="511" spans="1:15">
      <c r="A511" s="4">
        <v>1128299</v>
      </c>
      <c r="B511" s="6">
        <v>425</v>
      </c>
      <c r="C511" s="12" t="s">
        <v>1087</v>
      </c>
      <c r="D511" s="12" t="s">
        <v>1253</v>
      </c>
      <c r="E511" s="10">
        <v>47812.5</v>
      </c>
      <c r="F511" s="11">
        <v>0.25</v>
      </c>
      <c r="G511" s="13">
        <f t="shared" si="42"/>
        <v>191250</v>
      </c>
      <c r="H511" s="154" t="s">
        <v>1242</v>
      </c>
      <c r="I511" s="4" t="s">
        <v>31</v>
      </c>
      <c r="J511">
        <v>191250</v>
      </c>
      <c r="K511" t="b">
        <f t="shared" si="43"/>
        <v>0</v>
      </c>
      <c r="L511" t="b">
        <f t="shared" si="44"/>
        <v>0</v>
      </c>
      <c r="M511" t="b">
        <f t="shared" si="45"/>
        <v>0</v>
      </c>
      <c r="N511" t="b">
        <f t="shared" si="46"/>
        <v>1</v>
      </c>
      <c r="O511" t="b">
        <f t="shared" si="47"/>
        <v>1</v>
      </c>
    </row>
    <row r="512" spans="1:15">
      <c r="A512" s="4">
        <v>1128299</v>
      </c>
      <c r="B512" s="6">
        <v>425</v>
      </c>
      <c r="C512" s="12" t="s">
        <v>1087</v>
      </c>
      <c r="D512" s="12" t="s">
        <v>1253</v>
      </c>
      <c r="E512" s="10">
        <v>76500</v>
      </c>
      <c r="F512" s="11">
        <v>0.4</v>
      </c>
      <c r="G512" s="13">
        <f t="shared" si="42"/>
        <v>191250</v>
      </c>
      <c r="H512" s="154" t="s">
        <v>1243</v>
      </c>
      <c r="I512" s="4" t="s">
        <v>31</v>
      </c>
      <c r="J512">
        <v>191250</v>
      </c>
      <c r="K512" t="b">
        <f t="shared" si="43"/>
        <v>0</v>
      </c>
      <c r="L512" t="b">
        <f t="shared" si="44"/>
        <v>0</v>
      </c>
      <c r="M512" t="b">
        <f t="shared" si="45"/>
        <v>0</v>
      </c>
      <c r="N512" t="b">
        <f t="shared" si="46"/>
        <v>1</v>
      </c>
      <c r="O512" t="b">
        <f t="shared" si="47"/>
        <v>1</v>
      </c>
    </row>
    <row r="513" spans="1:15">
      <c r="A513" s="4">
        <v>1128299</v>
      </c>
      <c r="B513" s="6">
        <v>275</v>
      </c>
      <c r="C513" s="12" t="s">
        <v>1087</v>
      </c>
      <c r="D513" s="12" t="s">
        <v>1253</v>
      </c>
      <c r="E513" s="10">
        <v>43312.5</v>
      </c>
      <c r="F513" s="11">
        <v>0.35</v>
      </c>
      <c r="G513" s="13">
        <f t="shared" si="42"/>
        <v>123750.00000000001</v>
      </c>
      <c r="H513" s="154" t="s">
        <v>1242</v>
      </c>
      <c r="I513" s="4" t="s">
        <v>31</v>
      </c>
      <c r="J513">
        <v>123750.00000000001</v>
      </c>
      <c r="K513" t="b">
        <f t="shared" si="43"/>
        <v>0</v>
      </c>
      <c r="L513" t="b">
        <f t="shared" si="44"/>
        <v>0</v>
      </c>
      <c r="M513" t="b">
        <f t="shared" si="45"/>
        <v>0</v>
      </c>
      <c r="N513" t="b">
        <f t="shared" si="46"/>
        <v>1</v>
      </c>
      <c r="O513" t="b">
        <f t="shared" si="47"/>
        <v>1</v>
      </c>
    </row>
    <row r="514" spans="1:15">
      <c r="A514" s="4">
        <v>1128299</v>
      </c>
      <c r="B514" s="6">
        <v>200</v>
      </c>
      <c r="C514" s="12" t="s">
        <v>1087</v>
      </c>
      <c r="D514" s="12" t="s">
        <v>1253</v>
      </c>
      <c r="E514" s="10">
        <v>55000</v>
      </c>
      <c r="F514" s="11">
        <v>0.55000000000000004</v>
      </c>
      <c r="G514" s="13">
        <f t="shared" si="42"/>
        <v>99999.999999999985</v>
      </c>
      <c r="H514" s="154" t="s">
        <v>1241</v>
      </c>
      <c r="I514" s="4" t="s">
        <v>31</v>
      </c>
      <c r="J514">
        <v>99999.999999999985</v>
      </c>
      <c r="K514" t="b">
        <f t="shared" si="43"/>
        <v>0</v>
      </c>
      <c r="L514" t="b">
        <f t="shared" si="44"/>
        <v>1</v>
      </c>
      <c r="M514" t="b">
        <f t="shared" si="45"/>
        <v>1</v>
      </c>
      <c r="N514" t="b">
        <f t="shared" si="46"/>
        <v>0</v>
      </c>
      <c r="O514" t="b">
        <f t="shared" si="47"/>
        <v>1</v>
      </c>
    </row>
    <row r="515" spans="1:15">
      <c r="A515" s="4">
        <v>1128299</v>
      </c>
      <c r="B515" s="6">
        <v>400</v>
      </c>
      <c r="C515" s="12" t="s">
        <v>1086</v>
      </c>
      <c r="D515" s="12" t="s">
        <v>1253</v>
      </c>
      <c r="E515" s="10">
        <v>36000</v>
      </c>
      <c r="F515" s="11">
        <v>0.2</v>
      </c>
      <c r="G515" s="13">
        <f t="shared" si="42"/>
        <v>180000</v>
      </c>
      <c r="H515" s="154" t="s">
        <v>1246</v>
      </c>
      <c r="I515" s="4" t="s">
        <v>31</v>
      </c>
      <c r="J515">
        <v>180000</v>
      </c>
      <c r="K515" t="b">
        <f t="shared" si="43"/>
        <v>0</v>
      </c>
      <c r="L515" t="b">
        <f t="shared" si="44"/>
        <v>1</v>
      </c>
      <c r="M515" t="b">
        <f t="shared" si="45"/>
        <v>0</v>
      </c>
      <c r="N515" t="b">
        <f t="shared" si="46"/>
        <v>1</v>
      </c>
      <c r="O515" t="b">
        <f t="shared" si="47"/>
        <v>1</v>
      </c>
    </row>
    <row r="516" spans="1:15">
      <c r="A516" s="4">
        <v>1128299</v>
      </c>
      <c r="B516" s="6">
        <v>550</v>
      </c>
      <c r="C516" s="12" t="s">
        <v>1086</v>
      </c>
      <c r="D516" s="12" t="s">
        <v>1253</v>
      </c>
      <c r="E516" s="10">
        <v>99000</v>
      </c>
      <c r="F516" s="11">
        <v>0.4</v>
      </c>
      <c r="G516" s="13">
        <f t="shared" si="42"/>
        <v>247500</v>
      </c>
      <c r="H516" s="154" t="s">
        <v>1241</v>
      </c>
      <c r="I516" s="4" t="s">
        <v>31</v>
      </c>
      <c r="J516">
        <v>247500</v>
      </c>
      <c r="K516" t="b">
        <f t="shared" si="43"/>
        <v>0</v>
      </c>
      <c r="L516" t="b">
        <f t="shared" si="44"/>
        <v>1</v>
      </c>
      <c r="M516" t="b">
        <f t="shared" si="45"/>
        <v>0</v>
      </c>
      <c r="N516" t="b">
        <f t="shared" si="46"/>
        <v>0</v>
      </c>
      <c r="O516" t="b">
        <f t="shared" si="47"/>
        <v>1</v>
      </c>
    </row>
    <row r="517" spans="1:15">
      <c r="A517" s="4">
        <v>1128299</v>
      </c>
      <c r="B517" s="6">
        <v>400</v>
      </c>
      <c r="C517" s="12" t="s">
        <v>1087</v>
      </c>
      <c r="D517" s="12" t="s">
        <v>1253</v>
      </c>
      <c r="E517" s="10">
        <v>55000</v>
      </c>
      <c r="F517" s="11">
        <v>0.25</v>
      </c>
      <c r="G517" s="13">
        <f t="shared" ref="G517:G580" si="48">E517/F517</f>
        <v>220000</v>
      </c>
      <c r="H517" s="154" t="s">
        <v>1244</v>
      </c>
      <c r="I517" s="4" t="s">
        <v>31</v>
      </c>
      <c r="J517">
        <v>220000</v>
      </c>
      <c r="K517" t="b">
        <f t="shared" ref="K517:K580" si="49">IF(J517&gt;450000,TRUE,FALSE)</f>
        <v>0</v>
      </c>
      <c r="L517" t="b">
        <f t="shared" ref="L517:L580" si="50">OR(C517="Men's Street Footwear",H517="Credit Card")</f>
        <v>0</v>
      </c>
      <c r="M517" t="b">
        <f t="shared" ref="M517:M580" si="51">AND(D517="Male",H517="Credit Card",G517&lt;150000)</f>
        <v>0</v>
      </c>
      <c r="N517" t="b">
        <f t="shared" ref="N517:N580" si="52">NOT(H517="Credit Card")</f>
        <v>1</v>
      </c>
      <c r="O517" t="b">
        <f t="shared" ref="O517:O580" si="53">NOT(AND(H517=0,B517&lt;=500))</f>
        <v>1</v>
      </c>
    </row>
    <row r="518" spans="1:15">
      <c r="A518" s="4">
        <v>1128299</v>
      </c>
      <c r="B518" s="6">
        <v>400</v>
      </c>
      <c r="C518" s="12" t="s">
        <v>1086</v>
      </c>
      <c r="D518" s="12" t="s">
        <v>1253</v>
      </c>
      <c r="E518" s="10">
        <v>88000</v>
      </c>
      <c r="F518" s="11">
        <v>0.4</v>
      </c>
      <c r="G518" s="13">
        <f t="shared" si="48"/>
        <v>220000</v>
      </c>
      <c r="H518" s="154" t="s">
        <v>1246</v>
      </c>
      <c r="I518" s="4" t="s">
        <v>31</v>
      </c>
      <c r="J518">
        <v>220000</v>
      </c>
      <c r="K518" t="b">
        <f t="shared" si="49"/>
        <v>0</v>
      </c>
      <c r="L518" t="b">
        <f t="shared" si="50"/>
        <v>1</v>
      </c>
      <c r="M518" t="b">
        <f t="shared" si="51"/>
        <v>0</v>
      </c>
      <c r="N518" t="b">
        <f t="shared" si="52"/>
        <v>1</v>
      </c>
      <c r="O518" t="b">
        <f t="shared" si="53"/>
        <v>1</v>
      </c>
    </row>
    <row r="519" spans="1:15">
      <c r="A519" s="4">
        <v>1128299</v>
      </c>
      <c r="B519" s="6">
        <v>300</v>
      </c>
      <c r="C519" s="12" t="s">
        <v>1087</v>
      </c>
      <c r="D519" s="12" t="s">
        <v>1253</v>
      </c>
      <c r="E519" s="10">
        <v>57750</v>
      </c>
      <c r="F519" s="11">
        <v>0.35</v>
      </c>
      <c r="G519" s="13">
        <f t="shared" si="48"/>
        <v>165000</v>
      </c>
      <c r="H519" s="154" t="s">
        <v>1241</v>
      </c>
      <c r="I519" s="4" t="s">
        <v>31</v>
      </c>
      <c r="J519">
        <v>165000</v>
      </c>
      <c r="K519" t="b">
        <f t="shared" si="49"/>
        <v>0</v>
      </c>
      <c r="L519" t="b">
        <f t="shared" si="50"/>
        <v>1</v>
      </c>
      <c r="M519" t="b">
        <f t="shared" si="51"/>
        <v>0</v>
      </c>
      <c r="N519" t="b">
        <f t="shared" si="52"/>
        <v>0</v>
      </c>
      <c r="O519" t="b">
        <f t="shared" si="53"/>
        <v>1</v>
      </c>
    </row>
    <row r="520" spans="1:15">
      <c r="A520" s="4">
        <v>1128299</v>
      </c>
      <c r="B520" s="6">
        <v>175</v>
      </c>
      <c r="C520" s="12" t="s">
        <v>1088</v>
      </c>
      <c r="D520" s="155" t="s">
        <v>1254</v>
      </c>
      <c r="E520" s="10">
        <v>57750</v>
      </c>
      <c r="F520" s="11">
        <v>0.55000000000000004</v>
      </c>
      <c r="G520" s="13">
        <f t="shared" si="48"/>
        <v>104999.99999999999</v>
      </c>
      <c r="H520" s="154" t="s">
        <v>1243</v>
      </c>
      <c r="I520" s="4" t="s">
        <v>31</v>
      </c>
      <c r="J520">
        <v>104999.99999999999</v>
      </c>
      <c r="K520" t="b">
        <f t="shared" si="49"/>
        <v>0</v>
      </c>
      <c r="L520" t="b">
        <f t="shared" si="50"/>
        <v>0</v>
      </c>
      <c r="M520" t="b">
        <f t="shared" si="51"/>
        <v>0</v>
      </c>
      <c r="N520" t="b">
        <f t="shared" si="52"/>
        <v>1</v>
      </c>
      <c r="O520" t="b">
        <f t="shared" si="53"/>
        <v>1</v>
      </c>
    </row>
    <row r="521" spans="1:15">
      <c r="A521" s="4">
        <v>1128299</v>
      </c>
      <c r="B521" s="6">
        <v>375</v>
      </c>
      <c r="C521" s="12" t="s">
        <v>1086</v>
      </c>
      <c r="D521" s="12" t="s">
        <v>1253</v>
      </c>
      <c r="E521" s="10">
        <v>41250</v>
      </c>
      <c r="F521" s="11">
        <v>0.2</v>
      </c>
      <c r="G521" s="13">
        <f t="shared" si="48"/>
        <v>206250</v>
      </c>
      <c r="H521" s="154" t="s">
        <v>1246</v>
      </c>
      <c r="I521" s="4" t="s">
        <v>31</v>
      </c>
      <c r="J521">
        <v>206250</v>
      </c>
      <c r="K521" t="b">
        <f t="shared" si="49"/>
        <v>0</v>
      </c>
      <c r="L521" t="b">
        <f t="shared" si="50"/>
        <v>1</v>
      </c>
      <c r="M521" t="b">
        <f t="shared" si="51"/>
        <v>0</v>
      </c>
      <c r="N521" t="b">
        <f t="shared" si="52"/>
        <v>1</v>
      </c>
      <c r="O521" t="b">
        <f t="shared" si="53"/>
        <v>1</v>
      </c>
    </row>
    <row r="522" spans="1:15">
      <c r="A522" s="4">
        <v>1128299</v>
      </c>
      <c r="B522" s="6">
        <v>550</v>
      </c>
      <c r="C522" s="12" t="s">
        <v>1087</v>
      </c>
      <c r="D522" s="12" t="s">
        <v>1253</v>
      </c>
      <c r="E522" s="10">
        <v>132000</v>
      </c>
      <c r="F522" s="11">
        <v>0.4</v>
      </c>
      <c r="G522" s="13">
        <f t="shared" si="48"/>
        <v>330000</v>
      </c>
      <c r="H522" s="154" t="s">
        <v>1244</v>
      </c>
      <c r="I522" s="4" t="s">
        <v>31</v>
      </c>
      <c r="J522">
        <v>330000</v>
      </c>
      <c r="K522" t="b">
        <f t="shared" si="49"/>
        <v>0</v>
      </c>
      <c r="L522" t="b">
        <f t="shared" si="50"/>
        <v>0</v>
      </c>
      <c r="M522" t="b">
        <f t="shared" si="51"/>
        <v>0</v>
      </c>
      <c r="N522" t="b">
        <f t="shared" si="52"/>
        <v>1</v>
      </c>
      <c r="O522" t="b">
        <f t="shared" si="53"/>
        <v>1</v>
      </c>
    </row>
    <row r="523" spans="1:15">
      <c r="A523" s="4">
        <v>1128299</v>
      </c>
      <c r="B523" s="6">
        <v>350</v>
      </c>
      <c r="C523" s="12" t="s">
        <v>1087</v>
      </c>
      <c r="D523" s="12" t="s">
        <v>1253</v>
      </c>
      <c r="E523" s="10">
        <v>56875</v>
      </c>
      <c r="F523" s="11">
        <v>0.25</v>
      </c>
      <c r="G523" s="13">
        <f t="shared" si="48"/>
        <v>227500</v>
      </c>
      <c r="H523" s="154" t="s">
        <v>1243</v>
      </c>
      <c r="I523" s="4" t="s">
        <v>31</v>
      </c>
      <c r="J523">
        <v>227500</v>
      </c>
      <c r="K523" t="b">
        <f t="shared" si="49"/>
        <v>0</v>
      </c>
      <c r="L523" t="b">
        <f t="shared" si="50"/>
        <v>0</v>
      </c>
      <c r="M523" t="b">
        <f t="shared" si="51"/>
        <v>0</v>
      </c>
      <c r="N523" t="b">
        <f t="shared" si="52"/>
        <v>1</v>
      </c>
      <c r="O523" t="b">
        <f t="shared" si="53"/>
        <v>1</v>
      </c>
    </row>
    <row r="524" spans="1:15">
      <c r="A524" s="4">
        <v>1128299</v>
      </c>
      <c r="B524" s="6">
        <v>400</v>
      </c>
      <c r="C524" s="12" t="s">
        <v>1087</v>
      </c>
      <c r="D524" s="12" t="s">
        <v>1253</v>
      </c>
      <c r="E524" s="10">
        <v>104000</v>
      </c>
      <c r="F524" s="11">
        <v>0.4</v>
      </c>
      <c r="G524" s="13">
        <f t="shared" si="48"/>
        <v>260000</v>
      </c>
      <c r="H524" s="154" t="s">
        <v>1242</v>
      </c>
      <c r="I524" s="4" t="s">
        <v>31</v>
      </c>
      <c r="J524">
        <v>260000</v>
      </c>
      <c r="K524" t="b">
        <f t="shared" si="49"/>
        <v>0</v>
      </c>
      <c r="L524" t="b">
        <f t="shared" si="50"/>
        <v>0</v>
      </c>
      <c r="M524" t="b">
        <f t="shared" si="51"/>
        <v>0</v>
      </c>
      <c r="N524" t="b">
        <f t="shared" si="52"/>
        <v>1</v>
      </c>
      <c r="O524" t="b">
        <f t="shared" si="53"/>
        <v>1</v>
      </c>
    </row>
    <row r="525" spans="1:15">
      <c r="A525" s="4">
        <v>1128299</v>
      </c>
      <c r="B525" s="6">
        <v>300</v>
      </c>
      <c r="C525" s="12" t="s">
        <v>1087</v>
      </c>
      <c r="D525" s="12" t="s">
        <v>1253</v>
      </c>
      <c r="E525" s="10">
        <v>63000</v>
      </c>
      <c r="F525" s="11">
        <v>0.35</v>
      </c>
      <c r="G525" s="13">
        <f t="shared" si="48"/>
        <v>180000</v>
      </c>
      <c r="H525" s="154" t="s">
        <v>1241</v>
      </c>
      <c r="I525" s="4" t="s">
        <v>31</v>
      </c>
      <c r="J525">
        <v>180000</v>
      </c>
      <c r="K525" t="b">
        <f t="shared" si="49"/>
        <v>0</v>
      </c>
      <c r="L525" t="b">
        <f t="shared" si="50"/>
        <v>1</v>
      </c>
      <c r="M525" t="b">
        <f t="shared" si="51"/>
        <v>0</v>
      </c>
      <c r="N525" t="b">
        <f t="shared" si="52"/>
        <v>0</v>
      </c>
      <c r="O525" t="b">
        <f t="shared" si="53"/>
        <v>1</v>
      </c>
    </row>
    <row r="526" spans="1:15">
      <c r="A526" s="4">
        <v>1128299</v>
      </c>
      <c r="B526" s="6">
        <v>200</v>
      </c>
      <c r="C526" s="12" t="s">
        <v>1086</v>
      </c>
      <c r="D526" s="12" t="s">
        <v>1253</v>
      </c>
      <c r="E526" s="10">
        <v>71500</v>
      </c>
      <c r="F526" s="11">
        <v>0.55000000000000004</v>
      </c>
      <c r="G526" s="13">
        <f t="shared" si="48"/>
        <v>129999.99999999999</v>
      </c>
      <c r="H526" s="154" t="s">
        <v>1244</v>
      </c>
      <c r="I526" s="4" t="s">
        <v>31</v>
      </c>
      <c r="J526">
        <v>129999.99999999999</v>
      </c>
      <c r="K526" t="b">
        <f t="shared" si="49"/>
        <v>0</v>
      </c>
      <c r="L526" t="b">
        <f t="shared" si="50"/>
        <v>1</v>
      </c>
      <c r="M526" t="b">
        <f t="shared" si="51"/>
        <v>0</v>
      </c>
      <c r="N526" t="b">
        <f t="shared" si="52"/>
        <v>1</v>
      </c>
      <c r="O526" t="b">
        <f t="shared" si="53"/>
        <v>1</v>
      </c>
    </row>
    <row r="527" spans="1:15">
      <c r="A527" s="4">
        <v>1128299</v>
      </c>
      <c r="B527" s="6">
        <v>350</v>
      </c>
      <c r="C527" s="12" t="s">
        <v>1087</v>
      </c>
      <c r="D527" s="12" t="s">
        <v>1253</v>
      </c>
      <c r="E527" s="10">
        <v>56000</v>
      </c>
      <c r="F527" s="11">
        <v>0.2</v>
      </c>
      <c r="G527" s="13">
        <f t="shared" si="48"/>
        <v>280000</v>
      </c>
      <c r="H527" s="154" t="s">
        <v>1243</v>
      </c>
      <c r="I527" s="4" t="s">
        <v>31</v>
      </c>
      <c r="J527">
        <v>280000</v>
      </c>
      <c r="K527" t="b">
        <f t="shared" si="49"/>
        <v>0</v>
      </c>
      <c r="L527" t="b">
        <f t="shared" si="50"/>
        <v>0</v>
      </c>
      <c r="M527" t="b">
        <f t="shared" si="51"/>
        <v>0</v>
      </c>
      <c r="N527" t="b">
        <f t="shared" si="52"/>
        <v>1</v>
      </c>
      <c r="O527" t="b">
        <f t="shared" si="53"/>
        <v>1</v>
      </c>
    </row>
    <row r="528" spans="1:15">
      <c r="A528" s="4">
        <v>1128299</v>
      </c>
      <c r="B528" s="6">
        <v>550</v>
      </c>
      <c r="C528" s="12" t="s">
        <v>1087</v>
      </c>
      <c r="D528" s="12" t="s">
        <v>1253</v>
      </c>
      <c r="E528" s="10">
        <v>148500</v>
      </c>
      <c r="F528" s="11">
        <v>0.45</v>
      </c>
      <c r="G528" s="13">
        <f t="shared" si="48"/>
        <v>330000</v>
      </c>
      <c r="H528" s="154" t="s">
        <v>1245</v>
      </c>
      <c r="I528" s="4" t="s">
        <v>31</v>
      </c>
      <c r="J528">
        <v>330000</v>
      </c>
      <c r="K528" t="b">
        <f t="shared" si="49"/>
        <v>0</v>
      </c>
      <c r="L528" t="b">
        <f t="shared" si="50"/>
        <v>0</v>
      </c>
      <c r="M528" t="b">
        <f t="shared" si="51"/>
        <v>0</v>
      </c>
      <c r="N528" t="b">
        <f t="shared" si="52"/>
        <v>1</v>
      </c>
      <c r="O528" t="b">
        <f t="shared" si="53"/>
        <v>1</v>
      </c>
    </row>
    <row r="529" spans="1:15">
      <c r="A529" s="4">
        <v>1128299</v>
      </c>
      <c r="B529" s="6">
        <v>400</v>
      </c>
      <c r="C529" s="12" t="s">
        <v>1087</v>
      </c>
      <c r="D529" s="12" t="s">
        <v>1253</v>
      </c>
      <c r="E529" s="10">
        <v>78000</v>
      </c>
      <c r="F529" s="11">
        <v>0.3</v>
      </c>
      <c r="G529" s="13">
        <f t="shared" si="48"/>
        <v>260000</v>
      </c>
      <c r="H529" s="154" t="s">
        <v>1241</v>
      </c>
      <c r="I529" s="4" t="s">
        <v>31</v>
      </c>
      <c r="J529">
        <v>260000</v>
      </c>
      <c r="K529" t="b">
        <f t="shared" si="49"/>
        <v>0</v>
      </c>
      <c r="L529" t="b">
        <f t="shared" si="50"/>
        <v>1</v>
      </c>
      <c r="M529" t="b">
        <f t="shared" si="51"/>
        <v>0</v>
      </c>
      <c r="N529" t="b">
        <f t="shared" si="52"/>
        <v>0</v>
      </c>
      <c r="O529" t="b">
        <f t="shared" si="53"/>
        <v>1</v>
      </c>
    </row>
    <row r="530" spans="1:15">
      <c r="A530" s="4">
        <v>1128299</v>
      </c>
      <c r="B530" s="6">
        <v>400</v>
      </c>
      <c r="C530" s="12" t="s">
        <v>1088</v>
      </c>
      <c r="D530" s="155" t="s">
        <v>1254</v>
      </c>
      <c r="E530" s="10">
        <v>117000</v>
      </c>
      <c r="F530" s="11">
        <v>0.45</v>
      </c>
      <c r="G530" s="13">
        <f t="shared" si="48"/>
        <v>260000</v>
      </c>
      <c r="H530" s="154" t="s">
        <v>1243</v>
      </c>
      <c r="I530" s="4" t="s">
        <v>31</v>
      </c>
      <c r="J530">
        <v>260000</v>
      </c>
      <c r="K530" t="b">
        <f t="shared" si="49"/>
        <v>0</v>
      </c>
      <c r="L530" t="b">
        <f t="shared" si="50"/>
        <v>0</v>
      </c>
      <c r="M530" t="b">
        <f t="shared" si="51"/>
        <v>0</v>
      </c>
      <c r="N530" t="b">
        <f t="shared" si="52"/>
        <v>1</v>
      </c>
      <c r="O530" t="b">
        <f t="shared" si="53"/>
        <v>1</v>
      </c>
    </row>
    <row r="531" spans="1:15">
      <c r="A531" s="4">
        <v>1128299</v>
      </c>
      <c r="B531" s="6">
        <v>300</v>
      </c>
      <c r="C531" s="12" t="s">
        <v>1087</v>
      </c>
      <c r="D531" s="12" t="s">
        <v>1253</v>
      </c>
      <c r="E531" s="10">
        <v>72000</v>
      </c>
      <c r="F531" s="11">
        <v>0.4</v>
      </c>
      <c r="G531" s="13">
        <f t="shared" si="48"/>
        <v>180000</v>
      </c>
      <c r="H531" s="154" t="s">
        <v>1242</v>
      </c>
      <c r="I531" s="4" t="s">
        <v>31</v>
      </c>
      <c r="J531">
        <v>180000</v>
      </c>
      <c r="K531" t="b">
        <f t="shared" si="49"/>
        <v>0</v>
      </c>
      <c r="L531" t="b">
        <f t="shared" si="50"/>
        <v>0</v>
      </c>
      <c r="M531" t="b">
        <f t="shared" si="51"/>
        <v>0</v>
      </c>
      <c r="N531" t="b">
        <f t="shared" si="52"/>
        <v>1</v>
      </c>
      <c r="O531" t="b">
        <f t="shared" si="53"/>
        <v>1</v>
      </c>
    </row>
    <row r="532" spans="1:15">
      <c r="A532" s="4">
        <v>1128299</v>
      </c>
      <c r="B532" s="6">
        <v>200</v>
      </c>
      <c r="C532" s="12" t="s">
        <v>1087</v>
      </c>
      <c r="D532" s="12" t="s">
        <v>1253</v>
      </c>
      <c r="E532" s="10">
        <v>78000</v>
      </c>
      <c r="F532" s="11">
        <v>0.6</v>
      </c>
      <c r="G532" s="13">
        <f t="shared" si="48"/>
        <v>130000</v>
      </c>
      <c r="H532" s="154" t="s">
        <v>1245</v>
      </c>
      <c r="I532" s="4" t="s">
        <v>31</v>
      </c>
      <c r="J532">
        <v>130000</v>
      </c>
      <c r="K532" t="b">
        <f t="shared" si="49"/>
        <v>0</v>
      </c>
      <c r="L532" t="b">
        <f t="shared" si="50"/>
        <v>0</v>
      </c>
      <c r="M532" t="b">
        <f t="shared" si="51"/>
        <v>0</v>
      </c>
      <c r="N532" t="b">
        <f t="shared" si="52"/>
        <v>1</v>
      </c>
      <c r="O532" t="b">
        <f t="shared" si="53"/>
        <v>1</v>
      </c>
    </row>
    <row r="533" spans="1:15">
      <c r="A533" s="4">
        <v>1128299</v>
      </c>
      <c r="B533" s="6">
        <v>450</v>
      </c>
      <c r="C533" s="12" t="s">
        <v>1087</v>
      </c>
      <c r="D533" s="12" t="s">
        <v>1253</v>
      </c>
      <c r="E533" s="10">
        <v>90000</v>
      </c>
      <c r="F533" s="11">
        <v>0.25</v>
      </c>
      <c r="G533" s="13">
        <f t="shared" si="48"/>
        <v>360000</v>
      </c>
      <c r="H533" s="154" t="s">
        <v>1243</v>
      </c>
      <c r="I533" s="4" t="s">
        <v>31</v>
      </c>
      <c r="J533">
        <v>360000</v>
      </c>
      <c r="K533" t="b">
        <f t="shared" si="49"/>
        <v>0</v>
      </c>
      <c r="L533" t="b">
        <f t="shared" si="50"/>
        <v>0</v>
      </c>
      <c r="M533" t="b">
        <f t="shared" si="51"/>
        <v>0</v>
      </c>
      <c r="N533" t="b">
        <f t="shared" si="52"/>
        <v>1</v>
      </c>
      <c r="O533" t="b">
        <f t="shared" si="53"/>
        <v>1</v>
      </c>
    </row>
    <row r="534" spans="1:15">
      <c r="A534" s="4">
        <v>1128299</v>
      </c>
      <c r="B534" s="6">
        <v>700</v>
      </c>
      <c r="C534" s="12" t="s">
        <v>1087</v>
      </c>
      <c r="D534" s="12" t="s">
        <v>1253</v>
      </c>
      <c r="E534" s="10">
        <v>189000</v>
      </c>
      <c r="F534" s="11">
        <v>0.45</v>
      </c>
      <c r="G534" s="13">
        <f t="shared" si="48"/>
        <v>420000</v>
      </c>
      <c r="H534" s="154" t="s">
        <v>1245</v>
      </c>
      <c r="I534" s="4" t="s">
        <v>31</v>
      </c>
      <c r="J534">
        <v>420000</v>
      </c>
      <c r="K534" t="b">
        <f t="shared" si="49"/>
        <v>0</v>
      </c>
      <c r="L534" t="b">
        <f t="shared" si="50"/>
        <v>0</v>
      </c>
      <c r="M534" t="b">
        <f t="shared" si="51"/>
        <v>0</v>
      </c>
      <c r="N534" t="b">
        <f t="shared" si="52"/>
        <v>1</v>
      </c>
      <c r="O534" t="b">
        <f t="shared" si="53"/>
        <v>1</v>
      </c>
    </row>
    <row r="535" spans="1:15">
      <c r="A535" s="4">
        <v>1128299</v>
      </c>
      <c r="B535" s="6">
        <v>550</v>
      </c>
      <c r="C535" s="12" t="s">
        <v>1087</v>
      </c>
      <c r="D535" s="12" t="s">
        <v>1253</v>
      </c>
      <c r="E535" s="10">
        <v>107250</v>
      </c>
      <c r="F535" s="11">
        <v>0.3</v>
      </c>
      <c r="G535" s="13">
        <f t="shared" si="48"/>
        <v>357500</v>
      </c>
      <c r="H535" s="154" t="s">
        <v>1242</v>
      </c>
      <c r="I535" s="4" t="s">
        <v>31</v>
      </c>
      <c r="J535">
        <v>357500</v>
      </c>
      <c r="K535" t="b">
        <f t="shared" si="49"/>
        <v>0</v>
      </c>
      <c r="L535" t="b">
        <f t="shared" si="50"/>
        <v>0</v>
      </c>
      <c r="M535" t="b">
        <f t="shared" si="51"/>
        <v>0</v>
      </c>
      <c r="N535" t="b">
        <f t="shared" si="52"/>
        <v>1</v>
      </c>
      <c r="O535" t="b">
        <f t="shared" si="53"/>
        <v>1</v>
      </c>
    </row>
    <row r="536" spans="1:15">
      <c r="A536" s="4">
        <v>1128299</v>
      </c>
      <c r="B536" s="6">
        <v>550</v>
      </c>
      <c r="C536" s="12" t="s">
        <v>1087</v>
      </c>
      <c r="D536" s="12" t="s">
        <v>1253</v>
      </c>
      <c r="E536" s="10">
        <v>160875</v>
      </c>
      <c r="F536" s="11">
        <v>0.45</v>
      </c>
      <c r="G536" s="13">
        <f t="shared" si="48"/>
        <v>357500</v>
      </c>
      <c r="H536" s="154" t="s">
        <v>1242</v>
      </c>
      <c r="I536" s="4" t="s">
        <v>31</v>
      </c>
      <c r="J536">
        <v>357500</v>
      </c>
      <c r="K536" t="b">
        <f t="shared" si="49"/>
        <v>0</v>
      </c>
      <c r="L536" t="b">
        <f t="shared" si="50"/>
        <v>0</v>
      </c>
      <c r="M536" t="b">
        <f t="shared" si="51"/>
        <v>0</v>
      </c>
      <c r="N536" t="b">
        <f t="shared" si="52"/>
        <v>1</v>
      </c>
      <c r="O536" t="b">
        <f t="shared" si="53"/>
        <v>1</v>
      </c>
    </row>
    <row r="537" spans="1:15">
      <c r="A537" s="4">
        <v>1128299</v>
      </c>
      <c r="B537" s="6">
        <v>425</v>
      </c>
      <c r="C537" s="12" t="s">
        <v>1087</v>
      </c>
      <c r="D537" s="12" t="s">
        <v>1253</v>
      </c>
      <c r="E537" s="10">
        <v>102000</v>
      </c>
      <c r="F537" s="11">
        <v>0.4</v>
      </c>
      <c r="G537" s="13">
        <f t="shared" si="48"/>
        <v>255000</v>
      </c>
      <c r="H537" s="154" t="s">
        <v>1244</v>
      </c>
      <c r="I537" s="4" t="s">
        <v>31</v>
      </c>
      <c r="J537">
        <v>255000</v>
      </c>
      <c r="K537" t="b">
        <f t="shared" si="49"/>
        <v>0</v>
      </c>
      <c r="L537" t="b">
        <f t="shared" si="50"/>
        <v>0</v>
      </c>
      <c r="M537" t="b">
        <f t="shared" si="51"/>
        <v>0</v>
      </c>
      <c r="N537" t="b">
        <f t="shared" si="52"/>
        <v>1</v>
      </c>
      <c r="O537" t="b">
        <f t="shared" si="53"/>
        <v>1</v>
      </c>
    </row>
    <row r="538" spans="1:15">
      <c r="A538" s="4">
        <v>1128299</v>
      </c>
      <c r="B538" s="6">
        <v>300</v>
      </c>
      <c r="C538" s="12" t="s">
        <v>1089</v>
      </c>
      <c r="D538" s="155" t="s">
        <v>1254</v>
      </c>
      <c r="E538" s="10">
        <v>117000</v>
      </c>
      <c r="F538" s="11">
        <v>0.6</v>
      </c>
      <c r="G538" s="13">
        <f t="shared" si="48"/>
        <v>195000</v>
      </c>
      <c r="H538" s="154" t="s">
        <v>1242</v>
      </c>
      <c r="I538" s="4" t="s">
        <v>31</v>
      </c>
      <c r="J538">
        <v>195000</v>
      </c>
      <c r="K538" t="b">
        <f t="shared" si="49"/>
        <v>0</v>
      </c>
      <c r="L538" t="b">
        <f t="shared" si="50"/>
        <v>0</v>
      </c>
      <c r="M538" t="b">
        <f t="shared" si="51"/>
        <v>0</v>
      </c>
      <c r="N538" t="b">
        <f t="shared" si="52"/>
        <v>1</v>
      </c>
      <c r="O538" t="b">
        <f t="shared" si="53"/>
        <v>1</v>
      </c>
    </row>
    <row r="539" spans="1:15">
      <c r="A539" s="4">
        <v>1128299</v>
      </c>
      <c r="B539" s="6">
        <v>600</v>
      </c>
      <c r="C539" s="12" t="s">
        <v>1087</v>
      </c>
      <c r="D539" s="12" t="s">
        <v>1253</v>
      </c>
      <c r="E539" s="10">
        <v>120000</v>
      </c>
      <c r="F539" s="11">
        <v>0.25</v>
      </c>
      <c r="G539" s="13">
        <f t="shared" si="48"/>
        <v>480000</v>
      </c>
      <c r="H539" s="154" t="s">
        <v>1241</v>
      </c>
      <c r="I539" s="4" t="s">
        <v>31</v>
      </c>
      <c r="J539">
        <v>480000</v>
      </c>
      <c r="K539" t="b">
        <f t="shared" si="49"/>
        <v>1</v>
      </c>
      <c r="L539" t="b">
        <f t="shared" si="50"/>
        <v>1</v>
      </c>
      <c r="M539" t="b">
        <f t="shared" si="51"/>
        <v>0</v>
      </c>
      <c r="N539" t="b">
        <f t="shared" si="52"/>
        <v>0</v>
      </c>
      <c r="O539" t="b">
        <f t="shared" si="53"/>
        <v>1</v>
      </c>
    </row>
    <row r="540" spans="1:15">
      <c r="A540" s="4">
        <v>1128299</v>
      </c>
      <c r="B540" s="6">
        <v>750</v>
      </c>
      <c r="C540" s="12" t="s">
        <v>1086</v>
      </c>
      <c r="D540" s="12" t="s">
        <v>1253</v>
      </c>
      <c r="E540" s="10">
        <v>180000</v>
      </c>
      <c r="F540" s="11">
        <v>0.4</v>
      </c>
      <c r="G540" s="13">
        <f t="shared" si="48"/>
        <v>450000</v>
      </c>
      <c r="H540" s="154" t="s">
        <v>1246</v>
      </c>
      <c r="I540" s="4" t="s">
        <v>31</v>
      </c>
      <c r="J540">
        <v>450000</v>
      </c>
      <c r="K540" t="b">
        <f t="shared" si="49"/>
        <v>0</v>
      </c>
      <c r="L540" t="b">
        <f t="shared" si="50"/>
        <v>1</v>
      </c>
      <c r="M540" t="b">
        <f t="shared" si="51"/>
        <v>0</v>
      </c>
      <c r="N540" t="b">
        <f t="shared" si="52"/>
        <v>1</v>
      </c>
      <c r="O540" t="b">
        <f t="shared" si="53"/>
        <v>1</v>
      </c>
    </row>
    <row r="541" spans="1:15">
      <c r="A541" s="4">
        <v>1128299</v>
      </c>
      <c r="B541" s="6">
        <v>600</v>
      </c>
      <c r="C541" s="12" t="s">
        <v>1086</v>
      </c>
      <c r="D541" s="12" t="s">
        <v>1253</v>
      </c>
      <c r="E541" s="10">
        <v>97500</v>
      </c>
      <c r="F541" s="11">
        <v>0.25</v>
      </c>
      <c r="G541" s="13">
        <f t="shared" si="48"/>
        <v>390000</v>
      </c>
      <c r="H541" s="154" t="s">
        <v>1241</v>
      </c>
      <c r="I541" s="4" t="s">
        <v>31</v>
      </c>
      <c r="J541">
        <v>390000</v>
      </c>
      <c r="K541" t="b">
        <f t="shared" si="49"/>
        <v>0</v>
      </c>
      <c r="L541" t="b">
        <f t="shared" si="50"/>
        <v>1</v>
      </c>
      <c r="M541" t="b">
        <f t="shared" si="51"/>
        <v>0</v>
      </c>
      <c r="N541" t="b">
        <f t="shared" si="52"/>
        <v>0</v>
      </c>
      <c r="O541" t="b">
        <f t="shared" si="53"/>
        <v>1</v>
      </c>
    </row>
    <row r="542" spans="1:15">
      <c r="A542" s="4">
        <v>1128299</v>
      </c>
      <c r="B542" s="6">
        <v>550</v>
      </c>
      <c r="C542" s="12" t="s">
        <v>1090</v>
      </c>
      <c r="D542" s="12" t="s">
        <v>1253</v>
      </c>
      <c r="E542" s="10">
        <v>143000</v>
      </c>
      <c r="F542" s="11">
        <v>0.4</v>
      </c>
      <c r="G542" s="13">
        <f t="shared" si="48"/>
        <v>357500</v>
      </c>
      <c r="H542" s="154" t="s">
        <v>1244</v>
      </c>
      <c r="I542" s="4" t="s">
        <v>16</v>
      </c>
      <c r="J542">
        <v>357500</v>
      </c>
      <c r="K542" t="b">
        <f t="shared" si="49"/>
        <v>0</v>
      </c>
      <c r="L542" t="b">
        <f t="shared" si="50"/>
        <v>0</v>
      </c>
      <c r="M542" t="b">
        <f t="shared" si="51"/>
        <v>0</v>
      </c>
      <c r="N542" t="b">
        <f t="shared" si="52"/>
        <v>1</v>
      </c>
      <c r="O542" t="b">
        <f t="shared" si="53"/>
        <v>1</v>
      </c>
    </row>
    <row r="543" spans="1:15">
      <c r="A543" s="4">
        <v>1128299</v>
      </c>
      <c r="B543" s="6">
        <v>450</v>
      </c>
      <c r="C543" s="12" t="s">
        <v>1087</v>
      </c>
      <c r="D543" s="12" t="s">
        <v>1253</v>
      </c>
      <c r="E543" s="10">
        <v>94500</v>
      </c>
      <c r="F543" s="11">
        <v>0.35</v>
      </c>
      <c r="G543" s="13">
        <f t="shared" si="48"/>
        <v>270000</v>
      </c>
      <c r="H543" s="154" t="s">
        <v>1243</v>
      </c>
      <c r="I543" s="4" t="s">
        <v>16</v>
      </c>
      <c r="J543">
        <v>270000</v>
      </c>
      <c r="K543" t="b">
        <f t="shared" si="49"/>
        <v>0</v>
      </c>
      <c r="L543" t="b">
        <f t="shared" si="50"/>
        <v>0</v>
      </c>
      <c r="M543" t="b">
        <f t="shared" si="51"/>
        <v>0</v>
      </c>
      <c r="N543" t="b">
        <f t="shared" si="52"/>
        <v>1</v>
      </c>
      <c r="O543" t="b">
        <f t="shared" si="53"/>
        <v>1</v>
      </c>
    </row>
    <row r="544" spans="1:15">
      <c r="A544" s="4">
        <v>1128299</v>
      </c>
      <c r="B544" s="6">
        <v>500</v>
      </c>
      <c r="C544" s="12" t="s">
        <v>1087</v>
      </c>
      <c r="D544" s="12" t="s">
        <v>1253</v>
      </c>
      <c r="E544" s="10">
        <v>178750</v>
      </c>
      <c r="F544" s="11">
        <v>0.55000000000000004</v>
      </c>
      <c r="G544" s="13">
        <f t="shared" si="48"/>
        <v>325000</v>
      </c>
      <c r="H544" s="154" t="s">
        <v>1245</v>
      </c>
      <c r="I544" s="4" t="s">
        <v>16</v>
      </c>
      <c r="J544">
        <v>325000</v>
      </c>
      <c r="K544" t="b">
        <f t="shared" si="49"/>
        <v>0</v>
      </c>
      <c r="L544" t="b">
        <f t="shared" si="50"/>
        <v>0</v>
      </c>
      <c r="M544" t="b">
        <f t="shared" si="51"/>
        <v>0</v>
      </c>
      <c r="N544" t="b">
        <f t="shared" si="52"/>
        <v>1</v>
      </c>
      <c r="O544" t="b">
        <f t="shared" si="53"/>
        <v>1</v>
      </c>
    </row>
    <row r="545" spans="1:15">
      <c r="A545" s="4">
        <v>1128299</v>
      </c>
      <c r="B545" s="6">
        <v>500</v>
      </c>
      <c r="C545" s="12" t="s">
        <v>1086</v>
      </c>
      <c r="D545" s="12" t="s">
        <v>1253</v>
      </c>
      <c r="E545" s="10">
        <v>80000</v>
      </c>
      <c r="F545" s="11">
        <v>0.2</v>
      </c>
      <c r="G545" s="13">
        <f t="shared" si="48"/>
        <v>400000</v>
      </c>
      <c r="H545" s="154" t="s">
        <v>1242</v>
      </c>
      <c r="I545" s="4" t="s">
        <v>16</v>
      </c>
      <c r="J545">
        <v>400000</v>
      </c>
      <c r="K545" t="b">
        <f t="shared" si="49"/>
        <v>0</v>
      </c>
      <c r="L545" t="b">
        <f t="shared" si="50"/>
        <v>1</v>
      </c>
      <c r="M545" t="b">
        <f t="shared" si="51"/>
        <v>0</v>
      </c>
      <c r="N545" t="b">
        <f t="shared" si="52"/>
        <v>1</v>
      </c>
      <c r="O545" t="b">
        <f t="shared" si="53"/>
        <v>1</v>
      </c>
    </row>
    <row r="546" spans="1:15">
      <c r="A546" s="4">
        <v>1128299</v>
      </c>
      <c r="B546" s="6">
        <v>700</v>
      </c>
      <c r="C546" s="12" t="s">
        <v>1086</v>
      </c>
      <c r="D546" s="12" t="s">
        <v>1253</v>
      </c>
      <c r="E546" s="10">
        <v>182000</v>
      </c>
      <c r="F546" s="11">
        <v>0.4</v>
      </c>
      <c r="G546" s="13">
        <f t="shared" si="48"/>
        <v>455000</v>
      </c>
      <c r="H546" s="154" t="s">
        <v>1245</v>
      </c>
      <c r="I546" s="4" t="s">
        <v>16</v>
      </c>
      <c r="J546">
        <v>455000</v>
      </c>
      <c r="K546" t="b">
        <f t="shared" si="49"/>
        <v>1</v>
      </c>
      <c r="L546" t="b">
        <f t="shared" si="50"/>
        <v>1</v>
      </c>
      <c r="M546" t="b">
        <f t="shared" si="51"/>
        <v>0</v>
      </c>
      <c r="N546" t="b">
        <f t="shared" si="52"/>
        <v>1</v>
      </c>
      <c r="O546" t="b">
        <f t="shared" si="53"/>
        <v>1</v>
      </c>
    </row>
    <row r="547" spans="1:15">
      <c r="A547" s="4">
        <v>1128299</v>
      </c>
      <c r="B547" s="6">
        <v>650</v>
      </c>
      <c r="C547" s="12" t="s">
        <v>1087</v>
      </c>
      <c r="D547" s="12" t="s">
        <v>1253</v>
      </c>
      <c r="E547" s="10">
        <v>113750</v>
      </c>
      <c r="F547" s="11">
        <v>0.25</v>
      </c>
      <c r="G547" s="13">
        <f t="shared" si="48"/>
        <v>455000</v>
      </c>
      <c r="H547" s="154" t="s">
        <v>1246</v>
      </c>
      <c r="I547" s="4" t="s">
        <v>16</v>
      </c>
      <c r="J547">
        <v>455000</v>
      </c>
      <c r="K547" t="b">
        <f t="shared" si="49"/>
        <v>1</v>
      </c>
      <c r="L547" t="b">
        <f t="shared" si="50"/>
        <v>0</v>
      </c>
      <c r="M547" t="b">
        <f t="shared" si="51"/>
        <v>0</v>
      </c>
      <c r="N547" t="b">
        <f t="shared" si="52"/>
        <v>1</v>
      </c>
      <c r="O547" t="b">
        <f t="shared" si="53"/>
        <v>1</v>
      </c>
    </row>
    <row r="548" spans="1:15">
      <c r="A548" s="4">
        <v>1128299</v>
      </c>
      <c r="B548" s="6">
        <v>525</v>
      </c>
      <c r="C548" s="12" t="s">
        <v>1086</v>
      </c>
      <c r="D548" s="12" t="s">
        <v>1253</v>
      </c>
      <c r="E548" s="10">
        <v>136500</v>
      </c>
      <c r="F548" s="11">
        <v>0.4</v>
      </c>
      <c r="G548" s="13">
        <f t="shared" si="48"/>
        <v>341250</v>
      </c>
      <c r="H548" s="154" t="s">
        <v>1243</v>
      </c>
      <c r="I548" s="4" t="s">
        <v>16</v>
      </c>
      <c r="J548">
        <v>341250</v>
      </c>
      <c r="K548" t="b">
        <f t="shared" si="49"/>
        <v>0</v>
      </c>
      <c r="L548" t="b">
        <f t="shared" si="50"/>
        <v>1</v>
      </c>
      <c r="M548" t="b">
        <f t="shared" si="51"/>
        <v>0</v>
      </c>
      <c r="N548" t="b">
        <f t="shared" si="52"/>
        <v>1</v>
      </c>
      <c r="O548" t="b">
        <f t="shared" si="53"/>
        <v>1</v>
      </c>
    </row>
    <row r="549" spans="1:15">
      <c r="A549" s="4">
        <v>1128299</v>
      </c>
      <c r="B549" s="6">
        <v>475</v>
      </c>
      <c r="C549" s="12" t="s">
        <v>1086</v>
      </c>
      <c r="D549" s="12" t="s">
        <v>1253</v>
      </c>
      <c r="E549" s="10">
        <v>108062.5</v>
      </c>
      <c r="F549" s="11">
        <v>0.35</v>
      </c>
      <c r="G549" s="13">
        <f t="shared" si="48"/>
        <v>308750</v>
      </c>
      <c r="H549" s="154" t="s">
        <v>1242</v>
      </c>
      <c r="I549" s="4" t="s">
        <v>16</v>
      </c>
      <c r="J549">
        <v>308750</v>
      </c>
      <c r="K549" t="b">
        <f t="shared" si="49"/>
        <v>0</v>
      </c>
      <c r="L549" t="b">
        <f t="shared" si="50"/>
        <v>1</v>
      </c>
      <c r="M549" t="b">
        <f t="shared" si="51"/>
        <v>0</v>
      </c>
      <c r="N549" t="b">
        <f t="shared" si="52"/>
        <v>1</v>
      </c>
      <c r="O549" t="b">
        <f t="shared" si="53"/>
        <v>1</v>
      </c>
    </row>
    <row r="550" spans="1:15">
      <c r="A550" s="4">
        <v>1128299</v>
      </c>
      <c r="B550" s="6">
        <v>475</v>
      </c>
      <c r="C550" s="12" t="s">
        <v>1087</v>
      </c>
      <c r="D550" s="12" t="s">
        <v>1253</v>
      </c>
      <c r="E550" s="10">
        <v>195937.5</v>
      </c>
      <c r="F550" s="11">
        <v>0.55000000000000004</v>
      </c>
      <c r="G550" s="13">
        <f t="shared" si="48"/>
        <v>356250</v>
      </c>
      <c r="H550" s="154" t="s">
        <v>1243</v>
      </c>
      <c r="I550" s="4" t="s">
        <v>16</v>
      </c>
      <c r="J550">
        <v>356250</v>
      </c>
      <c r="K550" t="b">
        <f t="shared" si="49"/>
        <v>0</v>
      </c>
      <c r="L550" t="b">
        <f t="shared" si="50"/>
        <v>0</v>
      </c>
      <c r="M550" t="b">
        <f t="shared" si="51"/>
        <v>0</v>
      </c>
      <c r="N550" t="b">
        <f t="shared" si="52"/>
        <v>1</v>
      </c>
      <c r="O550" t="b">
        <f t="shared" si="53"/>
        <v>1</v>
      </c>
    </row>
    <row r="551" spans="1:15">
      <c r="A551" s="4">
        <v>1128299</v>
      </c>
      <c r="B551" s="6">
        <v>400</v>
      </c>
      <c r="C551" s="12" t="s">
        <v>1087</v>
      </c>
      <c r="D551" s="12" t="s">
        <v>1253</v>
      </c>
      <c r="E551" s="10">
        <v>64000</v>
      </c>
      <c r="F551" s="11">
        <v>0.2</v>
      </c>
      <c r="G551" s="13">
        <f t="shared" si="48"/>
        <v>320000</v>
      </c>
      <c r="H551" s="154" t="s">
        <v>1246</v>
      </c>
      <c r="I551" s="4" t="s">
        <v>16</v>
      </c>
      <c r="J551">
        <v>320000</v>
      </c>
      <c r="K551" t="b">
        <f t="shared" si="49"/>
        <v>0</v>
      </c>
      <c r="L551" t="b">
        <f t="shared" si="50"/>
        <v>0</v>
      </c>
      <c r="M551" t="b">
        <f t="shared" si="51"/>
        <v>0</v>
      </c>
      <c r="N551" t="b">
        <f t="shared" si="52"/>
        <v>1</v>
      </c>
      <c r="O551" t="b">
        <f t="shared" si="53"/>
        <v>1</v>
      </c>
    </row>
    <row r="552" spans="1:15">
      <c r="A552" s="4">
        <v>1128299</v>
      </c>
      <c r="B552" s="6">
        <v>600</v>
      </c>
      <c r="C552" s="12" t="s">
        <v>1086</v>
      </c>
      <c r="D552" s="12" t="s">
        <v>1253</v>
      </c>
      <c r="E552" s="10">
        <v>126000</v>
      </c>
      <c r="F552" s="11">
        <v>0.35</v>
      </c>
      <c r="G552" s="13">
        <f t="shared" si="48"/>
        <v>360000</v>
      </c>
      <c r="H552" s="154" t="s">
        <v>1244</v>
      </c>
      <c r="I552" s="4" t="s">
        <v>16</v>
      </c>
      <c r="J552">
        <v>360000</v>
      </c>
      <c r="K552" t="b">
        <f t="shared" si="49"/>
        <v>0</v>
      </c>
      <c r="L552" t="b">
        <f t="shared" si="50"/>
        <v>1</v>
      </c>
      <c r="M552" t="b">
        <f t="shared" si="51"/>
        <v>0</v>
      </c>
      <c r="N552" t="b">
        <f t="shared" si="52"/>
        <v>1</v>
      </c>
      <c r="O552" t="b">
        <f t="shared" si="53"/>
        <v>1</v>
      </c>
    </row>
    <row r="553" spans="1:15">
      <c r="A553" s="4">
        <v>1128299</v>
      </c>
      <c r="B553" s="6">
        <v>600</v>
      </c>
      <c r="C553" s="12" t="s">
        <v>1087</v>
      </c>
      <c r="D553" s="12" t="s">
        <v>1253</v>
      </c>
      <c r="E553" s="10">
        <v>78000</v>
      </c>
      <c r="F553" s="11">
        <v>0.2</v>
      </c>
      <c r="G553" s="13">
        <f t="shared" si="48"/>
        <v>390000</v>
      </c>
      <c r="H553" s="154" t="s">
        <v>1243</v>
      </c>
      <c r="I553" s="4" t="s">
        <v>16</v>
      </c>
      <c r="J553">
        <v>390000</v>
      </c>
      <c r="K553" t="b">
        <f t="shared" si="49"/>
        <v>0</v>
      </c>
      <c r="L553" t="b">
        <f t="shared" si="50"/>
        <v>0</v>
      </c>
      <c r="M553" t="b">
        <f t="shared" si="51"/>
        <v>0</v>
      </c>
      <c r="N553" t="b">
        <f t="shared" si="52"/>
        <v>1</v>
      </c>
      <c r="O553" t="b">
        <f t="shared" si="53"/>
        <v>1</v>
      </c>
    </row>
    <row r="554" spans="1:15">
      <c r="A554" s="4">
        <v>1128299</v>
      </c>
      <c r="B554" s="6">
        <v>450</v>
      </c>
      <c r="C554" s="12" t="s">
        <v>1087</v>
      </c>
      <c r="D554" s="12" t="s">
        <v>1253</v>
      </c>
      <c r="E554" s="10">
        <v>94500</v>
      </c>
      <c r="F554" s="11">
        <v>0.35</v>
      </c>
      <c r="G554" s="13">
        <f t="shared" si="48"/>
        <v>270000</v>
      </c>
      <c r="H554" s="154" t="s">
        <v>1243</v>
      </c>
      <c r="I554" s="4" t="s">
        <v>16</v>
      </c>
      <c r="J554">
        <v>270000</v>
      </c>
      <c r="K554" t="b">
        <f t="shared" si="49"/>
        <v>0</v>
      </c>
      <c r="L554" t="b">
        <f t="shared" si="50"/>
        <v>0</v>
      </c>
      <c r="M554" t="b">
        <f t="shared" si="51"/>
        <v>0</v>
      </c>
      <c r="N554" t="b">
        <f t="shared" si="52"/>
        <v>1</v>
      </c>
      <c r="O554" t="b">
        <f t="shared" si="53"/>
        <v>1</v>
      </c>
    </row>
    <row r="555" spans="1:15">
      <c r="A555" s="4">
        <v>1128299</v>
      </c>
      <c r="B555" s="6">
        <v>400</v>
      </c>
      <c r="C555" s="12" t="s">
        <v>1088</v>
      </c>
      <c r="D555" s="155" t="s">
        <v>1254</v>
      </c>
      <c r="E555" s="10">
        <v>72000</v>
      </c>
      <c r="F555" s="11">
        <v>0.3</v>
      </c>
      <c r="G555" s="13">
        <f t="shared" si="48"/>
        <v>240000</v>
      </c>
      <c r="H555" s="154" t="s">
        <v>1245</v>
      </c>
      <c r="I555" s="4" t="s">
        <v>16</v>
      </c>
      <c r="J555">
        <v>240000</v>
      </c>
      <c r="K555" t="b">
        <f t="shared" si="49"/>
        <v>0</v>
      </c>
      <c r="L555" t="b">
        <f t="shared" si="50"/>
        <v>0</v>
      </c>
      <c r="M555" t="b">
        <f t="shared" si="51"/>
        <v>0</v>
      </c>
      <c r="N555" t="b">
        <f t="shared" si="52"/>
        <v>1</v>
      </c>
      <c r="O555" t="b">
        <f t="shared" si="53"/>
        <v>1</v>
      </c>
    </row>
    <row r="556" spans="1:15">
      <c r="A556" s="4">
        <v>1128299</v>
      </c>
      <c r="B556" s="6">
        <v>400</v>
      </c>
      <c r="C556" s="12" t="s">
        <v>1087</v>
      </c>
      <c r="D556" s="12" t="s">
        <v>1253</v>
      </c>
      <c r="E556" s="10">
        <v>140000</v>
      </c>
      <c r="F556" s="11">
        <v>0.5</v>
      </c>
      <c r="G556" s="13">
        <f t="shared" si="48"/>
        <v>280000</v>
      </c>
      <c r="H556" s="154" t="s">
        <v>1242</v>
      </c>
      <c r="I556" s="4" t="s">
        <v>16</v>
      </c>
      <c r="J556">
        <v>280000</v>
      </c>
      <c r="K556" t="b">
        <f t="shared" si="49"/>
        <v>0</v>
      </c>
      <c r="L556" t="b">
        <f t="shared" si="50"/>
        <v>0</v>
      </c>
      <c r="M556" t="b">
        <f t="shared" si="51"/>
        <v>0</v>
      </c>
      <c r="N556" t="b">
        <f t="shared" si="52"/>
        <v>1</v>
      </c>
      <c r="O556" t="b">
        <f t="shared" si="53"/>
        <v>1</v>
      </c>
    </row>
    <row r="557" spans="1:15">
      <c r="A557" s="4">
        <v>1128299</v>
      </c>
      <c r="B557" s="6">
        <v>450</v>
      </c>
      <c r="C557" s="12" t="s">
        <v>1088</v>
      </c>
      <c r="D557" s="155" t="s">
        <v>1254</v>
      </c>
      <c r="E557" s="10">
        <v>50625</v>
      </c>
      <c r="F557" s="11">
        <v>0.15</v>
      </c>
      <c r="G557" s="13">
        <f t="shared" si="48"/>
        <v>337500</v>
      </c>
      <c r="H557" s="154" t="s">
        <v>1245</v>
      </c>
      <c r="I557" s="4" t="s">
        <v>16</v>
      </c>
      <c r="J557">
        <v>337500</v>
      </c>
      <c r="K557" t="b">
        <f t="shared" si="49"/>
        <v>0</v>
      </c>
      <c r="L557" t="b">
        <f t="shared" si="50"/>
        <v>0</v>
      </c>
      <c r="M557" t="b">
        <f t="shared" si="51"/>
        <v>0</v>
      </c>
      <c r="N557" t="b">
        <f t="shared" si="52"/>
        <v>1</v>
      </c>
      <c r="O557" t="b">
        <f t="shared" si="53"/>
        <v>1</v>
      </c>
    </row>
    <row r="558" spans="1:15">
      <c r="A558" s="4">
        <v>1128299</v>
      </c>
      <c r="B558" s="6">
        <v>550</v>
      </c>
      <c r="C558" s="12" t="s">
        <v>1087</v>
      </c>
      <c r="D558" s="12" t="s">
        <v>1253</v>
      </c>
      <c r="E558" s="10">
        <v>115500</v>
      </c>
      <c r="F558" s="11">
        <v>0.35</v>
      </c>
      <c r="G558" s="13">
        <f t="shared" si="48"/>
        <v>330000</v>
      </c>
      <c r="H558" s="154" t="s">
        <v>1244</v>
      </c>
      <c r="I558" s="4" t="s">
        <v>16</v>
      </c>
      <c r="J558">
        <v>330000</v>
      </c>
      <c r="K558" t="b">
        <f t="shared" si="49"/>
        <v>0</v>
      </c>
      <c r="L558" t="b">
        <f t="shared" si="50"/>
        <v>0</v>
      </c>
      <c r="M558" t="b">
        <f t="shared" si="51"/>
        <v>0</v>
      </c>
      <c r="N558" t="b">
        <f t="shared" si="52"/>
        <v>1</v>
      </c>
      <c r="O558" t="b">
        <f t="shared" si="53"/>
        <v>1</v>
      </c>
    </row>
    <row r="559" spans="1:15">
      <c r="A559" s="4">
        <v>1128299</v>
      </c>
      <c r="B559" s="6">
        <v>550</v>
      </c>
      <c r="C559" s="12" t="s">
        <v>1087</v>
      </c>
      <c r="D559" s="12" t="s">
        <v>1253</v>
      </c>
      <c r="E559" s="10">
        <v>71500</v>
      </c>
      <c r="F559" s="11">
        <v>0.2</v>
      </c>
      <c r="G559" s="13">
        <f t="shared" si="48"/>
        <v>357500</v>
      </c>
      <c r="H559" s="154" t="s">
        <v>1242</v>
      </c>
      <c r="I559" s="4" t="s">
        <v>16</v>
      </c>
      <c r="J559">
        <v>357500</v>
      </c>
      <c r="K559" t="b">
        <f t="shared" si="49"/>
        <v>0</v>
      </c>
      <c r="L559" t="b">
        <f t="shared" si="50"/>
        <v>0</v>
      </c>
      <c r="M559" t="b">
        <f t="shared" si="51"/>
        <v>0</v>
      </c>
      <c r="N559" t="b">
        <f t="shared" si="52"/>
        <v>1</v>
      </c>
      <c r="O559" t="b">
        <f t="shared" si="53"/>
        <v>1</v>
      </c>
    </row>
    <row r="560" spans="1:15">
      <c r="A560" s="4">
        <v>1128299</v>
      </c>
      <c r="B560" s="6">
        <v>375</v>
      </c>
      <c r="C560" s="12" t="s">
        <v>1087</v>
      </c>
      <c r="D560" s="12" t="s">
        <v>1253</v>
      </c>
      <c r="E560" s="10">
        <v>78750</v>
      </c>
      <c r="F560" s="11">
        <v>0.35</v>
      </c>
      <c r="G560" s="13">
        <f t="shared" si="48"/>
        <v>225000</v>
      </c>
      <c r="H560" s="154" t="s">
        <v>1241</v>
      </c>
      <c r="I560" s="4" t="s">
        <v>16</v>
      </c>
      <c r="J560">
        <v>225000</v>
      </c>
      <c r="K560" t="b">
        <f t="shared" si="49"/>
        <v>0</v>
      </c>
      <c r="L560" t="b">
        <f t="shared" si="50"/>
        <v>1</v>
      </c>
      <c r="M560" t="b">
        <f t="shared" si="51"/>
        <v>0</v>
      </c>
      <c r="N560" t="b">
        <f t="shared" si="52"/>
        <v>0</v>
      </c>
      <c r="O560" t="b">
        <f t="shared" si="53"/>
        <v>1</v>
      </c>
    </row>
    <row r="561" spans="1:15">
      <c r="A561" s="4">
        <v>1128299</v>
      </c>
      <c r="B561" s="6">
        <v>350</v>
      </c>
      <c r="C561" s="12" t="s">
        <v>1087</v>
      </c>
      <c r="D561" s="12" t="s">
        <v>1253</v>
      </c>
      <c r="E561" s="10">
        <v>63000</v>
      </c>
      <c r="F561" s="11">
        <v>0.3</v>
      </c>
      <c r="G561" s="13">
        <f t="shared" si="48"/>
        <v>210000</v>
      </c>
      <c r="H561" s="154" t="s">
        <v>1244</v>
      </c>
      <c r="I561" s="4" t="s">
        <v>16</v>
      </c>
      <c r="J561">
        <v>210000</v>
      </c>
      <c r="K561" t="b">
        <f t="shared" si="49"/>
        <v>0</v>
      </c>
      <c r="L561" t="b">
        <f t="shared" si="50"/>
        <v>0</v>
      </c>
      <c r="M561" t="b">
        <f t="shared" si="51"/>
        <v>0</v>
      </c>
      <c r="N561" t="b">
        <f t="shared" si="52"/>
        <v>1</v>
      </c>
      <c r="O561" t="b">
        <f t="shared" si="53"/>
        <v>1</v>
      </c>
    </row>
    <row r="562" spans="1:15">
      <c r="A562" s="4">
        <v>1128299</v>
      </c>
      <c r="B562" s="6">
        <v>325</v>
      </c>
      <c r="C562" s="12" t="s">
        <v>1087</v>
      </c>
      <c r="D562" s="12" t="s">
        <v>1253</v>
      </c>
      <c r="E562" s="10">
        <v>113750</v>
      </c>
      <c r="F562" s="11">
        <v>0.5</v>
      </c>
      <c r="G562" s="13">
        <f t="shared" si="48"/>
        <v>227500</v>
      </c>
      <c r="H562" s="154" t="s">
        <v>1245</v>
      </c>
      <c r="I562" s="4" t="s">
        <v>16</v>
      </c>
      <c r="J562">
        <v>227500</v>
      </c>
      <c r="K562" t="b">
        <f t="shared" si="49"/>
        <v>0</v>
      </c>
      <c r="L562" t="b">
        <f t="shared" si="50"/>
        <v>0</v>
      </c>
      <c r="M562" t="b">
        <f t="shared" si="51"/>
        <v>0</v>
      </c>
      <c r="N562" t="b">
        <f t="shared" si="52"/>
        <v>1</v>
      </c>
      <c r="O562" t="b">
        <f t="shared" si="53"/>
        <v>1</v>
      </c>
    </row>
    <row r="563" spans="1:15">
      <c r="A563" s="4">
        <v>1128299</v>
      </c>
      <c r="B563" s="6">
        <v>375</v>
      </c>
      <c r="C563" s="12" t="s">
        <v>1087</v>
      </c>
      <c r="D563" s="12" t="s">
        <v>1253</v>
      </c>
      <c r="E563" s="10">
        <v>42187.5</v>
      </c>
      <c r="F563" s="11">
        <v>0.15</v>
      </c>
      <c r="G563" s="13">
        <f t="shared" si="48"/>
        <v>281250</v>
      </c>
      <c r="H563" s="154" t="s">
        <v>1242</v>
      </c>
      <c r="I563" s="4" t="s">
        <v>16</v>
      </c>
      <c r="J563">
        <v>281250</v>
      </c>
      <c r="K563" t="b">
        <f t="shared" si="49"/>
        <v>0</v>
      </c>
      <c r="L563" t="b">
        <f t="shared" si="50"/>
        <v>0</v>
      </c>
      <c r="M563" t="b">
        <f t="shared" si="51"/>
        <v>0</v>
      </c>
      <c r="N563" t="b">
        <f t="shared" si="52"/>
        <v>1</v>
      </c>
      <c r="O563" t="b">
        <f t="shared" si="53"/>
        <v>1</v>
      </c>
    </row>
    <row r="564" spans="1:15">
      <c r="A564" s="4">
        <v>1128299</v>
      </c>
      <c r="B564" s="6">
        <v>575</v>
      </c>
      <c r="C564" s="12" t="s">
        <v>1087</v>
      </c>
      <c r="D564" s="12" t="s">
        <v>1253</v>
      </c>
      <c r="E564" s="10">
        <v>120750</v>
      </c>
      <c r="F564" s="11">
        <v>0.35</v>
      </c>
      <c r="G564" s="13">
        <f t="shared" si="48"/>
        <v>345000</v>
      </c>
      <c r="H564" s="154" t="s">
        <v>1244</v>
      </c>
      <c r="I564" s="4" t="s">
        <v>16</v>
      </c>
      <c r="J564">
        <v>345000</v>
      </c>
      <c r="K564" t="b">
        <f t="shared" si="49"/>
        <v>0</v>
      </c>
      <c r="L564" t="b">
        <f t="shared" si="50"/>
        <v>0</v>
      </c>
      <c r="M564" t="b">
        <f t="shared" si="51"/>
        <v>0</v>
      </c>
      <c r="N564" t="b">
        <f t="shared" si="52"/>
        <v>1</v>
      </c>
      <c r="O564" t="b">
        <f t="shared" si="53"/>
        <v>1</v>
      </c>
    </row>
    <row r="565" spans="1:15">
      <c r="A565" s="4">
        <v>1128299</v>
      </c>
      <c r="B565" s="6">
        <v>575</v>
      </c>
      <c r="C565" s="12" t="s">
        <v>1086</v>
      </c>
      <c r="D565" s="12" t="s">
        <v>1253</v>
      </c>
      <c r="E565" s="10">
        <v>74750</v>
      </c>
      <c r="F565" s="11">
        <v>0.2</v>
      </c>
      <c r="G565" s="13">
        <f t="shared" si="48"/>
        <v>373750</v>
      </c>
      <c r="H565" s="154" t="s">
        <v>1241</v>
      </c>
      <c r="I565" s="4" t="s">
        <v>16</v>
      </c>
      <c r="J565">
        <v>373750</v>
      </c>
      <c r="K565" t="b">
        <f t="shared" si="49"/>
        <v>0</v>
      </c>
      <c r="L565" t="b">
        <f t="shared" si="50"/>
        <v>1</v>
      </c>
      <c r="M565" t="b">
        <f t="shared" si="51"/>
        <v>0</v>
      </c>
      <c r="N565" t="b">
        <f t="shared" si="52"/>
        <v>0</v>
      </c>
      <c r="O565" t="b">
        <f t="shared" si="53"/>
        <v>1</v>
      </c>
    </row>
    <row r="566" spans="1:15">
      <c r="A566" s="4">
        <v>1128299</v>
      </c>
      <c r="B566" s="6">
        <v>425</v>
      </c>
      <c r="C566" s="12" t="s">
        <v>1086</v>
      </c>
      <c r="D566" s="12" t="s">
        <v>1253</v>
      </c>
      <c r="E566" s="10">
        <v>89250</v>
      </c>
      <c r="F566" s="11">
        <v>0.35</v>
      </c>
      <c r="G566" s="13">
        <f t="shared" si="48"/>
        <v>255000.00000000003</v>
      </c>
      <c r="H566" s="154" t="s">
        <v>1244</v>
      </c>
      <c r="I566" s="4" t="s">
        <v>16</v>
      </c>
      <c r="J566">
        <v>255000.00000000003</v>
      </c>
      <c r="K566" t="b">
        <f t="shared" si="49"/>
        <v>0</v>
      </c>
      <c r="L566" t="b">
        <f t="shared" si="50"/>
        <v>1</v>
      </c>
      <c r="M566" t="b">
        <f t="shared" si="51"/>
        <v>0</v>
      </c>
      <c r="N566" t="b">
        <f t="shared" si="52"/>
        <v>1</v>
      </c>
      <c r="O566" t="b">
        <f t="shared" si="53"/>
        <v>1</v>
      </c>
    </row>
    <row r="567" spans="1:15">
      <c r="A567" s="4">
        <v>1128299</v>
      </c>
      <c r="B567" s="6">
        <v>400</v>
      </c>
      <c r="C567" s="12" t="s">
        <v>1087</v>
      </c>
      <c r="D567" s="12" t="s">
        <v>1253</v>
      </c>
      <c r="E567" s="10">
        <v>72000</v>
      </c>
      <c r="F567" s="11">
        <v>0.3</v>
      </c>
      <c r="G567" s="13">
        <f t="shared" si="48"/>
        <v>240000</v>
      </c>
      <c r="H567" s="154" t="s">
        <v>1244</v>
      </c>
      <c r="I567" s="4" t="s">
        <v>16</v>
      </c>
      <c r="J567">
        <v>240000</v>
      </c>
      <c r="K567" t="b">
        <f t="shared" si="49"/>
        <v>0</v>
      </c>
      <c r="L567" t="b">
        <f t="shared" si="50"/>
        <v>0</v>
      </c>
      <c r="M567" t="b">
        <f t="shared" si="51"/>
        <v>0</v>
      </c>
      <c r="N567" t="b">
        <f t="shared" si="52"/>
        <v>1</v>
      </c>
      <c r="O567" t="b">
        <f t="shared" si="53"/>
        <v>1</v>
      </c>
    </row>
    <row r="568" spans="1:15">
      <c r="A568" s="4">
        <v>1128299</v>
      </c>
      <c r="B568" s="6">
        <v>350</v>
      </c>
      <c r="C568" s="12" t="s">
        <v>1086</v>
      </c>
      <c r="D568" s="12" t="s">
        <v>1253</v>
      </c>
      <c r="E568" s="10">
        <v>122500</v>
      </c>
      <c r="F568" s="11">
        <v>0.5</v>
      </c>
      <c r="G568" s="13">
        <f t="shared" si="48"/>
        <v>245000</v>
      </c>
      <c r="H568" s="154" t="s">
        <v>1243</v>
      </c>
      <c r="I568" s="4" t="s">
        <v>16</v>
      </c>
      <c r="J568">
        <v>245000</v>
      </c>
      <c r="K568" t="b">
        <f t="shared" si="49"/>
        <v>0</v>
      </c>
      <c r="L568" t="b">
        <f t="shared" si="50"/>
        <v>1</v>
      </c>
      <c r="M568" t="b">
        <f t="shared" si="51"/>
        <v>0</v>
      </c>
      <c r="N568" t="b">
        <f t="shared" si="52"/>
        <v>1</v>
      </c>
      <c r="O568" t="b">
        <f t="shared" si="53"/>
        <v>1</v>
      </c>
    </row>
    <row r="569" spans="1:15">
      <c r="A569" s="4">
        <v>1128299</v>
      </c>
      <c r="B569" s="6">
        <v>475</v>
      </c>
      <c r="C569" s="12" t="s">
        <v>1087</v>
      </c>
      <c r="D569" s="12" t="s">
        <v>1253</v>
      </c>
      <c r="E569" s="10">
        <v>53437.5</v>
      </c>
      <c r="F569" s="11">
        <v>0.15</v>
      </c>
      <c r="G569" s="13">
        <f t="shared" si="48"/>
        <v>356250</v>
      </c>
      <c r="H569" s="154" t="s">
        <v>1242</v>
      </c>
      <c r="I569" s="4" t="s">
        <v>16</v>
      </c>
      <c r="J569">
        <v>356250</v>
      </c>
      <c r="K569" t="b">
        <f t="shared" si="49"/>
        <v>0</v>
      </c>
      <c r="L569" t="b">
        <f t="shared" si="50"/>
        <v>0</v>
      </c>
      <c r="M569" t="b">
        <f t="shared" si="51"/>
        <v>0</v>
      </c>
      <c r="N569" t="b">
        <f t="shared" si="52"/>
        <v>1</v>
      </c>
      <c r="O569" t="b">
        <f t="shared" si="53"/>
        <v>1</v>
      </c>
    </row>
    <row r="570" spans="1:15">
      <c r="A570" s="4">
        <v>1128299</v>
      </c>
      <c r="B570" s="6">
        <v>675</v>
      </c>
      <c r="C570" s="12" t="s">
        <v>1086</v>
      </c>
      <c r="D570" s="12" t="s">
        <v>1253</v>
      </c>
      <c r="E570" s="10">
        <v>141750</v>
      </c>
      <c r="F570" s="11">
        <v>0.35</v>
      </c>
      <c r="G570" s="13">
        <f t="shared" si="48"/>
        <v>405000</v>
      </c>
      <c r="H570" s="154" t="s">
        <v>1244</v>
      </c>
      <c r="I570" s="4" t="s">
        <v>16</v>
      </c>
      <c r="J570">
        <v>405000</v>
      </c>
      <c r="K570" t="b">
        <f t="shared" si="49"/>
        <v>0</v>
      </c>
      <c r="L570" t="b">
        <f t="shared" si="50"/>
        <v>1</v>
      </c>
      <c r="M570" t="b">
        <f t="shared" si="51"/>
        <v>0</v>
      </c>
      <c r="N570" t="b">
        <f t="shared" si="52"/>
        <v>1</v>
      </c>
      <c r="O570" t="b">
        <f t="shared" si="53"/>
        <v>1</v>
      </c>
    </row>
    <row r="571" spans="1:15">
      <c r="A571" s="4">
        <v>1128299</v>
      </c>
      <c r="B571" s="6">
        <v>675</v>
      </c>
      <c r="C571" s="12" t="s">
        <v>1087</v>
      </c>
      <c r="D571" s="12" t="s">
        <v>1253</v>
      </c>
      <c r="E571" s="10">
        <v>87750</v>
      </c>
      <c r="F571" s="11">
        <v>0.2</v>
      </c>
      <c r="G571" s="13">
        <f t="shared" si="48"/>
        <v>438750</v>
      </c>
      <c r="H571" s="154" t="s">
        <v>1245</v>
      </c>
      <c r="I571" s="4" t="s">
        <v>16</v>
      </c>
      <c r="J571">
        <v>438750</v>
      </c>
      <c r="K571" t="b">
        <f t="shared" si="49"/>
        <v>0</v>
      </c>
      <c r="L571" t="b">
        <f t="shared" si="50"/>
        <v>0</v>
      </c>
      <c r="M571" t="b">
        <f t="shared" si="51"/>
        <v>0</v>
      </c>
      <c r="N571" t="b">
        <f t="shared" si="52"/>
        <v>1</v>
      </c>
      <c r="O571" t="b">
        <f t="shared" si="53"/>
        <v>1</v>
      </c>
    </row>
    <row r="572" spans="1:15">
      <c r="A572" s="4">
        <v>1128299</v>
      </c>
      <c r="B572" s="6">
        <v>475</v>
      </c>
      <c r="C572" s="12" t="s">
        <v>1087</v>
      </c>
      <c r="D572" s="12" t="s">
        <v>1253</v>
      </c>
      <c r="E572" s="10">
        <v>99750</v>
      </c>
      <c r="F572" s="11">
        <v>0.35</v>
      </c>
      <c r="G572" s="13">
        <f t="shared" si="48"/>
        <v>285000</v>
      </c>
      <c r="H572" s="154" t="s">
        <v>1242</v>
      </c>
      <c r="I572" s="4" t="s">
        <v>16</v>
      </c>
      <c r="J572">
        <v>285000</v>
      </c>
      <c r="K572" t="b">
        <f t="shared" si="49"/>
        <v>0</v>
      </c>
      <c r="L572" t="b">
        <f t="shared" si="50"/>
        <v>0</v>
      </c>
      <c r="M572" t="b">
        <f t="shared" si="51"/>
        <v>0</v>
      </c>
      <c r="N572" t="b">
        <f t="shared" si="52"/>
        <v>1</v>
      </c>
      <c r="O572" t="b">
        <f t="shared" si="53"/>
        <v>1</v>
      </c>
    </row>
    <row r="573" spans="1:15">
      <c r="A573" s="4">
        <v>1128299</v>
      </c>
      <c r="B573" s="6">
        <v>475</v>
      </c>
      <c r="C573" s="12" t="s">
        <v>1087</v>
      </c>
      <c r="D573" s="12" t="s">
        <v>1253</v>
      </c>
      <c r="E573" s="10">
        <v>85500</v>
      </c>
      <c r="F573" s="11">
        <v>0.3</v>
      </c>
      <c r="G573" s="13">
        <f t="shared" si="48"/>
        <v>285000</v>
      </c>
      <c r="H573" s="154" t="s">
        <v>1244</v>
      </c>
      <c r="I573" s="4" t="s">
        <v>16</v>
      </c>
      <c r="J573">
        <v>285000</v>
      </c>
      <c r="K573" t="b">
        <f t="shared" si="49"/>
        <v>0</v>
      </c>
      <c r="L573" t="b">
        <f t="shared" si="50"/>
        <v>0</v>
      </c>
      <c r="M573" t="b">
        <f t="shared" si="51"/>
        <v>0</v>
      </c>
      <c r="N573" t="b">
        <f t="shared" si="52"/>
        <v>1</v>
      </c>
      <c r="O573" t="b">
        <f t="shared" si="53"/>
        <v>1</v>
      </c>
    </row>
    <row r="574" spans="1:15">
      <c r="A574" s="4">
        <v>1128299</v>
      </c>
      <c r="B574" s="6">
        <v>400</v>
      </c>
      <c r="C574" s="12" t="s">
        <v>1087</v>
      </c>
      <c r="D574" s="12" t="s">
        <v>1253</v>
      </c>
      <c r="E574" s="10">
        <v>140000</v>
      </c>
      <c r="F574" s="11">
        <v>0.5</v>
      </c>
      <c r="G574" s="13">
        <f t="shared" si="48"/>
        <v>280000</v>
      </c>
      <c r="H574" s="154" t="s">
        <v>1241</v>
      </c>
      <c r="I574" s="4" t="s">
        <v>16</v>
      </c>
      <c r="J574">
        <v>280000</v>
      </c>
      <c r="K574" t="b">
        <f t="shared" si="49"/>
        <v>0</v>
      </c>
      <c r="L574" t="b">
        <f t="shared" si="50"/>
        <v>1</v>
      </c>
      <c r="M574" t="b">
        <f t="shared" si="51"/>
        <v>0</v>
      </c>
      <c r="N574" t="b">
        <f t="shared" si="52"/>
        <v>0</v>
      </c>
      <c r="O574" t="b">
        <f t="shared" si="53"/>
        <v>1</v>
      </c>
    </row>
    <row r="575" spans="1:15">
      <c r="A575" s="4">
        <v>1128299</v>
      </c>
      <c r="B575" s="6">
        <v>500</v>
      </c>
      <c r="C575" s="12" t="s">
        <v>1087</v>
      </c>
      <c r="D575" s="12" t="s">
        <v>1253</v>
      </c>
      <c r="E575" s="10">
        <v>56250</v>
      </c>
      <c r="F575" s="11">
        <v>0.15</v>
      </c>
      <c r="G575" s="13">
        <f t="shared" si="48"/>
        <v>375000</v>
      </c>
      <c r="H575" s="154" t="s">
        <v>1245</v>
      </c>
      <c r="I575" s="4" t="s">
        <v>16</v>
      </c>
      <c r="J575">
        <v>375000</v>
      </c>
      <c r="K575" t="b">
        <f t="shared" si="49"/>
        <v>0</v>
      </c>
      <c r="L575" t="b">
        <f t="shared" si="50"/>
        <v>0</v>
      </c>
      <c r="M575" t="b">
        <f t="shared" si="51"/>
        <v>0</v>
      </c>
      <c r="N575" t="b">
        <f t="shared" si="52"/>
        <v>1</v>
      </c>
      <c r="O575" t="b">
        <f t="shared" si="53"/>
        <v>1</v>
      </c>
    </row>
    <row r="576" spans="1:15">
      <c r="A576" s="4">
        <v>1128299</v>
      </c>
      <c r="B576" s="6">
        <v>425</v>
      </c>
      <c r="C576" s="12" t="s">
        <v>1087</v>
      </c>
      <c r="D576" s="12" t="s">
        <v>1253</v>
      </c>
      <c r="E576" s="10">
        <v>44625</v>
      </c>
      <c r="F576" s="11">
        <v>0.35</v>
      </c>
      <c r="G576" s="13">
        <f t="shared" si="48"/>
        <v>127500.00000000001</v>
      </c>
      <c r="H576" s="154" t="s">
        <v>1241</v>
      </c>
      <c r="I576" s="4" t="s">
        <v>16</v>
      </c>
      <c r="J576">
        <v>127500.00000000001</v>
      </c>
      <c r="K576" t="b">
        <f t="shared" si="49"/>
        <v>0</v>
      </c>
      <c r="L576" t="b">
        <f t="shared" si="50"/>
        <v>1</v>
      </c>
      <c r="M576" t="b">
        <f t="shared" si="51"/>
        <v>1</v>
      </c>
      <c r="N576" t="b">
        <f t="shared" si="52"/>
        <v>0</v>
      </c>
      <c r="O576" t="b">
        <f t="shared" si="53"/>
        <v>1</v>
      </c>
    </row>
    <row r="577" spans="1:15">
      <c r="A577" s="4">
        <v>1128299</v>
      </c>
      <c r="B577" s="6">
        <v>425</v>
      </c>
      <c r="C577" s="12" t="s">
        <v>1087</v>
      </c>
      <c r="D577" s="12" t="s">
        <v>1253</v>
      </c>
      <c r="E577" s="10">
        <v>34000</v>
      </c>
      <c r="F577" s="11">
        <v>0.2</v>
      </c>
      <c r="G577" s="13">
        <f t="shared" si="48"/>
        <v>170000</v>
      </c>
      <c r="H577" s="154" t="s">
        <v>1243</v>
      </c>
      <c r="I577" s="4" t="s">
        <v>16</v>
      </c>
      <c r="J577">
        <v>170000</v>
      </c>
      <c r="K577" t="b">
        <f t="shared" si="49"/>
        <v>0</v>
      </c>
      <c r="L577" t="b">
        <f t="shared" si="50"/>
        <v>0</v>
      </c>
      <c r="M577" t="b">
        <f t="shared" si="51"/>
        <v>0</v>
      </c>
      <c r="N577" t="b">
        <f t="shared" si="52"/>
        <v>1</v>
      </c>
      <c r="O577" t="b">
        <f t="shared" si="53"/>
        <v>1</v>
      </c>
    </row>
    <row r="578" spans="1:15">
      <c r="A578" s="4">
        <v>1128299</v>
      </c>
      <c r="B578" s="6">
        <v>425</v>
      </c>
      <c r="C578" s="12" t="s">
        <v>1088</v>
      </c>
      <c r="D578" s="155" t="s">
        <v>1254</v>
      </c>
      <c r="E578" s="10">
        <v>59500</v>
      </c>
      <c r="F578" s="11">
        <v>0.35</v>
      </c>
      <c r="G578" s="13">
        <f t="shared" si="48"/>
        <v>170000</v>
      </c>
      <c r="H578" s="154" t="s">
        <v>1244</v>
      </c>
      <c r="I578" s="4" t="s">
        <v>16</v>
      </c>
      <c r="J578">
        <v>170000</v>
      </c>
      <c r="K578" t="b">
        <f t="shared" si="49"/>
        <v>0</v>
      </c>
      <c r="L578" t="b">
        <f t="shared" si="50"/>
        <v>0</v>
      </c>
      <c r="M578" t="b">
        <f t="shared" si="51"/>
        <v>0</v>
      </c>
      <c r="N578" t="b">
        <f t="shared" si="52"/>
        <v>1</v>
      </c>
      <c r="O578" t="b">
        <f t="shared" si="53"/>
        <v>1</v>
      </c>
    </row>
    <row r="579" spans="1:15">
      <c r="A579" s="4">
        <v>1128299</v>
      </c>
      <c r="B579" s="6">
        <v>275</v>
      </c>
      <c r="C579" s="12" t="s">
        <v>1086</v>
      </c>
      <c r="D579" s="12" t="s">
        <v>1253</v>
      </c>
      <c r="E579" s="10">
        <v>33000</v>
      </c>
      <c r="F579" s="11">
        <v>0.3</v>
      </c>
      <c r="G579" s="13">
        <f t="shared" si="48"/>
        <v>110000</v>
      </c>
      <c r="H579" s="154" t="s">
        <v>1245</v>
      </c>
      <c r="I579" s="4" t="s">
        <v>16</v>
      </c>
      <c r="J579">
        <v>110000</v>
      </c>
      <c r="K579" t="b">
        <f t="shared" si="49"/>
        <v>0</v>
      </c>
      <c r="L579" t="b">
        <f t="shared" si="50"/>
        <v>1</v>
      </c>
      <c r="M579" t="b">
        <f t="shared" si="51"/>
        <v>0</v>
      </c>
      <c r="N579" t="b">
        <f t="shared" si="52"/>
        <v>1</v>
      </c>
      <c r="O579" t="b">
        <f t="shared" si="53"/>
        <v>1</v>
      </c>
    </row>
    <row r="580" spans="1:15">
      <c r="A580" s="4">
        <v>1128299</v>
      </c>
      <c r="B580" s="6">
        <v>225</v>
      </c>
      <c r="C580" s="12" t="s">
        <v>1087</v>
      </c>
      <c r="D580" s="12" t="s">
        <v>1253</v>
      </c>
      <c r="E580" s="10">
        <v>50625</v>
      </c>
      <c r="F580" s="11">
        <v>0.5</v>
      </c>
      <c r="G580" s="13">
        <f t="shared" si="48"/>
        <v>101250</v>
      </c>
      <c r="H580" s="154" t="s">
        <v>1245</v>
      </c>
      <c r="I580" s="4" t="s">
        <v>16</v>
      </c>
      <c r="J580">
        <v>101250</v>
      </c>
      <c r="K580" t="b">
        <f t="shared" si="49"/>
        <v>0</v>
      </c>
      <c r="L580" t="b">
        <f t="shared" si="50"/>
        <v>0</v>
      </c>
      <c r="M580" t="b">
        <f t="shared" si="51"/>
        <v>0</v>
      </c>
      <c r="N580" t="b">
        <f t="shared" si="52"/>
        <v>1</v>
      </c>
      <c r="O580" t="b">
        <f t="shared" si="53"/>
        <v>1</v>
      </c>
    </row>
    <row r="581" spans="1:15">
      <c r="A581" s="4">
        <v>1128299</v>
      </c>
      <c r="B581" s="6">
        <v>475</v>
      </c>
      <c r="C581" s="12" t="s">
        <v>1087</v>
      </c>
      <c r="D581" s="12" t="s">
        <v>1253</v>
      </c>
      <c r="E581" s="10">
        <v>28500</v>
      </c>
      <c r="F581" s="11">
        <v>0.15</v>
      </c>
      <c r="G581" s="13">
        <f t="shared" ref="G581:G644" si="54">E581/F581</f>
        <v>190000</v>
      </c>
      <c r="H581" s="154" t="s">
        <v>1244</v>
      </c>
      <c r="I581" s="4" t="s">
        <v>16</v>
      </c>
      <c r="J581">
        <v>190000</v>
      </c>
      <c r="K581" t="b">
        <f t="shared" ref="K581:K644" si="55">IF(J581&gt;450000,TRUE,FALSE)</f>
        <v>0</v>
      </c>
      <c r="L581" t="b">
        <f t="shared" ref="L581:L644" si="56">OR(C581="Men's Street Footwear",H581="Credit Card")</f>
        <v>0</v>
      </c>
      <c r="M581" t="b">
        <f t="shared" ref="M581:M644" si="57">AND(D581="Male",H581="Credit Card",G581&lt;150000)</f>
        <v>0</v>
      </c>
      <c r="N581" t="b">
        <f t="shared" ref="N581:N644" si="58">NOT(H581="Credit Card")</f>
        <v>1</v>
      </c>
      <c r="O581" t="b">
        <f t="shared" ref="O581:O644" si="59">NOT(AND(H581=0,B581&lt;=500))</f>
        <v>1</v>
      </c>
    </row>
    <row r="582" spans="1:15">
      <c r="A582" s="4">
        <v>1128299</v>
      </c>
      <c r="B582" s="6">
        <v>525</v>
      </c>
      <c r="C582" s="12" t="s">
        <v>1086</v>
      </c>
      <c r="D582" s="12" t="s">
        <v>1253</v>
      </c>
      <c r="E582" s="10">
        <v>55125</v>
      </c>
      <c r="F582" s="11">
        <v>0.35</v>
      </c>
      <c r="G582" s="13">
        <f t="shared" si="54"/>
        <v>157500</v>
      </c>
      <c r="H582" s="154" t="s">
        <v>1246</v>
      </c>
      <c r="I582" s="4" t="s">
        <v>16</v>
      </c>
      <c r="J582">
        <v>157500</v>
      </c>
      <c r="K582" t="b">
        <f t="shared" si="55"/>
        <v>0</v>
      </c>
      <c r="L582" t="b">
        <f t="shared" si="56"/>
        <v>1</v>
      </c>
      <c r="M582" t="b">
        <f t="shared" si="57"/>
        <v>0</v>
      </c>
      <c r="N582" t="b">
        <f t="shared" si="58"/>
        <v>1</v>
      </c>
      <c r="O582" t="b">
        <f t="shared" si="59"/>
        <v>1</v>
      </c>
    </row>
    <row r="583" spans="1:15">
      <c r="A583" s="4">
        <v>1128299</v>
      </c>
      <c r="B583" s="6">
        <v>425</v>
      </c>
      <c r="C583" s="12" t="s">
        <v>1086</v>
      </c>
      <c r="D583" s="12" t="s">
        <v>1253</v>
      </c>
      <c r="E583" s="10">
        <v>34000</v>
      </c>
      <c r="F583" s="11">
        <v>0.2</v>
      </c>
      <c r="G583" s="13">
        <f t="shared" si="54"/>
        <v>170000</v>
      </c>
      <c r="H583" s="154" t="s">
        <v>1246</v>
      </c>
      <c r="I583" s="4" t="s">
        <v>16</v>
      </c>
      <c r="J583">
        <v>170000</v>
      </c>
      <c r="K583" t="b">
        <f t="shared" si="55"/>
        <v>0</v>
      </c>
      <c r="L583" t="b">
        <f t="shared" si="56"/>
        <v>1</v>
      </c>
      <c r="M583" t="b">
        <f t="shared" si="57"/>
        <v>0</v>
      </c>
      <c r="N583" t="b">
        <f t="shared" si="58"/>
        <v>1</v>
      </c>
      <c r="O583" t="b">
        <f t="shared" si="59"/>
        <v>1</v>
      </c>
    </row>
    <row r="584" spans="1:15">
      <c r="A584" s="4">
        <v>1128299</v>
      </c>
      <c r="B584" s="6">
        <v>425</v>
      </c>
      <c r="C584" s="12" t="s">
        <v>1087</v>
      </c>
      <c r="D584" s="12" t="s">
        <v>1253</v>
      </c>
      <c r="E584" s="10">
        <v>59500</v>
      </c>
      <c r="F584" s="11">
        <v>0.35</v>
      </c>
      <c r="G584" s="13">
        <f t="shared" si="54"/>
        <v>170000</v>
      </c>
      <c r="H584" s="154" t="s">
        <v>1244</v>
      </c>
      <c r="I584" s="4" t="s">
        <v>16</v>
      </c>
      <c r="J584">
        <v>170000</v>
      </c>
      <c r="K584" t="b">
        <f t="shared" si="55"/>
        <v>0</v>
      </c>
      <c r="L584" t="b">
        <f t="shared" si="56"/>
        <v>0</v>
      </c>
      <c r="M584" t="b">
        <f t="shared" si="57"/>
        <v>0</v>
      </c>
      <c r="N584" t="b">
        <f t="shared" si="58"/>
        <v>1</v>
      </c>
      <c r="O584" t="b">
        <f t="shared" si="59"/>
        <v>1</v>
      </c>
    </row>
    <row r="585" spans="1:15">
      <c r="A585" s="4">
        <v>1128299</v>
      </c>
      <c r="B585" s="6">
        <v>275</v>
      </c>
      <c r="C585" s="12" t="s">
        <v>1086</v>
      </c>
      <c r="D585" s="12" t="s">
        <v>1253</v>
      </c>
      <c r="E585" s="10">
        <v>33000</v>
      </c>
      <c r="F585" s="11">
        <v>0.3</v>
      </c>
      <c r="G585" s="13">
        <f t="shared" si="54"/>
        <v>110000</v>
      </c>
      <c r="H585" s="154" t="s">
        <v>1241</v>
      </c>
      <c r="I585" s="4" t="s">
        <v>16</v>
      </c>
      <c r="J585">
        <v>110000</v>
      </c>
      <c r="K585" t="b">
        <f t="shared" si="55"/>
        <v>0</v>
      </c>
      <c r="L585" t="b">
        <f t="shared" si="56"/>
        <v>1</v>
      </c>
      <c r="M585" t="b">
        <f t="shared" si="57"/>
        <v>1</v>
      </c>
      <c r="N585" t="b">
        <f t="shared" si="58"/>
        <v>0</v>
      </c>
      <c r="O585" t="b">
        <f t="shared" si="59"/>
        <v>1</v>
      </c>
    </row>
    <row r="586" spans="1:15">
      <c r="A586" s="4">
        <v>1128299</v>
      </c>
      <c r="B586" s="6">
        <v>200</v>
      </c>
      <c r="C586" s="12" t="s">
        <v>1088</v>
      </c>
      <c r="D586" s="155" t="s">
        <v>1254</v>
      </c>
      <c r="E586" s="10">
        <v>45000</v>
      </c>
      <c r="F586" s="11">
        <v>0.5</v>
      </c>
      <c r="G586" s="13">
        <f t="shared" si="54"/>
        <v>90000</v>
      </c>
      <c r="H586" s="154" t="s">
        <v>1246</v>
      </c>
      <c r="I586" s="4" t="s">
        <v>16</v>
      </c>
      <c r="J586">
        <v>90000</v>
      </c>
      <c r="K586" t="b">
        <f t="shared" si="55"/>
        <v>0</v>
      </c>
      <c r="L586" t="b">
        <f t="shared" si="56"/>
        <v>0</v>
      </c>
      <c r="M586" t="b">
        <f t="shared" si="57"/>
        <v>0</v>
      </c>
      <c r="N586" t="b">
        <f t="shared" si="58"/>
        <v>1</v>
      </c>
      <c r="O586" t="b">
        <f t="shared" si="59"/>
        <v>1</v>
      </c>
    </row>
    <row r="587" spans="1:15">
      <c r="A587" s="4">
        <v>1128299</v>
      </c>
      <c r="B587" s="6">
        <v>400</v>
      </c>
      <c r="C587" s="12" t="s">
        <v>1087</v>
      </c>
      <c r="D587" s="12" t="s">
        <v>1253</v>
      </c>
      <c r="E587" s="10">
        <v>24000</v>
      </c>
      <c r="F587" s="11">
        <v>0.15</v>
      </c>
      <c r="G587" s="13">
        <f t="shared" si="54"/>
        <v>160000</v>
      </c>
      <c r="H587" s="154" t="s">
        <v>1244</v>
      </c>
      <c r="I587" s="4" t="s">
        <v>16</v>
      </c>
      <c r="J587">
        <v>160000</v>
      </c>
      <c r="K587" t="b">
        <f t="shared" si="55"/>
        <v>0</v>
      </c>
      <c r="L587" t="b">
        <f t="shared" si="56"/>
        <v>0</v>
      </c>
      <c r="M587" t="b">
        <f t="shared" si="57"/>
        <v>0</v>
      </c>
      <c r="N587" t="b">
        <f t="shared" si="58"/>
        <v>1</v>
      </c>
      <c r="O587" t="b">
        <f t="shared" si="59"/>
        <v>1</v>
      </c>
    </row>
    <row r="588" spans="1:15">
      <c r="A588" s="4">
        <v>1128299</v>
      </c>
      <c r="B588" s="6">
        <v>550</v>
      </c>
      <c r="C588" s="12" t="s">
        <v>1086</v>
      </c>
      <c r="D588" s="12" t="s">
        <v>1253</v>
      </c>
      <c r="E588" s="10">
        <v>77000</v>
      </c>
      <c r="F588" s="11">
        <v>0.35</v>
      </c>
      <c r="G588" s="13">
        <f t="shared" si="54"/>
        <v>220000</v>
      </c>
      <c r="H588" s="154" t="s">
        <v>1244</v>
      </c>
      <c r="I588" s="4" t="s">
        <v>16</v>
      </c>
      <c r="J588">
        <v>220000</v>
      </c>
      <c r="K588" t="b">
        <f t="shared" si="55"/>
        <v>0</v>
      </c>
      <c r="L588" t="b">
        <f t="shared" si="56"/>
        <v>1</v>
      </c>
      <c r="M588" t="b">
        <f t="shared" si="57"/>
        <v>0</v>
      </c>
      <c r="N588" t="b">
        <f t="shared" si="58"/>
        <v>1</v>
      </c>
      <c r="O588" t="b">
        <f t="shared" si="59"/>
        <v>1</v>
      </c>
    </row>
    <row r="589" spans="1:15">
      <c r="A589" s="4">
        <v>1128299</v>
      </c>
      <c r="B589" s="6">
        <v>400</v>
      </c>
      <c r="C589" s="12" t="s">
        <v>1088</v>
      </c>
      <c r="D589" s="155" t="s">
        <v>1254</v>
      </c>
      <c r="E589" s="10">
        <v>40000</v>
      </c>
      <c r="F589" s="11">
        <v>0.2</v>
      </c>
      <c r="G589" s="13">
        <f t="shared" si="54"/>
        <v>200000</v>
      </c>
      <c r="H589" s="154" t="s">
        <v>1241</v>
      </c>
      <c r="I589" s="4" t="s">
        <v>16</v>
      </c>
      <c r="J589">
        <v>200000</v>
      </c>
      <c r="K589" t="b">
        <f t="shared" si="55"/>
        <v>0</v>
      </c>
      <c r="L589" t="b">
        <f t="shared" si="56"/>
        <v>1</v>
      </c>
      <c r="M589" t="b">
        <f t="shared" si="57"/>
        <v>0</v>
      </c>
      <c r="N589" t="b">
        <f t="shared" si="58"/>
        <v>0</v>
      </c>
      <c r="O589" t="b">
        <f t="shared" si="59"/>
        <v>1</v>
      </c>
    </row>
    <row r="590" spans="1:15">
      <c r="A590" s="4">
        <v>1128299</v>
      </c>
      <c r="B590" s="6">
        <v>400</v>
      </c>
      <c r="C590" s="12" t="s">
        <v>1087</v>
      </c>
      <c r="D590" s="12" t="s">
        <v>1253</v>
      </c>
      <c r="E590" s="10">
        <v>77000</v>
      </c>
      <c r="F590" s="11">
        <v>0.35</v>
      </c>
      <c r="G590" s="13">
        <f t="shared" si="54"/>
        <v>220000</v>
      </c>
      <c r="H590" s="154" t="s">
        <v>1245</v>
      </c>
      <c r="I590" s="4" t="s">
        <v>16</v>
      </c>
      <c r="J590">
        <v>220000</v>
      </c>
      <c r="K590" t="b">
        <f t="shared" si="55"/>
        <v>0</v>
      </c>
      <c r="L590" t="b">
        <f t="shared" si="56"/>
        <v>0</v>
      </c>
      <c r="M590" t="b">
        <f t="shared" si="57"/>
        <v>0</v>
      </c>
      <c r="N590" t="b">
        <f t="shared" si="58"/>
        <v>1</v>
      </c>
      <c r="O590" t="b">
        <f t="shared" si="59"/>
        <v>1</v>
      </c>
    </row>
    <row r="591" spans="1:15">
      <c r="A591" s="4">
        <v>1128299</v>
      </c>
      <c r="B591" s="6">
        <v>300</v>
      </c>
      <c r="C591" s="12" t="s">
        <v>1086</v>
      </c>
      <c r="D591" s="12" t="s">
        <v>1253</v>
      </c>
      <c r="E591" s="10">
        <v>49500</v>
      </c>
      <c r="F591" s="11">
        <v>0.3</v>
      </c>
      <c r="G591" s="13">
        <f t="shared" si="54"/>
        <v>165000</v>
      </c>
      <c r="H591" s="154" t="s">
        <v>1244</v>
      </c>
      <c r="I591" s="4" t="s">
        <v>16</v>
      </c>
      <c r="J591">
        <v>165000</v>
      </c>
      <c r="K591" t="b">
        <f t="shared" si="55"/>
        <v>0</v>
      </c>
      <c r="L591" t="b">
        <f t="shared" si="56"/>
        <v>1</v>
      </c>
      <c r="M591" t="b">
        <f t="shared" si="57"/>
        <v>0</v>
      </c>
      <c r="N591" t="b">
        <f t="shared" si="58"/>
        <v>1</v>
      </c>
      <c r="O591" t="b">
        <f t="shared" si="59"/>
        <v>1</v>
      </c>
    </row>
    <row r="592" spans="1:15">
      <c r="A592" s="4">
        <v>1128299</v>
      </c>
      <c r="B592" s="6">
        <v>150</v>
      </c>
      <c r="C592" s="12" t="s">
        <v>1086</v>
      </c>
      <c r="D592" s="12" t="s">
        <v>1253</v>
      </c>
      <c r="E592" s="10">
        <v>45000</v>
      </c>
      <c r="F592" s="11">
        <v>0.5</v>
      </c>
      <c r="G592" s="13">
        <f t="shared" si="54"/>
        <v>90000</v>
      </c>
      <c r="H592" s="154" t="s">
        <v>1246</v>
      </c>
      <c r="I592" s="4" t="s">
        <v>16</v>
      </c>
      <c r="J592">
        <v>90000</v>
      </c>
      <c r="K592" t="b">
        <f t="shared" si="55"/>
        <v>0</v>
      </c>
      <c r="L592" t="b">
        <f t="shared" si="56"/>
        <v>1</v>
      </c>
      <c r="M592" t="b">
        <f t="shared" si="57"/>
        <v>0</v>
      </c>
      <c r="N592" t="b">
        <f t="shared" si="58"/>
        <v>1</v>
      </c>
      <c r="O592" t="b">
        <f t="shared" si="59"/>
        <v>1</v>
      </c>
    </row>
    <row r="593" spans="1:15">
      <c r="A593" s="4">
        <v>1128299</v>
      </c>
      <c r="B593" s="6">
        <v>350</v>
      </c>
      <c r="C593" s="12" t="s">
        <v>1086</v>
      </c>
      <c r="D593" s="12" t="s">
        <v>1253</v>
      </c>
      <c r="E593" s="10">
        <v>28875</v>
      </c>
      <c r="F593" s="11">
        <v>0.15</v>
      </c>
      <c r="G593" s="13">
        <f t="shared" si="54"/>
        <v>192500</v>
      </c>
      <c r="H593" s="154" t="s">
        <v>1246</v>
      </c>
      <c r="I593" s="4" t="s">
        <v>16</v>
      </c>
      <c r="J593">
        <v>192500</v>
      </c>
      <c r="K593" t="b">
        <f t="shared" si="55"/>
        <v>0</v>
      </c>
      <c r="L593" t="b">
        <f t="shared" si="56"/>
        <v>1</v>
      </c>
      <c r="M593" t="b">
        <f t="shared" si="57"/>
        <v>0</v>
      </c>
      <c r="N593" t="b">
        <f t="shared" si="58"/>
        <v>1</v>
      </c>
      <c r="O593" t="b">
        <f t="shared" si="59"/>
        <v>1</v>
      </c>
    </row>
    <row r="594" spans="1:15">
      <c r="A594" s="4">
        <v>1128299</v>
      </c>
      <c r="B594" s="6">
        <v>525</v>
      </c>
      <c r="C594" s="12" t="s">
        <v>1087</v>
      </c>
      <c r="D594" s="12" t="s">
        <v>1253</v>
      </c>
      <c r="E594" s="10">
        <v>110250</v>
      </c>
      <c r="F594" s="11">
        <v>0.35</v>
      </c>
      <c r="G594" s="13">
        <f t="shared" si="54"/>
        <v>315000</v>
      </c>
      <c r="H594" s="154" t="s">
        <v>1241</v>
      </c>
      <c r="I594" s="4" t="s">
        <v>16</v>
      </c>
      <c r="J594">
        <v>315000</v>
      </c>
      <c r="K594" t="b">
        <f t="shared" si="55"/>
        <v>0</v>
      </c>
      <c r="L594" t="b">
        <f t="shared" si="56"/>
        <v>1</v>
      </c>
      <c r="M594" t="b">
        <f t="shared" si="57"/>
        <v>0</v>
      </c>
      <c r="N594" t="b">
        <f t="shared" si="58"/>
        <v>0</v>
      </c>
      <c r="O594" t="b">
        <f t="shared" si="59"/>
        <v>1</v>
      </c>
    </row>
    <row r="595" spans="1:15">
      <c r="A595" s="4">
        <v>1128299</v>
      </c>
      <c r="B595" s="6">
        <v>325</v>
      </c>
      <c r="C595" s="12" t="s">
        <v>1087</v>
      </c>
      <c r="D595" s="12" t="s">
        <v>1253</v>
      </c>
      <c r="E595" s="10">
        <v>42250</v>
      </c>
      <c r="F595" s="11">
        <v>0.2</v>
      </c>
      <c r="G595" s="13">
        <f t="shared" si="54"/>
        <v>211250</v>
      </c>
      <c r="H595" s="154" t="s">
        <v>1241</v>
      </c>
      <c r="I595" s="4" t="s">
        <v>16</v>
      </c>
      <c r="J595">
        <v>211250</v>
      </c>
      <c r="K595" t="b">
        <f t="shared" si="55"/>
        <v>0</v>
      </c>
      <c r="L595" t="b">
        <f t="shared" si="56"/>
        <v>1</v>
      </c>
      <c r="M595" t="b">
        <f t="shared" si="57"/>
        <v>0</v>
      </c>
      <c r="N595" t="b">
        <f t="shared" si="58"/>
        <v>0</v>
      </c>
      <c r="O595" t="b">
        <f t="shared" si="59"/>
        <v>1</v>
      </c>
    </row>
    <row r="596" spans="1:15">
      <c r="A596" s="4">
        <v>1128299</v>
      </c>
      <c r="B596" s="6">
        <v>375</v>
      </c>
      <c r="C596" s="12" t="s">
        <v>1087</v>
      </c>
      <c r="D596" s="12" t="s">
        <v>1253</v>
      </c>
      <c r="E596" s="10">
        <v>85312.5</v>
      </c>
      <c r="F596" s="11">
        <v>0.35</v>
      </c>
      <c r="G596" s="13">
        <f t="shared" si="54"/>
        <v>243750.00000000003</v>
      </c>
      <c r="H596" s="154" t="s">
        <v>1245</v>
      </c>
      <c r="I596" s="4" t="s">
        <v>16</v>
      </c>
      <c r="J596">
        <v>243750.00000000003</v>
      </c>
      <c r="K596" t="b">
        <f t="shared" si="55"/>
        <v>0</v>
      </c>
      <c r="L596" t="b">
        <f t="shared" si="56"/>
        <v>0</v>
      </c>
      <c r="M596" t="b">
        <f t="shared" si="57"/>
        <v>0</v>
      </c>
      <c r="N596" t="b">
        <f t="shared" si="58"/>
        <v>1</v>
      </c>
      <c r="O596" t="b">
        <f t="shared" si="59"/>
        <v>1</v>
      </c>
    </row>
    <row r="597" spans="1:15">
      <c r="A597" s="4">
        <v>1128299</v>
      </c>
      <c r="B597" s="6">
        <v>275</v>
      </c>
      <c r="C597" s="12" t="s">
        <v>1087</v>
      </c>
      <c r="D597" s="12" t="s">
        <v>1253</v>
      </c>
      <c r="E597" s="10">
        <v>49500</v>
      </c>
      <c r="F597" s="11">
        <v>0.3</v>
      </c>
      <c r="G597" s="13">
        <f t="shared" si="54"/>
        <v>165000</v>
      </c>
      <c r="H597" s="154" t="s">
        <v>1243</v>
      </c>
      <c r="I597" s="4" t="s">
        <v>16</v>
      </c>
      <c r="J597">
        <v>165000</v>
      </c>
      <c r="K597" t="b">
        <f t="shared" si="55"/>
        <v>0</v>
      </c>
      <c r="L597" t="b">
        <f t="shared" si="56"/>
        <v>0</v>
      </c>
      <c r="M597" t="b">
        <f t="shared" si="57"/>
        <v>0</v>
      </c>
      <c r="N597" t="b">
        <f t="shared" si="58"/>
        <v>1</v>
      </c>
      <c r="O597" t="b">
        <f t="shared" si="59"/>
        <v>1</v>
      </c>
    </row>
    <row r="598" spans="1:15">
      <c r="A598" s="4">
        <v>1128299</v>
      </c>
      <c r="B598" s="6">
        <v>175</v>
      </c>
      <c r="C598" s="12" t="s">
        <v>1087</v>
      </c>
      <c r="D598" s="12" t="s">
        <v>1253</v>
      </c>
      <c r="E598" s="10">
        <v>56875</v>
      </c>
      <c r="F598" s="11">
        <v>0.5</v>
      </c>
      <c r="G598" s="13">
        <f t="shared" si="54"/>
        <v>113750</v>
      </c>
      <c r="H598" s="154" t="s">
        <v>1243</v>
      </c>
      <c r="I598" s="4" t="s">
        <v>16</v>
      </c>
      <c r="J598">
        <v>113750</v>
      </c>
      <c r="K598" t="b">
        <f t="shared" si="55"/>
        <v>0</v>
      </c>
      <c r="L598" t="b">
        <f t="shared" si="56"/>
        <v>0</v>
      </c>
      <c r="M598" t="b">
        <f t="shared" si="57"/>
        <v>0</v>
      </c>
      <c r="N598" t="b">
        <f t="shared" si="58"/>
        <v>1</v>
      </c>
      <c r="O598" t="b">
        <f t="shared" si="59"/>
        <v>1</v>
      </c>
    </row>
    <row r="599" spans="1:15">
      <c r="A599" s="4">
        <v>1128299</v>
      </c>
      <c r="B599" s="6">
        <v>325</v>
      </c>
      <c r="C599" s="12" t="s">
        <v>1087</v>
      </c>
      <c r="D599" s="12" t="s">
        <v>1253</v>
      </c>
      <c r="E599" s="10">
        <v>39000</v>
      </c>
      <c r="F599" s="11">
        <v>0.15</v>
      </c>
      <c r="G599" s="13">
        <f t="shared" si="54"/>
        <v>260000</v>
      </c>
      <c r="H599" s="154" t="s">
        <v>1241</v>
      </c>
      <c r="I599" s="4" t="s">
        <v>16</v>
      </c>
      <c r="J599">
        <v>260000</v>
      </c>
      <c r="K599" t="b">
        <f t="shared" si="55"/>
        <v>0</v>
      </c>
      <c r="L599" t="b">
        <f t="shared" si="56"/>
        <v>1</v>
      </c>
      <c r="M599" t="b">
        <f t="shared" si="57"/>
        <v>0</v>
      </c>
      <c r="N599" t="b">
        <f t="shared" si="58"/>
        <v>0</v>
      </c>
      <c r="O599" t="b">
        <f t="shared" si="59"/>
        <v>1</v>
      </c>
    </row>
    <row r="600" spans="1:15">
      <c r="A600" s="4">
        <v>1128299</v>
      </c>
      <c r="B600" s="6">
        <v>525</v>
      </c>
      <c r="C600" s="12" t="s">
        <v>1087</v>
      </c>
      <c r="D600" s="12" t="s">
        <v>1253</v>
      </c>
      <c r="E600" s="10">
        <v>157500</v>
      </c>
      <c r="F600" s="11">
        <v>0.5</v>
      </c>
      <c r="G600" s="13">
        <f t="shared" si="54"/>
        <v>315000</v>
      </c>
      <c r="H600" s="154" t="s">
        <v>1244</v>
      </c>
      <c r="I600" s="4" t="s">
        <v>16</v>
      </c>
      <c r="J600">
        <v>315000</v>
      </c>
      <c r="K600" t="b">
        <f t="shared" si="55"/>
        <v>0</v>
      </c>
      <c r="L600" t="b">
        <f t="shared" si="56"/>
        <v>0</v>
      </c>
      <c r="M600" t="b">
        <f t="shared" si="57"/>
        <v>0</v>
      </c>
      <c r="N600" t="b">
        <f t="shared" si="58"/>
        <v>1</v>
      </c>
      <c r="O600" t="b">
        <f t="shared" si="59"/>
        <v>1</v>
      </c>
    </row>
    <row r="601" spans="1:15">
      <c r="A601" s="4">
        <v>1128299</v>
      </c>
      <c r="B601" s="6">
        <v>375</v>
      </c>
      <c r="C601" s="12" t="s">
        <v>1086</v>
      </c>
      <c r="D601" s="12" t="s">
        <v>1253</v>
      </c>
      <c r="E601" s="10">
        <v>85312.5</v>
      </c>
      <c r="F601" s="11">
        <v>0.35</v>
      </c>
      <c r="G601" s="13">
        <f t="shared" si="54"/>
        <v>243750.00000000003</v>
      </c>
      <c r="H601" s="154" t="s">
        <v>1242</v>
      </c>
      <c r="I601" s="4" t="s">
        <v>16</v>
      </c>
      <c r="J601">
        <v>243750.00000000003</v>
      </c>
      <c r="K601" t="b">
        <f t="shared" si="55"/>
        <v>0</v>
      </c>
      <c r="L601" t="b">
        <f t="shared" si="56"/>
        <v>1</v>
      </c>
      <c r="M601" t="b">
        <f t="shared" si="57"/>
        <v>0</v>
      </c>
      <c r="N601" t="b">
        <f t="shared" si="58"/>
        <v>1</v>
      </c>
      <c r="O601" t="b">
        <f t="shared" si="59"/>
        <v>1</v>
      </c>
    </row>
    <row r="602" spans="1:15">
      <c r="A602" s="4">
        <v>1128299</v>
      </c>
      <c r="B602" s="6">
        <v>375</v>
      </c>
      <c r="C602" s="12" t="s">
        <v>1087</v>
      </c>
      <c r="D602" s="12" t="s">
        <v>1253</v>
      </c>
      <c r="E602" s="10">
        <v>121875</v>
      </c>
      <c r="F602" s="11">
        <v>0.5</v>
      </c>
      <c r="G602" s="13">
        <f t="shared" si="54"/>
        <v>243750</v>
      </c>
      <c r="H602" s="154" t="s">
        <v>1241</v>
      </c>
      <c r="I602" s="4" t="s">
        <v>16</v>
      </c>
      <c r="J602">
        <v>243750</v>
      </c>
      <c r="K602" t="b">
        <f t="shared" si="55"/>
        <v>0</v>
      </c>
      <c r="L602" t="b">
        <f t="shared" si="56"/>
        <v>1</v>
      </c>
      <c r="M602" t="b">
        <f t="shared" si="57"/>
        <v>0</v>
      </c>
      <c r="N602" t="b">
        <f t="shared" si="58"/>
        <v>0</v>
      </c>
      <c r="O602" t="b">
        <f t="shared" si="59"/>
        <v>1</v>
      </c>
    </row>
    <row r="603" spans="1:15">
      <c r="A603" s="4">
        <v>1128299</v>
      </c>
      <c r="B603" s="6">
        <v>275</v>
      </c>
      <c r="C603" s="12" t="s">
        <v>1087</v>
      </c>
      <c r="D603" s="12" t="s">
        <v>1253</v>
      </c>
      <c r="E603" s="10">
        <v>74250</v>
      </c>
      <c r="F603" s="11">
        <v>0.45</v>
      </c>
      <c r="G603" s="13">
        <f t="shared" si="54"/>
        <v>165000</v>
      </c>
      <c r="H603" s="154" t="s">
        <v>1243</v>
      </c>
      <c r="I603" s="4" t="s">
        <v>16</v>
      </c>
      <c r="J603">
        <v>165000</v>
      </c>
      <c r="K603" t="b">
        <f t="shared" si="55"/>
        <v>0</v>
      </c>
      <c r="L603" t="b">
        <f t="shared" si="56"/>
        <v>0</v>
      </c>
      <c r="M603" t="b">
        <f t="shared" si="57"/>
        <v>0</v>
      </c>
      <c r="N603" t="b">
        <f t="shared" si="58"/>
        <v>1</v>
      </c>
      <c r="O603" t="b">
        <f t="shared" si="59"/>
        <v>1</v>
      </c>
    </row>
    <row r="604" spans="1:15">
      <c r="A604" s="4">
        <v>1128299</v>
      </c>
      <c r="B604" s="6">
        <v>175</v>
      </c>
      <c r="C604" s="12" t="s">
        <v>1086</v>
      </c>
      <c r="D604" s="12" t="s">
        <v>1253</v>
      </c>
      <c r="E604" s="10">
        <v>73937.5</v>
      </c>
      <c r="F604" s="11">
        <v>0.65</v>
      </c>
      <c r="G604" s="13">
        <f t="shared" si="54"/>
        <v>113750</v>
      </c>
      <c r="H604" s="154" t="s">
        <v>1246</v>
      </c>
      <c r="I604" s="4" t="s">
        <v>16</v>
      </c>
      <c r="J604">
        <v>113750</v>
      </c>
      <c r="K604" t="b">
        <f t="shared" si="55"/>
        <v>0</v>
      </c>
      <c r="L604" t="b">
        <f t="shared" si="56"/>
        <v>1</v>
      </c>
      <c r="M604" t="b">
        <f t="shared" si="57"/>
        <v>0</v>
      </c>
      <c r="N604" t="b">
        <f t="shared" si="58"/>
        <v>1</v>
      </c>
      <c r="O604" t="b">
        <f t="shared" si="59"/>
        <v>1</v>
      </c>
    </row>
    <row r="605" spans="1:15">
      <c r="A605" s="4">
        <v>1128299</v>
      </c>
      <c r="B605" s="6">
        <v>475</v>
      </c>
      <c r="C605" s="12" t="s">
        <v>1086</v>
      </c>
      <c r="D605" s="12" t="s">
        <v>1253</v>
      </c>
      <c r="E605" s="10">
        <v>114000</v>
      </c>
      <c r="F605" s="11">
        <v>0.3</v>
      </c>
      <c r="G605" s="13">
        <f t="shared" si="54"/>
        <v>380000</v>
      </c>
      <c r="H605" s="154" t="s">
        <v>1243</v>
      </c>
      <c r="I605" s="4" t="s">
        <v>16</v>
      </c>
      <c r="J605">
        <v>380000</v>
      </c>
      <c r="K605" t="b">
        <f t="shared" si="55"/>
        <v>0</v>
      </c>
      <c r="L605" t="b">
        <f t="shared" si="56"/>
        <v>1</v>
      </c>
      <c r="M605" t="b">
        <f t="shared" si="57"/>
        <v>0</v>
      </c>
      <c r="N605" t="b">
        <f t="shared" si="58"/>
        <v>1</v>
      </c>
      <c r="O605" t="b">
        <f t="shared" si="59"/>
        <v>1</v>
      </c>
    </row>
    <row r="606" spans="1:15">
      <c r="A606" s="4">
        <v>1128299</v>
      </c>
      <c r="B606" s="6">
        <v>725</v>
      </c>
      <c r="C606" s="12" t="s">
        <v>1087</v>
      </c>
      <c r="D606" s="12" t="s">
        <v>1253</v>
      </c>
      <c r="E606" s="10">
        <v>217500</v>
      </c>
      <c r="F606" s="11">
        <v>0.5</v>
      </c>
      <c r="G606" s="13">
        <f t="shared" si="54"/>
        <v>435000</v>
      </c>
      <c r="H606" s="154" t="s">
        <v>1245</v>
      </c>
      <c r="I606" s="4" t="s">
        <v>16</v>
      </c>
      <c r="J606">
        <v>435000</v>
      </c>
      <c r="K606" t="b">
        <f t="shared" si="55"/>
        <v>0</v>
      </c>
      <c r="L606" t="b">
        <f t="shared" si="56"/>
        <v>0</v>
      </c>
      <c r="M606" t="b">
        <f t="shared" si="57"/>
        <v>0</v>
      </c>
      <c r="N606" t="b">
        <f t="shared" si="58"/>
        <v>1</v>
      </c>
      <c r="O606" t="b">
        <f t="shared" si="59"/>
        <v>1</v>
      </c>
    </row>
    <row r="607" spans="1:15">
      <c r="A607" s="4">
        <v>1128299</v>
      </c>
      <c r="B607" s="6">
        <v>575</v>
      </c>
      <c r="C607" s="12" t="s">
        <v>1086</v>
      </c>
      <c r="D607" s="12" t="s">
        <v>1253</v>
      </c>
      <c r="E607" s="10">
        <v>130812.5</v>
      </c>
      <c r="F607" s="11">
        <v>0.35</v>
      </c>
      <c r="G607" s="13">
        <f t="shared" si="54"/>
        <v>373750</v>
      </c>
      <c r="H607" s="154" t="s">
        <v>1246</v>
      </c>
      <c r="I607" s="4" t="s">
        <v>16</v>
      </c>
      <c r="J607">
        <v>373750</v>
      </c>
      <c r="K607" t="b">
        <f t="shared" si="55"/>
        <v>0</v>
      </c>
      <c r="L607" t="b">
        <f t="shared" si="56"/>
        <v>1</v>
      </c>
      <c r="M607" t="b">
        <f t="shared" si="57"/>
        <v>0</v>
      </c>
      <c r="N607" t="b">
        <f t="shared" si="58"/>
        <v>1</v>
      </c>
      <c r="O607" t="b">
        <f t="shared" si="59"/>
        <v>1</v>
      </c>
    </row>
    <row r="608" spans="1:15">
      <c r="A608" s="4">
        <v>1128299</v>
      </c>
      <c r="B608" s="6">
        <v>575</v>
      </c>
      <c r="C608" s="12" t="s">
        <v>1088</v>
      </c>
      <c r="D608" s="155" t="s">
        <v>1254</v>
      </c>
      <c r="E608" s="10">
        <v>186875</v>
      </c>
      <c r="F608" s="11">
        <v>0.5</v>
      </c>
      <c r="G608" s="13">
        <f t="shared" si="54"/>
        <v>373750</v>
      </c>
      <c r="H608" s="154" t="s">
        <v>1242</v>
      </c>
      <c r="I608" s="4" t="s">
        <v>16</v>
      </c>
      <c r="J608">
        <v>373750</v>
      </c>
      <c r="K608" t="b">
        <f t="shared" si="55"/>
        <v>0</v>
      </c>
      <c r="L608" t="b">
        <f t="shared" si="56"/>
        <v>0</v>
      </c>
      <c r="M608" t="b">
        <f t="shared" si="57"/>
        <v>0</v>
      </c>
      <c r="N608" t="b">
        <f t="shared" si="58"/>
        <v>1</v>
      </c>
      <c r="O608" t="b">
        <f t="shared" si="59"/>
        <v>1</v>
      </c>
    </row>
    <row r="609" spans="1:15">
      <c r="A609" s="4">
        <v>1128299</v>
      </c>
      <c r="B609" s="6">
        <v>450</v>
      </c>
      <c r="C609" s="12" t="s">
        <v>1087</v>
      </c>
      <c r="D609" s="12" t="s">
        <v>1253</v>
      </c>
      <c r="E609" s="10">
        <v>131625</v>
      </c>
      <c r="F609" s="11">
        <v>0.45</v>
      </c>
      <c r="G609" s="13">
        <f t="shared" si="54"/>
        <v>292500</v>
      </c>
      <c r="H609" s="154" t="s">
        <v>1246</v>
      </c>
      <c r="I609" s="4" t="s">
        <v>16</v>
      </c>
      <c r="J609">
        <v>292500</v>
      </c>
      <c r="K609" t="b">
        <f t="shared" si="55"/>
        <v>0</v>
      </c>
      <c r="L609" t="b">
        <f t="shared" si="56"/>
        <v>0</v>
      </c>
      <c r="M609" t="b">
        <f t="shared" si="57"/>
        <v>0</v>
      </c>
      <c r="N609" t="b">
        <f t="shared" si="58"/>
        <v>1</v>
      </c>
      <c r="O609" t="b">
        <f t="shared" si="59"/>
        <v>1</v>
      </c>
    </row>
    <row r="610" spans="1:15">
      <c r="A610" s="4">
        <v>1128299</v>
      </c>
      <c r="B610" s="6">
        <v>325</v>
      </c>
      <c r="C610" s="12" t="s">
        <v>1086</v>
      </c>
      <c r="D610" s="12" t="s">
        <v>1253</v>
      </c>
      <c r="E610" s="10">
        <v>147875</v>
      </c>
      <c r="F610" s="11">
        <v>0.65</v>
      </c>
      <c r="G610" s="13">
        <f t="shared" si="54"/>
        <v>227500</v>
      </c>
      <c r="H610" s="154" t="s">
        <v>1241</v>
      </c>
      <c r="I610" s="4" t="s">
        <v>16</v>
      </c>
      <c r="J610">
        <v>227500</v>
      </c>
      <c r="K610" t="b">
        <f t="shared" si="55"/>
        <v>0</v>
      </c>
      <c r="L610" t="b">
        <f t="shared" si="56"/>
        <v>1</v>
      </c>
      <c r="M610" t="b">
        <f t="shared" si="57"/>
        <v>0</v>
      </c>
      <c r="N610" t="b">
        <f t="shared" si="58"/>
        <v>0</v>
      </c>
      <c r="O610" t="b">
        <f t="shared" si="59"/>
        <v>1</v>
      </c>
    </row>
    <row r="611" spans="1:15">
      <c r="A611" s="4">
        <v>1128299</v>
      </c>
      <c r="B611" s="6">
        <v>625</v>
      </c>
      <c r="C611" s="12" t="s">
        <v>1087</v>
      </c>
      <c r="D611" s="12" t="s">
        <v>1253</v>
      </c>
      <c r="E611" s="10">
        <v>159375</v>
      </c>
      <c r="F611" s="11">
        <v>0.3</v>
      </c>
      <c r="G611" s="13">
        <f t="shared" si="54"/>
        <v>531250</v>
      </c>
      <c r="H611" s="154" t="s">
        <v>1244</v>
      </c>
      <c r="I611" s="4" t="s">
        <v>16</v>
      </c>
      <c r="J611">
        <v>531250</v>
      </c>
      <c r="K611" t="b">
        <f t="shared" si="55"/>
        <v>1</v>
      </c>
      <c r="L611" t="b">
        <f t="shared" si="56"/>
        <v>0</v>
      </c>
      <c r="M611" t="b">
        <f t="shared" si="57"/>
        <v>0</v>
      </c>
      <c r="N611" t="b">
        <f t="shared" si="58"/>
        <v>1</v>
      </c>
      <c r="O611" t="b">
        <f t="shared" si="59"/>
        <v>1</v>
      </c>
    </row>
    <row r="612" spans="1:15">
      <c r="A612" s="4">
        <v>1128299</v>
      </c>
      <c r="B612" s="6">
        <v>775</v>
      </c>
      <c r="C612" s="12" t="s">
        <v>1086</v>
      </c>
      <c r="D612" s="12" t="s">
        <v>1253</v>
      </c>
      <c r="E612" s="10">
        <v>226687.5</v>
      </c>
      <c r="F612" s="11">
        <v>0.45</v>
      </c>
      <c r="G612" s="13">
        <f t="shared" si="54"/>
        <v>503750</v>
      </c>
      <c r="H612" s="154" t="s">
        <v>1246</v>
      </c>
      <c r="I612" s="4" t="s">
        <v>16</v>
      </c>
      <c r="J612">
        <v>503750</v>
      </c>
      <c r="K612" t="b">
        <f t="shared" si="55"/>
        <v>1</v>
      </c>
      <c r="L612" t="b">
        <f t="shared" si="56"/>
        <v>1</v>
      </c>
      <c r="M612" t="b">
        <f t="shared" si="57"/>
        <v>0</v>
      </c>
      <c r="N612" t="b">
        <f t="shared" si="58"/>
        <v>1</v>
      </c>
      <c r="O612" t="b">
        <f t="shared" si="59"/>
        <v>1</v>
      </c>
    </row>
    <row r="613" spans="1:15">
      <c r="A613" s="4">
        <v>1128299</v>
      </c>
      <c r="B613" s="6">
        <v>625</v>
      </c>
      <c r="C613" s="12" t="s">
        <v>1087</v>
      </c>
      <c r="D613" s="12" t="s">
        <v>1253</v>
      </c>
      <c r="E613" s="10">
        <v>131250</v>
      </c>
      <c r="F613" s="11">
        <v>0.3</v>
      </c>
      <c r="G613" s="13">
        <f t="shared" si="54"/>
        <v>437500</v>
      </c>
      <c r="H613" s="154" t="s">
        <v>1243</v>
      </c>
      <c r="I613" s="4" t="s">
        <v>16</v>
      </c>
      <c r="J613">
        <v>437500</v>
      </c>
      <c r="K613" t="b">
        <f t="shared" si="55"/>
        <v>0</v>
      </c>
      <c r="L613" t="b">
        <f t="shared" si="56"/>
        <v>0</v>
      </c>
      <c r="M613" t="b">
        <f t="shared" si="57"/>
        <v>0</v>
      </c>
      <c r="N613" t="b">
        <f t="shared" si="58"/>
        <v>1</v>
      </c>
      <c r="O613" t="b">
        <f t="shared" si="59"/>
        <v>1</v>
      </c>
    </row>
    <row r="614" spans="1:15">
      <c r="A614" s="4">
        <v>1128299</v>
      </c>
      <c r="B614" s="6">
        <v>575</v>
      </c>
      <c r="C614" s="12" t="s">
        <v>1087</v>
      </c>
      <c r="D614" s="12" t="s">
        <v>1253</v>
      </c>
      <c r="E614" s="10">
        <v>181125</v>
      </c>
      <c r="F614" s="11">
        <v>0.45</v>
      </c>
      <c r="G614" s="13">
        <f t="shared" si="54"/>
        <v>402500</v>
      </c>
      <c r="H614" s="154" t="s">
        <v>1246</v>
      </c>
      <c r="I614" s="4" t="s">
        <v>16</v>
      </c>
      <c r="J614">
        <v>402500</v>
      </c>
      <c r="K614" t="b">
        <f t="shared" si="55"/>
        <v>0</v>
      </c>
      <c r="L614" t="b">
        <f t="shared" si="56"/>
        <v>0</v>
      </c>
      <c r="M614" t="b">
        <f t="shared" si="57"/>
        <v>0</v>
      </c>
      <c r="N614" t="b">
        <f t="shared" si="58"/>
        <v>1</v>
      </c>
      <c r="O614" t="b">
        <f t="shared" si="59"/>
        <v>1</v>
      </c>
    </row>
    <row r="615" spans="1:15">
      <c r="A615" s="4">
        <v>1128299</v>
      </c>
      <c r="B615" s="6">
        <v>475</v>
      </c>
      <c r="C615" s="12" t="s">
        <v>1086</v>
      </c>
      <c r="D615" s="12" t="s">
        <v>1253</v>
      </c>
      <c r="E615" s="10">
        <v>123500</v>
      </c>
      <c r="F615" s="11">
        <v>0.4</v>
      </c>
      <c r="G615" s="13">
        <f t="shared" si="54"/>
        <v>308750</v>
      </c>
      <c r="H615" s="154" t="s">
        <v>1241</v>
      </c>
      <c r="I615" s="4" t="s">
        <v>16</v>
      </c>
      <c r="J615">
        <v>308750</v>
      </c>
      <c r="K615" t="b">
        <f t="shared" si="55"/>
        <v>0</v>
      </c>
      <c r="L615" t="b">
        <f t="shared" si="56"/>
        <v>1</v>
      </c>
      <c r="M615" t="b">
        <f t="shared" si="57"/>
        <v>0</v>
      </c>
      <c r="N615" t="b">
        <f t="shared" si="58"/>
        <v>0</v>
      </c>
      <c r="O615" t="b">
        <f t="shared" si="59"/>
        <v>1</v>
      </c>
    </row>
    <row r="616" spans="1:15">
      <c r="A616" s="4">
        <v>1128299</v>
      </c>
      <c r="B616" s="6">
        <v>525</v>
      </c>
      <c r="C616" s="12" t="s">
        <v>1086</v>
      </c>
      <c r="D616" s="12" t="s">
        <v>1253</v>
      </c>
      <c r="E616" s="10">
        <v>220500</v>
      </c>
      <c r="F616" s="11">
        <v>0.6</v>
      </c>
      <c r="G616" s="13">
        <f t="shared" si="54"/>
        <v>367500</v>
      </c>
      <c r="H616" s="154" t="s">
        <v>1244</v>
      </c>
      <c r="I616" s="4" t="s">
        <v>16</v>
      </c>
      <c r="J616">
        <v>367500</v>
      </c>
      <c r="K616" t="b">
        <f t="shared" si="55"/>
        <v>0</v>
      </c>
      <c r="L616" t="b">
        <f t="shared" si="56"/>
        <v>1</v>
      </c>
      <c r="M616" t="b">
        <f t="shared" si="57"/>
        <v>0</v>
      </c>
      <c r="N616" t="b">
        <f t="shared" si="58"/>
        <v>1</v>
      </c>
      <c r="O616" t="b">
        <f t="shared" si="59"/>
        <v>1</v>
      </c>
    </row>
    <row r="617" spans="1:15">
      <c r="A617" s="4">
        <v>1128299</v>
      </c>
      <c r="B617" s="6">
        <v>525</v>
      </c>
      <c r="C617" s="12" t="s">
        <v>1087</v>
      </c>
      <c r="D617" s="12" t="s">
        <v>1253</v>
      </c>
      <c r="E617" s="10">
        <v>111562.5</v>
      </c>
      <c r="F617" s="11">
        <v>0.25</v>
      </c>
      <c r="G617" s="13">
        <f t="shared" si="54"/>
        <v>446250</v>
      </c>
      <c r="H617" s="154" t="s">
        <v>1243</v>
      </c>
      <c r="I617" s="4" t="s">
        <v>16</v>
      </c>
      <c r="J617">
        <v>446250</v>
      </c>
      <c r="K617" t="b">
        <f t="shared" si="55"/>
        <v>0</v>
      </c>
      <c r="L617" t="b">
        <f t="shared" si="56"/>
        <v>0</v>
      </c>
      <c r="M617" t="b">
        <f t="shared" si="57"/>
        <v>0</v>
      </c>
      <c r="N617" t="b">
        <f t="shared" si="58"/>
        <v>1</v>
      </c>
      <c r="O617" t="b">
        <f t="shared" si="59"/>
        <v>1</v>
      </c>
    </row>
    <row r="618" spans="1:15">
      <c r="A618" s="4">
        <v>1128299</v>
      </c>
      <c r="B618" s="6">
        <v>725</v>
      </c>
      <c r="C618" s="12" t="s">
        <v>1087</v>
      </c>
      <c r="D618" s="12" t="s">
        <v>1253</v>
      </c>
      <c r="E618" s="10">
        <v>228375</v>
      </c>
      <c r="F618" s="11">
        <v>0.45</v>
      </c>
      <c r="G618" s="13">
        <f t="shared" si="54"/>
        <v>507500</v>
      </c>
      <c r="H618" s="154" t="s">
        <v>1243</v>
      </c>
      <c r="I618" s="4" t="s">
        <v>16</v>
      </c>
      <c r="J618">
        <v>507500</v>
      </c>
      <c r="K618" t="b">
        <f t="shared" si="55"/>
        <v>1</v>
      </c>
      <c r="L618" t="b">
        <f t="shared" si="56"/>
        <v>0</v>
      </c>
      <c r="M618" t="b">
        <f t="shared" si="57"/>
        <v>0</v>
      </c>
      <c r="N618" t="b">
        <f t="shared" si="58"/>
        <v>1</v>
      </c>
      <c r="O618" t="b">
        <f t="shared" si="59"/>
        <v>1</v>
      </c>
    </row>
    <row r="619" spans="1:15">
      <c r="A619" s="4">
        <v>1128299</v>
      </c>
      <c r="B619" s="6">
        <v>675</v>
      </c>
      <c r="C619" s="12" t="s">
        <v>1087</v>
      </c>
      <c r="D619" s="12" t="s">
        <v>1253</v>
      </c>
      <c r="E619" s="10">
        <v>151875</v>
      </c>
      <c r="F619" s="11">
        <v>0.3</v>
      </c>
      <c r="G619" s="13">
        <f t="shared" si="54"/>
        <v>506250</v>
      </c>
      <c r="H619" s="154" t="s">
        <v>1246</v>
      </c>
      <c r="I619" s="4" t="s">
        <v>16</v>
      </c>
      <c r="J619">
        <v>506250</v>
      </c>
      <c r="K619" t="b">
        <f t="shared" si="55"/>
        <v>1</v>
      </c>
      <c r="L619" t="b">
        <f t="shared" si="56"/>
        <v>0</v>
      </c>
      <c r="M619" t="b">
        <f t="shared" si="57"/>
        <v>0</v>
      </c>
      <c r="N619" t="b">
        <f t="shared" si="58"/>
        <v>1</v>
      </c>
      <c r="O619" t="b">
        <f t="shared" si="59"/>
        <v>1</v>
      </c>
    </row>
    <row r="620" spans="1:15">
      <c r="A620" s="4">
        <v>1128299</v>
      </c>
      <c r="B620" s="6">
        <v>550</v>
      </c>
      <c r="C620" s="12" t="s">
        <v>1089</v>
      </c>
      <c r="D620" s="155" t="s">
        <v>1254</v>
      </c>
      <c r="E620" s="10">
        <v>173250</v>
      </c>
      <c r="F620" s="11">
        <v>0.45</v>
      </c>
      <c r="G620" s="13">
        <f t="shared" si="54"/>
        <v>385000</v>
      </c>
      <c r="H620" s="154" t="s">
        <v>1243</v>
      </c>
      <c r="I620" s="4" t="s">
        <v>16</v>
      </c>
      <c r="J620">
        <v>385000</v>
      </c>
      <c r="K620" t="b">
        <f t="shared" si="55"/>
        <v>0</v>
      </c>
      <c r="L620" t="b">
        <f t="shared" si="56"/>
        <v>0</v>
      </c>
      <c r="M620" t="b">
        <f t="shared" si="57"/>
        <v>0</v>
      </c>
      <c r="N620" t="b">
        <f t="shared" si="58"/>
        <v>1</v>
      </c>
      <c r="O620" t="b">
        <f t="shared" si="59"/>
        <v>1</v>
      </c>
    </row>
    <row r="621" spans="1:15">
      <c r="A621" s="4">
        <v>1128299</v>
      </c>
      <c r="B621" s="6">
        <v>500</v>
      </c>
      <c r="C621" s="12" t="s">
        <v>1086</v>
      </c>
      <c r="D621" s="12" t="s">
        <v>1253</v>
      </c>
      <c r="E621" s="10">
        <v>140000</v>
      </c>
      <c r="F621" s="11">
        <v>0.4</v>
      </c>
      <c r="G621" s="13">
        <f t="shared" si="54"/>
        <v>350000</v>
      </c>
      <c r="H621" s="154" t="s">
        <v>1246</v>
      </c>
      <c r="I621" s="4" t="s">
        <v>16</v>
      </c>
      <c r="J621">
        <v>350000</v>
      </c>
      <c r="K621" t="b">
        <f t="shared" si="55"/>
        <v>0</v>
      </c>
      <c r="L621" t="b">
        <f t="shared" si="56"/>
        <v>1</v>
      </c>
      <c r="M621" t="b">
        <f t="shared" si="57"/>
        <v>0</v>
      </c>
      <c r="N621" t="b">
        <f t="shared" si="58"/>
        <v>1</v>
      </c>
      <c r="O621" t="b">
        <f t="shared" si="59"/>
        <v>1</v>
      </c>
    </row>
    <row r="622" spans="1:15">
      <c r="A622" s="4">
        <v>1128299</v>
      </c>
      <c r="B622" s="6">
        <v>500</v>
      </c>
      <c r="C622" s="12" t="s">
        <v>1086</v>
      </c>
      <c r="D622" s="12" t="s">
        <v>1253</v>
      </c>
      <c r="E622" s="10">
        <v>225000</v>
      </c>
      <c r="F622" s="11">
        <v>0.6</v>
      </c>
      <c r="G622" s="13">
        <f t="shared" si="54"/>
        <v>375000</v>
      </c>
      <c r="H622" s="154" t="s">
        <v>1241</v>
      </c>
      <c r="I622" s="4" t="s">
        <v>16</v>
      </c>
      <c r="J622">
        <v>375000</v>
      </c>
      <c r="K622" t="b">
        <f t="shared" si="55"/>
        <v>0</v>
      </c>
      <c r="L622" t="b">
        <f t="shared" si="56"/>
        <v>1</v>
      </c>
      <c r="M622" t="b">
        <f t="shared" si="57"/>
        <v>0</v>
      </c>
      <c r="N622" t="b">
        <f t="shared" si="58"/>
        <v>0</v>
      </c>
      <c r="O622" t="b">
        <f t="shared" si="59"/>
        <v>1</v>
      </c>
    </row>
    <row r="623" spans="1:15">
      <c r="A623" s="4">
        <v>1128299</v>
      </c>
      <c r="B623" s="6">
        <v>400</v>
      </c>
      <c r="C623" s="12" t="s">
        <v>1086</v>
      </c>
      <c r="D623" s="12" t="s">
        <v>1253</v>
      </c>
      <c r="E623" s="10">
        <v>80000</v>
      </c>
      <c r="F623" s="11">
        <v>0.25</v>
      </c>
      <c r="G623" s="13">
        <f t="shared" si="54"/>
        <v>320000</v>
      </c>
      <c r="H623" s="154" t="s">
        <v>1246</v>
      </c>
      <c r="I623" s="4" t="s">
        <v>16</v>
      </c>
      <c r="J623">
        <v>320000</v>
      </c>
      <c r="K623" t="b">
        <f t="shared" si="55"/>
        <v>0</v>
      </c>
      <c r="L623" t="b">
        <f t="shared" si="56"/>
        <v>1</v>
      </c>
      <c r="M623" t="b">
        <f t="shared" si="57"/>
        <v>0</v>
      </c>
      <c r="N623" t="b">
        <f t="shared" si="58"/>
        <v>1</v>
      </c>
      <c r="O623" t="b">
        <f t="shared" si="59"/>
        <v>1</v>
      </c>
    </row>
    <row r="624" spans="1:15">
      <c r="A624" s="4">
        <v>1128299</v>
      </c>
      <c r="B624" s="6">
        <v>600</v>
      </c>
      <c r="C624" s="12" t="s">
        <v>1087</v>
      </c>
      <c r="D624" s="12" t="s">
        <v>1253</v>
      </c>
      <c r="E624" s="10">
        <v>156000</v>
      </c>
      <c r="F624" s="11">
        <v>0.4</v>
      </c>
      <c r="G624" s="13">
        <f t="shared" si="54"/>
        <v>390000</v>
      </c>
      <c r="H624" s="154" t="s">
        <v>1244</v>
      </c>
      <c r="I624" s="4" t="s">
        <v>16</v>
      </c>
      <c r="J624">
        <v>390000</v>
      </c>
      <c r="K624" t="b">
        <f t="shared" si="55"/>
        <v>0</v>
      </c>
      <c r="L624" t="b">
        <f t="shared" si="56"/>
        <v>0</v>
      </c>
      <c r="M624" t="b">
        <f t="shared" si="57"/>
        <v>0</v>
      </c>
      <c r="N624" t="b">
        <f t="shared" si="58"/>
        <v>1</v>
      </c>
      <c r="O624" t="b">
        <f t="shared" si="59"/>
        <v>1</v>
      </c>
    </row>
    <row r="625" spans="1:15">
      <c r="A625" s="4">
        <v>1128299</v>
      </c>
      <c r="B625" s="6">
        <v>600</v>
      </c>
      <c r="C625" s="12" t="s">
        <v>1087</v>
      </c>
      <c r="D625" s="12" t="s">
        <v>1253</v>
      </c>
      <c r="E625" s="10">
        <v>105000</v>
      </c>
      <c r="F625" s="11">
        <v>0.25</v>
      </c>
      <c r="G625" s="13">
        <f t="shared" si="54"/>
        <v>420000</v>
      </c>
      <c r="H625" s="154" t="s">
        <v>1246</v>
      </c>
      <c r="I625" s="4" t="s">
        <v>16</v>
      </c>
      <c r="J625">
        <v>420000</v>
      </c>
      <c r="K625" t="b">
        <f t="shared" si="55"/>
        <v>0</v>
      </c>
      <c r="L625" t="b">
        <f t="shared" si="56"/>
        <v>0</v>
      </c>
      <c r="M625" t="b">
        <f t="shared" si="57"/>
        <v>0</v>
      </c>
      <c r="N625" t="b">
        <f t="shared" si="58"/>
        <v>1</v>
      </c>
      <c r="O625" t="b">
        <f t="shared" si="59"/>
        <v>1</v>
      </c>
    </row>
    <row r="626" spans="1:15">
      <c r="A626" s="4">
        <v>1128299</v>
      </c>
      <c r="B626" s="6">
        <v>450</v>
      </c>
      <c r="C626" s="12" t="s">
        <v>1088</v>
      </c>
      <c r="D626" s="155" t="s">
        <v>1254</v>
      </c>
      <c r="E626" s="10">
        <v>117000</v>
      </c>
      <c r="F626" s="11">
        <v>0.4</v>
      </c>
      <c r="G626" s="13">
        <f t="shared" si="54"/>
        <v>292500</v>
      </c>
      <c r="H626" s="154" t="s">
        <v>1241</v>
      </c>
      <c r="I626" s="4" t="s">
        <v>16</v>
      </c>
      <c r="J626">
        <v>292500</v>
      </c>
      <c r="K626" t="b">
        <f t="shared" si="55"/>
        <v>0</v>
      </c>
      <c r="L626" t="b">
        <f t="shared" si="56"/>
        <v>1</v>
      </c>
      <c r="M626" t="b">
        <f t="shared" si="57"/>
        <v>0</v>
      </c>
      <c r="N626" t="b">
        <f t="shared" si="58"/>
        <v>0</v>
      </c>
      <c r="O626" t="b">
        <f t="shared" si="59"/>
        <v>1</v>
      </c>
    </row>
    <row r="627" spans="1:15">
      <c r="A627" s="4">
        <v>1128299</v>
      </c>
      <c r="B627" s="6">
        <v>400</v>
      </c>
      <c r="C627" s="12" t="s">
        <v>1087</v>
      </c>
      <c r="D627" s="12" t="s">
        <v>1253</v>
      </c>
      <c r="E627" s="10">
        <v>91000</v>
      </c>
      <c r="F627" s="11">
        <v>0.35</v>
      </c>
      <c r="G627" s="13">
        <f t="shared" si="54"/>
        <v>260000.00000000003</v>
      </c>
      <c r="H627" s="154" t="s">
        <v>1242</v>
      </c>
      <c r="I627" s="4" t="s">
        <v>16</v>
      </c>
      <c r="J627">
        <v>260000.00000000003</v>
      </c>
      <c r="K627" t="b">
        <f t="shared" si="55"/>
        <v>0</v>
      </c>
      <c r="L627" t="b">
        <f t="shared" si="56"/>
        <v>0</v>
      </c>
      <c r="M627" t="b">
        <f t="shared" si="57"/>
        <v>0</v>
      </c>
      <c r="N627" t="b">
        <f t="shared" si="58"/>
        <v>1</v>
      </c>
      <c r="O627" t="b">
        <f t="shared" si="59"/>
        <v>1</v>
      </c>
    </row>
    <row r="628" spans="1:15">
      <c r="A628" s="4">
        <v>1128299</v>
      </c>
      <c r="B628" s="6">
        <v>400</v>
      </c>
      <c r="C628" s="12" t="s">
        <v>1087</v>
      </c>
      <c r="D628" s="12" t="s">
        <v>1253</v>
      </c>
      <c r="E628" s="10">
        <v>165000</v>
      </c>
      <c r="F628" s="11">
        <v>0.55000000000000004</v>
      </c>
      <c r="G628" s="13">
        <f t="shared" si="54"/>
        <v>300000</v>
      </c>
      <c r="H628" s="154" t="s">
        <v>1245</v>
      </c>
      <c r="I628" s="4" t="s">
        <v>16</v>
      </c>
      <c r="J628">
        <v>300000</v>
      </c>
      <c r="K628" t="b">
        <f t="shared" si="55"/>
        <v>0</v>
      </c>
      <c r="L628" t="b">
        <f t="shared" si="56"/>
        <v>0</v>
      </c>
      <c r="M628" t="b">
        <f t="shared" si="57"/>
        <v>0</v>
      </c>
      <c r="N628" t="b">
        <f t="shared" si="58"/>
        <v>1</v>
      </c>
      <c r="O628" t="b">
        <f t="shared" si="59"/>
        <v>1</v>
      </c>
    </row>
    <row r="629" spans="1:15">
      <c r="A629" s="4">
        <v>1128299</v>
      </c>
      <c r="B629" s="6">
        <v>425</v>
      </c>
      <c r="C629" s="12" t="s">
        <v>1086</v>
      </c>
      <c r="D629" s="12" t="s">
        <v>1253</v>
      </c>
      <c r="E629" s="10">
        <v>59500</v>
      </c>
      <c r="F629" s="11">
        <v>0.2</v>
      </c>
      <c r="G629" s="13">
        <f t="shared" si="54"/>
        <v>297500</v>
      </c>
      <c r="H629" s="154" t="s">
        <v>1245</v>
      </c>
      <c r="I629" s="4" t="s">
        <v>16</v>
      </c>
      <c r="J629">
        <v>297500</v>
      </c>
      <c r="K629" t="b">
        <f t="shared" si="55"/>
        <v>0</v>
      </c>
      <c r="L629" t="b">
        <f t="shared" si="56"/>
        <v>1</v>
      </c>
      <c r="M629" t="b">
        <f t="shared" si="57"/>
        <v>0</v>
      </c>
      <c r="N629" t="b">
        <f t="shared" si="58"/>
        <v>1</v>
      </c>
      <c r="O629" t="b">
        <f t="shared" si="59"/>
        <v>1</v>
      </c>
    </row>
    <row r="630" spans="1:15">
      <c r="A630" s="4">
        <v>1128299</v>
      </c>
      <c r="B630" s="6">
        <v>525</v>
      </c>
      <c r="C630" s="12" t="s">
        <v>1087</v>
      </c>
      <c r="D630" s="12" t="s">
        <v>1253</v>
      </c>
      <c r="E630" s="10">
        <v>115500</v>
      </c>
      <c r="F630" s="11">
        <v>0.4</v>
      </c>
      <c r="G630" s="13">
        <f t="shared" si="54"/>
        <v>288750</v>
      </c>
      <c r="H630" s="154" t="s">
        <v>1241</v>
      </c>
      <c r="I630" s="4" t="s">
        <v>16</v>
      </c>
      <c r="J630">
        <v>288750</v>
      </c>
      <c r="K630" t="b">
        <f t="shared" si="55"/>
        <v>0</v>
      </c>
      <c r="L630" t="b">
        <f t="shared" si="56"/>
        <v>1</v>
      </c>
      <c r="M630" t="b">
        <f t="shared" si="57"/>
        <v>0</v>
      </c>
      <c r="N630" t="b">
        <f t="shared" si="58"/>
        <v>0</v>
      </c>
      <c r="O630" t="b">
        <f t="shared" si="59"/>
        <v>1</v>
      </c>
    </row>
    <row r="631" spans="1:15">
      <c r="A631" s="4">
        <v>1128299</v>
      </c>
      <c r="B631" s="6">
        <v>525</v>
      </c>
      <c r="C631" s="12" t="s">
        <v>1087</v>
      </c>
      <c r="D631" s="12" t="s">
        <v>1253</v>
      </c>
      <c r="E631" s="10">
        <v>78750</v>
      </c>
      <c r="F631" s="11">
        <v>0.25</v>
      </c>
      <c r="G631" s="13">
        <f t="shared" si="54"/>
        <v>315000</v>
      </c>
      <c r="H631" s="154" t="s">
        <v>1245</v>
      </c>
      <c r="I631" s="4" t="s">
        <v>16</v>
      </c>
      <c r="J631">
        <v>315000</v>
      </c>
      <c r="K631" t="b">
        <f t="shared" si="55"/>
        <v>0</v>
      </c>
      <c r="L631" t="b">
        <f t="shared" si="56"/>
        <v>0</v>
      </c>
      <c r="M631" t="b">
        <f t="shared" si="57"/>
        <v>0</v>
      </c>
      <c r="N631" t="b">
        <f t="shared" si="58"/>
        <v>1</v>
      </c>
      <c r="O631" t="b">
        <f t="shared" si="59"/>
        <v>1</v>
      </c>
    </row>
    <row r="632" spans="1:15">
      <c r="A632" s="4">
        <v>1128299</v>
      </c>
      <c r="B632" s="6">
        <v>350</v>
      </c>
      <c r="C632" s="12" t="s">
        <v>1088</v>
      </c>
      <c r="D632" s="155" t="s">
        <v>1254</v>
      </c>
      <c r="E632" s="10">
        <v>77000</v>
      </c>
      <c r="F632" s="11">
        <v>0.4</v>
      </c>
      <c r="G632" s="13">
        <f t="shared" si="54"/>
        <v>192500</v>
      </c>
      <c r="H632" s="154" t="s">
        <v>1245</v>
      </c>
      <c r="I632" s="4" t="s">
        <v>16</v>
      </c>
      <c r="J632">
        <v>192500</v>
      </c>
      <c r="K632" t="b">
        <f t="shared" si="55"/>
        <v>0</v>
      </c>
      <c r="L632" t="b">
        <f t="shared" si="56"/>
        <v>0</v>
      </c>
      <c r="M632" t="b">
        <f t="shared" si="57"/>
        <v>0</v>
      </c>
      <c r="N632" t="b">
        <f t="shared" si="58"/>
        <v>1</v>
      </c>
      <c r="O632" t="b">
        <f t="shared" si="59"/>
        <v>1</v>
      </c>
    </row>
    <row r="633" spans="1:15">
      <c r="A633" s="4">
        <v>1128299</v>
      </c>
      <c r="B633" s="6">
        <v>325</v>
      </c>
      <c r="C633" s="12" t="s">
        <v>1087</v>
      </c>
      <c r="D633" s="12" t="s">
        <v>1253</v>
      </c>
      <c r="E633" s="10">
        <v>62562.5</v>
      </c>
      <c r="F633" s="11">
        <v>0.35</v>
      </c>
      <c r="G633" s="13">
        <f t="shared" si="54"/>
        <v>178750</v>
      </c>
      <c r="H633" s="154" t="s">
        <v>1242</v>
      </c>
      <c r="I633" s="4" t="s">
        <v>16</v>
      </c>
      <c r="J633">
        <v>178750</v>
      </c>
      <c r="K633" t="b">
        <f t="shared" si="55"/>
        <v>0</v>
      </c>
      <c r="L633" t="b">
        <f t="shared" si="56"/>
        <v>0</v>
      </c>
      <c r="M633" t="b">
        <f t="shared" si="57"/>
        <v>0</v>
      </c>
      <c r="N633" t="b">
        <f t="shared" si="58"/>
        <v>1</v>
      </c>
      <c r="O633" t="b">
        <f t="shared" si="59"/>
        <v>1</v>
      </c>
    </row>
    <row r="634" spans="1:15">
      <c r="A634" s="4">
        <v>1128299</v>
      </c>
      <c r="B634" s="6">
        <v>300</v>
      </c>
      <c r="C634" s="12" t="s">
        <v>1087</v>
      </c>
      <c r="D634" s="12" t="s">
        <v>1253</v>
      </c>
      <c r="E634" s="10">
        <v>107250</v>
      </c>
      <c r="F634" s="11">
        <v>0.55000000000000004</v>
      </c>
      <c r="G634" s="13">
        <f t="shared" si="54"/>
        <v>194999.99999999997</v>
      </c>
      <c r="H634" s="154" t="s">
        <v>1243</v>
      </c>
      <c r="I634" s="4" t="s">
        <v>16</v>
      </c>
      <c r="J634">
        <v>194999.99999999997</v>
      </c>
      <c r="K634" t="b">
        <f t="shared" si="55"/>
        <v>0</v>
      </c>
      <c r="L634" t="b">
        <f t="shared" si="56"/>
        <v>0</v>
      </c>
      <c r="M634" t="b">
        <f t="shared" si="57"/>
        <v>0</v>
      </c>
      <c r="N634" t="b">
        <f t="shared" si="58"/>
        <v>1</v>
      </c>
      <c r="O634" t="b">
        <f t="shared" si="59"/>
        <v>1</v>
      </c>
    </row>
    <row r="635" spans="1:15">
      <c r="A635" s="4">
        <v>1128299</v>
      </c>
      <c r="B635" s="6">
        <v>350</v>
      </c>
      <c r="C635" s="12" t="s">
        <v>1087</v>
      </c>
      <c r="D635" s="12" t="s">
        <v>1253</v>
      </c>
      <c r="E635" s="10">
        <v>49000</v>
      </c>
      <c r="F635" s="11">
        <v>0.2</v>
      </c>
      <c r="G635" s="13">
        <f t="shared" si="54"/>
        <v>245000</v>
      </c>
      <c r="H635" s="154" t="s">
        <v>1245</v>
      </c>
      <c r="I635" s="4" t="s">
        <v>16</v>
      </c>
      <c r="J635">
        <v>245000</v>
      </c>
      <c r="K635" t="b">
        <f t="shared" si="55"/>
        <v>0</v>
      </c>
      <c r="L635" t="b">
        <f t="shared" si="56"/>
        <v>0</v>
      </c>
      <c r="M635" t="b">
        <f t="shared" si="57"/>
        <v>0</v>
      </c>
      <c r="N635" t="b">
        <f t="shared" si="58"/>
        <v>1</v>
      </c>
      <c r="O635" t="b">
        <f t="shared" si="59"/>
        <v>1</v>
      </c>
    </row>
    <row r="636" spans="1:15">
      <c r="A636" s="4">
        <v>1128299</v>
      </c>
      <c r="B636" s="6">
        <v>575</v>
      </c>
      <c r="C636" s="12" t="s">
        <v>1086</v>
      </c>
      <c r="D636" s="12" t="s">
        <v>1253</v>
      </c>
      <c r="E636" s="10">
        <v>126500</v>
      </c>
      <c r="F636" s="11">
        <v>0.4</v>
      </c>
      <c r="G636" s="13">
        <f t="shared" si="54"/>
        <v>316250</v>
      </c>
      <c r="H636" s="154" t="s">
        <v>1245</v>
      </c>
      <c r="I636" s="4" t="s">
        <v>16</v>
      </c>
      <c r="J636">
        <v>316250</v>
      </c>
      <c r="K636" t="b">
        <f t="shared" si="55"/>
        <v>0</v>
      </c>
      <c r="L636" t="b">
        <f t="shared" si="56"/>
        <v>1</v>
      </c>
      <c r="M636" t="b">
        <f t="shared" si="57"/>
        <v>0</v>
      </c>
      <c r="N636" t="b">
        <f t="shared" si="58"/>
        <v>1</v>
      </c>
      <c r="O636" t="b">
        <f t="shared" si="59"/>
        <v>1</v>
      </c>
    </row>
    <row r="637" spans="1:15">
      <c r="A637" s="4">
        <v>1128299</v>
      </c>
      <c r="B637" s="6">
        <v>575</v>
      </c>
      <c r="C637" s="12" t="s">
        <v>1087</v>
      </c>
      <c r="D637" s="12" t="s">
        <v>1253</v>
      </c>
      <c r="E637" s="10">
        <v>86250</v>
      </c>
      <c r="F637" s="11">
        <v>0.25</v>
      </c>
      <c r="G637" s="13">
        <f t="shared" si="54"/>
        <v>345000</v>
      </c>
      <c r="H637" s="154" t="s">
        <v>1242</v>
      </c>
      <c r="I637" s="4" t="s">
        <v>16</v>
      </c>
      <c r="J637">
        <v>345000</v>
      </c>
      <c r="K637" t="b">
        <f t="shared" si="55"/>
        <v>0</v>
      </c>
      <c r="L637" t="b">
        <f t="shared" si="56"/>
        <v>0</v>
      </c>
      <c r="M637" t="b">
        <f t="shared" si="57"/>
        <v>0</v>
      </c>
      <c r="N637" t="b">
        <f t="shared" si="58"/>
        <v>1</v>
      </c>
      <c r="O637" t="b">
        <f t="shared" si="59"/>
        <v>1</v>
      </c>
    </row>
    <row r="638" spans="1:15">
      <c r="A638" s="4">
        <v>1128299</v>
      </c>
      <c r="B638" s="6">
        <v>425</v>
      </c>
      <c r="C638" s="12" t="s">
        <v>1087</v>
      </c>
      <c r="D638" s="12" t="s">
        <v>1253</v>
      </c>
      <c r="E638" s="10">
        <v>93500</v>
      </c>
      <c r="F638" s="11">
        <v>0.4</v>
      </c>
      <c r="G638" s="13">
        <f t="shared" si="54"/>
        <v>233750</v>
      </c>
      <c r="H638" s="154" t="s">
        <v>1242</v>
      </c>
      <c r="I638" s="4" t="s">
        <v>16</v>
      </c>
      <c r="J638">
        <v>233750</v>
      </c>
      <c r="K638" t="b">
        <f t="shared" si="55"/>
        <v>0</v>
      </c>
      <c r="L638" t="b">
        <f t="shared" si="56"/>
        <v>0</v>
      </c>
      <c r="M638" t="b">
        <f t="shared" si="57"/>
        <v>0</v>
      </c>
      <c r="N638" t="b">
        <f t="shared" si="58"/>
        <v>1</v>
      </c>
      <c r="O638" t="b">
        <f t="shared" si="59"/>
        <v>1</v>
      </c>
    </row>
    <row r="639" spans="1:15">
      <c r="A639" s="4">
        <v>1128299</v>
      </c>
      <c r="B639" s="6">
        <v>400</v>
      </c>
      <c r="C639" s="12" t="s">
        <v>1087</v>
      </c>
      <c r="D639" s="12" t="s">
        <v>1253</v>
      </c>
      <c r="E639" s="10">
        <v>91000</v>
      </c>
      <c r="F639" s="11">
        <v>0.35</v>
      </c>
      <c r="G639" s="13">
        <f t="shared" si="54"/>
        <v>260000.00000000003</v>
      </c>
      <c r="H639" s="154" t="s">
        <v>1244</v>
      </c>
      <c r="I639" s="4" t="s">
        <v>16</v>
      </c>
      <c r="J639">
        <v>260000.00000000003</v>
      </c>
      <c r="K639" t="b">
        <f t="shared" si="55"/>
        <v>0</v>
      </c>
      <c r="L639" t="b">
        <f t="shared" si="56"/>
        <v>0</v>
      </c>
      <c r="M639" t="b">
        <f t="shared" si="57"/>
        <v>0</v>
      </c>
      <c r="N639" t="b">
        <f t="shared" si="58"/>
        <v>1</v>
      </c>
      <c r="O639" t="b">
        <f t="shared" si="59"/>
        <v>1</v>
      </c>
    </row>
    <row r="640" spans="1:15">
      <c r="A640" s="4">
        <v>1128299</v>
      </c>
      <c r="B640" s="6">
        <v>375</v>
      </c>
      <c r="C640" s="12" t="s">
        <v>1087</v>
      </c>
      <c r="D640" s="12" t="s">
        <v>1253</v>
      </c>
      <c r="E640" s="10">
        <v>154687.5</v>
      </c>
      <c r="F640" s="11">
        <v>0.55000000000000004</v>
      </c>
      <c r="G640" s="13">
        <f t="shared" si="54"/>
        <v>281250</v>
      </c>
      <c r="H640" s="154" t="s">
        <v>1243</v>
      </c>
      <c r="I640" s="4" t="s">
        <v>16</v>
      </c>
      <c r="J640">
        <v>281250</v>
      </c>
      <c r="K640" t="b">
        <f t="shared" si="55"/>
        <v>0</v>
      </c>
      <c r="L640" t="b">
        <f t="shared" si="56"/>
        <v>0</v>
      </c>
      <c r="M640" t="b">
        <f t="shared" si="57"/>
        <v>0</v>
      </c>
      <c r="N640" t="b">
        <f t="shared" si="58"/>
        <v>1</v>
      </c>
      <c r="O640" t="b">
        <f t="shared" si="59"/>
        <v>1</v>
      </c>
    </row>
    <row r="641" spans="1:15">
      <c r="A641" s="4">
        <v>1128299</v>
      </c>
      <c r="B641" s="6">
        <v>500</v>
      </c>
      <c r="C641" s="12" t="s">
        <v>1087</v>
      </c>
      <c r="D641" s="12" t="s">
        <v>1253</v>
      </c>
      <c r="E641" s="10">
        <v>80000</v>
      </c>
      <c r="F641" s="11">
        <v>0.2</v>
      </c>
      <c r="G641" s="13">
        <f t="shared" si="54"/>
        <v>400000</v>
      </c>
      <c r="H641" s="154" t="s">
        <v>1243</v>
      </c>
      <c r="I641" s="4" t="s">
        <v>16</v>
      </c>
      <c r="J641">
        <v>400000</v>
      </c>
      <c r="K641" t="b">
        <f t="shared" si="55"/>
        <v>0</v>
      </c>
      <c r="L641" t="b">
        <f t="shared" si="56"/>
        <v>0</v>
      </c>
      <c r="M641" t="b">
        <f t="shared" si="57"/>
        <v>0</v>
      </c>
      <c r="N641" t="b">
        <f t="shared" si="58"/>
        <v>1</v>
      </c>
      <c r="O641" t="b">
        <f t="shared" si="59"/>
        <v>1</v>
      </c>
    </row>
    <row r="642" spans="1:15">
      <c r="A642" s="4">
        <v>1128299</v>
      </c>
      <c r="B642" s="6">
        <v>700</v>
      </c>
      <c r="C642" s="12" t="s">
        <v>1086</v>
      </c>
      <c r="D642" s="12" t="s">
        <v>1253</v>
      </c>
      <c r="E642" s="10">
        <v>182000</v>
      </c>
      <c r="F642" s="11">
        <v>0.4</v>
      </c>
      <c r="G642" s="13">
        <f t="shared" si="54"/>
        <v>455000</v>
      </c>
      <c r="H642" s="154" t="s">
        <v>1245</v>
      </c>
      <c r="I642" s="4" t="s">
        <v>16</v>
      </c>
      <c r="J642">
        <v>455000</v>
      </c>
      <c r="K642" t="b">
        <f t="shared" si="55"/>
        <v>1</v>
      </c>
      <c r="L642" t="b">
        <f t="shared" si="56"/>
        <v>1</v>
      </c>
      <c r="M642" t="b">
        <f t="shared" si="57"/>
        <v>0</v>
      </c>
      <c r="N642" t="b">
        <f t="shared" si="58"/>
        <v>1</v>
      </c>
      <c r="O642" t="b">
        <f t="shared" si="59"/>
        <v>1</v>
      </c>
    </row>
    <row r="643" spans="1:15">
      <c r="A643" s="4">
        <v>1128299</v>
      </c>
      <c r="B643" s="6">
        <v>700</v>
      </c>
      <c r="C643" s="12" t="s">
        <v>1087</v>
      </c>
      <c r="D643" s="12" t="s">
        <v>1253</v>
      </c>
      <c r="E643" s="10">
        <v>122500</v>
      </c>
      <c r="F643" s="11">
        <v>0.25</v>
      </c>
      <c r="G643" s="13">
        <f t="shared" si="54"/>
        <v>490000</v>
      </c>
      <c r="H643" s="154" t="s">
        <v>1241</v>
      </c>
      <c r="I643" s="4" t="s">
        <v>16</v>
      </c>
      <c r="J643">
        <v>490000</v>
      </c>
      <c r="K643" t="b">
        <f t="shared" si="55"/>
        <v>1</v>
      </c>
      <c r="L643" t="b">
        <f t="shared" si="56"/>
        <v>1</v>
      </c>
      <c r="M643" t="b">
        <f t="shared" si="57"/>
        <v>0</v>
      </c>
      <c r="N643" t="b">
        <f t="shared" si="58"/>
        <v>0</v>
      </c>
      <c r="O643" t="b">
        <f t="shared" si="59"/>
        <v>1</v>
      </c>
    </row>
    <row r="644" spans="1:15">
      <c r="A644" s="4">
        <v>1128299</v>
      </c>
      <c r="B644" s="6">
        <v>500</v>
      </c>
      <c r="C644" s="12" t="s">
        <v>1087</v>
      </c>
      <c r="D644" s="12" t="s">
        <v>1253</v>
      </c>
      <c r="E644" s="10">
        <v>130000</v>
      </c>
      <c r="F644" s="11">
        <v>0.4</v>
      </c>
      <c r="G644" s="13">
        <f t="shared" si="54"/>
        <v>325000</v>
      </c>
      <c r="H644" s="154" t="s">
        <v>1246</v>
      </c>
      <c r="I644" s="4" t="s">
        <v>16</v>
      </c>
      <c r="J644">
        <v>325000</v>
      </c>
      <c r="K644" t="b">
        <f t="shared" si="55"/>
        <v>0</v>
      </c>
      <c r="L644" t="b">
        <f t="shared" si="56"/>
        <v>0</v>
      </c>
      <c r="M644" t="b">
        <f t="shared" si="57"/>
        <v>0</v>
      </c>
      <c r="N644" t="b">
        <f t="shared" si="58"/>
        <v>1</v>
      </c>
      <c r="O644" t="b">
        <f t="shared" si="59"/>
        <v>1</v>
      </c>
    </row>
    <row r="645" spans="1:15">
      <c r="A645" s="4">
        <v>1128299</v>
      </c>
      <c r="B645" s="6">
        <v>500</v>
      </c>
      <c r="C645" s="12" t="s">
        <v>1086</v>
      </c>
      <c r="D645" s="12" t="s">
        <v>1253</v>
      </c>
      <c r="E645" s="10">
        <v>113750</v>
      </c>
      <c r="F645" s="11">
        <v>0.35</v>
      </c>
      <c r="G645" s="13">
        <f t="shared" ref="G645:G708" si="60">E645/F645</f>
        <v>325000</v>
      </c>
      <c r="H645" s="154" t="s">
        <v>1245</v>
      </c>
      <c r="I645" s="4" t="s">
        <v>16</v>
      </c>
      <c r="J645">
        <v>325000</v>
      </c>
      <c r="K645" t="b">
        <f t="shared" ref="K645:K708" si="61">IF(J645&gt;450000,TRUE,FALSE)</f>
        <v>0</v>
      </c>
      <c r="L645" t="b">
        <f t="shared" ref="L645:L708" si="62">OR(C645="Men's Street Footwear",H645="Credit Card")</f>
        <v>1</v>
      </c>
      <c r="M645" t="b">
        <f t="shared" ref="M645:M708" si="63">AND(D645="Male",H645="Credit Card",G645&lt;150000)</f>
        <v>0</v>
      </c>
      <c r="N645" t="b">
        <f t="shared" ref="N645:N708" si="64">NOT(H645="Credit Card")</f>
        <v>1</v>
      </c>
      <c r="O645" t="b">
        <f t="shared" ref="O645:O708" si="65">NOT(AND(H645=0,B645&lt;=500))</f>
        <v>1</v>
      </c>
    </row>
    <row r="646" spans="1:15">
      <c r="A646" s="4">
        <v>1128299</v>
      </c>
      <c r="B646" s="6">
        <v>425</v>
      </c>
      <c r="C646" s="12" t="s">
        <v>1086</v>
      </c>
      <c r="D646" s="12" t="s">
        <v>1253</v>
      </c>
      <c r="E646" s="10">
        <v>175312.5</v>
      </c>
      <c r="F646" s="11">
        <v>0.55000000000000004</v>
      </c>
      <c r="G646" s="13">
        <f t="shared" si="60"/>
        <v>318750</v>
      </c>
      <c r="H646" s="154" t="s">
        <v>1241</v>
      </c>
      <c r="I646" s="4" t="s">
        <v>16</v>
      </c>
      <c r="J646">
        <v>318750</v>
      </c>
      <c r="K646" t="b">
        <f t="shared" si="61"/>
        <v>0</v>
      </c>
      <c r="L646" t="b">
        <f t="shared" si="62"/>
        <v>1</v>
      </c>
      <c r="M646" t="b">
        <f t="shared" si="63"/>
        <v>0</v>
      </c>
      <c r="N646" t="b">
        <f t="shared" si="64"/>
        <v>0</v>
      </c>
      <c r="O646" t="b">
        <f t="shared" si="65"/>
        <v>1</v>
      </c>
    </row>
    <row r="647" spans="1:15">
      <c r="A647" s="4">
        <v>1128299</v>
      </c>
      <c r="B647" s="6">
        <v>525</v>
      </c>
      <c r="C647" s="12" t="s">
        <v>1086</v>
      </c>
      <c r="D647" s="12" t="s">
        <v>1253</v>
      </c>
      <c r="E647" s="10">
        <v>84000</v>
      </c>
      <c r="F647" s="11">
        <v>0.2</v>
      </c>
      <c r="G647" s="13">
        <f t="shared" si="60"/>
        <v>420000</v>
      </c>
      <c r="H647" s="154" t="s">
        <v>1245</v>
      </c>
      <c r="I647" s="4" t="s">
        <v>16</v>
      </c>
      <c r="J647">
        <v>420000</v>
      </c>
      <c r="K647" t="b">
        <f t="shared" si="61"/>
        <v>0</v>
      </c>
      <c r="L647" t="b">
        <f t="shared" si="62"/>
        <v>1</v>
      </c>
      <c r="M647" t="b">
        <f t="shared" si="63"/>
        <v>0</v>
      </c>
      <c r="N647" t="b">
        <f t="shared" si="64"/>
        <v>1</v>
      </c>
      <c r="O647" t="b">
        <f t="shared" si="65"/>
        <v>1</v>
      </c>
    </row>
    <row r="648" spans="1:15">
      <c r="A648" s="4">
        <v>1128299</v>
      </c>
      <c r="B648" s="6">
        <v>450</v>
      </c>
      <c r="C648" s="12" t="s">
        <v>1086</v>
      </c>
      <c r="D648" s="12" t="s">
        <v>1253</v>
      </c>
      <c r="E648" s="10">
        <v>54000</v>
      </c>
      <c r="F648" s="11">
        <v>0.3</v>
      </c>
      <c r="G648" s="13">
        <f t="shared" si="60"/>
        <v>180000</v>
      </c>
      <c r="H648" s="154" t="s">
        <v>1245</v>
      </c>
      <c r="I648" s="4" t="s">
        <v>16</v>
      </c>
      <c r="J648">
        <v>180000</v>
      </c>
      <c r="K648" t="b">
        <f t="shared" si="61"/>
        <v>0</v>
      </c>
      <c r="L648" t="b">
        <f t="shared" si="62"/>
        <v>1</v>
      </c>
      <c r="M648" t="b">
        <f t="shared" si="63"/>
        <v>0</v>
      </c>
      <c r="N648" t="b">
        <f t="shared" si="64"/>
        <v>1</v>
      </c>
      <c r="O648" t="b">
        <f t="shared" si="65"/>
        <v>1</v>
      </c>
    </row>
    <row r="649" spans="1:15">
      <c r="A649" s="4">
        <v>1128299</v>
      </c>
      <c r="B649" s="6">
        <v>450</v>
      </c>
      <c r="C649" s="12" t="s">
        <v>1088</v>
      </c>
      <c r="D649" s="155" t="s">
        <v>1254</v>
      </c>
      <c r="E649" s="10">
        <v>56250</v>
      </c>
      <c r="F649" s="11">
        <v>0.25</v>
      </c>
      <c r="G649" s="13">
        <f t="shared" si="60"/>
        <v>225000</v>
      </c>
      <c r="H649" s="154" t="s">
        <v>1241</v>
      </c>
      <c r="I649" s="4" t="s">
        <v>16</v>
      </c>
      <c r="J649">
        <v>225000</v>
      </c>
      <c r="K649" t="b">
        <f t="shared" si="61"/>
        <v>0</v>
      </c>
      <c r="L649" t="b">
        <f t="shared" si="62"/>
        <v>1</v>
      </c>
      <c r="M649" t="b">
        <f t="shared" si="63"/>
        <v>0</v>
      </c>
      <c r="N649" t="b">
        <f t="shared" si="64"/>
        <v>0</v>
      </c>
      <c r="O649" t="b">
        <f t="shared" si="65"/>
        <v>1</v>
      </c>
    </row>
    <row r="650" spans="1:15">
      <c r="A650" s="4">
        <v>1128299</v>
      </c>
      <c r="B650" s="6">
        <v>450</v>
      </c>
      <c r="C650" s="12" t="s">
        <v>1088</v>
      </c>
      <c r="D650" s="155" t="s">
        <v>1254</v>
      </c>
      <c r="E650" s="10">
        <v>56250</v>
      </c>
      <c r="F650" s="11">
        <v>0.25</v>
      </c>
      <c r="G650" s="13">
        <f t="shared" si="60"/>
        <v>225000</v>
      </c>
      <c r="H650" s="154" t="s">
        <v>1246</v>
      </c>
      <c r="I650" s="4" t="s">
        <v>16</v>
      </c>
      <c r="J650">
        <v>225000</v>
      </c>
      <c r="K650" t="b">
        <f t="shared" si="61"/>
        <v>0</v>
      </c>
      <c r="L650" t="b">
        <f t="shared" si="62"/>
        <v>0</v>
      </c>
      <c r="M650" t="b">
        <f t="shared" si="63"/>
        <v>0</v>
      </c>
      <c r="N650" t="b">
        <f t="shared" si="64"/>
        <v>1</v>
      </c>
      <c r="O650" t="b">
        <f t="shared" si="65"/>
        <v>1</v>
      </c>
    </row>
    <row r="651" spans="1:15">
      <c r="A651" s="4">
        <v>1128299</v>
      </c>
      <c r="B651" s="6">
        <v>300</v>
      </c>
      <c r="C651" s="12" t="s">
        <v>1088</v>
      </c>
      <c r="D651" s="155" t="s">
        <v>1254</v>
      </c>
      <c r="E651" s="10">
        <v>45000</v>
      </c>
      <c r="F651" s="11">
        <v>0.3</v>
      </c>
      <c r="G651" s="13">
        <f t="shared" si="60"/>
        <v>150000</v>
      </c>
      <c r="H651" s="154" t="s">
        <v>1242</v>
      </c>
      <c r="I651" s="4" t="s">
        <v>16</v>
      </c>
      <c r="J651">
        <v>150000</v>
      </c>
      <c r="K651" t="b">
        <f t="shared" si="61"/>
        <v>0</v>
      </c>
      <c r="L651" t="b">
        <f t="shared" si="62"/>
        <v>0</v>
      </c>
      <c r="M651" t="b">
        <f t="shared" si="63"/>
        <v>0</v>
      </c>
      <c r="N651" t="b">
        <f t="shared" si="64"/>
        <v>1</v>
      </c>
      <c r="O651" t="b">
        <f t="shared" si="65"/>
        <v>1</v>
      </c>
    </row>
    <row r="652" spans="1:15">
      <c r="A652" s="4">
        <v>1128299</v>
      </c>
      <c r="B652" s="6">
        <v>250</v>
      </c>
      <c r="C652" s="12" t="s">
        <v>1087</v>
      </c>
      <c r="D652" s="12" t="s">
        <v>1253</v>
      </c>
      <c r="E652" s="10">
        <v>34375</v>
      </c>
      <c r="F652" s="11">
        <v>0.25</v>
      </c>
      <c r="G652" s="13">
        <f t="shared" si="60"/>
        <v>137500</v>
      </c>
      <c r="H652" s="154" t="s">
        <v>1242</v>
      </c>
      <c r="I652" s="4" t="s">
        <v>16</v>
      </c>
      <c r="J652">
        <v>137500</v>
      </c>
      <c r="K652" t="b">
        <f t="shared" si="61"/>
        <v>0</v>
      </c>
      <c r="L652" t="b">
        <f t="shared" si="62"/>
        <v>0</v>
      </c>
      <c r="M652" t="b">
        <f t="shared" si="63"/>
        <v>0</v>
      </c>
      <c r="N652" t="b">
        <f t="shared" si="64"/>
        <v>1</v>
      </c>
      <c r="O652" t="b">
        <f t="shared" si="65"/>
        <v>1</v>
      </c>
    </row>
    <row r="653" spans="1:15">
      <c r="A653" s="4">
        <v>1128299</v>
      </c>
      <c r="B653" s="6">
        <v>500</v>
      </c>
      <c r="C653" s="12" t="s">
        <v>1087</v>
      </c>
      <c r="D653" s="12" t="s">
        <v>1253</v>
      </c>
      <c r="E653" s="10">
        <v>50000</v>
      </c>
      <c r="F653" s="11">
        <v>0.2</v>
      </c>
      <c r="G653" s="13">
        <f t="shared" si="60"/>
        <v>250000</v>
      </c>
      <c r="H653" s="154" t="s">
        <v>1241</v>
      </c>
      <c r="I653" s="4" t="s">
        <v>16</v>
      </c>
      <c r="J653">
        <v>250000</v>
      </c>
      <c r="K653" t="b">
        <f t="shared" si="61"/>
        <v>0</v>
      </c>
      <c r="L653" t="b">
        <f t="shared" si="62"/>
        <v>1</v>
      </c>
      <c r="M653" t="b">
        <f t="shared" si="63"/>
        <v>0</v>
      </c>
      <c r="N653" t="b">
        <f t="shared" si="64"/>
        <v>0</v>
      </c>
      <c r="O653" t="b">
        <f t="shared" si="65"/>
        <v>1</v>
      </c>
    </row>
    <row r="654" spans="1:15">
      <c r="A654" s="4">
        <v>1128299</v>
      </c>
      <c r="B654" s="6">
        <v>550</v>
      </c>
      <c r="C654" s="12" t="s">
        <v>1087</v>
      </c>
      <c r="D654" s="12" t="s">
        <v>1253</v>
      </c>
      <c r="E654" s="10">
        <v>66000</v>
      </c>
      <c r="F654" s="11">
        <v>0.3</v>
      </c>
      <c r="G654" s="13">
        <f t="shared" si="60"/>
        <v>220000</v>
      </c>
      <c r="H654" s="154" t="s">
        <v>1245</v>
      </c>
      <c r="I654" s="4" t="s">
        <v>16</v>
      </c>
      <c r="J654">
        <v>220000</v>
      </c>
      <c r="K654" t="b">
        <f t="shared" si="61"/>
        <v>0</v>
      </c>
      <c r="L654" t="b">
        <f t="shared" si="62"/>
        <v>0</v>
      </c>
      <c r="M654" t="b">
        <f t="shared" si="63"/>
        <v>0</v>
      </c>
      <c r="N654" t="b">
        <f t="shared" si="64"/>
        <v>1</v>
      </c>
      <c r="O654" t="b">
        <f t="shared" si="65"/>
        <v>1</v>
      </c>
    </row>
    <row r="655" spans="1:15">
      <c r="A655" s="4">
        <v>1128299</v>
      </c>
      <c r="B655" s="6">
        <v>450</v>
      </c>
      <c r="C655" s="12" t="s">
        <v>1087</v>
      </c>
      <c r="D655" s="12" t="s">
        <v>1253</v>
      </c>
      <c r="E655" s="10">
        <v>56250</v>
      </c>
      <c r="F655" s="11">
        <v>0.25</v>
      </c>
      <c r="G655" s="13">
        <f t="shared" si="60"/>
        <v>225000</v>
      </c>
      <c r="H655" s="154" t="s">
        <v>1244</v>
      </c>
      <c r="I655" s="4" t="s">
        <v>16</v>
      </c>
      <c r="J655">
        <v>225000</v>
      </c>
      <c r="K655" t="b">
        <f t="shared" si="61"/>
        <v>0</v>
      </c>
      <c r="L655" t="b">
        <f t="shared" si="62"/>
        <v>0</v>
      </c>
      <c r="M655" t="b">
        <f t="shared" si="63"/>
        <v>0</v>
      </c>
      <c r="N655" t="b">
        <f t="shared" si="64"/>
        <v>1</v>
      </c>
      <c r="O655" t="b">
        <f t="shared" si="65"/>
        <v>1</v>
      </c>
    </row>
    <row r="656" spans="1:15">
      <c r="A656" s="4">
        <v>1128299</v>
      </c>
      <c r="B656" s="6">
        <v>450</v>
      </c>
      <c r="C656" s="12" t="s">
        <v>1087</v>
      </c>
      <c r="D656" s="12" t="s">
        <v>1253</v>
      </c>
      <c r="E656" s="10">
        <v>56250</v>
      </c>
      <c r="F656" s="11">
        <v>0.25</v>
      </c>
      <c r="G656" s="13">
        <f t="shared" si="60"/>
        <v>225000</v>
      </c>
      <c r="H656" s="154" t="s">
        <v>1244</v>
      </c>
      <c r="I656" s="4" t="s">
        <v>16</v>
      </c>
      <c r="J656">
        <v>225000</v>
      </c>
      <c r="K656" t="b">
        <f t="shared" si="61"/>
        <v>0</v>
      </c>
      <c r="L656" t="b">
        <f t="shared" si="62"/>
        <v>0</v>
      </c>
      <c r="M656" t="b">
        <f t="shared" si="63"/>
        <v>0</v>
      </c>
      <c r="N656" t="b">
        <f t="shared" si="64"/>
        <v>1</v>
      </c>
      <c r="O656" t="b">
        <f t="shared" si="65"/>
        <v>1</v>
      </c>
    </row>
    <row r="657" spans="1:15">
      <c r="A657" s="4">
        <v>1128299</v>
      </c>
      <c r="B657" s="6">
        <v>300</v>
      </c>
      <c r="C657" s="12" t="s">
        <v>1086</v>
      </c>
      <c r="D657" s="12" t="s">
        <v>1253</v>
      </c>
      <c r="E657" s="10">
        <v>45000</v>
      </c>
      <c r="F657" s="11">
        <v>0.3</v>
      </c>
      <c r="G657" s="13">
        <f t="shared" si="60"/>
        <v>150000</v>
      </c>
      <c r="H657" s="154" t="s">
        <v>1241</v>
      </c>
      <c r="I657" s="4" t="s">
        <v>16</v>
      </c>
      <c r="J657">
        <v>150000</v>
      </c>
      <c r="K657" t="b">
        <f t="shared" si="61"/>
        <v>0</v>
      </c>
      <c r="L657" t="b">
        <f t="shared" si="62"/>
        <v>1</v>
      </c>
      <c r="M657" t="b">
        <f t="shared" si="63"/>
        <v>0</v>
      </c>
      <c r="N657" t="b">
        <f t="shared" si="64"/>
        <v>0</v>
      </c>
      <c r="O657" t="b">
        <f t="shared" si="65"/>
        <v>1</v>
      </c>
    </row>
    <row r="658" spans="1:15">
      <c r="A658" s="4">
        <v>1128299</v>
      </c>
      <c r="B658" s="6">
        <v>225</v>
      </c>
      <c r="C658" s="12" t="s">
        <v>1086</v>
      </c>
      <c r="D658" s="12" t="s">
        <v>1253</v>
      </c>
      <c r="E658" s="10">
        <v>30937.5</v>
      </c>
      <c r="F658" s="11">
        <v>0.25</v>
      </c>
      <c r="G658" s="13">
        <f t="shared" si="60"/>
        <v>123750</v>
      </c>
      <c r="H658" s="154" t="s">
        <v>1242</v>
      </c>
      <c r="I658" s="4" t="s">
        <v>16</v>
      </c>
      <c r="J658">
        <v>123750</v>
      </c>
      <c r="K658" t="b">
        <f t="shared" si="61"/>
        <v>0</v>
      </c>
      <c r="L658" t="b">
        <f t="shared" si="62"/>
        <v>1</v>
      </c>
      <c r="M658" t="b">
        <f t="shared" si="63"/>
        <v>0</v>
      </c>
      <c r="N658" t="b">
        <f t="shared" si="64"/>
        <v>1</v>
      </c>
      <c r="O658" t="b">
        <f t="shared" si="65"/>
        <v>1</v>
      </c>
    </row>
    <row r="659" spans="1:15">
      <c r="A659" s="4">
        <v>1128299</v>
      </c>
      <c r="B659" s="6">
        <v>425</v>
      </c>
      <c r="C659" s="12" t="s">
        <v>1086</v>
      </c>
      <c r="D659" s="12" t="s">
        <v>1253</v>
      </c>
      <c r="E659" s="10">
        <v>42500</v>
      </c>
      <c r="F659" s="11">
        <v>0.2</v>
      </c>
      <c r="G659" s="13">
        <f t="shared" si="60"/>
        <v>212500</v>
      </c>
      <c r="H659" s="154" t="s">
        <v>1246</v>
      </c>
      <c r="I659" s="4" t="s">
        <v>16</v>
      </c>
      <c r="J659">
        <v>212500</v>
      </c>
      <c r="K659" t="b">
        <f t="shared" si="61"/>
        <v>0</v>
      </c>
      <c r="L659" t="b">
        <f t="shared" si="62"/>
        <v>1</v>
      </c>
      <c r="M659" t="b">
        <f t="shared" si="63"/>
        <v>0</v>
      </c>
      <c r="N659" t="b">
        <f t="shared" si="64"/>
        <v>1</v>
      </c>
      <c r="O659" t="b">
        <f t="shared" si="65"/>
        <v>1</v>
      </c>
    </row>
    <row r="660" spans="1:15">
      <c r="A660" s="4">
        <v>1128299</v>
      </c>
      <c r="B660" s="6">
        <v>575</v>
      </c>
      <c r="C660" s="12" t="s">
        <v>1087</v>
      </c>
      <c r="D660" s="12" t="s">
        <v>1253</v>
      </c>
      <c r="E660" s="10">
        <v>86250</v>
      </c>
      <c r="F660" s="11">
        <v>0.3</v>
      </c>
      <c r="G660" s="13">
        <f t="shared" si="60"/>
        <v>287500</v>
      </c>
      <c r="H660" s="154" t="s">
        <v>1246</v>
      </c>
      <c r="I660" s="4" t="s">
        <v>16</v>
      </c>
      <c r="J660">
        <v>287500</v>
      </c>
      <c r="K660" t="b">
        <f t="shared" si="61"/>
        <v>0</v>
      </c>
      <c r="L660" t="b">
        <f t="shared" si="62"/>
        <v>0</v>
      </c>
      <c r="M660" t="b">
        <f t="shared" si="63"/>
        <v>0</v>
      </c>
      <c r="N660" t="b">
        <f t="shared" si="64"/>
        <v>1</v>
      </c>
      <c r="O660" t="b">
        <f t="shared" si="65"/>
        <v>1</v>
      </c>
    </row>
    <row r="661" spans="1:15">
      <c r="A661" s="4">
        <v>1128299</v>
      </c>
      <c r="B661" s="6">
        <v>425</v>
      </c>
      <c r="C661" s="12" t="s">
        <v>1087</v>
      </c>
      <c r="D661" s="12" t="s">
        <v>1253</v>
      </c>
      <c r="E661" s="10">
        <v>63750</v>
      </c>
      <c r="F661" s="11">
        <v>0.25</v>
      </c>
      <c r="G661" s="13">
        <f t="shared" si="60"/>
        <v>255000</v>
      </c>
      <c r="H661" s="154" t="s">
        <v>1244</v>
      </c>
      <c r="I661" s="4" t="s">
        <v>16</v>
      </c>
      <c r="J661">
        <v>255000</v>
      </c>
      <c r="K661" t="b">
        <f t="shared" si="61"/>
        <v>0</v>
      </c>
      <c r="L661" t="b">
        <f t="shared" si="62"/>
        <v>0</v>
      </c>
      <c r="M661" t="b">
        <f t="shared" si="63"/>
        <v>0</v>
      </c>
      <c r="N661" t="b">
        <f t="shared" si="64"/>
        <v>1</v>
      </c>
      <c r="O661" t="b">
        <f t="shared" si="65"/>
        <v>1</v>
      </c>
    </row>
    <row r="662" spans="1:15">
      <c r="A662" s="4">
        <v>1128299</v>
      </c>
      <c r="B662" s="6">
        <v>425</v>
      </c>
      <c r="C662" s="12" t="s">
        <v>1087</v>
      </c>
      <c r="D662" s="12" t="s">
        <v>1253</v>
      </c>
      <c r="E662" s="10">
        <v>69062.5</v>
      </c>
      <c r="F662" s="11">
        <v>0.25</v>
      </c>
      <c r="G662" s="13">
        <f t="shared" si="60"/>
        <v>276250</v>
      </c>
      <c r="H662" s="154" t="s">
        <v>1246</v>
      </c>
      <c r="I662" s="4" t="s">
        <v>16</v>
      </c>
      <c r="J662">
        <v>276250</v>
      </c>
      <c r="K662" t="b">
        <f t="shared" si="61"/>
        <v>0</v>
      </c>
      <c r="L662" t="b">
        <f t="shared" si="62"/>
        <v>0</v>
      </c>
      <c r="M662" t="b">
        <f t="shared" si="63"/>
        <v>0</v>
      </c>
      <c r="N662" t="b">
        <f t="shared" si="64"/>
        <v>1</v>
      </c>
      <c r="O662" t="b">
        <f t="shared" si="65"/>
        <v>1</v>
      </c>
    </row>
    <row r="663" spans="1:15">
      <c r="A663" s="4">
        <v>1128299</v>
      </c>
      <c r="B663" s="6">
        <v>325</v>
      </c>
      <c r="C663" s="12" t="s">
        <v>1087</v>
      </c>
      <c r="D663" s="12" t="s">
        <v>1253</v>
      </c>
      <c r="E663" s="10">
        <v>63375</v>
      </c>
      <c r="F663" s="11">
        <v>0.3</v>
      </c>
      <c r="G663" s="13">
        <f t="shared" si="60"/>
        <v>211250</v>
      </c>
      <c r="H663" s="154" t="s">
        <v>1246</v>
      </c>
      <c r="I663" s="4" t="s">
        <v>16</v>
      </c>
      <c r="J663">
        <v>211250</v>
      </c>
      <c r="K663" t="b">
        <f t="shared" si="61"/>
        <v>0</v>
      </c>
      <c r="L663" t="b">
        <f t="shared" si="62"/>
        <v>0</v>
      </c>
      <c r="M663" t="b">
        <f t="shared" si="63"/>
        <v>0</v>
      </c>
      <c r="N663" t="b">
        <f t="shared" si="64"/>
        <v>1</v>
      </c>
      <c r="O663" t="b">
        <f t="shared" si="65"/>
        <v>1</v>
      </c>
    </row>
    <row r="664" spans="1:15">
      <c r="A664" s="4">
        <v>1128299</v>
      </c>
      <c r="B664" s="6">
        <v>175</v>
      </c>
      <c r="C664" s="12" t="s">
        <v>1086</v>
      </c>
      <c r="D664" s="12" t="s">
        <v>1253</v>
      </c>
      <c r="E664" s="10">
        <v>30625</v>
      </c>
      <c r="F664" s="11">
        <v>0.25</v>
      </c>
      <c r="G664" s="13">
        <f t="shared" si="60"/>
        <v>122500</v>
      </c>
      <c r="H664" s="154" t="s">
        <v>1246</v>
      </c>
      <c r="I664" s="4" t="s">
        <v>16</v>
      </c>
      <c r="J664">
        <v>122500</v>
      </c>
      <c r="K664" t="b">
        <f t="shared" si="61"/>
        <v>0</v>
      </c>
      <c r="L664" t="b">
        <f t="shared" si="62"/>
        <v>1</v>
      </c>
      <c r="M664" t="b">
        <f t="shared" si="63"/>
        <v>0</v>
      </c>
      <c r="N664" t="b">
        <f t="shared" si="64"/>
        <v>1</v>
      </c>
      <c r="O664" t="b">
        <f t="shared" si="65"/>
        <v>1</v>
      </c>
    </row>
    <row r="665" spans="1:15">
      <c r="A665" s="4">
        <v>1128299</v>
      </c>
      <c r="B665" s="6">
        <v>375</v>
      </c>
      <c r="C665" s="12" t="s">
        <v>1086</v>
      </c>
      <c r="D665" s="12" t="s">
        <v>1253</v>
      </c>
      <c r="E665" s="10">
        <v>48750</v>
      </c>
      <c r="F665" s="11">
        <v>0.2</v>
      </c>
      <c r="G665" s="13">
        <f t="shared" si="60"/>
        <v>243750</v>
      </c>
      <c r="H665" s="154" t="s">
        <v>1243</v>
      </c>
      <c r="I665" s="4" t="s">
        <v>16</v>
      </c>
      <c r="J665">
        <v>243750</v>
      </c>
      <c r="K665" t="b">
        <f t="shared" si="61"/>
        <v>0</v>
      </c>
      <c r="L665" t="b">
        <f t="shared" si="62"/>
        <v>1</v>
      </c>
      <c r="M665" t="b">
        <f t="shared" si="63"/>
        <v>0</v>
      </c>
      <c r="N665" t="b">
        <f t="shared" si="64"/>
        <v>1</v>
      </c>
      <c r="O665" t="b">
        <f t="shared" si="65"/>
        <v>1</v>
      </c>
    </row>
    <row r="666" spans="1:15">
      <c r="A666" s="4">
        <v>1128299</v>
      </c>
      <c r="B666" s="6">
        <v>550</v>
      </c>
      <c r="C666" s="12" t="s">
        <v>1086</v>
      </c>
      <c r="D666" s="12" t="s">
        <v>1253</v>
      </c>
      <c r="E666" s="10">
        <v>115500</v>
      </c>
      <c r="F666" s="11">
        <v>0.3</v>
      </c>
      <c r="G666" s="13">
        <f t="shared" si="60"/>
        <v>385000</v>
      </c>
      <c r="H666" s="154" t="s">
        <v>1246</v>
      </c>
      <c r="I666" s="4" t="s">
        <v>16</v>
      </c>
      <c r="J666">
        <v>385000</v>
      </c>
      <c r="K666" t="b">
        <f t="shared" si="61"/>
        <v>0</v>
      </c>
      <c r="L666" t="b">
        <f t="shared" si="62"/>
        <v>1</v>
      </c>
      <c r="M666" t="b">
        <f t="shared" si="63"/>
        <v>0</v>
      </c>
      <c r="N666" t="b">
        <f t="shared" si="64"/>
        <v>1</v>
      </c>
      <c r="O666" t="b">
        <f t="shared" si="65"/>
        <v>1</v>
      </c>
    </row>
    <row r="667" spans="1:15">
      <c r="A667" s="4">
        <v>1128299</v>
      </c>
      <c r="B667" s="6">
        <v>350</v>
      </c>
      <c r="C667" s="12" t="s">
        <v>1086</v>
      </c>
      <c r="D667" s="12" t="s">
        <v>1253</v>
      </c>
      <c r="E667" s="10">
        <v>65625</v>
      </c>
      <c r="F667" s="11">
        <v>0.25</v>
      </c>
      <c r="G667" s="13">
        <f t="shared" si="60"/>
        <v>262500</v>
      </c>
      <c r="H667" s="154" t="s">
        <v>1243</v>
      </c>
      <c r="I667" s="4" t="s">
        <v>16</v>
      </c>
      <c r="J667">
        <v>262500</v>
      </c>
      <c r="K667" t="b">
        <f t="shared" si="61"/>
        <v>0</v>
      </c>
      <c r="L667" t="b">
        <f t="shared" si="62"/>
        <v>1</v>
      </c>
      <c r="M667" t="b">
        <f t="shared" si="63"/>
        <v>0</v>
      </c>
      <c r="N667" t="b">
        <f t="shared" si="64"/>
        <v>1</v>
      </c>
      <c r="O667" t="b">
        <f t="shared" si="65"/>
        <v>1</v>
      </c>
    </row>
    <row r="668" spans="1:15">
      <c r="A668" s="4">
        <v>1128299</v>
      </c>
      <c r="B668" s="6">
        <v>400</v>
      </c>
      <c r="C668" s="12" t="s">
        <v>1087</v>
      </c>
      <c r="D668" s="12" t="s">
        <v>1253</v>
      </c>
      <c r="E668" s="10">
        <v>75000</v>
      </c>
      <c r="F668" s="11">
        <v>0.25</v>
      </c>
      <c r="G668" s="13">
        <f t="shared" si="60"/>
        <v>300000</v>
      </c>
      <c r="H668" s="154" t="s">
        <v>1243</v>
      </c>
      <c r="I668" s="4" t="s">
        <v>16</v>
      </c>
      <c r="J668">
        <v>300000</v>
      </c>
      <c r="K668" t="b">
        <f t="shared" si="61"/>
        <v>0</v>
      </c>
      <c r="L668" t="b">
        <f t="shared" si="62"/>
        <v>0</v>
      </c>
      <c r="M668" t="b">
        <f t="shared" si="63"/>
        <v>0</v>
      </c>
      <c r="N668" t="b">
        <f t="shared" si="64"/>
        <v>1</v>
      </c>
      <c r="O668" t="b">
        <f t="shared" si="65"/>
        <v>1</v>
      </c>
    </row>
    <row r="669" spans="1:15">
      <c r="A669" s="4">
        <v>1128299</v>
      </c>
      <c r="B669" s="6">
        <v>300</v>
      </c>
      <c r="C669" s="12" t="s">
        <v>1087</v>
      </c>
      <c r="D669" s="12" t="s">
        <v>1253</v>
      </c>
      <c r="E669" s="10">
        <v>54000</v>
      </c>
      <c r="F669" s="11">
        <v>0.3</v>
      </c>
      <c r="G669" s="13">
        <f t="shared" si="60"/>
        <v>180000</v>
      </c>
      <c r="H669" s="154" t="s">
        <v>1243</v>
      </c>
      <c r="I669" s="4" t="s">
        <v>16</v>
      </c>
      <c r="J669">
        <v>180000</v>
      </c>
      <c r="K669" t="b">
        <f t="shared" si="61"/>
        <v>0</v>
      </c>
      <c r="L669" t="b">
        <f t="shared" si="62"/>
        <v>0</v>
      </c>
      <c r="M669" t="b">
        <f t="shared" si="63"/>
        <v>0</v>
      </c>
      <c r="N669" t="b">
        <f t="shared" si="64"/>
        <v>1</v>
      </c>
      <c r="O669" t="b">
        <f t="shared" si="65"/>
        <v>1</v>
      </c>
    </row>
    <row r="670" spans="1:15">
      <c r="A670" s="4">
        <v>1128299</v>
      </c>
      <c r="B670" s="6">
        <v>200</v>
      </c>
      <c r="C670" s="12" t="s">
        <v>1087</v>
      </c>
      <c r="D670" s="12" t="s">
        <v>1253</v>
      </c>
      <c r="E670" s="10">
        <v>32500</v>
      </c>
      <c r="F670" s="11">
        <v>0.25</v>
      </c>
      <c r="G670" s="13">
        <f t="shared" si="60"/>
        <v>130000</v>
      </c>
      <c r="H670" s="154" t="s">
        <v>1243</v>
      </c>
      <c r="I670" s="4" t="s">
        <v>16</v>
      </c>
      <c r="J670">
        <v>130000</v>
      </c>
      <c r="K670" t="b">
        <f t="shared" si="61"/>
        <v>0</v>
      </c>
      <c r="L670" t="b">
        <f t="shared" si="62"/>
        <v>0</v>
      </c>
      <c r="M670" t="b">
        <f t="shared" si="63"/>
        <v>0</v>
      </c>
      <c r="N670" t="b">
        <f t="shared" si="64"/>
        <v>1</v>
      </c>
      <c r="O670" t="b">
        <f t="shared" si="65"/>
        <v>1</v>
      </c>
    </row>
    <row r="671" spans="1:15">
      <c r="A671" s="4">
        <v>1128299</v>
      </c>
      <c r="B671" s="6">
        <v>350</v>
      </c>
      <c r="C671" s="12" t="s">
        <v>1087</v>
      </c>
      <c r="D671" s="12" t="s">
        <v>1253</v>
      </c>
      <c r="E671" s="10">
        <v>56000</v>
      </c>
      <c r="F671" s="11">
        <v>0.2</v>
      </c>
      <c r="G671" s="13">
        <f t="shared" si="60"/>
        <v>280000</v>
      </c>
      <c r="H671" s="154" t="s">
        <v>1246</v>
      </c>
      <c r="I671" s="4" t="s">
        <v>16</v>
      </c>
      <c r="J671">
        <v>280000</v>
      </c>
      <c r="K671" t="b">
        <f t="shared" si="61"/>
        <v>0</v>
      </c>
      <c r="L671" t="b">
        <f t="shared" si="62"/>
        <v>0</v>
      </c>
      <c r="M671" t="b">
        <f t="shared" si="63"/>
        <v>0</v>
      </c>
      <c r="N671" t="b">
        <f t="shared" si="64"/>
        <v>1</v>
      </c>
      <c r="O671" t="b">
        <f t="shared" si="65"/>
        <v>1</v>
      </c>
    </row>
    <row r="672" spans="1:15">
      <c r="A672" s="4">
        <v>1128299</v>
      </c>
      <c r="B672" s="6">
        <v>550</v>
      </c>
      <c r="C672" s="12" t="s">
        <v>1087</v>
      </c>
      <c r="D672" s="12" t="s">
        <v>1253</v>
      </c>
      <c r="E672" s="10">
        <v>99000</v>
      </c>
      <c r="F672" s="11">
        <v>0.3</v>
      </c>
      <c r="G672" s="13">
        <f t="shared" si="60"/>
        <v>330000</v>
      </c>
      <c r="H672" s="154" t="s">
        <v>1241</v>
      </c>
      <c r="I672" s="4" t="s">
        <v>16</v>
      </c>
      <c r="J672">
        <v>330000</v>
      </c>
      <c r="K672" t="b">
        <f t="shared" si="61"/>
        <v>0</v>
      </c>
      <c r="L672" t="b">
        <f t="shared" si="62"/>
        <v>1</v>
      </c>
      <c r="M672" t="b">
        <f t="shared" si="63"/>
        <v>0</v>
      </c>
      <c r="N672" t="b">
        <f t="shared" si="64"/>
        <v>0</v>
      </c>
      <c r="O672" t="b">
        <f t="shared" si="65"/>
        <v>1</v>
      </c>
    </row>
    <row r="673" spans="1:15">
      <c r="A673" s="4">
        <v>1128299</v>
      </c>
      <c r="B673" s="6">
        <v>400</v>
      </c>
      <c r="C673" s="12" t="s">
        <v>1086</v>
      </c>
      <c r="D673" s="12" t="s">
        <v>1253</v>
      </c>
      <c r="E673" s="10">
        <v>65000</v>
      </c>
      <c r="F673" s="11">
        <v>0.25</v>
      </c>
      <c r="G673" s="13">
        <f t="shared" si="60"/>
        <v>260000</v>
      </c>
      <c r="H673" s="154" t="s">
        <v>1244</v>
      </c>
      <c r="I673" s="4" t="s">
        <v>16</v>
      </c>
      <c r="J673">
        <v>260000</v>
      </c>
      <c r="K673" t="b">
        <f t="shared" si="61"/>
        <v>0</v>
      </c>
      <c r="L673" t="b">
        <f t="shared" si="62"/>
        <v>1</v>
      </c>
      <c r="M673" t="b">
        <f t="shared" si="63"/>
        <v>0</v>
      </c>
      <c r="N673" t="b">
        <f t="shared" si="64"/>
        <v>1</v>
      </c>
      <c r="O673" t="b">
        <f t="shared" si="65"/>
        <v>1</v>
      </c>
    </row>
    <row r="674" spans="1:15">
      <c r="A674" s="4">
        <v>1128299</v>
      </c>
      <c r="B674" s="6">
        <v>400</v>
      </c>
      <c r="C674" s="12" t="s">
        <v>1087</v>
      </c>
      <c r="D674" s="12" t="s">
        <v>1253</v>
      </c>
      <c r="E674" s="10">
        <v>65000</v>
      </c>
      <c r="F674" s="11">
        <v>0.25</v>
      </c>
      <c r="G674" s="13">
        <f t="shared" si="60"/>
        <v>260000</v>
      </c>
      <c r="H674" s="154" t="s">
        <v>1241</v>
      </c>
      <c r="I674" s="4" t="s">
        <v>16</v>
      </c>
      <c r="J674">
        <v>260000</v>
      </c>
      <c r="K674" t="b">
        <f t="shared" si="61"/>
        <v>0</v>
      </c>
      <c r="L674" t="b">
        <f t="shared" si="62"/>
        <v>1</v>
      </c>
      <c r="M674" t="b">
        <f t="shared" si="63"/>
        <v>0</v>
      </c>
      <c r="N674" t="b">
        <f t="shared" si="64"/>
        <v>0</v>
      </c>
      <c r="O674" t="b">
        <f t="shared" si="65"/>
        <v>1</v>
      </c>
    </row>
    <row r="675" spans="1:15">
      <c r="A675" s="4">
        <v>1128299</v>
      </c>
      <c r="B675" s="6">
        <v>300</v>
      </c>
      <c r="C675" s="12" t="s">
        <v>1086</v>
      </c>
      <c r="D675" s="12" t="s">
        <v>1253</v>
      </c>
      <c r="E675" s="10">
        <v>54000</v>
      </c>
      <c r="F675" s="11">
        <v>0.3</v>
      </c>
      <c r="G675" s="13">
        <f t="shared" si="60"/>
        <v>180000</v>
      </c>
      <c r="H675" s="154" t="s">
        <v>1244</v>
      </c>
      <c r="I675" s="4" t="s">
        <v>16</v>
      </c>
      <c r="J675">
        <v>180000</v>
      </c>
      <c r="K675" t="b">
        <f t="shared" si="61"/>
        <v>0</v>
      </c>
      <c r="L675" t="b">
        <f t="shared" si="62"/>
        <v>1</v>
      </c>
      <c r="M675" t="b">
        <f t="shared" si="63"/>
        <v>0</v>
      </c>
      <c r="N675" t="b">
        <f t="shared" si="64"/>
        <v>1</v>
      </c>
      <c r="O675" t="b">
        <f t="shared" si="65"/>
        <v>1</v>
      </c>
    </row>
    <row r="676" spans="1:15">
      <c r="A676" s="4">
        <v>1128299</v>
      </c>
      <c r="B676" s="6">
        <v>200</v>
      </c>
      <c r="C676" s="12" t="s">
        <v>1087</v>
      </c>
      <c r="D676" s="12" t="s">
        <v>1253</v>
      </c>
      <c r="E676" s="10">
        <v>32500</v>
      </c>
      <c r="F676" s="11">
        <v>0.25</v>
      </c>
      <c r="G676" s="13">
        <f t="shared" si="60"/>
        <v>130000</v>
      </c>
      <c r="H676" s="154" t="s">
        <v>1243</v>
      </c>
      <c r="I676" s="4" t="s">
        <v>16</v>
      </c>
      <c r="J676">
        <v>130000</v>
      </c>
      <c r="K676" t="b">
        <f t="shared" si="61"/>
        <v>0</v>
      </c>
      <c r="L676" t="b">
        <f t="shared" si="62"/>
        <v>0</v>
      </c>
      <c r="M676" t="b">
        <f t="shared" si="63"/>
        <v>0</v>
      </c>
      <c r="N676" t="b">
        <f t="shared" si="64"/>
        <v>1</v>
      </c>
      <c r="O676" t="b">
        <f t="shared" si="65"/>
        <v>1</v>
      </c>
    </row>
    <row r="677" spans="1:15">
      <c r="A677" s="4">
        <v>1128299</v>
      </c>
      <c r="B677" s="6">
        <v>500</v>
      </c>
      <c r="C677" s="12" t="s">
        <v>1086</v>
      </c>
      <c r="D677" s="12" t="s">
        <v>1253</v>
      </c>
      <c r="E677" s="10">
        <v>80000</v>
      </c>
      <c r="F677" s="11">
        <v>0.2</v>
      </c>
      <c r="G677" s="13">
        <f t="shared" si="60"/>
        <v>400000</v>
      </c>
      <c r="H677" s="154" t="s">
        <v>1243</v>
      </c>
      <c r="I677" s="4" t="s">
        <v>16</v>
      </c>
      <c r="J677">
        <v>400000</v>
      </c>
      <c r="K677" t="b">
        <f t="shared" si="61"/>
        <v>0</v>
      </c>
      <c r="L677" t="b">
        <f t="shared" si="62"/>
        <v>1</v>
      </c>
      <c r="M677" t="b">
        <f t="shared" si="63"/>
        <v>0</v>
      </c>
      <c r="N677" t="b">
        <f t="shared" si="64"/>
        <v>1</v>
      </c>
      <c r="O677" t="b">
        <f t="shared" si="65"/>
        <v>1</v>
      </c>
    </row>
    <row r="678" spans="1:15">
      <c r="A678" s="4">
        <v>1128299</v>
      </c>
      <c r="B678" s="6">
        <v>750</v>
      </c>
      <c r="C678" s="12" t="s">
        <v>1087</v>
      </c>
      <c r="D678" s="12" t="s">
        <v>1253</v>
      </c>
      <c r="E678" s="10">
        <v>168750</v>
      </c>
      <c r="F678" s="11">
        <v>0.3</v>
      </c>
      <c r="G678" s="13">
        <f t="shared" si="60"/>
        <v>562500</v>
      </c>
      <c r="H678" s="154" t="s">
        <v>1245</v>
      </c>
      <c r="I678" s="4" t="s">
        <v>16</v>
      </c>
      <c r="J678">
        <v>562500</v>
      </c>
      <c r="K678" t="b">
        <f t="shared" si="61"/>
        <v>1</v>
      </c>
      <c r="L678" t="b">
        <f t="shared" si="62"/>
        <v>0</v>
      </c>
      <c r="M678" t="b">
        <f t="shared" si="63"/>
        <v>0</v>
      </c>
      <c r="N678" t="b">
        <f t="shared" si="64"/>
        <v>1</v>
      </c>
      <c r="O678" t="b">
        <f t="shared" si="65"/>
        <v>1</v>
      </c>
    </row>
    <row r="679" spans="1:15">
      <c r="A679" s="4">
        <v>1128299</v>
      </c>
      <c r="B679" s="6">
        <v>625</v>
      </c>
      <c r="C679" s="12" t="s">
        <v>1089</v>
      </c>
      <c r="D679" s="155" t="s">
        <v>1254</v>
      </c>
      <c r="E679" s="10">
        <v>125000</v>
      </c>
      <c r="F679" s="11">
        <v>0.25</v>
      </c>
      <c r="G679" s="13">
        <f t="shared" si="60"/>
        <v>500000</v>
      </c>
      <c r="H679" s="154" t="s">
        <v>1241</v>
      </c>
      <c r="I679" s="4" t="s">
        <v>16</v>
      </c>
      <c r="J679">
        <v>500000</v>
      </c>
      <c r="K679" t="b">
        <f t="shared" si="61"/>
        <v>1</v>
      </c>
      <c r="L679" t="b">
        <f t="shared" si="62"/>
        <v>1</v>
      </c>
      <c r="M679" t="b">
        <f t="shared" si="63"/>
        <v>0</v>
      </c>
      <c r="N679" t="b">
        <f t="shared" si="64"/>
        <v>0</v>
      </c>
      <c r="O679" t="b">
        <f t="shared" si="65"/>
        <v>1</v>
      </c>
    </row>
    <row r="680" spans="1:15">
      <c r="A680" s="4">
        <v>1128299</v>
      </c>
      <c r="B680" s="6">
        <v>625</v>
      </c>
      <c r="C680" s="12" t="s">
        <v>1087</v>
      </c>
      <c r="D680" s="12" t="s">
        <v>1253</v>
      </c>
      <c r="E680" s="10">
        <v>125000</v>
      </c>
      <c r="F680" s="11">
        <v>0.25</v>
      </c>
      <c r="G680" s="13">
        <f t="shared" si="60"/>
        <v>500000</v>
      </c>
      <c r="H680" s="154" t="s">
        <v>1246</v>
      </c>
      <c r="I680" s="4" t="s">
        <v>16</v>
      </c>
      <c r="J680">
        <v>500000</v>
      </c>
      <c r="K680" t="b">
        <f t="shared" si="61"/>
        <v>1</v>
      </c>
      <c r="L680" t="b">
        <f t="shared" si="62"/>
        <v>0</v>
      </c>
      <c r="M680" t="b">
        <f t="shared" si="63"/>
        <v>0</v>
      </c>
      <c r="N680" t="b">
        <f t="shared" si="64"/>
        <v>1</v>
      </c>
      <c r="O680" t="b">
        <f t="shared" si="65"/>
        <v>1</v>
      </c>
    </row>
    <row r="681" spans="1:15">
      <c r="A681" s="4">
        <v>1128299</v>
      </c>
      <c r="B681" s="6">
        <v>500</v>
      </c>
      <c r="C681" s="12" t="s">
        <v>1088</v>
      </c>
      <c r="D681" s="155" t="s">
        <v>1254</v>
      </c>
      <c r="E681" s="10">
        <v>120000</v>
      </c>
      <c r="F681" s="11">
        <v>0.3</v>
      </c>
      <c r="G681" s="13">
        <f t="shared" si="60"/>
        <v>400000</v>
      </c>
      <c r="H681" s="154" t="s">
        <v>1244</v>
      </c>
      <c r="I681" s="4" t="s">
        <v>16</v>
      </c>
      <c r="J681">
        <v>400000</v>
      </c>
      <c r="K681" t="b">
        <f t="shared" si="61"/>
        <v>0</v>
      </c>
      <c r="L681" t="b">
        <f t="shared" si="62"/>
        <v>0</v>
      </c>
      <c r="M681" t="b">
        <f t="shared" si="63"/>
        <v>0</v>
      </c>
      <c r="N681" t="b">
        <f t="shared" si="64"/>
        <v>1</v>
      </c>
      <c r="O681" t="b">
        <f t="shared" si="65"/>
        <v>1</v>
      </c>
    </row>
    <row r="682" spans="1:15">
      <c r="A682" s="4">
        <v>1128299</v>
      </c>
      <c r="B682" s="6">
        <v>375</v>
      </c>
      <c r="C682" s="12" t="s">
        <v>1088</v>
      </c>
      <c r="D682" s="155" t="s">
        <v>1254</v>
      </c>
      <c r="E682" s="10">
        <v>79687.5</v>
      </c>
      <c r="F682" s="11">
        <v>0.25</v>
      </c>
      <c r="G682" s="13">
        <f t="shared" si="60"/>
        <v>318750</v>
      </c>
      <c r="H682" s="154" t="s">
        <v>1241</v>
      </c>
      <c r="I682" s="4" t="s">
        <v>16</v>
      </c>
      <c r="J682">
        <v>318750</v>
      </c>
      <c r="K682" t="b">
        <f t="shared" si="61"/>
        <v>0</v>
      </c>
      <c r="L682" t="b">
        <f t="shared" si="62"/>
        <v>1</v>
      </c>
      <c r="M682" t="b">
        <f t="shared" si="63"/>
        <v>0</v>
      </c>
      <c r="N682" t="b">
        <f t="shared" si="64"/>
        <v>0</v>
      </c>
      <c r="O682" t="b">
        <f t="shared" si="65"/>
        <v>1</v>
      </c>
    </row>
    <row r="683" spans="1:15">
      <c r="A683" s="4">
        <v>1128299</v>
      </c>
      <c r="B683" s="6">
        <v>675</v>
      </c>
      <c r="C683" s="12" t="s">
        <v>1086</v>
      </c>
      <c r="D683" s="12" t="s">
        <v>1253</v>
      </c>
      <c r="E683" s="10">
        <v>135000</v>
      </c>
      <c r="F683" s="11">
        <v>0.2</v>
      </c>
      <c r="G683" s="13">
        <f t="shared" si="60"/>
        <v>675000</v>
      </c>
      <c r="H683" s="154" t="s">
        <v>1244</v>
      </c>
      <c r="I683" s="4" t="s">
        <v>16</v>
      </c>
      <c r="J683">
        <v>675000</v>
      </c>
      <c r="K683" t="b">
        <f t="shared" si="61"/>
        <v>1</v>
      </c>
      <c r="L683" t="b">
        <f t="shared" si="62"/>
        <v>1</v>
      </c>
      <c r="M683" t="b">
        <f t="shared" si="63"/>
        <v>0</v>
      </c>
      <c r="N683" t="b">
        <f t="shared" si="64"/>
        <v>1</v>
      </c>
      <c r="O683" t="b">
        <f t="shared" si="65"/>
        <v>1</v>
      </c>
    </row>
    <row r="684" spans="1:15">
      <c r="A684" s="4">
        <v>1128299</v>
      </c>
      <c r="B684" s="6">
        <v>825</v>
      </c>
      <c r="C684" s="12" t="s">
        <v>1086</v>
      </c>
      <c r="D684" s="12" t="s">
        <v>1253</v>
      </c>
      <c r="E684" s="10">
        <v>198000</v>
      </c>
      <c r="F684" s="11">
        <v>0.3</v>
      </c>
      <c r="G684" s="13">
        <f t="shared" si="60"/>
        <v>660000</v>
      </c>
      <c r="H684" s="154" t="s">
        <v>1245</v>
      </c>
      <c r="I684" s="4" t="s">
        <v>16</v>
      </c>
      <c r="J684">
        <v>660000</v>
      </c>
      <c r="K684" t="b">
        <f t="shared" si="61"/>
        <v>1</v>
      </c>
      <c r="L684" t="b">
        <f t="shared" si="62"/>
        <v>1</v>
      </c>
      <c r="M684" t="b">
        <f t="shared" si="63"/>
        <v>0</v>
      </c>
      <c r="N684" t="b">
        <f t="shared" si="64"/>
        <v>1</v>
      </c>
      <c r="O684" t="b">
        <f t="shared" si="65"/>
        <v>1</v>
      </c>
    </row>
    <row r="685" spans="1:15">
      <c r="A685" s="4">
        <v>1128299</v>
      </c>
      <c r="B685" s="6">
        <v>675</v>
      </c>
      <c r="C685" s="12" t="s">
        <v>1088</v>
      </c>
      <c r="D685" s="155" t="s">
        <v>1254</v>
      </c>
      <c r="E685" s="10">
        <v>143437.5</v>
      </c>
      <c r="F685" s="11">
        <v>0.25</v>
      </c>
      <c r="G685" s="13">
        <f t="shared" si="60"/>
        <v>573750</v>
      </c>
      <c r="H685" s="154" t="s">
        <v>1244</v>
      </c>
      <c r="I685" s="4" t="s">
        <v>16</v>
      </c>
      <c r="J685">
        <v>573750</v>
      </c>
      <c r="K685" t="b">
        <f t="shared" si="61"/>
        <v>1</v>
      </c>
      <c r="L685" t="b">
        <f t="shared" si="62"/>
        <v>0</v>
      </c>
      <c r="M685" t="b">
        <f t="shared" si="63"/>
        <v>0</v>
      </c>
      <c r="N685" t="b">
        <f t="shared" si="64"/>
        <v>1</v>
      </c>
      <c r="O685" t="b">
        <f t="shared" si="65"/>
        <v>1</v>
      </c>
    </row>
    <row r="686" spans="1:15">
      <c r="A686" s="4">
        <v>1128299</v>
      </c>
      <c r="B686" s="6">
        <v>625</v>
      </c>
      <c r="C686" s="12" t="s">
        <v>1086</v>
      </c>
      <c r="D686" s="12" t="s">
        <v>1253</v>
      </c>
      <c r="E686" s="10">
        <v>132812.5</v>
      </c>
      <c r="F686" s="11">
        <v>0.25</v>
      </c>
      <c r="G686" s="13">
        <f t="shared" si="60"/>
        <v>531250</v>
      </c>
      <c r="H686" s="154" t="s">
        <v>1246</v>
      </c>
      <c r="I686" s="4" t="s">
        <v>16</v>
      </c>
      <c r="J686">
        <v>531250</v>
      </c>
      <c r="K686" t="b">
        <f t="shared" si="61"/>
        <v>1</v>
      </c>
      <c r="L686" t="b">
        <f t="shared" si="62"/>
        <v>1</v>
      </c>
      <c r="M686" t="b">
        <f t="shared" si="63"/>
        <v>0</v>
      </c>
      <c r="N686" t="b">
        <f t="shared" si="64"/>
        <v>1</v>
      </c>
      <c r="O686" t="b">
        <f t="shared" si="65"/>
        <v>1</v>
      </c>
    </row>
    <row r="687" spans="1:15">
      <c r="A687" s="4">
        <v>1128299</v>
      </c>
      <c r="B687" s="6">
        <v>525</v>
      </c>
      <c r="C687" s="12" t="s">
        <v>1086</v>
      </c>
      <c r="D687" s="12" t="s">
        <v>1253</v>
      </c>
      <c r="E687" s="10">
        <v>126000</v>
      </c>
      <c r="F687" s="11">
        <v>0.3</v>
      </c>
      <c r="G687" s="13">
        <f t="shared" si="60"/>
        <v>420000</v>
      </c>
      <c r="H687" s="154" t="s">
        <v>1245</v>
      </c>
      <c r="I687" s="4" t="s">
        <v>16</v>
      </c>
      <c r="J687">
        <v>420000</v>
      </c>
      <c r="K687" t="b">
        <f t="shared" si="61"/>
        <v>0</v>
      </c>
      <c r="L687" t="b">
        <f t="shared" si="62"/>
        <v>1</v>
      </c>
      <c r="M687" t="b">
        <f t="shared" si="63"/>
        <v>0</v>
      </c>
      <c r="N687" t="b">
        <f t="shared" si="64"/>
        <v>1</v>
      </c>
      <c r="O687" t="b">
        <f t="shared" si="65"/>
        <v>1</v>
      </c>
    </row>
    <row r="688" spans="1:15">
      <c r="A688" s="4">
        <v>1128299</v>
      </c>
      <c r="B688" s="6">
        <v>575</v>
      </c>
      <c r="C688" s="12" t="s">
        <v>1087</v>
      </c>
      <c r="D688" s="12" t="s">
        <v>1253</v>
      </c>
      <c r="E688" s="10">
        <v>122187.5</v>
      </c>
      <c r="F688" s="11">
        <v>0.25</v>
      </c>
      <c r="G688" s="13">
        <f t="shared" si="60"/>
        <v>488750</v>
      </c>
      <c r="H688" s="154" t="s">
        <v>1242</v>
      </c>
      <c r="I688" s="4" t="s">
        <v>16</v>
      </c>
      <c r="J688">
        <v>488750</v>
      </c>
      <c r="K688" t="b">
        <f t="shared" si="61"/>
        <v>1</v>
      </c>
      <c r="L688" t="b">
        <f t="shared" si="62"/>
        <v>0</v>
      </c>
      <c r="M688" t="b">
        <f t="shared" si="63"/>
        <v>0</v>
      </c>
      <c r="N688" t="b">
        <f t="shared" si="64"/>
        <v>1</v>
      </c>
      <c r="O688" t="b">
        <f t="shared" si="65"/>
        <v>1</v>
      </c>
    </row>
    <row r="689" spans="1:15">
      <c r="A689" s="4">
        <v>1128299</v>
      </c>
      <c r="B689" s="6">
        <v>575</v>
      </c>
      <c r="C689" s="12" t="s">
        <v>1087</v>
      </c>
      <c r="D689" s="12" t="s">
        <v>1253</v>
      </c>
      <c r="E689" s="10">
        <v>115000</v>
      </c>
      <c r="F689" s="11">
        <v>0.2</v>
      </c>
      <c r="G689" s="13">
        <f t="shared" si="60"/>
        <v>575000</v>
      </c>
      <c r="H689" s="154" t="s">
        <v>1241</v>
      </c>
      <c r="I689" s="4" t="s">
        <v>16</v>
      </c>
      <c r="J689">
        <v>575000</v>
      </c>
      <c r="K689" t="b">
        <f t="shared" si="61"/>
        <v>1</v>
      </c>
      <c r="L689" t="b">
        <f t="shared" si="62"/>
        <v>1</v>
      </c>
      <c r="M689" t="b">
        <f t="shared" si="63"/>
        <v>0</v>
      </c>
      <c r="N689" t="b">
        <f t="shared" si="64"/>
        <v>0</v>
      </c>
      <c r="O689" t="b">
        <f t="shared" si="65"/>
        <v>1</v>
      </c>
    </row>
    <row r="690" spans="1:15">
      <c r="A690" s="4">
        <v>1128299</v>
      </c>
      <c r="B690" s="6">
        <v>775</v>
      </c>
      <c r="C690" s="12" t="s">
        <v>1086</v>
      </c>
      <c r="D690" s="12" t="s">
        <v>1253</v>
      </c>
      <c r="E690" s="10">
        <v>197625</v>
      </c>
      <c r="F690" s="11">
        <v>0.3</v>
      </c>
      <c r="G690" s="13">
        <f t="shared" si="60"/>
        <v>658750</v>
      </c>
      <c r="H690" s="154" t="s">
        <v>1244</v>
      </c>
      <c r="I690" s="4" t="s">
        <v>16</v>
      </c>
      <c r="J690">
        <v>658750</v>
      </c>
      <c r="K690" t="b">
        <f t="shared" si="61"/>
        <v>1</v>
      </c>
      <c r="L690" t="b">
        <f t="shared" si="62"/>
        <v>1</v>
      </c>
      <c r="M690" t="b">
        <f t="shared" si="63"/>
        <v>0</v>
      </c>
      <c r="N690" t="b">
        <f t="shared" si="64"/>
        <v>1</v>
      </c>
      <c r="O690" t="b">
        <f t="shared" si="65"/>
        <v>1</v>
      </c>
    </row>
    <row r="691" spans="1:15">
      <c r="A691" s="4">
        <v>1128299</v>
      </c>
      <c r="B691" s="6">
        <v>750</v>
      </c>
      <c r="C691" s="12" t="s">
        <v>1087</v>
      </c>
      <c r="D691" s="12" t="s">
        <v>1253</v>
      </c>
      <c r="E691" s="10">
        <v>150000</v>
      </c>
      <c r="F691" s="11">
        <v>0.25</v>
      </c>
      <c r="G691" s="13">
        <f t="shared" si="60"/>
        <v>600000</v>
      </c>
      <c r="H691" s="154" t="s">
        <v>1243</v>
      </c>
      <c r="I691" s="4" t="s">
        <v>16</v>
      </c>
      <c r="J691">
        <v>600000</v>
      </c>
      <c r="K691" t="b">
        <f t="shared" si="61"/>
        <v>1</v>
      </c>
      <c r="L691" t="b">
        <f t="shared" si="62"/>
        <v>0</v>
      </c>
      <c r="M691" t="b">
        <f t="shared" si="63"/>
        <v>0</v>
      </c>
      <c r="N691" t="b">
        <f t="shared" si="64"/>
        <v>1</v>
      </c>
      <c r="O691" t="b">
        <f t="shared" si="65"/>
        <v>1</v>
      </c>
    </row>
    <row r="692" spans="1:15">
      <c r="A692" s="4">
        <v>1128299</v>
      </c>
      <c r="B692" s="6">
        <v>625</v>
      </c>
      <c r="C692" s="12" t="s">
        <v>1086</v>
      </c>
      <c r="D692" s="12" t="s">
        <v>1253</v>
      </c>
      <c r="E692" s="10">
        <v>117187.5</v>
      </c>
      <c r="F692" s="11">
        <v>0.25</v>
      </c>
      <c r="G692" s="13">
        <f t="shared" si="60"/>
        <v>468750</v>
      </c>
      <c r="H692" s="154" t="s">
        <v>1243</v>
      </c>
      <c r="I692" s="4" t="s">
        <v>16</v>
      </c>
      <c r="J692">
        <v>468750</v>
      </c>
      <c r="K692" t="b">
        <f t="shared" si="61"/>
        <v>1</v>
      </c>
      <c r="L692" t="b">
        <f t="shared" si="62"/>
        <v>1</v>
      </c>
      <c r="M692" t="b">
        <f t="shared" si="63"/>
        <v>0</v>
      </c>
      <c r="N692" t="b">
        <f t="shared" si="64"/>
        <v>1</v>
      </c>
      <c r="O692" t="b">
        <f t="shared" si="65"/>
        <v>1</v>
      </c>
    </row>
    <row r="693" spans="1:15">
      <c r="A693" s="4">
        <v>1128299</v>
      </c>
      <c r="B693" s="6">
        <v>575</v>
      </c>
      <c r="C693" s="12" t="s">
        <v>1087</v>
      </c>
      <c r="D693" s="12" t="s">
        <v>1253</v>
      </c>
      <c r="E693" s="10">
        <v>129375</v>
      </c>
      <c r="F693" s="11">
        <v>0.3</v>
      </c>
      <c r="G693" s="13">
        <f t="shared" si="60"/>
        <v>431250</v>
      </c>
      <c r="H693" s="154" t="s">
        <v>1243</v>
      </c>
      <c r="I693" s="4" t="s">
        <v>16</v>
      </c>
      <c r="J693">
        <v>431250</v>
      </c>
      <c r="K693" t="b">
        <f t="shared" si="61"/>
        <v>0</v>
      </c>
      <c r="L693" t="b">
        <f t="shared" si="62"/>
        <v>0</v>
      </c>
      <c r="M693" t="b">
        <f t="shared" si="63"/>
        <v>0</v>
      </c>
      <c r="N693" t="b">
        <f t="shared" si="64"/>
        <v>1</v>
      </c>
      <c r="O693" t="b">
        <f t="shared" si="65"/>
        <v>1</v>
      </c>
    </row>
    <row r="694" spans="1:15">
      <c r="A694" s="4">
        <v>1128299</v>
      </c>
      <c r="B694" s="6">
        <v>575</v>
      </c>
      <c r="C694" s="12" t="s">
        <v>1087</v>
      </c>
      <c r="D694" s="12" t="s">
        <v>1253</v>
      </c>
      <c r="E694" s="10">
        <v>107812.5</v>
      </c>
      <c r="F694" s="11">
        <v>0.25</v>
      </c>
      <c r="G694" s="13">
        <f t="shared" si="60"/>
        <v>431250</v>
      </c>
      <c r="H694" s="154" t="s">
        <v>1242</v>
      </c>
      <c r="I694" s="4" t="s">
        <v>16</v>
      </c>
      <c r="J694">
        <v>431250</v>
      </c>
      <c r="K694" t="b">
        <f t="shared" si="61"/>
        <v>0</v>
      </c>
      <c r="L694" t="b">
        <f t="shared" si="62"/>
        <v>0</v>
      </c>
      <c r="M694" t="b">
        <f t="shared" si="63"/>
        <v>0</v>
      </c>
      <c r="N694" t="b">
        <f t="shared" si="64"/>
        <v>1</v>
      </c>
      <c r="O694" t="b">
        <f t="shared" si="65"/>
        <v>1</v>
      </c>
    </row>
    <row r="695" spans="1:15">
      <c r="A695" s="4">
        <v>1128299</v>
      </c>
      <c r="B695" s="6">
        <v>400</v>
      </c>
      <c r="C695" s="12" t="s">
        <v>1087</v>
      </c>
      <c r="D695" s="12" t="s">
        <v>1253</v>
      </c>
      <c r="E695" s="10">
        <v>64000</v>
      </c>
      <c r="F695" s="11">
        <v>0.2</v>
      </c>
      <c r="G695" s="13">
        <f t="shared" si="60"/>
        <v>320000</v>
      </c>
      <c r="H695" s="154" t="s">
        <v>1241</v>
      </c>
      <c r="I695" s="4" t="s">
        <v>16</v>
      </c>
      <c r="J695">
        <v>320000</v>
      </c>
      <c r="K695" t="b">
        <f t="shared" si="61"/>
        <v>0</v>
      </c>
      <c r="L695" t="b">
        <f t="shared" si="62"/>
        <v>1</v>
      </c>
      <c r="M695" t="b">
        <f t="shared" si="63"/>
        <v>0</v>
      </c>
      <c r="N695" t="b">
        <f t="shared" si="64"/>
        <v>0</v>
      </c>
      <c r="O695" t="b">
        <f t="shared" si="65"/>
        <v>1</v>
      </c>
    </row>
    <row r="696" spans="1:15">
      <c r="A696" s="4">
        <v>1128299</v>
      </c>
      <c r="B696" s="6">
        <v>600</v>
      </c>
      <c r="C696" s="12" t="s">
        <v>1087</v>
      </c>
      <c r="D696" s="12" t="s">
        <v>1253</v>
      </c>
      <c r="E696" s="10">
        <v>126000</v>
      </c>
      <c r="F696" s="11">
        <v>0.3</v>
      </c>
      <c r="G696" s="13">
        <f t="shared" si="60"/>
        <v>420000</v>
      </c>
      <c r="H696" s="154" t="s">
        <v>1245</v>
      </c>
      <c r="I696" s="4" t="s">
        <v>16</v>
      </c>
      <c r="J696">
        <v>420000</v>
      </c>
      <c r="K696" t="b">
        <f t="shared" si="61"/>
        <v>0</v>
      </c>
      <c r="L696" t="b">
        <f t="shared" si="62"/>
        <v>0</v>
      </c>
      <c r="M696" t="b">
        <f t="shared" si="63"/>
        <v>0</v>
      </c>
      <c r="N696" t="b">
        <f t="shared" si="64"/>
        <v>1</v>
      </c>
      <c r="O696" t="b">
        <f t="shared" si="65"/>
        <v>1</v>
      </c>
    </row>
    <row r="697" spans="1:15">
      <c r="A697" s="4">
        <v>1128299</v>
      </c>
      <c r="B697" s="6">
        <v>600</v>
      </c>
      <c r="C697" s="12" t="s">
        <v>1087</v>
      </c>
      <c r="D697" s="12" t="s">
        <v>1253</v>
      </c>
      <c r="E697" s="10">
        <v>112500</v>
      </c>
      <c r="F697" s="11">
        <v>0.25</v>
      </c>
      <c r="G697" s="13">
        <f t="shared" si="60"/>
        <v>450000</v>
      </c>
      <c r="H697" s="154" t="s">
        <v>1241</v>
      </c>
      <c r="I697" s="4" t="s">
        <v>16</v>
      </c>
      <c r="J697">
        <v>450000</v>
      </c>
      <c r="K697" t="b">
        <f t="shared" si="61"/>
        <v>0</v>
      </c>
      <c r="L697" t="b">
        <f t="shared" si="62"/>
        <v>1</v>
      </c>
      <c r="M697" t="b">
        <f t="shared" si="63"/>
        <v>0</v>
      </c>
      <c r="N697" t="b">
        <f t="shared" si="64"/>
        <v>0</v>
      </c>
      <c r="O697" t="b">
        <f t="shared" si="65"/>
        <v>1</v>
      </c>
    </row>
    <row r="698" spans="1:15">
      <c r="A698" s="4">
        <v>1128299</v>
      </c>
      <c r="B698" s="6">
        <v>450</v>
      </c>
      <c r="C698" s="12" t="s">
        <v>1086</v>
      </c>
      <c r="D698" s="12" t="s">
        <v>1253</v>
      </c>
      <c r="E698" s="10">
        <v>78750</v>
      </c>
      <c r="F698" s="11">
        <v>0.25</v>
      </c>
      <c r="G698" s="13">
        <f t="shared" si="60"/>
        <v>315000</v>
      </c>
      <c r="H698" s="154" t="s">
        <v>1245</v>
      </c>
      <c r="I698" s="4" t="s">
        <v>16</v>
      </c>
      <c r="J698">
        <v>315000</v>
      </c>
      <c r="K698" t="b">
        <f t="shared" si="61"/>
        <v>0</v>
      </c>
      <c r="L698" t="b">
        <f t="shared" si="62"/>
        <v>1</v>
      </c>
      <c r="M698" t="b">
        <f t="shared" si="63"/>
        <v>0</v>
      </c>
      <c r="N698" t="b">
        <f t="shared" si="64"/>
        <v>1</v>
      </c>
      <c r="O698" t="b">
        <f t="shared" si="65"/>
        <v>1</v>
      </c>
    </row>
    <row r="699" spans="1:15">
      <c r="A699" s="4">
        <v>1128299</v>
      </c>
      <c r="B699" s="6">
        <v>400</v>
      </c>
      <c r="C699" s="12" t="s">
        <v>1086</v>
      </c>
      <c r="D699" s="12" t="s">
        <v>1253</v>
      </c>
      <c r="E699" s="10">
        <v>84000</v>
      </c>
      <c r="F699" s="11">
        <v>0.3</v>
      </c>
      <c r="G699" s="13">
        <f t="shared" si="60"/>
        <v>280000</v>
      </c>
      <c r="H699" s="154" t="s">
        <v>1242</v>
      </c>
      <c r="I699" s="4" t="s">
        <v>16</v>
      </c>
      <c r="J699">
        <v>280000</v>
      </c>
      <c r="K699" t="b">
        <f t="shared" si="61"/>
        <v>0</v>
      </c>
      <c r="L699" t="b">
        <f t="shared" si="62"/>
        <v>1</v>
      </c>
      <c r="M699" t="b">
        <f t="shared" si="63"/>
        <v>0</v>
      </c>
      <c r="N699" t="b">
        <f t="shared" si="64"/>
        <v>1</v>
      </c>
      <c r="O699" t="b">
        <f t="shared" si="65"/>
        <v>1</v>
      </c>
    </row>
    <row r="700" spans="1:15">
      <c r="A700" s="4">
        <v>1128299</v>
      </c>
      <c r="B700" s="6">
        <v>425</v>
      </c>
      <c r="C700" s="12" t="s">
        <v>1087</v>
      </c>
      <c r="D700" s="12" t="s">
        <v>1253</v>
      </c>
      <c r="E700" s="10">
        <v>85000</v>
      </c>
      <c r="F700" s="11">
        <v>0.25</v>
      </c>
      <c r="G700" s="13">
        <f t="shared" si="60"/>
        <v>340000</v>
      </c>
      <c r="H700" s="154" t="s">
        <v>1242</v>
      </c>
      <c r="I700" s="4" t="s">
        <v>16</v>
      </c>
      <c r="J700">
        <v>340000</v>
      </c>
      <c r="K700" t="b">
        <f t="shared" si="61"/>
        <v>0</v>
      </c>
      <c r="L700" t="b">
        <f t="shared" si="62"/>
        <v>0</v>
      </c>
      <c r="M700" t="b">
        <f t="shared" si="63"/>
        <v>0</v>
      </c>
      <c r="N700" t="b">
        <f t="shared" si="64"/>
        <v>1</v>
      </c>
      <c r="O700" t="b">
        <f t="shared" si="65"/>
        <v>1</v>
      </c>
    </row>
    <row r="701" spans="1:15">
      <c r="A701" s="4">
        <v>1128299</v>
      </c>
      <c r="B701" s="6">
        <v>450</v>
      </c>
      <c r="C701" s="12" t="s">
        <v>1087</v>
      </c>
      <c r="D701" s="12" t="s">
        <v>1253</v>
      </c>
      <c r="E701" s="10">
        <v>58500</v>
      </c>
      <c r="F701" s="11">
        <v>0.2</v>
      </c>
      <c r="G701" s="13">
        <f t="shared" si="60"/>
        <v>292500</v>
      </c>
      <c r="H701" s="154" t="s">
        <v>1242</v>
      </c>
      <c r="I701" s="4" t="s">
        <v>16</v>
      </c>
      <c r="J701">
        <v>292500</v>
      </c>
      <c r="K701" t="b">
        <f t="shared" si="61"/>
        <v>0</v>
      </c>
      <c r="L701" t="b">
        <f t="shared" si="62"/>
        <v>0</v>
      </c>
      <c r="M701" t="b">
        <f t="shared" si="63"/>
        <v>0</v>
      </c>
      <c r="N701" t="b">
        <f t="shared" si="64"/>
        <v>1</v>
      </c>
      <c r="O701" t="b">
        <f t="shared" si="65"/>
        <v>1</v>
      </c>
    </row>
    <row r="702" spans="1:15">
      <c r="A702" s="4">
        <v>1128299</v>
      </c>
      <c r="B702" s="6">
        <v>550</v>
      </c>
      <c r="C702" s="12" t="s">
        <v>1087</v>
      </c>
      <c r="D702" s="12" t="s">
        <v>1253</v>
      </c>
      <c r="E702" s="10">
        <v>99000</v>
      </c>
      <c r="F702" s="11">
        <v>0.3</v>
      </c>
      <c r="G702" s="13">
        <f t="shared" si="60"/>
        <v>330000</v>
      </c>
      <c r="H702" s="154" t="s">
        <v>1244</v>
      </c>
      <c r="I702" s="4" t="s">
        <v>16</v>
      </c>
      <c r="J702">
        <v>330000</v>
      </c>
      <c r="K702" t="b">
        <f t="shared" si="61"/>
        <v>0</v>
      </c>
      <c r="L702" t="b">
        <f t="shared" si="62"/>
        <v>0</v>
      </c>
      <c r="M702" t="b">
        <f t="shared" si="63"/>
        <v>0</v>
      </c>
      <c r="N702" t="b">
        <f t="shared" si="64"/>
        <v>1</v>
      </c>
      <c r="O702" t="b">
        <f t="shared" si="65"/>
        <v>1</v>
      </c>
    </row>
    <row r="703" spans="1:15">
      <c r="A703" s="4">
        <v>1128299</v>
      </c>
      <c r="B703" s="6">
        <v>550</v>
      </c>
      <c r="C703" s="12" t="s">
        <v>1086</v>
      </c>
      <c r="D703" s="12" t="s">
        <v>1253</v>
      </c>
      <c r="E703" s="10">
        <v>89375</v>
      </c>
      <c r="F703" s="11">
        <v>0.25</v>
      </c>
      <c r="G703" s="13">
        <f t="shared" si="60"/>
        <v>357500</v>
      </c>
      <c r="H703" s="154" t="s">
        <v>1242</v>
      </c>
      <c r="I703" s="4" t="s">
        <v>16</v>
      </c>
      <c r="J703">
        <v>357500</v>
      </c>
      <c r="K703" t="b">
        <f t="shared" si="61"/>
        <v>0</v>
      </c>
      <c r="L703" t="b">
        <f t="shared" si="62"/>
        <v>1</v>
      </c>
      <c r="M703" t="b">
        <f t="shared" si="63"/>
        <v>0</v>
      </c>
      <c r="N703" t="b">
        <f t="shared" si="64"/>
        <v>1</v>
      </c>
      <c r="O703" t="b">
        <f t="shared" si="65"/>
        <v>1</v>
      </c>
    </row>
    <row r="704" spans="1:15">
      <c r="A704" s="4">
        <v>1128299</v>
      </c>
      <c r="B704" s="6">
        <v>375</v>
      </c>
      <c r="C704" s="12" t="s">
        <v>1087</v>
      </c>
      <c r="D704" s="12" t="s">
        <v>1253</v>
      </c>
      <c r="E704" s="10">
        <v>56250</v>
      </c>
      <c r="F704" s="11">
        <v>0.25</v>
      </c>
      <c r="G704" s="13">
        <f t="shared" si="60"/>
        <v>225000</v>
      </c>
      <c r="H704" s="154" t="s">
        <v>1245</v>
      </c>
      <c r="I704" s="4" t="s">
        <v>16</v>
      </c>
      <c r="J704">
        <v>225000</v>
      </c>
      <c r="K704" t="b">
        <f t="shared" si="61"/>
        <v>0</v>
      </c>
      <c r="L704" t="b">
        <f t="shared" si="62"/>
        <v>0</v>
      </c>
      <c r="M704" t="b">
        <f t="shared" si="63"/>
        <v>0</v>
      </c>
      <c r="N704" t="b">
        <f t="shared" si="64"/>
        <v>1</v>
      </c>
      <c r="O704" t="b">
        <f t="shared" si="65"/>
        <v>1</v>
      </c>
    </row>
    <row r="705" spans="1:15">
      <c r="A705" s="4">
        <v>1128299</v>
      </c>
      <c r="B705" s="6">
        <v>350</v>
      </c>
      <c r="C705" s="12" t="s">
        <v>1086</v>
      </c>
      <c r="D705" s="12" t="s">
        <v>1253</v>
      </c>
      <c r="E705" s="10">
        <v>63000</v>
      </c>
      <c r="F705" s="11">
        <v>0.3</v>
      </c>
      <c r="G705" s="13">
        <f t="shared" si="60"/>
        <v>210000</v>
      </c>
      <c r="H705" s="154" t="s">
        <v>1243</v>
      </c>
      <c r="I705" s="4" t="s">
        <v>16</v>
      </c>
      <c r="J705">
        <v>210000</v>
      </c>
      <c r="K705" t="b">
        <f t="shared" si="61"/>
        <v>0</v>
      </c>
      <c r="L705" t="b">
        <f t="shared" si="62"/>
        <v>1</v>
      </c>
      <c r="M705" t="b">
        <f t="shared" si="63"/>
        <v>0</v>
      </c>
      <c r="N705" t="b">
        <f t="shared" si="64"/>
        <v>1</v>
      </c>
      <c r="O705" t="b">
        <f t="shared" si="65"/>
        <v>1</v>
      </c>
    </row>
    <row r="706" spans="1:15">
      <c r="A706" s="4">
        <v>1128299</v>
      </c>
      <c r="B706" s="6">
        <v>325</v>
      </c>
      <c r="C706" s="12" t="s">
        <v>1086</v>
      </c>
      <c r="D706" s="12" t="s">
        <v>1253</v>
      </c>
      <c r="E706" s="10">
        <v>56875</v>
      </c>
      <c r="F706" s="11">
        <v>0.25</v>
      </c>
      <c r="G706" s="13">
        <f t="shared" si="60"/>
        <v>227500</v>
      </c>
      <c r="H706" s="154" t="s">
        <v>1242</v>
      </c>
      <c r="I706" s="4" t="s">
        <v>16</v>
      </c>
      <c r="J706">
        <v>227500</v>
      </c>
      <c r="K706" t="b">
        <f t="shared" si="61"/>
        <v>0</v>
      </c>
      <c r="L706" t="b">
        <f t="shared" si="62"/>
        <v>1</v>
      </c>
      <c r="M706" t="b">
        <f t="shared" si="63"/>
        <v>0</v>
      </c>
      <c r="N706" t="b">
        <f t="shared" si="64"/>
        <v>1</v>
      </c>
      <c r="O706" t="b">
        <f t="shared" si="65"/>
        <v>1</v>
      </c>
    </row>
    <row r="707" spans="1:15">
      <c r="A707" s="4">
        <v>1128299</v>
      </c>
      <c r="B707" s="6">
        <v>375</v>
      </c>
      <c r="C707" s="12" t="s">
        <v>1087</v>
      </c>
      <c r="D707" s="12" t="s">
        <v>1253</v>
      </c>
      <c r="E707" s="10">
        <v>56250</v>
      </c>
      <c r="F707" s="11">
        <v>0.2</v>
      </c>
      <c r="G707" s="13">
        <f t="shared" si="60"/>
        <v>281250</v>
      </c>
      <c r="H707" s="154" t="s">
        <v>1246</v>
      </c>
      <c r="I707" s="4" t="s">
        <v>16</v>
      </c>
      <c r="J707">
        <v>281250</v>
      </c>
      <c r="K707" t="b">
        <f t="shared" si="61"/>
        <v>0</v>
      </c>
      <c r="L707" t="b">
        <f t="shared" si="62"/>
        <v>0</v>
      </c>
      <c r="M707" t="b">
        <f t="shared" si="63"/>
        <v>0</v>
      </c>
      <c r="N707" t="b">
        <f t="shared" si="64"/>
        <v>1</v>
      </c>
      <c r="O707" t="b">
        <f t="shared" si="65"/>
        <v>1</v>
      </c>
    </row>
    <row r="708" spans="1:15">
      <c r="A708" s="4">
        <v>1128299</v>
      </c>
      <c r="B708" s="6">
        <v>600</v>
      </c>
      <c r="C708" s="12" t="s">
        <v>1087</v>
      </c>
      <c r="D708" s="12" t="s">
        <v>1253</v>
      </c>
      <c r="E708" s="10">
        <v>108000</v>
      </c>
      <c r="F708" s="11">
        <v>0.3</v>
      </c>
      <c r="G708" s="13">
        <f t="shared" si="60"/>
        <v>360000</v>
      </c>
      <c r="H708" s="154" t="s">
        <v>1245</v>
      </c>
      <c r="I708" s="4" t="s">
        <v>16</v>
      </c>
      <c r="J708">
        <v>360000</v>
      </c>
      <c r="K708" t="b">
        <f t="shared" si="61"/>
        <v>0</v>
      </c>
      <c r="L708" t="b">
        <f t="shared" si="62"/>
        <v>0</v>
      </c>
      <c r="M708" t="b">
        <f t="shared" si="63"/>
        <v>0</v>
      </c>
      <c r="N708" t="b">
        <f t="shared" si="64"/>
        <v>1</v>
      </c>
      <c r="O708" t="b">
        <f t="shared" si="65"/>
        <v>1</v>
      </c>
    </row>
    <row r="709" spans="1:15">
      <c r="A709" s="4">
        <v>1128299</v>
      </c>
      <c r="B709" s="6">
        <v>625</v>
      </c>
      <c r="C709" s="12" t="s">
        <v>1086</v>
      </c>
      <c r="D709" s="12" t="s">
        <v>1253</v>
      </c>
      <c r="E709" s="10">
        <v>101562.5</v>
      </c>
      <c r="F709" s="11">
        <v>0.25</v>
      </c>
      <c r="G709" s="13">
        <f t="shared" ref="G709:G772" si="66">E709/F709</f>
        <v>406250</v>
      </c>
      <c r="H709" s="154" t="s">
        <v>1244</v>
      </c>
      <c r="I709" s="4" t="s">
        <v>16</v>
      </c>
      <c r="J709">
        <v>406250</v>
      </c>
      <c r="K709" t="b">
        <f t="shared" ref="K709:K772" si="67">IF(J709&gt;450000,TRUE,FALSE)</f>
        <v>0</v>
      </c>
      <c r="L709" t="b">
        <f t="shared" ref="L709:L772" si="68">OR(C709="Men's Street Footwear",H709="Credit Card")</f>
        <v>1</v>
      </c>
      <c r="M709" t="b">
        <f t="shared" ref="M709:M772" si="69">AND(D709="Male",H709="Credit Card",G709&lt;150000)</f>
        <v>0</v>
      </c>
      <c r="N709" t="b">
        <f t="shared" ref="N709:N772" si="70">NOT(H709="Credit Card")</f>
        <v>1</v>
      </c>
      <c r="O709" t="b">
        <f t="shared" ref="O709:O772" si="71">NOT(AND(H709=0,B709&lt;=500))</f>
        <v>1</v>
      </c>
    </row>
    <row r="710" spans="1:15">
      <c r="A710" s="4">
        <v>1128299</v>
      </c>
      <c r="B710" s="6">
        <v>475</v>
      </c>
      <c r="C710" s="12" t="s">
        <v>1087</v>
      </c>
      <c r="D710" s="12" t="s">
        <v>1253</v>
      </c>
      <c r="E710" s="10">
        <v>71250</v>
      </c>
      <c r="F710" s="11">
        <v>0.25</v>
      </c>
      <c r="G710" s="13">
        <f t="shared" si="66"/>
        <v>285000</v>
      </c>
      <c r="H710" s="154" t="s">
        <v>1245</v>
      </c>
      <c r="I710" s="4" t="s">
        <v>16</v>
      </c>
      <c r="J710">
        <v>285000</v>
      </c>
      <c r="K710" t="b">
        <f t="shared" si="67"/>
        <v>0</v>
      </c>
      <c r="L710" t="b">
        <f t="shared" si="68"/>
        <v>0</v>
      </c>
      <c r="M710" t="b">
        <f t="shared" si="69"/>
        <v>0</v>
      </c>
      <c r="N710" t="b">
        <f t="shared" si="70"/>
        <v>1</v>
      </c>
      <c r="O710" t="b">
        <f t="shared" si="71"/>
        <v>1</v>
      </c>
    </row>
    <row r="711" spans="1:15">
      <c r="A711" s="4">
        <v>1128299</v>
      </c>
      <c r="B711" s="6">
        <v>450</v>
      </c>
      <c r="C711" s="12" t="s">
        <v>1087</v>
      </c>
      <c r="D711" s="12" t="s">
        <v>1253</v>
      </c>
      <c r="E711" s="10">
        <v>94500</v>
      </c>
      <c r="F711" s="11">
        <v>0.3</v>
      </c>
      <c r="G711" s="13">
        <f t="shared" si="66"/>
        <v>315000</v>
      </c>
      <c r="H711" s="154" t="s">
        <v>1246</v>
      </c>
      <c r="I711" s="4" t="s">
        <v>16</v>
      </c>
      <c r="J711">
        <v>315000</v>
      </c>
      <c r="K711" t="b">
        <f t="shared" si="67"/>
        <v>0</v>
      </c>
      <c r="L711" t="b">
        <f t="shared" si="68"/>
        <v>0</v>
      </c>
      <c r="M711" t="b">
        <f t="shared" si="69"/>
        <v>0</v>
      </c>
      <c r="N711" t="b">
        <f t="shared" si="70"/>
        <v>1</v>
      </c>
      <c r="O711" t="b">
        <f t="shared" si="71"/>
        <v>1</v>
      </c>
    </row>
    <row r="712" spans="1:15">
      <c r="A712" s="4">
        <v>1128299</v>
      </c>
      <c r="B712" s="6">
        <v>425</v>
      </c>
      <c r="C712" s="12" t="s">
        <v>1086</v>
      </c>
      <c r="D712" s="12" t="s">
        <v>1253</v>
      </c>
      <c r="E712" s="10">
        <v>95625</v>
      </c>
      <c r="F712" s="11">
        <v>0.25</v>
      </c>
      <c r="G712" s="13">
        <f t="shared" si="66"/>
        <v>382500</v>
      </c>
      <c r="H712" s="154" t="s">
        <v>1243</v>
      </c>
      <c r="I712" s="4" t="s">
        <v>16</v>
      </c>
      <c r="J712">
        <v>382500</v>
      </c>
      <c r="K712" t="b">
        <f t="shared" si="67"/>
        <v>0</v>
      </c>
      <c r="L712" t="b">
        <f t="shared" si="68"/>
        <v>1</v>
      </c>
      <c r="M712" t="b">
        <f t="shared" si="69"/>
        <v>0</v>
      </c>
      <c r="N712" t="b">
        <f t="shared" si="70"/>
        <v>1</v>
      </c>
      <c r="O712" t="b">
        <f t="shared" si="71"/>
        <v>1</v>
      </c>
    </row>
    <row r="713" spans="1:15">
      <c r="A713" s="4">
        <v>1128299</v>
      </c>
      <c r="B713" s="6">
        <v>550</v>
      </c>
      <c r="C713" s="12" t="s">
        <v>1087</v>
      </c>
      <c r="D713" s="12" t="s">
        <v>1253</v>
      </c>
      <c r="E713" s="10">
        <v>104500</v>
      </c>
      <c r="F713" s="11">
        <v>0.2</v>
      </c>
      <c r="G713" s="13">
        <f t="shared" si="66"/>
        <v>522500</v>
      </c>
      <c r="H713" s="154" t="s">
        <v>1246</v>
      </c>
      <c r="I713" s="4" t="s">
        <v>16</v>
      </c>
      <c r="J713">
        <v>522500</v>
      </c>
      <c r="K713" t="b">
        <f t="shared" si="67"/>
        <v>1</v>
      </c>
      <c r="L713" t="b">
        <f t="shared" si="68"/>
        <v>0</v>
      </c>
      <c r="M713" t="b">
        <f t="shared" si="69"/>
        <v>0</v>
      </c>
      <c r="N713" t="b">
        <f t="shared" si="70"/>
        <v>1</v>
      </c>
      <c r="O713" t="b">
        <f t="shared" si="71"/>
        <v>1</v>
      </c>
    </row>
    <row r="714" spans="1:15">
      <c r="A714" s="4">
        <v>1128299</v>
      </c>
      <c r="B714" s="6">
        <v>750</v>
      </c>
      <c r="C714" s="12" t="s">
        <v>1086</v>
      </c>
      <c r="D714" s="12" t="s">
        <v>1253</v>
      </c>
      <c r="E714" s="10">
        <v>180000</v>
      </c>
      <c r="F714" s="11">
        <v>0.3</v>
      </c>
      <c r="G714" s="13">
        <f t="shared" si="66"/>
        <v>600000</v>
      </c>
      <c r="H714" s="154" t="s">
        <v>1242</v>
      </c>
      <c r="I714" s="4" t="s">
        <v>16</v>
      </c>
      <c r="J714">
        <v>600000</v>
      </c>
      <c r="K714" t="b">
        <f t="shared" si="67"/>
        <v>1</v>
      </c>
      <c r="L714" t="b">
        <f t="shared" si="68"/>
        <v>1</v>
      </c>
      <c r="M714" t="b">
        <f t="shared" si="69"/>
        <v>0</v>
      </c>
      <c r="N714" t="b">
        <f t="shared" si="70"/>
        <v>1</v>
      </c>
      <c r="O714" t="b">
        <f t="shared" si="71"/>
        <v>1</v>
      </c>
    </row>
    <row r="715" spans="1:15">
      <c r="A715" s="4">
        <v>1128299</v>
      </c>
      <c r="B715" s="6">
        <v>750</v>
      </c>
      <c r="C715" s="12" t="s">
        <v>1087</v>
      </c>
      <c r="D715" s="12" t="s">
        <v>1253</v>
      </c>
      <c r="E715" s="10">
        <v>159375</v>
      </c>
      <c r="F715" s="11">
        <v>0.25</v>
      </c>
      <c r="G715" s="13">
        <f t="shared" si="66"/>
        <v>637500</v>
      </c>
      <c r="H715" s="154" t="s">
        <v>1244</v>
      </c>
      <c r="I715" s="4" t="s">
        <v>16</v>
      </c>
      <c r="J715">
        <v>637500</v>
      </c>
      <c r="K715" t="b">
        <f t="shared" si="67"/>
        <v>1</v>
      </c>
      <c r="L715" t="b">
        <f t="shared" si="68"/>
        <v>0</v>
      </c>
      <c r="M715" t="b">
        <f t="shared" si="69"/>
        <v>0</v>
      </c>
      <c r="N715" t="b">
        <f t="shared" si="70"/>
        <v>1</v>
      </c>
      <c r="O715" t="b">
        <f t="shared" si="71"/>
        <v>1</v>
      </c>
    </row>
    <row r="716" spans="1:15">
      <c r="A716" s="4">
        <v>1128299</v>
      </c>
      <c r="B716" s="6">
        <v>550</v>
      </c>
      <c r="C716" s="12" t="s">
        <v>1087</v>
      </c>
      <c r="D716" s="12" t="s">
        <v>1253</v>
      </c>
      <c r="E716" s="10">
        <v>110000</v>
      </c>
      <c r="F716" s="11">
        <v>0.25</v>
      </c>
      <c r="G716" s="13">
        <f t="shared" si="66"/>
        <v>440000</v>
      </c>
      <c r="H716" s="154" t="s">
        <v>1241</v>
      </c>
      <c r="I716" s="4" t="s">
        <v>16</v>
      </c>
      <c r="J716">
        <v>440000</v>
      </c>
      <c r="K716" t="b">
        <f t="shared" si="67"/>
        <v>0</v>
      </c>
      <c r="L716" t="b">
        <f t="shared" si="68"/>
        <v>1</v>
      </c>
      <c r="M716" t="b">
        <f t="shared" si="69"/>
        <v>0</v>
      </c>
      <c r="N716" t="b">
        <f t="shared" si="70"/>
        <v>0</v>
      </c>
      <c r="O716" t="b">
        <f t="shared" si="71"/>
        <v>1</v>
      </c>
    </row>
    <row r="717" spans="1:15">
      <c r="A717" s="4">
        <v>1128299</v>
      </c>
      <c r="B717" s="6">
        <v>550</v>
      </c>
      <c r="C717" s="12" t="s">
        <v>1086</v>
      </c>
      <c r="D717" s="12" t="s">
        <v>1253</v>
      </c>
      <c r="E717" s="10">
        <v>132000</v>
      </c>
      <c r="F717" s="11">
        <v>0.3</v>
      </c>
      <c r="G717" s="13">
        <f t="shared" si="66"/>
        <v>440000</v>
      </c>
      <c r="H717" s="154" t="s">
        <v>1242</v>
      </c>
      <c r="I717" s="4" t="s">
        <v>16</v>
      </c>
      <c r="J717">
        <v>440000</v>
      </c>
      <c r="K717" t="b">
        <f t="shared" si="67"/>
        <v>0</v>
      </c>
      <c r="L717" t="b">
        <f t="shared" si="68"/>
        <v>1</v>
      </c>
      <c r="M717" t="b">
        <f t="shared" si="69"/>
        <v>0</v>
      </c>
      <c r="N717" t="b">
        <f t="shared" si="70"/>
        <v>1</v>
      </c>
      <c r="O717" t="b">
        <f t="shared" si="71"/>
        <v>1</v>
      </c>
    </row>
    <row r="718" spans="1:15">
      <c r="A718" s="4">
        <v>1128299</v>
      </c>
      <c r="B718" s="6">
        <v>475</v>
      </c>
      <c r="C718" s="12" t="s">
        <v>1087</v>
      </c>
      <c r="D718" s="12" t="s">
        <v>1253</v>
      </c>
      <c r="E718" s="10">
        <v>106875</v>
      </c>
      <c r="F718" s="11">
        <v>0.25</v>
      </c>
      <c r="G718" s="13">
        <f t="shared" si="66"/>
        <v>427500</v>
      </c>
      <c r="H718" s="154" t="s">
        <v>1245</v>
      </c>
      <c r="I718" s="4" t="s">
        <v>16</v>
      </c>
      <c r="J718">
        <v>427500</v>
      </c>
      <c r="K718" t="b">
        <f t="shared" si="67"/>
        <v>0</v>
      </c>
      <c r="L718" t="b">
        <f t="shared" si="68"/>
        <v>0</v>
      </c>
      <c r="M718" t="b">
        <f t="shared" si="69"/>
        <v>0</v>
      </c>
      <c r="N718" t="b">
        <f t="shared" si="70"/>
        <v>1</v>
      </c>
      <c r="O718" t="b">
        <f t="shared" si="71"/>
        <v>1</v>
      </c>
    </row>
    <row r="719" spans="1:15">
      <c r="A719" s="4">
        <v>1128299</v>
      </c>
      <c r="B719" s="6">
        <v>575</v>
      </c>
      <c r="C719" s="12" t="s">
        <v>1087</v>
      </c>
      <c r="D719" s="12" t="s">
        <v>1253</v>
      </c>
      <c r="E719" s="10">
        <v>109250</v>
      </c>
      <c r="F719" s="11">
        <v>0.2</v>
      </c>
      <c r="G719" s="13">
        <f t="shared" si="66"/>
        <v>546250</v>
      </c>
      <c r="H719" s="154" t="s">
        <v>1245</v>
      </c>
      <c r="I719" s="4" t="s">
        <v>16</v>
      </c>
      <c r="J719">
        <v>546250</v>
      </c>
      <c r="K719" t="b">
        <f t="shared" si="67"/>
        <v>1</v>
      </c>
      <c r="L719" t="b">
        <f t="shared" si="68"/>
        <v>0</v>
      </c>
      <c r="M719" t="b">
        <f t="shared" si="69"/>
        <v>0</v>
      </c>
      <c r="N719" t="b">
        <f t="shared" si="70"/>
        <v>1</v>
      </c>
      <c r="O719" t="b">
        <f t="shared" si="71"/>
        <v>1</v>
      </c>
    </row>
    <row r="720" spans="1:15">
      <c r="A720" s="4">
        <v>1185732</v>
      </c>
      <c r="B720" s="6">
        <v>1050</v>
      </c>
      <c r="C720" s="12" t="s">
        <v>1087</v>
      </c>
      <c r="D720" s="12" t="s">
        <v>1253</v>
      </c>
      <c r="E720" s="10">
        <v>212625</v>
      </c>
      <c r="F720" s="11">
        <v>0.45</v>
      </c>
      <c r="G720" s="13">
        <f t="shared" si="66"/>
        <v>472500</v>
      </c>
      <c r="H720" s="154" t="s">
        <v>1244</v>
      </c>
      <c r="I720" s="4" t="s">
        <v>16</v>
      </c>
      <c r="J720">
        <v>472500</v>
      </c>
      <c r="K720" t="b">
        <f t="shared" si="67"/>
        <v>1</v>
      </c>
      <c r="L720" t="b">
        <f t="shared" si="68"/>
        <v>0</v>
      </c>
      <c r="M720" t="b">
        <f t="shared" si="69"/>
        <v>0</v>
      </c>
      <c r="N720" t="b">
        <f t="shared" si="70"/>
        <v>1</v>
      </c>
      <c r="O720" t="b">
        <f t="shared" si="71"/>
        <v>1</v>
      </c>
    </row>
    <row r="721" spans="1:15">
      <c r="A721" s="4">
        <v>1185732</v>
      </c>
      <c r="B721" s="6">
        <v>850</v>
      </c>
      <c r="C721" s="12" t="s">
        <v>1086</v>
      </c>
      <c r="D721" s="12" t="s">
        <v>1253</v>
      </c>
      <c r="E721" s="10">
        <v>133875</v>
      </c>
      <c r="F721" s="11">
        <v>0.35</v>
      </c>
      <c r="G721" s="13">
        <f t="shared" si="66"/>
        <v>382500</v>
      </c>
      <c r="H721" s="154" t="s">
        <v>1246</v>
      </c>
      <c r="I721" s="4" t="s">
        <v>16</v>
      </c>
      <c r="J721">
        <v>382500</v>
      </c>
      <c r="K721" t="b">
        <f t="shared" si="67"/>
        <v>0</v>
      </c>
      <c r="L721" t="b">
        <f t="shared" si="68"/>
        <v>1</v>
      </c>
      <c r="M721" t="b">
        <f t="shared" si="69"/>
        <v>0</v>
      </c>
      <c r="N721" t="b">
        <f t="shared" si="70"/>
        <v>1</v>
      </c>
      <c r="O721" t="b">
        <f t="shared" si="71"/>
        <v>1</v>
      </c>
    </row>
    <row r="722" spans="1:15">
      <c r="A722" s="4">
        <v>1185732</v>
      </c>
      <c r="B722" s="6">
        <v>850</v>
      </c>
      <c r="C722" s="12" t="s">
        <v>1087</v>
      </c>
      <c r="D722" s="12" t="s">
        <v>1253</v>
      </c>
      <c r="E722" s="10">
        <v>74375</v>
      </c>
      <c r="F722" s="11">
        <v>0.25</v>
      </c>
      <c r="G722" s="13">
        <f t="shared" si="66"/>
        <v>297500</v>
      </c>
      <c r="H722" s="154" t="s">
        <v>1242</v>
      </c>
      <c r="I722" s="4" t="s">
        <v>16</v>
      </c>
      <c r="J722">
        <v>297500</v>
      </c>
      <c r="K722" t="b">
        <f t="shared" si="67"/>
        <v>0</v>
      </c>
      <c r="L722" t="b">
        <f t="shared" si="68"/>
        <v>0</v>
      </c>
      <c r="M722" t="b">
        <f t="shared" si="69"/>
        <v>0</v>
      </c>
      <c r="N722" t="b">
        <f t="shared" si="70"/>
        <v>1</v>
      </c>
      <c r="O722" t="b">
        <f t="shared" si="71"/>
        <v>1</v>
      </c>
    </row>
    <row r="723" spans="1:15">
      <c r="A723" s="4">
        <v>1185732</v>
      </c>
      <c r="B723" s="6">
        <v>700</v>
      </c>
      <c r="C723" s="12" t="s">
        <v>1086</v>
      </c>
      <c r="D723" s="12" t="s">
        <v>1253</v>
      </c>
      <c r="E723" s="10">
        <v>84000</v>
      </c>
      <c r="F723" s="11">
        <v>0.3</v>
      </c>
      <c r="G723" s="13">
        <f t="shared" si="66"/>
        <v>280000</v>
      </c>
      <c r="H723" s="154" t="s">
        <v>1245</v>
      </c>
      <c r="I723" s="4" t="s">
        <v>16</v>
      </c>
      <c r="J723">
        <v>280000</v>
      </c>
      <c r="K723" t="b">
        <f t="shared" si="67"/>
        <v>0</v>
      </c>
      <c r="L723" t="b">
        <f t="shared" si="68"/>
        <v>1</v>
      </c>
      <c r="M723" t="b">
        <f t="shared" si="69"/>
        <v>0</v>
      </c>
      <c r="N723" t="b">
        <f t="shared" si="70"/>
        <v>1</v>
      </c>
      <c r="O723" t="b">
        <f t="shared" si="71"/>
        <v>1</v>
      </c>
    </row>
    <row r="724" spans="1:15">
      <c r="A724" s="4">
        <v>1185732</v>
      </c>
      <c r="B724" s="6">
        <v>750</v>
      </c>
      <c r="C724" s="12" t="s">
        <v>1087</v>
      </c>
      <c r="D724" s="12" t="s">
        <v>1253</v>
      </c>
      <c r="E724" s="10">
        <v>144375</v>
      </c>
      <c r="F724" s="11">
        <v>0.35</v>
      </c>
      <c r="G724" s="13">
        <f t="shared" si="66"/>
        <v>412500</v>
      </c>
      <c r="H724" s="154" t="s">
        <v>1242</v>
      </c>
      <c r="I724" s="4" t="s">
        <v>16</v>
      </c>
      <c r="J724">
        <v>412500</v>
      </c>
      <c r="K724" t="b">
        <f t="shared" si="67"/>
        <v>0</v>
      </c>
      <c r="L724" t="b">
        <f t="shared" si="68"/>
        <v>0</v>
      </c>
      <c r="M724" t="b">
        <f t="shared" si="69"/>
        <v>0</v>
      </c>
      <c r="N724" t="b">
        <f t="shared" si="70"/>
        <v>1</v>
      </c>
      <c r="O724" t="b">
        <f t="shared" si="71"/>
        <v>1</v>
      </c>
    </row>
    <row r="725" spans="1:15">
      <c r="A725" s="4">
        <v>1185732</v>
      </c>
      <c r="B725" s="6">
        <v>850</v>
      </c>
      <c r="C725" s="12" t="s">
        <v>1086</v>
      </c>
      <c r="D725" s="12" t="s">
        <v>1253</v>
      </c>
      <c r="E725" s="10">
        <v>191250</v>
      </c>
      <c r="F725" s="11">
        <v>0.5</v>
      </c>
      <c r="G725" s="13">
        <f t="shared" si="66"/>
        <v>382500</v>
      </c>
      <c r="H725" s="154" t="s">
        <v>1246</v>
      </c>
      <c r="I725" s="4" t="s">
        <v>16</v>
      </c>
      <c r="J725">
        <v>382500</v>
      </c>
      <c r="K725" t="b">
        <f t="shared" si="67"/>
        <v>0</v>
      </c>
      <c r="L725" t="b">
        <f t="shared" si="68"/>
        <v>1</v>
      </c>
      <c r="M725" t="b">
        <f t="shared" si="69"/>
        <v>0</v>
      </c>
      <c r="N725" t="b">
        <f t="shared" si="70"/>
        <v>1</v>
      </c>
      <c r="O725" t="b">
        <f t="shared" si="71"/>
        <v>1</v>
      </c>
    </row>
    <row r="726" spans="1:15">
      <c r="A726" s="4">
        <v>1185732</v>
      </c>
      <c r="B726" s="6">
        <v>1100</v>
      </c>
      <c r="C726" s="12" t="s">
        <v>1087</v>
      </c>
      <c r="D726" s="12" t="s">
        <v>1253</v>
      </c>
      <c r="E726" s="10">
        <v>222750</v>
      </c>
      <c r="F726" s="11">
        <v>0.45</v>
      </c>
      <c r="G726" s="13">
        <f t="shared" si="66"/>
        <v>495000</v>
      </c>
      <c r="H726" s="154" t="s">
        <v>1244</v>
      </c>
      <c r="I726" s="4" t="s">
        <v>16</v>
      </c>
      <c r="J726">
        <v>495000</v>
      </c>
      <c r="K726" t="b">
        <f t="shared" si="67"/>
        <v>1</v>
      </c>
      <c r="L726" t="b">
        <f t="shared" si="68"/>
        <v>0</v>
      </c>
      <c r="M726" t="b">
        <f t="shared" si="69"/>
        <v>0</v>
      </c>
      <c r="N726" t="b">
        <f t="shared" si="70"/>
        <v>1</v>
      </c>
      <c r="O726" t="b">
        <f t="shared" si="71"/>
        <v>1</v>
      </c>
    </row>
    <row r="727" spans="1:15">
      <c r="A727" s="4">
        <v>1185732</v>
      </c>
      <c r="B727" s="6">
        <v>750</v>
      </c>
      <c r="C727" s="12" t="s">
        <v>1086</v>
      </c>
      <c r="D727" s="12" t="s">
        <v>1253</v>
      </c>
      <c r="E727" s="10">
        <v>118125</v>
      </c>
      <c r="F727" s="11">
        <v>0.35</v>
      </c>
      <c r="G727" s="13">
        <f t="shared" si="66"/>
        <v>337500</v>
      </c>
      <c r="H727" s="154" t="s">
        <v>1243</v>
      </c>
      <c r="I727" s="4" t="s">
        <v>16</v>
      </c>
      <c r="J727">
        <v>337500</v>
      </c>
      <c r="K727" t="b">
        <f t="shared" si="67"/>
        <v>0</v>
      </c>
      <c r="L727" t="b">
        <f t="shared" si="68"/>
        <v>1</v>
      </c>
      <c r="M727" t="b">
        <f t="shared" si="69"/>
        <v>0</v>
      </c>
      <c r="N727" t="b">
        <f t="shared" si="70"/>
        <v>1</v>
      </c>
      <c r="O727" t="b">
        <f t="shared" si="71"/>
        <v>1</v>
      </c>
    </row>
    <row r="728" spans="1:15">
      <c r="A728" s="4">
        <v>1185732</v>
      </c>
      <c r="B728" s="6">
        <v>800</v>
      </c>
      <c r="C728" s="12" t="s">
        <v>1087</v>
      </c>
      <c r="D728" s="12" t="s">
        <v>1253</v>
      </c>
      <c r="E728" s="10">
        <v>70000</v>
      </c>
      <c r="F728" s="11">
        <v>0.25</v>
      </c>
      <c r="G728" s="13">
        <f t="shared" si="66"/>
        <v>280000</v>
      </c>
      <c r="H728" s="154" t="s">
        <v>1243</v>
      </c>
      <c r="I728" s="4" t="s">
        <v>16</v>
      </c>
      <c r="J728">
        <v>280000</v>
      </c>
      <c r="K728" t="b">
        <f t="shared" si="67"/>
        <v>0</v>
      </c>
      <c r="L728" t="b">
        <f t="shared" si="68"/>
        <v>0</v>
      </c>
      <c r="M728" t="b">
        <f t="shared" si="69"/>
        <v>0</v>
      </c>
      <c r="N728" t="b">
        <f t="shared" si="70"/>
        <v>1</v>
      </c>
      <c r="O728" t="b">
        <f t="shared" si="71"/>
        <v>1</v>
      </c>
    </row>
    <row r="729" spans="1:15">
      <c r="A729" s="4">
        <v>1185732</v>
      </c>
      <c r="B729" s="6">
        <v>675</v>
      </c>
      <c r="C729" s="12" t="s">
        <v>1087</v>
      </c>
      <c r="D729" s="12" t="s">
        <v>1253</v>
      </c>
      <c r="E729" s="10">
        <v>81000</v>
      </c>
      <c r="F729" s="11">
        <v>0.3</v>
      </c>
      <c r="G729" s="13">
        <f t="shared" si="66"/>
        <v>270000</v>
      </c>
      <c r="H729" s="154" t="s">
        <v>1243</v>
      </c>
      <c r="I729" s="4" t="s">
        <v>16</v>
      </c>
      <c r="J729">
        <v>270000</v>
      </c>
      <c r="K729" t="b">
        <f t="shared" si="67"/>
        <v>0</v>
      </c>
      <c r="L729" t="b">
        <f t="shared" si="68"/>
        <v>0</v>
      </c>
      <c r="M729" t="b">
        <f t="shared" si="69"/>
        <v>0</v>
      </c>
      <c r="N729" t="b">
        <f t="shared" si="70"/>
        <v>1</v>
      </c>
      <c r="O729" t="b">
        <f t="shared" si="71"/>
        <v>1</v>
      </c>
    </row>
    <row r="730" spans="1:15">
      <c r="A730" s="4">
        <v>1185732</v>
      </c>
      <c r="B730" s="6">
        <v>750</v>
      </c>
      <c r="C730" s="12" t="s">
        <v>1087</v>
      </c>
      <c r="D730" s="12" t="s">
        <v>1253</v>
      </c>
      <c r="E730" s="10">
        <v>144375</v>
      </c>
      <c r="F730" s="11">
        <v>0.35</v>
      </c>
      <c r="G730" s="13">
        <f t="shared" si="66"/>
        <v>412500</v>
      </c>
      <c r="H730" s="154" t="s">
        <v>1244</v>
      </c>
      <c r="I730" s="4" t="s">
        <v>16</v>
      </c>
      <c r="J730">
        <v>412500</v>
      </c>
      <c r="K730" t="b">
        <f t="shared" si="67"/>
        <v>0</v>
      </c>
      <c r="L730" t="b">
        <f t="shared" si="68"/>
        <v>0</v>
      </c>
      <c r="M730" t="b">
        <f t="shared" si="69"/>
        <v>0</v>
      </c>
      <c r="N730" t="b">
        <f t="shared" si="70"/>
        <v>1</v>
      </c>
      <c r="O730" t="b">
        <f t="shared" si="71"/>
        <v>1</v>
      </c>
    </row>
    <row r="731" spans="1:15">
      <c r="A731" s="4">
        <v>1185732</v>
      </c>
      <c r="B731" s="6">
        <v>850</v>
      </c>
      <c r="C731" s="12" t="s">
        <v>1087</v>
      </c>
      <c r="D731" s="12" t="s">
        <v>1253</v>
      </c>
      <c r="E731" s="10">
        <v>191250</v>
      </c>
      <c r="F731" s="11">
        <v>0.5</v>
      </c>
      <c r="G731" s="13">
        <f t="shared" si="66"/>
        <v>382500</v>
      </c>
      <c r="H731" s="154" t="s">
        <v>1241</v>
      </c>
      <c r="I731" s="4" t="s">
        <v>16</v>
      </c>
      <c r="J731">
        <v>382500</v>
      </c>
      <c r="K731" t="b">
        <f t="shared" si="67"/>
        <v>0</v>
      </c>
      <c r="L731" t="b">
        <f t="shared" si="68"/>
        <v>1</v>
      </c>
      <c r="M731" t="b">
        <f t="shared" si="69"/>
        <v>0</v>
      </c>
      <c r="N731" t="b">
        <f t="shared" si="70"/>
        <v>0</v>
      </c>
      <c r="O731" t="b">
        <f t="shared" si="71"/>
        <v>1</v>
      </c>
    </row>
    <row r="732" spans="1:15">
      <c r="A732" s="4">
        <v>1185732</v>
      </c>
      <c r="B732" s="6">
        <v>1070</v>
      </c>
      <c r="C732" s="12" t="s">
        <v>1087</v>
      </c>
      <c r="D732" s="12" t="s">
        <v>1253</v>
      </c>
      <c r="E732" s="10">
        <v>216675</v>
      </c>
      <c r="F732" s="11">
        <v>0.45</v>
      </c>
      <c r="G732" s="13">
        <f t="shared" si="66"/>
        <v>481500</v>
      </c>
      <c r="H732" s="154" t="s">
        <v>1246</v>
      </c>
      <c r="I732" s="4" t="s">
        <v>16</v>
      </c>
      <c r="J732">
        <v>481500</v>
      </c>
      <c r="K732" t="b">
        <f t="shared" si="67"/>
        <v>1</v>
      </c>
      <c r="L732" t="b">
        <f t="shared" si="68"/>
        <v>0</v>
      </c>
      <c r="M732" t="b">
        <f t="shared" si="69"/>
        <v>0</v>
      </c>
      <c r="N732" t="b">
        <f t="shared" si="70"/>
        <v>1</v>
      </c>
      <c r="O732" t="b">
        <f t="shared" si="71"/>
        <v>1</v>
      </c>
    </row>
    <row r="733" spans="1:15">
      <c r="A733" s="4">
        <v>1185732</v>
      </c>
      <c r="B733" s="6">
        <v>750</v>
      </c>
      <c r="C733" s="12" t="s">
        <v>1087</v>
      </c>
      <c r="D733" s="12" t="s">
        <v>1253</v>
      </c>
      <c r="E733" s="10">
        <v>118125</v>
      </c>
      <c r="F733" s="11">
        <v>0.35</v>
      </c>
      <c r="G733" s="13">
        <f t="shared" si="66"/>
        <v>337500</v>
      </c>
      <c r="H733" s="154" t="s">
        <v>1245</v>
      </c>
      <c r="I733" s="4" t="s">
        <v>16</v>
      </c>
      <c r="J733">
        <v>337500</v>
      </c>
      <c r="K733" t="b">
        <f t="shared" si="67"/>
        <v>0</v>
      </c>
      <c r="L733" t="b">
        <f t="shared" si="68"/>
        <v>0</v>
      </c>
      <c r="M733" t="b">
        <f t="shared" si="69"/>
        <v>0</v>
      </c>
      <c r="N733" t="b">
        <f t="shared" si="70"/>
        <v>1</v>
      </c>
      <c r="O733" t="b">
        <f t="shared" si="71"/>
        <v>1</v>
      </c>
    </row>
    <row r="734" spans="1:15">
      <c r="A734" s="4">
        <v>1185732</v>
      </c>
      <c r="B734" s="6">
        <v>775</v>
      </c>
      <c r="C734" s="12" t="s">
        <v>1087</v>
      </c>
      <c r="D734" s="12" t="s">
        <v>1253</v>
      </c>
      <c r="E734" s="10">
        <v>67812.5</v>
      </c>
      <c r="F734" s="11">
        <v>0.25</v>
      </c>
      <c r="G734" s="13">
        <f t="shared" si="66"/>
        <v>271250</v>
      </c>
      <c r="H734" s="154" t="s">
        <v>1245</v>
      </c>
      <c r="I734" s="4" t="s">
        <v>16</v>
      </c>
      <c r="J734">
        <v>271250</v>
      </c>
      <c r="K734" t="b">
        <f t="shared" si="67"/>
        <v>0</v>
      </c>
      <c r="L734" t="b">
        <f t="shared" si="68"/>
        <v>0</v>
      </c>
      <c r="M734" t="b">
        <f t="shared" si="69"/>
        <v>0</v>
      </c>
      <c r="N734" t="b">
        <f t="shared" si="70"/>
        <v>1</v>
      </c>
      <c r="O734" t="b">
        <f t="shared" si="71"/>
        <v>1</v>
      </c>
    </row>
    <row r="735" spans="1:15">
      <c r="A735" s="4">
        <v>1185732</v>
      </c>
      <c r="B735" s="6">
        <v>625</v>
      </c>
      <c r="C735" s="12" t="s">
        <v>1087</v>
      </c>
      <c r="D735" s="12" t="s">
        <v>1253</v>
      </c>
      <c r="E735" s="10">
        <v>75000</v>
      </c>
      <c r="F735" s="11">
        <v>0.3</v>
      </c>
      <c r="G735" s="13">
        <f t="shared" si="66"/>
        <v>250000</v>
      </c>
      <c r="H735" s="154" t="s">
        <v>1241</v>
      </c>
      <c r="I735" s="4" t="s">
        <v>16</v>
      </c>
      <c r="J735">
        <v>250000</v>
      </c>
      <c r="K735" t="b">
        <f t="shared" si="67"/>
        <v>0</v>
      </c>
      <c r="L735" t="b">
        <f t="shared" si="68"/>
        <v>1</v>
      </c>
      <c r="M735" t="b">
        <f t="shared" si="69"/>
        <v>0</v>
      </c>
      <c r="N735" t="b">
        <f t="shared" si="70"/>
        <v>0</v>
      </c>
      <c r="O735" t="b">
        <f t="shared" si="71"/>
        <v>1</v>
      </c>
    </row>
    <row r="736" spans="1:15">
      <c r="A736" s="4">
        <v>1185732</v>
      </c>
      <c r="B736" s="6">
        <v>675</v>
      </c>
      <c r="C736" s="12" t="s">
        <v>1087</v>
      </c>
      <c r="D736" s="12" t="s">
        <v>1253</v>
      </c>
      <c r="E736" s="10">
        <v>129937.5</v>
      </c>
      <c r="F736" s="11">
        <v>0.35</v>
      </c>
      <c r="G736" s="13">
        <f t="shared" si="66"/>
        <v>371250</v>
      </c>
      <c r="H736" s="154" t="s">
        <v>1243</v>
      </c>
      <c r="I736" s="4" t="s">
        <v>16</v>
      </c>
      <c r="J736">
        <v>371250</v>
      </c>
      <c r="K736" t="b">
        <f t="shared" si="67"/>
        <v>0</v>
      </c>
      <c r="L736" t="b">
        <f t="shared" si="68"/>
        <v>0</v>
      </c>
      <c r="M736" t="b">
        <f t="shared" si="69"/>
        <v>0</v>
      </c>
      <c r="N736" t="b">
        <f t="shared" si="70"/>
        <v>1</v>
      </c>
      <c r="O736" t="b">
        <f t="shared" si="71"/>
        <v>1</v>
      </c>
    </row>
    <row r="737" spans="1:15">
      <c r="A737" s="4">
        <v>1185732</v>
      </c>
      <c r="B737" s="6">
        <v>775</v>
      </c>
      <c r="C737" s="12" t="s">
        <v>1087</v>
      </c>
      <c r="D737" s="12" t="s">
        <v>1253</v>
      </c>
      <c r="E737" s="10">
        <v>174375</v>
      </c>
      <c r="F737" s="11">
        <v>0.5</v>
      </c>
      <c r="G737" s="13">
        <f t="shared" si="66"/>
        <v>348750</v>
      </c>
      <c r="H737" s="154" t="s">
        <v>1243</v>
      </c>
      <c r="I737" s="4" t="s">
        <v>16</v>
      </c>
      <c r="J737">
        <v>348750</v>
      </c>
      <c r="K737" t="b">
        <f t="shared" si="67"/>
        <v>0</v>
      </c>
      <c r="L737" t="b">
        <f t="shared" si="68"/>
        <v>0</v>
      </c>
      <c r="M737" t="b">
        <f t="shared" si="69"/>
        <v>0</v>
      </c>
      <c r="N737" t="b">
        <f t="shared" si="70"/>
        <v>1</v>
      </c>
      <c r="O737" t="b">
        <f t="shared" si="71"/>
        <v>1</v>
      </c>
    </row>
    <row r="738" spans="1:15">
      <c r="A738" s="4">
        <v>1185732</v>
      </c>
      <c r="B738" s="6">
        <v>1025</v>
      </c>
      <c r="C738" s="12" t="s">
        <v>1086</v>
      </c>
      <c r="D738" s="12" t="s">
        <v>1253</v>
      </c>
      <c r="E738" s="10">
        <v>207562.5</v>
      </c>
      <c r="F738" s="11">
        <v>0.45</v>
      </c>
      <c r="G738" s="13">
        <f t="shared" si="66"/>
        <v>461250</v>
      </c>
      <c r="H738" s="154" t="s">
        <v>1245</v>
      </c>
      <c r="I738" s="4" t="s">
        <v>16</v>
      </c>
      <c r="J738">
        <v>461250</v>
      </c>
      <c r="K738" t="b">
        <f t="shared" si="67"/>
        <v>1</v>
      </c>
      <c r="L738" t="b">
        <f t="shared" si="68"/>
        <v>1</v>
      </c>
      <c r="M738" t="b">
        <f t="shared" si="69"/>
        <v>0</v>
      </c>
      <c r="N738" t="b">
        <f t="shared" si="70"/>
        <v>1</v>
      </c>
      <c r="O738" t="b">
        <f t="shared" si="71"/>
        <v>1</v>
      </c>
    </row>
    <row r="739" spans="1:15">
      <c r="A739" s="4">
        <v>1185732</v>
      </c>
      <c r="B739" s="6">
        <v>725</v>
      </c>
      <c r="C739" s="12" t="s">
        <v>1087</v>
      </c>
      <c r="D739" s="12" t="s">
        <v>1253</v>
      </c>
      <c r="E739" s="10">
        <v>114187.5</v>
      </c>
      <c r="F739" s="11">
        <v>0.35</v>
      </c>
      <c r="G739" s="13">
        <f t="shared" si="66"/>
        <v>326250</v>
      </c>
      <c r="H739" s="154" t="s">
        <v>1245</v>
      </c>
      <c r="I739" s="4" t="s">
        <v>16</v>
      </c>
      <c r="J739">
        <v>326250</v>
      </c>
      <c r="K739" t="b">
        <f t="shared" si="67"/>
        <v>0</v>
      </c>
      <c r="L739" t="b">
        <f t="shared" si="68"/>
        <v>0</v>
      </c>
      <c r="M739" t="b">
        <f t="shared" si="69"/>
        <v>0</v>
      </c>
      <c r="N739" t="b">
        <f t="shared" si="70"/>
        <v>1</v>
      </c>
      <c r="O739" t="b">
        <f t="shared" si="71"/>
        <v>1</v>
      </c>
    </row>
    <row r="740" spans="1:15">
      <c r="A740" s="4">
        <v>1185732</v>
      </c>
      <c r="B740" s="6">
        <v>725</v>
      </c>
      <c r="C740" s="12" t="s">
        <v>1086</v>
      </c>
      <c r="D740" s="12" t="s">
        <v>1253</v>
      </c>
      <c r="E740" s="10">
        <v>63437.5</v>
      </c>
      <c r="F740" s="11">
        <v>0.25</v>
      </c>
      <c r="G740" s="13">
        <f t="shared" si="66"/>
        <v>253750</v>
      </c>
      <c r="H740" s="154" t="s">
        <v>1246</v>
      </c>
      <c r="I740" s="4" t="s">
        <v>16</v>
      </c>
      <c r="J740">
        <v>253750</v>
      </c>
      <c r="K740" t="b">
        <f t="shared" si="67"/>
        <v>0</v>
      </c>
      <c r="L740" t="b">
        <f t="shared" si="68"/>
        <v>1</v>
      </c>
      <c r="M740" t="b">
        <f t="shared" si="69"/>
        <v>0</v>
      </c>
      <c r="N740" t="b">
        <f t="shared" si="70"/>
        <v>1</v>
      </c>
      <c r="O740" t="b">
        <f t="shared" si="71"/>
        <v>1</v>
      </c>
    </row>
    <row r="741" spans="1:15">
      <c r="A741" s="4">
        <v>1185732</v>
      </c>
      <c r="B741" s="6">
        <v>650</v>
      </c>
      <c r="C741" s="12" t="s">
        <v>1087</v>
      </c>
      <c r="D741" s="12" t="s">
        <v>1253</v>
      </c>
      <c r="E741" s="10">
        <v>78000</v>
      </c>
      <c r="F741" s="11">
        <v>0.3</v>
      </c>
      <c r="G741" s="13">
        <f t="shared" si="66"/>
        <v>260000</v>
      </c>
      <c r="H741" s="154" t="s">
        <v>1244</v>
      </c>
      <c r="I741" s="4" t="s">
        <v>16</v>
      </c>
      <c r="J741">
        <v>260000</v>
      </c>
      <c r="K741" t="b">
        <f t="shared" si="67"/>
        <v>0</v>
      </c>
      <c r="L741" t="b">
        <f t="shared" si="68"/>
        <v>0</v>
      </c>
      <c r="M741" t="b">
        <f t="shared" si="69"/>
        <v>0</v>
      </c>
      <c r="N741" t="b">
        <f t="shared" si="70"/>
        <v>1</v>
      </c>
      <c r="O741" t="b">
        <f t="shared" si="71"/>
        <v>1</v>
      </c>
    </row>
    <row r="742" spans="1:15">
      <c r="A742" s="4">
        <v>1185732</v>
      </c>
      <c r="B742" s="6">
        <v>675</v>
      </c>
      <c r="C742" s="12" t="s">
        <v>1087</v>
      </c>
      <c r="D742" s="12" t="s">
        <v>1253</v>
      </c>
      <c r="E742" s="10">
        <v>129937.5</v>
      </c>
      <c r="F742" s="11">
        <v>0.35</v>
      </c>
      <c r="G742" s="13">
        <f t="shared" si="66"/>
        <v>371250</v>
      </c>
      <c r="H742" s="154" t="s">
        <v>1241</v>
      </c>
      <c r="I742" s="4" t="s">
        <v>16</v>
      </c>
      <c r="J742">
        <v>371250</v>
      </c>
      <c r="K742" t="b">
        <f t="shared" si="67"/>
        <v>0</v>
      </c>
      <c r="L742" t="b">
        <f t="shared" si="68"/>
        <v>1</v>
      </c>
      <c r="M742" t="b">
        <f t="shared" si="69"/>
        <v>0</v>
      </c>
      <c r="N742" t="b">
        <f t="shared" si="70"/>
        <v>0</v>
      </c>
      <c r="O742" t="b">
        <f t="shared" si="71"/>
        <v>1</v>
      </c>
    </row>
    <row r="743" spans="1:15">
      <c r="A743" s="4">
        <v>1185732</v>
      </c>
      <c r="B743" s="6">
        <v>800</v>
      </c>
      <c r="C743" s="12" t="s">
        <v>1086</v>
      </c>
      <c r="D743" s="12" t="s">
        <v>1253</v>
      </c>
      <c r="E743" s="10">
        <v>180000</v>
      </c>
      <c r="F743" s="11">
        <v>0.5</v>
      </c>
      <c r="G743" s="13">
        <f t="shared" si="66"/>
        <v>360000</v>
      </c>
      <c r="H743" s="154" t="s">
        <v>1243</v>
      </c>
      <c r="I743" s="4" t="s">
        <v>16</v>
      </c>
      <c r="J743">
        <v>360000</v>
      </c>
      <c r="K743" t="b">
        <f t="shared" si="67"/>
        <v>0</v>
      </c>
      <c r="L743" t="b">
        <f t="shared" si="68"/>
        <v>1</v>
      </c>
      <c r="M743" t="b">
        <f t="shared" si="69"/>
        <v>0</v>
      </c>
      <c r="N743" t="b">
        <f t="shared" si="70"/>
        <v>1</v>
      </c>
      <c r="O743" t="b">
        <f t="shared" si="71"/>
        <v>1</v>
      </c>
    </row>
    <row r="744" spans="1:15">
      <c r="A744" s="4">
        <v>1185732</v>
      </c>
      <c r="B744" s="6">
        <v>1070</v>
      </c>
      <c r="C744" s="12" t="s">
        <v>1087</v>
      </c>
      <c r="D744" s="12" t="s">
        <v>1253</v>
      </c>
      <c r="E744" s="10">
        <v>264825</v>
      </c>
      <c r="F744" s="11">
        <v>0.45</v>
      </c>
      <c r="G744" s="13">
        <f t="shared" si="66"/>
        <v>588500</v>
      </c>
      <c r="H744" s="154" t="s">
        <v>1242</v>
      </c>
      <c r="I744" s="4" t="s">
        <v>16</v>
      </c>
      <c r="J744">
        <v>588500</v>
      </c>
      <c r="K744" t="b">
        <f t="shared" si="67"/>
        <v>1</v>
      </c>
      <c r="L744" t="b">
        <f t="shared" si="68"/>
        <v>0</v>
      </c>
      <c r="M744" t="b">
        <f t="shared" si="69"/>
        <v>0</v>
      </c>
      <c r="N744" t="b">
        <f t="shared" si="70"/>
        <v>1</v>
      </c>
      <c r="O744" t="b">
        <f t="shared" si="71"/>
        <v>1</v>
      </c>
    </row>
    <row r="745" spans="1:15">
      <c r="A745" s="4">
        <v>1185732</v>
      </c>
      <c r="B745" s="6">
        <v>775</v>
      </c>
      <c r="C745" s="12" t="s">
        <v>1086</v>
      </c>
      <c r="D745" s="12" t="s">
        <v>1253</v>
      </c>
      <c r="E745" s="10">
        <v>149187.5</v>
      </c>
      <c r="F745" s="11">
        <v>0.35</v>
      </c>
      <c r="G745" s="13">
        <f t="shared" si="66"/>
        <v>426250</v>
      </c>
      <c r="H745" s="154" t="s">
        <v>1246</v>
      </c>
      <c r="I745" s="4" t="s">
        <v>16</v>
      </c>
      <c r="J745">
        <v>426250</v>
      </c>
      <c r="K745" t="b">
        <f t="shared" si="67"/>
        <v>0</v>
      </c>
      <c r="L745" t="b">
        <f t="shared" si="68"/>
        <v>1</v>
      </c>
      <c r="M745" t="b">
        <f t="shared" si="69"/>
        <v>0</v>
      </c>
      <c r="N745" t="b">
        <f t="shared" si="70"/>
        <v>1</v>
      </c>
      <c r="O745" t="b">
        <f t="shared" si="71"/>
        <v>1</v>
      </c>
    </row>
    <row r="746" spans="1:15">
      <c r="A746" s="4">
        <v>1185732</v>
      </c>
      <c r="B746" s="6">
        <v>750</v>
      </c>
      <c r="C746" s="12" t="s">
        <v>1087</v>
      </c>
      <c r="D746" s="12" t="s">
        <v>1253</v>
      </c>
      <c r="E746" s="10">
        <v>93750</v>
      </c>
      <c r="F746" s="11">
        <v>0.25</v>
      </c>
      <c r="G746" s="13">
        <f t="shared" si="66"/>
        <v>375000</v>
      </c>
      <c r="H746" s="154" t="s">
        <v>1246</v>
      </c>
      <c r="I746" s="4" t="s">
        <v>16</v>
      </c>
      <c r="J746">
        <v>375000</v>
      </c>
      <c r="K746" t="b">
        <f t="shared" si="67"/>
        <v>0</v>
      </c>
      <c r="L746" t="b">
        <f t="shared" si="68"/>
        <v>0</v>
      </c>
      <c r="M746" t="b">
        <f t="shared" si="69"/>
        <v>0</v>
      </c>
      <c r="N746" t="b">
        <f t="shared" si="70"/>
        <v>1</v>
      </c>
      <c r="O746" t="b">
        <f t="shared" si="71"/>
        <v>1</v>
      </c>
    </row>
    <row r="747" spans="1:15">
      <c r="A747" s="4">
        <v>1185732</v>
      </c>
      <c r="B747" s="6">
        <v>700</v>
      </c>
      <c r="C747" s="12" t="s">
        <v>1087</v>
      </c>
      <c r="D747" s="12" t="s">
        <v>1253</v>
      </c>
      <c r="E747" s="10">
        <v>105000</v>
      </c>
      <c r="F747" s="11">
        <v>0.3</v>
      </c>
      <c r="G747" s="13">
        <f t="shared" si="66"/>
        <v>350000</v>
      </c>
      <c r="H747" s="154" t="s">
        <v>1244</v>
      </c>
      <c r="I747" s="4" t="s">
        <v>16</v>
      </c>
      <c r="J747">
        <v>350000</v>
      </c>
      <c r="K747" t="b">
        <f t="shared" si="67"/>
        <v>0</v>
      </c>
      <c r="L747" t="b">
        <f t="shared" si="68"/>
        <v>0</v>
      </c>
      <c r="M747" t="b">
        <f t="shared" si="69"/>
        <v>0</v>
      </c>
      <c r="N747" t="b">
        <f t="shared" si="70"/>
        <v>1</v>
      </c>
      <c r="O747" t="b">
        <f t="shared" si="71"/>
        <v>1</v>
      </c>
    </row>
    <row r="748" spans="1:15">
      <c r="A748" s="4">
        <v>1185732</v>
      </c>
      <c r="B748" s="6">
        <v>725</v>
      </c>
      <c r="C748" s="12" t="s">
        <v>1087</v>
      </c>
      <c r="D748" s="12" t="s">
        <v>1253</v>
      </c>
      <c r="E748" s="10">
        <v>152250</v>
      </c>
      <c r="F748" s="11">
        <v>0.35</v>
      </c>
      <c r="G748" s="13">
        <f t="shared" si="66"/>
        <v>435000</v>
      </c>
      <c r="H748" s="154" t="s">
        <v>1246</v>
      </c>
      <c r="I748" s="4" t="s">
        <v>16</v>
      </c>
      <c r="J748">
        <v>435000</v>
      </c>
      <c r="K748" t="b">
        <f t="shared" si="67"/>
        <v>0</v>
      </c>
      <c r="L748" t="b">
        <f t="shared" si="68"/>
        <v>0</v>
      </c>
      <c r="M748" t="b">
        <f t="shared" si="69"/>
        <v>0</v>
      </c>
      <c r="N748" t="b">
        <f t="shared" si="70"/>
        <v>1</v>
      </c>
      <c r="O748" t="b">
        <f t="shared" si="71"/>
        <v>1</v>
      </c>
    </row>
    <row r="749" spans="1:15">
      <c r="A749" s="4">
        <v>1185732</v>
      </c>
      <c r="B749" s="6">
        <v>825</v>
      </c>
      <c r="C749" s="12" t="s">
        <v>1087</v>
      </c>
      <c r="D749" s="12" t="s">
        <v>1253</v>
      </c>
      <c r="E749" s="10">
        <v>268125</v>
      </c>
      <c r="F749" s="11">
        <v>0.5</v>
      </c>
      <c r="G749" s="13">
        <f t="shared" si="66"/>
        <v>536250</v>
      </c>
      <c r="H749" s="154" t="s">
        <v>1241</v>
      </c>
      <c r="I749" s="4" t="s">
        <v>16</v>
      </c>
      <c r="J749">
        <v>536250</v>
      </c>
      <c r="K749" t="b">
        <f t="shared" si="67"/>
        <v>1</v>
      </c>
      <c r="L749" t="b">
        <f t="shared" si="68"/>
        <v>1</v>
      </c>
      <c r="M749" t="b">
        <f t="shared" si="69"/>
        <v>0</v>
      </c>
      <c r="N749" t="b">
        <f t="shared" si="70"/>
        <v>0</v>
      </c>
      <c r="O749" t="b">
        <f t="shared" si="71"/>
        <v>1</v>
      </c>
    </row>
    <row r="750" spans="1:15">
      <c r="A750" s="4">
        <v>1185732</v>
      </c>
      <c r="B750" s="6">
        <v>1075</v>
      </c>
      <c r="C750" s="12" t="s">
        <v>1086</v>
      </c>
      <c r="D750" s="12" t="s">
        <v>1253</v>
      </c>
      <c r="E750" s="10">
        <v>290250</v>
      </c>
      <c r="F750" s="11">
        <v>0.45</v>
      </c>
      <c r="G750" s="13">
        <f t="shared" si="66"/>
        <v>645000</v>
      </c>
      <c r="H750" s="154" t="s">
        <v>1246</v>
      </c>
      <c r="I750" s="4" t="s">
        <v>16</v>
      </c>
      <c r="J750">
        <v>645000</v>
      </c>
      <c r="K750" t="b">
        <f t="shared" si="67"/>
        <v>1</v>
      </c>
      <c r="L750" t="b">
        <f t="shared" si="68"/>
        <v>1</v>
      </c>
      <c r="M750" t="b">
        <f t="shared" si="69"/>
        <v>0</v>
      </c>
      <c r="N750" t="b">
        <f t="shared" si="70"/>
        <v>1</v>
      </c>
      <c r="O750" t="b">
        <f t="shared" si="71"/>
        <v>1</v>
      </c>
    </row>
    <row r="751" spans="1:15">
      <c r="A751" s="4">
        <v>1185732</v>
      </c>
      <c r="B751" s="6">
        <v>825</v>
      </c>
      <c r="C751" s="12" t="s">
        <v>1087</v>
      </c>
      <c r="D751" s="12" t="s">
        <v>1253</v>
      </c>
      <c r="E751" s="10">
        <v>158812.5</v>
      </c>
      <c r="F751" s="11">
        <v>0.35</v>
      </c>
      <c r="G751" s="13">
        <f t="shared" si="66"/>
        <v>453750</v>
      </c>
      <c r="H751" s="154" t="s">
        <v>1245</v>
      </c>
      <c r="I751" s="4" t="s">
        <v>16</v>
      </c>
      <c r="J751">
        <v>453750</v>
      </c>
      <c r="K751" t="b">
        <f t="shared" si="67"/>
        <v>1</v>
      </c>
      <c r="L751" t="b">
        <f t="shared" si="68"/>
        <v>0</v>
      </c>
      <c r="M751" t="b">
        <f t="shared" si="69"/>
        <v>0</v>
      </c>
      <c r="N751" t="b">
        <f t="shared" si="70"/>
        <v>1</v>
      </c>
      <c r="O751" t="b">
        <f t="shared" si="71"/>
        <v>1</v>
      </c>
    </row>
    <row r="752" spans="1:15">
      <c r="A752" s="4">
        <v>1185732</v>
      </c>
      <c r="B752" s="6">
        <v>800</v>
      </c>
      <c r="C752" s="12" t="s">
        <v>1087</v>
      </c>
      <c r="D752" s="12" t="s">
        <v>1253</v>
      </c>
      <c r="E752" s="10">
        <v>100000</v>
      </c>
      <c r="F752" s="11">
        <v>0.25</v>
      </c>
      <c r="G752" s="13">
        <f t="shared" si="66"/>
        <v>400000</v>
      </c>
      <c r="H752" s="154" t="s">
        <v>1242</v>
      </c>
      <c r="I752" s="4" t="s">
        <v>16</v>
      </c>
      <c r="J752">
        <v>400000</v>
      </c>
      <c r="K752" t="b">
        <f t="shared" si="67"/>
        <v>0</v>
      </c>
      <c r="L752" t="b">
        <f t="shared" si="68"/>
        <v>0</v>
      </c>
      <c r="M752" t="b">
        <f t="shared" si="69"/>
        <v>0</v>
      </c>
      <c r="N752" t="b">
        <f t="shared" si="70"/>
        <v>1</v>
      </c>
      <c r="O752" t="b">
        <f t="shared" si="71"/>
        <v>1</v>
      </c>
    </row>
    <row r="753" spans="1:15">
      <c r="A753" s="4">
        <v>1185732</v>
      </c>
      <c r="B753" s="6">
        <v>775</v>
      </c>
      <c r="C753" s="12" t="s">
        <v>1087</v>
      </c>
      <c r="D753" s="12" t="s">
        <v>1253</v>
      </c>
      <c r="E753" s="10">
        <v>116250</v>
      </c>
      <c r="F753" s="11">
        <v>0.3</v>
      </c>
      <c r="G753" s="13">
        <f t="shared" si="66"/>
        <v>387500</v>
      </c>
      <c r="H753" s="154" t="s">
        <v>1242</v>
      </c>
      <c r="I753" s="4" t="s">
        <v>16</v>
      </c>
      <c r="J753">
        <v>387500</v>
      </c>
      <c r="K753" t="b">
        <f t="shared" si="67"/>
        <v>0</v>
      </c>
      <c r="L753" t="b">
        <f t="shared" si="68"/>
        <v>0</v>
      </c>
      <c r="M753" t="b">
        <f t="shared" si="69"/>
        <v>0</v>
      </c>
      <c r="N753" t="b">
        <f t="shared" si="70"/>
        <v>1</v>
      </c>
      <c r="O753" t="b">
        <f t="shared" si="71"/>
        <v>1</v>
      </c>
    </row>
    <row r="754" spans="1:15">
      <c r="A754" s="4">
        <v>1185732</v>
      </c>
      <c r="B754" s="6">
        <v>775</v>
      </c>
      <c r="C754" s="12" t="s">
        <v>1087</v>
      </c>
      <c r="D754" s="12" t="s">
        <v>1253</v>
      </c>
      <c r="E754" s="10">
        <v>176312.5</v>
      </c>
      <c r="F754" s="11">
        <v>0.35</v>
      </c>
      <c r="G754" s="13">
        <f t="shared" si="66"/>
        <v>503750.00000000006</v>
      </c>
      <c r="H754" s="154" t="s">
        <v>1242</v>
      </c>
      <c r="I754" s="4" t="s">
        <v>16</v>
      </c>
      <c r="J754">
        <v>503750.00000000006</v>
      </c>
      <c r="K754" t="b">
        <f t="shared" si="67"/>
        <v>1</v>
      </c>
      <c r="L754" t="b">
        <f t="shared" si="68"/>
        <v>0</v>
      </c>
      <c r="M754" t="b">
        <f t="shared" si="69"/>
        <v>0</v>
      </c>
      <c r="N754" t="b">
        <f t="shared" si="70"/>
        <v>1</v>
      </c>
      <c r="O754" t="b">
        <f t="shared" si="71"/>
        <v>1</v>
      </c>
    </row>
    <row r="755" spans="1:15">
      <c r="A755" s="4">
        <v>1185732</v>
      </c>
      <c r="B755" s="6">
        <v>925</v>
      </c>
      <c r="C755" s="12" t="s">
        <v>1086</v>
      </c>
      <c r="D755" s="12" t="s">
        <v>1253</v>
      </c>
      <c r="E755" s="10">
        <v>323750</v>
      </c>
      <c r="F755" s="11">
        <v>0.5</v>
      </c>
      <c r="G755" s="13">
        <f t="shared" si="66"/>
        <v>647500</v>
      </c>
      <c r="H755" s="154" t="s">
        <v>1241</v>
      </c>
      <c r="I755" s="4" t="s">
        <v>16</v>
      </c>
      <c r="J755">
        <v>647500</v>
      </c>
      <c r="K755" t="b">
        <f t="shared" si="67"/>
        <v>1</v>
      </c>
      <c r="L755" t="b">
        <f t="shared" si="68"/>
        <v>1</v>
      </c>
      <c r="M755" t="b">
        <f t="shared" si="69"/>
        <v>0</v>
      </c>
      <c r="N755" t="b">
        <f t="shared" si="70"/>
        <v>0</v>
      </c>
      <c r="O755" t="b">
        <f t="shared" si="71"/>
        <v>1</v>
      </c>
    </row>
    <row r="756" spans="1:15">
      <c r="A756" s="4">
        <v>1185732</v>
      </c>
      <c r="B756" s="6">
        <v>1150</v>
      </c>
      <c r="C756" s="12" t="s">
        <v>1086</v>
      </c>
      <c r="D756" s="12" t="s">
        <v>1253</v>
      </c>
      <c r="E756" s="10">
        <v>336375</v>
      </c>
      <c r="F756" s="11">
        <v>0.45</v>
      </c>
      <c r="G756" s="13">
        <f t="shared" si="66"/>
        <v>747500</v>
      </c>
      <c r="H756" s="154" t="s">
        <v>1243</v>
      </c>
      <c r="I756" s="4" t="s">
        <v>16</v>
      </c>
      <c r="J756">
        <v>747500</v>
      </c>
      <c r="K756" t="b">
        <f t="shared" si="67"/>
        <v>1</v>
      </c>
      <c r="L756" t="b">
        <f t="shared" si="68"/>
        <v>1</v>
      </c>
      <c r="M756" t="b">
        <f t="shared" si="69"/>
        <v>0</v>
      </c>
      <c r="N756" t="b">
        <f t="shared" si="70"/>
        <v>1</v>
      </c>
      <c r="O756" t="b">
        <f t="shared" si="71"/>
        <v>1</v>
      </c>
    </row>
    <row r="757" spans="1:15">
      <c r="A757" s="4">
        <v>1185732</v>
      </c>
      <c r="B757" s="6">
        <v>900</v>
      </c>
      <c r="C757" s="12" t="s">
        <v>1087</v>
      </c>
      <c r="D757" s="12" t="s">
        <v>1253</v>
      </c>
      <c r="E757" s="10">
        <v>189000</v>
      </c>
      <c r="F757" s="11">
        <v>0.35</v>
      </c>
      <c r="G757" s="13">
        <f t="shared" si="66"/>
        <v>540000</v>
      </c>
      <c r="H757" s="154" t="s">
        <v>1241</v>
      </c>
      <c r="I757" s="4" t="s">
        <v>16</v>
      </c>
      <c r="J757">
        <v>540000</v>
      </c>
      <c r="K757" t="b">
        <f t="shared" si="67"/>
        <v>1</v>
      </c>
      <c r="L757" t="b">
        <f t="shared" si="68"/>
        <v>1</v>
      </c>
      <c r="M757" t="b">
        <f t="shared" si="69"/>
        <v>0</v>
      </c>
      <c r="N757" t="b">
        <f t="shared" si="70"/>
        <v>0</v>
      </c>
      <c r="O757" t="b">
        <f t="shared" si="71"/>
        <v>1</v>
      </c>
    </row>
    <row r="758" spans="1:15">
      <c r="A758" s="4">
        <v>1185732</v>
      </c>
      <c r="B758" s="6">
        <v>825</v>
      </c>
      <c r="C758" s="12" t="s">
        <v>1086</v>
      </c>
      <c r="D758" s="12" t="s">
        <v>1253</v>
      </c>
      <c r="E758" s="10">
        <v>113437.5</v>
      </c>
      <c r="F758" s="11">
        <v>0.25</v>
      </c>
      <c r="G758" s="13">
        <f t="shared" si="66"/>
        <v>453750</v>
      </c>
      <c r="H758" s="154" t="s">
        <v>1243</v>
      </c>
      <c r="I758" s="4" t="s">
        <v>16</v>
      </c>
      <c r="J758">
        <v>453750</v>
      </c>
      <c r="K758" t="b">
        <f t="shared" si="67"/>
        <v>1</v>
      </c>
      <c r="L758" t="b">
        <f t="shared" si="68"/>
        <v>1</v>
      </c>
      <c r="M758" t="b">
        <f t="shared" si="69"/>
        <v>0</v>
      </c>
      <c r="N758" t="b">
        <f t="shared" si="70"/>
        <v>1</v>
      </c>
      <c r="O758" t="b">
        <f t="shared" si="71"/>
        <v>1</v>
      </c>
    </row>
    <row r="759" spans="1:15">
      <c r="A759" s="4">
        <v>1185732</v>
      </c>
      <c r="B759" s="6">
        <v>775</v>
      </c>
      <c r="C759" s="12" t="s">
        <v>1086</v>
      </c>
      <c r="D759" s="12" t="s">
        <v>1253</v>
      </c>
      <c r="E759" s="10">
        <v>127875</v>
      </c>
      <c r="F759" s="11">
        <v>0.3</v>
      </c>
      <c r="G759" s="13">
        <f t="shared" si="66"/>
        <v>426250</v>
      </c>
      <c r="H759" s="154" t="s">
        <v>1245</v>
      </c>
      <c r="I759" s="4" t="s">
        <v>16</v>
      </c>
      <c r="J759">
        <v>426250</v>
      </c>
      <c r="K759" t="b">
        <f t="shared" si="67"/>
        <v>0</v>
      </c>
      <c r="L759" t="b">
        <f t="shared" si="68"/>
        <v>1</v>
      </c>
      <c r="M759" t="b">
        <f t="shared" si="69"/>
        <v>0</v>
      </c>
      <c r="N759" t="b">
        <f t="shared" si="70"/>
        <v>1</v>
      </c>
      <c r="O759" t="b">
        <f t="shared" si="71"/>
        <v>1</v>
      </c>
    </row>
    <row r="760" spans="1:15">
      <c r="A760" s="4">
        <v>1185732</v>
      </c>
      <c r="B760" s="6">
        <v>800</v>
      </c>
      <c r="C760" s="12" t="s">
        <v>1087</v>
      </c>
      <c r="D760" s="12" t="s">
        <v>1253</v>
      </c>
      <c r="E760" s="10">
        <v>182000</v>
      </c>
      <c r="F760" s="11">
        <v>0.35</v>
      </c>
      <c r="G760" s="13">
        <f t="shared" si="66"/>
        <v>520000.00000000006</v>
      </c>
      <c r="H760" s="154" t="s">
        <v>1243</v>
      </c>
      <c r="I760" s="4" t="s">
        <v>16</v>
      </c>
      <c r="J760">
        <v>520000.00000000006</v>
      </c>
      <c r="K760" t="b">
        <f t="shared" si="67"/>
        <v>1</v>
      </c>
      <c r="L760" t="b">
        <f t="shared" si="68"/>
        <v>0</v>
      </c>
      <c r="M760" t="b">
        <f t="shared" si="69"/>
        <v>0</v>
      </c>
      <c r="N760" t="b">
        <f t="shared" si="70"/>
        <v>1</v>
      </c>
      <c r="O760" t="b">
        <f t="shared" si="71"/>
        <v>1</v>
      </c>
    </row>
    <row r="761" spans="1:15">
      <c r="A761" s="4">
        <v>1185732</v>
      </c>
      <c r="B761" s="6">
        <v>975</v>
      </c>
      <c r="C761" s="12" t="s">
        <v>1087</v>
      </c>
      <c r="D761" s="12" t="s">
        <v>1253</v>
      </c>
      <c r="E761" s="10">
        <v>341250</v>
      </c>
      <c r="F761" s="11">
        <v>0.5</v>
      </c>
      <c r="G761" s="13">
        <f t="shared" si="66"/>
        <v>682500</v>
      </c>
      <c r="H761" s="154" t="s">
        <v>1246</v>
      </c>
      <c r="I761" s="4" t="s">
        <v>16</v>
      </c>
      <c r="J761">
        <v>682500</v>
      </c>
      <c r="K761" t="b">
        <f t="shared" si="67"/>
        <v>1</v>
      </c>
      <c r="L761" t="b">
        <f t="shared" si="68"/>
        <v>0</v>
      </c>
      <c r="M761" t="b">
        <f t="shared" si="69"/>
        <v>0</v>
      </c>
      <c r="N761" t="b">
        <f t="shared" si="70"/>
        <v>1</v>
      </c>
      <c r="O761" t="b">
        <f t="shared" si="71"/>
        <v>1</v>
      </c>
    </row>
    <row r="762" spans="1:15">
      <c r="A762" s="4">
        <v>1185732</v>
      </c>
      <c r="B762" s="6">
        <v>1125</v>
      </c>
      <c r="C762" s="12" t="s">
        <v>1087</v>
      </c>
      <c r="D762" s="12" t="s">
        <v>1253</v>
      </c>
      <c r="E762" s="10">
        <v>329062.5</v>
      </c>
      <c r="F762" s="11">
        <v>0.45</v>
      </c>
      <c r="G762" s="13">
        <f t="shared" si="66"/>
        <v>731250</v>
      </c>
      <c r="H762" s="154" t="s">
        <v>1242</v>
      </c>
      <c r="I762" s="4" t="s">
        <v>16</v>
      </c>
      <c r="J762">
        <v>731250</v>
      </c>
      <c r="K762" t="b">
        <f t="shared" si="67"/>
        <v>1</v>
      </c>
      <c r="L762" t="b">
        <f t="shared" si="68"/>
        <v>0</v>
      </c>
      <c r="M762" t="b">
        <f t="shared" si="69"/>
        <v>0</v>
      </c>
      <c r="N762" t="b">
        <f t="shared" si="70"/>
        <v>1</v>
      </c>
      <c r="O762" t="b">
        <f t="shared" si="71"/>
        <v>1</v>
      </c>
    </row>
    <row r="763" spans="1:15">
      <c r="A763" s="4">
        <v>1185732</v>
      </c>
      <c r="B763" s="6">
        <v>900</v>
      </c>
      <c r="C763" s="12" t="s">
        <v>1087</v>
      </c>
      <c r="D763" s="12" t="s">
        <v>1253</v>
      </c>
      <c r="E763" s="10">
        <v>189000</v>
      </c>
      <c r="F763" s="11">
        <v>0.35</v>
      </c>
      <c r="G763" s="13">
        <f t="shared" si="66"/>
        <v>540000</v>
      </c>
      <c r="H763" s="154" t="s">
        <v>1242</v>
      </c>
      <c r="I763" s="4" t="s">
        <v>16</v>
      </c>
      <c r="J763">
        <v>540000</v>
      </c>
      <c r="K763" t="b">
        <f t="shared" si="67"/>
        <v>1</v>
      </c>
      <c r="L763" t="b">
        <f t="shared" si="68"/>
        <v>0</v>
      </c>
      <c r="M763" t="b">
        <f t="shared" si="69"/>
        <v>0</v>
      </c>
      <c r="N763" t="b">
        <f t="shared" si="70"/>
        <v>1</v>
      </c>
      <c r="O763" t="b">
        <f t="shared" si="71"/>
        <v>1</v>
      </c>
    </row>
    <row r="764" spans="1:15">
      <c r="A764" s="4">
        <v>1185732</v>
      </c>
      <c r="B764" s="6">
        <v>825</v>
      </c>
      <c r="C764" s="12" t="s">
        <v>1087</v>
      </c>
      <c r="D764" s="12" t="s">
        <v>1253</v>
      </c>
      <c r="E764" s="10">
        <v>113437.5</v>
      </c>
      <c r="F764" s="11">
        <v>0.25</v>
      </c>
      <c r="G764" s="13">
        <f t="shared" si="66"/>
        <v>453750</v>
      </c>
      <c r="H764" s="154" t="s">
        <v>1241</v>
      </c>
      <c r="I764" s="4" t="s">
        <v>16</v>
      </c>
      <c r="J764">
        <v>453750</v>
      </c>
      <c r="K764" t="b">
        <f t="shared" si="67"/>
        <v>1</v>
      </c>
      <c r="L764" t="b">
        <f t="shared" si="68"/>
        <v>1</v>
      </c>
      <c r="M764" t="b">
        <f t="shared" si="69"/>
        <v>0</v>
      </c>
      <c r="N764" t="b">
        <f t="shared" si="70"/>
        <v>0</v>
      </c>
      <c r="O764" t="b">
        <f t="shared" si="71"/>
        <v>1</v>
      </c>
    </row>
    <row r="765" spans="1:15">
      <c r="A765" s="4">
        <v>1185732</v>
      </c>
      <c r="B765" s="6">
        <v>775</v>
      </c>
      <c r="C765" s="12" t="s">
        <v>1086</v>
      </c>
      <c r="D765" s="12" t="s">
        <v>1253</v>
      </c>
      <c r="E765" s="10">
        <v>104625</v>
      </c>
      <c r="F765" s="11">
        <v>0.3</v>
      </c>
      <c r="G765" s="13">
        <f t="shared" si="66"/>
        <v>348750</v>
      </c>
      <c r="H765" s="154" t="s">
        <v>1241</v>
      </c>
      <c r="I765" s="4" t="s">
        <v>16</v>
      </c>
      <c r="J765">
        <v>348750</v>
      </c>
      <c r="K765" t="b">
        <f t="shared" si="67"/>
        <v>0</v>
      </c>
      <c r="L765" t="b">
        <f t="shared" si="68"/>
        <v>1</v>
      </c>
      <c r="M765" t="b">
        <f t="shared" si="69"/>
        <v>0</v>
      </c>
      <c r="N765" t="b">
        <f t="shared" si="70"/>
        <v>0</v>
      </c>
      <c r="O765" t="b">
        <f t="shared" si="71"/>
        <v>1</v>
      </c>
    </row>
    <row r="766" spans="1:15">
      <c r="A766" s="4">
        <v>1185732</v>
      </c>
      <c r="B766" s="6">
        <v>750</v>
      </c>
      <c r="C766" s="12" t="s">
        <v>1087</v>
      </c>
      <c r="D766" s="12" t="s">
        <v>1253</v>
      </c>
      <c r="E766" s="10">
        <v>144375</v>
      </c>
      <c r="F766" s="11">
        <v>0.35</v>
      </c>
      <c r="G766" s="13">
        <f t="shared" si="66"/>
        <v>412500</v>
      </c>
      <c r="H766" s="154" t="s">
        <v>1241</v>
      </c>
      <c r="I766" s="4" t="s">
        <v>16</v>
      </c>
      <c r="J766">
        <v>412500</v>
      </c>
      <c r="K766" t="b">
        <f t="shared" si="67"/>
        <v>0</v>
      </c>
      <c r="L766" t="b">
        <f t="shared" si="68"/>
        <v>1</v>
      </c>
      <c r="M766" t="b">
        <f t="shared" si="69"/>
        <v>0</v>
      </c>
      <c r="N766" t="b">
        <f t="shared" si="70"/>
        <v>0</v>
      </c>
      <c r="O766" t="b">
        <f t="shared" si="71"/>
        <v>1</v>
      </c>
    </row>
    <row r="767" spans="1:15">
      <c r="A767" s="4">
        <v>1185732</v>
      </c>
      <c r="B767" s="6">
        <v>925</v>
      </c>
      <c r="C767" s="12" t="s">
        <v>1087</v>
      </c>
      <c r="D767" s="12" t="s">
        <v>1253</v>
      </c>
      <c r="E767" s="10">
        <v>277500</v>
      </c>
      <c r="F767" s="11">
        <v>0.5</v>
      </c>
      <c r="G767" s="13">
        <f t="shared" si="66"/>
        <v>555000</v>
      </c>
      <c r="H767" s="154" t="s">
        <v>1246</v>
      </c>
      <c r="I767" s="4" t="s">
        <v>16</v>
      </c>
      <c r="J767">
        <v>555000</v>
      </c>
      <c r="K767" t="b">
        <f t="shared" si="67"/>
        <v>1</v>
      </c>
      <c r="L767" t="b">
        <f t="shared" si="68"/>
        <v>0</v>
      </c>
      <c r="M767" t="b">
        <f t="shared" si="69"/>
        <v>0</v>
      </c>
      <c r="N767" t="b">
        <f t="shared" si="70"/>
        <v>1</v>
      </c>
      <c r="O767" t="b">
        <f t="shared" si="71"/>
        <v>1</v>
      </c>
    </row>
    <row r="768" spans="1:15">
      <c r="A768" s="4">
        <v>1185732</v>
      </c>
      <c r="B768" s="6">
        <v>1050</v>
      </c>
      <c r="C768" s="12" t="s">
        <v>1087</v>
      </c>
      <c r="D768" s="12" t="s">
        <v>1253</v>
      </c>
      <c r="E768" s="10">
        <v>259875</v>
      </c>
      <c r="F768" s="11">
        <v>0.45</v>
      </c>
      <c r="G768" s="13">
        <f t="shared" si="66"/>
        <v>577500</v>
      </c>
      <c r="H768" s="154" t="s">
        <v>1242</v>
      </c>
      <c r="I768" s="4" t="s">
        <v>16</v>
      </c>
      <c r="J768">
        <v>577500</v>
      </c>
      <c r="K768" t="b">
        <f t="shared" si="67"/>
        <v>1</v>
      </c>
      <c r="L768" t="b">
        <f t="shared" si="68"/>
        <v>0</v>
      </c>
      <c r="M768" t="b">
        <f t="shared" si="69"/>
        <v>0</v>
      </c>
      <c r="N768" t="b">
        <f t="shared" si="70"/>
        <v>1</v>
      </c>
      <c r="O768" t="b">
        <f t="shared" si="71"/>
        <v>1</v>
      </c>
    </row>
    <row r="769" spans="1:15">
      <c r="A769" s="4">
        <v>1185732</v>
      </c>
      <c r="B769" s="6">
        <v>850</v>
      </c>
      <c r="C769" s="12" t="s">
        <v>1087</v>
      </c>
      <c r="D769" s="12" t="s">
        <v>1253</v>
      </c>
      <c r="E769" s="10">
        <v>148750</v>
      </c>
      <c r="F769" s="11">
        <v>0.35</v>
      </c>
      <c r="G769" s="13">
        <f t="shared" si="66"/>
        <v>425000</v>
      </c>
      <c r="H769" s="154" t="s">
        <v>1242</v>
      </c>
      <c r="I769" s="4" t="s">
        <v>16</v>
      </c>
      <c r="J769">
        <v>425000</v>
      </c>
      <c r="K769" t="b">
        <f t="shared" si="67"/>
        <v>0</v>
      </c>
      <c r="L769" t="b">
        <f t="shared" si="68"/>
        <v>0</v>
      </c>
      <c r="M769" t="b">
        <f t="shared" si="69"/>
        <v>0</v>
      </c>
      <c r="N769" t="b">
        <f t="shared" si="70"/>
        <v>1</v>
      </c>
      <c r="O769" t="b">
        <f t="shared" si="71"/>
        <v>1</v>
      </c>
    </row>
    <row r="770" spans="1:15">
      <c r="A770" s="4">
        <v>1185732</v>
      </c>
      <c r="B770" s="6">
        <v>750</v>
      </c>
      <c r="C770" s="12" t="s">
        <v>1087</v>
      </c>
      <c r="D770" s="12" t="s">
        <v>1253</v>
      </c>
      <c r="E770" s="10">
        <v>84375</v>
      </c>
      <c r="F770" s="11">
        <v>0.25</v>
      </c>
      <c r="G770" s="13">
        <f t="shared" si="66"/>
        <v>337500</v>
      </c>
      <c r="H770" s="154" t="s">
        <v>1244</v>
      </c>
      <c r="I770" s="4" t="s">
        <v>16</v>
      </c>
      <c r="J770">
        <v>337500</v>
      </c>
      <c r="K770" t="b">
        <f t="shared" si="67"/>
        <v>0</v>
      </c>
      <c r="L770" t="b">
        <f t="shared" si="68"/>
        <v>0</v>
      </c>
      <c r="M770" t="b">
        <f t="shared" si="69"/>
        <v>0</v>
      </c>
      <c r="N770" t="b">
        <f t="shared" si="70"/>
        <v>1</v>
      </c>
      <c r="O770" t="b">
        <f t="shared" si="71"/>
        <v>1</v>
      </c>
    </row>
    <row r="771" spans="1:15">
      <c r="A771" s="4">
        <v>1185732</v>
      </c>
      <c r="B771" s="6">
        <v>725</v>
      </c>
      <c r="C771" s="12" t="s">
        <v>1086</v>
      </c>
      <c r="D771" s="12" t="s">
        <v>1253</v>
      </c>
      <c r="E771" s="10">
        <v>97875</v>
      </c>
      <c r="F771" s="11">
        <v>0.3</v>
      </c>
      <c r="G771" s="13">
        <f t="shared" si="66"/>
        <v>326250</v>
      </c>
      <c r="H771" s="154" t="s">
        <v>1243</v>
      </c>
      <c r="I771" s="4" t="s">
        <v>16</v>
      </c>
      <c r="J771">
        <v>326250</v>
      </c>
      <c r="K771" t="b">
        <f t="shared" si="67"/>
        <v>0</v>
      </c>
      <c r="L771" t="b">
        <f t="shared" si="68"/>
        <v>1</v>
      </c>
      <c r="M771" t="b">
        <f t="shared" si="69"/>
        <v>0</v>
      </c>
      <c r="N771" t="b">
        <f t="shared" si="70"/>
        <v>1</v>
      </c>
      <c r="O771" t="b">
        <f t="shared" si="71"/>
        <v>1</v>
      </c>
    </row>
    <row r="772" spans="1:15">
      <c r="A772" s="4">
        <v>1185732</v>
      </c>
      <c r="B772" s="6">
        <v>725</v>
      </c>
      <c r="C772" s="12" t="s">
        <v>1086</v>
      </c>
      <c r="D772" s="12" t="s">
        <v>1253</v>
      </c>
      <c r="E772" s="10">
        <v>139562.5</v>
      </c>
      <c r="F772" s="11">
        <v>0.35</v>
      </c>
      <c r="G772" s="13">
        <f t="shared" si="66"/>
        <v>398750</v>
      </c>
      <c r="H772" s="154" t="s">
        <v>1244</v>
      </c>
      <c r="I772" s="4" t="s">
        <v>16</v>
      </c>
      <c r="J772">
        <v>398750</v>
      </c>
      <c r="K772" t="b">
        <f t="shared" si="67"/>
        <v>0</v>
      </c>
      <c r="L772" t="b">
        <f t="shared" si="68"/>
        <v>1</v>
      </c>
      <c r="M772" t="b">
        <f t="shared" si="69"/>
        <v>0</v>
      </c>
      <c r="N772" t="b">
        <f t="shared" si="70"/>
        <v>1</v>
      </c>
      <c r="O772" t="b">
        <f t="shared" si="71"/>
        <v>1</v>
      </c>
    </row>
    <row r="773" spans="1:15">
      <c r="A773" s="4">
        <v>1185732</v>
      </c>
      <c r="B773" s="6">
        <v>825</v>
      </c>
      <c r="C773" s="12" t="s">
        <v>1086</v>
      </c>
      <c r="D773" s="12" t="s">
        <v>1253</v>
      </c>
      <c r="E773" s="10">
        <v>247500</v>
      </c>
      <c r="F773" s="11">
        <v>0.5</v>
      </c>
      <c r="G773" s="13">
        <f t="shared" ref="G773:G836" si="72">E773/F773</f>
        <v>495000</v>
      </c>
      <c r="H773" s="154" t="s">
        <v>1241</v>
      </c>
      <c r="I773" s="4" t="s">
        <v>16</v>
      </c>
      <c r="J773">
        <v>495000</v>
      </c>
      <c r="K773" t="b">
        <f t="shared" ref="K773:K836" si="73">IF(J773&gt;450000,TRUE,FALSE)</f>
        <v>1</v>
      </c>
      <c r="L773" t="b">
        <f t="shared" ref="L773:L836" si="74">OR(C773="Men's Street Footwear",H773="Credit Card")</f>
        <v>1</v>
      </c>
      <c r="M773" t="b">
        <f t="shared" ref="M773:M836" si="75">AND(D773="Male",H773="Credit Card",G773&lt;150000)</f>
        <v>0</v>
      </c>
      <c r="N773" t="b">
        <f t="shared" ref="N773:N836" si="76">NOT(H773="Credit Card")</f>
        <v>0</v>
      </c>
      <c r="O773" t="b">
        <f t="shared" ref="O773:O836" si="77">NOT(AND(H773=0,B773&lt;=500))</f>
        <v>1</v>
      </c>
    </row>
    <row r="774" spans="1:15">
      <c r="A774" s="4">
        <v>1185732</v>
      </c>
      <c r="B774" s="6">
        <v>1000</v>
      </c>
      <c r="C774" s="12" t="s">
        <v>1087</v>
      </c>
      <c r="D774" s="12" t="s">
        <v>1253</v>
      </c>
      <c r="E774" s="10">
        <v>270000</v>
      </c>
      <c r="F774" s="11">
        <v>0.45</v>
      </c>
      <c r="G774" s="13">
        <f t="shared" si="72"/>
        <v>600000</v>
      </c>
      <c r="H774" s="154" t="s">
        <v>1245</v>
      </c>
      <c r="I774" s="4" t="s">
        <v>16</v>
      </c>
      <c r="J774">
        <v>600000</v>
      </c>
      <c r="K774" t="b">
        <f t="shared" si="73"/>
        <v>1</v>
      </c>
      <c r="L774" t="b">
        <f t="shared" si="74"/>
        <v>0</v>
      </c>
      <c r="M774" t="b">
        <f t="shared" si="75"/>
        <v>0</v>
      </c>
      <c r="N774" t="b">
        <f t="shared" si="76"/>
        <v>1</v>
      </c>
      <c r="O774" t="b">
        <f t="shared" si="77"/>
        <v>1</v>
      </c>
    </row>
    <row r="775" spans="1:15">
      <c r="A775" s="4">
        <v>1185732</v>
      </c>
      <c r="B775" s="6">
        <v>825</v>
      </c>
      <c r="C775" s="12" t="s">
        <v>1086</v>
      </c>
      <c r="D775" s="12" t="s">
        <v>1253</v>
      </c>
      <c r="E775" s="10">
        <v>144375</v>
      </c>
      <c r="F775" s="11">
        <v>0.35</v>
      </c>
      <c r="G775" s="13">
        <f t="shared" si="72"/>
        <v>412500</v>
      </c>
      <c r="H775" s="154" t="s">
        <v>1241</v>
      </c>
      <c r="I775" s="4" t="s">
        <v>16</v>
      </c>
      <c r="J775">
        <v>412500</v>
      </c>
      <c r="K775" t="b">
        <f t="shared" si="73"/>
        <v>0</v>
      </c>
      <c r="L775" t="b">
        <f t="shared" si="74"/>
        <v>1</v>
      </c>
      <c r="M775" t="b">
        <f t="shared" si="75"/>
        <v>0</v>
      </c>
      <c r="N775" t="b">
        <f t="shared" si="76"/>
        <v>0</v>
      </c>
      <c r="O775" t="b">
        <f t="shared" si="77"/>
        <v>1</v>
      </c>
    </row>
    <row r="776" spans="1:15">
      <c r="A776" s="4">
        <v>1185732</v>
      </c>
      <c r="B776" s="6">
        <v>725</v>
      </c>
      <c r="C776" s="12" t="s">
        <v>1087</v>
      </c>
      <c r="D776" s="12" t="s">
        <v>1253</v>
      </c>
      <c r="E776" s="10">
        <v>90625</v>
      </c>
      <c r="F776" s="11">
        <v>0.25</v>
      </c>
      <c r="G776" s="13">
        <f t="shared" si="72"/>
        <v>362500</v>
      </c>
      <c r="H776" s="154" t="s">
        <v>1243</v>
      </c>
      <c r="I776" s="4" t="s">
        <v>16</v>
      </c>
      <c r="J776">
        <v>362500</v>
      </c>
      <c r="K776" t="b">
        <f t="shared" si="73"/>
        <v>0</v>
      </c>
      <c r="L776" t="b">
        <f t="shared" si="74"/>
        <v>0</v>
      </c>
      <c r="M776" t="b">
        <f t="shared" si="75"/>
        <v>0</v>
      </c>
      <c r="N776" t="b">
        <f t="shared" si="76"/>
        <v>1</v>
      </c>
      <c r="O776" t="b">
        <f t="shared" si="77"/>
        <v>1</v>
      </c>
    </row>
    <row r="777" spans="1:15">
      <c r="A777" s="4">
        <v>1185732</v>
      </c>
      <c r="B777" s="6">
        <v>700</v>
      </c>
      <c r="C777" s="12" t="s">
        <v>1087</v>
      </c>
      <c r="D777" s="12" t="s">
        <v>1253</v>
      </c>
      <c r="E777" s="10">
        <v>105000</v>
      </c>
      <c r="F777" s="11">
        <v>0.3</v>
      </c>
      <c r="G777" s="13">
        <f t="shared" si="72"/>
        <v>350000</v>
      </c>
      <c r="H777" s="154" t="s">
        <v>1245</v>
      </c>
      <c r="I777" s="4" t="s">
        <v>16</v>
      </c>
      <c r="J777">
        <v>350000</v>
      </c>
      <c r="K777" t="b">
        <f t="shared" si="73"/>
        <v>0</v>
      </c>
      <c r="L777" t="b">
        <f t="shared" si="74"/>
        <v>0</v>
      </c>
      <c r="M777" t="b">
        <f t="shared" si="75"/>
        <v>0</v>
      </c>
      <c r="N777" t="b">
        <f t="shared" si="76"/>
        <v>1</v>
      </c>
      <c r="O777" t="b">
        <f t="shared" si="77"/>
        <v>1</v>
      </c>
    </row>
    <row r="778" spans="1:15">
      <c r="A778" s="4">
        <v>1185732</v>
      </c>
      <c r="B778" s="6">
        <v>700</v>
      </c>
      <c r="C778" s="12" t="s">
        <v>1086</v>
      </c>
      <c r="D778" s="12" t="s">
        <v>1253</v>
      </c>
      <c r="E778" s="10">
        <v>147000</v>
      </c>
      <c r="F778" s="11">
        <v>0.35</v>
      </c>
      <c r="G778" s="13">
        <f t="shared" si="72"/>
        <v>420000</v>
      </c>
      <c r="H778" s="154" t="s">
        <v>1241</v>
      </c>
      <c r="I778" s="4" t="s">
        <v>16</v>
      </c>
      <c r="J778">
        <v>420000</v>
      </c>
      <c r="K778" t="b">
        <f t="shared" si="73"/>
        <v>0</v>
      </c>
      <c r="L778" t="b">
        <f t="shared" si="74"/>
        <v>1</v>
      </c>
      <c r="M778" t="b">
        <f t="shared" si="75"/>
        <v>0</v>
      </c>
      <c r="N778" t="b">
        <f t="shared" si="76"/>
        <v>0</v>
      </c>
      <c r="O778" t="b">
        <f t="shared" si="77"/>
        <v>1</v>
      </c>
    </row>
    <row r="779" spans="1:15">
      <c r="A779" s="4">
        <v>1185732</v>
      </c>
      <c r="B779" s="6">
        <v>825</v>
      </c>
      <c r="C779" s="12" t="s">
        <v>1087</v>
      </c>
      <c r="D779" s="12" t="s">
        <v>1253</v>
      </c>
      <c r="E779" s="10">
        <v>268125</v>
      </c>
      <c r="F779" s="11">
        <v>0.5</v>
      </c>
      <c r="G779" s="13">
        <f t="shared" si="72"/>
        <v>536250</v>
      </c>
      <c r="H779" s="154" t="s">
        <v>1244</v>
      </c>
      <c r="I779" s="4" t="s">
        <v>16</v>
      </c>
      <c r="J779">
        <v>536250</v>
      </c>
      <c r="K779" t="b">
        <f t="shared" si="73"/>
        <v>1</v>
      </c>
      <c r="L779" t="b">
        <f t="shared" si="74"/>
        <v>0</v>
      </c>
      <c r="M779" t="b">
        <f t="shared" si="75"/>
        <v>0</v>
      </c>
      <c r="N779" t="b">
        <f t="shared" si="76"/>
        <v>1</v>
      </c>
      <c r="O779" t="b">
        <f t="shared" si="77"/>
        <v>1</v>
      </c>
    </row>
    <row r="780" spans="1:15">
      <c r="A780" s="4">
        <v>1185732</v>
      </c>
      <c r="B780" s="6">
        <v>975</v>
      </c>
      <c r="C780" s="12" t="s">
        <v>1087</v>
      </c>
      <c r="D780" s="12" t="s">
        <v>1253</v>
      </c>
      <c r="E780" s="10">
        <v>263250</v>
      </c>
      <c r="F780" s="11">
        <v>0.45</v>
      </c>
      <c r="G780" s="13">
        <f t="shared" si="72"/>
        <v>585000</v>
      </c>
      <c r="H780" s="154" t="s">
        <v>1244</v>
      </c>
      <c r="I780" s="4" t="s">
        <v>16</v>
      </c>
      <c r="J780">
        <v>585000</v>
      </c>
      <c r="K780" t="b">
        <f t="shared" si="73"/>
        <v>1</v>
      </c>
      <c r="L780" t="b">
        <f t="shared" si="74"/>
        <v>0</v>
      </c>
      <c r="M780" t="b">
        <f t="shared" si="75"/>
        <v>0</v>
      </c>
      <c r="N780" t="b">
        <f t="shared" si="76"/>
        <v>1</v>
      </c>
      <c r="O780" t="b">
        <f t="shared" si="77"/>
        <v>1</v>
      </c>
    </row>
    <row r="781" spans="1:15">
      <c r="A781" s="4">
        <v>1185732</v>
      </c>
      <c r="B781" s="6">
        <v>800</v>
      </c>
      <c r="C781" s="12" t="s">
        <v>1086</v>
      </c>
      <c r="D781" s="12" t="s">
        <v>1253</v>
      </c>
      <c r="E781" s="10">
        <v>140000</v>
      </c>
      <c r="F781" s="11">
        <v>0.35</v>
      </c>
      <c r="G781" s="13">
        <f t="shared" si="72"/>
        <v>400000</v>
      </c>
      <c r="H781" s="154" t="s">
        <v>1241</v>
      </c>
      <c r="I781" s="4" t="s">
        <v>16</v>
      </c>
      <c r="J781">
        <v>400000</v>
      </c>
      <c r="K781" t="b">
        <f t="shared" si="73"/>
        <v>0</v>
      </c>
      <c r="L781" t="b">
        <f t="shared" si="74"/>
        <v>1</v>
      </c>
      <c r="M781" t="b">
        <f t="shared" si="75"/>
        <v>0</v>
      </c>
      <c r="N781" t="b">
        <f t="shared" si="76"/>
        <v>0</v>
      </c>
      <c r="O781" t="b">
        <f t="shared" si="77"/>
        <v>1</v>
      </c>
    </row>
    <row r="782" spans="1:15">
      <c r="A782" s="4">
        <v>1185732</v>
      </c>
      <c r="B782" s="6">
        <v>745</v>
      </c>
      <c r="C782" s="12" t="s">
        <v>1086</v>
      </c>
      <c r="D782" s="12" t="s">
        <v>1253</v>
      </c>
      <c r="E782" s="10">
        <v>93125</v>
      </c>
      <c r="F782" s="11">
        <v>0.25</v>
      </c>
      <c r="G782" s="13">
        <f t="shared" si="72"/>
        <v>372500</v>
      </c>
      <c r="H782" s="154" t="s">
        <v>1243</v>
      </c>
      <c r="I782" s="4" t="s">
        <v>16</v>
      </c>
      <c r="J782">
        <v>372500</v>
      </c>
      <c r="K782" t="b">
        <f t="shared" si="73"/>
        <v>0</v>
      </c>
      <c r="L782" t="b">
        <f t="shared" si="74"/>
        <v>1</v>
      </c>
      <c r="M782" t="b">
        <f t="shared" si="75"/>
        <v>0</v>
      </c>
      <c r="N782" t="b">
        <f t="shared" si="76"/>
        <v>1</v>
      </c>
      <c r="O782" t="b">
        <f t="shared" si="77"/>
        <v>1</v>
      </c>
    </row>
    <row r="783" spans="1:15">
      <c r="A783" s="4">
        <v>1185732</v>
      </c>
      <c r="B783" s="6">
        <v>775</v>
      </c>
      <c r="C783" s="12" t="s">
        <v>1087</v>
      </c>
      <c r="D783" s="12" t="s">
        <v>1253</v>
      </c>
      <c r="E783" s="10">
        <v>116250</v>
      </c>
      <c r="F783" s="11">
        <v>0.3</v>
      </c>
      <c r="G783" s="13">
        <f t="shared" si="72"/>
        <v>387500</v>
      </c>
      <c r="H783" s="154" t="s">
        <v>1241</v>
      </c>
      <c r="I783" s="4" t="s">
        <v>16</v>
      </c>
      <c r="J783">
        <v>387500</v>
      </c>
      <c r="K783" t="b">
        <f t="shared" si="73"/>
        <v>0</v>
      </c>
      <c r="L783" t="b">
        <f t="shared" si="74"/>
        <v>1</v>
      </c>
      <c r="M783" t="b">
        <f t="shared" si="75"/>
        <v>0</v>
      </c>
      <c r="N783" t="b">
        <f t="shared" si="76"/>
        <v>0</v>
      </c>
      <c r="O783" t="b">
        <f t="shared" si="77"/>
        <v>1</v>
      </c>
    </row>
    <row r="784" spans="1:15">
      <c r="A784" s="4">
        <v>1185732</v>
      </c>
      <c r="B784" s="6">
        <v>750</v>
      </c>
      <c r="C784" s="12" t="s">
        <v>1087</v>
      </c>
      <c r="D784" s="12" t="s">
        <v>1253</v>
      </c>
      <c r="E784" s="10">
        <v>170625</v>
      </c>
      <c r="F784" s="11">
        <v>0.35</v>
      </c>
      <c r="G784" s="13">
        <f t="shared" si="72"/>
        <v>487500.00000000006</v>
      </c>
      <c r="H784" s="154" t="s">
        <v>1245</v>
      </c>
      <c r="I784" s="4" t="s">
        <v>16</v>
      </c>
      <c r="J784">
        <v>487500.00000000006</v>
      </c>
      <c r="K784" t="b">
        <f t="shared" si="73"/>
        <v>1</v>
      </c>
      <c r="L784" t="b">
        <f t="shared" si="74"/>
        <v>0</v>
      </c>
      <c r="M784" t="b">
        <f t="shared" si="75"/>
        <v>0</v>
      </c>
      <c r="N784" t="b">
        <f t="shared" si="76"/>
        <v>1</v>
      </c>
      <c r="O784" t="b">
        <f t="shared" si="77"/>
        <v>1</v>
      </c>
    </row>
    <row r="785" spans="1:15">
      <c r="A785" s="4">
        <v>1185732</v>
      </c>
      <c r="B785" s="6">
        <v>850</v>
      </c>
      <c r="C785" s="12" t="s">
        <v>1088</v>
      </c>
      <c r="D785" s="155" t="s">
        <v>1254</v>
      </c>
      <c r="E785" s="10">
        <v>297500</v>
      </c>
      <c r="F785" s="11">
        <v>0.5</v>
      </c>
      <c r="G785" s="13">
        <f t="shared" si="72"/>
        <v>595000</v>
      </c>
      <c r="H785" s="154" t="s">
        <v>1244</v>
      </c>
      <c r="I785" s="4" t="s">
        <v>16</v>
      </c>
      <c r="J785">
        <v>595000</v>
      </c>
      <c r="K785" t="b">
        <f t="shared" si="73"/>
        <v>1</v>
      </c>
      <c r="L785" t="b">
        <f t="shared" si="74"/>
        <v>0</v>
      </c>
      <c r="M785" t="b">
        <f t="shared" si="75"/>
        <v>0</v>
      </c>
      <c r="N785" t="b">
        <f t="shared" si="76"/>
        <v>1</v>
      </c>
      <c r="O785" t="b">
        <f t="shared" si="77"/>
        <v>1</v>
      </c>
    </row>
    <row r="786" spans="1:15">
      <c r="A786" s="4">
        <v>1185732</v>
      </c>
      <c r="B786" s="6">
        <v>1075</v>
      </c>
      <c r="C786" s="12" t="s">
        <v>1087</v>
      </c>
      <c r="D786" s="12" t="s">
        <v>1253</v>
      </c>
      <c r="E786" s="10">
        <v>314437.5</v>
      </c>
      <c r="F786" s="11">
        <v>0.45</v>
      </c>
      <c r="G786" s="13">
        <f t="shared" si="72"/>
        <v>698750</v>
      </c>
      <c r="H786" s="154" t="s">
        <v>1244</v>
      </c>
      <c r="I786" s="4" t="s">
        <v>16</v>
      </c>
      <c r="J786">
        <v>698750</v>
      </c>
      <c r="K786" t="b">
        <f t="shared" si="73"/>
        <v>1</v>
      </c>
      <c r="L786" t="b">
        <f t="shared" si="74"/>
        <v>0</v>
      </c>
      <c r="M786" t="b">
        <f t="shared" si="75"/>
        <v>0</v>
      </c>
      <c r="N786" t="b">
        <f t="shared" si="76"/>
        <v>1</v>
      </c>
      <c r="O786" t="b">
        <f t="shared" si="77"/>
        <v>1</v>
      </c>
    </row>
    <row r="787" spans="1:15">
      <c r="A787" s="4">
        <v>1185732</v>
      </c>
      <c r="B787" s="6">
        <v>875</v>
      </c>
      <c r="C787" s="12" t="s">
        <v>1087</v>
      </c>
      <c r="D787" s="12" t="s">
        <v>1253</v>
      </c>
      <c r="E787" s="10">
        <v>168437.5</v>
      </c>
      <c r="F787" s="11">
        <v>0.35</v>
      </c>
      <c r="G787" s="13">
        <f t="shared" si="72"/>
        <v>481250.00000000006</v>
      </c>
      <c r="H787" s="154" t="s">
        <v>1246</v>
      </c>
      <c r="I787" s="4" t="s">
        <v>16</v>
      </c>
      <c r="J787">
        <v>481250.00000000006</v>
      </c>
      <c r="K787" t="b">
        <f t="shared" si="73"/>
        <v>1</v>
      </c>
      <c r="L787" t="b">
        <f t="shared" si="74"/>
        <v>0</v>
      </c>
      <c r="M787" t="b">
        <f t="shared" si="75"/>
        <v>0</v>
      </c>
      <c r="N787" t="b">
        <f t="shared" si="76"/>
        <v>1</v>
      </c>
      <c r="O787" t="b">
        <f t="shared" si="77"/>
        <v>1</v>
      </c>
    </row>
    <row r="788" spans="1:15">
      <c r="A788" s="4">
        <v>1185732</v>
      </c>
      <c r="B788" s="6">
        <v>825</v>
      </c>
      <c r="C788" s="12" t="s">
        <v>1087</v>
      </c>
      <c r="D788" s="12" t="s">
        <v>1253</v>
      </c>
      <c r="E788" s="10">
        <v>113437.5</v>
      </c>
      <c r="F788" s="11">
        <v>0.25</v>
      </c>
      <c r="G788" s="13">
        <f t="shared" si="72"/>
        <v>453750</v>
      </c>
      <c r="H788" s="154" t="s">
        <v>1246</v>
      </c>
      <c r="I788" s="4" t="s">
        <v>16</v>
      </c>
      <c r="J788">
        <v>453750</v>
      </c>
      <c r="K788" t="b">
        <f t="shared" si="73"/>
        <v>1</v>
      </c>
      <c r="L788" t="b">
        <f t="shared" si="74"/>
        <v>0</v>
      </c>
      <c r="M788" t="b">
        <f t="shared" si="75"/>
        <v>0</v>
      </c>
      <c r="N788" t="b">
        <f t="shared" si="76"/>
        <v>1</v>
      </c>
      <c r="O788" t="b">
        <f t="shared" si="77"/>
        <v>1</v>
      </c>
    </row>
    <row r="789" spans="1:15">
      <c r="A789" s="4">
        <v>1185732</v>
      </c>
      <c r="B789" s="6">
        <v>775</v>
      </c>
      <c r="C789" s="12" t="s">
        <v>1086</v>
      </c>
      <c r="D789" s="12" t="s">
        <v>1253</v>
      </c>
      <c r="E789" s="10">
        <v>127875</v>
      </c>
      <c r="F789" s="11">
        <v>0.3</v>
      </c>
      <c r="G789" s="13">
        <f t="shared" si="72"/>
        <v>426250</v>
      </c>
      <c r="H789" s="154" t="s">
        <v>1242</v>
      </c>
      <c r="I789" s="4" t="s">
        <v>16</v>
      </c>
      <c r="J789">
        <v>426250</v>
      </c>
      <c r="K789" t="b">
        <f t="shared" si="73"/>
        <v>0</v>
      </c>
      <c r="L789" t="b">
        <f t="shared" si="74"/>
        <v>1</v>
      </c>
      <c r="M789" t="b">
        <f t="shared" si="75"/>
        <v>0</v>
      </c>
      <c r="N789" t="b">
        <f t="shared" si="76"/>
        <v>1</v>
      </c>
      <c r="O789" t="b">
        <f t="shared" si="77"/>
        <v>1</v>
      </c>
    </row>
    <row r="790" spans="1:15">
      <c r="A790" s="4">
        <v>1185732</v>
      </c>
      <c r="B790" s="6">
        <v>775</v>
      </c>
      <c r="C790" s="12" t="s">
        <v>1086</v>
      </c>
      <c r="D790" s="12" t="s">
        <v>1253</v>
      </c>
      <c r="E790" s="10">
        <v>176312.5</v>
      </c>
      <c r="F790" s="11">
        <v>0.35</v>
      </c>
      <c r="G790" s="13">
        <f t="shared" si="72"/>
        <v>503750.00000000006</v>
      </c>
      <c r="H790" s="154" t="s">
        <v>1241</v>
      </c>
      <c r="I790" s="4" t="s">
        <v>16</v>
      </c>
      <c r="J790">
        <v>503750.00000000006</v>
      </c>
      <c r="K790" t="b">
        <f t="shared" si="73"/>
        <v>1</v>
      </c>
      <c r="L790" t="b">
        <f t="shared" si="74"/>
        <v>1</v>
      </c>
      <c r="M790" t="b">
        <f t="shared" si="75"/>
        <v>0</v>
      </c>
      <c r="N790" t="b">
        <f t="shared" si="76"/>
        <v>0</v>
      </c>
      <c r="O790" t="b">
        <f t="shared" si="77"/>
        <v>1</v>
      </c>
    </row>
    <row r="791" spans="1:15">
      <c r="A791" s="4">
        <v>1185732</v>
      </c>
      <c r="B791" s="6">
        <v>875</v>
      </c>
      <c r="C791" s="12" t="s">
        <v>1087</v>
      </c>
      <c r="D791" s="12" t="s">
        <v>1253</v>
      </c>
      <c r="E791" s="10">
        <v>306250</v>
      </c>
      <c r="F791" s="11">
        <v>0.5</v>
      </c>
      <c r="G791" s="13">
        <f t="shared" si="72"/>
        <v>612500</v>
      </c>
      <c r="H791" s="154" t="s">
        <v>1242</v>
      </c>
      <c r="I791" s="4" t="s">
        <v>16</v>
      </c>
      <c r="J791">
        <v>612500</v>
      </c>
      <c r="K791" t="b">
        <f t="shared" si="73"/>
        <v>1</v>
      </c>
      <c r="L791" t="b">
        <f t="shared" si="74"/>
        <v>0</v>
      </c>
      <c r="M791" t="b">
        <f t="shared" si="75"/>
        <v>0</v>
      </c>
      <c r="N791" t="b">
        <f t="shared" si="76"/>
        <v>1</v>
      </c>
      <c r="O791" t="b">
        <f t="shared" si="77"/>
        <v>1</v>
      </c>
    </row>
    <row r="792" spans="1:15">
      <c r="A792" s="4">
        <v>1185732</v>
      </c>
      <c r="B792" s="6">
        <v>450</v>
      </c>
      <c r="C792" s="12" t="s">
        <v>1087</v>
      </c>
      <c r="D792" s="12" t="s">
        <v>1253</v>
      </c>
      <c r="E792" s="10">
        <v>55125</v>
      </c>
      <c r="F792" s="11">
        <v>0.35</v>
      </c>
      <c r="G792" s="13">
        <f t="shared" si="72"/>
        <v>157500</v>
      </c>
      <c r="H792" s="154" t="s">
        <v>1245</v>
      </c>
      <c r="I792" s="4" t="s">
        <v>16</v>
      </c>
      <c r="J792">
        <v>157500</v>
      </c>
      <c r="K792" t="b">
        <f t="shared" si="73"/>
        <v>0</v>
      </c>
      <c r="L792" t="b">
        <f t="shared" si="74"/>
        <v>0</v>
      </c>
      <c r="M792" t="b">
        <f t="shared" si="75"/>
        <v>0</v>
      </c>
      <c r="N792" t="b">
        <f t="shared" si="76"/>
        <v>1</v>
      </c>
      <c r="O792" t="b">
        <f t="shared" si="77"/>
        <v>1</v>
      </c>
    </row>
    <row r="793" spans="1:15">
      <c r="A793" s="4">
        <v>1185732</v>
      </c>
      <c r="B793" s="6">
        <v>250</v>
      </c>
      <c r="C793" s="12" t="s">
        <v>1088</v>
      </c>
      <c r="D793" s="155" t="s">
        <v>1254</v>
      </c>
      <c r="E793" s="10">
        <v>26250</v>
      </c>
      <c r="F793" s="11">
        <v>0.3</v>
      </c>
      <c r="G793" s="13">
        <f t="shared" si="72"/>
        <v>87500</v>
      </c>
      <c r="H793" s="154" t="s">
        <v>1245</v>
      </c>
      <c r="I793" s="4" t="s">
        <v>16</v>
      </c>
      <c r="J793">
        <v>87500</v>
      </c>
      <c r="K793" t="b">
        <f t="shared" si="73"/>
        <v>0</v>
      </c>
      <c r="L793" t="b">
        <f t="shared" si="74"/>
        <v>0</v>
      </c>
      <c r="M793" t="b">
        <f t="shared" si="75"/>
        <v>0</v>
      </c>
      <c r="N793" t="b">
        <f t="shared" si="76"/>
        <v>1</v>
      </c>
      <c r="O793" t="b">
        <f t="shared" si="77"/>
        <v>1</v>
      </c>
    </row>
    <row r="794" spans="1:15">
      <c r="A794" s="4">
        <v>1185732</v>
      </c>
      <c r="B794" s="6">
        <v>250</v>
      </c>
      <c r="C794" s="12" t="s">
        <v>1088</v>
      </c>
      <c r="D794" s="155" t="s">
        <v>1254</v>
      </c>
      <c r="E794" s="10">
        <v>18750</v>
      </c>
      <c r="F794" s="11">
        <v>0.3</v>
      </c>
      <c r="G794" s="13">
        <f t="shared" si="72"/>
        <v>62500</v>
      </c>
      <c r="H794" s="154" t="s">
        <v>1245</v>
      </c>
      <c r="I794" s="4" t="s">
        <v>16</v>
      </c>
      <c r="J794">
        <v>62500</v>
      </c>
      <c r="K794" t="b">
        <f t="shared" si="73"/>
        <v>0</v>
      </c>
      <c r="L794" t="b">
        <f t="shared" si="74"/>
        <v>0</v>
      </c>
      <c r="M794" t="b">
        <f t="shared" si="75"/>
        <v>0</v>
      </c>
      <c r="N794" t="b">
        <f t="shared" si="76"/>
        <v>1</v>
      </c>
      <c r="O794" t="b">
        <f t="shared" si="77"/>
        <v>1</v>
      </c>
    </row>
    <row r="795" spans="1:15">
      <c r="A795" s="4">
        <v>1185732</v>
      </c>
      <c r="B795" s="6">
        <v>100</v>
      </c>
      <c r="C795" s="12" t="s">
        <v>1088</v>
      </c>
      <c r="D795" s="155" t="s">
        <v>1254</v>
      </c>
      <c r="E795" s="10">
        <v>10500</v>
      </c>
      <c r="F795" s="11">
        <v>0.35</v>
      </c>
      <c r="G795" s="13">
        <f t="shared" si="72"/>
        <v>30000.000000000004</v>
      </c>
      <c r="H795" s="154" t="s">
        <v>1241</v>
      </c>
      <c r="I795" s="4" t="s">
        <v>16</v>
      </c>
      <c r="J795">
        <v>30000.000000000004</v>
      </c>
      <c r="K795" t="b">
        <f t="shared" si="73"/>
        <v>0</v>
      </c>
      <c r="L795" t="b">
        <f t="shared" si="74"/>
        <v>1</v>
      </c>
      <c r="M795" t="b">
        <f t="shared" si="75"/>
        <v>0</v>
      </c>
      <c r="N795" t="b">
        <f t="shared" si="76"/>
        <v>0</v>
      </c>
      <c r="O795" t="b">
        <f t="shared" si="77"/>
        <v>1</v>
      </c>
    </row>
    <row r="796" spans="1:15">
      <c r="A796" s="4">
        <v>1185732</v>
      </c>
      <c r="B796" s="6">
        <v>150</v>
      </c>
      <c r="C796" s="12" t="s">
        <v>1086</v>
      </c>
      <c r="D796" s="12" t="s">
        <v>1253</v>
      </c>
      <c r="E796" s="10">
        <v>20250</v>
      </c>
      <c r="F796" s="11">
        <v>0.3</v>
      </c>
      <c r="G796" s="13">
        <f t="shared" si="72"/>
        <v>67500</v>
      </c>
      <c r="H796" s="154" t="s">
        <v>1245</v>
      </c>
      <c r="I796" s="4" t="s">
        <v>16</v>
      </c>
      <c r="J796">
        <v>67500</v>
      </c>
      <c r="K796" t="b">
        <f t="shared" si="73"/>
        <v>0</v>
      </c>
      <c r="L796" t="b">
        <f t="shared" si="74"/>
        <v>1</v>
      </c>
      <c r="M796" t="b">
        <f t="shared" si="75"/>
        <v>0</v>
      </c>
      <c r="N796" t="b">
        <f t="shared" si="76"/>
        <v>1</v>
      </c>
      <c r="O796" t="b">
        <f t="shared" si="77"/>
        <v>1</v>
      </c>
    </row>
    <row r="797" spans="1:15">
      <c r="A797" s="4">
        <v>1185732</v>
      </c>
      <c r="B797" s="6">
        <v>250</v>
      </c>
      <c r="C797" s="12" t="s">
        <v>1087</v>
      </c>
      <c r="D797" s="12" t="s">
        <v>1253</v>
      </c>
      <c r="E797" s="10">
        <v>39375</v>
      </c>
      <c r="F797" s="11">
        <v>0.45</v>
      </c>
      <c r="G797" s="13">
        <f t="shared" si="72"/>
        <v>87500</v>
      </c>
      <c r="H797" s="154" t="s">
        <v>1243</v>
      </c>
      <c r="I797" s="4" t="s">
        <v>16</v>
      </c>
      <c r="J797">
        <v>87500</v>
      </c>
      <c r="K797" t="b">
        <f t="shared" si="73"/>
        <v>0</v>
      </c>
      <c r="L797" t="b">
        <f t="shared" si="74"/>
        <v>0</v>
      </c>
      <c r="M797" t="b">
        <f t="shared" si="75"/>
        <v>0</v>
      </c>
      <c r="N797" t="b">
        <f t="shared" si="76"/>
        <v>1</v>
      </c>
      <c r="O797" t="b">
        <f t="shared" si="77"/>
        <v>1</v>
      </c>
    </row>
    <row r="798" spans="1:15">
      <c r="A798" s="4">
        <v>1185732</v>
      </c>
      <c r="B798" s="6">
        <v>500</v>
      </c>
      <c r="C798" s="12" t="s">
        <v>1086</v>
      </c>
      <c r="D798" s="12" t="s">
        <v>1253</v>
      </c>
      <c r="E798" s="10">
        <v>61250</v>
      </c>
      <c r="F798" s="11">
        <v>0.35</v>
      </c>
      <c r="G798" s="13">
        <f t="shared" si="72"/>
        <v>175000</v>
      </c>
      <c r="H798" s="154" t="s">
        <v>1242</v>
      </c>
      <c r="I798" s="4" t="s">
        <v>16</v>
      </c>
      <c r="J798">
        <v>175000</v>
      </c>
      <c r="K798" t="b">
        <f t="shared" si="73"/>
        <v>0</v>
      </c>
      <c r="L798" t="b">
        <f t="shared" si="74"/>
        <v>1</v>
      </c>
      <c r="M798" t="b">
        <f t="shared" si="75"/>
        <v>0</v>
      </c>
      <c r="N798" t="b">
        <f t="shared" si="76"/>
        <v>1</v>
      </c>
      <c r="O798" t="b">
        <f t="shared" si="77"/>
        <v>1</v>
      </c>
    </row>
    <row r="799" spans="1:15">
      <c r="A799" s="4">
        <v>1185732</v>
      </c>
      <c r="B799" s="6">
        <v>150</v>
      </c>
      <c r="C799" s="12" t="s">
        <v>1086</v>
      </c>
      <c r="D799" s="12" t="s">
        <v>1253</v>
      </c>
      <c r="E799" s="10">
        <v>15750</v>
      </c>
      <c r="F799" s="11">
        <v>0.3</v>
      </c>
      <c r="G799" s="13">
        <f t="shared" si="72"/>
        <v>52500</v>
      </c>
      <c r="H799" s="154" t="s">
        <v>1243</v>
      </c>
      <c r="I799" s="4" t="s">
        <v>16</v>
      </c>
      <c r="J799">
        <v>52500</v>
      </c>
      <c r="K799" t="b">
        <f t="shared" si="73"/>
        <v>0</v>
      </c>
      <c r="L799" t="b">
        <f t="shared" si="74"/>
        <v>1</v>
      </c>
      <c r="M799" t="b">
        <f t="shared" si="75"/>
        <v>0</v>
      </c>
      <c r="N799" t="b">
        <f t="shared" si="76"/>
        <v>1</v>
      </c>
      <c r="O799" t="b">
        <f t="shared" si="77"/>
        <v>1</v>
      </c>
    </row>
    <row r="800" spans="1:15">
      <c r="A800" s="4">
        <v>1185732</v>
      </c>
      <c r="B800" s="6">
        <v>200</v>
      </c>
      <c r="C800" s="12" t="s">
        <v>1087</v>
      </c>
      <c r="D800" s="12" t="s">
        <v>1253</v>
      </c>
      <c r="E800" s="10">
        <v>15000</v>
      </c>
      <c r="F800" s="11">
        <v>0.3</v>
      </c>
      <c r="G800" s="13">
        <f t="shared" si="72"/>
        <v>50000</v>
      </c>
      <c r="H800" s="154" t="s">
        <v>1246</v>
      </c>
      <c r="I800" s="4" t="s">
        <v>16</v>
      </c>
      <c r="J800">
        <v>50000</v>
      </c>
      <c r="K800" t="b">
        <f t="shared" si="73"/>
        <v>0</v>
      </c>
      <c r="L800" t="b">
        <f t="shared" si="74"/>
        <v>0</v>
      </c>
      <c r="M800" t="b">
        <f t="shared" si="75"/>
        <v>0</v>
      </c>
      <c r="N800" t="b">
        <f t="shared" si="76"/>
        <v>1</v>
      </c>
      <c r="O800" t="b">
        <f t="shared" si="77"/>
        <v>1</v>
      </c>
    </row>
    <row r="801" spans="1:15">
      <c r="A801" s="4">
        <v>1185732</v>
      </c>
      <c r="B801" s="6">
        <v>75</v>
      </c>
      <c r="C801" s="12" t="s">
        <v>1086</v>
      </c>
      <c r="D801" s="12" t="s">
        <v>1253</v>
      </c>
      <c r="E801" s="10">
        <v>7875</v>
      </c>
      <c r="F801" s="11">
        <v>0.35</v>
      </c>
      <c r="G801" s="13">
        <f t="shared" si="72"/>
        <v>22500</v>
      </c>
      <c r="H801" s="154" t="s">
        <v>1243</v>
      </c>
      <c r="I801" s="4" t="s">
        <v>16</v>
      </c>
      <c r="J801">
        <v>22500</v>
      </c>
      <c r="K801" t="b">
        <f t="shared" si="73"/>
        <v>0</v>
      </c>
      <c r="L801" t="b">
        <f t="shared" si="74"/>
        <v>1</v>
      </c>
      <c r="M801" t="b">
        <f t="shared" si="75"/>
        <v>0</v>
      </c>
      <c r="N801" t="b">
        <f t="shared" si="76"/>
        <v>1</v>
      </c>
      <c r="O801" t="b">
        <f t="shared" si="77"/>
        <v>1</v>
      </c>
    </row>
    <row r="802" spans="1:15">
      <c r="A802" s="4">
        <v>1185732</v>
      </c>
      <c r="B802" s="6">
        <v>150</v>
      </c>
      <c r="C802" s="12" t="s">
        <v>1087</v>
      </c>
      <c r="D802" s="12" t="s">
        <v>1253</v>
      </c>
      <c r="E802" s="10">
        <v>20250</v>
      </c>
      <c r="F802" s="11">
        <v>0.3</v>
      </c>
      <c r="G802" s="13">
        <f t="shared" si="72"/>
        <v>67500</v>
      </c>
      <c r="H802" s="154" t="s">
        <v>1243</v>
      </c>
      <c r="I802" s="4" t="s">
        <v>16</v>
      </c>
      <c r="J802">
        <v>67500</v>
      </c>
      <c r="K802" t="b">
        <f t="shared" si="73"/>
        <v>0</v>
      </c>
      <c r="L802" t="b">
        <f t="shared" si="74"/>
        <v>0</v>
      </c>
      <c r="M802" t="b">
        <f t="shared" si="75"/>
        <v>0</v>
      </c>
      <c r="N802" t="b">
        <f t="shared" si="76"/>
        <v>1</v>
      </c>
      <c r="O802" t="b">
        <f t="shared" si="77"/>
        <v>1</v>
      </c>
    </row>
    <row r="803" spans="1:15">
      <c r="A803" s="4">
        <v>1185732</v>
      </c>
      <c r="B803" s="6">
        <v>225</v>
      </c>
      <c r="C803" s="12" t="s">
        <v>1087</v>
      </c>
      <c r="D803" s="12" t="s">
        <v>1253</v>
      </c>
      <c r="E803" s="10">
        <v>35437.5</v>
      </c>
      <c r="F803" s="11">
        <v>0.45</v>
      </c>
      <c r="G803" s="13">
        <f t="shared" si="72"/>
        <v>78750</v>
      </c>
      <c r="H803" s="154" t="s">
        <v>1245</v>
      </c>
      <c r="I803" s="4" t="s">
        <v>16</v>
      </c>
      <c r="J803">
        <v>78750</v>
      </c>
      <c r="K803" t="b">
        <f t="shared" si="73"/>
        <v>0</v>
      </c>
      <c r="L803" t="b">
        <f t="shared" si="74"/>
        <v>0</v>
      </c>
      <c r="M803" t="b">
        <f t="shared" si="75"/>
        <v>0</v>
      </c>
      <c r="N803" t="b">
        <f t="shared" si="76"/>
        <v>1</v>
      </c>
      <c r="O803" t="b">
        <f t="shared" si="77"/>
        <v>1</v>
      </c>
    </row>
    <row r="804" spans="1:15">
      <c r="A804" s="4">
        <v>1185732</v>
      </c>
      <c r="B804" s="6">
        <v>445</v>
      </c>
      <c r="C804" s="12" t="s">
        <v>1087</v>
      </c>
      <c r="D804" s="12" t="s">
        <v>1253</v>
      </c>
      <c r="E804" s="10">
        <v>62300</v>
      </c>
      <c r="F804" s="11">
        <v>0.35</v>
      </c>
      <c r="G804" s="13">
        <f t="shared" si="72"/>
        <v>178000</v>
      </c>
      <c r="H804" s="154" t="s">
        <v>1241</v>
      </c>
      <c r="I804" s="4" t="s">
        <v>16</v>
      </c>
      <c r="J804">
        <v>178000</v>
      </c>
      <c r="K804" t="b">
        <f t="shared" si="73"/>
        <v>0</v>
      </c>
      <c r="L804" t="b">
        <f t="shared" si="74"/>
        <v>1</v>
      </c>
      <c r="M804" t="b">
        <f t="shared" si="75"/>
        <v>0</v>
      </c>
      <c r="N804" t="b">
        <f t="shared" si="76"/>
        <v>0</v>
      </c>
      <c r="O804" t="b">
        <f t="shared" si="77"/>
        <v>1</v>
      </c>
    </row>
    <row r="805" spans="1:15">
      <c r="A805" s="4">
        <v>1185732</v>
      </c>
      <c r="B805" s="6">
        <v>125</v>
      </c>
      <c r="C805" s="12" t="s">
        <v>1087</v>
      </c>
      <c r="D805" s="12" t="s">
        <v>1253</v>
      </c>
      <c r="E805" s="10">
        <v>15000</v>
      </c>
      <c r="F805" s="11">
        <v>0.3</v>
      </c>
      <c r="G805" s="13">
        <f t="shared" si="72"/>
        <v>50000</v>
      </c>
      <c r="H805" s="154" t="s">
        <v>1241</v>
      </c>
      <c r="I805" s="4" t="s">
        <v>16</v>
      </c>
      <c r="J805">
        <v>50000</v>
      </c>
      <c r="K805" t="b">
        <f t="shared" si="73"/>
        <v>0</v>
      </c>
      <c r="L805" t="b">
        <f t="shared" si="74"/>
        <v>1</v>
      </c>
      <c r="M805" t="b">
        <f t="shared" si="75"/>
        <v>1</v>
      </c>
      <c r="N805" t="b">
        <f t="shared" si="76"/>
        <v>0</v>
      </c>
      <c r="O805" t="b">
        <f t="shared" si="77"/>
        <v>1</v>
      </c>
    </row>
    <row r="806" spans="1:15">
      <c r="A806" s="4">
        <v>1185732</v>
      </c>
      <c r="B806" s="6">
        <v>175</v>
      </c>
      <c r="C806" s="12" t="s">
        <v>1087</v>
      </c>
      <c r="D806" s="12" t="s">
        <v>1253</v>
      </c>
      <c r="E806" s="10">
        <v>15750</v>
      </c>
      <c r="F806" s="11">
        <v>0.3</v>
      </c>
      <c r="G806" s="13">
        <f t="shared" si="72"/>
        <v>52500</v>
      </c>
      <c r="H806" s="154" t="s">
        <v>1245</v>
      </c>
      <c r="I806" s="4" t="s">
        <v>16</v>
      </c>
      <c r="J806">
        <v>52500</v>
      </c>
      <c r="K806" t="b">
        <f t="shared" si="73"/>
        <v>0</v>
      </c>
      <c r="L806" t="b">
        <f t="shared" si="74"/>
        <v>0</v>
      </c>
      <c r="M806" t="b">
        <f t="shared" si="75"/>
        <v>0</v>
      </c>
      <c r="N806" t="b">
        <f t="shared" si="76"/>
        <v>1</v>
      </c>
      <c r="O806" t="b">
        <f t="shared" si="77"/>
        <v>1</v>
      </c>
    </row>
    <row r="807" spans="1:15">
      <c r="A807" s="4">
        <v>1185732</v>
      </c>
      <c r="B807" s="6">
        <v>25</v>
      </c>
      <c r="C807" s="12" t="s">
        <v>1087</v>
      </c>
      <c r="D807" s="12" t="s">
        <v>1253</v>
      </c>
      <c r="E807" s="10">
        <v>3062.5</v>
      </c>
      <c r="F807" s="11">
        <v>0.35</v>
      </c>
      <c r="G807" s="13">
        <f t="shared" si="72"/>
        <v>8750</v>
      </c>
      <c r="H807" s="154" t="s">
        <v>1241</v>
      </c>
      <c r="I807" s="4" t="s">
        <v>16</v>
      </c>
      <c r="J807">
        <v>8750</v>
      </c>
      <c r="K807" t="b">
        <f t="shared" si="73"/>
        <v>0</v>
      </c>
      <c r="L807" t="b">
        <f t="shared" si="74"/>
        <v>1</v>
      </c>
      <c r="M807" t="b">
        <f t="shared" si="75"/>
        <v>1</v>
      </c>
      <c r="N807" t="b">
        <f t="shared" si="76"/>
        <v>0</v>
      </c>
      <c r="O807" t="b">
        <f t="shared" si="77"/>
        <v>1</v>
      </c>
    </row>
    <row r="808" spans="1:15">
      <c r="A808" s="4">
        <v>1185732</v>
      </c>
      <c r="B808" s="6">
        <v>75</v>
      </c>
      <c r="C808" s="12" t="s">
        <v>1087</v>
      </c>
      <c r="D808" s="12" t="s">
        <v>1253</v>
      </c>
      <c r="E808" s="10">
        <v>11250</v>
      </c>
      <c r="F808" s="11">
        <v>0.3</v>
      </c>
      <c r="G808" s="13">
        <f t="shared" si="72"/>
        <v>37500</v>
      </c>
      <c r="H808" s="154" t="s">
        <v>1243</v>
      </c>
      <c r="I808" s="4" t="s">
        <v>16</v>
      </c>
      <c r="J808">
        <v>37500</v>
      </c>
      <c r="K808" t="b">
        <f t="shared" si="73"/>
        <v>0</v>
      </c>
      <c r="L808" t="b">
        <f t="shared" si="74"/>
        <v>0</v>
      </c>
      <c r="M808" t="b">
        <f t="shared" si="75"/>
        <v>0</v>
      </c>
      <c r="N808" t="b">
        <f t="shared" si="76"/>
        <v>1</v>
      </c>
      <c r="O808" t="b">
        <f t="shared" si="77"/>
        <v>1</v>
      </c>
    </row>
    <row r="809" spans="1:15">
      <c r="A809" s="4">
        <v>1185732</v>
      </c>
      <c r="B809" s="6">
        <v>175</v>
      </c>
      <c r="C809" s="12" t="s">
        <v>1087</v>
      </c>
      <c r="D809" s="12" t="s">
        <v>1253</v>
      </c>
      <c r="E809" s="10">
        <v>31500</v>
      </c>
      <c r="F809" s="11">
        <v>0.45</v>
      </c>
      <c r="G809" s="13">
        <f t="shared" si="72"/>
        <v>70000</v>
      </c>
      <c r="H809" s="154" t="s">
        <v>1245</v>
      </c>
      <c r="I809" s="4" t="s">
        <v>16</v>
      </c>
      <c r="J809">
        <v>70000</v>
      </c>
      <c r="K809" t="b">
        <f t="shared" si="73"/>
        <v>0</v>
      </c>
      <c r="L809" t="b">
        <f t="shared" si="74"/>
        <v>0</v>
      </c>
      <c r="M809" t="b">
        <f t="shared" si="75"/>
        <v>0</v>
      </c>
      <c r="N809" t="b">
        <f t="shared" si="76"/>
        <v>1</v>
      </c>
      <c r="O809" t="b">
        <f t="shared" si="77"/>
        <v>1</v>
      </c>
    </row>
    <row r="810" spans="1:15">
      <c r="A810" s="4">
        <v>1185732</v>
      </c>
      <c r="B810" s="6">
        <v>400</v>
      </c>
      <c r="C810" s="12" t="s">
        <v>1087</v>
      </c>
      <c r="D810" s="12" t="s">
        <v>1253</v>
      </c>
      <c r="E810" s="10">
        <v>56000</v>
      </c>
      <c r="F810" s="11">
        <v>0.35</v>
      </c>
      <c r="G810" s="13">
        <f t="shared" si="72"/>
        <v>160000</v>
      </c>
      <c r="H810" s="154" t="s">
        <v>1241</v>
      </c>
      <c r="I810" s="4" t="s">
        <v>16</v>
      </c>
      <c r="J810">
        <v>160000</v>
      </c>
      <c r="K810" t="b">
        <f t="shared" si="73"/>
        <v>0</v>
      </c>
      <c r="L810" t="b">
        <f t="shared" si="74"/>
        <v>1</v>
      </c>
      <c r="M810" t="b">
        <f t="shared" si="75"/>
        <v>0</v>
      </c>
      <c r="N810" t="b">
        <f t="shared" si="76"/>
        <v>0</v>
      </c>
      <c r="O810" t="b">
        <f t="shared" si="77"/>
        <v>1</v>
      </c>
    </row>
    <row r="811" spans="1:15">
      <c r="A811" s="4">
        <v>1185732</v>
      </c>
      <c r="B811" s="6">
        <v>100</v>
      </c>
      <c r="C811" s="12" t="s">
        <v>1086</v>
      </c>
      <c r="D811" s="12" t="s">
        <v>1253</v>
      </c>
      <c r="E811" s="10">
        <v>12000</v>
      </c>
      <c r="F811" s="11">
        <v>0.3</v>
      </c>
      <c r="G811" s="13">
        <f t="shared" si="72"/>
        <v>40000</v>
      </c>
      <c r="H811" s="154" t="s">
        <v>1242</v>
      </c>
      <c r="I811" s="4" t="s">
        <v>16</v>
      </c>
      <c r="J811">
        <v>40000</v>
      </c>
      <c r="K811" t="b">
        <f t="shared" si="73"/>
        <v>0</v>
      </c>
      <c r="L811" t="b">
        <f t="shared" si="74"/>
        <v>1</v>
      </c>
      <c r="M811" t="b">
        <f t="shared" si="75"/>
        <v>0</v>
      </c>
      <c r="N811" t="b">
        <f t="shared" si="76"/>
        <v>1</v>
      </c>
      <c r="O811" t="b">
        <f t="shared" si="77"/>
        <v>1</v>
      </c>
    </row>
    <row r="812" spans="1:15">
      <c r="A812" s="4">
        <v>1185732</v>
      </c>
      <c r="B812" s="6">
        <v>100</v>
      </c>
      <c r="C812" s="12" t="s">
        <v>1087</v>
      </c>
      <c r="D812" s="12" t="s">
        <v>1253</v>
      </c>
      <c r="E812" s="10">
        <v>9000</v>
      </c>
      <c r="F812" s="11">
        <v>0.3</v>
      </c>
      <c r="G812" s="13">
        <f t="shared" si="72"/>
        <v>30000</v>
      </c>
      <c r="H812" s="154" t="s">
        <v>1244</v>
      </c>
      <c r="I812" s="4" t="s">
        <v>16</v>
      </c>
      <c r="J812">
        <v>30000</v>
      </c>
      <c r="K812" t="b">
        <f t="shared" si="73"/>
        <v>0</v>
      </c>
      <c r="L812" t="b">
        <f t="shared" si="74"/>
        <v>0</v>
      </c>
      <c r="M812" t="b">
        <f t="shared" si="75"/>
        <v>0</v>
      </c>
      <c r="N812" t="b">
        <f t="shared" si="76"/>
        <v>1</v>
      </c>
      <c r="O812" t="b">
        <f t="shared" si="77"/>
        <v>1</v>
      </c>
    </row>
    <row r="813" spans="1:15">
      <c r="A813" s="4">
        <v>1185732</v>
      </c>
      <c r="B813" s="6">
        <v>25</v>
      </c>
      <c r="C813" s="12" t="s">
        <v>1086</v>
      </c>
      <c r="D813" s="12" t="s">
        <v>1253</v>
      </c>
      <c r="E813" s="10">
        <v>3062.5</v>
      </c>
      <c r="F813" s="11">
        <v>0.35</v>
      </c>
      <c r="G813" s="13">
        <f t="shared" si="72"/>
        <v>8750</v>
      </c>
      <c r="H813" s="154" t="s">
        <v>1244</v>
      </c>
      <c r="I813" s="4" t="s">
        <v>16</v>
      </c>
      <c r="J813">
        <v>8750</v>
      </c>
      <c r="K813" t="b">
        <f t="shared" si="73"/>
        <v>0</v>
      </c>
      <c r="L813" t="b">
        <f t="shared" si="74"/>
        <v>1</v>
      </c>
      <c r="M813" t="b">
        <f t="shared" si="75"/>
        <v>0</v>
      </c>
      <c r="N813" t="b">
        <f t="shared" si="76"/>
        <v>1</v>
      </c>
      <c r="O813" t="b">
        <f t="shared" si="77"/>
        <v>1</v>
      </c>
    </row>
    <row r="814" spans="1:15">
      <c r="A814" s="4">
        <v>1185732</v>
      </c>
      <c r="B814" s="6">
        <v>50</v>
      </c>
      <c r="C814" s="12" t="s">
        <v>1087</v>
      </c>
      <c r="D814" s="12" t="s">
        <v>1253</v>
      </c>
      <c r="E814" s="10">
        <v>7500</v>
      </c>
      <c r="F814" s="11">
        <v>0.3</v>
      </c>
      <c r="G814" s="13">
        <f t="shared" si="72"/>
        <v>25000</v>
      </c>
      <c r="H814" s="154" t="s">
        <v>1246</v>
      </c>
      <c r="I814" s="4" t="s">
        <v>16</v>
      </c>
      <c r="J814">
        <v>25000</v>
      </c>
      <c r="K814" t="b">
        <f t="shared" si="73"/>
        <v>0</v>
      </c>
      <c r="L814" t="b">
        <f t="shared" si="74"/>
        <v>0</v>
      </c>
      <c r="M814" t="b">
        <f t="shared" si="75"/>
        <v>0</v>
      </c>
      <c r="N814" t="b">
        <f t="shared" si="76"/>
        <v>1</v>
      </c>
      <c r="O814" t="b">
        <f t="shared" si="77"/>
        <v>1</v>
      </c>
    </row>
    <row r="815" spans="1:15">
      <c r="A815" s="4">
        <v>1185732</v>
      </c>
      <c r="B815" s="6">
        <v>175</v>
      </c>
      <c r="C815" s="12" t="s">
        <v>1086</v>
      </c>
      <c r="D815" s="12" t="s">
        <v>1253</v>
      </c>
      <c r="E815" s="10">
        <v>31500</v>
      </c>
      <c r="F815" s="11">
        <v>0.45</v>
      </c>
      <c r="G815" s="13">
        <f t="shared" si="72"/>
        <v>70000</v>
      </c>
      <c r="H815" s="154" t="s">
        <v>1246</v>
      </c>
      <c r="I815" s="4" t="s">
        <v>16</v>
      </c>
      <c r="J815">
        <v>70000</v>
      </c>
      <c r="K815" t="b">
        <f t="shared" si="73"/>
        <v>0</v>
      </c>
      <c r="L815" t="b">
        <f t="shared" si="74"/>
        <v>1</v>
      </c>
      <c r="M815" t="b">
        <f t="shared" si="75"/>
        <v>0</v>
      </c>
      <c r="N815" t="b">
        <f t="shared" si="76"/>
        <v>1</v>
      </c>
      <c r="O815" t="b">
        <f t="shared" si="77"/>
        <v>1</v>
      </c>
    </row>
    <row r="816" spans="1:15">
      <c r="A816" s="4">
        <v>1185732</v>
      </c>
      <c r="B816" s="6">
        <v>445</v>
      </c>
      <c r="C816" s="12" t="s">
        <v>1086</v>
      </c>
      <c r="D816" s="12" t="s">
        <v>1253</v>
      </c>
      <c r="E816" s="10">
        <v>77875</v>
      </c>
      <c r="F816" s="11">
        <v>0.35</v>
      </c>
      <c r="G816" s="13">
        <f t="shared" si="72"/>
        <v>222500</v>
      </c>
      <c r="H816" s="154" t="s">
        <v>1244</v>
      </c>
      <c r="I816" s="4" t="s">
        <v>16</v>
      </c>
      <c r="J816">
        <v>222500</v>
      </c>
      <c r="K816" t="b">
        <f t="shared" si="73"/>
        <v>0</v>
      </c>
      <c r="L816" t="b">
        <f t="shared" si="74"/>
        <v>1</v>
      </c>
      <c r="M816" t="b">
        <f t="shared" si="75"/>
        <v>0</v>
      </c>
      <c r="N816" t="b">
        <f t="shared" si="76"/>
        <v>1</v>
      </c>
      <c r="O816" t="b">
        <f t="shared" si="77"/>
        <v>1</v>
      </c>
    </row>
    <row r="817" spans="1:15">
      <c r="A817" s="4">
        <v>1185732</v>
      </c>
      <c r="B817" s="6">
        <v>150</v>
      </c>
      <c r="C817" s="12" t="s">
        <v>1087</v>
      </c>
      <c r="D817" s="12" t="s">
        <v>1253</v>
      </c>
      <c r="E817" s="10">
        <v>20250</v>
      </c>
      <c r="F817" s="11">
        <v>0.3</v>
      </c>
      <c r="G817" s="13">
        <f t="shared" si="72"/>
        <v>67500</v>
      </c>
      <c r="H817" s="154" t="s">
        <v>1241</v>
      </c>
      <c r="I817" s="4" t="s">
        <v>16</v>
      </c>
      <c r="J817">
        <v>67500</v>
      </c>
      <c r="K817" t="b">
        <f t="shared" si="73"/>
        <v>0</v>
      </c>
      <c r="L817" t="b">
        <f t="shared" si="74"/>
        <v>1</v>
      </c>
      <c r="M817" t="b">
        <f t="shared" si="75"/>
        <v>1</v>
      </c>
      <c r="N817" t="b">
        <f t="shared" si="76"/>
        <v>0</v>
      </c>
      <c r="O817" t="b">
        <f t="shared" si="77"/>
        <v>1</v>
      </c>
    </row>
    <row r="818" spans="1:15">
      <c r="A818" s="4">
        <v>1185732</v>
      </c>
      <c r="B818" s="6">
        <v>125</v>
      </c>
      <c r="C818" s="12" t="s">
        <v>1086</v>
      </c>
      <c r="D818" s="12" t="s">
        <v>1253</v>
      </c>
      <c r="E818" s="10">
        <v>15000</v>
      </c>
      <c r="F818" s="11">
        <v>0.3</v>
      </c>
      <c r="G818" s="13">
        <f t="shared" si="72"/>
        <v>50000</v>
      </c>
      <c r="H818" s="154" t="s">
        <v>1243</v>
      </c>
      <c r="I818" s="4" t="s">
        <v>16</v>
      </c>
      <c r="J818">
        <v>50000</v>
      </c>
      <c r="K818" t="b">
        <f t="shared" si="73"/>
        <v>0</v>
      </c>
      <c r="L818" t="b">
        <f t="shared" si="74"/>
        <v>1</v>
      </c>
      <c r="M818" t="b">
        <f t="shared" si="75"/>
        <v>0</v>
      </c>
      <c r="N818" t="b">
        <f t="shared" si="76"/>
        <v>1</v>
      </c>
      <c r="O818" t="b">
        <f t="shared" si="77"/>
        <v>1</v>
      </c>
    </row>
    <row r="819" spans="1:15">
      <c r="A819" s="4">
        <v>1185732</v>
      </c>
      <c r="B819" s="6">
        <v>50</v>
      </c>
      <c r="C819" s="12" t="s">
        <v>1086</v>
      </c>
      <c r="D819" s="12" t="s">
        <v>1253</v>
      </c>
      <c r="E819" s="10">
        <v>7000</v>
      </c>
      <c r="F819" s="11">
        <v>0.35</v>
      </c>
      <c r="G819" s="13">
        <f t="shared" si="72"/>
        <v>20000</v>
      </c>
      <c r="H819" s="154" t="s">
        <v>1243</v>
      </c>
      <c r="I819" s="4" t="s">
        <v>16</v>
      </c>
      <c r="J819">
        <v>20000</v>
      </c>
      <c r="K819" t="b">
        <f t="shared" si="73"/>
        <v>0</v>
      </c>
      <c r="L819" t="b">
        <f t="shared" si="74"/>
        <v>1</v>
      </c>
      <c r="M819" t="b">
        <f t="shared" si="75"/>
        <v>0</v>
      </c>
      <c r="N819" t="b">
        <f t="shared" si="76"/>
        <v>1</v>
      </c>
      <c r="O819" t="b">
        <f t="shared" si="77"/>
        <v>1</v>
      </c>
    </row>
    <row r="820" spans="1:15">
      <c r="A820" s="4">
        <v>1185732</v>
      </c>
      <c r="B820" s="6">
        <v>75</v>
      </c>
      <c r="C820" s="12" t="s">
        <v>1087</v>
      </c>
      <c r="D820" s="12" t="s">
        <v>1253</v>
      </c>
      <c r="E820" s="10">
        <v>12375</v>
      </c>
      <c r="F820" s="11">
        <v>0.3</v>
      </c>
      <c r="G820" s="13">
        <f t="shared" si="72"/>
        <v>41250</v>
      </c>
      <c r="H820" s="154" t="s">
        <v>1241</v>
      </c>
      <c r="I820" s="4" t="s">
        <v>16</v>
      </c>
      <c r="J820">
        <v>41250</v>
      </c>
      <c r="K820" t="b">
        <f t="shared" si="73"/>
        <v>0</v>
      </c>
      <c r="L820" t="b">
        <f t="shared" si="74"/>
        <v>1</v>
      </c>
      <c r="M820" t="b">
        <f t="shared" si="75"/>
        <v>1</v>
      </c>
      <c r="N820" t="b">
        <f t="shared" si="76"/>
        <v>0</v>
      </c>
      <c r="O820" t="b">
        <f t="shared" si="77"/>
        <v>1</v>
      </c>
    </row>
    <row r="821" spans="1:15">
      <c r="A821" s="4">
        <v>1185732</v>
      </c>
      <c r="B821" s="6">
        <v>175</v>
      </c>
      <c r="C821" s="12" t="s">
        <v>1086</v>
      </c>
      <c r="D821" s="12" t="s">
        <v>1253</v>
      </c>
      <c r="E821" s="10">
        <v>47250</v>
      </c>
      <c r="F821" s="11">
        <v>0.45</v>
      </c>
      <c r="G821" s="13">
        <f t="shared" si="72"/>
        <v>105000</v>
      </c>
      <c r="H821" s="154" t="s">
        <v>1241</v>
      </c>
      <c r="I821" s="4" t="s">
        <v>16</v>
      </c>
      <c r="J821">
        <v>105000</v>
      </c>
      <c r="K821" t="b">
        <f t="shared" si="73"/>
        <v>0</v>
      </c>
      <c r="L821" t="b">
        <f t="shared" si="74"/>
        <v>1</v>
      </c>
      <c r="M821" t="b">
        <f t="shared" si="75"/>
        <v>1</v>
      </c>
      <c r="N821" t="b">
        <f t="shared" si="76"/>
        <v>0</v>
      </c>
      <c r="O821" t="b">
        <f t="shared" si="77"/>
        <v>1</v>
      </c>
    </row>
    <row r="822" spans="1:15">
      <c r="A822" s="4">
        <v>1185732</v>
      </c>
      <c r="B822" s="6">
        <v>425</v>
      </c>
      <c r="C822" s="12" t="s">
        <v>1087</v>
      </c>
      <c r="D822" s="12" t="s">
        <v>1253</v>
      </c>
      <c r="E822" s="10">
        <v>66937.5</v>
      </c>
      <c r="F822" s="11">
        <v>0.35</v>
      </c>
      <c r="G822" s="13">
        <f t="shared" si="72"/>
        <v>191250</v>
      </c>
      <c r="H822" s="154" t="s">
        <v>1243</v>
      </c>
      <c r="I822" s="4" t="s">
        <v>31</v>
      </c>
      <c r="J822">
        <v>191250</v>
      </c>
      <c r="K822" t="b">
        <f t="shared" si="73"/>
        <v>0</v>
      </c>
      <c r="L822" t="b">
        <f t="shared" si="74"/>
        <v>0</v>
      </c>
      <c r="M822" t="b">
        <f t="shared" si="75"/>
        <v>0</v>
      </c>
      <c r="N822" t="b">
        <f t="shared" si="76"/>
        <v>1</v>
      </c>
      <c r="O822" t="b">
        <f t="shared" si="77"/>
        <v>1</v>
      </c>
    </row>
    <row r="823" spans="1:15">
      <c r="A823" s="4">
        <v>1185732</v>
      </c>
      <c r="B823" s="6">
        <v>175</v>
      </c>
      <c r="C823" s="12" t="s">
        <v>1086</v>
      </c>
      <c r="D823" s="12" t="s">
        <v>1253</v>
      </c>
      <c r="E823" s="10">
        <v>21000</v>
      </c>
      <c r="F823" s="11">
        <v>0.3</v>
      </c>
      <c r="G823" s="13">
        <f t="shared" si="72"/>
        <v>70000</v>
      </c>
      <c r="H823" s="154" t="s">
        <v>1242</v>
      </c>
      <c r="I823" s="4" t="s">
        <v>31</v>
      </c>
      <c r="J823">
        <v>70000</v>
      </c>
      <c r="K823" t="b">
        <f t="shared" si="73"/>
        <v>0</v>
      </c>
      <c r="L823" t="b">
        <f t="shared" si="74"/>
        <v>1</v>
      </c>
      <c r="M823" t="b">
        <f t="shared" si="75"/>
        <v>0</v>
      </c>
      <c r="N823" t="b">
        <f t="shared" si="76"/>
        <v>1</v>
      </c>
      <c r="O823" t="b">
        <f t="shared" si="77"/>
        <v>1</v>
      </c>
    </row>
    <row r="824" spans="1:15">
      <c r="A824" s="4">
        <v>1185732</v>
      </c>
      <c r="B824" s="6">
        <v>175</v>
      </c>
      <c r="C824" s="12" t="s">
        <v>1087</v>
      </c>
      <c r="D824" s="12" t="s">
        <v>1253</v>
      </c>
      <c r="E824" s="10">
        <v>18375</v>
      </c>
      <c r="F824" s="11">
        <v>0.3</v>
      </c>
      <c r="G824" s="13">
        <f t="shared" si="72"/>
        <v>61250</v>
      </c>
      <c r="H824" s="154" t="s">
        <v>1243</v>
      </c>
      <c r="I824" s="4" t="s">
        <v>31</v>
      </c>
      <c r="J824">
        <v>61250</v>
      </c>
      <c r="K824" t="b">
        <f t="shared" si="73"/>
        <v>0</v>
      </c>
      <c r="L824" t="b">
        <f t="shared" si="74"/>
        <v>0</v>
      </c>
      <c r="M824" t="b">
        <f t="shared" si="75"/>
        <v>0</v>
      </c>
      <c r="N824" t="b">
        <f t="shared" si="76"/>
        <v>1</v>
      </c>
      <c r="O824" t="b">
        <f t="shared" si="77"/>
        <v>1</v>
      </c>
    </row>
    <row r="825" spans="1:15">
      <c r="A825" s="4">
        <v>1185732</v>
      </c>
      <c r="B825" s="6">
        <v>150</v>
      </c>
      <c r="C825" s="12" t="s">
        <v>1086</v>
      </c>
      <c r="D825" s="12" t="s">
        <v>1253</v>
      </c>
      <c r="E825" s="10">
        <v>18375</v>
      </c>
      <c r="F825" s="11">
        <v>0.35</v>
      </c>
      <c r="G825" s="13">
        <f t="shared" si="72"/>
        <v>52500</v>
      </c>
      <c r="H825" s="154" t="s">
        <v>1243</v>
      </c>
      <c r="I825" s="4" t="s">
        <v>31</v>
      </c>
      <c r="J825">
        <v>52500</v>
      </c>
      <c r="K825" t="b">
        <f t="shared" si="73"/>
        <v>0</v>
      </c>
      <c r="L825" t="b">
        <f t="shared" si="74"/>
        <v>1</v>
      </c>
      <c r="M825" t="b">
        <f t="shared" si="75"/>
        <v>0</v>
      </c>
      <c r="N825" t="b">
        <f t="shared" si="76"/>
        <v>1</v>
      </c>
      <c r="O825" t="b">
        <f t="shared" si="77"/>
        <v>1</v>
      </c>
    </row>
    <row r="826" spans="1:15">
      <c r="A826" s="4">
        <v>1185732</v>
      </c>
      <c r="B826" s="6">
        <v>150</v>
      </c>
      <c r="C826" s="12" t="s">
        <v>1087</v>
      </c>
      <c r="D826" s="12" t="s">
        <v>1253</v>
      </c>
      <c r="E826" s="10">
        <v>22500</v>
      </c>
      <c r="F826" s="11">
        <v>0.3</v>
      </c>
      <c r="G826" s="13">
        <f t="shared" si="72"/>
        <v>75000</v>
      </c>
      <c r="H826" s="154" t="s">
        <v>1243</v>
      </c>
      <c r="I826" s="4" t="s">
        <v>31</v>
      </c>
      <c r="J826">
        <v>75000</v>
      </c>
      <c r="K826" t="b">
        <f t="shared" si="73"/>
        <v>0</v>
      </c>
      <c r="L826" t="b">
        <f t="shared" si="74"/>
        <v>0</v>
      </c>
      <c r="M826" t="b">
        <f t="shared" si="75"/>
        <v>0</v>
      </c>
      <c r="N826" t="b">
        <f t="shared" si="76"/>
        <v>1</v>
      </c>
      <c r="O826" t="b">
        <f t="shared" si="77"/>
        <v>1</v>
      </c>
    </row>
    <row r="827" spans="1:15">
      <c r="A827" s="4">
        <v>1185732</v>
      </c>
      <c r="B827" s="6">
        <v>325</v>
      </c>
      <c r="C827" s="12" t="s">
        <v>1087</v>
      </c>
      <c r="D827" s="12" t="s">
        <v>1253</v>
      </c>
      <c r="E827" s="10">
        <v>80437.5</v>
      </c>
      <c r="F827" s="11">
        <v>0.45</v>
      </c>
      <c r="G827" s="13">
        <f t="shared" si="72"/>
        <v>178750</v>
      </c>
      <c r="H827" s="154" t="s">
        <v>1244</v>
      </c>
      <c r="I827" s="4" t="s">
        <v>31</v>
      </c>
      <c r="J827">
        <v>178750</v>
      </c>
      <c r="K827" t="b">
        <f t="shared" si="73"/>
        <v>0</v>
      </c>
      <c r="L827" t="b">
        <f t="shared" si="74"/>
        <v>0</v>
      </c>
      <c r="M827" t="b">
        <f t="shared" si="75"/>
        <v>0</v>
      </c>
      <c r="N827" t="b">
        <f t="shared" si="76"/>
        <v>1</v>
      </c>
      <c r="O827" t="b">
        <f t="shared" si="77"/>
        <v>1</v>
      </c>
    </row>
    <row r="828" spans="1:15">
      <c r="A828" s="4">
        <v>1185732</v>
      </c>
      <c r="B828" s="6">
        <v>550</v>
      </c>
      <c r="C828" s="12" t="s">
        <v>1087</v>
      </c>
      <c r="D828" s="12" t="s">
        <v>1253</v>
      </c>
      <c r="E828" s="10">
        <v>96250</v>
      </c>
      <c r="F828" s="11">
        <v>0.35</v>
      </c>
      <c r="G828" s="13">
        <f t="shared" si="72"/>
        <v>275000</v>
      </c>
      <c r="H828" s="154" t="s">
        <v>1245</v>
      </c>
      <c r="I828" s="4" t="s">
        <v>31</v>
      </c>
      <c r="J828">
        <v>275000</v>
      </c>
      <c r="K828" t="b">
        <f t="shared" si="73"/>
        <v>0</v>
      </c>
      <c r="L828" t="b">
        <f t="shared" si="74"/>
        <v>0</v>
      </c>
      <c r="M828" t="b">
        <f t="shared" si="75"/>
        <v>0</v>
      </c>
      <c r="N828" t="b">
        <f t="shared" si="76"/>
        <v>1</v>
      </c>
      <c r="O828" t="b">
        <f t="shared" si="77"/>
        <v>1</v>
      </c>
    </row>
    <row r="829" spans="1:15">
      <c r="A829" s="4">
        <v>1185732</v>
      </c>
      <c r="B829" s="6">
        <v>300</v>
      </c>
      <c r="C829" s="12" t="s">
        <v>1087</v>
      </c>
      <c r="D829" s="12" t="s">
        <v>1253</v>
      </c>
      <c r="E829" s="10">
        <v>40500</v>
      </c>
      <c r="F829" s="11">
        <v>0.3</v>
      </c>
      <c r="G829" s="13">
        <f t="shared" si="72"/>
        <v>135000</v>
      </c>
      <c r="H829" s="154" t="s">
        <v>1245</v>
      </c>
      <c r="I829" s="4" t="s">
        <v>31</v>
      </c>
      <c r="J829">
        <v>135000</v>
      </c>
      <c r="K829" t="b">
        <f t="shared" si="73"/>
        <v>0</v>
      </c>
      <c r="L829" t="b">
        <f t="shared" si="74"/>
        <v>0</v>
      </c>
      <c r="M829" t="b">
        <f t="shared" si="75"/>
        <v>0</v>
      </c>
      <c r="N829" t="b">
        <f t="shared" si="76"/>
        <v>1</v>
      </c>
      <c r="O829" t="b">
        <f t="shared" si="77"/>
        <v>1</v>
      </c>
    </row>
    <row r="830" spans="1:15">
      <c r="A830" s="4">
        <v>1185732</v>
      </c>
      <c r="B830" s="6">
        <v>225</v>
      </c>
      <c r="C830" s="12" t="s">
        <v>1087</v>
      </c>
      <c r="D830" s="12" t="s">
        <v>1253</v>
      </c>
      <c r="E830" s="10">
        <v>27000</v>
      </c>
      <c r="F830" s="11">
        <v>0.3</v>
      </c>
      <c r="G830" s="13">
        <f t="shared" si="72"/>
        <v>90000</v>
      </c>
      <c r="H830" s="154" t="s">
        <v>1241</v>
      </c>
      <c r="I830" s="4" t="s">
        <v>31</v>
      </c>
      <c r="J830">
        <v>90000</v>
      </c>
      <c r="K830" t="b">
        <f t="shared" si="73"/>
        <v>0</v>
      </c>
      <c r="L830" t="b">
        <f t="shared" si="74"/>
        <v>1</v>
      </c>
      <c r="M830" t="b">
        <f t="shared" si="75"/>
        <v>1</v>
      </c>
      <c r="N830" t="b">
        <f t="shared" si="76"/>
        <v>0</v>
      </c>
      <c r="O830" t="b">
        <f t="shared" si="77"/>
        <v>1</v>
      </c>
    </row>
    <row r="831" spans="1:15">
      <c r="A831" s="4">
        <v>1185732</v>
      </c>
      <c r="B831" s="6">
        <v>175</v>
      </c>
      <c r="C831" s="12" t="s">
        <v>1087</v>
      </c>
      <c r="D831" s="12" t="s">
        <v>1253</v>
      </c>
      <c r="E831" s="10">
        <v>24500</v>
      </c>
      <c r="F831" s="11">
        <v>0.35</v>
      </c>
      <c r="G831" s="13">
        <f t="shared" si="72"/>
        <v>70000</v>
      </c>
      <c r="H831" s="154" t="s">
        <v>1241</v>
      </c>
      <c r="I831" s="4" t="s">
        <v>31</v>
      </c>
      <c r="J831">
        <v>70000</v>
      </c>
      <c r="K831" t="b">
        <f t="shared" si="73"/>
        <v>0</v>
      </c>
      <c r="L831" t="b">
        <f t="shared" si="74"/>
        <v>1</v>
      </c>
      <c r="M831" t="b">
        <f t="shared" si="75"/>
        <v>1</v>
      </c>
      <c r="N831" t="b">
        <f t="shared" si="76"/>
        <v>0</v>
      </c>
      <c r="O831" t="b">
        <f t="shared" si="77"/>
        <v>1</v>
      </c>
    </row>
    <row r="832" spans="1:15">
      <c r="A832" s="4">
        <v>1185732</v>
      </c>
      <c r="B832" s="6">
        <v>200</v>
      </c>
      <c r="C832" s="12" t="s">
        <v>1087</v>
      </c>
      <c r="D832" s="12" t="s">
        <v>1253</v>
      </c>
      <c r="E832" s="10">
        <v>30000</v>
      </c>
      <c r="F832" s="11">
        <v>0.3</v>
      </c>
      <c r="G832" s="13">
        <f t="shared" si="72"/>
        <v>100000</v>
      </c>
      <c r="H832" s="154" t="s">
        <v>1242</v>
      </c>
      <c r="I832" s="4" t="s">
        <v>31</v>
      </c>
      <c r="J832">
        <v>100000</v>
      </c>
      <c r="K832" t="b">
        <f t="shared" si="73"/>
        <v>0</v>
      </c>
      <c r="L832" t="b">
        <f t="shared" si="74"/>
        <v>0</v>
      </c>
      <c r="M832" t="b">
        <f t="shared" si="75"/>
        <v>0</v>
      </c>
      <c r="N832" t="b">
        <f t="shared" si="76"/>
        <v>1</v>
      </c>
      <c r="O832" t="b">
        <f t="shared" si="77"/>
        <v>1</v>
      </c>
    </row>
    <row r="833" spans="1:15">
      <c r="A833" s="4">
        <v>1185732</v>
      </c>
      <c r="B833" s="6">
        <v>375</v>
      </c>
      <c r="C833" s="12" t="s">
        <v>1086</v>
      </c>
      <c r="D833" s="12" t="s">
        <v>1253</v>
      </c>
      <c r="E833" s="10">
        <v>92812.5</v>
      </c>
      <c r="F833" s="11">
        <v>0.45</v>
      </c>
      <c r="G833" s="13">
        <f t="shared" si="72"/>
        <v>206250</v>
      </c>
      <c r="H833" s="154" t="s">
        <v>1246</v>
      </c>
      <c r="I833" s="4" t="s">
        <v>31</v>
      </c>
      <c r="J833">
        <v>206250</v>
      </c>
      <c r="K833" t="b">
        <f t="shared" si="73"/>
        <v>0</v>
      </c>
      <c r="L833" t="b">
        <f t="shared" si="74"/>
        <v>1</v>
      </c>
      <c r="M833" t="b">
        <f t="shared" si="75"/>
        <v>0</v>
      </c>
      <c r="N833" t="b">
        <f t="shared" si="76"/>
        <v>1</v>
      </c>
      <c r="O833" t="b">
        <f t="shared" si="77"/>
        <v>1</v>
      </c>
    </row>
    <row r="834" spans="1:15">
      <c r="A834" s="4">
        <v>1185732</v>
      </c>
      <c r="B834" s="6">
        <v>525</v>
      </c>
      <c r="C834" s="12" t="s">
        <v>1087</v>
      </c>
      <c r="D834" s="12" t="s">
        <v>1253</v>
      </c>
      <c r="E834" s="10">
        <v>91875</v>
      </c>
      <c r="F834" s="11">
        <v>0.35</v>
      </c>
      <c r="G834" s="13">
        <f t="shared" si="72"/>
        <v>262500</v>
      </c>
      <c r="H834" s="154" t="s">
        <v>1243</v>
      </c>
      <c r="I834" s="4" t="s">
        <v>31</v>
      </c>
      <c r="J834">
        <v>262500</v>
      </c>
      <c r="K834" t="b">
        <f t="shared" si="73"/>
        <v>0</v>
      </c>
      <c r="L834" t="b">
        <f t="shared" si="74"/>
        <v>0</v>
      </c>
      <c r="M834" t="b">
        <f t="shared" si="75"/>
        <v>0</v>
      </c>
      <c r="N834" t="b">
        <f t="shared" si="76"/>
        <v>1</v>
      </c>
      <c r="O834" t="b">
        <f t="shared" si="77"/>
        <v>1</v>
      </c>
    </row>
    <row r="835" spans="1:15">
      <c r="A835" s="4">
        <v>1185732</v>
      </c>
      <c r="B835" s="6">
        <v>300</v>
      </c>
      <c r="C835" s="12" t="s">
        <v>1087</v>
      </c>
      <c r="D835" s="12" t="s">
        <v>1253</v>
      </c>
      <c r="E835" s="10">
        <v>40500</v>
      </c>
      <c r="F835" s="11">
        <v>0.3</v>
      </c>
      <c r="G835" s="13">
        <f t="shared" si="72"/>
        <v>135000</v>
      </c>
      <c r="H835" s="154" t="s">
        <v>1246</v>
      </c>
      <c r="I835" s="4" t="s">
        <v>31</v>
      </c>
      <c r="J835">
        <v>135000</v>
      </c>
      <c r="K835" t="b">
        <f t="shared" si="73"/>
        <v>0</v>
      </c>
      <c r="L835" t="b">
        <f t="shared" si="74"/>
        <v>0</v>
      </c>
      <c r="M835" t="b">
        <f t="shared" si="75"/>
        <v>0</v>
      </c>
      <c r="N835" t="b">
        <f t="shared" si="76"/>
        <v>1</v>
      </c>
      <c r="O835" t="b">
        <f t="shared" si="77"/>
        <v>1</v>
      </c>
    </row>
    <row r="836" spans="1:15">
      <c r="A836" s="4">
        <v>1185732</v>
      </c>
      <c r="B836" s="6">
        <v>225</v>
      </c>
      <c r="C836" s="12" t="s">
        <v>1086</v>
      </c>
      <c r="D836" s="12" t="s">
        <v>1253</v>
      </c>
      <c r="E836" s="10">
        <v>27000</v>
      </c>
      <c r="F836" s="11">
        <v>0.3</v>
      </c>
      <c r="G836" s="13">
        <f t="shared" si="72"/>
        <v>90000</v>
      </c>
      <c r="H836" s="154" t="s">
        <v>1241</v>
      </c>
      <c r="I836" s="4" t="s">
        <v>31</v>
      </c>
      <c r="J836">
        <v>90000</v>
      </c>
      <c r="K836" t="b">
        <f t="shared" si="73"/>
        <v>0</v>
      </c>
      <c r="L836" t="b">
        <f t="shared" si="74"/>
        <v>1</v>
      </c>
      <c r="M836" t="b">
        <f t="shared" si="75"/>
        <v>1</v>
      </c>
      <c r="N836" t="b">
        <f t="shared" si="76"/>
        <v>0</v>
      </c>
      <c r="O836" t="b">
        <f t="shared" si="77"/>
        <v>1</v>
      </c>
    </row>
    <row r="837" spans="1:15">
      <c r="A837" s="4">
        <v>1185732</v>
      </c>
      <c r="B837" s="6">
        <v>175</v>
      </c>
      <c r="C837" s="12" t="s">
        <v>1086</v>
      </c>
      <c r="D837" s="12" t="s">
        <v>1253</v>
      </c>
      <c r="E837" s="10">
        <v>21437.5</v>
      </c>
      <c r="F837" s="11">
        <v>0.35</v>
      </c>
      <c r="G837" s="13">
        <f t="shared" ref="G837:G900" si="78">E837/F837</f>
        <v>61250.000000000007</v>
      </c>
      <c r="H837" s="154" t="s">
        <v>1246</v>
      </c>
      <c r="I837" s="4" t="s">
        <v>31</v>
      </c>
      <c r="J837">
        <v>61250.000000000007</v>
      </c>
      <c r="K837" t="b">
        <f t="shared" ref="K837:K900" si="79">IF(J837&gt;450000,TRUE,FALSE)</f>
        <v>0</v>
      </c>
      <c r="L837" t="b">
        <f t="shared" ref="L837:L900" si="80">OR(C837="Men's Street Footwear",H837="Credit Card")</f>
        <v>1</v>
      </c>
      <c r="M837" t="b">
        <f t="shared" ref="M837:M900" si="81">AND(D837="Male",H837="Credit Card",G837&lt;150000)</f>
        <v>0</v>
      </c>
      <c r="N837" t="b">
        <f t="shared" ref="N837:N900" si="82">NOT(H837="Credit Card")</f>
        <v>1</v>
      </c>
      <c r="O837" t="b">
        <f t="shared" ref="O837:O900" si="83">NOT(AND(H837=0,B837&lt;=500))</f>
        <v>1</v>
      </c>
    </row>
    <row r="838" spans="1:15">
      <c r="A838" s="4">
        <v>1185732</v>
      </c>
      <c r="B838" s="6">
        <v>150</v>
      </c>
      <c r="C838" s="12" t="s">
        <v>1086</v>
      </c>
      <c r="D838" s="12" t="s">
        <v>1253</v>
      </c>
      <c r="E838" s="10">
        <v>20250</v>
      </c>
      <c r="F838" s="11">
        <v>0.3</v>
      </c>
      <c r="G838" s="13">
        <f t="shared" si="78"/>
        <v>67500</v>
      </c>
      <c r="H838" s="154" t="s">
        <v>1246</v>
      </c>
      <c r="I838" s="4" t="s">
        <v>31</v>
      </c>
      <c r="J838">
        <v>67500</v>
      </c>
      <c r="K838" t="b">
        <f t="shared" si="79"/>
        <v>0</v>
      </c>
      <c r="L838" t="b">
        <f t="shared" si="80"/>
        <v>1</v>
      </c>
      <c r="M838" t="b">
        <f t="shared" si="81"/>
        <v>0</v>
      </c>
      <c r="N838" t="b">
        <f t="shared" si="82"/>
        <v>1</v>
      </c>
      <c r="O838" t="b">
        <f t="shared" si="83"/>
        <v>1</v>
      </c>
    </row>
    <row r="839" spans="1:15">
      <c r="A839" s="4">
        <v>1185732</v>
      </c>
      <c r="B839" s="6">
        <v>325</v>
      </c>
      <c r="C839" s="12" t="s">
        <v>1087</v>
      </c>
      <c r="D839" s="12" t="s">
        <v>1253</v>
      </c>
      <c r="E839" s="10">
        <v>73125</v>
      </c>
      <c r="F839" s="11">
        <v>0.45</v>
      </c>
      <c r="G839" s="13">
        <f t="shared" si="78"/>
        <v>162500</v>
      </c>
      <c r="H839" s="154" t="s">
        <v>1246</v>
      </c>
      <c r="I839" s="4" t="s">
        <v>31</v>
      </c>
      <c r="J839">
        <v>162500</v>
      </c>
      <c r="K839" t="b">
        <f t="shared" si="79"/>
        <v>0</v>
      </c>
      <c r="L839" t="b">
        <f t="shared" si="80"/>
        <v>0</v>
      </c>
      <c r="M839" t="b">
        <f t="shared" si="81"/>
        <v>0</v>
      </c>
      <c r="N839" t="b">
        <f t="shared" si="82"/>
        <v>1</v>
      </c>
      <c r="O839" t="b">
        <f t="shared" si="83"/>
        <v>1</v>
      </c>
    </row>
    <row r="840" spans="1:15">
      <c r="A840" s="4">
        <v>1185732</v>
      </c>
      <c r="B840" s="6">
        <v>450</v>
      </c>
      <c r="C840" s="12" t="s">
        <v>1087</v>
      </c>
      <c r="D840" s="12" t="s">
        <v>1253</v>
      </c>
      <c r="E840" s="10">
        <v>70875</v>
      </c>
      <c r="F840" s="11">
        <v>0.35</v>
      </c>
      <c r="G840" s="13">
        <f t="shared" si="78"/>
        <v>202500</v>
      </c>
      <c r="H840" s="154" t="s">
        <v>1244</v>
      </c>
      <c r="I840" s="4" t="s">
        <v>31</v>
      </c>
      <c r="J840">
        <v>202500</v>
      </c>
      <c r="K840" t="b">
        <f t="shared" si="79"/>
        <v>0</v>
      </c>
      <c r="L840" t="b">
        <f t="shared" si="80"/>
        <v>0</v>
      </c>
      <c r="M840" t="b">
        <f t="shared" si="81"/>
        <v>0</v>
      </c>
      <c r="N840" t="b">
        <f t="shared" si="82"/>
        <v>1</v>
      </c>
      <c r="O840" t="b">
        <f t="shared" si="83"/>
        <v>1</v>
      </c>
    </row>
    <row r="841" spans="1:15">
      <c r="A841" s="4">
        <v>1185732</v>
      </c>
      <c r="B841" s="6">
        <v>250</v>
      </c>
      <c r="C841" s="12" t="s">
        <v>1087</v>
      </c>
      <c r="D841" s="12" t="s">
        <v>1253</v>
      </c>
      <c r="E841" s="10">
        <v>30000</v>
      </c>
      <c r="F841" s="11">
        <v>0.3</v>
      </c>
      <c r="G841" s="13">
        <f t="shared" si="78"/>
        <v>100000</v>
      </c>
      <c r="H841" s="154" t="s">
        <v>1241</v>
      </c>
      <c r="I841" s="4" t="s">
        <v>31</v>
      </c>
      <c r="J841">
        <v>100000</v>
      </c>
      <c r="K841" t="b">
        <f t="shared" si="79"/>
        <v>0</v>
      </c>
      <c r="L841" t="b">
        <f t="shared" si="80"/>
        <v>1</v>
      </c>
      <c r="M841" t="b">
        <f t="shared" si="81"/>
        <v>1</v>
      </c>
      <c r="N841" t="b">
        <f t="shared" si="82"/>
        <v>0</v>
      </c>
      <c r="O841" t="b">
        <f t="shared" si="83"/>
        <v>1</v>
      </c>
    </row>
    <row r="842" spans="1:15">
      <c r="A842" s="4">
        <v>1185732</v>
      </c>
      <c r="B842" s="6">
        <v>150</v>
      </c>
      <c r="C842" s="12" t="s">
        <v>1086</v>
      </c>
      <c r="D842" s="12" t="s">
        <v>1253</v>
      </c>
      <c r="E842" s="10">
        <v>11250</v>
      </c>
      <c r="F842" s="11">
        <v>0.3</v>
      </c>
      <c r="G842" s="13">
        <f t="shared" si="78"/>
        <v>37500</v>
      </c>
      <c r="H842" s="154" t="s">
        <v>1242</v>
      </c>
      <c r="I842" s="4" t="s">
        <v>31</v>
      </c>
      <c r="J842">
        <v>37500</v>
      </c>
      <c r="K842" t="b">
        <f t="shared" si="79"/>
        <v>0</v>
      </c>
      <c r="L842" t="b">
        <f t="shared" si="80"/>
        <v>1</v>
      </c>
      <c r="M842" t="b">
        <f t="shared" si="81"/>
        <v>0</v>
      </c>
      <c r="N842" t="b">
        <f t="shared" si="82"/>
        <v>1</v>
      </c>
      <c r="O842" t="b">
        <f t="shared" si="83"/>
        <v>1</v>
      </c>
    </row>
    <row r="843" spans="1:15">
      <c r="A843" s="4">
        <v>1185732</v>
      </c>
      <c r="B843" s="6">
        <v>125</v>
      </c>
      <c r="C843" s="12" t="s">
        <v>1087</v>
      </c>
      <c r="D843" s="12" t="s">
        <v>1253</v>
      </c>
      <c r="E843" s="10">
        <v>10937.5</v>
      </c>
      <c r="F843" s="11">
        <v>0.35</v>
      </c>
      <c r="G843" s="13">
        <f t="shared" si="78"/>
        <v>31250.000000000004</v>
      </c>
      <c r="H843" s="154" t="s">
        <v>1243</v>
      </c>
      <c r="I843" s="4" t="s">
        <v>31</v>
      </c>
      <c r="J843">
        <v>31250.000000000004</v>
      </c>
      <c r="K843" t="b">
        <f t="shared" si="79"/>
        <v>0</v>
      </c>
      <c r="L843" t="b">
        <f t="shared" si="80"/>
        <v>0</v>
      </c>
      <c r="M843" t="b">
        <f t="shared" si="81"/>
        <v>0</v>
      </c>
      <c r="N843" t="b">
        <f t="shared" si="82"/>
        <v>1</v>
      </c>
      <c r="O843" t="b">
        <f t="shared" si="83"/>
        <v>1</v>
      </c>
    </row>
    <row r="844" spans="1:15">
      <c r="A844" s="4">
        <v>1185732</v>
      </c>
      <c r="B844" s="6">
        <v>125</v>
      </c>
      <c r="C844" s="12" t="s">
        <v>1087</v>
      </c>
      <c r="D844" s="12" t="s">
        <v>1253</v>
      </c>
      <c r="E844" s="10">
        <v>13125</v>
      </c>
      <c r="F844" s="11">
        <v>0.3</v>
      </c>
      <c r="G844" s="13">
        <f t="shared" si="78"/>
        <v>43750</v>
      </c>
      <c r="H844" s="154" t="s">
        <v>1242</v>
      </c>
      <c r="I844" s="4" t="s">
        <v>31</v>
      </c>
      <c r="J844">
        <v>43750</v>
      </c>
      <c r="K844" t="b">
        <f t="shared" si="79"/>
        <v>0</v>
      </c>
      <c r="L844" t="b">
        <f t="shared" si="80"/>
        <v>0</v>
      </c>
      <c r="M844" t="b">
        <f t="shared" si="81"/>
        <v>0</v>
      </c>
      <c r="N844" t="b">
        <f t="shared" si="82"/>
        <v>1</v>
      </c>
      <c r="O844" t="b">
        <f t="shared" si="83"/>
        <v>1</v>
      </c>
    </row>
    <row r="845" spans="1:15">
      <c r="A845" s="4">
        <v>1185732</v>
      </c>
      <c r="B845" s="6">
        <v>200</v>
      </c>
      <c r="C845" s="12" t="s">
        <v>1086</v>
      </c>
      <c r="D845" s="12" t="s">
        <v>1253</v>
      </c>
      <c r="E845" s="10">
        <v>36000</v>
      </c>
      <c r="F845" s="11">
        <v>0.45</v>
      </c>
      <c r="G845" s="13">
        <f t="shared" si="78"/>
        <v>80000</v>
      </c>
      <c r="H845" s="154" t="s">
        <v>1245</v>
      </c>
      <c r="I845" s="4" t="s">
        <v>31</v>
      </c>
      <c r="J845">
        <v>80000</v>
      </c>
      <c r="K845" t="b">
        <f t="shared" si="79"/>
        <v>0</v>
      </c>
      <c r="L845" t="b">
        <f t="shared" si="80"/>
        <v>1</v>
      </c>
      <c r="M845" t="b">
        <f t="shared" si="81"/>
        <v>0</v>
      </c>
      <c r="N845" t="b">
        <f t="shared" si="82"/>
        <v>1</v>
      </c>
      <c r="O845" t="b">
        <f t="shared" si="83"/>
        <v>1</v>
      </c>
    </row>
    <row r="846" spans="1:15">
      <c r="A846" s="4">
        <v>1185732</v>
      </c>
      <c r="B846" s="6">
        <v>375</v>
      </c>
      <c r="C846" s="12" t="s">
        <v>1086</v>
      </c>
      <c r="D846" s="12" t="s">
        <v>1253</v>
      </c>
      <c r="E846" s="10">
        <v>59062.5</v>
      </c>
      <c r="F846" s="11">
        <v>0.35</v>
      </c>
      <c r="G846" s="13">
        <f t="shared" si="78"/>
        <v>168750</v>
      </c>
      <c r="H846" s="154" t="s">
        <v>1245</v>
      </c>
      <c r="I846" s="4" t="s">
        <v>31</v>
      </c>
      <c r="J846">
        <v>168750</v>
      </c>
      <c r="K846" t="b">
        <f t="shared" si="79"/>
        <v>0</v>
      </c>
      <c r="L846" t="b">
        <f t="shared" si="80"/>
        <v>1</v>
      </c>
      <c r="M846" t="b">
        <f t="shared" si="81"/>
        <v>0</v>
      </c>
      <c r="N846" t="b">
        <f t="shared" si="82"/>
        <v>1</v>
      </c>
      <c r="O846" t="b">
        <f t="shared" si="83"/>
        <v>1</v>
      </c>
    </row>
    <row r="847" spans="1:15">
      <c r="A847" s="4">
        <v>1185732</v>
      </c>
      <c r="B847" s="6">
        <v>200</v>
      </c>
      <c r="C847" s="12" t="s">
        <v>1086</v>
      </c>
      <c r="D847" s="12" t="s">
        <v>1253</v>
      </c>
      <c r="E847" s="10">
        <v>21000</v>
      </c>
      <c r="F847" s="11">
        <v>0.3</v>
      </c>
      <c r="G847" s="13">
        <f t="shared" si="78"/>
        <v>70000</v>
      </c>
      <c r="H847" s="154" t="s">
        <v>1243</v>
      </c>
      <c r="I847" s="4" t="s">
        <v>31</v>
      </c>
      <c r="J847">
        <v>70000</v>
      </c>
      <c r="K847" t="b">
        <f t="shared" si="79"/>
        <v>0</v>
      </c>
      <c r="L847" t="b">
        <f t="shared" si="80"/>
        <v>1</v>
      </c>
      <c r="M847" t="b">
        <f t="shared" si="81"/>
        <v>0</v>
      </c>
      <c r="N847" t="b">
        <f t="shared" si="82"/>
        <v>1</v>
      </c>
      <c r="O847" t="b">
        <f t="shared" si="83"/>
        <v>1</v>
      </c>
    </row>
    <row r="848" spans="1:15">
      <c r="A848" s="4">
        <v>1185732</v>
      </c>
      <c r="B848" s="6">
        <v>100</v>
      </c>
      <c r="C848" s="12" t="s">
        <v>1087</v>
      </c>
      <c r="D848" s="12" t="s">
        <v>1253</v>
      </c>
      <c r="E848" s="10">
        <v>10500</v>
      </c>
      <c r="F848" s="11">
        <v>0.3</v>
      </c>
      <c r="G848" s="13">
        <f t="shared" si="78"/>
        <v>35000</v>
      </c>
      <c r="H848" s="154" t="s">
        <v>1244</v>
      </c>
      <c r="I848" s="4" t="s">
        <v>31</v>
      </c>
      <c r="J848">
        <v>35000</v>
      </c>
      <c r="K848" t="b">
        <f t="shared" si="79"/>
        <v>0</v>
      </c>
      <c r="L848" t="b">
        <f t="shared" si="80"/>
        <v>0</v>
      </c>
      <c r="M848" t="b">
        <f t="shared" si="81"/>
        <v>0</v>
      </c>
      <c r="N848" t="b">
        <f t="shared" si="82"/>
        <v>1</v>
      </c>
      <c r="O848" t="b">
        <f t="shared" si="83"/>
        <v>1</v>
      </c>
    </row>
    <row r="849" spans="1:15">
      <c r="A849" s="4">
        <v>1185732</v>
      </c>
      <c r="B849" s="6">
        <v>75</v>
      </c>
      <c r="C849" s="12" t="s">
        <v>1087</v>
      </c>
      <c r="D849" s="12" t="s">
        <v>1253</v>
      </c>
      <c r="E849" s="10">
        <v>9187.5</v>
      </c>
      <c r="F849" s="11">
        <v>0.35</v>
      </c>
      <c r="G849" s="13">
        <f t="shared" si="78"/>
        <v>26250</v>
      </c>
      <c r="H849" s="154" t="s">
        <v>1244</v>
      </c>
      <c r="I849" s="4" t="s">
        <v>31</v>
      </c>
      <c r="J849">
        <v>26250</v>
      </c>
      <c r="K849" t="b">
        <f t="shared" si="79"/>
        <v>0</v>
      </c>
      <c r="L849" t="b">
        <f t="shared" si="80"/>
        <v>0</v>
      </c>
      <c r="M849" t="b">
        <f t="shared" si="81"/>
        <v>0</v>
      </c>
      <c r="N849" t="b">
        <f t="shared" si="82"/>
        <v>1</v>
      </c>
      <c r="O849" t="b">
        <f t="shared" si="83"/>
        <v>1</v>
      </c>
    </row>
    <row r="850" spans="1:15">
      <c r="A850" s="4">
        <v>1185732</v>
      </c>
      <c r="B850" s="6">
        <v>75</v>
      </c>
      <c r="C850" s="12" t="s">
        <v>1087</v>
      </c>
      <c r="D850" s="12" t="s">
        <v>1253</v>
      </c>
      <c r="E850" s="10">
        <v>10125</v>
      </c>
      <c r="F850" s="11">
        <v>0.3</v>
      </c>
      <c r="G850" s="13">
        <f t="shared" si="78"/>
        <v>33750</v>
      </c>
      <c r="H850" s="154" t="s">
        <v>1242</v>
      </c>
      <c r="I850" s="4" t="s">
        <v>31</v>
      </c>
      <c r="J850">
        <v>33750</v>
      </c>
      <c r="K850" t="b">
        <f t="shared" si="79"/>
        <v>0</v>
      </c>
      <c r="L850" t="b">
        <f t="shared" si="80"/>
        <v>0</v>
      </c>
      <c r="M850" t="b">
        <f t="shared" si="81"/>
        <v>0</v>
      </c>
      <c r="N850" t="b">
        <f t="shared" si="82"/>
        <v>1</v>
      </c>
      <c r="O850" t="b">
        <f t="shared" si="83"/>
        <v>1</v>
      </c>
    </row>
    <row r="851" spans="1:15">
      <c r="A851" s="4">
        <v>1185732</v>
      </c>
      <c r="B851" s="6">
        <v>200</v>
      </c>
      <c r="C851" s="12" t="s">
        <v>1087</v>
      </c>
      <c r="D851" s="12" t="s">
        <v>1253</v>
      </c>
      <c r="E851" s="10">
        <v>45000</v>
      </c>
      <c r="F851" s="11">
        <v>0.45</v>
      </c>
      <c r="G851" s="13">
        <f t="shared" si="78"/>
        <v>100000</v>
      </c>
      <c r="H851" s="154" t="s">
        <v>1242</v>
      </c>
      <c r="I851" s="4" t="s">
        <v>31</v>
      </c>
      <c r="J851">
        <v>100000</v>
      </c>
      <c r="K851" t="b">
        <f t="shared" si="79"/>
        <v>0</v>
      </c>
      <c r="L851" t="b">
        <f t="shared" si="80"/>
        <v>0</v>
      </c>
      <c r="M851" t="b">
        <f t="shared" si="81"/>
        <v>0</v>
      </c>
      <c r="N851" t="b">
        <f t="shared" si="82"/>
        <v>1</v>
      </c>
      <c r="O851" t="b">
        <f t="shared" si="83"/>
        <v>1</v>
      </c>
    </row>
    <row r="852" spans="1:15">
      <c r="A852" s="4">
        <v>1185732</v>
      </c>
      <c r="B852" s="6">
        <v>350</v>
      </c>
      <c r="C852" s="12" t="s">
        <v>1087</v>
      </c>
      <c r="D852" s="12" t="s">
        <v>1253</v>
      </c>
      <c r="E852" s="10">
        <v>61250</v>
      </c>
      <c r="F852" s="11">
        <v>0.35</v>
      </c>
      <c r="G852" s="13">
        <f t="shared" si="78"/>
        <v>175000</v>
      </c>
      <c r="H852" s="154" t="s">
        <v>1244</v>
      </c>
      <c r="I852" s="4" t="s">
        <v>31</v>
      </c>
      <c r="J852">
        <v>175000</v>
      </c>
      <c r="K852" t="b">
        <f t="shared" si="79"/>
        <v>0</v>
      </c>
      <c r="L852" t="b">
        <f t="shared" si="80"/>
        <v>0</v>
      </c>
      <c r="M852" t="b">
        <f t="shared" si="81"/>
        <v>0</v>
      </c>
      <c r="N852" t="b">
        <f t="shared" si="82"/>
        <v>1</v>
      </c>
      <c r="O852" t="b">
        <f t="shared" si="83"/>
        <v>1</v>
      </c>
    </row>
    <row r="853" spans="1:15">
      <c r="A853" s="4">
        <v>1185732</v>
      </c>
      <c r="B853" s="6">
        <v>200</v>
      </c>
      <c r="C853" s="12" t="s">
        <v>1087</v>
      </c>
      <c r="D853" s="12" t="s">
        <v>1253</v>
      </c>
      <c r="E853" s="10">
        <v>24000</v>
      </c>
      <c r="F853" s="11">
        <v>0.3</v>
      </c>
      <c r="G853" s="13">
        <f t="shared" si="78"/>
        <v>80000</v>
      </c>
      <c r="H853" s="154" t="s">
        <v>1246</v>
      </c>
      <c r="I853" s="4" t="s">
        <v>31</v>
      </c>
      <c r="J853">
        <v>80000</v>
      </c>
      <c r="K853" t="b">
        <f t="shared" si="79"/>
        <v>0</v>
      </c>
      <c r="L853" t="b">
        <f t="shared" si="80"/>
        <v>0</v>
      </c>
      <c r="M853" t="b">
        <f t="shared" si="81"/>
        <v>0</v>
      </c>
      <c r="N853" t="b">
        <f t="shared" si="82"/>
        <v>1</v>
      </c>
      <c r="O853" t="b">
        <f t="shared" si="83"/>
        <v>1</v>
      </c>
    </row>
    <row r="854" spans="1:15">
      <c r="A854" s="4">
        <v>1185732</v>
      </c>
      <c r="B854" s="6">
        <v>145</v>
      </c>
      <c r="C854" s="12" t="s">
        <v>1086</v>
      </c>
      <c r="D854" s="12" t="s">
        <v>1253</v>
      </c>
      <c r="E854" s="10">
        <v>17400</v>
      </c>
      <c r="F854" s="11">
        <v>0.3</v>
      </c>
      <c r="G854" s="13">
        <f t="shared" si="78"/>
        <v>58000</v>
      </c>
      <c r="H854" s="154" t="s">
        <v>1242</v>
      </c>
      <c r="I854" s="4" t="s">
        <v>31</v>
      </c>
      <c r="J854">
        <v>58000</v>
      </c>
      <c r="K854" t="b">
        <f t="shared" si="79"/>
        <v>0</v>
      </c>
      <c r="L854" t="b">
        <f t="shared" si="80"/>
        <v>1</v>
      </c>
      <c r="M854" t="b">
        <f t="shared" si="81"/>
        <v>0</v>
      </c>
      <c r="N854" t="b">
        <f t="shared" si="82"/>
        <v>1</v>
      </c>
      <c r="O854" t="b">
        <f t="shared" si="83"/>
        <v>1</v>
      </c>
    </row>
    <row r="855" spans="1:15">
      <c r="A855" s="4">
        <v>1185732</v>
      </c>
      <c r="B855" s="6">
        <v>150</v>
      </c>
      <c r="C855" s="12" t="s">
        <v>1088</v>
      </c>
      <c r="D855" s="155" t="s">
        <v>1254</v>
      </c>
      <c r="E855" s="10">
        <v>21000</v>
      </c>
      <c r="F855" s="11">
        <v>0.35</v>
      </c>
      <c r="G855" s="13">
        <f t="shared" si="78"/>
        <v>60000.000000000007</v>
      </c>
      <c r="H855" s="154" t="s">
        <v>1241</v>
      </c>
      <c r="I855" s="4" t="s">
        <v>31</v>
      </c>
      <c r="J855">
        <v>60000.000000000007</v>
      </c>
      <c r="K855" t="b">
        <f t="shared" si="79"/>
        <v>0</v>
      </c>
      <c r="L855" t="b">
        <f t="shared" si="80"/>
        <v>1</v>
      </c>
      <c r="M855" t="b">
        <f t="shared" si="81"/>
        <v>0</v>
      </c>
      <c r="N855" t="b">
        <f t="shared" si="82"/>
        <v>0</v>
      </c>
      <c r="O855" t="b">
        <f t="shared" si="83"/>
        <v>1</v>
      </c>
    </row>
    <row r="856" spans="1:15">
      <c r="A856" s="4">
        <v>1185732</v>
      </c>
      <c r="B856" s="6">
        <v>125</v>
      </c>
      <c r="C856" s="12" t="s">
        <v>1087</v>
      </c>
      <c r="D856" s="12" t="s">
        <v>1253</v>
      </c>
      <c r="E856" s="10">
        <v>20625</v>
      </c>
      <c r="F856" s="11">
        <v>0.3</v>
      </c>
      <c r="G856" s="13">
        <f t="shared" si="78"/>
        <v>68750</v>
      </c>
      <c r="H856" s="154" t="s">
        <v>1245</v>
      </c>
      <c r="I856" s="4" t="s">
        <v>31</v>
      </c>
      <c r="J856">
        <v>68750</v>
      </c>
      <c r="K856" t="b">
        <f t="shared" si="79"/>
        <v>0</v>
      </c>
      <c r="L856" t="b">
        <f t="shared" si="80"/>
        <v>0</v>
      </c>
      <c r="M856" t="b">
        <f t="shared" si="81"/>
        <v>0</v>
      </c>
      <c r="N856" t="b">
        <f t="shared" si="82"/>
        <v>1</v>
      </c>
      <c r="O856" t="b">
        <f t="shared" si="83"/>
        <v>1</v>
      </c>
    </row>
    <row r="857" spans="1:15">
      <c r="A857" s="4">
        <v>1185732</v>
      </c>
      <c r="B857" s="6">
        <v>225</v>
      </c>
      <c r="C857" s="12" t="s">
        <v>1087</v>
      </c>
      <c r="D857" s="12" t="s">
        <v>1253</v>
      </c>
      <c r="E857" s="10">
        <v>60750</v>
      </c>
      <c r="F857" s="11">
        <v>0.45</v>
      </c>
      <c r="G857" s="13">
        <f t="shared" si="78"/>
        <v>135000</v>
      </c>
      <c r="H857" s="154" t="s">
        <v>1244</v>
      </c>
      <c r="I857" s="4" t="s">
        <v>31</v>
      </c>
      <c r="J857">
        <v>135000</v>
      </c>
      <c r="K857" t="b">
        <f t="shared" si="79"/>
        <v>0</v>
      </c>
      <c r="L857" t="b">
        <f t="shared" si="80"/>
        <v>0</v>
      </c>
      <c r="M857" t="b">
        <f t="shared" si="81"/>
        <v>0</v>
      </c>
      <c r="N857" t="b">
        <f t="shared" si="82"/>
        <v>1</v>
      </c>
      <c r="O857" t="b">
        <f t="shared" si="83"/>
        <v>1</v>
      </c>
    </row>
    <row r="858" spans="1:15">
      <c r="A858" s="4">
        <v>1185732</v>
      </c>
      <c r="B858" s="6">
        <v>475</v>
      </c>
      <c r="C858" s="12" t="s">
        <v>1087</v>
      </c>
      <c r="D858" s="12" t="s">
        <v>1253</v>
      </c>
      <c r="E858" s="10">
        <v>91437.5</v>
      </c>
      <c r="F858" s="11">
        <v>0.35</v>
      </c>
      <c r="G858" s="13">
        <f t="shared" si="78"/>
        <v>261250.00000000003</v>
      </c>
      <c r="H858" s="154" t="s">
        <v>1242</v>
      </c>
      <c r="I858" s="4" t="s">
        <v>31</v>
      </c>
      <c r="J858">
        <v>261250.00000000003</v>
      </c>
      <c r="K858" t="b">
        <f t="shared" si="79"/>
        <v>0</v>
      </c>
      <c r="L858" t="b">
        <f t="shared" si="80"/>
        <v>0</v>
      </c>
      <c r="M858" t="b">
        <f t="shared" si="81"/>
        <v>0</v>
      </c>
      <c r="N858" t="b">
        <f t="shared" si="82"/>
        <v>1</v>
      </c>
      <c r="O858" t="b">
        <f t="shared" si="83"/>
        <v>1</v>
      </c>
    </row>
    <row r="859" spans="1:15">
      <c r="A859" s="4">
        <v>1185732</v>
      </c>
      <c r="B859" s="6">
        <v>275</v>
      </c>
      <c r="C859" s="12" t="s">
        <v>1086</v>
      </c>
      <c r="D859" s="12" t="s">
        <v>1253</v>
      </c>
      <c r="E859" s="10">
        <v>37125</v>
      </c>
      <c r="F859" s="11">
        <v>0.3</v>
      </c>
      <c r="G859" s="13">
        <f t="shared" si="78"/>
        <v>123750</v>
      </c>
      <c r="H859" s="154" t="s">
        <v>1243</v>
      </c>
      <c r="I859" s="4" t="s">
        <v>31</v>
      </c>
      <c r="J859">
        <v>123750</v>
      </c>
      <c r="K859" t="b">
        <f t="shared" si="79"/>
        <v>0</v>
      </c>
      <c r="L859" t="b">
        <f t="shared" si="80"/>
        <v>1</v>
      </c>
      <c r="M859" t="b">
        <f t="shared" si="81"/>
        <v>0</v>
      </c>
      <c r="N859" t="b">
        <f t="shared" si="82"/>
        <v>1</v>
      </c>
      <c r="O859" t="b">
        <f t="shared" si="83"/>
        <v>1</v>
      </c>
    </row>
    <row r="860" spans="1:15">
      <c r="A860" s="4">
        <v>1185732</v>
      </c>
      <c r="B860" s="6">
        <v>225</v>
      </c>
      <c r="C860" s="12" t="s">
        <v>1086</v>
      </c>
      <c r="D860" s="12" t="s">
        <v>1253</v>
      </c>
      <c r="E860" s="10">
        <v>30375</v>
      </c>
      <c r="F860" s="11">
        <v>0.3</v>
      </c>
      <c r="G860" s="13">
        <f t="shared" si="78"/>
        <v>101250</v>
      </c>
      <c r="H860" s="154" t="s">
        <v>1246</v>
      </c>
      <c r="I860" s="4" t="s">
        <v>31</v>
      </c>
      <c r="J860">
        <v>101250</v>
      </c>
      <c r="K860" t="b">
        <f t="shared" si="79"/>
        <v>0</v>
      </c>
      <c r="L860" t="b">
        <f t="shared" si="80"/>
        <v>1</v>
      </c>
      <c r="M860" t="b">
        <f t="shared" si="81"/>
        <v>0</v>
      </c>
      <c r="N860" t="b">
        <f t="shared" si="82"/>
        <v>1</v>
      </c>
      <c r="O860" t="b">
        <f t="shared" si="83"/>
        <v>1</v>
      </c>
    </row>
    <row r="861" spans="1:15">
      <c r="A861" s="4">
        <v>1185732</v>
      </c>
      <c r="B861" s="6">
        <v>175</v>
      </c>
      <c r="C861" s="12" t="s">
        <v>1086</v>
      </c>
      <c r="D861" s="12" t="s">
        <v>1253</v>
      </c>
      <c r="E861" s="10">
        <v>27562.5</v>
      </c>
      <c r="F861" s="11">
        <v>0.35</v>
      </c>
      <c r="G861" s="13">
        <f t="shared" si="78"/>
        <v>78750</v>
      </c>
      <c r="H861" s="154" t="s">
        <v>1243</v>
      </c>
      <c r="I861" s="4" t="s">
        <v>31</v>
      </c>
      <c r="J861">
        <v>78750</v>
      </c>
      <c r="K861" t="b">
        <f t="shared" si="79"/>
        <v>0</v>
      </c>
      <c r="L861" t="b">
        <f t="shared" si="80"/>
        <v>1</v>
      </c>
      <c r="M861" t="b">
        <f t="shared" si="81"/>
        <v>0</v>
      </c>
      <c r="N861" t="b">
        <f t="shared" si="82"/>
        <v>1</v>
      </c>
      <c r="O861" t="b">
        <f t="shared" si="83"/>
        <v>1</v>
      </c>
    </row>
    <row r="862" spans="1:15">
      <c r="A862" s="4">
        <v>1185732</v>
      </c>
      <c r="B862" s="6">
        <v>175</v>
      </c>
      <c r="C862" s="12" t="s">
        <v>1087</v>
      </c>
      <c r="D862" s="12" t="s">
        <v>1253</v>
      </c>
      <c r="E862" s="10">
        <v>28875</v>
      </c>
      <c r="F862" s="11">
        <v>0.3</v>
      </c>
      <c r="G862" s="13">
        <f t="shared" si="78"/>
        <v>96250</v>
      </c>
      <c r="H862" s="154" t="s">
        <v>1244</v>
      </c>
      <c r="I862" s="4" t="s">
        <v>31</v>
      </c>
      <c r="J862">
        <v>96250</v>
      </c>
      <c r="K862" t="b">
        <f t="shared" si="79"/>
        <v>0</v>
      </c>
      <c r="L862" t="b">
        <f t="shared" si="80"/>
        <v>0</v>
      </c>
      <c r="M862" t="b">
        <f t="shared" si="81"/>
        <v>0</v>
      </c>
      <c r="N862" t="b">
        <f t="shared" si="82"/>
        <v>1</v>
      </c>
      <c r="O862" t="b">
        <f t="shared" si="83"/>
        <v>1</v>
      </c>
    </row>
    <row r="863" spans="1:15">
      <c r="A863" s="4">
        <v>1185732</v>
      </c>
      <c r="B863" s="6">
        <v>275</v>
      </c>
      <c r="C863" s="12" t="s">
        <v>1086</v>
      </c>
      <c r="D863" s="12" t="s">
        <v>1253</v>
      </c>
      <c r="E863" s="10">
        <v>74250</v>
      </c>
      <c r="F863" s="11">
        <v>0.45</v>
      </c>
      <c r="G863" s="13">
        <f t="shared" si="78"/>
        <v>165000</v>
      </c>
      <c r="H863" s="154" t="s">
        <v>1241</v>
      </c>
      <c r="I863" s="4" t="s">
        <v>31</v>
      </c>
      <c r="J863">
        <v>165000</v>
      </c>
      <c r="K863" t="b">
        <f t="shared" si="79"/>
        <v>0</v>
      </c>
      <c r="L863" t="b">
        <f t="shared" si="80"/>
        <v>1</v>
      </c>
      <c r="M863" t="b">
        <f t="shared" si="81"/>
        <v>0</v>
      </c>
      <c r="N863" t="b">
        <f t="shared" si="82"/>
        <v>0</v>
      </c>
      <c r="O863" t="b">
        <f t="shared" si="83"/>
        <v>1</v>
      </c>
    </row>
    <row r="864" spans="1:15">
      <c r="A864" s="4">
        <v>1189833</v>
      </c>
      <c r="B864" s="6">
        <v>475</v>
      </c>
      <c r="C864" s="12" t="s">
        <v>1086</v>
      </c>
      <c r="D864" s="12" t="s">
        <v>1253</v>
      </c>
      <c r="E864" s="10">
        <v>74812.5</v>
      </c>
      <c r="F864" s="11">
        <v>0.45</v>
      </c>
      <c r="G864" s="13">
        <f t="shared" si="78"/>
        <v>166250</v>
      </c>
      <c r="H864" s="154" t="s">
        <v>1246</v>
      </c>
      <c r="I864" s="4" t="s">
        <v>31</v>
      </c>
      <c r="J864">
        <v>166250</v>
      </c>
      <c r="K864" t="b">
        <f t="shared" si="79"/>
        <v>0</v>
      </c>
      <c r="L864" t="b">
        <f t="shared" si="80"/>
        <v>1</v>
      </c>
      <c r="M864" t="b">
        <f t="shared" si="81"/>
        <v>0</v>
      </c>
      <c r="N864" t="b">
        <f t="shared" si="82"/>
        <v>1</v>
      </c>
      <c r="O864" t="b">
        <f t="shared" si="83"/>
        <v>1</v>
      </c>
    </row>
    <row r="865" spans="1:15">
      <c r="A865" s="4">
        <v>1189833</v>
      </c>
      <c r="B865" s="6">
        <v>475</v>
      </c>
      <c r="C865" s="12" t="s">
        <v>1086</v>
      </c>
      <c r="D865" s="12" t="s">
        <v>1253</v>
      </c>
      <c r="E865" s="10">
        <v>64125</v>
      </c>
      <c r="F865" s="11">
        <v>0.3</v>
      </c>
      <c r="G865" s="13">
        <f t="shared" si="78"/>
        <v>213750</v>
      </c>
      <c r="H865" s="154" t="s">
        <v>1244</v>
      </c>
      <c r="I865" s="4" t="s">
        <v>31</v>
      </c>
      <c r="J865">
        <v>213750</v>
      </c>
      <c r="K865" t="b">
        <f t="shared" si="79"/>
        <v>0</v>
      </c>
      <c r="L865" t="b">
        <f t="shared" si="80"/>
        <v>1</v>
      </c>
      <c r="M865" t="b">
        <f t="shared" si="81"/>
        <v>0</v>
      </c>
      <c r="N865" t="b">
        <f t="shared" si="82"/>
        <v>1</v>
      </c>
      <c r="O865" t="b">
        <f t="shared" si="83"/>
        <v>1</v>
      </c>
    </row>
    <row r="866" spans="1:15">
      <c r="A866" s="4">
        <v>1189833</v>
      </c>
      <c r="B866" s="6">
        <v>475</v>
      </c>
      <c r="C866" s="12" t="s">
        <v>1086</v>
      </c>
      <c r="D866" s="12" t="s">
        <v>1253</v>
      </c>
      <c r="E866" s="10">
        <v>96187.5</v>
      </c>
      <c r="F866" s="11">
        <v>0.45</v>
      </c>
      <c r="G866" s="13">
        <f t="shared" si="78"/>
        <v>213750</v>
      </c>
      <c r="H866" s="154" t="s">
        <v>1244</v>
      </c>
      <c r="I866" s="4" t="s">
        <v>31</v>
      </c>
      <c r="J866">
        <v>213750</v>
      </c>
      <c r="K866" t="b">
        <f t="shared" si="79"/>
        <v>0</v>
      </c>
      <c r="L866" t="b">
        <f t="shared" si="80"/>
        <v>1</v>
      </c>
      <c r="M866" t="b">
        <f t="shared" si="81"/>
        <v>0</v>
      </c>
      <c r="N866" t="b">
        <f t="shared" si="82"/>
        <v>1</v>
      </c>
      <c r="O866" t="b">
        <f t="shared" si="83"/>
        <v>1</v>
      </c>
    </row>
    <row r="867" spans="1:15">
      <c r="A867" s="4">
        <v>1189833</v>
      </c>
      <c r="B867" s="6">
        <v>325</v>
      </c>
      <c r="C867" s="12" t="s">
        <v>1087</v>
      </c>
      <c r="D867" s="12" t="s">
        <v>1253</v>
      </c>
      <c r="E867" s="10">
        <v>58500</v>
      </c>
      <c r="F867" s="11">
        <v>0.4</v>
      </c>
      <c r="G867" s="13">
        <f t="shared" si="78"/>
        <v>146250</v>
      </c>
      <c r="H867" s="154" t="s">
        <v>1244</v>
      </c>
      <c r="I867" s="4" t="s">
        <v>31</v>
      </c>
      <c r="J867">
        <v>146250</v>
      </c>
      <c r="K867" t="b">
        <f t="shared" si="79"/>
        <v>0</v>
      </c>
      <c r="L867" t="b">
        <f t="shared" si="80"/>
        <v>0</v>
      </c>
      <c r="M867" t="b">
        <f t="shared" si="81"/>
        <v>0</v>
      </c>
      <c r="N867" t="b">
        <f t="shared" si="82"/>
        <v>1</v>
      </c>
      <c r="O867" t="b">
        <f t="shared" si="83"/>
        <v>1</v>
      </c>
    </row>
    <row r="868" spans="1:15">
      <c r="A868" s="4">
        <v>1189833</v>
      </c>
      <c r="B868" s="6">
        <v>275</v>
      </c>
      <c r="C868" s="12" t="s">
        <v>1086</v>
      </c>
      <c r="D868" s="12" t="s">
        <v>1253</v>
      </c>
      <c r="E868" s="10">
        <v>82500</v>
      </c>
      <c r="F868" s="11">
        <v>0.6</v>
      </c>
      <c r="G868" s="13">
        <f t="shared" si="78"/>
        <v>137500</v>
      </c>
      <c r="H868" s="154" t="s">
        <v>1244</v>
      </c>
      <c r="I868" s="4" t="s">
        <v>31</v>
      </c>
      <c r="J868">
        <v>137500</v>
      </c>
      <c r="K868" t="b">
        <f t="shared" si="79"/>
        <v>0</v>
      </c>
      <c r="L868" t="b">
        <f t="shared" si="80"/>
        <v>1</v>
      </c>
      <c r="M868" t="b">
        <f t="shared" si="81"/>
        <v>0</v>
      </c>
      <c r="N868" t="b">
        <f t="shared" si="82"/>
        <v>1</v>
      </c>
      <c r="O868" t="b">
        <f t="shared" si="83"/>
        <v>1</v>
      </c>
    </row>
    <row r="869" spans="1:15">
      <c r="A869" s="4">
        <v>1189833</v>
      </c>
      <c r="B869" s="6">
        <v>475</v>
      </c>
      <c r="C869" s="12" t="s">
        <v>1087</v>
      </c>
      <c r="D869" s="12" t="s">
        <v>1253</v>
      </c>
      <c r="E869" s="10">
        <v>53437.5</v>
      </c>
      <c r="F869" s="11">
        <v>0.25</v>
      </c>
      <c r="G869" s="13">
        <f t="shared" si="78"/>
        <v>213750</v>
      </c>
      <c r="H869" s="154" t="s">
        <v>1242</v>
      </c>
      <c r="I869" s="4" t="s">
        <v>31</v>
      </c>
      <c r="J869">
        <v>213750</v>
      </c>
      <c r="K869" t="b">
        <f t="shared" si="79"/>
        <v>0</v>
      </c>
      <c r="L869" t="b">
        <f t="shared" si="80"/>
        <v>0</v>
      </c>
      <c r="M869" t="b">
        <f t="shared" si="81"/>
        <v>0</v>
      </c>
      <c r="N869" t="b">
        <f t="shared" si="82"/>
        <v>1</v>
      </c>
      <c r="O869" t="b">
        <f t="shared" si="83"/>
        <v>1</v>
      </c>
    </row>
    <row r="870" spans="1:15">
      <c r="A870" s="4">
        <v>1189833</v>
      </c>
      <c r="B870" s="6">
        <v>525</v>
      </c>
      <c r="C870" s="12" t="s">
        <v>1087</v>
      </c>
      <c r="D870" s="12" t="s">
        <v>1253</v>
      </c>
      <c r="E870" s="10">
        <v>82687.5</v>
      </c>
      <c r="F870" s="11">
        <v>0.45</v>
      </c>
      <c r="G870" s="13">
        <f t="shared" si="78"/>
        <v>183750</v>
      </c>
      <c r="H870" s="154" t="s">
        <v>1241</v>
      </c>
      <c r="I870" s="4" t="s">
        <v>31</v>
      </c>
      <c r="J870">
        <v>183750</v>
      </c>
      <c r="K870" t="b">
        <f t="shared" si="79"/>
        <v>0</v>
      </c>
      <c r="L870" t="b">
        <f t="shared" si="80"/>
        <v>1</v>
      </c>
      <c r="M870" t="b">
        <f t="shared" si="81"/>
        <v>0</v>
      </c>
      <c r="N870" t="b">
        <f t="shared" si="82"/>
        <v>0</v>
      </c>
      <c r="O870" t="b">
        <f t="shared" si="83"/>
        <v>1</v>
      </c>
    </row>
    <row r="871" spans="1:15">
      <c r="A871" s="4">
        <v>1189833</v>
      </c>
      <c r="B871" s="6">
        <v>425</v>
      </c>
      <c r="C871" s="12" t="s">
        <v>1086</v>
      </c>
      <c r="D871" s="12" t="s">
        <v>1253</v>
      </c>
      <c r="E871" s="10">
        <v>57375</v>
      </c>
      <c r="F871" s="11">
        <v>0.3</v>
      </c>
      <c r="G871" s="13">
        <f t="shared" si="78"/>
        <v>191250</v>
      </c>
      <c r="H871" s="154" t="s">
        <v>1246</v>
      </c>
      <c r="I871" s="4" t="s">
        <v>31</v>
      </c>
      <c r="J871">
        <v>191250</v>
      </c>
      <c r="K871" t="b">
        <f t="shared" si="79"/>
        <v>0</v>
      </c>
      <c r="L871" t="b">
        <f t="shared" si="80"/>
        <v>1</v>
      </c>
      <c r="M871" t="b">
        <f t="shared" si="81"/>
        <v>0</v>
      </c>
      <c r="N871" t="b">
        <f t="shared" si="82"/>
        <v>1</v>
      </c>
      <c r="O871" t="b">
        <f t="shared" si="83"/>
        <v>1</v>
      </c>
    </row>
    <row r="872" spans="1:15">
      <c r="A872" s="4">
        <v>1189833</v>
      </c>
      <c r="B872" s="6">
        <v>450</v>
      </c>
      <c r="C872" s="12" t="s">
        <v>1087</v>
      </c>
      <c r="D872" s="12" t="s">
        <v>1253</v>
      </c>
      <c r="E872" s="10">
        <v>91125</v>
      </c>
      <c r="F872" s="11">
        <v>0.45</v>
      </c>
      <c r="G872" s="13">
        <f t="shared" si="78"/>
        <v>202500</v>
      </c>
      <c r="H872" s="154" t="s">
        <v>1241</v>
      </c>
      <c r="I872" s="4" t="s">
        <v>31</v>
      </c>
      <c r="J872">
        <v>202500</v>
      </c>
      <c r="K872" t="b">
        <f t="shared" si="79"/>
        <v>0</v>
      </c>
      <c r="L872" t="b">
        <f t="shared" si="80"/>
        <v>1</v>
      </c>
      <c r="M872" t="b">
        <f t="shared" si="81"/>
        <v>0</v>
      </c>
      <c r="N872" t="b">
        <f t="shared" si="82"/>
        <v>0</v>
      </c>
      <c r="O872" t="b">
        <f t="shared" si="83"/>
        <v>1</v>
      </c>
    </row>
    <row r="873" spans="1:15">
      <c r="A873" s="4">
        <v>1189833</v>
      </c>
      <c r="B873" s="6">
        <v>300</v>
      </c>
      <c r="C873" s="12" t="s">
        <v>1087</v>
      </c>
      <c r="D873" s="12" t="s">
        <v>1253</v>
      </c>
      <c r="E873" s="10">
        <v>54000</v>
      </c>
      <c r="F873" s="11">
        <v>0.4</v>
      </c>
      <c r="G873" s="13">
        <f t="shared" si="78"/>
        <v>135000</v>
      </c>
      <c r="H873" s="154" t="s">
        <v>1244</v>
      </c>
      <c r="I873" s="4" t="s">
        <v>31</v>
      </c>
      <c r="J873">
        <v>135000</v>
      </c>
      <c r="K873" t="b">
        <f t="shared" si="79"/>
        <v>0</v>
      </c>
      <c r="L873" t="b">
        <f t="shared" si="80"/>
        <v>0</v>
      </c>
      <c r="M873" t="b">
        <f t="shared" si="81"/>
        <v>0</v>
      </c>
      <c r="N873" t="b">
        <f t="shared" si="82"/>
        <v>1</v>
      </c>
      <c r="O873" t="b">
        <f t="shared" si="83"/>
        <v>1</v>
      </c>
    </row>
    <row r="874" spans="1:15">
      <c r="A874" s="4">
        <v>1189833</v>
      </c>
      <c r="B874" s="6">
        <v>225</v>
      </c>
      <c r="C874" s="12" t="s">
        <v>1086</v>
      </c>
      <c r="D874" s="12" t="s">
        <v>1253</v>
      </c>
      <c r="E874" s="10">
        <v>67500</v>
      </c>
      <c r="F874" s="11">
        <v>0.6</v>
      </c>
      <c r="G874" s="13">
        <f t="shared" si="78"/>
        <v>112500</v>
      </c>
      <c r="H874" s="154" t="s">
        <v>1243</v>
      </c>
      <c r="I874" s="4" t="s">
        <v>31</v>
      </c>
      <c r="J874">
        <v>112500</v>
      </c>
      <c r="K874" t="b">
        <f t="shared" si="79"/>
        <v>0</v>
      </c>
      <c r="L874" t="b">
        <f t="shared" si="80"/>
        <v>1</v>
      </c>
      <c r="M874" t="b">
        <f t="shared" si="81"/>
        <v>0</v>
      </c>
      <c r="N874" t="b">
        <f t="shared" si="82"/>
        <v>1</v>
      </c>
      <c r="O874" t="b">
        <f t="shared" si="83"/>
        <v>1</v>
      </c>
    </row>
    <row r="875" spans="1:15">
      <c r="A875" s="4">
        <v>1189833</v>
      </c>
      <c r="B875" s="6">
        <v>425</v>
      </c>
      <c r="C875" s="12" t="s">
        <v>1086</v>
      </c>
      <c r="D875" s="12" t="s">
        <v>1253</v>
      </c>
      <c r="E875" s="10">
        <v>47812.5</v>
      </c>
      <c r="F875" s="11">
        <v>0.25</v>
      </c>
      <c r="G875" s="13">
        <f t="shared" si="78"/>
        <v>191250</v>
      </c>
      <c r="H875" s="154" t="s">
        <v>1242</v>
      </c>
      <c r="I875" s="4" t="s">
        <v>31</v>
      </c>
      <c r="J875">
        <v>191250</v>
      </c>
      <c r="K875" t="b">
        <f t="shared" si="79"/>
        <v>0</v>
      </c>
      <c r="L875" t="b">
        <f t="shared" si="80"/>
        <v>1</v>
      </c>
      <c r="M875" t="b">
        <f t="shared" si="81"/>
        <v>0</v>
      </c>
      <c r="N875" t="b">
        <f t="shared" si="82"/>
        <v>1</v>
      </c>
      <c r="O875" t="b">
        <f t="shared" si="83"/>
        <v>1</v>
      </c>
    </row>
    <row r="876" spans="1:15">
      <c r="A876" s="4">
        <v>1189833</v>
      </c>
      <c r="B876" s="6">
        <v>575</v>
      </c>
      <c r="C876" s="12" t="s">
        <v>1087</v>
      </c>
      <c r="D876" s="12" t="s">
        <v>1253</v>
      </c>
      <c r="E876" s="10">
        <v>90562.5</v>
      </c>
      <c r="F876" s="11">
        <v>0.45</v>
      </c>
      <c r="G876" s="13">
        <f t="shared" si="78"/>
        <v>201250</v>
      </c>
      <c r="H876" s="154" t="s">
        <v>1243</v>
      </c>
      <c r="I876" s="4" t="s">
        <v>31</v>
      </c>
      <c r="J876">
        <v>201250</v>
      </c>
      <c r="K876" t="b">
        <f t="shared" si="79"/>
        <v>0</v>
      </c>
      <c r="L876" t="b">
        <f t="shared" si="80"/>
        <v>0</v>
      </c>
      <c r="M876" t="b">
        <f t="shared" si="81"/>
        <v>0</v>
      </c>
      <c r="N876" t="b">
        <f t="shared" si="82"/>
        <v>1</v>
      </c>
      <c r="O876" t="b">
        <f t="shared" si="83"/>
        <v>1</v>
      </c>
    </row>
    <row r="877" spans="1:15">
      <c r="A877" s="4">
        <v>1189833</v>
      </c>
      <c r="B877" s="6">
        <v>425</v>
      </c>
      <c r="C877" s="12" t="s">
        <v>1087</v>
      </c>
      <c r="D877" s="12" t="s">
        <v>1253</v>
      </c>
      <c r="E877" s="10">
        <v>57375</v>
      </c>
      <c r="F877" s="11">
        <v>0.3</v>
      </c>
      <c r="G877" s="13">
        <f t="shared" si="78"/>
        <v>191250</v>
      </c>
      <c r="H877" s="154" t="s">
        <v>1244</v>
      </c>
      <c r="I877" s="4" t="s">
        <v>31</v>
      </c>
      <c r="J877">
        <v>191250</v>
      </c>
      <c r="K877" t="b">
        <f t="shared" si="79"/>
        <v>0</v>
      </c>
      <c r="L877" t="b">
        <f t="shared" si="80"/>
        <v>0</v>
      </c>
      <c r="M877" t="b">
        <f t="shared" si="81"/>
        <v>0</v>
      </c>
      <c r="N877" t="b">
        <f t="shared" si="82"/>
        <v>1</v>
      </c>
      <c r="O877" t="b">
        <f t="shared" si="83"/>
        <v>1</v>
      </c>
    </row>
    <row r="878" spans="1:15">
      <c r="A878" s="4">
        <v>1189833</v>
      </c>
      <c r="B878" s="6">
        <v>425</v>
      </c>
      <c r="C878" s="12" t="s">
        <v>1087</v>
      </c>
      <c r="D878" s="12" t="s">
        <v>1253</v>
      </c>
      <c r="E878" s="10">
        <v>86062.5</v>
      </c>
      <c r="F878" s="11">
        <v>0.45</v>
      </c>
      <c r="G878" s="13">
        <f t="shared" si="78"/>
        <v>191250</v>
      </c>
      <c r="H878" s="154" t="s">
        <v>1244</v>
      </c>
      <c r="I878" s="4" t="s">
        <v>31</v>
      </c>
      <c r="J878">
        <v>191250</v>
      </c>
      <c r="K878" t="b">
        <f t="shared" si="79"/>
        <v>0</v>
      </c>
      <c r="L878" t="b">
        <f t="shared" si="80"/>
        <v>0</v>
      </c>
      <c r="M878" t="b">
        <f t="shared" si="81"/>
        <v>0</v>
      </c>
      <c r="N878" t="b">
        <f t="shared" si="82"/>
        <v>1</v>
      </c>
      <c r="O878" t="b">
        <f t="shared" si="83"/>
        <v>1</v>
      </c>
    </row>
    <row r="879" spans="1:15">
      <c r="A879" s="4">
        <v>1189833</v>
      </c>
      <c r="B879" s="6">
        <v>325</v>
      </c>
      <c r="C879" s="12" t="s">
        <v>1088</v>
      </c>
      <c r="D879" s="155" t="s">
        <v>1254</v>
      </c>
      <c r="E879" s="10">
        <v>58500</v>
      </c>
      <c r="F879" s="11">
        <v>0.4</v>
      </c>
      <c r="G879" s="13">
        <f t="shared" si="78"/>
        <v>146250</v>
      </c>
      <c r="H879" s="154" t="s">
        <v>1245</v>
      </c>
      <c r="I879" s="4" t="s">
        <v>31</v>
      </c>
      <c r="J879">
        <v>146250</v>
      </c>
      <c r="K879" t="b">
        <f t="shared" si="79"/>
        <v>0</v>
      </c>
      <c r="L879" t="b">
        <f t="shared" si="80"/>
        <v>0</v>
      </c>
      <c r="M879" t="b">
        <f t="shared" si="81"/>
        <v>0</v>
      </c>
      <c r="N879" t="b">
        <f t="shared" si="82"/>
        <v>1</v>
      </c>
      <c r="O879" t="b">
        <f t="shared" si="83"/>
        <v>1</v>
      </c>
    </row>
    <row r="880" spans="1:15">
      <c r="A880" s="4">
        <v>1189833</v>
      </c>
      <c r="B880" s="6">
        <v>200</v>
      </c>
      <c r="C880" s="12" t="s">
        <v>1087</v>
      </c>
      <c r="D880" s="12" t="s">
        <v>1253</v>
      </c>
      <c r="E880" s="10">
        <v>60000</v>
      </c>
      <c r="F880" s="11">
        <v>0.6</v>
      </c>
      <c r="G880" s="13">
        <f t="shared" si="78"/>
        <v>100000</v>
      </c>
      <c r="H880" s="154" t="s">
        <v>1245</v>
      </c>
      <c r="I880" s="4" t="s">
        <v>31</v>
      </c>
      <c r="J880">
        <v>100000</v>
      </c>
      <c r="K880" t="b">
        <f t="shared" si="79"/>
        <v>0</v>
      </c>
      <c r="L880" t="b">
        <f t="shared" si="80"/>
        <v>0</v>
      </c>
      <c r="M880" t="b">
        <f t="shared" si="81"/>
        <v>0</v>
      </c>
      <c r="N880" t="b">
        <f t="shared" si="82"/>
        <v>1</v>
      </c>
      <c r="O880" t="b">
        <f t="shared" si="83"/>
        <v>1</v>
      </c>
    </row>
    <row r="881" spans="1:15">
      <c r="A881" s="4">
        <v>1189833</v>
      </c>
      <c r="B881" s="6">
        <v>400</v>
      </c>
      <c r="C881" s="12" t="s">
        <v>1088</v>
      </c>
      <c r="D881" s="155" t="s">
        <v>1254</v>
      </c>
      <c r="E881" s="10">
        <v>45000</v>
      </c>
      <c r="F881" s="11">
        <v>0.25</v>
      </c>
      <c r="G881" s="13">
        <f t="shared" si="78"/>
        <v>180000</v>
      </c>
      <c r="H881" s="154" t="s">
        <v>1245</v>
      </c>
      <c r="I881" s="4" t="s">
        <v>31</v>
      </c>
      <c r="J881">
        <v>180000</v>
      </c>
      <c r="K881" t="b">
        <f t="shared" si="79"/>
        <v>0</v>
      </c>
      <c r="L881" t="b">
        <f t="shared" si="80"/>
        <v>0</v>
      </c>
      <c r="M881" t="b">
        <f t="shared" si="81"/>
        <v>0</v>
      </c>
      <c r="N881" t="b">
        <f t="shared" si="82"/>
        <v>1</v>
      </c>
      <c r="O881" t="b">
        <f t="shared" si="83"/>
        <v>1</v>
      </c>
    </row>
    <row r="882" spans="1:15">
      <c r="A882" s="4">
        <v>1189833</v>
      </c>
      <c r="B882" s="6">
        <v>575</v>
      </c>
      <c r="C882" s="12" t="s">
        <v>1087</v>
      </c>
      <c r="D882" s="12" t="s">
        <v>1253</v>
      </c>
      <c r="E882" s="10">
        <v>116437.5</v>
      </c>
      <c r="F882" s="11">
        <v>0.45</v>
      </c>
      <c r="G882" s="13">
        <f t="shared" si="78"/>
        <v>258750</v>
      </c>
      <c r="H882" s="154" t="s">
        <v>1243</v>
      </c>
      <c r="I882" s="4" t="s">
        <v>31</v>
      </c>
      <c r="J882">
        <v>258750</v>
      </c>
      <c r="K882" t="b">
        <f t="shared" si="79"/>
        <v>0</v>
      </c>
      <c r="L882" t="b">
        <f t="shared" si="80"/>
        <v>0</v>
      </c>
      <c r="M882" t="b">
        <f t="shared" si="81"/>
        <v>0</v>
      </c>
      <c r="N882" t="b">
        <f t="shared" si="82"/>
        <v>1</v>
      </c>
      <c r="O882" t="b">
        <f t="shared" si="83"/>
        <v>1</v>
      </c>
    </row>
    <row r="883" spans="1:15">
      <c r="A883" s="4">
        <v>1189833</v>
      </c>
      <c r="B883" s="6">
        <v>375</v>
      </c>
      <c r="C883" s="12" t="s">
        <v>1087</v>
      </c>
      <c r="D883" s="12" t="s">
        <v>1253</v>
      </c>
      <c r="E883" s="10">
        <v>50625</v>
      </c>
      <c r="F883" s="11">
        <v>0.3</v>
      </c>
      <c r="G883" s="13">
        <f t="shared" si="78"/>
        <v>168750</v>
      </c>
      <c r="H883" s="154" t="s">
        <v>1241</v>
      </c>
      <c r="I883" s="4" t="s">
        <v>31</v>
      </c>
      <c r="J883">
        <v>168750</v>
      </c>
      <c r="K883" t="b">
        <f t="shared" si="79"/>
        <v>0</v>
      </c>
      <c r="L883" t="b">
        <f t="shared" si="80"/>
        <v>1</v>
      </c>
      <c r="M883" t="b">
        <f t="shared" si="81"/>
        <v>0</v>
      </c>
      <c r="N883" t="b">
        <f t="shared" si="82"/>
        <v>0</v>
      </c>
      <c r="O883" t="b">
        <f t="shared" si="83"/>
        <v>1</v>
      </c>
    </row>
    <row r="884" spans="1:15">
      <c r="A884" s="4">
        <v>1189833</v>
      </c>
      <c r="B884" s="6">
        <v>400</v>
      </c>
      <c r="C884" s="12" t="s">
        <v>1087</v>
      </c>
      <c r="D884" s="12" t="s">
        <v>1253</v>
      </c>
      <c r="E884" s="10">
        <v>81000</v>
      </c>
      <c r="F884" s="11">
        <v>0.45</v>
      </c>
      <c r="G884" s="13">
        <f t="shared" si="78"/>
        <v>180000</v>
      </c>
      <c r="H884" s="154" t="s">
        <v>1245</v>
      </c>
      <c r="I884" s="4" t="s">
        <v>31</v>
      </c>
      <c r="J884">
        <v>180000</v>
      </c>
      <c r="K884" t="b">
        <f t="shared" si="79"/>
        <v>0</v>
      </c>
      <c r="L884" t="b">
        <f t="shared" si="80"/>
        <v>0</v>
      </c>
      <c r="M884" t="b">
        <f t="shared" si="81"/>
        <v>0</v>
      </c>
      <c r="N884" t="b">
        <f t="shared" si="82"/>
        <v>1</v>
      </c>
      <c r="O884" t="b">
        <f t="shared" si="83"/>
        <v>1</v>
      </c>
    </row>
    <row r="885" spans="1:15">
      <c r="A885" s="4">
        <v>1189833</v>
      </c>
      <c r="B885" s="6">
        <v>300</v>
      </c>
      <c r="C885" s="12" t="s">
        <v>1087</v>
      </c>
      <c r="D885" s="12" t="s">
        <v>1253</v>
      </c>
      <c r="E885" s="10">
        <v>48000</v>
      </c>
      <c r="F885" s="11">
        <v>0.4</v>
      </c>
      <c r="G885" s="13">
        <f t="shared" si="78"/>
        <v>120000</v>
      </c>
      <c r="H885" s="154" t="s">
        <v>1241</v>
      </c>
      <c r="I885" s="4" t="s">
        <v>31</v>
      </c>
      <c r="J885">
        <v>120000</v>
      </c>
      <c r="K885" t="b">
        <f t="shared" si="79"/>
        <v>0</v>
      </c>
      <c r="L885" t="b">
        <f t="shared" si="80"/>
        <v>1</v>
      </c>
      <c r="M885" t="b">
        <f t="shared" si="81"/>
        <v>1</v>
      </c>
      <c r="N885" t="b">
        <f t="shared" si="82"/>
        <v>0</v>
      </c>
      <c r="O885" t="b">
        <f t="shared" si="83"/>
        <v>1</v>
      </c>
    </row>
    <row r="886" spans="1:15">
      <c r="A886" s="4">
        <v>1189833</v>
      </c>
      <c r="B886" s="6">
        <v>200</v>
      </c>
      <c r="C886" s="12" t="s">
        <v>1087</v>
      </c>
      <c r="D886" s="12" t="s">
        <v>1253</v>
      </c>
      <c r="E886" s="10">
        <v>54000</v>
      </c>
      <c r="F886" s="11">
        <v>0.6</v>
      </c>
      <c r="G886" s="13">
        <f t="shared" si="78"/>
        <v>90000</v>
      </c>
      <c r="H886" s="154" t="s">
        <v>1243</v>
      </c>
      <c r="I886" s="4" t="s">
        <v>31</v>
      </c>
      <c r="J886">
        <v>90000</v>
      </c>
      <c r="K886" t="b">
        <f t="shared" si="79"/>
        <v>0</v>
      </c>
      <c r="L886" t="b">
        <f t="shared" si="80"/>
        <v>0</v>
      </c>
      <c r="M886" t="b">
        <f t="shared" si="81"/>
        <v>0</v>
      </c>
      <c r="N886" t="b">
        <f t="shared" si="82"/>
        <v>1</v>
      </c>
      <c r="O886" t="b">
        <f t="shared" si="83"/>
        <v>1</v>
      </c>
    </row>
    <row r="887" spans="1:15">
      <c r="A887" s="4">
        <v>1189833</v>
      </c>
      <c r="B887" s="6">
        <v>375</v>
      </c>
      <c r="C887" s="12" t="s">
        <v>1087</v>
      </c>
      <c r="D887" s="12" t="s">
        <v>1253</v>
      </c>
      <c r="E887" s="10">
        <v>56250</v>
      </c>
      <c r="F887" s="11">
        <v>0.25</v>
      </c>
      <c r="G887" s="13">
        <f t="shared" si="78"/>
        <v>225000</v>
      </c>
      <c r="H887" s="154" t="s">
        <v>1245</v>
      </c>
      <c r="I887" s="4" t="s">
        <v>31</v>
      </c>
      <c r="J887">
        <v>225000</v>
      </c>
      <c r="K887" t="b">
        <f t="shared" si="79"/>
        <v>0</v>
      </c>
      <c r="L887" t="b">
        <f t="shared" si="80"/>
        <v>0</v>
      </c>
      <c r="M887" t="b">
        <f t="shared" si="81"/>
        <v>0</v>
      </c>
      <c r="N887" t="b">
        <f t="shared" si="82"/>
        <v>1</v>
      </c>
      <c r="O887" t="b">
        <f t="shared" si="83"/>
        <v>1</v>
      </c>
    </row>
    <row r="888" spans="1:15">
      <c r="A888" s="4">
        <v>1189833</v>
      </c>
      <c r="B888" s="6">
        <v>575</v>
      </c>
      <c r="C888" s="12" t="s">
        <v>1086</v>
      </c>
      <c r="D888" s="12" t="s">
        <v>1253</v>
      </c>
      <c r="E888" s="10">
        <v>103500</v>
      </c>
      <c r="F888" s="11">
        <v>0.45</v>
      </c>
      <c r="G888" s="13">
        <f t="shared" si="78"/>
        <v>230000</v>
      </c>
      <c r="H888" s="154" t="s">
        <v>1245</v>
      </c>
      <c r="I888" s="4" t="s">
        <v>31</v>
      </c>
      <c r="J888">
        <v>230000</v>
      </c>
      <c r="K888" t="b">
        <f t="shared" si="79"/>
        <v>0</v>
      </c>
      <c r="L888" t="b">
        <f t="shared" si="80"/>
        <v>1</v>
      </c>
      <c r="M888" t="b">
        <f t="shared" si="81"/>
        <v>0</v>
      </c>
      <c r="N888" t="b">
        <f t="shared" si="82"/>
        <v>1</v>
      </c>
      <c r="O888" t="b">
        <f t="shared" si="83"/>
        <v>1</v>
      </c>
    </row>
    <row r="889" spans="1:15">
      <c r="A889" s="4">
        <v>1189833</v>
      </c>
      <c r="B889" s="6">
        <v>425</v>
      </c>
      <c r="C889" s="12" t="s">
        <v>1088</v>
      </c>
      <c r="D889" s="155" t="s">
        <v>1254</v>
      </c>
      <c r="E889" s="10">
        <v>57375</v>
      </c>
      <c r="F889" s="11">
        <v>0.3</v>
      </c>
      <c r="G889" s="13">
        <f t="shared" si="78"/>
        <v>191250</v>
      </c>
      <c r="H889" s="154" t="s">
        <v>1241</v>
      </c>
      <c r="I889" s="4" t="s">
        <v>31</v>
      </c>
      <c r="J889">
        <v>191250</v>
      </c>
      <c r="K889" t="b">
        <f t="shared" si="79"/>
        <v>0</v>
      </c>
      <c r="L889" t="b">
        <f t="shared" si="80"/>
        <v>1</v>
      </c>
      <c r="M889" t="b">
        <f t="shared" si="81"/>
        <v>0</v>
      </c>
      <c r="N889" t="b">
        <f t="shared" si="82"/>
        <v>0</v>
      </c>
      <c r="O889" t="b">
        <f t="shared" si="83"/>
        <v>1</v>
      </c>
    </row>
    <row r="890" spans="1:15">
      <c r="A890" s="4">
        <v>1189833</v>
      </c>
      <c r="B890" s="6">
        <v>425</v>
      </c>
      <c r="C890" s="12" t="s">
        <v>1087</v>
      </c>
      <c r="D890" s="12" t="s">
        <v>1253</v>
      </c>
      <c r="E890" s="10">
        <v>86062.5</v>
      </c>
      <c r="F890" s="11">
        <v>0.45</v>
      </c>
      <c r="G890" s="13">
        <f t="shared" si="78"/>
        <v>191250</v>
      </c>
      <c r="H890" s="154" t="s">
        <v>1244</v>
      </c>
      <c r="I890" s="4" t="s">
        <v>31</v>
      </c>
      <c r="J890">
        <v>191250</v>
      </c>
      <c r="K890" t="b">
        <f t="shared" si="79"/>
        <v>0</v>
      </c>
      <c r="L890" t="b">
        <f t="shared" si="80"/>
        <v>0</v>
      </c>
      <c r="M890" t="b">
        <f t="shared" si="81"/>
        <v>0</v>
      </c>
      <c r="N890" t="b">
        <f t="shared" si="82"/>
        <v>1</v>
      </c>
      <c r="O890" t="b">
        <f t="shared" si="83"/>
        <v>1</v>
      </c>
    </row>
    <row r="891" spans="1:15">
      <c r="A891" s="4">
        <v>1189833</v>
      </c>
      <c r="B891" s="6">
        <v>325</v>
      </c>
      <c r="C891" s="12" t="s">
        <v>1087</v>
      </c>
      <c r="D891" s="12" t="s">
        <v>1253</v>
      </c>
      <c r="E891" s="10">
        <v>52000</v>
      </c>
      <c r="F891" s="11">
        <v>0.4</v>
      </c>
      <c r="G891" s="13">
        <f t="shared" si="78"/>
        <v>130000</v>
      </c>
      <c r="H891" s="154" t="s">
        <v>1241</v>
      </c>
      <c r="I891" s="4" t="s">
        <v>31</v>
      </c>
      <c r="J891">
        <v>130000</v>
      </c>
      <c r="K891" t="b">
        <f t="shared" si="79"/>
        <v>0</v>
      </c>
      <c r="L891" t="b">
        <f t="shared" si="80"/>
        <v>1</v>
      </c>
      <c r="M891" t="b">
        <f t="shared" si="81"/>
        <v>1</v>
      </c>
      <c r="N891" t="b">
        <f t="shared" si="82"/>
        <v>0</v>
      </c>
      <c r="O891" t="b">
        <f t="shared" si="83"/>
        <v>1</v>
      </c>
    </row>
    <row r="892" spans="1:15">
      <c r="A892" s="4">
        <v>1189833</v>
      </c>
      <c r="B892" s="6">
        <v>225</v>
      </c>
      <c r="C892" s="12" t="s">
        <v>1087</v>
      </c>
      <c r="D892" s="12" t="s">
        <v>1253</v>
      </c>
      <c r="E892" s="10">
        <v>60750</v>
      </c>
      <c r="F892" s="11">
        <v>0.6</v>
      </c>
      <c r="G892" s="13">
        <f t="shared" si="78"/>
        <v>101250</v>
      </c>
      <c r="H892" s="154" t="s">
        <v>1245</v>
      </c>
      <c r="I892" s="4" t="s">
        <v>31</v>
      </c>
      <c r="J892">
        <v>101250</v>
      </c>
      <c r="K892" t="b">
        <f t="shared" si="79"/>
        <v>0</v>
      </c>
      <c r="L892" t="b">
        <f t="shared" si="80"/>
        <v>0</v>
      </c>
      <c r="M892" t="b">
        <f t="shared" si="81"/>
        <v>0</v>
      </c>
      <c r="N892" t="b">
        <f t="shared" si="82"/>
        <v>1</v>
      </c>
      <c r="O892" t="b">
        <f t="shared" si="83"/>
        <v>1</v>
      </c>
    </row>
    <row r="893" spans="1:15">
      <c r="A893" s="4">
        <v>1189833</v>
      </c>
      <c r="B893" s="6">
        <v>400</v>
      </c>
      <c r="C893" s="12" t="s">
        <v>1086</v>
      </c>
      <c r="D893" s="12" t="s">
        <v>1253</v>
      </c>
      <c r="E893" s="10">
        <v>60000</v>
      </c>
      <c r="F893" s="11">
        <v>0.25</v>
      </c>
      <c r="G893" s="13">
        <f t="shared" si="78"/>
        <v>240000</v>
      </c>
      <c r="H893" s="154" t="s">
        <v>1245</v>
      </c>
      <c r="I893" s="4" t="s">
        <v>31</v>
      </c>
      <c r="J893">
        <v>240000</v>
      </c>
      <c r="K893" t="b">
        <f t="shared" si="79"/>
        <v>0</v>
      </c>
      <c r="L893" t="b">
        <f t="shared" si="80"/>
        <v>1</v>
      </c>
      <c r="M893" t="b">
        <f t="shared" si="81"/>
        <v>0</v>
      </c>
      <c r="N893" t="b">
        <f t="shared" si="82"/>
        <v>1</v>
      </c>
      <c r="O893" t="b">
        <f t="shared" si="83"/>
        <v>1</v>
      </c>
    </row>
    <row r="894" spans="1:15">
      <c r="A894" s="4">
        <v>1189833</v>
      </c>
      <c r="B894" s="6">
        <v>675</v>
      </c>
      <c r="C894" s="12" t="s">
        <v>1087</v>
      </c>
      <c r="D894" s="12" t="s">
        <v>1253</v>
      </c>
      <c r="E894" s="10">
        <v>121500</v>
      </c>
      <c r="F894" s="11">
        <v>0.45</v>
      </c>
      <c r="G894" s="13">
        <f t="shared" si="78"/>
        <v>270000</v>
      </c>
      <c r="H894" s="154" t="s">
        <v>1241</v>
      </c>
      <c r="I894" s="4" t="s">
        <v>31</v>
      </c>
      <c r="J894">
        <v>270000</v>
      </c>
      <c r="K894" t="b">
        <f t="shared" si="79"/>
        <v>0</v>
      </c>
      <c r="L894" t="b">
        <f t="shared" si="80"/>
        <v>1</v>
      </c>
      <c r="M894" t="b">
        <f t="shared" si="81"/>
        <v>0</v>
      </c>
      <c r="N894" t="b">
        <f t="shared" si="82"/>
        <v>0</v>
      </c>
      <c r="O894" t="b">
        <f t="shared" si="83"/>
        <v>1</v>
      </c>
    </row>
    <row r="895" spans="1:15">
      <c r="A895" s="4">
        <v>1189833</v>
      </c>
      <c r="B895" s="6">
        <v>525</v>
      </c>
      <c r="C895" s="12" t="s">
        <v>1086</v>
      </c>
      <c r="D895" s="12" t="s">
        <v>1253</v>
      </c>
      <c r="E895" s="10">
        <v>70875</v>
      </c>
      <c r="F895" s="11">
        <v>0.3</v>
      </c>
      <c r="G895" s="13">
        <f t="shared" si="78"/>
        <v>236250</v>
      </c>
      <c r="H895" s="154" t="s">
        <v>1245</v>
      </c>
      <c r="I895" s="4" t="s">
        <v>31</v>
      </c>
      <c r="J895">
        <v>236250</v>
      </c>
      <c r="K895" t="b">
        <f t="shared" si="79"/>
        <v>0</v>
      </c>
      <c r="L895" t="b">
        <f t="shared" si="80"/>
        <v>1</v>
      </c>
      <c r="M895" t="b">
        <f t="shared" si="81"/>
        <v>0</v>
      </c>
      <c r="N895" t="b">
        <f t="shared" si="82"/>
        <v>1</v>
      </c>
      <c r="O895" t="b">
        <f t="shared" si="83"/>
        <v>1</v>
      </c>
    </row>
    <row r="896" spans="1:15">
      <c r="A896" s="4">
        <v>1189833</v>
      </c>
      <c r="B896" s="6">
        <v>550</v>
      </c>
      <c r="C896" s="12" t="s">
        <v>1087</v>
      </c>
      <c r="D896" s="12" t="s">
        <v>1253</v>
      </c>
      <c r="E896" s="10">
        <v>111375</v>
      </c>
      <c r="F896" s="11">
        <v>0.45</v>
      </c>
      <c r="G896" s="13">
        <f t="shared" si="78"/>
        <v>247500</v>
      </c>
      <c r="H896" s="154" t="s">
        <v>1245</v>
      </c>
      <c r="I896" s="4" t="s">
        <v>31</v>
      </c>
      <c r="J896">
        <v>247500</v>
      </c>
      <c r="K896" t="b">
        <f t="shared" si="79"/>
        <v>0</v>
      </c>
      <c r="L896" t="b">
        <f t="shared" si="80"/>
        <v>0</v>
      </c>
      <c r="M896" t="b">
        <f t="shared" si="81"/>
        <v>0</v>
      </c>
      <c r="N896" t="b">
        <f t="shared" si="82"/>
        <v>1</v>
      </c>
      <c r="O896" t="b">
        <f t="shared" si="83"/>
        <v>1</v>
      </c>
    </row>
    <row r="897" spans="1:15">
      <c r="A897" s="4">
        <v>1189833</v>
      </c>
      <c r="B897" s="6">
        <v>425</v>
      </c>
      <c r="C897" s="12" t="s">
        <v>1087</v>
      </c>
      <c r="D897" s="12" t="s">
        <v>1253</v>
      </c>
      <c r="E897" s="10">
        <v>68000</v>
      </c>
      <c r="F897" s="11">
        <v>0.4</v>
      </c>
      <c r="G897" s="13">
        <f t="shared" si="78"/>
        <v>170000</v>
      </c>
      <c r="H897" s="154" t="s">
        <v>1246</v>
      </c>
      <c r="I897" s="4" t="s">
        <v>31</v>
      </c>
      <c r="J897">
        <v>170000</v>
      </c>
      <c r="K897" t="b">
        <f t="shared" si="79"/>
        <v>0</v>
      </c>
      <c r="L897" t="b">
        <f t="shared" si="80"/>
        <v>0</v>
      </c>
      <c r="M897" t="b">
        <f t="shared" si="81"/>
        <v>0</v>
      </c>
      <c r="N897" t="b">
        <f t="shared" si="82"/>
        <v>1</v>
      </c>
      <c r="O897" t="b">
        <f t="shared" si="83"/>
        <v>1</v>
      </c>
    </row>
    <row r="898" spans="1:15">
      <c r="A898" s="4">
        <v>1189833</v>
      </c>
      <c r="B898" s="6">
        <v>300</v>
      </c>
      <c r="C898" s="12" t="s">
        <v>1087</v>
      </c>
      <c r="D898" s="12" t="s">
        <v>1253</v>
      </c>
      <c r="E898" s="10">
        <v>81000</v>
      </c>
      <c r="F898" s="11">
        <v>0.6</v>
      </c>
      <c r="G898" s="13">
        <f t="shared" si="78"/>
        <v>135000</v>
      </c>
      <c r="H898" s="154" t="s">
        <v>1245</v>
      </c>
      <c r="I898" s="4" t="s">
        <v>31</v>
      </c>
      <c r="J898">
        <v>135000</v>
      </c>
      <c r="K898" t="b">
        <f t="shared" si="79"/>
        <v>0</v>
      </c>
      <c r="L898" t="b">
        <f t="shared" si="80"/>
        <v>0</v>
      </c>
      <c r="M898" t="b">
        <f t="shared" si="81"/>
        <v>0</v>
      </c>
      <c r="N898" t="b">
        <f t="shared" si="82"/>
        <v>1</v>
      </c>
      <c r="O898" t="b">
        <f t="shared" si="83"/>
        <v>1</v>
      </c>
    </row>
    <row r="899" spans="1:15">
      <c r="A899" s="4">
        <v>1189833</v>
      </c>
      <c r="B899" s="6">
        <v>600</v>
      </c>
      <c r="C899" s="12" t="s">
        <v>1087</v>
      </c>
      <c r="D899" s="12" t="s">
        <v>1253</v>
      </c>
      <c r="E899" s="10">
        <v>90000</v>
      </c>
      <c r="F899" s="11">
        <v>0.25</v>
      </c>
      <c r="G899" s="13">
        <f t="shared" si="78"/>
        <v>360000</v>
      </c>
      <c r="H899" s="154" t="s">
        <v>1246</v>
      </c>
      <c r="I899" s="4" t="s">
        <v>31</v>
      </c>
      <c r="J899">
        <v>360000</v>
      </c>
      <c r="K899" t="b">
        <f t="shared" si="79"/>
        <v>0</v>
      </c>
      <c r="L899" t="b">
        <f t="shared" si="80"/>
        <v>0</v>
      </c>
      <c r="M899" t="b">
        <f t="shared" si="81"/>
        <v>0</v>
      </c>
      <c r="N899" t="b">
        <f t="shared" si="82"/>
        <v>1</v>
      </c>
      <c r="O899" t="b">
        <f t="shared" si="83"/>
        <v>1</v>
      </c>
    </row>
    <row r="900" spans="1:15">
      <c r="A900" s="4">
        <v>1189833</v>
      </c>
      <c r="B900" s="6">
        <v>750</v>
      </c>
      <c r="C900" s="12" t="s">
        <v>1087</v>
      </c>
      <c r="D900" s="12" t="s">
        <v>1253</v>
      </c>
      <c r="E900" s="10">
        <v>135000</v>
      </c>
      <c r="F900" s="11">
        <v>0.45</v>
      </c>
      <c r="G900" s="13">
        <f t="shared" si="78"/>
        <v>300000</v>
      </c>
      <c r="H900" s="154" t="s">
        <v>1241</v>
      </c>
      <c r="I900" s="4" t="s">
        <v>31</v>
      </c>
      <c r="J900">
        <v>300000</v>
      </c>
      <c r="K900" t="b">
        <f t="shared" si="79"/>
        <v>0</v>
      </c>
      <c r="L900" t="b">
        <f t="shared" si="80"/>
        <v>1</v>
      </c>
      <c r="M900" t="b">
        <f t="shared" si="81"/>
        <v>0</v>
      </c>
      <c r="N900" t="b">
        <f t="shared" si="82"/>
        <v>0</v>
      </c>
      <c r="O900" t="b">
        <f t="shared" si="83"/>
        <v>1</v>
      </c>
    </row>
    <row r="901" spans="1:15">
      <c r="A901" s="4">
        <v>1189833</v>
      </c>
      <c r="B901" s="6">
        <v>600</v>
      </c>
      <c r="C901" s="12" t="s">
        <v>1087</v>
      </c>
      <c r="D901" s="12" t="s">
        <v>1253</v>
      </c>
      <c r="E901" s="10">
        <v>81000</v>
      </c>
      <c r="F901" s="11">
        <v>0.3</v>
      </c>
      <c r="G901" s="13">
        <f t="shared" ref="G901:G964" si="84">E901/F901</f>
        <v>270000</v>
      </c>
      <c r="H901" s="154" t="s">
        <v>1244</v>
      </c>
      <c r="I901" s="4" t="s">
        <v>31</v>
      </c>
      <c r="J901">
        <v>270000</v>
      </c>
      <c r="K901" t="b">
        <f t="shared" ref="K901:K964" si="85">IF(J901&gt;450000,TRUE,FALSE)</f>
        <v>0</v>
      </c>
      <c r="L901" t="b">
        <f t="shared" ref="L901:L964" si="86">OR(C901="Men's Street Footwear",H901="Credit Card")</f>
        <v>0</v>
      </c>
      <c r="M901" t="b">
        <f t="shared" ref="M901:M964" si="87">AND(D901="Male",H901="Credit Card",G901&lt;150000)</f>
        <v>0</v>
      </c>
      <c r="N901" t="b">
        <f t="shared" ref="N901:N964" si="88">NOT(H901="Credit Card")</f>
        <v>1</v>
      </c>
      <c r="O901" t="b">
        <f t="shared" ref="O901:O964" si="89">NOT(AND(H901=0,B901&lt;=500))</f>
        <v>1</v>
      </c>
    </row>
    <row r="902" spans="1:15">
      <c r="A902" s="4">
        <v>1189833</v>
      </c>
      <c r="B902" s="6">
        <v>550</v>
      </c>
      <c r="C902" s="12" t="s">
        <v>1087</v>
      </c>
      <c r="D902" s="12" t="s">
        <v>1253</v>
      </c>
      <c r="E902" s="10">
        <v>111375</v>
      </c>
      <c r="F902" s="11">
        <v>0.45</v>
      </c>
      <c r="G902" s="13">
        <f t="shared" si="84"/>
        <v>247500</v>
      </c>
      <c r="H902" s="154" t="s">
        <v>1241</v>
      </c>
      <c r="I902" s="4" t="s">
        <v>31</v>
      </c>
      <c r="J902">
        <v>247500</v>
      </c>
      <c r="K902" t="b">
        <f t="shared" si="85"/>
        <v>0</v>
      </c>
      <c r="L902" t="b">
        <f t="shared" si="86"/>
        <v>1</v>
      </c>
      <c r="M902" t="b">
        <f t="shared" si="87"/>
        <v>0</v>
      </c>
      <c r="N902" t="b">
        <f t="shared" si="88"/>
        <v>0</v>
      </c>
      <c r="O902" t="b">
        <f t="shared" si="89"/>
        <v>1</v>
      </c>
    </row>
    <row r="903" spans="1:15">
      <c r="A903" s="4">
        <v>1189833</v>
      </c>
      <c r="B903" s="6">
        <v>450</v>
      </c>
      <c r="C903" s="12" t="s">
        <v>1087</v>
      </c>
      <c r="D903" s="12" t="s">
        <v>1253</v>
      </c>
      <c r="E903" s="10">
        <v>72000</v>
      </c>
      <c r="F903" s="11">
        <v>0.4</v>
      </c>
      <c r="G903" s="13">
        <f t="shared" si="84"/>
        <v>180000</v>
      </c>
      <c r="H903" s="154" t="s">
        <v>1246</v>
      </c>
      <c r="I903" s="4" t="s">
        <v>31</v>
      </c>
      <c r="J903">
        <v>180000</v>
      </c>
      <c r="K903" t="b">
        <f t="shared" si="85"/>
        <v>0</v>
      </c>
      <c r="L903" t="b">
        <f t="shared" si="86"/>
        <v>0</v>
      </c>
      <c r="M903" t="b">
        <f t="shared" si="87"/>
        <v>0</v>
      </c>
      <c r="N903" t="b">
        <f t="shared" si="88"/>
        <v>1</v>
      </c>
      <c r="O903" t="b">
        <f t="shared" si="89"/>
        <v>1</v>
      </c>
    </row>
    <row r="904" spans="1:15">
      <c r="A904" s="4">
        <v>1189833</v>
      </c>
      <c r="B904" s="6">
        <v>475</v>
      </c>
      <c r="C904" s="12" t="s">
        <v>1086</v>
      </c>
      <c r="D904" s="12" t="s">
        <v>1253</v>
      </c>
      <c r="E904" s="10">
        <v>128250</v>
      </c>
      <c r="F904" s="11">
        <v>0.6</v>
      </c>
      <c r="G904" s="13">
        <f t="shared" si="84"/>
        <v>213750</v>
      </c>
      <c r="H904" s="154" t="s">
        <v>1243</v>
      </c>
      <c r="I904" s="4" t="s">
        <v>31</v>
      </c>
      <c r="J904">
        <v>213750</v>
      </c>
      <c r="K904" t="b">
        <f t="shared" si="85"/>
        <v>0</v>
      </c>
      <c r="L904" t="b">
        <f t="shared" si="86"/>
        <v>1</v>
      </c>
      <c r="M904" t="b">
        <f t="shared" si="87"/>
        <v>0</v>
      </c>
      <c r="N904" t="b">
        <f t="shared" si="88"/>
        <v>1</v>
      </c>
      <c r="O904" t="b">
        <f t="shared" si="89"/>
        <v>1</v>
      </c>
    </row>
    <row r="905" spans="1:15">
      <c r="A905" s="4">
        <v>1189833</v>
      </c>
      <c r="B905" s="6">
        <v>475</v>
      </c>
      <c r="C905" s="12" t="s">
        <v>1086</v>
      </c>
      <c r="D905" s="12" t="s">
        <v>1253</v>
      </c>
      <c r="E905" s="10">
        <v>71250</v>
      </c>
      <c r="F905" s="11">
        <v>0.25</v>
      </c>
      <c r="G905" s="13">
        <f t="shared" si="84"/>
        <v>285000</v>
      </c>
      <c r="H905" s="154" t="s">
        <v>1246</v>
      </c>
      <c r="I905" s="4" t="s">
        <v>31</v>
      </c>
      <c r="J905">
        <v>285000</v>
      </c>
      <c r="K905" t="b">
        <f t="shared" si="85"/>
        <v>0</v>
      </c>
      <c r="L905" t="b">
        <f t="shared" si="86"/>
        <v>1</v>
      </c>
      <c r="M905" t="b">
        <f t="shared" si="87"/>
        <v>0</v>
      </c>
      <c r="N905" t="b">
        <f t="shared" si="88"/>
        <v>1</v>
      </c>
      <c r="O905" t="b">
        <f t="shared" si="89"/>
        <v>1</v>
      </c>
    </row>
    <row r="906" spans="1:15">
      <c r="A906" s="4">
        <v>1189833</v>
      </c>
      <c r="B906" s="6">
        <v>675</v>
      </c>
      <c r="C906" s="12" t="s">
        <v>1087</v>
      </c>
      <c r="D906" s="12" t="s">
        <v>1253</v>
      </c>
      <c r="E906" s="10">
        <v>136687.5</v>
      </c>
      <c r="F906" s="11">
        <v>0.45</v>
      </c>
      <c r="G906" s="13">
        <f t="shared" si="84"/>
        <v>303750</v>
      </c>
      <c r="H906" s="154" t="s">
        <v>1246</v>
      </c>
      <c r="I906" s="4" t="s">
        <v>31</v>
      </c>
      <c r="J906">
        <v>303750</v>
      </c>
      <c r="K906" t="b">
        <f t="shared" si="85"/>
        <v>0</v>
      </c>
      <c r="L906" t="b">
        <f t="shared" si="86"/>
        <v>0</v>
      </c>
      <c r="M906" t="b">
        <f t="shared" si="87"/>
        <v>0</v>
      </c>
      <c r="N906" t="b">
        <f t="shared" si="88"/>
        <v>1</v>
      </c>
      <c r="O906" t="b">
        <f t="shared" si="89"/>
        <v>1</v>
      </c>
    </row>
    <row r="907" spans="1:15">
      <c r="A907" s="4">
        <v>1189833</v>
      </c>
      <c r="B907" s="6">
        <v>625</v>
      </c>
      <c r="C907" s="12" t="s">
        <v>1087</v>
      </c>
      <c r="D907" s="12" t="s">
        <v>1253</v>
      </c>
      <c r="E907" s="10">
        <v>103125</v>
      </c>
      <c r="F907" s="11">
        <v>0.3</v>
      </c>
      <c r="G907" s="13">
        <f t="shared" si="84"/>
        <v>343750</v>
      </c>
      <c r="H907" s="154" t="s">
        <v>1242</v>
      </c>
      <c r="I907" s="4" t="s">
        <v>31</v>
      </c>
      <c r="J907">
        <v>343750</v>
      </c>
      <c r="K907" t="b">
        <f t="shared" si="85"/>
        <v>0</v>
      </c>
      <c r="L907" t="b">
        <f t="shared" si="86"/>
        <v>0</v>
      </c>
      <c r="M907" t="b">
        <f t="shared" si="87"/>
        <v>0</v>
      </c>
      <c r="N907" t="b">
        <f t="shared" si="88"/>
        <v>1</v>
      </c>
      <c r="O907" t="b">
        <f t="shared" si="89"/>
        <v>1</v>
      </c>
    </row>
    <row r="908" spans="1:15">
      <c r="A908" s="4">
        <v>1189833</v>
      </c>
      <c r="B908" s="6">
        <v>500</v>
      </c>
      <c r="C908" s="12" t="s">
        <v>1087</v>
      </c>
      <c r="D908" s="12" t="s">
        <v>1253</v>
      </c>
      <c r="E908" s="10">
        <v>112500</v>
      </c>
      <c r="F908" s="11">
        <v>0.45</v>
      </c>
      <c r="G908" s="13">
        <f t="shared" si="84"/>
        <v>250000</v>
      </c>
      <c r="H908" s="154" t="s">
        <v>1241</v>
      </c>
      <c r="I908" s="4" t="s">
        <v>31</v>
      </c>
      <c r="J908">
        <v>250000</v>
      </c>
      <c r="K908" t="b">
        <f t="shared" si="85"/>
        <v>0</v>
      </c>
      <c r="L908" t="b">
        <f t="shared" si="86"/>
        <v>1</v>
      </c>
      <c r="M908" t="b">
        <f t="shared" si="87"/>
        <v>0</v>
      </c>
      <c r="N908" t="b">
        <f t="shared" si="88"/>
        <v>0</v>
      </c>
      <c r="O908" t="b">
        <f t="shared" si="89"/>
        <v>1</v>
      </c>
    </row>
    <row r="909" spans="1:15">
      <c r="A909" s="4">
        <v>1189833</v>
      </c>
      <c r="B909" s="6">
        <v>425</v>
      </c>
      <c r="C909" s="12" t="s">
        <v>1087</v>
      </c>
      <c r="D909" s="12" t="s">
        <v>1253</v>
      </c>
      <c r="E909" s="10">
        <v>76500</v>
      </c>
      <c r="F909" s="11">
        <v>0.4</v>
      </c>
      <c r="G909" s="13">
        <f t="shared" si="84"/>
        <v>191250</v>
      </c>
      <c r="H909" s="154" t="s">
        <v>1241</v>
      </c>
      <c r="I909" s="4" t="s">
        <v>31</v>
      </c>
      <c r="J909">
        <v>191250</v>
      </c>
      <c r="K909" t="b">
        <f t="shared" si="85"/>
        <v>0</v>
      </c>
      <c r="L909" t="b">
        <f t="shared" si="86"/>
        <v>1</v>
      </c>
      <c r="M909" t="b">
        <f t="shared" si="87"/>
        <v>0</v>
      </c>
      <c r="N909" t="b">
        <f t="shared" si="88"/>
        <v>0</v>
      </c>
      <c r="O909" t="b">
        <f t="shared" si="89"/>
        <v>1</v>
      </c>
    </row>
    <row r="910" spans="1:15">
      <c r="A910" s="4">
        <v>1189833</v>
      </c>
      <c r="B910" s="6">
        <v>425</v>
      </c>
      <c r="C910" s="12" t="s">
        <v>1087</v>
      </c>
      <c r="D910" s="12" t="s">
        <v>1253</v>
      </c>
      <c r="E910" s="10">
        <v>140250</v>
      </c>
      <c r="F910" s="11">
        <v>0.6</v>
      </c>
      <c r="G910" s="13">
        <f t="shared" si="84"/>
        <v>233750</v>
      </c>
      <c r="H910" s="154" t="s">
        <v>1246</v>
      </c>
      <c r="I910" s="4" t="s">
        <v>31</v>
      </c>
      <c r="J910">
        <v>233750</v>
      </c>
      <c r="K910" t="b">
        <f t="shared" si="85"/>
        <v>0</v>
      </c>
      <c r="L910" t="b">
        <f t="shared" si="86"/>
        <v>0</v>
      </c>
      <c r="M910" t="b">
        <f t="shared" si="87"/>
        <v>0</v>
      </c>
      <c r="N910" t="b">
        <f t="shared" si="88"/>
        <v>1</v>
      </c>
      <c r="O910" t="b">
        <f t="shared" si="89"/>
        <v>1</v>
      </c>
    </row>
    <row r="911" spans="1:15">
      <c r="A911" s="4">
        <v>1189833</v>
      </c>
      <c r="B911" s="6">
        <v>400</v>
      </c>
      <c r="C911" s="12" t="s">
        <v>1087</v>
      </c>
      <c r="D911" s="12" t="s">
        <v>1253</v>
      </c>
      <c r="E911" s="10">
        <v>60000</v>
      </c>
      <c r="F911" s="11">
        <v>0.25</v>
      </c>
      <c r="G911" s="13">
        <f t="shared" si="84"/>
        <v>240000</v>
      </c>
      <c r="H911" s="154" t="s">
        <v>1244</v>
      </c>
      <c r="I911" s="4" t="s">
        <v>31</v>
      </c>
      <c r="J911">
        <v>240000</v>
      </c>
      <c r="K911" t="b">
        <f t="shared" si="85"/>
        <v>0</v>
      </c>
      <c r="L911" t="b">
        <f t="shared" si="86"/>
        <v>0</v>
      </c>
      <c r="M911" t="b">
        <f t="shared" si="87"/>
        <v>0</v>
      </c>
      <c r="N911" t="b">
        <f t="shared" si="88"/>
        <v>1</v>
      </c>
      <c r="O911" t="b">
        <f t="shared" si="89"/>
        <v>1</v>
      </c>
    </row>
    <row r="912" spans="1:15">
      <c r="A912" s="4">
        <v>1189833</v>
      </c>
      <c r="B912" s="6">
        <v>600</v>
      </c>
      <c r="C912" s="12" t="s">
        <v>1087</v>
      </c>
      <c r="D912" s="12" t="s">
        <v>1253</v>
      </c>
      <c r="E912" s="10">
        <v>121500</v>
      </c>
      <c r="F912" s="11">
        <v>0.45</v>
      </c>
      <c r="G912" s="13">
        <f t="shared" si="84"/>
        <v>270000</v>
      </c>
      <c r="H912" s="154" t="s">
        <v>1243</v>
      </c>
      <c r="I912" s="4" t="s">
        <v>31</v>
      </c>
      <c r="J912">
        <v>270000</v>
      </c>
      <c r="K912" t="b">
        <f t="shared" si="85"/>
        <v>0</v>
      </c>
      <c r="L912" t="b">
        <f t="shared" si="86"/>
        <v>0</v>
      </c>
      <c r="M912" t="b">
        <f t="shared" si="87"/>
        <v>0</v>
      </c>
      <c r="N912" t="b">
        <f t="shared" si="88"/>
        <v>1</v>
      </c>
      <c r="O912" t="b">
        <f t="shared" si="89"/>
        <v>1</v>
      </c>
    </row>
    <row r="913" spans="1:15">
      <c r="A913" s="4">
        <v>1189833</v>
      </c>
      <c r="B913" s="6">
        <v>600</v>
      </c>
      <c r="C913" s="12" t="s">
        <v>1087</v>
      </c>
      <c r="D913" s="12" t="s">
        <v>1253</v>
      </c>
      <c r="E913" s="10">
        <v>90000</v>
      </c>
      <c r="F913" s="11">
        <v>0.3</v>
      </c>
      <c r="G913" s="13">
        <f t="shared" si="84"/>
        <v>300000</v>
      </c>
      <c r="H913" s="154" t="s">
        <v>1246</v>
      </c>
      <c r="I913" s="4" t="s">
        <v>31</v>
      </c>
      <c r="J913">
        <v>300000</v>
      </c>
      <c r="K913" t="b">
        <f t="shared" si="85"/>
        <v>0</v>
      </c>
      <c r="L913" t="b">
        <f t="shared" si="86"/>
        <v>0</v>
      </c>
      <c r="M913" t="b">
        <f t="shared" si="87"/>
        <v>0</v>
      </c>
      <c r="N913" t="b">
        <f t="shared" si="88"/>
        <v>1</v>
      </c>
      <c r="O913" t="b">
        <f t="shared" si="89"/>
        <v>1</v>
      </c>
    </row>
    <row r="914" spans="1:15">
      <c r="A914" s="4">
        <v>1189833</v>
      </c>
      <c r="B914" s="6">
        <v>450</v>
      </c>
      <c r="C914" s="12" t="s">
        <v>1086</v>
      </c>
      <c r="D914" s="12" t="s">
        <v>1253</v>
      </c>
      <c r="E914" s="10">
        <v>91125</v>
      </c>
      <c r="F914" s="11">
        <v>0.45</v>
      </c>
      <c r="G914" s="13">
        <f t="shared" si="84"/>
        <v>202500</v>
      </c>
      <c r="H914" s="154" t="s">
        <v>1242</v>
      </c>
      <c r="I914" s="4" t="s">
        <v>31</v>
      </c>
      <c r="J914">
        <v>202500</v>
      </c>
      <c r="K914" t="b">
        <f t="shared" si="85"/>
        <v>0</v>
      </c>
      <c r="L914" t="b">
        <f t="shared" si="86"/>
        <v>1</v>
      </c>
      <c r="M914" t="b">
        <f t="shared" si="87"/>
        <v>0</v>
      </c>
      <c r="N914" t="b">
        <f t="shared" si="88"/>
        <v>1</v>
      </c>
      <c r="O914" t="b">
        <f t="shared" si="89"/>
        <v>1</v>
      </c>
    </row>
    <row r="915" spans="1:15">
      <c r="A915" s="4">
        <v>1189833</v>
      </c>
      <c r="B915" s="6">
        <v>400</v>
      </c>
      <c r="C915" s="12" t="s">
        <v>1087</v>
      </c>
      <c r="D915" s="12" t="s">
        <v>1253</v>
      </c>
      <c r="E915" s="10">
        <v>72000</v>
      </c>
      <c r="F915" s="11">
        <v>0.4</v>
      </c>
      <c r="G915" s="13">
        <f t="shared" si="84"/>
        <v>180000</v>
      </c>
      <c r="H915" s="154" t="s">
        <v>1243</v>
      </c>
      <c r="I915" s="4" t="s">
        <v>31</v>
      </c>
      <c r="J915">
        <v>180000</v>
      </c>
      <c r="K915" t="b">
        <f t="shared" si="85"/>
        <v>0</v>
      </c>
      <c r="L915" t="b">
        <f t="shared" si="86"/>
        <v>0</v>
      </c>
      <c r="M915" t="b">
        <f t="shared" si="87"/>
        <v>0</v>
      </c>
      <c r="N915" t="b">
        <f t="shared" si="88"/>
        <v>1</v>
      </c>
      <c r="O915" t="b">
        <f t="shared" si="89"/>
        <v>1</v>
      </c>
    </row>
    <row r="916" spans="1:15">
      <c r="A916" s="4">
        <v>1189833</v>
      </c>
      <c r="B916" s="6">
        <v>400</v>
      </c>
      <c r="C916" s="12" t="s">
        <v>1087</v>
      </c>
      <c r="D916" s="12" t="s">
        <v>1253</v>
      </c>
      <c r="E916" s="10">
        <v>132000</v>
      </c>
      <c r="F916" s="11">
        <v>0.6</v>
      </c>
      <c r="G916" s="13">
        <f t="shared" si="84"/>
        <v>220000</v>
      </c>
      <c r="H916" s="154" t="s">
        <v>1242</v>
      </c>
      <c r="I916" s="4" t="s">
        <v>31</v>
      </c>
      <c r="J916">
        <v>220000</v>
      </c>
      <c r="K916" t="b">
        <f t="shared" si="85"/>
        <v>0</v>
      </c>
      <c r="L916" t="b">
        <f t="shared" si="86"/>
        <v>0</v>
      </c>
      <c r="M916" t="b">
        <f t="shared" si="87"/>
        <v>0</v>
      </c>
      <c r="N916" t="b">
        <f t="shared" si="88"/>
        <v>1</v>
      </c>
      <c r="O916" t="b">
        <f t="shared" si="89"/>
        <v>1</v>
      </c>
    </row>
    <row r="917" spans="1:15">
      <c r="A917" s="4">
        <v>1189833</v>
      </c>
      <c r="B917" s="6">
        <v>450</v>
      </c>
      <c r="C917" s="12" t="s">
        <v>1087</v>
      </c>
      <c r="D917" s="12" t="s">
        <v>1253</v>
      </c>
      <c r="E917" s="10">
        <v>67500</v>
      </c>
      <c r="F917" s="11">
        <v>0.25</v>
      </c>
      <c r="G917" s="13">
        <f t="shared" si="84"/>
        <v>270000</v>
      </c>
      <c r="H917" s="154" t="s">
        <v>1242</v>
      </c>
      <c r="I917" s="4" t="s">
        <v>31</v>
      </c>
      <c r="J917">
        <v>270000</v>
      </c>
      <c r="K917" t="b">
        <f t="shared" si="85"/>
        <v>0</v>
      </c>
      <c r="L917" t="b">
        <f t="shared" si="86"/>
        <v>0</v>
      </c>
      <c r="M917" t="b">
        <f t="shared" si="87"/>
        <v>0</v>
      </c>
      <c r="N917" t="b">
        <f t="shared" si="88"/>
        <v>1</v>
      </c>
      <c r="O917" t="b">
        <f t="shared" si="89"/>
        <v>1</v>
      </c>
    </row>
    <row r="918" spans="1:15">
      <c r="A918" s="4">
        <v>1189833</v>
      </c>
      <c r="B918" s="6">
        <v>550</v>
      </c>
      <c r="C918" s="12" t="s">
        <v>1087</v>
      </c>
      <c r="D918" s="12" t="s">
        <v>1253</v>
      </c>
      <c r="E918" s="10">
        <v>111375</v>
      </c>
      <c r="F918" s="11">
        <v>0.45</v>
      </c>
      <c r="G918" s="13">
        <f t="shared" si="84"/>
        <v>247500</v>
      </c>
      <c r="H918" s="154" t="s">
        <v>1244</v>
      </c>
      <c r="I918" s="4" t="s">
        <v>31</v>
      </c>
      <c r="J918">
        <v>247500</v>
      </c>
      <c r="K918" t="b">
        <f t="shared" si="85"/>
        <v>0</v>
      </c>
      <c r="L918" t="b">
        <f t="shared" si="86"/>
        <v>0</v>
      </c>
      <c r="M918" t="b">
        <f t="shared" si="87"/>
        <v>0</v>
      </c>
      <c r="N918" t="b">
        <f t="shared" si="88"/>
        <v>1</v>
      </c>
      <c r="O918" t="b">
        <f t="shared" si="89"/>
        <v>1</v>
      </c>
    </row>
    <row r="919" spans="1:15">
      <c r="A919" s="4">
        <v>1189833</v>
      </c>
      <c r="B919" s="6">
        <v>550</v>
      </c>
      <c r="C919" s="12" t="s">
        <v>1087</v>
      </c>
      <c r="D919" s="12" t="s">
        <v>1253</v>
      </c>
      <c r="E919" s="10">
        <v>82500</v>
      </c>
      <c r="F919" s="11">
        <v>0.3</v>
      </c>
      <c r="G919" s="13">
        <f t="shared" si="84"/>
        <v>275000</v>
      </c>
      <c r="H919" s="154" t="s">
        <v>1246</v>
      </c>
      <c r="I919" s="4" t="s">
        <v>31</v>
      </c>
      <c r="J919">
        <v>275000</v>
      </c>
      <c r="K919" t="b">
        <f t="shared" si="85"/>
        <v>0</v>
      </c>
      <c r="L919" t="b">
        <f t="shared" si="86"/>
        <v>0</v>
      </c>
      <c r="M919" t="b">
        <f t="shared" si="87"/>
        <v>0</v>
      </c>
      <c r="N919" t="b">
        <f t="shared" si="88"/>
        <v>1</v>
      </c>
      <c r="O919" t="b">
        <f t="shared" si="89"/>
        <v>1</v>
      </c>
    </row>
    <row r="920" spans="1:15">
      <c r="A920" s="4">
        <v>1189833</v>
      </c>
      <c r="B920" s="6">
        <v>400</v>
      </c>
      <c r="C920" s="12" t="s">
        <v>1086</v>
      </c>
      <c r="D920" s="12" t="s">
        <v>1253</v>
      </c>
      <c r="E920" s="10">
        <v>81000</v>
      </c>
      <c r="F920" s="11">
        <v>0.45</v>
      </c>
      <c r="G920" s="13">
        <f t="shared" si="84"/>
        <v>180000</v>
      </c>
      <c r="H920" s="154" t="s">
        <v>1243</v>
      </c>
      <c r="I920" s="4" t="s">
        <v>31</v>
      </c>
      <c r="J920">
        <v>180000</v>
      </c>
      <c r="K920" t="b">
        <f t="shared" si="85"/>
        <v>0</v>
      </c>
      <c r="L920" t="b">
        <f t="shared" si="86"/>
        <v>1</v>
      </c>
      <c r="M920" t="b">
        <f t="shared" si="87"/>
        <v>0</v>
      </c>
      <c r="N920" t="b">
        <f t="shared" si="88"/>
        <v>1</v>
      </c>
      <c r="O920" t="b">
        <f t="shared" si="89"/>
        <v>1</v>
      </c>
    </row>
    <row r="921" spans="1:15">
      <c r="A921" s="4">
        <v>1189833</v>
      </c>
      <c r="B921" s="6">
        <v>375</v>
      </c>
      <c r="C921" s="12" t="s">
        <v>1086</v>
      </c>
      <c r="D921" s="12" t="s">
        <v>1253</v>
      </c>
      <c r="E921" s="10">
        <v>67500</v>
      </c>
      <c r="F921" s="11">
        <v>0.4</v>
      </c>
      <c r="G921" s="13">
        <f t="shared" si="84"/>
        <v>168750</v>
      </c>
      <c r="H921" s="154" t="s">
        <v>1246</v>
      </c>
      <c r="I921" s="4" t="s">
        <v>31</v>
      </c>
      <c r="J921">
        <v>168750</v>
      </c>
      <c r="K921" t="b">
        <f t="shared" si="85"/>
        <v>0</v>
      </c>
      <c r="L921" t="b">
        <f t="shared" si="86"/>
        <v>1</v>
      </c>
      <c r="M921" t="b">
        <f t="shared" si="87"/>
        <v>0</v>
      </c>
      <c r="N921" t="b">
        <f t="shared" si="88"/>
        <v>1</v>
      </c>
      <c r="O921" t="b">
        <f t="shared" si="89"/>
        <v>1</v>
      </c>
    </row>
    <row r="922" spans="1:15">
      <c r="A922" s="4">
        <v>1189833</v>
      </c>
      <c r="B922" s="6">
        <v>350</v>
      </c>
      <c r="C922" s="12" t="s">
        <v>1087</v>
      </c>
      <c r="D922" s="12" t="s">
        <v>1253</v>
      </c>
      <c r="E922" s="10">
        <v>115500</v>
      </c>
      <c r="F922" s="11">
        <v>0.6</v>
      </c>
      <c r="G922" s="13">
        <f t="shared" si="84"/>
        <v>192500</v>
      </c>
      <c r="H922" s="154" t="s">
        <v>1243</v>
      </c>
      <c r="I922" s="4" t="s">
        <v>31</v>
      </c>
      <c r="J922">
        <v>192500</v>
      </c>
      <c r="K922" t="b">
        <f t="shared" si="85"/>
        <v>0</v>
      </c>
      <c r="L922" t="b">
        <f t="shared" si="86"/>
        <v>0</v>
      </c>
      <c r="M922" t="b">
        <f t="shared" si="87"/>
        <v>0</v>
      </c>
      <c r="N922" t="b">
        <f t="shared" si="88"/>
        <v>1</v>
      </c>
      <c r="O922" t="b">
        <f t="shared" si="89"/>
        <v>1</v>
      </c>
    </row>
    <row r="923" spans="1:15">
      <c r="A923" s="4">
        <v>1189833</v>
      </c>
      <c r="B923" s="6">
        <v>400</v>
      </c>
      <c r="C923" s="12" t="s">
        <v>1087</v>
      </c>
      <c r="D923" s="12" t="s">
        <v>1253</v>
      </c>
      <c r="E923" s="10">
        <v>60000</v>
      </c>
      <c r="F923" s="11">
        <v>0.25</v>
      </c>
      <c r="G923" s="13">
        <f t="shared" si="84"/>
        <v>240000</v>
      </c>
      <c r="H923" s="154" t="s">
        <v>1244</v>
      </c>
      <c r="I923" s="4" t="s">
        <v>31</v>
      </c>
      <c r="J923">
        <v>240000</v>
      </c>
      <c r="K923" t="b">
        <f t="shared" si="85"/>
        <v>0</v>
      </c>
      <c r="L923" t="b">
        <f t="shared" si="86"/>
        <v>0</v>
      </c>
      <c r="M923" t="b">
        <f t="shared" si="87"/>
        <v>0</v>
      </c>
      <c r="N923" t="b">
        <f t="shared" si="88"/>
        <v>1</v>
      </c>
      <c r="O923" t="b">
        <f t="shared" si="89"/>
        <v>1</v>
      </c>
    </row>
    <row r="924" spans="1:15">
      <c r="A924" s="4">
        <v>1189833</v>
      </c>
      <c r="B924" s="6">
        <v>575</v>
      </c>
      <c r="C924" s="12" t="s">
        <v>1086</v>
      </c>
      <c r="D924" s="12" t="s">
        <v>1253</v>
      </c>
      <c r="E924" s="10">
        <v>103500</v>
      </c>
      <c r="F924" s="11">
        <v>0.45</v>
      </c>
      <c r="G924" s="13">
        <f t="shared" si="84"/>
        <v>230000</v>
      </c>
      <c r="H924" s="154" t="s">
        <v>1241</v>
      </c>
      <c r="I924" s="4" t="s">
        <v>31</v>
      </c>
      <c r="J924">
        <v>230000</v>
      </c>
      <c r="K924" t="b">
        <f t="shared" si="85"/>
        <v>0</v>
      </c>
      <c r="L924" t="b">
        <f t="shared" si="86"/>
        <v>1</v>
      </c>
      <c r="M924" t="b">
        <f t="shared" si="87"/>
        <v>0</v>
      </c>
      <c r="N924" t="b">
        <f t="shared" si="88"/>
        <v>0</v>
      </c>
      <c r="O924" t="b">
        <f t="shared" si="89"/>
        <v>1</v>
      </c>
    </row>
    <row r="925" spans="1:15">
      <c r="A925" s="4">
        <v>1189833</v>
      </c>
      <c r="B925" s="6">
        <v>575</v>
      </c>
      <c r="C925" s="12" t="s">
        <v>1087</v>
      </c>
      <c r="D925" s="12" t="s">
        <v>1253</v>
      </c>
      <c r="E925" s="10">
        <v>77625</v>
      </c>
      <c r="F925" s="11">
        <v>0.3</v>
      </c>
      <c r="G925" s="13">
        <f t="shared" si="84"/>
        <v>258750</v>
      </c>
      <c r="H925" s="154" t="s">
        <v>1245</v>
      </c>
      <c r="I925" s="4" t="s">
        <v>31</v>
      </c>
      <c r="J925">
        <v>258750</v>
      </c>
      <c r="K925" t="b">
        <f t="shared" si="85"/>
        <v>0</v>
      </c>
      <c r="L925" t="b">
        <f t="shared" si="86"/>
        <v>0</v>
      </c>
      <c r="M925" t="b">
        <f t="shared" si="87"/>
        <v>0</v>
      </c>
      <c r="N925" t="b">
        <f t="shared" si="88"/>
        <v>1</v>
      </c>
      <c r="O925" t="b">
        <f t="shared" si="89"/>
        <v>1</v>
      </c>
    </row>
    <row r="926" spans="1:15">
      <c r="A926" s="4">
        <v>1189833</v>
      </c>
      <c r="B926" s="6">
        <v>425</v>
      </c>
      <c r="C926" s="12" t="s">
        <v>1086</v>
      </c>
      <c r="D926" s="12" t="s">
        <v>1253</v>
      </c>
      <c r="E926" s="10">
        <v>76500</v>
      </c>
      <c r="F926" s="11">
        <v>0.45</v>
      </c>
      <c r="G926" s="13">
        <f t="shared" si="84"/>
        <v>170000</v>
      </c>
      <c r="H926" s="154" t="s">
        <v>1245</v>
      </c>
      <c r="I926" s="4" t="s">
        <v>31</v>
      </c>
      <c r="J926">
        <v>170000</v>
      </c>
      <c r="K926" t="b">
        <f t="shared" si="85"/>
        <v>0</v>
      </c>
      <c r="L926" t="b">
        <f t="shared" si="86"/>
        <v>1</v>
      </c>
      <c r="M926" t="b">
        <f t="shared" si="87"/>
        <v>0</v>
      </c>
      <c r="N926" t="b">
        <f t="shared" si="88"/>
        <v>1</v>
      </c>
      <c r="O926" t="b">
        <f t="shared" si="89"/>
        <v>1</v>
      </c>
    </row>
    <row r="927" spans="1:15">
      <c r="A927" s="4">
        <v>1189833</v>
      </c>
      <c r="B927" s="6">
        <v>425</v>
      </c>
      <c r="C927" s="12" t="s">
        <v>1086</v>
      </c>
      <c r="D927" s="12" t="s">
        <v>1253</v>
      </c>
      <c r="E927" s="10">
        <v>68000</v>
      </c>
      <c r="F927" s="11">
        <v>0.4</v>
      </c>
      <c r="G927" s="13">
        <f t="shared" si="84"/>
        <v>170000</v>
      </c>
      <c r="H927" s="154" t="s">
        <v>1244</v>
      </c>
      <c r="I927" s="4" t="s">
        <v>31</v>
      </c>
      <c r="J927">
        <v>170000</v>
      </c>
      <c r="K927" t="b">
        <f t="shared" si="85"/>
        <v>0</v>
      </c>
      <c r="L927" t="b">
        <f t="shared" si="86"/>
        <v>1</v>
      </c>
      <c r="M927" t="b">
        <f t="shared" si="87"/>
        <v>0</v>
      </c>
      <c r="N927" t="b">
        <f t="shared" si="88"/>
        <v>1</v>
      </c>
      <c r="O927" t="b">
        <f t="shared" si="89"/>
        <v>1</v>
      </c>
    </row>
    <row r="928" spans="1:15">
      <c r="A928" s="4">
        <v>1189833</v>
      </c>
      <c r="B928" s="6">
        <v>375</v>
      </c>
      <c r="C928" s="12" t="s">
        <v>1087</v>
      </c>
      <c r="D928" s="12" t="s">
        <v>1253</v>
      </c>
      <c r="E928" s="10">
        <v>123750</v>
      </c>
      <c r="F928" s="11">
        <v>0.6</v>
      </c>
      <c r="G928" s="13">
        <f t="shared" si="84"/>
        <v>206250</v>
      </c>
      <c r="H928" s="154" t="s">
        <v>1241</v>
      </c>
      <c r="I928" s="4" t="s">
        <v>31</v>
      </c>
      <c r="J928">
        <v>206250</v>
      </c>
      <c r="K928" t="b">
        <f t="shared" si="85"/>
        <v>0</v>
      </c>
      <c r="L928" t="b">
        <f t="shared" si="86"/>
        <v>1</v>
      </c>
      <c r="M928" t="b">
        <f t="shared" si="87"/>
        <v>0</v>
      </c>
      <c r="N928" t="b">
        <f t="shared" si="88"/>
        <v>0</v>
      </c>
      <c r="O928" t="b">
        <f t="shared" si="89"/>
        <v>1</v>
      </c>
    </row>
    <row r="929" spans="1:15">
      <c r="A929" s="4">
        <v>1189833</v>
      </c>
      <c r="B929" s="6">
        <v>475</v>
      </c>
      <c r="C929" s="12" t="s">
        <v>1087</v>
      </c>
      <c r="D929" s="12" t="s">
        <v>1253</v>
      </c>
      <c r="E929" s="10">
        <v>71250</v>
      </c>
      <c r="F929" s="11">
        <v>0.25</v>
      </c>
      <c r="G929" s="13">
        <f t="shared" si="84"/>
        <v>285000</v>
      </c>
      <c r="H929" s="154" t="s">
        <v>1241</v>
      </c>
      <c r="I929" s="4" t="s">
        <v>31</v>
      </c>
      <c r="J929">
        <v>285000</v>
      </c>
      <c r="K929" t="b">
        <f t="shared" si="85"/>
        <v>0</v>
      </c>
      <c r="L929" t="b">
        <f t="shared" si="86"/>
        <v>1</v>
      </c>
      <c r="M929" t="b">
        <f t="shared" si="87"/>
        <v>0</v>
      </c>
      <c r="N929" t="b">
        <f t="shared" si="88"/>
        <v>0</v>
      </c>
      <c r="O929" t="b">
        <f t="shared" si="89"/>
        <v>1</v>
      </c>
    </row>
    <row r="930" spans="1:15">
      <c r="A930" s="4">
        <v>1189833</v>
      </c>
      <c r="B930" s="6">
        <v>675</v>
      </c>
      <c r="C930" s="12" t="s">
        <v>1086</v>
      </c>
      <c r="D930" s="12" t="s">
        <v>1253</v>
      </c>
      <c r="E930" s="10">
        <v>136687.5</v>
      </c>
      <c r="F930" s="11">
        <v>0.45</v>
      </c>
      <c r="G930" s="13">
        <f t="shared" si="84"/>
        <v>303750</v>
      </c>
      <c r="H930" s="154" t="s">
        <v>1244</v>
      </c>
      <c r="I930" s="4" t="s">
        <v>31</v>
      </c>
      <c r="J930">
        <v>303750</v>
      </c>
      <c r="K930" t="b">
        <f t="shared" si="85"/>
        <v>0</v>
      </c>
      <c r="L930" t="b">
        <f t="shared" si="86"/>
        <v>1</v>
      </c>
      <c r="M930" t="b">
        <f t="shared" si="87"/>
        <v>0</v>
      </c>
      <c r="N930" t="b">
        <f t="shared" si="88"/>
        <v>1</v>
      </c>
      <c r="O930" t="b">
        <f t="shared" si="89"/>
        <v>1</v>
      </c>
    </row>
    <row r="931" spans="1:15">
      <c r="A931" s="4">
        <v>1189833</v>
      </c>
      <c r="B931" s="6">
        <v>675</v>
      </c>
      <c r="C931" s="12" t="s">
        <v>1087</v>
      </c>
      <c r="D931" s="12" t="s">
        <v>1253</v>
      </c>
      <c r="E931" s="10">
        <v>101250</v>
      </c>
      <c r="F931" s="11">
        <v>0.3</v>
      </c>
      <c r="G931" s="13">
        <f t="shared" si="84"/>
        <v>337500</v>
      </c>
      <c r="H931" s="154" t="s">
        <v>1242</v>
      </c>
      <c r="I931" s="4" t="s">
        <v>31</v>
      </c>
      <c r="J931">
        <v>337500</v>
      </c>
      <c r="K931" t="b">
        <f t="shared" si="85"/>
        <v>0</v>
      </c>
      <c r="L931" t="b">
        <f t="shared" si="86"/>
        <v>0</v>
      </c>
      <c r="M931" t="b">
        <f t="shared" si="87"/>
        <v>0</v>
      </c>
      <c r="N931" t="b">
        <f t="shared" si="88"/>
        <v>1</v>
      </c>
      <c r="O931" t="b">
        <f t="shared" si="89"/>
        <v>1</v>
      </c>
    </row>
    <row r="932" spans="1:15">
      <c r="A932" s="4">
        <v>1189833</v>
      </c>
      <c r="B932" s="6">
        <v>475</v>
      </c>
      <c r="C932" s="12" t="s">
        <v>1087</v>
      </c>
      <c r="D932" s="12" t="s">
        <v>1253</v>
      </c>
      <c r="E932" s="10">
        <v>96187.5</v>
      </c>
      <c r="F932" s="11">
        <v>0.45</v>
      </c>
      <c r="G932" s="13">
        <f t="shared" si="84"/>
        <v>213750</v>
      </c>
      <c r="H932" s="154" t="s">
        <v>1242</v>
      </c>
      <c r="I932" s="4" t="s">
        <v>31</v>
      </c>
      <c r="J932">
        <v>213750</v>
      </c>
      <c r="K932" t="b">
        <f t="shared" si="85"/>
        <v>0</v>
      </c>
      <c r="L932" t="b">
        <f t="shared" si="86"/>
        <v>0</v>
      </c>
      <c r="M932" t="b">
        <f t="shared" si="87"/>
        <v>0</v>
      </c>
      <c r="N932" t="b">
        <f t="shared" si="88"/>
        <v>1</v>
      </c>
      <c r="O932" t="b">
        <f t="shared" si="89"/>
        <v>1</v>
      </c>
    </row>
    <row r="933" spans="1:15">
      <c r="A933" s="4">
        <v>1189833</v>
      </c>
      <c r="B933" s="6">
        <v>475</v>
      </c>
      <c r="C933" s="12" t="s">
        <v>1087</v>
      </c>
      <c r="D933" s="12" t="s">
        <v>1253</v>
      </c>
      <c r="E933" s="10">
        <v>85500</v>
      </c>
      <c r="F933" s="11">
        <v>0.4</v>
      </c>
      <c r="G933" s="13">
        <f t="shared" si="84"/>
        <v>213750</v>
      </c>
      <c r="H933" s="154" t="s">
        <v>1245</v>
      </c>
      <c r="I933" s="4" t="s">
        <v>31</v>
      </c>
      <c r="J933">
        <v>213750</v>
      </c>
      <c r="K933" t="b">
        <f t="shared" si="85"/>
        <v>0</v>
      </c>
      <c r="L933" t="b">
        <f t="shared" si="86"/>
        <v>0</v>
      </c>
      <c r="M933" t="b">
        <f t="shared" si="87"/>
        <v>0</v>
      </c>
      <c r="N933" t="b">
        <f t="shared" si="88"/>
        <v>1</v>
      </c>
      <c r="O933" t="b">
        <f t="shared" si="89"/>
        <v>1</v>
      </c>
    </row>
    <row r="934" spans="1:15">
      <c r="A934" s="4">
        <v>1189833</v>
      </c>
      <c r="B934" s="6">
        <v>400</v>
      </c>
      <c r="C934" s="12" t="s">
        <v>1086</v>
      </c>
      <c r="D934" s="12" t="s">
        <v>1253</v>
      </c>
      <c r="E934" s="10">
        <v>132000</v>
      </c>
      <c r="F934" s="11">
        <v>0.6</v>
      </c>
      <c r="G934" s="13">
        <f t="shared" si="84"/>
        <v>220000</v>
      </c>
      <c r="H934" s="154" t="s">
        <v>1241</v>
      </c>
      <c r="I934" s="4" t="s">
        <v>31</v>
      </c>
      <c r="J934">
        <v>220000</v>
      </c>
      <c r="K934" t="b">
        <f t="shared" si="85"/>
        <v>0</v>
      </c>
      <c r="L934" t="b">
        <f t="shared" si="86"/>
        <v>1</v>
      </c>
      <c r="M934" t="b">
        <f t="shared" si="87"/>
        <v>0</v>
      </c>
      <c r="N934" t="b">
        <f t="shared" si="88"/>
        <v>0</v>
      </c>
      <c r="O934" t="b">
        <f t="shared" si="89"/>
        <v>1</v>
      </c>
    </row>
    <row r="935" spans="1:15">
      <c r="A935" s="4">
        <v>1189833</v>
      </c>
      <c r="B935" s="6">
        <v>500</v>
      </c>
      <c r="C935" s="12" t="s">
        <v>1087</v>
      </c>
      <c r="D935" s="12" t="s">
        <v>1253</v>
      </c>
      <c r="E935" s="10">
        <v>75000</v>
      </c>
      <c r="F935" s="11">
        <v>0.25</v>
      </c>
      <c r="G935" s="13">
        <f t="shared" si="84"/>
        <v>300000</v>
      </c>
      <c r="H935" s="154" t="s">
        <v>1243</v>
      </c>
      <c r="I935" s="4" t="s">
        <v>31</v>
      </c>
      <c r="J935">
        <v>300000</v>
      </c>
      <c r="K935" t="b">
        <f t="shared" si="85"/>
        <v>0</v>
      </c>
      <c r="L935" t="b">
        <f t="shared" si="86"/>
        <v>0</v>
      </c>
      <c r="M935" t="b">
        <f t="shared" si="87"/>
        <v>0</v>
      </c>
      <c r="N935" t="b">
        <f t="shared" si="88"/>
        <v>1</v>
      </c>
      <c r="O935" t="b">
        <f t="shared" si="89"/>
        <v>1</v>
      </c>
    </row>
    <row r="936" spans="1:15">
      <c r="A936" s="4">
        <v>1197831</v>
      </c>
      <c r="B936" s="6">
        <v>700</v>
      </c>
      <c r="C936" s="12" t="s">
        <v>1087</v>
      </c>
      <c r="D936" s="12" t="s">
        <v>1253</v>
      </c>
      <c r="E936" s="10">
        <v>49000</v>
      </c>
      <c r="F936" s="11">
        <v>0.35</v>
      </c>
      <c r="G936" s="13">
        <f t="shared" si="84"/>
        <v>140000</v>
      </c>
      <c r="H936" s="154" t="s">
        <v>1245</v>
      </c>
      <c r="I936" s="4" t="s">
        <v>31</v>
      </c>
      <c r="J936">
        <v>140000</v>
      </c>
      <c r="K936" t="b">
        <f t="shared" si="85"/>
        <v>0</v>
      </c>
      <c r="L936" t="b">
        <f t="shared" si="86"/>
        <v>0</v>
      </c>
      <c r="M936" t="b">
        <f t="shared" si="87"/>
        <v>0</v>
      </c>
      <c r="N936" t="b">
        <f t="shared" si="88"/>
        <v>1</v>
      </c>
      <c r="O936" t="b">
        <f t="shared" si="89"/>
        <v>1</v>
      </c>
    </row>
    <row r="937" spans="1:15">
      <c r="A937" s="4">
        <v>1197831</v>
      </c>
      <c r="B937" s="6">
        <v>700</v>
      </c>
      <c r="C937" s="12" t="s">
        <v>1087</v>
      </c>
      <c r="D937" s="12" t="s">
        <v>1253</v>
      </c>
      <c r="E937" s="10">
        <v>73500</v>
      </c>
      <c r="F937" s="11">
        <v>0.35</v>
      </c>
      <c r="G937" s="13">
        <f t="shared" si="84"/>
        <v>210000</v>
      </c>
      <c r="H937" s="154" t="s">
        <v>1246</v>
      </c>
      <c r="I937" s="4" t="s">
        <v>31</v>
      </c>
      <c r="J937">
        <v>210000</v>
      </c>
      <c r="K937" t="b">
        <f t="shared" si="85"/>
        <v>0</v>
      </c>
      <c r="L937" t="b">
        <f t="shared" si="86"/>
        <v>0</v>
      </c>
      <c r="M937" t="b">
        <f t="shared" si="87"/>
        <v>0</v>
      </c>
      <c r="N937" t="b">
        <f t="shared" si="88"/>
        <v>1</v>
      </c>
      <c r="O937" t="b">
        <f t="shared" si="89"/>
        <v>1</v>
      </c>
    </row>
    <row r="938" spans="1:15">
      <c r="A938" s="4">
        <v>1197831</v>
      </c>
      <c r="B938" s="6">
        <v>500</v>
      </c>
      <c r="C938" s="12" t="s">
        <v>1087</v>
      </c>
      <c r="D938" s="12" t="s">
        <v>1253</v>
      </c>
      <c r="E938" s="10">
        <v>52500</v>
      </c>
      <c r="F938" s="11">
        <v>0.35</v>
      </c>
      <c r="G938" s="13">
        <f t="shared" si="84"/>
        <v>150000</v>
      </c>
      <c r="H938" s="154" t="s">
        <v>1242</v>
      </c>
      <c r="I938" s="4" t="s">
        <v>31</v>
      </c>
      <c r="J938">
        <v>150000</v>
      </c>
      <c r="K938" t="b">
        <f t="shared" si="85"/>
        <v>0</v>
      </c>
      <c r="L938" t="b">
        <f t="shared" si="86"/>
        <v>0</v>
      </c>
      <c r="M938" t="b">
        <f t="shared" si="87"/>
        <v>0</v>
      </c>
      <c r="N938" t="b">
        <f t="shared" si="88"/>
        <v>1</v>
      </c>
      <c r="O938" t="b">
        <f t="shared" si="89"/>
        <v>1</v>
      </c>
    </row>
    <row r="939" spans="1:15">
      <c r="A939" s="4">
        <v>1197831</v>
      </c>
      <c r="B939" s="6">
        <v>500</v>
      </c>
      <c r="C939" s="12" t="s">
        <v>1087</v>
      </c>
      <c r="D939" s="12" t="s">
        <v>1253</v>
      </c>
      <c r="E939" s="10">
        <v>78750</v>
      </c>
      <c r="F939" s="11">
        <v>0.45</v>
      </c>
      <c r="G939" s="13">
        <f t="shared" si="84"/>
        <v>175000</v>
      </c>
      <c r="H939" s="154" t="s">
        <v>1241</v>
      </c>
      <c r="I939" s="4" t="s">
        <v>31</v>
      </c>
      <c r="J939">
        <v>175000</v>
      </c>
      <c r="K939" t="b">
        <f t="shared" si="85"/>
        <v>0</v>
      </c>
      <c r="L939" t="b">
        <f t="shared" si="86"/>
        <v>1</v>
      </c>
      <c r="M939" t="b">
        <f t="shared" si="87"/>
        <v>0</v>
      </c>
      <c r="N939" t="b">
        <f t="shared" si="88"/>
        <v>0</v>
      </c>
      <c r="O939" t="b">
        <f t="shared" si="89"/>
        <v>1</v>
      </c>
    </row>
    <row r="940" spans="1:15">
      <c r="A940" s="4">
        <v>1197831</v>
      </c>
      <c r="B940" s="6">
        <v>350</v>
      </c>
      <c r="C940" s="12" t="s">
        <v>1086</v>
      </c>
      <c r="D940" s="12" t="s">
        <v>1253</v>
      </c>
      <c r="E940" s="10">
        <v>42000</v>
      </c>
      <c r="F940" s="11">
        <v>0.3</v>
      </c>
      <c r="G940" s="13">
        <f t="shared" si="84"/>
        <v>140000</v>
      </c>
      <c r="H940" s="154" t="s">
        <v>1246</v>
      </c>
      <c r="I940" s="4" t="s">
        <v>31</v>
      </c>
      <c r="J940">
        <v>140000</v>
      </c>
      <c r="K940" t="b">
        <f t="shared" si="85"/>
        <v>0</v>
      </c>
      <c r="L940" t="b">
        <f t="shared" si="86"/>
        <v>1</v>
      </c>
      <c r="M940" t="b">
        <f t="shared" si="87"/>
        <v>0</v>
      </c>
      <c r="N940" t="b">
        <f t="shared" si="88"/>
        <v>1</v>
      </c>
      <c r="O940" t="b">
        <f t="shared" si="89"/>
        <v>1</v>
      </c>
    </row>
    <row r="941" spans="1:15">
      <c r="A941" s="4">
        <v>1197831</v>
      </c>
      <c r="B941" s="6">
        <v>500</v>
      </c>
      <c r="C941" s="12" t="s">
        <v>1087</v>
      </c>
      <c r="D941" s="12" t="s">
        <v>1253</v>
      </c>
      <c r="E941" s="10">
        <v>87500</v>
      </c>
      <c r="F941" s="11">
        <v>0.5</v>
      </c>
      <c r="G941" s="13">
        <f t="shared" si="84"/>
        <v>175000</v>
      </c>
      <c r="H941" s="154" t="s">
        <v>1246</v>
      </c>
      <c r="I941" s="4" t="s">
        <v>31</v>
      </c>
      <c r="J941">
        <v>175000</v>
      </c>
      <c r="K941" t="b">
        <f t="shared" si="85"/>
        <v>0</v>
      </c>
      <c r="L941" t="b">
        <f t="shared" si="86"/>
        <v>0</v>
      </c>
      <c r="M941" t="b">
        <f t="shared" si="87"/>
        <v>0</v>
      </c>
      <c r="N941" t="b">
        <f t="shared" si="88"/>
        <v>1</v>
      </c>
      <c r="O941" t="b">
        <f t="shared" si="89"/>
        <v>1</v>
      </c>
    </row>
    <row r="942" spans="1:15">
      <c r="A942" s="4">
        <v>1197831</v>
      </c>
      <c r="B942" s="6">
        <v>650</v>
      </c>
      <c r="C942" s="12" t="s">
        <v>1087</v>
      </c>
      <c r="D942" s="12" t="s">
        <v>1253</v>
      </c>
      <c r="E942" s="10">
        <v>56875</v>
      </c>
      <c r="F942" s="11">
        <v>0.35</v>
      </c>
      <c r="G942" s="13">
        <f t="shared" si="84"/>
        <v>162500</v>
      </c>
      <c r="H942" s="154" t="s">
        <v>1242</v>
      </c>
      <c r="I942" s="4" t="s">
        <v>31</v>
      </c>
      <c r="J942">
        <v>162500</v>
      </c>
      <c r="K942" t="b">
        <f t="shared" si="85"/>
        <v>0</v>
      </c>
      <c r="L942" t="b">
        <f t="shared" si="86"/>
        <v>0</v>
      </c>
      <c r="M942" t="b">
        <f t="shared" si="87"/>
        <v>0</v>
      </c>
      <c r="N942" t="b">
        <f t="shared" si="88"/>
        <v>1</v>
      </c>
      <c r="O942" t="b">
        <f t="shared" si="89"/>
        <v>1</v>
      </c>
    </row>
    <row r="943" spans="1:15">
      <c r="A943" s="4">
        <v>1197831</v>
      </c>
      <c r="B943" s="6">
        <v>625</v>
      </c>
      <c r="C943" s="12" t="s">
        <v>1086</v>
      </c>
      <c r="D943" s="12" t="s">
        <v>1253</v>
      </c>
      <c r="E943" s="10">
        <v>76562.5</v>
      </c>
      <c r="F943" s="11">
        <v>0.35</v>
      </c>
      <c r="G943" s="13">
        <f t="shared" si="84"/>
        <v>218750</v>
      </c>
      <c r="H943" s="154" t="s">
        <v>1245</v>
      </c>
      <c r="I943" s="4" t="s">
        <v>31</v>
      </c>
      <c r="J943">
        <v>218750</v>
      </c>
      <c r="K943" t="b">
        <f t="shared" si="85"/>
        <v>0</v>
      </c>
      <c r="L943" t="b">
        <f t="shared" si="86"/>
        <v>1</v>
      </c>
      <c r="M943" t="b">
        <f t="shared" si="87"/>
        <v>0</v>
      </c>
      <c r="N943" t="b">
        <f t="shared" si="88"/>
        <v>1</v>
      </c>
      <c r="O943" t="b">
        <f t="shared" si="89"/>
        <v>1</v>
      </c>
    </row>
    <row r="944" spans="1:15">
      <c r="A944" s="4">
        <v>1197831</v>
      </c>
      <c r="B944" s="6">
        <v>450</v>
      </c>
      <c r="C944" s="12" t="s">
        <v>1087</v>
      </c>
      <c r="D944" s="12" t="s">
        <v>1253</v>
      </c>
      <c r="E944" s="10">
        <v>55125</v>
      </c>
      <c r="F944" s="11">
        <v>0.35</v>
      </c>
      <c r="G944" s="13">
        <f t="shared" si="84"/>
        <v>157500</v>
      </c>
      <c r="H944" s="154" t="s">
        <v>1244</v>
      </c>
      <c r="I944" s="4" t="s">
        <v>31</v>
      </c>
      <c r="J944">
        <v>157500</v>
      </c>
      <c r="K944" t="b">
        <f t="shared" si="85"/>
        <v>0</v>
      </c>
      <c r="L944" t="b">
        <f t="shared" si="86"/>
        <v>0</v>
      </c>
      <c r="M944" t="b">
        <f t="shared" si="87"/>
        <v>0</v>
      </c>
      <c r="N944" t="b">
        <f t="shared" si="88"/>
        <v>1</v>
      </c>
      <c r="O944" t="b">
        <f t="shared" si="89"/>
        <v>1</v>
      </c>
    </row>
    <row r="945" spans="1:15">
      <c r="A945" s="4">
        <v>1197831</v>
      </c>
      <c r="B945" s="6">
        <v>400</v>
      </c>
      <c r="C945" s="12" t="s">
        <v>1087</v>
      </c>
      <c r="D945" s="12" t="s">
        <v>1253</v>
      </c>
      <c r="E945" s="10">
        <v>63000</v>
      </c>
      <c r="F945" s="11">
        <v>0.45</v>
      </c>
      <c r="G945" s="13">
        <f t="shared" si="84"/>
        <v>140000</v>
      </c>
      <c r="H945" s="154" t="s">
        <v>1242</v>
      </c>
      <c r="I945" s="4" t="s">
        <v>31</v>
      </c>
      <c r="J945">
        <v>140000</v>
      </c>
      <c r="K945" t="b">
        <f t="shared" si="85"/>
        <v>0</v>
      </c>
      <c r="L945" t="b">
        <f t="shared" si="86"/>
        <v>0</v>
      </c>
      <c r="M945" t="b">
        <f t="shared" si="87"/>
        <v>0</v>
      </c>
      <c r="N945" t="b">
        <f t="shared" si="88"/>
        <v>1</v>
      </c>
      <c r="O945" t="b">
        <f t="shared" si="89"/>
        <v>1</v>
      </c>
    </row>
    <row r="946" spans="1:15">
      <c r="A946" s="4">
        <v>1197831</v>
      </c>
      <c r="B946" s="6">
        <v>275</v>
      </c>
      <c r="C946" s="12" t="s">
        <v>1087</v>
      </c>
      <c r="D946" s="12" t="s">
        <v>1253</v>
      </c>
      <c r="E946" s="10">
        <v>33000</v>
      </c>
      <c r="F946" s="11">
        <v>0.3</v>
      </c>
      <c r="G946" s="13">
        <f t="shared" si="84"/>
        <v>110000</v>
      </c>
      <c r="H946" s="154" t="s">
        <v>1243</v>
      </c>
      <c r="I946" s="4" t="s">
        <v>31</v>
      </c>
      <c r="J946">
        <v>110000</v>
      </c>
      <c r="K946" t="b">
        <f t="shared" si="85"/>
        <v>0</v>
      </c>
      <c r="L946" t="b">
        <f t="shared" si="86"/>
        <v>0</v>
      </c>
      <c r="M946" t="b">
        <f t="shared" si="87"/>
        <v>0</v>
      </c>
      <c r="N946" t="b">
        <f t="shared" si="88"/>
        <v>1</v>
      </c>
      <c r="O946" t="b">
        <f t="shared" si="89"/>
        <v>1</v>
      </c>
    </row>
    <row r="947" spans="1:15">
      <c r="A947" s="4">
        <v>1197831</v>
      </c>
      <c r="B947" s="6">
        <v>475</v>
      </c>
      <c r="C947" s="12" t="s">
        <v>1087</v>
      </c>
      <c r="D947" s="12" t="s">
        <v>1253</v>
      </c>
      <c r="E947" s="10">
        <v>83125</v>
      </c>
      <c r="F947" s="11">
        <v>0.5</v>
      </c>
      <c r="G947" s="13">
        <f t="shared" si="84"/>
        <v>166250</v>
      </c>
      <c r="H947" s="154" t="s">
        <v>1244</v>
      </c>
      <c r="I947" s="4" t="s">
        <v>31</v>
      </c>
      <c r="J947">
        <v>166250</v>
      </c>
      <c r="K947" t="b">
        <f t="shared" si="85"/>
        <v>0</v>
      </c>
      <c r="L947" t="b">
        <f t="shared" si="86"/>
        <v>0</v>
      </c>
      <c r="M947" t="b">
        <f t="shared" si="87"/>
        <v>0</v>
      </c>
      <c r="N947" t="b">
        <f t="shared" si="88"/>
        <v>1</v>
      </c>
      <c r="O947" t="b">
        <f t="shared" si="89"/>
        <v>1</v>
      </c>
    </row>
    <row r="948" spans="1:15">
      <c r="A948" s="4">
        <v>1197831</v>
      </c>
      <c r="B948" s="6">
        <v>650</v>
      </c>
      <c r="C948" s="12" t="s">
        <v>1086</v>
      </c>
      <c r="D948" s="12" t="s">
        <v>1253</v>
      </c>
      <c r="E948" s="10">
        <v>78000</v>
      </c>
      <c r="F948" s="11">
        <v>0.4</v>
      </c>
      <c r="G948" s="13">
        <f t="shared" si="84"/>
        <v>195000</v>
      </c>
      <c r="H948" s="154" t="s">
        <v>1246</v>
      </c>
      <c r="I948" s="4" t="s">
        <v>31</v>
      </c>
      <c r="J948">
        <v>195000</v>
      </c>
      <c r="K948" t="b">
        <f t="shared" si="85"/>
        <v>0</v>
      </c>
      <c r="L948" t="b">
        <f t="shared" si="86"/>
        <v>1</v>
      </c>
      <c r="M948" t="b">
        <f t="shared" si="87"/>
        <v>0</v>
      </c>
      <c r="N948" t="b">
        <f t="shared" si="88"/>
        <v>1</v>
      </c>
      <c r="O948" t="b">
        <f t="shared" si="89"/>
        <v>1</v>
      </c>
    </row>
    <row r="949" spans="1:15">
      <c r="A949" s="4">
        <v>1197831</v>
      </c>
      <c r="B949" s="6">
        <v>650</v>
      </c>
      <c r="C949" s="12" t="s">
        <v>1086</v>
      </c>
      <c r="D949" s="12" t="s">
        <v>1253</v>
      </c>
      <c r="E949" s="10">
        <v>104000</v>
      </c>
      <c r="F949" s="11">
        <v>0.4</v>
      </c>
      <c r="G949" s="13">
        <f t="shared" si="84"/>
        <v>260000</v>
      </c>
      <c r="H949" s="154" t="s">
        <v>1246</v>
      </c>
      <c r="I949" s="4" t="s">
        <v>31</v>
      </c>
      <c r="J949">
        <v>260000</v>
      </c>
      <c r="K949" t="b">
        <f t="shared" si="85"/>
        <v>0</v>
      </c>
      <c r="L949" t="b">
        <f t="shared" si="86"/>
        <v>1</v>
      </c>
      <c r="M949" t="b">
        <f t="shared" si="87"/>
        <v>0</v>
      </c>
      <c r="N949" t="b">
        <f t="shared" si="88"/>
        <v>1</v>
      </c>
      <c r="O949" t="b">
        <f t="shared" si="89"/>
        <v>1</v>
      </c>
    </row>
    <row r="950" spans="1:15">
      <c r="A950" s="4">
        <v>1197831</v>
      </c>
      <c r="B950" s="6">
        <v>475</v>
      </c>
      <c r="C950" s="12" t="s">
        <v>1087</v>
      </c>
      <c r="D950" s="12" t="s">
        <v>1253</v>
      </c>
      <c r="E950" s="10">
        <v>57000</v>
      </c>
      <c r="F950" s="11">
        <v>0.4</v>
      </c>
      <c r="G950" s="13">
        <f t="shared" si="84"/>
        <v>142500</v>
      </c>
      <c r="H950" s="154" t="s">
        <v>1244</v>
      </c>
      <c r="I950" s="4" t="s">
        <v>31</v>
      </c>
      <c r="J950">
        <v>142500</v>
      </c>
      <c r="K950" t="b">
        <f t="shared" si="85"/>
        <v>0</v>
      </c>
      <c r="L950" t="b">
        <f t="shared" si="86"/>
        <v>0</v>
      </c>
      <c r="M950" t="b">
        <f t="shared" si="87"/>
        <v>0</v>
      </c>
      <c r="N950" t="b">
        <f t="shared" si="88"/>
        <v>1</v>
      </c>
      <c r="O950" t="b">
        <f t="shared" si="89"/>
        <v>1</v>
      </c>
    </row>
    <row r="951" spans="1:15">
      <c r="A951" s="4">
        <v>1197831</v>
      </c>
      <c r="B951" s="6">
        <v>375</v>
      </c>
      <c r="C951" s="12" t="s">
        <v>1087</v>
      </c>
      <c r="D951" s="12" t="s">
        <v>1253</v>
      </c>
      <c r="E951" s="10">
        <v>65625</v>
      </c>
      <c r="F951" s="11">
        <v>0.5</v>
      </c>
      <c r="G951" s="13">
        <f t="shared" si="84"/>
        <v>131250</v>
      </c>
      <c r="H951" s="154" t="s">
        <v>1243</v>
      </c>
      <c r="I951" s="4" t="s">
        <v>31</v>
      </c>
      <c r="J951">
        <v>131250</v>
      </c>
      <c r="K951" t="b">
        <f t="shared" si="85"/>
        <v>0</v>
      </c>
      <c r="L951" t="b">
        <f t="shared" si="86"/>
        <v>0</v>
      </c>
      <c r="M951" t="b">
        <f t="shared" si="87"/>
        <v>0</v>
      </c>
      <c r="N951" t="b">
        <f t="shared" si="88"/>
        <v>1</v>
      </c>
      <c r="O951" t="b">
        <f t="shared" si="89"/>
        <v>1</v>
      </c>
    </row>
    <row r="952" spans="1:15">
      <c r="A952" s="4">
        <v>1197831</v>
      </c>
      <c r="B952" s="6">
        <v>275</v>
      </c>
      <c r="C952" s="12" t="s">
        <v>1086</v>
      </c>
      <c r="D952" s="12" t="s">
        <v>1253</v>
      </c>
      <c r="E952" s="10">
        <v>38500</v>
      </c>
      <c r="F952" s="11">
        <v>0.35</v>
      </c>
      <c r="G952" s="13">
        <f t="shared" si="84"/>
        <v>110000</v>
      </c>
      <c r="H952" s="154" t="s">
        <v>1245</v>
      </c>
      <c r="I952" s="4" t="s">
        <v>31</v>
      </c>
      <c r="J952">
        <v>110000</v>
      </c>
      <c r="K952" t="b">
        <f t="shared" si="85"/>
        <v>0</v>
      </c>
      <c r="L952" t="b">
        <f t="shared" si="86"/>
        <v>1</v>
      </c>
      <c r="M952" t="b">
        <f t="shared" si="87"/>
        <v>0</v>
      </c>
      <c r="N952" t="b">
        <f t="shared" si="88"/>
        <v>1</v>
      </c>
      <c r="O952" t="b">
        <f t="shared" si="89"/>
        <v>1</v>
      </c>
    </row>
    <row r="953" spans="1:15">
      <c r="A953" s="4">
        <v>1197831</v>
      </c>
      <c r="B953" s="6">
        <v>425</v>
      </c>
      <c r="C953" s="12" t="s">
        <v>1087</v>
      </c>
      <c r="D953" s="12" t="s">
        <v>1253</v>
      </c>
      <c r="E953" s="10">
        <v>81812.5</v>
      </c>
      <c r="F953" s="11">
        <v>0.55000000000000004</v>
      </c>
      <c r="G953" s="13">
        <f t="shared" si="84"/>
        <v>148750</v>
      </c>
      <c r="H953" s="154" t="s">
        <v>1243</v>
      </c>
      <c r="I953" s="4" t="s">
        <v>31</v>
      </c>
      <c r="J953">
        <v>148750</v>
      </c>
      <c r="K953" t="b">
        <f t="shared" si="85"/>
        <v>0</v>
      </c>
      <c r="L953" t="b">
        <f t="shared" si="86"/>
        <v>0</v>
      </c>
      <c r="M953" t="b">
        <f t="shared" si="87"/>
        <v>0</v>
      </c>
      <c r="N953" t="b">
        <f t="shared" si="88"/>
        <v>1</v>
      </c>
      <c r="O953" t="b">
        <f t="shared" si="89"/>
        <v>1</v>
      </c>
    </row>
    <row r="954" spans="1:15">
      <c r="A954" s="4">
        <v>1197831</v>
      </c>
      <c r="B954" s="6">
        <v>675</v>
      </c>
      <c r="C954" s="12" t="s">
        <v>1087</v>
      </c>
      <c r="D954" s="12" t="s">
        <v>1253</v>
      </c>
      <c r="E954" s="10">
        <v>54000</v>
      </c>
      <c r="F954" s="11">
        <v>0.4</v>
      </c>
      <c r="G954" s="13">
        <f t="shared" si="84"/>
        <v>135000</v>
      </c>
      <c r="H954" s="154" t="s">
        <v>1243</v>
      </c>
      <c r="I954" s="4" t="s">
        <v>31</v>
      </c>
      <c r="J954">
        <v>135000</v>
      </c>
      <c r="K954" t="b">
        <f t="shared" si="85"/>
        <v>0</v>
      </c>
      <c r="L954" t="b">
        <f t="shared" si="86"/>
        <v>0</v>
      </c>
      <c r="M954" t="b">
        <f t="shared" si="87"/>
        <v>0</v>
      </c>
      <c r="N954" t="b">
        <f t="shared" si="88"/>
        <v>1</v>
      </c>
      <c r="O954" t="b">
        <f t="shared" si="89"/>
        <v>1</v>
      </c>
    </row>
    <row r="955" spans="1:15">
      <c r="A955" s="4">
        <v>1197831</v>
      </c>
      <c r="B955" s="6">
        <v>675</v>
      </c>
      <c r="C955" s="12" t="s">
        <v>1087</v>
      </c>
      <c r="D955" s="12" t="s">
        <v>1253</v>
      </c>
      <c r="E955" s="10">
        <v>67500</v>
      </c>
      <c r="F955" s="11">
        <v>0.4</v>
      </c>
      <c r="G955" s="13">
        <f t="shared" si="84"/>
        <v>168750</v>
      </c>
      <c r="H955" s="154" t="s">
        <v>1245</v>
      </c>
      <c r="I955" s="4" t="s">
        <v>31</v>
      </c>
      <c r="J955">
        <v>168750</v>
      </c>
      <c r="K955" t="b">
        <f t="shared" si="85"/>
        <v>0</v>
      </c>
      <c r="L955" t="b">
        <f t="shared" si="86"/>
        <v>0</v>
      </c>
      <c r="M955" t="b">
        <f t="shared" si="87"/>
        <v>0</v>
      </c>
      <c r="N955" t="b">
        <f t="shared" si="88"/>
        <v>1</v>
      </c>
      <c r="O955" t="b">
        <f t="shared" si="89"/>
        <v>1</v>
      </c>
    </row>
    <row r="956" spans="1:15">
      <c r="A956" s="4">
        <v>1197831</v>
      </c>
      <c r="B956" s="6">
        <v>500</v>
      </c>
      <c r="C956" s="12" t="s">
        <v>1086</v>
      </c>
      <c r="D956" s="12" t="s">
        <v>1253</v>
      </c>
      <c r="E956" s="10">
        <v>40000</v>
      </c>
      <c r="F956" s="11">
        <v>0.4</v>
      </c>
      <c r="G956" s="13">
        <f t="shared" si="84"/>
        <v>100000</v>
      </c>
      <c r="H956" s="154" t="s">
        <v>1242</v>
      </c>
      <c r="I956" s="4" t="s">
        <v>31</v>
      </c>
      <c r="J956">
        <v>100000</v>
      </c>
      <c r="K956" t="b">
        <f t="shared" si="85"/>
        <v>0</v>
      </c>
      <c r="L956" t="b">
        <f t="shared" si="86"/>
        <v>1</v>
      </c>
      <c r="M956" t="b">
        <f t="shared" si="87"/>
        <v>0</v>
      </c>
      <c r="N956" t="b">
        <f t="shared" si="88"/>
        <v>1</v>
      </c>
      <c r="O956" t="b">
        <f t="shared" si="89"/>
        <v>1</v>
      </c>
    </row>
    <row r="957" spans="1:15">
      <c r="A957" s="4">
        <v>1197831</v>
      </c>
      <c r="B957" s="6">
        <v>400</v>
      </c>
      <c r="C957" s="12" t="s">
        <v>1086</v>
      </c>
      <c r="D957" s="12" t="s">
        <v>1253</v>
      </c>
      <c r="E957" s="10">
        <v>50000</v>
      </c>
      <c r="F957" s="11">
        <v>0.5</v>
      </c>
      <c r="G957" s="13">
        <f t="shared" si="84"/>
        <v>100000</v>
      </c>
      <c r="H957" s="154" t="s">
        <v>1241</v>
      </c>
      <c r="I957" s="4" t="s">
        <v>31</v>
      </c>
      <c r="J957">
        <v>100000</v>
      </c>
      <c r="K957" t="b">
        <f t="shared" si="85"/>
        <v>0</v>
      </c>
      <c r="L957" t="b">
        <f t="shared" si="86"/>
        <v>1</v>
      </c>
      <c r="M957" t="b">
        <f t="shared" si="87"/>
        <v>1</v>
      </c>
      <c r="N957" t="b">
        <f t="shared" si="88"/>
        <v>0</v>
      </c>
      <c r="O957" t="b">
        <f t="shared" si="89"/>
        <v>1</v>
      </c>
    </row>
    <row r="958" spans="1:15">
      <c r="A958" s="4">
        <v>1197831</v>
      </c>
      <c r="B958" s="6">
        <v>300</v>
      </c>
      <c r="C958" s="12" t="s">
        <v>1087</v>
      </c>
      <c r="D958" s="12" t="s">
        <v>1253</v>
      </c>
      <c r="E958" s="10">
        <v>31500</v>
      </c>
      <c r="F958" s="11">
        <v>0.35</v>
      </c>
      <c r="G958" s="13">
        <f t="shared" si="84"/>
        <v>90000</v>
      </c>
      <c r="H958" s="154" t="s">
        <v>1245</v>
      </c>
      <c r="I958" s="4" t="s">
        <v>31</v>
      </c>
      <c r="J958">
        <v>90000</v>
      </c>
      <c r="K958" t="b">
        <f t="shared" si="85"/>
        <v>0</v>
      </c>
      <c r="L958" t="b">
        <f t="shared" si="86"/>
        <v>0</v>
      </c>
      <c r="M958" t="b">
        <f t="shared" si="87"/>
        <v>0</v>
      </c>
      <c r="N958" t="b">
        <f t="shared" si="88"/>
        <v>1</v>
      </c>
      <c r="O958" t="b">
        <f t="shared" si="89"/>
        <v>1</v>
      </c>
    </row>
    <row r="959" spans="1:15">
      <c r="A959" s="4">
        <v>1197831</v>
      </c>
      <c r="B959" s="6">
        <v>575</v>
      </c>
      <c r="C959" s="12" t="s">
        <v>1087</v>
      </c>
      <c r="D959" s="12" t="s">
        <v>1253</v>
      </c>
      <c r="E959" s="10">
        <v>79062.5</v>
      </c>
      <c r="F959" s="11">
        <v>0.55000000000000004</v>
      </c>
      <c r="G959" s="13">
        <f t="shared" si="84"/>
        <v>143750</v>
      </c>
      <c r="H959" s="154" t="s">
        <v>1245</v>
      </c>
      <c r="I959" s="4" t="s">
        <v>31</v>
      </c>
      <c r="J959">
        <v>143750</v>
      </c>
      <c r="K959" t="b">
        <f t="shared" si="85"/>
        <v>0</v>
      </c>
      <c r="L959" t="b">
        <f t="shared" si="86"/>
        <v>0</v>
      </c>
      <c r="M959" t="b">
        <f t="shared" si="87"/>
        <v>0</v>
      </c>
      <c r="N959" t="b">
        <f t="shared" si="88"/>
        <v>1</v>
      </c>
      <c r="O959" t="b">
        <f t="shared" si="89"/>
        <v>1</v>
      </c>
    </row>
    <row r="960" spans="1:15">
      <c r="A960" s="4">
        <v>1197831</v>
      </c>
      <c r="B960" s="6">
        <v>725</v>
      </c>
      <c r="C960" s="12" t="s">
        <v>1086</v>
      </c>
      <c r="D960" s="12" t="s">
        <v>1253</v>
      </c>
      <c r="E960" s="10">
        <v>43500</v>
      </c>
      <c r="F960" s="11">
        <v>0.4</v>
      </c>
      <c r="G960" s="13">
        <f t="shared" si="84"/>
        <v>108750</v>
      </c>
      <c r="H960" s="154" t="s">
        <v>1245</v>
      </c>
      <c r="I960" s="4" t="s">
        <v>31</v>
      </c>
      <c r="J960">
        <v>108750</v>
      </c>
      <c r="K960" t="b">
        <f t="shared" si="85"/>
        <v>0</v>
      </c>
      <c r="L960" t="b">
        <f t="shared" si="86"/>
        <v>1</v>
      </c>
      <c r="M960" t="b">
        <f t="shared" si="87"/>
        <v>0</v>
      </c>
      <c r="N960" t="b">
        <f t="shared" si="88"/>
        <v>1</v>
      </c>
      <c r="O960" t="b">
        <f t="shared" si="89"/>
        <v>1</v>
      </c>
    </row>
    <row r="961" spans="1:15">
      <c r="A961" s="4">
        <v>1197831</v>
      </c>
      <c r="B961" s="6">
        <v>750</v>
      </c>
      <c r="C961" s="12" t="s">
        <v>1087</v>
      </c>
      <c r="D961" s="12" t="s">
        <v>1253</v>
      </c>
      <c r="E961" s="10">
        <v>75000</v>
      </c>
      <c r="F961" s="11">
        <v>0.4</v>
      </c>
      <c r="G961" s="13">
        <f t="shared" si="84"/>
        <v>187500</v>
      </c>
      <c r="H961" s="154" t="s">
        <v>1242</v>
      </c>
      <c r="I961" s="4" t="s">
        <v>31</v>
      </c>
      <c r="J961">
        <v>187500</v>
      </c>
      <c r="K961" t="b">
        <f t="shared" si="85"/>
        <v>0</v>
      </c>
      <c r="L961" t="b">
        <f t="shared" si="86"/>
        <v>0</v>
      </c>
      <c r="M961" t="b">
        <f t="shared" si="87"/>
        <v>0</v>
      </c>
      <c r="N961" t="b">
        <f t="shared" si="88"/>
        <v>1</v>
      </c>
      <c r="O961" t="b">
        <f t="shared" si="89"/>
        <v>1</v>
      </c>
    </row>
    <row r="962" spans="1:15">
      <c r="A962" s="4">
        <v>1197831</v>
      </c>
      <c r="B962" s="6">
        <v>600</v>
      </c>
      <c r="C962" s="12" t="s">
        <v>1086</v>
      </c>
      <c r="D962" s="12" t="s">
        <v>1253</v>
      </c>
      <c r="E962" s="10">
        <v>48000</v>
      </c>
      <c r="F962" s="11">
        <v>0.4</v>
      </c>
      <c r="G962" s="13">
        <f t="shared" si="84"/>
        <v>120000</v>
      </c>
      <c r="H962" s="154" t="s">
        <v>1243</v>
      </c>
      <c r="I962" s="4" t="s">
        <v>31</v>
      </c>
      <c r="J962">
        <v>120000</v>
      </c>
      <c r="K962" t="b">
        <f t="shared" si="85"/>
        <v>0</v>
      </c>
      <c r="L962" t="b">
        <f t="shared" si="86"/>
        <v>1</v>
      </c>
      <c r="M962" t="b">
        <f t="shared" si="87"/>
        <v>0</v>
      </c>
      <c r="N962" t="b">
        <f t="shared" si="88"/>
        <v>1</v>
      </c>
      <c r="O962" t="b">
        <f t="shared" si="89"/>
        <v>1</v>
      </c>
    </row>
    <row r="963" spans="1:15">
      <c r="A963" s="4">
        <v>1197831</v>
      </c>
      <c r="B963" s="6">
        <v>525</v>
      </c>
      <c r="C963" s="12" t="s">
        <v>1086</v>
      </c>
      <c r="D963" s="12" t="s">
        <v>1253</v>
      </c>
      <c r="E963" s="10">
        <v>78750</v>
      </c>
      <c r="F963" s="11">
        <v>0.5</v>
      </c>
      <c r="G963" s="13">
        <f t="shared" si="84"/>
        <v>157500</v>
      </c>
      <c r="H963" s="154" t="s">
        <v>1243</v>
      </c>
      <c r="I963" s="4" t="s">
        <v>31</v>
      </c>
      <c r="J963">
        <v>157500</v>
      </c>
      <c r="K963" t="b">
        <f t="shared" si="85"/>
        <v>0</v>
      </c>
      <c r="L963" t="b">
        <f t="shared" si="86"/>
        <v>1</v>
      </c>
      <c r="M963" t="b">
        <f t="shared" si="87"/>
        <v>0</v>
      </c>
      <c r="N963" t="b">
        <f t="shared" si="88"/>
        <v>1</v>
      </c>
      <c r="O963" t="b">
        <f t="shared" si="89"/>
        <v>1</v>
      </c>
    </row>
    <row r="964" spans="1:15">
      <c r="A964" s="4">
        <v>1197831</v>
      </c>
      <c r="B964" s="6">
        <v>425</v>
      </c>
      <c r="C964" s="12" t="s">
        <v>1086</v>
      </c>
      <c r="D964" s="12" t="s">
        <v>1253</v>
      </c>
      <c r="E964" s="10">
        <v>66937.5</v>
      </c>
      <c r="F964" s="11">
        <v>0.35</v>
      </c>
      <c r="G964" s="13">
        <f t="shared" si="84"/>
        <v>191250</v>
      </c>
      <c r="H964" s="154" t="s">
        <v>1246</v>
      </c>
      <c r="I964" s="4" t="s">
        <v>31</v>
      </c>
      <c r="J964">
        <v>191250</v>
      </c>
      <c r="K964" t="b">
        <f t="shared" si="85"/>
        <v>0</v>
      </c>
      <c r="L964" t="b">
        <f t="shared" si="86"/>
        <v>1</v>
      </c>
      <c r="M964" t="b">
        <f t="shared" si="87"/>
        <v>0</v>
      </c>
      <c r="N964" t="b">
        <f t="shared" si="88"/>
        <v>1</v>
      </c>
      <c r="O964" t="b">
        <f t="shared" si="89"/>
        <v>1</v>
      </c>
    </row>
    <row r="965" spans="1:15">
      <c r="A965" s="4">
        <v>1197831</v>
      </c>
      <c r="B965" s="6">
        <v>775</v>
      </c>
      <c r="C965" s="12" t="s">
        <v>1087</v>
      </c>
      <c r="D965" s="12" t="s">
        <v>1253</v>
      </c>
      <c r="E965" s="10">
        <v>170500</v>
      </c>
      <c r="F965" s="11">
        <v>0.55000000000000004</v>
      </c>
      <c r="G965" s="13">
        <f t="shared" ref="G965:G1028" si="90">E965/F965</f>
        <v>310000</v>
      </c>
      <c r="H965" s="154" t="s">
        <v>1245</v>
      </c>
      <c r="I965" s="4" t="s">
        <v>31</v>
      </c>
      <c r="J965">
        <v>310000</v>
      </c>
      <c r="K965" t="b">
        <f t="shared" ref="K965:K1028" si="91">IF(J965&gt;450000,TRUE,FALSE)</f>
        <v>0</v>
      </c>
      <c r="L965" t="b">
        <f t="shared" ref="L965:L1028" si="92">OR(C965="Men's Street Footwear",H965="Credit Card")</f>
        <v>0</v>
      </c>
      <c r="M965" t="b">
        <f t="shared" ref="M965:M1028" si="93">AND(D965="Male",H965="Credit Card",G965&lt;150000)</f>
        <v>0</v>
      </c>
      <c r="N965" t="b">
        <f t="shared" ref="N965:N1028" si="94">NOT(H965="Credit Card")</f>
        <v>1</v>
      </c>
      <c r="O965" t="b">
        <f t="shared" ref="O965:O1028" si="95">NOT(AND(H965=0,B965&lt;=500))</f>
        <v>1</v>
      </c>
    </row>
    <row r="966" spans="1:15">
      <c r="A966" s="4">
        <v>1197831</v>
      </c>
      <c r="B966" s="6">
        <v>775</v>
      </c>
      <c r="C966" s="12" t="s">
        <v>1087</v>
      </c>
      <c r="D966" s="12" t="s">
        <v>1253</v>
      </c>
      <c r="E966" s="10">
        <v>124000</v>
      </c>
      <c r="F966" s="11">
        <v>0.4</v>
      </c>
      <c r="G966" s="13">
        <f t="shared" si="90"/>
        <v>310000</v>
      </c>
      <c r="H966" s="154" t="s">
        <v>1243</v>
      </c>
      <c r="I966" s="4" t="s">
        <v>31</v>
      </c>
      <c r="J966">
        <v>310000</v>
      </c>
      <c r="K966" t="b">
        <f t="shared" si="91"/>
        <v>0</v>
      </c>
      <c r="L966" t="b">
        <f t="shared" si="92"/>
        <v>0</v>
      </c>
      <c r="M966" t="b">
        <f t="shared" si="93"/>
        <v>0</v>
      </c>
      <c r="N966" t="b">
        <f t="shared" si="94"/>
        <v>1</v>
      </c>
      <c r="O966" t="b">
        <f t="shared" si="95"/>
        <v>1</v>
      </c>
    </row>
    <row r="967" spans="1:15">
      <c r="A967" s="4">
        <v>1197831</v>
      </c>
      <c r="B967" s="6">
        <v>775</v>
      </c>
      <c r="C967" s="12" t="s">
        <v>1086</v>
      </c>
      <c r="D967" s="12" t="s">
        <v>1253</v>
      </c>
      <c r="E967" s="10">
        <v>139500</v>
      </c>
      <c r="F967" s="11">
        <v>0.4</v>
      </c>
      <c r="G967" s="13">
        <f t="shared" si="90"/>
        <v>348750</v>
      </c>
      <c r="H967" s="154" t="s">
        <v>1243</v>
      </c>
      <c r="I967" s="4" t="s">
        <v>31</v>
      </c>
      <c r="J967">
        <v>348750</v>
      </c>
      <c r="K967" t="b">
        <f t="shared" si="91"/>
        <v>0</v>
      </c>
      <c r="L967" t="b">
        <f t="shared" si="92"/>
        <v>1</v>
      </c>
      <c r="M967" t="b">
        <f t="shared" si="93"/>
        <v>0</v>
      </c>
      <c r="N967" t="b">
        <f t="shared" si="94"/>
        <v>1</v>
      </c>
      <c r="O967" t="b">
        <f t="shared" si="95"/>
        <v>1</v>
      </c>
    </row>
    <row r="968" spans="1:15">
      <c r="A968" s="4">
        <v>1197831</v>
      </c>
      <c r="B968" s="6">
        <v>650</v>
      </c>
      <c r="C968" s="12" t="s">
        <v>1086</v>
      </c>
      <c r="D968" s="12" t="s">
        <v>1253</v>
      </c>
      <c r="E968" s="10">
        <v>104000</v>
      </c>
      <c r="F968" s="11">
        <v>0.4</v>
      </c>
      <c r="G968" s="13">
        <f t="shared" si="90"/>
        <v>260000</v>
      </c>
      <c r="H968" s="154" t="s">
        <v>1242</v>
      </c>
      <c r="I968" s="4" t="s">
        <v>31</v>
      </c>
      <c r="J968">
        <v>260000</v>
      </c>
      <c r="K968" t="b">
        <f t="shared" si="91"/>
        <v>0</v>
      </c>
      <c r="L968" t="b">
        <f t="shared" si="92"/>
        <v>1</v>
      </c>
      <c r="M968" t="b">
        <f t="shared" si="93"/>
        <v>0</v>
      </c>
      <c r="N968" t="b">
        <f t="shared" si="94"/>
        <v>1</v>
      </c>
      <c r="O968" t="b">
        <f t="shared" si="95"/>
        <v>1</v>
      </c>
    </row>
    <row r="969" spans="1:15">
      <c r="A969" s="4">
        <v>1197831</v>
      </c>
      <c r="B969" s="6">
        <v>600</v>
      </c>
      <c r="C969" s="12" t="s">
        <v>1086</v>
      </c>
      <c r="D969" s="12" t="s">
        <v>1253</v>
      </c>
      <c r="E969" s="10">
        <v>120000</v>
      </c>
      <c r="F969" s="11">
        <v>0.5</v>
      </c>
      <c r="G969" s="13">
        <f t="shared" si="90"/>
        <v>240000</v>
      </c>
      <c r="H969" s="154" t="s">
        <v>1246</v>
      </c>
      <c r="I969" s="4" t="s">
        <v>31</v>
      </c>
      <c r="J969">
        <v>240000</v>
      </c>
      <c r="K969" t="b">
        <f t="shared" si="91"/>
        <v>0</v>
      </c>
      <c r="L969" t="b">
        <f t="shared" si="92"/>
        <v>1</v>
      </c>
      <c r="M969" t="b">
        <f t="shared" si="93"/>
        <v>0</v>
      </c>
      <c r="N969" t="b">
        <f t="shared" si="94"/>
        <v>1</v>
      </c>
      <c r="O969" t="b">
        <f t="shared" si="95"/>
        <v>1</v>
      </c>
    </row>
    <row r="970" spans="1:15">
      <c r="A970" s="4">
        <v>1197831</v>
      </c>
      <c r="B970" s="6">
        <v>500</v>
      </c>
      <c r="C970" s="12" t="s">
        <v>1086</v>
      </c>
      <c r="D970" s="12" t="s">
        <v>1253</v>
      </c>
      <c r="E970" s="10">
        <v>78750</v>
      </c>
      <c r="F970" s="11">
        <v>0.35</v>
      </c>
      <c r="G970" s="13">
        <f t="shared" si="90"/>
        <v>225000</v>
      </c>
      <c r="H970" s="154" t="s">
        <v>1243</v>
      </c>
      <c r="I970" s="4" t="s">
        <v>31</v>
      </c>
      <c r="J970">
        <v>225000</v>
      </c>
      <c r="K970" t="b">
        <f t="shared" si="91"/>
        <v>0</v>
      </c>
      <c r="L970" t="b">
        <f t="shared" si="92"/>
        <v>1</v>
      </c>
      <c r="M970" t="b">
        <f t="shared" si="93"/>
        <v>0</v>
      </c>
      <c r="N970" t="b">
        <f t="shared" si="94"/>
        <v>1</v>
      </c>
      <c r="O970" t="b">
        <f t="shared" si="95"/>
        <v>1</v>
      </c>
    </row>
    <row r="971" spans="1:15">
      <c r="A971" s="4">
        <v>1197831</v>
      </c>
      <c r="B971" s="6">
        <v>875</v>
      </c>
      <c r="C971" s="12" t="s">
        <v>1086</v>
      </c>
      <c r="D971" s="12" t="s">
        <v>1253</v>
      </c>
      <c r="E971" s="10">
        <v>240625</v>
      </c>
      <c r="F971" s="11">
        <v>0.55000000000000004</v>
      </c>
      <c r="G971" s="13">
        <f t="shared" si="90"/>
        <v>437499.99999999994</v>
      </c>
      <c r="H971" s="154" t="s">
        <v>1246</v>
      </c>
      <c r="I971" s="4" t="s">
        <v>31</v>
      </c>
      <c r="J971">
        <v>437499.99999999994</v>
      </c>
      <c r="K971" t="b">
        <f t="shared" si="91"/>
        <v>0</v>
      </c>
      <c r="L971" t="b">
        <f t="shared" si="92"/>
        <v>1</v>
      </c>
      <c r="M971" t="b">
        <f t="shared" si="93"/>
        <v>0</v>
      </c>
      <c r="N971" t="b">
        <f t="shared" si="94"/>
        <v>1</v>
      </c>
      <c r="O971" t="b">
        <f t="shared" si="95"/>
        <v>1</v>
      </c>
    </row>
    <row r="972" spans="1:15">
      <c r="A972" s="4">
        <v>1197831</v>
      </c>
      <c r="B972" s="6">
        <v>825</v>
      </c>
      <c r="C972" s="12" t="s">
        <v>1086</v>
      </c>
      <c r="D972" s="12" t="s">
        <v>1253</v>
      </c>
      <c r="E972" s="10">
        <v>148500</v>
      </c>
      <c r="F972" s="11">
        <v>0.45</v>
      </c>
      <c r="G972" s="13">
        <f t="shared" si="90"/>
        <v>330000</v>
      </c>
      <c r="H972" s="154" t="s">
        <v>1246</v>
      </c>
      <c r="I972" s="4" t="s">
        <v>31</v>
      </c>
      <c r="J972">
        <v>330000</v>
      </c>
      <c r="K972" t="b">
        <f t="shared" si="91"/>
        <v>0</v>
      </c>
      <c r="L972" t="b">
        <f t="shared" si="92"/>
        <v>1</v>
      </c>
      <c r="M972" t="b">
        <f t="shared" si="93"/>
        <v>0</v>
      </c>
      <c r="N972" t="b">
        <f t="shared" si="94"/>
        <v>1</v>
      </c>
      <c r="O972" t="b">
        <f t="shared" si="95"/>
        <v>1</v>
      </c>
    </row>
    <row r="973" spans="1:15">
      <c r="A973" s="4">
        <v>1197831</v>
      </c>
      <c r="B973" s="6">
        <v>825</v>
      </c>
      <c r="C973" s="12" t="s">
        <v>1086</v>
      </c>
      <c r="D973" s="12" t="s">
        <v>1253</v>
      </c>
      <c r="E973" s="10">
        <v>167062.5</v>
      </c>
      <c r="F973" s="11">
        <v>0.45</v>
      </c>
      <c r="G973" s="13">
        <f t="shared" si="90"/>
        <v>371250</v>
      </c>
      <c r="H973" s="154" t="s">
        <v>1246</v>
      </c>
      <c r="I973" s="4" t="s">
        <v>31</v>
      </c>
      <c r="J973">
        <v>371250</v>
      </c>
      <c r="K973" t="b">
        <f t="shared" si="91"/>
        <v>0</v>
      </c>
      <c r="L973" t="b">
        <f t="shared" si="92"/>
        <v>1</v>
      </c>
      <c r="M973" t="b">
        <f t="shared" si="93"/>
        <v>0</v>
      </c>
      <c r="N973" t="b">
        <f t="shared" si="94"/>
        <v>1</v>
      </c>
      <c r="O973" t="b">
        <f t="shared" si="95"/>
        <v>1</v>
      </c>
    </row>
    <row r="974" spans="1:15">
      <c r="A974" s="4">
        <v>1197831</v>
      </c>
      <c r="B974" s="6">
        <v>975</v>
      </c>
      <c r="C974" s="12" t="s">
        <v>1087</v>
      </c>
      <c r="D974" s="12" t="s">
        <v>1253</v>
      </c>
      <c r="E974" s="10">
        <v>175500</v>
      </c>
      <c r="F974" s="11">
        <v>0.45</v>
      </c>
      <c r="G974" s="13">
        <f t="shared" si="90"/>
        <v>390000</v>
      </c>
      <c r="H974" s="154" t="s">
        <v>1244</v>
      </c>
      <c r="I974" s="4" t="s">
        <v>31</v>
      </c>
      <c r="J974">
        <v>390000</v>
      </c>
      <c r="K974" t="b">
        <f t="shared" si="91"/>
        <v>0</v>
      </c>
      <c r="L974" t="b">
        <f t="shared" si="92"/>
        <v>0</v>
      </c>
      <c r="M974" t="b">
        <f t="shared" si="93"/>
        <v>0</v>
      </c>
      <c r="N974" t="b">
        <f t="shared" si="94"/>
        <v>1</v>
      </c>
      <c r="O974" t="b">
        <f t="shared" si="95"/>
        <v>1</v>
      </c>
    </row>
    <row r="975" spans="1:15">
      <c r="A975" s="4">
        <v>1197831</v>
      </c>
      <c r="B975" s="6">
        <v>575</v>
      </c>
      <c r="C975" s="12" t="s">
        <v>1087</v>
      </c>
      <c r="D975" s="12" t="s">
        <v>1253</v>
      </c>
      <c r="E975" s="10">
        <v>126500</v>
      </c>
      <c r="F975" s="11">
        <v>0.55000000000000004</v>
      </c>
      <c r="G975" s="13">
        <f t="shared" si="90"/>
        <v>229999.99999999997</v>
      </c>
      <c r="H975" s="154" t="s">
        <v>1242</v>
      </c>
      <c r="I975" s="4" t="s">
        <v>31</v>
      </c>
      <c r="J975">
        <v>229999.99999999997</v>
      </c>
      <c r="K975" t="b">
        <f t="shared" si="91"/>
        <v>0</v>
      </c>
      <c r="L975" t="b">
        <f t="shared" si="92"/>
        <v>0</v>
      </c>
      <c r="M975" t="b">
        <f t="shared" si="93"/>
        <v>0</v>
      </c>
      <c r="N975" t="b">
        <f t="shared" si="94"/>
        <v>1</v>
      </c>
      <c r="O975" t="b">
        <f t="shared" si="95"/>
        <v>1</v>
      </c>
    </row>
    <row r="976" spans="1:15">
      <c r="A976" s="4">
        <v>1197831</v>
      </c>
      <c r="B976" s="6">
        <v>550</v>
      </c>
      <c r="C976" s="12" t="s">
        <v>1087</v>
      </c>
      <c r="D976" s="12" t="s">
        <v>1253</v>
      </c>
      <c r="E976" s="10">
        <v>99000</v>
      </c>
      <c r="F976" s="11">
        <v>0.4</v>
      </c>
      <c r="G976" s="13">
        <f t="shared" si="90"/>
        <v>247500</v>
      </c>
      <c r="H976" s="154" t="s">
        <v>1245</v>
      </c>
      <c r="I976" s="4" t="s">
        <v>31</v>
      </c>
      <c r="J976">
        <v>247500</v>
      </c>
      <c r="K976" t="b">
        <f t="shared" si="91"/>
        <v>0</v>
      </c>
      <c r="L976" t="b">
        <f t="shared" si="92"/>
        <v>0</v>
      </c>
      <c r="M976" t="b">
        <f t="shared" si="93"/>
        <v>0</v>
      </c>
      <c r="N976" t="b">
        <f t="shared" si="94"/>
        <v>1</v>
      </c>
      <c r="O976" t="b">
        <f t="shared" si="95"/>
        <v>1</v>
      </c>
    </row>
    <row r="977" spans="1:15">
      <c r="A977" s="4">
        <v>1197831</v>
      </c>
      <c r="B977" s="6">
        <v>825</v>
      </c>
      <c r="C977" s="12" t="s">
        <v>1087</v>
      </c>
      <c r="D977" s="12" t="s">
        <v>1253</v>
      </c>
      <c r="E977" s="10">
        <v>272250</v>
      </c>
      <c r="F977" s="11">
        <v>0.6</v>
      </c>
      <c r="G977" s="13">
        <f t="shared" si="90"/>
        <v>453750</v>
      </c>
      <c r="H977" s="154" t="s">
        <v>1245</v>
      </c>
      <c r="I977" s="4" t="s">
        <v>31</v>
      </c>
      <c r="J977">
        <v>453750</v>
      </c>
      <c r="K977" t="b">
        <f t="shared" si="91"/>
        <v>1</v>
      </c>
      <c r="L977" t="b">
        <f t="shared" si="92"/>
        <v>0</v>
      </c>
      <c r="M977" t="b">
        <f t="shared" si="93"/>
        <v>0</v>
      </c>
      <c r="N977" t="b">
        <f t="shared" si="94"/>
        <v>1</v>
      </c>
      <c r="O977" t="b">
        <f t="shared" si="95"/>
        <v>1</v>
      </c>
    </row>
    <row r="978" spans="1:15">
      <c r="A978" s="4">
        <v>1197831</v>
      </c>
      <c r="B978" s="6">
        <v>775</v>
      </c>
      <c r="C978" s="12" t="s">
        <v>1087</v>
      </c>
      <c r="D978" s="12" t="s">
        <v>1253</v>
      </c>
      <c r="E978" s="10">
        <v>156937.5</v>
      </c>
      <c r="F978" s="11">
        <v>0.45</v>
      </c>
      <c r="G978" s="13">
        <f t="shared" si="90"/>
        <v>348750</v>
      </c>
      <c r="H978" s="154" t="s">
        <v>1241</v>
      </c>
      <c r="I978" s="4" t="s">
        <v>31</v>
      </c>
      <c r="J978">
        <v>348750</v>
      </c>
      <c r="K978" t="b">
        <f t="shared" si="91"/>
        <v>0</v>
      </c>
      <c r="L978" t="b">
        <f t="shared" si="92"/>
        <v>1</v>
      </c>
      <c r="M978" t="b">
        <f t="shared" si="93"/>
        <v>0</v>
      </c>
      <c r="N978" t="b">
        <f t="shared" si="94"/>
        <v>0</v>
      </c>
      <c r="O978" t="b">
        <f t="shared" si="95"/>
        <v>1</v>
      </c>
    </row>
    <row r="979" spans="1:15">
      <c r="A979" s="4">
        <v>1197831</v>
      </c>
      <c r="B979" s="6">
        <v>775</v>
      </c>
      <c r="C979" s="12" t="s">
        <v>1087</v>
      </c>
      <c r="D979" s="12" t="s">
        <v>1253</v>
      </c>
      <c r="E979" s="10">
        <v>191812.5</v>
      </c>
      <c r="F979" s="11">
        <v>0.45</v>
      </c>
      <c r="G979" s="13">
        <f t="shared" si="90"/>
        <v>426250</v>
      </c>
      <c r="H979" s="154" t="s">
        <v>1242</v>
      </c>
      <c r="I979" s="4" t="s">
        <v>31</v>
      </c>
      <c r="J979">
        <v>426250</v>
      </c>
      <c r="K979" t="b">
        <f t="shared" si="91"/>
        <v>0</v>
      </c>
      <c r="L979" t="b">
        <f t="shared" si="92"/>
        <v>0</v>
      </c>
      <c r="M979" t="b">
        <f t="shared" si="93"/>
        <v>0</v>
      </c>
      <c r="N979" t="b">
        <f t="shared" si="94"/>
        <v>1</v>
      </c>
      <c r="O979" t="b">
        <f t="shared" si="95"/>
        <v>1</v>
      </c>
    </row>
    <row r="980" spans="1:15">
      <c r="A980" s="4">
        <v>1197831</v>
      </c>
      <c r="B980" s="6">
        <v>950</v>
      </c>
      <c r="C980" s="12" t="s">
        <v>1086</v>
      </c>
      <c r="D980" s="12" t="s">
        <v>1253</v>
      </c>
      <c r="E980" s="10">
        <v>213750</v>
      </c>
      <c r="F980" s="11">
        <v>0.45</v>
      </c>
      <c r="G980" s="13">
        <f t="shared" si="90"/>
        <v>475000</v>
      </c>
      <c r="H980" s="154" t="s">
        <v>1244</v>
      </c>
      <c r="I980" s="4" t="s">
        <v>31</v>
      </c>
      <c r="J980">
        <v>475000</v>
      </c>
      <c r="K980" t="b">
        <f t="shared" si="91"/>
        <v>1</v>
      </c>
      <c r="L980" t="b">
        <f t="shared" si="92"/>
        <v>1</v>
      </c>
      <c r="M980" t="b">
        <f t="shared" si="93"/>
        <v>0</v>
      </c>
      <c r="N980" t="b">
        <f t="shared" si="94"/>
        <v>1</v>
      </c>
      <c r="O980" t="b">
        <f t="shared" si="95"/>
        <v>1</v>
      </c>
    </row>
    <row r="981" spans="1:15">
      <c r="A981" s="4">
        <v>1197831</v>
      </c>
      <c r="B981" s="6">
        <v>475</v>
      </c>
      <c r="C981" s="12" t="s">
        <v>1087</v>
      </c>
      <c r="D981" s="12" t="s">
        <v>1253</v>
      </c>
      <c r="E981" s="10">
        <v>117562.5</v>
      </c>
      <c r="F981" s="11">
        <v>0.55000000000000004</v>
      </c>
      <c r="G981" s="13">
        <f t="shared" si="90"/>
        <v>213749.99999999997</v>
      </c>
      <c r="H981" s="154" t="s">
        <v>1241</v>
      </c>
      <c r="I981" s="4" t="s">
        <v>31</v>
      </c>
      <c r="J981">
        <v>213749.99999999997</v>
      </c>
      <c r="K981" t="b">
        <f t="shared" si="91"/>
        <v>0</v>
      </c>
      <c r="L981" t="b">
        <f t="shared" si="92"/>
        <v>1</v>
      </c>
      <c r="M981" t="b">
        <f t="shared" si="93"/>
        <v>0</v>
      </c>
      <c r="N981" t="b">
        <f t="shared" si="94"/>
        <v>0</v>
      </c>
      <c r="O981" t="b">
        <f t="shared" si="95"/>
        <v>1</v>
      </c>
    </row>
    <row r="982" spans="1:15">
      <c r="A982" s="4">
        <v>1197831</v>
      </c>
      <c r="B982" s="6">
        <v>475</v>
      </c>
      <c r="C982" s="12" t="s">
        <v>1086</v>
      </c>
      <c r="D982" s="12" t="s">
        <v>1253</v>
      </c>
      <c r="E982" s="10">
        <v>95000</v>
      </c>
      <c r="F982" s="11">
        <v>0.4</v>
      </c>
      <c r="G982" s="13">
        <f t="shared" si="90"/>
        <v>237500</v>
      </c>
      <c r="H982" s="154" t="s">
        <v>1243</v>
      </c>
      <c r="I982" s="4" t="s">
        <v>31</v>
      </c>
      <c r="J982">
        <v>237500</v>
      </c>
      <c r="K982" t="b">
        <f t="shared" si="91"/>
        <v>0</v>
      </c>
      <c r="L982" t="b">
        <f t="shared" si="92"/>
        <v>1</v>
      </c>
      <c r="M982" t="b">
        <f t="shared" si="93"/>
        <v>0</v>
      </c>
      <c r="N982" t="b">
        <f t="shared" si="94"/>
        <v>1</v>
      </c>
      <c r="O982" t="b">
        <f t="shared" si="95"/>
        <v>1</v>
      </c>
    </row>
    <row r="983" spans="1:15">
      <c r="A983" s="4">
        <v>1197831</v>
      </c>
      <c r="B983" s="6">
        <v>725</v>
      </c>
      <c r="C983" s="12" t="s">
        <v>1087</v>
      </c>
      <c r="D983" s="12" t="s">
        <v>1253</v>
      </c>
      <c r="E983" s="10">
        <v>239250</v>
      </c>
      <c r="F983" s="11">
        <v>0.6</v>
      </c>
      <c r="G983" s="13">
        <f t="shared" si="90"/>
        <v>398750</v>
      </c>
      <c r="H983" s="154" t="s">
        <v>1245</v>
      </c>
      <c r="I983" s="4" t="s">
        <v>31</v>
      </c>
      <c r="J983">
        <v>398750</v>
      </c>
      <c r="K983" t="b">
        <f t="shared" si="91"/>
        <v>0</v>
      </c>
      <c r="L983" t="b">
        <f t="shared" si="92"/>
        <v>0</v>
      </c>
      <c r="M983" t="b">
        <f t="shared" si="93"/>
        <v>0</v>
      </c>
      <c r="N983" t="b">
        <f t="shared" si="94"/>
        <v>1</v>
      </c>
      <c r="O983" t="b">
        <f t="shared" si="95"/>
        <v>1</v>
      </c>
    </row>
    <row r="984" spans="1:15">
      <c r="A984" s="4">
        <v>1197831</v>
      </c>
      <c r="B984" s="6">
        <v>675</v>
      </c>
      <c r="C984" s="12" t="s">
        <v>1087</v>
      </c>
      <c r="D984" s="12" t="s">
        <v>1253</v>
      </c>
      <c r="E984" s="10">
        <v>151875</v>
      </c>
      <c r="F984" s="11">
        <v>0.45</v>
      </c>
      <c r="G984" s="13">
        <f t="shared" si="90"/>
        <v>337500</v>
      </c>
      <c r="H984" s="154" t="s">
        <v>1242</v>
      </c>
      <c r="I984" s="4" t="s">
        <v>31</v>
      </c>
      <c r="J984">
        <v>337500</v>
      </c>
      <c r="K984" t="b">
        <f t="shared" si="91"/>
        <v>0</v>
      </c>
      <c r="L984" t="b">
        <f t="shared" si="92"/>
        <v>0</v>
      </c>
      <c r="M984" t="b">
        <f t="shared" si="93"/>
        <v>0</v>
      </c>
      <c r="N984" t="b">
        <f t="shared" si="94"/>
        <v>1</v>
      </c>
      <c r="O984" t="b">
        <f t="shared" si="95"/>
        <v>1</v>
      </c>
    </row>
    <row r="985" spans="1:15">
      <c r="A985" s="4">
        <v>1197831</v>
      </c>
      <c r="B985" s="6">
        <v>625</v>
      </c>
      <c r="C985" s="12" t="s">
        <v>1087</v>
      </c>
      <c r="D985" s="12" t="s">
        <v>1253</v>
      </c>
      <c r="E985" s="10">
        <v>140625</v>
      </c>
      <c r="F985" s="11">
        <v>0.45</v>
      </c>
      <c r="G985" s="13">
        <f t="shared" si="90"/>
        <v>312500</v>
      </c>
      <c r="H985" s="154" t="s">
        <v>1246</v>
      </c>
      <c r="I985" s="4" t="s">
        <v>31</v>
      </c>
      <c r="J985">
        <v>312500</v>
      </c>
      <c r="K985" t="b">
        <f t="shared" si="91"/>
        <v>0</v>
      </c>
      <c r="L985" t="b">
        <f t="shared" si="92"/>
        <v>0</v>
      </c>
      <c r="M985" t="b">
        <f t="shared" si="93"/>
        <v>0</v>
      </c>
      <c r="N985" t="b">
        <f t="shared" si="94"/>
        <v>1</v>
      </c>
      <c r="O985" t="b">
        <f t="shared" si="95"/>
        <v>1</v>
      </c>
    </row>
    <row r="986" spans="1:15">
      <c r="A986" s="4">
        <v>1197831</v>
      </c>
      <c r="B986" s="6">
        <v>675</v>
      </c>
      <c r="C986" s="12" t="s">
        <v>1087</v>
      </c>
      <c r="D986" s="12" t="s">
        <v>1253</v>
      </c>
      <c r="E986" s="10">
        <v>167062.5</v>
      </c>
      <c r="F986" s="11">
        <v>0.45</v>
      </c>
      <c r="G986" s="13">
        <f t="shared" si="90"/>
        <v>371250</v>
      </c>
      <c r="H986" s="154" t="s">
        <v>1245</v>
      </c>
      <c r="I986" s="4" t="s">
        <v>31</v>
      </c>
      <c r="J986">
        <v>371250</v>
      </c>
      <c r="K986" t="b">
        <f t="shared" si="91"/>
        <v>0</v>
      </c>
      <c r="L986" t="b">
        <f t="shared" si="92"/>
        <v>0</v>
      </c>
      <c r="M986" t="b">
        <f t="shared" si="93"/>
        <v>0</v>
      </c>
      <c r="N986" t="b">
        <f t="shared" si="94"/>
        <v>1</v>
      </c>
      <c r="O986" t="b">
        <f t="shared" si="95"/>
        <v>1</v>
      </c>
    </row>
    <row r="987" spans="1:15">
      <c r="A987" s="4">
        <v>1197831</v>
      </c>
      <c r="B987" s="6">
        <v>400</v>
      </c>
      <c r="C987" s="12" t="s">
        <v>1087</v>
      </c>
      <c r="D987" s="12" t="s">
        <v>1253</v>
      </c>
      <c r="E987" s="10">
        <v>121000</v>
      </c>
      <c r="F987" s="11">
        <v>0.55000000000000004</v>
      </c>
      <c r="G987" s="13">
        <f t="shared" si="90"/>
        <v>219999.99999999997</v>
      </c>
      <c r="H987" s="154" t="s">
        <v>1241</v>
      </c>
      <c r="I987" s="4" t="s">
        <v>31</v>
      </c>
      <c r="J987">
        <v>219999.99999999997</v>
      </c>
      <c r="K987" t="b">
        <f t="shared" si="91"/>
        <v>0</v>
      </c>
      <c r="L987" t="b">
        <f t="shared" si="92"/>
        <v>1</v>
      </c>
      <c r="M987" t="b">
        <f t="shared" si="93"/>
        <v>0</v>
      </c>
      <c r="N987" t="b">
        <f t="shared" si="94"/>
        <v>0</v>
      </c>
      <c r="O987" t="b">
        <f t="shared" si="95"/>
        <v>1</v>
      </c>
    </row>
    <row r="988" spans="1:15">
      <c r="A988" s="4">
        <v>1197831</v>
      </c>
      <c r="B988" s="6">
        <v>400</v>
      </c>
      <c r="C988" s="12" t="s">
        <v>1086</v>
      </c>
      <c r="D988" s="12" t="s">
        <v>1253</v>
      </c>
      <c r="E988" s="10">
        <v>80000</v>
      </c>
      <c r="F988" s="11">
        <v>0.4</v>
      </c>
      <c r="G988" s="13">
        <f t="shared" si="90"/>
        <v>200000</v>
      </c>
      <c r="H988" s="154" t="s">
        <v>1243</v>
      </c>
      <c r="I988" s="4" t="s">
        <v>31</v>
      </c>
      <c r="J988">
        <v>200000</v>
      </c>
      <c r="K988" t="b">
        <f t="shared" si="91"/>
        <v>0</v>
      </c>
      <c r="L988" t="b">
        <f t="shared" si="92"/>
        <v>1</v>
      </c>
      <c r="M988" t="b">
        <f t="shared" si="93"/>
        <v>0</v>
      </c>
      <c r="N988" t="b">
        <f t="shared" si="94"/>
        <v>1</v>
      </c>
      <c r="O988" t="b">
        <f t="shared" si="95"/>
        <v>1</v>
      </c>
    </row>
    <row r="989" spans="1:15">
      <c r="A989" s="4">
        <v>1197831</v>
      </c>
      <c r="B989" s="6">
        <v>625</v>
      </c>
      <c r="C989" s="12" t="s">
        <v>1086</v>
      </c>
      <c r="D989" s="12" t="s">
        <v>1253</v>
      </c>
      <c r="E989" s="10">
        <v>168750</v>
      </c>
      <c r="F989" s="11">
        <v>0.6</v>
      </c>
      <c r="G989" s="13">
        <f t="shared" si="90"/>
        <v>281250</v>
      </c>
      <c r="H989" s="154" t="s">
        <v>1241</v>
      </c>
      <c r="I989" s="4" t="s">
        <v>31</v>
      </c>
      <c r="J989">
        <v>281250</v>
      </c>
      <c r="K989" t="b">
        <f t="shared" si="91"/>
        <v>0</v>
      </c>
      <c r="L989" t="b">
        <f t="shared" si="92"/>
        <v>1</v>
      </c>
      <c r="M989" t="b">
        <f t="shared" si="93"/>
        <v>0</v>
      </c>
      <c r="N989" t="b">
        <f t="shared" si="94"/>
        <v>0</v>
      </c>
      <c r="O989" t="b">
        <f t="shared" si="95"/>
        <v>1</v>
      </c>
    </row>
    <row r="990" spans="1:15">
      <c r="A990" s="4">
        <v>1197831</v>
      </c>
      <c r="B990" s="6">
        <v>575</v>
      </c>
      <c r="C990" s="12" t="s">
        <v>1087</v>
      </c>
      <c r="D990" s="12" t="s">
        <v>1253</v>
      </c>
      <c r="E990" s="10">
        <v>90562.5</v>
      </c>
      <c r="F990" s="11">
        <v>0.45</v>
      </c>
      <c r="G990" s="13">
        <f t="shared" si="90"/>
        <v>201250</v>
      </c>
      <c r="H990" s="154" t="s">
        <v>1241</v>
      </c>
      <c r="I990" s="4" t="s">
        <v>31</v>
      </c>
      <c r="J990">
        <v>201250</v>
      </c>
      <c r="K990" t="b">
        <f t="shared" si="91"/>
        <v>0</v>
      </c>
      <c r="L990" t="b">
        <f t="shared" si="92"/>
        <v>1</v>
      </c>
      <c r="M990" t="b">
        <f t="shared" si="93"/>
        <v>0</v>
      </c>
      <c r="N990" t="b">
        <f t="shared" si="94"/>
        <v>0</v>
      </c>
      <c r="O990" t="b">
        <f t="shared" si="95"/>
        <v>1</v>
      </c>
    </row>
    <row r="991" spans="1:15">
      <c r="A991" s="4">
        <v>1197831</v>
      </c>
      <c r="B991" s="6">
        <v>575</v>
      </c>
      <c r="C991" s="12" t="s">
        <v>1086</v>
      </c>
      <c r="D991" s="12" t="s">
        <v>1253</v>
      </c>
      <c r="E991" s="10">
        <v>90562.5</v>
      </c>
      <c r="F991" s="11">
        <v>0.45</v>
      </c>
      <c r="G991" s="13">
        <f t="shared" si="90"/>
        <v>201250</v>
      </c>
      <c r="H991" s="154" t="s">
        <v>1244</v>
      </c>
      <c r="I991" s="4" t="s">
        <v>31</v>
      </c>
      <c r="J991">
        <v>201250</v>
      </c>
      <c r="K991" t="b">
        <f t="shared" si="91"/>
        <v>0</v>
      </c>
      <c r="L991" t="b">
        <f t="shared" si="92"/>
        <v>1</v>
      </c>
      <c r="M991" t="b">
        <f t="shared" si="93"/>
        <v>0</v>
      </c>
      <c r="N991" t="b">
        <f t="shared" si="94"/>
        <v>1</v>
      </c>
      <c r="O991" t="b">
        <f t="shared" si="95"/>
        <v>1</v>
      </c>
    </row>
    <row r="992" spans="1:15">
      <c r="A992" s="4">
        <v>1197831</v>
      </c>
      <c r="B992" s="6">
        <v>525</v>
      </c>
      <c r="C992" s="12" t="s">
        <v>1087</v>
      </c>
      <c r="D992" s="12" t="s">
        <v>1253</v>
      </c>
      <c r="E992" s="10">
        <v>94500</v>
      </c>
      <c r="F992" s="11">
        <v>0.45</v>
      </c>
      <c r="G992" s="13">
        <f t="shared" si="90"/>
        <v>210000</v>
      </c>
      <c r="H992" s="154" t="s">
        <v>1245</v>
      </c>
      <c r="I992" s="4" t="s">
        <v>31</v>
      </c>
      <c r="J992">
        <v>210000</v>
      </c>
      <c r="K992" t="b">
        <f t="shared" si="91"/>
        <v>0</v>
      </c>
      <c r="L992" t="b">
        <f t="shared" si="92"/>
        <v>0</v>
      </c>
      <c r="M992" t="b">
        <f t="shared" si="93"/>
        <v>0</v>
      </c>
      <c r="N992" t="b">
        <f t="shared" si="94"/>
        <v>1</v>
      </c>
      <c r="O992" t="b">
        <f t="shared" si="95"/>
        <v>1</v>
      </c>
    </row>
    <row r="993" spans="1:15">
      <c r="A993" s="4">
        <v>1197831</v>
      </c>
      <c r="B993" s="6">
        <v>375</v>
      </c>
      <c r="C993" s="12" t="s">
        <v>1086</v>
      </c>
      <c r="D993" s="12" t="s">
        <v>1253</v>
      </c>
      <c r="E993" s="10">
        <v>82500</v>
      </c>
      <c r="F993" s="11">
        <v>0.55000000000000004</v>
      </c>
      <c r="G993" s="13">
        <f t="shared" si="90"/>
        <v>150000</v>
      </c>
      <c r="H993" s="154" t="s">
        <v>1242</v>
      </c>
      <c r="I993" s="4" t="s">
        <v>31</v>
      </c>
      <c r="J993">
        <v>150000</v>
      </c>
      <c r="K993" t="b">
        <f t="shared" si="91"/>
        <v>0</v>
      </c>
      <c r="L993" t="b">
        <f t="shared" si="92"/>
        <v>1</v>
      </c>
      <c r="M993" t="b">
        <f t="shared" si="93"/>
        <v>0</v>
      </c>
      <c r="N993" t="b">
        <f t="shared" si="94"/>
        <v>1</v>
      </c>
      <c r="O993" t="b">
        <f t="shared" si="95"/>
        <v>1</v>
      </c>
    </row>
    <row r="994" spans="1:15">
      <c r="A994" s="4">
        <v>1197831</v>
      </c>
      <c r="B994" s="6">
        <v>350</v>
      </c>
      <c r="C994" s="12" t="s">
        <v>1088</v>
      </c>
      <c r="D994" s="155" t="s">
        <v>1254</v>
      </c>
      <c r="E994" s="10">
        <v>49000</v>
      </c>
      <c r="F994" s="11">
        <v>0.4</v>
      </c>
      <c r="G994" s="13">
        <f t="shared" si="90"/>
        <v>122500</v>
      </c>
      <c r="H994" s="154" t="s">
        <v>1244</v>
      </c>
      <c r="I994" s="4" t="s">
        <v>31</v>
      </c>
      <c r="J994">
        <v>122500</v>
      </c>
      <c r="K994" t="b">
        <f t="shared" si="91"/>
        <v>0</v>
      </c>
      <c r="L994" t="b">
        <f t="shared" si="92"/>
        <v>0</v>
      </c>
      <c r="M994" t="b">
        <f t="shared" si="93"/>
        <v>0</v>
      </c>
      <c r="N994" t="b">
        <f t="shared" si="94"/>
        <v>1</v>
      </c>
      <c r="O994" t="b">
        <f t="shared" si="95"/>
        <v>1</v>
      </c>
    </row>
    <row r="995" spans="1:15">
      <c r="A995" s="4">
        <v>1197831</v>
      </c>
      <c r="B995" s="6">
        <v>525</v>
      </c>
      <c r="C995" s="12" t="s">
        <v>1087</v>
      </c>
      <c r="D995" s="12" t="s">
        <v>1253</v>
      </c>
      <c r="E995" s="10">
        <v>141750</v>
      </c>
      <c r="F995" s="11">
        <v>0.6</v>
      </c>
      <c r="G995" s="13">
        <f t="shared" si="90"/>
        <v>236250</v>
      </c>
      <c r="H995" s="154" t="s">
        <v>1246</v>
      </c>
      <c r="I995" s="4" t="s">
        <v>31</v>
      </c>
      <c r="J995">
        <v>236250</v>
      </c>
      <c r="K995" t="b">
        <f t="shared" si="91"/>
        <v>0</v>
      </c>
      <c r="L995" t="b">
        <f t="shared" si="92"/>
        <v>0</v>
      </c>
      <c r="M995" t="b">
        <f t="shared" si="93"/>
        <v>0</v>
      </c>
      <c r="N995" t="b">
        <f t="shared" si="94"/>
        <v>1</v>
      </c>
      <c r="O995" t="b">
        <f t="shared" si="95"/>
        <v>1</v>
      </c>
    </row>
    <row r="996" spans="1:15">
      <c r="A996" s="4">
        <v>1197831</v>
      </c>
      <c r="B996" s="6">
        <v>675</v>
      </c>
      <c r="C996" s="12" t="s">
        <v>1087</v>
      </c>
      <c r="D996" s="12" t="s">
        <v>1253</v>
      </c>
      <c r="E996" s="10">
        <v>91125</v>
      </c>
      <c r="F996" s="11">
        <v>0.45</v>
      </c>
      <c r="G996" s="13">
        <f t="shared" si="90"/>
        <v>202500</v>
      </c>
      <c r="H996" s="154" t="s">
        <v>1241</v>
      </c>
      <c r="I996" s="4" t="s">
        <v>31</v>
      </c>
      <c r="J996">
        <v>202500</v>
      </c>
      <c r="K996" t="b">
        <f t="shared" si="91"/>
        <v>0</v>
      </c>
      <c r="L996" t="b">
        <f t="shared" si="92"/>
        <v>1</v>
      </c>
      <c r="M996" t="b">
        <f t="shared" si="93"/>
        <v>0</v>
      </c>
      <c r="N996" t="b">
        <f t="shared" si="94"/>
        <v>0</v>
      </c>
      <c r="O996" t="b">
        <f t="shared" si="95"/>
        <v>1</v>
      </c>
    </row>
    <row r="997" spans="1:15">
      <c r="A997" s="4">
        <v>1197831</v>
      </c>
      <c r="B997" s="6">
        <v>675</v>
      </c>
      <c r="C997" s="12" t="s">
        <v>1086</v>
      </c>
      <c r="D997" s="12" t="s">
        <v>1253</v>
      </c>
      <c r="E997" s="10">
        <v>91125</v>
      </c>
      <c r="F997" s="11">
        <v>0.45</v>
      </c>
      <c r="G997" s="13">
        <f t="shared" si="90"/>
        <v>202500</v>
      </c>
      <c r="H997" s="154" t="s">
        <v>1243</v>
      </c>
      <c r="I997" s="4" t="s">
        <v>31</v>
      </c>
      <c r="J997">
        <v>202500</v>
      </c>
      <c r="K997" t="b">
        <f t="shared" si="91"/>
        <v>0</v>
      </c>
      <c r="L997" t="b">
        <f t="shared" si="92"/>
        <v>1</v>
      </c>
      <c r="M997" t="b">
        <f t="shared" si="93"/>
        <v>0</v>
      </c>
      <c r="N997" t="b">
        <f t="shared" si="94"/>
        <v>1</v>
      </c>
      <c r="O997" t="b">
        <f t="shared" si="95"/>
        <v>1</v>
      </c>
    </row>
    <row r="998" spans="1:15">
      <c r="A998" s="4">
        <v>1197831</v>
      </c>
      <c r="B998" s="6">
        <v>600</v>
      </c>
      <c r="C998" s="12" t="s">
        <v>1086</v>
      </c>
      <c r="D998" s="12" t="s">
        <v>1253</v>
      </c>
      <c r="E998" s="10">
        <v>148500</v>
      </c>
      <c r="F998" s="11">
        <v>0.45</v>
      </c>
      <c r="G998" s="13">
        <f t="shared" si="90"/>
        <v>330000</v>
      </c>
      <c r="H998" s="154" t="s">
        <v>1244</v>
      </c>
      <c r="I998" s="4" t="s">
        <v>31</v>
      </c>
      <c r="J998">
        <v>330000</v>
      </c>
      <c r="K998" t="b">
        <f t="shared" si="91"/>
        <v>0</v>
      </c>
      <c r="L998" t="b">
        <f t="shared" si="92"/>
        <v>1</v>
      </c>
      <c r="M998" t="b">
        <f t="shared" si="93"/>
        <v>0</v>
      </c>
      <c r="N998" t="b">
        <f t="shared" si="94"/>
        <v>1</v>
      </c>
      <c r="O998" t="b">
        <f t="shared" si="95"/>
        <v>1</v>
      </c>
    </row>
    <row r="999" spans="1:15">
      <c r="A999" s="4">
        <v>1197831</v>
      </c>
      <c r="B999" s="6">
        <v>475</v>
      </c>
      <c r="C999" s="12" t="s">
        <v>1087</v>
      </c>
      <c r="D999" s="12" t="s">
        <v>1253</v>
      </c>
      <c r="E999" s="10">
        <v>143687.5</v>
      </c>
      <c r="F999" s="11">
        <v>0.55000000000000004</v>
      </c>
      <c r="G999" s="13">
        <f t="shared" si="90"/>
        <v>261249.99999999997</v>
      </c>
      <c r="H999" s="154" t="s">
        <v>1245</v>
      </c>
      <c r="I999" s="4" t="s">
        <v>31</v>
      </c>
      <c r="J999">
        <v>261249.99999999997</v>
      </c>
      <c r="K999" t="b">
        <f t="shared" si="91"/>
        <v>0</v>
      </c>
      <c r="L999" t="b">
        <f t="shared" si="92"/>
        <v>0</v>
      </c>
      <c r="M999" t="b">
        <f t="shared" si="93"/>
        <v>0</v>
      </c>
      <c r="N999" t="b">
        <f t="shared" si="94"/>
        <v>1</v>
      </c>
      <c r="O999" t="b">
        <f t="shared" si="95"/>
        <v>1</v>
      </c>
    </row>
    <row r="1000" spans="1:15">
      <c r="A1000" s="4">
        <v>1197831</v>
      </c>
      <c r="B1000" s="6">
        <v>450</v>
      </c>
      <c r="C1000" s="12" t="s">
        <v>1087</v>
      </c>
      <c r="D1000" s="12" t="s">
        <v>1253</v>
      </c>
      <c r="E1000" s="10">
        <v>99000</v>
      </c>
      <c r="F1000" s="11">
        <v>0.4</v>
      </c>
      <c r="G1000" s="13">
        <f t="shared" si="90"/>
        <v>247500</v>
      </c>
      <c r="H1000" s="154" t="s">
        <v>1242</v>
      </c>
      <c r="I1000" s="4" t="s">
        <v>31</v>
      </c>
      <c r="J1000">
        <v>247500</v>
      </c>
      <c r="K1000" t="b">
        <f t="shared" si="91"/>
        <v>0</v>
      </c>
      <c r="L1000" t="b">
        <f t="shared" si="92"/>
        <v>0</v>
      </c>
      <c r="M1000" t="b">
        <f t="shared" si="93"/>
        <v>0</v>
      </c>
      <c r="N1000" t="b">
        <f t="shared" si="94"/>
        <v>1</v>
      </c>
      <c r="O1000" t="b">
        <f t="shared" si="95"/>
        <v>1</v>
      </c>
    </row>
    <row r="1001" spans="1:15">
      <c r="A1001" s="4">
        <v>1197831</v>
      </c>
      <c r="B1001" s="6">
        <v>650</v>
      </c>
      <c r="C1001" s="12" t="s">
        <v>1087</v>
      </c>
      <c r="D1001" s="12" t="s">
        <v>1253</v>
      </c>
      <c r="E1001" s="10">
        <v>253500</v>
      </c>
      <c r="F1001" s="11">
        <v>0.6</v>
      </c>
      <c r="G1001" s="13">
        <f t="shared" si="90"/>
        <v>422500</v>
      </c>
      <c r="H1001" s="154" t="s">
        <v>1246</v>
      </c>
      <c r="I1001" s="4" t="s">
        <v>31</v>
      </c>
      <c r="J1001">
        <v>422500</v>
      </c>
      <c r="K1001" t="b">
        <f t="shared" si="91"/>
        <v>0</v>
      </c>
      <c r="L1001" t="b">
        <f t="shared" si="92"/>
        <v>0</v>
      </c>
      <c r="M1001" t="b">
        <f t="shared" si="93"/>
        <v>0</v>
      </c>
      <c r="N1001" t="b">
        <f t="shared" si="94"/>
        <v>1</v>
      </c>
      <c r="O1001" t="b">
        <f t="shared" si="95"/>
        <v>1</v>
      </c>
    </row>
    <row r="1002" spans="1:15">
      <c r="A1002" s="4">
        <v>1197831</v>
      </c>
      <c r="B1002" s="6">
        <v>800</v>
      </c>
      <c r="C1002" s="12" t="s">
        <v>1087</v>
      </c>
      <c r="D1002" s="12" t="s">
        <v>1253</v>
      </c>
      <c r="E1002" s="10">
        <v>198000</v>
      </c>
      <c r="F1002" s="11">
        <v>0.45</v>
      </c>
      <c r="G1002" s="13">
        <f t="shared" si="90"/>
        <v>440000</v>
      </c>
      <c r="H1002" s="154" t="s">
        <v>1245</v>
      </c>
      <c r="I1002" s="4" t="s">
        <v>31</v>
      </c>
      <c r="J1002">
        <v>440000</v>
      </c>
      <c r="K1002" t="b">
        <f t="shared" si="91"/>
        <v>0</v>
      </c>
      <c r="L1002" t="b">
        <f t="shared" si="92"/>
        <v>0</v>
      </c>
      <c r="M1002" t="b">
        <f t="shared" si="93"/>
        <v>0</v>
      </c>
      <c r="N1002" t="b">
        <f t="shared" si="94"/>
        <v>1</v>
      </c>
      <c r="O1002" t="b">
        <f t="shared" si="95"/>
        <v>1</v>
      </c>
    </row>
    <row r="1003" spans="1:15">
      <c r="A1003" s="4">
        <v>1197831</v>
      </c>
      <c r="B1003" s="6">
        <v>800</v>
      </c>
      <c r="C1003" s="12" t="s">
        <v>1087</v>
      </c>
      <c r="D1003" s="12" t="s">
        <v>1253</v>
      </c>
      <c r="E1003" s="10">
        <v>198000</v>
      </c>
      <c r="F1003" s="11">
        <v>0.45</v>
      </c>
      <c r="G1003" s="13">
        <f t="shared" si="90"/>
        <v>440000</v>
      </c>
      <c r="H1003" s="154" t="s">
        <v>1245</v>
      </c>
      <c r="I1003" s="4" t="s">
        <v>31</v>
      </c>
      <c r="J1003">
        <v>440000</v>
      </c>
      <c r="K1003" t="b">
        <f t="shared" si="91"/>
        <v>0</v>
      </c>
      <c r="L1003" t="b">
        <f t="shared" si="92"/>
        <v>0</v>
      </c>
      <c r="M1003" t="b">
        <f t="shared" si="93"/>
        <v>0</v>
      </c>
      <c r="N1003" t="b">
        <f t="shared" si="94"/>
        <v>1</v>
      </c>
      <c r="O1003" t="b">
        <f t="shared" si="95"/>
        <v>1</v>
      </c>
    </row>
    <row r="1004" spans="1:15">
      <c r="A1004" s="4">
        <v>1197831</v>
      </c>
      <c r="B1004" s="6">
        <v>700</v>
      </c>
      <c r="C1004" s="12" t="s">
        <v>1087</v>
      </c>
      <c r="D1004" s="12" t="s">
        <v>1253</v>
      </c>
      <c r="E1004" s="10">
        <v>189000</v>
      </c>
      <c r="F1004" s="11">
        <v>0.45</v>
      </c>
      <c r="G1004" s="13">
        <f t="shared" si="90"/>
        <v>420000</v>
      </c>
      <c r="H1004" s="154" t="s">
        <v>1246</v>
      </c>
      <c r="I1004" s="4" t="s">
        <v>31</v>
      </c>
      <c r="J1004">
        <v>420000</v>
      </c>
      <c r="K1004" t="b">
        <f t="shared" si="91"/>
        <v>0</v>
      </c>
      <c r="L1004" t="b">
        <f t="shared" si="92"/>
        <v>0</v>
      </c>
      <c r="M1004" t="b">
        <f t="shared" si="93"/>
        <v>0</v>
      </c>
      <c r="N1004" t="b">
        <f t="shared" si="94"/>
        <v>1</v>
      </c>
      <c r="O1004" t="b">
        <f t="shared" si="95"/>
        <v>1</v>
      </c>
    </row>
    <row r="1005" spans="1:15">
      <c r="A1005" s="4">
        <v>1197831</v>
      </c>
      <c r="B1005" s="6">
        <v>550</v>
      </c>
      <c r="C1005" s="12" t="s">
        <v>1086</v>
      </c>
      <c r="D1005" s="12" t="s">
        <v>1253</v>
      </c>
      <c r="E1005" s="10">
        <v>181500</v>
      </c>
      <c r="F1005" s="11">
        <v>0.55000000000000004</v>
      </c>
      <c r="G1005" s="13">
        <f t="shared" si="90"/>
        <v>330000</v>
      </c>
      <c r="H1005" s="154" t="s">
        <v>1241</v>
      </c>
      <c r="I1005" s="4" t="s">
        <v>31</v>
      </c>
      <c r="J1005">
        <v>330000</v>
      </c>
      <c r="K1005" t="b">
        <f t="shared" si="91"/>
        <v>0</v>
      </c>
      <c r="L1005" t="b">
        <f t="shared" si="92"/>
        <v>1</v>
      </c>
      <c r="M1005" t="b">
        <f t="shared" si="93"/>
        <v>0</v>
      </c>
      <c r="N1005" t="b">
        <f t="shared" si="94"/>
        <v>0</v>
      </c>
      <c r="O1005" t="b">
        <f t="shared" si="95"/>
        <v>1</v>
      </c>
    </row>
    <row r="1006" spans="1:15">
      <c r="A1006" s="4">
        <v>1197831</v>
      </c>
      <c r="B1006" s="6">
        <v>500</v>
      </c>
      <c r="C1006" s="12" t="s">
        <v>1086</v>
      </c>
      <c r="D1006" s="12" t="s">
        <v>1253</v>
      </c>
      <c r="E1006" s="10">
        <v>110000</v>
      </c>
      <c r="F1006" s="11">
        <v>0.4</v>
      </c>
      <c r="G1006" s="13">
        <f t="shared" si="90"/>
        <v>275000</v>
      </c>
      <c r="H1006" s="154" t="s">
        <v>1246</v>
      </c>
      <c r="I1006" s="4" t="s">
        <v>31</v>
      </c>
      <c r="J1006">
        <v>275000</v>
      </c>
      <c r="K1006" t="b">
        <f t="shared" si="91"/>
        <v>0</v>
      </c>
      <c r="L1006" t="b">
        <f t="shared" si="92"/>
        <v>1</v>
      </c>
      <c r="M1006" t="b">
        <f t="shared" si="93"/>
        <v>0</v>
      </c>
      <c r="N1006" t="b">
        <f t="shared" si="94"/>
        <v>1</v>
      </c>
      <c r="O1006" t="b">
        <f t="shared" si="95"/>
        <v>1</v>
      </c>
    </row>
    <row r="1007" spans="1:15">
      <c r="A1007" s="4">
        <v>1197831</v>
      </c>
      <c r="B1007" s="6">
        <v>750</v>
      </c>
      <c r="C1007" s="12" t="s">
        <v>1086</v>
      </c>
      <c r="D1007" s="12" t="s">
        <v>1253</v>
      </c>
      <c r="E1007" s="10">
        <v>292500</v>
      </c>
      <c r="F1007" s="11">
        <v>0.6</v>
      </c>
      <c r="G1007" s="13">
        <f t="shared" si="90"/>
        <v>487500</v>
      </c>
      <c r="H1007" s="154" t="s">
        <v>1241</v>
      </c>
      <c r="I1007" s="4" t="s">
        <v>31</v>
      </c>
      <c r="J1007">
        <v>487500</v>
      </c>
      <c r="K1007" t="b">
        <f t="shared" si="91"/>
        <v>1</v>
      </c>
      <c r="L1007" t="b">
        <f t="shared" si="92"/>
        <v>1</v>
      </c>
      <c r="M1007" t="b">
        <f t="shared" si="93"/>
        <v>0</v>
      </c>
      <c r="N1007" t="b">
        <f t="shared" si="94"/>
        <v>0</v>
      </c>
      <c r="O1007" t="b">
        <f t="shared" si="95"/>
        <v>1</v>
      </c>
    </row>
    <row r="1008" spans="1:15">
      <c r="A1008" s="4">
        <v>1185732</v>
      </c>
      <c r="B1008" s="6">
        <v>425</v>
      </c>
      <c r="C1008" s="12" t="s">
        <v>1087</v>
      </c>
      <c r="D1008" s="12" t="s">
        <v>1253</v>
      </c>
      <c r="E1008" s="10">
        <v>59500</v>
      </c>
      <c r="F1008" s="11">
        <v>0.4</v>
      </c>
      <c r="G1008" s="13">
        <f t="shared" si="90"/>
        <v>148750</v>
      </c>
      <c r="H1008" s="154" t="s">
        <v>1246</v>
      </c>
      <c r="I1008" s="4" t="s">
        <v>31</v>
      </c>
      <c r="J1008">
        <v>148750</v>
      </c>
      <c r="K1008" t="b">
        <f t="shared" si="91"/>
        <v>0</v>
      </c>
      <c r="L1008" t="b">
        <f t="shared" si="92"/>
        <v>0</v>
      </c>
      <c r="M1008" t="b">
        <f t="shared" si="93"/>
        <v>0</v>
      </c>
      <c r="N1008" t="b">
        <f t="shared" si="94"/>
        <v>1</v>
      </c>
      <c r="O1008" t="b">
        <f t="shared" si="95"/>
        <v>1</v>
      </c>
    </row>
    <row r="1009" spans="1:15">
      <c r="A1009" s="4">
        <v>1185732</v>
      </c>
      <c r="B1009" s="6">
        <v>225</v>
      </c>
      <c r="C1009" s="12" t="s">
        <v>1086</v>
      </c>
      <c r="D1009" s="12" t="s">
        <v>1253</v>
      </c>
      <c r="E1009" s="10">
        <v>27562.5</v>
      </c>
      <c r="F1009" s="11">
        <v>0.35</v>
      </c>
      <c r="G1009" s="13">
        <f t="shared" si="90"/>
        <v>78750</v>
      </c>
      <c r="H1009" s="154" t="s">
        <v>1241</v>
      </c>
      <c r="I1009" s="4" t="s">
        <v>31</v>
      </c>
      <c r="J1009">
        <v>78750</v>
      </c>
      <c r="K1009" t="b">
        <f t="shared" si="91"/>
        <v>0</v>
      </c>
      <c r="L1009" t="b">
        <f t="shared" si="92"/>
        <v>1</v>
      </c>
      <c r="M1009" t="b">
        <f t="shared" si="93"/>
        <v>1</v>
      </c>
      <c r="N1009" t="b">
        <f t="shared" si="94"/>
        <v>0</v>
      </c>
      <c r="O1009" t="b">
        <f t="shared" si="95"/>
        <v>1</v>
      </c>
    </row>
    <row r="1010" spans="1:15">
      <c r="A1010" s="4">
        <v>1185732</v>
      </c>
      <c r="B1010" s="6">
        <v>225</v>
      </c>
      <c r="C1010" s="12" t="s">
        <v>1087</v>
      </c>
      <c r="D1010" s="12" t="s">
        <v>1253</v>
      </c>
      <c r="E1010" s="10">
        <v>19687.5</v>
      </c>
      <c r="F1010" s="11">
        <v>0.35</v>
      </c>
      <c r="G1010" s="13">
        <f t="shared" si="90"/>
        <v>56250</v>
      </c>
      <c r="H1010" s="154" t="s">
        <v>1246</v>
      </c>
      <c r="I1010" s="4" t="s">
        <v>31</v>
      </c>
      <c r="J1010">
        <v>56250</v>
      </c>
      <c r="K1010" t="b">
        <f t="shared" si="91"/>
        <v>0</v>
      </c>
      <c r="L1010" t="b">
        <f t="shared" si="92"/>
        <v>0</v>
      </c>
      <c r="M1010" t="b">
        <f t="shared" si="93"/>
        <v>0</v>
      </c>
      <c r="N1010" t="b">
        <f t="shared" si="94"/>
        <v>1</v>
      </c>
      <c r="O1010" t="b">
        <f t="shared" si="95"/>
        <v>1</v>
      </c>
    </row>
    <row r="1011" spans="1:15">
      <c r="A1011" s="4">
        <v>1185732</v>
      </c>
      <c r="B1011" s="6">
        <v>75</v>
      </c>
      <c r="C1011" s="12" t="s">
        <v>1086</v>
      </c>
      <c r="D1011" s="12" t="s">
        <v>1253</v>
      </c>
      <c r="E1011" s="10">
        <v>9000</v>
      </c>
      <c r="F1011" s="11">
        <v>0.4</v>
      </c>
      <c r="G1011" s="13">
        <f t="shared" si="90"/>
        <v>22500</v>
      </c>
      <c r="H1011" s="154" t="s">
        <v>1241</v>
      </c>
      <c r="I1011" s="4" t="s">
        <v>31</v>
      </c>
      <c r="J1011">
        <v>22500</v>
      </c>
      <c r="K1011" t="b">
        <f t="shared" si="91"/>
        <v>0</v>
      </c>
      <c r="L1011" t="b">
        <f t="shared" si="92"/>
        <v>1</v>
      </c>
      <c r="M1011" t="b">
        <f t="shared" si="93"/>
        <v>1</v>
      </c>
      <c r="N1011" t="b">
        <f t="shared" si="94"/>
        <v>0</v>
      </c>
      <c r="O1011" t="b">
        <f t="shared" si="95"/>
        <v>1</v>
      </c>
    </row>
    <row r="1012" spans="1:15">
      <c r="A1012" s="4">
        <v>1185732</v>
      </c>
      <c r="B1012" s="6">
        <v>125</v>
      </c>
      <c r="C1012" s="12" t="s">
        <v>1087</v>
      </c>
      <c r="D1012" s="12" t="s">
        <v>1253</v>
      </c>
      <c r="E1012" s="10">
        <v>19687.5</v>
      </c>
      <c r="F1012" s="11">
        <v>0.35</v>
      </c>
      <c r="G1012" s="13">
        <f t="shared" si="90"/>
        <v>56250</v>
      </c>
      <c r="H1012" s="154" t="s">
        <v>1246</v>
      </c>
      <c r="I1012" s="4" t="s">
        <v>31</v>
      </c>
      <c r="J1012">
        <v>56250</v>
      </c>
      <c r="K1012" t="b">
        <f t="shared" si="91"/>
        <v>0</v>
      </c>
      <c r="L1012" t="b">
        <f t="shared" si="92"/>
        <v>0</v>
      </c>
      <c r="M1012" t="b">
        <f t="shared" si="93"/>
        <v>0</v>
      </c>
      <c r="N1012" t="b">
        <f t="shared" si="94"/>
        <v>1</v>
      </c>
      <c r="O1012" t="b">
        <f t="shared" si="95"/>
        <v>1</v>
      </c>
    </row>
    <row r="1013" spans="1:15">
      <c r="A1013" s="4">
        <v>1185732</v>
      </c>
      <c r="B1013" s="6">
        <v>225</v>
      </c>
      <c r="C1013" s="12" t="s">
        <v>1087</v>
      </c>
      <c r="D1013" s="12" t="s">
        <v>1253</v>
      </c>
      <c r="E1013" s="10">
        <v>39375</v>
      </c>
      <c r="F1013" s="11">
        <v>0.5</v>
      </c>
      <c r="G1013" s="13">
        <f t="shared" si="90"/>
        <v>78750</v>
      </c>
      <c r="H1013" s="154" t="s">
        <v>1241</v>
      </c>
      <c r="I1013" s="4" t="s">
        <v>31</v>
      </c>
      <c r="J1013">
        <v>78750</v>
      </c>
      <c r="K1013" t="b">
        <f t="shared" si="91"/>
        <v>0</v>
      </c>
      <c r="L1013" t="b">
        <f t="shared" si="92"/>
        <v>1</v>
      </c>
      <c r="M1013" t="b">
        <f t="shared" si="93"/>
        <v>1</v>
      </c>
      <c r="N1013" t="b">
        <f t="shared" si="94"/>
        <v>0</v>
      </c>
      <c r="O1013" t="b">
        <f t="shared" si="95"/>
        <v>1</v>
      </c>
    </row>
    <row r="1014" spans="1:15">
      <c r="A1014" s="4">
        <v>1185732</v>
      </c>
      <c r="B1014" s="6">
        <v>475</v>
      </c>
      <c r="C1014" s="12" t="s">
        <v>1086</v>
      </c>
      <c r="D1014" s="12" t="s">
        <v>1253</v>
      </c>
      <c r="E1014" s="10">
        <v>66500</v>
      </c>
      <c r="F1014" s="11">
        <v>0.4</v>
      </c>
      <c r="G1014" s="13">
        <f t="shared" si="90"/>
        <v>166250</v>
      </c>
      <c r="H1014" s="154" t="s">
        <v>1246</v>
      </c>
      <c r="I1014" s="4" t="s">
        <v>31</v>
      </c>
      <c r="J1014">
        <v>166250</v>
      </c>
      <c r="K1014" t="b">
        <f t="shared" si="91"/>
        <v>0</v>
      </c>
      <c r="L1014" t="b">
        <f t="shared" si="92"/>
        <v>1</v>
      </c>
      <c r="M1014" t="b">
        <f t="shared" si="93"/>
        <v>0</v>
      </c>
      <c r="N1014" t="b">
        <f t="shared" si="94"/>
        <v>1</v>
      </c>
      <c r="O1014" t="b">
        <f t="shared" si="95"/>
        <v>1</v>
      </c>
    </row>
    <row r="1015" spans="1:15">
      <c r="A1015" s="4">
        <v>1185732</v>
      </c>
      <c r="B1015" s="6">
        <v>125</v>
      </c>
      <c r="C1015" s="12" t="s">
        <v>1086</v>
      </c>
      <c r="D1015" s="12" t="s">
        <v>1253</v>
      </c>
      <c r="E1015" s="10">
        <v>15312.5</v>
      </c>
      <c r="F1015" s="11">
        <v>0.35</v>
      </c>
      <c r="G1015" s="13">
        <f t="shared" si="90"/>
        <v>43750</v>
      </c>
      <c r="H1015" s="154" t="s">
        <v>1241</v>
      </c>
      <c r="I1015" s="4" t="s">
        <v>31</v>
      </c>
      <c r="J1015">
        <v>43750</v>
      </c>
      <c r="K1015" t="b">
        <f t="shared" si="91"/>
        <v>0</v>
      </c>
      <c r="L1015" t="b">
        <f t="shared" si="92"/>
        <v>1</v>
      </c>
      <c r="M1015" t="b">
        <f t="shared" si="93"/>
        <v>1</v>
      </c>
      <c r="N1015" t="b">
        <f t="shared" si="94"/>
        <v>0</v>
      </c>
      <c r="O1015" t="b">
        <f t="shared" si="95"/>
        <v>1</v>
      </c>
    </row>
    <row r="1016" spans="1:15">
      <c r="A1016" s="4">
        <v>1185732</v>
      </c>
      <c r="B1016" s="6">
        <v>175</v>
      </c>
      <c r="C1016" s="12" t="s">
        <v>1086</v>
      </c>
      <c r="D1016" s="12" t="s">
        <v>1253</v>
      </c>
      <c r="E1016" s="10">
        <v>15312.5</v>
      </c>
      <c r="F1016" s="11">
        <v>0.35</v>
      </c>
      <c r="G1016" s="13">
        <f t="shared" si="90"/>
        <v>43750</v>
      </c>
      <c r="H1016" s="154" t="s">
        <v>1246</v>
      </c>
      <c r="I1016" s="4" t="s">
        <v>31</v>
      </c>
      <c r="J1016">
        <v>43750</v>
      </c>
      <c r="K1016" t="b">
        <f t="shared" si="91"/>
        <v>0</v>
      </c>
      <c r="L1016" t="b">
        <f t="shared" si="92"/>
        <v>1</v>
      </c>
      <c r="M1016" t="b">
        <f t="shared" si="93"/>
        <v>0</v>
      </c>
      <c r="N1016" t="b">
        <f t="shared" si="94"/>
        <v>1</v>
      </c>
      <c r="O1016" t="b">
        <f t="shared" si="95"/>
        <v>1</v>
      </c>
    </row>
    <row r="1017" spans="1:15">
      <c r="A1017" s="4">
        <v>1185732</v>
      </c>
      <c r="B1017" s="6">
        <v>50</v>
      </c>
      <c r="C1017" s="12" t="s">
        <v>1087</v>
      </c>
      <c r="D1017" s="12" t="s">
        <v>1253</v>
      </c>
      <c r="E1017" s="10">
        <v>6000</v>
      </c>
      <c r="F1017" s="11">
        <v>0.4</v>
      </c>
      <c r="G1017" s="13">
        <f t="shared" si="90"/>
        <v>15000</v>
      </c>
      <c r="H1017" s="154" t="s">
        <v>1241</v>
      </c>
      <c r="I1017" s="4" t="s">
        <v>31</v>
      </c>
      <c r="J1017">
        <v>15000</v>
      </c>
      <c r="K1017" t="b">
        <f t="shared" si="91"/>
        <v>0</v>
      </c>
      <c r="L1017" t="b">
        <f t="shared" si="92"/>
        <v>1</v>
      </c>
      <c r="M1017" t="b">
        <f t="shared" si="93"/>
        <v>1</v>
      </c>
      <c r="N1017" t="b">
        <f t="shared" si="94"/>
        <v>0</v>
      </c>
      <c r="O1017" t="b">
        <f t="shared" si="95"/>
        <v>1</v>
      </c>
    </row>
    <row r="1018" spans="1:15">
      <c r="A1018" s="4">
        <v>1185732</v>
      </c>
      <c r="B1018" s="6">
        <v>125</v>
      </c>
      <c r="C1018" s="12" t="s">
        <v>1086</v>
      </c>
      <c r="D1018" s="12" t="s">
        <v>1253</v>
      </c>
      <c r="E1018" s="10">
        <v>19687.5</v>
      </c>
      <c r="F1018" s="11">
        <v>0.35</v>
      </c>
      <c r="G1018" s="13">
        <f t="shared" si="90"/>
        <v>56250</v>
      </c>
      <c r="H1018" s="154" t="s">
        <v>1246</v>
      </c>
      <c r="I1018" s="4" t="s">
        <v>31</v>
      </c>
      <c r="J1018">
        <v>56250</v>
      </c>
      <c r="K1018" t="b">
        <f t="shared" si="91"/>
        <v>0</v>
      </c>
      <c r="L1018" t="b">
        <f t="shared" si="92"/>
        <v>1</v>
      </c>
      <c r="M1018" t="b">
        <f t="shared" si="93"/>
        <v>0</v>
      </c>
      <c r="N1018" t="b">
        <f t="shared" si="94"/>
        <v>1</v>
      </c>
      <c r="O1018" t="b">
        <f t="shared" si="95"/>
        <v>1</v>
      </c>
    </row>
    <row r="1019" spans="1:15">
      <c r="A1019" s="4">
        <v>1185732</v>
      </c>
      <c r="B1019" s="6">
        <v>200</v>
      </c>
      <c r="C1019" s="12" t="s">
        <v>1086</v>
      </c>
      <c r="D1019" s="12" t="s">
        <v>1253</v>
      </c>
      <c r="E1019" s="10">
        <v>35000</v>
      </c>
      <c r="F1019" s="11">
        <v>0.5</v>
      </c>
      <c r="G1019" s="13">
        <f t="shared" si="90"/>
        <v>70000</v>
      </c>
      <c r="H1019" s="154" t="s">
        <v>1241</v>
      </c>
      <c r="I1019" s="4" t="s">
        <v>31</v>
      </c>
      <c r="J1019">
        <v>70000</v>
      </c>
      <c r="K1019" t="b">
        <f t="shared" si="91"/>
        <v>0</v>
      </c>
      <c r="L1019" t="b">
        <f t="shared" si="92"/>
        <v>1</v>
      </c>
      <c r="M1019" t="b">
        <f t="shared" si="93"/>
        <v>1</v>
      </c>
      <c r="N1019" t="b">
        <f t="shared" si="94"/>
        <v>0</v>
      </c>
      <c r="O1019" t="b">
        <f t="shared" si="95"/>
        <v>1</v>
      </c>
    </row>
    <row r="1020" spans="1:15">
      <c r="A1020" s="4">
        <v>1185732</v>
      </c>
      <c r="B1020" s="6">
        <v>420</v>
      </c>
      <c r="C1020" s="12" t="s">
        <v>1087</v>
      </c>
      <c r="D1020" s="12" t="s">
        <v>1253</v>
      </c>
      <c r="E1020" s="10">
        <v>67200</v>
      </c>
      <c r="F1020" s="11">
        <v>0.4</v>
      </c>
      <c r="G1020" s="13">
        <f t="shared" si="90"/>
        <v>168000</v>
      </c>
      <c r="H1020" s="154" t="s">
        <v>1246</v>
      </c>
      <c r="I1020" s="4" t="s">
        <v>31</v>
      </c>
      <c r="J1020">
        <v>168000</v>
      </c>
      <c r="K1020" t="b">
        <f t="shared" si="91"/>
        <v>0</v>
      </c>
      <c r="L1020" t="b">
        <f t="shared" si="92"/>
        <v>0</v>
      </c>
      <c r="M1020" t="b">
        <f t="shared" si="93"/>
        <v>0</v>
      </c>
      <c r="N1020" t="b">
        <f t="shared" si="94"/>
        <v>1</v>
      </c>
      <c r="O1020" t="b">
        <f t="shared" si="95"/>
        <v>1</v>
      </c>
    </row>
    <row r="1021" spans="1:15">
      <c r="A1021" s="4">
        <v>1185732</v>
      </c>
      <c r="B1021" s="6">
        <v>100</v>
      </c>
      <c r="C1021" s="12" t="s">
        <v>1086</v>
      </c>
      <c r="D1021" s="12" t="s">
        <v>1253</v>
      </c>
      <c r="E1021" s="10">
        <v>14000</v>
      </c>
      <c r="F1021" s="11">
        <v>0.35</v>
      </c>
      <c r="G1021" s="13">
        <f t="shared" si="90"/>
        <v>40000</v>
      </c>
      <c r="H1021" s="154" t="s">
        <v>1241</v>
      </c>
      <c r="I1021" s="4" t="s">
        <v>31</v>
      </c>
      <c r="J1021">
        <v>40000</v>
      </c>
      <c r="K1021" t="b">
        <f t="shared" si="91"/>
        <v>0</v>
      </c>
      <c r="L1021" t="b">
        <f t="shared" si="92"/>
        <v>1</v>
      </c>
      <c r="M1021" t="b">
        <f t="shared" si="93"/>
        <v>1</v>
      </c>
      <c r="N1021" t="b">
        <f t="shared" si="94"/>
        <v>0</v>
      </c>
      <c r="O1021" t="b">
        <f t="shared" si="95"/>
        <v>1</v>
      </c>
    </row>
    <row r="1022" spans="1:15">
      <c r="A1022" s="4">
        <v>1185732</v>
      </c>
      <c r="B1022" s="6">
        <v>150</v>
      </c>
      <c r="C1022" s="12" t="s">
        <v>1086</v>
      </c>
      <c r="D1022" s="12" t="s">
        <v>1253</v>
      </c>
      <c r="E1022" s="10">
        <v>15750</v>
      </c>
      <c r="F1022" s="11">
        <v>0.35</v>
      </c>
      <c r="G1022" s="13">
        <f t="shared" si="90"/>
        <v>45000</v>
      </c>
      <c r="H1022" s="154" t="s">
        <v>1246</v>
      </c>
      <c r="I1022" s="4" t="s">
        <v>31</v>
      </c>
      <c r="J1022">
        <v>45000</v>
      </c>
      <c r="K1022" t="b">
        <f t="shared" si="91"/>
        <v>0</v>
      </c>
      <c r="L1022" t="b">
        <f t="shared" si="92"/>
        <v>1</v>
      </c>
      <c r="M1022" t="b">
        <f t="shared" si="93"/>
        <v>0</v>
      </c>
      <c r="N1022" t="b">
        <f t="shared" si="94"/>
        <v>1</v>
      </c>
      <c r="O1022" t="b">
        <f t="shared" si="95"/>
        <v>1</v>
      </c>
    </row>
    <row r="1023" spans="1:15">
      <c r="A1023" s="4">
        <v>1185732</v>
      </c>
      <c r="B1023" s="6">
        <v>0</v>
      </c>
      <c r="C1023" s="12" t="s">
        <v>1087</v>
      </c>
      <c r="D1023" s="12" t="s">
        <v>1253</v>
      </c>
      <c r="E1023" s="10">
        <v>0</v>
      </c>
      <c r="F1023" s="11">
        <v>0.4</v>
      </c>
      <c r="G1023" s="13">
        <f t="shared" si="90"/>
        <v>0</v>
      </c>
      <c r="H1023" s="154" t="s">
        <v>1241</v>
      </c>
      <c r="I1023" s="4" t="s">
        <v>31</v>
      </c>
      <c r="J1023">
        <v>0</v>
      </c>
      <c r="K1023" t="b">
        <f t="shared" si="91"/>
        <v>0</v>
      </c>
      <c r="L1023" t="b">
        <f t="shared" si="92"/>
        <v>1</v>
      </c>
      <c r="M1023" t="b">
        <f t="shared" si="93"/>
        <v>1</v>
      </c>
      <c r="N1023" t="b">
        <f t="shared" si="94"/>
        <v>0</v>
      </c>
      <c r="O1023" t="b">
        <f t="shared" si="95"/>
        <v>1</v>
      </c>
    </row>
    <row r="1024" spans="1:15">
      <c r="A1024" s="4">
        <v>1185732</v>
      </c>
      <c r="B1024" s="6">
        <v>50</v>
      </c>
      <c r="C1024" s="12" t="s">
        <v>1087</v>
      </c>
      <c r="D1024" s="12" t="s">
        <v>1253</v>
      </c>
      <c r="E1024" s="10">
        <v>8750</v>
      </c>
      <c r="F1024" s="11">
        <v>0.35</v>
      </c>
      <c r="G1024" s="13">
        <f t="shared" si="90"/>
        <v>25000</v>
      </c>
      <c r="H1024" s="154" t="s">
        <v>1246</v>
      </c>
      <c r="I1024" s="4" t="s">
        <v>31</v>
      </c>
      <c r="J1024">
        <v>25000</v>
      </c>
      <c r="K1024" t="b">
        <f t="shared" si="91"/>
        <v>0</v>
      </c>
      <c r="L1024" t="b">
        <f t="shared" si="92"/>
        <v>0</v>
      </c>
      <c r="M1024" t="b">
        <f t="shared" si="93"/>
        <v>0</v>
      </c>
      <c r="N1024" t="b">
        <f t="shared" si="94"/>
        <v>1</v>
      </c>
      <c r="O1024" t="b">
        <f t="shared" si="95"/>
        <v>1</v>
      </c>
    </row>
    <row r="1025" spans="1:15">
      <c r="A1025" s="4">
        <v>1185732</v>
      </c>
      <c r="B1025" s="6">
        <v>150</v>
      </c>
      <c r="C1025" s="12" t="s">
        <v>1087</v>
      </c>
      <c r="D1025" s="12" t="s">
        <v>1253</v>
      </c>
      <c r="E1025" s="10">
        <v>30000</v>
      </c>
      <c r="F1025" s="11">
        <v>0.5</v>
      </c>
      <c r="G1025" s="13">
        <f t="shared" si="90"/>
        <v>60000</v>
      </c>
      <c r="H1025" s="154" t="s">
        <v>1241</v>
      </c>
      <c r="I1025" s="4" t="s">
        <v>31</v>
      </c>
      <c r="J1025">
        <v>60000</v>
      </c>
      <c r="K1025" t="b">
        <f t="shared" si="91"/>
        <v>0</v>
      </c>
      <c r="L1025" t="b">
        <f t="shared" si="92"/>
        <v>1</v>
      </c>
      <c r="M1025" t="b">
        <f t="shared" si="93"/>
        <v>1</v>
      </c>
      <c r="N1025" t="b">
        <f t="shared" si="94"/>
        <v>0</v>
      </c>
      <c r="O1025" t="b">
        <f t="shared" si="95"/>
        <v>1</v>
      </c>
    </row>
    <row r="1026" spans="1:15">
      <c r="A1026" s="4">
        <v>1185732</v>
      </c>
      <c r="B1026" s="6">
        <v>375</v>
      </c>
      <c r="C1026" s="12" t="s">
        <v>1087</v>
      </c>
      <c r="D1026" s="12" t="s">
        <v>1253</v>
      </c>
      <c r="E1026" s="10">
        <v>60000</v>
      </c>
      <c r="F1026" s="11">
        <v>0.4</v>
      </c>
      <c r="G1026" s="13">
        <f t="shared" si="90"/>
        <v>150000</v>
      </c>
      <c r="H1026" s="154" t="s">
        <v>1246</v>
      </c>
      <c r="I1026" s="4" t="s">
        <v>31</v>
      </c>
      <c r="J1026">
        <v>150000</v>
      </c>
      <c r="K1026" t="b">
        <f t="shared" si="91"/>
        <v>0</v>
      </c>
      <c r="L1026" t="b">
        <f t="shared" si="92"/>
        <v>0</v>
      </c>
      <c r="M1026" t="b">
        <f t="shared" si="93"/>
        <v>0</v>
      </c>
      <c r="N1026" t="b">
        <f t="shared" si="94"/>
        <v>1</v>
      </c>
      <c r="O1026" t="b">
        <f t="shared" si="95"/>
        <v>1</v>
      </c>
    </row>
    <row r="1027" spans="1:15">
      <c r="A1027" s="4">
        <v>1185732</v>
      </c>
      <c r="B1027" s="6">
        <v>75</v>
      </c>
      <c r="C1027" s="12" t="s">
        <v>1089</v>
      </c>
      <c r="D1027" s="155" t="s">
        <v>1254</v>
      </c>
      <c r="E1027" s="10">
        <v>9187.5</v>
      </c>
      <c r="F1027" s="11">
        <v>0.35</v>
      </c>
      <c r="G1027" s="13">
        <f t="shared" si="90"/>
        <v>26250</v>
      </c>
      <c r="H1027" s="154" t="s">
        <v>1241</v>
      </c>
      <c r="I1027" s="4" t="s">
        <v>31</v>
      </c>
      <c r="J1027">
        <v>26250</v>
      </c>
      <c r="K1027" t="b">
        <f t="shared" si="91"/>
        <v>0</v>
      </c>
      <c r="L1027" t="b">
        <f t="shared" si="92"/>
        <v>1</v>
      </c>
      <c r="M1027" t="b">
        <f t="shared" si="93"/>
        <v>0</v>
      </c>
      <c r="N1027" t="b">
        <f t="shared" si="94"/>
        <v>0</v>
      </c>
      <c r="O1027" t="b">
        <f t="shared" si="95"/>
        <v>1</v>
      </c>
    </row>
    <row r="1028" spans="1:15">
      <c r="A1028" s="4">
        <v>1185732</v>
      </c>
      <c r="B1028" s="6">
        <v>75</v>
      </c>
      <c r="C1028" s="12" t="s">
        <v>1087</v>
      </c>
      <c r="D1028" s="12" t="s">
        <v>1253</v>
      </c>
      <c r="E1028" s="10">
        <v>6562.5</v>
      </c>
      <c r="F1028" s="11">
        <v>0.35</v>
      </c>
      <c r="G1028" s="13">
        <f t="shared" si="90"/>
        <v>18750</v>
      </c>
      <c r="H1028" s="154" t="s">
        <v>1246</v>
      </c>
      <c r="I1028" s="4" t="s">
        <v>31</v>
      </c>
      <c r="J1028">
        <v>18750</v>
      </c>
      <c r="K1028" t="b">
        <f t="shared" si="91"/>
        <v>0</v>
      </c>
      <c r="L1028" t="b">
        <f t="shared" si="92"/>
        <v>0</v>
      </c>
      <c r="M1028" t="b">
        <f t="shared" si="93"/>
        <v>0</v>
      </c>
      <c r="N1028" t="b">
        <f t="shared" si="94"/>
        <v>1</v>
      </c>
      <c r="O1028" t="b">
        <f t="shared" si="95"/>
        <v>1</v>
      </c>
    </row>
    <row r="1029" spans="1:15">
      <c r="A1029" s="4">
        <v>1185732</v>
      </c>
      <c r="B1029" s="6">
        <v>0</v>
      </c>
      <c r="C1029" s="12" t="s">
        <v>1087</v>
      </c>
      <c r="D1029" s="12" t="s">
        <v>1253</v>
      </c>
      <c r="E1029" s="10">
        <v>0</v>
      </c>
      <c r="F1029" s="11">
        <v>0.4</v>
      </c>
      <c r="G1029" s="13">
        <f t="shared" ref="G1029:G1092" si="96">E1029/F1029</f>
        <v>0</v>
      </c>
      <c r="H1029" s="154" t="s">
        <v>1241</v>
      </c>
      <c r="I1029" s="4" t="s">
        <v>31</v>
      </c>
      <c r="J1029">
        <v>0</v>
      </c>
      <c r="K1029" t="b">
        <f t="shared" ref="K1029:K1092" si="97">IF(J1029&gt;450000,TRUE,FALSE)</f>
        <v>0</v>
      </c>
      <c r="L1029" t="b">
        <f t="shared" ref="L1029:L1092" si="98">OR(C1029="Men's Street Footwear",H1029="Credit Card")</f>
        <v>1</v>
      </c>
      <c r="M1029" t="b">
        <f t="shared" ref="M1029:M1092" si="99">AND(D1029="Male",H1029="Credit Card",G1029&lt;150000)</f>
        <v>1</v>
      </c>
      <c r="N1029" t="b">
        <f t="shared" ref="N1029:N1092" si="100">NOT(H1029="Credit Card")</f>
        <v>0</v>
      </c>
      <c r="O1029" t="b">
        <f t="shared" ref="O1029:O1092" si="101">NOT(AND(H1029=0,B1029&lt;=500))</f>
        <v>1</v>
      </c>
    </row>
    <row r="1030" spans="1:15">
      <c r="A1030" s="4">
        <v>1185732</v>
      </c>
      <c r="B1030" s="6">
        <v>25</v>
      </c>
      <c r="C1030" s="12" t="s">
        <v>1087</v>
      </c>
      <c r="D1030" s="12" t="s">
        <v>1253</v>
      </c>
      <c r="E1030" s="10">
        <v>3937.5</v>
      </c>
      <c r="F1030" s="11">
        <v>0.35</v>
      </c>
      <c r="G1030" s="13">
        <f t="shared" si="96"/>
        <v>11250</v>
      </c>
      <c r="H1030" s="154" t="s">
        <v>1246</v>
      </c>
      <c r="I1030" s="4" t="s">
        <v>31</v>
      </c>
      <c r="J1030">
        <v>11250</v>
      </c>
      <c r="K1030" t="b">
        <f t="shared" si="97"/>
        <v>0</v>
      </c>
      <c r="L1030" t="b">
        <f t="shared" si="98"/>
        <v>0</v>
      </c>
      <c r="M1030" t="b">
        <f t="shared" si="99"/>
        <v>0</v>
      </c>
      <c r="N1030" t="b">
        <f t="shared" si="100"/>
        <v>1</v>
      </c>
      <c r="O1030" t="b">
        <f t="shared" si="101"/>
        <v>1</v>
      </c>
    </row>
    <row r="1031" spans="1:15">
      <c r="A1031" s="4">
        <v>1185732</v>
      </c>
      <c r="B1031" s="6">
        <v>150</v>
      </c>
      <c r="C1031" s="12" t="s">
        <v>1086</v>
      </c>
      <c r="D1031" s="12" t="s">
        <v>1253</v>
      </c>
      <c r="E1031" s="10">
        <v>26250</v>
      </c>
      <c r="F1031" s="11">
        <v>0.5</v>
      </c>
      <c r="G1031" s="13">
        <f t="shared" si="96"/>
        <v>52500</v>
      </c>
      <c r="H1031" s="154" t="s">
        <v>1241</v>
      </c>
      <c r="I1031" s="4" t="s">
        <v>31</v>
      </c>
      <c r="J1031">
        <v>52500</v>
      </c>
      <c r="K1031" t="b">
        <f t="shared" si="97"/>
        <v>0</v>
      </c>
      <c r="L1031" t="b">
        <f t="shared" si="98"/>
        <v>1</v>
      </c>
      <c r="M1031" t="b">
        <f t="shared" si="99"/>
        <v>1</v>
      </c>
      <c r="N1031" t="b">
        <f t="shared" si="100"/>
        <v>0</v>
      </c>
      <c r="O1031" t="b">
        <f t="shared" si="101"/>
        <v>1</v>
      </c>
    </row>
    <row r="1032" spans="1:15">
      <c r="A1032" s="4">
        <v>1185732</v>
      </c>
      <c r="B1032" s="6">
        <v>420</v>
      </c>
      <c r="C1032" s="12" t="s">
        <v>1086</v>
      </c>
      <c r="D1032" s="12" t="s">
        <v>1253</v>
      </c>
      <c r="E1032" s="10">
        <v>75600</v>
      </c>
      <c r="F1032" s="11">
        <v>0.4</v>
      </c>
      <c r="G1032" s="13">
        <f t="shared" si="96"/>
        <v>189000</v>
      </c>
      <c r="H1032" s="154" t="s">
        <v>1246</v>
      </c>
      <c r="I1032" s="4" t="s">
        <v>31</v>
      </c>
      <c r="J1032">
        <v>189000</v>
      </c>
      <c r="K1032" t="b">
        <f t="shared" si="97"/>
        <v>0</v>
      </c>
      <c r="L1032" t="b">
        <f t="shared" si="98"/>
        <v>1</v>
      </c>
      <c r="M1032" t="b">
        <f t="shared" si="99"/>
        <v>0</v>
      </c>
      <c r="N1032" t="b">
        <f t="shared" si="100"/>
        <v>1</v>
      </c>
      <c r="O1032" t="b">
        <f t="shared" si="101"/>
        <v>1</v>
      </c>
    </row>
    <row r="1033" spans="1:15">
      <c r="A1033" s="4">
        <v>1185732</v>
      </c>
      <c r="B1033" s="6">
        <v>125</v>
      </c>
      <c r="C1033" s="12" t="s">
        <v>1088</v>
      </c>
      <c r="D1033" s="155" t="s">
        <v>1254</v>
      </c>
      <c r="E1033" s="10">
        <v>17500</v>
      </c>
      <c r="F1033" s="11">
        <v>0.35</v>
      </c>
      <c r="G1033" s="13">
        <f t="shared" si="96"/>
        <v>50000</v>
      </c>
      <c r="H1033" s="154" t="s">
        <v>1241</v>
      </c>
      <c r="I1033" s="4" t="s">
        <v>31</v>
      </c>
      <c r="J1033">
        <v>50000</v>
      </c>
      <c r="K1033" t="b">
        <f t="shared" si="97"/>
        <v>0</v>
      </c>
      <c r="L1033" t="b">
        <f t="shared" si="98"/>
        <v>1</v>
      </c>
      <c r="M1033" t="b">
        <f t="shared" si="99"/>
        <v>0</v>
      </c>
      <c r="N1033" t="b">
        <f t="shared" si="100"/>
        <v>0</v>
      </c>
      <c r="O1033" t="b">
        <f t="shared" si="101"/>
        <v>1</v>
      </c>
    </row>
    <row r="1034" spans="1:15">
      <c r="A1034" s="4">
        <v>1185732</v>
      </c>
      <c r="B1034" s="6">
        <v>100</v>
      </c>
      <c r="C1034" s="12" t="s">
        <v>1086</v>
      </c>
      <c r="D1034" s="12" t="s">
        <v>1253</v>
      </c>
      <c r="E1034" s="10">
        <v>12250</v>
      </c>
      <c r="F1034" s="11">
        <v>0.35</v>
      </c>
      <c r="G1034" s="13">
        <f t="shared" si="96"/>
        <v>35000</v>
      </c>
      <c r="H1034" s="154" t="s">
        <v>1246</v>
      </c>
      <c r="I1034" s="4" t="s">
        <v>31</v>
      </c>
      <c r="J1034">
        <v>35000</v>
      </c>
      <c r="K1034" t="b">
        <f t="shared" si="97"/>
        <v>0</v>
      </c>
      <c r="L1034" t="b">
        <f t="shared" si="98"/>
        <v>1</v>
      </c>
      <c r="M1034" t="b">
        <f t="shared" si="99"/>
        <v>0</v>
      </c>
      <c r="N1034" t="b">
        <f t="shared" si="100"/>
        <v>1</v>
      </c>
      <c r="O1034" t="b">
        <f t="shared" si="101"/>
        <v>1</v>
      </c>
    </row>
    <row r="1035" spans="1:15">
      <c r="A1035" s="4">
        <v>1185732</v>
      </c>
      <c r="B1035" s="6">
        <v>25</v>
      </c>
      <c r="C1035" s="12" t="s">
        <v>1086</v>
      </c>
      <c r="D1035" s="12" t="s">
        <v>1253</v>
      </c>
      <c r="E1035" s="10">
        <v>3500</v>
      </c>
      <c r="F1035" s="11">
        <v>0.4</v>
      </c>
      <c r="G1035" s="13">
        <f t="shared" si="96"/>
        <v>8750</v>
      </c>
      <c r="H1035" s="154" t="s">
        <v>1241</v>
      </c>
      <c r="I1035" s="4" t="s">
        <v>31</v>
      </c>
      <c r="J1035">
        <v>8750</v>
      </c>
      <c r="K1035" t="b">
        <f t="shared" si="97"/>
        <v>0</v>
      </c>
      <c r="L1035" t="b">
        <f t="shared" si="98"/>
        <v>1</v>
      </c>
      <c r="M1035" t="b">
        <f t="shared" si="99"/>
        <v>1</v>
      </c>
      <c r="N1035" t="b">
        <f t="shared" si="100"/>
        <v>0</v>
      </c>
      <c r="O1035" t="b">
        <f t="shared" si="101"/>
        <v>1</v>
      </c>
    </row>
    <row r="1036" spans="1:15">
      <c r="A1036" s="4">
        <v>1185732</v>
      </c>
      <c r="B1036" s="6">
        <v>50</v>
      </c>
      <c r="C1036" s="12" t="s">
        <v>1088</v>
      </c>
      <c r="D1036" s="155" t="s">
        <v>1254</v>
      </c>
      <c r="E1036" s="10">
        <v>8750</v>
      </c>
      <c r="F1036" s="11">
        <v>0.35</v>
      </c>
      <c r="G1036" s="13">
        <f t="shared" si="96"/>
        <v>25000</v>
      </c>
      <c r="H1036" s="154" t="s">
        <v>1246</v>
      </c>
      <c r="I1036" s="4" t="s">
        <v>31</v>
      </c>
      <c r="J1036">
        <v>25000</v>
      </c>
      <c r="K1036" t="b">
        <f t="shared" si="97"/>
        <v>0</v>
      </c>
      <c r="L1036" t="b">
        <f t="shared" si="98"/>
        <v>0</v>
      </c>
      <c r="M1036" t="b">
        <f t="shared" si="99"/>
        <v>0</v>
      </c>
      <c r="N1036" t="b">
        <f t="shared" si="100"/>
        <v>1</v>
      </c>
      <c r="O1036" t="b">
        <f t="shared" si="101"/>
        <v>1</v>
      </c>
    </row>
    <row r="1037" spans="1:15">
      <c r="A1037" s="4">
        <v>1185732</v>
      </c>
      <c r="B1037" s="6">
        <v>150</v>
      </c>
      <c r="C1037" s="12" t="s">
        <v>1086</v>
      </c>
      <c r="D1037" s="12" t="s">
        <v>1253</v>
      </c>
      <c r="E1037" s="10">
        <v>41250</v>
      </c>
      <c r="F1037" s="11">
        <v>0.5</v>
      </c>
      <c r="G1037" s="13">
        <f t="shared" si="96"/>
        <v>82500</v>
      </c>
      <c r="H1037" s="154" t="s">
        <v>1241</v>
      </c>
      <c r="I1037" s="4" t="s">
        <v>31</v>
      </c>
      <c r="J1037">
        <v>82500</v>
      </c>
      <c r="K1037" t="b">
        <f t="shared" si="97"/>
        <v>0</v>
      </c>
      <c r="L1037" t="b">
        <f t="shared" si="98"/>
        <v>1</v>
      </c>
      <c r="M1037" t="b">
        <f t="shared" si="99"/>
        <v>1</v>
      </c>
      <c r="N1037" t="b">
        <f t="shared" si="100"/>
        <v>0</v>
      </c>
      <c r="O1037" t="b">
        <f t="shared" si="101"/>
        <v>1</v>
      </c>
    </row>
    <row r="1038" spans="1:15">
      <c r="A1038" s="4">
        <v>1185732</v>
      </c>
      <c r="B1038" s="6">
        <v>400</v>
      </c>
      <c r="C1038" s="12" t="s">
        <v>1087</v>
      </c>
      <c r="D1038" s="12" t="s">
        <v>1253</v>
      </c>
      <c r="E1038" s="10">
        <v>64000</v>
      </c>
      <c r="F1038" s="11">
        <v>0.4</v>
      </c>
      <c r="G1038" s="13">
        <f t="shared" si="96"/>
        <v>160000</v>
      </c>
      <c r="H1038" s="154" t="s">
        <v>1246</v>
      </c>
      <c r="I1038" s="4" t="s">
        <v>31</v>
      </c>
      <c r="J1038">
        <v>160000</v>
      </c>
      <c r="K1038" t="b">
        <f t="shared" si="97"/>
        <v>0</v>
      </c>
      <c r="L1038" t="b">
        <f t="shared" si="98"/>
        <v>0</v>
      </c>
      <c r="M1038" t="b">
        <f t="shared" si="99"/>
        <v>0</v>
      </c>
      <c r="N1038" t="b">
        <f t="shared" si="100"/>
        <v>1</v>
      </c>
      <c r="O1038" t="b">
        <f t="shared" si="101"/>
        <v>1</v>
      </c>
    </row>
    <row r="1039" spans="1:15">
      <c r="A1039" s="4">
        <v>1185732</v>
      </c>
      <c r="B1039" s="6">
        <v>150</v>
      </c>
      <c r="C1039" s="12" t="s">
        <v>1087</v>
      </c>
      <c r="D1039" s="12" t="s">
        <v>1253</v>
      </c>
      <c r="E1039" s="10">
        <v>18375</v>
      </c>
      <c r="F1039" s="11">
        <v>0.35</v>
      </c>
      <c r="G1039" s="13">
        <f t="shared" si="96"/>
        <v>52500</v>
      </c>
      <c r="H1039" s="154" t="s">
        <v>1241</v>
      </c>
      <c r="I1039" s="4" t="s">
        <v>31</v>
      </c>
      <c r="J1039">
        <v>52500</v>
      </c>
      <c r="K1039" t="b">
        <f t="shared" si="97"/>
        <v>0</v>
      </c>
      <c r="L1039" t="b">
        <f t="shared" si="98"/>
        <v>1</v>
      </c>
      <c r="M1039" t="b">
        <f t="shared" si="99"/>
        <v>1</v>
      </c>
      <c r="N1039" t="b">
        <f t="shared" si="100"/>
        <v>0</v>
      </c>
      <c r="O1039" t="b">
        <f t="shared" si="101"/>
        <v>1</v>
      </c>
    </row>
    <row r="1040" spans="1:15">
      <c r="A1040" s="4">
        <v>1185732</v>
      </c>
      <c r="B1040" s="6">
        <v>175</v>
      </c>
      <c r="C1040" s="12" t="s">
        <v>1087</v>
      </c>
      <c r="D1040" s="12" t="s">
        <v>1253</v>
      </c>
      <c r="E1040" s="10">
        <v>18375</v>
      </c>
      <c r="F1040" s="11">
        <v>0.35</v>
      </c>
      <c r="G1040" s="13">
        <f t="shared" si="96"/>
        <v>52500</v>
      </c>
      <c r="H1040" s="154" t="s">
        <v>1246</v>
      </c>
      <c r="I1040" s="4" t="s">
        <v>31</v>
      </c>
      <c r="J1040">
        <v>52500</v>
      </c>
      <c r="K1040" t="b">
        <f t="shared" si="97"/>
        <v>0</v>
      </c>
      <c r="L1040" t="b">
        <f t="shared" si="98"/>
        <v>0</v>
      </c>
      <c r="M1040" t="b">
        <f t="shared" si="99"/>
        <v>0</v>
      </c>
      <c r="N1040" t="b">
        <f t="shared" si="100"/>
        <v>1</v>
      </c>
      <c r="O1040" t="b">
        <f t="shared" si="101"/>
        <v>1</v>
      </c>
    </row>
    <row r="1041" spans="1:15">
      <c r="A1041" s="4">
        <v>1185732</v>
      </c>
      <c r="B1041" s="6">
        <v>150</v>
      </c>
      <c r="C1041" s="12" t="s">
        <v>1086</v>
      </c>
      <c r="D1041" s="12" t="s">
        <v>1253</v>
      </c>
      <c r="E1041" s="10">
        <v>18000</v>
      </c>
      <c r="F1041" s="11">
        <v>0.4</v>
      </c>
      <c r="G1041" s="13">
        <f t="shared" si="96"/>
        <v>45000</v>
      </c>
      <c r="H1041" s="154" t="s">
        <v>1241</v>
      </c>
      <c r="I1041" s="4" t="s">
        <v>31</v>
      </c>
      <c r="J1041">
        <v>45000</v>
      </c>
      <c r="K1041" t="b">
        <f t="shared" si="97"/>
        <v>0</v>
      </c>
      <c r="L1041" t="b">
        <f t="shared" si="98"/>
        <v>1</v>
      </c>
      <c r="M1041" t="b">
        <f t="shared" si="99"/>
        <v>1</v>
      </c>
      <c r="N1041" t="b">
        <f t="shared" si="100"/>
        <v>0</v>
      </c>
      <c r="O1041" t="b">
        <f t="shared" si="101"/>
        <v>1</v>
      </c>
    </row>
    <row r="1042" spans="1:15">
      <c r="A1042" s="4">
        <v>1185732</v>
      </c>
      <c r="B1042" s="6">
        <v>150</v>
      </c>
      <c r="C1042" s="12" t="s">
        <v>1087</v>
      </c>
      <c r="D1042" s="12" t="s">
        <v>1253</v>
      </c>
      <c r="E1042" s="10">
        <v>23625</v>
      </c>
      <c r="F1042" s="11">
        <v>0.35</v>
      </c>
      <c r="G1042" s="13">
        <f t="shared" si="96"/>
        <v>67500</v>
      </c>
      <c r="H1042" s="154" t="s">
        <v>1246</v>
      </c>
      <c r="I1042" s="4" t="s">
        <v>31</v>
      </c>
      <c r="J1042">
        <v>67500</v>
      </c>
      <c r="K1042" t="b">
        <f t="shared" si="97"/>
        <v>0</v>
      </c>
      <c r="L1042" t="b">
        <f t="shared" si="98"/>
        <v>0</v>
      </c>
      <c r="M1042" t="b">
        <f t="shared" si="99"/>
        <v>0</v>
      </c>
      <c r="N1042" t="b">
        <f t="shared" si="100"/>
        <v>1</v>
      </c>
      <c r="O1042" t="b">
        <f t="shared" si="101"/>
        <v>1</v>
      </c>
    </row>
    <row r="1043" spans="1:15">
      <c r="A1043" s="4">
        <v>1185732</v>
      </c>
      <c r="B1043" s="6">
        <v>325</v>
      </c>
      <c r="C1043" s="12" t="s">
        <v>1086</v>
      </c>
      <c r="D1043" s="12" t="s">
        <v>1253</v>
      </c>
      <c r="E1043" s="10">
        <v>81250</v>
      </c>
      <c r="F1043" s="11">
        <v>0.5</v>
      </c>
      <c r="G1043" s="13">
        <f t="shared" si="96"/>
        <v>162500</v>
      </c>
      <c r="H1043" s="154" t="s">
        <v>1241</v>
      </c>
      <c r="I1043" s="4" t="s">
        <v>31</v>
      </c>
      <c r="J1043">
        <v>162500</v>
      </c>
      <c r="K1043" t="b">
        <f t="shared" si="97"/>
        <v>0</v>
      </c>
      <c r="L1043" t="b">
        <f t="shared" si="98"/>
        <v>1</v>
      </c>
      <c r="M1043" t="b">
        <f t="shared" si="99"/>
        <v>0</v>
      </c>
      <c r="N1043" t="b">
        <f t="shared" si="100"/>
        <v>0</v>
      </c>
      <c r="O1043" t="b">
        <f t="shared" si="101"/>
        <v>1</v>
      </c>
    </row>
    <row r="1044" spans="1:15">
      <c r="A1044" s="4">
        <v>1185732</v>
      </c>
      <c r="B1044" s="6">
        <v>550</v>
      </c>
      <c r="C1044" s="12" t="s">
        <v>1086</v>
      </c>
      <c r="D1044" s="12" t="s">
        <v>1253</v>
      </c>
      <c r="E1044" s="10">
        <v>99000</v>
      </c>
      <c r="F1044" s="11">
        <v>0.4</v>
      </c>
      <c r="G1044" s="13">
        <f t="shared" si="96"/>
        <v>247500</v>
      </c>
      <c r="H1044" s="154" t="s">
        <v>1246</v>
      </c>
      <c r="I1044" s="4" t="s">
        <v>31</v>
      </c>
      <c r="J1044">
        <v>247500</v>
      </c>
      <c r="K1044" t="b">
        <f t="shared" si="97"/>
        <v>0</v>
      </c>
      <c r="L1044" t="b">
        <f t="shared" si="98"/>
        <v>1</v>
      </c>
      <c r="M1044" t="b">
        <f t="shared" si="99"/>
        <v>0</v>
      </c>
      <c r="N1044" t="b">
        <f t="shared" si="100"/>
        <v>1</v>
      </c>
      <c r="O1044" t="b">
        <f t="shared" si="101"/>
        <v>1</v>
      </c>
    </row>
    <row r="1045" spans="1:15">
      <c r="A1045" s="4">
        <v>1185732</v>
      </c>
      <c r="B1045" s="6">
        <v>300</v>
      </c>
      <c r="C1045" s="12" t="s">
        <v>1088</v>
      </c>
      <c r="D1045" s="155" t="s">
        <v>1254</v>
      </c>
      <c r="E1045" s="10">
        <v>42000</v>
      </c>
      <c r="F1045" s="11">
        <v>0.35</v>
      </c>
      <c r="G1045" s="13">
        <f t="shared" si="96"/>
        <v>120000.00000000001</v>
      </c>
      <c r="H1045" s="154" t="s">
        <v>1241</v>
      </c>
      <c r="I1045" s="4" t="s">
        <v>31</v>
      </c>
      <c r="J1045">
        <v>120000.00000000001</v>
      </c>
      <c r="K1045" t="b">
        <f t="shared" si="97"/>
        <v>0</v>
      </c>
      <c r="L1045" t="b">
        <f t="shared" si="98"/>
        <v>1</v>
      </c>
      <c r="M1045" t="b">
        <f t="shared" si="99"/>
        <v>0</v>
      </c>
      <c r="N1045" t="b">
        <f t="shared" si="100"/>
        <v>0</v>
      </c>
      <c r="O1045" t="b">
        <f t="shared" si="101"/>
        <v>1</v>
      </c>
    </row>
    <row r="1046" spans="1:15">
      <c r="A1046" s="4">
        <v>1185732</v>
      </c>
      <c r="B1046" s="6">
        <v>225</v>
      </c>
      <c r="C1046" s="12" t="s">
        <v>1087</v>
      </c>
      <c r="D1046" s="12" t="s">
        <v>1253</v>
      </c>
      <c r="E1046" s="10">
        <v>27562.5</v>
      </c>
      <c r="F1046" s="11">
        <v>0.35</v>
      </c>
      <c r="G1046" s="13">
        <f t="shared" si="96"/>
        <v>78750</v>
      </c>
      <c r="H1046" s="154" t="s">
        <v>1246</v>
      </c>
      <c r="I1046" s="4" t="s">
        <v>31</v>
      </c>
      <c r="J1046">
        <v>78750</v>
      </c>
      <c r="K1046" t="b">
        <f t="shared" si="97"/>
        <v>0</v>
      </c>
      <c r="L1046" t="b">
        <f t="shared" si="98"/>
        <v>0</v>
      </c>
      <c r="M1046" t="b">
        <f t="shared" si="99"/>
        <v>0</v>
      </c>
      <c r="N1046" t="b">
        <f t="shared" si="100"/>
        <v>1</v>
      </c>
      <c r="O1046" t="b">
        <f t="shared" si="101"/>
        <v>1</v>
      </c>
    </row>
    <row r="1047" spans="1:15">
      <c r="A1047" s="4">
        <v>1185732</v>
      </c>
      <c r="B1047" s="6">
        <v>175</v>
      </c>
      <c r="C1047" s="12" t="s">
        <v>1087</v>
      </c>
      <c r="D1047" s="12" t="s">
        <v>1253</v>
      </c>
      <c r="E1047" s="10">
        <v>24500</v>
      </c>
      <c r="F1047" s="11">
        <v>0.4</v>
      </c>
      <c r="G1047" s="13">
        <f t="shared" si="96"/>
        <v>61250</v>
      </c>
      <c r="H1047" s="154" t="s">
        <v>1241</v>
      </c>
      <c r="I1047" s="4" t="s">
        <v>31</v>
      </c>
      <c r="J1047">
        <v>61250</v>
      </c>
      <c r="K1047" t="b">
        <f t="shared" si="97"/>
        <v>0</v>
      </c>
      <c r="L1047" t="b">
        <f t="shared" si="98"/>
        <v>1</v>
      </c>
      <c r="M1047" t="b">
        <f t="shared" si="99"/>
        <v>1</v>
      </c>
      <c r="N1047" t="b">
        <f t="shared" si="100"/>
        <v>0</v>
      </c>
      <c r="O1047" t="b">
        <f t="shared" si="101"/>
        <v>1</v>
      </c>
    </row>
    <row r="1048" spans="1:15">
      <c r="A1048" s="4">
        <v>1185732</v>
      </c>
      <c r="B1048" s="6">
        <v>175</v>
      </c>
      <c r="C1048" s="12" t="s">
        <v>1087</v>
      </c>
      <c r="D1048" s="12" t="s">
        <v>1253</v>
      </c>
      <c r="E1048" s="10">
        <v>27562.5</v>
      </c>
      <c r="F1048" s="11">
        <v>0.35</v>
      </c>
      <c r="G1048" s="13">
        <f t="shared" si="96"/>
        <v>78750</v>
      </c>
      <c r="H1048" s="154" t="s">
        <v>1246</v>
      </c>
      <c r="I1048" s="4" t="s">
        <v>31</v>
      </c>
      <c r="J1048">
        <v>78750</v>
      </c>
      <c r="K1048" t="b">
        <f t="shared" si="97"/>
        <v>0</v>
      </c>
      <c r="L1048" t="b">
        <f t="shared" si="98"/>
        <v>0</v>
      </c>
      <c r="M1048" t="b">
        <f t="shared" si="99"/>
        <v>0</v>
      </c>
      <c r="N1048" t="b">
        <f t="shared" si="100"/>
        <v>1</v>
      </c>
      <c r="O1048" t="b">
        <f t="shared" si="101"/>
        <v>1</v>
      </c>
    </row>
    <row r="1049" spans="1:15">
      <c r="A1049" s="4">
        <v>1185732</v>
      </c>
      <c r="B1049" s="6">
        <v>350</v>
      </c>
      <c r="C1049" s="12" t="s">
        <v>1086</v>
      </c>
      <c r="D1049" s="12" t="s">
        <v>1253</v>
      </c>
      <c r="E1049" s="10">
        <v>87500</v>
      </c>
      <c r="F1049" s="11">
        <v>0.5</v>
      </c>
      <c r="G1049" s="13">
        <f t="shared" si="96"/>
        <v>175000</v>
      </c>
      <c r="H1049" s="154" t="s">
        <v>1241</v>
      </c>
      <c r="I1049" s="4" t="s">
        <v>31</v>
      </c>
      <c r="J1049">
        <v>175000</v>
      </c>
      <c r="K1049" t="b">
        <f t="shared" si="97"/>
        <v>0</v>
      </c>
      <c r="L1049" t="b">
        <f t="shared" si="98"/>
        <v>1</v>
      </c>
      <c r="M1049" t="b">
        <f t="shared" si="99"/>
        <v>0</v>
      </c>
      <c r="N1049" t="b">
        <f t="shared" si="100"/>
        <v>0</v>
      </c>
      <c r="O1049" t="b">
        <f t="shared" si="101"/>
        <v>1</v>
      </c>
    </row>
    <row r="1050" spans="1:15">
      <c r="A1050" s="4">
        <v>1185732</v>
      </c>
      <c r="B1050" s="6">
        <v>500</v>
      </c>
      <c r="C1050" s="12" t="s">
        <v>1087</v>
      </c>
      <c r="D1050" s="12" t="s">
        <v>1253</v>
      </c>
      <c r="E1050" s="10">
        <v>90000</v>
      </c>
      <c r="F1050" s="11">
        <v>0.4</v>
      </c>
      <c r="G1050" s="13">
        <f t="shared" si="96"/>
        <v>225000</v>
      </c>
      <c r="H1050" s="154" t="s">
        <v>1246</v>
      </c>
      <c r="I1050" s="4" t="s">
        <v>31</v>
      </c>
      <c r="J1050">
        <v>225000</v>
      </c>
      <c r="K1050" t="b">
        <f t="shared" si="97"/>
        <v>0</v>
      </c>
      <c r="L1050" t="b">
        <f t="shared" si="98"/>
        <v>0</v>
      </c>
      <c r="M1050" t="b">
        <f t="shared" si="99"/>
        <v>0</v>
      </c>
      <c r="N1050" t="b">
        <f t="shared" si="100"/>
        <v>1</v>
      </c>
      <c r="O1050" t="b">
        <f t="shared" si="101"/>
        <v>1</v>
      </c>
    </row>
    <row r="1051" spans="1:15">
      <c r="A1051" s="4">
        <v>1185732</v>
      </c>
      <c r="B1051" s="6">
        <v>275</v>
      </c>
      <c r="C1051" s="12" t="s">
        <v>1086</v>
      </c>
      <c r="D1051" s="12" t="s">
        <v>1253</v>
      </c>
      <c r="E1051" s="10">
        <v>43312.5</v>
      </c>
      <c r="F1051" s="11">
        <v>0.35</v>
      </c>
      <c r="G1051" s="13">
        <f t="shared" si="96"/>
        <v>123750.00000000001</v>
      </c>
      <c r="H1051" s="154" t="s">
        <v>1241</v>
      </c>
      <c r="I1051" s="4" t="s">
        <v>31</v>
      </c>
      <c r="J1051">
        <v>123750.00000000001</v>
      </c>
      <c r="K1051" t="b">
        <f t="shared" si="97"/>
        <v>0</v>
      </c>
      <c r="L1051" t="b">
        <f t="shared" si="98"/>
        <v>1</v>
      </c>
      <c r="M1051" t="b">
        <f t="shared" si="99"/>
        <v>1</v>
      </c>
      <c r="N1051" t="b">
        <f t="shared" si="100"/>
        <v>0</v>
      </c>
      <c r="O1051" t="b">
        <f t="shared" si="101"/>
        <v>1</v>
      </c>
    </row>
    <row r="1052" spans="1:15">
      <c r="A1052" s="4">
        <v>1185732</v>
      </c>
      <c r="B1052" s="6">
        <v>200</v>
      </c>
      <c r="C1052" s="12" t="s">
        <v>1087</v>
      </c>
      <c r="D1052" s="12" t="s">
        <v>1253</v>
      </c>
      <c r="E1052" s="10">
        <v>28000</v>
      </c>
      <c r="F1052" s="11">
        <v>0.35</v>
      </c>
      <c r="G1052" s="13">
        <f t="shared" si="96"/>
        <v>80000</v>
      </c>
      <c r="H1052" s="154" t="s">
        <v>1246</v>
      </c>
      <c r="I1052" s="4" t="s">
        <v>31</v>
      </c>
      <c r="J1052">
        <v>80000</v>
      </c>
      <c r="K1052" t="b">
        <f t="shared" si="97"/>
        <v>0</v>
      </c>
      <c r="L1052" t="b">
        <f t="shared" si="98"/>
        <v>0</v>
      </c>
      <c r="M1052" t="b">
        <f t="shared" si="99"/>
        <v>0</v>
      </c>
      <c r="N1052" t="b">
        <f t="shared" si="100"/>
        <v>1</v>
      </c>
      <c r="O1052" t="b">
        <f t="shared" si="101"/>
        <v>1</v>
      </c>
    </row>
    <row r="1053" spans="1:15">
      <c r="A1053" s="4">
        <v>1185732</v>
      </c>
      <c r="B1053" s="6">
        <v>125</v>
      </c>
      <c r="C1053" s="12" t="s">
        <v>1088</v>
      </c>
      <c r="D1053" s="155" t="s">
        <v>1254</v>
      </c>
      <c r="E1053" s="10">
        <v>15000</v>
      </c>
      <c r="F1053" s="11">
        <v>0.4</v>
      </c>
      <c r="G1053" s="13">
        <f t="shared" si="96"/>
        <v>37500</v>
      </c>
      <c r="H1053" s="154" t="s">
        <v>1241</v>
      </c>
      <c r="I1053" s="4" t="s">
        <v>31</v>
      </c>
      <c r="J1053">
        <v>37500</v>
      </c>
      <c r="K1053" t="b">
        <f t="shared" si="97"/>
        <v>0</v>
      </c>
      <c r="L1053" t="b">
        <f t="shared" si="98"/>
        <v>1</v>
      </c>
      <c r="M1053" t="b">
        <f t="shared" si="99"/>
        <v>0</v>
      </c>
      <c r="N1053" t="b">
        <f t="shared" si="100"/>
        <v>0</v>
      </c>
      <c r="O1053" t="b">
        <f t="shared" si="101"/>
        <v>1</v>
      </c>
    </row>
    <row r="1054" spans="1:15">
      <c r="A1054" s="4">
        <v>1185732</v>
      </c>
      <c r="B1054" s="6">
        <v>100</v>
      </c>
      <c r="C1054" s="12" t="s">
        <v>1087</v>
      </c>
      <c r="D1054" s="12" t="s">
        <v>1253</v>
      </c>
      <c r="E1054" s="10">
        <v>14000</v>
      </c>
      <c r="F1054" s="11">
        <v>0.35</v>
      </c>
      <c r="G1054" s="13">
        <f t="shared" si="96"/>
        <v>40000</v>
      </c>
      <c r="H1054" s="154" t="s">
        <v>1246</v>
      </c>
      <c r="I1054" s="4" t="s">
        <v>31</v>
      </c>
      <c r="J1054">
        <v>40000</v>
      </c>
      <c r="K1054" t="b">
        <f t="shared" si="97"/>
        <v>0</v>
      </c>
      <c r="L1054" t="b">
        <f t="shared" si="98"/>
        <v>0</v>
      </c>
      <c r="M1054" t="b">
        <f t="shared" si="99"/>
        <v>0</v>
      </c>
      <c r="N1054" t="b">
        <f t="shared" si="100"/>
        <v>1</v>
      </c>
      <c r="O1054" t="b">
        <f t="shared" si="101"/>
        <v>1</v>
      </c>
    </row>
    <row r="1055" spans="1:15">
      <c r="A1055" s="4">
        <v>1185732</v>
      </c>
      <c r="B1055" s="6">
        <v>275</v>
      </c>
      <c r="C1055" s="12" t="s">
        <v>1087</v>
      </c>
      <c r="D1055" s="12" t="s">
        <v>1253</v>
      </c>
      <c r="E1055" s="10">
        <v>61875</v>
      </c>
      <c r="F1055" s="11">
        <v>0.5</v>
      </c>
      <c r="G1055" s="13">
        <f t="shared" si="96"/>
        <v>123750</v>
      </c>
      <c r="H1055" s="154" t="s">
        <v>1241</v>
      </c>
      <c r="I1055" s="4" t="s">
        <v>31</v>
      </c>
      <c r="J1055">
        <v>123750</v>
      </c>
      <c r="K1055" t="b">
        <f t="shared" si="97"/>
        <v>0</v>
      </c>
      <c r="L1055" t="b">
        <f t="shared" si="98"/>
        <v>1</v>
      </c>
      <c r="M1055" t="b">
        <f t="shared" si="99"/>
        <v>1</v>
      </c>
      <c r="N1055" t="b">
        <f t="shared" si="100"/>
        <v>0</v>
      </c>
      <c r="O1055" t="b">
        <f t="shared" si="101"/>
        <v>1</v>
      </c>
    </row>
    <row r="1056" spans="1:15">
      <c r="A1056" s="4">
        <v>1185732</v>
      </c>
      <c r="B1056" s="6">
        <v>400</v>
      </c>
      <c r="C1056" s="12" t="s">
        <v>1087</v>
      </c>
      <c r="D1056" s="12" t="s">
        <v>1253</v>
      </c>
      <c r="E1056" s="10">
        <v>64000</v>
      </c>
      <c r="F1056" s="11">
        <v>0.4</v>
      </c>
      <c r="G1056" s="13">
        <f t="shared" si="96"/>
        <v>160000</v>
      </c>
      <c r="H1056" s="154" t="s">
        <v>1246</v>
      </c>
      <c r="I1056" s="4" t="s">
        <v>31</v>
      </c>
      <c r="J1056">
        <v>160000</v>
      </c>
      <c r="K1056" t="b">
        <f t="shared" si="97"/>
        <v>0</v>
      </c>
      <c r="L1056" t="b">
        <f t="shared" si="98"/>
        <v>0</v>
      </c>
      <c r="M1056" t="b">
        <f t="shared" si="99"/>
        <v>0</v>
      </c>
      <c r="N1056" t="b">
        <f t="shared" si="100"/>
        <v>1</v>
      </c>
      <c r="O1056" t="b">
        <f t="shared" si="101"/>
        <v>1</v>
      </c>
    </row>
    <row r="1057" spans="1:15">
      <c r="A1057" s="4">
        <v>1185732</v>
      </c>
      <c r="B1057" s="6">
        <v>200</v>
      </c>
      <c r="C1057" s="12" t="s">
        <v>1089</v>
      </c>
      <c r="D1057" s="155" t="s">
        <v>1254</v>
      </c>
      <c r="E1057" s="10">
        <v>24500</v>
      </c>
      <c r="F1057" s="11">
        <v>0.35</v>
      </c>
      <c r="G1057" s="13">
        <f t="shared" si="96"/>
        <v>70000</v>
      </c>
      <c r="H1057" s="154" t="s">
        <v>1241</v>
      </c>
      <c r="I1057" s="4" t="s">
        <v>31</v>
      </c>
      <c r="J1057">
        <v>70000</v>
      </c>
      <c r="K1057" t="b">
        <f t="shared" si="97"/>
        <v>0</v>
      </c>
      <c r="L1057" t="b">
        <f t="shared" si="98"/>
        <v>1</v>
      </c>
      <c r="M1057" t="b">
        <f t="shared" si="99"/>
        <v>0</v>
      </c>
      <c r="N1057" t="b">
        <f t="shared" si="100"/>
        <v>0</v>
      </c>
      <c r="O1057" t="b">
        <f t="shared" si="101"/>
        <v>1</v>
      </c>
    </row>
    <row r="1058" spans="1:15">
      <c r="A1058" s="4">
        <v>1185732</v>
      </c>
      <c r="B1058" s="6">
        <v>100</v>
      </c>
      <c r="C1058" s="12" t="s">
        <v>1087</v>
      </c>
      <c r="D1058" s="12" t="s">
        <v>1253</v>
      </c>
      <c r="E1058" s="10">
        <v>7000</v>
      </c>
      <c r="F1058" s="11">
        <v>0.35</v>
      </c>
      <c r="G1058" s="13">
        <f t="shared" si="96"/>
        <v>20000</v>
      </c>
      <c r="H1058" s="154" t="s">
        <v>1246</v>
      </c>
      <c r="I1058" s="4" t="s">
        <v>31</v>
      </c>
      <c r="J1058">
        <v>20000</v>
      </c>
      <c r="K1058" t="b">
        <f t="shared" si="97"/>
        <v>0</v>
      </c>
      <c r="L1058" t="b">
        <f t="shared" si="98"/>
        <v>0</v>
      </c>
      <c r="M1058" t="b">
        <f t="shared" si="99"/>
        <v>0</v>
      </c>
      <c r="N1058" t="b">
        <f t="shared" si="100"/>
        <v>1</v>
      </c>
      <c r="O1058" t="b">
        <f t="shared" si="101"/>
        <v>1</v>
      </c>
    </row>
    <row r="1059" spans="1:15">
      <c r="A1059" s="4">
        <v>1185732</v>
      </c>
      <c r="B1059" s="6">
        <v>75</v>
      </c>
      <c r="C1059" s="12" t="s">
        <v>1088</v>
      </c>
      <c r="D1059" s="155" t="s">
        <v>1254</v>
      </c>
      <c r="E1059" s="10">
        <v>6000</v>
      </c>
      <c r="F1059" s="11">
        <v>0.4</v>
      </c>
      <c r="G1059" s="13">
        <f t="shared" si="96"/>
        <v>15000</v>
      </c>
      <c r="H1059" s="154" t="s">
        <v>1241</v>
      </c>
      <c r="I1059" s="4" t="s">
        <v>31</v>
      </c>
      <c r="J1059">
        <v>15000</v>
      </c>
      <c r="K1059" t="b">
        <f t="shared" si="97"/>
        <v>0</v>
      </c>
      <c r="L1059" t="b">
        <f t="shared" si="98"/>
        <v>1</v>
      </c>
      <c r="M1059" t="b">
        <f t="shared" si="99"/>
        <v>0</v>
      </c>
      <c r="N1059" t="b">
        <f t="shared" si="100"/>
        <v>0</v>
      </c>
      <c r="O1059" t="b">
        <f t="shared" si="101"/>
        <v>1</v>
      </c>
    </row>
    <row r="1060" spans="1:15">
      <c r="A1060" s="4">
        <v>1185732</v>
      </c>
      <c r="B1060" s="6">
        <v>75</v>
      </c>
      <c r="C1060" s="12" t="s">
        <v>1087</v>
      </c>
      <c r="D1060" s="12" t="s">
        <v>1253</v>
      </c>
      <c r="E1060" s="10">
        <v>7875</v>
      </c>
      <c r="F1060" s="11">
        <v>0.35</v>
      </c>
      <c r="G1060" s="13">
        <f t="shared" si="96"/>
        <v>22500</v>
      </c>
      <c r="H1060" s="154" t="s">
        <v>1246</v>
      </c>
      <c r="I1060" s="4" t="s">
        <v>31</v>
      </c>
      <c r="J1060">
        <v>22500</v>
      </c>
      <c r="K1060" t="b">
        <f t="shared" si="97"/>
        <v>0</v>
      </c>
      <c r="L1060" t="b">
        <f t="shared" si="98"/>
        <v>0</v>
      </c>
      <c r="M1060" t="b">
        <f t="shared" si="99"/>
        <v>0</v>
      </c>
      <c r="N1060" t="b">
        <f t="shared" si="100"/>
        <v>1</v>
      </c>
      <c r="O1060" t="b">
        <f t="shared" si="101"/>
        <v>1</v>
      </c>
    </row>
    <row r="1061" spans="1:15">
      <c r="A1061" s="4">
        <v>1185732</v>
      </c>
      <c r="B1061" s="6">
        <v>150</v>
      </c>
      <c r="C1061" s="12" t="s">
        <v>1086</v>
      </c>
      <c r="D1061" s="12" t="s">
        <v>1253</v>
      </c>
      <c r="E1061" s="10">
        <v>26250</v>
      </c>
      <c r="F1061" s="11">
        <v>0.5</v>
      </c>
      <c r="G1061" s="13">
        <f t="shared" si="96"/>
        <v>52500</v>
      </c>
      <c r="H1061" s="154" t="s">
        <v>1241</v>
      </c>
      <c r="I1061" s="4" t="s">
        <v>31</v>
      </c>
      <c r="J1061">
        <v>52500</v>
      </c>
      <c r="K1061" t="b">
        <f t="shared" si="97"/>
        <v>0</v>
      </c>
      <c r="L1061" t="b">
        <f t="shared" si="98"/>
        <v>1</v>
      </c>
      <c r="M1061" t="b">
        <f t="shared" si="99"/>
        <v>1</v>
      </c>
      <c r="N1061" t="b">
        <f t="shared" si="100"/>
        <v>0</v>
      </c>
      <c r="O1061" t="b">
        <f t="shared" si="101"/>
        <v>1</v>
      </c>
    </row>
    <row r="1062" spans="1:15">
      <c r="A1062" s="4">
        <v>1185732</v>
      </c>
      <c r="B1062" s="6">
        <v>325</v>
      </c>
      <c r="C1062" s="12" t="s">
        <v>1087</v>
      </c>
      <c r="D1062" s="12" t="s">
        <v>1253</v>
      </c>
      <c r="E1062" s="10">
        <v>52000</v>
      </c>
      <c r="F1062" s="11">
        <v>0.4</v>
      </c>
      <c r="G1062" s="13">
        <f t="shared" si="96"/>
        <v>130000</v>
      </c>
      <c r="H1062" s="154" t="s">
        <v>1246</v>
      </c>
      <c r="I1062" s="4" t="s">
        <v>31</v>
      </c>
      <c r="J1062">
        <v>130000</v>
      </c>
      <c r="K1062" t="b">
        <f t="shared" si="97"/>
        <v>0</v>
      </c>
      <c r="L1062" t="b">
        <f t="shared" si="98"/>
        <v>0</v>
      </c>
      <c r="M1062" t="b">
        <f t="shared" si="99"/>
        <v>0</v>
      </c>
      <c r="N1062" t="b">
        <f t="shared" si="100"/>
        <v>1</v>
      </c>
      <c r="O1062" t="b">
        <f t="shared" si="101"/>
        <v>1</v>
      </c>
    </row>
    <row r="1063" spans="1:15">
      <c r="A1063" s="4">
        <v>1185732</v>
      </c>
      <c r="B1063" s="6">
        <v>150</v>
      </c>
      <c r="C1063" s="12" t="s">
        <v>1087</v>
      </c>
      <c r="D1063" s="12" t="s">
        <v>1253</v>
      </c>
      <c r="E1063" s="10">
        <v>15750</v>
      </c>
      <c r="F1063" s="11">
        <v>0.35</v>
      </c>
      <c r="G1063" s="13">
        <f t="shared" si="96"/>
        <v>45000</v>
      </c>
      <c r="H1063" s="154" t="s">
        <v>1241</v>
      </c>
      <c r="I1063" s="4" t="s">
        <v>31</v>
      </c>
      <c r="J1063">
        <v>45000</v>
      </c>
      <c r="K1063" t="b">
        <f t="shared" si="97"/>
        <v>0</v>
      </c>
      <c r="L1063" t="b">
        <f t="shared" si="98"/>
        <v>1</v>
      </c>
      <c r="M1063" t="b">
        <f t="shared" si="99"/>
        <v>1</v>
      </c>
      <c r="N1063" t="b">
        <f t="shared" si="100"/>
        <v>0</v>
      </c>
      <c r="O1063" t="b">
        <f t="shared" si="101"/>
        <v>1</v>
      </c>
    </row>
    <row r="1064" spans="1:15">
      <c r="A1064" s="4">
        <v>1185732</v>
      </c>
      <c r="B1064" s="6">
        <v>50</v>
      </c>
      <c r="C1064" s="12" t="s">
        <v>1086</v>
      </c>
      <c r="D1064" s="12" t="s">
        <v>1253</v>
      </c>
      <c r="E1064" s="10">
        <v>5250</v>
      </c>
      <c r="F1064" s="11">
        <v>0.35</v>
      </c>
      <c r="G1064" s="13">
        <f t="shared" si="96"/>
        <v>15000.000000000002</v>
      </c>
      <c r="H1064" s="154" t="s">
        <v>1246</v>
      </c>
      <c r="I1064" s="4" t="s">
        <v>31</v>
      </c>
      <c r="J1064">
        <v>15000.000000000002</v>
      </c>
      <c r="K1064" t="b">
        <f t="shared" si="97"/>
        <v>0</v>
      </c>
      <c r="L1064" t="b">
        <f t="shared" si="98"/>
        <v>1</v>
      </c>
      <c r="M1064" t="b">
        <f t="shared" si="99"/>
        <v>0</v>
      </c>
      <c r="N1064" t="b">
        <f t="shared" si="100"/>
        <v>1</v>
      </c>
      <c r="O1064" t="b">
        <f t="shared" si="101"/>
        <v>1</v>
      </c>
    </row>
    <row r="1065" spans="1:15">
      <c r="A1065" s="4">
        <v>1185732</v>
      </c>
      <c r="B1065" s="6">
        <v>25</v>
      </c>
      <c r="C1065" s="12" t="s">
        <v>1087</v>
      </c>
      <c r="D1065" s="12" t="s">
        <v>1253</v>
      </c>
      <c r="E1065" s="10">
        <v>3000</v>
      </c>
      <c r="F1065" s="11">
        <v>0.4</v>
      </c>
      <c r="G1065" s="13">
        <f t="shared" si="96"/>
        <v>7500</v>
      </c>
      <c r="H1065" s="154" t="s">
        <v>1241</v>
      </c>
      <c r="I1065" s="4" t="s">
        <v>31</v>
      </c>
      <c r="J1065">
        <v>7500</v>
      </c>
      <c r="K1065" t="b">
        <f t="shared" si="97"/>
        <v>0</v>
      </c>
      <c r="L1065" t="b">
        <f t="shared" si="98"/>
        <v>1</v>
      </c>
      <c r="M1065" t="b">
        <f t="shared" si="99"/>
        <v>1</v>
      </c>
      <c r="N1065" t="b">
        <f t="shared" si="100"/>
        <v>0</v>
      </c>
      <c r="O1065" t="b">
        <f t="shared" si="101"/>
        <v>1</v>
      </c>
    </row>
    <row r="1066" spans="1:15">
      <c r="A1066" s="4">
        <v>1185732</v>
      </c>
      <c r="B1066" s="6">
        <v>25</v>
      </c>
      <c r="C1066" s="12" t="s">
        <v>1086</v>
      </c>
      <c r="D1066" s="12" t="s">
        <v>1253</v>
      </c>
      <c r="E1066" s="10">
        <v>3500</v>
      </c>
      <c r="F1066" s="11">
        <v>0.35</v>
      </c>
      <c r="G1066" s="13">
        <f t="shared" si="96"/>
        <v>10000</v>
      </c>
      <c r="H1066" s="154" t="s">
        <v>1246</v>
      </c>
      <c r="I1066" s="4" t="s">
        <v>31</v>
      </c>
      <c r="J1066">
        <v>10000</v>
      </c>
      <c r="K1066" t="b">
        <f t="shared" si="97"/>
        <v>0</v>
      </c>
      <c r="L1066" t="b">
        <f t="shared" si="98"/>
        <v>1</v>
      </c>
      <c r="M1066" t="b">
        <f t="shared" si="99"/>
        <v>0</v>
      </c>
      <c r="N1066" t="b">
        <f t="shared" si="100"/>
        <v>1</v>
      </c>
      <c r="O1066" t="b">
        <f t="shared" si="101"/>
        <v>1</v>
      </c>
    </row>
    <row r="1067" spans="1:15">
      <c r="A1067" s="4">
        <v>1185732</v>
      </c>
      <c r="B1067" s="6">
        <v>150</v>
      </c>
      <c r="C1067" s="12" t="s">
        <v>1087</v>
      </c>
      <c r="D1067" s="12" t="s">
        <v>1253</v>
      </c>
      <c r="E1067" s="10">
        <v>33750</v>
      </c>
      <c r="F1067" s="11">
        <v>0.5</v>
      </c>
      <c r="G1067" s="13">
        <f t="shared" si="96"/>
        <v>67500</v>
      </c>
      <c r="H1067" s="154" t="s">
        <v>1241</v>
      </c>
      <c r="I1067" s="4" t="s">
        <v>31</v>
      </c>
      <c r="J1067">
        <v>67500</v>
      </c>
      <c r="K1067" t="b">
        <f t="shared" si="97"/>
        <v>0</v>
      </c>
      <c r="L1067" t="b">
        <f t="shared" si="98"/>
        <v>1</v>
      </c>
      <c r="M1067" t="b">
        <f t="shared" si="99"/>
        <v>1</v>
      </c>
      <c r="N1067" t="b">
        <f t="shared" si="100"/>
        <v>0</v>
      </c>
      <c r="O1067" t="b">
        <f t="shared" si="101"/>
        <v>1</v>
      </c>
    </row>
    <row r="1068" spans="1:15">
      <c r="A1068" s="4">
        <v>1185732</v>
      </c>
      <c r="B1068" s="6">
        <v>300</v>
      </c>
      <c r="C1068" s="12" t="s">
        <v>1087</v>
      </c>
      <c r="D1068" s="12" t="s">
        <v>1253</v>
      </c>
      <c r="E1068" s="10">
        <v>48000</v>
      </c>
      <c r="F1068" s="11">
        <v>0.4</v>
      </c>
      <c r="G1068" s="13">
        <f t="shared" si="96"/>
        <v>120000</v>
      </c>
      <c r="H1068" s="154" t="s">
        <v>1246</v>
      </c>
      <c r="I1068" s="4" t="s">
        <v>31</v>
      </c>
      <c r="J1068">
        <v>120000</v>
      </c>
      <c r="K1068" t="b">
        <f t="shared" si="97"/>
        <v>0</v>
      </c>
      <c r="L1068" t="b">
        <f t="shared" si="98"/>
        <v>0</v>
      </c>
      <c r="M1068" t="b">
        <f t="shared" si="99"/>
        <v>0</v>
      </c>
      <c r="N1068" t="b">
        <f t="shared" si="100"/>
        <v>1</v>
      </c>
      <c r="O1068" t="b">
        <f t="shared" si="101"/>
        <v>1</v>
      </c>
    </row>
    <row r="1069" spans="1:15">
      <c r="A1069" s="4">
        <v>1185732</v>
      </c>
      <c r="B1069" s="6">
        <v>150</v>
      </c>
      <c r="C1069" s="12" t="s">
        <v>1088</v>
      </c>
      <c r="D1069" s="155" t="s">
        <v>1254</v>
      </c>
      <c r="E1069" s="10">
        <v>15750</v>
      </c>
      <c r="F1069" s="11">
        <v>0.35</v>
      </c>
      <c r="G1069" s="13">
        <f t="shared" si="96"/>
        <v>45000</v>
      </c>
      <c r="H1069" s="154" t="s">
        <v>1241</v>
      </c>
      <c r="I1069" s="4" t="s">
        <v>31</v>
      </c>
      <c r="J1069">
        <v>45000</v>
      </c>
      <c r="K1069" t="b">
        <f t="shared" si="97"/>
        <v>0</v>
      </c>
      <c r="L1069" t="b">
        <f t="shared" si="98"/>
        <v>1</v>
      </c>
      <c r="M1069" t="b">
        <f t="shared" si="99"/>
        <v>0</v>
      </c>
      <c r="N1069" t="b">
        <f t="shared" si="100"/>
        <v>0</v>
      </c>
      <c r="O1069" t="b">
        <f t="shared" si="101"/>
        <v>1</v>
      </c>
    </row>
    <row r="1070" spans="1:15">
      <c r="A1070" s="4">
        <v>1185732</v>
      </c>
      <c r="B1070" s="6">
        <v>95</v>
      </c>
      <c r="C1070" s="12" t="s">
        <v>1086</v>
      </c>
      <c r="D1070" s="12" t="s">
        <v>1253</v>
      </c>
      <c r="E1070" s="10">
        <v>9975</v>
      </c>
      <c r="F1070" s="11">
        <v>0.35</v>
      </c>
      <c r="G1070" s="13">
        <f t="shared" si="96"/>
        <v>28500</v>
      </c>
      <c r="H1070" s="154" t="s">
        <v>1246</v>
      </c>
      <c r="I1070" s="4" t="s">
        <v>31</v>
      </c>
      <c r="J1070">
        <v>28500</v>
      </c>
      <c r="K1070" t="b">
        <f t="shared" si="97"/>
        <v>0</v>
      </c>
      <c r="L1070" t="b">
        <f t="shared" si="98"/>
        <v>1</v>
      </c>
      <c r="M1070" t="b">
        <f t="shared" si="99"/>
        <v>0</v>
      </c>
      <c r="N1070" t="b">
        <f t="shared" si="100"/>
        <v>1</v>
      </c>
      <c r="O1070" t="b">
        <f t="shared" si="101"/>
        <v>1</v>
      </c>
    </row>
    <row r="1071" spans="1:15">
      <c r="A1071" s="4">
        <v>1185732</v>
      </c>
      <c r="B1071" s="6">
        <v>125</v>
      </c>
      <c r="C1071" s="12" t="s">
        <v>1087</v>
      </c>
      <c r="D1071" s="12" t="s">
        <v>1253</v>
      </c>
      <c r="E1071" s="10">
        <v>15000</v>
      </c>
      <c r="F1071" s="11">
        <v>0.4</v>
      </c>
      <c r="G1071" s="13">
        <f t="shared" si="96"/>
        <v>37500</v>
      </c>
      <c r="H1071" s="154" t="s">
        <v>1241</v>
      </c>
      <c r="I1071" s="4" t="s">
        <v>31</v>
      </c>
      <c r="J1071">
        <v>37500</v>
      </c>
      <c r="K1071" t="b">
        <f t="shared" si="97"/>
        <v>0</v>
      </c>
      <c r="L1071" t="b">
        <f t="shared" si="98"/>
        <v>1</v>
      </c>
      <c r="M1071" t="b">
        <f t="shared" si="99"/>
        <v>1</v>
      </c>
      <c r="N1071" t="b">
        <f t="shared" si="100"/>
        <v>0</v>
      </c>
      <c r="O1071" t="b">
        <f t="shared" si="101"/>
        <v>1</v>
      </c>
    </row>
    <row r="1072" spans="1:15">
      <c r="A1072" s="4">
        <v>1185732</v>
      </c>
      <c r="B1072" s="6">
        <v>100</v>
      </c>
      <c r="C1072" s="12" t="s">
        <v>1087</v>
      </c>
      <c r="D1072" s="12" t="s">
        <v>1253</v>
      </c>
      <c r="E1072" s="10">
        <v>17500</v>
      </c>
      <c r="F1072" s="11">
        <v>0.35</v>
      </c>
      <c r="G1072" s="13">
        <f t="shared" si="96"/>
        <v>50000</v>
      </c>
      <c r="H1072" s="154" t="s">
        <v>1246</v>
      </c>
      <c r="I1072" s="4" t="s">
        <v>31</v>
      </c>
      <c r="J1072">
        <v>50000</v>
      </c>
      <c r="K1072" t="b">
        <f t="shared" si="97"/>
        <v>0</v>
      </c>
      <c r="L1072" t="b">
        <f t="shared" si="98"/>
        <v>0</v>
      </c>
      <c r="M1072" t="b">
        <f t="shared" si="99"/>
        <v>0</v>
      </c>
      <c r="N1072" t="b">
        <f t="shared" si="100"/>
        <v>1</v>
      </c>
      <c r="O1072" t="b">
        <f t="shared" si="101"/>
        <v>1</v>
      </c>
    </row>
    <row r="1073" spans="1:15">
      <c r="A1073" s="4">
        <v>1185732</v>
      </c>
      <c r="B1073" s="6">
        <v>200</v>
      </c>
      <c r="C1073" s="12" t="s">
        <v>1088</v>
      </c>
      <c r="D1073" s="155" t="s">
        <v>1254</v>
      </c>
      <c r="E1073" s="10">
        <v>55000</v>
      </c>
      <c r="F1073" s="11">
        <v>0.5</v>
      </c>
      <c r="G1073" s="13">
        <f t="shared" si="96"/>
        <v>110000</v>
      </c>
      <c r="H1073" s="154" t="s">
        <v>1241</v>
      </c>
      <c r="I1073" s="4" t="s">
        <v>31</v>
      </c>
      <c r="J1073">
        <v>110000</v>
      </c>
      <c r="K1073" t="b">
        <f t="shared" si="97"/>
        <v>0</v>
      </c>
      <c r="L1073" t="b">
        <f t="shared" si="98"/>
        <v>1</v>
      </c>
      <c r="M1073" t="b">
        <f t="shared" si="99"/>
        <v>0</v>
      </c>
      <c r="N1073" t="b">
        <f t="shared" si="100"/>
        <v>0</v>
      </c>
      <c r="O1073" t="b">
        <f t="shared" si="101"/>
        <v>1</v>
      </c>
    </row>
    <row r="1074" spans="1:15">
      <c r="A1074" s="4">
        <v>1185732</v>
      </c>
      <c r="B1074" s="6">
        <v>450</v>
      </c>
      <c r="C1074" s="12" t="s">
        <v>1086</v>
      </c>
      <c r="D1074" s="12" t="s">
        <v>1253</v>
      </c>
      <c r="E1074" s="10">
        <v>90000</v>
      </c>
      <c r="F1074" s="11">
        <v>0.4</v>
      </c>
      <c r="G1074" s="13">
        <f t="shared" si="96"/>
        <v>225000</v>
      </c>
      <c r="H1074" s="154" t="s">
        <v>1246</v>
      </c>
      <c r="I1074" s="4" t="s">
        <v>31</v>
      </c>
      <c r="J1074">
        <v>225000</v>
      </c>
      <c r="K1074" t="b">
        <f t="shared" si="97"/>
        <v>0</v>
      </c>
      <c r="L1074" t="b">
        <f t="shared" si="98"/>
        <v>1</v>
      </c>
      <c r="M1074" t="b">
        <f t="shared" si="99"/>
        <v>0</v>
      </c>
      <c r="N1074" t="b">
        <f t="shared" si="100"/>
        <v>1</v>
      </c>
      <c r="O1074" t="b">
        <f t="shared" si="101"/>
        <v>1</v>
      </c>
    </row>
    <row r="1075" spans="1:15">
      <c r="A1075" s="4">
        <v>1185732</v>
      </c>
      <c r="B1075" s="6">
        <v>250</v>
      </c>
      <c r="C1075" s="12" t="s">
        <v>1086</v>
      </c>
      <c r="D1075" s="12" t="s">
        <v>1253</v>
      </c>
      <c r="E1075" s="10">
        <v>35000</v>
      </c>
      <c r="F1075" s="11">
        <v>0.35</v>
      </c>
      <c r="G1075" s="13">
        <f t="shared" si="96"/>
        <v>100000</v>
      </c>
      <c r="H1075" s="154" t="s">
        <v>1241</v>
      </c>
      <c r="I1075" s="4" t="s">
        <v>31</v>
      </c>
      <c r="J1075">
        <v>100000</v>
      </c>
      <c r="K1075" t="b">
        <f t="shared" si="97"/>
        <v>0</v>
      </c>
      <c r="L1075" t="b">
        <f t="shared" si="98"/>
        <v>1</v>
      </c>
      <c r="M1075" t="b">
        <f t="shared" si="99"/>
        <v>1</v>
      </c>
      <c r="N1075" t="b">
        <f t="shared" si="100"/>
        <v>0</v>
      </c>
      <c r="O1075" t="b">
        <f t="shared" si="101"/>
        <v>1</v>
      </c>
    </row>
    <row r="1076" spans="1:15">
      <c r="A1076" s="4">
        <v>1185732</v>
      </c>
      <c r="B1076" s="6">
        <v>200</v>
      </c>
      <c r="C1076" s="12" t="s">
        <v>1087</v>
      </c>
      <c r="D1076" s="12" t="s">
        <v>1253</v>
      </c>
      <c r="E1076" s="10">
        <v>28000</v>
      </c>
      <c r="F1076" s="11">
        <v>0.35</v>
      </c>
      <c r="G1076" s="13">
        <f t="shared" si="96"/>
        <v>80000</v>
      </c>
      <c r="H1076" s="154" t="s">
        <v>1246</v>
      </c>
      <c r="I1076" s="4" t="s">
        <v>31</v>
      </c>
      <c r="J1076">
        <v>80000</v>
      </c>
      <c r="K1076" t="b">
        <f t="shared" si="97"/>
        <v>0</v>
      </c>
      <c r="L1076" t="b">
        <f t="shared" si="98"/>
        <v>0</v>
      </c>
      <c r="M1076" t="b">
        <f t="shared" si="99"/>
        <v>0</v>
      </c>
      <c r="N1076" t="b">
        <f t="shared" si="100"/>
        <v>1</v>
      </c>
      <c r="O1076" t="b">
        <f t="shared" si="101"/>
        <v>1</v>
      </c>
    </row>
    <row r="1077" spans="1:15">
      <c r="A1077" s="4">
        <v>1185732</v>
      </c>
      <c r="B1077" s="6">
        <v>150</v>
      </c>
      <c r="C1077" s="12" t="s">
        <v>1087</v>
      </c>
      <c r="D1077" s="12" t="s">
        <v>1253</v>
      </c>
      <c r="E1077" s="10">
        <v>24000</v>
      </c>
      <c r="F1077" s="11">
        <v>0.4</v>
      </c>
      <c r="G1077" s="13">
        <f t="shared" si="96"/>
        <v>60000</v>
      </c>
      <c r="H1077" s="154" t="s">
        <v>1241</v>
      </c>
      <c r="I1077" s="4" t="s">
        <v>31</v>
      </c>
      <c r="J1077">
        <v>60000</v>
      </c>
      <c r="K1077" t="b">
        <f t="shared" si="97"/>
        <v>0</v>
      </c>
      <c r="L1077" t="b">
        <f t="shared" si="98"/>
        <v>1</v>
      </c>
      <c r="M1077" t="b">
        <f t="shared" si="99"/>
        <v>1</v>
      </c>
      <c r="N1077" t="b">
        <f t="shared" si="100"/>
        <v>0</v>
      </c>
      <c r="O1077" t="b">
        <f t="shared" si="101"/>
        <v>1</v>
      </c>
    </row>
    <row r="1078" spans="1:15">
      <c r="A1078" s="4">
        <v>1185732</v>
      </c>
      <c r="B1078" s="6">
        <v>150</v>
      </c>
      <c r="C1078" s="12" t="s">
        <v>1087</v>
      </c>
      <c r="D1078" s="12" t="s">
        <v>1253</v>
      </c>
      <c r="E1078" s="10">
        <v>26250</v>
      </c>
      <c r="F1078" s="11">
        <v>0.35</v>
      </c>
      <c r="G1078" s="13">
        <f t="shared" si="96"/>
        <v>75000</v>
      </c>
      <c r="H1078" s="154" t="s">
        <v>1246</v>
      </c>
      <c r="I1078" s="4" t="s">
        <v>31</v>
      </c>
      <c r="J1078">
        <v>75000</v>
      </c>
      <c r="K1078" t="b">
        <f t="shared" si="97"/>
        <v>0</v>
      </c>
      <c r="L1078" t="b">
        <f t="shared" si="98"/>
        <v>0</v>
      </c>
      <c r="M1078" t="b">
        <f t="shared" si="99"/>
        <v>0</v>
      </c>
      <c r="N1078" t="b">
        <f t="shared" si="100"/>
        <v>1</v>
      </c>
      <c r="O1078" t="b">
        <f t="shared" si="101"/>
        <v>1</v>
      </c>
    </row>
    <row r="1079" spans="1:15">
      <c r="A1079" s="4">
        <v>1185732</v>
      </c>
      <c r="B1079" s="6">
        <v>250</v>
      </c>
      <c r="C1079" s="12" t="s">
        <v>1087</v>
      </c>
      <c r="D1079" s="12" t="s">
        <v>1253</v>
      </c>
      <c r="E1079" s="10">
        <v>68750</v>
      </c>
      <c r="F1079" s="11">
        <v>0.5</v>
      </c>
      <c r="G1079" s="13">
        <f t="shared" si="96"/>
        <v>137500</v>
      </c>
      <c r="H1079" s="154" t="s">
        <v>1241</v>
      </c>
      <c r="I1079" s="4" t="s">
        <v>31</v>
      </c>
      <c r="J1079">
        <v>137500</v>
      </c>
      <c r="K1079" t="b">
        <f t="shared" si="97"/>
        <v>0</v>
      </c>
      <c r="L1079" t="b">
        <f t="shared" si="98"/>
        <v>1</v>
      </c>
      <c r="M1079" t="b">
        <f t="shared" si="99"/>
        <v>1</v>
      </c>
      <c r="N1079" t="b">
        <f t="shared" si="100"/>
        <v>0</v>
      </c>
      <c r="O1079" t="b">
        <f t="shared" si="101"/>
        <v>1</v>
      </c>
    </row>
    <row r="1080" spans="1:15">
      <c r="A1080" s="4">
        <v>1197831</v>
      </c>
      <c r="B1080" s="6">
        <v>675</v>
      </c>
      <c r="C1080" s="12" t="s">
        <v>1086</v>
      </c>
      <c r="D1080" s="12" t="s">
        <v>1253</v>
      </c>
      <c r="E1080" s="10">
        <v>54000</v>
      </c>
      <c r="F1080" s="11">
        <v>0.4</v>
      </c>
      <c r="G1080" s="13">
        <f t="shared" si="96"/>
        <v>135000</v>
      </c>
      <c r="H1080" s="154" t="s">
        <v>1246</v>
      </c>
      <c r="I1080" s="4" t="s">
        <v>31</v>
      </c>
      <c r="J1080">
        <v>135000</v>
      </c>
      <c r="K1080" t="b">
        <f t="shared" si="97"/>
        <v>0</v>
      </c>
      <c r="L1080" t="b">
        <f t="shared" si="98"/>
        <v>1</v>
      </c>
      <c r="M1080" t="b">
        <f t="shared" si="99"/>
        <v>0</v>
      </c>
      <c r="N1080" t="b">
        <f t="shared" si="100"/>
        <v>1</v>
      </c>
      <c r="O1080" t="b">
        <f t="shared" si="101"/>
        <v>1</v>
      </c>
    </row>
    <row r="1081" spans="1:15">
      <c r="A1081" s="4">
        <v>1197831</v>
      </c>
      <c r="B1081" s="6">
        <v>675</v>
      </c>
      <c r="C1081" s="12" t="s">
        <v>1087</v>
      </c>
      <c r="D1081" s="12" t="s">
        <v>1253</v>
      </c>
      <c r="E1081" s="10">
        <v>81000</v>
      </c>
      <c r="F1081" s="11">
        <v>0.4</v>
      </c>
      <c r="G1081" s="13">
        <f t="shared" si="96"/>
        <v>202500</v>
      </c>
      <c r="H1081" s="154" t="s">
        <v>1241</v>
      </c>
      <c r="I1081" s="4" t="s">
        <v>31</v>
      </c>
      <c r="J1081">
        <v>202500</v>
      </c>
      <c r="K1081" t="b">
        <f t="shared" si="97"/>
        <v>0</v>
      </c>
      <c r="L1081" t="b">
        <f t="shared" si="98"/>
        <v>1</v>
      </c>
      <c r="M1081" t="b">
        <f t="shared" si="99"/>
        <v>0</v>
      </c>
      <c r="N1081" t="b">
        <f t="shared" si="100"/>
        <v>0</v>
      </c>
      <c r="O1081" t="b">
        <f t="shared" si="101"/>
        <v>1</v>
      </c>
    </row>
    <row r="1082" spans="1:15">
      <c r="A1082" s="4">
        <v>1197831</v>
      </c>
      <c r="B1082" s="6">
        <v>475</v>
      </c>
      <c r="C1082" s="12" t="s">
        <v>1087</v>
      </c>
      <c r="D1082" s="12" t="s">
        <v>1253</v>
      </c>
      <c r="E1082" s="10">
        <v>57000</v>
      </c>
      <c r="F1082" s="11">
        <v>0.4</v>
      </c>
      <c r="G1082" s="13">
        <f t="shared" si="96"/>
        <v>142500</v>
      </c>
      <c r="H1082" s="154" t="s">
        <v>1246</v>
      </c>
      <c r="I1082" s="4" t="s">
        <v>31</v>
      </c>
      <c r="J1082">
        <v>142500</v>
      </c>
      <c r="K1082" t="b">
        <f t="shared" si="97"/>
        <v>0</v>
      </c>
      <c r="L1082" t="b">
        <f t="shared" si="98"/>
        <v>0</v>
      </c>
      <c r="M1082" t="b">
        <f t="shared" si="99"/>
        <v>0</v>
      </c>
      <c r="N1082" t="b">
        <f t="shared" si="100"/>
        <v>1</v>
      </c>
      <c r="O1082" t="b">
        <f t="shared" si="101"/>
        <v>1</v>
      </c>
    </row>
    <row r="1083" spans="1:15">
      <c r="A1083" s="4">
        <v>1197831</v>
      </c>
      <c r="B1083" s="6">
        <v>475</v>
      </c>
      <c r="C1083" s="12" t="s">
        <v>1086</v>
      </c>
      <c r="D1083" s="12" t="s">
        <v>1253</v>
      </c>
      <c r="E1083" s="10">
        <v>83125</v>
      </c>
      <c r="F1083" s="11">
        <v>0.5</v>
      </c>
      <c r="G1083" s="13">
        <f t="shared" si="96"/>
        <v>166250</v>
      </c>
      <c r="H1083" s="154" t="s">
        <v>1241</v>
      </c>
      <c r="I1083" s="4" t="s">
        <v>31</v>
      </c>
      <c r="J1083">
        <v>166250</v>
      </c>
      <c r="K1083" t="b">
        <f t="shared" si="97"/>
        <v>0</v>
      </c>
      <c r="L1083" t="b">
        <f t="shared" si="98"/>
        <v>1</v>
      </c>
      <c r="M1083" t="b">
        <f t="shared" si="99"/>
        <v>0</v>
      </c>
      <c r="N1083" t="b">
        <f t="shared" si="100"/>
        <v>0</v>
      </c>
      <c r="O1083" t="b">
        <f t="shared" si="101"/>
        <v>1</v>
      </c>
    </row>
    <row r="1084" spans="1:15">
      <c r="A1084" s="4">
        <v>1197831</v>
      </c>
      <c r="B1084" s="6">
        <v>325</v>
      </c>
      <c r="C1084" s="12" t="s">
        <v>1086</v>
      </c>
      <c r="D1084" s="12" t="s">
        <v>1253</v>
      </c>
      <c r="E1084" s="10">
        <v>45500</v>
      </c>
      <c r="F1084" s="11">
        <v>0.35</v>
      </c>
      <c r="G1084" s="13">
        <f t="shared" si="96"/>
        <v>130000.00000000001</v>
      </c>
      <c r="H1084" s="154" t="s">
        <v>1246</v>
      </c>
      <c r="I1084" s="4" t="s">
        <v>31</v>
      </c>
      <c r="J1084">
        <v>130000.00000000001</v>
      </c>
      <c r="K1084" t="b">
        <f t="shared" si="97"/>
        <v>0</v>
      </c>
      <c r="L1084" t="b">
        <f t="shared" si="98"/>
        <v>1</v>
      </c>
      <c r="M1084" t="b">
        <f t="shared" si="99"/>
        <v>0</v>
      </c>
      <c r="N1084" t="b">
        <f t="shared" si="100"/>
        <v>1</v>
      </c>
      <c r="O1084" t="b">
        <f t="shared" si="101"/>
        <v>1</v>
      </c>
    </row>
    <row r="1085" spans="1:15">
      <c r="A1085" s="4">
        <v>1197831</v>
      </c>
      <c r="B1085" s="6">
        <v>475</v>
      </c>
      <c r="C1085" s="12" t="s">
        <v>1086</v>
      </c>
      <c r="D1085" s="12" t="s">
        <v>1253</v>
      </c>
      <c r="E1085" s="10">
        <v>91437.5</v>
      </c>
      <c r="F1085" s="11">
        <v>0.55000000000000004</v>
      </c>
      <c r="G1085" s="13">
        <f t="shared" si="96"/>
        <v>166250</v>
      </c>
      <c r="H1085" s="154" t="s">
        <v>1241</v>
      </c>
      <c r="I1085" s="4" t="s">
        <v>31</v>
      </c>
      <c r="J1085">
        <v>166250</v>
      </c>
      <c r="K1085" t="b">
        <f t="shared" si="97"/>
        <v>0</v>
      </c>
      <c r="L1085" t="b">
        <f t="shared" si="98"/>
        <v>1</v>
      </c>
      <c r="M1085" t="b">
        <f t="shared" si="99"/>
        <v>0</v>
      </c>
      <c r="N1085" t="b">
        <f t="shared" si="100"/>
        <v>0</v>
      </c>
      <c r="O1085" t="b">
        <f t="shared" si="101"/>
        <v>1</v>
      </c>
    </row>
    <row r="1086" spans="1:15">
      <c r="A1086" s="4">
        <v>1197831</v>
      </c>
      <c r="B1086" s="6">
        <v>625</v>
      </c>
      <c r="C1086" s="12" t="s">
        <v>1087</v>
      </c>
      <c r="D1086" s="12" t="s">
        <v>1253</v>
      </c>
      <c r="E1086" s="10">
        <v>62500</v>
      </c>
      <c r="F1086" s="11">
        <v>0.4</v>
      </c>
      <c r="G1086" s="13">
        <f t="shared" si="96"/>
        <v>156250</v>
      </c>
      <c r="H1086" s="154" t="s">
        <v>1246</v>
      </c>
      <c r="I1086" s="4" t="s">
        <v>31</v>
      </c>
      <c r="J1086">
        <v>156250</v>
      </c>
      <c r="K1086" t="b">
        <f t="shared" si="97"/>
        <v>0</v>
      </c>
      <c r="L1086" t="b">
        <f t="shared" si="98"/>
        <v>0</v>
      </c>
      <c r="M1086" t="b">
        <f t="shared" si="99"/>
        <v>0</v>
      </c>
      <c r="N1086" t="b">
        <f t="shared" si="100"/>
        <v>1</v>
      </c>
      <c r="O1086" t="b">
        <f t="shared" si="101"/>
        <v>1</v>
      </c>
    </row>
    <row r="1087" spans="1:15">
      <c r="A1087" s="4">
        <v>1197831</v>
      </c>
      <c r="B1087" s="6">
        <v>600</v>
      </c>
      <c r="C1087" s="12" t="s">
        <v>1087</v>
      </c>
      <c r="D1087" s="12" t="s">
        <v>1253</v>
      </c>
      <c r="E1087" s="10">
        <v>84000</v>
      </c>
      <c r="F1087" s="11">
        <v>0.4</v>
      </c>
      <c r="G1087" s="13">
        <f t="shared" si="96"/>
        <v>210000</v>
      </c>
      <c r="H1087" s="154" t="s">
        <v>1241</v>
      </c>
      <c r="I1087" s="4" t="s">
        <v>31</v>
      </c>
      <c r="J1087">
        <v>210000</v>
      </c>
      <c r="K1087" t="b">
        <f t="shared" si="97"/>
        <v>0</v>
      </c>
      <c r="L1087" t="b">
        <f t="shared" si="98"/>
        <v>1</v>
      </c>
      <c r="M1087" t="b">
        <f t="shared" si="99"/>
        <v>0</v>
      </c>
      <c r="N1087" t="b">
        <f t="shared" si="100"/>
        <v>0</v>
      </c>
      <c r="O1087" t="b">
        <f t="shared" si="101"/>
        <v>1</v>
      </c>
    </row>
    <row r="1088" spans="1:15">
      <c r="A1088" s="4">
        <v>1197831</v>
      </c>
      <c r="B1088" s="6">
        <v>425</v>
      </c>
      <c r="C1088" s="12" t="s">
        <v>1087</v>
      </c>
      <c r="D1088" s="12" t="s">
        <v>1253</v>
      </c>
      <c r="E1088" s="10">
        <v>59500</v>
      </c>
      <c r="F1088" s="11">
        <v>0.4</v>
      </c>
      <c r="G1088" s="13">
        <f t="shared" si="96"/>
        <v>148750</v>
      </c>
      <c r="H1088" s="154" t="s">
        <v>1246</v>
      </c>
      <c r="I1088" s="4" t="s">
        <v>31</v>
      </c>
      <c r="J1088">
        <v>148750</v>
      </c>
      <c r="K1088" t="b">
        <f t="shared" si="97"/>
        <v>0</v>
      </c>
      <c r="L1088" t="b">
        <f t="shared" si="98"/>
        <v>0</v>
      </c>
      <c r="M1088" t="b">
        <f t="shared" si="99"/>
        <v>0</v>
      </c>
      <c r="N1088" t="b">
        <f t="shared" si="100"/>
        <v>1</v>
      </c>
      <c r="O1088" t="b">
        <f t="shared" si="101"/>
        <v>1</v>
      </c>
    </row>
    <row r="1089" spans="1:15">
      <c r="A1089" s="4">
        <v>1197831</v>
      </c>
      <c r="B1089" s="6">
        <v>375</v>
      </c>
      <c r="C1089" s="12" t="s">
        <v>1087</v>
      </c>
      <c r="D1089" s="12" t="s">
        <v>1253</v>
      </c>
      <c r="E1089" s="10">
        <v>65625</v>
      </c>
      <c r="F1089" s="11">
        <v>0.5</v>
      </c>
      <c r="G1089" s="13">
        <f t="shared" si="96"/>
        <v>131250</v>
      </c>
      <c r="H1089" s="154" t="s">
        <v>1241</v>
      </c>
      <c r="I1089" s="4" t="s">
        <v>31</v>
      </c>
      <c r="J1089">
        <v>131250</v>
      </c>
      <c r="K1089" t="b">
        <f t="shared" si="97"/>
        <v>0</v>
      </c>
      <c r="L1089" t="b">
        <f t="shared" si="98"/>
        <v>1</v>
      </c>
      <c r="M1089" t="b">
        <f t="shared" si="99"/>
        <v>1</v>
      </c>
      <c r="N1089" t="b">
        <f t="shared" si="100"/>
        <v>0</v>
      </c>
      <c r="O1089" t="b">
        <f t="shared" si="101"/>
        <v>1</v>
      </c>
    </row>
    <row r="1090" spans="1:15">
      <c r="A1090" s="4">
        <v>1197831</v>
      </c>
      <c r="B1090" s="6">
        <v>250</v>
      </c>
      <c r="C1090" s="12" t="s">
        <v>1087</v>
      </c>
      <c r="D1090" s="12" t="s">
        <v>1253</v>
      </c>
      <c r="E1090" s="10">
        <v>35000</v>
      </c>
      <c r="F1090" s="11">
        <v>0.35</v>
      </c>
      <c r="G1090" s="13">
        <f t="shared" si="96"/>
        <v>100000</v>
      </c>
      <c r="H1090" s="154" t="s">
        <v>1246</v>
      </c>
      <c r="I1090" s="4" t="s">
        <v>31</v>
      </c>
      <c r="J1090">
        <v>100000</v>
      </c>
      <c r="K1090" t="b">
        <f t="shared" si="97"/>
        <v>0</v>
      </c>
      <c r="L1090" t="b">
        <f t="shared" si="98"/>
        <v>0</v>
      </c>
      <c r="M1090" t="b">
        <f t="shared" si="99"/>
        <v>0</v>
      </c>
      <c r="N1090" t="b">
        <f t="shared" si="100"/>
        <v>1</v>
      </c>
      <c r="O1090" t="b">
        <f t="shared" si="101"/>
        <v>1</v>
      </c>
    </row>
    <row r="1091" spans="1:15">
      <c r="A1091" s="4">
        <v>1197831</v>
      </c>
      <c r="B1091" s="6">
        <v>450</v>
      </c>
      <c r="C1091" s="12" t="s">
        <v>1087</v>
      </c>
      <c r="D1091" s="12" t="s">
        <v>1253</v>
      </c>
      <c r="E1091" s="10">
        <v>86625</v>
      </c>
      <c r="F1091" s="11">
        <v>0.55000000000000004</v>
      </c>
      <c r="G1091" s="13">
        <f t="shared" si="96"/>
        <v>157500</v>
      </c>
      <c r="H1091" s="154" t="s">
        <v>1241</v>
      </c>
      <c r="I1091" s="4" t="s">
        <v>31</v>
      </c>
      <c r="J1091">
        <v>157500</v>
      </c>
      <c r="K1091" t="b">
        <f t="shared" si="97"/>
        <v>0</v>
      </c>
      <c r="L1091" t="b">
        <f t="shared" si="98"/>
        <v>1</v>
      </c>
      <c r="M1091" t="b">
        <f t="shared" si="99"/>
        <v>0</v>
      </c>
      <c r="N1091" t="b">
        <f t="shared" si="100"/>
        <v>0</v>
      </c>
      <c r="O1091" t="b">
        <f t="shared" si="101"/>
        <v>1</v>
      </c>
    </row>
    <row r="1092" spans="1:15">
      <c r="A1092" s="4">
        <v>1197831</v>
      </c>
      <c r="B1092" s="6">
        <v>625</v>
      </c>
      <c r="C1092" s="12" t="s">
        <v>1087</v>
      </c>
      <c r="D1092" s="12" t="s">
        <v>1253</v>
      </c>
      <c r="E1092" s="10">
        <v>84375</v>
      </c>
      <c r="F1092" s="11">
        <v>0.45</v>
      </c>
      <c r="G1092" s="13">
        <f t="shared" si="96"/>
        <v>187500</v>
      </c>
      <c r="H1092" s="154" t="s">
        <v>1246</v>
      </c>
      <c r="I1092" s="4" t="s">
        <v>31</v>
      </c>
      <c r="J1092">
        <v>187500</v>
      </c>
      <c r="K1092" t="b">
        <f t="shared" si="97"/>
        <v>0</v>
      </c>
      <c r="L1092" t="b">
        <f t="shared" si="98"/>
        <v>0</v>
      </c>
      <c r="M1092" t="b">
        <f t="shared" si="99"/>
        <v>0</v>
      </c>
      <c r="N1092" t="b">
        <f t="shared" si="100"/>
        <v>1</v>
      </c>
      <c r="O1092" t="b">
        <f t="shared" si="101"/>
        <v>1</v>
      </c>
    </row>
    <row r="1093" spans="1:15">
      <c r="A1093" s="4">
        <v>1197831</v>
      </c>
      <c r="B1093" s="6">
        <v>625</v>
      </c>
      <c r="C1093" s="12" t="s">
        <v>1087</v>
      </c>
      <c r="D1093" s="12" t="s">
        <v>1253</v>
      </c>
      <c r="E1093" s="10">
        <v>112500</v>
      </c>
      <c r="F1093" s="11">
        <v>0.45</v>
      </c>
      <c r="G1093" s="13">
        <f t="shared" ref="G1093:G1156" si="102">E1093/F1093</f>
        <v>250000</v>
      </c>
      <c r="H1093" s="154" t="s">
        <v>1241</v>
      </c>
      <c r="I1093" s="4" t="s">
        <v>31</v>
      </c>
      <c r="J1093">
        <v>250000</v>
      </c>
      <c r="K1093" t="b">
        <f t="shared" ref="K1093:K1156" si="103">IF(J1093&gt;450000,TRUE,FALSE)</f>
        <v>0</v>
      </c>
      <c r="L1093" t="b">
        <f t="shared" ref="L1093:L1156" si="104">OR(C1093="Men's Street Footwear",H1093="Credit Card")</f>
        <v>1</v>
      </c>
      <c r="M1093" t="b">
        <f t="shared" ref="M1093:M1156" si="105">AND(D1093="Male",H1093="Credit Card",G1093&lt;150000)</f>
        <v>0</v>
      </c>
      <c r="N1093" t="b">
        <f t="shared" ref="N1093:N1156" si="106">NOT(H1093="Credit Card")</f>
        <v>0</v>
      </c>
      <c r="O1093" t="b">
        <f t="shared" ref="O1093:O1156" si="107">NOT(AND(H1093=0,B1093&lt;=500))</f>
        <v>1</v>
      </c>
    </row>
    <row r="1094" spans="1:15">
      <c r="A1094" s="4">
        <v>1197831</v>
      </c>
      <c r="B1094" s="6">
        <v>450</v>
      </c>
      <c r="C1094" s="12" t="s">
        <v>1087</v>
      </c>
      <c r="D1094" s="12" t="s">
        <v>1253</v>
      </c>
      <c r="E1094" s="10">
        <v>60750</v>
      </c>
      <c r="F1094" s="11">
        <v>0.45</v>
      </c>
      <c r="G1094" s="13">
        <f t="shared" si="102"/>
        <v>135000</v>
      </c>
      <c r="H1094" s="154" t="s">
        <v>1246</v>
      </c>
      <c r="I1094" s="4" t="s">
        <v>31</v>
      </c>
      <c r="J1094">
        <v>135000</v>
      </c>
      <c r="K1094" t="b">
        <f t="shared" si="103"/>
        <v>0</v>
      </c>
      <c r="L1094" t="b">
        <f t="shared" si="104"/>
        <v>0</v>
      </c>
      <c r="M1094" t="b">
        <f t="shared" si="105"/>
        <v>0</v>
      </c>
      <c r="N1094" t="b">
        <f t="shared" si="106"/>
        <v>1</v>
      </c>
      <c r="O1094" t="b">
        <f t="shared" si="107"/>
        <v>1</v>
      </c>
    </row>
    <row r="1095" spans="1:15">
      <c r="A1095" s="4">
        <v>1197831</v>
      </c>
      <c r="B1095" s="6">
        <v>350</v>
      </c>
      <c r="C1095" s="12" t="s">
        <v>1087</v>
      </c>
      <c r="D1095" s="12" t="s">
        <v>1253</v>
      </c>
      <c r="E1095" s="10">
        <v>67375</v>
      </c>
      <c r="F1095" s="11">
        <v>0.55000000000000004</v>
      </c>
      <c r="G1095" s="13">
        <f t="shared" si="102"/>
        <v>122499.99999999999</v>
      </c>
      <c r="H1095" s="154" t="s">
        <v>1241</v>
      </c>
      <c r="I1095" s="4" t="s">
        <v>31</v>
      </c>
      <c r="J1095">
        <v>122499.99999999999</v>
      </c>
      <c r="K1095" t="b">
        <f t="shared" si="103"/>
        <v>0</v>
      </c>
      <c r="L1095" t="b">
        <f t="shared" si="104"/>
        <v>1</v>
      </c>
      <c r="M1095" t="b">
        <f t="shared" si="105"/>
        <v>1</v>
      </c>
      <c r="N1095" t="b">
        <f t="shared" si="106"/>
        <v>0</v>
      </c>
      <c r="O1095" t="b">
        <f t="shared" si="107"/>
        <v>1</v>
      </c>
    </row>
    <row r="1096" spans="1:15">
      <c r="A1096" s="4">
        <v>1197831</v>
      </c>
      <c r="B1096" s="6">
        <v>250</v>
      </c>
      <c r="C1096" s="12" t="s">
        <v>1088</v>
      </c>
      <c r="D1096" s="155" t="s">
        <v>1254</v>
      </c>
      <c r="E1096" s="10">
        <v>40000</v>
      </c>
      <c r="F1096" s="11">
        <v>0.4</v>
      </c>
      <c r="G1096" s="13">
        <f t="shared" si="102"/>
        <v>100000</v>
      </c>
      <c r="H1096" s="154" t="s">
        <v>1246</v>
      </c>
      <c r="I1096" s="4" t="s">
        <v>31</v>
      </c>
      <c r="J1096">
        <v>100000</v>
      </c>
      <c r="K1096" t="b">
        <f t="shared" si="103"/>
        <v>0</v>
      </c>
      <c r="L1096" t="b">
        <f t="shared" si="104"/>
        <v>0</v>
      </c>
      <c r="M1096" t="b">
        <f t="shared" si="105"/>
        <v>0</v>
      </c>
      <c r="N1096" t="b">
        <f t="shared" si="106"/>
        <v>1</v>
      </c>
      <c r="O1096" t="b">
        <f t="shared" si="107"/>
        <v>1</v>
      </c>
    </row>
    <row r="1097" spans="1:15">
      <c r="A1097" s="4">
        <v>1197831</v>
      </c>
      <c r="B1097" s="6">
        <v>400</v>
      </c>
      <c r="C1097" s="12" t="s">
        <v>1086</v>
      </c>
      <c r="D1097" s="12" t="s">
        <v>1253</v>
      </c>
      <c r="E1097" s="10">
        <v>84000</v>
      </c>
      <c r="F1097" s="11">
        <v>0.6</v>
      </c>
      <c r="G1097" s="13">
        <f t="shared" si="102"/>
        <v>140000</v>
      </c>
      <c r="H1097" s="154" t="s">
        <v>1241</v>
      </c>
      <c r="I1097" s="4" t="s">
        <v>31</v>
      </c>
      <c r="J1097">
        <v>140000</v>
      </c>
      <c r="K1097" t="b">
        <f t="shared" si="103"/>
        <v>0</v>
      </c>
      <c r="L1097" t="b">
        <f t="shared" si="104"/>
        <v>1</v>
      </c>
      <c r="M1097" t="b">
        <f t="shared" si="105"/>
        <v>1</v>
      </c>
      <c r="N1097" t="b">
        <f t="shared" si="106"/>
        <v>0</v>
      </c>
      <c r="O1097" t="b">
        <f t="shared" si="107"/>
        <v>1</v>
      </c>
    </row>
    <row r="1098" spans="1:15">
      <c r="A1098" s="4">
        <v>1197831</v>
      </c>
      <c r="B1098" s="6">
        <v>650</v>
      </c>
      <c r="C1098" s="12" t="s">
        <v>1086</v>
      </c>
      <c r="D1098" s="12" t="s">
        <v>1253</v>
      </c>
      <c r="E1098" s="10">
        <v>58500</v>
      </c>
      <c r="F1098" s="11">
        <v>0.45</v>
      </c>
      <c r="G1098" s="13">
        <f t="shared" si="102"/>
        <v>130000</v>
      </c>
      <c r="H1098" s="154" t="s">
        <v>1246</v>
      </c>
      <c r="I1098" s="4" t="s">
        <v>31</v>
      </c>
      <c r="J1098">
        <v>130000</v>
      </c>
      <c r="K1098" t="b">
        <f t="shared" si="103"/>
        <v>0</v>
      </c>
      <c r="L1098" t="b">
        <f t="shared" si="104"/>
        <v>1</v>
      </c>
      <c r="M1098" t="b">
        <f t="shared" si="105"/>
        <v>0</v>
      </c>
      <c r="N1098" t="b">
        <f t="shared" si="106"/>
        <v>1</v>
      </c>
      <c r="O1098" t="b">
        <f t="shared" si="107"/>
        <v>1</v>
      </c>
    </row>
    <row r="1099" spans="1:15">
      <c r="A1099" s="4">
        <v>1197831</v>
      </c>
      <c r="B1099" s="6">
        <v>650</v>
      </c>
      <c r="C1099" s="12" t="s">
        <v>1087</v>
      </c>
      <c r="D1099" s="12" t="s">
        <v>1253</v>
      </c>
      <c r="E1099" s="10">
        <v>58500</v>
      </c>
      <c r="F1099" s="11">
        <v>0.45</v>
      </c>
      <c r="G1099" s="13">
        <f t="shared" si="102"/>
        <v>130000</v>
      </c>
      <c r="H1099" s="154" t="s">
        <v>1241</v>
      </c>
      <c r="I1099" s="4" t="s">
        <v>31</v>
      </c>
      <c r="J1099">
        <v>130000</v>
      </c>
      <c r="K1099" t="b">
        <f t="shared" si="103"/>
        <v>0</v>
      </c>
      <c r="L1099" t="b">
        <f t="shared" si="104"/>
        <v>1</v>
      </c>
      <c r="M1099" t="b">
        <f t="shared" si="105"/>
        <v>1</v>
      </c>
      <c r="N1099" t="b">
        <f t="shared" si="106"/>
        <v>0</v>
      </c>
      <c r="O1099" t="b">
        <f t="shared" si="107"/>
        <v>1</v>
      </c>
    </row>
    <row r="1100" spans="1:15">
      <c r="A1100" s="4">
        <v>1197831</v>
      </c>
      <c r="B1100" s="6">
        <v>475</v>
      </c>
      <c r="C1100" s="12" t="s">
        <v>1087</v>
      </c>
      <c r="D1100" s="12" t="s">
        <v>1253</v>
      </c>
      <c r="E1100" s="10">
        <v>32062.5</v>
      </c>
      <c r="F1100" s="11">
        <v>0.45</v>
      </c>
      <c r="G1100" s="13">
        <f t="shared" si="102"/>
        <v>71250</v>
      </c>
      <c r="H1100" s="154" t="s">
        <v>1246</v>
      </c>
      <c r="I1100" s="4" t="s">
        <v>31</v>
      </c>
      <c r="J1100">
        <v>71250</v>
      </c>
      <c r="K1100" t="b">
        <f t="shared" si="103"/>
        <v>0</v>
      </c>
      <c r="L1100" t="b">
        <f t="shared" si="104"/>
        <v>0</v>
      </c>
      <c r="M1100" t="b">
        <f t="shared" si="105"/>
        <v>0</v>
      </c>
      <c r="N1100" t="b">
        <f t="shared" si="106"/>
        <v>1</v>
      </c>
      <c r="O1100" t="b">
        <f t="shared" si="107"/>
        <v>1</v>
      </c>
    </row>
    <row r="1101" spans="1:15">
      <c r="A1101" s="4">
        <v>1197831</v>
      </c>
      <c r="B1101" s="6">
        <v>375</v>
      </c>
      <c r="C1101" s="12" t="s">
        <v>1087</v>
      </c>
      <c r="D1101" s="12" t="s">
        <v>1253</v>
      </c>
      <c r="E1101" s="10">
        <v>41250</v>
      </c>
      <c r="F1101" s="11">
        <v>0.55000000000000004</v>
      </c>
      <c r="G1101" s="13">
        <f t="shared" si="102"/>
        <v>75000</v>
      </c>
      <c r="H1101" s="154" t="s">
        <v>1241</v>
      </c>
      <c r="I1101" s="4" t="s">
        <v>31</v>
      </c>
      <c r="J1101">
        <v>75000</v>
      </c>
      <c r="K1101" t="b">
        <f t="shared" si="103"/>
        <v>0</v>
      </c>
      <c r="L1101" t="b">
        <f t="shared" si="104"/>
        <v>1</v>
      </c>
      <c r="M1101" t="b">
        <f t="shared" si="105"/>
        <v>1</v>
      </c>
      <c r="N1101" t="b">
        <f t="shared" si="106"/>
        <v>0</v>
      </c>
      <c r="O1101" t="b">
        <f t="shared" si="107"/>
        <v>1</v>
      </c>
    </row>
    <row r="1102" spans="1:15">
      <c r="A1102" s="4">
        <v>1197831</v>
      </c>
      <c r="B1102" s="6">
        <v>275</v>
      </c>
      <c r="C1102" s="12" t="s">
        <v>1087</v>
      </c>
      <c r="D1102" s="12" t="s">
        <v>1253</v>
      </c>
      <c r="E1102" s="10">
        <v>27500</v>
      </c>
      <c r="F1102" s="11">
        <v>0.4</v>
      </c>
      <c r="G1102" s="13">
        <f t="shared" si="102"/>
        <v>68750</v>
      </c>
      <c r="H1102" s="154" t="s">
        <v>1246</v>
      </c>
      <c r="I1102" s="4" t="s">
        <v>31</v>
      </c>
      <c r="J1102">
        <v>68750</v>
      </c>
      <c r="K1102" t="b">
        <f t="shared" si="103"/>
        <v>0</v>
      </c>
      <c r="L1102" t="b">
        <f t="shared" si="104"/>
        <v>0</v>
      </c>
      <c r="M1102" t="b">
        <f t="shared" si="105"/>
        <v>0</v>
      </c>
      <c r="N1102" t="b">
        <f t="shared" si="106"/>
        <v>1</v>
      </c>
      <c r="O1102" t="b">
        <f t="shared" si="107"/>
        <v>1</v>
      </c>
    </row>
    <row r="1103" spans="1:15">
      <c r="A1103" s="4">
        <v>1197831</v>
      </c>
      <c r="B1103" s="6">
        <v>550</v>
      </c>
      <c r="C1103" s="12" t="s">
        <v>1086</v>
      </c>
      <c r="D1103" s="12" t="s">
        <v>1253</v>
      </c>
      <c r="E1103" s="10">
        <v>66000</v>
      </c>
      <c r="F1103" s="11">
        <v>0.6</v>
      </c>
      <c r="G1103" s="13">
        <f t="shared" si="102"/>
        <v>110000</v>
      </c>
      <c r="H1103" s="154" t="s">
        <v>1241</v>
      </c>
      <c r="I1103" s="4" t="s">
        <v>31</v>
      </c>
      <c r="J1103">
        <v>110000</v>
      </c>
      <c r="K1103" t="b">
        <f t="shared" si="103"/>
        <v>0</v>
      </c>
      <c r="L1103" t="b">
        <f t="shared" si="104"/>
        <v>1</v>
      </c>
      <c r="M1103" t="b">
        <f t="shared" si="105"/>
        <v>1</v>
      </c>
      <c r="N1103" t="b">
        <f t="shared" si="106"/>
        <v>0</v>
      </c>
      <c r="O1103" t="b">
        <f t="shared" si="107"/>
        <v>1</v>
      </c>
    </row>
    <row r="1104" spans="1:15">
      <c r="A1104" s="4">
        <v>1197831</v>
      </c>
      <c r="B1104" s="6">
        <v>700</v>
      </c>
      <c r="C1104" s="12" t="s">
        <v>1088</v>
      </c>
      <c r="D1104" s="155" t="s">
        <v>1254</v>
      </c>
      <c r="E1104" s="10">
        <v>31500</v>
      </c>
      <c r="F1104" s="11">
        <v>0.45</v>
      </c>
      <c r="G1104" s="13">
        <f t="shared" si="102"/>
        <v>70000</v>
      </c>
      <c r="H1104" s="154" t="s">
        <v>1246</v>
      </c>
      <c r="I1104" s="4" t="s">
        <v>31</v>
      </c>
      <c r="J1104">
        <v>70000</v>
      </c>
      <c r="K1104" t="b">
        <f t="shared" si="103"/>
        <v>0</v>
      </c>
      <c r="L1104" t="b">
        <f t="shared" si="104"/>
        <v>0</v>
      </c>
      <c r="M1104" t="b">
        <f t="shared" si="105"/>
        <v>0</v>
      </c>
      <c r="N1104" t="b">
        <f t="shared" si="106"/>
        <v>1</v>
      </c>
      <c r="O1104" t="b">
        <f t="shared" si="107"/>
        <v>1</v>
      </c>
    </row>
    <row r="1105" spans="1:15">
      <c r="A1105" s="4">
        <v>1197831</v>
      </c>
      <c r="B1105" s="6">
        <v>725</v>
      </c>
      <c r="C1105" s="12" t="s">
        <v>1087</v>
      </c>
      <c r="D1105" s="12" t="s">
        <v>1253</v>
      </c>
      <c r="E1105" s="10">
        <v>65250</v>
      </c>
      <c r="F1105" s="11">
        <v>0.45</v>
      </c>
      <c r="G1105" s="13">
        <f t="shared" si="102"/>
        <v>145000</v>
      </c>
      <c r="H1105" s="154" t="s">
        <v>1241</v>
      </c>
      <c r="I1105" s="4" t="s">
        <v>31</v>
      </c>
      <c r="J1105">
        <v>145000</v>
      </c>
      <c r="K1105" t="b">
        <f t="shared" si="103"/>
        <v>0</v>
      </c>
      <c r="L1105" t="b">
        <f t="shared" si="104"/>
        <v>1</v>
      </c>
      <c r="M1105" t="b">
        <f t="shared" si="105"/>
        <v>1</v>
      </c>
      <c r="N1105" t="b">
        <f t="shared" si="106"/>
        <v>0</v>
      </c>
      <c r="O1105" t="b">
        <f t="shared" si="107"/>
        <v>1</v>
      </c>
    </row>
    <row r="1106" spans="1:15">
      <c r="A1106" s="4">
        <v>1197831</v>
      </c>
      <c r="B1106" s="6">
        <v>575</v>
      </c>
      <c r="C1106" s="12" t="s">
        <v>1086</v>
      </c>
      <c r="D1106" s="12" t="s">
        <v>1253</v>
      </c>
      <c r="E1106" s="10">
        <v>38812.5</v>
      </c>
      <c r="F1106" s="11">
        <v>0.45</v>
      </c>
      <c r="G1106" s="13">
        <f t="shared" si="102"/>
        <v>86250</v>
      </c>
      <c r="H1106" s="154" t="s">
        <v>1246</v>
      </c>
      <c r="I1106" s="4" t="s">
        <v>31</v>
      </c>
      <c r="J1106">
        <v>86250</v>
      </c>
      <c r="K1106" t="b">
        <f t="shared" si="103"/>
        <v>0</v>
      </c>
      <c r="L1106" t="b">
        <f t="shared" si="104"/>
        <v>1</v>
      </c>
      <c r="M1106" t="b">
        <f t="shared" si="105"/>
        <v>0</v>
      </c>
      <c r="N1106" t="b">
        <f t="shared" si="106"/>
        <v>1</v>
      </c>
      <c r="O1106" t="b">
        <f t="shared" si="107"/>
        <v>1</v>
      </c>
    </row>
    <row r="1107" spans="1:15">
      <c r="A1107" s="4">
        <v>1197831</v>
      </c>
      <c r="B1107" s="6">
        <v>500</v>
      </c>
      <c r="C1107" s="12" t="s">
        <v>1086</v>
      </c>
      <c r="D1107" s="12" t="s">
        <v>1253</v>
      </c>
      <c r="E1107" s="10">
        <v>96250</v>
      </c>
      <c r="F1107" s="11">
        <v>0.55000000000000004</v>
      </c>
      <c r="G1107" s="13">
        <f t="shared" si="102"/>
        <v>175000</v>
      </c>
      <c r="H1107" s="154" t="s">
        <v>1241</v>
      </c>
      <c r="I1107" s="4" t="s">
        <v>31</v>
      </c>
      <c r="J1107">
        <v>175000</v>
      </c>
      <c r="K1107" t="b">
        <f t="shared" si="103"/>
        <v>0</v>
      </c>
      <c r="L1107" t="b">
        <f t="shared" si="104"/>
        <v>1</v>
      </c>
      <c r="M1107" t="b">
        <f t="shared" si="105"/>
        <v>0</v>
      </c>
      <c r="N1107" t="b">
        <f t="shared" si="106"/>
        <v>0</v>
      </c>
      <c r="O1107" t="b">
        <f t="shared" si="107"/>
        <v>1</v>
      </c>
    </row>
    <row r="1108" spans="1:15">
      <c r="A1108" s="4">
        <v>1197831</v>
      </c>
      <c r="B1108" s="6">
        <v>400</v>
      </c>
      <c r="C1108" s="12" t="s">
        <v>1087</v>
      </c>
      <c r="D1108" s="12" t="s">
        <v>1253</v>
      </c>
      <c r="E1108" s="10">
        <v>80000</v>
      </c>
      <c r="F1108" s="11">
        <v>0.4</v>
      </c>
      <c r="G1108" s="13">
        <f t="shared" si="102"/>
        <v>200000</v>
      </c>
      <c r="H1108" s="154" t="s">
        <v>1246</v>
      </c>
      <c r="I1108" s="4" t="s">
        <v>31</v>
      </c>
      <c r="J1108">
        <v>200000</v>
      </c>
      <c r="K1108" t="b">
        <f t="shared" si="103"/>
        <v>0</v>
      </c>
      <c r="L1108" t="b">
        <f t="shared" si="104"/>
        <v>0</v>
      </c>
      <c r="M1108" t="b">
        <f t="shared" si="105"/>
        <v>0</v>
      </c>
      <c r="N1108" t="b">
        <f t="shared" si="106"/>
        <v>1</v>
      </c>
      <c r="O1108" t="b">
        <f t="shared" si="107"/>
        <v>1</v>
      </c>
    </row>
    <row r="1109" spans="1:15">
      <c r="A1109" s="4">
        <v>1197831</v>
      </c>
      <c r="B1109" s="6">
        <v>750</v>
      </c>
      <c r="C1109" s="12" t="s">
        <v>1087</v>
      </c>
      <c r="D1109" s="12" t="s">
        <v>1253</v>
      </c>
      <c r="E1109" s="10">
        <v>202500</v>
      </c>
      <c r="F1109" s="11">
        <v>0.6</v>
      </c>
      <c r="G1109" s="13">
        <f t="shared" si="102"/>
        <v>337500</v>
      </c>
      <c r="H1109" s="154" t="s">
        <v>1241</v>
      </c>
      <c r="I1109" s="4" t="s">
        <v>31</v>
      </c>
      <c r="J1109">
        <v>337500</v>
      </c>
      <c r="K1109" t="b">
        <f t="shared" si="103"/>
        <v>0</v>
      </c>
      <c r="L1109" t="b">
        <f t="shared" si="104"/>
        <v>1</v>
      </c>
      <c r="M1109" t="b">
        <f t="shared" si="105"/>
        <v>0</v>
      </c>
      <c r="N1109" t="b">
        <f t="shared" si="106"/>
        <v>0</v>
      </c>
      <c r="O1109" t="b">
        <f t="shared" si="107"/>
        <v>1</v>
      </c>
    </row>
    <row r="1110" spans="1:15">
      <c r="A1110" s="4">
        <v>1197831</v>
      </c>
      <c r="B1110" s="6">
        <v>750</v>
      </c>
      <c r="C1110" s="12" t="s">
        <v>1086</v>
      </c>
      <c r="D1110" s="12" t="s">
        <v>1253</v>
      </c>
      <c r="E1110" s="10">
        <v>151875</v>
      </c>
      <c r="F1110" s="11">
        <v>0.45</v>
      </c>
      <c r="G1110" s="13">
        <f t="shared" si="102"/>
        <v>337500</v>
      </c>
      <c r="H1110" s="154" t="s">
        <v>1246</v>
      </c>
      <c r="I1110" s="4" t="s">
        <v>31</v>
      </c>
      <c r="J1110">
        <v>337500</v>
      </c>
      <c r="K1110" t="b">
        <f t="shared" si="103"/>
        <v>0</v>
      </c>
      <c r="L1110" t="b">
        <f t="shared" si="104"/>
        <v>1</v>
      </c>
      <c r="M1110" t="b">
        <f t="shared" si="105"/>
        <v>0</v>
      </c>
      <c r="N1110" t="b">
        <f t="shared" si="106"/>
        <v>1</v>
      </c>
      <c r="O1110" t="b">
        <f t="shared" si="107"/>
        <v>1</v>
      </c>
    </row>
    <row r="1111" spans="1:15">
      <c r="A1111" s="4">
        <v>1197831</v>
      </c>
      <c r="B1111" s="6">
        <v>750</v>
      </c>
      <c r="C1111" s="12" t="s">
        <v>1087</v>
      </c>
      <c r="D1111" s="12" t="s">
        <v>1253</v>
      </c>
      <c r="E1111" s="10">
        <v>168750</v>
      </c>
      <c r="F1111" s="11">
        <v>0.45</v>
      </c>
      <c r="G1111" s="13">
        <f t="shared" si="102"/>
        <v>375000</v>
      </c>
      <c r="H1111" s="154" t="s">
        <v>1241</v>
      </c>
      <c r="I1111" s="4" t="s">
        <v>31</v>
      </c>
      <c r="J1111">
        <v>375000</v>
      </c>
      <c r="K1111" t="b">
        <f t="shared" si="103"/>
        <v>0</v>
      </c>
      <c r="L1111" t="b">
        <f t="shared" si="104"/>
        <v>1</v>
      </c>
      <c r="M1111" t="b">
        <f t="shared" si="105"/>
        <v>0</v>
      </c>
      <c r="N1111" t="b">
        <f t="shared" si="106"/>
        <v>0</v>
      </c>
      <c r="O1111" t="b">
        <f t="shared" si="107"/>
        <v>1</v>
      </c>
    </row>
    <row r="1112" spans="1:15">
      <c r="A1112" s="4">
        <v>1197831</v>
      </c>
      <c r="B1112" s="6">
        <v>650</v>
      </c>
      <c r="C1112" s="12" t="s">
        <v>1086</v>
      </c>
      <c r="D1112" s="12" t="s">
        <v>1253</v>
      </c>
      <c r="E1112" s="10">
        <v>131625</v>
      </c>
      <c r="F1112" s="11">
        <v>0.45</v>
      </c>
      <c r="G1112" s="13">
        <f t="shared" si="102"/>
        <v>292500</v>
      </c>
      <c r="H1112" s="154" t="s">
        <v>1246</v>
      </c>
      <c r="I1112" s="4" t="s">
        <v>31</v>
      </c>
      <c r="J1112">
        <v>292500</v>
      </c>
      <c r="K1112" t="b">
        <f t="shared" si="103"/>
        <v>0</v>
      </c>
      <c r="L1112" t="b">
        <f t="shared" si="104"/>
        <v>1</v>
      </c>
      <c r="M1112" t="b">
        <f t="shared" si="105"/>
        <v>0</v>
      </c>
      <c r="N1112" t="b">
        <f t="shared" si="106"/>
        <v>1</v>
      </c>
      <c r="O1112" t="b">
        <f t="shared" si="107"/>
        <v>1</v>
      </c>
    </row>
    <row r="1113" spans="1:15">
      <c r="A1113" s="4">
        <v>1197831</v>
      </c>
      <c r="B1113" s="6">
        <v>600</v>
      </c>
      <c r="C1113" s="12" t="s">
        <v>1087</v>
      </c>
      <c r="D1113" s="12" t="s">
        <v>1253</v>
      </c>
      <c r="E1113" s="10">
        <v>148500</v>
      </c>
      <c r="F1113" s="11">
        <v>0.55000000000000004</v>
      </c>
      <c r="G1113" s="13">
        <f t="shared" si="102"/>
        <v>270000</v>
      </c>
      <c r="H1113" s="154" t="s">
        <v>1241</v>
      </c>
      <c r="I1113" s="4" t="s">
        <v>31</v>
      </c>
      <c r="J1113">
        <v>270000</v>
      </c>
      <c r="K1113" t="b">
        <f t="shared" si="103"/>
        <v>0</v>
      </c>
      <c r="L1113" t="b">
        <f t="shared" si="104"/>
        <v>1</v>
      </c>
      <c r="M1113" t="b">
        <f t="shared" si="105"/>
        <v>0</v>
      </c>
      <c r="N1113" t="b">
        <f t="shared" si="106"/>
        <v>0</v>
      </c>
      <c r="O1113" t="b">
        <f t="shared" si="107"/>
        <v>1</v>
      </c>
    </row>
    <row r="1114" spans="1:15">
      <c r="A1114" s="4">
        <v>1197831</v>
      </c>
      <c r="B1114" s="6">
        <v>500</v>
      </c>
      <c r="C1114" s="12" t="s">
        <v>1086</v>
      </c>
      <c r="D1114" s="12" t="s">
        <v>1253</v>
      </c>
      <c r="E1114" s="10">
        <v>100000</v>
      </c>
      <c r="F1114" s="11">
        <v>0.4</v>
      </c>
      <c r="G1114" s="13">
        <f t="shared" si="102"/>
        <v>250000</v>
      </c>
      <c r="H1114" s="154" t="s">
        <v>1246</v>
      </c>
      <c r="I1114" s="4" t="s">
        <v>31</v>
      </c>
      <c r="J1114">
        <v>250000</v>
      </c>
      <c r="K1114" t="b">
        <f t="shared" si="103"/>
        <v>0</v>
      </c>
      <c r="L1114" t="b">
        <f t="shared" si="104"/>
        <v>1</v>
      </c>
      <c r="M1114" t="b">
        <f t="shared" si="105"/>
        <v>0</v>
      </c>
      <c r="N1114" t="b">
        <f t="shared" si="106"/>
        <v>1</v>
      </c>
      <c r="O1114" t="b">
        <f t="shared" si="107"/>
        <v>1</v>
      </c>
    </row>
    <row r="1115" spans="1:15">
      <c r="A1115" s="4">
        <v>1197831</v>
      </c>
      <c r="B1115" s="6">
        <v>875</v>
      </c>
      <c r="C1115" s="12" t="s">
        <v>1087</v>
      </c>
      <c r="D1115" s="12" t="s">
        <v>1253</v>
      </c>
      <c r="E1115" s="10">
        <v>288750</v>
      </c>
      <c r="F1115" s="11">
        <v>0.6</v>
      </c>
      <c r="G1115" s="13">
        <f t="shared" si="102"/>
        <v>481250</v>
      </c>
      <c r="H1115" s="154" t="s">
        <v>1241</v>
      </c>
      <c r="I1115" s="4" t="s">
        <v>31</v>
      </c>
      <c r="J1115">
        <v>481250</v>
      </c>
      <c r="K1115" t="b">
        <f t="shared" si="103"/>
        <v>1</v>
      </c>
      <c r="L1115" t="b">
        <f t="shared" si="104"/>
        <v>1</v>
      </c>
      <c r="M1115" t="b">
        <f t="shared" si="105"/>
        <v>0</v>
      </c>
      <c r="N1115" t="b">
        <f t="shared" si="106"/>
        <v>0</v>
      </c>
      <c r="O1115" t="b">
        <f t="shared" si="107"/>
        <v>1</v>
      </c>
    </row>
    <row r="1116" spans="1:15">
      <c r="A1116" s="4">
        <v>1197831</v>
      </c>
      <c r="B1116" s="6">
        <v>825</v>
      </c>
      <c r="C1116" s="12" t="s">
        <v>1087</v>
      </c>
      <c r="D1116" s="12" t="s">
        <v>1253</v>
      </c>
      <c r="E1116" s="10">
        <v>185625</v>
      </c>
      <c r="F1116" s="11">
        <v>0.5</v>
      </c>
      <c r="G1116" s="13">
        <f t="shared" si="102"/>
        <v>371250</v>
      </c>
      <c r="H1116" s="154" t="s">
        <v>1246</v>
      </c>
      <c r="I1116" s="4" t="s">
        <v>31</v>
      </c>
      <c r="J1116">
        <v>371250</v>
      </c>
      <c r="K1116" t="b">
        <f t="shared" si="103"/>
        <v>0</v>
      </c>
      <c r="L1116" t="b">
        <f t="shared" si="104"/>
        <v>0</v>
      </c>
      <c r="M1116" t="b">
        <f t="shared" si="105"/>
        <v>0</v>
      </c>
      <c r="N1116" t="b">
        <f t="shared" si="106"/>
        <v>1</v>
      </c>
      <c r="O1116" t="b">
        <f t="shared" si="107"/>
        <v>1</v>
      </c>
    </row>
    <row r="1117" spans="1:15">
      <c r="A1117" s="4">
        <v>1197831</v>
      </c>
      <c r="B1117" s="6">
        <v>825</v>
      </c>
      <c r="C1117" s="12" t="s">
        <v>1086</v>
      </c>
      <c r="D1117" s="12" t="s">
        <v>1253</v>
      </c>
      <c r="E1117" s="10">
        <v>206250</v>
      </c>
      <c r="F1117" s="11">
        <v>0.5</v>
      </c>
      <c r="G1117" s="13">
        <f t="shared" si="102"/>
        <v>412500</v>
      </c>
      <c r="H1117" s="154" t="s">
        <v>1241</v>
      </c>
      <c r="I1117" s="4" t="s">
        <v>31</v>
      </c>
      <c r="J1117">
        <v>412500</v>
      </c>
      <c r="K1117" t="b">
        <f t="shared" si="103"/>
        <v>0</v>
      </c>
      <c r="L1117" t="b">
        <f t="shared" si="104"/>
        <v>1</v>
      </c>
      <c r="M1117" t="b">
        <f t="shared" si="105"/>
        <v>0</v>
      </c>
      <c r="N1117" t="b">
        <f t="shared" si="106"/>
        <v>0</v>
      </c>
      <c r="O1117" t="b">
        <f t="shared" si="107"/>
        <v>1</v>
      </c>
    </row>
    <row r="1118" spans="1:15">
      <c r="A1118" s="4">
        <v>1197831</v>
      </c>
      <c r="B1118" s="6">
        <v>975</v>
      </c>
      <c r="C1118" s="12" t="s">
        <v>1086</v>
      </c>
      <c r="D1118" s="12" t="s">
        <v>1253</v>
      </c>
      <c r="E1118" s="10">
        <v>219375</v>
      </c>
      <c r="F1118" s="11">
        <v>0.5</v>
      </c>
      <c r="G1118" s="13">
        <f t="shared" si="102"/>
        <v>438750</v>
      </c>
      <c r="H1118" s="154" t="s">
        <v>1246</v>
      </c>
      <c r="I1118" s="4" t="s">
        <v>31</v>
      </c>
      <c r="J1118">
        <v>438750</v>
      </c>
      <c r="K1118" t="b">
        <f t="shared" si="103"/>
        <v>0</v>
      </c>
      <c r="L1118" t="b">
        <f t="shared" si="104"/>
        <v>1</v>
      </c>
      <c r="M1118" t="b">
        <f t="shared" si="105"/>
        <v>0</v>
      </c>
      <c r="N1118" t="b">
        <f t="shared" si="106"/>
        <v>1</v>
      </c>
      <c r="O1118" t="b">
        <f t="shared" si="107"/>
        <v>1</v>
      </c>
    </row>
    <row r="1119" spans="1:15">
      <c r="A1119" s="4">
        <v>1197831</v>
      </c>
      <c r="B1119" s="6">
        <v>575</v>
      </c>
      <c r="C1119" s="12" t="s">
        <v>1087</v>
      </c>
      <c r="D1119" s="12" t="s">
        <v>1253</v>
      </c>
      <c r="E1119" s="10">
        <v>155250</v>
      </c>
      <c r="F1119" s="11">
        <v>0.6</v>
      </c>
      <c r="G1119" s="13">
        <f t="shared" si="102"/>
        <v>258750</v>
      </c>
      <c r="H1119" s="154" t="s">
        <v>1241</v>
      </c>
      <c r="I1119" s="4" t="s">
        <v>31</v>
      </c>
      <c r="J1119">
        <v>258750</v>
      </c>
      <c r="K1119" t="b">
        <f t="shared" si="103"/>
        <v>0</v>
      </c>
      <c r="L1119" t="b">
        <f t="shared" si="104"/>
        <v>1</v>
      </c>
      <c r="M1119" t="b">
        <f t="shared" si="105"/>
        <v>0</v>
      </c>
      <c r="N1119" t="b">
        <f t="shared" si="106"/>
        <v>0</v>
      </c>
      <c r="O1119" t="b">
        <f t="shared" si="107"/>
        <v>1</v>
      </c>
    </row>
    <row r="1120" spans="1:15">
      <c r="A1120" s="4">
        <v>1197831</v>
      </c>
      <c r="B1120" s="6">
        <v>525</v>
      </c>
      <c r="C1120" s="12" t="s">
        <v>1086</v>
      </c>
      <c r="D1120" s="12" t="s">
        <v>1253</v>
      </c>
      <c r="E1120" s="10">
        <v>118125</v>
      </c>
      <c r="F1120" s="11">
        <v>0.45</v>
      </c>
      <c r="G1120" s="13">
        <f t="shared" si="102"/>
        <v>262500</v>
      </c>
      <c r="H1120" s="154" t="s">
        <v>1246</v>
      </c>
      <c r="I1120" s="4" t="s">
        <v>31</v>
      </c>
      <c r="J1120">
        <v>262500</v>
      </c>
      <c r="K1120" t="b">
        <f t="shared" si="103"/>
        <v>0</v>
      </c>
      <c r="L1120" t="b">
        <f t="shared" si="104"/>
        <v>1</v>
      </c>
      <c r="M1120" t="b">
        <f t="shared" si="105"/>
        <v>0</v>
      </c>
      <c r="N1120" t="b">
        <f t="shared" si="106"/>
        <v>1</v>
      </c>
      <c r="O1120" t="b">
        <f t="shared" si="107"/>
        <v>1</v>
      </c>
    </row>
    <row r="1121" spans="1:15">
      <c r="A1121" s="4">
        <v>1197831</v>
      </c>
      <c r="B1121" s="6">
        <v>800</v>
      </c>
      <c r="C1121" s="12" t="s">
        <v>1087</v>
      </c>
      <c r="D1121" s="12" t="s">
        <v>1253</v>
      </c>
      <c r="E1121" s="10">
        <v>312000</v>
      </c>
      <c r="F1121" s="11">
        <v>0.65</v>
      </c>
      <c r="G1121" s="13">
        <f t="shared" si="102"/>
        <v>480000</v>
      </c>
      <c r="H1121" s="154" t="s">
        <v>1241</v>
      </c>
      <c r="I1121" s="4" t="s">
        <v>31</v>
      </c>
      <c r="J1121">
        <v>480000</v>
      </c>
      <c r="K1121" t="b">
        <f t="shared" si="103"/>
        <v>1</v>
      </c>
      <c r="L1121" t="b">
        <f t="shared" si="104"/>
        <v>1</v>
      </c>
      <c r="M1121" t="b">
        <f t="shared" si="105"/>
        <v>0</v>
      </c>
      <c r="N1121" t="b">
        <f t="shared" si="106"/>
        <v>0</v>
      </c>
      <c r="O1121" t="b">
        <f t="shared" si="107"/>
        <v>1</v>
      </c>
    </row>
    <row r="1122" spans="1:15">
      <c r="A1122" s="4">
        <v>1197831</v>
      </c>
      <c r="B1122" s="6">
        <v>750</v>
      </c>
      <c r="C1122" s="12" t="s">
        <v>1087</v>
      </c>
      <c r="D1122" s="12" t="s">
        <v>1253</v>
      </c>
      <c r="E1122" s="10">
        <v>150000</v>
      </c>
      <c r="F1122" s="11">
        <v>0.5</v>
      </c>
      <c r="G1122" s="13">
        <f t="shared" si="102"/>
        <v>300000</v>
      </c>
      <c r="H1122" s="154" t="s">
        <v>1246</v>
      </c>
      <c r="I1122" s="4" t="s">
        <v>31</v>
      </c>
      <c r="J1122">
        <v>300000</v>
      </c>
      <c r="K1122" t="b">
        <f t="shared" si="103"/>
        <v>0</v>
      </c>
      <c r="L1122" t="b">
        <f t="shared" si="104"/>
        <v>0</v>
      </c>
      <c r="M1122" t="b">
        <f t="shared" si="105"/>
        <v>0</v>
      </c>
      <c r="N1122" t="b">
        <f t="shared" si="106"/>
        <v>1</v>
      </c>
      <c r="O1122" t="b">
        <f t="shared" si="107"/>
        <v>1</v>
      </c>
    </row>
    <row r="1123" spans="1:15">
      <c r="A1123" s="4">
        <v>1197831</v>
      </c>
      <c r="B1123" s="6">
        <v>750</v>
      </c>
      <c r="C1123" s="12" t="s">
        <v>1086</v>
      </c>
      <c r="D1123" s="12" t="s">
        <v>1253</v>
      </c>
      <c r="E1123" s="10">
        <v>206250</v>
      </c>
      <c r="F1123" s="11">
        <v>0.5</v>
      </c>
      <c r="G1123" s="13">
        <f t="shared" si="102"/>
        <v>412500</v>
      </c>
      <c r="H1123" s="154" t="s">
        <v>1241</v>
      </c>
      <c r="I1123" s="4" t="s">
        <v>31</v>
      </c>
      <c r="J1123">
        <v>412500</v>
      </c>
      <c r="K1123" t="b">
        <f t="shared" si="103"/>
        <v>0</v>
      </c>
      <c r="L1123" t="b">
        <f t="shared" si="104"/>
        <v>1</v>
      </c>
      <c r="M1123" t="b">
        <f t="shared" si="105"/>
        <v>0</v>
      </c>
      <c r="N1123" t="b">
        <f t="shared" si="106"/>
        <v>0</v>
      </c>
      <c r="O1123" t="b">
        <f t="shared" si="107"/>
        <v>1</v>
      </c>
    </row>
    <row r="1124" spans="1:15">
      <c r="A1124" s="4">
        <v>1197831</v>
      </c>
      <c r="B1124" s="6">
        <v>925</v>
      </c>
      <c r="C1124" s="12" t="s">
        <v>1086</v>
      </c>
      <c r="D1124" s="12" t="s">
        <v>1253</v>
      </c>
      <c r="E1124" s="10">
        <v>254375</v>
      </c>
      <c r="F1124" s="11">
        <v>0.5</v>
      </c>
      <c r="G1124" s="13">
        <f t="shared" si="102"/>
        <v>508750</v>
      </c>
      <c r="H1124" s="154" t="s">
        <v>1246</v>
      </c>
      <c r="I1124" s="4" t="s">
        <v>31</v>
      </c>
      <c r="J1124">
        <v>508750</v>
      </c>
      <c r="K1124" t="b">
        <f t="shared" si="103"/>
        <v>1</v>
      </c>
      <c r="L1124" t="b">
        <f t="shared" si="104"/>
        <v>1</v>
      </c>
      <c r="M1124" t="b">
        <f t="shared" si="105"/>
        <v>0</v>
      </c>
      <c r="N1124" t="b">
        <f t="shared" si="106"/>
        <v>1</v>
      </c>
      <c r="O1124" t="b">
        <f t="shared" si="107"/>
        <v>1</v>
      </c>
    </row>
    <row r="1125" spans="1:15">
      <c r="A1125" s="4">
        <v>1197831</v>
      </c>
      <c r="B1125" s="6">
        <v>425</v>
      </c>
      <c r="C1125" s="12" t="s">
        <v>1087</v>
      </c>
      <c r="D1125" s="12" t="s">
        <v>1253</v>
      </c>
      <c r="E1125" s="10">
        <v>127500</v>
      </c>
      <c r="F1125" s="11">
        <v>0.6</v>
      </c>
      <c r="G1125" s="13">
        <f t="shared" si="102"/>
        <v>212500</v>
      </c>
      <c r="H1125" s="154" t="s">
        <v>1241</v>
      </c>
      <c r="I1125" s="4" t="s">
        <v>31</v>
      </c>
      <c r="J1125">
        <v>212500</v>
      </c>
      <c r="K1125" t="b">
        <f t="shared" si="103"/>
        <v>0</v>
      </c>
      <c r="L1125" t="b">
        <f t="shared" si="104"/>
        <v>1</v>
      </c>
      <c r="M1125" t="b">
        <f t="shared" si="105"/>
        <v>0</v>
      </c>
      <c r="N1125" t="b">
        <f t="shared" si="106"/>
        <v>0</v>
      </c>
      <c r="O1125" t="b">
        <f t="shared" si="107"/>
        <v>1</v>
      </c>
    </row>
    <row r="1126" spans="1:15">
      <c r="A1126" s="4">
        <v>1197831</v>
      </c>
      <c r="B1126" s="6">
        <v>425</v>
      </c>
      <c r="C1126" s="12" t="s">
        <v>1086</v>
      </c>
      <c r="D1126" s="12" t="s">
        <v>1253</v>
      </c>
      <c r="E1126" s="10">
        <v>105187.5</v>
      </c>
      <c r="F1126" s="11">
        <v>0.45</v>
      </c>
      <c r="G1126" s="13">
        <f t="shared" si="102"/>
        <v>233750</v>
      </c>
      <c r="H1126" s="154" t="s">
        <v>1246</v>
      </c>
      <c r="I1126" s="4" t="s">
        <v>31</v>
      </c>
      <c r="J1126">
        <v>233750</v>
      </c>
      <c r="K1126" t="b">
        <f t="shared" si="103"/>
        <v>0</v>
      </c>
      <c r="L1126" t="b">
        <f t="shared" si="104"/>
        <v>1</v>
      </c>
      <c r="M1126" t="b">
        <f t="shared" si="105"/>
        <v>0</v>
      </c>
      <c r="N1126" t="b">
        <f t="shared" si="106"/>
        <v>1</v>
      </c>
      <c r="O1126" t="b">
        <f t="shared" si="107"/>
        <v>1</v>
      </c>
    </row>
    <row r="1127" spans="1:15">
      <c r="A1127" s="4">
        <v>1197831</v>
      </c>
      <c r="B1127" s="6">
        <v>675</v>
      </c>
      <c r="C1127" s="12" t="s">
        <v>1086</v>
      </c>
      <c r="D1127" s="12" t="s">
        <v>1253</v>
      </c>
      <c r="E1127" s="10">
        <v>263250</v>
      </c>
      <c r="F1127" s="11">
        <v>0.65</v>
      </c>
      <c r="G1127" s="13">
        <f t="shared" si="102"/>
        <v>405000</v>
      </c>
      <c r="H1127" s="154" t="s">
        <v>1241</v>
      </c>
      <c r="I1127" s="4" t="s">
        <v>31</v>
      </c>
      <c r="J1127">
        <v>405000</v>
      </c>
      <c r="K1127" t="b">
        <f t="shared" si="103"/>
        <v>0</v>
      </c>
      <c r="L1127" t="b">
        <f t="shared" si="104"/>
        <v>1</v>
      </c>
      <c r="M1127" t="b">
        <f t="shared" si="105"/>
        <v>0</v>
      </c>
      <c r="N1127" t="b">
        <f t="shared" si="106"/>
        <v>0</v>
      </c>
      <c r="O1127" t="b">
        <f t="shared" si="107"/>
        <v>1</v>
      </c>
    </row>
    <row r="1128" spans="1:15">
      <c r="A1128" s="4">
        <v>1197831</v>
      </c>
      <c r="B1128" s="6">
        <v>625</v>
      </c>
      <c r="C1128" s="12" t="s">
        <v>1087</v>
      </c>
      <c r="D1128" s="12" t="s">
        <v>1253</v>
      </c>
      <c r="E1128" s="10">
        <v>171875</v>
      </c>
      <c r="F1128" s="11">
        <v>0.5</v>
      </c>
      <c r="G1128" s="13">
        <f t="shared" si="102"/>
        <v>343750</v>
      </c>
      <c r="H1128" s="154" t="s">
        <v>1246</v>
      </c>
      <c r="I1128" s="4" t="s">
        <v>31</v>
      </c>
      <c r="J1128">
        <v>343750</v>
      </c>
      <c r="K1128" t="b">
        <f t="shared" si="103"/>
        <v>0</v>
      </c>
      <c r="L1128" t="b">
        <f t="shared" si="104"/>
        <v>0</v>
      </c>
      <c r="M1128" t="b">
        <f t="shared" si="105"/>
        <v>0</v>
      </c>
      <c r="N1128" t="b">
        <f t="shared" si="106"/>
        <v>1</v>
      </c>
      <c r="O1128" t="b">
        <f t="shared" si="107"/>
        <v>1</v>
      </c>
    </row>
    <row r="1129" spans="1:15">
      <c r="A1129" s="4">
        <v>1197831</v>
      </c>
      <c r="B1129" s="6">
        <v>575</v>
      </c>
      <c r="C1129" s="12" t="s">
        <v>1086</v>
      </c>
      <c r="D1129" s="12" t="s">
        <v>1253</v>
      </c>
      <c r="E1129" s="10">
        <v>158125</v>
      </c>
      <c r="F1129" s="11">
        <v>0.5</v>
      </c>
      <c r="G1129" s="13">
        <f t="shared" si="102"/>
        <v>316250</v>
      </c>
      <c r="H1129" s="154" t="s">
        <v>1241</v>
      </c>
      <c r="I1129" s="4" t="s">
        <v>31</v>
      </c>
      <c r="J1129">
        <v>316250</v>
      </c>
      <c r="K1129" t="b">
        <f t="shared" si="103"/>
        <v>0</v>
      </c>
      <c r="L1129" t="b">
        <f t="shared" si="104"/>
        <v>1</v>
      </c>
      <c r="M1129" t="b">
        <f t="shared" si="105"/>
        <v>0</v>
      </c>
      <c r="N1129" t="b">
        <f t="shared" si="106"/>
        <v>0</v>
      </c>
      <c r="O1129" t="b">
        <f t="shared" si="107"/>
        <v>1</v>
      </c>
    </row>
    <row r="1130" spans="1:15">
      <c r="A1130" s="4">
        <v>1197831</v>
      </c>
      <c r="B1130" s="6">
        <v>625</v>
      </c>
      <c r="C1130" s="12" t="s">
        <v>1087</v>
      </c>
      <c r="D1130" s="12" t="s">
        <v>1253</v>
      </c>
      <c r="E1130" s="10">
        <v>187500</v>
      </c>
      <c r="F1130" s="11">
        <v>0.5</v>
      </c>
      <c r="G1130" s="13">
        <f t="shared" si="102"/>
        <v>375000</v>
      </c>
      <c r="H1130" s="154" t="s">
        <v>1246</v>
      </c>
      <c r="I1130" s="4" t="s">
        <v>31</v>
      </c>
      <c r="J1130">
        <v>375000</v>
      </c>
      <c r="K1130" t="b">
        <f t="shared" si="103"/>
        <v>0</v>
      </c>
      <c r="L1130" t="b">
        <f t="shared" si="104"/>
        <v>0</v>
      </c>
      <c r="M1130" t="b">
        <f t="shared" si="105"/>
        <v>0</v>
      </c>
      <c r="N1130" t="b">
        <f t="shared" si="106"/>
        <v>1</v>
      </c>
      <c r="O1130" t="b">
        <f t="shared" si="107"/>
        <v>1</v>
      </c>
    </row>
    <row r="1131" spans="1:15">
      <c r="A1131" s="4">
        <v>1197831</v>
      </c>
      <c r="B1131" s="6">
        <v>350</v>
      </c>
      <c r="C1131" s="12" t="s">
        <v>1086</v>
      </c>
      <c r="D1131" s="12" t="s">
        <v>1253</v>
      </c>
      <c r="E1131" s="10">
        <v>126000</v>
      </c>
      <c r="F1131" s="11">
        <v>0.6</v>
      </c>
      <c r="G1131" s="13">
        <f t="shared" si="102"/>
        <v>210000</v>
      </c>
      <c r="H1131" s="154" t="s">
        <v>1241</v>
      </c>
      <c r="I1131" s="4" t="s">
        <v>31</v>
      </c>
      <c r="J1131">
        <v>210000</v>
      </c>
      <c r="K1131" t="b">
        <f t="shared" si="103"/>
        <v>0</v>
      </c>
      <c r="L1131" t="b">
        <f t="shared" si="104"/>
        <v>1</v>
      </c>
      <c r="M1131" t="b">
        <f t="shared" si="105"/>
        <v>0</v>
      </c>
      <c r="N1131" t="b">
        <f t="shared" si="106"/>
        <v>0</v>
      </c>
      <c r="O1131" t="b">
        <f t="shared" si="107"/>
        <v>1</v>
      </c>
    </row>
    <row r="1132" spans="1:15">
      <c r="A1132" s="4">
        <v>1197831</v>
      </c>
      <c r="B1132" s="6">
        <v>350</v>
      </c>
      <c r="C1132" s="12" t="s">
        <v>1086</v>
      </c>
      <c r="D1132" s="12" t="s">
        <v>1253</v>
      </c>
      <c r="E1132" s="10">
        <v>70875</v>
      </c>
      <c r="F1132" s="11">
        <v>0.45</v>
      </c>
      <c r="G1132" s="13">
        <f t="shared" si="102"/>
        <v>157500</v>
      </c>
      <c r="H1132" s="154" t="s">
        <v>1246</v>
      </c>
      <c r="I1132" s="4" t="s">
        <v>31</v>
      </c>
      <c r="J1132">
        <v>157500</v>
      </c>
      <c r="K1132" t="b">
        <f t="shared" si="103"/>
        <v>0</v>
      </c>
      <c r="L1132" t="b">
        <f t="shared" si="104"/>
        <v>1</v>
      </c>
      <c r="M1132" t="b">
        <f t="shared" si="105"/>
        <v>0</v>
      </c>
      <c r="N1132" t="b">
        <f t="shared" si="106"/>
        <v>1</v>
      </c>
      <c r="O1132" t="b">
        <f t="shared" si="107"/>
        <v>1</v>
      </c>
    </row>
    <row r="1133" spans="1:15">
      <c r="A1133" s="4">
        <v>1197831</v>
      </c>
      <c r="B1133" s="6">
        <v>575</v>
      </c>
      <c r="C1133" s="12" t="s">
        <v>1087</v>
      </c>
      <c r="D1133" s="12" t="s">
        <v>1253</v>
      </c>
      <c r="E1133" s="10">
        <v>149500</v>
      </c>
      <c r="F1133" s="11">
        <v>0.65</v>
      </c>
      <c r="G1133" s="13">
        <f t="shared" si="102"/>
        <v>230000</v>
      </c>
      <c r="H1133" s="154" t="s">
        <v>1241</v>
      </c>
      <c r="I1133" s="4" t="s">
        <v>31</v>
      </c>
      <c r="J1133">
        <v>230000</v>
      </c>
      <c r="K1133" t="b">
        <f t="shared" si="103"/>
        <v>0</v>
      </c>
      <c r="L1133" t="b">
        <f t="shared" si="104"/>
        <v>1</v>
      </c>
      <c r="M1133" t="b">
        <f t="shared" si="105"/>
        <v>0</v>
      </c>
      <c r="N1133" t="b">
        <f t="shared" si="106"/>
        <v>0</v>
      </c>
      <c r="O1133" t="b">
        <f t="shared" si="107"/>
        <v>1</v>
      </c>
    </row>
    <row r="1134" spans="1:15">
      <c r="A1134" s="4">
        <v>1197831</v>
      </c>
      <c r="B1134" s="6">
        <v>525</v>
      </c>
      <c r="C1134" s="12" t="s">
        <v>1090</v>
      </c>
      <c r="D1134" s="12" t="s">
        <v>1253</v>
      </c>
      <c r="E1134" s="10">
        <v>78750</v>
      </c>
      <c r="F1134" s="11">
        <v>0.5</v>
      </c>
      <c r="G1134" s="13">
        <f t="shared" si="102"/>
        <v>157500</v>
      </c>
      <c r="H1134" s="154" t="s">
        <v>1246</v>
      </c>
      <c r="I1134" s="4" t="s">
        <v>31</v>
      </c>
      <c r="J1134">
        <v>157500</v>
      </c>
      <c r="K1134" t="b">
        <f t="shared" si="103"/>
        <v>0</v>
      </c>
      <c r="L1134" t="b">
        <f t="shared" si="104"/>
        <v>0</v>
      </c>
      <c r="M1134" t="b">
        <f t="shared" si="105"/>
        <v>0</v>
      </c>
      <c r="N1134" t="b">
        <f t="shared" si="106"/>
        <v>1</v>
      </c>
      <c r="O1134" t="b">
        <f t="shared" si="107"/>
        <v>1</v>
      </c>
    </row>
    <row r="1135" spans="1:15">
      <c r="A1135" s="4">
        <v>1197831</v>
      </c>
      <c r="B1135" s="6">
        <v>525</v>
      </c>
      <c r="C1135" s="12" t="s">
        <v>1088</v>
      </c>
      <c r="D1135" s="155" t="s">
        <v>1254</v>
      </c>
      <c r="E1135" s="10">
        <v>78750</v>
      </c>
      <c r="F1135" s="11">
        <v>0.5</v>
      </c>
      <c r="G1135" s="13">
        <f t="shared" si="102"/>
        <v>157500</v>
      </c>
      <c r="H1135" s="154" t="s">
        <v>1241</v>
      </c>
      <c r="I1135" s="4" t="s">
        <v>31</v>
      </c>
      <c r="J1135">
        <v>157500</v>
      </c>
      <c r="K1135" t="b">
        <f t="shared" si="103"/>
        <v>0</v>
      </c>
      <c r="L1135" t="b">
        <f t="shared" si="104"/>
        <v>1</v>
      </c>
      <c r="M1135" t="b">
        <f t="shared" si="105"/>
        <v>0</v>
      </c>
      <c r="N1135" t="b">
        <f t="shared" si="106"/>
        <v>0</v>
      </c>
      <c r="O1135" t="b">
        <f t="shared" si="107"/>
        <v>1</v>
      </c>
    </row>
    <row r="1136" spans="1:15">
      <c r="A1136" s="4">
        <v>1197831</v>
      </c>
      <c r="B1136" s="6">
        <v>475</v>
      </c>
      <c r="C1136" s="12" t="s">
        <v>1087</v>
      </c>
      <c r="D1136" s="12" t="s">
        <v>1253</v>
      </c>
      <c r="E1136" s="10">
        <v>83125</v>
      </c>
      <c r="F1136" s="11">
        <v>0.5</v>
      </c>
      <c r="G1136" s="13">
        <f t="shared" si="102"/>
        <v>166250</v>
      </c>
      <c r="H1136" s="154" t="s">
        <v>1246</v>
      </c>
      <c r="I1136" s="4" t="s">
        <v>31</v>
      </c>
      <c r="J1136">
        <v>166250</v>
      </c>
      <c r="K1136" t="b">
        <f t="shared" si="103"/>
        <v>0</v>
      </c>
      <c r="L1136" t="b">
        <f t="shared" si="104"/>
        <v>0</v>
      </c>
      <c r="M1136" t="b">
        <f t="shared" si="105"/>
        <v>0</v>
      </c>
      <c r="N1136" t="b">
        <f t="shared" si="106"/>
        <v>1</v>
      </c>
      <c r="O1136" t="b">
        <f t="shared" si="107"/>
        <v>1</v>
      </c>
    </row>
    <row r="1137" spans="1:15">
      <c r="A1137" s="4">
        <v>1197831</v>
      </c>
      <c r="B1137" s="6">
        <v>325</v>
      </c>
      <c r="C1137" s="12" t="s">
        <v>1087</v>
      </c>
      <c r="D1137" s="12" t="s">
        <v>1253</v>
      </c>
      <c r="E1137" s="10">
        <v>68250</v>
      </c>
      <c r="F1137" s="11">
        <v>0.6</v>
      </c>
      <c r="G1137" s="13">
        <f t="shared" si="102"/>
        <v>113750</v>
      </c>
      <c r="H1137" s="154" t="s">
        <v>1241</v>
      </c>
      <c r="I1137" s="4" t="s">
        <v>31</v>
      </c>
      <c r="J1137">
        <v>113750</v>
      </c>
      <c r="K1137" t="b">
        <f t="shared" si="103"/>
        <v>0</v>
      </c>
      <c r="L1137" t="b">
        <f t="shared" si="104"/>
        <v>1</v>
      </c>
      <c r="M1137" t="b">
        <f t="shared" si="105"/>
        <v>1</v>
      </c>
      <c r="N1137" t="b">
        <f t="shared" si="106"/>
        <v>0</v>
      </c>
      <c r="O1137" t="b">
        <f t="shared" si="107"/>
        <v>1</v>
      </c>
    </row>
    <row r="1138" spans="1:15">
      <c r="A1138" s="4">
        <v>1197831</v>
      </c>
      <c r="B1138" s="6">
        <v>300</v>
      </c>
      <c r="C1138" s="12" t="s">
        <v>1087</v>
      </c>
      <c r="D1138" s="12" t="s">
        <v>1253</v>
      </c>
      <c r="E1138" s="10">
        <v>40500</v>
      </c>
      <c r="F1138" s="11">
        <v>0.45</v>
      </c>
      <c r="G1138" s="13">
        <f t="shared" si="102"/>
        <v>90000</v>
      </c>
      <c r="H1138" s="154" t="s">
        <v>1246</v>
      </c>
      <c r="I1138" s="4" t="s">
        <v>31</v>
      </c>
      <c r="J1138">
        <v>90000</v>
      </c>
      <c r="K1138" t="b">
        <f t="shared" si="103"/>
        <v>0</v>
      </c>
      <c r="L1138" t="b">
        <f t="shared" si="104"/>
        <v>0</v>
      </c>
      <c r="M1138" t="b">
        <f t="shared" si="105"/>
        <v>0</v>
      </c>
      <c r="N1138" t="b">
        <f t="shared" si="106"/>
        <v>1</v>
      </c>
      <c r="O1138" t="b">
        <f t="shared" si="107"/>
        <v>1</v>
      </c>
    </row>
    <row r="1139" spans="1:15">
      <c r="A1139" s="4">
        <v>1197831</v>
      </c>
      <c r="B1139" s="6">
        <v>475</v>
      </c>
      <c r="C1139" s="12" t="s">
        <v>1086</v>
      </c>
      <c r="D1139" s="12" t="s">
        <v>1253</v>
      </c>
      <c r="E1139" s="10">
        <v>123500</v>
      </c>
      <c r="F1139" s="11">
        <v>0.65</v>
      </c>
      <c r="G1139" s="13">
        <f t="shared" si="102"/>
        <v>190000</v>
      </c>
      <c r="H1139" s="154" t="s">
        <v>1241</v>
      </c>
      <c r="I1139" s="4" t="s">
        <v>31</v>
      </c>
      <c r="J1139">
        <v>190000</v>
      </c>
      <c r="K1139" t="b">
        <f t="shared" si="103"/>
        <v>0</v>
      </c>
      <c r="L1139" t="b">
        <f t="shared" si="104"/>
        <v>1</v>
      </c>
      <c r="M1139" t="b">
        <f t="shared" si="105"/>
        <v>0</v>
      </c>
      <c r="N1139" t="b">
        <f t="shared" si="106"/>
        <v>0</v>
      </c>
      <c r="O1139" t="b">
        <f t="shared" si="107"/>
        <v>1</v>
      </c>
    </row>
    <row r="1140" spans="1:15">
      <c r="A1140" s="4">
        <v>1197831</v>
      </c>
      <c r="B1140" s="6">
        <v>625</v>
      </c>
      <c r="C1140" s="12" t="s">
        <v>1089</v>
      </c>
      <c r="D1140" s="155" t="s">
        <v>1254</v>
      </c>
      <c r="E1140" s="10">
        <v>62500</v>
      </c>
      <c r="F1140" s="11">
        <v>0.5</v>
      </c>
      <c r="G1140" s="13">
        <f t="shared" si="102"/>
        <v>125000</v>
      </c>
      <c r="H1140" s="154" t="s">
        <v>1246</v>
      </c>
      <c r="I1140" s="4" t="s">
        <v>31</v>
      </c>
      <c r="J1140">
        <v>125000</v>
      </c>
      <c r="K1140" t="b">
        <f t="shared" si="103"/>
        <v>0</v>
      </c>
      <c r="L1140" t="b">
        <f t="shared" si="104"/>
        <v>0</v>
      </c>
      <c r="M1140" t="b">
        <f t="shared" si="105"/>
        <v>0</v>
      </c>
      <c r="N1140" t="b">
        <f t="shared" si="106"/>
        <v>1</v>
      </c>
      <c r="O1140" t="b">
        <f t="shared" si="107"/>
        <v>1</v>
      </c>
    </row>
    <row r="1141" spans="1:15">
      <c r="A1141" s="4">
        <v>1197831</v>
      </c>
      <c r="B1141" s="6">
        <v>625</v>
      </c>
      <c r="C1141" s="12" t="s">
        <v>1087</v>
      </c>
      <c r="D1141" s="12" t="s">
        <v>1253</v>
      </c>
      <c r="E1141" s="10">
        <v>62500</v>
      </c>
      <c r="F1141" s="11">
        <v>0.5</v>
      </c>
      <c r="G1141" s="13">
        <f t="shared" si="102"/>
        <v>125000</v>
      </c>
      <c r="H1141" s="154" t="s">
        <v>1241</v>
      </c>
      <c r="I1141" s="4" t="s">
        <v>31</v>
      </c>
      <c r="J1141">
        <v>125000</v>
      </c>
      <c r="K1141" t="b">
        <f t="shared" si="103"/>
        <v>0</v>
      </c>
      <c r="L1141" t="b">
        <f t="shared" si="104"/>
        <v>1</v>
      </c>
      <c r="M1141" t="b">
        <f t="shared" si="105"/>
        <v>1</v>
      </c>
      <c r="N1141" t="b">
        <f t="shared" si="106"/>
        <v>0</v>
      </c>
      <c r="O1141" t="b">
        <f t="shared" si="107"/>
        <v>1</v>
      </c>
    </row>
    <row r="1142" spans="1:15">
      <c r="A1142" s="4">
        <v>1197831</v>
      </c>
      <c r="B1142" s="6">
        <v>575</v>
      </c>
      <c r="C1142" s="12" t="s">
        <v>1087</v>
      </c>
      <c r="D1142" s="12" t="s">
        <v>1253</v>
      </c>
      <c r="E1142" s="10">
        <v>129375</v>
      </c>
      <c r="F1142" s="11">
        <v>0.5</v>
      </c>
      <c r="G1142" s="13">
        <f t="shared" si="102"/>
        <v>258750</v>
      </c>
      <c r="H1142" s="154" t="s">
        <v>1246</v>
      </c>
      <c r="I1142" s="4" t="s">
        <v>31</v>
      </c>
      <c r="J1142">
        <v>258750</v>
      </c>
      <c r="K1142" t="b">
        <f t="shared" si="103"/>
        <v>0</v>
      </c>
      <c r="L1142" t="b">
        <f t="shared" si="104"/>
        <v>0</v>
      </c>
      <c r="M1142" t="b">
        <f t="shared" si="105"/>
        <v>0</v>
      </c>
      <c r="N1142" t="b">
        <f t="shared" si="106"/>
        <v>1</v>
      </c>
      <c r="O1142" t="b">
        <f t="shared" si="107"/>
        <v>1</v>
      </c>
    </row>
    <row r="1143" spans="1:15">
      <c r="A1143" s="4">
        <v>1197831</v>
      </c>
      <c r="B1143" s="6">
        <v>450</v>
      </c>
      <c r="C1143" s="12" t="s">
        <v>1086</v>
      </c>
      <c r="D1143" s="12" t="s">
        <v>1253</v>
      </c>
      <c r="E1143" s="10">
        <v>121500</v>
      </c>
      <c r="F1143" s="11">
        <v>0.6</v>
      </c>
      <c r="G1143" s="13">
        <f t="shared" si="102"/>
        <v>202500</v>
      </c>
      <c r="H1143" s="154" t="s">
        <v>1241</v>
      </c>
      <c r="I1143" s="4" t="s">
        <v>31</v>
      </c>
      <c r="J1143">
        <v>202500</v>
      </c>
      <c r="K1143" t="b">
        <f t="shared" si="103"/>
        <v>0</v>
      </c>
      <c r="L1143" t="b">
        <f t="shared" si="104"/>
        <v>1</v>
      </c>
      <c r="M1143" t="b">
        <f t="shared" si="105"/>
        <v>0</v>
      </c>
      <c r="N1143" t="b">
        <f t="shared" si="106"/>
        <v>0</v>
      </c>
      <c r="O1143" t="b">
        <f t="shared" si="107"/>
        <v>1</v>
      </c>
    </row>
    <row r="1144" spans="1:15">
      <c r="A1144" s="4">
        <v>1197831</v>
      </c>
      <c r="B1144" s="6">
        <v>425</v>
      </c>
      <c r="C1144" s="12" t="s">
        <v>1087</v>
      </c>
      <c r="D1144" s="12" t="s">
        <v>1253</v>
      </c>
      <c r="E1144" s="10">
        <v>95625</v>
      </c>
      <c r="F1144" s="11">
        <v>0.45</v>
      </c>
      <c r="G1144" s="13">
        <f t="shared" si="102"/>
        <v>212500</v>
      </c>
      <c r="H1144" s="154" t="s">
        <v>1246</v>
      </c>
      <c r="I1144" s="4" t="s">
        <v>31</v>
      </c>
      <c r="J1144">
        <v>212500</v>
      </c>
      <c r="K1144" t="b">
        <f t="shared" si="103"/>
        <v>0</v>
      </c>
      <c r="L1144" t="b">
        <f t="shared" si="104"/>
        <v>0</v>
      </c>
      <c r="M1144" t="b">
        <f t="shared" si="105"/>
        <v>0</v>
      </c>
      <c r="N1144" t="b">
        <f t="shared" si="106"/>
        <v>1</v>
      </c>
      <c r="O1144" t="b">
        <f t="shared" si="107"/>
        <v>1</v>
      </c>
    </row>
    <row r="1145" spans="1:15">
      <c r="A1145" s="4">
        <v>1197831</v>
      </c>
      <c r="B1145" s="6">
        <v>625</v>
      </c>
      <c r="C1145" s="12" t="s">
        <v>1087</v>
      </c>
      <c r="D1145" s="12" t="s">
        <v>1253</v>
      </c>
      <c r="E1145" s="10">
        <v>243750</v>
      </c>
      <c r="F1145" s="11">
        <v>0.65</v>
      </c>
      <c r="G1145" s="13">
        <f t="shared" si="102"/>
        <v>375000</v>
      </c>
      <c r="H1145" s="154" t="s">
        <v>1241</v>
      </c>
      <c r="I1145" s="4" t="s">
        <v>31</v>
      </c>
      <c r="J1145">
        <v>375000</v>
      </c>
      <c r="K1145" t="b">
        <f t="shared" si="103"/>
        <v>0</v>
      </c>
      <c r="L1145" t="b">
        <f t="shared" si="104"/>
        <v>1</v>
      </c>
      <c r="M1145" t="b">
        <f t="shared" si="105"/>
        <v>0</v>
      </c>
      <c r="N1145" t="b">
        <f t="shared" si="106"/>
        <v>0</v>
      </c>
      <c r="O1145" t="b">
        <f t="shared" si="107"/>
        <v>1</v>
      </c>
    </row>
    <row r="1146" spans="1:15">
      <c r="A1146" s="4">
        <v>1197831</v>
      </c>
      <c r="B1146" s="6">
        <v>775</v>
      </c>
      <c r="C1146" s="12" t="s">
        <v>1088</v>
      </c>
      <c r="D1146" s="155" t="s">
        <v>1254</v>
      </c>
      <c r="E1146" s="10">
        <v>232500</v>
      </c>
      <c r="F1146" s="11">
        <v>0.5</v>
      </c>
      <c r="G1146" s="13">
        <f t="shared" si="102"/>
        <v>465000</v>
      </c>
      <c r="H1146" s="154" t="s">
        <v>1246</v>
      </c>
      <c r="I1146" s="4" t="s">
        <v>31</v>
      </c>
      <c r="J1146">
        <v>465000</v>
      </c>
      <c r="K1146" t="b">
        <f t="shared" si="103"/>
        <v>1</v>
      </c>
      <c r="L1146" t="b">
        <f t="shared" si="104"/>
        <v>0</v>
      </c>
      <c r="M1146" t="b">
        <f t="shared" si="105"/>
        <v>0</v>
      </c>
      <c r="N1146" t="b">
        <f t="shared" si="106"/>
        <v>1</v>
      </c>
      <c r="O1146" t="b">
        <f t="shared" si="107"/>
        <v>1</v>
      </c>
    </row>
    <row r="1147" spans="1:15">
      <c r="A1147" s="4">
        <v>1197831</v>
      </c>
      <c r="B1147" s="6">
        <v>775</v>
      </c>
      <c r="C1147" s="12" t="s">
        <v>1087</v>
      </c>
      <c r="D1147" s="12" t="s">
        <v>1253</v>
      </c>
      <c r="E1147" s="10">
        <v>232500</v>
      </c>
      <c r="F1147" s="11">
        <v>0.5</v>
      </c>
      <c r="G1147" s="13">
        <f t="shared" si="102"/>
        <v>465000</v>
      </c>
      <c r="H1147" s="154" t="s">
        <v>1241</v>
      </c>
      <c r="I1147" s="4" t="s">
        <v>31</v>
      </c>
      <c r="J1147">
        <v>465000</v>
      </c>
      <c r="K1147" t="b">
        <f t="shared" si="103"/>
        <v>1</v>
      </c>
      <c r="L1147" t="b">
        <f t="shared" si="104"/>
        <v>1</v>
      </c>
      <c r="M1147" t="b">
        <f t="shared" si="105"/>
        <v>0</v>
      </c>
      <c r="N1147" t="b">
        <f t="shared" si="106"/>
        <v>0</v>
      </c>
      <c r="O1147" t="b">
        <f t="shared" si="107"/>
        <v>1</v>
      </c>
    </row>
    <row r="1148" spans="1:15">
      <c r="A1148" s="4">
        <v>1197831</v>
      </c>
      <c r="B1148" s="6">
        <v>700</v>
      </c>
      <c r="C1148" s="12" t="s">
        <v>1086</v>
      </c>
      <c r="D1148" s="12" t="s">
        <v>1253</v>
      </c>
      <c r="E1148" s="10">
        <v>227500</v>
      </c>
      <c r="F1148" s="11">
        <v>0.5</v>
      </c>
      <c r="G1148" s="13">
        <f t="shared" si="102"/>
        <v>455000</v>
      </c>
      <c r="H1148" s="154" t="s">
        <v>1246</v>
      </c>
      <c r="I1148" s="4" t="s">
        <v>31</v>
      </c>
      <c r="J1148">
        <v>455000</v>
      </c>
      <c r="K1148" t="b">
        <f t="shared" si="103"/>
        <v>1</v>
      </c>
      <c r="L1148" t="b">
        <f t="shared" si="104"/>
        <v>1</v>
      </c>
      <c r="M1148" t="b">
        <f t="shared" si="105"/>
        <v>0</v>
      </c>
      <c r="N1148" t="b">
        <f t="shared" si="106"/>
        <v>1</v>
      </c>
      <c r="O1148" t="b">
        <f t="shared" si="107"/>
        <v>1</v>
      </c>
    </row>
    <row r="1149" spans="1:15">
      <c r="A1149" s="4">
        <v>1197831</v>
      </c>
      <c r="B1149" s="6">
        <v>550</v>
      </c>
      <c r="C1149" s="12" t="s">
        <v>1087</v>
      </c>
      <c r="D1149" s="12" t="s">
        <v>1253</v>
      </c>
      <c r="E1149" s="10">
        <v>214500</v>
      </c>
      <c r="F1149" s="11">
        <v>0.6</v>
      </c>
      <c r="G1149" s="13">
        <f t="shared" si="102"/>
        <v>357500</v>
      </c>
      <c r="H1149" s="154" t="s">
        <v>1241</v>
      </c>
      <c r="I1149" s="4" t="s">
        <v>31</v>
      </c>
      <c r="J1149">
        <v>357500</v>
      </c>
      <c r="K1149" t="b">
        <f t="shared" si="103"/>
        <v>0</v>
      </c>
      <c r="L1149" t="b">
        <f t="shared" si="104"/>
        <v>1</v>
      </c>
      <c r="M1149" t="b">
        <f t="shared" si="105"/>
        <v>0</v>
      </c>
      <c r="N1149" t="b">
        <f t="shared" si="106"/>
        <v>0</v>
      </c>
      <c r="O1149" t="b">
        <f t="shared" si="107"/>
        <v>1</v>
      </c>
    </row>
    <row r="1150" spans="1:15">
      <c r="A1150" s="4">
        <v>1197831</v>
      </c>
      <c r="B1150" s="6">
        <v>500</v>
      </c>
      <c r="C1150" s="12" t="s">
        <v>1087</v>
      </c>
      <c r="D1150" s="12" t="s">
        <v>1253</v>
      </c>
      <c r="E1150" s="10">
        <v>135000</v>
      </c>
      <c r="F1150" s="11">
        <v>0.45</v>
      </c>
      <c r="G1150" s="13">
        <f t="shared" si="102"/>
        <v>300000</v>
      </c>
      <c r="H1150" s="154" t="s">
        <v>1246</v>
      </c>
      <c r="I1150" s="4" t="s">
        <v>31</v>
      </c>
      <c r="J1150">
        <v>300000</v>
      </c>
      <c r="K1150" t="b">
        <f t="shared" si="103"/>
        <v>0</v>
      </c>
      <c r="L1150" t="b">
        <f t="shared" si="104"/>
        <v>0</v>
      </c>
      <c r="M1150" t="b">
        <f t="shared" si="105"/>
        <v>0</v>
      </c>
      <c r="N1150" t="b">
        <f t="shared" si="106"/>
        <v>1</v>
      </c>
      <c r="O1150" t="b">
        <f t="shared" si="107"/>
        <v>1</v>
      </c>
    </row>
    <row r="1151" spans="1:15">
      <c r="A1151" s="4">
        <v>1197831</v>
      </c>
      <c r="B1151" s="6">
        <v>750</v>
      </c>
      <c r="C1151" s="12" t="s">
        <v>1088</v>
      </c>
      <c r="D1151" s="155" t="s">
        <v>1254</v>
      </c>
      <c r="E1151" s="10">
        <v>341250</v>
      </c>
      <c r="F1151" s="11">
        <v>0.65</v>
      </c>
      <c r="G1151" s="13">
        <f t="shared" si="102"/>
        <v>525000</v>
      </c>
      <c r="H1151" s="154" t="s">
        <v>1241</v>
      </c>
      <c r="I1151" s="4" t="s">
        <v>31</v>
      </c>
      <c r="J1151">
        <v>525000</v>
      </c>
      <c r="K1151" t="b">
        <f t="shared" si="103"/>
        <v>1</v>
      </c>
      <c r="L1151" t="b">
        <f t="shared" si="104"/>
        <v>1</v>
      </c>
      <c r="M1151" t="b">
        <f t="shared" si="105"/>
        <v>0</v>
      </c>
      <c r="N1151" t="b">
        <f t="shared" si="106"/>
        <v>0</v>
      </c>
      <c r="O1151" t="b">
        <f t="shared" si="107"/>
        <v>1</v>
      </c>
    </row>
    <row r="1152" spans="1:15">
      <c r="A1152" s="4">
        <v>1185732</v>
      </c>
      <c r="B1152" s="6">
        <v>450</v>
      </c>
      <c r="C1152" s="12" t="s">
        <v>1086</v>
      </c>
      <c r="D1152" s="12" t="s">
        <v>1253</v>
      </c>
      <c r="E1152" s="10">
        <v>63000</v>
      </c>
      <c r="F1152" s="11">
        <v>0.35</v>
      </c>
      <c r="G1152" s="13">
        <f t="shared" si="102"/>
        <v>180000</v>
      </c>
      <c r="H1152" s="154" t="s">
        <v>1246</v>
      </c>
      <c r="I1152" s="4" t="s">
        <v>31</v>
      </c>
      <c r="J1152">
        <v>180000</v>
      </c>
      <c r="K1152" t="b">
        <f t="shared" si="103"/>
        <v>0</v>
      </c>
      <c r="L1152" t="b">
        <f t="shared" si="104"/>
        <v>1</v>
      </c>
      <c r="M1152" t="b">
        <f t="shared" si="105"/>
        <v>0</v>
      </c>
      <c r="N1152" t="b">
        <f t="shared" si="106"/>
        <v>1</v>
      </c>
      <c r="O1152" t="b">
        <f t="shared" si="107"/>
        <v>1</v>
      </c>
    </row>
    <row r="1153" spans="1:15">
      <c r="A1153" s="4">
        <v>1185732</v>
      </c>
      <c r="B1153" s="6">
        <v>250</v>
      </c>
      <c r="C1153" s="12" t="s">
        <v>1087</v>
      </c>
      <c r="D1153" s="12" t="s">
        <v>1253</v>
      </c>
      <c r="E1153" s="10">
        <v>35000</v>
      </c>
      <c r="F1153" s="11">
        <v>0.35</v>
      </c>
      <c r="G1153" s="13">
        <f t="shared" si="102"/>
        <v>100000</v>
      </c>
      <c r="H1153" s="154" t="s">
        <v>1241</v>
      </c>
      <c r="I1153" s="4" t="s">
        <v>31</v>
      </c>
      <c r="J1153">
        <v>100000</v>
      </c>
      <c r="K1153" t="b">
        <f t="shared" si="103"/>
        <v>0</v>
      </c>
      <c r="L1153" t="b">
        <f t="shared" si="104"/>
        <v>1</v>
      </c>
      <c r="M1153" t="b">
        <f t="shared" si="105"/>
        <v>1</v>
      </c>
      <c r="N1153" t="b">
        <f t="shared" si="106"/>
        <v>0</v>
      </c>
      <c r="O1153" t="b">
        <f t="shared" si="107"/>
        <v>1</v>
      </c>
    </row>
    <row r="1154" spans="1:15">
      <c r="A1154" s="4">
        <v>1185732</v>
      </c>
      <c r="B1154" s="6">
        <v>250</v>
      </c>
      <c r="C1154" s="12" t="s">
        <v>1087</v>
      </c>
      <c r="D1154" s="12" t="s">
        <v>1253</v>
      </c>
      <c r="E1154" s="10">
        <v>30000</v>
      </c>
      <c r="F1154" s="11">
        <v>0.4</v>
      </c>
      <c r="G1154" s="13">
        <f t="shared" si="102"/>
        <v>75000</v>
      </c>
      <c r="H1154" s="154" t="s">
        <v>1246</v>
      </c>
      <c r="I1154" s="4" t="s">
        <v>31</v>
      </c>
      <c r="J1154">
        <v>75000</v>
      </c>
      <c r="K1154" t="b">
        <f t="shared" si="103"/>
        <v>0</v>
      </c>
      <c r="L1154" t="b">
        <f t="shared" si="104"/>
        <v>0</v>
      </c>
      <c r="M1154" t="b">
        <f t="shared" si="105"/>
        <v>0</v>
      </c>
      <c r="N1154" t="b">
        <f t="shared" si="106"/>
        <v>1</v>
      </c>
      <c r="O1154" t="b">
        <f t="shared" si="107"/>
        <v>1</v>
      </c>
    </row>
    <row r="1155" spans="1:15">
      <c r="A1155" s="4">
        <v>1185732</v>
      </c>
      <c r="B1155" s="6">
        <v>100</v>
      </c>
      <c r="C1155" s="12" t="s">
        <v>1087</v>
      </c>
      <c r="D1155" s="12" t="s">
        <v>1253</v>
      </c>
      <c r="E1155" s="10">
        <v>10500</v>
      </c>
      <c r="F1155" s="11">
        <v>0.3</v>
      </c>
      <c r="G1155" s="13">
        <f t="shared" si="102"/>
        <v>35000</v>
      </c>
      <c r="H1155" s="154" t="s">
        <v>1241</v>
      </c>
      <c r="I1155" s="4" t="s">
        <v>31</v>
      </c>
      <c r="J1155">
        <v>35000</v>
      </c>
      <c r="K1155" t="b">
        <f t="shared" si="103"/>
        <v>0</v>
      </c>
      <c r="L1155" t="b">
        <f t="shared" si="104"/>
        <v>1</v>
      </c>
      <c r="M1155" t="b">
        <f t="shared" si="105"/>
        <v>1</v>
      </c>
      <c r="N1155" t="b">
        <f t="shared" si="106"/>
        <v>0</v>
      </c>
      <c r="O1155" t="b">
        <f t="shared" si="107"/>
        <v>1</v>
      </c>
    </row>
    <row r="1156" spans="1:15">
      <c r="A1156" s="4">
        <v>1185732</v>
      </c>
      <c r="B1156" s="6">
        <v>150</v>
      </c>
      <c r="C1156" s="12" t="s">
        <v>1087</v>
      </c>
      <c r="D1156" s="12" t="s">
        <v>1253</v>
      </c>
      <c r="E1156" s="10">
        <v>18750</v>
      </c>
      <c r="F1156" s="11">
        <v>0.25</v>
      </c>
      <c r="G1156" s="13">
        <f t="shared" si="102"/>
        <v>75000</v>
      </c>
      <c r="H1156" s="154" t="s">
        <v>1246</v>
      </c>
      <c r="I1156" s="4" t="s">
        <v>31</v>
      </c>
      <c r="J1156">
        <v>75000</v>
      </c>
      <c r="K1156" t="b">
        <f t="shared" si="103"/>
        <v>0</v>
      </c>
      <c r="L1156" t="b">
        <f t="shared" si="104"/>
        <v>0</v>
      </c>
      <c r="M1156" t="b">
        <f t="shared" si="105"/>
        <v>0</v>
      </c>
      <c r="N1156" t="b">
        <f t="shared" si="106"/>
        <v>1</v>
      </c>
      <c r="O1156" t="b">
        <f t="shared" si="107"/>
        <v>1</v>
      </c>
    </row>
    <row r="1157" spans="1:15">
      <c r="A1157" s="4">
        <v>1185732</v>
      </c>
      <c r="B1157" s="6">
        <v>250</v>
      </c>
      <c r="C1157" s="12" t="s">
        <v>1087</v>
      </c>
      <c r="D1157" s="12" t="s">
        <v>1253</v>
      </c>
      <c r="E1157" s="10">
        <v>40000</v>
      </c>
      <c r="F1157" s="11">
        <v>0.4</v>
      </c>
      <c r="G1157" s="13">
        <f t="shared" ref="G1157:G1220" si="108">E1157/F1157</f>
        <v>100000</v>
      </c>
      <c r="H1157" s="154" t="s">
        <v>1241</v>
      </c>
      <c r="I1157" s="4" t="s">
        <v>31</v>
      </c>
      <c r="J1157">
        <v>100000</v>
      </c>
      <c r="K1157" t="b">
        <f t="shared" ref="K1157:K1220" si="109">IF(J1157&gt;450000,TRUE,FALSE)</f>
        <v>0</v>
      </c>
      <c r="L1157" t="b">
        <f t="shared" ref="L1157:L1220" si="110">OR(C1157="Men's Street Footwear",H1157="Credit Card")</f>
        <v>1</v>
      </c>
      <c r="M1157" t="b">
        <f t="shared" ref="M1157:M1220" si="111">AND(D1157="Male",H1157="Credit Card",G1157&lt;150000)</f>
        <v>1</v>
      </c>
      <c r="N1157" t="b">
        <f t="shared" ref="N1157:N1220" si="112">NOT(H1157="Credit Card")</f>
        <v>0</v>
      </c>
      <c r="O1157" t="b">
        <f t="shared" ref="O1157:O1220" si="113">NOT(AND(H1157=0,B1157&lt;=500))</f>
        <v>1</v>
      </c>
    </row>
    <row r="1158" spans="1:15">
      <c r="A1158" s="4">
        <v>1185732</v>
      </c>
      <c r="B1158" s="6">
        <v>500</v>
      </c>
      <c r="C1158" s="12" t="s">
        <v>1086</v>
      </c>
      <c r="D1158" s="12" t="s">
        <v>1253</v>
      </c>
      <c r="E1158" s="10">
        <v>70000</v>
      </c>
      <c r="F1158" s="11">
        <v>0.35</v>
      </c>
      <c r="G1158" s="13">
        <f t="shared" si="108"/>
        <v>200000</v>
      </c>
      <c r="H1158" s="154" t="s">
        <v>1246</v>
      </c>
      <c r="I1158" s="4" t="s">
        <v>31</v>
      </c>
      <c r="J1158">
        <v>200000</v>
      </c>
      <c r="K1158" t="b">
        <f t="shared" si="109"/>
        <v>0</v>
      </c>
      <c r="L1158" t="b">
        <f t="shared" si="110"/>
        <v>1</v>
      </c>
      <c r="M1158" t="b">
        <f t="shared" si="111"/>
        <v>0</v>
      </c>
      <c r="N1158" t="b">
        <f t="shared" si="112"/>
        <v>1</v>
      </c>
      <c r="O1158" t="b">
        <f t="shared" si="113"/>
        <v>1</v>
      </c>
    </row>
    <row r="1159" spans="1:15">
      <c r="A1159" s="4">
        <v>1185732</v>
      </c>
      <c r="B1159" s="6">
        <v>150</v>
      </c>
      <c r="C1159" s="12" t="s">
        <v>1086</v>
      </c>
      <c r="D1159" s="12" t="s">
        <v>1253</v>
      </c>
      <c r="E1159" s="10">
        <v>21000</v>
      </c>
      <c r="F1159" s="11">
        <v>0.35</v>
      </c>
      <c r="G1159" s="13">
        <f t="shared" si="108"/>
        <v>60000.000000000007</v>
      </c>
      <c r="H1159" s="154" t="s">
        <v>1241</v>
      </c>
      <c r="I1159" s="4" t="s">
        <v>31</v>
      </c>
      <c r="J1159">
        <v>60000.000000000007</v>
      </c>
      <c r="K1159" t="b">
        <f t="shared" si="109"/>
        <v>0</v>
      </c>
      <c r="L1159" t="b">
        <f t="shared" si="110"/>
        <v>1</v>
      </c>
      <c r="M1159" t="b">
        <f t="shared" si="111"/>
        <v>1</v>
      </c>
      <c r="N1159" t="b">
        <f t="shared" si="112"/>
        <v>0</v>
      </c>
      <c r="O1159" t="b">
        <f t="shared" si="113"/>
        <v>1</v>
      </c>
    </row>
    <row r="1160" spans="1:15">
      <c r="A1160" s="4">
        <v>1185732</v>
      </c>
      <c r="B1160" s="6">
        <v>200</v>
      </c>
      <c r="C1160" s="12" t="s">
        <v>1087</v>
      </c>
      <c r="D1160" s="12" t="s">
        <v>1253</v>
      </c>
      <c r="E1160" s="10">
        <v>24000</v>
      </c>
      <c r="F1160" s="11">
        <v>0.4</v>
      </c>
      <c r="G1160" s="13">
        <f t="shared" si="108"/>
        <v>60000</v>
      </c>
      <c r="H1160" s="154" t="s">
        <v>1246</v>
      </c>
      <c r="I1160" s="4" t="s">
        <v>31</v>
      </c>
      <c r="J1160">
        <v>60000</v>
      </c>
      <c r="K1160" t="b">
        <f t="shared" si="109"/>
        <v>0</v>
      </c>
      <c r="L1160" t="b">
        <f t="shared" si="110"/>
        <v>0</v>
      </c>
      <c r="M1160" t="b">
        <f t="shared" si="111"/>
        <v>0</v>
      </c>
      <c r="N1160" t="b">
        <f t="shared" si="112"/>
        <v>1</v>
      </c>
      <c r="O1160" t="b">
        <f t="shared" si="113"/>
        <v>1</v>
      </c>
    </row>
    <row r="1161" spans="1:15">
      <c r="A1161" s="4">
        <v>1185732</v>
      </c>
      <c r="B1161" s="6">
        <v>75</v>
      </c>
      <c r="C1161" s="12" t="s">
        <v>1086</v>
      </c>
      <c r="D1161" s="12" t="s">
        <v>1253</v>
      </c>
      <c r="E1161" s="10">
        <v>7875</v>
      </c>
      <c r="F1161" s="11">
        <v>0.3</v>
      </c>
      <c r="G1161" s="13">
        <f t="shared" si="108"/>
        <v>26250</v>
      </c>
      <c r="H1161" s="154" t="s">
        <v>1241</v>
      </c>
      <c r="I1161" s="4" t="s">
        <v>31</v>
      </c>
      <c r="J1161">
        <v>26250</v>
      </c>
      <c r="K1161" t="b">
        <f t="shared" si="109"/>
        <v>0</v>
      </c>
      <c r="L1161" t="b">
        <f t="shared" si="110"/>
        <v>1</v>
      </c>
      <c r="M1161" t="b">
        <f t="shared" si="111"/>
        <v>1</v>
      </c>
      <c r="N1161" t="b">
        <f t="shared" si="112"/>
        <v>0</v>
      </c>
      <c r="O1161" t="b">
        <f t="shared" si="113"/>
        <v>1</v>
      </c>
    </row>
    <row r="1162" spans="1:15">
      <c r="A1162" s="4">
        <v>1185732</v>
      </c>
      <c r="B1162" s="6">
        <v>150</v>
      </c>
      <c r="C1162" s="12" t="s">
        <v>1087</v>
      </c>
      <c r="D1162" s="12" t="s">
        <v>1253</v>
      </c>
      <c r="E1162" s="10">
        <v>18750</v>
      </c>
      <c r="F1162" s="11">
        <v>0.25</v>
      </c>
      <c r="G1162" s="13">
        <f t="shared" si="108"/>
        <v>75000</v>
      </c>
      <c r="H1162" s="154" t="s">
        <v>1246</v>
      </c>
      <c r="I1162" s="4" t="s">
        <v>31</v>
      </c>
      <c r="J1162">
        <v>75000</v>
      </c>
      <c r="K1162" t="b">
        <f t="shared" si="109"/>
        <v>0</v>
      </c>
      <c r="L1162" t="b">
        <f t="shared" si="110"/>
        <v>0</v>
      </c>
      <c r="M1162" t="b">
        <f t="shared" si="111"/>
        <v>0</v>
      </c>
      <c r="N1162" t="b">
        <f t="shared" si="112"/>
        <v>1</v>
      </c>
      <c r="O1162" t="b">
        <f t="shared" si="113"/>
        <v>1</v>
      </c>
    </row>
    <row r="1163" spans="1:15">
      <c r="A1163" s="4">
        <v>1185732</v>
      </c>
      <c r="B1163" s="6">
        <v>250</v>
      </c>
      <c r="C1163" s="12" t="s">
        <v>1088</v>
      </c>
      <c r="D1163" s="155" t="s">
        <v>1254</v>
      </c>
      <c r="E1163" s="10">
        <v>40000</v>
      </c>
      <c r="F1163" s="11">
        <v>0.4</v>
      </c>
      <c r="G1163" s="13">
        <f t="shared" si="108"/>
        <v>100000</v>
      </c>
      <c r="H1163" s="154" t="s">
        <v>1241</v>
      </c>
      <c r="I1163" s="4" t="s">
        <v>31</v>
      </c>
      <c r="J1163">
        <v>100000</v>
      </c>
      <c r="K1163" t="b">
        <f t="shared" si="109"/>
        <v>0</v>
      </c>
      <c r="L1163" t="b">
        <f t="shared" si="110"/>
        <v>1</v>
      </c>
      <c r="M1163" t="b">
        <f t="shared" si="111"/>
        <v>0</v>
      </c>
      <c r="N1163" t="b">
        <f t="shared" si="112"/>
        <v>0</v>
      </c>
      <c r="O1163" t="b">
        <f t="shared" si="113"/>
        <v>1</v>
      </c>
    </row>
    <row r="1164" spans="1:15">
      <c r="A1164" s="4">
        <v>1185732</v>
      </c>
      <c r="B1164" s="6">
        <v>470</v>
      </c>
      <c r="C1164" s="12" t="s">
        <v>1086</v>
      </c>
      <c r="D1164" s="12" t="s">
        <v>1253</v>
      </c>
      <c r="E1164" s="10">
        <v>65800</v>
      </c>
      <c r="F1164" s="11">
        <v>0.35</v>
      </c>
      <c r="G1164" s="13">
        <f t="shared" si="108"/>
        <v>188000</v>
      </c>
      <c r="H1164" s="154" t="s">
        <v>1246</v>
      </c>
      <c r="I1164" s="4" t="s">
        <v>31</v>
      </c>
      <c r="J1164">
        <v>188000</v>
      </c>
      <c r="K1164" t="b">
        <f t="shared" si="109"/>
        <v>0</v>
      </c>
      <c r="L1164" t="b">
        <f t="shared" si="110"/>
        <v>1</v>
      </c>
      <c r="M1164" t="b">
        <f t="shared" si="111"/>
        <v>0</v>
      </c>
      <c r="N1164" t="b">
        <f t="shared" si="112"/>
        <v>1</v>
      </c>
      <c r="O1164" t="b">
        <f t="shared" si="113"/>
        <v>1</v>
      </c>
    </row>
    <row r="1165" spans="1:15">
      <c r="A1165" s="4">
        <v>1185732</v>
      </c>
      <c r="B1165" s="6">
        <v>175</v>
      </c>
      <c r="C1165" s="12" t="s">
        <v>1087</v>
      </c>
      <c r="D1165" s="12" t="s">
        <v>1253</v>
      </c>
      <c r="E1165" s="10">
        <v>24500</v>
      </c>
      <c r="F1165" s="11">
        <v>0.35</v>
      </c>
      <c r="G1165" s="13">
        <f t="shared" si="108"/>
        <v>70000</v>
      </c>
      <c r="H1165" s="154" t="s">
        <v>1241</v>
      </c>
      <c r="I1165" s="4" t="s">
        <v>31</v>
      </c>
      <c r="J1165">
        <v>70000</v>
      </c>
      <c r="K1165" t="b">
        <f t="shared" si="109"/>
        <v>0</v>
      </c>
      <c r="L1165" t="b">
        <f t="shared" si="110"/>
        <v>1</v>
      </c>
      <c r="M1165" t="b">
        <f t="shared" si="111"/>
        <v>1</v>
      </c>
      <c r="N1165" t="b">
        <f t="shared" si="112"/>
        <v>0</v>
      </c>
      <c r="O1165" t="b">
        <f t="shared" si="113"/>
        <v>1</v>
      </c>
    </row>
    <row r="1166" spans="1:15">
      <c r="A1166" s="4">
        <v>1185732</v>
      </c>
      <c r="B1166" s="6">
        <v>200</v>
      </c>
      <c r="C1166" s="12" t="s">
        <v>1087</v>
      </c>
      <c r="D1166" s="12" t="s">
        <v>1253</v>
      </c>
      <c r="E1166" s="10">
        <v>24000</v>
      </c>
      <c r="F1166" s="11">
        <v>0.4</v>
      </c>
      <c r="G1166" s="13">
        <f t="shared" si="108"/>
        <v>60000</v>
      </c>
      <c r="H1166" s="154" t="s">
        <v>1246</v>
      </c>
      <c r="I1166" s="4" t="s">
        <v>31</v>
      </c>
      <c r="J1166">
        <v>60000</v>
      </c>
      <c r="K1166" t="b">
        <f t="shared" si="109"/>
        <v>0</v>
      </c>
      <c r="L1166" t="b">
        <f t="shared" si="110"/>
        <v>0</v>
      </c>
      <c r="M1166" t="b">
        <f t="shared" si="111"/>
        <v>0</v>
      </c>
      <c r="N1166" t="b">
        <f t="shared" si="112"/>
        <v>1</v>
      </c>
      <c r="O1166" t="b">
        <f t="shared" si="113"/>
        <v>1</v>
      </c>
    </row>
    <row r="1167" spans="1:15">
      <c r="A1167" s="4">
        <v>1185732</v>
      </c>
      <c r="B1167" s="6">
        <v>50</v>
      </c>
      <c r="C1167" s="12" t="s">
        <v>1087</v>
      </c>
      <c r="D1167" s="12" t="s">
        <v>1253</v>
      </c>
      <c r="E1167" s="10">
        <v>5250</v>
      </c>
      <c r="F1167" s="11">
        <v>0.3</v>
      </c>
      <c r="G1167" s="13">
        <f t="shared" si="108"/>
        <v>17500</v>
      </c>
      <c r="H1167" s="154" t="s">
        <v>1241</v>
      </c>
      <c r="I1167" s="4" t="s">
        <v>31</v>
      </c>
      <c r="J1167">
        <v>17500</v>
      </c>
      <c r="K1167" t="b">
        <f t="shared" si="109"/>
        <v>0</v>
      </c>
      <c r="L1167" t="b">
        <f t="shared" si="110"/>
        <v>1</v>
      </c>
      <c r="M1167" t="b">
        <f t="shared" si="111"/>
        <v>1</v>
      </c>
      <c r="N1167" t="b">
        <f t="shared" si="112"/>
        <v>0</v>
      </c>
      <c r="O1167" t="b">
        <f t="shared" si="113"/>
        <v>1</v>
      </c>
    </row>
    <row r="1168" spans="1:15">
      <c r="A1168" s="4">
        <v>1185732</v>
      </c>
      <c r="B1168" s="6">
        <v>100</v>
      </c>
      <c r="C1168" s="12" t="s">
        <v>1087</v>
      </c>
      <c r="D1168" s="12" t="s">
        <v>1253</v>
      </c>
      <c r="E1168" s="10">
        <v>12500</v>
      </c>
      <c r="F1168" s="11">
        <v>0.25</v>
      </c>
      <c r="G1168" s="13">
        <f t="shared" si="108"/>
        <v>50000</v>
      </c>
      <c r="H1168" s="154" t="s">
        <v>1246</v>
      </c>
      <c r="I1168" s="4" t="s">
        <v>31</v>
      </c>
      <c r="J1168">
        <v>50000</v>
      </c>
      <c r="K1168" t="b">
        <f t="shared" si="109"/>
        <v>0</v>
      </c>
      <c r="L1168" t="b">
        <f t="shared" si="110"/>
        <v>0</v>
      </c>
      <c r="M1168" t="b">
        <f t="shared" si="111"/>
        <v>0</v>
      </c>
      <c r="N1168" t="b">
        <f t="shared" si="112"/>
        <v>1</v>
      </c>
      <c r="O1168" t="b">
        <f t="shared" si="113"/>
        <v>1</v>
      </c>
    </row>
    <row r="1169" spans="1:15">
      <c r="A1169" s="4">
        <v>1185732</v>
      </c>
      <c r="B1169" s="6">
        <v>200</v>
      </c>
      <c r="C1169" s="12" t="s">
        <v>1086</v>
      </c>
      <c r="D1169" s="12" t="s">
        <v>1253</v>
      </c>
      <c r="E1169" s="10">
        <v>32000</v>
      </c>
      <c r="F1169" s="11">
        <v>0.4</v>
      </c>
      <c r="G1169" s="13">
        <f t="shared" si="108"/>
        <v>80000</v>
      </c>
      <c r="H1169" s="154" t="s">
        <v>1241</v>
      </c>
      <c r="I1169" s="4" t="s">
        <v>31</v>
      </c>
      <c r="J1169">
        <v>80000</v>
      </c>
      <c r="K1169" t="b">
        <f t="shared" si="109"/>
        <v>0</v>
      </c>
      <c r="L1169" t="b">
        <f t="shared" si="110"/>
        <v>1</v>
      </c>
      <c r="M1169" t="b">
        <f t="shared" si="111"/>
        <v>1</v>
      </c>
      <c r="N1169" t="b">
        <f t="shared" si="112"/>
        <v>0</v>
      </c>
      <c r="O1169" t="b">
        <f t="shared" si="113"/>
        <v>1</v>
      </c>
    </row>
    <row r="1170" spans="1:15">
      <c r="A1170" s="4">
        <v>1185732</v>
      </c>
      <c r="B1170" s="6">
        <v>450</v>
      </c>
      <c r="C1170" s="12" t="s">
        <v>1087</v>
      </c>
      <c r="D1170" s="12" t="s">
        <v>1253</v>
      </c>
      <c r="E1170" s="10">
        <v>63000</v>
      </c>
      <c r="F1170" s="11">
        <v>0.35</v>
      </c>
      <c r="G1170" s="13">
        <f t="shared" si="108"/>
        <v>180000</v>
      </c>
      <c r="H1170" s="154" t="s">
        <v>1246</v>
      </c>
      <c r="I1170" s="4" t="s">
        <v>31</v>
      </c>
      <c r="J1170">
        <v>180000</v>
      </c>
      <c r="K1170" t="b">
        <f t="shared" si="109"/>
        <v>0</v>
      </c>
      <c r="L1170" t="b">
        <f t="shared" si="110"/>
        <v>0</v>
      </c>
      <c r="M1170" t="b">
        <f t="shared" si="111"/>
        <v>0</v>
      </c>
      <c r="N1170" t="b">
        <f t="shared" si="112"/>
        <v>1</v>
      </c>
      <c r="O1170" t="b">
        <f t="shared" si="113"/>
        <v>1</v>
      </c>
    </row>
    <row r="1171" spans="1:15">
      <c r="A1171" s="4">
        <v>1185732</v>
      </c>
      <c r="B1171" s="6">
        <v>150</v>
      </c>
      <c r="C1171" s="12" t="s">
        <v>1087</v>
      </c>
      <c r="D1171" s="12" t="s">
        <v>1253</v>
      </c>
      <c r="E1171" s="10">
        <v>21000</v>
      </c>
      <c r="F1171" s="11">
        <v>0.35</v>
      </c>
      <c r="G1171" s="13">
        <f t="shared" si="108"/>
        <v>60000.000000000007</v>
      </c>
      <c r="H1171" s="154" t="s">
        <v>1241</v>
      </c>
      <c r="I1171" s="4" t="s">
        <v>31</v>
      </c>
      <c r="J1171">
        <v>60000.000000000007</v>
      </c>
      <c r="K1171" t="b">
        <f t="shared" si="109"/>
        <v>0</v>
      </c>
      <c r="L1171" t="b">
        <f t="shared" si="110"/>
        <v>1</v>
      </c>
      <c r="M1171" t="b">
        <f t="shared" si="111"/>
        <v>1</v>
      </c>
      <c r="N1171" t="b">
        <f t="shared" si="112"/>
        <v>0</v>
      </c>
      <c r="O1171" t="b">
        <f t="shared" si="113"/>
        <v>1</v>
      </c>
    </row>
    <row r="1172" spans="1:15">
      <c r="A1172" s="4">
        <v>1185732</v>
      </c>
      <c r="B1172" s="6">
        <v>150</v>
      </c>
      <c r="C1172" s="12" t="s">
        <v>1087</v>
      </c>
      <c r="D1172" s="12" t="s">
        <v>1253</v>
      </c>
      <c r="E1172" s="10">
        <v>18000</v>
      </c>
      <c r="F1172" s="11">
        <v>0.4</v>
      </c>
      <c r="G1172" s="13">
        <f t="shared" si="108"/>
        <v>45000</v>
      </c>
      <c r="H1172" s="154" t="s">
        <v>1246</v>
      </c>
      <c r="I1172" s="4" t="s">
        <v>31</v>
      </c>
      <c r="J1172">
        <v>45000</v>
      </c>
      <c r="K1172" t="b">
        <f t="shared" si="109"/>
        <v>0</v>
      </c>
      <c r="L1172" t="b">
        <f t="shared" si="110"/>
        <v>0</v>
      </c>
      <c r="M1172" t="b">
        <f t="shared" si="111"/>
        <v>0</v>
      </c>
      <c r="N1172" t="b">
        <f t="shared" si="112"/>
        <v>1</v>
      </c>
      <c r="O1172" t="b">
        <f t="shared" si="113"/>
        <v>1</v>
      </c>
    </row>
    <row r="1173" spans="1:15">
      <c r="A1173" s="4">
        <v>1185732</v>
      </c>
      <c r="B1173" s="6">
        <v>75</v>
      </c>
      <c r="C1173" s="12" t="s">
        <v>1088</v>
      </c>
      <c r="D1173" s="155" t="s">
        <v>1254</v>
      </c>
      <c r="E1173" s="10">
        <v>7875</v>
      </c>
      <c r="F1173" s="11">
        <v>0.3</v>
      </c>
      <c r="G1173" s="13">
        <f t="shared" si="108"/>
        <v>26250</v>
      </c>
      <c r="H1173" s="154" t="s">
        <v>1241</v>
      </c>
      <c r="I1173" s="4" t="s">
        <v>31</v>
      </c>
      <c r="J1173">
        <v>26250</v>
      </c>
      <c r="K1173" t="b">
        <f t="shared" si="109"/>
        <v>0</v>
      </c>
      <c r="L1173" t="b">
        <f t="shared" si="110"/>
        <v>1</v>
      </c>
      <c r="M1173" t="b">
        <f t="shared" si="111"/>
        <v>0</v>
      </c>
      <c r="N1173" t="b">
        <f t="shared" si="112"/>
        <v>0</v>
      </c>
      <c r="O1173" t="b">
        <f t="shared" si="113"/>
        <v>1</v>
      </c>
    </row>
    <row r="1174" spans="1:15">
      <c r="A1174" s="4">
        <v>1185732</v>
      </c>
      <c r="B1174" s="6">
        <v>75</v>
      </c>
      <c r="C1174" s="12" t="s">
        <v>1087</v>
      </c>
      <c r="D1174" s="12" t="s">
        <v>1253</v>
      </c>
      <c r="E1174" s="10">
        <v>9375</v>
      </c>
      <c r="F1174" s="11">
        <v>0.25</v>
      </c>
      <c r="G1174" s="13">
        <f t="shared" si="108"/>
        <v>37500</v>
      </c>
      <c r="H1174" s="154" t="s">
        <v>1246</v>
      </c>
      <c r="I1174" s="4" t="s">
        <v>31</v>
      </c>
      <c r="J1174">
        <v>37500</v>
      </c>
      <c r="K1174" t="b">
        <f t="shared" si="109"/>
        <v>0</v>
      </c>
      <c r="L1174" t="b">
        <f t="shared" si="110"/>
        <v>0</v>
      </c>
      <c r="M1174" t="b">
        <f t="shared" si="111"/>
        <v>0</v>
      </c>
      <c r="N1174" t="b">
        <f t="shared" si="112"/>
        <v>1</v>
      </c>
      <c r="O1174" t="b">
        <f t="shared" si="113"/>
        <v>1</v>
      </c>
    </row>
    <row r="1175" spans="1:15">
      <c r="A1175" s="4">
        <v>1185732</v>
      </c>
      <c r="B1175" s="6">
        <v>225</v>
      </c>
      <c r="C1175" s="12" t="s">
        <v>1087</v>
      </c>
      <c r="D1175" s="12" t="s">
        <v>1253</v>
      </c>
      <c r="E1175" s="10">
        <v>36000</v>
      </c>
      <c r="F1175" s="11">
        <v>0.4</v>
      </c>
      <c r="G1175" s="13">
        <f t="shared" si="108"/>
        <v>90000</v>
      </c>
      <c r="H1175" s="154" t="s">
        <v>1241</v>
      </c>
      <c r="I1175" s="4" t="s">
        <v>31</v>
      </c>
      <c r="J1175">
        <v>90000</v>
      </c>
      <c r="K1175" t="b">
        <f t="shared" si="109"/>
        <v>0</v>
      </c>
      <c r="L1175" t="b">
        <f t="shared" si="110"/>
        <v>1</v>
      </c>
      <c r="M1175" t="b">
        <f t="shared" si="111"/>
        <v>1</v>
      </c>
      <c r="N1175" t="b">
        <f t="shared" si="112"/>
        <v>0</v>
      </c>
      <c r="O1175" t="b">
        <f t="shared" si="113"/>
        <v>1</v>
      </c>
    </row>
    <row r="1176" spans="1:15">
      <c r="A1176" s="4">
        <v>1185732</v>
      </c>
      <c r="B1176" s="6">
        <v>495</v>
      </c>
      <c r="C1176" s="12" t="s">
        <v>1087</v>
      </c>
      <c r="D1176" s="12" t="s">
        <v>1253</v>
      </c>
      <c r="E1176" s="10">
        <v>95287.5</v>
      </c>
      <c r="F1176" s="11">
        <v>0.35</v>
      </c>
      <c r="G1176" s="13">
        <f t="shared" si="108"/>
        <v>272250</v>
      </c>
      <c r="H1176" s="154" t="s">
        <v>1246</v>
      </c>
      <c r="I1176" s="4" t="s">
        <v>31</v>
      </c>
      <c r="J1176">
        <v>272250</v>
      </c>
      <c r="K1176" t="b">
        <f t="shared" si="109"/>
        <v>0</v>
      </c>
      <c r="L1176" t="b">
        <f t="shared" si="110"/>
        <v>0</v>
      </c>
      <c r="M1176" t="b">
        <f t="shared" si="111"/>
        <v>0</v>
      </c>
      <c r="N1176" t="b">
        <f t="shared" si="112"/>
        <v>1</v>
      </c>
      <c r="O1176" t="b">
        <f t="shared" si="113"/>
        <v>1</v>
      </c>
    </row>
    <row r="1177" spans="1:15">
      <c r="A1177" s="4">
        <v>1185732</v>
      </c>
      <c r="B1177" s="6">
        <v>200</v>
      </c>
      <c r="C1177" s="12" t="s">
        <v>1087</v>
      </c>
      <c r="D1177" s="12" t="s">
        <v>1253</v>
      </c>
      <c r="E1177" s="10">
        <v>35000</v>
      </c>
      <c r="F1177" s="11">
        <v>0.35</v>
      </c>
      <c r="G1177" s="13">
        <f t="shared" si="108"/>
        <v>100000</v>
      </c>
      <c r="H1177" s="154" t="s">
        <v>1241</v>
      </c>
      <c r="I1177" s="4" t="s">
        <v>31</v>
      </c>
      <c r="J1177">
        <v>100000</v>
      </c>
      <c r="K1177" t="b">
        <f t="shared" si="109"/>
        <v>0</v>
      </c>
      <c r="L1177" t="b">
        <f t="shared" si="110"/>
        <v>1</v>
      </c>
      <c r="M1177" t="b">
        <f t="shared" si="111"/>
        <v>1</v>
      </c>
      <c r="N1177" t="b">
        <f t="shared" si="112"/>
        <v>0</v>
      </c>
      <c r="O1177" t="b">
        <f t="shared" si="113"/>
        <v>1</v>
      </c>
    </row>
    <row r="1178" spans="1:15">
      <c r="A1178" s="4">
        <v>1185732</v>
      </c>
      <c r="B1178" s="6">
        <v>175</v>
      </c>
      <c r="C1178" s="12" t="s">
        <v>1087</v>
      </c>
      <c r="D1178" s="12" t="s">
        <v>1253</v>
      </c>
      <c r="E1178" s="10">
        <v>31500</v>
      </c>
      <c r="F1178" s="11">
        <v>0.4</v>
      </c>
      <c r="G1178" s="13">
        <f t="shared" si="108"/>
        <v>78750</v>
      </c>
      <c r="H1178" s="154" t="s">
        <v>1246</v>
      </c>
      <c r="I1178" s="4" t="s">
        <v>31</v>
      </c>
      <c r="J1178">
        <v>78750</v>
      </c>
      <c r="K1178" t="b">
        <f t="shared" si="109"/>
        <v>0</v>
      </c>
      <c r="L1178" t="b">
        <f t="shared" si="110"/>
        <v>0</v>
      </c>
      <c r="M1178" t="b">
        <f t="shared" si="111"/>
        <v>0</v>
      </c>
      <c r="N1178" t="b">
        <f t="shared" si="112"/>
        <v>1</v>
      </c>
      <c r="O1178" t="b">
        <f t="shared" si="113"/>
        <v>1</v>
      </c>
    </row>
    <row r="1179" spans="1:15">
      <c r="A1179" s="4">
        <v>1185732</v>
      </c>
      <c r="B1179" s="6">
        <v>125</v>
      </c>
      <c r="C1179" s="12" t="s">
        <v>1087</v>
      </c>
      <c r="D1179" s="12" t="s">
        <v>1253</v>
      </c>
      <c r="E1179" s="10">
        <v>16875</v>
      </c>
      <c r="F1179" s="11">
        <v>0.3</v>
      </c>
      <c r="G1179" s="13">
        <f t="shared" si="108"/>
        <v>56250</v>
      </c>
      <c r="H1179" s="154" t="s">
        <v>1241</v>
      </c>
      <c r="I1179" s="4" t="s">
        <v>31</v>
      </c>
      <c r="J1179">
        <v>56250</v>
      </c>
      <c r="K1179" t="b">
        <f t="shared" si="109"/>
        <v>0</v>
      </c>
      <c r="L1179" t="b">
        <f t="shared" si="110"/>
        <v>1</v>
      </c>
      <c r="M1179" t="b">
        <f t="shared" si="111"/>
        <v>1</v>
      </c>
      <c r="N1179" t="b">
        <f t="shared" si="112"/>
        <v>0</v>
      </c>
      <c r="O1179" t="b">
        <f t="shared" si="113"/>
        <v>1</v>
      </c>
    </row>
    <row r="1180" spans="1:15">
      <c r="A1180" s="4">
        <v>1185732</v>
      </c>
      <c r="B1180" s="6">
        <v>150</v>
      </c>
      <c r="C1180" s="12" t="s">
        <v>1087</v>
      </c>
      <c r="D1180" s="12" t="s">
        <v>1253</v>
      </c>
      <c r="E1180" s="10">
        <v>20625</v>
      </c>
      <c r="F1180" s="11">
        <v>0.25</v>
      </c>
      <c r="G1180" s="13">
        <f t="shared" si="108"/>
        <v>82500</v>
      </c>
      <c r="H1180" s="154" t="s">
        <v>1246</v>
      </c>
      <c r="I1180" s="4" t="s">
        <v>31</v>
      </c>
      <c r="J1180">
        <v>82500</v>
      </c>
      <c r="K1180" t="b">
        <f t="shared" si="109"/>
        <v>0</v>
      </c>
      <c r="L1180" t="b">
        <f t="shared" si="110"/>
        <v>0</v>
      </c>
      <c r="M1180" t="b">
        <f t="shared" si="111"/>
        <v>0</v>
      </c>
      <c r="N1180" t="b">
        <f t="shared" si="112"/>
        <v>1</v>
      </c>
      <c r="O1180" t="b">
        <f t="shared" si="113"/>
        <v>1</v>
      </c>
    </row>
    <row r="1181" spans="1:15">
      <c r="A1181" s="4">
        <v>1185732</v>
      </c>
      <c r="B1181" s="6">
        <v>275</v>
      </c>
      <c r="C1181" s="12" t="s">
        <v>1089</v>
      </c>
      <c r="D1181" s="155" t="s">
        <v>1254</v>
      </c>
      <c r="E1181" s="10">
        <v>66000</v>
      </c>
      <c r="F1181" s="11">
        <v>0.4</v>
      </c>
      <c r="G1181" s="13">
        <f t="shared" si="108"/>
        <v>165000</v>
      </c>
      <c r="H1181" s="154" t="s">
        <v>1241</v>
      </c>
      <c r="I1181" s="4" t="s">
        <v>31</v>
      </c>
      <c r="J1181">
        <v>165000</v>
      </c>
      <c r="K1181" t="b">
        <f t="shared" si="109"/>
        <v>0</v>
      </c>
      <c r="L1181" t="b">
        <f t="shared" si="110"/>
        <v>1</v>
      </c>
      <c r="M1181" t="b">
        <f t="shared" si="111"/>
        <v>0</v>
      </c>
      <c r="N1181" t="b">
        <f t="shared" si="112"/>
        <v>0</v>
      </c>
      <c r="O1181" t="b">
        <f t="shared" si="113"/>
        <v>1</v>
      </c>
    </row>
    <row r="1182" spans="1:15">
      <c r="A1182" s="4">
        <v>1185732</v>
      </c>
      <c r="B1182" s="6">
        <v>525</v>
      </c>
      <c r="C1182" s="12" t="s">
        <v>1087</v>
      </c>
      <c r="D1182" s="12" t="s">
        <v>1253</v>
      </c>
      <c r="E1182" s="10">
        <v>101062.5</v>
      </c>
      <c r="F1182" s="11">
        <v>0.35</v>
      </c>
      <c r="G1182" s="13">
        <f t="shared" si="108"/>
        <v>288750</v>
      </c>
      <c r="H1182" s="154" t="s">
        <v>1246</v>
      </c>
      <c r="I1182" s="4" t="s">
        <v>31</v>
      </c>
      <c r="J1182">
        <v>288750</v>
      </c>
      <c r="K1182" t="b">
        <f t="shared" si="109"/>
        <v>0</v>
      </c>
      <c r="L1182" t="b">
        <f t="shared" si="110"/>
        <v>0</v>
      </c>
      <c r="M1182" t="b">
        <f t="shared" si="111"/>
        <v>0</v>
      </c>
      <c r="N1182" t="b">
        <f t="shared" si="112"/>
        <v>1</v>
      </c>
      <c r="O1182" t="b">
        <f t="shared" si="113"/>
        <v>1</v>
      </c>
    </row>
    <row r="1183" spans="1:15">
      <c r="A1183" s="4">
        <v>1185732</v>
      </c>
      <c r="B1183" s="6">
        <v>275</v>
      </c>
      <c r="C1183" s="12" t="s">
        <v>1086</v>
      </c>
      <c r="D1183" s="12" t="s">
        <v>1253</v>
      </c>
      <c r="E1183" s="10">
        <v>48125</v>
      </c>
      <c r="F1183" s="11">
        <v>0.35</v>
      </c>
      <c r="G1183" s="13">
        <f t="shared" si="108"/>
        <v>137500</v>
      </c>
      <c r="H1183" s="154" t="s">
        <v>1241</v>
      </c>
      <c r="I1183" s="4" t="s">
        <v>31</v>
      </c>
      <c r="J1183">
        <v>137500</v>
      </c>
      <c r="K1183" t="b">
        <f t="shared" si="109"/>
        <v>0</v>
      </c>
      <c r="L1183" t="b">
        <f t="shared" si="110"/>
        <v>1</v>
      </c>
      <c r="M1183" t="b">
        <f t="shared" si="111"/>
        <v>1</v>
      </c>
      <c r="N1183" t="b">
        <f t="shared" si="112"/>
        <v>0</v>
      </c>
      <c r="O1183" t="b">
        <f t="shared" si="113"/>
        <v>1</v>
      </c>
    </row>
    <row r="1184" spans="1:15">
      <c r="A1184" s="4">
        <v>1185732</v>
      </c>
      <c r="B1184" s="6">
        <v>200</v>
      </c>
      <c r="C1184" s="12" t="s">
        <v>1086</v>
      </c>
      <c r="D1184" s="12" t="s">
        <v>1253</v>
      </c>
      <c r="E1184" s="10">
        <v>36000</v>
      </c>
      <c r="F1184" s="11">
        <v>0.4</v>
      </c>
      <c r="G1184" s="13">
        <f t="shared" si="108"/>
        <v>90000</v>
      </c>
      <c r="H1184" s="154" t="s">
        <v>1246</v>
      </c>
      <c r="I1184" s="4" t="s">
        <v>31</v>
      </c>
      <c r="J1184">
        <v>90000</v>
      </c>
      <c r="K1184" t="b">
        <f t="shared" si="109"/>
        <v>0</v>
      </c>
      <c r="L1184" t="b">
        <f t="shared" si="110"/>
        <v>1</v>
      </c>
      <c r="M1184" t="b">
        <f t="shared" si="111"/>
        <v>0</v>
      </c>
      <c r="N1184" t="b">
        <f t="shared" si="112"/>
        <v>1</v>
      </c>
      <c r="O1184" t="b">
        <f t="shared" si="113"/>
        <v>1</v>
      </c>
    </row>
    <row r="1185" spans="1:15">
      <c r="A1185" s="4">
        <v>1185732</v>
      </c>
      <c r="B1185" s="6">
        <v>175</v>
      </c>
      <c r="C1185" s="12" t="s">
        <v>1090</v>
      </c>
      <c r="D1185" s="12" t="s">
        <v>1253</v>
      </c>
      <c r="E1185" s="10">
        <v>23625</v>
      </c>
      <c r="F1185" s="11">
        <v>0.3</v>
      </c>
      <c r="G1185" s="13">
        <f t="shared" si="108"/>
        <v>78750</v>
      </c>
      <c r="H1185" s="154" t="s">
        <v>1241</v>
      </c>
      <c r="I1185" s="4" t="s">
        <v>31</v>
      </c>
      <c r="J1185">
        <v>78750</v>
      </c>
      <c r="K1185" t="b">
        <f t="shared" si="109"/>
        <v>0</v>
      </c>
      <c r="L1185" t="b">
        <f t="shared" si="110"/>
        <v>1</v>
      </c>
      <c r="M1185" t="b">
        <f t="shared" si="111"/>
        <v>1</v>
      </c>
      <c r="N1185" t="b">
        <f t="shared" si="112"/>
        <v>0</v>
      </c>
      <c r="O1185" t="b">
        <f t="shared" si="113"/>
        <v>1</v>
      </c>
    </row>
    <row r="1186" spans="1:15">
      <c r="A1186" s="4">
        <v>1185732</v>
      </c>
      <c r="B1186" s="6">
        <v>175</v>
      </c>
      <c r="C1186" s="12" t="s">
        <v>1087</v>
      </c>
      <c r="D1186" s="12" t="s">
        <v>1253</v>
      </c>
      <c r="E1186" s="10">
        <v>24062.5</v>
      </c>
      <c r="F1186" s="11">
        <v>0.25</v>
      </c>
      <c r="G1186" s="13">
        <f t="shared" si="108"/>
        <v>96250</v>
      </c>
      <c r="H1186" s="154" t="s">
        <v>1246</v>
      </c>
      <c r="I1186" s="4" t="s">
        <v>31</v>
      </c>
      <c r="J1186">
        <v>96250</v>
      </c>
      <c r="K1186" t="b">
        <f t="shared" si="109"/>
        <v>0</v>
      </c>
      <c r="L1186" t="b">
        <f t="shared" si="110"/>
        <v>0</v>
      </c>
      <c r="M1186" t="b">
        <f t="shared" si="111"/>
        <v>0</v>
      </c>
      <c r="N1186" t="b">
        <f t="shared" si="112"/>
        <v>1</v>
      </c>
      <c r="O1186" t="b">
        <f t="shared" si="113"/>
        <v>1</v>
      </c>
    </row>
    <row r="1187" spans="1:15">
      <c r="A1187" s="4">
        <v>1185732</v>
      </c>
      <c r="B1187" s="6">
        <v>325</v>
      </c>
      <c r="C1187" s="12" t="s">
        <v>1087</v>
      </c>
      <c r="D1187" s="12" t="s">
        <v>1253</v>
      </c>
      <c r="E1187" s="10">
        <v>78000</v>
      </c>
      <c r="F1187" s="11">
        <v>0.4</v>
      </c>
      <c r="G1187" s="13">
        <f t="shared" si="108"/>
        <v>195000</v>
      </c>
      <c r="H1187" s="154" t="s">
        <v>1241</v>
      </c>
      <c r="I1187" s="4" t="s">
        <v>31</v>
      </c>
      <c r="J1187">
        <v>195000</v>
      </c>
      <c r="K1187" t="b">
        <f t="shared" si="109"/>
        <v>0</v>
      </c>
      <c r="L1187" t="b">
        <f t="shared" si="110"/>
        <v>1</v>
      </c>
      <c r="M1187" t="b">
        <f t="shared" si="111"/>
        <v>0</v>
      </c>
      <c r="N1187" t="b">
        <f t="shared" si="112"/>
        <v>0</v>
      </c>
      <c r="O1187" t="b">
        <f t="shared" si="113"/>
        <v>1</v>
      </c>
    </row>
    <row r="1188" spans="1:15">
      <c r="A1188" s="4">
        <v>1185732</v>
      </c>
      <c r="B1188" s="6">
        <v>550</v>
      </c>
      <c r="C1188" s="12" t="s">
        <v>1086</v>
      </c>
      <c r="D1188" s="12" t="s">
        <v>1253</v>
      </c>
      <c r="E1188" s="10">
        <v>105875</v>
      </c>
      <c r="F1188" s="11">
        <v>0.35</v>
      </c>
      <c r="G1188" s="13">
        <f t="shared" si="108"/>
        <v>302500</v>
      </c>
      <c r="H1188" s="154" t="s">
        <v>1246</v>
      </c>
      <c r="I1188" s="4" t="s">
        <v>31</v>
      </c>
      <c r="J1188">
        <v>302500</v>
      </c>
      <c r="K1188" t="b">
        <f t="shared" si="109"/>
        <v>0</v>
      </c>
      <c r="L1188" t="b">
        <f t="shared" si="110"/>
        <v>1</v>
      </c>
      <c r="M1188" t="b">
        <f t="shared" si="111"/>
        <v>0</v>
      </c>
      <c r="N1188" t="b">
        <f t="shared" si="112"/>
        <v>1</v>
      </c>
      <c r="O1188" t="b">
        <f t="shared" si="113"/>
        <v>1</v>
      </c>
    </row>
    <row r="1189" spans="1:15">
      <c r="A1189" s="4">
        <v>1185732</v>
      </c>
      <c r="B1189" s="6">
        <v>300</v>
      </c>
      <c r="C1189" s="12" t="s">
        <v>1086</v>
      </c>
      <c r="D1189" s="12" t="s">
        <v>1253</v>
      </c>
      <c r="E1189" s="10">
        <v>52500</v>
      </c>
      <c r="F1189" s="11">
        <v>0.35</v>
      </c>
      <c r="G1189" s="13">
        <f t="shared" si="108"/>
        <v>150000</v>
      </c>
      <c r="H1189" s="154" t="s">
        <v>1241</v>
      </c>
      <c r="I1189" s="4" t="s">
        <v>31</v>
      </c>
      <c r="J1189">
        <v>150000</v>
      </c>
      <c r="K1189" t="b">
        <f t="shared" si="109"/>
        <v>0</v>
      </c>
      <c r="L1189" t="b">
        <f t="shared" si="110"/>
        <v>1</v>
      </c>
      <c r="M1189" t="b">
        <f t="shared" si="111"/>
        <v>0</v>
      </c>
      <c r="N1189" t="b">
        <f t="shared" si="112"/>
        <v>0</v>
      </c>
      <c r="O1189" t="b">
        <f t="shared" si="113"/>
        <v>1</v>
      </c>
    </row>
    <row r="1190" spans="1:15">
      <c r="A1190" s="4">
        <v>1185732</v>
      </c>
      <c r="B1190" s="6">
        <v>225</v>
      </c>
      <c r="C1190" s="12" t="s">
        <v>1087</v>
      </c>
      <c r="D1190" s="12" t="s">
        <v>1253</v>
      </c>
      <c r="E1190" s="10">
        <v>40500</v>
      </c>
      <c r="F1190" s="11">
        <v>0.4</v>
      </c>
      <c r="G1190" s="13">
        <f t="shared" si="108"/>
        <v>101250</v>
      </c>
      <c r="H1190" s="154" t="s">
        <v>1246</v>
      </c>
      <c r="I1190" s="4" t="s">
        <v>31</v>
      </c>
      <c r="J1190">
        <v>101250</v>
      </c>
      <c r="K1190" t="b">
        <f t="shared" si="109"/>
        <v>0</v>
      </c>
      <c r="L1190" t="b">
        <f t="shared" si="110"/>
        <v>0</v>
      </c>
      <c r="M1190" t="b">
        <f t="shared" si="111"/>
        <v>0</v>
      </c>
      <c r="N1190" t="b">
        <f t="shared" si="112"/>
        <v>1</v>
      </c>
      <c r="O1190" t="b">
        <f t="shared" si="113"/>
        <v>1</v>
      </c>
    </row>
    <row r="1191" spans="1:15">
      <c r="A1191" s="4">
        <v>1185732</v>
      </c>
      <c r="B1191" s="6">
        <v>175</v>
      </c>
      <c r="C1191" s="12" t="s">
        <v>1086</v>
      </c>
      <c r="D1191" s="12" t="s">
        <v>1253</v>
      </c>
      <c r="E1191" s="10">
        <v>23625</v>
      </c>
      <c r="F1191" s="11">
        <v>0.3</v>
      </c>
      <c r="G1191" s="13">
        <f t="shared" si="108"/>
        <v>78750</v>
      </c>
      <c r="H1191" s="154" t="s">
        <v>1241</v>
      </c>
      <c r="I1191" s="4" t="s">
        <v>31</v>
      </c>
      <c r="J1191">
        <v>78750</v>
      </c>
      <c r="K1191" t="b">
        <f t="shared" si="109"/>
        <v>0</v>
      </c>
      <c r="L1191" t="b">
        <f t="shared" si="110"/>
        <v>1</v>
      </c>
      <c r="M1191" t="b">
        <f t="shared" si="111"/>
        <v>1</v>
      </c>
      <c r="N1191" t="b">
        <f t="shared" si="112"/>
        <v>0</v>
      </c>
      <c r="O1191" t="b">
        <f t="shared" si="113"/>
        <v>1</v>
      </c>
    </row>
    <row r="1192" spans="1:15">
      <c r="A1192" s="4">
        <v>1185732</v>
      </c>
      <c r="B1192" s="6">
        <v>200</v>
      </c>
      <c r="C1192" s="12" t="s">
        <v>1086</v>
      </c>
      <c r="D1192" s="12" t="s">
        <v>1253</v>
      </c>
      <c r="E1192" s="10">
        <v>27500</v>
      </c>
      <c r="F1192" s="11">
        <v>0.25</v>
      </c>
      <c r="G1192" s="13">
        <f t="shared" si="108"/>
        <v>110000</v>
      </c>
      <c r="H1192" s="154" t="s">
        <v>1246</v>
      </c>
      <c r="I1192" s="4" t="s">
        <v>31</v>
      </c>
      <c r="J1192">
        <v>110000</v>
      </c>
      <c r="K1192" t="b">
        <f t="shared" si="109"/>
        <v>0</v>
      </c>
      <c r="L1192" t="b">
        <f t="shared" si="110"/>
        <v>1</v>
      </c>
      <c r="M1192" t="b">
        <f t="shared" si="111"/>
        <v>0</v>
      </c>
      <c r="N1192" t="b">
        <f t="shared" si="112"/>
        <v>1</v>
      </c>
      <c r="O1192" t="b">
        <f t="shared" si="113"/>
        <v>1</v>
      </c>
    </row>
    <row r="1193" spans="1:15">
      <c r="A1193" s="4">
        <v>1185732</v>
      </c>
      <c r="B1193" s="6">
        <v>375</v>
      </c>
      <c r="C1193" s="12" t="s">
        <v>1087</v>
      </c>
      <c r="D1193" s="12" t="s">
        <v>1253</v>
      </c>
      <c r="E1193" s="10">
        <v>90000</v>
      </c>
      <c r="F1193" s="11">
        <v>0.4</v>
      </c>
      <c r="G1193" s="13">
        <f t="shared" si="108"/>
        <v>225000</v>
      </c>
      <c r="H1193" s="154" t="s">
        <v>1241</v>
      </c>
      <c r="I1193" s="4" t="s">
        <v>31</v>
      </c>
      <c r="J1193">
        <v>225000</v>
      </c>
      <c r="K1193" t="b">
        <f t="shared" si="109"/>
        <v>0</v>
      </c>
      <c r="L1193" t="b">
        <f t="shared" si="110"/>
        <v>1</v>
      </c>
      <c r="M1193" t="b">
        <f t="shared" si="111"/>
        <v>0</v>
      </c>
      <c r="N1193" t="b">
        <f t="shared" si="112"/>
        <v>0</v>
      </c>
      <c r="O1193" t="b">
        <f t="shared" si="113"/>
        <v>1</v>
      </c>
    </row>
    <row r="1194" spans="1:15">
      <c r="A1194" s="4">
        <v>1185732</v>
      </c>
      <c r="B1194" s="6">
        <v>525</v>
      </c>
      <c r="C1194" s="12" t="s">
        <v>1087</v>
      </c>
      <c r="D1194" s="12" t="s">
        <v>1253</v>
      </c>
      <c r="E1194" s="10">
        <v>101062.5</v>
      </c>
      <c r="F1194" s="11">
        <v>0.35</v>
      </c>
      <c r="G1194" s="13">
        <f t="shared" si="108"/>
        <v>288750</v>
      </c>
      <c r="H1194" s="154" t="s">
        <v>1246</v>
      </c>
      <c r="I1194" s="4" t="s">
        <v>31</v>
      </c>
      <c r="J1194">
        <v>288750</v>
      </c>
      <c r="K1194" t="b">
        <f t="shared" si="109"/>
        <v>0</v>
      </c>
      <c r="L1194" t="b">
        <f t="shared" si="110"/>
        <v>0</v>
      </c>
      <c r="M1194" t="b">
        <f t="shared" si="111"/>
        <v>0</v>
      </c>
      <c r="N1194" t="b">
        <f t="shared" si="112"/>
        <v>1</v>
      </c>
      <c r="O1194" t="b">
        <f t="shared" si="113"/>
        <v>1</v>
      </c>
    </row>
    <row r="1195" spans="1:15">
      <c r="A1195" s="4">
        <v>1185732</v>
      </c>
      <c r="B1195" s="6">
        <v>300</v>
      </c>
      <c r="C1195" s="12" t="s">
        <v>1086</v>
      </c>
      <c r="D1195" s="12" t="s">
        <v>1253</v>
      </c>
      <c r="E1195" s="10">
        <v>52500</v>
      </c>
      <c r="F1195" s="11">
        <v>0.35</v>
      </c>
      <c r="G1195" s="13">
        <f t="shared" si="108"/>
        <v>150000</v>
      </c>
      <c r="H1195" s="154" t="s">
        <v>1241</v>
      </c>
      <c r="I1195" s="4" t="s">
        <v>31</v>
      </c>
      <c r="J1195">
        <v>150000</v>
      </c>
      <c r="K1195" t="b">
        <f t="shared" si="109"/>
        <v>0</v>
      </c>
      <c r="L1195" t="b">
        <f t="shared" si="110"/>
        <v>1</v>
      </c>
      <c r="M1195" t="b">
        <f t="shared" si="111"/>
        <v>0</v>
      </c>
      <c r="N1195" t="b">
        <f t="shared" si="112"/>
        <v>0</v>
      </c>
      <c r="O1195" t="b">
        <f t="shared" si="113"/>
        <v>1</v>
      </c>
    </row>
    <row r="1196" spans="1:15">
      <c r="A1196" s="4">
        <v>1185732</v>
      </c>
      <c r="B1196" s="6">
        <v>225</v>
      </c>
      <c r="C1196" s="12" t="s">
        <v>1087</v>
      </c>
      <c r="D1196" s="12" t="s">
        <v>1253</v>
      </c>
      <c r="E1196" s="10">
        <v>40500</v>
      </c>
      <c r="F1196" s="11">
        <v>0.4</v>
      </c>
      <c r="G1196" s="13">
        <f t="shared" si="108"/>
        <v>101250</v>
      </c>
      <c r="H1196" s="154" t="s">
        <v>1246</v>
      </c>
      <c r="I1196" s="4" t="s">
        <v>31</v>
      </c>
      <c r="J1196">
        <v>101250</v>
      </c>
      <c r="K1196" t="b">
        <f t="shared" si="109"/>
        <v>0</v>
      </c>
      <c r="L1196" t="b">
        <f t="shared" si="110"/>
        <v>0</v>
      </c>
      <c r="M1196" t="b">
        <f t="shared" si="111"/>
        <v>0</v>
      </c>
      <c r="N1196" t="b">
        <f t="shared" si="112"/>
        <v>1</v>
      </c>
      <c r="O1196" t="b">
        <f t="shared" si="113"/>
        <v>1</v>
      </c>
    </row>
    <row r="1197" spans="1:15">
      <c r="A1197" s="4">
        <v>1185732</v>
      </c>
      <c r="B1197" s="6">
        <v>175</v>
      </c>
      <c r="C1197" s="12" t="s">
        <v>1087</v>
      </c>
      <c r="D1197" s="12" t="s">
        <v>1253</v>
      </c>
      <c r="E1197" s="10">
        <v>23625</v>
      </c>
      <c r="F1197" s="11">
        <v>0.3</v>
      </c>
      <c r="G1197" s="13">
        <f t="shared" si="108"/>
        <v>78750</v>
      </c>
      <c r="H1197" s="154" t="s">
        <v>1241</v>
      </c>
      <c r="I1197" s="4" t="s">
        <v>31</v>
      </c>
      <c r="J1197">
        <v>78750</v>
      </c>
      <c r="K1197" t="b">
        <f t="shared" si="109"/>
        <v>0</v>
      </c>
      <c r="L1197" t="b">
        <f t="shared" si="110"/>
        <v>1</v>
      </c>
      <c r="M1197" t="b">
        <f t="shared" si="111"/>
        <v>1</v>
      </c>
      <c r="N1197" t="b">
        <f t="shared" si="112"/>
        <v>0</v>
      </c>
      <c r="O1197" t="b">
        <f t="shared" si="113"/>
        <v>1</v>
      </c>
    </row>
    <row r="1198" spans="1:15">
      <c r="A1198" s="4">
        <v>1185732</v>
      </c>
      <c r="B1198" s="6">
        <v>150</v>
      </c>
      <c r="C1198" s="12" t="s">
        <v>1088</v>
      </c>
      <c r="D1198" s="155" t="s">
        <v>1254</v>
      </c>
      <c r="E1198" s="10">
        <v>20625</v>
      </c>
      <c r="F1198" s="11">
        <v>0.25</v>
      </c>
      <c r="G1198" s="13">
        <f t="shared" si="108"/>
        <v>82500</v>
      </c>
      <c r="H1198" s="154" t="s">
        <v>1246</v>
      </c>
      <c r="I1198" s="4" t="s">
        <v>31</v>
      </c>
      <c r="J1198">
        <v>82500</v>
      </c>
      <c r="K1198" t="b">
        <f t="shared" si="109"/>
        <v>0</v>
      </c>
      <c r="L1198" t="b">
        <f t="shared" si="110"/>
        <v>0</v>
      </c>
      <c r="M1198" t="b">
        <f t="shared" si="111"/>
        <v>0</v>
      </c>
      <c r="N1198" t="b">
        <f t="shared" si="112"/>
        <v>1</v>
      </c>
      <c r="O1198" t="b">
        <f t="shared" si="113"/>
        <v>1</v>
      </c>
    </row>
    <row r="1199" spans="1:15">
      <c r="A1199" s="4">
        <v>1185732</v>
      </c>
      <c r="B1199" s="6">
        <v>325</v>
      </c>
      <c r="C1199" s="12" t="s">
        <v>1087</v>
      </c>
      <c r="D1199" s="12" t="s">
        <v>1253</v>
      </c>
      <c r="E1199" s="10">
        <v>78000</v>
      </c>
      <c r="F1199" s="11">
        <v>0.4</v>
      </c>
      <c r="G1199" s="13">
        <f t="shared" si="108"/>
        <v>195000</v>
      </c>
      <c r="H1199" s="154" t="s">
        <v>1241</v>
      </c>
      <c r="I1199" s="4" t="s">
        <v>31</v>
      </c>
      <c r="J1199">
        <v>195000</v>
      </c>
      <c r="K1199" t="b">
        <f t="shared" si="109"/>
        <v>0</v>
      </c>
      <c r="L1199" t="b">
        <f t="shared" si="110"/>
        <v>1</v>
      </c>
      <c r="M1199" t="b">
        <f t="shared" si="111"/>
        <v>0</v>
      </c>
      <c r="N1199" t="b">
        <f t="shared" si="112"/>
        <v>0</v>
      </c>
      <c r="O1199" t="b">
        <f t="shared" si="113"/>
        <v>1</v>
      </c>
    </row>
    <row r="1200" spans="1:15">
      <c r="A1200" s="4">
        <v>1185732</v>
      </c>
      <c r="B1200" s="6">
        <v>450</v>
      </c>
      <c r="C1200" s="12" t="s">
        <v>1088</v>
      </c>
      <c r="D1200" s="155" t="s">
        <v>1254</v>
      </c>
      <c r="E1200" s="10">
        <v>86625</v>
      </c>
      <c r="F1200" s="11">
        <v>0.35</v>
      </c>
      <c r="G1200" s="13">
        <f t="shared" si="108"/>
        <v>247500.00000000003</v>
      </c>
      <c r="H1200" s="154" t="s">
        <v>1246</v>
      </c>
      <c r="I1200" s="4" t="s">
        <v>31</v>
      </c>
      <c r="J1200">
        <v>247500.00000000003</v>
      </c>
      <c r="K1200" t="b">
        <f t="shared" si="109"/>
        <v>0</v>
      </c>
      <c r="L1200" t="b">
        <f t="shared" si="110"/>
        <v>0</v>
      </c>
      <c r="M1200" t="b">
        <f t="shared" si="111"/>
        <v>0</v>
      </c>
      <c r="N1200" t="b">
        <f t="shared" si="112"/>
        <v>1</v>
      </c>
      <c r="O1200" t="b">
        <f t="shared" si="113"/>
        <v>1</v>
      </c>
    </row>
    <row r="1201" spans="1:15">
      <c r="A1201" s="4">
        <v>1185732</v>
      </c>
      <c r="B1201" s="6">
        <v>250</v>
      </c>
      <c r="C1201" s="12" t="s">
        <v>1087</v>
      </c>
      <c r="D1201" s="12" t="s">
        <v>1253</v>
      </c>
      <c r="E1201" s="10">
        <v>43750</v>
      </c>
      <c r="F1201" s="11">
        <v>0.35</v>
      </c>
      <c r="G1201" s="13">
        <f t="shared" si="108"/>
        <v>125000.00000000001</v>
      </c>
      <c r="H1201" s="154" t="s">
        <v>1241</v>
      </c>
      <c r="I1201" s="4" t="s">
        <v>31</v>
      </c>
      <c r="J1201">
        <v>125000.00000000001</v>
      </c>
      <c r="K1201" t="b">
        <f t="shared" si="109"/>
        <v>0</v>
      </c>
      <c r="L1201" t="b">
        <f t="shared" si="110"/>
        <v>1</v>
      </c>
      <c r="M1201" t="b">
        <f t="shared" si="111"/>
        <v>1</v>
      </c>
      <c r="N1201" t="b">
        <f t="shared" si="112"/>
        <v>0</v>
      </c>
      <c r="O1201" t="b">
        <f t="shared" si="113"/>
        <v>1</v>
      </c>
    </row>
    <row r="1202" spans="1:15">
      <c r="A1202" s="4">
        <v>1185732</v>
      </c>
      <c r="B1202" s="6">
        <v>150</v>
      </c>
      <c r="C1202" s="12" t="s">
        <v>1087</v>
      </c>
      <c r="D1202" s="12" t="s">
        <v>1253</v>
      </c>
      <c r="E1202" s="10">
        <v>27000</v>
      </c>
      <c r="F1202" s="11">
        <v>0.4</v>
      </c>
      <c r="G1202" s="13">
        <f t="shared" si="108"/>
        <v>67500</v>
      </c>
      <c r="H1202" s="154" t="s">
        <v>1246</v>
      </c>
      <c r="I1202" s="4" t="s">
        <v>31</v>
      </c>
      <c r="J1202">
        <v>67500</v>
      </c>
      <c r="K1202" t="b">
        <f t="shared" si="109"/>
        <v>0</v>
      </c>
      <c r="L1202" t="b">
        <f t="shared" si="110"/>
        <v>0</v>
      </c>
      <c r="M1202" t="b">
        <f t="shared" si="111"/>
        <v>0</v>
      </c>
      <c r="N1202" t="b">
        <f t="shared" si="112"/>
        <v>1</v>
      </c>
      <c r="O1202" t="b">
        <f t="shared" si="113"/>
        <v>1</v>
      </c>
    </row>
    <row r="1203" spans="1:15">
      <c r="A1203" s="4">
        <v>1185732</v>
      </c>
      <c r="B1203" s="6">
        <v>125</v>
      </c>
      <c r="C1203" s="12" t="s">
        <v>1087</v>
      </c>
      <c r="D1203" s="12" t="s">
        <v>1253</v>
      </c>
      <c r="E1203" s="10">
        <v>16875</v>
      </c>
      <c r="F1203" s="11">
        <v>0.3</v>
      </c>
      <c r="G1203" s="13">
        <f t="shared" si="108"/>
        <v>56250</v>
      </c>
      <c r="H1203" s="154" t="s">
        <v>1241</v>
      </c>
      <c r="I1203" s="4" t="s">
        <v>31</v>
      </c>
      <c r="J1203">
        <v>56250</v>
      </c>
      <c r="K1203" t="b">
        <f t="shared" si="109"/>
        <v>0</v>
      </c>
      <c r="L1203" t="b">
        <f t="shared" si="110"/>
        <v>1</v>
      </c>
      <c r="M1203" t="b">
        <f t="shared" si="111"/>
        <v>1</v>
      </c>
      <c r="N1203" t="b">
        <f t="shared" si="112"/>
        <v>0</v>
      </c>
      <c r="O1203" t="b">
        <f t="shared" si="113"/>
        <v>1</v>
      </c>
    </row>
    <row r="1204" spans="1:15">
      <c r="A1204" s="4">
        <v>1185732</v>
      </c>
      <c r="B1204" s="6">
        <v>125</v>
      </c>
      <c r="C1204" s="12" t="s">
        <v>1087</v>
      </c>
      <c r="D1204" s="12" t="s">
        <v>1253</v>
      </c>
      <c r="E1204" s="10">
        <v>17187.5</v>
      </c>
      <c r="F1204" s="11">
        <v>0.25</v>
      </c>
      <c r="G1204" s="13">
        <f t="shared" si="108"/>
        <v>68750</v>
      </c>
      <c r="H1204" s="154" t="s">
        <v>1246</v>
      </c>
      <c r="I1204" s="4" t="s">
        <v>31</v>
      </c>
      <c r="J1204">
        <v>68750</v>
      </c>
      <c r="K1204" t="b">
        <f t="shared" si="109"/>
        <v>0</v>
      </c>
      <c r="L1204" t="b">
        <f t="shared" si="110"/>
        <v>0</v>
      </c>
      <c r="M1204" t="b">
        <f t="shared" si="111"/>
        <v>0</v>
      </c>
      <c r="N1204" t="b">
        <f t="shared" si="112"/>
        <v>1</v>
      </c>
      <c r="O1204" t="b">
        <f t="shared" si="113"/>
        <v>1</v>
      </c>
    </row>
    <row r="1205" spans="1:15">
      <c r="A1205" s="4">
        <v>1185732</v>
      </c>
      <c r="B1205" s="6">
        <v>225</v>
      </c>
      <c r="C1205" s="12" t="s">
        <v>1087</v>
      </c>
      <c r="D1205" s="12" t="s">
        <v>1253</v>
      </c>
      <c r="E1205" s="10">
        <v>54000</v>
      </c>
      <c r="F1205" s="11">
        <v>0.4</v>
      </c>
      <c r="G1205" s="13">
        <f t="shared" si="108"/>
        <v>135000</v>
      </c>
      <c r="H1205" s="154" t="s">
        <v>1241</v>
      </c>
      <c r="I1205" s="4" t="s">
        <v>31</v>
      </c>
      <c r="J1205">
        <v>135000</v>
      </c>
      <c r="K1205" t="b">
        <f t="shared" si="109"/>
        <v>0</v>
      </c>
      <c r="L1205" t="b">
        <f t="shared" si="110"/>
        <v>1</v>
      </c>
      <c r="M1205" t="b">
        <f t="shared" si="111"/>
        <v>1</v>
      </c>
      <c r="N1205" t="b">
        <f t="shared" si="112"/>
        <v>0</v>
      </c>
      <c r="O1205" t="b">
        <f t="shared" si="113"/>
        <v>1</v>
      </c>
    </row>
    <row r="1206" spans="1:15">
      <c r="A1206" s="4">
        <v>1185732</v>
      </c>
      <c r="B1206" s="6">
        <v>400</v>
      </c>
      <c r="C1206" s="12" t="s">
        <v>1087</v>
      </c>
      <c r="D1206" s="12" t="s">
        <v>1253</v>
      </c>
      <c r="E1206" s="10">
        <v>84000</v>
      </c>
      <c r="F1206" s="11">
        <v>0.35</v>
      </c>
      <c r="G1206" s="13">
        <f t="shared" si="108"/>
        <v>240000.00000000003</v>
      </c>
      <c r="H1206" s="154" t="s">
        <v>1246</v>
      </c>
      <c r="I1206" s="4" t="s">
        <v>31</v>
      </c>
      <c r="J1206">
        <v>240000.00000000003</v>
      </c>
      <c r="K1206" t="b">
        <f t="shared" si="109"/>
        <v>0</v>
      </c>
      <c r="L1206" t="b">
        <f t="shared" si="110"/>
        <v>0</v>
      </c>
      <c r="M1206" t="b">
        <f t="shared" si="111"/>
        <v>0</v>
      </c>
      <c r="N1206" t="b">
        <f t="shared" si="112"/>
        <v>1</v>
      </c>
      <c r="O1206" t="b">
        <f t="shared" si="113"/>
        <v>1</v>
      </c>
    </row>
    <row r="1207" spans="1:15">
      <c r="A1207" s="4">
        <v>1185732</v>
      </c>
      <c r="B1207" s="6">
        <v>225</v>
      </c>
      <c r="C1207" s="12" t="s">
        <v>1087</v>
      </c>
      <c r="D1207" s="12" t="s">
        <v>1253</v>
      </c>
      <c r="E1207" s="10">
        <v>43312.5</v>
      </c>
      <c r="F1207" s="11">
        <v>0.35</v>
      </c>
      <c r="G1207" s="13">
        <f t="shared" si="108"/>
        <v>123750.00000000001</v>
      </c>
      <c r="H1207" s="154" t="s">
        <v>1241</v>
      </c>
      <c r="I1207" s="4" t="s">
        <v>31</v>
      </c>
      <c r="J1207">
        <v>123750.00000000001</v>
      </c>
      <c r="K1207" t="b">
        <f t="shared" si="109"/>
        <v>0</v>
      </c>
      <c r="L1207" t="b">
        <f t="shared" si="110"/>
        <v>1</v>
      </c>
      <c r="M1207" t="b">
        <f t="shared" si="111"/>
        <v>1</v>
      </c>
      <c r="N1207" t="b">
        <f t="shared" si="112"/>
        <v>0</v>
      </c>
      <c r="O1207" t="b">
        <f t="shared" si="113"/>
        <v>1</v>
      </c>
    </row>
    <row r="1208" spans="1:15">
      <c r="A1208" s="4">
        <v>1185732</v>
      </c>
      <c r="B1208" s="6">
        <v>125</v>
      </c>
      <c r="C1208" s="12" t="s">
        <v>1086</v>
      </c>
      <c r="D1208" s="12" t="s">
        <v>1253</v>
      </c>
      <c r="E1208" s="10">
        <v>27500</v>
      </c>
      <c r="F1208" s="11">
        <v>0.4</v>
      </c>
      <c r="G1208" s="13">
        <f t="shared" si="108"/>
        <v>68750</v>
      </c>
      <c r="H1208" s="154" t="s">
        <v>1246</v>
      </c>
      <c r="I1208" s="4" t="s">
        <v>31</v>
      </c>
      <c r="J1208">
        <v>68750</v>
      </c>
      <c r="K1208" t="b">
        <f t="shared" si="109"/>
        <v>0</v>
      </c>
      <c r="L1208" t="b">
        <f t="shared" si="110"/>
        <v>1</v>
      </c>
      <c r="M1208" t="b">
        <f t="shared" si="111"/>
        <v>0</v>
      </c>
      <c r="N1208" t="b">
        <f t="shared" si="112"/>
        <v>1</v>
      </c>
      <c r="O1208" t="b">
        <f t="shared" si="113"/>
        <v>1</v>
      </c>
    </row>
    <row r="1209" spans="1:15">
      <c r="A1209" s="4">
        <v>1185732</v>
      </c>
      <c r="B1209" s="6">
        <v>100</v>
      </c>
      <c r="C1209" s="12" t="s">
        <v>1086</v>
      </c>
      <c r="D1209" s="12" t="s">
        <v>1253</v>
      </c>
      <c r="E1209" s="10">
        <v>16500</v>
      </c>
      <c r="F1209" s="11">
        <v>0.3</v>
      </c>
      <c r="G1209" s="13">
        <f t="shared" si="108"/>
        <v>55000</v>
      </c>
      <c r="H1209" s="154" t="s">
        <v>1241</v>
      </c>
      <c r="I1209" s="4" t="s">
        <v>31</v>
      </c>
      <c r="J1209">
        <v>55000</v>
      </c>
      <c r="K1209" t="b">
        <f t="shared" si="109"/>
        <v>0</v>
      </c>
      <c r="L1209" t="b">
        <f t="shared" si="110"/>
        <v>1</v>
      </c>
      <c r="M1209" t="b">
        <f t="shared" si="111"/>
        <v>1</v>
      </c>
      <c r="N1209" t="b">
        <f t="shared" si="112"/>
        <v>0</v>
      </c>
      <c r="O1209" t="b">
        <f t="shared" si="113"/>
        <v>1</v>
      </c>
    </row>
    <row r="1210" spans="1:15">
      <c r="A1210" s="4">
        <v>1185732</v>
      </c>
      <c r="B1210" s="6">
        <v>100</v>
      </c>
      <c r="C1210" s="12" t="s">
        <v>1087</v>
      </c>
      <c r="D1210" s="12" t="s">
        <v>1253</v>
      </c>
      <c r="E1210" s="10">
        <v>16250</v>
      </c>
      <c r="F1210" s="11">
        <v>0.25</v>
      </c>
      <c r="G1210" s="13">
        <f t="shared" si="108"/>
        <v>65000</v>
      </c>
      <c r="H1210" s="154" t="s">
        <v>1246</v>
      </c>
      <c r="I1210" s="4" t="s">
        <v>31</v>
      </c>
      <c r="J1210">
        <v>65000</v>
      </c>
      <c r="K1210" t="b">
        <f t="shared" si="109"/>
        <v>0</v>
      </c>
      <c r="L1210" t="b">
        <f t="shared" si="110"/>
        <v>0</v>
      </c>
      <c r="M1210" t="b">
        <f t="shared" si="111"/>
        <v>0</v>
      </c>
      <c r="N1210" t="b">
        <f t="shared" si="112"/>
        <v>1</v>
      </c>
      <c r="O1210" t="b">
        <f t="shared" si="113"/>
        <v>1</v>
      </c>
    </row>
    <row r="1211" spans="1:15">
      <c r="A1211" s="4">
        <v>1185732</v>
      </c>
      <c r="B1211" s="6">
        <v>225</v>
      </c>
      <c r="C1211" s="12" t="s">
        <v>1086</v>
      </c>
      <c r="D1211" s="12" t="s">
        <v>1253</v>
      </c>
      <c r="E1211" s="10">
        <v>63000</v>
      </c>
      <c r="F1211" s="11">
        <v>0.4</v>
      </c>
      <c r="G1211" s="13">
        <f t="shared" si="108"/>
        <v>157500</v>
      </c>
      <c r="H1211" s="154" t="s">
        <v>1241</v>
      </c>
      <c r="I1211" s="4" t="s">
        <v>31</v>
      </c>
      <c r="J1211">
        <v>157500</v>
      </c>
      <c r="K1211" t="b">
        <f t="shared" si="109"/>
        <v>0</v>
      </c>
      <c r="L1211" t="b">
        <f t="shared" si="110"/>
        <v>1</v>
      </c>
      <c r="M1211" t="b">
        <f t="shared" si="111"/>
        <v>0</v>
      </c>
      <c r="N1211" t="b">
        <f t="shared" si="112"/>
        <v>0</v>
      </c>
      <c r="O1211" t="b">
        <f t="shared" si="113"/>
        <v>1</v>
      </c>
    </row>
    <row r="1212" spans="1:15">
      <c r="A1212" s="4">
        <v>1185732</v>
      </c>
      <c r="B1212" s="6">
        <v>375</v>
      </c>
      <c r="C1212" s="12" t="s">
        <v>1087</v>
      </c>
      <c r="D1212" s="12" t="s">
        <v>1253</v>
      </c>
      <c r="E1212" s="10">
        <v>85312.5</v>
      </c>
      <c r="F1212" s="11">
        <v>0.35</v>
      </c>
      <c r="G1212" s="13">
        <f t="shared" si="108"/>
        <v>243750.00000000003</v>
      </c>
      <c r="H1212" s="154" t="s">
        <v>1246</v>
      </c>
      <c r="I1212" s="4" t="s">
        <v>31</v>
      </c>
      <c r="J1212">
        <v>243750.00000000003</v>
      </c>
      <c r="K1212" t="b">
        <f t="shared" si="109"/>
        <v>0</v>
      </c>
      <c r="L1212" t="b">
        <f t="shared" si="110"/>
        <v>0</v>
      </c>
      <c r="M1212" t="b">
        <f t="shared" si="111"/>
        <v>0</v>
      </c>
      <c r="N1212" t="b">
        <f t="shared" si="112"/>
        <v>1</v>
      </c>
      <c r="O1212" t="b">
        <f t="shared" si="113"/>
        <v>1</v>
      </c>
    </row>
    <row r="1213" spans="1:15">
      <c r="A1213" s="4">
        <v>1185732</v>
      </c>
      <c r="B1213" s="6">
        <v>200</v>
      </c>
      <c r="C1213" s="12" t="s">
        <v>1086</v>
      </c>
      <c r="D1213" s="12" t="s">
        <v>1253</v>
      </c>
      <c r="E1213" s="10">
        <v>38500</v>
      </c>
      <c r="F1213" s="11">
        <v>0.35</v>
      </c>
      <c r="G1213" s="13">
        <f t="shared" si="108"/>
        <v>110000</v>
      </c>
      <c r="H1213" s="154" t="s">
        <v>1241</v>
      </c>
      <c r="I1213" s="4" t="s">
        <v>31</v>
      </c>
      <c r="J1213">
        <v>110000</v>
      </c>
      <c r="K1213" t="b">
        <f t="shared" si="109"/>
        <v>0</v>
      </c>
      <c r="L1213" t="b">
        <f t="shared" si="110"/>
        <v>1</v>
      </c>
      <c r="M1213" t="b">
        <f t="shared" si="111"/>
        <v>1</v>
      </c>
      <c r="N1213" t="b">
        <f t="shared" si="112"/>
        <v>0</v>
      </c>
      <c r="O1213" t="b">
        <f t="shared" si="113"/>
        <v>1</v>
      </c>
    </row>
    <row r="1214" spans="1:15">
      <c r="A1214" s="4">
        <v>1185732</v>
      </c>
      <c r="B1214" s="6">
        <v>195</v>
      </c>
      <c r="C1214" s="12" t="s">
        <v>1087</v>
      </c>
      <c r="D1214" s="12" t="s">
        <v>1253</v>
      </c>
      <c r="E1214" s="10">
        <v>42900</v>
      </c>
      <c r="F1214" s="11">
        <v>0.4</v>
      </c>
      <c r="G1214" s="13">
        <f t="shared" si="108"/>
        <v>107250</v>
      </c>
      <c r="H1214" s="154" t="s">
        <v>1246</v>
      </c>
      <c r="I1214" s="4" t="s">
        <v>31</v>
      </c>
      <c r="J1214">
        <v>107250</v>
      </c>
      <c r="K1214" t="b">
        <f t="shared" si="109"/>
        <v>0</v>
      </c>
      <c r="L1214" t="b">
        <f t="shared" si="110"/>
        <v>0</v>
      </c>
      <c r="M1214" t="b">
        <f t="shared" si="111"/>
        <v>0</v>
      </c>
      <c r="N1214" t="b">
        <f t="shared" si="112"/>
        <v>1</v>
      </c>
      <c r="O1214" t="b">
        <f t="shared" si="113"/>
        <v>1</v>
      </c>
    </row>
    <row r="1215" spans="1:15">
      <c r="A1215" s="4">
        <v>1185732</v>
      </c>
      <c r="B1215" s="6">
        <v>175</v>
      </c>
      <c r="C1215" s="12" t="s">
        <v>1087</v>
      </c>
      <c r="D1215" s="12" t="s">
        <v>1253</v>
      </c>
      <c r="E1215" s="10">
        <v>28875</v>
      </c>
      <c r="F1215" s="11">
        <v>0.3</v>
      </c>
      <c r="G1215" s="13">
        <f t="shared" si="108"/>
        <v>96250</v>
      </c>
      <c r="H1215" s="154" t="s">
        <v>1241</v>
      </c>
      <c r="I1215" s="4" t="s">
        <v>31</v>
      </c>
      <c r="J1215">
        <v>96250</v>
      </c>
      <c r="K1215" t="b">
        <f t="shared" si="109"/>
        <v>0</v>
      </c>
      <c r="L1215" t="b">
        <f t="shared" si="110"/>
        <v>1</v>
      </c>
      <c r="M1215" t="b">
        <f t="shared" si="111"/>
        <v>1</v>
      </c>
      <c r="N1215" t="b">
        <f t="shared" si="112"/>
        <v>0</v>
      </c>
      <c r="O1215" t="b">
        <f t="shared" si="113"/>
        <v>1</v>
      </c>
    </row>
    <row r="1216" spans="1:15">
      <c r="A1216" s="4">
        <v>1185732</v>
      </c>
      <c r="B1216" s="6">
        <v>150</v>
      </c>
      <c r="C1216" s="12" t="s">
        <v>1087</v>
      </c>
      <c r="D1216" s="12" t="s">
        <v>1253</v>
      </c>
      <c r="E1216" s="10">
        <v>24375</v>
      </c>
      <c r="F1216" s="11">
        <v>0.25</v>
      </c>
      <c r="G1216" s="13">
        <f t="shared" si="108"/>
        <v>97500</v>
      </c>
      <c r="H1216" s="154" t="s">
        <v>1246</v>
      </c>
      <c r="I1216" s="4" t="s">
        <v>31</v>
      </c>
      <c r="J1216">
        <v>97500</v>
      </c>
      <c r="K1216" t="b">
        <f t="shared" si="109"/>
        <v>0</v>
      </c>
      <c r="L1216" t="b">
        <f t="shared" si="110"/>
        <v>0</v>
      </c>
      <c r="M1216" t="b">
        <f t="shared" si="111"/>
        <v>0</v>
      </c>
      <c r="N1216" t="b">
        <f t="shared" si="112"/>
        <v>1</v>
      </c>
      <c r="O1216" t="b">
        <f t="shared" si="113"/>
        <v>1</v>
      </c>
    </row>
    <row r="1217" spans="1:15">
      <c r="A1217" s="4">
        <v>1185732</v>
      </c>
      <c r="B1217" s="6">
        <v>250</v>
      </c>
      <c r="C1217" s="12" t="s">
        <v>1087</v>
      </c>
      <c r="D1217" s="12" t="s">
        <v>1253</v>
      </c>
      <c r="E1217" s="10">
        <v>70000</v>
      </c>
      <c r="F1217" s="11">
        <v>0.4</v>
      </c>
      <c r="G1217" s="13">
        <f t="shared" si="108"/>
        <v>175000</v>
      </c>
      <c r="H1217" s="154" t="s">
        <v>1241</v>
      </c>
      <c r="I1217" s="4" t="s">
        <v>31</v>
      </c>
      <c r="J1217">
        <v>175000</v>
      </c>
      <c r="K1217" t="b">
        <f t="shared" si="109"/>
        <v>0</v>
      </c>
      <c r="L1217" t="b">
        <f t="shared" si="110"/>
        <v>1</v>
      </c>
      <c r="M1217" t="b">
        <f t="shared" si="111"/>
        <v>0</v>
      </c>
      <c r="N1217" t="b">
        <f t="shared" si="112"/>
        <v>0</v>
      </c>
      <c r="O1217" t="b">
        <f t="shared" si="113"/>
        <v>1</v>
      </c>
    </row>
    <row r="1218" spans="1:15">
      <c r="A1218" s="4">
        <v>1185732</v>
      </c>
      <c r="B1218" s="6">
        <v>475</v>
      </c>
      <c r="C1218" s="12" t="s">
        <v>1087</v>
      </c>
      <c r="D1218" s="12" t="s">
        <v>1253</v>
      </c>
      <c r="E1218" s="10">
        <v>108062.5</v>
      </c>
      <c r="F1218" s="11">
        <v>0.35</v>
      </c>
      <c r="G1218" s="13">
        <f t="shared" si="108"/>
        <v>308750</v>
      </c>
      <c r="H1218" s="154" t="s">
        <v>1246</v>
      </c>
      <c r="I1218" s="4" t="s">
        <v>31</v>
      </c>
      <c r="J1218">
        <v>308750</v>
      </c>
      <c r="K1218" t="b">
        <f t="shared" si="109"/>
        <v>0</v>
      </c>
      <c r="L1218" t="b">
        <f t="shared" si="110"/>
        <v>0</v>
      </c>
      <c r="M1218" t="b">
        <f t="shared" si="111"/>
        <v>0</v>
      </c>
      <c r="N1218" t="b">
        <f t="shared" si="112"/>
        <v>1</v>
      </c>
      <c r="O1218" t="b">
        <f t="shared" si="113"/>
        <v>1</v>
      </c>
    </row>
    <row r="1219" spans="1:15">
      <c r="A1219" s="4">
        <v>1185732</v>
      </c>
      <c r="B1219" s="6">
        <v>275</v>
      </c>
      <c r="C1219" s="12" t="s">
        <v>1087</v>
      </c>
      <c r="D1219" s="12" t="s">
        <v>1253</v>
      </c>
      <c r="E1219" s="10">
        <v>52937.5</v>
      </c>
      <c r="F1219" s="11">
        <v>0.35</v>
      </c>
      <c r="G1219" s="13">
        <f t="shared" si="108"/>
        <v>151250</v>
      </c>
      <c r="H1219" s="154" t="s">
        <v>1241</v>
      </c>
      <c r="I1219" s="4" t="s">
        <v>31</v>
      </c>
      <c r="J1219">
        <v>151250</v>
      </c>
      <c r="K1219" t="b">
        <f t="shared" si="109"/>
        <v>0</v>
      </c>
      <c r="L1219" t="b">
        <f t="shared" si="110"/>
        <v>1</v>
      </c>
      <c r="M1219" t="b">
        <f t="shared" si="111"/>
        <v>0</v>
      </c>
      <c r="N1219" t="b">
        <f t="shared" si="112"/>
        <v>0</v>
      </c>
      <c r="O1219" t="b">
        <f t="shared" si="113"/>
        <v>1</v>
      </c>
    </row>
    <row r="1220" spans="1:15">
      <c r="A1220" s="4">
        <v>1185732</v>
      </c>
      <c r="B1220" s="6">
        <v>250</v>
      </c>
      <c r="C1220" s="12" t="s">
        <v>1087</v>
      </c>
      <c r="D1220" s="12" t="s">
        <v>1253</v>
      </c>
      <c r="E1220" s="10">
        <v>55000</v>
      </c>
      <c r="F1220" s="11">
        <v>0.4</v>
      </c>
      <c r="G1220" s="13">
        <f t="shared" si="108"/>
        <v>137500</v>
      </c>
      <c r="H1220" s="154" t="s">
        <v>1246</v>
      </c>
      <c r="I1220" s="4" t="s">
        <v>31</v>
      </c>
      <c r="J1220">
        <v>137500</v>
      </c>
      <c r="K1220" t="b">
        <f t="shared" si="109"/>
        <v>0</v>
      </c>
      <c r="L1220" t="b">
        <f t="shared" si="110"/>
        <v>0</v>
      </c>
      <c r="M1220" t="b">
        <f t="shared" si="111"/>
        <v>0</v>
      </c>
      <c r="N1220" t="b">
        <f t="shared" si="112"/>
        <v>1</v>
      </c>
      <c r="O1220" t="b">
        <f t="shared" si="113"/>
        <v>1</v>
      </c>
    </row>
    <row r="1221" spans="1:15">
      <c r="A1221" s="4">
        <v>1185732</v>
      </c>
      <c r="B1221" s="6">
        <v>200</v>
      </c>
      <c r="C1221" s="12" t="s">
        <v>1088</v>
      </c>
      <c r="D1221" s="155" t="s">
        <v>1254</v>
      </c>
      <c r="E1221" s="10">
        <v>33000</v>
      </c>
      <c r="F1221" s="11">
        <v>0.3</v>
      </c>
      <c r="G1221" s="13">
        <f t="shared" ref="G1221:G1284" si="114">E1221/F1221</f>
        <v>110000</v>
      </c>
      <c r="H1221" s="154" t="s">
        <v>1241</v>
      </c>
      <c r="I1221" s="4" t="s">
        <v>31</v>
      </c>
      <c r="J1221">
        <v>110000</v>
      </c>
      <c r="K1221" t="b">
        <f t="shared" ref="K1221:K1284" si="115">IF(J1221&gt;450000,TRUE,FALSE)</f>
        <v>0</v>
      </c>
      <c r="L1221" t="b">
        <f t="shared" ref="L1221:L1284" si="116">OR(C1221="Men's Street Footwear",H1221="Credit Card")</f>
        <v>1</v>
      </c>
      <c r="M1221" t="b">
        <f t="shared" ref="M1221:M1284" si="117">AND(D1221="Male",H1221="Credit Card",G1221&lt;150000)</f>
        <v>0</v>
      </c>
      <c r="N1221" t="b">
        <f t="shared" ref="N1221:N1284" si="118">NOT(H1221="Credit Card")</f>
        <v>0</v>
      </c>
      <c r="O1221" t="b">
        <f t="shared" ref="O1221:O1284" si="119">NOT(AND(H1221=0,B1221&lt;=500))</f>
        <v>1</v>
      </c>
    </row>
    <row r="1222" spans="1:15">
      <c r="A1222" s="4">
        <v>1185732</v>
      </c>
      <c r="B1222" s="6">
        <v>200</v>
      </c>
      <c r="C1222" s="12" t="s">
        <v>1086</v>
      </c>
      <c r="D1222" s="12" t="s">
        <v>1253</v>
      </c>
      <c r="E1222" s="10">
        <v>32500</v>
      </c>
      <c r="F1222" s="11">
        <v>0.25</v>
      </c>
      <c r="G1222" s="13">
        <f t="shared" si="114"/>
        <v>130000</v>
      </c>
      <c r="H1222" s="154" t="s">
        <v>1246</v>
      </c>
      <c r="I1222" s="4" t="s">
        <v>31</v>
      </c>
      <c r="J1222">
        <v>130000</v>
      </c>
      <c r="K1222" t="b">
        <f t="shared" si="115"/>
        <v>0</v>
      </c>
      <c r="L1222" t="b">
        <f t="shared" si="116"/>
        <v>1</v>
      </c>
      <c r="M1222" t="b">
        <f t="shared" si="117"/>
        <v>0</v>
      </c>
      <c r="N1222" t="b">
        <f t="shared" si="118"/>
        <v>1</v>
      </c>
      <c r="O1222" t="b">
        <f t="shared" si="119"/>
        <v>1</v>
      </c>
    </row>
    <row r="1223" spans="1:15">
      <c r="A1223" s="4">
        <v>1185732</v>
      </c>
      <c r="B1223" s="6">
        <v>300</v>
      </c>
      <c r="C1223" s="12" t="s">
        <v>1087</v>
      </c>
      <c r="D1223" s="12" t="s">
        <v>1253</v>
      </c>
      <c r="E1223" s="10">
        <v>84000</v>
      </c>
      <c r="F1223" s="11">
        <v>0.4</v>
      </c>
      <c r="G1223" s="13">
        <f t="shared" si="114"/>
        <v>210000</v>
      </c>
      <c r="H1223" s="154" t="s">
        <v>1241</v>
      </c>
      <c r="I1223" s="4" t="s">
        <v>31</v>
      </c>
      <c r="J1223">
        <v>210000</v>
      </c>
      <c r="K1223" t="b">
        <f t="shared" si="115"/>
        <v>0</v>
      </c>
      <c r="L1223" t="b">
        <f t="shared" si="116"/>
        <v>1</v>
      </c>
      <c r="M1223" t="b">
        <f t="shared" si="117"/>
        <v>0</v>
      </c>
      <c r="N1223" t="b">
        <f t="shared" si="118"/>
        <v>0</v>
      </c>
      <c r="O1223" t="b">
        <f t="shared" si="119"/>
        <v>1</v>
      </c>
    </row>
    <row r="1224" spans="1:15">
      <c r="A1224" s="4">
        <v>1128299</v>
      </c>
      <c r="B1224" s="6">
        <v>375</v>
      </c>
      <c r="C1224" s="12" t="s">
        <v>1087</v>
      </c>
      <c r="D1224" s="12" t="s">
        <v>1253</v>
      </c>
      <c r="E1224" s="10">
        <v>32812.5</v>
      </c>
      <c r="F1224" s="11">
        <v>0.25</v>
      </c>
      <c r="G1224" s="13">
        <f t="shared" si="114"/>
        <v>131250</v>
      </c>
      <c r="H1224" s="154" t="s">
        <v>1246</v>
      </c>
      <c r="I1224" s="4" t="s">
        <v>31</v>
      </c>
      <c r="J1224">
        <v>131250</v>
      </c>
      <c r="K1224" t="b">
        <f t="shared" si="115"/>
        <v>0</v>
      </c>
      <c r="L1224" t="b">
        <f t="shared" si="116"/>
        <v>0</v>
      </c>
      <c r="M1224" t="b">
        <f t="shared" si="117"/>
        <v>0</v>
      </c>
      <c r="N1224" t="b">
        <f t="shared" si="118"/>
        <v>1</v>
      </c>
      <c r="O1224" t="b">
        <f t="shared" si="119"/>
        <v>1</v>
      </c>
    </row>
    <row r="1225" spans="1:15">
      <c r="A1225" s="4">
        <v>1128299</v>
      </c>
      <c r="B1225" s="6">
        <v>375</v>
      </c>
      <c r="C1225" s="12" t="s">
        <v>1086</v>
      </c>
      <c r="D1225" s="12" t="s">
        <v>1253</v>
      </c>
      <c r="E1225" s="10">
        <v>33750</v>
      </c>
      <c r="F1225" s="11">
        <v>0.2</v>
      </c>
      <c r="G1225" s="13">
        <f t="shared" si="114"/>
        <v>168750</v>
      </c>
      <c r="H1225" s="154" t="s">
        <v>1241</v>
      </c>
      <c r="I1225" s="4" t="s">
        <v>31</v>
      </c>
      <c r="J1225">
        <v>168750</v>
      </c>
      <c r="K1225" t="b">
        <f t="shared" si="115"/>
        <v>0</v>
      </c>
      <c r="L1225" t="b">
        <f t="shared" si="116"/>
        <v>1</v>
      </c>
      <c r="M1225" t="b">
        <f t="shared" si="117"/>
        <v>0</v>
      </c>
      <c r="N1225" t="b">
        <f t="shared" si="118"/>
        <v>0</v>
      </c>
      <c r="O1225" t="b">
        <f t="shared" si="119"/>
        <v>1</v>
      </c>
    </row>
    <row r="1226" spans="1:15">
      <c r="A1226" s="4">
        <v>1128299</v>
      </c>
      <c r="B1226" s="6">
        <v>375</v>
      </c>
      <c r="C1226" s="12" t="s">
        <v>1086</v>
      </c>
      <c r="D1226" s="12" t="s">
        <v>1253</v>
      </c>
      <c r="E1226" s="10">
        <v>42187.5</v>
      </c>
      <c r="F1226" s="11">
        <v>0.25</v>
      </c>
      <c r="G1226" s="13">
        <f t="shared" si="114"/>
        <v>168750</v>
      </c>
      <c r="H1226" s="154" t="s">
        <v>1246</v>
      </c>
      <c r="I1226" s="4" t="s">
        <v>31</v>
      </c>
      <c r="J1226">
        <v>168750</v>
      </c>
      <c r="K1226" t="b">
        <f t="shared" si="115"/>
        <v>0</v>
      </c>
      <c r="L1226" t="b">
        <f t="shared" si="116"/>
        <v>1</v>
      </c>
      <c r="M1226" t="b">
        <f t="shared" si="117"/>
        <v>0</v>
      </c>
      <c r="N1226" t="b">
        <f t="shared" si="118"/>
        <v>1</v>
      </c>
      <c r="O1226" t="b">
        <f t="shared" si="119"/>
        <v>1</v>
      </c>
    </row>
    <row r="1227" spans="1:15">
      <c r="A1227" s="4">
        <v>1128299</v>
      </c>
      <c r="B1227" s="6">
        <v>225</v>
      </c>
      <c r="C1227" s="12" t="s">
        <v>1087</v>
      </c>
      <c r="D1227" s="12" t="s">
        <v>1253</v>
      </c>
      <c r="E1227" s="10">
        <v>25312.5</v>
      </c>
      <c r="F1227" s="11">
        <v>0.25</v>
      </c>
      <c r="G1227" s="13">
        <f t="shared" si="114"/>
        <v>101250</v>
      </c>
      <c r="H1227" s="154" t="s">
        <v>1241</v>
      </c>
      <c r="I1227" s="4" t="s">
        <v>31</v>
      </c>
      <c r="J1227">
        <v>101250</v>
      </c>
      <c r="K1227" t="b">
        <f t="shared" si="115"/>
        <v>0</v>
      </c>
      <c r="L1227" t="b">
        <f t="shared" si="116"/>
        <v>1</v>
      </c>
      <c r="M1227" t="b">
        <f t="shared" si="117"/>
        <v>1</v>
      </c>
      <c r="N1227" t="b">
        <f t="shared" si="118"/>
        <v>0</v>
      </c>
      <c r="O1227" t="b">
        <f t="shared" si="119"/>
        <v>1</v>
      </c>
    </row>
    <row r="1228" spans="1:15">
      <c r="A1228" s="4">
        <v>1185732</v>
      </c>
      <c r="B1228" s="6">
        <v>300</v>
      </c>
      <c r="C1228" s="12" t="s">
        <v>1086</v>
      </c>
      <c r="D1228" s="12" t="s">
        <v>1253</v>
      </c>
      <c r="E1228" s="10">
        <v>49500</v>
      </c>
      <c r="F1228" s="11">
        <v>0.3</v>
      </c>
      <c r="G1228" s="13">
        <f t="shared" si="114"/>
        <v>165000</v>
      </c>
      <c r="H1228" s="154" t="s">
        <v>1246</v>
      </c>
      <c r="I1228" s="4" t="s">
        <v>31</v>
      </c>
      <c r="J1228">
        <v>165000</v>
      </c>
      <c r="K1228" t="b">
        <f t="shared" si="115"/>
        <v>0</v>
      </c>
      <c r="L1228" t="b">
        <f t="shared" si="116"/>
        <v>1</v>
      </c>
      <c r="M1228" t="b">
        <f t="shared" si="117"/>
        <v>0</v>
      </c>
      <c r="N1228" t="b">
        <f t="shared" si="118"/>
        <v>1</v>
      </c>
      <c r="O1228" t="b">
        <f t="shared" si="119"/>
        <v>1</v>
      </c>
    </row>
    <row r="1229" spans="1:15">
      <c r="A1229" s="4">
        <v>1185732</v>
      </c>
      <c r="B1229" s="6">
        <v>575</v>
      </c>
      <c r="C1229" s="12" t="s">
        <v>1088</v>
      </c>
      <c r="D1229" s="155" t="s">
        <v>1254</v>
      </c>
      <c r="E1229" s="10">
        <v>110687.5</v>
      </c>
      <c r="F1229" s="11">
        <v>0.35</v>
      </c>
      <c r="G1229" s="13">
        <f t="shared" si="114"/>
        <v>316250</v>
      </c>
      <c r="H1229" s="154" t="s">
        <v>1241</v>
      </c>
      <c r="I1229" s="4" t="s">
        <v>31</v>
      </c>
      <c r="J1229">
        <v>316250</v>
      </c>
      <c r="K1229" t="b">
        <f t="shared" si="115"/>
        <v>0</v>
      </c>
      <c r="L1229" t="b">
        <f t="shared" si="116"/>
        <v>1</v>
      </c>
      <c r="M1229" t="b">
        <f t="shared" si="117"/>
        <v>0</v>
      </c>
      <c r="N1229" t="b">
        <f t="shared" si="118"/>
        <v>0</v>
      </c>
      <c r="O1229" t="b">
        <f t="shared" si="119"/>
        <v>1</v>
      </c>
    </row>
    <row r="1230" spans="1:15">
      <c r="A1230" s="4">
        <v>1185732</v>
      </c>
      <c r="B1230" s="6">
        <v>225</v>
      </c>
      <c r="C1230" s="12" t="s">
        <v>1087</v>
      </c>
      <c r="D1230" s="12" t="s">
        <v>1253</v>
      </c>
      <c r="E1230" s="10">
        <v>43312.5</v>
      </c>
      <c r="F1230" s="11">
        <v>0.35</v>
      </c>
      <c r="G1230" s="13">
        <f t="shared" si="114"/>
        <v>123750.00000000001</v>
      </c>
      <c r="H1230" s="154" t="s">
        <v>1246</v>
      </c>
      <c r="I1230" s="4" t="s">
        <v>31</v>
      </c>
      <c r="J1230">
        <v>123750.00000000001</v>
      </c>
      <c r="K1230" t="b">
        <f t="shared" si="115"/>
        <v>0</v>
      </c>
      <c r="L1230" t="b">
        <f t="shared" si="116"/>
        <v>0</v>
      </c>
      <c r="M1230" t="b">
        <f t="shared" si="117"/>
        <v>0</v>
      </c>
      <c r="N1230" t="b">
        <f t="shared" si="118"/>
        <v>1</v>
      </c>
      <c r="O1230" t="b">
        <f t="shared" si="119"/>
        <v>1</v>
      </c>
    </row>
    <row r="1231" spans="1:15">
      <c r="A1231" s="4">
        <v>1185732</v>
      </c>
      <c r="B1231" s="6">
        <v>275</v>
      </c>
      <c r="C1231" s="12" t="s">
        <v>1086</v>
      </c>
      <c r="D1231" s="12" t="s">
        <v>1253</v>
      </c>
      <c r="E1231" s="10">
        <v>30937.5</v>
      </c>
      <c r="F1231" s="11">
        <v>0.25</v>
      </c>
      <c r="G1231" s="13">
        <f t="shared" si="114"/>
        <v>123750</v>
      </c>
      <c r="H1231" s="154" t="s">
        <v>1241</v>
      </c>
      <c r="I1231" s="4" t="s">
        <v>31</v>
      </c>
      <c r="J1231">
        <v>123750</v>
      </c>
      <c r="K1231" t="b">
        <f t="shared" si="115"/>
        <v>0</v>
      </c>
      <c r="L1231" t="b">
        <f t="shared" si="116"/>
        <v>1</v>
      </c>
      <c r="M1231" t="b">
        <f t="shared" si="117"/>
        <v>1</v>
      </c>
      <c r="N1231" t="b">
        <f t="shared" si="118"/>
        <v>0</v>
      </c>
      <c r="O1231" t="b">
        <f t="shared" si="119"/>
        <v>1</v>
      </c>
    </row>
    <row r="1232" spans="1:15">
      <c r="A1232" s="4">
        <v>1185732</v>
      </c>
      <c r="B1232" s="6">
        <v>175</v>
      </c>
      <c r="C1232" s="12" t="s">
        <v>1088</v>
      </c>
      <c r="D1232" s="155" t="s">
        <v>1254</v>
      </c>
      <c r="E1232" s="10">
        <v>21875</v>
      </c>
      <c r="F1232" s="11">
        <v>0.25</v>
      </c>
      <c r="G1232" s="13">
        <f t="shared" si="114"/>
        <v>87500</v>
      </c>
      <c r="H1232" s="154" t="s">
        <v>1246</v>
      </c>
      <c r="I1232" s="4" t="s">
        <v>31</v>
      </c>
      <c r="J1232">
        <v>87500</v>
      </c>
      <c r="K1232" t="b">
        <f t="shared" si="115"/>
        <v>0</v>
      </c>
      <c r="L1232" t="b">
        <f t="shared" si="116"/>
        <v>0</v>
      </c>
      <c r="M1232" t="b">
        <f t="shared" si="117"/>
        <v>0</v>
      </c>
      <c r="N1232" t="b">
        <f t="shared" si="118"/>
        <v>1</v>
      </c>
      <c r="O1232" t="b">
        <f t="shared" si="119"/>
        <v>1</v>
      </c>
    </row>
    <row r="1233" spans="1:15">
      <c r="A1233" s="4">
        <v>1185732</v>
      </c>
      <c r="B1233" s="6">
        <v>250</v>
      </c>
      <c r="C1233" s="12" t="s">
        <v>1087</v>
      </c>
      <c r="D1233" s="12" t="s">
        <v>1253</v>
      </c>
      <c r="E1233" s="10">
        <v>40625</v>
      </c>
      <c r="F1233" s="11">
        <v>0.25</v>
      </c>
      <c r="G1233" s="13">
        <f t="shared" si="114"/>
        <v>162500</v>
      </c>
      <c r="H1233" s="154" t="s">
        <v>1241</v>
      </c>
      <c r="I1233" s="4" t="s">
        <v>31</v>
      </c>
      <c r="J1233">
        <v>162500</v>
      </c>
      <c r="K1233" t="b">
        <f t="shared" si="115"/>
        <v>0</v>
      </c>
      <c r="L1233" t="b">
        <f t="shared" si="116"/>
        <v>1</v>
      </c>
      <c r="M1233" t="b">
        <f t="shared" si="117"/>
        <v>0</v>
      </c>
      <c r="N1233" t="b">
        <f t="shared" si="118"/>
        <v>0</v>
      </c>
      <c r="O1233" t="b">
        <f t="shared" si="119"/>
        <v>1</v>
      </c>
    </row>
    <row r="1234" spans="1:15">
      <c r="A1234" s="4">
        <v>1185732</v>
      </c>
      <c r="B1234" s="6">
        <v>350</v>
      </c>
      <c r="C1234" s="12" t="s">
        <v>1086</v>
      </c>
      <c r="D1234" s="12" t="s">
        <v>1253</v>
      </c>
      <c r="E1234" s="10">
        <v>57750</v>
      </c>
      <c r="F1234" s="11">
        <v>0.3</v>
      </c>
      <c r="G1234" s="13">
        <f t="shared" si="114"/>
        <v>192500</v>
      </c>
      <c r="H1234" s="154" t="s">
        <v>1246</v>
      </c>
      <c r="I1234" s="4" t="s">
        <v>31</v>
      </c>
      <c r="J1234">
        <v>192500</v>
      </c>
      <c r="K1234" t="b">
        <f t="shared" si="115"/>
        <v>0</v>
      </c>
      <c r="L1234" t="b">
        <f t="shared" si="116"/>
        <v>1</v>
      </c>
      <c r="M1234" t="b">
        <f t="shared" si="117"/>
        <v>0</v>
      </c>
      <c r="N1234" t="b">
        <f t="shared" si="118"/>
        <v>1</v>
      </c>
      <c r="O1234" t="b">
        <f t="shared" si="119"/>
        <v>1</v>
      </c>
    </row>
    <row r="1235" spans="1:15">
      <c r="A1235" s="4">
        <v>1185732</v>
      </c>
      <c r="B1235" s="6">
        <v>545</v>
      </c>
      <c r="C1235" s="12" t="s">
        <v>1086</v>
      </c>
      <c r="D1235" s="12" t="s">
        <v>1253</v>
      </c>
      <c r="E1235" s="10">
        <v>104912.5</v>
      </c>
      <c r="F1235" s="11">
        <v>0.35</v>
      </c>
      <c r="G1235" s="13">
        <f t="shared" si="114"/>
        <v>299750</v>
      </c>
      <c r="H1235" s="154" t="s">
        <v>1241</v>
      </c>
      <c r="I1235" s="4" t="s">
        <v>31</v>
      </c>
      <c r="J1235">
        <v>299750</v>
      </c>
      <c r="K1235" t="b">
        <f t="shared" si="115"/>
        <v>0</v>
      </c>
      <c r="L1235" t="b">
        <f t="shared" si="116"/>
        <v>1</v>
      </c>
      <c r="M1235" t="b">
        <f t="shared" si="117"/>
        <v>0</v>
      </c>
      <c r="N1235" t="b">
        <f t="shared" si="118"/>
        <v>0</v>
      </c>
      <c r="O1235" t="b">
        <f t="shared" si="119"/>
        <v>1</v>
      </c>
    </row>
    <row r="1236" spans="1:15">
      <c r="A1236" s="4">
        <v>1185732</v>
      </c>
      <c r="B1236" s="6">
        <v>250</v>
      </c>
      <c r="C1236" s="12" t="s">
        <v>1086</v>
      </c>
      <c r="D1236" s="12" t="s">
        <v>1253</v>
      </c>
      <c r="E1236" s="10">
        <v>48125</v>
      </c>
      <c r="F1236" s="11">
        <v>0.35</v>
      </c>
      <c r="G1236" s="13">
        <f t="shared" si="114"/>
        <v>137500</v>
      </c>
      <c r="H1236" s="154" t="s">
        <v>1246</v>
      </c>
      <c r="I1236" s="4" t="s">
        <v>31</v>
      </c>
      <c r="J1236">
        <v>137500</v>
      </c>
      <c r="K1236" t="b">
        <f t="shared" si="115"/>
        <v>0</v>
      </c>
      <c r="L1236" t="b">
        <f t="shared" si="116"/>
        <v>1</v>
      </c>
      <c r="M1236" t="b">
        <f t="shared" si="117"/>
        <v>0</v>
      </c>
      <c r="N1236" t="b">
        <f t="shared" si="118"/>
        <v>1</v>
      </c>
      <c r="O1236" t="b">
        <f t="shared" si="119"/>
        <v>1</v>
      </c>
    </row>
    <row r="1237" spans="1:15">
      <c r="A1237" s="4">
        <v>1185732</v>
      </c>
      <c r="B1237" s="6">
        <v>275</v>
      </c>
      <c r="C1237" s="12" t="s">
        <v>1087</v>
      </c>
      <c r="D1237" s="12" t="s">
        <v>1253</v>
      </c>
      <c r="E1237" s="10">
        <v>30937.5</v>
      </c>
      <c r="F1237" s="11">
        <v>0.25</v>
      </c>
      <c r="G1237" s="13">
        <f t="shared" si="114"/>
        <v>123750</v>
      </c>
      <c r="H1237" s="154" t="s">
        <v>1241</v>
      </c>
      <c r="I1237" s="4" t="s">
        <v>31</v>
      </c>
      <c r="J1237">
        <v>123750</v>
      </c>
      <c r="K1237" t="b">
        <f t="shared" si="115"/>
        <v>0</v>
      </c>
      <c r="L1237" t="b">
        <f t="shared" si="116"/>
        <v>1</v>
      </c>
      <c r="M1237" t="b">
        <f t="shared" si="117"/>
        <v>1</v>
      </c>
      <c r="N1237" t="b">
        <f t="shared" si="118"/>
        <v>0</v>
      </c>
      <c r="O1237" t="b">
        <f t="shared" si="119"/>
        <v>1</v>
      </c>
    </row>
    <row r="1238" spans="1:15">
      <c r="A1238" s="4">
        <v>1185732</v>
      </c>
      <c r="B1238" s="6">
        <v>125</v>
      </c>
      <c r="C1238" s="12" t="s">
        <v>1087</v>
      </c>
      <c r="D1238" s="12" t="s">
        <v>1253</v>
      </c>
      <c r="E1238" s="10">
        <v>15625</v>
      </c>
      <c r="F1238" s="11">
        <v>0.25</v>
      </c>
      <c r="G1238" s="13">
        <f t="shared" si="114"/>
        <v>62500</v>
      </c>
      <c r="H1238" s="154" t="s">
        <v>1246</v>
      </c>
      <c r="I1238" s="4" t="s">
        <v>31</v>
      </c>
      <c r="J1238">
        <v>62500</v>
      </c>
      <c r="K1238" t="b">
        <f t="shared" si="115"/>
        <v>0</v>
      </c>
      <c r="L1238" t="b">
        <f t="shared" si="116"/>
        <v>0</v>
      </c>
      <c r="M1238" t="b">
        <f t="shared" si="117"/>
        <v>0</v>
      </c>
      <c r="N1238" t="b">
        <f t="shared" si="118"/>
        <v>1</v>
      </c>
      <c r="O1238" t="b">
        <f t="shared" si="119"/>
        <v>1</v>
      </c>
    </row>
    <row r="1239" spans="1:15">
      <c r="A1239" s="4">
        <v>1185732</v>
      </c>
      <c r="B1239" s="6">
        <v>175</v>
      </c>
      <c r="C1239" s="12" t="s">
        <v>1087</v>
      </c>
      <c r="D1239" s="12" t="s">
        <v>1253</v>
      </c>
      <c r="E1239" s="10">
        <v>28437.5</v>
      </c>
      <c r="F1239" s="11">
        <v>0.25</v>
      </c>
      <c r="G1239" s="13">
        <f t="shared" si="114"/>
        <v>113750</v>
      </c>
      <c r="H1239" s="154" t="s">
        <v>1241</v>
      </c>
      <c r="I1239" s="4" t="s">
        <v>31</v>
      </c>
      <c r="J1239">
        <v>113750</v>
      </c>
      <c r="K1239" t="b">
        <f t="shared" si="115"/>
        <v>0</v>
      </c>
      <c r="L1239" t="b">
        <f t="shared" si="116"/>
        <v>1</v>
      </c>
      <c r="M1239" t="b">
        <f t="shared" si="117"/>
        <v>1</v>
      </c>
      <c r="N1239" t="b">
        <f t="shared" si="118"/>
        <v>0</v>
      </c>
      <c r="O1239" t="b">
        <f t="shared" si="119"/>
        <v>1</v>
      </c>
    </row>
    <row r="1240" spans="1:15">
      <c r="A1240" s="4">
        <v>1185732</v>
      </c>
      <c r="B1240" s="6">
        <v>275</v>
      </c>
      <c r="C1240" s="12" t="s">
        <v>1087</v>
      </c>
      <c r="D1240" s="12" t="s">
        <v>1253</v>
      </c>
      <c r="E1240" s="10">
        <v>45375</v>
      </c>
      <c r="F1240" s="11">
        <v>0.3</v>
      </c>
      <c r="G1240" s="13">
        <f t="shared" si="114"/>
        <v>151250</v>
      </c>
      <c r="H1240" s="154" t="s">
        <v>1246</v>
      </c>
      <c r="I1240" s="4" t="s">
        <v>31</v>
      </c>
      <c r="J1240">
        <v>151250</v>
      </c>
      <c r="K1240" t="b">
        <f t="shared" si="115"/>
        <v>0</v>
      </c>
      <c r="L1240" t="b">
        <f t="shared" si="116"/>
        <v>0</v>
      </c>
      <c r="M1240" t="b">
        <f t="shared" si="117"/>
        <v>0</v>
      </c>
      <c r="N1240" t="b">
        <f t="shared" si="118"/>
        <v>1</v>
      </c>
      <c r="O1240" t="b">
        <f t="shared" si="119"/>
        <v>1</v>
      </c>
    </row>
    <row r="1241" spans="1:15">
      <c r="A1241" s="4">
        <v>1185732</v>
      </c>
      <c r="B1241" s="6">
        <v>525</v>
      </c>
      <c r="C1241" s="12" t="s">
        <v>1087</v>
      </c>
      <c r="D1241" s="12" t="s">
        <v>1253</v>
      </c>
      <c r="E1241" s="10">
        <v>101062.5</v>
      </c>
      <c r="F1241" s="11">
        <v>0.35</v>
      </c>
      <c r="G1241" s="13">
        <f t="shared" si="114"/>
        <v>288750</v>
      </c>
      <c r="H1241" s="154" t="s">
        <v>1241</v>
      </c>
      <c r="I1241" s="4" t="s">
        <v>31</v>
      </c>
      <c r="J1241">
        <v>288750</v>
      </c>
      <c r="K1241" t="b">
        <f t="shared" si="115"/>
        <v>0</v>
      </c>
      <c r="L1241" t="b">
        <f t="shared" si="116"/>
        <v>1</v>
      </c>
      <c r="M1241" t="b">
        <f t="shared" si="117"/>
        <v>0</v>
      </c>
      <c r="N1241" t="b">
        <f t="shared" si="118"/>
        <v>0</v>
      </c>
      <c r="O1241" t="b">
        <f t="shared" si="119"/>
        <v>1</v>
      </c>
    </row>
    <row r="1242" spans="1:15">
      <c r="A1242" s="4">
        <v>1185732</v>
      </c>
      <c r="B1242" s="6">
        <v>225</v>
      </c>
      <c r="C1242" s="12" t="s">
        <v>1087</v>
      </c>
      <c r="D1242" s="12" t="s">
        <v>1253</v>
      </c>
      <c r="E1242" s="10">
        <v>43312.5</v>
      </c>
      <c r="F1242" s="11">
        <v>0.35</v>
      </c>
      <c r="G1242" s="13">
        <f t="shared" si="114"/>
        <v>123750.00000000001</v>
      </c>
      <c r="H1242" s="154" t="s">
        <v>1246</v>
      </c>
      <c r="I1242" s="4" t="s">
        <v>31</v>
      </c>
      <c r="J1242">
        <v>123750.00000000001</v>
      </c>
      <c r="K1242" t="b">
        <f t="shared" si="115"/>
        <v>0</v>
      </c>
      <c r="L1242" t="b">
        <f t="shared" si="116"/>
        <v>0</v>
      </c>
      <c r="M1242" t="b">
        <f t="shared" si="117"/>
        <v>0</v>
      </c>
      <c r="N1242" t="b">
        <f t="shared" si="118"/>
        <v>1</v>
      </c>
      <c r="O1242" t="b">
        <f t="shared" si="119"/>
        <v>1</v>
      </c>
    </row>
    <row r="1243" spans="1:15">
      <c r="A1243" s="4">
        <v>1185732</v>
      </c>
      <c r="B1243" s="6">
        <v>225</v>
      </c>
      <c r="C1243" s="12" t="s">
        <v>1087</v>
      </c>
      <c r="D1243" s="12" t="s">
        <v>1253</v>
      </c>
      <c r="E1243" s="10">
        <v>25312.5</v>
      </c>
      <c r="F1243" s="11">
        <v>0.25</v>
      </c>
      <c r="G1243" s="13">
        <f t="shared" si="114"/>
        <v>101250</v>
      </c>
      <c r="H1243" s="154" t="s">
        <v>1241</v>
      </c>
      <c r="I1243" s="4" t="s">
        <v>31</v>
      </c>
      <c r="J1243">
        <v>101250</v>
      </c>
      <c r="K1243" t="b">
        <f t="shared" si="115"/>
        <v>0</v>
      </c>
      <c r="L1243" t="b">
        <f t="shared" si="116"/>
        <v>1</v>
      </c>
      <c r="M1243" t="b">
        <f t="shared" si="117"/>
        <v>1</v>
      </c>
      <c r="N1243" t="b">
        <f t="shared" si="118"/>
        <v>0</v>
      </c>
      <c r="O1243" t="b">
        <f t="shared" si="119"/>
        <v>1</v>
      </c>
    </row>
    <row r="1244" spans="1:15">
      <c r="A1244" s="4">
        <v>1185732</v>
      </c>
      <c r="B1244" s="6">
        <v>150</v>
      </c>
      <c r="C1244" s="12" t="s">
        <v>1086</v>
      </c>
      <c r="D1244" s="12" t="s">
        <v>1253</v>
      </c>
      <c r="E1244" s="10">
        <v>18750</v>
      </c>
      <c r="F1244" s="11">
        <v>0.25</v>
      </c>
      <c r="G1244" s="13">
        <f t="shared" si="114"/>
        <v>75000</v>
      </c>
      <c r="H1244" s="154" t="s">
        <v>1246</v>
      </c>
      <c r="I1244" s="4" t="s">
        <v>31</v>
      </c>
      <c r="J1244">
        <v>75000</v>
      </c>
      <c r="K1244" t="b">
        <f t="shared" si="115"/>
        <v>0</v>
      </c>
      <c r="L1244" t="b">
        <f t="shared" si="116"/>
        <v>1</v>
      </c>
      <c r="M1244" t="b">
        <f t="shared" si="117"/>
        <v>0</v>
      </c>
      <c r="N1244" t="b">
        <f t="shared" si="118"/>
        <v>1</v>
      </c>
      <c r="O1244" t="b">
        <f t="shared" si="119"/>
        <v>1</v>
      </c>
    </row>
    <row r="1245" spans="1:15">
      <c r="A1245" s="4">
        <v>1185732</v>
      </c>
      <c r="B1245" s="6">
        <v>150</v>
      </c>
      <c r="C1245" s="12" t="s">
        <v>1087</v>
      </c>
      <c r="D1245" s="12" t="s">
        <v>1253</v>
      </c>
      <c r="E1245" s="10">
        <v>22500</v>
      </c>
      <c r="F1245" s="11">
        <v>0.25</v>
      </c>
      <c r="G1245" s="13">
        <f t="shared" si="114"/>
        <v>90000</v>
      </c>
      <c r="H1245" s="154" t="s">
        <v>1241</v>
      </c>
      <c r="I1245" s="4" t="s">
        <v>31</v>
      </c>
      <c r="J1245">
        <v>90000</v>
      </c>
      <c r="K1245" t="b">
        <f t="shared" si="115"/>
        <v>0</v>
      </c>
      <c r="L1245" t="b">
        <f t="shared" si="116"/>
        <v>1</v>
      </c>
      <c r="M1245" t="b">
        <f t="shared" si="117"/>
        <v>1</v>
      </c>
      <c r="N1245" t="b">
        <f t="shared" si="118"/>
        <v>0</v>
      </c>
      <c r="O1245" t="b">
        <f t="shared" si="119"/>
        <v>1</v>
      </c>
    </row>
    <row r="1246" spans="1:15">
      <c r="A1246" s="4">
        <v>1185732</v>
      </c>
      <c r="B1246" s="6">
        <v>300</v>
      </c>
      <c r="C1246" s="12" t="s">
        <v>1087</v>
      </c>
      <c r="D1246" s="12" t="s">
        <v>1253</v>
      </c>
      <c r="E1246" s="10">
        <v>45000</v>
      </c>
      <c r="F1246" s="11">
        <v>0.3</v>
      </c>
      <c r="G1246" s="13">
        <f t="shared" si="114"/>
        <v>150000</v>
      </c>
      <c r="H1246" s="154" t="s">
        <v>1246</v>
      </c>
      <c r="I1246" s="4" t="s">
        <v>31</v>
      </c>
      <c r="J1246">
        <v>150000</v>
      </c>
      <c r="K1246" t="b">
        <f t="shared" si="115"/>
        <v>0</v>
      </c>
      <c r="L1246" t="b">
        <f t="shared" si="116"/>
        <v>0</v>
      </c>
      <c r="M1246" t="b">
        <f t="shared" si="117"/>
        <v>0</v>
      </c>
      <c r="N1246" t="b">
        <f t="shared" si="118"/>
        <v>1</v>
      </c>
      <c r="O1246" t="b">
        <f t="shared" si="119"/>
        <v>1</v>
      </c>
    </row>
    <row r="1247" spans="1:15">
      <c r="A1247" s="4">
        <v>1185732</v>
      </c>
      <c r="B1247" s="6">
        <v>570</v>
      </c>
      <c r="C1247" s="12" t="s">
        <v>1086</v>
      </c>
      <c r="D1247" s="12" t="s">
        <v>1253</v>
      </c>
      <c r="E1247" s="10">
        <v>129675</v>
      </c>
      <c r="F1247" s="11">
        <v>0.35</v>
      </c>
      <c r="G1247" s="13">
        <f t="shared" si="114"/>
        <v>370500</v>
      </c>
      <c r="H1247" s="154" t="s">
        <v>1241</v>
      </c>
      <c r="I1247" s="4" t="s">
        <v>31</v>
      </c>
      <c r="J1247">
        <v>370500</v>
      </c>
      <c r="K1247" t="b">
        <f t="shared" si="115"/>
        <v>0</v>
      </c>
      <c r="L1247" t="b">
        <f t="shared" si="116"/>
        <v>1</v>
      </c>
      <c r="M1247" t="b">
        <f t="shared" si="117"/>
        <v>0</v>
      </c>
      <c r="N1247" t="b">
        <f t="shared" si="118"/>
        <v>0</v>
      </c>
      <c r="O1247" t="b">
        <f t="shared" si="119"/>
        <v>1</v>
      </c>
    </row>
    <row r="1248" spans="1:15">
      <c r="A1248" s="4">
        <v>1185732</v>
      </c>
      <c r="B1248" s="6">
        <v>275</v>
      </c>
      <c r="C1248" s="12" t="s">
        <v>1086</v>
      </c>
      <c r="D1248" s="12" t="s">
        <v>1253</v>
      </c>
      <c r="E1248" s="10">
        <v>57750</v>
      </c>
      <c r="F1248" s="11">
        <v>0.35</v>
      </c>
      <c r="G1248" s="13">
        <f t="shared" si="114"/>
        <v>165000</v>
      </c>
      <c r="H1248" s="154" t="s">
        <v>1246</v>
      </c>
      <c r="I1248" s="4" t="s">
        <v>31</v>
      </c>
      <c r="J1248">
        <v>165000</v>
      </c>
      <c r="K1248" t="b">
        <f t="shared" si="115"/>
        <v>0</v>
      </c>
      <c r="L1248" t="b">
        <f t="shared" si="116"/>
        <v>1</v>
      </c>
      <c r="M1248" t="b">
        <f t="shared" si="117"/>
        <v>0</v>
      </c>
      <c r="N1248" t="b">
        <f t="shared" si="118"/>
        <v>1</v>
      </c>
      <c r="O1248" t="b">
        <f t="shared" si="119"/>
        <v>1</v>
      </c>
    </row>
    <row r="1249" spans="1:15">
      <c r="A1249" s="4">
        <v>1185732</v>
      </c>
      <c r="B1249" s="6">
        <v>300</v>
      </c>
      <c r="C1249" s="12" t="s">
        <v>1087</v>
      </c>
      <c r="D1249" s="12" t="s">
        <v>1253</v>
      </c>
      <c r="E1249" s="10">
        <v>41250</v>
      </c>
      <c r="F1249" s="11">
        <v>0.25</v>
      </c>
      <c r="G1249" s="13">
        <f t="shared" si="114"/>
        <v>165000</v>
      </c>
      <c r="H1249" s="154" t="s">
        <v>1241</v>
      </c>
      <c r="I1249" s="4" t="s">
        <v>31</v>
      </c>
      <c r="J1249">
        <v>165000</v>
      </c>
      <c r="K1249" t="b">
        <f t="shared" si="115"/>
        <v>0</v>
      </c>
      <c r="L1249" t="b">
        <f t="shared" si="116"/>
        <v>1</v>
      </c>
      <c r="M1249" t="b">
        <f t="shared" si="117"/>
        <v>0</v>
      </c>
      <c r="N1249" t="b">
        <f t="shared" si="118"/>
        <v>0</v>
      </c>
      <c r="O1249" t="b">
        <f t="shared" si="119"/>
        <v>1</v>
      </c>
    </row>
    <row r="1250" spans="1:15">
      <c r="A1250" s="4">
        <v>1185732</v>
      </c>
      <c r="B1250" s="6">
        <v>250</v>
      </c>
      <c r="C1250" s="12" t="s">
        <v>1086</v>
      </c>
      <c r="D1250" s="12" t="s">
        <v>1253</v>
      </c>
      <c r="E1250" s="10">
        <v>34375</v>
      </c>
      <c r="F1250" s="11">
        <v>0.25</v>
      </c>
      <c r="G1250" s="13">
        <f t="shared" si="114"/>
        <v>137500</v>
      </c>
      <c r="H1250" s="154" t="s">
        <v>1246</v>
      </c>
      <c r="I1250" s="4" t="s">
        <v>31</v>
      </c>
      <c r="J1250">
        <v>137500</v>
      </c>
      <c r="K1250" t="b">
        <f t="shared" si="115"/>
        <v>0</v>
      </c>
      <c r="L1250" t="b">
        <f t="shared" si="116"/>
        <v>1</v>
      </c>
      <c r="M1250" t="b">
        <f t="shared" si="117"/>
        <v>0</v>
      </c>
      <c r="N1250" t="b">
        <f t="shared" si="118"/>
        <v>1</v>
      </c>
      <c r="O1250" t="b">
        <f t="shared" si="119"/>
        <v>1</v>
      </c>
    </row>
    <row r="1251" spans="1:15">
      <c r="A1251" s="4">
        <v>1185732</v>
      </c>
      <c r="B1251" s="6">
        <v>275</v>
      </c>
      <c r="C1251" s="12" t="s">
        <v>1088</v>
      </c>
      <c r="D1251" s="155" t="s">
        <v>1254</v>
      </c>
      <c r="E1251" s="10">
        <v>44687.5</v>
      </c>
      <c r="F1251" s="11">
        <v>0.25</v>
      </c>
      <c r="G1251" s="13">
        <f t="shared" si="114"/>
        <v>178750</v>
      </c>
      <c r="H1251" s="154" t="s">
        <v>1241</v>
      </c>
      <c r="I1251" s="4" t="s">
        <v>31</v>
      </c>
      <c r="J1251">
        <v>178750</v>
      </c>
      <c r="K1251" t="b">
        <f t="shared" si="115"/>
        <v>0</v>
      </c>
      <c r="L1251" t="b">
        <f t="shared" si="116"/>
        <v>1</v>
      </c>
      <c r="M1251" t="b">
        <f t="shared" si="117"/>
        <v>0</v>
      </c>
      <c r="N1251" t="b">
        <f t="shared" si="118"/>
        <v>0</v>
      </c>
      <c r="O1251" t="b">
        <f t="shared" si="119"/>
        <v>1</v>
      </c>
    </row>
    <row r="1252" spans="1:15">
      <c r="A1252" s="4">
        <v>1185732</v>
      </c>
      <c r="B1252" s="6">
        <v>400</v>
      </c>
      <c r="C1252" s="12" t="s">
        <v>1087</v>
      </c>
      <c r="D1252" s="12" t="s">
        <v>1253</v>
      </c>
      <c r="E1252" s="10">
        <v>84000</v>
      </c>
      <c r="F1252" s="11">
        <v>0.3</v>
      </c>
      <c r="G1252" s="13">
        <f t="shared" si="114"/>
        <v>280000</v>
      </c>
      <c r="H1252" s="154" t="s">
        <v>1246</v>
      </c>
      <c r="I1252" s="4" t="s">
        <v>31</v>
      </c>
      <c r="J1252">
        <v>280000</v>
      </c>
      <c r="K1252" t="b">
        <f t="shared" si="115"/>
        <v>0</v>
      </c>
      <c r="L1252" t="b">
        <f t="shared" si="116"/>
        <v>0</v>
      </c>
      <c r="M1252" t="b">
        <f t="shared" si="117"/>
        <v>0</v>
      </c>
      <c r="N1252" t="b">
        <f t="shared" si="118"/>
        <v>1</v>
      </c>
      <c r="O1252" t="b">
        <f t="shared" si="119"/>
        <v>1</v>
      </c>
    </row>
    <row r="1253" spans="1:15">
      <c r="A1253" s="4">
        <v>1185732</v>
      </c>
      <c r="B1253" s="6">
        <v>650</v>
      </c>
      <c r="C1253" s="12" t="s">
        <v>1086</v>
      </c>
      <c r="D1253" s="12" t="s">
        <v>1253</v>
      </c>
      <c r="E1253" s="10">
        <v>147875</v>
      </c>
      <c r="F1253" s="11">
        <v>0.35</v>
      </c>
      <c r="G1253" s="13">
        <f t="shared" si="114"/>
        <v>422500</v>
      </c>
      <c r="H1253" s="154" t="s">
        <v>1241</v>
      </c>
      <c r="I1253" s="4" t="s">
        <v>31</v>
      </c>
      <c r="J1253">
        <v>422500</v>
      </c>
      <c r="K1253" t="b">
        <f t="shared" si="115"/>
        <v>0</v>
      </c>
      <c r="L1253" t="b">
        <f t="shared" si="116"/>
        <v>1</v>
      </c>
      <c r="M1253" t="b">
        <f t="shared" si="117"/>
        <v>0</v>
      </c>
      <c r="N1253" t="b">
        <f t="shared" si="118"/>
        <v>0</v>
      </c>
      <c r="O1253" t="b">
        <f t="shared" si="119"/>
        <v>1</v>
      </c>
    </row>
    <row r="1254" spans="1:15">
      <c r="A1254" s="4">
        <v>1185732</v>
      </c>
      <c r="B1254" s="6">
        <v>400</v>
      </c>
      <c r="C1254" s="12" t="s">
        <v>1087</v>
      </c>
      <c r="D1254" s="12" t="s">
        <v>1253</v>
      </c>
      <c r="E1254" s="10">
        <v>84000</v>
      </c>
      <c r="F1254" s="11">
        <v>0.35</v>
      </c>
      <c r="G1254" s="13">
        <f t="shared" si="114"/>
        <v>240000.00000000003</v>
      </c>
      <c r="H1254" s="154" t="s">
        <v>1246</v>
      </c>
      <c r="I1254" s="4" t="s">
        <v>31</v>
      </c>
      <c r="J1254">
        <v>240000.00000000003</v>
      </c>
      <c r="K1254" t="b">
        <f t="shared" si="115"/>
        <v>0</v>
      </c>
      <c r="L1254" t="b">
        <f t="shared" si="116"/>
        <v>0</v>
      </c>
      <c r="M1254" t="b">
        <f t="shared" si="117"/>
        <v>0</v>
      </c>
      <c r="N1254" t="b">
        <f t="shared" si="118"/>
        <v>1</v>
      </c>
      <c r="O1254" t="b">
        <f t="shared" si="119"/>
        <v>1</v>
      </c>
    </row>
    <row r="1255" spans="1:15">
      <c r="A1255" s="4">
        <v>1185732</v>
      </c>
      <c r="B1255" s="6">
        <v>325</v>
      </c>
      <c r="C1255" s="12" t="s">
        <v>1086</v>
      </c>
      <c r="D1255" s="12" t="s">
        <v>1253</v>
      </c>
      <c r="E1255" s="10">
        <v>44687.5</v>
      </c>
      <c r="F1255" s="11">
        <v>0.25</v>
      </c>
      <c r="G1255" s="13">
        <f t="shared" si="114"/>
        <v>178750</v>
      </c>
      <c r="H1255" s="154" t="s">
        <v>1241</v>
      </c>
      <c r="I1255" s="4" t="s">
        <v>31</v>
      </c>
      <c r="J1255">
        <v>178750</v>
      </c>
      <c r="K1255" t="b">
        <f t="shared" si="115"/>
        <v>0</v>
      </c>
      <c r="L1255" t="b">
        <f t="shared" si="116"/>
        <v>1</v>
      </c>
      <c r="M1255" t="b">
        <f t="shared" si="117"/>
        <v>0</v>
      </c>
      <c r="N1255" t="b">
        <f t="shared" si="118"/>
        <v>0</v>
      </c>
      <c r="O1255" t="b">
        <f t="shared" si="119"/>
        <v>1</v>
      </c>
    </row>
    <row r="1256" spans="1:15">
      <c r="A1256" s="4">
        <v>1185732</v>
      </c>
      <c r="B1256" s="6">
        <v>300</v>
      </c>
      <c r="C1256" s="12" t="s">
        <v>1087</v>
      </c>
      <c r="D1256" s="12" t="s">
        <v>1253</v>
      </c>
      <c r="E1256" s="10">
        <v>41250</v>
      </c>
      <c r="F1256" s="11">
        <v>0.25</v>
      </c>
      <c r="G1256" s="13">
        <f t="shared" si="114"/>
        <v>165000</v>
      </c>
      <c r="H1256" s="154" t="s">
        <v>1246</v>
      </c>
      <c r="I1256" s="4" t="s">
        <v>31</v>
      </c>
      <c r="J1256">
        <v>165000</v>
      </c>
      <c r="K1256" t="b">
        <f t="shared" si="115"/>
        <v>0</v>
      </c>
      <c r="L1256" t="b">
        <f t="shared" si="116"/>
        <v>0</v>
      </c>
      <c r="M1256" t="b">
        <f t="shared" si="117"/>
        <v>0</v>
      </c>
      <c r="N1256" t="b">
        <f t="shared" si="118"/>
        <v>1</v>
      </c>
      <c r="O1256" t="b">
        <f t="shared" si="119"/>
        <v>1</v>
      </c>
    </row>
    <row r="1257" spans="1:15">
      <c r="A1257" s="4">
        <v>1185732</v>
      </c>
      <c r="B1257" s="6">
        <v>300</v>
      </c>
      <c r="C1257" s="12" t="s">
        <v>1087</v>
      </c>
      <c r="D1257" s="12" t="s">
        <v>1253</v>
      </c>
      <c r="E1257" s="10">
        <v>48750</v>
      </c>
      <c r="F1257" s="11">
        <v>0.25</v>
      </c>
      <c r="G1257" s="13">
        <f t="shared" si="114"/>
        <v>195000</v>
      </c>
      <c r="H1257" s="154" t="s">
        <v>1241</v>
      </c>
      <c r="I1257" s="4" t="s">
        <v>31</v>
      </c>
      <c r="J1257">
        <v>195000</v>
      </c>
      <c r="K1257" t="b">
        <f t="shared" si="115"/>
        <v>0</v>
      </c>
      <c r="L1257" t="b">
        <f t="shared" si="116"/>
        <v>1</v>
      </c>
      <c r="M1257" t="b">
        <f t="shared" si="117"/>
        <v>0</v>
      </c>
      <c r="N1257" t="b">
        <f t="shared" si="118"/>
        <v>0</v>
      </c>
      <c r="O1257" t="b">
        <f t="shared" si="119"/>
        <v>1</v>
      </c>
    </row>
    <row r="1258" spans="1:15">
      <c r="A1258" s="4">
        <v>1185732</v>
      </c>
      <c r="B1258" s="6">
        <v>450</v>
      </c>
      <c r="C1258" s="12" t="s">
        <v>1086</v>
      </c>
      <c r="D1258" s="12" t="s">
        <v>1253</v>
      </c>
      <c r="E1258" s="10">
        <v>94500</v>
      </c>
      <c r="F1258" s="11">
        <v>0.3</v>
      </c>
      <c r="G1258" s="13">
        <f t="shared" si="114"/>
        <v>315000</v>
      </c>
      <c r="H1258" s="154" t="s">
        <v>1246</v>
      </c>
      <c r="I1258" s="4" t="s">
        <v>31</v>
      </c>
      <c r="J1258">
        <v>315000</v>
      </c>
      <c r="K1258" t="b">
        <f t="shared" si="115"/>
        <v>0</v>
      </c>
      <c r="L1258" t="b">
        <f t="shared" si="116"/>
        <v>1</v>
      </c>
      <c r="M1258" t="b">
        <f t="shared" si="117"/>
        <v>0</v>
      </c>
      <c r="N1258" t="b">
        <f t="shared" si="118"/>
        <v>1</v>
      </c>
      <c r="O1258" t="b">
        <f t="shared" si="119"/>
        <v>1</v>
      </c>
    </row>
    <row r="1259" spans="1:15">
      <c r="A1259" s="4">
        <v>1185732</v>
      </c>
      <c r="B1259" s="6">
        <v>675</v>
      </c>
      <c r="C1259" s="12" t="s">
        <v>1086</v>
      </c>
      <c r="D1259" s="12" t="s">
        <v>1253</v>
      </c>
      <c r="E1259" s="10">
        <v>153562.5</v>
      </c>
      <c r="F1259" s="11">
        <v>0.35</v>
      </c>
      <c r="G1259" s="13">
        <f t="shared" si="114"/>
        <v>438750</v>
      </c>
      <c r="H1259" s="154" t="s">
        <v>1241</v>
      </c>
      <c r="I1259" s="4" t="s">
        <v>31</v>
      </c>
      <c r="J1259">
        <v>438750</v>
      </c>
      <c r="K1259" t="b">
        <f t="shared" si="115"/>
        <v>0</v>
      </c>
      <c r="L1259" t="b">
        <f t="shared" si="116"/>
        <v>1</v>
      </c>
      <c r="M1259" t="b">
        <f t="shared" si="117"/>
        <v>0</v>
      </c>
      <c r="N1259" t="b">
        <f t="shared" si="118"/>
        <v>0</v>
      </c>
      <c r="O1259" t="b">
        <f t="shared" si="119"/>
        <v>1</v>
      </c>
    </row>
    <row r="1260" spans="1:15">
      <c r="A1260" s="4">
        <v>1185732</v>
      </c>
      <c r="B1260" s="6">
        <v>425</v>
      </c>
      <c r="C1260" s="12" t="s">
        <v>1087</v>
      </c>
      <c r="D1260" s="12" t="s">
        <v>1253</v>
      </c>
      <c r="E1260" s="10">
        <v>89250</v>
      </c>
      <c r="F1260" s="11">
        <v>0.35</v>
      </c>
      <c r="G1260" s="13">
        <f t="shared" si="114"/>
        <v>255000.00000000003</v>
      </c>
      <c r="H1260" s="154" t="s">
        <v>1246</v>
      </c>
      <c r="I1260" s="4" t="s">
        <v>31</v>
      </c>
      <c r="J1260">
        <v>255000.00000000003</v>
      </c>
      <c r="K1260" t="b">
        <f t="shared" si="115"/>
        <v>0</v>
      </c>
      <c r="L1260" t="b">
        <f t="shared" si="116"/>
        <v>0</v>
      </c>
      <c r="M1260" t="b">
        <f t="shared" si="117"/>
        <v>0</v>
      </c>
      <c r="N1260" t="b">
        <f t="shared" si="118"/>
        <v>1</v>
      </c>
      <c r="O1260" t="b">
        <f t="shared" si="119"/>
        <v>1</v>
      </c>
    </row>
    <row r="1261" spans="1:15">
      <c r="A1261" s="4">
        <v>1185732</v>
      </c>
      <c r="B1261" s="6">
        <v>350</v>
      </c>
      <c r="C1261" s="12" t="s">
        <v>1087</v>
      </c>
      <c r="D1261" s="12" t="s">
        <v>1253</v>
      </c>
      <c r="E1261" s="10">
        <v>48125</v>
      </c>
      <c r="F1261" s="11">
        <v>0.25</v>
      </c>
      <c r="G1261" s="13">
        <f t="shared" si="114"/>
        <v>192500</v>
      </c>
      <c r="H1261" s="154" t="s">
        <v>1241</v>
      </c>
      <c r="I1261" s="4" t="s">
        <v>31</v>
      </c>
      <c r="J1261">
        <v>192500</v>
      </c>
      <c r="K1261" t="b">
        <f t="shared" si="115"/>
        <v>0</v>
      </c>
      <c r="L1261" t="b">
        <f t="shared" si="116"/>
        <v>1</v>
      </c>
      <c r="M1261" t="b">
        <f t="shared" si="117"/>
        <v>0</v>
      </c>
      <c r="N1261" t="b">
        <f t="shared" si="118"/>
        <v>0</v>
      </c>
      <c r="O1261" t="b">
        <f t="shared" si="119"/>
        <v>1</v>
      </c>
    </row>
    <row r="1262" spans="1:15">
      <c r="A1262" s="4">
        <v>1185732</v>
      </c>
      <c r="B1262" s="6">
        <v>300</v>
      </c>
      <c r="C1262" s="12" t="s">
        <v>1087</v>
      </c>
      <c r="D1262" s="12" t="s">
        <v>1253</v>
      </c>
      <c r="E1262" s="10">
        <v>41250</v>
      </c>
      <c r="F1262" s="11">
        <v>0.25</v>
      </c>
      <c r="G1262" s="13">
        <f t="shared" si="114"/>
        <v>165000</v>
      </c>
      <c r="H1262" s="154" t="s">
        <v>1246</v>
      </c>
      <c r="I1262" s="4" t="s">
        <v>31</v>
      </c>
      <c r="J1262">
        <v>165000</v>
      </c>
      <c r="K1262" t="b">
        <f t="shared" si="115"/>
        <v>0</v>
      </c>
      <c r="L1262" t="b">
        <f t="shared" si="116"/>
        <v>0</v>
      </c>
      <c r="M1262" t="b">
        <f t="shared" si="117"/>
        <v>0</v>
      </c>
      <c r="N1262" t="b">
        <f t="shared" si="118"/>
        <v>1</v>
      </c>
      <c r="O1262" t="b">
        <f t="shared" si="119"/>
        <v>1</v>
      </c>
    </row>
    <row r="1263" spans="1:15">
      <c r="A1263" s="4">
        <v>1185732</v>
      </c>
      <c r="B1263" s="6">
        <v>325</v>
      </c>
      <c r="C1263" s="12" t="s">
        <v>1089</v>
      </c>
      <c r="D1263" s="155" t="s">
        <v>1254</v>
      </c>
      <c r="E1263" s="10">
        <v>52812.5</v>
      </c>
      <c r="F1263" s="11">
        <v>0.25</v>
      </c>
      <c r="G1263" s="13">
        <f t="shared" si="114"/>
        <v>211250</v>
      </c>
      <c r="H1263" s="154" t="s">
        <v>1241</v>
      </c>
      <c r="I1263" s="4" t="s">
        <v>31</v>
      </c>
      <c r="J1263">
        <v>211250</v>
      </c>
      <c r="K1263" t="b">
        <f t="shared" si="115"/>
        <v>0</v>
      </c>
      <c r="L1263" t="b">
        <f t="shared" si="116"/>
        <v>1</v>
      </c>
      <c r="M1263" t="b">
        <f t="shared" si="117"/>
        <v>0</v>
      </c>
      <c r="N1263" t="b">
        <f t="shared" si="118"/>
        <v>0</v>
      </c>
      <c r="O1263" t="b">
        <f t="shared" si="119"/>
        <v>1</v>
      </c>
    </row>
    <row r="1264" spans="1:15">
      <c r="A1264" s="4">
        <v>1185732</v>
      </c>
      <c r="B1264" s="6">
        <v>500</v>
      </c>
      <c r="C1264" s="12" t="s">
        <v>1086</v>
      </c>
      <c r="D1264" s="12" t="s">
        <v>1253</v>
      </c>
      <c r="E1264" s="10">
        <v>105000</v>
      </c>
      <c r="F1264" s="11">
        <v>0.3</v>
      </c>
      <c r="G1264" s="13">
        <f t="shared" si="114"/>
        <v>350000</v>
      </c>
      <c r="H1264" s="154" t="s">
        <v>1246</v>
      </c>
      <c r="I1264" s="4" t="s">
        <v>31</v>
      </c>
      <c r="J1264">
        <v>350000</v>
      </c>
      <c r="K1264" t="b">
        <f t="shared" si="115"/>
        <v>0</v>
      </c>
      <c r="L1264" t="b">
        <f t="shared" si="116"/>
        <v>1</v>
      </c>
      <c r="M1264" t="b">
        <f t="shared" si="117"/>
        <v>0</v>
      </c>
      <c r="N1264" t="b">
        <f t="shared" si="118"/>
        <v>1</v>
      </c>
      <c r="O1264" t="b">
        <f t="shared" si="119"/>
        <v>1</v>
      </c>
    </row>
    <row r="1265" spans="1:15">
      <c r="A1265" s="4">
        <v>1185732</v>
      </c>
      <c r="B1265" s="6">
        <v>650</v>
      </c>
      <c r="C1265" s="12" t="s">
        <v>1086</v>
      </c>
      <c r="D1265" s="12" t="s">
        <v>1253</v>
      </c>
      <c r="E1265" s="10">
        <v>147875</v>
      </c>
      <c r="F1265" s="11">
        <v>0.35</v>
      </c>
      <c r="G1265" s="13">
        <f t="shared" si="114"/>
        <v>422500</v>
      </c>
      <c r="H1265" s="154" t="s">
        <v>1241</v>
      </c>
      <c r="I1265" s="4" t="s">
        <v>31</v>
      </c>
      <c r="J1265">
        <v>422500</v>
      </c>
      <c r="K1265" t="b">
        <f t="shared" si="115"/>
        <v>0</v>
      </c>
      <c r="L1265" t="b">
        <f t="shared" si="116"/>
        <v>1</v>
      </c>
      <c r="M1265" t="b">
        <f t="shared" si="117"/>
        <v>0</v>
      </c>
      <c r="N1265" t="b">
        <f t="shared" si="118"/>
        <v>0</v>
      </c>
      <c r="O1265" t="b">
        <f t="shared" si="119"/>
        <v>1</v>
      </c>
    </row>
    <row r="1266" spans="1:15">
      <c r="A1266" s="4">
        <v>1185732</v>
      </c>
      <c r="B1266" s="6">
        <v>425</v>
      </c>
      <c r="C1266" s="12" t="s">
        <v>1086</v>
      </c>
      <c r="D1266" s="12" t="s">
        <v>1253</v>
      </c>
      <c r="E1266" s="10">
        <v>89250</v>
      </c>
      <c r="F1266" s="11">
        <v>0.35</v>
      </c>
      <c r="G1266" s="13">
        <f t="shared" si="114"/>
        <v>255000.00000000003</v>
      </c>
      <c r="H1266" s="154" t="s">
        <v>1246</v>
      </c>
      <c r="I1266" s="4" t="s">
        <v>31</v>
      </c>
      <c r="J1266">
        <v>255000.00000000003</v>
      </c>
      <c r="K1266" t="b">
        <f t="shared" si="115"/>
        <v>0</v>
      </c>
      <c r="L1266" t="b">
        <f t="shared" si="116"/>
        <v>1</v>
      </c>
      <c r="M1266" t="b">
        <f t="shared" si="117"/>
        <v>0</v>
      </c>
      <c r="N1266" t="b">
        <f t="shared" si="118"/>
        <v>1</v>
      </c>
      <c r="O1266" t="b">
        <f t="shared" si="119"/>
        <v>1</v>
      </c>
    </row>
    <row r="1267" spans="1:15">
      <c r="A1267" s="4">
        <v>1185732</v>
      </c>
      <c r="B1267" s="6">
        <v>350</v>
      </c>
      <c r="C1267" s="12" t="s">
        <v>1087</v>
      </c>
      <c r="D1267" s="12" t="s">
        <v>1253</v>
      </c>
      <c r="E1267" s="10">
        <v>48125</v>
      </c>
      <c r="F1267" s="11">
        <v>0.25</v>
      </c>
      <c r="G1267" s="13">
        <f t="shared" si="114"/>
        <v>192500</v>
      </c>
      <c r="H1267" s="154" t="s">
        <v>1241</v>
      </c>
      <c r="I1267" s="4" t="s">
        <v>31</v>
      </c>
      <c r="J1267">
        <v>192500</v>
      </c>
      <c r="K1267" t="b">
        <f t="shared" si="115"/>
        <v>0</v>
      </c>
      <c r="L1267" t="b">
        <f t="shared" si="116"/>
        <v>1</v>
      </c>
      <c r="M1267" t="b">
        <f t="shared" si="117"/>
        <v>0</v>
      </c>
      <c r="N1267" t="b">
        <f t="shared" si="118"/>
        <v>0</v>
      </c>
      <c r="O1267" t="b">
        <f t="shared" si="119"/>
        <v>1</v>
      </c>
    </row>
    <row r="1268" spans="1:15">
      <c r="A1268" s="4">
        <v>1185732</v>
      </c>
      <c r="B1268" s="6">
        <v>250</v>
      </c>
      <c r="C1268" s="12" t="s">
        <v>1087</v>
      </c>
      <c r="D1268" s="12" t="s">
        <v>1253</v>
      </c>
      <c r="E1268" s="10">
        <v>34375</v>
      </c>
      <c r="F1268" s="11">
        <v>0.25</v>
      </c>
      <c r="G1268" s="13">
        <f t="shared" si="114"/>
        <v>137500</v>
      </c>
      <c r="H1268" s="154" t="s">
        <v>1246</v>
      </c>
      <c r="I1268" s="4" t="s">
        <v>31</v>
      </c>
      <c r="J1268">
        <v>137500</v>
      </c>
      <c r="K1268" t="b">
        <f t="shared" si="115"/>
        <v>0</v>
      </c>
      <c r="L1268" t="b">
        <f t="shared" si="116"/>
        <v>0</v>
      </c>
      <c r="M1268" t="b">
        <f t="shared" si="117"/>
        <v>0</v>
      </c>
      <c r="N1268" t="b">
        <f t="shared" si="118"/>
        <v>1</v>
      </c>
      <c r="O1268" t="b">
        <f t="shared" si="119"/>
        <v>1</v>
      </c>
    </row>
    <row r="1269" spans="1:15">
      <c r="A1269" s="4">
        <v>1185732</v>
      </c>
      <c r="B1269" s="6">
        <v>225</v>
      </c>
      <c r="C1269" s="12" t="s">
        <v>1088</v>
      </c>
      <c r="D1269" s="155" t="s">
        <v>1254</v>
      </c>
      <c r="E1269" s="10">
        <v>36562.5</v>
      </c>
      <c r="F1269" s="11">
        <v>0.25</v>
      </c>
      <c r="G1269" s="13">
        <f t="shared" si="114"/>
        <v>146250</v>
      </c>
      <c r="H1269" s="154" t="s">
        <v>1241</v>
      </c>
      <c r="I1269" s="4" t="s">
        <v>31</v>
      </c>
      <c r="J1269">
        <v>146250</v>
      </c>
      <c r="K1269" t="b">
        <f t="shared" si="115"/>
        <v>0</v>
      </c>
      <c r="L1269" t="b">
        <f t="shared" si="116"/>
        <v>1</v>
      </c>
      <c r="M1269" t="b">
        <f t="shared" si="117"/>
        <v>0</v>
      </c>
      <c r="N1269" t="b">
        <f t="shared" si="118"/>
        <v>0</v>
      </c>
      <c r="O1269" t="b">
        <f t="shared" si="119"/>
        <v>1</v>
      </c>
    </row>
    <row r="1270" spans="1:15">
      <c r="A1270" s="4">
        <v>1185732</v>
      </c>
      <c r="B1270" s="6">
        <v>400</v>
      </c>
      <c r="C1270" s="12" t="s">
        <v>1087</v>
      </c>
      <c r="D1270" s="12" t="s">
        <v>1253</v>
      </c>
      <c r="E1270" s="10">
        <v>84000</v>
      </c>
      <c r="F1270" s="11">
        <v>0.3</v>
      </c>
      <c r="G1270" s="13">
        <f t="shared" si="114"/>
        <v>280000</v>
      </c>
      <c r="H1270" s="154" t="s">
        <v>1246</v>
      </c>
      <c r="I1270" s="4" t="s">
        <v>31</v>
      </c>
      <c r="J1270">
        <v>280000</v>
      </c>
      <c r="K1270" t="b">
        <f t="shared" si="115"/>
        <v>0</v>
      </c>
      <c r="L1270" t="b">
        <f t="shared" si="116"/>
        <v>0</v>
      </c>
      <c r="M1270" t="b">
        <f t="shared" si="117"/>
        <v>0</v>
      </c>
      <c r="N1270" t="b">
        <f t="shared" si="118"/>
        <v>1</v>
      </c>
      <c r="O1270" t="b">
        <f t="shared" si="119"/>
        <v>1</v>
      </c>
    </row>
    <row r="1271" spans="1:15">
      <c r="A1271" s="4">
        <v>1185732</v>
      </c>
      <c r="B1271" s="6">
        <v>525</v>
      </c>
      <c r="C1271" s="12" t="s">
        <v>1087</v>
      </c>
      <c r="D1271" s="12" t="s">
        <v>1253</v>
      </c>
      <c r="E1271" s="10">
        <v>119437.5</v>
      </c>
      <c r="F1271" s="11">
        <v>0.35</v>
      </c>
      <c r="G1271" s="13">
        <f t="shared" si="114"/>
        <v>341250</v>
      </c>
      <c r="H1271" s="154" t="s">
        <v>1241</v>
      </c>
      <c r="I1271" s="4" t="s">
        <v>31</v>
      </c>
      <c r="J1271">
        <v>341250</v>
      </c>
      <c r="K1271" t="b">
        <f t="shared" si="115"/>
        <v>0</v>
      </c>
      <c r="L1271" t="b">
        <f t="shared" si="116"/>
        <v>1</v>
      </c>
      <c r="M1271" t="b">
        <f t="shared" si="117"/>
        <v>0</v>
      </c>
      <c r="N1271" t="b">
        <f t="shared" si="118"/>
        <v>0</v>
      </c>
      <c r="O1271" t="b">
        <f t="shared" si="119"/>
        <v>1</v>
      </c>
    </row>
    <row r="1272" spans="1:15">
      <c r="A1272" s="4">
        <v>1185732</v>
      </c>
      <c r="B1272" s="6">
        <v>325</v>
      </c>
      <c r="C1272" s="12" t="s">
        <v>1086</v>
      </c>
      <c r="D1272" s="12" t="s">
        <v>1253</v>
      </c>
      <c r="E1272" s="10">
        <v>68250</v>
      </c>
      <c r="F1272" s="11">
        <v>0.35</v>
      </c>
      <c r="G1272" s="13">
        <f t="shared" si="114"/>
        <v>195000</v>
      </c>
      <c r="H1272" s="154" t="s">
        <v>1246</v>
      </c>
      <c r="I1272" s="4" t="s">
        <v>31</v>
      </c>
      <c r="J1272">
        <v>195000</v>
      </c>
      <c r="K1272" t="b">
        <f t="shared" si="115"/>
        <v>0</v>
      </c>
      <c r="L1272" t="b">
        <f t="shared" si="116"/>
        <v>1</v>
      </c>
      <c r="M1272" t="b">
        <f t="shared" si="117"/>
        <v>0</v>
      </c>
      <c r="N1272" t="b">
        <f t="shared" si="118"/>
        <v>1</v>
      </c>
      <c r="O1272" t="b">
        <f t="shared" si="119"/>
        <v>1</v>
      </c>
    </row>
    <row r="1273" spans="1:15">
      <c r="A1273" s="4">
        <v>1185732</v>
      </c>
      <c r="B1273" s="6">
        <v>225</v>
      </c>
      <c r="C1273" s="12" t="s">
        <v>1087</v>
      </c>
      <c r="D1273" s="12" t="s">
        <v>1253</v>
      </c>
      <c r="E1273" s="10">
        <v>30937.5</v>
      </c>
      <c r="F1273" s="11">
        <v>0.25</v>
      </c>
      <c r="G1273" s="13">
        <f t="shared" si="114"/>
        <v>123750</v>
      </c>
      <c r="H1273" s="154" t="s">
        <v>1241</v>
      </c>
      <c r="I1273" s="4" t="s">
        <v>31</v>
      </c>
      <c r="J1273">
        <v>123750</v>
      </c>
      <c r="K1273" t="b">
        <f t="shared" si="115"/>
        <v>0</v>
      </c>
      <c r="L1273" t="b">
        <f t="shared" si="116"/>
        <v>1</v>
      </c>
      <c r="M1273" t="b">
        <f t="shared" si="117"/>
        <v>1</v>
      </c>
      <c r="N1273" t="b">
        <f t="shared" si="118"/>
        <v>0</v>
      </c>
      <c r="O1273" t="b">
        <f t="shared" si="119"/>
        <v>1</v>
      </c>
    </row>
    <row r="1274" spans="1:15">
      <c r="A1274" s="4">
        <v>1185732</v>
      </c>
      <c r="B1274" s="6">
        <v>200</v>
      </c>
      <c r="C1274" s="12" t="s">
        <v>1087</v>
      </c>
      <c r="D1274" s="12" t="s">
        <v>1253</v>
      </c>
      <c r="E1274" s="10">
        <v>27500</v>
      </c>
      <c r="F1274" s="11">
        <v>0.25</v>
      </c>
      <c r="G1274" s="13">
        <f t="shared" si="114"/>
        <v>110000</v>
      </c>
      <c r="H1274" s="154" t="s">
        <v>1246</v>
      </c>
      <c r="I1274" s="4" t="s">
        <v>31</v>
      </c>
      <c r="J1274">
        <v>110000</v>
      </c>
      <c r="K1274" t="b">
        <f t="shared" si="115"/>
        <v>0</v>
      </c>
      <c r="L1274" t="b">
        <f t="shared" si="116"/>
        <v>0</v>
      </c>
      <c r="M1274" t="b">
        <f t="shared" si="117"/>
        <v>0</v>
      </c>
      <c r="N1274" t="b">
        <f t="shared" si="118"/>
        <v>1</v>
      </c>
      <c r="O1274" t="b">
        <f t="shared" si="119"/>
        <v>1</v>
      </c>
    </row>
    <row r="1275" spans="1:15">
      <c r="A1275" s="4">
        <v>1185732</v>
      </c>
      <c r="B1275" s="6">
        <v>200</v>
      </c>
      <c r="C1275" s="12" t="s">
        <v>1088</v>
      </c>
      <c r="D1275" s="155" t="s">
        <v>1254</v>
      </c>
      <c r="E1275" s="10">
        <v>32500</v>
      </c>
      <c r="F1275" s="11">
        <v>0.25</v>
      </c>
      <c r="G1275" s="13">
        <f t="shared" si="114"/>
        <v>130000</v>
      </c>
      <c r="H1275" s="154" t="s">
        <v>1241</v>
      </c>
      <c r="I1275" s="4" t="s">
        <v>31</v>
      </c>
      <c r="J1275">
        <v>130000</v>
      </c>
      <c r="K1275" t="b">
        <f t="shared" si="115"/>
        <v>0</v>
      </c>
      <c r="L1275" t="b">
        <f t="shared" si="116"/>
        <v>1</v>
      </c>
      <c r="M1275" t="b">
        <f t="shared" si="117"/>
        <v>0</v>
      </c>
      <c r="N1275" t="b">
        <f t="shared" si="118"/>
        <v>0</v>
      </c>
      <c r="O1275" t="b">
        <f t="shared" si="119"/>
        <v>1</v>
      </c>
    </row>
    <row r="1276" spans="1:15">
      <c r="A1276" s="4">
        <v>1185732</v>
      </c>
      <c r="B1276" s="6">
        <v>300</v>
      </c>
      <c r="C1276" s="12" t="s">
        <v>1087</v>
      </c>
      <c r="D1276" s="12" t="s">
        <v>1253</v>
      </c>
      <c r="E1276" s="10">
        <v>63000</v>
      </c>
      <c r="F1276" s="11">
        <v>0.3</v>
      </c>
      <c r="G1276" s="13">
        <f t="shared" si="114"/>
        <v>210000</v>
      </c>
      <c r="H1276" s="154" t="s">
        <v>1246</v>
      </c>
      <c r="I1276" s="4" t="s">
        <v>31</v>
      </c>
      <c r="J1276">
        <v>210000</v>
      </c>
      <c r="K1276" t="b">
        <f t="shared" si="115"/>
        <v>0</v>
      </c>
      <c r="L1276" t="b">
        <f t="shared" si="116"/>
        <v>0</v>
      </c>
      <c r="M1276" t="b">
        <f t="shared" si="117"/>
        <v>0</v>
      </c>
      <c r="N1276" t="b">
        <f t="shared" si="118"/>
        <v>1</v>
      </c>
      <c r="O1276" t="b">
        <f t="shared" si="119"/>
        <v>1</v>
      </c>
    </row>
    <row r="1277" spans="1:15">
      <c r="A1277" s="4">
        <v>1185732</v>
      </c>
      <c r="B1277" s="6">
        <v>450</v>
      </c>
      <c r="C1277" s="12" t="s">
        <v>1087</v>
      </c>
      <c r="D1277" s="12" t="s">
        <v>1253</v>
      </c>
      <c r="E1277" s="10">
        <v>110250</v>
      </c>
      <c r="F1277" s="11">
        <v>0.35</v>
      </c>
      <c r="G1277" s="13">
        <f t="shared" si="114"/>
        <v>315000</v>
      </c>
      <c r="H1277" s="154" t="s">
        <v>1241</v>
      </c>
      <c r="I1277" s="4" t="s">
        <v>31</v>
      </c>
      <c r="J1277">
        <v>315000</v>
      </c>
      <c r="K1277" t="b">
        <f t="shared" si="115"/>
        <v>0</v>
      </c>
      <c r="L1277" t="b">
        <f t="shared" si="116"/>
        <v>1</v>
      </c>
      <c r="M1277" t="b">
        <f t="shared" si="117"/>
        <v>0</v>
      </c>
      <c r="N1277" t="b">
        <f t="shared" si="118"/>
        <v>0</v>
      </c>
      <c r="O1277" t="b">
        <f t="shared" si="119"/>
        <v>1</v>
      </c>
    </row>
    <row r="1278" spans="1:15">
      <c r="A1278" s="4">
        <v>1185732</v>
      </c>
      <c r="B1278" s="6">
        <v>275</v>
      </c>
      <c r="C1278" s="12" t="s">
        <v>1087</v>
      </c>
      <c r="D1278" s="12" t="s">
        <v>1253</v>
      </c>
      <c r="E1278" s="10">
        <v>62562.5</v>
      </c>
      <c r="F1278" s="11">
        <v>0.35</v>
      </c>
      <c r="G1278" s="13">
        <f t="shared" si="114"/>
        <v>178750</v>
      </c>
      <c r="H1278" s="154" t="s">
        <v>1246</v>
      </c>
      <c r="I1278" s="4" t="s">
        <v>31</v>
      </c>
      <c r="J1278">
        <v>178750</v>
      </c>
      <c r="K1278" t="b">
        <f t="shared" si="115"/>
        <v>0</v>
      </c>
      <c r="L1278" t="b">
        <f t="shared" si="116"/>
        <v>0</v>
      </c>
      <c r="M1278" t="b">
        <f t="shared" si="117"/>
        <v>0</v>
      </c>
      <c r="N1278" t="b">
        <f t="shared" si="118"/>
        <v>1</v>
      </c>
      <c r="O1278" t="b">
        <f t="shared" si="119"/>
        <v>1</v>
      </c>
    </row>
    <row r="1279" spans="1:15">
      <c r="A1279" s="4">
        <v>1185732</v>
      </c>
      <c r="B1279" s="6">
        <v>175</v>
      </c>
      <c r="C1279" s="12" t="s">
        <v>1086</v>
      </c>
      <c r="D1279" s="12" t="s">
        <v>1253</v>
      </c>
      <c r="E1279" s="10">
        <v>28437.5</v>
      </c>
      <c r="F1279" s="11">
        <v>0.25</v>
      </c>
      <c r="G1279" s="13">
        <f t="shared" si="114"/>
        <v>113750</v>
      </c>
      <c r="H1279" s="154" t="s">
        <v>1241</v>
      </c>
      <c r="I1279" s="4" t="s">
        <v>31</v>
      </c>
      <c r="J1279">
        <v>113750</v>
      </c>
      <c r="K1279" t="b">
        <f t="shared" si="115"/>
        <v>0</v>
      </c>
      <c r="L1279" t="b">
        <f t="shared" si="116"/>
        <v>1</v>
      </c>
      <c r="M1279" t="b">
        <f t="shared" si="117"/>
        <v>1</v>
      </c>
      <c r="N1279" t="b">
        <f t="shared" si="118"/>
        <v>0</v>
      </c>
      <c r="O1279" t="b">
        <f t="shared" si="119"/>
        <v>1</v>
      </c>
    </row>
    <row r="1280" spans="1:15">
      <c r="A1280" s="4">
        <v>1185732</v>
      </c>
      <c r="B1280" s="6">
        <v>150</v>
      </c>
      <c r="C1280" s="12" t="s">
        <v>1087</v>
      </c>
      <c r="D1280" s="12" t="s">
        <v>1253</v>
      </c>
      <c r="E1280" s="10">
        <v>24375</v>
      </c>
      <c r="F1280" s="11">
        <v>0.25</v>
      </c>
      <c r="G1280" s="13">
        <f t="shared" si="114"/>
        <v>97500</v>
      </c>
      <c r="H1280" s="154" t="s">
        <v>1246</v>
      </c>
      <c r="I1280" s="4" t="s">
        <v>31</v>
      </c>
      <c r="J1280">
        <v>97500</v>
      </c>
      <c r="K1280" t="b">
        <f t="shared" si="115"/>
        <v>0</v>
      </c>
      <c r="L1280" t="b">
        <f t="shared" si="116"/>
        <v>0</v>
      </c>
      <c r="M1280" t="b">
        <f t="shared" si="117"/>
        <v>0</v>
      </c>
      <c r="N1280" t="b">
        <f t="shared" si="118"/>
        <v>1</v>
      </c>
      <c r="O1280" t="b">
        <f t="shared" si="119"/>
        <v>1</v>
      </c>
    </row>
    <row r="1281" spans="1:15">
      <c r="A1281" s="4">
        <v>1185732</v>
      </c>
      <c r="B1281" s="6">
        <v>150</v>
      </c>
      <c r="C1281" s="12" t="s">
        <v>1087</v>
      </c>
      <c r="D1281" s="12" t="s">
        <v>1253</v>
      </c>
      <c r="E1281" s="10">
        <v>28125</v>
      </c>
      <c r="F1281" s="11">
        <v>0.25</v>
      </c>
      <c r="G1281" s="13">
        <f t="shared" si="114"/>
        <v>112500</v>
      </c>
      <c r="H1281" s="154" t="s">
        <v>1241</v>
      </c>
      <c r="I1281" s="4" t="s">
        <v>31</v>
      </c>
      <c r="J1281">
        <v>112500</v>
      </c>
      <c r="K1281" t="b">
        <f t="shared" si="115"/>
        <v>0</v>
      </c>
      <c r="L1281" t="b">
        <f t="shared" si="116"/>
        <v>1</v>
      </c>
      <c r="M1281" t="b">
        <f t="shared" si="117"/>
        <v>1</v>
      </c>
      <c r="N1281" t="b">
        <f t="shared" si="118"/>
        <v>0</v>
      </c>
      <c r="O1281" t="b">
        <f t="shared" si="119"/>
        <v>1</v>
      </c>
    </row>
    <row r="1282" spans="1:15">
      <c r="A1282" s="4">
        <v>1185732</v>
      </c>
      <c r="B1282" s="6">
        <v>275</v>
      </c>
      <c r="C1282" s="12" t="s">
        <v>1087</v>
      </c>
      <c r="D1282" s="12" t="s">
        <v>1253</v>
      </c>
      <c r="E1282" s="10">
        <v>66000</v>
      </c>
      <c r="F1282" s="11">
        <v>0.3</v>
      </c>
      <c r="G1282" s="13">
        <f t="shared" si="114"/>
        <v>220000</v>
      </c>
      <c r="H1282" s="154" t="s">
        <v>1246</v>
      </c>
      <c r="I1282" s="4" t="s">
        <v>31</v>
      </c>
      <c r="J1282">
        <v>220000</v>
      </c>
      <c r="K1282" t="b">
        <f t="shared" si="115"/>
        <v>0</v>
      </c>
      <c r="L1282" t="b">
        <f t="shared" si="116"/>
        <v>0</v>
      </c>
      <c r="M1282" t="b">
        <f t="shared" si="117"/>
        <v>0</v>
      </c>
      <c r="N1282" t="b">
        <f t="shared" si="118"/>
        <v>1</v>
      </c>
      <c r="O1282" t="b">
        <f t="shared" si="119"/>
        <v>1</v>
      </c>
    </row>
    <row r="1283" spans="1:15">
      <c r="A1283" s="4">
        <v>1185732</v>
      </c>
      <c r="B1283" s="6">
        <v>425</v>
      </c>
      <c r="C1283" s="12" t="s">
        <v>1087</v>
      </c>
      <c r="D1283" s="12" t="s">
        <v>1253</v>
      </c>
      <c r="E1283" s="10">
        <v>111562.5</v>
      </c>
      <c r="F1283" s="11">
        <v>0.35</v>
      </c>
      <c r="G1283" s="13">
        <f t="shared" si="114"/>
        <v>318750</v>
      </c>
      <c r="H1283" s="154" t="s">
        <v>1241</v>
      </c>
      <c r="I1283" s="4" t="s">
        <v>31</v>
      </c>
      <c r="J1283">
        <v>318750</v>
      </c>
      <c r="K1283" t="b">
        <f t="shared" si="115"/>
        <v>0</v>
      </c>
      <c r="L1283" t="b">
        <f t="shared" si="116"/>
        <v>1</v>
      </c>
      <c r="M1283" t="b">
        <f t="shared" si="117"/>
        <v>0</v>
      </c>
      <c r="N1283" t="b">
        <f t="shared" si="118"/>
        <v>0</v>
      </c>
      <c r="O1283" t="b">
        <f t="shared" si="119"/>
        <v>1</v>
      </c>
    </row>
    <row r="1284" spans="1:15">
      <c r="A1284" s="4">
        <v>1185732</v>
      </c>
      <c r="B1284" s="6">
        <v>300</v>
      </c>
      <c r="C1284" s="12" t="s">
        <v>1087</v>
      </c>
      <c r="D1284" s="12" t="s">
        <v>1253</v>
      </c>
      <c r="E1284" s="10">
        <v>68250</v>
      </c>
      <c r="F1284" s="11">
        <v>0.35</v>
      </c>
      <c r="G1284" s="13">
        <f t="shared" si="114"/>
        <v>195000</v>
      </c>
      <c r="H1284" s="154" t="s">
        <v>1246</v>
      </c>
      <c r="I1284" s="4" t="s">
        <v>31</v>
      </c>
      <c r="J1284">
        <v>195000</v>
      </c>
      <c r="K1284" t="b">
        <f t="shared" si="115"/>
        <v>0</v>
      </c>
      <c r="L1284" t="b">
        <f t="shared" si="116"/>
        <v>0</v>
      </c>
      <c r="M1284" t="b">
        <f t="shared" si="117"/>
        <v>0</v>
      </c>
      <c r="N1284" t="b">
        <f t="shared" si="118"/>
        <v>1</v>
      </c>
      <c r="O1284" t="b">
        <f t="shared" si="119"/>
        <v>1</v>
      </c>
    </row>
    <row r="1285" spans="1:15">
      <c r="A1285" s="4">
        <v>1185732</v>
      </c>
      <c r="B1285" s="6">
        <v>320</v>
      </c>
      <c r="C1285" s="12" t="s">
        <v>1086</v>
      </c>
      <c r="D1285" s="12" t="s">
        <v>1253</v>
      </c>
      <c r="E1285" s="10">
        <v>52000</v>
      </c>
      <c r="F1285" s="11">
        <v>0.25</v>
      </c>
      <c r="G1285" s="13">
        <f t="shared" ref="G1285:G1348" si="120">E1285/F1285</f>
        <v>208000</v>
      </c>
      <c r="H1285" s="154" t="s">
        <v>1241</v>
      </c>
      <c r="I1285" s="4" t="s">
        <v>31</v>
      </c>
      <c r="J1285">
        <v>208000</v>
      </c>
      <c r="K1285" t="b">
        <f t="shared" ref="K1285:K1348" si="121">IF(J1285&gt;450000,TRUE,FALSE)</f>
        <v>0</v>
      </c>
      <c r="L1285" t="b">
        <f t="shared" ref="L1285:L1348" si="122">OR(C1285="Men's Street Footwear",H1285="Credit Card")</f>
        <v>1</v>
      </c>
      <c r="M1285" t="b">
        <f t="shared" ref="M1285:M1348" si="123">AND(D1285="Male",H1285="Credit Card",G1285&lt;150000)</f>
        <v>0</v>
      </c>
      <c r="N1285" t="b">
        <f t="shared" ref="N1285:N1348" si="124">NOT(H1285="Credit Card")</f>
        <v>0</v>
      </c>
      <c r="O1285" t="b">
        <f t="shared" ref="O1285:O1348" si="125">NOT(AND(H1285=0,B1285&lt;=500))</f>
        <v>1</v>
      </c>
    </row>
    <row r="1286" spans="1:15">
      <c r="A1286" s="4">
        <v>1185732</v>
      </c>
      <c r="B1286" s="6">
        <v>300</v>
      </c>
      <c r="C1286" s="12" t="s">
        <v>1087</v>
      </c>
      <c r="D1286" s="12" t="s">
        <v>1253</v>
      </c>
      <c r="E1286" s="10">
        <v>48750</v>
      </c>
      <c r="F1286" s="11">
        <v>0.25</v>
      </c>
      <c r="G1286" s="13">
        <f t="shared" si="120"/>
        <v>195000</v>
      </c>
      <c r="H1286" s="154" t="s">
        <v>1246</v>
      </c>
      <c r="I1286" s="4" t="s">
        <v>31</v>
      </c>
      <c r="J1286">
        <v>195000</v>
      </c>
      <c r="K1286" t="b">
        <f t="shared" si="121"/>
        <v>0</v>
      </c>
      <c r="L1286" t="b">
        <f t="shared" si="122"/>
        <v>0</v>
      </c>
      <c r="M1286" t="b">
        <f t="shared" si="123"/>
        <v>0</v>
      </c>
      <c r="N1286" t="b">
        <f t="shared" si="124"/>
        <v>1</v>
      </c>
      <c r="O1286" t="b">
        <f t="shared" si="125"/>
        <v>1</v>
      </c>
    </row>
    <row r="1287" spans="1:15">
      <c r="A1287" s="4">
        <v>1185732</v>
      </c>
      <c r="B1287" s="6">
        <v>275</v>
      </c>
      <c r="C1287" s="12" t="s">
        <v>1087</v>
      </c>
      <c r="D1287" s="12" t="s">
        <v>1253</v>
      </c>
      <c r="E1287" s="10">
        <v>51562.5</v>
      </c>
      <c r="F1287" s="11">
        <v>0.25</v>
      </c>
      <c r="G1287" s="13">
        <f t="shared" si="120"/>
        <v>206250</v>
      </c>
      <c r="H1287" s="154" t="s">
        <v>1241</v>
      </c>
      <c r="I1287" s="4" t="s">
        <v>31</v>
      </c>
      <c r="J1287">
        <v>206250</v>
      </c>
      <c r="K1287" t="b">
        <f t="shared" si="121"/>
        <v>0</v>
      </c>
      <c r="L1287" t="b">
        <f t="shared" si="122"/>
        <v>1</v>
      </c>
      <c r="M1287" t="b">
        <f t="shared" si="123"/>
        <v>0</v>
      </c>
      <c r="N1287" t="b">
        <f t="shared" si="124"/>
        <v>0</v>
      </c>
      <c r="O1287" t="b">
        <f t="shared" si="125"/>
        <v>1</v>
      </c>
    </row>
    <row r="1288" spans="1:15">
      <c r="A1288" s="4">
        <v>1185732</v>
      </c>
      <c r="B1288" s="6">
        <v>375</v>
      </c>
      <c r="C1288" s="12" t="s">
        <v>1086</v>
      </c>
      <c r="D1288" s="12" t="s">
        <v>1253</v>
      </c>
      <c r="E1288" s="10">
        <v>90000</v>
      </c>
      <c r="F1288" s="11">
        <v>0.3</v>
      </c>
      <c r="G1288" s="13">
        <f t="shared" si="120"/>
        <v>300000</v>
      </c>
      <c r="H1288" s="154" t="s">
        <v>1246</v>
      </c>
      <c r="I1288" s="4" t="s">
        <v>31</v>
      </c>
      <c r="J1288">
        <v>300000</v>
      </c>
      <c r="K1288" t="b">
        <f t="shared" si="121"/>
        <v>0</v>
      </c>
      <c r="L1288" t="b">
        <f t="shared" si="122"/>
        <v>1</v>
      </c>
      <c r="M1288" t="b">
        <f t="shared" si="123"/>
        <v>0</v>
      </c>
      <c r="N1288" t="b">
        <f t="shared" si="124"/>
        <v>1</v>
      </c>
      <c r="O1288" t="b">
        <f t="shared" si="125"/>
        <v>1</v>
      </c>
    </row>
    <row r="1289" spans="1:15">
      <c r="A1289" s="4">
        <v>1185732</v>
      </c>
      <c r="B1289" s="6">
        <v>600</v>
      </c>
      <c r="C1289" s="12" t="s">
        <v>1086</v>
      </c>
      <c r="D1289" s="12" t="s">
        <v>1253</v>
      </c>
      <c r="E1289" s="10">
        <v>157500</v>
      </c>
      <c r="F1289" s="11">
        <v>0.35</v>
      </c>
      <c r="G1289" s="13">
        <f t="shared" si="120"/>
        <v>450000</v>
      </c>
      <c r="H1289" s="154" t="s">
        <v>1241</v>
      </c>
      <c r="I1289" s="4" t="s">
        <v>31</v>
      </c>
      <c r="J1289">
        <v>450000</v>
      </c>
      <c r="K1289" t="b">
        <f t="shared" si="121"/>
        <v>0</v>
      </c>
      <c r="L1289" t="b">
        <f t="shared" si="122"/>
        <v>1</v>
      </c>
      <c r="M1289" t="b">
        <f t="shared" si="123"/>
        <v>0</v>
      </c>
      <c r="N1289" t="b">
        <f t="shared" si="124"/>
        <v>0</v>
      </c>
      <c r="O1289" t="b">
        <f t="shared" si="125"/>
        <v>1</v>
      </c>
    </row>
    <row r="1290" spans="1:15">
      <c r="A1290" s="4">
        <v>1185732</v>
      </c>
      <c r="B1290" s="6">
        <v>400</v>
      </c>
      <c r="C1290" s="12" t="s">
        <v>1086</v>
      </c>
      <c r="D1290" s="12" t="s">
        <v>1253</v>
      </c>
      <c r="E1290" s="10">
        <v>91000</v>
      </c>
      <c r="F1290" s="11">
        <v>0.35</v>
      </c>
      <c r="G1290" s="13">
        <f t="shared" si="120"/>
        <v>260000.00000000003</v>
      </c>
      <c r="H1290" s="154" t="s">
        <v>1246</v>
      </c>
      <c r="I1290" s="4" t="s">
        <v>31</v>
      </c>
      <c r="J1290">
        <v>260000.00000000003</v>
      </c>
      <c r="K1290" t="b">
        <f t="shared" si="121"/>
        <v>0</v>
      </c>
      <c r="L1290" t="b">
        <f t="shared" si="122"/>
        <v>1</v>
      </c>
      <c r="M1290" t="b">
        <f t="shared" si="123"/>
        <v>0</v>
      </c>
      <c r="N1290" t="b">
        <f t="shared" si="124"/>
        <v>1</v>
      </c>
      <c r="O1290" t="b">
        <f t="shared" si="125"/>
        <v>1</v>
      </c>
    </row>
    <row r="1291" spans="1:15">
      <c r="A1291" s="4">
        <v>1128299</v>
      </c>
      <c r="B1291" s="6">
        <v>375</v>
      </c>
      <c r="C1291" s="12" t="s">
        <v>1086</v>
      </c>
      <c r="D1291" s="12" t="s">
        <v>1253</v>
      </c>
      <c r="E1291" s="10">
        <v>32812.5</v>
      </c>
      <c r="F1291" s="11">
        <v>0.25</v>
      </c>
      <c r="G1291" s="13">
        <f t="shared" si="120"/>
        <v>131250</v>
      </c>
      <c r="H1291" s="154" t="s">
        <v>1241</v>
      </c>
      <c r="I1291" s="4" t="s">
        <v>31</v>
      </c>
      <c r="J1291">
        <v>131250</v>
      </c>
      <c r="K1291" t="b">
        <f t="shared" si="121"/>
        <v>0</v>
      </c>
      <c r="L1291" t="b">
        <f t="shared" si="122"/>
        <v>1</v>
      </c>
      <c r="M1291" t="b">
        <f t="shared" si="123"/>
        <v>1</v>
      </c>
      <c r="N1291" t="b">
        <f t="shared" si="124"/>
        <v>0</v>
      </c>
      <c r="O1291" t="b">
        <f t="shared" si="125"/>
        <v>1</v>
      </c>
    </row>
    <row r="1292" spans="1:15">
      <c r="A1292" s="4">
        <v>1128299</v>
      </c>
      <c r="B1292" s="6">
        <v>375</v>
      </c>
      <c r="C1292" s="12" t="s">
        <v>1088</v>
      </c>
      <c r="D1292" s="155" t="s">
        <v>1254</v>
      </c>
      <c r="E1292" s="10">
        <v>33750</v>
      </c>
      <c r="F1292" s="11">
        <v>0.2</v>
      </c>
      <c r="G1292" s="13">
        <f t="shared" si="120"/>
        <v>168750</v>
      </c>
      <c r="H1292" s="154" t="s">
        <v>1246</v>
      </c>
      <c r="I1292" s="4" t="s">
        <v>31</v>
      </c>
      <c r="J1292">
        <v>168750</v>
      </c>
      <c r="K1292" t="b">
        <f t="shared" si="121"/>
        <v>0</v>
      </c>
      <c r="L1292" t="b">
        <f t="shared" si="122"/>
        <v>0</v>
      </c>
      <c r="M1292" t="b">
        <f t="shared" si="123"/>
        <v>0</v>
      </c>
      <c r="N1292" t="b">
        <f t="shared" si="124"/>
        <v>1</v>
      </c>
      <c r="O1292" t="b">
        <f t="shared" si="125"/>
        <v>1</v>
      </c>
    </row>
    <row r="1293" spans="1:15">
      <c r="A1293" s="4">
        <v>1128299</v>
      </c>
      <c r="B1293" s="6">
        <v>375</v>
      </c>
      <c r="C1293" s="12" t="s">
        <v>1088</v>
      </c>
      <c r="D1293" s="155" t="s">
        <v>1254</v>
      </c>
      <c r="E1293" s="10">
        <v>42187.5</v>
      </c>
      <c r="F1293" s="11">
        <v>0.25</v>
      </c>
      <c r="G1293" s="13">
        <f t="shared" si="120"/>
        <v>168750</v>
      </c>
      <c r="H1293" s="154" t="s">
        <v>1241</v>
      </c>
      <c r="I1293" s="4" t="s">
        <v>31</v>
      </c>
      <c r="J1293">
        <v>168750</v>
      </c>
      <c r="K1293" t="b">
        <f t="shared" si="121"/>
        <v>0</v>
      </c>
      <c r="L1293" t="b">
        <f t="shared" si="122"/>
        <v>1</v>
      </c>
      <c r="M1293" t="b">
        <f t="shared" si="123"/>
        <v>0</v>
      </c>
      <c r="N1293" t="b">
        <f t="shared" si="124"/>
        <v>0</v>
      </c>
      <c r="O1293" t="b">
        <f t="shared" si="125"/>
        <v>1</v>
      </c>
    </row>
    <row r="1294" spans="1:15">
      <c r="A1294" s="4">
        <v>1128299</v>
      </c>
      <c r="B1294" s="6">
        <v>225</v>
      </c>
      <c r="C1294" s="12" t="s">
        <v>1088</v>
      </c>
      <c r="D1294" s="155" t="s">
        <v>1254</v>
      </c>
      <c r="E1294" s="10">
        <v>25312.5</v>
      </c>
      <c r="F1294" s="11">
        <v>0.25</v>
      </c>
      <c r="G1294" s="13">
        <f t="shared" si="120"/>
        <v>101250</v>
      </c>
      <c r="H1294" s="154" t="s">
        <v>1246</v>
      </c>
      <c r="I1294" s="4" t="s">
        <v>31</v>
      </c>
      <c r="J1294">
        <v>101250</v>
      </c>
      <c r="K1294" t="b">
        <f t="shared" si="121"/>
        <v>0</v>
      </c>
      <c r="L1294" t="b">
        <f t="shared" si="122"/>
        <v>0</v>
      </c>
      <c r="M1294" t="b">
        <f t="shared" si="123"/>
        <v>0</v>
      </c>
      <c r="N1294" t="b">
        <f t="shared" si="124"/>
        <v>1</v>
      </c>
      <c r="O1294" t="b">
        <f t="shared" si="125"/>
        <v>1</v>
      </c>
    </row>
    <row r="1295" spans="1:15">
      <c r="A1295" s="4">
        <v>1128299</v>
      </c>
      <c r="B1295" s="6">
        <v>175</v>
      </c>
      <c r="C1295" s="12" t="s">
        <v>1087</v>
      </c>
      <c r="D1295" s="12" t="s">
        <v>1253</v>
      </c>
      <c r="E1295" s="10">
        <v>13125</v>
      </c>
      <c r="F1295" s="11">
        <v>0.15</v>
      </c>
      <c r="G1295" s="13">
        <f t="shared" si="120"/>
        <v>87500</v>
      </c>
      <c r="H1295" s="154" t="s">
        <v>1241</v>
      </c>
      <c r="I1295" s="4" t="s">
        <v>31</v>
      </c>
      <c r="J1295">
        <v>87500</v>
      </c>
      <c r="K1295" t="b">
        <f t="shared" si="121"/>
        <v>0</v>
      </c>
      <c r="L1295" t="b">
        <f t="shared" si="122"/>
        <v>1</v>
      </c>
      <c r="M1295" t="b">
        <f t="shared" si="123"/>
        <v>1</v>
      </c>
      <c r="N1295" t="b">
        <f t="shared" si="124"/>
        <v>0</v>
      </c>
      <c r="O1295" t="b">
        <f t="shared" si="125"/>
        <v>1</v>
      </c>
    </row>
    <row r="1296" spans="1:15">
      <c r="A1296" s="4">
        <v>1128299</v>
      </c>
      <c r="B1296" s="6">
        <v>425</v>
      </c>
      <c r="C1296" s="12" t="s">
        <v>1087</v>
      </c>
      <c r="D1296" s="12" t="s">
        <v>1253</v>
      </c>
      <c r="E1296" s="10">
        <v>76500</v>
      </c>
      <c r="F1296" s="11">
        <v>0.4</v>
      </c>
      <c r="G1296" s="13">
        <f t="shared" si="120"/>
        <v>191250</v>
      </c>
      <c r="H1296" s="154" t="s">
        <v>1246</v>
      </c>
      <c r="I1296" s="4" t="s">
        <v>31</v>
      </c>
      <c r="J1296">
        <v>191250</v>
      </c>
      <c r="K1296" t="b">
        <f t="shared" si="121"/>
        <v>0</v>
      </c>
      <c r="L1296" t="b">
        <f t="shared" si="122"/>
        <v>0</v>
      </c>
      <c r="M1296" t="b">
        <f t="shared" si="123"/>
        <v>0</v>
      </c>
      <c r="N1296" t="b">
        <f t="shared" si="124"/>
        <v>1</v>
      </c>
      <c r="O1296" t="b">
        <f t="shared" si="125"/>
        <v>1</v>
      </c>
    </row>
    <row r="1297" spans="1:15">
      <c r="A1297" s="4">
        <v>1128299</v>
      </c>
      <c r="B1297" s="6">
        <v>475</v>
      </c>
      <c r="C1297" s="12" t="s">
        <v>1087</v>
      </c>
      <c r="D1297" s="12" t="s">
        <v>1253</v>
      </c>
      <c r="E1297" s="10">
        <v>41562.5</v>
      </c>
      <c r="F1297" s="11">
        <v>0.25</v>
      </c>
      <c r="G1297" s="13">
        <f t="shared" si="120"/>
        <v>166250</v>
      </c>
      <c r="H1297" s="154" t="s">
        <v>1241</v>
      </c>
      <c r="I1297" s="4" t="s">
        <v>31</v>
      </c>
      <c r="J1297">
        <v>166250</v>
      </c>
      <c r="K1297" t="b">
        <f t="shared" si="121"/>
        <v>0</v>
      </c>
      <c r="L1297" t="b">
        <f t="shared" si="122"/>
        <v>1</v>
      </c>
      <c r="M1297" t="b">
        <f t="shared" si="123"/>
        <v>0</v>
      </c>
      <c r="N1297" t="b">
        <f t="shared" si="124"/>
        <v>0</v>
      </c>
      <c r="O1297" t="b">
        <f t="shared" si="125"/>
        <v>1</v>
      </c>
    </row>
    <row r="1298" spans="1:15">
      <c r="A1298" s="4">
        <v>1128299</v>
      </c>
      <c r="B1298" s="6">
        <v>375</v>
      </c>
      <c r="C1298" s="12" t="s">
        <v>1087</v>
      </c>
      <c r="D1298" s="12" t="s">
        <v>1253</v>
      </c>
      <c r="E1298" s="10">
        <v>33750</v>
      </c>
      <c r="F1298" s="11">
        <v>0.2</v>
      </c>
      <c r="G1298" s="13">
        <f t="shared" si="120"/>
        <v>168750</v>
      </c>
      <c r="H1298" s="154" t="s">
        <v>1246</v>
      </c>
      <c r="I1298" s="4" t="s">
        <v>31</v>
      </c>
      <c r="J1298">
        <v>168750</v>
      </c>
      <c r="K1298" t="b">
        <f t="shared" si="121"/>
        <v>0</v>
      </c>
      <c r="L1298" t="b">
        <f t="shared" si="122"/>
        <v>0</v>
      </c>
      <c r="M1298" t="b">
        <f t="shared" si="123"/>
        <v>0</v>
      </c>
      <c r="N1298" t="b">
        <f t="shared" si="124"/>
        <v>1</v>
      </c>
      <c r="O1298" t="b">
        <f t="shared" si="125"/>
        <v>1</v>
      </c>
    </row>
    <row r="1299" spans="1:15">
      <c r="A1299" s="4">
        <v>1128299</v>
      </c>
      <c r="B1299" s="6">
        <v>375</v>
      </c>
      <c r="C1299" s="12" t="s">
        <v>1087</v>
      </c>
      <c r="D1299" s="12" t="s">
        <v>1253</v>
      </c>
      <c r="E1299" s="10">
        <v>42187.5</v>
      </c>
      <c r="F1299" s="11">
        <v>0.25</v>
      </c>
      <c r="G1299" s="13">
        <f t="shared" si="120"/>
        <v>168750</v>
      </c>
      <c r="H1299" s="154" t="s">
        <v>1241</v>
      </c>
      <c r="I1299" s="4" t="s">
        <v>31</v>
      </c>
      <c r="J1299">
        <v>168750</v>
      </c>
      <c r="K1299" t="b">
        <f t="shared" si="121"/>
        <v>0</v>
      </c>
      <c r="L1299" t="b">
        <f t="shared" si="122"/>
        <v>1</v>
      </c>
      <c r="M1299" t="b">
        <f t="shared" si="123"/>
        <v>0</v>
      </c>
      <c r="N1299" t="b">
        <f t="shared" si="124"/>
        <v>0</v>
      </c>
      <c r="O1299" t="b">
        <f t="shared" si="125"/>
        <v>1</v>
      </c>
    </row>
    <row r="1300" spans="1:15">
      <c r="A1300" s="4">
        <v>1128299</v>
      </c>
      <c r="B1300" s="6">
        <v>225</v>
      </c>
      <c r="C1300" s="12" t="s">
        <v>1086</v>
      </c>
      <c r="D1300" s="12" t="s">
        <v>1253</v>
      </c>
      <c r="E1300" s="10">
        <v>25312.5</v>
      </c>
      <c r="F1300" s="11">
        <v>0.25</v>
      </c>
      <c r="G1300" s="13">
        <f t="shared" si="120"/>
        <v>101250</v>
      </c>
      <c r="H1300" s="154" t="s">
        <v>1246</v>
      </c>
      <c r="I1300" s="4" t="s">
        <v>31</v>
      </c>
      <c r="J1300">
        <v>101250</v>
      </c>
      <c r="K1300" t="b">
        <f t="shared" si="121"/>
        <v>0</v>
      </c>
      <c r="L1300" t="b">
        <f t="shared" si="122"/>
        <v>1</v>
      </c>
      <c r="M1300" t="b">
        <f t="shared" si="123"/>
        <v>0</v>
      </c>
      <c r="N1300" t="b">
        <f t="shared" si="124"/>
        <v>1</v>
      </c>
      <c r="O1300" t="b">
        <f t="shared" si="125"/>
        <v>1</v>
      </c>
    </row>
    <row r="1301" spans="1:15">
      <c r="A1301" s="4">
        <v>1128299</v>
      </c>
      <c r="B1301" s="6">
        <v>150</v>
      </c>
      <c r="C1301" s="12" t="s">
        <v>1086</v>
      </c>
      <c r="D1301" s="12" t="s">
        <v>1253</v>
      </c>
      <c r="E1301" s="10">
        <v>11250</v>
      </c>
      <c r="F1301" s="11">
        <v>0.15</v>
      </c>
      <c r="G1301" s="13">
        <f t="shared" si="120"/>
        <v>75000</v>
      </c>
      <c r="H1301" s="154" t="s">
        <v>1241</v>
      </c>
      <c r="I1301" s="4" t="s">
        <v>31</v>
      </c>
      <c r="J1301">
        <v>75000</v>
      </c>
      <c r="K1301" t="b">
        <f t="shared" si="121"/>
        <v>0</v>
      </c>
      <c r="L1301" t="b">
        <f t="shared" si="122"/>
        <v>1</v>
      </c>
      <c r="M1301" t="b">
        <f t="shared" si="123"/>
        <v>1</v>
      </c>
      <c r="N1301" t="b">
        <f t="shared" si="124"/>
        <v>0</v>
      </c>
      <c r="O1301" t="b">
        <f t="shared" si="125"/>
        <v>1</v>
      </c>
    </row>
    <row r="1302" spans="1:15">
      <c r="A1302" s="4">
        <v>1128299</v>
      </c>
      <c r="B1302" s="6">
        <v>350</v>
      </c>
      <c r="C1302" s="12" t="s">
        <v>1086</v>
      </c>
      <c r="D1302" s="12" t="s">
        <v>1253</v>
      </c>
      <c r="E1302" s="10">
        <v>63000</v>
      </c>
      <c r="F1302" s="11">
        <v>0.4</v>
      </c>
      <c r="G1302" s="13">
        <f t="shared" si="120"/>
        <v>157500</v>
      </c>
      <c r="H1302" s="154" t="s">
        <v>1246</v>
      </c>
      <c r="I1302" s="4" t="s">
        <v>31</v>
      </c>
      <c r="J1302">
        <v>157500</v>
      </c>
      <c r="K1302" t="b">
        <f t="shared" si="121"/>
        <v>0</v>
      </c>
      <c r="L1302" t="b">
        <f t="shared" si="122"/>
        <v>1</v>
      </c>
      <c r="M1302" t="b">
        <f t="shared" si="123"/>
        <v>0</v>
      </c>
      <c r="N1302" t="b">
        <f t="shared" si="124"/>
        <v>1</v>
      </c>
      <c r="O1302" t="b">
        <f t="shared" si="125"/>
        <v>1</v>
      </c>
    </row>
    <row r="1303" spans="1:15">
      <c r="A1303" s="4">
        <v>1128299</v>
      </c>
      <c r="B1303" s="6">
        <v>500</v>
      </c>
      <c r="C1303" s="12" t="s">
        <v>1087</v>
      </c>
      <c r="D1303" s="12" t="s">
        <v>1253</v>
      </c>
      <c r="E1303" s="10">
        <v>56250</v>
      </c>
      <c r="F1303" s="11">
        <v>0.25</v>
      </c>
      <c r="G1303" s="13">
        <f t="shared" si="120"/>
        <v>225000</v>
      </c>
      <c r="H1303" s="154" t="s">
        <v>1241</v>
      </c>
      <c r="I1303" s="4" t="s">
        <v>31</v>
      </c>
      <c r="J1303">
        <v>225000</v>
      </c>
      <c r="K1303" t="b">
        <f t="shared" si="121"/>
        <v>0</v>
      </c>
      <c r="L1303" t="b">
        <f t="shared" si="122"/>
        <v>1</v>
      </c>
      <c r="M1303" t="b">
        <f t="shared" si="123"/>
        <v>0</v>
      </c>
      <c r="N1303" t="b">
        <f t="shared" si="124"/>
        <v>0</v>
      </c>
      <c r="O1303" t="b">
        <f t="shared" si="125"/>
        <v>1</v>
      </c>
    </row>
    <row r="1304" spans="1:15">
      <c r="A1304" s="4">
        <v>1128299</v>
      </c>
      <c r="B1304" s="6">
        <v>350</v>
      </c>
      <c r="C1304" s="12" t="s">
        <v>1087</v>
      </c>
      <c r="D1304" s="12" t="s">
        <v>1253</v>
      </c>
      <c r="E1304" s="10">
        <v>38500</v>
      </c>
      <c r="F1304" s="11">
        <v>0.2</v>
      </c>
      <c r="G1304" s="13">
        <f t="shared" si="120"/>
        <v>192500</v>
      </c>
      <c r="H1304" s="154" t="s">
        <v>1246</v>
      </c>
      <c r="I1304" s="4" t="s">
        <v>31</v>
      </c>
      <c r="J1304">
        <v>192500</v>
      </c>
      <c r="K1304" t="b">
        <f t="shared" si="121"/>
        <v>0</v>
      </c>
      <c r="L1304" t="b">
        <f t="shared" si="122"/>
        <v>0</v>
      </c>
      <c r="M1304" t="b">
        <f t="shared" si="123"/>
        <v>0</v>
      </c>
      <c r="N1304" t="b">
        <f t="shared" si="124"/>
        <v>1</v>
      </c>
      <c r="O1304" t="b">
        <f t="shared" si="125"/>
        <v>1</v>
      </c>
    </row>
    <row r="1305" spans="1:15">
      <c r="A1305" s="4">
        <v>1128299</v>
      </c>
      <c r="B1305" s="6">
        <v>375</v>
      </c>
      <c r="C1305" s="12" t="s">
        <v>1087</v>
      </c>
      <c r="D1305" s="12" t="s">
        <v>1253</v>
      </c>
      <c r="E1305" s="10">
        <v>56250</v>
      </c>
      <c r="F1305" s="11">
        <v>0.25</v>
      </c>
      <c r="G1305" s="13">
        <f t="shared" si="120"/>
        <v>225000</v>
      </c>
      <c r="H1305" s="154" t="s">
        <v>1241</v>
      </c>
      <c r="I1305" s="4" t="s">
        <v>31</v>
      </c>
      <c r="J1305">
        <v>225000</v>
      </c>
      <c r="K1305" t="b">
        <f t="shared" si="121"/>
        <v>0</v>
      </c>
      <c r="L1305" t="b">
        <f t="shared" si="122"/>
        <v>1</v>
      </c>
      <c r="M1305" t="b">
        <f t="shared" si="123"/>
        <v>0</v>
      </c>
      <c r="N1305" t="b">
        <f t="shared" si="124"/>
        <v>0</v>
      </c>
      <c r="O1305" t="b">
        <f t="shared" si="125"/>
        <v>1</v>
      </c>
    </row>
    <row r="1306" spans="1:15">
      <c r="A1306" s="4">
        <v>1128299</v>
      </c>
      <c r="B1306" s="6">
        <v>275</v>
      </c>
      <c r="C1306" s="12" t="s">
        <v>1087</v>
      </c>
      <c r="D1306" s="12" t="s">
        <v>1253</v>
      </c>
      <c r="E1306" s="10">
        <v>37812.5</v>
      </c>
      <c r="F1306" s="11">
        <v>0.25</v>
      </c>
      <c r="G1306" s="13">
        <f t="shared" si="120"/>
        <v>151250</v>
      </c>
      <c r="H1306" s="154" t="s">
        <v>1246</v>
      </c>
      <c r="I1306" s="4" t="s">
        <v>31</v>
      </c>
      <c r="J1306">
        <v>151250</v>
      </c>
      <c r="K1306" t="b">
        <f t="shared" si="121"/>
        <v>0</v>
      </c>
      <c r="L1306" t="b">
        <f t="shared" si="122"/>
        <v>0</v>
      </c>
      <c r="M1306" t="b">
        <f t="shared" si="123"/>
        <v>0</v>
      </c>
      <c r="N1306" t="b">
        <f t="shared" si="124"/>
        <v>1</v>
      </c>
      <c r="O1306" t="b">
        <f t="shared" si="125"/>
        <v>1</v>
      </c>
    </row>
    <row r="1307" spans="1:15">
      <c r="A1307" s="4">
        <v>1128299</v>
      </c>
      <c r="B1307" s="6">
        <v>125</v>
      </c>
      <c r="C1307" s="12" t="s">
        <v>1086</v>
      </c>
      <c r="D1307" s="12" t="s">
        <v>1253</v>
      </c>
      <c r="E1307" s="10">
        <v>11250</v>
      </c>
      <c r="F1307" s="11">
        <v>0.15</v>
      </c>
      <c r="G1307" s="13">
        <f t="shared" si="120"/>
        <v>75000</v>
      </c>
      <c r="H1307" s="154" t="s">
        <v>1241</v>
      </c>
      <c r="I1307" s="4" t="s">
        <v>31</v>
      </c>
      <c r="J1307">
        <v>75000</v>
      </c>
      <c r="K1307" t="b">
        <f t="shared" si="121"/>
        <v>0</v>
      </c>
      <c r="L1307" t="b">
        <f t="shared" si="122"/>
        <v>1</v>
      </c>
      <c r="M1307" t="b">
        <f t="shared" si="123"/>
        <v>1</v>
      </c>
      <c r="N1307" t="b">
        <f t="shared" si="124"/>
        <v>0</v>
      </c>
      <c r="O1307" t="b">
        <f t="shared" si="125"/>
        <v>1</v>
      </c>
    </row>
    <row r="1308" spans="1:15">
      <c r="A1308" s="4">
        <v>1128299</v>
      </c>
      <c r="B1308" s="6">
        <v>325</v>
      </c>
      <c r="C1308" s="12" t="s">
        <v>1086</v>
      </c>
      <c r="D1308" s="12" t="s">
        <v>1253</v>
      </c>
      <c r="E1308" s="10">
        <v>71500</v>
      </c>
      <c r="F1308" s="11">
        <v>0.4</v>
      </c>
      <c r="G1308" s="13">
        <f t="shared" si="120"/>
        <v>178750</v>
      </c>
      <c r="H1308" s="154" t="s">
        <v>1246</v>
      </c>
      <c r="I1308" s="4" t="s">
        <v>31</v>
      </c>
      <c r="J1308">
        <v>178750</v>
      </c>
      <c r="K1308" t="b">
        <f t="shared" si="121"/>
        <v>0</v>
      </c>
      <c r="L1308" t="b">
        <f t="shared" si="122"/>
        <v>1</v>
      </c>
      <c r="M1308" t="b">
        <f t="shared" si="123"/>
        <v>0</v>
      </c>
      <c r="N1308" t="b">
        <f t="shared" si="124"/>
        <v>1</v>
      </c>
      <c r="O1308" t="b">
        <f t="shared" si="125"/>
        <v>1</v>
      </c>
    </row>
    <row r="1309" spans="1:15">
      <c r="A1309" s="4">
        <v>1128299</v>
      </c>
      <c r="B1309" s="6">
        <v>500</v>
      </c>
      <c r="C1309" s="12" t="s">
        <v>1086</v>
      </c>
      <c r="D1309" s="12" t="s">
        <v>1253</v>
      </c>
      <c r="E1309" s="10">
        <v>75000</v>
      </c>
      <c r="F1309" s="11">
        <v>0.25</v>
      </c>
      <c r="G1309" s="13">
        <f t="shared" si="120"/>
        <v>300000</v>
      </c>
      <c r="H1309" s="154" t="s">
        <v>1241</v>
      </c>
      <c r="I1309" s="4" t="s">
        <v>31</v>
      </c>
      <c r="J1309">
        <v>300000</v>
      </c>
      <c r="K1309" t="b">
        <f t="shared" si="121"/>
        <v>0</v>
      </c>
      <c r="L1309" t="b">
        <f t="shared" si="122"/>
        <v>1</v>
      </c>
      <c r="M1309" t="b">
        <f t="shared" si="123"/>
        <v>0</v>
      </c>
      <c r="N1309" t="b">
        <f t="shared" si="124"/>
        <v>0</v>
      </c>
      <c r="O1309" t="b">
        <f t="shared" si="125"/>
        <v>1</v>
      </c>
    </row>
    <row r="1310" spans="1:15">
      <c r="A1310" s="4">
        <v>1128299</v>
      </c>
      <c r="B1310" s="6">
        <v>300</v>
      </c>
      <c r="C1310" s="12" t="s">
        <v>1086</v>
      </c>
      <c r="D1310" s="12" t="s">
        <v>1253</v>
      </c>
      <c r="E1310" s="10">
        <v>39000</v>
      </c>
      <c r="F1310" s="11">
        <v>0.2</v>
      </c>
      <c r="G1310" s="13">
        <f t="shared" si="120"/>
        <v>195000</v>
      </c>
      <c r="H1310" s="154" t="s">
        <v>1246</v>
      </c>
      <c r="I1310" s="4" t="s">
        <v>31</v>
      </c>
      <c r="J1310">
        <v>195000</v>
      </c>
      <c r="K1310" t="b">
        <f t="shared" si="121"/>
        <v>0</v>
      </c>
      <c r="L1310" t="b">
        <f t="shared" si="122"/>
        <v>1</v>
      </c>
      <c r="M1310" t="b">
        <f t="shared" si="123"/>
        <v>0</v>
      </c>
      <c r="N1310" t="b">
        <f t="shared" si="124"/>
        <v>1</v>
      </c>
      <c r="O1310" t="b">
        <f t="shared" si="125"/>
        <v>1</v>
      </c>
    </row>
    <row r="1311" spans="1:15">
      <c r="A1311" s="4">
        <v>1128299</v>
      </c>
      <c r="B1311" s="6">
        <v>350</v>
      </c>
      <c r="C1311" s="12" t="s">
        <v>1087</v>
      </c>
      <c r="D1311" s="12" t="s">
        <v>1253</v>
      </c>
      <c r="E1311" s="10">
        <v>56875</v>
      </c>
      <c r="F1311" s="11">
        <v>0.25</v>
      </c>
      <c r="G1311" s="13">
        <f t="shared" si="120"/>
        <v>227500</v>
      </c>
      <c r="H1311" s="154" t="s">
        <v>1241</v>
      </c>
      <c r="I1311" s="4" t="s">
        <v>31</v>
      </c>
      <c r="J1311">
        <v>227500</v>
      </c>
      <c r="K1311" t="b">
        <f t="shared" si="121"/>
        <v>0</v>
      </c>
      <c r="L1311" t="b">
        <f t="shared" si="122"/>
        <v>1</v>
      </c>
      <c r="M1311" t="b">
        <f t="shared" si="123"/>
        <v>0</v>
      </c>
      <c r="N1311" t="b">
        <f t="shared" si="124"/>
        <v>0</v>
      </c>
      <c r="O1311" t="b">
        <f t="shared" si="125"/>
        <v>1</v>
      </c>
    </row>
    <row r="1312" spans="1:15">
      <c r="A1312" s="4">
        <v>1128299</v>
      </c>
      <c r="B1312" s="6">
        <v>250</v>
      </c>
      <c r="C1312" s="12" t="s">
        <v>1087</v>
      </c>
      <c r="D1312" s="12" t="s">
        <v>1253</v>
      </c>
      <c r="E1312" s="10">
        <v>31250</v>
      </c>
      <c r="F1312" s="11">
        <v>0.25</v>
      </c>
      <c r="G1312" s="13">
        <f t="shared" si="120"/>
        <v>125000</v>
      </c>
      <c r="H1312" s="154" t="s">
        <v>1246</v>
      </c>
      <c r="I1312" s="4" t="s">
        <v>31</v>
      </c>
      <c r="J1312">
        <v>125000</v>
      </c>
      <c r="K1312" t="b">
        <f t="shared" si="121"/>
        <v>0</v>
      </c>
      <c r="L1312" t="b">
        <f t="shared" si="122"/>
        <v>0</v>
      </c>
      <c r="M1312" t="b">
        <f t="shared" si="123"/>
        <v>0</v>
      </c>
      <c r="N1312" t="b">
        <f t="shared" si="124"/>
        <v>1</v>
      </c>
      <c r="O1312" t="b">
        <f t="shared" si="125"/>
        <v>1</v>
      </c>
    </row>
    <row r="1313" spans="1:15">
      <c r="A1313" s="4">
        <v>1128299</v>
      </c>
      <c r="B1313" s="6">
        <v>150</v>
      </c>
      <c r="C1313" s="12" t="s">
        <v>1087</v>
      </c>
      <c r="D1313" s="12" t="s">
        <v>1253</v>
      </c>
      <c r="E1313" s="10">
        <v>12375</v>
      </c>
      <c r="F1313" s="11">
        <v>0.15</v>
      </c>
      <c r="G1313" s="13">
        <f t="shared" si="120"/>
        <v>82500</v>
      </c>
      <c r="H1313" s="154" t="s">
        <v>1241</v>
      </c>
      <c r="I1313" s="4" t="s">
        <v>31</v>
      </c>
      <c r="J1313">
        <v>82500</v>
      </c>
      <c r="K1313" t="b">
        <f t="shared" si="121"/>
        <v>0</v>
      </c>
      <c r="L1313" t="b">
        <f t="shared" si="122"/>
        <v>1</v>
      </c>
      <c r="M1313" t="b">
        <f t="shared" si="123"/>
        <v>1</v>
      </c>
      <c r="N1313" t="b">
        <f t="shared" si="124"/>
        <v>0</v>
      </c>
      <c r="O1313" t="b">
        <f t="shared" si="125"/>
        <v>1</v>
      </c>
    </row>
    <row r="1314" spans="1:15">
      <c r="A1314" s="4">
        <v>1128299</v>
      </c>
      <c r="B1314" s="6">
        <v>325</v>
      </c>
      <c r="C1314" s="12" t="s">
        <v>1087</v>
      </c>
      <c r="D1314" s="12" t="s">
        <v>1253</v>
      </c>
      <c r="E1314" s="10">
        <v>91000</v>
      </c>
      <c r="F1314" s="11">
        <v>0.4</v>
      </c>
      <c r="G1314" s="13">
        <f t="shared" si="120"/>
        <v>227500</v>
      </c>
      <c r="H1314" s="154" t="s">
        <v>1246</v>
      </c>
      <c r="I1314" s="4" t="s">
        <v>31</v>
      </c>
      <c r="J1314">
        <v>227500</v>
      </c>
      <c r="K1314" t="b">
        <f t="shared" si="121"/>
        <v>0</v>
      </c>
      <c r="L1314" t="b">
        <f t="shared" si="122"/>
        <v>0</v>
      </c>
      <c r="M1314" t="b">
        <f t="shared" si="123"/>
        <v>0</v>
      </c>
      <c r="N1314" t="b">
        <f t="shared" si="124"/>
        <v>1</v>
      </c>
      <c r="O1314" t="b">
        <f t="shared" si="125"/>
        <v>1</v>
      </c>
    </row>
    <row r="1315" spans="1:15">
      <c r="A1315" s="4">
        <v>1128299</v>
      </c>
      <c r="B1315" s="6">
        <v>525</v>
      </c>
      <c r="C1315" s="12" t="s">
        <v>1087</v>
      </c>
      <c r="D1315" s="12" t="s">
        <v>1253</v>
      </c>
      <c r="E1315" s="10">
        <v>72187.5</v>
      </c>
      <c r="F1315" s="11">
        <v>0.25</v>
      </c>
      <c r="G1315" s="13">
        <f t="shared" si="120"/>
        <v>288750</v>
      </c>
      <c r="H1315" s="154" t="s">
        <v>1241</v>
      </c>
      <c r="I1315" s="4" t="s">
        <v>31</v>
      </c>
      <c r="J1315">
        <v>288750</v>
      </c>
      <c r="K1315" t="b">
        <f t="shared" si="121"/>
        <v>0</v>
      </c>
      <c r="L1315" t="b">
        <f t="shared" si="122"/>
        <v>1</v>
      </c>
      <c r="M1315" t="b">
        <f t="shared" si="123"/>
        <v>0</v>
      </c>
      <c r="N1315" t="b">
        <f t="shared" si="124"/>
        <v>0</v>
      </c>
      <c r="O1315" t="b">
        <f t="shared" si="125"/>
        <v>1</v>
      </c>
    </row>
    <row r="1316" spans="1:15">
      <c r="A1316" s="4">
        <v>1128299</v>
      </c>
      <c r="B1316" s="6">
        <v>375</v>
      </c>
      <c r="C1316" s="12" t="s">
        <v>1086</v>
      </c>
      <c r="D1316" s="12" t="s">
        <v>1253</v>
      </c>
      <c r="E1316" s="10">
        <v>45000</v>
      </c>
      <c r="F1316" s="11">
        <v>0.2</v>
      </c>
      <c r="G1316" s="13">
        <f t="shared" si="120"/>
        <v>225000</v>
      </c>
      <c r="H1316" s="154" t="s">
        <v>1246</v>
      </c>
      <c r="I1316" s="4" t="s">
        <v>31</v>
      </c>
      <c r="J1316">
        <v>225000</v>
      </c>
      <c r="K1316" t="b">
        <f t="shared" si="121"/>
        <v>0</v>
      </c>
      <c r="L1316" t="b">
        <f t="shared" si="122"/>
        <v>1</v>
      </c>
      <c r="M1316" t="b">
        <f t="shared" si="123"/>
        <v>0</v>
      </c>
      <c r="N1316" t="b">
        <f t="shared" si="124"/>
        <v>1</v>
      </c>
      <c r="O1316" t="b">
        <f t="shared" si="125"/>
        <v>1</v>
      </c>
    </row>
    <row r="1317" spans="1:15">
      <c r="A1317" s="4">
        <v>1128299</v>
      </c>
      <c r="B1317" s="6">
        <v>375</v>
      </c>
      <c r="C1317" s="12" t="s">
        <v>1087</v>
      </c>
      <c r="D1317" s="12" t="s">
        <v>1253</v>
      </c>
      <c r="E1317" s="10">
        <v>56250</v>
      </c>
      <c r="F1317" s="11">
        <v>0.25</v>
      </c>
      <c r="G1317" s="13">
        <f t="shared" si="120"/>
        <v>225000</v>
      </c>
      <c r="H1317" s="154" t="s">
        <v>1241</v>
      </c>
      <c r="I1317" s="4" t="s">
        <v>31</v>
      </c>
      <c r="J1317">
        <v>225000</v>
      </c>
      <c r="K1317" t="b">
        <f t="shared" si="121"/>
        <v>0</v>
      </c>
      <c r="L1317" t="b">
        <f t="shared" si="122"/>
        <v>1</v>
      </c>
      <c r="M1317" t="b">
        <f t="shared" si="123"/>
        <v>0</v>
      </c>
      <c r="N1317" t="b">
        <f t="shared" si="124"/>
        <v>0</v>
      </c>
      <c r="O1317" t="b">
        <f t="shared" si="125"/>
        <v>1</v>
      </c>
    </row>
    <row r="1318" spans="1:15">
      <c r="A1318" s="4">
        <v>1128299</v>
      </c>
      <c r="B1318" s="6">
        <v>275</v>
      </c>
      <c r="C1318" s="12" t="s">
        <v>1086</v>
      </c>
      <c r="D1318" s="12" t="s">
        <v>1253</v>
      </c>
      <c r="E1318" s="10">
        <v>37812.5</v>
      </c>
      <c r="F1318" s="11">
        <v>0.25</v>
      </c>
      <c r="G1318" s="13">
        <f t="shared" si="120"/>
        <v>151250</v>
      </c>
      <c r="H1318" s="154" t="s">
        <v>1246</v>
      </c>
      <c r="I1318" s="4" t="s">
        <v>31</v>
      </c>
      <c r="J1318">
        <v>151250</v>
      </c>
      <c r="K1318" t="b">
        <f t="shared" si="121"/>
        <v>0</v>
      </c>
      <c r="L1318" t="b">
        <f t="shared" si="122"/>
        <v>1</v>
      </c>
      <c r="M1318" t="b">
        <f t="shared" si="123"/>
        <v>0</v>
      </c>
      <c r="N1318" t="b">
        <f t="shared" si="124"/>
        <v>1</v>
      </c>
      <c r="O1318" t="b">
        <f t="shared" si="125"/>
        <v>1</v>
      </c>
    </row>
    <row r="1319" spans="1:15">
      <c r="A1319" s="4">
        <v>1128299</v>
      </c>
      <c r="B1319" s="6">
        <v>175</v>
      </c>
      <c r="C1319" s="12" t="s">
        <v>1087</v>
      </c>
      <c r="D1319" s="12" t="s">
        <v>1253</v>
      </c>
      <c r="E1319" s="10">
        <v>15750</v>
      </c>
      <c r="F1319" s="11">
        <v>0.15</v>
      </c>
      <c r="G1319" s="13">
        <f t="shared" si="120"/>
        <v>105000</v>
      </c>
      <c r="H1319" s="154" t="s">
        <v>1241</v>
      </c>
      <c r="I1319" s="4" t="s">
        <v>31</v>
      </c>
      <c r="J1319">
        <v>105000</v>
      </c>
      <c r="K1319" t="b">
        <f t="shared" si="121"/>
        <v>0</v>
      </c>
      <c r="L1319" t="b">
        <f t="shared" si="122"/>
        <v>1</v>
      </c>
      <c r="M1319" t="b">
        <f t="shared" si="123"/>
        <v>1</v>
      </c>
      <c r="N1319" t="b">
        <f t="shared" si="124"/>
        <v>0</v>
      </c>
      <c r="O1319" t="b">
        <f t="shared" si="125"/>
        <v>1</v>
      </c>
    </row>
    <row r="1320" spans="1:15">
      <c r="A1320" s="4">
        <v>1128299</v>
      </c>
      <c r="B1320" s="6">
        <v>475</v>
      </c>
      <c r="C1320" s="12" t="s">
        <v>1086</v>
      </c>
      <c r="D1320" s="12" t="s">
        <v>1253</v>
      </c>
      <c r="E1320" s="10">
        <v>142500</v>
      </c>
      <c r="F1320" s="11">
        <v>0.4</v>
      </c>
      <c r="G1320" s="13">
        <f t="shared" si="120"/>
        <v>356250</v>
      </c>
      <c r="H1320" s="154" t="s">
        <v>1246</v>
      </c>
      <c r="I1320" s="4" t="s">
        <v>31</v>
      </c>
      <c r="J1320">
        <v>356250</v>
      </c>
      <c r="K1320" t="b">
        <f t="shared" si="121"/>
        <v>0</v>
      </c>
      <c r="L1320" t="b">
        <f t="shared" si="122"/>
        <v>1</v>
      </c>
      <c r="M1320" t="b">
        <f t="shared" si="123"/>
        <v>0</v>
      </c>
      <c r="N1320" t="b">
        <f t="shared" si="124"/>
        <v>1</v>
      </c>
      <c r="O1320" t="b">
        <f t="shared" si="125"/>
        <v>1</v>
      </c>
    </row>
    <row r="1321" spans="1:15">
      <c r="A1321" s="4">
        <v>1128299</v>
      </c>
      <c r="B1321" s="6">
        <v>725</v>
      </c>
      <c r="C1321" s="12" t="s">
        <v>1087</v>
      </c>
      <c r="D1321" s="12" t="s">
        <v>1253</v>
      </c>
      <c r="E1321" s="10">
        <v>126875</v>
      </c>
      <c r="F1321" s="11">
        <v>0.25</v>
      </c>
      <c r="G1321" s="13">
        <f t="shared" si="120"/>
        <v>507500</v>
      </c>
      <c r="H1321" s="154" t="s">
        <v>1241</v>
      </c>
      <c r="I1321" s="4" t="s">
        <v>31</v>
      </c>
      <c r="J1321">
        <v>507500</v>
      </c>
      <c r="K1321" t="b">
        <f t="shared" si="121"/>
        <v>1</v>
      </c>
      <c r="L1321" t="b">
        <f t="shared" si="122"/>
        <v>1</v>
      </c>
      <c r="M1321" t="b">
        <f t="shared" si="123"/>
        <v>0</v>
      </c>
      <c r="N1321" t="b">
        <f t="shared" si="124"/>
        <v>0</v>
      </c>
      <c r="O1321" t="b">
        <f t="shared" si="125"/>
        <v>1</v>
      </c>
    </row>
    <row r="1322" spans="1:15">
      <c r="A1322" s="4">
        <v>1128299</v>
      </c>
      <c r="B1322" s="6">
        <v>600</v>
      </c>
      <c r="C1322" s="12" t="s">
        <v>1089</v>
      </c>
      <c r="D1322" s="155" t="s">
        <v>1254</v>
      </c>
      <c r="E1322" s="10">
        <v>90000</v>
      </c>
      <c r="F1322" s="11">
        <v>0.2</v>
      </c>
      <c r="G1322" s="13">
        <f t="shared" si="120"/>
        <v>450000</v>
      </c>
      <c r="H1322" s="154" t="s">
        <v>1246</v>
      </c>
      <c r="I1322" s="4" t="s">
        <v>31</v>
      </c>
      <c r="J1322">
        <v>450000</v>
      </c>
      <c r="K1322" t="b">
        <f t="shared" si="121"/>
        <v>0</v>
      </c>
      <c r="L1322" t="b">
        <f t="shared" si="122"/>
        <v>0</v>
      </c>
      <c r="M1322" t="b">
        <f t="shared" si="123"/>
        <v>0</v>
      </c>
      <c r="N1322" t="b">
        <f t="shared" si="124"/>
        <v>1</v>
      </c>
      <c r="O1322" t="b">
        <f t="shared" si="125"/>
        <v>1</v>
      </c>
    </row>
    <row r="1323" spans="1:15">
      <c r="A1323" s="4">
        <v>1128299</v>
      </c>
      <c r="B1323" s="6">
        <v>600</v>
      </c>
      <c r="C1323" s="12" t="s">
        <v>1087</v>
      </c>
      <c r="D1323" s="12" t="s">
        <v>1253</v>
      </c>
      <c r="E1323" s="10">
        <v>112500</v>
      </c>
      <c r="F1323" s="11">
        <v>0.25</v>
      </c>
      <c r="G1323" s="13">
        <f t="shared" si="120"/>
        <v>450000</v>
      </c>
      <c r="H1323" s="154" t="s">
        <v>1241</v>
      </c>
      <c r="I1323" s="4" t="s">
        <v>31</v>
      </c>
      <c r="J1323">
        <v>450000</v>
      </c>
      <c r="K1323" t="b">
        <f t="shared" si="121"/>
        <v>0</v>
      </c>
      <c r="L1323" t="b">
        <f t="shared" si="122"/>
        <v>1</v>
      </c>
      <c r="M1323" t="b">
        <f t="shared" si="123"/>
        <v>0</v>
      </c>
      <c r="N1323" t="b">
        <f t="shared" si="124"/>
        <v>0</v>
      </c>
      <c r="O1323" t="b">
        <f t="shared" si="125"/>
        <v>1</v>
      </c>
    </row>
    <row r="1324" spans="1:15">
      <c r="A1324" s="4">
        <v>1128299</v>
      </c>
      <c r="B1324" s="6">
        <v>475</v>
      </c>
      <c r="C1324" s="12" t="s">
        <v>1088</v>
      </c>
      <c r="D1324" s="155" t="s">
        <v>1254</v>
      </c>
      <c r="E1324" s="10">
        <v>89062.5</v>
      </c>
      <c r="F1324" s="11">
        <v>0.25</v>
      </c>
      <c r="G1324" s="13">
        <f t="shared" si="120"/>
        <v>356250</v>
      </c>
      <c r="H1324" s="154" t="s">
        <v>1246</v>
      </c>
      <c r="I1324" s="4" t="s">
        <v>31</v>
      </c>
      <c r="J1324">
        <v>356250</v>
      </c>
      <c r="K1324" t="b">
        <f t="shared" si="121"/>
        <v>0</v>
      </c>
      <c r="L1324" t="b">
        <f t="shared" si="122"/>
        <v>0</v>
      </c>
      <c r="M1324" t="b">
        <f t="shared" si="123"/>
        <v>0</v>
      </c>
      <c r="N1324" t="b">
        <f t="shared" si="124"/>
        <v>1</v>
      </c>
      <c r="O1324" t="b">
        <f t="shared" si="125"/>
        <v>1</v>
      </c>
    </row>
    <row r="1325" spans="1:15">
      <c r="A1325" s="4">
        <v>1128299</v>
      </c>
      <c r="B1325" s="6">
        <v>350</v>
      </c>
      <c r="C1325" s="12" t="s">
        <v>1088</v>
      </c>
      <c r="D1325" s="155" t="s">
        <v>1254</v>
      </c>
      <c r="E1325" s="10">
        <v>44625</v>
      </c>
      <c r="F1325" s="11">
        <v>0.15</v>
      </c>
      <c r="G1325" s="13">
        <f t="shared" si="120"/>
        <v>297500</v>
      </c>
      <c r="H1325" s="154" t="s">
        <v>1241</v>
      </c>
      <c r="I1325" s="4" t="s">
        <v>31</v>
      </c>
      <c r="J1325">
        <v>297500</v>
      </c>
      <c r="K1325" t="b">
        <f t="shared" si="121"/>
        <v>0</v>
      </c>
      <c r="L1325" t="b">
        <f t="shared" si="122"/>
        <v>1</v>
      </c>
      <c r="M1325" t="b">
        <f t="shared" si="123"/>
        <v>0</v>
      </c>
      <c r="N1325" t="b">
        <f t="shared" si="124"/>
        <v>0</v>
      </c>
      <c r="O1325" t="b">
        <f t="shared" si="125"/>
        <v>1</v>
      </c>
    </row>
    <row r="1326" spans="1:15">
      <c r="A1326" s="4">
        <v>1128299</v>
      </c>
      <c r="B1326" s="6">
        <v>650</v>
      </c>
      <c r="C1326" s="12" t="s">
        <v>1086</v>
      </c>
      <c r="D1326" s="12" t="s">
        <v>1253</v>
      </c>
      <c r="E1326" s="10">
        <v>260000</v>
      </c>
      <c r="F1326" s="11">
        <v>0.4</v>
      </c>
      <c r="G1326" s="13">
        <f t="shared" si="120"/>
        <v>650000</v>
      </c>
      <c r="H1326" s="154" t="s">
        <v>1246</v>
      </c>
      <c r="I1326" s="4" t="s">
        <v>31</v>
      </c>
      <c r="J1326">
        <v>650000</v>
      </c>
      <c r="K1326" t="b">
        <f t="shared" si="121"/>
        <v>1</v>
      </c>
      <c r="L1326" t="b">
        <f t="shared" si="122"/>
        <v>1</v>
      </c>
      <c r="M1326" t="b">
        <f t="shared" si="123"/>
        <v>0</v>
      </c>
      <c r="N1326" t="b">
        <f t="shared" si="124"/>
        <v>1</v>
      </c>
      <c r="O1326" t="b">
        <f t="shared" si="125"/>
        <v>1</v>
      </c>
    </row>
    <row r="1327" spans="1:15">
      <c r="A1327" s="4">
        <v>1128299</v>
      </c>
      <c r="B1327" s="6">
        <v>800</v>
      </c>
      <c r="C1327" s="12" t="s">
        <v>1086</v>
      </c>
      <c r="D1327" s="12" t="s">
        <v>1253</v>
      </c>
      <c r="E1327" s="10">
        <v>160000</v>
      </c>
      <c r="F1327" s="11">
        <v>0.25</v>
      </c>
      <c r="G1327" s="13">
        <f t="shared" si="120"/>
        <v>640000</v>
      </c>
      <c r="H1327" s="154" t="s">
        <v>1241</v>
      </c>
      <c r="I1327" s="4" t="s">
        <v>31</v>
      </c>
      <c r="J1327">
        <v>640000</v>
      </c>
      <c r="K1327" t="b">
        <f t="shared" si="121"/>
        <v>1</v>
      </c>
      <c r="L1327" t="b">
        <f t="shared" si="122"/>
        <v>1</v>
      </c>
      <c r="M1327" t="b">
        <f t="shared" si="123"/>
        <v>0</v>
      </c>
      <c r="N1327" t="b">
        <f t="shared" si="124"/>
        <v>0</v>
      </c>
      <c r="O1327" t="b">
        <f t="shared" si="125"/>
        <v>1</v>
      </c>
    </row>
    <row r="1328" spans="1:15">
      <c r="A1328" s="4">
        <v>1128299</v>
      </c>
      <c r="B1328" s="6">
        <v>650</v>
      </c>
      <c r="C1328" s="12" t="s">
        <v>1088</v>
      </c>
      <c r="D1328" s="155" t="s">
        <v>1254</v>
      </c>
      <c r="E1328" s="10">
        <v>110500</v>
      </c>
      <c r="F1328" s="11">
        <v>0.2</v>
      </c>
      <c r="G1328" s="13">
        <f t="shared" si="120"/>
        <v>552500</v>
      </c>
      <c r="H1328" s="154" t="s">
        <v>1246</v>
      </c>
      <c r="I1328" s="4" t="s">
        <v>31</v>
      </c>
      <c r="J1328">
        <v>552500</v>
      </c>
      <c r="K1328" t="b">
        <f t="shared" si="121"/>
        <v>1</v>
      </c>
      <c r="L1328" t="b">
        <f t="shared" si="122"/>
        <v>0</v>
      </c>
      <c r="M1328" t="b">
        <f t="shared" si="123"/>
        <v>0</v>
      </c>
      <c r="N1328" t="b">
        <f t="shared" si="124"/>
        <v>1</v>
      </c>
      <c r="O1328" t="b">
        <f t="shared" si="125"/>
        <v>1</v>
      </c>
    </row>
    <row r="1329" spans="1:15">
      <c r="A1329" s="4">
        <v>1128299</v>
      </c>
      <c r="B1329" s="6">
        <v>600</v>
      </c>
      <c r="C1329" s="12" t="s">
        <v>1086</v>
      </c>
      <c r="D1329" s="12" t="s">
        <v>1253</v>
      </c>
      <c r="E1329" s="10">
        <v>127500</v>
      </c>
      <c r="F1329" s="11">
        <v>0.25</v>
      </c>
      <c r="G1329" s="13">
        <f t="shared" si="120"/>
        <v>510000</v>
      </c>
      <c r="H1329" s="154" t="s">
        <v>1241</v>
      </c>
      <c r="I1329" s="4" t="s">
        <v>31</v>
      </c>
      <c r="J1329">
        <v>510000</v>
      </c>
      <c r="K1329" t="b">
        <f t="shared" si="121"/>
        <v>1</v>
      </c>
      <c r="L1329" t="b">
        <f t="shared" si="122"/>
        <v>1</v>
      </c>
      <c r="M1329" t="b">
        <f t="shared" si="123"/>
        <v>0</v>
      </c>
      <c r="N1329" t="b">
        <f t="shared" si="124"/>
        <v>0</v>
      </c>
      <c r="O1329" t="b">
        <f t="shared" si="125"/>
        <v>1</v>
      </c>
    </row>
    <row r="1330" spans="1:15">
      <c r="A1330" s="4">
        <v>1128299</v>
      </c>
      <c r="B1330" s="6">
        <v>500</v>
      </c>
      <c r="C1330" s="12" t="s">
        <v>1086</v>
      </c>
      <c r="D1330" s="12" t="s">
        <v>1253</v>
      </c>
      <c r="E1330" s="10">
        <v>100000</v>
      </c>
      <c r="F1330" s="11">
        <v>0.25</v>
      </c>
      <c r="G1330" s="13">
        <f t="shared" si="120"/>
        <v>400000</v>
      </c>
      <c r="H1330" s="154" t="s">
        <v>1246</v>
      </c>
      <c r="I1330" s="4" t="s">
        <v>31</v>
      </c>
      <c r="J1330">
        <v>400000</v>
      </c>
      <c r="K1330" t="b">
        <f t="shared" si="121"/>
        <v>0</v>
      </c>
      <c r="L1330" t="b">
        <f t="shared" si="122"/>
        <v>1</v>
      </c>
      <c r="M1330" t="b">
        <f t="shared" si="123"/>
        <v>0</v>
      </c>
      <c r="N1330" t="b">
        <f t="shared" si="124"/>
        <v>1</v>
      </c>
      <c r="O1330" t="b">
        <f t="shared" si="125"/>
        <v>1</v>
      </c>
    </row>
    <row r="1331" spans="1:15">
      <c r="A1331" s="4">
        <v>1128299</v>
      </c>
      <c r="B1331" s="6">
        <v>550</v>
      </c>
      <c r="C1331" s="12" t="s">
        <v>1087</v>
      </c>
      <c r="D1331" s="12" t="s">
        <v>1253</v>
      </c>
      <c r="E1331" s="10">
        <v>70125</v>
      </c>
      <c r="F1331" s="11">
        <v>0.15</v>
      </c>
      <c r="G1331" s="13">
        <f t="shared" si="120"/>
        <v>467500</v>
      </c>
      <c r="H1331" s="154" t="s">
        <v>1241</v>
      </c>
      <c r="I1331" s="4" t="s">
        <v>31</v>
      </c>
      <c r="J1331">
        <v>467500</v>
      </c>
      <c r="K1331" t="b">
        <f t="shared" si="121"/>
        <v>1</v>
      </c>
      <c r="L1331" t="b">
        <f t="shared" si="122"/>
        <v>1</v>
      </c>
      <c r="M1331" t="b">
        <f t="shared" si="123"/>
        <v>0</v>
      </c>
      <c r="N1331" t="b">
        <f t="shared" si="124"/>
        <v>0</v>
      </c>
      <c r="O1331" t="b">
        <f t="shared" si="125"/>
        <v>1</v>
      </c>
    </row>
    <row r="1332" spans="1:15">
      <c r="A1332" s="4">
        <v>1128299</v>
      </c>
      <c r="B1332" s="6">
        <v>550</v>
      </c>
      <c r="C1332" s="12" t="s">
        <v>1087</v>
      </c>
      <c r="D1332" s="12" t="s">
        <v>1253</v>
      </c>
      <c r="E1332" s="10">
        <v>220000</v>
      </c>
      <c r="F1332" s="11">
        <v>0.4</v>
      </c>
      <c r="G1332" s="13">
        <f t="shared" si="120"/>
        <v>550000</v>
      </c>
      <c r="H1332" s="154" t="s">
        <v>1246</v>
      </c>
      <c r="I1332" s="4" t="s">
        <v>31</v>
      </c>
      <c r="J1332">
        <v>550000</v>
      </c>
      <c r="K1332" t="b">
        <f t="shared" si="121"/>
        <v>1</v>
      </c>
      <c r="L1332" t="b">
        <f t="shared" si="122"/>
        <v>0</v>
      </c>
      <c r="M1332" t="b">
        <f t="shared" si="123"/>
        <v>0</v>
      </c>
      <c r="N1332" t="b">
        <f t="shared" si="124"/>
        <v>1</v>
      </c>
      <c r="O1332" t="b">
        <f t="shared" si="125"/>
        <v>1</v>
      </c>
    </row>
    <row r="1333" spans="1:15">
      <c r="A1333" s="4">
        <v>1128299</v>
      </c>
      <c r="B1333" s="6">
        <v>750</v>
      </c>
      <c r="C1333" s="12" t="s">
        <v>1086</v>
      </c>
      <c r="D1333" s="12" t="s">
        <v>1253</v>
      </c>
      <c r="E1333" s="10">
        <v>159375</v>
      </c>
      <c r="F1333" s="11">
        <v>0.25</v>
      </c>
      <c r="G1333" s="13">
        <f t="shared" si="120"/>
        <v>637500</v>
      </c>
      <c r="H1333" s="154" t="s">
        <v>1241</v>
      </c>
      <c r="I1333" s="4" t="s">
        <v>31</v>
      </c>
      <c r="J1333">
        <v>637500</v>
      </c>
      <c r="K1333" t="b">
        <f t="shared" si="121"/>
        <v>1</v>
      </c>
      <c r="L1333" t="b">
        <f t="shared" si="122"/>
        <v>1</v>
      </c>
      <c r="M1333" t="b">
        <f t="shared" si="123"/>
        <v>0</v>
      </c>
      <c r="N1333" t="b">
        <f t="shared" si="124"/>
        <v>0</v>
      </c>
      <c r="O1333" t="b">
        <f t="shared" si="125"/>
        <v>1</v>
      </c>
    </row>
    <row r="1334" spans="1:15">
      <c r="A1334" s="4">
        <v>1128299</v>
      </c>
      <c r="B1334" s="6">
        <v>725</v>
      </c>
      <c r="C1334" s="12" t="s">
        <v>1087</v>
      </c>
      <c r="D1334" s="12" t="s">
        <v>1253</v>
      </c>
      <c r="E1334" s="10">
        <v>108750</v>
      </c>
      <c r="F1334" s="11">
        <v>0.2</v>
      </c>
      <c r="G1334" s="13">
        <f t="shared" si="120"/>
        <v>543750</v>
      </c>
      <c r="H1334" s="154" t="s">
        <v>1246</v>
      </c>
      <c r="I1334" s="4" t="s">
        <v>31</v>
      </c>
      <c r="J1334">
        <v>543750</v>
      </c>
      <c r="K1334" t="b">
        <f t="shared" si="121"/>
        <v>1</v>
      </c>
      <c r="L1334" t="b">
        <f t="shared" si="122"/>
        <v>0</v>
      </c>
      <c r="M1334" t="b">
        <f t="shared" si="123"/>
        <v>0</v>
      </c>
      <c r="N1334" t="b">
        <f t="shared" si="124"/>
        <v>1</v>
      </c>
      <c r="O1334" t="b">
        <f t="shared" si="125"/>
        <v>1</v>
      </c>
    </row>
    <row r="1335" spans="1:15">
      <c r="A1335" s="4">
        <v>1128299</v>
      </c>
      <c r="B1335" s="6">
        <v>600</v>
      </c>
      <c r="C1335" s="12" t="s">
        <v>1086</v>
      </c>
      <c r="D1335" s="12" t="s">
        <v>1253</v>
      </c>
      <c r="E1335" s="10">
        <v>105000</v>
      </c>
      <c r="F1335" s="11">
        <v>0.25</v>
      </c>
      <c r="G1335" s="13">
        <f t="shared" si="120"/>
        <v>420000</v>
      </c>
      <c r="H1335" s="154" t="s">
        <v>1241</v>
      </c>
      <c r="I1335" s="4" t="s">
        <v>31</v>
      </c>
      <c r="J1335">
        <v>420000</v>
      </c>
      <c r="K1335" t="b">
        <f t="shared" si="121"/>
        <v>0</v>
      </c>
      <c r="L1335" t="b">
        <f t="shared" si="122"/>
        <v>1</v>
      </c>
      <c r="M1335" t="b">
        <f t="shared" si="123"/>
        <v>0</v>
      </c>
      <c r="N1335" t="b">
        <f t="shared" si="124"/>
        <v>0</v>
      </c>
      <c r="O1335" t="b">
        <f t="shared" si="125"/>
        <v>1</v>
      </c>
    </row>
    <row r="1336" spans="1:15">
      <c r="A1336" s="4">
        <v>1128299</v>
      </c>
      <c r="B1336" s="6">
        <v>525</v>
      </c>
      <c r="C1336" s="12" t="s">
        <v>1087</v>
      </c>
      <c r="D1336" s="12" t="s">
        <v>1253</v>
      </c>
      <c r="E1336" s="10">
        <v>91875</v>
      </c>
      <c r="F1336" s="11">
        <v>0.25</v>
      </c>
      <c r="G1336" s="13">
        <f t="shared" si="120"/>
        <v>367500</v>
      </c>
      <c r="H1336" s="154" t="s">
        <v>1246</v>
      </c>
      <c r="I1336" s="4" t="s">
        <v>31</v>
      </c>
      <c r="J1336">
        <v>367500</v>
      </c>
      <c r="K1336" t="b">
        <f t="shared" si="121"/>
        <v>0</v>
      </c>
      <c r="L1336" t="b">
        <f t="shared" si="122"/>
        <v>0</v>
      </c>
      <c r="M1336" t="b">
        <f t="shared" si="123"/>
        <v>0</v>
      </c>
      <c r="N1336" t="b">
        <f t="shared" si="124"/>
        <v>1</v>
      </c>
      <c r="O1336" t="b">
        <f t="shared" si="125"/>
        <v>1</v>
      </c>
    </row>
    <row r="1337" spans="1:15">
      <c r="A1337" s="4">
        <v>1128299</v>
      </c>
      <c r="B1337" s="6">
        <v>525</v>
      </c>
      <c r="C1337" s="12" t="s">
        <v>1087</v>
      </c>
      <c r="D1337" s="12" t="s">
        <v>1253</v>
      </c>
      <c r="E1337" s="10">
        <v>55125</v>
      </c>
      <c r="F1337" s="11">
        <v>0.15</v>
      </c>
      <c r="G1337" s="13">
        <f t="shared" si="120"/>
        <v>367500</v>
      </c>
      <c r="H1337" s="154" t="s">
        <v>1241</v>
      </c>
      <c r="I1337" s="4" t="s">
        <v>31</v>
      </c>
      <c r="J1337">
        <v>367500</v>
      </c>
      <c r="K1337" t="b">
        <f t="shared" si="121"/>
        <v>0</v>
      </c>
      <c r="L1337" t="b">
        <f t="shared" si="122"/>
        <v>1</v>
      </c>
      <c r="M1337" t="b">
        <f t="shared" si="123"/>
        <v>0</v>
      </c>
      <c r="N1337" t="b">
        <f t="shared" si="124"/>
        <v>0</v>
      </c>
      <c r="O1337" t="b">
        <f t="shared" si="125"/>
        <v>1</v>
      </c>
    </row>
    <row r="1338" spans="1:15">
      <c r="A1338" s="4">
        <v>1128299</v>
      </c>
      <c r="B1338" s="6">
        <v>350</v>
      </c>
      <c r="C1338" s="12" t="s">
        <v>1087</v>
      </c>
      <c r="D1338" s="12" t="s">
        <v>1253</v>
      </c>
      <c r="E1338" s="10">
        <v>105000</v>
      </c>
      <c r="F1338" s="11">
        <v>0.4</v>
      </c>
      <c r="G1338" s="13">
        <f t="shared" si="120"/>
        <v>262500</v>
      </c>
      <c r="H1338" s="154" t="s">
        <v>1246</v>
      </c>
      <c r="I1338" s="4" t="s">
        <v>31</v>
      </c>
      <c r="J1338">
        <v>262500</v>
      </c>
      <c r="K1338" t="b">
        <f t="shared" si="121"/>
        <v>0</v>
      </c>
      <c r="L1338" t="b">
        <f t="shared" si="122"/>
        <v>0</v>
      </c>
      <c r="M1338" t="b">
        <f t="shared" si="123"/>
        <v>0</v>
      </c>
      <c r="N1338" t="b">
        <f t="shared" si="124"/>
        <v>1</v>
      </c>
      <c r="O1338" t="b">
        <f t="shared" si="125"/>
        <v>1</v>
      </c>
    </row>
    <row r="1339" spans="1:15">
      <c r="A1339" s="4">
        <v>1128299</v>
      </c>
      <c r="B1339" s="6">
        <v>550</v>
      </c>
      <c r="C1339" s="12" t="s">
        <v>1087</v>
      </c>
      <c r="D1339" s="12" t="s">
        <v>1253</v>
      </c>
      <c r="E1339" s="10">
        <v>89375</v>
      </c>
      <c r="F1339" s="11">
        <v>0.25</v>
      </c>
      <c r="G1339" s="13">
        <f t="shared" si="120"/>
        <v>357500</v>
      </c>
      <c r="H1339" s="154" t="s">
        <v>1241</v>
      </c>
      <c r="I1339" s="4" t="s">
        <v>31</v>
      </c>
      <c r="J1339">
        <v>357500</v>
      </c>
      <c r="K1339" t="b">
        <f t="shared" si="121"/>
        <v>0</v>
      </c>
      <c r="L1339" t="b">
        <f t="shared" si="122"/>
        <v>1</v>
      </c>
      <c r="M1339" t="b">
        <f t="shared" si="123"/>
        <v>0</v>
      </c>
      <c r="N1339" t="b">
        <f t="shared" si="124"/>
        <v>0</v>
      </c>
      <c r="O1339" t="b">
        <f t="shared" si="125"/>
        <v>1</v>
      </c>
    </row>
    <row r="1340" spans="1:15">
      <c r="A1340" s="4">
        <v>1128299</v>
      </c>
      <c r="B1340" s="6">
        <v>550</v>
      </c>
      <c r="C1340" s="12" t="s">
        <v>1087</v>
      </c>
      <c r="D1340" s="12" t="s">
        <v>1253</v>
      </c>
      <c r="E1340" s="10">
        <v>77000</v>
      </c>
      <c r="F1340" s="11">
        <v>0.2</v>
      </c>
      <c r="G1340" s="13">
        <f t="shared" si="120"/>
        <v>385000</v>
      </c>
      <c r="H1340" s="154" t="s">
        <v>1246</v>
      </c>
      <c r="I1340" s="4" t="s">
        <v>31</v>
      </c>
      <c r="J1340">
        <v>385000</v>
      </c>
      <c r="K1340" t="b">
        <f t="shared" si="121"/>
        <v>0</v>
      </c>
      <c r="L1340" t="b">
        <f t="shared" si="122"/>
        <v>0</v>
      </c>
      <c r="M1340" t="b">
        <f t="shared" si="123"/>
        <v>0</v>
      </c>
      <c r="N1340" t="b">
        <f t="shared" si="124"/>
        <v>1</v>
      </c>
      <c r="O1340" t="b">
        <f t="shared" si="125"/>
        <v>1</v>
      </c>
    </row>
    <row r="1341" spans="1:15">
      <c r="A1341" s="4">
        <v>1128299</v>
      </c>
      <c r="B1341" s="6">
        <v>375</v>
      </c>
      <c r="C1341" s="12" t="s">
        <v>1086</v>
      </c>
      <c r="D1341" s="12" t="s">
        <v>1253</v>
      </c>
      <c r="E1341" s="10">
        <v>60937.5</v>
      </c>
      <c r="F1341" s="11">
        <v>0.25</v>
      </c>
      <c r="G1341" s="13">
        <f t="shared" si="120"/>
        <v>243750</v>
      </c>
      <c r="H1341" s="154" t="s">
        <v>1241</v>
      </c>
      <c r="I1341" s="4" t="s">
        <v>31</v>
      </c>
      <c r="J1341">
        <v>243750</v>
      </c>
      <c r="K1341" t="b">
        <f t="shared" si="121"/>
        <v>0</v>
      </c>
      <c r="L1341" t="b">
        <f t="shared" si="122"/>
        <v>1</v>
      </c>
      <c r="M1341" t="b">
        <f t="shared" si="123"/>
        <v>0</v>
      </c>
      <c r="N1341" t="b">
        <f t="shared" si="124"/>
        <v>0</v>
      </c>
      <c r="O1341" t="b">
        <f t="shared" si="125"/>
        <v>1</v>
      </c>
    </row>
    <row r="1342" spans="1:15">
      <c r="A1342" s="4">
        <v>1128299</v>
      </c>
      <c r="B1342" s="6">
        <v>325</v>
      </c>
      <c r="C1342" s="12" t="s">
        <v>1086</v>
      </c>
      <c r="D1342" s="12" t="s">
        <v>1253</v>
      </c>
      <c r="E1342" s="10">
        <v>52812.5</v>
      </c>
      <c r="F1342" s="11">
        <v>0.25</v>
      </c>
      <c r="G1342" s="13">
        <f t="shared" si="120"/>
        <v>211250</v>
      </c>
      <c r="H1342" s="154" t="s">
        <v>1246</v>
      </c>
      <c r="I1342" s="4" t="s">
        <v>31</v>
      </c>
      <c r="J1342">
        <v>211250</v>
      </c>
      <c r="K1342" t="b">
        <f t="shared" si="121"/>
        <v>0</v>
      </c>
      <c r="L1342" t="b">
        <f t="shared" si="122"/>
        <v>1</v>
      </c>
      <c r="M1342" t="b">
        <f t="shared" si="123"/>
        <v>0</v>
      </c>
      <c r="N1342" t="b">
        <f t="shared" si="124"/>
        <v>1</v>
      </c>
      <c r="O1342" t="b">
        <f t="shared" si="125"/>
        <v>1</v>
      </c>
    </row>
    <row r="1343" spans="1:15">
      <c r="A1343" s="4">
        <v>1128299</v>
      </c>
      <c r="B1343" s="6">
        <v>350</v>
      </c>
      <c r="C1343" s="12" t="s">
        <v>1087</v>
      </c>
      <c r="D1343" s="12" t="s">
        <v>1253</v>
      </c>
      <c r="E1343" s="10">
        <v>39375</v>
      </c>
      <c r="F1343" s="11">
        <v>0.15</v>
      </c>
      <c r="G1343" s="13">
        <f t="shared" si="120"/>
        <v>262500</v>
      </c>
      <c r="H1343" s="154" t="s">
        <v>1241</v>
      </c>
      <c r="I1343" s="4" t="s">
        <v>31</v>
      </c>
      <c r="J1343">
        <v>262500</v>
      </c>
      <c r="K1343" t="b">
        <f t="shared" si="121"/>
        <v>0</v>
      </c>
      <c r="L1343" t="b">
        <f t="shared" si="122"/>
        <v>1</v>
      </c>
      <c r="M1343" t="b">
        <f t="shared" si="123"/>
        <v>0</v>
      </c>
      <c r="N1343" t="b">
        <f t="shared" si="124"/>
        <v>0</v>
      </c>
      <c r="O1343" t="b">
        <f t="shared" si="125"/>
        <v>1</v>
      </c>
    </row>
    <row r="1344" spans="1:15">
      <c r="A1344" s="4">
        <v>1128299</v>
      </c>
      <c r="B1344" s="6">
        <v>375</v>
      </c>
      <c r="C1344" s="12" t="s">
        <v>1087</v>
      </c>
      <c r="D1344" s="12" t="s">
        <v>1253</v>
      </c>
      <c r="E1344" s="10">
        <v>90000</v>
      </c>
      <c r="F1344" s="11">
        <v>0.4</v>
      </c>
      <c r="G1344" s="13">
        <f t="shared" si="120"/>
        <v>225000</v>
      </c>
      <c r="H1344" s="154" t="s">
        <v>1246</v>
      </c>
      <c r="I1344" s="4" t="s">
        <v>31</v>
      </c>
      <c r="J1344">
        <v>225000</v>
      </c>
      <c r="K1344" t="b">
        <f t="shared" si="121"/>
        <v>0</v>
      </c>
      <c r="L1344" t="b">
        <f t="shared" si="122"/>
        <v>0</v>
      </c>
      <c r="M1344" t="b">
        <f t="shared" si="123"/>
        <v>0</v>
      </c>
      <c r="N1344" t="b">
        <f t="shared" si="124"/>
        <v>1</v>
      </c>
      <c r="O1344" t="b">
        <f t="shared" si="125"/>
        <v>1</v>
      </c>
    </row>
    <row r="1345" spans="1:15">
      <c r="A1345" s="4">
        <v>1128299</v>
      </c>
      <c r="B1345" s="6">
        <v>475</v>
      </c>
      <c r="C1345" s="12" t="s">
        <v>1087</v>
      </c>
      <c r="D1345" s="12" t="s">
        <v>1253</v>
      </c>
      <c r="E1345" s="10">
        <v>65312.5</v>
      </c>
      <c r="F1345" s="11">
        <v>0.25</v>
      </c>
      <c r="G1345" s="13">
        <f t="shared" si="120"/>
        <v>261250</v>
      </c>
      <c r="H1345" s="154" t="s">
        <v>1241</v>
      </c>
      <c r="I1345" s="4" t="s">
        <v>31</v>
      </c>
      <c r="J1345">
        <v>261250</v>
      </c>
      <c r="K1345" t="b">
        <f t="shared" si="121"/>
        <v>0</v>
      </c>
      <c r="L1345" t="b">
        <f t="shared" si="122"/>
        <v>1</v>
      </c>
      <c r="M1345" t="b">
        <f t="shared" si="123"/>
        <v>0</v>
      </c>
      <c r="N1345" t="b">
        <f t="shared" si="124"/>
        <v>0</v>
      </c>
      <c r="O1345" t="b">
        <f t="shared" si="125"/>
        <v>1</v>
      </c>
    </row>
    <row r="1346" spans="1:15">
      <c r="A1346" s="4">
        <v>1128299</v>
      </c>
      <c r="B1346" s="6">
        <v>475</v>
      </c>
      <c r="C1346" s="12" t="s">
        <v>1086</v>
      </c>
      <c r="D1346" s="12" t="s">
        <v>1253</v>
      </c>
      <c r="E1346" s="10">
        <v>61750</v>
      </c>
      <c r="F1346" s="11">
        <v>0.2</v>
      </c>
      <c r="G1346" s="13">
        <f t="shared" si="120"/>
        <v>308750</v>
      </c>
      <c r="H1346" s="154" t="s">
        <v>1246</v>
      </c>
      <c r="I1346" s="4" t="s">
        <v>31</v>
      </c>
      <c r="J1346">
        <v>308750</v>
      </c>
      <c r="K1346" t="b">
        <f t="shared" si="121"/>
        <v>0</v>
      </c>
      <c r="L1346" t="b">
        <f t="shared" si="122"/>
        <v>1</v>
      </c>
      <c r="M1346" t="b">
        <f t="shared" si="123"/>
        <v>0</v>
      </c>
      <c r="N1346" t="b">
        <f t="shared" si="124"/>
        <v>1</v>
      </c>
      <c r="O1346" t="b">
        <f t="shared" si="125"/>
        <v>1</v>
      </c>
    </row>
    <row r="1347" spans="1:15">
      <c r="A1347" s="4">
        <v>1128299</v>
      </c>
      <c r="B1347" s="6">
        <v>300</v>
      </c>
      <c r="C1347" s="12" t="s">
        <v>1087</v>
      </c>
      <c r="D1347" s="12" t="s">
        <v>1253</v>
      </c>
      <c r="E1347" s="10">
        <v>45000</v>
      </c>
      <c r="F1347" s="11">
        <v>0.25</v>
      </c>
      <c r="G1347" s="13">
        <f t="shared" si="120"/>
        <v>180000</v>
      </c>
      <c r="H1347" s="154" t="s">
        <v>1241</v>
      </c>
      <c r="I1347" s="4" t="s">
        <v>31</v>
      </c>
      <c r="J1347">
        <v>180000</v>
      </c>
      <c r="K1347" t="b">
        <f t="shared" si="121"/>
        <v>0</v>
      </c>
      <c r="L1347" t="b">
        <f t="shared" si="122"/>
        <v>1</v>
      </c>
      <c r="M1347" t="b">
        <f t="shared" si="123"/>
        <v>0</v>
      </c>
      <c r="N1347" t="b">
        <f t="shared" si="124"/>
        <v>0</v>
      </c>
      <c r="O1347" t="b">
        <f t="shared" si="125"/>
        <v>1</v>
      </c>
    </row>
    <row r="1348" spans="1:15">
      <c r="A1348" s="4">
        <v>1128299</v>
      </c>
      <c r="B1348" s="6">
        <v>275</v>
      </c>
      <c r="C1348" s="12" t="s">
        <v>1086</v>
      </c>
      <c r="D1348" s="12" t="s">
        <v>1253</v>
      </c>
      <c r="E1348" s="10">
        <v>37812.5</v>
      </c>
      <c r="F1348" s="11">
        <v>0.25</v>
      </c>
      <c r="G1348" s="13">
        <f t="shared" si="120"/>
        <v>151250</v>
      </c>
      <c r="H1348" s="154" t="s">
        <v>1246</v>
      </c>
      <c r="I1348" s="4" t="s">
        <v>31</v>
      </c>
      <c r="J1348">
        <v>151250</v>
      </c>
      <c r="K1348" t="b">
        <f t="shared" si="121"/>
        <v>0</v>
      </c>
      <c r="L1348" t="b">
        <f t="shared" si="122"/>
        <v>1</v>
      </c>
      <c r="M1348" t="b">
        <f t="shared" si="123"/>
        <v>0</v>
      </c>
      <c r="N1348" t="b">
        <f t="shared" si="124"/>
        <v>1</v>
      </c>
      <c r="O1348" t="b">
        <f t="shared" si="125"/>
        <v>1</v>
      </c>
    </row>
    <row r="1349" spans="1:15">
      <c r="A1349" s="4">
        <v>1128299</v>
      </c>
      <c r="B1349" s="6">
        <v>250</v>
      </c>
      <c r="C1349" s="12" t="s">
        <v>1086</v>
      </c>
      <c r="D1349" s="12" t="s">
        <v>1253</v>
      </c>
      <c r="E1349" s="10">
        <v>24375</v>
      </c>
      <c r="F1349" s="11">
        <v>0.15</v>
      </c>
      <c r="G1349" s="13">
        <f t="shared" ref="G1349:G1412" si="126">E1349/F1349</f>
        <v>162500</v>
      </c>
      <c r="H1349" s="154" t="s">
        <v>1241</v>
      </c>
      <c r="I1349" s="4" t="s">
        <v>31</v>
      </c>
      <c r="J1349">
        <v>162500</v>
      </c>
      <c r="K1349" t="b">
        <f t="shared" ref="K1349:K1412" si="127">IF(J1349&gt;450000,TRUE,FALSE)</f>
        <v>0</v>
      </c>
      <c r="L1349" t="b">
        <f t="shared" ref="L1349:L1412" si="128">OR(C1349="Men's Street Footwear",H1349="Credit Card")</f>
        <v>1</v>
      </c>
      <c r="M1349" t="b">
        <f t="shared" ref="M1349:M1412" si="129">AND(D1349="Male",H1349="Credit Card",G1349&lt;150000)</f>
        <v>0</v>
      </c>
      <c r="N1349" t="b">
        <f t="shared" ref="N1349:N1412" si="130">NOT(H1349="Credit Card")</f>
        <v>0</v>
      </c>
      <c r="O1349" t="b">
        <f t="shared" ref="O1349:O1412" si="131">NOT(AND(H1349=0,B1349&lt;=500))</f>
        <v>1</v>
      </c>
    </row>
    <row r="1350" spans="1:15">
      <c r="A1350" s="4">
        <v>1128299</v>
      </c>
      <c r="B1350" s="6">
        <v>300</v>
      </c>
      <c r="C1350" s="12" t="s">
        <v>1087</v>
      </c>
      <c r="D1350" s="12" t="s">
        <v>1253</v>
      </c>
      <c r="E1350" s="10">
        <v>84000</v>
      </c>
      <c r="F1350" s="11">
        <v>0.4</v>
      </c>
      <c r="G1350" s="13">
        <f t="shared" si="126"/>
        <v>210000</v>
      </c>
      <c r="H1350" s="154" t="s">
        <v>1246</v>
      </c>
      <c r="I1350" s="4" t="s">
        <v>31</v>
      </c>
      <c r="J1350">
        <v>210000</v>
      </c>
      <c r="K1350" t="b">
        <f t="shared" si="127"/>
        <v>0</v>
      </c>
      <c r="L1350" t="b">
        <f t="shared" si="128"/>
        <v>0</v>
      </c>
      <c r="M1350" t="b">
        <f t="shared" si="129"/>
        <v>0</v>
      </c>
      <c r="N1350" t="b">
        <f t="shared" si="130"/>
        <v>1</v>
      </c>
      <c r="O1350" t="b">
        <f t="shared" si="131"/>
        <v>1</v>
      </c>
    </row>
    <row r="1351" spans="1:15">
      <c r="A1351" s="4">
        <v>1128299</v>
      </c>
      <c r="B1351" s="6">
        <v>525</v>
      </c>
      <c r="C1351" s="12" t="s">
        <v>1087</v>
      </c>
      <c r="D1351" s="12" t="s">
        <v>1253</v>
      </c>
      <c r="E1351" s="10">
        <v>72187.5</v>
      </c>
      <c r="F1351" s="11">
        <v>0.25</v>
      </c>
      <c r="G1351" s="13">
        <f t="shared" si="126"/>
        <v>288750</v>
      </c>
      <c r="H1351" s="154" t="s">
        <v>1241</v>
      </c>
      <c r="I1351" s="4" t="s">
        <v>31</v>
      </c>
      <c r="J1351">
        <v>288750</v>
      </c>
      <c r="K1351" t="b">
        <f t="shared" si="127"/>
        <v>0</v>
      </c>
      <c r="L1351" t="b">
        <f t="shared" si="128"/>
        <v>1</v>
      </c>
      <c r="M1351" t="b">
        <f t="shared" si="129"/>
        <v>0</v>
      </c>
      <c r="N1351" t="b">
        <f t="shared" si="130"/>
        <v>0</v>
      </c>
      <c r="O1351" t="b">
        <f t="shared" si="131"/>
        <v>1</v>
      </c>
    </row>
    <row r="1352" spans="1:15">
      <c r="A1352" s="4">
        <v>1128299</v>
      </c>
      <c r="B1352" s="6">
        <v>600</v>
      </c>
      <c r="C1352" s="12" t="s">
        <v>1086</v>
      </c>
      <c r="D1352" s="12" t="s">
        <v>1253</v>
      </c>
      <c r="E1352" s="10">
        <v>72000</v>
      </c>
      <c r="F1352" s="11">
        <v>0.2</v>
      </c>
      <c r="G1352" s="13">
        <f t="shared" si="126"/>
        <v>360000</v>
      </c>
      <c r="H1352" s="154" t="s">
        <v>1246</v>
      </c>
      <c r="I1352" s="4" t="s">
        <v>31</v>
      </c>
      <c r="J1352">
        <v>360000</v>
      </c>
      <c r="K1352" t="b">
        <f t="shared" si="127"/>
        <v>0</v>
      </c>
      <c r="L1352" t="b">
        <f t="shared" si="128"/>
        <v>1</v>
      </c>
      <c r="M1352" t="b">
        <f t="shared" si="129"/>
        <v>0</v>
      </c>
      <c r="N1352" t="b">
        <f t="shared" si="130"/>
        <v>1</v>
      </c>
      <c r="O1352" t="b">
        <f t="shared" si="131"/>
        <v>1</v>
      </c>
    </row>
    <row r="1353" spans="1:15">
      <c r="A1353" s="4">
        <v>1128299</v>
      </c>
      <c r="B1353" s="6">
        <v>425</v>
      </c>
      <c r="C1353" s="12" t="s">
        <v>1087</v>
      </c>
      <c r="D1353" s="12" t="s">
        <v>1253</v>
      </c>
      <c r="E1353" s="10">
        <v>58437.5</v>
      </c>
      <c r="F1353" s="11">
        <v>0.25</v>
      </c>
      <c r="G1353" s="13">
        <f t="shared" si="126"/>
        <v>233750</v>
      </c>
      <c r="H1353" s="154" t="s">
        <v>1241</v>
      </c>
      <c r="I1353" s="4" t="s">
        <v>31</v>
      </c>
      <c r="J1353">
        <v>233750</v>
      </c>
      <c r="K1353" t="b">
        <f t="shared" si="127"/>
        <v>0</v>
      </c>
      <c r="L1353" t="b">
        <f t="shared" si="128"/>
        <v>1</v>
      </c>
      <c r="M1353" t="b">
        <f t="shared" si="129"/>
        <v>0</v>
      </c>
      <c r="N1353" t="b">
        <f t="shared" si="130"/>
        <v>0</v>
      </c>
      <c r="O1353" t="b">
        <f t="shared" si="131"/>
        <v>1</v>
      </c>
    </row>
    <row r="1354" spans="1:15">
      <c r="A1354" s="4">
        <v>1128299</v>
      </c>
      <c r="B1354" s="6">
        <v>400</v>
      </c>
      <c r="C1354" s="12" t="s">
        <v>1087</v>
      </c>
      <c r="D1354" s="12" t="s">
        <v>1253</v>
      </c>
      <c r="E1354" s="10">
        <v>65000</v>
      </c>
      <c r="F1354" s="11">
        <v>0.25</v>
      </c>
      <c r="G1354" s="13">
        <f t="shared" si="126"/>
        <v>260000</v>
      </c>
      <c r="H1354" s="154" t="s">
        <v>1246</v>
      </c>
      <c r="I1354" s="4" t="s">
        <v>31</v>
      </c>
      <c r="J1354">
        <v>260000</v>
      </c>
      <c r="K1354" t="b">
        <f t="shared" si="127"/>
        <v>0</v>
      </c>
      <c r="L1354" t="b">
        <f t="shared" si="128"/>
        <v>0</v>
      </c>
      <c r="M1354" t="b">
        <f t="shared" si="129"/>
        <v>0</v>
      </c>
      <c r="N1354" t="b">
        <f t="shared" si="130"/>
        <v>1</v>
      </c>
      <c r="O1354" t="b">
        <f t="shared" si="131"/>
        <v>1</v>
      </c>
    </row>
    <row r="1355" spans="1:15">
      <c r="A1355" s="4">
        <v>1128299</v>
      </c>
      <c r="B1355" s="6">
        <v>375</v>
      </c>
      <c r="C1355" s="12" t="s">
        <v>1086</v>
      </c>
      <c r="D1355" s="12" t="s">
        <v>1253</v>
      </c>
      <c r="E1355" s="10">
        <v>47812.5</v>
      </c>
      <c r="F1355" s="11">
        <v>0.15</v>
      </c>
      <c r="G1355" s="13">
        <f t="shared" si="126"/>
        <v>318750</v>
      </c>
      <c r="H1355" s="154" t="s">
        <v>1241</v>
      </c>
      <c r="I1355" s="4" t="s">
        <v>31</v>
      </c>
      <c r="J1355">
        <v>318750</v>
      </c>
      <c r="K1355" t="b">
        <f t="shared" si="127"/>
        <v>0</v>
      </c>
      <c r="L1355" t="b">
        <f t="shared" si="128"/>
        <v>1</v>
      </c>
      <c r="M1355" t="b">
        <f t="shared" si="129"/>
        <v>0</v>
      </c>
      <c r="N1355" t="b">
        <f t="shared" si="130"/>
        <v>0</v>
      </c>
      <c r="O1355" t="b">
        <f t="shared" si="131"/>
        <v>1</v>
      </c>
    </row>
    <row r="1356" spans="1:15">
      <c r="A1356" s="4">
        <v>1128299</v>
      </c>
      <c r="B1356" s="6">
        <v>500</v>
      </c>
      <c r="C1356" s="12" t="s">
        <v>1087</v>
      </c>
      <c r="D1356" s="12" t="s">
        <v>1253</v>
      </c>
      <c r="E1356" s="10">
        <v>180000</v>
      </c>
      <c r="F1356" s="11">
        <v>0.4</v>
      </c>
      <c r="G1356" s="13">
        <f t="shared" si="126"/>
        <v>450000</v>
      </c>
      <c r="H1356" s="154" t="s">
        <v>1246</v>
      </c>
      <c r="I1356" s="4" t="s">
        <v>31</v>
      </c>
      <c r="J1356">
        <v>450000</v>
      </c>
      <c r="K1356" t="b">
        <f t="shared" si="127"/>
        <v>0</v>
      </c>
      <c r="L1356" t="b">
        <f t="shared" si="128"/>
        <v>0</v>
      </c>
      <c r="M1356" t="b">
        <f t="shared" si="129"/>
        <v>0</v>
      </c>
      <c r="N1356" t="b">
        <f t="shared" si="130"/>
        <v>1</v>
      </c>
      <c r="O1356" t="b">
        <f t="shared" si="131"/>
        <v>1</v>
      </c>
    </row>
    <row r="1357" spans="1:15">
      <c r="A1357" s="4">
        <v>1128299</v>
      </c>
      <c r="B1357" s="6">
        <v>700</v>
      </c>
      <c r="C1357" s="12" t="s">
        <v>1086</v>
      </c>
      <c r="D1357" s="12" t="s">
        <v>1253</v>
      </c>
      <c r="E1357" s="10">
        <v>131250</v>
      </c>
      <c r="F1357" s="11">
        <v>0.25</v>
      </c>
      <c r="G1357" s="13">
        <f t="shared" si="126"/>
        <v>525000</v>
      </c>
      <c r="H1357" s="154" t="s">
        <v>1241</v>
      </c>
      <c r="I1357" s="4" t="s">
        <v>31</v>
      </c>
      <c r="J1357">
        <v>525000</v>
      </c>
      <c r="K1357" t="b">
        <f t="shared" si="127"/>
        <v>1</v>
      </c>
      <c r="L1357" t="b">
        <f t="shared" si="128"/>
        <v>1</v>
      </c>
      <c r="M1357" t="b">
        <f t="shared" si="129"/>
        <v>0</v>
      </c>
      <c r="N1357" t="b">
        <f t="shared" si="130"/>
        <v>0</v>
      </c>
      <c r="O1357" t="b">
        <f t="shared" si="131"/>
        <v>1</v>
      </c>
    </row>
    <row r="1358" spans="1:15">
      <c r="A1358" s="4">
        <v>1128299</v>
      </c>
      <c r="B1358" s="6">
        <v>700</v>
      </c>
      <c r="C1358" s="12" t="s">
        <v>1087</v>
      </c>
      <c r="D1358" s="12" t="s">
        <v>1253</v>
      </c>
      <c r="E1358" s="10">
        <v>119000</v>
      </c>
      <c r="F1358" s="11">
        <v>0.2</v>
      </c>
      <c r="G1358" s="13">
        <f t="shared" si="126"/>
        <v>595000</v>
      </c>
      <c r="H1358" s="154" t="s">
        <v>1246</v>
      </c>
      <c r="I1358" s="4" t="s">
        <v>31</v>
      </c>
      <c r="J1358">
        <v>595000</v>
      </c>
      <c r="K1358" t="b">
        <f t="shared" si="127"/>
        <v>1</v>
      </c>
      <c r="L1358" t="b">
        <f t="shared" si="128"/>
        <v>0</v>
      </c>
      <c r="M1358" t="b">
        <f t="shared" si="129"/>
        <v>0</v>
      </c>
      <c r="N1358" t="b">
        <f t="shared" si="130"/>
        <v>1</v>
      </c>
      <c r="O1358" t="b">
        <f t="shared" si="131"/>
        <v>1</v>
      </c>
    </row>
    <row r="1359" spans="1:15">
      <c r="A1359" s="4">
        <v>1128299</v>
      </c>
      <c r="B1359" s="6">
        <v>500</v>
      </c>
      <c r="C1359" s="12" t="s">
        <v>1087</v>
      </c>
      <c r="D1359" s="12" t="s">
        <v>1253</v>
      </c>
      <c r="E1359" s="10">
        <v>100000</v>
      </c>
      <c r="F1359" s="11">
        <v>0.25</v>
      </c>
      <c r="G1359" s="13">
        <f t="shared" si="126"/>
        <v>400000</v>
      </c>
      <c r="H1359" s="154" t="s">
        <v>1241</v>
      </c>
      <c r="I1359" s="4" t="s">
        <v>31</v>
      </c>
      <c r="J1359">
        <v>400000</v>
      </c>
      <c r="K1359" t="b">
        <f t="shared" si="127"/>
        <v>0</v>
      </c>
      <c r="L1359" t="b">
        <f t="shared" si="128"/>
        <v>1</v>
      </c>
      <c r="M1359" t="b">
        <f t="shared" si="129"/>
        <v>0</v>
      </c>
      <c r="N1359" t="b">
        <f t="shared" si="130"/>
        <v>0</v>
      </c>
      <c r="O1359" t="b">
        <f t="shared" si="131"/>
        <v>1</v>
      </c>
    </row>
    <row r="1360" spans="1:15">
      <c r="A1360" s="4">
        <v>1128299</v>
      </c>
      <c r="B1360" s="6">
        <v>500</v>
      </c>
      <c r="C1360" s="12" t="s">
        <v>1086</v>
      </c>
      <c r="D1360" s="12" t="s">
        <v>1253</v>
      </c>
      <c r="E1360" s="10">
        <v>100000</v>
      </c>
      <c r="F1360" s="11">
        <v>0.25</v>
      </c>
      <c r="G1360" s="13">
        <f t="shared" si="126"/>
        <v>400000</v>
      </c>
      <c r="H1360" s="154" t="s">
        <v>1246</v>
      </c>
      <c r="I1360" s="4" t="s">
        <v>31</v>
      </c>
      <c r="J1360">
        <v>400000</v>
      </c>
      <c r="K1360" t="b">
        <f t="shared" si="127"/>
        <v>0</v>
      </c>
      <c r="L1360" t="b">
        <f t="shared" si="128"/>
        <v>1</v>
      </c>
      <c r="M1360" t="b">
        <f t="shared" si="129"/>
        <v>0</v>
      </c>
      <c r="N1360" t="b">
        <f t="shared" si="130"/>
        <v>1</v>
      </c>
      <c r="O1360" t="b">
        <f t="shared" si="131"/>
        <v>1</v>
      </c>
    </row>
    <row r="1361" spans="1:15">
      <c r="A1361" s="4">
        <v>1128299</v>
      </c>
      <c r="B1361" s="6">
        <v>425</v>
      </c>
      <c r="C1361" s="12" t="s">
        <v>1087</v>
      </c>
      <c r="D1361" s="12" t="s">
        <v>1253</v>
      </c>
      <c r="E1361" s="10">
        <v>57375</v>
      </c>
      <c r="F1361" s="11">
        <v>0.15</v>
      </c>
      <c r="G1361" s="13">
        <f t="shared" si="126"/>
        <v>382500</v>
      </c>
      <c r="H1361" s="154" t="s">
        <v>1241</v>
      </c>
      <c r="I1361" s="4" t="s">
        <v>31</v>
      </c>
      <c r="J1361">
        <v>382500</v>
      </c>
      <c r="K1361" t="b">
        <f t="shared" si="127"/>
        <v>0</v>
      </c>
      <c r="L1361" t="b">
        <f t="shared" si="128"/>
        <v>1</v>
      </c>
      <c r="M1361" t="b">
        <f t="shared" si="129"/>
        <v>0</v>
      </c>
      <c r="N1361" t="b">
        <f t="shared" si="130"/>
        <v>0</v>
      </c>
      <c r="O1361" t="b">
        <f t="shared" si="131"/>
        <v>1</v>
      </c>
    </row>
    <row r="1362" spans="1:15">
      <c r="A1362" s="4">
        <v>1128299</v>
      </c>
      <c r="B1362" s="6">
        <v>525</v>
      </c>
      <c r="C1362" s="12" t="s">
        <v>1087</v>
      </c>
      <c r="D1362" s="12" t="s">
        <v>1253</v>
      </c>
      <c r="E1362" s="10">
        <v>199500</v>
      </c>
      <c r="F1362" s="11">
        <v>0.4</v>
      </c>
      <c r="G1362" s="13">
        <f t="shared" si="126"/>
        <v>498750</v>
      </c>
      <c r="H1362" s="154" t="s">
        <v>1246</v>
      </c>
      <c r="I1362" s="4" t="s">
        <v>31</v>
      </c>
      <c r="J1362">
        <v>498750</v>
      </c>
      <c r="K1362" t="b">
        <f t="shared" si="127"/>
        <v>1</v>
      </c>
      <c r="L1362" t="b">
        <f t="shared" si="128"/>
        <v>0</v>
      </c>
      <c r="M1362" t="b">
        <f t="shared" si="129"/>
        <v>0</v>
      </c>
      <c r="N1362" t="b">
        <f t="shared" si="130"/>
        <v>1</v>
      </c>
      <c r="O1362" t="b">
        <f t="shared" si="131"/>
        <v>1</v>
      </c>
    </row>
    <row r="1363" spans="1:15">
      <c r="A1363" s="4">
        <v>1128299</v>
      </c>
      <c r="B1363" s="6">
        <v>425</v>
      </c>
      <c r="C1363" s="12" t="s">
        <v>1087</v>
      </c>
      <c r="D1363" s="12" t="s">
        <v>1253</v>
      </c>
      <c r="E1363" s="10">
        <v>51000</v>
      </c>
      <c r="F1363" s="11">
        <v>0.3</v>
      </c>
      <c r="G1363" s="13">
        <f t="shared" si="126"/>
        <v>170000</v>
      </c>
      <c r="H1363" s="154" t="s">
        <v>1241</v>
      </c>
      <c r="I1363" s="4" t="s">
        <v>31</v>
      </c>
      <c r="J1363">
        <v>170000</v>
      </c>
      <c r="K1363" t="b">
        <f t="shared" si="127"/>
        <v>0</v>
      </c>
      <c r="L1363" t="b">
        <f t="shared" si="128"/>
        <v>1</v>
      </c>
      <c r="M1363" t="b">
        <f t="shared" si="129"/>
        <v>0</v>
      </c>
      <c r="N1363" t="b">
        <f t="shared" si="130"/>
        <v>0</v>
      </c>
      <c r="O1363" t="b">
        <f t="shared" si="131"/>
        <v>1</v>
      </c>
    </row>
    <row r="1364" spans="1:15">
      <c r="A1364" s="4">
        <v>1128299</v>
      </c>
      <c r="B1364" s="6">
        <v>425</v>
      </c>
      <c r="C1364" s="12" t="s">
        <v>1086</v>
      </c>
      <c r="D1364" s="12" t="s">
        <v>1253</v>
      </c>
      <c r="E1364" s="10">
        <v>53125</v>
      </c>
      <c r="F1364" s="11">
        <v>0.25</v>
      </c>
      <c r="G1364" s="13">
        <f t="shared" si="126"/>
        <v>212500</v>
      </c>
      <c r="H1364" s="154" t="s">
        <v>1246</v>
      </c>
      <c r="I1364" s="4" t="s">
        <v>31</v>
      </c>
      <c r="J1364">
        <v>212500</v>
      </c>
      <c r="K1364" t="b">
        <f t="shared" si="127"/>
        <v>0</v>
      </c>
      <c r="L1364" t="b">
        <f t="shared" si="128"/>
        <v>1</v>
      </c>
      <c r="M1364" t="b">
        <f t="shared" si="129"/>
        <v>0</v>
      </c>
      <c r="N1364" t="b">
        <f t="shared" si="130"/>
        <v>1</v>
      </c>
      <c r="O1364" t="b">
        <f t="shared" si="131"/>
        <v>1</v>
      </c>
    </row>
    <row r="1365" spans="1:15">
      <c r="A1365" s="4">
        <v>1128299</v>
      </c>
      <c r="B1365" s="6">
        <v>425</v>
      </c>
      <c r="C1365" s="12" t="s">
        <v>1087</v>
      </c>
      <c r="D1365" s="12" t="s">
        <v>1253</v>
      </c>
      <c r="E1365" s="10">
        <v>63750</v>
      </c>
      <c r="F1365" s="11">
        <v>0.3</v>
      </c>
      <c r="G1365" s="13">
        <f t="shared" si="126"/>
        <v>212500</v>
      </c>
      <c r="H1365" s="154" t="s">
        <v>1241</v>
      </c>
      <c r="I1365" s="4" t="s">
        <v>31</v>
      </c>
      <c r="J1365">
        <v>212500</v>
      </c>
      <c r="K1365" t="b">
        <f t="shared" si="127"/>
        <v>0</v>
      </c>
      <c r="L1365" t="b">
        <f t="shared" si="128"/>
        <v>1</v>
      </c>
      <c r="M1365" t="b">
        <f t="shared" si="129"/>
        <v>0</v>
      </c>
      <c r="N1365" t="b">
        <f t="shared" si="130"/>
        <v>0</v>
      </c>
      <c r="O1365" t="b">
        <f t="shared" si="131"/>
        <v>1</v>
      </c>
    </row>
    <row r="1366" spans="1:15">
      <c r="A1366" s="4">
        <v>1128299</v>
      </c>
      <c r="B1366" s="6">
        <v>275</v>
      </c>
      <c r="C1366" s="12" t="s">
        <v>1086</v>
      </c>
      <c r="D1366" s="12" t="s">
        <v>1253</v>
      </c>
      <c r="E1366" s="10">
        <v>41250</v>
      </c>
      <c r="F1366" s="11">
        <v>0.3</v>
      </c>
      <c r="G1366" s="13">
        <f t="shared" si="126"/>
        <v>137500</v>
      </c>
      <c r="H1366" s="154" t="s">
        <v>1246</v>
      </c>
      <c r="I1366" s="4" t="s">
        <v>31</v>
      </c>
      <c r="J1366">
        <v>137500</v>
      </c>
      <c r="K1366" t="b">
        <f t="shared" si="127"/>
        <v>0</v>
      </c>
      <c r="L1366" t="b">
        <f t="shared" si="128"/>
        <v>1</v>
      </c>
      <c r="M1366" t="b">
        <f t="shared" si="129"/>
        <v>0</v>
      </c>
      <c r="N1366" t="b">
        <f t="shared" si="130"/>
        <v>1</v>
      </c>
      <c r="O1366" t="b">
        <f t="shared" si="131"/>
        <v>1</v>
      </c>
    </row>
    <row r="1367" spans="1:15">
      <c r="A1367" s="4">
        <v>1128299</v>
      </c>
      <c r="B1367" s="6">
        <v>225</v>
      </c>
      <c r="C1367" s="12" t="s">
        <v>1087</v>
      </c>
      <c r="D1367" s="12" t="s">
        <v>1253</v>
      </c>
      <c r="E1367" s="10">
        <v>24750</v>
      </c>
      <c r="F1367" s="11">
        <v>0.2</v>
      </c>
      <c r="G1367" s="13">
        <f t="shared" si="126"/>
        <v>123750</v>
      </c>
      <c r="H1367" s="154" t="s">
        <v>1241</v>
      </c>
      <c r="I1367" s="4" t="s">
        <v>31</v>
      </c>
      <c r="J1367">
        <v>123750</v>
      </c>
      <c r="K1367" t="b">
        <f t="shared" si="127"/>
        <v>0</v>
      </c>
      <c r="L1367" t="b">
        <f t="shared" si="128"/>
        <v>1</v>
      </c>
      <c r="M1367" t="b">
        <f t="shared" si="129"/>
        <v>1</v>
      </c>
      <c r="N1367" t="b">
        <f t="shared" si="130"/>
        <v>0</v>
      </c>
      <c r="O1367" t="b">
        <f t="shared" si="131"/>
        <v>1</v>
      </c>
    </row>
    <row r="1368" spans="1:15">
      <c r="A1368" s="4">
        <v>1128299</v>
      </c>
      <c r="B1368" s="6">
        <v>475</v>
      </c>
      <c r="C1368" s="12" t="s">
        <v>1086</v>
      </c>
      <c r="D1368" s="12" t="s">
        <v>1253</v>
      </c>
      <c r="E1368" s="10">
        <v>106875</v>
      </c>
      <c r="F1368" s="11">
        <v>0.45</v>
      </c>
      <c r="G1368" s="13">
        <f t="shared" si="126"/>
        <v>237500</v>
      </c>
      <c r="H1368" s="154" t="s">
        <v>1246</v>
      </c>
      <c r="I1368" s="4" t="s">
        <v>31</v>
      </c>
      <c r="J1368">
        <v>237500</v>
      </c>
      <c r="K1368" t="b">
        <f t="shared" si="127"/>
        <v>0</v>
      </c>
      <c r="L1368" t="b">
        <f t="shared" si="128"/>
        <v>1</v>
      </c>
      <c r="M1368" t="b">
        <f t="shared" si="129"/>
        <v>0</v>
      </c>
      <c r="N1368" t="b">
        <f t="shared" si="130"/>
        <v>1</v>
      </c>
      <c r="O1368" t="b">
        <f t="shared" si="131"/>
        <v>1</v>
      </c>
    </row>
    <row r="1369" spans="1:15">
      <c r="A1369" s="4">
        <v>1128299</v>
      </c>
      <c r="B1369" s="6">
        <v>525</v>
      </c>
      <c r="C1369" s="12" t="s">
        <v>1087</v>
      </c>
      <c r="D1369" s="12" t="s">
        <v>1253</v>
      </c>
      <c r="E1369" s="10">
        <v>63000</v>
      </c>
      <c r="F1369" s="11">
        <v>0.3</v>
      </c>
      <c r="G1369" s="13">
        <f t="shared" si="126"/>
        <v>210000</v>
      </c>
      <c r="H1369" s="154" t="s">
        <v>1241</v>
      </c>
      <c r="I1369" s="4" t="s">
        <v>31</v>
      </c>
      <c r="J1369">
        <v>210000</v>
      </c>
      <c r="K1369" t="b">
        <f t="shared" si="127"/>
        <v>0</v>
      </c>
      <c r="L1369" t="b">
        <f t="shared" si="128"/>
        <v>1</v>
      </c>
      <c r="M1369" t="b">
        <f t="shared" si="129"/>
        <v>0</v>
      </c>
      <c r="N1369" t="b">
        <f t="shared" si="130"/>
        <v>0</v>
      </c>
      <c r="O1369" t="b">
        <f t="shared" si="131"/>
        <v>1</v>
      </c>
    </row>
    <row r="1370" spans="1:15">
      <c r="A1370" s="4">
        <v>1128299</v>
      </c>
      <c r="B1370" s="6">
        <v>425</v>
      </c>
      <c r="C1370" s="12" t="s">
        <v>1086</v>
      </c>
      <c r="D1370" s="12" t="s">
        <v>1253</v>
      </c>
      <c r="E1370" s="10">
        <v>53125</v>
      </c>
      <c r="F1370" s="11">
        <v>0.25</v>
      </c>
      <c r="G1370" s="13">
        <f t="shared" si="126"/>
        <v>212500</v>
      </c>
      <c r="H1370" s="154" t="s">
        <v>1246</v>
      </c>
      <c r="I1370" s="4" t="s">
        <v>31</v>
      </c>
      <c r="J1370">
        <v>212500</v>
      </c>
      <c r="K1370" t="b">
        <f t="shared" si="127"/>
        <v>0</v>
      </c>
      <c r="L1370" t="b">
        <f t="shared" si="128"/>
        <v>1</v>
      </c>
      <c r="M1370" t="b">
        <f t="shared" si="129"/>
        <v>0</v>
      </c>
      <c r="N1370" t="b">
        <f t="shared" si="130"/>
        <v>1</v>
      </c>
      <c r="O1370" t="b">
        <f t="shared" si="131"/>
        <v>1</v>
      </c>
    </row>
    <row r="1371" spans="1:15">
      <c r="A1371" s="4">
        <v>1128299</v>
      </c>
      <c r="B1371" s="6">
        <v>425</v>
      </c>
      <c r="C1371" s="12" t="s">
        <v>1087</v>
      </c>
      <c r="D1371" s="12" t="s">
        <v>1253</v>
      </c>
      <c r="E1371" s="10">
        <v>63750</v>
      </c>
      <c r="F1371" s="11">
        <v>0.3</v>
      </c>
      <c r="G1371" s="13">
        <f t="shared" si="126"/>
        <v>212500</v>
      </c>
      <c r="H1371" s="154" t="s">
        <v>1241</v>
      </c>
      <c r="I1371" s="4" t="s">
        <v>31</v>
      </c>
      <c r="J1371">
        <v>212500</v>
      </c>
      <c r="K1371" t="b">
        <f t="shared" si="127"/>
        <v>0</v>
      </c>
      <c r="L1371" t="b">
        <f t="shared" si="128"/>
        <v>1</v>
      </c>
      <c r="M1371" t="b">
        <f t="shared" si="129"/>
        <v>0</v>
      </c>
      <c r="N1371" t="b">
        <f t="shared" si="130"/>
        <v>0</v>
      </c>
      <c r="O1371" t="b">
        <f t="shared" si="131"/>
        <v>1</v>
      </c>
    </row>
    <row r="1372" spans="1:15">
      <c r="A1372" s="4">
        <v>1128299</v>
      </c>
      <c r="B1372" s="6">
        <v>275</v>
      </c>
      <c r="C1372" s="12" t="s">
        <v>1087</v>
      </c>
      <c r="D1372" s="12" t="s">
        <v>1253</v>
      </c>
      <c r="E1372" s="10">
        <v>41250</v>
      </c>
      <c r="F1372" s="11">
        <v>0.3</v>
      </c>
      <c r="G1372" s="13">
        <f t="shared" si="126"/>
        <v>137500</v>
      </c>
      <c r="H1372" s="154" t="s">
        <v>1246</v>
      </c>
      <c r="I1372" s="4" t="s">
        <v>31</v>
      </c>
      <c r="J1372">
        <v>137500</v>
      </c>
      <c r="K1372" t="b">
        <f t="shared" si="127"/>
        <v>0</v>
      </c>
      <c r="L1372" t="b">
        <f t="shared" si="128"/>
        <v>0</v>
      </c>
      <c r="M1372" t="b">
        <f t="shared" si="129"/>
        <v>0</v>
      </c>
      <c r="N1372" t="b">
        <f t="shared" si="130"/>
        <v>1</v>
      </c>
      <c r="O1372" t="b">
        <f t="shared" si="131"/>
        <v>1</v>
      </c>
    </row>
    <row r="1373" spans="1:15">
      <c r="A1373" s="4">
        <v>1128299</v>
      </c>
      <c r="B1373" s="6">
        <v>200</v>
      </c>
      <c r="C1373" s="12" t="s">
        <v>1087</v>
      </c>
      <c r="D1373" s="12" t="s">
        <v>1253</v>
      </c>
      <c r="E1373" s="10">
        <v>22000</v>
      </c>
      <c r="F1373" s="11">
        <v>0.2</v>
      </c>
      <c r="G1373" s="13">
        <f t="shared" si="126"/>
        <v>110000</v>
      </c>
      <c r="H1373" s="154" t="s">
        <v>1241</v>
      </c>
      <c r="I1373" s="4" t="s">
        <v>31</v>
      </c>
      <c r="J1373">
        <v>110000</v>
      </c>
      <c r="K1373" t="b">
        <f t="shared" si="127"/>
        <v>0</v>
      </c>
      <c r="L1373" t="b">
        <f t="shared" si="128"/>
        <v>1</v>
      </c>
      <c r="M1373" t="b">
        <f t="shared" si="129"/>
        <v>1</v>
      </c>
      <c r="N1373" t="b">
        <f t="shared" si="130"/>
        <v>0</v>
      </c>
      <c r="O1373" t="b">
        <f t="shared" si="131"/>
        <v>1</v>
      </c>
    </row>
    <row r="1374" spans="1:15">
      <c r="A1374" s="4">
        <v>1128299</v>
      </c>
      <c r="B1374" s="6">
        <v>400</v>
      </c>
      <c r="C1374" s="12" t="s">
        <v>1087</v>
      </c>
      <c r="D1374" s="12" t="s">
        <v>1253</v>
      </c>
      <c r="E1374" s="10">
        <v>90000</v>
      </c>
      <c r="F1374" s="11">
        <v>0.45</v>
      </c>
      <c r="G1374" s="13">
        <f t="shared" si="126"/>
        <v>200000</v>
      </c>
      <c r="H1374" s="154" t="s">
        <v>1246</v>
      </c>
      <c r="I1374" s="4" t="s">
        <v>31</v>
      </c>
      <c r="J1374">
        <v>200000</v>
      </c>
      <c r="K1374" t="b">
        <f t="shared" si="127"/>
        <v>0</v>
      </c>
      <c r="L1374" t="b">
        <f t="shared" si="128"/>
        <v>0</v>
      </c>
      <c r="M1374" t="b">
        <f t="shared" si="129"/>
        <v>0</v>
      </c>
      <c r="N1374" t="b">
        <f t="shared" si="130"/>
        <v>1</v>
      </c>
      <c r="O1374" t="b">
        <f t="shared" si="131"/>
        <v>1</v>
      </c>
    </row>
    <row r="1375" spans="1:15">
      <c r="A1375" s="4">
        <v>1128299</v>
      </c>
      <c r="B1375" s="6">
        <v>550</v>
      </c>
      <c r="C1375" s="12" t="s">
        <v>1087</v>
      </c>
      <c r="D1375" s="12" t="s">
        <v>1253</v>
      </c>
      <c r="E1375" s="10">
        <v>82500</v>
      </c>
      <c r="F1375" s="11">
        <v>0.3</v>
      </c>
      <c r="G1375" s="13">
        <f t="shared" si="126"/>
        <v>275000</v>
      </c>
      <c r="H1375" s="154" t="s">
        <v>1241</v>
      </c>
      <c r="I1375" s="4" t="s">
        <v>31</v>
      </c>
      <c r="J1375">
        <v>275000</v>
      </c>
      <c r="K1375" t="b">
        <f t="shared" si="127"/>
        <v>0</v>
      </c>
      <c r="L1375" t="b">
        <f t="shared" si="128"/>
        <v>1</v>
      </c>
      <c r="M1375" t="b">
        <f t="shared" si="129"/>
        <v>0</v>
      </c>
      <c r="N1375" t="b">
        <f t="shared" si="130"/>
        <v>0</v>
      </c>
      <c r="O1375" t="b">
        <f t="shared" si="131"/>
        <v>1</v>
      </c>
    </row>
    <row r="1376" spans="1:15">
      <c r="A1376" s="4">
        <v>1128299</v>
      </c>
      <c r="B1376" s="6">
        <v>400</v>
      </c>
      <c r="C1376" s="12" t="s">
        <v>1087</v>
      </c>
      <c r="D1376" s="12" t="s">
        <v>1253</v>
      </c>
      <c r="E1376" s="10">
        <v>60000</v>
      </c>
      <c r="F1376" s="11">
        <v>0.25</v>
      </c>
      <c r="G1376" s="13">
        <f t="shared" si="126"/>
        <v>240000</v>
      </c>
      <c r="H1376" s="154" t="s">
        <v>1246</v>
      </c>
      <c r="I1376" s="4" t="s">
        <v>31</v>
      </c>
      <c r="J1376">
        <v>240000</v>
      </c>
      <c r="K1376" t="b">
        <f t="shared" si="127"/>
        <v>0</v>
      </c>
      <c r="L1376" t="b">
        <f t="shared" si="128"/>
        <v>0</v>
      </c>
      <c r="M1376" t="b">
        <f t="shared" si="129"/>
        <v>0</v>
      </c>
      <c r="N1376" t="b">
        <f t="shared" si="130"/>
        <v>1</v>
      </c>
      <c r="O1376" t="b">
        <f t="shared" si="131"/>
        <v>1</v>
      </c>
    </row>
    <row r="1377" spans="1:15">
      <c r="A1377" s="4">
        <v>1128299</v>
      </c>
      <c r="B1377" s="6">
        <v>425</v>
      </c>
      <c r="C1377" s="12" t="s">
        <v>1087</v>
      </c>
      <c r="D1377" s="12" t="s">
        <v>1253</v>
      </c>
      <c r="E1377" s="10">
        <v>82875</v>
      </c>
      <c r="F1377" s="11">
        <v>0.3</v>
      </c>
      <c r="G1377" s="13">
        <f t="shared" si="126"/>
        <v>276250</v>
      </c>
      <c r="H1377" s="154" t="s">
        <v>1241</v>
      </c>
      <c r="I1377" s="4" t="s">
        <v>31</v>
      </c>
      <c r="J1377">
        <v>276250</v>
      </c>
      <c r="K1377" t="b">
        <f t="shared" si="127"/>
        <v>0</v>
      </c>
      <c r="L1377" t="b">
        <f t="shared" si="128"/>
        <v>1</v>
      </c>
      <c r="M1377" t="b">
        <f t="shared" si="129"/>
        <v>0</v>
      </c>
      <c r="N1377" t="b">
        <f t="shared" si="130"/>
        <v>0</v>
      </c>
      <c r="O1377" t="b">
        <f t="shared" si="131"/>
        <v>1</v>
      </c>
    </row>
    <row r="1378" spans="1:15">
      <c r="A1378" s="4">
        <v>1128299</v>
      </c>
      <c r="B1378" s="6">
        <v>325</v>
      </c>
      <c r="C1378" s="12" t="s">
        <v>1087</v>
      </c>
      <c r="D1378" s="12" t="s">
        <v>1253</v>
      </c>
      <c r="E1378" s="10">
        <v>58500</v>
      </c>
      <c r="F1378" s="11">
        <v>0.3</v>
      </c>
      <c r="G1378" s="13">
        <f t="shared" si="126"/>
        <v>195000</v>
      </c>
      <c r="H1378" s="154" t="s">
        <v>1246</v>
      </c>
      <c r="I1378" s="4" t="s">
        <v>31</v>
      </c>
      <c r="J1378">
        <v>195000</v>
      </c>
      <c r="K1378" t="b">
        <f t="shared" si="127"/>
        <v>0</v>
      </c>
      <c r="L1378" t="b">
        <f t="shared" si="128"/>
        <v>0</v>
      </c>
      <c r="M1378" t="b">
        <f t="shared" si="129"/>
        <v>0</v>
      </c>
      <c r="N1378" t="b">
        <f t="shared" si="130"/>
        <v>1</v>
      </c>
      <c r="O1378" t="b">
        <f t="shared" si="131"/>
        <v>1</v>
      </c>
    </row>
    <row r="1379" spans="1:15">
      <c r="A1379" s="4">
        <v>1128299</v>
      </c>
      <c r="B1379" s="6">
        <v>175</v>
      </c>
      <c r="C1379" s="12" t="s">
        <v>1087</v>
      </c>
      <c r="D1379" s="12" t="s">
        <v>1253</v>
      </c>
      <c r="E1379" s="10">
        <v>22750</v>
      </c>
      <c r="F1379" s="11">
        <v>0.2</v>
      </c>
      <c r="G1379" s="13">
        <f t="shared" si="126"/>
        <v>113750</v>
      </c>
      <c r="H1379" s="154" t="s">
        <v>1241</v>
      </c>
      <c r="I1379" s="4" t="s">
        <v>31</v>
      </c>
      <c r="J1379">
        <v>113750</v>
      </c>
      <c r="K1379" t="b">
        <f t="shared" si="127"/>
        <v>0</v>
      </c>
      <c r="L1379" t="b">
        <f t="shared" si="128"/>
        <v>1</v>
      </c>
      <c r="M1379" t="b">
        <f t="shared" si="129"/>
        <v>1</v>
      </c>
      <c r="N1379" t="b">
        <f t="shared" si="130"/>
        <v>0</v>
      </c>
      <c r="O1379" t="b">
        <f t="shared" si="131"/>
        <v>1</v>
      </c>
    </row>
    <row r="1380" spans="1:15">
      <c r="A1380" s="4">
        <v>1128299</v>
      </c>
      <c r="B1380" s="6">
        <v>375</v>
      </c>
      <c r="C1380" s="12" t="s">
        <v>1087</v>
      </c>
      <c r="D1380" s="12" t="s">
        <v>1253</v>
      </c>
      <c r="E1380" s="10">
        <v>101250</v>
      </c>
      <c r="F1380" s="11">
        <v>0.45</v>
      </c>
      <c r="G1380" s="13">
        <f t="shared" si="126"/>
        <v>225000</v>
      </c>
      <c r="H1380" s="154" t="s">
        <v>1246</v>
      </c>
      <c r="I1380" s="4" t="s">
        <v>31</v>
      </c>
      <c r="J1380">
        <v>225000</v>
      </c>
      <c r="K1380" t="b">
        <f t="shared" si="127"/>
        <v>0</v>
      </c>
      <c r="L1380" t="b">
        <f t="shared" si="128"/>
        <v>0</v>
      </c>
      <c r="M1380" t="b">
        <f t="shared" si="129"/>
        <v>0</v>
      </c>
      <c r="N1380" t="b">
        <f t="shared" si="130"/>
        <v>1</v>
      </c>
      <c r="O1380" t="b">
        <f t="shared" si="131"/>
        <v>1</v>
      </c>
    </row>
    <row r="1381" spans="1:15">
      <c r="A1381" s="4">
        <v>1128299</v>
      </c>
      <c r="B1381" s="6">
        <v>550</v>
      </c>
      <c r="C1381" s="12" t="s">
        <v>1086</v>
      </c>
      <c r="D1381" s="12" t="s">
        <v>1253</v>
      </c>
      <c r="E1381" s="10">
        <v>107250</v>
      </c>
      <c r="F1381" s="11">
        <v>0.3</v>
      </c>
      <c r="G1381" s="13">
        <f t="shared" si="126"/>
        <v>357500</v>
      </c>
      <c r="H1381" s="154" t="s">
        <v>1241</v>
      </c>
      <c r="I1381" s="4" t="s">
        <v>31</v>
      </c>
      <c r="J1381">
        <v>357500</v>
      </c>
      <c r="K1381" t="b">
        <f t="shared" si="127"/>
        <v>0</v>
      </c>
      <c r="L1381" t="b">
        <f t="shared" si="128"/>
        <v>1</v>
      </c>
      <c r="M1381" t="b">
        <f t="shared" si="129"/>
        <v>0</v>
      </c>
      <c r="N1381" t="b">
        <f t="shared" si="130"/>
        <v>0</v>
      </c>
      <c r="O1381" t="b">
        <f t="shared" si="131"/>
        <v>1</v>
      </c>
    </row>
    <row r="1382" spans="1:15">
      <c r="A1382" s="4">
        <v>1128299</v>
      </c>
      <c r="B1382" s="6">
        <v>350</v>
      </c>
      <c r="C1382" s="12" t="s">
        <v>1087</v>
      </c>
      <c r="D1382" s="12" t="s">
        <v>1253</v>
      </c>
      <c r="E1382" s="10">
        <v>61250</v>
      </c>
      <c r="F1382" s="11">
        <v>0.25</v>
      </c>
      <c r="G1382" s="13">
        <f t="shared" si="126"/>
        <v>245000</v>
      </c>
      <c r="H1382" s="154" t="s">
        <v>1246</v>
      </c>
      <c r="I1382" s="4" t="s">
        <v>31</v>
      </c>
      <c r="J1382">
        <v>245000</v>
      </c>
      <c r="K1382" t="b">
        <f t="shared" si="127"/>
        <v>0</v>
      </c>
      <c r="L1382" t="b">
        <f t="shared" si="128"/>
        <v>0</v>
      </c>
      <c r="M1382" t="b">
        <f t="shared" si="129"/>
        <v>0</v>
      </c>
      <c r="N1382" t="b">
        <f t="shared" si="130"/>
        <v>1</v>
      </c>
      <c r="O1382" t="b">
        <f t="shared" si="131"/>
        <v>1</v>
      </c>
    </row>
    <row r="1383" spans="1:15">
      <c r="A1383" s="4">
        <v>1128299</v>
      </c>
      <c r="B1383" s="6">
        <v>400</v>
      </c>
      <c r="C1383" s="12" t="s">
        <v>1086</v>
      </c>
      <c r="D1383" s="12" t="s">
        <v>1253</v>
      </c>
      <c r="E1383" s="10">
        <v>84000</v>
      </c>
      <c r="F1383" s="11">
        <v>0.3</v>
      </c>
      <c r="G1383" s="13">
        <f t="shared" si="126"/>
        <v>280000</v>
      </c>
      <c r="H1383" s="154" t="s">
        <v>1241</v>
      </c>
      <c r="I1383" s="4" t="s">
        <v>31</v>
      </c>
      <c r="J1383">
        <v>280000</v>
      </c>
      <c r="K1383" t="b">
        <f t="shared" si="127"/>
        <v>0</v>
      </c>
      <c r="L1383" t="b">
        <f t="shared" si="128"/>
        <v>1</v>
      </c>
      <c r="M1383" t="b">
        <f t="shared" si="129"/>
        <v>0</v>
      </c>
      <c r="N1383" t="b">
        <f t="shared" si="130"/>
        <v>0</v>
      </c>
      <c r="O1383" t="b">
        <f t="shared" si="131"/>
        <v>1</v>
      </c>
    </row>
    <row r="1384" spans="1:15">
      <c r="A1384" s="4">
        <v>1128299</v>
      </c>
      <c r="B1384" s="6">
        <v>300</v>
      </c>
      <c r="C1384" s="12" t="s">
        <v>1087</v>
      </c>
      <c r="D1384" s="12" t="s">
        <v>1253</v>
      </c>
      <c r="E1384" s="10">
        <v>49500</v>
      </c>
      <c r="F1384" s="11">
        <v>0.3</v>
      </c>
      <c r="G1384" s="13">
        <f t="shared" si="126"/>
        <v>165000</v>
      </c>
      <c r="H1384" s="154" t="s">
        <v>1246</v>
      </c>
      <c r="I1384" s="4" t="s">
        <v>31</v>
      </c>
      <c r="J1384">
        <v>165000</v>
      </c>
      <c r="K1384" t="b">
        <f t="shared" si="127"/>
        <v>0</v>
      </c>
      <c r="L1384" t="b">
        <f t="shared" si="128"/>
        <v>0</v>
      </c>
      <c r="M1384" t="b">
        <f t="shared" si="129"/>
        <v>0</v>
      </c>
      <c r="N1384" t="b">
        <f t="shared" si="130"/>
        <v>1</v>
      </c>
      <c r="O1384" t="b">
        <f t="shared" si="131"/>
        <v>1</v>
      </c>
    </row>
    <row r="1385" spans="1:15">
      <c r="A1385" s="4">
        <v>1128299</v>
      </c>
      <c r="B1385" s="6">
        <v>200</v>
      </c>
      <c r="C1385" s="12" t="s">
        <v>1087</v>
      </c>
      <c r="D1385" s="12" t="s">
        <v>1253</v>
      </c>
      <c r="E1385" s="10">
        <v>24000</v>
      </c>
      <c r="F1385" s="11">
        <v>0.2</v>
      </c>
      <c r="G1385" s="13">
        <f t="shared" si="126"/>
        <v>120000</v>
      </c>
      <c r="H1385" s="154" t="s">
        <v>1241</v>
      </c>
      <c r="I1385" s="4" t="s">
        <v>31</v>
      </c>
      <c r="J1385">
        <v>120000</v>
      </c>
      <c r="K1385" t="b">
        <f t="shared" si="127"/>
        <v>0</v>
      </c>
      <c r="L1385" t="b">
        <f t="shared" si="128"/>
        <v>1</v>
      </c>
      <c r="M1385" t="b">
        <f t="shared" si="129"/>
        <v>1</v>
      </c>
      <c r="N1385" t="b">
        <f t="shared" si="130"/>
        <v>0</v>
      </c>
      <c r="O1385" t="b">
        <f t="shared" si="131"/>
        <v>1</v>
      </c>
    </row>
    <row r="1386" spans="1:15">
      <c r="A1386" s="4">
        <v>1128299</v>
      </c>
      <c r="B1386" s="6">
        <v>375</v>
      </c>
      <c r="C1386" s="12" t="s">
        <v>1086</v>
      </c>
      <c r="D1386" s="12" t="s">
        <v>1253</v>
      </c>
      <c r="E1386" s="10">
        <v>126562.5</v>
      </c>
      <c r="F1386" s="11">
        <v>0.45</v>
      </c>
      <c r="G1386" s="13">
        <f t="shared" si="126"/>
        <v>281250</v>
      </c>
      <c r="H1386" s="154" t="s">
        <v>1246</v>
      </c>
      <c r="I1386" s="4" t="s">
        <v>31</v>
      </c>
      <c r="J1386">
        <v>281250</v>
      </c>
      <c r="K1386" t="b">
        <f t="shared" si="127"/>
        <v>0</v>
      </c>
      <c r="L1386" t="b">
        <f t="shared" si="128"/>
        <v>1</v>
      </c>
      <c r="M1386" t="b">
        <f t="shared" si="129"/>
        <v>0</v>
      </c>
      <c r="N1386" t="b">
        <f t="shared" si="130"/>
        <v>1</v>
      </c>
      <c r="O1386" t="b">
        <f t="shared" si="131"/>
        <v>1</v>
      </c>
    </row>
    <row r="1387" spans="1:15">
      <c r="A1387" s="4">
        <v>1128299</v>
      </c>
      <c r="B1387" s="6">
        <v>575</v>
      </c>
      <c r="C1387" s="12" t="s">
        <v>1087</v>
      </c>
      <c r="D1387" s="12" t="s">
        <v>1253</v>
      </c>
      <c r="E1387" s="10">
        <v>103500</v>
      </c>
      <c r="F1387" s="11">
        <v>0.3</v>
      </c>
      <c r="G1387" s="13">
        <f t="shared" si="126"/>
        <v>345000</v>
      </c>
      <c r="H1387" s="154" t="s">
        <v>1241</v>
      </c>
      <c r="I1387" s="4" t="s">
        <v>31</v>
      </c>
      <c r="J1387">
        <v>345000</v>
      </c>
      <c r="K1387" t="b">
        <f t="shared" si="127"/>
        <v>0</v>
      </c>
      <c r="L1387" t="b">
        <f t="shared" si="128"/>
        <v>1</v>
      </c>
      <c r="M1387" t="b">
        <f t="shared" si="129"/>
        <v>0</v>
      </c>
      <c r="N1387" t="b">
        <f t="shared" si="130"/>
        <v>0</v>
      </c>
      <c r="O1387" t="b">
        <f t="shared" si="131"/>
        <v>1</v>
      </c>
    </row>
    <row r="1388" spans="1:15">
      <c r="A1388" s="4">
        <v>1128299</v>
      </c>
      <c r="B1388" s="6">
        <v>425</v>
      </c>
      <c r="C1388" s="12" t="s">
        <v>1086</v>
      </c>
      <c r="D1388" s="12" t="s">
        <v>1253</v>
      </c>
      <c r="E1388" s="10">
        <v>69062.5</v>
      </c>
      <c r="F1388" s="11">
        <v>0.25</v>
      </c>
      <c r="G1388" s="13">
        <f t="shared" si="126"/>
        <v>276250</v>
      </c>
      <c r="H1388" s="154" t="s">
        <v>1246</v>
      </c>
      <c r="I1388" s="4" t="s">
        <v>31</v>
      </c>
      <c r="J1388">
        <v>276250</v>
      </c>
      <c r="K1388" t="b">
        <f t="shared" si="127"/>
        <v>0</v>
      </c>
      <c r="L1388" t="b">
        <f t="shared" si="128"/>
        <v>1</v>
      </c>
      <c r="M1388" t="b">
        <f t="shared" si="129"/>
        <v>0</v>
      </c>
      <c r="N1388" t="b">
        <f t="shared" si="130"/>
        <v>1</v>
      </c>
      <c r="O1388" t="b">
        <f t="shared" si="131"/>
        <v>1</v>
      </c>
    </row>
    <row r="1389" spans="1:15">
      <c r="A1389" s="4">
        <v>1128299</v>
      </c>
      <c r="B1389" s="6">
        <v>425</v>
      </c>
      <c r="C1389" s="12" t="s">
        <v>1087</v>
      </c>
      <c r="D1389" s="12" t="s">
        <v>1253</v>
      </c>
      <c r="E1389" s="10">
        <v>82875</v>
      </c>
      <c r="F1389" s="11">
        <v>0.3</v>
      </c>
      <c r="G1389" s="13">
        <f t="shared" si="126"/>
        <v>276250</v>
      </c>
      <c r="H1389" s="154" t="s">
        <v>1241</v>
      </c>
      <c r="I1389" s="4" t="s">
        <v>31</v>
      </c>
      <c r="J1389">
        <v>276250</v>
      </c>
      <c r="K1389" t="b">
        <f t="shared" si="127"/>
        <v>0</v>
      </c>
      <c r="L1389" t="b">
        <f t="shared" si="128"/>
        <v>1</v>
      </c>
      <c r="M1389" t="b">
        <f t="shared" si="129"/>
        <v>0</v>
      </c>
      <c r="N1389" t="b">
        <f t="shared" si="130"/>
        <v>0</v>
      </c>
      <c r="O1389" t="b">
        <f t="shared" si="131"/>
        <v>1</v>
      </c>
    </row>
    <row r="1390" spans="1:15">
      <c r="A1390" s="4">
        <v>1128299</v>
      </c>
      <c r="B1390" s="6">
        <v>325</v>
      </c>
      <c r="C1390" s="12" t="s">
        <v>1087</v>
      </c>
      <c r="D1390" s="12" t="s">
        <v>1253</v>
      </c>
      <c r="E1390" s="10">
        <v>58500</v>
      </c>
      <c r="F1390" s="11">
        <v>0.3</v>
      </c>
      <c r="G1390" s="13">
        <f t="shared" si="126"/>
        <v>195000</v>
      </c>
      <c r="H1390" s="154" t="s">
        <v>1246</v>
      </c>
      <c r="I1390" s="4" t="s">
        <v>31</v>
      </c>
      <c r="J1390">
        <v>195000</v>
      </c>
      <c r="K1390" t="b">
        <f t="shared" si="127"/>
        <v>0</v>
      </c>
      <c r="L1390" t="b">
        <f t="shared" si="128"/>
        <v>0</v>
      </c>
      <c r="M1390" t="b">
        <f t="shared" si="129"/>
        <v>0</v>
      </c>
      <c r="N1390" t="b">
        <f t="shared" si="130"/>
        <v>1</v>
      </c>
      <c r="O1390" t="b">
        <f t="shared" si="131"/>
        <v>1</v>
      </c>
    </row>
    <row r="1391" spans="1:15">
      <c r="A1391" s="4">
        <v>1128299</v>
      </c>
      <c r="B1391" s="6">
        <v>225</v>
      </c>
      <c r="C1391" s="12" t="s">
        <v>1087</v>
      </c>
      <c r="D1391" s="12" t="s">
        <v>1253</v>
      </c>
      <c r="E1391" s="10">
        <v>24750</v>
      </c>
      <c r="F1391" s="11">
        <v>0.2</v>
      </c>
      <c r="G1391" s="13">
        <f t="shared" si="126"/>
        <v>123750</v>
      </c>
      <c r="H1391" s="154" t="s">
        <v>1241</v>
      </c>
      <c r="I1391" s="4" t="s">
        <v>31</v>
      </c>
      <c r="J1391">
        <v>123750</v>
      </c>
      <c r="K1391" t="b">
        <f t="shared" si="127"/>
        <v>0</v>
      </c>
      <c r="L1391" t="b">
        <f t="shared" si="128"/>
        <v>1</v>
      </c>
      <c r="M1391" t="b">
        <f t="shared" si="129"/>
        <v>1</v>
      </c>
      <c r="N1391" t="b">
        <f t="shared" si="130"/>
        <v>0</v>
      </c>
      <c r="O1391" t="b">
        <f t="shared" si="131"/>
        <v>1</v>
      </c>
    </row>
    <row r="1392" spans="1:15">
      <c r="A1392" s="4">
        <v>1128299</v>
      </c>
      <c r="B1392" s="6">
        <v>575</v>
      </c>
      <c r="C1392" s="12" t="s">
        <v>1087</v>
      </c>
      <c r="D1392" s="12" t="s">
        <v>1253</v>
      </c>
      <c r="E1392" s="10">
        <v>181125</v>
      </c>
      <c r="F1392" s="11">
        <v>0.45</v>
      </c>
      <c r="G1392" s="13">
        <f t="shared" si="126"/>
        <v>402500</v>
      </c>
      <c r="H1392" s="154" t="s">
        <v>1246</v>
      </c>
      <c r="I1392" s="4" t="s">
        <v>31</v>
      </c>
      <c r="J1392">
        <v>402500</v>
      </c>
      <c r="K1392" t="b">
        <f t="shared" si="127"/>
        <v>0</v>
      </c>
      <c r="L1392" t="b">
        <f t="shared" si="128"/>
        <v>0</v>
      </c>
      <c r="M1392" t="b">
        <f t="shared" si="129"/>
        <v>0</v>
      </c>
      <c r="N1392" t="b">
        <f t="shared" si="130"/>
        <v>1</v>
      </c>
      <c r="O1392" t="b">
        <f t="shared" si="131"/>
        <v>1</v>
      </c>
    </row>
    <row r="1393" spans="1:15">
      <c r="A1393" s="4">
        <v>1128299</v>
      </c>
      <c r="B1393" s="6">
        <v>825</v>
      </c>
      <c r="C1393" s="12" t="s">
        <v>1086</v>
      </c>
      <c r="D1393" s="12" t="s">
        <v>1253</v>
      </c>
      <c r="E1393" s="10">
        <v>160875</v>
      </c>
      <c r="F1393" s="11">
        <v>0.3</v>
      </c>
      <c r="G1393" s="13">
        <f t="shared" si="126"/>
        <v>536250</v>
      </c>
      <c r="H1393" s="154" t="s">
        <v>1241</v>
      </c>
      <c r="I1393" s="4" t="s">
        <v>31</v>
      </c>
      <c r="J1393">
        <v>536250</v>
      </c>
      <c r="K1393" t="b">
        <f t="shared" si="127"/>
        <v>1</v>
      </c>
      <c r="L1393" t="b">
        <f t="shared" si="128"/>
        <v>1</v>
      </c>
      <c r="M1393" t="b">
        <f t="shared" si="129"/>
        <v>0</v>
      </c>
      <c r="N1393" t="b">
        <f t="shared" si="130"/>
        <v>0</v>
      </c>
      <c r="O1393" t="b">
        <f t="shared" si="131"/>
        <v>1</v>
      </c>
    </row>
    <row r="1394" spans="1:15">
      <c r="A1394" s="4">
        <v>1128299</v>
      </c>
      <c r="B1394" s="6">
        <v>700</v>
      </c>
      <c r="C1394" s="12" t="s">
        <v>1087</v>
      </c>
      <c r="D1394" s="12" t="s">
        <v>1253</v>
      </c>
      <c r="E1394" s="10">
        <v>122500</v>
      </c>
      <c r="F1394" s="11">
        <v>0.25</v>
      </c>
      <c r="G1394" s="13">
        <f t="shared" si="126"/>
        <v>490000</v>
      </c>
      <c r="H1394" s="154" t="s">
        <v>1246</v>
      </c>
      <c r="I1394" s="4" t="s">
        <v>16</v>
      </c>
      <c r="J1394">
        <v>490000</v>
      </c>
      <c r="K1394" t="b">
        <f t="shared" si="127"/>
        <v>1</v>
      </c>
      <c r="L1394" t="b">
        <f t="shared" si="128"/>
        <v>0</v>
      </c>
      <c r="M1394" t="b">
        <f t="shared" si="129"/>
        <v>0</v>
      </c>
      <c r="N1394" t="b">
        <f t="shared" si="130"/>
        <v>1</v>
      </c>
      <c r="O1394" t="b">
        <f t="shared" si="131"/>
        <v>1</v>
      </c>
    </row>
    <row r="1395" spans="1:15">
      <c r="A1395" s="4">
        <v>1128299</v>
      </c>
      <c r="B1395" s="6">
        <v>700</v>
      </c>
      <c r="C1395" s="12" t="s">
        <v>1087</v>
      </c>
      <c r="D1395" s="12" t="s">
        <v>1253</v>
      </c>
      <c r="E1395" s="10">
        <v>178500</v>
      </c>
      <c r="F1395" s="11">
        <v>0.3</v>
      </c>
      <c r="G1395" s="13">
        <f t="shared" si="126"/>
        <v>595000</v>
      </c>
      <c r="H1395" s="154" t="s">
        <v>1241</v>
      </c>
      <c r="I1395" s="4" t="s">
        <v>16</v>
      </c>
      <c r="J1395">
        <v>595000</v>
      </c>
      <c r="K1395" t="b">
        <f t="shared" si="127"/>
        <v>1</v>
      </c>
      <c r="L1395" t="b">
        <f t="shared" si="128"/>
        <v>1</v>
      </c>
      <c r="M1395" t="b">
        <f t="shared" si="129"/>
        <v>0</v>
      </c>
      <c r="N1395" t="b">
        <f t="shared" si="130"/>
        <v>0</v>
      </c>
      <c r="O1395" t="b">
        <f t="shared" si="131"/>
        <v>1</v>
      </c>
    </row>
    <row r="1396" spans="1:15">
      <c r="A1396" s="4">
        <v>1128299</v>
      </c>
      <c r="B1396" s="6">
        <v>575</v>
      </c>
      <c r="C1396" s="12" t="s">
        <v>1087</v>
      </c>
      <c r="D1396" s="12" t="s">
        <v>1253</v>
      </c>
      <c r="E1396" s="10">
        <v>146625</v>
      </c>
      <c r="F1396" s="11">
        <v>0.3</v>
      </c>
      <c r="G1396" s="13">
        <f t="shared" si="126"/>
        <v>488750</v>
      </c>
      <c r="H1396" s="154" t="s">
        <v>1246</v>
      </c>
      <c r="I1396" s="4" t="s">
        <v>16</v>
      </c>
      <c r="J1396">
        <v>488750</v>
      </c>
      <c r="K1396" t="b">
        <f t="shared" si="127"/>
        <v>1</v>
      </c>
      <c r="L1396" t="b">
        <f t="shared" si="128"/>
        <v>0</v>
      </c>
      <c r="M1396" t="b">
        <f t="shared" si="129"/>
        <v>0</v>
      </c>
      <c r="N1396" t="b">
        <f t="shared" si="130"/>
        <v>1</v>
      </c>
      <c r="O1396" t="b">
        <f t="shared" si="131"/>
        <v>1</v>
      </c>
    </row>
    <row r="1397" spans="1:15">
      <c r="A1397" s="4">
        <v>1128299</v>
      </c>
      <c r="B1397" s="6">
        <v>450</v>
      </c>
      <c r="C1397" s="12" t="s">
        <v>1087</v>
      </c>
      <c r="D1397" s="12" t="s">
        <v>1253</v>
      </c>
      <c r="E1397" s="10">
        <v>85500</v>
      </c>
      <c r="F1397" s="11">
        <v>0.2</v>
      </c>
      <c r="G1397" s="13">
        <f t="shared" si="126"/>
        <v>427500</v>
      </c>
      <c r="H1397" s="154" t="s">
        <v>1241</v>
      </c>
      <c r="I1397" s="4" t="s">
        <v>16</v>
      </c>
      <c r="J1397">
        <v>427500</v>
      </c>
      <c r="K1397" t="b">
        <f t="shared" si="127"/>
        <v>0</v>
      </c>
      <c r="L1397" t="b">
        <f t="shared" si="128"/>
        <v>1</v>
      </c>
      <c r="M1397" t="b">
        <f t="shared" si="129"/>
        <v>0</v>
      </c>
      <c r="N1397" t="b">
        <f t="shared" si="130"/>
        <v>0</v>
      </c>
      <c r="O1397" t="b">
        <f t="shared" si="131"/>
        <v>1</v>
      </c>
    </row>
    <row r="1398" spans="1:15">
      <c r="A1398" s="4">
        <v>1128299</v>
      </c>
      <c r="B1398" s="6">
        <v>750</v>
      </c>
      <c r="C1398" s="12" t="s">
        <v>1086</v>
      </c>
      <c r="D1398" s="12" t="s">
        <v>1253</v>
      </c>
      <c r="E1398" s="10">
        <v>371250</v>
      </c>
      <c r="F1398" s="11">
        <v>0.45</v>
      </c>
      <c r="G1398" s="13">
        <f t="shared" si="126"/>
        <v>825000</v>
      </c>
      <c r="H1398" s="154" t="s">
        <v>1246</v>
      </c>
      <c r="I1398" s="4" t="s">
        <v>16</v>
      </c>
      <c r="J1398">
        <v>825000</v>
      </c>
      <c r="K1398" t="b">
        <f t="shared" si="127"/>
        <v>1</v>
      </c>
      <c r="L1398" t="b">
        <f t="shared" si="128"/>
        <v>1</v>
      </c>
      <c r="M1398" t="b">
        <f t="shared" si="129"/>
        <v>0</v>
      </c>
      <c r="N1398" t="b">
        <f t="shared" si="130"/>
        <v>1</v>
      </c>
      <c r="O1398" t="b">
        <f t="shared" si="131"/>
        <v>1</v>
      </c>
    </row>
    <row r="1399" spans="1:15">
      <c r="A1399" s="4">
        <v>1128299</v>
      </c>
      <c r="B1399" s="6">
        <v>900</v>
      </c>
      <c r="C1399" s="12" t="s">
        <v>1086</v>
      </c>
      <c r="D1399" s="12" t="s">
        <v>1253</v>
      </c>
      <c r="E1399" s="10">
        <v>243000</v>
      </c>
      <c r="F1399" s="11">
        <v>0.3</v>
      </c>
      <c r="G1399" s="13">
        <f t="shared" si="126"/>
        <v>810000</v>
      </c>
      <c r="H1399" s="154" t="s">
        <v>1241</v>
      </c>
      <c r="I1399" s="4" t="s">
        <v>16</v>
      </c>
      <c r="J1399">
        <v>810000</v>
      </c>
      <c r="K1399" t="b">
        <f t="shared" si="127"/>
        <v>1</v>
      </c>
      <c r="L1399" t="b">
        <f t="shared" si="128"/>
        <v>1</v>
      </c>
      <c r="M1399" t="b">
        <f t="shared" si="129"/>
        <v>0</v>
      </c>
      <c r="N1399" t="b">
        <f t="shared" si="130"/>
        <v>0</v>
      </c>
      <c r="O1399" t="b">
        <f t="shared" si="131"/>
        <v>1</v>
      </c>
    </row>
    <row r="1400" spans="1:15">
      <c r="A1400" s="4">
        <v>1128299</v>
      </c>
      <c r="B1400" s="6">
        <v>750</v>
      </c>
      <c r="C1400" s="12" t="s">
        <v>1087</v>
      </c>
      <c r="D1400" s="12" t="s">
        <v>1253</v>
      </c>
      <c r="E1400" s="10">
        <v>178125</v>
      </c>
      <c r="F1400" s="11">
        <v>0.25</v>
      </c>
      <c r="G1400" s="13">
        <f t="shared" si="126"/>
        <v>712500</v>
      </c>
      <c r="H1400" s="154" t="s">
        <v>1246</v>
      </c>
      <c r="I1400" s="4" t="s">
        <v>16</v>
      </c>
      <c r="J1400">
        <v>712500</v>
      </c>
      <c r="K1400" t="b">
        <f t="shared" si="127"/>
        <v>1</v>
      </c>
      <c r="L1400" t="b">
        <f t="shared" si="128"/>
        <v>0</v>
      </c>
      <c r="M1400" t="b">
        <f t="shared" si="129"/>
        <v>0</v>
      </c>
      <c r="N1400" t="b">
        <f t="shared" si="130"/>
        <v>1</v>
      </c>
      <c r="O1400" t="b">
        <f t="shared" si="131"/>
        <v>1</v>
      </c>
    </row>
    <row r="1401" spans="1:15">
      <c r="A1401" s="4">
        <v>1128299</v>
      </c>
      <c r="B1401" s="6">
        <v>700</v>
      </c>
      <c r="C1401" s="12" t="s">
        <v>1086</v>
      </c>
      <c r="D1401" s="12" t="s">
        <v>1253</v>
      </c>
      <c r="E1401" s="10">
        <v>199500</v>
      </c>
      <c r="F1401" s="11">
        <v>0.3</v>
      </c>
      <c r="G1401" s="13">
        <f t="shared" si="126"/>
        <v>665000</v>
      </c>
      <c r="H1401" s="154" t="s">
        <v>1241</v>
      </c>
      <c r="I1401" s="4" t="s">
        <v>16</v>
      </c>
      <c r="J1401">
        <v>665000</v>
      </c>
      <c r="K1401" t="b">
        <f t="shared" si="127"/>
        <v>1</v>
      </c>
      <c r="L1401" t="b">
        <f t="shared" si="128"/>
        <v>1</v>
      </c>
      <c r="M1401" t="b">
        <f t="shared" si="129"/>
        <v>0</v>
      </c>
      <c r="N1401" t="b">
        <f t="shared" si="130"/>
        <v>0</v>
      </c>
      <c r="O1401" t="b">
        <f t="shared" si="131"/>
        <v>1</v>
      </c>
    </row>
    <row r="1402" spans="1:15">
      <c r="A1402" s="4">
        <v>1128299</v>
      </c>
      <c r="B1402" s="6">
        <v>600</v>
      </c>
      <c r="C1402" s="12" t="s">
        <v>1086</v>
      </c>
      <c r="D1402" s="12" t="s">
        <v>1253</v>
      </c>
      <c r="E1402" s="10">
        <v>162000</v>
      </c>
      <c r="F1402" s="11">
        <v>0.3</v>
      </c>
      <c r="G1402" s="13">
        <f t="shared" si="126"/>
        <v>540000</v>
      </c>
      <c r="H1402" s="154" t="s">
        <v>1246</v>
      </c>
      <c r="I1402" s="4" t="s">
        <v>16</v>
      </c>
      <c r="J1402">
        <v>540000</v>
      </c>
      <c r="K1402" t="b">
        <f t="shared" si="127"/>
        <v>1</v>
      </c>
      <c r="L1402" t="b">
        <f t="shared" si="128"/>
        <v>1</v>
      </c>
      <c r="M1402" t="b">
        <f t="shared" si="129"/>
        <v>0</v>
      </c>
      <c r="N1402" t="b">
        <f t="shared" si="130"/>
        <v>1</v>
      </c>
      <c r="O1402" t="b">
        <f t="shared" si="131"/>
        <v>1</v>
      </c>
    </row>
    <row r="1403" spans="1:15">
      <c r="A1403" s="4">
        <v>1128299</v>
      </c>
      <c r="B1403" s="6">
        <v>650</v>
      </c>
      <c r="C1403" s="12" t="s">
        <v>1087</v>
      </c>
      <c r="D1403" s="12" t="s">
        <v>1253</v>
      </c>
      <c r="E1403" s="10">
        <v>123500</v>
      </c>
      <c r="F1403" s="11">
        <v>0.2</v>
      </c>
      <c r="G1403" s="13">
        <f t="shared" si="126"/>
        <v>617500</v>
      </c>
      <c r="H1403" s="154" t="s">
        <v>1241</v>
      </c>
      <c r="I1403" s="4" t="s">
        <v>16</v>
      </c>
      <c r="J1403">
        <v>617500</v>
      </c>
      <c r="K1403" t="b">
        <f t="shared" si="127"/>
        <v>1</v>
      </c>
      <c r="L1403" t="b">
        <f t="shared" si="128"/>
        <v>1</v>
      </c>
      <c r="M1403" t="b">
        <f t="shared" si="129"/>
        <v>0</v>
      </c>
      <c r="N1403" t="b">
        <f t="shared" si="130"/>
        <v>0</v>
      </c>
      <c r="O1403" t="b">
        <f t="shared" si="131"/>
        <v>1</v>
      </c>
    </row>
    <row r="1404" spans="1:15">
      <c r="A1404" s="4">
        <v>1128299</v>
      </c>
      <c r="B1404" s="6">
        <v>650</v>
      </c>
      <c r="C1404" s="12" t="s">
        <v>1087</v>
      </c>
      <c r="D1404" s="12" t="s">
        <v>1253</v>
      </c>
      <c r="E1404" s="10">
        <v>321750</v>
      </c>
      <c r="F1404" s="11">
        <v>0.45</v>
      </c>
      <c r="G1404" s="13">
        <f t="shared" si="126"/>
        <v>715000</v>
      </c>
      <c r="H1404" s="154" t="s">
        <v>1246</v>
      </c>
      <c r="I1404" s="4" t="s">
        <v>16</v>
      </c>
      <c r="J1404">
        <v>715000</v>
      </c>
      <c r="K1404" t="b">
        <f t="shared" si="127"/>
        <v>1</v>
      </c>
      <c r="L1404" t="b">
        <f t="shared" si="128"/>
        <v>0</v>
      </c>
      <c r="M1404" t="b">
        <f t="shared" si="129"/>
        <v>0</v>
      </c>
      <c r="N1404" t="b">
        <f t="shared" si="130"/>
        <v>1</v>
      </c>
      <c r="O1404" t="b">
        <f t="shared" si="131"/>
        <v>1</v>
      </c>
    </row>
    <row r="1405" spans="1:15">
      <c r="A1405" s="4">
        <v>1128299</v>
      </c>
      <c r="B1405" s="6">
        <v>850</v>
      </c>
      <c r="C1405" s="12" t="s">
        <v>1087</v>
      </c>
      <c r="D1405" s="12" t="s">
        <v>1253</v>
      </c>
      <c r="E1405" s="10">
        <v>242250</v>
      </c>
      <c r="F1405" s="11">
        <v>0.3</v>
      </c>
      <c r="G1405" s="13">
        <f t="shared" si="126"/>
        <v>807500</v>
      </c>
      <c r="H1405" s="154" t="s">
        <v>1241</v>
      </c>
      <c r="I1405" s="4" t="s">
        <v>16</v>
      </c>
      <c r="J1405">
        <v>807500</v>
      </c>
      <c r="K1405" t="b">
        <f t="shared" si="127"/>
        <v>1</v>
      </c>
      <c r="L1405" t="b">
        <f t="shared" si="128"/>
        <v>1</v>
      </c>
      <c r="M1405" t="b">
        <f t="shared" si="129"/>
        <v>0</v>
      </c>
      <c r="N1405" t="b">
        <f t="shared" si="130"/>
        <v>0</v>
      </c>
      <c r="O1405" t="b">
        <f t="shared" si="131"/>
        <v>1</v>
      </c>
    </row>
    <row r="1406" spans="1:15">
      <c r="A1406" s="4">
        <v>1128299</v>
      </c>
      <c r="B1406" s="6">
        <v>825</v>
      </c>
      <c r="C1406" s="12" t="s">
        <v>1087</v>
      </c>
      <c r="D1406" s="12" t="s">
        <v>1253</v>
      </c>
      <c r="E1406" s="10">
        <v>175312.5</v>
      </c>
      <c r="F1406" s="11">
        <v>0.25</v>
      </c>
      <c r="G1406" s="13">
        <f t="shared" si="126"/>
        <v>701250</v>
      </c>
      <c r="H1406" s="154" t="s">
        <v>1246</v>
      </c>
      <c r="I1406" s="4" t="s">
        <v>16</v>
      </c>
      <c r="J1406">
        <v>701250</v>
      </c>
      <c r="K1406" t="b">
        <f t="shared" si="127"/>
        <v>1</v>
      </c>
      <c r="L1406" t="b">
        <f t="shared" si="128"/>
        <v>0</v>
      </c>
      <c r="M1406" t="b">
        <f t="shared" si="129"/>
        <v>0</v>
      </c>
      <c r="N1406" t="b">
        <f t="shared" si="130"/>
        <v>1</v>
      </c>
      <c r="O1406" t="b">
        <f t="shared" si="131"/>
        <v>1</v>
      </c>
    </row>
    <row r="1407" spans="1:15">
      <c r="A1407" s="4">
        <v>1128299</v>
      </c>
      <c r="B1407" s="6">
        <v>700</v>
      </c>
      <c r="C1407" s="12" t="s">
        <v>1087</v>
      </c>
      <c r="D1407" s="12" t="s">
        <v>1253</v>
      </c>
      <c r="E1407" s="10">
        <v>168000</v>
      </c>
      <c r="F1407" s="11">
        <v>0.3</v>
      </c>
      <c r="G1407" s="13">
        <f t="shared" si="126"/>
        <v>560000</v>
      </c>
      <c r="H1407" s="154" t="s">
        <v>1241</v>
      </c>
      <c r="I1407" s="4" t="s">
        <v>16</v>
      </c>
      <c r="J1407">
        <v>560000</v>
      </c>
      <c r="K1407" t="b">
        <f t="shared" si="127"/>
        <v>1</v>
      </c>
      <c r="L1407" t="b">
        <f t="shared" si="128"/>
        <v>1</v>
      </c>
      <c r="M1407" t="b">
        <f t="shared" si="129"/>
        <v>0</v>
      </c>
      <c r="N1407" t="b">
        <f t="shared" si="130"/>
        <v>0</v>
      </c>
      <c r="O1407" t="b">
        <f t="shared" si="131"/>
        <v>1</v>
      </c>
    </row>
    <row r="1408" spans="1:15">
      <c r="A1408" s="4">
        <v>1128299</v>
      </c>
      <c r="B1408" s="6">
        <v>475</v>
      </c>
      <c r="C1408" s="12" t="s">
        <v>1086</v>
      </c>
      <c r="D1408" s="12" t="s">
        <v>1253</v>
      </c>
      <c r="E1408" s="10">
        <v>114000</v>
      </c>
      <c r="F1408" s="11">
        <v>0.3</v>
      </c>
      <c r="G1408" s="13">
        <f t="shared" si="126"/>
        <v>380000</v>
      </c>
      <c r="H1408" s="154" t="s">
        <v>1246</v>
      </c>
      <c r="I1408" s="4" t="s">
        <v>16</v>
      </c>
      <c r="J1408">
        <v>380000</v>
      </c>
      <c r="K1408" t="b">
        <f t="shared" si="127"/>
        <v>0</v>
      </c>
      <c r="L1408" t="b">
        <f t="shared" si="128"/>
        <v>1</v>
      </c>
      <c r="M1408" t="b">
        <f t="shared" si="129"/>
        <v>0</v>
      </c>
      <c r="N1408" t="b">
        <f t="shared" si="130"/>
        <v>1</v>
      </c>
      <c r="O1408" t="b">
        <f t="shared" si="131"/>
        <v>1</v>
      </c>
    </row>
    <row r="1409" spans="1:15">
      <c r="A1409" s="4">
        <v>1128299</v>
      </c>
      <c r="B1409" s="6">
        <v>475</v>
      </c>
      <c r="C1409" s="12" t="s">
        <v>1087</v>
      </c>
      <c r="D1409" s="12" t="s">
        <v>1253</v>
      </c>
      <c r="E1409" s="10">
        <v>76000</v>
      </c>
      <c r="F1409" s="11">
        <v>0.2</v>
      </c>
      <c r="G1409" s="13">
        <f t="shared" si="126"/>
        <v>380000</v>
      </c>
      <c r="H1409" s="154" t="s">
        <v>1241</v>
      </c>
      <c r="I1409" s="4" t="s">
        <v>16</v>
      </c>
      <c r="J1409">
        <v>380000</v>
      </c>
      <c r="K1409" t="b">
        <f t="shared" si="127"/>
        <v>0</v>
      </c>
      <c r="L1409" t="b">
        <f t="shared" si="128"/>
        <v>1</v>
      </c>
      <c r="M1409" t="b">
        <f t="shared" si="129"/>
        <v>0</v>
      </c>
      <c r="N1409" t="b">
        <f t="shared" si="130"/>
        <v>0</v>
      </c>
      <c r="O1409" t="b">
        <f t="shared" si="131"/>
        <v>1</v>
      </c>
    </row>
    <row r="1410" spans="1:15">
      <c r="A1410" s="4">
        <v>1128299</v>
      </c>
      <c r="B1410" s="6">
        <v>300</v>
      </c>
      <c r="C1410" s="12" t="s">
        <v>1087</v>
      </c>
      <c r="D1410" s="12" t="s">
        <v>1253</v>
      </c>
      <c r="E1410" s="10">
        <v>114750</v>
      </c>
      <c r="F1410" s="11">
        <v>0.45</v>
      </c>
      <c r="G1410" s="13">
        <f t="shared" si="126"/>
        <v>255000</v>
      </c>
      <c r="H1410" s="154" t="s">
        <v>1246</v>
      </c>
      <c r="I1410" s="4" t="s">
        <v>16</v>
      </c>
      <c r="J1410">
        <v>255000</v>
      </c>
      <c r="K1410" t="b">
        <f t="shared" si="127"/>
        <v>0</v>
      </c>
      <c r="L1410" t="b">
        <f t="shared" si="128"/>
        <v>0</v>
      </c>
      <c r="M1410" t="b">
        <f t="shared" si="129"/>
        <v>0</v>
      </c>
      <c r="N1410" t="b">
        <f t="shared" si="130"/>
        <v>1</v>
      </c>
      <c r="O1410" t="b">
        <f t="shared" si="131"/>
        <v>1</v>
      </c>
    </row>
    <row r="1411" spans="1:15">
      <c r="A1411" s="4">
        <v>1128299</v>
      </c>
      <c r="B1411" s="6">
        <v>500</v>
      </c>
      <c r="C1411" s="12" t="s">
        <v>1087</v>
      </c>
      <c r="D1411" s="12" t="s">
        <v>1253</v>
      </c>
      <c r="E1411" s="10">
        <v>90000</v>
      </c>
      <c r="F1411" s="11">
        <v>0.3</v>
      </c>
      <c r="G1411" s="13">
        <f t="shared" si="126"/>
        <v>300000</v>
      </c>
      <c r="H1411" s="154" t="s">
        <v>1241</v>
      </c>
      <c r="I1411" s="4" t="s">
        <v>16</v>
      </c>
      <c r="J1411">
        <v>300000</v>
      </c>
      <c r="K1411" t="b">
        <f t="shared" si="127"/>
        <v>0</v>
      </c>
      <c r="L1411" t="b">
        <f t="shared" si="128"/>
        <v>1</v>
      </c>
      <c r="M1411" t="b">
        <f t="shared" si="129"/>
        <v>0</v>
      </c>
      <c r="N1411" t="b">
        <f t="shared" si="130"/>
        <v>0</v>
      </c>
      <c r="O1411" t="b">
        <f t="shared" si="131"/>
        <v>1</v>
      </c>
    </row>
    <row r="1412" spans="1:15">
      <c r="A1412" s="4">
        <v>1128299</v>
      </c>
      <c r="B1412" s="6">
        <v>500</v>
      </c>
      <c r="C1412" s="12" t="s">
        <v>1087</v>
      </c>
      <c r="D1412" s="12" t="s">
        <v>1253</v>
      </c>
      <c r="E1412" s="10">
        <v>81250</v>
      </c>
      <c r="F1412" s="11">
        <v>0.25</v>
      </c>
      <c r="G1412" s="13">
        <f t="shared" si="126"/>
        <v>325000</v>
      </c>
      <c r="H1412" s="154" t="s">
        <v>1246</v>
      </c>
      <c r="I1412" s="4" t="s">
        <v>16</v>
      </c>
      <c r="J1412">
        <v>325000</v>
      </c>
      <c r="K1412" t="b">
        <f t="shared" si="127"/>
        <v>0</v>
      </c>
      <c r="L1412" t="b">
        <f t="shared" si="128"/>
        <v>0</v>
      </c>
      <c r="M1412" t="b">
        <f t="shared" si="129"/>
        <v>0</v>
      </c>
      <c r="N1412" t="b">
        <f t="shared" si="130"/>
        <v>1</v>
      </c>
      <c r="O1412" t="b">
        <f t="shared" si="131"/>
        <v>1</v>
      </c>
    </row>
    <row r="1413" spans="1:15">
      <c r="A1413" s="4">
        <v>1128299</v>
      </c>
      <c r="B1413" s="6">
        <v>300</v>
      </c>
      <c r="C1413" s="12" t="s">
        <v>1087</v>
      </c>
      <c r="D1413" s="12" t="s">
        <v>1253</v>
      </c>
      <c r="E1413" s="10">
        <v>54000</v>
      </c>
      <c r="F1413" s="11">
        <v>0.3</v>
      </c>
      <c r="G1413" s="13">
        <f t="shared" ref="G1413:G1476" si="132">E1413/F1413</f>
        <v>180000</v>
      </c>
      <c r="H1413" s="154" t="s">
        <v>1241</v>
      </c>
      <c r="I1413" s="4" t="s">
        <v>16</v>
      </c>
      <c r="J1413">
        <v>180000</v>
      </c>
      <c r="K1413" t="b">
        <f t="shared" ref="K1413:K1476" si="133">IF(J1413&gt;450000,TRUE,FALSE)</f>
        <v>0</v>
      </c>
      <c r="L1413" t="b">
        <f t="shared" ref="L1413:L1476" si="134">OR(C1413="Men's Street Footwear",H1413="Credit Card")</f>
        <v>1</v>
      </c>
      <c r="M1413" t="b">
        <f t="shared" ref="M1413:M1476" si="135">AND(D1413="Male",H1413="Credit Card",G1413&lt;150000)</f>
        <v>0</v>
      </c>
      <c r="N1413" t="b">
        <f t="shared" ref="N1413:N1476" si="136">NOT(H1413="Credit Card")</f>
        <v>0</v>
      </c>
      <c r="O1413" t="b">
        <f t="shared" ref="O1413:O1476" si="137">NOT(AND(H1413=0,B1413&lt;=500))</f>
        <v>1</v>
      </c>
    </row>
    <row r="1414" spans="1:15">
      <c r="A1414" s="4">
        <v>1128299</v>
      </c>
      <c r="B1414" s="6">
        <v>250</v>
      </c>
      <c r="C1414" s="12" t="s">
        <v>1086</v>
      </c>
      <c r="D1414" s="12" t="s">
        <v>1253</v>
      </c>
      <c r="E1414" s="10">
        <v>45000</v>
      </c>
      <c r="F1414" s="11">
        <v>0.3</v>
      </c>
      <c r="G1414" s="13">
        <f t="shared" si="132"/>
        <v>150000</v>
      </c>
      <c r="H1414" s="154" t="s">
        <v>1246</v>
      </c>
      <c r="I1414" s="4" t="s">
        <v>16</v>
      </c>
      <c r="J1414">
        <v>150000</v>
      </c>
      <c r="K1414" t="b">
        <f t="shared" si="133"/>
        <v>0</v>
      </c>
      <c r="L1414" t="b">
        <f t="shared" si="134"/>
        <v>1</v>
      </c>
      <c r="M1414" t="b">
        <f t="shared" si="135"/>
        <v>0</v>
      </c>
      <c r="N1414" t="b">
        <f t="shared" si="136"/>
        <v>1</v>
      </c>
      <c r="O1414" t="b">
        <f t="shared" si="137"/>
        <v>1</v>
      </c>
    </row>
    <row r="1415" spans="1:15">
      <c r="A1415" s="4">
        <v>1128299</v>
      </c>
      <c r="B1415" s="6">
        <v>275</v>
      </c>
      <c r="C1415" s="12" t="s">
        <v>1086</v>
      </c>
      <c r="D1415" s="12" t="s">
        <v>1253</v>
      </c>
      <c r="E1415" s="10">
        <v>38500</v>
      </c>
      <c r="F1415" s="11">
        <v>0.2</v>
      </c>
      <c r="G1415" s="13">
        <f t="shared" si="132"/>
        <v>192500</v>
      </c>
      <c r="H1415" s="154" t="s">
        <v>1241</v>
      </c>
      <c r="I1415" s="4" t="s">
        <v>16</v>
      </c>
      <c r="J1415">
        <v>192500</v>
      </c>
      <c r="K1415" t="b">
        <f t="shared" si="133"/>
        <v>0</v>
      </c>
      <c r="L1415" t="b">
        <f t="shared" si="134"/>
        <v>1</v>
      </c>
      <c r="M1415" t="b">
        <f t="shared" si="135"/>
        <v>0</v>
      </c>
      <c r="N1415" t="b">
        <f t="shared" si="136"/>
        <v>0</v>
      </c>
      <c r="O1415" t="b">
        <f t="shared" si="137"/>
        <v>1</v>
      </c>
    </row>
    <row r="1416" spans="1:15">
      <c r="A1416" s="4">
        <v>1128299</v>
      </c>
      <c r="B1416" s="6">
        <v>300</v>
      </c>
      <c r="C1416" s="12" t="s">
        <v>1086</v>
      </c>
      <c r="D1416" s="12" t="s">
        <v>1253</v>
      </c>
      <c r="E1416" s="10">
        <v>74250</v>
      </c>
      <c r="F1416" s="11">
        <v>0.45</v>
      </c>
      <c r="G1416" s="13">
        <f t="shared" si="132"/>
        <v>165000</v>
      </c>
      <c r="H1416" s="154" t="s">
        <v>1246</v>
      </c>
      <c r="I1416" s="4" t="s">
        <v>16</v>
      </c>
      <c r="J1416">
        <v>165000</v>
      </c>
      <c r="K1416" t="b">
        <f t="shared" si="133"/>
        <v>0</v>
      </c>
      <c r="L1416" t="b">
        <f t="shared" si="134"/>
        <v>1</v>
      </c>
      <c r="M1416" t="b">
        <f t="shared" si="135"/>
        <v>0</v>
      </c>
      <c r="N1416" t="b">
        <f t="shared" si="136"/>
        <v>1</v>
      </c>
      <c r="O1416" t="b">
        <f t="shared" si="137"/>
        <v>1</v>
      </c>
    </row>
    <row r="1417" spans="1:15">
      <c r="A1417" s="4">
        <v>1128299</v>
      </c>
      <c r="B1417" s="6">
        <v>400</v>
      </c>
      <c r="C1417" s="12" t="s">
        <v>1087</v>
      </c>
      <c r="D1417" s="12" t="s">
        <v>1253</v>
      </c>
      <c r="E1417" s="10">
        <v>60000</v>
      </c>
      <c r="F1417" s="11">
        <v>0.3</v>
      </c>
      <c r="G1417" s="13">
        <f t="shared" si="132"/>
        <v>200000</v>
      </c>
      <c r="H1417" s="154" t="s">
        <v>1241</v>
      </c>
      <c r="I1417" s="4" t="s">
        <v>16</v>
      </c>
      <c r="J1417">
        <v>200000</v>
      </c>
      <c r="K1417" t="b">
        <f t="shared" si="133"/>
        <v>0</v>
      </c>
      <c r="L1417" t="b">
        <f t="shared" si="134"/>
        <v>1</v>
      </c>
      <c r="M1417" t="b">
        <f t="shared" si="135"/>
        <v>0</v>
      </c>
      <c r="N1417" t="b">
        <f t="shared" si="136"/>
        <v>0</v>
      </c>
      <c r="O1417" t="b">
        <f t="shared" si="137"/>
        <v>1</v>
      </c>
    </row>
    <row r="1418" spans="1:15">
      <c r="A1418" s="4">
        <v>1128299</v>
      </c>
      <c r="B1418" s="6">
        <v>575</v>
      </c>
      <c r="C1418" s="12" t="s">
        <v>1086</v>
      </c>
      <c r="D1418" s="12" t="s">
        <v>1253</v>
      </c>
      <c r="E1418" s="10">
        <v>93437.5</v>
      </c>
      <c r="F1418" s="11">
        <v>0.25</v>
      </c>
      <c r="G1418" s="13">
        <f t="shared" si="132"/>
        <v>373750</v>
      </c>
      <c r="H1418" s="154" t="s">
        <v>1246</v>
      </c>
      <c r="I1418" s="4" t="s">
        <v>16</v>
      </c>
      <c r="J1418">
        <v>373750</v>
      </c>
      <c r="K1418" t="b">
        <f t="shared" si="133"/>
        <v>0</v>
      </c>
      <c r="L1418" t="b">
        <f t="shared" si="134"/>
        <v>1</v>
      </c>
      <c r="M1418" t="b">
        <f t="shared" si="135"/>
        <v>0</v>
      </c>
      <c r="N1418" t="b">
        <f t="shared" si="136"/>
        <v>1</v>
      </c>
      <c r="O1418" t="b">
        <f t="shared" si="137"/>
        <v>1</v>
      </c>
    </row>
    <row r="1419" spans="1:15">
      <c r="A1419" s="4">
        <v>1128299</v>
      </c>
      <c r="B1419" s="6">
        <v>400</v>
      </c>
      <c r="C1419" s="12" t="s">
        <v>1087</v>
      </c>
      <c r="D1419" s="12" t="s">
        <v>1253</v>
      </c>
      <c r="E1419" s="10">
        <v>72000</v>
      </c>
      <c r="F1419" s="11">
        <v>0.3</v>
      </c>
      <c r="G1419" s="13">
        <f t="shared" si="132"/>
        <v>240000</v>
      </c>
      <c r="H1419" s="154" t="s">
        <v>1241</v>
      </c>
      <c r="I1419" s="4" t="s">
        <v>16</v>
      </c>
      <c r="J1419">
        <v>240000</v>
      </c>
      <c r="K1419" t="b">
        <f t="shared" si="133"/>
        <v>0</v>
      </c>
      <c r="L1419" t="b">
        <f t="shared" si="134"/>
        <v>1</v>
      </c>
      <c r="M1419" t="b">
        <f t="shared" si="135"/>
        <v>0</v>
      </c>
      <c r="N1419" t="b">
        <f t="shared" si="136"/>
        <v>0</v>
      </c>
      <c r="O1419" t="b">
        <f t="shared" si="137"/>
        <v>1</v>
      </c>
    </row>
    <row r="1420" spans="1:15">
      <c r="A1420" s="4">
        <v>1128299</v>
      </c>
      <c r="B1420" s="6">
        <v>375</v>
      </c>
      <c r="C1420" s="12" t="s">
        <v>1087</v>
      </c>
      <c r="D1420" s="12" t="s">
        <v>1253</v>
      </c>
      <c r="E1420" s="10">
        <v>61875</v>
      </c>
      <c r="F1420" s="11">
        <v>0.3</v>
      </c>
      <c r="G1420" s="13">
        <f t="shared" si="132"/>
        <v>206250</v>
      </c>
      <c r="H1420" s="154" t="s">
        <v>1246</v>
      </c>
      <c r="I1420" s="4" t="s">
        <v>16</v>
      </c>
      <c r="J1420">
        <v>206250</v>
      </c>
      <c r="K1420" t="b">
        <f t="shared" si="133"/>
        <v>0</v>
      </c>
      <c r="L1420" t="b">
        <f t="shared" si="134"/>
        <v>0</v>
      </c>
      <c r="M1420" t="b">
        <f t="shared" si="135"/>
        <v>0</v>
      </c>
      <c r="N1420" t="b">
        <f t="shared" si="136"/>
        <v>1</v>
      </c>
      <c r="O1420" t="b">
        <f t="shared" si="137"/>
        <v>1</v>
      </c>
    </row>
    <row r="1421" spans="1:15">
      <c r="A1421" s="4">
        <v>1128299</v>
      </c>
      <c r="B1421" s="6">
        <v>350</v>
      </c>
      <c r="C1421" s="12" t="s">
        <v>1086</v>
      </c>
      <c r="D1421" s="12" t="s">
        <v>1253</v>
      </c>
      <c r="E1421" s="10">
        <v>45500</v>
      </c>
      <c r="F1421" s="11">
        <v>0.2</v>
      </c>
      <c r="G1421" s="13">
        <f t="shared" si="132"/>
        <v>227500</v>
      </c>
      <c r="H1421" s="154" t="s">
        <v>1241</v>
      </c>
      <c r="I1421" s="4" t="s">
        <v>16</v>
      </c>
      <c r="J1421">
        <v>227500</v>
      </c>
      <c r="K1421" t="b">
        <f t="shared" si="133"/>
        <v>0</v>
      </c>
      <c r="L1421" t="b">
        <f t="shared" si="134"/>
        <v>1</v>
      </c>
      <c r="M1421" t="b">
        <f t="shared" si="135"/>
        <v>0</v>
      </c>
      <c r="N1421" t="b">
        <f t="shared" si="136"/>
        <v>0</v>
      </c>
      <c r="O1421" t="b">
        <f t="shared" si="137"/>
        <v>1</v>
      </c>
    </row>
    <row r="1422" spans="1:15">
      <c r="A1422" s="4">
        <v>1128299</v>
      </c>
      <c r="B1422" s="6">
        <v>400</v>
      </c>
      <c r="C1422" s="12" t="s">
        <v>1087</v>
      </c>
      <c r="D1422" s="12" t="s">
        <v>1253</v>
      </c>
      <c r="E1422" s="10">
        <v>126000</v>
      </c>
      <c r="F1422" s="11">
        <v>0.45</v>
      </c>
      <c r="G1422" s="13">
        <f t="shared" si="132"/>
        <v>280000</v>
      </c>
      <c r="H1422" s="154" t="s">
        <v>1246</v>
      </c>
      <c r="I1422" s="4" t="s">
        <v>16</v>
      </c>
      <c r="J1422">
        <v>280000</v>
      </c>
      <c r="K1422" t="b">
        <f t="shared" si="133"/>
        <v>0</v>
      </c>
      <c r="L1422" t="b">
        <f t="shared" si="134"/>
        <v>0</v>
      </c>
      <c r="M1422" t="b">
        <f t="shared" si="135"/>
        <v>0</v>
      </c>
      <c r="N1422" t="b">
        <f t="shared" si="136"/>
        <v>1</v>
      </c>
      <c r="O1422" t="b">
        <f t="shared" si="137"/>
        <v>1</v>
      </c>
    </row>
    <row r="1423" spans="1:15">
      <c r="A1423" s="4">
        <v>1128299</v>
      </c>
      <c r="B1423" s="6">
        <v>625</v>
      </c>
      <c r="C1423" s="12" t="s">
        <v>1087</v>
      </c>
      <c r="D1423" s="12" t="s">
        <v>1253</v>
      </c>
      <c r="E1423" s="10">
        <v>103125</v>
      </c>
      <c r="F1423" s="11">
        <v>0.3</v>
      </c>
      <c r="G1423" s="13">
        <f t="shared" si="132"/>
        <v>343750</v>
      </c>
      <c r="H1423" s="154" t="s">
        <v>1241</v>
      </c>
      <c r="I1423" s="4" t="s">
        <v>16</v>
      </c>
      <c r="J1423">
        <v>343750</v>
      </c>
      <c r="K1423" t="b">
        <f t="shared" si="133"/>
        <v>0</v>
      </c>
      <c r="L1423" t="b">
        <f t="shared" si="134"/>
        <v>1</v>
      </c>
      <c r="M1423" t="b">
        <f t="shared" si="135"/>
        <v>0</v>
      </c>
      <c r="N1423" t="b">
        <f t="shared" si="136"/>
        <v>0</v>
      </c>
      <c r="O1423" t="b">
        <f t="shared" si="137"/>
        <v>1</v>
      </c>
    </row>
    <row r="1424" spans="1:15">
      <c r="A1424" s="4">
        <v>1128299</v>
      </c>
      <c r="B1424" s="6">
        <v>700</v>
      </c>
      <c r="C1424" s="12" t="s">
        <v>1086</v>
      </c>
      <c r="D1424" s="12" t="s">
        <v>1253</v>
      </c>
      <c r="E1424" s="10">
        <v>105000</v>
      </c>
      <c r="F1424" s="11">
        <v>0.25</v>
      </c>
      <c r="G1424" s="13">
        <f t="shared" si="132"/>
        <v>420000</v>
      </c>
      <c r="H1424" s="154" t="s">
        <v>1246</v>
      </c>
      <c r="I1424" s="4" t="s">
        <v>16</v>
      </c>
      <c r="J1424">
        <v>420000</v>
      </c>
      <c r="K1424" t="b">
        <f t="shared" si="133"/>
        <v>0</v>
      </c>
      <c r="L1424" t="b">
        <f t="shared" si="134"/>
        <v>1</v>
      </c>
      <c r="M1424" t="b">
        <f t="shared" si="135"/>
        <v>0</v>
      </c>
      <c r="N1424" t="b">
        <f t="shared" si="136"/>
        <v>1</v>
      </c>
      <c r="O1424" t="b">
        <f t="shared" si="137"/>
        <v>1</v>
      </c>
    </row>
    <row r="1425" spans="1:15">
      <c r="A1425" s="4">
        <v>1128299</v>
      </c>
      <c r="B1425" s="6">
        <v>525</v>
      </c>
      <c r="C1425" s="12" t="s">
        <v>1086</v>
      </c>
      <c r="D1425" s="12" t="s">
        <v>1253</v>
      </c>
      <c r="E1425" s="10">
        <v>86625</v>
      </c>
      <c r="F1425" s="11">
        <v>0.3</v>
      </c>
      <c r="G1425" s="13">
        <f t="shared" si="132"/>
        <v>288750</v>
      </c>
      <c r="H1425" s="154" t="s">
        <v>1241</v>
      </c>
      <c r="I1425" s="4" t="s">
        <v>16</v>
      </c>
      <c r="J1425">
        <v>288750</v>
      </c>
      <c r="K1425" t="b">
        <f t="shared" si="133"/>
        <v>0</v>
      </c>
      <c r="L1425" t="b">
        <f t="shared" si="134"/>
        <v>1</v>
      </c>
      <c r="M1425" t="b">
        <f t="shared" si="135"/>
        <v>0</v>
      </c>
      <c r="N1425" t="b">
        <f t="shared" si="136"/>
        <v>0</v>
      </c>
      <c r="O1425" t="b">
        <f t="shared" si="137"/>
        <v>1</v>
      </c>
    </row>
    <row r="1426" spans="1:15">
      <c r="A1426" s="4">
        <v>1128299</v>
      </c>
      <c r="B1426" s="6">
        <v>500</v>
      </c>
      <c r="C1426" s="12" t="s">
        <v>1087</v>
      </c>
      <c r="D1426" s="12" t="s">
        <v>1253</v>
      </c>
      <c r="E1426" s="10">
        <v>97500</v>
      </c>
      <c r="F1426" s="11">
        <v>0.3</v>
      </c>
      <c r="G1426" s="13">
        <f t="shared" si="132"/>
        <v>325000</v>
      </c>
      <c r="H1426" s="154" t="s">
        <v>1246</v>
      </c>
      <c r="I1426" s="4" t="s">
        <v>16</v>
      </c>
      <c r="J1426">
        <v>325000</v>
      </c>
      <c r="K1426" t="b">
        <f t="shared" si="133"/>
        <v>0</v>
      </c>
      <c r="L1426" t="b">
        <f t="shared" si="134"/>
        <v>0</v>
      </c>
      <c r="M1426" t="b">
        <f t="shared" si="135"/>
        <v>0</v>
      </c>
      <c r="N1426" t="b">
        <f t="shared" si="136"/>
        <v>1</v>
      </c>
      <c r="O1426" t="b">
        <f t="shared" si="137"/>
        <v>1</v>
      </c>
    </row>
    <row r="1427" spans="1:15">
      <c r="A1427" s="4">
        <v>1128299</v>
      </c>
      <c r="B1427" s="6">
        <v>475</v>
      </c>
      <c r="C1427" s="12" t="s">
        <v>1087</v>
      </c>
      <c r="D1427" s="12" t="s">
        <v>1253</v>
      </c>
      <c r="E1427" s="10">
        <v>80750</v>
      </c>
      <c r="F1427" s="11">
        <v>0.2</v>
      </c>
      <c r="G1427" s="13">
        <f t="shared" si="132"/>
        <v>403750</v>
      </c>
      <c r="H1427" s="154" t="s">
        <v>1241</v>
      </c>
      <c r="I1427" s="4" t="s">
        <v>16</v>
      </c>
      <c r="J1427">
        <v>403750</v>
      </c>
      <c r="K1427" t="b">
        <f t="shared" si="133"/>
        <v>0</v>
      </c>
      <c r="L1427" t="b">
        <f t="shared" si="134"/>
        <v>1</v>
      </c>
      <c r="M1427" t="b">
        <f t="shared" si="135"/>
        <v>0</v>
      </c>
      <c r="N1427" t="b">
        <f t="shared" si="136"/>
        <v>0</v>
      </c>
      <c r="O1427" t="b">
        <f t="shared" si="137"/>
        <v>1</v>
      </c>
    </row>
    <row r="1428" spans="1:15">
      <c r="A1428" s="4">
        <v>1128299</v>
      </c>
      <c r="B1428" s="6">
        <v>600</v>
      </c>
      <c r="C1428" s="12" t="s">
        <v>1088</v>
      </c>
      <c r="D1428" s="155" t="s">
        <v>1254</v>
      </c>
      <c r="E1428" s="10">
        <v>243000</v>
      </c>
      <c r="F1428" s="11">
        <v>0.45</v>
      </c>
      <c r="G1428" s="13">
        <f t="shared" si="132"/>
        <v>540000</v>
      </c>
      <c r="H1428" s="154" t="s">
        <v>1246</v>
      </c>
      <c r="I1428" s="4" t="s">
        <v>16</v>
      </c>
      <c r="J1428">
        <v>540000</v>
      </c>
      <c r="K1428" t="b">
        <f t="shared" si="133"/>
        <v>1</v>
      </c>
      <c r="L1428" t="b">
        <f t="shared" si="134"/>
        <v>0</v>
      </c>
      <c r="M1428" t="b">
        <f t="shared" si="135"/>
        <v>0</v>
      </c>
      <c r="N1428" t="b">
        <f t="shared" si="136"/>
        <v>1</v>
      </c>
      <c r="O1428" t="b">
        <f t="shared" si="137"/>
        <v>1</v>
      </c>
    </row>
    <row r="1429" spans="1:15">
      <c r="A1429" s="4">
        <v>1128299</v>
      </c>
      <c r="B1429" s="6">
        <v>800</v>
      </c>
      <c r="C1429" s="12" t="s">
        <v>1087</v>
      </c>
      <c r="D1429" s="12" t="s">
        <v>1253</v>
      </c>
      <c r="E1429" s="10">
        <v>180000</v>
      </c>
      <c r="F1429" s="11">
        <v>0.3</v>
      </c>
      <c r="G1429" s="13">
        <f t="shared" si="132"/>
        <v>600000</v>
      </c>
      <c r="H1429" s="154" t="s">
        <v>1241</v>
      </c>
      <c r="I1429" s="4" t="s">
        <v>16</v>
      </c>
      <c r="J1429">
        <v>600000</v>
      </c>
      <c r="K1429" t="b">
        <f t="shared" si="133"/>
        <v>1</v>
      </c>
      <c r="L1429" t="b">
        <f t="shared" si="134"/>
        <v>1</v>
      </c>
      <c r="M1429" t="b">
        <f t="shared" si="135"/>
        <v>0</v>
      </c>
      <c r="N1429" t="b">
        <f t="shared" si="136"/>
        <v>0</v>
      </c>
      <c r="O1429" t="b">
        <f t="shared" si="137"/>
        <v>1</v>
      </c>
    </row>
    <row r="1430" spans="1:15">
      <c r="A1430" s="4">
        <v>1128299</v>
      </c>
      <c r="B1430" s="6">
        <v>800</v>
      </c>
      <c r="C1430" s="12" t="s">
        <v>1087</v>
      </c>
      <c r="D1430" s="12" t="s">
        <v>1253</v>
      </c>
      <c r="E1430" s="10">
        <v>170000</v>
      </c>
      <c r="F1430" s="11">
        <v>0.25</v>
      </c>
      <c r="G1430" s="13">
        <f t="shared" si="132"/>
        <v>680000</v>
      </c>
      <c r="H1430" s="154" t="s">
        <v>1246</v>
      </c>
      <c r="I1430" s="4" t="s">
        <v>16</v>
      </c>
      <c r="J1430">
        <v>680000</v>
      </c>
      <c r="K1430" t="b">
        <f t="shared" si="133"/>
        <v>1</v>
      </c>
      <c r="L1430" t="b">
        <f t="shared" si="134"/>
        <v>0</v>
      </c>
      <c r="M1430" t="b">
        <f t="shared" si="135"/>
        <v>0</v>
      </c>
      <c r="N1430" t="b">
        <f t="shared" si="136"/>
        <v>1</v>
      </c>
      <c r="O1430" t="b">
        <f t="shared" si="137"/>
        <v>1</v>
      </c>
    </row>
    <row r="1431" spans="1:15">
      <c r="A1431" s="4">
        <v>1128299</v>
      </c>
      <c r="B1431" s="6">
        <v>600</v>
      </c>
      <c r="C1431" s="12" t="s">
        <v>1087</v>
      </c>
      <c r="D1431" s="12" t="s">
        <v>1253</v>
      </c>
      <c r="E1431" s="10">
        <v>144000</v>
      </c>
      <c r="F1431" s="11">
        <v>0.3</v>
      </c>
      <c r="G1431" s="13">
        <f t="shared" si="132"/>
        <v>480000</v>
      </c>
      <c r="H1431" s="154" t="s">
        <v>1241</v>
      </c>
      <c r="I1431" s="4" t="s">
        <v>16</v>
      </c>
      <c r="J1431">
        <v>480000</v>
      </c>
      <c r="K1431" t="b">
        <f t="shared" si="133"/>
        <v>1</v>
      </c>
      <c r="L1431" t="b">
        <f t="shared" si="134"/>
        <v>1</v>
      </c>
      <c r="M1431" t="b">
        <f t="shared" si="135"/>
        <v>0</v>
      </c>
      <c r="N1431" t="b">
        <f t="shared" si="136"/>
        <v>0</v>
      </c>
      <c r="O1431" t="b">
        <f t="shared" si="137"/>
        <v>1</v>
      </c>
    </row>
    <row r="1432" spans="1:15">
      <c r="A1432" s="4">
        <v>1128299</v>
      </c>
      <c r="B1432" s="6">
        <v>600</v>
      </c>
      <c r="C1432" s="12" t="s">
        <v>1086</v>
      </c>
      <c r="D1432" s="12" t="s">
        <v>1253</v>
      </c>
      <c r="E1432" s="10">
        <v>144000</v>
      </c>
      <c r="F1432" s="11">
        <v>0.3</v>
      </c>
      <c r="G1432" s="13">
        <f t="shared" si="132"/>
        <v>480000</v>
      </c>
      <c r="H1432" s="154" t="s">
        <v>1246</v>
      </c>
      <c r="I1432" s="4" t="s">
        <v>16</v>
      </c>
      <c r="J1432">
        <v>480000</v>
      </c>
      <c r="K1432" t="b">
        <f t="shared" si="133"/>
        <v>1</v>
      </c>
      <c r="L1432" t="b">
        <f t="shared" si="134"/>
        <v>1</v>
      </c>
      <c r="M1432" t="b">
        <f t="shared" si="135"/>
        <v>0</v>
      </c>
      <c r="N1432" t="b">
        <f t="shared" si="136"/>
        <v>1</v>
      </c>
      <c r="O1432" t="b">
        <f t="shared" si="137"/>
        <v>1</v>
      </c>
    </row>
    <row r="1433" spans="1:15">
      <c r="A1433" s="4">
        <v>1128299</v>
      </c>
      <c r="B1433" s="6">
        <v>525</v>
      </c>
      <c r="C1433" s="12" t="s">
        <v>1086</v>
      </c>
      <c r="D1433" s="12" t="s">
        <v>1253</v>
      </c>
      <c r="E1433" s="10">
        <v>94500</v>
      </c>
      <c r="F1433" s="11">
        <v>0.2</v>
      </c>
      <c r="G1433" s="13">
        <f t="shared" si="132"/>
        <v>472500</v>
      </c>
      <c r="H1433" s="154" t="s">
        <v>1241</v>
      </c>
      <c r="I1433" s="4" t="s">
        <v>16</v>
      </c>
      <c r="J1433">
        <v>472500</v>
      </c>
      <c r="K1433" t="b">
        <f t="shared" si="133"/>
        <v>1</v>
      </c>
      <c r="L1433" t="b">
        <f t="shared" si="134"/>
        <v>1</v>
      </c>
      <c r="M1433" t="b">
        <f t="shared" si="135"/>
        <v>0</v>
      </c>
      <c r="N1433" t="b">
        <f t="shared" si="136"/>
        <v>0</v>
      </c>
      <c r="O1433" t="b">
        <f t="shared" si="137"/>
        <v>1</v>
      </c>
    </row>
    <row r="1434" spans="1:15">
      <c r="A1434" s="4">
        <v>1128299</v>
      </c>
      <c r="B1434" s="6">
        <v>625</v>
      </c>
      <c r="C1434" s="12" t="s">
        <v>1087</v>
      </c>
      <c r="D1434" s="12" t="s">
        <v>1253</v>
      </c>
      <c r="E1434" s="10">
        <v>267187.5</v>
      </c>
      <c r="F1434" s="11">
        <v>0.45</v>
      </c>
      <c r="G1434" s="13">
        <f t="shared" si="132"/>
        <v>593750</v>
      </c>
      <c r="H1434" s="154" t="s">
        <v>1246</v>
      </c>
      <c r="I1434" s="4" t="s">
        <v>16</v>
      </c>
      <c r="J1434">
        <v>593750</v>
      </c>
      <c r="K1434" t="b">
        <f t="shared" si="133"/>
        <v>1</v>
      </c>
      <c r="L1434" t="b">
        <f t="shared" si="134"/>
        <v>0</v>
      </c>
      <c r="M1434" t="b">
        <f t="shared" si="135"/>
        <v>0</v>
      </c>
      <c r="N1434" t="b">
        <f t="shared" si="136"/>
        <v>1</v>
      </c>
      <c r="O1434" t="b">
        <f t="shared" si="137"/>
        <v>1</v>
      </c>
    </row>
    <row r="1435" spans="1:15">
      <c r="A1435" s="4">
        <v>1185732</v>
      </c>
      <c r="B1435" s="6">
        <v>850</v>
      </c>
      <c r="C1435" s="12" t="s">
        <v>1087</v>
      </c>
      <c r="D1435" s="12" t="s">
        <v>1253</v>
      </c>
      <c r="E1435" s="10">
        <v>172125</v>
      </c>
      <c r="F1435" s="11">
        <v>0.45</v>
      </c>
      <c r="G1435" s="13">
        <f t="shared" si="132"/>
        <v>382500</v>
      </c>
      <c r="H1435" s="154" t="s">
        <v>1241</v>
      </c>
      <c r="I1435" s="4" t="s">
        <v>16</v>
      </c>
      <c r="J1435">
        <v>382500</v>
      </c>
      <c r="K1435" t="b">
        <f t="shared" si="133"/>
        <v>0</v>
      </c>
      <c r="L1435" t="b">
        <f t="shared" si="134"/>
        <v>1</v>
      </c>
      <c r="M1435" t="b">
        <f t="shared" si="135"/>
        <v>0</v>
      </c>
      <c r="N1435" t="b">
        <f t="shared" si="136"/>
        <v>0</v>
      </c>
      <c r="O1435" t="b">
        <f t="shared" si="137"/>
        <v>1</v>
      </c>
    </row>
    <row r="1436" spans="1:15">
      <c r="A1436" s="4">
        <v>1185732</v>
      </c>
      <c r="B1436" s="6">
        <v>650</v>
      </c>
      <c r="C1436" s="12" t="s">
        <v>1088</v>
      </c>
      <c r="D1436" s="155" t="s">
        <v>1254</v>
      </c>
      <c r="E1436" s="10">
        <v>102375</v>
      </c>
      <c r="F1436" s="11">
        <v>0.35</v>
      </c>
      <c r="G1436" s="13">
        <f t="shared" si="132"/>
        <v>292500</v>
      </c>
      <c r="H1436" s="154" t="s">
        <v>1246</v>
      </c>
      <c r="I1436" s="4" t="s">
        <v>16</v>
      </c>
      <c r="J1436">
        <v>292500</v>
      </c>
      <c r="K1436" t="b">
        <f t="shared" si="133"/>
        <v>0</v>
      </c>
      <c r="L1436" t="b">
        <f t="shared" si="134"/>
        <v>0</v>
      </c>
      <c r="M1436" t="b">
        <f t="shared" si="135"/>
        <v>0</v>
      </c>
      <c r="N1436" t="b">
        <f t="shared" si="136"/>
        <v>1</v>
      </c>
      <c r="O1436" t="b">
        <f t="shared" si="137"/>
        <v>1</v>
      </c>
    </row>
    <row r="1437" spans="1:15">
      <c r="A1437" s="4">
        <v>1185732</v>
      </c>
      <c r="B1437" s="6">
        <v>650</v>
      </c>
      <c r="C1437" s="12" t="s">
        <v>1088</v>
      </c>
      <c r="D1437" s="155" t="s">
        <v>1254</v>
      </c>
      <c r="E1437" s="10">
        <v>56875</v>
      </c>
      <c r="F1437" s="11">
        <v>0.25</v>
      </c>
      <c r="G1437" s="13">
        <f t="shared" si="132"/>
        <v>227500</v>
      </c>
      <c r="H1437" s="154" t="s">
        <v>1241</v>
      </c>
      <c r="I1437" s="4" t="s">
        <v>16</v>
      </c>
      <c r="J1437">
        <v>227500</v>
      </c>
      <c r="K1437" t="b">
        <f t="shared" si="133"/>
        <v>0</v>
      </c>
      <c r="L1437" t="b">
        <f t="shared" si="134"/>
        <v>1</v>
      </c>
      <c r="M1437" t="b">
        <f t="shared" si="135"/>
        <v>0</v>
      </c>
      <c r="N1437" t="b">
        <f t="shared" si="136"/>
        <v>0</v>
      </c>
      <c r="O1437" t="b">
        <f t="shared" si="137"/>
        <v>1</v>
      </c>
    </row>
    <row r="1438" spans="1:15">
      <c r="A1438" s="4">
        <v>1185732</v>
      </c>
      <c r="B1438" s="6">
        <v>500</v>
      </c>
      <c r="C1438" s="12" t="s">
        <v>1088</v>
      </c>
      <c r="D1438" s="155" t="s">
        <v>1254</v>
      </c>
      <c r="E1438" s="10">
        <v>60000</v>
      </c>
      <c r="F1438" s="11">
        <v>0.3</v>
      </c>
      <c r="G1438" s="13">
        <f t="shared" si="132"/>
        <v>200000</v>
      </c>
      <c r="H1438" s="154" t="s">
        <v>1246</v>
      </c>
      <c r="I1438" s="4" t="s">
        <v>16</v>
      </c>
      <c r="J1438">
        <v>200000</v>
      </c>
      <c r="K1438" t="b">
        <f t="shared" si="133"/>
        <v>0</v>
      </c>
      <c r="L1438" t="b">
        <f t="shared" si="134"/>
        <v>0</v>
      </c>
      <c r="M1438" t="b">
        <f t="shared" si="135"/>
        <v>0</v>
      </c>
      <c r="N1438" t="b">
        <f t="shared" si="136"/>
        <v>1</v>
      </c>
      <c r="O1438" t="b">
        <f t="shared" si="137"/>
        <v>1</v>
      </c>
    </row>
    <row r="1439" spans="1:15">
      <c r="A1439" s="4">
        <v>1185732</v>
      </c>
      <c r="B1439" s="6">
        <v>550</v>
      </c>
      <c r="C1439" s="12" t="s">
        <v>1086</v>
      </c>
      <c r="D1439" s="12" t="s">
        <v>1253</v>
      </c>
      <c r="E1439" s="10">
        <v>105875</v>
      </c>
      <c r="F1439" s="11">
        <v>0.35</v>
      </c>
      <c r="G1439" s="13">
        <f t="shared" si="132"/>
        <v>302500</v>
      </c>
      <c r="H1439" s="154" t="s">
        <v>1241</v>
      </c>
      <c r="I1439" s="4" t="s">
        <v>16</v>
      </c>
      <c r="J1439">
        <v>302500</v>
      </c>
      <c r="K1439" t="b">
        <f t="shared" si="133"/>
        <v>0</v>
      </c>
      <c r="L1439" t="b">
        <f t="shared" si="134"/>
        <v>1</v>
      </c>
      <c r="M1439" t="b">
        <f t="shared" si="135"/>
        <v>0</v>
      </c>
      <c r="N1439" t="b">
        <f t="shared" si="136"/>
        <v>0</v>
      </c>
      <c r="O1439" t="b">
        <f t="shared" si="137"/>
        <v>1</v>
      </c>
    </row>
    <row r="1440" spans="1:15">
      <c r="A1440" s="4">
        <v>1185732</v>
      </c>
      <c r="B1440" s="6">
        <v>650</v>
      </c>
      <c r="C1440" s="12" t="s">
        <v>1087</v>
      </c>
      <c r="D1440" s="12" t="s">
        <v>1253</v>
      </c>
      <c r="E1440" s="10">
        <v>146250</v>
      </c>
      <c r="F1440" s="11">
        <v>0.5</v>
      </c>
      <c r="G1440" s="13">
        <f t="shared" si="132"/>
        <v>292500</v>
      </c>
      <c r="H1440" s="154" t="s">
        <v>1246</v>
      </c>
      <c r="I1440" s="4" t="s">
        <v>16</v>
      </c>
      <c r="J1440">
        <v>292500</v>
      </c>
      <c r="K1440" t="b">
        <f t="shared" si="133"/>
        <v>0</v>
      </c>
      <c r="L1440" t="b">
        <f t="shared" si="134"/>
        <v>0</v>
      </c>
      <c r="M1440" t="b">
        <f t="shared" si="135"/>
        <v>0</v>
      </c>
      <c r="N1440" t="b">
        <f t="shared" si="136"/>
        <v>1</v>
      </c>
      <c r="O1440" t="b">
        <f t="shared" si="137"/>
        <v>1</v>
      </c>
    </row>
    <row r="1441" spans="1:15">
      <c r="A1441" s="4">
        <v>1185732</v>
      </c>
      <c r="B1441" s="6">
        <v>900</v>
      </c>
      <c r="C1441" s="12" t="s">
        <v>1086</v>
      </c>
      <c r="D1441" s="12" t="s">
        <v>1253</v>
      </c>
      <c r="E1441" s="10">
        <v>182250</v>
      </c>
      <c r="F1441" s="11">
        <v>0.45</v>
      </c>
      <c r="G1441" s="13">
        <f t="shared" si="132"/>
        <v>405000</v>
      </c>
      <c r="H1441" s="154" t="s">
        <v>1241</v>
      </c>
      <c r="I1441" s="4" t="s">
        <v>16</v>
      </c>
      <c r="J1441">
        <v>405000</v>
      </c>
      <c r="K1441" t="b">
        <f t="shared" si="133"/>
        <v>0</v>
      </c>
      <c r="L1441" t="b">
        <f t="shared" si="134"/>
        <v>1</v>
      </c>
      <c r="M1441" t="b">
        <f t="shared" si="135"/>
        <v>0</v>
      </c>
      <c r="N1441" t="b">
        <f t="shared" si="136"/>
        <v>0</v>
      </c>
      <c r="O1441" t="b">
        <f t="shared" si="137"/>
        <v>1</v>
      </c>
    </row>
    <row r="1442" spans="1:15">
      <c r="A1442" s="4">
        <v>1185732</v>
      </c>
      <c r="B1442" s="6">
        <v>550</v>
      </c>
      <c r="C1442" s="12" t="s">
        <v>1086</v>
      </c>
      <c r="D1442" s="12" t="s">
        <v>1253</v>
      </c>
      <c r="E1442" s="10">
        <v>86625</v>
      </c>
      <c r="F1442" s="11">
        <v>0.35</v>
      </c>
      <c r="G1442" s="13">
        <f t="shared" si="132"/>
        <v>247500.00000000003</v>
      </c>
      <c r="H1442" s="154" t="s">
        <v>1246</v>
      </c>
      <c r="I1442" s="4" t="s">
        <v>16</v>
      </c>
      <c r="J1442">
        <v>247500.00000000003</v>
      </c>
      <c r="K1442" t="b">
        <f t="shared" si="133"/>
        <v>0</v>
      </c>
      <c r="L1442" t="b">
        <f t="shared" si="134"/>
        <v>1</v>
      </c>
      <c r="M1442" t="b">
        <f t="shared" si="135"/>
        <v>0</v>
      </c>
      <c r="N1442" t="b">
        <f t="shared" si="136"/>
        <v>1</v>
      </c>
      <c r="O1442" t="b">
        <f t="shared" si="137"/>
        <v>1</v>
      </c>
    </row>
    <row r="1443" spans="1:15">
      <c r="A1443" s="4">
        <v>1185732</v>
      </c>
      <c r="B1443" s="6">
        <v>600</v>
      </c>
      <c r="C1443" s="12" t="s">
        <v>1087</v>
      </c>
      <c r="D1443" s="12" t="s">
        <v>1253</v>
      </c>
      <c r="E1443" s="10">
        <v>52500</v>
      </c>
      <c r="F1443" s="11">
        <v>0.25</v>
      </c>
      <c r="G1443" s="13">
        <f t="shared" si="132"/>
        <v>210000</v>
      </c>
      <c r="H1443" s="154" t="s">
        <v>1241</v>
      </c>
      <c r="I1443" s="4" t="s">
        <v>16</v>
      </c>
      <c r="J1443">
        <v>210000</v>
      </c>
      <c r="K1443" t="b">
        <f t="shared" si="133"/>
        <v>0</v>
      </c>
      <c r="L1443" t="b">
        <f t="shared" si="134"/>
        <v>1</v>
      </c>
      <c r="M1443" t="b">
        <f t="shared" si="135"/>
        <v>0</v>
      </c>
      <c r="N1443" t="b">
        <f t="shared" si="136"/>
        <v>0</v>
      </c>
      <c r="O1443" t="b">
        <f t="shared" si="137"/>
        <v>1</v>
      </c>
    </row>
    <row r="1444" spans="1:15">
      <c r="A1444" s="4">
        <v>1185732</v>
      </c>
      <c r="B1444" s="6">
        <v>475</v>
      </c>
      <c r="C1444" s="12" t="s">
        <v>1086</v>
      </c>
      <c r="D1444" s="12" t="s">
        <v>1253</v>
      </c>
      <c r="E1444" s="10">
        <v>57000</v>
      </c>
      <c r="F1444" s="11">
        <v>0.3</v>
      </c>
      <c r="G1444" s="13">
        <f t="shared" si="132"/>
        <v>190000</v>
      </c>
      <c r="H1444" s="154" t="s">
        <v>1244</v>
      </c>
      <c r="I1444" s="4" t="s">
        <v>16</v>
      </c>
      <c r="J1444">
        <v>190000</v>
      </c>
      <c r="K1444" t="b">
        <f t="shared" si="133"/>
        <v>0</v>
      </c>
      <c r="L1444" t="b">
        <f t="shared" si="134"/>
        <v>1</v>
      </c>
      <c r="M1444" t="b">
        <f t="shared" si="135"/>
        <v>0</v>
      </c>
      <c r="N1444" t="b">
        <f t="shared" si="136"/>
        <v>1</v>
      </c>
      <c r="O1444" t="b">
        <f t="shared" si="137"/>
        <v>1</v>
      </c>
    </row>
    <row r="1445" spans="1:15">
      <c r="A1445" s="4">
        <v>1185732</v>
      </c>
      <c r="B1445" s="6">
        <v>550</v>
      </c>
      <c r="C1445" s="12" t="s">
        <v>1087</v>
      </c>
      <c r="D1445" s="12" t="s">
        <v>1253</v>
      </c>
      <c r="E1445" s="10">
        <v>105875</v>
      </c>
      <c r="F1445" s="11">
        <v>0.35</v>
      </c>
      <c r="G1445" s="13">
        <f t="shared" si="132"/>
        <v>302500</v>
      </c>
      <c r="H1445" s="154" t="s">
        <v>1244</v>
      </c>
      <c r="I1445" s="4" t="s">
        <v>16</v>
      </c>
      <c r="J1445">
        <v>302500</v>
      </c>
      <c r="K1445" t="b">
        <f t="shared" si="133"/>
        <v>0</v>
      </c>
      <c r="L1445" t="b">
        <f t="shared" si="134"/>
        <v>0</v>
      </c>
      <c r="M1445" t="b">
        <f t="shared" si="135"/>
        <v>0</v>
      </c>
      <c r="N1445" t="b">
        <f t="shared" si="136"/>
        <v>1</v>
      </c>
      <c r="O1445" t="b">
        <f t="shared" si="137"/>
        <v>1</v>
      </c>
    </row>
    <row r="1446" spans="1:15">
      <c r="A1446" s="4">
        <v>1185732</v>
      </c>
      <c r="B1446" s="6">
        <v>650</v>
      </c>
      <c r="C1446" s="12" t="s">
        <v>1087</v>
      </c>
      <c r="D1446" s="12" t="s">
        <v>1253</v>
      </c>
      <c r="E1446" s="10">
        <v>146250</v>
      </c>
      <c r="F1446" s="11">
        <v>0.5</v>
      </c>
      <c r="G1446" s="13">
        <f t="shared" si="132"/>
        <v>292500</v>
      </c>
      <c r="H1446" s="154" t="s">
        <v>1244</v>
      </c>
      <c r="I1446" s="4" t="s">
        <v>16</v>
      </c>
      <c r="J1446">
        <v>292500</v>
      </c>
      <c r="K1446" t="b">
        <f t="shared" si="133"/>
        <v>0</v>
      </c>
      <c r="L1446" t="b">
        <f t="shared" si="134"/>
        <v>0</v>
      </c>
      <c r="M1446" t="b">
        <f t="shared" si="135"/>
        <v>0</v>
      </c>
      <c r="N1446" t="b">
        <f t="shared" si="136"/>
        <v>1</v>
      </c>
      <c r="O1446" t="b">
        <f t="shared" si="137"/>
        <v>1</v>
      </c>
    </row>
    <row r="1447" spans="1:15">
      <c r="A1447" s="4">
        <v>1185732</v>
      </c>
      <c r="B1447" s="6">
        <v>870</v>
      </c>
      <c r="C1447" s="12" t="s">
        <v>1087</v>
      </c>
      <c r="D1447" s="12" t="s">
        <v>1253</v>
      </c>
      <c r="E1447" s="10">
        <v>176175</v>
      </c>
      <c r="F1447" s="11">
        <v>0.45</v>
      </c>
      <c r="G1447" s="13">
        <f t="shared" si="132"/>
        <v>391500</v>
      </c>
      <c r="H1447" s="154" t="s">
        <v>1244</v>
      </c>
      <c r="I1447" s="4" t="s">
        <v>16</v>
      </c>
      <c r="J1447">
        <v>391500</v>
      </c>
      <c r="K1447" t="b">
        <f t="shared" si="133"/>
        <v>0</v>
      </c>
      <c r="L1447" t="b">
        <f t="shared" si="134"/>
        <v>0</v>
      </c>
      <c r="M1447" t="b">
        <f t="shared" si="135"/>
        <v>0</v>
      </c>
      <c r="N1447" t="b">
        <f t="shared" si="136"/>
        <v>1</v>
      </c>
      <c r="O1447" t="b">
        <f t="shared" si="137"/>
        <v>1</v>
      </c>
    </row>
    <row r="1448" spans="1:15">
      <c r="A1448" s="4">
        <v>1185732</v>
      </c>
      <c r="B1448" s="6">
        <v>550</v>
      </c>
      <c r="C1448" s="12" t="s">
        <v>1087</v>
      </c>
      <c r="D1448" s="12" t="s">
        <v>1253</v>
      </c>
      <c r="E1448" s="10">
        <v>86625</v>
      </c>
      <c r="F1448" s="11">
        <v>0.35</v>
      </c>
      <c r="G1448" s="13">
        <f t="shared" si="132"/>
        <v>247500.00000000003</v>
      </c>
      <c r="H1448" s="154" t="s">
        <v>1244</v>
      </c>
      <c r="I1448" s="4" t="s">
        <v>16</v>
      </c>
      <c r="J1448">
        <v>247500.00000000003</v>
      </c>
      <c r="K1448" t="b">
        <f t="shared" si="133"/>
        <v>0</v>
      </c>
      <c r="L1448" t="b">
        <f t="shared" si="134"/>
        <v>0</v>
      </c>
      <c r="M1448" t="b">
        <f t="shared" si="135"/>
        <v>0</v>
      </c>
      <c r="N1448" t="b">
        <f t="shared" si="136"/>
        <v>1</v>
      </c>
      <c r="O1448" t="b">
        <f t="shared" si="137"/>
        <v>1</v>
      </c>
    </row>
    <row r="1449" spans="1:15">
      <c r="A1449" s="4">
        <v>1185732</v>
      </c>
      <c r="B1449" s="6">
        <v>575</v>
      </c>
      <c r="C1449" s="12" t="s">
        <v>1087</v>
      </c>
      <c r="D1449" s="12" t="s">
        <v>1253</v>
      </c>
      <c r="E1449" s="10">
        <v>50312.5</v>
      </c>
      <c r="F1449" s="11">
        <v>0.25</v>
      </c>
      <c r="G1449" s="13">
        <f t="shared" si="132"/>
        <v>201250</v>
      </c>
      <c r="H1449" s="154" t="s">
        <v>1244</v>
      </c>
      <c r="I1449" s="4" t="s">
        <v>16</v>
      </c>
      <c r="J1449">
        <v>201250</v>
      </c>
      <c r="K1449" t="b">
        <f t="shared" si="133"/>
        <v>0</v>
      </c>
      <c r="L1449" t="b">
        <f t="shared" si="134"/>
        <v>0</v>
      </c>
      <c r="M1449" t="b">
        <f t="shared" si="135"/>
        <v>0</v>
      </c>
      <c r="N1449" t="b">
        <f t="shared" si="136"/>
        <v>1</v>
      </c>
      <c r="O1449" t="b">
        <f t="shared" si="137"/>
        <v>1</v>
      </c>
    </row>
    <row r="1450" spans="1:15">
      <c r="A1450" s="4">
        <v>1185732</v>
      </c>
      <c r="B1450" s="6">
        <v>425</v>
      </c>
      <c r="C1450" s="12" t="s">
        <v>1087</v>
      </c>
      <c r="D1450" s="12" t="s">
        <v>1253</v>
      </c>
      <c r="E1450" s="10">
        <v>51000</v>
      </c>
      <c r="F1450" s="11">
        <v>0.3</v>
      </c>
      <c r="G1450" s="13">
        <f t="shared" si="132"/>
        <v>170000</v>
      </c>
      <c r="H1450" s="154" t="s">
        <v>1244</v>
      </c>
      <c r="I1450" s="4" t="s">
        <v>16</v>
      </c>
      <c r="J1450">
        <v>170000</v>
      </c>
      <c r="K1450" t="b">
        <f t="shared" si="133"/>
        <v>0</v>
      </c>
      <c r="L1450" t="b">
        <f t="shared" si="134"/>
        <v>0</v>
      </c>
      <c r="M1450" t="b">
        <f t="shared" si="135"/>
        <v>0</v>
      </c>
      <c r="N1450" t="b">
        <f t="shared" si="136"/>
        <v>1</v>
      </c>
      <c r="O1450" t="b">
        <f t="shared" si="137"/>
        <v>1</v>
      </c>
    </row>
    <row r="1451" spans="1:15">
      <c r="A1451" s="4">
        <v>1185732</v>
      </c>
      <c r="B1451" s="6">
        <v>475</v>
      </c>
      <c r="C1451" s="12" t="s">
        <v>1087</v>
      </c>
      <c r="D1451" s="12" t="s">
        <v>1253</v>
      </c>
      <c r="E1451" s="10">
        <v>91437.5</v>
      </c>
      <c r="F1451" s="11">
        <v>0.35</v>
      </c>
      <c r="G1451" s="13">
        <f t="shared" si="132"/>
        <v>261250.00000000003</v>
      </c>
      <c r="H1451" s="154" t="s">
        <v>1244</v>
      </c>
      <c r="I1451" s="4" t="s">
        <v>16</v>
      </c>
      <c r="J1451">
        <v>261250.00000000003</v>
      </c>
      <c r="K1451" t="b">
        <f t="shared" si="133"/>
        <v>0</v>
      </c>
      <c r="L1451" t="b">
        <f t="shared" si="134"/>
        <v>0</v>
      </c>
      <c r="M1451" t="b">
        <f t="shared" si="135"/>
        <v>0</v>
      </c>
      <c r="N1451" t="b">
        <f t="shared" si="136"/>
        <v>1</v>
      </c>
      <c r="O1451" t="b">
        <f t="shared" si="137"/>
        <v>1</v>
      </c>
    </row>
    <row r="1452" spans="1:15">
      <c r="A1452" s="4">
        <v>1185732</v>
      </c>
      <c r="B1452" s="6">
        <v>575</v>
      </c>
      <c r="C1452" s="12" t="s">
        <v>1087</v>
      </c>
      <c r="D1452" s="12" t="s">
        <v>1253</v>
      </c>
      <c r="E1452" s="10">
        <v>129375</v>
      </c>
      <c r="F1452" s="11">
        <v>0.5</v>
      </c>
      <c r="G1452" s="13">
        <f t="shared" si="132"/>
        <v>258750</v>
      </c>
      <c r="H1452" s="154" t="s">
        <v>1244</v>
      </c>
      <c r="I1452" s="4" t="s">
        <v>16</v>
      </c>
      <c r="J1452">
        <v>258750</v>
      </c>
      <c r="K1452" t="b">
        <f t="shared" si="133"/>
        <v>0</v>
      </c>
      <c r="L1452" t="b">
        <f t="shared" si="134"/>
        <v>0</v>
      </c>
      <c r="M1452" t="b">
        <f t="shared" si="135"/>
        <v>0</v>
      </c>
      <c r="N1452" t="b">
        <f t="shared" si="136"/>
        <v>1</v>
      </c>
      <c r="O1452" t="b">
        <f t="shared" si="137"/>
        <v>1</v>
      </c>
    </row>
    <row r="1453" spans="1:15">
      <c r="A1453" s="4">
        <v>1185732</v>
      </c>
      <c r="B1453" s="6">
        <v>825</v>
      </c>
      <c r="C1453" s="12" t="s">
        <v>1087</v>
      </c>
      <c r="D1453" s="12" t="s">
        <v>1253</v>
      </c>
      <c r="E1453" s="10">
        <v>167062.5</v>
      </c>
      <c r="F1453" s="11">
        <v>0.45</v>
      </c>
      <c r="G1453" s="13">
        <f t="shared" si="132"/>
        <v>371250</v>
      </c>
      <c r="H1453" s="154" t="s">
        <v>1244</v>
      </c>
      <c r="I1453" s="4" t="s">
        <v>16</v>
      </c>
      <c r="J1453">
        <v>371250</v>
      </c>
      <c r="K1453" t="b">
        <f t="shared" si="133"/>
        <v>0</v>
      </c>
      <c r="L1453" t="b">
        <f t="shared" si="134"/>
        <v>0</v>
      </c>
      <c r="M1453" t="b">
        <f t="shared" si="135"/>
        <v>0</v>
      </c>
      <c r="N1453" t="b">
        <f t="shared" si="136"/>
        <v>1</v>
      </c>
      <c r="O1453" t="b">
        <f t="shared" si="137"/>
        <v>1</v>
      </c>
    </row>
    <row r="1454" spans="1:15">
      <c r="A1454" s="4">
        <v>1185732</v>
      </c>
      <c r="B1454" s="6">
        <v>525</v>
      </c>
      <c r="C1454" s="12" t="s">
        <v>1086</v>
      </c>
      <c r="D1454" s="12" t="s">
        <v>1253</v>
      </c>
      <c r="E1454" s="10">
        <v>82687.5</v>
      </c>
      <c r="F1454" s="11">
        <v>0.35</v>
      </c>
      <c r="G1454" s="13">
        <f t="shared" si="132"/>
        <v>236250.00000000003</v>
      </c>
      <c r="H1454" s="154" t="s">
        <v>1244</v>
      </c>
      <c r="I1454" s="4" t="s">
        <v>16</v>
      </c>
      <c r="J1454">
        <v>236250.00000000003</v>
      </c>
      <c r="K1454" t="b">
        <f t="shared" si="133"/>
        <v>0</v>
      </c>
      <c r="L1454" t="b">
        <f t="shared" si="134"/>
        <v>1</v>
      </c>
      <c r="M1454" t="b">
        <f t="shared" si="135"/>
        <v>0</v>
      </c>
      <c r="N1454" t="b">
        <f t="shared" si="136"/>
        <v>1</v>
      </c>
      <c r="O1454" t="b">
        <f t="shared" si="137"/>
        <v>1</v>
      </c>
    </row>
    <row r="1455" spans="1:15">
      <c r="A1455" s="4">
        <v>1185732</v>
      </c>
      <c r="B1455" s="6">
        <v>525</v>
      </c>
      <c r="C1455" s="12" t="s">
        <v>1087</v>
      </c>
      <c r="D1455" s="12" t="s">
        <v>1253</v>
      </c>
      <c r="E1455" s="10">
        <v>45937.5</v>
      </c>
      <c r="F1455" s="11">
        <v>0.25</v>
      </c>
      <c r="G1455" s="13">
        <f t="shared" si="132"/>
        <v>183750</v>
      </c>
      <c r="H1455" s="154" t="s">
        <v>1244</v>
      </c>
      <c r="I1455" s="4" t="s">
        <v>16</v>
      </c>
      <c r="J1455">
        <v>183750</v>
      </c>
      <c r="K1455" t="b">
        <f t="shared" si="133"/>
        <v>0</v>
      </c>
      <c r="L1455" t="b">
        <f t="shared" si="134"/>
        <v>0</v>
      </c>
      <c r="M1455" t="b">
        <f t="shared" si="135"/>
        <v>0</v>
      </c>
      <c r="N1455" t="b">
        <f t="shared" si="136"/>
        <v>1</v>
      </c>
      <c r="O1455" t="b">
        <f t="shared" si="137"/>
        <v>1</v>
      </c>
    </row>
    <row r="1456" spans="1:15">
      <c r="A1456" s="4">
        <v>1185732</v>
      </c>
      <c r="B1456" s="6">
        <v>450</v>
      </c>
      <c r="C1456" s="12" t="s">
        <v>1086</v>
      </c>
      <c r="D1456" s="12" t="s">
        <v>1253</v>
      </c>
      <c r="E1456" s="10">
        <v>54000</v>
      </c>
      <c r="F1456" s="11">
        <v>0.3</v>
      </c>
      <c r="G1456" s="13">
        <f t="shared" si="132"/>
        <v>180000</v>
      </c>
      <c r="H1456" s="154" t="s">
        <v>1244</v>
      </c>
      <c r="I1456" s="4" t="s">
        <v>16</v>
      </c>
      <c r="J1456">
        <v>180000</v>
      </c>
      <c r="K1456" t="b">
        <f t="shared" si="133"/>
        <v>0</v>
      </c>
      <c r="L1456" t="b">
        <f t="shared" si="134"/>
        <v>1</v>
      </c>
      <c r="M1456" t="b">
        <f t="shared" si="135"/>
        <v>0</v>
      </c>
      <c r="N1456" t="b">
        <f t="shared" si="136"/>
        <v>1</v>
      </c>
      <c r="O1456" t="b">
        <f t="shared" si="137"/>
        <v>1</v>
      </c>
    </row>
    <row r="1457" spans="1:15">
      <c r="A1457" s="4">
        <v>1185732</v>
      </c>
      <c r="B1457" s="6">
        <v>475</v>
      </c>
      <c r="C1457" s="12" t="s">
        <v>1087</v>
      </c>
      <c r="D1457" s="12" t="s">
        <v>1253</v>
      </c>
      <c r="E1457" s="10">
        <v>91437.5</v>
      </c>
      <c r="F1457" s="11">
        <v>0.35</v>
      </c>
      <c r="G1457" s="13">
        <f t="shared" si="132"/>
        <v>261250.00000000003</v>
      </c>
      <c r="H1457" s="154" t="s">
        <v>1244</v>
      </c>
      <c r="I1457" s="4" t="s">
        <v>16</v>
      </c>
      <c r="J1457">
        <v>261250.00000000003</v>
      </c>
      <c r="K1457" t="b">
        <f t="shared" si="133"/>
        <v>0</v>
      </c>
      <c r="L1457" t="b">
        <f t="shared" si="134"/>
        <v>0</v>
      </c>
      <c r="M1457" t="b">
        <f t="shared" si="135"/>
        <v>0</v>
      </c>
      <c r="N1457" t="b">
        <f t="shared" si="136"/>
        <v>1</v>
      </c>
      <c r="O1457" t="b">
        <f t="shared" si="137"/>
        <v>1</v>
      </c>
    </row>
    <row r="1458" spans="1:15">
      <c r="A1458" s="4">
        <v>1185732</v>
      </c>
      <c r="B1458" s="6">
        <v>600</v>
      </c>
      <c r="C1458" s="12" t="s">
        <v>1086</v>
      </c>
      <c r="D1458" s="12" t="s">
        <v>1253</v>
      </c>
      <c r="E1458" s="10">
        <v>135000</v>
      </c>
      <c r="F1458" s="11">
        <v>0.5</v>
      </c>
      <c r="G1458" s="13">
        <f t="shared" si="132"/>
        <v>270000</v>
      </c>
      <c r="H1458" s="154" t="s">
        <v>1244</v>
      </c>
      <c r="I1458" s="4" t="s">
        <v>16</v>
      </c>
      <c r="J1458">
        <v>270000</v>
      </c>
      <c r="K1458" t="b">
        <f t="shared" si="133"/>
        <v>0</v>
      </c>
      <c r="L1458" t="b">
        <f t="shared" si="134"/>
        <v>1</v>
      </c>
      <c r="M1458" t="b">
        <f t="shared" si="135"/>
        <v>0</v>
      </c>
      <c r="N1458" t="b">
        <f t="shared" si="136"/>
        <v>1</v>
      </c>
      <c r="O1458" t="b">
        <f t="shared" si="137"/>
        <v>1</v>
      </c>
    </row>
    <row r="1459" spans="1:15">
      <c r="A1459" s="4">
        <v>1185732</v>
      </c>
      <c r="B1459" s="6">
        <v>870</v>
      </c>
      <c r="C1459" s="12" t="s">
        <v>1086</v>
      </c>
      <c r="D1459" s="12" t="s">
        <v>1253</v>
      </c>
      <c r="E1459" s="10">
        <v>215325</v>
      </c>
      <c r="F1459" s="11">
        <v>0.45</v>
      </c>
      <c r="G1459" s="13">
        <f t="shared" si="132"/>
        <v>478500</v>
      </c>
      <c r="H1459" s="154" t="s">
        <v>1244</v>
      </c>
      <c r="I1459" s="4" t="s">
        <v>16</v>
      </c>
      <c r="J1459">
        <v>478500</v>
      </c>
      <c r="K1459" t="b">
        <f t="shared" si="133"/>
        <v>1</v>
      </c>
      <c r="L1459" t="b">
        <f t="shared" si="134"/>
        <v>1</v>
      </c>
      <c r="M1459" t="b">
        <f t="shared" si="135"/>
        <v>0</v>
      </c>
      <c r="N1459" t="b">
        <f t="shared" si="136"/>
        <v>1</v>
      </c>
      <c r="O1459" t="b">
        <f t="shared" si="137"/>
        <v>1</v>
      </c>
    </row>
    <row r="1460" spans="1:15">
      <c r="A1460" s="4">
        <v>1185732</v>
      </c>
      <c r="B1460" s="6">
        <v>575</v>
      </c>
      <c r="C1460" s="12" t="s">
        <v>1087</v>
      </c>
      <c r="D1460" s="12" t="s">
        <v>1253</v>
      </c>
      <c r="E1460" s="10">
        <v>110687.5</v>
      </c>
      <c r="F1460" s="11">
        <v>0.35</v>
      </c>
      <c r="G1460" s="13">
        <f t="shared" si="132"/>
        <v>316250</v>
      </c>
      <c r="H1460" s="154" t="s">
        <v>1244</v>
      </c>
      <c r="I1460" s="4" t="s">
        <v>16</v>
      </c>
      <c r="J1460">
        <v>316250</v>
      </c>
      <c r="K1460" t="b">
        <f t="shared" si="133"/>
        <v>0</v>
      </c>
      <c r="L1460" t="b">
        <f t="shared" si="134"/>
        <v>0</v>
      </c>
      <c r="M1460" t="b">
        <f t="shared" si="135"/>
        <v>0</v>
      </c>
      <c r="N1460" t="b">
        <f t="shared" si="136"/>
        <v>1</v>
      </c>
      <c r="O1460" t="b">
        <f t="shared" si="137"/>
        <v>1</v>
      </c>
    </row>
    <row r="1461" spans="1:15">
      <c r="A1461" s="4">
        <v>1185732</v>
      </c>
      <c r="B1461" s="6">
        <v>550</v>
      </c>
      <c r="C1461" s="12" t="s">
        <v>1086</v>
      </c>
      <c r="D1461" s="12" t="s">
        <v>1253</v>
      </c>
      <c r="E1461" s="10">
        <v>68750</v>
      </c>
      <c r="F1461" s="11">
        <v>0.25</v>
      </c>
      <c r="G1461" s="13">
        <f t="shared" si="132"/>
        <v>275000</v>
      </c>
      <c r="H1461" s="154" t="s">
        <v>1244</v>
      </c>
      <c r="I1461" s="4" t="s">
        <v>16</v>
      </c>
      <c r="J1461">
        <v>275000</v>
      </c>
      <c r="K1461" t="b">
        <f t="shared" si="133"/>
        <v>0</v>
      </c>
      <c r="L1461" t="b">
        <f t="shared" si="134"/>
        <v>1</v>
      </c>
      <c r="M1461" t="b">
        <f t="shared" si="135"/>
        <v>0</v>
      </c>
      <c r="N1461" t="b">
        <f t="shared" si="136"/>
        <v>1</v>
      </c>
      <c r="O1461" t="b">
        <f t="shared" si="137"/>
        <v>1</v>
      </c>
    </row>
    <row r="1462" spans="1:15">
      <c r="A1462" s="4">
        <v>1185732</v>
      </c>
      <c r="B1462" s="6">
        <v>500</v>
      </c>
      <c r="C1462" s="12" t="s">
        <v>1086</v>
      </c>
      <c r="D1462" s="12" t="s">
        <v>1253</v>
      </c>
      <c r="E1462" s="10">
        <v>75000</v>
      </c>
      <c r="F1462" s="11">
        <v>0.3</v>
      </c>
      <c r="G1462" s="13">
        <f t="shared" si="132"/>
        <v>250000</v>
      </c>
      <c r="H1462" s="154" t="s">
        <v>1244</v>
      </c>
      <c r="I1462" s="4" t="s">
        <v>16</v>
      </c>
      <c r="J1462">
        <v>250000</v>
      </c>
      <c r="K1462" t="b">
        <f t="shared" si="133"/>
        <v>0</v>
      </c>
      <c r="L1462" t="b">
        <f t="shared" si="134"/>
        <v>1</v>
      </c>
      <c r="M1462" t="b">
        <f t="shared" si="135"/>
        <v>0</v>
      </c>
      <c r="N1462" t="b">
        <f t="shared" si="136"/>
        <v>1</v>
      </c>
      <c r="O1462" t="b">
        <f t="shared" si="137"/>
        <v>1</v>
      </c>
    </row>
    <row r="1463" spans="1:15">
      <c r="A1463" s="4">
        <v>1185732</v>
      </c>
      <c r="B1463" s="6">
        <v>525</v>
      </c>
      <c r="C1463" s="12" t="s">
        <v>1087</v>
      </c>
      <c r="D1463" s="12" t="s">
        <v>1253</v>
      </c>
      <c r="E1463" s="10">
        <v>110250</v>
      </c>
      <c r="F1463" s="11">
        <v>0.35</v>
      </c>
      <c r="G1463" s="13">
        <f t="shared" si="132"/>
        <v>315000</v>
      </c>
      <c r="H1463" s="154" t="s">
        <v>1244</v>
      </c>
      <c r="I1463" s="4" t="s">
        <v>16</v>
      </c>
      <c r="J1463">
        <v>315000</v>
      </c>
      <c r="K1463" t="b">
        <f t="shared" si="133"/>
        <v>0</v>
      </c>
      <c r="L1463" t="b">
        <f t="shared" si="134"/>
        <v>0</v>
      </c>
      <c r="M1463" t="b">
        <f t="shared" si="135"/>
        <v>0</v>
      </c>
      <c r="N1463" t="b">
        <f t="shared" si="136"/>
        <v>1</v>
      </c>
      <c r="O1463" t="b">
        <f t="shared" si="137"/>
        <v>1</v>
      </c>
    </row>
    <row r="1464" spans="1:15">
      <c r="A1464" s="4">
        <v>1185732</v>
      </c>
      <c r="B1464" s="6">
        <v>625</v>
      </c>
      <c r="C1464" s="12" t="s">
        <v>1086</v>
      </c>
      <c r="D1464" s="12" t="s">
        <v>1253</v>
      </c>
      <c r="E1464" s="10">
        <v>203125</v>
      </c>
      <c r="F1464" s="11">
        <v>0.5</v>
      </c>
      <c r="G1464" s="13">
        <f t="shared" si="132"/>
        <v>406250</v>
      </c>
      <c r="H1464" s="154" t="s">
        <v>1244</v>
      </c>
      <c r="I1464" s="4" t="s">
        <v>16</v>
      </c>
      <c r="J1464">
        <v>406250</v>
      </c>
      <c r="K1464" t="b">
        <f t="shared" si="133"/>
        <v>0</v>
      </c>
      <c r="L1464" t="b">
        <f t="shared" si="134"/>
        <v>1</v>
      </c>
      <c r="M1464" t="b">
        <f t="shared" si="135"/>
        <v>0</v>
      </c>
      <c r="N1464" t="b">
        <f t="shared" si="136"/>
        <v>1</v>
      </c>
      <c r="O1464" t="b">
        <f t="shared" si="137"/>
        <v>1</v>
      </c>
    </row>
    <row r="1465" spans="1:15">
      <c r="A1465" s="4">
        <v>1185732</v>
      </c>
      <c r="B1465" s="6">
        <v>875</v>
      </c>
      <c r="C1465" s="12" t="s">
        <v>1087</v>
      </c>
      <c r="D1465" s="12" t="s">
        <v>1253</v>
      </c>
      <c r="E1465" s="10">
        <v>236250</v>
      </c>
      <c r="F1465" s="11">
        <v>0.45</v>
      </c>
      <c r="G1465" s="13">
        <f t="shared" si="132"/>
        <v>525000</v>
      </c>
      <c r="H1465" s="154" t="s">
        <v>1244</v>
      </c>
      <c r="I1465" s="4" t="s">
        <v>16</v>
      </c>
      <c r="J1465">
        <v>525000</v>
      </c>
      <c r="K1465" t="b">
        <f t="shared" si="133"/>
        <v>1</v>
      </c>
      <c r="L1465" t="b">
        <f t="shared" si="134"/>
        <v>0</v>
      </c>
      <c r="M1465" t="b">
        <f t="shared" si="135"/>
        <v>0</v>
      </c>
      <c r="N1465" t="b">
        <f t="shared" si="136"/>
        <v>1</v>
      </c>
      <c r="O1465" t="b">
        <f t="shared" si="137"/>
        <v>1</v>
      </c>
    </row>
    <row r="1466" spans="1:15">
      <c r="A1466" s="4">
        <v>1185732</v>
      </c>
      <c r="B1466" s="6">
        <v>625</v>
      </c>
      <c r="C1466" s="12" t="s">
        <v>1086</v>
      </c>
      <c r="D1466" s="12" t="s">
        <v>1253</v>
      </c>
      <c r="E1466" s="10">
        <v>120312.5</v>
      </c>
      <c r="F1466" s="11">
        <v>0.35</v>
      </c>
      <c r="G1466" s="13">
        <f t="shared" si="132"/>
        <v>343750</v>
      </c>
      <c r="H1466" s="154" t="s">
        <v>1244</v>
      </c>
      <c r="I1466" s="4" t="s">
        <v>16</v>
      </c>
      <c r="J1466">
        <v>343750</v>
      </c>
      <c r="K1466" t="b">
        <f t="shared" si="133"/>
        <v>0</v>
      </c>
      <c r="L1466" t="b">
        <f t="shared" si="134"/>
        <v>1</v>
      </c>
      <c r="M1466" t="b">
        <f t="shared" si="135"/>
        <v>0</v>
      </c>
      <c r="N1466" t="b">
        <f t="shared" si="136"/>
        <v>1</v>
      </c>
      <c r="O1466" t="b">
        <f t="shared" si="137"/>
        <v>1</v>
      </c>
    </row>
    <row r="1467" spans="1:15">
      <c r="A1467" s="4">
        <v>1185732</v>
      </c>
      <c r="B1467" s="6">
        <v>600</v>
      </c>
      <c r="C1467" s="12" t="s">
        <v>1087</v>
      </c>
      <c r="D1467" s="12" t="s">
        <v>1253</v>
      </c>
      <c r="E1467" s="10">
        <v>75000</v>
      </c>
      <c r="F1467" s="11">
        <v>0.25</v>
      </c>
      <c r="G1467" s="13">
        <f t="shared" si="132"/>
        <v>300000</v>
      </c>
      <c r="H1467" s="154" t="s">
        <v>1244</v>
      </c>
      <c r="I1467" s="4" t="s">
        <v>16</v>
      </c>
      <c r="J1467">
        <v>300000</v>
      </c>
      <c r="K1467" t="b">
        <f t="shared" si="133"/>
        <v>0</v>
      </c>
      <c r="L1467" t="b">
        <f t="shared" si="134"/>
        <v>0</v>
      </c>
      <c r="M1467" t="b">
        <f t="shared" si="135"/>
        <v>0</v>
      </c>
      <c r="N1467" t="b">
        <f t="shared" si="136"/>
        <v>1</v>
      </c>
      <c r="O1467" t="b">
        <f t="shared" si="137"/>
        <v>1</v>
      </c>
    </row>
    <row r="1468" spans="1:15">
      <c r="A1468" s="4">
        <v>1185732</v>
      </c>
      <c r="B1468" s="6">
        <v>575</v>
      </c>
      <c r="C1468" s="12" t="s">
        <v>1086</v>
      </c>
      <c r="D1468" s="12" t="s">
        <v>1253</v>
      </c>
      <c r="E1468" s="10">
        <v>86250</v>
      </c>
      <c r="F1468" s="11">
        <v>0.3</v>
      </c>
      <c r="G1468" s="13">
        <f t="shared" si="132"/>
        <v>287500</v>
      </c>
      <c r="H1468" s="154" t="s">
        <v>1244</v>
      </c>
      <c r="I1468" s="4" t="s">
        <v>16</v>
      </c>
      <c r="J1468">
        <v>287500</v>
      </c>
      <c r="K1468" t="b">
        <f t="shared" si="133"/>
        <v>0</v>
      </c>
      <c r="L1468" t="b">
        <f t="shared" si="134"/>
        <v>1</v>
      </c>
      <c r="M1468" t="b">
        <f t="shared" si="135"/>
        <v>0</v>
      </c>
      <c r="N1468" t="b">
        <f t="shared" si="136"/>
        <v>1</v>
      </c>
      <c r="O1468" t="b">
        <f t="shared" si="137"/>
        <v>1</v>
      </c>
    </row>
    <row r="1469" spans="1:15">
      <c r="A1469" s="4">
        <v>1185732</v>
      </c>
      <c r="B1469" s="6">
        <v>575</v>
      </c>
      <c r="C1469" s="12" t="s">
        <v>1087</v>
      </c>
      <c r="D1469" s="12" t="s">
        <v>1253</v>
      </c>
      <c r="E1469" s="10">
        <v>130812.5</v>
      </c>
      <c r="F1469" s="11">
        <v>0.35</v>
      </c>
      <c r="G1469" s="13">
        <f t="shared" si="132"/>
        <v>373750</v>
      </c>
      <c r="H1469" s="154" t="s">
        <v>1244</v>
      </c>
      <c r="I1469" s="4" t="s">
        <v>16</v>
      </c>
      <c r="J1469">
        <v>373750</v>
      </c>
      <c r="K1469" t="b">
        <f t="shared" si="133"/>
        <v>0</v>
      </c>
      <c r="L1469" t="b">
        <f t="shared" si="134"/>
        <v>0</v>
      </c>
      <c r="M1469" t="b">
        <f t="shared" si="135"/>
        <v>0</v>
      </c>
      <c r="N1469" t="b">
        <f t="shared" si="136"/>
        <v>1</v>
      </c>
      <c r="O1469" t="b">
        <f t="shared" si="137"/>
        <v>1</v>
      </c>
    </row>
    <row r="1470" spans="1:15">
      <c r="A1470" s="4">
        <v>1185732</v>
      </c>
      <c r="B1470" s="6">
        <v>725</v>
      </c>
      <c r="C1470" s="12" t="s">
        <v>1087</v>
      </c>
      <c r="D1470" s="12" t="s">
        <v>1253</v>
      </c>
      <c r="E1470" s="10">
        <v>253750</v>
      </c>
      <c r="F1470" s="11">
        <v>0.5</v>
      </c>
      <c r="G1470" s="13">
        <f t="shared" si="132"/>
        <v>507500</v>
      </c>
      <c r="H1470" s="154" t="s">
        <v>1244</v>
      </c>
      <c r="I1470" s="4" t="s">
        <v>16</v>
      </c>
      <c r="J1470">
        <v>507500</v>
      </c>
      <c r="K1470" t="b">
        <f t="shared" si="133"/>
        <v>1</v>
      </c>
      <c r="L1470" t="b">
        <f t="shared" si="134"/>
        <v>0</v>
      </c>
      <c r="M1470" t="b">
        <f t="shared" si="135"/>
        <v>0</v>
      </c>
      <c r="N1470" t="b">
        <f t="shared" si="136"/>
        <v>1</v>
      </c>
      <c r="O1470" t="b">
        <f t="shared" si="137"/>
        <v>1</v>
      </c>
    </row>
    <row r="1471" spans="1:15">
      <c r="A1471" s="4">
        <v>1185732</v>
      </c>
      <c r="B1471" s="6">
        <v>950</v>
      </c>
      <c r="C1471" s="12" t="s">
        <v>1087</v>
      </c>
      <c r="D1471" s="12" t="s">
        <v>1253</v>
      </c>
      <c r="E1471" s="10">
        <v>277875</v>
      </c>
      <c r="F1471" s="11">
        <v>0.45</v>
      </c>
      <c r="G1471" s="13">
        <f t="shared" si="132"/>
        <v>617500</v>
      </c>
      <c r="H1471" s="154" t="s">
        <v>1244</v>
      </c>
      <c r="I1471" s="4" t="s">
        <v>16</v>
      </c>
      <c r="J1471">
        <v>617500</v>
      </c>
      <c r="K1471" t="b">
        <f t="shared" si="133"/>
        <v>1</v>
      </c>
      <c r="L1471" t="b">
        <f t="shared" si="134"/>
        <v>0</v>
      </c>
      <c r="M1471" t="b">
        <f t="shared" si="135"/>
        <v>0</v>
      </c>
      <c r="N1471" t="b">
        <f t="shared" si="136"/>
        <v>1</v>
      </c>
      <c r="O1471" t="b">
        <f t="shared" si="137"/>
        <v>1</v>
      </c>
    </row>
    <row r="1472" spans="1:15">
      <c r="A1472" s="4">
        <v>1185732</v>
      </c>
      <c r="B1472" s="6">
        <v>700</v>
      </c>
      <c r="C1472" s="12" t="s">
        <v>1087</v>
      </c>
      <c r="D1472" s="12" t="s">
        <v>1253</v>
      </c>
      <c r="E1472" s="10">
        <v>147000</v>
      </c>
      <c r="F1472" s="11">
        <v>0.35</v>
      </c>
      <c r="G1472" s="13">
        <f t="shared" si="132"/>
        <v>420000</v>
      </c>
      <c r="H1472" s="154" t="s">
        <v>1244</v>
      </c>
      <c r="I1472" s="4" t="s">
        <v>16</v>
      </c>
      <c r="J1472">
        <v>420000</v>
      </c>
      <c r="K1472" t="b">
        <f t="shared" si="133"/>
        <v>0</v>
      </c>
      <c r="L1472" t="b">
        <f t="shared" si="134"/>
        <v>0</v>
      </c>
      <c r="M1472" t="b">
        <f t="shared" si="135"/>
        <v>0</v>
      </c>
      <c r="N1472" t="b">
        <f t="shared" si="136"/>
        <v>1</v>
      </c>
      <c r="O1472" t="b">
        <f t="shared" si="137"/>
        <v>1</v>
      </c>
    </row>
    <row r="1473" spans="1:15">
      <c r="A1473" s="4">
        <v>1185732</v>
      </c>
      <c r="B1473" s="6">
        <v>625</v>
      </c>
      <c r="C1473" s="12" t="s">
        <v>1087</v>
      </c>
      <c r="D1473" s="12" t="s">
        <v>1253</v>
      </c>
      <c r="E1473" s="10">
        <v>85937.5</v>
      </c>
      <c r="F1473" s="11">
        <v>0.25</v>
      </c>
      <c r="G1473" s="13">
        <f t="shared" si="132"/>
        <v>343750</v>
      </c>
      <c r="H1473" s="154" t="s">
        <v>1244</v>
      </c>
      <c r="I1473" s="4" t="s">
        <v>16</v>
      </c>
      <c r="J1473">
        <v>343750</v>
      </c>
      <c r="K1473" t="b">
        <f t="shared" si="133"/>
        <v>0</v>
      </c>
      <c r="L1473" t="b">
        <f t="shared" si="134"/>
        <v>0</v>
      </c>
      <c r="M1473" t="b">
        <f t="shared" si="135"/>
        <v>0</v>
      </c>
      <c r="N1473" t="b">
        <f t="shared" si="136"/>
        <v>1</v>
      </c>
      <c r="O1473" t="b">
        <f t="shared" si="137"/>
        <v>1</v>
      </c>
    </row>
    <row r="1474" spans="1:15">
      <c r="A1474" s="4">
        <v>1185732</v>
      </c>
      <c r="B1474" s="6">
        <v>575</v>
      </c>
      <c r="C1474" s="12" t="s">
        <v>1087</v>
      </c>
      <c r="D1474" s="12" t="s">
        <v>1253</v>
      </c>
      <c r="E1474" s="10">
        <v>94875</v>
      </c>
      <c r="F1474" s="11">
        <v>0.3</v>
      </c>
      <c r="G1474" s="13">
        <f t="shared" si="132"/>
        <v>316250</v>
      </c>
      <c r="H1474" s="154" t="s">
        <v>1245</v>
      </c>
      <c r="I1474" s="4" t="s">
        <v>16</v>
      </c>
      <c r="J1474">
        <v>316250</v>
      </c>
      <c r="K1474" t="b">
        <f t="shared" si="133"/>
        <v>0</v>
      </c>
      <c r="L1474" t="b">
        <f t="shared" si="134"/>
        <v>0</v>
      </c>
      <c r="M1474" t="b">
        <f t="shared" si="135"/>
        <v>0</v>
      </c>
      <c r="N1474" t="b">
        <f t="shared" si="136"/>
        <v>1</v>
      </c>
      <c r="O1474" t="b">
        <f t="shared" si="137"/>
        <v>1</v>
      </c>
    </row>
    <row r="1475" spans="1:15">
      <c r="A1475" s="4">
        <v>1185732</v>
      </c>
      <c r="B1475" s="6">
        <v>600</v>
      </c>
      <c r="C1475" s="12" t="s">
        <v>1087</v>
      </c>
      <c r="D1475" s="12" t="s">
        <v>1253</v>
      </c>
      <c r="E1475" s="10">
        <v>136500</v>
      </c>
      <c r="F1475" s="11">
        <v>0.35</v>
      </c>
      <c r="G1475" s="13">
        <f t="shared" si="132"/>
        <v>390000</v>
      </c>
      <c r="H1475" s="154" t="s">
        <v>1245</v>
      </c>
      <c r="I1475" s="4" t="s">
        <v>16</v>
      </c>
      <c r="J1475">
        <v>390000</v>
      </c>
      <c r="K1475" t="b">
        <f t="shared" si="133"/>
        <v>0</v>
      </c>
      <c r="L1475" t="b">
        <f t="shared" si="134"/>
        <v>0</v>
      </c>
      <c r="M1475" t="b">
        <f t="shared" si="135"/>
        <v>0</v>
      </c>
      <c r="N1475" t="b">
        <f t="shared" si="136"/>
        <v>1</v>
      </c>
      <c r="O1475" t="b">
        <f t="shared" si="137"/>
        <v>1</v>
      </c>
    </row>
    <row r="1476" spans="1:15">
      <c r="A1476" s="4">
        <v>1185732</v>
      </c>
      <c r="B1476" s="6">
        <v>775</v>
      </c>
      <c r="C1476" s="12" t="s">
        <v>1086</v>
      </c>
      <c r="D1476" s="12" t="s">
        <v>1253</v>
      </c>
      <c r="E1476" s="10">
        <v>271250</v>
      </c>
      <c r="F1476" s="11">
        <v>0.5</v>
      </c>
      <c r="G1476" s="13">
        <f t="shared" si="132"/>
        <v>542500</v>
      </c>
      <c r="H1476" s="154" t="s">
        <v>1245</v>
      </c>
      <c r="I1476" s="4" t="s">
        <v>16</v>
      </c>
      <c r="J1476">
        <v>542500</v>
      </c>
      <c r="K1476" t="b">
        <f t="shared" si="133"/>
        <v>1</v>
      </c>
      <c r="L1476" t="b">
        <f t="shared" si="134"/>
        <v>1</v>
      </c>
      <c r="M1476" t="b">
        <f t="shared" si="135"/>
        <v>0</v>
      </c>
      <c r="N1476" t="b">
        <f t="shared" si="136"/>
        <v>1</v>
      </c>
      <c r="O1476" t="b">
        <f t="shared" si="137"/>
        <v>1</v>
      </c>
    </row>
    <row r="1477" spans="1:15">
      <c r="A1477" s="4">
        <v>1185732</v>
      </c>
      <c r="B1477" s="6">
        <v>925</v>
      </c>
      <c r="C1477" s="12" t="s">
        <v>1087</v>
      </c>
      <c r="D1477" s="12" t="s">
        <v>1253</v>
      </c>
      <c r="E1477" s="10">
        <v>270562.5</v>
      </c>
      <c r="F1477" s="11">
        <v>0.45</v>
      </c>
      <c r="G1477" s="13">
        <f t="shared" ref="G1477:G1540" si="138">E1477/F1477</f>
        <v>601250</v>
      </c>
      <c r="H1477" s="154" t="s">
        <v>1245</v>
      </c>
      <c r="I1477" s="4" t="s">
        <v>16</v>
      </c>
      <c r="J1477">
        <v>601250</v>
      </c>
      <c r="K1477" t="b">
        <f t="shared" ref="K1477:K1540" si="139">IF(J1477&gt;450000,TRUE,FALSE)</f>
        <v>1</v>
      </c>
      <c r="L1477" t="b">
        <f t="shared" ref="L1477:L1540" si="140">OR(C1477="Men's Street Footwear",H1477="Credit Card")</f>
        <v>0</v>
      </c>
      <c r="M1477" t="b">
        <f t="shared" ref="M1477:M1540" si="141">AND(D1477="Male",H1477="Credit Card",G1477&lt;150000)</f>
        <v>0</v>
      </c>
      <c r="N1477" t="b">
        <f t="shared" ref="N1477:N1540" si="142">NOT(H1477="Credit Card")</f>
        <v>1</v>
      </c>
      <c r="O1477" t="b">
        <f t="shared" ref="O1477:O1540" si="143">NOT(AND(H1477=0,B1477&lt;=500))</f>
        <v>1</v>
      </c>
    </row>
    <row r="1478" spans="1:15">
      <c r="A1478" s="4">
        <v>1185732</v>
      </c>
      <c r="B1478" s="6">
        <v>700</v>
      </c>
      <c r="C1478" s="12" t="s">
        <v>1087</v>
      </c>
      <c r="D1478" s="12" t="s">
        <v>1253</v>
      </c>
      <c r="E1478" s="10">
        <v>147000</v>
      </c>
      <c r="F1478" s="11">
        <v>0.35</v>
      </c>
      <c r="G1478" s="13">
        <f t="shared" si="138"/>
        <v>420000</v>
      </c>
      <c r="H1478" s="154" t="s">
        <v>1245</v>
      </c>
      <c r="I1478" s="4" t="s">
        <v>16</v>
      </c>
      <c r="J1478">
        <v>420000</v>
      </c>
      <c r="K1478" t="b">
        <f t="shared" si="139"/>
        <v>0</v>
      </c>
      <c r="L1478" t="b">
        <f t="shared" si="140"/>
        <v>0</v>
      </c>
      <c r="M1478" t="b">
        <f t="shared" si="141"/>
        <v>0</v>
      </c>
      <c r="N1478" t="b">
        <f t="shared" si="142"/>
        <v>1</v>
      </c>
      <c r="O1478" t="b">
        <f t="shared" si="143"/>
        <v>1</v>
      </c>
    </row>
    <row r="1479" spans="1:15">
      <c r="A1479" s="4">
        <v>1185732</v>
      </c>
      <c r="B1479" s="6">
        <v>625</v>
      </c>
      <c r="C1479" s="12" t="s">
        <v>1086</v>
      </c>
      <c r="D1479" s="12" t="s">
        <v>1253</v>
      </c>
      <c r="E1479" s="10">
        <v>85937.5</v>
      </c>
      <c r="F1479" s="11">
        <v>0.25</v>
      </c>
      <c r="G1479" s="13">
        <f t="shared" si="138"/>
        <v>343750</v>
      </c>
      <c r="H1479" s="154" t="s">
        <v>1245</v>
      </c>
      <c r="I1479" s="4" t="s">
        <v>16</v>
      </c>
      <c r="J1479">
        <v>343750</v>
      </c>
      <c r="K1479" t="b">
        <f t="shared" si="139"/>
        <v>0</v>
      </c>
      <c r="L1479" t="b">
        <f t="shared" si="140"/>
        <v>1</v>
      </c>
      <c r="M1479" t="b">
        <f t="shared" si="141"/>
        <v>0</v>
      </c>
      <c r="N1479" t="b">
        <f t="shared" si="142"/>
        <v>1</v>
      </c>
      <c r="O1479" t="b">
        <f t="shared" si="143"/>
        <v>1</v>
      </c>
    </row>
    <row r="1480" spans="1:15">
      <c r="A1480" s="4">
        <v>1185732</v>
      </c>
      <c r="B1480" s="6">
        <v>575</v>
      </c>
      <c r="C1480" s="12" t="s">
        <v>1086</v>
      </c>
      <c r="D1480" s="12" t="s">
        <v>1253</v>
      </c>
      <c r="E1480" s="10">
        <v>77625</v>
      </c>
      <c r="F1480" s="11">
        <v>0.3</v>
      </c>
      <c r="G1480" s="13">
        <f t="shared" si="138"/>
        <v>258750</v>
      </c>
      <c r="H1480" s="154" t="s">
        <v>1245</v>
      </c>
      <c r="I1480" s="4" t="s">
        <v>16</v>
      </c>
      <c r="J1480">
        <v>258750</v>
      </c>
      <c r="K1480" t="b">
        <f t="shared" si="139"/>
        <v>0</v>
      </c>
      <c r="L1480" t="b">
        <f t="shared" si="140"/>
        <v>1</v>
      </c>
      <c r="M1480" t="b">
        <f t="shared" si="141"/>
        <v>0</v>
      </c>
      <c r="N1480" t="b">
        <f t="shared" si="142"/>
        <v>1</v>
      </c>
      <c r="O1480" t="b">
        <f t="shared" si="143"/>
        <v>1</v>
      </c>
    </row>
    <row r="1481" spans="1:15">
      <c r="A1481" s="4">
        <v>1185732</v>
      </c>
      <c r="B1481" s="6">
        <v>550</v>
      </c>
      <c r="C1481" s="12" t="s">
        <v>1086</v>
      </c>
      <c r="D1481" s="12" t="s">
        <v>1253</v>
      </c>
      <c r="E1481" s="10">
        <v>105875</v>
      </c>
      <c r="F1481" s="11">
        <v>0.35</v>
      </c>
      <c r="G1481" s="13">
        <f t="shared" si="138"/>
        <v>302500</v>
      </c>
      <c r="H1481" s="154" t="s">
        <v>1245</v>
      </c>
      <c r="I1481" s="4" t="s">
        <v>16</v>
      </c>
      <c r="J1481">
        <v>302500</v>
      </c>
      <c r="K1481" t="b">
        <f t="shared" si="139"/>
        <v>0</v>
      </c>
      <c r="L1481" t="b">
        <f t="shared" si="140"/>
        <v>1</v>
      </c>
      <c r="M1481" t="b">
        <f t="shared" si="141"/>
        <v>0</v>
      </c>
      <c r="N1481" t="b">
        <f t="shared" si="142"/>
        <v>1</v>
      </c>
      <c r="O1481" t="b">
        <f t="shared" si="143"/>
        <v>1</v>
      </c>
    </row>
    <row r="1482" spans="1:15">
      <c r="A1482" s="4">
        <v>1185732</v>
      </c>
      <c r="B1482" s="6">
        <v>725</v>
      </c>
      <c r="C1482" s="12" t="s">
        <v>1087</v>
      </c>
      <c r="D1482" s="12" t="s">
        <v>1253</v>
      </c>
      <c r="E1482" s="10">
        <v>217500</v>
      </c>
      <c r="F1482" s="11">
        <v>0.5</v>
      </c>
      <c r="G1482" s="13">
        <f t="shared" si="138"/>
        <v>435000</v>
      </c>
      <c r="H1482" s="154" t="s">
        <v>1245</v>
      </c>
      <c r="I1482" s="4" t="s">
        <v>16</v>
      </c>
      <c r="J1482">
        <v>435000</v>
      </c>
      <c r="K1482" t="b">
        <f t="shared" si="139"/>
        <v>0</v>
      </c>
      <c r="L1482" t="b">
        <f t="shared" si="140"/>
        <v>0</v>
      </c>
      <c r="M1482" t="b">
        <f t="shared" si="141"/>
        <v>0</v>
      </c>
      <c r="N1482" t="b">
        <f t="shared" si="142"/>
        <v>1</v>
      </c>
      <c r="O1482" t="b">
        <f t="shared" si="143"/>
        <v>1</v>
      </c>
    </row>
    <row r="1483" spans="1:15">
      <c r="A1483" s="4">
        <v>1185732</v>
      </c>
      <c r="B1483" s="6">
        <v>850</v>
      </c>
      <c r="C1483" s="12" t="s">
        <v>1087</v>
      </c>
      <c r="D1483" s="12" t="s">
        <v>1253</v>
      </c>
      <c r="E1483" s="10">
        <v>210375</v>
      </c>
      <c r="F1483" s="11">
        <v>0.45</v>
      </c>
      <c r="G1483" s="13">
        <f t="shared" si="138"/>
        <v>467500</v>
      </c>
      <c r="H1483" s="154" t="s">
        <v>1245</v>
      </c>
      <c r="I1483" s="4" t="s">
        <v>16</v>
      </c>
      <c r="J1483">
        <v>467500</v>
      </c>
      <c r="K1483" t="b">
        <f t="shared" si="139"/>
        <v>1</v>
      </c>
      <c r="L1483" t="b">
        <f t="shared" si="140"/>
        <v>0</v>
      </c>
      <c r="M1483" t="b">
        <f t="shared" si="141"/>
        <v>0</v>
      </c>
      <c r="N1483" t="b">
        <f t="shared" si="142"/>
        <v>1</v>
      </c>
      <c r="O1483" t="b">
        <f t="shared" si="143"/>
        <v>1</v>
      </c>
    </row>
    <row r="1484" spans="1:15">
      <c r="A1484" s="4">
        <v>1185732</v>
      </c>
      <c r="B1484" s="6">
        <v>650</v>
      </c>
      <c r="C1484" s="12" t="s">
        <v>1087</v>
      </c>
      <c r="D1484" s="12" t="s">
        <v>1253</v>
      </c>
      <c r="E1484" s="10">
        <v>113750</v>
      </c>
      <c r="F1484" s="11">
        <v>0.35</v>
      </c>
      <c r="G1484" s="13">
        <f t="shared" si="138"/>
        <v>325000</v>
      </c>
      <c r="H1484" s="154" t="s">
        <v>1245</v>
      </c>
      <c r="I1484" s="4" t="s">
        <v>16</v>
      </c>
      <c r="J1484">
        <v>325000</v>
      </c>
      <c r="K1484" t="b">
        <f t="shared" si="139"/>
        <v>0</v>
      </c>
      <c r="L1484" t="b">
        <f t="shared" si="140"/>
        <v>0</v>
      </c>
      <c r="M1484" t="b">
        <f t="shared" si="141"/>
        <v>0</v>
      </c>
      <c r="N1484" t="b">
        <f t="shared" si="142"/>
        <v>1</v>
      </c>
      <c r="O1484" t="b">
        <f t="shared" si="143"/>
        <v>1</v>
      </c>
    </row>
    <row r="1485" spans="1:15">
      <c r="A1485" s="4">
        <v>1185732</v>
      </c>
      <c r="B1485" s="6">
        <v>550</v>
      </c>
      <c r="C1485" s="12" t="s">
        <v>1086</v>
      </c>
      <c r="D1485" s="12" t="s">
        <v>1253</v>
      </c>
      <c r="E1485" s="10">
        <v>61875</v>
      </c>
      <c r="F1485" s="11">
        <v>0.25</v>
      </c>
      <c r="G1485" s="13">
        <f t="shared" si="138"/>
        <v>247500</v>
      </c>
      <c r="H1485" s="154" t="s">
        <v>1245</v>
      </c>
      <c r="I1485" s="4" t="s">
        <v>16</v>
      </c>
      <c r="J1485">
        <v>247500</v>
      </c>
      <c r="K1485" t="b">
        <f t="shared" si="139"/>
        <v>0</v>
      </c>
      <c r="L1485" t="b">
        <f t="shared" si="140"/>
        <v>1</v>
      </c>
      <c r="M1485" t="b">
        <f t="shared" si="141"/>
        <v>0</v>
      </c>
      <c r="N1485" t="b">
        <f t="shared" si="142"/>
        <v>1</v>
      </c>
      <c r="O1485" t="b">
        <f t="shared" si="143"/>
        <v>1</v>
      </c>
    </row>
    <row r="1486" spans="1:15">
      <c r="A1486" s="4">
        <v>1185732</v>
      </c>
      <c r="B1486" s="6">
        <v>525</v>
      </c>
      <c r="C1486" s="12" t="s">
        <v>1087</v>
      </c>
      <c r="D1486" s="12" t="s">
        <v>1253</v>
      </c>
      <c r="E1486" s="10">
        <v>70875</v>
      </c>
      <c r="F1486" s="11">
        <v>0.3</v>
      </c>
      <c r="G1486" s="13">
        <f t="shared" si="138"/>
        <v>236250</v>
      </c>
      <c r="H1486" s="154" t="s">
        <v>1245</v>
      </c>
      <c r="I1486" s="4" t="s">
        <v>16</v>
      </c>
      <c r="J1486">
        <v>236250</v>
      </c>
      <c r="K1486" t="b">
        <f t="shared" si="139"/>
        <v>0</v>
      </c>
      <c r="L1486" t="b">
        <f t="shared" si="140"/>
        <v>0</v>
      </c>
      <c r="M1486" t="b">
        <f t="shared" si="141"/>
        <v>0</v>
      </c>
      <c r="N1486" t="b">
        <f t="shared" si="142"/>
        <v>1</v>
      </c>
      <c r="O1486" t="b">
        <f t="shared" si="143"/>
        <v>1</v>
      </c>
    </row>
    <row r="1487" spans="1:15">
      <c r="A1487" s="4">
        <v>1185732</v>
      </c>
      <c r="B1487" s="6">
        <v>525</v>
      </c>
      <c r="C1487" s="12" t="s">
        <v>1087</v>
      </c>
      <c r="D1487" s="12" t="s">
        <v>1253</v>
      </c>
      <c r="E1487" s="10">
        <v>101062.5</v>
      </c>
      <c r="F1487" s="11">
        <v>0.35</v>
      </c>
      <c r="G1487" s="13">
        <f t="shared" si="138"/>
        <v>288750</v>
      </c>
      <c r="H1487" s="154" t="s">
        <v>1245</v>
      </c>
      <c r="I1487" s="4" t="s">
        <v>16</v>
      </c>
      <c r="J1487">
        <v>288750</v>
      </c>
      <c r="K1487" t="b">
        <f t="shared" si="139"/>
        <v>0</v>
      </c>
      <c r="L1487" t="b">
        <f t="shared" si="140"/>
        <v>0</v>
      </c>
      <c r="M1487" t="b">
        <f t="shared" si="141"/>
        <v>0</v>
      </c>
      <c r="N1487" t="b">
        <f t="shared" si="142"/>
        <v>1</v>
      </c>
      <c r="O1487" t="b">
        <f t="shared" si="143"/>
        <v>1</v>
      </c>
    </row>
    <row r="1488" spans="1:15">
      <c r="A1488" s="4">
        <v>1185732</v>
      </c>
      <c r="B1488" s="6">
        <v>625</v>
      </c>
      <c r="C1488" s="12" t="s">
        <v>1086</v>
      </c>
      <c r="D1488" s="12" t="s">
        <v>1253</v>
      </c>
      <c r="E1488" s="10">
        <v>187500</v>
      </c>
      <c r="F1488" s="11">
        <v>0.5</v>
      </c>
      <c r="G1488" s="13">
        <f t="shared" si="138"/>
        <v>375000</v>
      </c>
      <c r="H1488" s="154" t="s">
        <v>1245</v>
      </c>
      <c r="I1488" s="4" t="s">
        <v>16</v>
      </c>
      <c r="J1488">
        <v>375000</v>
      </c>
      <c r="K1488" t="b">
        <f t="shared" si="139"/>
        <v>0</v>
      </c>
      <c r="L1488" t="b">
        <f t="shared" si="140"/>
        <v>1</v>
      </c>
      <c r="M1488" t="b">
        <f t="shared" si="141"/>
        <v>0</v>
      </c>
      <c r="N1488" t="b">
        <f t="shared" si="142"/>
        <v>1</v>
      </c>
      <c r="O1488" t="b">
        <f t="shared" si="143"/>
        <v>1</v>
      </c>
    </row>
    <row r="1489" spans="1:15">
      <c r="A1489" s="4">
        <v>1185732</v>
      </c>
      <c r="B1489" s="6">
        <v>800</v>
      </c>
      <c r="C1489" s="12" t="s">
        <v>1086</v>
      </c>
      <c r="D1489" s="12" t="s">
        <v>1253</v>
      </c>
      <c r="E1489" s="10">
        <v>216000</v>
      </c>
      <c r="F1489" s="11">
        <v>0.45</v>
      </c>
      <c r="G1489" s="13">
        <f t="shared" si="138"/>
        <v>480000</v>
      </c>
      <c r="H1489" s="154" t="s">
        <v>1245</v>
      </c>
      <c r="I1489" s="4" t="s">
        <v>16</v>
      </c>
      <c r="J1489">
        <v>480000</v>
      </c>
      <c r="K1489" t="b">
        <f t="shared" si="139"/>
        <v>1</v>
      </c>
      <c r="L1489" t="b">
        <f t="shared" si="140"/>
        <v>1</v>
      </c>
      <c r="M1489" t="b">
        <f t="shared" si="141"/>
        <v>0</v>
      </c>
      <c r="N1489" t="b">
        <f t="shared" si="142"/>
        <v>1</v>
      </c>
      <c r="O1489" t="b">
        <f t="shared" si="143"/>
        <v>1</v>
      </c>
    </row>
    <row r="1490" spans="1:15">
      <c r="A1490" s="4">
        <v>1185732</v>
      </c>
      <c r="B1490" s="6">
        <v>625</v>
      </c>
      <c r="C1490" s="12" t="s">
        <v>1086</v>
      </c>
      <c r="D1490" s="12" t="s">
        <v>1253</v>
      </c>
      <c r="E1490" s="10">
        <v>109375</v>
      </c>
      <c r="F1490" s="11">
        <v>0.35</v>
      </c>
      <c r="G1490" s="13">
        <f t="shared" si="138"/>
        <v>312500</v>
      </c>
      <c r="H1490" s="154" t="s">
        <v>1245</v>
      </c>
      <c r="I1490" s="4" t="s">
        <v>16</v>
      </c>
      <c r="J1490">
        <v>312500</v>
      </c>
      <c r="K1490" t="b">
        <f t="shared" si="139"/>
        <v>0</v>
      </c>
      <c r="L1490" t="b">
        <f t="shared" si="140"/>
        <v>1</v>
      </c>
      <c r="M1490" t="b">
        <f t="shared" si="141"/>
        <v>0</v>
      </c>
      <c r="N1490" t="b">
        <f t="shared" si="142"/>
        <v>1</v>
      </c>
      <c r="O1490" t="b">
        <f t="shared" si="143"/>
        <v>1</v>
      </c>
    </row>
    <row r="1491" spans="1:15">
      <c r="A1491" s="4">
        <v>1185732</v>
      </c>
      <c r="B1491" s="6">
        <v>525</v>
      </c>
      <c r="C1491" s="12" t="s">
        <v>1087</v>
      </c>
      <c r="D1491" s="12" t="s">
        <v>1253</v>
      </c>
      <c r="E1491" s="10">
        <v>65625</v>
      </c>
      <c r="F1491" s="11">
        <v>0.25</v>
      </c>
      <c r="G1491" s="13">
        <f t="shared" si="138"/>
        <v>262500</v>
      </c>
      <c r="H1491" s="154" t="s">
        <v>1245</v>
      </c>
      <c r="I1491" s="4" t="s">
        <v>16</v>
      </c>
      <c r="J1491">
        <v>262500</v>
      </c>
      <c r="K1491" t="b">
        <f t="shared" si="139"/>
        <v>0</v>
      </c>
      <c r="L1491" t="b">
        <f t="shared" si="140"/>
        <v>0</v>
      </c>
      <c r="M1491" t="b">
        <f t="shared" si="141"/>
        <v>0</v>
      </c>
      <c r="N1491" t="b">
        <f t="shared" si="142"/>
        <v>1</v>
      </c>
      <c r="O1491" t="b">
        <f t="shared" si="143"/>
        <v>1</v>
      </c>
    </row>
    <row r="1492" spans="1:15">
      <c r="A1492" s="4">
        <v>1185732</v>
      </c>
      <c r="B1492" s="6">
        <v>500</v>
      </c>
      <c r="C1492" s="12" t="s">
        <v>1087</v>
      </c>
      <c r="D1492" s="12" t="s">
        <v>1253</v>
      </c>
      <c r="E1492" s="10">
        <v>75000</v>
      </c>
      <c r="F1492" s="11">
        <v>0.3</v>
      </c>
      <c r="G1492" s="13">
        <f t="shared" si="138"/>
        <v>250000</v>
      </c>
      <c r="H1492" s="154" t="s">
        <v>1245</v>
      </c>
      <c r="I1492" s="4" t="s">
        <v>16</v>
      </c>
      <c r="J1492">
        <v>250000</v>
      </c>
      <c r="K1492" t="b">
        <f t="shared" si="139"/>
        <v>0</v>
      </c>
      <c r="L1492" t="b">
        <f t="shared" si="140"/>
        <v>0</v>
      </c>
      <c r="M1492" t="b">
        <f t="shared" si="141"/>
        <v>0</v>
      </c>
      <c r="N1492" t="b">
        <f t="shared" si="142"/>
        <v>1</v>
      </c>
      <c r="O1492" t="b">
        <f t="shared" si="143"/>
        <v>1</v>
      </c>
    </row>
    <row r="1493" spans="1:15">
      <c r="A1493" s="4">
        <v>1185732</v>
      </c>
      <c r="B1493" s="6">
        <v>500</v>
      </c>
      <c r="C1493" s="12" t="s">
        <v>1087</v>
      </c>
      <c r="D1493" s="12" t="s">
        <v>1253</v>
      </c>
      <c r="E1493" s="10">
        <v>105000</v>
      </c>
      <c r="F1493" s="11">
        <v>0.35</v>
      </c>
      <c r="G1493" s="13">
        <f t="shared" si="138"/>
        <v>300000</v>
      </c>
      <c r="H1493" s="154" t="s">
        <v>1245</v>
      </c>
      <c r="I1493" s="4" t="s">
        <v>16</v>
      </c>
      <c r="J1493">
        <v>300000</v>
      </c>
      <c r="K1493" t="b">
        <f t="shared" si="139"/>
        <v>0</v>
      </c>
      <c r="L1493" t="b">
        <f t="shared" si="140"/>
        <v>0</v>
      </c>
      <c r="M1493" t="b">
        <f t="shared" si="141"/>
        <v>0</v>
      </c>
      <c r="N1493" t="b">
        <f t="shared" si="142"/>
        <v>1</v>
      </c>
      <c r="O1493" t="b">
        <f t="shared" si="143"/>
        <v>1</v>
      </c>
    </row>
    <row r="1494" spans="1:15">
      <c r="A1494" s="4">
        <v>1185732</v>
      </c>
      <c r="B1494" s="6">
        <v>625</v>
      </c>
      <c r="C1494" s="12" t="s">
        <v>1087</v>
      </c>
      <c r="D1494" s="12" t="s">
        <v>1253</v>
      </c>
      <c r="E1494" s="10">
        <v>203125</v>
      </c>
      <c r="F1494" s="11">
        <v>0.5</v>
      </c>
      <c r="G1494" s="13">
        <f t="shared" si="138"/>
        <v>406250</v>
      </c>
      <c r="H1494" s="154" t="s">
        <v>1245</v>
      </c>
      <c r="I1494" s="4" t="s">
        <v>16</v>
      </c>
      <c r="J1494">
        <v>406250</v>
      </c>
      <c r="K1494" t="b">
        <f t="shared" si="139"/>
        <v>0</v>
      </c>
      <c r="L1494" t="b">
        <f t="shared" si="140"/>
        <v>0</v>
      </c>
      <c r="M1494" t="b">
        <f t="shared" si="141"/>
        <v>0</v>
      </c>
      <c r="N1494" t="b">
        <f t="shared" si="142"/>
        <v>1</v>
      </c>
      <c r="O1494" t="b">
        <f t="shared" si="143"/>
        <v>1</v>
      </c>
    </row>
    <row r="1495" spans="1:15">
      <c r="A1495" s="4">
        <v>1185732</v>
      </c>
      <c r="B1495" s="6">
        <v>775</v>
      </c>
      <c r="C1495" s="12" t="s">
        <v>1087</v>
      </c>
      <c r="D1495" s="12" t="s">
        <v>1253</v>
      </c>
      <c r="E1495" s="10">
        <v>209250</v>
      </c>
      <c r="F1495" s="11">
        <v>0.45</v>
      </c>
      <c r="G1495" s="13">
        <f t="shared" si="138"/>
        <v>465000</v>
      </c>
      <c r="H1495" s="154" t="s">
        <v>1245</v>
      </c>
      <c r="I1495" s="4" t="s">
        <v>16</v>
      </c>
      <c r="J1495">
        <v>465000</v>
      </c>
      <c r="K1495" t="b">
        <f t="shared" si="139"/>
        <v>1</v>
      </c>
      <c r="L1495" t="b">
        <f t="shared" si="140"/>
        <v>0</v>
      </c>
      <c r="M1495" t="b">
        <f t="shared" si="141"/>
        <v>0</v>
      </c>
      <c r="N1495" t="b">
        <f t="shared" si="142"/>
        <v>1</v>
      </c>
      <c r="O1495" t="b">
        <f t="shared" si="143"/>
        <v>1</v>
      </c>
    </row>
    <row r="1496" spans="1:15">
      <c r="A1496" s="4">
        <v>1185732</v>
      </c>
      <c r="B1496" s="6">
        <v>600</v>
      </c>
      <c r="C1496" s="12" t="s">
        <v>1087</v>
      </c>
      <c r="D1496" s="12" t="s">
        <v>1253</v>
      </c>
      <c r="E1496" s="10">
        <v>105000</v>
      </c>
      <c r="F1496" s="11">
        <v>0.35</v>
      </c>
      <c r="G1496" s="13">
        <f t="shared" si="138"/>
        <v>300000</v>
      </c>
      <c r="H1496" s="154" t="s">
        <v>1245</v>
      </c>
      <c r="I1496" s="4" t="s">
        <v>16</v>
      </c>
      <c r="J1496">
        <v>300000</v>
      </c>
      <c r="K1496" t="b">
        <f t="shared" si="139"/>
        <v>0</v>
      </c>
      <c r="L1496" t="b">
        <f t="shared" si="140"/>
        <v>0</v>
      </c>
      <c r="M1496" t="b">
        <f t="shared" si="141"/>
        <v>0</v>
      </c>
      <c r="N1496" t="b">
        <f t="shared" si="142"/>
        <v>1</v>
      </c>
      <c r="O1496" t="b">
        <f t="shared" si="143"/>
        <v>1</v>
      </c>
    </row>
    <row r="1497" spans="1:15">
      <c r="A1497" s="4">
        <v>1185732</v>
      </c>
      <c r="B1497" s="6">
        <v>545</v>
      </c>
      <c r="C1497" s="12" t="s">
        <v>1086</v>
      </c>
      <c r="D1497" s="12" t="s">
        <v>1253</v>
      </c>
      <c r="E1497" s="10">
        <v>68125</v>
      </c>
      <c r="F1497" s="11">
        <v>0.25</v>
      </c>
      <c r="G1497" s="13">
        <f t="shared" si="138"/>
        <v>272500</v>
      </c>
      <c r="H1497" s="154" t="s">
        <v>1245</v>
      </c>
      <c r="I1497" s="4" t="s">
        <v>16</v>
      </c>
      <c r="J1497">
        <v>272500</v>
      </c>
      <c r="K1497" t="b">
        <f t="shared" si="139"/>
        <v>0</v>
      </c>
      <c r="L1497" t="b">
        <f t="shared" si="140"/>
        <v>1</v>
      </c>
      <c r="M1497" t="b">
        <f t="shared" si="141"/>
        <v>0</v>
      </c>
      <c r="N1497" t="b">
        <f t="shared" si="142"/>
        <v>1</v>
      </c>
      <c r="O1497" t="b">
        <f t="shared" si="143"/>
        <v>1</v>
      </c>
    </row>
    <row r="1498" spans="1:15">
      <c r="A1498" s="4">
        <v>1185732</v>
      </c>
      <c r="B1498" s="6">
        <v>575</v>
      </c>
      <c r="C1498" s="12" t="s">
        <v>1088</v>
      </c>
      <c r="D1498" s="155" t="s">
        <v>1254</v>
      </c>
      <c r="E1498" s="10">
        <v>86250</v>
      </c>
      <c r="F1498" s="11">
        <v>0.3</v>
      </c>
      <c r="G1498" s="13">
        <f t="shared" si="138"/>
        <v>287500</v>
      </c>
      <c r="H1498" s="154" t="s">
        <v>1245</v>
      </c>
      <c r="I1498" s="4" t="s">
        <v>16</v>
      </c>
      <c r="J1498">
        <v>287500</v>
      </c>
      <c r="K1498" t="b">
        <f t="shared" si="139"/>
        <v>0</v>
      </c>
      <c r="L1498" t="b">
        <f t="shared" si="140"/>
        <v>0</v>
      </c>
      <c r="M1498" t="b">
        <f t="shared" si="141"/>
        <v>0</v>
      </c>
      <c r="N1498" t="b">
        <f t="shared" si="142"/>
        <v>1</v>
      </c>
      <c r="O1498" t="b">
        <f t="shared" si="143"/>
        <v>1</v>
      </c>
    </row>
    <row r="1499" spans="1:15">
      <c r="A1499" s="4">
        <v>1185732</v>
      </c>
      <c r="B1499" s="6">
        <v>550</v>
      </c>
      <c r="C1499" s="12" t="s">
        <v>1087</v>
      </c>
      <c r="D1499" s="12" t="s">
        <v>1253</v>
      </c>
      <c r="E1499" s="10">
        <v>125125</v>
      </c>
      <c r="F1499" s="11">
        <v>0.35</v>
      </c>
      <c r="G1499" s="13">
        <f t="shared" si="138"/>
        <v>357500</v>
      </c>
      <c r="H1499" s="154" t="s">
        <v>1245</v>
      </c>
      <c r="I1499" s="4" t="s">
        <v>16</v>
      </c>
      <c r="J1499">
        <v>357500</v>
      </c>
      <c r="K1499" t="b">
        <f t="shared" si="139"/>
        <v>0</v>
      </c>
      <c r="L1499" t="b">
        <f t="shared" si="140"/>
        <v>0</v>
      </c>
      <c r="M1499" t="b">
        <f t="shared" si="141"/>
        <v>0</v>
      </c>
      <c r="N1499" t="b">
        <f t="shared" si="142"/>
        <v>1</v>
      </c>
      <c r="O1499" t="b">
        <f t="shared" si="143"/>
        <v>1</v>
      </c>
    </row>
    <row r="1500" spans="1:15">
      <c r="A1500" s="4">
        <v>1185732</v>
      </c>
      <c r="B1500" s="6">
        <v>650</v>
      </c>
      <c r="C1500" s="12" t="s">
        <v>1087</v>
      </c>
      <c r="D1500" s="12" t="s">
        <v>1253</v>
      </c>
      <c r="E1500" s="10">
        <v>227500</v>
      </c>
      <c r="F1500" s="11">
        <v>0.5</v>
      </c>
      <c r="G1500" s="13">
        <f t="shared" si="138"/>
        <v>455000</v>
      </c>
      <c r="H1500" s="154" t="s">
        <v>1245</v>
      </c>
      <c r="I1500" s="4" t="s">
        <v>16</v>
      </c>
      <c r="J1500">
        <v>455000</v>
      </c>
      <c r="K1500" t="b">
        <f t="shared" si="139"/>
        <v>1</v>
      </c>
      <c r="L1500" t="b">
        <f t="shared" si="140"/>
        <v>0</v>
      </c>
      <c r="M1500" t="b">
        <f t="shared" si="141"/>
        <v>0</v>
      </c>
      <c r="N1500" t="b">
        <f t="shared" si="142"/>
        <v>1</v>
      </c>
      <c r="O1500" t="b">
        <f t="shared" si="143"/>
        <v>1</v>
      </c>
    </row>
    <row r="1501" spans="1:15">
      <c r="A1501" s="4">
        <v>1185732</v>
      </c>
      <c r="B1501" s="6">
        <v>875</v>
      </c>
      <c r="C1501" s="12" t="s">
        <v>1087</v>
      </c>
      <c r="D1501" s="12" t="s">
        <v>1253</v>
      </c>
      <c r="E1501" s="10">
        <v>255937.5</v>
      </c>
      <c r="F1501" s="11">
        <v>0.45</v>
      </c>
      <c r="G1501" s="13">
        <f t="shared" si="138"/>
        <v>568750</v>
      </c>
      <c r="H1501" s="154" t="s">
        <v>1245</v>
      </c>
      <c r="I1501" s="4" t="s">
        <v>16</v>
      </c>
      <c r="J1501">
        <v>568750</v>
      </c>
      <c r="K1501" t="b">
        <f t="shared" si="139"/>
        <v>1</v>
      </c>
      <c r="L1501" t="b">
        <f t="shared" si="140"/>
        <v>0</v>
      </c>
      <c r="M1501" t="b">
        <f t="shared" si="141"/>
        <v>0</v>
      </c>
      <c r="N1501" t="b">
        <f t="shared" si="142"/>
        <v>1</v>
      </c>
      <c r="O1501" t="b">
        <f t="shared" si="143"/>
        <v>1</v>
      </c>
    </row>
    <row r="1502" spans="1:15">
      <c r="A1502" s="4">
        <v>1185732</v>
      </c>
      <c r="B1502" s="6">
        <v>675</v>
      </c>
      <c r="C1502" s="12" t="s">
        <v>1086</v>
      </c>
      <c r="D1502" s="12" t="s">
        <v>1253</v>
      </c>
      <c r="E1502" s="10">
        <v>129937.5</v>
      </c>
      <c r="F1502" s="11">
        <v>0.35</v>
      </c>
      <c r="G1502" s="13">
        <f t="shared" si="138"/>
        <v>371250</v>
      </c>
      <c r="H1502" s="154" t="s">
        <v>1245</v>
      </c>
      <c r="I1502" s="4" t="s">
        <v>16</v>
      </c>
      <c r="J1502">
        <v>371250</v>
      </c>
      <c r="K1502" t="b">
        <f t="shared" si="139"/>
        <v>0</v>
      </c>
      <c r="L1502" t="b">
        <f t="shared" si="140"/>
        <v>1</v>
      </c>
      <c r="M1502" t="b">
        <f t="shared" si="141"/>
        <v>0</v>
      </c>
      <c r="N1502" t="b">
        <f t="shared" si="142"/>
        <v>1</v>
      </c>
      <c r="O1502" t="b">
        <f t="shared" si="143"/>
        <v>1</v>
      </c>
    </row>
    <row r="1503" spans="1:15">
      <c r="A1503" s="4">
        <v>1185732</v>
      </c>
      <c r="B1503" s="6">
        <v>625</v>
      </c>
      <c r="C1503" s="12" t="s">
        <v>1086</v>
      </c>
      <c r="D1503" s="12" t="s">
        <v>1253</v>
      </c>
      <c r="E1503" s="10">
        <v>85937.5</v>
      </c>
      <c r="F1503" s="11">
        <v>0.25</v>
      </c>
      <c r="G1503" s="13">
        <f t="shared" si="138"/>
        <v>343750</v>
      </c>
      <c r="H1503" s="154" t="s">
        <v>1245</v>
      </c>
      <c r="I1503" s="4" t="s">
        <v>16</v>
      </c>
      <c r="J1503">
        <v>343750</v>
      </c>
      <c r="K1503" t="b">
        <f t="shared" si="139"/>
        <v>0</v>
      </c>
      <c r="L1503" t="b">
        <f t="shared" si="140"/>
        <v>1</v>
      </c>
      <c r="M1503" t="b">
        <f t="shared" si="141"/>
        <v>0</v>
      </c>
      <c r="N1503" t="b">
        <f t="shared" si="142"/>
        <v>1</v>
      </c>
      <c r="O1503" t="b">
        <f t="shared" si="143"/>
        <v>1</v>
      </c>
    </row>
    <row r="1504" spans="1:15">
      <c r="A1504" s="4">
        <v>1185732</v>
      </c>
      <c r="B1504" s="6">
        <v>575</v>
      </c>
      <c r="C1504" s="12" t="s">
        <v>1086</v>
      </c>
      <c r="D1504" s="12" t="s">
        <v>1253</v>
      </c>
      <c r="E1504" s="10">
        <v>94875</v>
      </c>
      <c r="F1504" s="11">
        <v>0.3</v>
      </c>
      <c r="G1504" s="13">
        <f t="shared" si="138"/>
        <v>316250</v>
      </c>
      <c r="H1504" s="154" t="s">
        <v>1245</v>
      </c>
      <c r="I1504" s="4" t="s">
        <v>16</v>
      </c>
      <c r="J1504">
        <v>316250</v>
      </c>
      <c r="K1504" t="b">
        <f t="shared" si="139"/>
        <v>0</v>
      </c>
      <c r="L1504" t="b">
        <f t="shared" si="140"/>
        <v>1</v>
      </c>
      <c r="M1504" t="b">
        <f t="shared" si="141"/>
        <v>0</v>
      </c>
      <c r="N1504" t="b">
        <f t="shared" si="142"/>
        <v>1</v>
      </c>
      <c r="O1504" t="b">
        <f t="shared" si="143"/>
        <v>1</v>
      </c>
    </row>
    <row r="1505" spans="1:15">
      <c r="A1505" s="4">
        <v>1185732</v>
      </c>
      <c r="B1505" s="6">
        <v>575</v>
      </c>
      <c r="C1505" s="12" t="s">
        <v>1087</v>
      </c>
      <c r="D1505" s="12" t="s">
        <v>1253</v>
      </c>
      <c r="E1505" s="10">
        <v>130812.5</v>
      </c>
      <c r="F1505" s="11">
        <v>0.35</v>
      </c>
      <c r="G1505" s="13">
        <f t="shared" si="138"/>
        <v>373750</v>
      </c>
      <c r="H1505" s="154" t="s">
        <v>1245</v>
      </c>
      <c r="I1505" s="4" t="s">
        <v>16</v>
      </c>
      <c r="J1505">
        <v>373750</v>
      </c>
      <c r="K1505" t="b">
        <f t="shared" si="139"/>
        <v>0</v>
      </c>
      <c r="L1505" t="b">
        <f t="shared" si="140"/>
        <v>0</v>
      </c>
      <c r="M1505" t="b">
        <f t="shared" si="141"/>
        <v>0</v>
      </c>
      <c r="N1505" t="b">
        <f t="shared" si="142"/>
        <v>1</v>
      </c>
      <c r="O1505" t="b">
        <f t="shared" si="143"/>
        <v>1</v>
      </c>
    </row>
    <row r="1506" spans="1:15">
      <c r="A1506" s="4">
        <v>1185732</v>
      </c>
      <c r="B1506" s="6">
        <v>675</v>
      </c>
      <c r="C1506" s="12" t="s">
        <v>1086</v>
      </c>
      <c r="D1506" s="12" t="s">
        <v>1253</v>
      </c>
      <c r="E1506" s="10">
        <v>236250</v>
      </c>
      <c r="F1506" s="11">
        <v>0.5</v>
      </c>
      <c r="G1506" s="13">
        <f t="shared" si="138"/>
        <v>472500</v>
      </c>
      <c r="H1506" s="154" t="s">
        <v>1245</v>
      </c>
      <c r="I1506" s="4" t="s">
        <v>16</v>
      </c>
      <c r="J1506">
        <v>472500</v>
      </c>
      <c r="K1506" t="b">
        <f t="shared" si="139"/>
        <v>1</v>
      </c>
      <c r="L1506" t="b">
        <f t="shared" si="140"/>
        <v>1</v>
      </c>
      <c r="M1506" t="b">
        <f t="shared" si="141"/>
        <v>0</v>
      </c>
      <c r="N1506" t="b">
        <f t="shared" si="142"/>
        <v>1</v>
      </c>
      <c r="O1506" t="b">
        <f t="shared" si="143"/>
        <v>1</v>
      </c>
    </row>
    <row r="1507" spans="1:15">
      <c r="A1507" s="4">
        <v>1185732</v>
      </c>
      <c r="B1507" s="6">
        <v>800</v>
      </c>
      <c r="C1507" s="12" t="s">
        <v>1086</v>
      </c>
      <c r="D1507" s="12" t="s">
        <v>1253</v>
      </c>
      <c r="E1507" s="10">
        <v>160000</v>
      </c>
      <c r="F1507" s="11">
        <v>0.5</v>
      </c>
      <c r="G1507" s="13">
        <f t="shared" si="138"/>
        <v>320000</v>
      </c>
      <c r="H1507" s="154" t="s">
        <v>1245</v>
      </c>
      <c r="I1507" s="4" t="s">
        <v>16</v>
      </c>
      <c r="J1507">
        <v>320000</v>
      </c>
      <c r="K1507" t="b">
        <f t="shared" si="139"/>
        <v>0</v>
      </c>
      <c r="L1507" t="b">
        <f t="shared" si="140"/>
        <v>1</v>
      </c>
      <c r="M1507" t="b">
        <f t="shared" si="141"/>
        <v>0</v>
      </c>
      <c r="N1507" t="b">
        <f t="shared" si="142"/>
        <v>1</v>
      </c>
      <c r="O1507" t="b">
        <f t="shared" si="143"/>
        <v>1</v>
      </c>
    </row>
    <row r="1508" spans="1:15">
      <c r="A1508" s="4">
        <v>1185732</v>
      </c>
      <c r="B1508" s="6">
        <v>600</v>
      </c>
      <c r="C1508" s="12" t="s">
        <v>1086</v>
      </c>
      <c r="D1508" s="12" t="s">
        <v>1253</v>
      </c>
      <c r="E1508" s="10">
        <v>72000</v>
      </c>
      <c r="F1508" s="11">
        <v>0.3</v>
      </c>
      <c r="G1508" s="13">
        <f t="shared" si="138"/>
        <v>240000</v>
      </c>
      <c r="H1508" s="154" t="s">
        <v>1245</v>
      </c>
      <c r="I1508" s="4" t="s">
        <v>16</v>
      </c>
      <c r="J1508">
        <v>240000</v>
      </c>
      <c r="K1508" t="b">
        <f t="shared" si="139"/>
        <v>0</v>
      </c>
      <c r="L1508" t="b">
        <f t="shared" si="140"/>
        <v>1</v>
      </c>
      <c r="M1508" t="b">
        <f t="shared" si="141"/>
        <v>0</v>
      </c>
      <c r="N1508" t="b">
        <f t="shared" si="142"/>
        <v>1</v>
      </c>
      <c r="O1508" t="b">
        <f t="shared" si="143"/>
        <v>1</v>
      </c>
    </row>
    <row r="1509" spans="1:15">
      <c r="A1509" s="4">
        <v>1185732</v>
      </c>
      <c r="B1509" s="6">
        <v>600</v>
      </c>
      <c r="C1509" s="12" t="s">
        <v>1086</v>
      </c>
      <c r="D1509" s="12" t="s">
        <v>1253</v>
      </c>
      <c r="E1509" s="10">
        <v>63000</v>
      </c>
      <c r="F1509" s="11">
        <v>0.35</v>
      </c>
      <c r="G1509" s="13">
        <f t="shared" si="138"/>
        <v>180000</v>
      </c>
      <c r="H1509" s="154" t="s">
        <v>1245</v>
      </c>
      <c r="I1509" s="4" t="s">
        <v>16</v>
      </c>
      <c r="J1509">
        <v>180000</v>
      </c>
      <c r="K1509" t="b">
        <f t="shared" si="139"/>
        <v>0</v>
      </c>
      <c r="L1509" t="b">
        <f t="shared" si="140"/>
        <v>1</v>
      </c>
      <c r="M1509" t="b">
        <f t="shared" si="141"/>
        <v>0</v>
      </c>
      <c r="N1509" t="b">
        <f t="shared" si="142"/>
        <v>1</v>
      </c>
      <c r="O1509" t="b">
        <f t="shared" si="143"/>
        <v>1</v>
      </c>
    </row>
    <row r="1510" spans="1:15">
      <c r="A1510" s="4">
        <v>1185732</v>
      </c>
      <c r="B1510" s="6">
        <v>450</v>
      </c>
      <c r="C1510" s="12" t="s">
        <v>1087</v>
      </c>
      <c r="D1510" s="12" t="s">
        <v>1253</v>
      </c>
      <c r="E1510" s="10">
        <v>55125</v>
      </c>
      <c r="F1510" s="11">
        <v>0.35</v>
      </c>
      <c r="G1510" s="13">
        <f t="shared" si="138"/>
        <v>157500</v>
      </c>
      <c r="H1510" s="154" t="s">
        <v>1245</v>
      </c>
      <c r="I1510" s="4" t="s">
        <v>16</v>
      </c>
      <c r="J1510">
        <v>157500</v>
      </c>
      <c r="K1510" t="b">
        <f t="shared" si="139"/>
        <v>0</v>
      </c>
      <c r="L1510" t="b">
        <f t="shared" si="140"/>
        <v>0</v>
      </c>
      <c r="M1510" t="b">
        <f t="shared" si="141"/>
        <v>0</v>
      </c>
      <c r="N1510" t="b">
        <f t="shared" si="142"/>
        <v>1</v>
      </c>
      <c r="O1510" t="b">
        <f t="shared" si="143"/>
        <v>1</v>
      </c>
    </row>
    <row r="1511" spans="1:15">
      <c r="A1511" s="4">
        <v>1185732</v>
      </c>
      <c r="B1511" s="6">
        <v>500</v>
      </c>
      <c r="C1511" s="12" t="s">
        <v>1086</v>
      </c>
      <c r="D1511" s="12" t="s">
        <v>1253</v>
      </c>
      <c r="E1511" s="10">
        <v>75000</v>
      </c>
      <c r="F1511" s="11">
        <v>0.3</v>
      </c>
      <c r="G1511" s="13">
        <f t="shared" si="138"/>
        <v>250000</v>
      </c>
      <c r="H1511" s="154" t="s">
        <v>1245</v>
      </c>
      <c r="I1511" s="4" t="s">
        <v>16</v>
      </c>
      <c r="J1511">
        <v>250000</v>
      </c>
      <c r="K1511" t="b">
        <f t="shared" si="139"/>
        <v>0</v>
      </c>
      <c r="L1511" t="b">
        <f t="shared" si="140"/>
        <v>1</v>
      </c>
      <c r="M1511" t="b">
        <f t="shared" si="141"/>
        <v>0</v>
      </c>
      <c r="N1511" t="b">
        <f t="shared" si="142"/>
        <v>1</v>
      </c>
      <c r="O1511" t="b">
        <f t="shared" si="143"/>
        <v>1</v>
      </c>
    </row>
    <row r="1512" spans="1:15">
      <c r="A1512" s="4">
        <v>1185732</v>
      </c>
      <c r="B1512" s="6">
        <v>600</v>
      </c>
      <c r="C1512" s="12" t="s">
        <v>1087</v>
      </c>
      <c r="D1512" s="12" t="s">
        <v>1253</v>
      </c>
      <c r="E1512" s="10">
        <v>60000</v>
      </c>
      <c r="F1512" s="11">
        <v>0.25</v>
      </c>
      <c r="G1512" s="13">
        <f t="shared" si="138"/>
        <v>240000</v>
      </c>
      <c r="H1512" s="154" t="s">
        <v>1245</v>
      </c>
      <c r="I1512" s="4" t="s">
        <v>16</v>
      </c>
      <c r="J1512">
        <v>240000</v>
      </c>
      <c r="K1512" t="b">
        <f t="shared" si="139"/>
        <v>0</v>
      </c>
      <c r="L1512" t="b">
        <f t="shared" si="140"/>
        <v>0</v>
      </c>
      <c r="M1512" t="b">
        <f t="shared" si="141"/>
        <v>0</v>
      </c>
      <c r="N1512" t="b">
        <f t="shared" si="142"/>
        <v>1</v>
      </c>
      <c r="O1512" t="b">
        <f t="shared" si="143"/>
        <v>1</v>
      </c>
    </row>
    <row r="1513" spans="1:15">
      <c r="A1513" s="4">
        <v>1185732</v>
      </c>
      <c r="B1513" s="6">
        <v>850</v>
      </c>
      <c r="C1513" s="12" t="s">
        <v>1087</v>
      </c>
      <c r="D1513" s="12" t="s">
        <v>1253</v>
      </c>
      <c r="E1513" s="10">
        <v>170000</v>
      </c>
      <c r="F1513" s="11">
        <v>0.5</v>
      </c>
      <c r="G1513" s="13">
        <f t="shared" si="138"/>
        <v>340000</v>
      </c>
      <c r="H1513" s="154" t="s">
        <v>1245</v>
      </c>
      <c r="I1513" s="4" t="s">
        <v>16</v>
      </c>
      <c r="J1513">
        <v>340000</v>
      </c>
      <c r="K1513" t="b">
        <f t="shared" si="139"/>
        <v>0</v>
      </c>
      <c r="L1513" t="b">
        <f t="shared" si="140"/>
        <v>0</v>
      </c>
      <c r="M1513" t="b">
        <f t="shared" si="141"/>
        <v>0</v>
      </c>
      <c r="N1513" t="b">
        <f t="shared" si="142"/>
        <v>1</v>
      </c>
      <c r="O1513" t="b">
        <f t="shared" si="143"/>
        <v>1</v>
      </c>
    </row>
    <row r="1514" spans="1:15">
      <c r="A1514" s="4">
        <v>1185732</v>
      </c>
      <c r="B1514" s="6">
        <v>500</v>
      </c>
      <c r="C1514" s="12" t="s">
        <v>1086</v>
      </c>
      <c r="D1514" s="12" t="s">
        <v>1253</v>
      </c>
      <c r="E1514" s="10">
        <v>60000</v>
      </c>
      <c r="F1514" s="11">
        <v>0.3</v>
      </c>
      <c r="G1514" s="13">
        <f t="shared" si="138"/>
        <v>200000</v>
      </c>
      <c r="H1514" s="154" t="s">
        <v>1245</v>
      </c>
      <c r="I1514" s="4" t="s">
        <v>16</v>
      </c>
      <c r="J1514">
        <v>200000</v>
      </c>
      <c r="K1514" t="b">
        <f t="shared" si="139"/>
        <v>0</v>
      </c>
      <c r="L1514" t="b">
        <f t="shared" si="140"/>
        <v>1</v>
      </c>
      <c r="M1514" t="b">
        <f t="shared" si="141"/>
        <v>0</v>
      </c>
      <c r="N1514" t="b">
        <f t="shared" si="142"/>
        <v>1</v>
      </c>
      <c r="O1514" t="b">
        <f t="shared" si="143"/>
        <v>1</v>
      </c>
    </row>
    <row r="1515" spans="1:15">
      <c r="A1515" s="4">
        <v>1185732</v>
      </c>
      <c r="B1515" s="6">
        <v>550</v>
      </c>
      <c r="C1515" s="12" t="s">
        <v>1087</v>
      </c>
      <c r="D1515" s="12" t="s">
        <v>1253</v>
      </c>
      <c r="E1515" s="10">
        <v>57750</v>
      </c>
      <c r="F1515" s="11">
        <v>0.35</v>
      </c>
      <c r="G1515" s="13">
        <f t="shared" si="138"/>
        <v>165000</v>
      </c>
      <c r="H1515" s="154" t="s">
        <v>1245</v>
      </c>
      <c r="I1515" s="4" t="s">
        <v>16</v>
      </c>
      <c r="J1515">
        <v>165000</v>
      </c>
      <c r="K1515" t="b">
        <f t="shared" si="139"/>
        <v>0</v>
      </c>
      <c r="L1515" t="b">
        <f t="shared" si="140"/>
        <v>0</v>
      </c>
      <c r="M1515" t="b">
        <f t="shared" si="141"/>
        <v>0</v>
      </c>
      <c r="N1515" t="b">
        <f t="shared" si="142"/>
        <v>1</v>
      </c>
      <c r="O1515" t="b">
        <f t="shared" si="143"/>
        <v>1</v>
      </c>
    </row>
    <row r="1516" spans="1:15">
      <c r="A1516" s="4">
        <v>1185732</v>
      </c>
      <c r="B1516" s="6">
        <v>425</v>
      </c>
      <c r="C1516" s="12" t="s">
        <v>1087</v>
      </c>
      <c r="D1516" s="12" t="s">
        <v>1253</v>
      </c>
      <c r="E1516" s="10">
        <v>52062.5</v>
      </c>
      <c r="F1516" s="11">
        <v>0.35</v>
      </c>
      <c r="G1516" s="13">
        <f t="shared" si="138"/>
        <v>148750</v>
      </c>
      <c r="H1516" s="154" t="s">
        <v>1245</v>
      </c>
      <c r="I1516" s="4" t="s">
        <v>16</v>
      </c>
      <c r="J1516">
        <v>148750</v>
      </c>
      <c r="K1516" t="b">
        <f t="shared" si="139"/>
        <v>0</v>
      </c>
      <c r="L1516" t="b">
        <f t="shared" si="140"/>
        <v>0</v>
      </c>
      <c r="M1516" t="b">
        <f t="shared" si="141"/>
        <v>0</v>
      </c>
      <c r="N1516" t="b">
        <f t="shared" si="142"/>
        <v>1</v>
      </c>
      <c r="O1516" t="b">
        <f t="shared" si="143"/>
        <v>1</v>
      </c>
    </row>
    <row r="1517" spans="1:15">
      <c r="A1517" s="4">
        <v>1185732</v>
      </c>
      <c r="B1517" s="6">
        <v>500</v>
      </c>
      <c r="C1517" s="12" t="s">
        <v>1086</v>
      </c>
      <c r="D1517" s="12" t="s">
        <v>1253</v>
      </c>
      <c r="E1517" s="10">
        <v>75000</v>
      </c>
      <c r="F1517" s="11">
        <v>0.3</v>
      </c>
      <c r="G1517" s="13">
        <f t="shared" si="138"/>
        <v>250000</v>
      </c>
      <c r="H1517" s="154" t="s">
        <v>1245</v>
      </c>
      <c r="I1517" s="4" t="s">
        <v>16</v>
      </c>
      <c r="J1517">
        <v>250000</v>
      </c>
      <c r="K1517" t="b">
        <f t="shared" si="139"/>
        <v>0</v>
      </c>
      <c r="L1517" t="b">
        <f t="shared" si="140"/>
        <v>1</v>
      </c>
      <c r="M1517" t="b">
        <f t="shared" si="141"/>
        <v>0</v>
      </c>
      <c r="N1517" t="b">
        <f t="shared" si="142"/>
        <v>1</v>
      </c>
      <c r="O1517" t="b">
        <f t="shared" si="143"/>
        <v>1</v>
      </c>
    </row>
    <row r="1518" spans="1:15">
      <c r="A1518" s="4">
        <v>1185732</v>
      </c>
      <c r="B1518" s="6">
        <v>600</v>
      </c>
      <c r="C1518" s="12" t="s">
        <v>1086</v>
      </c>
      <c r="D1518" s="12" t="s">
        <v>1253</v>
      </c>
      <c r="E1518" s="10">
        <v>60000</v>
      </c>
      <c r="F1518" s="11">
        <v>0.25</v>
      </c>
      <c r="G1518" s="13">
        <f t="shared" si="138"/>
        <v>240000</v>
      </c>
      <c r="H1518" s="154" t="s">
        <v>1245</v>
      </c>
      <c r="I1518" s="4" t="s">
        <v>16</v>
      </c>
      <c r="J1518">
        <v>240000</v>
      </c>
      <c r="K1518" t="b">
        <f t="shared" si="139"/>
        <v>0</v>
      </c>
      <c r="L1518" t="b">
        <f t="shared" si="140"/>
        <v>1</v>
      </c>
      <c r="M1518" t="b">
        <f t="shared" si="141"/>
        <v>0</v>
      </c>
      <c r="N1518" t="b">
        <f t="shared" si="142"/>
        <v>1</v>
      </c>
      <c r="O1518" t="b">
        <f t="shared" si="143"/>
        <v>1</v>
      </c>
    </row>
    <row r="1519" spans="1:15">
      <c r="A1519" s="4">
        <v>1185732</v>
      </c>
      <c r="B1519" s="6">
        <v>820</v>
      </c>
      <c r="C1519" s="12" t="s">
        <v>1087</v>
      </c>
      <c r="D1519" s="12" t="s">
        <v>1253</v>
      </c>
      <c r="E1519" s="10">
        <v>164000</v>
      </c>
      <c r="F1519" s="11">
        <v>0.5</v>
      </c>
      <c r="G1519" s="13">
        <f t="shared" si="138"/>
        <v>328000</v>
      </c>
      <c r="H1519" s="154" t="s">
        <v>1245</v>
      </c>
      <c r="I1519" s="4" t="s">
        <v>16</v>
      </c>
      <c r="J1519">
        <v>328000</v>
      </c>
      <c r="K1519" t="b">
        <f t="shared" si="139"/>
        <v>0</v>
      </c>
      <c r="L1519" t="b">
        <f t="shared" si="140"/>
        <v>0</v>
      </c>
      <c r="M1519" t="b">
        <f t="shared" si="141"/>
        <v>0</v>
      </c>
      <c r="N1519" t="b">
        <f t="shared" si="142"/>
        <v>1</v>
      </c>
      <c r="O1519" t="b">
        <f t="shared" si="143"/>
        <v>1</v>
      </c>
    </row>
    <row r="1520" spans="1:15">
      <c r="A1520" s="4">
        <v>1185732</v>
      </c>
      <c r="B1520" s="6">
        <v>525</v>
      </c>
      <c r="C1520" s="12" t="s">
        <v>1087</v>
      </c>
      <c r="D1520" s="12" t="s">
        <v>1253</v>
      </c>
      <c r="E1520" s="10">
        <v>63000</v>
      </c>
      <c r="F1520" s="11">
        <v>0.3</v>
      </c>
      <c r="G1520" s="13">
        <f t="shared" si="138"/>
        <v>210000</v>
      </c>
      <c r="H1520" s="154" t="s">
        <v>1245</v>
      </c>
      <c r="I1520" s="4" t="s">
        <v>16</v>
      </c>
      <c r="J1520">
        <v>210000</v>
      </c>
      <c r="K1520" t="b">
        <f t="shared" si="139"/>
        <v>0</v>
      </c>
      <c r="L1520" t="b">
        <f t="shared" si="140"/>
        <v>0</v>
      </c>
      <c r="M1520" t="b">
        <f t="shared" si="141"/>
        <v>0</v>
      </c>
      <c r="N1520" t="b">
        <f t="shared" si="142"/>
        <v>1</v>
      </c>
      <c r="O1520" t="b">
        <f t="shared" si="143"/>
        <v>1</v>
      </c>
    </row>
    <row r="1521" spans="1:15">
      <c r="A1521" s="4">
        <v>1185732</v>
      </c>
      <c r="B1521" s="6">
        <v>550</v>
      </c>
      <c r="C1521" s="12" t="s">
        <v>1087</v>
      </c>
      <c r="D1521" s="12" t="s">
        <v>1253</v>
      </c>
      <c r="E1521" s="10">
        <v>57750</v>
      </c>
      <c r="F1521" s="11">
        <v>0.35</v>
      </c>
      <c r="G1521" s="13">
        <f t="shared" si="138"/>
        <v>165000</v>
      </c>
      <c r="H1521" s="154" t="s">
        <v>1245</v>
      </c>
      <c r="I1521" s="4" t="s">
        <v>16</v>
      </c>
      <c r="J1521">
        <v>165000</v>
      </c>
      <c r="K1521" t="b">
        <f t="shared" si="139"/>
        <v>0</v>
      </c>
      <c r="L1521" t="b">
        <f t="shared" si="140"/>
        <v>0</v>
      </c>
      <c r="M1521" t="b">
        <f t="shared" si="141"/>
        <v>0</v>
      </c>
      <c r="N1521" t="b">
        <f t="shared" si="142"/>
        <v>1</v>
      </c>
      <c r="O1521" t="b">
        <f t="shared" si="143"/>
        <v>1</v>
      </c>
    </row>
    <row r="1522" spans="1:15">
      <c r="A1522" s="4">
        <v>1185732</v>
      </c>
      <c r="B1522" s="6">
        <v>400</v>
      </c>
      <c r="C1522" s="12" t="s">
        <v>1088</v>
      </c>
      <c r="D1522" s="155" t="s">
        <v>1254</v>
      </c>
      <c r="E1522" s="10">
        <v>49000</v>
      </c>
      <c r="F1522" s="11">
        <v>0.35</v>
      </c>
      <c r="G1522" s="13">
        <f t="shared" si="138"/>
        <v>140000</v>
      </c>
      <c r="H1522" s="154" t="s">
        <v>1245</v>
      </c>
      <c r="I1522" s="4" t="s">
        <v>16</v>
      </c>
      <c r="J1522">
        <v>140000</v>
      </c>
      <c r="K1522" t="b">
        <f t="shared" si="139"/>
        <v>0</v>
      </c>
      <c r="L1522" t="b">
        <f t="shared" si="140"/>
        <v>0</v>
      </c>
      <c r="M1522" t="b">
        <f t="shared" si="141"/>
        <v>0</v>
      </c>
      <c r="N1522" t="b">
        <f t="shared" si="142"/>
        <v>1</v>
      </c>
      <c r="O1522" t="b">
        <f t="shared" si="143"/>
        <v>1</v>
      </c>
    </row>
    <row r="1523" spans="1:15">
      <c r="A1523" s="4">
        <v>1185732</v>
      </c>
      <c r="B1523" s="6">
        <v>450</v>
      </c>
      <c r="C1523" s="12" t="s">
        <v>1087</v>
      </c>
      <c r="D1523" s="12" t="s">
        <v>1253</v>
      </c>
      <c r="E1523" s="10">
        <v>67500</v>
      </c>
      <c r="F1523" s="11">
        <v>0.3</v>
      </c>
      <c r="G1523" s="13">
        <f t="shared" si="138"/>
        <v>225000</v>
      </c>
      <c r="H1523" s="154" t="s">
        <v>1245</v>
      </c>
      <c r="I1523" s="4" t="s">
        <v>16</v>
      </c>
      <c r="J1523">
        <v>225000</v>
      </c>
      <c r="K1523" t="b">
        <f t="shared" si="139"/>
        <v>0</v>
      </c>
      <c r="L1523" t="b">
        <f t="shared" si="140"/>
        <v>0</v>
      </c>
      <c r="M1523" t="b">
        <f t="shared" si="141"/>
        <v>0</v>
      </c>
      <c r="N1523" t="b">
        <f t="shared" si="142"/>
        <v>1</v>
      </c>
      <c r="O1523" t="b">
        <f t="shared" si="143"/>
        <v>1</v>
      </c>
    </row>
    <row r="1524" spans="1:15">
      <c r="A1524" s="4">
        <v>1185732</v>
      </c>
      <c r="B1524" s="6">
        <v>550</v>
      </c>
      <c r="C1524" s="12" t="s">
        <v>1088</v>
      </c>
      <c r="D1524" s="155" t="s">
        <v>1254</v>
      </c>
      <c r="E1524" s="10">
        <v>55000</v>
      </c>
      <c r="F1524" s="11">
        <v>0.25</v>
      </c>
      <c r="G1524" s="13">
        <f t="shared" si="138"/>
        <v>220000</v>
      </c>
      <c r="H1524" s="154" t="s">
        <v>1245</v>
      </c>
      <c r="I1524" s="4" t="s">
        <v>16</v>
      </c>
      <c r="J1524">
        <v>220000</v>
      </c>
      <c r="K1524" t="b">
        <f t="shared" si="139"/>
        <v>0</v>
      </c>
      <c r="L1524" t="b">
        <f t="shared" si="140"/>
        <v>0</v>
      </c>
      <c r="M1524" t="b">
        <f t="shared" si="141"/>
        <v>0</v>
      </c>
      <c r="N1524" t="b">
        <f t="shared" si="142"/>
        <v>1</v>
      </c>
      <c r="O1524" t="b">
        <f t="shared" si="143"/>
        <v>1</v>
      </c>
    </row>
    <row r="1525" spans="1:15">
      <c r="A1525" s="4">
        <v>1185732</v>
      </c>
      <c r="B1525" s="6">
        <v>800</v>
      </c>
      <c r="C1525" s="12" t="s">
        <v>1087</v>
      </c>
      <c r="D1525" s="12" t="s">
        <v>1253</v>
      </c>
      <c r="E1525" s="10">
        <v>160000</v>
      </c>
      <c r="F1525" s="11">
        <v>0.5</v>
      </c>
      <c r="G1525" s="13">
        <f t="shared" si="138"/>
        <v>320000</v>
      </c>
      <c r="H1525" s="154" t="s">
        <v>1245</v>
      </c>
      <c r="I1525" s="4" t="s">
        <v>16</v>
      </c>
      <c r="J1525">
        <v>320000</v>
      </c>
      <c r="K1525" t="b">
        <f t="shared" si="139"/>
        <v>0</v>
      </c>
      <c r="L1525" t="b">
        <f t="shared" si="140"/>
        <v>0</v>
      </c>
      <c r="M1525" t="b">
        <f t="shared" si="141"/>
        <v>0</v>
      </c>
      <c r="N1525" t="b">
        <f t="shared" si="142"/>
        <v>1</v>
      </c>
      <c r="O1525" t="b">
        <f t="shared" si="143"/>
        <v>1</v>
      </c>
    </row>
    <row r="1526" spans="1:15">
      <c r="A1526" s="4">
        <v>1185732</v>
      </c>
      <c r="B1526" s="6">
        <v>500</v>
      </c>
      <c r="C1526" s="12" t="s">
        <v>1087</v>
      </c>
      <c r="D1526" s="12" t="s">
        <v>1253</v>
      </c>
      <c r="E1526" s="10">
        <v>60000</v>
      </c>
      <c r="F1526" s="11">
        <v>0.3</v>
      </c>
      <c r="G1526" s="13">
        <f t="shared" si="138"/>
        <v>200000</v>
      </c>
      <c r="H1526" s="154" t="s">
        <v>1245</v>
      </c>
      <c r="I1526" s="4" t="s">
        <v>16</v>
      </c>
      <c r="J1526">
        <v>200000</v>
      </c>
      <c r="K1526" t="b">
        <f t="shared" si="139"/>
        <v>0</v>
      </c>
      <c r="L1526" t="b">
        <f t="shared" si="140"/>
        <v>0</v>
      </c>
      <c r="M1526" t="b">
        <f t="shared" si="141"/>
        <v>0</v>
      </c>
      <c r="N1526" t="b">
        <f t="shared" si="142"/>
        <v>1</v>
      </c>
      <c r="O1526" t="b">
        <f t="shared" si="143"/>
        <v>1</v>
      </c>
    </row>
    <row r="1527" spans="1:15">
      <c r="A1527" s="4">
        <v>1185732</v>
      </c>
      <c r="B1527" s="6">
        <v>500</v>
      </c>
      <c r="C1527" s="12" t="s">
        <v>1087</v>
      </c>
      <c r="D1527" s="12" t="s">
        <v>1253</v>
      </c>
      <c r="E1527" s="10">
        <v>52500</v>
      </c>
      <c r="F1527" s="11">
        <v>0.35</v>
      </c>
      <c r="G1527" s="13">
        <f t="shared" si="138"/>
        <v>150000</v>
      </c>
      <c r="H1527" s="154" t="s">
        <v>1245</v>
      </c>
      <c r="I1527" s="4" t="s">
        <v>16</v>
      </c>
      <c r="J1527">
        <v>150000</v>
      </c>
      <c r="K1527" t="b">
        <f t="shared" si="139"/>
        <v>0</v>
      </c>
      <c r="L1527" t="b">
        <f t="shared" si="140"/>
        <v>0</v>
      </c>
      <c r="M1527" t="b">
        <f t="shared" si="141"/>
        <v>0</v>
      </c>
      <c r="N1527" t="b">
        <f t="shared" si="142"/>
        <v>1</v>
      </c>
      <c r="O1527" t="b">
        <f t="shared" si="143"/>
        <v>1</v>
      </c>
    </row>
    <row r="1528" spans="1:15">
      <c r="A1528" s="4">
        <v>1185732</v>
      </c>
      <c r="B1528" s="6">
        <v>425</v>
      </c>
      <c r="C1528" s="12" t="s">
        <v>1087</v>
      </c>
      <c r="D1528" s="12" t="s">
        <v>1253</v>
      </c>
      <c r="E1528" s="10">
        <v>52062.5</v>
      </c>
      <c r="F1528" s="11">
        <v>0.35</v>
      </c>
      <c r="G1528" s="13">
        <f t="shared" si="138"/>
        <v>148750</v>
      </c>
      <c r="H1528" s="154" t="s">
        <v>1245</v>
      </c>
      <c r="I1528" s="4" t="s">
        <v>16</v>
      </c>
      <c r="J1528">
        <v>148750</v>
      </c>
      <c r="K1528" t="b">
        <f t="shared" si="139"/>
        <v>0</v>
      </c>
      <c r="L1528" t="b">
        <f t="shared" si="140"/>
        <v>0</v>
      </c>
      <c r="M1528" t="b">
        <f t="shared" si="141"/>
        <v>0</v>
      </c>
      <c r="N1528" t="b">
        <f t="shared" si="142"/>
        <v>1</v>
      </c>
      <c r="O1528" t="b">
        <f t="shared" si="143"/>
        <v>1</v>
      </c>
    </row>
    <row r="1529" spans="1:15">
      <c r="A1529" s="4">
        <v>1185732</v>
      </c>
      <c r="B1529" s="6">
        <v>425</v>
      </c>
      <c r="C1529" s="12" t="s">
        <v>1087</v>
      </c>
      <c r="D1529" s="12" t="s">
        <v>1253</v>
      </c>
      <c r="E1529" s="10">
        <v>63750</v>
      </c>
      <c r="F1529" s="11">
        <v>0.3</v>
      </c>
      <c r="G1529" s="13">
        <f t="shared" si="138"/>
        <v>212500</v>
      </c>
      <c r="H1529" s="154" t="s">
        <v>1245</v>
      </c>
      <c r="I1529" s="4" t="s">
        <v>16</v>
      </c>
      <c r="J1529">
        <v>212500</v>
      </c>
      <c r="K1529" t="b">
        <f t="shared" si="139"/>
        <v>0</v>
      </c>
      <c r="L1529" t="b">
        <f t="shared" si="140"/>
        <v>0</v>
      </c>
      <c r="M1529" t="b">
        <f t="shared" si="141"/>
        <v>0</v>
      </c>
      <c r="N1529" t="b">
        <f t="shared" si="142"/>
        <v>1</v>
      </c>
      <c r="O1529" t="b">
        <f t="shared" si="143"/>
        <v>1</v>
      </c>
    </row>
    <row r="1530" spans="1:15">
      <c r="A1530" s="4">
        <v>1185732</v>
      </c>
      <c r="B1530" s="6">
        <v>550</v>
      </c>
      <c r="C1530" s="12" t="s">
        <v>1087</v>
      </c>
      <c r="D1530" s="12" t="s">
        <v>1253</v>
      </c>
      <c r="E1530" s="10">
        <v>55000</v>
      </c>
      <c r="F1530" s="11">
        <v>0.25</v>
      </c>
      <c r="G1530" s="13">
        <f t="shared" si="138"/>
        <v>220000</v>
      </c>
      <c r="H1530" s="154" t="s">
        <v>1245</v>
      </c>
      <c r="I1530" s="4" t="s">
        <v>16</v>
      </c>
      <c r="J1530">
        <v>220000</v>
      </c>
      <c r="K1530" t="b">
        <f t="shared" si="139"/>
        <v>0</v>
      </c>
      <c r="L1530" t="b">
        <f t="shared" si="140"/>
        <v>0</v>
      </c>
      <c r="M1530" t="b">
        <f t="shared" si="141"/>
        <v>0</v>
      </c>
      <c r="N1530" t="b">
        <f t="shared" si="142"/>
        <v>1</v>
      </c>
      <c r="O1530" t="b">
        <f t="shared" si="143"/>
        <v>1</v>
      </c>
    </row>
    <row r="1531" spans="1:15">
      <c r="A1531" s="4">
        <v>1185732</v>
      </c>
      <c r="B1531" s="6">
        <v>820</v>
      </c>
      <c r="C1531" s="12" t="s">
        <v>1086</v>
      </c>
      <c r="D1531" s="12" t="s">
        <v>1253</v>
      </c>
      <c r="E1531" s="10">
        <v>205000</v>
      </c>
      <c r="F1531" s="11">
        <v>0.5</v>
      </c>
      <c r="G1531" s="13">
        <f t="shared" si="138"/>
        <v>410000</v>
      </c>
      <c r="H1531" s="154" t="s">
        <v>1245</v>
      </c>
      <c r="I1531" s="4" t="s">
        <v>16</v>
      </c>
      <c r="J1531">
        <v>410000</v>
      </c>
      <c r="K1531" t="b">
        <f t="shared" si="139"/>
        <v>0</v>
      </c>
      <c r="L1531" t="b">
        <f t="shared" si="140"/>
        <v>1</v>
      </c>
      <c r="M1531" t="b">
        <f t="shared" si="141"/>
        <v>0</v>
      </c>
      <c r="N1531" t="b">
        <f t="shared" si="142"/>
        <v>1</v>
      </c>
      <c r="O1531" t="b">
        <f t="shared" si="143"/>
        <v>1</v>
      </c>
    </row>
    <row r="1532" spans="1:15">
      <c r="A1532" s="4">
        <v>1185732</v>
      </c>
      <c r="B1532" s="6">
        <v>525</v>
      </c>
      <c r="C1532" s="12" t="s">
        <v>1088</v>
      </c>
      <c r="D1532" s="155" t="s">
        <v>1254</v>
      </c>
      <c r="E1532" s="10">
        <v>70875</v>
      </c>
      <c r="F1532" s="11">
        <v>0.3</v>
      </c>
      <c r="G1532" s="13">
        <f t="shared" si="138"/>
        <v>236250</v>
      </c>
      <c r="H1532" s="154" t="s">
        <v>1245</v>
      </c>
      <c r="I1532" s="4" t="s">
        <v>16</v>
      </c>
      <c r="J1532">
        <v>236250</v>
      </c>
      <c r="K1532" t="b">
        <f t="shared" si="139"/>
        <v>0</v>
      </c>
      <c r="L1532" t="b">
        <f t="shared" si="140"/>
        <v>0</v>
      </c>
      <c r="M1532" t="b">
        <f t="shared" si="141"/>
        <v>0</v>
      </c>
      <c r="N1532" t="b">
        <f t="shared" si="142"/>
        <v>1</v>
      </c>
      <c r="O1532" t="b">
        <f t="shared" si="143"/>
        <v>1</v>
      </c>
    </row>
    <row r="1533" spans="1:15">
      <c r="A1533" s="4">
        <v>1185732</v>
      </c>
      <c r="B1533" s="6">
        <v>500</v>
      </c>
      <c r="C1533" s="12" t="s">
        <v>1087</v>
      </c>
      <c r="D1533" s="12" t="s">
        <v>1253</v>
      </c>
      <c r="E1533" s="10">
        <v>70000</v>
      </c>
      <c r="F1533" s="11">
        <v>0.35</v>
      </c>
      <c r="G1533" s="13">
        <f t="shared" si="138"/>
        <v>200000</v>
      </c>
      <c r="H1533" s="154" t="s">
        <v>1245</v>
      </c>
      <c r="I1533" s="4" t="s">
        <v>16</v>
      </c>
      <c r="J1533">
        <v>200000</v>
      </c>
      <c r="K1533" t="b">
        <f t="shared" si="139"/>
        <v>0</v>
      </c>
      <c r="L1533" t="b">
        <f t="shared" si="140"/>
        <v>0</v>
      </c>
      <c r="M1533" t="b">
        <f t="shared" si="141"/>
        <v>0</v>
      </c>
      <c r="N1533" t="b">
        <f t="shared" si="142"/>
        <v>1</v>
      </c>
      <c r="O1533" t="b">
        <f t="shared" si="143"/>
        <v>1</v>
      </c>
    </row>
    <row r="1534" spans="1:15">
      <c r="A1534" s="4">
        <v>1185732</v>
      </c>
      <c r="B1534" s="6">
        <v>450</v>
      </c>
      <c r="C1534" s="12" t="s">
        <v>1087</v>
      </c>
      <c r="D1534" s="12" t="s">
        <v>1253</v>
      </c>
      <c r="E1534" s="10">
        <v>63000</v>
      </c>
      <c r="F1534" s="11">
        <v>0.35</v>
      </c>
      <c r="G1534" s="13">
        <f t="shared" si="138"/>
        <v>180000</v>
      </c>
      <c r="H1534" s="154" t="s">
        <v>1245</v>
      </c>
      <c r="I1534" s="4" t="s">
        <v>16</v>
      </c>
      <c r="J1534">
        <v>180000</v>
      </c>
      <c r="K1534" t="b">
        <f t="shared" si="139"/>
        <v>0</v>
      </c>
      <c r="L1534" t="b">
        <f t="shared" si="140"/>
        <v>0</v>
      </c>
      <c r="M1534" t="b">
        <f t="shared" si="141"/>
        <v>0</v>
      </c>
      <c r="N1534" t="b">
        <f t="shared" si="142"/>
        <v>1</v>
      </c>
      <c r="O1534" t="b">
        <f t="shared" si="143"/>
        <v>1</v>
      </c>
    </row>
    <row r="1535" spans="1:15">
      <c r="A1535" s="4">
        <v>1185732</v>
      </c>
      <c r="B1535" s="6">
        <v>475</v>
      </c>
      <c r="C1535" s="12" t="s">
        <v>1087</v>
      </c>
      <c r="D1535" s="12" t="s">
        <v>1253</v>
      </c>
      <c r="E1535" s="10">
        <v>71250</v>
      </c>
      <c r="F1535" s="11">
        <v>0.3</v>
      </c>
      <c r="G1535" s="13">
        <f t="shared" si="138"/>
        <v>237500</v>
      </c>
      <c r="H1535" s="154" t="s">
        <v>1245</v>
      </c>
      <c r="I1535" s="4" t="s">
        <v>16</v>
      </c>
      <c r="J1535">
        <v>237500</v>
      </c>
      <c r="K1535" t="b">
        <f t="shared" si="139"/>
        <v>0</v>
      </c>
      <c r="L1535" t="b">
        <f t="shared" si="140"/>
        <v>0</v>
      </c>
      <c r="M1535" t="b">
        <f t="shared" si="141"/>
        <v>0</v>
      </c>
      <c r="N1535" t="b">
        <f t="shared" si="142"/>
        <v>1</v>
      </c>
      <c r="O1535" t="b">
        <f t="shared" si="143"/>
        <v>1</v>
      </c>
    </row>
    <row r="1536" spans="1:15">
      <c r="A1536" s="4">
        <v>1185732</v>
      </c>
      <c r="B1536" s="6">
        <v>600</v>
      </c>
      <c r="C1536" s="12" t="s">
        <v>1086</v>
      </c>
      <c r="D1536" s="12" t="s">
        <v>1253</v>
      </c>
      <c r="E1536" s="10">
        <v>82500</v>
      </c>
      <c r="F1536" s="11">
        <v>0.25</v>
      </c>
      <c r="G1536" s="13">
        <f t="shared" si="138"/>
        <v>330000</v>
      </c>
      <c r="H1536" s="154" t="s">
        <v>1245</v>
      </c>
      <c r="I1536" s="4" t="s">
        <v>16</v>
      </c>
      <c r="J1536">
        <v>330000</v>
      </c>
      <c r="K1536" t="b">
        <f t="shared" si="139"/>
        <v>0</v>
      </c>
      <c r="L1536" t="b">
        <f t="shared" si="140"/>
        <v>1</v>
      </c>
      <c r="M1536" t="b">
        <f t="shared" si="141"/>
        <v>0</v>
      </c>
      <c r="N1536" t="b">
        <f t="shared" si="142"/>
        <v>1</v>
      </c>
      <c r="O1536" t="b">
        <f t="shared" si="143"/>
        <v>1</v>
      </c>
    </row>
    <row r="1537" spans="1:15">
      <c r="A1537" s="4">
        <v>1185732</v>
      </c>
      <c r="B1537" s="6">
        <v>850</v>
      </c>
      <c r="C1537" s="12" t="s">
        <v>1087</v>
      </c>
      <c r="D1537" s="12" t="s">
        <v>1253</v>
      </c>
      <c r="E1537" s="10">
        <v>212500</v>
      </c>
      <c r="F1537" s="11">
        <v>0.5</v>
      </c>
      <c r="G1537" s="13">
        <f t="shared" si="138"/>
        <v>425000</v>
      </c>
      <c r="H1537" s="154" t="s">
        <v>1245</v>
      </c>
      <c r="I1537" s="4" t="s">
        <v>16</v>
      </c>
      <c r="J1537">
        <v>425000</v>
      </c>
      <c r="K1537" t="b">
        <f t="shared" si="139"/>
        <v>0</v>
      </c>
      <c r="L1537" t="b">
        <f t="shared" si="140"/>
        <v>0</v>
      </c>
      <c r="M1537" t="b">
        <f t="shared" si="141"/>
        <v>0</v>
      </c>
      <c r="N1537" t="b">
        <f t="shared" si="142"/>
        <v>1</v>
      </c>
      <c r="O1537" t="b">
        <f t="shared" si="143"/>
        <v>1</v>
      </c>
    </row>
    <row r="1538" spans="1:15">
      <c r="A1538" s="4">
        <v>1185732</v>
      </c>
      <c r="B1538" s="6">
        <v>600</v>
      </c>
      <c r="C1538" s="12" t="s">
        <v>1086</v>
      </c>
      <c r="D1538" s="12" t="s">
        <v>1253</v>
      </c>
      <c r="E1538" s="10">
        <v>81000</v>
      </c>
      <c r="F1538" s="11">
        <v>0.3</v>
      </c>
      <c r="G1538" s="13">
        <f t="shared" si="138"/>
        <v>270000</v>
      </c>
      <c r="H1538" s="154" t="s">
        <v>1245</v>
      </c>
      <c r="I1538" s="4" t="s">
        <v>16</v>
      </c>
      <c r="J1538">
        <v>270000</v>
      </c>
      <c r="K1538" t="b">
        <f t="shared" si="139"/>
        <v>0</v>
      </c>
      <c r="L1538" t="b">
        <f t="shared" si="140"/>
        <v>1</v>
      </c>
      <c r="M1538" t="b">
        <f t="shared" si="141"/>
        <v>0</v>
      </c>
      <c r="N1538" t="b">
        <f t="shared" si="142"/>
        <v>1</v>
      </c>
      <c r="O1538" t="b">
        <f t="shared" si="143"/>
        <v>1</v>
      </c>
    </row>
    <row r="1539" spans="1:15">
      <c r="A1539" s="4">
        <v>1185732</v>
      </c>
      <c r="B1539" s="6">
        <v>525</v>
      </c>
      <c r="C1539" s="12" t="s">
        <v>1087</v>
      </c>
      <c r="D1539" s="12" t="s">
        <v>1253</v>
      </c>
      <c r="E1539" s="10">
        <v>73500</v>
      </c>
      <c r="F1539" s="11">
        <v>0.35</v>
      </c>
      <c r="G1539" s="13">
        <f t="shared" si="138"/>
        <v>210000</v>
      </c>
      <c r="H1539" s="154" t="s">
        <v>1245</v>
      </c>
      <c r="I1539" s="4" t="s">
        <v>16</v>
      </c>
      <c r="J1539">
        <v>210000</v>
      </c>
      <c r="K1539" t="b">
        <f t="shared" si="139"/>
        <v>0</v>
      </c>
      <c r="L1539" t="b">
        <f t="shared" si="140"/>
        <v>0</v>
      </c>
      <c r="M1539" t="b">
        <f t="shared" si="141"/>
        <v>0</v>
      </c>
      <c r="N1539" t="b">
        <f t="shared" si="142"/>
        <v>1</v>
      </c>
      <c r="O1539" t="b">
        <f t="shared" si="143"/>
        <v>1</v>
      </c>
    </row>
    <row r="1540" spans="1:15">
      <c r="A1540" s="4">
        <v>1185732</v>
      </c>
      <c r="B1540" s="6">
        <v>500</v>
      </c>
      <c r="C1540" s="12" t="s">
        <v>1087</v>
      </c>
      <c r="D1540" s="12" t="s">
        <v>1253</v>
      </c>
      <c r="E1540" s="10">
        <v>70000</v>
      </c>
      <c r="F1540" s="11">
        <v>0.35</v>
      </c>
      <c r="G1540" s="13">
        <f t="shared" si="138"/>
        <v>200000</v>
      </c>
      <c r="H1540" s="154" t="s">
        <v>1245</v>
      </c>
      <c r="I1540" s="4" t="s">
        <v>16</v>
      </c>
      <c r="J1540">
        <v>200000</v>
      </c>
      <c r="K1540" t="b">
        <f t="shared" si="139"/>
        <v>0</v>
      </c>
      <c r="L1540" t="b">
        <f t="shared" si="140"/>
        <v>0</v>
      </c>
      <c r="M1540" t="b">
        <f t="shared" si="141"/>
        <v>0</v>
      </c>
      <c r="N1540" t="b">
        <f t="shared" si="142"/>
        <v>1</v>
      </c>
      <c r="O1540" t="b">
        <f t="shared" si="143"/>
        <v>1</v>
      </c>
    </row>
    <row r="1541" spans="1:15">
      <c r="A1541" s="4">
        <v>1185732</v>
      </c>
      <c r="B1541" s="6">
        <v>500</v>
      </c>
      <c r="C1541" s="12" t="s">
        <v>1087</v>
      </c>
      <c r="D1541" s="12" t="s">
        <v>1253</v>
      </c>
      <c r="E1541" s="10">
        <v>75000</v>
      </c>
      <c r="F1541" s="11">
        <v>0.3</v>
      </c>
      <c r="G1541" s="13">
        <f t="shared" ref="G1541:G1604" si="144">E1541/F1541</f>
        <v>250000</v>
      </c>
      <c r="H1541" s="154" t="s">
        <v>1245</v>
      </c>
      <c r="I1541" s="4" t="s">
        <v>16</v>
      </c>
      <c r="J1541">
        <v>250000</v>
      </c>
      <c r="K1541" t="b">
        <f t="shared" ref="K1541:K1604" si="145">IF(J1541&gt;450000,TRUE,FALSE)</f>
        <v>0</v>
      </c>
      <c r="L1541" t="b">
        <f t="shared" ref="L1541:L1604" si="146">OR(C1541="Men's Street Footwear",H1541="Credit Card")</f>
        <v>0</v>
      </c>
      <c r="M1541" t="b">
        <f t="shared" ref="M1541:M1604" si="147">AND(D1541="Male",H1541="Credit Card",G1541&lt;150000)</f>
        <v>0</v>
      </c>
      <c r="N1541" t="b">
        <f t="shared" ref="N1541:N1604" si="148">NOT(H1541="Credit Card")</f>
        <v>1</v>
      </c>
      <c r="O1541" t="b">
        <f t="shared" ref="O1541:O1604" si="149">NOT(AND(H1541=0,B1541&lt;=500))</f>
        <v>1</v>
      </c>
    </row>
    <row r="1542" spans="1:15">
      <c r="A1542" s="4">
        <v>1185732</v>
      </c>
      <c r="B1542" s="6">
        <v>650</v>
      </c>
      <c r="C1542" s="12" t="s">
        <v>1087</v>
      </c>
      <c r="D1542" s="12" t="s">
        <v>1253</v>
      </c>
      <c r="E1542" s="10">
        <v>89375</v>
      </c>
      <c r="F1542" s="11">
        <v>0.25</v>
      </c>
      <c r="G1542" s="13">
        <f t="shared" si="144"/>
        <v>357500</v>
      </c>
      <c r="H1542" s="154" t="s">
        <v>1245</v>
      </c>
      <c r="I1542" s="4" t="s">
        <v>16</v>
      </c>
      <c r="J1542">
        <v>357500</v>
      </c>
      <c r="K1542" t="b">
        <f t="shared" si="145"/>
        <v>0</v>
      </c>
      <c r="L1542" t="b">
        <f t="shared" si="146"/>
        <v>0</v>
      </c>
      <c r="M1542" t="b">
        <f t="shared" si="147"/>
        <v>0</v>
      </c>
      <c r="N1542" t="b">
        <f t="shared" si="148"/>
        <v>1</v>
      </c>
      <c r="O1542" t="b">
        <f t="shared" si="149"/>
        <v>1</v>
      </c>
    </row>
    <row r="1543" spans="1:15">
      <c r="A1543" s="4">
        <v>1185732</v>
      </c>
      <c r="B1543" s="6">
        <v>875</v>
      </c>
      <c r="C1543" s="12" t="s">
        <v>1087</v>
      </c>
      <c r="D1543" s="12" t="s">
        <v>1253</v>
      </c>
      <c r="E1543" s="10">
        <v>218750</v>
      </c>
      <c r="F1543" s="11">
        <v>0.5</v>
      </c>
      <c r="G1543" s="13">
        <f t="shared" si="144"/>
        <v>437500</v>
      </c>
      <c r="H1543" s="154" t="s">
        <v>1245</v>
      </c>
      <c r="I1543" s="4" t="s">
        <v>16</v>
      </c>
      <c r="J1543">
        <v>437500</v>
      </c>
      <c r="K1543" t="b">
        <f t="shared" si="145"/>
        <v>0</v>
      </c>
      <c r="L1543" t="b">
        <f t="shared" si="146"/>
        <v>0</v>
      </c>
      <c r="M1543" t="b">
        <f t="shared" si="147"/>
        <v>0</v>
      </c>
      <c r="N1543" t="b">
        <f t="shared" si="148"/>
        <v>1</v>
      </c>
      <c r="O1543" t="b">
        <f t="shared" si="149"/>
        <v>1</v>
      </c>
    </row>
    <row r="1544" spans="1:15">
      <c r="A1544" s="4">
        <v>1185732</v>
      </c>
      <c r="B1544" s="6">
        <v>625</v>
      </c>
      <c r="C1544" s="12" t="s">
        <v>1087</v>
      </c>
      <c r="D1544" s="12" t="s">
        <v>1253</v>
      </c>
      <c r="E1544" s="10">
        <v>84375</v>
      </c>
      <c r="F1544" s="11">
        <v>0.3</v>
      </c>
      <c r="G1544" s="13">
        <f t="shared" si="144"/>
        <v>281250</v>
      </c>
      <c r="H1544" s="154" t="s">
        <v>1245</v>
      </c>
      <c r="I1544" s="4" t="s">
        <v>16</v>
      </c>
      <c r="J1544">
        <v>281250</v>
      </c>
      <c r="K1544" t="b">
        <f t="shared" si="145"/>
        <v>0</v>
      </c>
      <c r="L1544" t="b">
        <f t="shared" si="146"/>
        <v>0</v>
      </c>
      <c r="M1544" t="b">
        <f t="shared" si="147"/>
        <v>0</v>
      </c>
      <c r="N1544" t="b">
        <f t="shared" si="148"/>
        <v>1</v>
      </c>
      <c r="O1544" t="b">
        <f t="shared" si="149"/>
        <v>1</v>
      </c>
    </row>
    <row r="1545" spans="1:15">
      <c r="A1545" s="4">
        <v>1185732</v>
      </c>
      <c r="B1545" s="6">
        <v>550</v>
      </c>
      <c r="C1545" s="12" t="s">
        <v>1087</v>
      </c>
      <c r="D1545" s="12" t="s">
        <v>1253</v>
      </c>
      <c r="E1545" s="10">
        <v>77000</v>
      </c>
      <c r="F1545" s="11">
        <v>0.35</v>
      </c>
      <c r="G1545" s="13">
        <f t="shared" si="144"/>
        <v>220000</v>
      </c>
      <c r="H1545" s="154" t="s">
        <v>1245</v>
      </c>
      <c r="I1545" s="4" t="s">
        <v>16</v>
      </c>
      <c r="J1545">
        <v>220000</v>
      </c>
      <c r="K1545" t="b">
        <f t="shared" si="145"/>
        <v>0</v>
      </c>
      <c r="L1545" t="b">
        <f t="shared" si="146"/>
        <v>0</v>
      </c>
      <c r="M1545" t="b">
        <f t="shared" si="147"/>
        <v>0</v>
      </c>
      <c r="N1545" t="b">
        <f t="shared" si="148"/>
        <v>1</v>
      </c>
      <c r="O1545" t="b">
        <f t="shared" si="149"/>
        <v>1</v>
      </c>
    </row>
    <row r="1546" spans="1:15">
      <c r="A1546" s="4">
        <v>1185732</v>
      </c>
      <c r="B1546" s="6">
        <v>500</v>
      </c>
      <c r="C1546" s="12" t="s">
        <v>1087</v>
      </c>
      <c r="D1546" s="12" t="s">
        <v>1253</v>
      </c>
      <c r="E1546" s="10">
        <v>70000</v>
      </c>
      <c r="F1546" s="11">
        <v>0.35</v>
      </c>
      <c r="G1546" s="13">
        <f t="shared" si="144"/>
        <v>200000</v>
      </c>
      <c r="H1546" s="154" t="s">
        <v>1245</v>
      </c>
      <c r="I1546" s="4" t="s">
        <v>16</v>
      </c>
      <c r="J1546">
        <v>200000</v>
      </c>
      <c r="K1546" t="b">
        <f t="shared" si="145"/>
        <v>0</v>
      </c>
      <c r="L1546" t="b">
        <f t="shared" si="146"/>
        <v>0</v>
      </c>
      <c r="M1546" t="b">
        <f t="shared" si="147"/>
        <v>0</v>
      </c>
      <c r="N1546" t="b">
        <f t="shared" si="148"/>
        <v>1</v>
      </c>
      <c r="O1546" t="b">
        <f t="shared" si="149"/>
        <v>1</v>
      </c>
    </row>
    <row r="1547" spans="1:15">
      <c r="A1547" s="4">
        <v>1185732</v>
      </c>
      <c r="B1547" s="6">
        <v>525</v>
      </c>
      <c r="C1547" s="12" t="s">
        <v>1086</v>
      </c>
      <c r="D1547" s="12" t="s">
        <v>1253</v>
      </c>
      <c r="E1547" s="10">
        <v>78750</v>
      </c>
      <c r="F1547" s="11">
        <v>0.3</v>
      </c>
      <c r="G1547" s="13">
        <f t="shared" si="144"/>
        <v>262500</v>
      </c>
      <c r="H1547" s="154" t="s">
        <v>1245</v>
      </c>
      <c r="I1547" s="4" t="s">
        <v>16</v>
      </c>
      <c r="J1547">
        <v>262500</v>
      </c>
      <c r="K1547" t="b">
        <f t="shared" si="145"/>
        <v>0</v>
      </c>
      <c r="L1547" t="b">
        <f t="shared" si="146"/>
        <v>1</v>
      </c>
      <c r="M1547" t="b">
        <f t="shared" si="147"/>
        <v>0</v>
      </c>
      <c r="N1547" t="b">
        <f t="shared" si="148"/>
        <v>1</v>
      </c>
      <c r="O1547" t="b">
        <f t="shared" si="149"/>
        <v>1</v>
      </c>
    </row>
    <row r="1548" spans="1:15">
      <c r="A1548" s="4">
        <v>1185732</v>
      </c>
      <c r="B1548" s="6">
        <v>700</v>
      </c>
      <c r="C1548" s="12" t="s">
        <v>1086</v>
      </c>
      <c r="D1548" s="12" t="s">
        <v>1253</v>
      </c>
      <c r="E1548" s="10">
        <v>96250</v>
      </c>
      <c r="F1548" s="11">
        <v>0.25</v>
      </c>
      <c r="G1548" s="13">
        <f t="shared" si="144"/>
        <v>385000</v>
      </c>
      <c r="H1548" s="154" t="s">
        <v>1245</v>
      </c>
      <c r="I1548" s="4" t="s">
        <v>16</v>
      </c>
      <c r="J1548">
        <v>385000</v>
      </c>
      <c r="K1548" t="b">
        <f t="shared" si="145"/>
        <v>0</v>
      </c>
      <c r="L1548" t="b">
        <f t="shared" si="146"/>
        <v>1</v>
      </c>
      <c r="M1548" t="b">
        <f t="shared" si="147"/>
        <v>0</v>
      </c>
      <c r="N1548" t="b">
        <f t="shared" si="148"/>
        <v>1</v>
      </c>
      <c r="O1548" t="b">
        <f t="shared" si="149"/>
        <v>1</v>
      </c>
    </row>
    <row r="1549" spans="1:15">
      <c r="A1549" s="4">
        <v>1185732</v>
      </c>
      <c r="B1549" s="6">
        <v>850</v>
      </c>
      <c r="C1549" s="12" t="s">
        <v>1087</v>
      </c>
      <c r="D1549" s="12" t="s">
        <v>1253</v>
      </c>
      <c r="E1549" s="10">
        <v>212500</v>
      </c>
      <c r="F1549" s="11">
        <v>0.5</v>
      </c>
      <c r="G1549" s="13">
        <f t="shared" si="144"/>
        <v>425000</v>
      </c>
      <c r="H1549" s="154" t="s">
        <v>1245</v>
      </c>
      <c r="I1549" s="4" t="s">
        <v>16</v>
      </c>
      <c r="J1549">
        <v>425000</v>
      </c>
      <c r="K1549" t="b">
        <f t="shared" si="145"/>
        <v>0</v>
      </c>
      <c r="L1549" t="b">
        <f t="shared" si="146"/>
        <v>0</v>
      </c>
      <c r="M1549" t="b">
        <f t="shared" si="147"/>
        <v>0</v>
      </c>
      <c r="N1549" t="b">
        <f t="shared" si="148"/>
        <v>1</v>
      </c>
      <c r="O1549" t="b">
        <f t="shared" si="149"/>
        <v>1</v>
      </c>
    </row>
    <row r="1550" spans="1:15">
      <c r="A1550" s="4">
        <v>1185732</v>
      </c>
      <c r="B1550" s="6">
        <v>625</v>
      </c>
      <c r="C1550" s="12" t="s">
        <v>1087</v>
      </c>
      <c r="D1550" s="12" t="s">
        <v>1253</v>
      </c>
      <c r="E1550" s="10">
        <v>84375</v>
      </c>
      <c r="F1550" s="11">
        <v>0.3</v>
      </c>
      <c r="G1550" s="13">
        <f t="shared" si="144"/>
        <v>281250</v>
      </c>
      <c r="H1550" s="154" t="s">
        <v>1245</v>
      </c>
      <c r="I1550" s="4" t="s">
        <v>16</v>
      </c>
      <c r="J1550">
        <v>281250</v>
      </c>
      <c r="K1550" t="b">
        <f t="shared" si="145"/>
        <v>0</v>
      </c>
      <c r="L1550" t="b">
        <f t="shared" si="146"/>
        <v>0</v>
      </c>
      <c r="M1550" t="b">
        <f t="shared" si="147"/>
        <v>0</v>
      </c>
      <c r="N1550" t="b">
        <f t="shared" si="148"/>
        <v>1</v>
      </c>
      <c r="O1550" t="b">
        <f t="shared" si="149"/>
        <v>1</v>
      </c>
    </row>
    <row r="1551" spans="1:15">
      <c r="A1551" s="4">
        <v>1185732</v>
      </c>
      <c r="B1551" s="6">
        <v>550</v>
      </c>
      <c r="C1551" s="12" t="s">
        <v>1087</v>
      </c>
      <c r="D1551" s="12" t="s">
        <v>1253</v>
      </c>
      <c r="E1551" s="10">
        <v>77000</v>
      </c>
      <c r="F1551" s="11">
        <v>0.35</v>
      </c>
      <c r="G1551" s="13">
        <f t="shared" si="144"/>
        <v>220000</v>
      </c>
      <c r="H1551" s="154" t="s">
        <v>1245</v>
      </c>
      <c r="I1551" s="4" t="s">
        <v>16</v>
      </c>
      <c r="J1551">
        <v>220000</v>
      </c>
      <c r="K1551" t="b">
        <f t="shared" si="145"/>
        <v>0</v>
      </c>
      <c r="L1551" t="b">
        <f t="shared" si="146"/>
        <v>0</v>
      </c>
      <c r="M1551" t="b">
        <f t="shared" si="147"/>
        <v>0</v>
      </c>
      <c r="N1551" t="b">
        <f t="shared" si="148"/>
        <v>1</v>
      </c>
      <c r="O1551" t="b">
        <f t="shared" si="149"/>
        <v>1</v>
      </c>
    </row>
    <row r="1552" spans="1:15">
      <c r="A1552" s="4">
        <v>1185732</v>
      </c>
      <c r="B1552" s="6">
        <v>525</v>
      </c>
      <c r="C1552" s="12" t="s">
        <v>1087</v>
      </c>
      <c r="D1552" s="12" t="s">
        <v>1253</v>
      </c>
      <c r="E1552" s="10">
        <v>73500</v>
      </c>
      <c r="F1552" s="11">
        <v>0.35</v>
      </c>
      <c r="G1552" s="13">
        <f t="shared" si="144"/>
        <v>210000</v>
      </c>
      <c r="H1552" s="154" t="s">
        <v>1245</v>
      </c>
      <c r="I1552" s="4" t="s">
        <v>16</v>
      </c>
      <c r="J1552">
        <v>210000</v>
      </c>
      <c r="K1552" t="b">
        <f t="shared" si="145"/>
        <v>0</v>
      </c>
      <c r="L1552" t="b">
        <f t="shared" si="146"/>
        <v>0</v>
      </c>
      <c r="M1552" t="b">
        <f t="shared" si="147"/>
        <v>0</v>
      </c>
      <c r="N1552" t="b">
        <f t="shared" si="148"/>
        <v>1</v>
      </c>
      <c r="O1552" t="b">
        <f t="shared" si="149"/>
        <v>1</v>
      </c>
    </row>
    <row r="1553" spans="1:15">
      <c r="A1553" s="4">
        <v>1185732</v>
      </c>
      <c r="B1553" s="6">
        <v>500</v>
      </c>
      <c r="C1553" s="12" t="s">
        <v>1087</v>
      </c>
      <c r="D1553" s="12" t="s">
        <v>1253</v>
      </c>
      <c r="E1553" s="10">
        <v>75000</v>
      </c>
      <c r="F1553" s="11">
        <v>0.3</v>
      </c>
      <c r="G1553" s="13">
        <f t="shared" si="144"/>
        <v>250000</v>
      </c>
      <c r="H1553" s="154" t="s">
        <v>1245</v>
      </c>
      <c r="I1553" s="4" t="s">
        <v>16</v>
      </c>
      <c r="J1553">
        <v>250000</v>
      </c>
      <c r="K1553" t="b">
        <f t="shared" si="145"/>
        <v>0</v>
      </c>
      <c r="L1553" t="b">
        <f t="shared" si="146"/>
        <v>0</v>
      </c>
      <c r="M1553" t="b">
        <f t="shared" si="147"/>
        <v>0</v>
      </c>
      <c r="N1553" t="b">
        <f t="shared" si="148"/>
        <v>1</v>
      </c>
      <c r="O1553" t="b">
        <f t="shared" si="149"/>
        <v>1</v>
      </c>
    </row>
    <row r="1554" spans="1:15">
      <c r="A1554" s="4">
        <v>1185732</v>
      </c>
      <c r="B1554" s="6">
        <v>675</v>
      </c>
      <c r="C1554" s="12" t="s">
        <v>1087</v>
      </c>
      <c r="D1554" s="12" t="s">
        <v>1253</v>
      </c>
      <c r="E1554" s="10">
        <v>92812.5</v>
      </c>
      <c r="F1554" s="11">
        <v>0.25</v>
      </c>
      <c r="G1554" s="13">
        <f t="shared" si="144"/>
        <v>371250</v>
      </c>
      <c r="H1554" s="154" t="s">
        <v>1245</v>
      </c>
      <c r="I1554" s="4" t="s">
        <v>16</v>
      </c>
      <c r="J1554">
        <v>371250</v>
      </c>
      <c r="K1554" t="b">
        <f t="shared" si="145"/>
        <v>0</v>
      </c>
      <c r="L1554" t="b">
        <f t="shared" si="146"/>
        <v>0</v>
      </c>
      <c r="M1554" t="b">
        <f t="shared" si="147"/>
        <v>0</v>
      </c>
      <c r="N1554" t="b">
        <f t="shared" si="148"/>
        <v>1</v>
      </c>
      <c r="O1554" t="b">
        <f t="shared" si="149"/>
        <v>1</v>
      </c>
    </row>
    <row r="1555" spans="1:15">
      <c r="A1555" s="4">
        <v>1185732</v>
      </c>
      <c r="B1555" s="6">
        <v>800</v>
      </c>
      <c r="C1555" s="12" t="s">
        <v>1087</v>
      </c>
      <c r="D1555" s="12" t="s">
        <v>1253</v>
      </c>
      <c r="E1555" s="10">
        <v>200000</v>
      </c>
      <c r="F1555" s="11">
        <v>0.5</v>
      </c>
      <c r="G1555" s="13">
        <f t="shared" si="144"/>
        <v>400000</v>
      </c>
      <c r="H1555" s="154" t="s">
        <v>1245</v>
      </c>
      <c r="I1555" s="4" t="s">
        <v>16</v>
      </c>
      <c r="J1555">
        <v>400000</v>
      </c>
      <c r="K1555" t="b">
        <f t="shared" si="145"/>
        <v>0</v>
      </c>
      <c r="L1555" t="b">
        <f t="shared" si="146"/>
        <v>0</v>
      </c>
      <c r="M1555" t="b">
        <f t="shared" si="147"/>
        <v>0</v>
      </c>
      <c r="N1555" t="b">
        <f t="shared" si="148"/>
        <v>1</v>
      </c>
      <c r="O1555" t="b">
        <f t="shared" si="149"/>
        <v>1</v>
      </c>
    </row>
    <row r="1556" spans="1:15">
      <c r="A1556" s="4">
        <v>1185732</v>
      </c>
      <c r="B1556" s="6">
        <v>600</v>
      </c>
      <c r="C1556" s="12" t="s">
        <v>1087</v>
      </c>
      <c r="D1556" s="12" t="s">
        <v>1253</v>
      </c>
      <c r="E1556" s="10">
        <v>81000</v>
      </c>
      <c r="F1556" s="11">
        <v>0.3</v>
      </c>
      <c r="G1556" s="13">
        <f t="shared" si="144"/>
        <v>270000</v>
      </c>
      <c r="H1556" s="154" t="s">
        <v>1245</v>
      </c>
      <c r="I1556" s="4" t="s">
        <v>16</v>
      </c>
      <c r="J1556">
        <v>270000</v>
      </c>
      <c r="K1556" t="b">
        <f t="shared" si="145"/>
        <v>0</v>
      </c>
      <c r="L1556" t="b">
        <f t="shared" si="146"/>
        <v>0</v>
      </c>
      <c r="M1556" t="b">
        <f t="shared" si="147"/>
        <v>0</v>
      </c>
      <c r="N1556" t="b">
        <f t="shared" si="148"/>
        <v>1</v>
      </c>
      <c r="O1556" t="b">
        <f t="shared" si="149"/>
        <v>1</v>
      </c>
    </row>
    <row r="1557" spans="1:15">
      <c r="A1557" s="4">
        <v>1185732</v>
      </c>
      <c r="B1557" s="6">
        <v>525</v>
      </c>
      <c r="C1557" s="12" t="s">
        <v>1086</v>
      </c>
      <c r="D1557" s="12" t="s">
        <v>1253</v>
      </c>
      <c r="E1557" s="10">
        <v>73500</v>
      </c>
      <c r="F1557" s="11">
        <v>0.35</v>
      </c>
      <c r="G1557" s="13">
        <f t="shared" si="144"/>
        <v>210000</v>
      </c>
      <c r="H1557" s="154" t="s">
        <v>1243</v>
      </c>
      <c r="I1557" s="4" t="s">
        <v>16</v>
      </c>
      <c r="J1557">
        <v>210000</v>
      </c>
      <c r="K1557" t="b">
        <f t="shared" si="145"/>
        <v>0</v>
      </c>
      <c r="L1557" t="b">
        <f t="shared" si="146"/>
        <v>1</v>
      </c>
      <c r="M1557" t="b">
        <f t="shared" si="147"/>
        <v>0</v>
      </c>
      <c r="N1557" t="b">
        <f t="shared" si="148"/>
        <v>1</v>
      </c>
      <c r="O1557" t="b">
        <f t="shared" si="149"/>
        <v>1</v>
      </c>
    </row>
    <row r="1558" spans="1:15">
      <c r="A1558" s="4">
        <v>1185732</v>
      </c>
      <c r="B1558" s="6">
        <v>500</v>
      </c>
      <c r="C1558" s="12" t="s">
        <v>1087</v>
      </c>
      <c r="D1558" s="12" t="s">
        <v>1253</v>
      </c>
      <c r="E1558" s="10">
        <v>70000</v>
      </c>
      <c r="F1558" s="11">
        <v>0.35</v>
      </c>
      <c r="G1558" s="13">
        <f t="shared" si="144"/>
        <v>200000</v>
      </c>
      <c r="H1558" s="154" t="s">
        <v>1243</v>
      </c>
      <c r="I1558" s="4" t="s">
        <v>16</v>
      </c>
      <c r="J1558">
        <v>200000</v>
      </c>
      <c r="K1558" t="b">
        <f t="shared" si="145"/>
        <v>0</v>
      </c>
      <c r="L1558" t="b">
        <f t="shared" si="146"/>
        <v>0</v>
      </c>
      <c r="M1558" t="b">
        <f t="shared" si="147"/>
        <v>0</v>
      </c>
      <c r="N1558" t="b">
        <f t="shared" si="148"/>
        <v>1</v>
      </c>
      <c r="O1558" t="b">
        <f t="shared" si="149"/>
        <v>1</v>
      </c>
    </row>
    <row r="1559" spans="1:15">
      <c r="A1559" s="4">
        <v>1185732</v>
      </c>
      <c r="B1559" s="6">
        <v>500</v>
      </c>
      <c r="C1559" s="12" t="s">
        <v>1087</v>
      </c>
      <c r="D1559" s="12" t="s">
        <v>1253</v>
      </c>
      <c r="E1559" s="10">
        <v>75000</v>
      </c>
      <c r="F1559" s="11">
        <v>0.3</v>
      </c>
      <c r="G1559" s="13">
        <f t="shared" si="144"/>
        <v>250000</v>
      </c>
      <c r="H1559" s="154" t="s">
        <v>1243</v>
      </c>
      <c r="I1559" s="4" t="s">
        <v>16</v>
      </c>
      <c r="J1559">
        <v>250000</v>
      </c>
      <c r="K1559" t="b">
        <f t="shared" si="145"/>
        <v>0</v>
      </c>
      <c r="L1559" t="b">
        <f t="shared" si="146"/>
        <v>0</v>
      </c>
      <c r="M1559" t="b">
        <f t="shared" si="147"/>
        <v>0</v>
      </c>
      <c r="N1559" t="b">
        <f t="shared" si="148"/>
        <v>1</v>
      </c>
      <c r="O1559" t="b">
        <f t="shared" si="149"/>
        <v>1</v>
      </c>
    </row>
    <row r="1560" spans="1:15">
      <c r="A1560" s="4">
        <v>1185732</v>
      </c>
      <c r="B1560" s="6">
        <v>600</v>
      </c>
      <c r="C1560" s="12" t="s">
        <v>1087</v>
      </c>
      <c r="D1560" s="12" t="s">
        <v>1253</v>
      </c>
      <c r="E1560" s="10">
        <v>82500</v>
      </c>
      <c r="F1560" s="11">
        <v>0.25</v>
      </c>
      <c r="G1560" s="13">
        <f t="shared" si="144"/>
        <v>330000</v>
      </c>
      <c r="H1560" s="154" t="s">
        <v>1243</v>
      </c>
      <c r="I1560" s="4" t="s">
        <v>16</v>
      </c>
      <c r="J1560">
        <v>330000</v>
      </c>
      <c r="K1560" t="b">
        <f t="shared" si="145"/>
        <v>0</v>
      </c>
      <c r="L1560" t="b">
        <f t="shared" si="146"/>
        <v>0</v>
      </c>
      <c r="M1560" t="b">
        <f t="shared" si="147"/>
        <v>0</v>
      </c>
      <c r="N1560" t="b">
        <f t="shared" si="148"/>
        <v>1</v>
      </c>
      <c r="O1560" t="b">
        <f t="shared" si="149"/>
        <v>1</v>
      </c>
    </row>
    <row r="1561" spans="1:15">
      <c r="A1561" s="4">
        <v>1185732</v>
      </c>
      <c r="B1561" s="6">
        <v>775</v>
      </c>
      <c r="C1561" s="12" t="s">
        <v>1087</v>
      </c>
      <c r="D1561" s="12" t="s">
        <v>1253</v>
      </c>
      <c r="E1561" s="10">
        <v>213125</v>
      </c>
      <c r="F1561" s="11">
        <v>0.5</v>
      </c>
      <c r="G1561" s="13">
        <f t="shared" si="144"/>
        <v>426250</v>
      </c>
      <c r="H1561" s="154" t="s">
        <v>1243</v>
      </c>
      <c r="I1561" s="4" t="s">
        <v>16</v>
      </c>
      <c r="J1561">
        <v>426250</v>
      </c>
      <c r="K1561" t="b">
        <f t="shared" si="145"/>
        <v>0</v>
      </c>
      <c r="L1561" t="b">
        <f t="shared" si="146"/>
        <v>0</v>
      </c>
      <c r="M1561" t="b">
        <f t="shared" si="147"/>
        <v>0</v>
      </c>
      <c r="N1561" t="b">
        <f t="shared" si="148"/>
        <v>1</v>
      </c>
      <c r="O1561" t="b">
        <f t="shared" si="149"/>
        <v>1</v>
      </c>
    </row>
    <row r="1562" spans="1:15">
      <c r="A1562" s="4">
        <v>1185732</v>
      </c>
      <c r="B1562" s="6">
        <v>600</v>
      </c>
      <c r="C1562" s="12" t="s">
        <v>1087</v>
      </c>
      <c r="D1562" s="12" t="s">
        <v>1253</v>
      </c>
      <c r="E1562" s="10">
        <v>81000</v>
      </c>
      <c r="F1562" s="11">
        <v>0.3</v>
      </c>
      <c r="G1562" s="13">
        <f t="shared" si="144"/>
        <v>270000</v>
      </c>
      <c r="H1562" s="154" t="s">
        <v>1243</v>
      </c>
      <c r="I1562" s="4" t="s">
        <v>16</v>
      </c>
      <c r="J1562">
        <v>270000</v>
      </c>
      <c r="K1562" t="b">
        <f t="shared" si="145"/>
        <v>0</v>
      </c>
      <c r="L1562" t="b">
        <f t="shared" si="146"/>
        <v>0</v>
      </c>
      <c r="M1562" t="b">
        <f t="shared" si="147"/>
        <v>0</v>
      </c>
      <c r="N1562" t="b">
        <f t="shared" si="148"/>
        <v>1</v>
      </c>
      <c r="O1562" t="b">
        <f t="shared" si="149"/>
        <v>1</v>
      </c>
    </row>
    <row r="1563" spans="1:15">
      <c r="A1563" s="4">
        <v>1185732</v>
      </c>
      <c r="B1563" s="6">
        <v>500</v>
      </c>
      <c r="C1563" s="12" t="s">
        <v>1086</v>
      </c>
      <c r="D1563" s="12" t="s">
        <v>1253</v>
      </c>
      <c r="E1563" s="10">
        <v>78750</v>
      </c>
      <c r="F1563" s="11">
        <v>0.35</v>
      </c>
      <c r="G1563" s="13">
        <f t="shared" si="144"/>
        <v>225000</v>
      </c>
      <c r="H1563" s="154" t="s">
        <v>1243</v>
      </c>
      <c r="I1563" s="4" t="s">
        <v>16</v>
      </c>
      <c r="J1563">
        <v>225000</v>
      </c>
      <c r="K1563" t="b">
        <f t="shared" si="145"/>
        <v>0</v>
      </c>
      <c r="L1563" t="b">
        <f t="shared" si="146"/>
        <v>1</v>
      </c>
      <c r="M1563" t="b">
        <f t="shared" si="147"/>
        <v>0</v>
      </c>
      <c r="N1563" t="b">
        <f t="shared" si="148"/>
        <v>1</v>
      </c>
      <c r="O1563" t="b">
        <f t="shared" si="149"/>
        <v>1</v>
      </c>
    </row>
    <row r="1564" spans="1:15">
      <c r="A1564" s="4">
        <v>1185732</v>
      </c>
      <c r="B1564" s="6">
        <v>475</v>
      </c>
      <c r="C1564" s="12" t="s">
        <v>1086</v>
      </c>
      <c r="D1564" s="12" t="s">
        <v>1253</v>
      </c>
      <c r="E1564" s="10">
        <v>74812.5</v>
      </c>
      <c r="F1564" s="11">
        <v>0.35</v>
      </c>
      <c r="G1564" s="13">
        <f t="shared" si="144"/>
        <v>213750</v>
      </c>
      <c r="H1564" s="154" t="s">
        <v>1243</v>
      </c>
      <c r="I1564" s="4" t="s">
        <v>16</v>
      </c>
      <c r="J1564">
        <v>213750</v>
      </c>
      <c r="K1564" t="b">
        <f t="shared" si="145"/>
        <v>0</v>
      </c>
      <c r="L1564" t="b">
        <f t="shared" si="146"/>
        <v>1</v>
      </c>
      <c r="M1564" t="b">
        <f t="shared" si="147"/>
        <v>0</v>
      </c>
      <c r="N1564" t="b">
        <f t="shared" si="148"/>
        <v>1</v>
      </c>
      <c r="O1564" t="b">
        <f t="shared" si="149"/>
        <v>1</v>
      </c>
    </row>
    <row r="1565" spans="1:15">
      <c r="A1565" s="4">
        <v>1185732</v>
      </c>
      <c r="B1565" s="6">
        <v>475</v>
      </c>
      <c r="C1565" s="12" t="s">
        <v>1087</v>
      </c>
      <c r="D1565" s="12" t="s">
        <v>1253</v>
      </c>
      <c r="E1565" s="10">
        <v>78375</v>
      </c>
      <c r="F1565" s="11">
        <v>0.3</v>
      </c>
      <c r="G1565" s="13">
        <f t="shared" si="144"/>
        <v>261250</v>
      </c>
      <c r="H1565" s="154" t="s">
        <v>1243</v>
      </c>
      <c r="I1565" s="4" t="s">
        <v>16</v>
      </c>
      <c r="J1565">
        <v>261250</v>
      </c>
      <c r="K1565" t="b">
        <f t="shared" si="145"/>
        <v>0</v>
      </c>
      <c r="L1565" t="b">
        <f t="shared" si="146"/>
        <v>0</v>
      </c>
      <c r="M1565" t="b">
        <f t="shared" si="147"/>
        <v>0</v>
      </c>
      <c r="N1565" t="b">
        <f t="shared" si="148"/>
        <v>1</v>
      </c>
      <c r="O1565" t="b">
        <f t="shared" si="149"/>
        <v>1</v>
      </c>
    </row>
    <row r="1566" spans="1:15">
      <c r="A1566" s="4">
        <v>1185732</v>
      </c>
      <c r="B1566" s="6">
        <v>600</v>
      </c>
      <c r="C1566" s="12" t="s">
        <v>1087</v>
      </c>
      <c r="D1566" s="12" t="s">
        <v>1253</v>
      </c>
      <c r="E1566" s="10">
        <v>90000</v>
      </c>
      <c r="F1566" s="11">
        <v>0.25</v>
      </c>
      <c r="G1566" s="13">
        <f t="shared" si="144"/>
        <v>360000</v>
      </c>
      <c r="H1566" s="154" t="s">
        <v>1243</v>
      </c>
      <c r="I1566" s="4" t="s">
        <v>16</v>
      </c>
      <c r="J1566">
        <v>360000</v>
      </c>
      <c r="K1566" t="b">
        <f t="shared" si="145"/>
        <v>0</v>
      </c>
      <c r="L1566" t="b">
        <f t="shared" si="146"/>
        <v>0</v>
      </c>
      <c r="M1566" t="b">
        <f t="shared" si="147"/>
        <v>0</v>
      </c>
      <c r="N1566" t="b">
        <f t="shared" si="148"/>
        <v>1</v>
      </c>
      <c r="O1566" t="b">
        <f t="shared" si="149"/>
        <v>1</v>
      </c>
    </row>
    <row r="1567" spans="1:15">
      <c r="A1567" s="4">
        <v>1185732</v>
      </c>
      <c r="B1567" s="6">
        <v>750</v>
      </c>
      <c r="C1567" s="12" t="s">
        <v>1086</v>
      </c>
      <c r="D1567" s="12" t="s">
        <v>1253</v>
      </c>
      <c r="E1567" s="10">
        <v>206250</v>
      </c>
      <c r="F1567" s="11">
        <v>0.5</v>
      </c>
      <c r="G1567" s="13">
        <f t="shared" si="144"/>
        <v>412500</v>
      </c>
      <c r="H1567" s="154" t="s">
        <v>1243</v>
      </c>
      <c r="I1567" s="4" t="s">
        <v>16</v>
      </c>
      <c r="J1567">
        <v>412500</v>
      </c>
      <c r="K1567" t="b">
        <f t="shared" si="145"/>
        <v>0</v>
      </c>
      <c r="L1567" t="b">
        <f t="shared" si="146"/>
        <v>1</v>
      </c>
      <c r="M1567" t="b">
        <f t="shared" si="147"/>
        <v>0</v>
      </c>
      <c r="N1567" t="b">
        <f t="shared" si="148"/>
        <v>1</v>
      </c>
      <c r="O1567" t="b">
        <f t="shared" si="149"/>
        <v>1</v>
      </c>
    </row>
    <row r="1568" spans="1:15">
      <c r="A1568" s="4">
        <v>1185732</v>
      </c>
      <c r="B1568" s="6">
        <v>575</v>
      </c>
      <c r="C1568" s="12" t="s">
        <v>1087</v>
      </c>
      <c r="D1568" s="12" t="s">
        <v>1253</v>
      </c>
      <c r="E1568" s="10">
        <v>77625</v>
      </c>
      <c r="F1568" s="11">
        <v>0.3</v>
      </c>
      <c r="G1568" s="13">
        <f t="shared" si="144"/>
        <v>258750</v>
      </c>
      <c r="H1568" s="154" t="s">
        <v>1243</v>
      </c>
      <c r="I1568" s="4" t="s">
        <v>16</v>
      </c>
      <c r="J1568">
        <v>258750</v>
      </c>
      <c r="K1568" t="b">
        <f t="shared" si="145"/>
        <v>0</v>
      </c>
      <c r="L1568" t="b">
        <f t="shared" si="146"/>
        <v>0</v>
      </c>
      <c r="M1568" t="b">
        <f t="shared" si="147"/>
        <v>0</v>
      </c>
      <c r="N1568" t="b">
        <f t="shared" si="148"/>
        <v>1</v>
      </c>
      <c r="O1568" t="b">
        <f t="shared" si="149"/>
        <v>1</v>
      </c>
    </row>
    <row r="1569" spans="1:15">
      <c r="A1569" s="4">
        <v>1185732</v>
      </c>
      <c r="B1569" s="6">
        <v>520</v>
      </c>
      <c r="C1569" s="12" t="s">
        <v>1086</v>
      </c>
      <c r="D1569" s="12" t="s">
        <v>1253</v>
      </c>
      <c r="E1569" s="10">
        <v>81900</v>
      </c>
      <c r="F1569" s="11">
        <v>0.35</v>
      </c>
      <c r="G1569" s="13">
        <f t="shared" si="144"/>
        <v>234000.00000000003</v>
      </c>
      <c r="H1569" s="154" t="s">
        <v>1243</v>
      </c>
      <c r="I1569" s="4" t="s">
        <v>16</v>
      </c>
      <c r="J1569">
        <v>234000.00000000003</v>
      </c>
      <c r="K1569" t="b">
        <f t="shared" si="145"/>
        <v>0</v>
      </c>
      <c r="L1569" t="b">
        <f t="shared" si="146"/>
        <v>1</v>
      </c>
      <c r="M1569" t="b">
        <f t="shared" si="147"/>
        <v>0</v>
      </c>
      <c r="N1569" t="b">
        <f t="shared" si="148"/>
        <v>1</v>
      </c>
      <c r="O1569" t="b">
        <f t="shared" si="149"/>
        <v>1</v>
      </c>
    </row>
    <row r="1570" spans="1:15">
      <c r="A1570" s="4">
        <v>1185732</v>
      </c>
      <c r="B1570" s="6">
        <v>500</v>
      </c>
      <c r="C1570" s="12" t="s">
        <v>1086</v>
      </c>
      <c r="D1570" s="12" t="s">
        <v>1253</v>
      </c>
      <c r="E1570" s="10">
        <v>78750</v>
      </c>
      <c r="F1570" s="11">
        <v>0.35</v>
      </c>
      <c r="G1570" s="13">
        <f t="shared" si="144"/>
        <v>225000</v>
      </c>
      <c r="H1570" s="154" t="s">
        <v>1243</v>
      </c>
      <c r="I1570" s="4" t="s">
        <v>16</v>
      </c>
      <c r="J1570">
        <v>225000</v>
      </c>
      <c r="K1570" t="b">
        <f t="shared" si="145"/>
        <v>0</v>
      </c>
      <c r="L1570" t="b">
        <f t="shared" si="146"/>
        <v>1</v>
      </c>
      <c r="M1570" t="b">
        <f t="shared" si="147"/>
        <v>0</v>
      </c>
      <c r="N1570" t="b">
        <f t="shared" si="148"/>
        <v>1</v>
      </c>
      <c r="O1570" t="b">
        <f t="shared" si="149"/>
        <v>1</v>
      </c>
    </row>
    <row r="1571" spans="1:15">
      <c r="A1571" s="4">
        <v>1185732</v>
      </c>
      <c r="B1571" s="6">
        <v>475</v>
      </c>
      <c r="C1571" s="12" t="s">
        <v>1087</v>
      </c>
      <c r="D1571" s="12" t="s">
        <v>1253</v>
      </c>
      <c r="E1571" s="10">
        <v>78375</v>
      </c>
      <c r="F1571" s="11">
        <v>0.3</v>
      </c>
      <c r="G1571" s="13">
        <f t="shared" si="144"/>
        <v>261250</v>
      </c>
      <c r="H1571" s="154" t="s">
        <v>1243</v>
      </c>
      <c r="I1571" s="4" t="s">
        <v>16</v>
      </c>
      <c r="J1571">
        <v>261250</v>
      </c>
      <c r="K1571" t="b">
        <f t="shared" si="145"/>
        <v>0</v>
      </c>
      <c r="L1571" t="b">
        <f t="shared" si="146"/>
        <v>0</v>
      </c>
      <c r="M1571" t="b">
        <f t="shared" si="147"/>
        <v>0</v>
      </c>
      <c r="N1571" t="b">
        <f t="shared" si="148"/>
        <v>1</v>
      </c>
      <c r="O1571" t="b">
        <f t="shared" si="149"/>
        <v>1</v>
      </c>
    </row>
    <row r="1572" spans="1:15">
      <c r="A1572" s="4">
        <v>1185732</v>
      </c>
      <c r="B1572" s="6">
        <v>575</v>
      </c>
      <c r="C1572" s="12" t="s">
        <v>1087</v>
      </c>
      <c r="D1572" s="12" t="s">
        <v>1253</v>
      </c>
      <c r="E1572" s="10">
        <v>86250</v>
      </c>
      <c r="F1572" s="11">
        <v>0.25</v>
      </c>
      <c r="G1572" s="13">
        <f t="shared" si="144"/>
        <v>345000</v>
      </c>
      <c r="H1572" s="154" t="s">
        <v>1243</v>
      </c>
      <c r="I1572" s="4" t="s">
        <v>16</v>
      </c>
      <c r="J1572">
        <v>345000</v>
      </c>
      <c r="K1572" t="b">
        <f t="shared" si="145"/>
        <v>0</v>
      </c>
      <c r="L1572" t="b">
        <f t="shared" si="146"/>
        <v>0</v>
      </c>
      <c r="M1572" t="b">
        <f t="shared" si="147"/>
        <v>0</v>
      </c>
      <c r="N1572" t="b">
        <f t="shared" si="148"/>
        <v>1</v>
      </c>
      <c r="O1572" t="b">
        <f t="shared" si="149"/>
        <v>1</v>
      </c>
    </row>
    <row r="1573" spans="1:15">
      <c r="A1573" s="4">
        <v>1185732</v>
      </c>
      <c r="B1573" s="6">
        <v>800</v>
      </c>
      <c r="C1573" s="12" t="s">
        <v>1086</v>
      </c>
      <c r="D1573" s="12" t="s">
        <v>1253</v>
      </c>
      <c r="E1573" s="10">
        <v>220000</v>
      </c>
      <c r="F1573" s="11">
        <v>0.5</v>
      </c>
      <c r="G1573" s="13">
        <f t="shared" si="144"/>
        <v>440000</v>
      </c>
      <c r="H1573" s="154" t="s">
        <v>1243</v>
      </c>
      <c r="I1573" s="4" t="s">
        <v>16</v>
      </c>
      <c r="J1573">
        <v>440000</v>
      </c>
      <c r="K1573" t="b">
        <f t="shared" si="145"/>
        <v>0</v>
      </c>
      <c r="L1573" t="b">
        <f t="shared" si="146"/>
        <v>1</v>
      </c>
      <c r="M1573" t="b">
        <f t="shared" si="147"/>
        <v>0</v>
      </c>
      <c r="N1573" t="b">
        <f t="shared" si="148"/>
        <v>1</v>
      </c>
      <c r="O1573" t="b">
        <f t="shared" si="149"/>
        <v>1</v>
      </c>
    </row>
    <row r="1574" spans="1:15">
      <c r="A1574" s="4">
        <v>1185732</v>
      </c>
      <c r="B1574" s="6">
        <v>600</v>
      </c>
      <c r="C1574" s="12" t="s">
        <v>1087</v>
      </c>
      <c r="D1574" s="12" t="s">
        <v>1253</v>
      </c>
      <c r="E1574" s="10">
        <v>81000</v>
      </c>
      <c r="F1574" s="11">
        <v>0.3</v>
      </c>
      <c r="G1574" s="13">
        <f t="shared" si="144"/>
        <v>270000</v>
      </c>
      <c r="H1574" s="154" t="s">
        <v>1243</v>
      </c>
      <c r="I1574" s="4" t="s">
        <v>16</v>
      </c>
      <c r="J1574">
        <v>270000</v>
      </c>
      <c r="K1574" t="b">
        <f t="shared" si="145"/>
        <v>0</v>
      </c>
      <c r="L1574" t="b">
        <f t="shared" si="146"/>
        <v>0</v>
      </c>
      <c r="M1574" t="b">
        <f t="shared" si="147"/>
        <v>0</v>
      </c>
      <c r="N1574" t="b">
        <f t="shared" si="148"/>
        <v>1</v>
      </c>
      <c r="O1574" t="b">
        <f t="shared" si="149"/>
        <v>1</v>
      </c>
    </row>
    <row r="1575" spans="1:15">
      <c r="A1575" s="4">
        <v>1185732</v>
      </c>
      <c r="B1575" s="6">
        <v>550</v>
      </c>
      <c r="C1575" s="12" t="s">
        <v>1087</v>
      </c>
      <c r="D1575" s="12" t="s">
        <v>1253</v>
      </c>
      <c r="E1575" s="10">
        <v>86625</v>
      </c>
      <c r="F1575" s="11">
        <v>0.35</v>
      </c>
      <c r="G1575" s="13">
        <f t="shared" si="144"/>
        <v>247500.00000000003</v>
      </c>
      <c r="H1575" s="154" t="s">
        <v>1243</v>
      </c>
      <c r="I1575" s="4" t="s">
        <v>16</v>
      </c>
      <c r="J1575">
        <v>247500.00000000003</v>
      </c>
      <c r="K1575" t="b">
        <f t="shared" si="145"/>
        <v>0</v>
      </c>
      <c r="L1575" t="b">
        <f t="shared" si="146"/>
        <v>0</v>
      </c>
      <c r="M1575" t="b">
        <f t="shared" si="147"/>
        <v>0</v>
      </c>
      <c r="N1575" t="b">
        <f t="shared" si="148"/>
        <v>1</v>
      </c>
      <c r="O1575" t="b">
        <f t="shared" si="149"/>
        <v>1</v>
      </c>
    </row>
    <row r="1576" spans="1:15">
      <c r="A1576" s="4">
        <v>1185732</v>
      </c>
      <c r="B1576" s="6">
        <v>500</v>
      </c>
      <c r="C1576" s="12" t="s">
        <v>1087</v>
      </c>
      <c r="D1576" s="12" t="s">
        <v>1253</v>
      </c>
      <c r="E1576" s="10">
        <v>78750</v>
      </c>
      <c r="F1576" s="11">
        <v>0.35</v>
      </c>
      <c r="G1576" s="13">
        <f t="shared" si="144"/>
        <v>225000</v>
      </c>
      <c r="H1576" s="154" t="s">
        <v>1243</v>
      </c>
      <c r="I1576" s="4" t="s">
        <v>16</v>
      </c>
      <c r="J1576">
        <v>225000</v>
      </c>
      <c r="K1576" t="b">
        <f t="shared" si="145"/>
        <v>0</v>
      </c>
      <c r="L1576" t="b">
        <f t="shared" si="146"/>
        <v>0</v>
      </c>
      <c r="M1576" t="b">
        <f t="shared" si="147"/>
        <v>0</v>
      </c>
      <c r="N1576" t="b">
        <f t="shared" si="148"/>
        <v>1</v>
      </c>
      <c r="O1576" t="b">
        <f t="shared" si="149"/>
        <v>1</v>
      </c>
    </row>
    <row r="1577" spans="1:15">
      <c r="A1577" s="4">
        <v>1185732</v>
      </c>
      <c r="B1577" s="6">
        <v>500</v>
      </c>
      <c r="C1577" s="12" t="s">
        <v>1086</v>
      </c>
      <c r="D1577" s="12" t="s">
        <v>1253</v>
      </c>
      <c r="E1577" s="10">
        <v>82500</v>
      </c>
      <c r="F1577" s="11">
        <v>0.3</v>
      </c>
      <c r="G1577" s="13">
        <f t="shared" si="144"/>
        <v>275000</v>
      </c>
      <c r="H1577" s="154" t="s">
        <v>1243</v>
      </c>
      <c r="I1577" s="4" t="s">
        <v>16</v>
      </c>
      <c r="J1577">
        <v>275000</v>
      </c>
      <c r="K1577" t="b">
        <f t="shared" si="145"/>
        <v>0</v>
      </c>
      <c r="L1577" t="b">
        <f t="shared" si="146"/>
        <v>1</v>
      </c>
      <c r="M1577" t="b">
        <f t="shared" si="147"/>
        <v>0</v>
      </c>
      <c r="N1577" t="b">
        <f t="shared" si="148"/>
        <v>1</v>
      </c>
      <c r="O1577" t="b">
        <f t="shared" si="149"/>
        <v>1</v>
      </c>
    </row>
    <row r="1578" spans="1:15">
      <c r="A1578" s="4">
        <v>1185732</v>
      </c>
      <c r="B1578" s="6">
        <v>600</v>
      </c>
      <c r="C1578" s="12" t="s">
        <v>1087</v>
      </c>
      <c r="D1578" s="12" t="s">
        <v>1253</v>
      </c>
      <c r="E1578" s="10">
        <v>90000</v>
      </c>
      <c r="F1578" s="11">
        <v>0.25</v>
      </c>
      <c r="G1578" s="13">
        <f t="shared" si="144"/>
        <v>360000</v>
      </c>
      <c r="H1578" s="154" t="s">
        <v>1243</v>
      </c>
      <c r="I1578" s="4" t="s">
        <v>16</v>
      </c>
      <c r="J1578">
        <v>360000</v>
      </c>
      <c r="K1578" t="b">
        <f t="shared" si="145"/>
        <v>0</v>
      </c>
      <c r="L1578" t="b">
        <f t="shared" si="146"/>
        <v>0</v>
      </c>
      <c r="M1578" t="b">
        <f t="shared" si="147"/>
        <v>0</v>
      </c>
      <c r="N1578" t="b">
        <f t="shared" si="148"/>
        <v>1</v>
      </c>
      <c r="O1578" t="b">
        <f t="shared" si="149"/>
        <v>1</v>
      </c>
    </row>
    <row r="1579" spans="1:15">
      <c r="A1579" s="4">
        <v>1128299</v>
      </c>
      <c r="B1579" s="6">
        <v>350</v>
      </c>
      <c r="C1579" s="12" t="s">
        <v>1087</v>
      </c>
      <c r="D1579" s="12" t="s">
        <v>1253</v>
      </c>
      <c r="E1579" s="10">
        <v>36750</v>
      </c>
      <c r="F1579" s="11">
        <v>0.35</v>
      </c>
      <c r="G1579" s="13">
        <f t="shared" si="144"/>
        <v>105000</v>
      </c>
      <c r="H1579" s="154" t="s">
        <v>1243</v>
      </c>
      <c r="I1579" s="4" t="s">
        <v>16</v>
      </c>
      <c r="J1579">
        <v>105000</v>
      </c>
      <c r="K1579" t="b">
        <f t="shared" si="145"/>
        <v>0</v>
      </c>
      <c r="L1579" t="b">
        <f t="shared" si="146"/>
        <v>0</v>
      </c>
      <c r="M1579" t="b">
        <f t="shared" si="147"/>
        <v>0</v>
      </c>
      <c r="N1579" t="b">
        <f t="shared" si="148"/>
        <v>1</v>
      </c>
      <c r="O1579" t="b">
        <f t="shared" si="149"/>
        <v>1</v>
      </c>
    </row>
    <row r="1580" spans="1:15">
      <c r="A1580" s="4">
        <v>1128299</v>
      </c>
      <c r="B1580" s="6">
        <v>350</v>
      </c>
      <c r="C1580" s="12" t="s">
        <v>1087</v>
      </c>
      <c r="D1580" s="12" t="s">
        <v>1253</v>
      </c>
      <c r="E1580" s="10">
        <v>49000</v>
      </c>
      <c r="F1580" s="11">
        <v>0.35</v>
      </c>
      <c r="G1580" s="13">
        <f t="shared" si="144"/>
        <v>140000</v>
      </c>
      <c r="H1580" s="154" t="s">
        <v>1243</v>
      </c>
      <c r="I1580" s="4" t="s">
        <v>16</v>
      </c>
      <c r="J1580">
        <v>140000</v>
      </c>
      <c r="K1580" t="b">
        <f t="shared" si="145"/>
        <v>0</v>
      </c>
      <c r="L1580" t="b">
        <f t="shared" si="146"/>
        <v>0</v>
      </c>
      <c r="M1580" t="b">
        <f t="shared" si="147"/>
        <v>0</v>
      </c>
      <c r="N1580" t="b">
        <f t="shared" si="148"/>
        <v>1</v>
      </c>
      <c r="O1580" t="b">
        <f t="shared" si="149"/>
        <v>1</v>
      </c>
    </row>
    <row r="1581" spans="1:15">
      <c r="A1581" s="4">
        <v>1128299</v>
      </c>
      <c r="B1581" s="6">
        <v>350</v>
      </c>
      <c r="C1581" s="12" t="s">
        <v>1087</v>
      </c>
      <c r="D1581" s="12" t="s">
        <v>1253</v>
      </c>
      <c r="E1581" s="10">
        <v>49000</v>
      </c>
      <c r="F1581" s="11">
        <v>0.35</v>
      </c>
      <c r="G1581" s="13">
        <f t="shared" si="144"/>
        <v>140000</v>
      </c>
      <c r="H1581" s="154" t="s">
        <v>1243</v>
      </c>
      <c r="I1581" s="4" t="s">
        <v>16</v>
      </c>
      <c r="J1581">
        <v>140000</v>
      </c>
      <c r="K1581" t="b">
        <f t="shared" si="145"/>
        <v>0</v>
      </c>
      <c r="L1581" t="b">
        <f t="shared" si="146"/>
        <v>0</v>
      </c>
      <c r="M1581" t="b">
        <f t="shared" si="147"/>
        <v>0</v>
      </c>
      <c r="N1581" t="b">
        <f t="shared" si="148"/>
        <v>1</v>
      </c>
      <c r="O1581" t="b">
        <f t="shared" si="149"/>
        <v>1</v>
      </c>
    </row>
    <row r="1582" spans="1:15">
      <c r="A1582" s="4">
        <v>1128299</v>
      </c>
      <c r="B1582" s="6">
        <v>200</v>
      </c>
      <c r="C1582" s="12" t="s">
        <v>1087</v>
      </c>
      <c r="D1582" s="12" t="s">
        <v>1253</v>
      </c>
      <c r="E1582" s="10">
        <v>28000</v>
      </c>
      <c r="F1582" s="11">
        <v>0.35</v>
      </c>
      <c r="G1582" s="13">
        <f t="shared" si="144"/>
        <v>80000</v>
      </c>
      <c r="H1582" s="154" t="s">
        <v>1243</v>
      </c>
      <c r="I1582" s="4" t="s">
        <v>16</v>
      </c>
      <c r="J1582">
        <v>80000</v>
      </c>
      <c r="K1582" t="b">
        <f t="shared" si="145"/>
        <v>0</v>
      </c>
      <c r="L1582" t="b">
        <f t="shared" si="146"/>
        <v>0</v>
      </c>
      <c r="M1582" t="b">
        <f t="shared" si="147"/>
        <v>0</v>
      </c>
      <c r="N1582" t="b">
        <f t="shared" si="148"/>
        <v>1</v>
      </c>
      <c r="O1582" t="b">
        <f t="shared" si="149"/>
        <v>1</v>
      </c>
    </row>
    <row r="1583" spans="1:15">
      <c r="A1583" s="4">
        <v>1128299</v>
      </c>
      <c r="B1583" s="6">
        <v>150</v>
      </c>
      <c r="C1583" s="12" t="s">
        <v>1086</v>
      </c>
      <c r="D1583" s="12" t="s">
        <v>1253</v>
      </c>
      <c r="E1583" s="10">
        <v>27000</v>
      </c>
      <c r="F1583" s="11">
        <v>0.4</v>
      </c>
      <c r="G1583" s="13">
        <f t="shared" si="144"/>
        <v>67500</v>
      </c>
      <c r="H1583" s="154" t="s">
        <v>1243</v>
      </c>
      <c r="I1583" s="4" t="s">
        <v>16</v>
      </c>
      <c r="J1583">
        <v>67500</v>
      </c>
      <c r="K1583" t="b">
        <f t="shared" si="145"/>
        <v>0</v>
      </c>
      <c r="L1583" t="b">
        <f t="shared" si="146"/>
        <v>1</v>
      </c>
      <c r="M1583" t="b">
        <f t="shared" si="147"/>
        <v>0</v>
      </c>
      <c r="N1583" t="b">
        <f t="shared" si="148"/>
        <v>1</v>
      </c>
      <c r="O1583" t="b">
        <f t="shared" si="149"/>
        <v>1</v>
      </c>
    </row>
    <row r="1584" spans="1:15">
      <c r="A1584" s="4">
        <v>1128299</v>
      </c>
      <c r="B1584" s="6">
        <v>400</v>
      </c>
      <c r="C1584" s="12" t="s">
        <v>1087</v>
      </c>
      <c r="D1584" s="12" t="s">
        <v>1253</v>
      </c>
      <c r="E1584" s="10">
        <v>48000</v>
      </c>
      <c r="F1584" s="11">
        <v>0.3</v>
      </c>
      <c r="G1584" s="13">
        <f t="shared" si="144"/>
        <v>160000</v>
      </c>
      <c r="H1584" s="154" t="s">
        <v>1243</v>
      </c>
      <c r="I1584" s="4" t="s">
        <v>16</v>
      </c>
      <c r="J1584">
        <v>160000</v>
      </c>
      <c r="K1584" t="b">
        <f t="shared" si="145"/>
        <v>0</v>
      </c>
      <c r="L1584" t="b">
        <f t="shared" si="146"/>
        <v>0</v>
      </c>
      <c r="M1584" t="b">
        <f t="shared" si="147"/>
        <v>0</v>
      </c>
      <c r="N1584" t="b">
        <f t="shared" si="148"/>
        <v>1</v>
      </c>
      <c r="O1584" t="b">
        <f t="shared" si="149"/>
        <v>1</v>
      </c>
    </row>
    <row r="1585" spans="1:15">
      <c r="A1585" s="4">
        <v>1128299</v>
      </c>
      <c r="B1585" s="6">
        <v>450</v>
      </c>
      <c r="C1585" s="12" t="s">
        <v>1087</v>
      </c>
      <c r="D1585" s="12" t="s">
        <v>1253</v>
      </c>
      <c r="E1585" s="10">
        <v>47250</v>
      </c>
      <c r="F1585" s="11">
        <v>0.35</v>
      </c>
      <c r="G1585" s="13">
        <f t="shared" si="144"/>
        <v>135000</v>
      </c>
      <c r="H1585" s="154" t="s">
        <v>1243</v>
      </c>
      <c r="I1585" s="4" t="s">
        <v>16</v>
      </c>
      <c r="J1585">
        <v>135000</v>
      </c>
      <c r="K1585" t="b">
        <f t="shared" si="145"/>
        <v>0</v>
      </c>
      <c r="L1585" t="b">
        <f t="shared" si="146"/>
        <v>0</v>
      </c>
      <c r="M1585" t="b">
        <f t="shared" si="147"/>
        <v>0</v>
      </c>
      <c r="N1585" t="b">
        <f t="shared" si="148"/>
        <v>1</v>
      </c>
      <c r="O1585" t="b">
        <f t="shared" si="149"/>
        <v>1</v>
      </c>
    </row>
    <row r="1586" spans="1:15">
      <c r="A1586" s="4">
        <v>1128299</v>
      </c>
      <c r="B1586" s="6">
        <v>350</v>
      </c>
      <c r="C1586" s="12" t="s">
        <v>1086</v>
      </c>
      <c r="D1586" s="12" t="s">
        <v>1253</v>
      </c>
      <c r="E1586" s="10">
        <v>49000</v>
      </c>
      <c r="F1586" s="11">
        <v>0.35</v>
      </c>
      <c r="G1586" s="13">
        <f t="shared" si="144"/>
        <v>140000</v>
      </c>
      <c r="H1586" s="154" t="s">
        <v>1243</v>
      </c>
      <c r="I1586" s="4" t="s">
        <v>16</v>
      </c>
      <c r="J1586">
        <v>140000</v>
      </c>
      <c r="K1586" t="b">
        <f t="shared" si="145"/>
        <v>0</v>
      </c>
      <c r="L1586" t="b">
        <f t="shared" si="146"/>
        <v>1</v>
      </c>
      <c r="M1586" t="b">
        <f t="shared" si="147"/>
        <v>0</v>
      </c>
      <c r="N1586" t="b">
        <f t="shared" si="148"/>
        <v>1</v>
      </c>
      <c r="O1586" t="b">
        <f t="shared" si="149"/>
        <v>1</v>
      </c>
    </row>
    <row r="1587" spans="1:15">
      <c r="A1587" s="4">
        <v>1128299</v>
      </c>
      <c r="B1587" s="6">
        <v>350</v>
      </c>
      <c r="C1587" s="12" t="s">
        <v>1087</v>
      </c>
      <c r="D1587" s="12" t="s">
        <v>1253</v>
      </c>
      <c r="E1587" s="10">
        <v>49000</v>
      </c>
      <c r="F1587" s="11">
        <v>0.35</v>
      </c>
      <c r="G1587" s="13">
        <f t="shared" si="144"/>
        <v>140000</v>
      </c>
      <c r="H1587" s="154" t="s">
        <v>1243</v>
      </c>
      <c r="I1587" s="4" t="s">
        <v>16</v>
      </c>
      <c r="J1587">
        <v>140000</v>
      </c>
      <c r="K1587" t="b">
        <f t="shared" si="145"/>
        <v>0</v>
      </c>
      <c r="L1587" t="b">
        <f t="shared" si="146"/>
        <v>0</v>
      </c>
      <c r="M1587" t="b">
        <f t="shared" si="147"/>
        <v>0</v>
      </c>
      <c r="N1587" t="b">
        <f t="shared" si="148"/>
        <v>1</v>
      </c>
      <c r="O1587" t="b">
        <f t="shared" si="149"/>
        <v>1</v>
      </c>
    </row>
    <row r="1588" spans="1:15">
      <c r="A1588" s="4">
        <v>1128299</v>
      </c>
      <c r="B1588" s="6">
        <v>200</v>
      </c>
      <c r="C1588" s="12" t="s">
        <v>1087</v>
      </c>
      <c r="D1588" s="12" t="s">
        <v>1253</v>
      </c>
      <c r="E1588" s="10">
        <v>28000</v>
      </c>
      <c r="F1588" s="11">
        <v>0.35</v>
      </c>
      <c r="G1588" s="13">
        <f t="shared" si="144"/>
        <v>80000</v>
      </c>
      <c r="H1588" s="154" t="s">
        <v>1243</v>
      </c>
      <c r="I1588" s="4" t="s">
        <v>16</v>
      </c>
      <c r="J1588">
        <v>80000</v>
      </c>
      <c r="K1588" t="b">
        <f t="shared" si="145"/>
        <v>0</v>
      </c>
      <c r="L1588" t="b">
        <f t="shared" si="146"/>
        <v>0</v>
      </c>
      <c r="M1588" t="b">
        <f t="shared" si="147"/>
        <v>0</v>
      </c>
      <c r="N1588" t="b">
        <f t="shared" si="148"/>
        <v>1</v>
      </c>
      <c r="O1588" t="b">
        <f t="shared" si="149"/>
        <v>1</v>
      </c>
    </row>
    <row r="1589" spans="1:15">
      <c r="A1589" s="4">
        <v>1128299</v>
      </c>
      <c r="B1589" s="6">
        <v>125</v>
      </c>
      <c r="C1589" s="12" t="s">
        <v>1087</v>
      </c>
      <c r="D1589" s="12" t="s">
        <v>1253</v>
      </c>
      <c r="E1589" s="10">
        <v>22500</v>
      </c>
      <c r="F1589" s="11">
        <v>0.4</v>
      </c>
      <c r="G1589" s="13">
        <f t="shared" si="144"/>
        <v>56250</v>
      </c>
      <c r="H1589" s="154" t="s">
        <v>1243</v>
      </c>
      <c r="I1589" s="4" t="s">
        <v>16</v>
      </c>
      <c r="J1589">
        <v>56250</v>
      </c>
      <c r="K1589" t="b">
        <f t="shared" si="145"/>
        <v>0</v>
      </c>
      <c r="L1589" t="b">
        <f t="shared" si="146"/>
        <v>0</v>
      </c>
      <c r="M1589" t="b">
        <f t="shared" si="147"/>
        <v>0</v>
      </c>
      <c r="N1589" t="b">
        <f t="shared" si="148"/>
        <v>1</v>
      </c>
      <c r="O1589" t="b">
        <f t="shared" si="149"/>
        <v>1</v>
      </c>
    </row>
    <row r="1590" spans="1:15">
      <c r="A1590" s="4">
        <v>1128299</v>
      </c>
      <c r="B1590" s="6">
        <v>325</v>
      </c>
      <c r="C1590" s="12" t="s">
        <v>1087</v>
      </c>
      <c r="D1590" s="12" t="s">
        <v>1253</v>
      </c>
      <c r="E1590" s="10">
        <v>39000</v>
      </c>
      <c r="F1590" s="11">
        <v>0.3</v>
      </c>
      <c r="G1590" s="13">
        <f t="shared" si="144"/>
        <v>130000</v>
      </c>
      <c r="H1590" s="154" t="s">
        <v>1243</v>
      </c>
      <c r="I1590" s="4" t="s">
        <v>16</v>
      </c>
      <c r="J1590">
        <v>130000</v>
      </c>
      <c r="K1590" t="b">
        <f t="shared" si="145"/>
        <v>0</v>
      </c>
      <c r="L1590" t="b">
        <f t="shared" si="146"/>
        <v>0</v>
      </c>
      <c r="M1590" t="b">
        <f t="shared" si="147"/>
        <v>0</v>
      </c>
      <c r="N1590" t="b">
        <f t="shared" si="148"/>
        <v>1</v>
      </c>
      <c r="O1590" t="b">
        <f t="shared" si="149"/>
        <v>1</v>
      </c>
    </row>
    <row r="1591" spans="1:15">
      <c r="A1591" s="4">
        <v>1128299</v>
      </c>
      <c r="B1591" s="6">
        <v>475</v>
      </c>
      <c r="C1591" s="12" t="s">
        <v>1086</v>
      </c>
      <c r="D1591" s="12" t="s">
        <v>1253</v>
      </c>
      <c r="E1591" s="10">
        <v>66500</v>
      </c>
      <c r="F1591" s="11">
        <v>0.35</v>
      </c>
      <c r="G1591" s="13">
        <f t="shared" si="144"/>
        <v>190000</v>
      </c>
      <c r="H1591" s="154" t="s">
        <v>1243</v>
      </c>
      <c r="I1591" s="4" t="s">
        <v>16</v>
      </c>
      <c r="J1591">
        <v>190000</v>
      </c>
      <c r="K1591" t="b">
        <f t="shared" si="145"/>
        <v>0</v>
      </c>
      <c r="L1591" t="b">
        <f t="shared" si="146"/>
        <v>1</v>
      </c>
      <c r="M1591" t="b">
        <f t="shared" si="147"/>
        <v>0</v>
      </c>
      <c r="N1591" t="b">
        <f t="shared" si="148"/>
        <v>1</v>
      </c>
      <c r="O1591" t="b">
        <f t="shared" si="149"/>
        <v>1</v>
      </c>
    </row>
    <row r="1592" spans="1:15">
      <c r="A1592" s="4">
        <v>1128299</v>
      </c>
      <c r="B1592" s="6">
        <v>325</v>
      </c>
      <c r="C1592" s="12" t="s">
        <v>1086</v>
      </c>
      <c r="D1592" s="12" t="s">
        <v>1253</v>
      </c>
      <c r="E1592" s="10">
        <v>56875</v>
      </c>
      <c r="F1592" s="11">
        <v>0.35</v>
      </c>
      <c r="G1592" s="13">
        <f t="shared" si="144"/>
        <v>162500</v>
      </c>
      <c r="H1592" s="154" t="s">
        <v>1243</v>
      </c>
      <c r="I1592" s="4" t="s">
        <v>16</v>
      </c>
      <c r="J1592">
        <v>162500</v>
      </c>
      <c r="K1592" t="b">
        <f t="shared" si="145"/>
        <v>0</v>
      </c>
      <c r="L1592" t="b">
        <f t="shared" si="146"/>
        <v>1</v>
      </c>
      <c r="M1592" t="b">
        <f t="shared" si="147"/>
        <v>0</v>
      </c>
      <c r="N1592" t="b">
        <f t="shared" si="148"/>
        <v>1</v>
      </c>
      <c r="O1592" t="b">
        <f t="shared" si="149"/>
        <v>1</v>
      </c>
    </row>
    <row r="1593" spans="1:15">
      <c r="A1593" s="4">
        <v>1128299</v>
      </c>
      <c r="B1593" s="6">
        <v>350</v>
      </c>
      <c r="C1593" s="12" t="s">
        <v>1087</v>
      </c>
      <c r="D1593" s="12" t="s">
        <v>1253</v>
      </c>
      <c r="E1593" s="10">
        <v>67375</v>
      </c>
      <c r="F1593" s="11">
        <v>0.35</v>
      </c>
      <c r="G1593" s="13">
        <f t="shared" si="144"/>
        <v>192500</v>
      </c>
      <c r="H1593" s="154" t="s">
        <v>1243</v>
      </c>
      <c r="I1593" s="4" t="s">
        <v>16</v>
      </c>
      <c r="J1593">
        <v>192500</v>
      </c>
      <c r="K1593" t="b">
        <f t="shared" si="145"/>
        <v>0</v>
      </c>
      <c r="L1593" t="b">
        <f t="shared" si="146"/>
        <v>0</v>
      </c>
      <c r="M1593" t="b">
        <f t="shared" si="147"/>
        <v>0</v>
      </c>
      <c r="N1593" t="b">
        <f t="shared" si="148"/>
        <v>1</v>
      </c>
      <c r="O1593" t="b">
        <f t="shared" si="149"/>
        <v>1</v>
      </c>
    </row>
    <row r="1594" spans="1:15">
      <c r="A1594" s="4">
        <v>1128299</v>
      </c>
      <c r="B1594" s="6">
        <v>250</v>
      </c>
      <c r="C1594" s="12" t="s">
        <v>1087</v>
      </c>
      <c r="D1594" s="12" t="s">
        <v>1253</v>
      </c>
      <c r="E1594" s="10">
        <v>43750</v>
      </c>
      <c r="F1594" s="11">
        <v>0.35</v>
      </c>
      <c r="G1594" s="13">
        <f t="shared" si="144"/>
        <v>125000.00000000001</v>
      </c>
      <c r="H1594" s="154" t="s">
        <v>1243</v>
      </c>
      <c r="I1594" s="4" t="s">
        <v>16</v>
      </c>
      <c r="J1594">
        <v>125000.00000000001</v>
      </c>
      <c r="K1594" t="b">
        <f t="shared" si="145"/>
        <v>0</v>
      </c>
      <c r="L1594" t="b">
        <f t="shared" si="146"/>
        <v>0</v>
      </c>
      <c r="M1594" t="b">
        <f t="shared" si="147"/>
        <v>0</v>
      </c>
      <c r="N1594" t="b">
        <f t="shared" si="148"/>
        <v>1</v>
      </c>
      <c r="O1594" t="b">
        <f t="shared" si="149"/>
        <v>1</v>
      </c>
    </row>
    <row r="1595" spans="1:15">
      <c r="A1595" s="4">
        <v>1128299</v>
      </c>
      <c r="B1595" s="6">
        <v>100</v>
      </c>
      <c r="C1595" s="12" t="s">
        <v>1086</v>
      </c>
      <c r="D1595" s="12" t="s">
        <v>1253</v>
      </c>
      <c r="E1595" s="10">
        <v>22000</v>
      </c>
      <c r="F1595" s="11">
        <v>0.4</v>
      </c>
      <c r="G1595" s="13">
        <f t="shared" si="144"/>
        <v>55000</v>
      </c>
      <c r="H1595" s="154" t="s">
        <v>1243</v>
      </c>
      <c r="I1595" s="4" t="s">
        <v>16</v>
      </c>
      <c r="J1595">
        <v>55000</v>
      </c>
      <c r="K1595" t="b">
        <f t="shared" si="145"/>
        <v>0</v>
      </c>
      <c r="L1595" t="b">
        <f t="shared" si="146"/>
        <v>1</v>
      </c>
      <c r="M1595" t="b">
        <f t="shared" si="147"/>
        <v>0</v>
      </c>
      <c r="N1595" t="b">
        <f t="shared" si="148"/>
        <v>1</v>
      </c>
      <c r="O1595" t="b">
        <f t="shared" si="149"/>
        <v>1</v>
      </c>
    </row>
    <row r="1596" spans="1:15">
      <c r="A1596" s="4">
        <v>1128299</v>
      </c>
      <c r="B1596" s="6">
        <v>300</v>
      </c>
      <c r="C1596" s="12" t="s">
        <v>1087</v>
      </c>
      <c r="D1596" s="12" t="s">
        <v>1253</v>
      </c>
      <c r="E1596" s="10">
        <v>45000</v>
      </c>
      <c r="F1596" s="11">
        <v>0.3</v>
      </c>
      <c r="G1596" s="13">
        <f t="shared" si="144"/>
        <v>150000</v>
      </c>
      <c r="H1596" s="154" t="s">
        <v>1243</v>
      </c>
      <c r="I1596" s="4" t="s">
        <v>16</v>
      </c>
      <c r="J1596">
        <v>150000</v>
      </c>
      <c r="K1596" t="b">
        <f t="shared" si="145"/>
        <v>0</v>
      </c>
      <c r="L1596" t="b">
        <f t="shared" si="146"/>
        <v>0</v>
      </c>
      <c r="M1596" t="b">
        <f t="shared" si="147"/>
        <v>0</v>
      </c>
      <c r="N1596" t="b">
        <f t="shared" si="148"/>
        <v>1</v>
      </c>
      <c r="O1596" t="b">
        <f t="shared" si="149"/>
        <v>1</v>
      </c>
    </row>
    <row r="1597" spans="1:15">
      <c r="A1597" s="4">
        <v>1128299</v>
      </c>
      <c r="B1597" s="6">
        <v>475</v>
      </c>
      <c r="C1597" s="12" t="s">
        <v>1087</v>
      </c>
      <c r="D1597" s="12" t="s">
        <v>1253</v>
      </c>
      <c r="E1597" s="10">
        <v>91437.5</v>
      </c>
      <c r="F1597" s="11">
        <v>0.35</v>
      </c>
      <c r="G1597" s="13">
        <f t="shared" si="144"/>
        <v>261250.00000000003</v>
      </c>
      <c r="H1597" s="154" t="s">
        <v>1243</v>
      </c>
      <c r="I1597" s="4" t="s">
        <v>16</v>
      </c>
      <c r="J1597">
        <v>261250.00000000003</v>
      </c>
      <c r="K1597" t="b">
        <f t="shared" si="145"/>
        <v>0</v>
      </c>
      <c r="L1597" t="b">
        <f t="shared" si="146"/>
        <v>0</v>
      </c>
      <c r="M1597" t="b">
        <f t="shared" si="147"/>
        <v>0</v>
      </c>
      <c r="N1597" t="b">
        <f t="shared" si="148"/>
        <v>1</v>
      </c>
      <c r="O1597" t="b">
        <f t="shared" si="149"/>
        <v>1</v>
      </c>
    </row>
    <row r="1598" spans="1:15">
      <c r="A1598" s="4">
        <v>1128299</v>
      </c>
      <c r="B1598" s="6">
        <v>275</v>
      </c>
      <c r="C1598" s="12" t="s">
        <v>1087</v>
      </c>
      <c r="D1598" s="12" t="s">
        <v>1253</v>
      </c>
      <c r="E1598" s="10">
        <v>57750</v>
      </c>
      <c r="F1598" s="11">
        <v>0.35</v>
      </c>
      <c r="G1598" s="13">
        <f t="shared" si="144"/>
        <v>165000</v>
      </c>
      <c r="H1598" s="154" t="s">
        <v>1243</v>
      </c>
      <c r="I1598" s="4" t="s">
        <v>16</v>
      </c>
      <c r="J1598">
        <v>165000</v>
      </c>
      <c r="K1598" t="b">
        <f t="shared" si="145"/>
        <v>0</v>
      </c>
      <c r="L1598" t="b">
        <f t="shared" si="146"/>
        <v>0</v>
      </c>
      <c r="M1598" t="b">
        <f t="shared" si="147"/>
        <v>0</v>
      </c>
      <c r="N1598" t="b">
        <f t="shared" si="148"/>
        <v>1</v>
      </c>
      <c r="O1598" t="b">
        <f t="shared" si="149"/>
        <v>1</v>
      </c>
    </row>
    <row r="1599" spans="1:15">
      <c r="A1599" s="4">
        <v>1128299</v>
      </c>
      <c r="B1599" s="6">
        <v>325</v>
      </c>
      <c r="C1599" s="12" t="s">
        <v>1086</v>
      </c>
      <c r="D1599" s="12" t="s">
        <v>1253</v>
      </c>
      <c r="E1599" s="10">
        <v>68250</v>
      </c>
      <c r="F1599" s="11">
        <v>0.35</v>
      </c>
      <c r="G1599" s="13">
        <f t="shared" si="144"/>
        <v>195000</v>
      </c>
      <c r="H1599" s="154" t="s">
        <v>1243</v>
      </c>
      <c r="I1599" s="4" t="s">
        <v>16</v>
      </c>
      <c r="J1599">
        <v>195000</v>
      </c>
      <c r="K1599" t="b">
        <f t="shared" si="145"/>
        <v>0</v>
      </c>
      <c r="L1599" t="b">
        <f t="shared" si="146"/>
        <v>1</v>
      </c>
      <c r="M1599" t="b">
        <f t="shared" si="147"/>
        <v>0</v>
      </c>
      <c r="N1599" t="b">
        <f t="shared" si="148"/>
        <v>1</v>
      </c>
      <c r="O1599" t="b">
        <f t="shared" si="149"/>
        <v>1</v>
      </c>
    </row>
    <row r="1600" spans="1:15">
      <c r="A1600" s="4">
        <v>1128299</v>
      </c>
      <c r="B1600" s="6">
        <v>225</v>
      </c>
      <c r="C1600" s="12" t="s">
        <v>1086</v>
      </c>
      <c r="D1600" s="12" t="s">
        <v>1253</v>
      </c>
      <c r="E1600" s="10">
        <v>35437.5</v>
      </c>
      <c r="F1600" s="11">
        <v>0.35</v>
      </c>
      <c r="G1600" s="13">
        <f t="shared" si="144"/>
        <v>101250</v>
      </c>
      <c r="H1600" s="154" t="s">
        <v>1243</v>
      </c>
      <c r="I1600" s="4" t="s">
        <v>16</v>
      </c>
      <c r="J1600">
        <v>101250</v>
      </c>
      <c r="K1600" t="b">
        <f t="shared" si="145"/>
        <v>0</v>
      </c>
      <c r="L1600" t="b">
        <f t="shared" si="146"/>
        <v>1</v>
      </c>
      <c r="M1600" t="b">
        <f t="shared" si="147"/>
        <v>0</v>
      </c>
      <c r="N1600" t="b">
        <f t="shared" si="148"/>
        <v>1</v>
      </c>
      <c r="O1600" t="b">
        <f t="shared" si="149"/>
        <v>1</v>
      </c>
    </row>
    <row r="1601" spans="1:15">
      <c r="A1601" s="4">
        <v>1128299</v>
      </c>
      <c r="B1601" s="6">
        <v>125</v>
      </c>
      <c r="C1601" s="12" t="s">
        <v>1087</v>
      </c>
      <c r="D1601" s="12" t="s">
        <v>1253</v>
      </c>
      <c r="E1601" s="10">
        <v>25000</v>
      </c>
      <c r="F1601" s="11">
        <v>0.4</v>
      </c>
      <c r="G1601" s="13">
        <f t="shared" si="144"/>
        <v>62500</v>
      </c>
      <c r="H1601" s="154" t="s">
        <v>1243</v>
      </c>
      <c r="I1601" s="4" t="s">
        <v>16</v>
      </c>
      <c r="J1601">
        <v>62500</v>
      </c>
      <c r="K1601" t="b">
        <f t="shared" si="145"/>
        <v>0</v>
      </c>
      <c r="L1601" t="b">
        <f t="shared" si="146"/>
        <v>0</v>
      </c>
      <c r="M1601" t="b">
        <f t="shared" si="147"/>
        <v>0</v>
      </c>
      <c r="N1601" t="b">
        <f t="shared" si="148"/>
        <v>1</v>
      </c>
      <c r="O1601" t="b">
        <f t="shared" si="149"/>
        <v>1</v>
      </c>
    </row>
    <row r="1602" spans="1:15">
      <c r="A1602" s="4">
        <v>1128299</v>
      </c>
      <c r="B1602" s="6">
        <v>300</v>
      </c>
      <c r="C1602" s="12" t="s">
        <v>1087</v>
      </c>
      <c r="D1602" s="12" t="s">
        <v>1253</v>
      </c>
      <c r="E1602" s="10">
        <v>58500</v>
      </c>
      <c r="F1602" s="11">
        <v>0.3</v>
      </c>
      <c r="G1602" s="13">
        <f t="shared" si="144"/>
        <v>195000</v>
      </c>
      <c r="H1602" s="154" t="s">
        <v>1243</v>
      </c>
      <c r="I1602" s="4" t="s">
        <v>16</v>
      </c>
      <c r="J1602">
        <v>195000</v>
      </c>
      <c r="K1602" t="b">
        <f t="shared" si="145"/>
        <v>0</v>
      </c>
      <c r="L1602" t="b">
        <f t="shared" si="146"/>
        <v>0</v>
      </c>
      <c r="M1602" t="b">
        <f t="shared" si="147"/>
        <v>0</v>
      </c>
      <c r="N1602" t="b">
        <f t="shared" si="148"/>
        <v>1</v>
      </c>
      <c r="O1602" t="b">
        <f t="shared" si="149"/>
        <v>1</v>
      </c>
    </row>
    <row r="1603" spans="1:15">
      <c r="A1603" s="4">
        <v>1128299</v>
      </c>
      <c r="B1603" s="6">
        <v>500</v>
      </c>
      <c r="C1603" s="12" t="s">
        <v>1086</v>
      </c>
      <c r="D1603" s="12" t="s">
        <v>1253</v>
      </c>
      <c r="E1603" s="10">
        <v>87500</v>
      </c>
      <c r="F1603" s="11">
        <v>0.35</v>
      </c>
      <c r="G1603" s="13">
        <f t="shared" si="144"/>
        <v>250000.00000000003</v>
      </c>
      <c r="H1603" s="154" t="s">
        <v>1243</v>
      </c>
      <c r="I1603" s="4" t="s">
        <v>16</v>
      </c>
      <c r="J1603">
        <v>250000.00000000003</v>
      </c>
      <c r="K1603" t="b">
        <f t="shared" si="145"/>
        <v>0</v>
      </c>
      <c r="L1603" t="b">
        <f t="shared" si="146"/>
        <v>1</v>
      </c>
      <c r="M1603" t="b">
        <f t="shared" si="147"/>
        <v>0</v>
      </c>
      <c r="N1603" t="b">
        <f t="shared" si="148"/>
        <v>1</v>
      </c>
      <c r="O1603" t="b">
        <f t="shared" si="149"/>
        <v>1</v>
      </c>
    </row>
    <row r="1604" spans="1:15">
      <c r="A1604" s="4">
        <v>1128299</v>
      </c>
      <c r="B1604" s="6">
        <v>350</v>
      </c>
      <c r="C1604" s="12" t="s">
        <v>1087</v>
      </c>
      <c r="D1604" s="12" t="s">
        <v>1253</v>
      </c>
      <c r="E1604" s="10">
        <v>67375</v>
      </c>
      <c r="F1604" s="11">
        <v>0.35</v>
      </c>
      <c r="G1604" s="13">
        <f t="shared" si="144"/>
        <v>192500</v>
      </c>
      <c r="H1604" s="154" t="s">
        <v>1243</v>
      </c>
      <c r="I1604" s="4" t="s">
        <v>16</v>
      </c>
      <c r="J1604">
        <v>192500</v>
      </c>
      <c r="K1604" t="b">
        <f t="shared" si="145"/>
        <v>0</v>
      </c>
      <c r="L1604" t="b">
        <f t="shared" si="146"/>
        <v>0</v>
      </c>
      <c r="M1604" t="b">
        <f t="shared" si="147"/>
        <v>0</v>
      </c>
      <c r="N1604" t="b">
        <f t="shared" si="148"/>
        <v>1</v>
      </c>
      <c r="O1604" t="b">
        <f t="shared" si="149"/>
        <v>1</v>
      </c>
    </row>
    <row r="1605" spans="1:15">
      <c r="A1605" s="4">
        <v>1128299</v>
      </c>
      <c r="B1605" s="6">
        <v>350</v>
      </c>
      <c r="C1605" s="12" t="s">
        <v>1086</v>
      </c>
      <c r="D1605" s="12" t="s">
        <v>1253</v>
      </c>
      <c r="E1605" s="10">
        <v>67375</v>
      </c>
      <c r="F1605" s="11">
        <v>0.35</v>
      </c>
      <c r="G1605" s="13">
        <f t="shared" ref="G1605:G1668" si="150">E1605/F1605</f>
        <v>192500</v>
      </c>
      <c r="H1605" s="154" t="s">
        <v>1243</v>
      </c>
      <c r="I1605" s="4" t="s">
        <v>16</v>
      </c>
      <c r="J1605">
        <v>192500</v>
      </c>
      <c r="K1605" t="b">
        <f t="shared" ref="K1605:K1668" si="151">IF(J1605&gt;450000,TRUE,FALSE)</f>
        <v>0</v>
      </c>
      <c r="L1605" t="b">
        <f t="shared" ref="L1605:L1668" si="152">OR(C1605="Men's Street Footwear",H1605="Credit Card")</f>
        <v>1</v>
      </c>
      <c r="M1605" t="b">
        <f t="shared" ref="M1605:M1668" si="153">AND(D1605="Male",H1605="Credit Card",G1605&lt;150000)</f>
        <v>0</v>
      </c>
      <c r="N1605" t="b">
        <f t="shared" ref="N1605:N1668" si="154">NOT(H1605="Credit Card")</f>
        <v>1</v>
      </c>
      <c r="O1605" t="b">
        <f t="shared" ref="O1605:O1668" si="155">NOT(AND(H1605=0,B1605&lt;=500))</f>
        <v>1</v>
      </c>
    </row>
    <row r="1606" spans="1:15">
      <c r="A1606" s="4">
        <v>1128299</v>
      </c>
      <c r="B1606" s="6">
        <v>275</v>
      </c>
      <c r="C1606" s="12" t="s">
        <v>1086</v>
      </c>
      <c r="D1606" s="12" t="s">
        <v>1253</v>
      </c>
      <c r="E1606" s="10">
        <v>48125</v>
      </c>
      <c r="F1606" s="11">
        <v>0.35</v>
      </c>
      <c r="G1606" s="13">
        <f t="shared" si="150"/>
        <v>137500</v>
      </c>
      <c r="H1606" s="154" t="s">
        <v>1243</v>
      </c>
      <c r="I1606" s="4" t="s">
        <v>16</v>
      </c>
      <c r="J1606">
        <v>137500</v>
      </c>
      <c r="K1606" t="b">
        <f t="shared" si="151"/>
        <v>0</v>
      </c>
      <c r="L1606" t="b">
        <f t="shared" si="152"/>
        <v>1</v>
      </c>
      <c r="M1606" t="b">
        <f t="shared" si="153"/>
        <v>0</v>
      </c>
      <c r="N1606" t="b">
        <f t="shared" si="154"/>
        <v>1</v>
      </c>
      <c r="O1606" t="b">
        <f t="shared" si="155"/>
        <v>1</v>
      </c>
    </row>
    <row r="1607" spans="1:15">
      <c r="A1607" s="4">
        <v>1128299</v>
      </c>
      <c r="B1607" s="6">
        <v>175</v>
      </c>
      <c r="C1607" s="12" t="s">
        <v>1086</v>
      </c>
      <c r="D1607" s="12" t="s">
        <v>1253</v>
      </c>
      <c r="E1607" s="10">
        <v>31500</v>
      </c>
      <c r="F1607" s="11">
        <v>0.4</v>
      </c>
      <c r="G1607" s="13">
        <f t="shared" si="150"/>
        <v>78750</v>
      </c>
      <c r="H1607" s="154" t="s">
        <v>1243</v>
      </c>
      <c r="I1607" s="4" t="s">
        <v>16</v>
      </c>
      <c r="J1607">
        <v>78750</v>
      </c>
      <c r="K1607" t="b">
        <f t="shared" si="151"/>
        <v>0</v>
      </c>
      <c r="L1607" t="b">
        <f t="shared" si="152"/>
        <v>1</v>
      </c>
      <c r="M1607" t="b">
        <f t="shared" si="153"/>
        <v>0</v>
      </c>
      <c r="N1607" t="b">
        <f t="shared" si="154"/>
        <v>1</v>
      </c>
      <c r="O1607" t="b">
        <f t="shared" si="155"/>
        <v>1</v>
      </c>
    </row>
    <row r="1608" spans="1:15">
      <c r="A1608" s="4">
        <v>1128299</v>
      </c>
      <c r="B1608" s="6">
        <v>525</v>
      </c>
      <c r="C1608" s="12" t="s">
        <v>1087</v>
      </c>
      <c r="D1608" s="12" t="s">
        <v>1253</v>
      </c>
      <c r="E1608" s="10">
        <v>94500</v>
      </c>
      <c r="F1608" s="11">
        <v>0.3</v>
      </c>
      <c r="G1608" s="13">
        <f t="shared" si="150"/>
        <v>315000</v>
      </c>
      <c r="H1608" s="154" t="s">
        <v>1243</v>
      </c>
      <c r="I1608" s="4" t="s">
        <v>16</v>
      </c>
      <c r="J1608">
        <v>315000</v>
      </c>
      <c r="K1608" t="b">
        <f t="shared" si="151"/>
        <v>0</v>
      </c>
      <c r="L1608" t="b">
        <f t="shared" si="152"/>
        <v>0</v>
      </c>
      <c r="M1608" t="b">
        <f t="shared" si="153"/>
        <v>0</v>
      </c>
      <c r="N1608" t="b">
        <f t="shared" si="154"/>
        <v>1</v>
      </c>
      <c r="O1608" t="b">
        <f t="shared" si="155"/>
        <v>1</v>
      </c>
    </row>
    <row r="1609" spans="1:15">
      <c r="A1609" s="4">
        <v>1128299</v>
      </c>
      <c r="B1609" s="6">
        <v>775</v>
      </c>
      <c r="C1609" s="12" t="s">
        <v>1087</v>
      </c>
      <c r="D1609" s="12" t="s">
        <v>1253</v>
      </c>
      <c r="E1609" s="10">
        <v>149187.5</v>
      </c>
      <c r="F1609" s="11">
        <v>0.35</v>
      </c>
      <c r="G1609" s="13">
        <f t="shared" si="150"/>
        <v>426250</v>
      </c>
      <c r="H1609" s="154" t="s">
        <v>1243</v>
      </c>
      <c r="I1609" s="4" t="s">
        <v>16</v>
      </c>
      <c r="J1609">
        <v>426250</v>
      </c>
      <c r="K1609" t="b">
        <f t="shared" si="151"/>
        <v>0</v>
      </c>
      <c r="L1609" t="b">
        <f t="shared" si="152"/>
        <v>0</v>
      </c>
      <c r="M1609" t="b">
        <f t="shared" si="153"/>
        <v>0</v>
      </c>
      <c r="N1609" t="b">
        <f t="shared" si="154"/>
        <v>1</v>
      </c>
      <c r="O1609" t="b">
        <f t="shared" si="155"/>
        <v>1</v>
      </c>
    </row>
    <row r="1610" spans="1:15">
      <c r="A1610" s="4">
        <v>1128299</v>
      </c>
      <c r="B1610" s="6">
        <v>650</v>
      </c>
      <c r="C1610" s="12" t="s">
        <v>1086</v>
      </c>
      <c r="D1610" s="12" t="s">
        <v>1253</v>
      </c>
      <c r="E1610" s="10">
        <v>147875</v>
      </c>
      <c r="F1610" s="11">
        <v>0.35</v>
      </c>
      <c r="G1610" s="13">
        <f t="shared" si="150"/>
        <v>422500</v>
      </c>
      <c r="H1610" s="154" t="s">
        <v>1243</v>
      </c>
      <c r="I1610" s="4" t="s">
        <v>16</v>
      </c>
      <c r="J1610">
        <v>422500</v>
      </c>
      <c r="K1610" t="b">
        <f t="shared" si="151"/>
        <v>0</v>
      </c>
      <c r="L1610" t="b">
        <f t="shared" si="152"/>
        <v>1</v>
      </c>
      <c r="M1610" t="b">
        <f t="shared" si="153"/>
        <v>0</v>
      </c>
      <c r="N1610" t="b">
        <f t="shared" si="154"/>
        <v>1</v>
      </c>
      <c r="O1610" t="b">
        <f t="shared" si="155"/>
        <v>1</v>
      </c>
    </row>
    <row r="1611" spans="1:15">
      <c r="A1611" s="4">
        <v>1128299</v>
      </c>
      <c r="B1611" s="6">
        <v>650</v>
      </c>
      <c r="C1611" s="12" t="s">
        <v>1086</v>
      </c>
      <c r="D1611" s="12" t="s">
        <v>1253</v>
      </c>
      <c r="E1611" s="10">
        <v>182000</v>
      </c>
      <c r="F1611" s="11">
        <v>0.35</v>
      </c>
      <c r="G1611" s="13">
        <f t="shared" si="150"/>
        <v>520000.00000000006</v>
      </c>
      <c r="H1611" s="154" t="s">
        <v>1243</v>
      </c>
      <c r="I1611" s="4" t="s">
        <v>16</v>
      </c>
      <c r="J1611">
        <v>520000.00000000006</v>
      </c>
      <c r="K1611" t="b">
        <f t="shared" si="151"/>
        <v>1</v>
      </c>
      <c r="L1611" t="b">
        <f t="shared" si="152"/>
        <v>1</v>
      </c>
      <c r="M1611" t="b">
        <f t="shared" si="153"/>
        <v>0</v>
      </c>
      <c r="N1611" t="b">
        <f t="shared" si="154"/>
        <v>1</v>
      </c>
      <c r="O1611" t="b">
        <f t="shared" si="155"/>
        <v>1</v>
      </c>
    </row>
    <row r="1612" spans="1:15">
      <c r="A1612" s="4">
        <v>1128299</v>
      </c>
      <c r="B1612" s="6">
        <v>525</v>
      </c>
      <c r="C1612" s="12" t="s">
        <v>1086</v>
      </c>
      <c r="D1612" s="12" t="s">
        <v>1253</v>
      </c>
      <c r="E1612" s="10">
        <v>147000</v>
      </c>
      <c r="F1612" s="11">
        <v>0.35</v>
      </c>
      <c r="G1612" s="13">
        <f t="shared" si="150"/>
        <v>420000</v>
      </c>
      <c r="H1612" s="154" t="s">
        <v>1243</v>
      </c>
      <c r="I1612" s="4" t="s">
        <v>16</v>
      </c>
      <c r="J1612">
        <v>420000</v>
      </c>
      <c r="K1612" t="b">
        <f t="shared" si="151"/>
        <v>0</v>
      </c>
      <c r="L1612" t="b">
        <f t="shared" si="152"/>
        <v>1</v>
      </c>
      <c r="M1612" t="b">
        <f t="shared" si="153"/>
        <v>0</v>
      </c>
      <c r="N1612" t="b">
        <f t="shared" si="154"/>
        <v>1</v>
      </c>
      <c r="O1612" t="b">
        <f t="shared" si="155"/>
        <v>1</v>
      </c>
    </row>
    <row r="1613" spans="1:15">
      <c r="A1613" s="4">
        <v>1128299</v>
      </c>
      <c r="B1613" s="6">
        <v>400</v>
      </c>
      <c r="C1613" s="12" t="s">
        <v>1086</v>
      </c>
      <c r="D1613" s="12" t="s">
        <v>1253</v>
      </c>
      <c r="E1613" s="10">
        <v>144000</v>
      </c>
      <c r="F1613" s="11">
        <v>0.4</v>
      </c>
      <c r="G1613" s="13">
        <f t="shared" si="150"/>
        <v>360000</v>
      </c>
      <c r="H1613" s="154" t="s">
        <v>1243</v>
      </c>
      <c r="I1613" s="4" t="s">
        <v>16</v>
      </c>
      <c r="J1613">
        <v>360000</v>
      </c>
      <c r="K1613" t="b">
        <f t="shared" si="151"/>
        <v>0</v>
      </c>
      <c r="L1613" t="b">
        <f t="shared" si="152"/>
        <v>1</v>
      </c>
      <c r="M1613" t="b">
        <f t="shared" si="153"/>
        <v>0</v>
      </c>
      <c r="N1613" t="b">
        <f t="shared" si="154"/>
        <v>1</v>
      </c>
      <c r="O1613" t="b">
        <f t="shared" si="155"/>
        <v>1</v>
      </c>
    </row>
    <row r="1614" spans="1:15">
      <c r="A1614" s="4">
        <v>1128299</v>
      </c>
      <c r="B1614" s="6">
        <v>700</v>
      </c>
      <c r="C1614" s="12" t="s">
        <v>1086</v>
      </c>
      <c r="D1614" s="12" t="s">
        <v>1253</v>
      </c>
      <c r="E1614" s="10">
        <v>220500</v>
      </c>
      <c r="F1614" s="11">
        <v>0.3</v>
      </c>
      <c r="G1614" s="13">
        <f t="shared" si="150"/>
        <v>735000</v>
      </c>
      <c r="H1614" s="154" t="s">
        <v>1243</v>
      </c>
      <c r="I1614" s="4" t="s">
        <v>16</v>
      </c>
      <c r="J1614">
        <v>735000</v>
      </c>
      <c r="K1614" t="b">
        <f t="shared" si="151"/>
        <v>1</v>
      </c>
      <c r="L1614" t="b">
        <f t="shared" si="152"/>
        <v>1</v>
      </c>
      <c r="M1614" t="b">
        <f t="shared" si="153"/>
        <v>0</v>
      </c>
      <c r="N1614" t="b">
        <f t="shared" si="154"/>
        <v>1</v>
      </c>
      <c r="O1614" t="b">
        <f t="shared" si="155"/>
        <v>1</v>
      </c>
    </row>
    <row r="1615" spans="1:15">
      <c r="A1615" s="4">
        <v>1128299</v>
      </c>
      <c r="B1615" s="6">
        <v>850</v>
      </c>
      <c r="C1615" s="12" t="s">
        <v>1086</v>
      </c>
      <c r="D1615" s="12" t="s">
        <v>1253</v>
      </c>
      <c r="E1615" s="10">
        <v>252875</v>
      </c>
      <c r="F1615" s="11">
        <v>0.35</v>
      </c>
      <c r="G1615" s="13">
        <f t="shared" si="150"/>
        <v>722500</v>
      </c>
      <c r="H1615" s="154" t="s">
        <v>1243</v>
      </c>
      <c r="I1615" s="4" t="s">
        <v>16</v>
      </c>
      <c r="J1615">
        <v>722500</v>
      </c>
      <c r="K1615" t="b">
        <f t="shared" si="151"/>
        <v>1</v>
      </c>
      <c r="L1615" t="b">
        <f t="shared" si="152"/>
        <v>1</v>
      </c>
      <c r="M1615" t="b">
        <f t="shared" si="153"/>
        <v>0</v>
      </c>
      <c r="N1615" t="b">
        <f t="shared" si="154"/>
        <v>1</v>
      </c>
      <c r="O1615" t="b">
        <f t="shared" si="155"/>
        <v>1</v>
      </c>
    </row>
    <row r="1616" spans="1:15">
      <c r="A1616" s="4">
        <v>1128299</v>
      </c>
      <c r="B1616" s="6">
        <v>700</v>
      </c>
      <c r="C1616" s="12" t="s">
        <v>1086</v>
      </c>
      <c r="D1616" s="12" t="s">
        <v>1253</v>
      </c>
      <c r="E1616" s="10">
        <v>220500</v>
      </c>
      <c r="F1616" s="11">
        <v>0.35</v>
      </c>
      <c r="G1616" s="13">
        <f t="shared" si="150"/>
        <v>630000</v>
      </c>
      <c r="H1616" s="154" t="s">
        <v>1243</v>
      </c>
      <c r="I1616" s="4" t="s">
        <v>16</v>
      </c>
      <c r="J1616">
        <v>630000</v>
      </c>
      <c r="K1616" t="b">
        <f t="shared" si="151"/>
        <v>1</v>
      </c>
      <c r="L1616" t="b">
        <f t="shared" si="152"/>
        <v>1</v>
      </c>
      <c r="M1616" t="b">
        <f t="shared" si="153"/>
        <v>0</v>
      </c>
      <c r="N1616" t="b">
        <f t="shared" si="154"/>
        <v>1</v>
      </c>
      <c r="O1616" t="b">
        <f t="shared" si="155"/>
        <v>1</v>
      </c>
    </row>
    <row r="1617" spans="1:15">
      <c r="A1617" s="4">
        <v>1128299</v>
      </c>
      <c r="B1617" s="6">
        <v>650</v>
      </c>
      <c r="C1617" s="12" t="s">
        <v>1087</v>
      </c>
      <c r="D1617" s="12" t="s">
        <v>1253</v>
      </c>
      <c r="E1617" s="10">
        <v>204750</v>
      </c>
      <c r="F1617" s="11">
        <v>0.35</v>
      </c>
      <c r="G1617" s="13">
        <f t="shared" si="150"/>
        <v>585000</v>
      </c>
      <c r="H1617" s="154" t="s">
        <v>1243</v>
      </c>
      <c r="I1617" s="4" t="s">
        <v>16</v>
      </c>
      <c r="J1617">
        <v>585000</v>
      </c>
      <c r="K1617" t="b">
        <f t="shared" si="151"/>
        <v>1</v>
      </c>
      <c r="L1617" t="b">
        <f t="shared" si="152"/>
        <v>0</v>
      </c>
      <c r="M1617" t="b">
        <f t="shared" si="153"/>
        <v>0</v>
      </c>
      <c r="N1617" t="b">
        <f t="shared" si="154"/>
        <v>1</v>
      </c>
      <c r="O1617" t="b">
        <f t="shared" si="155"/>
        <v>1</v>
      </c>
    </row>
    <row r="1618" spans="1:15">
      <c r="A1618" s="4">
        <v>1128299</v>
      </c>
      <c r="B1618" s="6">
        <v>550</v>
      </c>
      <c r="C1618" s="12" t="s">
        <v>1087</v>
      </c>
      <c r="D1618" s="12" t="s">
        <v>1253</v>
      </c>
      <c r="E1618" s="10">
        <v>163625</v>
      </c>
      <c r="F1618" s="11">
        <v>0.35</v>
      </c>
      <c r="G1618" s="13">
        <f t="shared" si="150"/>
        <v>467500.00000000006</v>
      </c>
      <c r="H1618" s="154" t="s">
        <v>1243</v>
      </c>
      <c r="I1618" s="4" t="s">
        <v>16</v>
      </c>
      <c r="J1618">
        <v>467500.00000000006</v>
      </c>
      <c r="K1618" t="b">
        <f t="shared" si="151"/>
        <v>1</v>
      </c>
      <c r="L1618" t="b">
        <f t="shared" si="152"/>
        <v>0</v>
      </c>
      <c r="M1618" t="b">
        <f t="shared" si="153"/>
        <v>0</v>
      </c>
      <c r="N1618" t="b">
        <f t="shared" si="154"/>
        <v>1</v>
      </c>
      <c r="O1618" t="b">
        <f t="shared" si="155"/>
        <v>1</v>
      </c>
    </row>
    <row r="1619" spans="1:15">
      <c r="A1619" s="4">
        <v>1128299</v>
      </c>
      <c r="B1619" s="6">
        <v>600</v>
      </c>
      <c r="C1619" s="12" t="s">
        <v>1087</v>
      </c>
      <c r="D1619" s="12" t="s">
        <v>1253</v>
      </c>
      <c r="E1619" s="10">
        <v>216000</v>
      </c>
      <c r="F1619" s="11">
        <v>0.4</v>
      </c>
      <c r="G1619" s="13">
        <f t="shared" si="150"/>
        <v>540000</v>
      </c>
      <c r="H1619" s="154" t="s">
        <v>1243</v>
      </c>
      <c r="I1619" s="4" t="s">
        <v>16</v>
      </c>
      <c r="J1619">
        <v>540000</v>
      </c>
      <c r="K1619" t="b">
        <f t="shared" si="151"/>
        <v>1</v>
      </c>
      <c r="L1619" t="b">
        <f t="shared" si="152"/>
        <v>0</v>
      </c>
      <c r="M1619" t="b">
        <f t="shared" si="153"/>
        <v>0</v>
      </c>
      <c r="N1619" t="b">
        <f t="shared" si="154"/>
        <v>1</v>
      </c>
      <c r="O1619" t="b">
        <f t="shared" si="155"/>
        <v>1</v>
      </c>
    </row>
    <row r="1620" spans="1:15">
      <c r="A1620" s="4">
        <v>1128299</v>
      </c>
      <c r="B1620" s="6">
        <v>600</v>
      </c>
      <c r="C1620" s="12" t="s">
        <v>1087</v>
      </c>
      <c r="D1620" s="12" t="s">
        <v>1253</v>
      </c>
      <c r="E1620" s="10">
        <v>189000</v>
      </c>
      <c r="F1620" s="11">
        <v>0.3</v>
      </c>
      <c r="G1620" s="13">
        <f t="shared" si="150"/>
        <v>630000</v>
      </c>
      <c r="H1620" s="154" t="s">
        <v>1243</v>
      </c>
      <c r="I1620" s="4" t="s">
        <v>16</v>
      </c>
      <c r="J1620">
        <v>630000</v>
      </c>
      <c r="K1620" t="b">
        <f t="shared" si="151"/>
        <v>1</v>
      </c>
      <c r="L1620" t="b">
        <f t="shared" si="152"/>
        <v>0</v>
      </c>
      <c r="M1620" t="b">
        <f t="shared" si="153"/>
        <v>0</v>
      </c>
      <c r="N1620" t="b">
        <f t="shared" si="154"/>
        <v>1</v>
      </c>
      <c r="O1620" t="b">
        <f t="shared" si="155"/>
        <v>1</v>
      </c>
    </row>
    <row r="1621" spans="1:15">
      <c r="A1621" s="4">
        <v>1128299</v>
      </c>
      <c r="B1621" s="6">
        <v>800</v>
      </c>
      <c r="C1621" s="12" t="s">
        <v>1087</v>
      </c>
      <c r="D1621" s="12" t="s">
        <v>1253</v>
      </c>
      <c r="E1621" s="10">
        <v>252000</v>
      </c>
      <c r="F1621" s="11">
        <v>0.35</v>
      </c>
      <c r="G1621" s="13">
        <f t="shared" si="150"/>
        <v>720000</v>
      </c>
      <c r="H1621" s="154" t="s">
        <v>1243</v>
      </c>
      <c r="I1621" s="4" t="s">
        <v>16</v>
      </c>
      <c r="J1621">
        <v>720000</v>
      </c>
      <c r="K1621" t="b">
        <f t="shared" si="151"/>
        <v>1</v>
      </c>
      <c r="L1621" t="b">
        <f t="shared" si="152"/>
        <v>0</v>
      </c>
      <c r="M1621" t="b">
        <f t="shared" si="153"/>
        <v>0</v>
      </c>
      <c r="N1621" t="b">
        <f t="shared" si="154"/>
        <v>1</v>
      </c>
      <c r="O1621" t="b">
        <f t="shared" si="155"/>
        <v>1</v>
      </c>
    </row>
    <row r="1622" spans="1:15">
      <c r="A1622" s="4">
        <v>1128299</v>
      </c>
      <c r="B1622" s="6">
        <v>775</v>
      </c>
      <c r="C1622" s="12" t="s">
        <v>1087</v>
      </c>
      <c r="D1622" s="12" t="s">
        <v>1253</v>
      </c>
      <c r="E1622" s="10">
        <v>217000</v>
      </c>
      <c r="F1622" s="11">
        <v>0.35</v>
      </c>
      <c r="G1622" s="13">
        <f t="shared" si="150"/>
        <v>620000</v>
      </c>
      <c r="H1622" s="154" t="s">
        <v>1243</v>
      </c>
      <c r="I1622" s="4" t="s">
        <v>16</v>
      </c>
      <c r="J1622">
        <v>620000</v>
      </c>
      <c r="K1622" t="b">
        <f t="shared" si="151"/>
        <v>1</v>
      </c>
      <c r="L1622" t="b">
        <f t="shared" si="152"/>
        <v>0</v>
      </c>
      <c r="M1622" t="b">
        <f t="shared" si="153"/>
        <v>0</v>
      </c>
      <c r="N1622" t="b">
        <f t="shared" si="154"/>
        <v>1</v>
      </c>
      <c r="O1622" t="b">
        <f t="shared" si="155"/>
        <v>1</v>
      </c>
    </row>
    <row r="1623" spans="1:15">
      <c r="A1623" s="4">
        <v>1128299</v>
      </c>
      <c r="B1623" s="6">
        <v>650</v>
      </c>
      <c r="C1623" s="12" t="s">
        <v>1086</v>
      </c>
      <c r="D1623" s="12" t="s">
        <v>1253</v>
      </c>
      <c r="E1623" s="10">
        <v>159250</v>
      </c>
      <c r="F1623" s="11">
        <v>0.35</v>
      </c>
      <c r="G1623" s="13">
        <f t="shared" si="150"/>
        <v>455000</v>
      </c>
      <c r="H1623" s="154" t="s">
        <v>1243</v>
      </c>
      <c r="I1623" s="4" t="s">
        <v>16</v>
      </c>
      <c r="J1623">
        <v>455000</v>
      </c>
      <c r="K1623" t="b">
        <f t="shared" si="151"/>
        <v>1</v>
      </c>
      <c r="L1623" t="b">
        <f t="shared" si="152"/>
        <v>1</v>
      </c>
      <c r="M1623" t="b">
        <f t="shared" si="153"/>
        <v>0</v>
      </c>
      <c r="N1623" t="b">
        <f t="shared" si="154"/>
        <v>1</v>
      </c>
      <c r="O1623" t="b">
        <f t="shared" si="155"/>
        <v>1</v>
      </c>
    </row>
    <row r="1624" spans="1:15">
      <c r="A1624" s="4">
        <v>1128299</v>
      </c>
      <c r="B1624" s="6">
        <v>425</v>
      </c>
      <c r="C1624" s="12" t="s">
        <v>1087</v>
      </c>
      <c r="D1624" s="12" t="s">
        <v>1253</v>
      </c>
      <c r="E1624" s="10">
        <v>104125</v>
      </c>
      <c r="F1624" s="11">
        <v>0.35</v>
      </c>
      <c r="G1624" s="13">
        <f t="shared" si="150"/>
        <v>297500</v>
      </c>
      <c r="H1624" s="154" t="s">
        <v>1243</v>
      </c>
      <c r="I1624" s="4" t="s">
        <v>16</v>
      </c>
      <c r="J1624">
        <v>297500</v>
      </c>
      <c r="K1624" t="b">
        <f t="shared" si="151"/>
        <v>0</v>
      </c>
      <c r="L1624" t="b">
        <f t="shared" si="152"/>
        <v>0</v>
      </c>
      <c r="M1624" t="b">
        <f t="shared" si="153"/>
        <v>0</v>
      </c>
      <c r="N1624" t="b">
        <f t="shared" si="154"/>
        <v>1</v>
      </c>
      <c r="O1624" t="b">
        <f t="shared" si="155"/>
        <v>1</v>
      </c>
    </row>
    <row r="1625" spans="1:15">
      <c r="A1625" s="4">
        <v>1128299</v>
      </c>
      <c r="B1625" s="6">
        <v>425</v>
      </c>
      <c r="C1625" s="12" t="s">
        <v>1086</v>
      </c>
      <c r="D1625" s="12" t="s">
        <v>1253</v>
      </c>
      <c r="E1625" s="10">
        <v>119000</v>
      </c>
      <c r="F1625" s="11">
        <v>0.4</v>
      </c>
      <c r="G1625" s="13">
        <f t="shared" si="150"/>
        <v>297500</v>
      </c>
      <c r="H1625" s="154" t="s">
        <v>1243</v>
      </c>
      <c r="I1625" s="4" t="s">
        <v>16</v>
      </c>
      <c r="J1625">
        <v>297500</v>
      </c>
      <c r="K1625" t="b">
        <f t="shared" si="151"/>
        <v>0</v>
      </c>
      <c r="L1625" t="b">
        <f t="shared" si="152"/>
        <v>1</v>
      </c>
      <c r="M1625" t="b">
        <f t="shared" si="153"/>
        <v>0</v>
      </c>
      <c r="N1625" t="b">
        <f t="shared" si="154"/>
        <v>1</v>
      </c>
      <c r="O1625" t="b">
        <f t="shared" si="155"/>
        <v>1</v>
      </c>
    </row>
    <row r="1626" spans="1:15">
      <c r="A1626" s="4">
        <v>1128299</v>
      </c>
      <c r="B1626" s="6">
        <v>250</v>
      </c>
      <c r="C1626" s="12" t="s">
        <v>1087</v>
      </c>
      <c r="D1626" s="12" t="s">
        <v>1253</v>
      </c>
      <c r="E1626" s="10">
        <v>56250</v>
      </c>
      <c r="F1626" s="11">
        <v>0.3</v>
      </c>
      <c r="G1626" s="13">
        <f t="shared" si="150"/>
        <v>187500</v>
      </c>
      <c r="H1626" s="154" t="s">
        <v>1243</v>
      </c>
      <c r="I1626" s="4" t="s">
        <v>16</v>
      </c>
      <c r="J1626">
        <v>187500</v>
      </c>
      <c r="K1626" t="b">
        <f t="shared" si="151"/>
        <v>0</v>
      </c>
      <c r="L1626" t="b">
        <f t="shared" si="152"/>
        <v>0</v>
      </c>
      <c r="M1626" t="b">
        <f t="shared" si="153"/>
        <v>0</v>
      </c>
      <c r="N1626" t="b">
        <f t="shared" si="154"/>
        <v>1</v>
      </c>
      <c r="O1626" t="b">
        <f t="shared" si="155"/>
        <v>1</v>
      </c>
    </row>
    <row r="1627" spans="1:15">
      <c r="A1627" s="4">
        <v>1128299</v>
      </c>
      <c r="B1627" s="6">
        <v>450</v>
      </c>
      <c r="C1627" s="12" t="s">
        <v>1087</v>
      </c>
      <c r="D1627" s="12" t="s">
        <v>1253</v>
      </c>
      <c r="E1627" s="10">
        <v>78750</v>
      </c>
      <c r="F1627" s="11">
        <v>0.35</v>
      </c>
      <c r="G1627" s="13">
        <f t="shared" si="150"/>
        <v>225000</v>
      </c>
      <c r="H1627" s="154" t="s">
        <v>1243</v>
      </c>
      <c r="I1627" s="4" t="s">
        <v>16</v>
      </c>
      <c r="J1627">
        <v>225000</v>
      </c>
      <c r="K1627" t="b">
        <f t="shared" si="151"/>
        <v>0</v>
      </c>
      <c r="L1627" t="b">
        <f t="shared" si="152"/>
        <v>0</v>
      </c>
      <c r="M1627" t="b">
        <f t="shared" si="153"/>
        <v>0</v>
      </c>
      <c r="N1627" t="b">
        <f t="shared" si="154"/>
        <v>1</v>
      </c>
      <c r="O1627" t="b">
        <f t="shared" si="155"/>
        <v>1</v>
      </c>
    </row>
    <row r="1628" spans="1:15">
      <c r="A1628" s="4">
        <v>1128299</v>
      </c>
      <c r="B1628" s="6">
        <v>450</v>
      </c>
      <c r="C1628" s="12" t="s">
        <v>1087</v>
      </c>
      <c r="D1628" s="12" t="s">
        <v>1253</v>
      </c>
      <c r="E1628" s="10">
        <v>86625</v>
      </c>
      <c r="F1628" s="11">
        <v>0.35</v>
      </c>
      <c r="G1628" s="13">
        <f t="shared" si="150"/>
        <v>247500.00000000003</v>
      </c>
      <c r="H1628" s="154" t="s">
        <v>1243</v>
      </c>
      <c r="I1628" s="4" t="s">
        <v>16</v>
      </c>
      <c r="J1628">
        <v>247500.00000000003</v>
      </c>
      <c r="K1628" t="b">
        <f t="shared" si="151"/>
        <v>0</v>
      </c>
      <c r="L1628" t="b">
        <f t="shared" si="152"/>
        <v>0</v>
      </c>
      <c r="M1628" t="b">
        <f t="shared" si="153"/>
        <v>0</v>
      </c>
      <c r="N1628" t="b">
        <f t="shared" si="154"/>
        <v>1</v>
      </c>
      <c r="O1628" t="b">
        <f t="shared" si="155"/>
        <v>1</v>
      </c>
    </row>
    <row r="1629" spans="1:15">
      <c r="A1629" s="4">
        <v>1128299</v>
      </c>
      <c r="B1629" s="6">
        <v>250</v>
      </c>
      <c r="C1629" s="12" t="s">
        <v>1087</v>
      </c>
      <c r="D1629" s="12" t="s">
        <v>1253</v>
      </c>
      <c r="E1629" s="10">
        <v>43750</v>
      </c>
      <c r="F1629" s="11">
        <v>0.35</v>
      </c>
      <c r="G1629" s="13">
        <f t="shared" si="150"/>
        <v>125000.00000000001</v>
      </c>
      <c r="H1629" s="154" t="s">
        <v>1243</v>
      </c>
      <c r="I1629" s="4" t="s">
        <v>16</v>
      </c>
      <c r="J1629">
        <v>125000.00000000001</v>
      </c>
      <c r="K1629" t="b">
        <f t="shared" si="151"/>
        <v>0</v>
      </c>
      <c r="L1629" t="b">
        <f t="shared" si="152"/>
        <v>0</v>
      </c>
      <c r="M1629" t="b">
        <f t="shared" si="153"/>
        <v>0</v>
      </c>
      <c r="N1629" t="b">
        <f t="shared" si="154"/>
        <v>1</v>
      </c>
      <c r="O1629" t="b">
        <f t="shared" si="155"/>
        <v>1</v>
      </c>
    </row>
    <row r="1630" spans="1:15">
      <c r="A1630" s="4">
        <v>1128299</v>
      </c>
      <c r="B1630" s="6">
        <v>200</v>
      </c>
      <c r="C1630" s="12" t="s">
        <v>1087</v>
      </c>
      <c r="D1630" s="12" t="s">
        <v>1253</v>
      </c>
      <c r="E1630" s="10">
        <v>35000</v>
      </c>
      <c r="F1630" s="11">
        <v>0.35</v>
      </c>
      <c r="G1630" s="13">
        <f t="shared" si="150"/>
        <v>100000</v>
      </c>
      <c r="H1630" s="154" t="s">
        <v>1243</v>
      </c>
      <c r="I1630" s="4" t="s">
        <v>16</v>
      </c>
      <c r="J1630">
        <v>100000</v>
      </c>
      <c r="K1630" t="b">
        <f t="shared" si="151"/>
        <v>0</v>
      </c>
      <c r="L1630" t="b">
        <f t="shared" si="152"/>
        <v>0</v>
      </c>
      <c r="M1630" t="b">
        <f t="shared" si="153"/>
        <v>0</v>
      </c>
      <c r="N1630" t="b">
        <f t="shared" si="154"/>
        <v>1</v>
      </c>
      <c r="O1630" t="b">
        <f t="shared" si="155"/>
        <v>1</v>
      </c>
    </row>
    <row r="1631" spans="1:15">
      <c r="A1631" s="4">
        <v>1128299</v>
      </c>
      <c r="B1631" s="6">
        <v>225</v>
      </c>
      <c r="C1631" s="12" t="s">
        <v>1086</v>
      </c>
      <c r="D1631" s="12" t="s">
        <v>1253</v>
      </c>
      <c r="E1631" s="10">
        <v>54000</v>
      </c>
      <c r="F1631" s="11">
        <v>0.4</v>
      </c>
      <c r="G1631" s="13">
        <f t="shared" si="150"/>
        <v>135000</v>
      </c>
      <c r="H1631" s="154" t="s">
        <v>1243</v>
      </c>
      <c r="I1631" s="4" t="s">
        <v>16</v>
      </c>
      <c r="J1631">
        <v>135000</v>
      </c>
      <c r="K1631" t="b">
        <f t="shared" si="151"/>
        <v>0</v>
      </c>
      <c r="L1631" t="b">
        <f t="shared" si="152"/>
        <v>1</v>
      </c>
      <c r="M1631" t="b">
        <f t="shared" si="153"/>
        <v>0</v>
      </c>
      <c r="N1631" t="b">
        <f t="shared" si="154"/>
        <v>1</v>
      </c>
      <c r="O1631" t="b">
        <f t="shared" si="155"/>
        <v>1</v>
      </c>
    </row>
    <row r="1632" spans="1:15">
      <c r="A1632" s="4">
        <v>1128299</v>
      </c>
      <c r="B1632" s="6">
        <v>250</v>
      </c>
      <c r="C1632" s="12" t="s">
        <v>1086</v>
      </c>
      <c r="D1632" s="12" t="s">
        <v>1253</v>
      </c>
      <c r="E1632" s="10">
        <v>33750</v>
      </c>
      <c r="F1632" s="11">
        <v>0.3</v>
      </c>
      <c r="G1632" s="13">
        <f t="shared" si="150"/>
        <v>112500</v>
      </c>
      <c r="H1632" s="154" t="s">
        <v>1243</v>
      </c>
      <c r="I1632" s="4" t="s">
        <v>16</v>
      </c>
      <c r="J1632">
        <v>112500</v>
      </c>
      <c r="K1632" t="b">
        <f t="shared" si="151"/>
        <v>0</v>
      </c>
      <c r="L1632" t="b">
        <f t="shared" si="152"/>
        <v>1</v>
      </c>
      <c r="M1632" t="b">
        <f t="shared" si="153"/>
        <v>0</v>
      </c>
      <c r="N1632" t="b">
        <f t="shared" si="154"/>
        <v>1</v>
      </c>
      <c r="O1632" t="b">
        <f t="shared" si="155"/>
        <v>1</v>
      </c>
    </row>
    <row r="1633" spans="1:15">
      <c r="A1633" s="4">
        <v>1128299</v>
      </c>
      <c r="B1633" s="6">
        <v>350</v>
      </c>
      <c r="C1633" s="12" t="s">
        <v>1087</v>
      </c>
      <c r="D1633" s="12" t="s">
        <v>1253</v>
      </c>
      <c r="E1633" s="10">
        <v>49000</v>
      </c>
      <c r="F1633" s="11">
        <v>0.35</v>
      </c>
      <c r="G1633" s="13">
        <f t="shared" si="150"/>
        <v>140000</v>
      </c>
      <c r="H1633" s="154" t="s">
        <v>1243</v>
      </c>
      <c r="I1633" s="4" t="s">
        <v>16</v>
      </c>
      <c r="J1633">
        <v>140000</v>
      </c>
      <c r="K1633" t="b">
        <f t="shared" si="151"/>
        <v>0</v>
      </c>
      <c r="L1633" t="b">
        <f t="shared" si="152"/>
        <v>0</v>
      </c>
      <c r="M1633" t="b">
        <f t="shared" si="153"/>
        <v>0</v>
      </c>
      <c r="N1633" t="b">
        <f t="shared" si="154"/>
        <v>1</v>
      </c>
      <c r="O1633" t="b">
        <f t="shared" si="155"/>
        <v>1</v>
      </c>
    </row>
    <row r="1634" spans="1:15">
      <c r="A1634" s="4">
        <v>1128299</v>
      </c>
      <c r="B1634" s="6">
        <v>525</v>
      </c>
      <c r="C1634" s="12" t="s">
        <v>1086</v>
      </c>
      <c r="D1634" s="12" t="s">
        <v>1253</v>
      </c>
      <c r="E1634" s="10">
        <v>101062.5</v>
      </c>
      <c r="F1634" s="11">
        <v>0.35</v>
      </c>
      <c r="G1634" s="13">
        <f t="shared" si="150"/>
        <v>288750</v>
      </c>
      <c r="H1634" s="154" t="s">
        <v>1243</v>
      </c>
      <c r="I1634" s="4" t="s">
        <v>16</v>
      </c>
      <c r="J1634">
        <v>288750</v>
      </c>
      <c r="K1634" t="b">
        <f t="shared" si="151"/>
        <v>0</v>
      </c>
      <c r="L1634" t="b">
        <f t="shared" si="152"/>
        <v>1</v>
      </c>
      <c r="M1634" t="b">
        <f t="shared" si="153"/>
        <v>0</v>
      </c>
      <c r="N1634" t="b">
        <f t="shared" si="154"/>
        <v>1</v>
      </c>
      <c r="O1634" t="b">
        <f t="shared" si="155"/>
        <v>1</v>
      </c>
    </row>
    <row r="1635" spans="1:15">
      <c r="A1635" s="4">
        <v>1128299</v>
      </c>
      <c r="B1635" s="6">
        <v>350</v>
      </c>
      <c r="C1635" s="12" t="s">
        <v>1087</v>
      </c>
      <c r="D1635" s="12" t="s">
        <v>1253</v>
      </c>
      <c r="E1635" s="10">
        <v>61250</v>
      </c>
      <c r="F1635" s="11">
        <v>0.35</v>
      </c>
      <c r="G1635" s="13">
        <f t="shared" si="150"/>
        <v>175000</v>
      </c>
      <c r="H1635" s="154" t="s">
        <v>1243</v>
      </c>
      <c r="I1635" s="4" t="s">
        <v>16</v>
      </c>
      <c r="J1635">
        <v>175000</v>
      </c>
      <c r="K1635" t="b">
        <f t="shared" si="151"/>
        <v>0</v>
      </c>
      <c r="L1635" t="b">
        <f t="shared" si="152"/>
        <v>0</v>
      </c>
      <c r="M1635" t="b">
        <f t="shared" si="153"/>
        <v>0</v>
      </c>
      <c r="N1635" t="b">
        <f t="shared" si="154"/>
        <v>1</v>
      </c>
      <c r="O1635" t="b">
        <f t="shared" si="155"/>
        <v>1</v>
      </c>
    </row>
    <row r="1636" spans="1:15">
      <c r="A1636" s="4">
        <v>1128299</v>
      </c>
      <c r="B1636" s="6">
        <v>325</v>
      </c>
      <c r="C1636" s="12" t="s">
        <v>1086</v>
      </c>
      <c r="D1636" s="12" t="s">
        <v>1253</v>
      </c>
      <c r="E1636" s="10">
        <v>51187.5</v>
      </c>
      <c r="F1636" s="11">
        <v>0.35</v>
      </c>
      <c r="G1636" s="13">
        <f t="shared" si="150"/>
        <v>146250</v>
      </c>
      <c r="H1636" s="154" t="s">
        <v>1243</v>
      </c>
      <c r="I1636" s="4" t="s">
        <v>16</v>
      </c>
      <c r="J1636">
        <v>146250</v>
      </c>
      <c r="K1636" t="b">
        <f t="shared" si="151"/>
        <v>0</v>
      </c>
      <c r="L1636" t="b">
        <f t="shared" si="152"/>
        <v>1</v>
      </c>
      <c r="M1636" t="b">
        <f t="shared" si="153"/>
        <v>0</v>
      </c>
      <c r="N1636" t="b">
        <f t="shared" si="154"/>
        <v>1</v>
      </c>
      <c r="O1636" t="b">
        <f t="shared" si="155"/>
        <v>1</v>
      </c>
    </row>
    <row r="1637" spans="1:15">
      <c r="A1637" s="4">
        <v>1128299</v>
      </c>
      <c r="B1637" s="6">
        <v>300</v>
      </c>
      <c r="C1637" s="12" t="s">
        <v>1088</v>
      </c>
      <c r="D1637" s="155" t="s">
        <v>1254</v>
      </c>
      <c r="E1637" s="10">
        <v>66000</v>
      </c>
      <c r="F1637" s="11">
        <v>0.4</v>
      </c>
      <c r="G1637" s="13">
        <f t="shared" si="150"/>
        <v>165000</v>
      </c>
      <c r="H1637" s="154" t="s">
        <v>1243</v>
      </c>
      <c r="I1637" s="4" t="s">
        <v>16</v>
      </c>
      <c r="J1637">
        <v>165000</v>
      </c>
      <c r="K1637" t="b">
        <f t="shared" si="151"/>
        <v>0</v>
      </c>
      <c r="L1637" t="b">
        <f t="shared" si="152"/>
        <v>0</v>
      </c>
      <c r="M1637" t="b">
        <f t="shared" si="153"/>
        <v>0</v>
      </c>
      <c r="N1637" t="b">
        <f t="shared" si="154"/>
        <v>1</v>
      </c>
      <c r="O1637" t="b">
        <f t="shared" si="155"/>
        <v>1</v>
      </c>
    </row>
    <row r="1638" spans="1:15">
      <c r="A1638" s="4">
        <v>1128299</v>
      </c>
      <c r="B1638" s="6">
        <v>350</v>
      </c>
      <c r="C1638" s="12" t="s">
        <v>1087</v>
      </c>
      <c r="D1638" s="12" t="s">
        <v>1253</v>
      </c>
      <c r="E1638" s="10">
        <v>63000</v>
      </c>
      <c r="F1638" s="11">
        <v>0.3</v>
      </c>
      <c r="G1638" s="13">
        <f t="shared" si="150"/>
        <v>210000</v>
      </c>
      <c r="H1638" s="154" t="s">
        <v>1243</v>
      </c>
      <c r="I1638" s="4" t="s">
        <v>16</v>
      </c>
      <c r="J1638">
        <v>210000</v>
      </c>
      <c r="K1638" t="b">
        <f t="shared" si="151"/>
        <v>0</v>
      </c>
      <c r="L1638" t="b">
        <f t="shared" si="152"/>
        <v>0</v>
      </c>
      <c r="M1638" t="b">
        <f t="shared" si="153"/>
        <v>0</v>
      </c>
      <c r="N1638" t="b">
        <f t="shared" si="154"/>
        <v>1</v>
      </c>
      <c r="O1638" t="b">
        <f t="shared" si="155"/>
        <v>1</v>
      </c>
    </row>
    <row r="1639" spans="1:15">
      <c r="A1639" s="4">
        <v>1128299</v>
      </c>
      <c r="B1639" s="6">
        <v>575</v>
      </c>
      <c r="C1639" s="12" t="s">
        <v>1087</v>
      </c>
      <c r="D1639" s="12" t="s">
        <v>1253</v>
      </c>
      <c r="E1639" s="10">
        <v>90562.5</v>
      </c>
      <c r="F1639" s="11">
        <v>0.35</v>
      </c>
      <c r="G1639" s="13">
        <f t="shared" si="150"/>
        <v>258750.00000000003</v>
      </c>
      <c r="H1639" s="154" t="s">
        <v>1243</v>
      </c>
      <c r="I1639" s="4" t="s">
        <v>16</v>
      </c>
      <c r="J1639">
        <v>258750.00000000003</v>
      </c>
      <c r="K1639" t="b">
        <f t="shared" si="151"/>
        <v>0</v>
      </c>
      <c r="L1639" t="b">
        <f t="shared" si="152"/>
        <v>0</v>
      </c>
      <c r="M1639" t="b">
        <f t="shared" si="153"/>
        <v>0</v>
      </c>
      <c r="N1639" t="b">
        <f t="shared" si="154"/>
        <v>1</v>
      </c>
      <c r="O1639" t="b">
        <f t="shared" si="155"/>
        <v>1</v>
      </c>
    </row>
    <row r="1640" spans="1:15">
      <c r="A1640" s="4">
        <v>1128299</v>
      </c>
      <c r="B1640" s="6">
        <v>650</v>
      </c>
      <c r="C1640" s="12" t="s">
        <v>1086</v>
      </c>
      <c r="D1640" s="12" t="s">
        <v>1253</v>
      </c>
      <c r="E1640" s="10">
        <v>113750</v>
      </c>
      <c r="F1640" s="11">
        <v>0.35</v>
      </c>
      <c r="G1640" s="13">
        <f t="shared" si="150"/>
        <v>325000</v>
      </c>
      <c r="H1640" s="154" t="s">
        <v>1243</v>
      </c>
      <c r="I1640" s="4" t="s">
        <v>16</v>
      </c>
      <c r="J1640">
        <v>325000</v>
      </c>
      <c r="K1640" t="b">
        <f t="shared" si="151"/>
        <v>0</v>
      </c>
      <c r="L1640" t="b">
        <f t="shared" si="152"/>
        <v>1</v>
      </c>
      <c r="M1640" t="b">
        <f t="shared" si="153"/>
        <v>0</v>
      </c>
      <c r="N1640" t="b">
        <f t="shared" si="154"/>
        <v>1</v>
      </c>
      <c r="O1640" t="b">
        <f t="shared" si="155"/>
        <v>1</v>
      </c>
    </row>
    <row r="1641" spans="1:15">
      <c r="A1641" s="4">
        <v>1128299</v>
      </c>
      <c r="B1641" s="6">
        <v>475</v>
      </c>
      <c r="C1641" s="12" t="s">
        <v>1086</v>
      </c>
      <c r="D1641" s="12" t="s">
        <v>1253</v>
      </c>
      <c r="E1641" s="10">
        <v>74812.5</v>
      </c>
      <c r="F1641" s="11">
        <v>0.35</v>
      </c>
      <c r="G1641" s="13">
        <f t="shared" si="150"/>
        <v>213750</v>
      </c>
      <c r="H1641" s="154" t="s">
        <v>1243</v>
      </c>
      <c r="I1641" s="4" t="s">
        <v>16</v>
      </c>
      <c r="J1641">
        <v>213750</v>
      </c>
      <c r="K1641" t="b">
        <f t="shared" si="151"/>
        <v>0</v>
      </c>
      <c r="L1641" t="b">
        <f t="shared" si="152"/>
        <v>1</v>
      </c>
      <c r="M1641" t="b">
        <f t="shared" si="153"/>
        <v>0</v>
      </c>
      <c r="N1641" t="b">
        <f t="shared" si="154"/>
        <v>1</v>
      </c>
      <c r="O1641" t="b">
        <f t="shared" si="155"/>
        <v>1</v>
      </c>
    </row>
    <row r="1642" spans="1:15">
      <c r="A1642" s="4">
        <v>1128299</v>
      </c>
      <c r="B1642" s="6">
        <v>450</v>
      </c>
      <c r="C1642" s="12" t="s">
        <v>1087</v>
      </c>
      <c r="D1642" s="12" t="s">
        <v>1253</v>
      </c>
      <c r="E1642" s="10">
        <v>86625</v>
      </c>
      <c r="F1642" s="11">
        <v>0.35</v>
      </c>
      <c r="G1642" s="13">
        <f t="shared" si="150"/>
        <v>247500.00000000003</v>
      </c>
      <c r="H1642" s="154" t="s">
        <v>1243</v>
      </c>
      <c r="I1642" s="4" t="s">
        <v>16</v>
      </c>
      <c r="J1642">
        <v>247500.00000000003</v>
      </c>
      <c r="K1642" t="b">
        <f t="shared" si="151"/>
        <v>0</v>
      </c>
      <c r="L1642" t="b">
        <f t="shared" si="152"/>
        <v>0</v>
      </c>
      <c r="M1642" t="b">
        <f t="shared" si="153"/>
        <v>0</v>
      </c>
      <c r="N1642" t="b">
        <f t="shared" si="154"/>
        <v>1</v>
      </c>
      <c r="O1642" t="b">
        <f t="shared" si="155"/>
        <v>1</v>
      </c>
    </row>
    <row r="1643" spans="1:15">
      <c r="A1643" s="4">
        <v>1128299</v>
      </c>
      <c r="B1643" s="6">
        <v>425</v>
      </c>
      <c r="C1643" s="12" t="s">
        <v>1087</v>
      </c>
      <c r="D1643" s="12" t="s">
        <v>1253</v>
      </c>
      <c r="E1643" s="10">
        <v>127500</v>
      </c>
      <c r="F1643" s="11">
        <v>0.4</v>
      </c>
      <c r="G1643" s="13">
        <f t="shared" si="150"/>
        <v>318750</v>
      </c>
      <c r="H1643" s="154" t="s">
        <v>1243</v>
      </c>
      <c r="I1643" s="4" t="s">
        <v>16</v>
      </c>
      <c r="J1643">
        <v>318750</v>
      </c>
      <c r="K1643" t="b">
        <f t="shared" si="151"/>
        <v>0</v>
      </c>
      <c r="L1643" t="b">
        <f t="shared" si="152"/>
        <v>0</v>
      </c>
      <c r="M1643" t="b">
        <f t="shared" si="153"/>
        <v>0</v>
      </c>
      <c r="N1643" t="b">
        <f t="shared" si="154"/>
        <v>1</v>
      </c>
      <c r="O1643" t="b">
        <f t="shared" si="155"/>
        <v>1</v>
      </c>
    </row>
    <row r="1644" spans="1:15">
      <c r="A1644" s="4">
        <v>1128299</v>
      </c>
      <c r="B1644" s="6">
        <v>550</v>
      </c>
      <c r="C1644" s="12" t="s">
        <v>1087</v>
      </c>
      <c r="D1644" s="12" t="s">
        <v>1253</v>
      </c>
      <c r="E1644" s="10">
        <v>132000</v>
      </c>
      <c r="F1644" s="11">
        <v>0.3</v>
      </c>
      <c r="G1644" s="13">
        <f t="shared" si="150"/>
        <v>440000</v>
      </c>
      <c r="H1644" s="154" t="s">
        <v>1243</v>
      </c>
      <c r="I1644" s="4" t="s">
        <v>16</v>
      </c>
      <c r="J1644">
        <v>440000</v>
      </c>
      <c r="K1644" t="b">
        <f t="shared" si="151"/>
        <v>0</v>
      </c>
      <c r="L1644" t="b">
        <f t="shared" si="152"/>
        <v>0</v>
      </c>
      <c r="M1644" t="b">
        <f t="shared" si="153"/>
        <v>0</v>
      </c>
      <c r="N1644" t="b">
        <f t="shared" si="154"/>
        <v>1</v>
      </c>
      <c r="O1644" t="b">
        <f t="shared" si="155"/>
        <v>1</v>
      </c>
    </row>
    <row r="1645" spans="1:15">
      <c r="A1645" s="4">
        <v>1128299</v>
      </c>
      <c r="B1645" s="6">
        <v>750</v>
      </c>
      <c r="C1645" s="12" t="s">
        <v>1087</v>
      </c>
      <c r="D1645" s="12" t="s">
        <v>1253</v>
      </c>
      <c r="E1645" s="10">
        <v>170625</v>
      </c>
      <c r="F1645" s="11">
        <v>0.35</v>
      </c>
      <c r="G1645" s="13">
        <f t="shared" si="150"/>
        <v>487500.00000000006</v>
      </c>
      <c r="H1645" s="154" t="s">
        <v>1243</v>
      </c>
      <c r="I1645" s="4" t="s">
        <v>16</v>
      </c>
      <c r="J1645">
        <v>487500.00000000006</v>
      </c>
      <c r="K1645" t="b">
        <f t="shared" si="151"/>
        <v>1</v>
      </c>
      <c r="L1645" t="b">
        <f t="shared" si="152"/>
        <v>0</v>
      </c>
      <c r="M1645" t="b">
        <f t="shared" si="153"/>
        <v>0</v>
      </c>
      <c r="N1645" t="b">
        <f t="shared" si="154"/>
        <v>1</v>
      </c>
      <c r="O1645" t="b">
        <f t="shared" si="155"/>
        <v>1</v>
      </c>
    </row>
    <row r="1646" spans="1:15">
      <c r="A1646" s="4">
        <v>1128299</v>
      </c>
      <c r="B1646" s="6">
        <v>750</v>
      </c>
      <c r="C1646" s="12" t="s">
        <v>1087</v>
      </c>
      <c r="D1646" s="12" t="s">
        <v>1253</v>
      </c>
      <c r="E1646" s="10">
        <v>196875</v>
      </c>
      <c r="F1646" s="11">
        <v>0.35</v>
      </c>
      <c r="G1646" s="13">
        <f t="shared" si="150"/>
        <v>562500</v>
      </c>
      <c r="H1646" s="154" t="s">
        <v>1243</v>
      </c>
      <c r="I1646" s="4" t="s">
        <v>16</v>
      </c>
      <c r="J1646">
        <v>562500</v>
      </c>
      <c r="K1646" t="b">
        <f t="shared" si="151"/>
        <v>1</v>
      </c>
      <c r="L1646" t="b">
        <f t="shared" si="152"/>
        <v>0</v>
      </c>
      <c r="M1646" t="b">
        <f t="shared" si="153"/>
        <v>0</v>
      </c>
      <c r="N1646" t="b">
        <f t="shared" si="154"/>
        <v>1</v>
      </c>
      <c r="O1646" t="b">
        <f t="shared" si="155"/>
        <v>1</v>
      </c>
    </row>
    <row r="1647" spans="1:15">
      <c r="A1647" s="4">
        <v>1128299</v>
      </c>
      <c r="B1647" s="6">
        <v>550</v>
      </c>
      <c r="C1647" s="12" t="s">
        <v>1087</v>
      </c>
      <c r="D1647" s="12" t="s">
        <v>1253</v>
      </c>
      <c r="E1647" s="10">
        <v>134750</v>
      </c>
      <c r="F1647" s="11">
        <v>0.35</v>
      </c>
      <c r="G1647" s="13">
        <f t="shared" si="150"/>
        <v>385000</v>
      </c>
      <c r="H1647" s="154" t="s">
        <v>1243</v>
      </c>
      <c r="I1647" s="4" t="s">
        <v>16</v>
      </c>
      <c r="J1647">
        <v>385000</v>
      </c>
      <c r="K1647" t="b">
        <f t="shared" si="151"/>
        <v>0</v>
      </c>
      <c r="L1647" t="b">
        <f t="shared" si="152"/>
        <v>0</v>
      </c>
      <c r="M1647" t="b">
        <f t="shared" si="153"/>
        <v>0</v>
      </c>
      <c r="N1647" t="b">
        <f t="shared" si="154"/>
        <v>1</v>
      </c>
      <c r="O1647" t="b">
        <f t="shared" si="155"/>
        <v>1</v>
      </c>
    </row>
    <row r="1648" spans="1:15">
      <c r="A1648" s="4">
        <v>1128299</v>
      </c>
      <c r="B1648" s="6">
        <v>550</v>
      </c>
      <c r="C1648" s="12" t="s">
        <v>1086</v>
      </c>
      <c r="D1648" s="12" t="s">
        <v>1253</v>
      </c>
      <c r="E1648" s="10">
        <v>134750</v>
      </c>
      <c r="F1648" s="11">
        <v>0.35</v>
      </c>
      <c r="G1648" s="13">
        <f t="shared" si="150"/>
        <v>385000</v>
      </c>
      <c r="H1648" s="154" t="s">
        <v>1243</v>
      </c>
      <c r="I1648" s="4" t="s">
        <v>16</v>
      </c>
      <c r="J1648">
        <v>385000</v>
      </c>
      <c r="K1648" t="b">
        <f t="shared" si="151"/>
        <v>0</v>
      </c>
      <c r="L1648" t="b">
        <f t="shared" si="152"/>
        <v>1</v>
      </c>
      <c r="M1648" t="b">
        <f t="shared" si="153"/>
        <v>0</v>
      </c>
      <c r="N1648" t="b">
        <f t="shared" si="154"/>
        <v>1</v>
      </c>
      <c r="O1648" t="b">
        <f t="shared" si="155"/>
        <v>1</v>
      </c>
    </row>
    <row r="1649" spans="1:15">
      <c r="A1649" s="4">
        <v>1128299</v>
      </c>
      <c r="B1649" s="6">
        <v>475</v>
      </c>
      <c r="C1649" s="12" t="s">
        <v>1086</v>
      </c>
      <c r="D1649" s="12" t="s">
        <v>1253</v>
      </c>
      <c r="E1649" s="10">
        <v>152000</v>
      </c>
      <c r="F1649" s="11">
        <v>0.4</v>
      </c>
      <c r="G1649" s="13">
        <f t="shared" si="150"/>
        <v>380000</v>
      </c>
      <c r="H1649" s="154" t="s">
        <v>1243</v>
      </c>
      <c r="I1649" s="4" t="s">
        <v>16</v>
      </c>
      <c r="J1649">
        <v>380000</v>
      </c>
      <c r="K1649" t="b">
        <f t="shared" si="151"/>
        <v>0</v>
      </c>
      <c r="L1649" t="b">
        <f t="shared" si="152"/>
        <v>1</v>
      </c>
      <c r="M1649" t="b">
        <f t="shared" si="153"/>
        <v>0</v>
      </c>
      <c r="N1649" t="b">
        <f t="shared" si="154"/>
        <v>1</v>
      </c>
      <c r="O1649" t="b">
        <f t="shared" si="155"/>
        <v>1</v>
      </c>
    </row>
    <row r="1650" spans="1:15">
      <c r="A1650" s="4">
        <v>1128299</v>
      </c>
      <c r="B1650" s="6">
        <v>575</v>
      </c>
      <c r="C1650" s="12" t="s">
        <v>1086</v>
      </c>
      <c r="D1650" s="12" t="s">
        <v>1253</v>
      </c>
      <c r="E1650" s="10">
        <v>146625</v>
      </c>
      <c r="F1650" s="11">
        <v>0.3</v>
      </c>
      <c r="G1650" s="13">
        <f t="shared" si="150"/>
        <v>488750</v>
      </c>
      <c r="H1650" s="154" t="s">
        <v>1243</v>
      </c>
      <c r="I1650" s="4" t="s">
        <v>16</v>
      </c>
      <c r="J1650">
        <v>488750</v>
      </c>
      <c r="K1650" t="b">
        <f t="shared" si="151"/>
        <v>1</v>
      </c>
      <c r="L1650" t="b">
        <f t="shared" si="152"/>
        <v>1</v>
      </c>
      <c r="M1650" t="b">
        <f t="shared" si="153"/>
        <v>0</v>
      </c>
      <c r="N1650" t="b">
        <f t="shared" si="154"/>
        <v>1</v>
      </c>
      <c r="O1650" t="b">
        <f t="shared" si="155"/>
        <v>1</v>
      </c>
    </row>
    <row r="1651" spans="1:15">
      <c r="A1651" s="4">
        <v>1185732</v>
      </c>
      <c r="B1651" s="6">
        <v>750</v>
      </c>
      <c r="C1651" s="12" t="s">
        <v>1087</v>
      </c>
      <c r="D1651" s="12" t="s">
        <v>1253</v>
      </c>
      <c r="E1651" s="10">
        <v>131250</v>
      </c>
      <c r="F1651" s="11">
        <v>0.5</v>
      </c>
      <c r="G1651" s="13">
        <f t="shared" si="150"/>
        <v>262500</v>
      </c>
      <c r="H1651" s="154" t="s">
        <v>1243</v>
      </c>
      <c r="I1651" s="4" t="s">
        <v>16</v>
      </c>
      <c r="J1651">
        <v>262500</v>
      </c>
      <c r="K1651" t="b">
        <f t="shared" si="151"/>
        <v>0</v>
      </c>
      <c r="L1651" t="b">
        <f t="shared" si="152"/>
        <v>0</v>
      </c>
      <c r="M1651" t="b">
        <f t="shared" si="153"/>
        <v>0</v>
      </c>
      <c r="N1651" t="b">
        <f t="shared" si="154"/>
        <v>1</v>
      </c>
      <c r="O1651" t="b">
        <f t="shared" si="155"/>
        <v>1</v>
      </c>
    </row>
    <row r="1652" spans="1:15">
      <c r="A1652" s="4">
        <v>1185732</v>
      </c>
      <c r="B1652" s="6">
        <v>550</v>
      </c>
      <c r="C1652" s="12" t="s">
        <v>1086</v>
      </c>
      <c r="D1652" s="12" t="s">
        <v>1253</v>
      </c>
      <c r="E1652" s="10">
        <v>77000</v>
      </c>
      <c r="F1652" s="11">
        <v>0.4</v>
      </c>
      <c r="G1652" s="13">
        <f t="shared" si="150"/>
        <v>192500</v>
      </c>
      <c r="H1652" s="154" t="s">
        <v>1243</v>
      </c>
      <c r="I1652" s="4" t="s">
        <v>16</v>
      </c>
      <c r="J1652">
        <v>192500</v>
      </c>
      <c r="K1652" t="b">
        <f t="shared" si="151"/>
        <v>0</v>
      </c>
      <c r="L1652" t="b">
        <f t="shared" si="152"/>
        <v>1</v>
      </c>
      <c r="M1652" t="b">
        <f t="shared" si="153"/>
        <v>0</v>
      </c>
      <c r="N1652" t="b">
        <f t="shared" si="154"/>
        <v>1</v>
      </c>
      <c r="O1652" t="b">
        <f t="shared" si="155"/>
        <v>1</v>
      </c>
    </row>
    <row r="1653" spans="1:15">
      <c r="A1653" s="4">
        <v>1185732</v>
      </c>
      <c r="B1653" s="6">
        <v>550</v>
      </c>
      <c r="C1653" s="12" t="s">
        <v>1087</v>
      </c>
      <c r="D1653" s="12" t="s">
        <v>1253</v>
      </c>
      <c r="E1653" s="10">
        <v>41250</v>
      </c>
      <c r="F1653" s="11">
        <v>0.3</v>
      </c>
      <c r="G1653" s="13">
        <f t="shared" si="150"/>
        <v>137500</v>
      </c>
      <c r="H1653" s="154" t="s">
        <v>1243</v>
      </c>
      <c r="I1653" s="4" t="s">
        <v>16</v>
      </c>
      <c r="J1653">
        <v>137500</v>
      </c>
      <c r="K1653" t="b">
        <f t="shared" si="151"/>
        <v>0</v>
      </c>
      <c r="L1653" t="b">
        <f t="shared" si="152"/>
        <v>0</v>
      </c>
      <c r="M1653" t="b">
        <f t="shared" si="153"/>
        <v>0</v>
      </c>
      <c r="N1653" t="b">
        <f t="shared" si="154"/>
        <v>1</v>
      </c>
      <c r="O1653" t="b">
        <f t="shared" si="155"/>
        <v>1</v>
      </c>
    </row>
    <row r="1654" spans="1:15">
      <c r="A1654" s="4">
        <v>1185732</v>
      </c>
      <c r="B1654" s="6">
        <v>400</v>
      </c>
      <c r="C1654" s="12" t="s">
        <v>1086</v>
      </c>
      <c r="D1654" s="12" t="s">
        <v>1253</v>
      </c>
      <c r="E1654" s="10">
        <v>42000</v>
      </c>
      <c r="F1654" s="11">
        <v>0.35</v>
      </c>
      <c r="G1654" s="13">
        <f t="shared" si="150"/>
        <v>120000.00000000001</v>
      </c>
      <c r="H1654" s="154" t="s">
        <v>1243</v>
      </c>
      <c r="I1654" s="4" t="s">
        <v>16</v>
      </c>
      <c r="J1654">
        <v>120000.00000000001</v>
      </c>
      <c r="K1654" t="b">
        <f t="shared" si="151"/>
        <v>0</v>
      </c>
      <c r="L1654" t="b">
        <f t="shared" si="152"/>
        <v>1</v>
      </c>
      <c r="M1654" t="b">
        <f t="shared" si="153"/>
        <v>0</v>
      </c>
      <c r="N1654" t="b">
        <f t="shared" si="154"/>
        <v>1</v>
      </c>
      <c r="O1654" t="b">
        <f t="shared" si="155"/>
        <v>1</v>
      </c>
    </row>
    <row r="1655" spans="1:15">
      <c r="A1655" s="4">
        <v>1185732</v>
      </c>
      <c r="B1655" s="6">
        <v>450</v>
      </c>
      <c r="C1655" s="12" t="s">
        <v>1087</v>
      </c>
      <c r="D1655" s="12" t="s">
        <v>1253</v>
      </c>
      <c r="E1655" s="10">
        <v>81000</v>
      </c>
      <c r="F1655" s="11">
        <v>0.4</v>
      </c>
      <c r="G1655" s="13">
        <f t="shared" si="150"/>
        <v>202500</v>
      </c>
      <c r="H1655" s="154" t="s">
        <v>1243</v>
      </c>
      <c r="I1655" s="4" t="s">
        <v>16</v>
      </c>
      <c r="J1655">
        <v>202500</v>
      </c>
      <c r="K1655" t="b">
        <f t="shared" si="151"/>
        <v>0</v>
      </c>
      <c r="L1655" t="b">
        <f t="shared" si="152"/>
        <v>0</v>
      </c>
      <c r="M1655" t="b">
        <f t="shared" si="153"/>
        <v>0</v>
      </c>
      <c r="N1655" t="b">
        <f t="shared" si="154"/>
        <v>1</v>
      </c>
      <c r="O1655" t="b">
        <f t="shared" si="155"/>
        <v>1</v>
      </c>
    </row>
    <row r="1656" spans="1:15">
      <c r="A1656" s="4">
        <v>1185732</v>
      </c>
      <c r="B1656" s="6">
        <v>550</v>
      </c>
      <c r="C1656" s="12" t="s">
        <v>1087</v>
      </c>
      <c r="D1656" s="12" t="s">
        <v>1253</v>
      </c>
      <c r="E1656" s="10">
        <v>105875</v>
      </c>
      <c r="F1656" s="11">
        <v>0.55000000000000004</v>
      </c>
      <c r="G1656" s="13">
        <f t="shared" si="150"/>
        <v>192499.99999999997</v>
      </c>
      <c r="H1656" s="154" t="s">
        <v>1243</v>
      </c>
      <c r="I1656" s="4" t="s">
        <v>16</v>
      </c>
      <c r="J1656">
        <v>192499.99999999997</v>
      </c>
      <c r="K1656" t="b">
        <f t="shared" si="151"/>
        <v>0</v>
      </c>
      <c r="L1656" t="b">
        <f t="shared" si="152"/>
        <v>0</v>
      </c>
      <c r="M1656" t="b">
        <f t="shared" si="153"/>
        <v>0</v>
      </c>
      <c r="N1656" t="b">
        <f t="shared" si="154"/>
        <v>1</v>
      </c>
      <c r="O1656" t="b">
        <f t="shared" si="155"/>
        <v>1</v>
      </c>
    </row>
    <row r="1657" spans="1:15">
      <c r="A1657" s="4">
        <v>1185732</v>
      </c>
      <c r="B1657" s="6">
        <v>800</v>
      </c>
      <c r="C1657" s="12" t="s">
        <v>1086</v>
      </c>
      <c r="D1657" s="12" t="s">
        <v>1253</v>
      </c>
      <c r="E1657" s="10">
        <v>140000</v>
      </c>
      <c r="F1657" s="11">
        <v>0.5</v>
      </c>
      <c r="G1657" s="13">
        <f t="shared" si="150"/>
        <v>280000</v>
      </c>
      <c r="H1657" s="154" t="s">
        <v>1243</v>
      </c>
      <c r="I1657" s="4" t="s">
        <v>16</v>
      </c>
      <c r="J1657">
        <v>280000</v>
      </c>
      <c r="K1657" t="b">
        <f t="shared" si="151"/>
        <v>0</v>
      </c>
      <c r="L1657" t="b">
        <f t="shared" si="152"/>
        <v>1</v>
      </c>
      <c r="M1657" t="b">
        <f t="shared" si="153"/>
        <v>0</v>
      </c>
      <c r="N1657" t="b">
        <f t="shared" si="154"/>
        <v>1</v>
      </c>
      <c r="O1657" t="b">
        <f t="shared" si="155"/>
        <v>1</v>
      </c>
    </row>
    <row r="1658" spans="1:15">
      <c r="A1658" s="4">
        <v>1185732</v>
      </c>
      <c r="B1658" s="6">
        <v>450</v>
      </c>
      <c r="C1658" s="12" t="s">
        <v>1086</v>
      </c>
      <c r="D1658" s="12" t="s">
        <v>1253</v>
      </c>
      <c r="E1658" s="10">
        <v>63000</v>
      </c>
      <c r="F1658" s="11">
        <v>0.4</v>
      </c>
      <c r="G1658" s="13">
        <f t="shared" si="150"/>
        <v>157500</v>
      </c>
      <c r="H1658" s="154" t="s">
        <v>1243</v>
      </c>
      <c r="I1658" s="4" t="s">
        <v>16</v>
      </c>
      <c r="J1658">
        <v>157500</v>
      </c>
      <c r="K1658" t="b">
        <f t="shared" si="151"/>
        <v>0</v>
      </c>
      <c r="L1658" t="b">
        <f t="shared" si="152"/>
        <v>1</v>
      </c>
      <c r="M1658" t="b">
        <f t="shared" si="153"/>
        <v>0</v>
      </c>
      <c r="N1658" t="b">
        <f t="shared" si="154"/>
        <v>1</v>
      </c>
      <c r="O1658" t="b">
        <f t="shared" si="155"/>
        <v>1</v>
      </c>
    </row>
    <row r="1659" spans="1:15">
      <c r="A1659" s="4">
        <v>1185732</v>
      </c>
      <c r="B1659" s="6">
        <v>500</v>
      </c>
      <c r="C1659" s="12" t="s">
        <v>1086</v>
      </c>
      <c r="D1659" s="12" t="s">
        <v>1253</v>
      </c>
      <c r="E1659" s="10">
        <v>37500</v>
      </c>
      <c r="F1659" s="11">
        <v>0.3</v>
      </c>
      <c r="G1659" s="13">
        <f t="shared" si="150"/>
        <v>125000</v>
      </c>
      <c r="H1659" s="154" t="s">
        <v>1243</v>
      </c>
      <c r="I1659" s="4" t="s">
        <v>16</v>
      </c>
      <c r="J1659">
        <v>125000</v>
      </c>
      <c r="K1659" t="b">
        <f t="shared" si="151"/>
        <v>0</v>
      </c>
      <c r="L1659" t="b">
        <f t="shared" si="152"/>
        <v>1</v>
      </c>
      <c r="M1659" t="b">
        <f t="shared" si="153"/>
        <v>0</v>
      </c>
      <c r="N1659" t="b">
        <f t="shared" si="154"/>
        <v>1</v>
      </c>
      <c r="O1659" t="b">
        <f t="shared" si="155"/>
        <v>1</v>
      </c>
    </row>
    <row r="1660" spans="1:15">
      <c r="A1660" s="4">
        <v>1185732</v>
      </c>
      <c r="B1660" s="6">
        <v>375</v>
      </c>
      <c r="C1660" s="12" t="s">
        <v>1087</v>
      </c>
      <c r="D1660" s="12" t="s">
        <v>1253</v>
      </c>
      <c r="E1660" s="10">
        <v>39375</v>
      </c>
      <c r="F1660" s="11">
        <v>0.35</v>
      </c>
      <c r="G1660" s="13">
        <f t="shared" si="150"/>
        <v>112500</v>
      </c>
      <c r="H1660" s="154" t="s">
        <v>1243</v>
      </c>
      <c r="I1660" s="4" t="s">
        <v>16</v>
      </c>
      <c r="J1660">
        <v>112500</v>
      </c>
      <c r="K1660" t="b">
        <f t="shared" si="151"/>
        <v>0</v>
      </c>
      <c r="L1660" t="b">
        <f t="shared" si="152"/>
        <v>0</v>
      </c>
      <c r="M1660" t="b">
        <f t="shared" si="153"/>
        <v>0</v>
      </c>
      <c r="N1660" t="b">
        <f t="shared" si="154"/>
        <v>1</v>
      </c>
      <c r="O1660" t="b">
        <f t="shared" si="155"/>
        <v>1</v>
      </c>
    </row>
    <row r="1661" spans="1:15">
      <c r="A1661" s="4">
        <v>1185732</v>
      </c>
      <c r="B1661" s="6">
        <v>450</v>
      </c>
      <c r="C1661" s="12" t="s">
        <v>1086</v>
      </c>
      <c r="D1661" s="12" t="s">
        <v>1253</v>
      </c>
      <c r="E1661" s="10">
        <v>81000</v>
      </c>
      <c r="F1661" s="11">
        <v>0.4</v>
      </c>
      <c r="G1661" s="13">
        <f t="shared" si="150"/>
        <v>202500</v>
      </c>
      <c r="H1661" s="154" t="s">
        <v>1243</v>
      </c>
      <c r="I1661" s="4" t="s">
        <v>16</v>
      </c>
      <c r="J1661">
        <v>202500</v>
      </c>
      <c r="K1661" t="b">
        <f t="shared" si="151"/>
        <v>0</v>
      </c>
      <c r="L1661" t="b">
        <f t="shared" si="152"/>
        <v>1</v>
      </c>
      <c r="M1661" t="b">
        <f t="shared" si="153"/>
        <v>0</v>
      </c>
      <c r="N1661" t="b">
        <f t="shared" si="154"/>
        <v>1</v>
      </c>
      <c r="O1661" t="b">
        <f t="shared" si="155"/>
        <v>1</v>
      </c>
    </row>
    <row r="1662" spans="1:15">
      <c r="A1662" s="4">
        <v>1185732</v>
      </c>
      <c r="B1662" s="6">
        <v>550</v>
      </c>
      <c r="C1662" s="12" t="s">
        <v>1086</v>
      </c>
      <c r="D1662" s="12" t="s">
        <v>1253</v>
      </c>
      <c r="E1662" s="10">
        <v>105875</v>
      </c>
      <c r="F1662" s="11">
        <v>0.55000000000000004</v>
      </c>
      <c r="G1662" s="13">
        <f t="shared" si="150"/>
        <v>192499.99999999997</v>
      </c>
      <c r="H1662" s="154" t="s">
        <v>1243</v>
      </c>
      <c r="I1662" s="4" t="s">
        <v>16</v>
      </c>
      <c r="J1662">
        <v>192499.99999999997</v>
      </c>
      <c r="K1662" t="b">
        <f t="shared" si="151"/>
        <v>0</v>
      </c>
      <c r="L1662" t="b">
        <f t="shared" si="152"/>
        <v>1</v>
      </c>
      <c r="M1662" t="b">
        <f t="shared" si="153"/>
        <v>0</v>
      </c>
      <c r="N1662" t="b">
        <f t="shared" si="154"/>
        <v>1</v>
      </c>
      <c r="O1662" t="b">
        <f t="shared" si="155"/>
        <v>1</v>
      </c>
    </row>
    <row r="1663" spans="1:15">
      <c r="A1663" s="4">
        <v>1185732</v>
      </c>
      <c r="B1663" s="6">
        <v>770</v>
      </c>
      <c r="C1663" s="12" t="s">
        <v>1087</v>
      </c>
      <c r="D1663" s="12" t="s">
        <v>1253</v>
      </c>
      <c r="E1663" s="10">
        <v>134750</v>
      </c>
      <c r="F1663" s="11">
        <v>0.5</v>
      </c>
      <c r="G1663" s="13">
        <f t="shared" si="150"/>
        <v>269500</v>
      </c>
      <c r="H1663" s="154" t="s">
        <v>1243</v>
      </c>
      <c r="I1663" s="4" t="s">
        <v>16</v>
      </c>
      <c r="J1663">
        <v>269500</v>
      </c>
      <c r="K1663" t="b">
        <f t="shared" si="151"/>
        <v>0</v>
      </c>
      <c r="L1663" t="b">
        <f t="shared" si="152"/>
        <v>0</v>
      </c>
      <c r="M1663" t="b">
        <f t="shared" si="153"/>
        <v>0</v>
      </c>
      <c r="N1663" t="b">
        <f t="shared" si="154"/>
        <v>1</v>
      </c>
      <c r="O1663" t="b">
        <f t="shared" si="155"/>
        <v>1</v>
      </c>
    </row>
    <row r="1664" spans="1:15">
      <c r="A1664" s="4">
        <v>1185732</v>
      </c>
      <c r="B1664" s="6">
        <v>450</v>
      </c>
      <c r="C1664" s="12" t="s">
        <v>1086</v>
      </c>
      <c r="D1664" s="12" t="s">
        <v>1253</v>
      </c>
      <c r="E1664" s="10">
        <v>63000</v>
      </c>
      <c r="F1664" s="11">
        <v>0.4</v>
      </c>
      <c r="G1664" s="13">
        <f t="shared" si="150"/>
        <v>157500</v>
      </c>
      <c r="H1664" s="154" t="s">
        <v>1243</v>
      </c>
      <c r="I1664" s="4" t="s">
        <v>16</v>
      </c>
      <c r="J1664">
        <v>157500</v>
      </c>
      <c r="K1664" t="b">
        <f t="shared" si="151"/>
        <v>0</v>
      </c>
      <c r="L1664" t="b">
        <f t="shared" si="152"/>
        <v>1</v>
      </c>
      <c r="M1664" t="b">
        <f t="shared" si="153"/>
        <v>0</v>
      </c>
      <c r="N1664" t="b">
        <f t="shared" si="154"/>
        <v>1</v>
      </c>
      <c r="O1664" t="b">
        <f t="shared" si="155"/>
        <v>1</v>
      </c>
    </row>
    <row r="1665" spans="1:15">
      <c r="A1665" s="4">
        <v>1185732</v>
      </c>
      <c r="B1665" s="6">
        <v>475</v>
      </c>
      <c r="C1665" s="12" t="s">
        <v>1086</v>
      </c>
      <c r="D1665" s="12" t="s">
        <v>1253</v>
      </c>
      <c r="E1665" s="10">
        <v>35625</v>
      </c>
      <c r="F1665" s="11">
        <v>0.3</v>
      </c>
      <c r="G1665" s="13">
        <f t="shared" si="150"/>
        <v>118750</v>
      </c>
      <c r="H1665" s="154" t="s">
        <v>1243</v>
      </c>
      <c r="I1665" s="4" t="s">
        <v>16</v>
      </c>
      <c r="J1665">
        <v>118750</v>
      </c>
      <c r="K1665" t="b">
        <f t="shared" si="151"/>
        <v>0</v>
      </c>
      <c r="L1665" t="b">
        <f t="shared" si="152"/>
        <v>1</v>
      </c>
      <c r="M1665" t="b">
        <f t="shared" si="153"/>
        <v>0</v>
      </c>
      <c r="N1665" t="b">
        <f t="shared" si="154"/>
        <v>1</v>
      </c>
      <c r="O1665" t="b">
        <f t="shared" si="155"/>
        <v>1</v>
      </c>
    </row>
    <row r="1666" spans="1:15">
      <c r="A1666" s="4">
        <v>1185732</v>
      </c>
      <c r="B1666" s="6">
        <v>325</v>
      </c>
      <c r="C1666" s="12" t="s">
        <v>1087</v>
      </c>
      <c r="D1666" s="12" t="s">
        <v>1253</v>
      </c>
      <c r="E1666" s="10">
        <v>34125</v>
      </c>
      <c r="F1666" s="11">
        <v>0.35</v>
      </c>
      <c r="G1666" s="13">
        <f t="shared" si="150"/>
        <v>97500</v>
      </c>
      <c r="H1666" s="154" t="s">
        <v>1243</v>
      </c>
      <c r="I1666" s="4" t="s">
        <v>16</v>
      </c>
      <c r="J1666">
        <v>97500</v>
      </c>
      <c r="K1666" t="b">
        <f t="shared" si="151"/>
        <v>0</v>
      </c>
      <c r="L1666" t="b">
        <f t="shared" si="152"/>
        <v>0</v>
      </c>
      <c r="M1666" t="b">
        <f t="shared" si="153"/>
        <v>0</v>
      </c>
      <c r="N1666" t="b">
        <f t="shared" si="154"/>
        <v>1</v>
      </c>
      <c r="O1666" t="b">
        <f t="shared" si="155"/>
        <v>1</v>
      </c>
    </row>
    <row r="1667" spans="1:15">
      <c r="A1667" s="4">
        <v>1185732</v>
      </c>
      <c r="B1667" s="6">
        <v>375</v>
      </c>
      <c r="C1667" s="12" t="s">
        <v>1087</v>
      </c>
      <c r="D1667" s="12" t="s">
        <v>1253</v>
      </c>
      <c r="E1667" s="10">
        <v>67500</v>
      </c>
      <c r="F1667" s="11">
        <v>0.4</v>
      </c>
      <c r="G1667" s="13">
        <f t="shared" si="150"/>
        <v>168750</v>
      </c>
      <c r="H1667" s="154" t="s">
        <v>1243</v>
      </c>
      <c r="I1667" s="4" t="s">
        <v>16</v>
      </c>
      <c r="J1667">
        <v>168750</v>
      </c>
      <c r="K1667" t="b">
        <f t="shared" si="151"/>
        <v>0</v>
      </c>
      <c r="L1667" t="b">
        <f t="shared" si="152"/>
        <v>0</v>
      </c>
      <c r="M1667" t="b">
        <f t="shared" si="153"/>
        <v>0</v>
      </c>
      <c r="N1667" t="b">
        <f t="shared" si="154"/>
        <v>1</v>
      </c>
      <c r="O1667" t="b">
        <f t="shared" si="155"/>
        <v>1</v>
      </c>
    </row>
    <row r="1668" spans="1:15">
      <c r="A1668" s="4">
        <v>1185732</v>
      </c>
      <c r="B1668" s="6">
        <v>475</v>
      </c>
      <c r="C1668" s="12" t="s">
        <v>1087</v>
      </c>
      <c r="D1668" s="12" t="s">
        <v>1253</v>
      </c>
      <c r="E1668" s="10">
        <v>91437.5</v>
      </c>
      <c r="F1668" s="11">
        <v>0.55000000000000004</v>
      </c>
      <c r="G1668" s="13">
        <f t="shared" si="150"/>
        <v>166250</v>
      </c>
      <c r="H1668" s="154" t="s">
        <v>1243</v>
      </c>
      <c r="I1668" s="4" t="s">
        <v>16</v>
      </c>
      <c r="J1668">
        <v>166250</v>
      </c>
      <c r="K1668" t="b">
        <f t="shared" si="151"/>
        <v>0</v>
      </c>
      <c r="L1668" t="b">
        <f t="shared" si="152"/>
        <v>0</v>
      </c>
      <c r="M1668" t="b">
        <f t="shared" si="153"/>
        <v>0</v>
      </c>
      <c r="N1668" t="b">
        <f t="shared" si="154"/>
        <v>1</v>
      </c>
      <c r="O1668" t="b">
        <f t="shared" si="155"/>
        <v>1</v>
      </c>
    </row>
    <row r="1669" spans="1:15">
      <c r="A1669" s="4">
        <v>1185732</v>
      </c>
      <c r="B1669" s="6">
        <v>725</v>
      </c>
      <c r="C1669" s="12" t="s">
        <v>1087</v>
      </c>
      <c r="D1669" s="12" t="s">
        <v>1253</v>
      </c>
      <c r="E1669" s="10">
        <v>126875</v>
      </c>
      <c r="F1669" s="11">
        <v>0.5</v>
      </c>
      <c r="G1669" s="13">
        <f t="shared" ref="G1669:G1732" si="156">E1669/F1669</f>
        <v>253750</v>
      </c>
      <c r="H1669" s="154" t="s">
        <v>1243</v>
      </c>
      <c r="I1669" s="4" t="s">
        <v>16</v>
      </c>
      <c r="J1669">
        <v>253750</v>
      </c>
      <c r="K1669" t="b">
        <f t="shared" ref="K1669:K1732" si="157">IF(J1669&gt;450000,TRUE,FALSE)</f>
        <v>0</v>
      </c>
      <c r="L1669" t="b">
        <f t="shared" ref="L1669:L1732" si="158">OR(C1669="Men's Street Footwear",H1669="Credit Card")</f>
        <v>0</v>
      </c>
      <c r="M1669" t="b">
        <f t="shared" ref="M1669:M1732" si="159">AND(D1669="Male",H1669="Credit Card",G1669&lt;150000)</f>
        <v>0</v>
      </c>
      <c r="N1669" t="b">
        <f t="shared" ref="N1669:N1732" si="160">NOT(H1669="Credit Card")</f>
        <v>1</v>
      </c>
      <c r="O1669" t="b">
        <f t="shared" ref="O1669:O1732" si="161">NOT(AND(H1669=0,B1669&lt;=500))</f>
        <v>1</v>
      </c>
    </row>
    <row r="1670" spans="1:15">
      <c r="A1670" s="4">
        <v>1185732</v>
      </c>
      <c r="B1670" s="6">
        <v>425</v>
      </c>
      <c r="C1670" s="12" t="s">
        <v>1089</v>
      </c>
      <c r="D1670" s="155" t="s">
        <v>1254</v>
      </c>
      <c r="E1670" s="10">
        <v>68000</v>
      </c>
      <c r="F1670" s="11">
        <v>0.4</v>
      </c>
      <c r="G1670" s="13">
        <f t="shared" si="156"/>
        <v>170000</v>
      </c>
      <c r="H1670" s="154" t="s">
        <v>1243</v>
      </c>
      <c r="I1670" s="4" t="s">
        <v>16</v>
      </c>
      <c r="J1670">
        <v>170000</v>
      </c>
      <c r="K1670" t="b">
        <f t="shared" si="157"/>
        <v>0</v>
      </c>
      <c r="L1670" t="b">
        <f t="shared" si="158"/>
        <v>0</v>
      </c>
      <c r="M1670" t="b">
        <f t="shared" si="159"/>
        <v>0</v>
      </c>
      <c r="N1670" t="b">
        <f t="shared" si="160"/>
        <v>1</v>
      </c>
      <c r="O1670" t="b">
        <f t="shared" si="161"/>
        <v>1</v>
      </c>
    </row>
    <row r="1671" spans="1:15">
      <c r="A1671" s="4">
        <v>1185732</v>
      </c>
      <c r="B1671" s="6">
        <v>450</v>
      </c>
      <c r="C1671" s="12" t="s">
        <v>1087</v>
      </c>
      <c r="D1671" s="12" t="s">
        <v>1253</v>
      </c>
      <c r="E1671" s="10">
        <v>40500</v>
      </c>
      <c r="F1671" s="11">
        <v>0.3</v>
      </c>
      <c r="G1671" s="13">
        <f t="shared" si="156"/>
        <v>135000</v>
      </c>
      <c r="H1671" s="154" t="s">
        <v>1243</v>
      </c>
      <c r="I1671" s="4" t="s">
        <v>16</v>
      </c>
      <c r="J1671">
        <v>135000</v>
      </c>
      <c r="K1671" t="b">
        <f t="shared" si="157"/>
        <v>0</v>
      </c>
      <c r="L1671" t="b">
        <f t="shared" si="158"/>
        <v>0</v>
      </c>
      <c r="M1671" t="b">
        <f t="shared" si="159"/>
        <v>0</v>
      </c>
      <c r="N1671" t="b">
        <f t="shared" si="160"/>
        <v>1</v>
      </c>
      <c r="O1671" t="b">
        <f t="shared" si="161"/>
        <v>1</v>
      </c>
    </row>
    <row r="1672" spans="1:15">
      <c r="A1672" s="4">
        <v>1185732</v>
      </c>
      <c r="B1672" s="6">
        <v>375</v>
      </c>
      <c r="C1672" s="12" t="s">
        <v>1087</v>
      </c>
      <c r="D1672" s="12" t="s">
        <v>1253</v>
      </c>
      <c r="E1672" s="10">
        <v>45937.5</v>
      </c>
      <c r="F1672" s="11">
        <v>0.35</v>
      </c>
      <c r="G1672" s="13">
        <f t="shared" si="156"/>
        <v>131250</v>
      </c>
      <c r="H1672" s="154" t="s">
        <v>1243</v>
      </c>
      <c r="I1672" s="4" t="s">
        <v>16</v>
      </c>
      <c r="J1672">
        <v>131250</v>
      </c>
      <c r="K1672" t="b">
        <f t="shared" si="157"/>
        <v>0</v>
      </c>
      <c r="L1672" t="b">
        <f t="shared" si="158"/>
        <v>0</v>
      </c>
      <c r="M1672" t="b">
        <f t="shared" si="159"/>
        <v>0</v>
      </c>
      <c r="N1672" t="b">
        <f t="shared" si="160"/>
        <v>1</v>
      </c>
      <c r="O1672" t="b">
        <f t="shared" si="161"/>
        <v>1</v>
      </c>
    </row>
    <row r="1673" spans="1:15">
      <c r="A1673" s="4">
        <v>1185732</v>
      </c>
      <c r="B1673" s="6">
        <v>400</v>
      </c>
      <c r="C1673" s="12" t="s">
        <v>1087</v>
      </c>
      <c r="D1673" s="12" t="s">
        <v>1253</v>
      </c>
      <c r="E1673" s="10">
        <v>80000</v>
      </c>
      <c r="F1673" s="11">
        <v>0.4</v>
      </c>
      <c r="G1673" s="13">
        <f t="shared" si="156"/>
        <v>200000</v>
      </c>
      <c r="H1673" s="154" t="s">
        <v>1243</v>
      </c>
      <c r="I1673" s="4" t="s">
        <v>16</v>
      </c>
      <c r="J1673">
        <v>200000</v>
      </c>
      <c r="K1673" t="b">
        <f t="shared" si="157"/>
        <v>0</v>
      </c>
      <c r="L1673" t="b">
        <f t="shared" si="158"/>
        <v>0</v>
      </c>
      <c r="M1673" t="b">
        <f t="shared" si="159"/>
        <v>0</v>
      </c>
      <c r="N1673" t="b">
        <f t="shared" si="160"/>
        <v>1</v>
      </c>
      <c r="O1673" t="b">
        <f t="shared" si="161"/>
        <v>1</v>
      </c>
    </row>
    <row r="1674" spans="1:15">
      <c r="A1674" s="4">
        <v>1185732</v>
      </c>
      <c r="B1674" s="6">
        <v>525</v>
      </c>
      <c r="C1674" s="12" t="s">
        <v>1086</v>
      </c>
      <c r="D1674" s="12" t="s">
        <v>1253</v>
      </c>
      <c r="E1674" s="10">
        <v>115500</v>
      </c>
      <c r="F1674" s="11">
        <v>0.55000000000000004</v>
      </c>
      <c r="G1674" s="13">
        <f t="shared" si="156"/>
        <v>209999.99999999997</v>
      </c>
      <c r="H1674" s="154" t="s">
        <v>1243</v>
      </c>
      <c r="I1674" s="4" t="s">
        <v>16</v>
      </c>
      <c r="J1674">
        <v>209999.99999999997</v>
      </c>
      <c r="K1674" t="b">
        <f t="shared" si="157"/>
        <v>0</v>
      </c>
      <c r="L1674" t="b">
        <f t="shared" si="158"/>
        <v>1</v>
      </c>
      <c r="M1674" t="b">
        <f t="shared" si="159"/>
        <v>0</v>
      </c>
      <c r="N1674" t="b">
        <f t="shared" si="160"/>
        <v>1</v>
      </c>
      <c r="O1674" t="b">
        <f t="shared" si="161"/>
        <v>1</v>
      </c>
    </row>
    <row r="1675" spans="1:15">
      <c r="A1675" s="4">
        <v>1185732</v>
      </c>
      <c r="B1675" s="6">
        <v>795</v>
      </c>
      <c r="C1675" s="12" t="s">
        <v>1086</v>
      </c>
      <c r="D1675" s="12" t="s">
        <v>1253</v>
      </c>
      <c r="E1675" s="10">
        <v>198750</v>
      </c>
      <c r="F1675" s="11">
        <v>0.5</v>
      </c>
      <c r="G1675" s="13">
        <f t="shared" si="156"/>
        <v>397500</v>
      </c>
      <c r="H1675" s="154" t="s">
        <v>1243</v>
      </c>
      <c r="I1675" s="4" t="s">
        <v>16</v>
      </c>
      <c r="J1675">
        <v>397500</v>
      </c>
      <c r="K1675" t="b">
        <f t="shared" si="157"/>
        <v>0</v>
      </c>
      <c r="L1675" t="b">
        <f t="shared" si="158"/>
        <v>1</v>
      </c>
      <c r="M1675" t="b">
        <f t="shared" si="159"/>
        <v>0</v>
      </c>
      <c r="N1675" t="b">
        <f t="shared" si="160"/>
        <v>1</v>
      </c>
      <c r="O1675" t="b">
        <f t="shared" si="161"/>
        <v>1</v>
      </c>
    </row>
    <row r="1676" spans="1:15">
      <c r="A1676" s="4">
        <v>1185732</v>
      </c>
      <c r="B1676" s="6">
        <v>500</v>
      </c>
      <c r="C1676" s="12" t="s">
        <v>1088</v>
      </c>
      <c r="D1676" s="155" t="s">
        <v>1254</v>
      </c>
      <c r="E1676" s="10">
        <v>100000</v>
      </c>
      <c r="F1676" s="11">
        <v>0.4</v>
      </c>
      <c r="G1676" s="13">
        <f t="shared" si="156"/>
        <v>250000</v>
      </c>
      <c r="H1676" s="154" t="s">
        <v>1243</v>
      </c>
      <c r="I1676" s="4" t="s">
        <v>16</v>
      </c>
      <c r="J1676">
        <v>250000</v>
      </c>
      <c r="K1676" t="b">
        <f t="shared" si="157"/>
        <v>0</v>
      </c>
      <c r="L1676" t="b">
        <f t="shared" si="158"/>
        <v>0</v>
      </c>
      <c r="M1676" t="b">
        <f t="shared" si="159"/>
        <v>0</v>
      </c>
      <c r="N1676" t="b">
        <f t="shared" si="160"/>
        <v>1</v>
      </c>
      <c r="O1676" t="b">
        <f t="shared" si="161"/>
        <v>1</v>
      </c>
    </row>
    <row r="1677" spans="1:15">
      <c r="A1677" s="4">
        <v>1185732</v>
      </c>
      <c r="B1677" s="6">
        <v>475</v>
      </c>
      <c r="C1677" s="12" t="s">
        <v>1086</v>
      </c>
      <c r="D1677" s="12" t="s">
        <v>1253</v>
      </c>
      <c r="E1677" s="10">
        <v>64125</v>
      </c>
      <c r="F1677" s="11">
        <v>0.3</v>
      </c>
      <c r="G1677" s="13">
        <f t="shared" si="156"/>
        <v>213750</v>
      </c>
      <c r="H1677" s="154" t="s">
        <v>1243</v>
      </c>
      <c r="I1677" s="4" t="s">
        <v>16</v>
      </c>
      <c r="J1677">
        <v>213750</v>
      </c>
      <c r="K1677" t="b">
        <f t="shared" si="157"/>
        <v>0</v>
      </c>
      <c r="L1677" t="b">
        <f t="shared" si="158"/>
        <v>1</v>
      </c>
      <c r="M1677" t="b">
        <f t="shared" si="159"/>
        <v>0</v>
      </c>
      <c r="N1677" t="b">
        <f t="shared" si="160"/>
        <v>1</v>
      </c>
      <c r="O1677" t="b">
        <f t="shared" si="161"/>
        <v>1</v>
      </c>
    </row>
    <row r="1678" spans="1:15">
      <c r="A1678" s="4">
        <v>1185732</v>
      </c>
      <c r="B1678" s="6">
        <v>450</v>
      </c>
      <c r="C1678" s="12" t="s">
        <v>1086</v>
      </c>
      <c r="D1678" s="12" t="s">
        <v>1253</v>
      </c>
      <c r="E1678" s="10">
        <v>70875</v>
      </c>
      <c r="F1678" s="11">
        <v>0.35</v>
      </c>
      <c r="G1678" s="13">
        <f t="shared" si="156"/>
        <v>202500</v>
      </c>
      <c r="H1678" s="154" t="s">
        <v>1243</v>
      </c>
      <c r="I1678" s="4" t="s">
        <v>16</v>
      </c>
      <c r="J1678">
        <v>202500</v>
      </c>
      <c r="K1678" t="b">
        <f t="shared" si="157"/>
        <v>0</v>
      </c>
      <c r="L1678" t="b">
        <f t="shared" si="158"/>
        <v>1</v>
      </c>
      <c r="M1678" t="b">
        <f t="shared" si="159"/>
        <v>0</v>
      </c>
      <c r="N1678" t="b">
        <f t="shared" si="160"/>
        <v>1</v>
      </c>
      <c r="O1678" t="b">
        <f t="shared" si="161"/>
        <v>1</v>
      </c>
    </row>
    <row r="1679" spans="1:15">
      <c r="A1679" s="4">
        <v>1185732</v>
      </c>
      <c r="B1679" s="6">
        <v>475</v>
      </c>
      <c r="C1679" s="12" t="s">
        <v>1088</v>
      </c>
      <c r="D1679" s="155" t="s">
        <v>1254</v>
      </c>
      <c r="E1679" s="10">
        <v>104500</v>
      </c>
      <c r="F1679" s="11">
        <v>0.4</v>
      </c>
      <c r="G1679" s="13">
        <f t="shared" si="156"/>
        <v>261250</v>
      </c>
      <c r="H1679" s="154" t="s">
        <v>1243</v>
      </c>
      <c r="I1679" s="4" t="s">
        <v>16</v>
      </c>
      <c r="J1679">
        <v>261250</v>
      </c>
      <c r="K1679" t="b">
        <f t="shared" si="157"/>
        <v>0</v>
      </c>
      <c r="L1679" t="b">
        <f t="shared" si="158"/>
        <v>0</v>
      </c>
      <c r="M1679" t="b">
        <f t="shared" si="159"/>
        <v>0</v>
      </c>
      <c r="N1679" t="b">
        <f t="shared" si="160"/>
        <v>1</v>
      </c>
      <c r="O1679" t="b">
        <f t="shared" si="161"/>
        <v>1</v>
      </c>
    </row>
    <row r="1680" spans="1:15">
      <c r="A1680" s="4">
        <v>1185732</v>
      </c>
      <c r="B1680" s="6">
        <v>575</v>
      </c>
      <c r="C1680" s="12" t="s">
        <v>1086</v>
      </c>
      <c r="D1680" s="12" t="s">
        <v>1253</v>
      </c>
      <c r="E1680" s="10">
        <v>189750</v>
      </c>
      <c r="F1680" s="11">
        <v>0.55000000000000004</v>
      </c>
      <c r="G1680" s="13">
        <f t="shared" si="156"/>
        <v>345000</v>
      </c>
      <c r="H1680" s="154" t="s">
        <v>1243</v>
      </c>
      <c r="I1680" s="4" t="s">
        <v>16</v>
      </c>
      <c r="J1680">
        <v>345000</v>
      </c>
      <c r="K1680" t="b">
        <f t="shared" si="157"/>
        <v>0</v>
      </c>
      <c r="L1680" t="b">
        <f t="shared" si="158"/>
        <v>1</v>
      </c>
      <c r="M1680" t="b">
        <f t="shared" si="159"/>
        <v>0</v>
      </c>
      <c r="N1680" t="b">
        <f t="shared" si="160"/>
        <v>1</v>
      </c>
      <c r="O1680" t="b">
        <f t="shared" si="161"/>
        <v>1</v>
      </c>
    </row>
    <row r="1681" spans="1:15">
      <c r="A1681" s="4">
        <v>1185732</v>
      </c>
      <c r="B1681" s="6">
        <v>825</v>
      </c>
      <c r="C1681" s="12" t="s">
        <v>1087</v>
      </c>
      <c r="D1681" s="12" t="s">
        <v>1253</v>
      </c>
      <c r="E1681" s="10">
        <v>226875</v>
      </c>
      <c r="F1681" s="11">
        <v>0.5</v>
      </c>
      <c r="G1681" s="13">
        <f t="shared" si="156"/>
        <v>453750</v>
      </c>
      <c r="H1681" s="154" t="s">
        <v>1243</v>
      </c>
      <c r="I1681" s="4" t="s">
        <v>16</v>
      </c>
      <c r="J1681">
        <v>453750</v>
      </c>
      <c r="K1681" t="b">
        <f t="shared" si="157"/>
        <v>1</v>
      </c>
      <c r="L1681" t="b">
        <f t="shared" si="158"/>
        <v>0</v>
      </c>
      <c r="M1681" t="b">
        <f t="shared" si="159"/>
        <v>0</v>
      </c>
      <c r="N1681" t="b">
        <f t="shared" si="160"/>
        <v>1</v>
      </c>
      <c r="O1681" t="b">
        <f t="shared" si="161"/>
        <v>1</v>
      </c>
    </row>
    <row r="1682" spans="1:15">
      <c r="A1682" s="4">
        <v>1185732</v>
      </c>
      <c r="B1682" s="6">
        <v>575</v>
      </c>
      <c r="C1682" s="12" t="s">
        <v>1087</v>
      </c>
      <c r="D1682" s="12" t="s">
        <v>1253</v>
      </c>
      <c r="E1682" s="10">
        <v>115000</v>
      </c>
      <c r="F1682" s="11">
        <v>0.4</v>
      </c>
      <c r="G1682" s="13">
        <f t="shared" si="156"/>
        <v>287500</v>
      </c>
      <c r="H1682" s="154" t="s">
        <v>1243</v>
      </c>
      <c r="I1682" s="4" t="s">
        <v>16</v>
      </c>
      <c r="J1682">
        <v>287500</v>
      </c>
      <c r="K1682" t="b">
        <f t="shared" si="157"/>
        <v>0</v>
      </c>
      <c r="L1682" t="b">
        <f t="shared" si="158"/>
        <v>0</v>
      </c>
      <c r="M1682" t="b">
        <f t="shared" si="159"/>
        <v>0</v>
      </c>
      <c r="N1682" t="b">
        <f t="shared" si="160"/>
        <v>1</v>
      </c>
      <c r="O1682" t="b">
        <f t="shared" si="161"/>
        <v>1</v>
      </c>
    </row>
    <row r="1683" spans="1:15">
      <c r="A1683" s="4">
        <v>1185732</v>
      </c>
      <c r="B1683" s="6">
        <v>550</v>
      </c>
      <c r="C1683" s="12" t="s">
        <v>1087</v>
      </c>
      <c r="D1683" s="12" t="s">
        <v>1253</v>
      </c>
      <c r="E1683" s="10">
        <v>74250</v>
      </c>
      <c r="F1683" s="11">
        <v>0.3</v>
      </c>
      <c r="G1683" s="13">
        <f t="shared" si="156"/>
        <v>247500</v>
      </c>
      <c r="H1683" s="154" t="s">
        <v>1243</v>
      </c>
      <c r="I1683" s="4" t="s">
        <v>16</v>
      </c>
      <c r="J1683">
        <v>247500</v>
      </c>
      <c r="K1683" t="b">
        <f t="shared" si="157"/>
        <v>0</v>
      </c>
      <c r="L1683" t="b">
        <f t="shared" si="158"/>
        <v>0</v>
      </c>
      <c r="M1683" t="b">
        <f t="shared" si="159"/>
        <v>0</v>
      </c>
      <c r="N1683" t="b">
        <f t="shared" si="160"/>
        <v>1</v>
      </c>
      <c r="O1683" t="b">
        <f t="shared" si="161"/>
        <v>1</v>
      </c>
    </row>
    <row r="1684" spans="1:15">
      <c r="A1684" s="4">
        <v>1185732</v>
      </c>
      <c r="B1684" s="6">
        <v>525</v>
      </c>
      <c r="C1684" s="12" t="s">
        <v>1086</v>
      </c>
      <c r="D1684" s="12" t="s">
        <v>1253</v>
      </c>
      <c r="E1684" s="10">
        <v>82687.5</v>
      </c>
      <c r="F1684" s="11">
        <v>0.35</v>
      </c>
      <c r="G1684" s="13">
        <f t="shared" si="156"/>
        <v>236250.00000000003</v>
      </c>
      <c r="H1684" s="154" t="s">
        <v>1243</v>
      </c>
      <c r="I1684" s="4" t="s">
        <v>16</v>
      </c>
      <c r="J1684">
        <v>236250.00000000003</v>
      </c>
      <c r="K1684" t="b">
        <f t="shared" si="157"/>
        <v>0</v>
      </c>
      <c r="L1684" t="b">
        <f t="shared" si="158"/>
        <v>1</v>
      </c>
      <c r="M1684" t="b">
        <f t="shared" si="159"/>
        <v>0</v>
      </c>
      <c r="N1684" t="b">
        <f t="shared" si="160"/>
        <v>1</v>
      </c>
      <c r="O1684" t="b">
        <f t="shared" si="161"/>
        <v>1</v>
      </c>
    </row>
    <row r="1685" spans="1:15">
      <c r="A1685" s="4">
        <v>1185732</v>
      </c>
      <c r="B1685" s="6">
        <v>525</v>
      </c>
      <c r="C1685" s="12" t="s">
        <v>1087</v>
      </c>
      <c r="D1685" s="12" t="s">
        <v>1253</v>
      </c>
      <c r="E1685" s="10">
        <v>126000</v>
      </c>
      <c r="F1685" s="11">
        <v>0.4</v>
      </c>
      <c r="G1685" s="13">
        <f t="shared" si="156"/>
        <v>315000</v>
      </c>
      <c r="H1685" s="154" t="s">
        <v>1243</v>
      </c>
      <c r="I1685" s="4" t="s">
        <v>16</v>
      </c>
      <c r="J1685">
        <v>315000</v>
      </c>
      <c r="K1685" t="b">
        <f t="shared" si="157"/>
        <v>0</v>
      </c>
      <c r="L1685" t="b">
        <f t="shared" si="158"/>
        <v>0</v>
      </c>
      <c r="M1685" t="b">
        <f t="shared" si="159"/>
        <v>0</v>
      </c>
      <c r="N1685" t="b">
        <f t="shared" si="160"/>
        <v>1</v>
      </c>
      <c r="O1685" t="b">
        <f t="shared" si="161"/>
        <v>1</v>
      </c>
    </row>
    <row r="1686" spans="1:15">
      <c r="A1686" s="4">
        <v>1185732</v>
      </c>
      <c r="B1686" s="6">
        <v>675</v>
      </c>
      <c r="C1686" s="12" t="s">
        <v>1086</v>
      </c>
      <c r="D1686" s="12" t="s">
        <v>1253</v>
      </c>
      <c r="E1686" s="10">
        <v>241312.5</v>
      </c>
      <c r="F1686" s="11">
        <v>0.55000000000000004</v>
      </c>
      <c r="G1686" s="13">
        <f t="shared" si="156"/>
        <v>438749.99999999994</v>
      </c>
      <c r="H1686" s="154" t="s">
        <v>1243</v>
      </c>
      <c r="I1686" s="4" t="s">
        <v>16</v>
      </c>
      <c r="J1686">
        <v>438749.99999999994</v>
      </c>
      <c r="K1686" t="b">
        <f t="shared" si="157"/>
        <v>0</v>
      </c>
      <c r="L1686" t="b">
        <f t="shared" si="158"/>
        <v>1</v>
      </c>
      <c r="M1686" t="b">
        <f t="shared" si="159"/>
        <v>0</v>
      </c>
      <c r="N1686" t="b">
        <f t="shared" si="160"/>
        <v>1</v>
      </c>
      <c r="O1686" t="b">
        <f t="shared" si="161"/>
        <v>1</v>
      </c>
    </row>
    <row r="1687" spans="1:15">
      <c r="A1687" s="4">
        <v>1185732</v>
      </c>
      <c r="B1687" s="6">
        <v>900</v>
      </c>
      <c r="C1687" s="12" t="s">
        <v>1086</v>
      </c>
      <c r="D1687" s="12" t="s">
        <v>1253</v>
      </c>
      <c r="E1687" s="10">
        <v>270000</v>
      </c>
      <c r="F1687" s="11">
        <v>0.5</v>
      </c>
      <c r="G1687" s="13">
        <f t="shared" si="156"/>
        <v>540000</v>
      </c>
      <c r="H1687" s="154" t="s">
        <v>1243</v>
      </c>
      <c r="I1687" s="4" t="s">
        <v>16</v>
      </c>
      <c r="J1687">
        <v>540000</v>
      </c>
      <c r="K1687" t="b">
        <f t="shared" si="157"/>
        <v>1</v>
      </c>
      <c r="L1687" t="b">
        <f t="shared" si="158"/>
        <v>1</v>
      </c>
      <c r="M1687" t="b">
        <f t="shared" si="159"/>
        <v>0</v>
      </c>
      <c r="N1687" t="b">
        <f t="shared" si="160"/>
        <v>1</v>
      </c>
      <c r="O1687" t="b">
        <f t="shared" si="161"/>
        <v>1</v>
      </c>
    </row>
    <row r="1688" spans="1:15">
      <c r="A1688" s="4">
        <v>1185732</v>
      </c>
      <c r="B1688" s="6">
        <v>650</v>
      </c>
      <c r="C1688" s="12" t="s">
        <v>1088</v>
      </c>
      <c r="D1688" s="155" t="s">
        <v>1254</v>
      </c>
      <c r="E1688" s="10">
        <v>143000</v>
      </c>
      <c r="F1688" s="11">
        <v>0.4</v>
      </c>
      <c r="G1688" s="13">
        <f t="shared" si="156"/>
        <v>357500</v>
      </c>
      <c r="H1688" s="154" t="s">
        <v>1243</v>
      </c>
      <c r="I1688" s="4" t="s">
        <v>16</v>
      </c>
      <c r="J1688">
        <v>357500</v>
      </c>
      <c r="K1688" t="b">
        <f t="shared" si="157"/>
        <v>0</v>
      </c>
      <c r="L1688" t="b">
        <f t="shared" si="158"/>
        <v>0</v>
      </c>
      <c r="M1688" t="b">
        <f t="shared" si="159"/>
        <v>0</v>
      </c>
      <c r="N1688" t="b">
        <f t="shared" si="160"/>
        <v>1</v>
      </c>
      <c r="O1688" t="b">
        <f t="shared" si="161"/>
        <v>1</v>
      </c>
    </row>
    <row r="1689" spans="1:15">
      <c r="A1689" s="4">
        <v>1185732</v>
      </c>
      <c r="B1689" s="6">
        <v>575</v>
      </c>
      <c r="C1689" s="12" t="s">
        <v>1087</v>
      </c>
      <c r="D1689" s="12" t="s">
        <v>1253</v>
      </c>
      <c r="E1689" s="10">
        <v>86250</v>
      </c>
      <c r="F1689" s="11">
        <v>0.3</v>
      </c>
      <c r="G1689" s="13">
        <f t="shared" si="156"/>
        <v>287500</v>
      </c>
      <c r="H1689" s="154" t="s">
        <v>1243</v>
      </c>
      <c r="I1689" s="4" t="s">
        <v>16</v>
      </c>
      <c r="J1689">
        <v>287500</v>
      </c>
      <c r="K1689" t="b">
        <f t="shared" si="157"/>
        <v>0</v>
      </c>
      <c r="L1689" t="b">
        <f t="shared" si="158"/>
        <v>0</v>
      </c>
      <c r="M1689" t="b">
        <f t="shared" si="159"/>
        <v>0</v>
      </c>
      <c r="N1689" t="b">
        <f t="shared" si="160"/>
        <v>1</v>
      </c>
      <c r="O1689" t="b">
        <f t="shared" si="161"/>
        <v>1</v>
      </c>
    </row>
    <row r="1690" spans="1:15">
      <c r="A1690" s="4">
        <v>1185732</v>
      </c>
      <c r="B1690" s="6">
        <v>525</v>
      </c>
      <c r="C1690" s="12" t="s">
        <v>1087</v>
      </c>
      <c r="D1690" s="12" t="s">
        <v>1253</v>
      </c>
      <c r="E1690" s="10">
        <v>91875</v>
      </c>
      <c r="F1690" s="11">
        <v>0.35</v>
      </c>
      <c r="G1690" s="13">
        <f t="shared" si="156"/>
        <v>262500</v>
      </c>
      <c r="H1690" s="154" t="s">
        <v>1243</v>
      </c>
      <c r="I1690" s="4" t="s">
        <v>16</v>
      </c>
      <c r="J1690">
        <v>262500</v>
      </c>
      <c r="K1690" t="b">
        <f t="shared" si="157"/>
        <v>0</v>
      </c>
      <c r="L1690" t="b">
        <f t="shared" si="158"/>
        <v>0</v>
      </c>
      <c r="M1690" t="b">
        <f t="shared" si="159"/>
        <v>0</v>
      </c>
      <c r="N1690" t="b">
        <f t="shared" si="160"/>
        <v>1</v>
      </c>
      <c r="O1690" t="b">
        <f t="shared" si="161"/>
        <v>1</v>
      </c>
    </row>
    <row r="1691" spans="1:15">
      <c r="A1691" s="4">
        <v>1185732</v>
      </c>
      <c r="B1691" s="6">
        <v>550</v>
      </c>
      <c r="C1691" s="12" t="s">
        <v>1087</v>
      </c>
      <c r="D1691" s="12" t="s">
        <v>1253</v>
      </c>
      <c r="E1691" s="10">
        <v>132000</v>
      </c>
      <c r="F1691" s="11">
        <v>0.4</v>
      </c>
      <c r="G1691" s="13">
        <f t="shared" si="156"/>
        <v>330000</v>
      </c>
      <c r="H1691" s="154" t="s">
        <v>1243</v>
      </c>
      <c r="I1691" s="4" t="s">
        <v>16</v>
      </c>
      <c r="J1691">
        <v>330000</v>
      </c>
      <c r="K1691" t="b">
        <f t="shared" si="157"/>
        <v>0</v>
      </c>
      <c r="L1691" t="b">
        <f t="shared" si="158"/>
        <v>0</v>
      </c>
      <c r="M1691" t="b">
        <f t="shared" si="159"/>
        <v>0</v>
      </c>
      <c r="N1691" t="b">
        <f t="shared" si="160"/>
        <v>1</v>
      </c>
      <c r="O1691" t="b">
        <f t="shared" si="161"/>
        <v>1</v>
      </c>
    </row>
    <row r="1692" spans="1:15">
      <c r="A1692" s="4">
        <v>1185732</v>
      </c>
      <c r="B1692" s="6">
        <v>725</v>
      </c>
      <c r="C1692" s="12" t="s">
        <v>1086</v>
      </c>
      <c r="D1692" s="12" t="s">
        <v>1253</v>
      </c>
      <c r="E1692" s="10">
        <v>259187.5</v>
      </c>
      <c r="F1692" s="11">
        <v>0.55000000000000004</v>
      </c>
      <c r="G1692" s="13">
        <f t="shared" si="156"/>
        <v>471249.99999999994</v>
      </c>
      <c r="H1692" s="154" t="s">
        <v>1243</v>
      </c>
      <c r="I1692" s="4" t="s">
        <v>16</v>
      </c>
      <c r="J1692">
        <v>471249.99999999994</v>
      </c>
      <c r="K1692" t="b">
        <f t="shared" si="157"/>
        <v>1</v>
      </c>
      <c r="L1692" t="b">
        <f t="shared" si="158"/>
        <v>1</v>
      </c>
      <c r="M1692" t="b">
        <f t="shared" si="159"/>
        <v>0</v>
      </c>
      <c r="N1692" t="b">
        <f t="shared" si="160"/>
        <v>1</v>
      </c>
      <c r="O1692" t="b">
        <f t="shared" si="161"/>
        <v>1</v>
      </c>
    </row>
    <row r="1693" spans="1:15">
      <c r="A1693" s="4">
        <v>1185732</v>
      </c>
      <c r="B1693" s="6">
        <v>875</v>
      </c>
      <c r="C1693" s="12" t="s">
        <v>1087</v>
      </c>
      <c r="D1693" s="12" t="s">
        <v>1253</v>
      </c>
      <c r="E1693" s="10">
        <v>262500</v>
      </c>
      <c r="F1693" s="11">
        <v>0.5</v>
      </c>
      <c r="G1693" s="13">
        <f t="shared" si="156"/>
        <v>525000</v>
      </c>
      <c r="H1693" s="154" t="s">
        <v>1243</v>
      </c>
      <c r="I1693" s="4" t="s">
        <v>16</v>
      </c>
      <c r="J1693">
        <v>525000</v>
      </c>
      <c r="K1693" t="b">
        <f t="shared" si="157"/>
        <v>1</v>
      </c>
      <c r="L1693" t="b">
        <f t="shared" si="158"/>
        <v>0</v>
      </c>
      <c r="M1693" t="b">
        <f t="shared" si="159"/>
        <v>0</v>
      </c>
      <c r="N1693" t="b">
        <f t="shared" si="160"/>
        <v>1</v>
      </c>
      <c r="O1693" t="b">
        <f t="shared" si="161"/>
        <v>1</v>
      </c>
    </row>
    <row r="1694" spans="1:15">
      <c r="A1694" s="4">
        <v>1185732</v>
      </c>
      <c r="B1694" s="6">
        <v>650</v>
      </c>
      <c r="C1694" s="12" t="s">
        <v>1086</v>
      </c>
      <c r="D1694" s="12" t="s">
        <v>1253</v>
      </c>
      <c r="E1694" s="10">
        <v>143000</v>
      </c>
      <c r="F1694" s="11">
        <v>0.4</v>
      </c>
      <c r="G1694" s="13">
        <f t="shared" si="156"/>
        <v>357500</v>
      </c>
      <c r="H1694" s="154" t="s">
        <v>1243</v>
      </c>
      <c r="I1694" s="4" t="s">
        <v>16</v>
      </c>
      <c r="J1694">
        <v>357500</v>
      </c>
      <c r="K1694" t="b">
        <f t="shared" si="157"/>
        <v>0</v>
      </c>
      <c r="L1694" t="b">
        <f t="shared" si="158"/>
        <v>1</v>
      </c>
      <c r="M1694" t="b">
        <f t="shared" si="159"/>
        <v>0</v>
      </c>
      <c r="N1694" t="b">
        <f t="shared" si="160"/>
        <v>1</v>
      </c>
      <c r="O1694" t="b">
        <f t="shared" si="161"/>
        <v>1</v>
      </c>
    </row>
    <row r="1695" spans="1:15">
      <c r="A1695" s="4">
        <v>1185732</v>
      </c>
      <c r="B1695" s="6">
        <v>575</v>
      </c>
      <c r="C1695" s="12" t="s">
        <v>1087</v>
      </c>
      <c r="D1695" s="12" t="s">
        <v>1253</v>
      </c>
      <c r="E1695" s="10">
        <v>77625</v>
      </c>
      <c r="F1695" s="11">
        <v>0.3</v>
      </c>
      <c r="G1695" s="13">
        <f t="shared" si="156"/>
        <v>258750</v>
      </c>
      <c r="H1695" s="154" t="s">
        <v>1243</v>
      </c>
      <c r="I1695" s="4" t="s">
        <v>16</v>
      </c>
      <c r="J1695">
        <v>258750</v>
      </c>
      <c r="K1695" t="b">
        <f t="shared" si="157"/>
        <v>0</v>
      </c>
      <c r="L1695" t="b">
        <f t="shared" si="158"/>
        <v>0</v>
      </c>
      <c r="M1695" t="b">
        <f t="shared" si="159"/>
        <v>0</v>
      </c>
      <c r="N1695" t="b">
        <f t="shared" si="160"/>
        <v>1</v>
      </c>
      <c r="O1695" t="b">
        <f t="shared" si="161"/>
        <v>1</v>
      </c>
    </row>
    <row r="1696" spans="1:15">
      <c r="A1696" s="4">
        <v>1185732</v>
      </c>
      <c r="B1696" s="6">
        <v>525</v>
      </c>
      <c r="C1696" s="12" t="s">
        <v>1088</v>
      </c>
      <c r="D1696" s="155" t="s">
        <v>1254</v>
      </c>
      <c r="E1696" s="10">
        <v>64312.5</v>
      </c>
      <c r="F1696" s="11">
        <v>0.35</v>
      </c>
      <c r="G1696" s="13">
        <f t="shared" si="156"/>
        <v>183750</v>
      </c>
      <c r="H1696" s="154" t="s">
        <v>1243</v>
      </c>
      <c r="I1696" s="4" t="s">
        <v>16</v>
      </c>
      <c r="J1696">
        <v>183750</v>
      </c>
      <c r="K1696" t="b">
        <f t="shared" si="157"/>
        <v>0</v>
      </c>
      <c r="L1696" t="b">
        <f t="shared" si="158"/>
        <v>0</v>
      </c>
      <c r="M1696" t="b">
        <f t="shared" si="159"/>
        <v>0</v>
      </c>
      <c r="N1696" t="b">
        <f t="shared" si="160"/>
        <v>1</v>
      </c>
      <c r="O1696" t="b">
        <f t="shared" si="161"/>
        <v>1</v>
      </c>
    </row>
    <row r="1697" spans="1:15">
      <c r="A1697" s="4">
        <v>1185732</v>
      </c>
      <c r="B1697" s="6">
        <v>500</v>
      </c>
      <c r="C1697" s="12" t="s">
        <v>1087</v>
      </c>
      <c r="D1697" s="12" t="s">
        <v>1253</v>
      </c>
      <c r="E1697" s="10">
        <v>90000</v>
      </c>
      <c r="F1697" s="11">
        <v>0.4</v>
      </c>
      <c r="G1697" s="13">
        <f t="shared" si="156"/>
        <v>225000</v>
      </c>
      <c r="H1697" s="154" t="s">
        <v>1243</v>
      </c>
      <c r="I1697" s="4" t="s">
        <v>16</v>
      </c>
      <c r="J1697">
        <v>225000</v>
      </c>
      <c r="K1697" t="b">
        <f t="shared" si="157"/>
        <v>0</v>
      </c>
      <c r="L1697" t="b">
        <f t="shared" si="158"/>
        <v>0</v>
      </c>
      <c r="M1697" t="b">
        <f t="shared" si="159"/>
        <v>0</v>
      </c>
      <c r="N1697" t="b">
        <f t="shared" si="160"/>
        <v>1</v>
      </c>
      <c r="O1697" t="b">
        <f t="shared" si="161"/>
        <v>1</v>
      </c>
    </row>
    <row r="1698" spans="1:15">
      <c r="A1698" s="4">
        <v>1185732</v>
      </c>
      <c r="B1698" s="6">
        <v>675</v>
      </c>
      <c r="C1698" s="12" t="s">
        <v>1087</v>
      </c>
      <c r="D1698" s="12" t="s">
        <v>1253</v>
      </c>
      <c r="E1698" s="10">
        <v>185625</v>
      </c>
      <c r="F1698" s="11">
        <v>0.55000000000000004</v>
      </c>
      <c r="G1698" s="13">
        <f t="shared" si="156"/>
        <v>337500</v>
      </c>
      <c r="H1698" s="154" t="s">
        <v>1243</v>
      </c>
      <c r="I1698" s="4" t="s">
        <v>16</v>
      </c>
      <c r="J1698">
        <v>337500</v>
      </c>
      <c r="K1698" t="b">
        <f t="shared" si="157"/>
        <v>0</v>
      </c>
      <c r="L1698" t="b">
        <f t="shared" si="158"/>
        <v>0</v>
      </c>
      <c r="M1698" t="b">
        <f t="shared" si="159"/>
        <v>0</v>
      </c>
      <c r="N1698" t="b">
        <f t="shared" si="160"/>
        <v>1</v>
      </c>
      <c r="O1698" t="b">
        <f t="shared" si="161"/>
        <v>1</v>
      </c>
    </row>
    <row r="1699" spans="1:15">
      <c r="A1699" s="4">
        <v>1185732</v>
      </c>
      <c r="B1699" s="6">
        <v>800</v>
      </c>
      <c r="C1699" s="12" t="s">
        <v>1087</v>
      </c>
      <c r="D1699" s="12" t="s">
        <v>1253</v>
      </c>
      <c r="E1699" s="10">
        <v>180000</v>
      </c>
      <c r="F1699" s="11">
        <v>0.5</v>
      </c>
      <c r="G1699" s="13">
        <f t="shared" si="156"/>
        <v>360000</v>
      </c>
      <c r="H1699" s="154" t="s">
        <v>1243</v>
      </c>
      <c r="I1699" s="4" t="s">
        <v>16</v>
      </c>
      <c r="J1699">
        <v>360000</v>
      </c>
      <c r="K1699" t="b">
        <f t="shared" si="157"/>
        <v>0</v>
      </c>
      <c r="L1699" t="b">
        <f t="shared" si="158"/>
        <v>0</v>
      </c>
      <c r="M1699" t="b">
        <f t="shared" si="159"/>
        <v>0</v>
      </c>
      <c r="N1699" t="b">
        <f t="shared" si="160"/>
        <v>1</v>
      </c>
      <c r="O1699" t="b">
        <f t="shared" si="161"/>
        <v>1</v>
      </c>
    </row>
    <row r="1700" spans="1:15">
      <c r="A1700" s="4">
        <v>1185732</v>
      </c>
      <c r="B1700" s="6">
        <v>600</v>
      </c>
      <c r="C1700" s="12" t="s">
        <v>1089</v>
      </c>
      <c r="D1700" s="155" t="s">
        <v>1254</v>
      </c>
      <c r="E1700" s="10">
        <v>96000</v>
      </c>
      <c r="F1700" s="11">
        <v>0.4</v>
      </c>
      <c r="G1700" s="13">
        <f t="shared" si="156"/>
        <v>240000</v>
      </c>
      <c r="H1700" s="154" t="s">
        <v>1243</v>
      </c>
      <c r="I1700" s="4" t="s">
        <v>16</v>
      </c>
      <c r="J1700">
        <v>240000</v>
      </c>
      <c r="K1700" t="b">
        <f t="shared" si="157"/>
        <v>0</v>
      </c>
      <c r="L1700" t="b">
        <f t="shared" si="158"/>
        <v>0</v>
      </c>
      <c r="M1700" t="b">
        <f t="shared" si="159"/>
        <v>0</v>
      </c>
      <c r="N1700" t="b">
        <f t="shared" si="160"/>
        <v>1</v>
      </c>
      <c r="O1700" t="b">
        <f t="shared" si="161"/>
        <v>1</v>
      </c>
    </row>
    <row r="1701" spans="1:15">
      <c r="A1701" s="4">
        <v>1185732</v>
      </c>
      <c r="B1701" s="6">
        <v>500</v>
      </c>
      <c r="C1701" s="12" t="s">
        <v>1087</v>
      </c>
      <c r="D1701" s="12" t="s">
        <v>1253</v>
      </c>
      <c r="E1701" s="10">
        <v>52500</v>
      </c>
      <c r="F1701" s="11">
        <v>0.3</v>
      </c>
      <c r="G1701" s="13">
        <f t="shared" si="156"/>
        <v>175000</v>
      </c>
      <c r="H1701" s="154" t="s">
        <v>1243</v>
      </c>
      <c r="I1701" s="4" t="s">
        <v>16</v>
      </c>
      <c r="J1701">
        <v>175000</v>
      </c>
      <c r="K1701" t="b">
        <f t="shared" si="157"/>
        <v>0</v>
      </c>
      <c r="L1701" t="b">
        <f t="shared" si="158"/>
        <v>0</v>
      </c>
      <c r="M1701" t="b">
        <f t="shared" si="159"/>
        <v>0</v>
      </c>
      <c r="N1701" t="b">
        <f t="shared" si="160"/>
        <v>1</v>
      </c>
      <c r="O1701" t="b">
        <f t="shared" si="161"/>
        <v>1</v>
      </c>
    </row>
    <row r="1702" spans="1:15">
      <c r="A1702" s="4">
        <v>1185732</v>
      </c>
      <c r="B1702" s="6">
        <v>475</v>
      </c>
      <c r="C1702" s="12" t="s">
        <v>1088</v>
      </c>
      <c r="D1702" s="155" t="s">
        <v>1254</v>
      </c>
      <c r="E1702" s="10">
        <v>58187.5</v>
      </c>
      <c r="F1702" s="11">
        <v>0.35</v>
      </c>
      <c r="G1702" s="13">
        <f t="shared" si="156"/>
        <v>166250</v>
      </c>
      <c r="H1702" s="154" t="s">
        <v>1243</v>
      </c>
      <c r="I1702" s="4" t="s">
        <v>16</v>
      </c>
      <c r="J1702">
        <v>166250</v>
      </c>
      <c r="K1702" t="b">
        <f t="shared" si="157"/>
        <v>0</v>
      </c>
      <c r="L1702" t="b">
        <f t="shared" si="158"/>
        <v>0</v>
      </c>
      <c r="M1702" t="b">
        <f t="shared" si="159"/>
        <v>0</v>
      </c>
      <c r="N1702" t="b">
        <f t="shared" si="160"/>
        <v>1</v>
      </c>
      <c r="O1702" t="b">
        <f t="shared" si="161"/>
        <v>1</v>
      </c>
    </row>
    <row r="1703" spans="1:15">
      <c r="A1703" s="4">
        <v>1185732</v>
      </c>
      <c r="B1703" s="6">
        <v>475</v>
      </c>
      <c r="C1703" s="12" t="s">
        <v>1087</v>
      </c>
      <c r="D1703" s="12" t="s">
        <v>1253</v>
      </c>
      <c r="E1703" s="10">
        <v>85500</v>
      </c>
      <c r="F1703" s="11">
        <v>0.4</v>
      </c>
      <c r="G1703" s="13">
        <f t="shared" si="156"/>
        <v>213750</v>
      </c>
      <c r="H1703" s="154" t="s">
        <v>1243</v>
      </c>
      <c r="I1703" s="4" t="s">
        <v>16</v>
      </c>
      <c r="J1703">
        <v>213750</v>
      </c>
      <c r="K1703" t="b">
        <f t="shared" si="157"/>
        <v>0</v>
      </c>
      <c r="L1703" t="b">
        <f t="shared" si="158"/>
        <v>0</v>
      </c>
      <c r="M1703" t="b">
        <f t="shared" si="159"/>
        <v>0</v>
      </c>
      <c r="N1703" t="b">
        <f t="shared" si="160"/>
        <v>1</v>
      </c>
      <c r="O1703" t="b">
        <f t="shared" si="161"/>
        <v>1</v>
      </c>
    </row>
    <row r="1704" spans="1:15">
      <c r="A1704" s="4">
        <v>1185732</v>
      </c>
      <c r="B1704" s="6">
        <v>575</v>
      </c>
      <c r="C1704" s="12" t="s">
        <v>1086</v>
      </c>
      <c r="D1704" s="12" t="s">
        <v>1253</v>
      </c>
      <c r="E1704" s="10">
        <v>158125</v>
      </c>
      <c r="F1704" s="11">
        <v>0.55000000000000004</v>
      </c>
      <c r="G1704" s="13">
        <f t="shared" si="156"/>
        <v>287500</v>
      </c>
      <c r="H1704" s="154" t="s">
        <v>1243</v>
      </c>
      <c r="I1704" s="4" t="s">
        <v>16</v>
      </c>
      <c r="J1704">
        <v>287500</v>
      </c>
      <c r="K1704" t="b">
        <f t="shared" si="157"/>
        <v>0</v>
      </c>
      <c r="L1704" t="b">
        <f t="shared" si="158"/>
        <v>1</v>
      </c>
      <c r="M1704" t="b">
        <f t="shared" si="159"/>
        <v>0</v>
      </c>
      <c r="N1704" t="b">
        <f t="shared" si="160"/>
        <v>1</v>
      </c>
      <c r="O1704" t="b">
        <f t="shared" si="161"/>
        <v>1</v>
      </c>
    </row>
    <row r="1705" spans="1:15">
      <c r="A1705" s="4">
        <v>1185732</v>
      </c>
      <c r="B1705" s="6">
        <v>750</v>
      </c>
      <c r="C1705" s="12" t="s">
        <v>1087</v>
      </c>
      <c r="D1705" s="12" t="s">
        <v>1253</v>
      </c>
      <c r="E1705" s="10">
        <v>187500</v>
      </c>
      <c r="F1705" s="11">
        <v>0.5</v>
      </c>
      <c r="G1705" s="13">
        <f t="shared" si="156"/>
        <v>375000</v>
      </c>
      <c r="H1705" s="154" t="s">
        <v>1243</v>
      </c>
      <c r="I1705" s="4" t="s">
        <v>16</v>
      </c>
      <c r="J1705">
        <v>375000</v>
      </c>
      <c r="K1705" t="b">
        <f t="shared" si="157"/>
        <v>0</v>
      </c>
      <c r="L1705" t="b">
        <f t="shared" si="158"/>
        <v>0</v>
      </c>
      <c r="M1705" t="b">
        <f t="shared" si="159"/>
        <v>0</v>
      </c>
      <c r="N1705" t="b">
        <f t="shared" si="160"/>
        <v>1</v>
      </c>
      <c r="O1705" t="b">
        <f t="shared" si="161"/>
        <v>1</v>
      </c>
    </row>
    <row r="1706" spans="1:15">
      <c r="A1706" s="4">
        <v>1185732</v>
      </c>
      <c r="B1706" s="6">
        <v>575</v>
      </c>
      <c r="C1706" s="12" t="s">
        <v>1087</v>
      </c>
      <c r="D1706" s="12" t="s">
        <v>1253</v>
      </c>
      <c r="E1706" s="10">
        <v>92000</v>
      </c>
      <c r="F1706" s="11">
        <v>0.4</v>
      </c>
      <c r="G1706" s="13">
        <f t="shared" si="156"/>
        <v>230000</v>
      </c>
      <c r="H1706" s="154" t="s">
        <v>1243</v>
      </c>
      <c r="I1706" s="4" t="s">
        <v>16</v>
      </c>
      <c r="J1706">
        <v>230000</v>
      </c>
      <c r="K1706" t="b">
        <f t="shared" si="157"/>
        <v>0</v>
      </c>
      <c r="L1706" t="b">
        <f t="shared" si="158"/>
        <v>0</v>
      </c>
      <c r="M1706" t="b">
        <f t="shared" si="159"/>
        <v>0</v>
      </c>
      <c r="N1706" t="b">
        <f t="shared" si="160"/>
        <v>1</v>
      </c>
      <c r="O1706" t="b">
        <f t="shared" si="161"/>
        <v>1</v>
      </c>
    </row>
    <row r="1707" spans="1:15">
      <c r="A1707" s="4">
        <v>1185732</v>
      </c>
      <c r="B1707" s="6">
        <v>425</v>
      </c>
      <c r="C1707" s="12" t="s">
        <v>1086</v>
      </c>
      <c r="D1707" s="12" t="s">
        <v>1253</v>
      </c>
      <c r="E1707" s="10">
        <v>51000</v>
      </c>
      <c r="F1707" s="11">
        <v>0.3</v>
      </c>
      <c r="G1707" s="13">
        <f t="shared" si="156"/>
        <v>170000</v>
      </c>
      <c r="H1707" s="154" t="s">
        <v>1243</v>
      </c>
      <c r="I1707" s="4" t="s">
        <v>16</v>
      </c>
      <c r="J1707">
        <v>170000</v>
      </c>
      <c r="K1707" t="b">
        <f t="shared" si="157"/>
        <v>0</v>
      </c>
      <c r="L1707" t="b">
        <f t="shared" si="158"/>
        <v>1</v>
      </c>
      <c r="M1707" t="b">
        <f t="shared" si="159"/>
        <v>0</v>
      </c>
      <c r="N1707" t="b">
        <f t="shared" si="160"/>
        <v>1</v>
      </c>
      <c r="O1707" t="b">
        <f t="shared" si="161"/>
        <v>1</v>
      </c>
    </row>
    <row r="1708" spans="1:15">
      <c r="A1708" s="4">
        <v>1185732</v>
      </c>
      <c r="B1708" s="6">
        <v>400</v>
      </c>
      <c r="C1708" s="12" t="s">
        <v>1087</v>
      </c>
      <c r="D1708" s="12" t="s">
        <v>1253</v>
      </c>
      <c r="E1708" s="10">
        <v>56000</v>
      </c>
      <c r="F1708" s="11">
        <v>0.35</v>
      </c>
      <c r="G1708" s="13">
        <f t="shared" si="156"/>
        <v>160000</v>
      </c>
      <c r="H1708" s="154" t="s">
        <v>1243</v>
      </c>
      <c r="I1708" s="4" t="s">
        <v>16</v>
      </c>
      <c r="J1708">
        <v>160000</v>
      </c>
      <c r="K1708" t="b">
        <f t="shared" si="157"/>
        <v>0</v>
      </c>
      <c r="L1708" t="b">
        <f t="shared" si="158"/>
        <v>0</v>
      </c>
      <c r="M1708" t="b">
        <f t="shared" si="159"/>
        <v>0</v>
      </c>
      <c r="N1708" t="b">
        <f t="shared" si="160"/>
        <v>1</v>
      </c>
      <c r="O1708" t="b">
        <f t="shared" si="161"/>
        <v>1</v>
      </c>
    </row>
    <row r="1709" spans="1:15">
      <c r="A1709" s="4">
        <v>1185732</v>
      </c>
      <c r="B1709" s="6">
        <v>400</v>
      </c>
      <c r="C1709" s="12" t="s">
        <v>1086</v>
      </c>
      <c r="D1709" s="12" t="s">
        <v>1253</v>
      </c>
      <c r="E1709" s="10">
        <v>80000</v>
      </c>
      <c r="F1709" s="11">
        <v>0.4</v>
      </c>
      <c r="G1709" s="13">
        <f t="shared" si="156"/>
        <v>200000</v>
      </c>
      <c r="H1709" s="154" t="s">
        <v>1243</v>
      </c>
      <c r="I1709" s="4" t="s">
        <v>16</v>
      </c>
      <c r="J1709">
        <v>200000</v>
      </c>
      <c r="K1709" t="b">
        <f t="shared" si="157"/>
        <v>0</v>
      </c>
      <c r="L1709" t="b">
        <f t="shared" si="158"/>
        <v>1</v>
      </c>
      <c r="M1709" t="b">
        <f t="shared" si="159"/>
        <v>0</v>
      </c>
      <c r="N1709" t="b">
        <f t="shared" si="160"/>
        <v>1</v>
      </c>
      <c r="O1709" t="b">
        <f t="shared" si="161"/>
        <v>1</v>
      </c>
    </row>
    <row r="1710" spans="1:15">
      <c r="A1710" s="4">
        <v>1185732</v>
      </c>
      <c r="B1710" s="6">
        <v>525</v>
      </c>
      <c r="C1710" s="12" t="s">
        <v>1087</v>
      </c>
      <c r="D1710" s="12" t="s">
        <v>1253</v>
      </c>
      <c r="E1710" s="10">
        <v>158812.5</v>
      </c>
      <c r="F1710" s="11">
        <v>0.55000000000000004</v>
      </c>
      <c r="G1710" s="13">
        <f t="shared" si="156"/>
        <v>288750</v>
      </c>
      <c r="H1710" s="154" t="s">
        <v>1243</v>
      </c>
      <c r="I1710" s="4" t="s">
        <v>16</v>
      </c>
      <c r="J1710">
        <v>288750</v>
      </c>
      <c r="K1710" t="b">
        <f t="shared" si="157"/>
        <v>0</v>
      </c>
      <c r="L1710" t="b">
        <f t="shared" si="158"/>
        <v>0</v>
      </c>
      <c r="M1710" t="b">
        <f t="shared" si="159"/>
        <v>0</v>
      </c>
      <c r="N1710" t="b">
        <f t="shared" si="160"/>
        <v>1</v>
      </c>
      <c r="O1710" t="b">
        <f t="shared" si="161"/>
        <v>1</v>
      </c>
    </row>
    <row r="1711" spans="1:15">
      <c r="A1711" s="4">
        <v>1185732</v>
      </c>
      <c r="B1711" s="6">
        <v>675</v>
      </c>
      <c r="C1711" s="12" t="s">
        <v>1087</v>
      </c>
      <c r="D1711" s="12" t="s">
        <v>1253</v>
      </c>
      <c r="E1711" s="10">
        <v>168750</v>
      </c>
      <c r="F1711" s="11">
        <v>0.5</v>
      </c>
      <c r="G1711" s="13">
        <f t="shared" si="156"/>
        <v>337500</v>
      </c>
      <c r="H1711" s="154" t="s">
        <v>1243</v>
      </c>
      <c r="I1711" s="4" t="s">
        <v>16</v>
      </c>
      <c r="J1711">
        <v>337500</v>
      </c>
      <c r="K1711" t="b">
        <f t="shared" si="157"/>
        <v>0</v>
      </c>
      <c r="L1711" t="b">
        <f t="shared" si="158"/>
        <v>0</v>
      </c>
      <c r="M1711" t="b">
        <f t="shared" si="159"/>
        <v>0</v>
      </c>
      <c r="N1711" t="b">
        <f t="shared" si="160"/>
        <v>1</v>
      </c>
      <c r="O1711" t="b">
        <f t="shared" si="161"/>
        <v>1</v>
      </c>
    </row>
    <row r="1712" spans="1:15">
      <c r="A1712" s="4">
        <v>1185732</v>
      </c>
      <c r="B1712" s="6">
        <v>500</v>
      </c>
      <c r="C1712" s="12" t="s">
        <v>1088</v>
      </c>
      <c r="D1712" s="155" t="s">
        <v>1254</v>
      </c>
      <c r="E1712" s="10">
        <v>90000</v>
      </c>
      <c r="F1712" s="11">
        <v>0.4</v>
      </c>
      <c r="G1712" s="13">
        <f t="shared" si="156"/>
        <v>225000</v>
      </c>
      <c r="H1712" s="154" t="s">
        <v>1243</v>
      </c>
      <c r="I1712" s="4" t="s">
        <v>16</v>
      </c>
      <c r="J1712">
        <v>225000</v>
      </c>
      <c r="K1712" t="b">
        <f t="shared" si="157"/>
        <v>0</v>
      </c>
      <c r="L1712" t="b">
        <f t="shared" si="158"/>
        <v>0</v>
      </c>
      <c r="M1712" t="b">
        <f t="shared" si="159"/>
        <v>0</v>
      </c>
      <c r="N1712" t="b">
        <f t="shared" si="160"/>
        <v>1</v>
      </c>
      <c r="O1712" t="b">
        <f t="shared" si="161"/>
        <v>1</v>
      </c>
    </row>
    <row r="1713" spans="1:15">
      <c r="A1713" s="4">
        <v>1185732</v>
      </c>
      <c r="B1713" s="6">
        <v>445</v>
      </c>
      <c r="C1713" s="12" t="s">
        <v>1086</v>
      </c>
      <c r="D1713" s="12" t="s">
        <v>1253</v>
      </c>
      <c r="E1713" s="10">
        <v>60075</v>
      </c>
      <c r="F1713" s="11">
        <v>0.3</v>
      </c>
      <c r="G1713" s="13">
        <f t="shared" si="156"/>
        <v>200250</v>
      </c>
      <c r="H1713" s="154" t="s">
        <v>1243</v>
      </c>
      <c r="I1713" s="4" t="s">
        <v>16</v>
      </c>
      <c r="J1713">
        <v>200250</v>
      </c>
      <c r="K1713" t="b">
        <f t="shared" si="157"/>
        <v>0</v>
      </c>
      <c r="L1713" t="b">
        <f t="shared" si="158"/>
        <v>1</v>
      </c>
      <c r="M1713" t="b">
        <f t="shared" si="159"/>
        <v>0</v>
      </c>
      <c r="N1713" t="b">
        <f t="shared" si="160"/>
        <v>1</v>
      </c>
      <c r="O1713" t="b">
        <f t="shared" si="161"/>
        <v>1</v>
      </c>
    </row>
    <row r="1714" spans="1:15">
      <c r="A1714" s="4">
        <v>1185732</v>
      </c>
      <c r="B1714" s="6">
        <v>475</v>
      </c>
      <c r="C1714" s="12" t="s">
        <v>1087</v>
      </c>
      <c r="D1714" s="12" t="s">
        <v>1253</v>
      </c>
      <c r="E1714" s="10">
        <v>74812.5</v>
      </c>
      <c r="F1714" s="11">
        <v>0.35</v>
      </c>
      <c r="G1714" s="13">
        <f t="shared" si="156"/>
        <v>213750</v>
      </c>
      <c r="H1714" s="154" t="s">
        <v>1243</v>
      </c>
      <c r="I1714" s="4" t="s">
        <v>16</v>
      </c>
      <c r="J1714">
        <v>213750</v>
      </c>
      <c r="K1714" t="b">
        <f t="shared" si="157"/>
        <v>0</v>
      </c>
      <c r="L1714" t="b">
        <f t="shared" si="158"/>
        <v>0</v>
      </c>
      <c r="M1714" t="b">
        <f t="shared" si="159"/>
        <v>0</v>
      </c>
      <c r="N1714" t="b">
        <f t="shared" si="160"/>
        <v>1</v>
      </c>
      <c r="O1714" t="b">
        <f t="shared" si="161"/>
        <v>1</v>
      </c>
    </row>
    <row r="1715" spans="1:15">
      <c r="A1715" s="4">
        <v>1185732</v>
      </c>
      <c r="B1715" s="6">
        <v>450</v>
      </c>
      <c r="C1715" s="12" t="s">
        <v>1087</v>
      </c>
      <c r="D1715" s="12" t="s">
        <v>1253</v>
      </c>
      <c r="E1715" s="10">
        <v>108000</v>
      </c>
      <c r="F1715" s="11">
        <v>0.4</v>
      </c>
      <c r="G1715" s="13">
        <f t="shared" si="156"/>
        <v>270000</v>
      </c>
      <c r="H1715" s="154" t="s">
        <v>1243</v>
      </c>
      <c r="I1715" s="4" t="s">
        <v>16</v>
      </c>
      <c r="J1715">
        <v>270000</v>
      </c>
      <c r="K1715" t="b">
        <f t="shared" si="157"/>
        <v>0</v>
      </c>
      <c r="L1715" t="b">
        <f t="shared" si="158"/>
        <v>0</v>
      </c>
      <c r="M1715" t="b">
        <f t="shared" si="159"/>
        <v>0</v>
      </c>
      <c r="N1715" t="b">
        <f t="shared" si="160"/>
        <v>1</v>
      </c>
      <c r="O1715" t="b">
        <f t="shared" si="161"/>
        <v>1</v>
      </c>
    </row>
    <row r="1716" spans="1:15">
      <c r="A1716" s="4">
        <v>1185732</v>
      </c>
      <c r="B1716" s="6">
        <v>625</v>
      </c>
      <c r="C1716" s="12" t="s">
        <v>1088</v>
      </c>
      <c r="D1716" s="155" t="s">
        <v>1254</v>
      </c>
      <c r="E1716" s="10">
        <v>223437.5</v>
      </c>
      <c r="F1716" s="11">
        <v>0.55000000000000004</v>
      </c>
      <c r="G1716" s="13">
        <f t="shared" si="156"/>
        <v>406249.99999999994</v>
      </c>
      <c r="H1716" s="154" t="s">
        <v>1243</v>
      </c>
      <c r="I1716" s="4" t="s">
        <v>16</v>
      </c>
      <c r="J1716">
        <v>406249.99999999994</v>
      </c>
      <c r="K1716" t="b">
        <f t="shared" si="157"/>
        <v>0</v>
      </c>
      <c r="L1716" t="b">
        <f t="shared" si="158"/>
        <v>0</v>
      </c>
      <c r="M1716" t="b">
        <f t="shared" si="159"/>
        <v>0</v>
      </c>
      <c r="N1716" t="b">
        <f t="shared" si="160"/>
        <v>1</v>
      </c>
      <c r="O1716" t="b">
        <f t="shared" si="161"/>
        <v>1</v>
      </c>
    </row>
    <row r="1717" spans="1:15">
      <c r="A1717" s="4">
        <v>1185732</v>
      </c>
      <c r="B1717" s="6">
        <v>850</v>
      </c>
      <c r="C1717" s="12" t="s">
        <v>1086</v>
      </c>
      <c r="D1717" s="12" t="s">
        <v>1253</v>
      </c>
      <c r="E1717" s="10">
        <v>255000</v>
      </c>
      <c r="F1717" s="11">
        <v>0.5</v>
      </c>
      <c r="G1717" s="13">
        <f t="shared" si="156"/>
        <v>510000</v>
      </c>
      <c r="H1717" s="154" t="s">
        <v>1243</v>
      </c>
      <c r="I1717" s="4" t="s">
        <v>16</v>
      </c>
      <c r="J1717">
        <v>510000</v>
      </c>
      <c r="K1717" t="b">
        <f t="shared" si="157"/>
        <v>1</v>
      </c>
      <c r="L1717" t="b">
        <f t="shared" si="158"/>
        <v>1</v>
      </c>
      <c r="M1717" t="b">
        <f t="shared" si="159"/>
        <v>0</v>
      </c>
      <c r="N1717" t="b">
        <f t="shared" si="160"/>
        <v>1</v>
      </c>
      <c r="O1717" t="b">
        <f t="shared" si="161"/>
        <v>1</v>
      </c>
    </row>
    <row r="1718" spans="1:15">
      <c r="A1718" s="4">
        <v>1185732</v>
      </c>
      <c r="B1718" s="6">
        <v>650</v>
      </c>
      <c r="C1718" s="12" t="s">
        <v>1086</v>
      </c>
      <c r="D1718" s="12" t="s">
        <v>1253</v>
      </c>
      <c r="E1718" s="10">
        <v>130000</v>
      </c>
      <c r="F1718" s="11">
        <v>0.4</v>
      </c>
      <c r="G1718" s="13">
        <f t="shared" si="156"/>
        <v>325000</v>
      </c>
      <c r="H1718" s="154" t="s">
        <v>1243</v>
      </c>
      <c r="I1718" s="4" t="s">
        <v>16</v>
      </c>
      <c r="J1718">
        <v>325000</v>
      </c>
      <c r="K1718" t="b">
        <f t="shared" si="157"/>
        <v>0</v>
      </c>
      <c r="L1718" t="b">
        <f t="shared" si="158"/>
        <v>1</v>
      </c>
      <c r="M1718" t="b">
        <f t="shared" si="159"/>
        <v>0</v>
      </c>
      <c r="N1718" t="b">
        <f t="shared" si="160"/>
        <v>1</v>
      </c>
      <c r="O1718" t="b">
        <f t="shared" si="161"/>
        <v>1</v>
      </c>
    </row>
    <row r="1719" spans="1:15">
      <c r="A1719" s="4">
        <v>1185732</v>
      </c>
      <c r="B1719" s="6">
        <v>600</v>
      </c>
      <c r="C1719" s="12" t="s">
        <v>1087</v>
      </c>
      <c r="D1719" s="12" t="s">
        <v>1253</v>
      </c>
      <c r="E1719" s="10">
        <v>90000</v>
      </c>
      <c r="F1719" s="11">
        <v>0.3</v>
      </c>
      <c r="G1719" s="13">
        <f t="shared" si="156"/>
        <v>300000</v>
      </c>
      <c r="H1719" s="154" t="s">
        <v>1243</v>
      </c>
      <c r="I1719" s="4" t="s">
        <v>16</v>
      </c>
      <c r="J1719">
        <v>300000</v>
      </c>
      <c r="K1719" t="b">
        <f t="shared" si="157"/>
        <v>0</v>
      </c>
      <c r="L1719" t="b">
        <f t="shared" si="158"/>
        <v>0</v>
      </c>
      <c r="M1719" t="b">
        <f t="shared" si="159"/>
        <v>0</v>
      </c>
      <c r="N1719" t="b">
        <f t="shared" si="160"/>
        <v>1</v>
      </c>
      <c r="O1719" t="b">
        <f t="shared" si="161"/>
        <v>1</v>
      </c>
    </row>
    <row r="1720" spans="1:15">
      <c r="A1720" s="4">
        <v>1185732</v>
      </c>
      <c r="B1720" s="6">
        <v>550</v>
      </c>
      <c r="C1720" s="12" t="s">
        <v>1087</v>
      </c>
      <c r="D1720" s="12" t="s">
        <v>1253</v>
      </c>
      <c r="E1720" s="10">
        <v>96250</v>
      </c>
      <c r="F1720" s="11">
        <v>0.35</v>
      </c>
      <c r="G1720" s="13">
        <f t="shared" si="156"/>
        <v>275000</v>
      </c>
      <c r="H1720" s="154" t="s">
        <v>1243</v>
      </c>
      <c r="I1720" s="4" t="s">
        <v>16</v>
      </c>
      <c r="J1720">
        <v>275000</v>
      </c>
      <c r="K1720" t="b">
        <f t="shared" si="157"/>
        <v>0</v>
      </c>
      <c r="L1720" t="b">
        <f t="shared" si="158"/>
        <v>0</v>
      </c>
      <c r="M1720" t="b">
        <f t="shared" si="159"/>
        <v>0</v>
      </c>
      <c r="N1720" t="b">
        <f t="shared" si="160"/>
        <v>1</v>
      </c>
      <c r="O1720" t="b">
        <f t="shared" si="161"/>
        <v>1</v>
      </c>
    </row>
    <row r="1721" spans="1:15">
      <c r="A1721" s="4">
        <v>1185732</v>
      </c>
      <c r="B1721" s="6">
        <v>550</v>
      </c>
      <c r="C1721" s="12" t="s">
        <v>1087</v>
      </c>
      <c r="D1721" s="12" t="s">
        <v>1253</v>
      </c>
      <c r="E1721" s="10">
        <v>132000</v>
      </c>
      <c r="F1721" s="11">
        <v>0.4</v>
      </c>
      <c r="G1721" s="13">
        <f t="shared" si="156"/>
        <v>330000</v>
      </c>
      <c r="H1721" s="154" t="s">
        <v>1243</v>
      </c>
      <c r="I1721" s="4" t="s">
        <v>16</v>
      </c>
      <c r="J1721">
        <v>330000</v>
      </c>
      <c r="K1721" t="b">
        <f t="shared" si="157"/>
        <v>0</v>
      </c>
      <c r="L1721" t="b">
        <f t="shared" si="158"/>
        <v>0</v>
      </c>
      <c r="M1721" t="b">
        <f t="shared" si="159"/>
        <v>0</v>
      </c>
      <c r="N1721" t="b">
        <f t="shared" si="160"/>
        <v>1</v>
      </c>
      <c r="O1721" t="b">
        <f t="shared" si="161"/>
        <v>1</v>
      </c>
    </row>
    <row r="1722" spans="1:15">
      <c r="A1722" s="4">
        <v>1185732</v>
      </c>
      <c r="B1722" s="6">
        <v>650</v>
      </c>
      <c r="C1722" s="12" t="s">
        <v>1087</v>
      </c>
      <c r="D1722" s="12" t="s">
        <v>1253</v>
      </c>
      <c r="E1722" s="10">
        <v>232375</v>
      </c>
      <c r="F1722" s="11">
        <v>0.55000000000000004</v>
      </c>
      <c r="G1722" s="13">
        <f t="shared" si="156"/>
        <v>422499.99999999994</v>
      </c>
      <c r="H1722" s="154" t="s">
        <v>1243</v>
      </c>
      <c r="I1722" s="4" t="s">
        <v>16</v>
      </c>
      <c r="J1722">
        <v>422499.99999999994</v>
      </c>
      <c r="K1722" t="b">
        <f t="shared" si="157"/>
        <v>0</v>
      </c>
      <c r="L1722" t="b">
        <f t="shared" si="158"/>
        <v>0</v>
      </c>
      <c r="M1722" t="b">
        <f t="shared" si="159"/>
        <v>0</v>
      </c>
      <c r="N1722" t="b">
        <f t="shared" si="160"/>
        <v>1</v>
      </c>
      <c r="O1722" t="b">
        <f t="shared" si="161"/>
        <v>1</v>
      </c>
    </row>
    <row r="1723" spans="1:15">
      <c r="A1723" s="4">
        <v>1185732</v>
      </c>
      <c r="B1723" s="6">
        <v>625</v>
      </c>
      <c r="C1723" s="12" t="s">
        <v>1086</v>
      </c>
      <c r="D1723" s="12" t="s">
        <v>1253</v>
      </c>
      <c r="E1723" s="10">
        <v>75000</v>
      </c>
      <c r="F1723" s="11">
        <v>0.4</v>
      </c>
      <c r="G1723" s="13">
        <f t="shared" si="156"/>
        <v>187500</v>
      </c>
      <c r="H1723" s="154" t="s">
        <v>1243</v>
      </c>
      <c r="I1723" s="4" t="s">
        <v>16</v>
      </c>
      <c r="J1723">
        <v>187500</v>
      </c>
      <c r="K1723" t="b">
        <f t="shared" si="157"/>
        <v>0</v>
      </c>
      <c r="L1723" t="b">
        <f t="shared" si="158"/>
        <v>1</v>
      </c>
      <c r="M1723" t="b">
        <f t="shared" si="159"/>
        <v>0</v>
      </c>
      <c r="N1723" t="b">
        <f t="shared" si="160"/>
        <v>1</v>
      </c>
      <c r="O1723" t="b">
        <f t="shared" si="161"/>
        <v>1</v>
      </c>
    </row>
    <row r="1724" spans="1:15">
      <c r="A1724" s="4">
        <v>1185732</v>
      </c>
      <c r="B1724" s="6">
        <v>425</v>
      </c>
      <c r="C1724" s="12" t="s">
        <v>1087</v>
      </c>
      <c r="D1724" s="12" t="s">
        <v>1253</v>
      </c>
      <c r="E1724" s="10">
        <v>44625</v>
      </c>
      <c r="F1724" s="11">
        <v>0.35</v>
      </c>
      <c r="G1724" s="13">
        <f t="shared" si="156"/>
        <v>127500.00000000001</v>
      </c>
      <c r="H1724" s="154" t="s">
        <v>1243</v>
      </c>
      <c r="I1724" s="4" t="s">
        <v>16</v>
      </c>
      <c r="J1724">
        <v>127500.00000000001</v>
      </c>
      <c r="K1724" t="b">
        <f t="shared" si="157"/>
        <v>0</v>
      </c>
      <c r="L1724" t="b">
        <f t="shared" si="158"/>
        <v>0</v>
      </c>
      <c r="M1724" t="b">
        <f t="shared" si="159"/>
        <v>0</v>
      </c>
      <c r="N1724" t="b">
        <f t="shared" si="160"/>
        <v>1</v>
      </c>
      <c r="O1724" t="b">
        <f t="shared" si="161"/>
        <v>1</v>
      </c>
    </row>
    <row r="1725" spans="1:15">
      <c r="A1725" s="4">
        <v>1185732</v>
      </c>
      <c r="B1725" s="6">
        <v>425</v>
      </c>
      <c r="C1725" s="12" t="s">
        <v>1087</v>
      </c>
      <c r="D1725" s="12" t="s">
        <v>1253</v>
      </c>
      <c r="E1725" s="10">
        <v>29750</v>
      </c>
      <c r="F1725" s="11">
        <v>0.35</v>
      </c>
      <c r="G1725" s="13">
        <f t="shared" si="156"/>
        <v>85000</v>
      </c>
      <c r="H1725" s="154" t="s">
        <v>1243</v>
      </c>
      <c r="I1725" s="4" t="s">
        <v>16</v>
      </c>
      <c r="J1725">
        <v>85000</v>
      </c>
      <c r="K1725" t="b">
        <f t="shared" si="157"/>
        <v>0</v>
      </c>
      <c r="L1725" t="b">
        <f t="shared" si="158"/>
        <v>0</v>
      </c>
      <c r="M1725" t="b">
        <f t="shared" si="159"/>
        <v>0</v>
      </c>
      <c r="N1725" t="b">
        <f t="shared" si="160"/>
        <v>1</v>
      </c>
      <c r="O1725" t="b">
        <f t="shared" si="161"/>
        <v>1</v>
      </c>
    </row>
    <row r="1726" spans="1:15">
      <c r="A1726" s="4">
        <v>1185732</v>
      </c>
      <c r="B1726" s="6">
        <v>275</v>
      </c>
      <c r="C1726" s="12" t="s">
        <v>1086</v>
      </c>
      <c r="D1726" s="12" t="s">
        <v>1253</v>
      </c>
      <c r="E1726" s="10">
        <v>27500</v>
      </c>
      <c r="F1726" s="11">
        <v>0.4</v>
      </c>
      <c r="G1726" s="13">
        <f t="shared" si="156"/>
        <v>68750</v>
      </c>
      <c r="H1726" s="154" t="s">
        <v>1243</v>
      </c>
      <c r="I1726" s="4" t="s">
        <v>16</v>
      </c>
      <c r="J1726">
        <v>68750</v>
      </c>
      <c r="K1726" t="b">
        <f t="shared" si="157"/>
        <v>0</v>
      </c>
      <c r="L1726" t="b">
        <f t="shared" si="158"/>
        <v>1</v>
      </c>
      <c r="M1726" t="b">
        <f t="shared" si="159"/>
        <v>0</v>
      </c>
      <c r="N1726" t="b">
        <f t="shared" si="160"/>
        <v>1</v>
      </c>
      <c r="O1726" t="b">
        <f t="shared" si="161"/>
        <v>1</v>
      </c>
    </row>
    <row r="1727" spans="1:15">
      <c r="A1727" s="4">
        <v>1185732</v>
      </c>
      <c r="B1727" s="6">
        <v>325</v>
      </c>
      <c r="C1727" s="12" t="s">
        <v>1086</v>
      </c>
      <c r="D1727" s="12" t="s">
        <v>1253</v>
      </c>
      <c r="E1727" s="10">
        <v>45500</v>
      </c>
      <c r="F1727" s="11">
        <v>0.35</v>
      </c>
      <c r="G1727" s="13">
        <f t="shared" si="156"/>
        <v>130000.00000000001</v>
      </c>
      <c r="H1727" s="154" t="s">
        <v>1243</v>
      </c>
      <c r="I1727" s="4" t="s">
        <v>16</v>
      </c>
      <c r="J1727">
        <v>130000.00000000001</v>
      </c>
      <c r="K1727" t="b">
        <f t="shared" si="157"/>
        <v>0</v>
      </c>
      <c r="L1727" t="b">
        <f t="shared" si="158"/>
        <v>1</v>
      </c>
      <c r="M1727" t="b">
        <f t="shared" si="159"/>
        <v>0</v>
      </c>
      <c r="N1727" t="b">
        <f t="shared" si="160"/>
        <v>1</v>
      </c>
      <c r="O1727" t="b">
        <f t="shared" si="161"/>
        <v>1</v>
      </c>
    </row>
    <row r="1728" spans="1:15">
      <c r="A1728" s="4">
        <v>1185732</v>
      </c>
      <c r="B1728" s="6">
        <v>425</v>
      </c>
      <c r="C1728" s="12" t="s">
        <v>1086</v>
      </c>
      <c r="D1728" s="12" t="s">
        <v>1253</v>
      </c>
      <c r="E1728" s="10">
        <v>63750</v>
      </c>
      <c r="F1728" s="11">
        <v>0.5</v>
      </c>
      <c r="G1728" s="13">
        <f t="shared" si="156"/>
        <v>127500</v>
      </c>
      <c r="H1728" s="154" t="s">
        <v>1243</v>
      </c>
      <c r="I1728" s="4" t="s">
        <v>16</v>
      </c>
      <c r="J1728">
        <v>127500</v>
      </c>
      <c r="K1728" t="b">
        <f t="shared" si="157"/>
        <v>0</v>
      </c>
      <c r="L1728" t="b">
        <f t="shared" si="158"/>
        <v>1</v>
      </c>
      <c r="M1728" t="b">
        <f t="shared" si="159"/>
        <v>0</v>
      </c>
      <c r="N1728" t="b">
        <f t="shared" si="160"/>
        <v>1</v>
      </c>
      <c r="O1728" t="b">
        <f t="shared" si="161"/>
        <v>1</v>
      </c>
    </row>
    <row r="1729" spans="1:15">
      <c r="A1729" s="4">
        <v>1185732</v>
      </c>
      <c r="B1729" s="6">
        <v>675</v>
      </c>
      <c r="C1729" s="12" t="s">
        <v>1087</v>
      </c>
      <c r="D1729" s="12" t="s">
        <v>1253</v>
      </c>
      <c r="E1729" s="10">
        <v>81000</v>
      </c>
      <c r="F1729" s="11">
        <v>0.4</v>
      </c>
      <c r="G1729" s="13">
        <f t="shared" si="156"/>
        <v>202500</v>
      </c>
      <c r="H1729" s="154" t="s">
        <v>1243</v>
      </c>
      <c r="I1729" s="4" t="s">
        <v>16</v>
      </c>
      <c r="J1729">
        <v>202500</v>
      </c>
      <c r="K1729" t="b">
        <f t="shared" si="157"/>
        <v>0</v>
      </c>
      <c r="L1729" t="b">
        <f t="shared" si="158"/>
        <v>0</v>
      </c>
      <c r="M1729" t="b">
        <f t="shared" si="159"/>
        <v>0</v>
      </c>
      <c r="N1729" t="b">
        <f t="shared" si="160"/>
        <v>1</v>
      </c>
      <c r="O1729" t="b">
        <f t="shared" si="161"/>
        <v>1</v>
      </c>
    </row>
    <row r="1730" spans="1:15">
      <c r="A1730" s="4">
        <v>1185732</v>
      </c>
      <c r="B1730" s="6">
        <v>325</v>
      </c>
      <c r="C1730" s="12" t="s">
        <v>1087</v>
      </c>
      <c r="D1730" s="12" t="s">
        <v>1253</v>
      </c>
      <c r="E1730" s="10">
        <v>34125</v>
      </c>
      <c r="F1730" s="11">
        <v>0.35</v>
      </c>
      <c r="G1730" s="13">
        <f t="shared" si="156"/>
        <v>97500</v>
      </c>
      <c r="H1730" s="154" t="s">
        <v>1243</v>
      </c>
      <c r="I1730" s="4" t="s">
        <v>16</v>
      </c>
      <c r="J1730">
        <v>97500</v>
      </c>
      <c r="K1730" t="b">
        <f t="shared" si="157"/>
        <v>0</v>
      </c>
      <c r="L1730" t="b">
        <f t="shared" si="158"/>
        <v>0</v>
      </c>
      <c r="M1730" t="b">
        <f t="shared" si="159"/>
        <v>0</v>
      </c>
      <c r="N1730" t="b">
        <f t="shared" si="160"/>
        <v>1</v>
      </c>
      <c r="O1730" t="b">
        <f t="shared" si="161"/>
        <v>1</v>
      </c>
    </row>
    <row r="1731" spans="1:15">
      <c r="A1731" s="4">
        <v>1185732</v>
      </c>
      <c r="B1731" s="6">
        <v>375</v>
      </c>
      <c r="C1731" s="12" t="s">
        <v>1087</v>
      </c>
      <c r="D1731" s="12" t="s">
        <v>1253</v>
      </c>
      <c r="E1731" s="10">
        <v>26250</v>
      </c>
      <c r="F1731" s="11">
        <v>0.35</v>
      </c>
      <c r="G1731" s="13">
        <f t="shared" si="156"/>
        <v>75000</v>
      </c>
      <c r="H1731" s="154" t="s">
        <v>1243</v>
      </c>
      <c r="I1731" s="4" t="s">
        <v>16</v>
      </c>
      <c r="J1731">
        <v>75000</v>
      </c>
      <c r="K1731" t="b">
        <f t="shared" si="157"/>
        <v>0</v>
      </c>
      <c r="L1731" t="b">
        <f t="shared" si="158"/>
        <v>0</v>
      </c>
      <c r="M1731" t="b">
        <f t="shared" si="159"/>
        <v>0</v>
      </c>
      <c r="N1731" t="b">
        <f t="shared" si="160"/>
        <v>1</v>
      </c>
      <c r="O1731" t="b">
        <f t="shared" si="161"/>
        <v>1</v>
      </c>
    </row>
    <row r="1732" spans="1:15">
      <c r="A1732" s="4">
        <v>1185732</v>
      </c>
      <c r="B1732" s="6">
        <v>250</v>
      </c>
      <c r="C1732" s="12" t="s">
        <v>1087</v>
      </c>
      <c r="D1732" s="12" t="s">
        <v>1253</v>
      </c>
      <c r="E1732" s="10">
        <v>25000</v>
      </c>
      <c r="F1732" s="11">
        <v>0.4</v>
      </c>
      <c r="G1732" s="13">
        <f t="shared" si="156"/>
        <v>62500</v>
      </c>
      <c r="H1732" s="154" t="s">
        <v>1243</v>
      </c>
      <c r="I1732" s="4" t="s">
        <v>16</v>
      </c>
      <c r="J1732">
        <v>62500</v>
      </c>
      <c r="K1732" t="b">
        <f t="shared" si="157"/>
        <v>0</v>
      </c>
      <c r="L1732" t="b">
        <f t="shared" si="158"/>
        <v>0</v>
      </c>
      <c r="M1732" t="b">
        <f t="shared" si="159"/>
        <v>0</v>
      </c>
      <c r="N1732" t="b">
        <f t="shared" si="160"/>
        <v>1</v>
      </c>
      <c r="O1732" t="b">
        <f t="shared" si="161"/>
        <v>1</v>
      </c>
    </row>
    <row r="1733" spans="1:15">
      <c r="A1733" s="4">
        <v>1185732</v>
      </c>
      <c r="B1733" s="6">
        <v>325</v>
      </c>
      <c r="C1733" s="12" t="s">
        <v>1087</v>
      </c>
      <c r="D1733" s="12" t="s">
        <v>1253</v>
      </c>
      <c r="E1733" s="10">
        <v>45500</v>
      </c>
      <c r="F1733" s="11">
        <v>0.35</v>
      </c>
      <c r="G1733" s="13">
        <f t="shared" ref="G1733:G1796" si="162">E1733/F1733</f>
        <v>130000.00000000001</v>
      </c>
      <c r="H1733" s="154" t="s">
        <v>1243</v>
      </c>
      <c r="I1733" s="4" t="s">
        <v>16</v>
      </c>
      <c r="J1733">
        <v>130000.00000000001</v>
      </c>
      <c r="K1733" t="b">
        <f t="shared" ref="K1733:K1796" si="163">IF(J1733&gt;450000,TRUE,FALSE)</f>
        <v>0</v>
      </c>
      <c r="L1733" t="b">
        <f t="shared" ref="L1733:L1796" si="164">OR(C1733="Men's Street Footwear",H1733="Credit Card")</f>
        <v>0</v>
      </c>
      <c r="M1733" t="b">
        <f t="shared" ref="M1733:M1796" si="165">AND(D1733="Male",H1733="Credit Card",G1733&lt;150000)</f>
        <v>0</v>
      </c>
      <c r="N1733" t="b">
        <f t="shared" ref="N1733:N1796" si="166">NOT(H1733="Credit Card")</f>
        <v>1</v>
      </c>
      <c r="O1733" t="b">
        <f t="shared" ref="O1733:O1796" si="167">NOT(AND(H1733=0,B1733&lt;=500))</f>
        <v>1</v>
      </c>
    </row>
    <row r="1734" spans="1:15">
      <c r="A1734" s="4">
        <v>1185732</v>
      </c>
      <c r="B1734" s="6">
        <v>400</v>
      </c>
      <c r="C1734" s="12" t="s">
        <v>1087</v>
      </c>
      <c r="D1734" s="12" t="s">
        <v>1253</v>
      </c>
      <c r="E1734" s="10">
        <v>60000</v>
      </c>
      <c r="F1734" s="11">
        <v>0.5</v>
      </c>
      <c r="G1734" s="13">
        <f t="shared" si="162"/>
        <v>120000</v>
      </c>
      <c r="H1734" s="154" t="s">
        <v>1243</v>
      </c>
      <c r="I1734" s="4" t="s">
        <v>16</v>
      </c>
      <c r="J1734">
        <v>120000</v>
      </c>
      <c r="K1734" t="b">
        <f t="shared" si="163"/>
        <v>0</v>
      </c>
      <c r="L1734" t="b">
        <f t="shared" si="164"/>
        <v>0</v>
      </c>
      <c r="M1734" t="b">
        <f t="shared" si="165"/>
        <v>0</v>
      </c>
      <c r="N1734" t="b">
        <f t="shared" si="166"/>
        <v>1</v>
      </c>
      <c r="O1734" t="b">
        <f t="shared" si="167"/>
        <v>1</v>
      </c>
    </row>
    <row r="1735" spans="1:15">
      <c r="A1735" s="4">
        <v>1185732</v>
      </c>
      <c r="B1735" s="6">
        <v>620</v>
      </c>
      <c r="C1735" s="12" t="s">
        <v>1087</v>
      </c>
      <c r="D1735" s="12" t="s">
        <v>1253</v>
      </c>
      <c r="E1735" s="10">
        <v>86800</v>
      </c>
      <c r="F1735" s="11">
        <v>0.4</v>
      </c>
      <c r="G1735" s="13">
        <f t="shared" si="162"/>
        <v>217000</v>
      </c>
      <c r="H1735" s="154" t="s">
        <v>1243</v>
      </c>
      <c r="I1735" s="4" t="s">
        <v>16</v>
      </c>
      <c r="J1735">
        <v>217000</v>
      </c>
      <c r="K1735" t="b">
        <f t="shared" si="163"/>
        <v>0</v>
      </c>
      <c r="L1735" t="b">
        <f t="shared" si="164"/>
        <v>0</v>
      </c>
      <c r="M1735" t="b">
        <f t="shared" si="165"/>
        <v>0</v>
      </c>
      <c r="N1735" t="b">
        <f t="shared" si="166"/>
        <v>1</v>
      </c>
      <c r="O1735" t="b">
        <f t="shared" si="167"/>
        <v>1</v>
      </c>
    </row>
    <row r="1736" spans="1:15">
      <c r="A1736" s="4">
        <v>1185732</v>
      </c>
      <c r="B1736" s="6">
        <v>300</v>
      </c>
      <c r="C1736" s="12" t="s">
        <v>1087</v>
      </c>
      <c r="D1736" s="12" t="s">
        <v>1253</v>
      </c>
      <c r="E1736" s="10">
        <v>36750</v>
      </c>
      <c r="F1736" s="11">
        <v>0.35</v>
      </c>
      <c r="G1736" s="13">
        <f t="shared" si="162"/>
        <v>105000</v>
      </c>
      <c r="H1736" s="154" t="s">
        <v>1243</v>
      </c>
      <c r="I1736" s="4" t="s">
        <v>16</v>
      </c>
      <c r="J1736">
        <v>105000</v>
      </c>
      <c r="K1736" t="b">
        <f t="shared" si="163"/>
        <v>0</v>
      </c>
      <c r="L1736" t="b">
        <f t="shared" si="164"/>
        <v>0</v>
      </c>
      <c r="M1736" t="b">
        <f t="shared" si="165"/>
        <v>0</v>
      </c>
      <c r="N1736" t="b">
        <f t="shared" si="166"/>
        <v>1</v>
      </c>
      <c r="O1736" t="b">
        <f t="shared" si="167"/>
        <v>1</v>
      </c>
    </row>
    <row r="1737" spans="1:15">
      <c r="A1737" s="4">
        <v>1185732</v>
      </c>
      <c r="B1737" s="6">
        <v>350</v>
      </c>
      <c r="C1737" s="12" t="s">
        <v>1087</v>
      </c>
      <c r="D1737" s="12" t="s">
        <v>1253</v>
      </c>
      <c r="E1737" s="10">
        <v>30625</v>
      </c>
      <c r="F1737" s="11">
        <v>0.35</v>
      </c>
      <c r="G1737" s="13">
        <f t="shared" si="162"/>
        <v>87500</v>
      </c>
      <c r="H1737" s="154" t="s">
        <v>1243</v>
      </c>
      <c r="I1737" s="4" t="s">
        <v>16</v>
      </c>
      <c r="J1737">
        <v>87500</v>
      </c>
      <c r="K1737" t="b">
        <f t="shared" si="163"/>
        <v>0</v>
      </c>
      <c r="L1737" t="b">
        <f t="shared" si="164"/>
        <v>0</v>
      </c>
      <c r="M1737" t="b">
        <f t="shared" si="165"/>
        <v>0</v>
      </c>
      <c r="N1737" t="b">
        <f t="shared" si="166"/>
        <v>1</v>
      </c>
      <c r="O1737" t="b">
        <f t="shared" si="167"/>
        <v>1</v>
      </c>
    </row>
    <row r="1738" spans="1:15">
      <c r="A1738" s="4">
        <v>1185732</v>
      </c>
      <c r="B1738" s="6">
        <v>200</v>
      </c>
      <c r="C1738" s="12" t="s">
        <v>1087</v>
      </c>
      <c r="D1738" s="12" t="s">
        <v>1253</v>
      </c>
      <c r="E1738" s="10">
        <v>24000</v>
      </c>
      <c r="F1738" s="11">
        <v>0.4</v>
      </c>
      <c r="G1738" s="13">
        <f t="shared" si="162"/>
        <v>60000</v>
      </c>
      <c r="H1738" s="154" t="s">
        <v>1243</v>
      </c>
      <c r="I1738" s="4" t="s">
        <v>16</v>
      </c>
      <c r="J1738">
        <v>60000</v>
      </c>
      <c r="K1738" t="b">
        <f t="shared" si="163"/>
        <v>0</v>
      </c>
      <c r="L1738" t="b">
        <f t="shared" si="164"/>
        <v>0</v>
      </c>
      <c r="M1738" t="b">
        <f t="shared" si="165"/>
        <v>0</v>
      </c>
      <c r="N1738" t="b">
        <f t="shared" si="166"/>
        <v>1</v>
      </c>
      <c r="O1738" t="b">
        <f t="shared" si="167"/>
        <v>1</v>
      </c>
    </row>
    <row r="1739" spans="1:15">
      <c r="A1739" s="4">
        <v>1185732</v>
      </c>
      <c r="B1739" s="6">
        <v>250</v>
      </c>
      <c r="C1739" s="12" t="s">
        <v>1088</v>
      </c>
      <c r="D1739" s="155" t="s">
        <v>1254</v>
      </c>
      <c r="E1739" s="10">
        <v>39375</v>
      </c>
      <c r="F1739" s="11">
        <v>0.35</v>
      </c>
      <c r="G1739" s="13">
        <f t="shared" si="162"/>
        <v>112500</v>
      </c>
      <c r="H1739" s="154" t="s">
        <v>1243</v>
      </c>
      <c r="I1739" s="4" t="s">
        <v>16</v>
      </c>
      <c r="J1739">
        <v>112500</v>
      </c>
      <c r="K1739" t="b">
        <f t="shared" si="163"/>
        <v>0</v>
      </c>
      <c r="L1739" t="b">
        <f t="shared" si="164"/>
        <v>0</v>
      </c>
      <c r="M1739" t="b">
        <f t="shared" si="165"/>
        <v>0</v>
      </c>
      <c r="N1739" t="b">
        <f t="shared" si="166"/>
        <v>1</v>
      </c>
      <c r="O1739" t="b">
        <f t="shared" si="167"/>
        <v>1</v>
      </c>
    </row>
    <row r="1740" spans="1:15">
      <c r="A1740" s="4">
        <v>1185732</v>
      </c>
      <c r="B1740" s="6">
        <v>350</v>
      </c>
      <c r="C1740" s="12" t="s">
        <v>1086</v>
      </c>
      <c r="D1740" s="12" t="s">
        <v>1253</v>
      </c>
      <c r="E1740" s="10">
        <v>61250</v>
      </c>
      <c r="F1740" s="11">
        <v>0.5</v>
      </c>
      <c r="G1740" s="13">
        <f t="shared" si="162"/>
        <v>122500</v>
      </c>
      <c r="H1740" s="154" t="s">
        <v>1243</v>
      </c>
      <c r="I1740" s="4" t="s">
        <v>16</v>
      </c>
      <c r="J1740">
        <v>122500</v>
      </c>
      <c r="K1740" t="b">
        <f t="shared" si="163"/>
        <v>0</v>
      </c>
      <c r="L1740" t="b">
        <f t="shared" si="164"/>
        <v>1</v>
      </c>
      <c r="M1740" t="b">
        <f t="shared" si="165"/>
        <v>0</v>
      </c>
      <c r="N1740" t="b">
        <f t="shared" si="166"/>
        <v>1</v>
      </c>
      <c r="O1740" t="b">
        <f t="shared" si="167"/>
        <v>1</v>
      </c>
    </row>
    <row r="1741" spans="1:15">
      <c r="A1741" s="4">
        <v>1185732</v>
      </c>
      <c r="B1741" s="6">
        <v>575</v>
      </c>
      <c r="C1741" s="12" t="s">
        <v>1086</v>
      </c>
      <c r="D1741" s="12" t="s">
        <v>1253</v>
      </c>
      <c r="E1741" s="10">
        <v>80500</v>
      </c>
      <c r="F1741" s="11">
        <v>0.4</v>
      </c>
      <c r="G1741" s="13">
        <f t="shared" si="162"/>
        <v>201250</v>
      </c>
      <c r="H1741" s="154" t="s">
        <v>1243</v>
      </c>
      <c r="I1741" s="4" t="s">
        <v>16</v>
      </c>
      <c r="J1741">
        <v>201250</v>
      </c>
      <c r="K1741" t="b">
        <f t="shared" si="163"/>
        <v>0</v>
      </c>
      <c r="L1741" t="b">
        <f t="shared" si="164"/>
        <v>1</v>
      </c>
      <c r="M1741" t="b">
        <f t="shared" si="165"/>
        <v>0</v>
      </c>
      <c r="N1741" t="b">
        <f t="shared" si="166"/>
        <v>1</v>
      </c>
      <c r="O1741" t="b">
        <f t="shared" si="167"/>
        <v>1</v>
      </c>
    </row>
    <row r="1742" spans="1:15">
      <c r="A1742" s="4">
        <v>1185732</v>
      </c>
      <c r="B1742" s="6">
        <v>275</v>
      </c>
      <c r="C1742" s="12" t="s">
        <v>1087</v>
      </c>
      <c r="D1742" s="12" t="s">
        <v>1253</v>
      </c>
      <c r="E1742" s="10">
        <v>28875</v>
      </c>
      <c r="F1742" s="11">
        <v>0.35</v>
      </c>
      <c r="G1742" s="13">
        <f t="shared" si="162"/>
        <v>82500</v>
      </c>
      <c r="H1742" s="154" t="s">
        <v>1243</v>
      </c>
      <c r="I1742" s="4" t="s">
        <v>16</v>
      </c>
      <c r="J1742">
        <v>82500</v>
      </c>
      <c r="K1742" t="b">
        <f t="shared" si="163"/>
        <v>0</v>
      </c>
      <c r="L1742" t="b">
        <f t="shared" si="164"/>
        <v>0</v>
      </c>
      <c r="M1742" t="b">
        <f t="shared" si="165"/>
        <v>0</v>
      </c>
      <c r="N1742" t="b">
        <f t="shared" si="166"/>
        <v>1</v>
      </c>
      <c r="O1742" t="b">
        <f t="shared" si="167"/>
        <v>1</v>
      </c>
    </row>
    <row r="1743" spans="1:15">
      <c r="A1743" s="4">
        <v>1185732</v>
      </c>
      <c r="B1743" s="6">
        <v>275</v>
      </c>
      <c r="C1743" s="12" t="s">
        <v>1087</v>
      </c>
      <c r="D1743" s="12" t="s">
        <v>1253</v>
      </c>
      <c r="E1743" s="10">
        <v>19250</v>
      </c>
      <c r="F1743" s="11">
        <v>0.35</v>
      </c>
      <c r="G1743" s="13">
        <f t="shared" si="162"/>
        <v>55000</v>
      </c>
      <c r="H1743" s="154" t="s">
        <v>1243</v>
      </c>
      <c r="I1743" s="4" t="s">
        <v>16</v>
      </c>
      <c r="J1743">
        <v>55000</v>
      </c>
      <c r="K1743" t="b">
        <f t="shared" si="163"/>
        <v>0</v>
      </c>
      <c r="L1743" t="b">
        <f t="shared" si="164"/>
        <v>0</v>
      </c>
      <c r="M1743" t="b">
        <f t="shared" si="165"/>
        <v>0</v>
      </c>
      <c r="N1743" t="b">
        <f t="shared" si="166"/>
        <v>1</v>
      </c>
      <c r="O1743" t="b">
        <f t="shared" si="167"/>
        <v>1</v>
      </c>
    </row>
    <row r="1744" spans="1:15">
      <c r="A1744" s="4">
        <v>1185732</v>
      </c>
      <c r="B1744" s="6">
        <v>200</v>
      </c>
      <c r="C1744" s="12" t="s">
        <v>1087</v>
      </c>
      <c r="D1744" s="12" t="s">
        <v>1253</v>
      </c>
      <c r="E1744" s="10">
        <v>20000</v>
      </c>
      <c r="F1744" s="11">
        <v>0.4</v>
      </c>
      <c r="G1744" s="13">
        <f t="shared" si="162"/>
        <v>50000</v>
      </c>
      <c r="H1744" s="154" t="s">
        <v>1243</v>
      </c>
      <c r="I1744" s="4" t="s">
        <v>16</v>
      </c>
      <c r="J1744">
        <v>50000</v>
      </c>
      <c r="K1744" t="b">
        <f t="shared" si="163"/>
        <v>0</v>
      </c>
      <c r="L1744" t="b">
        <f t="shared" si="164"/>
        <v>0</v>
      </c>
      <c r="M1744" t="b">
        <f t="shared" si="165"/>
        <v>0</v>
      </c>
      <c r="N1744" t="b">
        <f t="shared" si="166"/>
        <v>1</v>
      </c>
      <c r="O1744" t="b">
        <f t="shared" si="167"/>
        <v>1</v>
      </c>
    </row>
    <row r="1745" spans="1:15">
      <c r="A1745" s="4">
        <v>1185732</v>
      </c>
      <c r="B1745" s="6">
        <v>225</v>
      </c>
      <c r="C1745" s="12" t="s">
        <v>1087</v>
      </c>
      <c r="D1745" s="12" t="s">
        <v>1253</v>
      </c>
      <c r="E1745" s="10">
        <v>31500</v>
      </c>
      <c r="F1745" s="11">
        <v>0.35</v>
      </c>
      <c r="G1745" s="13">
        <f t="shared" si="162"/>
        <v>90000</v>
      </c>
      <c r="H1745" s="154" t="s">
        <v>1243</v>
      </c>
      <c r="I1745" s="4" t="s">
        <v>16</v>
      </c>
      <c r="J1745">
        <v>90000</v>
      </c>
      <c r="K1745" t="b">
        <f t="shared" si="163"/>
        <v>0</v>
      </c>
      <c r="L1745" t="b">
        <f t="shared" si="164"/>
        <v>0</v>
      </c>
      <c r="M1745" t="b">
        <f t="shared" si="165"/>
        <v>0</v>
      </c>
      <c r="N1745" t="b">
        <f t="shared" si="166"/>
        <v>1</v>
      </c>
      <c r="O1745" t="b">
        <f t="shared" si="167"/>
        <v>1</v>
      </c>
    </row>
    <row r="1746" spans="1:15">
      <c r="A1746" s="4">
        <v>1185732</v>
      </c>
      <c r="B1746" s="6">
        <v>350</v>
      </c>
      <c r="C1746" s="12" t="s">
        <v>1086</v>
      </c>
      <c r="D1746" s="12" t="s">
        <v>1253</v>
      </c>
      <c r="E1746" s="10">
        <v>52500</v>
      </c>
      <c r="F1746" s="11">
        <v>0.5</v>
      </c>
      <c r="G1746" s="13">
        <f t="shared" si="162"/>
        <v>105000</v>
      </c>
      <c r="H1746" s="154" t="s">
        <v>1243</v>
      </c>
      <c r="I1746" s="4" t="s">
        <v>16</v>
      </c>
      <c r="J1746">
        <v>105000</v>
      </c>
      <c r="K1746" t="b">
        <f t="shared" si="163"/>
        <v>0</v>
      </c>
      <c r="L1746" t="b">
        <f t="shared" si="164"/>
        <v>1</v>
      </c>
      <c r="M1746" t="b">
        <f t="shared" si="165"/>
        <v>0</v>
      </c>
      <c r="N1746" t="b">
        <f t="shared" si="166"/>
        <v>1</v>
      </c>
      <c r="O1746" t="b">
        <f t="shared" si="167"/>
        <v>1</v>
      </c>
    </row>
    <row r="1747" spans="1:15">
      <c r="A1747" s="4">
        <v>1185732</v>
      </c>
      <c r="B1747" s="6">
        <v>620</v>
      </c>
      <c r="C1747" s="12" t="s">
        <v>1088</v>
      </c>
      <c r="D1747" s="155" t="s">
        <v>1254</v>
      </c>
      <c r="E1747" s="10">
        <v>99200</v>
      </c>
      <c r="F1747" s="11">
        <v>0.4</v>
      </c>
      <c r="G1747" s="13">
        <f t="shared" si="162"/>
        <v>248000</v>
      </c>
      <c r="H1747" s="154" t="s">
        <v>1243</v>
      </c>
      <c r="I1747" s="4" t="s">
        <v>16</v>
      </c>
      <c r="J1747">
        <v>248000</v>
      </c>
      <c r="K1747" t="b">
        <f t="shared" si="163"/>
        <v>0</v>
      </c>
      <c r="L1747" t="b">
        <f t="shared" si="164"/>
        <v>0</v>
      </c>
      <c r="M1747" t="b">
        <f t="shared" si="165"/>
        <v>0</v>
      </c>
      <c r="N1747" t="b">
        <f t="shared" si="166"/>
        <v>1</v>
      </c>
      <c r="O1747" t="b">
        <f t="shared" si="167"/>
        <v>1</v>
      </c>
    </row>
    <row r="1748" spans="1:15">
      <c r="A1748" s="4">
        <v>1185732</v>
      </c>
      <c r="B1748" s="6">
        <v>325</v>
      </c>
      <c r="C1748" s="12" t="s">
        <v>1087</v>
      </c>
      <c r="D1748" s="12" t="s">
        <v>1253</v>
      </c>
      <c r="E1748" s="10">
        <v>39812.5</v>
      </c>
      <c r="F1748" s="11">
        <v>0.35</v>
      </c>
      <c r="G1748" s="13">
        <f t="shared" si="162"/>
        <v>113750</v>
      </c>
      <c r="H1748" s="154" t="s">
        <v>1243</v>
      </c>
      <c r="I1748" s="4" t="s">
        <v>16</v>
      </c>
      <c r="J1748">
        <v>113750</v>
      </c>
      <c r="K1748" t="b">
        <f t="shared" si="163"/>
        <v>0</v>
      </c>
      <c r="L1748" t="b">
        <f t="shared" si="164"/>
        <v>0</v>
      </c>
      <c r="M1748" t="b">
        <f t="shared" si="165"/>
        <v>0</v>
      </c>
      <c r="N1748" t="b">
        <f t="shared" si="166"/>
        <v>1</v>
      </c>
      <c r="O1748" t="b">
        <f t="shared" si="167"/>
        <v>1</v>
      </c>
    </row>
    <row r="1749" spans="1:15">
      <c r="A1749" s="4">
        <v>1185732</v>
      </c>
      <c r="B1749" s="6">
        <v>300</v>
      </c>
      <c r="C1749" s="12" t="s">
        <v>1086</v>
      </c>
      <c r="D1749" s="12" t="s">
        <v>1253</v>
      </c>
      <c r="E1749" s="10">
        <v>31500</v>
      </c>
      <c r="F1749" s="11">
        <v>0.35</v>
      </c>
      <c r="G1749" s="13">
        <f t="shared" si="162"/>
        <v>90000</v>
      </c>
      <c r="H1749" s="154" t="s">
        <v>1243</v>
      </c>
      <c r="I1749" s="4" t="s">
        <v>16</v>
      </c>
      <c r="J1749">
        <v>90000</v>
      </c>
      <c r="K1749" t="b">
        <f t="shared" si="163"/>
        <v>0</v>
      </c>
      <c r="L1749" t="b">
        <f t="shared" si="164"/>
        <v>1</v>
      </c>
      <c r="M1749" t="b">
        <f t="shared" si="165"/>
        <v>0</v>
      </c>
      <c r="N1749" t="b">
        <f t="shared" si="166"/>
        <v>1</v>
      </c>
      <c r="O1749" t="b">
        <f t="shared" si="167"/>
        <v>1</v>
      </c>
    </row>
    <row r="1750" spans="1:15">
      <c r="A1750" s="4">
        <v>1185732</v>
      </c>
      <c r="B1750" s="6">
        <v>225</v>
      </c>
      <c r="C1750" s="12" t="s">
        <v>1086</v>
      </c>
      <c r="D1750" s="12" t="s">
        <v>1253</v>
      </c>
      <c r="E1750" s="10">
        <v>27000</v>
      </c>
      <c r="F1750" s="11">
        <v>0.4</v>
      </c>
      <c r="G1750" s="13">
        <f t="shared" si="162"/>
        <v>67500</v>
      </c>
      <c r="H1750" s="154" t="s">
        <v>1243</v>
      </c>
      <c r="I1750" s="4" t="s">
        <v>16</v>
      </c>
      <c r="J1750">
        <v>67500</v>
      </c>
      <c r="K1750" t="b">
        <f t="shared" si="163"/>
        <v>0</v>
      </c>
      <c r="L1750" t="b">
        <f t="shared" si="164"/>
        <v>1</v>
      </c>
      <c r="M1750" t="b">
        <f t="shared" si="165"/>
        <v>0</v>
      </c>
      <c r="N1750" t="b">
        <f t="shared" si="166"/>
        <v>1</v>
      </c>
      <c r="O1750" t="b">
        <f t="shared" si="167"/>
        <v>1</v>
      </c>
    </row>
    <row r="1751" spans="1:15">
      <c r="A1751" s="4">
        <v>1185732</v>
      </c>
      <c r="B1751" s="6">
        <v>250</v>
      </c>
      <c r="C1751" s="12" t="s">
        <v>1087</v>
      </c>
      <c r="D1751" s="12" t="s">
        <v>1253</v>
      </c>
      <c r="E1751" s="10">
        <v>39375</v>
      </c>
      <c r="F1751" s="11">
        <v>0.35</v>
      </c>
      <c r="G1751" s="13">
        <f t="shared" si="162"/>
        <v>112500</v>
      </c>
      <c r="H1751" s="154" t="s">
        <v>1243</v>
      </c>
      <c r="I1751" s="4" t="s">
        <v>16</v>
      </c>
      <c r="J1751">
        <v>112500</v>
      </c>
      <c r="K1751" t="b">
        <f t="shared" si="163"/>
        <v>0</v>
      </c>
      <c r="L1751" t="b">
        <f t="shared" si="164"/>
        <v>0</v>
      </c>
      <c r="M1751" t="b">
        <f t="shared" si="165"/>
        <v>0</v>
      </c>
      <c r="N1751" t="b">
        <f t="shared" si="166"/>
        <v>1</v>
      </c>
      <c r="O1751" t="b">
        <f t="shared" si="167"/>
        <v>1</v>
      </c>
    </row>
    <row r="1752" spans="1:15">
      <c r="A1752" s="4">
        <v>1185732</v>
      </c>
      <c r="B1752" s="6">
        <v>350</v>
      </c>
      <c r="C1752" s="12" t="s">
        <v>1087</v>
      </c>
      <c r="D1752" s="12" t="s">
        <v>1253</v>
      </c>
      <c r="E1752" s="10">
        <v>87500</v>
      </c>
      <c r="F1752" s="11">
        <v>0.5</v>
      </c>
      <c r="G1752" s="13">
        <f t="shared" si="162"/>
        <v>175000</v>
      </c>
      <c r="H1752" s="154" t="s">
        <v>1243</v>
      </c>
      <c r="I1752" s="4" t="s">
        <v>16</v>
      </c>
      <c r="J1752">
        <v>175000</v>
      </c>
      <c r="K1752" t="b">
        <f t="shared" si="163"/>
        <v>0</v>
      </c>
      <c r="L1752" t="b">
        <f t="shared" si="164"/>
        <v>0</v>
      </c>
      <c r="M1752" t="b">
        <f t="shared" si="165"/>
        <v>0</v>
      </c>
      <c r="N1752" t="b">
        <f t="shared" si="166"/>
        <v>1</v>
      </c>
      <c r="O1752" t="b">
        <f t="shared" si="167"/>
        <v>1</v>
      </c>
    </row>
    <row r="1753" spans="1:15">
      <c r="A1753" s="4">
        <v>1185732</v>
      </c>
      <c r="B1753" s="6">
        <v>600</v>
      </c>
      <c r="C1753" s="12" t="s">
        <v>1086</v>
      </c>
      <c r="D1753" s="12" t="s">
        <v>1253</v>
      </c>
      <c r="E1753" s="10">
        <v>84000</v>
      </c>
      <c r="F1753" s="11">
        <v>0.4</v>
      </c>
      <c r="G1753" s="13">
        <f t="shared" si="162"/>
        <v>210000</v>
      </c>
      <c r="H1753" s="154" t="s">
        <v>1243</v>
      </c>
      <c r="I1753" s="4" t="s">
        <v>16</v>
      </c>
      <c r="J1753">
        <v>210000</v>
      </c>
      <c r="K1753" t="b">
        <f t="shared" si="163"/>
        <v>0</v>
      </c>
      <c r="L1753" t="b">
        <f t="shared" si="164"/>
        <v>1</v>
      </c>
      <c r="M1753" t="b">
        <f t="shared" si="165"/>
        <v>0</v>
      </c>
      <c r="N1753" t="b">
        <f t="shared" si="166"/>
        <v>1</v>
      </c>
      <c r="O1753" t="b">
        <f t="shared" si="167"/>
        <v>1</v>
      </c>
    </row>
    <row r="1754" spans="1:15">
      <c r="A1754" s="4">
        <v>1185732</v>
      </c>
      <c r="B1754" s="6">
        <v>350</v>
      </c>
      <c r="C1754" s="12" t="s">
        <v>1087</v>
      </c>
      <c r="D1754" s="12" t="s">
        <v>1253</v>
      </c>
      <c r="E1754" s="10">
        <v>36750</v>
      </c>
      <c r="F1754" s="11">
        <v>0.35</v>
      </c>
      <c r="G1754" s="13">
        <f t="shared" si="162"/>
        <v>105000</v>
      </c>
      <c r="H1754" s="154" t="s">
        <v>1243</v>
      </c>
      <c r="I1754" s="4" t="s">
        <v>16</v>
      </c>
      <c r="J1754">
        <v>105000</v>
      </c>
      <c r="K1754" t="b">
        <f t="shared" si="163"/>
        <v>0</v>
      </c>
      <c r="L1754" t="b">
        <f t="shared" si="164"/>
        <v>0</v>
      </c>
      <c r="M1754" t="b">
        <f t="shared" si="165"/>
        <v>0</v>
      </c>
      <c r="N1754" t="b">
        <f t="shared" si="166"/>
        <v>1</v>
      </c>
      <c r="O1754" t="b">
        <f t="shared" si="167"/>
        <v>1</v>
      </c>
    </row>
    <row r="1755" spans="1:15">
      <c r="A1755" s="4">
        <v>1185732</v>
      </c>
      <c r="B1755" s="6">
        <v>375</v>
      </c>
      <c r="C1755" s="12" t="s">
        <v>1086</v>
      </c>
      <c r="D1755" s="12" t="s">
        <v>1253</v>
      </c>
      <c r="E1755" s="10">
        <v>32812.5</v>
      </c>
      <c r="F1755" s="11">
        <v>0.35</v>
      </c>
      <c r="G1755" s="13">
        <f t="shared" si="162"/>
        <v>93750</v>
      </c>
      <c r="H1755" s="154" t="s">
        <v>1243</v>
      </c>
      <c r="I1755" s="4" t="s">
        <v>16</v>
      </c>
      <c r="J1755">
        <v>93750</v>
      </c>
      <c r="K1755" t="b">
        <f t="shared" si="163"/>
        <v>0</v>
      </c>
      <c r="L1755" t="b">
        <f t="shared" si="164"/>
        <v>1</v>
      </c>
      <c r="M1755" t="b">
        <f t="shared" si="165"/>
        <v>0</v>
      </c>
      <c r="N1755" t="b">
        <f t="shared" si="166"/>
        <v>1</v>
      </c>
      <c r="O1755" t="b">
        <f t="shared" si="167"/>
        <v>1</v>
      </c>
    </row>
    <row r="1756" spans="1:15">
      <c r="A1756" s="4">
        <v>1185732</v>
      </c>
      <c r="B1756" s="6">
        <v>350</v>
      </c>
      <c r="C1756" s="12" t="s">
        <v>1087</v>
      </c>
      <c r="D1756" s="12" t="s">
        <v>1253</v>
      </c>
      <c r="E1756" s="10">
        <v>35000</v>
      </c>
      <c r="F1756" s="11">
        <v>0.4</v>
      </c>
      <c r="G1756" s="13">
        <f t="shared" si="162"/>
        <v>87500</v>
      </c>
      <c r="H1756" s="154" t="s">
        <v>1243</v>
      </c>
      <c r="I1756" s="4" t="s">
        <v>16</v>
      </c>
      <c r="J1756">
        <v>87500</v>
      </c>
      <c r="K1756" t="b">
        <f t="shared" si="163"/>
        <v>0</v>
      </c>
      <c r="L1756" t="b">
        <f t="shared" si="164"/>
        <v>0</v>
      </c>
      <c r="M1756" t="b">
        <f t="shared" si="165"/>
        <v>0</v>
      </c>
      <c r="N1756" t="b">
        <f t="shared" si="166"/>
        <v>1</v>
      </c>
      <c r="O1756" t="b">
        <f t="shared" si="167"/>
        <v>1</v>
      </c>
    </row>
    <row r="1757" spans="1:15">
      <c r="A1757" s="4">
        <v>1185732</v>
      </c>
      <c r="B1757" s="6">
        <v>350</v>
      </c>
      <c r="C1757" s="12" t="s">
        <v>1086</v>
      </c>
      <c r="D1757" s="12" t="s">
        <v>1253</v>
      </c>
      <c r="E1757" s="10">
        <v>49000</v>
      </c>
      <c r="F1757" s="11">
        <v>0.35</v>
      </c>
      <c r="G1757" s="13">
        <f t="shared" si="162"/>
        <v>140000</v>
      </c>
      <c r="H1757" s="154" t="s">
        <v>1243</v>
      </c>
      <c r="I1757" s="4" t="s">
        <v>16</v>
      </c>
      <c r="J1757">
        <v>140000</v>
      </c>
      <c r="K1757" t="b">
        <f t="shared" si="163"/>
        <v>0</v>
      </c>
      <c r="L1757" t="b">
        <f t="shared" si="164"/>
        <v>1</v>
      </c>
      <c r="M1757" t="b">
        <f t="shared" si="165"/>
        <v>0</v>
      </c>
      <c r="N1757" t="b">
        <f t="shared" si="166"/>
        <v>1</v>
      </c>
      <c r="O1757" t="b">
        <f t="shared" si="167"/>
        <v>1</v>
      </c>
    </row>
    <row r="1758" spans="1:15">
      <c r="A1758" s="4">
        <v>1185732</v>
      </c>
      <c r="B1758" s="6">
        <v>525</v>
      </c>
      <c r="C1758" s="12" t="s">
        <v>1087</v>
      </c>
      <c r="D1758" s="12" t="s">
        <v>1253</v>
      </c>
      <c r="E1758" s="10">
        <v>118125</v>
      </c>
      <c r="F1758" s="11">
        <v>0.5</v>
      </c>
      <c r="G1758" s="13">
        <f t="shared" si="162"/>
        <v>236250</v>
      </c>
      <c r="H1758" s="154" t="s">
        <v>1243</v>
      </c>
      <c r="I1758" s="4" t="s">
        <v>16</v>
      </c>
      <c r="J1758">
        <v>236250</v>
      </c>
      <c r="K1758" t="b">
        <f t="shared" si="163"/>
        <v>0</v>
      </c>
      <c r="L1758" t="b">
        <f t="shared" si="164"/>
        <v>0</v>
      </c>
      <c r="M1758" t="b">
        <f t="shared" si="165"/>
        <v>0</v>
      </c>
      <c r="N1758" t="b">
        <f t="shared" si="166"/>
        <v>1</v>
      </c>
      <c r="O1758" t="b">
        <f t="shared" si="167"/>
        <v>1</v>
      </c>
    </row>
    <row r="1759" spans="1:15">
      <c r="A1759" s="4">
        <v>1185732</v>
      </c>
      <c r="B1759" s="6">
        <v>750</v>
      </c>
      <c r="C1759" s="12" t="s">
        <v>1087</v>
      </c>
      <c r="D1759" s="12" t="s">
        <v>1253</v>
      </c>
      <c r="E1759" s="10">
        <v>120000</v>
      </c>
      <c r="F1759" s="11">
        <v>0.4</v>
      </c>
      <c r="G1759" s="13">
        <f t="shared" si="162"/>
        <v>300000</v>
      </c>
      <c r="H1759" s="154" t="s">
        <v>1243</v>
      </c>
      <c r="I1759" s="4" t="s">
        <v>16</v>
      </c>
      <c r="J1759">
        <v>300000</v>
      </c>
      <c r="K1759" t="b">
        <f t="shared" si="163"/>
        <v>0</v>
      </c>
      <c r="L1759" t="b">
        <f t="shared" si="164"/>
        <v>0</v>
      </c>
      <c r="M1759" t="b">
        <f t="shared" si="165"/>
        <v>0</v>
      </c>
      <c r="N1759" t="b">
        <f t="shared" si="166"/>
        <v>1</v>
      </c>
      <c r="O1759" t="b">
        <f t="shared" si="167"/>
        <v>1</v>
      </c>
    </row>
    <row r="1760" spans="1:15">
      <c r="A1760" s="4">
        <v>1185732</v>
      </c>
      <c r="B1760" s="6">
        <v>500</v>
      </c>
      <c r="C1760" s="12" t="s">
        <v>1086</v>
      </c>
      <c r="D1760" s="12" t="s">
        <v>1253</v>
      </c>
      <c r="E1760" s="10">
        <v>61250</v>
      </c>
      <c r="F1760" s="11">
        <v>0.35</v>
      </c>
      <c r="G1760" s="13">
        <f t="shared" si="162"/>
        <v>175000</v>
      </c>
      <c r="H1760" s="154" t="s">
        <v>1243</v>
      </c>
      <c r="I1760" s="4" t="s">
        <v>16</v>
      </c>
      <c r="J1760">
        <v>175000</v>
      </c>
      <c r="K1760" t="b">
        <f t="shared" si="163"/>
        <v>0</v>
      </c>
      <c r="L1760" t="b">
        <f t="shared" si="164"/>
        <v>1</v>
      </c>
      <c r="M1760" t="b">
        <f t="shared" si="165"/>
        <v>0</v>
      </c>
      <c r="N1760" t="b">
        <f t="shared" si="166"/>
        <v>1</v>
      </c>
      <c r="O1760" t="b">
        <f t="shared" si="167"/>
        <v>1</v>
      </c>
    </row>
    <row r="1761" spans="1:15">
      <c r="A1761" s="4">
        <v>1185732</v>
      </c>
      <c r="B1761" s="6">
        <v>425</v>
      </c>
      <c r="C1761" s="12" t="s">
        <v>1086</v>
      </c>
      <c r="D1761" s="12" t="s">
        <v>1253</v>
      </c>
      <c r="E1761" s="10">
        <v>44625</v>
      </c>
      <c r="F1761" s="11">
        <v>0.35</v>
      </c>
      <c r="G1761" s="13">
        <f t="shared" si="162"/>
        <v>127500.00000000001</v>
      </c>
      <c r="H1761" s="154" t="s">
        <v>1243</v>
      </c>
      <c r="I1761" s="4" t="s">
        <v>16</v>
      </c>
      <c r="J1761">
        <v>127500.00000000001</v>
      </c>
      <c r="K1761" t="b">
        <f t="shared" si="163"/>
        <v>0</v>
      </c>
      <c r="L1761" t="b">
        <f t="shared" si="164"/>
        <v>1</v>
      </c>
      <c r="M1761" t="b">
        <f t="shared" si="165"/>
        <v>0</v>
      </c>
      <c r="N1761" t="b">
        <f t="shared" si="166"/>
        <v>1</v>
      </c>
      <c r="O1761" t="b">
        <f t="shared" si="167"/>
        <v>1</v>
      </c>
    </row>
    <row r="1762" spans="1:15">
      <c r="A1762" s="4">
        <v>1185732</v>
      </c>
      <c r="B1762" s="6">
        <v>375</v>
      </c>
      <c r="C1762" s="12" t="s">
        <v>1087</v>
      </c>
      <c r="D1762" s="12" t="s">
        <v>1253</v>
      </c>
      <c r="E1762" s="10">
        <v>45000</v>
      </c>
      <c r="F1762" s="11">
        <v>0.4</v>
      </c>
      <c r="G1762" s="13">
        <f t="shared" si="162"/>
        <v>112500</v>
      </c>
      <c r="H1762" s="154" t="s">
        <v>1243</v>
      </c>
      <c r="I1762" s="4" t="s">
        <v>16</v>
      </c>
      <c r="J1762">
        <v>112500</v>
      </c>
      <c r="K1762" t="b">
        <f t="shared" si="163"/>
        <v>0</v>
      </c>
      <c r="L1762" t="b">
        <f t="shared" si="164"/>
        <v>0</v>
      </c>
      <c r="M1762" t="b">
        <f t="shared" si="165"/>
        <v>0</v>
      </c>
      <c r="N1762" t="b">
        <f t="shared" si="166"/>
        <v>1</v>
      </c>
      <c r="O1762" t="b">
        <f t="shared" si="167"/>
        <v>1</v>
      </c>
    </row>
    <row r="1763" spans="1:15">
      <c r="A1763" s="4">
        <v>1185732</v>
      </c>
      <c r="B1763" s="6">
        <v>375</v>
      </c>
      <c r="C1763" s="12" t="s">
        <v>1086</v>
      </c>
      <c r="D1763" s="12" t="s">
        <v>1253</v>
      </c>
      <c r="E1763" s="10">
        <v>52500</v>
      </c>
      <c r="F1763" s="11">
        <v>0.35</v>
      </c>
      <c r="G1763" s="13">
        <f t="shared" si="162"/>
        <v>150000</v>
      </c>
      <c r="H1763" s="154" t="s">
        <v>1243</v>
      </c>
      <c r="I1763" s="4" t="s">
        <v>16</v>
      </c>
      <c r="J1763">
        <v>150000</v>
      </c>
      <c r="K1763" t="b">
        <f t="shared" si="163"/>
        <v>0</v>
      </c>
      <c r="L1763" t="b">
        <f t="shared" si="164"/>
        <v>1</v>
      </c>
      <c r="M1763" t="b">
        <f t="shared" si="165"/>
        <v>0</v>
      </c>
      <c r="N1763" t="b">
        <f t="shared" si="166"/>
        <v>1</v>
      </c>
      <c r="O1763" t="b">
        <f t="shared" si="167"/>
        <v>1</v>
      </c>
    </row>
    <row r="1764" spans="1:15">
      <c r="A1764" s="4">
        <v>1185732</v>
      </c>
      <c r="B1764" s="6">
        <v>550</v>
      </c>
      <c r="C1764" s="12" t="s">
        <v>1087</v>
      </c>
      <c r="D1764" s="12" t="s">
        <v>1253</v>
      </c>
      <c r="E1764" s="10">
        <v>123750</v>
      </c>
      <c r="F1764" s="11">
        <v>0.5</v>
      </c>
      <c r="G1764" s="13">
        <f t="shared" si="162"/>
        <v>247500</v>
      </c>
      <c r="H1764" s="154" t="s">
        <v>1243</v>
      </c>
      <c r="I1764" s="4" t="s">
        <v>16</v>
      </c>
      <c r="J1764">
        <v>247500</v>
      </c>
      <c r="K1764" t="b">
        <f t="shared" si="163"/>
        <v>0</v>
      </c>
      <c r="L1764" t="b">
        <f t="shared" si="164"/>
        <v>0</v>
      </c>
      <c r="M1764" t="b">
        <f t="shared" si="165"/>
        <v>0</v>
      </c>
      <c r="N1764" t="b">
        <f t="shared" si="166"/>
        <v>1</v>
      </c>
      <c r="O1764" t="b">
        <f t="shared" si="167"/>
        <v>1</v>
      </c>
    </row>
    <row r="1765" spans="1:15">
      <c r="A1765" s="4">
        <v>1185732</v>
      </c>
      <c r="B1765" s="6">
        <v>700</v>
      </c>
      <c r="C1765" s="12" t="s">
        <v>1087</v>
      </c>
      <c r="D1765" s="12" t="s">
        <v>1253</v>
      </c>
      <c r="E1765" s="10">
        <v>112000</v>
      </c>
      <c r="F1765" s="11">
        <v>0.4</v>
      </c>
      <c r="G1765" s="13">
        <f t="shared" si="162"/>
        <v>280000</v>
      </c>
      <c r="H1765" s="154" t="s">
        <v>1243</v>
      </c>
      <c r="I1765" s="4" t="s">
        <v>16</v>
      </c>
      <c r="J1765">
        <v>280000</v>
      </c>
      <c r="K1765" t="b">
        <f t="shared" si="163"/>
        <v>0</v>
      </c>
      <c r="L1765" t="b">
        <f t="shared" si="164"/>
        <v>0</v>
      </c>
      <c r="M1765" t="b">
        <f t="shared" si="165"/>
        <v>0</v>
      </c>
      <c r="N1765" t="b">
        <f t="shared" si="166"/>
        <v>1</v>
      </c>
      <c r="O1765" t="b">
        <f t="shared" si="167"/>
        <v>1</v>
      </c>
    </row>
    <row r="1766" spans="1:15">
      <c r="A1766" s="4">
        <v>1185732</v>
      </c>
      <c r="B1766" s="6">
        <v>475</v>
      </c>
      <c r="C1766" s="12" t="s">
        <v>1086</v>
      </c>
      <c r="D1766" s="12" t="s">
        <v>1253</v>
      </c>
      <c r="E1766" s="10">
        <v>66500</v>
      </c>
      <c r="F1766" s="11">
        <v>0.35</v>
      </c>
      <c r="G1766" s="13">
        <f t="shared" si="162"/>
        <v>190000</v>
      </c>
      <c r="H1766" s="154" t="s">
        <v>1243</v>
      </c>
      <c r="I1766" s="4" t="s">
        <v>16</v>
      </c>
      <c r="J1766">
        <v>190000</v>
      </c>
      <c r="K1766" t="b">
        <f t="shared" si="163"/>
        <v>0</v>
      </c>
      <c r="L1766" t="b">
        <f t="shared" si="164"/>
        <v>1</v>
      </c>
      <c r="M1766" t="b">
        <f t="shared" si="165"/>
        <v>0</v>
      </c>
      <c r="N1766" t="b">
        <f t="shared" si="166"/>
        <v>1</v>
      </c>
      <c r="O1766" t="b">
        <f t="shared" si="167"/>
        <v>1</v>
      </c>
    </row>
    <row r="1767" spans="1:15">
      <c r="A1767" s="4">
        <v>1185732</v>
      </c>
      <c r="B1767" s="6">
        <v>400</v>
      </c>
      <c r="C1767" s="12" t="s">
        <v>1086</v>
      </c>
      <c r="D1767" s="12" t="s">
        <v>1253</v>
      </c>
      <c r="E1767" s="10">
        <v>49000</v>
      </c>
      <c r="F1767" s="11">
        <v>0.35</v>
      </c>
      <c r="G1767" s="13">
        <f t="shared" si="162"/>
        <v>140000</v>
      </c>
      <c r="H1767" s="154" t="s">
        <v>1243</v>
      </c>
      <c r="I1767" s="4" t="s">
        <v>16</v>
      </c>
      <c r="J1767">
        <v>140000</v>
      </c>
      <c r="K1767" t="b">
        <f t="shared" si="163"/>
        <v>0</v>
      </c>
      <c r="L1767" t="b">
        <f t="shared" si="164"/>
        <v>1</v>
      </c>
      <c r="M1767" t="b">
        <f t="shared" si="165"/>
        <v>0</v>
      </c>
      <c r="N1767" t="b">
        <f t="shared" si="166"/>
        <v>1</v>
      </c>
      <c r="O1767" t="b">
        <f t="shared" si="167"/>
        <v>1</v>
      </c>
    </row>
    <row r="1768" spans="1:15">
      <c r="A1768" s="4">
        <v>1185732</v>
      </c>
      <c r="B1768" s="6">
        <v>325</v>
      </c>
      <c r="C1768" s="12" t="s">
        <v>1087</v>
      </c>
      <c r="D1768" s="12" t="s">
        <v>1253</v>
      </c>
      <c r="E1768" s="10">
        <v>32500</v>
      </c>
      <c r="F1768" s="11">
        <v>0.4</v>
      </c>
      <c r="G1768" s="13">
        <f t="shared" si="162"/>
        <v>81250</v>
      </c>
      <c r="H1768" s="154" t="s">
        <v>1243</v>
      </c>
      <c r="I1768" s="4" t="s">
        <v>16</v>
      </c>
      <c r="J1768">
        <v>81250</v>
      </c>
      <c r="K1768" t="b">
        <f t="shared" si="163"/>
        <v>0</v>
      </c>
      <c r="L1768" t="b">
        <f t="shared" si="164"/>
        <v>0</v>
      </c>
      <c r="M1768" t="b">
        <f t="shared" si="165"/>
        <v>0</v>
      </c>
      <c r="N1768" t="b">
        <f t="shared" si="166"/>
        <v>1</v>
      </c>
      <c r="O1768" t="b">
        <f t="shared" si="167"/>
        <v>1</v>
      </c>
    </row>
    <row r="1769" spans="1:15">
      <c r="A1769" s="4">
        <v>1185732</v>
      </c>
      <c r="B1769" s="6">
        <v>300</v>
      </c>
      <c r="C1769" s="12" t="s">
        <v>1086</v>
      </c>
      <c r="D1769" s="12" t="s">
        <v>1253</v>
      </c>
      <c r="E1769" s="10">
        <v>36750</v>
      </c>
      <c r="F1769" s="11">
        <v>0.35</v>
      </c>
      <c r="G1769" s="13">
        <f t="shared" si="162"/>
        <v>105000</v>
      </c>
      <c r="H1769" s="154" t="s">
        <v>1243</v>
      </c>
      <c r="I1769" s="4" t="s">
        <v>16</v>
      </c>
      <c r="J1769">
        <v>105000</v>
      </c>
      <c r="K1769" t="b">
        <f t="shared" si="163"/>
        <v>0</v>
      </c>
      <c r="L1769" t="b">
        <f t="shared" si="164"/>
        <v>1</v>
      </c>
      <c r="M1769" t="b">
        <f t="shared" si="165"/>
        <v>0</v>
      </c>
      <c r="N1769" t="b">
        <f t="shared" si="166"/>
        <v>1</v>
      </c>
      <c r="O1769" t="b">
        <f t="shared" si="167"/>
        <v>1</v>
      </c>
    </row>
    <row r="1770" spans="1:15">
      <c r="A1770" s="4">
        <v>1185732</v>
      </c>
      <c r="B1770" s="6">
        <v>475</v>
      </c>
      <c r="C1770" s="12" t="s">
        <v>1086</v>
      </c>
      <c r="D1770" s="12" t="s">
        <v>1253</v>
      </c>
      <c r="E1770" s="10">
        <v>95000</v>
      </c>
      <c r="F1770" s="11">
        <v>0.5</v>
      </c>
      <c r="G1770" s="13">
        <f t="shared" si="162"/>
        <v>190000</v>
      </c>
      <c r="H1770" s="154" t="s">
        <v>1243</v>
      </c>
      <c r="I1770" s="4" t="s">
        <v>16</v>
      </c>
      <c r="J1770">
        <v>190000</v>
      </c>
      <c r="K1770" t="b">
        <f t="shared" si="163"/>
        <v>0</v>
      </c>
      <c r="L1770" t="b">
        <f t="shared" si="164"/>
        <v>1</v>
      </c>
      <c r="M1770" t="b">
        <f t="shared" si="165"/>
        <v>0</v>
      </c>
      <c r="N1770" t="b">
        <f t="shared" si="166"/>
        <v>1</v>
      </c>
      <c r="O1770" t="b">
        <f t="shared" si="167"/>
        <v>1</v>
      </c>
    </row>
    <row r="1771" spans="1:15">
      <c r="A1771" s="4">
        <v>1185732</v>
      </c>
      <c r="B1771" s="6">
        <v>600</v>
      </c>
      <c r="C1771" s="12" t="s">
        <v>1087</v>
      </c>
      <c r="D1771" s="12" t="s">
        <v>1253</v>
      </c>
      <c r="E1771" s="10">
        <v>84000</v>
      </c>
      <c r="F1771" s="11">
        <v>0.4</v>
      </c>
      <c r="G1771" s="13">
        <f t="shared" si="162"/>
        <v>210000</v>
      </c>
      <c r="H1771" s="154" t="s">
        <v>1243</v>
      </c>
      <c r="I1771" s="4" t="s">
        <v>16</v>
      </c>
      <c r="J1771">
        <v>210000</v>
      </c>
      <c r="K1771" t="b">
        <f t="shared" si="163"/>
        <v>0</v>
      </c>
      <c r="L1771" t="b">
        <f t="shared" si="164"/>
        <v>0</v>
      </c>
      <c r="M1771" t="b">
        <f t="shared" si="165"/>
        <v>0</v>
      </c>
      <c r="N1771" t="b">
        <f t="shared" si="166"/>
        <v>1</v>
      </c>
      <c r="O1771" t="b">
        <f t="shared" si="167"/>
        <v>1</v>
      </c>
    </row>
    <row r="1772" spans="1:15">
      <c r="A1772" s="4">
        <v>1185732</v>
      </c>
      <c r="B1772" s="6">
        <v>400</v>
      </c>
      <c r="C1772" s="12" t="s">
        <v>1086</v>
      </c>
      <c r="D1772" s="12" t="s">
        <v>1253</v>
      </c>
      <c r="E1772" s="10">
        <v>42000</v>
      </c>
      <c r="F1772" s="11">
        <v>0.35</v>
      </c>
      <c r="G1772" s="13">
        <f t="shared" si="162"/>
        <v>120000.00000000001</v>
      </c>
      <c r="H1772" s="154" t="s">
        <v>1243</v>
      </c>
      <c r="I1772" s="4" t="s">
        <v>16</v>
      </c>
      <c r="J1772">
        <v>120000.00000000001</v>
      </c>
      <c r="K1772" t="b">
        <f t="shared" si="163"/>
        <v>0</v>
      </c>
      <c r="L1772" t="b">
        <f t="shared" si="164"/>
        <v>1</v>
      </c>
      <c r="M1772" t="b">
        <f t="shared" si="165"/>
        <v>0</v>
      </c>
      <c r="N1772" t="b">
        <f t="shared" si="166"/>
        <v>1</v>
      </c>
      <c r="O1772" t="b">
        <f t="shared" si="167"/>
        <v>1</v>
      </c>
    </row>
    <row r="1773" spans="1:15">
      <c r="A1773" s="4">
        <v>1185732</v>
      </c>
      <c r="B1773" s="6">
        <v>300</v>
      </c>
      <c r="C1773" s="12" t="s">
        <v>1087</v>
      </c>
      <c r="D1773" s="12" t="s">
        <v>1253</v>
      </c>
      <c r="E1773" s="10">
        <v>15750</v>
      </c>
      <c r="F1773" s="11">
        <v>0.35</v>
      </c>
      <c r="G1773" s="13">
        <f t="shared" si="162"/>
        <v>45000</v>
      </c>
      <c r="H1773" s="154" t="s">
        <v>1243</v>
      </c>
      <c r="I1773" s="4" t="s">
        <v>16</v>
      </c>
      <c r="J1773">
        <v>45000</v>
      </c>
      <c r="K1773" t="b">
        <f t="shared" si="163"/>
        <v>0</v>
      </c>
      <c r="L1773" t="b">
        <f t="shared" si="164"/>
        <v>0</v>
      </c>
      <c r="M1773" t="b">
        <f t="shared" si="165"/>
        <v>0</v>
      </c>
      <c r="N1773" t="b">
        <f t="shared" si="166"/>
        <v>1</v>
      </c>
      <c r="O1773" t="b">
        <f t="shared" si="167"/>
        <v>1</v>
      </c>
    </row>
    <row r="1774" spans="1:15">
      <c r="A1774" s="4">
        <v>1185732</v>
      </c>
      <c r="B1774" s="6">
        <v>275</v>
      </c>
      <c r="C1774" s="12" t="s">
        <v>1086</v>
      </c>
      <c r="D1774" s="12" t="s">
        <v>1253</v>
      </c>
      <c r="E1774" s="10">
        <v>16500</v>
      </c>
      <c r="F1774" s="11">
        <v>0.4</v>
      </c>
      <c r="G1774" s="13">
        <f t="shared" si="162"/>
        <v>41250</v>
      </c>
      <c r="H1774" s="154" t="s">
        <v>1243</v>
      </c>
      <c r="I1774" s="4" t="s">
        <v>16</v>
      </c>
      <c r="J1774">
        <v>41250</v>
      </c>
      <c r="K1774" t="b">
        <f t="shared" si="163"/>
        <v>0</v>
      </c>
      <c r="L1774" t="b">
        <f t="shared" si="164"/>
        <v>1</v>
      </c>
      <c r="M1774" t="b">
        <f t="shared" si="165"/>
        <v>0</v>
      </c>
      <c r="N1774" t="b">
        <f t="shared" si="166"/>
        <v>1</v>
      </c>
      <c r="O1774" t="b">
        <f t="shared" si="167"/>
        <v>1</v>
      </c>
    </row>
    <row r="1775" spans="1:15">
      <c r="A1775" s="4">
        <v>1185732</v>
      </c>
      <c r="B1775" s="6">
        <v>275</v>
      </c>
      <c r="C1775" s="12" t="s">
        <v>1086</v>
      </c>
      <c r="D1775" s="12" t="s">
        <v>1253</v>
      </c>
      <c r="E1775" s="10">
        <v>24062.5</v>
      </c>
      <c r="F1775" s="11">
        <v>0.35</v>
      </c>
      <c r="G1775" s="13">
        <f t="shared" si="162"/>
        <v>68750</v>
      </c>
      <c r="H1775" s="154" t="s">
        <v>1243</v>
      </c>
      <c r="I1775" s="4" t="s">
        <v>16</v>
      </c>
      <c r="J1775">
        <v>68750</v>
      </c>
      <c r="K1775" t="b">
        <f t="shared" si="163"/>
        <v>0</v>
      </c>
      <c r="L1775" t="b">
        <f t="shared" si="164"/>
        <v>1</v>
      </c>
      <c r="M1775" t="b">
        <f t="shared" si="165"/>
        <v>0</v>
      </c>
      <c r="N1775" t="b">
        <f t="shared" si="166"/>
        <v>1</v>
      </c>
      <c r="O1775" t="b">
        <f t="shared" si="167"/>
        <v>1</v>
      </c>
    </row>
    <row r="1776" spans="1:15">
      <c r="A1776" s="4">
        <v>1185732</v>
      </c>
      <c r="B1776" s="6">
        <v>350</v>
      </c>
      <c r="C1776" s="12" t="s">
        <v>1087</v>
      </c>
      <c r="D1776" s="12" t="s">
        <v>1253</v>
      </c>
      <c r="E1776" s="10">
        <v>52500</v>
      </c>
      <c r="F1776" s="11">
        <v>0.5</v>
      </c>
      <c r="G1776" s="13">
        <f t="shared" si="162"/>
        <v>105000</v>
      </c>
      <c r="H1776" s="154" t="s">
        <v>1243</v>
      </c>
      <c r="I1776" s="4" t="s">
        <v>16</v>
      </c>
      <c r="J1776">
        <v>105000</v>
      </c>
      <c r="K1776" t="b">
        <f t="shared" si="163"/>
        <v>0</v>
      </c>
      <c r="L1776" t="b">
        <f t="shared" si="164"/>
        <v>0</v>
      </c>
      <c r="M1776" t="b">
        <f t="shared" si="165"/>
        <v>0</v>
      </c>
      <c r="N1776" t="b">
        <f t="shared" si="166"/>
        <v>1</v>
      </c>
      <c r="O1776" t="b">
        <f t="shared" si="167"/>
        <v>1</v>
      </c>
    </row>
    <row r="1777" spans="1:15">
      <c r="A1777" s="4">
        <v>1185732</v>
      </c>
      <c r="B1777" s="6">
        <v>525</v>
      </c>
      <c r="C1777" s="12" t="s">
        <v>1090</v>
      </c>
      <c r="D1777" s="12" t="s">
        <v>1253</v>
      </c>
      <c r="E1777" s="10">
        <v>73500</v>
      </c>
      <c r="F1777" s="11">
        <v>0.4</v>
      </c>
      <c r="G1777" s="13">
        <f t="shared" si="162"/>
        <v>183750</v>
      </c>
      <c r="H1777" s="154" t="s">
        <v>1243</v>
      </c>
      <c r="I1777" s="4" t="s">
        <v>16</v>
      </c>
      <c r="J1777">
        <v>183750</v>
      </c>
      <c r="K1777" t="b">
        <f t="shared" si="163"/>
        <v>0</v>
      </c>
      <c r="L1777" t="b">
        <f t="shared" si="164"/>
        <v>0</v>
      </c>
      <c r="M1777" t="b">
        <f t="shared" si="165"/>
        <v>0</v>
      </c>
      <c r="N1777" t="b">
        <f t="shared" si="166"/>
        <v>1</v>
      </c>
      <c r="O1777" t="b">
        <f t="shared" si="167"/>
        <v>1</v>
      </c>
    </row>
    <row r="1778" spans="1:15">
      <c r="A1778" s="4">
        <v>1185732</v>
      </c>
      <c r="B1778" s="6">
        <v>350</v>
      </c>
      <c r="C1778" s="12" t="s">
        <v>1088</v>
      </c>
      <c r="D1778" s="155" t="s">
        <v>1254</v>
      </c>
      <c r="E1778" s="10">
        <v>30625</v>
      </c>
      <c r="F1778" s="11">
        <v>0.35</v>
      </c>
      <c r="G1778" s="13">
        <f t="shared" si="162"/>
        <v>87500</v>
      </c>
      <c r="H1778" s="154" t="s">
        <v>1243</v>
      </c>
      <c r="I1778" s="4" t="s">
        <v>16</v>
      </c>
      <c r="J1778">
        <v>87500</v>
      </c>
      <c r="K1778" t="b">
        <f t="shared" si="163"/>
        <v>0</v>
      </c>
      <c r="L1778" t="b">
        <f t="shared" si="164"/>
        <v>0</v>
      </c>
      <c r="M1778" t="b">
        <f t="shared" si="165"/>
        <v>0</v>
      </c>
      <c r="N1778" t="b">
        <f t="shared" si="166"/>
        <v>1</v>
      </c>
      <c r="O1778" t="b">
        <f t="shared" si="167"/>
        <v>1</v>
      </c>
    </row>
    <row r="1779" spans="1:15">
      <c r="A1779" s="4">
        <v>1185732</v>
      </c>
      <c r="B1779" s="6">
        <v>250</v>
      </c>
      <c r="C1779" s="12" t="s">
        <v>1087</v>
      </c>
      <c r="D1779" s="12" t="s">
        <v>1253</v>
      </c>
      <c r="E1779" s="10">
        <v>21875</v>
      </c>
      <c r="F1779" s="11">
        <v>0.35</v>
      </c>
      <c r="G1779" s="13">
        <f t="shared" si="162"/>
        <v>62500.000000000007</v>
      </c>
      <c r="H1779" s="154" t="s">
        <v>1243</v>
      </c>
      <c r="I1779" s="4" t="s">
        <v>16</v>
      </c>
      <c r="J1779">
        <v>62500.000000000007</v>
      </c>
      <c r="K1779" t="b">
        <f t="shared" si="163"/>
        <v>0</v>
      </c>
      <c r="L1779" t="b">
        <f t="shared" si="164"/>
        <v>0</v>
      </c>
      <c r="M1779" t="b">
        <f t="shared" si="165"/>
        <v>0</v>
      </c>
      <c r="N1779" t="b">
        <f t="shared" si="166"/>
        <v>1</v>
      </c>
      <c r="O1779" t="b">
        <f t="shared" si="167"/>
        <v>1</v>
      </c>
    </row>
    <row r="1780" spans="1:15">
      <c r="A1780" s="4">
        <v>1185732</v>
      </c>
      <c r="B1780" s="6">
        <v>225</v>
      </c>
      <c r="C1780" s="12" t="s">
        <v>1087</v>
      </c>
      <c r="D1780" s="12" t="s">
        <v>1253</v>
      </c>
      <c r="E1780" s="10">
        <v>22500</v>
      </c>
      <c r="F1780" s="11">
        <v>0.4</v>
      </c>
      <c r="G1780" s="13">
        <f t="shared" si="162"/>
        <v>56250</v>
      </c>
      <c r="H1780" s="154" t="s">
        <v>1243</v>
      </c>
      <c r="I1780" s="4" t="s">
        <v>16</v>
      </c>
      <c r="J1780">
        <v>56250</v>
      </c>
      <c r="K1780" t="b">
        <f t="shared" si="163"/>
        <v>0</v>
      </c>
      <c r="L1780" t="b">
        <f t="shared" si="164"/>
        <v>0</v>
      </c>
      <c r="M1780" t="b">
        <f t="shared" si="165"/>
        <v>0</v>
      </c>
      <c r="N1780" t="b">
        <f t="shared" si="166"/>
        <v>1</v>
      </c>
      <c r="O1780" t="b">
        <f t="shared" si="167"/>
        <v>1</v>
      </c>
    </row>
    <row r="1781" spans="1:15">
      <c r="A1781" s="4">
        <v>1185732</v>
      </c>
      <c r="B1781" s="6">
        <v>225</v>
      </c>
      <c r="C1781" s="12" t="s">
        <v>1087</v>
      </c>
      <c r="D1781" s="12" t="s">
        <v>1253</v>
      </c>
      <c r="E1781" s="10">
        <v>27562.5</v>
      </c>
      <c r="F1781" s="11">
        <v>0.35</v>
      </c>
      <c r="G1781" s="13">
        <f t="shared" si="162"/>
        <v>78750</v>
      </c>
      <c r="H1781" s="154" t="s">
        <v>1243</v>
      </c>
      <c r="I1781" s="4" t="s">
        <v>16</v>
      </c>
      <c r="J1781">
        <v>78750</v>
      </c>
      <c r="K1781" t="b">
        <f t="shared" si="163"/>
        <v>0</v>
      </c>
      <c r="L1781" t="b">
        <f t="shared" si="164"/>
        <v>0</v>
      </c>
      <c r="M1781" t="b">
        <f t="shared" si="165"/>
        <v>0</v>
      </c>
      <c r="N1781" t="b">
        <f t="shared" si="166"/>
        <v>1</v>
      </c>
      <c r="O1781" t="b">
        <f t="shared" si="167"/>
        <v>1</v>
      </c>
    </row>
    <row r="1782" spans="1:15">
      <c r="A1782" s="4">
        <v>1185732</v>
      </c>
      <c r="B1782" s="6">
        <v>350</v>
      </c>
      <c r="C1782" s="12" t="s">
        <v>1086</v>
      </c>
      <c r="D1782" s="12" t="s">
        <v>1253</v>
      </c>
      <c r="E1782" s="10">
        <v>70000</v>
      </c>
      <c r="F1782" s="11">
        <v>0.5</v>
      </c>
      <c r="G1782" s="13">
        <f t="shared" si="162"/>
        <v>140000</v>
      </c>
      <c r="H1782" s="154" t="s">
        <v>1243</v>
      </c>
      <c r="I1782" s="4" t="s">
        <v>16</v>
      </c>
      <c r="J1782">
        <v>140000</v>
      </c>
      <c r="K1782" t="b">
        <f t="shared" si="163"/>
        <v>0</v>
      </c>
      <c r="L1782" t="b">
        <f t="shared" si="164"/>
        <v>1</v>
      </c>
      <c r="M1782" t="b">
        <f t="shared" si="165"/>
        <v>0</v>
      </c>
      <c r="N1782" t="b">
        <f t="shared" si="166"/>
        <v>1</v>
      </c>
      <c r="O1782" t="b">
        <f t="shared" si="167"/>
        <v>1</v>
      </c>
    </row>
    <row r="1783" spans="1:15">
      <c r="A1783" s="4">
        <v>1185732</v>
      </c>
      <c r="B1783" s="6">
        <v>500</v>
      </c>
      <c r="C1783" s="12" t="s">
        <v>1089</v>
      </c>
      <c r="D1783" s="155" t="s">
        <v>1254</v>
      </c>
      <c r="E1783" s="10">
        <v>70000</v>
      </c>
      <c r="F1783" s="11">
        <v>0.4</v>
      </c>
      <c r="G1783" s="13">
        <f t="shared" si="162"/>
        <v>175000</v>
      </c>
      <c r="H1783" s="154" t="s">
        <v>1243</v>
      </c>
      <c r="I1783" s="4" t="s">
        <v>16</v>
      </c>
      <c r="J1783">
        <v>175000</v>
      </c>
      <c r="K1783" t="b">
        <f t="shared" si="163"/>
        <v>0</v>
      </c>
      <c r="L1783" t="b">
        <f t="shared" si="164"/>
        <v>0</v>
      </c>
      <c r="M1783" t="b">
        <f t="shared" si="165"/>
        <v>0</v>
      </c>
      <c r="N1783" t="b">
        <f t="shared" si="166"/>
        <v>1</v>
      </c>
      <c r="O1783" t="b">
        <f t="shared" si="167"/>
        <v>1</v>
      </c>
    </row>
    <row r="1784" spans="1:15">
      <c r="A1784" s="4">
        <v>1185732</v>
      </c>
      <c r="B1784" s="6">
        <v>350</v>
      </c>
      <c r="C1784" s="12" t="s">
        <v>1087</v>
      </c>
      <c r="D1784" s="12" t="s">
        <v>1253</v>
      </c>
      <c r="E1784" s="10">
        <v>30625</v>
      </c>
      <c r="F1784" s="11">
        <v>0.35</v>
      </c>
      <c r="G1784" s="13">
        <f t="shared" si="162"/>
        <v>87500</v>
      </c>
      <c r="H1784" s="154" t="s">
        <v>1243</v>
      </c>
      <c r="I1784" s="4" t="s">
        <v>16</v>
      </c>
      <c r="J1784">
        <v>87500</v>
      </c>
      <c r="K1784" t="b">
        <f t="shared" si="163"/>
        <v>0</v>
      </c>
      <c r="L1784" t="b">
        <f t="shared" si="164"/>
        <v>0</v>
      </c>
      <c r="M1784" t="b">
        <f t="shared" si="165"/>
        <v>0</v>
      </c>
      <c r="N1784" t="b">
        <f t="shared" si="166"/>
        <v>1</v>
      </c>
      <c r="O1784" t="b">
        <f t="shared" si="167"/>
        <v>1</v>
      </c>
    </row>
    <row r="1785" spans="1:15">
      <c r="A1785" s="4">
        <v>1185732</v>
      </c>
      <c r="B1785" s="6">
        <v>295</v>
      </c>
      <c r="C1785" s="12" t="s">
        <v>1087</v>
      </c>
      <c r="D1785" s="12" t="s">
        <v>1253</v>
      </c>
      <c r="E1785" s="10">
        <v>25812.5</v>
      </c>
      <c r="F1785" s="11">
        <v>0.35</v>
      </c>
      <c r="G1785" s="13">
        <f t="shared" si="162"/>
        <v>73750</v>
      </c>
      <c r="H1785" s="154" t="s">
        <v>1243</v>
      </c>
      <c r="I1785" s="4" t="s">
        <v>16</v>
      </c>
      <c r="J1785">
        <v>73750</v>
      </c>
      <c r="K1785" t="b">
        <f t="shared" si="163"/>
        <v>0</v>
      </c>
      <c r="L1785" t="b">
        <f t="shared" si="164"/>
        <v>0</v>
      </c>
      <c r="M1785" t="b">
        <f t="shared" si="165"/>
        <v>0</v>
      </c>
      <c r="N1785" t="b">
        <f t="shared" si="166"/>
        <v>1</v>
      </c>
      <c r="O1785" t="b">
        <f t="shared" si="167"/>
        <v>1</v>
      </c>
    </row>
    <row r="1786" spans="1:15">
      <c r="A1786" s="4">
        <v>1185732</v>
      </c>
      <c r="B1786" s="6">
        <v>325</v>
      </c>
      <c r="C1786" s="12" t="s">
        <v>1086</v>
      </c>
      <c r="D1786" s="12" t="s">
        <v>1253</v>
      </c>
      <c r="E1786" s="10">
        <v>32500</v>
      </c>
      <c r="F1786" s="11">
        <v>0.4</v>
      </c>
      <c r="G1786" s="13">
        <f t="shared" si="162"/>
        <v>81250</v>
      </c>
      <c r="H1786" s="154" t="s">
        <v>1243</v>
      </c>
      <c r="I1786" s="4" t="s">
        <v>16</v>
      </c>
      <c r="J1786">
        <v>81250</v>
      </c>
      <c r="K1786" t="b">
        <f t="shared" si="163"/>
        <v>0</v>
      </c>
      <c r="L1786" t="b">
        <f t="shared" si="164"/>
        <v>1</v>
      </c>
      <c r="M1786" t="b">
        <f t="shared" si="165"/>
        <v>0</v>
      </c>
      <c r="N1786" t="b">
        <f t="shared" si="166"/>
        <v>1</v>
      </c>
      <c r="O1786" t="b">
        <f t="shared" si="167"/>
        <v>1</v>
      </c>
    </row>
    <row r="1787" spans="1:15">
      <c r="A1787" s="4">
        <v>1185732</v>
      </c>
      <c r="B1787" s="6">
        <v>300</v>
      </c>
      <c r="C1787" s="12" t="s">
        <v>1087</v>
      </c>
      <c r="D1787" s="12" t="s">
        <v>1253</v>
      </c>
      <c r="E1787" s="10">
        <v>47250</v>
      </c>
      <c r="F1787" s="11">
        <v>0.35</v>
      </c>
      <c r="G1787" s="13">
        <f t="shared" si="162"/>
        <v>135000</v>
      </c>
      <c r="H1787" s="154" t="s">
        <v>1243</v>
      </c>
      <c r="I1787" s="4" t="s">
        <v>16</v>
      </c>
      <c r="J1787">
        <v>135000</v>
      </c>
      <c r="K1787" t="b">
        <f t="shared" si="163"/>
        <v>0</v>
      </c>
      <c r="L1787" t="b">
        <f t="shared" si="164"/>
        <v>0</v>
      </c>
      <c r="M1787" t="b">
        <f t="shared" si="165"/>
        <v>0</v>
      </c>
      <c r="N1787" t="b">
        <f t="shared" si="166"/>
        <v>1</v>
      </c>
      <c r="O1787" t="b">
        <f t="shared" si="167"/>
        <v>1</v>
      </c>
    </row>
    <row r="1788" spans="1:15">
      <c r="A1788" s="4">
        <v>1185732</v>
      </c>
      <c r="B1788" s="6">
        <v>400</v>
      </c>
      <c r="C1788" s="12" t="s">
        <v>1087</v>
      </c>
      <c r="D1788" s="12" t="s">
        <v>1253</v>
      </c>
      <c r="E1788" s="10">
        <v>100000</v>
      </c>
      <c r="F1788" s="11">
        <v>0.5</v>
      </c>
      <c r="G1788" s="13">
        <f t="shared" si="162"/>
        <v>200000</v>
      </c>
      <c r="H1788" s="154" t="s">
        <v>1243</v>
      </c>
      <c r="I1788" s="4" t="s">
        <v>16</v>
      </c>
      <c r="J1788">
        <v>200000</v>
      </c>
      <c r="K1788" t="b">
        <f t="shared" si="163"/>
        <v>0</v>
      </c>
      <c r="L1788" t="b">
        <f t="shared" si="164"/>
        <v>0</v>
      </c>
      <c r="M1788" t="b">
        <f t="shared" si="165"/>
        <v>0</v>
      </c>
      <c r="N1788" t="b">
        <f t="shared" si="166"/>
        <v>1</v>
      </c>
      <c r="O1788" t="b">
        <f t="shared" si="167"/>
        <v>1</v>
      </c>
    </row>
    <row r="1789" spans="1:15">
      <c r="A1789" s="4">
        <v>1185732</v>
      </c>
      <c r="B1789" s="6">
        <v>650</v>
      </c>
      <c r="C1789" s="12" t="s">
        <v>1088</v>
      </c>
      <c r="D1789" s="155" t="s">
        <v>1254</v>
      </c>
      <c r="E1789" s="10">
        <v>117000</v>
      </c>
      <c r="F1789" s="11">
        <v>0.4</v>
      </c>
      <c r="G1789" s="13">
        <f t="shared" si="162"/>
        <v>292500</v>
      </c>
      <c r="H1789" s="154" t="s">
        <v>1243</v>
      </c>
      <c r="I1789" s="4" t="s">
        <v>16</v>
      </c>
      <c r="J1789">
        <v>292500</v>
      </c>
      <c r="K1789" t="b">
        <f t="shared" si="163"/>
        <v>0</v>
      </c>
      <c r="L1789" t="b">
        <f t="shared" si="164"/>
        <v>0</v>
      </c>
      <c r="M1789" t="b">
        <f t="shared" si="165"/>
        <v>0</v>
      </c>
      <c r="N1789" t="b">
        <f t="shared" si="166"/>
        <v>1</v>
      </c>
      <c r="O1789" t="b">
        <f t="shared" si="167"/>
        <v>1</v>
      </c>
    </row>
    <row r="1790" spans="1:15">
      <c r="A1790" s="4">
        <v>1185732</v>
      </c>
      <c r="B1790" s="6">
        <v>450</v>
      </c>
      <c r="C1790" s="12" t="s">
        <v>1087</v>
      </c>
      <c r="D1790" s="12" t="s">
        <v>1253</v>
      </c>
      <c r="E1790" s="10">
        <v>55125</v>
      </c>
      <c r="F1790" s="11">
        <v>0.35</v>
      </c>
      <c r="G1790" s="13">
        <f t="shared" si="162"/>
        <v>157500</v>
      </c>
      <c r="H1790" s="154" t="s">
        <v>1243</v>
      </c>
      <c r="I1790" s="4" t="s">
        <v>16</v>
      </c>
      <c r="J1790">
        <v>157500</v>
      </c>
      <c r="K1790" t="b">
        <f t="shared" si="163"/>
        <v>0</v>
      </c>
      <c r="L1790" t="b">
        <f t="shared" si="164"/>
        <v>0</v>
      </c>
      <c r="M1790" t="b">
        <f t="shared" si="165"/>
        <v>0</v>
      </c>
      <c r="N1790" t="b">
        <f t="shared" si="166"/>
        <v>1</v>
      </c>
      <c r="O1790" t="b">
        <f t="shared" si="167"/>
        <v>1</v>
      </c>
    </row>
    <row r="1791" spans="1:15">
      <c r="A1791" s="4">
        <v>1185732</v>
      </c>
      <c r="B1791" s="6">
        <v>400</v>
      </c>
      <c r="C1791" s="12" t="s">
        <v>1086</v>
      </c>
      <c r="D1791" s="12" t="s">
        <v>1253</v>
      </c>
      <c r="E1791" s="10">
        <v>49000</v>
      </c>
      <c r="F1791" s="11">
        <v>0.35</v>
      </c>
      <c r="G1791" s="13">
        <f t="shared" si="162"/>
        <v>140000</v>
      </c>
      <c r="H1791" s="154" t="s">
        <v>1243</v>
      </c>
      <c r="I1791" s="4" t="s">
        <v>16</v>
      </c>
      <c r="J1791">
        <v>140000</v>
      </c>
      <c r="K1791" t="b">
        <f t="shared" si="163"/>
        <v>0</v>
      </c>
      <c r="L1791" t="b">
        <f t="shared" si="164"/>
        <v>1</v>
      </c>
      <c r="M1791" t="b">
        <f t="shared" si="165"/>
        <v>0</v>
      </c>
      <c r="N1791" t="b">
        <f t="shared" si="166"/>
        <v>1</v>
      </c>
      <c r="O1791" t="b">
        <f t="shared" si="167"/>
        <v>1</v>
      </c>
    </row>
    <row r="1792" spans="1:15">
      <c r="A1792" s="4">
        <v>1185732</v>
      </c>
      <c r="B1792" s="6">
        <v>350</v>
      </c>
      <c r="C1792" s="12" t="s">
        <v>1087</v>
      </c>
      <c r="D1792" s="12" t="s">
        <v>1253</v>
      </c>
      <c r="E1792" s="10">
        <v>49000</v>
      </c>
      <c r="F1792" s="11">
        <v>0.4</v>
      </c>
      <c r="G1792" s="13">
        <f t="shared" si="162"/>
        <v>122500</v>
      </c>
      <c r="H1792" s="154" t="s">
        <v>1243</v>
      </c>
      <c r="I1792" s="4" t="s">
        <v>16</v>
      </c>
      <c r="J1792">
        <v>122500</v>
      </c>
      <c r="K1792" t="b">
        <f t="shared" si="163"/>
        <v>0</v>
      </c>
      <c r="L1792" t="b">
        <f t="shared" si="164"/>
        <v>0</v>
      </c>
      <c r="M1792" t="b">
        <f t="shared" si="165"/>
        <v>0</v>
      </c>
      <c r="N1792" t="b">
        <f t="shared" si="166"/>
        <v>1</v>
      </c>
      <c r="O1792" t="b">
        <f t="shared" si="167"/>
        <v>1</v>
      </c>
    </row>
    <row r="1793" spans="1:15">
      <c r="A1793" s="4">
        <v>1185732</v>
      </c>
      <c r="B1793" s="6">
        <v>350</v>
      </c>
      <c r="C1793" s="12" t="s">
        <v>1087</v>
      </c>
      <c r="D1793" s="12" t="s">
        <v>1253</v>
      </c>
      <c r="E1793" s="10">
        <v>55125</v>
      </c>
      <c r="F1793" s="11">
        <v>0.35</v>
      </c>
      <c r="G1793" s="13">
        <f t="shared" si="162"/>
        <v>157500</v>
      </c>
      <c r="H1793" s="154" t="s">
        <v>1243</v>
      </c>
      <c r="I1793" s="4" t="s">
        <v>16</v>
      </c>
      <c r="J1793">
        <v>157500</v>
      </c>
      <c r="K1793" t="b">
        <f t="shared" si="163"/>
        <v>0</v>
      </c>
      <c r="L1793" t="b">
        <f t="shared" si="164"/>
        <v>0</v>
      </c>
      <c r="M1793" t="b">
        <f t="shared" si="165"/>
        <v>0</v>
      </c>
      <c r="N1793" t="b">
        <f t="shared" si="166"/>
        <v>1</v>
      </c>
      <c r="O1793" t="b">
        <f t="shared" si="167"/>
        <v>1</v>
      </c>
    </row>
    <row r="1794" spans="1:15">
      <c r="A1794" s="4">
        <v>1185732</v>
      </c>
      <c r="B1794" s="6">
        <v>450</v>
      </c>
      <c r="C1794" s="12" t="s">
        <v>1088</v>
      </c>
      <c r="D1794" s="155" t="s">
        <v>1254</v>
      </c>
      <c r="E1794" s="10">
        <v>112500</v>
      </c>
      <c r="F1794" s="11">
        <v>0.5</v>
      </c>
      <c r="G1794" s="13">
        <f t="shared" si="162"/>
        <v>225000</v>
      </c>
      <c r="H1794" s="154" t="s">
        <v>1243</v>
      </c>
      <c r="I1794" s="4" t="s">
        <v>16</v>
      </c>
      <c r="J1794">
        <v>225000</v>
      </c>
      <c r="K1794" t="b">
        <f t="shared" si="163"/>
        <v>0</v>
      </c>
      <c r="L1794" t="b">
        <f t="shared" si="164"/>
        <v>0</v>
      </c>
      <c r="M1794" t="b">
        <f t="shared" si="165"/>
        <v>0</v>
      </c>
      <c r="N1794" t="b">
        <f t="shared" si="166"/>
        <v>1</v>
      </c>
      <c r="O1794" t="b">
        <f t="shared" si="167"/>
        <v>1</v>
      </c>
    </row>
    <row r="1795" spans="1:15">
      <c r="A1795" s="4">
        <v>1185732</v>
      </c>
      <c r="B1795" s="6">
        <v>675</v>
      </c>
      <c r="C1795" s="12" t="s">
        <v>1086</v>
      </c>
      <c r="D1795" s="12" t="s">
        <v>1253</v>
      </c>
      <c r="E1795" s="10">
        <v>67500</v>
      </c>
      <c r="F1795" s="11">
        <v>0.4</v>
      </c>
      <c r="G1795" s="13">
        <f t="shared" si="162"/>
        <v>168750</v>
      </c>
      <c r="H1795" s="154" t="s">
        <v>1243</v>
      </c>
      <c r="I1795" s="4" t="s">
        <v>16</v>
      </c>
      <c r="J1795">
        <v>168750</v>
      </c>
      <c r="K1795" t="b">
        <f t="shared" si="163"/>
        <v>0</v>
      </c>
      <c r="L1795" t="b">
        <f t="shared" si="164"/>
        <v>1</v>
      </c>
      <c r="M1795" t="b">
        <f t="shared" si="165"/>
        <v>0</v>
      </c>
      <c r="N1795" t="b">
        <f t="shared" si="166"/>
        <v>1</v>
      </c>
      <c r="O1795" t="b">
        <f t="shared" si="167"/>
        <v>1</v>
      </c>
    </row>
    <row r="1796" spans="1:15">
      <c r="A1796" s="4">
        <v>1185732</v>
      </c>
      <c r="B1796" s="6">
        <v>475</v>
      </c>
      <c r="C1796" s="12" t="s">
        <v>1087</v>
      </c>
      <c r="D1796" s="12" t="s">
        <v>1253</v>
      </c>
      <c r="E1796" s="10">
        <v>41562.5</v>
      </c>
      <c r="F1796" s="11">
        <v>0.35</v>
      </c>
      <c r="G1796" s="13">
        <f t="shared" si="162"/>
        <v>118750.00000000001</v>
      </c>
      <c r="H1796" s="154" t="s">
        <v>1243</v>
      </c>
      <c r="I1796" s="4" t="s">
        <v>16</v>
      </c>
      <c r="J1796">
        <v>118750.00000000001</v>
      </c>
      <c r="K1796" t="b">
        <f t="shared" si="163"/>
        <v>0</v>
      </c>
      <c r="L1796" t="b">
        <f t="shared" si="164"/>
        <v>0</v>
      </c>
      <c r="M1796" t="b">
        <f t="shared" si="165"/>
        <v>0</v>
      </c>
      <c r="N1796" t="b">
        <f t="shared" si="166"/>
        <v>1</v>
      </c>
      <c r="O1796" t="b">
        <f t="shared" si="167"/>
        <v>1</v>
      </c>
    </row>
    <row r="1797" spans="1:15">
      <c r="A1797" s="4">
        <v>1185732</v>
      </c>
      <c r="B1797" s="6">
        <v>475</v>
      </c>
      <c r="C1797" s="12" t="s">
        <v>1087</v>
      </c>
      <c r="D1797" s="12" t="s">
        <v>1253</v>
      </c>
      <c r="E1797" s="10">
        <v>24937.5</v>
      </c>
      <c r="F1797" s="11">
        <v>0.35</v>
      </c>
      <c r="G1797" s="13">
        <f t="shared" ref="G1797:G1860" si="168">E1797/F1797</f>
        <v>71250</v>
      </c>
      <c r="H1797" s="154" t="s">
        <v>1243</v>
      </c>
      <c r="I1797" s="4" t="s">
        <v>16</v>
      </c>
      <c r="J1797">
        <v>71250</v>
      </c>
      <c r="K1797" t="b">
        <f t="shared" ref="K1797:K1860" si="169">IF(J1797&gt;450000,TRUE,FALSE)</f>
        <v>0</v>
      </c>
      <c r="L1797" t="b">
        <f t="shared" ref="L1797:L1860" si="170">OR(C1797="Men's Street Footwear",H1797="Credit Card")</f>
        <v>0</v>
      </c>
      <c r="M1797" t="b">
        <f t="shared" ref="M1797:M1860" si="171">AND(D1797="Male",H1797="Credit Card",G1797&lt;150000)</f>
        <v>0</v>
      </c>
      <c r="N1797" t="b">
        <f t="shared" ref="N1797:N1860" si="172">NOT(H1797="Credit Card")</f>
        <v>1</v>
      </c>
      <c r="O1797" t="b">
        <f t="shared" ref="O1797:O1860" si="173">NOT(AND(H1797=0,B1797&lt;=500))</f>
        <v>1</v>
      </c>
    </row>
    <row r="1798" spans="1:15">
      <c r="A1798" s="4">
        <v>1185732</v>
      </c>
      <c r="B1798" s="6">
        <v>325</v>
      </c>
      <c r="C1798" s="12" t="s">
        <v>1087</v>
      </c>
      <c r="D1798" s="12" t="s">
        <v>1253</v>
      </c>
      <c r="E1798" s="10">
        <v>26000</v>
      </c>
      <c r="F1798" s="11">
        <v>0.4</v>
      </c>
      <c r="G1798" s="13">
        <f t="shared" si="168"/>
        <v>65000</v>
      </c>
      <c r="H1798" s="154" t="s">
        <v>1243</v>
      </c>
      <c r="I1798" s="4" t="s">
        <v>16</v>
      </c>
      <c r="J1798">
        <v>65000</v>
      </c>
      <c r="K1798" t="b">
        <f t="shared" si="169"/>
        <v>0</v>
      </c>
      <c r="L1798" t="b">
        <f t="shared" si="170"/>
        <v>0</v>
      </c>
      <c r="M1798" t="b">
        <f t="shared" si="171"/>
        <v>0</v>
      </c>
      <c r="N1798" t="b">
        <f t="shared" si="172"/>
        <v>1</v>
      </c>
      <c r="O1798" t="b">
        <f t="shared" si="173"/>
        <v>1</v>
      </c>
    </row>
    <row r="1799" spans="1:15">
      <c r="A1799" s="4">
        <v>1185732</v>
      </c>
      <c r="B1799" s="6">
        <v>375</v>
      </c>
      <c r="C1799" s="12" t="s">
        <v>1087</v>
      </c>
      <c r="D1799" s="12" t="s">
        <v>1253</v>
      </c>
      <c r="E1799" s="10">
        <v>45937.5</v>
      </c>
      <c r="F1799" s="11">
        <v>0.35</v>
      </c>
      <c r="G1799" s="13">
        <f t="shared" si="168"/>
        <v>131250</v>
      </c>
      <c r="H1799" s="154" t="s">
        <v>1243</v>
      </c>
      <c r="I1799" s="4" t="s">
        <v>16</v>
      </c>
      <c r="J1799">
        <v>131250</v>
      </c>
      <c r="K1799" t="b">
        <f t="shared" si="169"/>
        <v>0</v>
      </c>
      <c r="L1799" t="b">
        <f t="shared" si="170"/>
        <v>0</v>
      </c>
      <c r="M1799" t="b">
        <f t="shared" si="171"/>
        <v>0</v>
      </c>
      <c r="N1799" t="b">
        <f t="shared" si="172"/>
        <v>1</v>
      </c>
      <c r="O1799" t="b">
        <f t="shared" si="173"/>
        <v>1</v>
      </c>
    </row>
    <row r="1800" spans="1:15">
      <c r="A1800" s="4">
        <v>1185732</v>
      </c>
      <c r="B1800" s="6">
        <v>475</v>
      </c>
      <c r="C1800" s="12" t="s">
        <v>1087</v>
      </c>
      <c r="D1800" s="12" t="s">
        <v>1253</v>
      </c>
      <c r="E1800" s="10">
        <v>59375</v>
      </c>
      <c r="F1800" s="11">
        <v>0.5</v>
      </c>
      <c r="G1800" s="13">
        <f t="shared" si="168"/>
        <v>118750</v>
      </c>
      <c r="H1800" s="154" t="s">
        <v>1243</v>
      </c>
      <c r="I1800" s="4" t="s">
        <v>16</v>
      </c>
      <c r="J1800">
        <v>118750</v>
      </c>
      <c r="K1800" t="b">
        <f t="shared" si="169"/>
        <v>0</v>
      </c>
      <c r="L1800" t="b">
        <f t="shared" si="170"/>
        <v>0</v>
      </c>
      <c r="M1800" t="b">
        <f t="shared" si="171"/>
        <v>0</v>
      </c>
      <c r="N1800" t="b">
        <f t="shared" si="172"/>
        <v>1</v>
      </c>
      <c r="O1800" t="b">
        <f t="shared" si="173"/>
        <v>1</v>
      </c>
    </row>
    <row r="1801" spans="1:15">
      <c r="A1801" s="4">
        <v>1185732</v>
      </c>
      <c r="B1801" s="6">
        <v>725</v>
      </c>
      <c r="C1801" s="12" t="s">
        <v>1086</v>
      </c>
      <c r="D1801" s="12" t="s">
        <v>1253</v>
      </c>
      <c r="E1801" s="10">
        <v>72500</v>
      </c>
      <c r="F1801" s="11">
        <v>0.4</v>
      </c>
      <c r="G1801" s="13">
        <f t="shared" si="168"/>
        <v>181250</v>
      </c>
      <c r="H1801" s="154" t="s">
        <v>1243</v>
      </c>
      <c r="I1801" s="4" t="s">
        <v>16</v>
      </c>
      <c r="J1801">
        <v>181250</v>
      </c>
      <c r="K1801" t="b">
        <f t="shared" si="169"/>
        <v>0</v>
      </c>
      <c r="L1801" t="b">
        <f t="shared" si="170"/>
        <v>1</v>
      </c>
      <c r="M1801" t="b">
        <f t="shared" si="171"/>
        <v>0</v>
      </c>
      <c r="N1801" t="b">
        <f t="shared" si="172"/>
        <v>1</v>
      </c>
      <c r="O1801" t="b">
        <f t="shared" si="173"/>
        <v>1</v>
      </c>
    </row>
    <row r="1802" spans="1:15">
      <c r="A1802" s="4">
        <v>1185732</v>
      </c>
      <c r="B1802" s="6">
        <v>375</v>
      </c>
      <c r="C1802" s="12" t="s">
        <v>1086</v>
      </c>
      <c r="D1802" s="12" t="s">
        <v>1253</v>
      </c>
      <c r="E1802" s="10">
        <v>32812.5</v>
      </c>
      <c r="F1802" s="11">
        <v>0.35</v>
      </c>
      <c r="G1802" s="13">
        <f t="shared" si="168"/>
        <v>93750</v>
      </c>
      <c r="H1802" s="154" t="s">
        <v>1243</v>
      </c>
      <c r="I1802" s="4" t="s">
        <v>16</v>
      </c>
      <c r="J1802">
        <v>93750</v>
      </c>
      <c r="K1802" t="b">
        <f t="shared" si="169"/>
        <v>0</v>
      </c>
      <c r="L1802" t="b">
        <f t="shared" si="170"/>
        <v>1</v>
      </c>
      <c r="M1802" t="b">
        <f t="shared" si="171"/>
        <v>0</v>
      </c>
      <c r="N1802" t="b">
        <f t="shared" si="172"/>
        <v>1</v>
      </c>
      <c r="O1802" t="b">
        <f t="shared" si="173"/>
        <v>1</v>
      </c>
    </row>
    <row r="1803" spans="1:15">
      <c r="A1803" s="4">
        <v>1185732</v>
      </c>
      <c r="B1803" s="6">
        <v>425</v>
      </c>
      <c r="C1803" s="12" t="s">
        <v>1087</v>
      </c>
      <c r="D1803" s="12" t="s">
        <v>1253</v>
      </c>
      <c r="E1803" s="10">
        <v>22312.5</v>
      </c>
      <c r="F1803" s="11">
        <v>0.35</v>
      </c>
      <c r="G1803" s="13">
        <f t="shared" si="168"/>
        <v>63750.000000000007</v>
      </c>
      <c r="H1803" s="154" t="s">
        <v>1243</v>
      </c>
      <c r="I1803" s="4" t="s">
        <v>16</v>
      </c>
      <c r="J1803">
        <v>63750.000000000007</v>
      </c>
      <c r="K1803" t="b">
        <f t="shared" si="169"/>
        <v>0</v>
      </c>
      <c r="L1803" t="b">
        <f t="shared" si="170"/>
        <v>0</v>
      </c>
      <c r="M1803" t="b">
        <f t="shared" si="171"/>
        <v>0</v>
      </c>
      <c r="N1803" t="b">
        <f t="shared" si="172"/>
        <v>1</v>
      </c>
      <c r="O1803" t="b">
        <f t="shared" si="173"/>
        <v>1</v>
      </c>
    </row>
    <row r="1804" spans="1:15">
      <c r="A1804" s="4">
        <v>1185732</v>
      </c>
      <c r="B1804" s="6">
        <v>300</v>
      </c>
      <c r="C1804" s="12" t="s">
        <v>1086</v>
      </c>
      <c r="D1804" s="12" t="s">
        <v>1253</v>
      </c>
      <c r="E1804" s="10">
        <v>24000</v>
      </c>
      <c r="F1804" s="11">
        <v>0.4</v>
      </c>
      <c r="G1804" s="13">
        <f t="shared" si="168"/>
        <v>60000</v>
      </c>
      <c r="H1804" s="154" t="s">
        <v>1243</v>
      </c>
      <c r="I1804" s="4" t="s">
        <v>16</v>
      </c>
      <c r="J1804">
        <v>60000</v>
      </c>
      <c r="K1804" t="b">
        <f t="shared" si="169"/>
        <v>0</v>
      </c>
      <c r="L1804" t="b">
        <f t="shared" si="170"/>
        <v>1</v>
      </c>
      <c r="M1804" t="b">
        <f t="shared" si="171"/>
        <v>0</v>
      </c>
      <c r="N1804" t="b">
        <f t="shared" si="172"/>
        <v>1</v>
      </c>
      <c r="O1804" t="b">
        <f t="shared" si="173"/>
        <v>1</v>
      </c>
    </row>
    <row r="1805" spans="1:15">
      <c r="A1805" s="4">
        <v>1185732</v>
      </c>
      <c r="B1805" s="6">
        <v>375</v>
      </c>
      <c r="C1805" s="12" t="s">
        <v>1087</v>
      </c>
      <c r="D1805" s="12" t="s">
        <v>1253</v>
      </c>
      <c r="E1805" s="10">
        <v>45937.5</v>
      </c>
      <c r="F1805" s="11">
        <v>0.35</v>
      </c>
      <c r="G1805" s="13">
        <f t="shared" si="168"/>
        <v>131250</v>
      </c>
      <c r="H1805" s="154" t="s">
        <v>1243</v>
      </c>
      <c r="I1805" s="4" t="s">
        <v>16</v>
      </c>
      <c r="J1805">
        <v>131250</v>
      </c>
      <c r="K1805" t="b">
        <f t="shared" si="169"/>
        <v>0</v>
      </c>
      <c r="L1805" t="b">
        <f t="shared" si="170"/>
        <v>0</v>
      </c>
      <c r="M1805" t="b">
        <f t="shared" si="171"/>
        <v>0</v>
      </c>
      <c r="N1805" t="b">
        <f t="shared" si="172"/>
        <v>1</v>
      </c>
      <c r="O1805" t="b">
        <f t="shared" si="173"/>
        <v>1</v>
      </c>
    </row>
    <row r="1806" spans="1:15">
      <c r="A1806" s="4">
        <v>1185732</v>
      </c>
      <c r="B1806" s="6">
        <v>450</v>
      </c>
      <c r="C1806" s="12" t="s">
        <v>1088</v>
      </c>
      <c r="D1806" s="155" t="s">
        <v>1254</v>
      </c>
      <c r="E1806" s="10">
        <v>56250</v>
      </c>
      <c r="F1806" s="11">
        <v>0.5</v>
      </c>
      <c r="G1806" s="13">
        <f t="shared" si="168"/>
        <v>112500</v>
      </c>
      <c r="H1806" s="154" t="s">
        <v>1243</v>
      </c>
      <c r="I1806" s="4" t="s">
        <v>16</v>
      </c>
      <c r="J1806">
        <v>112500</v>
      </c>
      <c r="K1806" t="b">
        <f t="shared" si="169"/>
        <v>0</v>
      </c>
      <c r="L1806" t="b">
        <f t="shared" si="170"/>
        <v>0</v>
      </c>
      <c r="M1806" t="b">
        <f t="shared" si="171"/>
        <v>0</v>
      </c>
      <c r="N1806" t="b">
        <f t="shared" si="172"/>
        <v>1</v>
      </c>
      <c r="O1806" t="b">
        <f t="shared" si="173"/>
        <v>1</v>
      </c>
    </row>
    <row r="1807" spans="1:15">
      <c r="A1807" s="4">
        <v>1185732</v>
      </c>
      <c r="B1807" s="6">
        <v>670</v>
      </c>
      <c r="C1807" s="12" t="s">
        <v>1086</v>
      </c>
      <c r="D1807" s="12" t="s">
        <v>1253</v>
      </c>
      <c r="E1807" s="10">
        <v>80400</v>
      </c>
      <c r="F1807" s="11">
        <v>0.4</v>
      </c>
      <c r="G1807" s="13">
        <f t="shared" si="168"/>
        <v>201000</v>
      </c>
      <c r="H1807" s="154" t="s">
        <v>1243</v>
      </c>
      <c r="I1807" s="4" t="s">
        <v>16</v>
      </c>
      <c r="J1807">
        <v>201000</v>
      </c>
      <c r="K1807" t="b">
        <f t="shared" si="169"/>
        <v>0</v>
      </c>
      <c r="L1807" t="b">
        <f t="shared" si="170"/>
        <v>1</v>
      </c>
      <c r="M1807" t="b">
        <f t="shared" si="171"/>
        <v>0</v>
      </c>
      <c r="N1807" t="b">
        <f t="shared" si="172"/>
        <v>1</v>
      </c>
      <c r="O1807" t="b">
        <f t="shared" si="173"/>
        <v>1</v>
      </c>
    </row>
    <row r="1808" spans="1:15">
      <c r="A1808" s="4">
        <v>1185732</v>
      </c>
      <c r="B1808" s="6">
        <v>350</v>
      </c>
      <c r="C1808" s="12" t="s">
        <v>1087</v>
      </c>
      <c r="D1808" s="12" t="s">
        <v>1253</v>
      </c>
      <c r="E1808" s="10">
        <v>36750</v>
      </c>
      <c r="F1808" s="11">
        <v>0.35</v>
      </c>
      <c r="G1808" s="13">
        <f t="shared" si="168"/>
        <v>105000</v>
      </c>
      <c r="H1808" s="154" t="s">
        <v>1243</v>
      </c>
      <c r="I1808" s="4" t="s">
        <v>16</v>
      </c>
      <c r="J1808">
        <v>105000</v>
      </c>
      <c r="K1808" t="b">
        <f t="shared" si="169"/>
        <v>0</v>
      </c>
      <c r="L1808" t="b">
        <f t="shared" si="170"/>
        <v>0</v>
      </c>
      <c r="M1808" t="b">
        <f t="shared" si="171"/>
        <v>0</v>
      </c>
      <c r="N1808" t="b">
        <f t="shared" si="172"/>
        <v>1</v>
      </c>
      <c r="O1808" t="b">
        <f t="shared" si="173"/>
        <v>1</v>
      </c>
    </row>
    <row r="1809" spans="1:15">
      <c r="A1809" s="4">
        <v>1185732</v>
      </c>
      <c r="B1809" s="6">
        <v>400</v>
      </c>
      <c r="C1809" s="12" t="s">
        <v>1087</v>
      </c>
      <c r="D1809" s="12" t="s">
        <v>1253</v>
      </c>
      <c r="E1809" s="10">
        <v>28000</v>
      </c>
      <c r="F1809" s="11">
        <v>0.35</v>
      </c>
      <c r="G1809" s="13">
        <f t="shared" si="168"/>
        <v>80000</v>
      </c>
      <c r="H1809" s="154" t="s">
        <v>1243</v>
      </c>
      <c r="I1809" s="4" t="s">
        <v>16</v>
      </c>
      <c r="J1809">
        <v>80000</v>
      </c>
      <c r="K1809" t="b">
        <f t="shared" si="169"/>
        <v>0</v>
      </c>
      <c r="L1809" t="b">
        <f t="shared" si="170"/>
        <v>0</v>
      </c>
      <c r="M1809" t="b">
        <f t="shared" si="171"/>
        <v>0</v>
      </c>
      <c r="N1809" t="b">
        <f t="shared" si="172"/>
        <v>1</v>
      </c>
      <c r="O1809" t="b">
        <f t="shared" si="173"/>
        <v>1</v>
      </c>
    </row>
    <row r="1810" spans="1:15">
      <c r="A1810" s="4">
        <v>1185732</v>
      </c>
      <c r="B1810" s="6">
        <v>250</v>
      </c>
      <c r="C1810" s="12" t="s">
        <v>1087</v>
      </c>
      <c r="D1810" s="12" t="s">
        <v>1253</v>
      </c>
      <c r="E1810" s="10">
        <v>25000</v>
      </c>
      <c r="F1810" s="11">
        <v>0.4</v>
      </c>
      <c r="G1810" s="13">
        <f t="shared" si="168"/>
        <v>62500</v>
      </c>
      <c r="H1810" s="154" t="s">
        <v>1243</v>
      </c>
      <c r="I1810" s="4" t="s">
        <v>16</v>
      </c>
      <c r="J1810">
        <v>62500</v>
      </c>
      <c r="K1810" t="b">
        <f t="shared" si="169"/>
        <v>0</v>
      </c>
      <c r="L1810" t="b">
        <f t="shared" si="170"/>
        <v>0</v>
      </c>
      <c r="M1810" t="b">
        <f t="shared" si="171"/>
        <v>0</v>
      </c>
      <c r="N1810" t="b">
        <f t="shared" si="172"/>
        <v>1</v>
      </c>
      <c r="O1810" t="b">
        <f t="shared" si="173"/>
        <v>1</v>
      </c>
    </row>
    <row r="1811" spans="1:15">
      <c r="A1811" s="4">
        <v>1185732</v>
      </c>
      <c r="B1811" s="6">
        <v>300</v>
      </c>
      <c r="C1811" s="12" t="s">
        <v>1087</v>
      </c>
      <c r="D1811" s="12" t="s">
        <v>1253</v>
      </c>
      <c r="E1811" s="10">
        <v>42000</v>
      </c>
      <c r="F1811" s="11">
        <v>0.35</v>
      </c>
      <c r="G1811" s="13">
        <f t="shared" si="168"/>
        <v>120000.00000000001</v>
      </c>
      <c r="H1811" s="154" t="s">
        <v>1243</v>
      </c>
      <c r="I1811" s="4" t="s">
        <v>16</v>
      </c>
      <c r="J1811">
        <v>120000.00000000001</v>
      </c>
      <c r="K1811" t="b">
        <f t="shared" si="169"/>
        <v>0</v>
      </c>
      <c r="L1811" t="b">
        <f t="shared" si="170"/>
        <v>0</v>
      </c>
      <c r="M1811" t="b">
        <f t="shared" si="171"/>
        <v>0</v>
      </c>
      <c r="N1811" t="b">
        <f t="shared" si="172"/>
        <v>1</v>
      </c>
      <c r="O1811" t="b">
        <f t="shared" si="173"/>
        <v>1</v>
      </c>
    </row>
    <row r="1812" spans="1:15">
      <c r="A1812" s="4">
        <v>1185732</v>
      </c>
      <c r="B1812" s="6">
        <v>400</v>
      </c>
      <c r="C1812" s="12" t="s">
        <v>1086</v>
      </c>
      <c r="D1812" s="12" t="s">
        <v>1253</v>
      </c>
      <c r="E1812" s="10">
        <v>60000</v>
      </c>
      <c r="F1812" s="11">
        <v>0.5</v>
      </c>
      <c r="G1812" s="13">
        <f t="shared" si="168"/>
        <v>120000</v>
      </c>
      <c r="H1812" s="154" t="s">
        <v>1243</v>
      </c>
      <c r="I1812" s="4" t="s">
        <v>16</v>
      </c>
      <c r="J1812">
        <v>120000</v>
      </c>
      <c r="K1812" t="b">
        <f t="shared" si="169"/>
        <v>0</v>
      </c>
      <c r="L1812" t="b">
        <f t="shared" si="170"/>
        <v>1</v>
      </c>
      <c r="M1812" t="b">
        <f t="shared" si="171"/>
        <v>0</v>
      </c>
      <c r="N1812" t="b">
        <f t="shared" si="172"/>
        <v>1</v>
      </c>
      <c r="O1812" t="b">
        <f t="shared" si="173"/>
        <v>1</v>
      </c>
    </row>
    <row r="1813" spans="1:15">
      <c r="A1813" s="4">
        <v>1185732</v>
      </c>
      <c r="B1813" s="6">
        <v>625</v>
      </c>
      <c r="C1813" s="12" t="s">
        <v>1087</v>
      </c>
      <c r="D1813" s="12" t="s">
        <v>1253</v>
      </c>
      <c r="E1813" s="10">
        <v>75000</v>
      </c>
      <c r="F1813" s="11">
        <v>0.4</v>
      </c>
      <c r="G1813" s="13">
        <f t="shared" si="168"/>
        <v>187500</v>
      </c>
      <c r="H1813" s="154" t="s">
        <v>1243</v>
      </c>
      <c r="I1813" s="4" t="s">
        <v>16</v>
      </c>
      <c r="J1813">
        <v>187500</v>
      </c>
      <c r="K1813" t="b">
        <f t="shared" si="169"/>
        <v>0</v>
      </c>
      <c r="L1813" t="b">
        <f t="shared" si="170"/>
        <v>0</v>
      </c>
      <c r="M1813" t="b">
        <f t="shared" si="171"/>
        <v>0</v>
      </c>
      <c r="N1813" t="b">
        <f t="shared" si="172"/>
        <v>1</v>
      </c>
      <c r="O1813" t="b">
        <f t="shared" si="173"/>
        <v>1</v>
      </c>
    </row>
    <row r="1814" spans="1:15">
      <c r="A1814" s="4">
        <v>1185732</v>
      </c>
      <c r="B1814" s="6">
        <v>325</v>
      </c>
      <c r="C1814" s="12" t="s">
        <v>1087</v>
      </c>
      <c r="D1814" s="12" t="s">
        <v>1253</v>
      </c>
      <c r="E1814" s="10">
        <v>28437.5</v>
      </c>
      <c r="F1814" s="11">
        <v>0.35</v>
      </c>
      <c r="G1814" s="13">
        <f t="shared" si="168"/>
        <v>81250</v>
      </c>
      <c r="H1814" s="154" t="s">
        <v>1243</v>
      </c>
      <c r="I1814" s="4" t="s">
        <v>16</v>
      </c>
      <c r="J1814">
        <v>81250</v>
      </c>
      <c r="K1814" t="b">
        <f t="shared" si="169"/>
        <v>0</v>
      </c>
      <c r="L1814" t="b">
        <f t="shared" si="170"/>
        <v>0</v>
      </c>
      <c r="M1814" t="b">
        <f t="shared" si="171"/>
        <v>0</v>
      </c>
      <c r="N1814" t="b">
        <f t="shared" si="172"/>
        <v>1</v>
      </c>
      <c r="O1814" t="b">
        <f t="shared" si="173"/>
        <v>1</v>
      </c>
    </row>
    <row r="1815" spans="1:15">
      <c r="A1815" s="4">
        <v>1185732</v>
      </c>
      <c r="B1815" s="6">
        <v>325</v>
      </c>
      <c r="C1815" s="12" t="s">
        <v>1087</v>
      </c>
      <c r="D1815" s="12" t="s">
        <v>1253</v>
      </c>
      <c r="E1815" s="10">
        <v>17062.5</v>
      </c>
      <c r="F1815" s="11">
        <v>0.35</v>
      </c>
      <c r="G1815" s="13">
        <f t="shared" si="168"/>
        <v>48750</v>
      </c>
      <c r="H1815" s="154" t="s">
        <v>1243</v>
      </c>
      <c r="I1815" s="4" t="s">
        <v>16</v>
      </c>
      <c r="J1815">
        <v>48750</v>
      </c>
      <c r="K1815" t="b">
        <f t="shared" si="169"/>
        <v>0</v>
      </c>
      <c r="L1815" t="b">
        <f t="shared" si="170"/>
        <v>0</v>
      </c>
      <c r="M1815" t="b">
        <f t="shared" si="171"/>
        <v>0</v>
      </c>
      <c r="N1815" t="b">
        <f t="shared" si="172"/>
        <v>1</v>
      </c>
      <c r="O1815" t="b">
        <f t="shared" si="173"/>
        <v>1</v>
      </c>
    </row>
    <row r="1816" spans="1:15">
      <c r="A1816" s="4">
        <v>1185732</v>
      </c>
      <c r="B1816" s="6">
        <v>250</v>
      </c>
      <c r="C1816" s="12" t="s">
        <v>1088</v>
      </c>
      <c r="D1816" s="155" t="s">
        <v>1254</v>
      </c>
      <c r="E1816" s="10">
        <v>20000</v>
      </c>
      <c r="F1816" s="11">
        <v>0.4</v>
      </c>
      <c r="G1816" s="13">
        <f t="shared" si="168"/>
        <v>50000</v>
      </c>
      <c r="H1816" s="154" t="s">
        <v>1243</v>
      </c>
      <c r="I1816" s="4" t="s">
        <v>16</v>
      </c>
      <c r="J1816">
        <v>50000</v>
      </c>
      <c r="K1816" t="b">
        <f t="shared" si="169"/>
        <v>0</v>
      </c>
      <c r="L1816" t="b">
        <f t="shared" si="170"/>
        <v>0</v>
      </c>
      <c r="M1816" t="b">
        <f t="shared" si="171"/>
        <v>0</v>
      </c>
      <c r="N1816" t="b">
        <f t="shared" si="172"/>
        <v>1</v>
      </c>
      <c r="O1816" t="b">
        <f t="shared" si="173"/>
        <v>1</v>
      </c>
    </row>
    <row r="1817" spans="1:15">
      <c r="A1817" s="4">
        <v>1185732</v>
      </c>
      <c r="B1817" s="6">
        <v>275</v>
      </c>
      <c r="C1817" s="12" t="s">
        <v>1087</v>
      </c>
      <c r="D1817" s="12" t="s">
        <v>1253</v>
      </c>
      <c r="E1817" s="10">
        <v>33687.5</v>
      </c>
      <c r="F1817" s="11">
        <v>0.35</v>
      </c>
      <c r="G1817" s="13">
        <f t="shared" si="168"/>
        <v>96250</v>
      </c>
      <c r="H1817" s="154" t="s">
        <v>1243</v>
      </c>
      <c r="I1817" s="4" t="s">
        <v>16</v>
      </c>
      <c r="J1817">
        <v>96250</v>
      </c>
      <c r="K1817" t="b">
        <f t="shared" si="169"/>
        <v>0</v>
      </c>
      <c r="L1817" t="b">
        <f t="shared" si="170"/>
        <v>0</v>
      </c>
      <c r="M1817" t="b">
        <f t="shared" si="171"/>
        <v>0</v>
      </c>
      <c r="N1817" t="b">
        <f t="shared" si="172"/>
        <v>1</v>
      </c>
      <c r="O1817" t="b">
        <f t="shared" si="173"/>
        <v>1</v>
      </c>
    </row>
    <row r="1818" spans="1:15">
      <c r="A1818" s="4">
        <v>1185732</v>
      </c>
      <c r="B1818" s="6">
        <v>400</v>
      </c>
      <c r="C1818" s="12" t="s">
        <v>1087</v>
      </c>
      <c r="D1818" s="12" t="s">
        <v>1253</v>
      </c>
      <c r="E1818" s="10">
        <v>50000</v>
      </c>
      <c r="F1818" s="11">
        <v>0.5</v>
      </c>
      <c r="G1818" s="13">
        <f t="shared" si="168"/>
        <v>100000</v>
      </c>
      <c r="H1818" s="154" t="s">
        <v>1243</v>
      </c>
      <c r="I1818" s="4" t="s">
        <v>16</v>
      </c>
      <c r="J1818">
        <v>100000</v>
      </c>
      <c r="K1818" t="b">
        <f t="shared" si="169"/>
        <v>0</v>
      </c>
      <c r="L1818" t="b">
        <f t="shared" si="170"/>
        <v>0</v>
      </c>
      <c r="M1818" t="b">
        <f t="shared" si="171"/>
        <v>0</v>
      </c>
      <c r="N1818" t="b">
        <f t="shared" si="172"/>
        <v>1</v>
      </c>
      <c r="O1818" t="b">
        <f t="shared" si="173"/>
        <v>1</v>
      </c>
    </row>
    <row r="1819" spans="1:15">
      <c r="A1819" s="4">
        <v>1185732</v>
      </c>
      <c r="B1819" s="6">
        <v>670</v>
      </c>
      <c r="C1819" s="12" t="s">
        <v>1087</v>
      </c>
      <c r="D1819" s="12" t="s">
        <v>1253</v>
      </c>
      <c r="E1819" s="10">
        <v>93800</v>
      </c>
      <c r="F1819" s="11">
        <v>0.4</v>
      </c>
      <c r="G1819" s="13">
        <f t="shared" si="168"/>
        <v>234500</v>
      </c>
      <c r="H1819" s="154" t="s">
        <v>1243</v>
      </c>
      <c r="I1819" s="4" t="s">
        <v>16</v>
      </c>
      <c r="J1819">
        <v>234500</v>
      </c>
      <c r="K1819" t="b">
        <f t="shared" si="169"/>
        <v>0</v>
      </c>
      <c r="L1819" t="b">
        <f t="shared" si="170"/>
        <v>0</v>
      </c>
      <c r="M1819" t="b">
        <f t="shared" si="171"/>
        <v>0</v>
      </c>
      <c r="N1819" t="b">
        <f t="shared" si="172"/>
        <v>1</v>
      </c>
      <c r="O1819" t="b">
        <f t="shared" si="173"/>
        <v>1</v>
      </c>
    </row>
    <row r="1820" spans="1:15">
      <c r="A1820" s="4">
        <v>1185732</v>
      </c>
      <c r="B1820" s="6">
        <v>375</v>
      </c>
      <c r="C1820" s="12" t="s">
        <v>1087</v>
      </c>
      <c r="D1820" s="12" t="s">
        <v>1253</v>
      </c>
      <c r="E1820" s="10">
        <v>39375</v>
      </c>
      <c r="F1820" s="11">
        <v>0.35</v>
      </c>
      <c r="G1820" s="13">
        <f t="shared" si="168"/>
        <v>112500</v>
      </c>
      <c r="H1820" s="154" t="s">
        <v>1243</v>
      </c>
      <c r="I1820" s="4" t="s">
        <v>16</v>
      </c>
      <c r="J1820">
        <v>112500</v>
      </c>
      <c r="K1820" t="b">
        <f t="shared" si="169"/>
        <v>0</v>
      </c>
      <c r="L1820" t="b">
        <f t="shared" si="170"/>
        <v>0</v>
      </c>
      <c r="M1820" t="b">
        <f t="shared" si="171"/>
        <v>0</v>
      </c>
      <c r="N1820" t="b">
        <f t="shared" si="172"/>
        <v>1</v>
      </c>
      <c r="O1820" t="b">
        <f t="shared" si="173"/>
        <v>1</v>
      </c>
    </row>
    <row r="1821" spans="1:15">
      <c r="A1821" s="4">
        <v>1185732</v>
      </c>
      <c r="B1821" s="6">
        <v>350</v>
      </c>
      <c r="C1821" s="12" t="s">
        <v>1087</v>
      </c>
      <c r="D1821" s="12" t="s">
        <v>1253</v>
      </c>
      <c r="E1821" s="10">
        <v>30625</v>
      </c>
      <c r="F1821" s="11">
        <v>0.35</v>
      </c>
      <c r="G1821" s="13">
        <f t="shared" si="168"/>
        <v>87500</v>
      </c>
      <c r="H1821" s="154" t="s">
        <v>1243</v>
      </c>
      <c r="I1821" s="4" t="s">
        <v>16</v>
      </c>
      <c r="J1821">
        <v>87500</v>
      </c>
      <c r="K1821" t="b">
        <f t="shared" si="169"/>
        <v>0</v>
      </c>
      <c r="L1821" t="b">
        <f t="shared" si="170"/>
        <v>0</v>
      </c>
      <c r="M1821" t="b">
        <f t="shared" si="171"/>
        <v>0</v>
      </c>
      <c r="N1821" t="b">
        <f t="shared" si="172"/>
        <v>1</v>
      </c>
      <c r="O1821" t="b">
        <f t="shared" si="173"/>
        <v>1</v>
      </c>
    </row>
    <row r="1822" spans="1:15">
      <c r="A1822" s="4">
        <v>1185732</v>
      </c>
      <c r="B1822" s="6">
        <v>275</v>
      </c>
      <c r="C1822" s="12" t="s">
        <v>1087</v>
      </c>
      <c r="D1822" s="12" t="s">
        <v>1253</v>
      </c>
      <c r="E1822" s="10">
        <v>27500</v>
      </c>
      <c r="F1822" s="11">
        <v>0.4</v>
      </c>
      <c r="G1822" s="13">
        <f t="shared" si="168"/>
        <v>68750</v>
      </c>
      <c r="H1822" s="154" t="s">
        <v>1243</v>
      </c>
      <c r="I1822" s="4" t="s">
        <v>16</v>
      </c>
      <c r="J1822">
        <v>68750</v>
      </c>
      <c r="K1822" t="b">
        <f t="shared" si="169"/>
        <v>0</v>
      </c>
      <c r="L1822" t="b">
        <f t="shared" si="170"/>
        <v>0</v>
      </c>
      <c r="M1822" t="b">
        <f t="shared" si="171"/>
        <v>0</v>
      </c>
      <c r="N1822" t="b">
        <f t="shared" si="172"/>
        <v>1</v>
      </c>
      <c r="O1822" t="b">
        <f t="shared" si="173"/>
        <v>1</v>
      </c>
    </row>
    <row r="1823" spans="1:15">
      <c r="A1823" s="4">
        <v>1185732</v>
      </c>
      <c r="B1823" s="6">
        <v>300</v>
      </c>
      <c r="C1823" s="12" t="s">
        <v>1087</v>
      </c>
      <c r="D1823" s="12" t="s">
        <v>1253</v>
      </c>
      <c r="E1823" s="10">
        <v>42000</v>
      </c>
      <c r="F1823" s="11">
        <v>0.35</v>
      </c>
      <c r="G1823" s="13">
        <f t="shared" si="168"/>
        <v>120000.00000000001</v>
      </c>
      <c r="H1823" s="154" t="s">
        <v>1243</v>
      </c>
      <c r="I1823" s="4" t="s">
        <v>16</v>
      </c>
      <c r="J1823">
        <v>120000.00000000001</v>
      </c>
      <c r="K1823" t="b">
        <f t="shared" si="169"/>
        <v>0</v>
      </c>
      <c r="L1823" t="b">
        <f t="shared" si="170"/>
        <v>0</v>
      </c>
      <c r="M1823" t="b">
        <f t="shared" si="171"/>
        <v>0</v>
      </c>
      <c r="N1823" t="b">
        <f t="shared" si="172"/>
        <v>1</v>
      </c>
      <c r="O1823" t="b">
        <f t="shared" si="173"/>
        <v>1</v>
      </c>
    </row>
    <row r="1824" spans="1:15">
      <c r="A1824" s="4">
        <v>1185732</v>
      </c>
      <c r="B1824" s="6">
        <v>400</v>
      </c>
      <c r="C1824" s="12" t="s">
        <v>1089</v>
      </c>
      <c r="D1824" s="155" t="s">
        <v>1254</v>
      </c>
      <c r="E1824" s="10">
        <v>90000</v>
      </c>
      <c r="F1824" s="11">
        <v>0.5</v>
      </c>
      <c r="G1824" s="13">
        <f t="shared" si="168"/>
        <v>180000</v>
      </c>
      <c r="H1824" s="154" t="s">
        <v>1243</v>
      </c>
      <c r="I1824" s="4" t="s">
        <v>16</v>
      </c>
      <c r="J1824">
        <v>180000</v>
      </c>
      <c r="K1824" t="b">
        <f t="shared" si="169"/>
        <v>0</v>
      </c>
      <c r="L1824" t="b">
        <f t="shared" si="170"/>
        <v>0</v>
      </c>
      <c r="M1824" t="b">
        <f t="shared" si="171"/>
        <v>0</v>
      </c>
      <c r="N1824" t="b">
        <f t="shared" si="172"/>
        <v>1</v>
      </c>
      <c r="O1824" t="b">
        <f t="shared" si="173"/>
        <v>1</v>
      </c>
    </row>
    <row r="1825" spans="1:15">
      <c r="A1825" s="4">
        <v>1185732</v>
      </c>
      <c r="B1825" s="6">
        <v>650</v>
      </c>
      <c r="C1825" s="12" t="s">
        <v>1087</v>
      </c>
      <c r="D1825" s="12" t="s">
        <v>1253</v>
      </c>
      <c r="E1825" s="10">
        <v>78000</v>
      </c>
      <c r="F1825" s="11">
        <v>0.4</v>
      </c>
      <c r="G1825" s="13">
        <f t="shared" si="168"/>
        <v>195000</v>
      </c>
      <c r="H1825" s="154" t="s">
        <v>1243</v>
      </c>
      <c r="I1825" s="4" t="s">
        <v>16</v>
      </c>
      <c r="J1825">
        <v>195000</v>
      </c>
      <c r="K1825" t="b">
        <f t="shared" si="169"/>
        <v>0</v>
      </c>
      <c r="L1825" t="b">
        <f t="shared" si="170"/>
        <v>0</v>
      </c>
      <c r="M1825" t="b">
        <f t="shared" si="171"/>
        <v>0</v>
      </c>
      <c r="N1825" t="b">
        <f t="shared" si="172"/>
        <v>1</v>
      </c>
      <c r="O1825" t="b">
        <f t="shared" si="173"/>
        <v>1</v>
      </c>
    </row>
    <row r="1826" spans="1:15">
      <c r="A1826" s="4">
        <v>1185732</v>
      </c>
      <c r="B1826" s="6">
        <v>400</v>
      </c>
      <c r="C1826" s="12" t="s">
        <v>1086</v>
      </c>
      <c r="D1826" s="12" t="s">
        <v>1253</v>
      </c>
      <c r="E1826" s="10">
        <v>35000</v>
      </c>
      <c r="F1826" s="11">
        <v>0.35</v>
      </c>
      <c r="G1826" s="13">
        <f t="shared" si="168"/>
        <v>100000</v>
      </c>
      <c r="H1826" s="154" t="s">
        <v>1243</v>
      </c>
      <c r="I1826" s="4" t="s">
        <v>16</v>
      </c>
      <c r="J1826">
        <v>100000</v>
      </c>
      <c r="K1826" t="b">
        <f t="shared" si="169"/>
        <v>0</v>
      </c>
      <c r="L1826" t="b">
        <f t="shared" si="170"/>
        <v>1</v>
      </c>
      <c r="M1826" t="b">
        <f t="shared" si="171"/>
        <v>0</v>
      </c>
      <c r="N1826" t="b">
        <f t="shared" si="172"/>
        <v>1</v>
      </c>
      <c r="O1826" t="b">
        <f t="shared" si="173"/>
        <v>1</v>
      </c>
    </row>
    <row r="1827" spans="1:15">
      <c r="A1827" s="4">
        <v>1185732</v>
      </c>
      <c r="B1827" s="6">
        <v>425</v>
      </c>
      <c r="C1827" s="12" t="s">
        <v>1086</v>
      </c>
      <c r="D1827" s="12" t="s">
        <v>1253</v>
      </c>
      <c r="E1827" s="10">
        <v>29750</v>
      </c>
      <c r="F1827" s="11">
        <v>0.35</v>
      </c>
      <c r="G1827" s="13">
        <f t="shared" si="168"/>
        <v>85000</v>
      </c>
      <c r="H1827" s="154" t="s">
        <v>1243</v>
      </c>
      <c r="I1827" s="4" t="s">
        <v>16</v>
      </c>
      <c r="J1827">
        <v>85000</v>
      </c>
      <c r="K1827" t="b">
        <f t="shared" si="169"/>
        <v>0</v>
      </c>
      <c r="L1827" t="b">
        <f t="shared" si="170"/>
        <v>1</v>
      </c>
      <c r="M1827" t="b">
        <f t="shared" si="171"/>
        <v>0</v>
      </c>
      <c r="N1827" t="b">
        <f t="shared" si="172"/>
        <v>1</v>
      </c>
      <c r="O1827" t="b">
        <f t="shared" si="173"/>
        <v>1</v>
      </c>
    </row>
    <row r="1828" spans="1:15">
      <c r="A1828" s="4">
        <v>1185732</v>
      </c>
      <c r="B1828" s="6">
        <v>400</v>
      </c>
      <c r="C1828" s="12" t="s">
        <v>1090</v>
      </c>
      <c r="D1828" s="12" t="s">
        <v>1253</v>
      </c>
      <c r="E1828" s="10">
        <v>32000</v>
      </c>
      <c r="F1828" s="11">
        <v>0.4</v>
      </c>
      <c r="G1828" s="13">
        <f t="shared" si="168"/>
        <v>80000</v>
      </c>
      <c r="H1828" s="154" t="s">
        <v>1243</v>
      </c>
      <c r="I1828" s="4" t="s">
        <v>16</v>
      </c>
      <c r="J1828">
        <v>80000</v>
      </c>
      <c r="K1828" t="b">
        <f t="shared" si="169"/>
        <v>0</v>
      </c>
      <c r="L1828" t="b">
        <f t="shared" si="170"/>
        <v>0</v>
      </c>
      <c r="M1828" t="b">
        <f t="shared" si="171"/>
        <v>0</v>
      </c>
      <c r="N1828" t="b">
        <f t="shared" si="172"/>
        <v>1</v>
      </c>
      <c r="O1828" t="b">
        <f t="shared" si="173"/>
        <v>1</v>
      </c>
    </row>
    <row r="1829" spans="1:15">
      <c r="A1829" s="4">
        <v>1185732</v>
      </c>
      <c r="B1829" s="6">
        <v>400</v>
      </c>
      <c r="C1829" s="12" t="s">
        <v>1087</v>
      </c>
      <c r="D1829" s="12" t="s">
        <v>1253</v>
      </c>
      <c r="E1829" s="10">
        <v>49000</v>
      </c>
      <c r="F1829" s="11">
        <v>0.35</v>
      </c>
      <c r="G1829" s="13">
        <f t="shared" si="168"/>
        <v>140000</v>
      </c>
      <c r="H1829" s="154" t="s">
        <v>1243</v>
      </c>
      <c r="I1829" s="4" t="s">
        <v>16</v>
      </c>
      <c r="J1829">
        <v>140000</v>
      </c>
      <c r="K1829" t="b">
        <f t="shared" si="169"/>
        <v>0</v>
      </c>
      <c r="L1829" t="b">
        <f t="shared" si="170"/>
        <v>0</v>
      </c>
      <c r="M1829" t="b">
        <f t="shared" si="171"/>
        <v>0</v>
      </c>
      <c r="N1829" t="b">
        <f t="shared" si="172"/>
        <v>1</v>
      </c>
      <c r="O1829" t="b">
        <f t="shared" si="173"/>
        <v>1</v>
      </c>
    </row>
    <row r="1830" spans="1:15">
      <c r="A1830" s="4">
        <v>1185732</v>
      </c>
      <c r="B1830" s="6">
        <v>575</v>
      </c>
      <c r="C1830" s="12" t="s">
        <v>1087</v>
      </c>
      <c r="D1830" s="12" t="s">
        <v>1253</v>
      </c>
      <c r="E1830" s="10">
        <v>115000</v>
      </c>
      <c r="F1830" s="11">
        <v>0.5</v>
      </c>
      <c r="G1830" s="13">
        <f t="shared" si="168"/>
        <v>230000</v>
      </c>
      <c r="H1830" s="154" t="s">
        <v>1243</v>
      </c>
      <c r="I1830" s="4" t="s">
        <v>16</v>
      </c>
      <c r="J1830">
        <v>230000</v>
      </c>
      <c r="K1830" t="b">
        <f t="shared" si="169"/>
        <v>0</v>
      </c>
      <c r="L1830" t="b">
        <f t="shared" si="170"/>
        <v>0</v>
      </c>
      <c r="M1830" t="b">
        <f t="shared" si="171"/>
        <v>0</v>
      </c>
      <c r="N1830" t="b">
        <f t="shared" si="172"/>
        <v>1</v>
      </c>
      <c r="O1830" t="b">
        <f t="shared" si="173"/>
        <v>1</v>
      </c>
    </row>
    <row r="1831" spans="1:15">
      <c r="A1831" s="4">
        <v>1185732</v>
      </c>
      <c r="B1831" s="6">
        <v>800</v>
      </c>
      <c r="C1831" s="12" t="s">
        <v>1086</v>
      </c>
      <c r="D1831" s="12" t="s">
        <v>1253</v>
      </c>
      <c r="E1831" s="10">
        <v>112000</v>
      </c>
      <c r="F1831" s="11">
        <v>0.4</v>
      </c>
      <c r="G1831" s="13">
        <f t="shared" si="168"/>
        <v>280000</v>
      </c>
      <c r="H1831" s="154" t="s">
        <v>1243</v>
      </c>
      <c r="I1831" s="4" t="s">
        <v>16</v>
      </c>
      <c r="J1831">
        <v>280000</v>
      </c>
      <c r="K1831" t="b">
        <f t="shared" si="169"/>
        <v>0</v>
      </c>
      <c r="L1831" t="b">
        <f t="shared" si="170"/>
        <v>1</v>
      </c>
      <c r="M1831" t="b">
        <f t="shared" si="171"/>
        <v>0</v>
      </c>
      <c r="N1831" t="b">
        <f t="shared" si="172"/>
        <v>1</v>
      </c>
      <c r="O1831" t="b">
        <f t="shared" si="173"/>
        <v>1</v>
      </c>
    </row>
    <row r="1832" spans="1:15">
      <c r="A1832" s="4">
        <v>1185732</v>
      </c>
      <c r="B1832" s="6">
        <v>550</v>
      </c>
      <c r="C1832" s="12" t="s">
        <v>1086</v>
      </c>
      <c r="D1832" s="12" t="s">
        <v>1253</v>
      </c>
      <c r="E1832" s="10">
        <v>57750</v>
      </c>
      <c r="F1832" s="11">
        <v>0.35</v>
      </c>
      <c r="G1832" s="13">
        <f t="shared" si="168"/>
        <v>165000</v>
      </c>
      <c r="H1832" s="154" t="s">
        <v>1243</v>
      </c>
      <c r="I1832" s="4" t="s">
        <v>16</v>
      </c>
      <c r="J1832">
        <v>165000</v>
      </c>
      <c r="K1832" t="b">
        <f t="shared" si="169"/>
        <v>0</v>
      </c>
      <c r="L1832" t="b">
        <f t="shared" si="170"/>
        <v>1</v>
      </c>
      <c r="M1832" t="b">
        <f t="shared" si="171"/>
        <v>0</v>
      </c>
      <c r="N1832" t="b">
        <f t="shared" si="172"/>
        <v>1</v>
      </c>
      <c r="O1832" t="b">
        <f t="shared" si="173"/>
        <v>1</v>
      </c>
    </row>
    <row r="1833" spans="1:15">
      <c r="A1833" s="4">
        <v>1185732</v>
      </c>
      <c r="B1833" s="6">
        <v>475</v>
      </c>
      <c r="C1833" s="12" t="s">
        <v>1087</v>
      </c>
      <c r="D1833" s="12" t="s">
        <v>1253</v>
      </c>
      <c r="E1833" s="10">
        <v>41562.5</v>
      </c>
      <c r="F1833" s="11">
        <v>0.35</v>
      </c>
      <c r="G1833" s="13">
        <f t="shared" si="168"/>
        <v>118750.00000000001</v>
      </c>
      <c r="H1833" s="154" t="s">
        <v>1243</v>
      </c>
      <c r="I1833" s="4" t="s">
        <v>16</v>
      </c>
      <c r="J1833">
        <v>118750.00000000001</v>
      </c>
      <c r="K1833" t="b">
        <f t="shared" si="169"/>
        <v>0</v>
      </c>
      <c r="L1833" t="b">
        <f t="shared" si="170"/>
        <v>0</v>
      </c>
      <c r="M1833" t="b">
        <f t="shared" si="171"/>
        <v>0</v>
      </c>
      <c r="N1833" t="b">
        <f t="shared" si="172"/>
        <v>1</v>
      </c>
      <c r="O1833" t="b">
        <f t="shared" si="173"/>
        <v>1</v>
      </c>
    </row>
    <row r="1834" spans="1:15">
      <c r="A1834" s="4">
        <v>1185732</v>
      </c>
      <c r="B1834" s="6">
        <v>425</v>
      </c>
      <c r="C1834" s="12" t="s">
        <v>1086</v>
      </c>
      <c r="D1834" s="12" t="s">
        <v>1253</v>
      </c>
      <c r="E1834" s="10">
        <v>42500</v>
      </c>
      <c r="F1834" s="11">
        <v>0.4</v>
      </c>
      <c r="G1834" s="13">
        <f t="shared" si="168"/>
        <v>106250</v>
      </c>
      <c r="H1834" s="154" t="s">
        <v>1244</v>
      </c>
      <c r="I1834" s="4" t="s">
        <v>16</v>
      </c>
      <c r="J1834">
        <v>106250</v>
      </c>
      <c r="K1834" t="b">
        <f t="shared" si="169"/>
        <v>0</v>
      </c>
      <c r="L1834" t="b">
        <f t="shared" si="170"/>
        <v>1</v>
      </c>
      <c r="M1834" t="b">
        <f t="shared" si="171"/>
        <v>0</v>
      </c>
      <c r="N1834" t="b">
        <f t="shared" si="172"/>
        <v>1</v>
      </c>
      <c r="O1834" t="b">
        <f t="shared" si="173"/>
        <v>1</v>
      </c>
    </row>
    <row r="1835" spans="1:15">
      <c r="A1835" s="4">
        <v>1185732</v>
      </c>
      <c r="B1835" s="6">
        <v>425</v>
      </c>
      <c r="C1835" s="12" t="s">
        <v>1086</v>
      </c>
      <c r="D1835" s="12" t="s">
        <v>1253</v>
      </c>
      <c r="E1835" s="10">
        <v>52062.5</v>
      </c>
      <c r="F1835" s="11">
        <v>0.35</v>
      </c>
      <c r="G1835" s="13">
        <f t="shared" si="168"/>
        <v>148750</v>
      </c>
      <c r="H1835" s="154" t="s">
        <v>1244</v>
      </c>
      <c r="I1835" s="4" t="s">
        <v>16</v>
      </c>
      <c r="J1835">
        <v>148750</v>
      </c>
      <c r="K1835" t="b">
        <f t="shared" si="169"/>
        <v>0</v>
      </c>
      <c r="L1835" t="b">
        <f t="shared" si="170"/>
        <v>1</v>
      </c>
      <c r="M1835" t="b">
        <f t="shared" si="171"/>
        <v>0</v>
      </c>
      <c r="N1835" t="b">
        <f t="shared" si="172"/>
        <v>1</v>
      </c>
      <c r="O1835" t="b">
        <f t="shared" si="173"/>
        <v>1</v>
      </c>
    </row>
    <row r="1836" spans="1:15">
      <c r="A1836" s="4">
        <v>1185732</v>
      </c>
      <c r="B1836" s="6">
        <v>600</v>
      </c>
      <c r="C1836" s="12" t="s">
        <v>1087</v>
      </c>
      <c r="D1836" s="12" t="s">
        <v>1253</v>
      </c>
      <c r="E1836" s="10">
        <v>120000</v>
      </c>
      <c r="F1836" s="11">
        <v>0.5</v>
      </c>
      <c r="G1836" s="13">
        <f t="shared" si="168"/>
        <v>240000</v>
      </c>
      <c r="H1836" s="154" t="s">
        <v>1244</v>
      </c>
      <c r="I1836" s="4" t="s">
        <v>16</v>
      </c>
      <c r="J1836">
        <v>240000</v>
      </c>
      <c r="K1836" t="b">
        <f t="shared" si="169"/>
        <v>0</v>
      </c>
      <c r="L1836" t="b">
        <f t="shared" si="170"/>
        <v>0</v>
      </c>
      <c r="M1836" t="b">
        <f t="shared" si="171"/>
        <v>0</v>
      </c>
      <c r="N1836" t="b">
        <f t="shared" si="172"/>
        <v>1</v>
      </c>
      <c r="O1836" t="b">
        <f t="shared" si="173"/>
        <v>1</v>
      </c>
    </row>
    <row r="1837" spans="1:15">
      <c r="A1837" s="4">
        <v>1185732</v>
      </c>
      <c r="B1837" s="6">
        <v>750</v>
      </c>
      <c r="C1837" s="12" t="s">
        <v>1087</v>
      </c>
      <c r="D1837" s="12" t="s">
        <v>1253</v>
      </c>
      <c r="E1837" s="10">
        <v>105000</v>
      </c>
      <c r="F1837" s="11">
        <v>0.4</v>
      </c>
      <c r="G1837" s="13">
        <f t="shared" si="168"/>
        <v>262500</v>
      </c>
      <c r="H1837" s="154" t="s">
        <v>1244</v>
      </c>
      <c r="I1837" s="4" t="s">
        <v>16</v>
      </c>
      <c r="J1837">
        <v>262500</v>
      </c>
      <c r="K1837" t="b">
        <f t="shared" si="169"/>
        <v>0</v>
      </c>
      <c r="L1837" t="b">
        <f t="shared" si="170"/>
        <v>0</v>
      </c>
      <c r="M1837" t="b">
        <f t="shared" si="171"/>
        <v>0</v>
      </c>
      <c r="N1837" t="b">
        <f t="shared" si="172"/>
        <v>1</v>
      </c>
      <c r="O1837" t="b">
        <f t="shared" si="173"/>
        <v>1</v>
      </c>
    </row>
    <row r="1838" spans="1:15">
      <c r="A1838" s="4">
        <v>1185732</v>
      </c>
      <c r="B1838" s="6">
        <v>525</v>
      </c>
      <c r="C1838" s="12" t="s">
        <v>1086</v>
      </c>
      <c r="D1838" s="12" t="s">
        <v>1253</v>
      </c>
      <c r="E1838" s="10">
        <v>64312.5</v>
      </c>
      <c r="F1838" s="11">
        <v>0.35</v>
      </c>
      <c r="G1838" s="13">
        <f t="shared" si="168"/>
        <v>183750</v>
      </c>
      <c r="H1838" s="154" t="s">
        <v>1244</v>
      </c>
      <c r="I1838" s="4" t="s">
        <v>16</v>
      </c>
      <c r="J1838">
        <v>183750</v>
      </c>
      <c r="K1838" t="b">
        <f t="shared" si="169"/>
        <v>0</v>
      </c>
      <c r="L1838" t="b">
        <f t="shared" si="170"/>
        <v>1</v>
      </c>
      <c r="M1838" t="b">
        <f t="shared" si="171"/>
        <v>0</v>
      </c>
      <c r="N1838" t="b">
        <f t="shared" si="172"/>
        <v>1</v>
      </c>
      <c r="O1838" t="b">
        <f t="shared" si="173"/>
        <v>1</v>
      </c>
    </row>
    <row r="1839" spans="1:15">
      <c r="A1839" s="4">
        <v>1185732</v>
      </c>
      <c r="B1839" s="6">
        <v>450</v>
      </c>
      <c r="C1839" s="12" t="s">
        <v>1087</v>
      </c>
      <c r="D1839" s="12" t="s">
        <v>1253</v>
      </c>
      <c r="E1839" s="10">
        <v>47250</v>
      </c>
      <c r="F1839" s="11">
        <v>0.35</v>
      </c>
      <c r="G1839" s="13">
        <f t="shared" si="168"/>
        <v>135000</v>
      </c>
      <c r="H1839" s="154" t="s">
        <v>1244</v>
      </c>
      <c r="I1839" s="4" t="s">
        <v>16</v>
      </c>
      <c r="J1839">
        <v>135000</v>
      </c>
      <c r="K1839" t="b">
        <f t="shared" si="169"/>
        <v>0</v>
      </c>
      <c r="L1839" t="b">
        <f t="shared" si="170"/>
        <v>0</v>
      </c>
      <c r="M1839" t="b">
        <f t="shared" si="171"/>
        <v>0</v>
      </c>
      <c r="N1839" t="b">
        <f t="shared" si="172"/>
        <v>1</v>
      </c>
      <c r="O1839" t="b">
        <f t="shared" si="173"/>
        <v>1</v>
      </c>
    </row>
    <row r="1840" spans="1:15">
      <c r="A1840" s="4">
        <v>1185732</v>
      </c>
      <c r="B1840" s="6">
        <v>375</v>
      </c>
      <c r="C1840" s="12" t="s">
        <v>1087</v>
      </c>
      <c r="D1840" s="12" t="s">
        <v>1253</v>
      </c>
      <c r="E1840" s="10">
        <v>30000</v>
      </c>
      <c r="F1840" s="11">
        <v>0.4</v>
      </c>
      <c r="G1840" s="13">
        <f t="shared" si="168"/>
        <v>75000</v>
      </c>
      <c r="H1840" s="154" t="s">
        <v>1244</v>
      </c>
      <c r="I1840" s="4" t="s">
        <v>16</v>
      </c>
      <c r="J1840">
        <v>75000</v>
      </c>
      <c r="K1840" t="b">
        <f t="shared" si="169"/>
        <v>0</v>
      </c>
      <c r="L1840" t="b">
        <f t="shared" si="170"/>
        <v>0</v>
      </c>
      <c r="M1840" t="b">
        <f t="shared" si="171"/>
        <v>0</v>
      </c>
      <c r="N1840" t="b">
        <f t="shared" si="172"/>
        <v>1</v>
      </c>
      <c r="O1840" t="b">
        <f t="shared" si="173"/>
        <v>1</v>
      </c>
    </row>
    <row r="1841" spans="1:15">
      <c r="A1841" s="4">
        <v>1185732</v>
      </c>
      <c r="B1841" s="6">
        <v>350</v>
      </c>
      <c r="C1841" s="12" t="s">
        <v>1088</v>
      </c>
      <c r="D1841" s="155" t="s">
        <v>1254</v>
      </c>
      <c r="E1841" s="10">
        <v>36750</v>
      </c>
      <c r="F1841" s="11">
        <v>0.35</v>
      </c>
      <c r="G1841" s="13">
        <f t="shared" si="168"/>
        <v>105000</v>
      </c>
      <c r="H1841" s="154" t="s">
        <v>1244</v>
      </c>
      <c r="I1841" s="4" t="s">
        <v>16</v>
      </c>
      <c r="J1841">
        <v>105000</v>
      </c>
      <c r="K1841" t="b">
        <f t="shared" si="169"/>
        <v>0</v>
      </c>
      <c r="L1841" t="b">
        <f t="shared" si="170"/>
        <v>0</v>
      </c>
      <c r="M1841" t="b">
        <f t="shared" si="171"/>
        <v>0</v>
      </c>
      <c r="N1841" t="b">
        <f t="shared" si="172"/>
        <v>1</v>
      </c>
      <c r="O1841" t="b">
        <f t="shared" si="173"/>
        <v>1</v>
      </c>
    </row>
    <row r="1842" spans="1:15">
      <c r="A1842" s="4">
        <v>1185732</v>
      </c>
      <c r="B1842" s="6">
        <v>525</v>
      </c>
      <c r="C1842" s="12" t="s">
        <v>1087</v>
      </c>
      <c r="D1842" s="12" t="s">
        <v>1253</v>
      </c>
      <c r="E1842" s="10">
        <v>91875</v>
      </c>
      <c r="F1842" s="11">
        <v>0.5</v>
      </c>
      <c r="G1842" s="13">
        <f t="shared" si="168"/>
        <v>183750</v>
      </c>
      <c r="H1842" s="154" t="s">
        <v>1244</v>
      </c>
      <c r="I1842" s="4" t="s">
        <v>16</v>
      </c>
      <c r="J1842">
        <v>183750</v>
      </c>
      <c r="K1842" t="b">
        <f t="shared" si="169"/>
        <v>0</v>
      </c>
      <c r="L1842" t="b">
        <f t="shared" si="170"/>
        <v>0</v>
      </c>
      <c r="M1842" t="b">
        <f t="shared" si="171"/>
        <v>0</v>
      </c>
      <c r="N1842" t="b">
        <f t="shared" si="172"/>
        <v>1</v>
      </c>
      <c r="O1842" t="b">
        <f t="shared" si="173"/>
        <v>1</v>
      </c>
    </row>
    <row r="1843" spans="1:15">
      <c r="A1843" s="4">
        <v>1185732</v>
      </c>
      <c r="B1843" s="6">
        <v>650</v>
      </c>
      <c r="C1843" s="12" t="s">
        <v>1088</v>
      </c>
      <c r="D1843" s="155" t="s">
        <v>1254</v>
      </c>
      <c r="E1843" s="10">
        <v>78000</v>
      </c>
      <c r="F1843" s="11">
        <v>0.4</v>
      </c>
      <c r="G1843" s="13">
        <f t="shared" si="168"/>
        <v>195000</v>
      </c>
      <c r="H1843" s="154" t="s">
        <v>1244</v>
      </c>
      <c r="I1843" s="4" t="s">
        <v>16</v>
      </c>
      <c r="J1843">
        <v>195000</v>
      </c>
      <c r="K1843" t="b">
        <f t="shared" si="169"/>
        <v>0</v>
      </c>
      <c r="L1843" t="b">
        <f t="shared" si="170"/>
        <v>0</v>
      </c>
      <c r="M1843" t="b">
        <f t="shared" si="171"/>
        <v>0</v>
      </c>
      <c r="N1843" t="b">
        <f t="shared" si="172"/>
        <v>1</v>
      </c>
      <c r="O1843" t="b">
        <f t="shared" si="173"/>
        <v>1</v>
      </c>
    </row>
    <row r="1844" spans="1:15">
      <c r="A1844" s="4">
        <v>1185732</v>
      </c>
      <c r="B1844" s="6">
        <v>450</v>
      </c>
      <c r="C1844" s="12" t="s">
        <v>1087</v>
      </c>
      <c r="D1844" s="12" t="s">
        <v>1253</v>
      </c>
      <c r="E1844" s="10">
        <v>39375</v>
      </c>
      <c r="F1844" s="11">
        <v>0.35</v>
      </c>
      <c r="G1844" s="13">
        <f t="shared" si="168"/>
        <v>112500</v>
      </c>
      <c r="H1844" s="154" t="s">
        <v>1244</v>
      </c>
      <c r="I1844" s="4" t="s">
        <v>16</v>
      </c>
      <c r="J1844">
        <v>112500</v>
      </c>
      <c r="K1844" t="b">
        <f t="shared" si="169"/>
        <v>0</v>
      </c>
      <c r="L1844" t="b">
        <f t="shared" si="170"/>
        <v>0</v>
      </c>
      <c r="M1844" t="b">
        <f t="shared" si="171"/>
        <v>0</v>
      </c>
      <c r="N1844" t="b">
        <f t="shared" si="172"/>
        <v>1</v>
      </c>
      <c r="O1844" t="b">
        <f t="shared" si="173"/>
        <v>1</v>
      </c>
    </row>
    <row r="1845" spans="1:15">
      <c r="A1845" s="4">
        <v>1185732</v>
      </c>
      <c r="B1845" s="6">
        <v>350</v>
      </c>
      <c r="C1845" s="12" t="s">
        <v>1087</v>
      </c>
      <c r="D1845" s="12" t="s">
        <v>1253</v>
      </c>
      <c r="E1845" s="10">
        <v>12250</v>
      </c>
      <c r="F1845" s="11">
        <v>0.35</v>
      </c>
      <c r="G1845" s="13">
        <f t="shared" si="168"/>
        <v>35000</v>
      </c>
      <c r="H1845" s="154" t="s">
        <v>1244</v>
      </c>
      <c r="I1845" s="4" t="s">
        <v>16</v>
      </c>
      <c r="J1845">
        <v>35000</v>
      </c>
      <c r="K1845" t="b">
        <f t="shared" si="169"/>
        <v>0</v>
      </c>
      <c r="L1845" t="b">
        <f t="shared" si="170"/>
        <v>0</v>
      </c>
      <c r="M1845" t="b">
        <f t="shared" si="171"/>
        <v>0</v>
      </c>
      <c r="N1845" t="b">
        <f t="shared" si="172"/>
        <v>1</v>
      </c>
      <c r="O1845" t="b">
        <f t="shared" si="173"/>
        <v>1</v>
      </c>
    </row>
    <row r="1846" spans="1:15">
      <c r="A1846" s="4">
        <v>1185732</v>
      </c>
      <c r="B1846" s="6">
        <v>325</v>
      </c>
      <c r="C1846" s="12" t="s">
        <v>1087</v>
      </c>
      <c r="D1846" s="12" t="s">
        <v>1253</v>
      </c>
      <c r="E1846" s="10">
        <v>13000</v>
      </c>
      <c r="F1846" s="11">
        <v>0.4</v>
      </c>
      <c r="G1846" s="13">
        <f t="shared" si="168"/>
        <v>32500</v>
      </c>
      <c r="H1846" s="154" t="s">
        <v>1244</v>
      </c>
      <c r="I1846" s="4" t="s">
        <v>16</v>
      </c>
      <c r="J1846">
        <v>32500</v>
      </c>
      <c r="K1846" t="b">
        <f t="shared" si="169"/>
        <v>0</v>
      </c>
      <c r="L1846" t="b">
        <f t="shared" si="170"/>
        <v>0</v>
      </c>
      <c r="M1846" t="b">
        <f t="shared" si="171"/>
        <v>0</v>
      </c>
      <c r="N1846" t="b">
        <f t="shared" si="172"/>
        <v>1</v>
      </c>
      <c r="O1846" t="b">
        <f t="shared" si="173"/>
        <v>1</v>
      </c>
    </row>
    <row r="1847" spans="1:15">
      <c r="A1847" s="4">
        <v>1185732</v>
      </c>
      <c r="B1847" s="6">
        <v>325</v>
      </c>
      <c r="C1847" s="12" t="s">
        <v>1087</v>
      </c>
      <c r="D1847" s="12" t="s">
        <v>1253</v>
      </c>
      <c r="E1847" s="10">
        <v>22750</v>
      </c>
      <c r="F1847" s="11">
        <v>0.35</v>
      </c>
      <c r="G1847" s="13">
        <f t="shared" si="168"/>
        <v>65000.000000000007</v>
      </c>
      <c r="H1847" s="154" t="s">
        <v>1244</v>
      </c>
      <c r="I1847" s="4" t="s">
        <v>16</v>
      </c>
      <c r="J1847">
        <v>65000.000000000007</v>
      </c>
      <c r="K1847" t="b">
        <f t="shared" si="169"/>
        <v>0</v>
      </c>
      <c r="L1847" t="b">
        <f t="shared" si="170"/>
        <v>0</v>
      </c>
      <c r="M1847" t="b">
        <f t="shared" si="171"/>
        <v>0</v>
      </c>
      <c r="N1847" t="b">
        <f t="shared" si="172"/>
        <v>1</v>
      </c>
      <c r="O1847" t="b">
        <f t="shared" si="173"/>
        <v>1</v>
      </c>
    </row>
    <row r="1848" spans="1:15">
      <c r="A1848" s="4">
        <v>1185732</v>
      </c>
      <c r="B1848" s="6">
        <v>400</v>
      </c>
      <c r="C1848" s="12" t="s">
        <v>1087</v>
      </c>
      <c r="D1848" s="12" t="s">
        <v>1253</v>
      </c>
      <c r="E1848" s="10">
        <v>50000</v>
      </c>
      <c r="F1848" s="11">
        <v>0.5</v>
      </c>
      <c r="G1848" s="13">
        <f t="shared" si="168"/>
        <v>100000</v>
      </c>
      <c r="H1848" s="154" t="s">
        <v>1244</v>
      </c>
      <c r="I1848" s="4" t="s">
        <v>16</v>
      </c>
      <c r="J1848">
        <v>100000</v>
      </c>
      <c r="K1848" t="b">
        <f t="shared" si="169"/>
        <v>0</v>
      </c>
      <c r="L1848" t="b">
        <f t="shared" si="170"/>
        <v>0</v>
      </c>
      <c r="M1848" t="b">
        <f t="shared" si="171"/>
        <v>0</v>
      </c>
      <c r="N1848" t="b">
        <f t="shared" si="172"/>
        <v>1</v>
      </c>
      <c r="O1848" t="b">
        <f t="shared" si="173"/>
        <v>1</v>
      </c>
    </row>
    <row r="1849" spans="1:15">
      <c r="A1849" s="4">
        <v>1185732</v>
      </c>
      <c r="B1849" s="6">
        <v>575</v>
      </c>
      <c r="C1849" s="12" t="s">
        <v>1087</v>
      </c>
      <c r="D1849" s="12" t="s">
        <v>1253</v>
      </c>
      <c r="E1849" s="10">
        <v>69000</v>
      </c>
      <c r="F1849" s="11">
        <v>0.4</v>
      </c>
      <c r="G1849" s="13">
        <f t="shared" si="168"/>
        <v>172500</v>
      </c>
      <c r="H1849" s="154" t="s">
        <v>1244</v>
      </c>
      <c r="I1849" s="4" t="s">
        <v>16</v>
      </c>
      <c r="J1849">
        <v>172500</v>
      </c>
      <c r="K1849" t="b">
        <f t="shared" si="169"/>
        <v>0</v>
      </c>
      <c r="L1849" t="b">
        <f t="shared" si="170"/>
        <v>0</v>
      </c>
      <c r="M1849" t="b">
        <f t="shared" si="171"/>
        <v>0</v>
      </c>
      <c r="N1849" t="b">
        <f t="shared" si="172"/>
        <v>1</v>
      </c>
      <c r="O1849" t="b">
        <f t="shared" si="173"/>
        <v>1</v>
      </c>
    </row>
    <row r="1850" spans="1:15">
      <c r="A1850" s="4">
        <v>1185732</v>
      </c>
      <c r="B1850" s="6">
        <v>400</v>
      </c>
      <c r="C1850" s="12" t="s">
        <v>1087</v>
      </c>
      <c r="D1850" s="12" t="s">
        <v>1253</v>
      </c>
      <c r="E1850" s="10">
        <v>28000</v>
      </c>
      <c r="F1850" s="11">
        <v>0.35</v>
      </c>
      <c r="G1850" s="13">
        <f t="shared" si="168"/>
        <v>80000</v>
      </c>
      <c r="H1850" s="154" t="s">
        <v>1244</v>
      </c>
      <c r="I1850" s="4" t="s">
        <v>16</v>
      </c>
      <c r="J1850">
        <v>80000</v>
      </c>
      <c r="K1850" t="b">
        <f t="shared" si="169"/>
        <v>0</v>
      </c>
      <c r="L1850" t="b">
        <f t="shared" si="170"/>
        <v>0</v>
      </c>
      <c r="M1850" t="b">
        <f t="shared" si="171"/>
        <v>0</v>
      </c>
      <c r="N1850" t="b">
        <f t="shared" si="172"/>
        <v>1</v>
      </c>
      <c r="O1850" t="b">
        <f t="shared" si="173"/>
        <v>1</v>
      </c>
    </row>
    <row r="1851" spans="1:15">
      <c r="A1851" s="4">
        <v>1185732</v>
      </c>
      <c r="B1851" s="6">
        <v>300</v>
      </c>
      <c r="C1851" s="12" t="s">
        <v>1086</v>
      </c>
      <c r="D1851" s="12" t="s">
        <v>1253</v>
      </c>
      <c r="E1851" s="10">
        <v>21000</v>
      </c>
      <c r="F1851" s="11">
        <v>0.35</v>
      </c>
      <c r="G1851" s="13">
        <f t="shared" si="168"/>
        <v>60000.000000000007</v>
      </c>
      <c r="H1851" s="154" t="s">
        <v>1244</v>
      </c>
      <c r="I1851" s="4" t="s">
        <v>16</v>
      </c>
      <c r="J1851">
        <v>60000.000000000007</v>
      </c>
      <c r="K1851" t="b">
        <f t="shared" si="169"/>
        <v>0</v>
      </c>
      <c r="L1851" t="b">
        <f t="shared" si="170"/>
        <v>1</v>
      </c>
      <c r="M1851" t="b">
        <f t="shared" si="171"/>
        <v>0</v>
      </c>
      <c r="N1851" t="b">
        <f t="shared" si="172"/>
        <v>1</v>
      </c>
      <c r="O1851" t="b">
        <f t="shared" si="173"/>
        <v>1</v>
      </c>
    </row>
    <row r="1852" spans="1:15">
      <c r="A1852" s="4">
        <v>1185732</v>
      </c>
      <c r="B1852" s="6">
        <v>275</v>
      </c>
      <c r="C1852" s="12" t="s">
        <v>1086</v>
      </c>
      <c r="D1852" s="12" t="s">
        <v>1253</v>
      </c>
      <c r="E1852" s="10">
        <v>22000</v>
      </c>
      <c r="F1852" s="11">
        <v>0.4</v>
      </c>
      <c r="G1852" s="13">
        <f t="shared" si="168"/>
        <v>55000</v>
      </c>
      <c r="H1852" s="154" t="s">
        <v>1244</v>
      </c>
      <c r="I1852" s="4" t="s">
        <v>16</v>
      </c>
      <c r="J1852">
        <v>55000</v>
      </c>
      <c r="K1852" t="b">
        <f t="shared" si="169"/>
        <v>0</v>
      </c>
      <c r="L1852" t="b">
        <f t="shared" si="170"/>
        <v>1</v>
      </c>
      <c r="M1852" t="b">
        <f t="shared" si="171"/>
        <v>0</v>
      </c>
      <c r="N1852" t="b">
        <f t="shared" si="172"/>
        <v>1</v>
      </c>
      <c r="O1852" t="b">
        <f t="shared" si="173"/>
        <v>1</v>
      </c>
    </row>
    <row r="1853" spans="1:15">
      <c r="A1853" s="4">
        <v>1185732</v>
      </c>
      <c r="B1853" s="6">
        <v>275</v>
      </c>
      <c r="C1853" s="12" t="s">
        <v>1087</v>
      </c>
      <c r="D1853" s="12" t="s">
        <v>1253</v>
      </c>
      <c r="E1853" s="10">
        <v>28875</v>
      </c>
      <c r="F1853" s="11">
        <v>0.35</v>
      </c>
      <c r="G1853" s="13">
        <f t="shared" si="168"/>
        <v>82500</v>
      </c>
      <c r="H1853" s="154" t="s">
        <v>1244</v>
      </c>
      <c r="I1853" s="4" t="s">
        <v>16</v>
      </c>
      <c r="J1853">
        <v>82500</v>
      </c>
      <c r="K1853" t="b">
        <f t="shared" si="169"/>
        <v>0</v>
      </c>
      <c r="L1853" t="b">
        <f t="shared" si="170"/>
        <v>0</v>
      </c>
      <c r="M1853" t="b">
        <f t="shared" si="171"/>
        <v>0</v>
      </c>
      <c r="N1853" t="b">
        <f t="shared" si="172"/>
        <v>1</v>
      </c>
      <c r="O1853" t="b">
        <f t="shared" si="173"/>
        <v>1</v>
      </c>
    </row>
    <row r="1854" spans="1:15">
      <c r="A1854" s="4">
        <v>1185732</v>
      </c>
      <c r="B1854" s="6">
        <v>400</v>
      </c>
      <c r="C1854" s="12" t="s">
        <v>1086</v>
      </c>
      <c r="D1854" s="12" t="s">
        <v>1253</v>
      </c>
      <c r="E1854" s="10">
        <v>70000</v>
      </c>
      <c r="F1854" s="11">
        <v>0.5</v>
      </c>
      <c r="G1854" s="13">
        <f t="shared" si="168"/>
        <v>140000</v>
      </c>
      <c r="H1854" s="154" t="s">
        <v>1244</v>
      </c>
      <c r="I1854" s="4" t="s">
        <v>16</v>
      </c>
      <c r="J1854">
        <v>140000</v>
      </c>
      <c r="K1854" t="b">
        <f t="shared" si="169"/>
        <v>0</v>
      </c>
      <c r="L1854" t="b">
        <f t="shared" si="170"/>
        <v>1</v>
      </c>
      <c r="M1854" t="b">
        <f t="shared" si="171"/>
        <v>0</v>
      </c>
      <c r="N1854" t="b">
        <f t="shared" si="172"/>
        <v>1</v>
      </c>
      <c r="O1854" t="b">
        <f t="shared" si="173"/>
        <v>1</v>
      </c>
    </row>
    <row r="1855" spans="1:15">
      <c r="A1855" s="4">
        <v>1185732</v>
      </c>
      <c r="B1855" s="6">
        <v>550</v>
      </c>
      <c r="C1855" s="12" t="s">
        <v>1087</v>
      </c>
      <c r="D1855" s="12" t="s">
        <v>1253</v>
      </c>
      <c r="E1855" s="10">
        <v>66000</v>
      </c>
      <c r="F1855" s="11">
        <v>0.4</v>
      </c>
      <c r="G1855" s="13">
        <f t="shared" si="168"/>
        <v>165000</v>
      </c>
      <c r="H1855" s="154" t="s">
        <v>1244</v>
      </c>
      <c r="I1855" s="4" t="s">
        <v>16</v>
      </c>
      <c r="J1855">
        <v>165000</v>
      </c>
      <c r="K1855" t="b">
        <f t="shared" si="169"/>
        <v>0</v>
      </c>
      <c r="L1855" t="b">
        <f t="shared" si="170"/>
        <v>0</v>
      </c>
      <c r="M1855" t="b">
        <f t="shared" si="171"/>
        <v>0</v>
      </c>
      <c r="N1855" t="b">
        <f t="shared" si="172"/>
        <v>1</v>
      </c>
      <c r="O1855" t="b">
        <f t="shared" si="173"/>
        <v>1</v>
      </c>
    </row>
    <row r="1856" spans="1:15">
      <c r="A1856" s="4">
        <v>1185732</v>
      </c>
      <c r="B1856" s="6">
        <v>400</v>
      </c>
      <c r="C1856" s="12" t="s">
        <v>1086</v>
      </c>
      <c r="D1856" s="12" t="s">
        <v>1253</v>
      </c>
      <c r="E1856" s="10">
        <v>28000</v>
      </c>
      <c r="F1856" s="11">
        <v>0.35</v>
      </c>
      <c r="G1856" s="13">
        <f t="shared" si="168"/>
        <v>80000</v>
      </c>
      <c r="H1856" s="154" t="s">
        <v>1244</v>
      </c>
      <c r="I1856" s="4" t="s">
        <v>16</v>
      </c>
      <c r="J1856">
        <v>80000</v>
      </c>
      <c r="K1856" t="b">
        <f t="shared" si="169"/>
        <v>0</v>
      </c>
      <c r="L1856" t="b">
        <f t="shared" si="170"/>
        <v>1</v>
      </c>
      <c r="M1856" t="b">
        <f t="shared" si="171"/>
        <v>0</v>
      </c>
      <c r="N1856" t="b">
        <f t="shared" si="172"/>
        <v>1</v>
      </c>
      <c r="O1856" t="b">
        <f t="shared" si="173"/>
        <v>1</v>
      </c>
    </row>
    <row r="1857" spans="1:15">
      <c r="A1857" s="4">
        <v>1185732</v>
      </c>
      <c r="B1857" s="6">
        <v>345</v>
      </c>
      <c r="C1857" s="12" t="s">
        <v>1087</v>
      </c>
      <c r="D1857" s="12" t="s">
        <v>1253</v>
      </c>
      <c r="E1857" s="10">
        <v>24150</v>
      </c>
      <c r="F1857" s="11">
        <v>0.35</v>
      </c>
      <c r="G1857" s="13">
        <f t="shared" si="168"/>
        <v>69000</v>
      </c>
      <c r="H1857" s="154" t="s">
        <v>1244</v>
      </c>
      <c r="I1857" s="4" t="s">
        <v>16</v>
      </c>
      <c r="J1857">
        <v>69000</v>
      </c>
      <c r="K1857" t="b">
        <f t="shared" si="169"/>
        <v>0</v>
      </c>
      <c r="L1857" t="b">
        <f t="shared" si="170"/>
        <v>0</v>
      </c>
      <c r="M1857" t="b">
        <f t="shared" si="171"/>
        <v>0</v>
      </c>
      <c r="N1857" t="b">
        <f t="shared" si="172"/>
        <v>1</v>
      </c>
      <c r="O1857" t="b">
        <f t="shared" si="173"/>
        <v>1</v>
      </c>
    </row>
    <row r="1858" spans="1:15">
      <c r="A1858" s="4">
        <v>1185732</v>
      </c>
      <c r="B1858" s="6">
        <v>375</v>
      </c>
      <c r="C1858" s="12" t="s">
        <v>1087</v>
      </c>
      <c r="D1858" s="12" t="s">
        <v>1253</v>
      </c>
      <c r="E1858" s="10">
        <v>30000</v>
      </c>
      <c r="F1858" s="11">
        <v>0.4</v>
      </c>
      <c r="G1858" s="13">
        <f t="shared" si="168"/>
        <v>75000</v>
      </c>
      <c r="H1858" s="154" t="s">
        <v>1244</v>
      </c>
      <c r="I1858" s="4" t="s">
        <v>16</v>
      </c>
      <c r="J1858">
        <v>75000</v>
      </c>
      <c r="K1858" t="b">
        <f t="shared" si="169"/>
        <v>0</v>
      </c>
      <c r="L1858" t="b">
        <f t="shared" si="170"/>
        <v>0</v>
      </c>
      <c r="M1858" t="b">
        <f t="shared" si="171"/>
        <v>0</v>
      </c>
      <c r="N1858" t="b">
        <f t="shared" si="172"/>
        <v>1</v>
      </c>
      <c r="O1858" t="b">
        <f t="shared" si="173"/>
        <v>1</v>
      </c>
    </row>
    <row r="1859" spans="1:15">
      <c r="A1859" s="4">
        <v>1185732</v>
      </c>
      <c r="B1859" s="6">
        <v>350</v>
      </c>
      <c r="C1859" s="12" t="s">
        <v>1087</v>
      </c>
      <c r="D1859" s="12" t="s">
        <v>1253</v>
      </c>
      <c r="E1859" s="10">
        <v>49000</v>
      </c>
      <c r="F1859" s="11">
        <v>0.35</v>
      </c>
      <c r="G1859" s="13">
        <f t="shared" si="168"/>
        <v>140000</v>
      </c>
      <c r="H1859" s="154" t="s">
        <v>1244</v>
      </c>
      <c r="I1859" s="4" t="s">
        <v>16</v>
      </c>
      <c r="J1859">
        <v>140000</v>
      </c>
      <c r="K1859" t="b">
        <f t="shared" si="169"/>
        <v>0</v>
      </c>
      <c r="L1859" t="b">
        <f t="shared" si="170"/>
        <v>0</v>
      </c>
      <c r="M1859" t="b">
        <f t="shared" si="171"/>
        <v>0</v>
      </c>
      <c r="N1859" t="b">
        <f t="shared" si="172"/>
        <v>1</v>
      </c>
      <c r="O1859" t="b">
        <f t="shared" si="173"/>
        <v>1</v>
      </c>
    </row>
    <row r="1860" spans="1:15">
      <c r="A1860" s="4">
        <v>1185732</v>
      </c>
      <c r="B1860" s="6">
        <v>450</v>
      </c>
      <c r="C1860" s="12" t="s">
        <v>1087</v>
      </c>
      <c r="D1860" s="12" t="s">
        <v>1253</v>
      </c>
      <c r="E1860" s="10">
        <v>101250</v>
      </c>
      <c r="F1860" s="11">
        <v>0.5</v>
      </c>
      <c r="G1860" s="13">
        <f t="shared" si="168"/>
        <v>202500</v>
      </c>
      <c r="H1860" s="154" t="s">
        <v>1244</v>
      </c>
      <c r="I1860" s="4" t="s">
        <v>16</v>
      </c>
      <c r="J1860">
        <v>202500</v>
      </c>
      <c r="K1860" t="b">
        <f t="shared" si="169"/>
        <v>0</v>
      </c>
      <c r="L1860" t="b">
        <f t="shared" si="170"/>
        <v>0</v>
      </c>
      <c r="M1860" t="b">
        <f t="shared" si="171"/>
        <v>0</v>
      </c>
      <c r="N1860" t="b">
        <f t="shared" si="172"/>
        <v>1</v>
      </c>
      <c r="O1860" t="b">
        <f t="shared" si="173"/>
        <v>1</v>
      </c>
    </row>
    <row r="1861" spans="1:15">
      <c r="A1861" s="4">
        <v>1185732</v>
      </c>
      <c r="B1861" s="6">
        <v>700</v>
      </c>
      <c r="C1861" s="12" t="s">
        <v>1087</v>
      </c>
      <c r="D1861" s="12" t="s">
        <v>1253</v>
      </c>
      <c r="E1861" s="10">
        <v>112000</v>
      </c>
      <c r="F1861" s="11">
        <v>0.4</v>
      </c>
      <c r="G1861" s="13">
        <f t="shared" ref="G1861:G1924" si="174">E1861/F1861</f>
        <v>280000</v>
      </c>
      <c r="H1861" s="154" t="s">
        <v>1244</v>
      </c>
      <c r="I1861" s="4" t="s">
        <v>16</v>
      </c>
      <c r="J1861">
        <v>280000</v>
      </c>
      <c r="K1861" t="b">
        <f t="shared" ref="K1861:K1924" si="175">IF(J1861&gt;450000,TRUE,FALSE)</f>
        <v>0</v>
      </c>
      <c r="L1861" t="b">
        <f t="shared" ref="L1861:L1924" si="176">OR(C1861="Men's Street Footwear",H1861="Credit Card")</f>
        <v>0</v>
      </c>
      <c r="M1861" t="b">
        <f t="shared" ref="M1861:M1924" si="177">AND(D1861="Male",H1861="Credit Card",G1861&lt;150000)</f>
        <v>0</v>
      </c>
      <c r="N1861" t="b">
        <f t="shared" ref="N1861:N1924" si="178">NOT(H1861="Credit Card")</f>
        <v>1</v>
      </c>
      <c r="O1861" t="b">
        <f t="shared" ref="O1861:O1924" si="179">NOT(AND(H1861=0,B1861&lt;=500))</f>
        <v>1</v>
      </c>
    </row>
    <row r="1862" spans="1:15">
      <c r="A1862" s="4">
        <v>1185732</v>
      </c>
      <c r="B1862" s="6">
        <v>500</v>
      </c>
      <c r="C1862" s="12" t="s">
        <v>1087</v>
      </c>
      <c r="D1862" s="12" t="s">
        <v>1253</v>
      </c>
      <c r="E1862" s="10">
        <v>52500</v>
      </c>
      <c r="F1862" s="11">
        <v>0.35</v>
      </c>
      <c r="G1862" s="13">
        <f t="shared" si="174"/>
        <v>150000</v>
      </c>
      <c r="H1862" s="154" t="s">
        <v>1244</v>
      </c>
      <c r="I1862" s="4" t="s">
        <v>16</v>
      </c>
      <c r="J1862">
        <v>150000</v>
      </c>
      <c r="K1862" t="b">
        <f t="shared" si="175"/>
        <v>0</v>
      </c>
      <c r="L1862" t="b">
        <f t="shared" si="176"/>
        <v>0</v>
      </c>
      <c r="M1862" t="b">
        <f t="shared" si="177"/>
        <v>0</v>
      </c>
      <c r="N1862" t="b">
        <f t="shared" si="178"/>
        <v>1</v>
      </c>
      <c r="O1862" t="b">
        <f t="shared" si="179"/>
        <v>1</v>
      </c>
    </row>
    <row r="1863" spans="1:15">
      <c r="A1863" s="4">
        <v>1185732</v>
      </c>
      <c r="B1863" s="6">
        <v>450</v>
      </c>
      <c r="C1863" s="12" t="s">
        <v>1087</v>
      </c>
      <c r="D1863" s="12" t="s">
        <v>1253</v>
      </c>
      <c r="E1863" s="10">
        <v>47250</v>
      </c>
      <c r="F1863" s="11">
        <v>0.35</v>
      </c>
      <c r="G1863" s="13">
        <f t="shared" si="174"/>
        <v>135000</v>
      </c>
      <c r="H1863" s="154" t="s">
        <v>1244</v>
      </c>
      <c r="I1863" s="4" t="s">
        <v>16</v>
      </c>
      <c r="J1863">
        <v>135000</v>
      </c>
      <c r="K1863" t="b">
        <f t="shared" si="175"/>
        <v>0</v>
      </c>
      <c r="L1863" t="b">
        <f t="shared" si="176"/>
        <v>0</v>
      </c>
      <c r="M1863" t="b">
        <f t="shared" si="177"/>
        <v>0</v>
      </c>
      <c r="N1863" t="b">
        <f t="shared" si="178"/>
        <v>1</v>
      </c>
      <c r="O1863" t="b">
        <f t="shared" si="179"/>
        <v>1</v>
      </c>
    </row>
    <row r="1864" spans="1:15">
      <c r="A1864" s="4">
        <v>1185732</v>
      </c>
      <c r="B1864" s="6">
        <v>400</v>
      </c>
      <c r="C1864" s="12" t="s">
        <v>1088</v>
      </c>
      <c r="D1864" s="155" t="s">
        <v>1254</v>
      </c>
      <c r="E1864" s="10">
        <v>48000</v>
      </c>
      <c r="F1864" s="11">
        <v>0.4</v>
      </c>
      <c r="G1864" s="13">
        <f t="shared" si="174"/>
        <v>120000</v>
      </c>
      <c r="H1864" s="154" t="s">
        <v>1244</v>
      </c>
      <c r="I1864" s="4" t="s">
        <v>16</v>
      </c>
      <c r="J1864">
        <v>120000</v>
      </c>
      <c r="K1864" t="b">
        <f t="shared" si="175"/>
        <v>0</v>
      </c>
      <c r="L1864" t="b">
        <f t="shared" si="176"/>
        <v>0</v>
      </c>
      <c r="M1864" t="b">
        <f t="shared" si="177"/>
        <v>0</v>
      </c>
      <c r="N1864" t="b">
        <f t="shared" si="178"/>
        <v>1</v>
      </c>
      <c r="O1864" t="b">
        <f t="shared" si="179"/>
        <v>1</v>
      </c>
    </row>
    <row r="1865" spans="1:15">
      <c r="A1865" s="4">
        <v>1185732</v>
      </c>
      <c r="B1865" s="6">
        <v>400</v>
      </c>
      <c r="C1865" s="12" t="s">
        <v>1086</v>
      </c>
      <c r="D1865" s="12" t="s">
        <v>1253</v>
      </c>
      <c r="E1865" s="10">
        <v>56000</v>
      </c>
      <c r="F1865" s="11">
        <v>0.35</v>
      </c>
      <c r="G1865" s="13">
        <f t="shared" si="174"/>
        <v>160000</v>
      </c>
      <c r="H1865" s="154" t="s">
        <v>1244</v>
      </c>
      <c r="I1865" s="4" t="s">
        <v>16</v>
      </c>
      <c r="J1865">
        <v>160000</v>
      </c>
      <c r="K1865" t="b">
        <f t="shared" si="175"/>
        <v>0</v>
      </c>
      <c r="L1865" t="b">
        <f t="shared" si="176"/>
        <v>1</v>
      </c>
      <c r="M1865" t="b">
        <f t="shared" si="177"/>
        <v>0</v>
      </c>
      <c r="N1865" t="b">
        <f t="shared" si="178"/>
        <v>1</v>
      </c>
      <c r="O1865" t="b">
        <f t="shared" si="179"/>
        <v>1</v>
      </c>
    </row>
    <row r="1866" spans="1:15">
      <c r="A1866" s="4">
        <v>1185732</v>
      </c>
      <c r="B1866" s="6">
        <v>500</v>
      </c>
      <c r="C1866" s="12" t="s">
        <v>1087</v>
      </c>
      <c r="D1866" s="12" t="s">
        <v>1253</v>
      </c>
      <c r="E1866" s="10">
        <v>112500</v>
      </c>
      <c r="F1866" s="11">
        <v>0.5</v>
      </c>
      <c r="G1866" s="13">
        <f t="shared" si="174"/>
        <v>225000</v>
      </c>
      <c r="H1866" s="154" t="s">
        <v>1244</v>
      </c>
      <c r="I1866" s="4" t="s">
        <v>16</v>
      </c>
      <c r="J1866">
        <v>225000</v>
      </c>
      <c r="K1866" t="b">
        <f t="shared" si="175"/>
        <v>0</v>
      </c>
      <c r="L1866" t="b">
        <f t="shared" si="176"/>
        <v>0</v>
      </c>
      <c r="M1866" t="b">
        <f t="shared" si="177"/>
        <v>0</v>
      </c>
      <c r="N1866" t="b">
        <f t="shared" si="178"/>
        <v>1</v>
      </c>
      <c r="O1866" t="b">
        <f t="shared" si="179"/>
        <v>1</v>
      </c>
    </row>
    <row r="1867" spans="1:15">
      <c r="A1867" s="4">
        <v>1128299</v>
      </c>
      <c r="B1867" s="6">
        <v>350</v>
      </c>
      <c r="C1867" s="12" t="s">
        <v>1087</v>
      </c>
      <c r="D1867" s="12" t="s">
        <v>1253</v>
      </c>
      <c r="E1867" s="10">
        <v>36750</v>
      </c>
      <c r="F1867" s="11">
        <v>0.35</v>
      </c>
      <c r="G1867" s="13">
        <f t="shared" si="174"/>
        <v>105000</v>
      </c>
      <c r="H1867" s="154" t="s">
        <v>1244</v>
      </c>
      <c r="I1867" s="4" t="s">
        <v>16</v>
      </c>
      <c r="J1867">
        <v>105000</v>
      </c>
      <c r="K1867" t="b">
        <f t="shared" si="175"/>
        <v>0</v>
      </c>
      <c r="L1867" t="b">
        <f t="shared" si="176"/>
        <v>0</v>
      </c>
      <c r="M1867" t="b">
        <f t="shared" si="177"/>
        <v>0</v>
      </c>
      <c r="N1867" t="b">
        <f t="shared" si="178"/>
        <v>1</v>
      </c>
      <c r="O1867" t="b">
        <f t="shared" si="179"/>
        <v>1</v>
      </c>
    </row>
    <row r="1868" spans="1:15">
      <c r="A1868" s="4">
        <v>1128299</v>
      </c>
      <c r="B1868" s="6">
        <v>350</v>
      </c>
      <c r="C1868" s="12" t="s">
        <v>1086</v>
      </c>
      <c r="D1868" s="12" t="s">
        <v>1253</v>
      </c>
      <c r="E1868" s="10">
        <v>49000</v>
      </c>
      <c r="F1868" s="11">
        <v>0.35</v>
      </c>
      <c r="G1868" s="13">
        <f t="shared" si="174"/>
        <v>140000</v>
      </c>
      <c r="H1868" s="154" t="s">
        <v>1244</v>
      </c>
      <c r="I1868" s="4" t="s">
        <v>16</v>
      </c>
      <c r="J1868">
        <v>140000</v>
      </c>
      <c r="K1868" t="b">
        <f t="shared" si="175"/>
        <v>0</v>
      </c>
      <c r="L1868" t="b">
        <f t="shared" si="176"/>
        <v>1</v>
      </c>
      <c r="M1868" t="b">
        <f t="shared" si="177"/>
        <v>0</v>
      </c>
      <c r="N1868" t="b">
        <f t="shared" si="178"/>
        <v>1</v>
      </c>
      <c r="O1868" t="b">
        <f t="shared" si="179"/>
        <v>1</v>
      </c>
    </row>
    <row r="1869" spans="1:15">
      <c r="A1869" s="4">
        <v>1128299</v>
      </c>
      <c r="B1869" s="6">
        <v>350</v>
      </c>
      <c r="C1869" s="12" t="s">
        <v>1086</v>
      </c>
      <c r="D1869" s="12" t="s">
        <v>1253</v>
      </c>
      <c r="E1869" s="10">
        <v>49000</v>
      </c>
      <c r="F1869" s="11">
        <v>0.35</v>
      </c>
      <c r="G1869" s="13">
        <f t="shared" si="174"/>
        <v>140000</v>
      </c>
      <c r="H1869" s="154" t="s">
        <v>1244</v>
      </c>
      <c r="I1869" s="4" t="s">
        <v>16</v>
      </c>
      <c r="J1869">
        <v>140000</v>
      </c>
      <c r="K1869" t="b">
        <f t="shared" si="175"/>
        <v>0</v>
      </c>
      <c r="L1869" t="b">
        <f t="shared" si="176"/>
        <v>1</v>
      </c>
      <c r="M1869" t="b">
        <f t="shared" si="177"/>
        <v>0</v>
      </c>
      <c r="N1869" t="b">
        <f t="shared" si="178"/>
        <v>1</v>
      </c>
      <c r="O1869" t="b">
        <f t="shared" si="179"/>
        <v>1</v>
      </c>
    </row>
    <row r="1870" spans="1:15">
      <c r="A1870" s="4">
        <v>1128299</v>
      </c>
      <c r="B1870" s="6">
        <v>200</v>
      </c>
      <c r="C1870" s="12" t="s">
        <v>1087</v>
      </c>
      <c r="D1870" s="12" t="s">
        <v>1253</v>
      </c>
      <c r="E1870" s="10">
        <v>28000</v>
      </c>
      <c r="F1870" s="11">
        <v>0.35</v>
      </c>
      <c r="G1870" s="13">
        <f t="shared" si="174"/>
        <v>80000</v>
      </c>
      <c r="H1870" s="154" t="s">
        <v>1244</v>
      </c>
      <c r="I1870" s="4" t="s">
        <v>16</v>
      </c>
      <c r="J1870">
        <v>80000</v>
      </c>
      <c r="K1870" t="b">
        <f t="shared" si="175"/>
        <v>0</v>
      </c>
      <c r="L1870" t="b">
        <f t="shared" si="176"/>
        <v>0</v>
      </c>
      <c r="M1870" t="b">
        <f t="shared" si="177"/>
        <v>0</v>
      </c>
      <c r="N1870" t="b">
        <f t="shared" si="178"/>
        <v>1</v>
      </c>
      <c r="O1870" t="b">
        <f t="shared" si="179"/>
        <v>1</v>
      </c>
    </row>
    <row r="1871" spans="1:15">
      <c r="A1871" s="4">
        <v>1128299</v>
      </c>
      <c r="B1871" s="6">
        <v>150</v>
      </c>
      <c r="C1871" s="12" t="s">
        <v>1086</v>
      </c>
      <c r="D1871" s="12" t="s">
        <v>1253</v>
      </c>
      <c r="E1871" s="10">
        <v>27000</v>
      </c>
      <c r="F1871" s="11">
        <v>0.4</v>
      </c>
      <c r="G1871" s="13">
        <f t="shared" si="174"/>
        <v>67500</v>
      </c>
      <c r="H1871" s="154" t="s">
        <v>1244</v>
      </c>
      <c r="I1871" s="4" t="s">
        <v>16</v>
      </c>
      <c r="J1871">
        <v>67500</v>
      </c>
      <c r="K1871" t="b">
        <f t="shared" si="175"/>
        <v>0</v>
      </c>
      <c r="L1871" t="b">
        <f t="shared" si="176"/>
        <v>1</v>
      </c>
      <c r="M1871" t="b">
        <f t="shared" si="177"/>
        <v>0</v>
      </c>
      <c r="N1871" t="b">
        <f t="shared" si="178"/>
        <v>1</v>
      </c>
      <c r="O1871" t="b">
        <f t="shared" si="179"/>
        <v>1</v>
      </c>
    </row>
    <row r="1872" spans="1:15">
      <c r="A1872" s="4">
        <v>1128299</v>
      </c>
      <c r="B1872" s="6">
        <v>400</v>
      </c>
      <c r="C1872" s="12" t="s">
        <v>1088</v>
      </c>
      <c r="D1872" s="155" t="s">
        <v>1254</v>
      </c>
      <c r="E1872" s="10">
        <v>48000</v>
      </c>
      <c r="F1872" s="11">
        <v>0.3</v>
      </c>
      <c r="G1872" s="13">
        <f t="shared" si="174"/>
        <v>160000</v>
      </c>
      <c r="H1872" s="154" t="s">
        <v>1244</v>
      </c>
      <c r="I1872" s="4" t="s">
        <v>16</v>
      </c>
      <c r="J1872">
        <v>160000</v>
      </c>
      <c r="K1872" t="b">
        <f t="shared" si="175"/>
        <v>0</v>
      </c>
      <c r="L1872" t="b">
        <f t="shared" si="176"/>
        <v>0</v>
      </c>
      <c r="M1872" t="b">
        <f t="shared" si="177"/>
        <v>0</v>
      </c>
      <c r="N1872" t="b">
        <f t="shared" si="178"/>
        <v>1</v>
      </c>
      <c r="O1872" t="b">
        <f t="shared" si="179"/>
        <v>1</v>
      </c>
    </row>
    <row r="1873" spans="1:15">
      <c r="A1873" s="4">
        <v>1128299</v>
      </c>
      <c r="B1873" s="6">
        <v>450</v>
      </c>
      <c r="C1873" s="12" t="s">
        <v>1087</v>
      </c>
      <c r="D1873" s="12" t="s">
        <v>1253</v>
      </c>
      <c r="E1873" s="10">
        <v>47250</v>
      </c>
      <c r="F1873" s="11">
        <v>0.35</v>
      </c>
      <c r="G1873" s="13">
        <f t="shared" si="174"/>
        <v>135000</v>
      </c>
      <c r="H1873" s="154" t="s">
        <v>1244</v>
      </c>
      <c r="I1873" s="4" t="s">
        <v>16</v>
      </c>
      <c r="J1873">
        <v>135000</v>
      </c>
      <c r="K1873" t="b">
        <f t="shared" si="175"/>
        <v>0</v>
      </c>
      <c r="L1873" t="b">
        <f t="shared" si="176"/>
        <v>0</v>
      </c>
      <c r="M1873" t="b">
        <f t="shared" si="177"/>
        <v>0</v>
      </c>
      <c r="N1873" t="b">
        <f t="shared" si="178"/>
        <v>1</v>
      </c>
      <c r="O1873" t="b">
        <f t="shared" si="179"/>
        <v>1</v>
      </c>
    </row>
    <row r="1874" spans="1:15">
      <c r="A1874" s="4">
        <v>1128299</v>
      </c>
      <c r="B1874" s="6">
        <v>350</v>
      </c>
      <c r="C1874" s="12" t="s">
        <v>1086</v>
      </c>
      <c r="D1874" s="12" t="s">
        <v>1253</v>
      </c>
      <c r="E1874" s="10">
        <v>49000</v>
      </c>
      <c r="F1874" s="11">
        <v>0.35</v>
      </c>
      <c r="G1874" s="13">
        <f t="shared" si="174"/>
        <v>140000</v>
      </c>
      <c r="H1874" s="154" t="s">
        <v>1244</v>
      </c>
      <c r="I1874" s="4" t="s">
        <v>16</v>
      </c>
      <c r="J1874">
        <v>140000</v>
      </c>
      <c r="K1874" t="b">
        <f t="shared" si="175"/>
        <v>0</v>
      </c>
      <c r="L1874" t="b">
        <f t="shared" si="176"/>
        <v>1</v>
      </c>
      <c r="M1874" t="b">
        <f t="shared" si="177"/>
        <v>0</v>
      </c>
      <c r="N1874" t="b">
        <f t="shared" si="178"/>
        <v>1</v>
      </c>
      <c r="O1874" t="b">
        <f t="shared" si="179"/>
        <v>1</v>
      </c>
    </row>
    <row r="1875" spans="1:15">
      <c r="A1875" s="4">
        <v>1128299</v>
      </c>
      <c r="B1875" s="6">
        <v>350</v>
      </c>
      <c r="C1875" s="12" t="s">
        <v>1088</v>
      </c>
      <c r="D1875" s="155" t="s">
        <v>1254</v>
      </c>
      <c r="E1875" s="10">
        <v>49000</v>
      </c>
      <c r="F1875" s="11">
        <v>0.35</v>
      </c>
      <c r="G1875" s="13">
        <f t="shared" si="174"/>
        <v>140000</v>
      </c>
      <c r="H1875" s="154" t="s">
        <v>1244</v>
      </c>
      <c r="I1875" s="4" t="s">
        <v>16</v>
      </c>
      <c r="J1875">
        <v>140000</v>
      </c>
      <c r="K1875" t="b">
        <f t="shared" si="175"/>
        <v>0</v>
      </c>
      <c r="L1875" t="b">
        <f t="shared" si="176"/>
        <v>0</v>
      </c>
      <c r="M1875" t="b">
        <f t="shared" si="177"/>
        <v>0</v>
      </c>
      <c r="N1875" t="b">
        <f t="shared" si="178"/>
        <v>1</v>
      </c>
      <c r="O1875" t="b">
        <f t="shared" si="179"/>
        <v>1</v>
      </c>
    </row>
    <row r="1876" spans="1:15">
      <c r="A1876" s="4">
        <v>1128299</v>
      </c>
      <c r="B1876" s="6">
        <v>200</v>
      </c>
      <c r="C1876" s="12" t="s">
        <v>1087</v>
      </c>
      <c r="D1876" s="12" t="s">
        <v>1253</v>
      </c>
      <c r="E1876" s="10">
        <v>28000</v>
      </c>
      <c r="F1876" s="11">
        <v>0.35</v>
      </c>
      <c r="G1876" s="13">
        <f t="shared" si="174"/>
        <v>80000</v>
      </c>
      <c r="H1876" s="154" t="s">
        <v>1244</v>
      </c>
      <c r="I1876" s="4" t="s">
        <v>16</v>
      </c>
      <c r="J1876">
        <v>80000</v>
      </c>
      <c r="K1876" t="b">
        <f t="shared" si="175"/>
        <v>0</v>
      </c>
      <c r="L1876" t="b">
        <f t="shared" si="176"/>
        <v>0</v>
      </c>
      <c r="M1876" t="b">
        <f t="shared" si="177"/>
        <v>0</v>
      </c>
      <c r="N1876" t="b">
        <f t="shared" si="178"/>
        <v>1</v>
      </c>
      <c r="O1876" t="b">
        <f t="shared" si="179"/>
        <v>1</v>
      </c>
    </row>
    <row r="1877" spans="1:15">
      <c r="A1877" s="4">
        <v>1128299</v>
      </c>
      <c r="B1877" s="6">
        <v>125</v>
      </c>
      <c r="C1877" s="12" t="s">
        <v>1086</v>
      </c>
      <c r="D1877" s="12" t="s">
        <v>1253</v>
      </c>
      <c r="E1877" s="10">
        <v>22500</v>
      </c>
      <c r="F1877" s="11">
        <v>0.4</v>
      </c>
      <c r="G1877" s="13">
        <f t="shared" si="174"/>
        <v>56250</v>
      </c>
      <c r="H1877" s="154" t="s">
        <v>1244</v>
      </c>
      <c r="I1877" s="4" t="s">
        <v>16</v>
      </c>
      <c r="J1877">
        <v>56250</v>
      </c>
      <c r="K1877" t="b">
        <f t="shared" si="175"/>
        <v>0</v>
      </c>
      <c r="L1877" t="b">
        <f t="shared" si="176"/>
        <v>1</v>
      </c>
      <c r="M1877" t="b">
        <f t="shared" si="177"/>
        <v>0</v>
      </c>
      <c r="N1877" t="b">
        <f t="shared" si="178"/>
        <v>1</v>
      </c>
      <c r="O1877" t="b">
        <f t="shared" si="179"/>
        <v>1</v>
      </c>
    </row>
    <row r="1878" spans="1:15">
      <c r="A1878" s="4">
        <v>1128299</v>
      </c>
      <c r="B1878" s="6">
        <v>325</v>
      </c>
      <c r="C1878" s="12" t="s">
        <v>1086</v>
      </c>
      <c r="D1878" s="12" t="s">
        <v>1253</v>
      </c>
      <c r="E1878" s="10">
        <v>39000</v>
      </c>
      <c r="F1878" s="11">
        <v>0.3</v>
      </c>
      <c r="G1878" s="13">
        <f t="shared" si="174"/>
        <v>130000</v>
      </c>
      <c r="H1878" s="154" t="s">
        <v>1244</v>
      </c>
      <c r="I1878" s="4" t="s">
        <v>16</v>
      </c>
      <c r="J1878">
        <v>130000</v>
      </c>
      <c r="K1878" t="b">
        <f t="shared" si="175"/>
        <v>0</v>
      </c>
      <c r="L1878" t="b">
        <f t="shared" si="176"/>
        <v>1</v>
      </c>
      <c r="M1878" t="b">
        <f t="shared" si="177"/>
        <v>0</v>
      </c>
      <c r="N1878" t="b">
        <f t="shared" si="178"/>
        <v>1</v>
      </c>
      <c r="O1878" t="b">
        <f t="shared" si="179"/>
        <v>1</v>
      </c>
    </row>
    <row r="1879" spans="1:15">
      <c r="A1879" s="4">
        <v>1128299</v>
      </c>
      <c r="B1879" s="6">
        <v>475</v>
      </c>
      <c r="C1879" s="12" t="s">
        <v>1086</v>
      </c>
      <c r="D1879" s="12" t="s">
        <v>1253</v>
      </c>
      <c r="E1879" s="10">
        <v>66500</v>
      </c>
      <c r="F1879" s="11">
        <v>0.35</v>
      </c>
      <c r="G1879" s="13">
        <f t="shared" si="174"/>
        <v>190000</v>
      </c>
      <c r="H1879" s="154" t="s">
        <v>1244</v>
      </c>
      <c r="I1879" s="4" t="s">
        <v>16</v>
      </c>
      <c r="J1879">
        <v>190000</v>
      </c>
      <c r="K1879" t="b">
        <f t="shared" si="175"/>
        <v>0</v>
      </c>
      <c r="L1879" t="b">
        <f t="shared" si="176"/>
        <v>1</v>
      </c>
      <c r="M1879" t="b">
        <f t="shared" si="177"/>
        <v>0</v>
      </c>
      <c r="N1879" t="b">
        <f t="shared" si="178"/>
        <v>1</v>
      </c>
      <c r="O1879" t="b">
        <f t="shared" si="179"/>
        <v>1</v>
      </c>
    </row>
    <row r="1880" spans="1:15">
      <c r="A1880" s="4">
        <v>1128299</v>
      </c>
      <c r="B1880" s="6">
        <v>325</v>
      </c>
      <c r="C1880" s="12" t="s">
        <v>1087</v>
      </c>
      <c r="D1880" s="12" t="s">
        <v>1253</v>
      </c>
      <c r="E1880" s="10">
        <v>56875</v>
      </c>
      <c r="F1880" s="11">
        <v>0.35</v>
      </c>
      <c r="G1880" s="13">
        <f t="shared" si="174"/>
        <v>162500</v>
      </c>
      <c r="H1880" s="154" t="s">
        <v>1244</v>
      </c>
      <c r="I1880" s="4" t="s">
        <v>16</v>
      </c>
      <c r="J1880">
        <v>162500</v>
      </c>
      <c r="K1880" t="b">
        <f t="shared" si="175"/>
        <v>0</v>
      </c>
      <c r="L1880" t="b">
        <f t="shared" si="176"/>
        <v>0</v>
      </c>
      <c r="M1880" t="b">
        <f t="shared" si="177"/>
        <v>0</v>
      </c>
      <c r="N1880" t="b">
        <f t="shared" si="178"/>
        <v>1</v>
      </c>
      <c r="O1880" t="b">
        <f t="shared" si="179"/>
        <v>1</v>
      </c>
    </row>
    <row r="1881" spans="1:15">
      <c r="A1881" s="4">
        <v>1128299</v>
      </c>
      <c r="B1881" s="6">
        <v>350</v>
      </c>
      <c r="C1881" s="12" t="s">
        <v>1087</v>
      </c>
      <c r="D1881" s="12" t="s">
        <v>1253</v>
      </c>
      <c r="E1881" s="10">
        <v>67375</v>
      </c>
      <c r="F1881" s="11">
        <v>0.35</v>
      </c>
      <c r="G1881" s="13">
        <f t="shared" si="174"/>
        <v>192500</v>
      </c>
      <c r="H1881" s="154" t="s">
        <v>1244</v>
      </c>
      <c r="I1881" s="4" t="s">
        <v>16</v>
      </c>
      <c r="J1881">
        <v>192500</v>
      </c>
      <c r="K1881" t="b">
        <f t="shared" si="175"/>
        <v>0</v>
      </c>
      <c r="L1881" t="b">
        <f t="shared" si="176"/>
        <v>0</v>
      </c>
      <c r="M1881" t="b">
        <f t="shared" si="177"/>
        <v>0</v>
      </c>
      <c r="N1881" t="b">
        <f t="shared" si="178"/>
        <v>1</v>
      </c>
      <c r="O1881" t="b">
        <f t="shared" si="179"/>
        <v>1</v>
      </c>
    </row>
    <row r="1882" spans="1:15">
      <c r="A1882" s="4">
        <v>1128299</v>
      </c>
      <c r="B1882" s="6">
        <v>250</v>
      </c>
      <c r="C1882" s="12" t="s">
        <v>1087</v>
      </c>
      <c r="D1882" s="12" t="s">
        <v>1253</v>
      </c>
      <c r="E1882" s="10">
        <v>43750</v>
      </c>
      <c r="F1882" s="11">
        <v>0.35</v>
      </c>
      <c r="G1882" s="13">
        <f t="shared" si="174"/>
        <v>125000.00000000001</v>
      </c>
      <c r="H1882" s="154" t="s">
        <v>1244</v>
      </c>
      <c r="I1882" s="4" t="s">
        <v>16</v>
      </c>
      <c r="J1882">
        <v>125000.00000000001</v>
      </c>
      <c r="K1882" t="b">
        <f t="shared" si="175"/>
        <v>0</v>
      </c>
      <c r="L1882" t="b">
        <f t="shared" si="176"/>
        <v>0</v>
      </c>
      <c r="M1882" t="b">
        <f t="shared" si="177"/>
        <v>0</v>
      </c>
      <c r="N1882" t="b">
        <f t="shared" si="178"/>
        <v>1</v>
      </c>
      <c r="O1882" t="b">
        <f t="shared" si="179"/>
        <v>1</v>
      </c>
    </row>
    <row r="1883" spans="1:15">
      <c r="A1883" s="4">
        <v>1128299</v>
      </c>
      <c r="B1883" s="6">
        <v>100</v>
      </c>
      <c r="C1883" s="12" t="s">
        <v>1087</v>
      </c>
      <c r="D1883" s="12" t="s">
        <v>1253</v>
      </c>
      <c r="E1883" s="10">
        <v>22000</v>
      </c>
      <c r="F1883" s="11">
        <v>0.4</v>
      </c>
      <c r="G1883" s="13">
        <f t="shared" si="174"/>
        <v>55000</v>
      </c>
      <c r="H1883" s="154" t="s">
        <v>1244</v>
      </c>
      <c r="I1883" s="4" t="s">
        <v>16</v>
      </c>
      <c r="J1883">
        <v>55000</v>
      </c>
      <c r="K1883" t="b">
        <f t="shared" si="175"/>
        <v>0</v>
      </c>
      <c r="L1883" t="b">
        <f t="shared" si="176"/>
        <v>0</v>
      </c>
      <c r="M1883" t="b">
        <f t="shared" si="177"/>
        <v>0</v>
      </c>
      <c r="N1883" t="b">
        <f t="shared" si="178"/>
        <v>1</v>
      </c>
      <c r="O1883" t="b">
        <f t="shared" si="179"/>
        <v>1</v>
      </c>
    </row>
    <row r="1884" spans="1:15">
      <c r="A1884" s="4">
        <v>1128299</v>
      </c>
      <c r="B1884" s="6">
        <v>300</v>
      </c>
      <c r="C1884" s="12" t="s">
        <v>1087</v>
      </c>
      <c r="D1884" s="12" t="s">
        <v>1253</v>
      </c>
      <c r="E1884" s="10">
        <v>45000</v>
      </c>
      <c r="F1884" s="11">
        <v>0.3</v>
      </c>
      <c r="G1884" s="13">
        <f t="shared" si="174"/>
        <v>150000</v>
      </c>
      <c r="H1884" s="154" t="s">
        <v>1244</v>
      </c>
      <c r="I1884" s="4" t="s">
        <v>16</v>
      </c>
      <c r="J1884">
        <v>150000</v>
      </c>
      <c r="K1884" t="b">
        <f t="shared" si="175"/>
        <v>0</v>
      </c>
      <c r="L1884" t="b">
        <f t="shared" si="176"/>
        <v>0</v>
      </c>
      <c r="M1884" t="b">
        <f t="shared" si="177"/>
        <v>0</v>
      </c>
      <c r="N1884" t="b">
        <f t="shared" si="178"/>
        <v>1</v>
      </c>
      <c r="O1884" t="b">
        <f t="shared" si="179"/>
        <v>1</v>
      </c>
    </row>
    <row r="1885" spans="1:15">
      <c r="A1885" s="4">
        <v>1128299</v>
      </c>
      <c r="B1885" s="6">
        <v>475</v>
      </c>
      <c r="C1885" s="12" t="s">
        <v>1087</v>
      </c>
      <c r="D1885" s="12" t="s">
        <v>1253</v>
      </c>
      <c r="E1885" s="10">
        <v>91437.5</v>
      </c>
      <c r="F1885" s="11">
        <v>0.35</v>
      </c>
      <c r="G1885" s="13">
        <f t="shared" si="174"/>
        <v>261250.00000000003</v>
      </c>
      <c r="H1885" s="154" t="s">
        <v>1244</v>
      </c>
      <c r="I1885" s="4" t="s">
        <v>16</v>
      </c>
      <c r="J1885">
        <v>261250.00000000003</v>
      </c>
      <c r="K1885" t="b">
        <f t="shared" si="175"/>
        <v>0</v>
      </c>
      <c r="L1885" t="b">
        <f t="shared" si="176"/>
        <v>0</v>
      </c>
      <c r="M1885" t="b">
        <f t="shared" si="177"/>
        <v>0</v>
      </c>
      <c r="N1885" t="b">
        <f t="shared" si="178"/>
        <v>1</v>
      </c>
      <c r="O1885" t="b">
        <f t="shared" si="179"/>
        <v>1</v>
      </c>
    </row>
    <row r="1886" spans="1:15">
      <c r="A1886" s="4">
        <v>1128299</v>
      </c>
      <c r="B1886" s="6">
        <v>275</v>
      </c>
      <c r="C1886" s="12" t="s">
        <v>1087</v>
      </c>
      <c r="D1886" s="12" t="s">
        <v>1253</v>
      </c>
      <c r="E1886" s="10">
        <v>57750</v>
      </c>
      <c r="F1886" s="11">
        <v>0.35</v>
      </c>
      <c r="G1886" s="13">
        <f t="shared" si="174"/>
        <v>165000</v>
      </c>
      <c r="H1886" s="154" t="s">
        <v>1244</v>
      </c>
      <c r="I1886" s="4" t="s">
        <v>16</v>
      </c>
      <c r="J1886">
        <v>165000</v>
      </c>
      <c r="K1886" t="b">
        <f t="shared" si="175"/>
        <v>0</v>
      </c>
      <c r="L1886" t="b">
        <f t="shared" si="176"/>
        <v>0</v>
      </c>
      <c r="M1886" t="b">
        <f t="shared" si="177"/>
        <v>0</v>
      </c>
      <c r="N1886" t="b">
        <f t="shared" si="178"/>
        <v>1</v>
      </c>
      <c r="O1886" t="b">
        <f t="shared" si="179"/>
        <v>1</v>
      </c>
    </row>
    <row r="1887" spans="1:15">
      <c r="A1887" s="4">
        <v>1128299</v>
      </c>
      <c r="B1887" s="6">
        <v>325</v>
      </c>
      <c r="C1887" s="12" t="s">
        <v>1086</v>
      </c>
      <c r="D1887" s="12" t="s">
        <v>1253</v>
      </c>
      <c r="E1887" s="10">
        <v>68250</v>
      </c>
      <c r="F1887" s="11">
        <v>0.35</v>
      </c>
      <c r="G1887" s="13">
        <f t="shared" si="174"/>
        <v>195000</v>
      </c>
      <c r="H1887" s="154" t="s">
        <v>1244</v>
      </c>
      <c r="I1887" s="4" t="s">
        <v>16</v>
      </c>
      <c r="J1887">
        <v>195000</v>
      </c>
      <c r="K1887" t="b">
        <f t="shared" si="175"/>
        <v>0</v>
      </c>
      <c r="L1887" t="b">
        <f t="shared" si="176"/>
        <v>1</v>
      </c>
      <c r="M1887" t="b">
        <f t="shared" si="177"/>
        <v>0</v>
      </c>
      <c r="N1887" t="b">
        <f t="shared" si="178"/>
        <v>1</v>
      </c>
      <c r="O1887" t="b">
        <f t="shared" si="179"/>
        <v>1</v>
      </c>
    </row>
    <row r="1888" spans="1:15">
      <c r="A1888" s="4">
        <v>1128299</v>
      </c>
      <c r="B1888" s="6">
        <v>225</v>
      </c>
      <c r="C1888" s="12" t="s">
        <v>1087</v>
      </c>
      <c r="D1888" s="12" t="s">
        <v>1253</v>
      </c>
      <c r="E1888" s="10">
        <v>35437.5</v>
      </c>
      <c r="F1888" s="11">
        <v>0.35</v>
      </c>
      <c r="G1888" s="13">
        <f t="shared" si="174"/>
        <v>101250</v>
      </c>
      <c r="H1888" s="154" t="s">
        <v>1244</v>
      </c>
      <c r="I1888" s="4" t="s">
        <v>16</v>
      </c>
      <c r="J1888">
        <v>101250</v>
      </c>
      <c r="K1888" t="b">
        <f t="shared" si="175"/>
        <v>0</v>
      </c>
      <c r="L1888" t="b">
        <f t="shared" si="176"/>
        <v>0</v>
      </c>
      <c r="M1888" t="b">
        <f t="shared" si="177"/>
        <v>0</v>
      </c>
      <c r="N1888" t="b">
        <f t="shared" si="178"/>
        <v>1</v>
      </c>
      <c r="O1888" t="b">
        <f t="shared" si="179"/>
        <v>1</v>
      </c>
    </row>
    <row r="1889" spans="1:15">
      <c r="A1889" s="4">
        <v>1128299</v>
      </c>
      <c r="B1889" s="6">
        <v>125</v>
      </c>
      <c r="C1889" s="12" t="s">
        <v>1087</v>
      </c>
      <c r="D1889" s="12" t="s">
        <v>1253</v>
      </c>
      <c r="E1889" s="10">
        <v>25000</v>
      </c>
      <c r="F1889" s="11">
        <v>0.4</v>
      </c>
      <c r="G1889" s="13">
        <f t="shared" si="174"/>
        <v>62500</v>
      </c>
      <c r="H1889" s="154" t="s">
        <v>1244</v>
      </c>
      <c r="I1889" s="4" t="s">
        <v>16</v>
      </c>
      <c r="J1889">
        <v>62500</v>
      </c>
      <c r="K1889" t="b">
        <f t="shared" si="175"/>
        <v>0</v>
      </c>
      <c r="L1889" t="b">
        <f t="shared" si="176"/>
        <v>0</v>
      </c>
      <c r="M1889" t="b">
        <f t="shared" si="177"/>
        <v>0</v>
      </c>
      <c r="N1889" t="b">
        <f t="shared" si="178"/>
        <v>1</v>
      </c>
      <c r="O1889" t="b">
        <f t="shared" si="179"/>
        <v>1</v>
      </c>
    </row>
    <row r="1890" spans="1:15">
      <c r="A1890" s="4">
        <v>1128299</v>
      </c>
      <c r="B1890" s="6">
        <v>300</v>
      </c>
      <c r="C1890" s="12" t="s">
        <v>1086</v>
      </c>
      <c r="D1890" s="12" t="s">
        <v>1253</v>
      </c>
      <c r="E1890" s="10">
        <v>58500</v>
      </c>
      <c r="F1890" s="11">
        <v>0.3</v>
      </c>
      <c r="G1890" s="13">
        <f t="shared" si="174"/>
        <v>195000</v>
      </c>
      <c r="H1890" s="154" t="s">
        <v>1244</v>
      </c>
      <c r="I1890" s="4" t="s">
        <v>16</v>
      </c>
      <c r="J1890">
        <v>195000</v>
      </c>
      <c r="K1890" t="b">
        <f t="shared" si="175"/>
        <v>0</v>
      </c>
      <c r="L1890" t="b">
        <f t="shared" si="176"/>
        <v>1</v>
      </c>
      <c r="M1890" t="b">
        <f t="shared" si="177"/>
        <v>0</v>
      </c>
      <c r="N1890" t="b">
        <f t="shared" si="178"/>
        <v>1</v>
      </c>
      <c r="O1890" t="b">
        <f t="shared" si="179"/>
        <v>1</v>
      </c>
    </row>
    <row r="1891" spans="1:15">
      <c r="A1891" s="4">
        <v>1128299</v>
      </c>
      <c r="B1891" s="6">
        <v>500</v>
      </c>
      <c r="C1891" s="12" t="s">
        <v>1086</v>
      </c>
      <c r="D1891" s="12" t="s">
        <v>1253</v>
      </c>
      <c r="E1891" s="10">
        <v>87500</v>
      </c>
      <c r="F1891" s="11">
        <v>0.35</v>
      </c>
      <c r="G1891" s="13">
        <f t="shared" si="174"/>
        <v>250000.00000000003</v>
      </c>
      <c r="H1891" s="154" t="s">
        <v>1244</v>
      </c>
      <c r="I1891" s="4" t="s">
        <v>16</v>
      </c>
      <c r="J1891">
        <v>250000.00000000003</v>
      </c>
      <c r="K1891" t="b">
        <f t="shared" si="175"/>
        <v>0</v>
      </c>
      <c r="L1891" t="b">
        <f t="shared" si="176"/>
        <v>1</v>
      </c>
      <c r="M1891" t="b">
        <f t="shared" si="177"/>
        <v>0</v>
      </c>
      <c r="N1891" t="b">
        <f t="shared" si="178"/>
        <v>1</v>
      </c>
      <c r="O1891" t="b">
        <f t="shared" si="179"/>
        <v>1</v>
      </c>
    </row>
    <row r="1892" spans="1:15">
      <c r="A1892" s="4">
        <v>1128299</v>
      </c>
      <c r="B1892" s="6">
        <v>350</v>
      </c>
      <c r="C1892" s="12" t="s">
        <v>1087</v>
      </c>
      <c r="D1892" s="12" t="s">
        <v>1253</v>
      </c>
      <c r="E1892" s="10">
        <v>67375</v>
      </c>
      <c r="F1892" s="11">
        <v>0.35</v>
      </c>
      <c r="G1892" s="13">
        <f t="shared" si="174"/>
        <v>192500</v>
      </c>
      <c r="H1892" s="154" t="s">
        <v>1244</v>
      </c>
      <c r="I1892" s="4" t="s">
        <v>16</v>
      </c>
      <c r="J1892">
        <v>192500</v>
      </c>
      <c r="K1892" t="b">
        <f t="shared" si="175"/>
        <v>0</v>
      </c>
      <c r="L1892" t="b">
        <f t="shared" si="176"/>
        <v>0</v>
      </c>
      <c r="M1892" t="b">
        <f t="shared" si="177"/>
        <v>0</v>
      </c>
      <c r="N1892" t="b">
        <f t="shared" si="178"/>
        <v>1</v>
      </c>
      <c r="O1892" t="b">
        <f t="shared" si="179"/>
        <v>1</v>
      </c>
    </row>
    <row r="1893" spans="1:15">
      <c r="A1893" s="4">
        <v>1128299</v>
      </c>
      <c r="B1893" s="6">
        <v>350</v>
      </c>
      <c r="C1893" s="12" t="s">
        <v>1086</v>
      </c>
      <c r="D1893" s="12" t="s">
        <v>1253</v>
      </c>
      <c r="E1893" s="10">
        <v>67375</v>
      </c>
      <c r="F1893" s="11">
        <v>0.35</v>
      </c>
      <c r="G1893" s="13">
        <f t="shared" si="174"/>
        <v>192500</v>
      </c>
      <c r="H1893" s="154" t="s">
        <v>1244</v>
      </c>
      <c r="I1893" s="4" t="s">
        <v>16</v>
      </c>
      <c r="J1893">
        <v>192500</v>
      </c>
      <c r="K1893" t="b">
        <f t="shared" si="175"/>
        <v>0</v>
      </c>
      <c r="L1893" t="b">
        <f t="shared" si="176"/>
        <v>1</v>
      </c>
      <c r="M1893" t="b">
        <f t="shared" si="177"/>
        <v>0</v>
      </c>
      <c r="N1893" t="b">
        <f t="shared" si="178"/>
        <v>1</v>
      </c>
      <c r="O1893" t="b">
        <f t="shared" si="179"/>
        <v>1</v>
      </c>
    </row>
    <row r="1894" spans="1:15">
      <c r="A1894" s="4">
        <v>1128299</v>
      </c>
      <c r="B1894" s="6">
        <v>275</v>
      </c>
      <c r="C1894" s="12" t="s">
        <v>1088</v>
      </c>
      <c r="D1894" s="155" t="s">
        <v>1254</v>
      </c>
      <c r="E1894" s="10">
        <v>48125</v>
      </c>
      <c r="F1894" s="11">
        <v>0.35</v>
      </c>
      <c r="G1894" s="13">
        <f t="shared" si="174"/>
        <v>137500</v>
      </c>
      <c r="H1894" s="154" t="s">
        <v>1244</v>
      </c>
      <c r="I1894" s="4" t="s">
        <v>16</v>
      </c>
      <c r="J1894">
        <v>137500</v>
      </c>
      <c r="K1894" t="b">
        <f t="shared" si="175"/>
        <v>0</v>
      </c>
      <c r="L1894" t="b">
        <f t="shared" si="176"/>
        <v>0</v>
      </c>
      <c r="M1894" t="b">
        <f t="shared" si="177"/>
        <v>0</v>
      </c>
      <c r="N1894" t="b">
        <f t="shared" si="178"/>
        <v>1</v>
      </c>
      <c r="O1894" t="b">
        <f t="shared" si="179"/>
        <v>1</v>
      </c>
    </row>
    <row r="1895" spans="1:15">
      <c r="A1895" s="4">
        <v>1128299</v>
      </c>
      <c r="B1895" s="6">
        <v>175</v>
      </c>
      <c r="C1895" s="12" t="s">
        <v>1087</v>
      </c>
      <c r="D1895" s="12" t="s">
        <v>1253</v>
      </c>
      <c r="E1895" s="10">
        <v>31500</v>
      </c>
      <c r="F1895" s="11">
        <v>0.4</v>
      </c>
      <c r="G1895" s="13">
        <f t="shared" si="174"/>
        <v>78750</v>
      </c>
      <c r="H1895" s="154" t="s">
        <v>1244</v>
      </c>
      <c r="I1895" s="4" t="s">
        <v>16</v>
      </c>
      <c r="J1895">
        <v>78750</v>
      </c>
      <c r="K1895" t="b">
        <f t="shared" si="175"/>
        <v>0</v>
      </c>
      <c r="L1895" t="b">
        <f t="shared" si="176"/>
        <v>0</v>
      </c>
      <c r="M1895" t="b">
        <f t="shared" si="177"/>
        <v>0</v>
      </c>
      <c r="N1895" t="b">
        <f t="shared" si="178"/>
        <v>1</v>
      </c>
      <c r="O1895" t="b">
        <f t="shared" si="179"/>
        <v>1</v>
      </c>
    </row>
    <row r="1896" spans="1:15">
      <c r="A1896" s="4">
        <v>1128299</v>
      </c>
      <c r="B1896" s="6">
        <v>525</v>
      </c>
      <c r="C1896" s="12" t="s">
        <v>1086</v>
      </c>
      <c r="D1896" s="12" t="s">
        <v>1253</v>
      </c>
      <c r="E1896" s="10">
        <v>94500</v>
      </c>
      <c r="F1896" s="11">
        <v>0.3</v>
      </c>
      <c r="G1896" s="13">
        <f t="shared" si="174"/>
        <v>315000</v>
      </c>
      <c r="H1896" s="154" t="s">
        <v>1244</v>
      </c>
      <c r="I1896" s="4" t="s">
        <v>16</v>
      </c>
      <c r="J1896">
        <v>315000</v>
      </c>
      <c r="K1896" t="b">
        <f t="shared" si="175"/>
        <v>0</v>
      </c>
      <c r="L1896" t="b">
        <f t="shared" si="176"/>
        <v>1</v>
      </c>
      <c r="M1896" t="b">
        <f t="shared" si="177"/>
        <v>0</v>
      </c>
      <c r="N1896" t="b">
        <f t="shared" si="178"/>
        <v>1</v>
      </c>
      <c r="O1896" t="b">
        <f t="shared" si="179"/>
        <v>1</v>
      </c>
    </row>
    <row r="1897" spans="1:15">
      <c r="A1897" s="4">
        <v>1128299</v>
      </c>
      <c r="B1897" s="6">
        <v>775</v>
      </c>
      <c r="C1897" s="12" t="s">
        <v>1087</v>
      </c>
      <c r="D1897" s="12" t="s">
        <v>1253</v>
      </c>
      <c r="E1897" s="10">
        <v>149187.5</v>
      </c>
      <c r="F1897" s="11">
        <v>0.35</v>
      </c>
      <c r="G1897" s="13">
        <f t="shared" si="174"/>
        <v>426250</v>
      </c>
      <c r="H1897" s="154" t="s">
        <v>1244</v>
      </c>
      <c r="I1897" s="4" t="s">
        <v>16</v>
      </c>
      <c r="J1897">
        <v>426250</v>
      </c>
      <c r="K1897" t="b">
        <f t="shared" si="175"/>
        <v>0</v>
      </c>
      <c r="L1897" t="b">
        <f t="shared" si="176"/>
        <v>0</v>
      </c>
      <c r="M1897" t="b">
        <f t="shared" si="177"/>
        <v>0</v>
      </c>
      <c r="N1897" t="b">
        <f t="shared" si="178"/>
        <v>1</v>
      </c>
      <c r="O1897" t="b">
        <f t="shared" si="179"/>
        <v>1</v>
      </c>
    </row>
    <row r="1898" spans="1:15">
      <c r="A1898" s="4">
        <v>1128299</v>
      </c>
      <c r="B1898" s="6">
        <v>650</v>
      </c>
      <c r="C1898" s="12" t="s">
        <v>1086</v>
      </c>
      <c r="D1898" s="12" t="s">
        <v>1253</v>
      </c>
      <c r="E1898" s="10">
        <v>147875</v>
      </c>
      <c r="F1898" s="11">
        <v>0.35</v>
      </c>
      <c r="G1898" s="13">
        <f t="shared" si="174"/>
        <v>422500</v>
      </c>
      <c r="H1898" s="154" t="s">
        <v>1244</v>
      </c>
      <c r="I1898" s="4" t="s">
        <v>16</v>
      </c>
      <c r="J1898">
        <v>422500</v>
      </c>
      <c r="K1898" t="b">
        <f t="shared" si="175"/>
        <v>0</v>
      </c>
      <c r="L1898" t="b">
        <f t="shared" si="176"/>
        <v>1</v>
      </c>
      <c r="M1898" t="b">
        <f t="shared" si="177"/>
        <v>0</v>
      </c>
      <c r="N1898" t="b">
        <f t="shared" si="178"/>
        <v>1</v>
      </c>
      <c r="O1898" t="b">
        <f t="shared" si="179"/>
        <v>1</v>
      </c>
    </row>
    <row r="1899" spans="1:15">
      <c r="A1899" s="4">
        <v>1128299</v>
      </c>
      <c r="B1899" s="6">
        <v>650</v>
      </c>
      <c r="C1899" s="12" t="s">
        <v>1087</v>
      </c>
      <c r="D1899" s="12" t="s">
        <v>1253</v>
      </c>
      <c r="E1899" s="10">
        <v>182000</v>
      </c>
      <c r="F1899" s="11">
        <v>0.35</v>
      </c>
      <c r="G1899" s="13">
        <f t="shared" si="174"/>
        <v>520000.00000000006</v>
      </c>
      <c r="H1899" s="154" t="s">
        <v>1244</v>
      </c>
      <c r="I1899" s="4" t="s">
        <v>16</v>
      </c>
      <c r="J1899">
        <v>520000.00000000006</v>
      </c>
      <c r="K1899" t="b">
        <f t="shared" si="175"/>
        <v>1</v>
      </c>
      <c r="L1899" t="b">
        <f t="shared" si="176"/>
        <v>0</v>
      </c>
      <c r="M1899" t="b">
        <f t="shared" si="177"/>
        <v>0</v>
      </c>
      <c r="N1899" t="b">
        <f t="shared" si="178"/>
        <v>1</v>
      </c>
      <c r="O1899" t="b">
        <f t="shared" si="179"/>
        <v>1</v>
      </c>
    </row>
    <row r="1900" spans="1:15">
      <c r="A1900" s="4">
        <v>1128299</v>
      </c>
      <c r="B1900" s="6">
        <v>525</v>
      </c>
      <c r="C1900" s="12" t="s">
        <v>1087</v>
      </c>
      <c r="D1900" s="12" t="s">
        <v>1253</v>
      </c>
      <c r="E1900" s="10">
        <v>147000</v>
      </c>
      <c r="F1900" s="11">
        <v>0.35</v>
      </c>
      <c r="G1900" s="13">
        <f t="shared" si="174"/>
        <v>420000</v>
      </c>
      <c r="H1900" s="154" t="s">
        <v>1244</v>
      </c>
      <c r="I1900" s="4" t="s">
        <v>16</v>
      </c>
      <c r="J1900">
        <v>420000</v>
      </c>
      <c r="K1900" t="b">
        <f t="shared" si="175"/>
        <v>0</v>
      </c>
      <c r="L1900" t="b">
        <f t="shared" si="176"/>
        <v>0</v>
      </c>
      <c r="M1900" t="b">
        <f t="shared" si="177"/>
        <v>0</v>
      </c>
      <c r="N1900" t="b">
        <f t="shared" si="178"/>
        <v>1</v>
      </c>
      <c r="O1900" t="b">
        <f t="shared" si="179"/>
        <v>1</v>
      </c>
    </row>
    <row r="1901" spans="1:15">
      <c r="A1901" s="4">
        <v>1128299</v>
      </c>
      <c r="B1901" s="6">
        <v>400</v>
      </c>
      <c r="C1901" s="12" t="s">
        <v>1086</v>
      </c>
      <c r="D1901" s="12" t="s">
        <v>1253</v>
      </c>
      <c r="E1901" s="10">
        <v>144000</v>
      </c>
      <c r="F1901" s="11">
        <v>0.4</v>
      </c>
      <c r="G1901" s="13">
        <f t="shared" si="174"/>
        <v>360000</v>
      </c>
      <c r="H1901" s="154" t="s">
        <v>1244</v>
      </c>
      <c r="I1901" s="4" t="s">
        <v>16</v>
      </c>
      <c r="J1901">
        <v>360000</v>
      </c>
      <c r="K1901" t="b">
        <f t="shared" si="175"/>
        <v>0</v>
      </c>
      <c r="L1901" t="b">
        <f t="shared" si="176"/>
        <v>1</v>
      </c>
      <c r="M1901" t="b">
        <f t="shared" si="177"/>
        <v>0</v>
      </c>
      <c r="N1901" t="b">
        <f t="shared" si="178"/>
        <v>1</v>
      </c>
      <c r="O1901" t="b">
        <f t="shared" si="179"/>
        <v>1</v>
      </c>
    </row>
    <row r="1902" spans="1:15">
      <c r="A1902" s="4">
        <v>1128299</v>
      </c>
      <c r="B1902" s="6">
        <v>700</v>
      </c>
      <c r="C1902" s="12" t="s">
        <v>1086</v>
      </c>
      <c r="D1902" s="12" t="s">
        <v>1253</v>
      </c>
      <c r="E1902" s="10">
        <v>220500</v>
      </c>
      <c r="F1902" s="11">
        <v>0.3</v>
      </c>
      <c r="G1902" s="13">
        <f t="shared" si="174"/>
        <v>735000</v>
      </c>
      <c r="H1902" s="154" t="s">
        <v>1244</v>
      </c>
      <c r="I1902" s="4" t="s">
        <v>16</v>
      </c>
      <c r="J1902">
        <v>735000</v>
      </c>
      <c r="K1902" t="b">
        <f t="shared" si="175"/>
        <v>1</v>
      </c>
      <c r="L1902" t="b">
        <f t="shared" si="176"/>
        <v>1</v>
      </c>
      <c r="M1902" t="b">
        <f t="shared" si="177"/>
        <v>0</v>
      </c>
      <c r="N1902" t="b">
        <f t="shared" si="178"/>
        <v>1</v>
      </c>
      <c r="O1902" t="b">
        <f t="shared" si="179"/>
        <v>1</v>
      </c>
    </row>
    <row r="1903" spans="1:15">
      <c r="A1903" s="4">
        <v>1128299</v>
      </c>
      <c r="B1903" s="6">
        <v>850</v>
      </c>
      <c r="C1903" s="12" t="s">
        <v>1087</v>
      </c>
      <c r="D1903" s="12" t="s">
        <v>1253</v>
      </c>
      <c r="E1903" s="10">
        <v>252875</v>
      </c>
      <c r="F1903" s="11">
        <v>0.35</v>
      </c>
      <c r="G1903" s="13">
        <f t="shared" si="174"/>
        <v>722500</v>
      </c>
      <c r="H1903" s="154" t="s">
        <v>1244</v>
      </c>
      <c r="I1903" s="4" t="s">
        <v>16</v>
      </c>
      <c r="J1903">
        <v>722500</v>
      </c>
      <c r="K1903" t="b">
        <f t="shared" si="175"/>
        <v>1</v>
      </c>
      <c r="L1903" t="b">
        <f t="shared" si="176"/>
        <v>0</v>
      </c>
      <c r="M1903" t="b">
        <f t="shared" si="177"/>
        <v>0</v>
      </c>
      <c r="N1903" t="b">
        <f t="shared" si="178"/>
        <v>1</v>
      </c>
      <c r="O1903" t="b">
        <f t="shared" si="179"/>
        <v>1</v>
      </c>
    </row>
    <row r="1904" spans="1:15">
      <c r="A1904" s="4">
        <v>1128299</v>
      </c>
      <c r="B1904" s="6">
        <v>700</v>
      </c>
      <c r="C1904" s="12" t="s">
        <v>1087</v>
      </c>
      <c r="D1904" s="12" t="s">
        <v>1253</v>
      </c>
      <c r="E1904" s="10">
        <v>220500</v>
      </c>
      <c r="F1904" s="11">
        <v>0.35</v>
      </c>
      <c r="G1904" s="13">
        <f t="shared" si="174"/>
        <v>630000</v>
      </c>
      <c r="H1904" s="154" t="s">
        <v>1244</v>
      </c>
      <c r="I1904" s="4" t="s">
        <v>16</v>
      </c>
      <c r="J1904">
        <v>630000</v>
      </c>
      <c r="K1904" t="b">
        <f t="shared" si="175"/>
        <v>1</v>
      </c>
      <c r="L1904" t="b">
        <f t="shared" si="176"/>
        <v>0</v>
      </c>
      <c r="M1904" t="b">
        <f t="shared" si="177"/>
        <v>0</v>
      </c>
      <c r="N1904" t="b">
        <f t="shared" si="178"/>
        <v>1</v>
      </c>
      <c r="O1904" t="b">
        <f t="shared" si="179"/>
        <v>1</v>
      </c>
    </row>
    <row r="1905" spans="1:15">
      <c r="A1905" s="4">
        <v>1128299</v>
      </c>
      <c r="B1905" s="6">
        <v>650</v>
      </c>
      <c r="C1905" s="12" t="s">
        <v>1087</v>
      </c>
      <c r="D1905" s="12" t="s">
        <v>1253</v>
      </c>
      <c r="E1905" s="10">
        <v>204750</v>
      </c>
      <c r="F1905" s="11">
        <v>0.35</v>
      </c>
      <c r="G1905" s="13">
        <f t="shared" si="174"/>
        <v>585000</v>
      </c>
      <c r="H1905" s="154" t="s">
        <v>1244</v>
      </c>
      <c r="I1905" s="4" t="s">
        <v>16</v>
      </c>
      <c r="J1905">
        <v>585000</v>
      </c>
      <c r="K1905" t="b">
        <f t="shared" si="175"/>
        <v>1</v>
      </c>
      <c r="L1905" t="b">
        <f t="shared" si="176"/>
        <v>0</v>
      </c>
      <c r="M1905" t="b">
        <f t="shared" si="177"/>
        <v>0</v>
      </c>
      <c r="N1905" t="b">
        <f t="shared" si="178"/>
        <v>1</v>
      </c>
      <c r="O1905" t="b">
        <f t="shared" si="179"/>
        <v>1</v>
      </c>
    </row>
    <row r="1906" spans="1:15">
      <c r="A1906" s="4">
        <v>1128299</v>
      </c>
      <c r="B1906" s="6">
        <v>550</v>
      </c>
      <c r="C1906" s="12" t="s">
        <v>1089</v>
      </c>
      <c r="D1906" s="155" t="s">
        <v>1254</v>
      </c>
      <c r="E1906" s="10">
        <v>163625</v>
      </c>
      <c r="F1906" s="11">
        <v>0.35</v>
      </c>
      <c r="G1906" s="13">
        <f t="shared" si="174"/>
        <v>467500.00000000006</v>
      </c>
      <c r="H1906" s="154" t="s">
        <v>1244</v>
      </c>
      <c r="I1906" s="4" t="s">
        <v>16</v>
      </c>
      <c r="J1906">
        <v>467500.00000000006</v>
      </c>
      <c r="K1906" t="b">
        <f t="shared" si="175"/>
        <v>1</v>
      </c>
      <c r="L1906" t="b">
        <f t="shared" si="176"/>
        <v>0</v>
      </c>
      <c r="M1906" t="b">
        <f t="shared" si="177"/>
        <v>0</v>
      </c>
      <c r="N1906" t="b">
        <f t="shared" si="178"/>
        <v>1</v>
      </c>
      <c r="O1906" t="b">
        <f t="shared" si="179"/>
        <v>1</v>
      </c>
    </row>
    <row r="1907" spans="1:15">
      <c r="A1907" s="4">
        <v>1128299</v>
      </c>
      <c r="B1907" s="6">
        <v>600</v>
      </c>
      <c r="C1907" s="12" t="s">
        <v>1086</v>
      </c>
      <c r="D1907" s="12" t="s">
        <v>1253</v>
      </c>
      <c r="E1907" s="10">
        <v>216000</v>
      </c>
      <c r="F1907" s="11">
        <v>0.4</v>
      </c>
      <c r="G1907" s="13">
        <f t="shared" si="174"/>
        <v>540000</v>
      </c>
      <c r="H1907" s="154" t="s">
        <v>1244</v>
      </c>
      <c r="I1907" s="4" t="s">
        <v>16</v>
      </c>
      <c r="J1907">
        <v>540000</v>
      </c>
      <c r="K1907" t="b">
        <f t="shared" si="175"/>
        <v>1</v>
      </c>
      <c r="L1907" t="b">
        <f t="shared" si="176"/>
        <v>1</v>
      </c>
      <c r="M1907" t="b">
        <f t="shared" si="177"/>
        <v>0</v>
      </c>
      <c r="N1907" t="b">
        <f t="shared" si="178"/>
        <v>1</v>
      </c>
      <c r="O1907" t="b">
        <f t="shared" si="179"/>
        <v>1</v>
      </c>
    </row>
    <row r="1908" spans="1:15">
      <c r="A1908" s="4">
        <v>1128299</v>
      </c>
      <c r="B1908" s="6">
        <v>600</v>
      </c>
      <c r="C1908" s="12" t="s">
        <v>1086</v>
      </c>
      <c r="D1908" s="12" t="s">
        <v>1253</v>
      </c>
      <c r="E1908" s="10">
        <v>189000</v>
      </c>
      <c r="F1908" s="11">
        <v>0.3</v>
      </c>
      <c r="G1908" s="13">
        <f t="shared" si="174"/>
        <v>630000</v>
      </c>
      <c r="H1908" s="154" t="s">
        <v>1244</v>
      </c>
      <c r="I1908" s="4" t="s">
        <v>16</v>
      </c>
      <c r="J1908">
        <v>630000</v>
      </c>
      <c r="K1908" t="b">
        <f t="shared" si="175"/>
        <v>1</v>
      </c>
      <c r="L1908" t="b">
        <f t="shared" si="176"/>
        <v>1</v>
      </c>
      <c r="M1908" t="b">
        <f t="shared" si="177"/>
        <v>0</v>
      </c>
      <c r="N1908" t="b">
        <f t="shared" si="178"/>
        <v>1</v>
      </c>
      <c r="O1908" t="b">
        <f t="shared" si="179"/>
        <v>1</v>
      </c>
    </row>
    <row r="1909" spans="1:15">
      <c r="A1909" s="4">
        <v>1128299</v>
      </c>
      <c r="B1909" s="6">
        <v>800</v>
      </c>
      <c r="C1909" s="12" t="s">
        <v>1086</v>
      </c>
      <c r="D1909" s="12" t="s">
        <v>1253</v>
      </c>
      <c r="E1909" s="10">
        <v>252000</v>
      </c>
      <c r="F1909" s="11">
        <v>0.35</v>
      </c>
      <c r="G1909" s="13">
        <f t="shared" si="174"/>
        <v>720000</v>
      </c>
      <c r="H1909" s="154" t="s">
        <v>1244</v>
      </c>
      <c r="I1909" s="4" t="s">
        <v>16</v>
      </c>
      <c r="J1909">
        <v>720000</v>
      </c>
      <c r="K1909" t="b">
        <f t="shared" si="175"/>
        <v>1</v>
      </c>
      <c r="L1909" t="b">
        <f t="shared" si="176"/>
        <v>1</v>
      </c>
      <c r="M1909" t="b">
        <f t="shared" si="177"/>
        <v>0</v>
      </c>
      <c r="N1909" t="b">
        <f t="shared" si="178"/>
        <v>1</v>
      </c>
      <c r="O1909" t="b">
        <f t="shared" si="179"/>
        <v>1</v>
      </c>
    </row>
    <row r="1910" spans="1:15">
      <c r="A1910" s="4">
        <v>1128299</v>
      </c>
      <c r="B1910" s="6">
        <v>775</v>
      </c>
      <c r="C1910" s="12" t="s">
        <v>1087</v>
      </c>
      <c r="D1910" s="12" t="s">
        <v>1253</v>
      </c>
      <c r="E1910" s="10">
        <v>217000</v>
      </c>
      <c r="F1910" s="11">
        <v>0.35</v>
      </c>
      <c r="G1910" s="13">
        <f t="shared" si="174"/>
        <v>620000</v>
      </c>
      <c r="H1910" s="154" t="s">
        <v>1244</v>
      </c>
      <c r="I1910" s="4" t="s">
        <v>16</v>
      </c>
      <c r="J1910">
        <v>620000</v>
      </c>
      <c r="K1910" t="b">
        <f t="shared" si="175"/>
        <v>1</v>
      </c>
      <c r="L1910" t="b">
        <f t="shared" si="176"/>
        <v>0</v>
      </c>
      <c r="M1910" t="b">
        <f t="shared" si="177"/>
        <v>0</v>
      </c>
      <c r="N1910" t="b">
        <f t="shared" si="178"/>
        <v>1</v>
      </c>
      <c r="O1910" t="b">
        <f t="shared" si="179"/>
        <v>1</v>
      </c>
    </row>
    <row r="1911" spans="1:15">
      <c r="A1911" s="4">
        <v>1128299</v>
      </c>
      <c r="B1911" s="6">
        <v>650</v>
      </c>
      <c r="C1911" s="12" t="s">
        <v>1087</v>
      </c>
      <c r="D1911" s="12" t="s">
        <v>1253</v>
      </c>
      <c r="E1911" s="10">
        <v>159250</v>
      </c>
      <c r="F1911" s="11">
        <v>0.35</v>
      </c>
      <c r="G1911" s="13">
        <f t="shared" si="174"/>
        <v>455000</v>
      </c>
      <c r="H1911" s="154" t="s">
        <v>1244</v>
      </c>
      <c r="I1911" s="4" t="s">
        <v>16</v>
      </c>
      <c r="J1911">
        <v>455000</v>
      </c>
      <c r="K1911" t="b">
        <f t="shared" si="175"/>
        <v>1</v>
      </c>
      <c r="L1911" t="b">
        <f t="shared" si="176"/>
        <v>0</v>
      </c>
      <c r="M1911" t="b">
        <f t="shared" si="177"/>
        <v>0</v>
      </c>
      <c r="N1911" t="b">
        <f t="shared" si="178"/>
        <v>1</v>
      </c>
      <c r="O1911" t="b">
        <f t="shared" si="179"/>
        <v>1</v>
      </c>
    </row>
    <row r="1912" spans="1:15">
      <c r="A1912" s="4">
        <v>1128299</v>
      </c>
      <c r="B1912" s="6">
        <v>425</v>
      </c>
      <c r="C1912" s="12" t="s">
        <v>1088</v>
      </c>
      <c r="D1912" s="155" t="s">
        <v>1254</v>
      </c>
      <c r="E1912" s="10">
        <v>104125</v>
      </c>
      <c r="F1912" s="11">
        <v>0.35</v>
      </c>
      <c r="G1912" s="13">
        <f t="shared" si="174"/>
        <v>297500</v>
      </c>
      <c r="H1912" s="154" t="s">
        <v>1244</v>
      </c>
      <c r="I1912" s="4" t="s">
        <v>16</v>
      </c>
      <c r="J1912">
        <v>297500</v>
      </c>
      <c r="K1912" t="b">
        <f t="shared" si="175"/>
        <v>0</v>
      </c>
      <c r="L1912" t="b">
        <f t="shared" si="176"/>
        <v>0</v>
      </c>
      <c r="M1912" t="b">
        <f t="shared" si="177"/>
        <v>0</v>
      </c>
      <c r="N1912" t="b">
        <f t="shared" si="178"/>
        <v>1</v>
      </c>
      <c r="O1912" t="b">
        <f t="shared" si="179"/>
        <v>1</v>
      </c>
    </row>
    <row r="1913" spans="1:15">
      <c r="A1913" s="4">
        <v>1128299</v>
      </c>
      <c r="B1913" s="6">
        <v>425</v>
      </c>
      <c r="C1913" s="12" t="s">
        <v>1087</v>
      </c>
      <c r="D1913" s="12" t="s">
        <v>1253</v>
      </c>
      <c r="E1913" s="10">
        <v>119000</v>
      </c>
      <c r="F1913" s="11">
        <v>0.4</v>
      </c>
      <c r="G1913" s="13">
        <f t="shared" si="174"/>
        <v>297500</v>
      </c>
      <c r="H1913" s="154" t="s">
        <v>1244</v>
      </c>
      <c r="I1913" s="4" t="s">
        <v>16</v>
      </c>
      <c r="J1913">
        <v>297500</v>
      </c>
      <c r="K1913" t="b">
        <f t="shared" si="175"/>
        <v>0</v>
      </c>
      <c r="L1913" t="b">
        <f t="shared" si="176"/>
        <v>0</v>
      </c>
      <c r="M1913" t="b">
        <f t="shared" si="177"/>
        <v>0</v>
      </c>
      <c r="N1913" t="b">
        <f t="shared" si="178"/>
        <v>1</v>
      </c>
      <c r="O1913" t="b">
        <f t="shared" si="179"/>
        <v>1</v>
      </c>
    </row>
    <row r="1914" spans="1:15">
      <c r="A1914" s="4">
        <v>1128299</v>
      </c>
      <c r="B1914" s="6">
        <v>250</v>
      </c>
      <c r="C1914" s="12" t="s">
        <v>1087</v>
      </c>
      <c r="D1914" s="12" t="s">
        <v>1253</v>
      </c>
      <c r="E1914" s="10">
        <v>56250</v>
      </c>
      <c r="F1914" s="11">
        <v>0.3</v>
      </c>
      <c r="G1914" s="13">
        <f t="shared" si="174"/>
        <v>187500</v>
      </c>
      <c r="H1914" s="154" t="s">
        <v>1244</v>
      </c>
      <c r="I1914" s="4" t="s">
        <v>16</v>
      </c>
      <c r="J1914">
        <v>187500</v>
      </c>
      <c r="K1914" t="b">
        <f t="shared" si="175"/>
        <v>0</v>
      </c>
      <c r="L1914" t="b">
        <f t="shared" si="176"/>
        <v>0</v>
      </c>
      <c r="M1914" t="b">
        <f t="shared" si="177"/>
        <v>0</v>
      </c>
      <c r="N1914" t="b">
        <f t="shared" si="178"/>
        <v>1</v>
      </c>
      <c r="O1914" t="b">
        <f t="shared" si="179"/>
        <v>1</v>
      </c>
    </row>
    <row r="1915" spans="1:15">
      <c r="A1915" s="4">
        <v>1128299</v>
      </c>
      <c r="B1915" s="6">
        <v>450</v>
      </c>
      <c r="C1915" s="12" t="s">
        <v>1086</v>
      </c>
      <c r="D1915" s="12" t="s">
        <v>1253</v>
      </c>
      <c r="E1915" s="10">
        <v>78750</v>
      </c>
      <c r="F1915" s="11">
        <v>0.35</v>
      </c>
      <c r="G1915" s="13">
        <f t="shared" si="174"/>
        <v>225000</v>
      </c>
      <c r="H1915" s="154" t="s">
        <v>1244</v>
      </c>
      <c r="I1915" s="4" t="s">
        <v>16</v>
      </c>
      <c r="J1915">
        <v>225000</v>
      </c>
      <c r="K1915" t="b">
        <f t="shared" si="175"/>
        <v>0</v>
      </c>
      <c r="L1915" t="b">
        <f t="shared" si="176"/>
        <v>1</v>
      </c>
      <c r="M1915" t="b">
        <f t="shared" si="177"/>
        <v>0</v>
      </c>
      <c r="N1915" t="b">
        <f t="shared" si="178"/>
        <v>1</v>
      </c>
      <c r="O1915" t="b">
        <f t="shared" si="179"/>
        <v>1</v>
      </c>
    </row>
    <row r="1916" spans="1:15">
      <c r="A1916" s="4">
        <v>1128299</v>
      </c>
      <c r="B1916" s="6">
        <v>450</v>
      </c>
      <c r="C1916" s="12" t="s">
        <v>1087</v>
      </c>
      <c r="D1916" s="12" t="s">
        <v>1253</v>
      </c>
      <c r="E1916" s="10">
        <v>86625</v>
      </c>
      <c r="F1916" s="11">
        <v>0.35</v>
      </c>
      <c r="G1916" s="13">
        <f t="shared" si="174"/>
        <v>247500.00000000003</v>
      </c>
      <c r="H1916" s="154" t="s">
        <v>1244</v>
      </c>
      <c r="I1916" s="4" t="s">
        <v>16</v>
      </c>
      <c r="J1916">
        <v>247500.00000000003</v>
      </c>
      <c r="K1916" t="b">
        <f t="shared" si="175"/>
        <v>0</v>
      </c>
      <c r="L1916" t="b">
        <f t="shared" si="176"/>
        <v>0</v>
      </c>
      <c r="M1916" t="b">
        <f t="shared" si="177"/>
        <v>0</v>
      </c>
      <c r="N1916" t="b">
        <f t="shared" si="178"/>
        <v>1</v>
      </c>
      <c r="O1916" t="b">
        <f t="shared" si="179"/>
        <v>1</v>
      </c>
    </row>
    <row r="1917" spans="1:15">
      <c r="A1917" s="4">
        <v>1128299</v>
      </c>
      <c r="B1917" s="6">
        <v>250</v>
      </c>
      <c r="C1917" s="12" t="s">
        <v>1087</v>
      </c>
      <c r="D1917" s="12" t="s">
        <v>1253</v>
      </c>
      <c r="E1917" s="10">
        <v>43750</v>
      </c>
      <c r="F1917" s="11">
        <v>0.35</v>
      </c>
      <c r="G1917" s="13">
        <f t="shared" si="174"/>
        <v>125000.00000000001</v>
      </c>
      <c r="H1917" s="154" t="s">
        <v>1244</v>
      </c>
      <c r="I1917" s="4" t="s">
        <v>16</v>
      </c>
      <c r="J1917">
        <v>125000.00000000001</v>
      </c>
      <c r="K1917" t="b">
        <f t="shared" si="175"/>
        <v>0</v>
      </c>
      <c r="L1917" t="b">
        <f t="shared" si="176"/>
        <v>0</v>
      </c>
      <c r="M1917" t="b">
        <f t="shared" si="177"/>
        <v>0</v>
      </c>
      <c r="N1917" t="b">
        <f t="shared" si="178"/>
        <v>1</v>
      </c>
      <c r="O1917" t="b">
        <f t="shared" si="179"/>
        <v>1</v>
      </c>
    </row>
    <row r="1918" spans="1:15">
      <c r="A1918" s="4">
        <v>1128299</v>
      </c>
      <c r="B1918" s="6">
        <v>200</v>
      </c>
      <c r="C1918" s="12" t="s">
        <v>1088</v>
      </c>
      <c r="D1918" s="155" t="s">
        <v>1254</v>
      </c>
      <c r="E1918" s="10">
        <v>35000</v>
      </c>
      <c r="F1918" s="11">
        <v>0.35</v>
      </c>
      <c r="G1918" s="13">
        <f t="shared" si="174"/>
        <v>100000</v>
      </c>
      <c r="H1918" s="154" t="s">
        <v>1244</v>
      </c>
      <c r="I1918" s="4" t="s">
        <v>16</v>
      </c>
      <c r="J1918">
        <v>100000</v>
      </c>
      <c r="K1918" t="b">
        <f t="shared" si="175"/>
        <v>0</v>
      </c>
      <c r="L1918" t="b">
        <f t="shared" si="176"/>
        <v>0</v>
      </c>
      <c r="M1918" t="b">
        <f t="shared" si="177"/>
        <v>0</v>
      </c>
      <c r="N1918" t="b">
        <f t="shared" si="178"/>
        <v>1</v>
      </c>
      <c r="O1918" t="b">
        <f t="shared" si="179"/>
        <v>1</v>
      </c>
    </row>
    <row r="1919" spans="1:15">
      <c r="A1919" s="4">
        <v>1128299</v>
      </c>
      <c r="B1919" s="6">
        <v>225</v>
      </c>
      <c r="C1919" s="12" t="s">
        <v>1087</v>
      </c>
      <c r="D1919" s="12" t="s">
        <v>1253</v>
      </c>
      <c r="E1919" s="10">
        <v>54000</v>
      </c>
      <c r="F1919" s="11">
        <v>0.4</v>
      </c>
      <c r="G1919" s="13">
        <f t="shared" si="174"/>
        <v>135000</v>
      </c>
      <c r="H1919" s="154" t="s">
        <v>1244</v>
      </c>
      <c r="I1919" s="4" t="s">
        <v>16</v>
      </c>
      <c r="J1919">
        <v>135000</v>
      </c>
      <c r="K1919" t="b">
        <f t="shared" si="175"/>
        <v>0</v>
      </c>
      <c r="L1919" t="b">
        <f t="shared" si="176"/>
        <v>0</v>
      </c>
      <c r="M1919" t="b">
        <f t="shared" si="177"/>
        <v>0</v>
      </c>
      <c r="N1919" t="b">
        <f t="shared" si="178"/>
        <v>1</v>
      </c>
      <c r="O1919" t="b">
        <f t="shared" si="179"/>
        <v>1</v>
      </c>
    </row>
    <row r="1920" spans="1:15">
      <c r="A1920" s="4">
        <v>1128299</v>
      </c>
      <c r="B1920" s="6">
        <v>250</v>
      </c>
      <c r="C1920" s="12" t="s">
        <v>1087</v>
      </c>
      <c r="D1920" s="12" t="s">
        <v>1253</v>
      </c>
      <c r="E1920" s="10">
        <v>33750</v>
      </c>
      <c r="F1920" s="11">
        <v>0.3</v>
      </c>
      <c r="G1920" s="13">
        <f t="shared" si="174"/>
        <v>112500</v>
      </c>
      <c r="H1920" s="154" t="s">
        <v>1244</v>
      </c>
      <c r="I1920" s="4" t="s">
        <v>16</v>
      </c>
      <c r="J1920">
        <v>112500</v>
      </c>
      <c r="K1920" t="b">
        <f t="shared" si="175"/>
        <v>0</v>
      </c>
      <c r="L1920" t="b">
        <f t="shared" si="176"/>
        <v>0</v>
      </c>
      <c r="M1920" t="b">
        <f t="shared" si="177"/>
        <v>0</v>
      </c>
      <c r="N1920" t="b">
        <f t="shared" si="178"/>
        <v>1</v>
      </c>
      <c r="O1920" t="b">
        <f t="shared" si="179"/>
        <v>1</v>
      </c>
    </row>
    <row r="1921" spans="1:15">
      <c r="A1921" s="4">
        <v>1128299</v>
      </c>
      <c r="B1921" s="6">
        <v>350</v>
      </c>
      <c r="C1921" s="12" t="s">
        <v>1087</v>
      </c>
      <c r="D1921" s="12" t="s">
        <v>1253</v>
      </c>
      <c r="E1921" s="10">
        <v>49000</v>
      </c>
      <c r="F1921" s="11">
        <v>0.35</v>
      </c>
      <c r="G1921" s="13">
        <f t="shared" si="174"/>
        <v>140000</v>
      </c>
      <c r="H1921" s="154" t="s">
        <v>1244</v>
      </c>
      <c r="I1921" s="4" t="s">
        <v>16</v>
      </c>
      <c r="J1921">
        <v>140000</v>
      </c>
      <c r="K1921" t="b">
        <f t="shared" si="175"/>
        <v>0</v>
      </c>
      <c r="L1921" t="b">
        <f t="shared" si="176"/>
        <v>0</v>
      </c>
      <c r="M1921" t="b">
        <f t="shared" si="177"/>
        <v>0</v>
      </c>
      <c r="N1921" t="b">
        <f t="shared" si="178"/>
        <v>1</v>
      </c>
      <c r="O1921" t="b">
        <f t="shared" si="179"/>
        <v>1</v>
      </c>
    </row>
    <row r="1922" spans="1:15">
      <c r="A1922" s="4">
        <v>1128299</v>
      </c>
      <c r="B1922" s="6">
        <v>525</v>
      </c>
      <c r="C1922" s="12" t="s">
        <v>1086</v>
      </c>
      <c r="D1922" s="12" t="s">
        <v>1253</v>
      </c>
      <c r="E1922" s="10">
        <v>101062.5</v>
      </c>
      <c r="F1922" s="11">
        <v>0.35</v>
      </c>
      <c r="G1922" s="13">
        <f t="shared" si="174"/>
        <v>288750</v>
      </c>
      <c r="H1922" s="154" t="s">
        <v>1244</v>
      </c>
      <c r="I1922" s="4" t="s">
        <v>16</v>
      </c>
      <c r="J1922">
        <v>288750</v>
      </c>
      <c r="K1922" t="b">
        <f t="shared" si="175"/>
        <v>0</v>
      </c>
      <c r="L1922" t="b">
        <f t="shared" si="176"/>
        <v>1</v>
      </c>
      <c r="M1922" t="b">
        <f t="shared" si="177"/>
        <v>0</v>
      </c>
      <c r="N1922" t="b">
        <f t="shared" si="178"/>
        <v>1</v>
      </c>
      <c r="O1922" t="b">
        <f t="shared" si="179"/>
        <v>1</v>
      </c>
    </row>
    <row r="1923" spans="1:15">
      <c r="A1923" s="4">
        <v>1128299</v>
      </c>
      <c r="B1923" s="6">
        <v>350</v>
      </c>
      <c r="C1923" s="12" t="s">
        <v>1087</v>
      </c>
      <c r="D1923" s="12" t="s">
        <v>1253</v>
      </c>
      <c r="E1923" s="10">
        <v>61250</v>
      </c>
      <c r="F1923" s="11">
        <v>0.35</v>
      </c>
      <c r="G1923" s="13">
        <f t="shared" si="174"/>
        <v>175000</v>
      </c>
      <c r="H1923" s="154" t="s">
        <v>1244</v>
      </c>
      <c r="I1923" s="4" t="s">
        <v>16</v>
      </c>
      <c r="J1923">
        <v>175000</v>
      </c>
      <c r="K1923" t="b">
        <f t="shared" si="175"/>
        <v>0</v>
      </c>
      <c r="L1923" t="b">
        <f t="shared" si="176"/>
        <v>0</v>
      </c>
      <c r="M1923" t="b">
        <f t="shared" si="177"/>
        <v>0</v>
      </c>
      <c r="N1923" t="b">
        <f t="shared" si="178"/>
        <v>1</v>
      </c>
      <c r="O1923" t="b">
        <f t="shared" si="179"/>
        <v>1</v>
      </c>
    </row>
    <row r="1924" spans="1:15">
      <c r="A1924" s="4">
        <v>1128299</v>
      </c>
      <c r="B1924" s="6">
        <v>325</v>
      </c>
      <c r="C1924" s="12" t="s">
        <v>1087</v>
      </c>
      <c r="D1924" s="12" t="s">
        <v>1253</v>
      </c>
      <c r="E1924" s="10">
        <v>51187.5</v>
      </c>
      <c r="F1924" s="11">
        <v>0.35</v>
      </c>
      <c r="G1924" s="13">
        <f t="shared" si="174"/>
        <v>146250</v>
      </c>
      <c r="H1924" s="154" t="s">
        <v>1244</v>
      </c>
      <c r="I1924" s="4" t="s">
        <v>16</v>
      </c>
      <c r="J1924">
        <v>146250</v>
      </c>
      <c r="K1924" t="b">
        <f t="shared" si="175"/>
        <v>0</v>
      </c>
      <c r="L1924" t="b">
        <f t="shared" si="176"/>
        <v>0</v>
      </c>
      <c r="M1924" t="b">
        <f t="shared" si="177"/>
        <v>0</v>
      </c>
      <c r="N1924" t="b">
        <f t="shared" si="178"/>
        <v>1</v>
      </c>
      <c r="O1924" t="b">
        <f t="shared" si="179"/>
        <v>1</v>
      </c>
    </row>
    <row r="1925" spans="1:15">
      <c r="A1925" s="4">
        <v>1128299</v>
      </c>
      <c r="B1925" s="6">
        <v>300</v>
      </c>
      <c r="C1925" s="12" t="s">
        <v>1087</v>
      </c>
      <c r="D1925" s="12" t="s">
        <v>1253</v>
      </c>
      <c r="E1925" s="10">
        <v>66000</v>
      </c>
      <c r="F1925" s="11">
        <v>0.4</v>
      </c>
      <c r="G1925" s="13">
        <f t="shared" ref="G1925:G1988" si="180">E1925/F1925</f>
        <v>165000</v>
      </c>
      <c r="H1925" s="154" t="s">
        <v>1244</v>
      </c>
      <c r="I1925" s="4" t="s">
        <v>16</v>
      </c>
      <c r="J1925">
        <v>165000</v>
      </c>
      <c r="K1925" t="b">
        <f t="shared" ref="K1925:K1988" si="181">IF(J1925&gt;450000,TRUE,FALSE)</f>
        <v>0</v>
      </c>
      <c r="L1925" t="b">
        <f t="shared" ref="L1925:L1988" si="182">OR(C1925="Men's Street Footwear",H1925="Credit Card")</f>
        <v>0</v>
      </c>
      <c r="M1925" t="b">
        <f t="shared" ref="M1925:M1988" si="183">AND(D1925="Male",H1925="Credit Card",G1925&lt;150000)</f>
        <v>0</v>
      </c>
      <c r="N1925" t="b">
        <f t="shared" ref="N1925:N1988" si="184">NOT(H1925="Credit Card")</f>
        <v>1</v>
      </c>
      <c r="O1925" t="b">
        <f t="shared" ref="O1925:O1988" si="185">NOT(AND(H1925=0,B1925&lt;=500))</f>
        <v>1</v>
      </c>
    </row>
    <row r="1926" spans="1:15">
      <c r="A1926" s="4">
        <v>1128299</v>
      </c>
      <c r="B1926" s="6">
        <v>350</v>
      </c>
      <c r="C1926" s="12" t="s">
        <v>1087</v>
      </c>
      <c r="D1926" s="12" t="s">
        <v>1253</v>
      </c>
      <c r="E1926" s="10">
        <v>63000</v>
      </c>
      <c r="F1926" s="11">
        <v>0.3</v>
      </c>
      <c r="G1926" s="13">
        <f t="shared" si="180"/>
        <v>210000</v>
      </c>
      <c r="H1926" s="154" t="s">
        <v>1244</v>
      </c>
      <c r="I1926" s="4" t="s">
        <v>16</v>
      </c>
      <c r="J1926">
        <v>210000</v>
      </c>
      <c r="K1926" t="b">
        <f t="shared" si="181"/>
        <v>0</v>
      </c>
      <c r="L1926" t="b">
        <f t="shared" si="182"/>
        <v>0</v>
      </c>
      <c r="M1926" t="b">
        <f t="shared" si="183"/>
        <v>0</v>
      </c>
      <c r="N1926" t="b">
        <f t="shared" si="184"/>
        <v>1</v>
      </c>
      <c r="O1926" t="b">
        <f t="shared" si="185"/>
        <v>1</v>
      </c>
    </row>
    <row r="1927" spans="1:15">
      <c r="A1927" s="4">
        <v>1128299</v>
      </c>
      <c r="B1927" s="6">
        <v>575</v>
      </c>
      <c r="C1927" s="12" t="s">
        <v>1087</v>
      </c>
      <c r="D1927" s="12" t="s">
        <v>1253</v>
      </c>
      <c r="E1927" s="10">
        <v>90562.5</v>
      </c>
      <c r="F1927" s="11">
        <v>0.35</v>
      </c>
      <c r="G1927" s="13">
        <f t="shared" si="180"/>
        <v>258750.00000000003</v>
      </c>
      <c r="H1927" s="154" t="s">
        <v>1244</v>
      </c>
      <c r="I1927" s="4" t="s">
        <v>16</v>
      </c>
      <c r="J1927">
        <v>258750.00000000003</v>
      </c>
      <c r="K1927" t="b">
        <f t="shared" si="181"/>
        <v>0</v>
      </c>
      <c r="L1927" t="b">
        <f t="shared" si="182"/>
        <v>0</v>
      </c>
      <c r="M1927" t="b">
        <f t="shared" si="183"/>
        <v>0</v>
      </c>
      <c r="N1927" t="b">
        <f t="shared" si="184"/>
        <v>1</v>
      </c>
      <c r="O1927" t="b">
        <f t="shared" si="185"/>
        <v>1</v>
      </c>
    </row>
    <row r="1928" spans="1:15">
      <c r="A1928" s="4">
        <v>1128299</v>
      </c>
      <c r="B1928" s="6">
        <v>650</v>
      </c>
      <c r="C1928" s="12" t="s">
        <v>1086</v>
      </c>
      <c r="D1928" s="12" t="s">
        <v>1253</v>
      </c>
      <c r="E1928" s="10">
        <v>113750</v>
      </c>
      <c r="F1928" s="11">
        <v>0.35</v>
      </c>
      <c r="G1928" s="13">
        <f t="shared" si="180"/>
        <v>325000</v>
      </c>
      <c r="H1928" s="154" t="s">
        <v>1244</v>
      </c>
      <c r="I1928" s="4" t="s">
        <v>16</v>
      </c>
      <c r="J1928">
        <v>325000</v>
      </c>
      <c r="K1928" t="b">
        <f t="shared" si="181"/>
        <v>0</v>
      </c>
      <c r="L1928" t="b">
        <f t="shared" si="182"/>
        <v>1</v>
      </c>
      <c r="M1928" t="b">
        <f t="shared" si="183"/>
        <v>0</v>
      </c>
      <c r="N1928" t="b">
        <f t="shared" si="184"/>
        <v>1</v>
      </c>
      <c r="O1928" t="b">
        <f t="shared" si="185"/>
        <v>1</v>
      </c>
    </row>
    <row r="1929" spans="1:15">
      <c r="A1929" s="4">
        <v>1128299</v>
      </c>
      <c r="B1929" s="6">
        <v>475</v>
      </c>
      <c r="C1929" s="12" t="s">
        <v>1087</v>
      </c>
      <c r="D1929" s="12" t="s">
        <v>1253</v>
      </c>
      <c r="E1929" s="10">
        <v>74812.5</v>
      </c>
      <c r="F1929" s="11">
        <v>0.35</v>
      </c>
      <c r="G1929" s="13">
        <f t="shared" si="180"/>
        <v>213750</v>
      </c>
      <c r="H1929" s="154" t="s">
        <v>1244</v>
      </c>
      <c r="I1929" s="4" t="s">
        <v>16</v>
      </c>
      <c r="J1929">
        <v>213750</v>
      </c>
      <c r="K1929" t="b">
        <f t="shared" si="181"/>
        <v>0</v>
      </c>
      <c r="L1929" t="b">
        <f t="shared" si="182"/>
        <v>0</v>
      </c>
      <c r="M1929" t="b">
        <f t="shared" si="183"/>
        <v>0</v>
      </c>
      <c r="N1929" t="b">
        <f t="shared" si="184"/>
        <v>1</v>
      </c>
      <c r="O1929" t="b">
        <f t="shared" si="185"/>
        <v>1</v>
      </c>
    </row>
    <row r="1930" spans="1:15">
      <c r="A1930" s="4">
        <v>1128299</v>
      </c>
      <c r="B1930" s="6">
        <v>450</v>
      </c>
      <c r="C1930" s="12" t="s">
        <v>1087</v>
      </c>
      <c r="D1930" s="12" t="s">
        <v>1253</v>
      </c>
      <c r="E1930" s="10">
        <v>86625</v>
      </c>
      <c r="F1930" s="11">
        <v>0.35</v>
      </c>
      <c r="G1930" s="13">
        <f t="shared" si="180"/>
        <v>247500.00000000003</v>
      </c>
      <c r="H1930" s="154" t="s">
        <v>1244</v>
      </c>
      <c r="I1930" s="4" t="s">
        <v>16</v>
      </c>
      <c r="J1930">
        <v>247500.00000000003</v>
      </c>
      <c r="K1930" t="b">
        <f t="shared" si="181"/>
        <v>0</v>
      </c>
      <c r="L1930" t="b">
        <f t="shared" si="182"/>
        <v>0</v>
      </c>
      <c r="M1930" t="b">
        <f t="shared" si="183"/>
        <v>0</v>
      </c>
      <c r="N1930" t="b">
        <f t="shared" si="184"/>
        <v>1</v>
      </c>
      <c r="O1930" t="b">
        <f t="shared" si="185"/>
        <v>1</v>
      </c>
    </row>
    <row r="1931" spans="1:15">
      <c r="A1931" s="4">
        <v>1128299</v>
      </c>
      <c r="B1931" s="6">
        <v>425</v>
      </c>
      <c r="C1931" s="12" t="s">
        <v>1086</v>
      </c>
      <c r="D1931" s="12" t="s">
        <v>1253</v>
      </c>
      <c r="E1931" s="10">
        <v>127500</v>
      </c>
      <c r="F1931" s="11">
        <v>0.4</v>
      </c>
      <c r="G1931" s="13">
        <f t="shared" si="180"/>
        <v>318750</v>
      </c>
      <c r="H1931" s="154" t="s">
        <v>1244</v>
      </c>
      <c r="I1931" s="4" t="s">
        <v>16</v>
      </c>
      <c r="J1931">
        <v>318750</v>
      </c>
      <c r="K1931" t="b">
        <f t="shared" si="181"/>
        <v>0</v>
      </c>
      <c r="L1931" t="b">
        <f t="shared" si="182"/>
        <v>1</v>
      </c>
      <c r="M1931" t="b">
        <f t="shared" si="183"/>
        <v>0</v>
      </c>
      <c r="N1931" t="b">
        <f t="shared" si="184"/>
        <v>1</v>
      </c>
      <c r="O1931" t="b">
        <f t="shared" si="185"/>
        <v>1</v>
      </c>
    </row>
    <row r="1932" spans="1:15">
      <c r="A1932" s="4">
        <v>1128299</v>
      </c>
      <c r="B1932" s="6">
        <v>550</v>
      </c>
      <c r="C1932" s="12" t="s">
        <v>1086</v>
      </c>
      <c r="D1932" s="12" t="s">
        <v>1253</v>
      </c>
      <c r="E1932" s="10">
        <v>132000</v>
      </c>
      <c r="F1932" s="11">
        <v>0.3</v>
      </c>
      <c r="G1932" s="13">
        <f t="shared" si="180"/>
        <v>440000</v>
      </c>
      <c r="H1932" s="154" t="s">
        <v>1244</v>
      </c>
      <c r="I1932" s="4" t="s">
        <v>16</v>
      </c>
      <c r="J1932">
        <v>440000</v>
      </c>
      <c r="K1932" t="b">
        <f t="shared" si="181"/>
        <v>0</v>
      </c>
      <c r="L1932" t="b">
        <f t="shared" si="182"/>
        <v>1</v>
      </c>
      <c r="M1932" t="b">
        <f t="shared" si="183"/>
        <v>0</v>
      </c>
      <c r="N1932" t="b">
        <f t="shared" si="184"/>
        <v>1</v>
      </c>
      <c r="O1932" t="b">
        <f t="shared" si="185"/>
        <v>1</v>
      </c>
    </row>
    <row r="1933" spans="1:15">
      <c r="A1933" s="4">
        <v>1128299</v>
      </c>
      <c r="B1933" s="6">
        <v>750</v>
      </c>
      <c r="C1933" s="12" t="s">
        <v>1086</v>
      </c>
      <c r="D1933" s="12" t="s">
        <v>1253</v>
      </c>
      <c r="E1933" s="10">
        <v>170625</v>
      </c>
      <c r="F1933" s="11">
        <v>0.35</v>
      </c>
      <c r="G1933" s="13">
        <f t="shared" si="180"/>
        <v>487500.00000000006</v>
      </c>
      <c r="H1933" s="154" t="s">
        <v>1244</v>
      </c>
      <c r="I1933" s="4" t="s">
        <v>16</v>
      </c>
      <c r="J1933">
        <v>487500.00000000006</v>
      </c>
      <c r="K1933" t="b">
        <f t="shared" si="181"/>
        <v>1</v>
      </c>
      <c r="L1933" t="b">
        <f t="shared" si="182"/>
        <v>1</v>
      </c>
      <c r="M1933" t="b">
        <f t="shared" si="183"/>
        <v>0</v>
      </c>
      <c r="N1933" t="b">
        <f t="shared" si="184"/>
        <v>1</v>
      </c>
      <c r="O1933" t="b">
        <f t="shared" si="185"/>
        <v>1</v>
      </c>
    </row>
    <row r="1934" spans="1:15">
      <c r="A1934" s="4">
        <v>1128299</v>
      </c>
      <c r="B1934" s="6">
        <v>750</v>
      </c>
      <c r="C1934" s="12" t="s">
        <v>1086</v>
      </c>
      <c r="D1934" s="12" t="s">
        <v>1253</v>
      </c>
      <c r="E1934" s="10">
        <v>196875</v>
      </c>
      <c r="F1934" s="11">
        <v>0.35</v>
      </c>
      <c r="G1934" s="13">
        <f t="shared" si="180"/>
        <v>562500</v>
      </c>
      <c r="H1934" s="154" t="s">
        <v>1244</v>
      </c>
      <c r="I1934" s="4" t="s">
        <v>16</v>
      </c>
      <c r="J1934">
        <v>562500</v>
      </c>
      <c r="K1934" t="b">
        <f t="shared" si="181"/>
        <v>1</v>
      </c>
      <c r="L1934" t="b">
        <f t="shared" si="182"/>
        <v>1</v>
      </c>
      <c r="M1934" t="b">
        <f t="shared" si="183"/>
        <v>0</v>
      </c>
      <c r="N1934" t="b">
        <f t="shared" si="184"/>
        <v>1</v>
      </c>
      <c r="O1934" t="b">
        <f t="shared" si="185"/>
        <v>1</v>
      </c>
    </row>
    <row r="1935" spans="1:15">
      <c r="A1935" s="4">
        <v>1128299</v>
      </c>
      <c r="B1935" s="6">
        <v>550</v>
      </c>
      <c r="C1935" s="12" t="s">
        <v>1088</v>
      </c>
      <c r="D1935" s="155" t="s">
        <v>1254</v>
      </c>
      <c r="E1935" s="10">
        <v>134750</v>
      </c>
      <c r="F1935" s="11">
        <v>0.35</v>
      </c>
      <c r="G1935" s="13">
        <f t="shared" si="180"/>
        <v>385000</v>
      </c>
      <c r="H1935" s="154" t="s">
        <v>1244</v>
      </c>
      <c r="I1935" s="4" t="s">
        <v>16</v>
      </c>
      <c r="J1935">
        <v>385000</v>
      </c>
      <c r="K1935" t="b">
        <f t="shared" si="181"/>
        <v>0</v>
      </c>
      <c r="L1935" t="b">
        <f t="shared" si="182"/>
        <v>0</v>
      </c>
      <c r="M1935" t="b">
        <f t="shared" si="183"/>
        <v>0</v>
      </c>
      <c r="N1935" t="b">
        <f t="shared" si="184"/>
        <v>1</v>
      </c>
      <c r="O1935" t="b">
        <f t="shared" si="185"/>
        <v>1</v>
      </c>
    </row>
    <row r="1936" spans="1:15">
      <c r="A1936" s="4">
        <v>1128299</v>
      </c>
      <c r="B1936" s="6">
        <v>550</v>
      </c>
      <c r="C1936" s="12" t="s">
        <v>1088</v>
      </c>
      <c r="D1936" s="155" t="s">
        <v>1254</v>
      </c>
      <c r="E1936" s="10">
        <v>134750</v>
      </c>
      <c r="F1936" s="11">
        <v>0.35</v>
      </c>
      <c r="G1936" s="13">
        <f t="shared" si="180"/>
        <v>385000</v>
      </c>
      <c r="H1936" s="154" t="s">
        <v>1244</v>
      </c>
      <c r="I1936" s="4" t="s">
        <v>16</v>
      </c>
      <c r="J1936">
        <v>385000</v>
      </c>
      <c r="K1936" t="b">
        <f t="shared" si="181"/>
        <v>0</v>
      </c>
      <c r="L1936" t="b">
        <f t="shared" si="182"/>
        <v>0</v>
      </c>
      <c r="M1936" t="b">
        <f t="shared" si="183"/>
        <v>0</v>
      </c>
      <c r="N1936" t="b">
        <f t="shared" si="184"/>
        <v>1</v>
      </c>
      <c r="O1936" t="b">
        <f t="shared" si="185"/>
        <v>1</v>
      </c>
    </row>
    <row r="1937" spans="1:15">
      <c r="A1937" s="4">
        <v>1128299</v>
      </c>
      <c r="B1937" s="6">
        <v>475</v>
      </c>
      <c r="C1937" s="12" t="s">
        <v>1088</v>
      </c>
      <c r="D1937" s="155" t="s">
        <v>1254</v>
      </c>
      <c r="E1937" s="10">
        <v>152000</v>
      </c>
      <c r="F1937" s="11">
        <v>0.4</v>
      </c>
      <c r="G1937" s="13">
        <f t="shared" si="180"/>
        <v>380000</v>
      </c>
      <c r="H1937" s="154" t="s">
        <v>1244</v>
      </c>
      <c r="I1937" s="4" t="s">
        <v>16</v>
      </c>
      <c r="J1937">
        <v>380000</v>
      </c>
      <c r="K1937" t="b">
        <f t="shared" si="181"/>
        <v>0</v>
      </c>
      <c r="L1937" t="b">
        <f t="shared" si="182"/>
        <v>0</v>
      </c>
      <c r="M1937" t="b">
        <f t="shared" si="183"/>
        <v>0</v>
      </c>
      <c r="N1937" t="b">
        <f t="shared" si="184"/>
        <v>1</v>
      </c>
      <c r="O1937" t="b">
        <f t="shared" si="185"/>
        <v>1</v>
      </c>
    </row>
    <row r="1938" spans="1:15">
      <c r="A1938" s="4">
        <v>1128299</v>
      </c>
      <c r="B1938" s="6">
        <v>575</v>
      </c>
      <c r="C1938" s="12" t="s">
        <v>1087</v>
      </c>
      <c r="D1938" s="12" t="s">
        <v>1253</v>
      </c>
      <c r="E1938" s="10">
        <v>146625</v>
      </c>
      <c r="F1938" s="11">
        <v>0.3</v>
      </c>
      <c r="G1938" s="13">
        <f t="shared" si="180"/>
        <v>488750</v>
      </c>
      <c r="H1938" s="154" t="s">
        <v>1244</v>
      </c>
      <c r="I1938" s="4" t="s">
        <v>16</v>
      </c>
      <c r="J1938">
        <v>488750</v>
      </c>
      <c r="K1938" t="b">
        <f t="shared" si="181"/>
        <v>1</v>
      </c>
      <c r="L1938" t="b">
        <f t="shared" si="182"/>
        <v>0</v>
      </c>
      <c r="M1938" t="b">
        <f t="shared" si="183"/>
        <v>0</v>
      </c>
      <c r="N1938" t="b">
        <f t="shared" si="184"/>
        <v>1</v>
      </c>
      <c r="O1938" t="b">
        <f t="shared" si="185"/>
        <v>1</v>
      </c>
    </row>
    <row r="1939" spans="1:15">
      <c r="A1939" s="4">
        <v>1128299</v>
      </c>
      <c r="B1939" s="6">
        <v>400</v>
      </c>
      <c r="C1939" s="12" t="s">
        <v>1087</v>
      </c>
      <c r="D1939" s="12" t="s">
        <v>1253</v>
      </c>
      <c r="E1939" s="10">
        <v>56000</v>
      </c>
      <c r="F1939" s="11">
        <v>0.4</v>
      </c>
      <c r="G1939" s="13">
        <f t="shared" si="180"/>
        <v>140000</v>
      </c>
      <c r="H1939" s="154" t="s">
        <v>1244</v>
      </c>
      <c r="I1939" s="4" t="s">
        <v>16</v>
      </c>
      <c r="J1939">
        <v>140000</v>
      </c>
      <c r="K1939" t="b">
        <f t="shared" si="181"/>
        <v>0</v>
      </c>
      <c r="L1939" t="b">
        <f t="shared" si="182"/>
        <v>0</v>
      </c>
      <c r="M1939" t="b">
        <f t="shared" si="183"/>
        <v>0</v>
      </c>
      <c r="N1939" t="b">
        <f t="shared" si="184"/>
        <v>1</v>
      </c>
      <c r="O1939" t="b">
        <f t="shared" si="185"/>
        <v>1</v>
      </c>
    </row>
    <row r="1940" spans="1:15">
      <c r="A1940" s="4">
        <v>1128299</v>
      </c>
      <c r="B1940" s="6">
        <v>400</v>
      </c>
      <c r="C1940" s="12" t="s">
        <v>1087</v>
      </c>
      <c r="D1940" s="12" t="s">
        <v>1253</v>
      </c>
      <c r="E1940" s="10">
        <v>72000</v>
      </c>
      <c r="F1940" s="11">
        <v>0.4</v>
      </c>
      <c r="G1940" s="13">
        <f t="shared" si="180"/>
        <v>180000</v>
      </c>
      <c r="H1940" s="154" t="s">
        <v>1244</v>
      </c>
      <c r="I1940" s="4" t="s">
        <v>16</v>
      </c>
      <c r="J1940">
        <v>180000</v>
      </c>
      <c r="K1940" t="b">
        <f t="shared" si="181"/>
        <v>0</v>
      </c>
      <c r="L1940" t="b">
        <f t="shared" si="182"/>
        <v>0</v>
      </c>
      <c r="M1940" t="b">
        <f t="shared" si="183"/>
        <v>0</v>
      </c>
      <c r="N1940" t="b">
        <f t="shared" si="184"/>
        <v>1</v>
      </c>
      <c r="O1940" t="b">
        <f t="shared" si="185"/>
        <v>1</v>
      </c>
    </row>
    <row r="1941" spans="1:15">
      <c r="A1941" s="4">
        <v>1128299</v>
      </c>
      <c r="B1941" s="6">
        <v>400</v>
      </c>
      <c r="C1941" s="12" t="s">
        <v>1087</v>
      </c>
      <c r="D1941" s="12" t="s">
        <v>1253</v>
      </c>
      <c r="E1941" s="10">
        <v>72000</v>
      </c>
      <c r="F1941" s="11">
        <v>0.4</v>
      </c>
      <c r="G1941" s="13">
        <f t="shared" si="180"/>
        <v>180000</v>
      </c>
      <c r="H1941" s="154" t="s">
        <v>1244</v>
      </c>
      <c r="I1941" s="4" t="s">
        <v>16</v>
      </c>
      <c r="J1941">
        <v>180000</v>
      </c>
      <c r="K1941" t="b">
        <f t="shared" si="181"/>
        <v>0</v>
      </c>
      <c r="L1941" t="b">
        <f t="shared" si="182"/>
        <v>0</v>
      </c>
      <c r="M1941" t="b">
        <f t="shared" si="183"/>
        <v>0</v>
      </c>
      <c r="N1941" t="b">
        <f t="shared" si="184"/>
        <v>1</v>
      </c>
      <c r="O1941" t="b">
        <f t="shared" si="185"/>
        <v>1</v>
      </c>
    </row>
    <row r="1942" spans="1:15">
      <c r="A1942" s="4">
        <v>1128299</v>
      </c>
      <c r="B1942" s="6">
        <v>250</v>
      </c>
      <c r="C1942" s="12" t="s">
        <v>1087</v>
      </c>
      <c r="D1942" s="12" t="s">
        <v>1253</v>
      </c>
      <c r="E1942" s="10">
        <v>45000</v>
      </c>
      <c r="F1942" s="11">
        <v>0.4</v>
      </c>
      <c r="G1942" s="13">
        <f t="shared" si="180"/>
        <v>112500</v>
      </c>
      <c r="H1942" s="154" t="s">
        <v>1244</v>
      </c>
      <c r="I1942" s="4" t="s">
        <v>16</v>
      </c>
      <c r="J1942">
        <v>112500</v>
      </c>
      <c r="K1942" t="b">
        <f t="shared" si="181"/>
        <v>0</v>
      </c>
      <c r="L1942" t="b">
        <f t="shared" si="182"/>
        <v>0</v>
      </c>
      <c r="M1942" t="b">
        <f t="shared" si="183"/>
        <v>0</v>
      </c>
      <c r="N1942" t="b">
        <f t="shared" si="184"/>
        <v>1</v>
      </c>
      <c r="O1942" t="b">
        <f t="shared" si="185"/>
        <v>1</v>
      </c>
    </row>
    <row r="1943" spans="1:15">
      <c r="A1943" s="4">
        <v>1128299</v>
      </c>
      <c r="B1943" s="6">
        <v>200</v>
      </c>
      <c r="C1943" s="12" t="s">
        <v>1086</v>
      </c>
      <c r="D1943" s="12" t="s">
        <v>1253</v>
      </c>
      <c r="E1943" s="10">
        <v>45000</v>
      </c>
      <c r="F1943" s="11">
        <v>0.45</v>
      </c>
      <c r="G1943" s="13">
        <f t="shared" si="180"/>
        <v>100000</v>
      </c>
      <c r="H1943" s="154" t="s">
        <v>1244</v>
      </c>
      <c r="I1943" s="4" t="s">
        <v>16</v>
      </c>
      <c r="J1943">
        <v>100000</v>
      </c>
      <c r="K1943" t="b">
        <f t="shared" si="181"/>
        <v>0</v>
      </c>
      <c r="L1943" t="b">
        <f t="shared" si="182"/>
        <v>1</v>
      </c>
      <c r="M1943" t="b">
        <f t="shared" si="183"/>
        <v>0</v>
      </c>
      <c r="N1943" t="b">
        <f t="shared" si="184"/>
        <v>1</v>
      </c>
      <c r="O1943" t="b">
        <f t="shared" si="185"/>
        <v>1</v>
      </c>
    </row>
    <row r="1944" spans="1:15">
      <c r="A1944" s="4">
        <v>1128299</v>
      </c>
      <c r="B1944" s="6">
        <v>450</v>
      </c>
      <c r="C1944" s="12" t="s">
        <v>1086</v>
      </c>
      <c r="D1944" s="12" t="s">
        <v>1253</v>
      </c>
      <c r="E1944" s="10">
        <v>70875</v>
      </c>
      <c r="F1944" s="11">
        <v>0.35</v>
      </c>
      <c r="G1944" s="13">
        <f t="shared" si="180"/>
        <v>202500</v>
      </c>
      <c r="H1944" s="154" t="s">
        <v>1244</v>
      </c>
      <c r="I1944" s="4" t="s">
        <v>16</v>
      </c>
      <c r="J1944">
        <v>202500</v>
      </c>
      <c r="K1944" t="b">
        <f t="shared" si="181"/>
        <v>0</v>
      </c>
      <c r="L1944" t="b">
        <f t="shared" si="182"/>
        <v>1</v>
      </c>
      <c r="M1944" t="b">
        <f t="shared" si="183"/>
        <v>0</v>
      </c>
      <c r="N1944" t="b">
        <f t="shared" si="184"/>
        <v>1</v>
      </c>
      <c r="O1944" t="b">
        <f t="shared" si="185"/>
        <v>1</v>
      </c>
    </row>
    <row r="1945" spans="1:15">
      <c r="A1945" s="4">
        <v>1128299</v>
      </c>
      <c r="B1945" s="6">
        <v>500</v>
      </c>
      <c r="C1945" s="12" t="s">
        <v>1086</v>
      </c>
      <c r="D1945" s="12" t="s">
        <v>1253</v>
      </c>
      <c r="E1945" s="10">
        <v>70000</v>
      </c>
      <c r="F1945" s="11">
        <v>0.4</v>
      </c>
      <c r="G1945" s="13">
        <f t="shared" si="180"/>
        <v>175000</v>
      </c>
      <c r="H1945" s="154" t="s">
        <v>1244</v>
      </c>
      <c r="I1945" s="4" t="s">
        <v>16</v>
      </c>
      <c r="J1945">
        <v>175000</v>
      </c>
      <c r="K1945" t="b">
        <f t="shared" si="181"/>
        <v>0</v>
      </c>
      <c r="L1945" t="b">
        <f t="shared" si="182"/>
        <v>1</v>
      </c>
      <c r="M1945" t="b">
        <f t="shared" si="183"/>
        <v>0</v>
      </c>
      <c r="N1945" t="b">
        <f t="shared" si="184"/>
        <v>1</v>
      </c>
      <c r="O1945" t="b">
        <f t="shared" si="185"/>
        <v>1</v>
      </c>
    </row>
    <row r="1946" spans="1:15">
      <c r="A1946" s="4">
        <v>1128299</v>
      </c>
      <c r="B1946" s="6">
        <v>400</v>
      </c>
      <c r="C1946" s="12" t="s">
        <v>1087</v>
      </c>
      <c r="D1946" s="12" t="s">
        <v>1253</v>
      </c>
      <c r="E1946" s="10">
        <v>72000</v>
      </c>
      <c r="F1946" s="11">
        <v>0.4</v>
      </c>
      <c r="G1946" s="13">
        <f t="shared" si="180"/>
        <v>180000</v>
      </c>
      <c r="H1946" s="154" t="s">
        <v>1244</v>
      </c>
      <c r="I1946" s="4" t="s">
        <v>16</v>
      </c>
      <c r="J1946">
        <v>180000</v>
      </c>
      <c r="K1946" t="b">
        <f t="shared" si="181"/>
        <v>0</v>
      </c>
      <c r="L1946" t="b">
        <f t="shared" si="182"/>
        <v>0</v>
      </c>
      <c r="M1946" t="b">
        <f t="shared" si="183"/>
        <v>0</v>
      </c>
      <c r="N1946" t="b">
        <f t="shared" si="184"/>
        <v>1</v>
      </c>
      <c r="O1946" t="b">
        <f t="shared" si="185"/>
        <v>1</v>
      </c>
    </row>
    <row r="1947" spans="1:15">
      <c r="A1947" s="4">
        <v>1128299</v>
      </c>
      <c r="B1947" s="6">
        <v>400</v>
      </c>
      <c r="C1947" s="12" t="s">
        <v>1087</v>
      </c>
      <c r="D1947" s="12" t="s">
        <v>1253</v>
      </c>
      <c r="E1947" s="10">
        <v>72000</v>
      </c>
      <c r="F1947" s="11">
        <v>0.4</v>
      </c>
      <c r="G1947" s="13">
        <f t="shared" si="180"/>
        <v>180000</v>
      </c>
      <c r="H1947" s="154" t="s">
        <v>1244</v>
      </c>
      <c r="I1947" s="4" t="s">
        <v>16</v>
      </c>
      <c r="J1947">
        <v>180000</v>
      </c>
      <c r="K1947" t="b">
        <f t="shared" si="181"/>
        <v>0</v>
      </c>
      <c r="L1947" t="b">
        <f t="shared" si="182"/>
        <v>0</v>
      </c>
      <c r="M1947" t="b">
        <f t="shared" si="183"/>
        <v>0</v>
      </c>
      <c r="N1947" t="b">
        <f t="shared" si="184"/>
        <v>1</v>
      </c>
      <c r="O1947" t="b">
        <f t="shared" si="185"/>
        <v>1</v>
      </c>
    </row>
    <row r="1948" spans="1:15">
      <c r="A1948" s="4">
        <v>1128299</v>
      </c>
      <c r="B1948" s="6">
        <v>250</v>
      </c>
      <c r="C1948" s="12" t="s">
        <v>1087</v>
      </c>
      <c r="D1948" s="12" t="s">
        <v>1253</v>
      </c>
      <c r="E1948" s="10">
        <v>45000</v>
      </c>
      <c r="F1948" s="11">
        <v>0.4</v>
      </c>
      <c r="G1948" s="13">
        <f t="shared" si="180"/>
        <v>112500</v>
      </c>
      <c r="H1948" s="154" t="s">
        <v>1244</v>
      </c>
      <c r="I1948" s="4" t="s">
        <v>16</v>
      </c>
      <c r="J1948">
        <v>112500</v>
      </c>
      <c r="K1948" t="b">
        <f t="shared" si="181"/>
        <v>0</v>
      </c>
      <c r="L1948" t="b">
        <f t="shared" si="182"/>
        <v>0</v>
      </c>
      <c r="M1948" t="b">
        <f t="shared" si="183"/>
        <v>0</v>
      </c>
      <c r="N1948" t="b">
        <f t="shared" si="184"/>
        <v>1</v>
      </c>
      <c r="O1948" t="b">
        <f t="shared" si="185"/>
        <v>1</v>
      </c>
    </row>
    <row r="1949" spans="1:15">
      <c r="A1949" s="4">
        <v>1128299</v>
      </c>
      <c r="B1949" s="6">
        <v>175</v>
      </c>
      <c r="C1949" s="12" t="s">
        <v>1087</v>
      </c>
      <c r="D1949" s="12" t="s">
        <v>1253</v>
      </c>
      <c r="E1949" s="10">
        <v>39375</v>
      </c>
      <c r="F1949" s="11">
        <v>0.45</v>
      </c>
      <c r="G1949" s="13">
        <f t="shared" si="180"/>
        <v>87500</v>
      </c>
      <c r="H1949" s="154" t="s">
        <v>1244</v>
      </c>
      <c r="I1949" s="4" t="s">
        <v>16</v>
      </c>
      <c r="J1949">
        <v>87500</v>
      </c>
      <c r="K1949" t="b">
        <f t="shared" si="181"/>
        <v>0</v>
      </c>
      <c r="L1949" t="b">
        <f t="shared" si="182"/>
        <v>0</v>
      </c>
      <c r="M1949" t="b">
        <f t="shared" si="183"/>
        <v>0</v>
      </c>
      <c r="N1949" t="b">
        <f t="shared" si="184"/>
        <v>1</v>
      </c>
      <c r="O1949" t="b">
        <f t="shared" si="185"/>
        <v>1</v>
      </c>
    </row>
    <row r="1950" spans="1:15">
      <c r="A1950" s="4">
        <v>1128299</v>
      </c>
      <c r="B1950" s="6">
        <v>375</v>
      </c>
      <c r="C1950" s="12" t="s">
        <v>1086</v>
      </c>
      <c r="D1950" s="12" t="s">
        <v>1253</v>
      </c>
      <c r="E1950" s="10">
        <v>59062.5</v>
      </c>
      <c r="F1950" s="11">
        <v>0.35</v>
      </c>
      <c r="G1950" s="13">
        <f t="shared" si="180"/>
        <v>168750</v>
      </c>
      <c r="H1950" s="154" t="s">
        <v>1244</v>
      </c>
      <c r="I1950" s="4" t="s">
        <v>16</v>
      </c>
      <c r="J1950">
        <v>168750</v>
      </c>
      <c r="K1950" t="b">
        <f t="shared" si="181"/>
        <v>0</v>
      </c>
      <c r="L1950" t="b">
        <f t="shared" si="182"/>
        <v>1</v>
      </c>
      <c r="M1950" t="b">
        <f t="shared" si="183"/>
        <v>0</v>
      </c>
      <c r="N1950" t="b">
        <f t="shared" si="184"/>
        <v>1</v>
      </c>
      <c r="O1950" t="b">
        <f t="shared" si="185"/>
        <v>1</v>
      </c>
    </row>
    <row r="1951" spans="1:15">
      <c r="A1951" s="4">
        <v>1128299</v>
      </c>
      <c r="B1951" s="6">
        <v>525</v>
      </c>
      <c r="C1951" s="12" t="s">
        <v>1086</v>
      </c>
      <c r="D1951" s="12" t="s">
        <v>1253</v>
      </c>
      <c r="E1951" s="10">
        <v>94500</v>
      </c>
      <c r="F1951" s="11">
        <v>0.4</v>
      </c>
      <c r="G1951" s="13">
        <f t="shared" si="180"/>
        <v>236250</v>
      </c>
      <c r="H1951" s="154" t="s">
        <v>1244</v>
      </c>
      <c r="I1951" s="4" t="s">
        <v>16</v>
      </c>
      <c r="J1951">
        <v>236250</v>
      </c>
      <c r="K1951" t="b">
        <f t="shared" si="181"/>
        <v>0</v>
      </c>
      <c r="L1951" t="b">
        <f t="shared" si="182"/>
        <v>1</v>
      </c>
      <c r="M1951" t="b">
        <f t="shared" si="183"/>
        <v>0</v>
      </c>
      <c r="N1951" t="b">
        <f t="shared" si="184"/>
        <v>1</v>
      </c>
      <c r="O1951" t="b">
        <f t="shared" si="185"/>
        <v>1</v>
      </c>
    </row>
    <row r="1952" spans="1:15">
      <c r="A1952" s="4">
        <v>1128299</v>
      </c>
      <c r="B1952" s="6">
        <v>375</v>
      </c>
      <c r="C1952" s="12" t="s">
        <v>1086</v>
      </c>
      <c r="D1952" s="12" t="s">
        <v>1253</v>
      </c>
      <c r="E1952" s="10">
        <v>82500</v>
      </c>
      <c r="F1952" s="11">
        <v>0.4</v>
      </c>
      <c r="G1952" s="13">
        <f t="shared" si="180"/>
        <v>206250</v>
      </c>
      <c r="H1952" s="154" t="s">
        <v>1244</v>
      </c>
      <c r="I1952" s="4" t="s">
        <v>16</v>
      </c>
      <c r="J1952">
        <v>206250</v>
      </c>
      <c r="K1952" t="b">
        <f t="shared" si="181"/>
        <v>0</v>
      </c>
      <c r="L1952" t="b">
        <f t="shared" si="182"/>
        <v>1</v>
      </c>
      <c r="M1952" t="b">
        <f t="shared" si="183"/>
        <v>0</v>
      </c>
      <c r="N1952" t="b">
        <f t="shared" si="184"/>
        <v>1</v>
      </c>
      <c r="O1952" t="b">
        <f t="shared" si="185"/>
        <v>1</v>
      </c>
    </row>
    <row r="1953" spans="1:15">
      <c r="A1953" s="4">
        <v>1128299</v>
      </c>
      <c r="B1953" s="6">
        <v>400</v>
      </c>
      <c r="C1953" s="12" t="s">
        <v>1086</v>
      </c>
      <c r="D1953" s="12" t="s">
        <v>1253</v>
      </c>
      <c r="E1953" s="10">
        <v>96000</v>
      </c>
      <c r="F1953" s="11">
        <v>0.4</v>
      </c>
      <c r="G1953" s="13">
        <f t="shared" si="180"/>
        <v>240000</v>
      </c>
      <c r="H1953" s="154" t="s">
        <v>1244</v>
      </c>
      <c r="I1953" s="4" t="s">
        <v>16</v>
      </c>
      <c r="J1953">
        <v>240000</v>
      </c>
      <c r="K1953" t="b">
        <f t="shared" si="181"/>
        <v>0</v>
      </c>
      <c r="L1953" t="b">
        <f t="shared" si="182"/>
        <v>1</v>
      </c>
      <c r="M1953" t="b">
        <f t="shared" si="183"/>
        <v>0</v>
      </c>
      <c r="N1953" t="b">
        <f t="shared" si="184"/>
        <v>1</v>
      </c>
      <c r="O1953" t="b">
        <f t="shared" si="185"/>
        <v>1</v>
      </c>
    </row>
    <row r="1954" spans="1:15">
      <c r="A1954" s="4">
        <v>1128299</v>
      </c>
      <c r="B1954" s="6">
        <v>300</v>
      </c>
      <c r="C1954" s="12" t="s">
        <v>1087</v>
      </c>
      <c r="D1954" s="12" t="s">
        <v>1253</v>
      </c>
      <c r="E1954" s="10">
        <v>66000</v>
      </c>
      <c r="F1954" s="11">
        <v>0.4</v>
      </c>
      <c r="G1954" s="13">
        <f t="shared" si="180"/>
        <v>165000</v>
      </c>
      <c r="H1954" s="154" t="s">
        <v>1244</v>
      </c>
      <c r="I1954" s="4" t="s">
        <v>16</v>
      </c>
      <c r="J1954">
        <v>165000</v>
      </c>
      <c r="K1954" t="b">
        <f t="shared" si="181"/>
        <v>0</v>
      </c>
      <c r="L1954" t="b">
        <f t="shared" si="182"/>
        <v>0</v>
      </c>
      <c r="M1954" t="b">
        <f t="shared" si="183"/>
        <v>0</v>
      </c>
      <c r="N1954" t="b">
        <f t="shared" si="184"/>
        <v>1</v>
      </c>
      <c r="O1954" t="b">
        <f t="shared" si="185"/>
        <v>1</v>
      </c>
    </row>
    <row r="1955" spans="1:15">
      <c r="A1955" s="4">
        <v>1128299</v>
      </c>
      <c r="B1955" s="6">
        <v>150</v>
      </c>
      <c r="C1955" s="12" t="s">
        <v>1087</v>
      </c>
      <c r="D1955" s="12" t="s">
        <v>1253</v>
      </c>
      <c r="E1955" s="10">
        <v>40500</v>
      </c>
      <c r="F1955" s="11">
        <v>0.45</v>
      </c>
      <c r="G1955" s="13">
        <f t="shared" si="180"/>
        <v>90000</v>
      </c>
      <c r="H1955" s="154" t="s">
        <v>1244</v>
      </c>
      <c r="I1955" s="4" t="s">
        <v>16</v>
      </c>
      <c r="J1955">
        <v>90000</v>
      </c>
      <c r="K1955" t="b">
        <f t="shared" si="181"/>
        <v>0</v>
      </c>
      <c r="L1955" t="b">
        <f t="shared" si="182"/>
        <v>0</v>
      </c>
      <c r="M1955" t="b">
        <f t="shared" si="183"/>
        <v>0</v>
      </c>
      <c r="N1955" t="b">
        <f t="shared" si="184"/>
        <v>1</v>
      </c>
      <c r="O1955" t="b">
        <f t="shared" si="185"/>
        <v>1</v>
      </c>
    </row>
    <row r="1956" spans="1:15">
      <c r="A1956" s="4">
        <v>1128299</v>
      </c>
      <c r="B1956" s="6">
        <v>350</v>
      </c>
      <c r="C1956" s="12" t="s">
        <v>1087</v>
      </c>
      <c r="D1956" s="12" t="s">
        <v>1253</v>
      </c>
      <c r="E1956" s="10">
        <v>55125</v>
      </c>
      <c r="F1956" s="11">
        <v>0.35</v>
      </c>
      <c r="G1956" s="13">
        <f t="shared" si="180"/>
        <v>157500</v>
      </c>
      <c r="H1956" s="154" t="s">
        <v>1244</v>
      </c>
      <c r="I1956" s="4" t="s">
        <v>16</v>
      </c>
      <c r="J1956">
        <v>157500</v>
      </c>
      <c r="K1956" t="b">
        <f t="shared" si="181"/>
        <v>0</v>
      </c>
      <c r="L1956" t="b">
        <f t="shared" si="182"/>
        <v>0</v>
      </c>
      <c r="M1956" t="b">
        <f t="shared" si="183"/>
        <v>0</v>
      </c>
      <c r="N1956" t="b">
        <f t="shared" si="184"/>
        <v>1</v>
      </c>
      <c r="O1956" t="b">
        <f t="shared" si="185"/>
        <v>1</v>
      </c>
    </row>
    <row r="1957" spans="1:15">
      <c r="A1957" s="4">
        <v>1128299</v>
      </c>
      <c r="B1957" s="6">
        <v>525</v>
      </c>
      <c r="C1957" s="12" t="s">
        <v>1087</v>
      </c>
      <c r="D1957" s="12" t="s">
        <v>1253</v>
      </c>
      <c r="E1957" s="10">
        <v>105000</v>
      </c>
      <c r="F1957" s="11">
        <v>0.4</v>
      </c>
      <c r="G1957" s="13">
        <f t="shared" si="180"/>
        <v>262500</v>
      </c>
      <c r="H1957" s="154" t="s">
        <v>1244</v>
      </c>
      <c r="I1957" s="4" t="s">
        <v>16</v>
      </c>
      <c r="J1957">
        <v>262500</v>
      </c>
      <c r="K1957" t="b">
        <f t="shared" si="181"/>
        <v>0</v>
      </c>
      <c r="L1957" t="b">
        <f t="shared" si="182"/>
        <v>0</v>
      </c>
      <c r="M1957" t="b">
        <f t="shared" si="183"/>
        <v>0</v>
      </c>
      <c r="N1957" t="b">
        <f t="shared" si="184"/>
        <v>1</v>
      </c>
      <c r="O1957" t="b">
        <f t="shared" si="185"/>
        <v>1</v>
      </c>
    </row>
    <row r="1958" spans="1:15">
      <c r="A1958" s="4">
        <v>1128299</v>
      </c>
      <c r="B1958" s="6">
        <v>325</v>
      </c>
      <c r="C1958" s="12" t="s">
        <v>1087</v>
      </c>
      <c r="D1958" s="12" t="s">
        <v>1253</v>
      </c>
      <c r="E1958" s="10">
        <v>71500</v>
      </c>
      <c r="F1958" s="11">
        <v>0.4</v>
      </c>
      <c r="G1958" s="13">
        <f t="shared" si="180"/>
        <v>178750</v>
      </c>
      <c r="H1958" s="154" t="s">
        <v>1244</v>
      </c>
      <c r="I1958" s="4" t="s">
        <v>16</v>
      </c>
      <c r="J1958">
        <v>178750</v>
      </c>
      <c r="K1958" t="b">
        <f t="shared" si="181"/>
        <v>0</v>
      </c>
      <c r="L1958" t="b">
        <f t="shared" si="182"/>
        <v>0</v>
      </c>
      <c r="M1958" t="b">
        <f t="shared" si="183"/>
        <v>0</v>
      </c>
      <c r="N1958" t="b">
        <f t="shared" si="184"/>
        <v>1</v>
      </c>
      <c r="O1958" t="b">
        <f t="shared" si="185"/>
        <v>1</v>
      </c>
    </row>
    <row r="1959" spans="1:15">
      <c r="A1959" s="4">
        <v>1128299</v>
      </c>
      <c r="B1959" s="6">
        <v>375</v>
      </c>
      <c r="C1959" s="12" t="s">
        <v>1086</v>
      </c>
      <c r="D1959" s="12" t="s">
        <v>1253</v>
      </c>
      <c r="E1959" s="10">
        <v>82500</v>
      </c>
      <c r="F1959" s="11">
        <v>0.4</v>
      </c>
      <c r="G1959" s="13">
        <f t="shared" si="180"/>
        <v>206250</v>
      </c>
      <c r="H1959" s="154" t="s">
        <v>1244</v>
      </c>
      <c r="I1959" s="4" t="s">
        <v>16</v>
      </c>
      <c r="J1959">
        <v>206250</v>
      </c>
      <c r="K1959" t="b">
        <f t="shared" si="181"/>
        <v>0</v>
      </c>
      <c r="L1959" t="b">
        <f t="shared" si="182"/>
        <v>1</v>
      </c>
      <c r="M1959" t="b">
        <f t="shared" si="183"/>
        <v>0</v>
      </c>
      <c r="N1959" t="b">
        <f t="shared" si="184"/>
        <v>1</v>
      </c>
      <c r="O1959" t="b">
        <f t="shared" si="185"/>
        <v>1</v>
      </c>
    </row>
    <row r="1960" spans="1:15">
      <c r="A1960" s="4">
        <v>1128299</v>
      </c>
      <c r="B1960" s="6">
        <v>275</v>
      </c>
      <c r="C1960" s="12" t="s">
        <v>1087</v>
      </c>
      <c r="D1960" s="12" t="s">
        <v>1253</v>
      </c>
      <c r="E1960" s="10">
        <v>44000</v>
      </c>
      <c r="F1960" s="11">
        <v>0.4</v>
      </c>
      <c r="G1960" s="13">
        <f t="shared" si="180"/>
        <v>110000</v>
      </c>
      <c r="H1960" s="154" t="s">
        <v>1244</v>
      </c>
      <c r="I1960" s="4" t="s">
        <v>16</v>
      </c>
      <c r="J1960">
        <v>110000</v>
      </c>
      <c r="K1960" t="b">
        <f t="shared" si="181"/>
        <v>0</v>
      </c>
      <c r="L1960" t="b">
        <f t="shared" si="182"/>
        <v>0</v>
      </c>
      <c r="M1960" t="b">
        <f t="shared" si="183"/>
        <v>0</v>
      </c>
      <c r="N1960" t="b">
        <f t="shared" si="184"/>
        <v>1</v>
      </c>
      <c r="O1960" t="b">
        <f t="shared" si="185"/>
        <v>1</v>
      </c>
    </row>
    <row r="1961" spans="1:15">
      <c r="A1961" s="4">
        <v>1128299</v>
      </c>
      <c r="B1961" s="6">
        <v>175</v>
      </c>
      <c r="C1961" s="12" t="s">
        <v>1086</v>
      </c>
      <c r="D1961" s="12" t="s">
        <v>1253</v>
      </c>
      <c r="E1961" s="10">
        <v>35437.5</v>
      </c>
      <c r="F1961" s="11">
        <v>0.45</v>
      </c>
      <c r="G1961" s="13">
        <f t="shared" si="180"/>
        <v>78750</v>
      </c>
      <c r="H1961" s="154" t="s">
        <v>1244</v>
      </c>
      <c r="I1961" s="4" t="s">
        <v>16</v>
      </c>
      <c r="J1961">
        <v>78750</v>
      </c>
      <c r="K1961" t="b">
        <f t="shared" si="181"/>
        <v>0</v>
      </c>
      <c r="L1961" t="b">
        <f t="shared" si="182"/>
        <v>1</v>
      </c>
      <c r="M1961" t="b">
        <f t="shared" si="183"/>
        <v>0</v>
      </c>
      <c r="N1961" t="b">
        <f t="shared" si="184"/>
        <v>1</v>
      </c>
      <c r="O1961" t="b">
        <f t="shared" si="185"/>
        <v>1</v>
      </c>
    </row>
    <row r="1962" spans="1:15">
      <c r="A1962" s="4">
        <v>1128299</v>
      </c>
      <c r="B1962" s="6">
        <v>350</v>
      </c>
      <c r="C1962" s="12" t="s">
        <v>1087</v>
      </c>
      <c r="D1962" s="12" t="s">
        <v>1253</v>
      </c>
      <c r="E1962" s="10">
        <v>73500</v>
      </c>
      <c r="F1962" s="11">
        <v>0.35</v>
      </c>
      <c r="G1962" s="13">
        <f t="shared" si="180"/>
        <v>210000</v>
      </c>
      <c r="H1962" s="154" t="s">
        <v>1244</v>
      </c>
      <c r="I1962" s="4" t="s">
        <v>16</v>
      </c>
      <c r="J1962">
        <v>210000</v>
      </c>
      <c r="K1962" t="b">
        <f t="shared" si="181"/>
        <v>0</v>
      </c>
      <c r="L1962" t="b">
        <f t="shared" si="182"/>
        <v>0</v>
      </c>
      <c r="M1962" t="b">
        <f t="shared" si="183"/>
        <v>0</v>
      </c>
      <c r="N1962" t="b">
        <f t="shared" si="184"/>
        <v>1</v>
      </c>
      <c r="O1962" t="b">
        <f t="shared" si="185"/>
        <v>1</v>
      </c>
    </row>
    <row r="1963" spans="1:15">
      <c r="A1963" s="4">
        <v>1128299</v>
      </c>
      <c r="B1963" s="6">
        <v>550</v>
      </c>
      <c r="C1963" s="12" t="s">
        <v>1086</v>
      </c>
      <c r="D1963" s="12" t="s">
        <v>1253</v>
      </c>
      <c r="E1963" s="10">
        <v>99000</v>
      </c>
      <c r="F1963" s="11">
        <v>0.4</v>
      </c>
      <c r="G1963" s="13">
        <f t="shared" si="180"/>
        <v>247500</v>
      </c>
      <c r="H1963" s="154" t="s">
        <v>1244</v>
      </c>
      <c r="I1963" s="4" t="s">
        <v>16</v>
      </c>
      <c r="J1963">
        <v>247500</v>
      </c>
      <c r="K1963" t="b">
        <f t="shared" si="181"/>
        <v>0</v>
      </c>
      <c r="L1963" t="b">
        <f t="shared" si="182"/>
        <v>1</v>
      </c>
      <c r="M1963" t="b">
        <f t="shared" si="183"/>
        <v>0</v>
      </c>
      <c r="N1963" t="b">
        <f t="shared" si="184"/>
        <v>1</v>
      </c>
      <c r="O1963" t="b">
        <f t="shared" si="185"/>
        <v>1</v>
      </c>
    </row>
    <row r="1964" spans="1:15">
      <c r="A1964" s="4">
        <v>1128299</v>
      </c>
      <c r="B1964" s="6">
        <v>400</v>
      </c>
      <c r="C1964" s="12" t="s">
        <v>1087</v>
      </c>
      <c r="D1964" s="12" t="s">
        <v>1253</v>
      </c>
      <c r="E1964" s="10">
        <v>80000</v>
      </c>
      <c r="F1964" s="11">
        <v>0.4</v>
      </c>
      <c r="G1964" s="13">
        <f t="shared" si="180"/>
        <v>200000</v>
      </c>
      <c r="H1964" s="154" t="s">
        <v>1244</v>
      </c>
      <c r="I1964" s="4" t="s">
        <v>16</v>
      </c>
      <c r="J1964">
        <v>200000</v>
      </c>
      <c r="K1964" t="b">
        <f t="shared" si="181"/>
        <v>0</v>
      </c>
      <c r="L1964" t="b">
        <f t="shared" si="182"/>
        <v>0</v>
      </c>
      <c r="M1964" t="b">
        <f t="shared" si="183"/>
        <v>0</v>
      </c>
      <c r="N1964" t="b">
        <f t="shared" si="184"/>
        <v>1</v>
      </c>
      <c r="O1964" t="b">
        <f t="shared" si="185"/>
        <v>1</v>
      </c>
    </row>
    <row r="1965" spans="1:15">
      <c r="A1965" s="4">
        <v>1128299</v>
      </c>
      <c r="B1965" s="6">
        <v>400</v>
      </c>
      <c r="C1965" s="12" t="s">
        <v>1089</v>
      </c>
      <c r="D1965" s="155" t="s">
        <v>1254</v>
      </c>
      <c r="E1965" s="10">
        <v>80000</v>
      </c>
      <c r="F1965" s="11">
        <v>0.4</v>
      </c>
      <c r="G1965" s="13">
        <f t="shared" si="180"/>
        <v>200000</v>
      </c>
      <c r="H1965" s="154" t="s">
        <v>1244</v>
      </c>
      <c r="I1965" s="4" t="s">
        <v>16</v>
      </c>
      <c r="J1965">
        <v>200000</v>
      </c>
      <c r="K1965" t="b">
        <f t="shared" si="181"/>
        <v>0</v>
      </c>
      <c r="L1965" t="b">
        <f t="shared" si="182"/>
        <v>0</v>
      </c>
      <c r="M1965" t="b">
        <f t="shared" si="183"/>
        <v>0</v>
      </c>
      <c r="N1965" t="b">
        <f t="shared" si="184"/>
        <v>1</v>
      </c>
      <c r="O1965" t="b">
        <f t="shared" si="185"/>
        <v>1</v>
      </c>
    </row>
    <row r="1966" spans="1:15">
      <c r="A1966" s="4">
        <v>1128299</v>
      </c>
      <c r="B1966" s="6">
        <v>325</v>
      </c>
      <c r="C1966" s="12" t="s">
        <v>1087</v>
      </c>
      <c r="D1966" s="12" t="s">
        <v>1253</v>
      </c>
      <c r="E1966" s="10">
        <v>58500</v>
      </c>
      <c r="F1966" s="11">
        <v>0.4</v>
      </c>
      <c r="G1966" s="13">
        <f t="shared" si="180"/>
        <v>146250</v>
      </c>
      <c r="H1966" s="154" t="s">
        <v>1244</v>
      </c>
      <c r="I1966" s="4" t="s">
        <v>16</v>
      </c>
      <c r="J1966">
        <v>146250</v>
      </c>
      <c r="K1966" t="b">
        <f t="shared" si="181"/>
        <v>0</v>
      </c>
      <c r="L1966" t="b">
        <f t="shared" si="182"/>
        <v>0</v>
      </c>
      <c r="M1966" t="b">
        <f t="shared" si="183"/>
        <v>0</v>
      </c>
      <c r="N1966" t="b">
        <f t="shared" si="184"/>
        <v>1</v>
      </c>
      <c r="O1966" t="b">
        <f t="shared" si="185"/>
        <v>1</v>
      </c>
    </row>
    <row r="1967" spans="1:15">
      <c r="A1967" s="4">
        <v>1128299</v>
      </c>
      <c r="B1967" s="6">
        <v>225</v>
      </c>
      <c r="C1967" s="12" t="s">
        <v>1088</v>
      </c>
      <c r="D1967" s="155" t="s">
        <v>1254</v>
      </c>
      <c r="E1967" s="10">
        <v>40500</v>
      </c>
      <c r="F1967" s="11">
        <v>0.45</v>
      </c>
      <c r="G1967" s="13">
        <f t="shared" si="180"/>
        <v>90000</v>
      </c>
      <c r="H1967" s="154" t="s">
        <v>1244</v>
      </c>
      <c r="I1967" s="4" t="s">
        <v>16</v>
      </c>
      <c r="J1967">
        <v>90000</v>
      </c>
      <c r="K1967" t="b">
        <f t="shared" si="181"/>
        <v>0</v>
      </c>
      <c r="L1967" t="b">
        <f t="shared" si="182"/>
        <v>0</v>
      </c>
      <c r="M1967" t="b">
        <f t="shared" si="183"/>
        <v>0</v>
      </c>
      <c r="N1967" t="b">
        <f t="shared" si="184"/>
        <v>1</v>
      </c>
      <c r="O1967" t="b">
        <f t="shared" si="185"/>
        <v>1</v>
      </c>
    </row>
    <row r="1968" spans="1:15">
      <c r="A1968" s="4">
        <v>1128299</v>
      </c>
      <c r="B1968" s="6">
        <v>575</v>
      </c>
      <c r="C1968" s="12" t="s">
        <v>1088</v>
      </c>
      <c r="D1968" s="155" t="s">
        <v>1254</v>
      </c>
      <c r="E1968" s="10">
        <v>130812.5</v>
      </c>
      <c r="F1968" s="11">
        <v>0.35</v>
      </c>
      <c r="G1968" s="13">
        <f t="shared" si="180"/>
        <v>373750</v>
      </c>
      <c r="H1968" s="154" t="s">
        <v>1244</v>
      </c>
      <c r="I1968" s="4" t="s">
        <v>1018</v>
      </c>
      <c r="J1968">
        <v>373750</v>
      </c>
      <c r="K1968" t="b">
        <f t="shared" si="181"/>
        <v>0</v>
      </c>
      <c r="L1968" t="b">
        <f t="shared" si="182"/>
        <v>0</v>
      </c>
      <c r="M1968" t="b">
        <f t="shared" si="183"/>
        <v>0</v>
      </c>
      <c r="N1968" t="b">
        <f t="shared" si="184"/>
        <v>1</v>
      </c>
      <c r="O1968" t="b">
        <f t="shared" si="185"/>
        <v>1</v>
      </c>
    </row>
    <row r="1969" spans="1:15">
      <c r="A1969" s="4">
        <v>1128299</v>
      </c>
      <c r="B1969" s="6">
        <v>825</v>
      </c>
      <c r="C1969" s="12" t="s">
        <v>1086</v>
      </c>
      <c r="D1969" s="12" t="s">
        <v>1253</v>
      </c>
      <c r="E1969" s="10">
        <v>198000</v>
      </c>
      <c r="F1969" s="11">
        <v>0.4</v>
      </c>
      <c r="G1969" s="13">
        <f t="shared" si="180"/>
        <v>495000</v>
      </c>
      <c r="H1969" s="154" t="s">
        <v>1244</v>
      </c>
      <c r="I1969" s="4" t="s">
        <v>1018</v>
      </c>
      <c r="J1969">
        <v>495000</v>
      </c>
      <c r="K1969" t="b">
        <f t="shared" si="181"/>
        <v>1</v>
      </c>
      <c r="L1969" t="b">
        <f t="shared" si="182"/>
        <v>1</v>
      </c>
      <c r="M1969" t="b">
        <f t="shared" si="183"/>
        <v>0</v>
      </c>
      <c r="N1969" t="b">
        <f t="shared" si="184"/>
        <v>1</v>
      </c>
      <c r="O1969" t="b">
        <f t="shared" si="185"/>
        <v>1</v>
      </c>
    </row>
    <row r="1970" spans="1:15">
      <c r="A1970" s="4">
        <v>1128299</v>
      </c>
      <c r="B1970" s="6">
        <v>700</v>
      </c>
      <c r="C1970" s="12" t="s">
        <v>1086</v>
      </c>
      <c r="D1970" s="12" t="s">
        <v>1253</v>
      </c>
      <c r="E1970" s="10">
        <v>196000</v>
      </c>
      <c r="F1970" s="11">
        <v>0.4</v>
      </c>
      <c r="G1970" s="13">
        <f t="shared" si="180"/>
        <v>490000</v>
      </c>
      <c r="H1970" s="154" t="s">
        <v>1244</v>
      </c>
      <c r="I1970" s="4" t="s">
        <v>1018</v>
      </c>
      <c r="J1970">
        <v>490000</v>
      </c>
      <c r="K1970" t="b">
        <f t="shared" si="181"/>
        <v>1</v>
      </c>
      <c r="L1970" t="b">
        <f t="shared" si="182"/>
        <v>1</v>
      </c>
      <c r="M1970" t="b">
        <f t="shared" si="183"/>
        <v>0</v>
      </c>
      <c r="N1970" t="b">
        <f t="shared" si="184"/>
        <v>1</v>
      </c>
      <c r="O1970" t="b">
        <f t="shared" si="185"/>
        <v>1</v>
      </c>
    </row>
    <row r="1971" spans="1:15">
      <c r="A1971" s="4">
        <v>1128299</v>
      </c>
      <c r="B1971" s="6">
        <v>700</v>
      </c>
      <c r="C1971" s="12" t="s">
        <v>1088</v>
      </c>
      <c r="D1971" s="155" t="s">
        <v>1254</v>
      </c>
      <c r="E1971" s="10">
        <v>238000</v>
      </c>
      <c r="F1971" s="11">
        <v>0.4</v>
      </c>
      <c r="G1971" s="13">
        <f t="shared" si="180"/>
        <v>595000</v>
      </c>
      <c r="H1971" s="154" t="s">
        <v>1244</v>
      </c>
      <c r="I1971" s="4" t="s">
        <v>1018</v>
      </c>
      <c r="J1971">
        <v>595000</v>
      </c>
      <c r="K1971" t="b">
        <f t="shared" si="181"/>
        <v>1</v>
      </c>
      <c r="L1971" t="b">
        <f t="shared" si="182"/>
        <v>0</v>
      </c>
      <c r="M1971" t="b">
        <f t="shared" si="183"/>
        <v>0</v>
      </c>
      <c r="N1971" t="b">
        <f t="shared" si="184"/>
        <v>1</v>
      </c>
      <c r="O1971" t="b">
        <f t="shared" si="185"/>
        <v>1</v>
      </c>
    </row>
    <row r="1972" spans="1:15">
      <c r="A1972" s="4">
        <v>1128299</v>
      </c>
      <c r="B1972" s="6">
        <v>575</v>
      </c>
      <c r="C1972" s="12" t="s">
        <v>1086</v>
      </c>
      <c r="D1972" s="12" t="s">
        <v>1253</v>
      </c>
      <c r="E1972" s="10">
        <v>195500</v>
      </c>
      <c r="F1972" s="11">
        <v>0.4</v>
      </c>
      <c r="G1972" s="13">
        <f t="shared" si="180"/>
        <v>488750</v>
      </c>
      <c r="H1972" s="154" t="s">
        <v>1244</v>
      </c>
      <c r="I1972" s="4" t="s">
        <v>1018</v>
      </c>
      <c r="J1972">
        <v>488750</v>
      </c>
      <c r="K1972" t="b">
        <f t="shared" si="181"/>
        <v>1</v>
      </c>
      <c r="L1972" t="b">
        <f t="shared" si="182"/>
        <v>1</v>
      </c>
      <c r="M1972" t="b">
        <f t="shared" si="183"/>
        <v>0</v>
      </c>
      <c r="N1972" t="b">
        <f t="shared" si="184"/>
        <v>1</v>
      </c>
      <c r="O1972" t="b">
        <f t="shared" si="185"/>
        <v>1</v>
      </c>
    </row>
    <row r="1973" spans="1:15">
      <c r="A1973" s="4">
        <v>1128299</v>
      </c>
      <c r="B1973" s="6">
        <v>450</v>
      </c>
      <c r="C1973" s="12" t="s">
        <v>1086</v>
      </c>
      <c r="D1973" s="12" t="s">
        <v>1253</v>
      </c>
      <c r="E1973" s="10">
        <v>192375</v>
      </c>
      <c r="F1973" s="11">
        <v>0.45</v>
      </c>
      <c r="G1973" s="13">
        <f t="shared" si="180"/>
        <v>427500</v>
      </c>
      <c r="H1973" s="154" t="s">
        <v>1244</v>
      </c>
      <c r="I1973" s="4" t="s">
        <v>1018</v>
      </c>
      <c r="J1973">
        <v>427500</v>
      </c>
      <c r="K1973" t="b">
        <f t="shared" si="181"/>
        <v>0</v>
      </c>
      <c r="L1973" t="b">
        <f t="shared" si="182"/>
        <v>1</v>
      </c>
      <c r="M1973" t="b">
        <f t="shared" si="183"/>
        <v>0</v>
      </c>
      <c r="N1973" t="b">
        <f t="shared" si="184"/>
        <v>1</v>
      </c>
      <c r="O1973" t="b">
        <f t="shared" si="185"/>
        <v>1</v>
      </c>
    </row>
    <row r="1974" spans="1:15">
      <c r="A1974" s="4">
        <v>1128299</v>
      </c>
      <c r="B1974" s="6">
        <v>750</v>
      </c>
      <c r="C1974" s="12" t="s">
        <v>1087</v>
      </c>
      <c r="D1974" s="12" t="s">
        <v>1253</v>
      </c>
      <c r="E1974" s="10">
        <v>288750</v>
      </c>
      <c r="F1974" s="11">
        <v>0.35</v>
      </c>
      <c r="G1974" s="13">
        <f t="shared" si="180"/>
        <v>825000</v>
      </c>
      <c r="H1974" s="154" t="s">
        <v>1244</v>
      </c>
      <c r="I1974" s="4" t="s">
        <v>1018</v>
      </c>
      <c r="J1974">
        <v>825000</v>
      </c>
      <c r="K1974" t="b">
        <f t="shared" si="181"/>
        <v>1</v>
      </c>
      <c r="L1974" t="b">
        <f t="shared" si="182"/>
        <v>0</v>
      </c>
      <c r="M1974" t="b">
        <f t="shared" si="183"/>
        <v>0</v>
      </c>
      <c r="N1974" t="b">
        <f t="shared" si="184"/>
        <v>1</v>
      </c>
      <c r="O1974" t="b">
        <f t="shared" si="185"/>
        <v>1</v>
      </c>
    </row>
    <row r="1975" spans="1:15">
      <c r="A1975" s="4">
        <v>1128299</v>
      </c>
      <c r="B1975" s="6">
        <v>900</v>
      </c>
      <c r="C1975" s="12" t="s">
        <v>1087</v>
      </c>
      <c r="D1975" s="12" t="s">
        <v>1253</v>
      </c>
      <c r="E1975" s="10">
        <v>324000</v>
      </c>
      <c r="F1975" s="11">
        <v>0.4</v>
      </c>
      <c r="G1975" s="13">
        <f t="shared" si="180"/>
        <v>810000</v>
      </c>
      <c r="H1975" s="154" t="s">
        <v>1244</v>
      </c>
      <c r="I1975" s="4" t="s">
        <v>1018</v>
      </c>
      <c r="J1975">
        <v>810000</v>
      </c>
      <c r="K1975" t="b">
        <f t="shared" si="181"/>
        <v>1</v>
      </c>
      <c r="L1975" t="b">
        <f t="shared" si="182"/>
        <v>0</v>
      </c>
      <c r="M1975" t="b">
        <f t="shared" si="183"/>
        <v>0</v>
      </c>
      <c r="N1975" t="b">
        <f t="shared" si="184"/>
        <v>1</v>
      </c>
      <c r="O1975" t="b">
        <f t="shared" si="185"/>
        <v>1</v>
      </c>
    </row>
    <row r="1976" spans="1:15">
      <c r="A1976" s="4">
        <v>1128299</v>
      </c>
      <c r="B1976" s="6">
        <v>750</v>
      </c>
      <c r="C1976" s="12" t="s">
        <v>1086</v>
      </c>
      <c r="D1976" s="12" t="s">
        <v>1253</v>
      </c>
      <c r="E1976" s="10">
        <v>285000</v>
      </c>
      <c r="F1976" s="11">
        <v>0.4</v>
      </c>
      <c r="G1976" s="13">
        <f t="shared" si="180"/>
        <v>712500</v>
      </c>
      <c r="H1976" s="154" t="s">
        <v>1244</v>
      </c>
      <c r="I1976" s="4" t="s">
        <v>1018</v>
      </c>
      <c r="J1976">
        <v>712500</v>
      </c>
      <c r="K1976" t="b">
        <f t="shared" si="181"/>
        <v>1</v>
      </c>
      <c r="L1976" t="b">
        <f t="shared" si="182"/>
        <v>1</v>
      </c>
      <c r="M1976" t="b">
        <f t="shared" si="183"/>
        <v>0</v>
      </c>
      <c r="N1976" t="b">
        <f t="shared" si="184"/>
        <v>1</v>
      </c>
      <c r="O1976" t="b">
        <f t="shared" si="185"/>
        <v>1</v>
      </c>
    </row>
    <row r="1977" spans="1:15">
      <c r="A1977" s="4">
        <v>1128299</v>
      </c>
      <c r="B1977" s="6">
        <v>700</v>
      </c>
      <c r="C1977" s="12" t="s">
        <v>1087</v>
      </c>
      <c r="D1977" s="12" t="s">
        <v>1253</v>
      </c>
      <c r="E1977" s="10">
        <v>266000</v>
      </c>
      <c r="F1977" s="11">
        <v>0.4</v>
      </c>
      <c r="G1977" s="13">
        <f t="shared" si="180"/>
        <v>665000</v>
      </c>
      <c r="H1977" s="154" t="s">
        <v>1244</v>
      </c>
      <c r="I1977" s="4" t="s">
        <v>1018</v>
      </c>
      <c r="J1977">
        <v>665000</v>
      </c>
      <c r="K1977" t="b">
        <f t="shared" si="181"/>
        <v>1</v>
      </c>
      <c r="L1977" t="b">
        <f t="shared" si="182"/>
        <v>0</v>
      </c>
      <c r="M1977" t="b">
        <f t="shared" si="183"/>
        <v>0</v>
      </c>
      <c r="N1977" t="b">
        <f t="shared" si="184"/>
        <v>1</v>
      </c>
      <c r="O1977" t="b">
        <f t="shared" si="185"/>
        <v>1</v>
      </c>
    </row>
    <row r="1978" spans="1:15">
      <c r="A1978" s="4">
        <v>1128299</v>
      </c>
      <c r="B1978" s="6">
        <v>600</v>
      </c>
      <c r="C1978" s="12" t="s">
        <v>1086</v>
      </c>
      <c r="D1978" s="12" t="s">
        <v>1253</v>
      </c>
      <c r="E1978" s="10">
        <v>216000</v>
      </c>
      <c r="F1978" s="11">
        <v>0.4</v>
      </c>
      <c r="G1978" s="13">
        <f t="shared" si="180"/>
        <v>540000</v>
      </c>
      <c r="H1978" s="154" t="s">
        <v>1244</v>
      </c>
      <c r="I1978" s="4" t="s">
        <v>1018</v>
      </c>
      <c r="J1978">
        <v>540000</v>
      </c>
      <c r="K1978" t="b">
        <f t="shared" si="181"/>
        <v>1</v>
      </c>
      <c r="L1978" t="b">
        <f t="shared" si="182"/>
        <v>1</v>
      </c>
      <c r="M1978" t="b">
        <f t="shared" si="183"/>
        <v>0</v>
      </c>
      <c r="N1978" t="b">
        <f t="shared" si="184"/>
        <v>1</v>
      </c>
      <c r="O1978" t="b">
        <f t="shared" si="185"/>
        <v>1</v>
      </c>
    </row>
    <row r="1979" spans="1:15">
      <c r="A1979" s="4">
        <v>1128299</v>
      </c>
      <c r="B1979" s="6">
        <v>650</v>
      </c>
      <c r="C1979" s="12" t="s">
        <v>1087</v>
      </c>
      <c r="D1979" s="12" t="s">
        <v>1253</v>
      </c>
      <c r="E1979" s="10">
        <v>277875</v>
      </c>
      <c r="F1979" s="11">
        <v>0.45</v>
      </c>
      <c r="G1979" s="13">
        <f t="shared" si="180"/>
        <v>617500</v>
      </c>
      <c r="H1979" s="154" t="s">
        <v>1244</v>
      </c>
      <c r="I1979" s="4" t="s">
        <v>1018</v>
      </c>
      <c r="J1979">
        <v>617500</v>
      </c>
      <c r="K1979" t="b">
        <f t="shared" si="181"/>
        <v>1</v>
      </c>
      <c r="L1979" t="b">
        <f t="shared" si="182"/>
        <v>0</v>
      </c>
      <c r="M1979" t="b">
        <f t="shared" si="183"/>
        <v>0</v>
      </c>
      <c r="N1979" t="b">
        <f t="shared" si="184"/>
        <v>1</v>
      </c>
      <c r="O1979" t="b">
        <f t="shared" si="185"/>
        <v>1</v>
      </c>
    </row>
    <row r="1980" spans="1:15">
      <c r="A1980" s="4">
        <v>1128299</v>
      </c>
      <c r="B1980" s="6">
        <v>650</v>
      </c>
      <c r="C1980" s="12" t="s">
        <v>1087</v>
      </c>
      <c r="D1980" s="12" t="s">
        <v>1253</v>
      </c>
      <c r="E1980" s="10">
        <v>250250</v>
      </c>
      <c r="F1980" s="11">
        <v>0.35</v>
      </c>
      <c r="G1980" s="13">
        <f t="shared" si="180"/>
        <v>715000</v>
      </c>
      <c r="H1980" s="154" t="s">
        <v>1244</v>
      </c>
      <c r="I1980" s="4" t="s">
        <v>1018</v>
      </c>
      <c r="J1980">
        <v>715000</v>
      </c>
      <c r="K1980" t="b">
        <f t="shared" si="181"/>
        <v>1</v>
      </c>
      <c r="L1980" t="b">
        <f t="shared" si="182"/>
        <v>0</v>
      </c>
      <c r="M1980" t="b">
        <f t="shared" si="183"/>
        <v>0</v>
      </c>
      <c r="N1980" t="b">
        <f t="shared" si="184"/>
        <v>1</v>
      </c>
      <c r="O1980" t="b">
        <f t="shared" si="185"/>
        <v>1</v>
      </c>
    </row>
    <row r="1981" spans="1:15">
      <c r="A1981" s="4">
        <v>1128299</v>
      </c>
      <c r="B1981" s="6">
        <v>850</v>
      </c>
      <c r="C1981" s="12" t="s">
        <v>1087</v>
      </c>
      <c r="D1981" s="12" t="s">
        <v>1253</v>
      </c>
      <c r="E1981" s="10">
        <v>323000</v>
      </c>
      <c r="F1981" s="11">
        <v>0.4</v>
      </c>
      <c r="G1981" s="13">
        <f t="shared" si="180"/>
        <v>807500</v>
      </c>
      <c r="H1981" s="154" t="s">
        <v>1244</v>
      </c>
      <c r="I1981" s="4" t="s">
        <v>1018</v>
      </c>
      <c r="J1981">
        <v>807500</v>
      </c>
      <c r="K1981" t="b">
        <f t="shared" si="181"/>
        <v>1</v>
      </c>
      <c r="L1981" t="b">
        <f t="shared" si="182"/>
        <v>0</v>
      </c>
      <c r="M1981" t="b">
        <f t="shared" si="183"/>
        <v>0</v>
      </c>
      <c r="N1981" t="b">
        <f t="shared" si="184"/>
        <v>1</v>
      </c>
      <c r="O1981" t="b">
        <f t="shared" si="185"/>
        <v>1</v>
      </c>
    </row>
    <row r="1982" spans="1:15">
      <c r="A1982" s="4">
        <v>1128299</v>
      </c>
      <c r="B1982" s="6">
        <v>825</v>
      </c>
      <c r="C1982" s="12" t="s">
        <v>1087</v>
      </c>
      <c r="D1982" s="12" t="s">
        <v>1253</v>
      </c>
      <c r="E1982" s="10">
        <v>280500</v>
      </c>
      <c r="F1982" s="11">
        <v>0.4</v>
      </c>
      <c r="G1982" s="13">
        <f t="shared" si="180"/>
        <v>701250</v>
      </c>
      <c r="H1982" s="154" t="s">
        <v>1244</v>
      </c>
      <c r="I1982" s="4" t="s">
        <v>1018</v>
      </c>
      <c r="J1982">
        <v>701250</v>
      </c>
      <c r="K1982" t="b">
        <f t="shared" si="181"/>
        <v>1</v>
      </c>
      <c r="L1982" t="b">
        <f t="shared" si="182"/>
        <v>0</v>
      </c>
      <c r="M1982" t="b">
        <f t="shared" si="183"/>
        <v>0</v>
      </c>
      <c r="N1982" t="b">
        <f t="shared" si="184"/>
        <v>1</v>
      </c>
      <c r="O1982" t="b">
        <f t="shared" si="185"/>
        <v>1</v>
      </c>
    </row>
    <row r="1983" spans="1:15">
      <c r="A1983" s="4">
        <v>1128299</v>
      </c>
      <c r="B1983" s="6">
        <v>700</v>
      </c>
      <c r="C1983" s="12" t="s">
        <v>1087</v>
      </c>
      <c r="D1983" s="12" t="s">
        <v>1253</v>
      </c>
      <c r="E1983" s="10">
        <v>210000</v>
      </c>
      <c r="F1983" s="11">
        <v>0.4</v>
      </c>
      <c r="G1983" s="13">
        <f t="shared" si="180"/>
        <v>525000</v>
      </c>
      <c r="H1983" s="154" t="s">
        <v>1244</v>
      </c>
      <c r="I1983" s="4" t="s">
        <v>1018</v>
      </c>
      <c r="J1983">
        <v>525000</v>
      </c>
      <c r="K1983" t="b">
        <f t="shared" si="181"/>
        <v>1</v>
      </c>
      <c r="L1983" t="b">
        <f t="shared" si="182"/>
        <v>0</v>
      </c>
      <c r="M1983" t="b">
        <f t="shared" si="183"/>
        <v>0</v>
      </c>
      <c r="N1983" t="b">
        <f t="shared" si="184"/>
        <v>1</v>
      </c>
      <c r="O1983" t="b">
        <f t="shared" si="185"/>
        <v>1</v>
      </c>
    </row>
    <row r="1984" spans="1:15">
      <c r="A1984" s="4">
        <v>1128299</v>
      </c>
      <c r="B1984" s="6">
        <v>475</v>
      </c>
      <c r="C1984" s="12" t="s">
        <v>1086</v>
      </c>
      <c r="D1984" s="12" t="s">
        <v>1253</v>
      </c>
      <c r="E1984" s="10">
        <v>142500</v>
      </c>
      <c r="F1984" s="11">
        <v>0.4</v>
      </c>
      <c r="G1984" s="13">
        <f t="shared" si="180"/>
        <v>356250</v>
      </c>
      <c r="H1984" s="154" t="s">
        <v>1244</v>
      </c>
      <c r="I1984" s="4" t="s">
        <v>1018</v>
      </c>
      <c r="J1984">
        <v>356250</v>
      </c>
      <c r="K1984" t="b">
        <f t="shared" si="181"/>
        <v>0</v>
      </c>
      <c r="L1984" t="b">
        <f t="shared" si="182"/>
        <v>1</v>
      </c>
      <c r="M1984" t="b">
        <f t="shared" si="183"/>
        <v>0</v>
      </c>
      <c r="N1984" t="b">
        <f t="shared" si="184"/>
        <v>1</v>
      </c>
      <c r="O1984" t="b">
        <f t="shared" si="185"/>
        <v>1</v>
      </c>
    </row>
    <row r="1985" spans="1:15">
      <c r="A1985" s="4">
        <v>1128299</v>
      </c>
      <c r="B1985" s="6">
        <v>475</v>
      </c>
      <c r="C1985" s="12" t="s">
        <v>1086</v>
      </c>
      <c r="D1985" s="12" t="s">
        <v>1253</v>
      </c>
      <c r="E1985" s="10">
        <v>138937.5</v>
      </c>
      <c r="F1985" s="11">
        <v>0.45</v>
      </c>
      <c r="G1985" s="13">
        <f t="shared" si="180"/>
        <v>308750</v>
      </c>
      <c r="H1985" s="154" t="s">
        <v>1244</v>
      </c>
      <c r="I1985" s="4" t="s">
        <v>1018</v>
      </c>
      <c r="J1985">
        <v>308750</v>
      </c>
      <c r="K1985" t="b">
        <f t="shared" si="181"/>
        <v>0</v>
      </c>
      <c r="L1985" t="b">
        <f t="shared" si="182"/>
        <v>1</v>
      </c>
      <c r="M1985" t="b">
        <f t="shared" si="183"/>
        <v>0</v>
      </c>
      <c r="N1985" t="b">
        <f t="shared" si="184"/>
        <v>1</v>
      </c>
      <c r="O1985" t="b">
        <f t="shared" si="185"/>
        <v>1</v>
      </c>
    </row>
    <row r="1986" spans="1:15">
      <c r="A1986" s="4">
        <v>1128299</v>
      </c>
      <c r="B1986" s="6">
        <v>300</v>
      </c>
      <c r="C1986" s="12" t="s">
        <v>1087</v>
      </c>
      <c r="D1986" s="12" t="s">
        <v>1253</v>
      </c>
      <c r="E1986" s="10">
        <v>73500</v>
      </c>
      <c r="F1986" s="11">
        <v>0.35</v>
      </c>
      <c r="G1986" s="13">
        <f t="shared" si="180"/>
        <v>210000</v>
      </c>
      <c r="H1986" s="154" t="s">
        <v>1244</v>
      </c>
      <c r="I1986" s="4" t="s">
        <v>1018</v>
      </c>
      <c r="J1986">
        <v>210000</v>
      </c>
      <c r="K1986" t="b">
        <f t="shared" si="181"/>
        <v>0</v>
      </c>
      <c r="L1986" t="b">
        <f t="shared" si="182"/>
        <v>0</v>
      </c>
      <c r="M1986" t="b">
        <f t="shared" si="183"/>
        <v>0</v>
      </c>
      <c r="N1986" t="b">
        <f t="shared" si="184"/>
        <v>1</v>
      </c>
      <c r="O1986" t="b">
        <f t="shared" si="185"/>
        <v>1</v>
      </c>
    </row>
    <row r="1987" spans="1:15">
      <c r="A1987" s="4">
        <v>1128299</v>
      </c>
      <c r="B1987" s="6">
        <v>500</v>
      </c>
      <c r="C1987" s="12" t="s">
        <v>1087</v>
      </c>
      <c r="D1987" s="12" t="s">
        <v>1253</v>
      </c>
      <c r="E1987" s="10">
        <v>90000</v>
      </c>
      <c r="F1987" s="11">
        <v>0.4</v>
      </c>
      <c r="G1987" s="13">
        <f t="shared" si="180"/>
        <v>225000</v>
      </c>
      <c r="H1987" s="154" t="s">
        <v>1244</v>
      </c>
      <c r="I1987" s="4" t="s">
        <v>1018</v>
      </c>
      <c r="J1987">
        <v>225000</v>
      </c>
      <c r="K1987" t="b">
        <f t="shared" si="181"/>
        <v>0</v>
      </c>
      <c r="L1987" t="b">
        <f t="shared" si="182"/>
        <v>0</v>
      </c>
      <c r="M1987" t="b">
        <f t="shared" si="183"/>
        <v>0</v>
      </c>
      <c r="N1987" t="b">
        <f t="shared" si="184"/>
        <v>1</v>
      </c>
      <c r="O1987" t="b">
        <f t="shared" si="185"/>
        <v>1</v>
      </c>
    </row>
    <row r="1988" spans="1:15">
      <c r="A1988" s="4">
        <v>1128299</v>
      </c>
      <c r="B1988" s="6">
        <v>500</v>
      </c>
      <c r="C1988" s="12" t="s">
        <v>1087</v>
      </c>
      <c r="D1988" s="12" t="s">
        <v>1253</v>
      </c>
      <c r="E1988" s="10">
        <v>100000</v>
      </c>
      <c r="F1988" s="11">
        <v>0.4</v>
      </c>
      <c r="G1988" s="13">
        <f t="shared" si="180"/>
        <v>250000</v>
      </c>
      <c r="H1988" s="154" t="s">
        <v>1244</v>
      </c>
      <c r="I1988" s="4" t="s">
        <v>1018</v>
      </c>
      <c r="J1988">
        <v>250000</v>
      </c>
      <c r="K1988" t="b">
        <f t="shared" si="181"/>
        <v>0</v>
      </c>
      <c r="L1988" t="b">
        <f t="shared" si="182"/>
        <v>0</v>
      </c>
      <c r="M1988" t="b">
        <f t="shared" si="183"/>
        <v>0</v>
      </c>
      <c r="N1988" t="b">
        <f t="shared" si="184"/>
        <v>1</v>
      </c>
      <c r="O1988" t="b">
        <f t="shared" si="185"/>
        <v>1</v>
      </c>
    </row>
    <row r="1989" spans="1:15">
      <c r="A1989" s="4">
        <v>1128299</v>
      </c>
      <c r="B1989" s="6">
        <v>300</v>
      </c>
      <c r="C1989" s="12" t="s">
        <v>1086</v>
      </c>
      <c r="D1989" s="12" t="s">
        <v>1253</v>
      </c>
      <c r="E1989" s="10">
        <v>54000</v>
      </c>
      <c r="F1989" s="11">
        <v>0.4</v>
      </c>
      <c r="G1989" s="13">
        <f t="shared" ref="G1989:G2052" si="186">E1989/F1989</f>
        <v>135000</v>
      </c>
      <c r="H1989" s="154" t="s">
        <v>1244</v>
      </c>
      <c r="I1989" s="4" t="s">
        <v>1018</v>
      </c>
      <c r="J1989">
        <v>135000</v>
      </c>
      <c r="K1989" t="b">
        <f t="shared" ref="K1989:K2052" si="187">IF(J1989&gt;450000,TRUE,FALSE)</f>
        <v>0</v>
      </c>
      <c r="L1989" t="b">
        <f t="shared" ref="L1989:L2052" si="188">OR(C1989="Men's Street Footwear",H1989="Credit Card")</f>
        <v>1</v>
      </c>
      <c r="M1989" t="b">
        <f t="shared" ref="M1989:M2052" si="189">AND(D1989="Male",H1989="Credit Card",G1989&lt;150000)</f>
        <v>0</v>
      </c>
      <c r="N1989" t="b">
        <f t="shared" ref="N1989:N2052" si="190">NOT(H1989="Credit Card")</f>
        <v>1</v>
      </c>
      <c r="O1989" t="b">
        <f t="shared" ref="O1989:O2052" si="191">NOT(AND(H1989=0,B1989&lt;=500))</f>
        <v>1</v>
      </c>
    </row>
    <row r="1990" spans="1:15">
      <c r="A1990" s="4">
        <v>1128299</v>
      </c>
      <c r="B1990" s="6">
        <v>250</v>
      </c>
      <c r="C1990" s="12" t="s">
        <v>1087</v>
      </c>
      <c r="D1990" s="12" t="s">
        <v>1253</v>
      </c>
      <c r="E1990" s="10">
        <v>45000</v>
      </c>
      <c r="F1990" s="11">
        <v>0.4</v>
      </c>
      <c r="G1990" s="13">
        <f t="shared" si="186"/>
        <v>112500</v>
      </c>
      <c r="H1990" s="154" t="s">
        <v>1244</v>
      </c>
      <c r="I1990" s="4" t="s">
        <v>1018</v>
      </c>
      <c r="J1990">
        <v>112500</v>
      </c>
      <c r="K1990" t="b">
        <f t="shared" si="187"/>
        <v>0</v>
      </c>
      <c r="L1990" t="b">
        <f t="shared" si="188"/>
        <v>0</v>
      </c>
      <c r="M1990" t="b">
        <f t="shared" si="189"/>
        <v>0</v>
      </c>
      <c r="N1990" t="b">
        <f t="shared" si="190"/>
        <v>1</v>
      </c>
      <c r="O1990" t="b">
        <f t="shared" si="191"/>
        <v>1</v>
      </c>
    </row>
    <row r="1991" spans="1:15">
      <c r="A1991" s="4">
        <v>1128299</v>
      </c>
      <c r="B1991" s="6">
        <v>275</v>
      </c>
      <c r="C1991" s="12" t="s">
        <v>1086</v>
      </c>
      <c r="D1991" s="12" t="s">
        <v>1253</v>
      </c>
      <c r="E1991" s="10">
        <v>68062.5</v>
      </c>
      <c r="F1991" s="11">
        <v>0.45</v>
      </c>
      <c r="G1991" s="13">
        <f t="shared" si="186"/>
        <v>151250</v>
      </c>
      <c r="H1991" s="154" t="s">
        <v>1244</v>
      </c>
      <c r="I1991" s="4" t="s">
        <v>1018</v>
      </c>
      <c r="J1991">
        <v>151250</v>
      </c>
      <c r="K1991" t="b">
        <f t="shared" si="187"/>
        <v>0</v>
      </c>
      <c r="L1991" t="b">
        <f t="shared" si="188"/>
        <v>1</v>
      </c>
      <c r="M1991" t="b">
        <f t="shared" si="189"/>
        <v>0</v>
      </c>
      <c r="N1991" t="b">
        <f t="shared" si="190"/>
        <v>1</v>
      </c>
      <c r="O1991" t="b">
        <f t="shared" si="191"/>
        <v>1</v>
      </c>
    </row>
    <row r="1992" spans="1:15">
      <c r="A1992" s="4">
        <v>1128299</v>
      </c>
      <c r="B1992" s="6">
        <v>300</v>
      </c>
      <c r="C1992" s="12" t="s">
        <v>1086</v>
      </c>
      <c r="D1992" s="12" t="s">
        <v>1253</v>
      </c>
      <c r="E1992" s="10">
        <v>42000</v>
      </c>
      <c r="F1992" s="11">
        <v>0.35</v>
      </c>
      <c r="G1992" s="13">
        <f t="shared" si="186"/>
        <v>120000.00000000001</v>
      </c>
      <c r="H1992" s="154" t="s">
        <v>1244</v>
      </c>
      <c r="I1992" s="4" t="s">
        <v>1018</v>
      </c>
      <c r="J1992">
        <v>120000.00000000001</v>
      </c>
      <c r="K1992" t="b">
        <f t="shared" si="187"/>
        <v>0</v>
      </c>
      <c r="L1992" t="b">
        <f t="shared" si="188"/>
        <v>1</v>
      </c>
      <c r="M1992" t="b">
        <f t="shared" si="189"/>
        <v>0</v>
      </c>
      <c r="N1992" t="b">
        <f t="shared" si="190"/>
        <v>1</v>
      </c>
      <c r="O1992" t="b">
        <f t="shared" si="191"/>
        <v>1</v>
      </c>
    </row>
    <row r="1993" spans="1:15">
      <c r="A1993" s="4">
        <v>1128299</v>
      </c>
      <c r="B1993" s="6">
        <v>400</v>
      </c>
      <c r="C1993" s="12" t="s">
        <v>1087</v>
      </c>
      <c r="D1993" s="12" t="s">
        <v>1253</v>
      </c>
      <c r="E1993" s="10">
        <v>56000</v>
      </c>
      <c r="F1993" s="11">
        <v>0.4</v>
      </c>
      <c r="G1993" s="13">
        <f t="shared" si="186"/>
        <v>140000</v>
      </c>
      <c r="H1993" s="154" t="s">
        <v>1244</v>
      </c>
      <c r="I1993" s="4" t="s">
        <v>1018</v>
      </c>
      <c r="J1993">
        <v>140000</v>
      </c>
      <c r="K1993" t="b">
        <f t="shared" si="187"/>
        <v>0</v>
      </c>
      <c r="L1993" t="b">
        <f t="shared" si="188"/>
        <v>0</v>
      </c>
      <c r="M1993" t="b">
        <f t="shared" si="189"/>
        <v>0</v>
      </c>
      <c r="N1993" t="b">
        <f t="shared" si="190"/>
        <v>1</v>
      </c>
      <c r="O1993" t="b">
        <f t="shared" si="191"/>
        <v>1</v>
      </c>
    </row>
    <row r="1994" spans="1:15">
      <c r="A1994" s="4">
        <v>1128299</v>
      </c>
      <c r="B1994" s="6">
        <v>575</v>
      </c>
      <c r="C1994" s="12" t="s">
        <v>1087</v>
      </c>
      <c r="D1994" s="12" t="s">
        <v>1253</v>
      </c>
      <c r="E1994" s="10">
        <v>115000</v>
      </c>
      <c r="F1994" s="11">
        <v>0.4</v>
      </c>
      <c r="G1994" s="13">
        <f t="shared" si="186"/>
        <v>287500</v>
      </c>
      <c r="H1994" s="154" t="s">
        <v>1244</v>
      </c>
      <c r="I1994" s="4" t="s">
        <v>1018</v>
      </c>
      <c r="J1994">
        <v>287500</v>
      </c>
      <c r="K1994" t="b">
        <f t="shared" si="187"/>
        <v>0</v>
      </c>
      <c r="L1994" t="b">
        <f t="shared" si="188"/>
        <v>0</v>
      </c>
      <c r="M1994" t="b">
        <f t="shared" si="189"/>
        <v>0</v>
      </c>
      <c r="N1994" t="b">
        <f t="shared" si="190"/>
        <v>1</v>
      </c>
      <c r="O1994" t="b">
        <f t="shared" si="191"/>
        <v>1</v>
      </c>
    </row>
    <row r="1995" spans="1:15">
      <c r="A1995" s="4">
        <v>1128299</v>
      </c>
      <c r="B1995" s="6">
        <v>400</v>
      </c>
      <c r="C1995" s="12" t="s">
        <v>1086</v>
      </c>
      <c r="D1995" s="12" t="s">
        <v>1253</v>
      </c>
      <c r="E1995" s="10">
        <v>72000</v>
      </c>
      <c r="F1995" s="11">
        <v>0.4</v>
      </c>
      <c r="G1995" s="13">
        <f t="shared" si="186"/>
        <v>180000</v>
      </c>
      <c r="H1995" s="154" t="s">
        <v>1244</v>
      </c>
      <c r="I1995" s="4" t="s">
        <v>1018</v>
      </c>
      <c r="J1995">
        <v>180000</v>
      </c>
      <c r="K1995" t="b">
        <f t="shared" si="187"/>
        <v>0</v>
      </c>
      <c r="L1995" t="b">
        <f t="shared" si="188"/>
        <v>1</v>
      </c>
      <c r="M1995" t="b">
        <f t="shared" si="189"/>
        <v>0</v>
      </c>
      <c r="N1995" t="b">
        <f t="shared" si="190"/>
        <v>1</v>
      </c>
      <c r="O1995" t="b">
        <f t="shared" si="191"/>
        <v>1</v>
      </c>
    </row>
    <row r="1996" spans="1:15">
      <c r="A1996" s="4">
        <v>1128299</v>
      </c>
      <c r="B1996" s="6">
        <v>375</v>
      </c>
      <c r="C1996" s="12" t="s">
        <v>1087</v>
      </c>
      <c r="D1996" s="12" t="s">
        <v>1253</v>
      </c>
      <c r="E1996" s="10">
        <v>60000</v>
      </c>
      <c r="F1996" s="11">
        <v>0.4</v>
      </c>
      <c r="G1996" s="13">
        <f t="shared" si="186"/>
        <v>150000</v>
      </c>
      <c r="H1996" s="154" t="s">
        <v>1244</v>
      </c>
      <c r="I1996" s="4" t="s">
        <v>1018</v>
      </c>
      <c r="J1996">
        <v>150000</v>
      </c>
      <c r="K1996" t="b">
        <f t="shared" si="187"/>
        <v>0</v>
      </c>
      <c r="L1996" t="b">
        <f t="shared" si="188"/>
        <v>0</v>
      </c>
      <c r="M1996" t="b">
        <f t="shared" si="189"/>
        <v>0</v>
      </c>
      <c r="N1996" t="b">
        <f t="shared" si="190"/>
        <v>1</v>
      </c>
      <c r="O1996" t="b">
        <f t="shared" si="191"/>
        <v>1</v>
      </c>
    </row>
    <row r="1997" spans="1:15">
      <c r="A1997" s="4">
        <v>1128299</v>
      </c>
      <c r="B1997" s="6">
        <v>350</v>
      </c>
      <c r="C1997" s="12" t="s">
        <v>1087</v>
      </c>
      <c r="D1997" s="12" t="s">
        <v>1253</v>
      </c>
      <c r="E1997" s="10">
        <v>78750</v>
      </c>
      <c r="F1997" s="11">
        <v>0.45</v>
      </c>
      <c r="G1997" s="13">
        <f t="shared" si="186"/>
        <v>175000</v>
      </c>
      <c r="H1997" s="154" t="s">
        <v>1244</v>
      </c>
      <c r="I1997" s="4" t="s">
        <v>1018</v>
      </c>
      <c r="J1997">
        <v>175000</v>
      </c>
      <c r="K1997" t="b">
        <f t="shared" si="187"/>
        <v>0</v>
      </c>
      <c r="L1997" t="b">
        <f t="shared" si="188"/>
        <v>0</v>
      </c>
      <c r="M1997" t="b">
        <f t="shared" si="189"/>
        <v>0</v>
      </c>
      <c r="N1997" t="b">
        <f t="shared" si="190"/>
        <v>1</v>
      </c>
      <c r="O1997" t="b">
        <f t="shared" si="191"/>
        <v>1</v>
      </c>
    </row>
    <row r="1998" spans="1:15">
      <c r="A1998" s="4">
        <v>1128299</v>
      </c>
      <c r="B1998" s="6">
        <v>400</v>
      </c>
      <c r="C1998" s="12" t="s">
        <v>1086</v>
      </c>
      <c r="D1998" s="12" t="s">
        <v>1253</v>
      </c>
      <c r="E1998" s="10">
        <v>77000</v>
      </c>
      <c r="F1998" s="11">
        <v>0.35</v>
      </c>
      <c r="G1998" s="13">
        <f t="shared" si="186"/>
        <v>220000</v>
      </c>
      <c r="H1998" s="154" t="s">
        <v>1244</v>
      </c>
      <c r="I1998" s="4" t="s">
        <v>1018</v>
      </c>
      <c r="J1998">
        <v>220000</v>
      </c>
      <c r="K1998" t="b">
        <f t="shared" si="187"/>
        <v>0</v>
      </c>
      <c r="L1998" t="b">
        <f t="shared" si="188"/>
        <v>1</v>
      </c>
      <c r="M1998" t="b">
        <f t="shared" si="189"/>
        <v>0</v>
      </c>
      <c r="N1998" t="b">
        <f t="shared" si="190"/>
        <v>1</v>
      </c>
      <c r="O1998" t="b">
        <f t="shared" si="191"/>
        <v>1</v>
      </c>
    </row>
    <row r="1999" spans="1:15">
      <c r="A1999" s="4">
        <v>1128299</v>
      </c>
      <c r="B1999" s="6">
        <v>625</v>
      </c>
      <c r="C1999" s="12" t="s">
        <v>1087</v>
      </c>
      <c r="D1999" s="12" t="s">
        <v>1253</v>
      </c>
      <c r="E1999" s="10">
        <v>100000</v>
      </c>
      <c r="F1999" s="11">
        <v>0.4</v>
      </c>
      <c r="G1999" s="13">
        <f t="shared" si="186"/>
        <v>250000</v>
      </c>
      <c r="H1999" s="154" t="s">
        <v>1244</v>
      </c>
      <c r="I1999" s="4" t="s">
        <v>1018</v>
      </c>
      <c r="J1999">
        <v>250000</v>
      </c>
      <c r="K1999" t="b">
        <f t="shared" si="187"/>
        <v>0</v>
      </c>
      <c r="L1999" t="b">
        <f t="shared" si="188"/>
        <v>0</v>
      </c>
      <c r="M1999" t="b">
        <f t="shared" si="189"/>
        <v>0</v>
      </c>
      <c r="N1999" t="b">
        <f t="shared" si="190"/>
        <v>1</v>
      </c>
      <c r="O1999" t="b">
        <f t="shared" si="191"/>
        <v>1</v>
      </c>
    </row>
    <row r="2000" spans="1:15">
      <c r="A2000" s="4">
        <v>1128299</v>
      </c>
      <c r="B2000" s="6">
        <v>700</v>
      </c>
      <c r="C2000" s="12" t="s">
        <v>1086</v>
      </c>
      <c r="D2000" s="12" t="s">
        <v>1253</v>
      </c>
      <c r="E2000" s="10">
        <v>126000</v>
      </c>
      <c r="F2000" s="11">
        <v>0.4</v>
      </c>
      <c r="G2000" s="13">
        <f t="shared" si="186"/>
        <v>315000</v>
      </c>
      <c r="H2000" s="154" t="s">
        <v>1244</v>
      </c>
      <c r="I2000" s="4" t="s">
        <v>1018</v>
      </c>
      <c r="J2000">
        <v>315000</v>
      </c>
      <c r="K2000" t="b">
        <f t="shared" si="187"/>
        <v>0</v>
      </c>
      <c r="L2000" t="b">
        <f t="shared" si="188"/>
        <v>1</v>
      </c>
      <c r="M2000" t="b">
        <f t="shared" si="189"/>
        <v>0</v>
      </c>
      <c r="N2000" t="b">
        <f t="shared" si="190"/>
        <v>1</v>
      </c>
      <c r="O2000" t="b">
        <f t="shared" si="191"/>
        <v>1</v>
      </c>
    </row>
    <row r="2001" spans="1:15">
      <c r="A2001" s="4">
        <v>1128299</v>
      </c>
      <c r="B2001" s="6">
        <v>525</v>
      </c>
      <c r="C2001" s="12" t="s">
        <v>1087</v>
      </c>
      <c r="D2001" s="12" t="s">
        <v>1253</v>
      </c>
      <c r="E2001" s="10">
        <v>84000</v>
      </c>
      <c r="F2001" s="11">
        <v>0.4</v>
      </c>
      <c r="G2001" s="13">
        <f t="shared" si="186"/>
        <v>210000</v>
      </c>
      <c r="H2001" s="154" t="s">
        <v>1244</v>
      </c>
      <c r="I2001" s="4" t="s">
        <v>1018</v>
      </c>
      <c r="J2001">
        <v>210000</v>
      </c>
      <c r="K2001" t="b">
        <f t="shared" si="187"/>
        <v>0</v>
      </c>
      <c r="L2001" t="b">
        <f t="shared" si="188"/>
        <v>0</v>
      </c>
      <c r="M2001" t="b">
        <f t="shared" si="189"/>
        <v>0</v>
      </c>
      <c r="N2001" t="b">
        <f t="shared" si="190"/>
        <v>1</v>
      </c>
      <c r="O2001" t="b">
        <f t="shared" si="191"/>
        <v>1</v>
      </c>
    </row>
    <row r="2002" spans="1:15">
      <c r="A2002" s="4">
        <v>1128299</v>
      </c>
      <c r="B2002" s="6">
        <v>500</v>
      </c>
      <c r="C2002" s="12" t="s">
        <v>1087</v>
      </c>
      <c r="D2002" s="12" t="s">
        <v>1253</v>
      </c>
      <c r="E2002" s="10">
        <v>100000</v>
      </c>
      <c r="F2002" s="11">
        <v>0.4</v>
      </c>
      <c r="G2002" s="13">
        <f t="shared" si="186"/>
        <v>250000</v>
      </c>
      <c r="H2002" s="154" t="s">
        <v>1244</v>
      </c>
      <c r="I2002" s="4" t="s">
        <v>1018</v>
      </c>
      <c r="J2002">
        <v>250000</v>
      </c>
      <c r="K2002" t="b">
        <f t="shared" si="187"/>
        <v>0</v>
      </c>
      <c r="L2002" t="b">
        <f t="shared" si="188"/>
        <v>0</v>
      </c>
      <c r="M2002" t="b">
        <f t="shared" si="189"/>
        <v>0</v>
      </c>
      <c r="N2002" t="b">
        <f t="shared" si="190"/>
        <v>1</v>
      </c>
      <c r="O2002" t="b">
        <f t="shared" si="191"/>
        <v>1</v>
      </c>
    </row>
    <row r="2003" spans="1:15">
      <c r="A2003" s="4">
        <v>1128299</v>
      </c>
      <c r="B2003" s="6">
        <v>475</v>
      </c>
      <c r="C2003" s="12" t="s">
        <v>1086</v>
      </c>
      <c r="D2003" s="12" t="s">
        <v>1253</v>
      </c>
      <c r="E2003" s="10">
        <v>149625</v>
      </c>
      <c r="F2003" s="11">
        <v>0.45</v>
      </c>
      <c r="G2003" s="13">
        <f t="shared" si="186"/>
        <v>332500</v>
      </c>
      <c r="H2003" s="154" t="s">
        <v>1244</v>
      </c>
      <c r="I2003" s="4" t="s">
        <v>1018</v>
      </c>
      <c r="J2003">
        <v>332500</v>
      </c>
      <c r="K2003" t="b">
        <f t="shared" si="187"/>
        <v>0</v>
      </c>
      <c r="L2003" t="b">
        <f t="shared" si="188"/>
        <v>1</v>
      </c>
      <c r="M2003" t="b">
        <f t="shared" si="189"/>
        <v>0</v>
      </c>
      <c r="N2003" t="b">
        <f t="shared" si="190"/>
        <v>1</v>
      </c>
      <c r="O2003" t="b">
        <f t="shared" si="191"/>
        <v>1</v>
      </c>
    </row>
    <row r="2004" spans="1:15">
      <c r="A2004" s="4">
        <v>1128299</v>
      </c>
      <c r="B2004" s="6">
        <v>600</v>
      </c>
      <c r="C2004" s="12" t="s">
        <v>1087</v>
      </c>
      <c r="D2004" s="12" t="s">
        <v>1253</v>
      </c>
      <c r="E2004" s="10">
        <v>178500</v>
      </c>
      <c r="F2004" s="11">
        <v>0.35</v>
      </c>
      <c r="G2004" s="13">
        <f t="shared" si="186"/>
        <v>510000.00000000006</v>
      </c>
      <c r="H2004" s="154" t="s">
        <v>1244</v>
      </c>
      <c r="I2004" s="4" t="s">
        <v>1018</v>
      </c>
      <c r="J2004">
        <v>510000.00000000006</v>
      </c>
      <c r="K2004" t="b">
        <f t="shared" si="187"/>
        <v>1</v>
      </c>
      <c r="L2004" t="b">
        <f t="shared" si="188"/>
        <v>0</v>
      </c>
      <c r="M2004" t="b">
        <f t="shared" si="189"/>
        <v>0</v>
      </c>
      <c r="N2004" t="b">
        <f t="shared" si="190"/>
        <v>1</v>
      </c>
      <c r="O2004" t="b">
        <f t="shared" si="191"/>
        <v>1</v>
      </c>
    </row>
    <row r="2005" spans="1:15">
      <c r="A2005" s="4">
        <v>1128299</v>
      </c>
      <c r="B2005" s="6">
        <v>800</v>
      </c>
      <c r="C2005" s="12" t="s">
        <v>1087</v>
      </c>
      <c r="D2005" s="12" t="s">
        <v>1253</v>
      </c>
      <c r="E2005" s="10">
        <v>224000</v>
      </c>
      <c r="F2005" s="11">
        <v>0.4</v>
      </c>
      <c r="G2005" s="13">
        <f t="shared" si="186"/>
        <v>560000</v>
      </c>
      <c r="H2005" s="154" t="s">
        <v>1244</v>
      </c>
      <c r="I2005" s="4" t="s">
        <v>1018</v>
      </c>
      <c r="J2005">
        <v>560000</v>
      </c>
      <c r="K2005" t="b">
        <f t="shared" si="187"/>
        <v>1</v>
      </c>
      <c r="L2005" t="b">
        <f t="shared" si="188"/>
        <v>0</v>
      </c>
      <c r="M2005" t="b">
        <f t="shared" si="189"/>
        <v>0</v>
      </c>
      <c r="N2005" t="b">
        <f t="shared" si="190"/>
        <v>1</v>
      </c>
      <c r="O2005" t="b">
        <f t="shared" si="191"/>
        <v>1</v>
      </c>
    </row>
    <row r="2006" spans="1:15">
      <c r="A2006" s="4">
        <v>1128299</v>
      </c>
      <c r="B2006" s="6">
        <v>800</v>
      </c>
      <c r="C2006" s="12" t="s">
        <v>1087</v>
      </c>
      <c r="D2006" s="12" t="s">
        <v>1253</v>
      </c>
      <c r="E2006" s="10">
        <v>256000</v>
      </c>
      <c r="F2006" s="11">
        <v>0.4</v>
      </c>
      <c r="G2006" s="13">
        <f t="shared" si="186"/>
        <v>640000</v>
      </c>
      <c r="H2006" s="154" t="s">
        <v>1244</v>
      </c>
      <c r="I2006" s="4" t="s">
        <v>1018</v>
      </c>
      <c r="J2006">
        <v>640000</v>
      </c>
      <c r="K2006" t="b">
        <f t="shared" si="187"/>
        <v>1</v>
      </c>
      <c r="L2006" t="b">
        <f t="shared" si="188"/>
        <v>0</v>
      </c>
      <c r="M2006" t="b">
        <f t="shared" si="189"/>
        <v>0</v>
      </c>
      <c r="N2006" t="b">
        <f t="shared" si="190"/>
        <v>1</v>
      </c>
      <c r="O2006" t="b">
        <f t="shared" si="191"/>
        <v>1</v>
      </c>
    </row>
    <row r="2007" spans="1:15">
      <c r="A2007" s="4">
        <v>1128299</v>
      </c>
      <c r="B2007" s="6">
        <v>600</v>
      </c>
      <c r="C2007" s="12" t="s">
        <v>1086</v>
      </c>
      <c r="D2007" s="12" t="s">
        <v>1253</v>
      </c>
      <c r="E2007" s="10">
        <v>180000</v>
      </c>
      <c r="F2007" s="11">
        <v>0.4</v>
      </c>
      <c r="G2007" s="13">
        <f t="shared" si="186"/>
        <v>450000</v>
      </c>
      <c r="H2007" s="154" t="s">
        <v>1244</v>
      </c>
      <c r="I2007" s="4" t="s">
        <v>1018</v>
      </c>
      <c r="J2007">
        <v>450000</v>
      </c>
      <c r="K2007" t="b">
        <f t="shared" si="187"/>
        <v>0</v>
      </c>
      <c r="L2007" t="b">
        <f t="shared" si="188"/>
        <v>1</v>
      </c>
      <c r="M2007" t="b">
        <f t="shared" si="189"/>
        <v>0</v>
      </c>
      <c r="N2007" t="b">
        <f t="shared" si="190"/>
        <v>1</v>
      </c>
      <c r="O2007" t="b">
        <f t="shared" si="191"/>
        <v>1</v>
      </c>
    </row>
    <row r="2008" spans="1:15">
      <c r="A2008" s="4">
        <v>1128299</v>
      </c>
      <c r="B2008" s="6">
        <v>600</v>
      </c>
      <c r="C2008" s="12" t="s">
        <v>1087</v>
      </c>
      <c r="D2008" s="12" t="s">
        <v>1253</v>
      </c>
      <c r="E2008" s="10">
        <v>180000</v>
      </c>
      <c r="F2008" s="11">
        <v>0.4</v>
      </c>
      <c r="G2008" s="13">
        <f t="shared" si="186"/>
        <v>450000</v>
      </c>
      <c r="H2008" s="154" t="s">
        <v>1244</v>
      </c>
      <c r="I2008" s="4" t="s">
        <v>1018</v>
      </c>
      <c r="J2008">
        <v>450000</v>
      </c>
      <c r="K2008" t="b">
        <f t="shared" si="187"/>
        <v>0</v>
      </c>
      <c r="L2008" t="b">
        <f t="shared" si="188"/>
        <v>0</v>
      </c>
      <c r="M2008" t="b">
        <f t="shared" si="189"/>
        <v>0</v>
      </c>
      <c r="N2008" t="b">
        <f t="shared" si="190"/>
        <v>1</v>
      </c>
      <c r="O2008" t="b">
        <f t="shared" si="191"/>
        <v>1</v>
      </c>
    </row>
    <row r="2009" spans="1:15">
      <c r="A2009" s="4">
        <v>1128299</v>
      </c>
      <c r="B2009" s="6">
        <v>525</v>
      </c>
      <c r="C2009" s="12" t="s">
        <v>1086</v>
      </c>
      <c r="D2009" s="12" t="s">
        <v>1253</v>
      </c>
      <c r="E2009" s="10">
        <v>200812.5</v>
      </c>
      <c r="F2009" s="11">
        <v>0.45</v>
      </c>
      <c r="G2009" s="13">
        <f t="shared" si="186"/>
        <v>446250</v>
      </c>
      <c r="H2009" s="154" t="s">
        <v>1244</v>
      </c>
      <c r="I2009" s="4" t="s">
        <v>1018</v>
      </c>
      <c r="J2009">
        <v>446250</v>
      </c>
      <c r="K2009" t="b">
        <f t="shared" si="187"/>
        <v>0</v>
      </c>
      <c r="L2009" t="b">
        <f t="shared" si="188"/>
        <v>1</v>
      </c>
      <c r="M2009" t="b">
        <f t="shared" si="189"/>
        <v>0</v>
      </c>
      <c r="N2009" t="b">
        <f t="shared" si="190"/>
        <v>1</v>
      </c>
      <c r="O2009" t="b">
        <f t="shared" si="191"/>
        <v>1</v>
      </c>
    </row>
    <row r="2010" spans="1:15">
      <c r="A2010" s="4">
        <v>1128299</v>
      </c>
      <c r="B2010" s="6">
        <v>625</v>
      </c>
      <c r="C2010" s="12" t="s">
        <v>1087</v>
      </c>
      <c r="D2010" s="12" t="s">
        <v>1253</v>
      </c>
      <c r="E2010" s="10">
        <v>196875</v>
      </c>
      <c r="F2010" s="11">
        <v>0.35</v>
      </c>
      <c r="G2010" s="13">
        <f t="shared" si="186"/>
        <v>562500</v>
      </c>
      <c r="H2010" s="154" t="s">
        <v>1244</v>
      </c>
      <c r="I2010" s="4" t="s">
        <v>1018</v>
      </c>
      <c r="J2010">
        <v>562500</v>
      </c>
      <c r="K2010" t="b">
        <f t="shared" si="187"/>
        <v>1</v>
      </c>
      <c r="L2010" t="b">
        <f t="shared" si="188"/>
        <v>0</v>
      </c>
      <c r="M2010" t="b">
        <f t="shared" si="189"/>
        <v>0</v>
      </c>
      <c r="N2010" t="b">
        <f t="shared" si="190"/>
        <v>1</v>
      </c>
      <c r="O2010" t="b">
        <f t="shared" si="191"/>
        <v>1</v>
      </c>
    </row>
    <row r="2011" spans="1:15">
      <c r="A2011" s="4">
        <v>1197831</v>
      </c>
      <c r="B2011" s="6">
        <v>675</v>
      </c>
      <c r="C2011" s="12" t="s">
        <v>1086</v>
      </c>
      <c r="D2011" s="12" t="s">
        <v>1253</v>
      </c>
      <c r="E2011" s="10">
        <v>40500</v>
      </c>
      <c r="F2011" s="11">
        <v>0.3</v>
      </c>
      <c r="G2011" s="13">
        <f t="shared" si="186"/>
        <v>135000</v>
      </c>
      <c r="H2011" s="154" t="s">
        <v>1244</v>
      </c>
      <c r="I2011" s="4" t="s">
        <v>1018</v>
      </c>
      <c r="J2011">
        <v>135000</v>
      </c>
      <c r="K2011" t="b">
        <f t="shared" si="187"/>
        <v>0</v>
      </c>
      <c r="L2011" t="b">
        <f t="shared" si="188"/>
        <v>1</v>
      </c>
      <c r="M2011" t="b">
        <f t="shared" si="189"/>
        <v>0</v>
      </c>
      <c r="N2011" t="b">
        <f t="shared" si="190"/>
        <v>1</v>
      </c>
      <c r="O2011" t="b">
        <f t="shared" si="191"/>
        <v>1</v>
      </c>
    </row>
    <row r="2012" spans="1:15">
      <c r="A2012" s="4">
        <v>1197831</v>
      </c>
      <c r="B2012" s="6">
        <v>675</v>
      </c>
      <c r="C2012" s="12" t="s">
        <v>1087</v>
      </c>
      <c r="D2012" s="12" t="s">
        <v>1253</v>
      </c>
      <c r="E2012" s="10">
        <v>60750</v>
      </c>
      <c r="F2012" s="11">
        <v>0.3</v>
      </c>
      <c r="G2012" s="13">
        <f t="shared" si="186"/>
        <v>202500</v>
      </c>
      <c r="H2012" s="154" t="s">
        <v>1244</v>
      </c>
      <c r="I2012" s="4" t="s">
        <v>1018</v>
      </c>
      <c r="J2012">
        <v>202500</v>
      </c>
      <c r="K2012" t="b">
        <f t="shared" si="187"/>
        <v>0</v>
      </c>
      <c r="L2012" t="b">
        <f t="shared" si="188"/>
        <v>0</v>
      </c>
      <c r="M2012" t="b">
        <f t="shared" si="189"/>
        <v>0</v>
      </c>
      <c r="N2012" t="b">
        <f t="shared" si="190"/>
        <v>1</v>
      </c>
      <c r="O2012" t="b">
        <f t="shared" si="191"/>
        <v>1</v>
      </c>
    </row>
    <row r="2013" spans="1:15">
      <c r="A2013" s="4">
        <v>1197831</v>
      </c>
      <c r="B2013" s="6">
        <v>475</v>
      </c>
      <c r="C2013" s="12" t="s">
        <v>1086</v>
      </c>
      <c r="D2013" s="12" t="s">
        <v>1253</v>
      </c>
      <c r="E2013" s="10">
        <v>42750</v>
      </c>
      <c r="F2013" s="11">
        <v>0.3</v>
      </c>
      <c r="G2013" s="13">
        <f t="shared" si="186"/>
        <v>142500</v>
      </c>
      <c r="H2013" s="154" t="s">
        <v>1244</v>
      </c>
      <c r="I2013" s="4" t="s">
        <v>1018</v>
      </c>
      <c r="J2013">
        <v>142500</v>
      </c>
      <c r="K2013" t="b">
        <f t="shared" si="187"/>
        <v>0</v>
      </c>
      <c r="L2013" t="b">
        <f t="shared" si="188"/>
        <v>1</v>
      </c>
      <c r="M2013" t="b">
        <f t="shared" si="189"/>
        <v>0</v>
      </c>
      <c r="N2013" t="b">
        <f t="shared" si="190"/>
        <v>1</v>
      </c>
      <c r="O2013" t="b">
        <f t="shared" si="191"/>
        <v>1</v>
      </c>
    </row>
    <row r="2014" spans="1:15">
      <c r="A2014" s="4">
        <v>1197831</v>
      </c>
      <c r="B2014" s="6">
        <v>475</v>
      </c>
      <c r="C2014" s="12" t="s">
        <v>1087</v>
      </c>
      <c r="D2014" s="12" t="s">
        <v>1253</v>
      </c>
      <c r="E2014" s="10">
        <v>66500</v>
      </c>
      <c r="F2014" s="11">
        <v>0.4</v>
      </c>
      <c r="G2014" s="13">
        <f t="shared" si="186"/>
        <v>166250</v>
      </c>
      <c r="H2014" s="154" t="s">
        <v>1244</v>
      </c>
      <c r="I2014" s="4" t="s">
        <v>1018</v>
      </c>
      <c r="J2014">
        <v>166250</v>
      </c>
      <c r="K2014" t="b">
        <f t="shared" si="187"/>
        <v>0</v>
      </c>
      <c r="L2014" t="b">
        <f t="shared" si="188"/>
        <v>0</v>
      </c>
      <c r="M2014" t="b">
        <f t="shared" si="189"/>
        <v>0</v>
      </c>
      <c r="N2014" t="b">
        <f t="shared" si="190"/>
        <v>1</v>
      </c>
      <c r="O2014" t="b">
        <f t="shared" si="191"/>
        <v>1</v>
      </c>
    </row>
    <row r="2015" spans="1:15">
      <c r="A2015" s="4">
        <v>1197831</v>
      </c>
      <c r="B2015" s="6">
        <v>325</v>
      </c>
      <c r="C2015" s="12" t="s">
        <v>1087</v>
      </c>
      <c r="D2015" s="12" t="s">
        <v>1253</v>
      </c>
      <c r="E2015" s="10">
        <v>32500</v>
      </c>
      <c r="F2015" s="11">
        <v>0.25</v>
      </c>
      <c r="G2015" s="13">
        <f t="shared" si="186"/>
        <v>130000</v>
      </c>
      <c r="H2015" s="154" t="s">
        <v>1244</v>
      </c>
      <c r="I2015" s="4" t="s">
        <v>1018</v>
      </c>
      <c r="J2015">
        <v>130000</v>
      </c>
      <c r="K2015" t="b">
        <f t="shared" si="187"/>
        <v>0</v>
      </c>
      <c r="L2015" t="b">
        <f t="shared" si="188"/>
        <v>0</v>
      </c>
      <c r="M2015" t="b">
        <f t="shared" si="189"/>
        <v>0</v>
      </c>
      <c r="N2015" t="b">
        <f t="shared" si="190"/>
        <v>1</v>
      </c>
      <c r="O2015" t="b">
        <f t="shared" si="191"/>
        <v>1</v>
      </c>
    </row>
    <row r="2016" spans="1:15">
      <c r="A2016" s="4">
        <v>1197831</v>
      </c>
      <c r="B2016" s="6">
        <v>475</v>
      </c>
      <c r="C2016" s="12" t="s">
        <v>1087</v>
      </c>
      <c r="D2016" s="12" t="s">
        <v>1253</v>
      </c>
      <c r="E2016" s="10">
        <v>74812.5</v>
      </c>
      <c r="F2016" s="11">
        <v>0.45</v>
      </c>
      <c r="G2016" s="13">
        <f t="shared" si="186"/>
        <v>166250</v>
      </c>
      <c r="H2016" s="154" t="s">
        <v>1244</v>
      </c>
      <c r="I2016" s="4" t="s">
        <v>1018</v>
      </c>
      <c r="J2016">
        <v>166250</v>
      </c>
      <c r="K2016" t="b">
        <f t="shared" si="187"/>
        <v>0</v>
      </c>
      <c r="L2016" t="b">
        <f t="shared" si="188"/>
        <v>0</v>
      </c>
      <c r="M2016" t="b">
        <f t="shared" si="189"/>
        <v>0</v>
      </c>
      <c r="N2016" t="b">
        <f t="shared" si="190"/>
        <v>1</v>
      </c>
      <c r="O2016" t="b">
        <f t="shared" si="191"/>
        <v>1</v>
      </c>
    </row>
    <row r="2017" spans="1:15">
      <c r="A2017" s="4">
        <v>1197831</v>
      </c>
      <c r="B2017" s="6">
        <v>625</v>
      </c>
      <c r="C2017" s="12" t="s">
        <v>1087</v>
      </c>
      <c r="D2017" s="12" t="s">
        <v>1253</v>
      </c>
      <c r="E2017" s="10">
        <v>46875</v>
      </c>
      <c r="F2017" s="11">
        <v>0.3</v>
      </c>
      <c r="G2017" s="13">
        <f t="shared" si="186"/>
        <v>156250</v>
      </c>
      <c r="H2017" s="154" t="s">
        <v>1244</v>
      </c>
      <c r="I2017" s="4" t="s">
        <v>1018</v>
      </c>
      <c r="J2017">
        <v>156250</v>
      </c>
      <c r="K2017" t="b">
        <f t="shared" si="187"/>
        <v>0</v>
      </c>
      <c r="L2017" t="b">
        <f t="shared" si="188"/>
        <v>0</v>
      </c>
      <c r="M2017" t="b">
        <f t="shared" si="189"/>
        <v>0</v>
      </c>
      <c r="N2017" t="b">
        <f t="shared" si="190"/>
        <v>1</v>
      </c>
      <c r="O2017" t="b">
        <f t="shared" si="191"/>
        <v>1</v>
      </c>
    </row>
    <row r="2018" spans="1:15">
      <c r="A2018" s="4">
        <v>1197831</v>
      </c>
      <c r="B2018" s="6">
        <v>600</v>
      </c>
      <c r="C2018" s="12" t="s">
        <v>1087</v>
      </c>
      <c r="D2018" s="12" t="s">
        <v>1253</v>
      </c>
      <c r="E2018" s="10">
        <v>63000</v>
      </c>
      <c r="F2018" s="11">
        <v>0.3</v>
      </c>
      <c r="G2018" s="13">
        <f t="shared" si="186"/>
        <v>210000</v>
      </c>
      <c r="H2018" s="154" t="s">
        <v>1244</v>
      </c>
      <c r="I2018" s="4" t="s">
        <v>1018</v>
      </c>
      <c r="J2018">
        <v>210000</v>
      </c>
      <c r="K2018" t="b">
        <f t="shared" si="187"/>
        <v>0</v>
      </c>
      <c r="L2018" t="b">
        <f t="shared" si="188"/>
        <v>0</v>
      </c>
      <c r="M2018" t="b">
        <f t="shared" si="189"/>
        <v>0</v>
      </c>
      <c r="N2018" t="b">
        <f t="shared" si="190"/>
        <v>1</v>
      </c>
      <c r="O2018" t="b">
        <f t="shared" si="191"/>
        <v>1</v>
      </c>
    </row>
    <row r="2019" spans="1:15">
      <c r="A2019" s="4">
        <v>1197831</v>
      </c>
      <c r="B2019" s="6">
        <v>425</v>
      </c>
      <c r="C2019" s="12" t="s">
        <v>1087</v>
      </c>
      <c r="D2019" s="12" t="s">
        <v>1253</v>
      </c>
      <c r="E2019" s="10">
        <v>44625</v>
      </c>
      <c r="F2019" s="11">
        <v>0.3</v>
      </c>
      <c r="G2019" s="13">
        <f t="shared" si="186"/>
        <v>148750</v>
      </c>
      <c r="H2019" s="154" t="s">
        <v>1244</v>
      </c>
      <c r="I2019" s="4" t="s">
        <v>1018</v>
      </c>
      <c r="J2019">
        <v>148750</v>
      </c>
      <c r="K2019" t="b">
        <f t="shared" si="187"/>
        <v>0</v>
      </c>
      <c r="L2019" t="b">
        <f t="shared" si="188"/>
        <v>0</v>
      </c>
      <c r="M2019" t="b">
        <f t="shared" si="189"/>
        <v>0</v>
      </c>
      <c r="N2019" t="b">
        <f t="shared" si="190"/>
        <v>1</v>
      </c>
      <c r="O2019" t="b">
        <f t="shared" si="191"/>
        <v>1</v>
      </c>
    </row>
    <row r="2020" spans="1:15">
      <c r="A2020" s="4">
        <v>1197831</v>
      </c>
      <c r="B2020" s="6">
        <v>375</v>
      </c>
      <c r="C2020" s="12" t="s">
        <v>1087</v>
      </c>
      <c r="D2020" s="12" t="s">
        <v>1253</v>
      </c>
      <c r="E2020" s="10">
        <v>52500</v>
      </c>
      <c r="F2020" s="11">
        <v>0.4</v>
      </c>
      <c r="G2020" s="13">
        <f t="shared" si="186"/>
        <v>131250</v>
      </c>
      <c r="H2020" s="154" t="s">
        <v>1244</v>
      </c>
      <c r="I2020" s="4" t="s">
        <v>1018</v>
      </c>
      <c r="J2020">
        <v>131250</v>
      </c>
      <c r="K2020" t="b">
        <f t="shared" si="187"/>
        <v>0</v>
      </c>
      <c r="L2020" t="b">
        <f t="shared" si="188"/>
        <v>0</v>
      </c>
      <c r="M2020" t="b">
        <f t="shared" si="189"/>
        <v>0</v>
      </c>
      <c r="N2020" t="b">
        <f t="shared" si="190"/>
        <v>1</v>
      </c>
      <c r="O2020" t="b">
        <f t="shared" si="191"/>
        <v>1</v>
      </c>
    </row>
    <row r="2021" spans="1:15">
      <c r="A2021" s="4">
        <v>1197831</v>
      </c>
      <c r="B2021" s="6">
        <v>250</v>
      </c>
      <c r="C2021" s="12" t="s">
        <v>1087</v>
      </c>
      <c r="D2021" s="12" t="s">
        <v>1253</v>
      </c>
      <c r="E2021" s="10">
        <v>25000</v>
      </c>
      <c r="F2021" s="11">
        <v>0.25</v>
      </c>
      <c r="G2021" s="13">
        <f t="shared" si="186"/>
        <v>100000</v>
      </c>
      <c r="H2021" s="154" t="s">
        <v>1244</v>
      </c>
      <c r="I2021" s="4" t="s">
        <v>1018</v>
      </c>
      <c r="J2021">
        <v>100000</v>
      </c>
      <c r="K2021" t="b">
        <f t="shared" si="187"/>
        <v>0</v>
      </c>
      <c r="L2021" t="b">
        <f t="shared" si="188"/>
        <v>0</v>
      </c>
      <c r="M2021" t="b">
        <f t="shared" si="189"/>
        <v>0</v>
      </c>
      <c r="N2021" t="b">
        <f t="shared" si="190"/>
        <v>1</v>
      </c>
      <c r="O2021" t="b">
        <f t="shared" si="191"/>
        <v>1</v>
      </c>
    </row>
    <row r="2022" spans="1:15">
      <c r="A2022" s="4">
        <v>1197831</v>
      </c>
      <c r="B2022" s="6">
        <v>450</v>
      </c>
      <c r="C2022" s="12" t="s">
        <v>1087</v>
      </c>
      <c r="D2022" s="12" t="s">
        <v>1253</v>
      </c>
      <c r="E2022" s="10">
        <v>70875</v>
      </c>
      <c r="F2022" s="11">
        <v>0.45</v>
      </c>
      <c r="G2022" s="13">
        <f t="shared" si="186"/>
        <v>157500</v>
      </c>
      <c r="H2022" s="154" t="s">
        <v>1244</v>
      </c>
      <c r="I2022" s="4" t="s">
        <v>1018</v>
      </c>
      <c r="J2022">
        <v>157500</v>
      </c>
      <c r="K2022" t="b">
        <f t="shared" si="187"/>
        <v>0</v>
      </c>
      <c r="L2022" t="b">
        <f t="shared" si="188"/>
        <v>0</v>
      </c>
      <c r="M2022" t="b">
        <f t="shared" si="189"/>
        <v>0</v>
      </c>
      <c r="N2022" t="b">
        <f t="shared" si="190"/>
        <v>1</v>
      </c>
      <c r="O2022" t="b">
        <f t="shared" si="191"/>
        <v>1</v>
      </c>
    </row>
    <row r="2023" spans="1:15">
      <c r="A2023" s="4">
        <v>1197831</v>
      </c>
      <c r="B2023" s="6">
        <v>625</v>
      </c>
      <c r="C2023" s="12" t="s">
        <v>1087</v>
      </c>
      <c r="D2023" s="12" t="s">
        <v>1253</v>
      </c>
      <c r="E2023" s="10">
        <v>65625</v>
      </c>
      <c r="F2023" s="11">
        <v>0.35</v>
      </c>
      <c r="G2023" s="13">
        <f t="shared" si="186"/>
        <v>187500</v>
      </c>
      <c r="H2023" s="154" t="s">
        <v>1244</v>
      </c>
      <c r="I2023" s="4" t="s">
        <v>1018</v>
      </c>
      <c r="J2023">
        <v>187500</v>
      </c>
      <c r="K2023" t="b">
        <f t="shared" si="187"/>
        <v>0</v>
      </c>
      <c r="L2023" t="b">
        <f t="shared" si="188"/>
        <v>0</v>
      </c>
      <c r="M2023" t="b">
        <f t="shared" si="189"/>
        <v>0</v>
      </c>
      <c r="N2023" t="b">
        <f t="shared" si="190"/>
        <v>1</v>
      </c>
      <c r="O2023" t="b">
        <f t="shared" si="191"/>
        <v>1</v>
      </c>
    </row>
    <row r="2024" spans="1:15">
      <c r="A2024" s="4">
        <v>1197831</v>
      </c>
      <c r="B2024" s="6">
        <v>625</v>
      </c>
      <c r="C2024" s="12" t="s">
        <v>1086</v>
      </c>
      <c r="D2024" s="12" t="s">
        <v>1253</v>
      </c>
      <c r="E2024" s="10">
        <v>87500</v>
      </c>
      <c r="F2024" s="11">
        <v>0.35</v>
      </c>
      <c r="G2024" s="13">
        <f t="shared" si="186"/>
        <v>250000.00000000003</v>
      </c>
      <c r="H2024" s="154" t="s">
        <v>1244</v>
      </c>
      <c r="I2024" s="4" t="s">
        <v>1018</v>
      </c>
      <c r="J2024">
        <v>250000.00000000003</v>
      </c>
      <c r="K2024" t="b">
        <f t="shared" si="187"/>
        <v>0</v>
      </c>
      <c r="L2024" t="b">
        <f t="shared" si="188"/>
        <v>1</v>
      </c>
      <c r="M2024" t="b">
        <f t="shared" si="189"/>
        <v>0</v>
      </c>
      <c r="N2024" t="b">
        <f t="shared" si="190"/>
        <v>1</v>
      </c>
      <c r="O2024" t="b">
        <f t="shared" si="191"/>
        <v>1</v>
      </c>
    </row>
    <row r="2025" spans="1:15">
      <c r="A2025" s="4">
        <v>1197831</v>
      </c>
      <c r="B2025" s="6">
        <v>450</v>
      </c>
      <c r="C2025" s="12" t="s">
        <v>1087</v>
      </c>
      <c r="D2025" s="12" t="s">
        <v>1253</v>
      </c>
      <c r="E2025" s="10">
        <v>47250</v>
      </c>
      <c r="F2025" s="11">
        <v>0.35</v>
      </c>
      <c r="G2025" s="13">
        <f t="shared" si="186"/>
        <v>135000</v>
      </c>
      <c r="H2025" s="154" t="s">
        <v>1244</v>
      </c>
      <c r="I2025" s="4" t="s">
        <v>1018</v>
      </c>
      <c r="J2025">
        <v>135000</v>
      </c>
      <c r="K2025" t="b">
        <f t="shared" si="187"/>
        <v>0</v>
      </c>
      <c r="L2025" t="b">
        <f t="shared" si="188"/>
        <v>0</v>
      </c>
      <c r="M2025" t="b">
        <f t="shared" si="189"/>
        <v>0</v>
      </c>
      <c r="N2025" t="b">
        <f t="shared" si="190"/>
        <v>1</v>
      </c>
      <c r="O2025" t="b">
        <f t="shared" si="191"/>
        <v>1</v>
      </c>
    </row>
    <row r="2026" spans="1:15">
      <c r="A2026" s="4">
        <v>1197831</v>
      </c>
      <c r="B2026" s="6">
        <v>350</v>
      </c>
      <c r="C2026" s="12" t="s">
        <v>1086</v>
      </c>
      <c r="D2026" s="12" t="s">
        <v>1253</v>
      </c>
      <c r="E2026" s="10">
        <v>55125</v>
      </c>
      <c r="F2026" s="11">
        <v>0.45</v>
      </c>
      <c r="G2026" s="13">
        <f t="shared" si="186"/>
        <v>122500</v>
      </c>
      <c r="H2026" s="154" t="s">
        <v>1244</v>
      </c>
      <c r="I2026" s="4" t="s">
        <v>1018</v>
      </c>
      <c r="J2026">
        <v>122500</v>
      </c>
      <c r="K2026" t="b">
        <f t="shared" si="187"/>
        <v>0</v>
      </c>
      <c r="L2026" t="b">
        <f t="shared" si="188"/>
        <v>1</v>
      </c>
      <c r="M2026" t="b">
        <f t="shared" si="189"/>
        <v>0</v>
      </c>
      <c r="N2026" t="b">
        <f t="shared" si="190"/>
        <v>1</v>
      </c>
      <c r="O2026" t="b">
        <f t="shared" si="191"/>
        <v>1</v>
      </c>
    </row>
    <row r="2027" spans="1:15">
      <c r="A2027" s="4">
        <v>1197831</v>
      </c>
      <c r="B2027" s="6">
        <v>250</v>
      </c>
      <c r="C2027" s="12" t="s">
        <v>1087</v>
      </c>
      <c r="D2027" s="12" t="s">
        <v>1253</v>
      </c>
      <c r="E2027" s="10">
        <v>30000</v>
      </c>
      <c r="F2027" s="11">
        <v>0.3</v>
      </c>
      <c r="G2027" s="13">
        <f t="shared" si="186"/>
        <v>100000</v>
      </c>
      <c r="H2027" s="154" t="s">
        <v>1244</v>
      </c>
      <c r="I2027" s="4" t="s">
        <v>1018</v>
      </c>
      <c r="J2027">
        <v>100000</v>
      </c>
      <c r="K2027" t="b">
        <f t="shared" si="187"/>
        <v>0</v>
      </c>
      <c r="L2027" t="b">
        <f t="shared" si="188"/>
        <v>0</v>
      </c>
      <c r="M2027" t="b">
        <f t="shared" si="189"/>
        <v>0</v>
      </c>
      <c r="N2027" t="b">
        <f t="shared" si="190"/>
        <v>1</v>
      </c>
      <c r="O2027" t="b">
        <f t="shared" si="191"/>
        <v>1</v>
      </c>
    </row>
    <row r="2028" spans="1:15">
      <c r="A2028" s="4">
        <v>1197831</v>
      </c>
      <c r="B2028" s="6">
        <v>400</v>
      </c>
      <c r="C2028" s="12" t="s">
        <v>1087</v>
      </c>
      <c r="D2028" s="12" t="s">
        <v>1253</v>
      </c>
      <c r="E2028" s="10">
        <v>70000</v>
      </c>
      <c r="F2028" s="11">
        <v>0.5</v>
      </c>
      <c r="G2028" s="13">
        <f t="shared" si="186"/>
        <v>140000</v>
      </c>
      <c r="H2028" s="154" t="s">
        <v>1244</v>
      </c>
      <c r="I2028" s="4" t="s">
        <v>1018</v>
      </c>
      <c r="J2028">
        <v>140000</v>
      </c>
      <c r="K2028" t="b">
        <f t="shared" si="187"/>
        <v>0</v>
      </c>
      <c r="L2028" t="b">
        <f t="shared" si="188"/>
        <v>0</v>
      </c>
      <c r="M2028" t="b">
        <f t="shared" si="189"/>
        <v>0</v>
      </c>
      <c r="N2028" t="b">
        <f t="shared" si="190"/>
        <v>1</v>
      </c>
      <c r="O2028" t="b">
        <f t="shared" si="191"/>
        <v>1</v>
      </c>
    </row>
    <row r="2029" spans="1:15">
      <c r="A2029" s="4">
        <v>1197831</v>
      </c>
      <c r="B2029" s="6">
        <v>650</v>
      </c>
      <c r="C2029" s="12" t="s">
        <v>1086</v>
      </c>
      <c r="D2029" s="12" t="s">
        <v>1253</v>
      </c>
      <c r="E2029" s="10">
        <v>45500</v>
      </c>
      <c r="F2029" s="11">
        <v>0.35</v>
      </c>
      <c r="G2029" s="13">
        <f t="shared" si="186"/>
        <v>130000.00000000001</v>
      </c>
      <c r="H2029" s="154" t="s">
        <v>1244</v>
      </c>
      <c r="I2029" s="4" t="s">
        <v>1018</v>
      </c>
      <c r="J2029">
        <v>130000.00000000001</v>
      </c>
      <c r="K2029" t="b">
        <f t="shared" si="187"/>
        <v>0</v>
      </c>
      <c r="L2029" t="b">
        <f t="shared" si="188"/>
        <v>1</v>
      </c>
      <c r="M2029" t="b">
        <f t="shared" si="189"/>
        <v>0</v>
      </c>
      <c r="N2029" t="b">
        <f t="shared" si="190"/>
        <v>1</v>
      </c>
      <c r="O2029" t="b">
        <f t="shared" si="191"/>
        <v>1</v>
      </c>
    </row>
    <row r="2030" spans="1:15">
      <c r="A2030" s="4">
        <v>1197831</v>
      </c>
      <c r="B2030" s="6">
        <v>650</v>
      </c>
      <c r="C2030" s="12" t="s">
        <v>1087</v>
      </c>
      <c r="D2030" s="12" t="s">
        <v>1253</v>
      </c>
      <c r="E2030" s="10">
        <v>68250</v>
      </c>
      <c r="F2030" s="11">
        <v>0.35</v>
      </c>
      <c r="G2030" s="13">
        <f t="shared" si="186"/>
        <v>195000</v>
      </c>
      <c r="H2030" s="154" t="s">
        <v>1244</v>
      </c>
      <c r="I2030" s="4" t="s">
        <v>1018</v>
      </c>
      <c r="J2030">
        <v>195000</v>
      </c>
      <c r="K2030" t="b">
        <f t="shared" si="187"/>
        <v>0</v>
      </c>
      <c r="L2030" t="b">
        <f t="shared" si="188"/>
        <v>0</v>
      </c>
      <c r="M2030" t="b">
        <f t="shared" si="189"/>
        <v>0</v>
      </c>
      <c r="N2030" t="b">
        <f t="shared" si="190"/>
        <v>1</v>
      </c>
      <c r="O2030" t="b">
        <f t="shared" si="191"/>
        <v>1</v>
      </c>
    </row>
    <row r="2031" spans="1:15">
      <c r="A2031" s="4">
        <v>1197831</v>
      </c>
      <c r="B2031" s="6">
        <v>475</v>
      </c>
      <c r="C2031" s="12" t="s">
        <v>1086</v>
      </c>
      <c r="D2031" s="12" t="s">
        <v>1253</v>
      </c>
      <c r="E2031" s="10">
        <v>41562.5</v>
      </c>
      <c r="F2031" s="11">
        <v>0.35</v>
      </c>
      <c r="G2031" s="13">
        <f t="shared" si="186"/>
        <v>118750.00000000001</v>
      </c>
      <c r="H2031" s="154" t="s">
        <v>1244</v>
      </c>
      <c r="I2031" s="4" t="s">
        <v>1018</v>
      </c>
      <c r="J2031">
        <v>118750.00000000001</v>
      </c>
      <c r="K2031" t="b">
        <f t="shared" si="187"/>
        <v>0</v>
      </c>
      <c r="L2031" t="b">
        <f t="shared" si="188"/>
        <v>1</v>
      </c>
      <c r="M2031" t="b">
        <f t="shared" si="189"/>
        <v>0</v>
      </c>
      <c r="N2031" t="b">
        <f t="shared" si="190"/>
        <v>1</v>
      </c>
      <c r="O2031" t="b">
        <f t="shared" si="191"/>
        <v>1</v>
      </c>
    </row>
    <row r="2032" spans="1:15">
      <c r="A2032" s="4">
        <v>1197831</v>
      </c>
      <c r="B2032" s="6">
        <v>375</v>
      </c>
      <c r="C2032" s="12" t="s">
        <v>1087</v>
      </c>
      <c r="D2032" s="12" t="s">
        <v>1253</v>
      </c>
      <c r="E2032" s="10">
        <v>50625</v>
      </c>
      <c r="F2032" s="11">
        <v>0.45</v>
      </c>
      <c r="G2032" s="13">
        <f t="shared" si="186"/>
        <v>112500</v>
      </c>
      <c r="H2032" s="154" t="s">
        <v>1244</v>
      </c>
      <c r="I2032" s="4" t="s">
        <v>1018</v>
      </c>
      <c r="J2032">
        <v>112500</v>
      </c>
      <c r="K2032" t="b">
        <f t="shared" si="187"/>
        <v>0</v>
      </c>
      <c r="L2032" t="b">
        <f t="shared" si="188"/>
        <v>0</v>
      </c>
      <c r="M2032" t="b">
        <f t="shared" si="189"/>
        <v>0</v>
      </c>
      <c r="N2032" t="b">
        <f t="shared" si="190"/>
        <v>1</v>
      </c>
      <c r="O2032" t="b">
        <f t="shared" si="191"/>
        <v>1</v>
      </c>
    </row>
    <row r="2033" spans="1:15">
      <c r="A2033" s="4">
        <v>1197831</v>
      </c>
      <c r="B2033" s="6">
        <v>275</v>
      </c>
      <c r="C2033" s="12" t="s">
        <v>1087</v>
      </c>
      <c r="D2033" s="12" t="s">
        <v>1253</v>
      </c>
      <c r="E2033" s="10">
        <v>28875</v>
      </c>
      <c r="F2033" s="11">
        <v>0.3</v>
      </c>
      <c r="G2033" s="13">
        <f t="shared" si="186"/>
        <v>96250</v>
      </c>
      <c r="H2033" s="154" t="s">
        <v>1244</v>
      </c>
      <c r="I2033" s="4" t="s">
        <v>1018</v>
      </c>
      <c r="J2033">
        <v>96250</v>
      </c>
      <c r="K2033" t="b">
        <f t="shared" si="187"/>
        <v>0</v>
      </c>
      <c r="L2033" t="b">
        <f t="shared" si="188"/>
        <v>0</v>
      </c>
      <c r="M2033" t="b">
        <f t="shared" si="189"/>
        <v>0</v>
      </c>
      <c r="N2033" t="b">
        <f t="shared" si="190"/>
        <v>1</v>
      </c>
      <c r="O2033" t="b">
        <f t="shared" si="191"/>
        <v>1</v>
      </c>
    </row>
    <row r="2034" spans="1:15">
      <c r="A2034" s="4">
        <v>1197831</v>
      </c>
      <c r="B2034" s="6">
        <v>550</v>
      </c>
      <c r="C2034" s="12" t="s">
        <v>1087</v>
      </c>
      <c r="D2034" s="12" t="s">
        <v>1253</v>
      </c>
      <c r="E2034" s="10">
        <v>82500</v>
      </c>
      <c r="F2034" s="11">
        <v>0.5</v>
      </c>
      <c r="G2034" s="13">
        <f t="shared" si="186"/>
        <v>165000</v>
      </c>
      <c r="H2034" s="154" t="s">
        <v>1244</v>
      </c>
      <c r="I2034" s="4" t="s">
        <v>1018</v>
      </c>
      <c r="J2034">
        <v>165000</v>
      </c>
      <c r="K2034" t="b">
        <f t="shared" si="187"/>
        <v>0</v>
      </c>
      <c r="L2034" t="b">
        <f t="shared" si="188"/>
        <v>0</v>
      </c>
      <c r="M2034" t="b">
        <f t="shared" si="189"/>
        <v>0</v>
      </c>
      <c r="N2034" t="b">
        <f t="shared" si="190"/>
        <v>1</v>
      </c>
      <c r="O2034" t="b">
        <f t="shared" si="191"/>
        <v>1</v>
      </c>
    </row>
    <row r="2035" spans="1:15">
      <c r="A2035" s="4">
        <v>1197831</v>
      </c>
      <c r="B2035" s="6">
        <v>700</v>
      </c>
      <c r="C2035" s="12" t="s">
        <v>1087</v>
      </c>
      <c r="D2035" s="12" t="s">
        <v>1253</v>
      </c>
      <c r="E2035" s="10">
        <v>49000</v>
      </c>
      <c r="F2035" s="11">
        <v>0.35</v>
      </c>
      <c r="G2035" s="13">
        <f t="shared" si="186"/>
        <v>140000</v>
      </c>
      <c r="H2035" s="154" t="s">
        <v>1244</v>
      </c>
      <c r="I2035" s="4" t="s">
        <v>1018</v>
      </c>
      <c r="J2035">
        <v>140000</v>
      </c>
      <c r="K2035" t="b">
        <f t="shared" si="187"/>
        <v>0</v>
      </c>
      <c r="L2035" t="b">
        <f t="shared" si="188"/>
        <v>0</v>
      </c>
      <c r="M2035" t="b">
        <f t="shared" si="189"/>
        <v>0</v>
      </c>
      <c r="N2035" t="b">
        <f t="shared" si="190"/>
        <v>1</v>
      </c>
      <c r="O2035" t="b">
        <f t="shared" si="191"/>
        <v>1</v>
      </c>
    </row>
    <row r="2036" spans="1:15">
      <c r="A2036" s="4">
        <v>1197831</v>
      </c>
      <c r="B2036" s="6">
        <v>725</v>
      </c>
      <c r="C2036" s="12" t="s">
        <v>1086</v>
      </c>
      <c r="D2036" s="12" t="s">
        <v>1253</v>
      </c>
      <c r="E2036" s="10">
        <v>76125</v>
      </c>
      <c r="F2036" s="11">
        <v>0.35</v>
      </c>
      <c r="G2036" s="13">
        <f t="shared" si="186"/>
        <v>217500</v>
      </c>
      <c r="H2036" s="154" t="s">
        <v>1244</v>
      </c>
      <c r="I2036" s="4" t="s">
        <v>1018</v>
      </c>
      <c r="J2036">
        <v>217500</v>
      </c>
      <c r="K2036" t="b">
        <f t="shared" si="187"/>
        <v>0</v>
      </c>
      <c r="L2036" t="b">
        <f t="shared" si="188"/>
        <v>1</v>
      </c>
      <c r="M2036" t="b">
        <f t="shared" si="189"/>
        <v>0</v>
      </c>
      <c r="N2036" t="b">
        <f t="shared" si="190"/>
        <v>1</v>
      </c>
      <c r="O2036" t="b">
        <f t="shared" si="191"/>
        <v>1</v>
      </c>
    </row>
    <row r="2037" spans="1:15">
      <c r="A2037" s="4">
        <v>1197831</v>
      </c>
      <c r="B2037" s="6">
        <v>575</v>
      </c>
      <c r="C2037" s="12" t="s">
        <v>1087</v>
      </c>
      <c r="D2037" s="12" t="s">
        <v>1253</v>
      </c>
      <c r="E2037" s="10">
        <v>50312.5</v>
      </c>
      <c r="F2037" s="11">
        <v>0.35</v>
      </c>
      <c r="G2037" s="13">
        <f t="shared" si="186"/>
        <v>143750</v>
      </c>
      <c r="H2037" s="154" t="s">
        <v>1244</v>
      </c>
      <c r="I2037" s="4" t="s">
        <v>1018</v>
      </c>
      <c r="J2037">
        <v>143750</v>
      </c>
      <c r="K2037" t="b">
        <f t="shared" si="187"/>
        <v>0</v>
      </c>
      <c r="L2037" t="b">
        <f t="shared" si="188"/>
        <v>0</v>
      </c>
      <c r="M2037" t="b">
        <f t="shared" si="189"/>
        <v>0</v>
      </c>
      <c r="N2037" t="b">
        <f t="shared" si="190"/>
        <v>1</v>
      </c>
      <c r="O2037" t="b">
        <f t="shared" si="191"/>
        <v>1</v>
      </c>
    </row>
    <row r="2038" spans="1:15">
      <c r="A2038" s="4">
        <v>1197831</v>
      </c>
      <c r="B2038" s="6">
        <v>500</v>
      </c>
      <c r="C2038" s="12" t="s">
        <v>1087</v>
      </c>
      <c r="D2038" s="12" t="s">
        <v>1253</v>
      </c>
      <c r="E2038" s="10">
        <v>78750</v>
      </c>
      <c r="F2038" s="11">
        <v>0.45</v>
      </c>
      <c r="G2038" s="13">
        <f t="shared" si="186"/>
        <v>175000</v>
      </c>
      <c r="H2038" s="154" t="s">
        <v>1244</v>
      </c>
      <c r="I2038" s="4" t="s">
        <v>1018</v>
      </c>
      <c r="J2038">
        <v>175000</v>
      </c>
      <c r="K2038" t="b">
        <f t="shared" si="187"/>
        <v>0</v>
      </c>
      <c r="L2038" t="b">
        <f t="shared" si="188"/>
        <v>0</v>
      </c>
      <c r="M2038" t="b">
        <f t="shared" si="189"/>
        <v>0</v>
      </c>
      <c r="N2038" t="b">
        <f t="shared" si="190"/>
        <v>1</v>
      </c>
      <c r="O2038" t="b">
        <f t="shared" si="191"/>
        <v>1</v>
      </c>
    </row>
    <row r="2039" spans="1:15">
      <c r="A2039" s="4">
        <v>1197831</v>
      </c>
      <c r="B2039" s="6">
        <v>400</v>
      </c>
      <c r="C2039" s="12" t="s">
        <v>1087</v>
      </c>
      <c r="D2039" s="12" t="s">
        <v>1253</v>
      </c>
      <c r="E2039" s="10">
        <v>60000</v>
      </c>
      <c r="F2039" s="11">
        <v>0.3</v>
      </c>
      <c r="G2039" s="13">
        <f t="shared" si="186"/>
        <v>200000</v>
      </c>
      <c r="H2039" s="154" t="s">
        <v>1246</v>
      </c>
      <c r="I2039" s="4" t="s">
        <v>1018</v>
      </c>
      <c r="J2039">
        <v>200000</v>
      </c>
      <c r="K2039" t="b">
        <f t="shared" si="187"/>
        <v>0</v>
      </c>
      <c r="L2039" t="b">
        <f t="shared" si="188"/>
        <v>0</v>
      </c>
      <c r="M2039" t="b">
        <f t="shared" si="189"/>
        <v>0</v>
      </c>
      <c r="N2039" t="b">
        <f t="shared" si="190"/>
        <v>1</v>
      </c>
      <c r="O2039" t="b">
        <f t="shared" si="191"/>
        <v>1</v>
      </c>
    </row>
    <row r="2040" spans="1:15">
      <c r="A2040" s="4">
        <v>1197831</v>
      </c>
      <c r="B2040" s="6">
        <v>750</v>
      </c>
      <c r="C2040" s="12" t="s">
        <v>1087</v>
      </c>
      <c r="D2040" s="12" t="s">
        <v>1253</v>
      </c>
      <c r="E2040" s="10">
        <v>168750</v>
      </c>
      <c r="F2040" s="11">
        <v>0.5</v>
      </c>
      <c r="G2040" s="13">
        <f t="shared" si="186"/>
        <v>337500</v>
      </c>
      <c r="H2040" s="154" t="s">
        <v>1246</v>
      </c>
      <c r="I2040" s="4" t="s">
        <v>1018</v>
      </c>
      <c r="J2040">
        <v>337500</v>
      </c>
      <c r="K2040" t="b">
        <f t="shared" si="187"/>
        <v>0</v>
      </c>
      <c r="L2040" t="b">
        <f t="shared" si="188"/>
        <v>0</v>
      </c>
      <c r="M2040" t="b">
        <f t="shared" si="189"/>
        <v>0</v>
      </c>
      <c r="N2040" t="b">
        <f t="shared" si="190"/>
        <v>1</v>
      </c>
      <c r="O2040" t="b">
        <f t="shared" si="191"/>
        <v>1</v>
      </c>
    </row>
    <row r="2041" spans="1:15">
      <c r="A2041" s="4">
        <v>1197831</v>
      </c>
      <c r="B2041" s="6">
        <v>750</v>
      </c>
      <c r="C2041" s="12" t="s">
        <v>1086</v>
      </c>
      <c r="D2041" s="12" t="s">
        <v>1253</v>
      </c>
      <c r="E2041" s="10">
        <v>118125</v>
      </c>
      <c r="F2041" s="11">
        <v>0.35</v>
      </c>
      <c r="G2041" s="13">
        <f t="shared" si="186"/>
        <v>337500</v>
      </c>
      <c r="H2041" s="154" t="s">
        <v>1246</v>
      </c>
      <c r="I2041" s="4" t="s">
        <v>1018</v>
      </c>
      <c r="J2041">
        <v>337500</v>
      </c>
      <c r="K2041" t="b">
        <f t="shared" si="187"/>
        <v>0</v>
      </c>
      <c r="L2041" t="b">
        <f t="shared" si="188"/>
        <v>1</v>
      </c>
      <c r="M2041" t="b">
        <f t="shared" si="189"/>
        <v>0</v>
      </c>
      <c r="N2041" t="b">
        <f t="shared" si="190"/>
        <v>1</v>
      </c>
      <c r="O2041" t="b">
        <f t="shared" si="191"/>
        <v>1</v>
      </c>
    </row>
    <row r="2042" spans="1:15">
      <c r="A2042" s="4">
        <v>1197831</v>
      </c>
      <c r="B2042" s="6">
        <v>750</v>
      </c>
      <c r="C2042" s="12" t="s">
        <v>1086</v>
      </c>
      <c r="D2042" s="12" t="s">
        <v>1253</v>
      </c>
      <c r="E2042" s="10">
        <v>131250</v>
      </c>
      <c r="F2042" s="11">
        <v>0.35</v>
      </c>
      <c r="G2042" s="13">
        <f t="shared" si="186"/>
        <v>375000</v>
      </c>
      <c r="H2042" s="154" t="s">
        <v>1246</v>
      </c>
      <c r="I2042" s="4" t="s">
        <v>1018</v>
      </c>
      <c r="J2042">
        <v>375000</v>
      </c>
      <c r="K2042" t="b">
        <f t="shared" si="187"/>
        <v>0</v>
      </c>
      <c r="L2042" t="b">
        <f t="shared" si="188"/>
        <v>1</v>
      </c>
      <c r="M2042" t="b">
        <f t="shared" si="189"/>
        <v>0</v>
      </c>
      <c r="N2042" t="b">
        <f t="shared" si="190"/>
        <v>1</v>
      </c>
      <c r="O2042" t="b">
        <f t="shared" si="191"/>
        <v>1</v>
      </c>
    </row>
    <row r="2043" spans="1:15">
      <c r="A2043" s="4">
        <v>1197831</v>
      </c>
      <c r="B2043" s="6">
        <v>600</v>
      </c>
      <c r="C2043" s="12" t="s">
        <v>1087</v>
      </c>
      <c r="D2043" s="12" t="s">
        <v>1253</v>
      </c>
      <c r="E2043" s="10">
        <v>105000</v>
      </c>
      <c r="F2043" s="11">
        <v>0.35</v>
      </c>
      <c r="G2043" s="13">
        <f t="shared" si="186"/>
        <v>300000</v>
      </c>
      <c r="H2043" s="154" t="s">
        <v>1246</v>
      </c>
      <c r="I2043" s="4" t="s">
        <v>1018</v>
      </c>
      <c r="J2043">
        <v>300000</v>
      </c>
      <c r="K2043" t="b">
        <f t="shared" si="187"/>
        <v>0</v>
      </c>
      <c r="L2043" t="b">
        <f t="shared" si="188"/>
        <v>0</v>
      </c>
      <c r="M2043" t="b">
        <f t="shared" si="189"/>
        <v>0</v>
      </c>
      <c r="N2043" t="b">
        <f t="shared" si="190"/>
        <v>1</v>
      </c>
      <c r="O2043" t="b">
        <f t="shared" si="191"/>
        <v>1</v>
      </c>
    </row>
    <row r="2044" spans="1:15">
      <c r="A2044" s="4">
        <v>1197831</v>
      </c>
      <c r="B2044" s="6">
        <v>550</v>
      </c>
      <c r="C2044" s="12" t="s">
        <v>1086</v>
      </c>
      <c r="D2044" s="12" t="s">
        <v>1253</v>
      </c>
      <c r="E2044" s="10">
        <v>123750</v>
      </c>
      <c r="F2044" s="11">
        <v>0.45</v>
      </c>
      <c r="G2044" s="13">
        <f t="shared" si="186"/>
        <v>275000</v>
      </c>
      <c r="H2044" s="154" t="s">
        <v>1246</v>
      </c>
      <c r="I2044" s="4" t="s">
        <v>1018</v>
      </c>
      <c r="J2044">
        <v>275000</v>
      </c>
      <c r="K2044" t="b">
        <f t="shared" si="187"/>
        <v>0</v>
      </c>
      <c r="L2044" t="b">
        <f t="shared" si="188"/>
        <v>1</v>
      </c>
      <c r="M2044" t="b">
        <f t="shared" si="189"/>
        <v>0</v>
      </c>
      <c r="N2044" t="b">
        <f t="shared" si="190"/>
        <v>1</v>
      </c>
      <c r="O2044" t="b">
        <f t="shared" si="191"/>
        <v>1</v>
      </c>
    </row>
    <row r="2045" spans="1:15">
      <c r="A2045" s="4">
        <v>1197831</v>
      </c>
      <c r="B2045" s="6">
        <v>450</v>
      </c>
      <c r="C2045" s="12" t="s">
        <v>1086</v>
      </c>
      <c r="D2045" s="12" t="s">
        <v>1253</v>
      </c>
      <c r="E2045" s="10">
        <v>74250</v>
      </c>
      <c r="F2045" s="11">
        <v>0.3</v>
      </c>
      <c r="G2045" s="13">
        <f t="shared" si="186"/>
        <v>247500</v>
      </c>
      <c r="H2045" s="154" t="s">
        <v>1246</v>
      </c>
      <c r="I2045" s="4" t="s">
        <v>1018</v>
      </c>
      <c r="J2045">
        <v>247500</v>
      </c>
      <c r="K2045" t="b">
        <f t="shared" si="187"/>
        <v>0</v>
      </c>
      <c r="L2045" t="b">
        <f t="shared" si="188"/>
        <v>1</v>
      </c>
      <c r="M2045" t="b">
        <f t="shared" si="189"/>
        <v>0</v>
      </c>
      <c r="N2045" t="b">
        <f t="shared" si="190"/>
        <v>1</v>
      </c>
      <c r="O2045" t="b">
        <f t="shared" si="191"/>
        <v>1</v>
      </c>
    </row>
    <row r="2046" spans="1:15">
      <c r="A2046" s="4">
        <v>1197831</v>
      </c>
      <c r="B2046" s="6">
        <v>825</v>
      </c>
      <c r="C2046" s="12" t="s">
        <v>1087</v>
      </c>
      <c r="D2046" s="12" t="s">
        <v>1253</v>
      </c>
      <c r="E2046" s="10">
        <v>247500</v>
      </c>
      <c r="F2046" s="11">
        <v>0.5</v>
      </c>
      <c r="G2046" s="13">
        <f t="shared" si="186"/>
        <v>495000</v>
      </c>
      <c r="H2046" s="154" t="s">
        <v>1246</v>
      </c>
      <c r="I2046" s="4" t="s">
        <v>1018</v>
      </c>
      <c r="J2046">
        <v>495000</v>
      </c>
      <c r="K2046" t="b">
        <f t="shared" si="187"/>
        <v>1</v>
      </c>
      <c r="L2046" t="b">
        <f t="shared" si="188"/>
        <v>0</v>
      </c>
      <c r="M2046" t="b">
        <f t="shared" si="189"/>
        <v>0</v>
      </c>
      <c r="N2046" t="b">
        <f t="shared" si="190"/>
        <v>1</v>
      </c>
      <c r="O2046" t="b">
        <f t="shared" si="191"/>
        <v>1</v>
      </c>
    </row>
    <row r="2047" spans="1:15">
      <c r="A2047" s="4">
        <v>1197831</v>
      </c>
      <c r="B2047" s="6">
        <v>775</v>
      </c>
      <c r="C2047" s="12" t="s">
        <v>1087</v>
      </c>
      <c r="D2047" s="12" t="s">
        <v>1253</v>
      </c>
      <c r="E2047" s="10">
        <v>155000</v>
      </c>
      <c r="F2047" s="11">
        <v>0.4</v>
      </c>
      <c r="G2047" s="13">
        <f t="shared" si="186"/>
        <v>387500</v>
      </c>
      <c r="H2047" s="154" t="s">
        <v>1246</v>
      </c>
      <c r="I2047" s="4" t="s">
        <v>1018</v>
      </c>
      <c r="J2047">
        <v>387500</v>
      </c>
      <c r="K2047" t="b">
        <f t="shared" si="187"/>
        <v>0</v>
      </c>
      <c r="L2047" t="b">
        <f t="shared" si="188"/>
        <v>0</v>
      </c>
      <c r="M2047" t="b">
        <f t="shared" si="189"/>
        <v>0</v>
      </c>
      <c r="N2047" t="b">
        <f t="shared" si="190"/>
        <v>1</v>
      </c>
      <c r="O2047" t="b">
        <f t="shared" si="191"/>
        <v>1</v>
      </c>
    </row>
    <row r="2048" spans="1:15">
      <c r="A2048" s="4">
        <v>1197831</v>
      </c>
      <c r="B2048" s="6">
        <v>775</v>
      </c>
      <c r="C2048" s="12" t="s">
        <v>1087</v>
      </c>
      <c r="D2048" s="12" t="s">
        <v>1253</v>
      </c>
      <c r="E2048" s="10">
        <v>170500</v>
      </c>
      <c r="F2048" s="11">
        <v>0.4</v>
      </c>
      <c r="G2048" s="13">
        <f t="shared" si="186"/>
        <v>426250</v>
      </c>
      <c r="H2048" s="154" t="s">
        <v>1246</v>
      </c>
      <c r="I2048" s="4" t="s">
        <v>1018</v>
      </c>
      <c r="J2048">
        <v>426250</v>
      </c>
      <c r="K2048" t="b">
        <f t="shared" si="187"/>
        <v>0</v>
      </c>
      <c r="L2048" t="b">
        <f t="shared" si="188"/>
        <v>0</v>
      </c>
      <c r="M2048" t="b">
        <f t="shared" si="189"/>
        <v>0</v>
      </c>
      <c r="N2048" t="b">
        <f t="shared" si="190"/>
        <v>1</v>
      </c>
      <c r="O2048" t="b">
        <f t="shared" si="191"/>
        <v>1</v>
      </c>
    </row>
    <row r="2049" spans="1:15">
      <c r="A2049" s="4">
        <v>1197831</v>
      </c>
      <c r="B2049" s="6">
        <v>925</v>
      </c>
      <c r="C2049" s="12" t="s">
        <v>1087</v>
      </c>
      <c r="D2049" s="12" t="s">
        <v>1253</v>
      </c>
      <c r="E2049" s="10">
        <v>185000</v>
      </c>
      <c r="F2049" s="11">
        <v>0.4</v>
      </c>
      <c r="G2049" s="13">
        <f t="shared" si="186"/>
        <v>462500</v>
      </c>
      <c r="H2049" s="154" t="s">
        <v>1246</v>
      </c>
      <c r="I2049" s="4" t="s">
        <v>1018</v>
      </c>
      <c r="J2049">
        <v>462500</v>
      </c>
      <c r="K2049" t="b">
        <f t="shared" si="187"/>
        <v>1</v>
      </c>
      <c r="L2049" t="b">
        <f t="shared" si="188"/>
        <v>0</v>
      </c>
      <c r="M2049" t="b">
        <f t="shared" si="189"/>
        <v>0</v>
      </c>
      <c r="N2049" t="b">
        <f t="shared" si="190"/>
        <v>1</v>
      </c>
      <c r="O2049" t="b">
        <f t="shared" si="191"/>
        <v>1</v>
      </c>
    </row>
    <row r="2050" spans="1:15">
      <c r="A2050" s="4">
        <v>1197831</v>
      </c>
      <c r="B2050" s="6">
        <v>525</v>
      </c>
      <c r="C2050" s="12" t="s">
        <v>1087</v>
      </c>
      <c r="D2050" s="12" t="s">
        <v>1253</v>
      </c>
      <c r="E2050" s="10">
        <v>131250</v>
      </c>
      <c r="F2050" s="11">
        <v>0.5</v>
      </c>
      <c r="G2050" s="13">
        <f t="shared" si="186"/>
        <v>262500</v>
      </c>
      <c r="H2050" s="154" t="s">
        <v>1246</v>
      </c>
      <c r="I2050" s="4" t="s">
        <v>1018</v>
      </c>
      <c r="J2050">
        <v>262500</v>
      </c>
      <c r="K2050" t="b">
        <f t="shared" si="187"/>
        <v>0</v>
      </c>
      <c r="L2050" t="b">
        <f t="shared" si="188"/>
        <v>0</v>
      </c>
      <c r="M2050" t="b">
        <f t="shared" si="189"/>
        <v>0</v>
      </c>
      <c r="N2050" t="b">
        <f t="shared" si="190"/>
        <v>1</v>
      </c>
      <c r="O2050" t="b">
        <f t="shared" si="191"/>
        <v>1</v>
      </c>
    </row>
    <row r="2051" spans="1:15">
      <c r="A2051" s="4">
        <v>1197831</v>
      </c>
      <c r="B2051" s="6">
        <v>525</v>
      </c>
      <c r="C2051" s="12" t="s">
        <v>1086</v>
      </c>
      <c r="D2051" s="12" t="s">
        <v>1253</v>
      </c>
      <c r="E2051" s="10">
        <v>101062.5</v>
      </c>
      <c r="F2051" s="11">
        <v>0.35</v>
      </c>
      <c r="G2051" s="13">
        <f t="shared" si="186"/>
        <v>288750</v>
      </c>
      <c r="H2051" s="154" t="s">
        <v>1246</v>
      </c>
      <c r="I2051" s="4" t="s">
        <v>1018</v>
      </c>
      <c r="J2051">
        <v>288750</v>
      </c>
      <c r="K2051" t="b">
        <f t="shared" si="187"/>
        <v>0</v>
      </c>
      <c r="L2051" t="b">
        <f t="shared" si="188"/>
        <v>1</v>
      </c>
      <c r="M2051" t="b">
        <f t="shared" si="189"/>
        <v>0</v>
      </c>
      <c r="N2051" t="b">
        <f t="shared" si="190"/>
        <v>1</v>
      </c>
      <c r="O2051" t="b">
        <f t="shared" si="191"/>
        <v>1</v>
      </c>
    </row>
    <row r="2052" spans="1:15">
      <c r="A2052" s="4">
        <v>1197831</v>
      </c>
      <c r="B2052" s="6">
        <v>800</v>
      </c>
      <c r="C2052" s="12" t="s">
        <v>1087</v>
      </c>
      <c r="D2052" s="12" t="s">
        <v>1253</v>
      </c>
      <c r="E2052" s="10">
        <v>286000</v>
      </c>
      <c r="F2052" s="11">
        <v>0.55000000000000004</v>
      </c>
      <c r="G2052" s="13">
        <f t="shared" si="186"/>
        <v>519999.99999999994</v>
      </c>
      <c r="H2052" s="154" t="s">
        <v>1246</v>
      </c>
      <c r="I2052" s="4" t="s">
        <v>1018</v>
      </c>
      <c r="J2052">
        <v>519999.99999999994</v>
      </c>
      <c r="K2052" t="b">
        <f t="shared" si="187"/>
        <v>1</v>
      </c>
      <c r="L2052" t="b">
        <f t="shared" si="188"/>
        <v>0</v>
      </c>
      <c r="M2052" t="b">
        <f t="shared" si="189"/>
        <v>0</v>
      </c>
      <c r="N2052" t="b">
        <f t="shared" si="190"/>
        <v>1</v>
      </c>
      <c r="O2052" t="b">
        <f t="shared" si="191"/>
        <v>1</v>
      </c>
    </row>
    <row r="2053" spans="1:15">
      <c r="A2053" s="4">
        <v>1197831</v>
      </c>
      <c r="B2053" s="6">
        <v>750</v>
      </c>
      <c r="C2053" s="12" t="s">
        <v>1087</v>
      </c>
      <c r="D2053" s="12" t="s">
        <v>1253</v>
      </c>
      <c r="E2053" s="10">
        <v>150000</v>
      </c>
      <c r="F2053" s="11">
        <v>0.4</v>
      </c>
      <c r="G2053" s="13">
        <f t="shared" ref="G2053:G2116" si="192">E2053/F2053</f>
        <v>375000</v>
      </c>
      <c r="H2053" s="154" t="s">
        <v>1246</v>
      </c>
      <c r="I2053" s="4" t="s">
        <v>1018</v>
      </c>
      <c r="J2053">
        <v>375000</v>
      </c>
      <c r="K2053" t="b">
        <f t="shared" ref="K2053:K2116" si="193">IF(J2053&gt;450000,TRUE,FALSE)</f>
        <v>0</v>
      </c>
      <c r="L2053" t="b">
        <f t="shared" ref="L2053:L2116" si="194">OR(C2053="Men's Street Footwear",H2053="Credit Card")</f>
        <v>0</v>
      </c>
      <c r="M2053" t="b">
        <f t="shared" ref="M2053:M2116" si="195">AND(D2053="Male",H2053="Credit Card",G2053&lt;150000)</f>
        <v>0</v>
      </c>
      <c r="N2053" t="b">
        <f t="shared" ref="N2053:N2116" si="196">NOT(H2053="Credit Card")</f>
        <v>1</v>
      </c>
      <c r="O2053" t="b">
        <f t="shared" ref="O2053:O2116" si="197">NOT(AND(H2053=0,B2053&lt;=500))</f>
        <v>1</v>
      </c>
    </row>
    <row r="2054" spans="1:15">
      <c r="A2054" s="4">
        <v>1197831</v>
      </c>
      <c r="B2054" s="6">
        <v>750</v>
      </c>
      <c r="C2054" s="12" t="s">
        <v>1087</v>
      </c>
      <c r="D2054" s="12" t="s">
        <v>1253</v>
      </c>
      <c r="E2054" s="10">
        <v>165000</v>
      </c>
      <c r="F2054" s="11">
        <v>0.4</v>
      </c>
      <c r="G2054" s="13">
        <f t="shared" si="192"/>
        <v>412500</v>
      </c>
      <c r="H2054" s="154" t="s">
        <v>1246</v>
      </c>
      <c r="I2054" s="4" t="s">
        <v>1018</v>
      </c>
      <c r="J2054">
        <v>412500</v>
      </c>
      <c r="K2054" t="b">
        <f t="shared" si="193"/>
        <v>0</v>
      </c>
      <c r="L2054" t="b">
        <f t="shared" si="194"/>
        <v>0</v>
      </c>
      <c r="M2054" t="b">
        <f t="shared" si="195"/>
        <v>0</v>
      </c>
      <c r="N2054" t="b">
        <f t="shared" si="196"/>
        <v>1</v>
      </c>
      <c r="O2054" t="b">
        <f t="shared" si="197"/>
        <v>1</v>
      </c>
    </row>
    <row r="2055" spans="1:15">
      <c r="A2055" s="4">
        <v>1197831</v>
      </c>
      <c r="B2055" s="6">
        <v>925</v>
      </c>
      <c r="C2055" s="12" t="s">
        <v>1087</v>
      </c>
      <c r="D2055" s="12" t="s">
        <v>1253</v>
      </c>
      <c r="E2055" s="10">
        <v>185000</v>
      </c>
      <c r="F2055" s="11">
        <v>0.4</v>
      </c>
      <c r="G2055" s="13">
        <f t="shared" si="192"/>
        <v>462500</v>
      </c>
      <c r="H2055" s="154" t="s">
        <v>1246</v>
      </c>
      <c r="I2055" s="4" t="s">
        <v>1018</v>
      </c>
      <c r="J2055">
        <v>462500</v>
      </c>
      <c r="K2055" t="b">
        <f t="shared" si="193"/>
        <v>1</v>
      </c>
      <c r="L2055" t="b">
        <f t="shared" si="194"/>
        <v>0</v>
      </c>
      <c r="M2055" t="b">
        <f t="shared" si="195"/>
        <v>0</v>
      </c>
      <c r="N2055" t="b">
        <f t="shared" si="196"/>
        <v>1</v>
      </c>
      <c r="O2055" t="b">
        <f t="shared" si="197"/>
        <v>1</v>
      </c>
    </row>
    <row r="2056" spans="1:15">
      <c r="A2056" s="4">
        <v>1197831</v>
      </c>
      <c r="B2056" s="6">
        <v>475</v>
      </c>
      <c r="C2056" s="12" t="s">
        <v>1087</v>
      </c>
      <c r="D2056" s="12" t="s">
        <v>1253</v>
      </c>
      <c r="E2056" s="10">
        <v>118750</v>
      </c>
      <c r="F2056" s="11">
        <v>0.5</v>
      </c>
      <c r="G2056" s="13">
        <f t="shared" si="192"/>
        <v>237500</v>
      </c>
      <c r="H2056" s="154" t="s">
        <v>1246</v>
      </c>
      <c r="I2056" s="4" t="s">
        <v>1018</v>
      </c>
      <c r="J2056">
        <v>237500</v>
      </c>
      <c r="K2056" t="b">
        <f t="shared" si="193"/>
        <v>0</v>
      </c>
      <c r="L2056" t="b">
        <f t="shared" si="194"/>
        <v>0</v>
      </c>
      <c r="M2056" t="b">
        <f t="shared" si="195"/>
        <v>0</v>
      </c>
      <c r="N2056" t="b">
        <f t="shared" si="196"/>
        <v>1</v>
      </c>
      <c r="O2056" t="b">
        <f t="shared" si="197"/>
        <v>1</v>
      </c>
    </row>
    <row r="2057" spans="1:15">
      <c r="A2057" s="4">
        <v>1197831</v>
      </c>
      <c r="B2057" s="6">
        <v>475</v>
      </c>
      <c r="C2057" s="12" t="s">
        <v>1086</v>
      </c>
      <c r="D2057" s="12" t="s">
        <v>1253</v>
      </c>
      <c r="E2057" s="10">
        <v>91437.5</v>
      </c>
      <c r="F2057" s="11">
        <v>0.35</v>
      </c>
      <c r="G2057" s="13">
        <f t="shared" si="192"/>
        <v>261250.00000000003</v>
      </c>
      <c r="H2057" s="154" t="s">
        <v>1246</v>
      </c>
      <c r="I2057" s="4" t="s">
        <v>1018</v>
      </c>
      <c r="J2057">
        <v>261250.00000000003</v>
      </c>
      <c r="K2057" t="b">
        <f t="shared" si="193"/>
        <v>0</v>
      </c>
      <c r="L2057" t="b">
        <f t="shared" si="194"/>
        <v>1</v>
      </c>
      <c r="M2057" t="b">
        <f t="shared" si="195"/>
        <v>0</v>
      </c>
      <c r="N2057" t="b">
        <f t="shared" si="196"/>
        <v>1</v>
      </c>
      <c r="O2057" t="b">
        <f t="shared" si="197"/>
        <v>1</v>
      </c>
    </row>
    <row r="2058" spans="1:15">
      <c r="A2058" s="4">
        <v>1197831</v>
      </c>
      <c r="B2058" s="6">
        <v>725</v>
      </c>
      <c r="C2058" s="12" t="s">
        <v>1086</v>
      </c>
      <c r="D2058" s="12" t="s">
        <v>1253</v>
      </c>
      <c r="E2058" s="10">
        <v>239250</v>
      </c>
      <c r="F2058" s="11">
        <v>0.55000000000000004</v>
      </c>
      <c r="G2058" s="13">
        <f t="shared" si="192"/>
        <v>434999.99999999994</v>
      </c>
      <c r="H2058" s="154" t="s">
        <v>1246</v>
      </c>
      <c r="I2058" s="4" t="s">
        <v>1018</v>
      </c>
      <c r="J2058">
        <v>434999.99999999994</v>
      </c>
      <c r="K2058" t="b">
        <f t="shared" si="193"/>
        <v>0</v>
      </c>
      <c r="L2058" t="b">
        <f t="shared" si="194"/>
        <v>1</v>
      </c>
      <c r="M2058" t="b">
        <f t="shared" si="195"/>
        <v>0</v>
      </c>
      <c r="N2058" t="b">
        <f t="shared" si="196"/>
        <v>1</v>
      </c>
      <c r="O2058" t="b">
        <f t="shared" si="197"/>
        <v>1</v>
      </c>
    </row>
    <row r="2059" spans="1:15">
      <c r="A2059" s="4">
        <v>1197831</v>
      </c>
      <c r="B2059" s="6">
        <v>675</v>
      </c>
      <c r="C2059" s="12" t="s">
        <v>1086</v>
      </c>
      <c r="D2059" s="12" t="s">
        <v>1253</v>
      </c>
      <c r="E2059" s="10">
        <v>148500</v>
      </c>
      <c r="F2059" s="11">
        <v>0.4</v>
      </c>
      <c r="G2059" s="13">
        <f t="shared" si="192"/>
        <v>371250</v>
      </c>
      <c r="H2059" s="154" t="s">
        <v>1246</v>
      </c>
      <c r="I2059" s="4" t="s">
        <v>1018</v>
      </c>
      <c r="J2059">
        <v>371250</v>
      </c>
      <c r="K2059" t="b">
        <f t="shared" si="193"/>
        <v>0</v>
      </c>
      <c r="L2059" t="b">
        <f t="shared" si="194"/>
        <v>1</v>
      </c>
      <c r="M2059" t="b">
        <f t="shared" si="195"/>
        <v>0</v>
      </c>
      <c r="N2059" t="b">
        <f t="shared" si="196"/>
        <v>1</v>
      </c>
      <c r="O2059" t="b">
        <f t="shared" si="197"/>
        <v>1</v>
      </c>
    </row>
    <row r="2060" spans="1:15">
      <c r="A2060" s="4">
        <v>1197831</v>
      </c>
      <c r="B2060" s="6">
        <v>625</v>
      </c>
      <c r="C2060" s="12" t="s">
        <v>1087</v>
      </c>
      <c r="D2060" s="12" t="s">
        <v>1253</v>
      </c>
      <c r="E2060" s="10">
        <v>137500</v>
      </c>
      <c r="F2060" s="11">
        <v>0.4</v>
      </c>
      <c r="G2060" s="13">
        <f t="shared" si="192"/>
        <v>343750</v>
      </c>
      <c r="H2060" s="154" t="s">
        <v>1246</v>
      </c>
      <c r="I2060" s="4" t="s">
        <v>1018</v>
      </c>
      <c r="J2060">
        <v>343750</v>
      </c>
      <c r="K2060" t="b">
        <f t="shared" si="193"/>
        <v>0</v>
      </c>
      <c r="L2060" t="b">
        <f t="shared" si="194"/>
        <v>0</v>
      </c>
      <c r="M2060" t="b">
        <f t="shared" si="195"/>
        <v>0</v>
      </c>
      <c r="N2060" t="b">
        <f t="shared" si="196"/>
        <v>1</v>
      </c>
      <c r="O2060" t="b">
        <f t="shared" si="197"/>
        <v>1</v>
      </c>
    </row>
    <row r="2061" spans="1:15">
      <c r="A2061" s="4">
        <v>1197831</v>
      </c>
      <c r="B2061" s="6">
        <v>675</v>
      </c>
      <c r="C2061" s="12" t="s">
        <v>1086</v>
      </c>
      <c r="D2061" s="12" t="s">
        <v>1253</v>
      </c>
      <c r="E2061" s="10">
        <v>162000</v>
      </c>
      <c r="F2061" s="11">
        <v>0.4</v>
      </c>
      <c r="G2061" s="13">
        <f t="shared" si="192"/>
        <v>405000</v>
      </c>
      <c r="H2061" s="154" t="s">
        <v>1246</v>
      </c>
      <c r="I2061" s="4" t="s">
        <v>1018</v>
      </c>
      <c r="J2061">
        <v>405000</v>
      </c>
      <c r="K2061" t="b">
        <f t="shared" si="193"/>
        <v>0</v>
      </c>
      <c r="L2061" t="b">
        <f t="shared" si="194"/>
        <v>1</v>
      </c>
      <c r="M2061" t="b">
        <f t="shared" si="195"/>
        <v>0</v>
      </c>
      <c r="N2061" t="b">
        <f t="shared" si="196"/>
        <v>1</v>
      </c>
      <c r="O2061" t="b">
        <f t="shared" si="197"/>
        <v>1</v>
      </c>
    </row>
    <row r="2062" spans="1:15">
      <c r="A2062" s="4">
        <v>1197831</v>
      </c>
      <c r="B2062" s="6">
        <v>400</v>
      </c>
      <c r="C2062" s="12" t="s">
        <v>1087</v>
      </c>
      <c r="D2062" s="12" t="s">
        <v>1253</v>
      </c>
      <c r="E2062" s="10">
        <v>120000</v>
      </c>
      <c r="F2062" s="11">
        <v>0.5</v>
      </c>
      <c r="G2062" s="13">
        <f t="shared" si="192"/>
        <v>240000</v>
      </c>
      <c r="H2062" s="154" t="s">
        <v>1246</v>
      </c>
      <c r="I2062" s="4" t="s">
        <v>1018</v>
      </c>
      <c r="J2062">
        <v>240000</v>
      </c>
      <c r="K2062" t="b">
        <f t="shared" si="193"/>
        <v>0</v>
      </c>
      <c r="L2062" t="b">
        <f t="shared" si="194"/>
        <v>0</v>
      </c>
      <c r="M2062" t="b">
        <f t="shared" si="195"/>
        <v>0</v>
      </c>
      <c r="N2062" t="b">
        <f t="shared" si="196"/>
        <v>1</v>
      </c>
      <c r="O2062" t="b">
        <f t="shared" si="197"/>
        <v>1</v>
      </c>
    </row>
    <row r="2063" spans="1:15">
      <c r="A2063" s="4">
        <v>1197831</v>
      </c>
      <c r="B2063" s="6">
        <v>400</v>
      </c>
      <c r="C2063" s="12" t="s">
        <v>1087</v>
      </c>
      <c r="D2063" s="12" t="s">
        <v>1253</v>
      </c>
      <c r="E2063" s="10">
        <v>77000</v>
      </c>
      <c r="F2063" s="11">
        <v>0.35</v>
      </c>
      <c r="G2063" s="13">
        <f t="shared" si="192"/>
        <v>220000</v>
      </c>
      <c r="H2063" s="154" t="s">
        <v>1246</v>
      </c>
      <c r="I2063" s="4" t="s">
        <v>1018</v>
      </c>
      <c r="J2063">
        <v>220000</v>
      </c>
      <c r="K2063" t="b">
        <f t="shared" si="193"/>
        <v>0</v>
      </c>
      <c r="L2063" t="b">
        <f t="shared" si="194"/>
        <v>0</v>
      </c>
      <c r="M2063" t="b">
        <f t="shared" si="195"/>
        <v>0</v>
      </c>
      <c r="N2063" t="b">
        <f t="shared" si="196"/>
        <v>1</v>
      </c>
      <c r="O2063" t="b">
        <f t="shared" si="197"/>
        <v>1</v>
      </c>
    </row>
    <row r="2064" spans="1:15">
      <c r="A2064" s="4">
        <v>1197831</v>
      </c>
      <c r="B2064" s="6">
        <v>625</v>
      </c>
      <c r="C2064" s="12" t="s">
        <v>1086</v>
      </c>
      <c r="D2064" s="12" t="s">
        <v>1253</v>
      </c>
      <c r="E2064" s="10">
        <v>171875</v>
      </c>
      <c r="F2064" s="11">
        <v>0.55000000000000004</v>
      </c>
      <c r="G2064" s="13">
        <f t="shared" si="192"/>
        <v>312500</v>
      </c>
      <c r="H2064" s="154" t="s">
        <v>1246</v>
      </c>
      <c r="I2064" s="4" t="s">
        <v>1018</v>
      </c>
      <c r="J2064">
        <v>312500</v>
      </c>
      <c r="K2064" t="b">
        <f t="shared" si="193"/>
        <v>0</v>
      </c>
      <c r="L2064" t="b">
        <f t="shared" si="194"/>
        <v>1</v>
      </c>
      <c r="M2064" t="b">
        <f t="shared" si="195"/>
        <v>0</v>
      </c>
      <c r="N2064" t="b">
        <f t="shared" si="196"/>
        <v>1</v>
      </c>
      <c r="O2064" t="b">
        <f t="shared" si="197"/>
        <v>1</v>
      </c>
    </row>
    <row r="2065" spans="1:15">
      <c r="A2065" s="4">
        <v>1197831</v>
      </c>
      <c r="B2065" s="6">
        <v>575</v>
      </c>
      <c r="C2065" s="12" t="s">
        <v>1087</v>
      </c>
      <c r="D2065" s="12" t="s">
        <v>1253</v>
      </c>
      <c r="E2065" s="10">
        <v>92000</v>
      </c>
      <c r="F2065" s="11">
        <v>0.4</v>
      </c>
      <c r="G2065" s="13">
        <f t="shared" si="192"/>
        <v>230000</v>
      </c>
      <c r="H2065" s="154" t="s">
        <v>1246</v>
      </c>
      <c r="I2065" s="4" t="s">
        <v>1018</v>
      </c>
      <c r="J2065">
        <v>230000</v>
      </c>
      <c r="K2065" t="b">
        <f t="shared" si="193"/>
        <v>0</v>
      </c>
      <c r="L2065" t="b">
        <f t="shared" si="194"/>
        <v>0</v>
      </c>
      <c r="M2065" t="b">
        <f t="shared" si="195"/>
        <v>0</v>
      </c>
      <c r="N2065" t="b">
        <f t="shared" si="196"/>
        <v>1</v>
      </c>
      <c r="O2065" t="b">
        <f t="shared" si="197"/>
        <v>1</v>
      </c>
    </row>
    <row r="2066" spans="1:15">
      <c r="A2066" s="4">
        <v>1197831</v>
      </c>
      <c r="B2066" s="6">
        <v>575</v>
      </c>
      <c r="C2066" s="12" t="s">
        <v>1087</v>
      </c>
      <c r="D2066" s="12" t="s">
        <v>1253</v>
      </c>
      <c r="E2066" s="10">
        <v>92000</v>
      </c>
      <c r="F2066" s="11">
        <v>0.4</v>
      </c>
      <c r="G2066" s="13">
        <f t="shared" si="192"/>
        <v>230000</v>
      </c>
      <c r="H2066" s="154" t="s">
        <v>1246</v>
      </c>
      <c r="I2066" s="4" t="s">
        <v>1018</v>
      </c>
      <c r="J2066">
        <v>230000</v>
      </c>
      <c r="K2066" t="b">
        <f t="shared" si="193"/>
        <v>0</v>
      </c>
      <c r="L2066" t="b">
        <f t="shared" si="194"/>
        <v>0</v>
      </c>
      <c r="M2066" t="b">
        <f t="shared" si="195"/>
        <v>0</v>
      </c>
      <c r="N2066" t="b">
        <f t="shared" si="196"/>
        <v>1</v>
      </c>
      <c r="O2066" t="b">
        <f t="shared" si="197"/>
        <v>1</v>
      </c>
    </row>
    <row r="2067" spans="1:15">
      <c r="A2067" s="4">
        <v>1197831</v>
      </c>
      <c r="B2067" s="6">
        <v>525</v>
      </c>
      <c r="C2067" s="12" t="s">
        <v>1086</v>
      </c>
      <c r="D2067" s="12" t="s">
        <v>1253</v>
      </c>
      <c r="E2067" s="10">
        <v>94500</v>
      </c>
      <c r="F2067" s="11">
        <v>0.4</v>
      </c>
      <c r="G2067" s="13">
        <f t="shared" si="192"/>
        <v>236250</v>
      </c>
      <c r="H2067" s="154" t="s">
        <v>1246</v>
      </c>
      <c r="I2067" s="4" t="s">
        <v>1018</v>
      </c>
      <c r="J2067">
        <v>236250</v>
      </c>
      <c r="K2067" t="b">
        <f t="shared" si="193"/>
        <v>0</v>
      </c>
      <c r="L2067" t="b">
        <f t="shared" si="194"/>
        <v>1</v>
      </c>
      <c r="M2067" t="b">
        <f t="shared" si="195"/>
        <v>0</v>
      </c>
      <c r="N2067" t="b">
        <f t="shared" si="196"/>
        <v>1</v>
      </c>
      <c r="O2067" t="b">
        <f t="shared" si="197"/>
        <v>1</v>
      </c>
    </row>
    <row r="2068" spans="1:15">
      <c r="A2068" s="4">
        <v>1197831</v>
      </c>
      <c r="B2068" s="6">
        <v>375</v>
      </c>
      <c r="C2068" s="12" t="s">
        <v>1086</v>
      </c>
      <c r="D2068" s="12" t="s">
        <v>1253</v>
      </c>
      <c r="E2068" s="10">
        <v>84375</v>
      </c>
      <c r="F2068" s="11">
        <v>0.5</v>
      </c>
      <c r="G2068" s="13">
        <f t="shared" si="192"/>
        <v>168750</v>
      </c>
      <c r="H2068" s="154" t="s">
        <v>1246</v>
      </c>
      <c r="I2068" s="4" t="s">
        <v>1018</v>
      </c>
      <c r="J2068">
        <v>168750</v>
      </c>
      <c r="K2068" t="b">
        <f t="shared" si="193"/>
        <v>0</v>
      </c>
      <c r="L2068" t="b">
        <f t="shared" si="194"/>
        <v>1</v>
      </c>
      <c r="M2068" t="b">
        <f t="shared" si="195"/>
        <v>0</v>
      </c>
      <c r="N2068" t="b">
        <f t="shared" si="196"/>
        <v>1</v>
      </c>
      <c r="O2068" t="b">
        <f t="shared" si="197"/>
        <v>1</v>
      </c>
    </row>
    <row r="2069" spans="1:15">
      <c r="A2069" s="4">
        <v>1197831</v>
      </c>
      <c r="B2069" s="6">
        <v>350</v>
      </c>
      <c r="C2069" s="12" t="s">
        <v>1087</v>
      </c>
      <c r="D2069" s="12" t="s">
        <v>1253</v>
      </c>
      <c r="E2069" s="10">
        <v>42875</v>
      </c>
      <c r="F2069" s="11">
        <v>0.35</v>
      </c>
      <c r="G2069" s="13">
        <f t="shared" si="192"/>
        <v>122500.00000000001</v>
      </c>
      <c r="H2069" s="154" t="s">
        <v>1246</v>
      </c>
      <c r="I2069" s="4" t="s">
        <v>1018</v>
      </c>
      <c r="J2069">
        <v>122500.00000000001</v>
      </c>
      <c r="K2069" t="b">
        <f t="shared" si="193"/>
        <v>0</v>
      </c>
      <c r="L2069" t="b">
        <f t="shared" si="194"/>
        <v>0</v>
      </c>
      <c r="M2069" t="b">
        <f t="shared" si="195"/>
        <v>0</v>
      </c>
      <c r="N2069" t="b">
        <f t="shared" si="196"/>
        <v>1</v>
      </c>
      <c r="O2069" t="b">
        <f t="shared" si="197"/>
        <v>1</v>
      </c>
    </row>
    <row r="2070" spans="1:15">
      <c r="A2070" s="4">
        <v>1197831</v>
      </c>
      <c r="B2070" s="6">
        <v>525</v>
      </c>
      <c r="C2070" s="12" t="s">
        <v>1087</v>
      </c>
      <c r="D2070" s="12" t="s">
        <v>1253</v>
      </c>
      <c r="E2070" s="10">
        <v>129937.5</v>
      </c>
      <c r="F2070" s="11">
        <v>0.55000000000000004</v>
      </c>
      <c r="G2070" s="13">
        <f t="shared" si="192"/>
        <v>236249.99999999997</v>
      </c>
      <c r="H2070" s="154" t="s">
        <v>1246</v>
      </c>
      <c r="I2070" s="4" t="s">
        <v>1018</v>
      </c>
      <c r="J2070">
        <v>236249.99999999997</v>
      </c>
      <c r="K2070" t="b">
        <f t="shared" si="193"/>
        <v>0</v>
      </c>
      <c r="L2070" t="b">
        <f t="shared" si="194"/>
        <v>0</v>
      </c>
      <c r="M2070" t="b">
        <f t="shared" si="195"/>
        <v>0</v>
      </c>
      <c r="N2070" t="b">
        <f t="shared" si="196"/>
        <v>1</v>
      </c>
      <c r="O2070" t="b">
        <f t="shared" si="197"/>
        <v>1</v>
      </c>
    </row>
    <row r="2071" spans="1:15">
      <c r="A2071" s="4">
        <v>1197831</v>
      </c>
      <c r="B2071" s="6">
        <v>675</v>
      </c>
      <c r="C2071" s="12" t="s">
        <v>1088</v>
      </c>
      <c r="D2071" s="155" t="s">
        <v>1254</v>
      </c>
      <c r="E2071" s="10">
        <v>94500</v>
      </c>
      <c r="F2071" s="11">
        <v>0.4</v>
      </c>
      <c r="G2071" s="13">
        <f t="shared" si="192"/>
        <v>236250</v>
      </c>
      <c r="H2071" s="154" t="s">
        <v>1246</v>
      </c>
      <c r="I2071" s="4" t="s">
        <v>1018</v>
      </c>
      <c r="J2071">
        <v>236250</v>
      </c>
      <c r="K2071" t="b">
        <f t="shared" si="193"/>
        <v>0</v>
      </c>
      <c r="L2071" t="b">
        <f t="shared" si="194"/>
        <v>0</v>
      </c>
      <c r="M2071" t="b">
        <f t="shared" si="195"/>
        <v>0</v>
      </c>
      <c r="N2071" t="b">
        <f t="shared" si="196"/>
        <v>1</v>
      </c>
      <c r="O2071" t="b">
        <f t="shared" si="197"/>
        <v>1</v>
      </c>
    </row>
    <row r="2072" spans="1:15">
      <c r="A2072" s="4">
        <v>1197831</v>
      </c>
      <c r="B2072" s="6">
        <v>675</v>
      </c>
      <c r="C2072" s="12" t="s">
        <v>1087</v>
      </c>
      <c r="D2072" s="12" t="s">
        <v>1253</v>
      </c>
      <c r="E2072" s="10">
        <v>94500</v>
      </c>
      <c r="F2072" s="11">
        <v>0.4</v>
      </c>
      <c r="G2072" s="13">
        <f t="shared" si="192"/>
        <v>236250</v>
      </c>
      <c r="H2072" s="154" t="s">
        <v>1246</v>
      </c>
      <c r="I2072" s="4" t="s">
        <v>1018</v>
      </c>
      <c r="J2072">
        <v>236250</v>
      </c>
      <c r="K2072" t="b">
        <f t="shared" si="193"/>
        <v>0</v>
      </c>
      <c r="L2072" t="b">
        <f t="shared" si="194"/>
        <v>0</v>
      </c>
      <c r="M2072" t="b">
        <f t="shared" si="195"/>
        <v>0</v>
      </c>
      <c r="N2072" t="b">
        <f t="shared" si="196"/>
        <v>1</v>
      </c>
      <c r="O2072" t="b">
        <f t="shared" si="197"/>
        <v>1</v>
      </c>
    </row>
    <row r="2073" spans="1:15">
      <c r="A2073" s="4">
        <v>1197831</v>
      </c>
      <c r="B2073" s="6">
        <v>600</v>
      </c>
      <c r="C2073" s="12" t="s">
        <v>1087</v>
      </c>
      <c r="D2073" s="12" t="s">
        <v>1253</v>
      </c>
      <c r="E2073" s="10">
        <v>144000</v>
      </c>
      <c r="F2073" s="11">
        <v>0.4</v>
      </c>
      <c r="G2073" s="13">
        <f t="shared" si="192"/>
        <v>360000</v>
      </c>
      <c r="H2073" s="154" t="s">
        <v>1246</v>
      </c>
      <c r="I2073" s="4" t="s">
        <v>1018</v>
      </c>
      <c r="J2073">
        <v>360000</v>
      </c>
      <c r="K2073" t="b">
        <f t="shared" si="193"/>
        <v>0</v>
      </c>
      <c r="L2073" t="b">
        <f t="shared" si="194"/>
        <v>0</v>
      </c>
      <c r="M2073" t="b">
        <f t="shared" si="195"/>
        <v>0</v>
      </c>
      <c r="N2073" t="b">
        <f t="shared" si="196"/>
        <v>1</v>
      </c>
      <c r="O2073" t="b">
        <f t="shared" si="197"/>
        <v>1</v>
      </c>
    </row>
    <row r="2074" spans="1:15">
      <c r="A2074" s="4">
        <v>1197831</v>
      </c>
      <c r="B2074" s="6">
        <v>450</v>
      </c>
      <c r="C2074" s="12" t="s">
        <v>1087</v>
      </c>
      <c r="D2074" s="12" t="s">
        <v>1253</v>
      </c>
      <c r="E2074" s="10">
        <v>135000</v>
      </c>
      <c r="F2074" s="11">
        <v>0.5</v>
      </c>
      <c r="G2074" s="13">
        <f t="shared" si="192"/>
        <v>270000</v>
      </c>
      <c r="H2074" s="154" t="s">
        <v>1246</v>
      </c>
      <c r="I2074" s="4" t="s">
        <v>1018</v>
      </c>
      <c r="J2074">
        <v>270000</v>
      </c>
      <c r="K2074" t="b">
        <f t="shared" si="193"/>
        <v>0</v>
      </c>
      <c r="L2074" t="b">
        <f t="shared" si="194"/>
        <v>0</v>
      </c>
      <c r="M2074" t="b">
        <f t="shared" si="195"/>
        <v>0</v>
      </c>
      <c r="N2074" t="b">
        <f t="shared" si="196"/>
        <v>1</v>
      </c>
      <c r="O2074" t="b">
        <f t="shared" si="197"/>
        <v>1</v>
      </c>
    </row>
    <row r="2075" spans="1:15">
      <c r="A2075" s="4">
        <v>1197831</v>
      </c>
      <c r="B2075" s="6">
        <v>425</v>
      </c>
      <c r="C2075" s="12" t="s">
        <v>1086</v>
      </c>
      <c r="D2075" s="12" t="s">
        <v>1253</v>
      </c>
      <c r="E2075" s="10">
        <v>81812.5</v>
      </c>
      <c r="F2075" s="11">
        <v>0.35</v>
      </c>
      <c r="G2075" s="13">
        <f t="shared" si="192"/>
        <v>233750.00000000003</v>
      </c>
      <c r="H2075" s="154" t="s">
        <v>1246</v>
      </c>
      <c r="I2075" s="4" t="s">
        <v>1018</v>
      </c>
      <c r="J2075">
        <v>233750.00000000003</v>
      </c>
      <c r="K2075" t="b">
        <f t="shared" si="193"/>
        <v>0</v>
      </c>
      <c r="L2075" t="b">
        <f t="shared" si="194"/>
        <v>1</v>
      </c>
      <c r="M2075" t="b">
        <f t="shared" si="195"/>
        <v>0</v>
      </c>
      <c r="N2075" t="b">
        <f t="shared" si="196"/>
        <v>1</v>
      </c>
      <c r="O2075" t="b">
        <f t="shared" si="197"/>
        <v>1</v>
      </c>
    </row>
    <row r="2076" spans="1:15">
      <c r="A2076" s="4">
        <v>1197831</v>
      </c>
      <c r="B2076" s="6">
        <v>625</v>
      </c>
      <c r="C2076" s="12" t="s">
        <v>1086</v>
      </c>
      <c r="D2076" s="12" t="s">
        <v>1253</v>
      </c>
      <c r="E2076" s="10">
        <v>223437.5</v>
      </c>
      <c r="F2076" s="11">
        <v>0.55000000000000004</v>
      </c>
      <c r="G2076" s="13">
        <f t="shared" si="192"/>
        <v>406249.99999999994</v>
      </c>
      <c r="H2076" s="154" t="s">
        <v>1246</v>
      </c>
      <c r="I2076" s="4" t="s">
        <v>1018</v>
      </c>
      <c r="J2076">
        <v>406249.99999999994</v>
      </c>
      <c r="K2076" t="b">
        <f t="shared" si="193"/>
        <v>0</v>
      </c>
      <c r="L2076" t="b">
        <f t="shared" si="194"/>
        <v>1</v>
      </c>
      <c r="M2076" t="b">
        <f t="shared" si="195"/>
        <v>0</v>
      </c>
      <c r="N2076" t="b">
        <f t="shared" si="196"/>
        <v>1</v>
      </c>
      <c r="O2076" t="b">
        <f t="shared" si="197"/>
        <v>1</v>
      </c>
    </row>
    <row r="2077" spans="1:15">
      <c r="A2077" s="4">
        <v>1197831</v>
      </c>
      <c r="B2077" s="6">
        <v>775</v>
      </c>
      <c r="C2077" s="12" t="s">
        <v>1087</v>
      </c>
      <c r="D2077" s="12" t="s">
        <v>1253</v>
      </c>
      <c r="E2077" s="10">
        <v>170500</v>
      </c>
      <c r="F2077" s="11">
        <v>0.4</v>
      </c>
      <c r="G2077" s="13">
        <f t="shared" si="192"/>
        <v>426250</v>
      </c>
      <c r="H2077" s="154" t="s">
        <v>1246</v>
      </c>
      <c r="I2077" s="4" t="s">
        <v>1018</v>
      </c>
      <c r="J2077">
        <v>426250</v>
      </c>
      <c r="K2077" t="b">
        <f t="shared" si="193"/>
        <v>0</v>
      </c>
      <c r="L2077" t="b">
        <f t="shared" si="194"/>
        <v>0</v>
      </c>
      <c r="M2077" t="b">
        <f t="shared" si="195"/>
        <v>0</v>
      </c>
      <c r="N2077" t="b">
        <f t="shared" si="196"/>
        <v>1</v>
      </c>
      <c r="O2077" t="b">
        <f t="shared" si="197"/>
        <v>1</v>
      </c>
    </row>
    <row r="2078" spans="1:15">
      <c r="A2078" s="4">
        <v>1197831</v>
      </c>
      <c r="B2078" s="6">
        <v>775</v>
      </c>
      <c r="C2078" s="12" t="s">
        <v>1087</v>
      </c>
      <c r="D2078" s="12" t="s">
        <v>1253</v>
      </c>
      <c r="E2078" s="10">
        <v>170500</v>
      </c>
      <c r="F2078" s="11">
        <v>0.4</v>
      </c>
      <c r="G2078" s="13">
        <f t="shared" si="192"/>
        <v>426250</v>
      </c>
      <c r="H2078" s="154" t="s">
        <v>1246</v>
      </c>
      <c r="I2078" s="4" t="s">
        <v>1018</v>
      </c>
      <c r="J2078">
        <v>426250</v>
      </c>
      <c r="K2078" t="b">
        <f t="shared" si="193"/>
        <v>0</v>
      </c>
      <c r="L2078" t="b">
        <f t="shared" si="194"/>
        <v>0</v>
      </c>
      <c r="M2078" t="b">
        <f t="shared" si="195"/>
        <v>0</v>
      </c>
      <c r="N2078" t="b">
        <f t="shared" si="196"/>
        <v>1</v>
      </c>
      <c r="O2078" t="b">
        <f t="shared" si="197"/>
        <v>1</v>
      </c>
    </row>
    <row r="2079" spans="1:15">
      <c r="A2079" s="4">
        <v>1197831</v>
      </c>
      <c r="B2079" s="6">
        <v>675</v>
      </c>
      <c r="C2079" s="12" t="s">
        <v>1088</v>
      </c>
      <c r="D2079" s="155" t="s">
        <v>1254</v>
      </c>
      <c r="E2079" s="10">
        <v>162000</v>
      </c>
      <c r="F2079" s="11">
        <v>0.4</v>
      </c>
      <c r="G2079" s="13">
        <f t="shared" si="192"/>
        <v>405000</v>
      </c>
      <c r="H2079" s="154" t="s">
        <v>1246</v>
      </c>
      <c r="I2079" s="4" t="s">
        <v>1018</v>
      </c>
      <c r="J2079">
        <v>405000</v>
      </c>
      <c r="K2079" t="b">
        <f t="shared" si="193"/>
        <v>0</v>
      </c>
      <c r="L2079" t="b">
        <f t="shared" si="194"/>
        <v>0</v>
      </c>
      <c r="M2079" t="b">
        <f t="shared" si="195"/>
        <v>0</v>
      </c>
      <c r="N2079" t="b">
        <f t="shared" si="196"/>
        <v>1</v>
      </c>
      <c r="O2079" t="b">
        <f t="shared" si="197"/>
        <v>1</v>
      </c>
    </row>
    <row r="2080" spans="1:15">
      <c r="A2080" s="4">
        <v>1197831</v>
      </c>
      <c r="B2080" s="6">
        <v>525</v>
      </c>
      <c r="C2080" s="12" t="s">
        <v>1088</v>
      </c>
      <c r="D2080" s="155" t="s">
        <v>1254</v>
      </c>
      <c r="E2080" s="10">
        <v>157500</v>
      </c>
      <c r="F2080" s="11">
        <v>0.5</v>
      </c>
      <c r="G2080" s="13">
        <f t="shared" si="192"/>
        <v>315000</v>
      </c>
      <c r="H2080" s="154" t="s">
        <v>1246</v>
      </c>
      <c r="I2080" s="4" t="s">
        <v>1018</v>
      </c>
      <c r="J2080">
        <v>315000</v>
      </c>
      <c r="K2080" t="b">
        <f t="shared" si="193"/>
        <v>0</v>
      </c>
      <c r="L2080" t="b">
        <f t="shared" si="194"/>
        <v>0</v>
      </c>
      <c r="M2080" t="b">
        <f t="shared" si="195"/>
        <v>0</v>
      </c>
      <c r="N2080" t="b">
        <f t="shared" si="196"/>
        <v>1</v>
      </c>
      <c r="O2080" t="b">
        <f t="shared" si="197"/>
        <v>1</v>
      </c>
    </row>
    <row r="2081" spans="1:15">
      <c r="A2081" s="4">
        <v>1197831</v>
      </c>
      <c r="B2081" s="6">
        <v>475</v>
      </c>
      <c r="C2081" s="12" t="s">
        <v>1088</v>
      </c>
      <c r="D2081" s="155" t="s">
        <v>1254</v>
      </c>
      <c r="E2081" s="10">
        <v>91437.5</v>
      </c>
      <c r="F2081" s="11">
        <v>0.35</v>
      </c>
      <c r="G2081" s="13">
        <f t="shared" si="192"/>
        <v>261250.00000000003</v>
      </c>
      <c r="H2081" s="154" t="s">
        <v>1246</v>
      </c>
      <c r="I2081" s="4" t="s">
        <v>1018</v>
      </c>
      <c r="J2081">
        <v>261250.00000000003</v>
      </c>
      <c r="K2081" t="b">
        <f t="shared" si="193"/>
        <v>0</v>
      </c>
      <c r="L2081" t="b">
        <f t="shared" si="194"/>
        <v>0</v>
      </c>
      <c r="M2081" t="b">
        <f t="shared" si="195"/>
        <v>0</v>
      </c>
      <c r="N2081" t="b">
        <f t="shared" si="196"/>
        <v>1</v>
      </c>
      <c r="O2081" t="b">
        <f t="shared" si="197"/>
        <v>1</v>
      </c>
    </row>
    <row r="2082" spans="1:15">
      <c r="A2082" s="4">
        <v>1197831</v>
      </c>
      <c r="B2082" s="6">
        <v>725</v>
      </c>
      <c r="C2082" s="12" t="s">
        <v>1086</v>
      </c>
      <c r="D2082" s="12" t="s">
        <v>1253</v>
      </c>
      <c r="E2082" s="10">
        <v>259187.5</v>
      </c>
      <c r="F2082" s="11">
        <v>0.55000000000000004</v>
      </c>
      <c r="G2082" s="13">
        <f t="shared" si="192"/>
        <v>471249.99999999994</v>
      </c>
      <c r="H2082" s="154" t="s">
        <v>1246</v>
      </c>
      <c r="I2082" s="4" t="s">
        <v>1018</v>
      </c>
      <c r="J2082">
        <v>471249.99999999994</v>
      </c>
      <c r="K2082" t="b">
        <f t="shared" si="193"/>
        <v>1</v>
      </c>
      <c r="L2082" t="b">
        <f t="shared" si="194"/>
        <v>1</v>
      </c>
      <c r="M2082" t="b">
        <f t="shared" si="195"/>
        <v>0</v>
      </c>
      <c r="N2082" t="b">
        <f t="shared" si="196"/>
        <v>1</v>
      </c>
      <c r="O2082" t="b">
        <f t="shared" si="197"/>
        <v>1</v>
      </c>
    </row>
    <row r="2083" spans="1:15">
      <c r="A2083" s="4">
        <v>1128299</v>
      </c>
      <c r="B2083" s="6">
        <v>425</v>
      </c>
      <c r="C2083" s="12" t="s">
        <v>1087</v>
      </c>
      <c r="D2083" s="12" t="s">
        <v>1253</v>
      </c>
      <c r="E2083" s="10">
        <v>44625</v>
      </c>
      <c r="F2083" s="11">
        <v>0.35</v>
      </c>
      <c r="G2083" s="13">
        <f t="shared" si="192"/>
        <v>127500.00000000001</v>
      </c>
      <c r="H2083" s="154" t="s">
        <v>1246</v>
      </c>
      <c r="I2083" s="4" t="s">
        <v>1018</v>
      </c>
      <c r="J2083">
        <v>127500.00000000001</v>
      </c>
      <c r="K2083" t="b">
        <f t="shared" si="193"/>
        <v>0</v>
      </c>
      <c r="L2083" t="b">
        <f t="shared" si="194"/>
        <v>0</v>
      </c>
      <c r="M2083" t="b">
        <f t="shared" si="195"/>
        <v>0</v>
      </c>
      <c r="N2083" t="b">
        <f t="shared" si="196"/>
        <v>1</v>
      </c>
      <c r="O2083" t="b">
        <f t="shared" si="197"/>
        <v>1</v>
      </c>
    </row>
    <row r="2084" spans="1:15">
      <c r="A2084" s="4">
        <v>1128299</v>
      </c>
      <c r="B2084" s="6">
        <v>425</v>
      </c>
      <c r="C2084" s="12" t="s">
        <v>1086</v>
      </c>
      <c r="D2084" s="12" t="s">
        <v>1253</v>
      </c>
      <c r="E2084" s="10">
        <v>68000</v>
      </c>
      <c r="F2084" s="11">
        <v>0.4</v>
      </c>
      <c r="G2084" s="13">
        <f t="shared" si="192"/>
        <v>170000</v>
      </c>
      <c r="H2084" s="154" t="s">
        <v>1246</v>
      </c>
      <c r="I2084" s="4" t="s">
        <v>1018</v>
      </c>
      <c r="J2084">
        <v>170000</v>
      </c>
      <c r="K2084" t="b">
        <f t="shared" si="193"/>
        <v>0</v>
      </c>
      <c r="L2084" t="b">
        <f t="shared" si="194"/>
        <v>1</v>
      </c>
      <c r="M2084" t="b">
        <f t="shared" si="195"/>
        <v>0</v>
      </c>
      <c r="N2084" t="b">
        <f t="shared" si="196"/>
        <v>1</v>
      </c>
      <c r="O2084" t="b">
        <f t="shared" si="197"/>
        <v>1</v>
      </c>
    </row>
    <row r="2085" spans="1:15">
      <c r="A2085" s="4">
        <v>1128299</v>
      </c>
      <c r="B2085" s="6">
        <v>425</v>
      </c>
      <c r="C2085" s="12" t="s">
        <v>1086</v>
      </c>
      <c r="D2085" s="12" t="s">
        <v>1253</v>
      </c>
      <c r="E2085" s="10">
        <v>59500</v>
      </c>
      <c r="F2085" s="11">
        <v>0.35</v>
      </c>
      <c r="G2085" s="13">
        <f t="shared" si="192"/>
        <v>170000</v>
      </c>
      <c r="H2085" s="154" t="s">
        <v>1246</v>
      </c>
      <c r="I2085" s="4" t="s">
        <v>1018</v>
      </c>
      <c r="J2085">
        <v>170000</v>
      </c>
      <c r="K2085" t="b">
        <f t="shared" si="193"/>
        <v>0</v>
      </c>
      <c r="L2085" t="b">
        <f t="shared" si="194"/>
        <v>1</v>
      </c>
      <c r="M2085" t="b">
        <f t="shared" si="195"/>
        <v>0</v>
      </c>
      <c r="N2085" t="b">
        <f t="shared" si="196"/>
        <v>1</v>
      </c>
      <c r="O2085" t="b">
        <f t="shared" si="197"/>
        <v>1</v>
      </c>
    </row>
    <row r="2086" spans="1:15">
      <c r="A2086" s="4">
        <v>1128299</v>
      </c>
      <c r="B2086" s="6">
        <v>275</v>
      </c>
      <c r="C2086" s="12" t="s">
        <v>1087</v>
      </c>
      <c r="D2086" s="12" t="s">
        <v>1253</v>
      </c>
      <c r="E2086" s="10">
        <v>38500</v>
      </c>
      <c r="F2086" s="11">
        <v>0.35</v>
      </c>
      <c r="G2086" s="13">
        <f t="shared" si="192"/>
        <v>110000</v>
      </c>
      <c r="H2086" s="154" t="s">
        <v>1246</v>
      </c>
      <c r="I2086" s="4" t="s">
        <v>1018</v>
      </c>
      <c r="J2086">
        <v>110000</v>
      </c>
      <c r="K2086" t="b">
        <f t="shared" si="193"/>
        <v>0</v>
      </c>
      <c r="L2086" t="b">
        <f t="shared" si="194"/>
        <v>0</v>
      </c>
      <c r="M2086" t="b">
        <f t="shared" si="195"/>
        <v>0</v>
      </c>
      <c r="N2086" t="b">
        <f t="shared" si="196"/>
        <v>1</v>
      </c>
      <c r="O2086" t="b">
        <f t="shared" si="197"/>
        <v>1</v>
      </c>
    </row>
    <row r="2087" spans="1:15">
      <c r="A2087" s="4">
        <v>1128299</v>
      </c>
      <c r="B2087" s="6">
        <v>225</v>
      </c>
      <c r="C2087" s="12" t="s">
        <v>1086</v>
      </c>
      <c r="D2087" s="12" t="s">
        <v>1253</v>
      </c>
      <c r="E2087" s="10">
        <v>30375</v>
      </c>
      <c r="F2087" s="11">
        <v>0.3</v>
      </c>
      <c r="G2087" s="13">
        <f t="shared" si="192"/>
        <v>101250</v>
      </c>
      <c r="H2087" s="154" t="s">
        <v>1246</v>
      </c>
      <c r="I2087" s="4" t="s">
        <v>1018</v>
      </c>
      <c r="J2087">
        <v>101250</v>
      </c>
      <c r="K2087" t="b">
        <f t="shared" si="193"/>
        <v>0</v>
      </c>
      <c r="L2087" t="b">
        <f t="shared" si="194"/>
        <v>1</v>
      </c>
      <c r="M2087" t="b">
        <f t="shared" si="195"/>
        <v>0</v>
      </c>
      <c r="N2087" t="b">
        <f t="shared" si="196"/>
        <v>1</v>
      </c>
      <c r="O2087" t="b">
        <f t="shared" si="197"/>
        <v>1</v>
      </c>
    </row>
    <row r="2088" spans="1:15">
      <c r="A2088" s="4">
        <v>1128299</v>
      </c>
      <c r="B2088" s="6">
        <v>425</v>
      </c>
      <c r="C2088" s="12" t="s">
        <v>1087</v>
      </c>
      <c r="D2088" s="12" t="s">
        <v>1253</v>
      </c>
      <c r="E2088" s="10">
        <v>42500</v>
      </c>
      <c r="F2088" s="11">
        <v>0.25</v>
      </c>
      <c r="G2088" s="13">
        <f t="shared" si="192"/>
        <v>170000</v>
      </c>
      <c r="H2088" s="154" t="s">
        <v>1246</v>
      </c>
      <c r="I2088" s="4" t="s">
        <v>1018</v>
      </c>
      <c r="J2088">
        <v>170000</v>
      </c>
      <c r="K2088" t="b">
        <f t="shared" si="193"/>
        <v>0</v>
      </c>
      <c r="L2088" t="b">
        <f t="shared" si="194"/>
        <v>0</v>
      </c>
      <c r="M2088" t="b">
        <f t="shared" si="195"/>
        <v>0</v>
      </c>
      <c r="N2088" t="b">
        <f t="shared" si="196"/>
        <v>1</v>
      </c>
      <c r="O2088" t="b">
        <f t="shared" si="197"/>
        <v>1</v>
      </c>
    </row>
    <row r="2089" spans="1:15">
      <c r="A2089" s="4">
        <v>1128299</v>
      </c>
      <c r="B2089" s="6">
        <v>475</v>
      </c>
      <c r="C2089" s="12" t="s">
        <v>1087</v>
      </c>
      <c r="D2089" s="12" t="s">
        <v>1253</v>
      </c>
      <c r="E2089" s="10">
        <v>49875</v>
      </c>
      <c r="F2089" s="11">
        <v>0.35</v>
      </c>
      <c r="G2089" s="13">
        <f t="shared" si="192"/>
        <v>142500</v>
      </c>
      <c r="H2089" s="154" t="s">
        <v>1246</v>
      </c>
      <c r="I2089" s="4" t="s">
        <v>1018</v>
      </c>
      <c r="J2089">
        <v>142500</v>
      </c>
      <c r="K2089" t="b">
        <f t="shared" si="193"/>
        <v>0</v>
      </c>
      <c r="L2089" t="b">
        <f t="shared" si="194"/>
        <v>0</v>
      </c>
      <c r="M2089" t="b">
        <f t="shared" si="195"/>
        <v>0</v>
      </c>
      <c r="N2089" t="b">
        <f t="shared" si="196"/>
        <v>1</v>
      </c>
      <c r="O2089" t="b">
        <f t="shared" si="197"/>
        <v>1</v>
      </c>
    </row>
    <row r="2090" spans="1:15">
      <c r="A2090" s="4">
        <v>1128299</v>
      </c>
      <c r="B2090" s="6">
        <v>375</v>
      </c>
      <c r="C2090" s="12" t="s">
        <v>1087</v>
      </c>
      <c r="D2090" s="12" t="s">
        <v>1253</v>
      </c>
      <c r="E2090" s="10">
        <v>60000</v>
      </c>
      <c r="F2090" s="11">
        <v>0.4</v>
      </c>
      <c r="G2090" s="13">
        <f t="shared" si="192"/>
        <v>150000</v>
      </c>
      <c r="H2090" s="154" t="s">
        <v>1246</v>
      </c>
      <c r="I2090" s="4" t="s">
        <v>1018</v>
      </c>
      <c r="J2090">
        <v>150000</v>
      </c>
      <c r="K2090" t="b">
        <f t="shared" si="193"/>
        <v>0</v>
      </c>
      <c r="L2090" t="b">
        <f t="shared" si="194"/>
        <v>0</v>
      </c>
      <c r="M2090" t="b">
        <f t="shared" si="195"/>
        <v>0</v>
      </c>
      <c r="N2090" t="b">
        <f t="shared" si="196"/>
        <v>1</v>
      </c>
      <c r="O2090" t="b">
        <f t="shared" si="197"/>
        <v>1</v>
      </c>
    </row>
    <row r="2091" spans="1:15">
      <c r="A2091" s="4">
        <v>1128299</v>
      </c>
      <c r="B2091" s="6">
        <v>375</v>
      </c>
      <c r="C2091" s="12" t="s">
        <v>1087</v>
      </c>
      <c r="D2091" s="12" t="s">
        <v>1253</v>
      </c>
      <c r="E2091" s="10">
        <v>52500</v>
      </c>
      <c r="F2091" s="11">
        <v>0.35</v>
      </c>
      <c r="G2091" s="13">
        <f t="shared" si="192"/>
        <v>150000</v>
      </c>
      <c r="H2091" s="154" t="s">
        <v>1246</v>
      </c>
      <c r="I2091" s="4" t="s">
        <v>1018</v>
      </c>
      <c r="J2091">
        <v>150000</v>
      </c>
      <c r="K2091" t="b">
        <f t="shared" si="193"/>
        <v>0</v>
      </c>
      <c r="L2091" t="b">
        <f t="shared" si="194"/>
        <v>0</v>
      </c>
      <c r="M2091" t="b">
        <f t="shared" si="195"/>
        <v>0</v>
      </c>
      <c r="N2091" t="b">
        <f t="shared" si="196"/>
        <v>1</v>
      </c>
      <c r="O2091" t="b">
        <f t="shared" si="197"/>
        <v>1</v>
      </c>
    </row>
    <row r="2092" spans="1:15">
      <c r="A2092" s="4">
        <v>1128299</v>
      </c>
      <c r="B2092" s="6">
        <v>225</v>
      </c>
      <c r="C2092" s="12" t="s">
        <v>1087</v>
      </c>
      <c r="D2092" s="12" t="s">
        <v>1253</v>
      </c>
      <c r="E2092" s="10">
        <v>31500</v>
      </c>
      <c r="F2092" s="11">
        <v>0.35</v>
      </c>
      <c r="G2092" s="13">
        <f t="shared" si="192"/>
        <v>90000</v>
      </c>
      <c r="H2092" s="154" t="s">
        <v>1246</v>
      </c>
      <c r="I2092" s="4" t="s">
        <v>1018</v>
      </c>
      <c r="J2092">
        <v>90000</v>
      </c>
      <c r="K2092" t="b">
        <f t="shared" si="193"/>
        <v>0</v>
      </c>
      <c r="L2092" t="b">
        <f t="shared" si="194"/>
        <v>0</v>
      </c>
      <c r="M2092" t="b">
        <f t="shared" si="195"/>
        <v>0</v>
      </c>
      <c r="N2092" t="b">
        <f t="shared" si="196"/>
        <v>1</v>
      </c>
      <c r="O2092" t="b">
        <f t="shared" si="197"/>
        <v>1</v>
      </c>
    </row>
    <row r="2093" spans="1:15">
      <c r="A2093" s="4">
        <v>1128299</v>
      </c>
      <c r="B2093" s="6">
        <v>150</v>
      </c>
      <c r="C2093" s="12" t="s">
        <v>1087</v>
      </c>
      <c r="D2093" s="12" t="s">
        <v>1253</v>
      </c>
      <c r="E2093" s="10">
        <v>20250</v>
      </c>
      <c r="F2093" s="11">
        <v>0.3</v>
      </c>
      <c r="G2093" s="13">
        <f t="shared" si="192"/>
        <v>67500</v>
      </c>
      <c r="H2093" s="154" t="s">
        <v>1246</v>
      </c>
      <c r="I2093" s="4" t="s">
        <v>1018</v>
      </c>
      <c r="J2093">
        <v>67500</v>
      </c>
      <c r="K2093" t="b">
        <f t="shared" si="193"/>
        <v>0</v>
      </c>
      <c r="L2093" t="b">
        <f t="shared" si="194"/>
        <v>0</v>
      </c>
      <c r="M2093" t="b">
        <f t="shared" si="195"/>
        <v>0</v>
      </c>
      <c r="N2093" t="b">
        <f t="shared" si="196"/>
        <v>1</v>
      </c>
      <c r="O2093" t="b">
        <f t="shared" si="197"/>
        <v>1</v>
      </c>
    </row>
    <row r="2094" spans="1:15">
      <c r="A2094" s="4">
        <v>1128299</v>
      </c>
      <c r="B2094" s="6">
        <v>350</v>
      </c>
      <c r="C2094" s="12" t="s">
        <v>1087</v>
      </c>
      <c r="D2094" s="12" t="s">
        <v>1253</v>
      </c>
      <c r="E2094" s="10">
        <v>35000</v>
      </c>
      <c r="F2094" s="11">
        <v>0.25</v>
      </c>
      <c r="G2094" s="13">
        <f t="shared" si="192"/>
        <v>140000</v>
      </c>
      <c r="H2094" s="154" t="s">
        <v>1246</v>
      </c>
      <c r="I2094" s="4" t="s">
        <v>1018</v>
      </c>
      <c r="J2094">
        <v>140000</v>
      </c>
      <c r="K2094" t="b">
        <f t="shared" si="193"/>
        <v>0</v>
      </c>
      <c r="L2094" t="b">
        <f t="shared" si="194"/>
        <v>0</v>
      </c>
      <c r="M2094" t="b">
        <f t="shared" si="195"/>
        <v>0</v>
      </c>
      <c r="N2094" t="b">
        <f t="shared" si="196"/>
        <v>1</v>
      </c>
      <c r="O2094" t="b">
        <f t="shared" si="197"/>
        <v>1</v>
      </c>
    </row>
    <row r="2095" spans="1:15">
      <c r="A2095" s="4">
        <v>1128299</v>
      </c>
      <c r="B2095" s="6">
        <v>500</v>
      </c>
      <c r="C2095" s="12" t="s">
        <v>1087</v>
      </c>
      <c r="D2095" s="12" t="s">
        <v>1253</v>
      </c>
      <c r="E2095" s="10">
        <v>70000</v>
      </c>
      <c r="F2095" s="11">
        <v>0.35</v>
      </c>
      <c r="G2095" s="13">
        <f t="shared" si="192"/>
        <v>200000</v>
      </c>
      <c r="H2095" s="154" t="s">
        <v>1246</v>
      </c>
      <c r="I2095" s="4" t="s">
        <v>1018</v>
      </c>
      <c r="J2095">
        <v>200000</v>
      </c>
      <c r="K2095" t="b">
        <f t="shared" si="193"/>
        <v>0</v>
      </c>
      <c r="L2095" t="b">
        <f t="shared" si="194"/>
        <v>0</v>
      </c>
      <c r="M2095" t="b">
        <f t="shared" si="195"/>
        <v>0</v>
      </c>
      <c r="N2095" t="b">
        <f t="shared" si="196"/>
        <v>1</v>
      </c>
      <c r="O2095" t="b">
        <f t="shared" si="197"/>
        <v>1</v>
      </c>
    </row>
    <row r="2096" spans="1:15">
      <c r="A2096" s="4">
        <v>1128299</v>
      </c>
      <c r="B2096" s="6">
        <v>350</v>
      </c>
      <c r="C2096" s="12" t="s">
        <v>1087</v>
      </c>
      <c r="D2096" s="12" t="s">
        <v>1253</v>
      </c>
      <c r="E2096" s="10">
        <v>70000</v>
      </c>
      <c r="F2096" s="11">
        <v>0.4</v>
      </c>
      <c r="G2096" s="13">
        <f t="shared" si="192"/>
        <v>175000</v>
      </c>
      <c r="H2096" s="154" t="s">
        <v>1246</v>
      </c>
      <c r="I2096" s="4" t="s">
        <v>1018</v>
      </c>
      <c r="J2096">
        <v>175000</v>
      </c>
      <c r="K2096" t="b">
        <f t="shared" si="193"/>
        <v>0</v>
      </c>
      <c r="L2096" t="b">
        <f t="shared" si="194"/>
        <v>0</v>
      </c>
      <c r="M2096" t="b">
        <f t="shared" si="195"/>
        <v>0</v>
      </c>
      <c r="N2096" t="b">
        <f t="shared" si="196"/>
        <v>1</v>
      </c>
      <c r="O2096" t="b">
        <f t="shared" si="197"/>
        <v>1</v>
      </c>
    </row>
    <row r="2097" spans="1:15">
      <c r="A2097" s="4">
        <v>1128299</v>
      </c>
      <c r="B2097" s="6">
        <v>350</v>
      </c>
      <c r="C2097" s="12" t="s">
        <v>1086</v>
      </c>
      <c r="D2097" s="12" t="s">
        <v>1253</v>
      </c>
      <c r="E2097" s="10">
        <v>61250</v>
      </c>
      <c r="F2097" s="11">
        <v>0.35</v>
      </c>
      <c r="G2097" s="13">
        <f t="shared" si="192"/>
        <v>175000</v>
      </c>
      <c r="H2097" s="154" t="s">
        <v>1246</v>
      </c>
      <c r="I2097" s="4" t="s">
        <v>1018</v>
      </c>
      <c r="J2097">
        <v>175000</v>
      </c>
      <c r="K2097" t="b">
        <f t="shared" si="193"/>
        <v>0</v>
      </c>
      <c r="L2097" t="b">
        <f t="shared" si="194"/>
        <v>1</v>
      </c>
      <c r="M2097" t="b">
        <f t="shared" si="195"/>
        <v>0</v>
      </c>
      <c r="N2097" t="b">
        <f t="shared" si="196"/>
        <v>1</v>
      </c>
      <c r="O2097" t="b">
        <f t="shared" si="197"/>
        <v>1</v>
      </c>
    </row>
    <row r="2098" spans="1:15">
      <c r="A2098" s="4">
        <v>1128299</v>
      </c>
      <c r="B2098" s="6">
        <v>225</v>
      </c>
      <c r="C2098" s="12" t="s">
        <v>1087</v>
      </c>
      <c r="D2098" s="12" t="s">
        <v>1253</v>
      </c>
      <c r="E2098" s="10">
        <v>39375</v>
      </c>
      <c r="F2098" s="11">
        <v>0.35</v>
      </c>
      <c r="G2098" s="13">
        <f t="shared" si="192"/>
        <v>112500</v>
      </c>
      <c r="H2098" s="154" t="s">
        <v>1246</v>
      </c>
      <c r="I2098" s="4" t="s">
        <v>1018</v>
      </c>
      <c r="J2098">
        <v>112500</v>
      </c>
      <c r="K2098" t="b">
        <f t="shared" si="193"/>
        <v>0</v>
      </c>
      <c r="L2098" t="b">
        <f t="shared" si="194"/>
        <v>0</v>
      </c>
      <c r="M2098" t="b">
        <f t="shared" si="195"/>
        <v>0</v>
      </c>
      <c r="N2098" t="b">
        <f t="shared" si="196"/>
        <v>1</v>
      </c>
      <c r="O2098" t="b">
        <f t="shared" si="197"/>
        <v>1</v>
      </c>
    </row>
    <row r="2099" spans="1:15">
      <c r="A2099" s="4">
        <v>1128299</v>
      </c>
      <c r="B2099" s="6">
        <v>125</v>
      </c>
      <c r="C2099" s="12" t="s">
        <v>1086</v>
      </c>
      <c r="D2099" s="12" t="s">
        <v>1253</v>
      </c>
      <c r="E2099" s="10">
        <v>20625</v>
      </c>
      <c r="F2099" s="11">
        <v>0.3</v>
      </c>
      <c r="G2099" s="13">
        <f t="shared" si="192"/>
        <v>68750</v>
      </c>
      <c r="H2099" s="154" t="s">
        <v>1246</v>
      </c>
      <c r="I2099" s="4" t="s">
        <v>1018</v>
      </c>
      <c r="J2099">
        <v>68750</v>
      </c>
      <c r="K2099" t="b">
        <f t="shared" si="193"/>
        <v>0</v>
      </c>
      <c r="L2099" t="b">
        <f t="shared" si="194"/>
        <v>1</v>
      </c>
      <c r="M2099" t="b">
        <f t="shared" si="195"/>
        <v>0</v>
      </c>
      <c r="N2099" t="b">
        <f t="shared" si="196"/>
        <v>1</v>
      </c>
      <c r="O2099" t="b">
        <f t="shared" si="197"/>
        <v>1</v>
      </c>
    </row>
    <row r="2100" spans="1:15">
      <c r="A2100" s="4">
        <v>1128299</v>
      </c>
      <c r="B2100" s="6">
        <v>325</v>
      </c>
      <c r="C2100" s="12" t="s">
        <v>1087</v>
      </c>
      <c r="D2100" s="12" t="s">
        <v>1253</v>
      </c>
      <c r="E2100" s="10">
        <v>40625</v>
      </c>
      <c r="F2100" s="11">
        <v>0.25</v>
      </c>
      <c r="G2100" s="13">
        <f t="shared" si="192"/>
        <v>162500</v>
      </c>
      <c r="H2100" s="154" t="s">
        <v>1246</v>
      </c>
      <c r="I2100" s="4" t="s">
        <v>1018</v>
      </c>
      <c r="J2100">
        <v>162500</v>
      </c>
      <c r="K2100" t="b">
        <f t="shared" si="193"/>
        <v>0</v>
      </c>
      <c r="L2100" t="b">
        <f t="shared" si="194"/>
        <v>0</v>
      </c>
      <c r="M2100" t="b">
        <f t="shared" si="195"/>
        <v>0</v>
      </c>
      <c r="N2100" t="b">
        <f t="shared" si="196"/>
        <v>1</v>
      </c>
      <c r="O2100" t="b">
        <f t="shared" si="197"/>
        <v>1</v>
      </c>
    </row>
    <row r="2101" spans="1:15">
      <c r="A2101" s="4">
        <v>1128299</v>
      </c>
      <c r="B2101" s="6">
        <v>500</v>
      </c>
      <c r="C2101" s="12" t="s">
        <v>1086</v>
      </c>
      <c r="D2101" s="12" t="s">
        <v>1253</v>
      </c>
      <c r="E2101" s="10">
        <v>87500</v>
      </c>
      <c r="F2101" s="11">
        <v>0.35</v>
      </c>
      <c r="G2101" s="13">
        <f t="shared" si="192"/>
        <v>250000.00000000003</v>
      </c>
      <c r="H2101" s="154" t="s">
        <v>1246</v>
      </c>
      <c r="I2101" s="4" t="s">
        <v>1018</v>
      </c>
      <c r="J2101">
        <v>250000.00000000003</v>
      </c>
      <c r="K2101" t="b">
        <f t="shared" si="193"/>
        <v>0</v>
      </c>
      <c r="L2101" t="b">
        <f t="shared" si="194"/>
        <v>1</v>
      </c>
      <c r="M2101" t="b">
        <f t="shared" si="195"/>
        <v>0</v>
      </c>
      <c r="N2101" t="b">
        <f t="shared" si="196"/>
        <v>1</v>
      </c>
      <c r="O2101" t="b">
        <f t="shared" si="197"/>
        <v>1</v>
      </c>
    </row>
    <row r="2102" spans="1:15">
      <c r="A2102" s="4">
        <v>1128299</v>
      </c>
      <c r="B2102" s="6">
        <v>300</v>
      </c>
      <c r="C2102" s="12" t="s">
        <v>1086</v>
      </c>
      <c r="D2102" s="12" t="s">
        <v>1253</v>
      </c>
      <c r="E2102" s="10">
        <v>66000</v>
      </c>
      <c r="F2102" s="11">
        <v>0.4</v>
      </c>
      <c r="G2102" s="13">
        <f t="shared" si="192"/>
        <v>165000</v>
      </c>
      <c r="H2102" s="154" t="s">
        <v>1246</v>
      </c>
      <c r="I2102" s="4" t="s">
        <v>1018</v>
      </c>
      <c r="J2102">
        <v>165000</v>
      </c>
      <c r="K2102" t="b">
        <f t="shared" si="193"/>
        <v>0</v>
      </c>
      <c r="L2102" t="b">
        <f t="shared" si="194"/>
        <v>1</v>
      </c>
      <c r="M2102" t="b">
        <f t="shared" si="195"/>
        <v>0</v>
      </c>
      <c r="N2102" t="b">
        <f t="shared" si="196"/>
        <v>1</v>
      </c>
      <c r="O2102" t="b">
        <f t="shared" si="197"/>
        <v>1</v>
      </c>
    </row>
    <row r="2103" spans="1:15">
      <c r="A2103" s="4">
        <v>1128299</v>
      </c>
      <c r="B2103" s="6">
        <v>350</v>
      </c>
      <c r="C2103" s="12" t="s">
        <v>1087</v>
      </c>
      <c r="D2103" s="12" t="s">
        <v>1253</v>
      </c>
      <c r="E2103" s="10">
        <v>67375</v>
      </c>
      <c r="F2103" s="11">
        <v>0.35</v>
      </c>
      <c r="G2103" s="13">
        <f t="shared" si="192"/>
        <v>192500</v>
      </c>
      <c r="H2103" s="154" t="s">
        <v>1246</v>
      </c>
      <c r="I2103" s="4" t="s">
        <v>1018</v>
      </c>
      <c r="J2103">
        <v>192500</v>
      </c>
      <c r="K2103" t="b">
        <f t="shared" si="193"/>
        <v>0</v>
      </c>
      <c r="L2103" t="b">
        <f t="shared" si="194"/>
        <v>0</v>
      </c>
      <c r="M2103" t="b">
        <f t="shared" si="195"/>
        <v>0</v>
      </c>
      <c r="N2103" t="b">
        <f t="shared" si="196"/>
        <v>1</v>
      </c>
      <c r="O2103" t="b">
        <f t="shared" si="197"/>
        <v>1</v>
      </c>
    </row>
    <row r="2104" spans="1:15">
      <c r="A2104" s="4">
        <v>1128299</v>
      </c>
      <c r="B2104" s="6">
        <v>250</v>
      </c>
      <c r="C2104" s="12" t="s">
        <v>1086</v>
      </c>
      <c r="D2104" s="12" t="s">
        <v>1253</v>
      </c>
      <c r="E2104" s="10">
        <v>43750</v>
      </c>
      <c r="F2104" s="11">
        <v>0.35</v>
      </c>
      <c r="G2104" s="13">
        <f t="shared" si="192"/>
        <v>125000.00000000001</v>
      </c>
      <c r="H2104" s="154" t="s">
        <v>1246</v>
      </c>
      <c r="I2104" s="4" t="s">
        <v>1018</v>
      </c>
      <c r="J2104">
        <v>125000.00000000001</v>
      </c>
      <c r="K2104" t="b">
        <f t="shared" si="193"/>
        <v>0</v>
      </c>
      <c r="L2104" t="b">
        <f t="shared" si="194"/>
        <v>1</v>
      </c>
      <c r="M2104" t="b">
        <f t="shared" si="195"/>
        <v>0</v>
      </c>
      <c r="N2104" t="b">
        <f t="shared" si="196"/>
        <v>1</v>
      </c>
      <c r="O2104" t="b">
        <f t="shared" si="197"/>
        <v>1</v>
      </c>
    </row>
    <row r="2105" spans="1:15">
      <c r="A2105" s="4">
        <v>1128299</v>
      </c>
      <c r="B2105" s="6">
        <v>150</v>
      </c>
      <c r="C2105" s="12" t="s">
        <v>1086</v>
      </c>
      <c r="D2105" s="12" t="s">
        <v>1253</v>
      </c>
      <c r="E2105" s="10">
        <v>24750</v>
      </c>
      <c r="F2105" s="11">
        <v>0.3</v>
      </c>
      <c r="G2105" s="13">
        <f t="shared" si="192"/>
        <v>82500</v>
      </c>
      <c r="H2105" s="154" t="s">
        <v>1246</v>
      </c>
      <c r="I2105" s="4" t="s">
        <v>1018</v>
      </c>
      <c r="J2105">
        <v>82500</v>
      </c>
      <c r="K2105" t="b">
        <f t="shared" si="193"/>
        <v>0</v>
      </c>
      <c r="L2105" t="b">
        <f t="shared" si="194"/>
        <v>1</v>
      </c>
      <c r="M2105" t="b">
        <f t="shared" si="195"/>
        <v>0</v>
      </c>
      <c r="N2105" t="b">
        <f t="shared" si="196"/>
        <v>1</v>
      </c>
      <c r="O2105" t="b">
        <f t="shared" si="197"/>
        <v>1</v>
      </c>
    </row>
    <row r="2106" spans="1:15">
      <c r="A2106" s="4">
        <v>1128299</v>
      </c>
      <c r="B2106" s="6">
        <v>325</v>
      </c>
      <c r="C2106" s="12" t="s">
        <v>1087</v>
      </c>
      <c r="D2106" s="12" t="s">
        <v>1253</v>
      </c>
      <c r="E2106" s="10">
        <v>56875</v>
      </c>
      <c r="F2106" s="11">
        <v>0.25</v>
      </c>
      <c r="G2106" s="13">
        <f t="shared" si="192"/>
        <v>227500</v>
      </c>
      <c r="H2106" s="154" t="s">
        <v>1246</v>
      </c>
      <c r="I2106" s="4" t="s">
        <v>1018</v>
      </c>
      <c r="J2106">
        <v>227500</v>
      </c>
      <c r="K2106" t="b">
        <f t="shared" si="193"/>
        <v>0</v>
      </c>
      <c r="L2106" t="b">
        <f t="shared" si="194"/>
        <v>0</v>
      </c>
      <c r="M2106" t="b">
        <f t="shared" si="195"/>
        <v>0</v>
      </c>
      <c r="N2106" t="b">
        <f t="shared" si="196"/>
        <v>1</v>
      </c>
      <c r="O2106" t="b">
        <f t="shared" si="197"/>
        <v>1</v>
      </c>
    </row>
    <row r="2107" spans="1:15">
      <c r="A2107" s="4">
        <v>1128299</v>
      </c>
      <c r="B2107" s="6">
        <v>525</v>
      </c>
      <c r="C2107" s="12" t="s">
        <v>1086</v>
      </c>
      <c r="D2107" s="12" t="s">
        <v>1253</v>
      </c>
      <c r="E2107" s="10">
        <v>91875</v>
      </c>
      <c r="F2107" s="11">
        <v>0.35</v>
      </c>
      <c r="G2107" s="13">
        <f t="shared" si="192"/>
        <v>262500</v>
      </c>
      <c r="H2107" s="154" t="s">
        <v>1246</v>
      </c>
      <c r="I2107" s="4" t="s">
        <v>1018</v>
      </c>
      <c r="J2107">
        <v>262500</v>
      </c>
      <c r="K2107" t="b">
        <f t="shared" si="193"/>
        <v>0</v>
      </c>
      <c r="L2107" t="b">
        <f t="shared" si="194"/>
        <v>1</v>
      </c>
      <c r="M2107" t="b">
        <f t="shared" si="195"/>
        <v>0</v>
      </c>
      <c r="N2107" t="b">
        <f t="shared" si="196"/>
        <v>1</v>
      </c>
      <c r="O2107" t="b">
        <f t="shared" si="197"/>
        <v>1</v>
      </c>
    </row>
    <row r="2108" spans="1:15">
      <c r="A2108" s="4">
        <v>1128299</v>
      </c>
      <c r="B2108" s="6">
        <v>375</v>
      </c>
      <c r="C2108" s="12" t="s">
        <v>1087</v>
      </c>
      <c r="D2108" s="12" t="s">
        <v>1253</v>
      </c>
      <c r="E2108" s="10">
        <v>82500</v>
      </c>
      <c r="F2108" s="11">
        <v>0.4</v>
      </c>
      <c r="G2108" s="13">
        <f t="shared" si="192"/>
        <v>206250</v>
      </c>
      <c r="H2108" s="154" t="s">
        <v>1246</v>
      </c>
      <c r="I2108" s="4" t="s">
        <v>1018</v>
      </c>
      <c r="J2108">
        <v>206250</v>
      </c>
      <c r="K2108" t="b">
        <f t="shared" si="193"/>
        <v>0</v>
      </c>
      <c r="L2108" t="b">
        <f t="shared" si="194"/>
        <v>0</v>
      </c>
      <c r="M2108" t="b">
        <f t="shared" si="195"/>
        <v>0</v>
      </c>
      <c r="N2108" t="b">
        <f t="shared" si="196"/>
        <v>1</v>
      </c>
      <c r="O2108" t="b">
        <f t="shared" si="197"/>
        <v>1</v>
      </c>
    </row>
    <row r="2109" spans="1:15">
      <c r="A2109" s="4">
        <v>1128299</v>
      </c>
      <c r="B2109" s="6">
        <v>400</v>
      </c>
      <c r="C2109" s="12" t="s">
        <v>1086</v>
      </c>
      <c r="D2109" s="12" t="s">
        <v>1253</v>
      </c>
      <c r="E2109" s="10">
        <v>77000</v>
      </c>
      <c r="F2109" s="11">
        <v>0.35</v>
      </c>
      <c r="G2109" s="13">
        <f t="shared" si="192"/>
        <v>220000</v>
      </c>
      <c r="H2109" s="154" t="s">
        <v>1246</v>
      </c>
      <c r="I2109" s="4" t="s">
        <v>1018</v>
      </c>
      <c r="J2109">
        <v>220000</v>
      </c>
      <c r="K2109" t="b">
        <f t="shared" si="193"/>
        <v>0</v>
      </c>
      <c r="L2109" t="b">
        <f t="shared" si="194"/>
        <v>1</v>
      </c>
      <c r="M2109" t="b">
        <f t="shared" si="195"/>
        <v>0</v>
      </c>
      <c r="N2109" t="b">
        <f t="shared" si="196"/>
        <v>1</v>
      </c>
      <c r="O2109" t="b">
        <f t="shared" si="197"/>
        <v>1</v>
      </c>
    </row>
    <row r="2110" spans="1:15">
      <c r="A2110" s="4">
        <v>1128299</v>
      </c>
      <c r="B2110" s="6">
        <v>300</v>
      </c>
      <c r="C2110" s="12" t="s">
        <v>1087</v>
      </c>
      <c r="D2110" s="12" t="s">
        <v>1253</v>
      </c>
      <c r="E2110" s="10">
        <v>52500</v>
      </c>
      <c r="F2110" s="11">
        <v>0.35</v>
      </c>
      <c r="G2110" s="13">
        <f t="shared" si="192"/>
        <v>150000</v>
      </c>
      <c r="H2110" s="154" t="s">
        <v>1246</v>
      </c>
      <c r="I2110" s="4" t="s">
        <v>1018</v>
      </c>
      <c r="J2110">
        <v>150000</v>
      </c>
      <c r="K2110" t="b">
        <f t="shared" si="193"/>
        <v>0</v>
      </c>
      <c r="L2110" t="b">
        <f t="shared" si="194"/>
        <v>0</v>
      </c>
      <c r="M2110" t="b">
        <f t="shared" si="195"/>
        <v>0</v>
      </c>
      <c r="N2110" t="b">
        <f t="shared" si="196"/>
        <v>1</v>
      </c>
      <c r="O2110" t="b">
        <f t="shared" si="197"/>
        <v>1</v>
      </c>
    </row>
    <row r="2111" spans="1:15">
      <c r="A2111" s="4">
        <v>1128299</v>
      </c>
      <c r="B2111" s="6">
        <v>200</v>
      </c>
      <c r="C2111" s="12" t="s">
        <v>1086</v>
      </c>
      <c r="D2111" s="12" t="s">
        <v>1253</v>
      </c>
      <c r="E2111" s="10">
        <v>33000</v>
      </c>
      <c r="F2111" s="11">
        <v>0.3</v>
      </c>
      <c r="G2111" s="13">
        <f t="shared" si="192"/>
        <v>110000</v>
      </c>
      <c r="H2111" s="154" t="s">
        <v>1246</v>
      </c>
      <c r="I2111" s="4" t="s">
        <v>1018</v>
      </c>
      <c r="J2111">
        <v>110000</v>
      </c>
      <c r="K2111" t="b">
        <f t="shared" si="193"/>
        <v>0</v>
      </c>
      <c r="L2111" t="b">
        <f t="shared" si="194"/>
        <v>1</v>
      </c>
      <c r="M2111" t="b">
        <f t="shared" si="195"/>
        <v>0</v>
      </c>
      <c r="N2111" t="b">
        <f t="shared" si="196"/>
        <v>1</v>
      </c>
      <c r="O2111" t="b">
        <f t="shared" si="197"/>
        <v>1</v>
      </c>
    </row>
    <row r="2112" spans="1:15">
      <c r="A2112" s="4">
        <v>1128299</v>
      </c>
      <c r="B2112" s="6">
        <v>375</v>
      </c>
      <c r="C2112" s="12" t="s">
        <v>1087</v>
      </c>
      <c r="D2112" s="12" t="s">
        <v>1253</v>
      </c>
      <c r="E2112" s="10">
        <v>65625</v>
      </c>
      <c r="F2112" s="11">
        <v>0.25</v>
      </c>
      <c r="G2112" s="13">
        <f t="shared" si="192"/>
        <v>262500</v>
      </c>
      <c r="H2112" s="154" t="s">
        <v>1246</v>
      </c>
      <c r="I2112" s="4" t="s">
        <v>1018</v>
      </c>
      <c r="J2112">
        <v>262500</v>
      </c>
      <c r="K2112" t="b">
        <f t="shared" si="193"/>
        <v>0</v>
      </c>
      <c r="L2112" t="b">
        <f t="shared" si="194"/>
        <v>0</v>
      </c>
      <c r="M2112" t="b">
        <f t="shared" si="195"/>
        <v>0</v>
      </c>
      <c r="N2112" t="b">
        <f t="shared" si="196"/>
        <v>1</v>
      </c>
      <c r="O2112" t="b">
        <f t="shared" si="197"/>
        <v>1</v>
      </c>
    </row>
    <row r="2113" spans="1:15">
      <c r="A2113" s="4">
        <v>1128299</v>
      </c>
      <c r="B2113" s="6">
        <v>625</v>
      </c>
      <c r="C2113" s="12" t="s">
        <v>1087</v>
      </c>
      <c r="D2113" s="12" t="s">
        <v>1253</v>
      </c>
      <c r="E2113" s="10">
        <v>109375</v>
      </c>
      <c r="F2113" s="11">
        <v>0.35</v>
      </c>
      <c r="G2113" s="13">
        <f t="shared" si="192"/>
        <v>312500</v>
      </c>
      <c r="H2113" s="154" t="s">
        <v>1246</v>
      </c>
      <c r="I2113" s="4" t="s">
        <v>1018</v>
      </c>
      <c r="J2113">
        <v>312500</v>
      </c>
      <c r="K2113" t="b">
        <f t="shared" si="193"/>
        <v>0</v>
      </c>
      <c r="L2113" t="b">
        <f t="shared" si="194"/>
        <v>0</v>
      </c>
      <c r="M2113" t="b">
        <f t="shared" si="195"/>
        <v>0</v>
      </c>
      <c r="N2113" t="b">
        <f t="shared" si="196"/>
        <v>1</v>
      </c>
      <c r="O2113" t="b">
        <f t="shared" si="197"/>
        <v>1</v>
      </c>
    </row>
    <row r="2114" spans="1:15">
      <c r="A2114" s="4">
        <v>1128299</v>
      </c>
      <c r="B2114" s="6">
        <v>475</v>
      </c>
      <c r="C2114" s="12" t="s">
        <v>1087</v>
      </c>
      <c r="D2114" s="12" t="s">
        <v>1253</v>
      </c>
      <c r="E2114" s="10">
        <v>104500</v>
      </c>
      <c r="F2114" s="11">
        <v>0.4</v>
      </c>
      <c r="G2114" s="13">
        <f t="shared" si="192"/>
        <v>261250</v>
      </c>
      <c r="H2114" s="154" t="s">
        <v>1246</v>
      </c>
      <c r="I2114" s="4" t="s">
        <v>1018</v>
      </c>
      <c r="J2114">
        <v>261250</v>
      </c>
      <c r="K2114" t="b">
        <f t="shared" si="193"/>
        <v>0</v>
      </c>
      <c r="L2114" t="b">
        <f t="shared" si="194"/>
        <v>0</v>
      </c>
      <c r="M2114" t="b">
        <f t="shared" si="195"/>
        <v>0</v>
      </c>
      <c r="N2114" t="b">
        <f t="shared" si="196"/>
        <v>1</v>
      </c>
      <c r="O2114" t="b">
        <f t="shared" si="197"/>
        <v>1</v>
      </c>
    </row>
    <row r="2115" spans="1:15">
      <c r="A2115" s="4">
        <v>1128299</v>
      </c>
      <c r="B2115" s="6">
        <v>475</v>
      </c>
      <c r="C2115" s="12" t="s">
        <v>1087</v>
      </c>
      <c r="D2115" s="12" t="s">
        <v>1253</v>
      </c>
      <c r="E2115" s="10">
        <v>91437.5</v>
      </c>
      <c r="F2115" s="11">
        <v>0.35</v>
      </c>
      <c r="G2115" s="13">
        <f t="shared" si="192"/>
        <v>261250.00000000003</v>
      </c>
      <c r="H2115" s="154" t="s">
        <v>1246</v>
      </c>
      <c r="I2115" s="4" t="s">
        <v>1018</v>
      </c>
      <c r="J2115">
        <v>261250.00000000003</v>
      </c>
      <c r="K2115" t="b">
        <f t="shared" si="193"/>
        <v>0</v>
      </c>
      <c r="L2115" t="b">
        <f t="shared" si="194"/>
        <v>0</v>
      </c>
      <c r="M2115" t="b">
        <f t="shared" si="195"/>
        <v>0</v>
      </c>
      <c r="N2115" t="b">
        <f t="shared" si="196"/>
        <v>1</v>
      </c>
      <c r="O2115" t="b">
        <f t="shared" si="197"/>
        <v>1</v>
      </c>
    </row>
    <row r="2116" spans="1:15">
      <c r="A2116" s="4">
        <v>1128299</v>
      </c>
      <c r="B2116" s="6">
        <v>350</v>
      </c>
      <c r="C2116" s="12" t="s">
        <v>1087</v>
      </c>
      <c r="D2116" s="12" t="s">
        <v>1253</v>
      </c>
      <c r="E2116" s="10">
        <v>61250</v>
      </c>
      <c r="F2116" s="11">
        <v>0.35</v>
      </c>
      <c r="G2116" s="13">
        <f t="shared" si="192"/>
        <v>175000</v>
      </c>
      <c r="H2116" s="154" t="s">
        <v>1246</v>
      </c>
      <c r="I2116" s="4" t="s">
        <v>1018</v>
      </c>
      <c r="J2116">
        <v>175000</v>
      </c>
      <c r="K2116" t="b">
        <f t="shared" si="193"/>
        <v>0</v>
      </c>
      <c r="L2116" t="b">
        <f t="shared" si="194"/>
        <v>0</v>
      </c>
      <c r="M2116" t="b">
        <f t="shared" si="195"/>
        <v>0</v>
      </c>
      <c r="N2116" t="b">
        <f t="shared" si="196"/>
        <v>1</v>
      </c>
      <c r="O2116" t="b">
        <f t="shared" si="197"/>
        <v>1</v>
      </c>
    </row>
    <row r="2117" spans="1:15">
      <c r="A2117" s="4">
        <v>1128299</v>
      </c>
      <c r="B2117" s="6">
        <v>225</v>
      </c>
      <c r="C2117" s="12" t="s">
        <v>1087</v>
      </c>
      <c r="D2117" s="12" t="s">
        <v>1253</v>
      </c>
      <c r="E2117" s="10">
        <v>37125</v>
      </c>
      <c r="F2117" s="11">
        <v>0.3</v>
      </c>
      <c r="G2117" s="13">
        <f t="shared" ref="G2117:G2180" si="198">E2117/F2117</f>
        <v>123750</v>
      </c>
      <c r="H2117" s="154" t="s">
        <v>1246</v>
      </c>
      <c r="I2117" s="4" t="s">
        <v>1018</v>
      </c>
      <c r="J2117">
        <v>123750</v>
      </c>
      <c r="K2117" t="b">
        <f t="shared" ref="K2117:K2180" si="199">IF(J2117&gt;450000,TRUE,FALSE)</f>
        <v>0</v>
      </c>
      <c r="L2117" t="b">
        <f t="shared" ref="L2117:L2180" si="200">OR(C2117="Men's Street Footwear",H2117="Credit Card")</f>
        <v>0</v>
      </c>
      <c r="M2117" t="b">
        <f t="shared" ref="M2117:M2180" si="201">AND(D2117="Male",H2117="Credit Card",G2117&lt;150000)</f>
        <v>0</v>
      </c>
      <c r="N2117" t="b">
        <f t="shared" ref="N2117:N2180" si="202">NOT(H2117="Credit Card")</f>
        <v>1</v>
      </c>
      <c r="O2117" t="b">
        <f t="shared" ref="O2117:O2180" si="203">NOT(AND(H2117=0,B2117&lt;=500))</f>
        <v>1</v>
      </c>
    </row>
    <row r="2118" spans="1:15">
      <c r="A2118" s="4">
        <v>1128299</v>
      </c>
      <c r="B2118" s="6">
        <v>525</v>
      </c>
      <c r="C2118" s="12" t="s">
        <v>1087</v>
      </c>
      <c r="D2118" s="12" t="s">
        <v>1253</v>
      </c>
      <c r="E2118" s="10">
        <v>91875</v>
      </c>
      <c r="F2118" s="11">
        <v>0.25</v>
      </c>
      <c r="G2118" s="13">
        <f t="shared" si="198"/>
        <v>367500</v>
      </c>
      <c r="H2118" s="154" t="s">
        <v>1246</v>
      </c>
      <c r="I2118" s="4" t="s">
        <v>1018</v>
      </c>
      <c r="J2118">
        <v>367500</v>
      </c>
      <c r="K2118" t="b">
        <f t="shared" si="199"/>
        <v>0</v>
      </c>
      <c r="L2118" t="b">
        <f t="shared" si="200"/>
        <v>0</v>
      </c>
      <c r="M2118" t="b">
        <f t="shared" si="201"/>
        <v>0</v>
      </c>
      <c r="N2118" t="b">
        <f t="shared" si="202"/>
        <v>1</v>
      </c>
      <c r="O2118" t="b">
        <f t="shared" si="203"/>
        <v>1</v>
      </c>
    </row>
    <row r="2119" spans="1:15">
      <c r="A2119" s="4">
        <v>1128299</v>
      </c>
      <c r="B2119" s="6">
        <v>675</v>
      </c>
      <c r="C2119" s="12" t="s">
        <v>1086</v>
      </c>
      <c r="D2119" s="12" t="s">
        <v>1253</v>
      </c>
      <c r="E2119" s="10">
        <v>118125</v>
      </c>
      <c r="F2119" s="11">
        <v>0.35</v>
      </c>
      <c r="G2119" s="13">
        <f t="shared" si="198"/>
        <v>337500</v>
      </c>
      <c r="H2119" s="154" t="s">
        <v>1246</v>
      </c>
      <c r="I2119" s="4" t="s">
        <v>1018</v>
      </c>
      <c r="J2119">
        <v>337500</v>
      </c>
      <c r="K2119" t="b">
        <f t="shared" si="199"/>
        <v>0</v>
      </c>
      <c r="L2119" t="b">
        <f t="shared" si="200"/>
        <v>1</v>
      </c>
      <c r="M2119" t="b">
        <f t="shared" si="201"/>
        <v>0</v>
      </c>
      <c r="N2119" t="b">
        <f t="shared" si="202"/>
        <v>1</v>
      </c>
      <c r="O2119" t="b">
        <f t="shared" si="203"/>
        <v>1</v>
      </c>
    </row>
    <row r="2120" spans="1:15">
      <c r="A2120" s="4">
        <v>1128299</v>
      </c>
      <c r="B2120" s="6">
        <v>525</v>
      </c>
      <c r="C2120" s="12" t="s">
        <v>1087</v>
      </c>
      <c r="D2120" s="12" t="s">
        <v>1253</v>
      </c>
      <c r="E2120" s="10">
        <v>115500</v>
      </c>
      <c r="F2120" s="11">
        <v>0.4</v>
      </c>
      <c r="G2120" s="13">
        <f t="shared" si="198"/>
        <v>288750</v>
      </c>
      <c r="H2120" s="154" t="s">
        <v>1246</v>
      </c>
      <c r="I2120" s="4" t="s">
        <v>1018</v>
      </c>
      <c r="J2120">
        <v>288750</v>
      </c>
      <c r="K2120" t="b">
        <f t="shared" si="199"/>
        <v>0</v>
      </c>
      <c r="L2120" t="b">
        <f t="shared" si="200"/>
        <v>0</v>
      </c>
      <c r="M2120" t="b">
        <f t="shared" si="201"/>
        <v>0</v>
      </c>
      <c r="N2120" t="b">
        <f t="shared" si="202"/>
        <v>1</v>
      </c>
      <c r="O2120" t="b">
        <f t="shared" si="203"/>
        <v>1</v>
      </c>
    </row>
    <row r="2121" spans="1:15">
      <c r="A2121" s="4">
        <v>1128299</v>
      </c>
      <c r="B2121" s="6">
        <v>475</v>
      </c>
      <c r="C2121" s="12" t="s">
        <v>1087</v>
      </c>
      <c r="D2121" s="12" t="s">
        <v>1253</v>
      </c>
      <c r="E2121" s="10">
        <v>91437.5</v>
      </c>
      <c r="F2121" s="11">
        <v>0.35</v>
      </c>
      <c r="G2121" s="13">
        <f t="shared" si="198"/>
        <v>261250.00000000003</v>
      </c>
      <c r="H2121" s="154" t="s">
        <v>1246</v>
      </c>
      <c r="I2121" s="4" t="s">
        <v>1018</v>
      </c>
      <c r="J2121">
        <v>261250.00000000003</v>
      </c>
      <c r="K2121" t="b">
        <f t="shared" si="199"/>
        <v>0</v>
      </c>
      <c r="L2121" t="b">
        <f t="shared" si="200"/>
        <v>0</v>
      </c>
      <c r="M2121" t="b">
        <f t="shared" si="201"/>
        <v>0</v>
      </c>
      <c r="N2121" t="b">
        <f t="shared" si="202"/>
        <v>1</v>
      </c>
      <c r="O2121" t="b">
        <f t="shared" si="203"/>
        <v>1</v>
      </c>
    </row>
    <row r="2122" spans="1:15">
      <c r="A2122" s="4">
        <v>1128299</v>
      </c>
      <c r="B2122" s="6">
        <v>375</v>
      </c>
      <c r="C2122" s="12" t="s">
        <v>1086</v>
      </c>
      <c r="D2122" s="12" t="s">
        <v>1253</v>
      </c>
      <c r="E2122" s="10">
        <v>65625</v>
      </c>
      <c r="F2122" s="11">
        <v>0.35</v>
      </c>
      <c r="G2122" s="13">
        <f t="shared" si="198"/>
        <v>187500</v>
      </c>
      <c r="H2122" s="154" t="s">
        <v>1246</v>
      </c>
      <c r="I2122" s="4" t="s">
        <v>1018</v>
      </c>
      <c r="J2122">
        <v>187500</v>
      </c>
      <c r="K2122" t="b">
        <f t="shared" si="199"/>
        <v>0</v>
      </c>
      <c r="L2122" t="b">
        <f t="shared" si="200"/>
        <v>1</v>
      </c>
      <c r="M2122" t="b">
        <f t="shared" si="201"/>
        <v>0</v>
      </c>
      <c r="N2122" t="b">
        <f t="shared" si="202"/>
        <v>1</v>
      </c>
      <c r="O2122" t="b">
        <f t="shared" si="203"/>
        <v>1</v>
      </c>
    </row>
    <row r="2123" spans="1:15">
      <c r="A2123" s="4">
        <v>1128299</v>
      </c>
      <c r="B2123" s="6">
        <v>425</v>
      </c>
      <c r="C2123" s="12" t="s">
        <v>1086</v>
      </c>
      <c r="D2123" s="12" t="s">
        <v>1253</v>
      </c>
      <c r="E2123" s="10">
        <v>70125</v>
      </c>
      <c r="F2123" s="11">
        <v>0.3</v>
      </c>
      <c r="G2123" s="13">
        <f t="shared" si="198"/>
        <v>233750</v>
      </c>
      <c r="H2123" s="154" t="s">
        <v>1246</v>
      </c>
      <c r="I2123" s="4" t="s">
        <v>1018</v>
      </c>
      <c r="J2123">
        <v>233750</v>
      </c>
      <c r="K2123" t="b">
        <f t="shared" si="199"/>
        <v>0</v>
      </c>
      <c r="L2123" t="b">
        <f t="shared" si="200"/>
        <v>1</v>
      </c>
      <c r="M2123" t="b">
        <f t="shared" si="201"/>
        <v>0</v>
      </c>
      <c r="N2123" t="b">
        <f t="shared" si="202"/>
        <v>1</v>
      </c>
      <c r="O2123" t="b">
        <f t="shared" si="203"/>
        <v>1</v>
      </c>
    </row>
    <row r="2124" spans="1:15">
      <c r="A2124" s="4">
        <v>1128299</v>
      </c>
      <c r="B2124" s="6">
        <v>425</v>
      </c>
      <c r="C2124" s="12" t="s">
        <v>1086</v>
      </c>
      <c r="D2124" s="12" t="s">
        <v>1253</v>
      </c>
      <c r="E2124" s="10">
        <v>74375</v>
      </c>
      <c r="F2124" s="11">
        <v>0.25</v>
      </c>
      <c r="G2124" s="13">
        <f t="shared" si="198"/>
        <v>297500</v>
      </c>
      <c r="H2124" s="154" t="s">
        <v>1246</v>
      </c>
      <c r="I2124" s="4" t="s">
        <v>1018</v>
      </c>
      <c r="J2124">
        <v>297500</v>
      </c>
      <c r="K2124" t="b">
        <f t="shared" si="199"/>
        <v>0</v>
      </c>
      <c r="L2124" t="b">
        <f t="shared" si="200"/>
        <v>1</v>
      </c>
      <c r="M2124" t="b">
        <f t="shared" si="201"/>
        <v>0</v>
      </c>
      <c r="N2124" t="b">
        <f t="shared" si="202"/>
        <v>1</v>
      </c>
      <c r="O2124" t="b">
        <f t="shared" si="203"/>
        <v>1</v>
      </c>
    </row>
    <row r="2125" spans="1:15">
      <c r="A2125" s="4">
        <v>1128299</v>
      </c>
      <c r="B2125" s="6">
        <v>625</v>
      </c>
      <c r="C2125" s="12" t="s">
        <v>1087</v>
      </c>
      <c r="D2125" s="12" t="s">
        <v>1253</v>
      </c>
      <c r="E2125" s="10">
        <v>120312.5</v>
      </c>
      <c r="F2125" s="11">
        <v>0.35</v>
      </c>
      <c r="G2125" s="13">
        <f t="shared" si="198"/>
        <v>343750</v>
      </c>
      <c r="H2125" s="154" t="s">
        <v>1246</v>
      </c>
      <c r="I2125" s="4" t="s">
        <v>1018</v>
      </c>
      <c r="J2125">
        <v>343750</v>
      </c>
      <c r="K2125" t="b">
        <f t="shared" si="199"/>
        <v>0</v>
      </c>
      <c r="L2125" t="b">
        <f t="shared" si="200"/>
        <v>0</v>
      </c>
      <c r="M2125" t="b">
        <f t="shared" si="201"/>
        <v>0</v>
      </c>
      <c r="N2125" t="b">
        <f t="shared" si="202"/>
        <v>1</v>
      </c>
      <c r="O2125" t="b">
        <f t="shared" si="203"/>
        <v>1</v>
      </c>
    </row>
    <row r="2126" spans="1:15">
      <c r="A2126" s="4">
        <v>1128299</v>
      </c>
      <c r="B2126" s="6">
        <v>575</v>
      </c>
      <c r="C2126" s="12" t="s">
        <v>1087</v>
      </c>
      <c r="D2126" s="12" t="s">
        <v>1253</v>
      </c>
      <c r="E2126" s="10">
        <v>138000</v>
      </c>
      <c r="F2126" s="11">
        <v>0.4</v>
      </c>
      <c r="G2126" s="13">
        <f t="shared" si="198"/>
        <v>345000</v>
      </c>
      <c r="H2126" s="154" t="s">
        <v>1246</v>
      </c>
      <c r="I2126" s="4" t="s">
        <v>1018</v>
      </c>
      <c r="J2126">
        <v>345000</v>
      </c>
      <c r="K2126" t="b">
        <f t="shared" si="199"/>
        <v>0</v>
      </c>
      <c r="L2126" t="b">
        <f t="shared" si="200"/>
        <v>0</v>
      </c>
      <c r="M2126" t="b">
        <f t="shared" si="201"/>
        <v>0</v>
      </c>
      <c r="N2126" t="b">
        <f t="shared" si="202"/>
        <v>1</v>
      </c>
      <c r="O2126" t="b">
        <f t="shared" si="203"/>
        <v>1</v>
      </c>
    </row>
    <row r="2127" spans="1:15">
      <c r="A2127" s="4">
        <v>1128299</v>
      </c>
      <c r="B2127" s="6">
        <v>450</v>
      </c>
      <c r="C2127" s="12" t="s">
        <v>1087</v>
      </c>
      <c r="D2127" s="12" t="s">
        <v>1253</v>
      </c>
      <c r="E2127" s="10">
        <v>86625</v>
      </c>
      <c r="F2127" s="11">
        <v>0.35</v>
      </c>
      <c r="G2127" s="13">
        <f t="shared" si="198"/>
        <v>247500.00000000003</v>
      </c>
      <c r="H2127" s="154" t="s">
        <v>1246</v>
      </c>
      <c r="I2127" s="4" t="s">
        <v>1018</v>
      </c>
      <c r="J2127">
        <v>247500.00000000003</v>
      </c>
      <c r="K2127" t="b">
        <f t="shared" si="199"/>
        <v>0</v>
      </c>
      <c r="L2127" t="b">
        <f t="shared" si="200"/>
        <v>0</v>
      </c>
      <c r="M2127" t="b">
        <f t="shared" si="201"/>
        <v>0</v>
      </c>
      <c r="N2127" t="b">
        <f t="shared" si="202"/>
        <v>1</v>
      </c>
      <c r="O2127" t="b">
        <f t="shared" si="203"/>
        <v>1</v>
      </c>
    </row>
    <row r="2128" spans="1:15">
      <c r="A2128" s="4">
        <v>1128299</v>
      </c>
      <c r="B2128" s="6">
        <v>400</v>
      </c>
      <c r="C2128" s="12" t="s">
        <v>1086</v>
      </c>
      <c r="D2128" s="12" t="s">
        <v>1253</v>
      </c>
      <c r="E2128" s="10">
        <v>77000</v>
      </c>
      <c r="F2128" s="11">
        <v>0.35</v>
      </c>
      <c r="G2128" s="13">
        <f t="shared" si="198"/>
        <v>220000</v>
      </c>
      <c r="H2128" s="154" t="s">
        <v>1246</v>
      </c>
      <c r="I2128" s="4" t="s">
        <v>1018</v>
      </c>
      <c r="J2128">
        <v>220000</v>
      </c>
      <c r="K2128" t="b">
        <f t="shared" si="199"/>
        <v>0</v>
      </c>
      <c r="L2128" t="b">
        <f t="shared" si="200"/>
        <v>1</v>
      </c>
      <c r="M2128" t="b">
        <f t="shared" si="201"/>
        <v>0</v>
      </c>
      <c r="N2128" t="b">
        <f t="shared" si="202"/>
        <v>1</v>
      </c>
      <c r="O2128" t="b">
        <f t="shared" si="203"/>
        <v>1</v>
      </c>
    </row>
    <row r="2129" spans="1:15">
      <c r="A2129" s="4">
        <v>1128299</v>
      </c>
      <c r="B2129" s="6">
        <v>400</v>
      </c>
      <c r="C2129" s="12" t="s">
        <v>1087</v>
      </c>
      <c r="D2129" s="12" t="s">
        <v>1253</v>
      </c>
      <c r="E2129" s="10">
        <v>78000</v>
      </c>
      <c r="F2129" s="11">
        <v>0.3</v>
      </c>
      <c r="G2129" s="13">
        <f t="shared" si="198"/>
        <v>260000</v>
      </c>
      <c r="H2129" s="154" t="s">
        <v>1246</v>
      </c>
      <c r="I2129" s="4" t="s">
        <v>1018</v>
      </c>
      <c r="J2129">
        <v>260000</v>
      </c>
      <c r="K2129" t="b">
        <f t="shared" si="199"/>
        <v>0</v>
      </c>
      <c r="L2129" t="b">
        <f t="shared" si="200"/>
        <v>0</v>
      </c>
      <c r="M2129" t="b">
        <f t="shared" si="201"/>
        <v>0</v>
      </c>
      <c r="N2129" t="b">
        <f t="shared" si="202"/>
        <v>1</v>
      </c>
      <c r="O2129" t="b">
        <f t="shared" si="203"/>
        <v>1</v>
      </c>
    </row>
    <row r="2130" spans="1:15">
      <c r="A2130" s="4">
        <v>1128299</v>
      </c>
      <c r="B2130" s="6">
        <v>375</v>
      </c>
      <c r="C2130" s="12" t="s">
        <v>1087</v>
      </c>
      <c r="D2130" s="12" t="s">
        <v>1253</v>
      </c>
      <c r="E2130" s="10">
        <v>65625</v>
      </c>
      <c r="F2130" s="11">
        <v>0.25</v>
      </c>
      <c r="G2130" s="13">
        <f t="shared" si="198"/>
        <v>262500</v>
      </c>
      <c r="H2130" s="154" t="s">
        <v>1246</v>
      </c>
      <c r="I2130" s="4" t="s">
        <v>1018</v>
      </c>
      <c r="J2130">
        <v>262500</v>
      </c>
      <c r="K2130" t="b">
        <f t="shared" si="199"/>
        <v>0</v>
      </c>
      <c r="L2130" t="b">
        <f t="shared" si="200"/>
        <v>0</v>
      </c>
      <c r="M2130" t="b">
        <f t="shared" si="201"/>
        <v>0</v>
      </c>
      <c r="N2130" t="b">
        <f t="shared" si="202"/>
        <v>1</v>
      </c>
      <c r="O2130" t="b">
        <f t="shared" si="203"/>
        <v>1</v>
      </c>
    </row>
    <row r="2131" spans="1:15">
      <c r="A2131" s="4">
        <v>1128299</v>
      </c>
      <c r="B2131" s="6">
        <v>575</v>
      </c>
      <c r="C2131" s="12" t="s">
        <v>1086</v>
      </c>
      <c r="D2131" s="12" t="s">
        <v>1253</v>
      </c>
      <c r="E2131" s="10">
        <v>90562.5</v>
      </c>
      <c r="F2131" s="11">
        <v>0.35</v>
      </c>
      <c r="G2131" s="13">
        <f t="shared" si="198"/>
        <v>258750.00000000003</v>
      </c>
      <c r="H2131" s="154" t="s">
        <v>1246</v>
      </c>
      <c r="I2131" s="4" t="s">
        <v>1018</v>
      </c>
      <c r="J2131">
        <v>258750.00000000003</v>
      </c>
      <c r="K2131" t="b">
        <f t="shared" si="199"/>
        <v>0</v>
      </c>
      <c r="L2131" t="b">
        <f t="shared" si="200"/>
        <v>1</v>
      </c>
      <c r="M2131" t="b">
        <f t="shared" si="201"/>
        <v>0</v>
      </c>
      <c r="N2131" t="b">
        <f t="shared" si="202"/>
        <v>1</v>
      </c>
      <c r="O2131" t="b">
        <f t="shared" si="203"/>
        <v>1</v>
      </c>
    </row>
    <row r="2132" spans="1:15">
      <c r="A2132" s="4">
        <v>1128299</v>
      </c>
      <c r="B2132" s="6">
        <v>575</v>
      </c>
      <c r="C2132" s="12" t="s">
        <v>1086</v>
      </c>
      <c r="D2132" s="12" t="s">
        <v>1253</v>
      </c>
      <c r="E2132" s="10">
        <v>115000</v>
      </c>
      <c r="F2132" s="11">
        <v>0.4</v>
      </c>
      <c r="G2132" s="13">
        <f t="shared" si="198"/>
        <v>287500</v>
      </c>
      <c r="H2132" s="154" t="s">
        <v>1246</v>
      </c>
      <c r="I2132" s="4" t="s">
        <v>1018</v>
      </c>
      <c r="J2132">
        <v>287500</v>
      </c>
      <c r="K2132" t="b">
        <f t="shared" si="199"/>
        <v>0</v>
      </c>
      <c r="L2132" t="b">
        <f t="shared" si="200"/>
        <v>1</v>
      </c>
      <c r="M2132" t="b">
        <f t="shared" si="201"/>
        <v>0</v>
      </c>
      <c r="N2132" t="b">
        <f t="shared" si="202"/>
        <v>1</v>
      </c>
      <c r="O2132" t="b">
        <f t="shared" si="203"/>
        <v>1</v>
      </c>
    </row>
    <row r="2133" spans="1:15">
      <c r="A2133" s="4">
        <v>1128299</v>
      </c>
      <c r="B2133" s="6">
        <v>425</v>
      </c>
      <c r="C2133" s="12" t="s">
        <v>1086</v>
      </c>
      <c r="D2133" s="12" t="s">
        <v>1253</v>
      </c>
      <c r="E2133" s="10">
        <v>66937.5</v>
      </c>
      <c r="F2133" s="11">
        <v>0.35</v>
      </c>
      <c r="G2133" s="13">
        <f t="shared" si="198"/>
        <v>191250</v>
      </c>
      <c r="H2133" s="154" t="s">
        <v>1246</v>
      </c>
      <c r="I2133" s="4" t="s">
        <v>1018</v>
      </c>
      <c r="J2133">
        <v>191250</v>
      </c>
      <c r="K2133" t="b">
        <f t="shared" si="199"/>
        <v>0</v>
      </c>
      <c r="L2133" t="b">
        <f t="shared" si="200"/>
        <v>1</v>
      </c>
      <c r="M2133" t="b">
        <f t="shared" si="201"/>
        <v>0</v>
      </c>
      <c r="N2133" t="b">
        <f t="shared" si="202"/>
        <v>1</v>
      </c>
      <c r="O2133" t="b">
        <f t="shared" si="203"/>
        <v>1</v>
      </c>
    </row>
    <row r="2134" spans="1:15">
      <c r="A2134" s="4">
        <v>1128299</v>
      </c>
      <c r="B2134" s="6">
        <v>375</v>
      </c>
      <c r="C2134" s="12" t="s">
        <v>1087</v>
      </c>
      <c r="D2134" s="12" t="s">
        <v>1253</v>
      </c>
      <c r="E2134" s="10">
        <v>59062.5</v>
      </c>
      <c r="F2134" s="11">
        <v>0.35</v>
      </c>
      <c r="G2134" s="13">
        <f t="shared" si="198"/>
        <v>168750</v>
      </c>
      <c r="H2134" s="154" t="s">
        <v>1246</v>
      </c>
      <c r="I2134" s="4" t="s">
        <v>1018</v>
      </c>
      <c r="J2134">
        <v>168750</v>
      </c>
      <c r="K2134" t="b">
        <f t="shared" si="199"/>
        <v>0</v>
      </c>
      <c r="L2134" t="b">
        <f t="shared" si="200"/>
        <v>0</v>
      </c>
      <c r="M2134" t="b">
        <f t="shared" si="201"/>
        <v>0</v>
      </c>
      <c r="N2134" t="b">
        <f t="shared" si="202"/>
        <v>1</v>
      </c>
      <c r="O2134" t="b">
        <f t="shared" si="203"/>
        <v>1</v>
      </c>
    </row>
    <row r="2135" spans="1:15">
      <c r="A2135" s="4">
        <v>1128299</v>
      </c>
      <c r="B2135" s="6">
        <v>375</v>
      </c>
      <c r="C2135" s="12" t="s">
        <v>1087</v>
      </c>
      <c r="D2135" s="12" t="s">
        <v>1253</v>
      </c>
      <c r="E2135" s="10">
        <v>61875</v>
      </c>
      <c r="F2135" s="11">
        <v>0.3</v>
      </c>
      <c r="G2135" s="13">
        <f t="shared" si="198"/>
        <v>206250</v>
      </c>
      <c r="H2135" s="154" t="s">
        <v>1246</v>
      </c>
      <c r="I2135" s="4" t="s">
        <v>1018</v>
      </c>
      <c r="J2135">
        <v>206250</v>
      </c>
      <c r="K2135" t="b">
        <f t="shared" si="199"/>
        <v>0</v>
      </c>
      <c r="L2135" t="b">
        <f t="shared" si="200"/>
        <v>0</v>
      </c>
      <c r="M2135" t="b">
        <f t="shared" si="201"/>
        <v>0</v>
      </c>
      <c r="N2135" t="b">
        <f t="shared" si="202"/>
        <v>1</v>
      </c>
      <c r="O2135" t="b">
        <f t="shared" si="203"/>
        <v>1</v>
      </c>
    </row>
    <row r="2136" spans="1:15">
      <c r="A2136" s="4">
        <v>1128299</v>
      </c>
      <c r="B2136" s="6">
        <v>425</v>
      </c>
      <c r="C2136" s="12" t="s">
        <v>1087</v>
      </c>
      <c r="D2136" s="12" t="s">
        <v>1253</v>
      </c>
      <c r="E2136" s="10">
        <v>63750</v>
      </c>
      <c r="F2136" s="11">
        <v>0.25</v>
      </c>
      <c r="G2136" s="13">
        <f t="shared" si="198"/>
        <v>255000</v>
      </c>
      <c r="H2136" s="154" t="s">
        <v>1246</v>
      </c>
      <c r="I2136" s="4" t="s">
        <v>1018</v>
      </c>
      <c r="J2136">
        <v>255000</v>
      </c>
      <c r="K2136" t="b">
        <f t="shared" si="199"/>
        <v>0</v>
      </c>
      <c r="L2136" t="b">
        <f t="shared" si="200"/>
        <v>0</v>
      </c>
      <c r="M2136" t="b">
        <f t="shared" si="201"/>
        <v>0</v>
      </c>
      <c r="N2136" t="b">
        <f t="shared" si="202"/>
        <v>1</v>
      </c>
      <c r="O2136" t="b">
        <f t="shared" si="203"/>
        <v>1</v>
      </c>
    </row>
    <row r="2137" spans="1:15">
      <c r="A2137" s="4">
        <v>1128299</v>
      </c>
      <c r="B2137" s="6">
        <v>500</v>
      </c>
      <c r="C2137" s="12" t="s">
        <v>1087</v>
      </c>
      <c r="D2137" s="12" t="s">
        <v>1253</v>
      </c>
      <c r="E2137" s="10">
        <v>78750</v>
      </c>
      <c r="F2137" s="11">
        <v>0.35</v>
      </c>
      <c r="G2137" s="13">
        <f t="shared" si="198"/>
        <v>225000</v>
      </c>
      <c r="H2137" s="154" t="s">
        <v>1246</v>
      </c>
      <c r="I2137" s="4" t="s">
        <v>1018</v>
      </c>
      <c r="J2137">
        <v>225000</v>
      </c>
      <c r="K2137" t="b">
        <f t="shared" si="199"/>
        <v>0</v>
      </c>
      <c r="L2137" t="b">
        <f t="shared" si="200"/>
        <v>0</v>
      </c>
      <c r="M2137" t="b">
        <f t="shared" si="201"/>
        <v>0</v>
      </c>
      <c r="N2137" t="b">
        <f t="shared" si="202"/>
        <v>1</v>
      </c>
      <c r="O2137" t="b">
        <f t="shared" si="203"/>
        <v>1</v>
      </c>
    </row>
    <row r="2138" spans="1:15">
      <c r="A2138" s="4">
        <v>1128299</v>
      </c>
      <c r="B2138" s="6">
        <v>500</v>
      </c>
      <c r="C2138" s="12" t="s">
        <v>1087</v>
      </c>
      <c r="D2138" s="12" t="s">
        <v>1253</v>
      </c>
      <c r="E2138" s="10">
        <v>100000</v>
      </c>
      <c r="F2138" s="11">
        <v>0.4</v>
      </c>
      <c r="G2138" s="13">
        <f t="shared" si="198"/>
        <v>250000</v>
      </c>
      <c r="H2138" s="154" t="s">
        <v>1246</v>
      </c>
      <c r="I2138" s="4" t="s">
        <v>1018</v>
      </c>
      <c r="J2138">
        <v>250000</v>
      </c>
      <c r="K2138" t="b">
        <f t="shared" si="199"/>
        <v>0</v>
      </c>
      <c r="L2138" t="b">
        <f t="shared" si="200"/>
        <v>0</v>
      </c>
      <c r="M2138" t="b">
        <f t="shared" si="201"/>
        <v>0</v>
      </c>
      <c r="N2138" t="b">
        <f t="shared" si="202"/>
        <v>1</v>
      </c>
      <c r="O2138" t="b">
        <f t="shared" si="203"/>
        <v>1</v>
      </c>
    </row>
    <row r="2139" spans="1:15">
      <c r="A2139" s="4">
        <v>1128299</v>
      </c>
      <c r="B2139" s="6">
        <v>325</v>
      </c>
      <c r="C2139" s="12" t="s">
        <v>1087</v>
      </c>
      <c r="D2139" s="12" t="s">
        <v>1253</v>
      </c>
      <c r="E2139" s="10">
        <v>51187.5</v>
      </c>
      <c r="F2139" s="11">
        <v>0.35</v>
      </c>
      <c r="G2139" s="13">
        <f t="shared" si="198"/>
        <v>146250</v>
      </c>
      <c r="H2139" s="154" t="s">
        <v>1246</v>
      </c>
      <c r="I2139" s="4" t="s">
        <v>1018</v>
      </c>
      <c r="J2139">
        <v>146250</v>
      </c>
      <c r="K2139" t="b">
        <f t="shared" si="199"/>
        <v>0</v>
      </c>
      <c r="L2139" t="b">
        <f t="shared" si="200"/>
        <v>0</v>
      </c>
      <c r="M2139" t="b">
        <f t="shared" si="201"/>
        <v>0</v>
      </c>
      <c r="N2139" t="b">
        <f t="shared" si="202"/>
        <v>1</v>
      </c>
      <c r="O2139" t="b">
        <f t="shared" si="203"/>
        <v>1</v>
      </c>
    </row>
    <row r="2140" spans="1:15">
      <c r="A2140" s="4">
        <v>1128299</v>
      </c>
      <c r="B2140" s="6">
        <v>300</v>
      </c>
      <c r="C2140" s="12" t="s">
        <v>1086</v>
      </c>
      <c r="D2140" s="12" t="s">
        <v>1253</v>
      </c>
      <c r="E2140" s="10">
        <v>47250</v>
      </c>
      <c r="F2140" s="11">
        <v>0.35</v>
      </c>
      <c r="G2140" s="13">
        <f t="shared" si="198"/>
        <v>135000</v>
      </c>
      <c r="H2140" s="154" t="s">
        <v>1246</v>
      </c>
      <c r="I2140" s="4" t="s">
        <v>1018</v>
      </c>
      <c r="J2140">
        <v>135000</v>
      </c>
      <c r="K2140" t="b">
        <f t="shared" si="199"/>
        <v>0</v>
      </c>
      <c r="L2140" t="b">
        <f t="shared" si="200"/>
        <v>1</v>
      </c>
      <c r="M2140" t="b">
        <f t="shared" si="201"/>
        <v>0</v>
      </c>
      <c r="N2140" t="b">
        <f t="shared" si="202"/>
        <v>1</v>
      </c>
      <c r="O2140" t="b">
        <f t="shared" si="203"/>
        <v>1</v>
      </c>
    </row>
    <row r="2141" spans="1:15">
      <c r="A2141" s="4">
        <v>1128299</v>
      </c>
      <c r="B2141" s="6">
        <v>275</v>
      </c>
      <c r="C2141" s="12" t="s">
        <v>1088</v>
      </c>
      <c r="D2141" s="155" t="s">
        <v>1254</v>
      </c>
      <c r="E2141" s="10">
        <v>45375</v>
      </c>
      <c r="F2141" s="11">
        <v>0.3</v>
      </c>
      <c r="G2141" s="13">
        <f t="shared" si="198"/>
        <v>151250</v>
      </c>
      <c r="H2141" s="154" t="s">
        <v>1246</v>
      </c>
      <c r="I2141" s="4" t="s">
        <v>1018</v>
      </c>
      <c r="J2141">
        <v>151250</v>
      </c>
      <c r="K2141" t="b">
        <f t="shared" si="199"/>
        <v>0</v>
      </c>
      <c r="L2141" t="b">
        <f t="shared" si="200"/>
        <v>0</v>
      </c>
      <c r="M2141" t="b">
        <f t="shared" si="201"/>
        <v>0</v>
      </c>
      <c r="N2141" t="b">
        <f t="shared" si="202"/>
        <v>1</v>
      </c>
      <c r="O2141" t="b">
        <f t="shared" si="203"/>
        <v>1</v>
      </c>
    </row>
    <row r="2142" spans="1:15">
      <c r="A2142" s="4">
        <v>1128299</v>
      </c>
      <c r="B2142" s="6">
        <v>325</v>
      </c>
      <c r="C2142" s="12" t="s">
        <v>1087</v>
      </c>
      <c r="D2142" s="12" t="s">
        <v>1253</v>
      </c>
      <c r="E2142" s="10">
        <v>48750</v>
      </c>
      <c r="F2142" s="11">
        <v>0.25</v>
      </c>
      <c r="G2142" s="13">
        <f t="shared" si="198"/>
        <v>195000</v>
      </c>
      <c r="H2142" s="154" t="s">
        <v>1246</v>
      </c>
      <c r="I2142" s="4" t="s">
        <v>1018</v>
      </c>
      <c r="J2142">
        <v>195000</v>
      </c>
      <c r="K2142" t="b">
        <f t="shared" si="199"/>
        <v>0</v>
      </c>
      <c r="L2142" t="b">
        <f t="shared" si="200"/>
        <v>0</v>
      </c>
      <c r="M2142" t="b">
        <f t="shared" si="201"/>
        <v>0</v>
      </c>
      <c r="N2142" t="b">
        <f t="shared" si="202"/>
        <v>1</v>
      </c>
      <c r="O2142" t="b">
        <f t="shared" si="203"/>
        <v>1</v>
      </c>
    </row>
    <row r="2143" spans="1:15">
      <c r="A2143" s="4">
        <v>1128299</v>
      </c>
      <c r="B2143" s="6">
        <v>500</v>
      </c>
      <c r="C2143" s="12" t="s">
        <v>1087</v>
      </c>
      <c r="D2143" s="12" t="s">
        <v>1253</v>
      </c>
      <c r="E2143" s="10">
        <v>78750</v>
      </c>
      <c r="F2143" s="11">
        <v>0.35</v>
      </c>
      <c r="G2143" s="13">
        <f t="shared" si="198"/>
        <v>225000</v>
      </c>
      <c r="H2143" s="154" t="s">
        <v>1246</v>
      </c>
      <c r="I2143" s="4" t="s">
        <v>1018</v>
      </c>
      <c r="J2143">
        <v>225000</v>
      </c>
      <c r="K2143" t="b">
        <f t="shared" si="199"/>
        <v>0</v>
      </c>
      <c r="L2143" t="b">
        <f t="shared" si="200"/>
        <v>0</v>
      </c>
      <c r="M2143" t="b">
        <f t="shared" si="201"/>
        <v>0</v>
      </c>
      <c r="N2143" t="b">
        <f t="shared" si="202"/>
        <v>1</v>
      </c>
      <c r="O2143" t="b">
        <f t="shared" si="203"/>
        <v>1</v>
      </c>
    </row>
    <row r="2144" spans="1:15">
      <c r="A2144" s="4">
        <v>1128299</v>
      </c>
      <c r="B2144" s="6">
        <v>525</v>
      </c>
      <c r="C2144" s="12" t="s">
        <v>1087</v>
      </c>
      <c r="D2144" s="12" t="s">
        <v>1253</v>
      </c>
      <c r="E2144" s="10">
        <v>105000</v>
      </c>
      <c r="F2144" s="11">
        <v>0.4</v>
      </c>
      <c r="G2144" s="13">
        <f t="shared" si="198"/>
        <v>262500</v>
      </c>
      <c r="H2144" s="154" t="s">
        <v>1246</v>
      </c>
      <c r="I2144" s="4" t="s">
        <v>1018</v>
      </c>
      <c r="J2144">
        <v>262500</v>
      </c>
      <c r="K2144" t="b">
        <f t="shared" si="199"/>
        <v>0</v>
      </c>
      <c r="L2144" t="b">
        <f t="shared" si="200"/>
        <v>0</v>
      </c>
      <c r="M2144" t="b">
        <f t="shared" si="201"/>
        <v>0</v>
      </c>
      <c r="N2144" t="b">
        <f t="shared" si="202"/>
        <v>1</v>
      </c>
      <c r="O2144" t="b">
        <f t="shared" si="203"/>
        <v>1</v>
      </c>
    </row>
    <row r="2145" spans="1:15">
      <c r="A2145" s="4">
        <v>1128299</v>
      </c>
      <c r="B2145" s="6">
        <v>375</v>
      </c>
      <c r="C2145" s="12" t="s">
        <v>1086</v>
      </c>
      <c r="D2145" s="12" t="s">
        <v>1253</v>
      </c>
      <c r="E2145" s="10">
        <v>59062.5</v>
      </c>
      <c r="F2145" s="11">
        <v>0.35</v>
      </c>
      <c r="G2145" s="13">
        <f t="shared" si="198"/>
        <v>168750</v>
      </c>
      <c r="H2145" s="154" t="s">
        <v>1246</v>
      </c>
      <c r="I2145" s="4" t="s">
        <v>1018</v>
      </c>
      <c r="J2145">
        <v>168750</v>
      </c>
      <c r="K2145" t="b">
        <f t="shared" si="199"/>
        <v>0</v>
      </c>
      <c r="L2145" t="b">
        <f t="shared" si="200"/>
        <v>1</v>
      </c>
      <c r="M2145" t="b">
        <f t="shared" si="201"/>
        <v>0</v>
      </c>
      <c r="N2145" t="b">
        <f t="shared" si="202"/>
        <v>1</v>
      </c>
      <c r="O2145" t="b">
        <f t="shared" si="203"/>
        <v>1</v>
      </c>
    </row>
    <row r="2146" spans="1:15">
      <c r="A2146" s="4">
        <v>1128299</v>
      </c>
      <c r="B2146" s="6">
        <v>350</v>
      </c>
      <c r="C2146" s="12" t="s">
        <v>1086</v>
      </c>
      <c r="D2146" s="12" t="s">
        <v>1253</v>
      </c>
      <c r="E2146" s="10">
        <v>55125</v>
      </c>
      <c r="F2146" s="11">
        <v>0.35</v>
      </c>
      <c r="G2146" s="13">
        <f t="shared" si="198"/>
        <v>157500</v>
      </c>
      <c r="H2146" s="154" t="s">
        <v>1246</v>
      </c>
      <c r="I2146" s="4" t="s">
        <v>1018</v>
      </c>
      <c r="J2146">
        <v>157500</v>
      </c>
      <c r="K2146" t="b">
        <f t="shared" si="199"/>
        <v>0</v>
      </c>
      <c r="L2146" t="b">
        <f t="shared" si="200"/>
        <v>1</v>
      </c>
      <c r="M2146" t="b">
        <f t="shared" si="201"/>
        <v>0</v>
      </c>
      <c r="N2146" t="b">
        <f t="shared" si="202"/>
        <v>1</v>
      </c>
      <c r="O2146" t="b">
        <f t="shared" si="203"/>
        <v>1</v>
      </c>
    </row>
    <row r="2147" spans="1:15">
      <c r="A2147" s="4">
        <v>1128299</v>
      </c>
      <c r="B2147" s="6">
        <v>300</v>
      </c>
      <c r="C2147" s="12" t="s">
        <v>1086</v>
      </c>
      <c r="D2147" s="12" t="s">
        <v>1253</v>
      </c>
      <c r="E2147" s="10">
        <v>49500</v>
      </c>
      <c r="F2147" s="11">
        <v>0.3</v>
      </c>
      <c r="G2147" s="13">
        <f t="shared" si="198"/>
        <v>165000</v>
      </c>
      <c r="H2147" s="154" t="s">
        <v>1246</v>
      </c>
      <c r="I2147" s="4" t="s">
        <v>1018</v>
      </c>
      <c r="J2147">
        <v>165000</v>
      </c>
      <c r="K2147" t="b">
        <f t="shared" si="199"/>
        <v>0</v>
      </c>
      <c r="L2147" t="b">
        <f t="shared" si="200"/>
        <v>1</v>
      </c>
      <c r="M2147" t="b">
        <f t="shared" si="201"/>
        <v>0</v>
      </c>
      <c r="N2147" t="b">
        <f t="shared" si="202"/>
        <v>1</v>
      </c>
      <c r="O2147" t="b">
        <f t="shared" si="203"/>
        <v>1</v>
      </c>
    </row>
    <row r="2148" spans="1:15">
      <c r="A2148" s="4">
        <v>1128299</v>
      </c>
      <c r="B2148" s="6">
        <v>425</v>
      </c>
      <c r="C2148" s="12" t="s">
        <v>1087</v>
      </c>
      <c r="D2148" s="12" t="s">
        <v>1253</v>
      </c>
      <c r="E2148" s="10">
        <v>63750</v>
      </c>
      <c r="F2148" s="11">
        <v>0.25</v>
      </c>
      <c r="G2148" s="13">
        <f t="shared" si="198"/>
        <v>255000</v>
      </c>
      <c r="H2148" s="154" t="s">
        <v>1246</v>
      </c>
      <c r="I2148" s="4" t="s">
        <v>1018</v>
      </c>
      <c r="J2148">
        <v>255000</v>
      </c>
      <c r="K2148" t="b">
        <f t="shared" si="199"/>
        <v>0</v>
      </c>
      <c r="L2148" t="b">
        <f t="shared" si="200"/>
        <v>0</v>
      </c>
      <c r="M2148" t="b">
        <f t="shared" si="201"/>
        <v>0</v>
      </c>
      <c r="N2148" t="b">
        <f t="shared" si="202"/>
        <v>1</v>
      </c>
      <c r="O2148" t="b">
        <f t="shared" si="203"/>
        <v>1</v>
      </c>
    </row>
    <row r="2149" spans="1:15">
      <c r="A2149" s="4">
        <v>1128299</v>
      </c>
      <c r="B2149" s="6">
        <v>625</v>
      </c>
      <c r="C2149" s="12" t="s">
        <v>1086</v>
      </c>
      <c r="D2149" s="12" t="s">
        <v>1253</v>
      </c>
      <c r="E2149" s="10">
        <v>98437.5</v>
      </c>
      <c r="F2149" s="11">
        <v>0.35</v>
      </c>
      <c r="G2149" s="13">
        <f t="shared" si="198"/>
        <v>281250</v>
      </c>
      <c r="H2149" s="154" t="s">
        <v>1246</v>
      </c>
      <c r="I2149" s="4" t="s">
        <v>1018</v>
      </c>
      <c r="J2149">
        <v>281250</v>
      </c>
      <c r="K2149" t="b">
        <f t="shared" si="199"/>
        <v>0</v>
      </c>
      <c r="L2149" t="b">
        <f t="shared" si="200"/>
        <v>1</v>
      </c>
      <c r="M2149" t="b">
        <f t="shared" si="201"/>
        <v>0</v>
      </c>
      <c r="N2149" t="b">
        <f t="shared" si="202"/>
        <v>1</v>
      </c>
      <c r="O2149" t="b">
        <f t="shared" si="203"/>
        <v>1</v>
      </c>
    </row>
    <row r="2150" spans="1:15">
      <c r="A2150" s="4">
        <v>1128299</v>
      </c>
      <c r="B2150" s="6">
        <v>625</v>
      </c>
      <c r="C2150" s="12" t="s">
        <v>1086</v>
      </c>
      <c r="D2150" s="12" t="s">
        <v>1253</v>
      </c>
      <c r="E2150" s="10">
        <v>125000</v>
      </c>
      <c r="F2150" s="11">
        <v>0.4</v>
      </c>
      <c r="G2150" s="13">
        <f t="shared" si="198"/>
        <v>312500</v>
      </c>
      <c r="H2150" s="154" t="s">
        <v>1246</v>
      </c>
      <c r="I2150" s="4" t="s">
        <v>1018</v>
      </c>
      <c r="J2150">
        <v>312500</v>
      </c>
      <c r="K2150" t="b">
        <f t="shared" si="199"/>
        <v>0</v>
      </c>
      <c r="L2150" t="b">
        <f t="shared" si="200"/>
        <v>1</v>
      </c>
      <c r="M2150" t="b">
        <f t="shared" si="201"/>
        <v>0</v>
      </c>
      <c r="N2150" t="b">
        <f t="shared" si="202"/>
        <v>1</v>
      </c>
      <c r="O2150" t="b">
        <f t="shared" si="203"/>
        <v>1</v>
      </c>
    </row>
    <row r="2151" spans="1:15">
      <c r="A2151" s="4">
        <v>1128299</v>
      </c>
      <c r="B2151" s="6">
        <v>425</v>
      </c>
      <c r="C2151" s="12" t="s">
        <v>1086</v>
      </c>
      <c r="D2151" s="12" t="s">
        <v>1253</v>
      </c>
      <c r="E2151" s="10">
        <v>66937.5</v>
      </c>
      <c r="F2151" s="11">
        <v>0.35</v>
      </c>
      <c r="G2151" s="13">
        <f t="shared" si="198"/>
        <v>191250</v>
      </c>
      <c r="H2151" s="154" t="s">
        <v>1246</v>
      </c>
      <c r="I2151" s="4" t="s">
        <v>1018</v>
      </c>
      <c r="J2151">
        <v>191250</v>
      </c>
      <c r="K2151" t="b">
        <f t="shared" si="199"/>
        <v>0</v>
      </c>
      <c r="L2151" t="b">
        <f t="shared" si="200"/>
        <v>1</v>
      </c>
      <c r="M2151" t="b">
        <f t="shared" si="201"/>
        <v>0</v>
      </c>
      <c r="N2151" t="b">
        <f t="shared" si="202"/>
        <v>1</v>
      </c>
      <c r="O2151" t="b">
        <f t="shared" si="203"/>
        <v>1</v>
      </c>
    </row>
    <row r="2152" spans="1:15">
      <c r="A2152" s="4">
        <v>1128299</v>
      </c>
      <c r="B2152" s="6">
        <v>425</v>
      </c>
      <c r="C2152" s="12" t="s">
        <v>1086</v>
      </c>
      <c r="D2152" s="12" t="s">
        <v>1253</v>
      </c>
      <c r="E2152" s="10">
        <v>66937.5</v>
      </c>
      <c r="F2152" s="11">
        <v>0.35</v>
      </c>
      <c r="G2152" s="13">
        <f t="shared" si="198"/>
        <v>191250</v>
      </c>
      <c r="H2152" s="154" t="s">
        <v>1246</v>
      </c>
      <c r="I2152" s="4" t="s">
        <v>1018</v>
      </c>
      <c r="J2152">
        <v>191250</v>
      </c>
      <c r="K2152" t="b">
        <f t="shared" si="199"/>
        <v>0</v>
      </c>
      <c r="L2152" t="b">
        <f t="shared" si="200"/>
        <v>1</v>
      </c>
      <c r="M2152" t="b">
        <f t="shared" si="201"/>
        <v>0</v>
      </c>
      <c r="N2152" t="b">
        <f t="shared" si="202"/>
        <v>1</v>
      </c>
      <c r="O2152" t="b">
        <f t="shared" si="203"/>
        <v>1</v>
      </c>
    </row>
    <row r="2153" spans="1:15">
      <c r="A2153" s="4">
        <v>1128299</v>
      </c>
      <c r="B2153" s="6">
        <v>350</v>
      </c>
      <c r="C2153" s="12" t="s">
        <v>1087</v>
      </c>
      <c r="D2153" s="12" t="s">
        <v>1253</v>
      </c>
      <c r="E2153" s="10">
        <v>57750</v>
      </c>
      <c r="F2153" s="11">
        <v>0.3</v>
      </c>
      <c r="G2153" s="13">
        <f t="shared" si="198"/>
        <v>192500</v>
      </c>
      <c r="H2153" s="154" t="s">
        <v>1246</v>
      </c>
      <c r="I2153" s="4" t="s">
        <v>1018</v>
      </c>
      <c r="J2153">
        <v>192500</v>
      </c>
      <c r="K2153" t="b">
        <f t="shared" si="199"/>
        <v>0</v>
      </c>
      <c r="L2153" t="b">
        <f t="shared" si="200"/>
        <v>0</v>
      </c>
      <c r="M2153" t="b">
        <f t="shared" si="201"/>
        <v>0</v>
      </c>
      <c r="N2153" t="b">
        <f t="shared" si="202"/>
        <v>1</v>
      </c>
      <c r="O2153" t="b">
        <f t="shared" si="203"/>
        <v>1</v>
      </c>
    </row>
    <row r="2154" spans="1:15">
      <c r="A2154" s="4">
        <v>1128299</v>
      </c>
      <c r="B2154" s="6">
        <v>450</v>
      </c>
      <c r="C2154" s="12" t="s">
        <v>1086</v>
      </c>
      <c r="D2154" s="12" t="s">
        <v>1253</v>
      </c>
      <c r="E2154" s="10">
        <v>67500</v>
      </c>
      <c r="F2154" s="11">
        <v>0.25</v>
      </c>
      <c r="G2154" s="13">
        <f t="shared" si="198"/>
        <v>270000</v>
      </c>
      <c r="H2154" s="154" t="s">
        <v>1246</v>
      </c>
      <c r="I2154" s="4" t="s">
        <v>1018</v>
      </c>
      <c r="J2154">
        <v>270000</v>
      </c>
      <c r="K2154" t="b">
        <f t="shared" si="199"/>
        <v>0</v>
      </c>
      <c r="L2154" t="b">
        <f t="shared" si="200"/>
        <v>1</v>
      </c>
      <c r="M2154" t="b">
        <f t="shared" si="201"/>
        <v>0</v>
      </c>
      <c r="N2154" t="b">
        <f t="shared" si="202"/>
        <v>1</v>
      </c>
      <c r="O2154" t="b">
        <f t="shared" si="203"/>
        <v>1</v>
      </c>
    </row>
    <row r="2155" spans="1:15">
      <c r="A2155" s="4">
        <v>1128299</v>
      </c>
      <c r="B2155" s="6">
        <v>475</v>
      </c>
      <c r="C2155" s="12" t="s">
        <v>1087</v>
      </c>
      <c r="D2155" s="12" t="s">
        <v>1253</v>
      </c>
      <c r="E2155" s="10">
        <v>58187.5</v>
      </c>
      <c r="F2155" s="11">
        <v>0.35</v>
      </c>
      <c r="G2155" s="13">
        <f t="shared" si="198"/>
        <v>166250</v>
      </c>
      <c r="H2155" s="154" t="s">
        <v>1246</v>
      </c>
      <c r="I2155" s="4" t="s">
        <v>1018</v>
      </c>
      <c r="J2155">
        <v>166250</v>
      </c>
      <c r="K2155" t="b">
        <f t="shared" si="199"/>
        <v>0</v>
      </c>
      <c r="L2155" t="b">
        <f t="shared" si="200"/>
        <v>0</v>
      </c>
      <c r="M2155" t="b">
        <f t="shared" si="201"/>
        <v>0</v>
      </c>
      <c r="N2155" t="b">
        <f t="shared" si="202"/>
        <v>1</v>
      </c>
      <c r="O2155" t="b">
        <f t="shared" si="203"/>
        <v>1</v>
      </c>
    </row>
    <row r="2156" spans="1:15">
      <c r="A2156" s="4">
        <v>1128299</v>
      </c>
      <c r="B2156" s="6">
        <v>475</v>
      </c>
      <c r="C2156" s="12" t="s">
        <v>1087</v>
      </c>
      <c r="D2156" s="12" t="s">
        <v>1253</v>
      </c>
      <c r="E2156" s="10">
        <v>85500</v>
      </c>
      <c r="F2156" s="11">
        <v>0.4</v>
      </c>
      <c r="G2156" s="13">
        <f t="shared" si="198"/>
        <v>213750</v>
      </c>
      <c r="H2156" s="154" t="s">
        <v>1246</v>
      </c>
      <c r="I2156" s="4" t="s">
        <v>1018</v>
      </c>
      <c r="J2156">
        <v>213750</v>
      </c>
      <c r="K2156" t="b">
        <f t="shared" si="199"/>
        <v>0</v>
      </c>
      <c r="L2156" t="b">
        <f t="shared" si="200"/>
        <v>0</v>
      </c>
      <c r="M2156" t="b">
        <f t="shared" si="201"/>
        <v>0</v>
      </c>
      <c r="N2156" t="b">
        <f t="shared" si="202"/>
        <v>1</v>
      </c>
      <c r="O2156" t="b">
        <f t="shared" si="203"/>
        <v>1</v>
      </c>
    </row>
    <row r="2157" spans="1:15">
      <c r="A2157" s="4">
        <v>1128299</v>
      </c>
      <c r="B2157" s="6">
        <v>475</v>
      </c>
      <c r="C2157" s="12" t="s">
        <v>1086</v>
      </c>
      <c r="D2157" s="12" t="s">
        <v>1253</v>
      </c>
      <c r="E2157" s="10">
        <v>74812.5</v>
      </c>
      <c r="F2157" s="11">
        <v>0.35</v>
      </c>
      <c r="G2157" s="13">
        <f t="shared" si="198"/>
        <v>213750</v>
      </c>
      <c r="H2157" s="154" t="s">
        <v>1246</v>
      </c>
      <c r="I2157" s="4" t="s">
        <v>1018</v>
      </c>
      <c r="J2157">
        <v>213750</v>
      </c>
      <c r="K2157" t="b">
        <f t="shared" si="199"/>
        <v>0</v>
      </c>
      <c r="L2157" t="b">
        <f t="shared" si="200"/>
        <v>1</v>
      </c>
      <c r="M2157" t="b">
        <f t="shared" si="201"/>
        <v>0</v>
      </c>
      <c r="N2157" t="b">
        <f t="shared" si="202"/>
        <v>1</v>
      </c>
      <c r="O2157" t="b">
        <f t="shared" si="203"/>
        <v>1</v>
      </c>
    </row>
    <row r="2158" spans="1:15">
      <c r="A2158" s="4">
        <v>1128299</v>
      </c>
      <c r="B2158" s="6">
        <v>325</v>
      </c>
      <c r="C2158" s="12" t="s">
        <v>1087</v>
      </c>
      <c r="D2158" s="12" t="s">
        <v>1253</v>
      </c>
      <c r="E2158" s="10">
        <v>51187.5</v>
      </c>
      <c r="F2158" s="11">
        <v>0.35</v>
      </c>
      <c r="G2158" s="13">
        <f t="shared" si="198"/>
        <v>146250</v>
      </c>
      <c r="H2158" s="154" t="s">
        <v>1246</v>
      </c>
      <c r="I2158" s="4" t="s">
        <v>1018</v>
      </c>
      <c r="J2158">
        <v>146250</v>
      </c>
      <c r="K2158" t="b">
        <f t="shared" si="199"/>
        <v>0</v>
      </c>
      <c r="L2158" t="b">
        <f t="shared" si="200"/>
        <v>0</v>
      </c>
      <c r="M2158" t="b">
        <f t="shared" si="201"/>
        <v>0</v>
      </c>
      <c r="N2158" t="b">
        <f t="shared" si="202"/>
        <v>1</v>
      </c>
      <c r="O2158" t="b">
        <f t="shared" si="203"/>
        <v>1</v>
      </c>
    </row>
    <row r="2159" spans="1:15">
      <c r="A2159" s="4">
        <v>1128299</v>
      </c>
      <c r="B2159" s="6">
        <v>275</v>
      </c>
      <c r="C2159" s="12" t="s">
        <v>1087</v>
      </c>
      <c r="D2159" s="12" t="s">
        <v>1253</v>
      </c>
      <c r="E2159" s="10">
        <v>41250</v>
      </c>
      <c r="F2159" s="11">
        <v>0.3</v>
      </c>
      <c r="G2159" s="13">
        <f t="shared" si="198"/>
        <v>137500</v>
      </c>
      <c r="H2159" s="154" t="s">
        <v>1246</v>
      </c>
      <c r="I2159" s="4" t="s">
        <v>1018</v>
      </c>
      <c r="J2159">
        <v>137500</v>
      </c>
      <c r="K2159" t="b">
        <f t="shared" si="199"/>
        <v>0</v>
      </c>
      <c r="L2159" t="b">
        <f t="shared" si="200"/>
        <v>0</v>
      </c>
      <c r="M2159" t="b">
        <f t="shared" si="201"/>
        <v>0</v>
      </c>
      <c r="N2159" t="b">
        <f t="shared" si="202"/>
        <v>1</v>
      </c>
      <c r="O2159" t="b">
        <f t="shared" si="203"/>
        <v>1</v>
      </c>
    </row>
    <row r="2160" spans="1:15">
      <c r="A2160" s="4">
        <v>1128299</v>
      </c>
      <c r="B2160" s="6">
        <v>475</v>
      </c>
      <c r="C2160" s="12" t="s">
        <v>1086</v>
      </c>
      <c r="D2160" s="12" t="s">
        <v>1253</v>
      </c>
      <c r="E2160" s="10">
        <v>53437.5</v>
      </c>
      <c r="F2160" s="11">
        <v>0.25</v>
      </c>
      <c r="G2160" s="13">
        <f t="shared" si="198"/>
        <v>213750</v>
      </c>
      <c r="H2160" s="154" t="s">
        <v>1246</v>
      </c>
      <c r="I2160" s="4" t="s">
        <v>1018</v>
      </c>
      <c r="J2160">
        <v>213750</v>
      </c>
      <c r="K2160" t="b">
        <f t="shared" si="199"/>
        <v>0</v>
      </c>
      <c r="L2160" t="b">
        <f t="shared" si="200"/>
        <v>1</v>
      </c>
      <c r="M2160" t="b">
        <f t="shared" si="201"/>
        <v>0</v>
      </c>
      <c r="N2160" t="b">
        <f t="shared" si="202"/>
        <v>1</v>
      </c>
      <c r="O2160" t="b">
        <f t="shared" si="203"/>
        <v>1</v>
      </c>
    </row>
    <row r="2161" spans="1:15">
      <c r="A2161" s="4">
        <v>1128299</v>
      </c>
      <c r="B2161" s="6">
        <v>525</v>
      </c>
      <c r="C2161" s="12" t="s">
        <v>1086</v>
      </c>
      <c r="D2161" s="12" t="s">
        <v>1253</v>
      </c>
      <c r="E2161" s="10">
        <v>64312.5</v>
      </c>
      <c r="F2161" s="11">
        <v>0.35</v>
      </c>
      <c r="G2161" s="13">
        <f t="shared" si="198"/>
        <v>183750</v>
      </c>
      <c r="H2161" s="154" t="s">
        <v>1246</v>
      </c>
      <c r="I2161" s="4" t="s">
        <v>1018</v>
      </c>
      <c r="J2161">
        <v>183750</v>
      </c>
      <c r="K2161" t="b">
        <f t="shared" si="199"/>
        <v>0</v>
      </c>
      <c r="L2161" t="b">
        <f t="shared" si="200"/>
        <v>1</v>
      </c>
      <c r="M2161" t="b">
        <f t="shared" si="201"/>
        <v>0</v>
      </c>
      <c r="N2161" t="b">
        <f t="shared" si="202"/>
        <v>1</v>
      </c>
      <c r="O2161" t="b">
        <f t="shared" si="203"/>
        <v>1</v>
      </c>
    </row>
    <row r="2162" spans="1:15">
      <c r="A2162" s="4">
        <v>1128299</v>
      </c>
      <c r="B2162" s="6">
        <v>425</v>
      </c>
      <c r="C2162" s="12" t="s">
        <v>1087</v>
      </c>
      <c r="D2162" s="12" t="s">
        <v>1253</v>
      </c>
      <c r="E2162" s="10">
        <v>76500</v>
      </c>
      <c r="F2162" s="11">
        <v>0.4</v>
      </c>
      <c r="G2162" s="13">
        <f t="shared" si="198"/>
        <v>191250</v>
      </c>
      <c r="H2162" s="154" t="s">
        <v>1246</v>
      </c>
      <c r="I2162" s="4" t="s">
        <v>1018</v>
      </c>
      <c r="J2162">
        <v>191250</v>
      </c>
      <c r="K2162" t="b">
        <f t="shared" si="199"/>
        <v>0</v>
      </c>
      <c r="L2162" t="b">
        <f t="shared" si="200"/>
        <v>0</v>
      </c>
      <c r="M2162" t="b">
        <f t="shared" si="201"/>
        <v>0</v>
      </c>
      <c r="N2162" t="b">
        <f t="shared" si="202"/>
        <v>1</v>
      </c>
      <c r="O2162" t="b">
        <f t="shared" si="203"/>
        <v>1</v>
      </c>
    </row>
    <row r="2163" spans="1:15">
      <c r="A2163" s="4">
        <v>1128299</v>
      </c>
      <c r="B2163" s="6">
        <v>425</v>
      </c>
      <c r="C2163" s="12" t="s">
        <v>1087</v>
      </c>
      <c r="D2163" s="12" t="s">
        <v>1253</v>
      </c>
      <c r="E2163" s="10">
        <v>66937.5</v>
      </c>
      <c r="F2163" s="11">
        <v>0.35</v>
      </c>
      <c r="G2163" s="13">
        <f t="shared" si="198"/>
        <v>191250</v>
      </c>
      <c r="H2163" s="154" t="s">
        <v>1246</v>
      </c>
      <c r="I2163" s="4" t="s">
        <v>1018</v>
      </c>
      <c r="J2163">
        <v>191250</v>
      </c>
      <c r="K2163" t="b">
        <f t="shared" si="199"/>
        <v>0</v>
      </c>
      <c r="L2163" t="b">
        <f t="shared" si="200"/>
        <v>0</v>
      </c>
      <c r="M2163" t="b">
        <f t="shared" si="201"/>
        <v>0</v>
      </c>
      <c r="N2163" t="b">
        <f t="shared" si="202"/>
        <v>1</v>
      </c>
      <c r="O2163" t="b">
        <f t="shared" si="203"/>
        <v>1</v>
      </c>
    </row>
    <row r="2164" spans="1:15">
      <c r="A2164" s="4">
        <v>1128299</v>
      </c>
      <c r="B2164" s="6">
        <v>275</v>
      </c>
      <c r="C2164" s="12" t="s">
        <v>1087</v>
      </c>
      <c r="D2164" s="12" t="s">
        <v>1253</v>
      </c>
      <c r="E2164" s="10">
        <v>43312.5</v>
      </c>
      <c r="F2164" s="11">
        <v>0.35</v>
      </c>
      <c r="G2164" s="13">
        <f t="shared" si="198"/>
        <v>123750.00000000001</v>
      </c>
      <c r="H2164" s="154" t="s">
        <v>1246</v>
      </c>
      <c r="I2164" s="4" t="s">
        <v>1018</v>
      </c>
      <c r="J2164">
        <v>123750.00000000001</v>
      </c>
      <c r="K2164" t="b">
        <f t="shared" si="199"/>
        <v>0</v>
      </c>
      <c r="L2164" t="b">
        <f t="shared" si="200"/>
        <v>0</v>
      </c>
      <c r="M2164" t="b">
        <f t="shared" si="201"/>
        <v>0</v>
      </c>
      <c r="N2164" t="b">
        <f t="shared" si="202"/>
        <v>1</v>
      </c>
      <c r="O2164" t="b">
        <f t="shared" si="203"/>
        <v>1</v>
      </c>
    </row>
    <row r="2165" spans="1:15">
      <c r="A2165" s="4">
        <v>1128299</v>
      </c>
      <c r="B2165" s="6">
        <v>200</v>
      </c>
      <c r="C2165" s="12" t="s">
        <v>1088</v>
      </c>
      <c r="D2165" s="155" t="s">
        <v>1254</v>
      </c>
      <c r="E2165" s="10">
        <v>30000</v>
      </c>
      <c r="F2165" s="11">
        <v>0.3</v>
      </c>
      <c r="G2165" s="13">
        <f t="shared" si="198"/>
        <v>100000</v>
      </c>
      <c r="H2165" s="154" t="s">
        <v>1246</v>
      </c>
      <c r="I2165" s="4" t="s">
        <v>1018</v>
      </c>
      <c r="J2165">
        <v>100000</v>
      </c>
      <c r="K2165" t="b">
        <f t="shared" si="199"/>
        <v>0</v>
      </c>
      <c r="L2165" t="b">
        <f t="shared" si="200"/>
        <v>0</v>
      </c>
      <c r="M2165" t="b">
        <f t="shared" si="201"/>
        <v>0</v>
      </c>
      <c r="N2165" t="b">
        <f t="shared" si="202"/>
        <v>1</v>
      </c>
      <c r="O2165" t="b">
        <f t="shared" si="203"/>
        <v>1</v>
      </c>
    </row>
    <row r="2166" spans="1:15">
      <c r="A2166" s="4">
        <v>1128299</v>
      </c>
      <c r="B2166" s="6">
        <v>400</v>
      </c>
      <c r="C2166" s="12" t="s">
        <v>1087</v>
      </c>
      <c r="D2166" s="12" t="s">
        <v>1253</v>
      </c>
      <c r="E2166" s="10">
        <v>45000</v>
      </c>
      <c r="F2166" s="11">
        <v>0.25</v>
      </c>
      <c r="G2166" s="13">
        <f t="shared" si="198"/>
        <v>180000</v>
      </c>
      <c r="H2166" s="154" t="s">
        <v>1246</v>
      </c>
      <c r="I2166" s="4" t="s">
        <v>1018</v>
      </c>
      <c r="J2166">
        <v>180000</v>
      </c>
      <c r="K2166" t="b">
        <f t="shared" si="199"/>
        <v>0</v>
      </c>
      <c r="L2166" t="b">
        <f t="shared" si="200"/>
        <v>0</v>
      </c>
      <c r="M2166" t="b">
        <f t="shared" si="201"/>
        <v>0</v>
      </c>
      <c r="N2166" t="b">
        <f t="shared" si="202"/>
        <v>1</v>
      </c>
      <c r="O2166" t="b">
        <f t="shared" si="203"/>
        <v>1</v>
      </c>
    </row>
    <row r="2167" spans="1:15">
      <c r="A2167" s="4">
        <v>1128299</v>
      </c>
      <c r="B2167" s="6">
        <v>550</v>
      </c>
      <c r="C2167" s="12" t="s">
        <v>1088</v>
      </c>
      <c r="D2167" s="155" t="s">
        <v>1254</v>
      </c>
      <c r="E2167" s="10">
        <v>86625</v>
      </c>
      <c r="F2167" s="11">
        <v>0.35</v>
      </c>
      <c r="G2167" s="13">
        <f t="shared" si="198"/>
        <v>247500.00000000003</v>
      </c>
      <c r="H2167" s="154" t="s">
        <v>1246</v>
      </c>
      <c r="I2167" s="4" t="s">
        <v>1018</v>
      </c>
      <c r="J2167">
        <v>247500.00000000003</v>
      </c>
      <c r="K2167" t="b">
        <f t="shared" si="199"/>
        <v>0</v>
      </c>
      <c r="L2167" t="b">
        <f t="shared" si="200"/>
        <v>0</v>
      </c>
      <c r="M2167" t="b">
        <f t="shared" si="201"/>
        <v>0</v>
      </c>
      <c r="N2167" t="b">
        <f t="shared" si="202"/>
        <v>1</v>
      </c>
      <c r="O2167" t="b">
        <f t="shared" si="203"/>
        <v>1</v>
      </c>
    </row>
    <row r="2168" spans="1:15">
      <c r="A2168" s="4">
        <v>1128299</v>
      </c>
      <c r="B2168" s="6">
        <v>400</v>
      </c>
      <c r="C2168" s="12" t="s">
        <v>1087</v>
      </c>
      <c r="D2168" s="12" t="s">
        <v>1253</v>
      </c>
      <c r="E2168" s="10">
        <v>88000</v>
      </c>
      <c r="F2168" s="11">
        <v>0.4</v>
      </c>
      <c r="G2168" s="13">
        <f t="shared" si="198"/>
        <v>220000</v>
      </c>
      <c r="H2168" s="154" t="s">
        <v>1246</v>
      </c>
      <c r="I2168" s="4" t="s">
        <v>1018</v>
      </c>
      <c r="J2168">
        <v>220000</v>
      </c>
      <c r="K2168" t="b">
        <f t="shared" si="199"/>
        <v>0</v>
      </c>
      <c r="L2168" t="b">
        <f t="shared" si="200"/>
        <v>0</v>
      </c>
      <c r="M2168" t="b">
        <f t="shared" si="201"/>
        <v>0</v>
      </c>
      <c r="N2168" t="b">
        <f t="shared" si="202"/>
        <v>1</v>
      </c>
      <c r="O2168" t="b">
        <f t="shared" si="203"/>
        <v>1</v>
      </c>
    </row>
    <row r="2169" spans="1:15">
      <c r="A2169" s="4">
        <v>1128299</v>
      </c>
      <c r="B2169" s="6">
        <v>400</v>
      </c>
      <c r="C2169" s="12" t="s">
        <v>1087</v>
      </c>
      <c r="D2169" s="12" t="s">
        <v>1253</v>
      </c>
      <c r="E2169" s="10">
        <v>77000</v>
      </c>
      <c r="F2169" s="11">
        <v>0.35</v>
      </c>
      <c r="G2169" s="13">
        <f t="shared" si="198"/>
        <v>220000</v>
      </c>
      <c r="H2169" s="154" t="s">
        <v>1246</v>
      </c>
      <c r="I2169" s="4" t="s">
        <v>1018</v>
      </c>
      <c r="J2169">
        <v>220000</v>
      </c>
      <c r="K2169" t="b">
        <f t="shared" si="199"/>
        <v>0</v>
      </c>
      <c r="L2169" t="b">
        <f t="shared" si="200"/>
        <v>0</v>
      </c>
      <c r="M2169" t="b">
        <f t="shared" si="201"/>
        <v>0</v>
      </c>
      <c r="N2169" t="b">
        <f t="shared" si="202"/>
        <v>1</v>
      </c>
      <c r="O2169" t="b">
        <f t="shared" si="203"/>
        <v>1</v>
      </c>
    </row>
    <row r="2170" spans="1:15">
      <c r="A2170" s="4">
        <v>1128299</v>
      </c>
      <c r="B2170" s="6">
        <v>275</v>
      </c>
      <c r="C2170" s="12" t="s">
        <v>1087</v>
      </c>
      <c r="D2170" s="12" t="s">
        <v>1253</v>
      </c>
      <c r="E2170" s="10">
        <v>52937.5</v>
      </c>
      <c r="F2170" s="11">
        <v>0.35</v>
      </c>
      <c r="G2170" s="13">
        <f t="shared" si="198"/>
        <v>151250</v>
      </c>
      <c r="H2170" s="154" t="s">
        <v>1246</v>
      </c>
      <c r="I2170" s="4" t="s">
        <v>1018</v>
      </c>
      <c r="J2170">
        <v>151250</v>
      </c>
      <c r="K2170" t="b">
        <f t="shared" si="199"/>
        <v>0</v>
      </c>
      <c r="L2170" t="b">
        <f t="shared" si="200"/>
        <v>0</v>
      </c>
      <c r="M2170" t="b">
        <f t="shared" si="201"/>
        <v>0</v>
      </c>
      <c r="N2170" t="b">
        <f t="shared" si="202"/>
        <v>1</v>
      </c>
      <c r="O2170" t="b">
        <f t="shared" si="203"/>
        <v>1</v>
      </c>
    </row>
    <row r="2171" spans="1:15">
      <c r="A2171" s="4">
        <v>1128299</v>
      </c>
      <c r="B2171" s="6">
        <v>175</v>
      </c>
      <c r="C2171" s="12" t="s">
        <v>1087</v>
      </c>
      <c r="D2171" s="12" t="s">
        <v>1253</v>
      </c>
      <c r="E2171" s="10">
        <v>31500</v>
      </c>
      <c r="F2171" s="11">
        <v>0.3</v>
      </c>
      <c r="G2171" s="13">
        <f t="shared" si="198"/>
        <v>105000</v>
      </c>
      <c r="H2171" s="154" t="s">
        <v>1246</v>
      </c>
      <c r="I2171" s="4" t="s">
        <v>1018</v>
      </c>
      <c r="J2171">
        <v>105000</v>
      </c>
      <c r="K2171" t="b">
        <f t="shared" si="199"/>
        <v>0</v>
      </c>
      <c r="L2171" t="b">
        <f t="shared" si="200"/>
        <v>0</v>
      </c>
      <c r="M2171" t="b">
        <f t="shared" si="201"/>
        <v>0</v>
      </c>
      <c r="N2171" t="b">
        <f t="shared" si="202"/>
        <v>1</v>
      </c>
      <c r="O2171" t="b">
        <f t="shared" si="203"/>
        <v>1</v>
      </c>
    </row>
    <row r="2172" spans="1:15">
      <c r="A2172" s="4">
        <v>1128299</v>
      </c>
      <c r="B2172" s="6">
        <v>375</v>
      </c>
      <c r="C2172" s="12" t="s">
        <v>1087</v>
      </c>
      <c r="D2172" s="12" t="s">
        <v>1253</v>
      </c>
      <c r="E2172" s="10">
        <v>51562.5</v>
      </c>
      <c r="F2172" s="11">
        <v>0.25</v>
      </c>
      <c r="G2172" s="13">
        <f t="shared" si="198"/>
        <v>206250</v>
      </c>
      <c r="H2172" s="154" t="s">
        <v>1246</v>
      </c>
      <c r="I2172" s="4" t="s">
        <v>1018</v>
      </c>
      <c r="J2172">
        <v>206250</v>
      </c>
      <c r="K2172" t="b">
        <f t="shared" si="199"/>
        <v>0</v>
      </c>
      <c r="L2172" t="b">
        <f t="shared" si="200"/>
        <v>0</v>
      </c>
      <c r="M2172" t="b">
        <f t="shared" si="201"/>
        <v>0</v>
      </c>
      <c r="N2172" t="b">
        <f t="shared" si="202"/>
        <v>1</v>
      </c>
      <c r="O2172" t="b">
        <f t="shared" si="203"/>
        <v>1</v>
      </c>
    </row>
    <row r="2173" spans="1:15">
      <c r="A2173" s="4">
        <v>1128299</v>
      </c>
      <c r="B2173" s="6">
        <v>550</v>
      </c>
      <c r="C2173" s="12" t="s">
        <v>1087</v>
      </c>
      <c r="D2173" s="12" t="s">
        <v>1253</v>
      </c>
      <c r="E2173" s="10">
        <v>105875</v>
      </c>
      <c r="F2173" s="11">
        <v>0.35</v>
      </c>
      <c r="G2173" s="13">
        <f t="shared" si="198"/>
        <v>302500</v>
      </c>
      <c r="H2173" s="154" t="s">
        <v>1246</v>
      </c>
      <c r="I2173" s="4" t="s">
        <v>1018</v>
      </c>
      <c r="J2173">
        <v>302500</v>
      </c>
      <c r="K2173" t="b">
        <f t="shared" si="199"/>
        <v>0</v>
      </c>
      <c r="L2173" t="b">
        <f t="shared" si="200"/>
        <v>0</v>
      </c>
      <c r="M2173" t="b">
        <f t="shared" si="201"/>
        <v>0</v>
      </c>
      <c r="N2173" t="b">
        <f t="shared" si="202"/>
        <v>1</v>
      </c>
      <c r="O2173" t="b">
        <f t="shared" si="203"/>
        <v>1</v>
      </c>
    </row>
    <row r="2174" spans="1:15">
      <c r="A2174" s="4">
        <v>1128299</v>
      </c>
      <c r="B2174" s="6">
        <v>350</v>
      </c>
      <c r="C2174" s="12" t="s">
        <v>1086</v>
      </c>
      <c r="D2174" s="12" t="s">
        <v>1253</v>
      </c>
      <c r="E2174" s="10">
        <v>84000</v>
      </c>
      <c r="F2174" s="11">
        <v>0.4</v>
      </c>
      <c r="G2174" s="13">
        <f t="shared" si="198"/>
        <v>210000</v>
      </c>
      <c r="H2174" s="154" t="s">
        <v>1246</v>
      </c>
      <c r="I2174" s="4" t="s">
        <v>1018</v>
      </c>
      <c r="J2174">
        <v>210000</v>
      </c>
      <c r="K2174" t="b">
        <f t="shared" si="199"/>
        <v>0</v>
      </c>
      <c r="L2174" t="b">
        <f t="shared" si="200"/>
        <v>1</v>
      </c>
      <c r="M2174" t="b">
        <f t="shared" si="201"/>
        <v>0</v>
      </c>
      <c r="N2174" t="b">
        <f t="shared" si="202"/>
        <v>1</v>
      </c>
      <c r="O2174" t="b">
        <f t="shared" si="203"/>
        <v>1</v>
      </c>
    </row>
    <row r="2175" spans="1:15">
      <c r="A2175" s="4">
        <v>1128299</v>
      </c>
      <c r="B2175" s="6">
        <v>400</v>
      </c>
      <c r="C2175" s="12" t="s">
        <v>1088</v>
      </c>
      <c r="D2175" s="155" t="s">
        <v>1254</v>
      </c>
      <c r="E2175" s="10">
        <v>84000</v>
      </c>
      <c r="F2175" s="11">
        <v>0.35</v>
      </c>
      <c r="G2175" s="13">
        <f t="shared" si="198"/>
        <v>240000.00000000003</v>
      </c>
      <c r="H2175" s="154" t="s">
        <v>1246</v>
      </c>
      <c r="I2175" s="4" t="s">
        <v>1018</v>
      </c>
      <c r="J2175">
        <v>240000.00000000003</v>
      </c>
      <c r="K2175" t="b">
        <f t="shared" si="199"/>
        <v>0</v>
      </c>
      <c r="L2175" t="b">
        <f t="shared" si="200"/>
        <v>0</v>
      </c>
      <c r="M2175" t="b">
        <f t="shared" si="201"/>
        <v>0</v>
      </c>
      <c r="N2175" t="b">
        <f t="shared" si="202"/>
        <v>1</v>
      </c>
      <c r="O2175" t="b">
        <f t="shared" si="203"/>
        <v>1</v>
      </c>
    </row>
    <row r="2176" spans="1:15">
      <c r="A2176" s="4">
        <v>1128299</v>
      </c>
      <c r="B2176" s="6">
        <v>300</v>
      </c>
      <c r="C2176" s="12" t="s">
        <v>1087</v>
      </c>
      <c r="D2176" s="12" t="s">
        <v>1253</v>
      </c>
      <c r="E2176" s="10">
        <v>57750</v>
      </c>
      <c r="F2176" s="11">
        <v>0.35</v>
      </c>
      <c r="G2176" s="13">
        <f t="shared" si="198"/>
        <v>165000</v>
      </c>
      <c r="H2176" s="154" t="s">
        <v>1246</v>
      </c>
      <c r="I2176" s="4" t="s">
        <v>1018</v>
      </c>
      <c r="J2176">
        <v>165000</v>
      </c>
      <c r="K2176" t="b">
        <f t="shared" si="199"/>
        <v>0</v>
      </c>
      <c r="L2176" t="b">
        <f t="shared" si="200"/>
        <v>0</v>
      </c>
      <c r="M2176" t="b">
        <f t="shared" si="201"/>
        <v>0</v>
      </c>
      <c r="N2176" t="b">
        <f t="shared" si="202"/>
        <v>1</v>
      </c>
      <c r="O2176" t="b">
        <f t="shared" si="203"/>
        <v>1</v>
      </c>
    </row>
    <row r="2177" spans="1:15">
      <c r="A2177" s="4">
        <v>1128299</v>
      </c>
      <c r="B2177" s="6">
        <v>200</v>
      </c>
      <c r="C2177" s="12" t="s">
        <v>1087</v>
      </c>
      <c r="D2177" s="12" t="s">
        <v>1253</v>
      </c>
      <c r="E2177" s="10">
        <v>36000</v>
      </c>
      <c r="F2177" s="11">
        <v>0.3</v>
      </c>
      <c r="G2177" s="13">
        <f t="shared" si="198"/>
        <v>120000</v>
      </c>
      <c r="H2177" s="154" t="s">
        <v>1246</v>
      </c>
      <c r="I2177" s="4" t="s">
        <v>1018</v>
      </c>
      <c r="J2177">
        <v>120000</v>
      </c>
      <c r="K2177" t="b">
        <f t="shared" si="199"/>
        <v>0</v>
      </c>
      <c r="L2177" t="b">
        <f t="shared" si="200"/>
        <v>0</v>
      </c>
      <c r="M2177" t="b">
        <f t="shared" si="201"/>
        <v>0</v>
      </c>
      <c r="N2177" t="b">
        <f t="shared" si="202"/>
        <v>1</v>
      </c>
      <c r="O2177" t="b">
        <f t="shared" si="203"/>
        <v>1</v>
      </c>
    </row>
    <row r="2178" spans="1:15">
      <c r="A2178" s="4">
        <v>1128299</v>
      </c>
      <c r="B2178" s="6">
        <v>375</v>
      </c>
      <c r="C2178" s="12" t="s">
        <v>1087</v>
      </c>
      <c r="D2178" s="12" t="s">
        <v>1253</v>
      </c>
      <c r="E2178" s="10">
        <v>70312.5</v>
      </c>
      <c r="F2178" s="11">
        <v>0.25</v>
      </c>
      <c r="G2178" s="13">
        <f t="shared" si="198"/>
        <v>281250</v>
      </c>
      <c r="H2178" s="154" t="s">
        <v>1246</v>
      </c>
      <c r="I2178" s="4" t="s">
        <v>1018</v>
      </c>
      <c r="J2178">
        <v>281250</v>
      </c>
      <c r="K2178" t="b">
        <f t="shared" si="199"/>
        <v>0</v>
      </c>
      <c r="L2178" t="b">
        <f t="shared" si="200"/>
        <v>0</v>
      </c>
      <c r="M2178" t="b">
        <f t="shared" si="201"/>
        <v>0</v>
      </c>
      <c r="N2178" t="b">
        <f t="shared" si="202"/>
        <v>1</v>
      </c>
      <c r="O2178" t="b">
        <f t="shared" si="203"/>
        <v>1</v>
      </c>
    </row>
    <row r="2179" spans="1:15">
      <c r="A2179" s="4">
        <v>1128299</v>
      </c>
      <c r="B2179" s="6">
        <v>575</v>
      </c>
      <c r="C2179" s="12" t="s">
        <v>1086</v>
      </c>
      <c r="D2179" s="12" t="s">
        <v>1253</v>
      </c>
      <c r="E2179" s="10">
        <v>110687.5</v>
      </c>
      <c r="F2179" s="11">
        <v>0.35</v>
      </c>
      <c r="G2179" s="13">
        <f t="shared" si="198"/>
        <v>316250</v>
      </c>
      <c r="H2179" s="154" t="s">
        <v>1246</v>
      </c>
      <c r="I2179" s="4" t="s">
        <v>1018</v>
      </c>
      <c r="J2179">
        <v>316250</v>
      </c>
      <c r="K2179" t="b">
        <f t="shared" si="199"/>
        <v>0</v>
      </c>
      <c r="L2179" t="b">
        <f t="shared" si="200"/>
        <v>1</v>
      </c>
      <c r="M2179" t="b">
        <f t="shared" si="201"/>
        <v>0</v>
      </c>
      <c r="N2179" t="b">
        <f t="shared" si="202"/>
        <v>1</v>
      </c>
      <c r="O2179" t="b">
        <f t="shared" si="203"/>
        <v>1</v>
      </c>
    </row>
    <row r="2180" spans="1:15">
      <c r="A2180" s="4">
        <v>1128299</v>
      </c>
      <c r="B2180" s="6">
        <v>425</v>
      </c>
      <c r="C2180" s="12" t="s">
        <v>1087</v>
      </c>
      <c r="D2180" s="12" t="s">
        <v>1253</v>
      </c>
      <c r="E2180" s="10">
        <v>102000</v>
      </c>
      <c r="F2180" s="11">
        <v>0.4</v>
      </c>
      <c r="G2180" s="13">
        <f t="shared" si="198"/>
        <v>255000</v>
      </c>
      <c r="H2180" s="154" t="s">
        <v>1246</v>
      </c>
      <c r="I2180" s="4" t="s">
        <v>1018</v>
      </c>
      <c r="J2180">
        <v>255000</v>
      </c>
      <c r="K2180" t="b">
        <f t="shared" si="199"/>
        <v>0</v>
      </c>
      <c r="L2180" t="b">
        <f t="shared" si="200"/>
        <v>0</v>
      </c>
      <c r="M2180" t="b">
        <f t="shared" si="201"/>
        <v>0</v>
      </c>
      <c r="N2180" t="b">
        <f t="shared" si="202"/>
        <v>1</v>
      </c>
      <c r="O2180" t="b">
        <f t="shared" si="203"/>
        <v>1</v>
      </c>
    </row>
    <row r="2181" spans="1:15">
      <c r="A2181" s="4">
        <v>1128299</v>
      </c>
      <c r="B2181" s="6">
        <v>450</v>
      </c>
      <c r="C2181" s="12" t="s">
        <v>1086</v>
      </c>
      <c r="D2181" s="12" t="s">
        <v>1253</v>
      </c>
      <c r="E2181" s="10">
        <v>94500</v>
      </c>
      <c r="F2181" s="11">
        <v>0.35</v>
      </c>
      <c r="G2181" s="13">
        <f t="shared" ref="G2181:G2244" si="204">E2181/F2181</f>
        <v>270000</v>
      </c>
      <c r="H2181" s="154" t="s">
        <v>1246</v>
      </c>
      <c r="I2181" s="4" t="s">
        <v>1018</v>
      </c>
      <c r="J2181">
        <v>270000</v>
      </c>
      <c r="K2181" t="b">
        <f t="shared" ref="K2181:K2244" si="205">IF(J2181&gt;450000,TRUE,FALSE)</f>
        <v>0</v>
      </c>
      <c r="L2181" t="b">
        <f t="shared" ref="L2181:L2244" si="206">OR(C2181="Men's Street Footwear",H2181="Credit Card")</f>
        <v>1</v>
      </c>
      <c r="M2181" t="b">
        <f t="shared" ref="M2181:M2244" si="207">AND(D2181="Male",H2181="Credit Card",G2181&lt;150000)</f>
        <v>0</v>
      </c>
      <c r="N2181" t="b">
        <f t="shared" ref="N2181:N2244" si="208">NOT(H2181="Credit Card")</f>
        <v>1</v>
      </c>
      <c r="O2181" t="b">
        <f t="shared" ref="O2181:O2244" si="209">NOT(AND(H2181=0,B2181&lt;=500))</f>
        <v>1</v>
      </c>
    </row>
    <row r="2182" spans="1:15">
      <c r="A2182" s="4">
        <v>1128299</v>
      </c>
      <c r="B2182" s="6">
        <v>350</v>
      </c>
      <c r="C2182" s="12" t="s">
        <v>1087</v>
      </c>
      <c r="D2182" s="12" t="s">
        <v>1253</v>
      </c>
      <c r="E2182" s="10">
        <v>67375</v>
      </c>
      <c r="F2182" s="11">
        <v>0.35</v>
      </c>
      <c r="G2182" s="13">
        <f t="shared" si="204"/>
        <v>192500</v>
      </c>
      <c r="H2182" s="154" t="s">
        <v>1246</v>
      </c>
      <c r="I2182" s="4" t="s">
        <v>1018</v>
      </c>
      <c r="J2182">
        <v>192500</v>
      </c>
      <c r="K2182" t="b">
        <f t="shared" si="205"/>
        <v>0</v>
      </c>
      <c r="L2182" t="b">
        <f t="shared" si="206"/>
        <v>0</v>
      </c>
      <c r="M2182" t="b">
        <f t="shared" si="207"/>
        <v>0</v>
      </c>
      <c r="N2182" t="b">
        <f t="shared" si="208"/>
        <v>1</v>
      </c>
      <c r="O2182" t="b">
        <f t="shared" si="209"/>
        <v>1</v>
      </c>
    </row>
    <row r="2183" spans="1:15">
      <c r="A2183" s="4">
        <v>1128299</v>
      </c>
      <c r="B2183" s="6">
        <v>250</v>
      </c>
      <c r="C2183" s="12" t="s">
        <v>1087</v>
      </c>
      <c r="D2183" s="12" t="s">
        <v>1253</v>
      </c>
      <c r="E2183" s="10">
        <v>45000</v>
      </c>
      <c r="F2183" s="11">
        <v>0.3</v>
      </c>
      <c r="G2183" s="13">
        <f t="shared" si="204"/>
        <v>150000</v>
      </c>
      <c r="H2183" s="154" t="s">
        <v>1246</v>
      </c>
      <c r="I2183" s="4" t="s">
        <v>1018</v>
      </c>
      <c r="J2183">
        <v>150000</v>
      </c>
      <c r="K2183" t="b">
        <f t="shared" si="205"/>
        <v>0</v>
      </c>
      <c r="L2183" t="b">
        <f t="shared" si="206"/>
        <v>0</v>
      </c>
      <c r="M2183" t="b">
        <f t="shared" si="207"/>
        <v>0</v>
      </c>
      <c r="N2183" t="b">
        <f t="shared" si="208"/>
        <v>1</v>
      </c>
      <c r="O2183" t="b">
        <f t="shared" si="209"/>
        <v>1</v>
      </c>
    </row>
    <row r="2184" spans="1:15">
      <c r="A2184" s="4">
        <v>1128299</v>
      </c>
      <c r="B2184" s="6">
        <v>425</v>
      </c>
      <c r="C2184" s="12" t="s">
        <v>1087</v>
      </c>
      <c r="D2184" s="12" t="s">
        <v>1253</v>
      </c>
      <c r="E2184" s="10">
        <v>79687.5</v>
      </c>
      <c r="F2184" s="11">
        <v>0.25</v>
      </c>
      <c r="G2184" s="13">
        <f t="shared" si="204"/>
        <v>318750</v>
      </c>
      <c r="H2184" s="154" t="s">
        <v>1246</v>
      </c>
      <c r="I2184" s="4" t="s">
        <v>1018</v>
      </c>
      <c r="J2184">
        <v>318750</v>
      </c>
      <c r="K2184" t="b">
        <f t="shared" si="205"/>
        <v>0</v>
      </c>
      <c r="L2184" t="b">
        <f t="shared" si="206"/>
        <v>0</v>
      </c>
      <c r="M2184" t="b">
        <f t="shared" si="207"/>
        <v>0</v>
      </c>
      <c r="N2184" t="b">
        <f t="shared" si="208"/>
        <v>1</v>
      </c>
      <c r="O2184" t="b">
        <f t="shared" si="209"/>
        <v>1</v>
      </c>
    </row>
    <row r="2185" spans="1:15">
      <c r="A2185" s="4">
        <v>1128299</v>
      </c>
      <c r="B2185" s="6">
        <v>700</v>
      </c>
      <c r="C2185" s="12" t="s">
        <v>1087</v>
      </c>
      <c r="D2185" s="12" t="s">
        <v>1253</v>
      </c>
      <c r="E2185" s="10">
        <v>134750</v>
      </c>
      <c r="F2185" s="11">
        <v>0.35</v>
      </c>
      <c r="G2185" s="13">
        <f t="shared" si="204"/>
        <v>385000</v>
      </c>
      <c r="H2185" s="154" t="s">
        <v>1246</v>
      </c>
      <c r="I2185" s="4" t="s">
        <v>1018</v>
      </c>
      <c r="J2185">
        <v>385000</v>
      </c>
      <c r="K2185" t="b">
        <f t="shared" si="205"/>
        <v>0</v>
      </c>
      <c r="L2185" t="b">
        <f t="shared" si="206"/>
        <v>0</v>
      </c>
      <c r="M2185" t="b">
        <f t="shared" si="207"/>
        <v>0</v>
      </c>
      <c r="N2185" t="b">
        <f t="shared" si="208"/>
        <v>1</v>
      </c>
      <c r="O2185" t="b">
        <f t="shared" si="209"/>
        <v>1</v>
      </c>
    </row>
    <row r="2186" spans="1:15">
      <c r="A2186" s="4">
        <v>1128299</v>
      </c>
      <c r="B2186" s="6">
        <v>550</v>
      </c>
      <c r="C2186" s="12" t="s">
        <v>1087</v>
      </c>
      <c r="D2186" s="12" t="s">
        <v>1253</v>
      </c>
      <c r="E2186" s="10">
        <v>132000</v>
      </c>
      <c r="F2186" s="11">
        <v>0.4</v>
      </c>
      <c r="G2186" s="13">
        <f t="shared" si="204"/>
        <v>330000</v>
      </c>
      <c r="H2186" s="154" t="s">
        <v>1246</v>
      </c>
      <c r="I2186" s="4" t="s">
        <v>1018</v>
      </c>
      <c r="J2186">
        <v>330000</v>
      </c>
      <c r="K2186" t="b">
        <f t="shared" si="205"/>
        <v>0</v>
      </c>
      <c r="L2186" t="b">
        <f t="shared" si="206"/>
        <v>0</v>
      </c>
      <c r="M2186" t="b">
        <f t="shared" si="207"/>
        <v>0</v>
      </c>
      <c r="N2186" t="b">
        <f t="shared" si="208"/>
        <v>1</v>
      </c>
      <c r="O2186" t="b">
        <f t="shared" si="209"/>
        <v>1</v>
      </c>
    </row>
    <row r="2187" spans="1:15">
      <c r="A2187" s="4">
        <v>1128299</v>
      </c>
      <c r="B2187" s="6">
        <v>550</v>
      </c>
      <c r="C2187" s="12" t="s">
        <v>1087</v>
      </c>
      <c r="D2187" s="12" t="s">
        <v>1253</v>
      </c>
      <c r="E2187" s="10">
        <v>115500</v>
      </c>
      <c r="F2187" s="11">
        <v>0.35</v>
      </c>
      <c r="G2187" s="13">
        <f t="shared" si="204"/>
        <v>330000</v>
      </c>
      <c r="H2187" s="154" t="s">
        <v>1246</v>
      </c>
      <c r="I2187" s="4" t="s">
        <v>1018</v>
      </c>
      <c r="J2187">
        <v>330000</v>
      </c>
      <c r="K2187" t="b">
        <f t="shared" si="205"/>
        <v>0</v>
      </c>
      <c r="L2187" t="b">
        <f t="shared" si="206"/>
        <v>0</v>
      </c>
      <c r="M2187" t="b">
        <f t="shared" si="207"/>
        <v>0</v>
      </c>
      <c r="N2187" t="b">
        <f t="shared" si="208"/>
        <v>1</v>
      </c>
      <c r="O2187" t="b">
        <f t="shared" si="209"/>
        <v>1</v>
      </c>
    </row>
    <row r="2188" spans="1:15">
      <c r="A2188" s="4">
        <v>1128299</v>
      </c>
      <c r="B2188" s="6">
        <v>425</v>
      </c>
      <c r="C2188" s="12" t="s">
        <v>1087</v>
      </c>
      <c r="D2188" s="12" t="s">
        <v>1253</v>
      </c>
      <c r="E2188" s="10">
        <v>81812.5</v>
      </c>
      <c r="F2188" s="11">
        <v>0.35</v>
      </c>
      <c r="G2188" s="13">
        <f t="shared" si="204"/>
        <v>233750.00000000003</v>
      </c>
      <c r="H2188" s="154" t="s">
        <v>1246</v>
      </c>
      <c r="I2188" s="4" t="s">
        <v>1018</v>
      </c>
      <c r="J2188">
        <v>233750.00000000003</v>
      </c>
      <c r="K2188" t="b">
        <f t="shared" si="205"/>
        <v>0</v>
      </c>
      <c r="L2188" t="b">
        <f t="shared" si="206"/>
        <v>0</v>
      </c>
      <c r="M2188" t="b">
        <f t="shared" si="207"/>
        <v>0</v>
      </c>
      <c r="N2188" t="b">
        <f t="shared" si="208"/>
        <v>1</v>
      </c>
      <c r="O2188" t="b">
        <f t="shared" si="209"/>
        <v>1</v>
      </c>
    </row>
    <row r="2189" spans="1:15">
      <c r="A2189" s="4">
        <v>1128299</v>
      </c>
      <c r="B2189" s="6">
        <v>300</v>
      </c>
      <c r="C2189" s="12" t="s">
        <v>1087</v>
      </c>
      <c r="D2189" s="12" t="s">
        <v>1253</v>
      </c>
      <c r="E2189" s="10">
        <v>54000</v>
      </c>
      <c r="F2189" s="11">
        <v>0.3</v>
      </c>
      <c r="G2189" s="13">
        <f t="shared" si="204"/>
        <v>180000</v>
      </c>
      <c r="H2189" s="154" t="s">
        <v>1246</v>
      </c>
      <c r="I2189" s="4" t="s">
        <v>1018</v>
      </c>
      <c r="J2189">
        <v>180000</v>
      </c>
      <c r="K2189" t="b">
        <f t="shared" si="205"/>
        <v>0</v>
      </c>
      <c r="L2189" t="b">
        <f t="shared" si="206"/>
        <v>0</v>
      </c>
      <c r="M2189" t="b">
        <f t="shared" si="207"/>
        <v>0</v>
      </c>
      <c r="N2189" t="b">
        <f t="shared" si="208"/>
        <v>1</v>
      </c>
      <c r="O2189" t="b">
        <f t="shared" si="209"/>
        <v>1</v>
      </c>
    </row>
    <row r="2190" spans="1:15">
      <c r="A2190" s="4">
        <v>1128299</v>
      </c>
      <c r="B2190" s="6">
        <v>600</v>
      </c>
      <c r="C2190" s="12" t="s">
        <v>1086</v>
      </c>
      <c r="D2190" s="12" t="s">
        <v>1253</v>
      </c>
      <c r="E2190" s="10">
        <v>112500</v>
      </c>
      <c r="F2190" s="11">
        <v>0.25</v>
      </c>
      <c r="G2190" s="13">
        <f t="shared" si="204"/>
        <v>450000</v>
      </c>
      <c r="H2190" s="154" t="s">
        <v>1246</v>
      </c>
      <c r="I2190" s="4" t="s">
        <v>1018</v>
      </c>
      <c r="J2190">
        <v>450000</v>
      </c>
      <c r="K2190" t="b">
        <f t="shared" si="205"/>
        <v>0</v>
      </c>
      <c r="L2190" t="b">
        <f t="shared" si="206"/>
        <v>1</v>
      </c>
      <c r="M2190" t="b">
        <f t="shared" si="207"/>
        <v>0</v>
      </c>
      <c r="N2190" t="b">
        <f t="shared" si="208"/>
        <v>1</v>
      </c>
      <c r="O2190" t="b">
        <f t="shared" si="209"/>
        <v>1</v>
      </c>
    </row>
    <row r="2191" spans="1:15">
      <c r="A2191" s="4">
        <v>1128299</v>
      </c>
      <c r="B2191" s="6">
        <v>750</v>
      </c>
      <c r="C2191" s="12" t="s">
        <v>1086</v>
      </c>
      <c r="D2191" s="12" t="s">
        <v>1253</v>
      </c>
      <c r="E2191" s="10">
        <v>144375</v>
      </c>
      <c r="F2191" s="11">
        <v>0.35</v>
      </c>
      <c r="G2191" s="13">
        <f t="shared" si="204"/>
        <v>412500</v>
      </c>
      <c r="H2191" s="154" t="s">
        <v>1246</v>
      </c>
      <c r="I2191" s="4" t="s">
        <v>1018</v>
      </c>
      <c r="J2191">
        <v>412500</v>
      </c>
      <c r="K2191" t="b">
        <f t="shared" si="205"/>
        <v>0</v>
      </c>
      <c r="L2191" t="b">
        <f t="shared" si="206"/>
        <v>1</v>
      </c>
      <c r="M2191" t="b">
        <f t="shared" si="207"/>
        <v>0</v>
      </c>
      <c r="N2191" t="b">
        <f t="shared" si="208"/>
        <v>1</v>
      </c>
      <c r="O2191" t="b">
        <f t="shared" si="209"/>
        <v>1</v>
      </c>
    </row>
    <row r="2192" spans="1:15">
      <c r="A2192" s="4">
        <v>1128299</v>
      </c>
      <c r="B2192" s="6">
        <v>600</v>
      </c>
      <c r="C2192" s="12" t="s">
        <v>1087</v>
      </c>
      <c r="D2192" s="12" t="s">
        <v>1253</v>
      </c>
      <c r="E2192" s="10">
        <v>144000</v>
      </c>
      <c r="F2192" s="11">
        <v>0.4</v>
      </c>
      <c r="G2192" s="13">
        <f t="shared" si="204"/>
        <v>360000</v>
      </c>
      <c r="H2192" s="154" t="s">
        <v>1246</v>
      </c>
      <c r="I2192" s="4" t="s">
        <v>1018</v>
      </c>
      <c r="J2192">
        <v>360000</v>
      </c>
      <c r="K2192" t="b">
        <f t="shared" si="205"/>
        <v>0</v>
      </c>
      <c r="L2192" t="b">
        <f t="shared" si="206"/>
        <v>0</v>
      </c>
      <c r="M2192" t="b">
        <f t="shared" si="207"/>
        <v>0</v>
      </c>
      <c r="N2192" t="b">
        <f t="shared" si="208"/>
        <v>1</v>
      </c>
      <c r="O2192" t="b">
        <f t="shared" si="209"/>
        <v>1</v>
      </c>
    </row>
    <row r="2193" spans="1:15">
      <c r="A2193" s="4">
        <v>1128299</v>
      </c>
      <c r="B2193" s="6">
        <v>550</v>
      </c>
      <c r="C2193" s="12" t="s">
        <v>1087</v>
      </c>
      <c r="D2193" s="12" t="s">
        <v>1253</v>
      </c>
      <c r="E2193" s="10">
        <v>115500</v>
      </c>
      <c r="F2193" s="11">
        <v>0.35</v>
      </c>
      <c r="G2193" s="13">
        <f t="shared" si="204"/>
        <v>330000</v>
      </c>
      <c r="H2193" s="154" t="s">
        <v>1246</v>
      </c>
      <c r="I2193" s="4" t="s">
        <v>1018</v>
      </c>
      <c r="J2193">
        <v>330000</v>
      </c>
      <c r="K2193" t="b">
        <f t="shared" si="205"/>
        <v>0</v>
      </c>
      <c r="L2193" t="b">
        <f t="shared" si="206"/>
        <v>0</v>
      </c>
      <c r="M2193" t="b">
        <f t="shared" si="207"/>
        <v>0</v>
      </c>
      <c r="N2193" t="b">
        <f t="shared" si="208"/>
        <v>1</v>
      </c>
      <c r="O2193" t="b">
        <f t="shared" si="209"/>
        <v>1</v>
      </c>
    </row>
    <row r="2194" spans="1:15">
      <c r="A2194" s="4">
        <v>1128299</v>
      </c>
      <c r="B2194" s="6">
        <v>450</v>
      </c>
      <c r="C2194" s="12" t="s">
        <v>1087</v>
      </c>
      <c r="D2194" s="12" t="s">
        <v>1253</v>
      </c>
      <c r="E2194" s="10">
        <v>86625</v>
      </c>
      <c r="F2194" s="11">
        <v>0.35</v>
      </c>
      <c r="G2194" s="13">
        <f t="shared" si="204"/>
        <v>247500.00000000003</v>
      </c>
      <c r="H2194" s="154" t="s">
        <v>1246</v>
      </c>
      <c r="I2194" s="4" t="s">
        <v>1018</v>
      </c>
      <c r="J2194">
        <v>247500.00000000003</v>
      </c>
      <c r="K2194" t="b">
        <f t="shared" si="205"/>
        <v>0</v>
      </c>
      <c r="L2194" t="b">
        <f t="shared" si="206"/>
        <v>0</v>
      </c>
      <c r="M2194" t="b">
        <f t="shared" si="207"/>
        <v>0</v>
      </c>
      <c r="N2194" t="b">
        <f t="shared" si="208"/>
        <v>1</v>
      </c>
      <c r="O2194" t="b">
        <f t="shared" si="209"/>
        <v>1</v>
      </c>
    </row>
    <row r="2195" spans="1:15">
      <c r="A2195" s="4">
        <v>1128299</v>
      </c>
      <c r="B2195" s="6">
        <v>500</v>
      </c>
      <c r="C2195" s="12" t="s">
        <v>1087</v>
      </c>
      <c r="D2195" s="12" t="s">
        <v>1253</v>
      </c>
      <c r="E2195" s="10">
        <v>90000</v>
      </c>
      <c r="F2195" s="11">
        <v>0.3</v>
      </c>
      <c r="G2195" s="13">
        <f t="shared" si="204"/>
        <v>300000</v>
      </c>
      <c r="H2195" s="154" t="s">
        <v>1246</v>
      </c>
      <c r="I2195" s="4" t="s">
        <v>1018</v>
      </c>
      <c r="J2195">
        <v>300000</v>
      </c>
      <c r="K2195" t="b">
        <f t="shared" si="205"/>
        <v>0</v>
      </c>
      <c r="L2195" t="b">
        <f t="shared" si="206"/>
        <v>0</v>
      </c>
      <c r="M2195" t="b">
        <f t="shared" si="207"/>
        <v>0</v>
      </c>
      <c r="N2195" t="b">
        <f t="shared" si="208"/>
        <v>1</v>
      </c>
      <c r="O2195" t="b">
        <f t="shared" si="209"/>
        <v>1</v>
      </c>
    </row>
    <row r="2196" spans="1:15">
      <c r="A2196" s="4">
        <v>1128299</v>
      </c>
      <c r="B2196" s="6">
        <v>500</v>
      </c>
      <c r="C2196" s="12" t="s">
        <v>1087</v>
      </c>
      <c r="D2196" s="12" t="s">
        <v>1253</v>
      </c>
      <c r="E2196" s="10">
        <v>93750</v>
      </c>
      <c r="F2196" s="11">
        <v>0.25</v>
      </c>
      <c r="G2196" s="13">
        <f t="shared" si="204"/>
        <v>375000</v>
      </c>
      <c r="H2196" s="154" t="s">
        <v>1246</v>
      </c>
      <c r="I2196" s="4" t="s">
        <v>1018</v>
      </c>
      <c r="J2196">
        <v>375000</v>
      </c>
      <c r="K2196" t="b">
        <f t="shared" si="205"/>
        <v>0</v>
      </c>
      <c r="L2196" t="b">
        <f t="shared" si="206"/>
        <v>0</v>
      </c>
      <c r="M2196" t="b">
        <f t="shared" si="207"/>
        <v>0</v>
      </c>
      <c r="N2196" t="b">
        <f t="shared" si="208"/>
        <v>1</v>
      </c>
      <c r="O2196" t="b">
        <f t="shared" si="209"/>
        <v>1</v>
      </c>
    </row>
    <row r="2197" spans="1:15">
      <c r="A2197" s="4">
        <v>1128299</v>
      </c>
      <c r="B2197" s="6">
        <v>700</v>
      </c>
      <c r="C2197" s="12" t="s">
        <v>1087</v>
      </c>
      <c r="D2197" s="12" t="s">
        <v>1253</v>
      </c>
      <c r="E2197" s="10">
        <v>147000</v>
      </c>
      <c r="F2197" s="11">
        <v>0.35</v>
      </c>
      <c r="G2197" s="13">
        <f t="shared" si="204"/>
        <v>420000</v>
      </c>
      <c r="H2197" s="154" t="s">
        <v>1246</v>
      </c>
      <c r="I2197" s="4" t="s">
        <v>1018</v>
      </c>
      <c r="J2197">
        <v>420000</v>
      </c>
      <c r="K2197" t="b">
        <f t="shared" si="205"/>
        <v>0</v>
      </c>
      <c r="L2197" t="b">
        <f t="shared" si="206"/>
        <v>0</v>
      </c>
      <c r="M2197" t="b">
        <f t="shared" si="207"/>
        <v>0</v>
      </c>
      <c r="N2197" t="b">
        <f t="shared" si="208"/>
        <v>1</v>
      </c>
      <c r="O2197" t="b">
        <f t="shared" si="209"/>
        <v>1</v>
      </c>
    </row>
    <row r="2198" spans="1:15">
      <c r="A2198" s="4">
        <v>1128299</v>
      </c>
      <c r="B2198" s="6">
        <v>650</v>
      </c>
      <c r="C2198" s="12" t="s">
        <v>1087</v>
      </c>
      <c r="D2198" s="12" t="s">
        <v>1253</v>
      </c>
      <c r="E2198" s="10">
        <v>169000</v>
      </c>
      <c r="F2198" s="11">
        <v>0.4</v>
      </c>
      <c r="G2198" s="13">
        <f t="shared" si="204"/>
        <v>422500</v>
      </c>
      <c r="H2198" s="154" t="s">
        <v>1246</v>
      </c>
      <c r="I2198" s="4" t="s">
        <v>1018</v>
      </c>
      <c r="J2198">
        <v>422500</v>
      </c>
      <c r="K2198" t="b">
        <f t="shared" si="205"/>
        <v>0</v>
      </c>
      <c r="L2198" t="b">
        <f t="shared" si="206"/>
        <v>0</v>
      </c>
      <c r="M2198" t="b">
        <f t="shared" si="207"/>
        <v>0</v>
      </c>
      <c r="N2198" t="b">
        <f t="shared" si="208"/>
        <v>1</v>
      </c>
      <c r="O2198" t="b">
        <f t="shared" si="209"/>
        <v>1</v>
      </c>
    </row>
    <row r="2199" spans="1:15">
      <c r="A2199" s="4">
        <v>1128299</v>
      </c>
      <c r="B2199" s="6">
        <v>525</v>
      </c>
      <c r="C2199" s="12" t="s">
        <v>1087</v>
      </c>
      <c r="D2199" s="12" t="s">
        <v>1253</v>
      </c>
      <c r="E2199" s="10">
        <v>110250</v>
      </c>
      <c r="F2199" s="11">
        <v>0.35</v>
      </c>
      <c r="G2199" s="13">
        <f t="shared" si="204"/>
        <v>315000</v>
      </c>
      <c r="H2199" s="154" t="s">
        <v>1246</v>
      </c>
      <c r="I2199" s="4" t="s">
        <v>1018</v>
      </c>
      <c r="J2199">
        <v>315000</v>
      </c>
      <c r="K2199" t="b">
        <f t="shared" si="205"/>
        <v>0</v>
      </c>
      <c r="L2199" t="b">
        <f t="shared" si="206"/>
        <v>0</v>
      </c>
      <c r="M2199" t="b">
        <f t="shared" si="207"/>
        <v>0</v>
      </c>
      <c r="N2199" t="b">
        <f t="shared" si="208"/>
        <v>1</v>
      </c>
      <c r="O2199" t="b">
        <f t="shared" si="209"/>
        <v>1</v>
      </c>
    </row>
    <row r="2200" spans="1:15">
      <c r="A2200" s="4">
        <v>1128299</v>
      </c>
      <c r="B2200" s="6">
        <v>475</v>
      </c>
      <c r="C2200" s="12" t="s">
        <v>1086</v>
      </c>
      <c r="D2200" s="12" t="s">
        <v>1253</v>
      </c>
      <c r="E2200" s="10">
        <v>99750</v>
      </c>
      <c r="F2200" s="11">
        <v>0.35</v>
      </c>
      <c r="G2200" s="13">
        <f t="shared" si="204"/>
        <v>285000</v>
      </c>
      <c r="H2200" s="154" t="s">
        <v>1246</v>
      </c>
      <c r="I2200" s="4" t="s">
        <v>1018</v>
      </c>
      <c r="J2200">
        <v>285000</v>
      </c>
      <c r="K2200" t="b">
        <f t="shared" si="205"/>
        <v>0</v>
      </c>
      <c r="L2200" t="b">
        <f t="shared" si="206"/>
        <v>1</v>
      </c>
      <c r="M2200" t="b">
        <f t="shared" si="207"/>
        <v>0</v>
      </c>
      <c r="N2200" t="b">
        <f t="shared" si="208"/>
        <v>1</v>
      </c>
      <c r="O2200" t="b">
        <f t="shared" si="209"/>
        <v>1</v>
      </c>
    </row>
    <row r="2201" spans="1:15">
      <c r="A2201" s="4">
        <v>1128299</v>
      </c>
      <c r="B2201" s="6">
        <v>475</v>
      </c>
      <c r="C2201" s="12" t="s">
        <v>1087</v>
      </c>
      <c r="D2201" s="12" t="s">
        <v>1253</v>
      </c>
      <c r="E2201" s="10">
        <v>99750</v>
      </c>
      <c r="F2201" s="11">
        <v>0.3</v>
      </c>
      <c r="G2201" s="13">
        <f t="shared" si="204"/>
        <v>332500</v>
      </c>
      <c r="H2201" s="154" t="s">
        <v>1246</v>
      </c>
      <c r="I2201" s="4" t="s">
        <v>1018</v>
      </c>
      <c r="J2201">
        <v>332500</v>
      </c>
      <c r="K2201" t="b">
        <f t="shared" si="205"/>
        <v>0</v>
      </c>
      <c r="L2201" t="b">
        <f t="shared" si="206"/>
        <v>0</v>
      </c>
      <c r="M2201" t="b">
        <f t="shared" si="207"/>
        <v>0</v>
      </c>
      <c r="N2201" t="b">
        <f t="shared" si="208"/>
        <v>1</v>
      </c>
      <c r="O2201" t="b">
        <f t="shared" si="209"/>
        <v>1</v>
      </c>
    </row>
    <row r="2202" spans="1:15">
      <c r="A2202" s="4">
        <v>1128299</v>
      </c>
      <c r="B2202" s="6">
        <v>450</v>
      </c>
      <c r="C2202" s="12" t="s">
        <v>1087</v>
      </c>
      <c r="D2202" s="12" t="s">
        <v>1253</v>
      </c>
      <c r="E2202" s="10">
        <v>84375</v>
      </c>
      <c r="F2202" s="11">
        <v>0.25</v>
      </c>
      <c r="G2202" s="13">
        <f t="shared" si="204"/>
        <v>337500</v>
      </c>
      <c r="H2202" s="154" t="s">
        <v>1246</v>
      </c>
      <c r="I2202" s="4" t="s">
        <v>1018</v>
      </c>
      <c r="J2202">
        <v>337500</v>
      </c>
      <c r="K2202" t="b">
        <f t="shared" si="205"/>
        <v>0</v>
      </c>
      <c r="L2202" t="b">
        <f t="shared" si="206"/>
        <v>0</v>
      </c>
      <c r="M2202" t="b">
        <f t="shared" si="207"/>
        <v>0</v>
      </c>
      <c r="N2202" t="b">
        <f t="shared" si="208"/>
        <v>1</v>
      </c>
      <c r="O2202" t="b">
        <f t="shared" si="209"/>
        <v>1</v>
      </c>
    </row>
    <row r="2203" spans="1:15">
      <c r="A2203" s="4">
        <v>1128299</v>
      </c>
      <c r="B2203" s="6">
        <v>625</v>
      </c>
      <c r="C2203" s="12" t="s">
        <v>1087</v>
      </c>
      <c r="D2203" s="12" t="s">
        <v>1253</v>
      </c>
      <c r="E2203" s="10">
        <v>109375</v>
      </c>
      <c r="F2203" s="11">
        <v>0.35</v>
      </c>
      <c r="G2203" s="13">
        <f t="shared" si="204"/>
        <v>312500</v>
      </c>
      <c r="H2203" s="154" t="s">
        <v>1246</v>
      </c>
      <c r="I2203" s="4" t="s">
        <v>1018</v>
      </c>
      <c r="J2203">
        <v>312500</v>
      </c>
      <c r="K2203" t="b">
        <f t="shared" si="205"/>
        <v>0</v>
      </c>
      <c r="L2203" t="b">
        <f t="shared" si="206"/>
        <v>0</v>
      </c>
      <c r="M2203" t="b">
        <f t="shared" si="207"/>
        <v>0</v>
      </c>
      <c r="N2203" t="b">
        <f t="shared" si="208"/>
        <v>1</v>
      </c>
      <c r="O2203" t="b">
        <f t="shared" si="209"/>
        <v>1</v>
      </c>
    </row>
    <row r="2204" spans="1:15">
      <c r="A2204" s="4">
        <v>1128299</v>
      </c>
      <c r="B2204" s="6">
        <v>625</v>
      </c>
      <c r="C2204" s="12" t="s">
        <v>1087</v>
      </c>
      <c r="D2204" s="12" t="s">
        <v>1253</v>
      </c>
      <c r="E2204" s="10">
        <v>137500</v>
      </c>
      <c r="F2204" s="11">
        <v>0.4</v>
      </c>
      <c r="G2204" s="13">
        <f t="shared" si="204"/>
        <v>343750</v>
      </c>
      <c r="H2204" s="154" t="s">
        <v>1246</v>
      </c>
      <c r="I2204" s="4" t="s">
        <v>1018</v>
      </c>
      <c r="J2204">
        <v>343750</v>
      </c>
      <c r="K2204" t="b">
        <f t="shared" si="205"/>
        <v>0</v>
      </c>
      <c r="L2204" t="b">
        <f t="shared" si="206"/>
        <v>0</v>
      </c>
      <c r="M2204" t="b">
        <f t="shared" si="207"/>
        <v>0</v>
      </c>
      <c r="N2204" t="b">
        <f t="shared" si="208"/>
        <v>1</v>
      </c>
      <c r="O2204" t="b">
        <f t="shared" si="209"/>
        <v>1</v>
      </c>
    </row>
    <row r="2205" spans="1:15">
      <c r="A2205" s="4">
        <v>1128299</v>
      </c>
      <c r="B2205" s="6">
        <v>475</v>
      </c>
      <c r="C2205" s="12" t="s">
        <v>1087</v>
      </c>
      <c r="D2205" s="12" t="s">
        <v>1253</v>
      </c>
      <c r="E2205" s="10">
        <v>83125</v>
      </c>
      <c r="F2205" s="11">
        <v>0.35</v>
      </c>
      <c r="G2205" s="13">
        <f t="shared" si="204"/>
        <v>237500.00000000003</v>
      </c>
      <c r="H2205" s="154" t="s">
        <v>1246</v>
      </c>
      <c r="I2205" s="4" t="s">
        <v>1018</v>
      </c>
      <c r="J2205">
        <v>237500.00000000003</v>
      </c>
      <c r="K2205" t="b">
        <f t="shared" si="205"/>
        <v>0</v>
      </c>
      <c r="L2205" t="b">
        <f t="shared" si="206"/>
        <v>0</v>
      </c>
      <c r="M2205" t="b">
        <f t="shared" si="207"/>
        <v>0</v>
      </c>
      <c r="N2205" t="b">
        <f t="shared" si="208"/>
        <v>1</v>
      </c>
      <c r="O2205" t="b">
        <f t="shared" si="209"/>
        <v>1</v>
      </c>
    </row>
    <row r="2206" spans="1:15">
      <c r="A2206" s="4">
        <v>1128299</v>
      </c>
      <c r="B2206" s="6">
        <v>425</v>
      </c>
      <c r="C2206" s="12" t="s">
        <v>1086</v>
      </c>
      <c r="D2206" s="12" t="s">
        <v>1253</v>
      </c>
      <c r="E2206" s="10">
        <v>74375</v>
      </c>
      <c r="F2206" s="11">
        <v>0.35</v>
      </c>
      <c r="G2206" s="13">
        <f t="shared" si="204"/>
        <v>212500</v>
      </c>
      <c r="H2206" s="154" t="s">
        <v>1246</v>
      </c>
      <c r="I2206" s="4" t="s">
        <v>1018</v>
      </c>
      <c r="J2206">
        <v>212500</v>
      </c>
      <c r="K2206" t="b">
        <f t="shared" si="205"/>
        <v>0</v>
      </c>
      <c r="L2206" t="b">
        <f t="shared" si="206"/>
        <v>1</v>
      </c>
      <c r="M2206" t="b">
        <f t="shared" si="207"/>
        <v>0</v>
      </c>
      <c r="N2206" t="b">
        <f t="shared" si="208"/>
        <v>1</v>
      </c>
      <c r="O2206" t="b">
        <f t="shared" si="209"/>
        <v>1</v>
      </c>
    </row>
    <row r="2207" spans="1:15">
      <c r="A2207" s="4">
        <v>1128299</v>
      </c>
      <c r="B2207" s="6">
        <v>425</v>
      </c>
      <c r="C2207" s="12" t="s">
        <v>1086</v>
      </c>
      <c r="D2207" s="12" t="s">
        <v>1253</v>
      </c>
      <c r="E2207" s="10">
        <v>76500</v>
      </c>
      <c r="F2207" s="11">
        <v>0.3</v>
      </c>
      <c r="G2207" s="13">
        <f t="shared" si="204"/>
        <v>255000</v>
      </c>
      <c r="H2207" s="154" t="s">
        <v>1246</v>
      </c>
      <c r="I2207" s="4" t="s">
        <v>1018</v>
      </c>
      <c r="J2207">
        <v>255000</v>
      </c>
      <c r="K2207" t="b">
        <f t="shared" si="205"/>
        <v>0</v>
      </c>
      <c r="L2207" t="b">
        <f t="shared" si="206"/>
        <v>1</v>
      </c>
      <c r="M2207" t="b">
        <f t="shared" si="207"/>
        <v>0</v>
      </c>
      <c r="N2207" t="b">
        <f t="shared" si="208"/>
        <v>1</v>
      </c>
      <c r="O2207" t="b">
        <f t="shared" si="209"/>
        <v>1</v>
      </c>
    </row>
    <row r="2208" spans="1:15">
      <c r="A2208" s="4">
        <v>1128299</v>
      </c>
      <c r="B2208" s="6">
        <v>475</v>
      </c>
      <c r="C2208" s="12" t="s">
        <v>1087</v>
      </c>
      <c r="D2208" s="12" t="s">
        <v>1253</v>
      </c>
      <c r="E2208" s="10">
        <v>77187.5</v>
      </c>
      <c r="F2208" s="11">
        <v>0.25</v>
      </c>
      <c r="G2208" s="13">
        <f t="shared" si="204"/>
        <v>308750</v>
      </c>
      <c r="H2208" s="154" t="s">
        <v>1246</v>
      </c>
      <c r="I2208" s="4" t="s">
        <v>1018</v>
      </c>
      <c r="J2208">
        <v>308750</v>
      </c>
      <c r="K2208" t="b">
        <f t="shared" si="205"/>
        <v>0</v>
      </c>
      <c r="L2208" t="b">
        <f t="shared" si="206"/>
        <v>0</v>
      </c>
      <c r="M2208" t="b">
        <f t="shared" si="207"/>
        <v>0</v>
      </c>
      <c r="N2208" t="b">
        <f t="shared" si="208"/>
        <v>1</v>
      </c>
      <c r="O2208" t="b">
        <f t="shared" si="209"/>
        <v>1</v>
      </c>
    </row>
    <row r="2209" spans="1:15">
      <c r="A2209" s="4">
        <v>1128299</v>
      </c>
      <c r="B2209" s="6">
        <v>550</v>
      </c>
      <c r="C2209" s="12" t="s">
        <v>1087</v>
      </c>
      <c r="D2209" s="12" t="s">
        <v>1253</v>
      </c>
      <c r="E2209" s="10">
        <v>96250</v>
      </c>
      <c r="F2209" s="11">
        <v>0.35</v>
      </c>
      <c r="G2209" s="13">
        <f t="shared" si="204"/>
        <v>275000</v>
      </c>
      <c r="H2209" s="154" t="s">
        <v>1246</v>
      </c>
      <c r="I2209" s="4" t="s">
        <v>1018</v>
      </c>
      <c r="J2209">
        <v>275000</v>
      </c>
      <c r="K2209" t="b">
        <f t="shared" si="205"/>
        <v>0</v>
      </c>
      <c r="L2209" t="b">
        <f t="shared" si="206"/>
        <v>0</v>
      </c>
      <c r="M2209" t="b">
        <f t="shared" si="207"/>
        <v>0</v>
      </c>
      <c r="N2209" t="b">
        <f t="shared" si="208"/>
        <v>1</v>
      </c>
      <c r="O2209" t="b">
        <f t="shared" si="209"/>
        <v>1</v>
      </c>
    </row>
    <row r="2210" spans="1:15">
      <c r="A2210" s="4">
        <v>1128299</v>
      </c>
      <c r="B2210" s="6">
        <v>550</v>
      </c>
      <c r="C2210" s="12" t="s">
        <v>1086</v>
      </c>
      <c r="D2210" s="12" t="s">
        <v>1253</v>
      </c>
      <c r="E2210" s="10">
        <v>121000</v>
      </c>
      <c r="F2210" s="11">
        <v>0.4</v>
      </c>
      <c r="G2210" s="13">
        <f t="shared" si="204"/>
        <v>302500</v>
      </c>
      <c r="H2210" s="154" t="s">
        <v>1246</v>
      </c>
      <c r="I2210" s="4" t="s">
        <v>1018</v>
      </c>
      <c r="J2210">
        <v>302500</v>
      </c>
      <c r="K2210" t="b">
        <f t="shared" si="205"/>
        <v>0</v>
      </c>
      <c r="L2210" t="b">
        <f t="shared" si="206"/>
        <v>1</v>
      </c>
      <c r="M2210" t="b">
        <f t="shared" si="207"/>
        <v>0</v>
      </c>
      <c r="N2210" t="b">
        <f t="shared" si="208"/>
        <v>1</v>
      </c>
      <c r="O2210" t="b">
        <f t="shared" si="209"/>
        <v>1</v>
      </c>
    </row>
    <row r="2211" spans="1:15">
      <c r="A2211" s="4">
        <v>1128299</v>
      </c>
      <c r="B2211" s="6">
        <v>375</v>
      </c>
      <c r="C2211" s="12" t="s">
        <v>1087</v>
      </c>
      <c r="D2211" s="12" t="s">
        <v>1253</v>
      </c>
      <c r="E2211" s="10">
        <v>65625</v>
      </c>
      <c r="F2211" s="11">
        <v>0.35</v>
      </c>
      <c r="G2211" s="13">
        <f t="shared" si="204"/>
        <v>187500</v>
      </c>
      <c r="H2211" s="154" t="s">
        <v>1246</v>
      </c>
      <c r="I2211" s="4" t="s">
        <v>1018</v>
      </c>
      <c r="J2211">
        <v>187500</v>
      </c>
      <c r="K2211" t="b">
        <f t="shared" si="205"/>
        <v>0</v>
      </c>
      <c r="L2211" t="b">
        <f t="shared" si="206"/>
        <v>0</v>
      </c>
      <c r="M2211" t="b">
        <f t="shared" si="207"/>
        <v>0</v>
      </c>
      <c r="N2211" t="b">
        <f t="shared" si="208"/>
        <v>1</v>
      </c>
      <c r="O2211" t="b">
        <f t="shared" si="209"/>
        <v>1</v>
      </c>
    </row>
    <row r="2212" spans="1:15">
      <c r="A2212" s="4">
        <v>1128299</v>
      </c>
      <c r="B2212" s="6">
        <v>350</v>
      </c>
      <c r="C2212" s="12" t="s">
        <v>1086</v>
      </c>
      <c r="D2212" s="12" t="s">
        <v>1253</v>
      </c>
      <c r="E2212" s="10">
        <v>61250</v>
      </c>
      <c r="F2212" s="11">
        <v>0.35</v>
      </c>
      <c r="G2212" s="13">
        <f t="shared" si="204"/>
        <v>175000</v>
      </c>
      <c r="H2212" s="154" t="s">
        <v>1246</v>
      </c>
      <c r="I2212" s="4" t="s">
        <v>1018</v>
      </c>
      <c r="J2212">
        <v>175000</v>
      </c>
      <c r="K2212" t="b">
        <f t="shared" si="205"/>
        <v>0</v>
      </c>
      <c r="L2212" t="b">
        <f t="shared" si="206"/>
        <v>1</v>
      </c>
      <c r="M2212" t="b">
        <f t="shared" si="207"/>
        <v>0</v>
      </c>
      <c r="N2212" t="b">
        <f t="shared" si="208"/>
        <v>1</v>
      </c>
      <c r="O2212" t="b">
        <f t="shared" si="209"/>
        <v>1</v>
      </c>
    </row>
    <row r="2213" spans="1:15">
      <c r="A2213" s="4">
        <v>1128299</v>
      </c>
      <c r="B2213" s="6">
        <v>325</v>
      </c>
      <c r="C2213" s="12" t="s">
        <v>1086</v>
      </c>
      <c r="D2213" s="12" t="s">
        <v>1253</v>
      </c>
      <c r="E2213" s="10">
        <v>58500</v>
      </c>
      <c r="F2213" s="11">
        <v>0.3</v>
      </c>
      <c r="G2213" s="13">
        <f t="shared" si="204"/>
        <v>195000</v>
      </c>
      <c r="H2213" s="154" t="s">
        <v>1246</v>
      </c>
      <c r="I2213" s="4" t="s">
        <v>1018</v>
      </c>
      <c r="J2213">
        <v>195000</v>
      </c>
      <c r="K2213" t="b">
        <f t="shared" si="205"/>
        <v>0</v>
      </c>
      <c r="L2213" t="b">
        <f t="shared" si="206"/>
        <v>1</v>
      </c>
      <c r="M2213" t="b">
        <f t="shared" si="207"/>
        <v>0</v>
      </c>
      <c r="N2213" t="b">
        <f t="shared" si="208"/>
        <v>1</v>
      </c>
      <c r="O2213" t="b">
        <f t="shared" si="209"/>
        <v>1</v>
      </c>
    </row>
    <row r="2214" spans="1:15">
      <c r="A2214" s="4">
        <v>1128299</v>
      </c>
      <c r="B2214" s="6">
        <v>375</v>
      </c>
      <c r="C2214" s="12" t="s">
        <v>1087</v>
      </c>
      <c r="D2214" s="12" t="s">
        <v>1253</v>
      </c>
      <c r="E2214" s="10">
        <v>70312.5</v>
      </c>
      <c r="F2214" s="11">
        <v>0.25</v>
      </c>
      <c r="G2214" s="13">
        <f t="shared" si="204"/>
        <v>281250</v>
      </c>
      <c r="H2214" s="154" t="s">
        <v>1246</v>
      </c>
      <c r="I2214" s="4" t="s">
        <v>1018</v>
      </c>
      <c r="J2214">
        <v>281250</v>
      </c>
      <c r="K2214" t="b">
        <f t="shared" si="205"/>
        <v>0</v>
      </c>
      <c r="L2214" t="b">
        <f t="shared" si="206"/>
        <v>0</v>
      </c>
      <c r="M2214" t="b">
        <f t="shared" si="207"/>
        <v>0</v>
      </c>
      <c r="N2214" t="b">
        <f t="shared" si="208"/>
        <v>1</v>
      </c>
      <c r="O2214" t="b">
        <f t="shared" si="209"/>
        <v>1</v>
      </c>
    </row>
    <row r="2215" spans="1:15">
      <c r="A2215" s="4">
        <v>1128299</v>
      </c>
      <c r="B2215" s="6">
        <v>550</v>
      </c>
      <c r="C2215" s="12" t="s">
        <v>1087</v>
      </c>
      <c r="D2215" s="12" t="s">
        <v>1253</v>
      </c>
      <c r="E2215" s="10">
        <v>115500</v>
      </c>
      <c r="F2215" s="11">
        <v>0.35</v>
      </c>
      <c r="G2215" s="13">
        <f t="shared" si="204"/>
        <v>330000</v>
      </c>
      <c r="H2215" s="154" t="s">
        <v>1246</v>
      </c>
      <c r="I2215" s="4" t="s">
        <v>1018</v>
      </c>
      <c r="J2215">
        <v>330000</v>
      </c>
      <c r="K2215" t="b">
        <f t="shared" si="205"/>
        <v>0</v>
      </c>
      <c r="L2215" t="b">
        <f t="shared" si="206"/>
        <v>0</v>
      </c>
      <c r="M2215" t="b">
        <f t="shared" si="207"/>
        <v>0</v>
      </c>
      <c r="N2215" t="b">
        <f t="shared" si="208"/>
        <v>1</v>
      </c>
      <c r="O2215" t="b">
        <f t="shared" si="209"/>
        <v>1</v>
      </c>
    </row>
    <row r="2216" spans="1:15">
      <c r="A2216" s="4">
        <v>1128299</v>
      </c>
      <c r="B2216" s="6">
        <v>600</v>
      </c>
      <c r="C2216" s="12" t="s">
        <v>1086</v>
      </c>
      <c r="D2216" s="12" t="s">
        <v>1253</v>
      </c>
      <c r="E2216" s="10">
        <v>156000</v>
      </c>
      <c r="F2216" s="11">
        <v>0.4</v>
      </c>
      <c r="G2216" s="13">
        <f t="shared" si="204"/>
        <v>390000</v>
      </c>
      <c r="H2216" s="154" t="s">
        <v>1246</v>
      </c>
      <c r="I2216" s="4" t="s">
        <v>1018</v>
      </c>
      <c r="J2216">
        <v>390000</v>
      </c>
      <c r="K2216" t="b">
        <f t="shared" si="205"/>
        <v>0</v>
      </c>
      <c r="L2216" t="b">
        <f t="shared" si="206"/>
        <v>1</v>
      </c>
      <c r="M2216" t="b">
        <f t="shared" si="207"/>
        <v>0</v>
      </c>
      <c r="N2216" t="b">
        <f t="shared" si="208"/>
        <v>1</v>
      </c>
      <c r="O2216" t="b">
        <f t="shared" si="209"/>
        <v>1</v>
      </c>
    </row>
    <row r="2217" spans="1:15">
      <c r="A2217" s="4">
        <v>1128299</v>
      </c>
      <c r="B2217" s="6">
        <v>450</v>
      </c>
      <c r="C2217" s="12" t="s">
        <v>1087</v>
      </c>
      <c r="D2217" s="12" t="s">
        <v>1253</v>
      </c>
      <c r="E2217" s="10">
        <v>94500</v>
      </c>
      <c r="F2217" s="11">
        <v>0.35</v>
      </c>
      <c r="G2217" s="13">
        <f t="shared" si="204"/>
        <v>270000</v>
      </c>
      <c r="H2217" s="154" t="s">
        <v>1246</v>
      </c>
      <c r="I2217" s="4" t="s">
        <v>1018</v>
      </c>
      <c r="J2217">
        <v>270000</v>
      </c>
      <c r="K2217" t="b">
        <f t="shared" si="205"/>
        <v>0</v>
      </c>
      <c r="L2217" t="b">
        <f t="shared" si="206"/>
        <v>0</v>
      </c>
      <c r="M2217" t="b">
        <f t="shared" si="207"/>
        <v>0</v>
      </c>
      <c r="N2217" t="b">
        <f t="shared" si="208"/>
        <v>1</v>
      </c>
      <c r="O2217" t="b">
        <f t="shared" si="209"/>
        <v>1</v>
      </c>
    </row>
    <row r="2218" spans="1:15">
      <c r="A2218" s="4">
        <v>1128299</v>
      </c>
      <c r="B2218" s="6">
        <v>425</v>
      </c>
      <c r="C2218" s="12" t="s">
        <v>1087</v>
      </c>
      <c r="D2218" s="12" t="s">
        <v>1253</v>
      </c>
      <c r="E2218" s="10">
        <v>89250</v>
      </c>
      <c r="F2218" s="11">
        <v>0.35</v>
      </c>
      <c r="G2218" s="13">
        <f t="shared" si="204"/>
        <v>255000.00000000003</v>
      </c>
      <c r="H2218" s="154" t="s">
        <v>1246</v>
      </c>
      <c r="I2218" s="4" t="s">
        <v>1018</v>
      </c>
      <c r="J2218">
        <v>255000.00000000003</v>
      </c>
      <c r="K2218" t="b">
        <f t="shared" si="205"/>
        <v>0</v>
      </c>
      <c r="L2218" t="b">
        <f t="shared" si="206"/>
        <v>0</v>
      </c>
      <c r="M2218" t="b">
        <f t="shared" si="207"/>
        <v>0</v>
      </c>
      <c r="N2218" t="b">
        <f t="shared" si="208"/>
        <v>1</v>
      </c>
      <c r="O2218" t="b">
        <f t="shared" si="209"/>
        <v>1</v>
      </c>
    </row>
    <row r="2219" spans="1:15">
      <c r="A2219" s="4">
        <v>1128299</v>
      </c>
      <c r="B2219" s="6">
        <v>375</v>
      </c>
      <c r="C2219" s="12" t="s">
        <v>1087</v>
      </c>
      <c r="D2219" s="12" t="s">
        <v>1253</v>
      </c>
      <c r="E2219" s="10">
        <v>78750</v>
      </c>
      <c r="F2219" s="11">
        <v>0.3</v>
      </c>
      <c r="G2219" s="13">
        <f t="shared" si="204"/>
        <v>262500</v>
      </c>
      <c r="H2219" s="154" t="s">
        <v>1246</v>
      </c>
      <c r="I2219" s="4" t="s">
        <v>1018</v>
      </c>
      <c r="J2219">
        <v>262500</v>
      </c>
      <c r="K2219" t="b">
        <f t="shared" si="205"/>
        <v>0</v>
      </c>
      <c r="L2219" t="b">
        <f t="shared" si="206"/>
        <v>0</v>
      </c>
      <c r="M2219" t="b">
        <f t="shared" si="207"/>
        <v>0</v>
      </c>
      <c r="N2219" t="b">
        <f t="shared" si="208"/>
        <v>1</v>
      </c>
      <c r="O2219" t="b">
        <f t="shared" si="209"/>
        <v>1</v>
      </c>
    </row>
    <row r="2220" spans="1:15">
      <c r="A2220" s="4">
        <v>1128299</v>
      </c>
      <c r="B2220" s="6">
        <v>500</v>
      </c>
      <c r="C2220" s="12" t="s">
        <v>1086</v>
      </c>
      <c r="D2220" s="12" t="s">
        <v>1253</v>
      </c>
      <c r="E2220" s="10">
        <v>93750</v>
      </c>
      <c r="F2220" s="11">
        <v>0.25</v>
      </c>
      <c r="G2220" s="13">
        <f t="shared" si="204"/>
        <v>375000</v>
      </c>
      <c r="H2220" s="154" t="s">
        <v>1246</v>
      </c>
      <c r="I2220" s="4" t="s">
        <v>1018</v>
      </c>
      <c r="J2220">
        <v>375000</v>
      </c>
      <c r="K2220" t="b">
        <f t="shared" si="205"/>
        <v>0</v>
      </c>
      <c r="L2220" t="b">
        <f t="shared" si="206"/>
        <v>1</v>
      </c>
      <c r="M2220" t="b">
        <f t="shared" si="207"/>
        <v>0</v>
      </c>
      <c r="N2220" t="b">
        <f t="shared" si="208"/>
        <v>1</v>
      </c>
      <c r="O2220" t="b">
        <f t="shared" si="209"/>
        <v>1</v>
      </c>
    </row>
    <row r="2221" spans="1:15">
      <c r="A2221" s="4">
        <v>1128299</v>
      </c>
      <c r="B2221" s="6">
        <v>700</v>
      </c>
      <c r="C2221" s="12" t="s">
        <v>1087</v>
      </c>
      <c r="D2221" s="12" t="s">
        <v>1253</v>
      </c>
      <c r="E2221" s="10">
        <v>147000</v>
      </c>
      <c r="F2221" s="11">
        <v>0.35</v>
      </c>
      <c r="G2221" s="13">
        <f t="shared" si="204"/>
        <v>420000</v>
      </c>
      <c r="H2221" s="154" t="s">
        <v>1246</v>
      </c>
      <c r="I2221" s="4" t="s">
        <v>1018</v>
      </c>
      <c r="J2221">
        <v>420000</v>
      </c>
      <c r="K2221" t="b">
        <f t="shared" si="205"/>
        <v>0</v>
      </c>
      <c r="L2221" t="b">
        <f t="shared" si="206"/>
        <v>0</v>
      </c>
      <c r="M2221" t="b">
        <f t="shared" si="207"/>
        <v>0</v>
      </c>
      <c r="N2221" t="b">
        <f t="shared" si="208"/>
        <v>1</v>
      </c>
      <c r="O2221" t="b">
        <f t="shared" si="209"/>
        <v>1</v>
      </c>
    </row>
    <row r="2222" spans="1:15">
      <c r="A2222" s="4">
        <v>1128299</v>
      </c>
      <c r="B2222" s="6">
        <v>700</v>
      </c>
      <c r="C2222" s="12" t="s">
        <v>1087</v>
      </c>
      <c r="D2222" s="12" t="s">
        <v>1253</v>
      </c>
      <c r="E2222" s="10">
        <v>182000</v>
      </c>
      <c r="F2222" s="11">
        <v>0.4</v>
      </c>
      <c r="G2222" s="13">
        <f t="shared" si="204"/>
        <v>455000</v>
      </c>
      <c r="H2222" s="154" t="s">
        <v>1246</v>
      </c>
      <c r="I2222" s="4" t="s">
        <v>1018</v>
      </c>
      <c r="J2222">
        <v>455000</v>
      </c>
      <c r="K2222" t="b">
        <f t="shared" si="205"/>
        <v>1</v>
      </c>
      <c r="L2222" t="b">
        <f t="shared" si="206"/>
        <v>0</v>
      </c>
      <c r="M2222" t="b">
        <f t="shared" si="207"/>
        <v>0</v>
      </c>
      <c r="N2222" t="b">
        <f t="shared" si="208"/>
        <v>1</v>
      </c>
      <c r="O2222" t="b">
        <f t="shared" si="209"/>
        <v>1</v>
      </c>
    </row>
    <row r="2223" spans="1:15">
      <c r="A2223" s="4">
        <v>1128299</v>
      </c>
      <c r="B2223" s="6">
        <v>500</v>
      </c>
      <c r="C2223" s="12" t="s">
        <v>1087</v>
      </c>
      <c r="D2223" s="12" t="s">
        <v>1253</v>
      </c>
      <c r="E2223" s="10">
        <v>105000</v>
      </c>
      <c r="F2223" s="11">
        <v>0.35</v>
      </c>
      <c r="G2223" s="13">
        <f t="shared" si="204"/>
        <v>300000</v>
      </c>
      <c r="H2223" s="154" t="s">
        <v>1246</v>
      </c>
      <c r="I2223" s="4" t="s">
        <v>1018</v>
      </c>
      <c r="J2223">
        <v>300000</v>
      </c>
      <c r="K2223" t="b">
        <f t="shared" si="205"/>
        <v>0</v>
      </c>
      <c r="L2223" t="b">
        <f t="shared" si="206"/>
        <v>0</v>
      </c>
      <c r="M2223" t="b">
        <f t="shared" si="207"/>
        <v>0</v>
      </c>
      <c r="N2223" t="b">
        <f t="shared" si="208"/>
        <v>1</v>
      </c>
      <c r="O2223" t="b">
        <f t="shared" si="209"/>
        <v>1</v>
      </c>
    </row>
    <row r="2224" spans="1:15">
      <c r="A2224" s="4">
        <v>1128299</v>
      </c>
      <c r="B2224" s="6">
        <v>500</v>
      </c>
      <c r="C2224" s="12" t="s">
        <v>1087</v>
      </c>
      <c r="D2224" s="12" t="s">
        <v>1253</v>
      </c>
      <c r="E2224" s="10">
        <v>105000</v>
      </c>
      <c r="F2224" s="11">
        <v>0.35</v>
      </c>
      <c r="G2224" s="13">
        <f t="shared" si="204"/>
        <v>300000</v>
      </c>
      <c r="H2224" s="154" t="s">
        <v>1246</v>
      </c>
      <c r="I2224" s="4" t="s">
        <v>1018</v>
      </c>
      <c r="J2224">
        <v>300000</v>
      </c>
      <c r="K2224" t="b">
        <f t="shared" si="205"/>
        <v>0</v>
      </c>
      <c r="L2224" t="b">
        <f t="shared" si="206"/>
        <v>0</v>
      </c>
      <c r="M2224" t="b">
        <f t="shared" si="207"/>
        <v>0</v>
      </c>
      <c r="N2224" t="b">
        <f t="shared" si="208"/>
        <v>1</v>
      </c>
      <c r="O2224" t="b">
        <f t="shared" si="209"/>
        <v>1</v>
      </c>
    </row>
    <row r="2225" spans="1:15">
      <c r="A2225" s="4">
        <v>1128299</v>
      </c>
      <c r="B2225" s="6">
        <v>425</v>
      </c>
      <c r="C2225" s="12" t="s">
        <v>1087</v>
      </c>
      <c r="D2225" s="12" t="s">
        <v>1253</v>
      </c>
      <c r="E2225" s="10">
        <v>89250</v>
      </c>
      <c r="F2225" s="11">
        <v>0.3</v>
      </c>
      <c r="G2225" s="13">
        <f t="shared" si="204"/>
        <v>297500</v>
      </c>
      <c r="H2225" s="154" t="s">
        <v>1246</v>
      </c>
      <c r="I2225" s="4" t="s">
        <v>1018</v>
      </c>
      <c r="J2225">
        <v>297500</v>
      </c>
      <c r="K2225" t="b">
        <f t="shared" si="205"/>
        <v>0</v>
      </c>
      <c r="L2225" t="b">
        <f t="shared" si="206"/>
        <v>0</v>
      </c>
      <c r="M2225" t="b">
        <f t="shared" si="207"/>
        <v>0</v>
      </c>
      <c r="N2225" t="b">
        <f t="shared" si="208"/>
        <v>1</v>
      </c>
      <c r="O2225" t="b">
        <f t="shared" si="209"/>
        <v>1</v>
      </c>
    </row>
    <row r="2226" spans="1:15">
      <c r="A2226" s="4">
        <v>1128299</v>
      </c>
      <c r="B2226" s="6">
        <v>525</v>
      </c>
      <c r="C2226" s="12" t="s">
        <v>1086</v>
      </c>
      <c r="D2226" s="12" t="s">
        <v>1253</v>
      </c>
      <c r="E2226" s="10">
        <v>98437.5</v>
      </c>
      <c r="F2226" s="11">
        <v>0.25</v>
      </c>
      <c r="G2226" s="13">
        <f t="shared" si="204"/>
        <v>393750</v>
      </c>
      <c r="H2226" s="154" t="s">
        <v>1246</v>
      </c>
      <c r="I2226" s="4" t="s">
        <v>1018</v>
      </c>
      <c r="J2226">
        <v>393750</v>
      </c>
      <c r="K2226" t="b">
        <f t="shared" si="205"/>
        <v>0</v>
      </c>
      <c r="L2226" t="b">
        <f t="shared" si="206"/>
        <v>1</v>
      </c>
      <c r="M2226" t="b">
        <f t="shared" si="207"/>
        <v>0</v>
      </c>
      <c r="N2226" t="b">
        <f t="shared" si="208"/>
        <v>1</v>
      </c>
      <c r="O2226" t="b">
        <f t="shared" si="209"/>
        <v>1</v>
      </c>
    </row>
    <row r="2227" spans="1:15">
      <c r="A2227" s="4">
        <v>1128299</v>
      </c>
      <c r="B2227" s="6">
        <v>450</v>
      </c>
      <c r="C2227" s="12" t="s">
        <v>1087</v>
      </c>
      <c r="D2227" s="12" t="s">
        <v>1253</v>
      </c>
      <c r="E2227" s="10">
        <v>54000</v>
      </c>
      <c r="F2227" s="11">
        <v>0.4</v>
      </c>
      <c r="G2227" s="13">
        <f t="shared" si="204"/>
        <v>135000</v>
      </c>
      <c r="H2227" s="154" t="s">
        <v>1246</v>
      </c>
      <c r="I2227" s="4" t="s">
        <v>1018</v>
      </c>
      <c r="J2227">
        <v>135000</v>
      </c>
      <c r="K2227" t="b">
        <f t="shared" si="205"/>
        <v>0</v>
      </c>
      <c r="L2227" t="b">
        <f t="shared" si="206"/>
        <v>0</v>
      </c>
      <c r="M2227" t="b">
        <f t="shared" si="207"/>
        <v>0</v>
      </c>
      <c r="N2227" t="b">
        <f t="shared" si="208"/>
        <v>1</v>
      </c>
      <c r="O2227" t="b">
        <f t="shared" si="209"/>
        <v>1</v>
      </c>
    </row>
    <row r="2228" spans="1:15">
      <c r="A2228" s="4">
        <v>1128299</v>
      </c>
      <c r="B2228" s="6">
        <v>450</v>
      </c>
      <c r="C2228" s="12" t="s">
        <v>1087</v>
      </c>
      <c r="D2228" s="12" t="s">
        <v>1253</v>
      </c>
      <c r="E2228" s="10">
        <v>72000</v>
      </c>
      <c r="F2228" s="11">
        <v>0.4</v>
      </c>
      <c r="G2228" s="13">
        <f t="shared" si="204"/>
        <v>180000</v>
      </c>
      <c r="H2228" s="154" t="s">
        <v>1246</v>
      </c>
      <c r="I2228" s="4" t="s">
        <v>1018</v>
      </c>
      <c r="J2228">
        <v>180000</v>
      </c>
      <c r="K2228" t="b">
        <f t="shared" si="205"/>
        <v>0</v>
      </c>
      <c r="L2228" t="b">
        <f t="shared" si="206"/>
        <v>0</v>
      </c>
      <c r="M2228" t="b">
        <f t="shared" si="207"/>
        <v>0</v>
      </c>
      <c r="N2228" t="b">
        <f t="shared" si="208"/>
        <v>1</v>
      </c>
      <c r="O2228" t="b">
        <f t="shared" si="209"/>
        <v>1</v>
      </c>
    </row>
    <row r="2229" spans="1:15">
      <c r="A2229" s="4">
        <v>1128299</v>
      </c>
      <c r="B2229" s="6">
        <v>450</v>
      </c>
      <c r="C2229" s="12" t="s">
        <v>1086</v>
      </c>
      <c r="D2229" s="12" t="s">
        <v>1253</v>
      </c>
      <c r="E2229" s="10">
        <v>63000</v>
      </c>
      <c r="F2229" s="11">
        <v>0.35</v>
      </c>
      <c r="G2229" s="13">
        <f t="shared" si="204"/>
        <v>180000</v>
      </c>
      <c r="H2229" s="154" t="s">
        <v>1246</v>
      </c>
      <c r="I2229" s="4" t="s">
        <v>1018</v>
      </c>
      <c r="J2229">
        <v>180000</v>
      </c>
      <c r="K2229" t="b">
        <f t="shared" si="205"/>
        <v>0</v>
      </c>
      <c r="L2229" t="b">
        <f t="shared" si="206"/>
        <v>1</v>
      </c>
      <c r="M2229" t="b">
        <f t="shared" si="207"/>
        <v>0</v>
      </c>
      <c r="N2229" t="b">
        <f t="shared" si="208"/>
        <v>1</v>
      </c>
      <c r="O2229" t="b">
        <f t="shared" si="209"/>
        <v>1</v>
      </c>
    </row>
    <row r="2230" spans="1:15">
      <c r="A2230" s="4">
        <v>1128299</v>
      </c>
      <c r="B2230" s="6">
        <v>300</v>
      </c>
      <c r="C2230" s="12" t="s">
        <v>1087</v>
      </c>
      <c r="D2230" s="12" t="s">
        <v>1253</v>
      </c>
      <c r="E2230" s="10">
        <v>48000</v>
      </c>
      <c r="F2230" s="11">
        <v>0.4</v>
      </c>
      <c r="G2230" s="13">
        <f t="shared" si="204"/>
        <v>120000</v>
      </c>
      <c r="H2230" s="154" t="s">
        <v>1246</v>
      </c>
      <c r="I2230" s="4" t="s">
        <v>1018</v>
      </c>
      <c r="J2230">
        <v>120000</v>
      </c>
      <c r="K2230" t="b">
        <f t="shared" si="205"/>
        <v>0</v>
      </c>
      <c r="L2230" t="b">
        <f t="shared" si="206"/>
        <v>0</v>
      </c>
      <c r="M2230" t="b">
        <f t="shared" si="207"/>
        <v>0</v>
      </c>
      <c r="N2230" t="b">
        <f t="shared" si="208"/>
        <v>1</v>
      </c>
      <c r="O2230" t="b">
        <f t="shared" si="209"/>
        <v>1</v>
      </c>
    </row>
    <row r="2231" spans="1:15">
      <c r="A2231" s="4">
        <v>1128299</v>
      </c>
      <c r="B2231" s="6">
        <v>250</v>
      </c>
      <c r="C2231" s="12" t="s">
        <v>1087</v>
      </c>
      <c r="D2231" s="12" t="s">
        <v>1253</v>
      </c>
      <c r="E2231" s="10">
        <v>39375</v>
      </c>
      <c r="F2231" s="11">
        <v>0.35</v>
      </c>
      <c r="G2231" s="13">
        <f t="shared" si="204"/>
        <v>112500</v>
      </c>
      <c r="H2231" s="154" t="s">
        <v>1246</v>
      </c>
      <c r="I2231" s="4" t="s">
        <v>1018</v>
      </c>
      <c r="J2231">
        <v>112500</v>
      </c>
      <c r="K2231" t="b">
        <f t="shared" si="205"/>
        <v>0</v>
      </c>
      <c r="L2231" t="b">
        <f t="shared" si="206"/>
        <v>0</v>
      </c>
      <c r="M2231" t="b">
        <f t="shared" si="207"/>
        <v>0</v>
      </c>
      <c r="N2231" t="b">
        <f t="shared" si="208"/>
        <v>1</v>
      </c>
      <c r="O2231" t="b">
        <f t="shared" si="209"/>
        <v>1</v>
      </c>
    </row>
    <row r="2232" spans="1:15">
      <c r="A2232" s="4">
        <v>1128299</v>
      </c>
      <c r="B2232" s="6">
        <v>450</v>
      </c>
      <c r="C2232" s="12" t="s">
        <v>1087</v>
      </c>
      <c r="D2232" s="12" t="s">
        <v>1253</v>
      </c>
      <c r="E2232" s="10">
        <v>45000</v>
      </c>
      <c r="F2232" s="11">
        <v>0.25</v>
      </c>
      <c r="G2232" s="13">
        <f t="shared" si="204"/>
        <v>180000</v>
      </c>
      <c r="H2232" s="154" t="s">
        <v>1246</v>
      </c>
      <c r="I2232" s="4" t="s">
        <v>1018</v>
      </c>
      <c r="J2232">
        <v>180000</v>
      </c>
      <c r="K2232" t="b">
        <f t="shared" si="205"/>
        <v>0</v>
      </c>
      <c r="L2232" t="b">
        <f t="shared" si="206"/>
        <v>0</v>
      </c>
      <c r="M2232" t="b">
        <f t="shared" si="207"/>
        <v>0</v>
      </c>
      <c r="N2232" t="b">
        <f t="shared" si="208"/>
        <v>1</v>
      </c>
      <c r="O2232" t="b">
        <f t="shared" si="209"/>
        <v>1</v>
      </c>
    </row>
    <row r="2233" spans="1:15">
      <c r="A2233" s="4">
        <v>1128299</v>
      </c>
      <c r="B2233" s="6">
        <v>500</v>
      </c>
      <c r="C2233" s="12" t="s">
        <v>1087</v>
      </c>
      <c r="D2233" s="12" t="s">
        <v>1253</v>
      </c>
      <c r="E2233" s="10">
        <v>60000</v>
      </c>
      <c r="F2233" s="11">
        <v>0.4</v>
      </c>
      <c r="G2233" s="13">
        <f t="shared" si="204"/>
        <v>150000</v>
      </c>
      <c r="H2233" s="154" t="s">
        <v>1246</v>
      </c>
      <c r="I2233" s="4" t="s">
        <v>1018</v>
      </c>
      <c r="J2233">
        <v>150000</v>
      </c>
      <c r="K2233" t="b">
        <f t="shared" si="205"/>
        <v>0</v>
      </c>
      <c r="L2233" t="b">
        <f t="shared" si="206"/>
        <v>0</v>
      </c>
      <c r="M2233" t="b">
        <f t="shared" si="207"/>
        <v>0</v>
      </c>
      <c r="N2233" t="b">
        <f t="shared" si="208"/>
        <v>1</v>
      </c>
      <c r="O2233" t="b">
        <f t="shared" si="209"/>
        <v>1</v>
      </c>
    </row>
    <row r="2234" spans="1:15">
      <c r="A2234" s="4">
        <v>1128299</v>
      </c>
      <c r="B2234" s="6">
        <v>400</v>
      </c>
      <c r="C2234" s="12" t="s">
        <v>1086</v>
      </c>
      <c r="D2234" s="12" t="s">
        <v>1253</v>
      </c>
      <c r="E2234" s="10">
        <v>64000</v>
      </c>
      <c r="F2234" s="11">
        <v>0.4</v>
      </c>
      <c r="G2234" s="13">
        <f t="shared" si="204"/>
        <v>160000</v>
      </c>
      <c r="H2234" s="154" t="s">
        <v>1246</v>
      </c>
      <c r="I2234" s="4" t="s">
        <v>1018</v>
      </c>
      <c r="J2234">
        <v>160000</v>
      </c>
      <c r="K2234" t="b">
        <f t="shared" si="205"/>
        <v>0</v>
      </c>
      <c r="L2234" t="b">
        <f t="shared" si="206"/>
        <v>1</v>
      </c>
      <c r="M2234" t="b">
        <f t="shared" si="207"/>
        <v>0</v>
      </c>
      <c r="N2234" t="b">
        <f t="shared" si="208"/>
        <v>1</v>
      </c>
      <c r="O2234" t="b">
        <f t="shared" si="209"/>
        <v>1</v>
      </c>
    </row>
    <row r="2235" spans="1:15">
      <c r="A2235" s="4">
        <v>1128299</v>
      </c>
      <c r="B2235" s="6">
        <v>400</v>
      </c>
      <c r="C2235" s="12" t="s">
        <v>1086</v>
      </c>
      <c r="D2235" s="12" t="s">
        <v>1253</v>
      </c>
      <c r="E2235" s="10">
        <v>56000</v>
      </c>
      <c r="F2235" s="11">
        <v>0.35</v>
      </c>
      <c r="G2235" s="13">
        <f t="shared" si="204"/>
        <v>160000</v>
      </c>
      <c r="H2235" s="154" t="s">
        <v>1246</v>
      </c>
      <c r="I2235" s="4" t="s">
        <v>1018</v>
      </c>
      <c r="J2235">
        <v>160000</v>
      </c>
      <c r="K2235" t="b">
        <f t="shared" si="205"/>
        <v>0</v>
      </c>
      <c r="L2235" t="b">
        <f t="shared" si="206"/>
        <v>1</v>
      </c>
      <c r="M2235" t="b">
        <f t="shared" si="207"/>
        <v>0</v>
      </c>
      <c r="N2235" t="b">
        <f t="shared" si="208"/>
        <v>1</v>
      </c>
      <c r="O2235" t="b">
        <f t="shared" si="209"/>
        <v>1</v>
      </c>
    </row>
    <row r="2236" spans="1:15">
      <c r="A2236" s="4">
        <v>1128299</v>
      </c>
      <c r="B2236" s="6">
        <v>250</v>
      </c>
      <c r="C2236" s="12" t="s">
        <v>1087</v>
      </c>
      <c r="D2236" s="12" t="s">
        <v>1253</v>
      </c>
      <c r="E2236" s="10">
        <v>40000</v>
      </c>
      <c r="F2236" s="11">
        <v>0.4</v>
      </c>
      <c r="G2236" s="13">
        <f t="shared" si="204"/>
        <v>100000</v>
      </c>
      <c r="H2236" s="154" t="s">
        <v>1246</v>
      </c>
      <c r="I2236" s="4" t="s">
        <v>1018</v>
      </c>
      <c r="J2236">
        <v>100000</v>
      </c>
      <c r="K2236" t="b">
        <f t="shared" si="205"/>
        <v>0</v>
      </c>
      <c r="L2236" t="b">
        <f t="shared" si="206"/>
        <v>0</v>
      </c>
      <c r="M2236" t="b">
        <f t="shared" si="207"/>
        <v>0</v>
      </c>
      <c r="N2236" t="b">
        <f t="shared" si="208"/>
        <v>1</v>
      </c>
      <c r="O2236" t="b">
        <f t="shared" si="209"/>
        <v>1</v>
      </c>
    </row>
    <row r="2237" spans="1:15">
      <c r="A2237" s="4">
        <v>1128299</v>
      </c>
      <c r="B2237" s="6">
        <v>175</v>
      </c>
      <c r="C2237" s="12" t="s">
        <v>1087</v>
      </c>
      <c r="D2237" s="12" t="s">
        <v>1253</v>
      </c>
      <c r="E2237" s="10">
        <v>27562.5</v>
      </c>
      <c r="F2237" s="11">
        <v>0.35</v>
      </c>
      <c r="G2237" s="13">
        <f t="shared" si="204"/>
        <v>78750</v>
      </c>
      <c r="H2237" s="154" t="s">
        <v>1246</v>
      </c>
      <c r="I2237" s="4" t="s">
        <v>1018</v>
      </c>
      <c r="J2237">
        <v>78750</v>
      </c>
      <c r="K2237" t="b">
        <f t="shared" si="205"/>
        <v>0</v>
      </c>
      <c r="L2237" t="b">
        <f t="shared" si="206"/>
        <v>0</v>
      </c>
      <c r="M2237" t="b">
        <f t="shared" si="207"/>
        <v>0</v>
      </c>
      <c r="N2237" t="b">
        <f t="shared" si="208"/>
        <v>1</v>
      </c>
      <c r="O2237" t="b">
        <f t="shared" si="209"/>
        <v>1</v>
      </c>
    </row>
    <row r="2238" spans="1:15">
      <c r="A2238" s="4">
        <v>1128299</v>
      </c>
      <c r="B2238" s="6">
        <v>375</v>
      </c>
      <c r="C2238" s="12" t="s">
        <v>1086</v>
      </c>
      <c r="D2238" s="12" t="s">
        <v>1253</v>
      </c>
      <c r="E2238" s="10">
        <v>37500</v>
      </c>
      <c r="F2238" s="11">
        <v>0.25</v>
      </c>
      <c r="G2238" s="13">
        <f t="shared" si="204"/>
        <v>150000</v>
      </c>
      <c r="H2238" s="154" t="s">
        <v>1246</v>
      </c>
      <c r="I2238" s="4" t="s">
        <v>1018</v>
      </c>
      <c r="J2238">
        <v>150000</v>
      </c>
      <c r="K2238" t="b">
        <f t="shared" si="205"/>
        <v>0</v>
      </c>
      <c r="L2238" t="b">
        <f t="shared" si="206"/>
        <v>1</v>
      </c>
      <c r="M2238" t="b">
        <f t="shared" si="207"/>
        <v>0</v>
      </c>
      <c r="N2238" t="b">
        <f t="shared" si="208"/>
        <v>1</v>
      </c>
      <c r="O2238" t="b">
        <f t="shared" si="209"/>
        <v>1</v>
      </c>
    </row>
    <row r="2239" spans="1:15">
      <c r="A2239" s="4">
        <v>1128299</v>
      </c>
      <c r="B2239" s="6">
        <v>525</v>
      </c>
      <c r="C2239" s="12" t="s">
        <v>1087</v>
      </c>
      <c r="D2239" s="12" t="s">
        <v>1253</v>
      </c>
      <c r="E2239" s="10">
        <v>84000</v>
      </c>
      <c r="F2239" s="11">
        <v>0.4</v>
      </c>
      <c r="G2239" s="13">
        <f t="shared" si="204"/>
        <v>210000</v>
      </c>
      <c r="H2239" s="154" t="s">
        <v>1246</v>
      </c>
      <c r="I2239" s="4" t="s">
        <v>1018</v>
      </c>
      <c r="J2239">
        <v>210000</v>
      </c>
      <c r="K2239" t="b">
        <f t="shared" si="205"/>
        <v>0</v>
      </c>
      <c r="L2239" t="b">
        <f t="shared" si="206"/>
        <v>0</v>
      </c>
      <c r="M2239" t="b">
        <f t="shared" si="207"/>
        <v>0</v>
      </c>
      <c r="N2239" t="b">
        <f t="shared" si="208"/>
        <v>1</v>
      </c>
      <c r="O2239" t="b">
        <f t="shared" si="209"/>
        <v>1</v>
      </c>
    </row>
    <row r="2240" spans="1:15">
      <c r="A2240" s="4">
        <v>1128299</v>
      </c>
      <c r="B2240" s="6">
        <v>375</v>
      </c>
      <c r="C2240" s="12" t="s">
        <v>1087</v>
      </c>
      <c r="D2240" s="12" t="s">
        <v>1253</v>
      </c>
      <c r="E2240" s="10">
        <v>75000</v>
      </c>
      <c r="F2240" s="11">
        <v>0.4</v>
      </c>
      <c r="G2240" s="13">
        <f t="shared" si="204"/>
        <v>187500</v>
      </c>
      <c r="H2240" s="154" t="s">
        <v>1246</v>
      </c>
      <c r="I2240" s="4" t="s">
        <v>1018</v>
      </c>
      <c r="J2240">
        <v>187500</v>
      </c>
      <c r="K2240" t="b">
        <f t="shared" si="205"/>
        <v>0</v>
      </c>
      <c r="L2240" t="b">
        <f t="shared" si="206"/>
        <v>0</v>
      </c>
      <c r="M2240" t="b">
        <f t="shared" si="207"/>
        <v>0</v>
      </c>
      <c r="N2240" t="b">
        <f t="shared" si="208"/>
        <v>1</v>
      </c>
      <c r="O2240" t="b">
        <f t="shared" si="209"/>
        <v>1</v>
      </c>
    </row>
    <row r="2241" spans="1:15">
      <c r="A2241" s="4">
        <v>1128299</v>
      </c>
      <c r="B2241" s="6">
        <v>375</v>
      </c>
      <c r="C2241" s="12" t="s">
        <v>1087</v>
      </c>
      <c r="D2241" s="12" t="s">
        <v>1253</v>
      </c>
      <c r="E2241" s="10">
        <v>65625</v>
      </c>
      <c r="F2241" s="11">
        <v>0.35</v>
      </c>
      <c r="G2241" s="13">
        <f t="shared" si="204"/>
        <v>187500</v>
      </c>
      <c r="H2241" s="154" t="s">
        <v>1246</v>
      </c>
      <c r="I2241" s="4" t="s">
        <v>1018</v>
      </c>
      <c r="J2241">
        <v>187500</v>
      </c>
      <c r="K2241" t="b">
        <f t="shared" si="205"/>
        <v>0</v>
      </c>
      <c r="L2241" t="b">
        <f t="shared" si="206"/>
        <v>0</v>
      </c>
      <c r="M2241" t="b">
        <f t="shared" si="207"/>
        <v>0</v>
      </c>
      <c r="N2241" t="b">
        <f t="shared" si="208"/>
        <v>1</v>
      </c>
      <c r="O2241" t="b">
        <f t="shared" si="209"/>
        <v>1</v>
      </c>
    </row>
    <row r="2242" spans="1:15">
      <c r="A2242" s="4">
        <v>1128299</v>
      </c>
      <c r="B2242" s="6">
        <v>250</v>
      </c>
      <c r="C2242" s="12" t="s">
        <v>1086</v>
      </c>
      <c r="D2242" s="12" t="s">
        <v>1253</v>
      </c>
      <c r="E2242" s="10">
        <v>50000</v>
      </c>
      <c r="F2242" s="11">
        <v>0.4</v>
      </c>
      <c r="G2242" s="13">
        <f t="shared" si="204"/>
        <v>125000</v>
      </c>
      <c r="H2242" s="154" t="s">
        <v>1246</v>
      </c>
      <c r="I2242" s="4" t="s">
        <v>1018</v>
      </c>
      <c r="J2242">
        <v>125000</v>
      </c>
      <c r="K2242" t="b">
        <f t="shared" si="205"/>
        <v>0</v>
      </c>
      <c r="L2242" t="b">
        <f t="shared" si="206"/>
        <v>1</v>
      </c>
      <c r="M2242" t="b">
        <f t="shared" si="207"/>
        <v>0</v>
      </c>
      <c r="N2242" t="b">
        <f t="shared" si="208"/>
        <v>1</v>
      </c>
      <c r="O2242" t="b">
        <f t="shared" si="209"/>
        <v>1</v>
      </c>
    </row>
    <row r="2243" spans="1:15">
      <c r="A2243" s="4">
        <v>1128299</v>
      </c>
      <c r="B2243" s="6">
        <v>150</v>
      </c>
      <c r="C2243" s="12" t="s">
        <v>1086</v>
      </c>
      <c r="D2243" s="12" t="s">
        <v>1253</v>
      </c>
      <c r="E2243" s="10">
        <v>28875</v>
      </c>
      <c r="F2243" s="11">
        <v>0.35</v>
      </c>
      <c r="G2243" s="13">
        <f t="shared" si="204"/>
        <v>82500</v>
      </c>
      <c r="H2243" s="154" t="s">
        <v>1246</v>
      </c>
      <c r="I2243" s="4" t="s">
        <v>1018</v>
      </c>
      <c r="J2243">
        <v>82500</v>
      </c>
      <c r="K2243" t="b">
        <f t="shared" si="205"/>
        <v>0</v>
      </c>
      <c r="L2243" t="b">
        <f t="shared" si="206"/>
        <v>1</v>
      </c>
      <c r="M2243" t="b">
        <f t="shared" si="207"/>
        <v>0</v>
      </c>
      <c r="N2243" t="b">
        <f t="shared" si="208"/>
        <v>1</v>
      </c>
      <c r="O2243" t="b">
        <f t="shared" si="209"/>
        <v>1</v>
      </c>
    </row>
    <row r="2244" spans="1:15">
      <c r="A2244" s="4">
        <v>1128299</v>
      </c>
      <c r="B2244" s="6">
        <v>350</v>
      </c>
      <c r="C2244" s="12" t="s">
        <v>1087</v>
      </c>
      <c r="D2244" s="12" t="s">
        <v>1253</v>
      </c>
      <c r="E2244" s="10">
        <v>43750</v>
      </c>
      <c r="F2244" s="11">
        <v>0.25</v>
      </c>
      <c r="G2244" s="13">
        <f t="shared" si="204"/>
        <v>175000</v>
      </c>
      <c r="H2244" s="154" t="s">
        <v>1246</v>
      </c>
      <c r="I2244" s="4" t="s">
        <v>1018</v>
      </c>
      <c r="J2244">
        <v>175000</v>
      </c>
      <c r="K2244" t="b">
        <f t="shared" si="205"/>
        <v>0</v>
      </c>
      <c r="L2244" t="b">
        <f t="shared" si="206"/>
        <v>0</v>
      </c>
      <c r="M2244" t="b">
        <f t="shared" si="207"/>
        <v>0</v>
      </c>
      <c r="N2244" t="b">
        <f t="shared" si="208"/>
        <v>1</v>
      </c>
      <c r="O2244" t="b">
        <f t="shared" si="209"/>
        <v>1</v>
      </c>
    </row>
    <row r="2245" spans="1:15">
      <c r="A2245" s="4">
        <v>1128299</v>
      </c>
      <c r="B2245" s="6">
        <v>525</v>
      </c>
      <c r="C2245" s="12" t="s">
        <v>1087</v>
      </c>
      <c r="D2245" s="12" t="s">
        <v>1253</v>
      </c>
      <c r="E2245" s="10">
        <v>105000</v>
      </c>
      <c r="F2245" s="11">
        <v>0.4</v>
      </c>
      <c r="G2245" s="13">
        <f t="shared" ref="G2245:G2308" si="210">E2245/F2245</f>
        <v>262500</v>
      </c>
      <c r="H2245" s="154" t="s">
        <v>1246</v>
      </c>
      <c r="I2245" s="4" t="s">
        <v>1018</v>
      </c>
      <c r="J2245">
        <v>262500</v>
      </c>
      <c r="K2245" t="b">
        <f t="shared" ref="K2245:K2308" si="211">IF(J2245&gt;450000,TRUE,FALSE)</f>
        <v>0</v>
      </c>
      <c r="L2245" t="b">
        <f t="shared" ref="L2245:L2308" si="212">OR(C2245="Men's Street Footwear",H2245="Credit Card")</f>
        <v>0</v>
      </c>
      <c r="M2245" t="b">
        <f t="shared" ref="M2245:M2308" si="213">AND(D2245="Male",H2245="Credit Card",G2245&lt;150000)</f>
        <v>0</v>
      </c>
      <c r="N2245" t="b">
        <f t="shared" ref="N2245:N2308" si="214">NOT(H2245="Credit Card")</f>
        <v>1</v>
      </c>
      <c r="O2245" t="b">
        <f t="shared" ref="O2245:O2308" si="215">NOT(AND(H2245=0,B2245&lt;=500))</f>
        <v>1</v>
      </c>
    </row>
    <row r="2246" spans="1:15">
      <c r="A2246" s="4">
        <v>1128299</v>
      </c>
      <c r="B2246" s="6">
        <v>325</v>
      </c>
      <c r="C2246" s="12" t="s">
        <v>1086</v>
      </c>
      <c r="D2246" s="12" t="s">
        <v>1253</v>
      </c>
      <c r="E2246" s="10">
        <v>71500</v>
      </c>
      <c r="F2246" s="11">
        <v>0.4</v>
      </c>
      <c r="G2246" s="13">
        <f t="shared" si="210"/>
        <v>178750</v>
      </c>
      <c r="H2246" s="154" t="s">
        <v>1246</v>
      </c>
      <c r="I2246" s="4" t="s">
        <v>1018</v>
      </c>
      <c r="J2246">
        <v>178750</v>
      </c>
      <c r="K2246" t="b">
        <f t="shared" si="211"/>
        <v>0</v>
      </c>
      <c r="L2246" t="b">
        <f t="shared" si="212"/>
        <v>1</v>
      </c>
      <c r="M2246" t="b">
        <f t="shared" si="213"/>
        <v>0</v>
      </c>
      <c r="N2246" t="b">
        <f t="shared" si="214"/>
        <v>1</v>
      </c>
      <c r="O2246" t="b">
        <f t="shared" si="215"/>
        <v>1</v>
      </c>
    </row>
    <row r="2247" spans="1:15">
      <c r="A2247" s="4">
        <v>1128299</v>
      </c>
      <c r="B2247" s="6">
        <v>375</v>
      </c>
      <c r="C2247" s="12" t="s">
        <v>1087</v>
      </c>
      <c r="D2247" s="12" t="s">
        <v>1253</v>
      </c>
      <c r="E2247" s="10">
        <v>72187.5</v>
      </c>
      <c r="F2247" s="11">
        <v>0.35</v>
      </c>
      <c r="G2247" s="13">
        <f t="shared" si="210"/>
        <v>206250</v>
      </c>
      <c r="H2247" s="154" t="s">
        <v>1246</v>
      </c>
      <c r="I2247" s="4" t="s">
        <v>1018</v>
      </c>
      <c r="J2247">
        <v>206250</v>
      </c>
      <c r="K2247" t="b">
        <f t="shared" si="211"/>
        <v>0</v>
      </c>
      <c r="L2247" t="b">
        <f t="shared" si="212"/>
        <v>0</v>
      </c>
      <c r="M2247" t="b">
        <f t="shared" si="213"/>
        <v>0</v>
      </c>
      <c r="N2247" t="b">
        <f t="shared" si="214"/>
        <v>1</v>
      </c>
      <c r="O2247" t="b">
        <f t="shared" si="215"/>
        <v>1</v>
      </c>
    </row>
    <row r="2248" spans="1:15">
      <c r="A2248" s="4">
        <v>1128299</v>
      </c>
      <c r="B2248" s="6">
        <v>275</v>
      </c>
      <c r="C2248" s="12" t="s">
        <v>1086</v>
      </c>
      <c r="D2248" s="12" t="s">
        <v>1253</v>
      </c>
      <c r="E2248" s="10">
        <v>55000</v>
      </c>
      <c r="F2248" s="11">
        <v>0.4</v>
      </c>
      <c r="G2248" s="13">
        <f t="shared" si="210"/>
        <v>137500</v>
      </c>
      <c r="H2248" s="154" t="s">
        <v>1246</v>
      </c>
      <c r="I2248" s="4" t="s">
        <v>1018</v>
      </c>
      <c r="J2248">
        <v>137500</v>
      </c>
      <c r="K2248" t="b">
        <f t="shared" si="211"/>
        <v>0</v>
      </c>
      <c r="L2248" t="b">
        <f t="shared" si="212"/>
        <v>1</v>
      </c>
      <c r="M2248" t="b">
        <f t="shared" si="213"/>
        <v>0</v>
      </c>
      <c r="N2248" t="b">
        <f t="shared" si="214"/>
        <v>1</v>
      </c>
      <c r="O2248" t="b">
        <f t="shared" si="215"/>
        <v>1</v>
      </c>
    </row>
    <row r="2249" spans="1:15">
      <c r="A2249" s="4">
        <v>1128299</v>
      </c>
      <c r="B2249" s="6">
        <v>175</v>
      </c>
      <c r="C2249" s="12" t="s">
        <v>1086</v>
      </c>
      <c r="D2249" s="12" t="s">
        <v>1253</v>
      </c>
      <c r="E2249" s="10">
        <v>33687.5</v>
      </c>
      <c r="F2249" s="11">
        <v>0.35</v>
      </c>
      <c r="G2249" s="13">
        <f t="shared" si="210"/>
        <v>96250</v>
      </c>
      <c r="H2249" s="154" t="s">
        <v>1246</v>
      </c>
      <c r="I2249" s="4" t="s">
        <v>1018</v>
      </c>
      <c r="J2249">
        <v>96250</v>
      </c>
      <c r="K2249" t="b">
        <f t="shared" si="211"/>
        <v>0</v>
      </c>
      <c r="L2249" t="b">
        <f t="shared" si="212"/>
        <v>1</v>
      </c>
      <c r="M2249" t="b">
        <f t="shared" si="213"/>
        <v>0</v>
      </c>
      <c r="N2249" t="b">
        <f t="shared" si="214"/>
        <v>1</v>
      </c>
      <c r="O2249" t="b">
        <f t="shared" si="215"/>
        <v>1</v>
      </c>
    </row>
    <row r="2250" spans="1:15">
      <c r="A2250" s="4">
        <v>1128299</v>
      </c>
      <c r="B2250" s="6">
        <v>350</v>
      </c>
      <c r="C2250" s="12" t="s">
        <v>1086</v>
      </c>
      <c r="D2250" s="12" t="s">
        <v>1253</v>
      </c>
      <c r="E2250" s="10">
        <v>61250</v>
      </c>
      <c r="F2250" s="11">
        <v>0.25</v>
      </c>
      <c r="G2250" s="13">
        <f t="shared" si="210"/>
        <v>245000</v>
      </c>
      <c r="H2250" s="154" t="s">
        <v>1246</v>
      </c>
      <c r="I2250" s="4" t="s">
        <v>1018</v>
      </c>
      <c r="J2250">
        <v>245000</v>
      </c>
      <c r="K2250" t="b">
        <f t="shared" si="211"/>
        <v>0</v>
      </c>
      <c r="L2250" t="b">
        <f t="shared" si="212"/>
        <v>1</v>
      </c>
      <c r="M2250" t="b">
        <f t="shared" si="213"/>
        <v>0</v>
      </c>
      <c r="N2250" t="b">
        <f t="shared" si="214"/>
        <v>1</v>
      </c>
      <c r="O2250" t="b">
        <f t="shared" si="215"/>
        <v>1</v>
      </c>
    </row>
    <row r="2251" spans="1:15">
      <c r="A2251" s="4">
        <v>1128299</v>
      </c>
      <c r="B2251" s="6">
        <v>550</v>
      </c>
      <c r="C2251" s="12" t="s">
        <v>1087</v>
      </c>
      <c r="D2251" s="12" t="s">
        <v>1253</v>
      </c>
      <c r="E2251" s="10">
        <v>110000</v>
      </c>
      <c r="F2251" s="11">
        <v>0.4</v>
      </c>
      <c r="G2251" s="13">
        <f t="shared" si="210"/>
        <v>275000</v>
      </c>
      <c r="H2251" s="154" t="s">
        <v>1246</v>
      </c>
      <c r="I2251" s="4" t="s">
        <v>1018</v>
      </c>
      <c r="J2251">
        <v>275000</v>
      </c>
      <c r="K2251" t="b">
        <f t="shared" si="211"/>
        <v>0</v>
      </c>
      <c r="L2251" t="b">
        <f t="shared" si="212"/>
        <v>0</v>
      </c>
      <c r="M2251" t="b">
        <f t="shared" si="213"/>
        <v>0</v>
      </c>
      <c r="N2251" t="b">
        <f t="shared" si="214"/>
        <v>1</v>
      </c>
      <c r="O2251" t="b">
        <f t="shared" si="215"/>
        <v>1</v>
      </c>
    </row>
    <row r="2252" spans="1:15">
      <c r="A2252" s="4">
        <v>1128299</v>
      </c>
      <c r="B2252" s="6">
        <v>400</v>
      </c>
      <c r="C2252" s="12" t="s">
        <v>1087</v>
      </c>
      <c r="D2252" s="12" t="s">
        <v>1253</v>
      </c>
      <c r="E2252" s="10">
        <v>88000</v>
      </c>
      <c r="F2252" s="11">
        <v>0.4</v>
      </c>
      <c r="G2252" s="13">
        <f t="shared" si="210"/>
        <v>220000</v>
      </c>
      <c r="H2252" s="154" t="s">
        <v>1246</v>
      </c>
      <c r="I2252" s="4" t="s">
        <v>1018</v>
      </c>
      <c r="J2252">
        <v>220000</v>
      </c>
      <c r="K2252" t="b">
        <f t="shared" si="211"/>
        <v>0</v>
      </c>
      <c r="L2252" t="b">
        <f t="shared" si="212"/>
        <v>0</v>
      </c>
      <c r="M2252" t="b">
        <f t="shared" si="213"/>
        <v>0</v>
      </c>
      <c r="N2252" t="b">
        <f t="shared" si="214"/>
        <v>1</v>
      </c>
      <c r="O2252" t="b">
        <f t="shared" si="215"/>
        <v>1</v>
      </c>
    </row>
    <row r="2253" spans="1:15">
      <c r="A2253" s="4">
        <v>1128299</v>
      </c>
      <c r="B2253" s="6">
        <v>425</v>
      </c>
      <c r="C2253" s="12" t="s">
        <v>1086</v>
      </c>
      <c r="D2253" s="12" t="s">
        <v>1253</v>
      </c>
      <c r="E2253" s="10">
        <v>81812.5</v>
      </c>
      <c r="F2253" s="11">
        <v>0.35</v>
      </c>
      <c r="G2253" s="13">
        <f t="shared" si="210"/>
        <v>233750.00000000003</v>
      </c>
      <c r="H2253" s="154" t="s">
        <v>1246</v>
      </c>
      <c r="I2253" s="4" t="s">
        <v>1018</v>
      </c>
      <c r="J2253">
        <v>233750.00000000003</v>
      </c>
      <c r="K2253" t="b">
        <f t="shared" si="211"/>
        <v>0</v>
      </c>
      <c r="L2253" t="b">
        <f t="shared" si="212"/>
        <v>1</v>
      </c>
      <c r="M2253" t="b">
        <f t="shared" si="213"/>
        <v>0</v>
      </c>
      <c r="N2253" t="b">
        <f t="shared" si="214"/>
        <v>1</v>
      </c>
      <c r="O2253" t="b">
        <f t="shared" si="215"/>
        <v>1</v>
      </c>
    </row>
    <row r="2254" spans="1:15">
      <c r="A2254" s="4">
        <v>1128299</v>
      </c>
      <c r="B2254" s="6">
        <v>325</v>
      </c>
      <c r="C2254" s="12" t="s">
        <v>1086</v>
      </c>
      <c r="D2254" s="12" t="s">
        <v>1253</v>
      </c>
      <c r="E2254" s="10">
        <v>65000</v>
      </c>
      <c r="F2254" s="11">
        <v>0.4</v>
      </c>
      <c r="G2254" s="13">
        <f t="shared" si="210"/>
        <v>162500</v>
      </c>
      <c r="H2254" s="154" t="s">
        <v>1246</v>
      </c>
      <c r="I2254" s="4" t="s">
        <v>1018</v>
      </c>
      <c r="J2254">
        <v>162500</v>
      </c>
      <c r="K2254" t="b">
        <f t="shared" si="211"/>
        <v>0</v>
      </c>
      <c r="L2254" t="b">
        <f t="shared" si="212"/>
        <v>1</v>
      </c>
      <c r="M2254" t="b">
        <f t="shared" si="213"/>
        <v>0</v>
      </c>
      <c r="N2254" t="b">
        <f t="shared" si="214"/>
        <v>1</v>
      </c>
      <c r="O2254" t="b">
        <f t="shared" si="215"/>
        <v>1</v>
      </c>
    </row>
    <row r="2255" spans="1:15">
      <c r="A2255" s="4">
        <v>1128299</v>
      </c>
      <c r="B2255" s="6">
        <v>225</v>
      </c>
      <c r="C2255" s="12" t="s">
        <v>1086</v>
      </c>
      <c r="D2255" s="12" t="s">
        <v>1253</v>
      </c>
      <c r="E2255" s="10">
        <v>43312.5</v>
      </c>
      <c r="F2255" s="11">
        <v>0.35</v>
      </c>
      <c r="G2255" s="13">
        <f t="shared" si="210"/>
        <v>123750.00000000001</v>
      </c>
      <c r="H2255" s="154" t="s">
        <v>1246</v>
      </c>
      <c r="I2255" s="4" t="s">
        <v>1018</v>
      </c>
      <c r="J2255">
        <v>123750.00000000001</v>
      </c>
      <c r="K2255" t="b">
        <f t="shared" si="211"/>
        <v>0</v>
      </c>
      <c r="L2255" t="b">
        <f t="shared" si="212"/>
        <v>1</v>
      </c>
      <c r="M2255" t="b">
        <f t="shared" si="213"/>
        <v>0</v>
      </c>
      <c r="N2255" t="b">
        <f t="shared" si="214"/>
        <v>1</v>
      </c>
      <c r="O2255" t="b">
        <f t="shared" si="215"/>
        <v>1</v>
      </c>
    </row>
    <row r="2256" spans="1:15">
      <c r="A2256" s="4">
        <v>1128299</v>
      </c>
      <c r="B2256" s="6">
        <v>400</v>
      </c>
      <c r="C2256" s="12" t="s">
        <v>1086</v>
      </c>
      <c r="D2256" s="12" t="s">
        <v>1253</v>
      </c>
      <c r="E2256" s="10">
        <v>70000</v>
      </c>
      <c r="F2256" s="11">
        <v>0.25</v>
      </c>
      <c r="G2256" s="13">
        <f t="shared" si="210"/>
        <v>280000</v>
      </c>
      <c r="H2256" s="154" t="s">
        <v>1246</v>
      </c>
      <c r="I2256" s="4" t="s">
        <v>1018</v>
      </c>
      <c r="J2256">
        <v>280000</v>
      </c>
      <c r="K2256" t="b">
        <f t="shared" si="211"/>
        <v>0</v>
      </c>
      <c r="L2256" t="b">
        <f t="shared" si="212"/>
        <v>1</v>
      </c>
      <c r="M2256" t="b">
        <f t="shared" si="213"/>
        <v>0</v>
      </c>
      <c r="N2256" t="b">
        <f t="shared" si="214"/>
        <v>1</v>
      </c>
      <c r="O2256" t="b">
        <f t="shared" si="215"/>
        <v>1</v>
      </c>
    </row>
    <row r="2257" spans="1:15">
      <c r="A2257" s="4">
        <v>1128299</v>
      </c>
      <c r="B2257" s="6">
        <v>675</v>
      </c>
      <c r="C2257" s="12" t="s">
        <v>1086</v>
      </c>
      <c r="D2257" s="12" t="s">
        <v>1253</v>
      </c>
      <c r="E2257" s="10">
        <v>135000</v>
      </c>
      <c r="F2257" s="11">
        <v>0.4</v>
      </c>
      <c r="G2257" s="13">
        <f t="shared" si="210"/>
        <v>337500</v>
      </c>
      <c r="H2257" s="154" t="s">
        <v>1246</v>
      </c>
      <c r="I2257" s="4" t="s">
        <v>1018</v>
      </c>
      <c r="J2257">
        <v>337500</v>
      </c>
      <c r="K2257" t="b">
        <f t="shared" si="211"/>
        <v>0</v>
      </c>
      <c r="L2257" t="b">
        <f t="shared" si="212"/>
        <v>1</v>
      </c>
      <c r="M2257" t="b">
        <f t="shared" si="213"/>
        <v>0</v>
      </c>
      <c r="N2257" t="b">
        <f t="shared" si="214"/>
        <v>1</v>
      </c>
      <c r="O2257" t="b">
        <f t="shared" si="215"/>
        <v>1</v>
      </c>
    </row>
    <row r="2258" spans="1:15">
      <c r="A2258" s="4">
        <v>1128299</v>
      </c>
      <c r="B2258" s="6">
        <v>525</v>
      </c>
      <c r="C2258" s="12" t="s">
        <v>1086</v>
      </c>
      <c r="D2258" s="12" t="s">
        <v>1253</v>
      </c>
      <c r="E2258" s="10">
        <v>115500</v>
      </c>
      <c r="F2258" s="11">
        <v>0.4</v>
      </c>
      <c r="G2258" s="13">
        <f t="shared" si="210"/>
        <v>288750</v>
      </c>
      <c r="H2258" s="154" t="s">
        <v>1246</v>
      </c>
      <c r="I2258" s="4" t="s">
        <v>1018</v>
      </c>
      <c r="J2258">
        <v>288750</v>
      </c>
      <c r="K2258" t="b">
        <f t="shared" si="211"/>
        <v>0</v>
      </c>
      <c r="L2258" t="b">
        <f t="shared" si="212"/>
        <v>1</v>
      </c>
      <c r="M2258" t="b">
        <f t="shared" si="213"/>
        <v>0</v>
      </c>
      <c r="N2258" t="b">
        <f t="shared" si="214"/>
        <v>1</v>
      </c>
      <c r="O2258" t="b">
        <f t="shared" si="215"/>
        <v>1</v>
      </c>
    </row>
    <row r="2259" spans="1:15">
      <c r="A2259" s="4">
        <v>1128299</v>
      </c>
      <c r="B2259" s="6">
        <v>525</v>
      </c>
      <c r="C2259" s="12" t="s">
        <v>1086</v>
      </c>
      <c r="D2259" s="12" t="s">
        <v>1253</v>
      </c>
      <c r="E2259" s="10">
        <v>101062.5</v>
      </c>
      <c r="F2259" s="11">
        <v>0.35</v>
      </c>
      <c r="G2259" s="13">
        <f t="shared" si="210"/>
        <v>288750</v>
      </c>
      <c r="H2259" s="154" t="s">
        <v>1246</v>
      </c>
      <c r="I2259" s="4" t="s">
        <v>1018</v>
      </c>
      <c r="J2259">
        <v>288750</v>
      </c>
      <c r="K2259" t="b">
        <f t="shared" si="211"/>
        <v>0</v>
      </c>
      <c r="L2259" t="b">
        <f t="shared" si="212"/>
        <v>1</v>
      </c>
      <c r="M2259" t="b">
        <f t="shared" si="213"/>
        <v>0</v>
      </c>
      <c r="N2259" t="b">
        <f t="shared" si="214"/>
        <v>1</v>
      </c>
      <c r="O2259" t="b">
        <f t="shared" si="215"/>
        <v>1</v>
      </c>
    </row>
    <row r="2260" spans="1:15">
      <c r="A2260" s="4">
        <v>1128299</v>
      </c>
      <c r="B2260" s="6">
        <v>400</v>
      </c>
      <c r="C2260" s="12" t="s">
        <v>1087</v>
      </c>
      <c r="D2260" s="12" t="s">
        <v>1253</v>
      </c>
      <c r="E2260" s="10">
        <v>80000</v>
      </c>
      <c r="F2260" s="11">
        <v>0.4</v>
      </c>
      <c r="G2260" s="13">
        <f t="shared" si="210"/>
        <v>200000</v>
      </c>
      <c r="H2260" s="154" t="s">
        <v>1246</v>
      </c>
      <c r="I2260" s="4" t="s">
        <v>1018</v>
      </c>
      <c r="J2260">
        <v>200000</v>
      </c>
      <c r="K2260" t="b">
        <f t="shared" si="211"/>
        <v>0</v>
      </c>
      <c r="L2260" t="b">
        <f t="shared" si="212"/>
        <v>0</v>
      </c>
      <c r="M2260" t="b">
        <f t="shared" si="213"/>
        <v>0</v>
      </c>
      <c r="N2260" t="b">
        <f t="shared" si="214"/>
        <v>1</v>
      </c>
      <c r="O2260" t="b">
        <f t="shared" si="215"/>
        <v>1</v>
      </c>
    </row>
    <row r="2261" spans="1:15">
      <c r="A2261" s="4">
        <v>1128299</v>
      </c>
      <c r="B2261" s="6">
        <v>275</v>
      </c>
      <c r="C2261" s="12" t="s">
        <v>1087</v>
      </c>
      <c r="D2261" s="12" t="s">
        <v>1253</v>
      </c>
      <c r="E2261" s="10">
        <v>52937.5</v>
      </c>
      <c r="F2261" s="11">
        <v>0.35</v>
      </c>
      <c r="G2261" s="13">
        <f t="shared" si="210"/>
        <v>151250</v>
      </c>
      <c r="H2261" s="154" t="s">
        <v>1246</v>
      </c>
      <c r="I2261" s="4" t="s">
        <v>1018</v>
      </c>
      <c r="J2261">
        <v>151250</v>
      </c>
      <c r="K2261" t="b">
        <f t="shared" si="211"/>
        <v>0</v>
      </c>
      <c r="L2261" t="b">
        <f t="shared" si="212"/>
        <v>0</v>
      </c>
      <c r="M2261" t="b">
        <f t="shared" si="213"/>
        <v>0</v>
      </c>
      <c r="N2261" t="b">
        <f t="shared" si="214"/>
        <v>1</v>
      </c>
      <c r="O2261" t="b">
        <f t="shared" si="215"/>
        <v>1</v>
      </c>
    </row>
    <row r="2262" spans="1:15">
      <c r="A2262" s="4">
        <v>1128299</v>
      </c>
      <c r="B2262" s="6">
        <v>575</v>
      </c>
      <c r="C2262" s="12" t="s">
        <v>1087</v>
      </c>
      <c r="D2262" s="12" t="s">
        <v>1253</v>
      </c>
      <c r="E2262" s="10">
        <v>100625</v>
      </c>
      <c r="F2262" s="11">
        <v>0.25</v>
      </c>
      <c r="G2262" s="13">
        <f t="shared" si="210"/>
        <v>402500</v>
      </c>
      <c r="H2262" s="154" t="s">
        <v>1246</v>
      </c>
      <c r="I2262" s="4" t="s">
        <v>1018</v>
      </c>
      <c r="J2262">
        <v>402500</v>
      </c>
      <c r="K2262" t="b">
        <f t="shared" si="211"/>
        <v>0</v>
      </c>
      <c r="L2262" t="b">
        <f t="shared" si="212"/>
        <v>0</v>
      </c>
      <c r="M2262" t="b">
        <f t="shared" si="213"/>
        <v>0</v>
      </c>
      <c r="N2262" t="b">
        <f t="shared" si="214"/>
        <v>1</v>
      </c>
      <c r="O2262" t="b">
        <f t="shared" si="215"/>
        <v>1</v>
      </c>
    </row>
    <row r="2263" spans="1:15">
      <c r="A2263" s="4">
        <v>1128299</v>
      </c>
      <c r="B2263" s="6">
        <v>725</v>
      </c>
      <c r="C2263" s="12" t="s">
        <v>1087</v>
      </c>
      <c r="D2263" s="12" t="s">
        <v>1253</v>
      </c>
      <c r="E2263" s="10">
        <v>145000</v>
      </c>
      <c r="F2263" s="11">
        <v>0.4</v>
      </c>
      <c r="G2263" s="13">
        <f t="shared" si="210"/>
        <v>362500</v>
      </c>
      <c r="H2263" s="154" t="s">
        <v>1246</v>
      </c>
      <c r="I2263" s="4" t="s">
        <v>1018</v>
      </c>
      <c r="J2263">
        <v>362500</v>
      </c>
      <c r="K2263" t="b">
        <f t="shared" si="211"/>
        <v>0</v>
      </c>
      <c r="L2263" t="b">
        <f t="shared" si="212"/>
        <v>0</v>
      </c>
      <c r="M2263" t="b">
        <f t="shared" si="213"/>
        <v>0</v>
      </c>
      <c r="N2263" t="b">
        <f t="shared" si="214"/>
        <v>1</v>
      </c>
      <c r="O2263" t="b">
        <f t="shared" si="215"/>
        <v>1</v>
      </c>
    </row>
    <row r="2264" spans="1:15">
      <c r="A2264" s="4">
        <v>1128299</v>
      </c>
      <c r="B2264" s="6">
        <v>575</v>
      </c>
      <c r="C2264" s="12" t="s">
        <v>1087</v>
      </c>
      <c r="D2264" s="12" t="s">
        <v>1253</v>
      </c>
      <c r="E2264" s="10">
        <v>126500</v>
      </c>
      <c r="F2264" s="11">
        <v>0.4</v>
      </c>
      <c r="G2264" s="13">
        <f t="shared" si="210"/>
        <v>316250</v>
      </c>
      <c r="H2264" s="154" t="s">
        <v>1246</v>
      </c>
      <c r="I2264" s="4" t="s">
        <v>1018</v>
      </c>
      <c r="J2264">
        <v>316250</v>
      </c>
      <c r="K2264" t="b">
        <f t="shared" si="211"/>
        <v>0</v>
      </c>
      <c r="L2264" t="b">
        <f t="shared" si="212"/>
        <v>0</v>
      </c>
      <c r="M2264" t="b">
        <f t="shared" si="213"/>
        <v>0</v>
      </c>
      <c r="N2264" t="b">
        <f t="shared" si="214"/>
        <v>1</v>
      </c>
      <c r="O2264" t="b">
        <f t="shared" si="215"/>
        <v>1</v>
      </c>
    </row>
    <row r="2265" spans="1:15">
      <c r="A2265" s="4">
        <v>1128299</v>
      </c>
      <c r="B2265" s="6">
        <v>525</v>
      </c>
      <c r="C2265" s="12" t="s">
        <v>1087</v>
      </c>
      <c r="D2265" s="12" t="s">
        <v>1253</v>
      </c>
      <c r="E2265" s="10">
        <v>101062.5</v>
      </c>
      <c r="F2265" s="11">
        <v>0.35</v>
      </c>
      <c r="G2265" s="13">
        <f t="shared" si="210"/>
        <v>288750</v>
      </c>
      <c r="H2265" s="154" t="s">
        <v>1246</v>
      </c>
      <c r="I2265" s="4" t="s">
        <v>1018</v>
      </c>
      <c r="J2265">
        <v>288750</v>
      </c>
      <c r="K2265" t="b">
        <f t="shared" si="211"/>
        <v>0</v>
      </c>
      <c r="L2265" t="b">
        <f t="shared" si="212"/>
        <v>0</v>
      </c>
      <c r="M2265" t="b">
        <f t="shared" si="213"/>
        <v>0</v>
      </c>
      <c r="N2265" t="b">
        <f t="shared" si="214"/>
        <v>1</v>
      </c>
      <c r="O2265" t="b">
        <f t="shared" si="215"/>
        <v>1</v>
      </c>
    </row>
    <row r="2266" spans="1:15">
      <c r="A2266" s="4">
        <v>1128299</v>
      </c>
      <c r="B2266" s="6">
        <v>425</v>
      </c>
      <c r="C2266" s="12" t="s">
        <v>1086</v>
      </c>
      <c r="D2266" s="12" t="s">
        <v>1253</v>
      </c>
      <c r="E2266" s="10">
        <v>85000</v>
      </c>
      <c r="F2266" s="11">
        <v>0.4</v>
      </c>
      <c r="G2266" s="13">
        <f t="shared" si="210"/>
        <v>212500</v>
      </c>
      <c r="H2266" s="154" t="s">
        <v>1246</v>
      </c>
      <c r="I2266" s="4" t="s">
        <v>1018</v>
      </c>
      <c r="J2266">
        <v>212500</v>
      </c>
      <c r="K2266" t="b">
        <f t="shared" si="211"/>
        <v>0</v>
      </c>
      <c r="L2266" t="b">
        <f t="shared" si="212"/>
        <v>1</v>
      </c>
      <c r="M2266" t="b">
        <f t="shared" si="213"/>
        <v>0</v>
      </c>
      <c r="N2266" t="b">
        <f t="shared" si="214"/>
        <v>1</v>
      </c>
      <c r="O2266" t="b">
        <f t="shared" si="215"/>
        <v>1</v>
      </c>
    </row>
    <row r="2267" spans="1:15">
      <c r="A2267" s="4">
        <v>1128299</v>
      </c>
      <c r="B2267" s="6">
        <v>475</v>
      </c>
      <c r="C2267" s="12" t="s">
        <v>1087</v>
      </c>
      <c r="D2267" s="12" t="s">
        <v>1253</v>
      </c>
      <c r="E2267" s="10">
        <v>91437.5</v>
      </c>
      <c r="F2267" s="11">
        <v>0.35</v>
      </c>
      <c r="G2267" s="13">
        <f t="shared" si="210"/>
        <v>261250.00000000003</v>
      </c>
      <c r="H2267" s="154" t="s">
        <v>1246</v>
      </c>
      <c r="I2267" s="4" t="s">
        <v>1018</v>
      </c>
      <c r="J2267">
        <v>261250.00000000003</v>
      </c>
      <c r="K2267" t="b">
        <f t="shared" si="211"/>
        <v>0</v>
      </c>
      <c r="L2267" t="b">
        <f t="shared" si="212"/>
        <v>0</v>
      </c>
      <c r="M2267" t="b">
        <f t="shared" si="213"/>
        <v>0</v>
      </c>
      <c r="N2267" t="b">
        <f t="shared" si="214"/>
        <v>1</v>
      </c>
      <c r="O2267" t="b">
        <f t="shared" si="215"/>
        <v>1</v>
      </c>
    </row>
    <row r="2268" spans="1:15">
      <c r="A2268" s="4">
        <v>1128299</v>
      </c>
      <c r="B2268" s="6">
        <v>475</v>
      </c>
      <c r="C2268" s="12" t="s">
        <v>1086</v>
      </c>
      <c r="D2268" s="12" t="s">
        <v>1253</v>
      </c>
      <c r="E2268" s="10">
        <v>83125</v>
      </c>
      <c r="F2268" s="11">
        <v>0.25</v>
      </c>
      <c r="G2268" s="13">
        <f t="shared" si="210"/>
        <v>332500</v>
      </c>
      <c r="H2268" s="154" t="s">
        <v>1246</v>
      </c>
      <c r="I2268" s="4" t="s">
        <v>1018</v>
      </c>
      <c r="J2268">
        <v>332500</v>
      </c>
      <c r="K2268" t="b">
        <f t="shared" si="211"/>
        <v>0</v>
      </c>
      <c r="L2268" t="b">
        <f t="shared" si="212"/>
        <v>1</v>
      </c>
      <c r="M2268" t="b">
        <f t="shared" si="213"/>
        <v>0</v>
      </c>
      <c r="N2268" t="b">
        <f t="shared" si="214"/>
        <v>1</v>
      </c>
      <c r="O2268" t="b">
        <f t="shared" si="215"/>
        <v>1</v>
      </c>
    </row>
    <row r="2269" spans="1:15">
      <c r="A2269" s="4">
        <v>1128299</v>
      </c>
      <c r="B2269" s="6">
        <v>675</v>
      </c>
      <c r="C2269" s="12" t="s">
        <v>1087</v>
      </c>
      <c r="D2269" s="12" t="s">
        <v>1253</v>
      </c>
      <c r="E2269" s="10">
        <v>148500</v>
      </c>
      <c r="F2269" s="11">
        <v>0.4</v>
      </c>
      <c r="G2269" s="13">
        <f t="shared" si="210"/>
        <v>371250</v>
      </c>
      <c r="H2269" s="154" t="s">
        <v>1246</v>
      </c>
      <c r="I2269" s="4" t="s">
        <v>1018</v>
      </c>
      <c r="J2269">
        <v>371250</v>
      </c>
      <c r="K2269" t="b">
        <f t="shared" si="211"/>
        <v>0</v>
      </c>
      <c r="L2269" t="b">
        <f t="shared" si="212"/>
        <v>0</v>
      </c>
      <c r="M2269" t="b">
        <f t="shared" si="213"/>
        <v>0</v>
      </c>
      <c r="N2269" t="b">
        <f t="shared" si="214"/>
        <v>1</v>
      </c>
      <c r="O2269" t="b">
        <f t="shared" si="215"/>
        <v>1</v>
      </c>
    </row>
    <row r="2270" spans="1:15">
      <c r="A2270" s="4">
        <v>1128299</v>
      </c>
      <c r="B2270" s="6">
        <v>625</v>
      </c>
      <c r="C2270" s="12" t="s">
        <v>1087</v>
      </c>
      <c r="D2270" s="12" t="s">
        <v>1253</v>
      </c>
      <c r="E2270" s="10">
        <v>150000</v>
      </c>
      <c r="F2270" s="11">
        <v>0.4</v>
      </c>
      <c r="G2270" s="13">
        <f t="shared" si="210"/>
        <v>375000</v>
      </c>
      <c r="H2270" s="154" t="s">
        <v>1246</v>
      </c>
      <c r="I2270" s="4" t="s">
        <v>1018</v>
      </c>
      <c r="J2270">
        <v>375000</v>
      </c>
      <c r="K2270" t="b">
        <f t="shared" si="211"/>
        <v>0</v>
      </c>
      <c r="L2270" t="b">
        <f t="shared" si="212"/>
        <v>0</v>
      </c>
      <c r="M2270" t="b">
        <f t="shared" si="213"/>
        <v>0</v>
      </c>
      <c r="N2270" t="b">
        <f t="shared" si="214"/>
        <v>1</v>
      </c>
      <c r="O2270" t="b">
        <f t="shared" si="215"/>
        <v>1</v>
      </c>
    </row>
    <row r="2271" spans="1:15">
      <c r="A2271" s="4">
        <v>1128299</v>
      </c>
      <c r="B2271" s="6">
        <v>500</v>
      </c>
      <c r="C2271" s="12" t="s">
        <v>1087</v>
      </c>
      <c r="D2271" s="12" t="s">
        <v>1253</v>
      </c>
      <c r="E2271" s="10">
        <v>96250</v>
      </c>
      <c r="F2271" s="11">
        <v>0.35</v>
      </c>
      <c r="G2271" s="13">
        <f t="shared" si="210"/>
        <v>275000</v>
      </c>
      <c r="H2271" s="154" t="s">
        <v>1246</v>
      </c>
      <c r="I2271" s="4" t="s">
        <v>1018</v>
      </c>
      <c r="J2271">
        <v>275000</v>
      </c>
      <c r="K2271" t="b">
        <f t="shared" si="211"/>
        <v>0</v>
      </c>
      <c r="L2271" t="b">
        <f t="shared" si="212"/>
        <v>0</v>
      </c>
      <c r="M2271" t="b">
        <f t="shared" si="213"/>
        <v>0</v>
      </c>
      <c r="N2271" t="b">
        <f t="shared" si="214"/>
        <v>1</v>
      </c>
      <c r="O2271" t="b">
        <f t="shared" si="215"/>
        <v>1</v>
      </c>
    </row>
    <row r="2272" spans="1:15">
      <c r="A2272" s="4">
        <v>1128299</v>
      </c>
      <c r="B2272" s="6">
        <v>450</v>
      </c>
      <c r="C2272" s="12" t="s">
        <v>1087</v>
      </c>
      <c r="D2272" s="12" t="s">
        <v>1253</v>
      </c>
      <c r="E2272" s="10">
        <v>99000</v>
      </c>
      <c r="F2272" s="11">
        <v>0.4</v>
      </c>
      <c r="G2272" s="13">
        <f t="shared" si="210"/>
        <v>247500</v>
      </c>
      <c r="H2272" s="154" t="s">
        <v>1246</v>
      </c>
      <c r="I2272" s="4" t="s">
        <v>1018</v>
      </c>
      <c r="J2272">
        <v>247500</v>
      </c>
      <c r="K2272" t="b">
        <f t="shared" si="211"/>
        <v>0</v>
      </c>
      <c r="L2272" t="b">
        <f t="shared" si="212"/>
        <v>0</v>
      </c>
      <c r="M2272" t="b">
        <f t="shared" si="213"/>
        <v>0</v>
      </c>
      <c r="N2272" t="b">
        <f t="shared" si="214"/>
        <v>1</v>
      </c>
      <c r="O2272" t="b">
        <f t="shared" si="215"/>
        <v>1</v>
      </c>
    </row>
    <row r="2273" spans="1:15">
      <c r="A2273" s="4">
        <v>1128299</v>
      </c>
      <c r="B2273" s="6">
        <v>450</v>
      </c>
      <c r="C2273" s="12" t="s">
        <v>1087</v>
      </c>
      <c r="D2273" s="12" t="s">
        <v>1253</v>
      </c>
      <c r="E2273" s="10">
        <v>102375</v>
      </c>
      <c r="F2273" s="11">
        <v>0.35</v>
      </c>
      <c r="G2273" s="13">
        <f t="shared" si="210"/>
        <v>292500</v>
      </c>
      <c r="H2273" s="154" t="s">
        <v>1246</v>
      </c>
      <c r="I2273" s="4" t="s">
        <v>1018</v>
      </c>
      <c r="J2273">
        <v>292500</v>
      </c>
      <c r="K2273" t="b">
        <f t="shared" si="211"/>
        <v>0</v>
      </c>
      <c r="L2273" t="b">
        <f t="shared" si="212"/>
        <v>0</v>
      </c>
      <c r="M2273" t="b">
        <f t="shared" si="213"/>
        <v>0</v>
      </c>
      <c r="N2273" t="b">
        <f t="shared" si="214"/>
        <v>1</v>
      </c>
      <c r="O2273" t="b">
        <f t="shared" si="215"/>
        <v>1</v>
      </c>
    </row>
    <row r="2274" spans="1:15">
      <c r="A2274" s="4">
        <v>1128299</v>
      </c>
      <c r="B2274" s="6">
        <v>425</v>
      </c>
      <c r="C2274" s="12" t="s">
        <v>1086</v>
      </c>
      <c r="D2274" s="12" t="s">
        <v>1253</v>
      </c>
      <c r="E2274" s="10">
        <v>74375</v>
      </c>
      <c r="F2274" s="11">
        <v>0.25</v>
      </c>
      <c r="G2274" s="13">
        <f t="shared" si="210"/>
        <v>297500</v>
      </c>
      <c r="H2274" s="154" t="s">
        <v>1246</v>
      </c>
      <c r="I2274" s="4" t="s">
        <v>1018</v>
      </c>
      <c r="J2274">
        <v>297500</v>
      </c>
      <c r="K2274" t="b">
        <f t="shared" si="211"/>
        <v>0</v>
      </c>
      <c r="L2274" t="b">
        <f t="shared" si="212"/>
        <v>1</v>
      </c>
      <c r="M2274" t="b">
        <f t="shared" si="213"/>
        <v>0</v>
      </c>
      <c r="N2274" t="b">
        <f t="shared" si="214"/>
        <v>1</v>
      </c>
      <c r="O2274" t="b">
        <f t="shared" si="215"/>
        <v>1</v>
      </c>
    </row>
    <row r="2275" spans="1:15">
      <c r="A2275" s="4">
        <v>1128299</v>
      </c>
      <c r="B2275" s="6">
        <v>600</v>
      </c>
      <c r="C2275" s="12" t="s">
        <v>1086</v>
      </c>
      <c r="D2275" s="12" t="s">
        <v>1253</v>
      </c>
      <c r="E2275" s="10">
        <v>108000</v>
      </c>
      <c r="F2275" s="11">
        <v>0.4</v>
      </c>
      <c r="G2275" s="13">
        <f t="shared" si="210"/>
        <v>270000</v>
      </c>
      <c r="H2275" s="154" t="s">
        <v>1246</v>
      </c>
      <c r="I2275" s="4" t="s">
        <v>1018</v>
      </c>
      <c r="J2275">
        <v>270000</v>
      </c>
      <c r="K2275" t="b">
        <f t="shared" si="211"/>
        <v>0</v>
      </c>
      <c r="L2275" t="b">
        <f t="shared" si="212"/>
        <v>1</v>
      </c>
      <c r="M2275" t="b">
        <f t="shared" si="213"/>
        <v>0</v>
      </c>
      <c r="N2275" t="b">
        <f t="shared" si="214"/>
        <v>1</v>
      </c>
      <c r="O2275" t="b">
        <f t="shared" si="215"/>
        <v>1</v>
      </c>
    </row>
    <row r="2276" spans="1:15">
      <c r="A2276" s="4">
        <v>1128299</v>
      </c>
      <c r="B2276" s="6">
        <v>600</v>
      </c>
      <c r="C2276" s="12" t="s">
        <v>1087</v>
      </c>
      <c r="D2276" s="12" t="s">
        <v>1253</v>
      </c>
      <c r="E2276" s="10">
        <v>120000</v>
      </c>
      <c r="F2276" s="11">
        <v>0.4</v>
      </c>
      <c r="G2276" s="13">
        <f t="shared" si="210"/>
        <v>300000</v>
      </c>
      <c r="H2276" s="154" t="s">
        <v>1246</v>
      </c>
      <c r="I2276" s="4" t="s">
        <v>1018</v>
      </c>
      <c r="J2276">
        <v>300000</v>
      </c>
      <c r="K2276" t="b">
        <f t="shared" si="211"/>
        <v>0</v>
      </c>
      <c r="L2276" t="b">
        <f t="shared" si="212"/>
        <v>0</v>
      </c>
      <c r="M2276" t="b">
        <f t="shared" si="213"/>
        <v>0</v>
      </c>
      <c r="N2276" t="b">
        <f t="shared" si="214"/>
        <v>1</v>
      </c>
      <c r="O2276" t="b">
        <f t="shared" si="215"/>
        <v>1</v>
      </c>
    </row>
    <row r="2277" spans="1:15">
      <c r="A2277" s="4">
        <v>1128299</v>
      </c>
      <c r="B2277" s="6">
        <v>450</v>
      </c>
      <c r="C2277" s="12" t="s">
        <v>1086</v>
      </c>
      <c r="D2277" s="12" t="s">
        <v>1253</v>
      </c>
      <c r="E2277" s="10">
        <v>70875</v>
      </c>
      <c r="F2277" s="11">
        <v>0.35</v>
      </c>
      <c r="G2277" s="13">
        <f t="shared" si="210"/>
        <v>202500</v>
      </c>
      <c r="H2277" s="154" t="s">
        <v>1246</v>
      </c>
      <c r="I2277" s="4" t="s">
        <v>1018</v>
      </c>
      <c r="J2277">
        <v>202500</v>
      </c>
      <c r="K2277" t="b">
        <f t="shared" si="211"/>
        <v>0</v>
      </c>
      <c r="L2277" t="b">
        <f t="shared" si="212"/>
        <v>1</v>
      </c>
      <c r="M2277" t="b">
        <f t="shared" si="213"/>
        <v>0</v>
      </c>
      <c r="N2277" t="b">
        <f t="shared" si="214"/>
        <v>1</v>
      </c>
      <c r="O2277" t="b">
        <f t="shared" si="215"/>
        <v>1</v>
      </c>
    </row>
    <row r="2278" spans="1:15">
      <c r="A2278" s="4">
        <v>1128299</v>
      </c>
      <c r="B2278" s="6">
        <v>400</v>
      </c>
      <c r="C2278" s="12" t="s">
        <v>1087</v>
      </c>
      <c r="D2278" s="12" t="s">
        <v>1253</v>
      </c>
      <c r="E2278" s="10">
        <v>72000</v>
      </c>
      <c r="F2278" s="11">
        <v>0.4</v>
      </c>
      <c r="G2278" s="13">
        <f t="shared" si="210"/>
        <v>180000</v>
      </c>
      <c r="H2278" s="154" t="s">
        <v>1246</v>
      </c>
      <c r="I2278" s="4" t="s">
        <v>1018</v>
      </c>
      <c r="J2278">
        <v>180000</v>
      </c>
      <c r="K2278" t="b">
        <f t="shared" si="211"/>
        <v>0</v>
      </c>
      <c r="L2278" t="b">
        <f t="shared" si="212"/>
        <v>0</v>
      </c>
      <c r="M2278" t="b">
        <f t="shared" si="213"/>
        <v>0</v>
      </c>
      <c r="N2278" t="b">
        <f t="shared" si="214"/>
        <v>1</v>
      </c>
      <c r="O2278" t="b">
        <f t="shared" si="215"/>
        <v>1</v>
      </c>
    </row>
    <row r="2279" spans="1:15">
      <c r="A2279" s="4">
        <v>1128299</v>
      </c>
      <c r="B2279" s="6">
        <v>400</v>
      </c>
      <c r="C2279" s="12" t="s">
        <v>1086</v>
      </c>
      <c r="D2279" s="12" t="s">
        <v>1253</v>
      </c>
      <c r="E2279" s="10">
        <v>77000</v>
      </c>
      <c r="F2279" s="11">
        <v>0.35</v>
      </c>
      <c r="G2279" s="13">
        <f t="shared" si="210"/>
        <v>220000</v>
      </c>
      <c r="H2279" s="154" t="s">
        <v>1246</v>
      </c>
      <c r="I2279" s="4" t="s">
        <v>1018</v>
      </c>
      <c r="J2279">
        <v>220000</v>
      </c>
      <c r="K2279" t="b">
        <f t="shared" si="211"/>
        <v>0</v>
      </c>
      <c r="L2279" t="b">
        <f t="shared" si="212"/>
        <v>1</v>
      </c>
      <c r="M2279" t="b">
        <f t="shared" si="213"/>
        <v>0</v>
      </c>
      <c r="N2279" t="b">
        <f t="shared" si="214"/>
        <v>1</v>
      </c>
      <c r="O2279" t="b">
        <f t="shared" si="215"/>
        <v>1</v>
      </c>
    </row>
    <row r="2280" spans="1:15">
      <c r="A2280" s="4">
        <v>1128299</v>
      </c>
      <c r="B2280" s="6">
        <v>450</v>
      </c>
      <c r="C2280" s="12" t="s">
        <v>1088</v>
      </c>
      <c r="D2280" s="155" t="s">
        <v>1254</v>
      </c>
      <c r="E2280" s="10">
        <v>67500</v>
      </c>
      <c r="F2280" s="11">
        <v>0.25</v>
      </c>
      <c r="G2280" s="13">
        <f t="shared" si="210"/>
        <v>270000</v>
      </c>
      <c r="H2280" s="154" t="s">
        <v>1246</v>
      </c>
      <c r="I2280" s="4" t="s">
        <v>1018</v>
      </c>
      <c r="J2280">
        <v>270000</v>
      </c>
      <c r="K2280" t="b">
        <f t="shared" si="211"/>
        <v>0</v>
      </c>
      <c r="L2280" t="b">
        <f t="shared" si="212"/>
        <v>0</v>
      </c>
      <c r="M2280" t="b">
        <f t="shared" si="213"/>
        <v>0</v>
      </c>
      <c r="N2280" t="b">
        <f t="shared" si="214"/>
        <v>1</v>
      </c>
      <c r="O2280" t="b">
        <f t="shared" si="215"/>
        <v>1</v>
      </c>
    </row>
    <row r="2281" spans="1:15">
      <c r="A2281" s="4">
        <v>1128299</v>
      </c>
      <c r="B2281" s="6">
        <v>525</v>
      </c>
      <c r="C2281" s="12" t="s">
        <v>1087</v>
      </c>
      <c r="D2281" s="12" t="s">
        <v>1253</v>
      </c>
      <c r="E2281" s="10">
        <v>94500</v>
      </c>
      <c r="F2281" s="11">
        <v>0.4</v>
      </c>
      <c r="G2281" s="13">
        <f t="shared" si="210"/>
        <v>236250</v>
      </c>
      <c r="H2281" s="154" t="s">
        <v>1246</v>
      </c>
      <c r="I2281" s="4" t="s">
        <v>1018</v>
      </c>
      <c r="J2281">
        <v>236250</v>
      </c>
      <c r="K2281" t="b">
        <f t="shared" si="211"/>
        <v>0</v>
      </c>
      <c r="L2281" t="b">
        <f t="shared" si="212"/>
        <v>0</v>
      </c>
      <c r="M2281" t="b">
        <f t="shared" si="213"/>
        <v>0</v>
      </c>
      <c r="N2281" t="b">
        <f t="shared" si="214"/>
        <v>1</v>
      </c>
      <c r="O2281" t="b">
        <f t="shared" si="215"/>
        <v>1</v>
      </c>
    </row>
    <row r="2282" spans="1:15">
      <c r="A2282" s="4">
        <v>1128299</v>
      </c>
      <c r="B2282" s="6">
        <v>525</v>
      </c>
      <c r="C2282" s="12" t="s">
        <v>1087</v>
      </c>
      <c r="D2282" s="12" t="s">
        <v>1253</v>
      </c>
      <c r="E2282" s="10">
        <v>105000</v>
      </c>
      <c r="F2282" s="11">
        <v>0.4</v>
      </c>
      <c r="G2282" s="13">
        <f t="shared" si="210"/>
        <v>262500</v>
      </c>
      <c r="H2282" s="154" t="s">
        <v>1246</v>
      </c>
      <c r="I2282" s="4" t="s">
        <v>1018</v>
      </c>
      <c r="J2282">
        <v>262500</v>
      </c>
      <c r="K2282" t="b">
        <f t="shared" si="211"/>
        <v>0</v>
      </c>
      <c r="L2282" t="b">
        <f t="shared" si="212"/>
        <v>0</v>
      </c>
      <c r="M2282" t="b">
        <f t="shared" si="213"/>
        <v>0</v>
      </c>
      <c r="N2282" t="b">
        <f t="shared" si="214"/>
        <v>1</v>
      </c>
      <c r="O2282" t="b">
        <f t="shared" si="215"/>
        <v>1</v>
      </c>
    </row>
    <row r="2283" spans="1:15">
      <c r="A2283" s="4">
        <v>1128299</v>
      </c>
      <c r="B2283" s="6">
        <v>350</v>
      </c>
      <c r="C2283" s="12" t="s">
        <v>1086</v>
      </c>
      <c r="D2283" s="12" t="s">
        <v>1253</v>
      </c>
      <c r="E2283" s="10">
        <v>55125</v>
      </c>
      <c r="F2283" s="11">
        <v>0.35</v>
      </c>
      <c r="G2283" s="13">
        <f t="shared" si="210"/>
        <v>157500</v>
      </c>
      <c r="H2283" s="154" t="s">
        <v>1246</v>
      </c>
      <c r="I2283" s="4" t="s">
        <v>1018</v>
      </c>
      <c r="J2283">
        <v>157500</v>
      </c>
      <c r="K2283" t="b">
        <f t="shared" si="211"/>
        <v>0</v>
      </c>
      <c r="L2283" t="b">
        <f t="shared" si="212"/>
        <v>1</v>
      </c>
      <c r="M2283" t="b">
        <f t="shared" si="213"/>
        <v>0</v>
      </c>
      <c r="N2283" t="b">
        <f t="shared" si="214"/>
        <v>1</v>
      </c>
      <c r="O2283" t="b">
        <f t="shared" si="215"/>
        <v>1</v>
      </c>
    </row>
    <row r="2284" spans="1:15">
      <c r="A2284" s="4">
        <v>1128299</v>
      </c>
      <c r="B2284" s="6">
        <v>325</v>
      </c>
      <c r="C2284" s="12" t="s">
        <v>1086</v>
      </c>
      <c r="D2284" s="12" t="s">
        <v>1253</v>
      </c>
      <c r="E2284" s="10">
        <v>58500</v>
      </c>
      <c r="F2284" s="11">
        <v>0.4</v>
      </c>
      <c r="G2284" s="13">
        <f t="shared" si="210"/>
        <v>146250</v>
      </c>
      <c r="H2284" s="154" t="s">
        <v>1246</v>
      </c>
      <c r="I2284" s="4" t="s">
        <v>1018</v>
      </c>
      <c r="J2284">
        <v>146250</v>
      </c>
      <c r="K2284" t="b">
        <f t="shared" si="211"/>
        <v>0</v>
      </c>
      <c r="L2284" t="b">
        <f t="shared" si="212"/>
        <v>1</v>
      </c>
      <c r="M2284" t="b">
        <f t="shared" si="213"/>
        <v>0</v>
      </c>
      <c r="N2284" t="b">
        <f t="shared" si="214"/>
        <v>1</v>
      </c>
      <c r="O2284" t="b">
        <f t="shared" si="215"/>
        <v>1</v>
      </c>
    </row>
    <row r="2285" spans="1:15">
      <c r="A2285" s="4">
        <v>1128299</v>
      </c>
      <c r="B2285" s="6">
        <v>300</v>
      </c>
      <c r="C2285" s="12" t="s">
        <v>1087</v>
      </c>
      <c r="D2285" s="12" t="s">
        <v>1253</v>
      </c>
      <c r="E2285" s="10">
        <v>57750</v>
      </c>
      <c r="F2285" s="11">
        <v>0.35</v>
      </c>
      <c r="G2285" s="13">
        <f t="shared" si="210"/>
        <v>165000</v>
      </c>
      <c r="H2285" s="154" t="s">
        <v>1246</v>
      </c>
      <c r="I2285" s="4" t="s">
        <v>1018</v>
      </c>
      <c r="J2285">
        <v>165000</v>
      </c>
      <c r="K2285" t="b">
        <f t="shared" si="211"/>
        <v>0</v>
      </c>
      <c r="L2285" t="b">
        <f t="shared" si="212"/>
        <v>0</v>
      </c>
      <c r="M2285" t="b">
        <f t="shared" si="213"/>
        <v>0</v>
      </c>
      <c r="N2285" t="b">
        <f t="shared" si="214"/>
        <v>1</v>
      </c>
      <c r="O2285" t="b">
        <f t="shared" si="215"/>
        <v>1</v>
      </c>
    </row>
    <row r="2286" spans="1:15">
      <c r="A2286" s="4">
        <v>1128299</v>
      </c>
      <c r="B2286" s="6">
        <v>350</v>
      </c>
      <c r="C2286" s="12" t="s">
        <v>1087</v>
      </c>
      <c r="D2286" s="12" t="s">
        <v>1253</v>
      </c>
      <c r="E2286" s="10">
        <v>61250</v>
      </c>
      <c r="F2286" s="11">
        <v>0.25</v>
      </c>
      <c r="G2286" s="13">
        <f t="shared" si="210"/>
        <v>245000</v>
      </c>
      <c r="H2286" s="154" t="s">
        <v>1246</v>
      </c>
      <c r="I2286" s="4" t="s">
        <v>1018</v>
      </c>
      <c r="J2286">
        <v>245000</v>
      </c>
      <c r="K2286" t="b">
        <f t="shared" si="211"/>
        <v>0</v>
      </c>
      <c r="L2286" t="b">
        <f t="shared" si="212"/>
        <v>0</v>
      </c>
      <c r="M2286" t="b">
        <f t="shared" si="213"/>
        <v>0</v>
      </c>
      <c r="N2286" t="b">
        <f t="shared" si="214"/>
        <v>1</v>
      </c>
      <c r="O2286" t="b">
        <f t="shared" si="215"/>
        <v>1</v>
      </c>
    </row>
    <row r="2287" spans="1:15">
      <c r="A2287" s="4">
        <v>1128299</v>
      </c>
      <c r="B2287" s="6">
        <v>525</v>
      </c>
      <c r="C2287" s="12" t="s">
        <v>1087</v>
      </c>
      <c r="D2287" s="12" t="s">
        <v>1253</v>
      </c>
      <c r="E2287" s="10">
        <v>115500</v>
      </c>
      <c r="F2287" s="11">
        <v>0.4</v>
      </c>
      <c r="G2287" s="13">
        <f t="shared" si="210"/>
        <v>288750</v>
      </c>
      <c r="H2287" s="154" t="s">
        <v>1246</v>
      </c>
      <c r="I2287" s="4" t="s">
        <v>1018</v>
      </c>
      <c r="J2287">
        <v>288750</v>
      </c>
      <c r="K2287" t="b">
        <f t="shared" si="211"/>
        <v>0</v>
      </c>
      <c r="L2287" t="b">
        <f t="shared" si="212"/>
        <v>0</v>
      </c>
      <c r="M2287" t="b">
        <f t="shared" si="213"/>
        <v>0</v>
      </c>
      <c r="N2287" t="b">
        <f t="shared" si="214"/>
        <v>1</v>
      </c>
      <c r="O2287" t="b">
        <f t="shared" si="215"/>
        <v>1</v>
      </c>
    </row>
    <row r="2288" spans="1:15">
      <c r="A2288" s="4">
        <v>1128299</v>
      </c>
      <c r="B2288" s="6">
        <v>575</v>
      </c>
      <c r="C2288" s="12" t="s">
        <v>1087</v>
      </c>
      <c r="D2288" s="12" t="s">
        <v>1253</v>
      </c>
      <c r="E2288" s="10">
        <v>138000</v>
      </c>
      <c r="F2288" s="11">
        <v>0.4</v>
      </c>
      <c r="G2288" s="13">
        <f t="shared" si="210"/>
        <v>345000</v>
      </c>
      <c r="H2288" s="154" t="s">
        <v>1246</v>
      </c>
      <c r="I2288" s="4" t="s">
        <v>1018</v>
      </c>
      <c r="J2288">
        <v>345000</v>
      </c>
      <c r="K2288" t="b">
        <f t="shared" si="211"/>
        <v>0</v>
      </c>
      <c r="L2288" t="b">
        <f t="shared" si="212"/>
        <v>0</v>
      </c>
      <c r="M2288" t="b">
        <f t="shared" si="213"/>
        <v>0</v>
      </c>
      <c r="N2288" t="b">
        <f t="shared" si="214"/>
        <v>1</v>
      </c>
      <c r="O2288" t="b">
        <f t="shared" si="215"/>
        <v>1</v>
      </c>
    </row>
    <row r="2289" spans="1:15">
      <c r="A2289" s="4">
        <v>1128299</v>
      </c>
      <c r="B2289" s="6">
        <v>425</v>
      </c>
      <c r="C2289" s="12" t="s">
        <v>1087</v>
      </c>
      <c r="D2289" s="12" t="s">
        <v>1253</v>
      </c>
      <c r="E2289" s="10">
        <v>81812.5</v>
      </c>
      <c r="F2289" s="11">
        <v>0.35</v>
      </c>
      <c r="G2289" s="13">
        <f t="shared" si="210"/>
        <v>233750.00000000003</v>
      </c>
      <c r="H2289" s="154" t="s">
        <v>1246</v>
      </c>
      <c r="I2289" s="4" t="s">
        <v>1018</v>
      </c>
      <c r="J2289">
        <v>233750.00000000003</v>
      </c>
      <c r="K2289" t="b">
        <f t="shared" si="211"/>
        <v>0</v>
      </c>
      <c r="L2289" t="b">
        <f t="shared" si="212"/>
        <v>0</v>
      </c>
      <c r="M2289" t="b">
        <f t="shared" si="213"/>
        <v>0</v>
      </c>
      <c r="N2289" t="b">
        <f t="shared" si="214"/>
        <v>1</v>
      </c>
      <c r="O2289" t="b">
        <f t="shared" si="215"/>
        <v>1</v>
      </c>
    </row>
    <row r="2290" spans="1:15">
      <c r="A2290" s="4">
        <v>1128299</v>
      </c>
      <c r="B2290" s="6">
        <v>400</v>
      </c>
      <c r="C2290" s="12" t="s">
        <v>1087</v>
      </c>
      <c r="D2290" s="12" t="s">
        <v>1253</v>
      </c>
      <c r="E2290" s="10">
        <v>88000</v>
      </c>
      <c r="F2290" s="11">
        <v>0.4</v>
      </c>
      <c r="G2290" s="13">
        <f t="shared" si="210"/>
        <v>220000</v>
      </c>
      <c r="H2290" s="154" t="s">
        <v>1246</v>
      </c>
      <c r="I2290" s="4" t="s">
        <v>1018</v>
      </c>
      <c r="J2290">
        <v>220000</v>
      </c>
      <c r="K2290" t="b">
        <f t="shared" si="211"/>
        <v>0</v>
      </c>
      <c r="L2290" t="b">
        <f t="shared" si="212"/>
        <v>0</v>
      </c>
      <c r="M2290" t="b">
        <f t="shared" si="213"/>
        <v>0</v>
      </c>
      <c r="N2290" t="b">
        <f t="shared" si="214"/>
        <v>1</v>
      </c>
      <c r="O2290" t="b">
        <f t="shared" si="215"/>
        <v>1</v>
      </c>
    </row>
    <row r="2291" spans="1:15">
      <c r="A2291" s="4">
        <v>1128299</v>
      </c>
      <c r="B2291" s="6">
        <v>350</v>
      </c>
      <c r="C2291" s="12" t="s">
        <v>1086</v>
      </c>
      <c r="D2291" s="12" t="s">
        <v>1253</v>
      </c>
      <c r="E2291" s="10">
        <v>79625</v>
      </c>
      <c r="F2291" s="11">
        <v>0.35</v>
      </c>
      <c r="G2291" s="13">
        <f t="shared" si="210"/>
        <v>227500</v>
      </c>
      <c r="H2291" s="154" t="s">
        <v>1246</v>
      </c>
      <c r="I2291" s="4" t="s">
        <v>1018</v>
      </c>
      <c r="J2291">
        <v>227500</v>
      </c>
      <c r="K2291" t="b">
        <f t="shared" si="211"/>
        <v>0</v>
      </c>
      <c r="L2291" t="b">
        <f t="shared" si="212"/>
        <v>1</v>
      </c>
      <c r="M2291" t="b">
        <f t="shared" si="213"/>
        <v>0</v>
      </c>
      <c r="N2291" t="b">
        <f t="shared" si="214"/>
        <v>1</v>
      </c>
      <c r="O2291" t="b">
        <f t="shared" si="215"/>
        <v>1</v>
      </c>
    </row>
    <row r="2292" spans="1:15">
      <c r="A2292" s="4">
        <v>1128299</v>
      </c>
      <c r="B2292" s="6">
        <v>475</v>
      </c>
      <c r="C2292" s="12" t="s">
        <v>1086</v>
      </c>
      <c r="D2292" s="12" t="s">
        <v>1253</v>
      </c>
      <c r="E2292" s="10">
        <v>83125</v>
      </c>
      <c r="F2292" s="11">
        <v>0.25</v>
      </c>
      <c r="G2292" s="13">
        <f t="shared" si="210"/>
        <v>332500</v>
      </c>
      <c r="H2292" s="154" t="s">
        <v>1246</v>
      </c>
      <c r="I2292" s="4" t="s">
        <v>1018</v>
      </c>
      <c r="J2292">
        <v>332500</v>
      </c>
      <c r="K2292" t="b">
        <f t="shared" si="211"/>
        <v>0</v>
      </c>
      <c r="L2292" t="b">
        <f t="shared" si="212"/>
        <v>1</v>
      </c>
      <c r="M2292" t="b">
        <f t="shared" si="213"/>
        <v>0</v>
      </c>
      <c r="N2292" t="b">
        <f t="shared" si="214"/>
        <v>1</v>
      </c>
      <c r="O2292" t="b">
        <f t="shared" si="215"/>
        <v>1</v>
      </c>
    </row>
    <row r="2293" spans="1:15">
      <c r="A2293" s="4">
        <v>1128299</v>
      </c>
      <c r="B2293" s="6">
        <v>675</v>
      </c>
      <c r="C2293" s="12" t="s">
        <v>1086</v>
      </c>
      <c r="D2293" s="12" t="s">
        <v>1253</v>
      </c>
      <c r="E2293" s="10">
        <v>148500</v>
      </c>
      <c r="F2293" s="11">
        <v>0.4</v>
      </c>
      <c r="G2293" s="13">
        <f t="shared" si="210"/>
        <v>371250</v>
      </c>
      <c r="H2293" s="154" t="s">
        <v>1246</v>
      </c>
      <c r="I2293" s="4" t="s">
        <v>1018</v>
      </c>
      <c r="J2293">
        <v>371250</v>
      </c>
      <c r="K2293" t="b">
        <f t="shared" si="211"/>
        <v>0</v>
      </c>
      <c r="L2293" t="b">
        <f t="shared" si="212"/>
        <v>1</v>
      </c>
      <c r="M2293" t="b">
        <f t="shared" si="213"/>
        <v>0</v>
      </c>
      <c r="N2293" t="b">
        <f t="shared" si="214"/>
        <v>1</v>
      </c>
      <c r="O2293" t="b">
        <f t="shared" si="215"/>
        <v>1</v>
      </c>
    </row>
    <row r="2294" spans="1:15">
      <c r="A2294" s="4">
        <v>1128299</v>
      </c>
      <c r="B2294" s="6">
        <v>675</v>
      </c>
      <c r="C2294" s="12" t="s">
        <v>1087</v>
      </c>
      <c r="D2294" s="12" t="s">
        <v>1253</v>
      </c>
      <c r="E2294" s="10">
        <v>162000</v>
      </c>
      <c r="F2294" s="11">
        <v>0.4</v>
      </c>
      <c r="G2294" s="13">
        <f t="shared" si="210"/>
        <v>405000</v>
      </c>
      <c r="H2294" s="154" t="s">
        <v>1246</v>
      </c>
      <c r="I2294" s="4" t="s">
        <v>1018</v>
      </c>
      <c r="J2294">
        <v>405000</v>
      </c>
      <c r="K2294" t="b">
        <f t="shared" si="211"/>
        <v>0</v>
      </c>
      <c r="L2294" t="b">
        <f t="shared" si="212"/>
        <v>0</v>
      </c>
      <c r="M2294" t="b">
        <f t="shared" si="213"/>
        <v>0</v>
      </c>
      <c r="N2294" t="b">
        <f t="shared" si="214"/>
        <v>1</v>
      </c>
      <c r="O2294" t="b">
        <f t="shared" si="215"/>
        <v>1</v>
      </c>
    </row>
    <row r="2295" spans="1:15">
      <c r="A2295" s="4">
        <v>1128299</v>
      </c>
      <c r="B2295" s="6">
        <v>475</v>
      </c>
      <c r="C2295" s="12" t="s">
        <v>1086</v>
      </c>
      <c r="D2295" s="12" t="s">
        <v>1253</v>
      </c>
      <c r="E2295" s="10">
        <v>91437.5</v>
      </c>
      <c r="F2295" s="11">
        <v>0.35</v>
      </c>
      <c r="G2295" s="13">
        <f t="shared" si="210"/>
        <v>261250.00000000003</v>
      </c>
      <c r="H2295" s="154" t="s">
        <v>1246</v>
      </c>
      <c r="I2295" s="4" t="s">
        <v>1018</v>
      </c>
      <c r="J2295">
        <v>261250.00000000003</v>
      </c>
      <c r="K2295" t="b">
        <f t="shared" si="211"/>
        <v>0</v>
      </c>
      <c r="L2295" t="b">
        <f t="shared" si="212"/>
        <v>1</v>
      </c>
      <c r="M2295" t="b">
        <f t="shared" si="213"/>
        <v>0</v>
      </c>
      <c r="N2295" t="b">
        <f t="shared" si="214"/>
        <v>1</v>
      </c>
      <c r="O2295" t="b">
        <f t="shared" si="215"/>
        <v>1</v>
      </c>
    </row>
    <row r="2296" spans="1:15">
      <c r="A2296" s="4">
        <v>1128299</v>
      </c>
      <c r="B2296" s="6">
        <v>475</v>
      </c>
      <c r="C2296" s="12" t="s">
        <v>1087</v>
      </c>
      <c r="D2296" s="12" t="s">
        <v>1253</v>
      </c>
      <c r="E2296" s="10">
        <v>104500</v>
      </c>
      <c r="F2296" s="11">
        <v>0.4</v>
      </c>
      <c r="G2296" s="13">
        <f t="shared" si="210"/>
        <v>261250</v>
      </c>
      <c r="H2296" s="154" t="s">
        <v>1246</v>
      </c>
      <c r="I2296" s="4" t="s">
        <v>1018</v>
      </c>
      <c r="J2296">
        <v>261250</v>
      </c>
      <c r="K2296" t="b">
        <f t="shared" si="211"/>
        <v>0</v>
      </c>
      <c r="L2296" t="b">
        <f t="shared" si="212"/>
        <v>0</v>
      </c>
      <c r="M2296" t="b">
        <f t="shared" si="213"/>
        <v>0</v>
      </c>
      <c r="N2296" t="b">
        <f t="shared" si="214"/>
        <v>1</v>
      </c>
      <c r="O2296" t="b">
        <f t="shared" si="215"/>
        <v>1</v>
      </c>
    </row>
    <row r="2297" spans="1:15">
      <c r="A2297" s="4">
        <v>1128299</v>
      </c>
      <c r="B2297" s="6">
        <v>400</v>
      </c>
      <c r="C2297" s="12" t="s">
        <v>1086</v>
      </c>
      <c r="D2297" s="12" t="s">
        <v>1253</v>
      </c>
      <c r="E2297" s="10">
        <v>91000</v>
      </c>
      <c r="F2297" s="11">
        <v>0.35</v>
      </c>
      <c r="G2297" s="13">
        <f t="shared" si="210"/>
        <v>260000.00000000003</v>
      </c>
      <c r="H2297" s="154" t="s">
        <v>1246</v>
      </c>
      <c r="I2297" s="4" t="s">
        <v>1018</v>
      </c>
      <c r="J2297">
        <v>260000.00000000003</v>
      </c>
      <c r="K2297" t="b">
        <f t="shared" si="211"/>
        <v>0</v>
      </c>
      <c r="L2297" t="b">
        <f t="shared" si="212"/>
        <v>1</v>
      </c>
      <c r="M2297" t="b">
        <f t="shared" si="213"/>
        <v>0</v>
      </c>
      <c r="N2297" t="b">
        <f t="shared" si="214"/>
        <v>1</v>
      </c>
      <c r="O2297" t="b">
        <f t="shared" si="215"/>
        <v>1</v>
      </c>
    </row>
    <row r="2298" spans="1:15">
      <c r="A2298" s="4">
        <v>1128299</v>
      </c>
      <c r="B2298" s="6">
        <v>500</v>
      </c>
      <c r="C2298" s="12" t="s">
        <v>1087</v>
      </c>
      <c r="D2298" s="12" t="s">
        <v>1253</v>
      </c>
      <c r="E2298" s="10">
        <v>87500</v>
      </c>
      <c r="F2298" s="11">
        <v>0.25</v>
      </c>
      <c r="G2298" s="13">
        <f t="shared" si="210"/>
        <v>350000</v>
      </c>
      <c r="H2298" s="154" t="s">
        <v>1246</v>
      </c>
      <c r="I2298" s="4" t="s">
        <v>1018</v>
      </c>
      <c r="J2298">
        <v>350000</v>
      </c>
      <c r="K2298" t="b">
        <f t="shared" si="211"/>
        <v>0</v>
      </c>
      <c r="L2298" t="b">
        <f t="shared" si="212"/>
        <v>0</v>
      </c>
      <c r="M2298" t="b">
        <f t="shared" si="213"/>
        <v>0</v>
      </c>
      <c r="N2298" t="b">
        <f t="shared" si="214"/>
        <v>1</v>
      </c>
      <c r="O2298" t="b">
        <f t="shared" si="215"/>
        <v>1</v>
      </c>
    </row>
    <row r="2299" spans="1:15">
      <c r="A2299" s="4">
        <v>1185732</v>
      </c>
      <c r="B2299" s="6">
        <v>1025</v>
      </c>
      <c r="C2299" s="12" t="s">
        <v>1087</v>
      </c>
      <c r="D2299" s="12" t="s">
        <v>1253</v>
      </c>
      <c r="E2299" s="10">
        <v>184500</v>
      </c>
      <c r="F2299" s="11">
        <v>0.45</v>
      </c>
      <c r="G2299" s="13">
        <f t="shared" si="210"/>
        <v>410000</v>
      </c>
      <c r="H2299" s="154" t="s">
        <v>1246</v>
      </c>
      <c r="I2299" s="4" t="s">
        <v>1018</v>
      </c>
      <c r="J2299">
        <v>410000</v>
      </c>
      <c r="K2299" t="b">
        <f t="shared" si="211"/>
        <v>0</v>
      </c>
      <c r="L2299" t="b">
        <f t="shared" si="212"/>
        <v>0</v>
      </c>
      <c r="M2299" t="b">
        <f t="shared" si="213"/>
        <v>0</v>
      </c>
      <c r="N2299" t="b">
        <f t="shared" si="214"/>
        <v>1</v>
      </c>
      <c r="O2299" t="b">
        <f t="shared" si="215"/>
        <v>1</v>
      </c>
    </row>
    <row r="2300" spans="1:15">
      <c r="A2300" s="4">
        <v>1185732</v>
      </c>
      <c r="B2300" s="6">
        <v>825</v>
      </c>
      <c r="C2300" s="12" t="s">
        <v>1086</v>
      </c>
      <c r="D2300" s="12" t="s">
        <v>1253</v>
      </c>
      <c r="E2300" s="10">
        <v>115500</v>
      </c>
      <c r="F2300" s="11">
        <v>0.35</v>
      </c>
      <c r="G2300" s="13">
        <f t="shared" si="210"/>
        <v>330000</v>
      </c>
      <c r="H2300" s="154" t="s">
        <v>1246</v>
      </c>
      <c r="I2300" s="4" t="s">
        <v>1018</v>
      </c>
      <c r="J2300">
        <v>330000</v>
      </c>
      <c r="K2300" t="b">
        <f t="shared" si="211"/>
        <v>0</v>
      </c>
      <c r="L2300" t="b">
        <f t="shared" si="212"/>
        <v>1</v>
      </c>
      <c r="M2300" t="b">
        <f t="shared" si="213"/>
        <v>0</v>
      </c>
      <c r="N2300" t="b">
        <f t="shared" si="214"/>
        <v>1</v>
      </c>
      <c r="O2300" t="b">
        <f t="shared" si="215"/>
        <v>1</v>
      </c>
    </row>
    <row r="2301" spans="1:15">
      <c r="A2301" s="4">
        <v>1185732</v>
      </c>
      <c r="B2301" s="6">
        <v>825</v>
      </c>
      <c r="C2301" s="12" t="s">
        <v>1086</v>
      </c>
      <c r="D2301" s="12" t="s">
        <v>1253</v>
      </c>
      <c r="E2301" s="10">
        <v>61875</v>
      </c>
      <c r="F2301" s="11">
        <v>0.25</v>
      </c>
      <c r="G2301" s="13">
        <f t="shared" si="210"/>
        <v>247500</v>
      </c>
      <c r="H2301" s="154" t="s">
        <v>1246</v>
      </c>
      <c r="I2301" s="4" t="s">
        <v>1018</v>
      </c>
      <c r="J2301">
        <v>247500</v>
      </c>
      <c r="K2301" t="b">
        <f t="shared" si="211"/>
        <v>0</v>
      </c>
      <c r="L2301" t="b">
        <f t="shared" si="212"/>
        <v>1</v>
      </c>
      <c r="M2301" t="b">
        <f t="shared" si="213"/>
        <v>0</v>
      </c>
      <c r="N2301" t="b">
        <f t="shared" si="214"/>
        <v>1</v>
      </c>
      <c r="O2301" t="b">
        <f t="shared" si="215"/>
        <v>1</v>
      </c>
    </row>
    <row r="2302" spans="1:15">
      <c r="A2302" s="4">
        <v>1185732</v>
      </c>
      <c r="B2302" s="6">
        <v>675</v>
      </c>
      <c r="C2302" s="12" t="s">
        <v>1086</v>
      </c>
      <c r="D2302" s="12" t="s">
        <v>1253</v>
      </c>
      <c r="E2302" s="10">
        <v>70875</v>
      </c>
      <c r="F2302" s="11">
        <v>0.3</v>
      </c>
      <c r="G2302" s="13">
        <f t="shared" si="210"/>
        <v>236250</v>
      </c>
      <c r="H2302" s="154" t="s">
        <v>1246</v>
      </c>
      <c r="I2302" s="4" t="s">
        <v>1018</v>
      </c>
      <c r="J2302">
        <v>236250</v>
      </c>
      <c r="K2302" t="b">
        <f t="shared" si="211"/>
        <v>0</v>
      </c>
      <c r="L2302" t="b">
        <f t="shared" si="212"/>
        <v>1</v>
      </c>
      <c r="M2302" t="b">
        <f t="shared" si="213"/>
        <v>0</v>
      </c>
      <c r="N2302" t="b">
        <f t="shared" si="214"/>
        <v>1</v>
      </c>
      <c r="O2302" t="b">
        <f t="shared" si="215"/>
        <v>1</v>
      </c>
    </row>
    <row r="2303" spans="1:15">
      <c r="A2303" s="4">
        <v>1185732</v>
      </c>
      <c r="B2303" s="6">
        <v>725</v>
      </c>
      <c r="C2303" s="12" t="s">
        <v>1087</v>
      </c>
      <c r="D2303" s="12" t="s">
        <v>1253</v>
      </c>
      <c r="E2303" s="10">
        <v>126875</v>
      </c>
      <c r="F2303" s="11">
        <v>0.35</v>
      </c>
      <c r="G2303" s="13">
        <f t="shared" si="210"/>
        <v>362500</v>
      </c>
      <c r="H2303" s="154" t="s">
        <v>1246</v>
      </c>
      <c r="I2303" s="4" t="s">
        <v>1018</v>
      </c>
      <c r="J2303">
        <v>362500</v>
      </c>
      <c r="K2303" t="b">
        <f t="shared" si="211"/>
        <v>0</v>
      </c>
      <c r="L2303" t="b">
        <f t="shared" si="212"/>
        <v>0</v>
      </c>
      <c r="M2303" t="b">
        <f t="shared" si="213"/>
        <v>0</v>
      </c>
      <c r="N2303" t="b">
        <f t="shared" si="214"/>
        <v>1</v>
      </c>
      <c r="O2303" t="b">
        <f t="shared" si="215"/>
        <v>1</v>
      </c>
    </row>
    <row r="2304" spans="1:15">
      <c r="A2304" s="4">
        <v>1185732</v>
      </c>
      <c r="B2304" s="6">
        <v>825</v>
      </c>
      <c r="C2304" s="12" t="s">
        <v>1086</v>
      </c>
      <c r="D2304" s="12" t="s">
        <v>1253</v>
      </c>
      <c r="E2304" s="10">
        <v>165000</v>
      </c>
      <c r="F2304" s="11">
        <v>0.5</v>
      </c>
      <c r="G2304" s="13">
        <f t="shared" si="210"/>
        <v>330000</v>
      </c>
      <c r="H2304" s="154" t="s">
        <v>1246</v>
      </c>
      <c r="I2304" s="4" t="s">
        <v>1018</v>
      </c>
      <c r="J2304">
        <v>330000</v>
      </c>
      <c r="K2304" t="b">
        <f t="shared" si="211"/>
        <v>0</v>
      </c>
      <c r="L2304" t="b">
        <f t="shared" si="212"/>
        <v>1</v>
      </c>
      <c r="M2304" t="b">
        <f t="shared" si="213"/>
        <v>0</v>
      </c>
      <c r="N2304" t="b">
        <f t="shared" si="214"/>
        <v>1</v>
      </c>
      <c r="O2304" t="b">
        <f t="shared" si="215"/>
        <v>1</v>
      </c>
    </row>
    <row r="2305" spans="1:15">
      <c r="A2305" s="4">
        <v>1185732</v>
      </c>
      <c r="B2305" s="6">
        <v>1075</v>
      </c>
      <c r="C2305" s="12" t="s">
        <v>1086</v>
      </c>
      <c r="D2305" s="12" t="s">
        <v>1253</v>
      </c>
      <c r="E2305" s="10">
        <v>193500</v>
      </c>
      <c r="F2305" s="11">
        <v>0.45</v>
      </c>
      <c r="G2305" s="13">
        <f t="shared" si="210"/>
        <v>430000</v>
      </c>
      <c r="H2305" s="154" t="s">
        <v>1246</v>
      </c>
      <c r="I2305" s="4" t="s">
        <v>1018</v>
      </c>
      <c r="J2305">
        <v>430000</v>
      </c>
      <c r="K2305" t="b">
        <f t="shared" si="211"/>
        <v>0</v>
      </c>
      <c r="L2305" t="b">
        <f t="shared" si="212"/>
        <v>1</v>
      </c>
      <c r="M2305" t="b">
        <f t="shared" si="213"/>
        <v>0</v>
      </c>
      <c r="N2305" t="b">
        <f t="shared" si="214"/>
        <v>1</v>
      </c>
      <c r="O2305" t="b">
        <f t="shared" si="215"/>
        <v>1</v>
      </c>
    </row>
    <row r="2306" spans="1:15">
      <c r="A2306" s="4">
        <v>1185732</v>
      </c>
      <c r="B2306" s="6">
        <v>725</v>
      </c>
      <c r="C2306" s="12" t="s">
        <v>1087</v>
      </c>
      <c r="D2306" s="12" t="s">
        <v>1253</v>
      </c>
      <c r="E2306" s="10">
        <v>101500</v>
      </c>
      <c r="F2306" s="11">
        <v>0.35</v>
      </c>
      <c r="G2306" s="13">
        <f t="shared" si="210"/>
        <v>290000</v>
      </c>
      <c r="H2306" s="154" t="s">
        <v>1246</v>
      </c>
      <c r="I2306" s="4" t="s">
        <v>1018</v>
      </c>
      <c r="J2306">
        <v>290000</v>
      </c>
      <c r="K2306" t="b">
        <f t="shared" si="211"/>
        <v>0</v>
      </c>
      <c r="L2306" t="b">
        <f t="shared" si="212"/>
        <v>0</v>
      </c>
      <c r="M2306" t="b">
        <f t="shared" si="213"/>
        <v>0</v>
      </c>
      <c r="N2306" t="b">
        <f t="shared" si="214"/>
        <v>1</v>
      </c>
      <c r="O2306" t="b">
        <f t="shared" si="215"/>
        <v>1</v>
      </c>
    </row>
    <row r="2307" spans="1:15">
      <c r="A2307" s="4">
        <v>1185732</v>
      </c>
      <c r="B2307" s="6">
        <v>775</v>
      </c>
      <c r="C2307" s="12" t="s">
        <v>1086</v>
      </c>
      <c r="D2307" s="12" t="s">
        <v>1253</v>
      </c>
      <c r="E2307" s="10">
        <v>58125</v>
      </c>
      <c r="F2307" s="11">
        <v>0.25</v>
      </c>
      <c r="G2307" s="13">
        <f t="shared" si="210"/>
        <v>232500</v>
      </c>
      <c r="H2307" s="154" t="s">
        <v>1246</v>
      </c>
      <c r="I2307" s="4" t="s">
        <v>1018</v>
      </c>
      <c r="J2307">
        <v>232500</v>
      </c>
      <c r="K2307" t="b">
        <f t="shared" si="211"/>
        <v>0</v>
      </c>
      <c r="L2307" t="b">
        <f t="shared" si="212"/>
        <v>1</v>
      </c>
      <c r="M2307" t="b">
        <f t="shared" si="213"/>
        <v>0</v>
      </c>
      <c r="N2307" t="b">
        <f t="shared" si="214"/>
        <v>1</v>
      </c>
      <c r="O2307" t="b">
        <f t="shared" si="215"/>
        <v>1</v>
      </c>
    </row>
    <row r="2308" spans="1:15">
      <c r="A2308" s="4">
        <v>1185732</v>
      </c>
      <c r="B2308" s="6">
        <v>625</v>
      </c>
      <c r="C2308" s="12" t="s">
        <v>1086</v>
      </c>
      <c r="D2308" s="12" t="s">
        <v>1253</v>
      </c>
      <c r="E2308" s="10">
        <v>65625</v>
      </c>
      <c r="F2308" s="11">
        <v>0.3</v>
      </c>
      <c r="G2308" s="13">
        <f t="shared" si="210"/>
        <v>218750</v>
      </c>
      <c r="H2308" s="154" t="s">
        <v>1246</v>
      </c>
      <c r="I2308" s="4" t="s">
        <v>1018</v>
      </c>
      <c r="J2308">
        <v>218750</v>
      </c>
      <c r="K2308" t="b">
        <f t="shared" si="211"/>
        <v>0</v>
      </c>
      <c r="L2308" t="b">
        <f t="shared" si="212"/>
        <v>1</v>
      </c>
      <c r="M2308" t="b">
        <f t="shared" si="213"/>
        <v>0</v>
      </c>
      <c r="N2308" t="b">
        <f t="shared" si="214"/>
        <v>1</v>
      </c>
      <c r="O2308" t="b">
        <f t="shared" si="215"/>
        <v>1</v>
      </c>
    </row>
    <row r="2309" spans="1:15">
      <c r="A2309" s="4">
        <v>1185732</v>
      </c>
      <c r="B2309" s="6">
        <v>700</v>
      </c>
      <c r="C2309" s="12" t="s">
        <v>1087</v>
      </c>
      <c r="D2309" s="12" t="s">
        <v>1253</v>
      </c>
      <c r="E2309" s="10">
        <v>122500</v>
      </c>
      <c r="F2309" s="11">
        <v>0.35</v>
      </c>
      <c r="G2309" s="13">
        <f t="shared" ref="G2309:G2372" si="216">E2309/F2309</f>
        <v>350000</v>
      </c>
      <c r="H2309" s="154" t="s">
        <v>1246</v>
      </c>
      <c r="I2309" s="4" t="s">
        <v>1018</v>
      </c>
      <c r="J2309">
        <v>350000</v>
      </c>
      <c r="K2309" t="b">
        <f t="shared" ref="K2309:K2372" si="217">IF(J2309&gt;450000,TRUE,FALSE)</f>
        <v>0</v>
      </c>
      <c r="L2309" t="b">
        <f t="shared" ref="L2309:L2372" si="218">OR(C2309="Men's Street Footwear",H2309="Credit Card")</f>
        <v>0</v>
      </c>
      <c r="M2309" t="b">
        <f t="shared" ref="M2309:M2372" si="219">AND(D2309="Male",H2309="Credit Card",G2309&lt;150000)</f>
        <v>0</v>
      </c>
      <c r="N2309" t="b">
        <f t="shared" ref="N2309:N2372" si="220">NOT(H2309="Credit Card")</f>
        <v>1</v>
      </c>
      <c r="O2309" t="b">
        <f t="shared" ref="O2309:O2372" si="221">NOT(AND(H2309=0,B2309&lt;=500))</f>
        <v>1</v>
      </c>
    </row>
    <row r="2310" spans="1:15">
      <c r="A2310" s="4">
        <v>1185732</v>
      </c>
      <c r="B2310" s="6">
        <v>800</v>
      </c>
      <c r="C2310" s="12" t="s">
        <v>1087</v>
      </c>
      <c r="D2310" s="12" t="s">
        <v>1253</v>
      </c>
      <c r="E2310" s="10">
        <v>140000</v>
      </c>
      <c r="F2310" s="11">
        <v>0.5</v>
      </c>
      <c r="G2310" s="13">
        <f t="shared" si="216"/>
        <v>280000</v>
      </c>
      <c r="H2310" s="154" t="s">
        <v>1246</v>
      </c>
      <c r="I2310" s="4" t="s">
        <v>1018</v>
      </c>
      <c r="J2310">
        <v>280000</v>
      </c>
      <c r="K2310" t="b">
        <f t="shared" si="217"/>
        <v>0</v>
      </c>
      <c r="L2310" t="b">
        <f t="shared" si="218"/>
        <v>0</v>
      </c>
      <c r="M2310" t="b">
        <f t="shared" si="219"/>
        <v>0</v>
      </c>
      <c r="N2310" t="b">
        <f t="shared" si="220"/>
        <v>1</v>
      </c>
      <c r="O2310" t="b">
        <f t="shared" si="221"/>
        <v>1</v>
      </c>
    </row>
    <row r="2311" spans="1:15">
      <c r="A2311" s="4">
        <v>1185732</v>
      </c>
      <c r="B2311" s="6">
        <v>1020</v>
      </c>
      <c r="C2311" s="12" t="s">
        <v>1087</v>
      </c>
      <c r="D2311" s="12" t="s">
        <v>1253</v>
      </c>
      <c r="E2311" s="10">
        <v>160650</v>
      </c>
      <c r="F2311" s="11">
        <v>0.45</v>
      </c>
      <c r="G2311" s="13">
        <f t="shared" si="216"/>
        <v>357000</v>
      </c>
      <c r="H2311" s="154" t="s">
        <v>1246</v>
      </c>
      <c r="I2311" s="4" t="s">
        <v>1018</v>
      </c>
      <c r="J2311">
        <v>357000</v>
      </c>
      <c r="K2311" t="b">
        <f t="shared" si="217"/>
        <v>0</v>
      </c>
      <c r="L2311" t="b">
        <f t="shared" si="218"/>
        <v>0</v>
      </c>
      <c r="M2311" t="b">
        <f t="shared" si="219"/>
        <v>0</v>
      </c>
      <c r="N2311" t="b">
        <f t="shared" si="220"/>
        <v>1</v>
      </c>
      <c r="O2311" t="b">
        <f t="shared" si="221"/>
        <v>1</v>
      </c>
    </row>
    <row r="2312" spans="1:15">
      <c r="A2312" s="4">
        <v>1185732</v>
      </c>
      <c r="B2312" s="6">
        <v>700</v>
      </c>
      <c r="C2312" s="12" t="s">
        <v>1087</v>
      </c>
      <c r="D2312" s="12" t="s">
        <v>1253</v>
      </c>
      <c r="E2312" s="10">
        <v>85750</v>
      </c>
      <c r="F2312" s="11">
        <v>0.35</v>
      </c>
      <c r="G2312" s="13">
        <f t="shared" si="216"/>
        <v>245000.00000000003</v>
      </c>
      <c r="H2312" s="154" t="s">
        <v>1246</v>
      </c>
      <c r="I2312" s="4" t="s">
        <v>1018</v>
      </c>
      <c r="J2312">
        <v>245000.00000000003</v>
      </c>
      <c r="K2312" t="b">
        <f t="shared" si="217"/>
        <v>0</v>
      </c>
      <c r="L2312" t="b">
        <f t="shared" si="218"/>
        <v>0</v>
      </c>
      <c r="M2312" t="b">
        <f t="shared" si="219"/>
        <v>0</v>
      </c>
      <c r="N2312" t="b">
        <f t="shared" si="220"/>
        <v>1</v>
      </c>
      <c r="O2312" t="b">
        <f t="shared" si="221"/>
        <v>1</v>
      </c>
    </row>
    <row r="2313" spans="1:15">
      <c r="A2313" s="4">
        <v>1185732</v>
      </c>
      <c r="B2313" s="6">
        <v>725</v>
      </c>
      <c r="C2313" s="12" t="s">
        <v>1089</v>
      </c>
      <c r="D2313" s="155" t="s">
        <v>1254</v>
      </c>
      <c r="E2313" s="10">
        <v>45312.5</v>
      </c>
      <c r="F2313" s="11">
        <v>0.25</v>
      </c>
      <c r="G2313" s="13">
        <f t="shared" si="216"/>
        <v>181250</v>
      </c>
      <c r="H2313" s="154" t="s">
        <v>1246</v>
      </c>
      <c r="I2313" s="4" t="s">
        <v>1018</v>
      </c>
      <c r="J2313">
        <v>181250</v>
      </c>
      <c r="K2313" t="b">
        <f t="shared" si="217"/>
        <v>0</v>
      </c>
      <c r="L2313" t="b">
        <f t="shared" si="218"/>
        <v>0</v>
      </c>
      <c r="M2313" t="b">
        <f t="shared" si="219"/>
        <v>0</v>
      </c>
      <c r="N2313" t="b">
        <f t="shared" si="220"/>
        <v>1</v>
      </c>
      <c r="O2313" t="b">
        <f t="shared" si="221"/>
        <v>1</v>
      </c>
    </row>
    <row r="2314" spans="1:15">
      <c r="A2314" s="4">
        <v>1185732</v>
      </c>
      <c r="B2314" s="6">
        <v>575</v>
      </c>
      <c r="C2314" s="12" t="s">
        <v>1087</v>
      </c>
      <c r="D2314" s="12" t="s">
        <v>1253</v>
      </c>
      <c r="E2314" s="10">
        <v>51750</v>
      </c>
      <c r="F2314" s="11">
        <v>0.3</v>
      </c>
      <c r="G2314" s="13">
        <f t="shared" si="216"/>
        <v>172500</v>
      </c>
      <c r="H2314" s="154" t="s">
        <v>1246</v>
      </c>
      <c r="I2314" s="4" t="s">
        <v>1018</v>
      </c>
      <c r="J2314">
        <v>172500</v>
      </c>
      <c r="K2314" t="b">
        <f t="shared" si="217"/>
        <v>0</v>
      </c>
      <c r="L2314" t="b">
        <f t="shared" si="218"/>
        <v>0</v>
      </c>
      <c r="M2314" t="b">
        <f t="shared" si="219"/>
        <v>0</v>
      </c>
      <c r="N2314" t="b">
        <f t="shared" si="220"/>
        <v>1</v>
      </c>
      <c r="O2314" t="b">
        <f t="shared" si="221"/>
        <v>1</v>
      </c>
    </row>
    <row r="2315" spans="1:15">
      <c r="A2315" s="4">
        <v>1185732</v>
      </c>
      <c r="B2315" s="6">
        <v>625</v>
      </c>
      <c r="C2315" s="12" t="s">
        <v>1087</v>
      </c>
      <c r="D2315" s="12" t="s">
        <v>1253</v>
      </c>
      <c r="E2315" s="10">
        <v>98437.5</v>
      </c>
      <c r="F2315" s="11">
        <v>0.35</v>
      </c>
      <c r="G2315" s="13">
        <f t="shared" si="216"/>
        <v>281250</v>
      </c>
      <c r="H2315" s="154" t="s">
        <v>1246</v>
      </c>
      <c r="I2315" s="4" t="s">
        <v>1018</v>
      </c>
      <c r="J2315">
        <v>281250</v>
      </c>
      <c r="K2315" t="b">
        <f t="shared" si="217"/>
        <v>0</v>
      </c>
      <c r="L2315" t="b">
        <f t="shared" si="218"/>
        <v>0</v>
      </c>
      <c r="M2315" t="b">
        <f t="shared" si="219"/>
        <v>0</v>
      </c>
      <c r="N2315" t="b">
        <f t="shared" si="220"/>
        <v>1</v>
      </c>
      <c r="O2315" t="b">
        <f t="shared" si="221"/>
        <v>1</v>
      </c>
    </row>
    <row r="2316" spans="1:15">
      <c r="A2316" s="4">
        <v>1185732</v>
      </c>
      <c r="B2316" s="6">
        <v>725</v>
      </c>
      <c r="C2316" s="12" t="s">
        <v>1087</v>
      </c>
      <c r="D2316" s="12" t="s">
        <v>1253</v>
      </c>
      <c r="E2316" s="10">
        <v>126875</v>
      </c>
      <c r="F2316" s="11">
        <v>0.5</v>
      </c>
      <c r="G2316" s="13">
        <f t="shared" si="216"/>
        <v>253750</v>
      </c>
      <c r="H2316" s="154" t="s">
        <v>1246</v>
      </c>
      <c r="I2316" s="4" t="s">
        <v>1018</v>
      </c>
      <c r="J2316">
        <v>253750</v>
      </c>
      <c r="K2316" t="b">
        <f t="shared" si="217"/>
        <v>0</v>
      </c>
      <c r="L2316" t="b">
        <f t="shared" si="218"/>
        <v>0</v>
      </c>
      <c r="M2316" t="b">
        <f t="shared" si="219"/>
        <v>0</v>
      </c>
      <c r="N2316" t="b">
        <f t="shared" si="220"/>
        <v>1</v>
      </c>
      <c r="O2316" t="b">
        <f t="shared" si="221"/>
        <v>1</v>
      </c>
    </row>
    <row r="2317" spans="1:15">
      <c r="A2317" s="4">
        <v>1185732</v>
      </c>
      <c r="B2317" s="6">
        <v>975</v>
      </c>
      <c r="C2317" s="12" t="s">
        <v>1086</v>
      </c>
      <c r="D2317" s="12" t="s">
        <v>1253</v>
      </c>
      <c r="E2317" s="10">
        <v>153562.5</v>
      </c>
      <c r="F2317" s="11">
        <v>0.45</v>
      </c>
      <c r="G2317" s="13">
        <f t="shared" si="216"/>
        <v>341250</v>
      </c>
      <c r="H2317" s="154" t="s">
        <v>1246</v>
      </c>
      <c r="I2317" s="4" t="s">
        <v>1018</v>
      </c>
      <c r="J2317">
        <v>341250</v>
      </c>
      <c r="K2317" t="b">
        <f t="shared" si="217"/>
        <v>0</v>
      </c>
      <c r="L2317" t="b">
        <f t="shared" si="218"/>
        <v>1</v>
      </c>
      <c r="M2317" t="b">
        <f t="shared" si="219"/>
        <v>0</v>
      </c>
      <c r="N2317" t="b">
        <f t="shared" si="220"/>
        <v>1</v>
      </c>
      <c r="O2317" t="b">
        <f t="shared" si="221"/>
        <v>1</v>
      </c>
    </row>
    <row r="2318" spans="1:15">
      <c r="A2318" s="4">
        <v>1185732</v>
      </c>
      <c r="B2318" s="6">
        <v>675</v>
      </c>
      <c r="C2318" s="12" t="s">
        <v>1086</v>
      </c>
      <c r="D2318" s="12" t="s">
        <v>1253</v>
      </c>
      <c r="E2318" s="10">
        <v>82687.5</v>
      </c>
      <c r="F2318" s="11">
        <v>0.35</v>
      </c>
      <c r="G2318" s="13">
        <f t="shared" si="216"/>
        <v>236250.00000000003</v>
      </c>
      <c r="H2318" s="154" t="s">
        <v>1246</v>
      </c>
      <c r="I2318" s="4" t="s">
        <v>1018</v>
      </c>
      <c r="J2318">
        <v>236250.00000000003</v>
      </c>
      <c r="K2318" t="b">
        <f t="shared" si="217"/>
        <v>0</v>
      </c>
      <c r="L2318" t="b">
        <f t="shared" si="218"/>
        <v>1</v>
      </c>
      <c r="M2318" t="b">
        <f t="shared" si="219"/>
        <v>0</v>
      </c>
      <c r="N2318" t="b">
        <f t="shared" si="220"/>
        <v>1</v>
      </c>
      <c r="O2318" t="b">
        <f t="shared" si="221"/>
        <v>1</v>
      </c>
    </row>
    <row r="2319" spans="1:15">
      <c r="A2319" s="4">
        <v>1185732</v>
      </c>
      <c r="B2319" s="6">
        <v>675</v>
      </c>
      <c r="C2319" s="12" t="s">
        <v>1088</v>
      </c>
      <c r="D2319" s="155" t="s">
        <v>1254</v>
      </c>
      <c r="E2319" s="10">
        <v>42187.5</v>
      </c>
      <c r="F2319" s="11">
        <v>0.25</v>
      </c>
      <c r="G2319" s="13">
        <f t="shared" si="216"/>
        <v>168750</v>
      </c>
      <c r="H2319" s="154" t="s">
        <v>1246</v>
      </c>
      <c r="I2319" s="4" t="s">
        <v>1018</v>
      </c>
      <c r="J2319">
        <v>168750</v>
      </c>
      <c r="K2319" t="b">
        <f t="shared" si="217"/>
        <v>0</v>
      </c>
      <c r="L2319" t="b">
        <f t="shared" si="218"/>
        <v>0</v>
      </c>
      <c r="M2319" t="b">
        <f t="shared" si="219"/>
        <v>0</v>
      </c>
      <c r="N2319" t="b">
        <f t="shared" si="220"/>
        <v>1</v>
      </c>
      <c r="O2319" t="b">
        <f t="shared" si="221"/>
        <v>1</v>
      </c>
    </row>
    <row r="2320" spans="1:15">
      <c r="A2320" s="4">
        <v>1185732</v>
      </c>
      <c r="B2320" s="6">
        <v>600</v>
      </c>
      <c r="C2320" s="12" t="s">
        <v>1086</v>
      </c>
      <c r="D2320" s="12" t="s">
        <v>1253</v>
      </c>
      <c r="E2320" s="10">
        <v>54000</v>
      </c>
      <c r="F2320" s="11">
        <v>0.3</v>
      </c>
      <c r="G2320" s="13">
        <f t="shared" si="216"/>
        <v>180000</v>
      </c>
      <c r="H2320" s="154" t="s">
        <v>1246</v>
      </c>
      <c r="I2320" s="4" t="s">
        <v>1018</v>
      </c>
      <c r="J2320">
        <v>180000</v>
      </c>
      <c r="K2320" t="b">
        <f t="shared" si="217"/>
        <v>0</v>
      </c>
      <c r="L2320" t="b">
        <f t="shared" si="218"/>
        <v>1</v>
      </c>
      <c r="M2320" t="b">
        <f t="shared" si="219"/>
        <v>0</v>
      </c>
      <c r="N2320" t="b">
        <f t="shared" si="220"/>
        <v>1</v>
      </c>
      <c r="O2320" t="b">
        <f t="shared" si="221"/>
        <v>1</v>
      </c>
    </row>
    <row r="2321" spans="1:15">
      <c r="A2321" s="4">
        <v>1185732</v>
      </c>
      <c r="B2321" s="6">
        <v>625</v>
      </c>
      <c r="C2321" s="12" t="s">
        <v>1086</v>
      </c>
      <c r="D2321" s="12" t="s">
        <v>1253</v>
      </c>
      <c r="E2321" s="10">
        <v>109375</v>
      </c>
      <c r="F2321" s="11">
        <v>0.35</v>
      </c>
      <c r="G2321" s="13">
        <f t="shared" si="216"/>
        <v>312500</v>
      </c>
      <c r="H2321" s="154" t="s">
        <v>1246</v>
      </c>
      <c r="I2321" s="4" t="s">
        <v>1018</v>
      </c>
      <c r="J2321">
        <v>312500</v>
      </c>
      <c r="K2321" t="b">
        <f t="shared" si="217"/>
        <v>0</v>
      </c>
      <c r="L2321" t="b">
        <f t="shared" si="218"/>
        <v>1</v>
      </c>
      <c r="M2321" t="b">
        <f t="shared" si="219"/>
        <v>0</v>
      </c>
      <c r="N2321" t="b">
        <f t="shared" si="220"/>
        <v>1</v>
      </c>
      <c r="O2321" t="b">
        <f t="shared" si="221"/>
        <v>1</v>
      </c>
    </row>
    <row r="2322" spans="1:15">
      <c r="A2322" s="4">
        <v>1185732</v>
      </c>
      <c r="B2322" s="6">
        <v>775</v>
      </c>
      <c r="C2322" s="12" t="s">
        <v>1088</v>
      </c>
      <c r="D2322" s="155" t="s">
        <v>1254</v>
      </c>
      <c r="E2322" s="10">
        <v>155000</v>
      </c>
      <c r="F2322" s="11">
        <v>0.5</v>
      </c>
      <c r="G2322" s="13">
        <f t="shared" si="216"/>
        <v>310000</v>
      </c>
      <c r="H2322" s="154" t="s">
        <v>1246</v>
      </c>
      <c r="I2322" s="4" t="s">
        <v>1018</v>
      </c>
      <c r="J2322">
        <v>310000</v>
      </c>
      <c r="K2322" t="b">
        <f t="shared" si="217"/>
        <v>0</v>
      </c>
      <c r="L2322" t="b">
        <f t="shared" si="218"/>
        <v>0</v>
      </c>
      <c r="M2322" t="b">
        <f t="shared" si="219"/>
        <v>0</v>
      </c>
      <c r="N2322" t="b">
        <f t="shared" si="220"/>
        <v>1</v>
      </c>
      <c r="O2322" t="b">
        <f t="shared" si="221"/>
        <v>1</v>
      </c>
    </row>
    <row r="2323" spans="1:15">
      <c r="A2323" s="4">
        <v>1185732</v>
      </c>
      <c r="B2323" s="6">
        <v>1045</v>
      </c>
      <c r="C2323" s="12" t="s">
        <v>1086</v>
      </c>
      <c r="D2323" s="12" t="s">
        <v>1253</v>
      </c>
      <c r="E2323" s="10">
        <v>235125</v>
      </c>
      <c r="F2323" s="11">
        <v>0.45</v>
      </c>
      <c r="G2323" s="13">
        <f t="shared" si="216"/>
        <v>522500</v>
      </c>
      <c r="H2323" s="154" t="s">
        <v>1246</v>
      </c>
      <c r="I2323" s="4" t="s">
        <v>1018</v>
      </c>
      <c r="J2323">
        <v>522500</v>
      </c>
      <c r="K2323" t="b">
        <f t="shared" si="217"/>
        <v>1</v>
      </c>
      <c r="L2323" t="b">
        <f t="shared" si="218"/>
        <v>1</v>
      </c>
      <c r="M2323" t="b">
        <f t="shared" si="219"/>
        <v>0</v>
      </c>
      <c r="N2323" t="b">
        <f t="shared" si="220"/>
        <v>1</v>
      </c>
      <c r="O2323" t="b">
        <f t="shared" si="221"/>
        <v>1</v>
      </c>
    </row>
    <row r="2324" spans="1:15">
      <c r="A2324" s="4">
        <v>1185732</v>
      </c>
      <c r="B2324" s="6">
        <v>750</v>
      </c>
      <c r="C2324" s="12" t="s">
        <v>1087</v>
      </c>
      <c r="D2324" s="12" t="s">
        <v>1253</v>
      </c>
      <c r="E2324" s="10">
        <v>131250</v>
      </c>
      <c r="F2324" s="11">
        <v>0.35</v>
      </c>
      <c r="G2324" s="13">
        <f t="shared" si="216"/>
        <v>375000</v>
      </c>
      <c r="H2324" s="154" t="s">
        <v>1246</v>
      </c>
      <c r="I2324" s="4" t="s">
        <v>1018</v>
      </c>
      <c r="J2324">
        <v>375000</v>
      </c>
      <c r="K2324" t="b">
        <f t="shared" si="217"/>
        <v>0</v>
      </c>
      <c r="L2324" t="b">
        <f t="shared" si="218"/>
        <v>0</v>
      </c>
      <c r="M2324" t="b">
        <f t="shared" si="219"/>
        <v>0</v>
      </c>
      <c r="N2324" t="b">
        <f t="shared" si="220"/>
        <v>1</v>
      </c>
      <c r="O2324" t="b">
        <f t="shared" si="221"/>
        <v>1</v>
      </c>
    </row>
    <row r="2325" spans="1:15">
      <c r="A2325" s="4">
        <v>1185732</v>
      </c>
      <c r="B2325" s="6">
        <v>725</v>
      </c>
      <c r="C2325" s="12" t="s">
        <v>1087</v>
      </c>
      <c r="D2325" s="12" t="s">
        <v>1253</v>
      </c>
      <c r="E2325" s="10">
        <v>81562.5</v>
      </c>
      <c r="F2325" s="11">
        <v>0.25</v>
      </c>
      <c r="G2325" s="13">
        <f t="shared" si="216"/>
        <v>326250</v>
      </c>
      <c r="H2325" s="154" t="s">
        <v>1246</v>
      </c>
      <c r="I2325" s="4" t="s">
        <v>1018</v>
      </c>
      <c r="J2325">
        <v>326250</v>
      </c>
      <c r="K2325" t="b">
        <f t="shared" si="217"/>
        <v>0</v>
      </c>
      <c r="L2325" t="b">
        <f t="shared" si="218"/>
        <v>0</v>
      </c>
      <c r="M2325" t="b">
        <f t="shared" si="219"/>
        <v>0</v>
      </c>
      <c r="N2325" t="b">
        <f t="shared" si="220"/>
        <v>1</v>
      </c>
      <c r="O2325" t="b">
        <f t="shared" si="221"/>
        <v>1</v>
      </c>
    </row>
    <row r="2326" spans="1:15">
      <c r="A2326" s="4">
        <v>1185732</v>
      </c>
      <c r="B2326" s="6">
        <v>675</v>
      </c>
      <c r="C2326" s="12" t="s">
        <v>1087</v>
      </c>
      <c r="D2326" s="12" t="s">
        <v>1253</v>
      </c>
      <c r="E2326" s="10">
        <v>91125</v>
      </c>
      <c r="F2326" s="11">
        <v>0.3</v>
      </c>
      <c r="G2326" s="13">
        <f t="shared" si="216"/>
        <v>303750</v>
      </c>
      <c r="H2326" s="154" t="s">
        <v>1246</v>
      </c>
      <c r="I2326" s="4" t="s">
        <v>1018</v>
      </c>
      <c r="J2326">
        <v>303750</v>
      </c>
      <c r="K2326" t="b">
        <f t="shared" si="217"/>
        <v>0</v>
      </c>
      <c r="L2326" t="b">
        <f t="shared" si="218"/>
        <v>0</v>
      </c>
      <c r="M2326" t="b">
        <f t="shared" si="219"/>
        <v>0</v>
      </c>
      <c r="N2326" t="b">
        <f t="shared" si="220"/>
        <v>1</v>
      </c>
      <c r="O2326" t="b">
        <f t="shared" si="221"/>
        <v>1</v>
      </c>
    </row>
    <row r="2327" spans="1:15">
      <c r="A2327" s="4">
        <v>1185732</v>
      </c>
      <c r="B2327" s="6">
        <v>700</v>
      </c>
      <c r="C2327" s="12" t="s">
        <v>1086</v>
      </c>
      <c r="D2327" s="12" t="s">
        <v>1253</v>
      </c>
      <c r="E2327" s="10">
        <v>134750</v>
      </c>
      <c r="F2327" s="11">
        <v>0.35</v>
      </c>
      <c r="G2327" s="13">
        <f t="shared" si="216"/>
        <v>385000</v>
      </c>
      <c r="H2327" s="154" t="s">
        <v>1246</v>
      </c>
      <c r="I2327" s="4" t="s">
        <v>1018</v>
      </c>
      <c r="J2327">
        <v>385000</v>
      </c>
      <c r="K2327" t="b">
        <f t="shared" si="217"/>
        <v>0</v>
      </c>
      <c r="L2327" t="b">
        <f t="shared" si="218"/>
        <v>1</v>
      </c>
      <c r="M2327" t="b">
        <f t="shared" si="219"/>
        <v>0</v>
      </c>
      <c r="N2327" t="b">
        <f t="shared" si="220"/>
        <v>1</v>
      </c>
      <c r="O2327" t="b">
        <f t="shared" si="221"/>
        <v>1</v>
      </c>
    </row>
    <row r="2328" spans="1:15">
      <c r="A2328" s="4">
        <v>1185732</v>
      </c>
      <c r="B2328" s="6">
        <v>800</v>
      </c>
      <c r="C2328" s="12" t="s">
        <v>1087</v>
      </c>
      <c r="D2328" s="12" t="s">
        <v>1253</v>
      </c>
      <c r="E2328" s="10">
        <v>240000</v>
      </c>
      <c r="F2328" s="11">
        <v>0.5</v>
      </c>
      <c r="G2328" s="13">
        <f t="shared" si="216"/>
        <v>480000</v>
      </c>
      <c r="H2328" s="154" t="s">
        <v>1246</v>
      </c>
      <c r="I2328" s="4" t="s">
        <v>1018</v>
      </c>
      <c r="J2328">
        <v>480000</v>
      </c>
      <c r="K2328" t="b">
        <f t="shared" si="217"/>
        <v>1</v>
      </c>
      <c r="L2328" t="b">
        <f t="shared" si="218"/>
        <v>0</v>
      </c>
      <c r="M2328" t="b">
        <f t="shared" si="219"/>
        <v>0</v>
      </c>
      <c r="N2328" t="b">
        <f t="shared" si="220"/>
        <v>1</v>
      </c>
      <c r="O2328" t="b">
        <f t="shared" si="221"/>
        <v>1</v>
      </c>
    </row>
    <row r="2329" spans="1:15">
      <c r="A2329" s="4">
        <v>1185732</v>
      </c>
      <c r="B2329" s="6">
        <v>1050</v>
      </c>
      <c r="C2329" s="12" t="s">
        <v>1086</v>
      </c>
      <c r="D2329" s="12" t="s">
        <v>1253</v>
      </c>
      <c r="E2329" s="10">
        <v>259875</v>
      </c>
      <c r="F2329" s="11">
        <v>0.45</v>
      </c>
      <c r="G2329" s="13">
        <f t="shared" si="216"/>
        <v>577500</v>
      </c>
      <c r="H2329" s="154" t="s">
        <v>1246</v>
      </c>
      <c r="I2329" s="4" t="s">
        <v>1018</v>
      </c>
      <c r="J2329">
        <v>577500</v>
      </c>
      <c r="K2329" t="b">
        <f t="shared" si="217"/>
        <v>1</v>
      </c>
      <c r="L2329" t="b">
        <f t="shared" si="218"/>
        <v>1</v>
      </c>
      <c r="M2329" t="b">
        <f t="shared" si="219"/>
        <v>0</v>
      </c>
      <c r="N2329" t="b">
        <f t="shared" si="220"/>
        <v>1</v>
      </c>
      <c r="O2329" t="b">
        <f t="shared" si="221"/>
        <v>1</v>
      </c>
    </row>
    <row r="2330" spans="1:15">
      <c r="A2330" s="4">
        <v>1185732</v>
      </c>
      <c r="B2330" s="6">
        <v>800</v>
      </c>
      <c r="C2330" s="12" t="s">
        <v>1086</v>
      </c>
      <c r="D2330" s="12" t="s">
        <v>1253</v>
      </c>
      <c r="E2330" s="10">
        <v>140000</v>
      </c>
      <c r="F2330" s="11">
        <v>0.35</v>
      </c>
      <c r="G2330" s="13">
        <f t="shared" si="216"/>
        <v>400000</v>
      </c>
      <c r="H2330" s="154" t="s">
        <v>1246</v>
      </c>
      <c r="I2330" s="4" t="s">
        <v>1018</v>
      </c>
      <c r="J2330">
        <v>400000</v>
      </c>
      <c r="K2330" t="b">
        <f t="shared" si="217"/>
        <v>0</v>
      </c>
      <c r="L2330" t="b">
        <f t="shared" si="218"/>
        <v>1</v>
      </c>
      <c r="M2330" t="b">
        <f t="shared" si="219"/>
        <v>0</v>
      </c>
      <c r="N2330" t="b">
        <f t="shared" si="220"/>
        <v>1</v>
      </c>
      <c r="O2330" t="b">
        <f t="shared" si="221"/>
        <v>1</v>
      </c>
    </row>
    <row r="2331" spans="1:15">
      <c r="A2331" s="4">
        <v>1185732</v>
      </c>
      <c r="B2331" s="6">
        <v>775</v>
      </c>
      <c r="C2331" s="12" t="s">
        <v>1088</v>
      </c>
      <c r="D2331" s="155" t="s">
        <v>1254</v>
      </c>
      <c r="E2331" s="10">
        <v>96875</v>
      </c>
      <c r="F2331" s="11">
        <v>0.25</v>
      </c>
      <c r="G2331" s="13">
        <f t="shared" si="216"/>
        <v>387500</v>
      </c>
      <c r="H2331" s="154" t="s">
        <v>1246</v>
      </c>
      <c r="I2331" s="4" t="s">
        <v>1018</v>
      </c>
      <c r="J2331">
        <v>387500</v>
      </c>
      <c r="K2331" t="b">
        <f t="shared" si="217"/>
        <v>0</v>
      </c>
      <c r="L2331" t="b">
        <f t="shared" si="218"/>
        <v>0</v>
      </c>
      <c r="M2331" t="b">
        <f t="shared" si="219"/>
        <v>0</v>
      </c>
      <c r="N2331" t="b">
        <f t="shared" si="220"/>
        <v>1</v>
      </c>
      <c r="O2331" t="b">
        <f t="shared" si="221"/>
        <v>1</v>
      </c>
    </row>
    <row r="2332" spans="1:15">
      <c r="A2332" s="4">
        <v>1185732</v>
      </c>
      <c r="B2332" s="6">
        <v>750</v>
      </c>
      <c r="C2332" s="12" t="s">
        <v>1087</v>
      </c>
      <c r="D2332" s="12" t="s">
        <v>1253</v>
      </c>
      <c r="E2332" s="10">
        <v>112500</v>
      </c>
      <c r="F2332" s="11">
        <v>0.3</v>
      </c>
      <c r="G2332" s="13">
        <f t="shared" si="216"/>
        <v>375000</v>
      </c>
      <c r="H2332" s="154" t="s">
        <v>1246</v>
      </c>
      <c r="I2332" s="4" t="s">
        <v>1018</v>
      </c>
      <c r="J2332">
        <v>375000</v>
      </c>
      <c r="K2332" t="b">
        <f t="shared" si="217"/>
        <v>0</v>
      </c>
      <c r="L2332" t="b">
        <f t="shared" si="218"/>
        <v>0</v>
      </c>
      <c r="M2332" t="b">
        <f t="shared" si="219"/>
        <v>0</v>
      </c>
      <c r="N2332" t="b">
        <f t="shared" si="220"/>
        <v>1</v>
      </c>
      <c r="O2332" t="b">
        <f t="shared" si="221"/>
        <v>1</v>
      </c>
    </row>
    <row r="2333" spans="1:15">
      <c r="A2333" s="4">
        <v>1185732</v>
      </c>
      <c r="B2333" s="6">
        <v>750</v>
      </c>
      <c r="C2333" s="12" t="s">
        <v>1087</v>
      </c>
      <c r="D2333" s="12" t="s">
        <v>1253</v>
      </c>
      <c r="E2333" s="10">
        <v>170625</v>
      </c>
      <c r="F2333" s="11">
        <v>0.35</v>
      </c>
      <c r="G2333" s="13">
        <f t="shared" si="216"/>
        <v>487500.00000000006</v>
      </c>
      <c r="H2333" s="154" t="s">
        <v>1246</v>
      </c>
      <c r="I2333" s="4" t="s">
        <v>1018</v>
      </c>
      <c r="J2333">
        <v>487500.00000000006</v>
      </c>
      <c r="K2333" t="b">
        <f t="shared" si="217"/>
        <v>1</v>
      </c>
      <c r="L2333" t="b">
        <f t="shared" si="218"/>
        <v>0</v>
      </c>
      <c r="M2333" t="b">
        <f t="shared" si="219"/>
        <v>0</v>
      </c>
      <c r="N2333" t="b">
        <f t="shared" si="220"/>
        <v>1</v>
      </c>
      <c r="O2333" t="b">
        <f t="shared" si="221"/>
        <v>1</v>
      </c>
    </row>
    <row r="2334" spans="1:15">
      <c r="A2334" s="4">
        <v>1185732</v>
      </c>
      <c r="B2334" s="6">
        <v>925</v>
      </c>
      <c r="C2334" s="12" t="s">
        <v>1087</v>
      </c>
      <c r="D2334" s="12" t="s">
        <v>1253</v>
      </c>
      <c r="E2334" s="10">
        <v>323750</v>
      </c>
      <c r="F2334" s="11">
        <v>0.5</v>
      </c>
      <c r="G2334" s="13">
        <f t="shared" si="216"/>
        <v>647500</v>
      </c>
      <c r="H2334" s="154" t="s">
        <v>1246</v>
      </c>
      <c r="I2334" s="4" t="s">
        <v>1018</v>
      </c>
      <c r="J2334">
        <v>647500</v>
      </c>
      <c r="K2334" t="b">
        <f t="shared" si="217"/>
        <v>1</v>
      </c>
      <c r="L2334" t="b">
        <f t="shared" si="218"/>
        <v>0</v>
      </c>
      <c r="M2334" t="b">
        <f t="shared" si="219"/>
        <v>0</v>
      </c>
      <c r="N2334" t="b">
        <f t="shared" si="220"/>
        <v>1</v>
      </c>
      <c r="O2334" t="b">
        <f t="shared" si="221"/>
        <v>1</v>
      </c>
    </row>
    <row r="2335" spans="1:15">
      <c r="A2335" s="4">
        <v>1185732</v>
      </c>
      <c r="B2335" s="6">
        <v>1150</v>
      </c>
      <c r="C2335" s="12" t="s">
        <v>1086</v>
      </c>
      <c r="D2335" s="12" t="s">
        <v>1253</v>
      </c>
      <c r="E2335" s="10">
        <v>336375</v>
      </c>
      <c r="F2335" s="11">
        <v>0.45</v>
      </c>
      <c r="G2335" s="13">
        <f t="shared" si="216"/>
        <v>747500</v>
      </c>
      <c r="H2335" s="154" t="s">
        <v>1246</v>
      </c>
      <c r="I2335" s="4" t="s">
        <v>1018</v>
      </c>
      <c r="J2335">
        <v>747500</v>
      </c>
      <c r="K2335" t="b">
        <f t="shared" si="217"/>
        <v>1</v>
      </c>
      <c r="L2335" t="b">
        <f t="shared" si="218"/>
        <v>1</v>
      </c>
      <c r="M2335" t="b">
        <f t="shared" si="219"/>
        <v>0</v>
      </c>
      <c r="N2335" t="b">
        <f t="shared" si="220"/>
        <v>1</v>
      </c>
      <c r="O2335" t="b">
        <f t="shared" si="221"/>
        <v>1</v>
      </c>
    </row>
    <row r="2336" spans="1:15">
      <c r="A2336" s="4">
        <v>1185732</v>
      </c>
      <c r="B2336" s="6">
        <v>900</v>
      </c>
      <c r="C2336" s="12" t="s">
        <v>1087</v>
      </c>
      <c r="D2336" s="12" t="s">
        <v>1253</v>
      </c>
      <c r="E2336" s="10">
        <v>189000</v>
      </c>
      <c r="F2336" s="11">
        <v>0.35</v>
      </c>
      <c r="G2336" s="13">
        <f t="shared" si="216"/>
        <v>540000</v>
      </c>
      <c r="H2336" s="154" t="s">
        <v>1246</v>
      </c>
      <c r="I2336" s="4" t="s">
        <v>1018</v>
      </c>
      <c r="J2336">
        <v>540000</v>
      </c>
      <c r="K2336" t="b">
        <f t="shared" si="217"/>
        <v>1</v>
      </c>
      <c r="L2336" t="b">
        <f t="shared" si="218"/>
        <v>0</v>
      </c>
      <c r="M2336" t="b">
        <f t="shared" si="219"/>
        <v>0</v>
      </c>
      <c r="N2336" t="b">
        <f t="shared" si="220"/>
        <v>1</v>
      </c>
      <c r="O2336" t="b">
        <f t="shared" si="221"/>
        <v>1</v>
      </c>
    </row>
    <row r="2337" spans="1:15">
      <c r="A2337" s="4">
        <v>1185732</v>
      </c>
      <c r="B2337" s="6">
        <v>825</v>
      </c>
      <c r="C2337" s="12" t="s">
        <v>1086</v>
      </c>
      <c r="D2337" s="12" t="s">
        <v>1253</v>
      </c>
      <c r="E2337" s="10">
        <v>113437.5</v>
      </c>
      <c r="F2337" s="11">
        <v>0.25</v>
      </c>
      <c r="G2337" s="13">
        <f t="shared" si="216"/>
        <v>453750</v>
      </c>
      <c r="H2337" s="154" t="s">
        <v>1246</v>
      </c>
      <c r="I2337" s="4" t="s">
        <v>1018</v>
      </c>
      <c r="J2337">
        <v>453750</v>
      </c>
      <c r="K2337" t="b">
        <f t="shared" si="217"/>
        <v>1</v>
      </c>
      <c r="L2337" t="b">
        <f t="shared" si="218"/>
        <v>1</v>
      </c>
      <c r="M2337" t="b">
        <f t="shared" si="219"/>
        <v>0</v>
      </c>
      <c r="N2337" t="b">
        <f t="shared" si="220"/>
        <v>1</v>
      </c>
      <c r="O2337" t="b">
        <f t="shared" si="221"/>
        <v>1</v>
      </c>
    </row>
    <row r="2338" spans="1:15">
      <c r="A2338" s="4">
        <v>1185732</v>
      </c>
      <c r="B2338" s="6">
        <v>775</v>
      </c>
      <c r="C2338" s="12" t="s">
        <v>1087</v>
      </c>
      <c r="D2338" s="12" t="s">
        <v>1253</v>
      </c>
      <c r="E2338" s="10">
        <v>127875</v>
      </c>
      <c r="F2338" s="11">
        <v>0.3</v>
      </c>
      <c r="G2338" s="13">
        <f t="shared" si="216"/>
        <v>426250</v>
      </c>
      <c r="H2338" s="154" t="s">
        <v>1246</v>
      </c>
      <c r="I2338" s="4" t="s">
        <v>1018</v>
      </c>
      <c r="J2338">
        <v>426250</v>
      </c>
      <c r="K2338" t="b">
        <f t="shared" si="217"/>
        <v>0</v>
      </c>
      <c r="L2338" t="b">
        <f t="shared" si="218"/>
        <v>0</v>
      </c>
      <c r="M2338" t="b">
        <f t="shared" si="219"/>
        <v>0</v>
      </c>
      <c r="N2338" t="b">
        <f t="shared" si="220"/>
        <v>1</v>
      </c>
      <c r="O2338" t="b">
        <f t="shared" si="221"/>
        <v>1</v>
      </c>
    </row>
    <row r="2339" spans="1:15">
      <c r="A2339" s="4">
        <v>1185732</v>
      </c>
      <c r="B2339" s="6">
        <v>800</v>
      </c>
      <c r="C2339" s="12" t="s">
        <v>1088</v>
      </c>
      <c r="D2339" s="155" t="s">
        <v>1254</v>
      </c>
      <c r="E2339" s="10">
        <v>182000</v>
      </c>
      <c r="F2339" s="11">
        <v>0.35</v>
      </c>
      <c r="G2339" s="13">
        <f t="shared" si="216"/>
        <v>520000.00000000006</v>
      </c>
      <c r="H2339" s="154" t="s">
        <v>1246</v>
      </c>
      <c r="I2339" s="4" t="s">
        <v>1018</v>
      </c>
      <c r="J2339">
        <v>520000.00000000006</v>
      </c>
      <c r="K2339" t="b">
        <f t="shared" si="217"/>
        <v>1</v>
      </c>
      <c r="L2339" t="b">
        <f t="shared" si="218"/>
        <v>0</v>
      </c>
      <c r="M2339" t="b">
        <f t="shared" si="219"/>
        <v>0</v>
      </c>
      <c r="N2339" t="b">
        <f t="shared" si="220"/>
        <v>1</v>
      </c>
      <c r="O2339" t="b">
        <f t="shared" si="221"/>
        <v>1</v>
      </c>
    </row>
    <row r="2340" spans="1:15">
      <c r="A2340" s="4">
        <v>1185732</v>
      </c>
      <c r="B2340" s="6">
        <v>975</v>
      </c>
      <c r="C2340" s="12" t="s">
        <v>1087</v>
      </c>
      <c r="D2340" s="12" t="s">
        <v>1253</v>
      </c>
      <c r="E2340" s="10">
        <v>341250</v>
      </c>
      <c r="F2340" s="11">
        <v>0.5</v>
      </c>
      <c r="G2340" s="13">
        <f t="shared" si="216"/>
        <v>682500</v>
      </c>
      <c r="H2340" s="154" t="s">
        <v>1246</v>
      </c>
      <c r="I2340" s="4" t="s">
        <v>1018</v>
      </c>
      <c r="J2340">
        <v>682500</v>
      </c>
      <c r="K2340" t="b">
        <f t="shared" si="217"/>
        <v>1</v>
      </c>
      <c r="L2340" t="b">
        <f t="shared" si="218"/>
        <v>0</v>
      </c>
      <c r="M2340" t="b">
        <f t="shared" si="219"/>
        <v>0</v>
      </c>
      <c r="N2340" t="b">
        <f t="shared" si="220"/>
        <v>1</v>
      </c>
      <c r="O2340" t="b">
        <f t="shared" si="221"/>
        <v>1</v>
      </c>
    </row>
    <row r="2341" spans="1:15">
      <c r="A2341" s="4">
        <v>1185732</v>
      </c>
      <c r="B2341" s="6">
        <v>1125</v>
      </c>
      <c r="C2341" s="12" t="s">
        <v>1087</v>
      </c>
      <c r="D2341" s="12" t="s">
        <v>1253</v>
      </c>
      <c r="E2341" s="10">
        <v>329062.5</v>
      </c>
      <c r="F2341" s="11">
        <v>0.45</v>
      </c>
      <c r="G2341" s="13">
        <f t="shared" si="216"/>
        <v>731250</v>
      </c>
      <c r="H2341" s="154" t="s">
        <v>1246</v>
      </c>
      <c r="I2341" s="4" t="s">
        <v>1018</v>
      </c>
      <c r="J2341">
        <v>731250</v>
      </c>
      <c r="K2341" t="b">
        <f t="shared" si="217"/>
        <v>1</v>
      </c>
      <c r="L2341" t="b">
        <f t="shared" si="218"/>
        <v>0</v>
      </c>
      <c r="M2341" t="b">
        <f t="shared" si="219"/>
        <v>0</v>
      </c>
      <c r="N2341" t="b">
        <f t="shared" si="220"/>
        <v>1</v>
      </c>
      <c r="O2341" t="b">
        <f t="shared" si="221"/>
        <v>1</v>
      </c>
    </row>
    <row r="2342" spans="1:15">
      <c r="A2342" s="4">
        <v>1185732</v>
      </c>
      <c r="B2342" s="6">
        <v>900</v>
      </c>
      <c r="C2342" s="12" t="s">
        <v>1087</v>
      </c>
      <c r="D2342" s="12" t="s">
        <v>1253</v>
      </c>
      <c r="E2342" s="10">
        <v>189000</v>
      </c>
      <c r="F2342" s="11">
        <v>0.35</v>
      </c>
      <c r="G2342" s="13">
        <f t="shared" si="216"/>
        <v>540000</v>
      </c>
      <c r="H2342" s="154" t="s">
        <v>1246</v>
      </c>
      <c r="I2342" s="4" t="s">
        <v>1018</v>
      </c>
      <c r="J2342">
        <v>540000</v>
      </c>
      <c r="K2342" t="b">
        <f t="shared" si="217"/>
        <v>1</v>
      </c>
      <c r="L2342" t="b">
        <f t="shared" si="218"/>
        <v>0</v>
      </c>
      <c r="M2342" t="b">
        <f t="shared" si="219"/>
        <v>0</v>
      </c>
      <c r="N2342" t="b">
        <f t="shared" si="220"/>
        <v>1</v>
      </c>
      <c r="O2342" t="b">
        <f t="shared" si="221"/>
        <v>1</v>
      </c>
    </row>
    <row r="2343" spans="1:15">
      <c r="A2343" s="4">
        <v>1185732</v>
      </c>
      <c r="B2343" s="6">
        <v>825</v>
      </c>
      <c r="C2343" s="12" t="s">
        <v>1089</v>
      </c>
      <c r="D2343" s="155" t="s">
        <v>1254</v>
      </c>
      <c r="E2343" s="10">
        <v>113437.5</v>
      </c>
      <c r="F2343" s="11">
        <v>0.25</v>
      </c>
      <c r="G2343" s="13">
        <f t="shared" si="216"/>
        <v>453750</v>
      </c>
      <c r="H2343" s="154" t="s">
        <v>1246</v>
      </c>
      <c r="I2343" s="4" t="s">
        <v>1018</v>
      </c>
      <c r="J2343">
        <v>453750</v>
      </c>
      <c r="K2343" t="b">
        <f t="shared" si="217"/>
        <v>1</v>
      </c>
      <c r="L2343" t="b">
        <f t="shared" si="218"/>
        <v>0</v>
      </c>
      <c r="M2343" t="b">
        <f t="shared" si="219"/>
        <v>0</v>
      </c>
      <c r="N2343" t="b">
        <f t="shared" si="220"/>
        <v>1</v>
      </c>
      <c r="O2343" t="b">
        <f t="shared" si="221"/>
        <v>1</v>
      </c>
    </row>
    <row r="2344" spans="1:15">
      <c r="A2344" s="4">
        <v>1185732</v>
      </c>
      <c r="B2344" s="6">
        <v>775</v>
      </c>
      <c r="C2344" s="12" t="s">
        <v>1087</v>
      </c>
      <c r="D2344" s="12" t="s">
        <v>1253</v>
      </c>
      <c r="E2344" s="10">
        <v>104625</v>
      </c>
      <c r="F2344" s="11">
        <v>0.3</v>
      </c>
      <c r="G2344" s="13">
        <f t="shared" si="216"/>
        <v>348750</v>
      </c>
      <c r="H2344" s="154" t="s">
        <v>1246</v>
      </c>
      <c r="I2344" s="4" t="s">
        <v>1018</v>
      </c>
      <c r="J2344">
        <v>348750</v>
      </c>
      <c r="K2344" t="b">
        <f t="shared" si="217"/>
        <v>0</v>
      </c>
      <c r="L2344" t="b">
        <f t="shared" si="218"/>
        <v>0</v>
      </c>
      <c r="M2344" t="b">
        <f t="shared" si="219"/>
        <v>0</v>
      </c>
      <c r="N2344" t="b">
        <f t="shared" si="220"/>
        <v>1</v>
      </c>
      <c r="O2344" t="b">
        <f t="shared" si="221"/>
        <v>1</v>
      </c>
    </row>
    <row r="2345" spans="1:15">
      <c r="A2345" s="4">
        <v>1185732</v>
      </c>
      <c r="B2345" s="6">
        <v>750</v>
      </c>
      <c r="C2345" s="12" t="s">
        <v>1088</v>
      </c>
      <c r="D2345" s="155" t="s">
        <v>1254</v>
      </c>
      <c r="E2345" s="10">
        <v>144375</v>
      </c>
      <c r="F2345" s="11">
        <v>0.35</v>
      </c>
      <c r="G2345" s="13">
        <f t="shared" si="216"/>
        <v>412500</v>
      </c>
      <c r="H2345" s="154" t="s">
        <v>1246</v>
      </c>
      <c r="I2345" s="4" t="s">
        <v>1018</v>
      </c>
      <c r="J2345">
        <v>412500</v>
      </c>
      <c r="K2345" t="b">
        <f t="shared" si="217"/>
        <v>0</v>
      </c>
      <c r="L2345" t="b">
        <f t="shared" si="218"/>
        <v>0</v>
      </c>
      <c r="M2345" t="b">
        <f t="shared" si="219"/>
        <v>0</v>
      </c>
      <c r="N2345" t="b">
        <f t="shared" si="220"/>
        <v>1</v>
      </c>
      <c r="O2345" t="b">
        <f t="shared" si="221"/>
        <v>1</v>
      </c>
    </row>
    <row r="2346" spans="1:15">
      <c r="A2346" s="4">
        <v>1185732</v>
      </c>
      <c r="B2346" s="6">
        <v>925</v>
      </c>
      <c r="C2346" s="12" t="s">
        <v>1087</v>
      </c>
      <c r="D2346" s="12" t="s">
        <v>1253</v>
      </c>
      <c r="E2346" s="10">
        <v>277500</v>
      </c>
      <c r="F2346" s="11">
        <v>0.5</v>
      </c>
      <c r="G2346" s="13">
        <f t="shared" si="216"/>
        <v>555000</v>
      </c>
      <c r="H2346" s="154" t="s">
        <v>1246</v>
      </c>
      <c r="I2346" s="4" t="s">
        <v>1018</v>
      </c>
      <c r="J2346">
        <v>555000</v>
      </c>
      <c r="K2346" t="b">
        <f t="shared" si="217"/>
        <v>1</v>
      </c>
      <c r="L2346" t="b">
        <f t="shared" si="218"/>
        <v>0</v>
      </c>
      <c r="M2346" t="b">
        <f t="shared" si="219"/>
        <v>0</v>
      </c>
      <c r="N2346" t="b">
        <f t="shared" si="220"/>
        <v>1</v>
      </c>
      <c r="O2346" t="b">
        <f t="shared" si="221"/>
        <v>1</v>
      </c>
    </row>
    <row r="2347" spans="1:15">
      <c r="A2347" s="4">
        <v>1185732</v>
      </c>
      <c r="B2347" s="6">
        <v>1025</v>
      </c>
      <c r="C2347" s="12" t="s">
        <v>1086</v>
      </c>
      <c r="D2347" s="12" t="s">
        <v>1253</v>
      </c>
      <c r="E2347" s="10">
        <v>253687.5</v>
      </c>
      <c r="F2347" s="11">
        <v>0.45</v>
      </c>
      <c r="G2347" s="13">
        <f t="shared" si="216"/>
        <v>563750</v>
      </c>
      <c r="H2347" s="154" t="s">
        <v>1246</v>
      </c>
      <c r="I2347" s="4" t="s">
        <v>1018</v>
      </c>
      <c r="J2347">
        <v>563750</v>
      </c>
      <c r="K2347" t="b">
        <f t="shared" si="217"/>
        <v>1</v>
      </c>
      <c r="L2347" t="b">
        <f t="shared" si="218"/>
        <v>1</v>
      </c>
      <c r="M2347" t="b">
        <f t="shared" si="219"/>
        <v>0</v>
      </c>
      <c r="N2347" t="b">
        <f t="shared" si="220"/>
        <v>1</v>
      </c>
      <c r="O2347" t="b">
        <f t="shared" si="221"/>
        <v>1</v>
      </c>
    </row>
    <row r="2348" spans="1:15">
      <c r="A2348" s="4">
        <v>1185732</v>
      </c>
      <c r="B2348" s="6">
        <v>825</v>
      </c>
      <c r="C2348" s="12" t="s">
        <v>1087</v>
      </c>
      <c r="D2348" s="12" t="s">
        <v>1253</v>
      </c>
      <c r="E2348" s="10">
        <v>144375</v>
      </c>
      <c r="F2348" s="11">
        <v>0.35</v>
      </c>
      <c r="G2348" s="13">
        <f t="shared" si="216"/>
        <v>412500</v>
      </c>
      <c r="H2348" s="154" t="s">
        <v>1246</v>
      </c>
      <c r="I2348" s="4" t="s">
        <v>1018</v>
      </c>
      <c r="J2348">
        <v>412500</v>
      </c>
      <c r="K2348" t="b">
        <f t="shared" si="217"/>
        <v>0</v>
      </c>
      <c r="L2348" t="b">
        <f t="shared" si="218"/>
        <v>0</v>
      </c>
      <c r="M2348" t="b">
        <f t="shared" si="219"/>
        <v>0</v>
      </c>
      <c r="N2348" t="b">
        <f t="shared" si="220"/>
        <v>1</v>
      </c>
      <c r="O2348" t="b">
        <f t="shared" si="221"/>
        <v>1</v>
      </c>
    </row>
    <row r="2349" spans="1:15">
      <c r="A2349" s="4">
        <v>1185732</v>
      </c>
      <c r="B2349" s="6">
        <v>725</v>
      </c>
      <c r="C2349" s="12" t="s">
        <v>1087</v>
      </c>
      <c r="D2349" s="12" t="s">
        <v>1253</v>
      </c>
      <c r="E2349" s="10">
        <v>72500</v>
      </c>
      <c r="F2349" s="11">
        <v>0.25</v>
      </c>
      <c r="G2349" s="13">
        <f t="shared" si="216"/>
        <v>290000</v>
      </c>
      <c r="H2349" s="154" t="s">
        <v>1246</v>
      </c>
      <c r="I2349" s="4" t="s">
        <v>1018</v>
      </c>
      <c r="J2349">
        <v>290000</v>
      </c>
      <c r="K2349" t="b">
        <f t="shared" si="217"/>
        <v>0</v>
      </c>
      <c r="L2349" t="b">
        <f t="shared" si="218"/>
        <v>0</v>
      </c>
      <c r="M2349" t="b">
        <f t="shared" si="219"/>
        <v>0</v>
      </c>
      <c r="N2349" t="b">
        <f t="shared" si="220"/>
        <v>1</v>
      </c>
      <c r="O2349" t="b">
        <f t="shared" si="221"/>
        <v>1</v>
      </c>
    </row>
    <row r="2350" spans="1:15">
      <c r="A2350" s="4">
        <v>1185732</v>
      </c>
      <c r="B2350" s="6">
        <v>700</v>
      </c>
      <c r="C2350" s="12" t="s">
        <v>1086</v>
      </c>
      <c r="D2350" s="12" t="s">
        <v>1253</v>
      </c>
      <c r="E2350" s="10">
        <v>84000</v>
      </c>
      <c r="F2350" s="11">
        <v>0.3</v>
      </c>
      <c r="G2350" s="13">
        <f t="shared" si="216"/>
        <v>280000</v>
      </c>
      <c r="H2350" s="154" t="s">
        <v>1246</v>
      </c>
      <c r="I2350" s="4" t="s">
        <v>1018</v>
      </c>
      <c r="J2350">
        <v>280000</v>
      </c>
      <c r="K2350" t="b">
        <f t="shared" si="217"/>
        <v>0</v>
      </c>
      <c r="L2350" t="b">
        <f t="shared" si="218"/>
        <v>1</v>
      </c>
      <c r="M2350" t="b">
        <f t="shared" si="219"/>
        <v>0</v>
      </c>
      <c r="N2350" t="b">
        <f t="shared" si="220"/>
        <v>1</v>
      </c>
      <c r="O2350" t="b">
        <f t="shared" si="221"/>
        <v>1</v>
      </c>
    </row>
    <row r="2351" spans="1:15">
      <c r="A2351" s="4">
        <v>1185732</v>
      </c>
      <c r="B2351" s="6">
        <v>700</v>
      </c>
      <c r="C2351" s="12" t="s">
        <v>1087</v>
      </c>
      <c r="D2351" s="12" t="s">
        <v>1253</v>
      </c>
      <c r="E2351" s="10">
        <v>122500</v>
      </c>
      <c r="F2351" s="11">
        <v>0.35</v>
      </c>
      <c r="G2351" s="13">
        <f t="shared" si="216"/>
        <v>350000</v>
      </c>
      <c r="H2351" s="154" t="s">
        <v>1246</v>
      </c>
      <c r="I2351" s="4" t="s">
        <v>1018</v>
      </c>
      <c r="J2351">
        <v>350000</v>
      </c>
      <c r="K2351" t="b">
        <f t="shared" si="217"/>
        <v>0</v>
      </c>
      <c r="L2351" t="b">
        <f t="shared" si="218"/>
        <v>0</v>
      </c>
      <c r="M2351" t="b">
        <f t="shared" si="219"/>
        <v>0</v>
      </c>
      <c r="N2351" t="b">
        <f t="shared" si="220"/>
        <v>1</v>
      </c>
      <c r="O2351" t="b">
        <f t="shared" si="221"/>
        <v>1</v>
      </c>
    </row>
    <row r="2352" spans="1:15">
      <c r="A2352" s="4">
        <v>1185732</v>
      </c>
      <c r="B2352" s="6">
        <v>800</v>
      </c>
      <c r="C2352" s="12" t="s">
        <v>1086</v>
      </c>
      <c r="D2352" s="12" t="s">
        <v>1253</v>
      </c>
      <c r="E2352" s="10">
        <v>220000</v>
      </c>
      <c r="F2352" s="11">
        <v>0.5</v>
      </c>
      <c r="G2352" s="13">
        <f t="shared" si="216"/>
        <v>440000</v>
      </c>
      <c r="H2352" s="154" t="s">
        <v>1246</v>
      </c>
      <c r="I2352" s="4" t="s">
        <v>1018</v>
      </c>
      <c r="J2352">
        <v>440000</v>
      </c>
      <c r="K2352" t="b">
        <f t="shared" si="217"/>
        <v>0</v>
      </c>
      <c r="L2352" t="b">
        <f t="shared" si="218"/>
        <v>1</v>
      </c>
      <c r="M2352" t="b">
        <f t="shared" si="219"/>
        <v>0</v>
      </c>
      <c r="N2352" t="b">
        <f t="shared" si="220"/>
        <v>1</v>
      </c>
      <c r="O2352" t="b">
        <f t="shared" si="221"/>
        <v>1</v>
      </c>
    </row>
    <row r="2353" spans="1:15">
      <c r="A2353" s="4">
        <v>1185732</v>
      </c>
      <c r="B2353" s="6">
        <v>975</v>
      </c>
      <c r="C2353" s="12" t="s">
        <v>1087</v>
      </c>
      <c r="D2353" s="12" t="s">
        <v>1253</v>
      </c>
      <c r="E2353" s="10">
        <v>241312.5</v>
      </c>
      <c r="F2353" s="11">
        <v>0.45</v>
      </c>
      <c r="G2353" s="13">
        <f t="shared" si="216"/>
        <v>536250</v>
      </c>
      <c r="H2353" s="154" t="s">
        <v>1246</v>
      </c>
      <c r="I2353" s="4" t="s">
        <v>1018</v>
      </c>
      <c r="J2353">
        <v>536250</v>
      </c>
      <c r="K2353" t="b">
        <f t="shared" si="217"/>
        <v>1</v>
      </c>
      <c r="L2353" t="b">
        <f t="shared" si="218"/>
        <v>0</v>
      </c>
      <c r="M2353" t="b">
        <f t="shared" si="219"/>
        <v>0</v>
      </c>
      <c r="N2353" t="b">
        <f t="shared" si="220"/>
        <v>1</v>
      </c>
      <c r="O2353" t="b">
        <f t="shared" si="221"/>
        <v>1</v>
      </c>
    </row>
    <row r="2354" spans="1:15">
      <c r="A2354" s="4">
        <v>1185732</v>
      </c>
      <c r="B2354" s="6">
        <v>800</v>
      </c>
      <c r="C2354" s="12" t="s">
        <v>1087</v>
      </c>
      <c r="D2354" s="12" t="s">
        <v>1253</v>
      </c>
      <c r="E2354" s="10">
        <v>126000</v>
      </c>
      <c r="F2354" s="11">
        <v>0.35</v>
      </c>
      <c r="G2354" s="13">
        <f t="shared" si="216"/>
        <v>360000</v>
      </c>
      <c r="H2354" s="154" t="s">
        <v>1246</v>
      </c>
      <c r="I2354" s="4" t="s">
        <v>1018</v>
      </c>
      <c r="J2354">
        <v>360000</v>
      </c>
      <c r="K2354" t="b">
        <f t="shared" si="217"/>
        <v>0</v>
      </c>
      <c r="L2354" t="b">
        <f t="shared" si="218"/>
        <v>0</v>
      </c>
      <c r="M2354" t="b">
        <f t="shared" si="219"/>
        <v>0</v>
      </c>
      <c r="N2354" t="b">
        <f t="shared" si="220"/>
        <v>1</v>
      </c>
      <c r="O2354" t="b">
        <f t="shared" si="221"/>
        <v>1</v>
      </c>
    </row>
    <row r="2355" spans="1:15">
      <c r="A2355" s="4">
        <v>1185732</v>
      </c>
      <c r="B2355" s="6">
        <v>675</v>
      </c>
      <c r="C2355" s="12" t="s">
        <v>1088</v>
      </c>
      <c r="D2355" s="155" t="s">
        <v>1254</v>
      </c>
      <c r="E2355" s="10">
        <v>75937.5</v>
      </c>
      <c r="F2355" s="11">
        <v>0.25</v>
      </c>
      <c r="G2355" s="13">
        <f t="shared" si="216"/>
        <v>303750</v>
      </c>
      <c r="H2355" s="154" t="s">
        <v>1246</v>
      </c>
      <c r="I2355" s="4" t="s">
        <v>1018</v>
      </c>
      <c r="J2355">
        <v>303750</v>
      </c>
      <c r="K2355" t="b">
        <f t="shared" si="217"/>
        <v>0</v>
      </c>
      <c r="L2355" t="b">
        <f t="shared" si="218"/>
        <v>0</v>
      </c>
      <c r="M2355" t="b">
        <f t="shared" si="219"/>
        <v>0</v>
      </c>
      <c r="N2355" t="b">
        <f t="shared" si="220"/>
        <v>1</v>
      </c>
      <c r="O2355" t="b">
        <f t="shared" si="221"/>
        <v>1</v>
      </c>
    </row>
    <row r="2356" spans="1:15">
      <c r="A2356" s="4">
        <v>1185732</v>
      </c>
      <c r="B2356" s="6">
        <v>650</v>
      </c>
      <c r="C2356" s="12" t="s">
        <v>1086</v>
      </c>
      <c r="D2356" s="12" t="s">
        <v>1253</v>
      </c>
      <c r="E2356" s="10">
        <v>87750</v>
      </c>
      <c r="F2356" s="11">
        <v>0.3</v>
      </c>
      <c r="G2356" s="13">
        <f t="shared" si="216"/>
        <v>292500</v>
      </c>
      <c r="H2356" s="154" t="s">
        <v>1246</v>
      </c>
      <c r="I2356" s="4" t="s">
        <v>1018</v>
      </c>
      <c r="J2356">
        <v>292500</v>
      </c>
      <c r="K2356" t="b">
        <f t="shared" si="217"/>
        <v>0</v>
      </c>
      <c r="L2356" t="b">
        <f t="shared" si="218"/>
        <v>1</v>
      </c>
      <c r="M2356" t="b">
        <f t="shared" si="219"/>
        <v>0</v>
      </c>
      <c r="N2356" t="b">
        <f t="shared" si="220"/>
        <v>1</v>
      </c>
      <c r="O2356" t="b">
        <f t="shared" si="221"/>
        <v>1</v>
      </c>
    </row>
    <row r="2357" spans="1:15">
      <c r="A2357" s="4">
        <v>1185732</v>
      </c>
      <c r="B2357" s="6">
        <v>650</v>
      </c>
      <c r="C2357" s="12" t="s">
        <v>1087</v>
      </c>
      <c r="D2357" s="12" t="s">
        <v>1253</v>
      </c>
      <c r="E2357" s="10">
        <v>125125</v>
      </c>
      <c r="F2357" s="11">
        <v>0.35</v>
      </c>
      <c r="G2357" s="13">
        <f t="shared" si="216"/>
        <v>357500</v>
      </c>
      <c r="H2357" s="154" t="s">
        <v>1246</v>
      </c>
      <c r="I2357" s="4" t="s">
        <v>1018</v>
      </c>
      <c r="J2357">
        <v>357500</v>
      </c>
      <c r="K2357" t="b">
        <f t="shared" si="217"/>
        <v>0</v>
      </c>
      <c r="L2357" t="b">
        <f t="shared" si="218"/>
        <v>0</v>
      </c>
      <c r="M2357" t="b">
        <f t="shared" si="219"/>
        <v>0</v>
      </c>
      <c r="N2357" t="b">
        <f t="shared" si="220"/>
        <v>1</v>
      </c>
      <c r="O2357" t="b">
        <f t="shared" si="221"/>
        <v>1</v>
      </c>
    </row>
    <row r="2358" spans="1:15">
      <c r="A2358" s="4">
        <v>1185732</v>
      </c>
      <c r="B2358" s="6">
        <v>775</v>
      </c>
      <c r="C2358" s="12" t="s">
        <v>1087</v>
      </c>
      <c r="D2358" s="12" t="s">
        <v>1253</v>
      </c>
      <c r="E2358" s="10">
        <v>232500</v>
      </c>
      <c r="F2358" s="11">
        <v>0.5</v>
      </c>
      <c r="G2358" s="13">
        <f t="shared" si="216"/>
        <v>465000</v>
      </c>
      <c r="H2358" s="154" t="s">
        <v>1246</v>
      </c>
      <c r="I2358" s="4" t="s">
        <v>1018</v>
      </c>
      <c r="J2358">
        <v>465000</v>
      </c>
      <c r="K2358" t="b">
        <f t="shared" si="217"/>
        <v>1</v>
      </c>
      <c r="L2358" t="b">
        <f t="shared" si="218"/>
        <v>0</v>
      </c>
      <c r="M2358" t="b">
        <f t="shared" si="219"/>
        <v>0</v>
      </c>
      <c r="N2358" t="b">
        <f t="shared" si="220"/>
        <v>1</v>
      </c>
      <c r="O2358" t="b">
        <f t="shared" si="221"/>
        <v>1</v>
      </c>
    </row>
    <row r="2359" spans="1:15">
      <c r="A2359" s="4">
        <v>1185732</v>
      </c>
      <c r="B2359" s="6">
        <v>925</v>
      </c>
      <c r="C2359" s="12" t="s">
        <v>1088</v>
      </c>
      <c r="D2359" s="155" t="s">
        <v>1254</v>
      </c>
      <c r="E2359" s="10">
        <v>228937.5</v>
      </c>
      <c r="F2359" s="11">
        <v>0.45</v>
      </c>
      <c r="G2359" s="13">
        <f t="shared" si="216"/>
        <v>508750</v>
      </c>
      <c r="H2359" s="154" t="s">
        <v>1246</v>
      </c>
      <c r="I2359" s="4" t="s">
        <v>1018</v>
      </c>
      <c r="J2359">
        <v>508750</v>
      </c>
      <c r="K2359" t="b">
        <f t="shared" si="217"/>
        <v>1</v>
      </c>
      <c r="L2359" t="b">
        <f t="shared" si="218"/>
        <v>0</v>
      </c>
      <c r="M2359" t="b">
        <f t="shared" si="219"/>
        <v>0</v>
      </c>
      <c r="N2359" t="b">
        <f t="shared" si="220"/>
        <v>1</v>
      </c>
      <c r="O2359" t="b">
        <f t="shared" si="221"/>
        <v>1</v>
      </c>
    </row>
    <row r="2360" spans="1:15">
      <c r="A2360" s="4">
        <v>1185732</v>
      </c>
      <c r="B2360" s="6">
        <v>750</v>
      </c>
      <c r="C2360" s="12" t="s">
        <v>1086</v>
      </c>
      <c r="D2360" s="12" t="s">
        <v>1253</v>
      </c>
      <c r="E2360" s="10">
        <v>118125</v>
      </c>
      <c r="F2360" s="11">
        <v>0.35</v>
      </c>
      <c r="G2360" s="13">
        <f t="shared" si="216"/>
        <v>337500</v>
      </c>
      <c r="H2360" s="154" t="s">
        <v>1246</v>
      </c>
      <c r="I2360" s="4" t="s">
        <v>1018</v>
      </c>
      <c r="J2360">
        <v>337500</v>
      </c>
      <c r="K2360" t="b">
        <f t="shared" si="217"/>
        <v>0</v>
      </c>
      <c r="L2360" t="b">
        <f t="shared" si="218"/>
        <v>1</v>
      </c>
      <c r="M2360" t="b">
        <f t="shared" si="219"/>
        <v>0</v>
      </c>
      <c r="N2360" t="b">
        <f t="shared" si="220"/>
        <v>1</v>
      </c>
      <c r="O2360" t="b">
        <f t="shared" si="221"/>
        <v>1</v>
      </c>
    </row>
    <row r="2361" spans="1:15">
      <c r="A2361" s="4">
        <v>1185732</v>
      </c>
      <c r="B2361" s="6">
        <v>695</v>
      </c>
      <c r="C2361" s="12" t="s">
        <v>1086</v>
      </c>
      <c r="D2361" s="12" t="s">
        <v>1253</v>
      </c>
      <c r="E2361" s="10">
        <v>78187.5</v>
      </c>
      <c r="F2361" s="11">
        <v>0.25</v>
      </c>
      <c r="G2361" s="13">
        <f t="shared" si="216"/>
        <v>312750</v>
      </c>
      <c r="H2361" s="154" t="s">
        <v>1246</v>
      </c>
      <c r="I2361" s="4" t="s">
        <v>1018</v>
      </c>
      <c r="J2361">
        <v>312750</v>
      </c>
      <c r="K2361" t="b">
        <f t="shared" si="217"/>
        <v>0</v>
      </c>
      <c r="L2361" t="b">
        <f t="shared" si="218"/>
        <v>1</v>
      </c>
      <c r="M2361" t="b">
        <f t="shared" si="219"/>
        <v>0</v>
      </c>
      <c r="N2361" t="b">
        <f t="shared" si="220"/>
        <v>1</v>
      </c>
      <c r="O2361" t="b">
        <f t="shared" si="221"/>
        <v>1</v>
      </c>
    </row>
    <row r="2362" spans="1:15">
      <c r="A2362" s="4">
        <v>1185732</v>
      </c>
      <c r="B2362" s="6">
        <v>750</v>
      </c>
      <c r="C2362" s="12" t="s">
        <v>1087</v>
      </c>
      <c r="D2362" s="12" t="s">
        <v>1253</v>
      </c>
      <c r="E2362" s="10">
        <v>123750</v>
      </c>
      <c r="F2362" s="11">
        <v>0.3</v>
      </c>
      <c r="G2362" s="13">
        <f t="shared" si="216"/>
        <v>412500</v>
      </c>
      <c r="H2362" s="154" t="s">
        <v>1246</v>
      </c>
      <c r="I2362" s="4" t="s">
        <v>1018</v>
      </c>
      <c r="J2362">
        <v>412500</v>
      </c>
      <c r="K2362" t="b">
        <f t="shared" si="217"/>
        <v>0</v>
      </c>
      <c r="L2362" t="b">
        <f t="shared" si="218"/>
        <v>0</v>
      </c>
      <c r="M2362" t="b">
        <f t="shared" si="219"/>
        <v>0</v>
      </c>
      <c r="N2362" t="b">
        <f t="shared" si="220"/>
        <v>1</v>
      </c>
      <c r="O2362" t="b">
        <f t="shared" si="221"/>
        <v>1</v>
      </c>
    </row>
    <row r="2363" spans="1:15">
      <c r="A2363" s="4">
        <v>1185732</v>
      </c>
      <c r="B2363" s="6">
        <v>725</v>
      </c>
      <c r="C2363" s="12" t="s">
        <v>1087</v>
      </c>
      <c r="D2363" s="12" t="s">
        <v>1253</v>
      </c>
      <c r="E2363" s="10">
        <v>177625</v>
      </c>
      <c r="F2363" s="11">
        <v>0.35</v>
      </c>
      <c r="G2363" s="13">
        <f t="shared" si="216"/>
        <v>507500.00000000006</v>
      </c>
      <c r="H2363" s="154" t="s">
        <v>1246</v>
      </c>
      <c r="I2363" s="4" t="s">
        <v>1018</v>
      </c>
      <c r="J2363">
        <v>507500.00000000006</v>
      </c>
      <c r="K2363" t="b">
        <f t="shared" si="217"/>
        <v>1</v>
      </c>
      <c r="L2363" t="b">
        <f t="shared" si="218"/>
        <v>0</v>
      </c>
      <c r="M2363" t="b">
        <f t="shared" si="219"/>
        <v>0</v>
      </c>
      <c r="N2363" t="b">
        <f t="shared" si="220"/>
        <v>1</v>
      </c>
      <c r="O2363" t="b">
        <f t="shared" si="221"/>
        <v>1</v>
      </c>
    </row>
    <row r="2364" spans="1:15">
      <c r="A2364" s="4">
        <v>1185732</v>
      </c>
      <c r="B2364" s="6">
        <v>825</v>
      </c>
      <c r="C2364" s="12" t="s">
        <v>1087</v>
      </c>
      <c r="D2364" s="12" t="s">
        <v>1253</v>
      </c>
      <c r="E2364" s="10">
        <v>309375</v>
      </c>
      <c r="F2364" s="11">
        <v>0.5</v>
      </c>
      <c r="G2364" s="13">
        <f t="shared" si="216"/>
        <v>618750</v>
      </c>
      <c r="H2364" s="154" t="s">
        <v>1246</v>
      </c>
      <c r="I2364" s="4" t="s">
        <v>1018</v>
      </c>
      <c r="J2364">
        <v>618750</v>
      </c>
      <c r="K2364" t="b">
        <f t="shared" si="217"/>
        <v>1</v>
      </c>
      <c r="L2364" t="b">
        <f t="shared" si="218"/>
        <v>0</v>
      </c>
      <c r="M2364" t="b">
        <f t="shared" si="219"/>
        <v>0</v>
      </c>
      <c r="N2364" t="b">
        <f t="shared" si="220"/>
        <v>1</v>
      </c>
      <c r="O2364" t="b">
        <f t="shared" si="221"/>
        <v>1</v>
      </c>
    </row>
    <row r="2365" spans="1:15">
      <c r="A2365" s="4">
        <v>1185732</v>
      </c>
      <c r="B2365" s="6">
        <v>1075</v>
      </c>
      <c r="C2365" s="12" t="s">
        <v>1087</v>
      </c>
      <c r="D2365" s="12" t="s">
        <v>1253</v>
      </c>
      <c r="E2365" s="10">
        <v>338625</v>
      </c>
      <c r="F2365" s="11">
        <v>0.45</v>
      </c>
      <c r="G2365" s="13">
        <f t="shared" si="216"/>
        <v>752500</v>
      </c>
      <c r="H2365" s="154" t="s">
        <v>1246</v>
      </c>
      <c r="I2365" s="4" t="s">
        <v>1018</v>
      </c>
      <c r="J2365">
        <v>752500</v>
      </c>
      <c r="K2365" t="b">
        <f t="shared" si="217"/>
        <v>1</v>
      </c>
      <c r="L2365" t="b">
        <f t="shared" si="218"/>
        <v>0</v>
      </c>
      <c r="M2365" t="b">
        <f t="shared" si="219"/>
        <v>0</v>
      </c>
      <c r="N2365" t="b">
        <f t="shared" si="220"/>
        <v>1</v>
      </c>
      <c r="O2365" t="b">
        <f t="shared" si="221"/>
        <v>1</v>
      </c>
    </row>
    <row r="2366" spans="1:15">
      <c r="A2366" s="4">
        <v>1185732</v>
      </c>
      <c r="B2366" s="6">
        <v>875</v>
      </c>
      <c r="C2366" s="12" t="s">
        <v>1086</v>
      </c>
      <c r="D2366" s="12" t="s">
        <v>1253</v>
      </c>
      <c r="E2366" s="10">
        <v>183750</v>
      </c>
      <c r="F2366" s="11">
        <v>0.35</v>
      </c>
      <c r="G2366" s="13">
        <f t="shared" si="216"/>
        <v>525000</v>
      </c>
      <c r="H2366" s="154" t="s">
        <v>1246</v>
      </c>
      <c r="I2366" s="4" t="s">
        <v>1018</v>
      </c>
      <c r="J2366">
        <v>525000</v>
      </c>
      <c r="K2366" t="b">
        <f t="shared" si="217"/>
        <v>1</v>
      </c>
      <c r="L2366" t="b">
        <f t="shared" si="218"/>
        <v>1</v>
      </c>
      <c r="M2366" t="b">
        <f t="shared" si="219"/>
        <v>0</v>
      </c>
      <c r="N2366" t="b">
        <f t="shared" si="220"/>
        <v>1</v>
      </c>
      <c r="O2366" t="b">
        <f t="shared" si="221"/>
        <v>1</v>
      </c>
    </row>
    <row r="2367" spans="1:15">
      <c r="A2367" s="4">
        <v>1185732</v>
      </c>
      <c r="B2367" s="6">
        <v>825</v>
      </c>
      <c r="C2367" s="12" t="s">
        <v>1087</v>
      </c>
      <c r="D2367" s="12" t="s">
        <v>1253</v>
      </c>
      <c r="E2367" s="10">
        <v>123750</v>
      </c>
      <c r="F2367" s="11">
        <v>0.25</v>
      </c>
      <c r="G2367" s="13">
        <f t="shared" si="216"/>
        <v>495000</v>
      </c>
      <c r="H2367" s="154" t="s">
        <v>1246</v>
      </c>
      <c r="I2367" s="4" t="s">
        <v>1018</v>
      </c>
      <c r="J2367">
        <v>495000</v>
      </c>
      <c r="K2367" t="b">
        <f t="shared" si="217"/>
        <v>1</v>
      </c>
      <c r="L2367" t="b">
        <f t="shared" si="218"/>
        <v>0</v>
      </c>
      <c r="M2367" t="b">
        <f t="shared" si="219"/>
        <v>0</v>
      </c>
      <c r="N2367" t="b">
        <f t="shared" si="220"/>
        <v>1</v>
      </c>
      <c r="O2367" t="b">
        <f t="shared" si="221"/>
        <v>1</v>
      </c>
    </row>
    <row r="2368" spans="1:15">
      <c r="A2368" s="4">
        <v>1185732</v>
      </c>
      <c r="B2368" s="6">
        <v>775</v>
      </c>
      <c r="C2368" s="12" t="s">
        <v>1087</v>
      </c>
      <c r="D2368" s="12" t="s">
        <v>1253</v>
      </c>
      <c r="E2368" s="10">
        <v>139500</v>
      </c>
      <c r="F2368" s="11">
        <v>0.3</v>
      </c>
      <c r="G2368" s="13">
        <f t="shared" si="216"/>
        <v>465000</v>
      </c>
      <c r="H2368" s="154" t="s">
        <v>1246</v>
      </c>
      <c r="I2368" s="4" t="s">
        <v>1018</v>
      </c>
      <c r="J2368">
        <v>465000</v>
      </c>
      <c r="K2368" t="b">
        <f t="shared" si="217"/>
        <v>1</v>
      </c>
      <c r="L2368" t="b">
        <f t="shared" si="218"/>
        <v>0</v>
      </c>
      <c r="M2368" t="b">
        <f t="shared" si="219"/>
        <v>0</v>
      </c>
      <c r="N2368" t="b">
        <f t="shared" si="220"/>
        <v>1</v>
      </c>
      <c r="O2368" t="b">
        <f t="shared" si="221"/>
        <v>1</v>
      </c>
    </row>
    <row r="2369" spans="1:15">
      <c r="A2369" s="4">
        <v>1185732</v>
      </c>
      <c r="B2369" s="6">
        <v>775</v>
      </c>
      <c r="C2369" s="12" t="s">
        <v>1086</v>
      </c>
      <c r="D2369" s="12" t="s">
        <v>1253</v>
      </c>
      <c r="E2369" s="10">
        <v>189875</v>
      </c>
      <c r="F2369" s="11">
        <v>0.35</v>
      </c>
      <c r="G2369" s="13">
        <f t="shared" si="216"/>
        <v>542500</v>
      </c>
      <c r="H2369" s="154" t="s">
        <v>1246</v>
      </c>
      <c r="I2369" s="4" t="s">
        <v>1018</v>
      </c>
      <c r="J2369">
        <v>542500</v>
      </c>
      <c r="K2369" t="b">
        <f t="shared" si="217"/>
        <v>1</v>
      </c>
      <c r="L2369" t="b">
        <f t="shared" si="218"/>
        <v>1</v>
      </c>
      <c r="M2369" t="b">
        <f t="shared" si="219"/>
        <v>0</v>
      </c>
      <c r="N2369" t="b">
        <f t="shared" si="220"/>
        <v>1</v>
      </c>
      <c r="O2369" t="b">
        <f t="shared" si="221"/>
        <v>1</v>
      </c>
    </row>
    <row r="2370" spans="1:15">
      <c r="A2370" s="4">
        <v>1185732</v>
      </c>
      <c r="B2370" s="6">
        <v>875</v>
      </c>
      <c r="C2370" s="12" t="s">
        <v>1086</v>
      </c>
      <c r="D2370" s="12" t="s">
        <v>1253</v>
      </c>
      <c r="E2370" s="10">
        <v>328125</v>
      </c>
      <c r="F2370" s="11">
        <v>0.5</v>
      </c>
      <c r="G2370" s="13">
        <f t="shared" si="216"/>
        <v>656250</v>
      </c>
      <c r="H2370" s="154" t="s">
        <v>1246</v>
      </c>
      <c r="I2370" s="4" t="s">
        <v>1018</v>
      </c>
      <c r="J2370">
        <v>656250</v>
      </c>
      <c r="K2370" t="b">
        <f t="shared" si="217"/>
        <v>1</v>
      </c>
      <c r="L2370" t="b">
        <f t="shared" si="218"/>
        <v>1</v>
      </c>
      <c r="M2370" t="b">
        <f t="shared" si="219"/>
        <v>0</v>
      </c>
      <c r="N2370" t="b">
        <f t="shared" si="220"/>
        <v>1</v>
      </c>
      <c r="O2370" t="b">
        <f t="shared" si="221"/>
        <v>1</v>
      </c>
    </row>
    <row r="2371" spans="1:15">
      <c r="A2371" s="4">
        <v>1185732</v>
      </c>
      <c r="B2371" s="6">
        <v>925</v>
      </c>
      <c r="C2371" s="12" t="s">
        <v>1086</v>
      </c>
      <c r="D2371" s="12" t="s">
        <v>1253</v>
      </c>
      <c r="E2371" s="10">
        <v>129500</v>
      </c>
      <c r="F2371" s="11">
        <v>0.4</v>
      </c>
      <c r="G2371" s="13">
        <f t="shared" si="216"/>
        <v>323750</v>
      </c>
      <c r="H2371" s="154" t="s">
        <v>1246</v>
      </c>
      <c r="I2371" s="4" t="s">
        <v>1018</v>
      </c>
      <c r="J2371">
        <v>323750</v>
      </c>
      <c r="K2371" t="b">
        <f t="shared" si="217"/>
        <v>0</v>
      </c>
      <c r="L2371" t="b">
        <f t="shared" si="218"/>
        <v>1</v>
      </c>
      <c r="M2371" t="b">
        <f t="shared" si="219"/>
        <v>0</v>
      </c>
      <c r="N2371" t="b">
        <f t="shared" si="220"/>
        <v>1</v>
      </c>
      <c r="O2371" t="b">
        <f t="shared" si="221"/>
        <v>1</v>
      </c>
    </row>
    <row r="2372" spans="1:15">
      <c r="A2372" s="4">
        <v>1185732</v>
      </c>
      <c r="B2372" s="6">
        <v>725</v>
      </c>
      <c r="C2372" s="12" t="s">
        <v>1087</v>
      </c>
      <c r="D2372" s="12" t="s">
        <v>1253</v>
      </c>
      <c r="E2372" s="10">
        <v>88812.5</v>
      </c>
      <c r="F2372" s="11">
        <v>0.35</v>
      </c>
      <c r="G2372" s="13">
        <f t="shared" si="216"/>
        <v>253750.00000000003</v>
      </c>
      <c r="H2372" s="154" t="s">
        <v>1246</v>
      </c>
      <c r="I2372" s="4" t="s">
        <v>1018</v>
      </c>
      <c r="J2372">
        <v>253750.00000000003</v>
      </c>
      <c r="K2372" t="b">
        <f t="shared" si="217"/>
        <v>0</v>
      </c>
      <c r="L2372" t="b">
        <f t="shared" si="218"/>
        <v>0</v>
      </c>
      <c r="M2372" t="b">
        <f t="shared" si="219"/>
        <v>0</v>
      </c>
      <c r="N2372" t="b">
        <f t="shared" si="220"/>
        <v>1</v>
      </c>
      <c r="O2372" t="b">
        <f t="shared" si="221"/>
        <v>1</v>
      </c>
    </row>
    <row r="2373" spans="1:15">
      <c r="A2373" s="4">
        <v>1185732</v>
      </c>
      <c r="B2373" s="6">
        <v>725</v>
      </c>
      <c r="C2373" s="12" t="s">
        <v>1087</v>
      </c>
      <c r="D2373" s="12" t="s">
        <v>1253</v>
      </c>
      <c r="E2373" s="10">
        <v>72500</v>
      </c>
      <c r="F2373" s="11">
        <v>0.4</v>
      </c>
      <c r="G2373" s="13">
        <f t="shared" ref="G2373:G2436" si="222">E2373/F2373</f>
        <v>181250</v>
      </c>
      <c r="H2373" s="154" t="s">
        <v>1246</v>
      </c>
      <c r="I2373" s="4" t="s">
        <v>1018</v>
      </c>
      <c r="J2373">
        <v>181250</v>
      </c>
      <c r="K2373" t="b">
        <f t="shared" ref="K2373:K2436" si="223">IF(J2373&gt;450000,TRUE,FALSE)</f>
        <v>0</v>
      </c>
      <c r="L2373" t="b">
        <f t="shared" ref="L2373:L2436" si="224">OR(C2373="Men's Street Footwear",H2373="Credit Card")</f>
        <v>0</v>
      </c>
      <c r="M2373" t="b">
        <f t="shared" ref="M2373:M2436" si="225">AND(D2373="Male",H2373="Credit Card",G2373&lt;150000)</f>
        <v>0</v>
      </c>
      <c r="N2373" t="b">
        <f t="shared" ref="N2373:N2436" si="226">NOT(H2373="Credit Card")</f>
        <v>1</v>
      </c>
      <c r="O2373" t="b">
        <f t="shared" ref="O2373:O2436" si="227">NOT(AND(H2373=0,B2373&lt;=500))</f>
        <v>1</v>
      </c>
    </row>
    <row r="2374" spans="1:15">
      <c r="A2374" s="4">
        <v>1185732</v>
      </c>
      <c r="B2374" s="6">
        <v>575</v>
      </c>
      <c r="C2374" s="12" t="s">
        <v>1087</v>
      </c>
      <c r="D2374" s="12" t="s">
        <v>1253</v>
      </c>
      <c r="E2374" s="10">
        <v>69000</v>
      </c>
      <c r="F2374" s="11">
        <v>0.4</v>
      </c>
      <c r="G2374" s="13">
        <f t="shared" si="222"/>
        <v>172500</v>
      </c>
      <c r="H2374" s="154" t="s">
        <v>1246</v>
      </c>
      <c r="I2374" s="4" t="s">
        <v>1018</v>
      </c>
      <c r="J2374">
        <v>172500</v>
      </c>
      <c r="K2374" t="b">
        <f t="shared" si="223"/>
        <v>0</v>
      </c>
      <c r="L2374" t="b">
        <f t="shared" si="224"/>
        <v>0</v>
      </c>
      <c r="M2374" t="b">
        <f t="shared" si="225"/>
        <v>0</v>
      </c>
      <c r="N2374" t="b">
        <f t="shared" si="226"/>
        <v>1</v>
      </c>
      <c r="O2374" t="b">
        <f t="shared" si="227"/>
        <v>1</v>
      </c>
    </row>
    <row r="2375" spans="1:15">
      <c r="A2375" s="4">
        <v>1185732</v>
      </c>
      <c r="B2375" s="6">
        <v>625</v>
      </c>
      <c r="C2375" s="12" t="s">
        <v>1087</v>
      </c>
      <c r="D2375" s="12" t="s">
        <v>1253</v>
      </c>
      <c r="E2375" s="10">
        <v>98437.5</v>
      </c>
      <c r="F2375" s="11">
        <v>0.35</v>
      </c>
      <c r="G2375" s="13">
        <f t="shared" si="222"/>
        <v>281250</v>
      </c>
      <c r="H2375" s="154" t="s">
        <v>1246</v>
      </c>
      <c r="I2375" s="4" t="s">
        <v>1018</v>
      </c>
      <c r="J2375">
        <v>281250</v>
      </c>
      <c r="K2375" t="b">
        <f t="shared" si="223"/>
        <v>0</v>
      </c>
      <c r="L2375" t="b">
        <f t="shared" si="224"/>
        <v>0</v>
      </c>
      <c r="M2375" t="b">
        <f t="shared" si="225"/>
        <v>0</v>
      </c>
      <c r="N2375" t="b">
        <f t="shared" si="226"/>
        <v>1</v>
      </c>
      <c r="O2375" t="b">
        <f t="shared" si="227"/>
        <v>1</v>
      </c>
    </row>
    <row r="2376" spans="1:15">
      <c r="A2376" s="4">
        <v>1185732</v>
      </c>
      <c r="B2376" s="6">
        <v>725</v>
      </c>
      <c r="C2376" s="12" t="s">
        <v>1087</v>
      </c>
      <c r="D2376" s="12" t="s">
        <v>1253</v>
      </c>
      <c r="E2376" s="10">
        <v>126875</v>
      </c>
      <c r="F2376" s="11">
        <v>0.5</v>
      </c>
      <c r="G2376" s="13">
        <f t="shared" si="222"/>
        <v>253750</v>
      </c>
      <c r="H2376" s="154" t="s">
        <v>1246</v>
      </c>
      <c r="I2376" s="4" t="s">
        <v>1018</v>
      </c>
      <c r="J2376">
        <v>253750</v>
      </c>
      <c r="K2376" t="b">
        <f t="shared" si="223"/>
        <v>0</v>
      </c>
      <c r="L2376" t="b">
        <f t="shared" si="224"/>
        <v>0</v>
      </c>
      <c r="M2376" t="b">
        <f t="shared" si="225"/>
        <v>0</v>
      </c>
      <c r="N2376" t="b">
        <f t="shared" si="226"/>
        <v>1</v>
      </c>
      <c r="O2376" t="b">
        <f t="shared" si="227"/>
        <v>1</v>
      </c>
    </row>
    <row r="2377" spans="1:15">
      <c r="A2377" s="4">
        <v>1185732</v>
      </c>
      <c r="B2377" s="6">
        <v>975</v>
      </c>
      <c r="C2377" s="12" t="s">
        <v>1087</v>
      </c>
      <c r="D2377" s="12" t="s">
        <v>1253</v>
      </c>
      <c r="E2377" s="10">
        <v>136500</v>
      </c>
      <c r="F2377" s="11">
        <v>0.4</v>
      </c>
      <c r="G2377" s="13">
        <f t="shared" si="222"/>
        <v>341250</v>
      </c>
      <c r="H2377" s="154" t="s">
        <v>1246</v>
      </c>
      <c r="I2377" s="4" t="s">
        <v>1018</v>
      </c>
      <c r="J2377">
        <v>341250</v>
      </c>
      <c r="K2377" t="b">
        <f t="shared" si="223"/>
        <v>0</v>
      </c>
      <c r="L2377" t="b">
        <f t="shared" si="224"/>
        <v>0</v>
      </c>
      <c r="M2377" t="b">
        <f t="shared" si="225"/>
        <v>0</v>
      </c>
      <c r="N2377" t="b">
        <f t="shared" si="226"/>
        <v>1</v>
      </c>
      <c r="O2377" t="b">
        <f t="shared" si="227"/>
        <v>1</v>
      </c>
    </row>
    <row r="2378" spans="1:15">
      <c r="A2378" s="4">
        <v>1185732</v>
      </c>
      <c r="B2378" s="6">
        <v>625</v>
      </c>
      <c r="C2378" s="12" t="s">
        <v>1087</v>
      </c>
      <c r="D2378" s="12" t="s">
        <v>1253</v>
      </c>
      <c r="E2378" s="10">
        <v>76562.5</v>
      </c>
      <c r="F2378" s="11">
        <v>0.35</v>
      </c>
      <c r="G2378" s="13">
        <f t="shared" si="222"/>
        <v>218750</v>
      </c>
      <c r="H2378" s="154" t="s">
        <v>1246</v>
      </c>
      <c r="I2378" s="4" t="s">
        <v>1018</v>
      </c>
      <c r="J2378">
        <v>218750</v>
      </c>
      <c r="K2378" t="b">
        <f t="shared" si="223"/>
        <v>0</v>
      </c>
      <c r="L2378" t="b">
        <f t="shared" si="224"/>
        <v>0</v>
      </c>
      <c r="M2378" t="b">
        <f t="shared" si="225"/>
        <v>0</v>
      </c>
      <c r="N2378" t="b">
        <f t="shared" si="226"/>
        <v>1</v>
      </c>
      <c r="O2378" t="b">
        <f t="shared" si="227"/>
        <v>1</v>
      </c>
    </row>
    <row r="2379" spans="1:15">
      <c r="A2379" s="4">
        <v>1185732</v>
      </c>
      <c r="B2379" s="6">
        <v>675</v>
      </c>
      <c r="C2379" s="12" t="s">
        <v>1087</v>
      </c>
      <c r="D2379" s="12" t="s">
        <v>1253</v>
      </c>
      <c r="E2379" s="10">
        <v>67500</v>
      </c>
      <c r="F2379" s="11">
        <v>0.4</v>
      </c>
      <c r="G2379" s="13">
        <f t="shared" si="222"/>
        <v>168750</v>
      </c>
      <c r="H2379" s="154" t="s">
        <v>1246</v>
      </c>
      <c r="I2379" s="4" t="s">
        <v>1018</v>
      </c>
      <c r="J2379">
        <v>168750</v>
      </c>
      <c r="K2379" t="b">
        <f t="shared" si="223"/>
        <v>0</v>
      </c>
      <c r="L2379" t="b">
        <f t="shared" si="224"/>
        <v>0</v>
      </c>
      <c r="M2379" t="b">
        <f t="shared" si="225"/>
        <v>0</v>
      </c>
      <c r="N2379" t="b">
        <f t="shared" si="226"/>
        <v>1</v>
      </c>
      <c r="O2379" t="b">
        <f t="shared" si="227"/>
        <v>1</v>
      </c>
    </row>
    <row r="2380" spans="1:15">
      <c r="A2380" s="4">
        <v>1185732</v>
      </c>
      <c r="B2380" s="6">
        <v>525</v>
      </c>
      <c r="C2380" s="12" t="s">
        <v>1087</v>
      </c>
      <c r="D2380" s="12" t="s">
        <v>1253</v>
      </c>
      <c r="E2380" s="10">
        <v>63000</v>
      </c>
      <c r="F2380" s="11">
        <v>0.4</v>
      </c>
      <c r="G2380" s="13">
        <f t="shared" si="222"/>
        <v>157500</v>
      </c>
      <c r="H2380" s="154" t="s">
        <v>1246</v>
      </c>
      <c r="I2380" s="4" t="s">
        <v>1018</v>
      </c>
      <c r="J2380">
        <v>157500</v>
      </c>
      <c r="K2380" t="b">
        <f t="shared" si="223"/>
        <v>0</v>
      </c>
      <c r="L2380" t="b">
        <f t="shared" si="224"/>
        <v>0</v>
      </c>
      <c r="M2380" t="b">
        <f t="shared" si="225"/>
        <v>0</v>
      </c>
      <c r="N2380" t="b">
        <f t="shared" si="226"/>
        <v>1</v>
      </c>
      <c r="O2380" t="b">
        <f t="shared" si="227"/>
        <v>1</v>
      </c>
    </row>
    <row r="2381" spans="1:15">
      <c r="A2381" s="4">
        <v>1185732</v>
      </c>
      <c r="B2381" s="6">
        <v>600</v>
      </c>
      <c r="C2381" s="12" t="s">
        <v>1087</v>
      </c>
      <c r="D2381" s="12" t="s">
        <v>1253</v>
      </c>
      <c r="E2381" s="10">
        <v>94500</v>
      </c>
      <c r="F2381" s="11">
        <v>0.35</v>
      </c>
      <c r="G2381" s="13">
        <f t="shared" si="222"/>
        <v>270000</v>
      </c>
      <c r="H2381" s="154" t="s">
        <v>1246</v>
      </c>
      <c r="I2381" s="4" t="s">
        <v>1018</v>
      </c>
      <c r="J2381">
        <v>270000</v>
      </c>
      <c r="K2381" t="b">
        <f t="shared" si="223"/>
        <v>0</v>
      </c>
      <c r="L2381" t="b">
        <f t="shared" si="224"/>
        <v>0</v>
      </c>
      <c r="M2381" t="b">
        <f t="shared" si="225"/>
        <v>0</v>
      </c>
      <c r="N2381" t="b">
        <f t="shared" si="226"/>
        <v>1</v>
      </c>
      <c r="O2381" t="b">
        <f t="shared" si="227"/>
        <v>1</v>
      </c>
    </row>
    <row r="2382" spans="1:15">
      <c r="A2382" s="4">
        <v>1185732</v>
      </c>
      <c r="B2382" s="6">
        <v>700</v>
      </c>
      <c r="C2382" s="12" t="s">
        <v>1088</v>
      </c>
      <c r="D2382" s="155" t="s">
        <v>1254</v>
      </c>
      <c r="E2382" s="10">
        <v>105000</v>
      </c>
      <c r="F2382" s="11">
        <v>0.5</v>
      </c>
      <c r="G2382" s="13">
        <f t="shared" si="222"/>
        <v>210000</v>
      </c>
      <c r="H2382" s="154" t="s">
        <v>1246</v>
      </c>
      <c r="I2382" s="4" t="s">
        <v>1018</v>
      </c>
      <c r="J2382">
        <v>210000</v>
      </c>
      <c r="K2382" t="b">
        <f t="shared" si="223"/>
        <v>0</v>
      </c>
      <c r="L2382" t="b">
        <f t="shared" si="224"/>
        <v>0</v>
      </c>
      <c r="M2382" t="b">
        <f t="shared" si="225"/>
        <v>0</v>
      </c>
      <c r="N2382" t="b">
        <f t="shared" si="226"/>
        <v>1</v>
      </c>
      <c r="O2382" t="b">
        <f t="shared" si="227"/>
        <v>1</v>
      </c>
    </row>
    <row r="2383" spans="1:15">
      <c r="A2383" s="4">
        <v>1185732</v>
      </c>
      <c r="B2383" s="6">
        <v>920</v>
      </c>
      <c r="C2383" s="12" t="s">
        <v>1086</v>
      </c>
      <c r="D2383" s="12" t="s">
        <v>1253</v>
      </c>
      <c r="E2383" s="10">
        <v>110400</v>
      </c>
      <c r="F2383" s="11">
        <v>0.4</v>
      </c>
      <c r="G2383" s="13">
        <f t="shared" si="222"/>
        <v>276000</v>
      </c>
      <c r="H2383" s="154" t="s">
        <v>1246</v>
      </c>
      <c r="I2383" s="4" t="s">
        <v>1018</v>
      </c>
      <c r="J2383">
        <v>276000</v>
      </c>
      <c r="K2383" t="b">
        <f t="shared" si="223"/>
        <v>0</v>
      </c>
      <c r="L2383" t="b">
        <f t="shared" si="224"/>
        <v>1</v>
      </c>
      <c r="M2383" t="b">
        <f t="shared" si="225"/>
        <v>0</v>
      </c>
      <c r="N2383" t="b">
        <f t="shared" si="226"/>
        <v>1</v>
      </c>
      <c r="O2383" t="b">
        <f t="shared" si="227"/>
        <v>1</v>
      </c>
    </row>
    <row r="2384" spans="1:15">
      <c r="A2384" s="4">
        <v>1185732</v>
      </c>
      <c r="B2384" s="6">
        <v>600</v>
      </c>
      <c r="C2384" s="12" t="s">
        <v>1086</v>
      </c>
      <c r="D2384" s="12" t="s">
        <v>1253</v>
      </c>
      <c r="E2384" s="10">
        <v>63000</v>
      </c>
      <c r="F2384" s="11">
        <v>0.35</v>
      </c>
      <c r="G2384" s="13">
        <f t="shared" si="222"/>
        <v>180000</v>
      </c>
      <c r="H2384" s="154" t="s">
        <v>1246</v>
      </c>
      <c r="I2384" s="4" t="s">
        <v>1018</v>
      </c>
      <c r="J2384">
        <v>180000</v>
      </c>
      <c r="K2384" t="b">
        <f t="shared" si="223"/>
        <v>0</v>
      </c>
      <c r="L2384" t="b">
        <f t="shared" si="224"/>
        <v>1</v>
      </c>
      <c r="M2384" t="b">
        <f t="shared" si="225"/>
        <v>0</v>
      </c>
      <c r="N2384" t="b">
        <f t="shared" si="226"/>
        <v>1</v>
      </c>
      <c r="O2384" t="b">
        <f t="shared" si="227"/>
        <v>1</v>
      </c>
    </row>
    <row r="2385" spans="1:15">
      <c r="A2385" s="4">
        <v>1185732</v>
      </c>
      <c r="B2385" s="6">
        <v>625</v>
      </c>
      <c r="C2385" s="12" t="s">
        <v>1087</v>
      </c>
      <c r="D2385" s="12" t="s">
        <v>1253</v>
      </c>
      <c r="E2385" s="10">
        <v>50000</v>
      </c>
      <c r="F2385" s="11">
        <v>0.4</v>
      </c>
      <c r="G2385" s="13">
        <f t="shared" si="222"/>
        <v>125000</v>
      </c>
      <c r="H2385" s="154" t="s">
        <v>1246</v>
      </c>
      <c r="I2385" s="4" t="s">
        <v>1018</v>
      </c>
      <c r="J2385">
        <v>125000</v>
      </c>
      <c r="K2385" t="b">
        <f t="shared" si="223"/>
        <v>0</v>
      </c>
      <c r="L2385" t="b">
        <f t="shared" si="224"/>
        <v>0</v>
      </c>
      <c r="M2385" t="b">
        <f t="shared" si="225"/>
        <v>0</v>
      </c>
      <c r="N2385" t="b">
        <f t="shared" si="226"/>
        <v>1</v>
      </c>
      <c r="O2385" t="b">
        <f t="shared" si="227"/>
        <v>1</v>
      </c>
    </row>
    <row r="2386" spans="1:15">
      <c r="A2386" s="4">
        <v>1185732</v>
      </c>
      <c r="B2386" s="6">
        <v>475</v>
      </c>
      <c r="C2386" s="12" t="s">
        <v>1087</v>
      </c>
      <c r="D2386" s="12" t="s">
        <v>1253</v>
      </c>
      <c r="E2386" s="10">
        <v>47500</v>
      </c>
      <c r="F2386" s="11">
        <v>0.4</v>
      </c>
      <c r="G2386" s="13">
        <f t="shared" si="222"/>
        <v>118750</v>
      </c>
      <c r="H2386" s="154" t="s">
        <v>1246</v>
      </c>
      <c r="I2386" s="4" t="s">
        <v>1018</v>
      </c>
      <c r="J2386">
        <v>118750</v>
      </c>
      <c r="K2386" t="b">
        <f t="shared" si="223"/>
        <v>0</v>
      </c>
      <c r="L2386" t="b">
        <f t="shared" si="224"/>
        <v>0</v>
      </c>
      <c r="M2386" t="b">
        <f t="shared" si="225"/>
        <v>0</v>
      </c>
      <c r="N2386" t="b">
        <f t="shared" si="226"/>
        <v>1</v>
      </c>
      <c r="O2386" t="b">
        <f t="shared" si="227"/>
        <v>1</v>
      </c>
    </row>
    <row r="2387" spans="1:15">
      <c r="A2387" s="4">
        <v>1185732</v>
      </c>
      <c r="B2387" s="6">
        <v>525</v>
      </c>
      <c r="C2387" s="12" t="s">
        <v>1087</v>
      </c>
      <c r="D2387" s="12" t="s">
        <v>1253</v>
      </c>
      <c r="E2387" s="10">
        <v>73500</v>
      </c>
      <c r="F2387" s="11">
        <v>0.35</v>
      </c>
      <c r="G2387" s="13">
        <f t="shared" si="222"/>
        <v>210000</v>
      </c>
      <c r="H2387" s="154" t="s">
        <v>1246</v>
      </c>
      <c r="I2387" s="4" t="s">
        <v>1018</v>
      </c>
      <c r="J2387">
        <v>210000</v>
      </c>
      <c r="K2387" t="b">
        <f t="shared" si="223"/>
        <v>0</v>
      </c>
      <c r="L2387" t="b">
        <f t="shared" si="224"/>
        <v>0</v>
      </c>
      <c r="M2387" t="b">
        <f t="shared" si="225"/>
        <v>0</v>
      </c>
      <c r="N2387" t="b">
        <f t="shared" si="226"/>
        <v>1</v>
      </c>
      <c r="O2387" t="b">
        <f t="shared" si="227"/>
        <v>1</v>
      </c>
    </row>
    <row r="2388" spans="1:15">
      <c r="A2388" s="4">
        <v>1185732</v>
      </c>
      <c r="B2388" s="6">
        <v>625</v>
      </c>
      <c r="C2388" s="12" t="s">
        <v>1087</v>
      </c>
      <c r="D2388" s="12" t="s">
        <v>1253</v>
      </c>
      <c r="E2388" s="10">
        <v>93750</v>
      </c>
      <c r="F2388" s="11">
        <v>0.5</v>
      </c>
      <c r="G2388" s="13">
        <f t="shared" si="222"/>
        <v>187500</v>
      </c>
      <c r="H2388" s="154" t="s">
        <v>1246</v>
      </c>
      <c r="I2388" s="4" t="s">
        <v>1018</v>
      </c>
      <c r="J2388">
        <v>187500</v>
      </c>
      <c r="K2388" t="b">
        <f t="shared" si="223"/>
        <v>0</v>
      </c>
      <c r="L2388" t="b">
        <f t="shared" si="224"/>
        <v>0</v>
      </c>
      <c r="M2388" t="b">
        <f t="shared" si="225"/>
        <v>0</v>
      </c>
      <c r="N2388" t="b">
        <f t="shared" si="226"/>
        <v>1</v>
      </c>
      <c r="O2388" t="b">
        <f t="shared" si="227"/>
        <v>1</v>
      </c>
    </row>
    <row r="2389" spans="1:15">
      <c r="A2389" s="4">
        <v>1185732</v>
      </c>
      <c r="B2389" s="6">
        <v>875</v>
      </c>
      <c r="C2389" s="12" t="s">
        <v>1086</v>
      </c>
      <c r="D2389" s="12" t="s">
        <v>1253</v>
      </c>
      <c r="E2389" s="10">
        <v>105000</v>
      </c>
      <c r="F2389" s="11">
        <v>0.4</v>
      </c>
      <c r="G2389" s="13">
        <f t="shared" si="222"/>
        <v>262500</v>
      </c>
      <c r="H2389" s="154" t="s">
        <v>1246</v>
      </c>
      <c r="I2389" s="4" t="s">
        <v>1018</v>
      </c>
      <c r="J2389">
        <v>262500</v>
      </c>
      <c r="K2389" t="b">
        <f t="shared" si="223"/>
        <v>0</v>
      </c>
      <c r="L2389" t="b">
        <f t="shared" si="224"/>
        <v>1</v>
      </c>
      <c r="M2389" t="b">
        <f t="shared" si="225"/>
        <v>0</v>
      </c>
      <c r="N2389" t="b">
        <f t="shared" si="226"/>
        <v>1</v>
      </c>
      <c r="O2389" t="b">
        <f t="shared" si="227"/>
        <v>1</v>
      </c>
    </row>
    <row r="2390" spans="1:15">
      <c r="A2390" s="4">
        <v>1185732</v>
      </c>
      <c r="B2390" s="6">
        <v>575</v>
      </c>
      <c r="C2390" s="12" t="s">
        <v>1088</v>
      </c>
      <c r="D2390" s="155" t="s">
        <v>1254</v>
      </c>
      <c r="E2390" s="10">
        <v>60375</v>
      </c>
      <c r="F2390" s="11">
        <v>0.35</v>
      </c>
      <c r="G2390" s="13">
        <f t="shared" si="222"/>
        <v>172500</v>
      </c>
      <c r="H2390" s="154" t="s">
        <v>1246</v>
      </c>
      <c r="I2390" s="4" t="s">
        <v>1018</v>
      </c>
      <c r="J2390">
        <v>172500</v>
      </c>
      <c r="K2390" t="b">
        <f t="shared" si="223"/>
        <v>0</v>
      </c>
      <c r="L2390" t="b">
        <f t="shared" si="224"/>
        <v>0</v>
      </c>
      <c r="M2390" t="b">
        <f t="shared" si="225"/>
        <v>0</v>
      </c>
      <c r="N2390" t="b">
        <f t="shared" si="226"/>
        <v>1</v>
      </c>
      <c r="O2390" t="b">
        <f t="shared" si="227"/>
        <v>1</v>
      </c>
    </row>
    <row r="2391" spans="1:15">
      <c r="A2391" s="4">
        <v>1185732</v>
      </c>
      <c r="B2391" s="6">
        <v>575</v>
      </c>
      <c r="C2391" s="12" t="s">
        <v>1087</v>
      </c>
      <c r="D2391" s="12" t="s">
        <v>1253</v>
      </c>
      <c r="E2391" s="10">
        <v>46000</v>
      </c>
      <c r="F2391" s="11">
        <v>0.4</v>
      </c>
      <c r="G2391" s="13">
        <f t="shared" si="222"/>
        <v>115000</v>
      </c>
      <c r="H2391" s="154" t="s">
        <v>1246</v>
      </c>
      <c r="I2391" s="4" t="s">
        <v>1018</v>
      </c>
      <c r="J2391">
        <v>115000</v>
      </c>
      <c r="K2391" t="b">
        <f t="shared" si="223"/>
        <v>0</v>
      </c>
      <c r="L2391" t="b">
        <f t="shared" si="224"/>
        <v>0</v>
      </c>
      <c r="M2391" t="b">
        <f t="shared" si="225"/>
        <v>0</v>
      </c>
      <c r="N2391" t="b">
        <f t="shared" si="226"/>
        <v>1</v>
      </c>
      <c r="O2391" t="b">
        <f t="shared" si="227"/>
        <v>1</v>
      </c>
    </row>
    <row r="2392" spans="1:15">
      <c r="A2392" s="4">
        <v>1185732</v>
      </c>
      <c r="B2392" s="6">
        <v>500</v>
      </c>
      <c r="C2392" s="12" t="s">
        <v>1086</v>
      </c>
      <c r="D2392" s="12" t="s">
        <v>1253</v>
      </c>
      <c r="E2392" s="10">
        <v>50000</v>
      </c>
      <c r="F2392" s="11">
        <v>0.4</v>
      </c>
      <c r="G2392" s="13">
        <f t="shared" si="222"/>
        <v>125000</v>
      </c>
      <c r="H2392" s="154" t="s">
        <v>1246</v>
      </c>
      <c r="I2392" s="4" t="s">
        <v>1018</v>
      </c>
      <c r="J2392">
        <v>125000</v>
      </c>
      <c r="K2392" t="b">
        <f t="shared" si="223"/>
        <v>0</v>
      </c>
      <c r="L2392" t="b">
        <f t="shared" si="224"/>
        <v>1</v>
      </c>
      <c r="M2392" t="b">
        <f t="shared" si="225"/>
        <v>0</v>
      </c>
      <c r="N2392" t="b">
        <f t="shared" si="226"/>
        <v>1</v>
      </c>
      <c r="O2392" t="b">
        <f t="shared" si="227"/>
        <v>1</v>
      </c>
    </row>
    <row r="2393" spans="1:15">
      <c r="A2393" s="4">
        <v>1185732</v>
      </c>
      <c r="B2393" s="6">
        <v>525</v>
      </c>
      <c r="C2393" s="12" t="s">
        <v>1086</v>
      </c>
      <c r="D2393" s="12" t="s">
        <v>1253</v>
      </c>
      <c r="E2393" s="10">
        <v>82687.5</v>
      </c>
      <c r="F2393" s="11">
        <v>0.35</v>
      </c>
      <c r="G2393" s="13">
        <f t="shared" si="222"/>
        <v>236250.00000000003</v>
      </c>
      <c r="H2393" s="154" t="s">
        <v>1246</v>
      </c>
      <c r="I2393" s="4" t="s">
        <v>1018</v>
      </c>
      <c r="J2393">
        <v>236250.00000000003</v>
      </c>
      <c r="K2393" t="b">
        <f t="shared" si="223"/>
        <v>0</v>
      </c>
      <c r="L2393" t="b">
        <f t="shared" si="224"/>
        <v>1</v>
      </c>
      <c r="M2393" t="b">
        <f t="shared" si="225"/>
        <v>0</v>
      </c>
      <c r="N2393" t="b">
        <f t="shared" si="226"/>
        <v>1</v>
      </c>
      <c r="O2393" t="b">
        <f t="shared" si="227"/>
        <v>1</v>
      </c>
    </row>
    <row r="2394" spans="1:15">
      <c r="A2394" s="4">
        <v>1185732</v>
      </c>
      <c r="B2394" s="6">
        <v>675</v>
      </c>
      <c r="C2394" s="12" t="s">
        <v>1087</v>
      </c>
      <c r="D2394" s="12" t="s">
        <v>1253</v>
      </c>
      <c r="E2394" s="10">
        <v>118125</v>
      </c>
      <c r="F2394" s="11">
        <v>0.5</v>
      </c>
      <c r="G2394" s="13">
        <f t="shared" si="222"/>
        <v>236250</v>
      </c>
      <c r="H2394" s="154" t="s">
        <v>1246</v>
      </c>
      <c r="I2394" s="4" t="s">
        <v>1018</v>
      </c>
      <c r="J2394">
        <v>236250</v>
      </c>
      <c r="K2394" t="b">
        <f t="shared" si="223"/>
        <v>0</v>
      </c>
      <c r="L2394" t="b">
        <f t="shared" si="224"/>
        <v>0</v>
      </c>
      <c r="M2394" t="b">
        <f t="shared" si="225"/>
        <v>0</v>
      </c>
      <c r="N2394" t="b">
        <f t="shared" si="226"/>
        <v>1</v>
      </c>
      <c r="O2394" t="b">
        <f t="shared" si="227"/>
        <v>1</v>
      </c>
    </row>
    <row r="2395" spans="1:15">
      <c r="A2395" s="4">
        <v>1185732</v>
      </c>
      <c r="B2395" s="6">
        <v>945</v>
      </c>
      <c r="C2395" s="12" t="s">
        <v>1087</v>
      </c>
      <c r="D2395" s="12" t="s">
        <v>1253</v>
      </c>
      <c r="E2395" s="10">
        <v>170100</v>
      </c>
      <c r="F2395" s="11">
        <v>0.4</v>
      </c>
      <c r="G2395" s="13">
        <f t="shared" si="222"/>
        <v>425250</v>
      </c>
      <c r="H2395" s="154" t="s">
        <v>1246</v>
      </c>
      <c r="I2395" s="4" t="s">
        <v>1018</v>
      </c>
      <c r="J2395">
        <v>425250</v>
      </c>
      <c r="K2395" t="b">
        <f t="shared" si="223"/>
        <v>0</v>
      </c>
      <c r="L2395" t="b">
        <f t="shared" si="224"/>
        <v>0</v>
      </c>
      <c r="M2395" t="b">
        <f t="shared" si="225"/>
        <v>0</v>
      </c>
      <c r="N2395" t="b">
        <f t="shared" si="226"/>
        <v>1</v>
      </c>
      <c r="O2395" t="b">
        <f t="shared" si="227"/>
        <v>1</v>
      </c>
    </row>
    <row r="2396" spans="1:15">
      <c r="A2396" s="4">
        <v>1185732</v>
      </c>
      <c r="B2396" s="6">
        <v>650</v>
      </c>
      <c r="C2396" s="12" t="s">
        <v>1086</v>
      </c>
      <c r="D2396" s="12" t="s">
        <v>1253</v>
      </c>
      <c r="E2396" s="10">
        <v>102375</v>
      </c>
      <c r="F2396" s="11">
        <v>0.35</v>
      </c>
      <c r="G2396" s="13">
        <f t="shared" si="222"/>
        <v>292500</v>
      </c>
      <c r="H2396" s="154" t="s">
        <v>1246</v>
      </c>
      <c r="I2396" s="4" t="s">
        <v>1018</v>
      </c>
      <c r="J2396">
        <v>292500</v>
      </c>
      <c r="K2396" t="b">
        <f t="shared" si="223"/>
        <v>0</v>
      </c>
      <c r="L2396" t="b">
        <f t="shared" si="224"/>
        <v>1</v>
      </c>
      <c r="M2396" t="b">
        <f t="shared" si="225"/>
        <v>0</v>
      </c>
      <c r="N2396" t="b">
        <f t="shared" si="226"/>
        <v>1</v>
      </c>
      <c r="O2396" t="b">
        <f t="shared" si="227"/>
        <v>1</v>
      </c>
    </row>
    <row r="2397" spans="1:15">
      <c r="A2397" s="4">
        <v>1185732</v>
      </c>
      <c r="B2397" s="6">
        <v>625</v>
      </c>
      <c r="C2397" s="12" t="s">
        <v>1087</v>
      </c>
      <c r="D2397" s="12" t="s">
        <v>1253</v>
      </c>
      <c r="E2397" s="10">
        <v>100000</v>
      </c>
      <c r="F2397" s="11">
        <v>0.4</v>
      </c>
      <c r="G2397" s="13">
        <f t="shared" si="222"/>
        <v>250000</v>
      </c>
      <c r="H2397" s="154" t="s">
        <v>1246</v>
      </c>
      <c r="I2397" s="4" t="s">
        <v>1018</v>
      </c>
      <c r="J2397">
        <v>250000</v>
      </c>
      <c r="K2397" t="b">
        <f t="shared" si="223"/>
        <v>0</v>
      </c>
      <c r="L2397" t="b">
        <f t="shared" si="224"/>
        <v>0</v>
      </c>
      <c r="M2397" t="b">
        <f t="shared" si="225"/>
        <v>0</v>
      </c>
      <c r="N2397" t="b">
        <f t="shared" si="226"/>
        <v>1</v>
      </c>
      <c r="O2397" t="b">
        <f t="shared" si="227"/>
        <v>1</v>
      </c>
    </row>
    <row r="2398" spans="1:15">
      <c r="A2398" s="4">
        <v>1185732</v>
      </c>
      <c r="B2398" s="6">
        <v>575</v>
      </c>
      <c r="C2398" s="12" t="s">
        <v>1086</v>
      </c>
      <c r="D2398" s="12" t="s">
        <v>1253</v>
      </c>
      <c r="E2398" s="10">
        <v>92000</v>
      </c>
      <c r="F2398" s="11">
        <v>0.4</v>
      </c>
      <c r="G2398" s="13">
        <f t="shared" si="222"/>
        <v>230000</v>
      </c>
      <c r="H2398" s="154" t="s">
        <v>1246</v>
      </c>
      <c r="I2398" s="4" t="s">
        <v>1018</v>
      </c>
      <c r="J2398">
        <v>230000</v>
      </c>
      <c r="K2398" t="b">
        <f t="shared" si="223"/>
        <v>0</v>
      </c>
      <c r="L2398" t="b">
        <f t="shared" si="224"/>
        <v>1</v>
      </c>
      <c r="M2398" t="b">
        <f t="shared" si="225"/>
        <v>0</v>
      </c>
      <c r="N2398" t="b">
        <f t="shared" si="226"/>
        <v>1</v>
      </c>
      <c r="O2398" t="b">
        <f t="shared" si="227"/>
        <v>1</v>
      </c>
    </row>
    <row r="2399" spans="1:15">
      <c r="A2399" s="4">
        <v>1185732</v>
      </c>
      <c r="B2399" s="6">
        <v>600</v>
      </c>
      <c r="C2399" s="12" t="s">
        <v>1087</v>
      </c>
      <c r="D2399" s="12" t="s">
        <v>1253</v>
      </c>
      <c r="E2399" s="10">
        <v>105000</v>
      </c>
      <c r="F2399" s="11">
        <v>0.35</v>
      </c>
      <c r="G2399" s="13">
        <f t="shared" si="222"/>
        <v>300000</v>
      </c>
      <c r="H2399" s="154" t="s">
        <v>1246</v>
      </c>
      <c r="I2399" s="4" t="s">
        <v>1018</v>
      </c>
      <c r="J2399">
        <v>300000</v>
      </c>
      <c r="K2399" t="b">
        <f t="shared" si="223"/>
        <v>0</v>
      </c>
      <c r="L2399" t="b">
        <f t="shared" si="224"/>
        <v>0</v>
      </c>
      <c r="M2399" t="b">
        <f t="shared" si="225"/>
        <v>0</v>
      </c>
      <c r="N2399" t="b">
        <f t="shared" si="226"/>
        <v>1</v>
      </c>
      <c r="O2399" t="b">
        <f t="shared" si="227"/>
        <v>1</v>
      </c>
    </row>
    <row r="2400" spans="1:15">
      <c r="A2400" s="4">
        <v>1185732</v>
      </c>
      <c r="B2400" s="6">
        <v>700</v>
      </c>
      <c r="C2400" s="12" t="s">
        <v>1086</v>
      </c>
      <c r="D2400" s="12" t="s">
        <v>1253</v>
      </c>
      <c r="E2400" s="10">
        <v>192500</v>
      </c>
      <c r="F2400" s="11">
        <v>0.5</v>
      </c>
      <c r="G2400" s="13">
        <f t="shared" si="222"/>
        <v>385000</v>
      </c>
      <c r="H2400" s="154" t="s">
        <v>1246</v>
      </c>
      <c r="I2400" s="4" t="s">
        <v>1018</v>
      </c>
      <c r="J2400">
        <v>385000</v>
      </c>
      <c r="K2400" t="b">
        <f t="shared" si="223"/>
        <v>0</v>
      </c>
      <c r="L2400" t="b">
        <f t="shared" si="224"/>
        <v>1</v>
      </c>
      <c r="M2400" t="b">
        <f t="shared" si="225"/>
        <v>0</v>
      </c>
      <c r="N2400" t="b">
        <f t="shared" si="226"/>
        <v>1</v>
      </c>
      <c r="O2400" t="b">
        <f t="shared" si="227"/>
        <v>1</v>
      </c>
    </row>
    <row r="2401" spans="1:15">
      <c r="A2401" s="4">
        <v>1185732</v>
      </c>
      <c r="B2401" s="6">
        <v>950</v>
      </c>
      <c r="C2401" s="12" t="s">
        <v>1087</v>
      </c>
      <c r="D2401" s="12" t="s">
        <v>1253</v>
      </c>
      <c r="E2401" s="10">
        <v>190000</v>
      </c>
      <c r="F2401" s="11">
        <v>0.4</v>
      </c>
      <c r="G2401" s="13">
        <f t="shared" si="222"/>
        <v>475000</v>
      </c>
      <c r="H2401" s="154" t="s">
        <v>1246</v>
      </c>
      <c r="I2401" s="4" t="s">
        <v>1018</v>
      </c>
      <c r="J2401">
        <v>475000</v>
      </c>
      <c r="K2401" t="b">
        <f t="shared" si="223"/>
        <v>1</v>
      </c>
      <c r="L2401" t="b">
        <f t="shared" si="224"/>
        <v>0</v>
      </c>
      <c r="M2401" t="b">
        <f t="shared" si="225"/>
        <v>0</v>
      </c>
      <c r="N2401" t="b">
        <f t="shared" si="226"/>
        <v>1</v>
      </c>
      <c r="O2401" t="b">
        <f t="shared" si="227"/>
        <v>1</v>
      </c>
    </row>
    <row r="2402" spans="1:15">
      <c r="A2402" s="4">
        <v>1185732</v>
      </c>
      <c r="B2402" s="6">
        <v>700</v>
      </c>
      <c r="C2402" s="12" t="s">
        <v>1087</v>
      </c>
      <c r="D2402" s="12" t="s">
        <v>1253</v>
      </c>
      <c r="E2402" s="10">
        <v>110250</v>
      </c>
      <c r="F2402" s="11">
        <v>0.35</v>
      </c>
      <c r="G2402" s="13">
        <f t="shared" si="222"/>
        <v>315000</v>
      </c>
      <c r="H2402" s="154" t="s">
        <v>1246</v>
      </c>
      <c r="I2402" s="4" t="s">
        <v>1018</v>
      </c>
      <c r="J2402">
        <v>315000</v>
      </c>
      <c r="K2402" t="b">
        <f t="shared" si="223"/>
        <v>0</v>
      </c>
      <c r="L2402" t="b">
        <f t="shared" si="224"/>
        <v>0</v>
      </c>
      <c r="M2402" t="b">
        <f t="shared" si="225"/>
        <v>0</v>
      </c>
      <c r="N2402" t="b">
        <f t="shared" si="226"/>
        <v>1</v>
      </c>
      <c r="O2402" t="b">
        <f t="shared" si="227"/>
        <v>1</v>
      </c>
    </row>
    <row r="2403" spans="1:15">
      <c r="A2403" s="4">
        <v>1185732</v>
      </c>
      <c r="B2403" s="6">
        <v>675</v>
      </c>
      <c r="C2403" s="12" t="s">
        <v>1086</v>
      </c>
      <c r="D2403" s="12" t="s">
        <v>1253</v>
      </c>
      <c r="E2403" s="10">
        <v>135000</v>
      </c>
      <c r="F2403" s="11">
        <v>0.4</v>
      </c>
      <c r="G2403" s="13">
        <f t="shared" si="222"/>
        <v>337500</v>
      </c>
      <c r="H2403" s="154" t="s">
        <v>1246</v>
      </c>
      <c r="I2403" s="4" t="s">
        <v>1018</v>
      </c>
      <c r="J2403">
        <v>337500</v>
      </c>
      <c r="K2403" t="b">
        <f t="shared" si="223"/>
        <v>0</v>
      </c>
      <c r="L2403" t="b">
        <f t="shared" si="224"/>
        <v>1</v>
      </c>
      <c r="M2403" t="b">
        <f t="shared" si="225"/>
        <v>0</v>
      </c>
      <c r="N2403" t="b">
        <f t="shared" si="226"/>
        <v>1</v>
      </c>
      <c r="O2403" t="b">
        <f t="shared" si="227"/>
        <v>1</v>
      </c>
    </row>
    <row r="2404" spans="1:15">
      <c r="A2404" s="4">
        <v>1185732</v>
      </c>
      <c r="B2404" s="6">
        <v>650</v>
      </c>
      <c r="C2404" s="12" t="s">
        <v>1086</v>
      </c>
      <c r="D2404" s="12" t="s">
        <v>1253</v>
      </c>
      <c r="E2404" s="10">
        <v>130000</v>
      </c>
      <c r="F2404" s="11">
        <v>0.4</v>
      </c>
      <c r="G2404" s="13">
        <f t="shared" si="222"/>
        <v>325000</v>
      </c>
      <c r="H2404" s="154" t="s">
        <v>1246</v>
      </c>
      <c r="I2404" s="4" t="s">
        <v>1018</v>
      </c>
      <c r="J2404">
        <v>325000</v>
      </c>
      <c r="K2404" t="b">
        <f t="shared" si="223"/>
        <v>0</v>
      </c>
      <c r="L2404" t="b">
        <f t="shared" si="224"/>
        <v>1</v>
      </c>
      <c r="M2404" t="b">
        <f t="shared" si="225"/>
        <v>0</v>
      </c>
      <c r="N2404" t="b">
        <f t="shared" si="226"/>
        <v>1</v>
      </c>
      <c r="O2404" t="b">
        <f t="shared" si="227"/>
        <v>1</v>
      </c>
    </row>
    <row r="2405" spans="1:15">
      <c r="A2405" s="4">
        <v>1185732</v>
      </c>
      <c r="B2405" s="6">
        <v>650</v>
      </c>
      <c r="C2405" s="12" t="s">
        <v>1087</v>
      </c>
      <c r="D2405" s="12" t="s">
        <v>1253</v>
      </c>
      <c r="E2405" s="10">
        <v>147875</v>
      </c>
      <c r="F2405" s="11">
        <v>0.35</v>
      </c>
      <c r="G2405" s="13">
        <f t="shared" si="222"/>
        <v>422500</v>
      </c>
      <c r="H2405" s="154" t="s">
        <v>1246</v>
      </c>
      <c r="I2405" s="4" t="s">
        <v>1018</v>
      </c>
      <c r="J2405">
        <v>422500</v>
      </c>
      <c r="K2405" t="b">
        <f t="shared" si="223"/>
        <v>0</v>
      </c>
      <c r="L2405" t="b">
        <f t="shared" si="224"/>
        <v>0</v>
      </c>
      <c r="M2405" t="b">
        <f t="shared" si="225"/>
        <v>0</v>
      </c>
      <c r="N2405" t="b">
        <f t="shared" si="226"/>
        <v>1</v>
      </c>
      <c r="O2405" t="b">
        <f t="shared" si="227"/>
        <v>1</v>
      </c>
    </row>
    <row r="2406" spans="1:15">
      <c r="A2406" s="4">
        <v>1185732</v>
      </c>
      <c r="B2406" s="6">
        <v>825</v>
      </c>
      <c r="C2406" s="12" t="s">
        <v>1086</v>
      </c>
      <c r="D2406" s="12" t="s">
        <v>1253</v>
      </c>
      <c r="E2406" s="10">
        <v>288750</v>
      </c>
      <c r="F2406" s="11">
        <v>0.5</v>
      </c>
      <c r="G2406" s="13">
        <f t="shared" si="222"/>
        <v>577500</v>
      </c>
      <c r="H2406" s="154" t="s">
        <v>1246</v>
      </c>
      <c r="I2406" s="4" t="s">
        <v>1018</v>
      </c>
      <c r="J2406">
        <v>577500</v>
      </c>
      <c r="K2406" t="b">
        <f t="shared" si="223"/>
        <v>1</v>
      </c>
      <c r="L2406" t="b">
        <f t="shared" si="224"/>
        <v>1</v>
      </c>
      <c r="M2406" t="b">
        <f t="shared" si="225"/>
        <v>0</v>
      </c>
      <c r="N2406" t="b">
        <f t="shared" si="226"/>
        <v>1</v>
      </c>
      <c r="O2406" t="b">
        <f t="shared" si="227"/>
        <v>1</v>
      </c>
    </row>
    <row r="2407" spans="1:15">
      <c r="A2407" s="4">
        <v>1185732</v>
      </c>
      <c r="B2407" s="6">
        <v>1050</v>
      </c>
      <c r="C2407" s="12" t="s">
        <v>1087</v>
      </c>
      <c r="D2407" s="12" t="s">
        <v>1253</v>
      </c>
      <c r="E2407" s="10">
        <v>273000</v>
      </c>
      <c r="F2407" s="11">
        <v>0.4</v>
      </c>
      <c r="G2407" s="13">
        <f t="shared" si="222"/>
        <v>682500</v>
      </c>
      <c r="H2407" s="154" t="s">
        <v>1246</v>
      </c>
      <c r="I2407" s="4" t="s">
        <v>1018</v>
      </c>
      <c r="J2407">
        <v>682500</v>
      </c>
      <c r="K2407" t="b">
        <f t="shared" si="223"/>
        <v>1</v>
      </c>
      <c r="L2407" t="b">
        <f t="shared" si="224"/>
        <v>0</v>
      </c>
      <c r="M2407" t="b">
        <f t="shared" si="225"/>
        <v>0</v>
      </c>
      <c r="N2407" t="b">
        <f t="shared" si="226"/>
        <v>1</v>
      </c>
      <c r="O2407" t="b">
        <f t="shared" si="227"/>
        <v>1</v>
      </c>
    </row>
    <row r="2408" spans="1:15">
      <c r="A2408" s="4">
        <v>1185732</v>
      </c>
      <c r="B2408" s="6">
        <v>800</v>
      </c>
      <c r="C2408" s="12" t="s">
        <v>1087</v>
      </c>
      <c r="D2408" s="12" t="s">
        <v>1253</v>
      </c>
      <c r="E2408" s="10">
        <v>168000</v>
      </c>
      <c r="F2408" s="11">
        <v>0.35</v>
      </c>
      <c r="G2408" s="13">
        <f t="shared" si="222"/>
        <v>480000.00000000006</v>
      </c>
      <c r="H2408" s="154" t="s">
        <v>1246</v>
      </c>
      <c r="I2408" s="4" t="s">
        <v>1018</v>
      </c>
      <c r="J2408">
        <v>480000.00000000006</v>
      </c>
      <c r="K2408" t="b">
        <f t="shared" si="223"/>
        <v>1</v>
      </c>
      <c r="L2408" t="b">
        <f t="shared" si="224"/>
        <v>0</v>
      </c>
      <c r="M2408" t="b">
        <f t="shared" si="225"/>
        <v>0</v>
      </c>
      <c r="N2408" t="b">
        <f t="shared" si="226"/>
        <v>1</v>
      </c>
      <c r="O2408" t="b">
        <f t="shared" si="227"/>
        <v>1</v>
      </c>
    </row>
    <row r="2409" spans="1:15">
      <c r="A2409" s="4">
        <v>1185732</v>
      </c>
      <c r="B2409" s="6">
        <v>725</v>
      </c>
      <c r="C2409" s="12" t="s">
        <v>1086</v>
      </c>
      <c r="D2409" s="12" t="s">
        <v>1253</v>
      </c>
      <c r="E2409" s="10">
        <v>159500</v>
      </c>
      <c r="F2409" s="11">
        <v>0.4</v>
      </c>
      <c r="G2409" s="13">
        <f t="shared" si="222"/>
        <v>398750</v>
      </c>
      <c r="H2409" s="154" t="s">
        <v>1246</v>
      </c>
      <c r="I2409" s="4" t="s">
        <v>1018</v>
      </c>
      <c r="J2409">
        <v>398750</v>
      </c>
      <c r="K2409" t="b">
        <f t="shared" si="223"/>
        <v>0</v>
      </c>
      <c r="L2409" t="b">
        <f t="shared" si="224"/>
        <v>1</v>
      </c>
      <c r="M2409" t="b">
        <f t="shared" si="225"/>
        <v>0</v>
      </c>
      <c r="N2409" t="b">
        <f t="shared" si="226"/>
        <v>1</v>
      </c>
      <c r="O2409" t="b">
        <f t="shared" si="227"/>
        <v>1</v>
      </c>
    </row>
    <row r="2410" spans="1:15">
      <c r="A2410" s="4">
        <v>1185732</v>
      </c>
      <c r="B2410" s="6">
        <v>675</v>
      </c>
      <c r="C2410" s="12" t="s">
        <v>1086</v>
      </c>
      <c r="D2410" s="12" t="s">
        <v>1253</v>
      </c>
      <c r="E2410" s="10">
        <v>148500</v>
      </c>
      <c r="F2410" s="11">
        <v>0.4</v>
      </c>
      <c r="G2410" s="13">
        <f t="shared" si="222"/>
        <v>371250</v>
      </c>
      <c r="H2410" s="154" t="s">
        <v>1246</v>
      </c>
      <c r="I2410" s="4" t="s">
        <v>1018</v>
      </c>
      <c r="J2410">
        <v>371250</v>
      </c>
      <c r="K2410" t="b">
        <f t="shared" si="223"/>
        <v>0</v>
      </c>
      <c r="L2410" t="b">
        <f t="shared" si="224"/>
        <v>1</v>
      </c>
      <c r="M2410" t="b">
        <f t="shared" si="225"/>
        <v>0</v>
      </c>
      <c r="N2410" t="b">
        <f t="shared" si="226"/>
        <v>1</v>
      </c>
      <c r="O2410" t="b">
        <f t="shared" si="227"/>
        <v>1</v>
      </c>
    </row>
    <row r="2411" spans="1:15">
      <c r="A2411" s="4">
        <v>1185732</v>
      </c>
      <c r="B2411" s="6">
        <v>700</v>
      </c>
      <c r="C2411" s="12" t="s">
        <v>1087</v>
      </c>
      <c r="D2411" s="12" t="s">
        <v>1253</v>
      </c>
      <c r="E2411" s="10">
        <v>159250</v>
      </c>
      <c r="F2411" s="11">
        <v>0.35</v>
      </c>
      <c r="G2411" s="13">
        <f t="shared" si="222"/>
        <v>455000</v>
      </c>
      <c r="H2411" s="154" t="s">
        <v>1246</v>
      </c>
      <c r="I2411" s="4" t="s">
        <v>1018</v>
      </c>
      <c r="J2411">
        <v>455000</v>
      </c>
      <c r="K2411" t="b">
        <f t="shared" si="223"/>
        <v>1</v>
      </c>
      <c r="L2411" t="b">
        <f t="shared" si="224"/>
        <v>0</v>
      </c>
      <c r="M2411" t="b">
        <f t="shared" si="225"/>
        <v>0</v>
      </c>
      <c r="N2411" t="b">
        <f t="shared" si="226"/>
        <v>1</v>
      </c>
      <c r="O2411" t="b">
        <f t="shared" si="227"/>
        <v>1</v>
      </c>
    </row>
    <row r="2412" spans="1:15">
      <c r="A2412" s="4">
        <v>1185732</v>
      </c>
      <c r="B2412" s="6">
        <v>875</v>
      </c>
      <c r="C2412" s="12" t="s">
        <v>1086</v>
      </c>
      <c r="D2412" s="12" t="s">
        <v>1253</v>
      </c>
      <c r="E2412" s="10">
        <v>306250</v>
      </c>
      <c r="F2412" s="11">
        <v>0.5</v>
      </c>
      <c r="G2412" s="13">
        <f t="shared" si="222"/>
        <v>612500</v>
      </c>
      <c r="H2412" s="154" t="s">
        <v>1246</v>
      </c>
      <c r="I2412" s="4" t="s">
        <v>1018</v>
      </c>
      <c r="J2412">
        <v>612500</v>
      </c>
      <c r="K2412" t="b">
        <f t="shared" si="223"/>
        <v>1</v>
      </c>
      <c r="L2412" t="b">
        <f t="shared" si="224"/>
        <v>1</v>
      </c>
      <c r="M2412" t="b">
        <f t="shared" si="225"/>
        <v>0</v>
      </c>
      <c r="N2412" t="b">
        <f t="shared" si="226"/>
        <v>1</v>
      </c>
      <c r="O2412" t="b">
        <f t="shared" si="227"/>
        <v>1</v>
      </c>
    </row>
    <row r="2413" spans="1:15">
      <c r="A2413" s="4">
        <v>1185732</v>
      </c>
      <c r="B2413" s="6">
        <v>1025</v>
      </c>
      <c r="C2413" s="12" t="s">
        <v>1086</v>
      </c>
      <c r="D2413" s="12" t="s">
        <v>1253</v>
      </c>
      <c r="E2413" s="10">
        <v>266500</v>
      </c>
      <c r="F2413" s="11">
        <v>0.4</v>
      </c>
      <c r="G2413" s="13">
        <f t="shared" si="222"/>
        <v>666250</v>
      </c>
      <c r="H2413" s="154" t="s">
        <v>1246</v>
      </c>
      <c r="I2413" s="4" t="s">
        <v>1018</v>
      </c>
      <c r="J2413">
        <v>666250</v>
      </c>
      <c r="K2413" t="b">
        <f t="shared" si="223"/>
        <v>1</v>
      </c>
      <c r="L2413" t="b">
        <f t="shared" si="224"/>
        <v>1</v>
      </c>
      <c r="M2413" t="b">
        <f t="shared" si="225"/>
        <v>0</v>
      </c>
      <c r="N2413" t="b">
        <f t="shared" si="226"/>
        <v>1</v>
      </c>
      <c r="O2413" t="b">
        <f t="shared" si="227"/>
        <v>1</v>
      </c>
    </row>
    <row r="2414" spans="1:15">
      <c r="A2414" s="4">
        <v>1185732</v>
      </c>
      <c r="B2414" s="6">
        <v>800</v>
      </c>
      <c r="C2414" s="12" t="s">
        <v>1087</v>
      </c>
      <c r="D2414" s="12" t="s">
        <v>1253</v>
      </c>
      <c r="E2414" s="10">
        <v>168000</v>
      </c>
      <c r="F2414" s="11">
        <v>0.35</v>
      </c>
      <c r="G2414" s="13">
        <f t="shared" si="222"/>
        <v>480000.00000000006</v>
      </c>
      <c r="H2414" s="154" t="s">
        <v>1246</v>
      </c>
      <c r="I2414" s="4" t="s">
        <v>1018</v>
      </c>
      <c r="J2414">
        <v>480000.00000000006</v>
      </c>
      <c r="K2414" t="b">
        <f t="shared" si="223"/>
        <v>1</v>
      </c>
      <c r="L2414" t="b">
        <f t="shared" si="224"/>
        <v>0</v>
      </c>
      <c r="M2414" t="b">
        <f t="shared" si="225"/>
        <v>0</v>
      </c>
      <c r="N2414" t="b">
        <f t="shared" si="226"/>
        <v>1</v>
      </c>
      <c r="O2414" t="b">
        <f t="shared" si="227"/>
        <v>1</v>
      </c>
    </row>
    <row r="2415" spans="1:15">
      <c r="A2415" s="4">
        <v>1185732</v>
      </c>
      <c r="B2415" s="6">
        <v>725</v>
      </c>
      <c r="C2415" s="12" t="s">
        <v>1086</v>
      </c>
      <c r="D2415" s="12" t="s">
        <v>1253</v>
      </c>
      <c r="E2415" s="10">
        <v>159500</v>
      </c>
      <c r="F2415" s="11">
        <v>0.4</v>
      </c>
      <c r="G2415" s="13">
        <f t="shared" si="222"/>
        <v>398750</v>
      </c>
      <c r="H2415" s="154" t="s">
        <v>1246</v>
      </c>
      <c r="I2415" s="4" t="s">
        <v>1018</v>
      </c>
      <c r="J2415">
        <v>398750</v>
      </c>
      <c r="K2415" t="b">
        <f t="shared" si="223"/>
        <v>0</v>
      </c>
      <c r="L2415" t="b">
        <f t="shared" si="224"/>
        <v>1</v>
      </c>
      <c r="M2415" t="b">
        <f t="shared" si="225"/>
        <v>0</v>
      </c>
      <c r="N2415" t="b">
        <f t="shared" si="226"/>
        <v>1</v>
      </c>
      <c r="O2415" t="b">
        <f t="shared" si="227"/>
        <v>1</v>
      </c>
    </row>
    <row r="2416" spans="1:15">
      <c r="A2416" s="4">
        <v>1185732</v>
      </c>
      <c r="B2416" s="6">
        <v>675</v>
      </c>
      <c r="C2416" s="12" t="s">
        <v>1087</v>
      </c>
      <c r="D2416" s="12" t="s">
        <v>1253</v>
      </c>
      <c r="E2416" s="10">
        <v>121500</v>
      </c>
      <c r="F2416" s="11">
        <v>0.4</v>
      </c>
      <c r="G2416" s="13">
        <f t="shared" si="222"/>
        <v>303750</v>
      </c>
      <c r="H2416" s="154" t="s">
        <v>1246</v>
      </c>
      <c r="I2416" s="4" t="s">
        <v>1018</v>
      </c>
      <c r="J2416">
        <v>303750</v>
      </c>
      <c r="K2416" t="b">
        <f t="shared" si="223"/>
        <v>0</v>
      </c>
      <c r="L2416" t="b">
        <f t="shared" si="224"/>
        <v>0</v>
      </c>
      <c r="M2416" t="b">
        <f t="shared" si="225"/>
        <v>0</v>
      </c>
      <c r="N2416" t="b">
        <f t="shared" si="226"/>
        <v>1</v>
      </c>
      <c r="O2416" t="b">
        <f t="shared" si="227"/>
        <v>1</v>
      </c>
    </row>
    <row r="2417" spans="1:15">
      <c r="A2417" s="4">
        <v>1185732</v>
      </c>
      <c r="B2417" s="6">
        <v>650</v>
      </c>
      <c r="C2417" s="12" t="s">
        <v>1086</v>
      </c>
      <c r="D2417" s="12" t="s">
        <v>1253</v>
      </c>
      <c r="E2417" s="10">
        <v>125125</v>
      </c>
      <c r="F2417" s="11">
        <v>0.35</v>
      </c>
      <c r="G2417" s="13">
        <f t="shared" si="222"/>
        <v>357500</v>
      </c>
      <c r="H2417" s="154" t="s">
        <v>1246</v>
      </c>
      <c r="I2417" s="4" t="s">
        <v>1018</v>
      </c>
      <c r="J2417">
        <v>357500</v>
      </c>
      <c r="K2417" t="b">
        <f t="shared" si="223"/>
        <v>0</v>
      </c>
      <c r="L2417" t="b">
        <f t="shared" si="224"/>
        <v>1</v>
      </c>
      <c r="M2417" t="b">
        <f t="shared" si="225"/>
        <v>0</v>
      </c>
      <c r="N2417" t="b">
        <f t="shared" si="226"/>
        <v>1</v>
      </c>
      <c r="O2417" t="b">
        <f t="shared" si="227"/>
        <v>1</v>
      </c>
    </row>
    <row r="2418" spans="1:15">
      <c r="A2418" s="4">
        <v>1185732</v>
      </c>
      <c r="B2418" s="6">
        <v>825</v>
      </c>
      <c r="C2418" s="12" t="s">
        <v>1086</v>
      </c>
      <c r="D2418" s="12" t="s">
        <v>1253</v>
      </c>
      <c r="E2418" s="10">
        <v>247500</v>
      </c>
      <c r="F2418" s="11">
        <v>0.5</v>
      </c>
      <c r="G2418" s="13">
        <f t="shared" si="222"/>
        <v>495000</v>
      </c>
      <c r="H2418" s="154" t="s">
        <v>1246</v>
      </c>
      <c r="I2418" s="4" t="s">
        <v>1018</v>
      </c>
      <c r="J2418">
        <v>495000</v>
      </c>
      <c r="K2418" t="b">
        <f t="shared" si="223"/>
        <v>1</v>
      </c>
      <c r="L2418" t="b">
        <f t="shared" si="224"/>
        <v>1</v>
      </c>
      <c r="M2418" t="b">
        <f t="shared" si="225"/>
        <v>0</v>
      </c>
      <c r="N2418" t="b">
        <f t="shared" si="226"/>
        <v>1</v>
      </c>
      <c r="O2418" t="b">
        <f t="shared" si="227"/>
        <v>1</v>
      </c>
    </row>
    <row r="2419" spans="1:15">
      <c r="A2419" s="4">
        <v>1185732</v>
      </c>
      <c r="B2419" s="6">
        <v>925</v>
      </c>
      <c r="C2419" s="12" t="s">
        <v>1087</v>
      </c>
      <c r="D2419" s="12" t="s">
        <v>1253</v>
      </c>
      <c r="E2419" s="10">
        <v>203500</v>
      </c>
      <c r="F2419" s="11">
        <v>0.4</v>
      </c>
      <c r="G2419" s="13">
        <f t="shared" si="222"/>
        <v>508750</v>
      </c>
      <c r="H2419" s="154" t="s">
        <v>1246</v>
      </c>
      <c r="I2419" s="4" t="s">
        <v>1018</v>
      </c>
      <c r="J2419">
        <v>508750</v>
      </c>
      <c r="K2419" t="b">
        <f t="shared" si="223"/>
        <v>1</v>
      </c>
      <c r="L2419" t="b">
        <f t="shared" si="224"/>
        <v>0</v>
      </c>
      <c r="M2419" t="b">
        <f t="shared" si="225"/>
        <v>0</v>
      </c>
      <c r="N2419" t="b">
        <f t="shared" si="226"/>
        <v>1</v>
      </c>
      <c r="O2419" t="b">
        <f t="shared" si="227"/>
        <v>1</v>
      </c>
    </row>
    <row r="2420" spans="1:15">
      <c r="A2420" s="4">
        <v>1185732</v>
      </c>
      <c r="B2420" s="6">
        <v>725</v>
      </c>
      <c r="C2420" s="12" t="s">
        <v>1090</v>
      </c>
      <c r="D2420" s="12" t="s">
        <v>1253</v>
      </c>
      <c r="E2420" s="10">
        <v>126875</v>
      </c>
      <c r="F2420" s="11">
        <v>0.35</v>
      </c>
      <c r="G2420" s="13">
        <f t="shared" si="222"/>
        <v>362500</v>
      </c>
      <c r="H2420" s="154" t="s">
        <v>1246</v>
      </c>
      <c r="I2420" s="4" t="s">
        <v>1018</v>
      </c>
      <c r="J2420">
        <v>362500</v>
      </c>
      <c r="K2420" t="b">
        <f t="shared" si="223"/>
        <v>0</v>
      </c>
      <c r="L2420" t="b">
        <f t="shared" si="224"/>
        <v>0</v>
      </c>
      <c r="M2420" t="b">
        <f t="shared" si="225"/>
        <v>0</v>
      </c>
      <c r="N2420" t="b">
        <f t="shared" si="226"/>
        <v>1</v>
      </c>
      <c r="O2420" t="b">
        <f t="shared" si="227"/>
        <v>1</v>
      </c>
    </row>
    <row r="2421" spans="1:15">
      <c r="A2421" s="4">
        <v>1185732</v>
      </c>
      <c r="B2421" s="6">
        <v>625</v>
      </c>
      <c r="C2421" s="12" t="s">
        <v>1088</v>
      </c>
      <c r="D2421" s="155" t="s">
        <v>1254</v>
      </c>
      <c r="E2421" s="10">
        <v>75000</v>
      </c>
      <c r="F2421" s="11">
        <v>0.4</v>
      </c>
      <c r="G2421" s="13">
        <f t="shared" si="222"/>
        <v>187500</v>
      </c>
      <c r="H2421" s="154" t="s">
        <v>1246</v>
      </c>
      <c r="I2421" s="4" t="s">
        <v>1018</v>
      </c>
      <c r="J2421">
        <v>187500</v>
      </c>
      <c r="K2421" t="b">
        <f t="shared" si="223"/>
        <v>0</v>
      </c>
      <c r="L2421" t="b">
        <f t="shared" si="224"/>
        <v>0</v>
      </c>
      <c r="M2421" t="b">
        <f t="shared" si="225"/>
        <v>0</v>
      </c>
      <c r="N2421" t="b">
        <f t="shared" si="226"/>
        <v>1</v>
      </c>
      <c r="O2421" t="b">
        <f t="shared" si="227"/>
        <v>1</v>
      </c>
    </row>
    <row r="2422" spans="1:15">
      <c r="A2422" s="4">
        <v>1185732</v>
      </c>
      <c r="B2422" s="6">
        <v>600</v>
      </c>
      <c r="C2422" s="12" t="s">
        <v>1087</v>
      </c>
      <c r="D2422" s="12" t="s">
        <v>1253</v>
      </c>
      <c r="E2422" s="10">
        <v>72000</v>
      </c>
      <c r="F2422" s="11">
        <v>0.4</v>
      </c>
      <c r="G2422" s="13">
        <f t="shared" si="222"/>
        <v>180000</v>
      </c>
      <c r="H2422" s="154" t="s">
        <v>1246</v>
      </c>
      <c r="I2422" s="4" t="s">
        <v>1018</v>
      </c>
      <c r="J2422">
        <v>180000</v>
      </c>
      <c r="K2422" t="b">
        <f t="shared" si="223"/>
        <v>0</v>
      </c>
      <c r="L2422" t="b">
        <f t="shared" si="224"/>
        <v>0</v>
      </c>
      <c r="M2422" t="b">
        <f t="shared" si="225"/>
        <v>0</v>
      </c>
      <c r="N2422" t="b">
        <f t="shared" si="226"/>
        <v>1</v>
      </c>
      <c r="O2422" t="b">
        <f t="shared" si="227"/>
        <v>1</v>
      </c>
    </row>
    <row r="2423" spans="1:15">
      <c r="A2423" s="4">
        <v>1185732</v>
      </c>
      <c r="B2423" s="6">
        <v>600</v>
      </c>
      <c r="C2423" s="12" t="s">
        <v>1087</v>
      </c>
      <c r="D2423" s="12" t="s">
        <v>1253</v>
      </c>
      <c r="E2423" s="10">
        <v>84000</v>
      </c>
      <c r="F2423" s="11">
        <v>0.35</v>
      </c>
      <c r="G2423" s="13">
        <f t="shared" si="222"/>
        <v>240000.00000000003</v>
      </c>
      <c r="H2423" s="154" t="s">
        <v>1246</v>
      </c>
      <c r="I2423" s="4" t="s">
        <v>1018</v>
      </c>
      <c r="J2423">
        <v>240000.00000000003</v>
      </c>
      <c r="K2423" t="b">
        <f t="shared" si="223"/>
        <v>0</v>
      </c>
      <c r="L2423" t="b">
        <f t="shared" si="224"/>
        <v>0</v>
      </c>
      <c r="M2423" t="b">
        <f t="shared" si="225"/>
        <v>0</v>
      </c>
      <c r="N2423" t="b">
        <f t="shared" si="226"/>
        <v>1</v>
      </c>
      <c r="O2423" t="b">
        <f t="shared" si="227"/>
        <v>1</v>
      </c>
    </row>
    <row r="2424" spans="1:15">
      <c r="A2424" s="4">
        <v>1185732</v>
      </c>
      <c r="B2424" s="6">
        <v>700</v>
      </c>
      <c r="C2424" s="12" t="s">
        <v>1087</v>
      </c>
      <c r="D2424" s="12" t="s">
        <v>1253</v>
      </c>
      <c r="E2424" s="10">
        <v>157500</v>
      </c>
      <c r="F2424" s="11">
        <v>0.5</v>
      </c>
      <c r="G2424" s="13">
        <f t="shared" si="222"/>
        <v>315000</v>
      </c>
      <c r="H2424" s="154" t="s">
        <v>1246</v>
      </c>
      <c r="I2424" s="4" t="s">
        <v>1018</v>
      </c>
      <c r="J2424">
        <v>315000</v>
      </c>
      <c r="K2424" t="b">
        <f t="shared" si="223"/>
        <v>0</v>
      </c>
      <c r="L2424" t="b">
        <f t="shared" si="224"/>
        <v>0</v>
      </c>
      <c r="M2424" t="b">
        <f t="shared" si="225"/>
        <v>0</v>
      </c>
      <c r="N2424" t="b">
        <f t="shared" si="226"/>
        <v>1</v>
      </c>
      <c r="O2424" t="b">
        <f t="shared" si="227"/>
        <v>1</v>
      </c>
    </row>
    <row r="2425" spans="1:15">
      <c r="A2425" s="4">
        <v>1185732</v>
      </c>
      <c r="B2425" s="6">
        <v>875</v>
      </c>
      <c r="C2425" s="12" t="s">
        <v>1086</v>
      </c>
      <c r="D2425" s="12" t="s">
        <v>1253</v>
      </c>
      <c r="E2425" s="10">
        <v>157500</v>
      </c>
      <c r="F2425" s="11">
        <v>0.4</v>
      </c>
      <c r="G2425" s="13">
        <f t="shared" si="222"/>
        <v>393750</v>
      </c>
      <c r="H2425" s="154" t="s">
        <v>1246</v>
      </c>
      <c r="I2425" s="4" t="s">
        <v>1018</v>
      </c>
      <c r="J2425">
        <v>393750</v>
      </c>
      <c r="K2425" t="b">
        <f t="shared" si="223"/>
        <v>0</v>
      </c>
      <c r="L2425" t="b">
        <f t="shared" si="224"/>
        <v>1</v>
      </c>
      <c r="M2425" t="b">
        <f t="shared" si="225"/>
        <v>0</v>
      </c>
      <c r="N2425" t="b">
        <f t="shared" si="226"/>
        <v>1</v>
      </c>
      <c r="O2425" t="b">
        <f t="shared" si="227"/>
        <v>1</v>
      </c>
    </row>
    <row r="2426" spans="1:15">
      <c r="A2426" s="4">
        <v>1185732</v>
      </c>
      <c r="B2426" s="6">
        <v>700</v>
      </c>
      <c r="C2426" s="12" t="s">
        <v>1089</v>
      </c>
      <c r="D2426" s="155" t="s">
        <v>1254</v>
      </c>
      <c r="E2426" s="10">
        <v>85750</v>
      </c>
      <c r="F2426" s="11">
        <v>0.35</v>
      </c>
      <c r="G2426" s="13">
        <f t="shared" si="222"/>
        <v>245000.00000000003</v>
      </c>
      <c r="H2426" s="154" t="s">
        <v>1246</v>
      </c>
      <c r="I2426" s="4" t="s">
        <v>1018</v>
      </c>
      <c r="J2426">
        <v>245000.00000000003</v>
      </c>
      <c r="K2426" t="b">
        <f t="shared" si="223"/>
        <v>0</v>
      </c>
      <c r="L2426" t="b">
        <f t="shared" si="224"/>
        <v>0</v>
      </c>
      <c r="M2426" t="b">
        <f t="shared" si="225"/>
        <v>0</v>
      </c>
      <c r="N2426" t="b">
        <f t="shared" si="226"/>
        <v>1</v>
      </c>
      <c r="O2426" t="b">
        <f t="shared" si="227"/>
        <v>1</v>
      </c>
    </row>
    <row r="2427" spans="1:15">
      <c r="A2427" s="4">
        <v>1185732</v>
      </c>
      <c r="B2427" s="6">
        <v>575</v>
      </c>
      <c r="C2427" s="12" t="s">
        <v>1087</v>
      </c>
      <c r="D2427" s="12" t="s">
        <v>1253</v>
      </c>
      <c r="E2427" s="10">
        <v>80500</v>
      </c>
      <c r="F2427" s="11">
        <v>0.4</v>
      </c>
      <c r="G2427" s="13">
        <f t="shared" si="222"/>
        <v>201250</v>
      </c>
      <c r="H2427" s="154" t="s">
        <v>1246</v>
      </c>
      <c r="I2427" s="4" t="s">
        <v>1018</v>
      </c>
      <c r="J2427">
        <v>201250</v>
      </c>
      <c r="K2427" t="b">
        <f t="shared" si="223"/>
        <v>0</v>
      </c>
      <c r="L2427" t="b">
        <f t="shared" si="224"/>
        <v>0</v>
      </c>
      <c r="M2427" t="b">
        <f t="shared" si="225"/>
        <v>0</v>
      </c>
      <c r="N2427" t="b">
        <f t="shared" si="226"/>
        <v>1</v>
      </c>
      <c r="O2427" t="b">
        <f t="shared" si="227"/>
        <v>1</v>
      </c>
    </row>
    <row r="2428" spans="1:15">
      <c r="A2428" s="4">
        <v>1185732</v>
      </c>
      <c r="B2428" s="6">
        <v>550</v>
      </c>
      <c r="C2428" s="12" t="s">
        <v>1087</v>
      </c>
      <c r="D2428" s="12" t="s">
        <v>1253</v>
      </c>
      <c r="E2428" s="10">
        <v>77000</v>
      </c>
      <c r="F2428" s="11">
        <v>0.4</v>
      </c>
      <c r="G2428" s="13">
        <f t="shared" si="222"/>
        <v>192500</v>
      </c>
      <c r="H2428" s="154" t="s">
        <v>1246</v>
      </c>
      <c r="I2428" s="4" t="s">
        <v>1018</v>
      </c>
      <c r="J2428">
        <v>192500</v>
      </c>
      <c r="K2428" t="b">
        <f t="shared" si="223"/>
        <v>0</v>
      </c>
      <c r="L2428" t="b">
        <f t="shared" si="224"/>
        <v>0</v>
      </c>
      <c r="M2428" t="b">
        <f t="shared" si="225"/>
        <v>0</v>
      </c>
      <c r="N2428" t="b">
        <f t="shared" si="226"/>
        <v>1</v>
      </c>
      <c r="O2428" t="b">
        <f t="shared" si="227"/>
        <v>1</v>
      </c>
    </row>
    <row r="2429" spans="1:15">
      <c r="A2429" s="4">
        <v>1185732</v>
      </c>
      <c r="B2429" s="6">
        <v>550</v>
      </c>
      <c r="C2429" s="12" t="s">
        <v>1086</v>
      </c>
      <c r="D2429" s="12" t="s">
        <v>1253</v>
      </c>
      <c r="E2429" s="10">
        <v>86625</v>
      </c>
      <c r="F2429" s="11">
        <v>0.35</v>
      </c>
      <c r="G2429" s="13">
        <f t="shared" si="222"/>
        <v>247500.00000000003</v>
      </c>
      <c r="H2429" s="154" t="s">
        <v>1246</v>
      </c>
      <c r="I2429" s="4" t="s">
        <v>1018</v>
      </c>
      <c r="J2429">
        <v>247500.00000000003</v>
      </c>
      <c r="K2429" t="b">
        <f t="shared" si="223"/>
        <v>0</v>
      </c>
      <c r="L2429" t="b">
        <f t="shared" si="224"/>
        <v>1</v>
      </c>
      <c r="M2429" t="b">
        <f t="shared" si="225"/>
        <v>0</v>
      </c>
      <c r="N2429" t="b">
        <f t="shared" si="226"/>
        <v>1</v>
      </c>
      <c r="O2429" t="b">
        <f t="shared" si="227"/>
        <v>1</v>
      </c>
    </row>
    <row r="2430" spans="1:15">
      <c r="A2430" s="4">
        <v>1185732</v>
      </c>
      <c r="B2430" s="6">
        <v>675</v>
      </c>
      <c r="C2430" s="12" t="s">
        <v>1087</v>
      </c>
      <c r="D2430" s="12" t="s">
        <v>1253</v>
      </c>
      <c r="E2430" s="10">
        <v>168750</v>
      </c>
      <c r="F2430" s="11">
        <v>0.5</v>
      </c>
      <c r="G2430" s="13">
        <f t="shared" si="222"/>
        <v>337500</v>
      </c>
      <c r="H2430" s="154" t="s">
        <v>1246</v>
      </c>
      <c r="I2430" s="4" t="s">
        <v>1018</v>
      </c>
      <c r="J2430">
        <v>337500</v>
      </c>
      <c r="K2430" t="b">
        <f t="shared" si="223"/>
        <v>0</v>
      </c>
      <c r="L2430" t="b">
        <f t="shared" si="224"/>
        <v>0</v>
      </c>
      <c r="M2430" t="b">
        <f t="shared" si="225"/>
        <v>0</v>
      </c>
      <c r="N2430" t="b">
        <f t="shared" si="226"/>
        <v>1</v>
      </c>
      <c r="O2430" t="b">
        <f t="shared" si="227"/>
        <v>1</v>
      </c>
    </row>
    <row r="2431" spans="1:15">
      <c r="A2431" s="4">
        <v>1185732</v>
      </c>
      <c r="B2431" s="6">
        <v>825</v>
      </c>
      <c r="C2431" s="12" t="s">
        <v>1087</v>
      </c>
      <c r="D2431" s="12" t="s">
        <v>1253</v>
      </c>
      <c r="E2431" s="10">
        <v>148500</v>
      </c>
      <c r="F2431" s="11">
        <v>0.4</v>
      </c>
      <c r="G2431" s="13">
        <f t="shared" si="222"/>
        <v>371250</v>
      </c>
      <c r="H2431" s="154" t="s">
        <v>1246</v>
      </c>
      <c r="I2431" s="4" t="s">
        <v>1018</v>
      </c>
      <c r="J2431">
        <v>371250</v>
      </c>
      <c r="K2431" t="b">
        <f t="shared" si="223"/>
        <v>0</v>
      </c>
      <c r="L2431" t="b">
        <f t="shared" si="224"/>
        <v>0</v>
      </c>
      <c r="M2431" t="b">
        <f t="shared" si="225"/>
        <v>0</v>
      </c>
      <c r="N2431" t="b">
        <f t="shared" si="226"/>
        <v>1</v>
      </c>
      <c r="O2431" t="b">
        <f t="shared" si="227"/>
        <v>1</v>
      </c>
    </row>
    <row r="2432" spans="1:15">
      <c r="A2432" s="4">
        <v>1185732</v>
      </c>
      <c r="B2432" s="6">
        <v>650</v>
      </c>
      <c r="C2432" s="12" t="s">
        <v>1088</v>
      </c>
      <c r="D2432" s="155" t="s">
        <v>1254</v>
      </c>
      <c r="E2432" s="10">
        <v>79625</v>
      </c>
      <c r="F2432" s="11">
        <v>0.35</v>
      </c>
      <c r="G2432" s="13">
        <f t="shared" si="222"/>
        <v>227500</v>
      </c>
      <c r="H2432" s="154" t="s">
        <v>1246</v>
      </c>
      <c r="I2432" s="4" t="s">
        <v>1018</v>
      </c>
      <c r="J2432">
        <v>227500</v>
      </c>
      <c r="K2432" t="b">
        <f t="shared" si="223"/>
        <v>0</v>
      </c>
      <c r="L2432" t="b">
        <f t="shared" si="224"/>
        <v>0</v>
      </c>
      <c r="M2432" t="b">
        <f t="shared" si="225"/>
        <v>0</v>
      </c>
      <c r="N2432" t="b">
        <f t="shared" si="226"/>
        <v>1</v>
      </c>
      <c r="O2432" t="b">
        <f t="shared" si="227"/>
        <v>1</v>
      </c>
    </row>
    <row r="2433" spans="1:15">
      <c r="A2433" s="4">
        <v>1185732</v>
      </c>
      <c r="B2433" s="6">
        <v>595</v>
      </c>
      <c r="C2433" s="12" t="s">
        <v>1087</v>
      </c>
      <c r="D2433" s="12" t="s">
        <v>1253</v>
      </c>
      <c r="E2433" s="10">
        <v>95200</v>
      </c>
      <c r="F2433" s="11">
        <v>0.4</v>
      </c>
      <c r="G2433" s="13">
        <f t="shared" si="222"/>
        <v>238000</v>
      </c>
      <c r="H2433" s="154" t="s">
        <v>1246</v>
      </c>
      <c r="I2433" s="4" t="s">
        <v>1018</v>
      </c>
      <c r="J2433">
        <v>238000</v>
      </c>
      <c r="K2433" t="b">
        <f t="shared" si="223"/>
        <v>0</v>
      </c>
      <c r="L2433" t="b">
        <f t="shared" si="224"/>
        <v>0</v>
      </c>
      <c r="M2433" t="b">
        <f t="shared" si="225"/>
        <v>0</v>
      </c>
      <c r="N2433" t="b">
        <f t="shared" si="226"/>
        <v>1</v>
      </c>
      <c r="O2433" t="b">
        <f t="shared" si="227"/>
        <v>1</v>
      </c>
    </row>
    <row r="2434" spans="1:15">
      <c r="A2434" s="4">
        <v>1185732</v>
      </c>
      <c r="B2434" s="6">
        <v>650</v>
      </c>
      <c r="C2434" s="12" t="s">
        <v>1086</v>
      </c>
      <c r="D2434" s="12" t="s">
        <v>1253</v>
      </c>
      <c r="E2434" s="10">
        <v>156000</v>
      </c>
      <c r="F2434" s="11">
        <v>0.4</v>
      </c>
      <c r="G2434" s="13">
        <f t="shared" si="222"/>
        <v>390000</v>
      </c>
      <c r="H2434" s="154" t="s">
        <v>1246</v>
      </c>
      <c r="I2434" s="4" t="s">
        <v>1018</v>
      </c>
      <c r="J2434">
        <v>390000</v>
      </c>
      <c r="K2434" t="b">
        <f t="shared" si="223"/>
        <v>0</v>
      </c>
      <c r="L2434" t="b">
        <f t="shared" si="224"/>
        <v>1</v>
      </c>
      <c r="M2434" t="b">
        <f t="shared" si="225"/>
        <v>0</v>
      </c>
      <c r="N2434" t="b">
        <f t="shared" si="226"/>
        <v>1</v>
      </c>
      <c r="O2434" t="b">
        <f t="shared" si="227"/>
        <v>1</v>
      </c>
    </row>
    <row r="2435" spans="1:15">
      <c r="A2435" s="4">
        <v>1185732</v>
      </c>
      <c r="B2435" s="6">
        <v>625</v>
      </c>
      <c r="C2435" s="12" t="s">
        <v>1087</v>
      </c>
      <c r="D2435" s="12" t="s">
        <v>1253</v>
      </c>
      <c r="E2435" s="10">
        <v>164062.5</v>
      </c>
      <c r="F2435" s="11">
        <v>0.35</v>
      </c>
      <c r="G2435" s="13">
        <f t="shared" si="222"/>
        <v>468750.00000000006</v>
      </c>
      <c r="H2435" s="154" t="s">
        <v>1246</v>
      </c>
      <c r="I2435" s="4" t="s">
        <v>1018</v>
      </c>
      <c r="J2435">
        <v>468750.00000000006</v>
      </c>
      <c r="K2435" t="b">
        <f t="shared" si="223"/>
        <v>1</v>
      </c>
      <c r="L2435" t="b">
        <f t="shared" si="224"/>
        <v>0</v>
      </c>
      <c r="M2435" t="b">
        <f t="shared" si="225"/>
        <v>0</v>
      </c>
      <c r="N2435" t="b">
        <f t="shared" si="226"/>
        <v>1</v>
      </c>
      <c r="O2435" t="b">
        <f t="shared" si="227"/>
        <v>1</v>
      </c>
    </row>
    <row r="2436" spans="1:15">
      <c r="A2436" s="4">
        <v>1185732</v>
      </c>
      <c r="B2436" s="6">
        <v>725</v>
      </c>
      <c r="C2436" s="12" t="s">
        <v>1087</v>
      </c>
      <c r="D2436" s="12" t="s">
        <v>1253</v>
      </c>
      <c r="E2436" s="10">
        <v>271875</v>
      </c>
      <c r="F2436" s="11">
        <v>0.5</v>
      </c>
      <c r="G2436" s="13">
        <f t="shared" si="222"/>
        <v>543750</v>
      </c>
      <c r="H2436" s="154" t="s">
        <v>1246</v>
      </c>
      <c r="I2436" s="4" t="s">
        <v>1018</v>
      </c>
      <c r="J2436">
        <v>543750</v>
      </c>
      <c r="K2436" t="b">
        <f t="shared" si="223"/>
        <v>1</v>
      </c>
      <c r="L2436" t="b">
        <f t="shared" si="224"/>
        <v>0</v>
      </c>
      <c r="M2436" t="b">
        <f t="shared" si="225"/>
        <v>0</v>
      </c>
      <c r="N2436" t="b">
        <f t="shared" si="226"/>
        <v>1</v>
      </c>
      <c r="O2436" t="b">
        <f t="shared" si="227"/>
        <v>1</v>
      </c>
    </row>
    <row r="2437" spans="1:15">
      <c r="A2437" s="4">
        <v>1185732</v>
      </c>
      <c r="B2437" s="6">
        <v>975</v>
      </c>
      <c r="C2437" s="12" t="s">
        <v>1088</v>
      </c>
      <c r="D2437" s="155" t="s">
        <v>1254</v>
      </c>
      <c r="E2437" s="10">
        <v>273000</v>
      </c>
      <c r="F2437" s="11">
        <v>0.4</v>
      </c>
      <c r="G2437" s="13">
        <f t="shared" ref="G2437:G2498" si="228">E2437/F2437</f>
        <v>682500</v>
      </c>
      <c r="H2437" s="154" t="s">
        <v>1246</v>
      </c>
      <c r="I2437" s="4" t="s">
        <v>1018</v>
      </c>
      <c r="J2437">
        <v>682500</v>
      </c>
      <c r="K2437" t="b">
        <f t="shared" ref="K2437:K2498" si="229">IF(J2437&gt;450000,TRUE,FALSE)</f>
        <v>1</v>
      </c>
      <c r="L2437" t="b">
        <f t="shared" ref="L2437:L2498" si="230">OR(C2437="Men's Street Footwear",H2437="Credit Card")</f>
        <v>0</v>
      </c>
      <c r="M2437" t="b">
        <f t="shared" ref="M2437:M2498" si="231">AND(D2437="Male",H2437="Credit Card",G2437&lt;150000)</f>
        <v>0</v>
      </c>
      <c r="N2437" t="b">
        <f t="shared" ref="N2437:N2498" si="232">NOT(H2437="Credit Card")</f>
        <v>1</v>
      </c>
      <c r="O2437" t="b">
        <f t="shared" ref="O2437:O2498" si="233">NOT(AND(H2437=0,B2437&lt;=500))</f>
        <v>1</v>
      </c>
    </row>
    <row r="2438" spans="1:15">
      <c r="A2438" s="4">
        <v>1185732</v>
      </c>
      <c r="B2438" s="6">
        <v>775</v>
      </c>
      <c r="C2438" s="12" t="s">
        <v>1086</v>
      </c>
      <c r="D2438" s="12" t="s">
        <v>1253</v>
      </c>
      <c r="E2438" s="10">
        <v>162750</v>
      </c>
      <c r="F2438" s="11">
        <v>0.35</v>
      </c>
      <c r="G2438" s="13">
        <f t="shared" si="228"/>
        <v>465000.00000000006</v>
      </c>
      <c r="H2438" s="154" t="s">
        <v>1246</v>
      </c>
      <c r="I2438" s="4" t="s">
        <v>1018</v>
      </c>
      <c r="J2438">
        <v>465000.00000000006</v>
      </c>
      <c r="K2438" t="b">
        <f t="shared" si="229"/>
        <v>1</v>
      </c>
      <c r="L2438" t="b">
        <f t="shared" si="230"/>
        <v>1</v>
      </c>
      <c r="M2438" t="b">
        <f t="shared" si="231"/>
        <v>0</v>
      </c>
      <c r="N2438" t="b">
        <f t="shared" si="232"/>
        <v>1</v>
      </c>
      <c r="O2438" t="b">
        <f t="shared" si="233"/>
        <v>1</v>
      </c>
    </row>
    <row r="2439" spans="1:15">
      <c r="A2439" s="4">
        <v>1185732</v>
      </c>
      <c r="B2439" s="6">
        <v>725</v>
      </c>
      <c r="C2439" s="12" t="s">
        <v>1087</v>
      </c>
      <c r="D2439" s="12" t="s">
        <v>1253</v>
      </c>
      <c r="E2439" s="10">
        <v>174000</v>
      </c>
      <c r="F2439" s="11">
        <v>0.4</v>
      </c>
      <c r="G2439" s="13">
        <f t="shared" si="228"/>
        <v>435000</v>
      </c>
      <c r="H2439" s="154" t="s">
        <v>1246</v>
      </c>
      <c r="I2439" s="4" t="s">
        <v>1018</v>
      </c>
      <c r="J2439">
        <v>435000</v>
      </c>
      <c r="K2439" t="b">
        <f t="shared" si="229"/>
        <v>0</v>
      </c>
      <c r="L2439" t="b">
        <f t="shared" si="230"/>
        <v>0</v>
      </c>
      <c r="M2439" t="b">
        <f t="shared" si="231"/>
        <v>0</v>
      </c>
      <c r="N2439" t="b">
        <f t="shared" si="232"/>
        <v>1</v>
      </c>
      <c r="O2439" t="b">
        <f t="shared" si="233"/>
        <v>1</v>
      </c>
    </row>
    <row r="2440" spans="1:15">
      <c r="A2440" s="4">
        <v>1185732</v>
      </c>
      <c r="B2440" s="6">
        <v>675</v>
      </c>
      <c r="C2440" s="12" t="s">
        <v>1087</v>
      </c>
      <c r="D2440" s="12" t="s">
        <v>1253</v>
      </c>
      <c r="E2440" s="10">
        <v>162000</v>
      </c>
      <c r="F2440" s="11">
        <v>0.4</v>
      </c>
      <c r="G2440" s="13">
        <f t="shared" si="228"/>
        <v>405000</v>
      </c>
      <c r="H2440" s="154" t="s">
        <v>1246</v>
      </c>
      <c r="I2440" s="4" t="s">
        <v>1018</v>
      </c>
      <c r="J2440">
        <v>405000</v>
      </c>
      <c r="K2440" t="b">
        <f t="shared" si="229"/>
        <v>0</v>
      </c>
      <c r="L2440" t="b">
        <f t="shared" si="230"/>
        <v>0</v>
      </c>
      <c r="M2440" t="b">
        <f t="shared" si="231"/>
        <v>0</v>
      </c>
      <c r="N2440" t="b">
        <f t="shared" si="232"/>
        <v>1</v>
      </c>
      <c r="O2440" t="b">
        <f t="shared" si="233"/>
        <v>1</v>
      </c>
    </row>
    <row r="2441" spans="1:15">
      <c r="A2441" s="4">
        <v>1185732</v>
      </c>
      <c r="B2441" s="6">
        <v>675</v>
      </c>
      <c r="C2441" s="12" t="s">
        <v>1087</v>
      </c>
      <c r="D2441" s="12" t="s">
        <v>1253</v>
      </c>
      <c r="E2441" s="10">
        <v>165375</v>
      </c>
      <c r="F2441" s="11">
        <v>0.35</v>
      </c>
      <c r="G2441" s="13">
        <f t="shared" si="228"/>
        <v>472500.00000000006</v>
      </c>
      <c r="H2441" s="154" t="s">
        <v>1246</v>
      </c>
      <c r="I2441" s="4" t="s">
        <v>1018</v>
      </c>
      <c r="J2441">
        <v>472500.00000000006</v>
      </c>
      <c r="K2441" t="b">
        <f t="shared" si="229"/>
        <v>1</v>
      </c>
      <c r="L2441" t="b">
        <f t="shared" si="230"/>
        <v>0</v>
      </c>
      <c r="M2441" t="b">
        <f t="shared" si="231"/>
        <v>0</v>
      </c>
      <c r="N2441" t="b">
        <f t="shared" si="232"/>
        <v>1</v>
      </c>
      <c r="O2441" t="b">
        <f t="shared" si="233"/>
        <v>1</v>
      </c>
    </row>
    <row r="2442" spans="1:15">
      <c r="A2442" s="4">
        <v>1185732</v>
      </c>
      <c r="B2442" s="6">
        <v>775</v>
      </c>
      <c r="C2442" s="12" t="s">
        <v>1087</v>
      </c>
      <c r="D2442" s="12" t="s">
        <v>1253</v>
      </c>
      <c r="E2442" s="10">
        <v>290625</v>
      </c>
      <c r="F2442" s="11">
        <v>0.5</v>
      </c>
      <c r="G2442" s="13">
        <f t="shared" si="228"/>
        <v>581250</v>
      </c>
      <c r="H2442" s="154" t="s">
        <v>1246</v>
      </c>
      <c r="I2442" s="4" t="s">
        <v>1018</v>
      </c>
      <c r="J2442">
        <v>581250</v>
      </c>
      <c r="K2442" t="b">
        <f t="shared" si="229"/>
        <v>1</v>
      </c>
      <c r="L2442" t="b">
        <f t="shared" si="230"/>
        <v>0</v>
      </c>
      <c r="M2442" t="b">
        <f t="shared" si="231"/>
        <v>0</v>
      </c>
      <c r="N2442" t="b">
        <f t="shared" si="232"/>
        <v>1</v>
      </c>
      <c r="O2442" t="b">
        <f t="shared" si="233"/>
        <v>1</v>
      </c>
    </row>
    <row r="2443" spans="1:15">
      <c r="A2443" s="4">
        <v>1185732</v>
      </c>
      <c r="B2443" s="6">
        <v>775</v>
      </c>
      <c r="C2443" s="12" t="s">
        <v>1087</v>
      </c>
      <c r="D2443" s="12" t="s">
        <v>1253</v>
      </c>
      <c r="E2443" s="10">
        <v>108500</v>
      </c>
      <c r="F2443" s="11">
        <v>0.4</v>
      </c>
      <c r="G2443" s="13">
        <f t="shared" si="228"/>
        <v>271250</v>
      </c>
      <c r="H2443" s="154" t="s">
        <v>1246</v>
      </c>
      <c r="I2443" s="4" t="s">
        <v>1018</v>
      </c>
      <c r="J2443">
        <v>271250</v>
      </c>
      <c r="K2443" t="b">
        <f t="shared" si="229"/>
        <v>0</v>
      </c>
      <c r="L2443" t="b">
        <f t="shared" si="230"/>
        <v>0</v>
      </c>
      <c r="M2443" t="b">
        <f t="shared" si="231"/>
        <v>0</v>
      </c>
      <c r="N2443" t="b">
        <f t="shared" si="232"/>
        <v>1</v>
      </c>
      <c r="O2443" t="b">
        <f t="shared" si="233"/>
        <v>1</v>
      </c>
    </row>
    <row r="2444" spans="1:15">
      <c r="A2444" s="4">
        <v>1185732</v>
      </c>
      <c r="B2444" s="6">
        <v>575</v>
      </c>
      <c r="C2444" s="12" t="s">
        <v>1086</v>
      </c>
      <c r="D2444" s="12" t="s">
        <v>1253</v>
      </c>
      <c r="E2444" s="10">
        <v>70437.5</v>
      </c>
      <c r="F2444" s="11">
        <v>0.35</v>
      </c>
      <c r="G2444" s="13">
        <f t="shared" si="228"/>
        <v>201250</v>
      </c>
      <c r="H2444" s="154" t="s">
        <v>1246</v>
      </c>
      <c r="I2444" s="4" t="s">
        <v>1018</v>
      </c>
      <c r="J2444">
        <v>201250</v>
      </c>
      <c r="K2444" t="b">
        <f t="shared" si="229"/>
        <v>0</v>
      </c>
      <c r="L2444" t="b">
        <f t="shared" si="230"/>
        <v>1</v>
      </c>
      <c r="M2444" t="b">
        <f t="shared" si="231"/>
        <v>0</v>
      </c>
      <c r="N2444" t="b">
        <f t="shared" si="232"/>
        <v>1</v>
      </c>
      <c r="O2444" t="b">
        <f t="shared" si="233"/>
        <v>1</v>
      </c>
    </row>
    <row r="2445" spans="1:15">
      <c r="A2445" s="4">
        <v>1185732</v>
      </c>
      <c r="B2445" s="6">
        <v>575</v>
      </c>
      <c r="C2445" s="12" t="s">
        <v>1086</v>
      </c>
      <c r="D2445" s="12" t="s">
        <v>1253</v>
      </c>
      <c r="E2445" s="10">
        <v>57500</v>
      </c>
      <c r="F2445" s="11">
        <v>0.4</v>
      </c>
      <c r="G2445" s="13">
        <f t="shared" si="228"/>
        <v>143750</v>
      </c>
      <c r="H2445" s="154" t="s">
        <v>1246</v>
      </c>
      <c r="I2445" s="4" t="s">
        <v>1018</v>
      </c>
      <c r="J2445">
        <v>143750</v>
      </c>
      <c r="K2445" t="b">
        <f t="shared" si="229"/>
        <v>0</v>
      </c>
      <c r="L2445" t="b">
        <f t="shared" si="230"/>
        <v>1</v>
      </c>
      <c r="M2445" t="b">
        <f t="shared" si="231"/>
        <v>0</v>
      </c>
      <c r="N2445" t="b">
        <f t="shared" si="232"/>
        <v>1</v>
      </c>
      <c r="O2445" t="b">
        <f t="shared" si="233"/>
        <v>1</v>
      </c>
    </row>
    <row r="2446" spans="1:15">
      <c r="A2446" s="4">
        <v>1185732</v>
      </c>
      <c r="B2446" s="6">
        <v>425</v>
      </c>
      <c r="C2446" s="12" t="s">
        <v>1087</v>
      </c>
      <c r="D2446" s="12" t="s">
        <v>1253</v>
      </c>
      <c r="E2446" s="10">
        <v>51000</v>
      </c>
      <c r="F2446" s="11">
        <v>0.4</v>
      </c>
      <c r="G2446" s="13">
        <f t="shared" si="228"/>
        <v>127500</v>
      </c>
      <c r="H2446" s="154" t="s">
        <v>1246</v>
      </c>
      <c r="I2446" s="4" t="s">
        <v>1018</v>
      </c>
      <c r="J2446">
        <v>127500</v>
      </c>
      <c r="K2446" t="b">
        <f t="shared" si="229"/>
        <v>0</v>
      </c>
      <c r="L2446" t="b">
        <f t="shared" si="230"/>
        <v>0</v>
      </c>
      <c r="M2446" t="b">
        <f t="shared" si="231"/>
        <v>0</v>
      </c>
      <c r="N2446" t="b">
        <f t="shared" si="232"/>
        <v>1</v>
      </c>
      <c r="O2446" t="b">
        <f t="shared" si="233"/>
        <v>1</v>
      </c>
    </row>
    <row r="2447" spans="1:15">
      <c r="A2447" s="4">
        <v>1185732</v>
      </c>
      <c r="B2447" s="6">
        <v>475</v>
      </c>
      <c r="C2447" s="12" t="s">
        <v>1086</v>
      </c>
      <c r="D2447" s="12" t="s">
        <v>1253</v>
      </c>
      <c r="E2447" s="10">
        <v>74812.5</v>
      </c>
      <c r="F2447" s="11">
        <v>0.35</v>
      </c>
      <c r="G2447" s="13">
        <f t="shared" si="228"/>
        <v>213750</v>
      </c>
      <c r="H2447" s="154" t="s">
        <v>1246</v>
      </c>
      <c r="I2447" s="4" t="s">
        <v>1018</v>
      </c>
      <c r="J2447">
        <v>213750</v>
      </c>
      <c r="K2447" t="b">
        <f t="shared" si="229"/>
        <v>0</v>
      </c>
      <c r="L2447" t="b">
        <f t="shared" si="230"/>
        <v>1</v>
      </c>
      <c r="M2447" t="b">
        <f t="shared" si="231"/>
        <v>0</v>
      </c>
      <c r="N2447" t="b">
        <f t="shared" si="232"/>
        <v>1</v>
      </c>
      <c r="O2447" t="b">
        <f t="shared" si="233"/>
        <v>1</v>
      </c>
    </row>
    <row r="2448" spans="1:15">
      <c r="A2448" s="4">
        <v>1185732</v>
      </c>
      <c r="B2448" s="6">
        <v>575</v>
      </c>
      <c r="C2448" s="12" t="s">
        <v>1087</v>
      </c>
      <c r="D2448" s="12" t="s">
        <v>1253</v>
      </c>
      <c r="E2448" s="10">
        <v>100625</v>
      </c>
      <c r="F2448" s="11">
        <v>0.5</v>
      </c>
      <c r="G2448" s="13">
        <f t="shared" si="228"/>
        <v>201250</v>
      </c>
      <c r="H2448" s="154" t="s">
        <v>1246</v>
      </c>
      <c r="I2448" s="4" t="s">
        <v>1018</v>
      </c>
      <c r="J2448">
        <v>201250</v>
      </c>
      <c r="K2448" t="b">
        <f t="shared" si="229"/>
        <v>0</v>
      </c>
      <c r="L2448" t="b">
        <f t="shared" si="230"/>
        <v>0</v>
      </c>
      <c r="M2448" t="b">
        <f t="shared" si="231"/>
        <v>0</v>
      </c>
      <c r="N2448" t="b">
        <f t="shared" si="232"/>
        <v>1</v>
      </c>
      <c r="O2448" t="b">
        <f t="shared" si="233"/>
        <v>1</v>
      </c>
    </row>
    <row r="2449" spans="1:15">
      <c r="A2449" s="4">
        <v>1185732</v>
      </c>
      <c r="B2449" s="6">
        <v>825</v>
      </c>
      <c r="C2449" s="12" t="s">
        <v>1088</v>
      </c>
      <c r="D2449" s="155" t="s">
        <v>1254</v>
      </c>
      <c r="E2449" s="10">
        <v>115500</v>
      </c>
      <c r="F2449" s="11">
        <v>0.4</v>
      </c>
      <c r="G2449" s="13">
        <f t="shared" si="228"/>
        <v>288750</v>
      </c>
      <c r="H2449" s="154" t="s">
        <v>1246</v>
      </c>
      <c r="I2449" s="4" t="s">
        <v>1018</v>
      </c>
      <c r="J2449">
        <v>288750</v>
      </c>
      <c r="K2449" t="b">
        <f t="shared" si="229"/>
        <v>0</v>
      </c>
      <c r="L2449" t="b">
        <f t="shared" si="230"/>
        <v>0</v>
      </c>
      <c r="M2449" t="b">
        <f t="shared" si="231"/>
        <v>0</v>
      </c>
      <c r="N2449" t="b">
        <f t="shared" si="232"/>
        <v>1</v>
      </c>
      <c r="O2449" t="b">
        <f t="shared" si="233"/>
        <v>1</v>
      </c>
    </row>
    <row r="2450" spans="1:15">
      <c r="A2450" s="4">
        <v>1185732</v>
      </c>
      <c r="B2450" s="6">
        <v>475</v>
      </c>
      <c r="C2450" s="12" t="s">
        <v>1086</v>
      </c>
      <c r="D2450" s="12" t="s">
        <v>1253</v>
      </c>
      <c r="E2450" s="10">
        <v>58187.5</v>
      </c>
      <c r="F2450" s="11">
        <v>0.35</v>
      </c>
      <c r="G2450" s="13">
        <f t="shared" si="228"/>
        <v>166250</v>
      </c>
      <c r="H2450" s="154" t="s">
        <v>1246</v>
      </c>
      <c r="I2450" s="4" t="s">
        <v>1018</v>
      </c>
      <c r="J2450">
        <v>166250</v>
      </c>
      <c r="K2450" t="b">
        <f t="shared" si="229"/>
        <v>0</v>
      </c>
      <c r="L2450" t="b">
        <f t="shared" si="230"/>
        <v>1</v>
      </c>
      <c r="M2450" t="b">
        <f t="shared" si="231"/>
        <v>0</v>
      </c>
      <c r="N2450" t="b">
        <f t="shared" si="232"/>
        <v>1</v>
      </c>
      <c r="O2450" t="b">
        <f t="shared" si="233"/>
        <v>1</v>
      </c>
    </row>
    <row r="2451" spans="1:15">
      <c r="A2451" s="4">
        <v>1185732</v>
      </c>
      <c r="B2451" s="6">
        <v>525</v>
      </c>
      <c r="C2451" s="12" t="s">
        <v>1087</v>
      </c>
      <c r="D2451" s="12" t="s">
        <v>1253</v>
      </c>
      <c r="E2451" s="10">
        <v>52500</v>
      </c>
      <c r="F2451" s="11">
        <v>0.4</v>
      </c>
      <c r="G2451" s="13">
        <f t="shared" si="228"/>
        <v>131250</v>
      </c>
      <c r="H2451" s="154" t="s">
        <v>1246</v>
      </c>
      <c r="I2451" s="4" t="s">
        <v>1018</v>
      </c>
      <c r="J2451">
        <v>131250</v>
      </c>
      <c r="K2451" t="b">
        <f t="shared" si="229"/>
        <v>0</v>
      </c>
      <c r="L2451" t="b">
        <f t="shared" si="230"/>
        <v>0</v>
      </c>
      <c r="M2451" t="b">
        <f t="shared" si="231"/>
        <v>0</v>
      </c>
      <c r="N2451" t="b">
        <f t="shared" si="232"/>
        <v>1</v>
      </c>
      <c r="O2451" t="b">
        <f t="shared" si="233"/>
        <v>1</v>
      </c>
    </row>
    <row r="2452" spans="1:15">
      <c r="A2452" s="4">
        <v>1185732</v>
      </c>
      <c r="B2452" s="6">
        <v>375</v>
      </c>
      <c r="C2452" s="12" t="s">
        <v>1087</v>
      </c>
      <c r="D2452" s="12" t="s">
        <v>1253</v>
      </c>
      <c r="E2452" s="10">
        <v>45000</v>
      </c>
      <c r="F2452" s="11">
        <v>0.4</v>
      </c>
      <c r="G2452" s="13">
        <f t="shared" si="228"/>
        <v>112500</v>
      </c>
      <c r="H2452" s="154" t="s">
        <v>1246</v>
      </c>
      <c r="I2452" s="4" t="s">
        <v>1018</v>
      </c>
      <c r="J2452">
        <v>112500</v>
      </c>
      <c r="K2452" t="b">
        <f t="shared" si="229"/>
        <v>0</v>
      </c>
      <c r="L2452" t="b">
        <f t="shared" si="230"/>
        <v>0</v>
      </c>
      <c r="M2452" t="b">
        <f t="shared" si="231"/>
        <v>0</v>
      </c>
      <c r="N2452" t="b">
        <f t="shared" si="232"/>
        <v>1</v>
      </c>
      <c r="O2452" t="b">
        <f t="shared" si="233"/>
        <v>1</v>
      </c>
    </row>
    <row r="2453" spans="1:15">
      <c r="A2453" s="4">
        <v>1185732</v>
      </c>
      <c r="B2453" s="6">
        <v>450</v>
      </c>
      <c r="C2453" s="12" t="s">
        <v>1087</v>
      </c>
      <c r="D2453" s="12" t="s">
        <v>1253</v>
      </c>
      <c r="E2453" s="10">
        <v>70875</v>
      </c>
      <c r="F2453" s="11">
        <v>0.35</v>
      </c>
      <c r="G2453" s="13">
        <f t="shared" si="228"/>
        <v>202500</v>
      </c>
      <c r="H2453" s="154" t="s">
        <v>1246</v>
      </c>
      <c r="I2453" s="4" t="s">
        <v>1018</v>
      </c>
      <c r="J2453">
        <v>202500</v>
      </c>
      <c r="K2453" t="b">
        <f t="shared" si="229"/>
        <v>0</v>
      </c>
      <c r="L2453" t="b">
        <f t="shared" si="230"/>
        <v>0</v>
      </c>
      <c r="M2453" t="b">
        <f t="shared" si="231"/>
        <v>0</v>
      </c>
      <c r="N2453" t="b">
        <f t="shared" si="232"/>
        <v>1</v>
      </c>
      <c r="O2453" t="b">
        <f t="shared" si="233"/>
        <v>1</v>
      </c>
    </row>
    <row r="2454" spans="1:15">
      <c r="A2454" s="4">
        <v>1185732</v>
      </c>
      <c r="B2454" s="6">
        <v>550</v>
      </c>
      <c r="C2454" s="12" t="s">
        <v>1087</v>
      </c>
      <c r="D2454" s="12" t="s">
        <v>1253</v>
      </c>
      <c r="E2454" s="10">
        <v>82500</v>
      </c>
      <c r="F2454" s="11">
        <v>0.5</v>
      </c>
      <c r="G2454" s="13">
        <f t="shared" si="228"/>
        <v>165000</v>
      </c>
      <c r="H2454" s="154" t="s">
        <v>1246</v>
      </c>
      <c r="I2454" s="4" t="s">
        <v>1018</v>
      </c>
      <c r="J2454">
        <v>165000</v>
      </c>
      <c r="K2454" t="b">
        <f t="shared" si="229"/>
        <v>0</v>
      </c>
      <c r="L2454" t="b">
        <f t="shared" si="230"/>
        <v>0</v>
      </c>
      <c r="M2454" t="b">
        <f t="shared" si="231"/>
        <v>0</v>
      </c>
      <c r="N2454" t="b">
        <f t="shared" si="232"/>
        <v>1</v>
      </c>
      <c r="O2454" t="b">
        <f t="shared" si="233"/>
        <v>1</v>
      </c>
    </row>
    <row r="2455" spans="1:15">
      <c r="A2455" s="4">
        <v>1185732</v>
      </c>
      <c r="B2455" s="6">
        <v>770</v>
      </c>
      <c r="C2455" s="12" t="s">
        <v>1086</v>
      </c>
      <c r="D2455" s="12" t="s">
        <v>1253</v>
      </c>
      <c r="E2455" s="10">
        <v>92400</v>
      </c>
      <c r="F2455" s="11">
        <v>0.4</v>
      </c>
      <c r="G2455" s="13">
        <f t="shared" si="228"/>
        <v>231000</v>
      </c>
      <c r="H2455" s="154" t="s">
        <v>1246</v>
      </c>
      <c r="I2455" s="4" t="s">
        <v>1018</v>
      </c>
      <c r="J2455">
        <v>231000</v>
      </c>
      <c r="K2455" t="b">
        <f t="shared" si="229"/>
        <v>0</v>
      </c>
      <c r="L2455" t="b">
        <f t="shared" si="230"/>
        <v>1</v>
      </c>
      <c r="M2455" t="b">
        <f t="shared" si="231"/>
        <v>0</v>
      </c>
      <c r="N2455" t="b">
        <f t="shared" si="232"/>
        <v>1</v>
      </c>
      <c r="O2455" t="b">
        <f t="shared" si="233"/>
        <v>1</v>
      </c>
    </row>
    <row r="2456" spans="1:15">
      <c r="A2456" s="4">
        <v>1185732</v>
      </c>
      <c r="B2456" s="6">
        <v>450</v>
      </c>
      <c r="C2456" s="12" t="s">
        <v>1087</v>
      </c>
      <c r="D2456" s="12" t="s">
        <v>1253</v>
      </c>
      <c r="E2456" s="10">
        <v>47250</v>
      </c>
      <c r="F2456" s="11">
        <v>0.35</v>
      </c>
      <c r="G2456" s="13">
        <f t="shared" si="228"/>
        <v>135000</v>
      </c>
      <c r="H2456" s="154" t="s">
        <v>1246</v>
      </c>
      <c r="I2456" s="4" t="s">
        <v>1018</v>
      </c>
      <c r="J2456">
        <v>135000</v>
      </c>
      <c r="K2456" t="b">
        <f t="shared" si="229"/>
        <v>0</v>
      </c>
      <c r="L2456" t="b">
        <f t="shared" si="230"/>
        <v>0</v>
      </c>
      <c r="M2456" t="b">
        <f t="shared" si="231"/>
        <v>0</v>
      </c>
      <c r="N2456" t="b">
        <f t="shared" si="232"/>
        <v>1</v>
      </c>
      <c r="O2456" t="b">
        <f t="shared" si="233"/>
        <v>1</v>
      </c>
    </row>
    <row r="2457" spans="1:15">
      <c r="A2457" s="4">
        <v>1185732</v>
      </c>
      <c r="B2457" s="6">
        <v>475</v>
      </c>
      <c r="C2457" s="12" t="s">
        <v>1087</v>
      </c>
      <c r="D2457" s="12" t="s">
        <v>1253</v>
      </c>
      <c r="E2457" s="10">
        <v>38000</v>
      </c>
      <c r="F2457" s="11">
        <v>0.4</v>
      </c>
      <c r="G2457" s="13">
        <f t="shared" si="228"/>
        <v>95000</v>
      </c>
      <c r="H2457" s="154" t="s">
        <v>1246</v>
      </c>
      <c r="I2457" s="4" t="s">
        <v>1018</v>
      </c>
      <c r="J2457">
        <v>95000</v>
      </c>
      <c r="K2457" t="b">
        <f t="shared" si="229"/>
        <v>0</v>
      </c>
      <c r="L2457" t="b">
        <f t="shared" si="230"/>
        <v>0</v>
      </c>
      <c r="M2457" t="b">
        <f t="shared" si="231"/>
        <v>0</v>
      </c>
      <c r="N2457" t="b">
        <f t="shared" si="232"/>
        <v>1</v>
      </c>
      <c r="O2457" t="b">
        <f t="shared" si="233"/>
        <v>1</v>
      </c>
    </row>
    <row r="2458" spans="1:15">
      <c r="A2458" s="4">
        <v>1185732</v>
      </c>
      <c r="B2458" s="6">
        <v>325</v>
      </c>
      <c r="C2458" s="12" t="s">
        <v>1087</v>
      </c>
      <c r="D2458" s="12" t="s">
        <v>1253</v>
      </c>
      <c r="E2458" s="10">
        <v>32500</v>
      </c>
      <c r="F2458" s="11">
        <v>0.4</v>
      </c>
      <c r="G2458" s="13">
        <f t="shared" si="228"/>
        <v>81250</v>
      </c>
      <c r="H2458" s="154" t="s">
        <v>1246</v>
      </c>
      <c r="I2458" s="4" t="s">
        <v>1018</v>
      </c>
      <c r="J2458">
        <v>81250</v>
      </c>
      <c r="K2458" t="b">
        <f t="shared" si="229"/>
        <v>0</v>
      </c>
      <c r="L2458" t="b">
        <f t="shared" si="230"/>
        <v>0</v>
      </c>
      <c r="M2458" t="b">
        <f t="shared" si="231"/>
        <v>0</v>
      </c>
      <c r="N2458" t="b">
        <f t="shared" si="232"/>
        <v>1</v>
      </c>
      <c r="O2458" t="b">
        <f t="shared" si="233"/>
        <v>1</v>
      </c>
    </row>
    <row r="2459" spans="1:15">
      <c r="A2459" s="4">
        <v>1185732</v>
      </c>
      <c r="B2459" s="6">
        <v>375</v>
      </c>
      <c r="C2459" s="12" t="s">
        <v>1088</v>
      </c>
      <c r="D2459" s="155" t="s">
        <v>1254</v>
      </c>
      <c r="E2459" s="10">
        <v>52500</v>
      </c>
      <c r="F2459" s="11">
        <v>0.35</v>
      </c>
      <c r="G2459" s="13">
        <f t="shared" si="228"/>
        <v>150000</v>
      </c>
      <c r="H2459" s="154" t="s">
        <v>1246</v>
      </c>
      <c r="I2459" s="4" t="s">
        <v>1018</v>
      </c>
      <c r="J2459">
        <v>150000</v>
      </c>
      <c r="K2459" t="b">
        <f t="shared" si="229"/>
        <v>0</v>
      </c>
      <c r="L2459" t="b">
        <f t="shared" si="230"/>
        <v>0</v>
      </c>
      <c r="M2459" t="b">
        <f t="shared" si="231"/>
        <v>0</v>
      </c>
      <c r="N2459" t="b">
        <f t="shared" si="232"/>
        <v>1</v>
      </c>
      <c r="O2459" t="b">
        <f t="shared" si="233"/>
        <v>1</v>
      </c>
    </row>
    <row r="2460" spans="1:15">
      <c r="A2460" s="4">
        <v>1185732</v>
      </c>
      <c r="B2460" s="6">
        <v>475</v>
      </c>
      <c r="C2460" s="12" t="s">
        <v>1087</v>
      </c>
      <c r="D2460" s="12" t="s">
        <v>1253</v>
      </c>
      <c r="E2460" s="10">
        <v>71250</v>
      </c>
      <c r="F2460" s="11">
        <v>0.5</v>
      </c>
      <c r="G2460" s="13">
        <f t="shared" si="228"/>
        <v>142500</v>
      </c>
      <c r="H2460" s="154" t="s">
        <v>1246</v>
      </c>
      <c r="I2460" s="4" t="s">
        <v>1018</v>
      </c>
      <c r="J2460">
        <v>142500</v>
      </c>
      <c r="K2460" t="b">
        <f t="shared" si="229"/>
        <v>0</v>
      </c>
      <c r="L2460" t="b">
        <f t="shared" si="230"/>
        <v>0</v>
      </c>
      <c r="M2460" t="b">
        <f t="shared" si="231"/>
        <v>0</v>
      </c>
      <c r="N2460" t="b">
        <f t="shared" si="232"/>
        <v>1</v>
      </c>
      <c r="O2460" t="b">
        <f t="shared" si="233"/>
        <v>1</v>
      </c>
    </row>
    <row r="2461" spans="1:15">
      <c r="A2461" s="4">
        <v>1185732</v>
      </c>
      <c r="B2461" s="6">
        <v>725</v>
      </c>
      <c r="C2461" s="12" t="s">
        <v>1087</v>
      </c>
      <c r="D2461" s="12" t="s">
        <v>1253</v>
      </c>
      <c r="E2461" s="10">
        <v>87000</v>
      </c>
      <c r="F2461" s="11">
        <v>0.4</v>
      </c>
      <c r="G2461" s="13">
        <f t="shared" si="228"/>
        <v>217500</v>
      </c>
      <c r="H2461" s="154" t="s">
        <v>1246</v>
      </c>
      <c r="I2461" s="4" t="s">
        <v>1018</v>
      </c>
      <c r="J2461">
        <v>217500</v>
      </c>
      <c r="K2461" t="b">
        <f t="shared" si="229"/>
        <v>0</v>
      </c>
      <c r="L2461" t="b">
        <f t="shared" si="230"/>
        <v>0</v>
      </c>
      <c r="M2461" t="b">
        <f t="shared" si="231"/>
        <v>0</v>
      </c>
      <c r="N2461" t="b">
        <f t="shared" si="232"/>
        <v>1</v>
      </c>
      <c r="O2461" t="b">
        <f t="shared" si="233"/>
        <v>1</v>
      </c>
    </row>
    <row r="2462" spans="1:15">
      <c r="A2462" s="4">
        <v>1185732</v>
      </c>
      <c r="B2462" s="6">
        <v>425</v>
      </c>
      <c r="C2462" s="12" t="s">
        <v>1087</v>
      </c>
      <c r="D2462" s="12" t="s">
        <v>1253</v>
      </c>
      <c r="E2462" s="10">
        <v>44625</v>
      </c>
      <c r="F2462" s="11">
        <v>0.35</v>
      </c>
      <c r="G2462" s="13">
        <f t="shared" si="228"/>
        <v>127500.00000000001</v>
      </c>
      <c r="H2462" s="154" t="s">
        <v>1246</v>
      </c>
      <c r="I2462" s="4" t="s">
        <v>1018</v>
      </c>
      <c r="J2462">
        <v>127500.00000000001</v>
      </c>
      <c r="K2462" t="b">
        <f t="shared" si="229"/>
        <v>0</v>
      </c>
      <c r="L2462" t="b">
        <f t="shared" si="230"/>
        <v>0</v>
      </c>
      <c r="M2462" t="b">
        <f t="shared" si="231"/>
        <v>0</v>
      </c>
      <c r="N2462" t="b">
        <f t="shared" si="232"/>
        <v>1</v>
      </c>
      <c r="O2462" t="b">
        <f t="shared" si="233"/>
        <v>1</v>
      </c>
    </row>
    <row r="2463" spans="1:15">
      <c r="A2463" s="4">
        <v>1185732</v>
      </c>
      <c r="B2463" s="6">
        <v>425</v>
      </c>
      <c r="C2463" s="12" t="s">
        <v>1087</v>
      </c>
      <c r="D2463" s="12" t="s">
        <v>1253</v>
      </c>
      <c r="E2463" s="10">
        <v>34000</v>
      </c>
      <c r="F2463" s="11">
        <v>0.4</v>
      </c>
      <c r="G2463" s="13">
        <f t="shared" si="228"/>
        <v>85000</v>
      </c>
      <c r="H2463" s="154" t="s">
        <v>1246</v>
      </c>
      <c r="I2463" s="4" t="s">
        <v>1018</v>
      </c>
      <c r="J2463">
        <v>85000</v>
      </c>
      <c r="K2463" t="b">
        <f t="shared" si="229"/>
        <v>0</v>
      </c>
      <c r="L2463" t="b">
        <f t="shared" si="230"/>
        <v>0</v>
      </c>
      <c r="M2463" t="b">
        <f t="shared" si="231"/>
        <v>0</v>
      </c>
      <c r="N2463" t="b">
        <f t="shared" si="232"/>
        <v>1</v>
      </c>
      <c r="O2463" t="b">
        <f t="shared" si="233"/>
        <v>1</v>
      </c>
    </row>
    <row r="2464" spans="1:15">
      <c r="A2464" s="4">
        <v>1185732</v>
      </c>
      <c r="B2464" s="6">
        <v>350</v>
      </c>
      <c r="C2464" s="12" t="s">
        <v>1087</v>
      </c>
      <c r="D2464" s="12" t="s">
        <v>1253</v>
      </c>
      <c r="E2464" s="10">
        <v>35000</v>
      </c>
      <c r="F2464" s="11">
        <v>0.4</v>
      </c>
      <c r="G2464" s="13">
        <f t="shared" si="228"/>
        <v>87500</v>
      </c>
      <c r="H2464" s="154" t="s">
        <v>1246</v>
      </c>
      <c r="I2464" s="4" t="s">
        <v>1018</v>
      </c>
      <c r="J2464">
        <v>87500</v>
      </c>
      <c r="K2464" t="b">
        <f t="shared" si="229"/>
        <v>0</v>
      </c>
      <c r="L2464" t="b">
        <f t="shared" si="230"/>
        <v>0</v>
      </c>
      <c r="M2464" t="b">
        <f t="shared" si="231"/>
        <v>0</v>
      </c>
      <c r="N2464" t="b">
        <f t="shared" si="232"/>
        <v>1</v>
      </c>
      <c r="O2464" t="b">
        <f t="shared" si="233"/>
        <v>1</v>
      </c>
    </row>
    <row r="2465" spans="1:15">
      <c r="A2465" s="4">
        <v>1185732</v>
      </c>
      <c r="B2465" s="6">
        <v>375</v>
      </c>
      <c r="C2465" s="12" t="s">
        <v>1087</v>
      </c>
      <c r="D2465" s="12" t="s">
        <v>1253</v>
      </c>
      <c r="E2465" s="10">
        <v>59062.5</v>
      </c>
      <c r="F2465" s="11">
        <v>0.35</v>
      </c>
      <c r="G2465" s="13">
        <f t="shared" si="228"/>
        <v>168750</v>
      </c>
      <c r="H2465" s="154" t="s">
        <v>1246</v>
      </c>
      <c r="I2465" s="4" t="s">
        <v>1018</v>
      </c>
      <c r="J2465">
        <v>168750</v>
      </c>
      <c r="K2465" t="b">
        <f t="shared" si="229"/>
        <v>0</v>
      </c>
      <c r="L2465" t="b">
        <f t="shared" si="230"/>
        <v>0</v>
      </c>
      <c r="M2465" t="b">
        <f t="shared" si="231"/>
        <v>0</v>
      </c>
      <c r="N2465" t="b">
        <f t="shared" si="232"/>
        <v>1</v>
      </c>
      <c r="O2465" t="b">
        <f t="shared" si="233"/>
        <v>1</v>
      </c>
    </row>
    <row r="2466" spans="1:15">
      <c r="A2466" s="4">
        <v>1185732</v>
      </c>
      <c r="B2466" s="6">
        <v>525</v>
      </c>
      <c r="C2466" s="12" t="s">
        <v>1087</v>
      </c>
      <c r="D2466" s="12" t="s">
        <v>1253</v>
      </c>
      <c r="E2466" s="10">
        <v>91875</v>
      </c>
      <c r="F2466" s="11">
        <v>0.5</v>
      </c>
      <c r="G2466" s="13">
        <f t="shared" si="228"/>
        <v>183750</v>
      </c>
      <c r="H2466" s="154" t="s">
        <v>1246</v>
      </c>
      <c r="I2466" s="4" t="s">
        <v>1018</v>
      </c>
      <c r="J2466">
        <v>183750</v>
      </c>
      <c r="K2466" t="b">
        <f t="shared" si="229"/>
        <v>0</v>
      </c>
      <c r="L2466" t="b">
        <f t="shared" si="230"/>
        <v>0</v>
      </c>
      <c r="M2466" t="b">
        <f t="shared" si="231"/>
        <v>0</v>
      </c>
      <c r="N2466" t="b">
        <f t="shared" si="232"/>
        <v>1</v>
      </c>
      <c r="O2466" t="b">
        <f t="shared" si="233"/>
        <v>1</v>
      </c>
    </row>
    <row r="2467" spans="1:15">
      <c r="A2467" s="4">
        <v>1185732</v>
      </c>
      <c r="B2467" s="6">
        <v>795</v>
      </c>
      <c r="C2467" s="12" t="s">
        <v>1089</v>
      </c>
      <c r="D2467" s="155" t="s">
        <v>1254</v>
      </c>
      <c r="E2467" s="10">
        <v>143100</v>
      </c>
      <c r="F2467" s="11">
        <v>0.4</v>
      </c>
      <c r="G2467" s="13">
        <f t="shared" si="228"/>
        <v>357750</v>
      </c>
      <c r="H2467" s="154" t="s">
        <v>1246</v>
      </c>
      <c r="I2467" s="4" t="s">
        <v>1018</v>
      </c>
      <c r="J2467">
        <v>357750</v>
      </c>
      <c r="K2467" t="b">
        <f t="shared" si="229"/>
        <v>0</v>
      </c>
      <c r="L2467" t="b">
        <f t="shared" si="230"/>
        <v>0</v>
      </c>
      <c r="M2467" t="b">
        <f t="shared" si="231"/>
        <v>0</v>
      </c>
      <c r="N2467" t="b">
        <f t="shared" si="232"/>
        <v>1</v>
      </c>
      <c r="O2467" t="b">
        <f t="shared" si="233"/>
        <v>1</v>
      </c>
    </row>
    <row r="2468" spans="1:15">
      <c r="A2468" s="4">
        <v>1185732</v>
      </c>
      <c r="B2468" s="6">
        <v>500</v>
      </c>
      <c r="C2468" s="12" t="s">
        <v>1087</v>
      </c>
      <c r="D2468" s="12" t="s">
        <v>1253</v>
      </c>
      <c r="E2468" s="10">
        <v>78750</v>
      </c>
      <c r="F2468" s="11">
        <v>0.35</v>
      </c>
      <c r="G2468" s="13">
        <f t="shared" si="228"/>
        <v>225000</v>
      </c>
      <c r="H2468" s="154" t="s">
        <v>1246</v>
      </c>
      <c r="I2468" s="4" t="s">
        <v>1018</v>
      </c>
      <c r="J2468">
        <v>225000</v>
      </c>
      <c r="K2468" t="b">
        <f t="shared" si="229"/>
        <v>0</v>
      </c>
      <c r="L2468" t="b">
        <f t="shared" si="230"/>
        <v>0</v>
      </c>
      <c r="M2468" t="b">
        <f t="shared" si="231"/>
        <v>0</v>
      </c>
      <c r="N2468" t="b">
        <f t="shared" si="232"/>
        <v>1</v>
      </c>
      <c r="O2468" t="b">
        <f t="shared" si="233"/>
        <v>1</v>
      </c>
    </row>
    <row r="2469" spans="1:15">
      <c r="A2469" s="4">
        <v>1185732</v>
      </c>
      <c r="B2469" s="6">
        <v>475</v>
      </c>
      <c r="C2469" s="12" t="s">
        <v>1086</v>
      </c>
      <c r="D2469" s="12" t="s">
        <v>1253</v>
      </c>
      <c r="E2469" s="10">
        <v>76000</v>
      </c>
      <c r="F2469" s="11">
        <v>0.4</v>
      </c>
      <c r="G2469" s="13">
        <f t="shared" si="228"/>
        <v>190000</v>
      </c>
      <c r="H2469" s="154" t="s">
        <v>1246</v>
      </c>
      <c r="I2469" s="4" t="s">
        <v>1018</v>
      </c>
      <c r="J2469">
        <v>190000</v>
      </c>
      <c r="K2469" t="b">
        <f t="shared" si="229"/>
        <v>0</v>
      </c>
      <c r="L2469" t="b">
        <f t="shared" si="230"/>
        <v>1</v>
      </c>
      <c r="M2469" t="b">
        <f t="shared" si="231"/>
        <v>0</v>
      </c>
      <c r="N2469" t="b">
        <f t="shared" si="232"/>
        <v>1</v>
      </c>
      <c r="O2469" t="b">
        <f t="shared" si="233"/>
        <v>1</v>
      </c>
    </row>
    <row r="2470" spans="1:15">
      <c r="A2470" s="4">
        <v>1185732</v>
      </c>
      <c r="B2470" s="6">
        <v>425</v>
      </c>
      <c r="C2470" s="12" t="s">
        <v>1086</v>
      </c>
      <c r="D2470" s="12" t="s">
        <v>1253</v>
      </c>
      <c r="E2470" s="10">
        <v>68000</v>
      </c>
      <c r="F2470" s="11">
        <v>0.4</v>
      </c>
      <c r="G2470" s="13">
        <f t="shared" si="228"/>
        <v>170000</v>
      </c>
      <c r="H2470" s="154" t="s">
        <v>1246</v>
      </c>
      <c r="I2470" s="4" t="s">
        <v>1018</v>
      </c>
      <c r="J2470">
        <v>170000</v>
      </c>
      <c r="K2470" t="b">
        <f t="shared" si="229"/>
        <v>0</v>
      </c>
      <c r="L2470" t="b">
        <f t="shared" si="230"/>
        <v>1</v>
      </c>
      <c r="M2470" t="b">
        <f t="shared" si="231"/>
        <v>0</v>
      </c>
      <c r="N2470" t="b">
        <f t="shared" si="232"/>
        <v>1</v>
      </c>
      <c r="O2470" t="b">
        <f t="shared" si="233"/>
        <v>1</v>
      </c>
    </row>
    <row r="2471" spans="1:15">
      <c r="A2471" s="4">
        <v>1185732</v>
      </c>
      <c r="B2471" s="6">
        <v>450</v>
      </c>
      <c r="C2471" s="12" t="s">
        <v>1090</v>
      </c>
      <c r="D2471" s="12" t="s">
        <v>1253</v>
      </c>
      <c r="E2471" s="10">
        <v>78750</v>
      </c>
      <c r="F2471" s="11">
        <v>0.35</v>
      </c>
      <c r="G2471" s="13">
        <f t="shared" si="228"/>
        <v>225000</v>
      </c>
      <c r="H2471" s="154" t="s">
        <v>1246</v>
      </c>
      <c r="I2471" s="4" t="s">
        <v>1018</v>
      </c>
      <c r="J2471">
        <v>225000</v>
      </c>
      <c r="K2471" t="b">
        <f t="shared" si="229"/>
        <v>0</v>
      </c>
      <c r="L2471" t="b">
        <f t="shared" si="230"/>
        <v>0</v>
      </c>
      <c r="M2471" t="b">
        <f t="shared" si="231"/>
        <v>0</v>
      </c>
      <c r="N2471" t="b">
        <f t="shared" si="232"/>
        <v>1</v>
      </c>
      <c r="O2471" t="b">
        <f t="shared" si="233"/>
        <v>1</v>
      </c>
    </row>
    <row r="2472" spans="1:15">
      <c r="A2472" s="4">
        <v>1185732</v>
      </c>
      <c r="B2472" s="6">
        <v>550</v>
      </c>
      <c r="C2472" s="12" t="s">
        <v>1087</v>
      </c>
      <c r="D2472" s="12" t="s">
        <v>1253</v>
      </c>
      <c r="E2472" s="10">
        <v>151250</v>
      </c>
      <c r="F2472" s="11">
        <v>0.5</v>
      </c>
      <c r="G2472" s="13">
        <f t="shared" si="228"/>
        <v>302500</v>
      </c>
      <c r="H2472" s="154" t="s">
        <v>1246</v>
      </c>
      <c r="I2472" s="4" t="s">
        <v>1018</v>
      </c>
      <c r="J2472">
        <v>302500</v>
      </c>
      <c r="K2472" t="b">
        <f t="shared" si="229"/>
        <v>0</v>
      </c>
      <c r="L2472" t="b">
        <f t="shared" si="230"/>
        <v>0</v>
      </c>
      <c r="M2472" t="b">
        <f t="shared" si="231"/>
        <v>0</v>
      </c>
      <c r="N2472" t="b">
        <f t="shared" si="232"/>
        <v>1</v>
      </c>
      <c r="O2472" t="b">
        <f t="shared" si="233"/>
        <v>1</v>
      </c>
    </row>
    <row r="2473" spans="1:15">
      <c r="A2473" s="4">
        <v>1185732</v>
      </c>
      <c r="B2473" s="6">
        <v>800</v>
      </c>
      <c r="C2473" s="12" t="s">
        <v>1087</v>
      </c>
      <c r="D2473" s="12" t="s">
        <v>1253</v>
      </c>
      <c r="E2473" s="10">
        <v>160000</v>
      </c>
      <c r="F2473" s="11">
        <v>0.4</v>
      </c>
      <c r="G2473" s="13">
        <f t="shared" si="228"/>
        <v>400000</v>
      </c>
      <c r="H2473" s="154" t="s">
        <v>1246</v>
      </c>
      <c r="I2473" s="4" t="s">
        <v>1018</v>
      </c>
      <c r="J2473">
        <v>400000</v>
      </c>
      <c r="K2473" t="b">
        <f t="shared" si="229"/>
        <v>0</v>
      </c>
      <c r="L2473" t="b">
        <f t="shared" si="230"/>
        <v>0</v>
      </c>
      <c r="M2473" t="b">
        <f t="shared" si="231"/>
        <v>0</v>
      </c>
      <c r="N2473" t="b">
        <f t="shared" si="232"/>
        <v>1</v>
      </c>
      <c r="O2473" t="b">
        <f t="shared" si="233"/>
        <v>1</v>
      </c>
    </row>
    <row r="2474" spans="1:15">
      <c r="A2474" s="4">
        <v>1185732</v>
      </c>
      <c r="B2474" s="6">
        <v>550</v>
      </c>
      <c r="C2474" s="12" t="s">
        <v>1086</v>
      </c>
      <c r="D2474" s="12" t="s">
        <v>1253</v>
      </c>
      <c r="E2474" s="10">
        <v>86625</v>
      </c>
      <c r="F2474" s="11">
        <v>0.35</v>
      </c>
      <c r="G2474" s="13">
        <f t="shared" si="228"/>
        <v>247500.00000000003</v>
      </c>
      <c r="H2474" s="154" t="s">
        <v>1246</v>
      </c>
      <c r="I2474" s="4" t="s">
        <v>1018</v>
      </c>
      <c r="J2474">
        <v>247500.00000000003</v>
      </c>
      <c r="K2474" t="b">
        <f t="shared" si="229"/>
        <v>0</v>
      </c>
      <c r="L2474" t="b">
        <f t="shared" si="230"/>
        <v>1</v>
      </c>
      <c r="M2474" t="b">
        <f t="shared" si="231"/>
        <v>0</v>
      </c>
      <c r="N2474" t="b">
        <f t="shared" si="232"/>
        <v>1</v>
      </c>
      <c r="O2474" t="b">
        <f t="shared" si="233"/>
        <v>1</v>
      </c>
    </row>
    <row r="2475" spans="1:15">
      <c r="A2475" s="4">
        <v>1185732</v>
      </c>
      <c r="B2475" s="6">
        <v>525</v>
      </c>
      <c r="C2475" s="12" t="s">
        <v>1086</v>
      </c>
      <c r="D2475" s="12" t="s">
        <v>1253</v>
      </c>
      <c r="E2475" s="10">
        <v>105000</v>
      </c>
      <c r="F2475" s="11">
        <v>0.4</v>
      </c>
      <c r="G2475" s="13">
        <f t="shared" si="228"/>
        <v>262500</v>
      </c>
      <c r="H2475" s="154" t="s">
        <v>1246</v>
      </c>
      <c r="I2475" s="4" t="s">
        <v>1018</v>
      </c>
      <c r="J2475">
        <v>262500</v>
      </c>
      <c r="K2475" t="b">
        <f t="shared" si="229"/>
        <v>0</v>
      </c>
      <c r="L2475" t="b">
        <f t="shared" si="230"/>
        <v>1</v>
      </c>
      <c r="M2475" t="b">
        <f t="shared" si="231"/>
        <v>0</v>
      </c>
      <c r="N2475" t="b">
        <f t="shared" si="232"/>
        <v>1</v>
      </c>
      <c r="O2475" t="b">
        <f t="shared" si="233"/>
        <v>1</v>
      </c>
    </row>
    <row r="2476" spans="1:15">
      <c r="A2476" s="4">
        <v>1185732</v>
      </c>
      <c r="B2476" s="6">
        <v>500</v>
      </c>
      <c r="C2476" s="12" t="s">
        <v>1087</v>
      </c>
      <c r="D2476" s="12" t="s">
        <v>1253</v>
      </c>
      <c r="E2476" s="10">
        <v>100000</v>
      </c>
      <c r="F2476" s="11">
        <v>0.4</v>
      </c>
      <c r="G2476" s="13">
        <f t="shared" si="228"/>
        <v>250000</v>
      </c>
      <c r="H2476" s="154" t="s">
        <v>1246</v>
      </c>
      <c r="I2476" s="4" t="s">
        <v>1018</v>
      </c>
      <c r="J2476">
        <v>250000</v>
      </c>
      <c r="K2476" t="b">
        <f t="shared" si="229"/>
        <v>0</v>
      </c>
      <c r="L2476" t="b">
        <f t="shared" si="230"/>
        <v>0</v>
      </c>
      <c r="M2476" t="b">
        <f t="shared" si="231"/>
        <v>0</v>
      </c>
      <c r="N2476" t="b">
        <f t="shared" si="232"/>
        <v>1</v>
      </c>
      <c r="O2476" t="b">
        <f t="shared" si="233"/>
        <v>1</v>
      </c>
    </row>
    <row r="2477" spans="1:15">
      <c r="A2477" s="4">
        <v>1185732</v>
      </c>
      <c r="B2477" s="6">
        <v>500</v>
      </c>
      <c r="C2477" s="12" t="s">
        <v>1086</v>
      </c>
      <c r="D2477" s="12" t="s">
        <v>1253</v>
      </c>
      <c r="E2477" s="10">
        <v>113750</v>
      </c>
      <c r="F2477" s="11">
        <v>0.35</v>
      </c>
      <c r="G2477" s="13">
        <f t="shared" si="228"/>
        <v>325000</v>
      </c>
      <c r="H2477" s="154" t="s">
        <v>1246</v>
      </c>
      <c r="I2477" s="4" t="s">
        <v>1018</v>
      </c>
      <c r="J2477">
        <v>325000</v>
      </c>
      <c r="K2477" t="b">
        <f t="shared" si="229"/>
        <v>0</v>
      </c>
      <c r="L2477" t="b">
        <f t="shared" si="230"/>
        <v>1</v>
      </c>
      <c r="M2477" t="b">
        <f t="shared" si="231"/>
        <v>0</v>
      </c>
      <c r="N2477" t="b">
        <f t="shared" si="232"/>
        <v>1</v>
      </c>
      <c r="O2477" t="b">
        <f t="shared" si="233"/>
        <v>1</v>
      </c>
    </row>
    <row r="2478" spans="1:15">
      <c r="A2478" s="4">
        <v>1185732</v>
      </c>
      <c r="B2478" s="6">
        <v>675</v>
      </c>
      <c r="C2478" s="12" t="s">
        <v>1086</v>
      </c>
      <c r="D2478" s="12" t="s">
        <v>1253</v>
      </c>
      <c r="E2478" s="10">
        <v>236250</v>
      </c>
      <c r="F2478" s="11">
        <v>0.5</v>
      </c>
      <c r="G2478" s="13">
        <f t="shared" si="228"/>
        <v>472500</v>
      </c>
      <c r="H2478" s="154" t="s">
        <v>1246</v>
      </c>
      <c r="I2478" s="4" t="s">
        <v>1018</v>
      </c>
      <c r="J2478">
        <v>472500</v>
      </c>
      <c r="K2478" t="b">
        <f t="shared" si="229"/>
        <v>1</v>
      </c>
      <c r="L2478" t="b">
        <f t="shared" si="230"/>
        <v>1</v>
      </c>
      <c r="M2478" t="b">
        <f t="shared" si="231"/>
        <v>0</v>
      </c>
      <c r="N2478" t="b">
        <f t="shared" si="232"/>
        <v>1</v>
      </c>
      <c r="O2478" t="b">
        <f t="shared" si="233"/>
        <v>1</v>
      </c>
    </row>
    <row r="2479" spans="1:15">
      <c r="A2479" s="4">
        <v>1185732</v>
      </c>
      <c r="B2479" s="6">
        <v>900</v>
      </c>
      <c r="C2479" s="12" t="s">
        <v>1087</v>
      </c>
      <c r="D2479" s="12" t="s">
        <v>1253</v>
      </c>
      <c r="E2479" s="10">
        <v>234000</v>
      </c>
      <c r="F2479" s="11">
        <v>0.4</v>
      </c>
      <c r="G2479" s="13">
        <f t="shared" si="228"/>
        <v>585000</v>
      </c>
      <c r="H2479" s="154" t="s">
        <v>1246</v>
      </c>
      <c r="I2479" s="4" t="s">
        <v>1018</v>
      </c>
      <c r="J2479">
        <v>585000</v>
      </c>
      <c r="K2479" t="b">
        <f t="shared" si="229"/>
        <v>1</v>
      </c>
      <c r="L2479" t="b">
        <f t="shared" si="230"/>
        <v>0</v>
      </c>
      <c r="M2479" t="b">
        <f t="shared" si="231"/>
        <v>0</v>
      </c>
      <c r="N2479" t="b">
        <f t="shared" si="232"/>
        <v>1</v>
      </c>
      <c r="O2479" t="b">
        <f t="shared" si="233"/>
        <v>1</v>
      </c>
    </row>
    <row r="2480" spans="1:15">
      <c r="A2480" s="4">
        <v>1185732</v>
      </c>
      <c r="B2480" s="6">
        <v>650</v>
      </c>
      <c r="C2480" s="12" t="s">
        <v>1087</v>
      </c>
      <c r="D2480" s="12" t="s">
        <v>1253</v>
      </c>
      <c r="E2480" s="10">
        <v>136500</v>
      </c>
      <c r="F2480" s="11">
        <v>0.35</v>
      </c>
      <c r="G2480" s="13">
        <f t="shared" si="228"/>
        <v>390000</v>
      </c>
      <c r="H2480" s="154" t="s">
        <v>1246</v>
      </c>
      <c r="I2480" s="4" t="s">
        <v>1018</v>
      </c>
      <c r="J2480">
        <v>390000</v>
      </c>
      <c r="K2480" t="b">
        <f t="shared" si="229"/>
        <v>0</v>
      </c>
      <c r="L2480" t="b">
        <f t="shared" si="230"/>
        <v>0</v>
      </c>
      <c r="M2480" t="b">
        <f t="shared" si="231"/>
        <v>0</v>
      </c>
      <c r="N2480" t="b">
        <f t="shared" si="232"/>
        <v>1</v>
      </c>
      <c r="O2480" t="b">
        <f t="shared" si="233"/>
        <v>1</v>
      </c>
    </row>
    <row r="2481" spans="1:15">
      <c r="A2481" s="4">
        <v>1185732</v>
      </c>
      <c r="B2481" s="6">
        <v>575</v>
      </c>
      <c r="C2481" s="12" t="s">
        <v>1086</v>
      </c>
      <c r="D2481" s="12" t="s">
        <v>1253</v>
      </c>
      <c r="E2481" s="10">
        <v>126500</v>
      </c>
      <c r="F2481" s="11">
        <v>0.4</v>
      </c>
      <c r="G2481" s="13">
        <f t="shared" si="228"/>
        <v>316250</v>
      </c>
      <c r="H2481" s="154" t="s">
        <v>1246</v>
      </c>
      <c r="I2481" s="4" t="s">
        <v>1018</v>
      </c>
      <c r="J2481">
        <v>316250</v>
      </c>
      <c r="K2481" t="b">
        <f t="shared" si="229"/>
        <v>0</v>
      </c>
      <c r="L2481" t="b">
        <f t="shared" si="230"/>
        <v>1</v>
      </c>
      <c r="M2481" t="b">
        <f t="shared" si="231"/>
        <v>0</v>
      </c>
      <c r="N2481" t="b">
        <f t="shared" si="232"/>
        <v>1</v>
      </c>
      <c r="O2481" t="b">
        <f t="shared" si="233"/>
        <v>1</v>
      </c>
    </row>
    <row r="2482" spans="1:15">
      <c r="A2482" s="4">
        <v>1185732</v>
      </c>
      <c r="B2482" s="6">
        <v>525</v>
      </c>
      <c r="C2482" s="12" t="s">
        <v>1087</v>
      </c>
      <c r="D2482" s="12" t="s">
        <v>1253</v>
      </c>
      <c r="E2482" s="10">
        <v>115500</v>
      </c>
      <c r="F2482" s="11">
        <v>0.4</v>
      </c>
      <c r="G2482" s="13">
        <f t="shared" si="228"/>
        <v>288750</v>
      </c>
      <c r="H2482" s="154" t="s">
        <v>1246</v>
      </c>
      <c r="I2482" s="4" t="s">
        <v>1018</v>
      </c>
      <c r="J2482">
        <v>288750</v>
      </c>
      <c r="K2482" t="b">
        <f t="shared" si="229"/>
        <v>0</v>
      </c>
      <c r="L2482" t="b">
        <f t="shared" si="230"/>
        <v>0</v>
      </c>
      <c r="M2482" t="b">
        <f t="shared" si="231"/>
        <v>0</v>
      </c>
      <c r="N2482" t="b">
        <f t="shared" si="232"/>
        <v>1</v>
      </c>
      <c r="O2482" t="b">
        <f t="shared" si="233"/>
        <v>1</v>
      </c>
    </row>
    <row r="2483" spans="1:15">
      <c r="A2483" s="4">
        <v>1185732</v>
      </c>
      <c r="B2483" s="6">
        <v>550</v>
      </c>
      <c r="C2483" s="12" t="s">
        <v>1087</v>
      </c>
      <c r="D2483" s="12" t="s">
        <v>1253</v>
      </c>
      <c r="E2483" s="10">
        <v>125125</v>
      </c>
      <c r="F2483" s="11">
        <v>0.35</v>
      </c>
      <c r="G2483" s="13">
        <f t="shared" si="228"/>
        <v>357500</v>
      </c>
      <c r="H2483" s="154" t="s">
        <v>1246</v>
      </c>
      <c r="I2483" s="4" t="s">
        <v>1018</v>
      </c>
      <c r="J2483">
        <v>357500</v>
      </c>
      <c r="K2483" t="b">
        <f t="shared" si="229"/>
        <v>0</v>
      </c>
      <c r="L2483" t="b">
        <f t="shared" si="230"/>
        <v>0</v>
      </c>
      <c r="M2483" t="b">
        <f t="shared" si="231"/>
        <v>0</v>
      </c>
      <c r="N2483" t="b">
        <f t="shared" si="232"/>
        <v>1</v>
      </c>
      <c r="O2483" t="b">
        <f t="shared" si="233"/>
        <v>1</v>
      </c>
    </row>
    <row r="2484" spans="1:15">
      <c r="A2484" s="4">
        <v>1185732</v>
      </c>
      <c r="B2484" s="6">
        <v>725</v>
      </c>
      <c r="C2484" s="12" t="s">
        <v>1088</v>
      </c>
      <c r="D2484" s="155" t="s">
        <v>1254</v>
      </c>
      <c r="E2484" s="10">
        <v>253750</v>
      </c>
      <c r="F2484" s="11">
        <v>0.5</v>
      </c>
      <c r="G2484" s="13">
        <f t="shared" si="228"/>
        <v>507500</v>
      </c>
      <c r="H2484" s="154" t="s">
        <v>1246</v>
      </c>
      <c r="I2484" s="4" t="s">
        <v>1018</v>
      </c>
      <c r="J2484">
        <v>507500</v>
      </c>
      <c r="K2484" t="b">
        <f t="shared" si="229"/>
        <v>1</v>
      </c>
      <c r="L2484" t="b">
        <f t="shared" si="230"/>
        <v>0</v>
      </c>
      <c r="M2484" t="b">
        <f t="shared" si="231"/>
        <v>0</v>
      </c>
      <c r="N2484" t="b">
        <f t="shared" si="232"/>
        <v>1</v>
      </c>
      <c r="O2484" t="b">
        <f t="shared" si="233"/>
        <v>1</v>
      </c>
    </row>
    <row r="2485" spans="1:15">
      <c r="A2485" s="4">
        <v>1185732</v>
      </c>
      <c r="B2485" s="6">
        <v>875</v>
      </c>
      <c r="C2485" s="12" t="s">
        <v>1087</v>
      </c>
      <c r="D2485" s="12" t="s">
        <v>1253</v>
      </c>
      <c r="E2485" s="10">
        <v>227500</v>
      </c>
      <c r="F2485" s="11">
        <v>0.4</v>
      </c>
      <c r="G2485" s="13">
        <f t="shared" si="228"/>
        <v>568750</v>
      </c>
      <c r="H2485" s="154" t="s">
        <v>1246</v>
      </c>
      <c r="I2485" s="4" t="s">
        <v>1018</v>
      </c>
      <c r="J2485">
        <v>568750</v>
      </c>
      <c r="K2485" t="b">
        <f t="shared" si="229"/>
        <v>1</v>
      </c>
      <c r="L2485" t="b">
        <f t="shared" si="230"/>
        <v>0</v>
      </c>
      <c r="M2485" t="b">
        <f t="shared" si="231"/>
        <v>0</v>
      </c>
      <c r="N2485" t="b">
        <f t="shared" si="232"/>
        <v>1</v>
      </c>
      <c r="O2485" t="b">
        <f t="shared" si="233"/>
        <v>1</v>
      </c>
    </row>
    <row r="2486" spans="1:15">
      <c r="A2486" s="4">
        <v>1185732</v>
      </c>
      <c r="B2486" s="6">
        <v>650</v>
      </c>
      <c r="C2486" s="12" t="s">
        <v>1088</v>
      </c>
      <c r="D2486" s="155" t="s">
        <v>1254</v>
      </c>
      <c r="E2486" s="10">
        <v>136500</v>
      </c>
      <c r="F2486" s="11">
        <v>0.35</v>
      </c>
      <c r="G2486" s="13">
        <f t="shared" si="228"/>
        <v>390000</v>
      </c>
      <c r="H2486" s="154" t="s">
        <v>1246</v>
      </c>
      <c r="I2486" s="4" t="s">
        <v>1018</v>
      </c>
      <c r="J2486">
        <v>390000</v>
      </c>
      <c r="K2486" t="b">
        <f t="shared" si="229"/>
        <v>0</v>
      </c>
      <c r="L2486" t="b">
        <f t="shared" si="230"/>
        <v>0</v>
      </c>
      <c r="M2486" t="b">
        <f t="shared" si="231"/>
        <v>0</v>
      </c>
      <c r="N2486" t="b">
        <f t="shared" si="232"/>
        <v>1</v>
      </c>
      <c r="O2486" t="b">
        <f t="shared" si="233"/>
        <v>1</v>
      </c>
    </row>
    <row r="2487" spans="1:15">
      <c r="A2487" s="4">
        <v>1185732</v>
      </c>
      <c r="B2487" s="6">
        <v>575</v>
      </c>
      <c r="C2487" s="12" t="s">
        <v>1087</v>
      </c>
      <c r="D2487" s="12" t="s">
        <v>1253</v>
      </c>
      <c r="E2487" s="10">
        <v>126500</v>
      </c>
      <c r="F2487" s="11">
        <v>0.4</v>
      </c>
      <c r="G2487" s="13">
        <f t="shared" si="228"/>
        <v>316250</v>
      </c>
      <c r="H2487" s="154" t="s">
        <v>1246</v>
      </c>
      <c r="I2487" s="4" t="s">
        <v>1018</v>
      </c>
      <c r="J2487">
        <v>316250</v>
      </c>
      <c r="K2487" t="b">
        <f t="shared" si="229"/>
        <v>0</v>
      </c>
      <c r="L2487" t="b">
        <f t="shared" si="230"/>
        <v>0</v>
      </c>
      <c r="M2487" t="b">
        <f t="shared" si="231"/>
        <v>0</v>
      </c>
      <c r="N2487" t="b">
        <f t="shared" si="232"/>
        <v>1</v>
      </c>
      <c r="O2487" t="b">
        <f t="shared" si="233"/>
        <v>1</v>
      </c>
    </row>
    <row r="2488" spans="1:15">
      <c r="A2488" s="4">
        <v>1185732</v>
      </c>
      <c r="B2488" s="6">
        <v>525</v>
      </c>
      <c r="C2488" s="12" t="s">
        <v>1087</v>
      </c>
      <c r="D2488" s="12" t="s">
        <v>1253</v>
      </c>
      <c r="E2488" s="10">
        <v>94500</v>
      </c>
      <c r="F2488" s="11">
        <v>0.4</v>
      </c>
      <c r="G2488" s="13">
        <f t="shared" si="228"/>
        <v>236250</v>
      </c>
      <c r="H2488" s="154" t="s">
        <v>1246</v>
      </c>
      <c r="I2488" s="4" t="s">
        <v>1018</v>
      </c>
      <c r="J2488">
        <v>236250</v>
      </c>
      <c r="K2488" t="b">
        <f t="shared" si="229"/>
        <v>0</v>
      </c>
      <c r="L2488" t="b">
        <f t="shared" si="230"/>
        <v>0</v>
      </c>
      <c r="M2488" t="b">
        <f t="shared" si="231"/>
        <v>0</v>
      </c>
      <c r="N2488" t="b">
        <f t="shared" si="232"/>
        <v>1</v>
      </c>
      <c r="O2488" t="b">
        <f t="shared" si="233"/>
        <v>1</v>
      </c>
    </row>
    <row r="2489" spans="1:15">
      <c r="A2489" s="4">
        <v>1185732</v>
      </c>
      <c r="B2489" s="6">
        <v>500</v>
      </c>
      <c r="C2489" s="12" t="s">
        <v>1087</v>
      </c>
      <c r="D2489" s="12" t="s">
        <v>1253</v>
      </c>
      <c r="E2489" s="10">
        <v>96250</v>
      </c>
      <c r="F2489" s="11">
        <v>0.35</v>
      </c>
      <c r="G2489" s="13">
        <f t="shared" si="228"/>
        <v>275000</v>
      </c>
      <c r="H2489" s="154" t="s">
        <v>1246</v>
      </c>
      <c r="I2489" s="4" t="s">
        <v>1018</v>
      </c>
      <c r="J2489">
        <v>275000</v>
      </c>
      <c r="K2489" t="b">
        <f t="shared" si="229"/>
        <v>0</v>
      </c>
      <c r="L2489" t="b">
        <f t="shared" si="230"/>
        <v>0</v>
      </c>
      <c r="M2489" t="b">
        <f t="shared" si="231"/>
        <v>0</v>
      </c>
      <c r="N2489" t="b">
        <f t="shared" si="232"/>
        <v>1</v>
      </c>
      <c r="O2489" t="b">
        <f t="shared" si="233"/>
        <v>1</v>
      </c>
    </row>
    <row r="2490" spans="1:15">
      <c r="A2490" s="4">
        <v>1185732</v>
      </c>
      <c r="B2490" s="6">
        <v>675</v>
      </c>
      <c r="C2490" s="12" t="s">
        <v>1087</v>
      </c>
      <c r="D2490" s="12" t="s">
        <v>1253</v>
      </c>
      <c r="E2490" s="10">
        <v>202500</v>
      </c>
      <c r="F2490" s="11">
        <v>0.5</v>
      </c>
      <c r="G2490" s="13">
        <f t="shared" si="228"/>
        <v>405000</v>
      </c>
      <c r="H2490" s="154" t="s">
        <v>1246</v>
      </c>
      <c r="I2490" s="4" t="s">
        <v>1018</v>
      </c>
      <c r="J2490">
        <v>405000</v>
      </c>
      <c r="K2490" t="b">
        <f t="shared" si="229"/>
        <v>0</v>
      </c>
      <c r="L2490" t="b">
        <f t="shared" si="230"/>
        <v>0</v>
      </c>
      <c r="M2490" t="b">
        <f t="shared" si="231"/>
        <v>0</v>
      </c>
      <c r="N2490" t="b">
        <f t="shared" si="232"/>
        <v>1</v>
      </c>
      <c r="O2490" t="b">
        <f t="shared" si="233"/>
        <v>1</v>
      </c>
    </row>
    <row r="2491" spans="1:15">
      <c r="A2491" s="4">
        <v>1185732</v>
      </c>
      <c r="B2491" s="6">
        <v>775</v>
      </c>
      <c r="C2491" s="12" t="s">
        <v>1087</v>
      </c>
      <c r="D2491" s="12" t="s">
        <v>1253</v>
      </c>
      <c r="E2491" s="10">
        <v>170500</v>
      </c>
      <c r="F2491" s="11">
        <v>0.4</v>
      </c>
      <c r="G2491" s="13">
        <f t="shared" si="228"/>
        <v>426250</v>
      </c>
      <c r="H2491" s="154" t="s">
        <v>1246</v>
      </c>
      <c r="I2491" s="4" t="s">
        <v>1018</v>
      </c>
      <c r="J2491">
        <v>426250</v>
      </c>
      <c r="K2491" t="b">
        <f t="shared" si="229"/>
        <v>0</v>
      </c>
      <c r="L2491" t="b">
        <f t="shared" si="230"/>
        <v>0</v>
      </c>
      <c r="M2491" t="b">
        <f t="shared" si="231"/>
        <v>0</v>
      </c>
      <c r="N2491" t="b">
        <f t="shared" si="232"/>
        <v>1</v>
      </c>
      <c r="O2491" t="b">
        <f t="shared" si="233"/>
        <v>1</v>
      </c>
    </row>
    <row r="2492" spans="1:15">
      <c r="A2492" s="4">
        <v>1185732</v>
      </c>
      <c r="B2492" s="6">
        <v>575</v>
      </c>
      <c r="C2492" s="12" t="s">
        <v>1087</v>
      </c>
      <c r="D2492" s="12" t="s">
        <v>1253</v>
      </c>
      <c r="E2492" s="10">
        <v>100625</v>
      </c>
      <c r="F2492" s="11">
        <v>0.35</v>
      </c>
      <c r="G2492" s="13">
        <f t="shared" si="228"/>
        <v>287500</v>
      </c>
      <c r="H2492" s="154" t="s">
        <v>1246</v>
      </c>
      <c r="I2492" s="4" t="s">
        <v>1018</v>
      </c>
      <c r="J2492">
        <v>287500</v>
      </c>
      <c r="K2492" t="b">
        <f t="shared" si="229"/>
        <v>0</v>
      </c>
      <c r="L2492" t="b">
        <f t="shared" si="230"/>
        <v>0</v>
      </c>
      <c r="M2492" t="b">
        <f t="shared" si="231"/>
        <v>0</v>
      </c>
      <c r="N2492" t="b">
        <f t="shared" si="232"/>
        <v>1</v>
      </c>
      <c r="O2492" t="b">
        <f t="shared" si="233"/>
        <v>1</v>
      </c>
    </row>
    <row r="2493" spans="1:15">
      <c r="A2493" s="4">
        <v>1185732</v>
      </c>
      <c r="B2493" s="6">
        <v>475</v>
      </c>
      <c r="C2493" s="12" t="s">
        <v>1087</v>
      </c>
      <c r="D2493" s="12" t="s">
        <v>1253</v>
      </c>
      <c r="E2493" s="10">
        <v>47500</v>
      </c>
      <c r="F2493" s="11">
        <v>0.4</v>
      </c>
      <c r="G2493" s="13">
        <f t="shared" si="228"/>
        <v>118750</v>
      </c>
      <c r="H2493" s="154" t="s">
        <v>1246</v>
      </c>
      <c r="I2493" s="4" t="s">
        <v>1018</v>
      </c>
      <c r="J2493">
        <v>118750</v>
      </c>
      <c r="K2493" t="b">
        <f t="shared" si="229"/>
        <v>0</v>
      </c>
      <c r="L2493" t="b">
        <f t="shared" si="230"/>
        <v>0</v>
      </c>
      <c r="M2493" t="b">
        <f t="shared" si="231"/>
        <v>0</v>
      </c>
      <c r="N2493" t="b">
        <f t="shared" si="232"/>
        <v>1</v>
      </c>
      <c r="O2493" t="b">
        <f t="shared" si="233"/>
        <v>1</v>
      </c>
    </row>
    <row r="2494" spans="1:15">
      <c r="A2494" s="4">
        <v>1185732</v>
      </c>
      <c r="B2494" s="6">
        <v>450</v>
      </c>
      <c r="C2494" s="12" t="s">
        <v>1086</v>
      </c>
      <c r="D2494" s="12" t="s">
        <v>1253</v>
      </c>
      <c r="E2494" s="10">
        <v>45000</v>
      </c>
      <c r="F2494" s="11">
        <v>0.4</v>
      </c>
      <c r="G2494" s="13">
        <f t="shared" si="228"/>
        <v>112500</v>
      </c>
      <c r="H2494" s="154" t="s">
        <v>1246</v>
      </c>
      <c r="I2494" s="4" t="s">
        <v>1018</v>
      </c>
      <c r="J2494">
        <v>112500</v>
      </c>
      <c r="K2494" t="b">
        <f t="shared" si="229"/>
        <v>0</v>
      </c>
      <c r="L2494" t="b">
        <f t="shared" si="230"/>
        <v>1</v>
      </c>
      <c r="M2494" t="b">
        <f t="shared" si="231"/>
        <v>0</v>
      </c>
      <c r="N2494" t="b">
        <f t="shared" si="232"/>
        <v>1</v>
      </c>
      <c r="O2494" t="b">
        <f t="shared" si="233"/>
        <v>1</v>
      </c>
    </row>
    <row r="2495" spans="1:15">
      <c r="A2495" s="4">
        <v>1185732</v>
      </c>
      <c r="B2495" s="6">
        <v>450</v>
      </c>
      <c r="C2495" s="12" t="s">
        <v>1086</v>
      </c>
      <c r="D2495" s="12" t="s">
        <v>1253</v>
      </c>
      <c r="E2495" s="10">
        <v>55125</v>
      </c>
      <c r="F2495" s="11">
        <v>0.35</v>
      </c>
      <c r="G2495" s="13">
        <f t="shared" si="228"/>
        <v>157500</v>
      </c>
      <c r="H2495" s="154" t="s">
        <v>1246</v>
      </c>
      <c r="I2495" s="4" t="s">
        <v>1018</v>
      </c>
      <c r="J2495">
        <v>157500</v>
      </c>
      <c r="K2495" t="b">
        <f t="shared" si="229"/>
        <v>0</v>
      </c>
      <c r="L2495" t="b">
        <f t="shared" si="230"/>
        <v>1</v>
      </c>
      <c r="M2495" t="b">
        <f t="shared" si="231"/>
        <v>0</v>
      </c>
      <c r="N2495" t="b">
        <f t="shared" si="232"/>
        <v>1</v>
      </c>
      <c r="O2495" t="b">
        <f t="shared" si="233"/>
        <v>1</v>
      </c>
    </row>
    <row r="2496" spans="1:15">
      <c r="A2496" s="4">
        <v>1185732</v>
      </c>
      <c r="B2496" s="6">
        <v>550</v>
      </c>
      <c r="C2496" s="12" t="s">
        <v>1087</v>
      </c>
      <c r="D2496" s="12" t="s">
        <v>1253</v>
      </c>
      <c r="E2496" s="10">
        <v>110000</v>
      </c>
      <c r="F2496" s="11">
        <v>0.5</v>
      </c>
      <c r="G2496" s="13">
        <f t="shared" si="228"/>
        <v>220000</v>
      </c>
      <c r="H2496" s="154" t="s">
        <v>1246</v>
      </c>
      <c r="I2496" s="4" t="s">
        <v>1018</v>
      </c>
      <c r="J2496">
        <v>220000</v>
      </c>
      <c r="K2496" t="b">
        <f t="shared" si="229"/>
        <v>0</v>
      </c>
      <c r="L2496" t="b">
        <f t="shared" si="230"/>
        <v>0</v>
      </c>
      <c r="M2496" t="b">
        <f t="shared" si="231"/>
        <v>0</v>
      </c>
      <c r="N2496" t="b">
        <f t="shared" si="232"/>
        <v>1</v>
      </c>
      <c r="O2496" t="b">
        <f t="shared" si="233"/>
        <v>1</v>
      </c>
    </row>
    <row r="2497" spans="1:15">
      <c r="A2497" s="4">
        <v>1185732</v>
      </c>
      <c r="B2497" s="6">
        <v>725</v>
      </c>
      <c r="C2497" s="12" t="s">
        <v>1086</v>
      </c>
      <c r="D2497" s="12" t="s">
        <v>1253</v>
      </c>
      <c r="E2497" s="10">
        <v>116000</v>
      </c>
      <c r="F2497" s="11">
        <v>0.4</v>
      </c>
      <c r="G2497" s="13">
        <f t="shared" si="228"/>
        <v>290000</v>
      </c>
      <c r="H2497" s="154" t="s">
        <v>1246</v>
      </c>
      <c r="I2497" s="4" t="s">
        <v>1018</v>
      </c>
      <c r="J2497">
        <v>290000</v>
      </c>
      <c r="K2497" t="b">
        <f t="shared" si="229"/>
        <v>0</v>
      </c>
      <c r="L2497" t="b">
        <f t="shared" si="230"/>
        <v>1</v>
      </c>
      <c r="M2497" t="b">
        <f t="shared" si="231"/>
        <v>0</v>
      </c>
      <c r="N2497" t="b">
        <f t="shared" si="232"/>
        <v>1</v>
      </c>
      <c r="O2497" t="b">
        <f t="shared" si="233"/>
        <v>1</v>
      </c>
    </row>
    <row r="2498" spans="1:15">
      <c r="A2498" s="4">
        <v>1185732</v>
      </c>
      <c r="B2498" s="6">
        <v>550</v>
      </c>
      <c r="C2498" s="12" t="s">
        <v>1087</v>
      </c>
      <c r="D2498" s="12" t="s">
        <v>1253</v>
      </c>
      <c r="E2498" s="10">
        <v>57750</v>
      </c>
      <c r="F2498" s="11">
        <v>0.35</v>
      </c>
      <c r="G2498" s="13">
        <f t="shared" si="228"/>
        <v>165000</v>
      </c>
      <c r="H2498" s="154" t="s">
        <v>1246</v>
      </c>
      <c r="I2498" s="4" t="s">
        <v>1018</v>
      </c>
      <c r="J2498">
        <v>165000</v>
      </c>
      <c r="K2498" t="b">
        <f t="shared" si="229"/>
        <v>0</v>
      </c>
      <c r="L2498" t="b">
        <f t="shared" si="230"/>
        <v>0</v>
      </c>
      <c r="M2498" t="b">
        <f t="shared" si="231"/>
        <v>0</v>
      </c>
      <c r="N2498" t="b">
        <f t="shared" si="232"/>
        <v>1</v>
      </c>
      <c r="O2498" t="b">
        <f t="shared" si="233"/>
        <v>1</v>
      </c>
    </row>
  </sheetData>
  <autoFilter ref="A1:W2498" xr:uid="{64937105-C5BC-4B90-9C95-635E2D8D4F3B}">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autoFilter>
  <mergeCells count="1">
    <mergeCell ref="A1:W1"/>
  </mergeCells>
  <conditionalFormatting sqref="J4:J2498">
    <cfRule type="iconSet" priority="1">
      <iconSet iconSet="3Arrows">
        <cfvo type="percent" val="0"/>
        <cfvo type="num" val="200000" gte="0"/>
        <cfvo type="num" val="450000"/>
      </iconSet>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E7CA2-9C87-4DBF-94C1-BBC7DBC90A1C}">
  <dimension ref="A1:Z2498"/>
  <sheetViews>
    <sheetView topLeftCell="K2" workbookViewId="0">
      <selection activeCell="R18" sqref="R18"/>
    </sheetView>
  </sheetViews>
  <sheetFormatPr defaultRowHeight="14.5"/>
  <cols>
    <col min="1" max="1" width="11.81640625" bestFit="1" customWidth="1"/>
    <col min="2" max="2" width="14.08984375" bestFit="1" customWidth="1"/>
    <col min="3" max="3" width="15.7265625" bestFit="1" customWidth="1"/>
    <col min="4" max="4" width="11" bestFit="1" customWidth="1"/>
    <col min="5" max="5" width="24.08984375" bestFit="1" customWidth="1"/>
    <col min="6" max="6" width="16.7265625" bestFit="1" customWidth="1"/>
    <col min="7" max="7" width="13.7265625" bestFit="1" customWidth="1"/>
    <col min="8" max="8" width="14.26953125" bestFit="1" customWidth="1"/>
    <col min="9" max="9" width="19" bestFit="1" customWidth="1"/>
    <col min="10" max="10" width="12.36328125" bestFit="1" customWidth="1"/>
    <col min="12" max="12" width="8.6328125" bestFit="1" customWidth="1"/>
    <col min="13" max="13" width="28.54296875" bestFit="1" customWidth="1"/>
    <col min="18" max="18" width="12.26953125" customWidth="1"/>
    <col min="19" max="21" width="9.453125" bestFit="1" customWidth="1"/>
    <col min="22" max="22" width="15.08984375" customWidth="1"/>
  </cols>
  <sheetData>
    <row r="1" spans="1:26" ht="15.5">
      <c r="A1" s="112"/>
      <c r="B1" s="111"/>
      <c r="C1" s="174" t="s">
        <v>1110</v>
      </c>
      <c r="D1" s="174"/>
      <c r="E1" s="174"/>
      <c r="F1" s="174"/>
      <c r="G1" s="111"/>
      <c r="H1" s="111"/>
      <c r="I1" s="111"/>
      <c r="J1" s="111"/>
      <c r="K1" s="51"/>
      <c r="L1" s="51"/>
      <c r="M1" s="51"/>
      <c r="N1" s="51"/>
      <c r="O1" s="51"/>
    </row>
    <row r="2" spans="1:26">
      <c r="K2" s="50" t="s">
        <v>1113</v>
      </c>
      <c r="L2" s="50" t="s">
        <v>1111</v>
      </c>
    </row>
    <row r="3" spans="1:26">
      <c r="A3" s="3" t="s">
        <v>1102</v>
      </c>
      <c r="B3" s="3" t="s">
        <v>2</v>
      </c>
      <c r="C3" s="3" t="s">
        <v>3</v>
      </c>
      <c r="D3" s="3" t="s">
        <v>4</v>
      </c>
      <c r="E3" s="3" t="s">
        <v>1098</v>
      </c>
      <c r="F3" s="3" t="s">
        <v>1099</v>
      </c>
      <c r="G3" s="3" t="s">
        <v>7</v>
      </c>
      <c r="H3" s="3" t="s">
        <v>1040</v>
      </c>
      <c r="I3" s="3" t="s">
        <v>8</v>
      </c>
      <c r="J3" s="3" t="s">
        <v>1109</v>
      </c>
    </row>
    <row r="4" spans="1:26">
      <c r="A4" s="4" t="s">
        <v>1103</v>
      </c>
      <c r="B4" s="4">
        <v>1185732</v>
      </c>
      <c r="C4" s="5">
        <v>43831</v>
      </c>
      <c r="D4" s="4" t="s">
        <v>14</v>
      </c>
      <c r="E4" s="12" t="s">
        <v>1086</v>
      </c>
      <c r="F4" s="13">
        <v>500</v>
      </c>
      <c r="G4">
        <v>1200</v>
      </c>
      <c r="H4">
        <v>600000</v>
      </c>
      <c r="I4" s="10">
        <v>300000</v>
      </c>
      <c r="J4">
        <f>VLOOKUP(A4,L$9:M$14,2,0)</f>
        <v>746</v>
      </c>
    </row>
    <row r="5" spans="1:26">
      <c r="A5" s="4" t="s">
        <v>1103</v>
      </c>
      <c r="B5" s="4">
        <v>1185732</v>
      </c>
      <c r="C5" s="5">
        <v>43832</v>
      </c>
      <c r="D5" s="4" t="s">
        <v>14</v>
      </c>
      <c r="E5" s="12" t="s">
        <v>1086</v>
      </c>
      <c r="F5" s="13">
        <v>500</v>
      </c>
      <c r="G5">
        <v>1000</v>
      </c>
      <c r="H5">
        <v>500000</v>
      </c>
      <c r="I5" s="10">
        <v>150000</v>
      </c>
      <c r="J5">
        <f t="shared" ref="J5:J68" si="0">VLOOKUP(A5,L$9:M$14,2,0)</f>
        <v>746</v>
      </c>
    </row>
    <row r="6" spans="1:26">
      <c r="A6" s="4" t="s">
        <v>1103</v>
      </c>
      <c r="B6" s="4">
        <v>1185732</v>
      </c>
      <c r="C6" s="5">
        <v>43833</v>
      </c>
      <c r="D6" s="4" t="s">
        <v>14</v>
      </c>
      <c r="E6" s="12" t="s">
        <v>1088</v>
      </c>
      <c r="F6" s="13">
        <v>400</v>
      </c>
      <c r="G6">
        <v>1000</v>
      </c>
      <c r="H6">
        <v>400000</v>
      </c>
      <c r="I6" s="10">
        <v>140000</v>
      </c>
      <c r="J6">
        <f t="shared" si="0"/>
        <v>746</v>
      </c>
    </row>
    <row r="7" spans="1:26" ht="15.5">
      <c r="A7" s="4" t="s">
        <v>1103</v>
      </c>
      <c r="B7" s="4">
        <v>1185732</v>
      </c>
      <c r="C7" s="5">
        <v>43834</v>
      </c>
      <c r="D7" s="4" t="s">
        <v>14</v>
      </c>
      <c r="E7" s="12" t="s">
        <v>1088</v>
      </c>
      <c r="F7" s="13">
        <v>450</v>
      </c>
      <c r="G7">
        <v>850</v>
      </c>
      <c r="H7">
        <v>382500</v>
      </c>
      <c r="I7" s="10">
        <v>133875</v>
      </c>
      <c r="J7">
        <f t="shared" si="0"/>
        <v>746</v>
      </c>
      <c r="M7" s="174" t="s">
        <v>1112</v>
      </c>
      <c r="N7" s="174"/>
      <c r="O7" s="174"/>
      <c r="P7" s="174"/>
      <c r="Q7" s="174"/>
      <c r="R7" s="174"/>
      <c r="S7" s="174"/>
      <c r="T7" s="174"/>
      <c r="U7" s="174"/>
      <c r="V7" s="174"/>
      <c r="W7" s="174"/>
      <c r="X7" s="174"/>
      <c r="Y7" s="174"/>
      <c r="Z7" s="174"/>
    </row>
    <row r="8" spans="1:26">
      <c r="A8" s="4" t="s">
        <v>1103</v>
      </c>
      <c r="B8" s="4">
        <v>1185732</v>
      </c>
      <c r="C8" s="5">
        <v>43835</v>
      </c>
      <c r="D8" s="4" t="s">
        <v>14</v>
      </c>
      <c r="E8" s="12" t="s">
        <v>1088</v>
      </c>
      <c r="F8" s="13">
        <v>600</v>
      </c>
      <c r="G8">
        <v>900</v>
      </c>
      <c r="H8">
        <v>540000</v>
      </c>
      <c r="I8" s="10">
        <v>162000</v>
      </c>
      <c r="J8">
        <f t="shared" si="0"/>
        <v>746</v>
      </c>
      <c r="L8" s="3" t="s">
        <v>1100</v>
      </c>
      <c r="M8" s="3" t="s">
        <v>1101</v>
      </c>
      <c r="O8" s="40" t="s">
        <v>1082</v>
      </c>
      <c r="P8" s="40" t="s">
        <v>1114</v>
      </c>
    </row>
    <row r="9" spans="1:26">
      <c r="A9" s="4" t="s">
        <v>1103</v>
      </c>
      <c r="B9" s="4">
        <v>1185732</v>
      </c>
      <c r="C9" s="5">
        <v>43836</v>
      </c>
      <c r="D9" s="4" t="s">
        <v>14</v>
      </c>
      <c r="E9" s="12" t="s">
        <v>1087</v>
      </c>
      <c r="F9" s="13">
        <v>500</v>
      </c>
      <c r="G9">
        <v>1000</v>
      </c>
      <c r="H9">
        <v>500000</v>
      </c>
      <c r="I9" s="10">
        <v>125000</v>
      </c>
      <c r="J9">
        <f t="shared" si="0"/>
        <v>746</v>
      </c>
      <c r="L9" t="str" cm="1">
        <f t="array" ref="L9:L14">_xlfn.UNIQUE(A4:A2498)</f>
        <v>Foot Locker</v>
      </c>
      <c r="M9">
        <f>COUNTIF(A$4:A$2498,L9)</f>
        <v>746</v>
      </c>
    </row>
    <row r="10" spans="1:26">
      <c r="A10" s="4" t="s">
        <v>1103</v>
      </c>
      <c r="B10" s="4">
        <v>1185732</v>
      </c>
      <c r="C10" s="5">
        <v>43837</v>
      </c>
      <c r="D10" s="4" t="s">
        <v>14</v>
      </c>
      <c r="E10" s="12" t="s">
        <v>1087</v>
      </c>
      <c r="F10" s="13">
        <v>500</v>
      </c>
      <c r="G10">
        <v>1250</v>
      </c>
      <c r="H10">
        <v>625000</v>
      </c>
      <c r="I10" s="10">
        <v>312500</v>
      </c>
      <c r="J10">
        <f t="shared" si="0"/>
        <v>746</v>
      </c>
      <c r="L10" t="str">
        <v>Walmart</v>
      </c>
      <c r="M10">
        <f t="shared" ref="M10:M14" si="1">COUNTIF(A$4:A$2498,L10)</f>
        <v>304</v>
      </c>
    </row>
    <row r="11" spans="1:26" ht="15" thickBot="1">
      <c r="A11" s="4" t="s">
        <v>1103</v>
      </c>
      <c r="B11" s="4">
        <v>1185732</v>
      </c>
      <c r="C11" s="5">
        <v>43838</v>
      </c>
      <c r="D11" s="4" t="s">
        <v>14</v>
      </c>
      <c r="E11" s="12" t="s">
        <v>1087</v>
      </c>
      <c r="F11" s="13">
        <v>500</v>
      </c>
      <c r="G11">
        <v>900</v>
      </c>
      <c r="H11">
        <v>450000</v>
      </c>
      <c r="I11" s="10">
        <v>135000</v>
      </c>
      <c r="J11">
        <f t="shared" si="0"/>
        <v>746</v>
      </c>
      <c r="L11" t="str">
        <v>Sports Direct</v>
      </c>
      <c r="M11">
        <f t="shared" si="1"/>
        <v>280</v>
      </c>
      <c r="R11" s="40" t="s">
        <v>1230</v>
      </c>
      <c r="S11" s="144"/>
    </row>
    <row r="12" spans="1:26">
      <c r="A12" s="4" t="s">
        <v>1103</v>
      </c>
      <c r="B12" s="4">
        <v>1185732</v>
      </c>
      <c r="C12" s="5">
        <v>43851</v>
      </c>
      <c r="D12" s="4" t="s">
        <v>14</v>
      </c>
      <c r="E12" s="12" t="s">
        <v>1087</v>
      </c>
      <c r="F12" s="13">
        <v>400</v>
      </c>
      <c r="G12">
        <v>950</v>
      </c>
      <c r="H12">
        <v>380000</v>
      </c>
      <c r="I12" s="10">
        <v>133000</v>
      </c>
      <c r="J12">
        <f t="shared" si="0"/>
        <v>746</v>
      </c>
      <c r="L12" t="str">
        <v>West Gear</v>
      </c>
      <c r="M12">
        <f t="shared" si="1"/>
        <v>472</v>
      </c>
      <c r="R12" s="149" t="s">
        <v>1228</v>
      </c>
      <c r="S12" s="146">
        <v>43831</v>
      </c>
      <c r="T12" s="146">
        <v>43832</v>
      </c>
      <c r="U12" s="146">
        <v>43833</v>
      </c>
      <c r="V12" s="146">
        <v>43834</v>
      </c>
    </row>
    <row r="13" spans="1:26" ht="15" thickBot="1">
      <c r="A13" s="4" t="s">
        <v>1103</v>
      </c>
      <c r="B13" s="4">
        <v>1185732</v>
      </c>
      <c r="C13" s="5">
        <v>43852</v>
      </c>
      <c r="D13" s="4" t="s">
        <v>14</v>
      </c>
      <c r="E13" s="12" t="s">
        <v>1087</v>
      </c>
      <c r="F13" s="13">
        <v>450</v>
      </c>
      <c r="G13">
        <v>825</v>
      </c>
      <c r="H13">
        <v>371250</v>
      </c>
      <c r="I13" s="10">
        <v>129937.5</v>
      </c>
      <c r="J13">
        <f t="shared" si="0"/>
        <v>746</v>
      </c>
      <c r="L13" t="str">
        <v>Kohl's</v>
      </c>
      <c r="M13">
        <f t="shared" si="1"/>
        <v>558</v>
      </c>
      <c r="R13" s="150" t="s">
        <v>1229</v>
      </c>
      <c r="S13" s="147">
        <v>600000</v>
      </c>
      <c r="T13" s="147">
        <v>500000</v>
      </c>
      <c r="U13" s="147">
        <v>400000</v>
      </c>
      <c r="V13" s="148">
        <v>382500</v>
      </c>
    </row>
    <row r="14" spans="1:26">
      <c r="A14" s="4" t="s">
        <v>1103</v>
      </c>
      <c r="B14" s="4">
        <v>1185732</v>
      </c>
      <c r="C14" s="5">
        <v>43853</v>
      </c>
      <c r="D14" s="4" t="s">
        <v>14</v>
      </c>
      <c r="E14" s="12" t="s">
        <v>1086</v>
      </c>
      <c r="F14" s="13">
        <v>600</v>
      </c>
      <c r="G14">
        <v>900</v>
      </c>
      <c r="H14">
        <v>540000</v>
      </c>
      <c r="I14" s="10">
        <v>162000</v>
      </c>
      <c r="J14">
        <f t="shared" si="0"/>
        <v>746</v>
      </c>
      <c r="L14" t="str">
        <v>Amazon</v>
      </c>
      <c r="M14">
        <f t="shared" si="1"/>
        <v>135</v>
      </c>
    </row>
    <row r="15" spans="1:26">
      <c r="A15" s="4" t="s">
        <v>1103</v>
      </c>
      <c r="B15" s="4">
        <v>1185732</v>
      </c>
      <c r="C15" s="5">
        <v>43854</v>
      </c>
      <c r="D15" s="4" t="s">
        <v>14</v>
      </c>
      <c r="E15" s="12" t="s">
        <v>1086</v>
      </c>
      <c r="F15" s="13">
        <v>500</v>
      </c>
      <c r="G15">
        <v>1000</v>
      </c>
      <c r="H15">
        <v>500000</v>
      </c>
      <c r="I15" s="10">
        <v>125000</v>
      </c>
      <c r="J15">
        <f t="shared" si="0"/>
        <v>746</v>
      </c>
      <c r="S15" s="145"/>
      <c r="T15" s="145"/>
      <c r="U15" s="145"/>
      <c r="V15" s="145"/>
    </row>
    <row r="16" spans="1:26">
      <c r="A16" s="4" t="s">
        <v>1103</v>
      </c>
      <c r="B16" s="4">
        <v>1185732</v>
      </c>
      <c r="C16" s="5">
        <v>43855</v>
      </c>
      <c r="D16" s="4" t="s">
        <v>14</v>
      </c>
      <c r="E16" s="12" t="s">
        <v>1086</v>
      </c>
      <c r="F16" s="13">
        <v>500</v>
      </c>
      <c r="G16">
        <v>1220</v>
      </c>
      <c r="H16">
        <v>610000</v>
      </c>
      <c r="I16" s="10">
        <v>305000</v>
      </c>
      <c r="J16">
        <f t="shared" si="0"/>
        <v>746</v>
      </c>
      <c r="R16" t="s">
        <v>1231</v>
      </c>
    </row>
    <row r="17" spans="1:19">
      <c r="A17" s="4" t="s">
        <v>1103</v>
      </c>
      <c r="B17" s="4">
        <v>1185732</v>
      </c>
      <c r="C17" s="5">
        <v>43856</v>
      </c>
      <c r="D17" s="4" t="s">
        <v>14</v>
      </c>
      <c r="E17" s="12" t="s">
        <v>1087</v>
      </c>
      <c r="F17" s="13">
        <v>500</v>
      </c>
      <c r="G17">
        <v>925</v>
      </c>
      <c r="H17">
        <v>462500</v>
      </c>
      <c r="I17" s="10">
        <v>138750</v>
      </c>
      <c r="J17">
        <f t="shared" si="0"/>
        <v>746</v>
      </c>
    </row>
    <row r="18" spans="1:19">
      <c r="A18" s="4" t="s">
        <v>1103</v>
      </c>
      <c r="B18" s="4">
        <v>1185732</v>
      </c>
      <c r="C18" s="5">
        <v>43857</v>
      </c>
      <c r="D18" s="4" t="s">
        <v>14</v>
      </c>
      <c r="E18" s="12" t="s">
        <v>1087</v>
      </c>
      <c r="F18" s="13">
        <v>400</v>
      </c>
      <c r="G18">
        <v>950</v>
      </c>
      <c r="H18">
        <v>380000</v>
      </c>
      <c r="I18" s="10">
        <v>133000</v>
      </c>
      <c r="J18">
        <f t="shared" si="0"/>
        <v>746</v>
      </c>
      <c r="Q18" s="40" t="s">
        <v>1082</v>
      </c>
      <c r="R18" s="110">
        <f>HLOOKUP(U12,S12:V13,2,TRUE)</f>
        <v>400000</v>
      </c>
      <c r="S18" s="144" t="s">
        <v>1232</v>
      </c>
    </row>
    <row r="19" spans="1:19">
      <c r="A19" s="4" t="s">
        <v>1103</v>
      </c>
      <c r="B19" s="4">
        <v>1185732</v>
      </c>
      <c r="C19" s="5">
        <v>43858</v>
      </c>
      <c r="D19" s="4" t="s">
        <v>14</v>
      </c>
      <c r="E19" s="12" t="s">
        <v>1087</v>
      </c>
      <c r="F19" s="13">
        <v>450</v>
      </c>
      <c r="G19">
        <v>800</v>
      </c>
      <c r="H19">
        <v>360000</v>
      </c>
      <c r="I19" s="10">
        <v>126000</v>
      </c>
      <c r="J19">
        <f t="shared" si="0"/>
        <v>746</v>
      </c>
    </row>
    <row r="20" spans="1:19">
      <c r="A20" s="4" t="s">
        <v>1103</v>
      </c>
      <c r="B20" s="4">
        <v>1185732</v>
      </c>
      <c r="C20" s="5">
        <v>43859</v>
      </c>
      <c r="D20" s="4" t="s">
        <v>14</v>
      </c>
      <c r="E20" s="12" t="s">
        <v>1087</v>
      </c>
      <c r="F20" s="13">
        <v>600</v>
      </c>
      <c r="G20">
        <v>850</v>
      </c>
      <c r="H20">
        <v>510000</v>
      </c>
      <c r="I20" s="10">
        <v>153000</v>
      </c>
      <c r="J20">
        <f t="shared" si="0"/>
        <v>746</v>
      </c>
    </row>
    <row r="21" spans="1:19">
      <c r="A21" s="4" t="s">
        <v>1103</v>
      </c>
      <c r="B21" s="4">
        <v>1185732</v>
      </c>
      <c r="C21" s="5">
        <v>43860</v>
      </c>
      <c r="D21" s="4" t="s">
        <v>14</v>
      </c>
      <c r="E21" s="12" t="s">
        <v>1086</v>
      </c>
      <c r="F21" s="13">
        <v>500</v>
      </c>
      <c r="G21">
        <v>950</v>
      </c>
      <c r="H21">
        <v>475000</v>
      </c>
      <c r="I21" s="10">
        <v>118750</v>
      </c>
      <c r="J21">
        <f t="shared" si="0"/>
        <v>746</v>
      </c>
    </row>
    <row r="22" spans="1:19">
      <c r="A22" s="4" t="s">
        <v>1103</v>
      </c>
      <c r="B22" s="4">
        <v>1185732</v>
      </c>
      <c r="C22" s="5">
        <v>43861</v>
      </c>
      <c r="D22" s="4" t="s">
        <v>14</v>
      </c>
      <c r="E22" s="12" t="s">
        <v>1086</v>
      </c>
      <c r="F22" s="13">
        <v>500</v>
      </c>
      <c r="G22">
        <v>1200</v>
      </c>
      <c r="H22">
        <v>600000</v>
      </c>
      <c r="I22" s="10">
        <v>300000</v>
      </c>
      <c r="J22">
        <f t="shared" si="0"/>
        <v>746</v>
      </c>
    </row>
    <row r="23" spans="1:19">
      <c r="A23" s="4" t="s">
        <v>1103</v>
      </c>
      <c r="B23" s="4">
        <v>1185732</v>
      </c>
      <c r="C23" s="5">
        <v>43862</v>
      </c>
      <c r="D23" s="4" t="s">
        <v>14</v>
      </c>
      <c r="E23" s="12" t="s">
        <v>1086</v>
      </c>
      <c r="F23" s="13">
        <v>500</v>
      </c>
      <c r="G23">
        <v>900</v>
      </c>
      <c r="H23">
        <v>450000</v>
      </c>
      <c r="I23" s="10">
        <v>135000</v>
      </c>
      <c r="J23">
        <f t="shared" si="0"/>
        <v>746</v>
      </c>
    </row>
    <row r="24" spans="1:19">
      <c r="A24" s="4" t="s">
        <v>1103</v>
      </c>
      <c r="B24" s="4">
        <v>1185732</v>
      </c>
      <c r="C24" s="5">
        <v>43863</v>
      </c>
      <c r="D24" s="4" t="s">
        <v>14</v>
      </c>
      <c r="E24" s="12" t="s">
        <v>1086</v>
      </c>
      <c r="F24" s="13">
        <v>400</v>
      </c>
      <c r="G24">
        <v>900</v>
      </c>
      <c r="H24">
        <v>360000</v>
      </c>
      <c r="I24" s="10">
        <v>126000</v>
      </c>
      <c r="J24">
        <f t="shared" si="0"/>
        <v>746</v>
      </c>
    </row>
    <row r="25" spans="1:19">
      <c r="A25" s="4" t="s">
        <v>1103</v>
      </c>
      <c r="B25" s="4">
        <v>1185732</v>
      </c>
      <c r="C25" s="5">
        <v>43864</v>
      </c>
      <c r="D25" s="4" t="s">
        <v>14</v>
      </c>
      <c r="E25" s="12" t="s">
        <v>1087</v>
      </c>
      <c r="F25" s="13">
        <v>450</v>
      </c>
      <c r="G25">
        <v>825</v>
      </c>
      <c r="H25">
        <v>371250</v>
      </c>
      <c r="I25" s="10">
        <v>129937.5</v>
      </c>
      <c r="J25">
        <f t="shared" si="0"/>
        <v>746</v>
      </c>
    </row>
    <row r="26" spans="1:19">
      <c r="A26" s="4" t="s">
        <v>1103</v>
      </c>
      <c r="B26" s="4">
        <v>1185732</v>
      </c>
      <c r="C26" s="5">
        <v>43865</v>
      </c>
      <c r="D26" s="4" t="s">
        <v>14</v>
      </c>
      <c r="E26" s="12" t="s">
        <v>1087</v>
      </c>
      <c r="F26" s="13">
        <v>600</v>
      </c>
      <c r="G26">
        <v>825</v>
      </c>
      <c r="H26">
        <v>495000</v>
      </c>
      <c r="I26" s="10">
        <v>148500</v>
      </c>
      <c r="J26">
        <f t="shared" si="0"/>
        <v>746</v>
      </c>
    </row>
    <row r="27" spans="1:19">
      <c r="A27" s="4" t="s">
        <v>1103</v>
      </c>
      <c r="B27" s="4">
        <v>1185732</v>
      </c>
      <c r="C27" s="5">
        <v>43866</v>
      </c>
      <c r="D27" s="4" t="s">
        <v>14</v>
      </c>
      <c r="E27" s="12" t="s">
        <v>1087</v>
      </c>
      <c r="F27" s="13">
        <v>500</v>
      </c>
      <c r="G27">
        <v>950</v>
      </c>
      <c r="H27">
        <v>475000</v>
      </c>
      <c r="I27" s="10">
        <v>118750</v>
      </c>
      <c r="J27">
        <f t="shared" si="0"/>
        <v>746</v>
      </c>
    </row>
    <row r="28" spans="1:19">
      <c r="A28" s="4" t="s">
        <v>1103</v>
      </c>
      <c r="B28" s="4">
        <v>1185732</v>
      </c>
      <c r="C28" s="5">
        <v>43867</v>
      </c>
      <c r="D28" s="4" t="s">
        <v>14</v>
      </c>
      <c r="E28" s="12" t="s">
        <v>1087</v>
      </c>
      <c r="F28" s="13">
        <v>600</v>
      </c>
      <c r="G28">
        <v>1220</v>
      </c>
      <c r="H28">
        <v>732000</v>
      </c>
      <c r="I28" s="10">
        <v>366000</v>
      </c>
      <c r="J28">
        <f t="shared" si="0"/>
        <v>746</v>
      </c>
    </row>
    <row r="29" spans="1:19">
      <c r="A29" s="4" t="s">
        <v>1103</v>
      </c>
      <c r="B29" s="4">
        <v>1185732</v>
      </c>
      <c r="C29" s="5">
        <v>43868</v>
      </c>
      <c r="D29" s="4" t="s">
        <v>14</v>
      </c>
      <c r="E29" s="12" t="s">
        <v>1087</v>
      </c>
      <c r="F29" s="13">
        <v>550</v>
      </c>
      <c r="G29">
        <v>925</v>
      </c>
      <c r="H29">
        <v>508750</v>
      </c>
      <c r="I29" s="10">
        <v>152625</v>
      </c>
      <c r="J29">
        <f t="shared" si="0"/>
        <v>746</v>
      </c>
    </row>
    <row r="30" spans="1:19">
      <c r="A30" s="4" t="s">
        <v>1103</v>
      </c>
      <c r="B30" s="4">
        <v>1185732</v>
      </c>
      <c r="C30" s="5">
        <v>43869</v>
      </c>
      <c r="D30" s="4" t="s">
        <v>14</v>
      </c>
      <c r="E30" s="12" t="s">
        <v>1086</v>
      </c>
      <c r="F30" s="13">
        <v>500</v>
      </c>
      <c r="G30">
        <v>900</v>
      </c>
      <c r="H30">
        <v>450000</v>
      </c>
      <c r="I30" s="10">
        <v>157500</v>
      </c>
      <c r="J30">
        <f t="shared" si="0"/>
        <v>746</v>
      </c>
    </row>
    <row r="31" spans="1:19">
      <c r="A31" s="4" t="s">
        <v>1103</v>
      </c>
      <c r="B31" s="4">
        <v>1185732</v>
      </c>
      <c r="C31" s="5">
        <v>43870</v>
      </c>
      <c r="D31" s="4" t="s">
        <v>14</v>
      </c>
      <c r="E31" s="12" t="s">
        <v>1087</v>
      </c>
      <c r="F31" s="13">
        <v>500</v>
      </c>
      <c r="G31">
        <v>850</v>
      </c>
      <c r="H31">
        <v>425000</v>
      </c>
      <c r="I31" s="10">
        <v>148750</v>
      </c>
      <c r="J31">
        <f t="shared" si="0"/>
        <v>746</v>
      </c>
    </row>
    <row r="32" spans="1:19">
      <c r="A32" s="4" t="s">
        <v>1103</v>
      </c>
      <c r="B32" s="4">
        <v>1185732</v>
      </c>
      <c r="C32" s="5">
        <v>43871</v>
      </c>
      <c r="D32" s="4" t="s">
        <v>14</v>
      </c>
      <c r="E32" s="12" t="s">
        <v>1086</v>
      </c>
      <c r="F32" s="13">
        <v>600</v>
      </c>
      <c r="G32">
        <v>875</v>
      </c>
      <c r="H32">
        <v>525000</v>
      </c>
      <c r="I32" s="10">
        <v>157500</v>
      </c>
      <c r="J32">
        <f t="shared" si="0"/>
        <v>746</v>
      </c>
    </row>
    <row r="33" spans="1:10">
      <c r="A33" s="4" t="s">
        <v>1103</v>
      </c>
      <c r="B33" s="4">
        <v>1185732</v>
      </c>
      <c r="C33" s="5">
        <v>43893</v>
      </c>
      <c r="D33" s="4" t="s">
        <v>14</v>
      </c>
      <c r="E33" s="12" t="s">
        <v>1087</v>
      </c>
      <c r="F33" s="13">
        <v>650</v>
      </c>
      <c r="G33">
        <v>1000</v>
      </c>
      <c r="H33">
        <v>650000</v>
      </c>
      <c r="I33" s="10">
        <v>162500</v>
      </c>
      <c r="J33">
        <f t="shared" si="0"/>
        <v>746</v>
      </c>
    </row>
    <row r="34" spans="1:10">
      <c r="A34" s="4" t="s">
        <v>1103</v>
      </c>
      <c r="B34" s="4">
        <v>1185732</v>
      </c>
      <c r="C34" s="5">
        <v>43894</v>
      </c>
      <c r="D34" s="4" t="s">
        <v>14</v>
      </c>
      <c r="E34" s="12" t="s">
        <v>1086</v>
      </c>
      <c r="F34" s="13">
        <v>600</v>
      </c>
      <c r="G34">
        <v>1250</v>
      </c>
      <c r="H34">
        <v>750000</v>
      </c>
      <c r="I34" s="10">
        <v>375000</v>
      </c>
      <c r="J34">
        <f t="shared" si="0"/>
        <v>746</v>
      </c>
    </row>
    <row r="35" spans="1:10">
      <c r="A35" s="4" t="s">
        <v>1103</v>
      </c>
      <c r="B35" s="4">
        <v>1185732</v>
      </c>
      <c r="C35" s="5">
        <v>43895</v>
      </c>
      <c r="D35" s="4" t="s">
        <v>14</v>
      </c>
      <c r="E35" s="12" t="s">
        <v>1087</v>
      </c>
      <c r="F35" s="13">
        <v>550</v>
      </c>
      <c r="G35">
        <v>1000</v>
      </c>
      <c r="H35">
        <v>550000</v>
      </c>
      <c r="I35" s="10">
        <v>165000</v>
      </c>
      <c r="J35">
        <f t="shared" si="0"/>
        <v>746</v>
      </c>
    </row>
    <row r="36" spans="1:10">
      <c r="A36" s="4" t="s">
        <v>1103</v>
      </c>
      <c r="B36" s="4">
        <v>1185732</v>
      </c>
      <c r="C36" s="5">
        <v>43896</v>
      </c>
      <c r="D36" s="4" t="s">
        <v>14</v>
      </c>
      <c r="E36" s="12" t="s">
        <v>1089</v>
      </c>
      <c r="F36" s="13">
        <v>500.00000000000006</v>
      </c>
      <c r="G36">
        <v>925</v>
      </c>
      <c r="H36">
        <v>462500.00000000006</v>
      </c>
      <c r="I36" s="10">
        <v>161875</v>
      </c>
      <c r="J36">
        <f t="shared" si="0"/>
        <v>746</v>
      </c>
    </row>
    <row r="37" spans="1:10">
      <c r="A37" s="4" t="s">
        <v>1103</v>
      </c>
      <c r="B37" s="4">
        <v>1185732</v>
      </c>
      <c r="C37" s="5">
        <v>43897</v>
      </c>
      <c r="D37" s="4" t="s">
        <v>14</v>
      </c>
      <c r="E37" s="12" t="s">
        <v>1087</v>
      </c>
      <c r="F37" s="13">
        <v>500</v>
      </c>
      <c r="G37">
        <v>900</v>
      </c>
      <c r="H37">
        <v>450000</v>
      </c>
      <c r="I37" s="10">
        <v>157500</v>
      </c>
      <c r="J37">
        <f t="shared" si="0"/>
        <v>746</v>
      </c>
    </row>
    <row r="38" spans="1:10">
      <c r="A38" s="4" t="s">
        <v>1103</v>
      </c>
      <c r="B38" s="4">
        <v>1185732</v>
      </c>
      <c r="C38" s="5">
        <v>43898</v>
      </c>
      <c r="D38" s="4" t="s">
        <v>14</v>
      </c>
      <c r="E38" s="12" t="s">
        <v>1088</v>
      </c>
      <c r="F38" s="13">
        <v>600</v>
      </c>
      <c r="G38">
        <v>900</v>
      </c>
      <c r="H38">
        <v>540000</v>
      </c>
      <c r="I38" s="10">
        <v>162000</v>
      </c>
      <c r="J38">
        <f t="shared" si="0"/>
        <v>746</v>
      </c>
    </row>
    <row r="39" spans="1:10">
      <c r="A39" s="4" t="s">
        <v>1103</v>
      </c>
      <c r="B39" s="4">
        <v>1185732</v>
      </c>
      <c r="C39" s="5">
        <v>43899</v>
      </c>
      <c r="D39" s="4" t="s">
        <v>14</v>
      </c>
      <c r="E39" s="12" t="s">
        <v>1088</v>
      </c>
      <c r="F39" s="13">
        <v>650</v>
      </c>
      <c r="G39">
        <v>1050</v>
      </c>
      <c r="H39">
        <v>682500</v>
      </c>
      <c r="I39" s="10">
        <v>170625</v>
      </c>
      <c r="J39">
        <f t="shared" si="0"/>
        <v>746</v>
      </c>
    </row>
    <row r="40" spans="1:10">
      <c r="A40" s="4" t="s">
        <v>1103</v>
      </c>
      <c r="B40" s="4">
        <v>1185732</v>
      </c>
      <c r="C40" s="5">
        <v>43900</v>
      </c>
      <c r="D40" s="4" t="s">
        <v>14</v>
      </c>
      <c r="E40" s="12" t="s">
        <v>1086</v>
      </c>
      <c r="F40" s="13">
        <v>600</v>
      </c>
      <c r="G40">
        <v>1275</v>
      </c>
      <c r="H40">
        <v>765000</v>
      </c>
      <c r="I40" s="10">
        <v>382500</v>
      </c>
      <c r="J40">
        <f t="shared" si="0"/>
        <v>746</v>
      </c>
    </row>
    <row r="41" spans="1:10">
      <c r="A41" s="4" t="s">
        <v>1103</v>
      </c>
      <c r="B41" s="4">
        <v>1185732</v>
      </c>
      <c r="C41" s="5">
        <v>43901</v>
      </c>
      <c r="D41" s="4" t="s">
        <v>14</v>
      </c>
      <c r="E41" s="12" t="s">
        <v>1086</v>
      </c>
      <c r="F41" s="13">
        <v>550</v>
      </c>
      <c r="G41">
        <v>1025</v>
      </c>
      <c r="H41">
        <v>563750</v>
      </c>
      <c r="I41" s="10">
        <v>169125</v>
      </c>
      <c r="J41">
        <f t="shared" si="0"/>
        <v>746</v>
      </c>
    </row>
    <row r="42" spans="1:10">
      <c r="A42" s="4" t="s">
        <v>1103</v>
      </c>
      <c r="B42" s="4">
        <v>1185732</v>
      </c>
      <c r="C42" s="5">
        <v>43902</v>
      </c>
      <c r="D42" s="4" t="s">
        <v>14</v>
      </c>
      <c r="E42" s="12" t="s">
        <v>1088</v>
      </c>
      <c r="F42" s="13">
        <v>500.00000000000006</v>
      </c>
      <c r="G42">
        <v>950</v>
      </c>
      <c r="H42">
        <v>475000.00000000006</v>
      </c>
      <c r="I42" s="10">
        <v>166250</v>
      </c>
      <c r="J42">
        <f t="shared" si="0"/>
        <v>746</v>
      </c>
    </row>
    <row r="43" spans="1:10">
      <c r="A43" s="4" t="s">
        <v>1103</v>
      </c>
      <c r="B43" s="4">
        <v>1185732</v>
      </c>
      <c r="C43" s="5">
        <v>43903</v>
      </c>
      <c r="D43" s="4" t="s">
        <v>14</v>
      </c>
      <c r="E43" s="12" t="s">
        <v>1086</v>
      </c>
      <c r="F43" s="13">
        <v>500</v>
      </c>
      <c r="G43">
        <v>900</v>
      </c>
      <c r="H43">
        <v>450000</v>
      </c>
      <c r="I43" s="10">
        <v>157500</v>
      </c>
      <c r="J43">
        <f t="shared" si="0"/>
        <v>746</v>
      </c>
    </row>
    <row r="44" spans="1:10">
      <c r="A44" s="4" t="s">
        <v>1103</v>
      </c>
      <c r="B44" s="4">
        <v>1185732</v>
      </c>
      <c r="C44" s="5">
        <v>43904</v>
      </c>
      <c r="D44" s="4" t="s">
        <v>14</v>
      </c>
      <c r="E44" s="12" t="s">
        <v>1086</v>
      </c>
      <c r="F44" s="13">
        <v>600</v>
      </c>
      <c r="G44">
        <v>925</v>
      </c>
      <c r="H44">
        <v>555000</v>
      </c>
      <c r="I44" s="10">
        <v>166500</v>
      </c>
      <c r="J44">
        <f t="shared" si="0"/>
        <v>746</v>
      </c>
    </row>
    <row r="45" spans="1:10">
      <c r="A45" s="4" t="s">
        <v>1103</v>
      </c>
      <c r="B45" s="4">
        <v>1185732</v>
      </c>
      <c r="C45" s="5">
        <v>43905</v>
      </c>
      <c r="D45" s="4" t="s">
        <v>14</v>
      </c>
      <c r="E45" s="12" t="s">
        <v>1087</v>
      </c>
      <c r="F45" s="13">
        <v>650</v>
      </c>
      <c r="G45">
        <v>1100</v>
      </c>
      <c r="H45">
        <v>715000</v>
      </c>
      <c r="I45" s="10">
        <v>178750</v>
      </c>
      <c r="J45">
        <f t="shared" si="0"/>
        <v>746</v>
      </c>
    </row>
    <row r="46" spans="1:10">
      <c r="A46" s="4" t="s">
        <v>1103</v>
      </c>
      <c r="B46" s="4">
        <v>1185732</v>
      </c>
      <c r="C46" s="5">
        <v>43906</v>
      </c>
      <c r="D46" s="4" t="s">
        <v>14</v>
      </c>
      <c r="E46" s="12" t="s">
        <v>1087</v>
      </c>
      <c r="F46" s="13">
        <v>600</v>
      </c>
      <c r="G46">
        <v>1250</v>
      </c>
      <c r="H46">
        <v>750000</v>
      </c>
      <c r="I46" s="10">
        <v>375000</v>
      </c>
      <c r="J46">
        <f t="shared" si="0"/>
        <v>746</v>
      </c>
    </row>
    <row r="47" spans="1:10">
      <c r="A47" s="4" t="s">
        <v>1103</v>
      </c>
      <c r="B47" s="4">
        <v>1185732</v>
      </c>
      <c r="C47" s="5">
        <v>43907</v>
      </c>
      <c r="D47" s="4" t="s">
        <v>14</v>
      </c>
      <c r="E47" s="12" t="s">
        <v>1086</v>
      </c>
      <c r="F47" s="13">
        <v>550</v>
      </c>
      <c r="G47">
        <v>1025</v>
      </c>
      <c r="H47">
        <v>563750</v>
      </c>
      <c r="I47" s="10">
        <v>169125</v>
      </c>
      <c r="J47">
        <f t="shared" si="0"/>
        <v>746</v>
      </c>
    </row>
    <row r="48" spans="1:10">
      <c r="A48" s="4" t="s">
        <v>1103</v>
      </c>
      <c r="B48" s="4">
        <v>1185732</v>
      </c>
      <c r="C48" s="5">
        <v>43908</v>
      </c>
      <c r="D48" s="4" t="s">
        <v>14</v>
      </c>
      <c r="E48" s="12" t="s">
        <v>1087</v>
      </c>
      <c r="F48" s="13">
        <v>500.00000000000006</v>
      </c>
      <c r="G48">
        <v>950</v>
      </c>
      <c r="H48">
        <v>475000.00000000006</v>
      </c>
      <c r="I48" s="10">
        <v>166250</v>
      </c>
      <c r="J48">
        <f t="shared" si="0"/>
        <v>746</v>
      </c>
    </row>
    <row r="49" spans="1:10">
      <c r="A49" s="4" t="s">
        <v>1103</v>
      </c>
      <c r="B49" s="4">
        <v>1185732</v>
      </c>
      <c r="C49" s="5">
        <v>43921</v>
      </c>
      <c r="D49" s="4" t="s">
        <v>14</v>
      </c>
      <c r="E49" s="12" t="s">
        <v>1086</v>
      </c>
      <c r="F49" s="13">
        <v>500.00000000000006</v>
      </c>
      <c r="G49">
        <v>925</v>
      </c>
      <c r="H49">
        <v>462500.00000000006</v>
      </c>
      <c r="I49" s="10">
        <v>161875</v>
      </c>
      <c r="J49">
        <f t="shared" si="0"/>
        <v>746</v>
      </c>
    </row>
    <row r="50" spans="1:10">
      <c r="A50" s="4" t="s">
        <v>1104</v>
      </c>
      <c r="B50" s="4">
        <v>1185732</v>
      </c>
      <c r="C50" s="5">
        <v>43938</v>
      </c>
      <c r="D50" s="4" t="s">
        <v>14</v>
      </c>
      <c r="E50" s="12" t="s">
        <v>1087</v>
      </c>
      <c r="F50" s="13">
        <v>600</v>
      </c>
      <c r="G50">
        <v>900</v>
      </c>
      <c r="H50">
        <v>540000</v>
      </c>
      <c r="I50" s="10">
        <v>162000</v>
      </c>
      <c r="J50">
        <f t="shared" si="0"/>
        <v>304</v>
      </c>
    </row>
    <row r="51" spans="1:10">
      <c r="A51" s="4" t="s">
        <v>1104</v>
      </c>
      <c r="B51" s="4">
        <v>1185732</v>
      </c>
      <c r="C51" s="5">
        <v>43939</v>
      </c>
      <c r="D51" s="4" t="s">
        <v>14</v>
      </c>
      <c r="E51" s="12" t="s">
        <v>1087</v>
      </c>
      <c r="F51" s="13">
        <v>650</v>
      </c>
      <c r="G51">
        <v>1075</v>
      </c>
      <c r="H51">
        <v>698750</v>
      </c>
      <c r="I51" s="10">
        <v>174687.5</v>
      </c>
      <c r="J51">
        <f t="shared" si="0"/>
        <v>304</v>
      </c>
    </row>
    <row r="52" spans="1:10">
      <c r="A52" s="4" t="s">
        <v>1104</v>
      </c>
      <c r="B52" s="4">
        <v>1185732</v>
      </c>
      <c r="C52" s="5">
        <v>43940</v>
      </c>
      <c r="D52" s="4" t="s">
        <v>14</v>
      </c>
      <c r="E52" s="12" t="s">
        <v>1087</v>
      </c>
      <c r="F52" s="13">
        <v>600</v>
      </c>
      <c r="G52">
        <v>1200</v>
      </c>
      <c r="H52">
        <v>720000</v>
      </c>
      <c r="I52" s="10">
        <v>360000</v>
      </c>
      <c r="J52">
        <f t="shared" si="0"/>
        <v>304</v>
      </c>
    </row>
    <row r="53" spans="1:10">
      <c r="A53" s="4" t="s">
        <v>1104</v>
      </c>
      <c r="B53" s="4">
        <v>1185732</v>
      </c>
      <c r="C53" s="5">
        <v>43941</v>
      </c>
      <c r="D53" s="4" t="s">
        <v>14</v>
      </c>
      <c r="E53" s="12" t="s">
        <v>1087</v>
      </c>
      <c r="F53" s="13">
        <v>550</v>
      </c>
      <c r="G53">
        <v>1000</v>
      </c>
      <c r="H53">
        <v>550000</v>
      </c>
      <c r="I53" s="10">
        <v>165000</v>
      </c>
      <c r="J53">
        <f t="shared" si="0"/>
        <v>304</v>
      </c>
    </row>
    <row r="54" spans="1:10">
      <c r="A54" s="4" t="s">
        <v>1104</v>
      </c>
      <c r="B54" s="4">
        <v>1185732</v>
      </c>
      <c r="C54" s="5">
        <v>43942</v>
      </c>
      <c r="D54" s="4" t="s">
        <v>14</v>
      </c>
      <c r="E54" s="12" t="s">
        <v>1087</v>
      </c>
      <c r="F54" s="13">
        <v>500.00000000000006</v>
      </c>
      <c r="G54">
        <v>925</v>
      </c>
      <c r="H54">
        <v>462500.00000000006</v>
      </c>
      <c r="I54" s="10">
        <v>161875</v>
      </c>
      <c r="J54">
        <f t="shared" si="0"/>
        <v>304</v>
      </c>
    </row>
    <row r="55" spans="1:10">
      <c r="A55" s="4" t="s">
        <v>1104</v>
      </c>
      <c r="B55" s="4">
        <v>1185732</v>
      </c>
      <c r="C55" s="5">
        <v>43943</v>
      </c>
      <c r="D55" s="4" t="s">
        <v>14</v>
      </c>
      <c r="E55" s="12" t="s">
        <v>1086</v>
      </c>
      <c r="F55" s="13">
        <v>500</v>
      </c>
      <c r="G55">
        <v>900</v>
      </c>
      <c r="H55">
        <v>450000</v>
      </c>
      <c r="I55" s="10">
        <v>157500</v>
      </c>
      <c r="J55">
        <f t="shared" si="0"/>
        <v>304</v>
      </c>
    </row>
    <row r="56" spans="1:10">
      <c r="A56" s="4" t="s">
        <v>1104</v>
      </c>
      <c r="B56" s="4">
        <v>1185732</v>
      </c>
      <c r="C56" s="5">
        <v>43944</v>
      </c>
      <c r="D56" s="4" t="s">
        <v>14</v>
      </c>
      <c r="E56" s="12" t="s">
        <v>1086</v>
      </c>
      <c r="F56" s="13">
        <v>600</v>
      </c>
      <c r="G56">
        <v>900</v>
      </c>
      <c r="H56">
        <v>540000</v>
      </c>
      <c r="I56" s="10">
        <v>162000</v>
      </c>
      <c r="J56">
        <f t="shared" si="0"/>
        <v>304</v>
      </c>
    </row>
    <row r="57" spans="1:10">
      <c r="A57" s="4" t="s">
        <v>1104</v>
      </c>
      <c r="B57" s="4">
        <v>1185732</v>
      </c>
      <c r="C57" s="5">
        <v>43945</v>
      </c>
      <c r="D57" s="4" t="s">
        <v>14</v>
      </c>
      <c r="E57" s="12" t="s">
        <v>1087</v>
      </c>
      <c r="F57" s="13">
        <v>650</v>
      </c>
      <c r="G57">
        <v>1000</v>
      </c>
      <c r="H57">
        <v>650000</v>
      </c>
      <c r="I57" s="10">
        <v>162500</v>
      </c>
      <c r="J57">
        <f t="shared" si="0"/>
        <v>304</v>
      </c>
    </row>
    <row r="58" spans="1:10">
      <c r="A58" s="4" t="s">
        <v>1104</v>
      </c>
      <c r="B58" s="4">
        <v>1185732</v>
      </c>
      <c r="C58" s="5">
        <v>43946</v>
      </c>
      <c r="D58" s="4" t="s">
        <v>14</v>
      </c>
      <c r="E58" s="12" t="s">
        <v>1087</v>
      </c>
      <c r="F58" s="13">
        <v>650</v>
      </c>
      <c r="G58">
        <v>875</v>
      </c>
      <c r="H58">
        <v>568750</v>
      </c>
      <c r="I58" s="10">
        <v>170625</v>
      </c>
      <c r="J58">
        <f t="shared" si="0"/>
        <v>304</v>
      </c>
    </row>
    <row r="59" spans="1:10">
      <c r="A59" s="4" t="s">
        <v>1104</v>
      </c>
      <c r="B59" s="4">
        <v>1185732</v>
      </c>
      <c r="C59" s="5">
        <v>43947</v>
      </c>
      <c r="D59" s="4" t="s">
        <v>14</v>
      </c>
      <c r="E59" s="12" t="s">
        <v>1087</v>
      </c>
      <c r="F59" s="13">
        <v>700</v>
      </c>
      <c r="G59">
        <v>1000</v>
      </c>
      <c r="H59">
        <v>700000</v>
      </c>
      <c r="I59" s="10">
        <v>175000</v>
      </c>
      <c r="J59">
        <f t="shared" si="0"/>
        <v>304</v>
      </c>
    </row>
    <row r="60" spans="1:10">
      <c r="A60" s="4" t="s">
        <v>1104</v>
      </c>
      <c r="B60" s="4">
        <v>1185732</v>
      </c>
      <c r="C60" s="5">
        <v>43948</v>
      </c>
      <c r="D60" s="4" t="s">
        <v>14</v>
      </c>
      <c r="E60" s="12" t="s">
        <v>1086</v>
      </c>
      <c r="F60" s="13">
        <v>650</v>
      </c>
      <c r="G60">
        <v>1150</v>
      </c>
      <c r="H60">
        <v>747500</v>
      </c>
      <c r="I60" s="10">
        <v>373750</v>
      </c>
      <c r="J60">
        <f t="shared" si="0"/>
        <v>304</v>
      </c>
    </row>
    <row r="61" spans="1:10">
      <c r="A61" s="4" t="s">
        <v>1104</v>
      </c>
      <c r="B61" s="4">
        <v>1185732</v>
      </c>
      <c r="C61" s="5">
        <v>43949</v>
      </c>
      <c r="D61" s="4" t="s">
        <v>14</v>
      </c>
      <c r="E61" s="12" t="s">
        <v>1087</v>
      </c>
      <c r="F61" s="13">
        <v>550</v>
      </c>
      <c r="G61">
        <v>975</v>
      </c>
      <c r="H61">
        <v>536250</v>
      </c>
      <c r="I61" s="10">
        <v>160875</v>
      </c>
      <c r="J61">
        <f t="shared" si="0"/>
        <v>304</v>
      </c>
    </row>
    <row r="62" spans="1:10">
      <c r="A62" s="4" t="s">
        <v>1104</v>
      </c>
      <c r="B62" s="4">
        <v>1185732</v>
      </c>
      <c r="C62" s="5">
        <v>43950</v>
      </c>
      <c r="D62" s="4" t="s">
        <v>14</v>
      </c>
      <c r="E62" s="12" t="s">
        <v>1086</v>
      </c>
      <c r="F62" s="13">
        <v>550.00000000000011</v>
      </c>
      <c r="G62">
        <v>920</v>
      </c>
      <c r="H62">
        <v>506000.00000000006</v>
      </c>
      <c r="I62" s="10">
        <v>177100</v>
      </c>
      <c r="J62">
        <f t="shared" si="0"/>
        <v>304</v>
      </c>
    </row>
    <row r="63" spans="1:10">
      <c r="A63" s="4" t="s">
        <v>1104</v>
      </c>
      <c r="B63" s="4">
        <v>1185732</v>
      </c>
      <c r="C63" s="5">
        <v>43951</v>
      </c>
      <c r="D63" s="4" t="s">
        <v>14</v>
      </c>
      <c r="E63" s="12" t="s">
        <v>1086</v>
      </c>
      <c r="F63" s="13">
        <v>550.00000000000011</v>
      </c>
      <c r="G63">
        <v>900</v>
      </c>
      <c r="H63">
        <v>495000.00000000006</v>
      </c>
      <c r="I63" s="10">
        <v>173250</v>
      </c>
      <c r="J63">
        <f t="shared" si="0"/>
        <v>304</v>
      </c>
    </row>
    <row r="64" spans="1:10">
      <c r="A64" s="4" t="s">
        <v>1104</v>
      </c>
      <c r="B64" s="4">
        <v>1185732</v>
      </c>
      <c r="C64" s="5">
        <v>43952</v>
      </c>
      <c r="D64" s="4" t="s">
        <v>14</v>
      </c>
      <c r="E64" s="12" t="s">
        <v>1087</v>
      </c>
      <c r="F64" s="13">
        <v>650</v>
      </c>
      <c r="G64">
        <v>875</v>
      </c>
      <c r="H64">
        <v>568750</v>
      </c>
      <c r="I64" s="10">
        <v>170625</v>
      </c>
      <c r="J64">
        <f t="shared" si="0"/>
        <v>304</v>
      </c>
    </row>
    <row r="65" spans="1:10">
      <c r="A65" s="4" t="s">
        <v>1104</v>
      </c>
      <c r="B65" s="4">
        <v>1185732</v>
      </c>
      <c r="C65" s="5">
        <v>43953</v>
      </c>
      <c r="D65" s="4" t="s">
        <v>14</v>
      </c>
      <c r="E65" s="12" t="s">
        <v>1087</v>
      </c>
      <c r="F65" s="13">
        <v>700</v>
      </c>
      <c r="G65">
        <v>975</v>
      </c>
      <c r="H65">
        <v>682500</v>
      </c>
      <c r="I65" s="10">
        <v>170625</v>
      </c>
      <c r="J65">
        <f t="shared" si="0"/>
        <v>304</v>
      </c>
    </row>
    <row r="66" spans="1:10">
      <c r="A66" s="4" t="s">
        <v>1104</v>
      </c>
      <c r="B66" s="4">
        <v>1185732</v>
      </c>
      <c r="C66" s="5">
        <v>43954</v>
      </c>
      <c r="D66" s="4" t="s">
        <v>14</v>
      </c>
      <c r="E66" s="12" t="s">
        <v>1086</v>
      </c>
      <c r="F66" s="13">
        <v>650</v>
      </c>
      <c r="G66">
        <v>1200</v>
      </c>
      <c r="H66">
        <v>780000</v>
      </c>
      <c r="I66" s="10">
        <v>390000</v>
      </c>
      <c r="J66">
        <f t="shared" si="0"/>
        <v>304</v>
      </c>
    </row>
    <row r="67" spans="1:10">
      <c r="A67" s="4" t="s">
        <v>1104</v>
      </c>
      <c r="B67" s="4">
        <v>1185732</v>
      </c>
      <c r="C67" s="5">
        <v>43955</v>
      </c>
      <c r="D67" s="4" t="s">
        <v>14</v>
      </c>
      <c r="E67" s="12" t="s">
        <v>1087</v>
      </c>
      <c r="F67" s="13">
        <v>550</v>
      </c>
      <c r="G67">
        <v>1000</v>
      </c>
      <c r="H67">
        <v>550000</v>
      </c>
      <c r="I67" s="10">
        <v>165000</v>
      </c>
      <c r="J67">
        <f t="shared" si="0"/>
        <v>304</v>
      </c>
    </row>
    <row r="68" spans="1:10">
      <c r="A68" s="4" t="s">
        <v>1104</v>
      </c>
      <c r="B68" s="4">
        <v>1185732</v>
      </c>
      <c r="C68" s="5">
        <v>43956</v>
      </c>
      <c r="D68" s="4" t="s">
        <v>14</v>
      </c>
      <c r="E68" s="12" t="s">
        <v>1087</v>
      </c>
      <c r="F68" s="13">
        <v>550.00000000000011</v>
      </c>
      <c r="G68">
        <v>950</v>
      </c>
      <c r="H68">
        <v>522500.00000000006</v>
      </c>
      <c r="I68" s="10">
        <v>182875</v>
      </c>
      <c r="J68">
        <f t="shared" si="0"/>
        <v>304</v>
      </c>
    </row>
    <row r="69" spans="1:10">
      <c r="A69" s="4" t="s">
        <v>1104</v>
      </c>
      <c r="B69" s="4">
        <v>1185732</v>
      </c>
      <c r="C69" s="5">
        <v>43957</v>
      </c>
      <c r="D69" s="4" t="s">
        <v>14</v>
      </c>
      <c r="E69" s="12" t="s">
        <v>1086</v>
      </c>
      <c r="F69" s="13">
        <v>550.00000000000011</v>
      </c>
      <c r="G69">
        <v>900</v>
      </c>
      <c r="H69">
        <v>495000.00000000006</v>
      </c>
      <c r="I69" s="10">
        <v>173250</v>
      </c>
      <c r="J69">
        <f t="shared" ref="J69:J132" si="2">VLOOKUP(A69,L$9:M$14,2,0)</f>
        <v>304</v>
      </c>
    </row>
    <row r="70" spans="1:10">
      <c r="A70" s="4" t="s">
        <v>1104</v>
      </c>
      <c r="B70" s="4">
        <v>1185732</v>
      </c>
      <c r="C70" s="5">
        <v>43958</v>
      </c>
      <c r="D70" s="4" t="s">
        <v>14</v>
      </c>
      <c r="E70" s="12" t="s">
        <v>1087</v>
      </c>
      <c r="F70" s="13">
        <v>650</v>
      </c>
      <c r="G70">
        <v>900</v>
      </c>
      <c r="H70">
        <v>585000</v>
      </c>
      <c r="I70" s="10">
        <v>175500</v>
      </c>
      <c r="J70">
        <f t="shared" si="2"/>
        <v>304</v>
      </c>
    </row>
    <row r="71" spans="1:10">
      <c r="A71" s="4" t="s">
        <v>1104</v>
      </c>
      <c r="B71" s="4">
        <v>1185732</v>
      </c>
      <c r="C71" s="5">
        <v>44030</v>
      </c>
      <c r="D71" s="4" t="s">
        <v>14</v>
      </c>
      <c r="E71" s="12" t="s">
        <v>1086</v>
      </c>
      <c r="F71" s="13">
        <v>700</v>
      </c>
      <c r="G71">
        <v>1000</v>
      </c>
      <c r="H71">
        <v>700000</v>
      </c>
      <c r="I71" s="10">
        <v>175000</v>
      </c>
      <c r="J71">
        <f t="shared" si="2"/>
        <v>304</v>
      </c>
    </row>
    <row r="72" spans="1:10">
      <c r="A72" s="4" t="s">
        <v>1105</v>
      </c>
      <c r="B72" s="4">
        <v>1197831</v>
      </c>
      <c r="C72" s="5">
        <v>44031</v>
      </c>
      <c r="D72" s="4" t="s">
        <v>14</v>
      </c>
      <c r="E72" s="12" t="s">
        <v>1087</v>
      </c>
      <c r="F72" s="13">
        <v>250</v>
      </c>
      <c r="G72">
        <v>900</v>
      </c>
      <c r="H72">
        <v>225000</v>
      </c>
      <c r="I72" s="10">
        <v>78750</v>
      </c>
      <c r="J72">
        <f t="shared" si="2"/>
        <v>280</v>
      </c>
    </row>
    <row r="73" spans="1:10">
      <c r="A73" s="4" t="s">
        <v>1105</v>
      </c>
      <c r="B73" s="4">
        <v>1197831</v>
      </c>
      <c r="C73" s="5">
        <v>44032</v>
      </c>
      <c r="D73" s="4" t="s">
        <v>14</v>
      </c>
      <c r="E73" s="12" t="s">
        <v>1087</v>
      </c>
      <c r="F73" s="13">
        <v>350</v>
      </c>
      <c r="G73">
        <v>900</v>
      </c>
      <c r="H73">
        <v>315000</v>
      </c>
      <c r="I73" s="10">
        <v>110250</v>
      </c>
      <c r="J73">
        <f t="shared" si="2"/>
        <v>280</v>
      </c>
    </row>
    <row r="74" spans="1:10">
      <c r="A74" s="4" t="s">
        <v>1105</v>
      </c>
      <c r="B74" s="4">
        <v>1197831</v>
      </c>
      <c r="C74" s="5">
        <v>44033</v>
      </c>
      <c r="D74" s="4" t="s">
        <v>14</v>
      </c>
      <c r="E74" s="12" t="s">
        <v>1086</v>
      </c>
      <c r="F74" s="13">
        <v>350.00000000000006</v>
      </c>
      <c r="G74">
        <v>700</v>
      </c>
      <c r="H74">
        <v>245000.00000000003</v>
      </c>
      <c r="I74" s="10">
        <v>85750</v>
      </c>
      <c r="J74">
        <f t="shared" si="2"/>
        <v>280</v>
      </c>
    </row>
    <row r="75" spans="1:10">
      <c r="A75" s="4" t="s">
        <v>1105</v>
      </c>
      <c r="B75" s="4">
        <v>1197831</v>
      </c>
      <c r="C75" s="5">
        <v>44034</v>
      </c>
      <c r="D75" s="4" t="s">
        <v>14</v>
      </c>
      <c r="E75" s="12" t="s">
        <v>1087</v>
      </c>
      <c r="F75" s="13">
        <v>350</v>
      </c>
      <c r="G75">
        <v>700</v>
      </c>
      <c r="H75">
        <v>245000</v>
      </c>
      <c r="I75" s="10">
        <v>110250</v>
      </c>
      <c r="J75">
        <f t="shared" si="2"/>
        <v>280</v>
      </c>
    </row>
    <row r="76" spans="1:10">
      <c r="A76" s="4" t="s">
        <v>1105</v>
      </c>
      <c r="B76" s="4">
        <v>1197831</v>
      </c>
      <c r="C76" s="5">
        <v>44035</v>
      </c>
      <c r="D76" s="4" t="s">
        <v>150</v>
      </c>
      <c r="E76" s="12" t="s">
        <v>1087</v>
      </c>
      <c r="F76" s="13">
        <v>400</v>
      </c>
      <c r="G76">
        <v>550</v>
      </c>
      <c r="H76">
        <v>220000</v>
      </c>
      <c r="I76" s="10">
        <v>66000</v>
      </c>
      <c r="J76">
        <f t="shared" si="2"/>
        <v>280</v>
      </c>
    </row>
    <row r="77" spans="1:10">
      <c r="A77" s="4" t="s">
        <v>1105</v>
      </c>
      <c r="B77" s="4">
        <v>1197831</v>
      </c>
      <c r="C77" s="5">
        <v>44036</v>
      </c>
      <c r="D77" s="4" t="s">
        <v>150</v>
      </c>
      <c r="E77" s="12" t="s">
        <v>1087</v>
      </c>
      <c r="F77" s="13">
        <v>350</v>
      </c>
      <c r="G77">
        <v>700</v>
      </c>
      <c r="H77">
        <v>245000</v>
      </c>
      <c r="I77" s="10">
        <v>122500</v>
      </c>
      <c r="J77">
        <f t="shared" si="2"/>
        <v>280</v>
      </c>
    </row>
    <row r="78" spans="1:10">
      <c r="A78" s="4" t="s">
        <v>1105</v>
      </c>
      <c r="B78" s="4">
        <v>1197831</v>
      </c>
      <c r="C78" s="5">
        <v>44037</v>
      </c>
      <c r="D78" s="4" t="s">
        <v>150</v>
      </c>
      <c r="E78" s="12" t="s">
        <v>1086</v>
      </c>
      <c r="F78" s="13">
        <v>250</v>
      </c>
      <c r="G78">
        <v>850</v>
      </c>
      <c r="H78">
        <v>212500</v>
      </c>
      <c r="I78" s="10">
        <v>74375</v>
      </c>
      <c r="J78">
        <f t="shared" si="2"/>
        <v>280</v>
      </c>
    </row>
    <row r="79" spans="1:10">
      <c r="A79" s="4" t="s">
        <v>1105</v>
      </c>
      <c r="B79" s="4">
        <v>1197831</v>
      </c>
      <c r="C79" s="5">
        <v>44038</v>
      </c>
      <c r="D79" s="4" t="s">
        <v>150</v>
      </c>
      <c r="E79" s="12" t="s">
        <v>1087</v>
      </c>
      <c r="F79" s="13">
        <v>350</v>
      </c>
      <c r="G79">
        <v>850</v>
      </c>
      <c r="H79">
        <v>297500</v>
      </c>
      <c r="I79" s="10">
        <v>104125</v>
      </c>
      <c r="J79">
        <f t="shared" si="2"/>
        <v>280</v>
      </c>
    </row>
    <row r="80" spans="1:10">
      <c r="A80" s="4" t="s">
        <v>1105</v>
      </c>
      <c r="B80" s="4">
        <v>1197831</v>
      </c>
      <c r="C80" s="5">
        <v>44039</v>
      </c>
      <c r="D80" s="4" t="s">
        <v>150</v>
      </c>
      <c r="E80" s="12" t="s">
        <v>1086</v>
      </c>
      <c r="F80" s="13">
        <v>350.00000000000006</v>
      </c>
      <c r="G80">
        <v>675</v>
      </c>
      <c r="H80">
        <v>236250.00000000003</v>
      </c>
      <c r="I80" s="10">
        <v>82687.5</v>
      </c>
      <c r="J80">
        <f t="shared" si="2"/>
        <v>280</v>
      </c>
    </row>
    <row r="81" spans="1:10">
      <c r="A81" s="4" t="s">
        <v>1105</v>
      </c>
      <c r="B81" s="4">
        <v>1197831</v>
      </c>
      <c r="C81" s="5">
        <v>44040</v>
      </c>
      <c r="D81" s="4" t="s">
        <v>150</v>
      </c>
      <c r="E81" s="12" t="s">
        <v>1087</v>
      </c>
      <c r="F81" s="13">
        <v>350</v>
      </c>
      <c r="G81">
        <v>625</v>
      </c>
      <c r="H81">
        <v>218750</v>
      </c>
      <c r="I81" s="10">
        <v>98437.5</v>
      </c>
      <c r="J81">
        <f t="shared" si="2"/>
        <v>280</v>
      </c>
    </row>
    <row r="82" spans="1:10">
      <c r="A82" s="4" t="s">
        <v>1105</v>
      </c>
      <c r="B82" s="4">
        <v>1197831</v>
      </c>
      <c r="C82" s="5">
        <v>44041</v>
      </c>
      <c r="D82" s="4" t="s">
        <v>150</v>
      </c>
      <c r="E82" s="12" t="s">
        <v>1086</v>
      </c>
      <c r="F82" s="13">
        <v>400</v>
      </c>
      <c r="G82">
        <v>500</v>
      </c>
      <c r="H82">
        <v>200000</v>
      </c>
      <c r="I82" s="10">
        <v>60000</v>
      </c>
      <c r="J82">
        <f t="shared" si="2"/>
        <v>280</v>
      </c>
    </row>
    <row r="83" spans="1:10">
      <c r="A83" s="4" t="s">
        <v>1105</v>
      </c>
      <c r="B83" s="4">
        <v>1197831</v>
      </c>
      <c r="C83" s="5">
        <v>44042</v>
      </c>
      <c r="D83" s="4" t="s">
        <v>150</v>
      </c>
      <c r="E83" s="12" t="s">
        <v>1087</v>
      </c>
      <c r="F83" s="13">
        <v>350</v>
      </c>
      <c r="G83">
        <v>700</v>
      </c>
      <c r="H83">
        <v>245000</v>
      </c>
      <c r="I83" s="10">
        <v>122500</v>
      </c>
      <c r="J83">
        <f t="shared" si="2"/>
        <v>280</v>
      </c>
    </row>
    <row r="84" spans="1:10">
      <c r="A84" s="4" t="s">
        <v>1105</v>
      </c>
      <c r="B84" s="4">
        <v>1197831</v>
      </c>
      <c r="C84" s="5">
        <v>44043</v>
      </c>
      <c r="D84" s="4" t="s">
        <v>150</v>
      </c>
      <c r="E84" s="12" t="s">
        <v>1086</v>
      </c>
      <c r="F84" s="13">
        <v>300</v>
      </c>
      <c r="G84">
        <v>875</v>
      </c>
      <c r="H84">
        <v>262500</v>
      </c>
      <c r="I84" s="10">
        <v>91875</v>
      </c>
      <c r="J84">
        <f t="shared" si="2"/>
        <v>280</v>
      </c>
    </row>
    <row r="85" spans="1:10">
      <c r="A85" s="4" t="s">
        <v>1105</v>
      </c>
      <c r="B85" s="4">
        <v>1197831</v>
      </c>
      <c r="C85" s="5">
        <v>44044</v>
      </c>
      <c r="D85" s="4" t="s">
        <v>150</v>
      </c>
      <c r="E85" s="12" t="s">
        <v>1087</v>
      </c>
      <c r="F85" s="13">
        <v>400</v>
      </c>
      <c r="G85">
        <v>875</v>
      </c>
      <c r="H85">
        <v>350000</v>
      </c>
      <c r="I85" s="10">
        <v>122500</v>
      </c>
      <c r="J85">
        <f t="shared" si="2"/>
        <v>280</v>
      </c>
    </row>
    <row r="86" spans="1:10">
      <c r="A86" s="4" t="s">
        <v>1105</v>
      </c>
      <c r="B86" s="4">
        <v>1197831</v>
      </c>
      <c r="C86" s="5">
        <v>44045</v>
      </c>
      <c r="D86" s="4" t="s">
        <v>150</v>
      </c>
      <c r="E86" s="12" t="s">
        <v>1087</v>
      </c>
      <c r="F86" s="13">
        <v>350.00000000000006</v>
      </c>
      <c r="G86">
        <v>700</v>
      </c>
      <c r="H86">
        <v>245000.00000000003</v>
      </c>
      <c r="I86" s="10">
        <v>85750</v>
      </c>
      <c r="J86">
        <f t="shared" si="2"/>
        <v>280</v>
      </c>
    </row>
    <row r="87" spans="1:10">
      <c r="A87" s="4" t="s">
        <v>1105</v>
      </c>
      <c r="B87" s="4">
        <v>1197831</v>
      </c>
      <c r="C87" s="5">
        <v>44046</v>
      </c>
      <c r="D87" s="4" t="s">
        <v>150</v>
      </c>
      <c r="E87" s="12" t="s">
        <v>1087</v>
      </c>
      <c r="F87" s="13">
        <v>400</v>
      </c>
      <c r="G87">
        <v>600</v>
      </c>
      <c r="H87">
        <v>240000</v>
      </c>
      <c r="I87" s="10">
        <v>108000</v>
      </c>
      <c r="J87">
        <f t="shared" si="2"/>
        <v>280</v>
      </c>
    </row>
    <row r="88" spans="1:10">
      <c r="A88" s="4" t="s">
        <v>1105</v>
      </c>
      <c r="B88" s="4">
        <v>1197831</v>
      </c>
      <c r="C88" s="5">
        <v>44047</v>
      </c>
      <c r="D88" s="4" t="s">
        <v>150</v>
      </c>
      <c r="E88" s="12" t="s">
        <v>1087</v>
      </c>
      <c r="F88" s="13">
        <v>450</v>
      </c>
      <c r="G88">
        <v>500</v>
      </c>
      <c r="H88">
        <v>225000</v>
      </c>
      <c r="I88" s="10">
        <v>67500</v>
      </c>
      <c r="J88">
        <f t="shared" si="2"/>
        <v>280</v>
      </c>
    </row>
    <row r="89" spans="1:10">
      <c r="A89" s="4" t="s">
        <v>1105</v>
      </c>
      <c r="B89" s="4">
        <v>1197831</v>
      </c>
      <c r="C89" s="5">
        <v>44048</v>
      </c>
      <c r="D89" s="4" t="s">
        <v>150</v>
      </c>
      <c r="E89" s="12" t="s">
        <v>1087</v>
      </c>
      <c r="F89" s="13">
        <v>400</v>
      </c>
      <c r="G89">
        <v>650</v>
      </c>
      <c r="H89">
        <v>260000</v>
      </c>
      <c r="I89" s="10">
        <v>130000</v>
      </c>
      <c r="J89">
        <f t="shared" si="2"/>
        <v>280</v>
      </c>
    </row>
    <row r="90" spans="1:10">
      <c r="A90" s="4" t="s">
        <v>1105</v>
      </c>
      <c r="B90" s="4">
        <v>1197831</v>
      </c>
      <c r="C90" s="5">
        <v>44049</v>
      </c>
      <c r="D90" s="4" t="s">
        <v>150</v>
      </c>
      <c r="E90" s="12" t="s">
        <v>1087</v>
      </c>
      <c r="F90" s="13">
        <v>300</v>
      </c>
      <c r="G90">
        <v>900</v>
      </c>
      <c r="H90">
        <v>270000</v>
      </c>
      <c r="I90" s="10">
        <v>94500</v>
      </c>
      <c r="J90">
        <f t="shared" si="2"/>
        <v>280</v>
      </c>
    </row>
    <row r="91" spans="1:10">
      <c r="A91" s="4" t="s">
        <v>1105</v>
      </c>
      <c r="B91" s="4">
        <v>1197831</v>
      </c>
      <c r="C91" s="5">
        <v>44050</v>
      </c>
      <c r="D91" s="4" t="s">
        <v>150</v>
      </c>
      <c r="E91" s="12" t="s">
        <v>1087</v>
      </c>
      <c r="F91" s="13">
        <v>400</v>
      </c>
      <c r="G91">
        <v>900</v>
      </c>
      <c r="H91">
        <v>360000</v>
      </c>
      <c r="I91" s="10">
        <v>126000</v>
      </c>
      <c r="J91">
        <f t="shared" si="2"/>
        <v>280</v>
      </c>
    </row>
    <row r="92" spans="1:10">
      <c r="A92" s="4" t="s">
        <v>1105</v>
      </c>
      <c r="B92" s="4">
        <v>1197831</v>
      </c>
      <c r="C92" s="5">
        <v>44051</v>
      </c>
      <c r="D92" s="4" t="s">
        <v>150</v>
      </c>
      <c r="E92" s="12" t="s">
        <v>1087</v>
      </c>
      <c r="F92" s="13">
        <v>350.00000000000006</v>
      </c>
      <c r="G92">
        <v>725</v>
      </c>
      <c r="H92">
        <v>253750.00000000003</v>
      </c>
      <c r="I92" s="10">
        <v>88812.5</v>
      </c>
      <c r="J92">
        <f t="shared" si="2"/>
        <v>280</v>
      </c>
    </row>
    <row r="93" spans="1:10">
      <c r="A93" s="4" t="s">
        <v>1105</v>
      </c>
      <c r="B93" s="4">
        <v>1197831</v>
      </c>
      <c r="C93" s="5">
        <v>44052</v>
      </c>
      <c r="D93" s="4" t="s">
        <v>150</v>
      </c>
      <c r="E93" s="12" t="s">
        <v>1087</v>
      </c>
      <c r="F93" s="13">
        <v>400</v>
      </c>
      <c r="G93">
        <v>625</v>
      </c>
      <c r="H93">
        <v>250000</v>
      </c>
      <c r="I93" s="10">
        <v>112500</v>
      </c>
      <c r="J93">
        <f t="shared" si="2"/>
        <v>280</v>
      </c>
    </row>
    <row r="94" spans="1:10">
      <c r="A94" s="4" t="s">
        <v>1104</v>
      </c>
      <c r="B94" s="4">
        <v>1197831</v>
      </c>
      <c r="C94" s="5">
        <v>44053</v>
      </c>
      <c r="D94" s="4" t="s">
        <v>150</v>
      </c>
      <c r="E94" s="12" t="s">
        <v>1087</v>
      </c>
      <c r="F94" s="13">
        <v>450</v>
      </c>
      <c r="G94">
        <v>525</v>
      </c>
      <c r="H94">
        <v>236250</v>
      </c>
      <c r="I94" s="10">
        <v>70875</v>
      </c>
      <c r="J94">
        <f t="shared" si="2"/>
        <v>304</v>
      </c>
    </row>
    <row r="95" spans="1:10">
      <c r="A95" s="4" t="s">
        <v>1104</v>
      </c>
      <c r="B95" s="4">
        <v>1197831</v>
      </c>
      <c r="C95" s="5">
        <v>44054</v>
      </c>
      <c r="D95" s="4" t="s">
        <v>150</v>
      </c>
      <c r="E95" s="12" t="s">
        <v>1086</v>
      </c>
      <c r="F95" s="13">
        <v>400</v>
      </c>
      <c r="G95">
        <v>800</v>
      </c>
      <c r="H95">
        <v>320000</v>
      </c>
      <c r="I95" s="10">
        <v>160000</v>
      </c>
      <c r="J95">
        <f t="shared" si="2"/>
        <v>304</v>
      </c>
    </row>
    <row r="96" spans="1:10">
      <c r="A96" s="4" t="s">
        <v>1104</v>
      </c>
      <c r="B96" s="4">
        <v>1197831</v>
      </c>
      <c r="C96" s="5">
        <v>44055</v>
      </c>
      <c r="D96" s="4" t="s">
        <v>150</v>
      </c>
      <c r="E96" s="12" t="s">
        <v>1087</v>
      </c>
      <c r="F96" s="13">
        <v>300</v>
      </c>
      <c r="G96">
        <v>925</v>
      </c>
      <c r="H96">
        <v>277500</v>
      </c>
      <c r="I96" s="10">
        <v>97125</v>
      </c>
      <c r="J96">
        <f t="shared" si="2"/>
        <v>304</v>
      </c>
    </row>
    <row r="97" spans="1:10">
      <c r="A97" s="4" t="s">
        <v>1104</v>
      </c>
      <c r="B97" s="4">
        <v>1197831</v>
      </c>
      <c r="C97" s="5">
        <v>44056</v>
      </c>
      <c r="D97" s="4" t="s">
        <v>150</v>
      </c>
      <c r="E97" s="12" t="s">
        <v>1086</v>
      </c>
      <c r="F97" s="13">
        <v>400</v>
      </c>
      <c r="G97">
        <v>925</v>
      </c>
      <c r="H97">
        <v>370000</v>
      </c>
      <c r="I97" s="10">
        <v>129500</v>
      </c>
      <c r="J97">
        <f t="shared" si="2"/>
        <v>304</v>
      </c>
    </row>
    <row r="98" spans="1:10">
      <c r="A98" s="4" t="s">
        <v>1104</v>
      </c>
      <c r="B98" s="4">
        <v>1197831</v>
      </c>
      <c r="C98" s="5">
        <v>44057</v>
      </c>
      <c r="D98" s="4" t="s">
        <v>150</v>
      </c>
      <c r="E98" s="12" t="s">
        <v>1087</v>
      </c>
      <c r="F98" s="13">
        <v>350</v>
      </c>
      <c r="G98">
        <v>775</v>
      </c>
      <c r="H98">
        <v>271250</v>
      </c>
      <c r="I98" s="10">
        <v>94937.5</v>
      </c>
      <c r="J98">
        <f t="shared" si="2"/>
        <v>304</v>
      </c>
    </row>
    <row r="99" spans="1:10">
      <c r="A99" s="4" t="s">
        <v>1104</v>
      </c>
      <c r="B99" s="4">
        <v>1197831</v>
      </c>
      <c r="C99" s="5">
        <v>44058</v>
      </c>
      <c r="D99" s="4" t="s">
        <v>150</v>
      </c>
      <c r="E99" s="12" t="s">
        <v>1087</v>
      </c>
      <c r="F99" s="13">
        <v>400</v>
      </c>
      <c r="G99">
        <v>700</v>
      </c>
      <c r="H99">
        <v>280000</v>
      </c>
      <c r="I99" s="10">
        <v>126000</v>
      </c>
      <c r="J99">
        <f t="shared" si="2"/>
        <v>304</v>
      </c>
    </row>
    <row r="100" spans="1:10">
      <c r="A100" s="4" t="s">
        <v>1104</v>
      </c>
      <c r="B100" s="4">
        <v>1197831</v>
      </c>
      <c r="C100" s="5">
        <v>44059</v>
      </c>
      <c r="D100" s="4" t="s">
        <v>150</v>
      </c>
      <c r="E100" s="12" t="s">
        <v>1086</v>
      </c>
      <c r="F100" s="13">
        <v>450</v>
      </c>
      <c r="G100">
        <v>600</v>
      </c>
      <c r="H100">
        <v>270000</v>
      </c>
      <c r="I100" s="10">
        <v>81000</v>
      </c>
      <c r="J100">
        <f t="shared" si="2"/>
        <v>304</v>
      </c>
    </row>
    <row r="101" spans="1:10">
      <c r="A101" s="4" t="s">
        <v>1104</v>
      </c>
      <c r="B101" s="4">
        <v>1197831</v>
      </c>
      <c r="C101" s="5">
        <v>44060</v>
      </c>
      <c r="D101" s="4" t="s">
        <v>150</v>
      </c>
      <c r="E101" s="12" t="s">
        <v>1087</v>
      </c>
      <c r="F101" s="13">
        <v>400</v>
      </c>
      <c r="G101">
        <v>950</v>
      </c>
      <c r="H101">
        <v>380000</v>
      </c>
      <c r="I101" s="10">
        <v>190000</v>
      </c>
      <c r="J101">
        <f t="shared" si="2"/>
        <v>304</v>
      </c>
    </row>
    <row r="102" spans="1:10">
      <c r="A102" s="4" t="s">
        <v>1104</v>
      </c>
      <c r="B102" s="4">
        <v>1197831</v>
      </c>
      <c r="C102" s="5">
        <v>44061</v>
      </c>
      <c r="D102" s="4" t="s">
        <v>150</v>
      </c>
      <c r="E102" s="12" t="s">
        <v>1086</v>
      </c>
      <c r="F102" s="13">
        <v>400</v>
      </c>
      <c r="G102">
        <v>950</v>
      </c>
      <c r="H102">
        <v>380000</v>
      </c>
      <c r="I102" s="10">
        <v>133000</v>
      </c>
      <c r="J102">
        <f t="shared" si="2"/>
        <v>304</v>
      </c>
    </row>
    <row r="103" spans="1:10">
      <c r="A103" s="4" t="s">
        <v>1104</v>
      </c>
      <c r="B103" s="4">
        <v>1197831</v>
      </c>
      <c r="C103" s="5">
        <v>44062</v>
      </c>
      <c r="D103" s="4" t="s">
        <v>150</v>
      </c>
      <c r="E103" s="12" t="s">
        <v>1087</v>
      </c>
      <c r="F103" s="13">
        <v>450</v>
      </c>
      <c r="G103">
        <v>950</v>
      </c>
      <c r="H103">
        <v>427500</v>
      </c>
      <c r="I103" s="10">
        <v>149625</v>
      </c>
      <c r="J103">
        <f t="shared" si="2"/>
        <v>304</v>
      </c>
    </row>
    <row r="104" spans="1:10">
      <c r="A104" s="4" t="s">
        <v>1104</v>
      </c>
      <c r="B104" s="4">
        <v>1197831</v>
      </c>
      <c r="C104" s="5">
        <v>44063</v>
      </c>
      <c r="D104" s="4" t="s">
        <v>150</v>
      </c>
      <c r="E104" s="12" t="s">
        <v>1087</v>
      </c>
      <c r="F104" s="13">
        <v>400</v>
      </c>
      <c r="G104">
        <v>800</v>
      </c>
      <c r="H104">
        <v>320000</v>
      </c>
      <c r="I104" s="10">
        <v>112000</v>
      </c>
      <c r="J104">
        <f t="shared" si="2"/>
        <v>304</v>
      </c>
    </row>
    <row r="105" spans="1:10">
      <c r="A105" s="4" t="s">
        <v>1104</v>
      </c>
      <c r="B105" s="4">
        <v>1197831</v>
      </c>
      <c r="C105" s="5">
        <v>44064</v>
      </c>
      <c r="D105" s="4" t="s">
        <v>150</v>
      </c>
      <c r="E105" s="12" t="s">
        <v>1087</v>
      </c>
      <c r="F105" s="13">
        <v>400</v>
      </c>
      <c r="G105">
        <v>750</v>
      </c>
      <c r="H105">
        <v>300000</v>
      </c>
      <c r="I105" s="10">
        <v>135000</v>
      </c>
      <c r="J105">
        <f t="shared" si="2"/>
        <v>304</v>
      </c>
    </row>
    <row r="106" spans="1:10">
      <c r="A106" s="4" t="s">
        <v>1104</v>
      </c>
      <c r="B106" s="4">
        <v>1197831</v>
      </c>
      <c r="C106" s="5">
        <v>44065</v>
      </c>
      <c r="D106" s="4" t="s">
        <v>150</v>
      </c>
      <c r="E106" s="12" t="s">
        <v>1087</v>
      </c>
      <c r="F106" s="13">
        <v>450</v>
      </c>
      <c r="G106">
        <v>650</v>
      </c>
      <c r="H106">
        <v>292500</v>
      </c>
      <c r="I106" s="10">
        <v>87750</v>
      </c>
      <c r="J106">
        <f t="shared" si="2"/>
        <v>304</v>
      </c>
    </row>
    <row r="107" spans="1:10">
      <c r="A107" s="4" t="s">
        <v>1104</v>
      </c>
      <c r="B107" s="4">
        <v>1197831</v>
      </c>
      <c r="C107" s="5">
        <v>44066</v>
      </c>
      <c r="D107" s="4" t="s">
        <v>150</v>
      </c>
      <c r="E107" s="12" t="s">
        <v>1086</v>
      </c>
      <c r="F107" s="13">
        <v>500</v>
      </c>
      <c r="G107">
        <v>1000</v>
      </c>
      <c r="H107">
        <v>500000</v>
      </c>
      <c r="I107" s="10">
        <v>250000</v>
      </c>
      <c r="J107">
        <f t="shared" si="2"/>
        <v>304</v>
      </c>
    </row>
    <row r="108" spans="1:10">
      <c r="A108" s="4" t="s">
        <v>1104</v>
      </c>
      <c r="B108" s="4">
        <v>1197831</v>
      </c>
      <c r="C108" s="5">
        <v>44067</v>
      </c>
      <c r="D108" s="4" t="s">
        <v>150</v>
      </c>
      <c r="E108" s="12" t="s">
        <v>1087</v>
      </c>
      <c r="F108" s="13">
        <v>400</v>
      </c>
      <c r="G108">
        <v>950</v>
      </c>
      <c r="H108">
        <v>380000</v>
      </c>
      <c r="I108" s="10">
        <v>133000</v>
      </c>
      <c r="J108">
        <f t="shared" si="2"/>
        <v>304</v>
      </c>
    </row>
    <row r="109" spans="1:10">
      <c r="A109" s="4" t="s">
        <v>1104</v>
      </c>
      <c r="B109" s="4">
        <v>1197831</v>
      </c>
      <c r="C109" s="5">
        <v>44068</v>
      </c>
      <c r="D109" s="4" t="s">
        <v>150</v>
      </c>
      <c r="E109" s="12" t="s">
        <v>1087</v>
      </c>
      <c r="F109" s="13">
        <v>450</v>
      </c>
      <c r="G109">
        <v>950</v>
      </c>
      <c r="H109">
        <v>427500</v>
      </c>
      <c r="I109" s="10">
        <v>149625</v>
      </c>
      <c r="J109">
        <f t="shared" si="2"/>
        <v>304</v>
      </c>
    </row>
    <row r="110" spans="1:10">
      <c r="A110" s="4" t="s">
        <v>1104</v>
      </c>
      <c r="B110" s="4">
        <v>1197831</v>
      </c>
      <c r="C110" s="5">
        <v>44069</v>
      </c>
      <c r="D110" s="4" t="s">
        <v>150</v>
      </c>
      <c r="E110" s="12" t="s">
        <v>1087</v>
      </c>
      <c r="F110" s="13">
        <v>400</v>
      </c>
      <c r="G110">
        <v>1100</v>
      </c>
      <c r="H110">
        <v>440000</v>
      </c>
      <c r="I110" s="10">
        <v>154000</v>
      </c>
      <c r="J110">
        <f t="shared" si="2"/>
        <v>304</v>
      </c>
    </row>
    <row r="111" spans="1:10">
      <c r="A111" s="4" t="s">
        <v>1104</v>
      </c>
      <c r="B111" s="4">
        <v>1197831</v>
      </c>
      <c r="C111" s="5">
        <v>44070</v>
      </c>
      <c r="D111" s="4" t="s">
        <v>150</v>
      </c>
      <c r="E111" s="12" t="s">
        <v>1087</v>
      </c>
      <c r="F111" s="13">
        <v>400</v>
      </c>
      <c r="G111">
        <v>700</v>
      </c>
      <c r="H111">
        <v>280000</v>
      </c>
      <c r="I111" s="10">
        <v>126000</v>
      </c>
      <c r="J111">
        <f t="shared" si="2"/>
        <v>304</v>
      </c>
    </row>
    <row r="112" spans="1:10">
      <c r="A112" s="4" t="s">
        <v>1104</v>
      </c>
      <c r="B112" s="4">
        <v>1197831</v>
      </c>
      <c r="C112" s="5">
        <v>44071</v>
      </c>
      <c r="D112" s="4" t="s">
        <v>150</v>
      </c>
      <c r="E112" s="12" t="s">
        <v>1086</v>
      </c>
      <c r="F112" s="13">
        <v>450</v>
      </c>
      <c r="G112">
        <v>700</v>
      </c>
      <c r="H112">
        <v>315000</v>
      </c>
      <c r="I112" s="10">
        <v>94500</v>
      </c>
      <c r="J112">
        <f t="shared" si="2"/>
        <v>304</v>
      </c>
    </row>
    <row r="113" spans="1:10">
      <c r="A113" s="4" t="s">
        <v>1104</v>
      </c>
      <c r="B113" s="4">
        <v>1197831</v>
      </c>
      <c r="C113" s="5">
        <v>44072</v>
      </c>
      <c r="D113" s="4" t="s">
        <v>150</v>
      </c>
      <c r="E113" s="12" t="s">
        <v>1086</v>
      </c>
      <c r="F113" s="13">
        <v>500</v>
      </c>
      <c r="G113">
        <v>975</v>
      </c>
      <c r="H113">
        <v>487500</v>
      </c>
      <c r="I113" s="10">
        <v>243750</v>
      </c>
      <c r="J113">
        <f t="shared" si="2"/>
        <v>304</v>
      </c>
    </row>
    <row r="114" spans="1:10">
      <c r="A114" s="4" t="s">
        <v>1104</v>
      </c>
      <c r="B114" s="4">
        <v>1197831</v>
      </c>
      <c r="C114" s="5">
        <v>44073</v>
      </c>
      <c r="D114" s="4" t="s">
        <v>150</v>
      </c>
      <c r="E114" s="12" t="s">
        <v>1087</v>
      </c>
      <c r="F114" s="13">
        <v>400</v>
      </c>
      <c r="G114">
        <v>925</v>
      </c>
      <c r="H114">
        <v>370000</v>
      </c>
      <c r="I114" s="10">
        <v>129500</v>
      </c>
      <c r="J114">
        <f t="shared" si="2"/>
        <v>304</v>
      </c>
    </row>
    <row r="115" spans="1:10">
      <c r="A115" s="4" t="s">
        <v>1104</v>
      </c>
      <c r="B115" s="4">
        <v>1197831</v>
      </c>
      <c r="C115" s="5">
        <v>44074</v>
      </c>
      <c r="D115" s="4" t="s">
        <v>150</v>
      </c>
      <c r="E115" s="12" t="s">
        <v>1086</v>
      </c>
      <c r="F115" s="13">
        <v>450</v>
      </c>
      <c r="G115">
        <v>925</v>
      </c>
      <c r="H115">
        <v>416250</v>
      </c>
      <c r="I115" s="10">
        <v>145687.5</v>
      </c>
      <c r="J115">
        <f t="shared" si="2"/>
        <v>304</v>
      </c>
    </row>
    <row r="116" spans="1:10">
      <c r="A116" s="4" t="s">
        <v>1104</v>
      </c>
      <c r="B116" s="4">
        <v>1197831</v>
      </c>
      <c r="C116" s="5">
        <v>44075</v>
      </c>
      <c r="D116" s="4" t="s">
        <v>150</v>
      </c>
      <c r="E116" s="12" t="s">
        <v>1086</v>
      </c>
      <c r="F116" s="13">
        <v>400</v>
      </c>
      <c r="G116">
        <v>1100</v>
      </c>
      <c r="H116">
        <v>440000</v>
      </c>
      <c r="I116" s="10">
        <v>154000</v>
      </c>
      <c r="J116">
        <f t="shared" si="2"/>
        <v>304</v>
      </c>
    </row>
    <row r="117" spans="1:10">
      <c r="A117" s="4" t="s">
        <v>1104</v>
      </c>
      <c r="B117" s="4">
        <v>1197831</v>
      </c>
      <c r="C117" s="5">
        <v>44076</v>
      </c>
      <c r="D117" s="4" t="s">
        <v>150</v>
      </c>
      <c r="E117" s="12" t="s">
        <v>1087</v>
      </c>
      <c r="F117" s="13">
        <v>400</v>
      </c>
      <c r="G117">
        <v>650</v>
      </c>
      <c r="H117">
        <v>260000</v>
      </c>
      <c r="I117" s="10">
        <v>117000</v>
      </c>
      <c r="J117">
        <f t="shared" si="2"/>
        <v>304</v>
      </c>
    </row>
    <row r="118" spans="1:10">
      <c r="A118" s="4" t="s">
        <v>1104</v>
      </c>
      <c r="B118" s="4">
        <v>1197831</v>
      </c>
      <c r="C118" s="5">
        <v>44077</v>
      </c>
      <c r="D118" s="4" t="s">
        <v>150</v>
      </c>
      <c r="E118" s="12" t="s">
        <v>1087</v>
      </c>
      <c r="F118" s="13">
        <v>450</v>
      </c>
      <c r="G118">
        <v>650</v>
      </c>
      <c r="H118">
        <v>292500</v>
      </c>
      <c r="I118" s="10">
        <v>87750</v>
      </c>
      <c r="J118">
        <f t="shared" si="2"/>
        <v>304</v>
      </c>
    </row>
    <row r="119" spans="1:10">
      <c r="A119" s="4" t="s">
        <v>1104</v>
      </c>
      <c r="B119" s="4">
        <v>1197831</v>
      </c>
      <c r="C119" s="5">
        <v>44078</v>
      </c>
      <c r="D119" s="4" t="s">
        <v>150</v>
      </c>
      <c r="E119" s="12" t="s">
        <v>1087</v>
      </c>
      <c r="F119" s="13">
        <v>500</v>
      </c>
      <c r="G119">
        <v>900</v>
      </c>
      <c r="H119">
        <v>450000</v>
      </c>
      <c r="I119" s="10">
        <v>225000</v>
      </c>
      <c r="J119">
        <f t="shared" si="2"/>
        <v>304</v>
      </c>
    </row>
    <row r="120" spans="1:10">
      <c r="A120" s="4" t="s">
        <v>1104</v>
      </c>
      <c r="B120" s="4">
        <v>1197831</v>
      </c>
      <c r="C120" s="5">
        <v>44079</v>
      </c>
      <c r="D120" s="4" t="s">
        <v>150</v>
      </c>
      <c r="E120" s="12" t="s">
        <v>1087</v>
      </c>
      <c r="F120" s="13">
        <v>450</v>
      </c>
      <c r="G120">
        <v>850</v>
      </c>
      <c r="H120">
        <v>382500</v>
      </c>
      <c r="I120" s="10">
        <v>133875</v>
      </c>
      <c r="J120">
        <f t="shared" si="2"/>
        <v>304</v>
      </c>
    </row>
    <row r="121" spans="1:10">
      <c r="A121" s="4" t="s">
        <v>1104</v>
      </c>
      <c r="B121" s="4">
        <v>1197831</v>
      </c>
      <c r="C121" s="5">
        <v>44080</v>
      </c>
      <c r="D121" s="4" t="s">
        <v>150</v>
      </c>
      <c r="E121" s="12" t="s">
        <v>1087</v>
      </c>
      <c r="F121" s="13">
        <v>450</v>
      </c>
      <c r="G121">
        <v>850</v>
      </c>
      <c r="H121">
        <v>382500</v>
      </c>
      <c r="I121" s="10">
        <v>133875</v>
      </c>
      <c r="J121">
        <f t="shared" si="2"/>
        <v>304</v>
      </c>
    </row>
    <row r="122" spans="1:10">
      <c r="A122" s="4" t="s">
        <v>1104</v>
      </c>
      <c r="B122" s="4">
        <v>1197831</v>
      </c>
      <c r="C122" s="5">
        <v>44081</v>
      </c>
      <c r="D122" s="4" t="s">
        <v>150</v>
      </c>
      <c r="E122" s="12" t="s">
        <v>1086</v>
      </c>
      <c r="F122" s="13">
        <v>500</v>
      </c>
      <c r="G122">
        <v>900</v>
      </c>
      <c r="H122">
        <v>450000</v>
      </c>
      <c r="I122" s="10">
        <v>157500</v>
      </c>
      <c r="J122">
        <f t="shared" si="2"/>
        <v>304</v>
      </c>
    </row>
    <row r="123" spans="1:10">
      <c r="A123" s="4" t="s">
        <v>1104</v>
      </c>
      <c r="B123" s="4">
        <v>1197831</v>
      </c>
      <c r="C123" s="5">
        <v>44082</v>
      </c>
      <c r="D123" s="4" t="s">
        <v>150</v>
      </c>
      <c r="E123" s="12" t="s">
        <v>1087</v>
      </c>
      <c r="F123" s="13">
        <v>500</v>
      </c>
      <c r="G123">
        <v>625</v>
      </c>
      <c r="H123">
        <v>312500</v>
      </c>
      <c r="I123" s="10">
        <v>140625</v>
      </c>
      <c r="J123">
        <f t="shared" si="2"/>
        <v>304</v>
      </c>
    </row>
    <row r="124" spans="1:10">
      <c r="A124" s="4" t="s">
        <v>1104</v>
      </c>
      <c r="B124" s="4">
        <v>1197831</v>
      </c>
      <c r="C124" s="5">
        <v>44083</v>
      </c>
      <c r="D124" s="4" t="s">
        <v>150</v>
      </c>
      <c r="E124" s="12" t="s">
        <v>1087</v>
      </c>
      <c r="F124" s="13">
        <v>450</v>
      </c>
      <c r="G124">
        <v>625</v>
      </c>
      <c r="H124">
        <v>281250</v>
      </c>
      <c r="I124" s="10">
        <v>84375</v>
      </c>
      <c r="J124">
        <f t="shared" si="2"/>
        <v>304</v>
      </c>
    </row>
    <row r="125" spans="1:10">
      <c r="A125" s="4" t="s">
        <v>1104</v>
      </c>
      <c r="B125" s="4">
        <v>1197831</v>
      </c>
      <c r="C125" s="5">
        <v>44084</v>
      </c>
      <c r="D125" s="4" t="s">
        <v>150</v>
      </c>
      <c r="E125" s="12" t="s">
        <v>1087</v>
      </c>
      <c r="F125" s="13">
        <v>550</v>
      </c>
      <c r="G125">
        <v>850</v>
      </c>
      <c r="H125">
        <v>467500</v>
      </c>
      <c r="I125" s="10">
        <v>233750</v>
      </c>
      <c r="J125">
        <f t="shared" si="2"/>
        <v>304</v>
      </c>
    </row>
    <row r="126" spans="1:10">
      <c r="A126" s="4" t="s">
        <v>1104</v>
      </c>
      <c r="B126" s="4">
        <v>1197831</v>
      </c>
      <c r="C126" s="5">
        <v>44085</v>
      </c>
      <c r="D126" s="4" t="s">
        <v>150</v>
      </c>
      <c r="E126" s="12" t="s">
        <v>1087</v>
      </c>
      <c r="F126" s="13">
        <v>450</v>
      </c>
      <c r="G126">
        <v>800</v>
      </c>
      <c r="H126">
        <v>360000</v>
      </c>
      <c r="I126" s="10">
        <v>126000</v>
      </c>
      <c r="J126">
        <f t="shared" si="2"/>
        <v>304</v>
      </c>
    </row>
    <row r="127" spans="1:10">
      <c r="A127" s="4" t="s">
        <v>1104</v>
      </c>
      <c r="B127" s="4">
        <v>1197831</v>
      </c>
      <c r="C127" s="5">
        <v>44086</v>
      </c>
      <c r="D127" s="4" t="s">
        <v>150</v>
      </c>
      <c r="E127" s="12" t="s">
        <v>1087</v>
      </c>
      <c r="F127" s="13">
        <v>450</v>
      </c>
      <c r="G127">
        <v>800</v>
      </c>
      <c r="H127">
        <v>360000</v>
      </c>
      <c r="I127" s="10">
        <v>126000</v>
      </c>
      <c r="J127">
        <f t="shared" si="2"/>
        <v>304</v>
      </c>
    </row>
    <row r="128" spans="1:10">
      <c r="A128" s="4" t="s">
        <v>1104</v>
      </c>
      <c r="B128" s="4">
        <v>1197831</v>
      </c>
      <c r="C128" s="5">
        <v>44087</v>
      </c>
      <c r="D128" s="4" t="s">
        <v>150</v>
      </c>
      <c r="E128" s="12" t="s">
        <v>1086</v>
      </c>
      <c r="F128" s="13">
        <v>500</v>
      </c>
      <c r="G128">
        <v>750</v>
      </c>
      <c r="H128">
        <v>375000</v>
      </c>
      <c r="I128" s="10">
        <v>131250</v>
      </c>
      <c r="J128">
        <f t="shared" si="2"/>
        <v>304</v>
      </c>
    </row>
    <row r="129" spans="1:10">
      <c r="A129" s="4" t="s">
        <v>1104</v>
      </c>
      <c r="B129" s="4">
        <v>1197831</v>
      </c>
      <c r="C129" s="5">
        <v>44088</v>
      </c>
      <c r="D129" s="4" t="s">
        <v>150</v>
      </c>
      <c r="E129" s="12" t="s">
        <v>1086</v>
      </c>
      <c r="F129" s="13">
        <v>500</v>
      </c>
      <c r="G129">
        <v>600</v>
      </c>
      <c r="H129">
        <v>300000</v>
      </c>
      <c r="I129" s="10">
        <v>135000</v>
      </c>
      <c r="J129">
        <f t="shared" si="2"/>
        <v>304</v>
      </c>
    </row>
    <row r="130" spans="1:10">
      <c r="A130" s="4" t="s">
        <v>1104</v>
      </c>
      <c r="B130" s="4">
        <v>1197831</v>
      </c>
      <c r="C130" s="5">
        <v>44089</v>
      </c>
      <c r="D130" s="4" t="s">
        <v>150</v>
      </c>
      <c r="E130" s="12" t="s">
        <v>1086</v>
      </c>
      <c r="F130" s="13">
        <v>450</v>
      </c>
      <c r="G130">
        <v>575</v>
      </c>
      <c r="H130">
        <v>258750</v>
      </c>
      <c r="I130" s="10">
        <v>77625</v>
      </c>
      <c r="J130">
        <f t="shared" si="2"/>
        <v>304</v>
      </c>
    </row>
    <row r="131" spans="1:10">
      <c r="A131" s="4" t="s">
        <v>1104</v>
      </c>
      <c r="B131" s="4">
        <v>1197831</v>
      </c>
      <c r="C131" s="5">
        <v>44090</v>
      </c>
      <c r="D131" s="4" t="s">
        <v>150</v>
      </c>
      <c r="E131" s="12" t="s">
        <v>1087</v>
      </c>
      <c r="F131" s="13">
        <v>550</v>
      </c>
      <c r="G131">
        <v>750</v>
      </c>
      <c r="H131">
        <v>412500</v>
      </c>
      <c r="I131" s="10">
        <v>206250</v>
      </c>
      <c r="J131">
        <f t="shared" si="2"/>
        <v>304</v>
      </c>
    </row>
    <row r="132" spans="1:10">
      <c r="A132" s="4" t="s">
        <v>1104</v>
      </c>
      <c r="B132" s="4">
        <v>1197831</v>
      </c>
      <c r="C132" s="5">
        <v>44124</v>
      </c>
      <c r="D132" s="4" t="s">
        <v>150</v>
      </c>
      <c r="E132" s="12" t="s">
        <v>1086</v>
      </c>
      <c r="F132" s="13">
        <v>450</v>
      </c>
      <c r="G132">
        <v>900</v>
      </c>
      <c r="H132">
        <v>405000</v>
      </c>
      <c r="I132" s="10">
        <v>141750</v>
      </c>
      <c r="J132">
        <f t="shared" si="2"/>
        <v>304</v>
      </c>
    </row>
    <row r="133" spans="1:10">
      <c r="A133" s="4" t="s">
        <v>1104</v>
      </c>
      <c r="B133" s="4">
        <v>1197831</v>
      </c>
      <c r="C133" s="5">
        <v>44125</v>
      </c>
      <c r="D133" s="4" t="s">
        <v>150</v>
      </c>
      <c r="E133" s="12" t="s">
        <v>1087</v>
      </c>
      <c r="F133" s="13">
        <v>450</v>
      </c>
      <c r="G133">
        <v>900</v>
      </c>
      <c r="H133">
        <v>405000</v>
      </c>
      <c r="I133" s="10">
        <v>141750</v>
      </c>
      <c r="J133">
        <f t="shared" ref="J133:J196" si="3">VLOOKUP(A133,L$9:M$14,2,0)</f>
        <v>304</v>
      </c>
    </row>
    <row r="134" spans="1:10">
      <c r="A134" s="4" t="s">
        <v>1104</v>
      </c>
      <c r="B134" s="4">
        <v>1197831</v>
      </c>
      <c r="C134" s="5">
        <v>44126</v>
      </c>
      <c r="D134" s="4" t="s">
        <v>150</v>
      </c>
      <c r="E134" s="12" t="s">
        <v>1087</v>
      </c>
      <c r="F134" s="13">
        <v>500</v>
      </c>
      <c r="G134">
        <v>825</v>
      </c>
      <c r="H134">
        <v>412500</v>
      </c>
      <c r="I134" s="10">
        <v>144375</v>
      </c>
      <c r="J134">
        <f t="shared" si="3"/>
        <v>304</v>
      </c>
    </row>
    <row r="135" spans="1:10">
      <c r="A135" s="4" t="s">
        <v>1104</v>
      </c>
      <c r="B135" s="4">
        <v>1197831</v>
      </c>
      <c r="C135" s="5">
        <v>44127</v>
      </c>
      <c r="D135" s="4" t="s">
        <v>150</v>
      </c>
      <c r="E135" s="12" t="s">
        <v>1086</v>
      </c>
      <c r="F135" s="13">
        <v>500</v>
      </c>
      <c r="G135">
        <v>675</v>
      </c>
      <c r="H135">
        <v>337500</v>
      </c>
      <c r="I135" s="10">
        <v>151875</v>
      </c>
      <c r="J135">
        <f t="shared" si="3"/>
        <v>304</v>
      </c>
    </row>
    <row r="136" spans="1:10">
      <c r="A136" s="4" t="s">
        <v>1104</v>
      </c>
      <c r="B136" s="4">
        <v>1197831</v>
      </c>
      <c r="C136" s="5">
        <v>44128</v>
      </c>
      <c r="D136" s="4" t="s">
        <v>150</v>
      </c>
      <c r="E136" s="12" t="s">
        <v>1087</v>
      </c>
      <c r="F136" s="13">
        <v>450</v>
      </c>
      <c r="G136">
        <v>650</v>
      </c>
      <c r="H136">
        <v>292500</v>
      </c>
      <c r="I136" s="10">
        <v>87750</v>
      </c>
      <c r="J136">
        <f t="shared" si="3"/>
        <v>304</v>
      </c>
    </row>
    <row r="137" spans="1:10">
      <c r="A137" s="4" t="s">
        <v>1104</v>
      </c>
      <c r="B137" s="4">
        <v>1197831</v>
      </c>
      <c r="C137" s="5">
        <v>44129</v>
      </c>
      <c r="D137" s="4" t="s">
        <v>150</v>
      </c>
      <c r="E137" s="12" t="s">
        <v>1087</v>
      </c>
      <c r="F137" s="13">
        <v>550</v>
      </c>
      <c r="G137">
        <v>850</v>
      </c>
      <c r="H137">
        <v>467500</v>
      </c>
      <c r="I137" s="10">
        <v>233750</v>
      </c>
      <c r="J137">
        <f t="shared" si="3"/>
        <v>304</v>
      </c>
    </row>
    <row r="138" spans="1:10">
      <c r="A138" s="4" t="s">
        <v>1104</v>
      </c>
      <c r="B138" s="4">
        <v>1197831</v>
      </c>
      <c r="C138" s="5">
        <v>44130</v>
      </c>
      <c r="D138" s="4" t="s">
        <v>150</v>
      </c>
      <c r="E138" s="12" t="s">
        <v>1086</v>
      </c>
      <c r="F138" s="13">
        <v>450</v>
      </c>
      <c r="G138">
        <v>950</v>
      </c>
      <c r="H138">
        <v>427500</v>
      </c>
      <c r="I138" s="10">
        <v>149625</v>
      </c>
      <c r="J138">
        <f t="shared" si="3"/>
        <v>304</v>
      </c>
    </row>
    <row r="139" spans="1:10">
      <c r="A139" s="4" t="s">
        <v>1104</v>
      </c>
      <c r="B139" s="4">
        <v>1197831</v>
      </c>
      <c r="C139" s="5">
        <v>44131</v>
      </c>
      <c r="D139" s="4" t="s">
        <v>150</v>
      </c>
      <c r="E139" s="12" t="s">
        <v>1086</v>
      </c>
      <c r="F139" s="13">
        <v>450</v>
      </c>
      <c r="G139">
        <v>950</v>
      </c>
      <c r="H139">
        <v>427500</v>
      </c>
      <c r="I139" s="10">
        <v>149625</v>
      </c>
      <c r="J139">
        <f t="shared" si="3"/>
        <v>304</v>
      </c>
    </row>
    <row r="140" spans="1:10">
      <c r="A140" s="4" t="s">
        <v>1104</v>
      </c>
      <c r="B140" s="4">
        <v>1197831</v>
      </c>
      <c r="C140" s="5">
        <v>44132</v>
      </c>
      <c r="D140" s="4" t="s">
        <v>150</v>
      </c>
      <c r="E140" s="12" t="s">
        <v>1087</v>
      </c>
      <c r="F140" s="13">
        <v>500</v>
      </c>
      <c r="G140">
        <v>850</v>
      </c>
      <c r="H140">
        <v>425000</v>
      </c>
      <c r="I140" s="10">
        <v>148750</v>
      </c>
      <c r="J140">
        <f t="shared" si="3"/>
        <v>304</v>
      </c>
    </row>
    <row r="141" spans="1:10">
      <c r="A141" s="4" t="s">
        <v>1104</v>
      </c>
      <c r="B141" s="4">
        <v>1197831</v>
      </c>
      <c r="C141" s="5">
        <v>44133</v>
      </c>
      <c r="D141" s="4" t="s">
        <v>150</v>
      </c>
      <c r="E141" s="12" t="s">
        <v>1087</v>
      </c>
      <c r="F141" s="13">
        <v>500</v>
      </c>
      <c r="G141">
        <v>700</v>
      </c>
      <c r="H141">
        <v>350000</v>
      </c>
      <c r="I141" s="10">
        <v>157500</v>
      </c>
      <c r="J141">
        <f t="shared" si="3"/>
        <v>304</v>
      </c>
    </row>
    <row r="142" spans="1:10">
      <c r="A142" s="4" t="s">
        <v>1104</v>
      </c>
      <c r="B142" s="4">
        <v>1197831</v>
      </c>
      <c r="C142" s="5">
        <v>44134</v>
      </c>
      <c r="D142" s="4" t="s">
        <v>150</v>
      </c>
      <c r="E142" s="12" t="s">
        <v>1088</v>
      </c>
      <c r="F142" s="13">
        <v>450</v>
      </c>
      <c r="G142">
        <v>650</v>
      </c>
      <c r="H142">
        <v>292500</v>
      </c>
      <c r="I142" s="10">
        <v>87750</v>
      </c>
      <c r="J142">
        <f t="shared" si="3"/>
        <v>304</v>
      </c>
    </row>
    <row r="143" spans="1:10">
      <c r="A143" s="4" t="s">
        <v>1104</v>
      </c>
      <c r="B143" s="4">
        <v>1197831</v>
      </c>
      <c r="C143" s="5">
        <v>44135</v>
      </c>
      <c r="D143" s="4" t="s">
        <v>150</v>
      </c>
      <c r="E143" s="12" t="s">
        <v>1087</v>
      </c>
      <c r="F143" s="13">
        <v>550</v>
      </c>
      <c r="G143">
        <v>900</v>
      </c>
      <c r="H143">
        <v>495000</v>
      </c>
      <c r="I143" s="10">
        <v>247500</v>
      </c>
      <c r="J143">
        <f t="shared" si="3"/>
        <v>304</v>
      </c>
    </row>
    <row r="144" spans="1:10">
      <c r="A144" s="4" t="s">
        <v>1106</v>
      </c>
      <c r="B144" s="4">
        <v>1128299</v>
      </c>
      <c r="C144" s="5">
        <v>44136</v>
      </c>
      <c r="D144" s="4" t="s">
        <v>150</v>
      </c>
      <c r="E144" s="12" t="s">
        <v>1087</v>
      </c>
      <c r="F144" s="13">
        <v>400</v>
      </c>
      <c r="G144">
        <v>775</v>
      </c>
      <c r="H144">
        <v>310000</v>
      </c>
      <c r="I144" s="10">
        <v>108500</v>
      </c>
      <c r="J144">
        <f t="shared" si="3"/>
        <v>472</v>
      </c>
    </row>
    <row r="145" spans="1:10">
      <c r="A145" s="4" t="s">
        <v>1106</v>
      </c>
      <c r="B145" s="4">
        <v>1128299</v>
      </c>
      <c r="C145" s="5">
        <v>44137</v>
      </c>
      <c r="D145" s="4" t="s">
        <v>150</v>
      </c>
      <c r="E145" s="12" t="s">
        <v>1087</v>
      </c>
      <c r="F145" s="13">
        <v>500</v>
      </c>
      <c r="G145">
        <v>775</v>
      </c>
      <c r="H145">
        <v>387500</v>
      </c>
      <c r="I145" s="10">
        <v>77500</v>
      </c>
      <c r="J145">
        <f t="shared" si="3"/>
        <v>472</v>
      </c>
    </row>
    <row r="146" spans="1:10">
      <c r="A146" s="4" t="s">
        <v>1106</v>
      </c>
      <c r="B146" s="4">
        <v>1128299</v>
      </c>
      <c r="C146" s="5">
        <v>44138</v>
      </c>
      <c r="D146" s="4" t="s">
        <v>150</v>
      </c>
      <c r="E146" s="12" t="s">
        <v>1086</v>
      </c>
      <c r="F146" s="13">
        <v>500</v>
      </c>
      <c r="G146">
        <v>775</v>
      </c>
      <c r="H146">
        <v>387500</v>
      </c>
      <c r="I146" s="10">
        <v>135625</v>
      </c>
      <c r="J146">
        <f t="shared" si="3"/>
        <v>472</v>
      </c>
    </row>
    <row r="147" spans="1:10">
      <c r="A147" s="4" t="s">
        <v>1106</v>
      </c>
      <c r="B147" s="4">
        <v>1128299</v>
      </c>
      <c r="C147" s="5">
        <v>44139</v>
      </c>
      <c r="D147" s="4" t="s">
        <v>150</v>
      </c>
      <c r="E147" s="12" t="s">
        <v>1086</v>
      </c>
      <c r="F147" s="13">
        <v>500</v>
      </c>
      <c r="G147">
        <v>625</v>
      </c>
      <c r="H147">
        <v>312500</v>
      </c>
      <c r="I147" s="10">
        <v>93750</v>
      </c>
      <c r="J147">
        <f t="shared" si="3"/>
        <v>472</v>
      </c>
    </row>
    <row r="148" spans="1:10">
      <c r="A148" s="4" t="s">
        <v>1106</v>
      </c>
      <c r="B148" s="4">
        <v>1128299</v>
      </c>
      <c r="C148" s="5">
        <v>44140</v>
      </c>
      <c r="D148" s="4" t="s">
        <v>283</v>
      </c>
      <c r="E148" s="12" t="s">
        <v>1087</v>
      </c>
      <c r="F148" s="13">
        <v>550</v>
      </c>
      <c r="G148">
        <v>575</v>
      </c>
      <c r="H148">
        <v>316250</v>
      </c>
      <c r="I148" s="10">
        <v>158125</v>
      </c>
      <c r="J148">
        <f t="shared" si="3"/>
        <v>472</v>
      </c>
    </row>
    <row r="149" spans="1:10">
      <c r="A149" s="4" t="s">
        <v>1106</v>
      </c>
      <c r="B149" s="4">
        <v>1128299</v>
      </c>
      <c r="C149" s="5">
        <v>44141</v>
      </c>
      <c r="D149" s="4" t="s">
        <v>283</v>
      </c>
      <c r="E149" s="12" t="s">
        <v>1087</v>
      </c>
      <c r="F149" s="13">
        <v>500</v>
      </c>
      <c r="G149">
        <v>775</v>
      </c>
      <c r="H149">
        <v>387500</v>
      </c>
      <c r="I149" s="10">
        <v>58125</v>
      </c>
      <c r="J149">
        <f t="shared" si="3"/>
        <v>472</v>
      </c>
    </row>
    <row r="150" spans="1:10">
      <c r="A150" s="4" t="s">
        <v>1106</v>
      </c>
      <c r="B150" s="4">
        <v>1128299</v>
      </c>
      <c r="C150" s="5">
        <v>44142</v>
      </c>
      <c r="D150" s="4" t="s">
        <v>283</v>
      </c>
      <c r="E150" s="12" t="s">
        <v>1088</v>
      </c>
      <c r="F150" s="13">
        <v>400</v>
      </c>
      <c r="G150">
        <v>825</v>
      </c>
      <c r="H150">
        <v>330000</v>
      </c>
      <c r="I150" s="10">
        <v>115500</v>
      </c>
      <c r="J150">
        <f t="shared" si="3"/>
        <v>472</v>
      </c>
    </row>
    <row r="151" spans="1:10">
      <c r="A151" s="4" t="s">
        <v>1106</v>
      </c>
      <c r="B151" s="4">
        <v>1128299</v>
      </c>
      <c r="C151" s="5">
        <v>44143</v>
      </c>
      <c r="D151" s="4" t="s">
        <v>283</v>
      </c>
      <c r="E151" s="12" t="s">
        <v>1088</v>
      </c>
      <c r="F151" s="13">
        <v>500</v>
      </c>
      <c r="G151">
        <v>725</v>
      </c>
      <c r="H151">
        <v>362500</v>
      </c>
      <c r="I151" s="10">
        <v>72500</v>
      </c>
      <c r="J151">
        <f t="shared" si="3"/>
        <v>472</v>
      </c>
    </row>
    <row r="152" spans="1:10">
      <c r="A152" s="4" t="s">
        <v>1106</v>
      </c>
      <c r="B152" s="4">
        <v>1128299</v>
      </c>
      <c r="C152" s="5">
        <v>44144</v>
      </c>
      <c r="D152" s="4" t="s">
        <v>283</v>
      </c>
      <c r="E152" s="12" t="s">
        <v>1088</v>
      </c>
      <c r="F152" s="13">
        <v>500</v>
      </c>
      <c r="G152">
        <v>725</v>
      </c>
      <c r="H152">
        <v>362500</v>
      </c>
      <c r="I152" s="10">
        <v>126875</v>
      </c>
      <c r="J152">
        <f t="shared" si="3"/>
        <v>472</v>
      </c>
    </row>
    <row r="153" spans="1:10">
      <c r="A153" s="4" t="s">
        <v>1106</v>
      </c>
      <c r="B153" s="4">
        <v>1128299</v>
      </c>
      <c r="C153" s="5">
        <v>44145</v>
      </c>
      <c r="D153" s="4" t="s">
        <v>283</v>
      </c>
      <c r="E153" s="12" t="s">
        <v>1086</v>
      </c>
      <c r="F153" s="13">
        <v>500</v>
      </c>
      <c r="G153">
        <v>575</v>
      </c>
      <c r="H153">
        <v>287500</v>
      </c>
      <c r="I153" s="10">
        <v>86250</v>
      </c>
      <c r="J153">
        <f t="shared" si="3"/>
        <v>472</v>
      </c>
    </row>
    <row r="154" spans="1:10">
      <c r="A154" s="4" t="s">
        <v>1106</v>
      </c>
      <c r="B154" s="4">
        <v>1128299</v>
      </c>
      <c r="C154" s="5">
        <v>44146</v>
      </c>
      <c r="D154" s="4" t="s">
        <v>283</v>
      </c>
      <c r="E154" s="12" t="s">
        <v>1087</v>
      </c>
      <c r="F154" s="13">
        <v>550</v>
      </c>
      <c r="G154">
        <v>500</v>
      </c>
      <c r="H154">
        <v>275000</v>
      </c>
      <c r="I154" s="10">
        <v>137500</v>
      </c>
      <c r="J154">
        <f t="shared" si="3"/>
        <v>472</v>
      </c>
    </row>
    <row r="155" spans="1:10">
      <c r="A155" s="4" t="s">
        <v>1106</v>
      </c>
      <c r="B155" s="4">
        <v>1128299</v>
      </c>
      <c r="C155" s="5">
        <v>44147</v>
      </c>
      <c r="D155" s="4" t="s">
        <v>283</v>
      </c>
      <c r="E155" s="12" t="s">
        <v>1086</v>
      </c>
      <c r="F155" s="13">
        <v>500</v>
      </c>
      <c r="G155">
        <v>700</v>
      </c>
      <c r="H155">
        <v>350000</v>
      </c>
      <c r="I155" s="10">
        <v>52500</v>
      </c>
      <c r="J155">
        <f t="shared" si="3"/>
        <v>472</v>
      </c>
    </row>
    <row r="156" spans="1:10">
      <c r="A156" s="4" t="s">
        <v>1106</v>
      </c>
      <c r="B156" s="4">
        <v>1128299</v>
      </c>
      <c r="C156" s="5">
        <v>44148</v>
      </c>
      <c r="D156" s="4" t="s">
        <v>283</v>
      </c>
      <c r="E156" s="12" t="s">
        <v>1086</v>
      </c>
      <c r="F156" s="13">
        <v>500</v>
      </c>
      <c r="G156">
        <v>850</v>
      </c>
      <c r="H156">
        <v>425000</v>
      </c>
      <c r="I156" s="10">
        <v>148750</v>
      </c>
      <c r="J156">
        <f t="shared" si="3"/>
        <v>472</v>
      </c>
    </row>
    <row r="157" spans="1:10">
      <c r="A157" s="4" t="s">
        <v>1106</v>
      </c>
      <c r="B157" s="4">
        <v>1128299</v>
      </c>
      <c r="C157" s="5">
        <v>44149</v>
      </c>
      <c r="D157" s="4" t="s">
        <v>283</v>
      </c>
      <c r="E157" s="12" t="s">
        <v>1087</v>
      </c>
      <c r="F157" s="13">
        <v>600</v>
      </c>
      <c r="G157">
        <v>700</v>
      </c>
      <c r="H157">
        <v>420000</v>
      </c>
      <c r="I157" s="10">
        <v>84000</v>
      </c>
      <c r="J157">
        <f t="shared" si="3"/>
        <v>472</v>
      </c>
    </row>
    <row r="158" spans="1:10">
      <c r="A158" s="4" t="s">
        <v>1106</v>
      </c>
      <c r="B158" s="4">
        <v>1128299</v>
      </c>
      <c r="C158" s="5">
        <v>44150</v>
      </c>
      <c r="D158" s="4" t="s">
        <v>283</v>
      </c>
      <c r="E158" s="12" t="s">
        <v>1086</v>
      </c>
      <c r="F158" s="13">
        <v>600</v>
      </c>
      <c r="G158">
        <v>700</v>
      </c>
      <c r="H158">
        <v>420000</v>
      </c>
      <c r="I158" s="10">
        <v>147000</v>
      </c>
      <c r="J158">
        <f t="shared" si="3"/>
        <v>472</v>
      </c>
    </row>
    <row r="159" spans="1:10">
      <c r="A159" s="4" t="s">
        <v>1106</v>
      </c>
      <c r="B159" s="4">
        <v>1128299</v>
      </c>
      <c r="C159" s="5">
        <v>44187</v>
      </c>
      <c r="D159" s="4" t="s">
        <v>283</v>
      </c>
      <c r="E159" s="12" t="s">
        <v>1087</v>
      </c>
      <c r="F159" s="13">
        <v>600</v>
      </c>
      <c r="G159">
        <v>600</v>
      </c>
      <c r="H159">
        <v>360000</v>
      </c>
      <c r="I159" s="10">
        <v>108000</v>
      </c>
      <c r="J159">
        <f t="shared" si="3"/>
        <v>472</v>
      </c>
    </row>
    <row r="160" spans="1:10">
      <c r="A160" s="4" t="s">
        <v>1106</v>
      </c>
      <c r="B160" s="4">
        <v>1128299</v>
      </c>
      <c r="C160" s="5">
        <v>44188</v>
      </c>
      <c r="D160" s="4" t="s">
        <v>283</v>
      </c>
      <c r="E160" s="12" t="s">
        <v>1087</v>
      </c>
      <c r="F160" s="13">
        <v>650</v>
      </c>
      <c r="G160">
        <v>500</v>
      </c>
      <c r="H160">
        <v>325000</v>
      </c>
      <c r="I160" s="10">
        <v>162500</v>
      </c>
      <c r="J160">
        <f t="shared" si="3"/>
        <v>472</v>
      </c>
    </row>
    <row r="161" spans="1:10">
      <c r="A161" s="4" t="s">
        <v>1106</v>
      </c>
      <c r="B161" s="4">
        <v>1128299</v>
      </c>
      <c r="C161" s="5">
        <v>44189</v>
      </c>
      <c r="D161" s="4" t="s">
        <v>283</v>
      </c>
      <c r="E161" s="12" t="s">
        <v>1087</v>
      </c>
      <c r="F161" s="13">
        <v>600</v>
      </c>
      <c r="G161">
        <v>700</v>
      </c>
      <c r="H161">
        <v>420000</v>
      </c>
      <c r="I161" s="10">
        <v>63000</v>
      </c>
      <c r="J161">
        <f t="shared" si="3"/>
        <v>472</v>
      </c>
    </row>
    <row r="162" spans="1:10">
      <c r="A162" s="4" t="s">
        <v>1106</v>
      </c>
      <c r="B162" s="4">
        <v>1128299</v>
      </c>
      <c r="C162" s="5">
        <v>44190</v>
      </c>
      <c r="D162" s="4" t="s">
        <v>283</v>
      </c>
      <c r="E162" s="12" t="s">
        <v>1087</v>
      </c>
      <c r="F162" s="13">
        <v>600</v>
      </c>
      <c r="G162">
        <v>875</v>
      </c>
      <c r="H162">
        <v>525000</v>
      </c>
      <c r="I162" s="10">
        <v>183750</v>
      </c>
      <c r="J162">
        <f t="shared" si="3"/>
        <v>472</v>
      </c>
    </row>
    <row r="163" spans="1:10">
      <c r="A163" s="4" t="s">
        <v>1106</v>
      </c>
      <c r="B163" s="4">
        <v>1128299</v>
      </c>
      <c r="C163" s="5">
        <v>44191</v>
      </c>
      <c r="D163" s="4" t="s">
        <v>283</v>
      </c>
      <c r="E163" s="12" t="s">
        <v>1087</v>
      </c>
      <c r="F163" s="13">
        <v>650</v>
      </c>
      <c r="G163">
        <v>675</v>
      </c>
      <c r="H163">
        <v>438750</v>
      </c>
      <c r="I163" s="10">
        <v>87750</v>
      </c>
      <c r="J163">
        <f t="shared" si="3"/>
        <v>472</v>
      </c>
    </row>
    <row r="164" spans="1:10">
      <c r="A164" s="4" t="s">
        <v>1106</v>
      </c>
      <c r="B164" s="4">
        <v>1128299</v>
      </c>
      <c r="C164" s="5">
        <v>44192</v>
      </c>
      <c r="D164" s="4" t="s">
        <v>283</v>
      </c>
      <c r="E164" s="12" t="s">
        <v>1087</v>
      </c>
      <c r="F164" s="13">
        <v>650.00000000000011</v>
      </c>
      <c r="G164">
        <v>725</v>
      </c>
      <c r="H164">
        <v>471250.00000000006</v>
      </c>
      <c r="I164" s="10">
        <v>164937.5</v>
      </c>
      <c r="J164">
        <f t="shared" si="3"/>
        <v>472</v>
      </c>
    </row>
    <row r="165" spans="1:10">
      <c r="A165" s="4" t="s">
        <v>1106</v>
      </c>
      <c r="B165" s="4">
        <v>1128299</v>
      </c>
      <c r="C165" s="5">
        <v>44193</v>
      </c>
      <c r="D165" s="4" t="s">
        <v>283</v>
      </c>
      <c r="E165" s="12" t="s">
        <v>1087</v>
      </c>
      <c r="F165" s="13">
        <v>600</v>
      </c>
      <c r="G165">
        <v>625</v>
      </c>
      <c r="H165">
        <v>375000</v>
      </c>
      <c r="I165" s="10">
        <v>112500</v>
      </c>
      <c r="J165">
        <f t="shared" si="3"/>
        <v>472</v>
      </c>
    </row>
    <row r="166" spans="1:10">
      <c r="A166" s="4" t="s">
        <v>1106</v>
      </c>
      <c r="B166" s="4">
        <v>1128299</v>
      </c>
      <c r="C166" s="5">
        <v>44194</v>
      </c>
      <c r="D166" s="4" t="s">
        <v>283</v>
      </c>
      <c r="E166" s="12" t="s">
        <v>1087</v>
      </c>
      <c r="F166" s="13">
        <v>650</v>
      </c>
      <c r="G166">
        <v>525</v>
      </c>
      <c r="H166">
        <v>341250</v>
      </c>
      <c r="I166" s="10">
        <v>170625</v>
      </c>
      <c r="J166">
        <f t="shared" si="3"/>
        <v>472</v>
      </c>
    </row>
    <row r="167" spans="1:10">
      <c r="A167" s="4" t="s">
        <v>1106</v>
      </c>
      <c r="B167" s="4">
        <v>1128299</v>
      </c>
      <c r="C167" s="5">
        <v>44195</v>
      </c>
      <c r="D167" s="4" t="s">
        <v>283</v>
      </c>
      <c r="E167" s="12" t="s">
        <v>1087</v>
      </c>
      <c r="F167" s="13">
        <v>800</v>
      </c>
      <c r="G167">
        <v>700</v>
      </c>
      <c r="H167">
        <v>560000</v>
      </c>
      <c r="I167" s="10">
        <v>84000</v>
      </c>
      <c r="J167">
        <f t="shared" si="3"/>
        <v>472</v>
      </c>
    </row>
    <row r="168" spans="1:10">
      <c r="A168" s="4" t="s">
        <v>1106</v>
      </c>
      <c r="B168" s="4">
        <v>1128299</v>
      </c>
      <c r="C168" s="5">
        <v>44196</v>
      </c>
      <c r="D168" s="4" t="s">
        <v>283</v>
      </c>
      <c r="E168" s="12" t="s">
        <v>1086</v>
      </c>
      <c r="F168" s="13">
        <v>600</v>
      </c>
      <c r="G168">
        <v>900</v>
      </c>
      <c r="H168">
        <v>540000</v>
      </c>
      <c r="I168" s="10">
        <v>216000</v>
      </c>
      <c r="J168">
        <f t="shared" si="3"/>
        <v>472</v>
      </c>
    </row>
    <row r="169" spans="1:10">
      <c r="A169" s="4" t="s">
        <v>1106</v>
      </c>
      <c r="B169" s="4">
        <v>1128299</v>
      </c>
      <c r="C169" s="5">
        <v>44197</v>
      </c>
      <c r="D169" s="4" t="s">
        <v>283</v>
      </c>
      <c r="E169" s="12" t="s">
        <v>1087</v>
      </c>
      <c r="F169" s="13">
        <v>650</v>
      </c>
      <c r="G169">
        <v>750</v>
      </c>
      <c r="H169">
        <v>487500</v>
      </c>
      <c r="I169" s="10">
        <v>121875</v>
      </c>
      <c r="J169">
        <f t="shared" si="3"/>
        <v>472</v>
      </c>
    </row>
    <row r="170" spans="1:10">
      <c r="A170" s="4" t="s">
        <v>1106</v>
      </c>
      <c r="B170" s="4">
        <v>1128299</v>
      </c>
      <c r="C170" s="5">
        <v>44198</v>
      </c>
      <c r="D170" s="4" t="s">
        <v>283</v>
      </c>
      <c r="E170" s="12" t="s">
        <v>1086</v>
      </c>
      <c r="F170" s="13">
        <v>650</v>
      </c>
      <c r="G170">
        <v>750</v>
      </c>
      <c r="H170">
        <v>487500</v>
      </c>
      <c r="I170" s="10">
        <v>195000</v>
      </c>
      <c r="J170">
        <f t="shared" si="3"/>
        <v>472</v>
      </c>
    </row>
    <row r="171" spans="1:10">
      <c r="A171" s="4" t="s">
        <v>1106</v>
      </c>
      <c r="B171" s="4">
        <v>1128299</v>
      </c>
      <c r="C171" s="5">
        <v>44199</v>
      </c>
      <c r="D171" s="4" t="s">
        <v>283</v>
      </c>
      <c r="E171" s="12" t="s">
        <v>1087</v>
      </c>
      <c r="F171" s="13">
        <v>600</v>
      </c>
      <c r="G171">
        <v>650</v>
      </c>
      <c r="H171">
        <v>390000</v>
      </c>
      <c r="I171" s="10">
        <v>136500</v>
      </c>
      <c r="J171">
        <f t="shared" si="3"/>
        <v>472</v>
      </c>
    </row>
    <row r="172" spans="1:10">
      <c r="A172" s="4" t="s">
        <v>1106</v>
      </c>
      <c r="B172" s="4">
        <v>1128299</v>
      </c>
      <c r="C172" s="5">
        <v>44200</v>
      </c>
      <c r="D172" s="4" t="s">
        <v>283</v>
      </c>
      <c r="E172" s="12" t="s">
        <v>1086</v>
      </c>
      <c r="F172" s="13">
        <v>650</v>
      </c>
      <c r="G172">
        <v>550</v>
      </c>
      <c r="H172">
        <v>357500</v>
      </c>
      <c r="I172" s="10">
        <v>196625</v>
      </c>
      <c r="J172">
        <f t="shared" si="3"/>
        <v>472</v>
      </c>
    </row>
    <row r="173" spans="1:10">
      <c r="A173" s="4" t="s">
        <v>1106</v>
      </c>
      <c r="B173" s="4">
        <v>1128299</v>
      </c>
      <c r="C173" s="5">
        <v>44201</v>
      </c>
      <c r="D173" s="4" t="s">
        <v>283</v>
      </c>
      <c r="E173" s="12" t="s">
        <v>1086</v>
      </c>
      <c r="F173" s="13">
        <v>800</v>
      </c>
      <c r="G173">
        <v>725</v>
      </c>
      <c r="H173">
        <v>580000</v>
      </c>
      <c r="I173" s="10">
        <v>116000</v>
      </c>
      <c r="J173">
        <f t="shared" si="3"/>
        <v>472</v>
      </c>
    </row>
    <row r="174" spans="1:10">
      <c r="A174" s="4" t="s">
        <v>1106</v>
      </c>
      <c r="B174" s="4">
        <v>1128299</v>
      </c>
      <c r="C174" s="5">
        <v>44202</v>
      </c>
      <c r="D174" s="4" t="s">
        <v>283</v>
      </c>
      <c r="E174" s="12" t="s">
        <v>1087</v>
      </c>
      <c r="F174" s="13">
        <v>600</v>
      </c>
      <c r="G174">
        <v>975</v>
      </c>
      <c r="H174">
        <v>585000</v>
      </c>
      <c r="I174" s="10">
        <v>234000</v>
      </c>
      <c r="J174">
        <f t="shared" si="3"/>
        <v>472</v>
      </c>
    </row>
    <row r="175" spans="1:10">
      <c r="A175" s="4" t="s">
        <v>1106</v>
      </c>
      <c r="B175" s="4">
        <v>1128299</v>
      </c>
      <c r="C175" s="5">
        <v>44203</v>
      </c>
      <c r="D175" s="4" t="s">
        <v>283</v>
      </c>
      <c r="E175" s="12" t="s">
        <v>1086</v>
      </c>
      <c r="F175" s="13">
        <v>650</v>
      </c>
      <c r="G175">
        <v>825</v>
      </c>
      <c r="H175">
        <v>536250</v>
      </c>
      <c r="I175" s="10">
        <v>134062.5</v>
      </c>
      <c r="J175">
        <f t="shared" si="3"/>
        <v>472</v>
      </c>
    </row>
    <row r="176" spans="1:10">
      <c r="A176" s="4" t="s">
        <v>1106</v>
      </c>
      <c r="B176" s="4">
        <v>1128299</v>
      </c>
      <c r="C176" s="5">
        <v>44204</v>
      </c>
      <c r="D176" s="4" t="s">
        <v>283</v>
      </c>
      <c r="E176" s="12" t="s">
        <v>1086</v>
      </c>
      <c r="F176" s="13">
        <v>650</v>
      </c>
      <c r="G176">
        <v>825</v>
      </c>
      <c r="H176">
        <v>536250</v>
      </c>
      <c r="I176" s="10">
        <v>214500</v>
      </c>
      <c r="J176">
        <f t="shared" si="3"/>
        <v>472</v>
      </c>
    </row>
    <row r="177" spans="1:10">
      <c r="A177" s="4" t="s">
        <v>1106</v>
      </c>
      <c r="B177" s="4">
        <v>1128299</v>
      </c>
      <c r="C177" s="5">
        <v>44205</v>
      </c>
      <c r="D177" s="4" t="s">
        <v>283</v>
      </c>
      <c r="E177" s="12" t="s">
        <v>1087</v>
      </c>
      <c r="F177" s="13">
        <v>600</v>
      </c>
      <c r="G177">
        <v>700</v>
      </c>
      <c r="H177">
        <v>420000</v>
      </c>
      <c r="I177" s="10">
        <v>147000</v>
      </c>
      <c r="J177">
        <f t="shared" si="3"/>
        <v>472</v>
      </c>
    </row>
    <row r="178" spans="1:10">
      <c r="A178" s="4" t="s">
        <v>1106</v>
      </c>
      <c r="B178" s="4">
        <v>1128299</v>
      </c>
      <c r="C178" s="5">
        <v>44206</v>
      </c>
      <c r="D178" s="4" t="s">
        <v>283</v>
      </c>
      <c r="E178" s="12" t="s">
        <v>1086</v>
      </c>
      <c r="F178" s="13">
        <v>649.99999999999989</v>
      </c>
      <c r="G178">
        <v>575</v>
      </c>
      <c r="H178">
        <v>373749.99999999994</v>
      </c>
      <c r="I178" s="10">
        <v>205562.5</v>
      </c>
      <c r="J178">
        <f t="shared" si="3"/>
        <v>472</v>
      </c>
    </row>
    <row r="179" spans="1:10">
      <c r="A179" s="4" t="s">
        <v>1106</v>
      </c>
      <c r="B179" s="4">
        <v>1128299</v>
      </c>
      <c r="C179" s="5">
        <v>44207</v>
      </c>
      <c r="D179" s="4" t="s">
        <v>283</v>
      </c>
      <c r="E179" s="12" t="s">
        <v>1087</v>
      </c>
      <c r="F179" s="13">
        <v>800</v>
      </c>
      <c r="G179">
        <v>875</v>
      </c>
      <c r="H179">
        <v>700000</v>
      </c>
      <c r="I179" s="10">
        <v>140000</v>
      </c>
      <c r="J179">
        <f t="shared" si="3"/>
        <v>472</v>
      </c>
    </row>
    <row r="180" spans="1:10">
      <c r="A180" s="4" t="s">
        <v>1106</v>
      </c>
      <c r="B180" s="4">
        <v>1128299</v>
      </c>
      <c r="C180" s="5">
        <v>44208</v>
      </c>
      <c r="D180" s="4" t="s">
        <v>283</v>
      </c>
      <c r="E180" s="12" t="s">
        <v>1086</v>
      </c>
      <c r="F180" s="13">
        <v>600</v>
      </c>
      <c r="G180">
        <v>1025</v>
      </c>
      <c r="H180">
        <v>615000</v>
      </c>
      <c r="I180" s="10">
        <v>215250</v>
      </c>
      <c r="J180">
        <f t="shared" si="3"/>
        <v>472</v>
      </c>
    </row>
    <row r="181" spans="1:10">
      <c r="A181" s="4" t="s">
        <v>1106</v>
      </c>
      <c r="B181" s="4">
        <v>1128299</v>
      </c>
      <c r="C181" s="5">
        <v>44209</v>
      </c>
      <c r="D181" s="4" t="s">
        <v>283</v>
      </c>
      <c r="E181" s="12" t="s">
        <v>1087</v>
      </c>
      <c r="F181" s="13">
        <v>650</v>
      </c>
      <c r="G181">
        <v>875</v>
      </c>
      <c r="H181">
        <v>568750</v>
      </c>
      <c r="I181" s="10">
        <v>113750</v>
      </c>
      <c r="J181">
        <f t="shared" si="3"/>
        <v>472</v>
      </c>
    </row>
    <row r="182" spans="1:10">
      <c r="A182" s="4" t="s">
        <v>1106</v>
      </c>
      <c r="B182" s="4">
        <v>1128299</v>
      </c>
      <c r="C182" s="5">
        <v>44210</v>
      </c>
      <c r="D182" s="4" t="s">
        <v>283</v>
      </c>
      <c r="E182" s="12" t="s">
        <v>1086</v>
      </c>
      <c r="F182" s="13">
        <v>650</v>
      </c>
      <c r="G182">
        <v>825</v>
      </c>
      <c r="H182">
        <v>536250</v>
      </c>
      <c r="I182" s="10">
        <v>187687.5</v>
      </c>
      <c r="J182">
        <f t="shared" si="3"/>
        <v>472</v>
      </c>
    </row>
    <row r="183" spans="1:10">
      <c r="A183" s="4" t="s">
        <v>1106</v>
      </c>
      <c r="B183" s="4">
        <v>1128299</v>
      </c>
      <c r="C183" s="5">
        <v>44211</v>
      </c>
      <c r="D183" s="4" t="s">
        <v>283</v>
      </c>
      <c r="E183" s="12" t="s">
        <v>1087</v>
      </c>
      <c r="F183" s="13">
        <v>600</v>
      </c>
      <c r="G183">
        <v>725</v>
      </c>
      <c r="H183">
        <v>435000</v>
      </c>
      <c r="I183" s="10">
        <v>130500</v>
      </c>
      <c r="J183">
        <f t="shared" si="3"/>
        <v>472</v>
      </c>
    </row>
    <row r="184" spans="1:10">
      <c r="A184" s="4" t="s">
        <v>1106</v>
      </c>
      <c r="B184" s="4">
        <v>1128299</v>
      </c>
      <c r="C184" s="5">
        <v>44212</v>
      </c>
      <c r="D184" s="4" t="s">
        <v>283</v>
      </c>
      <c r="E184" s="12" t="s">
        <v>1087</v>
      </c>
      <c r="F184" s="13">
        <v>650</v>
      </c>
      <c r="G184">
        <v>775</v>
      </c>
      <c r="H184">
        <v>503750</v>
      </c>
      <c r="I184" s="10">
        <v>251875</v>
      </c>
      <c r="J184">
        <f t="shared" si="3"/>
        <v>472</v>
      </c>
    </row>
    <row r="185" spans="1:10">
      <c r="A185" s="4" t="s">
        <v>1106</v>
      </c>
      <c r="B185" s="4">
        <v>1128299</v>
      </c>
      <c r="C185" s="5">
        <v>44213</v>
      </c>
      <c r="D185" s="4" t="s">
        <v>283</v>
      </c>
      <c r="E185" s="12" t="s">
        <v>1087</v>
      </c>
      <c r="F185" s="13">
        <v>800</v>
      </c>
      <c r="G185">
        <v>775</v>
      </c>
      <c r="H185">
        <v>620000</v>
      </c>
      <c r="I185" s="10">
        <v>93000</v>
      </c>
      <c r="J185">
        <f t="shared" si="3"/>
        <v>472</v>
      </c>
    </row>
    <row r="186" spans="1:10">
      <c r="A186" s="4" t="s">
        <v>1106</v>
      </c>
      <c r="B186" s="4">
        <v>1128299</v>
      </c>
      <c r="C186" s="5">
        <v>44214</v>
      </c>
      <c r="D186" s="4" t="s">
        <v>283</v>
      </c>
      <c r="E186" s="12" t="s">
        <v>1087</v>
      </c>
      <c r="F186" s="13">
        <v>650</v>
      </c>
      <c r="G186">
        <v>975</v>
      </c>
      <c r="H186">
        <v>633750</v>
      </c>
      <c r="I186" s="10">
        <v>221812.5</v>
      </c>
      <c r="J186">
        <f t="shared" si="3"/>
        <v>472</v>
      </c>
    </row>
    <row r="187" spans="1:10">
      <c r="A187" s="4" t="s">
        <v>1106</v>
      </c>
      <c r="B187" s="4">
        <v>1128299</v>
      </c>
      <c r="C187" s="5">
        <v>44215</v>
      </c>
      <c r="D187" s="4" t="s">
        <v>283</v>
      </c>
      <c r="E187" s="12" t="s">
        <v>1087</v>
      </c>
      <c r="F187" s="13">
        <v>700</v>
      </c>
      <c r="G187">
        <v>925</v>
      </c>
      <c r="H187">
        <v>647500</v>
      </c>
      <c r="I187" s="10">
        <v>129500</v>
      </c>
      <c r="J187">
        <f t="shared" si="3"/>
        <v>472</v>
      </c>
    </row>
    <row r="188" spans="1:10">
      <c r="A188" s="4" t="s">
        <v>1106</v>
      </c>
      <c r="B188" s="4">
        <v>1128299</v>
      </c>
      <c r="C188" s="5">
        <v>44216</v>
      </c>
      <c r="D188" s="4" t="s">
        <v>283</v>
      </c>
      <c r="E188" s="12" t="s">
        <v>1087</v>
      </c>
      <c r="F188" s="13">
        <v>650.00000000000011</v>
      </c>
      <c r="G188">
        <v>800</v>
      </c>
      <c r="H188">
        <v>520000.00000000006</v>
      </c>
      <c r="I188" s="10">
        <v>182000</v>
      </c>
      <c r="J188">
        <f t="shared" si="3"/>
        <v>472</v>
      </c>
    </row>
    <row r="189" spans="1:10">
      <c r="A189" s="4" t="s">
        <v>1106</v>
      </c>
      <c r="B189" s="4">
        <v>1128299</v>
      </c>
      <c r="C189" s="5">
        <v>44217</v>
      </c>
      <c r="D189" s="4" t="s">
        <v>283</v>
      </c>
      <c r="E189" s="12" t="s">
        <v>1087</v>
      </c>
      <c r="F189" s="13">
        <v>650</v>
      </c>
      <c r="G189">
        <v>750</v>
      </c>
      <c r="H189">
        <v>487500</v>
      </c>
      <c r="I189" s="10">
        <v>146250</v>
      </c>
      <c r="J189">
        <f t="shared" si="3"/>
        <v>472</v>
      </c>
    </row>
    <row r="190" spans="1:10">
      <c r="A190" s="4" t="s">
        <v>1106</v>
      </c>
      <c r="B190" s="4">
        <v>1128299</v>
      </c>
      <c r="C190" s="5">
        <v>44218</v>
      </c>
      <c r="D190" s="4" t="s">
        <v>283</v>
      </c>
      <c r="E190" s="12" t="s">
        <v>1086</v>
      </c>
      <c r="F190" s="13">
        <v>750</v>
      </c>
      <c r="G190">
        <v>750</v>
      </c>
      <c r="H190">
        <v>562500</v>
      </c>
      <c r="I190" s="10">
        <v>281250</v>
      </c>
      <c r="J190">
        <f t="shared" si="3"/>
        <v>472</v>
      </c>
    </row>
    <row r="191" spans="1:10">
      <c r="A191" s="4" t="s">
        <v>1106</v>
      </c>
      <c r="B191" s="4">
        <v>1128299</v>
      </c>
      <c r="C191" s="5">
        <v>44219</v>
      </c>
      <c r="D191" s="4" t="s">
        <v>283</v>
      </c>
      <c r="E191" s="12" t="s">
        <v>1087</v>
      </c>
      <c r="F191" s="13">
        <v>800</v>
      </c>
      <c r="G191">
        <v>725</v>
      </c>
      <c r="H191">
        <v>580000</v>
      </c>
      <c r="I191" s="10">
        <v>87000</v>
      </c>
      <c r="J191">
        <f t="shared" si="3"/>
        <v>472</v>
      </c>
    </row>
    <row r="192" spans="1:10">
      <c r="A192" s="4" t="s">
        <v>1106</v>
      </c>
      <c r="B192" s="4">
        <v>1128299</v>
      </c>
      <c r="C192" s="5">
        <v>44220</v>
      </c>
      <c r="D192" s="4" t="s">
        <v>283</v>
      </c>
      <c r="E192" s="12" t="s">
        <v>1087</v>
      </c>
      <c r="F192" s="13">
        <v>550</v>
      </c>
      <c r="G192">
        <v>925</v>
      </c>
      <c r="H192">
        <v>508750</v>
      </c>
      <c r="I192" s="10">
        <v>152625</v>
      </c>
      <c r="J192">
        <f t="shared" si="3"/>
        <v>472</v>
      </c>
    </row>
    <row r="193" spans="1:10">
      <c r="A193" s="4" t="s">
        <v>1106</v>
      </c>
      <c r="B193" s="4">
        <v>1128299</v>
      </c>
      <c r="C193" s="5">
        <v>44221</v>
      </c>
      <c r="D193" s="4" t="s">
        <v>283</v>
      </c>
      <c r="E193" s="12" t="s">
        <v>1086</v>
      </c>
      <c r="F193" s="13">
        <v>600</v>
      </c>
      <c r="G193">
        <v>925</v>
      </c>
      <c r="H193">
        <v>555000</v>
      </c>
      <c r="I193" s="10">
        <v>83250</v>
      </c>
      <c r="J193">
        <f t="shared" si="3"/>
        <v>472</v>
      </c>
    </row>
    <row r="194" spans="1:10">
      <c r="A194" s="4" t="s">
        <v>1106</v>
      </c>
      <c r="B194" s="4">
        <v>1128299</v>
      </c>
      <c r="C194" s="5">
        <v>44222</v>
      </c>
      <c r="D194" s="4" t="s">
        <v>283</v>
      </c>
      <c r="E194" s="12" t="s">
        <v>1086</v>
      </c>
      <c r="F194" s="13">
        <v>550</v>
      </c>
      <c r="G194">
        <v>775</v>
      </c>
      <c r="H194">
        <v>426250</v>
      </c>
      <c r="I194" s="10">
        <v>127875</v>
      </c>
      <c r="J194">
        <f t="shared" si="3"/>
        <v>472</v>
      </c>
    </row>
    <row r="195" spans="1:10">
      <c r="A195" s="4" t="s">
        <v>1106</v>
      </c>
      <c r="B195" s="4">
        <v>1128299</v>
      </c>
      <c r="C195" s="5">
        <v>44223</v>
      </c>
      <c r="D195" s="4" t="s">
        <v>283</v>
      </c>
      <c r="E195" s="12" t="s">
        <v>1086</v>
      </c>
      <c r="F195" s="13">
        <v>550</v>
      </c>
      <c r="G195">
        <v>725</v>
      </c>
      <c r="H195">
        <v>398750</v>
      </c>
      <c r="I195" s="10">
        <v>99687.5</v>
      </c>
      <c r="J195">
        <f t="shared" si="3"/>
        <v>472</v>
      </c>
    </row>
    <row r="196" spans="1:10">
      <c r="A196" s="4" t="s">
        <v>1106</v>
      </c>
      <c r="B196" s="4">
        <v>1128299</v>
      </c>
      <c r="C196" s="5">
        <v>44224</v>
      </c>
      <c r="D196" s="4" t="s">
        <v>283</v>
      </c>
      <c r="E196" s="12" t="s">
        <v>1087</v>
      </c>
      <c r="F196" s="13">
        <v>650</v>
      </c>
      <c r="G196">
        <v>725</v>
      </c>
      <c r="H196">
        <v>471250</v>
      </c>
      <c r="I196" s="10">
        <v>212062.5</v>
      </c>
      <c r="J196">
        <f t="shared" si="3"/>
        <v>472</v>
      </c>
    </row>
    <row r="197" spans="1:10">
      <c r="A197" s="4" t="s">
        <v>1106</v>
      </c>
      <c r="B197" s="4">
        <v>1128299</v>
      </c>
      <c r="C197" s="5">
        <v>44225</v>
      </c>
      <c r="D197" s="4" t="s">
        <v>283</v>
      </c>
      <c r="E197" s="12" t="s">
        <v>1087</v>
      </c>
      <c r="F197" s="13">
        <v>700</v>
      </c>
      <c r="G197">
        <v>775</v>
      </c>
      <c r="H197">
        <v>542500</v>
      </c>
      <c r="I197" s="10">
        <v>54250</v>
      </c>
      <c r="J197">
        <f t="shared" ref="J197:J260" si="4">VLOOKUP(A197,L$9:M$14,2,0)</f>
        <v>472</v>
      </c>
    </row>
    <row r="198" spans="1:10">
      <c r="A198" s="4" t="s">
        <v>1106</v>
      </c>
      <c r="B198" s="4">
        <v>1128299</v>
      </c>
      <c r="C198" s="5">
        <v>44226</v>
      </c>
      <c r="D198" s="4" t="s">
        <v>283</v>
      </c>
      <c r="E198" s="12" t="s">
        <v>1087</v>
      </c>
      <c r="F198" s="13">
        <v>550</v>
      </c>
      <c r="G198">
        <v>875</v>
      </c>
      <c r="H198">
        <v>481250</v>
      </c>
      <c r="I198" s="10">
        <v>144375</v>
      </c>
      <c r="J198">
        <f t="shared" si="4"/>
        <v>472</v>
      </c>
    </row>
    <row r="199" spans="1:10">
      <c r="A199" s="4" t="s">
        <v>1106</v>
      </c>
      <c r="B199" s="4">
        <v>1128299</v>
      </c>
      <c r="C199" s="5">
        <v>44227</v>
      </c>
      <c r="D199" s="4" t="s">
        <v>283</v>
      </c>
      <c r="E199" s="12" t="s">
        <v>1086</v>
      </c>
      <c r="F199" s="13">
        <v>600</v>
      </c>
      <c r="G199">
        <v>875</v>
      </c>
      <c r="H199">
        <v>525000</v>
      </c>
      <c r="I199" s="10">
        <v>78750</v>
      </c>
      <c r="J199">
        <f t="shared" si="4"/>
        <v>472</v>
      </c>
    </row>
    <row r="200" spans="1:10">
      <c r="A200" s="4" t="s">
        <v>1106</v>
      </c>
      <c r="B200" s="4">
        <v>1128299</v>
      </c>
      <c r="C200" s="5">
        <v>44228</v>
      </c>
      <c r="D200" s="4" t="s">
        <v>283</v>
      </c>
      <c r="E200" s="12" t="s">
        <v>1087</v>
      </c>
      <c r="F200" s="13">
        <v>550</v>
      </c>
      <c r="G200">
        <v>700</v>
      </c>
      <c r="H200">
        <v>385000</v>
      </c>
      <c r="I200" s="10">
        <v>115500</v>
      </c>
      <c r="J200">
        <f t="shared" si="4"/>
        <v>472</v>
      </c>
    </row>
    <row r="201" spans="1:10">
      <c r="A201" s="4" t="s">
        <v>1106</v>
      </c>
      <c r="B201" s="4">
        <v>1128299</v>
      </c>
      <c r="C201" s="5">
        <v>44229</v>
      </c>
      <c r="D201" s="4" t="s">
        <v>283</v>
      </c>
      <c r="E201" s="12" t="s">
        <v>1087</v>
      </c>
      <c r="F201" s="13">
        <v>550</v>
      </c>
      <c r="G201">
        <v>675</v>
      </c>
      <c r="H201">
        <v>371250</v>
      </c>
      <c r="I201" s="10">
        <v>92812.5</v>
      </c>
      <c r="J201">
        <f t="shared" si="4"/>
        <v>472</v>
      </c>
    </row>
    <row r="202" spans="1:10">
      <c r="A202" s="4" t="s">
        <v>1106</v>
      </c>
      <c r="B202" s="4">
        <v>1128299</v>
      </c>
      <c r="C202" s="5">
        <v>44230</v>
      </c>
      <c r="D202" s="4" t="s">
        <v>283</v>
      </c>
      <c r="E202" s="12" t="s">
        <v>1086</v>
      </c>
      <c r="F202" s="13">
        <v>650</v>
      </c>
      <c r="G202">
        <v>650</v>
      </c>
      <c r="H202">
        <v>422500</v>
      </c>
      <c r="I202" s="10">
        <v>190125</v>
      </c>
      <c r="J202">
        <f t="shared" si="4"/>
        <v>472</v>
      </c>
    </row>
    <row r="203" spans="1:10">
      <c r="A203" s="4" t="s">
        <v>1106</v>
      </c>
      <c r="B203" s="4">
        <v>1128299</v>
      </c>
      <c r="C203" s="5">
        <v>44231</v>
      </c>
      <c r="D203" s="4" t="s">
        <v>283</v>
      </c>
      <c r="E203" s="12" t="s">
        <v>1086</v>
      </c>
      <c r="F203" s="13">
        <v>700</v>
      </c>
      <c r="G203">
        <v>700</v>
      </c>
      <c r="H203">
        <v>490000</v>
      </c>
      <c r="I203" s="10">
        <v>49000</v>
      </c>
      <c r="J203">
        <f t="shared" si="4"/>
        <v>472</v>
      </c>
    </row>
    <row r="204" spans="1:10">
      <c r="A204" s="4" t="s">
        <v>1106</v>
      </c>
      <c r="B204" s="4">
        <v>1128299</v>
      </c>
      <c r="C204" s="5">
        <v>44232</v>
      </c>
      <c r="D204" s="4" t="s">
        <v>283</v>
      </c>
      <c r="E204" s="12" t="s">
        <v>1086</v>
      </c>
      <c r="F204" s="13">
        <v>550</v>
      </c>
      <c r="G204">
        <v>875</v>
      </c>
      <c r="H204">
        <v>481250</v>
      </c>
      <c r="I204" s="10">
        <v>144375</v>
      </c>
      <c r="J204">
        <f t="shared" si="4"/>
        <v>472</v>
      </c>
    </row>
    <row r="205" spans="1:10">
      <c r="A205" s="4" t="s">
        <v>1106</v>
      </c>
      <c r="B205" s="4">
        <v>1128299</v>
      </c>
      <c r="C205" s="5">
        <v>44233</v>
      </c>
      <c r="D205" s="4" t="s">
        <v>283</v>
      </c>
      <c r="E205" s="12" t="s">
        <v>1087</v>
      </c>
      <c r="F205" s="13">
        <v>600</v>
      </c>
      <c r="G205">
        <v>875</v>
      </c>
      <c r="H205">
        <v>525000</v>
      </c>
      <c r="I205" s="10">
        <v>78750</v>
      </c>
      <c r="J205">
        <f t="shared" si="4"/>
        <v>472</v>
      </c>
    </row>
    <row r="206" spans="1:10">
      <c r="A206" s="4" t="s">
        <v>1106</v>
      </c>
      <c r="B206" s="4">
        <v>1128299</v>
      </c>
      <c r="C206" s="5">
        <v>44234</v>
      </c>
      <c r="D206" s="4" t="s">
        <v>283</v>
      </c>
      <c r="E206" s="12" t="s">
        <v>1087</v>
      </c>
      <c r="F206" s="13">
        <v>550</v>
      </c>
      <c r="G206">
        <v>725</v>
      </c>
      <c r="H206">
        <v>398750</v>
      </c>
      <c r="I206" s="10">
        <v>119625</v>
      </c>
      <c r="J206">
        <f t="shared" si="4"/>
        <v>472</v>
      </c>
    </row>
    <row r="207" spans="1:10">
      <c r="A207" s="4" t="s">
        <v>1106</v>
      </c>
      <c r="B207" s="4">
        <v>1128299</v>
      </c>
      <c r="C207" s="5">
        <v>44235</v>
      </c>
      <c r="D207" s="4" t="s">
        <v>283</v>
      </c>
      <c r="E207" s="12" t="s">
        <v>1087</v>
      </c>
      <c r="F207" s="13">
        <v>550</v>
      </c>
      <c r="G207">
        <v>700</v>
      </c>
      <c r="H207">
        <v>385000</v>
      </c>
      <c r="I207" s="10">
        <v>96250</v>
      </c>
      <c r="J207">
        <f t="shared" si="4"/>
        <v>472</v>
      </c>
    </row>
    <row r="208" spans="1:10">
      <c r="A208" s="4" t="s">
        <v>1106</v>
      </c>
      <c r="B208" s="4">
        <v>1128299</v>
      </c>
      <c r="C208" s="5">
        <v>44236</v>
      </c>
      <c r="D208" s="4" t="s">
        <v>283</v>
      </c>
      <c r="E208" s="12" t="s">
        <v>1087</v>
      </c>
      <c r="F208" s="13">
        <v>650</v>
      </c>
      <c r="G208">
        <v>650</v>
      </c>
      <c r="H208">
        <v>422500</v>
      </c>
      <c r="I208" s="10">
        <v>190125</v>
      </c>
      <c r="J208">
        <f t="shared" si="4"/>
        <v>472</v>
      </c>
    </row>
    <row r="209" spans="1:10">
      <c r="A209" s="4" t="s">
        <v>1106</v>
      </c>
      <c r="B209" s="4">
        <v>1128299</v>
      </c>
      <c r="C209" s="5">
        <v>44237</v>
      </c>
      <c r="D209" s="4" t="s">
        <v>283</v>
      </c>
      <c r="E209" s="12" t="s">
        <v>1087</v>
      </c>
      <c r="F209" s="13">
        <v>700</v>
      </c>
      <c r="G209">
        <v>775</v>
      </c>
      <c r="H209">
        <v>542500</v>
      </c>
      <c r="I209" s="10">
        <v>54250</v>
      </c>
      <c r="J209">
        <f t="shared" si="4"/>
        <v>472</v>
      </c>
    </row>
    <row r="210" spans="1:10">
      <c r="A210" s="4" t="s">
        <v>1106</v>
      </c>
      <c r="B210" s="4">
        <v>1128299</v>
      </c>
      <c r="C210" s="5">
        <v>44238</v>
      </c>
      <c r="D210" s="4" t="s">
        <v>283</v>
      </c>
      <c r="E210" s="12" t="s">
        <v>1087</v>
      </c>
      <c r="F210" s="13">
        <v>550</v>
      </c>
      <c r="G210">
        <v>975</v>
      </c>
      <c r="H210">
        <v>536250</v>
      </c>
      <c r="I210" s="10">
        <v>160875</v>
      </c>
      <c r="J210">
        <f t="shared" si="4"/>
        <v>472</v>
      </c>
    </row>
    <row r="211" spans="1:10">
      <c r="A211" s="4" t="s">
        <v>1106</v>
      </c>
      <c r="B211" s="4">
        <v>1128299</v>
      </c>
      <c r="C211" s="5">
        <v>44239</v>
      </c>
      <c r="D211" s="4" t="s">
        <v>283</v>
      </c>
      <c r="E211" s="12" t="s">
        <v>1086</v>
      </c>
      <c r="F211" s="13">
        <v>600</v>
      </c>
      <c r="G211">
        <v>975</v>
      </c>
      <c r="H211">
        <v>585000</v>
      </c>
      <c r="I211" s="10">
        <v>87750</v>
      </c>
      <c r="J211">
        <f t="shared" si="4"/>
        <v>472</v>
      </c>
    </row>
    <row r="212" spans="1:10">
      <c r="A212" s="4" t="s">
        <v>1106</v>
      </c>
      <c r="B212" s="4">
        <v>1128299</v>
      </c>
      <c r="C212" s="5">
        <v>44240</v>
      </c>
      <c r="D212" s="4" t="s">
        <v>283</v>
      </c>
      <c r="E212" s="12" t="s">
        <v>1088</v>
      </c>
      <c r="F212" s="13">
        <v>550</v>
      </c>
      <c r="G212">
        <v>775</v>
      </c>
      <c r="H212">
        <v>426250</v>
      </c>
      <c r="I212" s="10">
        <v>127875</v>
      </c>
      <c r="J212">
        <f t="shared" si="4"/>
        <v>472</v>
      </c>
    </row>
    <row r="213" spans="1:10">
      <c r="A213" s="4" t="s">
        <v>1106</v>
      </c>
      <c r="B213" s="4">
        <v>1128299</v>
      </c>
      <c r="C213" s="5">
        <v>44241</v>
      </c>
      <c r="D213" s="4" t="s">
        <v>283</v>
      </c>
      <c r="E213" s="12" t="s">
        <v>1087</v>
      </c>
      <c r="F213" s="13">
        <v>550</v>
      </c>
      <c r="G213">
        <v>775</v>
      </c>
      <c r="H213">
        <v>426250</v>
      </c>
      <c r="I213" s="10">
        <v>106562.5</v>
      </c>
      <c r="J213">
        <f t="shared" si="4"/>
        <v>472</v>
      </c>
    </row>
    <row r="214" spans="1:10">
      <c r="A214" s="4" t="s">
        <v>1106</v>
      </c>
      <c r="B214" s="4">
        <v>1128299</v>
      </c>
      <c r="C214" s="5">
        <v>44242</v>
      </c>
      <c r="D214" s="4" t="s">
        <v>283</v>
      </c>
      <c r="E214" s="12" t="s">
        <v>1087</v>
      </c>
      <c r="F214" s="13">
        <v>650</v>
      </c>
      <c r="G214">
        <v>700</v>
      </c>
      <c r="H214">
        <v>455000</v>
      </c>
      <c r="I214" s="10">
        <v>204750</v>
      </c>
      <c r="J214">
        <f t="shared" si="4"/>
        <v>472</v>
      </c>
    </row>
    <row r="215" spans="1:10">
      <c r="A215" s="4" t="s">
        <v>1106</v>
      </c>
      <c r="B215" s="4">
        <v>1128299</v>
      </c>
      <c r="C215" s="5">
        <v>44243</v>
      </c>
      <c r="D215" s="4" t="s">
        <v>283</v>
      </c>
      <c r="E215" s="12" t="s">
        <v>1087</v>
      </c>
      <c r="F215" s="13">
        <v>700</v>
      </c>
      <c r="G215">
        <v>800</v>
      </c>
      <c r="H215">
        <v>560000</v>
      </c>
      <c r="I215" s="10">
        <v>56000</v>
      </c>
      <c r="J215">
        <f t="shared" si="4"/>
        <v>472</v>
      </c>
    </row>
    <row r="216" spans="1:10">
      <c r="A216" s="4" t="s">
        <v>1107</v>
      </c>
      <c r="B216" s="4">
        <v>1189833</v>
      </c>
      <c r="C216" s="5">
        <v>44244</v>
      </c>
      <c r="D216" s="4" t="s">
        <v>283</v>
      </c>
      <c r="E216" s="12" t="s">
        <v>1086</v>
      </c>
      <c r="F216" s="13">
        <v>350</v>
      </c>
      <c r="G216">
        <v>700</v>
      </c>
      <c r="H216">
        <v>245000</v>
      </c>
      <c r="I216" s="10">
        <v>98000</v>
      </c>
      <c r="J216">
        <f t="shared" si="4"/>
        <v>558</v>
      </c>
    </row>
    <row r="217" spans="1:10">
      <c r="A217" s="4" t="s">
        <v>1107</v>
      </c>
      <c r="B217" s="4">
        <v>1189833</v>
      </c>
      <c r="C217" s="5">
        <v>44245</v>
      </c>
      <c r="D217" s="4" t="s">
        <v>283</v>
      </c>
      <c r="E217" s="12" t="s">
        <v>1086</v>
      </c>
      <c r="F217" s="13">
        <v>450</v>
      </c>
      <c r="G217">
        <v>700</v>
      </c>
      <c r="H217">
        <v>315000</v>
      </c>
      <c r="I217" s="10">
        <v>78750</v>
      </c>
      <c r="J217">
        <f t="shared" si="4"/>
        <v>558</v>
      </c>
    </row>
    <row r="218" spans="1:10">
      <c r="A218" s="4" t="s">
        <v>1107</v>
      </c>
      <c r="B218" s="4">
        <v>1189833</v>
      </c>
      <c r="C218" s="5">
        <v>44264</v>
      </c>
      <c r="D218" s="4" t="s">
        <v>283</v>
      </c>
      <c r="E218" s="12" t="s">
        <v>1086</v>
      </c>
      <c r="F218" s="13">
        <v>450</v>
      </c>
      <c r="G218">
        <v>700</v>
      </c>
      <c r="H218">
        <v>315000</v>
      </c>
      <c r="I218" s="10">
        <v>126000</v>
      </c>
      <c r="J218">
        <f t="shared" si="4"/>
        <v>558</v>
      </c>
    </row>
    <row r="219" spans="1:10">
      <c r="A219" s="4" t="s">
        <v>1107</v>
      </c>
      <c r="B219" s="4">
        <v>1189833</v>
      </c>
      <c r="C219" s="5">
        <v>44265</v>
      </c>
      <c r="D219" s="4" t="s">
        <v>283</v>
      </c>
      <c r="E219" s="12" t="s">
        <v>1087</v>
      </c>
      <c r="F219" s="13">
        <v>450.00000000000006</v>
      </c>
      <c r="G219">
        <v>550</v>
      </c>
      <c r="H219">
        <v>247500.00000000003</v>
      </c>
      <c r="I219" s="10">
        <v>86625</v>
      </c>
      <c r="J219">
        <f t="shared" si="4"/>
        <v>558</v>
      </c>
    </row>
    <row r="220" spans="1:10">
      <c r="A220" s="4" t="s">
        <v>1107</v>
      </c>
      <c r="B220" s="4">
        <v>1189833</v>
      </c>
      <c r="C220" s="5">
        <v>44266</v>
      </c>
      <c r="D220" s="4" t="s">
        <v>283</v>
      </c>
      <c r="E220" s="12" t="s">
        <v>1086</v>
      </c>
      <c r="F220" s="13">
        <v>499.99999999999994</v>
      </c>
      <c r="G220">
        <v>500</v>
      </c>
      <c r="H220">
        <v>249999.99999999997</v>
      </c>
      <c r="I220" s="10">
        <v>137500</v>
      </c>
      <c r="J220">
        <f t="shared" si="4"/>
        <v>558</v>
      </c>
    </row>
    <row r="221" spans="1:10">
      <c r="A221" s="4" t="s">
        <v>1107</v>
      </c>
      <c r="B221" s="4">
        <v>1189833</v>
      </c>
      <c r="C221" s="5">
        <v>44267</v>
      </c>
      <c r="D221" s="4" t="s">
        <v>283</v>
      </c>
      <c r="E221" s="12" t="s">
        <v>1086</v>
      </c>
      <c r="F221" s="13">
        <v>450</v>
      </c>
      <c r="G221">
        <v>700</v>
      </c>
      <c r="H221">
        <v>315000</v>
      </c>
      <c r="I221" s="10">
        <v>63000</v>
      </c>
      <c r="J221">
        <f t="shared" si="4"/>
        <v>558</v>
      </c>
    </row>
    <row r="222" spans="1:10">
      <c r="A222" s="4" t="s">
        <v>1107</v>
      </c>
      <c r="B222" s="4">
        <v>1189833</v>
      </c>
      <c r="C222" s="5">
        <v>44268</v>
      </c>
      <c r="D222" s="4" t="s">
        <v>283</v>
      </c>
      <c r="E222" s="12" t="s">
        <v>1086</v>
      </c>
      <c r="F222" s="13">
        <v>350</v>
      </c>
      <c r="G222">
        <v>750</v>
      </c>
      <c r="H222">
        <v>262500</v>
      </c>
      <c r="I222" s="10">
        <v>105000</v>
      </c>
      <c r="J222">
        <f t="shared" si="4"/>
        <v>558</v>
      </c>
    </row>
    <row r="223" spans="1:10">
      <c r="A223" s="4" t="s">
        <v>1107</v>
      </c>
      <c r="B223" s="4">
        <v>1189833</v>
      </c>
      <c r="C223" s="5">
        <v>44269</v>
      </c>
      <c r="D223" s="4" t="s">
        <v>283</v>
      </c>
      <c r="E223" s="12" t="s">
        <v>1086</v>
      </c>
      <c r="F223" s="13">
        <v>450</v>
      </c>
      <c r="G223">
        <v>650</v>
      </c>
      <c r="H223">
        <v>292500</v>
      </c>
      <c r="I223" s="10">
        <v>73125</v>
      </c>
      <c r="J223">
        <f t="shared" si="4"/>
        <v>558</v>
      </c>
    </row>
    <row r="224" spans="1:10">
      <c r="A224" s="4" t="s">
        <v>1107</v>
      </c>
      <c r="B224" s="4">
        <v>1189833</v>
      </c>
      <c r="C224" s="5">
        <v>44270</v>
      </c>
      <c r="D224" s="4" t="s">
        <v>283</v>
      </c>
      <c r="E224" s="12" t="s">
        <v>1087</v>
      </c>
      <c r="F224" s="13">
        <v>450</v>
      </c>
      <c r="G224">
        <v>675</v>
      </c>
      <c r="H224">
        <v>303750</v>
      </c>
      <c r="I224" s="10">
        <v>121500</v>
      </c>
      <c r="J224">
        <f t="shared" si="4"/>
        <v>558</v>
      </c>
    </row>
    <row r="225" spans="1:10">
      <c r="A225" s="4" t="s">
        <v>1107</v>
      </c>
      <c r="B225" s="4">
        <v>1189833</v>
      </c>
      <c r="C225" s="5">
        <v>44271</v>
      </c>
      <c r="D225" s="4" t="s">
        <v>283</v>
      </c>
      <c r="E225" s="12" t="s">
        <v>1086</v>
      </c>
      <c r="F225" s="13">
        <v>450.00000000000006</v>
      </c>
      <c r="G225">
        <v>525</v>
      </c>
      <c r="H225">
        <v>236250.00000000003</v>
      </c>
      <c r="I225" s="10">
        <v>82687.5</v>
      </c>
      <c r="J225">
        <f t="shared" si="4"/>
        <v>558</v>
      </c>
    </row>
    <row r="226" spans="1:10">
      <c r="A226" s="4" t="s">
        <v>1107</v>
      </c>
      <c r="B226" s="4">
        <v>1189833</v>
      </c>
      <c r="C226" s="5">
        <v>44272</v>
      </c>
      <c r="D226" s="4" t="s">
        <v>283</v>
      </c>
      <c r="E226" s="12" t="s">
        <v>1087</v>
      </c>
      <c r="F226" s="13">
        <v>499.99999999999994</v>
      </c>
      <c r="G226">
        <v>450</v>
      </c>
      <c r="H226">
        <v>224999.99999999997</v>
      </c>
      <c r="I226" s="10">
        <v>123750</v>
      </c>
      <c r="J226">
        <f t="shared" si="4"/>
        <v>558</v>
      </c>
    </row>
    <row r="227" spans="1:10">
      <c r="A227" s="4" t="s">
        <v>1107</v>
      </c>
      <c r="B227" s="4">
        <v>1189833</v>
      </c>
      <c r="C227" s="5">
        <v>44273</v>
      </c>
      <c r="D227" s="4" t="s">
        <v>283</v>
      </c>
      <c r="E227" s="12" t="s">
        <v>1087</v>
      </c>
      <c r="F227" s="13">
        <v>450</v>
      </c>
      <c r="G227">
        <v>650</v>
      </c>
      <c r="H227">
        <v>292500</v>
      </c>
      <c r="I227" s="10">
        <v>58500</v>
      </c>
      <c r="J227">
        <f t="shared" si="4"/>
        <v>558</v>
      </c>
    </row>
    <row r="228" spans="1:10">
      <c r="A228" s="4" t="s">
        <v>1107</v>
      </c>
      <c r="B228" s="4">
        <v>1189833</v>
      </c>
      <c r="C228" s="5">
        <v>44274</v>
      </c>
      <c r="D228" s="4" t="s">
        <v>283</v>
      </c>
      <c r="E228" s="12" t="s">
        <v>1086</v>
      </c>
      <c r="F228" s="13">
        <v>350</v>
      </c>
      <c r="G228">
        <v>800</v>
      </c>
      <c r="H228">
        <v>280000</v>
      </c>
      <c r="I228" s="10">
        <v>112000</v>
      </c>
      <c r="J228">
        <f t="shared" si="4"/>
        <v>558</v>
      </c>
    </row>
    <row r="229" spans="1:10">
      <c r="A229" s="4" t="s">
        <v>1107</v>
      </c>
      <c r="B229" s="4">
        <v>1189833</v>
      </c>
      <c r="C229" s="5">
        <v>44275</v>
      </c>
      <c r="D229" s="4" t="s">
        <v>283</v>
      </c>
      <c r="E229" s="12" t="s">
        <v>1087</v>
      </c>
      <c r="F229" s="13">
        <v>450</v>
      </c>
      <c r="G229">
        <v>650</v>
      </c>
      <c r="H229">
        <v>292500</v>
      </c>
      <c r="I229" s="10">
        <v>73125</v>
      </c>
      <c r="J229">
        <f t="shared" si="4"/>
        <v>558</v>
      </c>
    </row>
    <row r="230" spans="1:10">
      <c r="A230" s="4" t="s">
        <v>1107</v>
      </c>
      <c r="B230" s="4">
        <v>1189833</v>
      </c>
      <c r="C230" s="5">
        <v>44276</v>
      </c>
      <c r="D230" s="4" t="s">
        <v>283</v>
      </c>
      <c r="E230" s="12" t="s">
        <v>1087</v>
      </c>
      <c r="F230" s="13">
        <v>450</v>
      </c>
      <c r="G230">
        <v>650</v>
      </c>
      <c r="H230">
        <v>292500</v>
      </c>
      <c r="I230" s="10">
        <v>117000</v>
      </c>
      <c r="J230">
        <f t="shared" si="4"/>
        <v>558</v>
      </c>
    </row>
    <row r="231" spans="1:10">
      <c r="A231" s="4" t="s">
        <v>1107</v>
      </c>
      <c r="B231" s="4">
        <v>1189833</v>
      </c>
      <c r="C231" s="5">
        <v>44277</v>
      </c>
      <c r="D231" s="4" t="s">
        <v>283</v>
      </c>
      <c r="E231" s="12" t="s">
        <v>1086</v>
      </c>
      <c r="F231" s="13">
        <v>450.00000000000006</v>
      </c>
      <c r="G231">
        <v>550</v>
      </c>
      <c r="H231">
        <v>247500.00000000003</v>
      </c>
      <c r="I231" s="10">
        <v>86625</v>
      </c>
      <c r="J231">
        <f t="shared" si="4"/>
        <v>558</v>
      </c>
    </row>
    <row r="232" spans="1:10">
      <c r="A232" s="4" t="s">
        <v>1107</v>
      </c>
      <c r="B232" s="4">
        <v>1189833</v>
      </c>
      <c r="C232" s="5">
        <v>44278</v>
      </c>
      <c r="D232" s="4" t="s">
        <v>283</v>
      </c>
      <c r="E232" s="12" t="s">
        <v>1086</v>
      </c>
      <c r="F232" s="13">
        <v>499.99999999999994</v>
      </c>
      <c r="G232">
        <v>425</v>
      </c>
      <c r="H232">
        <v>212499.99999999997</v>
      </c>
      <c r="I232" s="10">
        <v>116875</v>
      </c>
      <c r="J232">
        <f t="shared" si="4"/>
        <v>558</v>
      </c>
    </row>
    <row r="233" spans="1:10">
      <c r="A233" s="4" t="s">
        <v>1107</v>
      </c>
      <c r="B233" s="4">
        <v>1189833</v>
      </c>
      <c r="C233" s="5">
        <v>44292</v>
      </c>
      <c r="D233" s="4" t="s">
        <v>283</v>
      </c>
      <c r="E233" s="12" t="s">
        <v>1087</v>
      </c>
      <c r="F233" s="13">
        <v>450</v>
      </c>
      <c r="G233">
        <v>625</v>
      </c>
      <c r="H233">
        <v>281250</v>
      </c>
      <c r="I233" s="10">
        <v>56250</v>
      </c>
      <c r="J233">
        <f t="shared" si="4"/>
        <v>558</v>
      </c>
    </row>
    <row r="234" spans="1:10">
      <c r="A234" s="4" t="s">
        <v>1107</v>
      </c>
      <c r="B234" s="4">
        <v>1189833</v>
      </c>
      <c r="C234" s="5">
        <v>44293</v>
      </c>
      <c r="D234" s="4" t="s">
        <v>283</v>
      </c>
      <c r="E234" s="12" t="s">
        <v>1087</v>
      </c>
      <c r="F234" s="13">
        <v>450</v>
      </c>
      <c r="G234">
        <v>800</v>
      </c>
      <c r="H234">
        <v>360000</v>
      </c>
      <c r="I234" s="10">
        <v>144000</v>
      </c>
      <c r="J234">
        <f t="shared" si="4"/>
        <v>558</v>
      </c>
    </row>
    <row r="235" spans="1:10">
      <c r="A235" s="4" t="s">
        <v>1107</v>
      </c>
      <c r="B235" s="4">
        <v>1189833</v>
      </c>
      <c r="C235" s="5">
        <v>44294</v>
      </c>
      <c r="D235" s="4" t="s">
        <v>283</v>
      </c>
      <c r="E235" s="12" t="s">
        <v>1087</v>
      </c>
      <c r="F235" s="13">
        <v>500</v>
      </c>
      <c r="G235">
        <v>600</v>
      </c>
      <c r="H235">
        <v>300000</v>
      </c>
      <c r="I235" s="10">
        <v>75000</v>
      </c>
      <c r="J235">
        <f t="shared" si="4"/>
        <v>558</v>
      </c>
    </row>
    <row r="236" spans="1:10">
      <c r="A236" s="4" t="s">
        <v>1107</v>
      </c>
      <c r="B236" s="4">
        <v>1189833</v>
      </c>
      <c r="C236" s="5">
        <v>44295</v>
      </c>
      <c r="D236" s="4" t="s">
        <v>283</v>
      </c>
      <c r="E236" s="12" t="s">
        <v>1088</v>
      </c>
      <c r="F236" s="13">
        <v>500</v>
      </c>
      <c r="G236">
        <v>625</v>
      </c>
      <c r="H236">
        <v>312500</v>
      </c>
      <c r="I236" s="10">
        <v>125000</v>
      </c>
      <c r="J236">
        <f t="shared" si="4"/>
        <v>558</v>
      </c>
    </row>
    <row r="237" spans="1:10">
      <c r="A237" s="4" t="s">
        <v>1107</v>
      </c>
      <c r="B237" s="4">
        <v>1189833</v>
      </c>
      <c r="C237" s="5">
        <v>44296</v>
      </c>
      <c r="D237" s="4" t="s">
        <v>283</v>
      </c>
      <c r="E237" s="12" t="s">
        <v>1087</v>
      </c>
      <c r="F237" s="13">
        <v>450.00000000000006</v>
      </c>
      <c r="G237">
        <v>525</v>
      </c>
      <c r="H237">
        <v>236250.00000000003</v>
      </c>
      <c r="I237" s="10">
        <v>82687.5</v>
      </c>
      <c r="J237">
        <f t="shared" si="4"/>
        <v>558</v>
      </c>
    </row>
    <row r="238" spans="1:10">
      <c r="A238" s="4" t="s">
        <v>1107</v>
      </c>
      <c r="B238" s="4">
        <v>1189833</v>
      </c>
      <c r="C238" s="5">
        <v>44297</v>
      </c>
      <c r="D238" s="4" t="s">
        <v>283</v>
      </c>
      <c r="E238" s="12" t="s">
        <v>1088</v>
      </c>
      <c r="F238" s="13">
        <v>499.99999999999994</v>
      </c>
      <c r="G238">
        <v>425</v>
      </c>
      <c r="H238">
        <v>212499.99999999997</v>
      </c>
      <c r="I238" s="10">
        <v>116875</v>
      </c>
      <c r="J238">
        <f t="shared" si="4"/>
        <v>558</v>
      </c>
    </row>
    <row r="239" spans="1:10">
      <c r="A239" s="4" t="s">
        <v>1107</v>
      </c>
      <c r="B239" s="4">
        <v>1189833</v>
      </c>
      <c r="C239" s="5">
        <v>44298</v>
      </c>
      <c r="D239" s="4" t="s">
        <v>283</v>
      </c>
      <c r="E239" s="12" t="s">
        <v>1087</v>
      </c>
      <c r="F239" s="13">
        <v>650</v>
      </c>
      <c r="G239">
        <v>600</v>
      </c>
      <c r="H239">
        <v>390000</v>
      </c>
      <c r="I239" s="10">
        <v>78000</v>
      </c>
      <c r="J239">
        <f t="shared" si="4"/>
        <v>558</v>
      </c>
    </row>
    <row r="240" spans="1:10">
      <c r="A240" s="4" t="s">
        <v>1107</v>
      </c>
      <c r="B240" s="4">
        <v>1189833</v>
      </c>
      <c r="C240" s="5">
        <v>44299</v>
      </c>
      <c r="D240" s="4" t="s">
        <v>283</v>
      </c>
      <c r="E240" s="12" t="s">
        <v>1087</v>
      </c>
      <c r="F240" s="13">
        <v>450</v>
      </c>
      <c r="G240">
        <v>800</v>
      </c>
      <c r="H240">
        <v>360000</v>
      </c>
      <c r="I240" s="10">
        <v>144000</v>
      </c>
      <c r="J240">
        <f t="shared" si="4"/>
        <v>558</v>
      </c>
    </row>
    <row r="241" spans="1:10">
      <c r="A241" s="4" t="s">
        <v>1107</v>
      </c>
      <c r="B241" s="4">
        <v>1189833</v>
      </c>
      <c r="C241" s="5">
        <v>44300</v>
      </c>
      <c r="D241" s="4" t="s">
        <v>283</v>
      </c>
      <c r="E241" s="12" t="s">
        <v>1087</v>
      </c>
      <c r="F241" s="13">
        <v>500</v>
      </c>
      <c r="G241">
        <v>650</v>
      </c>
      <c r="H241">
        <v>325000</v>
      </c>
      <c r="I241" s="10">
        <v>81250</v>
      </c>
      <c r="J241">
        <f t="shared" si="4"/>
        <v>558</v>
      </c>
    </row>
    <row r="242" spans="1:10">
      <c r="A242" s="4" t="s">
        <v>1107</v>
      </c>
      <c r="B242" s="4">
        <v>1189833</v>
      </c>
      <c r="C242" s="5">
        <v>44301</v>
      </c>
      <c r="D242" s="4" t="s">
        <v>283</v>
      </c>
      <c r="E242" s="12" t="s">
        <v>1087</v>
      </c>
      <c r="F242" s="13">
        <v>500</v>
      </c>
      <c r="G242">
        <v>650</v>
      </c>
      <c r="H242">
        <v>325000</v>
      </c>
      <c r="I242" s="10">
        <v>130000</v>
      </c>
      <c r="J242">
        <f t="shared" si="4"/>
        <v>558</v>
      </c>
    </row>
    <row r="243" spans="1:10">
      <c r="A243" s="4" t="s">
        <v>1107</v>
      </c>
      <c r="B243" s="4">
        <v>1189833</v>
      </c>
      <c r="C243" s="5">
        <v>44302</v>
      </c>
      <c r="D243" s="4" t="s">
        <v>283</v>
      </c>
      <c r="E243" s="12" t="s">
        <v>1087</v>
      </c>
      <c r="F243" s="13">
        <v>450.00000000000006</v>
      </c>
      <c r="G243">
        <v>550</v>
      </c>
      <c r="H243">
        <v>247500.00000000003</v>
      </c>
      <c r="I243" s="10">
        <v>86625</v>
      </c>
      <c r="J243">
        <f t="shared" si="4"/>
        <v>558</v>
      </c>
    </row>
    <row r="244" spans="1:10">
      <c r="A244" s="4" t="s">
        <v>1107</v>
      </c>
      <c r="B244" s="4">
        <v>1189833</v>
      </c>
      <c r="C244" s="5">
        <v>44303</v>
      </c>
      <c r="D244" s="4" t="s">
        <v>283</v>
      </c>
      <c r="E244" s="12" t="s">
        <v>1087</v>
      </c>
      <c r="F244" s="13">
        <v>499.99999999999994</v>
      </c>
      <c r="G244">
        <v>450</v>
      </c>
      <c r="H244">
        <v>224999.99999999997</v>
      </c>
      <c r="I244" s="10">
        <v>123750</v>
      </c>
      <c r="J244">
        <f t="shared" si="4"/>
        <v>558</v>
      </c>
    </row>
    <row r="245" spans="1:10">
      <c r="A245" s="4" t="s">
        <v>1107</v>
      </c>
      <c r="B245" s="4">
        <v>1189833</v>
      </c>
      <c r="C245" s="5">
        <v>44304</v>
      </c>
      <c r="D245" s="4" t="s">
        <v>283</v>
      </c>
      <c r="E245" s="12" t="s">
        <v>1086</v>
      </c>
      <c r="F245" s="13">
        <v>650</v>
      </c>
      <c r="G245">
        <v>625</v>
      </c>
      <c r="H245">
        <v>406250</v>
      </c>
      <c r="I245" s="10">
        <v>81250</v>
      </c>
      <c r="J245">
        <f t="shared" si="4"/>
        <v>558</v>
      </c>
    </row>
    <row r="246" spans="1:10">
      <c r="A246" s="4" t="s">
        <v>1107</v>
      </c>
      <c r="B246" s="4">
        <v>1189833</v>
      </c>
      <c r="C246" s="5">
        <v>44305</v>
      </c>
      <c r="D246" s="4" t="s">
        <v>283</v>
      </c>
      <c r="E246" s="12" t="s">
        <v>1088</v>
      </c>
      <c r="F246" s="13">
        <v>450</v>
      </c>
      <c r="G246">
        <v>900</v>
      </c>
      <c r="H246">
        <v>405000</v>
      </c>
      <c r="I246" s="10">
        <v>162000</v>
      </c>
      <c r="J246">
        <f t="shared" si="4"/>
        <v>558</v>
      </c>
    </row>
    <row r="247" spans="1:10">
      <c r="A247" s="4" t="s">
        <v>1107</v>
      </c>
      <c r="B247" s="4">
        <v>1189833</v>
      </c>
      <c r="C247" s="5">
        <v>44306</v>
      </c>
      <c r="D247" s="4" t="s">
        <v>283</v>
      </c>
      <c r="E247" s="12" t="s">
        <v>1087</v>
      </c>
      <c r="F247" s="13">
        <v>500</v>
      </c>
      <c r="G247">
        <v>750</v>
      </c>
      <c r="H247">
        <v>375000</v>
      </c>
      <c r="I247" s="10">
        <v>93750</v>
      </c>
      <c r="J247">
        <f t="shared" si="4"/>
        <v>558</v>
      </c>
    </row>
    <row r="248" spans="1:10">
      <c r="A248" s="4" t="s">
        <v>1107</v>
      </c>
      <c r="B248" s="4">
        <v>1189833</v>
      </c>
      <c r="C248" s="5">
        <v>44307</v>
      </c>
      <c r="D248" s="4" t="s">
        <v>283</v>
      </c>
      <c r="E248" s="12" t="s">
        <v>1087</v>
      </c>
      <c r="F248" s="13">
        <v>500</v>
      </c>
      <c r="G248">
        <v>750</v>
      </c>
      <c r="H248">
        <v>375000</v>
      </c>
      <c r="I248" s="10">
        <v>150000</v>
      </c>
      <c r="J248">
        <f t="shared" si="4"/>
        <v>558</v>
      </c>
    </row>
    <row r="249" spans="1:10">
      <c r="A249" s="4" t="s">
        <v>1107</v>
      </c>
      <c r="B249" s="4">
        <v>1189833</v>
      </c>
      <c r="C249" s="5">
        <v>44308</v>
      </c>
      <c r="D249" s="4" t="s">
        <v>283</v>
      </c>
      <c r="E249" s="12" t="s">
        <v>1087</v>
      </c>
      <c r="F249" s="13">
        <v>450</v>
      </c>
      <c r="G249">
        <v>625</v>
      </c>
      <c r="H249">
        <v>281250</v>
      </c>
      <c r="I249" s="10">
        <v>98437.5</v>
      </c>
      <c r="J249">
        <f t="shared" si="4"/>
        <v>558</v>
      </c>
    </row>
    <row r="250" spans="1:10">
      <c r="A250" s="4" t="s">
        <v>1107</v>
      </c>
      <c r="B250" s="4">
        <v>1189833</v>
      </c>
      <c r="C250" s="5">
        <v>44309</v>
      </c>
      <c r="D250" s="4" t="s">
        <v>283</v>
      </c>
      <c r="E250" s="12" t="s">
        <v>1086</v>
      </c>
      <c r="F250" s="13">
        <v>499.99999999999994</v>
      </c>
      <c r="G250">
        <v>500</v>
      </c>
      <c r="H250">
        <v>249999.99999999997</v>
      </c>
      <c r="I250" s="10">
        <v>137500</v>
      </c>
      <c r="J250">
        <f t="shared" si="4"/>
        <v>558</v>
      </c>
    </row>
    <row r="251" spans="1:10">
      <c r="A251" s="4" t="s">
        <v>1107</v>
      </c>
      <c r="B251" s="4">
        <v>1189833</v>
      </c>
      <c r="C251" s="5">
        <v>44310</v>
      </c>
      <c r="D251" s="4" t="s">
        <v>283</v>
      </c>
      <c r="E251" s="12" t="s">
        <v>1087</v>
      </c>
      <c r="F251" s="13">
        <v>650</v>
      </c>
      <c r="G251">
        <v>800</v>
      </c>
      <c r="H251">
        <v>520000</v>
      </c>
      <c r="I251" s="10">
        <v>104000</v>
      </c>
      <c r="J251">
        <f t="shared" si="4"/>
        <v>558</v>
      </c>
    </row>
    <row r="252" spans="1:10">
      <c r="A252" s="4" t="s">
        <v>1107</v>
      </c>
      <c r="B252" s="4">
        <v>1189833</v>
      </c>
      <c r="C252" s="5">
        <v>44311</v>
      </c>
      <c r="D252" s="4" t="s">
        <v>283</v>
      </c>
      <c r="E252" s="12" t="s">
        <v>1086</v>
      </c>
      <c r="F252" s="13">
        <v>450</v>
      </c>
      <c r="G252">
        <v>950</v>
      </c>
      <c r="H252">
        <v>427500</v>
      </c>
      <c r="I252" s="10">
        <v>171000</v>
      </c>
      <c r="J252">
        <f t="shared" si="4"/>
        <v>558</v>
      </c>
    </row>
    <row r="253" spans="1:10">
      <c r="A253" s="4" t="s">
        <v>1107</v>
      </c>
      <c r="B253" s="4">
        <v>1189833</v>
      </c>
      <c r="C253" s="5">
        <v>44312</v>
      </c>
      <c r="D253" s="4" t="s">
        <v>283</v>
      </c>
      <c r="E253" s="12" t="s">
        <v>1087</v>
      </c>
      <c r="F253" s="13">
        <v>500</v>
      </c>
      <c r="G253">
        <v>800</v>
      </c>
      <c r="H253">
        <v>400000</v>
      </c>
      <c r="I253" s="10">
        <v>100000</v>
      </c>
      <c r="J253">
        <f t="shared" si="4"/>
        <v>558</v>
      </c>
    </row>
    <row r="254" spans="1:10">
      <c r="A254" s="4" t="s">
        <v>1107</v>
      </c>
      <c r="B254" s="4">
        <v>1189833</v>
      </c>
      <c r="C254" s="5">
        <v>44313</v>
      </c>
      <c r="D254" s="4" t="s">
        <v>283</v>
      </c>
      <c r="E254" s="12" t="s">
        <v>1087</v>
      </c>
      <c r="F254" s="13">
        <v>500</v>
      </c>
      <c r="G254">
        <v>750</v>
      </c>
      <c r="H254">
        <v>375000</v>
      </c>
      <c r="I254" s="10">
        <v>150000</v>
      </c>
      <c r="J254">
        <f t="shared" si="4"/>
        <v>558</v>
      </c>
    </row>
    <row r="255" spans="1:10">
      <c r="A255" s="4" t="s">
        <v>1107</v>
      </c>
      <c r="B255" s="4">
        <v>1189833</v>
      </c>
      <c r="C255" s="5">
        <v>44314</v>
      </c>
      <c r="D255" s="4" t="s">
        <v>283</v>
      </c>
      <c r="E255" s="12" t="s">
        <v>1087</v>
      </c>
      <c r="F255" s="13">
        <v>450</v>
      </c>
      <c r="G255">
        <v>650</v>
      </c>
      <c r="H255">
        <v>292500</v>
      </c>
      <c r="I255" s="10">
        <v>102375</v>
      </c>
      <c r="J255">
        <f t="shared" si="4"/>
        <v>558</v>
      </c>
    </row>
    <row r="256" spans="1:10">
      <c r="A256" s="4" t="s">
        <v>1107</v>
      </c>
      <c r="B256" s="4">
        <v>1189833</v>
      </c>
      <c r="C256" s="5">
        <v>44315</v>
      </c>
      <c r="D256" s="4" t="s">
        <v>283</v>
      </c>
      <c r="E256" s="12" t="s">
        <v>1087</v>
      </c>
      <c r="F256" s="13">
        <v>500</v>
      </c>
      <c r="G256">
        <v>700</v>
      </c>
      <c r="H256">
        <v>350000</v>
      </c>
      <c r="I256" s="10">
        <v>192500</v>
      </c>
      <c r="J256">
        <f t="shared" si="4"/>
        <v>558</v>
      </c>
    </row>
    <row r="257" spans="1:10">
      <c r="A257" s="4" t="s">
        <v>1107</v>
      </c>
      <c r="B257" s="4">
        <v>1189833</v>
      </c>
      <c r="C257" s="5">
        <v>44316</v>
      </c>
      <c r="D257" s="4" t="s">
        <v>283</v>
      </c>
      <c r="E257" s="12" t="s">
        <v>1087</v>
      </c>
      <c r="F257" s="13">
        <v>650</v>
      </c>
      <c r="G257">
        <v>700</v>
      </c>
      <c r="H257">
        <v>455000</v>
      </c>
      <c r="I257" s="10">
        <v>91000</v>
      </c>
      <c r="J257">
        <f t="shared" si="4"/>
        <v>558</v>
      </c>
    </row>
    <row r="258" spans="1:10">
      <c r="A258" s="4" t="s">
        <v>1107</v>
      </c>
      <c r="B258" s="4">
        <v>1189833</v>
      </c>
      <c r="C258" s="5">
        <v>44317</v>
      </c>
      <c r="D258" s="4" t="s">
        <v>283</v>
      </c>
      <c r="E258" s="12" t="s">
        <v>1087</v>
      </c>
      <c r="F258" s="13">
        <v>500</v>
      </c>
      <c r="G258">
        <v>900</v>
      </c>
      <c r="H258">
        <v>450000</v>
      </c>
      <c r="I258" s="10">
        <v>180000</v>
      </c>
      <c r="J258">
        <f t="shared" si="4"/>
        <v>558</v>
      </c>
    </row>
    <row r="259" spans="1:10">
      <c r="A259" s="4" t="s">
        <v>1107</v>
      </c>
      <c r="B259" s="4">
        <v>1189833</v>
      </c>
      <c r="C259" s="5">
        <v>44318</v>
      </c>
      <c r="D259" s="4" t="s">
        <v>283</v>
      </c>
      <c r="E259" s="12" t="s">
        <v>1087</v>
      </c>
      <c r="F259" s="13">
        <v>550</v>
      </c>
      <c r="G259">
        <v>850</v>
      </c>
      <c r="H259">
        <v>467500</v>
      </c>
      <c r="I259" s="10">
        <v>116875</v>
      </c>
      <c r="J259">
        <f t="shared" si="4"/>
        <v>558</v>
      </c>
    </row>
    <row r="260" spans="1:10">
      <c r="A260" s="4" t="s">
        <v>1107</v>
      </c>
      <c r="B260" s="4">
        <v>1189833</v>
      </c>
      <c r="C260" s="5">
        <v>44319</v>
      </c>
      <c r="D260" s="4" t="s">
        <v>283</v>
      </c>
      <c r="E260" s="12" t="s">
        <v>1087</v>
      </c>
      <c r="F260" s="13">
        <v>500</v>
      </c>
      <c r="G260">
        <v>725</v>
      </c>
      <c r="H260">
        <v>362500</v>
      </c>
      <c r="I260" s="10">
        <v>145000</v>
      </c>
      <c r="J260">
        <f t="shared" si="4"/>
        <v>558</v>
      </c>
    </row>
    <row r="261" spans="1:10">
      <c r="A261" s="4" t="s">
        <v>1107</v>
      </c>
      <c r="B261" s="4">
        <v>1189833</v>
      </c>
      <c r="C261" s="5">
        <v>44320</v>
      </c>
      <c r="D261" s="4" t="s">
        <v>283</v>
      </c>
      <c r="E261" s="12" t="s">
        <v>1086</v>
      </c>
      <c r="F261" s="13">
        <v>500</v>
      </c>
      <c r="G261">
        <v>675</v>
      </c>
      <c r="H261">
        <v>337500</v>
      </c>
      <c r="I261" s="10">
        <v>118125</v>
      </c>
      <c r="J261">
        <f t="shared" ref="J261:J324" si="5">VLOOKUP(A261,L$9:M$14,2,0)</f>
        <v>558</v>
      </c>
    </row>
    <row r="262" spans="1:10">
      <c r="A262" s="4" t="s">
        <v>1107</v>
      </c>
      <c r="B262" s="4">
        <v>1189833</v>
      </c>
      <c r="C262" s="5">
        <v>44321</v>
      </c>
      <c r="D262" s="4" t="s">
        <v>283</v>
      </c>
      <c r="E262" s="12" t="s">
        <v>1086</v>
      </c>
      <c r="F262" s="13">
        <v>599.99999999999989</v>
      </c>
      <c r="G262">
        <v>675</v>
      </c>
      <c r="H262">
        <v>404999.99999999994</v>
      </c>
      <c r="I262" s="10">
        <v>222750</v>
      </c>
      <c r="J262">
        <f t="shared" si="5"/>
        <v>558</v>
      </c>
    </row>
    <row r="263" spans="1:10">
      <c r="A263" s="4" t="s">
        <v>1107</v>
      </c>
      <c r="B263" s="4">
        <v>1189833</v>
      </c>
      <c r="C263" s="5">
        <v>44322</v>
      </c>
      <c r="D263" s="4" t="s">
        <v>283</v>
      </c>
      <c r="E263" s="12" t="s">
        <v>1087</v>
      </c>
      <c r="F263" s="13">
        <v>650</v>
      </c>
      <c r="G263">
        <v>650</v>
      </c>
      <c r="H263">
        <v>422500</v>
      </c>
      <c r="I263" s="10">
        <v>84500</v>
      </c>
      <c r="J263">
        <f t="shared" si="5"/>
        <v>558</v>
      </c>
    </row>
    <row r="264" spans="1:10">
      <c r="A264" s="4" t="s">
        <v>1107</v>
      </c>
      <c r="B264" s="4">
        <v>1189833</v>
      </c>
      <c r="C264" s="5">
        <v>44323</v>
      </c>
      <c r="D264" s="4" t="s">
        <v>283</v>
      </c>
      <c r="E264" s="12" t="s">
        <v>1087</v>
      </c>
      <c r="F264" s="13">
        <v>500</v>
      </c>
      <c r="G264">
        <v>850</v>
      </c>
      <c r="H264">
        <v>425000</v>
      </c>
      <c r="I264" s="10">
        <v>170000</v>
      </c>
      <c r="J264">
        <f t="shared" si="5"/>
        <v>558</v>
      </c>
    </row>
    <row r="265" spans="1:10">
      <c r="A265" s="4" t="s">
        <v>1107</v>
      </c>
      <c r="B265" s="4">
        <v>1189833</v>
      </c>
      <c r="C265" s="5">
        <v>44324</v>
      </c>
      <c r="D265" s="4" t="s">
        <v>283</v>
      </c>
      <c r="E265" s="12" t="s">
        <v>1087</v>
      </c>
      <c r="F265" s="13">
        <v>550</v>
      </c>
      <c r="G265">
        <v>850</v>
      </c>
      <c r="H265">
        <v>467500</v>
      </c>
      <c r="I265" s="10">
        <v>116875</v>
      </c>
      <c r="J265">
        <f t="shared" si="5"/>
        <v>558</v>
      </c>
    </row>
    <row r="266" spans="1:10">
      <c r="A266" s="4" t="s">
        <v>1107</v>
      </c>
      <c r="B266" s="4">
        <v>1189833</v>
      </c>
      <c r="C266" s="5">
        <v>44325</v>
      </c>
      <c r="D266" s="4" t="s">
        <v>283</v>
      </c>
      <c r="E266" s="12" t="s">
        <v>1087</v>
      </c>
      <c r="F266" s="13">
        <v>500</v>
      </c>
      <c r="G266">
        <v>700</v>
      </c>
      <c r="H266">
        <v>350000</v>
      </c>
      <c r="I266" s="10">
        <v>140000</v>
      </c>
      <c r="J266">
        <f t="shared" si="5"/>
        <v>558</v>
      </c>
    </row>
    <row r="267" spans="1:10">
      <c r="A267" s="4" t="s">
        <v>1107</v>
      </c>
      <c r="B267" s="4">
        <v>1189833</v>
      </c>
      <c r="C267" s="5">
        <v>44326</v>
      </c>
      <c r="D267" s="4" t="s">
        <v>283</v>
      </c>
      <c r="E267" s="12" t="s">
        <v>1087</v>
      </c>
      <c r="F267" s="13">
        <v>500</v>
      </c>
      <c r="G267">
        <v>650</v>
      </c>
      <c r="H267">
        <v>325000</v>
      </c>
      <c r="I267" s="10">
        <v>113750</v>
      </c>
      <c r="J267">
        <f t="shared" si="5"/>
        <v>558</v>
      </c>
    </row>
    <row r="268" spans="1:10">
      <c r="A268" s="4" t="s">
        <v>1107</v>
      </c>
      <c r="B268" s="4">
        <v>1189833</v>
      </c>
      <c r="C268" s="5">
        <v>44327</v>
      </c>
      <c r="D268" s="4" t="s">
        <v>283</v>
      </c>
      <c r="E268" s="12" t="s">
        <v>1087</v>
      </c>
      <c r="F268" s="13">
        <v>599.99999999999989</v>
      </c>
      <c r="G268">
        <v>650</v>
      </c>
      <c r="H268">
        <v>389999.99999999994</v>
      </c>
      <c r="I268" s="10">
        <v>214500</v>
      </c>
      <c r="J268">
        <f t="shared" si="5"/>
        <v>558</v>
      </c>
    </row>
    <row r="269" spans="1:10">
      <c r="A269" s="4" t="s">
        <v>1107</v>
      </c>
      <c r="B269" s="4">
        <v>1189833</v>
      </c>
      <c r="C269" s="5">
        <v>44328</v>
      </c>
      <c r="D269" s="4" t="s">
        <v>283</v>
      </c>
      <c r="E269" s="12" t="s">
        <v>1087</v>
      </c>
      <c r="F269" s="13">
        <v>650</v>
      </c>
      <c r="G269">
        <v>700</v>
      </c>
      <c r="H269">
        <v>455000</v>
      </c>
      <c r="I269" s="10">
        <v>91000</v>
      </c>
      <c r="J269">
        <f t="shared" si="5"/>
        <v>558</v>
      </c>
    </row>
    <row r="270" spans="1:10">
      <c r="A270" s="4" t="s">
        <v>1107</v>
      </c>
      <c r="B270" s="4">
        <v>1189833</v>
      </c>
      <c r="C270" s="5">
        <v>44329</v>
      </c>
      <c r="D270" s="4" t="s">
        <v>283</v>
      </c>
      <c r="E270" s="12" t="s">
        <v>1087</v>
      </c>
      <c r="F270" s="13">
        <v>500</v>
      </c>
      <c r="G270">
        <v>800</v>
      </c>
      <c r="H270">
        <v>400000</v>
      </c>
      <c r="I270" s="10">
        <v>160000</v>
      </c>
      <c r="J270">
        <f t="shared" si="5"/>
        <v>558</v>
      </c>
    </row>
    <row r="271" spans="1:10">
      <c r="A271" s="4" t="s">
        <v>1107</v>
      </c>
      <c r="B271" s="4">
        <v>1189833</v>
      </c>
      <c r="C271" s="5">
        <v>44330</v>
      </c>
      <c r="D271" s="4" t="s">
        <v>283</v>
      </c>
      <c r="E271" s="12" t="s">
        <v>1086</v>
      </c>
      <c r="F271" s="13">
        <v>550</v>
      </c>
      <c r="G271">
        <v>800</v>
      </c>
      <c r="H271">
        <v>440000</v>
      </c>
      <c r="I271" s="10">
        <v>110000</v>
      </c>
      <c r="J271">
        <f t="shared" si="5"/>
        <v>558</v>
      </c>
    </row>
    <row r="272" spans="1:10">
      <c r="A272" s="4" t="s">
        <v>1107</v>
      </c>
      <c r="B272" s="4">
        <v>1189833</v>
      </c>
      <c r="C272" s="5">
        <v>44331</v>
      </c>
      <c r="D272" s="4" t="s">
        <v>283</v>
      </c>
      <c r="E272" s="12" t="s">
        <v>1087</v>
      </c>
      <c r="F272" s="13">
        <v>500</v>
      </c>
      <c r="G272">
        <v>650</v>
      </c>
      <c r="H272">
        <v>325000</v>
      </c>
      <c r="I272" s="10">
        <v>130000</v>
      </c>
      <c r="J272">
        <f t="shared" si="5"/>
        <v>558</v>
      </c>
    </row>
    <row r="273" spans="1:10">
      <c r="A273" s="4" t="s">
        <v>1107</v>
      </c>
      <c r="B273" s="4">
        <v>1189833</v>
      </c>
      <c r="C273" s="5">
        <v>44332</v>
      </c>
      <c r="D273" s="4" t="s">
        <v>283</v>
      </c>
      <c r="E273" s="12" t="s">
        <v>1087</v>
      </c>
      <c r="F273" s="13">
        <v>500</v>
      </c>
      <c r="G273">
        <v>625</v>
      </c>
      <c r="H273">
        <v>312500</v>
      </c>
      <c r="I273" s="10">
        <v>109375</v>
      </c>
      <c r="J273">
        <f t="shared" si="5"/>
        <v>558</v>
      </c>
    </row>
    <row r="274" spans="1:10">
      <c r="A274" s="4" t="s">
        <v>1107</v>
      </c>
      <c r="B274" s="4">
        <v>1189833</v>
      </c>
      <c r="C274" s="5">
        <v>44333</v>
      </c>
      <c r="D274" s="4" t="s">
        <v>283</v>
      </c>
      <c r="E274" s="12" t="s">
        <v>1087</v>
      </c>
      <c r="F274" s="13">
        <v>600</v>
      </c>
      <c r="G274">
        <v>600</v>
      </c>
      <c r="H274">
        <v>360000</v>
      </c>
      <c r="I274" s="10">
        <v>198000</v>
      </c>
      <c r="J274">
        <f t="shared" si="5"/>
        <v>558</v>
      </c>
    </row>
    <row r="275" spans="1:10">
      <c r="A275" s="4" t="s">
        <v>1107</v>
      </c>
      <c r="B275" s="4">
        <v>1189833</v>
      </c>
      <c r="C275" s="5">
        <v>44334</v>
      </c>
      <c r="D275" s="4" t="s">
        <v>283</v>
      </c>
      <c r="E275" s="12" t="s">
        <v>1087</v>
      </c>
      <c r="F275" s="13">
        <v>650</v>
      </c>
      <c r="G275">
        <v>650</v>
      </c>
      <c r="H275">
        <v>422500</v>
      </c>
      <c r="I275" s="10">
        <v>84500</v>
      </c>
      <c r="J275">
        <f t="shared" si="5"/>
        <v>558</v>
      </c>
    </row>
    <row r="276" spans="1:10">
      <c r="A276" s="4" t="s">
        <v>1107</v>
      </c>
      <c r="B276" s="4">
        <v>1189833</v>
      </c>
      <c r="C276" s="5">
        <v>44335</v>
      </c>
      <c r="D276" s="4" t="s">
        <v>283</v>
      </c>
      <c r="E276" s="12" t="s">
        <v>1087</v>
      </c>
      <c r="F276" s="13">
        <v>500</v>
      </c>
      <c r="G276">
        <v>825</v>
      </c>
      <c r="H276">
        <v>412500</v>
      </c>
      <c r="I276" s="10">
        <v>165000</v>
      </c>
      <c r="J276">
        <f t="shared" si="5"/>
        <v>558</v>
      </c>
    </row>
    <row r="277" spans="1:10">
      <c r="A277" s="4" t="s">
        <v>1107</v>
      </c>
      <c r="B277" s="4">
        <v>1189833</v>
      </c>
      <c r="C277" s="5">
        <v>44336</v>
      </c>
      <c r="D277" s="4" t="s">
        <v>283</v>
      </c>
      <c r="E277" s="12" t="s">
        <v>1086</v>
      </c>
      <c r="F277" s="13">
        <v>550</v>
      </c>
      <c r="G277">
        <v>825</v>
      </c>
      <c r="H277">
        <v>453750</v>
      </c>
      <c r="I277" s="10">
        <v>113437.5</v>
      </c>
      <c r="J277">
        <f t="shared" si="5"/>
        <v>558</v>
      </c>
    </row>
    <row r="278" spans="1:10">
      <c r="A278" s="4" t="s">
        <v>1107</v>
      </c>
      <c r="B278" s="4">
        <v>1189833</v>
      </c>
      <c r="C278" s="5">
        <v>44337</v>
      </c>
      <c r="D278" s="4" t="s">
        <v>283</v>
      </c>
      <c r="E278" s="12" t="s">
        <v>1086</v>
      </c>
      <c r="F278" s="13">
        <v>500</v>
      </c>
      <c r="G278">
        <v>675</v>
      </c>
      <c r="H278">
        <v>337500</v>
      </c>
      <c r="I278" s="10">
        <v>135000</v>
      </c>
      <c r="J278">
        <f t="shared" si="5"/>
        <v>558</v>
      </c>
    </row>
    <row r="279" spans="1:10">
      <c r="A279" s="4" t="s">
        <v>1107</v>
      </c>
      <c r="B279" s="4">
        <v>1189833</v>
      </c>
      <c r="C279" s="5">
        <v>44338</v>
      </c>
      <c r="D279" s="4" t="s">
        <v>283</v>
      </c>
      <c r="E279" s="12" t="s">
        <v>1087</v>
      </c>
      <c r="F279" s="13">
        <v>500</v>
      </c>
      <c r="G279">
        <v>650</v>
      </c>
      <c r="H279">
        <v>325000</v>
      </c>
      <c r="I279" s="10">
        <v>113750</v>
      </c>
      <c r="J279">
        <f t="shared" si="5"/>
        <v>558</v>
      </c>
    </row>
    <row r="280" spans="1:10">
      <c r="A280" s="4" t="s">
        <v>1107</v>
      </c>
      <c r="B280" s="4">
        <v>1189833</v>
      </c>
      <c r="C280" s="5">
        <v>44339</v>
      </c>
      <c r="D280" s="4" t="s">
        <v>283</v>
      </c>
      <c r="E280" s="12" t="s">
        <v>1087</v>
      </c>
      <c r="F280" s="13">
        <v>600</v>
      </c>
      <c r="G280">
        <v>600</v>
      </c>
      <c r="H280">
        <v>360000</v>
      </c>
      <c r="I280" s="10">
        <v>198000</v>
      </c>
      <c r="J280">
        <f t="shared" si="5"/>
        <v>558</v>
      </c>
    </row>
    <row r="281" spans="1:10">
      <c r="A281" s="4" t="s">
        <v>1107</v>
      </c>
      <c r="B281" s="4">
        <v>1189833</v>
      </c>
      <c r="C281" s="5">
        <v>44340</v>
      </c>
      <c r="D281" s="4" t="s">
        <v>283</v>
      </c>
      <c r="E281" s="12" t="s">
        <v>1086</v>
      </c>
      <c r="F281" s="13">
        <v>650</v>
      </c>
      <c r="G281">
        <v>700</v>
      </c>
      <c r="H281">
        <v>455000</v>
      </c>
      <c r="I281" s="10">
        <v>91000</v>
      </c>
      <c r="J281">
        <f t="shared" si="5"/>
        <v>558</v>
      </c>
    </row>
    <row r="282" spans="1:10">
      <c r="A282" s="4" t="s">
        <v>1107</v>
      </c>
      <c r="B282" s="4">
        <v>1189833</v>
      </c>
      <c r="C282" s="5">
        <v>44341</v>
      </c>
      <c r="D282" s="4" t="s">
        <v>283</v>
      </c>
      <c r="E282" s="12" t="s">
        <v>1087</v>
      </c>
      <c r="F282" s="13">
        <v>500</v>
      </c>
      <c r="G282">
        <v>900</v>
      </c>
      <c r="H282">
        <v>450000</v>
      </c>
      <c r="I282" s="10">
        <v>180000</v>
      </c>
      <c r="J282">
        <f t="shared" si="5"/>
        <v>558</v>
      </c>
    </row>
    <row r="283" spans="1:10">
      <c r="A283" s="4" t="s">
        <v>1107</v>
      </c>
      <c r="B283" s="4">
        <v>1189833</v>
      </c>
      <c r="C283" s="5">
        <v>44342</v>
      </c>
      <c r="D283" s="4" t="s">
        <v>283</v>
      </c>
      <c r="E283" s="12" t="s">
        <v>1086</v>
      </c>
      <c r="F283" s="13">
        <v>550</v>
      </c>
      <c r="G283">
        <v>900</v>
      </c>
      <c r="H283">
        <v>495000</v>
      </c>
      <c r="I283" s="10">
        <v>123750</v>
      </c>
      <c r="J283">
        <f t="shared" si="5"/>
        <v>558</v>
      </c>
    </row>
    <row r="284" spans="1:10">
      <c r="A284" s="4" t="s">
        <v>1107</v>
      </c>
      <c r="B284" s="4">
        <v>1189833</v>
      </c>
      <c r="C284" s="5">
        <v>44343</v>
      </c>
      <c r="D284" s="4" t="s">
        <v>283</v>
      </c>
      <c r="E284" s="12" t="s">
        <v>1086</v>
      </c>
      <c r="F284" s="13">
        <v>500</v>
      </c>
      <c r="G284">
        <v>700</v>
      </c>
      <c r="H284">
        <v>350000</v>
      </c>
      <c r="I284" s="10">
        <v>140000</v>
      </c>
      <c r="J284">
        <f t="shared" si="5"/>
        <v>558</v>
      </c>
    </row>
    <row r="285" spans="1:10">
      <c r="A285" s="4" t="s">
        <v>1107</v>
      </c>
      <c r="B285" s="4">
        <v>1189833</v>
      </c>
      <c r="C285" s="5">
        <v>44344</v>
      </c>
      <c r="D285" s="4" t="s">
        <v>283</v>
      </c>
      <c r="E285" s="12" t="s">
        <v>1087</v>
      </c>
      <c r="F285" s="13">
        <v>500</v>
      </c>
      <c r="G285">
        <v>700</v>
      </c>
      <c r="H285">
        <v>350000</v>
      </c>
      <c r="I285" s="10">
        <v>122500</v>
      </c>
      <c r="J285">
        <f t="shared" si="5"/>
        <v>558</v>
      </c>
    </row>
    <row r="286" spans="1:10">
      <c r="A286" s="4" t="s">
        <v>1107</v>
      </c>
      <c r="B286" s="4">
        <v>1189833</v>
      </c>
      <c r="C286" s="5">
        <v>44345</v>
      </c>
      <c r="D286" s="4" t="s">
        <v>283</v>
      </c>
      <c r="E286" s="12" t="s">
        <v>1087</v>
      </c>
      <c r="F286" s="13">
        <v>599.99999999999989</v>
      </c>
      <c r="G286">
        <v>625</v>
      </c>
      <c r="H286">
        <v>374999.99999999994</v>
      </c>
      <c r="I286" s="10">
        <v>206250</v>
      </c>
      <c r="J286">
        <f t="shared" si="5"/>
        <v>558</v>
      </c>
    </row>
    <row r="287" spans="1:10">
      <c r="A287" s="4" t="s">
        <v>1107</v>
      </c>
      <c r="B287" s="4">
        <v>1189833</v>
      </c>
      <c r="C287" s="5">
        <v>44346</v>
      </c>
      <c r="D287" s="4" t="s">
        <v>283</v>
      </c>
      <c r="E287" s="12" t="s">
        <v>1086</v>
      </c>
      <c r="F287" s="13">
        <v>650</v>
      </c>
      <c r="G287">
        <v>725</v>
      </c>
      <c r="H287">
        <v>471250</v>
      </c>
      <c r="I287" s="10">
        <v>94250</v>
      </c>
      <c r="J287">
        <f t="shared" si="5"/>
        <v>558</v>
      </c>
    </row>
    <row r="288" spans="1:10">
      <c r="A288" s="4" t="s">
        <v>1103</v>
      </c>
      <c r="B288" s="4">
        <v>1185732</v>
      </c>
      <c r="C288" s="5">
        <v>44347</v>
      </c>
      <c r="D288" s="4" t="s">
        <v>283</v>
      </c>
      <c r="E288" s="12" t="s">
        <v>1087</v>
      </c>
      <c r="F288" s="13">
        <v>450</v>
      </c>
      <c r="G288">
        <v>475</v>
      </c>
      <c r="H288">
        <v>213750</v>
      </c>
      <c r="I288" s="10">
        <v>85500</v>
      </c>
      <c r="J288">
        <f t="shared" si="5"/>
        <v>746</v>
      </c>
    </row>
    <row r="289" spans="1:10">
      <c r="A289" s="4" t="s">
        <v>1103</v>
      </c>
      <c r="B289" s="4">
        <v>1185732</v>
      </c>
      <c r="C289" s="5">
        <v>44348</v>
      </c>
      <c r="D289" s="4" t="s">
        <v>283</v>
      </c>
      <c r="E289" s="12" t="s">
        <v>1087</v>
      </c>
      <c r="F289" s="13">
        <v>450.00000000000006</v>
      </c>
      <c r="G289">
        <v>275</v>
      </c>
      <c r="H289">
        <v>123750.00000000001</v>
      </c>
      <c r="I289" s="10">
        <v>43312.5</v>
      </c>
      <c r="J289">
        <f t="shared" si="5"/>
        <v>746</v>
      </c>
    </row>
    <row r="290" spans="1:10">
      <c r="A290" s="4" t="s">
        <v>1103</v>
      </c>
      <c r="B290" s="4">
        <v>1185732</v>
      </c>
      <c r="C290" s="5">
        <v>44349</v>
      </c>
      <c r="D290" s="4" t="s">
        <v>283</v>
      </c>
      <c r="E290" s="12" t="s">
        <v>1087</v>
      </c>
      <c r="F290" s="13">
        <v>350</v>
      </c>
      <c r="G290">
        <v>275</v>
      </c>
      <c r="H290">
        <v>96250</v>
      </c>
      <c r="I290" s="10">
        <v>33687.5</v>
      </c>
      <c r="J290">
        <f t="shared" si="5"/>
        <v>746</v>
      </c>
    </row>
    <row r="291" spans="1:10">
      <c r="A291" s="4" t="s">
        <v>1103</v>
      </c>
      <c r="B291" s="4">
        <v>1185732</v>
      </c>
      <c r="C291" s="5">
        <v>44350</v>
      </c>
      <c r="D291" s="4" t="s">
        <v>283</v>
      </c>
      <c r="E291" s="12" t="s">
        <v>1086</v>
      </c>
      <c r="F291" s="13">
        <v>400</v>
      </c>
      <c r="G291">
        <v>125</v>
      </c>
      <c r="H291">
        <v>50000</v>
      </c>
      <c r="I291" s="10">
        <v>20000</v>
      </c>
      <c r="J291">
        <f t="shared" si="5"/>
        <v>746</v>
      </c>
    </row>
    <row r="292" spans="1:10">
      <c r="A292" s="4" t="s">
        <v>1103</v>
      </c>
      <c r="B292" s="4">
        <v>1185732</v>
      </c>
      <c r="C292" s="5">
        <v>44351</v>
      </c>
      <c r="D292" s="4" t="s">
        <v>535</v>
      </c>
      <c r="E292" s="12" t="s">
        <v>1087</v>
      </c>
      <c r="F292" s="13">
        <v>550</v>
      </c>
      <c r="G292">
        <v>175</v>
      </c>
      <c r="H292">
        <v>96250</v>
      </c>
      <c r="I292" s="10">
        <v>33687.5</v>
      </c>
      <c r="J292">
        <f t="shared" si="5"/>
        <v>746</v>
      </c>
    </row>
    <row r="293" spans="1:10">
      <c r="A293" s="4" t="s">
        <v>1103</v>
      </c>
      <c r="B293" s="4">
        <v>1185732</v>
      </c>
      <c r="C293" s="5">
        <v>44352</v>
      </c>
      <c r="D293" s="4" t="s">
        <v>535</v>
      </c>
      <c r="E293" s="12" t="s">
        <v>1087</v>
      </c>
      <c r="F293" s="13">
        <v>450</v>
      </c>
      <c r="G293">
        <v>275</v>
      </c>
      <c r="H293">
        <v>123750</v>
      </c>
      <c r="I293" s="10">
        <v>61875</v>
      </c>
      <c r="J293">
        <f t="shared" si="5"/>
        <v>746</v>
      </c>
    </row>
    <row r="294" spans="1:10">
      <c r="A294" s="4" t="s">
        <v>1103</v>
      </c>
      <c r="B294" s="4">
        <v>1185732</v>
      </c>
      <c r="C294" s="5">
        <v>44353</v>
      </c>
      <c r="D294" s="4" t="s">
        <v>535</v>
      </c>
      <c r="E294" s="12" t="s">
        <v>1087</v>
      </c>
      <c r="F294" s="13">
        <v>450</v>
      </c>
      <c r="G294">
        <v>525</v>
      </c>
      <c r="H294">
        <v>236250</v>
      </c>
      <c r="I294" s="10">
        <v>94500</v>
      </c>
      <c r="J294">
        <f t="shared" si="5"/>
        <v>746</v>
      </c>
    </row>
    <row r="295" spans="1:10">
      <c r="A295" s="4" t="s">
        <v>1103</v>
      </c>
      <c r="B295" s="4">
        <v>1185732</v>
      </c>
      <c r="C295" s="5">
        <v>44354</v>
      </c>
      <c r="D295" s="4" t="s">
        <v>535</v>
      </c>
      <c r="E295" s="12" t="s">
        <v>1087</v>
      </c>
      <c r="F295" s="13">
        <v>450</v>
      </c>
      <c r="G295">
        <v>175</v>
      </c>
      <c r="H295">
        <v>78750</v>
      </c>
      <c r="I295" s="10">
        <v>27562.5</v>
      </c>
      <c r="J295">
        <f t="shared" si="5"/>
        <v>746</v>
      </c>
    </row>
    <row r="296" spans="1:10">
      <c r="A296" s="4" t="s">
        <v>1103</v>
      </c>
      <c r="B296" s="4">
        <v>1185732</v>
      </c>
      <c r="C296" s="5">
        <v>44355</v>
      </c>
      <c r="D296" s="4" t="s">
        <v>535</v>
      </c>
      <c r="E296" s="12" t="s">
        <v>1087</v>
      </c>
      <c r="F296" s="13">
        <v>350</v>
      </c>
      <c r="G296">
        <v>225</v>
      </c>
      <c r="H296">
        <v>78750</v>
      </c>
      <c r="I296" s="10">
        <v>27562.5</v>
      </c>
      <c r="J296">
        <f t="shared" si="5"/>
        <v>746</v>
      </c>
    </row>
    <row r="297" spans="1:10">
      <c r="A297" s="4" t="s">
        <v>1103</v>
      </c>
      <c r="B297" s="4">
        <v>1185732</v>
      </c>
      <c r="C297" s="5">
        <v>44356</v>
      </c>
      <c r="D297" s="4" t="s">
        <v>535</v>
      </c>
      <c r="E297" s="12" t="s">
        <v>1086</v>
      </c>
      <c r="F297" s="13">
        <v>400</v>
      </c>
      <c r="G297">
        <v>100</v>
      </c>
      <c r="H297">
        <v>40000</v>
      </c>
      <c r="I297" s="10">
        <v>16000</v>
      </c>
      <c r="J297">
        <f t="shared" si="5"/>
        <v>746</v>
      </c>
    </row>
    <row r="298" spans="1:10">
      <c r="A298" s="4" t="s">
        <v>1103</v>
      </c>
      <c r="B298" s="4">
        <v>1185732</v>
      </c>
      <c r="C298" s="5">
        <v>44357</v>
      </c>
      <c r="D298" s="4" t="s">
        <v>535</v>
      </c>
      <c r="E298" s="12" t="s">
        <v>1087</v>
      </c>
      <c r="F298" s="13">
        <v>550</v>
      </c>
      <c r="G298">
        <v>175</v>
      </c>
      <c r="H298">
        <v>96250</v>
      </c>
      <c r="I298" s="10">
        <v>33687.5</v>
      </c>
      <c r="J298">
        <f t="shared" si="5"/>
        <v>746</v>
      </c>
    </row>
    <row r="299" spans="1:10">
      <c r="A299" s="4" t="s">
        <v>1103</v>
      </c>
      <c r="B299" s="4">
        <v>1185732</v>
      </c>
      <c r="C299" s="5">
        <v>44358</v>
      </c>
      <c r="D299" s="4" t="s">
        <v>535</v>
      </c>
      <c r="E299" s="12" t="s">
        <v>1087</v>
      </c>
      <c r="F299" s="13">
        <v>450</v>
      </c>
      <c r="G299">
        <v>275</v>
      </c>
      <c r="H299">
        <v>123750</v>
      </c>
      <c r="I299" s="10">
        <v>61875</v>
      </c>
      <c r="J299">
        <f t="shared" si="5"/>
        <v>746</v>
      </c>
    </row>
    <row r="300" spans="1:10">
      <c r="A300" s="4" t="s">
        <v>1103</v>
      </c>
      <c r="B300" s="4">
        <v>1185732</v>
      </c>
      <c r="C300" s="5">
        <v>44359</v>
      </c>
      <c r="D300" s="4" t="s">
        <v>535</v>
      </c>
      <c r="E300" s="12" t="s">
        <v>1086</v>
      </c>
      <c r="F300" s="13">
        <v>500</v>
      </c>
      <c r="G300">
        <v>495</v>
      </c>
      <c r="H300">
        <v>247500</v>
      </c>
      <c r="I300" s="10">
        <v>99000</v>
      </c>
      <c r="J300">
        <f t="shared" si="5"/>
        <v>746</v>
      </c>
    </row>
    <row r="301" spans="1:10">
      <c r="A301" s="4" t="s">
        <v>1103</v>
      </c>
      <c r="B301" s="4">
        <v>1185732</v>
      </c>
      <c r="C301" s="5">
        <v>44360</v>
      </c>
      <c r="D301" s="4" t="s">
        <v>535</v>
      </c>
      <c r="E301" s="12" t="s">
        <v>1087</v>
      </c>
      <c r="F301" s="13">
        <v>500</v>
      </c>
      <c r="G301">
        <v>200</v>
      </c>
      <c r="H301">
        <v>100000</v>
      </c>
      <c r="I301" s="10">
        <v>35000</v>
      </c>
      <c r="J301">
        <f t="shared" si="5"/>
        <v>746</v>
      </c>
    </row>
    <row r="302" spans="1:10">
      <c r="A302" s="4" t="s">
        <v>1103</v>
      </c>
      <c r="B302" s="4">
        <v>1185732</v>
      </c>
      <c r="C302" s="5">
        <v>44361</v>
      </c>
      <c r="D302" s="4" t="s">
        <v>535</v>
      </c>
      <c r="E302" s="12" t="s">
        <v>1087</v>
      </c>
      <c r="F302" s="13">
        <v>400</v>
      </c>
      <c r="G302">
        <v>225</v>
      </c>
      <c r="H302">
        <v>90000</v>
      </c>
      <c r="I302" s="10">
        <v>31500</v>
      </c>
      <c r="J302">
        <f t="shared" si="5"/>
        <v>746</v>
      </c>
    </row>
    <row r="303" spans="1:10">
      <c r="A303" s="4" t="s">
        <v>1103</v>
      </c>
      <c r="B303" s="4">
        <v>1185732</v>
      </c>
      <c r="C303" s="5">
        <v>44362</v>
      </c>
      <c r="D303" s="4" t="s">
        <v>535</v>
      </c>
      <c r="E303" s="12" t="s">
        <v>1087</v>
      </c>
      <c r="F303" s="13">
        <v>450</v>
      </c>
      <c r="G303">
        <v>75</v>
      </c>
      <c r="H303">
        <v>33750</v>
      </c>
      <c r="I303" s="10">
        <v>13500</v>
      </c>
      <c r="J303">
        <f t="shared" si="5"/>
        <v>746</v>
      </c>
    </row>
    <row r="304" spans="1:10">
      <c r="A304" s="4" t="s">
        <v>1103</v>
      </c>
      <c r="B304" s="4">
        <v>1185732</v>
      </c>
      <c r="C304" s="5">
        <v>44363</v>
      </c>
      <c r="D304" s="4" t="s">
        <v>535</v>
      </c>
      <c r="E304" s="12" t="s">
        <v>1087</v>
      </c>
      <c r="F304" s="13">
        <v>600</v>
      </c>
      <c r="G304">
        <v>125</v>
      </c>
      <c r="H304">
        <v>75000</v>
      </c>
      <c r="I304" s="10">
        <v>26250</v>
      </c>
      <c r="J304">
        <f t="shared" si="5"/>
        <v>746</v>
      </c>
    </row>
    <row r="305" spans="1:10">
      <c r="A305" s="4" t="s">
        <v>1103</v>
      </c>
      <c r="B305" s="4">
        <v>1185732</v>
      </c>
      <c r="C305" s="5">
        <v>44364</v>
      </c>
      <c r="D305" s="4" t="s">
        <v>535</v>
      </c>
      <c r="E305" s="12" t="s">
        <v>1086</v>
      </c>
      <c r="F305" s="13">
        <v>500</v>
      </c>
      <c r="G305">
        <v>225</v>
      </c>
      <c r="H305">
        <v>112500</v>
      </c>
      <c r="I305" s="10">
        <v>56250</v>
      </c>
      <c r="J305">
        <f t="shared" si="5"/>
        <v>746</v>
      </c>
    </row>
    <row r="306" spans="1:10">
      <c r="A306" s="4" t="s">
        <v>1103</v>
      </c>
      <c r="B306" s="4">
        <v>1185732</v>
      </c>
      <c r="C306" s="5">
        <v>44365</v>
      </c>
      <c r="D306" s="4" t="s">
        <v>535</v>
      </c>
      <c r="E306" s="12" t="s">
        <v>1086</v>
      </c>
      <c r="F306" s="13">
        <v>500</v>
      </c>
      <c r="G306">
        <v>450</v>
      </c>
      <c r="H306">
        <v>225000</v>
      </c>
      <c r="I306" s="10">
        <v>90000</v>
      </c>
      <c r="J306">
        <f t="shared" si="5"/>
        <v>746</v>
      </c>
    </row>
    <row r="307" spans="1:10">
      <c r="A307" s="4" t="s">
        <v>1103</v>
      </c>
      <c r="B307" s="4">
        <v>1185732</v>
      </c>
      <c r="C307" s="5">
        <v>44366</v>
      </c>
      <c r="D307" s="4" t="s">
        <v>535</v>
      </c>
      <c r="E307" s="12" t="s">
        <v>1087</v>
      </c>
      <c r="F307" s="13">
        <v>500</v>
      </c>
      <c r="G307">
        <v>150</v>
      </c>
      <c r="H307">
        <v>75000</v>
      </c>
      <c r="I307" s="10">
        <v>26250</v>
      </c>
      <c r="J307">
        <f t="shared" si="5"/>
        <v>746</v>
      </c>
    </row>
    <row r="308" spans="1:10">
      <c r="A308" s="4" t="s">
        <v>1103</v>
      </c>
      <c r="B308" s="4">
        <v>1185732</v>
      </c>
      <c r="C308" s="5">
        <v>44367</v>
      </c>
      <c r="D308" s="4" t="s">
        <v>535</v>
      </c>
      <c r="E308" s="12" t="s">
        <v>1087</v>
      </c>
      <c r="F308" s="13">
        <v>400.00000000000006</v>
      </c>
      <c r="G308">
        <v>150</v>
      </c>
      <c r="H308">
        <v>60000.000000000007</v>
      </c>
      <c r="I308" s="10">
        <v>21000</v>
      </c>
      <c r="J308">
        <f t="shared" si="5"/>
        <v>746</v>
      </c>
    </row>
    <row r="309" spans="1:10">
      <c r="A309" s="4" t="s">
        <v>1103</v>
      </c>
      <c r="B309" s="4">
        <v>1185732</v>
      </c>
      <c r="C309" s="5">
        <v>44368</v>
      </c>
      <c r="D309" s="4" t="s">
        <v>535</v>
      </c>
      <c r="E309" s="12" t="s">
        <v>1086</v>
      </c>
      <c r="F309" s="13">
        <v>450</v>
      </c>
      <c r="G309">
        <v>75</v>
      </c>
      <c r="H309">
        <v>33750</v>
      </c>
      <c r="I309" s="10">
        <v>13500</v>
      </c>
      <c r="J309">
        <f t="shared" si="5"/>
        <v>746</v>
      </c>
    </row>
    <row r="310" spans="1:10">
      <c r="A310" s="4" t="s">
        <v>1103</v>
      </c>
      <c r="B310" s="4">
        <v>1185732</v>
      </c>
      <c r="C310" s="5">
        <v>44369</v>
      </c>
      <c r="D310" s="4" t="s">
        <v>535</v>
      </c>
      <c r="E310" s="12" t="s">
        <v>1087</v>
      </c>
      <c r="F310" s="13">
        <v>600.00000000000011</v>
      </c>
      <c r="G310">
        <v>100</v>
      </c>
      <c r="H310">
        <v>60000.000000000007</v>
      </c>
      <c r="I310" s="10">
        <v>21000</v>
      </c>
      <c r="J310">
        <f t="shared" si="5"/>
        <v>746</v>
      </c>
    </row>
    <row r="311" spans="1:10">
      <c r="A311" s="4" t="s">
        <v>1103</v>
      </c>
      <c r="B311" s="4">
        <v>1185732</v>
      </c>
      <c r="C311" s="5">
        <v>44370</v>
      </c>
      <c r="D311" s="4" t="s">
        <v>535</v>
      </c>
      <c r="E311" s="12" t="s">
        <v>1087</v>
      </c>
      <c r="F311" s="13">
        <v>500</v>
      </c>
      <c r="G311">
        <v>225</v>
      </c>
      <c r="H311">
        <v>112500</v>
      </c>
      <c r="I311" s="10">
        <v>56250</v>
      </c>
      <c r="J311">
        <f t="shared" si="5"/>
        <v>746</v>
      </c>
    </row>
    <row r="312" spans="1:10">
      <c r="A312" s="4" t="s">
        <v>1103</v>
      </c>
      <c r="B312" s="4">
        <v>1185732</v>
      </c>
      <c r="C312" s="5">
        <v>44371</v>
      </c>
      <c r="D312" s="4" t="s">
        <v>535</v>
      </c>
      <c r="E312" s="12" t="s">
        <v>1087</v>
      </c>
      <c r="F312" s="13">
        <v>600</v>
      </c>
      <c r="G312">
        <v>495</v>
      </c>
      <c r="H312">
        <v>297000</v>
      </c>
      <c r="I312" s="10">
        <v>118800</v>
      </c>
      <c r="J312">
        <f t="shared" si="5"/>
        <v>746</v>
      </c>
    </row>
    <row r="313" spans="1:10">
      <c r="A313" s="4" t="s">
        <v>1103</v>
      </c>
      <c r="B313" s="4">
        <v>1185732</v>
      </c>
      <c r="C313" s="5">
        <v>44372</v>
      </c>
      <c r="D313" s="4" t="s">
        <v>535</v>
      </c>
      <c r="E313" s="12" t="s">
        <v>1086</v>
      </c>
      <c r="F313" s="13">
        <v>550</v>
      </c>
      <c r="G313">
        <v>200</v>
      </c>
      <c r="H313">
        <v>110000</v>
      </c>
      <c r="I313" s="10">
        <v>38500</v>
      </c>
      <c r="J313">
        <f t="shared" si="5"/>
        <v>746</v>
      </c>
    </row>
    <row r="314" spans="1:10">
      <c r="A314" s="4" t="s">
        <v>1103</v>
      </c>
      <c r="B314" s="4">
        <v>1185732</v>
      </c>
      <c r="C314" s="5">
        <v>44373</v>
      </c>
      <c r="D314" s="4" t="s">
        <v>535</v>
      </c>
      <c r="E314" s="12" t="s">
        <v>1086</v>
      </c>
      <c r="F314" s="13">
        <v>500</v>
      </c>
      <c r="G314">
        <v>175</v>
      </c>
      <c r="H314">
        <v>87500</v>
      </c>
      <c r="I314" s="10">
        <v>30625</v>
      </c>
      <c r="J314">
        <f t="shared" si="5"/>
        <v>746</v>
      </c>
    </row>
    <row r="315" spans="1:10">
      <c r="A315" s="4" t="s">
        <v>1103</v>
      </c>
      <c r="B315" s="4">
        <v>1185732</v>
      </c>
      <c r="C315" s="5">
        <v>44374</v>
      </c>
      <c r="D315" s="4" t="s">
        <v>535</v>
      </c>
      <c r="E315" s="12" t="s">
        <v>1087</v>
      </c>
      <c r="F315" s="13">
        <v>500</v>
      </c>
      <c r="G315">
        <v>100</v>
      </c>
      <c r="H315">
        <v>50000</v>
      </c>
      <c r="I315" s="10">
        <v>20000</v>
      </c>
      <c r="J315">
        <f t="shared" si="5"/>
        <v>746</v>
      </c>
    </row>
    <row r="316" spans="1:10">
      <c r="A316" s="4" t="s">
        <v>1103</v>
      </c>
      <c r="B316" s="4">
        <v>1185732</v>
      </c>
      <c r="C316" s="5">
        <v>44375</v>
      </c>
      <c r="D316" s="4" t="s">
        <v>535</v>
      </c>
      <c r="E316" s="12" t="s">
        <v>1087</v>
      </c>
      <c r="F316" s="13">
        <v>600</v>
      </c>
      <c r="G316">
        <v>125</v>
      </c>
      <c r="H316">
        <v>75000</v>
      </c>
      <c r="I316" s="10">
        <v>26250</v>
      </c>
      <c r="J316">
        <f t="shared" si="5"/>
        <v>746</v>
      </c>
    </row>
    <row r="317" spans="1:10">
      <c r="A317" s="4" t="s">
        <v>1103</v>
      </c>
      <c r="B317" s="4">
        <v>1185732</v>
      </c>
      <c r="C317" s="5">
        <v>44376</v>
      </c>
      <c r="D317" s="4" t="s">
        <v>535</v>
      </c>
      <c r="E317" s="12" t="s">
        <v>1086</v>
      </c>
      <c r="F317" s="13">
        <v>650</v>
      </c>
      <c r="G317">
        <v>250</v>
      </c>
      <c r="H317">
        <v>162500</v>
      </c>
      <c r="I317" s="10">
        <v>81250</v>
      </c>
      <c r="J317">
        <f t="shared" si="5"/>
        <v>746</v>
      </c>
    </row>
    <row r="318" spans="1:10">
      <c r="A318" s="4" t="s">
        <v>1103</v>
      </c>
      <c r="B318" s="4">
        <v>1185732</v>
      </c>
      <c r="C318" s="5">
        <v>44377</v>
      </c>
      <c r="D318" s="4" t="s">
        <v>535</v>
      </c>
      <c r="E318" s="12" t="s">
        <v>1087</v>
      </c>
      <c r="F318" s="13">
        <v>500</v>
      </c>
      <c r="G318">
        <v>500</v>
      </c>
      <c r="H318">
        <v>250000</v>
      </c>
      <c r="I318" s="10">
        <v>100000</v>
      </c>
      <c r="J318">
        <f t="shared" si="5"/>
        <v>746</v>
      </c>
    </row>
    <row r="319" spans="1:10">
      <c r="A319" s="4" t="s">
        <v>1103</v>
      </c>
      <c r="B319" s="4">
        <v>1185732</v>
      </c>
      <c r="C319" s="5">
        <v>44378</v>
      </c>
      <c r="D319" s="4" t="s">
        <v>535</v>
      </c>
      <c r="E319" s="12" t="s">
        <v>1086</v>
      </c>
      <c r="F319" s="13">
        <v>450</v>
      </c>
      <c r="G319">
        <v>250</v>
      </c>
      <c r="H319">
        <v>112500</v>
      </c>
      <c r="I319" s="10">
        <v>39375</v>
      </c>
      <c r="J319">
        <f t="shared" si="5"/>
        <v>746</v>
      </c>
    </row>
    <row r="320" spans="1:10">
      <c r="A320" s="4" t="s">
        <v>1103</v>
      </c>
      <c r="B320" s="4">
        <v>1185732</v>
      </c>
      <c r="C320" s="5">
        <v>44379</v>
      </c>
      <c r="D320" s="4" t="s">
        <v>535</v>
      </c>
      <c r="E320" s="12" t="s">
        <v>1086</v>
      </c>
      <c r="F320" s="13">
        <v>400</v>
      </c>
      <c r="G320">
        <v>200</v>
      </c>
      <c r="H320">
        <v>80000</v>
      </c>
      <c r="I320" s="10">
        <v>28000</v>
      </c>
      <c r="J320">
        <f t="shared" si="5"/>
        <v>746</v>
      </c>
    </row>
    <row r="321" spans="1:10">
      <c r="A321" s="4" t="s">
        <v>1103</v>
      </c>
      <c r="B321" s="4">
        <v>1185732</v>
      </c>
      <c r="C321" s="5">
        <v>44380</v>
      </c>
      <c r="D321" s="4" t="s">
        <v>535</v>
      </c>
      <c r="E321" s="12" t="s">
        <v>1086</v>
      </c>
      <c r="F321" s="13">
        <v>400</v>
      </c>
      <c r="G321">
        <v>175</v>
      </c>
      <c r="H321">
        <v>70000</v>
      </c>
      <c r="I321" s="10">
        <v>28000</v>
      </c>
      <c r="J321">
        <f t="shared" si="5"/>
        <v>746</v>
      </c>
    </row>
    <row r="322" spans="1:10">
      <c r="A322" s="4" t="s">
        <v>1103</v>
      </c>
      <c r="B322" s="4">
        <v>1185732</v>
      </c>
      <c r="C322" s="5">
        <v>44381</v>
      </c>
      <c r="D322" s="4" t="s">
        <v>535</v>
      </c>
      <c r="E322" s="12" t="s">
        <v>1087</v>
      </c>
      <c r="F322" s="13">
        <v>500</v>
      </c>
      <c r="G322">
        <v>175</v>
      </c>
      <c r="H322">
        <v>87500</v>
      </c>
      <c r="I322" s="10">
        <v>30625</v>
      </c>
      <c r="J322">
        <f t="shared" si="5"/>
        <v>746</v>
      </c>
    </row>
    <row r="323" spans="1:10">
      <c r="A323" s="4" t="s">
        <v>1103</v>
      </c>
      <c r="B323" s="4">
        <v>1185732</v>
      </c>
      <c r="C323" s="5">
        <v>44382</v>
      </c>
      <c r="D323" s="4" t="s">
        <v>535</v>
      </c>
      <c r="E323" s="12" t="s">
        <v>1087</v>
      </c>
      <c r="F323" s="13">
        <v>550</v>
      </c>
      <c r="G323">
        <v>350</v>
      </c>
      <c r="H323">
        <v>192500</v>
      </c>
      <c r="I323" s="10">
        <v>96250</v>
      </c>
      <c r="J323">
        <f t="shared" si="5"/>
        <v>746</v>
      </c>
    </row>
    <row r="324" spans="1:10">
      <c r="A324" s="4" t="s">
        <v>1103</v>
      </c>
      <c r="B324" s="4">
        <v>1185732</v>
      </c>
      <c r="C324" s="5">
        <v>44383</v>
      </c>
      <c r="D324" s="4" t="s">
        <v>535</v>
      </c>
      <c r="E324" s="12" t="s">
        <v>1086</v>
      </c>
      <c r="F324" s="13">
        <v>500</v>
      </c>
      <c r="G324">
        <v>575</v>
      </c>
      <c r="H324">
        <v>287500</v>
      </c>
      <c r="I324" s="10">
        <v>115000</v>
      </c>
      <c r="J324">
        <f t="shared" si="5"/>
        <v>746</v>
      </c>
    </row>
    <row r="325" spans="1:10">
      <c r="A325" s="4" t="s">
        <v>1103</v>
      </c>
      <c r="B325" s="4">
        <v>1185732</v>
      </c>
      <c r="C325" s="5">
        <v>44384</v>
      </c>
      <c r="D325" s="4" t="s">
        <v>535</v>
      </c>
      <c r="E325" s="12" t="s">
        <v>1086</v>
      </c>
      <c r="F325" s="13">
        <v>450</v>
      </c>
      <c r="G325">
        <v>325</v>
      </c>
      <c r="H325">
        <v>146250</v>
      </c>
      <c r="I325" s="10">
        <v>51187.5</v>
      </c>
      <c r="J325">
        <f t="shared" ref="J325:J388" si="6">VLOOKUP(A325,L$9:M$14,2,0)</f>
        <v>746</v>
      </c>
    </row>
    <row r="326" spans="1:10">
      <c r="A326" s="4" t="s">
        <v>1103</v>
      </c>
      <c r="B326" s="4">
        <v>1185732</v>
      </c>
      <c r="C326" s="5">
        <v>44385</v>
      </c>
      <c r="D326" s="4" t="s">
        <v>535</v>
      </c>
      <c r="E326" s="12" t="s">
        <v>1086</v>
      </c>
      <c r="F326" s="13">
        <v>400</v>
      </c>
      <c r="G326">
        <v>250</v>
      </c>
      <c r="H326">
        <v>100000</v>
      </c>
      <c r="I326" s="10">
        <v>35000</v>
      </c>
      <c r="J326">
        <f t="shared" si="6"/>
        <v>746</v>
      </c>
    </row>
    <row r="327" spans="1:10">
      <c r="A327" s="4" t="s">
        <v>1103</v>
      </c>
      <c r="B327" s="4">
        <v>1185732</v>
      </c>
      <c r="C327" s="5">
        <v>44386</v>
      </c>
      <c r="D327" s="4" t="s">
        <v>535</v>
      </c>
      <c r="E327" s="12" t="s">
        <v>1086</v>
      </c>
      <c r="F327" s="13">
        <v>400</v>
      </c>
      <c r="G327">
        <v>200</v>
      </c>
      <c r="H327">
        <v>80000</v>
      </c>
      <c r="I327" s="10">
        <v>32000</v>
      </c>
      <c r="J327">
        <f t="shared" si="6"/>
        <v>746</v>
      </c>
    </row>
    <row r="328" spans="1:10">
      <c r="A328" s="4" t="s">
        <v>1103</v>
      </c>
      <c r="B328" s="4">
        <v>1185732</v>
      </c>
      <c r="C328" s="5">
        <v>44387</v>
      </c>
      <c r="D328" s="4" t="s">
        <v>535</v>
      </c>
      <c r="E328" s="12" t="s">
        <v>1086</v>
      </c>
      <c r="F328" s="13">
        <v>500</v>
      </c>
      <c r="G328">
        <v>225</v>
      </c>
      <c r="H328">
        <v>112500</v>
      </c>
      <c r="I328" s="10">
        <v>39375</v>
      </c>
      <c r="J328">
        <f t="shared" si="6"/>
        <v>746</v>
      </c>
    </row>
    <row r="329" spans="1:10">
      <c r="A329" s="4" t="s">
        <v>1103</v>
      </c>
      <c r="B329" s="4">
        <v>1185732</v>
      </c>
      <c r="C329" s="5">
        <v>44388</v>
      </c>
      <c r="D329" s="4" t="s">
        <v>535</v>
      </c>
      <c r="E329" s="12" t="s">
        <v>1086</v>
      </c>
      <c r="F329" s="13">
        <v>550</v>
      </c>
      <c r="G329">
        <v>400</v>
      </c>
      <c r="H329">
        <v>220000</v>
      </c>
      <c r="I329" s="10">
        <v>110000</v>
      </c>
      <c r="J329">
        <f t="shared" si="6"/>
        <v>746</v>
      </c>
    </row>
    <row r="330" spans="1:10">
      <c r="A330" s="4" t="s">
        <v>1103</v>
      </c>
      <c r="B330" s="4">
        <v>1185732</v>
      </c>
      <c r="C330" s="5">
        <v>44389</v>
      </c>
      <c r="D330" s="4" t="s">
        <v>535</v>
      </c>
      <c r="E330" s="12" t="s">
        <v>1086</v>
      </c>
      <c r="F330" s="13">
        <v>500</v>
      </c>
      <c r="G330">
        <v>550</v>
      </c>
      <c r="H330">
        <v>275000</v>
      </c>
      <c r="I330" s="10">
        <v>110000</v>
      </c>
      <c r="J330">
        <f t="shared" si="6"/>
        <v>746</v>
      </c>
    </row>
    <row r="331" spans="1:10">
      <c r="A331" s="4" t="s">
        <v>1103</v>
      </c>
      <c r="B331" s="4">
        <v>1185732</v>
      </c>
      <c r="C331" s="5">
        <v>44390</v>
      </c>
      <c r="D331" s="4" t="s">
        <v>535</v>
      </c>
      <c r="E331" s="12" t="s">
        <v>1087</v>
      </c>
      <c r="F331" s="13">
        <v>450</v>
      </c>
      <c r="G331">
        <v>325</v>
      </c>
      <c r="H331">
        <v>146250</v>
      </c>
      <c r="I331" s="10">
        <v>51187.5</v>
      </c>
      <c r="J331">
        <f t="shared" si="6"/>
        <v>746</v>
      </c>
    </row>
    <row r="332" spans="1:10">
      <c r="A332" s="4" t="s">
        <v>1103</v>
      </c>
      <c r="B332" s="4">
        <v>1185732</v>
      </c>
      <c r="C332" s="5">
        <v>44391</v>
      </c>
      <c r="D332" s="4" t="s">
        <v>535</v>
      </c>
      <c r="E332" s="12" t="s">
        <v>1087</v>
      </c>
      <c r="F332" s="13">
        <v>400</v>
      </c>
      <c r="G332">
        <v>250</v>
      </c>
      <c r="H332">
        <v>100000</v>
      </c>
      <c r="I332" s="10">
        <v>35000</v>
      </c>
      <c r="J332">
        <f t="shared" si="6"/>
        <v>746</v>
      </c>
    </row>
    <row r="333" spans="1:10">
      <c r="A333" s="4" t="s">
        <v>1103</v>
      </c>
      <c r="B333" s="4">
        <v>1185732</v>
      </c>
      <c r="C333" s="5">
        <v>44392</v>
      </c>
      <c r="D333" s="4" t="s">
        <v>535</v>
      </c>
      <c r="E333" s="12" t="s">
        <v>1087</v>
      </c>
      <c r="F333" s="13">
        <v>400</v>
      </c>
      <c r="G333">
        <v>225</v>
      </c>
      <c r="H333">
        <v>90000</v>
      </c>
      <c r="I333" s="10">
        <v>36000</v>
      </c>
      <c r="J333">
        <f t="shared" si="6"/>
        <v>746</v>
      </c>
    </row>
    <row r="334" spans="1:10">
      <c r="A334" s="4" t="s">
        <v>1103</v>
      </c>
      <c r="B334" s="4">
        <v>1185732</v>
      </c>
      <c r="C334" s="5">
        <v>44393</v>
      </c>
      <c r="D334" s="4" t="s">
        <v>535</v>
      </c>
      <c r="E334" s="12" t="s">
        <v>1087</v>
      </c>
      <c r="F334" s="13">
        <v>500</v>
      </c>
      <c r="G334">
        <v>200</v>
      </c>
      <c r="H334">
        <v>100000</v>
      </c>
      <c r="I334" s="10">
        <v>35000</v>
      </c>
      <c r="J334">
        <f t="shared" si="6"/>
        <v>746</v>
      </c>
    </row>
    <row r="335" spans="1:10">
      <c r="A335" s="4" t="s">
        <v>1103</v>
      </c>
      <c r="B335" s="4">
        <v>1185732</v>
      </c>
      <c r="C335" s="5">
        <v>44394</v>
      </c>
      <c r="D335" s="4" t="s">
        <v>535</v>
      </c>
      <c r="E335" s="12" t="s">
        <v>1087</v>
      </c>
      <c r="F335" s="13">
        <v>550</v>
      </c>
      <c r="G335">
        <v>375</v>
      </c>
      <c r="H335">
        <v>206250</v>
      </c>
      <c r="I335" s="10">
        <v>103125</v>
      </c>
      <c r="J335">
        <f t="shared" si="6"/>
        <v>746</v>
      </c>
    </row>
    <row r="336" spans="1:10">
      <c r="A336" s="4" t="s">
        <v>1103</v>
      </c>
      <c r="B336" s="4">
        <v>1185732</v>
      </c>
      <c r="C336" s="5">
        <v>44395</v>
      </c>
      <c r="D336" s="4" t="s">
        <v>535</v>
      </c>
      <c r="E336" s="12" t="s">
        <v>1087</v>
      </c>
      <c r="F336" s="13">
        <v>500</v>
      </c>
      <c r="G336">
        <v>500</v>
      </c>
      <c r="H336">
        <v>250000</v>
      </c>
      <c r="I336" s="10">
        <v>100000</v>
      </c>
      <c r="J336">
        <f t="shared" si="6"/>
        <v>746</v>
      </c>
    </row>
    <row r="337" spans="1:10">
      <c r="A337" s="4" t="s">
        <v>1103</v>
      </c>
      <c r="B337" s="4">
        <v>1185732</v>
      </c>
      <c r="C337" s="5">
        <v>44396</v>
      </c>
      <c r="D337" s="4" t="s">
        <v>535</v>
      </c>
      <c r="E337" s="12" t="s">
        <v>1086</v>
      </c>
      <c r="F337" s="13">
        <v>450</v>
      </c>
      <c r="G337">
        <v>300</v>
      </c>
      <c r="H337">
        <v>135000</v>
      </c>
      <c r="I337" s="10">
        <v>47250</v>
      </c>
      <c r="J337">
        <f t="shared" si="6"/>
        <v>746</v>
      </c>
    </row>
    <row r="338" spans="1:10">
      <c r="A338" s="4" t="s">
        <v>1103</v>
      </c>
      <c r="B338" s="4">
        <v>1185732</v>
      </c>
      <c r="C338" s="5">
        <v>44397</v>
      </c>
      <c r="D338" s="4" t="s">
        <v>535</v>
      </c>
      <c r="E338" s="12" t="s">
        <v>1087</v>
      </c>
      <c r="F338" s="13">
        <v>400</v>
      </c>
      <c r="G338">
        <v>200</v>
      </c>
      <c r="H338">
        <v>80000</v>
      </c>
      <c r="I338" s="10">
        <v>28000</v>
      </c>
      <c r="J338">
        <f t="shared" si="6"/>
        <v>746</v>
      </c>
    </row>
    <row r="339" spans="1:10">
      <c r="A339" s="4" t="s">
        <v>1103</v>
      </c>
      <c r="B339" s="4">
        <v>1185732</v>
      </c>
      <c r="C339" s="5">
        <v>44398</v>
      </c>
      <c r="D339" s="4" t="s">
        <v>535</v>
      </c>
      <c r="E339" s="12" t="s">
        <v>1086</v>
      </c>
      <c r="F339" s="13">
        <v>400</v>
      </c>
      <c r="G339">
        <v>175</v>
      </c>
      <c r="H339">
        <v>70000</v>
      </c>
      <c r="I339" s="10">
        <v>28000</v>
      </c>
      <c r="J339">
        <f t="shared" si="6"/>
        <v>746</v>
      </c>
    </row>
    <row r="340" spans="1:10">
      <c r="A340" s="4" t="s">
        <v>1103</v>
      </c>
      <c r="B340" s="4">
        <v>1185732</v>
      </c>
      <c r="C340" s="5">
        <v>44399</v>
      </c>
      <c r="D340" s="4" t="s">
        <v>535</v>
      </c>
      <c r="E340" s="12" t="s">
        <v>1087</v>
      </c>
      <c r="F340" s="13">
        <v>500</v>
      </c>
      <c r="G340">
        <v>175</v>
      </c>
      <c r="H340">
        <v>87500</v>
      </c>
      <c r="I340" s="10">
        <v>30625</v>
      </c>
      <c r="J340">
        <f t="shared" si="6"/>
        <v>746</v>
      </c>
    </row>
    <row r="341" spans="1:10">
      <c r="A341" s="4" t="s">
        <v>1103</v>
      </c>
      <c r="B341" s="4">
        <v>1185732</v>
      </c>
      <c r="C341" s="5">
        <v>44400</v>
      </c>
      <c r="D341" s="4" t="s">
        <v>535</v>
      </c>
      <c r="E341" s="12" t="s">
        <v>1087</v>
      </c>
      <c r="F341" s="13">
        <v>550</v>
      </c>
      <c r="G341">
        <v>250</v>
      </c>
      <c r="H341">
        <v>137500</v>
      </c>
      <c r="I341" s="10">
        <v>68750</v>
      </c>
      <c r="J341">
        <f t="shared" si="6"/>
        <v>746</v>
      </c>
    </row>
    <row r="342" spans="1:10">
      <c r="A342" s="4" t="s">
        <v>1103</v>
      </c>
      <c r="B342" s="4">
        <v>1185732</v>
      </c>
      <c r="C342" s="5">
        <v>44401</v>
      </c>
      <c r="D342" s="4" t="s">
        <v>535</v>
      </c>
      <c r="E342" s="12" t="s">
        <v>1087</v>
      </c>
      <c r="F342" s="13">
        <v>600</v>
      </c>
      <c r="G342">
        <v>425</v>
      </c>
      <c r="H342">
        <v>255000</v>
      </c>
      <c r="I342" s="10">
        <v>102000</v>
      </c>
      <c r="J342">
        <f t="shared" si="6"/>
        <v>746</v>
      </c>
    </row>
    <row r="343" spans="1:10">
      <c r="A343" s="4" t="s">
        <v>1103</v>
      </c>
      <c r="B343" s="4">
        <v>1185732</v>
      </c>
      <c r="C343" s="5">
        <v>44402</v>
      </c>
      <c r="D343" s="4" t="s">
        <v>535</v>
      </c>
      <c r="E343" s="12" t="s">
        <v>1087</v>
      </c>
      <c r="F343" s="13">
        <v>500.00000000000006</v>
      </c>
      <c r="G343">
        <v>250</v>
      </c>
      <c r="H343">
        <v>125000.00000000001</v>
      </c>
      <c r="I343" s="10">
        <v>43750</v>
      </c>
      <c r="J343">
        <f t="shared" si="6"/>
        <v>746</v>
      </c>
    </row>
    <row r="344" spans="1:10">
      <c r="A344" s="4" t="s">
        <v>1103</v>
      </c>
      <c r="B344" s="4">
        <v>1185732</v>
      </c>
      <c r="C344" s="5">
        <v>44403</v>
      </c>
      <c r="D344" s="4" t="s">
        <v>535</v>
      </c>
      <c r="E344" s="12" t="s">
        <v>1087</v>
      </c>
      <c r="F344" s="13">
        <v>500</v>
      </c>
      <c r="G344">
        <v>150</v>
      </c>
      <c r="H344">
        <v>75000</v>
      </c>
      <c r="I344" s="10">
        <v>26250</v>
      </c>
      <c r="J344">
        <f t="shared" si="6"/>
        <v>746</v>
      </c>
    </row>
    <row r="345" spans="1:10">
      <c r="A345" s="4" t="s">
        <v>1103</v>
      </c>
      <c r="B345" s="4">
        <v>1185732</v>
      </c>
      <c r="C345" s="5">
        <v>44404</v>
      </c>
      <c r="D345" s="4" t="s">
        <v>535</v>
      </c>
      <c r="E345" s="12" t="s">
        <v>1086</v>
      </c>
      <c r="F345" s="13">
        <v>500</v>
      </c>
      <c r="G345">
        <v>125</v>
      </c>
      <c r="H345">
        <v>62500</v>
      </c>
      <c r="I345" s="10">
        <v>25000</v>
      </c>
      <c r="J345">
        <f t="shared" si="6"/>
        <v>746</v>
      </c>
    </row>
    <row r="346" spans="1:10">
      <c r="A346" s="4" t="s">
        <v>1103</v>
      </c>
      <c r="B346" s="4">
        <v>1185732</v>
      </c>
      <c r="C346" s="5">
        <v>44405</v>
      </c>
      <c r="D346" s="4" t="s">
        <v>535</v>
      </c>
      <c r="E346" s="12" t="s">
        <v>1086</v>
      </c>
      <c r="F346" s="13">
        <v>600</v>
      </c>
      <c r="G346">
        <v>125</v>
      </c>
      <c r="H346">
        <v>75000</v>
      </c>
      <c r="I346" s="10">
        <v>26250</v>
      </c>
      <c r="J346">
        <f t="shared" si="6"/>
        <v>746</v>
      </c>
    </row>
    <row r="347" spans="1:10">
      <c r="A347" s="4" t="s">
        <v>1103</v>
      </c>
      <c r="B347" s="4">
        <v>1185732</v>
      </c>
      <c r="C347" s="5">
        <v>44406</v>
      </c>
      <c r="D347" s="4" t="s">
        <v>535</v>
      </c>
      <c r="E347" s="12" t="s">
        <v>1087</v>
      </c>
      <c r="F347" s="13">
        <v>650</v>
      </c>
      <c r="G347">
        <v>250</v>
      </c>
      <c r="H347">
        <v>162500</v>
      </c>
      <c r="I347" s="10">
        <v>81250</v>
      </c>
      <c r="J347">
        <f t="shared" si="6"/>
        <v>746</v>
      </c>
    </row>
    <row r="348" spans="1:10">
      <c r="A348" s="4" t="s">
        <v>1103</v>
      </c>
      <c r="B348" s="4">
        <v>1185732</v>
      </c>
      <c r="C348" s="5">
        <v>44407</v>
      </c>
      <c r="D348" s="4" t="s">
        <v>535</v>
      </c>
      <c r="E348" s="12" t="s">
        <v>1086</v>
      </c>
      <c r="F348" s="13">
        <v>600</v>
      </c>
      <c r="G348">
        <v>400</v>
      </c>
      <c r="H348">
        <v>240000</v>
      </c>
      <c r="I348" s="10">
        <v>96000</v>
      </c>
      <c r="J348">
        <f t="shared" si="6"/>
        <v>746</v>
      </c>
    </row>
    <row r="349" spans="1:10">
      <c r="A349" s="4" t="s">
        <v>1103</v>
      </c>
      <c r="B349" s="4">
        <v>1185732</v>
      </c>
      <c r="C349" s="5">
        <v>44408</v>
      </c>
      <c r="D349" s="4" t="s">
        <v>535</v>
      </c>
      <c r="E349" s="12" t="s">
        <v>1087</v>
      </c>
      <c r="F349" s="13">
        <v>500.00000000000006</v>
      </c>
      <c r="G349">
        <v>250</v>
      </c>
      <c r="H349">
        <v>125000.00000000001</v>
      </c>
      <c r="I349" s="10">
        <v>43750</v>
      </c>
      <c r="J349">
        <f t="shared" si="6"/>
        <v>746</v>
      </c>
    </row>
    <row r="350" spans="1:10">
      <c r="A350" s="4" t="s">
        <v>1103</v>
      </c>
      <c r="B350" s="4">
        <v>1185732</v>
      </c>
      <c r="C350" s="5">
        <v>44409</v>
      </c>
      <c r="D350" s="4" t="s">
        <v>535</v>
      </c>
      <c r="E350" s="12" t="s">
        <v>1086</v>
      </c>
      <c r="F350" s="13">
        <v>500</v>
      </c>
      <c r="G350">
        <v>195</v>
      </c>
      <c r="H350">
        <v>97500</v>
      </c>
      <c r="I350" s="10">
        <v>34125</v>
      </c>
      <c r="J350">
        <f t="shared" si="6"/>
        <v>746</v>
      </c>
    </row>
    <row r="351" spans="1:10">
      <c r="A351" s="4" t="s">
        <v>1103</v>
      </c>
      <c r="B351" s="4">
        <v>1185732</v>
      </c>
      <c r="C351" s="5">
        <v>44410</v>
      </c>
      <c r="D351" s="4" t="s">
        <v>535</v>
      </c>
      <c r="E351" s="12" t="s">
        <v>1088</v>
      </c>
      <c r="F351" s="13">
        <v>500</v>
      </c>
      <c r="G351">
        <v>175</v>
      </c>
      <c r="H351">
        <v>87500</v>
      </c>
      <c r="I351" s="10">
        <v>35000</v>
      </c>
      <c r="J351">
        <f t="shared" si="6"/>
        <v>746</v>
      </c>
    </row>
    <row r="352" spans="1:10">
      <c r="A352" s="4" t="s">
        <v>1103</v>
      </c>
      <c r="B352" s="4">
        <v>1185732</v>
      </c>
      <c r="C352" s="5">
        <v>44411</v>
      </c>
      <c r="D352" s="4" t="s">
        <v>535</v>
      </c>
      <c r="E352" s="12" t="s">
        <v>1087</v>
      </c>
      <c r="F352" s="13">
        <v>600</v>
      </c>
      <c r="G352">
        <v>150</v>
      </c>
      <c r="H352">
        <v>90000</v>
      </c>
      <c r="I352" s="10">
        <v>31500</v>
      </c>
      <c r="J352">
        <f t="shared" si="6"/>
        <v>746</v>
      </c>
    </row>
    <row r="353" spans="1:10">
      <c r="A353" s="4" t="s">
        <v>1103</v>
      </c>
      <c r="B353" s="4">
        <v>1185732</v>
      </c>
      <c r="C353" s="5">
        <v>44412</v>
      </c>
      <c r="D353" s="4" t="s">
        <v>535</v>
      </c>
      <c r="E353" s="12" t="s">
        <v>1087</v>
      </c>
      <c r="F353" s="13">
        <v>650</v>
      </c>
      <c r="G353">
        <v>250</v>
      </c>
      <c r="H353">
        <v>162500</v>
      </c>
      <c r="I353" s="10">
        <v>81250</v>
      </c>
      <c r="J353">
        <f t="shared" si="6"/>
        <v>746</v>
      </c>
    </row>
    <row r="354" spans="1:10">
      <c r="A354" s="4" t="s">
        <v>1103</v>
      </c>
      <c r="B354" s="4">
        <v>1185732</v>
      </c>
      <c r="C354" s="5">
        <v>44413</v>
      </c>
      <c r="D354" s="4" t="s">
        <v>535</v>
      </c>
      <c r="E354" s="12" t="s">
        <v>1086</v>
      </c>
      <c r="F354" s="13">
        <v>600</v>
      </c>
      <c r="G354">
        <v>500</v>
      </c>
      <c r="H354">
        <v>300000</v>
      </c>
      <c r="I354" s="10">
        <v>120000</v>
      </c>
      <c r="J354">
        <f t="shared" si="6"/>
        <v>746</v>
      </c>
    </row>
    <row r="355" spans="1:10">
      <c r="A355" s="4" t="s">
        <v>1103</v>
      </c>
      <c r="B355" s="4">
        <v>1185732</v>
      </c>
      <c r="C355" s="5">
        <v>44414</v>
      </c>
      <c r="D355" s="4" t="s">
        <v>535</v>
      </c>
      <c r="E355" s="12" t="s">
        <v>1086</v>
      </c>
      <c r="F355" s="13">
        <v>500</v>
      </c>
      <c r="G355">
        <v>300</v>
      </c>
      <c r="H355">
        <v>150000</v>
      </c>
      <c r="I355" s="10">
        <v>52500</v>
      </c>
      <c r="J355">
        <f t="shared" si="6"/>
        <v>746</v>
      </c>
    </row>
    <row r="356" spans="1:10">
      <c r="A356" s="4" t="s">
        <v>1103</v>
      </c>
      <c r="B356" s="4">
        <v>1185732</v>
      </c>
      <c r="C356" s="5">
        <v>44415</v>
      </c>
      <c r="D356" s="4" t="s">
        <v>535</v>
      </c>
      <c r="E356" s="12" t="s">
        <v>1087</v>
      </c>
      <c r="F356" s="13">
        <v>500.00000000000006</v>
      </c>
      <c r="G356">
        <v>250</v>
      </c>
      <c r="H356">
        <v>125000.00000000001</v>
      </c>
      <c r="I356" s="10">
        <v>43750</v>
      </c>
      <c r="J356">
        <f t="shared" si="6"/>
        <v>746</v>
      </c>
    </row>
    <row r="357" spans="1:10">
      <c r="A357" s="4" t="s">
        <v>1103</v>
      </c>
      <c r="B357" s="4">
        <v>1185732</v>
      </c>
      <c r="C357" s="5">
        <v>44416</v>
      </c>
      <c r="D357" s="4" t="s">
        <v>535</v>
      </c>
      <c r="E357" s="12" t="s">
        <v>1087</v>
      </c>
      <c r="F357" s="13">
        <v>500</v>
      </c>
      <c r="G357">
        <v>200</v>
      </c>
      <c r="H357">
        <v>100000</v>
      </c>
      <c r="I357" s="10">
        <v>40000</v>
      </c>
      <c r="J357">
        <f t="shared" si="6"/>
        <v>746</v>
      </c>
    </row>
    <row r="358" spans="1:10">
      <c r="A358" s="4" t="s">
        <v>1103</v>
      </c>
      <c r="B358" s="4">
        <v>1185732</v>
      </c>
      <c r="C358" s="5">
        <v>44417</v>
      </c>
      <c r="D358" s="4" t="s">
        <v>535</v>
      </c>
      <c r="E358" s="12" t="s">
        <v>1087</v>
      </c>
      <c r="F358" s="13">
        <v>600.00000000000011</v>
      </c>
      <c r="G358">
        <v>200</v>
      </c>
      <c r="H358">
        <v>120000.00000000001</v>
      </c>
      <c r="I358" s="10">
        <v>42000</v>
      </c>
      <c r="J358">
        <f t="shared" si="6"/>
        <v>746</v>
      </c>
    </row>
    <row r="359" spans="1:10">
      <c r="A359" s="4" t="s">
        <v>1103</v>
      </c>
      <c r="B359" s="4">
        <v>1185732</v>
      </c>
      <c r="C359" s="5">
        <v>44418</v>
      </c>
      <c r="D359" s="4" t="s">
        <v>535</v>
      </c>
      <c r="E359" s="12" t="s">
        <v>1087</v>
      </c>
      <c r="F359" s="13">
        <v>650</v>
      </c>
      <c r="G359">
        <v>300</v>
      </c>
      <c r="H359">
        <v>195000</v>
      </c>
      <c r="I359" s="10">
        <v>97500</v>
      </c>
      <c r="J359">
        <f t="shared" si="6"/>
        <v>746</v>
      </c>
    </row>
    <row r="360" spans="1:10">
      <c r="A360" s="4" t="s">
        <v>1105</v>
      </c>
      <c r="B360" s="4">
        <v>1197831</v>
      </c>
      <c r="C360" s="5">
        <v>44419</v>
      </c>
      <c r="D360" s="4" t="s">
        <v>535</v>
      </c>
      <c r="E360" s="12" t="s">
        <v>1087</v>
      </c>
      <c r="F360" s="13">
        <v>200</v>
      </c>
      <c r="G360">
        <v>725</v>
      </c>
      <c r="H360">
        <v>145000</v>
      </c>
      <c r="I360" s="10">
        <v>43500</v>
      </c>
      <c r="J360">
        <f t="shared" si="6"/>
        <v>280</v>
      </c>
    </row>
    <row r="361" spans="1:10">
      <c r="A361" s="4" t="s">
        <v>1105</v>
      </c>
      <c r="B361" s="4">
        <v>1197831</v>
      </c>
      <c r="C361" s="5">
        <v>44420</v>
      </c>
      <c r="D361" s="4" t="s">
        <v>535</v>
      </c>
      <c r="E361" s="12" t="s">
        <v>1087</v>
      </c>
      <c r="F361" s="13">
        <v>300</v>
      </c>
      <c r="G361">
        <v>725</v>
      </c>
      <c r="H361">
        <v>217500</v>
      </c>
      <c r="I361" s="10">
        <v>65250</v>
      </c>
      <c r="J361">
        <f t="shared" si="6"/>
        <v>280</v>
      </c>
    </row>
    <row r="362" spans="1:10">
      <c r="A362" s="4" t="s">
        <v>1105</v>
      </c>
      <c r="B362" s="4">
        <v>1197831</v>
      </c>
      <c r="C362" s="5">
        <v>44421</v>
      </c>
      <c r="D362" s="4" t="s">
        <v>535</v>
      </c>
      <c r="E362" s="12" t="s">
        <v>1086</v>
      </c>
      <c r="F362" s="13">
        <v>300</v>
      </c>
      <c r="G362">
        <v>525</v>
      </c>
      <c r="H362">
        <v>157500</v>
      </c>
      <c r="I362" s="10">
        <v>47250</v>
      </c>
      <c r="J362">
        <f t="shared" si="6"/>
        <v>280</v>
      </c>
    </row>
    <row r="363" spans="1:10">
      <c r="A363" s="4" t="s">
        <v>1105</v>
      </c>
      <c r="B363" s="4">
        <v>1197831</v>
      </c>
      <c r="C363" s="5">
        <v>44422</v>
      </c>
      <c r="D363" s="4" t="s">
        <v>535</v>
      </c>
      <c r="E363" s="12" t="s">
        <v>1086</v>
      </c>
      <c r="F363" s="13">
        <v>350</v>
      </c>
      <c r="G363">
        <v>525</v>
      </c>
      <c r="H363">
        <v>183750</v>
      </c>
      <c r="I363" s="10">
        <v>73500</v>
      </c>
      <c r="J363">
        <f t="shared" si="6"/>
        <v>280</v>
      </c>
    </row>
    <row r="364" spans="1:10">
      <c r="A364" s="4" t="s">
        <v>1105</v>
      </c>
      <c r="B364" s="4">
        <v>1197831</v>
      </c>
      <c r="C364" s="5">
        <v>44423</v>
      </c>
      <c r="D364" s="4" t="s">
        <v>150</v>
      </c>
      <c r="E364" s="12" t="s">
        <v>1086</v>
      </c>
      <c r="F364" s="13">
        <v>400</v>
      </c>
      <c r="G364">
        <v>375</v>
      </c>
      <c r="H364">
        <v>150000</v>
      </c>
      <c r="I364" s="10">
        <v>37500</v>
      </c>
      <c r="J364">
        <f t="shared" si="6"/>
        <v>280</v>
      </c>
    </row>
    <row r="365" spans="1:10">
      <c r="A365" s="4" t="s">
        <v>1105</v>
      </c>
      <c r="B365" s="4">
        <v>1197831</v>
      </c>
      <c r="C365" s="5">
        <v>44424</v>
      </c>
      <c r="D365" s="4" t="s">
        <v>150</v>
      </c>
      <c r="E365" s="12" t="s">
        <v>1087</v>
      </c>
      <c r="F365" s="13">
        <v>350</v>
      </c>
      <c r="G365">
        <v>525</v>
      </c>
      <c r="H365">
        <v>183750</v>
      </c>
      <c r="I365" s="10">
        <v>82687.5</v>
      </c>
      <c r="J365">
        <f t="shared" si="6"/>
        <v>280</v>
      </c>
    </row>
    <row r="366" spans="1:10">
      <c r="A366" s="4" t="s">
        <v>1105</v>
      </c>
      <c r="B366" s="4">
        <v>1197831</v>
      </c>
      <c r="C366" s="5">
        <v>44425</v>
      </c>
      <c r="D366" s="4" t="s">
        <v>150</v>
      </c>
      <c r="E366" s="12" t="s">
        <v>1086</v>
      </c>
      <c r="F366" s="13">
        <v>250</v>
      </c>
      <c r="G366">
        <v>675</v>
      </c>
      <c r="H366">
        <v>168750</v>
      </c>
      <c r="I366" s="10">
        <v>50625</v>
      </c>
      <c r="J366">
        <f t="shared" si="6"/>
        <v>280</v>
      </c>
    </row>
    <row r="367" spans="1:10">
      <c r="A367" s="4" t="s">
        <v>1105</v>
      </c>
      <c r="B367" s="4">
        <v>1197831</v>
      </c>
      <c r="C367" s="5">
        <v>44426</v>
      </c>
      <c r="D367" s="4" t="s">
        <v>150</v>
      </c>
      <c r="E367" s="12" t="s">
        <v>1087</v>
      </c>
      <c r="F367" s="13">
        <v>350</v>
      </c>
      <c r="G367">
        <v>650</v>
      </c>
      <c r="H367">
        <v>227500</v>
      </c>
      <c r="I367" s="10">
        <v>68250</v>
      </c>
      <c r="J367">
        <f t="shared" si="6"/>
        <v>280</v>
      </c>
    </row>
    <row r="368" spans="1:10">
      <c r="A368" s="4" t="s">
        <v>1105</v>
      </c>
      <c r="B368" s="4">
        <v>1197831</v>
      </c>
      <c r="C368" s="5">
        <v>44427</v>
      </c>
      <c r="D368" s="4" t="s">
        <v>150</v>
      </c>
      <c r="E368" s="12" t="s">
        <v>1086</v>
      </c>
      <c r="F368" s="13">
        <v>350</v>
      </c>
      <c r="G368">
        <v>475</v>
      </c>
      <c r="H368">
        <v>166250</v>
      </c>
      <c r="I368" s="10">
        <v>49875</v>
      </c>
      <c r="J368">
        <f t="shared" si="6"/>
        <v>280</v>
      </c>
    </row>
    <row r="369" spans="1:10">
      <c r="A369" s="4" t="s">
        <v>1105</v>
      </c>
      <c r="B369" s="4">
        <v>1197831</v>
      </c>
      <c r="C369" s="5">
        <v>44428</v>
      </c>
      <c r="D369" s="4" t="s">
        <v>150</v>
      </c>
      <c r="E369" s="12" t="s">
        <v>1087</v>
      </c>
      <c r="F369" s="13">
        <v>350</v>
      </c>
      <c r="G369">
        <v>425</v>
      </c>
      <c r="H369">
        <v>148750</v>
      </c>
      <c r="I369" s="10">
        <v>59500</v>
      </c>
      <c r="J369">
        <f t="shared" si="6"/>
        <v>280</v>
      </c>
    </row>
    <row r="370" spans="1:10">
      <c r="A370" s="4" t="s">
        <v>1105</v>
      </c>
      <c r="B370" s="4">
        <v>1197831</v>
      </c>
      <c r="C370" s="5">
        <v>44429</v>
      </c>
      <c r="D370" s="4" t="s">
        <v>150</v>
      </c>
      <c r="E370" s="12" t="s">
        <v>1087</v>
      </c>
      <c r="F370" s="13">
        <v>400</v>
      </c>
      <c r="G370">
        <v>300</v>
      </c>
      <c r="H370">
        <v>120000</v>
      </c>
      <c r="I370" s="10">
        <v>30000</v>
      </c>
      <c r="J370">
        <f t="shared" si="6"/>
        <v>280</v>
      </c>
    </row>
    <row r="371" spans="1:10">
      <c r="A371" s="4" t="s">
        <v>1105</v>
      </c>
      <c r="B371" s="4">
        <v>1197831</v>
      </c>
      <c r="C371" s="5">
        <v>44430</v>
      </c>
      <c r="D371" s="4" t="s">
        <v>150</v>
      </c>
      <c r="E371" s="12" t="s">
        <v>1086</v>
      </c>
      <c r="F371" s="13">
        <v>350</v>
      </c>
      <c r="G371">
        <v>500</v>
      </c>
      <c r="H371">
        <v>175000</v>
      </c>
      <c r="I371" s="10">
        <v>78750</v>
      </c>
      <c r="J371">
        <f t="shared" si="6"/>
        <v>280</v>
      </c>
    </row>
    <row r="372" spans="1:10">
      <c r="A372" s="4" t="s">
        <v>1105</v>
      </c>
      <c r="B372" s="4">
        <v>1197831</v>
      </c>
      <c r="C372" s="5">
        <v>44431</v>
      </c>
      <c r="D372" s="4" t="s">
        <v>150</v>
      </c>
      <c r="E372" s="12" t="s">
        <v>1086</v>
      </c>
      <c r="F372" s="13">
        <v>300</v>
      </c>
      <c r="G372">
        <v>675</v>
      </c>
      <c r="H372">
        <v>202500</v>
      </c>
      <c r="I372" s="10">
        <v>70875</v>
      </c>
      <c r="J372">
        <f t="shared" si="6"/>
        <v>280</v>
      </c>
    </row>
    <row r="373" spans="1:10">
      <c r="A373" s="4" t="s">
        <v>1105</v>
      </c>
      <c r="B373" s="4">
        <v>1197831</v>
      </c>
      <c r="C373" s="5">
        <v>44432</v>
      </c>
      <c r="D373" s="4" t="s">
        <v>150</v>
      </c>
      <c r="E373" s="12" t="s">
        <v>1086</v>
      </c>
      <c r="F373" s="13">
        <v>400</v>
      </c>
      <c r="G373">
        <v>675</v>
      </c>
      <c r="H373">
        <v>270000</v>
      </c>
      <c r="I373" s="10">
        <v>94500</v>
      </c>
      <c r="J373">
        <f t="shared" si="6"/>
        <v>280</v>
      </c>
    </row>
    <row r="374" spans="1:10">
      <c r="A374" s="4" t="s">
        <v>1105</v>
      </c>
      <c r="B374" s="4">
        <v>1197831</v>
      </c>
      <c r="C374" s="5">
        <v>44433</v>
      </c>
      <c r="D374" s="4" t="s">
        <v>150</v>
      </c>
      <c r="E374" s="12" t="s">
        <v>1087</v>
      </c>
      <c r="F374" s="13">
        <v>300</v>
      </c>
      <c r="G374">
        <v>500</v>
      </c>
      <c r="H374">
        <v>150000</v>
      </c>
      <c r="I374" s="10">
        <v>52500</v>
      </c>
      <c r="J374">
        <f t="shared" si="6"/>
        <v>280</v>
      </c>
    </row>
    <row r="375" spans="1:10">
      <c r="A375" s="4" t="s">
        <v>1105</v>
      </c>
      <c r="B375" s="4">
        <v>1197831</v>
      </c>
      <c r="C375" s="5">
        <v>44434</v>
      </c>
      <c r="D375" s="4" t="s">
        <v>150</v>
      </c>
      <c r="E375" s="12" t="s">
        <v>1086</v>
      </c>
      <c r="F375" s="13">
        <v>350</v>
      </c>
      <c r="G375">
        <v>400</v>
      </c>
      <c r="H375">
        <v>140000</v>
      </c>
      <c r="I375" s="10">
        <v>63000</v>
      </c>
      <c r="J375">
        <f t="shared" si="6"/>
        <v>280</v>
      </c>
    </row>
    <row r="376" spans="1:10">
      <c r="A376" s="4" t="s">
        <v>1105</v>
      </c>
      <c r="B376" s="4">
        <v>1197831</v>
      </c>
      <c r="C376" s="5">
        <v>44435</v>
      </c>
      <c r="D376" s="4" t="s">
        <v>150</v>
      </c>
      <c r="E376" s="12" t="s">
        <v>1086</v>
      </c>
      <c r="F376" s="13">
        <v>400</v>
      </c>
      <c r="G376">
        <v>300</v>
      </c>
      <c r="H376">
        <v>120000</v>
      </c>
      <c r="I376" s="10">
        <v>36000</v>
      </c>
      <c r="J376">
        <f t="shared" si="6"/>
        <v>280</v>
      </c>
    </row>
    <row r="377" spans="1:10">
      <c r="A377" s="4" t="s">
        <v>1105</v>
      </c>
      <c r="B377" s="4">
        <v>1197831</v>
      </c>
      <c r="C377" s="5">
        <v>44436</v>
      </c>
      <c r="D377" s="4" t="s">
        <v>150</v>
      </c>
      <c r="E377" s="12" t="s">
        <v>1087</v>
      </c>
      <c r="F377" s="13">
        <v>350</v>
      </c>
      <c r="G377">
        <v>450</v>
      </c>
      <c r="H377">
        <v>157500</v>
      </c>
      <c r="I377" s="10">
        <v>78750</v>
      </c>
      <c r="J377">
        <f t="shared" si="6"/>
        <v>280</v>
      </c>
    </row>
    <row r="378" spans="1:10">
      <c r="A378" s="4" t="s">
        <v>1105</v>
      </c>
      <c r="B378" s="4">
        <v>1197831</v>
      </c>
      <c r="C378" s="5">
        <v>44437</v>
      </c>
      <c r="D378" s="4" t="s">
        <v>150</v>
      </c>
      <c r="E378" s="12" t="s">
        <v>1086</v>
      </c>
      <c r="F378" s="13">
        <v>200</v>
      </c>
      <c r="G378">
        <v>700</v>
      </c>
      <c r="H378">
        <v>140000</v>
      </c>
      <c r="I378" s="10">
        <v>49000</v>
      </c>
      <c r="J378">
        <f t="shared" si="6"/>
        <v>280</v>
      </c>
    </row>
    <row r="379" spans="1:10">
      <c r="A379" s="4" t="s">
        <v>1105</v>
      </c>
      <c r="B379" s="4">
        <v>1197831</v>
      </c>
      <c r="C379" s="5">
        <v>44438</v>
      </c>
      <c r="D379" s="4" t="s">
        <v>150</v>
      </c>
      <c r="E379" s="12" t="s">
        <v>1086</v>
      </c>
      <c r="F379" s="13">
        <v>300</v>
      </c>
      <c r="G379">
        <v>700</v>
      </c>
      <c r="H379">
        <v>210000</v>
      </c>
      <c r="I379" s="10">
        <v>73500</v>
      </c>
      <c r="J379">
        <f t="shared" si="6"/>
        <v>280</v>
      </c>
    </row>
    <row r="380" spans="1:10">
      <c r="A380" s="4" t="s">
        <v>1105</v>
      </c>
      <c r="B380" s="4">
        <v>1197831</v>
      </c>
      <c r="C380" s="5">
        <v>44439</v>
      </c>
      <c r="D380" s="4" t="s">
        <v>150</v>
      </c>
      <c r="E380" s="12" t="s">
        <v>1087</v>
      </c>
      <c r="F380" s="13">
        <v>250</v>
      </c>
      <c r="G380">
        <v>525</v>
      </c>
      <c r="H380">
        <v>131250</v>
      </c>
      <c r="I380" s="10">
        <v>45937.5</v>
      </c>
      <c r="J380">
        <f t="shared" si="6"/>
        <v>280</v>
      </c>
    </row>
    <row r="381" spans="1:10">
      <c r="A381" s="4" t="s">
        <v>1105</v>
      </c>
      <c r="B381" s="4">
        <v>1197831</v>
      </c>
      <c r="C381" s="5">
        <v>44440</v>
      </c>
      <c r="D381" s="4" t="s">
        <v>150</v>
      </c>
      <c r="E381" s="12" t="s">
        <v>1087</v>
      </c>
      <c r="F381" s="13">
        <v>300</v>
      </c>
      <c r="G381">
        <v>425</v>
      </c>
      <c r="H381">
        <v>127500</v>
      </c>
      <c r="I381" s="10">
        <v>57375</v>
      </c>
      <c r="J381">
        <f t="shared" si="6"/>
        <v>280</v>
      </c>
    </row>
    <row r="382" spans="1:10">
      <c r="A382" s="4" t="s">
        <v>1105</v>
      </c>
      <c r="B382" s="4">
        <v>1197831</v>
      </c>
      <c r="C382" s="5">
        <v>44441</v>
      </c>
      <c r="D382" s="4" t="s">
        <v>150</v>
      </c>
      <c r="E382" s="12" t="s">
        <v>1087</v>
      </c>
      <c r="F382" s="13">
        <v>350</v>
      </c>
      <c r="G382">
        <v>325</v>
      </c>
      <c r="H382">
        <v>113750</v>
      </c>
      <c r="I382" s="10">
        <v>34125</v>
      </c>
      <c r="J382">
        <f t="shared" si="6"/>
        <v>280</v>
      </c>
    </row>
    <row r="383" spans="1:10">
      <c r="A383" s="4" t="s">
        <v>1105</v>
      </c>
      <c r="B383" s="4">
        <v>1197831</v>
      </c>
      <c r="C383" s="5">
        <v>44442</v>
      </c>
      <c r="D383" s="4" t="s">
        <v>150</v>
      </c>
      <c r="E383" s="12" t="s">
        <v>1087</v>
      </c>
      <c r="F383" s="13">
        <v>300</v>
      </c>
      <c r="G383">
        <v>600</v>
      </c>
      <c r="H383">
        <v>180000</v>
      </c>
      <c r="I383" s="10">
        <v>90000</v>
      </c>
      <c r="J383">
        <f t="shared" si="6"/>
        <v>280</v>
      </c>
    </row>
    <row r="384" spans="1:10">
      <c r="A384" s="4" t="s">
        <v>1105</v>
      </c>
      <c r="B384" s="4">
        <v>1197831</v>
      </c>
      <c r="C384" s="5">
        <v>44443</v>
      </c>
      <c r="D384" s="4" t="s">
        <v>150</v>
      </c>
      <c r="E384" s="12" t="s">
        <v>1089</v>
      </c>
      <c r="F384" s="13">
        <v>200</v>
      </c>
      <c r="G384">
        <v>750</v>
      </c>
      <c r="H384">
        <v>150000</v>
      </c>
      <c r="I384" s="10">
        <v>52500</v>
      </c>
      <c r="J384">
        <f t="shared" si="6"/>
        <v>280</v>
      </c>
    </row>
    <row r="385" spans="1:10">
      <c r="A385" s="4" t="s">
        <v>1105</v>
      </c>
      <c r="B385" s="4">
        <v>1197831</v>
      </c>
      <c r="C385" s="5">
        <v>44444</v>
      </c>
      <c r="D385" s="4" t="s">
        <v>150</v>
      </c>
      <c r="E385" s="12" t="s">
        <v>1087</v>
      </c>
      <c r="F385" s="13">
        <v>300.00000000000006</v>
      </c>
      <c r="G385">
        <v>775</v>
      </c>
      <c r="H385">
        <v>232500.00000000003</v>
      </c>
      <c r="I385" s="10">
        <v>81375</v>
      </c>
      <c r="J385">
        <f t="shared" si="6"/>
        <v>280</v>
      </c>
    </row>
    <row r="386" spans="1:10">
      <c r="A386" s="4" t="s">
        <v>1105</v>
      </c>
      <c r="B386" s="4">
        <v>1197831</v>
      </c>
      <c r="C386" s="5">
        <v>44445</v>
      </c>
      <c r="D386" s="4" t="s">
        <v>150</v>
      </c>
      <c r="E386" s="12" t="s">
        <v>1087</v>
      </c>
      <c r="F386" s="13">
        <v>250</v>
      </c>
      <c r="G386">
        <v>625</v>
      </c>
      <c r="H386">
        <v>156250</v>
      </c>
      <c r="I386" s="10">
        <v>54687.5</v>
      </c>
      <c r="J386">
        <f t="shared" si="6"/>
        <v>280</v>
      </c>
    </row>
    <row r="387" spans="1:10">
      <c r="A387" s="4" t="s">
        <v>1105</v>
      </c>
      <c r="B387" s="4">
        <v>1197831</v>
      </c>
      <c r="C387" s="5">
        <v>44446</v>
      </c>
      <c r="D387" s="4" t="s">
        <v>150</v>
      </c>
      <c r="E387" s="12" t="s">
        <v>1087</v>
      </c>
      <c r="F387" s="13">
        <v>350</v>
      </c>
      <c r="G387">
        <v>550</v>
      </c>
      <c r="H387">
        <v>192500</v>
      </c>
      <c r="I387" s="10">
        <v>86625</v>
      </c>
      <c r="J387">
        <f t="shared" si="6"/>
        <v>280</v>
      </c>
    </row>
    <row r="388" spans="1:10">
      <c r="A388" s="4" t="s">
        <v>1105</v>
      </c>
      <c r="B388" s="4">
        <v>1197831</v>
      </c>
      <c r="C388" s="5">
        <v>44447</v>
      </c>
      <c r="D388" s="4" t="s">
        <v>150</v>
      </c>
      <c r="E388" s="12" t="s">
        <v>1086</v>
      </c>
      <c r="F388" s="13">
        <v>500</v>
      </c>
      <c r="G388">
        <v>450</v>
      </c>
      <c r="H388">
        <v>225000</v>
      </c>
      <c r="I388" s="10">
        <v>67500</v>
      </c>
      <c r="J388">
        <f t="shared" si="6"/>
        <v>280</v>
      </c>
    </row>
    <row r="389" spans="1:10">
      <c r="A389" s="4" t="s">
        <v>1105</v>
      </c>
      <c r="B389" s="4">
        <v>1197831</v>
      </c>
      <c r="C389" s="5">
        <v>44448</v>
      </c>
      <c r="D389" s="4" t="s">
        <v>150</v>
      </c>
      <c r="E389" s="12" t="s">
        <v>1086</v>
      </c>
      <c r="F389" s="13">
        <v>450</v>
      </c>
      <c r="G389">
        <v>800</v>
      </c>
      <c r="H389">
        <v>360000</v>
      </c>
      <c r="I389" s="10">
        <v>180000</v>
      </c>
      <c r="J389">
        <f t="shared" ref="J389:J452" si="7">VLOOKUP(A389,L$9:M$14,2,0)</f>
        <v>280</v>
      </c>
    </row>
    <row r="390" spans="1:10">
      <c r="A390" s="4" t="s">
        <v>1105</v>
      </c>
      <c r="B390" s="4">
        <v>1197831</v>
      </c>
      <c r="C390" s="5">
        <v>44449</v>
      </c>
      <c r="D390" s="4" t="s">
        <v>150</v>
      </c>
      <c r="E390" s="12" t="s">
        <v>1088</v>
      </c>
      <c r="F390" s="13">
        <v>450</v>
      </c>
      <c r="G390">
        <v>800</v>
      </c>
      <c r="H390">
        <v>360000</v>
      </c>
      <c r="I390" s="10">
        <v>126000</v>
      </c>
      <c r="J390">
        <f t="shared" si="7"/>
        <v>280</v>
      </c>
    </row>
    <row r="391" spans="1:10">
      <c r="A391" s="4" t="s">
        <v>1105</v>
      </c>
      <c r="B391" s="4">
        <v>1197831</v>
      </c>
      <c r="C391" s="5">
        <v>44450</v>
      </c>
      <c r="D391" s="4" t="s">
        <v>150</v>
      </c>
      <c r="E391" s="12" t="s">
        <v>1086</v>
      </c>
      <c r="F391" s="13">
        <v>500</v>
      </c>
      <c r="G391">
        <v>800</v>
      </c>
      <c r="H391">
        <v>400000</v>
      </c>
      <c r="I391" s="10">
        <v>140000</v>
      </c>
      <c r="J391">
        <f t="shared" si="7"/>
        <v>280</v>
      </c>
    </row>
    <row r="392" spans="1:10">
      <c r="A392" s="4" t="s">
        <v>1105</v>
      </c>
      <c r="B392" s="4">
        <v>1197831</v>
      </c>
      <c r="C392" s="5">
        <v>44451</v>
      </c>
      <c r="D392" s="4" t="s">
        <v>150</v>
      </c>
      <c r="E392" s="12" t="s">
        <v>1086</v>
      </c>
      <c r="F392" s="13">
        <v>450</v>
      </c>
      <c r="G392">
        <v>650</v>
      </c>
      <c r="H392">
        <v>292500</v>
      </c>
      <c r="I392" s="10">
        <v>102375</v>
      </c>
      <c r="J392">
        <f t="shared" si="7"/>
        <v>280</v>
      </c>
    </row>
    <row r="393" spans="1:10">
      <c r="A393" s="4" t="s">
        <v>1105</v>
      </c>
      <c r="B393" s="4">
        <v>1197831</v>
      </c>
      <c r="C393" s="5">
        <v>44452</v>
      </c>
      <c r="D393" s="4" t="s">
        <v>150</v>
      </c>
      <c r="E393" s="12" t="s">
        <v>1088</v>
      </c>
      <c r="F393" s="13">
        <v>450</v>
      </c>
      <c r="G393">
        <v>600</v>
      </c>
      <c r="H393">
        <v>270000</v>
      </c>
      <c r="I393" s="10">
        <v>121500</v>
      </c>
      <c r="J393">
        <f t="shared" si="7"/>
        <v>280</v>
      </c>
    </row>
    <row r="394" spans="1:10">
      <c r="A394" s="4" t="s">
        <v>1105</v>
      </c>
      <c r="B394" s="4">
        <v>1197831</v>
      </c>
      <c r="C394" s="5">
        <v>44453</v>
      </c>
      <c r="D394" s="4" t="s">
        <v>150</v>
      </c>
      <c r="E394" s="12" t="s">
        <v>1086</v>
      </c>
      <c r="F394" s="13">
        <v>500</v>
      </c>
      <c r="G394">
        <v>500</v>
      </c>
      <c r="H394">
        <v>250000</v>
      </c>
      <c r="I394" s="10">
        <v>75000</v>
      </c>
      <c r="J394">
        <f t="shared" si="7"/>
        <v>280</v>
      </c>
    </row>
    <row r="395" spans="1:10">
      <c r="A395" s="4" t="s">
        <v>1105</v>
      </c>
      <c r="B395" s="4">
        <v>1197831</v>
      </c>
      <c r="C395" s="5">
        <v>44454</v>
      </c>
      <c r="D395" s="4" t="s">
        <v>150</v>
      </c>
      <c r="E395" s="12" t="s">
        <v>1087</v>
      </c>
      <c r="F395" s="13">
        <v>550</v>
      </c>
      <c r="G395">
        <v>875</v>
      </c>
      <c r="H395">
        <v>481250</v>
      </c>
      <c r="I395" s="10">
        <v>240625</v>
      </c>
      <c r="J395">
        <f t="shared" si="7"/>
        <v>280</v>
      </c>
    </row>
    <row r="396" spans="1:10">
      <c r="A396" s="4" t="s">
        <v>1105</v>
      </c>
      <c r="B396" s="4">
        <v>1197831</v>
      </c>
      <c r="C396" s="5">
        <v>44455</v>
      </c>
      <c r="D396" s="4" t="s">
        <v>150</v>
      </c>
      <c r="E396" s="12" t="s">
        <v>1087</v>
      </c>
      <c r="F396" s="13">
        <v>450</v>
      </c>
      <c r="G396">
        <v>825</v>
      </c>
      <c r="H396">
        <v>371250</v>
      </c>
      <c r="I396" s="10">
        <v>148500</v>
      </c>
      <c r="J396">
        <f t="shared" si="7"/>
        <v>280</v>
      </c>
    </row>
    <row r="397" spans="1:10">
      <c r="A397" s="4" t="s">
        <v>1105</v>
      </c>
      <c r="B397" s="4">
        <v>1197831</v>
      </c>
      <c r="C397" s="5">
        <v>44456</v>
      </c>
      <c r="D397" s="4" t="s">
        <v>150</v>
      </c>
      <c r="E397" s="12" t="s">
        <v>1087</v>
      </c>
      <c r="F397" s="13">
        <v>500</v>
      </c>
      <c r="G397">
        <v>825</v>
      </c>
      <c r="H397">
        <v>412500</v>
      </c>
      <c r="I397" s="10">
        <v>165000</v>
      </c>
      <c r="J397">
        <f t="shared" si="7"/>
        <v>280</v>
      </c>
    </row>
    <row r="398" spans="1:10">
      <c r="A398" s="4" t="s">
        <v>1105</v>
      </c>
      <c r="B398" s="4">
        <v>1197831</v>
      </c>
      <c r="C398" s="5">
        <v>44457</v>
      </c>
      <c r="D398" s="4" t="s">
        <v>150</v>
      </c>
      <c r="E398" s="12" t="s">
        <v>1086</v>
      </c>
      <c r="F398" s="13">
        <v>450</v>
      </c>
      <c r="G398">
        <v>975</v>
      </c>
      <c r="H398">
        <v>438750</v>
      </c>
      <c r="I398" s="10">
        <v>175500</v>
      </c>
      <c r="J398">
        <f t="shared" si="7"/>
        <v>280</v>
      </c>
    </row>
    <row r="399" spans="1:10">
      <c r="A399" s="4" t="s">
        <v>1105</v>
      </c>
      <c r="B399" s="4">
        <v>1197831</v>
      </c>
      <c r="C399" s="5">
        <v>44458</v>
      </c>
      <c r="D399" s="4" t="s">
        <v>150</v>
      </c>
      <c r="E399" s="12" t="s">
        <v>1087</v>
      </c>
      <c r="F399" s="13">
        <v>450</v>
      </c>
      <c r="G399">
        <v>575</v>
      </c>
      <c r="H399">
        <v>258750</v>
      </c>
      <c r="I399" s="10">
        <v>129375</v>
      </c>
      <c r="J399">
        <f t="shared" si="7"/>
        <v>280</v>
      </c>
    </row>
    <row r="400" spans="1:10">
      <c r="A400" s="4" t="s">
        <v>1105</v>
      </c>
      <c r="B400" s="4">
        <v>1197831</v>
      </c>
      <c r="C400" s="5">
        <v>44459</v>
      </c>
      <c r="D400" s="4" t="s">
        <v>150</v>
      </c>
      <c r="E400" s="12" t="s">
        <v>1086</v>
      </c>
      <c r="F400" s="13">
        <v>500</v>
      </c>
      <c r="G400">
        <v>575</v>
      </c>
      <c r="H400">
        <v>287500</v>
      </c>
      <c r="I400" s="10">
        <v>100625</v>
      </c>
      <c r="J400">
        <f t="shared" si="7"/>
        <v>280</v>
      </c>
    </row>
    <row r="401" spans="1:10">
      <c r="A401" s="4" t="s">
        <v>1105</v>
      </c>
      <c r="B401" s="4">
        <v>1197831</v>
      </c>
      <c r="C401" s="5">
        <v>44460</v>
      </c>
      <c r="D401" s="4" t="s">
        <v>150</v>
      </c>
      <c r="E401" s="12" t="s">
        <v>1086</v>
      </c>
      <c r="F401" s="13">
        <v>599.99999999999989</v>
      </c>
      <c r="G401">
        <v>850</v>
      </c>
      <c r="H401">
        <v>509999.99999999994</v>
      </c>
      <c r="I401" s="10">
        <v>280500</v>
      </c>
      <c r="J401">
        <f t="shared" si="7"/>
        <v>280</v>
      </c>
    </row>
    <row r="402" spans="1:10">
      <c r="A402" s="4" t="s">
        <v>1105</v>
      </c>
      <c r="B402" s="4">
        <v>1197831</v>
      </c>
      <c r="C402" s="5">
        <v>44461</v>
      </c>
      <c r="D402" s="4" t="s">
        <v>150</v>
      </c>
      <c r="E402" s="12" t="s">
        <v>1088</v>
      </c>
      <c r="F402" s="13">
        <v>500</v>
      </c>
      <c r="G402">
        <v>800</v>
      </c>
      <c r="H402">
        <v>400000</v>
      </c>
      <c r="I402" s="10">
        <v>160000</v>
      </c>
      <c r="J402">
        <f t="shared" si="7"/>
        <v>280</v>
      </c>
    </row>
    <row r="403" spans="1:10">
      <c r="A403" s="4" t="s">
        <v>1105</v>
      </c>
      <c r="B403" s="4">
        <v>1197831</v>
      </c>
      <c r="C403" s="5">
        <v>44462</v>
      </c>
      <c r="D403" s="4" t="s">
        <v>150</v>
      </c>
      <c r="E403" s="12" t="s">
        <v>1087</v>
      </c>
      <c r="F403" s="13">
        <v>550</v>
      </c>
      <c r="G403">
        <v>800</v>
      </c>
      <c r="H403">
        <v>440000</v>
      </c>
      <c r="I403" s="10">
        <v>176000</v>
      </c>
      <c r="J403">
        <f t="shared" si="7"/>
        <v>280</v>
      </c>
    </row>
    <row r="404" spans="1:10">
      <c r="A404" s="4" t="s">
        <v>1105</v>
      </c>
      <c r="B404" s="4">
        <v>1197831</v>
      </c>
      <c r="C404" s="5">
        <v>44463</v>
      </c>
      <c r="D404" s="4" t="s">
        <v>150</v>
      </c>
      <c r="E404" s="12" t="s">
        <v>1087</v>
      </c>
      <c r="F404" s="13">
        <v>500</v>
      </c>
      <c r="G404">
        <v>975</v>
      </c>
      <c r="H404">
        <v>487500</v>
      </c>
      <c r="I404" s="10">
        <v>195000</v>
      </c>
      <c r="J404">
        <f t="shared" si="7"/>
        <v>280</v>
      </c>
    </row>
    <row r="405" spans="1:10">
      <c r="A405" s="4" t="s">
        <v>1105</v>
      </c>
      <c r="B405" s="4">
        <v>1197831</v>
      </c>
      <c r="C405" s="5">
        <v>44464</v>
      </c>
      <c r="D405" s="4" t="s">
        <v>150</v>
      </c>
      <c r="E405" s="12" t="s">
        <v>1087</v>
      </c>
      <c r="F405" s="13">
        <v>500</v>
      </c>
      <c r="G405">
        <v>525</v>
      </c>
      <c r="H405">
        <v>262500</v>
      </c>
      <c r="I405" s="10">
        <v>131250</v>
      </c>
      <c r="J405">
        <f t="shared" si="7"/>
        <v>280</v>
      </c>
    </row>
    <row r="406" spans="1:10">
      <c r="A406" s="4" t="s">
        <v>1105</v>
      </c>
      <c r="B406" s="4">
        <v>1197831</v>
      </c>
      <c r="C406" s="5">
        <v>44465</v>
      </c>
      <c r="D406" s="4" t="s">
        <v>150</v>
      </c>
      <c r="E406" s="12" t="s">
        <v>1086</v>
      </c>
      <c r="F406" s="13">
        <v>550</v>
      </c>
      <c r="G406">
        <v>525</v>
      </c>
      <c r="H406">
        <v>288750</v>
      </c>
      <c r="I406" s="10">
        <v>101062.5</v>
      </c>
      <c r="J406">
        <f t="shared" si="7"/>
        <v>280</v>
      </c>
    </row>
    <row r="407" spans="1:10">
      <c r="A407" s="4" t="s">
        <v>1105</v>
      </c>
      <c r="B407" s="4">
        <v>1197831</v>
      </c>
      <c r="C407" s="5">
        <v>44466</v>
      </c>
      <c r="D407" s="4" t="s">
        <v>150</v>
      </c>
      <c r="E407" s="12" t="s">
        <v>1087</v>
      </c>
      <c r="F407" s="13">
        <v>599.99999999999989</v>
      </c>
      <c r="G407">
        <v>775</v>
      </c>
      <c r="H407">
        <v>464999.99999999994</v>
      </c>
      <c r="I407" s="10">
        <v>255750</v>
      </c>
      <c r="J407">
        <f t="shared" si="7"/>
        <v>280</v>
      </c>
    </row>
    <row r="408" spans="1:10">
      <c r="A408" s="4" t="s">
        <v>1105</v>
      </c>
      <c r="B408" s="4">
        <v>1197831</v>
      </c>
      <c r="C408" s="5">
        <v>44467</v>
      </c>
      <c r="D408" s="4" t="s">
        <v>150</v>
      </c>
      <c r="E408" s="12" t="s">
        <v>1086</v>
      </c>
      <c r="F408" s="13">
        <v>550</v>
      </c>
      <c r="G408">
        <v>725</v>
      </c>
      <c r="H408">
        <v>398750</v>
      </c>
      <c r="I408" s="10">
        <v>159500</v>
      </c>
      <c r="J408">
        <f t="shared" si="7"/>
        <v>280</v>
      </c>
    </row>
    <row r="409" spans="1:10">
      <c r="A409" s="4" t="s">
        <v>1105</v>
      </c>
      <c r="B409" s="4">
        <v>1197831</v>
      </c>
      <c r="C409" s="5">
        <v>44468</v>
      </c>
      <c r="D409" s="4" t="s">
        <v>150</v>
      </c>
      <c r="E409" s="12" t="s">
        <v>1087</v>
      </c>
      <c r="F409" s="13">
        <v>550</v>
      </c>
      <c r="G409">
        <v>675</v>
      </c>
      <c r="H409">
        <v>371250</v>
      </c>
      <c r="I409" s="10">
        <v>148500</v>
      </c>
      <c r="J409">
        <f t="shared" si="7"/>
        <v>280</v>
      </c>
    </row>
    <row r="410" spans="1:10">
      <c r="A410" s="4" t="s">
        <v>1105</v>
      </c>
      <c r="B410" s="4">
        <v>1197831</v>
      </c>
      <c r="C410" s="5">
        <v>44469</v>
      </c>
      <c r="D410" s="4" t="s">
        <v>150</v>
      </c>
      <c r="E410" s="12" t="s">
        <v>1088</v>
      </c>
      <c r="F410" s="13">
        <v>600</v>
      </c>
      <c r="G410">
        <v>725</v>
      </c>
      <c r="H410">
        <v>435000</v>
      </c>
      <c r="I410" s="10">
        <v>174000</v>
      </c>
      <c r="J410">
        <f t="shared" si="7"/>
        <v>280</v>
      </c>
    </row>
    <row r="411" spans="1:10">
      <c r="A411" s="4" t="s">
        <v>1105</v>
      </c>
      <c r="B411" s="4">
        <v>1197831</v>
      </c>
      <c r="C411" s="5">
        <v>44470</v>
      </c>
      <c r="D411" s="4" t="s">
        <v>150</v>
      </c>
      <c r="E411" s="12" t="s">
        <v>1087</v>
      </c>
      <c r="F411" s="13">
        <v>600</v>
      </c>
      <c r="G411">
        <v>450</v>
      </c>
      <c r="H411">
        <v>270000</v>
      </c>
      <c r="I411" s="10">
        <v>135000</v>
      </c>
      <c r="J411">
        <f t="shared" si="7"/>
        <v>280</v>
      </c>
    </row>
    <row r="412" spans="1:10">
      <c r="A412" s="4" t="s">
        <v>1105</v>
      </c>
      <c r="B412" s="4">
        <v>1197831</v>
      </c>
      <c r="C412" s="5">
        <v>44471</v>
      </c>
      <c r="D412" s="4" t="s">
        <v>150</v>
      </c>
      <c r="E412" s="12" t="s">
        <v>1087</v>
      </c>
      <c r="F412" s="13">
        <v>550.00000000000011</v>
      </c>
      <c r="G412">
        <v>450</v>
      </c>
      <c r="H412">
        <v>247500.00000000003</v>
      </c>
      <c r="I412" s="10">
        <v>86625</v>
      </c>
      <c r="J412">
        <f t="shared" si="7"/>
        <v>280</v>
      </c>
    </row>
    <row r="413" spans="1:10">
      <c r="A413" s="4" t="s">
        <v>1105</v>
      </c>
      <c r="B413" s="4">
        <v>1197831</v>
      </c>
      <c r="C413" s="5">
        <v>44472</v>
      </c>
      <c r="D413" s="4" t="s">
        <v>150</v>
      </c>
      <c r="E413" s="12" t="s">
        <v>1087</v>
      </c>
      <c r="F413" s="13">
        <v>500</v>
      </c>
      <c r="G413">
        <v>675</v>
      </c>
      <c r="H413">
        <v>337500</v>
      </c>
      <c r="I413" s="10">
        <v>185625</v>
      </c>
      <c r="J413">
        <f t="shared" si="7"/>
        <v>280</v>
      </c>
    </row>
    <row r="414" spans="1:10">
      <c r="A414" s="4" t="s">
        <v>1105</v>
      </c>
      <c r="B414" s="4">
        <v>1197831</v>
      </c>
      <c r="C414" s="5">
        <v>44473</v>
      </c>
      <c r="D414" s="4" t="s">
        <v>150</v>
      </c>
      <c r="E414" s="12" t="s">
        <v>1089</v>
      </c>
      <c r="F414" s="13">
        <v>400</v>
      </c>
      <c r="G414">
        <v>625</v>
      </c>
      <c r="H414">
        <v>250000</v>
      </c>
      <c r="I414" s="10">
        <v>100000</v>
      </c>
      <c r="J414">
        <f t="shared" si="7"/>
        <v>280</v>
      </c>
    </row>
    <row r="415" spans="1:10">
      <c r="A415" s="4" t="s">
        <v>1105</v>
      </c>
      <c r="B415" s="4">
        <v>1197831</v>
      </c>
      <c r="C415" s="5">
        <v>44474</v>
      </c>
      <c r="D415" s="4" t="s">
        <v>150</v>
      </c>
      <c r="E415" s="12" t="s">
        <v>1087</v>
      </c>
      <c r="F415" s="13">
        <v>400</v>
      </c>
      <c r="G415">
        <v>625</v>
      </c>
      <c r="H415">
        <v>250000</v>
      </c>
      <c r="I415" s="10">
        <v>100000</v>
      </c>
      <c r="J415">
        <f t="shared" si="7"/>
        <v>280</v>
      </c>
    </row>
    <row r="416" spans="1:10">
      <c r="A416" s="4" t="s">
        <v>1105</v>
      </c>
      <c r="B416" s="4">
        <v>1197831</v>
      </c>
      <c r="C416" s="5">
        <v>44475</v>
      </c>
      <c r="D416" s="4" t="s">
        <v>150</v>
      </c>
      <c r="E416" s="12" t="s">
        <v>1088</v>
      </c>
      <c r="F416" s="13">
        <v>450</v>
      </c>
      <c r="G416">
        <v>575</v>
      </c>
      <c r="H416">
        <v>258750</v>
      </c>
      <c r="I416" s="10">
        <v>103500</v>
      </c>
      <c r="J416">
        <f t="shared" si="7"/>
        <v>280</v>
      </c>
    </row>
    <row r="417" spans="1:10">
      <c r="A417" s="4" t="s">
        <v>1105</v>
      </c>
      <c r="B417" s="4">
        <v>1197831</v>
      </c>
      <c r="C417" s="5">
        <v>44476</v>
      </c>
      <c r="D417" s="4" t="s">
        <v>150</v>
      </c>
      <c r="E417" s="12" t="s">
        <v>1087</v>
      </c>
      <c r="F417" s="13">
        <v>450</v>
      </c>
      <c r="G417">
        <v>425</v>
      </c>
      <c r="H417">
        <v>191250</v>
      </c>
      <c r="I417" s="10">
        <v>95625</v>
      </c>
      <c r="J417">
        <f t="shared" si="7"/>
        <v>280</v>
      </c>
    </row>
    <row r="418" spans="1:10">
      <c r="A418" s="4" t="s">
        <v>1105</v>
      </c>
      <c r="B418" s="4">
        <v>1197831</v>
      </c>
      <c r="C418" s="5">
        <v>44477</v>
      </c>
      <c r="D418" s="4" t="s">
        <v>150</v>
      </c>
      <c r="E418" s="12" t="s">
        <v>1086</v>
      </c>
      <c r="F418" s="13">
        <v>400</v>
      </c>
      <c r="G418">
        <v>400</v>
      </c>
      <c r="H418">
        <v>160000</v>
      </c>
      <c r="I418" s="10">
        <v>56000</v>
      </c>
      <c r="J418">
        <f t="shared" si="7"/>
        <v>280</v>
      </c>
    </row>
    <row r="419" spans="1:10">
      <c r="A419" s="4" t="s">
        <v>1105</v>
      </c>
      <c r="B419" s="4">
        <v>1197831</v>
      </c>
      <c r="C419" s="5">
        <v>44478</v>
      </c>
      <c r="D419" s="4" t="s">
        <v>150</v>
      </c>
      <c r="E419" s="12" t="s">
        <v>1087</v>
      </c>
      <c r="F419" s="13">
        <v>500</v>
      </c>
      <c r="G419">
        <v>575</v>
      </c>
      <c r="H419">
        <v>287500</v>
      </c>
      <c r="I419" s="10">
        <v>158125</v>
      </c>
      <c r="J419">
        <f t="shared" si="7"/>
        <v>280</v>
      </c>
    </row>
    <row r="420" spans="1:10">
      <c r="A420" s="4" t="s">
        <v>1105</v>
      </c>
      <c r="B420" s="4">
        <v>1197831</v>
      </c>
      <c r="C420" s="5">
        <v>44479</v>
      </c>
      <c r="D420" s="4" t="s">
        <v>150</v>
      </c>
      <c r="E420" s="12" t="s">
        <v>1087</v>
      </c>
      <c r="F420" s="13">
        <v>400</v>
      </c>
      <c r="G420">
        <v>725</v>
      </c>
      <c r="H420">
        <v>290000</v>
      </c>
      <c r="I420" s="10">
        <v>116000</v>
      </c>
      <c r="J420">
        <f t="shared" si="7"/>
        <v>280</v>
      </c>
    </row>
    <row r="421" spans="1:10">
      <c r="A421" s="4" t="s">
        <v>1105</v>
      </c>
      <c r="B421" s="4">
        <v>1197831</v>
      </c>
      <c r="C421" s="5">
        <v>44480</v>
      </c>
      <c r="D421" s="4" t="s">
        <v>150</v>
      </c>
      <c r="E421" s="12" t="s">
        <v>1086</v>
      </c>
      <c r="F421" s="13">
        <v>400</v>
      </c>
      <c r="G421">
        <v>725</v>
      </c>
      <c r="H421">
        <v>290000</v>
      </c>
      <c r="I421" s="10">
        <v>116000</v>
      </c>
      <c r="J421">
        <f t="shared" si="7"/>
        <v>280</v>
      </c>
    </row>
    <row r="422" spans="1:10">
      <c r="A422" s="4" t="s">
        <v>1105</v>
      </c>
      <c r="B422" s="4">
        <v>1197831</v>
      </c>
      <c r="C422" s="5">
        <v>44481</v>
      </c>
      <c r="D422" s="4" t="s">
        <v>150</v>
      </c>
      <c r="E422" s="12" t="s">
        <v>1087</v>
      </c>
      <c r="F422" s="13">
        <v>650</v>
      </c>
      <c r="G422">
        <v>650</v>
      </c>
      <c r="H422">
        <v>422500</v>
      </c>
      <c r="I422" s="10">
        <v>169000</v>
      </c>
      <c r="J422">
        <f t="shared" si="7"/>
        <v>280</v>
      </c>
    </row>
    <row r="423" spans="1:10">
      <c r="A423" s="4" t="s">
        <v>1105</v>
      </c>
      <c r="B423" s="4">
        <v>1197831</v>
      </c>
      <c r="C423" s="5">
        <v>44482</v>
      </c>
      <c r="D423" s="4" t="s">
        <v>150</v>
      </c>
      <c r="E423" s="12" t="s">
        <v>1086</v>
      </c>
      <c r="F423" s="13">
        <v>650</v>
      </c>
      <c r="G423">
        <v>500</v>
      </c>
      <c r="H423">
        <v>325000</v>
      </c>
      <c r="I423" s="10">
        <v>162500</v>
      </c>
      <c r="J423">
        <f t="shared" si="7"/>
        <v>280</v>
      </c>
    </row>
    <row r="424" spans="1:10">
      <c r="A424" s="4" t="s">
        <v>1105</v>
      </c>
      <c r="B424" s="4">
        <v>1197831</v>
      </c>
      <c r="C424" s="5">
        <v>44483</v>
      </c>
      <c r="D424" s="4" t="s">
        <v>150</v>
      </c>
      <c r="E424" s="12" t="s">
        <v>1087</v>
      </c>
      <c r="F424" s="13">
        <v>600</v>
      </c>
      <c r="G424">
        <v>475</v>
      </c>
      <c r="H424">
        <v>285000</v>
      </c>
      <c r="I424" s="10">
        <v>99750</v>
      </c>
      <c r="J424">
        <f t="shared" si="7"/>
        <v>280</v>
      </c>
    </row>
    <row r="425" spans="1:10">
      <c r="A425" s="4" t="s">
        <v>1105</v>
      </c>
      <c r="B425" s="4">
        <v>1197831</v>
      </c>
      <c r="C425" s="5">
        <v>44484</v>
      </c>
      <c r="D425" s="4" t="s">
        <v>150</v>
      </c>
      <c r="E425" s="12" t="s">
        <v>1087</v>
      </c>
      <c r="F425" s="13">
        <v>699.99999999999989</v>
      </c>
      <c r="G425">
        <v>675</v>
      </c>
      <c r="H425">
        <v>472499.99999999994</v>
      </c>
      <c r="I425" s="10">
        <v>259875</v>
      </c>
      <c r="J425">
        <f t="shared" si="7"/>
        <v>280</v>
      </c>
    </row>
    <row r="426" spans="1:10">
      <c r="A426" s="4" t="s">
        <v>1105</v>
      </c>
      <c r="B426" s="4">
        <v>1197831</v>
      </c>
      <c r="C426" s="5">
        <v>44485</v>
      </c>
      <c r="D426" s="4" t="s">
        <v>150</v>
      </c>
      <c r="E426" s="12" t="s">
        <v>1088</v>
      </c>
      <c r="F426" s="13">
        <v>600</v>
      </c>
      <c r="G426">
        <v>825</v>
      </c>
      <c r="H426">
        <v>495000</v>
      </c>
      <c r="I426" s="10">
        <v>198000</v>
      </c>
      <c r="J426">
        <f t="shared" si="7"/>
        <v>280</v>
      </c>
    </row>
    <row r="427" spans="1:10">
      <c r="A427" s="4" t="s">
        <v>1105</v>
      </c>
      <c r="B427" s="4">
        <v>1197831</v>
      </c>
      <c r="C427" s="5">
        <v>44486</v>
      </c>
      <c r="D427" s="4" t="s">
        <v>150</v>
      </c>
      <c r="E427" s="12" t="s">
        <v>1086</v>
      </c>
      <c r="F427" s="13">
        <v>600</v>
      </c>
      <c r="G427">
        <v>825</v>
      </c>
      <c r="H427">
        <v>495000</v>
      </c>
      <c r="I427" s="10">
        <v>198000</v>
      </c>
      <c r="J427">
        <f t="shared" si="7"/>
        <v>280</v>
      </c>
    </row>
    <row r="428" spans="1:10">
      <c r="A428" s="4" t="s">
        <v>1105</v>
      </c>
      <c r="B428" s="4">
        <v>1197831</v>
      </c>
      <c r="C428" s="5">
        <v>44487</v>
      </c>
      <c r="D428" s="4" t="s">
        <v>150</v>
      </c>
      <c r="E428" s="12" t="s">
        <v>1087</v>
      </c>
      <c r="F428" s="13">
        <v>650</v>
      </c>
      <c r="G428">
        <v>725</v>
      </c>
      <c r="H428">
        <v>471250</v>
      </c>
      <c r="I428" s="10">
        <v>188500</v>
      </c>
      <c r="J428">
        <f t="shared" si="7"/>
        <v>280</v>
      </c>
    </row>
    <row r="429" spans="1:10">
      <c r="A429" s="4" t="s">
        <v>1105</v>
      </c>
      <c r="B429" s="4">
        <v>1197831</v>
      </c>
      <c r="C429" s="5">
        <v>44488</v>
      </c>
      <c r="D429" s="4" t="s">
        <v>150</v>
      </c>
      <c r="E429" s="12" t="s">
        <v>1087</v>
      </c>
      <c r="F429" s="13">
        <v>650</v>
      </c>
      <c r="G429">
        <v>575</v>
      </c>
      <c r="H429">
        <v>373750</v>
      </c>
      <c r="I429" s="10">
        <v>186875</v>
      </c>
      <c r="J429">
        <f t="shared" si="7"/>
        <v>280</v>
      </c>
    </row>
    <row r="430" spans="1:10">
      <c r="A430" s="4" t="s">
        <v>1105</v>
      </c>
      <c r="B430" s="4">
        <v>1197831</v>
      </c>
      <c r="C430" s="5">
        <v>44489</v>
      </c>
      <c r="D430" s="4" t="s">
        <v>150</v>
      </c>
      <c r="E430" s="12" t="s">
        <v>1088</v>
      </c>
      <c r="F430" s="13">
        <v>600</v>
      </c>
      <c r="G430">
        <v>525</v>
      </c>
      <c r="H430">
        <v>315000</v>
      </c>
      <c r="I430" s="10">
        <v>110250</v>
      </c>
      <c r="J430">
        <f t="shared" si="7"/>
        <v>280</v>
      </c>
    </row>
    <row r="431" spans="1:10">
      <c r="A431" s="4" t="s">
        <v>1105</v>
      </c>
      <c r="B431" s="4">
        <v>1197831</v>
      </c>
      <c r="C431" s="5">
        <v>44490</v>
      </c>
      <c r="D431" s="4" t="s">
        <v>150</v>
      </c>
      <c r="E431" s="12" t="s">
        <v>1086</v>
      </c>
      <c r="F431" s="13">
        <v>700</v>
      </c>
      <c r="G431">
        <v>775</v>
      </c>
      <c r="H431">
        <v>542500</v>
      </c>
      <c r="I431" s="10">
        <v>298375</v>
      </c>
      <c r="J431">
        <f t="shared" si="7"/>
        <v>280</v>
      </c>
    </row>
    <row r="432" spans="1:10">
      <c r="A432" s="4" t="s">
        <v>1103</v>
      </c>
      <c r="B432" s="4">
        <v>1185732</v>
      </c>
      <c r="C432" s="5">
        <v>44491</v>
      </c>
      <c r="D432" s="4" t="s">
        <v>150</v>
      </c>
      <c r="E432" s="12" t="s">
        <v>1086</v>
      </c>
      <c r="F432" s="13">
        <v>449.99999999999994</v>
      </c>
      <c r="G432">
        <v>425</v>
      </c>
      <c r="H432">
        <v>191249.99999999997</v>
      </c>
      <c r="I432" s="10">
        <v>105187.5</v>
      </c>
      <c r="J432">
        <f t="shared" si="7"/>
        <v>746</v>
      </c>
    </row>
    <row r="433" spans="1:10">
      <c r="A433" s="4" t="s">
        <v>1103</v>
      </c>
      <c r="B433" s="4">
        <v>1185732</v>
      </c>
      <c r="C433" s="5">
        <v>44492</v>
      </c>
      <c r="D433" s="4" t="s">
        <v>150</v>
      </c>
      <c r="E433" s="12" t="s">
        <v>1087</v>
      </c>
      <c r="F433" s="13">
        <v>450</v>
      </c>
      <c r="G433">
        <v>225</v>
      </c>
      <c r="H433">
        <v>101250</v>
      </c>
      <c r="I433" s="10">
        <v>35437.5</v>
      </c>
      <c r="J433">
        <f t="shared" si="7"/>
        <v>746</v>
      </c>
    </row>
    <row r="434" spans="1:10">
      <c r="A434" s="4" t="s">
        <v>1103</v>
      </c>
      <c r="B434" s="4">
        <v>1185732</v>
      </c>
      <c r="C434" s="5">
        <v>44493</v>
      </c>
      <c r="D434" s="4" t="s">
        <v>150</v>
      </c>
      <c r="E434" s="12" t="s">
        <v>1087</v>
      </c>
      <c r="F434" s="13">
        <v>350</v>
      </c>
      <c r="G434">
        <v>225</v>
      </c>
      <c r="H434">
        <v>78750</v>
      </c>
      <c r="I434" s="10">
        <v>31500</v>
      </c>
      <c r="J434">
        <f t="shared" si="7"/>
        <v>746</v>
      </c>
    </row>
    <row r="435" spans="1:10">
      <c r="A435" s="4" t="s">
        <v>1103</v>
      </c>
      <c r="B435" s="4">
        <v>1185732</v>
      </c>
      <c r="C435" s="5">
        <v>44494</v>
      </c>
      <c r="D435" s="4" t="s">
        <v>150</v>
      </c>
      <c r="E435" s="12" t="s">
        <v>1087</v>
      </c>
      <c r="F435" s="13">
        <v>400</v>
      </c>
      <c r="G435">
        <v>75</v>
      </c>
      <c r="H435">
        <v>30000</v>
      </c>
      <c r="I435" s="10">
        <v>12000</v>
      </c>
      <c r="J435">
        <f t="shared" si="7"/>
        <v>746</v>
      </c>
    </row>
    <row r="436" spans="1:10">
      <c r="A436" s="4" t="s">
        <v>1103</v>
      </c>
      <c r="B436" s="4">
        <v>1185732</v>
      </c>
      <c r="C436" s="5">
        <v>44495</v>
      </c>
      <c r="D436" s="4" t="s">
        <v>14</v>
      </c>
      <c r="E436" s="12" t="s">
        <v>1087</v>
      </c>
      <c r="F436" s="13">
        <v>550</v>
      </c>
      <c r="G436">
        <v>125</v>
      </c>
      <c r="H436">
        <v>68750</v>
      </c>
      <c r="I436" s="10">
        <v>24062.5</v>
      </c>
      <c r="J436">
        <f t="shared" si="7"/>
        <v>746</v>
      </c>
    </row>
    <row r="437" spans="1:10">
      <c r="A437" s="4" t="s">
        <v>1103</v>
      </c>
      <c r="B437" s="4">
        <v>1185732</v>
      </c>
      <c r="C437" s="5">
        <v>44496</v>
      </c>
      <c r="D437" s="4" t="s">
        <v>14</v>
      </c>
      <c r="E437" s="12" t="s">
        <v>1086</v>
      </c>
      <c r="F437" s="13">
        <v>450</v>
      </c>
      <c r="G437">
        <v>225</v>
      </c>
      <c r="H437">
        <v>101250</v>
      </c>
      <c r="I437" s="10">
        <v>30375</v>
      </c>
      <c r="J437">
        <f t="shared" si="7"/>
        <v>746</v>
      </c>
    </row>
    <row r="438" spans="1:10">
      <c r="A438" s="4" t="s">
        <v>1103</v>
      </c>
      <c r="B438" s="4">
        <v>1185732</v>
      </c>
      <c r="C438" s="5">
        <v>44497</v>
      </c>
      <c r="D438" s="4" t="s">
        <v>14</v>
      </c>
      <c r="E438" s="12" t="s">
        <v>1087</v>
      </c>
      <c r="F438" s="13">
        <v>449.99999999999994</v>
      </c>
      <c r="G438">
        <v>475</v>
      </c>
      <c r="H438">
        <v>213749.99999999997</v>
      </c>
      <c r="I438" s="10">
        <v>117562.5</v>
      </c>
      <c r="J438">
        <f t="shared" si="7"/>
        <v>746</v>
      </c>
    </row>
    <row r="439" spans="1:10">
      <c r="A439" s="4" t="s">
        <v>1103</v>
      </c>
      <c r="B439" s="4">
        <v>1185732</v>
      </c>
      <c r="C439" s="5">
        <v>44498</v>
      </c>
      <c r="D439" s="4" t="s">
        <v>14</v>
      </c>
      <c r="E439" s="12" t="s">
        <v>1087</v>
      </c>
      <c r="F439" s="13">
        <v>450</v>
      </c>
      <c r="G439">
        <v>125</v>
      </c>
      <c r="H439">
        <v>56250</v>
      </c>
      <c r="I439" s="10">
        <v>19687.5</v>
      </c>
      <c r="J439">
        <f t="shared" si="7"/>
        <v>746</v>
      </c>
    </row>
    <row r="440" spans="1:10">
      <c r="A440" s="4" t="s">
        <v>1103</v>
      </c>
      <c r="B440" s="4">
        <v>1185732</v>
      </c>
      <c r="C440" s="5">
        <v>44499</v>
      </c>
      <c r="D440" s="4" t="s">
        <v>14</v>
      </c>
      <c r="E440" s="12" t="s">
        <v>1086</v>
      </c>
      <c r="F440" s="13">
        <v>350</v>
      </c>
      <c r="G440">
        <v>175</v>
      </c>
      <c r="H440">
        <v>61250</v>
      </c>
      <c r="I440" s="10">
        <v>24500</v>
      </c>
      <c r="J440">
        <f t="shared" si="7"/>
        <v>746</v>
      </c>
    </row>
    <row r="441" spans="1:10">
      <c r="A441" s="4" t="s">
        <v>1103</v>
      </c>
      <c r="B441" s="4">
        <v>1185732</v>
      </c>
      <c r="C441" s="5">
        <v>44500</v>
      </c>
      <c r="D441" s="4" t="s">
        <v>14</v>
      </c>
      <c r="E441" s="12" t="s">
        <v>1086</v>
      </c>
      <c r="F441" s="13">
        <v>400</v>
      </c>
      <c r="G441">
        <v>50</v>
      </c>
      <c r="H441">
        <v>20000</v>
      </c>
      <c r="I441" s="10">
        <v>8000</v>
      </c>
      <c r="J441">
        <f t="shared" si="7"/>
        <v>746</v>
      </c>
    </row>
    <row r="442" spans="1:10">
      <c r="A442" s="4" t="s">
        <v>1103</v>
      </c>
      <c r="B442" s="4">
        <v>1185732</v>
      </c>
      <c r="C442" s="5">
        <v>44501</v>
      </c>
      <c r="D442" s="4" t="s">
        <v>14</v>
      </c>
      <c r="E442" s="12" t="s">
        <v>1086</v>
      </c>
      <c r="F442" s="13">
        <v>550</v>
      </c>
      <c r="G442">
        <v>125</v>
      </c>
      <c r="H442">
        <v>68750</v>
      </c>
      <c r="I442" s="10">
        <v>24062.5</v>
      </c>
      <c r="J442">
        <f t="shared" si="7"/>
        <v>746</v>
      </c>
    </row>
    <row r="443" spans="1:10">
      <c r="A443" s="4" t="s">
        <v>1103</v>
      </c>
      <c r="B443" s="4">
        <v>1185732</v>
      </c>
      <c r="C443" s="5">
        <v>44502</v>
      </c>
      <c r="D443" s="4" t="s">
        <v>14</v>
      </c>
      <c r="E443" s="12" t="s">
        <v>1087</v>
      </c>
      <c r="F443" s="13">
        <v>450</v>
      </c>
      <c r="G443">
        <v>225</v>
      </c>
      <c r="H443">
        <v>101250</v>
      </c>
      <c r="I443" s="10">
        <v>30375</v>
      </c>
      <c r="J443">
        <f t="shared" si="7"/>
        <v>746</v>
      </c>
    </row>
    <row r="444" spans="1:10">
      <c r="A444" s="4" t="s">
        <v>1103</v>
      </c>
      <c r="B444" s="4">
        <v>1185732</v>
      </c>
      <c r="C444" s="5">
        <v>44503</v>
      </c>
      <c r="D444" s="4" t="s">
        <v>14</v>
      </c>
      <c r="E444" s="12" t="s">
        <v>1087</v>
      </c>
      <c r="F444" s="13">
        <v>499.99999999999994</v>
      </c>
      <c r="G444">
        <v>445</v>
      </c>
      <c r="H444">
        <v>222499.99999999997</v>
      </c>
      <c r="I444" s="10">
        <v>122375</v>
      </c>
      <c r="J444">
        <f t="shared" si="7"/>
        <v>746</v>
      </c>
    </row>
    <row r="445" spans="1:10">
      <c r="A445" s="4" t="s">
        <v>1103</v>
      </c>
      <c r="B445" s="4">
        <v>1185732</v>
      </c>
      <c r="C445" s="5">
        <v>44504</v>
      </c>
      <c r="D445" s="4" t="s">
        <v>14</v>
      </c>
      <c r="E445" s="12" t="s">
        <v>1087</v>
      </c>
      <c r="F445" s="13">
        <v>500</v>
      </c>
      <c r="G445">
        <v>150</v>
      </c>
      <c r="H445">
        <v>75000</v>
      </c>
      <c r="I445" s="10">
        <v>26250</v>
      </c>
      <c r="J445">
        <f t="shared" si="7"/>
        <v>746</v>
      </c>
    </row>
    <row r="446" spans="1:10">
      <c r="A446" s="4" t="s">
        <v>1103</v>
      </c>
      <c r="B446" s="4">
        <v>1185732</v>
      </c>
      <c r="C446" s="5">
        <v>44505</v>
      </c>
      <c r="D446" s="4" t="s">
        <v>14</v>
      </c>
      <c r="E446" s="12" t="s">
        <v>1087</v>
      </c>
      <c r="F446" s="13">
        <v>400</v>
      </c>
      <c r="G446">
        <v>175</v>
      </c>
      <c r="H446">
        <v>70000</v>
      </c>
      <c r="I446" s="10">
        <v>28000</v>
      </c>
      <c r="J446">
        <f t="shared" si="7"/>
        <v>746</v>
      </c>
    </row>
    <row r="447" spans="1:10">
      <c r="A447" s="4" t="s">
        <v>1103</v>
      </c>
      <c r="B447" s="4">
        <v>1185732</v>
      </c>
      <c r="C447" s="5">
        <v>44506</v>
      </c>
      <c r="D447" s="4" t="s">
        <v>14</v>
      </c>
      <c r="E447" s="12" t="s">
        <v>1087</v>
      </c>
      <c r="F447" s="13">
        <v>450</v>
      </c>
      <c r="G447">
        <v>25</v>
      </c>
      <c r="H447">
        <v>11250</v>
      </c>
      <c r="I447" s="10">
        <v>4500</v>
      </c>
      <c r="J447">
        <f t="shared" si="7"/>
        <v>746</v>
      </c>
    </row>
    <row r="448" spans="1:10">
      <c r="A448" s="4" t="s">
        <v>1103</v>
      </c>
      <c r="B448" s="4">
        <v>1185732</v>
      </c>
      <c r="C448" s="5">
        <v>44507</v>
      </c>
      <c r="D448" s="4" t="s">
        <v>14</v>
      </c>
      <c r="E448" s="12" t="s">
        <v>1087</v>
      </c>
      <c r="F448" s="13">
        <v>600</v>
      </c>
      <c r="G448">
        <v>75</v>
      </c>
      <c r="H448">
        <v>45000</v>
      </c>
      <c r="I448" s="10">
        <v>13500</v>
      </c>
      <c r="J448">
        <f t="shared" si="7"/>
        <v>746</v>
      </c>
    </row>
    <row r="449" spans="1:10">
      <c r="A449" s="4" t="s">
        <v>1103</v>
      </c>
      <c r="B449" s="4">
        <v>1185732</v>
      </c>
      <c r="C449" s="5">
        <v>44508</v>
      </c>
      <c r="D449" s="4" t="s">
        <v>14</v>
      </c>
      <c r="E449" s="12" t="s">
        <v>1087</v>
      </c>
      <c r="F449" s="13">
        <v>500</v>
      </c>
      <c r="G449">
        <v>175</v>
      </c>
      <c r="H449">
        <v>87500</v>
      </c>
      <c r="I449" s="10">
        <v>21875</v>
      </c>
      <c r="J449">
        <f t="shared" si="7"/>
        <v>746</v>
      </c>
    </row>
    <row r="450" spans="1:10">
      <c r="A450" s="4" t="s">
        <v>1103</v>
      </c>
      <c r="B450" s="4">
        <v>1185732</v>
      </c>
      <c r="C450" s="5">
        <v>44509</v>
      </c>
      <c r="D450" s="4" t="s">
        <v>14</v>
      </c>
      <c r="E450" s="12" t="s">
        <v>1087</v>
      </c>
      <c r="F450" s="13">
        <v>500</v>
      </c>
      <c r="G450">
        <v>450</v>
      </c>
      <c r="H450">
        <v>225000</v>
      </c>
      <c r="I450" s="10">
        <v>112500</v>
      </c>
      <c r="J450">
        <f t="shared" si="7"/>
        <v>746</v>
      </c>
    </row>
    <row r="451" spans="1:10">
      <c r="A451" s="4" t="s">
        <v>1103</v>
      </c>
      <c r="B451" s="4">
        <v>1185732</v>
      </c>
      <c r="C451" s="5">
        <v>44510</v>
      </c>
      <c r="D451" s="4" t="s">
        <v>14</v>
      </c>
      <c r="E451" s="12" t="s">
        <v>1087</v>
      </c>
      <c r="F451" s="13">
        <v>500</v>
      </c>
      <c r="G451">
        <v>150</v>
      </c>
      <c r="H451">
        <v>75000</v>
      </c>
      <c r="I451" s="10">
        <v>22500</v>
      </c>
      <c r="J451">
        <f t="shared" si="7"/>
        <v>746</v>
      </c>
    </row>
    <row r="452" spans="1:10">
      <c r="A452" s="4" t="s">
        <v>1103</v>
      </c>
      <c r="B452" s="4">
        <v>1185732</v>
      </c>
      <c r="C452" s="5">
        <v>44511</v>
      </c>
      <c r="D452" s="4" t="s">
        <v>14</v>
      </c>
      <c r="E452" s="12" t="s">
        <v>1087</v>
      </c>
      <c r="F452" s="13">
        <v>400.00000000000006</v>
      </c>
      <c r="G452">
        <v>150</v>
      </c>
      <c r="H452">
        <v>60000.000000000007</v>
      </c>
      <c r="I452" s="10">
        <v>21000</v>
      </c>
      <c r="J452">
        <f t="shared" si="7"/>
        <v>746</v>
      </c>
    </row>
    <row r="453" spans="1:10">
      <c r="A453" s="4" t="s">
        <v>1103</v>
      </c>
      <c r="B453" s="4">
        <v>1185732</v>
      </c>
      <c r="C453" s="5">
        <v>44512</v>
      </c>
      <c r="D453" s="4" t="s">
        <v>14</v>
      </c>
      <c r="E453" s="12" t="s">
        <v>1088</v>
      </c>
      <c r="F453" s="13">
        <v>450</v>
      </c>
      <c r="G453">
        <v>75</v>
      </c>
      <c r="H453">
        <v>33750</v>
      </c>
      <c r="I453" s="10">
        <v>11812.5</v>
      </c>
      <c r="J453">
        <f t="shared" ref="J453:J516" si="8">VLOOKUP(A453,L$9:M$14,2,0)</f>
        <v>746</v>
      </c>
    </row>
    <row r="454" spans="1:10">
      <c r="A454" s="4" t="s">
        <v>1103</v>
      </c>
      <c r="B454" s="4">
        <v>1185732</v>
      </c>
      <c r="C454" s="5">
        <v>44513</v>
      </c>
      <c r="D454" s="4" t="s">
        <v>14</v>
      </c>
      <c r="E454" s="12" t="s">
        <v>1086</v>
      </c>
      <c r="F454" s="13">
        <v>600</v>
      </c>
      <c r="G454">
        <v>75</v>
      </c>
      <c r="H454">
        <v>45000</v>
      </c>
      <c r="I454" s="10">
        <v>13500</v>
      </c>
      <c r="J454">
        <f t="shared" si="8"/>
        <v>746</v>
      </c>
    </row>
    <row r="455" spans="1:10">
      <c r="A455" s="4" t="s">
        <v>1103</v>
      </c>
      <c r="B455" s="4">
        <v>1185732</v>
      </c>
      <c r="C455" s="5">
        <v>44514</v>
      </c>
      <c r="D455" s="4" t="s">
        <v>14</v>
      </c>
      <c r="E455" s="12" t="s">
        <v>1086</v>
      </c>
      <c r="F455" s="13">
        <v>500</v>
      </c>
      <c r="G455">
        <v>200</v>
      </c>
      <c r="H455">
        <v>100000</v>
      </c>
      <c r="I455" s="10">
        <v>25000</v>
      </c>
      <c r="J455">
        <f t="shared" si="8"/>
        <v>746</v>
      </c>
    </row>
    <row r="456" spans="1:10">
      <c r="A456" s="4" t="s">
        <v>1103</v>
      </c>
      <c r="B456" s="4">
        <v>1185732</v>
      </c>
      <c r="C456" s="5">
        <v>44515</v>
      </c>
      <c r="D456" s="4" t="s">
        <v>14</v>
      </c>
      <c r="E456" s="12" t="s">
        <v>1087</v>
      </c>
      <c r="F456" s="13">
        <v>600</v>
      </c>
      <c r="G456">
        <v>470</v>
      </c>
      <c r="H456">
        <v>282000</v>
      </c>
      <c r="I456" s="10">
        <v>141000</v>
      </c>
      <c r="J456">
        <f t="shared" si="8"/>
        <v>746</v>
      </c>
    </row>
    <row r="457" spans="1:10">
      <c r="A457" s="4" t="s">
        <v>1103</v>
      </c>
      <c r="B457" s="4">
        <v>1185732</v>
      </c>
      <c r="C457" s="5">
        <v>44516</v>
      </c>
      <c r="D457" s="4" t="s">
        <v>14</v>
      </c>
      <c r="E457" s="12" t="s">
        <v>1087</v>
      </c>
      <c r="F457" s="13">
        <v>600</v>
      </c>
      <c r="G457">
        <v>175</v>
      </c>
      <c r="H457">
        <v>105000</v>
      </c>
      <c r="I457" s="10">
        <v>31500</v>
      </c>
      <c r="J457">
        <f t="shared" si="8"/>
        <v>746</v>
      </c>
    </row>
    <row r="458" spans="1:10">
      <c r="A458" s="4" t="s">
        <v>1103</v>
      </c>
      <c r="B458" s="4">
        <v>1185732</v>
      </c>
      <c r="C458" s="5">
        <v>44517</v>
      </c>
      <c r="D458" s="4" t="s">
        <v>14</v>
      </c>
      <c r="E458" s="12" t="s">
        <v>1087</v>
      </c>
      <c r="F458" s="13">
        <v>550</v>
      </c>
      <c r="G458">
        <v>150</v>
      </c>
      <c r="H458">
        <v>82500</v>
      </c>
      <c r="I458" s="10">
        <v>28875</v>
      </c>
      <c r="J458">
        <f t="shared" si="8"/>
        <v>746</v>
      </c>
    </row>
    <row r="459" spans="1:10">
      <c r="A459" s="4" t="s">
        <v>1103</v>
      </c>
      <c r="B459" s="4">
        <v>1185732</v>
      </c>
      <c r="C459" s="5">
        <v>44518</v>
      </c>
      <c r="D459" s="4" t="s">
        <v>14</v>
      </c>
      <c r="E459" s="12" t="s">
        <v>1087</v>
      </c>
      <c r="F459" s="13">
        <v>550</v>
      </c>
      <c r="G459">
        <v>100</v>
      </c>
      <c r="H459">
        <v>55000</v>
      </c>
      <c r="I459" s="10">
        <v>19250</v>
      </c>
      <c r="J459">
        <f t="shared" si="8"/>
        <v>746</v>
      </c>
    </row>
    <row r="460" spans="1:10">
      <c r="A460" s="4" t="s">
        <v>1103</v>
      </c>
      <c r="B460" s="4">
        <v>1185732</v>
      </c>
      <c r="C460" s="5">
        <v>44519</v>
      </c>
      <c r="D460" s="4" t="s">
        <v>14</v>
      </c>
      <c r="E460" s="12" t="s">
        <v>1086</v>
      </c>
      <c r="F460" s="13">
        <v>650</v>
      </c>
      <c r="G460">
        <v>125</v>
      </c>
      <c r="H460">
        <v>81250</v>
      </c>
      <c r="I460" s="10">
        <v>24375</v>
      </c>
      <c r="J460">
        <f t="shared" si="8"/>
        <v>746</v>
      </c>
    </row>
    <row r="461" spans="1:10">
      <c r="A461" s="4" t="s">
        <v>1103</v>
      </c>
      <c r="B461" s="4">
        <v>1185732</v>
      </c>
      <c r="C461" s="5">
        <v>44520</v>
      </c>
      <c r="D461" s="4" t="s">
        <v>14</v>
      </c>
      <c r="E461" s="12" t="s">
        <v>1088</v>
      </c>
      <c r="F461" s="13">
        <v>700</v>
      </c>
      <c r="G461">
        <v>250</v>
      </c>
      <c r="H461">
        <v>175000</v>
      </c>
      <c r="I461" s="10">
        <v>52500</v>
      </c>
      <c r="J461">
        <f t="shared" si="8"/>
        <v>746</v>
      </c>
    </row>
    <row r="462" spans="1:10">
      <c r="A462" s="4" t="s">
        <v>1103</v>
      </c>
      <c r="B462" s="4">
        <v>1185732</v>
      </c>
      <c r="C462" s="5">
        <v>44521</v>
      </c>
      <c r="D462" s="4" t="s">
        <v>14</v>
      </c>
      <c r="E462" s="12" t="s">
        <v>1087</v>
      </c>
      <c r="F462" s="13">
        <v>650</v>
      </c>
      <c r="G462">
        <v>500</v>
      </c>
      <c r="H462">
        <v>325000</v>
      </c>
      <c r="I462" s="10">
        <v>178750</v>
      </c>
      <c r="J462">
        <f t="shared" si="8"/>
        <v>746</v>
      </c>
    </row>
    <row r="463" spans="1:10">
      <c r="A463" s="4" t="s">
        <v>1103</v>
      </c>
      <c r="B463" s="4">
        <v>1185732</v>
      </c>
      <c r="C463" s="5">
        <v>44522</v>
      </c>
      <c r="D463" s="4" t="s">
        <v>14</v>
      </c>
      <c r="E463" s="12" t="s">
        <v>1086</v>
      </c>
      <c r="F463" s="13">
        <v>600</v>
      </c>
      <c r="G463">
        <v>250</v>
      </c>
      <c r="H463">
        <v>150000</v>
      </c>
      <c r="I463" s="10">
        <v>52500</v>
      </c>
      <c r="J463">
        <f t="shared" si="8"/>
        <v>746</v>
      </c>
    </row>
    <row r="464" spans="1:10">
      <c r="A464" s="4" t="s">
        <v>1103</v>
      </c>
      <c r="B464" s="4">
        <v>1185732</v>
      </c>
      <c r="C464" s="5">
        <v>44523</v>
      </c>
      <c r="D464" s="4" t="s">
        <v>14</v>
      </c>
      <c r="E464" s="12" t="s">
        <v>1086</v>
      </c>
      <c r="F464" s="13">
        <v>550</v>
      </c>
      <c r="G464">
        <v>175</v>
      </c>
      <c r="H464">
        <v>96250</v>
      </c>
      <c r="I464" s="10">
        <v>38500</v>
      </c>
      <c r="J464">
        <f t="shared" si="8"/>
        <v>746</v>
      </c>
    </row>
    <row r="465" spans="1:10">
      <c r="A465" s="4" t="s">
        <v>1103</v>
      </c>
      <c r="B465" s="4">
        <v>1185732</v>
      </c>
      <c r="C465" s="5">
        <v>44524</v>
      </c>
      <c r="D465" s="4" t="s">
        <v>14</v>
      </c>
      <c r="E465" s="12" t="s">
        <v>1087</v>
      </c>
      <c r="F465" s="13">
        <v>550</v>
      </c>
      <c r="G465">
        <v>150</v>
      </c>
      <c r="H465">
        <v>82500</v>
      </c>
      <c r="I465" s="10">
        <v>33000</v>
      </c>
      <c r="J465">
        <f t="shared" si="8"/>
        <v>746</v>
      </c>
    </row>
    <row r="466" spans="1:10">
      <c r="A466" s="4" t="s">
        <v>1103</v>
      </c>
      <c r="B466" s="4">
        <v>1185732</v>
      </c>
      <c r="C466" s="5">
        <v>44525</v>
      </c>
      <c r="D466" s="4" t="s">
        <v>14</v>
      </c>
      <c r="E466" s="12" t="s">
        <v>1087</v>
      </c>
      <c r="F466" s="13">
        <v>650</v>
      </c>
      <c r="G466">
        <v>150</v>
      </c>
      <c r="H466">
        <v>97500</v>
      </c>
      <c r="I466" s="10">
        <v>34125</v>
      </c>
      <c r="J466">
        <f t="shared" si="8"/>
        <v>746</v>
      </c>
    </row>
    <row r="467" spans="1:10">
      <c r="A467" s="4" t="s">
        <v>1103</v>
      </c>
      <c r="B467" s="4">
        <v>1185732</v>
      </c>
      <c r="C467" s="5">
        <v>44526</v>
      </c>
      <c r="D467" s="4" t="s">
        <v>14</v>
      </c>
      <c r="E467" s="12" t="s">
        <v>1086</v>
      </c>
      <c r="F467" s="13">
        <v>700</v>
      </c>
      <c r="G467">
        <v>300</v>
      </c>
      <c r="H467">
        <v>210000</v>
      </c>
      <c r="I467" s="10">
        <v>63000</v>
      </c>
      <c r="J467">
        <f t="shared" si="8"/>
        <v>746</v>
      </c>
    </row>
    <row r="468" spans="1:10">
      <c r="A468" s="4" t="s">
        <v>1103</v>
      </c>
      <c r="B468" s="4">
        <v>1185732</v>
      </c>
      <c r="C468" s="5">
        <v>44527</v>
      </c>
      <c r="D468" s="4" t="s">
        <v>14</v>
      </c>
      <c r="E468" s="12" t="s">
        <v>1087</v>
      </c>
      <c r="F468" s="13">
        <v>650</v>
      </c>
      <c r="G468">
        <v>500</v>
      </c>
      <c r="H468">
        <v>325000</v>
      </c>
      <c r="I468" s="10">
        <v>178750</v>
      </c>
      <c r="J468">
        <f t="shared" si="8"/>
        <v>746</v>
      </c>
    </row>
    <row r="469" spans="1:10">
      <c r="A469" s="4" t="s">
        <v>1103</v>
      </c>
      <c r="B469" s="4">
        <v>1185732</v>
      </c>
      <c r="C469" s="5">
        <v>44528</v>
      </c>
      <c r="D469" s="4" t="s">
        <v>14</v>
      </c>
      <c r="E469" s="12" t="s">
        <v>1086</v>
      </c>
      <c r="F469" s="13">
        <v>600</v>
      </c>
      <c r="G469">
        <v>300</v>
      </c>
      <c r="H469">
        <v>180000</v>
      </c>
      <c r="I469" s="10">
        <v>63000</v>
      </c>
      <c r="J469">
        <f t="shared" si="8"/>
        <v>746</v>
      </c>
    </row>
    <row r="470" spans="1:10">
      <c r="A470" s="4" t="s">
        <v>1103</v>
      </c>
      <c r="B470" s="4">
        <v>1185732</v>
      </c>
      <c r="C470" s="5">
        <v>44529</v>
      </c>
      <c r="D470" s="4" t="s">
        <v>14</v>
      </c>
      <c r="E470" s="12" t="s">
        <v>1087</v>
      </c>
      <c r="F470" s="13">
        <v>550</v>
      </c>
      <c r="G470">
        <v>225</v>
      </c>
      <c r="H470">
        <v>123750</v>
      </c>
      <c r="I470" s="10">
        <v>49500</v>
      </c>
      <c r="J470">
        <f t="shared" si="8"/>
        <v>746</v>
      </c>
    </row>
    <row r="471" spans="1:10">
      <c r="A471" s="4" t="s">
        <v>1103</v>
      </c>
      <c r="B471" s="4">
        <v>1185732</v>
      </c>
      <c r="C471" s="5">
        <v>44530</v>
      </c>
      <c r="D471" s="4" t="s">
        <v>14</v>
      </c>
      <c r="E471" s="12" t="s">
        <v>1086</v>
      </c>
      <c r="F471" s="13">
        <v>550</v>
      </c>
      <c r="G471">
        <v>175</v>
      </c>
      <c r="H471">
        <v>96250</v>
      </c>
      <c r="I471" s="10">
        <v>38500</v>
      </c>
      <c r="J471">
        <f t="shared" si="8"/>
        <v>746</v>
      </c>
    </row>
    <row r="472" spans="1:10">
      <c r="A472" s="4" t="s">
        <v>1103</v>
      </c>
      <c r="B472" s="4">
        <v>1185732</v>
      </c>
      <c r="C472" s="5">
        <v>44531</v>
      </c>
      <c r="D472" s="4" t="s">
        <v>14</v>
      </c>
      <c r="E472" s="12" t="s">
        <v>1087</v>
      </c>
      <c r="F472" s="13">
        <v>650.00000000000011</v>
      </c>
      <c r="G472">
        <v>200</v>
      </c>
      <c r="H472">
        <v>130000.00000000001</v>
      </c>
      <c r="I472" s="10">
        <v>45500</v>
      </c>
      <c r="J472">
        <f t="shared" si="8"/>
        <v>746</v>
      </c>
    </row>
    <row r="473" spans="1:10">
      <c r="A473" s="4" t="s">
        <v>1103</v>
      </c>
      <c r="B473" s="4">
        <v>1185732</v>
      </c>
      <c r="C473" s="5">
        <v>44532</v>
      </c>
      <c r="D473" s="4" t="s">
        <v>14</v>
      </c>
      <c r="E473" s="12" t="s">
        <v>1087</v>
      </c>
      <c r="F473" s="13">
        <v>700</v>
      </c>
      <c r="G473">
        <v>375</v>
      </c>
      <c r="H473">
        <v>262500</v>
      </c>
      <c r="I473" s="10">
        <v>78750</v>
      </c>
      <c r="J473">
        <f t="shared" si="8"/>
        <v>746</v>
      </c>
    </row>
    <row r="474" spans="1:10">
      <c r="A474" s="4" t="s">
        <v>1103</v>
      </c>
      <c r="B474" s="4">
        <v>1185732</v>
      </c>
      <c r="C474" s="5">
        <v>44533</v>
      </c>
      <c r="D474" s="4" t="s">
        <v>14</v>
      </c>
      <c r="E474" s="12" t="s">
        <v>1086</v>
      </c>
      <c r="F474" s="13">
        <v>650</v>
      </c>
      <c r="G474">
        <v>525</v>
      </c>
      <c r="H474">
        <v>341250</v>
      </c>
      <c r="I474" s="10">
        <v>187687.5</v>
      </c>
      <c r="J474">
        <f t="shared" si="8"/>
        <v>746</v>
      </c>
    </row>
    <row r="475" spans="1:10">
      <c r="A475" s="4" t="s">
        <v>1103</v>
      </c>
      <c r="B475" s="4">
        <v>1185732</v>
      </c>
      <c r="C475" s="5">
        <v>44534</v>
      </c>
      <c r="D475" s="4" t="s">
        <v>14</v>
      </c>
      <c r="E475" s="12" t="s">
        <v>1086</v>
      </c>
      <c r="F475" s="13">
        <v>600</v>
      </c>
      <c r="G475">
        <v>300</v>
      </c>
      <c r="H475">
        <v>180000</v>
      </c>
      <c r="I475" s="10">
        <v>63000</v>
      </c>
      <c r="J475">
        <f t="shared" si="8"/>
        <v>746</v>
      </c>
    </row>
    <row r="476" spans="1:10">
      <c r="A476" s="4" t="s">
        <v>1103</v>
      </c>
      <c r="B476" s="4">
        <v>1185732</v>
      </c>
      <c r="C476" s="5">
        <v>44535</v>
      </c>
      <c r="D476" s="4" t="s">
        <v>14</v>
      </c>
      <c r="E476" s="12" t="s">
        <v>1087</v>
      </c>
      <c r="F476" s="13">
        <v>550</v>
      </c>
      <c r="G476">
        <v>225</v>
      </c>
      <c r="H476">
        <v>123750</v>
      </c>
      <c r="I476" s="10">
        <v>49500</v>
      </c>
      <c r="J476">
        <f t="shared" si="8"/>
        <v>746</v>
      </c>
    </row>
    <row r="477" spans="1:10">
      <c r="A477" s="4" t="s">
        <v>1103</v>
      </c>
      <c r="B477" s="4">
        <v>1185732</v>
      </c>
      <c r="C477" s="5">
        <v>44536</v>
      </c>
      <c r="D477" s="4" t="s">
        <v>14</v>
      </c>
      <c r="E477" s="12" t="s">
        <v>1086</v>
      </c>
      <c r="F477" s="13">
        <v>550</v>
      </c>
      <c r="G477">
        <v>200</v>
      </c>
      <c r="H477">
        <v>110000</v>
      </c>
      <c r="I477" s="10">
        <v>44000</v>
      </c>
      <c r="J477">
        <f t="shared" si="8"/>
        <v>746</v>
      </c>
    </row>
    <row r="478" spans="1:10">
      <c r="A478" s="4" t="s">
        <v>1103</v>
      </c>
      <c r="B478" s="4">
        <v>1185732</v>
      </c>
      <c r="C478" s="5">
        <v>44537</v>
      </c>
      <c r="D478" s="4" t="s">
        <v>14</v>
      </c>
      <c r="E478" s="12" t="s">
        <v>1087</v>
      </c>
      <c r="F478" s="13">
        <v>650</v>
      </c>
      <c r="G478">
        <v>175</v>
      </c>
      <c r="H478">
        <v>113750</v>
      </c>
      <c r="I478" s="10">
        <v>39812.5</v>
      </c>
      <c r="J478">
        <f t="shared" si="8"/>
        <v>746</v>
      </c>
    </row>
    <row r="479" spans="1:10">
      <c r="A479" s="4" t="s">
        <v>1103</v>
      </c>
      <c r="B479" s="4">
        <v>1185732</v>
      </c>
      <c r="C479" s="5">
        <v>44538</v>
      </c>
      <c r="D479" s="4" t="s">
        <v>14</v>
      </c>
      <c r="E479" s="12" t="s">
        <v>1087</v>
      </c>
      <c r="F479" s="13">
        <v>700</v>
      </c>
      <c r="G479">
        <v>350</v>
      </c>
      <c r="H479">
        <v>245000</v>
      </c>
      <c r="I479" s="10">
        <v>73500</v>
      </c>
      <c r="J479">
        <f t="shared" si="8"/>
        <v>746</v>
      </c>
    </row>
    <row r="480" spans="1:10">
      <c r="A480" s="4" t="s">
        <v>1103</v>
      </c>
      <c r="B480" s="4">
        <v>1185732</v>
      </c>
      <c r="C480" s="5">
        <v>44539</v>
      </c>
      <c r="D480" s="4" t="s">
        <v>14</v>
      </c>
      <c r="E480" s="12" t="s">
        <v>1086</v>
      </c>
      <c r="F480" s="13">
        <v>650</v>
      </c>
      <c r="G480">
        <v>475</v>
      </c>
      <c r="H480">
        <v>308750</v>
      </c>
      <c r="I480" s="10">
        <v>154375</v>
      </c>
      <c r="J480">
        <f t="shared" si="8"/>
        <v>746</v>
      </c>
    </row>
    <row r="481" spans="1:10">
      <c r="A481" s="4" t="s">
        <v>1103</v>
      </c>
      <c r="B481" s="4">
        <v>1185732</v>
      </c>
      <c r="C481" s="5">
        <v>44540</v>
      </c>
      <c r="D481" s="4" t="s">
        <v>14</v>
      </c>
      <c r="E481" s="12" t="s">
        <v>1086</v>
      </c>
      <c r="F481" s="13">
        <v>500</v>
      </c>
      <c r="G481">
        <v>275</v>
      </c>
      <c r="H481">
        <v>137500</v>
      </c>
      <c r="I481" s="10">
        <v>41250</v>
      </c>
      <c r="J481">
        <f t="shared" si="8"/>
        <v>746</v>
      </c>
    </row>
    <row r="482" spans="1:10">
      <c r="A482" s="4" t="s">
        <v>1103</v>
      </c>
      <c r="B482" s="4">
        <v>1185732</v>
      </c>
      <c r="C482" s="5">
        <v>44541</v>
      </c>
      <c r="D482" s="4" t="s">
        <v>14</v>
      </c>
      <c r="E482" s="12" t="s">
        <v>1087</v>
      </c>
      <c r="F482" s="13">
        <v>450</v>
      </c>
      <c r="G482">
        <v>200</v>
      </c>
      <c r="H482">
        <v>90000</v>
      </c>
      <c r="I482" s="10">
        <v>31500</v>
      </c>
      <c r="J482">
        <f t="shared" si="8"/>
        <v>746</v>
      </c>
    </row>
    <row r="483" spans="1:10">
      <c r="A483" s="4" t="s">
        <v>1103</v>
      </c>
      <c r="B483" s="4">
        <v>1185732</v>
      </c>
      <c r="C483" s="5">
        <v>44542</v>
      </c>
      <c r="D483" s="4" t="s">
        <v>14</v>
      </c>
      <c r="E483" s="12" t="s">
        <v>1086</v>
      </c>
      <c r="F483" s="13">
        <v>450</v>
      </c>
      <c r="G483">
        <v>175</v>
      </c>
      <c r="H483">
        <v>78750</v>
      </c>
      <c r="I483" s="10">
        <v>27562.5</v>
      </c>
      <c r="J483">
        <f t="shared" si="8"/>
        <v>746</v>
      </c>
    </row>
    <row r="484" spans="1:10">
      <c r="A484" s="4" t="s">
        <v>1103</v>
      </c>
      <c r="B484" s="4">
        <v>1185732</v>
      </c>
      <c r="C484" s="5">
        <v>44543</v>
      </c>
      <c r="D484" s="4" t="s">
        <v>14</v>
      </c>
      <c r="E484" s="12" t="s">
        <v>1086</v>
      </c>
      <c r="F484" s="13">
        <v>550</v>
      </c>
      <c r="G484">
        <v>125</v>
      </c>
      <c r="H484">
        <v>68750</v>
      </c>
      <c r="I484" s="10">
        <v>20625</v>
      </c>
      <c r="J484">
        <f t="shared" si="8"/>
        <v>746</v>
      </c>
    </row>
    <row r="485" spans="1:10">
      <c r="A485" s="4" t="s">
        <v>1103</v>
      </c>
      <c r="B485" s="4">
        <v>1185732</v>
      </c>
      <c r="C485" s="5">
        <v>44544</v>
      </c>
      <c r="D485" s="4" t="s">
        <v>14</v>
      </c>
      <c r="E485" s="12" t="s">
        <v>1087</v>
      </c>
      <c r="F485" s="13">
        <v>600</v>
      </c>
      <c r="G485">
        <v>225</v>
      </c>
      <c r="H485">
        <v>135000</v>
      </c>
      <c r="I485" s="10">
        <v>33750</v>
      </c>
      <c r="J485">
        <f t="shared" si="8"/>
        <v>746</v>
      </c>
    </row>
    <row r="486" spans="1:10">
      <c r="A486" s="4" t="s">
        <v>1103</v>
      </c>
      <c r="B486" s="4">
        <v>1185732</v>
      </c>
      <c r="C486" s="5">
        <v>44545</v>
      </c>
      <c r="D486" s="4" t="s">
        <v>14</v>
      </c>
      <c r="E486" s="12" t="s">
        <v>1086</v>
      </c>
      <c r="F486" s="13">
        <v>600</v>
      </c>
      <c r="G486">
        <v>400</v>
      </c>
      <c r="H486">
        <v>240000</v>
      </c>
      <c r="I486" s="10">
        <v>120000</v>
      </c>
      <c r="J486">
        <f t="shared" si="8"/>
        <v>746</v>
      </c>
    </row>
    <row r="487" spans="1:10">
      <c r="A487" s="4" t="s">
        <v>1103</v>
      </c>
      <c r="B487" s="4">
        <v>1185732</v>
      </c>
      <c r="C487" s="5">
        <v>44546</v>
      </c>
      <c r="D487" s="4" t="s">
        <v>14</v>
      </c>
      <c r="E487" s="12" t="s">
        <v>1087</v>
      </c>
      <c r="F487" s="13">
        <v>500</v>
      </c>
      <c r="G487">
        <v>225</v>
      </c>
      <c r="H487">
        <v>112500</v>
      </c>
      <c r="I487" s="10">
        <v>33750</v>
      </c>
      <c r="J487">
        <f t="shared" si="8"/>
        <v>746</v>
      </c>
    </row>
    <row r="488" spans="1:10">
      <c r="A488" s="4" t="s">
        <v>1103</v>
      </c>
      <c r="B488" s="4">
        <v>1185732</v>
      </c>
      <c r="C488" s="5">
        <v>44547</v>
      </c>
      <c r="D488" s="4" t="s">
        <v>14</v>
      </c>
      <c r="E488" s="12" t="s">
        <v>1086</v>
      </c>
      <c r="F488" s="13">
        <v>500.00000000000006</v>
      </c>
      <c r="G488">
        <v>125</v>
      </c>
      <c r="H488">
        <v>62500.000000000007</v>
      </c>
      <c r="I488" s="10">
        <v>21875</v>
      </c>
      <c r="J488">
        <f t="shared" si="8"/>
        <v>746</v>
      </c>
    </row>
    <row r="489" spans="1:10">
      <c r="A489" s="4" t="s">
        <v>1103</v>
      </c>
      <c r="B489" s="4">
        <v>1185732</v>
      </c>
      <c r="C489" s="5">
        <v>44548</v>
      </c>
      <c r="D489" s="4" t="s">
        <v>14</v>
      </c>
      <c r="E489" s="12" t="s">
        <v>1086</v>
      </c>
      <c r="F489" s="13">
        <v>500</v>
      </c>
      <c r="G489">
        <v>100</v>
      </c>
      <c r="H489">
        <v>50000</v>
      </c>
      <c r="I489" s="10">
        <v>17500</v>
      </c>
      <c r="J489">
        <f t="shared" si="8"/>
        <v>746</v>
      </c>
    </row>
    <row r="490" spans="1:10">
      <c r="A490" s="4" t="s">
        <v>1103</v>
      </c>
      <c r="B490" s="4">
        <v>1185732</v>
      </c>
      <c r="C490" s="5">
        <v>44549</v>
      </c>
      <c r="D490" s="4" t="s">
        <v>14</v>
      </c>
      <c r="E490" s="12" t="s">
        <v>1087</v>
      </c>
      <c r="F490" s="13">
        <v>600</v>
      </c>
      <c r="G490">
        <v>100</v>
      </c>
      <c r="H490">
        <v>60000</v>
      </c>
      <c r="I490" s="10">
        <v>18000</v>
      </c>
      <c r="J490">
        <f t="shared" si="8"/>
        <v>746</v>
      </c>
    </row>
    <row r="491" spans="1:10">
      <c r="A491" s="4" t="s">
        <v>1103</v>
      </c>
      <c r="B491" s="4">
        <v>1185732</v>
      </c>
      <c r="C491" s="5">
        <v>44550</v>
      </c>
      <c r="D491" s="4" t="s">
        <v>14</v>
      </c>
      <c r="E491" s="12" t="s">
        <v>1090</v>
      </c>
      <c r="F491" s="13">
        <v>650</v>
      </c>
      <c r="G491">
        <v>225</v>
      </c>
      <c r="H491">
        <v>146250</v>
      </c>
      <c r="I491" s="10">
        <v>36562.5</v>
      </c>
      <c r="J491">
        <f t="shared" si="8"/>
        <v>746</v>
      </c>
    </row>
    <row r="492" spans="1:10">
      <c r="A492" s="4" t="s">
        <v>1103</v>
      </c>
      <c r="B492" s="4">
        <v>1185732</v>
      </c>
      <c r="C492" s="5">
        <v>44551</v>
      </c>
      <c r="D492" s="4" t="s">
        <v>14</v>
      </c>
      <c r="E492" s="12" t="s">
        <v>1088</v>
      </c>
      <c r="F492" s="13">
        <v>700</v>
      </c>
      <c r="G492">
        <v>375</v>
      </c>
      <c r="H492">
        <v>262500</v>
      </c>
      <c r="I492" s="10">
        <v>144375</v>
      </c>
      <c r="J492">
        <f t="shared" si="8"/>
        <v>746</v>
      </c>
    </row>
    <row r="493" spans="1:10">
      <c r="A493" s="4" t="s">
        <v>1103</v>
      </c>
      <c r="B493" s="4">
        <v>1185732</v>
      </c>
      <c r="C493" s="5">
        <v>44552</v>
      </c>
      <c r="D493" s="4" t="s">
        <v>14</v>
      </c>
      <c r="E493" s="12" t="s">
        <v>1087</v>
      </c>
      <c r="F493" s="13">
        <v>600.00000000000011</v>
      </c>
      <c r="G493">
        <v>200</v>
      </c>
      <c r="H493">
        <v>120000.00000000001</v>
      </c>
      <c r="I493" s="10">
        <v>42000</v>
      </c>
      <c r="J493">
        <f t="shared" si="8"/>
        <v>746</v>
      </c>
    </row>
    <row r="494" spans="1:10">
      <c r="A494" s="4" t="s">
        <v>1103</v>
      </c>
      <c r="B494" s="4">
        <v>1185732</v>
      </c>
      <c r="C494" s="5">
        <v>44553</v>
      </c>
      <c r="D494" s="4" t="s">
        <v>14</v>
      </c>
      <c r="E494" s="12" t="s">
        <v>1087</v>
      </c>
      <c r="F494" s="13">
        <v>600</v>
      </c>
      <c r="G494">
        <v>195</v>
      </c>
      <c r="H494">
        <v>117000</v>
      </c>
      <c r="I494" s="10">
        <v>46800</v>
      </c>
      <c r="J494">
        <f t="shared" si="8"/>
        <v>746</v>
      </c>
    </row>
    <row r="495" spans="1:10">
      <c r="A495" s="4" t="s">
        <v>1103</v>
      </c>
      <c r="B495" s="4">
        <v>1185732</v>
      </c>
      <c r="C495" s="5">
        <v>44554</v>
      </c>
      <c r="D495" s="4" t="s">
        <v>14</v>
      </c>
      <c r="E495" s="12" t="s">
        <v>1087</v>
      </c>
      <c r="F495" s="13">
        <v>600</v>
      </c>
      <c r="G495">
        <v>175</v>
      </c>
      <c r="H495">
        <v>105000</v>
      </c>
      <c r="I495" s="10">
        <v>42000</v>
      </c>
      <c r="J495">
        <f t="shared" si="8"/>
        <v>746</v>
      </c>
    </row>
    <row r="496" spans="1:10">
      <c r="A496" s="4" t="s">
        <v>1103</v>
      </c>
      <c r="B496" s="4">
        <v>1185732</v>
      </c>
      <c r="C496" s="5">
        <v>44555</v>
      </c>
      <c r="D496" s="4" t="s">
        <v>14</v>
      </c>
      <c r="E496" s="12" t="s">
        <v>1086</v>
      </c>
      <c r="F496" s="13">
        <v>700</v>
      </c>
      <c r="G496">
        <v>150</v>
      </c>
      <c r="H496">
        <v>105000</v>
      </c>
      <c r="I496" s="10">
        <v>36750</v>
      </c>
      <c r="J496">
        <f t="shared" si="8"/>
        <v>746</v>
      </c>
    </row>
    <row r="497" spans="1:10">
      <c r="A497" s="4" t="s">
        <v>1103</v>
      </c>
      <c r="B497" s="4">
        <v>1185732</v>
      </c>
      <c r="C497" s="5">
        <v>44556</v>
      </c>
      <c r="D497" s="4" t="s">
        <v>14</v>
      </c>
      <c r="E497" s="12" t="s">
        <v>1089</v>
      </c>
      <c r="F497" s="13">
        <v>750</v>
      </c>
      <c r="G497">
        <v>250</v>
      </c>
      <c r="H497">
        <v>187500</v>
      </c>
      <c r="I497" s="10">
        <v>56250</v>
      </c>
      <c r="J497">
        <f t="shared" si="8"/>
        <v>746</v>
      </c>
    </row>
    <row r="498" spans="1:10">
      <c r="A498" s="4" t="s">
        <v>1103</v>
      </c>
      <c r="B498" s="4">
        <v>1185732</v>
      </c>
      <c r="C498" s="5">
        <v>44557</v>
      </c>
      <c r="D498" s="4" t="s">
        <v>14</v>
      </c>
      <c r="E498" s="12" t="s">
        <v>1087</v>
      </c>
      <c r="F498" s="13">
        <v>700</v>
      </c>
      <c r="G498">
        <v>475</v>
      </c>
      <c r="H498">
        <v>332500</v>
      </c>
      <c r="I498" s="10">
        <v>182875</v>
      </c>
      <c r="J498">
        <f t="shared" si="8"/>
        <v>746</v>
      </c>
    </row>
    <row r="499" spans="1:10">
      <c r="A499" s="4" t="s">
        <v>1103</v>
      </c>
      <c r="B499" s="4">
        <v>1185732</v>
      </c>
      <c r="C499" s="5">
        <v>44558</v>
      </c>
      <c r="D499" s="4" t="s">
        <v>14</v>
      </c>
      <c r="E499" s="12" t="s">
        <v>1087</v>
      </c>
      <c r="F499" s="13">
        <v>600</v>
      </c>
      <c r="G499">
        <v>275</v>
      </c>
      <c r="H499">
        <v>165000</v>
      </c>
      <c r="I499" s="10">
        <v>57750</v>
      </c>
      <c r="J499">
        <f t="shared" si="8"/>
        <v>746</v>
      </c>
    </row>
    <row r="500" spans="1:10">
      <c r="A500" s="4" t="s">
        <v>1103</v>
      </c>
      <c r="B500" s="4">
        <v>1185732</v>
      </c>
      <c r="C500" s="5">
        <v>44559</v>
      </c>
      <c r="D500" s="4" t="s">
        <v>14</v>
      </c>
      <c r="E500" s="12" t="s">
        <v>1086</v>
      </c>
      <c r="F500" s="13">
        <v>600</v>
      </c>
      <c r="G500">
        <v>225</v>
      </c>
      <c r="H500">
        <v>135000</v>
      </c>
      <c r="I500" s="10">
        <v>54000</v>
      </c>
      <c r="J500">
        <f t="shared" si="8"/>
        <v>746</v>
      </c>
    </row>
    <row r="501" spans="1:10">
      <c r="A501" s="4" t="s">
        <v>1103</v>
      </c>
      <c r="B501" s="4">
        <v>1185732</v>
      </c>
      <c r="C501" s="5">
        <v>44560</v>
      </c>
      <c r="D501" s="4" t="s">
        <v>14</v>
      </c>
      <c r="E501" s="12" t="s">
        <v>1087</v>
      </c>
      <c r="F501" s="13">
        <v>600</v>
      </c>
      <c r="G501">
        <v>175</v>
      </c>
      <c r="H501">
        <v>105000</v>
      </c>
      <c r="I501" s="10">
        <v>42000</v>
      </c>
      <c r="J501">
        <f t="shared" si="8"/>
        <v>746</v>
      </c>
    </row>
    <row r="502" spans="1:10">
      <c r="A502" s="4" t="s">
        <v>1103</v>
      </c>
      <c r="B502" s="4">
        <v>1185732</v>
      </c>
      <c r="C502" s="5">
        <v>44561</v>
      </c>
      <c r="D502" s="4" t="s">
        <v>14</v>
      </c>
      <c r="E502" s="12" t="s">
        <v>1087</v>
      </c>
      <c r="F502" s="13">
        <v>700.00000000000011</v>
      </c>
      <c r="G502">
        <v>175</v>
      </c>
      <c r="H502">
        <v>122500.00000000001</v>
      </c>
      <c r="I502" s="10">
        <v>42875</v>
      </c>
      <c r="J502">
        <f t="shared" si="8"/>
        <v>746</v>
      </c>
    </row>
    <row r="503" spans="1:10">
      <c r="A503" s="4" t="s">
        <v>1103</v>
      </c>
      <c r="B503" s="4">
        <v>1185732</v>
      </c>
      <c r="C503" s="5">
        <v>43831</v>
      </c>
      <c r="D503" s="4" t="s">
        <v>14</v>
      </c>
      <c r="E503" s="12" t="s">
        <v>1088</v>
      </c>
      <c r="F503" s="13">
        <v>750</v>
      </c>
      <c r="G503">
        <v>275</v>
      </c>
      <c r="H503">
        <v>206250</v>
      </c>
      <c r="I503" s="10">
        <v>61875</v>
      </c>
      <c r="J503">
        <f t="shared" si="8"/>
        <v>746</v>
      </c>
    </row>
    <row r="504" spans="1:10">
      <c r="A504" s="4" t="s">
        <v>1106</v>
      </c>
      <c r="B504" s="4">
        <v>1128299</v>
      </c>
      <c r="C504" s="5">
        <v>43832</v>
      </c>
      <c r="D504" s="4" t="s">
        <v>14</v>
      </c>
      <c r="E504" s="12" t="s">
        <v>1087</v>
      </c>
      <c r="F504" s="13">
        <v>350</v>
      </c>
      <c r="G504">
        <v>450</v>
      </c>
      <c r="H504">
        <v>157500</v>
      </c>
      <c r="I504" s="10">
        <v>63000</v>
      </c>
      <c r="J504">
        <f t="shared" si="8"/>
        <v>472</v>
      </c>
    </row>
    <row r="505" spans="1:10">
      <c r="A505" s="4" t="s">
        <v>1106</v>
      </c>
      <c r="B505" s="4">
        <v>1128299</v>
      </c>
      <c r="C505" s="5">
        <v>43833</v>
      </c>
      <c r="D505" s="4" t="s">
        <v>14</v>
      </c>
      <c r="E505" s="12" t="s">
        <v>1086</v>
      </c>
      <c r="F505" s="13">
        <v>450</v>
      </c>
      <c r="G505">
        <v>450</v>
      </c>
      <c r="H505">
        <v>202500</v>
      </c>
      <c r="I505" s="10">
        <v>50625</v>
      </c>
      <c r="J505">
        <f t="shared" si="8"/>
        <v>472</v>
      </c>
    </row>
    <row r="506" spans="1:10">
      <c r="A506" s="4" t="s">
        <v>1106</v>
      </c>
      <c r="B506" s="4">
        <v>1128299</v>
      </c>
      <c r="C506" s="5">
        <v>43834</v>
      </c>
      <c r="D506" s="4" t="s">
        <v>14</v>
      </c>
      <c r="E506" s="12" t="s">
        <v>1087</v>
      </c>
      <c r="F506" s="13">
        <v>450</v>
      </c>
      <c r="G506">
        <v>450</v>
      </c>
      <c r="H506">
        <v>202500</v>
      </c>
      <c r="I506" s="10">
        <v>81000</v>
      </c>
      <c r="J506">
        <f t="shared" si="8"/>
        <v>472</v>
      </c>
    </row>
    <row r="507" spans="1:10">
      <c r="A507" s="4" t="s">
        <v>1106</v>
      </c>
      <c r="B507" s="4">
        <v>1128299</v>
      </c>
      <c r="C507" s="5">
        <v>43835</v>
      </c>
      <c r="D507" s="4" t="s">
        <v>14</v>
      </c>
      <c r="E507" s="12" t="s">
        <v>1087</v>
      </c>
      <c r="F507" s="13">
        <v>450</v>
      </c>
      <c r="G507">
        <v>300</v>
      </c>
      <c r="H507">
        <v>135000</v>
      </c>
      <c r="I507" s="10">
        <v>47250</v>
      </c>
      <c r="J507">
        <f t="shared" si="8"/>
        <v>472</v>
      </c>
    </row>
    <row r="508" spans="1:10">
      <c r="A508" s="4" t="s">
        <v>1106</v>
      </c>
      <c r="B508" s="4">
        <v>1128299</v>
      </c>
      <c r="C508" s="5">
        <v>43836</v>
      </c>
      <c r="D508" s="4" t="s">
        <v>283</v>
      </c>
      <c r="E508" s="12" t="s">
        <v>1088</v>
      </c>
      <c r="F508" s="13">
        <v>499.99999999999994</v>
      </c>
      <c r="G508">
        <v>250</v>
      </c>
      <c r="H508">
        <v>124999.99999999999</v>
      </c>
      <c r="I508" s="10">
        <v>68750</v>
      </c>
      <c r="J508">
        <f t="shared" si="8"/>
        <v>472</v>
      </c>
    </row>
    <row r="509" spans="1:10">
      <c r="A509" s="4" t="s">
        <v>1106</v>
      </c>
      <c r="B509" s="4">
        <v>1128299</v>
      </c>
      <c r="C509" s="5">
        <v>43837</v>
      </c>
      <c r="D509" s="4" t="s">
        <v>283</v>
      </c>
      <c r="E509" s="12" t="s">
        <v>1086</v>
      </c>
      <c r="F509" s="13">
        <v>450</v>
      </c>
      <c r="G509">
        <v>475</v>
      </c>
      <c r="H509">
        <v>213750</v>
      </c>
      <c r="I509" s="10">
        <v>42750</v>
      </c>
      <c r="J509">
        <f t="shared" si="8"/>
        <v>472</v>
      </c>
    </row>
    <row r="510" spans="1:10">
      <c r="A510" s="4" t="s">
        <v>1106</v>
      </c>
      <c r="B510" s="4">
        <v>1128299</v>
      </c>
      <c r="C510" s="5">
        <v>43838</v>
      </c>
      <c r="D510" s="4" t="s">
        <v>283</v>
      </c>
      <c r="E510" s="12" t="s">
        <v>1087</v>
      </c>
      <c r="F510" s="13">
        <v>350</v>
      </c>
      <c r="G510">
        <v>525</v>
      </c>
      <c r="H510">
        <v>183750</v>
      </c>
      <c r="I510" s="10">
        <v>73500</v>
      </c>
      <c r="J510">
        <f t="shared" si="8"/>
        <v>472</v>
      </c>
    </row>
    <row r="511" spans="1:10">
      <c r="A511" s="4" t="s">
        <v>1106</v>
      </c>
      <c r="B511" s="4">
        <v>1128299</v>
      </c>
      <c r="C511" s="5">
        <v>43839</v>
      </c>
      <c r="D511" s="4" t="s">
        <v>283</v>
      </c>
      <c r="E511" s="12" t="s">
        <v>1087</v>
      </c>
      <c r="F511" s="13">
        <v>450</v>
      </c>
      <c r="G511">
        <v>425</v>
      </c>
      <c r="H511">
        <v>191250</v>
      </c>
      <c r="I511" s="10">
        <v>47812.5</v>
      </c>
      <c r="J511">
        <f t="shared" si="8"/>
        <v>472</v>
      </c>
    </row>
    <row r="512" spans="1:10">
      <c r="A512" s="4" t="s">
        <v>1106</v>
      </c>
      <c r="B512" s="4">
        <v>1128299</v>
      </c>
      <c r="C512" s="5">
        <v>43840</v>
      </c>
      <c r="D512" s="4" t="s">
        <v>283</v>
      </c>
      <c r="E512" s="12" t="s">
        <v>1087</v>
      </c>
      <c r="F512" s="13">
        <v>450</v>
      </c>
      <c r="G512">
        <v>425</v>
      </c>
      <c r="H512">
        <v>191250</v>
      </c>
      <c r="I512" s="10">
        <v>76500</v>
      </c>
      <c r="J512">
        <f t="shared" si="8"/>
        <v>472</v>
      </c>
    </row>
    <row r="513" spans="1:10">
      <c r="A513" s="4" t="s">
        <v>1106</v>
      </c>
      <c r="B513" s="4">
        <v>1128299</v>
      </c>
      <c r="C513" s="5">
        <v>43841</v>
      </c>
      <c r="D513" s="4" t="s">
        <v>283</v>
      </c>
      <c r="E513" s="12" t="s">
        <v>1087</v>
      </c>
      <c r="F513" s="13">
        <v>450.00000000000006</v>
      </c>
      <c r="G513">
        <v>275</v>
      </c>
      <c r="H513">
        <v>123750.00000000001</v>
      </c>
      <c r="I513" s="10">
        <v>43312.5</v>
      </c>
      <c r="J513">
        <f t="shared" si="8"/>
        <v>472</v>
      </c>
    </row>
    <row r="514" spans="1:10">
      <c r="A514" s="4" t="s">
        <v>1106</v>
      </c>
      <c r="B514" s="4">
        <v>1128299</v>
      </c>
      <c r="C514" s="5">
        <v>43842</v>
      </c>
      <c r="D514" s="4" t="s">
        <v>283</v>
      </c>
      <c r="E514" s="12" t="s">
        <v>1087</v>
      </c>
      <c r="F514" s="13">
        <v>499.99999999999994</v>
      </c>
      <c r="G514">
        <v>200</v>
      </c>
      <c r="H514">
        <v>99999.999999999985</v>
      </c>
      <c r="I514" s="10">
        <v>55000</v>
      </c>
      <c r="J514">
        <f t="shared" si="8"/>
        <v>472</v>
      </c>
    </row>
    <row r="515" spans="1:10">
      <c r="A515" s="4" t="s">
        <v>1106</v>
      </c>
      <c r="B515" s="4">
        <v>1128299</v>
      </c>
      <c r="C515" s="5">
        <v>43843</v>
      </c>
      <c r="D515" s="4" t="s">
        <v>283</v>
      </c>
      <c r="E515" s="12" t="s">
        <v>1086</v>
      </c>
      <c r="F515" s="13">
        <v>450</v>
      </c>
      <c r="G515">
        <v>400</v>
      </c>
      <c r="H515">
        <v>180000</v>
      </c>
      <c r="I515" s="10">
        <v>36000</v>
      </c>
      <c r="J515">
        <f t="shared" si="8"/>
        <v>472</v>
      </c>
    </row>
    <row r="516" spans="1:10">
      <c r="A516" s="4" t="s">
        <v>1106</v>
      </c>
      <c r="B516" s="4">
        <v>1128299</v>
      </c>
      <c r="C516" s="5">
        <v>43844</v>
      </c>
      <c r="D516" s="4" t="s">
        <v>283</v>
      </c>
      <c r="E516" s="12" t="s">
        <v>1086</v>
      </c>
      <c r="F516" s="13">
        <v>450</v>
      </c>
      <c r="G516">
        <v>550</v>
      </c>
      <c r="H516">
        <v>247500</v>
      </c>
      <c r="I516" s="10">
        <v>99000</v>
      </c>
      <c r="J516">
        <f t="shared" si="8"/>
        <v>472</v>
      </c>
    </row>
    <row r="517" spans="1:10">
      <c r="A517" s="4" t="s">
        <v>1106</v>
      </c>
      <c r="B517" s="4">
        <v>1128299</v>
      </c>
      <c r="C517" s="5">
        <v>43845</v>
      </c>
      <c r="D517" s="4" t="s">
        <v>283</v>
      </c>
      <c r="E517" s="12" t="s">
        <v>1087</v>
      </c>
      <c r="F517" s="13">
        <v>550</v>
      </c>
      <c r="G517">
        <v>400</v>
      </c>
      <c r="H517">
        <v>220000</v>
      </c>
      <c r="I517" s="10">
        <v>55000</v>
      </c>
      <c r="J517">
        <f t="shared" ref="J517:J580" si="9">VLOOKUP(A517,L$9:M$14,2,0)</f>
        <v>472</v>
      </c>
    </row>
    <row r="518" spans="1:10">
      <c r="A518" s="4" t="s">
        <v>1106</v>
      </c>
      <c r="B518" s="4">
        <v>1128299</v>
      </c>
      <c r="C518" s="5">
        <v>43846</v>
      </c>
      <c r="D518" s="4" t="s">
        <v>283</v>
      </c>
      <c r="E518" s="12" t="s">
        <v>1086</v>
      </c>
      <c r="F518" s="13">
        <v>550</v>
      </c>
      <c r="G518">
        <v>400</v>
      </c>
      <c r="H518">
        <v>220000</v>
      </c>
      <c r="I518" s="10">
        <v>88000</v>
      </c>
      <c r="J518">
        <f t="shared" si="9"/>
        <v>472</v>
      </c>
    </row>
    <row r="519" spans="1:10">
      <c r="A519" s="4" t="s">
        <v>1106</v>
      </c>
      <c r="B519" s="4">
        <v>1128299</v>
      </c>
      <c r="C519" s="5">
        <v>43847</v>
      </c>
      <c r="D519" s="4" t="s">
        <v>283</v>
      </c>
      <c r="E519" s="12" t="s">
        <v>1087</v>
      </c>
      <c r="F519" s="13">
        <v>550</v>
      </c>
      <c r="G519">
        <v>300</v>
      </c>
      <c r="H519">
        <v>165000</v>
      </c>
      <c r="I519" s="10">
        <v>57750</v>
      </c>
      <c r="J519">
        <f t="shared" si="9"/>
        <v>472</v>
      </c>
    </row>
    <row r="520" spans="1:10">
      <c r="A520" s="4" t="s">
        <v>1106</v>
      </c>
      <c r="B520" s="4">
        <v>1128299</v>
      </c>
      <c r="C520" s="5">
        <v>43848</v>
      </c>
      <c r="D520" s="4" t="s">
        <v>283</v>
      </c>
      <c r="E520" s="12" t="s">
        <v>1088</v>
      </c>
      <c r="F520" s="13">
        <v>599.99999999999989</v>
      </c>
      <c r="G520">
        <v>175</v>
      </c>
      <c r="H520">
        <v>104999.99999999999</v>
      </c>
      <c r="I520" s="10">
        <v>57750</v>
      </c>
      <c r="J520">
        <f t="shared" si="9"/>
        <v>472</v>
      </c>
    </row>
    <row r="521" spans="1:10">
      <c r="A521" s="4" t="s">
        <v>1106</v>
      </c>
      <c r="B521" s="4">
        <v>1128299</v>
      </c>
      <c r="C521" s="5">
        <v>43849</v>
      </c>
      <c r="D521" s="4" t="s">
        <v>283</v>
      </c>
      <c r="E521" s="12" t="s">
        <v>1086</v>
      </c>
      <c r="F521" s="13">
        <v>550</v>
      </c>
      <c r="G521">
        <v>375</v>
      </c>
      <c r="H521">
        <v>206250</v>
      </c>
      <c r="I521" s="10">
        <v>41250</v>
      </c>
      <c r="J521">
        <f t="shared" si="9"/>
        <v>472</v>
      </c>
    </row>
    <row r="522" spans="1:10">
      <c r="A522" s="4" t="s">
        <v>1106</v>
      </c>
      <c r="B522" s="4">
        <v>1128299</v>
      </c>
      <c r="C522" s="5">
        <v>43850</v>
      </c>
      <c r="D522" s="4" t="s">
        <v>283</v>
      </c>
      <c r="E522" s="12" t="s">
        <v>1087</v>
      </c>
      <c r="F522" s="13">
        <v>600</v>
      </c>
      <c r="G522">
        <v>550</v>
      </c>
      <c r="H522">
        <v>330000</v>
      </c>
      <c r="I522" s="10">
        <v>132000</v>
      </c>
      <c r="J522">
        <f t="shared" si="9"/>
        <v>472</v>
      </c>
    </row>
    <row r="523" spans="1:10">
      <c r="A523" s="4" t="s">
        <v>1106</v>
      </c>
      <c r="B523" s="4">
        <v>1128299</v>
      </c>
      <c r="C523" s="5">
        <v>43851</v>
      </c>
      <c r="D523" s="4" t="s">
        <v>283</v>
      </c>
      <c r="E523" s="12" t="s">
        <v>1087</v>
      </c>
      <c r="F523" s="13">
        <v>650</v>
      </c>
      <c r="G523">
        <v>350</v>
      </c>
      <c r="H523">
        <v>227500</v>
      </c>
      <c r="I523" s="10">
        <v>56875</v>
      </c>
      <c r="J523">
        <f t="shared" si="9"/>
        <v>472</v>
      </c>
    </row>
    <row r="524" spans="1:10">
      <c r="A524" s="4" t="s">
        <v>1106</v>
      </c>
      <c r="B524" s="4">
        <v>1128299</v>
      </c>
      <c r="C524" s="5">
        <v>43852</v>
      </c>
      <c r="D524" s="4" t="s">
        <v>283</v>
      </c>
      <c r="E524" s="12" t="s">
        <v>1087</v>
      </c>
      <c r="F524" s="13">
        <v>650</v>
      </c>
      <c r="G524">
        <v>400</v>
      </c>
      <c r="H524">
        <v>260000</v>
      </c>
      <c r="I524" s="10">
        <v>104000</v>
      </c>
      <c r="J524">
        <f t="shared" si="9"/>
        <v>472</v>
      </c>
    </row>
    <row r="525" spans="1:10">
      <c r="A525" s="4" t="s">
        <v>1106</v>
      </c>
      <c r="B525" s="4">
        <v>1128299</v>
      </c>
      <c r="C525" s="5">
        <v>43853</v>
      </c>
      <c r="D525" s="4" t="s">
        <v>283</v>
      </c>
      <c r="E525" s="12" t="s">
        <v>1087</v>
      </c>
      <c r="F525" s="13">
        <v>600</v>
      </c>
      <c r="G525">
        <v>300</v>
      </c>
      <c r="H525">
        <v>180000</v>
      </c>
      <c r="I525" s="10">
        <v>63000</v>
      </c>
      <c r="J525">
        <f t="shared" si="9"/>
        <v>472</v>
      </c>
    </row>
    <row r="526" spans="1:10">
      <c r="A526" s="4" t="s">
        <v>1106</v>
      </c>
      <c r="B526" s="4">
        <v>1128299</v>
      </c>
      <c r="C526" s="5">
        <v>43854</v>
      </c>
      <c r="D526" s="4" t="s">
        <v>283</v>
      </c>
      <c r="E526" s="12" t="s">
        <v>1086</v>
      </c>
      <c r="F526" s="13">
        <v>649.99999999999989</v>
      </c>
      <c r="G526">
        <v>200</v>
      </c>
      <c r="H526">
        <v>129999.99999999999</v>
      </c>
      <c r="I526" s="10">
        <v>71500</v>
      </c>
      <c r="J526">
        <f t="shared" si="9"/>
        <v>472</v>
      </c>
    </row>
    <row r="527" spans="1:10">
      <c r="A527" s="4" t="s">
        <v>1106</v>
      </c>
      <c r="B527" s="4">
        <v>1128299</v>
      </c>
      <c r="C527" s="5">
        <v>43855</v>
      </c>
      <c r="D527" s="4" t="s">
        <v>283</v>
      </c>
      <c r="E527" s="12" t="s">
        <v>1087</v>
      </c>
      <c r="F527" s="13">
        <v>800</v>
      </c>
      <c r="G527">
        <v>350</v>
      </c>
      <c r="H527">
        <v>280000</v>
      </c>
      <c r="I527" s="10">
        <v>56000</v>
      </c>
      <c r="J527">
        <f t="shared" si="9"/>
        <v>472</v>
      </c>
    </row>
    <row r="528" spans="1:10">
      <c r="A528" s="4" t="s">
        <v>1106</v>
      </c>
      <c r="B528" s="4">
        <v>1128299</v>
      </c>
      <c r="C528" s="5">
        <v>43856</v>
      </c>
      <c r="D528" s="4" t="s">
        <v>283</v>
      </c>
      <c r="E528" s="12" t="s">
        <v>1087</v>
      </c>
      <c r="F528" s="13">
        <v>600</v>
      </c>
      <c r="G528">
        <v>550</v>
      </c>
      <c r="H528">
        <v>330000</v>
      </c>
      <c r="I528" s="10">
        <v>148500</v>
      </c>
      <c r="J528">
        <f t="shared" si="9"/>
        <v>472</v>
      </c>
    </row>
    <row r="529" spans="1:10">
      <c r="A529" s="4" t="s">
        <v>1106</v>
      </c>
      <c r="B529" s="4">
        <v>1128299</v>
      </c>
      <c r="C529" s="5">
        <v>43857</v>
      </c>
      <c r="D529" s="4" t="s">
        <v>283</v>
      </c>
      <c r="E529" s="12" t="s">
        <v>1087</v>
      </c>
      <c r="F529" s="13">
        <v>650</v>
      </c>
      <c r="G529">
        <v>400</v>
      </c>
      <c r="H529">
        <v>260000</v>
      </c>
      <c r="I529" s="10">
        <v>78000</v>
      </c>
      <c r="J529">
        <f t="shared" si="9"/>
        <v>472</v>
      </c>
    </row>
    <row r="530" spans="1:10">
      <c r="A530" s="4" t="s">
        <v>1106</v>
      </c>
      <c r="B530" s="4">
        <v>1128299</v>
      </c>
      <c r="C530" s="5">
        <v>43858</v>
      </c>
      <c r="D530" s="4" t="s">
        <v>283</v>
      </c>
      <c r="E530" s="12" t="s">
        <v>1088</v>
      </c>
      <c r="F530" s="13">
        <v>650</v>
      </c>
      <c r="G530">
        <v>400</v>
      </c>
      <c r="H530">
        <v>260000</v>
      </c>
      <c r="I530" s="10">
        <v>117000</v>
      </c>
      <c r="J530">
        <f t="shared" si="9"/>
        <v>472</v>
      </c>
    </row>
    <row r="531" spans="1:10">
      <c r="A531" s="4" t="s">
        <v>1106</v>
      </c>
      <c r="B531" s="4">
        <v>1128299</v>
      </c>
      <c r="C531" s="5">
        <v>43859</v>
      </c>
      <c r="D531" s="4" t="s">
        <v>283</v>
      </c>
      <c r="E531" s="12" t="s">
        <v>1087</v>
      </c>
      <c r="F531" s="13">
        <v>600</v>
      </c>
      <c r="G531">
        <v>300</v>
      </c>
      <c r="H531">
        <v>180000</v>
      </c>
      <c r="I531" s="10">
        <v>72000</v>
      </c>
      <c r="J531">
        <f t="shared" si="9"/>
        <v>472</v>
      </c>
    </row>
    <row r="532" spans="1:10">
      <c r="A532" s="4" t="s">
        <v>1106</v>
      </c>
      <c r="B532" s="4">
        <v>1128299</v>
      </c>
      <c r="C532" s="5">
        <v>43860</v>
      </c>
      <c r="D532" s="4" t="s">
        <v>283</v>
      </c>
      <c r="E532" s="12" t="s">
        <v>1087</v>
      </c>
      <c r="F532" s="13">
        <v>650</v>
      </c>
      <c r="G532">
        <v>200</v>
      </c>
      <c r="H532">
        <v>130000</v>
      </c>
      <c r="I532" s="10">
        <v>78000</v>
      </c>
      <c r="J532">
        <f t="shared" si="9"/>
        <v>472</v>
      </c>
    </row>
    <row r="533" spans="1:10">
      <c r="A533" s="4" t="s">
        <v>1106</v>
      </c>
      <c r="B533" s="4">
        <v>1128299</v>
      </c>
      <c r="C533" s="5">
        <v>43861</v>
      </c>
      <c r="D533" s="4" t="s">
        <v>283</v>
      </c>
      <c r="E533" s="12" t="s">
        <v>1087</v>
      </c>
      <c r="F533" s="13">
        <v>800</v>
      </c>
      <c r="G533">
        <v>450</v>
      </c>
      <c r="H533">
        <v>360000</v>
      </c>
      <c r="I533" s="10">
        <v>90000</v>
      </c>
      <c r="J533">
        <f t="shared" si="9"/>
        <v>472</v>
      </c>
    </row>
    <row r="534" spans="1:10">
      <c r="A534" s="4" t="s">
        <v>1106</v>
      </c>
      <c r="B534" s="4">
        <v>1128299</v>
      </c>
      <c r="C534" s="5">
        <v>43862</v>
      </c>
      <c r="D534" s="4" t="s">
        <v>283</v>
      </c>
      <c r="E534" s="12" t="s">
        <v>1087</v>
      </c>
      <c r="F534" s="13">
        <v>600</v>
      </c>
      <c r="G534">
        <v>700</v>
      </c>
      <c r="H534">
        <v>420000</v>
      </c>
      <c r="I534" s="10">
        <v>189000</v>
      </c>
      <c r="J534">
        <f t="shared" si="9"/>
        <v>472</v>
      </c>
    </row>
    <row r="535" spans="1:10">
      <c r="A535" s="4" t="s">
        <v>1106</v>
      </c>
      <c r="B535" s="4">
        <v>1128299</v>
      </c>
      <c r="C535" s="5">
        <v>43863</v>
      </c>
      <c r="D535" s="4" t="s">
        <v>283</v>
      </c>
      <c r="E535" s="12" t="s">
        <v>1087</v>
      </c>
      <c r="F535" s="13">
        <v>650</v>
      </c>
      <c r="G535">
        <v>550</v>
      </c>
      <c r="H535">
        <v>357500</v>
      </c>
      <c r="I535" s="10">
        <v>107250</v>
      </c>
      <c r="J535">
        <f t="shared" si="9"/>
        <v>472</v>
      </c>
    </row>
    <row r="536" spans="1:10">
      <c r="A536" s="4" t="s">
        <v>1106</v>
      </c>
      <c r="B536" s="4">
        <v>1128299</v>
      </c>
      <c r="C536" s="5">
        <v>43864</v>
      </c>
      <c r="D536" s="4" t="s">
        <v>283</v>
      </c>
      <c r="E536" s="12" t="s">
        <v>1087</v>
      </c>
      <c r="F536" s="13">
        <v>650</v>
      </c>
      <c r="G536">
        <v>550</v>
      </c>
      <c r="H536">
        <v>357500</v>
      </c>
      <c r="I536" s="10">
        <v>160875</v>
      </c>
      <c r="J536">
        <f t="shared" si="9"/>
        <v>472</v>
      </c>
    </row>
    <row r="537" spans="1:10">
      <c r="A537" s="4" t="s">
        <v>1106</v>
      </c>
      <c r="B537" s="4">
        <v>1128299</v>
      </c>
      <c r="C537" s="5">
        <v>43865</v>
      </c>
      <c r="D537" s="4" t="s">
        <v>283</v>
      </c>
      <c r="E537" s="12" t="s">
        <v>1087</v>
      </c>
      <c r="F537" s="13">
        <v>600</v>
      </c>
      <c r="G537">
        <v>425</v>
      </c>
      <c r="H537">
        <v>255000</v>
      </c>
      <c r="I537" s="10">
        <v>102000</v>
      </c>
      <c r="J537">
        <f t="shared" si="9"/>
        <v>472</v>
      </c>
    </row>
    <row r="538" spans="1:10">
      <c r="A538" s="4" t="s">
        <v>1106</v>
      </c>
      <c r="B538" s="4">
        <v>1128299</v>
      </c>
      <c r="C538" s="5">
        <v>43866</v>
      </c>
      <c r="D538" s="4" t="s">
        <v>283</v>
      </c>
      <c r="E538" s="12" t="s">
        <v>1089</v>
      </c>
      <c r="F538" s="13">
        <v>650</v>
      </c>
      <c r="G538">
        <v>300</v>
      </c>
      <c r="H538">
        <v>195000</v>
      </c>
      <c r="I538" s="10">
        <v>117000</v>
      </c>
      <c r="J538">
        <f t="shared" si="9"/>
        <v>472</v>
      </c>
    </row>
    <row r="539" spans="1:10">
      <c r="A539" s="4" t="s">
        <v>1106</v>
      </c>
      <c r="B539" s="4">
        <v>1128299</v>
      </c>
      <c r="C539" s="5">
        <v>43867</v>
      </c>
      <c r="D539" s="4" t="s">
        <v>283</v>
      </c>
      <c r="E539" s="12" t="s">
        <v>1087</v>
      </c>
      <c r="F539" s="13">
        <v>800</v>
      </c>
      <c r="G539">
        <v>600</v>
      </c>
      <c r="H539">
        <v>480000</v>
      </c>
      <c r="I539" s="10">
        <v>120000</v>
      </c>
      <c r="J539">
        <f t="shared" si="9"/>
        <v>472</v>
      </c>
    </row>
    <row r="540" spans="1:10">
      <c r="A540" s="4" t="s">
        <v>1106</v>
      </c>
      <c r="B540" s="4">
        <v>1128299</v>
      </c>
      <c r="C540" s="5">
        <v>43868</v>
      </c>
      <c r="D540" s="4" t="s">
        <v>283</v>
      </c>
      <c r="E540" s="12" t="s">
        <v>1086</v>
      </c>
      <c r="F540" s="13">
        <v>600</v>
      </c>
      <c r="G540">
        <v>750</v>
      </c>
      <c r="H540">
        <v>450000</v>
      </c>
      <c r="I540" s="10">
        <v>180000</v>
      </c>
      <c r="J540">
        <f t="shared" si="9"/>
        <v>472</v>
      </c>
    </row>
    <row r="541" spans="1:10">
      <c r="A541" s="4" t="s">
        <v>1106</v>
      </c>
      <c r="B541" s="4">
        <v>1128299</v>
      </c>
      <c r="C541" s="5">
        <v>43869</v>
      </c>
      <c r="D541" s="4" t="s">
        <v>283</v>
      </c>
      <c r="E541" s="12" t="s">
        <v>1086</v>
      </c>
      <c r="F541" s="13">
        <v>650</v>
      </c>
      <c r="G541">
        <v>600</v>
      </c>
      <c r="H541">
        <v>390000</v>
      </c>
      <c r="I541" s="10">
        <v>97500</v>
      </c>
      <c r="J541">
        <f t="shared" si="9"/>
        <v>472</v>
      </c>
    </row>
    <row r="542" spans="1:10">
      <c r="A542" s="4" t="s">
        <v>1106</v>
      </c>
      <c r="B542" s="4">
        <v>1128299</v>
      </c>
      <c r="C542" s="5">
        <v>43870</v>
      </c>
      <c r="D542" s="4" t="s">
        <v>283</v>
      </c>
      <c r="E542" s="12" t="s">
        <v>1090</v>
      </c>
      <c r="F542" s="13">
        <v>650</v>
      </c>
      <c r="G542">
        <v>550</v>
      </c>
      <c r="H542">
        <v>357500</v>
      </c>
      <c r="I542" s="10">
        <v>143000</v>
      </c>
      <c r="J542">
        <f t="shared" si="9"/>
        <v>472</v>
      </c>
    </row>
    <row r="543" spans="1:10">
      <c r="A543" s="4" t="s">
        <v>1106</v>
      </c>
      <c r="B543" s="4">
        <v>1128299</v>
      </c>
      <c r="C543" s="5">
        <v>43871</v>
      </c>
      <c r="D543" s="4" t="s">
        <v>283</v>
      </c>
      <c r="E543" s="12" t="s">
        <v>1087</v>
      </c>
      <c r="F543" s="13">
        <v>600</v>
      </c>
      <c r="G543">
        <v>450</v>
      </c>
      <c r="H543">
        <v>270000</v>
      </c>
      <c r="I543" s="10">
        <v>94500</v>
      </c>
      <c r="J543">
        <f t="shared" si="9"/>
        <v>472</v>
      </c>
    </row>
    <row r="544" spans="1:10">
      <c r="A544" s="4" t="s">
        <v>1106</v>
      </c>
      <c r="B544" s="4">
        <v>1128299</v>
      </c>
      <c r="C544" s="5">
        <v>43872</v>
      </c>
      <c r="D544" s="4" t="s">
        <v>283</v>
      </c>
      <c r="E544" s="12" t="s">
        <v>1087</v>
      </c>
      <c r="F544" s="13">
        <v>650</v>
      </c>
      <c r="G544">
        <v>500</v>
      </c>
      <c r="H544">
        <v>325000</v>
      </c>
      <c r="I544" s="10">
        <v>178750</v>
      </c>
      <c r="J544">
        <f t="shared" si="9"/>
        <v>472</v>
      </c>
    </row>
    <row r="545" spans="1:10">
      <c r="A545" s="4" t="s">
        <v>1106</v>
      </c>
      <c r="B545" s="4">
        <v>1128299</v>
      </c>
      <c r="C545" s="5">
        <v>43873</v>
      </c>
      <c r="D545" s="4" t="s">
        <v>283</v>
      </c>
      <c r="E545" s="12" t="s">
        <v>1086</v>
      </c>
      <c r="F545" s="13">
        <v>800</v>
      </c>
      <c r="G545">
        <v>500</v>
      </c>
      <c r="H545">
        <v>400000</v>
      </c>
      <c r="I545" s="10">
        <v>80000</v>
      </c>
      <c r="J545">
        <f t="shared" si="9"/>
        <v>472</v>
      </c>
    </row>
    <row r="546" spans="1:10">
      <c r="A546" s="4" t="s">
        <v>1106</v>
      </c>
      <c r="B546" s="4">
        <v>1128299</v>
      </c>
      <c r="C546" s="5">
        <v>43874</v>
      </c>
      <c r="D546" s="4" t="s">
        <v>283</v>
      </c>
      <c r="E546" s="12" t="s">
        <v>1086</v>
      </c>
      <c r="F546" s="13">
        <v>650</v>
      </c>
      <c r="G546">
        <v>700</v>
      </c>
      <c r="H546">
        <v>455000</v>
      </c>
      <c r="I546" s="10">
        <v>182000</v>
      </c>
      <c r="J546">
        <f t="shared" si="9"/>
        <v>472</v>
      </c>
    </row>
    <row r="547" spans="1:10">
      <c r="A547" s="4" t="s">
        <v>1106</v>
      </c>
      <c r="B547" s="4">
        <v>1128299</v>
      </c>
      <c r="C547" s="5">
        <v>43875</v>
      </c>
      <c r="D547" s="4" t="s">
        <v>283</v>
      </c>
      <c r="E547" s="12" t="s">
        <v>1087</v>
      </c>
      <c r="F547" s="13">
        <v>700</v>
      </c>
      <c r="G547">
        <v>650</v>
      </c>
      <c r="H547">
        <v>455000</v>
      </c>
      <c r="I547" s="10">
        <v>113750</v>
      </c>
      <c r="J547">
        <f t="shared" si="9"/>
        <v>472</v>
      </c>
    </row>
    <row r="548" spans="1:10">
      <c r="A548" s="4" t="s">
        <v>1106</v>
      </c>
      <c r="B548" s="4">
        <v>1128299</v>
      </c>
      <c r="C548" s="5">
        <v>43876</v>
      </c>
      <c r="D548" s="4" t="s">
        <v>283</v>
      </c>
      <c r="E548" s="12" t="s">
        <v>1086</v>
      </c>
      <c r="F548" s="13">
        <v>650</v>
      </c>
      <c r="G548">
        <v>525</v>
      </c>
      <c r="H548">
        <v>341250</v>
      </c>
      <c r="I548" s="10">
        <v>136500</v>
      </c>
      <c r="J548">
        <f t="shared" si="9"/>
        <v>472</v>
      </c>
    </row>
    <row r="549" spans="1:10">
      <c r="A549" s="4" t="s">
        <v>1106</v>
      </c>
      <c r="B549" s="4">
        <v>1128299</v>
      </c>
      <c r="C549" s="5">
        <v>43877</v>
      </c>
      <c r="D549" s="4" t="s">
        <v>283</v>
      </c>
      <c r="E549" s="12" t="s">
        <v>1086</v>
      </c>
      <c r="F549" s="13">
        <v>650</v>
      </c>
      <c r="G549">
        <v>475</v>
      </c>
      <c r="H549">
        <v>308750</v>
      </c>
      <c r="I549" s="10">
        <v>108062.5</v>
      </c>
      <c r="J549">
        <f t="shared" si="9"/>
        <v>472</v>
      </c>
    </row>
    <row r="550" spans="1:10">
      <c r="A550" s="4" t="s">
        <v>1106</v>
      </c>
      <c r="B550" s="4">
        <v>1128299</v>
      </c>
      <c r="C550" s="5">
        <v>43878</v>
      </c>
      <c r="D550" s="4" t="s">
        <v>283</v>
      </c>
      <c r="E550" s="12" t="s">
        <v>1087</v>
      </c>
      <c r="F550" s="13">
        <v>750</v>
      </c>
      <c r="G550">
        <v>475</v>
      </c>
      <c r="H550">
        <v>356250</v>
      </c>
      <c r="I550" s="10">
        <v>195937.5</v>
      </c>
      <c r="J550">
        <f t="shared" si="9"/>
        <v>472</v>
      </c>
    </row>
    <row r="551" spans="1:10">
      <c r="A551" s="4" t="s">
        <v>1106</v>
      </c>
      <c r="B551" s="4">
        <v>1128299</v>
      </c>
      <c r="C551" s="5">
        <v>43879</v>
      </c>
      <c r="D551" s="4" t="s">
        <v>283</v>
      </c>
      <c r="E551" s="12" t="s">
        <v>1087</v>
      </c>
      <c r="F551" s="13">
        <v>800</v>
      </c>
      <c r="G551">
        <v>400</v>
      </c>
      <c r="H551">
        <v>320000</v>
      </c>
      <c r="I551" s="10">
        <v>64000</v>
      </c>
      <c r="J551">
        <f t="shared" si="9"/>
        <v>472</v>
      </c>
    </row>
    <row r="552" spans="1:10">
      <c r="A552" s="4" t="s">
        <v>1106</v>
      </c>
      <c r="B552" s="4">
        <v>1128299</v>
      </c>
      <c r="C552" s="5">
        <v>43880</v>
      </c>
      <c r="D552" s="4" t="s">
        <v>283</v>
      </c>
      <c r="E552" s="12" t="s">
        <v>1086</v>
      </c>
      <c r="F552" s="13">
        <v>600</v>
      </c>
      <c r="G552">
        <v>600</v>
      </c>
      <c r="H552">
        <v>360000</v>
      </c>
      <c r="I552" s="10">
        <v>126000</v>
      </c>
      <c r="J552">
        <f t="shared" si="9"/>
        <v>472</v>
      </c>
    </row>
    <row r="553" spans="1:10">
      <c r="A553" s="4" t="s">
        <v>1106</v>
      </c>
      <c r="B553" s="4">
        <v>1128299</v>
      </c>
      <c r="C553" s="5">
        <v>43881</v>
      </c>
      <c r="D553" s="4" t="s">
        <v>283</v>
      </c>
      <c r="E553" s="12" t="s">
        <v>1087</v>
      </c>
      <c r="F553" s="13">
        <v>650</v>
      </c>
      <c r="G553">
        <v>600</v>
      </c>
      <c r="H553">
        <v>390000</v>
      </c>
      <c r="I553" s="10">
        <v>78000</v>
      </c>
      <c r="J553">
        <f t="shared" si="9"/>
        <v>472</v>
      </c>
    </row>
    <row r="554" spans="1:10">
      <c r="A554" s="4" t="s">
        <v>1106</v>
      </c>
      <c r="B554" s="4">
        <v>1128299</v>
      </c>
      <c r="C554" s="5">
        <v>43882</v>
      </c>
      <c r="D554" s="4" t="s">
        <v>283</v>
      </c>
      <c r="E554" s="12" t="s">
        <v>1087</v>
      </c>
      <c r="F554" s="13">
        <v>600</v>
      </c>
      <c r="G554">
        <v>450</v>
      </c>
      <c r="H554">
        <v>270000</v>
      </c>
      <c r="I554" s="10">
        <v>94500</v>
      </c>
      <c r="J554">
        <f t="shared" si="9"/>
        <v>472</v>
      </c>
    </row>
    <row r="555" spans="1:10">
      <c r="A555" s="4" t="s">
        <v>1106</v>
      </c>
      <c r="B555" s="4">
        <v>1128299</v>
      </c>
      <c r="C555" s="5">
        <v>43883</v>
      </c>
      <c r="D555" s="4" t="s">
        <v>283</v>
      </c>
      <c r="E555" s="12" t="s">
        <v>1088</v>
      </c>
      <c r="F555" s="13">
        <v>600</v>
      </c>
      <c r="G555">
        <v>400</v>
      </c>
      <c r="H555">
        <v>240000</v>
      </c>
      <c r="I555" s="10">
        <v>72000</v>
      </c>
      <c r="J555">
        <f t="shared" si="9"/>
        <v>472</v>
      </c>
    </row>
    <row r="556" spans="1:10">
      <c r="A556" s="4" t="s">
        <v>1106</v>
      </c>
      <c r="B556" s="4">
        <v>1128299</v>
      </c>
      <c r="C556" s="5">
        <v>43884</v>
      </c>
      <c r="D556" s="4" t="s">
        <v>283</v>
      </c>
      <c r="E556" s="12" t="s">
        <v>1087</v>
      </c>
      <c r="F556" s="13">
        <v>700</v>
      </c>
      <c r="G556">
        <v>400</v>
      </c>
      <c r="H556">
        <v>280000</v>
      </c>
      <c r="I556" s="10">
        <v>140000</v>
      </c>
      <c r="J556">
        <f t="shared" si="9"/>
        <v>472</v>
      </c>
    </row>
    <row r="557" spans="1:10">
      <c r="A557" s="4" t="s">
        <v>1106</v>
      </c>
      <c r="B557" s="4">
        <v>1128299</v>
      </c>
      <c r="C557" s="5">
        <v>43885</v>
      </c>
      <c r="D557" s="4" t="s">
        <v>283</v>
      </c>
      <c r="E557" s="12" t="s">
        <v>1088</v>
      </c>
      <c r="F557" s="13">
        <v>750</v>
      </c>
      <c r="G557">
        <v>450</v>
      </c>
      <c r="H557">
        <v>337500</v>
      </c>
      <c r="I557" s="10">
        <v>50625</v>
      </c>
      <c r="J557">
        <f t="shared" si="9"/>
        <v>472</v>
      </c>
    </row>
    <row r="558" spans="1:10">
      <c r="A558" s="4" t="s">
        <v>1106</v>
      </c>
      <c r="B558" s="4">
        <v>1128299</v>
      </c>
      <c r="C558" s="5">
        <v>43886</v>
      </c>
      <c r="D558" s="4" t="s">
        <v>283</v>
      </c>
      <c r="E558" s="12" t="s">
        <v>1087</v>
      </c>
      <c r="F558" s="13">
        <v>600</v>
      </c>
      <c r="G558">
        <v>550</v>
      </c>
      <c r="H558">
        <v>330000</v>
      </c>
      <c r="I558" s="10">
        <v>115500</v>
      </c>
      <c r="J558">
        <f t="shared" si="9"/>
        <v>472</v>
      </c>
    </row>
    <row r="559" spans="1:10">
      <c r="A559" s="4" t="s">
        <v>1106</v>
      </c>
      <c r="B559" s="4">
        <v>1128299</v>
      </c>
      <c r="C559" s="5">
        <v>43887</v>
      </c>
      <c r="D559" s="4" t="s">
        <v>283</v>
      </c>
      <c r="E559" s="12" t="s">
        <v>1087</v>
      </c>
      <c r="F559" s="13">
        <v>650</v>
      </c>
      <c r="G559">
        <v>550</v>
      </c>
      <c r="H559">
        <v>357500</v>
      </c>
      <c r="I559" s="10">
        <v>71500</v>
      </c>
      <c r="J559">
        <f t="shared" si="9"/>
        <v>472</v>
      </c>
    </row>
    <row r="560" spans="1:10">
      <c r="A560" s="4" t="s">
        <v>1106</v>
      </c>
      <c r="B560" s="4">
        <v>1128299</v>
      </c>
      <c r="C560" s="5">
        <v>43888</v>
      </c>
      <c r="D560" s="4" t="s">
        <v>283</v>
      </c>
      <c r="E560" s="12" t="s">
        <v>1087</v>
      </c>
      <c r="F560" s="13">
        <v>600</v>
      </c>
      <c r="G560">
        <v>375</v>
      </c>
      <c r="H560">
        <v>225000</v>
      </c>
      <c r="I560" s="10">
        <v>78750</v>
      </c>
      <c r="J560">
        <f t="shared" si="9"/>
        <v>472</v>
      </c>
    </row>
    <row r="561" spans="1:10">
      <c r="A561" s="4" t="s">
        <v>1106</v>
      </c>
      <c r="B561" s="4">
        <v>1128299</v>
      </c>
      <c r="C561" s="5">
        <v>43889</v>
      </c>
      <c r="D561" s="4" t="s">
        <v>283</v>
      </c>
      <c r="E561" s="12" t="s">
        <v>1087</v>
      </c>
      <c r="F561" s="13">
        <v>600</v>
      </c>
      <c r="G561">
        <v>350</v>
      </c>
      <c r="H561">
        <v>210000</v>
      </c>
      <c r="I561" s="10">
        <v>63000</v>
      </c>
      <c r="J561">
        <f t="shared" si="9"/>
        <v>472</v>
      </c>
    </row>
    <row r="562" spans="1:10">
      <c r="A562" s="4" t="s">
        <v>1106</v>
      </c>
      <c r="B562" s="4">
        <v>1128299</v>
      </c>
      <c r="C562" s="5">
        <v>43891</v>
      </c>
      <c r="D562" s="4" t="s">
        <v>283</v>
      </c>
      <c r="E562" s="12" t="s">
        <v>1087</v>
      </c>
      <c r="F562" s="13">
        <v>700</v>
      </c>
      <c r="G562">
        <v>325</v>
      </c>
      <c r="H562">
        <v>227500</v>
      </c>
      <c r="I562" s="10">
        <v>113750</v>
      </c>
      <c r="J562">
        <f t="shared" si="9"/>
        <v>472</v>
      </c>
    </row>
    <row r="563" spans="1:10">
      <c r="A563" s="4" t="s">
        <v>1106</v>
      </c>
      <c r="B563" s="4">
        <v>1128299</v>
      </c>
      <c r="C563" s="5">
        <v>43892</v>
      </c>
      <c r="D563" s="4" t="s">
        <v>283</v>
      </c>
      <c r="E563" s="12" t="s">
        <v>1087</v>
      </c>
      <c r="F563" s="13">
        <v>750</v>
      </c>
      <c r="G563">
        <v>375</v>
      </c>
      <c r="H563">
        <v>281250</v>
      </c>
      <c r="I563" s="10">
        <v>42187.5</v>
      </c>
      <c r="J563">
        <f t="shared" si="9"/>
        <v>472</v>
      </c>
    </row>
    <row r="564" spans="1:10">
      <c r="A564" s="4" t="s">
        <v>1106</v>
      </c>
      <c r="B564" s="4">
        <v>1128299</v>
      </c>
      <c r="C564" s="5">
        <v>43893</v>
      </c>
      <c r="D564" s="4" t="s">
        <v>283</v>
      </c>
      <c r="E564" s="12" t="s">
        <v>1087</v>
      </c>
      <c r="F564" s="13">
        <v>600</v>
      </c>
      <c r="G564">
        <v>575</v>
      </c>
      <c r="H564">
        <v>345000</v>
      </c>
      <c r="I564" s="10">
        <v>120750</v>
      </c>
      <c r="J564">
        <f t="shared" si="9"/>
        <v>472</v>
      </c>
    </row>
    <row r="565" spans="1:10">
      <c r="A565" s="4" t="s">
        <v>1106</v>
      </c>
      <c r="B565" s="4">
        <v>1128299</v>
      </c>
      <c r="C565" s="5">
        <v>43894</v>
      </c>
      <c r="D565" s="4" t="s">
        <v>283</v>
      </c>
      <c r="E565" s="12" t="s">
        <v>1086</v>
      </c>
      <c r="F565" s="13">
        <v>650</v>
      </c>
      <c r="G565">
        <v>575</v>
      </c>
      <c r="H565">
        <v>373750</v>
      </c>
      <c r="I565" s="10">
        <v>74750</v>
      </c>
      <c r="J565">
        <f t="shared" si="9"/>
        <v>472</v>
      </c>
    </row>
    <row r="566" spans="1:10">
      <c r="A566" s="4" t="s">
        <v>1106</v>
      </c>
      <c r="B566" s="4">
        <v>1128299</v>
      </c>
      <c r="C566" s="5">
        <v>43895</v>
      </c>
      <c r="D566" s="4" t="s">
        <v>283</v>
      </c>
      <c r="E566" s="12" t="s">
        <v>1086</v>
      </c>
      <c r="F566" s="13">
        <v>600.00000000000011</v>
      </c>
      <c r="G566">
        <v>425</v>
      </c>
      <c r="H566">
        <v>255000.00000000003</v>
      </c>
      <c r="I566" s="10">
        <v>89250</v>
      </c>
      <c r="J566">
        <f t="shared" si="9"/>
        <v>472</v>
      </c>
    </row>
    <row r="567" spans="1:10">
      <c r="A567" s="4" t="s">
        <v>1106</v>
      </c>
      <c r="B567" s="4">
        <v>1128299</v>
      </c>
      <c r="C567" s="5">
        <v>43896</v>
      </c>
      <c r="D567" s="4" t="s">
        <v>283</v>
      </c>
      <c r="E567" s="12" t="s">
        <v>1087</v>
      </c>
      <c r="F567" s="13">
        <v>600</v>
      </c>
      <c r="G567">
        <v>400</v>
      </c>
      <c r="H567">
        <v>240000</v>
      </c>
      <c r="I567" s="10">
        <v>72000</v>
      </c>
      <c r="J567">
        <f t="shared" si="9"/>
        <v>472</v>
      </c>
    </row>
    <row r="568" spans="1:10">
      <c r="A568" s="4" t="s">
        <v>1106</v>
      </c>
      <c r="B568" s="4">
        <v>1128299</v>
      </c>
      <c r="C568" s="5">
        <v>43897</v>
      </c>
      <c r="D568" s="4" t="s">
        <v>283</v>
      </c>
      <c r="E568" s="12" t="s">
        <v>1086</v>
      </c>
      <c r="F568" s="13">
        <v>700</v>
      </c>
      <c r="G568">
        <v>350</v>
      </c>
      <c r="H568">
        <v>245000</v>
      </c>
      <c r="I568" s="10">
        <v>122500</v>
      </c>
      <c r="J568">
        <f t="shared" si="9"/>
        <v>472</v>
      </c>
    </row>
    <row r="569" spans="1:10">
      <c r="A569" s="4" t="s">
        <v>1106</v>
      </c>
      <c r="B569" s="4">
        <v>1128299</v>
      </c>
      <c r="C569" s="5">
        <v>43898</v>
      </c>
      <c r="D569" s="4" t="s">
        <v>283</v>
      </c>
      <c r="E569" s="12" t="s">
        <v>1087</v>
      </c>
      <c r="F569" s="13">
        <v>750</v>
      </c>
      <c r="G569">
        <v>475</v>
      </c>
      <c r="H569">
        <v>356250</v>
      </c>
      <c r="I569" s="10">
        <v>53437.5</v>
      </c>
      <c r="J569">
        <f t="shared" si="9"/>
        <v>472</v>
      </c>
    </row>
    <row r="570" spans="1:10">
      <c r="A570" s="4" t="s">
        <v>1106</v>
      </c>
      <c r="B570" s="4">
        <v>1128299</v>
      </c>
      <c r="C570" s="5">
        <v>43899</v>
      </c>
      <c r="D570" s="4" t="s">
        <v>283</v>
      </c>
      <c r="E570" s="12" t="s">
        <v>1086</v>
      </c>
      <c r="F570" s="13">
        <v>600</v>
      </c>
      <c r="G570">
        <v>675</v>
      </c>
      <c r="H570">
        <v>405000</v>
      </c>
      <c r="I570" s="10">
        <v>141750</v>
      </c>
      <c r="J570">
        <f t="shared" si="9"/>
        <v>472</v>
      </c>
    </row>
    <row r="571" spans="1:10">
      <c r="A571" s="4" t="s">
        <v>1106</v>
      </c>
      <c r="B571" s="4">
        <v>1128299</v>
      </c>
      <c r="C571" s="5">
        <v>43900</v>
      </c>
      <c r="D571" s="4" t="s">
        <v>283</v>
      </c>
      <c r="E571" s="12" t="s">
        <v>1087</v>
      </c>
      <c r="F571" s="13">
        <v>650</v>
      </c>
      <c r="G571">
        <v>675</v>
      </c>
      <c r="H571">
        <v>438750</v>
      </c>
      <c r="I571" s="10">
        <v>87750</v>
      </c>
      <c r="J571">
        <f t="shared" si="9"/>
        <v>472</v>
      </c>
    </row>
    <row r="572" spans="1:10">
      <c r="A572" s="4" t="s">
        <v>1106</v>
      </c>
      <c r="B572" s="4">
        <v>1128299</v>
      </c>
      <c r="C572" s="5">
        <v>43901</v>
      </c>
      <c r="D572" s="4" t="s">
        <v>283</v>
      </c>
      <c r="E572" s="12" t="s">
        <v>1087</v>
      </c>
      <c r="F572" s="13">
        <v>600</v>
      </c>
      <c r="G572">
        <v>475</v>
      </c>
      <c r="H572">
        <v>285000</v>
      </c>
      <c r="I572" s="10">
        <v>99750</v>
      </c>
      <c r="J572">
        <f t="shared" si="9"/>
        <v>472</v>
      </c>
    </row>
    <row r="573" spans="1:10">
      <c r="A573" s="4" t="s">
        <v>1106</v>
      </c>
      <c r="B573" s="4">
        <v>1128299</v>
      </c>
      <c r="C573" s="5">
        <v>43902</v>
      </c>
      <c r="D573" s="4" t="s">
        <v>283</v>
      </c>
      <c r="E573" s="12" t="s">
        <v>1087</v>
      </c>
      <c r="F573" s="13">
        <v>600</v>
      </c>
      <c r="G573">
        <v>475</v>
      </c>
      <c r="H573">
        <v>285000</v>
      </c>
      <c r="I573" s="10">
        <v>85500</v>
      </c>
      <c r="J573">
        <f t="shared" si="9"/>
        <v>472</v>
      </c>
    </row>
    <row r="574" spans="1:10">
      <c r="A574" s="4" t="s">
        <v>1106</v>
      </c>
      <c r="B574" s="4">
        <v>1128299</v>
      </c>
      <c r="C574" s="5">
        <v>43903</v>
      </c>
      <c r="D574" s="4" t="s">
        <v>283</v>
      </c>
      <c r="E574" s="12" t="s">
        <v>1087</v>
      </c>
      <c r="F574" s="13">
        <v>700</v>
      </c>
      <c r="G574">
        <v>400</v>
      </c>
      <c r="H574">
        <v>280000</v>
      </c>
      <c r="I574" s="10">
        <v>140000</v>
      </c>
      <c r="J574">
        <f t="shared" si="9"/>
        <v>472</v>
      </c>
    </row>
    <row r="575" spans="1:10">
      <c r="A575" s="4" t="s">
        <v>1106</v>
      </c>
      <c r="B575" s="4">
        <v>1128299</v>
      </c>
      <c r="C575" s="5">
        <v>43904</v>
      </c>
      <c r="D575" s="4" t="s">
        <v>283</v>
      </c>
      <c r="E575" s="12" t="s">
        <v>1087</v>
      </c>
      <c r="F575" s="13">
        <v>750</v>
      </c>
      <c r="G575">
        <v>500</v>
      </c>
      <c r="H575">
        <v>375000</v>
      </c>
      <c r="I575" s="10">
        <v>56250</v>
      </c>
      <c r="J575">
        <f t="shared" si="9"/>
        <v>472</v>
      </c>
    </row>
    <row r="576" spans="1:10">
      <c r="A576" s="4" t="s">
        <v>1106</v>
      </c>
      <c r="B576" s="4">
        <v>1128299</v>
      </c>
      <c r="C576" s="5">
        <v>43905</v>
      </c>
      <c r="D576" s="4" t="s">
        <v>283</v>
      </c>
      <c r="E576" s="12" t="s">
        <v>1087</v>
      </c>
      <c r="F576" s="13">
        <v>300.00000000000006</v>
      </c>
      <c r="G576">
        <v>425</v>
      </c>
      <c r="H576">
        <v>127500.00000000001</v>
      </c>
      <c r="I576" s="10">
        <v>44625</v>
      </c>
      <c r="J576">
        <f t="shared" si="9"/>
        <v>472</v>
      </c>
    </row>
    <row r="577" spans="1:10">
      <c r="A577" s="4" t="s">
        <v>1106</v>
      </c>
      <c r="B577" s="4">
        <v>1128299</v>
      </c>
      <c r="C577" s="5">
        <v>43906</v>
      </c>
      <c r="D577" s="4" t="s">
        <v>283</v>
      </c>
      <c r="E577" s="12" t="s">
        <v>1087</v>
      </c>
      <c r="F577" s="13">
        <v>400</v>
      </c>
      <c r="G577">
        <v>425</v>
      </c>
      <c r="H577">
        <v>170000</v>
      </c>
      <c r="I577" s="10">
        <v>34000</v>
      </c>
      <c r="J577">
        <f t="shared" si="9"/>
        <v>472</v>
      </c>
    </row>
    <row r="578" spans="1:10">
      <c r="A578" s="4" t="s">
        <v>1106</v>
      </c>
      <c r="B578" s="4">
        <v>1128299</v>
      </c>
      <c r="C578" s="5">
        <v>43907</v>
      </c>
      <c r="D578" s="4" t="s">
        <v>283</v>
      </c>
      <c r="E578" s="12" t="s">
        <v>1088</v>
      </c>
      <c r="F578" s="13">
        <v>400</v>
      </c>
      <c r="G578">
        <v>425</v>
      </c>
      <c r="H578">
        <v>170000</v>
      </c>
      <c r="I578" s="10">
        <v>59500</v>
      </c>
      <c r="J578">
        <f t="shared" si="9"/>
        <v>472</v>
      </c>
    </row>
    <row r="579" spans="1:10">
      <c r="A579" s="4" t="s">
        <v>1106</v>
      </c>
      <c r="B579" s="4">
        <v>1128299</v>
      </c>
      <c r="C579" s="5">
        <v>43908</v>
      </c>
      <c r="D579" s="4" t="s">
        <v>283</v>
      </c>
      <c r="E579" s="12" t="s">
        <v>1086</v>
      </c>
      <c r="F579" s="13">
        <v>400</v>
      </c>
      <c r="G579">
        <v>275</v>
      </c>
      <c r="H579">
        <v>110000</v>
      </c>
      <c r="I579" s="10">
        <v>33000</v>
      </c>
      <c r="J579">
        <f t="shared" si="9"/>
        <v>472</v>
      </c>
    </row>
    <row r="580" spans="1:10">
      <c r="A580" s="4" t="s">
        <v>1106</v>
      </c>
      <c r="B580" s="4">
        <v>1128299</v>
      </c>
      <c r="C580" s="5">
        <v>43909</v>
      </c>
      <c r="D580" s="4" t="s">
        <v>283</v>
      </c>
      <c r="E580" s="12" t="s">
        <v>1087</v>
      </c>
      <c r="F580" s="13">
        <v>450</v>
      </c>
      <c r="G580">
        <v>225</v>
      </c>
      <c r="H580">
        <v>101250</v>
      </c>
      <c r="I580" s="10">
        <v>50625</v>
      </c>
      <c r="J580">
        <f t="shared" si="9"/>
        <v>472</v>
      </c>
    </row>
    <row r="581" spans="1:10">
      <c r="A581" s="4" t="s">
        <v>1106</v>
      </c>
      <c r="B581" s="4">
        <v>1128299</v>
      </c>
      <c r="C581" s="5">
        <v>43910</v>
      </c>
      <c r="D581" s="4" t="s">
        <v>283</v>
      </c>
      <c r="E581" s="12" t="s">
        <v>1087</v>
      </c>
      <c r="F581" s="13">
        <v>400</v>
      </c>
      <c r="G581">
        <v>475</v>
      </c>
      <c r="H581">
        <v>190000</v>
      </c>
      <c r="I581" s="10">
        <v>28500</v>
      </c>
      <c r="J581">
        <f t="shared" ref="J581:J644" si="10">VLOOKUP(A581,L$9:M$14,2,0)</f>
        <v>472</v>
      </c>
    </row>
    <row r="582" spans="1:10">
      <c r="A582" s="4" t="s">
        <v>1106</v>
      </c>
      <c r="B582" s="4">
        <v>1128299</v>
      </c>
      <c r="C582" s="5">
        <v>43911</v>
      </c>
      <c r="D582" s="4" t="s">
        <v>283</v>
      </c>
      <c r="E582" s="12" t="s">
        <v>1086</v>
      </c>
      <c r="F582" s="13">
        <v>300</v>
      </c>
      <c r="G582">
        <v>525</v>
      </c>
      <c r="H582">
        <v>157500</v>
      </c>
      <c r="I582" s="10">
        <v>55125</v>
      </c>
      <c r="J582">
        <f t="shared" si="10"/>
        <v>472</v>
      </c>
    </row>
    <row r="583" spans="1:10">
      <c r="A583" s="4" t="s">
        <v>1106</v>
      </c>
      <c r="B583" s="4">
        <v>1128299</v>
      </c>
      <c r="C583" s="5">
        <v>43912</v>
      </c>
      <c r="D583" s="4" t="s">
        <v>283</v>
      </c>
      <c r="E583" s="12" t="s">
        <v>1086</v>
      </c>
      <c r="F583" s="13">
        <v>400</v>
      </c>
      <c r="G583">
        <v>425</v>
      </c>
      <c r="H583">
        <v>170000</v>
      </c>
      <c r="I583" s="10">
        <v>34000</v>
      </c>
      <c r="J583">
        <f t="shared" si="10"/>
        <v>472</v>
      </c>
    </row>
    <row r="584" spans="1:10">
      <c r="A584" s="4" t="s">
        <v>1106</v>
      </c>
      <c r="B584" s="4">
        <v>1128299</v>
      </c>
      <c r="C584" s="5">
        <v>43913</v>
      </c>
      <c r="D584" s="4" t="s">
        <v>283</v>
      </c>
      <c r="E584" s="12" t="s">
        <v>1087</v>
      </c>
      <c r="F584" s="13">
        <v>400</v>
      </c>
      <c r="G584">
        <v>425</v>
      </c>
      <c r="H584">
        <v>170000</v>
      </c>
      <c r="I584" s="10">
        <v>59500</v>
      </c>
      <c r="J584">
        <f t="shared" si="10"/>
        <v>472</v>
      </c>
    </row>
    <row r="585" spans="1:10">
      <c r="A585" s="4" t="s">
        <v>1106</v>
      </c>
      <c r="B585" s="4">
        <v>1128299</v>
      </c>
      <c r="C585" s="5">
        <v>43914</v>
      </c>
      <c r="D585" s="4" t="s">
        <v>283</v>
      </c>
      <c r="E585" s="12" t="s">
        <v>1086</v>
      </c>
      <c r="F585" s="13">
        <v>400</v>
      </c>
      <c r="G585">
        <v>275</v>
      </c>
      <c r="H585">
        <v>110000</v>
      </c>
      <c r="I585" s="10">
        <v>33000</v>
      </c>
      <c r="J585">
        <f t="shared" si="10"/>
        <v>472</v>
      </c>
    </row>
    <row r="586" spans="1:10">
      <c r="A586" s="4" t="s">
        <v>1106</v>
      </c>
      <c r="B586" s="4">
        <v>1128299</v>
      </c>
      <c r="C586" s="5">
        <v>43915</v>
      </c>
      <c r="D586" s="4" t="s">
        <v>283</v>
      </c>
      <c r="E586" s="12" t="s">
        <v>1088</v>
      </c>
      <c r="F586" s="13">
        <v>450</v>
      </c>
      <c r="G586">
        <v>200</v>
      </c>
      <c r="H586">
        <v>90000</v>
      </c>
      <c r="I586" s="10">
        <v>45000</v>
      </c>
      <c r="J586">
        <f t="shared" si="10"/>
        <v>472</v>
      </c>
    </row>
    <row r="587" spans="1:10">
      <c r="A587" s="4" t="s">
        <v>1106</v>
      </c>
      <c r="B587" s="4">
        <v>1128299</v>
      </c>
      <c r="C587" s="5">
        <v>43916</v>
      </c>
      <c r="D587" s="4" t="s">
        <v>283</v>
      </c>
      <c r="E587" s="12" t="s">
        <v>1087</v>
      </c>
      <c r="F587" s="13">
        <v>400</v>
      </c>
      <c r="G587">
        <v>400</v>
      </c>
      <c r="H587">
        <v>160000</v>
      </c>
      <c r="I587" s="10">
        <v>24000</v>
      </c>
      <c r="J587">
        <f t="shared" si="10"/>
        <v>472</v>
      </c>
    </row>
    <row r="588" spans="1:10">
      <c r="A588" s="4" t="s">
        <v>1106</v>
      </c>
      <c r="B588" s="4">
        <v>1128299</v>
      </c>
      <c r="C588" s="5">
        <v>43917</v>
      </c>
      <c r="D588" s="4" t="s">
        <v>283</v>
      </c>
      <c r="E588" s="12" t="s">
        <v>1086</v>
      </c>
      <c r="F588" s="13">
        <v>400</v>
      </c>
      <c r="G588">
        <v>550</v>
      </c>
      <c r="H588">
        <v>220000</v>
      </c>
      <c r="I588" s="10">
        <v>77000</v>
      </c>
      <c r="J588">
        <f t="shared" si="10"/>
        <v>472</v>
      </c>
    </row>
    <row r="589" spans="1:10">
      <c r="A589" s="4" t="s">
        <v>1106</v>
      </c>
      <c r="B589" s="4">
        <v>1128299</v>
      </c>
      <c r="C589" s="5">
        <v>43918</v>
      </c>
      <c r="D589" s="4" t="s">
        <v>283</v>
      </c>
      <c r="E589" s="12" t="s">
        <v>1088</v>
      </c>
      <c r="F589" s="13">
        <v>500</v>
      </c>
      <c r="G589">
        <v>400</v>
      </c>
      <c r="H589">
        <v>200000</v>
      </c>
      <c r="I589" s="10">
        <v>40000</v>
      </c>
      <c r="J589">
        <f t="shared" si="10"/>
        <v>472</v>
      </c>
    </row>
    <row r="590" spans="1:10">
      <c r="A590" s="4" t="s">
        <v>1106</v>
      </c>
      <c r="B590" s="4">
        <v>1128299</v>
      </c>
      <c r="C590" s="5">
        <v>43919</v>
      </c>
      <c r="D590" s="4" t="s">
        <v>283</v>
      </c>
      <c r="E590" s="12" t="s">
        <v>1087</v>
      </c>
      <c r="F590" s="13">
        <v>550</v>
      </c>
      <c r="G590">
        <v>400</v>
      </c>
      <c r="H590">
        <v>220000</v>
      </c>
      <c r="I590" s="10">
        <v>77000</v>
      </c>
      <c r="J590">
        <f t="shared" si="10"/>
        <v>472</v>
      </c>
    </row>
    <row r="591" spans="1:10">
      <c r="A591" s="4" t="s">
        <v>1106</v>
      </c>
      <c r="B591" s="4">
        <v>1128299</v>
      </c>
      <c r="C591" s="5">
        <v>43920</v>
      </c>
      <c r="D591" s="4" t="s">
        <v>283</v>
      </c>
      <c r="E591" s="12" t="s">
        <v>1086</v>
      </c>
      <c r="F591" s="13">
        <v>550</v>
      </c>
      <c r="G591">
        <v>300</v>
      </c>
      <c r="H591">
        <v>165000</v>
      </c>
      <c r="I591" s="10">
        <v>49500</v>
      </c>
      <c r="J591">
        <f t="shared" si="10"/>
        <v>472</v>
      </c>
    </row>
    <row r="592" spans="1:10">
      <c r="A592" s="4" t="s">
        <v>1106</v>
      </c>
      <c r="B592" s="4">
        <v>1128299</v>
      </c>
      <c r="C592" s="5">
        <v>43921</v>
      </c>
      <c r="D592" s="4" t="s">
        <v>283</v>
      </c>
      <c r="E592" s="12" t="s">
        <v>1086</v>
      </c>
      <c r="F592" s="13">
        <v>600</v>
      </c>
      <c r="G592">
        <v>150</v>
      </c>
      <c r="H592">
        <v>90000</v>
      </c>
      <c r="I592" s="10">
        <v>45000</v>
      </c>
      <c r="J592">
        <f t="shared" si="10"/>
        <v>472</v>
      </c>
    </row>
    <row r="593" spans="1:10">
      <c r="A593" s="4" t="s">
        <v>1106</v>
      </c>
      <c r="B593" s="4">
        <v>1128299</v>
      </c>
      <c r="C593" s="5">
        <v>43922</v>
      </c>
      <c r="D593" s="4" t="s">
        <v>283</v>
      </c>
      <c r="E593" s="12" t="s">
        <v>1086</v>
      </c>
      <c r="F593" s="13">
        <v>550</v>
      </c>
      <c r="G593">
        <v>350</v>
      </c>
      <c r="H593">
        <v>192500</v>
      </c>
      <c r="I593" s="10">
        <v>28875</v>
      </c>
      <c r="J593">
        <f t="shared" si="10"/>
        <v>472</v>
      </c>
    </row>
    <row r="594" spans="1:10">
      <c r="A594" s="4" t="s">
        <v>1106</v>
      </c>
      <c r="B594" s="4">
        <v>1128299</v>
      </c>
      <c r="C594" s="5">
        <v>43923</v>
      </c>
      <c r="D594" s="4" t="s">
        <v>283</v>
      </c>
      <c r="E594" s="12" t="s">
        <v>1087</v>
      </c>
      <c r="F594" s="13">
        <v>600</v>
      </c>
      <c r="G594">
        <v>525</v>
      </c>
      <c r="H594">
        <v>315000</v>
      </c>
      <c r="I594" s="10">
        <v>110250</v>
      </c>
      <c r="J594">
        <f t="shared" si="10"/>
        <v>472</v>
      </c>
    </row>
    <row r="595" spans="1:10">
      <c r="A595" s="4" t="s">
        <v>1106</v>
      </c>
      <c r="B595" s="4">
        <v>1128299</v>
      </c>
      <c r="C595" s="5">
        <v>43924</v>
      </c>
      <c r="D595" s="4" t="s">
        <v>283</v>
      </c>
      <c r="E595" s="12" t="s">
        <v>1087</v>
      </c>
      <c r="F595" s="13">
        <v>650</v>
      </c>
      <c r="G595">
        <v>325</v>
      </c>
      <c r="H595">
        <v>211250</v>
      </c>
      <c r="I595" s="10">
        <v>42250</v>
      </c>
      <c r="J595">
        <f t="shared" si="10"/>
        <v>472</v>
      </c>
    </row>
    <row r="596" spans="1:10">
      <c r="A596" s="4" t="s">
        <v>1106</v>
      </c>
      <c r="B596" s="4">
        <v>1128299</v>
      </c>
      <c r="C596" s="5">
        <v>43925</v>
      </c>
      <c r="D596" s="4" t="s">
        <v>283</v>
      </c>
      <c r="E596" s="12" t="s">
        <v>1087</v>
      </c>
      <c r="F596" s="13">
        <v>650.00000000000011</v>
      </c>
      <c r="G596">
        <v>375</v>
      </c>
      <c r="H596">
        <v>243750.00000000003</v>
      </c>
      <c r="I596" s="10">
        <v>85312.5</v>
      </c>
      <c r="J596">
        <f t="shared" si="10"/>
        <v>472</v>
      </c>
    </row>
    <row r="597" spans="1:10">
      <c r="A597" s="4" t="s">
        <v>1106</v>
      </c>
      <c r="B597" s="4">
        <v>1128299</v>
      </c>
      <c r="C597" s="5">
        <v>43926</v>
      </c>
      <c r="D597" s="4" t="s">
        <v>283</v>
      </c>
      <c r="E597" s="12" t="s">
        <v>1087</v>
      </c>
      <c r="F597" s="13">
        <v>600</v>
      </c>
      <c r="G597">
        <v>275</v>
      </c>
      <c r="H597">
        <v>165000</v>
      </c>
      <c r="I597" s="10">
        <v>49500</v>
      </c>
      <c r="J597">
        <f t="shared" si="10"/>
        <v>472</v>
      </c>
    </row>
    <row r="598" spans="1:10">
      <c r="A598" s="4" t="s">
        <v>1106</v>
      </c>
      <c r="B598" s="4">
        <v>1128299</v>
      </c>
      <c r="C598" s="5">
        <v>43927</v>
      </c>
      <c r="D598" s="4" t="s">
        <v>283</v>
      </c>
      <c r="E598" s="12" t="s">
        <v>1087</v>
      </c>
      <c r="F598" s="13">
        <v>650</v>
      </c>
      <c r="G598">
        <v>175</v>
      </c>
      <c r="H598">
        <v>113750</v>
      </c>
      <c r="I598" s="10">
        <v>56875</v>
      </c>
      <c r="J598">
        <f t="shared" si="10"/>
        <v>472</v>
      </c>
    </row>
    <row r="599" spans="1:10">
      <c r="A599" s="4" t="s">
        <v>1106</v>
      </c>
      <c r="B599" s="4">
        <v>1128299</v>
      </c>
      <c r="C599" s="5">
        <v>43928</v>
      </c>
      <c r="D599" s="4" t="s">
        <v>283</v>
      </c>
      <c r="E599" s="12" t="s">
        <v>1087</v>
      </c>
      <c r="F599" s="13">
        <v>800</v>
      </c>
      <c r="G599">
        <v>325</v>
      </c>
      <c r="H599">
        <v>260000</v>
      </c>
      <c r="I599" s="10">
        <v>39000</v>
      </c>
      <c r="J599">
        <f t="shared" si="10"/>
        <v>472</v>
      </c>
    </row>
    <row r="600" spans="1:10">
      <c r="A600" s="4" t="s">
        <v>1106</v>
      </c>
      <c r="B600" s="4">
        <v>1128299</v>
      </c>
      <c r="C600" s="5">
        <v>43929</v>
      </c>
      <c r="D600" s="4" t="s">
        <v>283</v>
      </c>
      <c r="E600" s="12" t="s">
        <v>1087</v>
      </c>
      <c r="F600" s="13">
        <v>600</v>
      </c>
      <c r="G600">
        <v>525</v>
      </c>
      <c r="H600">
        <v>315000</v>
      </c>
      <c r="I600" s="10">
        <v>157500</v>
      </c>
      <c r="J600">
        <f t="shared" si="10"/>
        <v>472</v>
      </c>
    </row>
    <row r="601" spans="1:10">
      <c r="A601" s="4" t="s">
        <v>1106</v>
      </c>
      <c r="B601" s="4">
        <v>1128299</v>
      </c>
      <c r="C601" s="5">
        <v>43930</v>
      </c>
      <c r="D601" s="4" t="s">
        <v>283</v>
      </c>
      <c r="E601" s="12" t="s">
        <v>1086</v>
      </c>
      <c r="F601" s="13">
        <v>650.00000000000011</v>
      </c>
      <c r="G601">
        <v>375</v>
      </c>
      <c r="H601">
        <v>243750.00000000003</v>
      </c>
      <c r="I601" s="10">
        <v>85312.5</v>
      </c>
      <c r="J601">
        <f t="shared" si="10"/>
        <v>472</v>
      </c>
    </row>
    <row r="602" spans="1:10">
      <c r="A602" s="4" t="s">
        <v>1106</v>
      </c>
      <c r="B602" s="4">
        <v>1128299</v>
      </c>
      <c r="C602" s="5">
        <v>43931</v>
      </c>
      <c r="D602" s="4" t="s">
        <v>283</v>
      </c>
      <c r="E602" s="12" t="s">
        <v>1087</v>
      </c>
      <c r="F602" s="13">
        <v>650</v>
      </c>
      <c r="G602">
        <v>375</v>
      </c>
      <c r="H602">
        <v>243750</v>
      </c>
      <c r="I602" s="10">
        <v>121875</v>
      </c>
      <c r="J602">
        <f t="shared" si="10"/>
        <v>472</v>
      </c>
    </row>
    <row r="603" spans="1:10">
      <c r="A603" s="4" t="s">
        <v>1106</v>
      </c>
      <c r="B603" s="4">
        <v>1128299</v>
      </c>
      <c r="C603" s="5">
        <v>43932</v>
      </c>
      <c r="D603" s="4" t="s">
        <v>283</v>
      </c>
      <c r="E603" s="12" t="s">
        <v>1087</v>
      </c>
      <c r="F603" s="13">
        <v>600</v>
      </c>
      <c r="G603">
        <v>275</v>
      </c>
      <c r="H603">
        <v>165000</v>
      </c>
      <c r="I603" s="10">
        <v>74250</v>
      </c>
      <c r="J603">
        <f t="shared" si="10"/>
        <v>472</v>
      </c>
    </row>
    <row r="604" spans="1:10">
      <c r="A604" s="4" t="s">
        <v>1106</v>
      </c>
      <c r="B604" s="4">
        <v>1128299</v>
      </c>
      <c r="C604" s="5">
        <v>43933</v>
      </c>
      <c r="D604" s="4" t="s">
        <v>283</v>
      </c>
      <c r="E604" s="12" t="s">
        <v>1086</v>
      </c>
      <c r="F604" s="13">
        <v>650</v>
      </c>
      <c r="G604">
        <v>175</v>
      </c>
      <c r="H604">
        <v>113750</v>
      </c>
      <c r="I604" s="10">
        <v>73937.5</v>
      </c>
      <c r="J604">
        <f t="shared" si="10"/>
        <v>472</v>
      </c>
    </row>
    <row r="605" spans="1:10">
      <c r="A605" s="4" t="s">
        <v>1106</v>
      </c>
      <c r="B605" s="4">
        <v>1128299</v>
      </c>
      <c r="C605" s="5">
        <v>43934</v>
      </c>
      <c r="D605" s="4" t="s">
        <v>283</v>
      </c>
      <c r="E605" s="12" t="s">
        <v>1086</v>
      </c>
      <c r="F605" s="13">
        <v>800</v>
      </c>
      <c r="G605">
        <v>475</v>
      </c>
      <c r="H605">
        <v>380000</v>
      </c>
      <c r="I605" s="10">
        <v>114000</v>
      </c>
      <c r="J605">
        <f t="shared" si="10"/>
        <v>472</v>
      </c>
    </row>
    <row r="606" spans="1:10">
      <c r="A606" s="4" t="s">
        <v>1106</v>
      </c>
      <c r="B606" s="4">
        <v>1128299</v>
      </c>
      <c r="C606" s="5">
        <v>43935</v>
      </c>
      <c r="D606" s="4" t="s">
        <v>283</v>
      </c>
      <c r="E606" s="12" t="s">
        <v>1087</v>
      </c>
      <c r="F606" s="13">
        <v>600</v>
      </c>
      <c r="G606">
        <v>725</v>
      </c>
      <c r="H606">
        <v>435000</v>
      </c>
      <c r="I606" s="10">
        <v>217500</v>
      </c>
      <c r="J606">
        <f t="shared" si="10"/>
        <v>472</v>
      </c>
    </row>
    <row r="607" spans="1:10">
      <c r="A607" s="4" t="s">
        <v>1106</v>
      </c>
      <c r="B607" s="4">
        <v>1128299</v>
      </c>
      <c r="C607" s="5">
        <v>43936</v>
      </c>
      <c r="D607" s="4" t="s">
        <v>283</v>
      </c>
      <c r="E607" s="12" t="s">
        <v>1086</v>
      </c>
      <c r="F607" s="13">
        <v>650</v>
      </c>
      <c r="G607">
        <v>575</v>
      </c>
      <c r="H607">
        <v>373750</v>
      </c>
      <c r="I607" s="10">
        <v>130812.5</v>
      </c>
      <c r="J607">
        <f t="shared" si="10"/>
        <v>472</v>
      </c>
    </row>
    <row r="608" spans="1:10">
      <c r="A608" s="4" t="s">
        <v>1106</v>
      </c>
      <c r="B608" s="4">
        <v>1128299</v>
      </c>
      <c r="C608" s="5">
        <v>43937</v>
      </c>
      <c r="D608" s="4" t="s">
        <v>283</v>
      </c>
      <c r="E608" s="12" t="s">
        <v>1088</v>
      </c>
      <c r="F608" s="13">
        <v>650</v>
      </c>
      <c r="G608">
        <v>575</v>
      </c>
      <c r="H608">
        <v>373750</v>
      </c>
      <c r="I608" s="10">
        <v>186875</v>
      </c>
      <c r="J608">
        <f t="shared" si="10"/>
        <v>472</v>
      </c>
    </row>
    <row r="609" spans="1:10">
      <c r="A609" s="4" t="s">
        <v>1106</v>
      </c>
      <c r="B609" s="4">
        <v>1128299</v>
      </c>
      <c r="C609" s="5">
        <v>43938</v>
      </c>
      <c r="D609" s="4" t="s">
        <v>283</v>
      </c>
      <c r="E609" s="12" t="s">
        <v>1087</v>
      </c>
      <c r="F609" s="13">
        <v>650</v>
      </c>
      <c r="G609">
        <v>450</v>
      </c>
      <c r="H609">
        <v>292500</v>
      </c>
      <c r="I609" s="10">
        <v>131625</v>
      </c>
      <c r="J609">
        <f t="shared" si="10"/>
        <v>472</v>
      </c>
    </row>
    <row r="610" spans="1:10">
      <c r="A610" s="4" t="s">
        <v>1106</v>
      </c>
      <c r="B610" s="4">
        <v>1128299</v>
      </c>
      <c r="C610" s="5">
        <v>43939</v>
      </c>
      <c r="D610" s="4" t="s">
        <v>283</v>
      </c>
      <c r="E610" s="12" t="s">
        <v>1086</v>
      </c>
      <c r="F610" s="13">
        <v>700</v>
      </c>
      <c r="G610">
        <v>325</v>
      </c>
      <c r="H610">
        <v>227500</v>
      </c>
      <c r="I610" s="10">
        <v>147875</v>
      </c>
      <c r="J610">
        <f t="shared" si="10"/>
        <v>472</v>
      </c>
    </row>
    <row r="611" spans="1:10">
      <c r="A611" s="4" t="s">
        <v>1106</v>
      </c>
      <c r="B611" s="4">
        <v>1128299</v>
      </c>
      <c r="C611" s="5">
        <v>43940</v>
      </c>
      <c r="D611" s="4" t="s">
        <v>283</v>
      </c>
      <c r="E611" s="12" t="s">
        <v>1087</v>
      </c>
      <c r="F611" s="13">
        <v>850</v>
      </c>
      <c r="G611">
        <v>625</v>
      </c>
      <c r="H611">
        <v>531250</v>
      </c>
      <c r="I611" s="10">
        <v>159375</v>
      </c>
      <c r="J611">
        <f t="shared" si="10"/>
        <v>472</v>
      </c>
    </row>
    <row r="612" spans="1:10">
      <c r="A612" s="4" t="s">
        <v>1106</v>
      </c>
      <c r="B612" s="4">
        <v>1128299</v>
      </c>
      <c r="C612" s="5">
        <v>43941</v>
      </c>
      <c r="D612" s="4" t="s">
        <v>283</v>
      </c>
      <c r="E612" s="12" t="s">
        <v>1086</v>
      </c>
      <c r="F612" s="13">
        <v>650</v>
      </c>
      <c r="G612">
        <v>775</v>
      </c>
      <c r="H612">
        <v>503750</v>
      </c>
      <c r="I612" s="10">
        <v>226687.5</v>
      </c>
      <c r="J612">
        <f t="shared" si="10"/>
        <v>472</v>
      </c>
    </row>
    <row r="613" spans="1:10">
      <c r="A613" s="4" t="s">
        <v>1106</v>
      </c>
      <c r="B613" s="4">
        <v>1128299</v>
      </c>
      <c r="C613" s="5">
        <v>43942</v>
      </c>
      <c r="D613" s="4" t="s">
        <v>283</v>
      </c>
      <c r="E613" s="12" t="s">
        <v>1087</v>
      </c>
      <c r="F613" s="13">
        <v>700</v>
      </c>
      <c r="G613">
        <v>625</v>
      </c>
      <c r="H613">
        <v>437500</v>
      </c>
      <c r="I613" s="10">
        <v>131250</v>
      </c>
      <c r="J613">
        <f t="shared" si="10"/>
        <v>472</v>
      </c>
    </row>
    <row r="614" spans="1:10">
      <c r="A614" s="4" t="s">
        <v>1106</v>
      </c>
      <c r="B614" s="4">
        <v>1128299</v>
      </c>
      <c r="C614" s="5">
        <v>43943</v>
      </c>
      <c r="D614" s="4" t="s">
        <v>283</v>
      </c>
      <c r="E614" s="12" t="s">
        <v>1087</v>
      </c>
      <c r="F614" s="13">
        <v>700</v>
      </c>
      <c r="G614">
        <v>575</v>
      </c>
      <c r="H614">
        <v>402500</v>
      </c>
      <c r="I614" s="10">
        <v>181125</v>
      </c>
      <c r="J614">
        <f t="shared" si="10"/>
        <v>472</v>
      </c>
    </row>
    <row r="615" spans="1:10">
      <c r="A615" s="4" t="s">
        <v>1106</v>
      </c>
      <c r="B615" s="4">
        <v>1128299</v>
      </c>
      <c r="C615" s="5">
        <v>43944</v>
      </c>
      <c r="D615" s="4" t="s">
        <v>283</v>
      </c>
      <c r="E615" s="12" t="s">
        <v>1086</v>
      </c>
      <c r="F615" s="13">
        <v>650</v>
      </c>
      <c r="G615">
        <v>475</v>
      </c>
      <c r="H615">
        <v>308750</v>
      </c>
      <c r="I615" s="10">
        <v>123500</v>
      </c>
      <c r="J615">
        <f t="shared" si="10"/>
        <v>472</v>
      </c>
    </row>
    <row r="616" spans="1:10">
      <c r="A616" s="4" t="s">
        <v>1106</v>
      </c>
      <c r="B616" s="4">
        <v>1128299</v>
      </c>
      <c r="C616" s="5">
        <v>43945</v>
      </c>
      <c r="D616" s="4" t="s">
        <v>283</v>
      </c>
      <c r="E616" s="12" t="s">
        <v>1086</v>
      </c>
      <c r="F616" s="13">
        <v>700</v>
      </c>
      <c r="G616">
        <v>525</v>
      </c>
      <c r="H616">
        <v>367500</v>
      </c>
      <c r="I616" s="10">
        <v>220500</v>
      </c>
      <c r="J616">
        <f t="shared" si="10"/>
        <v>472</v>
      </c>
    </row>
    <row r="617" spans="1:10">
      <c r="A617" s="4" t="s">
        <v>1106</v>
      </c>
      <c r="B617" s="4">
        <v>1128299</v>
      </c>
      <c r="C617" s="5">
        <v>43946</v>
      </c>
      <c r="D617" s="4" t="s">
        <v>283</v>
      </c>
      <c r="E617" s="12" t="s">
        <v>1087</v>
      </c>
      <c r="F617" s="13">
        <v>850</v>
      </c>
      <c r="G617">
        <v>525</v>
      </c>
      <c r="H617">
        <v>446250</v>
      </c>
      <c r="I617" s="10">
        <v>111562.5</v>
      </c>
      <c r="J617">
        <f t="shared" si="10"/>
        <v>472</v>
      </c>
    </row>
    <row r="618" spans="1:10">
      <c r="A618" s="4" t="s">
        <v>1106</v>
      </c>
      <c r="B618" s="4">
        <v>1128299</v>
      </c>
      <c r="C618" s="5">
        <v>43947</v>
      </c>
      <c r="D618" s="4" t="s">
        <v>283</v>
      </c>
      <c r="E618" s="12" t="s">
        <v>1087</v>
      </c>
      <c r="F618" s="13">
        <v>700</v>
      </c>
      <c r="G618">
        <v>725</v>
      </c>
      <c r="H618">
        <v>507500</v>
      </c>
      <c r="I618" s="10">
        <v>228375</v>
      </c>
      <c r="J618">
        <f t="shared" si="10"/>
        <v>472</v>
      </c>
    </row>
    <row r="619" spans="1:10">
      <c r="A619" s="4" t="s">
        <v>1106</v>
      </c>
      <c r="B619" s="4">
        <v>1128299</v>
      </c>
      <c r="C619" s="5">
        <v>43948</v>
      </c>
      <c r="D619" s="4" t="s">
        <v>283</v>
      </c>
      <c r="E619" s="12" t="s">
        <v>1087</v>
      </c>
      <c r="F619" s="13">
        <v>750</v>
      </c>
      <c r="G619">
        <v>675</v>
      </c>
      <c r="H619">
        <v>506250</v>
      </c>
      <c r="I619" s="10">
        <v>151875</v>
      </c>
      <c r="J619">
        <f t="shared" si="10"/>
        <v>472</v>
      </c>
    </row>
    <row r="620" spans="1:10">
      <c r="A620" s="4" t="s">
        <v>1106</v>
      </c>
      <c r="B620" s="4">
        <v>1128299</v>
      </c>
      <c r="C620" s="5">
        <v>43949</v>
      </c>
      <c r="D620" s="4" t="s">
        <v>283</v>
      </c>
      <c r="E620" s="12" t="s">
        <v>1089</v>
      </c>
      <c r="F620" s="13">
        <v>700</v>
      </c>
      <c r="G620">
        <v>550</v>
      </c>
      <c r="H620">
        <v>385000</v>
      </c>
      <c r="I620" s="10">
        <v>173250</v>
      </c>
      <c r="J620">
        <f t="shared" si="10"/>
        <v>472</v>
      </c>
    </row>
    <row r="621" spans="1:10">
      <c r="A621" s="4" t="s">
        <v>1106</v>
      </c>
      <c r="B621" s="4">
        <v>1128299</v>
      </c>
      <c r="C621" s="5">
        <v>43950</v>
      </c>
      <c r="D621" s="4" t="s">
        <v>283</v>
      </c>
      <c r="E621" s="12" t="s">
        <v>1086</v>
      </c>
      <c r="F621" s="13">
        <v>700</v>
      </c>
      <c r="G621">
        <v>500</v>
      </c>
      <c r="H621">
        <v>350000</v>
      </c>
      <c r="I621" s="10">
        <v>140000</v>
      </c>
      <c r="J621">
        <f t="shared" si="10"/>
        <v>472</v>
      </c>
    </row>
    <row r="622" spans="1:10">
      <c r="A622" s="4" t="s">
        <v>1106</v>
      </c>
      <c r="B622" s="4">
        <v>1128299</v>
      </c>
      <c r="C622" s="5">
        <v>43951</v>
      </c>
      <c r="D622" s="4" t="s">
        <v>283</v>
      </c>
      <c r="E622" s="12" t="s">
        <v>1086</v>
      </c>
      <c r="F622" s="13">
        <v>750</v>
      </c>
      <c r="G622">
        <v>500</v>
      </c>
      <c r="H622">
        <v>375000</v>
      </c>
      <c r="I622" s="10">
        <v>225000</v>
      </c>
      <c r="J622">
        <f t="shared" si="10"/>
        <v>472</v>
      </c>
    </row>
    <row r="623" spans="1:10">
      <c r="A623" s="4" t="s">
        <v>1106</v>
      </c>
      <c r="B623" s="4">
        <v>1128299</v>
      </c>
      <c r="C623" s="5">
        <v>43952</v>
      </c>
      <c r="D623" s="4" t="s">
        <v>283</v>
      </c>
      <c r="E623" s="12" t="s">
        <v>1086</v>
      </c>
      <c r="F623" s="13">
        <v>800</v>
      </c>
      <c r="G623">
        <v>400</v>
      </c>
      <c r="H623">
        <v>320000</v>
      </c>
      <c r="I623" s="10">
        <v>80000</v>
      </c>
      <c r="J623">
        <f t="shared" si="10"/>
        <v>472</v>
      </c>
    </row>
    <row r="624" spans="1:10">
      <c r="A624" s="4" t="s">
        <v>1106</v>
      </c>
      <c r="B624" s="4">
        <v>1128299</v>
      </c>
      <c r="C624" s="5">
        <v>43953</v>
      </c>
      <c r="D624" s="4" t="s">
        <v>283</v>
      </c>
      <c r="E624" s="12" t="s">
        <v>1087</v>
      </c>
      <c r="F624" s="13">
        <v>650</v>
      </c>
      <c r="G624">
        <v>600</v>
      </c>
      <c r="H624">
        <v>390000</v>
      </c>
      <c r="I624" s="10">
        <v>156000</v>
      </c>
      <c r="J624">
        <f t="shared" si="10"/>
        <v>472</v>
      </c>
    </row>
    <row r="625" spans="1:10">
      <c r="A625" s="4" t="s">
        <v>1106</v>
      </c>
      <c r="B625" s="4">
        <v>1128299</v>
      </c>
      <c r="C625" s="5">
        <v>43954</v>
      </c>
      <c r="D625" s="4" t="s">
        <v>283</v>
      </c>
      <c r="E625" s="12" t="s">
        <v>1087</v>
      </c>
      <c r="F625" s="13">
        <v>700</v>
      </c>
      <c r="G625">
        <v>600</v>
      </c>
      <c r="H625">
        <v>420000</v>
      </c>
      <c r="I625" s="10">
        <v>105000</v>
      </c>
      <c r="J625">
        <f t="shared" si="10"/>
        <v>472</v>
      </c>
    </row>
    <row r="626" spans="1:10">
      <c r="A626" s="4" t="s">
        <v>1106</v>
      </c>
      <c r="B626" s="4">
        <v>1128299</v>
      </c>
      <c r="C626" s="5">
        <v>43955</v>
      </c>
      <c r="D626" s="4" t="s">
        <v>283</v>
      </c>
      <c r="E626" s="12" t="s">
        <v>1088</v>
      </c>
      <c r="F626" s="13">
        <v>650</v>
      </c>
      <c r="G626">
        <v>450</v>
      </c>
      <c r="H626">
        <v>292500</v>
      </c>
      <c r="I626" s="10">
        <v>117000</v>
      </c>
      <c r="J626">
        <f t="shared" si="10"/>
        <v>472</v>
      </c>
    </row>
    <row r="627" spans="1:10">
      <c r="A627" s="4" t="s">
        <v>1106</v>
      </c>
      <c r="B627" s="4">
        <v>1128299</v>
      </c>
      <c r="C627" s="5">
        <v>43956</v>
      </c>
      <c r="D627" s="4" t="s">
        <v>283</v>
      </c>
      <c r="E627" s="12" t="s">
        <v>1087</v>
      </c>
      <c r="F627" s="13">
        <v>650.00000000000011</v>
      </c>
      <c r="G627">
        <v>400</v>
      </c>
      <c r="H627">
        <v>260000.00000000003</v>
      </c>
      <c r="I627" s="10">
        <v>91000</v>
      </c>
      <c r="J627">
        <f t="shared" si="10"/>
        <v>472</v>
      </c>
    </row>
    <row r="628" spans="1:10">
      <c r="A628" s="4" t="s">
        <v>1106</v>
      </c>
      <c r="B628" s="4">
        <v>1128299</v>
      </c>
      <c r="C628" s="5">
        <v>43957</v>
      </c>
      <c r="D628" s="4" t="s">
        <v>283</v>
      </c>
      <c r="E628" s="12" t="s">
        <v>1087</v>
      </c>
      <c r="F628" s="13">
        <v>750</v>
      </c>
      <c r="G628">
        <v>400</v>
      </c>
      <c r="H628">
        <v>300000</v>
      </c>
      <c r="I628" s="10">
        <v>165000</v>
      </c>
      <c r="J628">
        <f t="shared" si="10"/>
        <v>472</v>
      </c>
    </row>
    <row r="629" spans="1:10">
      <c r="A629" s="4" t="s">
        <v>1106</v>
      </c>
      <c r="B629" s="4">
        <v>1128299</v>
      </c>
      <c r="C629" s="5">
        <v>43958</v>
      </c>
      <c r="D629" s="4" t="s">
        <v>283</v>
      </c>
      <c r="E629" s="12" t="s">
        <v>1086</v>
      </c>
      <c r="F629" s="13">
        <v>700</v>
      </c>
      <c r="G629">
        <v>425</v>
      </c>
      <c r="H629">
        <v>297500</v>
      </c>
      <c r="I629" s="10">
        <v>59500</v>
      </c>
      <c r="J629">
        <f t="shared" si="10"/>
        <v>472</v>
      </c>
    </row>
    <row r="630" spans="1:10">
      <c r="A630" s="4" t="s">
        <v>1106</v>
      </c>
      <c r="B630" s="4">
        <v>1128299</v>
      </c>
      <c r="C630" s="5">
        <v>43959</v>
      </c>
      <c r="D630" s="4" t="s">
        <v>283</v>
      </c>
      <c r="E630" s="12" t="s">
        <v>1087</v>
      </c>
      <c r="F630" s="13">
        <v>550</v>
      </c>
      <c r="G630">
        <v>525</v>
      </c>
      <c r="H630">
        <v>288750</v>
      </c>
      <c r="I630" s="10">
        <v>115500</v>
      </c>
      <c r="J630">
        <f t="shared" si="10"/>
        <v>472</v>
      </c>
    </row>
    <row r="631" spans="1:10">
      <c r="A631" s="4" t="s">
        <v>1106</v>
      </c>
      <c r="B631" s="4">
        <v>1128299</v>
      </c>
      <c r="C631" s="5">
        <v>43960</v>
      </c>
      <c r="D631" s="4" t="s">
        <v>283</v>
      </c>
      <c r="E631" s="12" t="s">
        <v>1087</v>
      </c>
      <c r="F631" s="13">
        <v>600</v>
      </c>
      <c r="G631">
        <v>525</v>
      </c>
      <c r="H631">
        <v>315000</v>
      </c>
      <c r="I631" s="10">
        <v>78750</v>
      </c>
      <c r="J631">
        <f t="shared" si="10"/>
        <v>472</v>
      </c>
    </row>
    <row r="632" spans="1:10">
      <c r="A632" s="4" t="s">
        <v>1106</v>
      </c>
      <c r="B632" s="4">
        <v>1128299</v>
      </c>
      <c r="C632" s="5">
        <v>43961</v>
      </c>
      <c r="D632" s="4" t="s">
        <v>283</v>
      </c>
      <c r="E632" s="12" t="s">
        <v>1088</v>
      </c>
      <c r="F632" s="13">
        <v>550</v>
      </c>
      <c r="G632">
        <v>350</v>
      </c>
      <c r="H632">
        <v>192500</v>
      </c>
      <c r="I632" s="10">
        <v>77000</v>
      </c>
      <c r="J632">
        <f t="shared" si="10"/>
        <v>472</v>
      </c>
    </row>
    <row r="633" spans="1:10">
      <c r="A633" s="4" t="s">
        <v>1106</v>
      </c>
      <c r="B633" s="4">
        <v>1128299</v>
      </c>
      <c r="C633" s="5">
        <v>43962</v>
      </c>
      <c r="D633" s="4" t="s">
        <v>283</v>
      </c>
      <c r="E633" s="12" t="s">
        <v>1087</v>
      </c>
      <c r="F633" s="13">
        <v>550</v>
      </c>
      <c r="G633">
        <v>325</v>
      </c>
      <c r="H633">
        <v>178750</v>
      </c>
      <c r="I633" s="10">
        <v>62562.5</v>
      </c>
      <c r="J633">
        <f t="shared" si="10"/>
        <v>472</v>
      </c>
    </row>
    <row r="634" spans="1:10">
      <c r="A634" s="4" t="s">
        <v>1106</v>
      </c>
      <c r="B634" s="4">
        <v>1128299</v>
      </c>
      <c r="C634" s="5">
        <v>43963</v>
      </c>
      <c r="D634" s="4" t="s">
        <v>283</v>
      </c>
      <c r="E634" s="12" t="s">
        <v>1087</v>
      </c>
      <c r="F634" s="13">
        <v>649.99999999999989</v>
      </c>
      <c r="G634">
        <v>300</v>
      </c>
      <c r="H634">
        <v>194999.99999999997</v>
      </c>
      <c r="I634" s="10">
        <v>107250</v>
      </c>
      <c r="J634">
        <f t="shared" si="10"/>
        <v>472</v>
      </c>
    </row>
    <row r="635" spans="1:10">
      <c r="A635" s="4" t="s">
        <v>1106</v>
      </c>
      <c r="B635" s="4">
        <v>1128299</v>
      </c>
      <c r="C635" s="5">
        <v>43964</v>
      </c>
      <c r="D635" s="4" t="s">
        <v>283</v>
      </c>
      <c r="E635" s="12" t="s">
        <v>1087</v>
      </c>
      <c r="F635" s="13">
        <v>700</v>
      </c>
      <c r="G635">
        <v>350</v>
      </c>
      <c r="H635">
        <v>245000</v>
      </c>
      <c r="I635" s="10">
        <v>49000</v>
      </c>
      <c r="J635">
        <f t="shared" si="10"/>
        <v>472</v>
      </c>
    </row>
    <row r="636" spans="1:10">
      <c r="A636" s="4" t="s">
        <v>1106</v>
      </c>
      <c r="B636" s="4">
        <v>1128299</v>
      </c>
      <c r="C636" s="5">
        <v>43965</v>
      </c>
      <c r="D636" s="4" t="s">
        <v>283</v>
      </c>
      <c r="E636" s="12" t="s">
        <v>1086</v>
      </c>
      <c r="F636" s="13">
        <v>550</v>
      </c>
      <c r="G636">
        <v>575</v>
      </c>
      <c r="H636">
        <v>316250</v>
      </c>
      <c r="I636" s="10">
        <v>126500</v>
      </c>
      <c r="J636">
        <f t="shared" si="10"/>
        <v>472</v>
      </c>
    </row>
    <row r="637" spans="1:10">
      <c r="A637" s="4" t="s">
        <v>1106</v>
      </c>
      <c r="B637" s="4">
        <v>1128299</v>
      </c>
      <c r="C637" s="5">
        <v>43966</v>
      </c>
      <c r="D637" s="4" t="s">
        <v>283</v>
      </c>
      <c r="E637" s="12" t="s">
        <v>1087</v>
      </c>
      <c r="F637" s="13">
        <v>600</v>
      </c>
      <c r="G637">
        <v>575</v>
      </c>
      <c r="H637">
        <v>345000</v>
      </c>
      <c r="I637" s="10">
        <v>86250</v>
      </c>
      <c r="J637">
        <f t="shared" si="10"/>
        <v>472</v>
      </c>
    </row>
    <row r="638" spans="1:10">
      <c r="A638" s="4" t="s">
        <v>1106</v>
      </c>
      <c r="B638" s="4">
        <v>1128299</v>
      </c>
      <c r="C638" s="5">
        <v>43967</v>
      </c>
      <c r="D638" s="4" t="s">
        <v>283</v>
      </c>
      <c r="E638" s="12" t="s">
        <v>1087</v>
      </c>
      <c r="F638" s="13">
        <v>550</v>
      </c>
      <c r="G638">
        <v>425</v>
      </c>
      <c r="H638">
        <v>233750</v>
      </c>
      <c r="I638" s="10">
        <v>93500</v>
      </c>
      <c r="J638">
        <f t="shared" si="10"/>
        <v>472</v>
      </c>
    </row>
    <row r="639" spans="1:10">
      <c r="A639" s="4" t="s">
        <v>1106</v>
      </c>
      <c r="B639" s="4">
        <v>1128299</v>
      </c>
      <c r="C639" s="5">
        <v>43968</v>
      </c>
      <c r="D639" s="4" t="s">
        <v>283</v>
      </c>
      <c r="E639" s="12" t="s">
        <v>1087</v>
      </c>
      <c r="F639" s="13">
        <v>650.00000000000011</v>
      </c>
      <c r="G639">
        <v>400</v>
      </c>
      <c r="H639">
        <v>260000.00000000003</v>
      </c>
      <c r="I639" s="10">
        <v>91000</v>
      </c>
      <c r="J639">
        <f t="shared" si="10"/>
        <v>472</v>
      </c>
    </row>
    <row r="640" spans="1:10">
      <c r="A640" s="4" t="s">
        <v>1106</v>
      </c>
      <c r="B640" s="4">
        <v>1128299</v>
      </c>
      <c r="C640" s="5">
        <v>43969</v>
      </c>
      <c r="D640" s="4" t="s">
        <v>283</v>
      </c>
      <c r="E640" s="12" t="s">
        <v>1087</v>
      </c>
      <c r="F640" s="13">
        <v>750</v>
      </c>
      <c r="G640">
        <v>375</v>
      </c>
      <c r="H640">
        <v>281250</v>
      </c>
      <c r="I640" s="10">
        <v>154687.5</v>
      </c>
      <c r="J640">
        <f t="shared" si="10"/>
        <v>472</v>
      </c>
    </row>
    <row r="641" spans="1:10">
      <c r="A641" s="4" t="s">
        <v>1106</v>
      </c>
      <c r="B641" s="4">
        <v>1128299</v>
      </c>
      <c r="C641" s="5">
        <v>43970</v>
      </c>
      <c r="D641" s="4" t="s">
        <v>283</v>
      </c>
      <c r="E641" s="12" t="s">
        <v>1087</v>
      </c>
      <c r="F641" s="13">
        <v>800</v>
      </c>
      <c r="G641">
        <v>500</v>
      </c>
      <c r="H641">
        <v>400000</v>
      </c>
      <c r="I641" s="10">
        <v>80000</v>
      </c>
      <c r="J641">
        <f t="shared" si="10"/>
        <v>472</v>
      </c>
    </row>
    <row r="642" spans="1:10">
      <c r="A642" s="4" t="s">
        <v>1106</v>
      </c>
      <c r="B642" s="4">
        <v>1128299</v>
      </c>
      <c r="C642" s="5">
        <v>43971</v>
      </c>
      <c r="D642" s="4" t="s">
        <v>283</v>
      </c>
      <c r="E642" s="12" t="s">
        <v>1086</v>
      </c>
      <c r="F642" s="13">
        <v>650</v>
      </c>
      <c r="G642">
        <v>700</v>
      </c>
      <c r="H642">
        <v>455000</v>
      </c>
      <c r="I642" s="10">
        <v>182000</v>
      </c>
      <c r="J642">
        <f t="shared" si="10"/>
        <v>472</v>
      </c>
    </row>
    <row r="643" spans="1:10">
      <c r="A643" s="4" t="s">
        <v>1106</v>
      </c>
      <c r="B643" s="4">
        <v>1128299</v>
      </c>
      <c r="C643" s="5">
        <v>43972</v>
      </c>
      <c r="D643" s="4" t="s">
        <v>283</v>
      </c>
      <c r="E643" s="12" t="s">
        <v>1087</v>
      </c>
      <c r="F643" s="13">
        <v>700</v>
      </c>
      <c r="G643">
        <v>700</v>
      </c>
      <c r="H643">
        <v>490000</v>
      </c>
      <c r="I643" s="10">
        <v>122500</v>
      </c>
      <c r="J643">
        <f t="shared" si="10"/>
        <v>472</v>
      </c>
    </row>
    <row r="644" spans="1:10">
      <c r="A644" s="4" t="s">
        <v>1106</v>
      </c>
      <c r="B644" s="4">
        <v>1128299</v>
      </c>
      <c r="C644" s="5">
        <v>43973</v>
      </c>
      <c r="D644" s="4" t="s">
        <v>283</v>
      </c>
      <c r="E644" s="12" t="s">
        <v>1087</v>
      </c>
      <c r="F644" s="13">
        <v>650</v>
      </c>
      <c r="G644">
        <v>500</v>
      </c>
      <c r="H644">
        <v>325000</v>
      </c>
      <c r="I644" s="10">
        <v>130000</v>
      </c>
      <c r="J644">
        <f t="shared" si="10"/>
        <v>472</v>
      </c>
    </row>
    <row r="645" spans="1:10">
      <c r="A645" s="4" t="s">
        <v>1106</v>
      </c>
      <c r="B645" s="4">
        <v>1128299</v>
      </c>
      <c r="C645" s="5">
        <v>43974</v>
      </c>
      <c r="D645" s="4" t="s">
        <v>283</v>
      </c>
      <c r="E645" s="12" t="s">
        <v>1086</v>
      </c>
      <c r="F645" s="13">
        <v>650</v>
      </c>
      <c r="G645">
        <v>500</v>
      </c>
      <c r="H645">
        <v>325000</v>
      </c>
      <c r="I645" s="10">
        <v>113750</v>
      </c>
      <c r="J645">
        <f t="shared" ref="J645:J708" si="11">VLOOKUP(A645,L$9:M$14,2,0)</f>
        <v>472</v>
      </c>
    </row>
    <row r="646" spans="1:10">
      <c r="A646" s="4" t="s">
        <v>1106</v>
      </c>
      <c r="B646" s="4">
        <v>1128299</v>
      </c>
      <c r="C646" s="5">
        <v>43975</v>
      </c>
      <c r="D646" s="4" t="s">
        <v>283</v>
      </c>
      <c r="E646" s="12" t="s">
        <v>1086</v>
      </c>
      <c r="F646" s="13">
        <v>750</v>
      </c>
      <c r="G646">
        <v>425</v>
      </c>
      <c r="H646">
        <v>318750</v>
      </c>
      <c r="I646" s="10">
        <v>175312.5</v>
      </c>
      <c r="J646">
        <f t="shared" si="11"/>
        <v>472</v>
      </c>
    </row>
    <row r="647" spans="1:10">
      <c r="A647" s="4" t="s">
        <v>1106</v>
      </c>
      <c r="B647" s="4">
        <v>1128299</v>
      </c>
      <c r="C647" s="5">
        <v>43976</v>
      </c>
      <c r="D647" s="4" t="s">
        <v>283</v>
      </c>
      <c r="E647" s="12" t="s">
        <v>1086</v>
      </c>
      <c r="F647" s="13">
        <v>800</v>
      </c>
      <c r="G647">
        <v>525</v>
      </c>
      <c r="H647">
        <v>420000</v>
      </c>
      <c r="I647" s="10">
        <v>84000</v>
      </c>
      <c r="J647">
        <f t="shared" si="11"/>
        <v>472</v>
      </c>
    </row>
    <row r="648" spans="1:10">
      <c r="A648" s="4" t="s">
        <v>1106</v>
      </c>
      <c r="B648" s="4">
        <v>1128299</v>
      </c>
      <c r="C648" s="5">
        <v>43977</v>
      </c>
      <c r="D648" s="4" t="s">
        <v>283</v>
      </c>
      <c r="E648" s="12" t="s">
        <v>1086</v>
      </c>
      <c r="F648" s="13">
        <v>400</v>
      </c>
      <c r="G648">
        <v>450</v>
      </c>
      <c r="H648">
        <v>180000</v>
      </c>
      <c r="I648" s="10">
        <v>54000</v>
      </c>
      <c r="J648">
        <f t="shared" si="11"/>
        <v>472</v>
      </c>
    </row>
    <row r="649" spans="1:10">
      <c r="A649" s="4" t="s">
        <v>1106</v>
      </c>
      <c r="B649" s="4">
        <v>1128299</v>
      </c>
      <c r="C649" s="5">
        <v>43978</v>
      </c>
      <c r="D649" s="4" t="s">
        <v>283</v>
      </c>
      <c r="E649" s="12" t="s">
        <v>1088</v>
      </c>
      <c r="F649" s="13">
        <v>500</v>
      </c>
      <c r="G649">
        <v>450</v>
      </c>
      <c r="H649">
        <v>225000</v>
      </c>
      <c r="I649" s="10">
        <v>56250</v>
      </c>
      <c r="J649">
        <f t="shared" si="11"/>
        <v>472</v>
      </c>
    </row>
    <row r="650" spans="1:10">
      <c r="A650" s="4" t="s">
        <v>1106</v>
      </c>
      <c r="B650" s="4">
        <v>1128299</v>
      </c>
      <c r="C650" s="5">
        <v>43979</v>
      </c>
      <c r="D650" s="4" t="s">
        <v>283</v>
      </c>
      <c r="E650" s="12" t="s">
        <v>1088</v>
      </c>
      <c r="F650" s="13">
        <v>500</v>
      </c>
      <c r="G650">
        <v>450</v>
      </c>
      <c r="H650">
        <v>225000</v>
      </c>
      <c r="I650" s="10">
        <v>56250</v>
      </c>
      <c r="J650">
        <f t="shared" si="11"/>
        <v>472</v>
      </c>
    </row>
    <row r="651" spans="1:10">
      <c r="A651" s="4" t="s">
        <v>1106</v>
      </c>
      <c r="B651" s="4">
        <v>1128299</v>
      </c>
      <c r="C651" s="5">
        <v>43980</v>
      </c>
      <c r="D651" s="4" t="s">
        <v>283</v>
      </c>
      <c r="E651" s="12" t="s">
        <v>1088</v>
      </c>
      <c r="F651" s="13">
        <v>500</v>
      </c>
      <c r="G651">
        <v>300</v>
      </c>
      <c r="H651">
        <v>150000</v>
      </c>
      <c r="I651" s="10">
        <v>45000</v>
      </c>
      <c r="J651">
        <f t="shared" si="11"/>
        <v>472</v>
      </c>
    </row>
    <row r="652" spans="1:10">
      <c r="A652" s="4" t="s">
        <v>1106</v>
      </c>
      <c r="B652" s="4">
        <v>1128299</v>
      </c>
      <c r="C652" s="5">
        <v>43981</v>
      </c>
      <c r="D652" s="4" t="s">
        <v>283</v>
      </c>
      <c r="E652" s="12" t="s">
        <v>1087</v>
      </c>
      <c r="F652" s="13">
        <v>550</v>
      </c>
      <c r="G652">
        <v>250</v>
      </c>
      <c r="H652">
        <v>137500</v>
      </c>
      <c r="I652" s="10">
        <v>34375</v>
      </c>
      <c r="J652">
        <f t="shared" si="11"/>
        <v>472</v>
      </c>
    </row>
    <row r="653" spans="1:10">
      <c r="A653" s="4" t="s">
        <v>1106</v>
      </c>
      <c r="B653" s="4">
        <v>1128299</v>
      </c>
      <c r="C653" s="5">
        <v>43982</v>
      </c>
      <c r="D653" s="4" t="s">
        <v>283</v>
      </c>
      <c r="E653" s="12" t="s">
        <v>1087</v>
      </c>
      <c r="F653" s="13">
        <v>500</v>
      </c>
      <c r="G653">
        <v>500</v>
      </c>
      <c r="H653">
        <v>250000</v>
      </c>
      <c r="I653" s="10">
        <v>50000</v>
      </c>
      <c r="J653">
        <f t="shared" si="11"/>
        <v>472</v>
      </c>
    </row>
    <row r="654" spans="1:10">
      <c r="A654" s="4" t="s">
        <v>1106</v>
      </c>
      <c r="B654" s="4">
        <v>1128299</v>
      </c>
      <c r="C654" s="5">
        <v>43983</v>
      </c>
      <c r="D654" s="4" t="s">
        <v>283</v>
      </c>
      <c r="E654" s="12" t="s">
        <v>1087</v>
      </c>
      <c r="F654" s="13">
        <v>400</v>
      </c>
      <c r="G654">
        <v>550</v>
      </c>
      <c r="H654">
        <v>220000</v>
      </c>
      <c r="I654" s="10">
        <v>66000</v>
      </c>
      <c r="J654">
        <f t="shared" si="11"/>
        <v>472</v>
      </c>
    </row>
    <row r="655" spans="1:10">
      <c r="A655" s="4" t="s">
        <v>1106</v>
      </c>
      <c r="B655" s="4">
        <v>1128299</v>
      </c>
      <c r="C655" s="5">
        <v>43984</v>
      </c>
      <c r="D655" s="4" t="s">
        <v>283</v>
      </c>
      <c r="E655" s="12" t="s">
        <v>1087</v>
      </c>
      <c r="F655" s="13">
        <v>500</v>
      </c>
      <c r="G655">
        <v>450</v>
      </c>
      <c r="H655">
        <v>225000</v>
      </c>
      <c r="I655" s="10">
        <v>56250</v>
      </c>
      <c r="J655">
        <f t="shared" si="11"/>
        <v>472</v>
      </c>
    </row>
    <row r="656" spans="1:10">
      <c r="A656" s="4" t="s">
        <v>1106</v>
      </c>
      <c r="B656" s="4">
        <v>1128299</v>
      </c>
      <c r="C656" s="5">
        <v>43985</v>
      </c>
      <c r="D656" s="4" t="s">
        <v>283</v>
      </c>
      <c r="E656" s="12" t="s">
        <v>1087</v>
      </c>
      <c r="F656" s="13">
        <v>500</v>
      </c>
      <c r="G656">
        <v>450</v>
      </c>
      <c r="H656">
        <v>225000</v>
      </c>
      <c r="I656" s="10">
        <v>56250</v>
      </c>
      <c r="J656">
        <f t="shared" si="11"/>
        <v>472</v>
      </c>
    </row>
    <row r="657" spans="1:10">
      <c r="A657" s="4" t="s">
        <v>1106</v>
      </c>
      <c r="B657" s="4">
        <v>1128299</v>
      </c>
      <c r="C657" s="5">
        <v>43986</v>
      </c>
      <c r="D657" s="4" t="s">
        <v>283</v>
      </c>
      <c r="E657" s="12" t="s">
        <v>1086</v>
      </c>
      <c r="F657" s="13">
        <v>500</v>
      </c>
      <c r="G657">
        <v>300</v>
      </c>
      <c r="H657">
        <v>150000</v>
      </c>
      <c r="I657" s="10">
        <v>45000</v>
      </c>
      <c r="J657">
        <f t="shared" si="11"/>
        <v>472</v>
      </c>
    </row>
    <row r="658" spans="1:10">
      <c r="A658" s="4" t="s">
        <v>1106</v>
      </c>
      <c r="B658" s="4">
        <v>1128299</v>
      </c>
      <c r="C658" s="5">
        <v>43987</v>
      </c>
      <c r="D658" s="4" t="s">
        <v>283</v>
      </c>
      <c r="E658" s="12" t="s">
        <v>1086</v>
      </c>
      <c r="F658" s="13">
        <v>550</v>
      </c>
      <c r="G658">
        <v>225</v>
      </c>
      <c r="H658">
        <v>123750</v>
      </c>
      <c r="I658" s="10">
        <v>30937.5</v>
      </c>
      <c r="J658">
        <f t="shared" si="11"/>
        <v>472</v>
      </c>
    </row>
    <row r="659" spans="1:10">
      <c r="A659" s="4" t="s">
        <v>1106</v>
      </c>
      <c r="B659" s="4">
        <v>1128299</v>
      </c>
      <c r="C659" s="5">
        <v>43988</v>
      </c>
      <c r="D659" s="4" t="s">
        <v>283</v>
      </c>
      <c r="E659" s="12" t="s">
        <v>1086</v>
      </c>
      <c r="F659" s="13">
        <v>500</v>
      </c>
      <c r="G659">
        <v>425</v>
      </c>
      <c r="H659">
        <v>212500</v>
      </c>
      <c r="I659" s="10">
        <v>42500</v>
      </c>
      <c r="J659">
        <f t="shared" si="11"/>
        <v>472</v>
      </c>
    </row>
    <row r="660" spans="1:10">
      <c r="A660" s="4" t="s">
        <v>1106</v>
      </c>
      <c r="B660" s="4">
        <v>1128299</v>
      </c>
      <c r="C660" s="5">
        <v>43989</v>
      </c>
      <c r="D660" s="4" t="s">
        <v>283</v>
      </c>
      <c r="E660" s="12" t="s">
        <v>1087</v>
      </c>
      <c r="F660" s="13">
        <v>500</v>
      </c>
      <c r="G660">
        <v>575</v>
      </c>
      <c r="H660">
        <v>287500</v>
      </c>
      <c r="I660" s="10">
        <v>86250</v>
      </c>
      <c r="J660">
        <f t="shared" si="11"/>
        <v>472</v>
      </c>
    </row>
    <row r="661" spans="1:10">
      <c r="A661" s="4" t="s">
        <v>1106</v>
      </c>
      <c r="B661" s="4">
        <v>1128299</v>
      </c>
      <c r="C661" s="5">
        <v>43990</v>
      </c>
      <c r="D661" s="4" t="s">
        <v>283</v>
      </c>
      <c r="E661" s="12" t="s">
        <v>1087</v>
      </c>
      <c r="F661" s="13">
        <v>600</v>
      </c>
      <c r="G661">
        <v>425</v>
      </c>
      <c r="H661">
        <v>255000</v>
      </c>
      <c r="I661" s="10">
        <v>63750</v>
      </c>
      <c r="J661">
        <f t="shared" si="11"/>
        <v>472</v>
      </c>
    </row>
    <row r="662" spans="1:10">
      <c r="A662" s="4" t="s">
        <v>1106</v>
      </c>
      <c r="B662" s="4">
        <v>1128299</v>
      </c>
      <c r="C662" s="5">
        <v>43991</v>
      </c>
      <c r="D662" s="4" t="s">
        <v>283</v>
      </c>
      <c r="E662" s="12" t="s">
        <v>1087</v>
      </c>
      <c r="F662" s="13">
        <v>650</v>
      </c>
      <c r="G662">
        <v>425</v>
      </c>
      <c r="H662">
        <v>276250</v>
      </c>
      <c r="I662" s="10">
        <v>69062.5</v>
      </c>
      <c r="J662">
        <f t="shared" si="11"/>
        <v>472</v>
      </c>
    </row>
    <row r="663" spans="1:10">
      <c r="A663" s="4" t="s">
        <v>1106</v>
      </c>
      <c r="B663" s="4">
        <v>1128299</v>
      </c>
      <c r="C663" s="5">
        <v>43992</v>
      </c>
      <c r="D663" s="4" t="s">
        <v>283</v>
      </c>
      <c r="E663" s="12" t="s">
        <v>1087</v>
      </c>
      <c r="F663" s="13">
        <v>650</v>
      </c>
      <c r="G663">
        <v>325</v>
      </c>
      <c r="H663">
        <v>211250</v>
      </c>
      <c r="I663" s="10">
        <v>63375</v>
      </c>
      <c r="J663">
        <f t="shared" si="11"/>
        <v>472</v>
      </c>
    </row>
    <row r="664" spans="1:10">
      <c r="A664" s="4" t="s">
        <v>1106</v>
      </c>
      <c r="B664" s="4">
        <v>1128299</v>
      </c>
      <c r="C664" s="5">
        <v>43993</v>
      </c>
      <c r="D664" s="4" t="s">
        <v>283</v>
      </c>
      <c r="E664" s="12" t="s">
        <v>1086</v>
      </c>
      <c r="F664" s="13">
        <v>700</v>
      </c>
      <c r="G664">
        <v>175</v>
      </c>
      <c r="H664">
        <v>122500</v>
      </c>
      <c r="I664" s="10">
        <v>30625</v>
      </c>
      <c r="J664">
        <f t="shared" si="11"/>
        <v>472</v>
      </c>
    </row>
    <row r="665" spans="1:10">
      <c r="A665" s="4" t="s">
        <v>1106</v>
      </c>
      <c r="B665" s="4">
        <v>1128299</v>
      </c>
      <c r="C665" s="5">
        <v>43994</v>
      </c>
      <c r="D665" s="4" t="s">
        <v>283</v>
      </c>
      <c r="E665" s="12" t="s">
        <v>1086</v>
      </c>
      <c r="F665" s="13">
        <v>650</v>
      </c>
      <c r="G665">
        <v>375</v>
      </c>
      <c r="H665">
        <v>243750</v>
      </c>
      <c r="I665" s="10">
        <v>48750</v>
      </c>
      <c r="J665">
        <f t="shared" si="11"/>
        <v>472</v>
      </c>
    </row>
    <row r="666" spans="1:10">
      <c r="A666" s="4" t="s">
        <v>1106</v>
      </c>
      <c r="B666" s="4">
        <v>1128299</v>
      </c>
      <c r="C666" s="5">
        <v>43995</v>
      </c>
      <c r="D666" s="4" t="s">
        <v>283</v>
      </c>
      <c r="E666" s="12" t="s">
        <v>1086</v>
      </c>
      <c r="F666" s="13">
        <v>700</v>
      </c>
      <c r="G666">
        <v>550</v>
      </c>
      <c r="H666">
        <v>385000</v>
      </c>
      <c r="I666" s="10">
        <v>115500</v>
      </c>
      <c r="J666">
        <f t="shared" si="11"/>
        <v>472</v>
      </c>
    </row>
    <row r="667" spans="1:10">
      <c r="A667" s="4" t="s">
        <v>1106</v>
      </c>
      <c r="B667" s="4">
        <v>1128299</v>
      </c>
      <c r="C667" s="5">
        <v>43996</v>
      </c>
      <c r="D667" s="4" t="s">
        <v>283</v>
      </c>
      <c r="E667" s="12" t="s">
        <v>1086</v>
      </c>
      <c r="F667" s="13">
        <v>750</v>
      </c>
      <c r="G667">
        <v>350</v>
      </c>
      <c r="H667">
        <v>262500</v>
      </c>
      <c r="I667" s="10">
        <v>65625</v>
      </c>
      <c r="J667">
        <f t="shared" si="11"/>
        <v>472</v>
      </c>
    </row>
    <row r="668" spans="1:10">
      <c r="A668" s="4" t="s">
        <v>1106</v>
      </c>
      <c r="B668" s="4">
        <v>1128299</v>
      </c>
      <c r="C668" s="5">
        <v>43997</v>
      </c>
      <c r="D668" s="4" t="s">
        <v>283</v>
      </c>
      <c r="E668" s="12" t="s">
        <v>1087</v>
      </c>
      <c r="F668" s="13">
        <v>750</v>
      </c>
      <c r="G668">
        <v>400</v>
      </c>
      <c r="H668">
        <v>300000</v>
      </c>
      <c r="I668" s="10">
        <v>75000</v>
      </c>
      <c r="J668">
        <f t="shared" si="11"/>
        <v>472</v>
      </c>
    </row>
    <row r="669" spans="1:10">
      <c r="A669" s="4" t="s">
        <v>1106</v>
      </c>
      <c r="B669" s="4">
        <v>1128299</v>
      </c>
      <c r="C669" s="5">
        <v>43998</v>
      </c>
      <c r="D669" s="4" t="s">
        <v>283</v>
      </c>
      <c r="E669" s="12" t="s">
        <v>1087</v>
      </c>
      <c r="F669" s="13">
        <v>600</v>
      </c>
      <c r="G669">
        <v>300</v>
      </c>
      <c r="H669">
        <v>180000</v>
      </c>
      <c r="I669" s="10">
        <v>54000</v>
      </c>
      <c r="J669">
        <f t="shared" si="11"/>
        <v>472</v>
      </c>
    </row>
    <row r="670" spans="1:10">
      <c r="A670" s="4" t="s">
        <v>1106</v>
      </c>
      <c r="B670" s="4">
        <v>1128299</v>
      </c>
      <c r="C670" s="5">
        <v>43999</v>
      </c>
      <c r="D670" s="4" t="s">
        <v>283</v>
      </c>
      <c r="E670" s="12" t="s">
        <v>1087</v>
      </c>
      <c r="F670" s="13">
        <v>650</v>
      </c>
      <c r="G670">
        <v>200</v>
      </c>
      <c r="H670">
        <v>130000</v>
      </c>
      <c r="I670" s="10">
        <v>32500</v>
      </c>
      <c r="J670">
        <f t="shared" si="11"/>
        <v>472</v>
      </c>
    </row>
    <row r="671" spans="1:10">
      <c r="A671" s="4" t="s">
        <v>1106</v>
      </c>
      <c r="B671" s="4">
        <v>1128299</v>
      </c>
      <c r="C671" s="5">
        <v>44000</v>
      </c>
      <c r="D671" s="4" t="s">
        <v>283</v>
      </c>
      <c r="E671" s="12" t="s">
        <v>1087</v>
      </c>
      <c r="F671" s="13">
        <v>800</v>
      </c>
      <c r="G671">
        <v>350</v>
      </c>
      <c r="H671">
        <v>280000</v>
      </c>
      <c r="I671" s="10">
        <v>56000</v>
      </c>
      <c r="J671">
        <f t="shared" si="11"/>
        <v>472</v>
      </c>
    </row>
    <row r="672" spans="1:10">
      <c r="A672" s="4" t="s">
        <v>1106</v>
      </c>
      <c r="B672" s="4">
        <v>1128299</v>
      </c>
      <c r="C672" s="5">
        <v>44001</v>
      </c>
      <c r="D672" s="4" t="s">
        <v>283</v>
      </c>
      <c r="E672" s="12" t="s">
        <v>1087</v>
      </c>
      <c r="F672" s="13">
        <v>600</v>
      </c>
      <c r="G672">
        <v>550</v>
      </c>
      <c r="H672">
        <v>330000</v>
      </c>
      <c r="I672" s="10">
        <v>99000</v>
      </c>
      <c r="J672">
        <f t="shared" si="11"/>
        <v>472</v>
      </c>
    </row>
    <row r="673" spans="1:10">
      <c r="A673" s="4" t="s">
        <v>1106</v>
      </c>
      <c r="B673" s="4">
        <v>1128299</v>
      </c>
      <c r="C673" s="5">
        <v>44002</v>
      </c>
      <c r="D673" s="4" t="s">
        <v>283</v>
      </c>
      <c r="E673" s="12" t="s">
        <v>1086</v>
      </c>
      <c r="F673" s="13">
        <v>650</v>
      </c>
      <c r="G673">
        <v>400</v>
      </c>
      <c r="H673">
        <v>260000</v>
      </c>
      <c r="I673" s="10">
        <v>65000</v>
      </c>
      <c r="J673">
        <f t="shared" si="11"/>
        <v>472</v>
      </c>
    </row>
    <row r="674" spans="1:10">
      <c r="A674" s="4" t="s">
        <v>1106</v>
      </c>
      <c r="B674" s="4">
        <v>1128299</v>
      </c>
      <c r="C674" s="5">
        <v>44003</v>
      </c>
      <c r="D674" s="4" t="s">
        <v>283</v>
      </c>
      <c r="E674" s="12" t="s">
        <v>1087</v>
      </c>
      <c r="F674" s="13">
        <v>650</v>
      </c>
      <c r="G674">
        <v>400</v>
      </c>
      <c r="H674">
        <v>260000</v>
      </c>
      <c r="I674" s="10">
        <v>65000</v>
      </c>
      <c r="J674">
        <f t="shared" si="11"/>
        <v>472</v>
      </c>
    </row>
    <row r="675" spans="1:10">
      <c r="A675" s="4" t="s">
        <v>1106</v>
      </c>
      <c r="B675" s="4">
        <v>1128299</v>
      </c>
      <c r="C675" s="5">
        <v>44004</v>
      </c>
      <c r="D675" s="4" t="s">
        <v>283</v>
      </c>
      <c r="E675" s="12" t="s">
        <v>1086</v>
      </c>
      <c r="F675" s="13">
        <v>600</v>
      </c>
      <c r="G675">
        <v>300</v>
      </c>
      <c r="H675">
        <v>180000</v>
      </c>
      <c r="I675" s="10">
        <v>54000</v>
      </c>
      <c r="J675">
        <f t="shared" si="11"/>
        <v>472</v>
      </c>
    </row>
    <row r="676" spans="1:10">
      <c r="A676" s="4" t="s">
        <v>1106</v>
      </c>
      <c r="B676" s="4">
        <v>1128299</v>
      </c>
      <c r="C676" s="5">
        <v>44005</v>
      </c>
      <c r="D676" s="4" t="s">
        <v>283</v>
      </c>
      <c r="E676" s="12" t="s">
        <v>1087</v>
      </c>
      <c r="F676" s="13">
        <v>650</v>
      </c>
      <c r="G676">
        <v>200</v>
      </c>
      <c r="H676">
        <v>130000</v>
      </c>
      <c r="I676" s="10">
        <v>32500</v>
      </c>
      <c r="J676">
        <f t="shared" si="11"/>
        <v>472</v>
      </c>
    </row>
    <row r="677" spans="1:10">
      <c r="A677" s="4" t="s">
        <v>1106</v>
      </c>
      <c r="B677" s="4">
        <v>1128299</v>
      </c>
      <c r="C677" s="5">
        <v>44006</v>
      </c>
      <c r="D677" s="4" t="s">
        <v>283</v>
      </c>
      <c r="E677" s="12" t="s">
        <v>1086</v>
      </c>
      <c r="F677" s="13">
        <v>800</v>
      </c>
      <c r="G677">
        <v>500</v>
      </c>
      <c r="H677">
        <v>400000</v>
      </c>
      <c r="I677" s="10">
        <v>80000</v>
      </c>
      <c r="J677">
        <f t="shared" si="11"/>
        <v>472</v>
      </c>
    </row>
    <row r="678" spans="1:10">
      <c r="A678" s="4" t="s">
        <v>1106</v>
      </c>
      <c r="B678" s="4">
        <v>1128299</v>
      </c>
      <c r="C678" s="5">
        <v>44007</v>
      </c>
      <c r="D678" s="4" t="s">
        <v>283</v>
      </c>
      <c r="E678" s="12" t="s">
        <v>1087</v>
      </c>
      <c r="F678" s="13">
        <v>750</v>
      </c>
      <c r="G678">
        <v>750</v>
      </c>
      <c r="H678">
        <v>562500</v>
      </c>
      <c r="I678" s="10">
        <v>168750</v>
      </c>
      <c r="J678">
        <f t="shared" si="11"/>
        <v>472</v>
      </c>
    </row>
    <row r="679" spans="1:10">
      <c r="A679" s="4" t="s">
        <v>1106</v>
      </c>
      <c r="B679" s="4">
        <v>1128299</v>
      </c>
      <c r="C679" s="5">
        <v>44008</v>
      </c>
      <c r="D679" s="4" t="s">
        <v>283</v>
      </c>
      <c r="E679" s="12" t="s">
        <v>1089</v>
      </c>
      <c r="F679" s="13">
        <v>800</v>
      </c>
      <c r="G679">
        <v>625</v>
      </c>
      <c r="H679">
        <v>500000</v>
      </c>
      <c r="I679" s="10">
        <v>125000</v>
      </c>
      <c r="J679">
        <f t="shared" si="11"/>
        <v>472</v>
      </c>
    </row>
    <row r="680" spans="1:10">
      <c r="A680" s="4" t="s">
        <v>1106</v>
      </c>
      <c r="B680" s="4">
        <v>1128299</v>
      </c>
      <c r="C680" s="5">
        <v>44009</v>
      </c>
      <c r="D680" s="4" t="s">
        <v>283</v>
      </c>
      <c r="E680" s="12" t="s">
        <v>1087</v>
      </c>
      <c r="F680" s="13">
        <v>800</v>
      </c>
      <c r="G680">
        <v>625</v>
      </c>
      <c r="H680">
        <v>500000</v>
      </c>
      <c r="I680" s="10">
        <v>125000</v>
      </c>
      <c r="J680">
        <f t="shared" si="11"/>
        <v>472</v>
      </c>
    </row>
    <row r="681" spans="1:10">
      <c r="A681" s="4" t="s">
        <v>1106</v>
      </c>
      <c r="B681" s="4">
        <v>1128299</v>
      </c>
      <c r="C681" s="5">
        <v>44010</v>
      </c>
      <c r="D681" s="4" t="s">
        <v>283</v>
      </c>
      <c r="E681" s="12" t="s">
        <v>1088</v>
      </c>
      <c r="F681" s="13">
        <v>800</v>
      </c>
      <c r="G681">
        <v>500</v>
      </c>
      <c r="H681">
        <v>400000</v>
      </c>
      <c r="I681" s="10">
        <v>120000</v>
      </c>
      <c r="J681">
        <f t="shared" si="11"/>
        <v>472</v>
      </c>
    </row>
    <row r="682" spans="1:10">
      <c r="A682" s="4" t="s">
        <v>1106</v>
      </c>
      <c r="B682" s="4">
        <v>1128299</v>
      </c>
      <c r="C682" s="5">
        <v>44011</v>
      </c>
      <c r="D682" s="4" t="s">
        <v>283</v>
      </c>
      <c r="E682" s="12" t="s">
        <v>1088</v>
      </c>
      <c r="F682" s="13">
        <v>850</v>
      </c>
      <c r="G682">
        <v>375</v>
      </c>
      <c r="H682">
        <v>318750</v>
      </c>
      <c r="I682" s="10">
        <v>79687.5</v>
      </c>
      <c r="J682">
        <f t="shared" si="11"/>
        <v>472</v>
      </c>
    </row>
    <row r="683" spans="1:10">
      <c r="A683" s="4" t="s">
        <v>1106</v>
      </c>
      <c r="B683" s="4">
        <v>1128299</v>
      </c>
      <c r="C683" s="5">
        <v>44012</v>
      </c>
      <c r="D683" s="4" t="s">
        <v>283</v>
      </c>
      <c r="E683" s="12" t="s">
        <v>1086</v>
      </c>
      <c r="F683" s="13">
        <v>1000</v>
      </c>
      <c r="G683">
        <v>675</v>
      </c>
      <c r="H683">
        <v>675000</v>
      </c>
      <c r="I683" s="10">
        <v>135000</v>
      </c>
      <c r="J683">
        <f t="shared" si="11"/>
        <v>472</v>
      </c>
    </row>
    <row r="684" spans="1:10">
      <c r="A684" s="4" t="s">
        <v>1106</v>
      </c>
      <c r="B684" s="4">
        <v>1128299</v>
      </c>
      <c r="C684" s="5">
        <v>44013</v>
      </c>
      <c r="D684" s="4" t="s">
        <v>283</v>
      </c>
      <c r="E684" s="12" t="s">
        <v>1086</v>
      </c>
      <c r="F684" s="13">
        <v>800</v>
      </c>
      <c r="G684">
        <v>825</v>
      </c>
      <c r="H684">
        <v>660000</v>
      </c>
      <c r="I684" s="10">
        <v>198000</v>
      </c>
      <c r="J684">
        <f t="shared" si="11"/>
        <v>472</v>
      </c>
    </row>
    <row r="685" spans="1:10">
      <c r="A685" s="4" t="s">
        <v>1106</v>
      </c>
      <c r="B685" s="4">
        <v>1128299</v>
      </c>
      <c r="C685" s="5">
        <v>44014</v>
      </c>
      <c r="D685" s="4" t="s">
        <v>283</v>
      </c>
      <c r="E685" s="12" t="s">
        <v>1088</v>
      </c>
      <c r="F685" s="13">
        <v>850</v>
      </c>
      <c r="G685">
        <v>675</v>
      </c>
      <c r="H685">
        <v>573750</v>
      </c>
      <c r="I685" s="10">
        <v>143437.5</v>
      </c>
      <c r="J685">
        <f t="shared" si="11"/>
        <v>472</v>
      </c>
    </row>
    <row r="686" spans="1:10">
      <c r="A686" s="4" t="s">
        <v>1106</v>
      </c>
      <c r="B686" s="4">
        <v>1128299</v>
      </c>
      <c r="C686" s="5">
        <v>44015</v>
      </c>
      <c r="D686" s="4" t="s">
        <v>283</v>
      </c>
      <c r="E686" s="12" t="s">
        <v>1086</v>
      </c>
      <c r="F686" s="13">
        <v>850</v>
      </c>
      <c r="G686">
        <v>625</v>
      </c>
      <c r="H686">
        <v>531250</v>
      </c>
      <c r="I686" s="10">
        <v>132812.5</v>
      </c>
      <c r="J686">
        <f t="shared" si="11"/>
        <v>472</v>
      </c>
    </row>
    <row r="687" spans="1:10">
      <c r="A687" s="4" t="s">
        <v>1106</v>
      </c>
      <c r="B687" s="4">
        <v>1128299</v>
      </c>
      <c r="C687" s="5">
        <v>44016</v>
      </c>
      <c r="D687" s="4" t="s">
        <v>283</v>
      </c>
      <c r="E687" s="12" t="s">
        <v>1086</v>
      </c>
      <c r="F687" s="13">
        <v>800</v>
      </c>
      <c r="G687">
        <v>525</v>
      </c>
      <c r="H687">
        <v>420000</v>
      </c>
      <c r="I687" s="10">
        <v>126000</v>
      </c>
      <c r="J687">
        <f t="shared" si="11"/>
        <v>472</v>
      </c>
    </row>
    <row r="688" spans="1:10">
      <c r="A688" s="4" t="s">
        <v>1106</v>
      </c>
      <c r="B688" s="4">
        <v>1128299</v>
      </c>
      <c r="C688" s="5">
        <v>44017</v>
      </c>
      <c r="D688" s="4" t="s">
        <v>283</v>
      </c>
      <c r="E688" s="12" t="s">
        <v>1087</v>
      </c>
      <c r="F688" s="13">
        <v>850</v>
      </c>
      <c r="G688">
        <v>575</v>
      </c>
      <c r="H688">
        <v>488750</v>
      </c>
      <c r="I688" s="10">
        <v>122187.5</v>
      </c>
      <c r="J688">
        <f t="shared" si="11"/>
        <v>472</v>
      </c>
    </row>
    <row r="689" spans="1:10">
      <c r="A689" s="4" t="s">
        <v>1106</v>
      </c>
      <c r="B689" s="4">
        <v>1128299</v>
      </c>
      <c r="C689" s="5">
        <v>44018</v>
      </c>
      <c r="D689" s="4" t="s">
        <v>283</v>
      </c>
      <c r="E689" s="12" t="s">
        <v>1087</v>
      </c>
      <c r="F689" s="13">
        <v>1000</v>
      </c>
      <c r="G689">
        <v>575</v>
      </c>
      <c r="H689">
        <v>575000</v>
      </c>
      <c r="I689" s="10">
        <v>115000</v>
      </c>
      <c r="J689">
        <f t="shared" si="11"/>
        <v>472</v>
      </c>
    </row>
    <row r="690" spans="1:10">
      <c r="A690" s="4" t="s">
        <v>1106</v>
      </c>
      <c r="B690" s="4">
        <v>1128299</v>
      </c>
      <c r="C690" s="5">
        <v>44019</v>
      </c>
      <c r="D690" s="4" t="s">
        <v>283</v>
      </c>
      <c r="E690" s="12" t="s">
        <v>1086</v>
      </c>
      <c r="F690" s="13">
        <v>850</v>
      </c>
      <c r="G690">
        <v>775</v>
      </c>
      <c r="H690">
        <v>658750</v>
      </c>
      <c r="I690" s="10">
        <v>197625</v>
      </c>
      <c r="J690">
        <f t="shared" si="11"/>
        <v>472</v>
      </c>
    </row>
    <row r="691" spans="1:10">
      <c r="A691" s="4" t="s">
        <v>1106</v>
      </c>
      <c r="B691" s="4">
        <v>1128299</v>
      </c>
      <c r="C691" s="5">
        <v>44020</v>
      </c>
      <c r="D691" s="4" t="s">
        <v>283</v>
      </c>
      <c r="E691" s="12" t="s">
        <v>1087</v>
      </c>
      <c r="F691" s="13">
        <v>800</v>
      </c>
      <c r="G691">
        <v>750</v>
      </c>
      <c r="H691">
        <v>600000</v>
      </c>
      <c r="I691" s="10">
        <v>150000</v>
      </c>
      <c r="J691">
        <f t="shared" si="11"/>
        <v>472</v>
      </c>
    </row>
    <row r="692" spans="1:10">
      <c r="A692" s="4" t="s">
        <v>1106</v>
      </c>
      <c r="B692" s="4">
        <v>1128299</v>
      </c>
      <c r="C692" s="5">
        <v>44021</v>
      </c>
      <c r="D692" s="4" t="s">
        <v>283</v>
      </c>
      <c r="E692" s="12" t="s">
        <v>1086</v>
      </c>
      <c r="F692" s="13">
        <v>750</v>
      </c>
      <c r="G692">
        <v>625</v>
      </c>
      <c r="H692">
        <v>468750</v>
      </c>
      <c r="I692" s="10">
        <v>117187.5</v>
      </c>
      <c r="J692">
        <f t="shared" si="11"/>
        <v>472</v>
      </c>
    </row>
    <row r="693" spans="1:10">
      <c r="A693" s="4" t="s">
        <v>1106</v>
      </c>
      <c r="B693" s="4">
        <v>1128299</v>
      </c>
      <c r="C693" s="5">
        <v>44022</v>
      </c>
      <c r="D693" s="4" t="s">
        <v>283</v>
      </c>
      <c r="E693" s="12" t="s">
        <v>1087</v>
      </c>
      <c r="F693" s="13">
        <v>750</v>
      </c>
      <c r="G693">
        <v>575</v>
      </c>
      <c r="H693">
        <v>431250</v>
      </c>
      <c r="I693" s="10">
        <v>129375</v>
      </c>
      <c r="J693">
        <f t="shared" si="11"/>
        <v>472</v>
      </c>
    </row>
    <row r="694" spans="1:10">
      <c r="A694" s="4" t="s">
        <v>1106</v>
      </c>
      <c r="B694" s="4">
        <v>1128299</v>
      </c>
      <c r="C694" s="5">
        <v>44023</v>
      </c>
      <c r="D694" s="4" t="s">
        <v>283</v>
      </c>
      <c r="E694" s="12" t="s">
        <v>1087</v>
      </c>
      <c r="F694" s="13">
        <v>750</v>
      </c>
      <c r="G694">
        <v>575</v>
      </c>
      <c r="H694">
        <v>431250</v>
      </c>
      <c r="I694" s="10">
        <v>107812.5</v>
      </c>
      <c r="J694">
        <f t="shared" si="11"/>
        <v>472</v>
      </c>
    </row>
    <row r="695" spans="1:10">
      <c r="A695" s="4" t="s">
        <v>1106</v>
      </c>
      <c r="B695" s="4">
        <v>1128299</v>
      </c>
      <c r="C695" s="5">
        <v>44024</v>
      </c>
      <c r="D695" s="4" t="s">
        <v>283</v>
      </c>
      <c r="E695" s="12" t="s">
        <v>1087</v>
      </c>
      <c r="F695" s="13">
        <v>800</v>
      </c>
      <c r="G695">
        <v>400</v>
      </c>
      <c r="H695">
        <v>320000</v>
      </c>
      <c r="I695" s="10">
        <v>64000</v>
      </c>
      <c r="J695">
        <f t="shared" si="11"/>
        <v>472</v>
      </c>
    </row>
    <row r="696" spans="1:10">
      <c r="A696" s="4" t="s">
        <v>1106</v>
      </c>
      <c r="B696" s="4">
        <v>1128299</v>
      </c>
      <c r="C696" s="5">
        <v>44025</v>
      </c>
      <c r="D696" s="4" t="s">
        <v>283</v>
      </c>
      <c r="E696" s="12" t="s">
        <v>1087</v>
      </c>
      <c r="F696" s="13">
        <v>700</v>
      </c>
      <c r="G696">
        <v>600</v>
      </c>
      <c r="H696">
        <v>420000</v>
      </c>
      <c r="I696" s="10">
        <v>126000</v>
      </c>
      <c r="J696">
        <f t="shared" si="11"/>
        <v>472</v>
      </c>
    </row>
    <row r="697" spans="1:10">
      <c r="A697" s="4" t="s">
        <v>1106</v>
      </c>
      <c r="B697" s="4">
        <v>1128299</v>
      </c>
      <c r="C697" s="5">
        <v>44026</v>
      </c>
      <c r="D697" s="4" t="s">
        <v>283</v>
      </c>
      <c r="E697" s="12" t="s">
        <v>1087</v>
      </c>
      <c r="F697" s="13">
        <v>750</v>
      </c>
      <c r="G697">
        <v>600</v>
      </c>
      <c r="H697">
        <v>450000</v>
      </c>
      <c r="I697" s="10">
        <v>112500</v>
      </c>
      <c r="J697">
        <f t="shared" si="11"/>
        <v>472</v>
      </c>
    </row>
    <row r="698" spans="1:10">
      <c r="A698" s="4" t="s">
        <v>1106</v>
      </c>
      <c r="B698" s="4">
        <v>1128299</v>
      </c>
      <c r="C698" s="5">
        <v>44027</v>
      </c>
      <c r="D698" s="4" t="s">
        <v>283</v>
      </c>
      <c r="E698" s="12" t="s">
        <v>1086</v>
      </c>
      <c r="F698" s="13">
        <v>700</v>
      </c>
      <c r="G698">
        <v>450</v>
      </c>
      <c r="H698">
        <v>315000</v>
      </c>
      <c r="I698" s="10">
        <v>78750</v>
      </c>
      <c r="J698">
        <f t="shared" si="11"/>
        <v>472</v>
      </c>
    </row>
    <row r="699" spans="1:10">
      <c r="A699" s="4" t="s">
        <v>1106</v>
      </c>
      <c r="B699" s="4">
        <v>1128299</v>
      </c>
      <c r="C699" s="5">
        <v>44028</v>
      </c>
      <c r="D699" s="4" t="s">
        <v>283</v>
      </c>
      <c r="E699" s="12" t="s">
        <v>1086</v>
      </c>
      <c r="F699" s="13">
        <v>700</v>
      </c>
      <c r="G699">
        <v>400</v>
      </c>
      <c r="H699">
        <v>280000</v>
      </c>
      <c r="I699" s="10">
        <v>84000</v>
      </c>
      <c r="J699">
        <f t="shared" si="11"/>
        <v>472</v>
      </c>
    </row>
    <row r="700" spans="1:10">
      <c r="A700" s="4" t="s">
        <v>1106</v>
      </c>
      <c r="B700" s="4">
        <v>1128299</v>
      </c>
      <c r="C700" s="5">
        <v>44029</v>
      </c>
      <c r="D700" s="4" t="s">
        <v>283</v>
      </c>
      <c r="E700" s="12" t="s">
        <v>1087</v>
      </c>
      <c r="F700" s="13">
        <v>800</v>
      </c>
      <c r="G700">
        <v>425</v>
      </c>
      <c r="H700">
        <v>340000</v>
      </c>
      <c r="I700" s="10">
        <v>85000</v>
      </c>
      <c r="J700">
        <f t="shared" si="11"/>
        <v>472</v>
      </c>
    </row>
    <row r="701" spans="1:10">
      <c r="A701" s="4" t="s">
        <v>1106</v>
      </c>
      <c r="B701" s="4">
        <v>1128299</v>
      </c>
      <c r="C701" s="5">
        <v>44030</v>
      </c>
      <c r="D701" s="4" t="s">
        <v>283</v>
      </c>
      <c r="E701" s="12" t="s">
        <v>1087</v>
      </c>
      <c r="F701" s="13">
        <v>650</v>
      </c>
      <c r="G701">
        <v>450</v>
      </c>
      <c r="H701">
        <v>292500</v>
      </c>
      <c r="I701" s="10">
        <v>58500</v>
      </c>
      <c r="J701">
        <f t="shared" si="11"/>
        <v>472</v>
      </c>
    </row>
    <row r="702" spans="1:10">
      <c r="A702" s="4" t="s">
        <v>1106</v>
      </c>
      <c r="B702" s="4">
        <v>1128299</v>
      </c>
      <c r="C702" s="5">
        <v>44031</v>
      </c>
      <c r="D702" s="4" t="s">
        <v>283</v>
      </c>
      <c r="E702" s="12" t="s">
        <v>1087</v>
      </c>
      <c r="F702" s="13">
        <v>600</v>
      </c>
      <c r="G702">
        <v>550</v>
      </c>
      <c r="H702">
        <v>330000</v>
      </c>
      <c r="I702" s="10">
        <v>99000</v>
      </c>
      <c r="J702">
        <f t="shared" si="11"/>
        <v>472</v>
      </c>
    </row>
    <row r="703" spans="1:10">
      <c r="A703" s="4" t="s">
        <v>1106</v>
      </c>
      <c r="B703" s="4">
        <v>1128299</v>
      </c>
      <c r="C703" s="5">
        <v>44032</v>
      </c>
      <c r="D703" s="4" t="s">
        <v>283</v>
      </c>
      <c r="E703" s="12" t="s">
        <v>1086</v>
      </c>
      <c r="F703" s="13">
        <v>650</v>
      </c>
      <c r="G703">
        <v>550</v>
      </c>
      <c r="H703">
        <v>357500</v>
      </c>
      <c r="I703" s="10">
        <v>89375</v>
      </c>
      <c r="J703">
        <f t="shared" si="11"/>
        <v>472</v>
      </c>
    </row>
    <row r="704" spans="1:10">
      <c r="A704" s="4" t="s">
        <v>1106</v>
      </c>
      <c r="B704" s="4">
        <v>1128299</v>
      </c>
      <c r="C704" s="5">
        <v>44033</v>
      </c>
      <c r="D704" s="4" t="s">
        <v>283</v>
      </c>
      <c r="E704" s="12" t="s">
        <v>1087</v>
      </c>
      <c r="F704" s="13">
        <v>600</v>
      </c>
      <c r="G704">
        <v>375</v>
      </c>
      <c r="H704">
        <v>225000</v>
      </c>
      <c r="I704" s="10">
        <v>56250</v>
      </c>
      <c r="J704">
        <f t="shared" si="11"/>
        <v>472</v>
      </c>
    </row>
    <row r="705" spans="1:10">
      <c r="A705" s="4" t="s">
        <v>1106</v>
      </c>
      <c r="B705" s="4">
        <v>1128299</v>
      </c>
      <c r="C705" s="5">
        <v>44034</v>
      </c>
      <c r="D705" s="4" t="s">
        <v>283</v>
      </c>
      <c r="E705" s="12" t="s">
        <v>1086</v>
      </c>
      <c r="F705" s="13">
        <v>600</v>
      </c>
      <c r="G705">
        <v>350</v>
      </c>
      <c r="H705">
        <v>210000</v>
      </c>
      <c r="I705" s="10">
        <v>63000</v>
      </c>
      <c r="J705">
        <f t="shared" si="11"/>
        <v>472</v>
      </c>
    </row>
    <row r="706" spans="1:10">
      <c r="A706" s="4" t="s">
        <v>1106</v>
      </c>
      <c r="B706" s="4">
        <v>1128299</v>
      </c>
      <c r="C706" s="5">
        <v>44035</v>
      </c>
      <c r="D706" s="4" t="s">
        <v>283</v>
      </c>
      <c r="E706" s="12" t="s">
        <v>1086</v>
      </c>
      <c r="F706" s="13">
        <v>700</v>
      </c>
      <c r="G706">
        <v>325</v>
      </c>
      <c r="H706">
        <v>227500</v>
      </c>
      <c r="I706" s="10">
        <v>56875</v>
      </c>
      <c r="J706">
        <f t="shared" si="11"/>
        <v>472</v>
      </c>
    </row>
    <row r="707" spans="1:10">
      <c r="A707" s="4" t="s">
        <v>1106</v>
      </c>
      <c r="B707" s="4">
        <v>1128299</v>
      </c>
      <c r="C707" s="5">
        <v>44036</v>
      </c>
      <c r="D707" s="4" t="s">
        <v>283</v>
      </c>
      <c r="E707" s="12" t="s">
        <v>1087</v>
      </c>
      <c r="F707" s="13">
        <v>750</v>
      </c>
      <c r="G707">
        <v>375</v>
      </c>
      <c r="H707">
        <v>281250</v>
      </c>
      <c r="I707" s="10">
        <v>56250</v>
      </c>
      <c r="J707">
        <f t="shared" si="11"/>
        <v>472</v>
      </c>
    </row>
    <row r="708" spans="1:10">
      <c r="A708" s="4" t="s">
        <v>1106</v>
      </c>
      <c r="B708" s="4">
        <v>1128299</v>
      </c>
      <c r="C708" s="5">
        <v>44037</v>
      </c>
      <c r="D708" s="4" t="s">
        <v>283</v>
      </c>
      <c r="E708" s="12" t="s">
        <v>1087</v>
      </c>
      <c r="F708" s="13">
        <v>600</v>
      </c>
      <c r="G708">
        <v>600</v>
      </c>
      <c r="H708">
        <v>360000</v>
      </c>
      <c r="I708" s="10">
        <v>108000</v>
      </c>
      <c r="J708">
        <f t="shared" si="11"/>
        <v>472</v>
      </c>
    </row>
    <row r="709" spans="1:10">
      <c r="A709" s="4" t="s">
        <v>1106</v>
      </c>
      <c r="B709" s="4">
        <v>1128299</v>
      </c>
      <c r="C709" s="5">
        <v>44038</v>
      </c>
      <c r="D709" s="4" t="s">
        <v>283</v>
      </c>
      <c r="E709" s="12" t="s">
        <v>1086</v>
      </c>
      <c r="F709" s="13">
        <v>650</v>
      </c>
      <c r="G709">
        <v>625</v>
      </c>
      <c r="H709">
        <v>406250</v>
      </c>
      <c r="I709" s="10">
        <v>101562.5</v>
      </c>
      <c r="J709">
        <f t="shared" ref="J709:J772" si="12">VLOOKUP(A709,L$9:M$14,2,0)</f>
        <v>472</v>
      </c>
    </row>
    <row r="710" spans="1:10">
      <c r="A710" s="4" t="s">
        <v>1106</v>
      </c>
      <c r="B710" s="4">
        <v>1128299</v>
      </c>
      <c r="C710" s="5">
        <v>44039</v>
      </c>
      <c r="D710" s="4" t="s">
        <v>283</v>
      </c>
      <c r="E710" s="12" t="s">
        <v>1087</v>
      </c>
      <c r="F710" s="13">
        <v>600</v>
      </c>
      <c r="G710">
        <v>475</v>
      </c>
      <c r="H710">
        <v>285000</v>
      </c>
      <c r="I710" s="10">
        <v>71250</v>
      </c>
      <c r="J710">
        <f t="shared" si="12"/>
        <v>472</v>
      </c>
    </row>
    <row r="711" spans="1:10">
      <c r="A711" s="4" t="s">
        <v>1106</v>
      </c>
      <c r="B711" s="4">
        <v>1128299</v>
      </c>
      <c r="C711" s="5">
        <v>44040</v>
      </c>
      <c r="D711" s="4" t="s">
        <v>283</v>
      </c>
      <c r="E711" s="12" t="s">
        <v>1087</v>
      </c>
      <c r="F711" s="13">
        <v>700</v>
      </c>
      <c r="G711">
        <v>450</v>
      </c>
      <c r="H711">
        <v>315000</v>
      </c>
      <c r="I711" s="10">
        <v>94500</v>
      </c>
      <c r="J711">
        <f t="shared" si="12"/>
        <v>472</v>
      </c>
    </row>
    <row r="712" spans="1:10">
      <c r="A712" s="4" t="s">
        <v>1106</v>
      </c>
      <c r="B712" s="4">
        <v>1128299</v>
      </c>
      <c r="C712" s="5">
        <v>44041</v>
      </c>
      <c r="D712" s="4" t="s">
        <v>283</v>
      </c>
      <c r="E712" s="12" t="s">
        <v>1086</v>
      </c>
      <c r="F712" s="13">
        <v>900</v>
      </c>
      <c r="G712">
        <v>425</v>
      </c>
      <c r="H712">
        <v>382500</v>
      </c>
      <c r="I712" s="10">
        <v>95625</v>
      </c>
      <c r="J712">
        <f t="shared" si="12"/>
        <v>472</v>
      </c>
    </row>
    <row r="713" spans="1:10">
      <c r="A713" s="4" t="s">
        <v>1106</v>
      </c>
      <c r="B713" s="4">
        <v>1128299</v>
      </c>
      <c r="C713" s="5">
        <v>44042</v>
      </c>
      <c r="D713" s="4" t="s">
        <v>283</v>
      </c>
      <c r="E713" s="12" t="s">
        <v>1087</v>
      </c>
      <c r="F713" s="13">
        <v>950</v>
      </c>
      <c r="G713">
        <v>550</v>
      </c>
      <c r="H713">
        <v>522500</v>
      </c>
      <c r="I713" s="10">
        <v>104500</v>
      </c>
      <c r="J713">
        <f t="shared" si="12"/>
        <v>472</v>
      </c>
    </row>
    <row r="714" spans="1:10">
      <c r="A714" s="4" t="s">
        <v>1106</v>
      </c>
      <c r="B714" s="4">
        <v>1128299</v>
      </c>
      <c r="C714" s="5">
        <v>44043</v>
      </c>
      <c r="D714" s="4" t="s">
        <v>283</v>
      </c>
      <c r="E714" s="12" t="s">
        <v>1086</v>
      </c>
      <c r="F714" s="13">
        <v>800</v>
      </c>
      <c r="G714">
        <v>750</v>
      </c>
      <c r="H714">
        <v>600000</v>
      </c>
      <c r="I714" s="10">
        <v>180000</v>
      </c>
      <c r="J714">
        <f t="shared" si="12"/>
        <v>472</v>
      </c>
    </row>
    <row r="715" spans="1:10">
      <c r="A715" s="4" t="s">
        <v>1106</v>
      </c>
      <c r="B715" s="4">
        <v>1128299</v>
      </c>
      <c r="C715" s="5">
        <v>44044</v>
      </c>
      <c r="D715" s="4" t="s">
        <v>283</v>
      </c>
      <c r="E715" s="12" t="s">
        <v>1087</v>
      </c>
      <c r="F715" s="13">
        <v>850</v>
      </c>
      <c r="G715">
        <v>750</v>
      </c>
      <c r="H715">
        <v>637500</v>
      </c>
      <c r="I715" s="10">
        <v>159375</v>
      </c>
      <c r="J715">
        <f t="shared" si="12"/>
        <v>472</v>
      </c>
    </row>
    <row r="716" spans="1:10">
      <c r="A716" s="4" t="s">
        <v>1106</v>
      </c>
      <c r="B716" s="4">
        <v>1128299</v>
      </c>
      <c r="C716" s="5">
        <v>44045</v>
      </c>
      <c r="D716" s="4" t="s">
        <v>283</v>
      </c>
      <c r="E716" s="12" t="s">
        <v>1087</v>
      </c>
      <c r="F716" s="13">
        <v>800</v>
      </c>
      <c r="G716">
        <v>550</v>
      </c>
      <c r="H716">
        <v>440000</v>
      </c>
      <c r="I716" s="10">
        <v>110000</v>
      </c>
      <c r="J716">
        <f t="shared" si="12"/>
        <v>472</v>
      </c>
    </row>
    <row r="717" spans="1:10">
      <c r="A717" s="4" t="s">
        <v>1106</v>
      </c>
      <c r="B717" s="4">
        <v>1128299</v>
      </c>
      <c r="C717" s="5">
        <v>44046</v>
      </c>
      <c r="D717" s="4" t="s">
        <v>283</v>
      </c>
      <c r="E717" s="12" t="s">
        <v>1086</v>
      </c>
      <c r="F717" s="13">
        <v>800</v>
      </c>
      <c r="G717">
        <v>550</v>
      </c>
      <c r="H717">
        <v>440000</v>
      </c>
      <c r="I717" s="10">
        <v>132000</v>
      </c>
      <c r="J717">
        <f t="shared" si="12"/>
        <v>472</v>
      </c>
    </row>
    <row r="718" spans="1:10">
      <c r="A718" s="4" t="s">
        <v>1106</v>
      </c>
      <c r="B718" s="4">
        <v>1128299</v>
      </c>
      <c r="C718" s="5">
        <v>44047</v>
      </c>
      <c r="D718" s="4" t="s">
        <v>283</v>
      </c>
      <c r="E718" s="12" t="s">
        <v>1087</v>
      </c>
      <c r="F718" s="13">
        <v>900</v>
      </c>
      <c r="G718">
        <v>475</v>
      </c>
      <c r="H718">
        <v>427500</v>
      </c>
      <c r="I718" s="10">
        <v>106875</v>
      </c>
      <c r="J718">
        <f t="shared" si="12"/>
        <v>472</v>
      </c>
    </row>
    <row r="719" spans="1:10">
      <c r="A719" s="4" t="s">
        <v>1106</v>
      </c>
      <c r="B719" s="4">
        <v>1128299</v>
      </c>
      <c r="C719" s="5">
        <v>44048</v>
      </c>
      <c r="D719" s="4" t="s">
        <v>283</v>
      </c>
      <c r="E719" s="12" t="s">
        <v>1087</v>
      </c>
      <c r="F719" s="13">
        <v>950</v>
      </c>
      <c r="G719">
        <v>575</v>
      </c>
      <c r="H719">
        <v>546250</v>
      </c>
      <c r="I719" s="10">
        <v>109250</v>
      </c>
      <c r="J719">
        <f t="shared" si="12"/>
        <v>472</v>
      </c>
    </row>
    <row r="720" spans="1:10">
      <c r="A720" s="4" t="s">
        <v>1103</v>
      </c>
      <c r="B720" s="4">
        <v>1185732</v>
      </c>
      <c r="C720" s="5">
        <v>44049</v>
      </c>
      <c r="D720" s="4" t="s">
        <v>283</v>
      </c>
      <c r="E720" s="12" t="s">
        <v>1087</v>
      </c>
      <c r="F720" s="13">
        <v>450</v>
      </c>
      <c r="G720">
        <v>1050</v>
      </c>
      <c r="H720">
        <v>472500</v>
      </c>
      <c r="I720" s="10">
        <v>212625</v>
      </c>
      <c r="J720">
        <f t="shared" si="12"/>
        <v>746</v>
      </c>
    </row>
    <row r="721" spans="1:10">
      <c r="A721" s="4" t="s">
        <v>1103</v>
      </c>
      <c r="B721" s="4">
        <v>1185732</v>
      </c>
      <c r="C721" s="5">
        <v>44050</v>
      </c>
      <c r="D721" s="4" t="s">
        <v>283</v>
      </c>
      <c r="E721" s="12" t="s">
        <v>1086</v>
      </c>
      <c r="F721" s="13">
        <v>450</v>
      </c>
      <c r="G721">
        <v>850</v>
      </c>
      <c r="H721">
        <v>382500</v>
      </c>
      <c r="I721" s="10">
        <v>133875</v>
      </c>
      <c r="J721">
        <f t="shared" si="12"/>
        <v>746</v>
      </c>
    </row>
    <row r="722" spans="1:10">
      <c r="A722" s="4" t="s">
        <v>1103</v>
      </c>
      <c r="B722" s="4">
        <v>1185732</v>
      </c>
      <c r="C722" s="5">
        <v>44051</v>
      </c>
      <c r="D722" s="4" t="s">
        <v>283</v>
      </c>
      <c r="E722" s="12" t="s">
        <v>1087</v>
      </c>
      <c r="F722" s="13">
        <v>350</v>
      </c>
      <c r="G722">
        <v>850</v>
      </c>
      <c r="H722">
        <v>297500</v>
      </c>
      <c r="I722" s="10">
        <v>74375</v>
      </c>
      <c r="J722">
        <f t="shared" si="12"/>
        <v>746</v>
      </c>
    </row>
    <row r="723" spans="1:10">
      <c r="A723" s="4" t="s">
        <v>1103</v>
      </c>
      <c r="B723" s="4">
        <v>1185732</v>
      </c>
      <c r="C723" s="5">
        <v>44052</v>
      </c>
      <c r="D723" s="4" t="s">
        <v>283</v>
      </c>
      <c r="E723" s="12" t="s">
        <v>1086</v>
      </c>
      <c r="F723" s="13">
        <v>400</v>
      </c>
      <c r="G723">
        <v>700</v>
      </c>
      <c r="H723">
        <v>280000</v>
      </c>
      <c r="I723" s="10">
        <v>84000</v>
      </c>
      <c r="J723">
        <f t="shared" si="12"/>
        <v>746</v>
      </c>
    </row>
    <row r="724" spans="1:10">
      <c r="A724" s="4" t="s">
        <v>1103</v>
      </c>
      <c r="B724" s="4">
        <v>1185732</v>
      </c>
      <c r="C724" s="5">
        <v>44053</v>
      </c>
      <c r="D724" s="4" t="s">
        <v>984</v>
      </c>
      <c r="E724" s="12" t="s">
        <v>1087</v>
      </c>
      <c r="F724" s="13">
        <v>550</v>
      </c>
      <c r="G724">
        <v>750</v>
      </c>
      <c r="H724">
        <v>412500</v>
      </c>
      <c r="I724" s="10">
        <v>144375</v>
      </c>
      <c r="J724">
        <f t="shared" si="12"/>
        <v>746</v>
      </c>
    </row>
    <row r="725" spans="1:10">
      <c r="A725" s="4" t="s">
        <v>1103</v>
      </c>
      <c r="B725" s="4">
        <v>1185732</v>
      </c>
      <c r="C725" s="5">
        <v>44054</v>
      </c>
      <c r="D725" s="4" t="s">
        <v>984</v>
      </c>
      <c r="E725" s="12" t="s">
        <v>1086</v>
      </c>
      <c r="F725" s="13">
        <v>450</v>
      </c>
      <c r="G725">
        <v>850</v>
      </c>
      <c r="H725">
        <v>382500</v>
      </c>
      <c r="I725" s="10">
        <v>191250</v>
      </c>
      <c r="J725">
        <f t="shared" si="12"/>
        <v>746</v>
      </c>
    </row>
    <row r="726" spans="1:10">
      <c r="A726" s="4" t="s">
        <v>1103</v>
      </c>
      <c r="B726" s="4">
        <v>1185732</v>
      </c>
      <c r="C726" s="5">
        <v>44055</v>
      </c>
      <c r="D726" s="4" t="s">
        <v>984</v>
      </c>
      <c r="E726" s="12" t="s">
        <v>1087</v>
      </c>
      <c r="F726" s="13">
        <v>450</v>
      </c>
      <c r="G726">
        <v>1100</v>
      </c>
      <c r="H726">
        <v>495000</v>
      </c>
      <c r="I726" s="10">
        <v>222750</v>
      </c>
      <c r="J726">
        <f t="shared" si="12"/>
        <v>746</v>
      </c>
    </row>
    <row r="727" spans="1:10">
      <c r="A727" s="4" t="s">
        <v>1103</v>
      </c>
      <c r="B727" s="4">
        <v>1185732</v>
      </c>
      <c r="C727" s="5">
        <v>44056</v>
      </c>
      <c r="D727" s="4" t="s">
        <v>984</v>
      </c>
      <c r="E727" s="12" t="s">
        <v>1086</v>
      </c>
      <c r="F727" s="13">
        <v>450</v>
      </c>
      <c r="G727">
        <v>750</v>
      </c>
      <c r="H727">
        <v>337500</v>
      </c>
      <c r="I727" s="10">
        <v>118125</v>
      </c>
      <c r="J727">
        <f t="shared" si="12"/>
        <v>746</v>
      </c>
    </row>
    <row r="728" spans="1:10">
      <c r="A728" s="4" t="s">
        <v>1103</v>
      </c>
      <c r="B728" s="4">
        <v>1185732</v>
      </c>
      <c r="C728" s="5">
        <v>44057</v>
      </c>
      <c r="D728" s="4" t="s">
        <v>984</v>
      </c>
      <c r="E728" s="12" t="s">
        <v>1087</v>
      </c>
      <c r="F728" s="13">
        <v>350</v>
      </c>
      <c r="G728">
        <v>800</v>
      </c>
      <c r="H728">
        <v>280000</v>
      </c>
      <c r="I728" s="10">
        <v>70000</v>
      </c>
      <c r="J728">
        <f t="shared" si="12"/>
        <v>746</v>
      </c>
    </row>
    <row r="729" spans="1:10">
      <c r="A729" s="4" t="s">
        <v>1106</v>
      </c>
      <c r="B729" s="4">
        <v>1185732</v>
      </c>
      <c r="C729" s="5">
        <v>44058</v>
      </c>
      <c r="D729" s="4" t="s">
        <v>984</v>
      </c>
      <c r="E729" s="12" t="s">
        <v>1087</v>
      </c>
      <c r="F729" s="13">
        <v>400</v>
      </c>
      <c r="G729">
        <v>675</v>
      </c>
      <c r="H729">
        <v>270000</v>
      </c>
      <c r="I729" s="10">
        <v>81000</v>
      </c>
      <c r="J729">
        <f t="shared" si="12"/>
        <v>472</v>
      </c>
    </row>
    <row r="730" spans="1:10">
      <c r="A730" s="4" t="s">
        <v>1103</v>
      </c>
      <c r="B730" s="4">
        <v>1185732</v>
      </c>
      <c r="C730" s="5">
        <v>44059</v>
      </c>
      <c r="D730" s="4" t="s">
        <v>984</v>
      </c>
      <c r="E730" s="12" t="s">
        <v>1087</v>
      </c>
      <c r="F730" s="13">
        <v>550</v>
      </c>
      <c r="G730">
        <v>750</v>
      </c>
      <c r="H730">
        <v>412500</v>
      </c>
      <c r="I730" s="10">
        <v>144375</v>
      </c>
      <c r="J730">
        <f t="shared" si="12"/>
        <v>746</v>
      </c>
    </row>
    <row r="731" spans="1:10">
      <c r="A731" s="4" t="s">
        <v>1103</v>
      </c>
      <c r="B731" s="4">
        <v>1185732</v>
      </c>
      <c r="C731" s="5">
        <v>44060</v>
      </c>
      <c r="D731" s="4" t="s">
        <v>984</v>
      </c>
      <c r="E731" s="12" t="s">
        <v>1087</v>
      </c>
      <c r="F731" s="13">
        <v>450</v>
      </c>
      <c r="G731">
        <v>850</v>
      </c>
      <c r="H731">
        <v>382500</v>
      </c>
      <c r="I731" s="10">
        <v>191250</v>
      </c>
      <c r="J731">
        <f t="shared" si="12"/>
        <v>746</v>
      </c>
    </row>
    <row r="732" spans="1:10">
      <c r="A732" s="4" t="s">
        <v>1103</v>
      </c>
      <c r="B732" s="4">
        <v>1185732</v>
      </c>
      <c r="C732" s="5">
        <v>44061</v>
      </c>
      <c r="D732" s="4" t="s">
        <v>984</v>
      </c>
      <c r="E732" s="12" t="s">
        <v>1087</v>
      </c>
      <c r="F732" s="13">
        <v>450</v>
      </c>
      <c r="G732">
        <v>1070</v>
      </c>
      <c r="H732">
        <v>481500</v>
      </c>
      <c r="I732" s="10">
        <v>216675</v>
      </c>
      <c r="J732">
        <f t="shared" si="12"/>
        <v>746</v>
      </c>
    </row>
    <row r="733" spans="1:10">
      <c r="A733" s="4" t="s">
        <v>1103</v>
      </c>
      <c r="B733" s="4">
        <v>1185732</v>
      </c>
      <c r="C733" s="5">
        <v>44062</v>
      </c>
      <c r="D733" s="4" t="s">
        <v>984</v>
      </c>
      <c r="E733" s="12" t="s">
        <v>1087</v>
      </c>
      <c r="F733" s="13">
        <v>450</v>
      </c>
      <c r="G733">
        <v>750</v>
      </c>
      <c r="H733">
        <v>337500</v>
      </c>
      <c r="I733" s="10">
        <v>118125</v>
      </c>
      <c r="J733">
        <f t="shared" si="12"/>
        <v>746</v>
      </c>
    </row>
    <row r="734" spans="1:10">
      <c r="A734" s="4" t="s">
        <v>1103</v>
      </c>
      <c r="B734" s="4">
        <v>1185732</v>
      </c>
      <c r="C734" s="5">
        <v>44063</v>
      </c>
      <c r="D734" s="4" t="s">
        <v>984</v>
      </c>
      <c r="E734" s="12" t="s">
        <v>1087</v>
      </c>
      <c r="F734" s="13">
        <v>350</v>
      </c>
      <c r="G734">
        <v>775</v>
      </c>
      <c r="H734">
        <v>271250</v>
      </c>
      <c r="I734" s="10">
        <v>67812.5</v>
      </c>
      <c r="J734">
        <f t="shared" si="12"/>
        <v>746</v>
      </c>
    </row>
    <row r="735" spans="1:10">
      <c r="A735" s="4" t="s">
        <v>1103</v>
      </c>
      <c r="B735" s="4">
        <v>1185732</v>
      </c>
      <c r="C735" s="5">
        <v>44064</v>
      </c>
      <c r="D735" s="4" t="s">
        <v>984</v>
      </c>
      <c r="E735" s="12" t="s">
        <v>1087</v>
      </c>
      <c r="F735" s="13">
        <v>400</v>
      </c>
      <c r="G735">
        <v>625</v>
      </c>
      <c r="H735">
        <v>250000</v>
      </c>
      <c r="I735" s="10">
        <v>75000</v>
      </c>
      <c r="J735">
        <f t="shared" si="12"/>
        <v>746</v>
      </c>
    </row>
    <row r="736" spans="1:10">
      <c r="A736" s="4" t="s">
        <v>1103</v>
      </c>
      <c r="B736" s="4">
        <v>1185732</v>
      </c>
      <c r="C736" s="5">
        <v>44065</v>
      </c>
      <c r="D736" s="4" t="s">
        <v>984</v>
      </c>
      <c r="E736" s="12" t="s">
        <v>1087</v>
      </c>
      <c r="F736" s="13">
        <v>550</v>
      </c>
      <c r="G736">
        <v>675</v>
      </c>
      <c r="H736">
        <v>371250</v>
      </c>
      <c r="I736" s="10">
        <v>129937.5</v>
      </c>
      <c r="J736">
        <f t="shared" si="12"/>
        <v>746</v>
      </c>
    </row>
    <row r="737" spans="1:10">
      <c r="A737" s="4" t="s">
        <v>1103</v>
      </c>
      <c r="B737" s="4">
        <v>1185732</v>
      </c>
      <c r="C737" s="5">
        <v>44066</v>
      </c>
      <c r="D737" s="4" t="s">
        <v>984</v>
      </c>
      <c r="E737" s="12" t="s">
        <v>1087</v>
      </c>
      <c r="F737" s="13">
        <v>450</v>
      </c>
      <c r="G737">
        <v>775</v>
      </c>
      <c r="H737">
        <v>348750</v>
      </c>
      <c r="I737" s="10">
        <v>174375</v>
      </c>
      <c r="J737">
        <f t="shared" si="12"/>
        <v>746</v>
      </c>
    </row>
    <row r="738" spans="1:10">
      <c r="A738" s="4" t="s">
        <v>1103</v>
      </c>
      <c r="B738" s="4">
        <v>1185732</v>
      </c>
      <c r="C738" s="5">
        <v>43945</v>
      </c>
      <c r="D738" s="4" t="s">
        <v>984</v>
      </c>
      <c r="E738" s="12" t="s">
        <v>1086</v>
      </c>
      <c r="F738" s="13">
        <v>450</v>
      </c>
      <c r="G738">
        <v>1025</v>
      </c>
      <c r="H738">
        <v>461250</v>
      </c>
      <c r="I738" s="10">
        <v>207562.5</v>
      </c>
      <c r="J738">
        <f t="shared" si="12"/>
        <v>746</v>
      </c>
    </row>
    <row r="739" spans="1:10">
      <c r="A739" s="4" t="s">
        <v>1103</v>
      </c>
      <c r="B739" s="4">
        <v>1185732</v>
      </c>
      <c r="C739" s="5">
        <v>43945</v>
      </c>
      <c r="D739" s="4" t="s">
        <v>984</v>
      </c>
      <c r="E739" s="12" t="s">
        <v>1087</v>
      </c>
      <c r="F739" s="13">
        <v>450</v>
      </c>
      <c r="G739">
        <v>725</v>
      </c>
      <c r="H739">
        <v>326250</v>
      </c>
      <c r="I739" s="10">
        <v>114187.5</v>
      </c>
      <c r="J739">
        <f t="shared" si="12"/>
        <v>746</v>
      </c>
    </row>
    <row r="740" spans="1:10">
      <c r="A740" s="4" t="s">
        <v>1106</v>
      </c>
      <c r="B740" s="4">
        <v>1185732</v>
      </c>
      <c r="C740" s="5">
        <v>43945</v>
      </c>
      <c r="D740" s="4" t="s">
        <v>984</v>
      </c>
      <c r="E740" s="12" t="s">
        <v>1086</v>
      </c>
      <c r="F740" s="13">
        <v>350</v>
      </c>
      <c r="G740">
        <v>725</v>
      </c>
      <c r="H740">
        <v>253750</v>
      </c>
      <c r="I740" s="10">
        <v>63437.5</v>
      </c>
      <c r="J740">
        <f t="shared" si="12"/>
        <v>472</v>
      </c>
    </row>
    <row r="741" spans="1:10">
      <c r="A741" s="4" t="s">
        <v>1106</v>
      </c>
      <c r="B741" s="4">
        <v>1185732</v>
      </c>
      <c r="C741" s="5">
        <v>43945</v>
      </c>
      <c r="D741" s="4" t="s">
        <v>984</v>
      </c>
      <c r="E741" s="12" t="s">
        <v>1087</v>
      </c>
      <c r="F741" s="13">
        <v>400</v>
      </c>
      <c r="G741">
        <v>650</v>
      </c>
      <c r="H741">
        <v>260000</v>
      </c>
      <c r="I741" s="10">
        <v>78000</v>
      </c>
      <c r="J741">
        <f t="shared" si="12"/>
        <v>472</v>
      </c>
    </row>
    <row r="742" spans="1:10">
      <c r="A742" s="4" t="s">
        <v>1106</v>
      </c>
      <c r="B742" s="4">
        <v>1185732</v>
      </c>
      <c r="C742" s="5">
        <v>43945</v>
      </c>
      <c r="D742" s="4" t="s">
        <v>984</v>
      </c>
      <c r="E742" s="12" t="s">
        <v>1087</v>
      </c>
      <c r="F742" s="13">
        <v>550</v>
      </c>
      <c r="G742">
        <v>675</v>
      </c>
      <c r="H742">
        <v>371250</v>
      </c>
      <c r="I742" s="10">
        <v>129937.5</v>
      </c>
      <c r="J742">
        <f t="shared" si="12"/>
        <v>472</v>
      </c>
    </row>
    <row r="743" spans="1:10">
      <c r="A743" s="4" t="s">
        <v>1106</v>
      </c>
      <c r="B743" s="4">
        <v>1185732</v>
      </c>
      <c r="C743" s="5">
        <v>43945</v>
      </c>
      <c r="D743" s="4" t="s">
        <v>984</v>
      </c>
      <c r="E743" s="12" t="s">
        <v>1086</v>
      </c>
      <c r="F743" s="13">
        <v>450</v>
      </c>
      <c r="G743">
        <v>800</v>
      </c>
      <c r="H743">
        <v>360000</v>
      </c>
      <c r="I743" s="10">
        <v>180000</v>
      </c>
      <c r="J743">
        <f t="shared" si="12"/>
        <v>472</v>
      </c>
    </row>
    <row r="744" spans="1:10">
      <c r="A744" s="4" t="s">
        <v>1106</v>
      </c>
      <c r="B744" s="4">
        <v>1185732</v>
      </c>
      <c r="C744" s="5">
        <v>43945</v>
      </c>
      <c r="D744" s="4" t="s">
        <v>984</v>
      </c>
      <c r="E744" s="12" t="s">
        <v>1087</v>
      </c>
      <c r="F744" s="13">
        <v>550</v>
      </c>
      <c r="G744">
        <v>1070</v>
      </c>
      <c r="H744">
        <v>588500</v>
      </c>
      <c r="I744" s="10">
        <v>264825</v>
      </c>
      <c r="J744">
        <f t="shared" si="12"/>
        <v>472</v>
      </c>
    </row>
    <row r="745" spans="1:10">
      <c r="A745" s="4" t="s">
        <v>1106</v>
      </c>
      <c r="B745" s="4">
        <v>1185732</v>
      </c>
      <c r="C745" s="5">
        <v>43945</v>
      </c>
      <c r="D745" s="4" t="s">
        <v>984</v>
      </c>
      <c r="E745" s="12" t="s">
        <v>1086</v>
      </c>
      <c r="F745" s="13">
        <v>550</v>
      </c>
      <c r="G745">
        <v>775</v>
      </c>
      <c r="H745">
        <v>426250</v>
      </c>
      <c r="I745" s="10">
        <v>149187.5</v>
      </c>
      <c r="J745">
        <f t="shared" si="12"/>
        <v>472</v>
      </c>
    </row>
    <row r="746" spans="1:10">
      <c r="A746" s="4" t="s">
        <v>1106</v>
      </c>
      <c r="B746" s="4">
        <v>1185732</v>
      </c>
      <c r="C746" s="5">
        <v>43945</v>
      </c>
      <c r="D746" s="4" t="s">
        <v>984</v>
      </c>
      <c r="E746" s="12" t="s">
        <v>1087</v>
      </c>
      <c r="F746" s="13">
        <v>500</v>
      </c>
      <c r="G746">
        <v>750</v>
      </c>
      <c r="H746">
        <v>375000</v>
      </c>
      <c r="I746" s="10">
        <v>93750</v>
      </c>
      <c r="J746">
        <f t="shared" si="12"/>
        <v>472</v>
      </c>
    </row>
    <row r="747" spans="1:10">
      <c r="A747" s="4" t="s">
        <v>1106</v>
      </c>
      <c r="B747" s="4">
        <v>1185732</v>
      </c>
      <c r="C747" s="5">
        <v>43945</v>
      </c>
      <c r="D747" s="4" t="s">
        <v>984</v>
      </c>
      <c r="E747" s="12" t="s">
        <v>1087</v>
      </c>
      <c r="F747" s="13">
        <v>500</v>
      </c>
      <c r="G747">
        <v>700</v>
      </c>
      <c r="H747">
        <v>350000</v>
      </c>
      <c r="I747" s="10">
        <v>105000</v>
      </c>
      <c r="J747">
        <f t="shared" si="12"/>
        <v>472</v>
      </c>
    </row>
    <row r="748" spans="1:10">
      <c r="A748" s="4" t="s">
        <v>1106</v>
      </c>
      <c r="B748" s="4">
        <v>1185732</v>
      </c>
      <c r="C748" s="5">
        <v>43945</v>
      </c>
      <c r="D748" s="4" t="s">
        <v>984</v>
      </c>
      <c r="E748" s="12" t="s">
        <v>1087</v>
      </c>
      <c r="F748" s="13">
        <v>600</v>
      </c>
      <c r="G748">
        <v>725</v>
      </c>
      <c r="H748">
        <v>435000</v>
      </c>
      <c r="I748" s="10">
        <v>152250</v>
      </c>
      <c r="J748">
        <f t="shared" si="12"/>
        <v>472</v>
      </c>
    </row>
    <row r="749" spans="1:10">
      <c r="A749" s="4" t="s">
        <v>1106</v>
      </c>
      <c r="B749" s="4">
        <v>1185732</v>
      </c>
      <c r="C749" s="5">
        <v>43945</v>
      </c>
      <c r="D749" s="4" t="s">
        <v>984</v>
      </c>
      <c r="E749" s="12" t="s">
        <v>1087</v>
      </c>
      <c r="F749" s="13">
        <v>650</v>
      </c>
      <c r="G749">
        <v>825</v>
      </c>
      <c r="H749">
        <v>536250</v>
      </c>
      <c r="I749" s="10">
        <v>268125</v>
      </c>
      <c r="J749">
        <f t="shared" si="12"/>
        <v>472</v>
      </c>
    </row>
    <row r="750" spans="1:10">
      <c r="A750" s="4" t="s">
        <v>1106</v>
      </c>
      <c r="B750" s="4">
        <v>1185732</v>
      </c>
      <c r="C750" s="5">
        <v>43945</v>
      </c>
      <c r="D750" s="4" t="s">
        <v>984</v>
      </c>
      <c r="E750" s="12" t="s">
        <v>1086</v>
      </c>
      <c r="F750" s="13">
        <v>600</v>
      </c>
      <c r="G750">
        <v>1075</v>
      </c>
      <c r="H750">
        <v>645000</v>
      </c>
      <c r="I750" s="10">
        <v>290250</v>
      </c>
      <c r="J750">
        <f t="shared" si="12"/>
        <v>472</v>
      </c>
    </row>
    <row r="751" spans="1:10">
      <c r="A751" s="4" t="s">
        <v>1106</v>
      </c>
      <c r="B751" s="4">
        <v>1185732</v>
      </c>
      <c r="C751" s="5">
        <v>43945</v>
      </c>
      <c r="D751" s="4" t="s">
        <v>984</v>
      </c>
      <c r="E751" s="12" t="s">
        <v>1087</v>
      </c>
      <c r="F751" s="13">
        <v>550</v>
      </c>
      <c r="G751">
        <v>825</v>
      </c>
      <c r="H751">
        <v>453750</v>
      </c>
      <c r="I751" s="10">
        <v>158812.5</v>
      </c>
      <c r="J751">
        <f t="shared" si="12"/>
        <v>472</v>
      </c>
    </row>
    <row r="752" spans="1:10">
      <c r="A752" s="4" t="s">
        <v>1106</v>
      </c>
      <c r="B752" s="4">
        <v>1185732</v>
      </c>
      <c r="C752" s="5">
        <v>44081</v>
      </c>
      <c r="D752" s="4" t="s">
        <v>984</v>
      </c>
      <c r="E752" s="12" t="s">
        <v>1087</v>
      </c>
      <c r="F752" s="13">
        <v>500</v>
      </c>
      <c r="G752">
        <v>800</v>
      </c>
      <c r="H752">
        <v>400000</v>
      </c>
      <c r="I752" s="10">
        <v>100000</v>
      </c>
      <c r="J752">
        <f t="shared" si="12"/>
        <v>472</v>
      </c>
    </row>
    <row r="753" spans="1:10">
      <c r="A753" s="4" t="s">
        <v>1106</v>
      </c>
      <c r="B753" s="4">
        <v>1185732</v>
      </c>
      <c r="C753" s="5">
        <v>44082</v>
      </c>
      <c r="D753" s="4" t="s">
        <v>984</v>
      </c>
      <c r="E753" s="12" t="s">
        <v>1087</v>
      </c>
      <c r="F753" s="13">
        <v>500</v>
      </c>
      <c r="G753">
        <v>775</v>
      </c>
      <c r="H753">
        <v>387500</v>
      </c>
      <c r="I753" s="10">
        <v>116250</v>
      </c>
      <c r="J753">
        <f t="shared" si="12"/>
        <v>472</v>
      </c>
    </row>
    <row r="754" spans="1:10">
      <c r="A754" s="4" t="s">
        <v>1106</v>
      </c>
      <c r="B754" s="4">
        <v>1185732</v>
      </c>
      <c r="C754" s="5">
        <v>44083</v>
      </c>
      <c r="D754" s="4" t="s">
        <v>984</v>
      </c>
      <c r="E754" s="12" t="s">
        <v>1087</v>
      </c>
      <c r="F754" s="13">
        <v>650.00000000000011</v>
      </c>
      <c r="G754">
        <v>775</v>
      </c>
      <c r="H754">
        <v>503750.00000000006</v>
      </c>
      <c r="I754" s="10">
        <v>176312.5</v>
      </c>
      <c r="J754">
        <f t="shared" si="12"/>
        <v>472</v>
      </c>
    </row>
    <row r="755" spans="1:10">
      <c r="A755" s="4" t="s">
        <v>1106</v>
      </c>
      <c r="B755" s="4">
        <v>1185732</v>
      </c>
      <c r="C755" s="5">
        <v>44084</v>
      </c>
      <c r="D755" s="4" t="s">
        <v>984</v>
      </c>
      <c r="E755" s="12" t="s">
        <v>1086</v>
      </c>
      <c r="F755" s="13">
        <v>700</v>
      </c>
      <c r="G755">
        <v>925</v>
      </c>
      <c r="H755">
        <v>647500</v>
      </c>
      <c r="I755" s="10">
        <v>323750</v>
      </c>
      <c r="J755">
        <f t="shared" si="12"/>
        <v>472</v>
      </c>
    </row>
    <row r="756" spans="1:10">
      <c r="A756" s="4" t="s">
        <v>1106</v>
      </c>
      <c r="B756" s="4">
        <v>1185732</v>
      </c>
      <c r="C756" s="5">
        <v>44085</v>
      </c>
      <c r="D756" s="4" t="s">
        <v>984</v>
      </c>
      <c r="E756" s="12" t="s">
        <v>1086</v>
      </c>
      <c r="F756" s="13">
        <v>650</v>
      </c>
      <c r="G756">
        <v>1150</v>
      </c>
      <c r="H756">
        <v>747500</v>
      </c>
      <c r="I756" s="10">
        <v>336375</v>
      </c>
      <c r="J756">
        <f t="shared" si="12"/>
        <v>472</v>
      </c>
    </row>
    <row r="757" spans="1:10">
      <c r="A757" s="4" t="s">
        <v>1106</v>
      </c>
      <c r="B757" s="4">
        <v>1185732</v>
      </c>
      <c r="C757" s="5">
        <v>44086</v>
      </c>
      <c r="D757" s="4" t="s">
        <v>984</v>
      </c>
      <c r="E757" s="12" t="s">
        <v>1087</v>
      </c>
      <c r="F757" s="13">
        <v>600</v>
      </c>
      <c r="G757">
        <v>900</v>
      </c>
      <c r="H757">
        <v>540000</v>
      </c>
      <c r="I757" s="10">
        <v>189000</v>
      </c>
      <c r="J757">
        <f t="shared" si="12"/>
        <v>472</v>
      </c>
    </row>
    <row r="758" spans="1:10">
      <c r="A758" s="4" t="s">
        <v>1106</v>
      </c>
      <c r="B758" s="4">
        <v>1185732</v>
      </c>
      <c r="C758" s="5">
        <v>44087</v>
      </c>
      <c r="D758" s="4" t="s">
        <v>984</v>
      </c>
      <c r="E758" s="12" t="s">
        <v>1086</v>
      </c>
      <c r="F758" s="13">
        <v>550</v>
      </c>
      <c r="G758">
        <v>825</v>
      </c>
      <c r="H758">
        <v>453750</v>
      </c>
      <c r="I758" s="10">
        <v>113437.5</v>
      </c>
      <c r="J758">
        <f t="shared" si="12"/>
        <v>472</v>
      </c>
    </row>
    <row r="759" spans="1:10">
      <c r="A759" s="4" t="s">
        <v>1106</v>
      </c>
      <c r="B759" s="4">
        <v>1185732</v>
      </c>
      <c r="C759" s="5">
        <v>44088</v>
      </c>
      <c r="D759" s="4" t="s">
        <v>984</v>
      </c>
      <c r="E759" s="12" t="s">
        <v>1086</v>
      </c>
      <c r="F759" s="13">
        <v>550</v>
      </c>
      <c r="G759">
        <v>775</v>
      </c>
      <c r="H759">
        <v>426250</v>
      </c>
      <c r="I759" s="10">
        <v>127875</v>
      </c>
      <c r="J759">
        <f t="shared" si="12"/>
        <v>472</v>
      </c>
    </row>
    <row r="760" spans="1:10">
      <c r="A760" s="4" t="s">
        <v>1106</v>
      </c>
      <c r="B760" s="4">
        <v>1185732</v>
      </c>
      <c r="C760" s="5">
        <v>44089</v>
      </c>
      <c r="D760" s="4" t="s">
        <v>984</v>
      </c>
      <c r="E760" s="12" t="s">
        <v>1087</v>
      </c>
      <c r="F760" s="13">
        <v>650.00000000000011</v>
      </c>
      <c r="G760">
        <v>800</v>
      </c>
      <c r="H760">
        <v>520000.00000000006</v>
      </c>
      <c r="I760" s="10">
        <v>182000</v>
      </c>
      <c r="J760">
        <f t="shared" si="12"/>
        <v>472</v>
      </c>
    </row>
    <row r="761" spans="1:10">
      <c r="A761" s="4" t="s">
        <v>1106</v>
      </c>
      <c r="B761" s="4">
        <v>1185732</v>
      </c>
      <c r="C761" s="5">
        <v>44090</v>
      </c>
      <c r="D761" s="4" t="s">
        <v>984</v>
      </c>
      <c r="E761" s="12" t="s">
        <v>1087</v>
      </c>
      <c r="F761" s="13">
        <v>700</v>
      </c>
      <c r="G761">
        <v>975</v>
      </c>
      <c r="H761">
        <v>682500</v>
      </c>
      <c r="I761" s="10">
        <v>341250</v>
      </c>
      <c r="J761">
        <f t="shared" si="12"/>
        <v>472</v>
      </c>
    </row>
    <row r="762" spans="1:10">
      <c r="A762" s="4" t="s">
        <v>1106</v>
      </c>
      <c r="B762" s="4">
        <v>1185732</v>
      </c>
      <c r="C762" s="5">
        <v>44091</v>
      </c>
      <c r="D762" s="4" t="s">
        <v>984</v>
      </c>
      <c r="E762" s="12" t="s">
        <v>1087</v>
      </c>
      <c r="F762" s="13">
        <v>650</v>
      </c>
      <c r="G762">
        <v>1125</v>
      </c>
      <c r="H762">
        <v>731250</v>
      </c>
      <c r="I762" s="10">
        <v>329062.5</v>
      </c>
      <c r="J762">
        <f t="shared" si="12"/>
        <v>472</v>
      </c>
    </row>
    <row r="763" spans="1:10">
      <c r="A763" s="4" t="s">
        <v>1106</v>
      </c>
      <c r="B763" s="4">
        <v>1185732</v>
      </c>
      <c r="C763" s="5">
        <v>44092</v>
      </c>
      <c r="D763" s="4" t="s">
        <v>984</v>
      </c>
      <c r="E763" s="12" t="s">
        <v>1087</v>
      </c>
      <c r="F763" s="13">
        <v>600</v>
      </c>
      <c r="G763">
        <v>900</v>
      </c>
      <c r="H763">
        <v>540000</v>
      </c>
      <c r="I763" s="10">
        <v>189000</v>
      </c>
      <c r="J763">
        <f t="shared" si="12"/>
        <v>472</v>
      </c>
    </row>
    <row r="764" spans="1:10">
      <c r="A764" s="4" t="s">
        <v>1106</v>
      </c>
      <c r="B764" s="4">
        <v>1185732</v>
      </c>
      <c r="C764" s="5">
        <v>44093</v>
      </c>
      <c r="D764" s="4" t="s">
        <v>984</v>
      </c>
      <c r="E764" s="12" t="s">
        <v>1087</v>
      </c>
      <c r="F764" s="13">
        <v>550</v>
      </c>
      <c r="G764">
        <v>825</v>
      </c>
      <c r="H764">
        <v>453750</v>
      </c>
      <c r="I764" s="10">
        <v>113437.5</v>
      </c>
      <c r="J764">
        <f t="shared" si="12"/>
        <v>472</v>
      </c>
    </row>
    <row r="765" spans="1:10">
      <c r="A765" s="4" t="s">
        <v>1103</v>
      </c>
      <c r="B765" s="4">
        <v>1185732</v>
      </c>
      <c r="C765" s="5">
        <v>44094</v>
      </c>
      <c r="D765" s="4" t="s">
        <v>984</v>
      </c>
      <c r="E765" s="12" t="s">
        <v>1086</v>
      </c>
      <c r="F765" s="13">
        <v>450</v>
      </c>
      <c r="G765">
        <v>775</v>
      </c>
      <c r="H765">
        <v>348750</v>
      </c>
      <c r="I765" s="10">
        <v>104625</v>
      </c>
      <c r="J765">
        <f t="shared" si="12"/>
        <v>746</v>
      </c>
    </row>
    <row r="766" spans="1:10">
      <c r="A766" s="4" t="s">
        <v>1103</v>
      </c>
      <c r="B766" s="4">
        <v>1185732</v>
      </c>
      <c r="C766" s="5">
        <v>44095</v>
      </c>
      <c r="D766" s="4" t="s">
        <v>984</v>
      </c>
      <c r="E766" s="12" t="s">
        <v>1087</v>
      </c>
      <c r="F766" s="13">
        <v>550</v>
      </c>
      <c r="G766">
        <v>750</v>
      </c>
      <c r="H766">
        <v>412500</v>
      </c>
      <c r="I766" s="10">
        <v>144375</v>
      </c>
      <c r="J766">
        <f t="shared" si="12"/>
        <v>746</v>
      </c>
    </row>
    <row r="767" spans="1:10">
      <c r="A767" s="4" t="s">
        <v>1103</v>
      </c>
      <c r="B767" s="4">
        <v>1185732</v>
      </c>
      <c r="C767" s="5">
        <v>44096</v>
      </c>
      <c r="D767" s="4" t="s">
        <v>984</v>
      </c>
      <c r="E767" s="12" t="s">
        <v>1087</v>
      </c>
      <c r="F767" s="13">
        <v>600</v>
      </c>
      <c r="G767">
        <v>925</v>
      </c>
      <c r="H767">
        <v>555000</v>
      </c>
      <c r="I767" s="10">
        <v>277500</v>
      </c>
      <c r="J767">
        <f t="shared" si="12"/>
        <v>746</v>
      </c>
    </row>
    <row r="768" spans="1:10">
      <c r="A768" s="4" t="s">
        <v>1103</v>
      </c>
      <c r="B768" s="4">
        <v>1185732</v>
      </c>
      <c r="C768" s="5">
        <v>44097</v>
      </c>
      <c r="D768" s="4" t="s">
        <v>984</v>
      </c>
      <c r="E768" s="12" t="s">
        <v>1087</v>
      </c>
      <c r="F768" s="13">
        <v>550</v>
      </c>
      <c r="G768">
        <v>1050</v>
      </c>
      <c r="H768">
        <v>577500</v>
      </c>
      <c r="I768" s="10">
        <v>259875</v>
      </c>
      <c r="J768">
        <f t="shared" si="12"/>
        <v>746</v>
      </c>
    </row>
    <row r="769" spans="1:10">
      <c r="A769" s="4" t="s">
        <v>1103</v>
      </c>
      <c r="B769" s="4">
        <v>1185732</v>
      </c>
      <c r="C769" s="5">
        <v>44098</v>
      </c>
      <c r="D769" s="4" t="s">
        <v>984</v>
      </c>
      <c r="E769" s="12" t="s">
        <v>1087</v>
      </c>
      <c r="F769" s="13">
        <v>500</v>
      </c>
      <c r="G769">
        <v>850</v>
      </c>
      <c r="H769">
        <v>425000</v>
      </c>
      <c r="I769" s="10">
        <v>148750</v>
      </c>
      <c r="J769">
        <f t="shared" si="12"/>
        <v>746</v>
      </c>
    </row>
    <row r="770" spans="1:10">
      <c r="A770" s="4" t="s">
        <v>1105</v>
      </c>
      <c r="B770" s="4">
        <v>1185732</v>
      </c>
      <c r="C770" s="5">
        <v>44099</v>
      </c>
      <c r="D770" s="4" t="s">
        <v>984</v>
      </c>
      <c r="E770" s="12" t="s">
        <v>1087</v>
      </c>
      <c r="F770" s="13">
        <v>450</v>
      </c>
      <c r="G770">
        <v>750</v>
      </c>
      <c r="H770">
        <v>337500</v>
      </c>
      <c r="I770" s="10">
        <v>84375</v>
      </c>
      <c r="J770">
        <f t="shared" si="12"/>
        <v>280</v>
      </c>
    </row>
    <row r="771" spans="1:10">
      <c r="A771" s="4" t="s">
        <v>1105</v>
      </c>
      <c r="B771" s="4">
        <v>1185732</v>
      </c>
      <c r="C771" s="5">
        <v>44100</v>
      </c>
      <c r="D771" s="4" t="s">
        <v>984</v>
      </c>
      <c r="E771" s="12" t="s">
        <v>1086</v>
      </c>
      <c r="F771" s="13">
        <v>450</v>
      </c>
      <c r="G771">
        <v>725</v>
      </c>
      <c r="H771">
        <v>326250</v>
      </c>
      <c r="I771" s="10">
        <v>97875</v>
      </c>
      <c r="J771">
        <f t="shared" si="12"/>
        <v>280</v>
      </c>
    </row>
    <row r="772" spans="1:10">
      <c r="A772" s="4" t="s">
        <v>1105</v>
      </c>
      <c r="B772" s="4">
        <v>1185732</v>
      </c>
      <c r="C772" s="5">
        <v>44101</v>
      </c>
      <c r="D772" s="4" t="s">
        <v>984</v>
      </c>
      <c r="E772" s="12" t="s">
        <v>1086</v>
      </c>
      <c r="F772" s="13">
        <v>550</v>
      </c>
      <c r="G772">
        <v>725</v>
      </c>
      <c r="H772">
        <v>398750</v>
      </c>
      <c r="I772" s="10">
        <v>139562.5</v>
      </c>
      <c r="J772">
        <f t="shared" si="12"/>
        <v>280</v>
      </c>
    </row>
    <row r="773" spans="1:10">
      <c r="A773" s="4" t="s">
        <v>1105</v>
      </c>
      <c r="B773" s="4">
        <v>1185732</v>
      </c>
      <c r="C773" s="5">
        <v>44102</v>
      </c>
      <c r="D773" s="4" t="s">
        <v>984</v>
      </c>
      <c r="E773" s="12" t="s">
        <v>1086</v>
      </c>
      <c r="F773" s="13">
        <v>600</v>
      </c>
      <c r="G773">
        <v>825</v>
      </c>
      <c r="H773">
        <v>495000</v>
      </c>
      <c r="I773" s="10">
        <v>247500</v>
      </c>
      <c r="J773">
        <f t="shared" ref="J773:J836" si="13">VLOOKUP(A773,L$9:M$14,2,0)</f>
        <v>280</v>
      </c>
    </row>
    <row r="774" spans="1:10">
      <c r="A774" s="4" t="s">
        <v>1105</v>
      </c>
      <c r="B774" s="4">
        <v>1185732</v>
      </c>
      <c r="C774" s="5">
        <v>44103</v>
      </c>
      <c r="D774" s="4" t="s">
        <v>984</v>
      </c>
      <c r="E774" s="12" t="s">
        <v>1087</v>
      </c>
      <c r="F774" s="13">
        <v>600</v>
      </c>
      <c r="G774">
        <v>1000</v>
      </c>
      <c r="H774">
        <v>600000</v>
      </c>
      <c r="I774" s="10">
        <v>270000</v>
      </c>
      <c r="J774">
        <f t="shared" si="13"/>
        <v>280</v>
      </c>
    </row>
    <row r="775" spans="1:10">
      <c r="A775" s="4" t="s">
        <v>1105</v>
      </c>
      <c r="B775" s="4">
        <v>1185732</v>
      </c>
      <c r="C775" s="5">
        <v>44104</v>
      </c>
      <c r="D775" s="4" t="s">
        <v>984</v>
      </c>
      <c r="E775" s="12" t="s">
        <v>1086</v>
      </c>
      <c r="F775" s="13">
        <v>500</v>
      </c>
      <c r="G775">
        <v>825</v>
      </c>
      <c r="H775">
        <v>412500</v>
      </c>
      <c r="I775" s="10">
        <v>144375</v>
      </c>
      <c r="J775">
        <f t="shared" si="13"/>
        <v>280</v>
      </c>
    </row>
    <row r="776" spans="1:10">
      <c r="A776" s="4" t="s">
        <v>1105</v>
      </c>
      <c r="B776" s="4">
        <v>1185732</v>
      </c>
      <c r="C776" s="5">
        <v>44105</v>
      </c>
      <c r="D776" s="4" t="s">
        <v>984</v>
      </c>
      <c r="E776" s="12" t="s">
        <v>1087</v>
      </c>
      <c r="F776" s="13">
        <v>500</v>
      </c>
      <c r="G776">
        <v>725</v>
      </c>
      <c r="H776">
        <v>362500</v>
      </c>
      <c r="I776" s="10">
        <v>90625</v>
      </c>
      <c r="J776">
        <f t="shared" si="13"/>
        <v>280</v>
      </c>
    </row>
    <row r="777" spans="1:10">
      <c r="A777" s="4" t="s">
        <v>1105</v>
      </c>
      <c r="B777" s="4">
        <v>1185732</v>
      </c>
      <c r="C777" s="5">
        <v>44106</v>
      </c>
      <c r="D777" s="4" t="s">
        <v>984</v>
      </c>
      <c r="E777" s="12" t="s">
        <v>1087</v>
      </c>
      <c r="F777" s="13">
        <v>500</v>
      </c>
      <c r="G777">
        <v>700</v>
      </c>
      <c r="H777">
        <v>350000</v>
      </c>
      <c r="I777" s="10">
        <v>105000</v>
      </c>
      <c r="J777">
        <f t="shared" si="13"/>
        <v>280</v>
      </c>
    </row>
    <row r="778" spans="1:10">
      <c r="A778" s="4" t="s">
        <v>1105</v>
      </c>
      <c r="B778" s="4">
        <v>1185732</v>
      </c>
      <c r="C778" s="5">
        <v>44107</v>
      </c>
      <c r="D778" s="4" t="s">
        <v>984</v>
      </c>
      <c r="E778" s="12" t="s">
        <v>1086</v>
      </c>
      <c r="F778" s="13">
        <v>600</v>
      </c>
      <c r="G778">
        <v>700</v>
      </c>
      <c r="H778">
        <v>420000</v>
      </c>
      <c r="I778" s="10">
        <v>147000</v>
      </c>
      <c r="J778">
        <f t="shared" si="13"/>
        <v>280</v>
      </c>
    </row>
    <row r="779" spans="1:10">
      <c r="A779" s="4" t="s">
        <v>1105</v>
      </c>
      <c r="B779" s="4">
        <v>1185732</v>
      </c>
      <c r="C779" s="5">
        <v>44108</v>
      </c>
      <c r="D779" s="4" t="s">
        <v>984</v>
      </c>
      <c r="E779" s="12" t="s">
        <v>1087</v>
      </c>
      <c r="F779" s="13">
        <v>650</v>
      </c>
      <c r="G779">
        <v>825</v>
      </c>
      <c r="H779">
        <v>536250</v>
      </c>
      <c r="I779" s="10">
        <v>268125</v>
      </c>
      <c r="J779">
        <f t="shared" si="13"/>
        <v>280</v>
      </c>
    </row>
    <row r="780" spans="1:10">
      <c r="A780" s="4" t="s">
        <v>1105</v>
      </c>
      <c r="B780" s="4">
        <v>1185732</v>
      </c>
      <c r="C780" s="5">
        <v>44109</v>
      </c>
      <c r="D780" s="4" t="s">
        <v>984</v>
      </c>
      <c r="E780" s="12" t="s">
        <v>1087</v>
      </c>
      <c r="F780" s="13">
        <v>600</v>
      </c>
      <c r="G780">
        <v>975</v>
      </c>
      <c r="H780">
        <v>585000</v>
      </c>
      <c r="I780" s="10">
        <v>263250</v>
      </c>
      <c r="J780">
        <f t="shared" si="13"/>
        <v>280</v>
      </c>
    </row>
    <row r="781" spans="1:10">
      <c r="A781" s="4" t="s">
        <v>1105</v>
      </c>
      <c r="B781" s="4">
        <v>1185732</v>
      </c>
      <c r="C781" s="5">
        <v>44110</v>
      </c>
      <c r="D781" s="4" t="s">
        <v>984</v>
      </c>
      <c r="E781" s="12" t="s">
        <v>1086</v>
      </c>
      <c r="F781" s="13">
        <v>500</v>
      </c>
      <c r="G781">
        <v>800</v>
      </c>
      <c r="H781">
        <v>400000</v>
      </c>
      <c r="I781" s="10">
        <v>140000</v>
      </c>
      <c r="J781">
        <f t="shared" si="13"/>
        <v>280</v>
      </c>
    </row>
    <row r="782" spans="1:10">
      <c r="A782" s="4" t="s">
        <v>1105</v>
      </c>
      <c r="B782" s="4">
        <v>1185732</v>
      </c>
      <c r="C782" s="5">
        <v>44111</v>
      </c>
      <c r="D782" s="4" t="s">
        <v>984</v>
      </c>
      <c r="E782" s="12" t="s">
        <v>1086</v>
      </c>
      <c r="F782" s="13">
        <v>500</v>
      </c>
      <c r="G782">
        <v>745</v>
      </c>
      <c r="H782">
        <v>372500</v>
      </c>
      <c r="I782" s="10">
        <v>93125</v>
      </c>
      <c r="J782">
        <f t="shared" si="13"/>
        <v>280</v>
      </c>
    </row>
    <row r="783" spans="1:10">
      <c r="A783" s="4" t="s">
        <v>1105</v>
      </c>
      <c r="B783" s="4">
        <v>1185732</v>
      </c>
      <c r="C783" s="5">
        <v>44112</v>
      </c>
      <c r="D783" s="4" t="s">
        <v>984</v>
      </c>
      <c r="E783" s="12" t="s">
        <v>1087</v>
      </c>
      <c r="F783" s="13">
        <v>500</v>
      </c>
      <c r="G783">
        <v>775</v>
      </c>
      <c r="H783">
        <v>387500</v>
      </c>
      <c r="I783" s="10">
        <v>116250</v>
      </c>
      <c r="J783">
        <f t="shared" si="13"/>
        <v>280</v>
      </c>
    </row>
    <row r="784" spans="1:10">
      <c r="A784" s="4" t="s">
        <v>1105</v>
      </c>
      <c r="B784" s="4">
        <v>1185732</v>
      </c>
      <c r="C784" s="5">
        <v>44113</v>
      </c>
      <c r="D784" s="4" t="s">
        <v>984</v>
      </c>
      <c r="E784" s="12" t="s">
        <v>1087</v>
      </c>
      <c r="F784" s="13">
        <v>650.00000000000011</v>
      </c>
      <c r="G784">
        <v>750</v>
      </c>
      <c r="H784">
        <v>487500.00000000006</v>
      </c>
      <c r="I784" s="10">
        <v>170625</v>
      </c>
      <c r="J784">
        <f t="shared" si="13"/>
        <v>280</v>
      </c>
    </row>
    <row r="785" spans="1:10">
      <c r="A785" s="4" t="s">
        <v>1105</v>
      </c>
      <c r="B785" s="4">
        <v>1185732</v>
      </c>
      <c r="C785" s="5">
        <v>44114</v>
      </c>
      <c r="D785" s="4" t="s">
        <v>984</v>
      </c>
      <c r="E785" s="12" t="s">
        <v>1088</v>
      </c>
      <c r="F785" s="13">
        <v>700</v>
      </c>
      <c r="G785">
        <v>850</v>
      </c>
      <c r="H785">
        <v>595000</v>
      </c>
      <c r="I785" s="10">
        <v>297500</v>
      </c>
      <c r="J785">
        <f t="shared" si="13"/>
        <v>280</v>
      </c>
    </row>
    <row r="786" spans="1:10">
      <c r="A786" s="4" t="s">
        <v>1105</v>
      </c>
      <c r="B786" s="4">
        <v>1185732</v>
      </c>
      <c r="C786" s="5">
        <v>43975</v>
      </c>
      <c r="D786" s="4" t="s">
        <v>984</v>
      </c>
      <c r="E786" s="12" t="s">
        <v>1087</v>
      </c>
      <c r="F786" s="13">
        <v>650</v>
      </c>
      <c r="G786">
        <v>1075</v>
      </c>
      <c r="H786">
        <v>698750</v>
      </c>
      <c r="I786" s="10">
        <v>314437.5</v>
      </c>
      <c r="J786">
        <f t="shared" si="13"/>
        <v>280</v>
      </c>
    </row>
    <row r="787" spans="1:10">
      <c r="A787" s="4" t="s">
        <v>1105</v>
      </c>
      <c r="B787" s="4">
        <v>1185732</v>
      </c>
      <c r="C787" s="5">
        <v>43975</v>
      </c>
      <c r="D787" s="4" t="s">
        <v>984</v>
      </c>
      <c r="E787" s="12" t="s">
        <v>1087</v>
      </c>
      <c r="F787" s="13">
        <v>550.00000000000011</v>
      </c>
      <c r="G787">
        <v>875</v>
      </c>
      <c r="H787">
        <v>481250.00000000006</v>
      </c>
      <c r="I787" s="10">
        <v>168437.5</v>
      </c>
      <c r="J787">
        <f t="shared" si="13"/>
        <v>280</v>
      </c>
    </row>
    <row r="788" spans="1:10">
      <c r="A788" s="4" t="s">
        <v>1105</v>
      </c>
      <c r="B788" s="4">
        <v>1185732</v>
      </c>
      <c r="C788" s="5">
        <v>43975</v>
      </c>
      <c r="D788" s="4" t="s">
        <v>984</v>
      </c>
      <c r="E788" s="12" t="s">
        <v>1087</v>
      </c>
      <c r="F788" s="13">
        <v>550</v>
      </c>
      <c r="G788">
        <v>825</v>
      </c>
      <c r="H788">
        <v>453750</v>
      </c>
      <c r="I788" s="10">
        <v>113437.5</v>
      </c>
      <c r="J788">
        <f t="shared" si="13"/>
        <v>280</v>
      </c>
    </row>
    <row r="789" spans="1:10">
      <c r="A789" s="4" t="s">
        <v>1105</v>
      </c>
      <c r="B789" s="4">
        <v>1185732</v>
      </c>
      <c r="C789" s="5">
        <v>43975</v>
      </c>
      <c r="D789" s="4" t="s">
        <v>984</v>
      </c>
      <c r="E789" s="12" t="s">
        <v>1086</v>
      </c>
      <c r="F789" s="13">
        <v>550</v>
      </c>
      <c r="G789">
        <v>775</v>
      </c>
      <c r="H789">
        <v>426250</v>
      </c>
      <c r="I789" s="10">
        <v>127875</v>
      </c>
      <c r="J789">
        <f t="shared" si="13"/>
        <v>280</v>
      </c>
    </row>
    <row r="790" spans="1:10">
      <c r="A790" s="4" t="s">
        <v>1103</v>
      </c>
      <c r="B790" s="4">
        <v>1185732</v>
      </c>
      <c r="C790" s="5">
        <v>43975</v>
      </c>
      <c r="D790" s="4" t="s">
        <v>984</v>
      </c>
      <c r="E790" s="12" t="s">
        <v>1086</v>
      </c>
      <c r="F790" s="13">
        <v>650.00000000000011</v>
      </c>
      <c r="G790">
        <v>775</v>
      </c>
      <c r="H790">
        <v>503750.00000000006</v>
      </c>
      <c r="I790" s="10">
        <v>176312.5</v>
      </c>
      <c r="J790">
        <f t="shared" si="13"/>
        <v>746</v>
      </c>
    </row>
    <row r="791" spans="1:10">
      <c r="A791" s="4" t="s">
        <v>1103</v>
      </c>
      <c r="B791" s="4">
        <v>1185732</v>
      </c>
      <c r="C791" s="5">
        <v>43975</v>
      </c>
      <c r="D791" s="4" t="s">
        <v>984</v>
      </c>
      <c r="E791" s="12" t="s">
        <v>1087</v>
      </c>
      <c r="F791" s="13">
        <v>700</v>
      </c>
      <c r="G791">
        <v>875</v>
      </c>
      <c r="H791">
        <v>612500</v>
      </c>
      <c r="I791" s="10">
        <v>306250</v>
      </c>
      <c r="J791">
        <f t="shared" si="13"/>
        <v>746</v>
      </c>
    </row>
    <row r="792" spans="1:10">
      <c r="A792" s="4" t="s">
        <v>1103</v>
      </c>
      <c r="B792" s="4">
        <v>1185732</v>
      </c>
      <c r="C792" s="5">
        <v>44121</v>
      </c>
      <c r="D792" s="4" t="s">
        <v>984</v>
      </c>
      <c r="E792" s="12" t="s">
        <v>1087</v>
      </c>
      <c r="F792" s="13">
        <v>350</v>
      </c>
      <c r="G792">
        <v>450</v>
      </c>
      <c r="H792">
        <v>157500</v>
      </c>
      <c r="I792" s="10">
        <v>55125</v>
      </c>
      <c r="J792">
        <f t="shared" si="13"/>
        <v>746</v>
      </c>
    </row>
    <row r="793" spans="1:10">
      <c r="A793" s="4" t="s">
        <v>1103</v>
      </c>
      <c r="B793" s="4">
        <v>1185732</v>
      </c>
      <c r="C793" s="5">
        <v>44122</v>
      </c>
      <c r="D793" s="4" t="s">
        <v>984</v>
      </c>
      <c r="E793" s="12" t="s">
        <v>1088</v>
      </c>
      <c r="F793" s="13">
        <v>350</v>
      </c>
      <c r="G793">
        <v>250</v>
      </c>
      <c r="H793">
        <v>87500</v>
      </c>
      <c r="I793" s="10">
        <v>26250</v>
      </c>
      <c r="J793">
        <f t="shared" si="13"/>
        <v>746</v>
      </c>
    </row>
    <row r="794" spans="1:10">
      <c r="A794" s="4" t="s">
        <v>1103</v>
      </c>
      <c r="B794" s="4">
        <v>1185732</v>
      </c>
      <c r="C794" s="5">
        <v>44123</v>
      </c>
      <c r="D794" s="4" t="s">
        <v>984</v>
      </c>
      <c r="E794" s="12" t="s">
        <v>1088</v>
      </c>
      <c r="F794" s="13">
        <v>250</v>
      </c>
      <c r="G794">
        <v>250</v>
      </c>
      <c r="H794">
        <v>62500</v>
      </c>
      <c r="I794" s="10">
        <v>18750</v>
      </c>
      <c r="J794">
        <f t="shared" si="13"/>
        <v>746</v>
      </c>
    </row>
    <row r="795" spans="1:10">
      <c r="A795" s="4" t="s">
        <v>1103</v>
      </c>
      <c r="B795" s="4">
        <v>1185732</v>
      </c>
      <c r="C795" s="5">
        <v>44124</v>
      </c>
      <c r="D795" s="4" t="s">
        <v>984</v>
      </c>
      <c r="E795" s="12" t="s">
        <v>1088</v>
      </c>
      <c r="F795" s="13">
        <v>300.00000000000006</v>
      </c>
      <c r="G795">
        <v>100</v>
      </c>
      <c r="H795">
        <v>30000.000000000004</v>
      </c>
      <c r="I795" s="10">
        <v>10500</v>
      </c>
      <c r="J795">
        <f t="shared" si="13"/>
        <v>746</v>
      </c>
    </row>
    <row r="796" spans="1:10">
      <c r="A796" s="4" t="s">
        <v>1103</v>
      </c>
      <c r="B796" s="4">
        <v>1185732</v>
      </c>
      <c r="C796" s="5">
        <v>44125</v>
      </c>
      <c r="D796" s="4" t="s">
        <v>535</v>
      </c>
      <c r="E796" s="12" t="s">
        <v>1086</v>
      </c>
      <c r="F796" s="13">
        <v>450</v>
      </c>
      <c r="G796">
        <v>150</v>
      </c>
      <c r="H796">
        <v>67500</v>
      </c>
      <c r="I796" s="10">
        <v>20250</v>
      </c>
      <c r="J796">
        <f t="shared" si="13"/>
        <v>746</v>
      </c>
    </row>
    <row r="797" spans="1:10">
      <c r="A797" s="4" t="s">
        <v>1103</v>
      </c>
      <c r="B797" s="4">
        <v>1185732</v>
      </c>
      <c r="C797" s="5">
        <v>44126</v>
      </c>
      <c r="D797" s="4" t="s">
        <v>535</v>
      </c>
      <c r="E797" s="12" t="s">
        <v>1087</v>
      </c>
      <c r="F797" s="13">
        <v>350</v>
      </c>
      <c r="G797">
        <v>250</v>
      </c>
      <c r="H797">
        <v>87500</v>
      </c>
      <c r="I797" s="10">
        <v>39375</v>
      </c>
      <c r="J797">
        <f t="shared" si="13"/>
        <v>746</v>
      </c>
    </row>
    <row r="798" spans="1:10">
      <c r="A798" s="4" t="s">
        <v>1103</v>
      </c>
      <c r="B798" s="4">
        <v>1185732</v>
      </c>
      <c r="C798" s="5">
        <v>44127</v>
      </c>
      <c r="D798" s="4" t="s">
        <v>535</v>
      </c>
      <c r="E798" s="12" t="s">
        <v>1086</v>
      </c>
      <c r="F798" s="13">
        <v>350</v>
      </c>
      <c r="G798">
        <v>500</v>
      </c>
      <c r="H798">
        <v>175000</v>
      </c>
      <c r="I798" s="10">
        <v>61250</v>
      </c>
      <c r="J798">
        <f t="shared" si="13"/>
        <v>746</v>
      </c>
    </row>
    <row r="799" spans="1:10">
      <c r="A799" s="4" t="s">
        <v>1103</v>
      </c>
      <c r="B799" s="4">
        <v>1185732</v>
      </c>
      <c r="C799" s="5">
        <v>44128</v>
      </c>
      <c r="D799" s="4" t="s">
        <v>535</v>
      </c>
      <c r="E799" s="12" t="s">
        <v>1086</v>
      </c>
      <c r="F799" s="13">
        <v>350</v>
      </c>
      <c r="G799">
        <v>150</v>
      </c>
      <c r="H799">
        <v>52500</v>
      </c>
      <c r="I799" s="10">
        <v>15750</v>
      </c>
      <c r="J799">
        <f t="shared" si="13"/>
        <v>746</v>
      </c>
    </row>
    <row r="800" spans="1:10">
      <c r="A800" s="4" t="s">
        <v>1103</v>
      </c>
      <c r="B800" s="4">
        <v>1185732</v>
      </c>
      <c r="C800" s="5">
        <v>44129</v>
      </c>
      <c r="D800" s="4" t="s">
        <v>535</v>
      </c>
      <c r="E800" s="12" t="s">
        <v>1087</v>
      </c>
      <c r="F800" s="13">
        <v>250</v>
      </c>
      <c r="G800">
        <v>200</v>
      </c>
      <c r="H800">
        <v>50000</v>
      </c>
      <c r="I800" s="10">
        <v>15000</v>
      </c>
      <c r="J800">
        <f t="shared" si="13"/>
        <v>746</v>
      </c>
    </row>
    <row r="801" spans="1:10">
      <c r="A801" s="4" t="s">
        <v>1103</v>
      </c>
      <c r="B801" s="4">
        <v>1185732</v>
      </c>
      <c r="C801" s="5">
        <v>44130</v>
      </c>
      <c r="D801" s="4" t="s">
        <v>535</v>
      </c>
      <c r="E801" s="12" t="s">
        <v>1086</v>
      </c>
      <c r="F801" s="13">
        <v>300</v>
      </c>
      <c r="G801">
        <v>75</v>
      </c>
      <c r="H801">
        <v>22500</v>
      </c>
      <c r="I801" s="10">
        <v>7875</v>
      </c>
      <c r="J801">
        <f t="shared" si="13"/>
        <v>746</v>
      </c>
    </row>
    <row r="802" spans="1:10">
      <c r="A802" s="4" t="s">
        <v>1103</v>
      </c>
      <c r="B802" s="4">
        <v>1185732</v>
      </c>
      <c r="C802" s="5">
        <v>44131</v>
      </c>
      <c r="D802" s="4" t="s">
        <v>535</v>
      </c>
      <c r="E802" s="12" t="s">
        <v>1087</v>
      </c>
      <c r="F802" s="13">
        <v>450</v>
      </c>
      <c r="G802">
        <v>150</v>
      </c>
      <c r="H802">
        <v>67500</v>
      </c>
      <c r="I802" s="10">
        <v>20250</v>
      </c>
      <c r="J802">
        <f t="shared" si="13"/>
        <v>746</v>
      </c>
    </row>
    <row r="803" spans="1:10">
      <c r="A803" s="4" t="s">
        <v>1103</v>
      </c>
      <c r="B803" s="4">
        <v>1185732</v>
      </c>
      <c r="C803" s="5">
        <v>44132</v>
      </c>
      <c r="D803" s="4" t="s">
        <v>535</v>
      </c>
      <c r="E803" s="12" t="s">
        <v>1087</v>
      </c>
      <c r="F803" s="13">
        <v>350</v>
      </c>
      <c r="G803">
        <v>225</v>
      </c>
      <c r="H803">
        <v>78750</v>
      </c>
      <c r="I803" s="10">
        <v>35437.5</v>
      </c>
      <c r="J803">
        <f t="shared" si="13"/>
        <v>746</v>
      </c>
    </row>
    <row r="804" spans="1:10">
      <c r="A804" s="4" t="s">
        <v>1103</v>
      </c>
      <c r="B804" s="4">
        <v>1185732</v>
      </c>
      <c r="C804" s="5">
        <v>44133</v>
      </c>
      <c r="D804" s="4" t="s">
        <v>535</v>
      </c>
      <c r="E804" s="12" t="s">
        <v>1087</v>
      </c>
      <c r="F804" s="13">
        <v>400</v>
      </c>
      <c r="G804">
        <v>445</v>
      </c>
      <c r="H804">
        <v>178000</v>
      </c>
      <c r="I804" s="10">
        <v>62300</v>
      </c>
      <c r="J804">
        <f t="shared" si="13"/>
        <v>746</v>
      </c>
    </row>
    <row r="805" spans="1:10">
      <c r="A805" s="4" t="s">
        <v>1103</v>
      </c>
      <c r="B805" s="4">
        <v>1185732</v>
      </c>
      <c r="C805" s="5">
        <v>44134</v>
      </c>
      <c r="D805" s="4" t="s">
        <v>535</v>
      </c>
      <c r="E805" s="12" t="s">
        <v>1087</v>
      </c>
      <c r="F805" s="13">
        <v>400</v>
      </c>
      <c r="G805">
        <v>125</v>
      </c>
      <c r="H805">
        <v>50000</v>
      </c>
      <c r="I805" s="10">
        <v>15000</v>
      </c>
      <c r="J805">
        <f t="shared" si="13"/>
        <v>746</v>
      </c>
    </row>
    <row r="806" spans="1:10">
      <c r="A806" s="4" t="s">
        <v>1103</v>
      </c>
      <c r="B806" s="4">
        <v>1185732</v>
      </c>
      <c r="C806" s="5">
        <v>44135</v>
      </c>
      <c r="D806" s="4" t="s">
        <v>535</v>
      </c>
      <c r="E806" s="12" t="s">
        <v>1087</v>
      </c>
      <c r="F806" s="13">
        <v>300</v>
      </c>
      <c r="G806">
        <v>175</v>
      </c>
      <c r="H806">
        <v>52500</v>
      </c>
      <c r="I806" s="10">
        <v>15750</v>
      </c>
      <c r="J806">
        <f t="shared" si="13"/>
        <v>746</v>
      </c>
    </row>
    <row r="807" spans="1:10">
      <c r="A807" s="4" t="s">
        <v>1103</v>
      </c>
      <c r="B807" s="4">
        <v>1185732</v>
      </c>
      <c r="C807" s="5">
        <v>44136</v>
      </c>
      <c r="D807" s="4" t="s">
        <v>535</v>
      </c>
      <c r="E807" s="12" t="s">
        <v>1087</v>
      </c>
      <c r="F807" s="13">
        <v>350</v>
      </c>
      <c r="G807">
        <v>25</v>
      </c>
      <c r="H807">
        <v>8750</v>
      </c>
      <c r="I807" s="10">
        <v>3062.5</v>
      </c>
      <c r="J807">
        <f t="shared" si="13"/>
        <v>746</v>
      </c>
    </row>
    <row r="808" spans="1:10">
      <c r="A808" s="4" t="s">
        <v>1103</v>
      </c>
      <c r="B808" s="4">
        <v>1185732</v>
      </c>
      <c r="C808" s="5">
        <v>44137</v>
      </c>
      <c r="D808" s="4" t="s">
        <v>535</v>
      </c>
      <c r="E808" s="12" t="s">
        <v>1087</v>
      </c>
      <c r="F808" s="13">
        <v>500</v>
      </c>
      <c r="G808">
        <v>75</v>
      </c>
      <c r="H808">
        <v>37500</v>
      </c>
      <c r="I808" s="10">
        <v>11250</v>
      </c>
      <c r="J808">
        <f t="shared" si="13"/>
        <v>746</v>
      </c>
    </row>
    <row r="809" spans="1:10">
      <c r="A809" s="4" t="s">
        <v>1103</v>
      </c>
      <c r="B809" s="4">
        <v>1185732</v>
      </c>
      <c r="C809" s="5">
        <v>44138</v>
      </c>
      <c r="D809" s="4" t="s">
        <v>535</v>
      </c>
      <c r="E809" s="12" t="s">
        <v>1087</v>
      </c>
      <c r="F809" s="13">
        <v>400</v>
      </c>
      <c r="G809">
        <v>175</v>
      </c>
      <c r="H809">
        <v>70000</v>
      </c>
      <c r="I809" s="10">
        <v>31500</v>
      </c>
      <c r="J809">
        <f t="shared" si="13"/>
        <v>746</v>
      </c>
    </row>
    <row r="810" spans="1:10">
      <c r="A810" s="4" t="s">
        <v>1103</v>
      </c>
      <c r="B810" s="4">
        <v>1185732</v>
      </c>
      <c r="C810" s="5">
        <v>44139</v>
      </c>
      <c r="D810" s="4" t="s">
        <v>535</v>
      </c>
      <c r="E810" s="12" t="s">
        <v>1087</v>
      </c>
      <c r="F810" s="13">
        <v>400</v>
      </c>
      <c r="G810">
        <v>400</v>
      </c>
      <c r="H810">
        <v>160000</v>
      </c>
      <c r="I810" s="10">
        <v>56000</v>
      </c>
      <c r="J810">
        <f t="shared" si="13"/>
        <v>746</v>
      </c>
    </row>
    <row r="811" spans="1:10">
      <c r="A811" s="4" t="s">
        <v>1103</v>
      </c>
      <c r="B811" s="4">
        <v>1185732</v>
      </c>
      <c r="C811" s="5">
        <v>44140</v>
      </c>
      <c r="D811" s="4" t="s">
        <v>535</v>
      </c>
      <c r="E811" s="12" t="s">
        <v>1086</v>
      </c>
      <c r="F811" s="13">
        <v>400</v>
      </c>
      <c r="G811">
        <v>100</v>
      </c>
      <c r="H811">
        <v>40000</v>
      </c>
      <c r="I811" s="10">
        <v>12000</v>
      </c>
      <c r="J811">
        <f t="shared" si="13"/>
        <v>746</v>
      </c>
    </row>
    <row r="812" spans="1:10">
      <c r="A812" s="4" t="s">
        <v>1103</v>
      </c>
      <c r="B812" s="4">
        <v>1185732</v>
      </c>
      <c r="C812" s="5">
        <v>44141</v>
      </c>
      <c r="D812" s="4" t="s">
        <v>535</v>
      </c>
      <c r="E812" s="12" t="s">
        <v>1087</v>
      </c>
      <c r="F812" s="13">
        <v>300</v>
      </c>
      <c r="G812">
        <v>100</v>
      </c>
      <c r="H812">
        <v>30000</v>
      </c>
      <c r="I812" s="10">
        <v>9000</v>
      </c>
      <c r="J812">
        <f t="shared" si="13"/>
        <v>746</v>
      </c>
    </row>
    <row r="813" spans="1:10">
      <c r="A813" s="4" t="s">
        <v>1103</v>
      </c>
      <c r="B813" s="4">
        <v>1185732</v>
      </c>
      <c r="C813" s="5">
        <v>44142</v>
      </c>
      <c r="D813" s="4" t="s">
        <v>535</v>
      </c>
      <c r="E813" s="12" t="s">
        <v>1086</v>
      </c>
      <c r="F813" s="13">
        <v>350</v>
      </c>
      <c r="G813">
        <v>25</v>
      </c>
      <c r="H813">
        <v>8750</v>
      </c>
      <c r="I813" s="10">
        <v>3062.5</v>
      </c>
      <c r="J813">
        <f t="shared" si="13"/>
        <v>746</v>
      </c>
    </row>
    <row r="814" spans="1:10">
      <c r="A814" s="4" t="s">
        <v>1103</v>
      </c>
      <c r="B814" s="4">
        <v>1185732</v>
      </c>
      <c r="C814" s="5">
        <v>44143</v>
      </c>
      <c r="D814" s="4" t="s">
        <v>535</v>
      </c>
      <c r="E814" s="12" t="s">
        <v>1087</v>
      </c>
      <c r="F814" s="13">
        <v>500</v>
      </c>
      <c r="G814">
        <v>50</v>
      </c>
      <c r="H814">
        <v>25000</v>
      </c>
      <c r="I814" s="10">
        <v>7500</v>
      </c>
      <c r="J814">
        <f t="shared" si="13"/>
        <v>746</v>
      </c>
    </row>
    <row r="815" spans="1:10">
      <c r="A815" s="4" t="s">
        <v>1103</v>
      </c>
      <c r="B815" s="4">
        <v>1185732</v>
      </c>
      <c r="C815" s="5">
        <v>44144</v>
      </c>
      <c r="D815" s="4" t="s">
        <v>535</v>
      </c>
      <c r="E815" s="12" t="s">
        <v>1086</v>
      </c>
      <c r="F815" s="13">
        <v>400</v>
      </c>
      <c r="G815">
        <v>175</v>
      </c>
      <c r="H815">
        <v>70000</v>
      </c>
      <c r="I815" s="10">
        <v>31500</v>
      </c>
      <c r="J815">
        <f t="shared" si="13"/>
        <v>746</v>
      </c>
    </row>
    <row r="816" spans="1:10">
      <c r="A816" s="4" t="s">
        <v>1103</v>
      </c>
      <c r="B816" s="4">
        <v>1185732</v>
      </c>
      <c r="C816" s="5">
        <v>44145</v>
      </c>
      <c r="D816" s="4" t="s">
        <v>535</v>
      </c>
      <c r="E816" s="12" t="s">
        <v>1086</v>
      </c>
      <c r="F816" s="13">
        <v>500</v>
      </c>
      <c r="G816">
        <v>445</v>
      </c>
      <c r="H816">
        <v>222500</v>
      </c>
      <c r="I816" s="10">
        <v>77875</v>
      </c>
      <c r="J816">
        <f t="shared" si="13"/>
        <v>746</v>
      </c>
    </row>
    <row r="817" spans="1:10">
      <c r="A817" s="4" t="s">
        <v>1103</v>
      </c>
      <c r="B817" s="4">
        <v>1185732</v>
      </c>
      <c r="C817" s="5">
        <v>44146</v>
      </c>
      <c r="D817" s="4" t="s">
        <v>535</v>
      </c>
      <c r="E817" s="12" t="s">
        <v>1087</v>
      </c>
      <c r="F817" s="13">
        <v>450</v>
      </c>
      <c r="G817">
        <v>150</v>
      </c>
      <c r="H817">
        <v>67500</v>
      </c>
      <c r="I817" s="10">
        <v>20250</v>
      </c>
      <c r="J817">
        <f t="shared" si="13"/>
        <v>746</v>
      </c>
    </row>
    <row r="818" spans="1:10">
      <c r="A818" s="4" t="s">
        <v>1103</v>
      </c>
      <c r="B818" s="4">
        <v>1185732</v>
      </c>
      <c r="C818" s="5">
        <v>44147</v>
      </c>
      <c r="D818" s="4" t="s">
        <v>535</v>
      </c>
      <c r="E818" s="12" t="s">
        <v>1086</v>
      </c>
      <c r="F818" s="13">
        <v>400</v>
      </c>
      <c r="G818">
        <v>125</v>
      </c>
      <c r="H818">
        <v>50000</v>
      </c>
      <c r="I818" s="10">
        <v>15000</v>
      </c>
      <c r="J818">
        <f t="shared" si="13"/>
        <v>746</v>
      </c>
    </row>
    <row r="819" spans="1:10">
      <c r="A819" s="4" t="s">
        <v>1103</v>
      </c>
      <c r="B819" s="4">
        <v>1185732</v>
      </c>
      <c r="C819" s="5">
        <v>44148</v>
      </c>
      <c r="D819" s="4" t="s">
        <v>535</v>
      </c>
      <c r="E819" s="12" t="s">
        <v>1086</v>
      </c>
      <c r="F819" s="13">
        <v>400</v>
      </c>
      <c r="G819">
        <v>50</v>
      </c>
      <c r="H819">
        <v>20000</v>
      </c>
      <c r="I819" s="10">
        <v>7000</v>
      </c>
      <c r="J819">
        <f t="shared" si="13"/>
        <v>746</v>
      </c>
    </row>
    <row r="820" spans="1:10">
      <c r="A820" s="4" t="s">
        <v>1103</v>
      </c>
      <c r="B820" s="4">
        <v>1185732</v>
      </c>
      <c r="C820" s="5">
        <v>44149</v>
      </c>
      <c r="D820" s="4" t="s">
        <v>535</v>
      </c>
      <c r="E820" s="12" t="s">
        <v>1087</v>
      </c>
      <c r="F820" s="13">
        <v>550</v>
      </c>
      <c r="G820">
        <v>75</v>
      </c>
      <c r="H820">
        <v>41250</v>
      </c>
      <c r="I820" s="10">
        <v>12375</v>
      </c>
      <c r="J820">
        <f t="shared" si="13"/>
        <v>746</v>
      </c>
    </row>
    <row r="821" spans="1:10">
      <c r="A821" s="4" t="s">
        <v>1103</v>
      </c>
      <c r="B821" s="4">
        <v>1185732</v>
      </c>
      <c r="C821" s="5">
        <v>44150</v>
      </c>
      <c r="D821" s="4" t="s">
        <v>535</v>
      </c>
      <c r="E821" s="12" t="s">
        <v>1086</v>
      </c>
      <c r="F821" s="13">
        <v>600</v>
      </c>
      <c r="G821">
        <v>175</v>
      </c>
      <c r="H821">
        <v>105000</v>
      </c>
      <c r="I821" s="10">
        <v>47250</v>
      </c>
      <c r="J821">
        <f t="shared" si="13"/>
        <v>746</v>
      </c>
    </row>
    <row r="822" spans="1:10">
      <c r="A822" s="4" t="s">
        <v>1103</v>
      </c>
      <c r="B822" s="4">
        <v>1185732</v>
      </c>
      <c r="C822" s="5">
        <v>44151</v>
      </c>
      <c r="D822" s="4" t="s">
        <v>535</v>
      </c>
      <c r="E822" s="12" t="s">
        <v>1087</v>
      </c>
      <c r="F822" s="13">
        <v>450</v>
      </c>
      <c r="G822">
        <v>425</v>
      </c>
      <c r="H822">
        <v>191250</v>
      </c>
      <c r="I822" s="10">
        <v>66937.5</v>
      </c>
      <c r="J822">
        <f t="shared" si="13"/>
        <v>746</v>
      </c>
    </row>
    <row r="823" spans="1:10">
      <c r="A823" s="4" t="s">
        <v>1103</v>
      </c>
      <c r="B823" s="4">
        <v>1185732</v>
      </c>
      <c r="C823" s="5">
        <v>44152</v>
      </c>
      <c r="D823" s="4" t="s">
        <v>535</v>
      </c>
      <c r="E823" s="12" t="s">
        <v>1086</v>
      </c>
      <c r="F823" s="13">
        <v>400</v>
      </c>
      <c r="G823">
        <v>175</v>
      </c>
      <c r="H823">
        <v>70000</v>
      </c>
      <c r="I823" s="10">
        <v>21000</v>
      </c>
      <c r="J823">
        <f t="shared" si="13"/>
        <v>746</v>
      </c>
    </row>
    <row r="824" spans="1:10">
      <c r="A824" s="4" t="s">
        <v>1103</v>
      </c>
      <c r="B824" s="4">
        <v>1185732</v>
      </c>
      <c r="C824" s="5">
        <v>44153</v>
      </c>
      <c r="D824" s="4" t="s">
        <v>535</v>
      </c>
      <c r="E824" s="12" t="s">
        <v>1087</v>
      </c>
      <c r="F824" s="13">
        <v>350</v>
      </c>
      <c r="G824">
        <v>175</v>
      </c>
      <c r="H824">
        <v>61250</v>
      </c>
      <c r="I824" s="10">
        <v>18375</v>
      </c>
      <c r="J824">
        <f t="shared" si="13"/>
        <v>746</v>
      </c>
    </row>
    <row r="825" spans="1:10">
      <c r="A825" s="4" t="s">
        <v>1103</v>
      </c>
      <c r="B825" s="4">
        <v>1185732</v>
      </c>
      <c r="C825" s="5">
        <v>44154</v>
      </c>
      <c r="D825" s="4" t="s">
        <v>535</v>
      </c>
      <c r="E825" s="12" t="s">
        <v>1086</v>
      </c>
      <c r="F825" s="13">
        <v>350</v>
      </c>
      <c r="G825">
        <v>150</v>
      </c>
      <c r="H825">
        <v>52500</v>
      </c>
      <c r="I825" s="10">
        <v>18375</v>
      </c>
      <c r="J825">
        <f t="shared" si="13"/>
        <v>746</v>
      </c>
    </row>
    <row r="826" spans="1:10">
      <c r="A826" s="4" t="s">
        <v>1103</v>
      </c>
      <c r="B826" s="4">
        <v>1185732</v>
      </c>
      <c r="C826" s="5">
        <v>44155</v>
      </c>
      <c r="D826" s="4" t="s">
        <v>535</v>
      </c>
      <c r="E826" s="12" t="s">
        <v>1087</v>
      </c>
      <c r="F826" s="13">
        <v>500</v>
      </c>
      <c r="G826">
        <v>150</v>
      </c>
      <c r="H826">
        <v>75000</v>
      </c>
      <c r="I826" s="10">
        <v>22500</v>
      </c>
      <c r="J826">
        <f t="shared" si="13"/>
        <v>746</v>
      </c>
    </row>
    <row r="827" spans="1:10">
      <c r="A827" s="4" t="s">
        <v>1103</v>
      </c>
      <c r="B827" s="4">
        <v>1185732</v>
      </c>
      <c r="C827" s="5">
        <v>44156</v>
      </c>
      <c r="D827" s="4" t="s">
        <v>535</v>
      </c>
      <c r="E827" s="12" t="s">
        <v>1087</v>
      </c>
      <c r="F827" s="13">
        <v>550</v>
      </c>
      <c r="G827">
        <v>325</v>
      </c>
      <c r="H827">
        <v>178750</v>
      </c>
      <c r="I827" s="10">
        <v>80437.5</v>
      </c>
      <c r="J827">
        <f t="shared" si="13"/>
        <v>746</v>
      </c>
    </row>
    <row r="828" spans="1:10">
      <c r="A828" s="4" t="s">
        <v>1103</v>
      </c>
      <c r="B828" s="4">
        <v>1185732</v>
      </c>
      <c r="C828" s="5">
        <v>44157</v>
      </c>
      <c r="D828" s="4" t="s">
        <v>535</v>
      </c>
      <c r="E828" s="12" t="s">
        <v>1087</v>
      </c>
      <c r="F828" s="13">
        <v>500</v>
      </c>
      <c r="G828">
        <v>550</v>
      </c>
      <c r="H828">
        <v>275000</v>
      </c>
      <c r="I828" s="10">
        <v>96250</v>
      </c>
      <c r="J828">
        <f t="shared" si="13"/>
        <v>746</v>
      </c>
    </row>
    <row r="829" spans="1:10">
      <c r="A829" s="4" t="s">
        <v>1103</v>
      </c>
      <c r="B829" s="4">
        <v>1185732</v>
      </c>
      <c r="C829" s="5">
        <v>44158</v>
      </c>
      <c r="D829" s="4" t="s">
        <v>535</v>
      </c>
      <c r="E829" s="12" t="s">
        <v>1087</v>
      </c>
      <c r="F829" s="13">
        <v>450</v>
      </c>
      <c r="G829">
        <v>300</v>
      </c>
      <c r="H829">
        <v>135000</v>
      </c>
      <c r="I829" s="10">
        <v>40500</v>
      </c>
      <c r="J829">
        <f t="shared" si="13"/>
        <v>746</v>
      </c>
    </row>
    <row r="830" spans="1:10">
      <c r="A830" s="4" t="s">
        <v>1103</v>
      </c>
      <c r="B830" s="4">
        <v>1185732</v>
      </c>
      <c r="C830" s="5">
        <v>44159</v>
      </c>
      <c r="D830" s="4" t="s">
        <v>535</v>
      </c>
      <c r="E830" s="12" t="s">
        <v>1087</v>
      </c>
      <c r="F830" s="13">
        <v>400</v>
      </c>
      <c r="G830">
        <v>225</v>
      </c>
      <c r="H830">
        <v>90000</v>
      </c>
      <c r="I830" s="10">
        <v>27000</v>
      </c>
      <c r="J830">
        <f t="shared" si="13"/>
        <v>746</v>
      </c>
    </row>
    <row r="831" spans="1:10">
      <c r="A831" s="4" t="s">
        <v>1103</v>
      </c>
      <c r="B831" s="4">
        <v>1185732</v>
      </c>
      <c r="C831" s="5">
        <v>44160</v>
      </c>
      <c r="D831" s="4" t="s">
        <v>535</v>
      </c>
      <c r="E831" s="12" t="s">
        <v>1087</v>
      </c>
      <c r="F831" s="13">
        <v>400</v>
      </c>
      <c r="G831">
        <v>175</v>
      </c>
      <c r="H831">
        <v>70000</v>
      </c>
      <c r="I831" s="10">
        <v>24500</v>
      </c>
      <c r="J831">
        <f t="shared" si="13"/>
        <v>746</v>
      </c>
    </row>
    <row r="832" spans="1:10">
      <c r="A832" s="4" t="s">
        <v>1103</v>
      </c>
      <c r="B832" s="4">
        <v>1185732</v>
      </c>
      <c r="C832" s="5">
        <v>44161</v>
      </c>
      <c r="D832" s="4" t="s">
        <v>535</v>
      </c>
      <c r="E832" s="12" t="s">
        <v>1087</v>
      </c>
      <c r="F832" s="13">
        <v>500</v>
      </c>
      <c r="G832">
        <v>200</v>
      </c>
      <c r="H832">
        <v>100000</v>
      </c>
      <c r="I832" s="10">
        <v>30000</v>
      </c>
      <c r="J832">
        <f t="shared" si="13"/>
        <v>746</v>
      </c>
    </row>
    <row r="833" spans="1:10">
      <c r="A833" s="4" t="s">
        <v>1103</v>
      </c>
      <c r="B833" s="4">
        <v>1185732</v>
      </c>
      <c r="C833" s="5">
        <v>44162</v>
      </c>
      <c r="D833" s="4" t="s">
        <v>535</v>
      </c>
      <c r="E833" s="12" t="s">
        <v>1086</v>
      </c>
      <c r="F833" s="13">
        <v>550</v>
      </c>
      <c r="G833">
        <v>375</v>
      </c>
      <c r="H833">
        <v>206250</v>
      </c>
      <c r="I833" s="10">
        <v>92812.5</v>
      </c>
      <c r="J833">
        <f t="shared" si="13"/>
        <v>746</v>
      </c>
    </row>
    <row r="834" spans="1:10">
      <c r="A834" s="4" t="s">
        <v>1103</v>
      </c>
      <c r="B834" s="4">
        <v>1185732</v>
      </c>
      <c r="C834" s="5">
        <v>44163</v>
      </c>
      <c r="D834" s="4" t="s">
        <v>535</v>
      </c>
      <c r="E834" s="12" t="s">
        <v>1087</v>
      </c>
      <c r="F834" s="13">
        <v>500</v>
      </c>
      <c r="G834">
        <v>525</v>
      </c>
      <c r="H834">
        <v>262500</v>
      </c>
      <c r="I834" s="10">
        <v>91875</v>
      </c>
      <c r="J834">
        <f t="shared" si="13"/>
        <v>746</v>
      </c>
    </row>
    <row r="835" spans="1:10">
      <c r="A835" s="4" t="s">
        <v>1103</v>
      </c>
      <c r="B835" s="4">
        <v>1185732</v>
      </c>
      <c r="C835" s="5">
        <v>44164</v>
      </c>
      <c r="D835" s="4" t="s">
        <v>535</v>
      </c>
      <c r="E835" s="12" t="s">
        <v>1087</v>
      </c>
      <c r="F835" s="13">
        <v>450</v>
      </c>
      <c r="G835">
        <v>300</v>
      </c>
      <c r="H835">
        <v>135000</v>
      </c>
      <c r="I835" s="10">
        <v>40500</v>
      </c>
      <c r="J835">
        <f t="shared" si="13"/>
        <v>746</v>
      </c>
    </row>
    <row r="836" spans="1:10">
      <c r="A836" s="4" t="s">
        <v>1103</v>
      </c>
      <c r="B836" s="4">
        <v>1185732</v>
      </c>
      <c r="C836" s="5">
        <v>44165</v>
      </c>
      <c r="D836" s="4" t="s">
        <v>535</v>
      </c>
      <c r="E836" s="12" t="s">
        <v>1086</v>
      </c>
      <c r="F836" s="13">
        <v>400</v>
      </c>
      <c r="G836">
        <v>225</v>
      </c>
      <c r="H836">
        <v>90000</v>
      </c>
      <c r="I836" s="10">
        <v>27000</v>
      </c>
      <c r="J836">
        <f t="shared" si="13"/>
        <v>746</v>
      </c>
    </row>
    <row r="837" spans="1:10">
      <c r="A837" s="4" t="s">
        <v>1103</v>
      </c>
      <c r="B837" s="4">
        <v>1185732</v>
      </c>
      <c r="C837" s="5">
        <v>44166</v>
      </c>
      <c r="D837" s="4" t="s">
        <v>535</v>
      </c>
      <c r="E837" s="12" t="s">
        <v>1086</v>
      </c>
      <c r="F837" s="13">
        <v>350.00000000000006</v>
      </c>
      <c r="G837">
        <v>175</v>
      </c>
      <c r="H837">
        <v>61250.000000000007</v>
      </c>
      <c r="I837" s="10">
        <v>21437.5</v>
      </c>
      <c r="J837">
        <f t="shared" ref="J837:J900" si="14">VLOOKUP(A837,L$9:M$14,2,0)</f>
        <v>746</v>
      </c>
    </row>
    <row r="838" spans="1:10">
      <c r="A838" s="4" t="s">
        <v>1103</v>
      </c>
      <c r="B838" s="4">
        <v>1185732</v>
      </c>
      <c r="C838" s="5">
        <v>44167</v>
      </c>
      <c r="D838" s="4" t="s">
        <v>535</v>
      </c>
      <c r="E838" s="12" t="s">
        <v>1086</v>
      </c>
      <c r="F838" s="13">
        <v>450</v>
      </c>
      <c r="G838">
        <v>150</v>
      </c>
      <c r="H838">
        <v>67500</v>
      </c>
      <c r="I838" s="10">
        <v>20250</v>
      </c>
      <c r="J838">
        <f t="shared" si="14"/>
        <v>746</v>
      </c>
    </row>
    <row r="839" spans="1:10">
      <c r="A839" s="4" t="s">
        <v>1103</v>
      </c>
      <c r="B839" s="4">
        <v>1185732</v>
      </c>
      <c r="C839" s="5">
        <v>44168</v>
      </c>
      <c r="D839" s="4" t="s">
        <v>535</v>
      </c>
      <c r="E839" s="12" t="s">
        <v>1087</v>
      </c>
      <c r="F839" s="13">
        <v>500</v>
      </c>
      <c r="G839">
        <v>325</v>
      </c>
      <c r="H839">
        <v>162500</v>
      </c>
      <c r="I839" s="10">
        <v>73125</v>
      </c>
      <c r="J839">
        <f t="shared" si="14"/>
        <v>746</v>
      </c>
    </row>
    <row r="840" spans="1:10">
      <c r="A840" s="4" t="s">
        <v>1103</v>
      </c>
      <c r="B840" s="4">
        <v>1185732</v>
      </c>
      <c r="C840" s="5">
        <v>44169</v>
      </c>
      <c r="D840" s="4" t="s">
        <v>535</v>
      </c>
      <c r="E840" s="12" t="s">
        <v>1087</v>
      </c>
      <c r="F840" s="13">
        <v>450</v>
      </c>
      <c r="G840">
        <v>450</v>
      </c>
      <c r="H840">
        <v>202500</v>
      </c>
      <c r="I840" s="10">
        <v>70875</v>
      </c>
      <c r="J840">
        <f t="shared" si="14"/>
        <v>746</v>
      </c>
    </row>
    <row r="841" spans="1:10">
      <c r="A841" s="4" t="s">
        <v>1103</v>
      </c>
      <c r="B841" s="4">
        <v>1185732</v>
      </c>
      <c r="C841" s="5">
        <v>44170</v>
      </c>
      <c r="D841" s="4" t="s">
        <v>535</v>
      </c>
      <c r="E841" s="12" t="s">
        <v>1087</v>
      </c>
      <c r="F841" s="13">
        <v>400</v>
      </c>
      <c r="G841">
        <v>250</v>
      </c>
      <c r="H841">
        <v>100000</v>
      </c>
      <c r="I841" s="10">
        <v>30000</v>
      </c>
      <c r="J841">
        <f t="shared" si="14"/>
        <v>746</v>
      </c>
    </row>
    <row r="842" spans="1:10">
      <c r="A842" s="4" t="s">
        <v>1103</v>
      </c>
      <c r="B842" s="4">
        <v>1185732</v>
      </c>
      <c r="C842" s="5">
        <v>44171</v>
      </c>
      <c r="D842" s="4" t="s">
        <v>535</v>
      </c>
      <c r="E842" s="12" t="s">
        <v>1086</v>
      </c>
      <c r="F842" s="13">
        <v>250</v>
      </c>
      <c r="G842">
        <v>150</v>
      </c>
      <c r="H842">
        <v>37500</v>
      </c>
      <c r="I842" s="10">
        <v>11250</v>
      </c>
      <c r="J842">
        <f t="shared" si="14"/>
        <v>746</v>
      </c>
    </row>
    <row r="843" spans="1:10">
      <c r="A843" s="4" t="s">
        <v>1103</v>
      </c>
      <c r="B843" s="4">
        <v>1185732</v>
      </c>
      <c r="C843" s="5">
        <v>44172</v>
      </c>
      <c r="D843" s="4" t="s">
        <v>535</v>
      </c>
      <c r="E843" s="12" t="s">
        <v>1087</v>
      </c>
      <c r="F843" s="13">
        <v>250.00000000000003</v>
      </c>
      <c r="G843">
        <v>125</v>
      </c>
      <c r="H843">
        <v>31250.000000000004</v>
      </c>
      <c r="I843" s="10">
        <v>10937.5</v>
      </c>
      <c r="J843">
        <f t="shared" si="14"/>
        <v>746</v>
      </c>
    </row>
    <row r="844" spans="1:10">
      <c r="A844" s="4" t="s">
        <v>1103</v>
      </c>
      <c r="B844" s="4">
        <v>1185732</v>
      </c>
      <c r="C844" s="5">
        <v>44173</v>
      </c>
      <c r="D844" s="4" t="s">
        <v>535</v>
      </c>
      <c r="E844" s="12" t="s">
        <v>1087</v>
      </c>
      <c r="F844" s="13">
        <v>350</v>
      </c>
      <c r="G844">
        <v>125</v>
      </c>
      <c r="H844">
        <v>43750</v>
      </c>
      <c r="I844" s="10">
        <v>13125</v>
      </c>
      <c r="J844">
        <f t="shared" si="14"/>
        <v>746</v>
      </c>
    </row>
    <row r="845" spans="1:10">
      <c r="A845" s="4" t="s">
        <v>1103</v>
      </c>
      <c r="B845" s="4">
        <v>1185732</v>
      </c>
      <c r="C845" s="5">
        <v>44174</v>
      </c>
      <c r="D845" s="4" t="s">
        <v>535</v>
      </c>
      <c r="E845" s="12" t="s">
        <v>1086</v>
      </c>
      <c r="F845" s="13">
        <v>400</v>
      </c>
      <c r="G845">
        <v>200</v>
      </c>
      <c r="H845">
        <v>80000</v>
      </c>
      <c r="I845" s="10">
        <v>36000</v>
      </c>
      <c r="J845">
        <f t="shared" si="14"/>
        <v>746</v>
      </c>
    </row>
    <row r="846" spans="1:10">
      <c r="A846" s="4" t="s">
        <v>1103</v>
      </c>
      <c r="B846" s="4">
        <v>1185732</v>
      </c>
      <c r="C846" s="5">
        <v>44175</v>
      </c>
      <c r="D846" s="4" t="s">
        <v>535</v>
      </c>
      <c r="E846" s="12" t="s">
        <v>1086</v>
      </c>
      <c r="F846" s="13">
        <v>450</v>
      </c>
      <c r="G846">
        <v>375</v>
      </c>
      <c r="H846">
        <v>168750</v>
      </c>
      <c r="I846" s="10">
        <v>59062.5</v>
      </c>
      <c r="J846">
        <f t="shared" si="14"/>
        <v>746</v>
      </c>
    </row>
    <row r="847" spans="1:10">
      <c r="A847" s="4" t="s">
        <v>1103</v>
      </c>
      <c r="B847" s="4">
        <v>1185732</v>
      </c>
      <c r="C847" s="5">
        <v>44176</v>
      </c>
      <c r="D847" s="4" t="s">
        <v>535</v>
      </c>
      <c r="E847" s="12" t="s">
        <v>1086</v>
      </c>
      <c r="F847" s="13">
        <v>350</v>
      </c>
      <c r="G847">
        <v>200</v>
      </c>
      <c r="H847">
        <v>70000</v>
      </c>
      <c r="I847" s="10">
        <v>21000</v>
      </c>
      <c r="J847">
        <f t="shared" si="14"/>
        <v>746</v>
      </c>
    </row>
    <row r="848" spans="1:10">
      <c r="A848" s="4" t="s">
        <v>1103</v>
      </c>
      <c r="B848" s="4">
        <v>1185732</v>
      </c>
      <c r="C848" s="5">
        <v>44177</v>
      </c>
      <c r="D848" s="4" t="s">
        <v>535</v>
      </c>
      <c r="E848" s="12" t="s">
        <v>1087</v>
      </c>
      <c r="F848" s="13">
        <v>350</v>
      </c>
      <c r="G848">
        <v>100</v>
      </c>
      <c r="H848">
        <v>35000</v>
      </c>
      <c r="I848" s="10">
        <v>10500</v>
      </c>
      <c r="J848">
        <f t="shared" si="14"/>
        <v>746</v>
      </c>
    </row>
    <row r="849" spans="1:10">
      <c r="A849" s="4" t="s">
        <v>1103</v>
      </c>
      <c r="B849" s="4">
        <v>1185732</v>
      </c>
      <c r="C849" s="5">
        <v>44178</v>
      </c>
      <c r="D849" s="4" t="s">
        <v>535</v>
      </c>
      <c r="E849" s="12" t="s">
        <v>1087</v>
      </c>
      <c r="F849" s="13">
        <v>350</v>
      </c>
      <c r="G849">
        <v>75</v>
      </c>
      <c r="H849">
        <v>26250</v>
      </c>
      <c r="I849" s="10">
        <v>9187.5</v>
      </c>
      <c r="J849">
        <f t="shared" si="14"/>
        <v>746</v>
      </c>
    </row>
    <row r="850" spans="1:10">
      <c r="A850" s="4" t="s">
        <v>1103</v>
      </c>
      <c r="B850" s="4">
        <v>1185732</v>
      </c>
      <c r="C850" s="5">
        <v>44179</v>
      </c>
      <c r="D850" s="4" t="s">
        <v>535</v>
      </c>
      <c r="E850" s="12" t="s">
        <v>1087</v>
      </c>
      <c r="F850" s="13">
        <v>450</v>
      </c>
      <c r="G850">
        <v>75</v>
      </c>
      <c r="H850">
        <v>33750</v>
      </c>
      <c r="I850" s="10">
        <v>10125</v>
      </c>
      <c r="J850">
        <f t="shared" si="14"/>
        <v>746</v>
      </c>
    </row>
    <row r="851" spans="1:10">
      <c r="A851" s="4" t="s">
        <v>1103</v>
      </c>
      <c r="B851" s="4">
        <v>1185732</v>
      </c>
      <c r="C851" s="5">
        <v>44180</v>
      </c>
      <c r="D851" s="4" t="s">
        <v>535</v>
      </c>
      <c r="E851" s="12" t="s">
        <v>1087</v>
      </c>
      <c r="F851" s="13">
        <v>500</v>
      </c>
      <c r="G851">
        <v>200</v>
      </c>
      <c r="H851">
        <v>100000</v>
      </c>
      <c r="I851" s="10">
        <v>45000</v>
      </c>
      <c r="J851">
        <f t="shared" si="14"/>
        <v>746</v>
      </c>
    </row>
    <row r="852" spans="1:10">
      <c r="A852" s="4" t="s">
        <v>1103</v>
      </c>
      <c r="B852" s="4">
        <v>1185732</v>
      </c>
      <c r="C852" s="5">
        <v>44181</v>
      </c>
      <c r="D852" s="4" t="s">
        <v>535</v>
      </c>
      <c r="E852" s="12" t="s">
        <v>1087</v>
      </c>
      <c r="F852" s="13">
        <v>500</v>
      </c>
      <c r="G852">
        <v>350</v>
      </c>
      <c r="H852">
        <v>175000</v>
      </c>
      <c r="I852" s="10">
        <v>61250</v>
      </c>
      <c r="J852">
        <f t="shared" si="14"/>
        <v>746</v>
      </c>
    </row>
    <row r="853" spans="1:10">
      <c r="A853" s="4" t="s">
        <v>1103</v>
      </c>
      <c r="B853" s="4">
        <v>1185732</v>
      </c>
      <c r="C853" s="5">
        <v>44182</v>
      </c>
      <c r="D853" s="4" t="s">
        <v>535</v>
      </c>
      <c r="E853" s="12" t="s">
        <v>1087</v>
      </c>
      <c r="F853" s="13">
        <v>400</v>
      </c>
      <c r="G853">
        <v>200</v>
      </c>
      <c r="H853">
        <v>80000</v>
      </c>
      <c r="I853" s="10">
        <v>24000</v>
      </c>
      <c r="J853">
        <f t="shared" si="14"/>
        <v>746</v>
      </c>
    </row>
    <row r="854" spans="1:10">
      <c r="A854" s="4" t="s">
        <v>1103</v>
      </c>
      <c r="B854" s="4">
        <v>1185732</v>
      </c>
      <c r="C854" s="5">
        <v>44183</v>
      </c>
      <c r="D854" s="4" t="s">
        <v>535</v>
      </c>
      <c r="E854" s="12" t="s">
        <v>1086</v>
      </c>
      <c r="F854" s="13">
        <v>400</v>
      </c>
      <c r="G854">
        <v>145</v>
      </c>
      <c r="H854">
        <v>58000</v>
      </c>
      <c r="I854" s="10">
        <v>17400</v>
      </c>
      <c r="J854">
        <f t="shared" si="14"/>
        <v>746</v>
      </c>
    </row>
    <row r="855" spans="1:10">
      <c r="A855" s="4" t="s">
        <v>1103</v>
      </c>
      <c r="B855" s="4">
        <v>1185732</v>
      </c>
      <c r="C855" s="5">
        <v>44184</v>
      </c>
      <c r="D855" s="4" t="s">
        <v>535</v>
      </c>
      <c r="E855" s="12" t="s">
        <v>1088</v>
      </c>
      <c r="F855" s="13">
        <v>400.00000000000006</v>
      </c>
      <c r="G855">
        <v>150</v>
      </c>
      <c r="H855">
        <v>60000.000000000007</v>
      </c>
      <c r="I855" s="10">
        <v>21000</v>
      </c>
      <c r="J855">
        <f t="shared" si="14"/>
        <v>746</v>
      </c>
    </row>
    <row r="856" spans="1:10">
      <c r="A856" s="4" t="s">
        <v>1103</v>
      </c>
      <c r="B856" s="4">
        <v>1185732</v>
      </c>
      <c r="C856" s="5">
        <v>44185</v>
      </c>
      <c r="D856" s="4" t="s">
        <v>535</v>
      </c>
      <c r="E856" s="12" t="s">
        <v>1087</v>
      </c>
      <c r="F856" s="13">
        <v>550</v>
      </c>
      <c r="G856">
        <v>125</v>
      </c>
      <c r="H856">
        <v>68750</v>
      </c>
      <c r="I856" s="10">
        <v>20625</v>
      </c>
      <c r="J856">
        <f t="shared" si="14"/>
        <v>746</v>
      </c>
    </row>
    <row r="857" spans="1:10">
      <c r="A857" s="4" t="s">
        <v>1103</v>
      </c>
      <c r="B857" s="4">
        <v>1185732</v>
      </c>
      <c r="C857" s="5">
        <v>44186</v>
      </c>
      <c r="D857" s="4" t="s">
        <v>535</v>
      </c>
      <c r="E857" s="12" t="s">
        <v>1087</v>
      </c>
      <c r="F857" s="13">
        <v>600</v>
      </c>
      <c r="G857">
        <v>225</v>
      </c>
      <c r="H857">
        <v>135000</v>
      </c>
      <c r="I857" s="10">
        <v>60750</v>
      </c>
      <c r="J857">
        <f t="shared" si="14"/>
        <v>746</v>
      </c>
    </row>
    <row r="858" spans="1:10">
      <c r="A858" s="4" t="s">
        <v>1103</v>
      </c>
      <c r="B858" s="4">
        <v>1185732</v>
      </c>
      <c r="C858" s="5">
        <v>44187</v>
      </c>
      <c r="D858" s="4" t="s">
        <v>535</v>
      </c>
      <c r="E858" s="12" t="s">
        <v>1087</v>
      </c>
      <c r="F858" s="13">
        <v>550.00000000000011</v>
      </c>
      <c r="G858">
        <v>475</v>
      </c>
      <c r="H858">
        <v>261250.00000000003</v>
      </c>
      <c r="I858" s="10">
        <v>91437.5</v>
      </c>
      <c r="J858">
        <f t="shared" si="14"/>
        <v>746</v>
      </c>
    </row>
    <row r="859" spans="1:10">
      <c r="A859" s="4" t="s">
        <v>1103</v>
      </c>
      <c r="B859" s="4">
        <v>1185732</v>
      </c>
      <c r="C859" s="5">
        <v>44188</v>
      </c>
      <c r="D859" s="4" t="s">
        <v>535</v>
      </c>
      <c r="E859" s="12" t="s">
        <v>1086</v>
      </c>
      <c r="F859" s="13">
        <v>450</v>
      </c>
      <c r="G859">
        <v>275</v>
      </c>
      <c r="H859">
        <v>123750</v>
      </c>
      <c r="I859" s="10">
        <v>37125</v>
      </c>
      <c r="J859">
        <f t="shared" si="14"/>
        <v>746</v>
      </c>
    </row>
    <row r="860" spans="1:10">
      <c r="A860" s="4" t="s">
        <v>1103</v>
      </c>
      <c r="B860" s="4">
        <v>1185732</v>
      </c>
      <c r="C860" s="5">
        <v>44189</v>
      </c>
      <c r="D860" s="4" t="s">
        <v>535</v>
      </c>
      <c r="E860" s="12" t="s">
        <v>1086</v>
      </c>
      <c r="F860" s="13">
        <v>450</v>
      </c>
      <c r="G860">
        <v>225</v>
      </c>
      <c r="H860">
        <v>101250</v>
      </c>
      <c r="I860" s="10">
        <v>30375</v>
      </c>
      <c r="J860">
        <f t="shared" si="14"/>
        <v>746</v>
      </c>
    </row>
    <row r="861" spans="1:10">
      <c r="A861" s="4" t="s">
        <v>1103</v>
      </c>
      <c r="B861" s="4">
        <v>1185732</v>
      </c>
      <c r="C861" s="5">
        <v>44190</v>
      </c>
      <c r="D861" s="4" t="s">
        <v>535</v>
      </c>
      <c r="E861" s="12" t="s">
        <v>1086</v>
      </c>
      <c r="F861" s="13">
        <v>450</v>
      </c>
      <c r="G861">
        <v>175</v>
      </c>
      <c r="H861">
        <v>78750</v>
      </c>
      <c r="I861" s="10">
        <v>27562.5</v>
      </c>
      <c r="J861">
        <f t="shared" si="14"/>
        <v>746</v>
      </c>
    </row>
    <row r="862" spans="1:10">
      <c r="A862" s="4" t="s">
        <v>1103</v>
      </c>
      <c r="B862" s="4">
        <v>1185732</v>
      </c>
      <c r="C862" s="5">
        <v>44191</v>
      </c>
      <c r="D862" s="4" t="s">
        <v>535</v>
      </c>
      <c r="E862" s="12" t="s">
        <v>1087</v>
      </c>
      <c r="F862" s="13">
        <v>550</v>
      </c>
      <c r="G862">
        <v>175</v>
      </c>
      <c r="H862">
        <v>96250</v>
      </c>
      <c r="I862" s="10">
        <v>28875</v>
      </c>
      <c r="J862">
        <f t="shared" si="14"/>
        <v>746</v>
      </c>
    </row>
    <row r="863" spans="1:10">
      <c r="A863" s="4" t="s">
        <v>1103</v>
      </c>
      <c r="B863" s="4">
        <v>1185732</v>
      </c>
      <c r="C863" s="5">
        <v>44192</v>
      </c>
      <c r="D863" s="4" t="s">
        <v>535</v>
      </c>
      <c r="E863" s="12" t="s">
        <v>1086</v>
      </c>
      <c r="F863" s="13">
        <v>600</v>
      </c>
      <c r="G863">
        <v>275</v>
      </c>
      <c r="H863">
        <v>165000</v>
      </c>
      <c r="I863" s="10">
        <v>74250</v>
      </c>
      <c r="J863">
        <f t="shared" si="14"/>
        <v>746</v>
      </c>
    </row>
    <row r="864" spans="1:10">
      <c r="A864" s="4" t="s">
        <v>1107</v>
      </c>
      <c r="B864" s="4">
        <v>1189833</v>
      </c>
      <c r="C864" s="5">
        <v>44193</v>
      </c>
      <c r="D864" s="4" t="s">
        <v>535</v>
      </c>
      <c r="E864" s="12" t="s">
        <v>1086</v>
      </c>
      <c r="F864" s="13">
        <v>350</v>
      </c>
      <c r="G864">
        <v>475</v>
      </c>
      <c r="H864">
        <v>166250</v>
      </c>
      <c r="I864" s="10">
        <v>74812.5</v>
      </c>
      <c r="J864">
        <f t="shared" si="14"/>
        <v>558</v>
      </c>
    </row>
    <row r="865" spans="1:10">
      <c r="A865" s="4" t="s">
        <v>1107</v>
      </c>
      <c r="B865" s="4">
        <v>1189833</v>
      </c>
      <c r="C865" s="5">
        <v>44194</v>
      </c>
      <c r="D865" s="4" t="s">
        <v>535</v>
      </c>
      <c r="E865" s="12" t="s">
        <v>1086</v>
      </c>
      <c r="F865" s="13">
        <v>450</v>
      </c>
      <c r="G865">
        <v>475</v>
      </c>
      <c r="H865">
        <v>213750</v>
      </c>
      <c r="I865" s="10">
        <v>64125</v>
      </c>
      <c r="J865">
        <f t="shared" si="14"/>
        <v>558</v>
      </c>
    </row>
    <row r="866" spans="1:10">
      <c r="A866" s="4" t="s">
        <v>1107</v>
      </c>
      <c r="B866" s="4">
        <v>1189833</v>
      </c>
      <c r="C866" s="5">
        <v>44195</v>
      </c>
      <c r="D866" s="4" t="s">
        <v>535</v>
      </c>
      <c r="E866" s="12" t="s">
        <v>1086</v>
      </c>
      <c r="F866" s="13">
        <v>450</v>
      </c>
      <c r="G866">
        <v>475</v>
      </c>
      <c r="H866">
        <v>213750</v>
      </c>
      <c r="I866" s="10">
        <v>96187.5</v>
      </c>
      <c r="J866">
        <f t="shared" si="14"/>
        <v>558</v>
      </c>
    </row>
    <row r="867" spans="1:10">
      <c r="A867" s="4" t="s">
        <v>1107</v>
      </c>
      <c r="B867" s="4">
        <v>1189833</v>
      </c>
      <c r="C867" s="5">
        <v>44196</v>
      </c>
      <c r="D867" s="4" t="s">
        <v>535</v>
      </c>
      <c r="E867" s="12" t="s">
        <v>1087</v>
      </c>
      <c r="F867" s="13">
        <v>450</v>
      </c>
      <c r="G867">
        <v>325</v>
      </c>
      <c r="H867">
        <v>146250</v>
      </c>
      <c r="I867" s="10">
        <v>58500</v>
      </c>
      <c r="J867">
        <f t="shared" si="14"/>
        <v>558</v>
      </c>
    </row>
    <row r="868" spans="1:10">
      <c r="A868" s="4" t="s">
        <v>1107</v>
      </c>
      <c r="B868" s="4">
        <v>1189833</v>
      </c>
      <c r="C868" s="5">
        <v>44197</v>
      </c>
      <c r="D868" s="4" t="s">
        <v>535</v>
      </c>
      <c r="E868" s="12" t="s">
        <v>1086</v>
      </c>
      <c r="F868" s="13">
        <v>500</v>
      </c>
      <c r="G868">
        <v>275</v>
      </c>
      <c r="H868">
        <v>137500</v>
      </c>
      <c r="I868" s="10">
        <v>82500</v>
      </c>
      <c r="J868">
        <f t="shared" si="14"/>
        <v>558</v>
      </c>
    </row>
    <row r="869" spans="1:10">
      <c r="A869" s="4" t="s">
        <v>1107</v>
      </c>
      <c r="B869" s="4">
        <v>1189833</v>
      </c>
      <c r="C869" s="5">
        <v>44198</v>
      </c>
      <c r="D869" s="4" t="s">
        <v>535</v>
      </c>
      <c r="E869" s="12" t="s">
        <v>1087</v>
      </c>
      <c r="F869" s="13">
        <v>450</v>
      </c>
      <c r="G869">
        <v>475</v>
      </c>
      <c r="H869">
        <v>213750</v>
      </c>
      <c r="I869" s="10">
        <v>53437.5</v>
      </c>
      <c r="J869">
        <f t="shared" si="14"/>
        <v>558</v>
      </c>
    </row>
    <row r="870" spans="1:10">
      <c r="A870" s="4" t="s">
        <v>1107</v>
      </c>
      <c r="B870" s="4">
        <v>1189833</v>
      </c>
      <c r="C870" s="5">
        <v>44199</v>
      </c>
      <c r="D870" s="4" t="s">
        <v>535</v>
      </c>
      <c r="E870" s="12" t="s">
        <v>1087</v>
      </c>
      <c r="F870" s="13">
        <v>350</v>
      </c>
      <c r="G870">
        <v>525</v>
      </c>
      <c r="H870">
        <v>183750</v>
      </c>
      <c r="I870" s="10">
        <v>82687.5</v>
      </c>
      <c r="J870">
        <f t="shared" si="14"/>
        <v>558</v>
      </c>
    </row>
    <row r="871" spans="1:10">
      <c r="A871" s="4" t="s">
        <v>1107</v>
      </c>
      <c r="B871" s="4">
        <v>1189833</v>
      </c>
      <c r="C871" s="5">
        <v>44200</v>
      </c>
      <c r="D871" s="4" t="s">
        <v>535</v>
      </c>
      <c r="E871" s="12" t="s">
        <v>1086</v>
      </c>
      <c r="F871" s="13">
        <v>450</v>
      </c>
      <c r="G871">
        <v>425</v>
      </c>
      <c r="H871">
        <v>191250</v>
      </c>
      <c r="I871" s="10">
        <v>57375</v>
      </c>
      <c r="J871">
        <f t="shared" si="14"/>
        <v>558</v>
      </c>
    </row>
    <row r="872" spans="1:10">
      <c r="A872" s="4" t="s">
        <v>1107</v>
      </c>
      <c r="B872" s="4">
        <v>1189833</v>
      </c>
      <c r="C872" s="5">
        <v>44201</v>
      </c>
      <c r="D872" s="4" t="s">
        <v>535</v>
      </c>
      <c r="E872" s="12" t="s">
        <v>1087</v>
      </c>
      <c r="F872" s="13">
        <v>450</v>
      </c>
      <c r="G872">
        <v>450</v>
      </c>
      <c r="H872">
        <v>202500</v>
      </c>
      <c r="I872" s="10">
        <v>91125</v>
      </c>
      <c r="J872">
        <f t="shared" si="14"/>
        <v>558</v>
      </c>
    </row>
    <row r="873" spans="1:10">
      <c r="A873" s="4" t="s">
        <v>1107</v>
      </c>
      <c r="B873" s="4">
        <v>1189833</v>
      </c>
      <c r="C873" s="5">
        <v>44202</v>
      </c>
      <c r="D873" s="4" t="s">
        <v>535</v>
      </c>
      <c r="E873" s="12" t="s">
        <v>1087</v>
      </c>
      <c r="F873" s="13">
        <v>450</v>
      </c>
      <c r="G873">
        <v>300</v>
      </c>
      <c r="H873">
        <v>135000</v>
      </c>
      <c r="I873" s="10">
        <v>54000</v>
      </c>
      <c r="J873">
        <f t="shared" si="14"/>
        <v>558</v>
      </c>
    </row>
    <row r="874" spans="1:10">
      <c r="A874" s="4" t="s">
        <v>1107</v>
      </c>
      <c r="B874" s="4">
        <v>1189833</v>
      </c>
      <c r="C874" s="5">
        <v>44203</v>
      </c>
      <c r="D874" s="4" t="s">
        <v>535</v>
      </c>
      <c r="E874" s="12" t="s">
        <v>1086</v>
      </c>
      <c r="F874" s="13">
        <v>500</v>
      </c>
      <c r="G874">
        <v>225</v>
      </c>
      <c r="H874">
        <v>112500</v>
      </c>
      <c r="I874" s="10">
        <v>67500</v>
      </c>
      <c r="J874">
        <f t="shared" si="14"/>
        <v>558</v>
      </c>
    </row>
    <row r="875" spans="1:10">
      <c r="A875" s="4" t="s">
        <v>1107</v>
      </c>
      <c r="B875" s="4">
        <v>1189833</v>
      </c>
      <c r="C875" s="5">
        <v>44204</v>
      </c>
      <c r="D875" s="4" t="s">
        <v>535</v>
      </c>
      <c r="E875" s="12" t="s">
        <v>1086</v>
      </c>
      <c r="F875" s="13">
        <v>450</v>
      </c>
      <c r="G875">
        <v>425</v>
      </c>
      <c r="H875">
        <v>191250</v>
      </c>
      <c r="I875" s="10">
        <v>47812.5</v>
      </c>
      <c r="J875">
        <f t="shared" si="14"/>
        <v>558</v>
      </c>
    </row>
    <row r="876" spans="1:10">
      <c r="A876" s="4" t="s">
        <v>1107</v>
      </c>
      <c r="B876" s="4">
        <v>1189833</v>
      </c>
      <c r="C876" s="5">
        <v>44205</v>
      </c>
      <c r="D876" s="4" t="s">
        <v>535</v>
      </c>
      <c r="E876" s="12" t="s">
        <v>1087</v>
      </c>
      <c r="F876" s="13">
        <v>350</v>
      </c>
      <c r="G876">
        <v>575</v>
      </c>
      <c r="H876">
        <v>201250</v>
      </c>
      <c r="I876" s="10">
        <v>90562.5</v>
      </c>
      <c r="J876">
        <f t="shared" si="14"/>
        <v>558</v>
      </c>
    </row>
    <row r="877" spans="1:10">
      <c r="A877" s="4" t="s">
        <v>1107</v>
      </c>
      <c r="B877" s="4">
        <v>1189833</v>
      </c>
      <c r="C877" s="5">
        <v>44206</v>
      </c>
      <c r="D877" s="4" t="s">
        <v>535</v>
      </c>
      <c r="E877" s="12" t="s">
        <v>1087</v>
      </c>
      <c r="F877" s="13">
        <v>450</v>
      </c>
      <c r="G877">
        <v>425</v>
      </c>
      <c r="H877">
        <v>191250</v>
      </c>
      <c r="I877" s="10">
        <v>57375</v>
      </c>
      <c r="J877">
        <f t="shared" si="14"/>
        <v>558</v>
      </c>
    </row>
    <row r="878" spans="1:10">
      <c r="A878" s="4" t="s">
        <v>1107</v>
      </c>
      <c r="B878" s="4">
        <v>1189833</v>
      </c>
      <c r="C878" s="5">
        <v>44207</v>
      </c>
      <c r="D878" s="4" t="s">
        <v>535</v>
      </c>
      <c r="E878" s="12" t="s">
        <v>1087</v>
      </c>
      <c r="F878" s="13">
        <v>450</v>
      </c>
      <c r="G878">
        <v>425</v>
      </c>
      <c r="H878">
        <v>191250</v>
      </c>
      <c r="I878" s="10">
        <v>86062.5</v>
      </c>
      <c r="J878">
        <f t="shared" si="14"/>
        <v>558</v>
      </c>
    </row>
    <row r="879" spans="1:10">
      <c r="A879" s="4" t="s">
        <v>1107</v>
      </c>
      <c r="B879" s="4">
        <v>1189833</v>
      </c>
      <c r="C879" s="5">
        <v>44208</v>
      </c>
      <c r="D879" s="4" t="s">
        <v>535</v>
      </c>
      <c r="E879" s="12" t="s">
        <v>1088</v>
      </c>
      <c r="F879" s="13">
        <v>450</v>
      </c>
      <c r="G879">
        <v>325</v>
      </c>
      <c r="H879">
        <v>146250</v>
      </c>
      <c r="I879" s="10">
        <v>58500</v>
      </c>
      <c r="J879">
        <f t="shared" si="14"/>
        <v>558</v>
      </c>
    </row>
    <row r="880" spans="1:10">
      <c r="A880" s="4" t="s">
        <v>1107</v>
      </c>
      <c r="B880" s="4">
        <v>1189833</v>
      </c>
      <c r="C880" s="5">
        <v>44209</v>
      </c>
      <c r="D880" s="4" t="s">
        <v>535</v>
      </c>
      <c r="E880" s="12" t="s">
        <v>1087</v>
      </c>
      <c r="F880" s="13">
        <v>500</v>
      </c>
      <c r="G880">
        <v>200</v>
      </c>
      <c r="H880">
        <v>100000</v>
      </c>
      <c r="I880" s="10">
        <v>60000</v>
      </c>
      <c r="J880">
        <f t="shared" si="14"/>
        <v>558</v>
      </c>
    </row>
    <row r="881" spans="1:10">
      <c r="A881" s="4" t="s">
        <v>1107</v>
      </c>
      <c r="B881" s="4">
        <v>1189833</v>
      </c>
      <c r="C881" s="5">
        <v>44210</v>
      </c>
      <c r="D881" s="4" t="s">
        <v>535</v>
      </c>
      <c r="E881" s="12" t="s">
        <v>1088</v>
      </c>
      <c r="F881" s="13">
        <v>450</v>
      </c>
      <c r="G881">
        <v>400</v>
      </c>
      <c r="H881">
        <v>180000</v>
      </c>
      <c r="I881" s="10">
        <v>45000</v>
      </c>
      <c r="J881">
        <f t="shared" si="14"/>
        <v>558</v>
      </c>
    </row>
    <row r="882" spans="1:10">
      <c r="A882" s="4" t="s">
        <v>1107</v>
      </c>
      <c r="B882" s="4">
        <v>1189833</v>
      </c>
      <c r="C882" s="5">
        <v>44211</v>
      </c>
      <c r="D882" s="4" t="s">
        <v>535</v>
      </c>
      <c r="E882" s="12" t="s">
        <v>1087</v>
      </c>
      <c r="F882" s="13">
        <v>450</v>
      </c>
      <c r="G882">
        <v>575</v>
      </c>
      <c r="H882">
        <v>258750</v>
      </c>
      <c r="I882" s="10">
        <v>116437.5</v>
      </c>
      <c r="J882">
        <f t="shared" si="14"/>
        <v>558</v>
      </c>
    </row>
    <row r="883" spans="1:10">
      <c r="A883" s="4" t="s">
        <v>1107</v>
      </c>
      <c r="B883" s="4">
        <v>1189833</v>
      </c>
      <c r="C883" s="5">
        <v>44212</v>
      </c>
      <c r="D883" s="4" t="s">
        <v>535</v>
      </c>
      <c r="E883" s="12" t="s">
        <v>1087</v>
      </c>
      <c r="F883" s="13">
        <v>450</v>
      </c>
      <c r="G883">
        <v>375</v>
      </c>
      <c r="H883">
        <v>168750</v>
      </c>
      <c r="I883" s="10">
        <v>50625</v>
      </c>
      <c r="J883">
        <f t="shared" si="14"/>
        <v>558</v>
      </c>
    </row>
    <row r="884" spans="1:10">
      <c r="A884" s="4" t="s">
        <v>1107</v>
      </c>
      <c r="B884" s="4">
        <v>1189833</v>
      </c>
      <c r="C884" s="5">
        <v>44213</v>
      </c>
      <c r="D884" s="4" t="s">
        <v>535</v>
      </c>
      <c r="E884" s="12" t="s">
        <v>1087</v>
      </c>
      <c r="F884" s="13">
        <v>450</v>
      </c>
      <c r="G884">
        <v>400</v>
      </c>
      <c r="H884">
        <v>180000</v>
      </c>
      <c r="I884" s="10">
        <v>81000</v>
      </c>
      <c r="J884">
        <f t="shared" si="14"/>
        <v>558</v>
      </c>
    </row>
    <row r="885" spans="1:10">
      <c r="A885" s="4" t="s">
        <v>1107</v>
      </c>
      <c r="B885" s="4">
        <v>1189833</v>
      </c>
      <c r="C885" s="5">
        <v>44214</v>
      </c>
      <c r="D885" s="4" t="s">
        <v>535</v>
      </c>
      <c r="E885" s="12" t="s">
        <v>1087</v>
      </c>
      <c r="F885" s="13">
        <v>400</v>
      </c>
      <c r="G885">
        <v>300</v>
      </c>
      <c r="H885">
        <v>120000</v>
      </c>
      <c r="I885" s="10">
        <v>48000</v>
      </c>
      <c r="J885">
        <f t="shared" si="14"/>
        <v>558</v>
      </c>
    </row>
    <row r="886" spans="1:10">
      <c r="A886" s="4" t="s">
        <v>1107</v>
      </c>
      <c r="B886" s="4">
        <v>1189833</v>
      </c>
      <c r="C886" s="5">
        <v>44215</v>
      </c>
      <c r="D886" s="4" t="s">
        <v>535</v>
      </c>
      <c r="E886" s="12" t="s">
        <v>1087</v>
      </c>
      <c r="F886" s="13">
        <v>450</v>
      </c>
      <c r="G886">
        <v>200</v>
      </c>
      <c r="H886">
        <v>90000</v>
      </c>
      <c r="I886" s="10">
        <v>54000</v>
      </c>
      <c r="J886">
        <f t="shared" si="14"/>
        <v>558</v>
      </c>
    </row>
    <row r="887" spans="1:10">
      <c r="A887" s="4" t="s">
        <v>1107</v>
      </c>
      <c r="B887" s="4">
        <v>1189833</v>
      </c>
      <c r="C887" s="5">
        <v>44216</v>
      </c>
      <c r="D887" s="4" t="s">
        <v>535</v>
      </c>
      <c r="E887" s="12" t="s">
        <v>1087</v>
      </c>
      <c r="F887" s="13">
        <v>600</v>
      </c>
      <c r="G887">
        <v>375</v>
      </c>
      <c r="H887">
        <v>225000</v>
      </c>
      <c r="I887" s="10">
        <v>56250</v>
      </c>
      <c r="J887">
        <f t="shared" si="14"/>
        <v>558</v>
      </c>
    </row>
    <row r="888" spans="1:10">
      <c r="A888" s="4" t="s">
        <v>1107</v>
      </c>
      <c r="B888" s="4">
        <v>1189833</v>
      </c>
      <c r="C888" s="5">
        <v>44217</v>
      </c>
      <c r="D888" s="4" t="s">
        <v>535</v>
      </c>
      <c r="E888" s="12" t="s">
        <v>1086</v>
      </c>
      <c r="F888" s="13">
        <v>400</v>
      </c>
      <c r="G888">
        <v>575</v>
      </c>
      <c r="H888">
        <v>230000</v>
      </c>
      <c r="I888" s="10">
        <v>103500</v>
      </c>
      <c r="J888">
        <f t="shared" si="14"/>
        <v>558</v>
      </c>
    </row>
    <row r="889" spans="1:10">
      <c r="A889" s="4" t="s">
        <v>1107</v>
      </c>
      <c r="B889" s="4">
        <v>1189833</v>
      </c>
      <c r="C889" s="5">
        <v>44218</v>
      </c>
      <c r="D889" s="4" t="s">
        <v>535</v>
      </c>
      <c r="E889" s="12" t="s">
        <v>1088</v>
      </c>
      <c r="F889" s="13">
        <v>450</v>
      </c>
      <c r="G889">
        <v>425</v>
      </c>
      <c r="H889">
        <v>191250</v>
      </c>
      <c r="I889" s="10">
        <v>57375</v>
      </c>
      <c r="J889">
        <f t="shared" si="14"/>
        <v>558</v>
      </c>
    </row>
    <row r="890" spans="1:10">
      <c r="A890" s="4" t="s">
        <v>1107</v>
      </c>
      <c r="B890" s="4">
        <v>1189833</v>
      </c>
      <c r="C890" s="5">
        <v>44219</v>
      </c>
      <c r="D890" s="4" t="s">
        <v>535</v>
      </c>
      <c r="E890" s="12" t="s">
        <v>1087</v>
      </c>
      <c r="F890" s="13">
        <v>450</v>
      </c>
      <c r="G890">
        <v>425</v>
      </c>
      <c r="H890">
        <v>191250</v>
      </c>
      <c r="I890" s="10">
        <v>86062.5</v>
      </c>
      <c r="J890">
        <f t="shared" si="14"/>
        <v>558</v>
      </c>
    </row>
    <row r="891" spans="1:10">
      <c r="A891" s="4" t="s">
        <v>1107</v>
      </c>
      <c r="B891" s="4">
        <v>1189833</v>
      </c>
      <c r="C891" s="5">
        <v>44220</v>
      </c>
      <c r="D891" s="4" t="s">
        <v>535</v>
      </c>
      <c r="E891" s="12" t="s">
        <v>1087</v>
      </c>
      <c r="F891" s="13">
        <v>400</v>
      </c>
      <c r="G891">
        <v>325</v>
      </c>
      <c r="H891">
        <v>130000</v>
      </c>
      <c r="I891" s="10">
        <v>52000</v>
      </c>
      <c r="J891">
        <f t="shared" si="14"/>
        <v>558</v>
      </c>
    </row>
    <row r="892" spans="1:10">
      <c r="A892" s="4" t="s">
        <v>1107</v>
      </c>
      <c r="B892" s="4">
        <v>1189833</v>
      </c>
      <c r="C892" s="5">
        <v>44221</v>
      </c>
      <c r="D892" s="4" t="s">
        <v>535</v>
      </c>
      <c r="E892" s="12" t="s">
        <v>1087</v>
      </c>
      <c r="F892" s="13">
        <v>450</v>
      </c>
      <c r="G892">
        <v>225</v>
      </c>
      <c r="H892">
        <v>101250</v>
      </c>
      <c r="I892" s="10">
        <v>60750</v>
      </c>
      <c r="J892">
        <f t="shared" si="14"/>
        <v>558</v>
      </c>
    </row>
    <row r="893" spans="1:10">
      <c r="A893" s="4" t="s">
        <v>1107</v>
      </c>
      <c r="B893" s="4">
        <v>1189833</v>
      </c>
      <c r="C893" s="5">
        <v>44222</v>
      </c>
      <c r="D893" s="4" t="s">
        <v>535</v>
      </c>
      <c r="E893" s="12" t="s">
        <v>1086</v>
      </c>
      <c r="F893" s="13">
        <v>600</v>
      </c>
      <c r="G893">
        <v>400</v>
      </c>
      <c r="H893">
        <v>240000</v>
      </c>
      <c r="I893" s="10">
        <v>60000</v>
      </c>
      <c r="J893">
        <f t="shared" si="14"/>
        <v>558</v>
      </c>
    </row>
    <row r="894" spans="1:10">
      <c r="A894" s="4" t="s">
        <v>1107</v>
      </c>
      <c r="B894" s="4">
        <v>1189833</v>
      </c>
      <c r="C894" s="5">
        <v>44223</v>
      </c>
      <c r="D894" s="4" t="s">
        <v>535</v>
      </c>
      <c r="E894" s="12" t="s">
        <v>1087</v>
      </c>
      <c r="F894" s="13">
        <v>400</v>
      </c>
      <c r="G894">
        <v>675</v>
      </c>
      <c r="H894">
        <v>270000</v>
      </c>
      <c r="I894" s="10">
        <v>121500</v>
      </c>
      <c r="J894">
        <f t="shared" si="14"/>
        <v>558</v>
      </c>
    </row>
    <row r="895" spans="1:10">
      <c r="A895" s="4" t="s">
        <v>1107</v>
      </c>
      <c r="B895" s="4">
        <v>1189833</v>
      </c>
      <c r="C895" s="5">
        <v>44224</v>
      </c>
      <c r="D895" s="4" t="s">
        <v>535</v>
      </c>
      <c r="E895" s="12" t="s">
        <v>1086</v>
      </c>
      <c r="F895" s="13">
        <v>450</v>
      </c>
      <c r="G895">
        <v>525</v>
      </c>
      <c r="H895">
        <v>236250</v>
      </c>
      <c r="I895" s="10">
        <v>70875</v>
      </c>
      <c r="J895">
        <f t="shared" si="14"/>
        <v>558</v>
      </c>
    </row>
    <row r="896" spans="1:10">
      <c r="A896" s="4" t="s">
        <v>1107</v>
      </c>
      <c r="B896" s="4">
        <v>1189833</v>
      </c>
      <c r="C896" s="5">
        <v>44225</v>
      </c>
      <c r="D896" s="4" t="s">
        <v>535</v>
      </c>
      <c r="E896" s="12" t="s">
        <v>1087</v>
      </c>
      <c r="F896" s="13">
        <v>450</v>
      </c>
      <c r="G896">
        <v>550</v>
      </c>
      <c r="H896">
        <v>247500</v>
      </c>
      <c r="I896" s="10">
        <v>111375</v>
      </c>
      <c r="J896">
        <f t="shared" si="14"/>
        <v>558</v>
      </c>
    </row>
    <row r="897" spans="1:10">
      <c r="A897" s="4" t="s">
        <v>1107</v>
      </c>
      <c r="B897" s="4">
        <v>1189833</v>
      </c>
      <c r="C897" s="5">
        <v>44226</v>
      </c>
      <c r="D897" s="4" t="s">
        <v>535</v>
      </c>
      <c r="E897" s="12" t="s">
        <v>1087</v>
      </c>
      <c r="F897" s="13">
        <v>400</v>
      </c>
      <c r="G897">
        <v>425</v>
      </c>
      <c r="H897">
        <v>170000</v>
      </c>
      <c r="I897" s="10">
        <v>68000</v>
      </c>
      <c r="J897">
        <f t="shared" si="14"/>
        <v>558</v>
      </c>
    </row>
    <row r="898" spans="1:10">
      <c r="A898" s="4" t="s">
        <v>1107</v>
      </c>
      <c r="B898" s="4">
        <v>1189833</v>
      </c>
      <c r="C898" s="5">
        <v>44227</v>
      </c>
      <c r="D898" s="4" t="s">
        <v>535</v>
      </c>
      <c r="E898" s="12" t="s">
        <v>1087</v>
      </c>
      <c r="F898" s="13">
        <v>450</v>
      </c>
      <c r="G898">
        <v>300</v>
      </c>
      <c r="H898">
        <v>135000</v>
      </c>
      <c r="I898" s="10">
        <v>81000</v>
      </c>
      <c r="J898">
        <f t="shared" si="14"/>
        <v>558</v>
      </c>
    </row>
    <row r="899" spans="1:10">
      <c r="A899" s="4" t="s">
        <v>1107</v>
      </c>
      <c r="B899" s="4">
        <v>1189833</v>
      </c>
      <c r="C899" s="5">
        <v>44228</v>
      </c>
      <c r="D899" s="4" t="s">
        <v>535</v>
      </c>
      <c r="E899" s="12" t="s">
        <v>1087</v>
      </c>
      <c r="F899" s="13">
        <v>600</v>
      </c>
      <c r="G899">
        <v>600</v>
      </c>
      <c r="H899">
        <v>360000</v>
      </c>
      <c r="I899" s="10">
        <v>90000</v>
      </c>
      <c r="J899">
        <f t="shared" si="14"/>
        <v>558</v>
      </c>
    </row>
    <row r="900" spans="1:10">
      <c r="A900" s="4" t="s">
        <v>1107</v>
      </c>
      <c r="B900" s="4">
        <v>1189833</v>
      </c>
      <c r="C900" s="5">
        <v>44229</v>
      </c>
      <c r="D900" s="4" t="s">
        <v>535</v>
      </c>
      <c r="E900" s="12" t="s">
        <v>1087</v>
      </c>
      <c r="F900" s="13">
        <v>400</v>
      </c>
      <c r="G900">
        <v>750</v>
      </c>
      <c r="H900">
        <v>300000</v>
      </c>
      <c r="I900" s="10">
        <v>135000</v>
      </c>
      <c r="J900">
        <f t="shared" si="14"/>
        <v>558</v>
      </c>
    </row>
    <row r="901" spans="1:10">
      <c r="A901" s="4" t="s">
        <v>1107</v>
      </c>
      <c r="B901" s="4">
        <v>1189833</v>
      </c>
      <c r="C901" s="5">
        <v>44230</v>
      </c>
      <c r="D901" s="4" t="s">
        <v>535</v>
      </c>
      <c r="E901" s="12" t="s">
        <v>1087</v>
      </c>
      <c r="F901" s="13">
        <v>450</v>
      </c>
      <c r="G901">
        <v>600</v>
      </c>
      <c r="H901">
        <v>270000</v>
      </c>
      <c r="I901" s="10">
        <v>81000</v>
      </c>
      <c r="J901">
        <f t="shared" ref="J901:J964" si="15">VLOOKUP(A901,L$9:M$14,2,0)</f>
        <v>558</v>
      </c>
    </row>
    <row r="902" spans="1:10">
      <c r="A902" s="4" t="s">
        <v>1107</v>
      </c>
      <c r="B902" s="4">
        <v>1189833</v>
      </c>
      <c r="C902" s="5">
        <v>44231</v>
      </c>
      <c r="D902" s="4" t="s">
        <v>535</v>
      </c>
      <c r="E902" s="12" t="s">
        <v>1087</v>
      </c>
      <c r="F902" s="13">
        <v>450</v>
      </c>
      <c r="G902">
        <v>550</v>
      </c>
      <c r="H902">
        <v>247500</v>
      </c>
      <c r="I902" s="10">
        <v>111375</v>
      </c>
      <c r="J902">
        <f t="shared" si="15"/>
        <v>558</v>
      </c>
    </row>
    <row r="903" spans="1:10">
      <c r="A903" s="4" t="s">
        <v>1107</v>
      </c>
      <c r="B903" s="4">
        <v>1189833</v>
      </c>
      <c r="C903" s="5">
        <v>44232</v>
      </c>
      <c r="D903" s="4" t="s">
        <v>535</v>
      </c>
      <c r="E903" s="12" t="s">
        <v>1087</v>
      </c>
      <c r="F903" s="13">
        <v>400</v>
      </c>
      <c r="G903">
        <v>450</v>
      </c>
      <c r="H903">
        <v>180000</v>
      </c>
      <c r="I903" s="10">
        <v>72000</v>
      </c>
      <c r="J903">
        <f t="shared" si="15"/>
        <v>558</v>
      </c>
    </row>
    <row r="904" spans="1:10">
      <c r="A904" s="4" t="s">
        <v>1107</v>
      </c>
      <c r="B904" s="4">
        <v>1189833</v>
      </c>
      <c r="C904" s="5">
        <v>44233</v>
      </c>
      <c r="D904" s="4" t="s">
        <v>535</v>
      </c>
      <c r="E904" s="12" t="s">
        <v>1086</v>
      </c>
      <c r="F904" s="13">
        <v>450</v>
      </c>
      <c r="G904">
        <v>475</v>
      </c>
      <c r="H904">
        <v>213750</v>
      </c>
      <c r="I904" s="10">
        <v>128250</v>
      </c>
      <c r="J904">
        <f t="shared" si="15"/>
        <v>558</v>
      </c>
    </row>
    <row r="905" spans="1:10">
      <c r="A905" s="4" t="s">
        <v>1107</v>
      </c>
      <c r="B905" s="4">
        <v>1189833</v>
      </c>
      <c r="C905" s="5">
        <v>44234</v>
      </c>
      <c r="D905" s="4" t="s">
        <v>535</v>
      </c>
      <c r="E905" s="12" t="s">
        <v>1086</v>
      </c>
      <c r="F905" s="13">
        <v>600</v>
      </c>
      <c r="G905">
        <v>475</v>
      </c>
      <c r="H905">
        <v>285000</v>
      </c>
      <c r="I905" s="10">
        <v>71250</v>
      </c>
      <c r="J905">
        <f t="shared" si="15"/>
        <v>558</v>
      </c>
    </row>
    <row r="906" spans="1:10">
      <c r="A906" s="4" t="s">
        <v>1107</v>
      </c>
      <c r="B906" s="4">
        <v>1189833</v>
      </c>
      <c r="C906" s="5">
        <v>44235</v>
      </c>
      <c r="D906" s="4" t="s">
        <v>535</v>
      </c>
      <c r="E906" s="12" t="s">
        <v>1087</v>
      </c>
      <c r="F906" s="13">
        <v>450</v>
      </c>
      <c r="G906">
        <v>675</v>
      </c>
      <c r="H906">
        <v>303750</v>
      </c>
      <c r="I906" s="10">
        <v>136687.5</v>
      </c>
      <c r="J906">
        <f t="shared" si="15"/>
        <v>558</v>
      </c>
    </row>
    <row r="907" spans="1:10">
      <c r="A907" s="4" t="s">
        <v>1107</v>
      </c>
      <c r="B907" s="4">
        <v>1189833</v>
      </c>
      <c r="C907" s="5">
        <v>44236</v>
      </c>
      <c r="D907" s="4" t="s">
        <v>535</v>
      </c>
      <c r="E907" s="12" t="s">
        <v>1087</v>
      </c>
      <c r="F907" s="13">
        <v>550</v>
      </c>
      <c r="G907">
        <v>625</v>
      </c>
      <c r="H907">
        <v>343750</v>
      </c>
      <c r="I907" s="10">
        <v>103125</v>
      </c>
      <c r="J907">
        <f t="shared" si="15"/>
        <v>558</v>
      </c>
    </row>
    <row r="908" spans="1:10">
      <c r="A908" s="4" t="s">
        <v>1107</v>
      </c>
      <c r="B908" s="4">
        <v>1189833</v>
      </c>
      <c r="C908" s="5">
        <v>44237</v>
      </c>
      <c r="D908" s="4" t="s">
        <v>535</v>
      </c>
      <c r="E908" s="12" t="s">
        <v>1087</v>
      </c>
      <c r="F908" s="13">
        <v>500</v>
      </c>
      <c r="G908">
        <v>500</v>
      </c>
      <c r="H908">
        <v>250000</v>
      </c>
      <c r="I908" s="10">
        <v>112500</v>
      </c>
      <c r="J908">
        <f t="shared" si="15"/>
        <v>558</v>
      </c>
    </row>
    <row r="909" spans="1:10">
      <c r="A909" s="4" t="s">
        <v>1107</v>
      </c>
      <c r="B909" s="4">
        <v>1189833</v>
      </c>
      <c r="C909" s="5">
        <v>44238</v>
      </c>
      <c r="D909" s="4" t="s">
        <v>535</v>
      </c>
      <c r="E909" s="12" t="s">
        <v>1087</v>
      </c>
      <c r="F909" s="13">
        <v>450</v>
      </c>
      <c r="G909">
        <v>425</v>
      </c>
      <c r="H909">
        <v>191250</v>
      </c>
      <c r="I909" s="10">
        <v>76500</v>
      </c>
      <c r="J909">
        <f t="shared" si="15"/>
        <v>558</v>
      </c>
    </row>
    <row r="910" spans="1:10">
      <c r="A910" s="4" t="s">
        <v>1107</v>
      </c>
      <c r="B910" s="4">
        <v>1189833</v>
      </c>
      <c r="C910" s="5">
        <v>44239</v>
      </c>
      <c r="D910" s="4" t="s">
        <v>535</v>
      </c>
      <c r="E910" s="12" t="s">
        <v>1087</v>
      </c>
      <c r="F910" s="13">
        <v>550</v>
      </c>
      <c r="G910">
        <v>425</v>
      </c>
      <c r="H910">
        <v>233750</v>
      </c>
      <c r="I910" s="10">
        <v>140250</v>
      </c>
      <c r="J910">
        <f t="shared" si="15"/>
        <v>558</v>
      </c>
    </row>
    <row r="911" spans="1:10">
      <c r="A911" s="4" t="s">
        <v>1107</v>
      </c>
      <c r="B911" s="4">
        <v>1189833</v>
      </c>
      <c r="C911" s="5">
        <v>44240</v>
      </c>
      <c r="D911" s="4" t="s">
        <v>535</v>
      </c>
      <c r="E911" s="12" t="s">
        <v>1087</v>
      </c>
      <c r="F911" s="13">
        <v>600</v>
      </c>
      <c r="G911">
        <v>400</v>
      </c>
      <c r="H911">
        <v>240000</v>
      </c>
      <c r="I911" s="10">
        <v>60000</v>
      </c>
      <c r="J911">
        <f t="shared" si="15"/>
        <v>558</v>
      </c>
    </row>
    <row r="912" spans="1:10">
      <c r="A912" s="4" t="s">
        <v>1107</v>
      </c>
      <c r="B912" s="4">
        <v>1189833</v>
      </c>
      <c r="C912" s="5">
        <v>44241</v>
      </c>
      <c r="D912" s="4" t="s">
        <v>535</v>
      </c>
      <c r="E912" s="12" t="s">
        <v>1087</v>
      </c>
      <c r="F912" s="13">
        <v>450</v>
      </c>
      <c r="G912">
        <v>600</v>
      </c>
      <c r="H912">
        <v>270000</v>
      </c>
      <c r="I912" s="10">
        <v>121500</v>
      </c>
      <c r="J912">
        <f t="shared" si="15"/>
        <v>558</v>
      </c>
    </row>
    <row r="913" spans="1:10">
      <c r="A913" s="4" t="s">
        <v>1107</v>
      </c>
      <c r="B913" s="4">
        <v>1189833</v>
      </c>
      <c r="C913" s="5">
        <v>44242</v>
      </c>
      <c r="D913" s="4" t="s">
        <v>535</v>
      </c>
      <c r="E913" s="12" t="s">
        <v>1087</v>
      </c>
      <c r="F913" s="13">
        <v>500</v>
      </c>
      <c r="G913">
        <v>600</v>
      </c>
      <c r="H913">
        <v>300000</v>
      </c>
      <c r="I913" s="10">
        <v>90000</v>
      </c>
      <c r="J913">
        <f t="shared" si="15"/>
        <v>558</v>
      </c>
    </row>
    <row r="914" spans="1:10">
      <c r="A914" s="4" t="s">
        <v>1107</v>
      </c>
      <c r="B914" s="4">
        <v>1189833</v>
      </c>
      <c r="C914" s="5">
        <v>44243</v>
      </c>
      <c r="D914" s="4" t="s">
        <v>535</v>
      </c>
      <c r="E914" s="12" t="s">
        <v>1086</v>
      </c>
      <c r="F914" s="13">
        <v>450</v>
      </c>
      <c r="G914">
        <v>450</v>
      </c>
      <c r="H914">
        <v>202500</v>
      </c>
      <c r="I914" s="10">
        <v>91125</v>
      </c>
      <c r="J914">
        <f t="shared" si="15"/>
        <v>558</v>
      </c>
    </row>
    <row r="915" spans="1:10">
      <c r="A915" s="4" t="s">
        <v>1107</v>
      </c>
      <c r="B915" s="4">
        <v>1189833</v>
      </c>
      <c r="C915" s="5">
        <v>44244</v>
      </c>
      <c r="D915" s="4" t="s">
        <v>535</v>
      </c>
      <c r="E915" s="12" t="s">
        <v>1087</v>
      </c>
      <c r="F915" s="13">
        <v>450</v>
      </c>
      <c r="G915">
        <v>400</v>
      </c>
      <c r="H915">
        <v>180000</v>
      </c>
      <c r="I915" s="10">
        <v>72000</v>
      </c>
      <c r="J915">
        <f t="shared" si="15"/>
        <v>558</v>
      </c>
    </row>
    <row r="916" spans="1:10">
      <c r="A916" s="4" t="s">
        <v>1107</v>
      </c>
      <c r="B916" s="4">
        <v>1189833</v>
      </c>
      <c r="C916" s="5">
        <v>44245</v>
      </c>
      <c r="D916" s="4" t="s">
        <v>535</v>
      </c>
      <c r="E916" s="12" t="s">
        <v>1087</v>
      </c>
      <c r="F916" s="13">
        <v>550</v>
      </c>
      <c r="G916">
        <v>400</v>
      </c>
      <c r="H916">
        <v>220000</v>
      </c>
      <c r="I916" s="10">
        <v>132000</v>
      </c>
      <c r="J916">
        <f t="shared" si="15"/>
        <v>558</v>
      </c>
    </row>
    <row r="917" spans="1:10">
      <c r="A917" s="4" t="s">
        <v>1107</v>
      </c>
      <c r="B917" s="4">
        <v>1189833</v>
      </c>
      <c r="C917" s="5">
        <v>44246</v>
      </c>
      <c r="D917" s="4" t="s">
        <v>535</v>
      </c>
      <c r="E917" s="12" t="s">
        <v>1087</v>
      </c>
      <c r="F917" s="13">
        <v>600</v>
      </c>
      <c r="G917">
        <v>450</v>
      </c>
      <c r="H917">
        <v>270000</v>
      </c>
      <c r="I917" s="10">
        <v>67500</v>
      </c>
      <c r="J917">
        <f t="shared" si="15"/>
        <v>558</v>
      </c>
    </row>
    <row r="918" spans="1:10">
      <c r="A918" s="4" t="s">
        <v>1107</v>
      </c>
      <c r="B918" s="4">
        <v>1189833</v>
      </c>
      <c r="C918" s="5">
        <v>44247</v>
      </c>
      <c r="D918" s="4" t="s">
        <v>535</v>
      </c>
      <c r="E918" s="12" t="s">
        <v>1087</v>
      </c>
      <c r="F918" s="13">
        <v>450</v>
      </c>
      <c r="G918">
        <v>550</v>
      </c>
      <c r="H918">
        <v>247500</v>
      </c>
      <c r="I918" s="10">
        <v>111375</v>
      </c>
      <c r="J918">
        <f t="shared" si="15"/>
        <v>558</v>
      </c>
    </row>
    <row r="919" spans="1:10">
      <c r="A919" s="4" t="s">
        <v>1107</v>
      </c>
      <c r="B919" s="4">
        <v>1189833</v>
      </c>
      <c r="C919" s="5">
        <v>44248</v>
      </c>
      <c r="D919" s="4" t="s">
        <v>535</v>
      </c>
      <c r="E919" s="12" t="s">
        <v>1087</v>
      </c>
      <c r="F919" s="13">
        <v>500</v>
      </c>
      <c r="G919">
        <v>550</v>
      </c>
      <c r="H919">
        <v>275000</v>
      </c>
      <c r="I919" s="10">
        <v>82500</v>
      </c>
      <c r="J919">
        <f t="shared" si="15"/>
        <v>558</v>
      </c>
    </row>
    <row r="920" spans="1:10">
      <c r="A920" s="4" t="s">
        <v>1107</v>
      </c>
      <c r="B920" s="4">
        <v>1189833</v>
      </c>
      <c r="C920" s="5">
        <v>44249</v>
      </c>
      <c r="D920" s="4" t="s">
        <v>535</v>
      </c>
      <c r="E920" s="12" t="s">
        <v>1086</v>
      </c>
      <c r="F920" s="13">
        <v>450</v>
      </c>
      <c r="G920">
        <v>400</v>
      </c>
      <c r="H920">
        <v>180000</v>
      </c>
      <c r="I920" s="10">
        <v>81000</v>
      </c>
      <c r="J920">
        <f t="shared" si="15"/>
        <v>558</v>
      </c>
    </row>
    <row r="921" spans="1:10">
      <c r="A921" s="4" t="s">
        <v>1107</v>
      </c>
      <c r="B921" s="4">
        <v>1189833</v>
      </c>
      <c r="C921" s="5">
        <v>44250</v>
      </c>
      <c r="D921" s="4" t="s">
        <v>535</v>
      </c>
      <c r="E921" s="12" t="s">
        <v>1086</v>
      </c>
      <c r="F921" s="13">
        <v>450</v>
      </c>
      <c r="G921">
        <v>375</v>
      </c>
      <c r="H921">
        <v>168750</v>
      </c>
      <c r="I921" s="10">
        <v>67500</v>
      </c>
      <c r="J921">
        <f t="shared" si="15"/>
        <v>558</v>
      </c>
    </row>
    <row r="922" spans="1:10">
      <c r="A922" s="4" t="s">
        <v>1107</v>
      </c>
      <c r="B922" s="4">
        <v>1189833</v>
      </c>
      <c r="C922" s="5">
        <v>44251</v>
      </c>
      <c r="D922" s="4" t="s">
        <v>535</v>
      </c>
      <c r="E922" s="12" t="s">
        <v>1087</v>
      </c>
      <c r="F922" s="13">
        <v>550</v>
      </c>
      <c r="G922">
        <v>350</v>
      </c>
      <c r="H922">
        <v>192500</v>
      </c>
      <c r="I922" s="10">
        <v>115500</v>
      </c>
      <c r="J922">
        <f t="shared" si="15"/>
        <v>558</v>
      </c>
    </row>
    <row r="923" spans="1:10">
      <c r="A923" s="4" t="s">
        <v>1107</v>
      </c>
      <c r="B923" s="4">
        <v>1189833</v>
      </c>
      <c r="C923" s="5">
        <v>44252</v>
      </c>
      <c r="D923" s="4" t="s">
        <v>535</v>
      </c>
      <c r="E923" s="12" t="s">
        <v>1087</v>
      </c>
      <c r="F923" s="13">
        <v>600</v>
      </c>
      <c r="G923">
        <v>400</v>
      </c>
      <c r="H923">
        <v>240000</v>
      </c>
      <c r="I923" s="10">
        <v>60000</v>
      </c>
      <c r="J923">
        <f t="shared" si="15"/>
        <v>558</v>
      </c>
    </row>
    <row r="924" spans="1:10">
      <c r="A924" s="4" t="s">
        <v>1107</v>
      </c>
      <c r="B924" s="4">
        <v>1189833</v>
      </c>
      <c r="C924" s="5">
        <v>44253</v>
      </c>
      <c r="D924" s="4" t="s">
        <v>535</v>
      </c>
      <c r="E924" s="12" t="s">
        <v>1086</v>
      </c>
      <c r="F924" s="13">
        <v>400</v>
      </c>
      <c r="G924">
        <v>575</v>
      </c>
      <c r="H924">
        <v>230000</v>
      </c>
      <c r="I924" s="10">
        <v>103500</v>
      </c>
      <c r="J924">
        <f t="shared" si="15"/>
        <v>558</v>
      </c>
    </row>
    <row r="925" spans="1:10">
      <c r="A925" s="4" t="s">
        <v>1107</v>
      </c>
      <c r="B925" s="4">
        <v>1189833</v>
      </c>
      <c r="C925" s="5">
        <v>44254</v>
      </c>
      <c r="D925" s="4" t="s">
        <v>535</v>
      </c>
      <c r="E925" s="12" t="s">
        <v>1087</v>
      </c>
      <c r="F925" s="13">
        <v>450</v>
      </c>
      <c r="G925">
        <v>575</v>
      </c>
      <c r="H925">
        <v>258750</v>
      </c>
      <c r="I925" s="10">
        <v>77625</v>
      </c>
      <c r="J925">
        <f t="shared" si="15"/>
        <v>558</v>
      </c>
    </row>
    <row r="926" spans="1:10">
      <c r="A926" s="4" t="s">
        <v>1107</v>
      </c>
      <c r="B926" s="4">
        <v>1189833</v>
      </c>
      <c r="C926" s="5">
        <v>44255</v>
      </c>
      <c r="D926" s="4" t="s">
        <v>535</v>
      </c>
      <c r="E926" s="12" t="s">
        <v>1086</v>
      </c>
      <c r="F926" s="13">
        <v>400</v>
      </c>
      <c r="G926">
        <v>425</v>
      </c>
      <c r="H926">
        <v>170000</v>
      </c>
      <c r="I926" s="10">
        <v>76500</v>
      </c>
      <c r="J926">
        <f t="shared" si="15"/>
        <v>558</v>
      </c>
    </row>
    <row r="927" spans="1:10">
      <c r="A927" s="4" t="s">
        <v>1107</v>
      </c>
      <c r="B927" s="4">
        <v>1189833</v>
      </c>
      <c r="C927" s="5">
        <v>44256</v>
      </c>
      <c r="D927" s="4" t="s">
        <v>535</v>
      </c>
      <c r="E927" s="12" t="s">
        <v>1086</v>
      </c>
      <c r="F927" s="13">
        <v>400</v>
      </c>
      <c r="G927">
        <v>425</v>
      </c>
      <c r="H927">
        <v>170000</v>
      </c>
      <c r="I927" s="10">
        <v>68000</v>
      </c>
      <c r="J927">
        <f t="shared" si="15"/>
        <v>558</v>
      </c>
    </row>
    <row r="928" spans="1:10">
      <c r="A928" s="4" t="s">
        <v>1107</v>
      </c>
      <c r="B928" s="4">
        <v>1189833</v>
      </c>
      <c r="C928" s="5">
        <v>44257</v>
      </c>
      <c r="D928" s="4" t="s">
        <v>535</v>
      </c>
      <c r="E928" s="12" t="s">
        <v>1087</v>
      </c>
      <c r="F928" s="13">
        <v>550</v>
      </c>
      <c r="G928">
        <v>375</v>
      </c>
      <c r="H928">
        <v>206250</v>
      </c>
      <c r="I928" s="10">
        <v>123750</v>
      </c>
      <c r="J928">
        <f t="shared" si="15"/>
        <v>558</v>
      </c>
    </row>
    <row r="929" spans="1:10">
      <c r="A929" s="4" t="s">
        <v>1107</v>
      </c>
      <c r="B929" s="4">
        <v>1189833</v>
      </c>
      <c r="C929" s="5">
        <v>44258</v>
      </c>
      <c r="D929" s="4" t="s">
        <v>535</v>
      </c>
      <c r="E929" s="12" t="s">
        <v>1087</v>
      </c>
      <c r="F929" s="13">
        <v>600</v>
      </c>
      <c r="G929">
        <v>475</v>
      </c>
      <c r="H929">
        <v>285000</v>
      </c>
      <c r="I929" s="10">
        <v>71250</v>
      </c>
      <c r="J929">
        <f t="shared" si="15"/>
        <v>558</v>
      </c>
    </row>
    <row r="930" spans="1:10">
      <c r="A930" s="4" t="s">
        <v>1107</v>
      </c>
      <c r="B930" s="4">
        <v>1189833</v>
      </c>
      <c r="C930" s="5">
        <v>44259</v>
      </c>
      <c r="D930" s="4" t="s">
        <v>535</v>
      </c>
      <c r="E930" s="12" t="s">
        <v>1086</v>
      </c>
      <c r="F930" s="13">
        <v>450</v>
      </c>
      <c r="G930">
        <v>675</v>
      </c>
      <c r="H930">
        <v>303750</v>
      </c>
      <c r="I930" s="10">
        <v>136687.5</v>
      </c>
      <c r="J930">
        <f t="shared" si="15"/>
        <v>558</v>
      </c>
    </row>
    <row r="931" spans="1:10">
      <c r="A931" s="4" t="s">
        <v>1107</v>
      </c>
      <c r="B931" s="4">
        <v>1189833</v>
      </c>
      <c r="C931" s="5">
        <v>44260</v>
      </c>
      <c r="D931" s="4" t="s">
        <v>535</v>
      </c>
      <c r="E931" s="12" t="s">
        <v>1087</v>
      </c>
      <c r="F931" s="13">
        <v>500</v>
      </c>
      <c r="G931">
        <v>675</v>
      </c>
      <c r="H931">
        <v>337500</v>
      </c>
      <c r="I931" s="10">
        <v>101250</v>
      </c>
      <c r="J931">
        <f t="shared" si="15"/>
        <v>558</v>
      </c>
    </row>
    <row r="932" spans="1:10">
      <c r="A932" s="4" t="s">
        <v>1107</v>
      </c>
      <c r="B932" s="4">
        <v>1189833</v>
      </c>
      <c r="C932" s="5">
        <v>44261</v>
      </c>
      <c r="D932" s="4" t="s">
        <v>535</v>
      </c>
      <c r="E932" s="12" t="s">
        <v>1087</v>
      </c>
      <c r="F932" s="13">
        <v>450</v>
      </c>
      <c r="G932">
        <v>475</v>
      </c>
      <c r="H932">
        <v>213750</v>
      </c>
      <c r="I932" s="10">
        <v>96187.5</v>
      </c>
      <c r="J932">
        <f t="shared" si="15"/>
        <v>558</v>
      </c>
    </row>
    <row r="933" spans="1:10">
      <c r="A933" s="4" t="s">
        <v>1107</v>
      </c>
      <c r="B933" s="4">
        <v>1189833</v>
      </c>
      <c r="C933" s="5">
        <v>44262</v>
      </c>
      <c r="D933" s="4" t="s">
        <v>535</v>
      </c>
      <c r="E933" s="12" t="s">
        <v>1087</v>
      </c>
      <c r="F933" s="13">
        <v>450</v>
      </c>
      <c r="G933">
        <v>475</v>
      </c>
      <c r="H933">
        <v>213750</v>
      </c>
      <c r="I933" s="10">
        <v>85500</v>
      </c>
      <c r="J933">
        <f t="shared" si="15"/>
        <v>558</v>
      </c>
    </row>
    <row r="934" spans="1:10">
      <c r="A934" s="4" t="s">
        <v>1107</v>
      </c>
      <c r="B934" s="4">
        <v>1189833</v>
      </c>
      <c r="C934" s="5">
        <v>44263</v>
      </c>
      <c r="D934" s="4" t="s">
        <v>535</v>
      </c>
      <c r="E934" s="12" t="s">
        <v>1086</v>
      </c>
      <c r="F934" s="13">
        <v>550</v>
      </c>
      <c r="G934">
        <v>400</v>
      </c>
      <c r="H934">
        <v>220000</v>
      </c>
      <c r="I934" s="10">
        <v>132000</v>
      </c>
      <c r="J934">
        <f t="shared" si="15"/>
        <v>558</v>
      </c>
    </row>
    <row r="935" spans="1:10">
      <c r="A935" s="4" t="s">
        <v>1107</v>
      </c>
      <c r="B935" s="4">
        <v>1189833</v>
      </c>
      <c r="C935" s="5">
        <v>44264</v>
      </c>
      <c r="D935" s="4" t="s">
        <v>535</v>
      </c>
      <c r="E935" s="12" t="s">
        <v>1087</v>
      </c>
      <c r="F935" s="13">
        <v>600</v>
      </c>
      <c r="G935">
        <v>500</v>
      </c>
      <c r="H935">
        <v>300000</v>
      </c>
      <c r="I935" s="10">
        <v>75000</v>
      </c>
      <c r="J935">
        <f t="shared" si="15"/>
        <v>558</v>
      </c>
    </row>
    <row r="936" spans="1:10">
      <c r="A936" s="4" t="s">
        <v>1105</v>
      </c>
      <c r="B936" s="4">
        <v>1197831</v>
      </c>
      <c r="C936" s="5">
        <v>44265</v>
      </c>
      <c r="D936" s="4" t="s">
        <v>535</v>
      </c>
      <c r="E936" s="12" t="s">
        <v>1087</v>
      </c>
      <c r="F936" s="13">
        <v>200</v>
      </c>
      <c r="G936">
        <v>700</v>
      </c>
      <c r="H936">
        <v>140000</v>
      </c>
      <c r="I936" s="10">
        <v>49000</v>
      </c>
      <c r="J936">
        <f t="shared" si="15"/>
        <v>280</v>
      </c>
    </row>
    <row r="937" spans="1:10">
      <c r="A937" s="4" t="s">
        <v>1105</v>
      </c>
      <c r="B937" s="4">
        <v>1197831</v>
      </c>
      <c r="C937" s="5">
        <v>44266</v>
      </c>
      <c r="D937" s="4" t="s">
        <v>535</v>
      </c>
      <c r="E937" s="12" t="s">
        <v>1087</v>
      </c>
      <c r="F937" s="13">
        <v>300</v>
      </c>
      <c r="G937">
        <v>700</v>
      </c>
      <c r="H937">
        <v>210000</v>
      </c>
      <c r="I937" s="10">
        <v>73500</v>
      </c>
      <c r="J937">
        <f t="shared" si="15"/>
        <v>280</v>
      </c>
    </row>
    <row r="938" spans="1:10">
      <c r="A938" s="4" t="s">
        <v>1105</v>
      </c>
      <c r="B938" s="4">
        <v>1197831</v>
      </c>
      <c r="C938" s="5">
        <v>44267</v>
      </c>
      <c r="D938" s="4" t="s">
        <v>535</v>
      </c>
      <c r="E938" s="12" t="s">
        <v>1087</v>
      </c>
      <c r="F938" s="13">
        <v>300</v>
      </c>
      <c r="G938">
        <v>500</v>
      </c>
      <c r="H938">
        <v>150000</v>
      </c>
      <c r="I938" s="10">
        <v>52500</v>
      </c>
      <c r="J938">
        <f t="shared" si="15"/>
        <v>280</v>
      </c>
    </row>
    <row r="939" spans="1:10">
      <c r="A939" s="4" t="s">
        <v>1105</v>
      </c>
      <c r="B939" s="4">
        <v>1197831</v>
      </c>
      <c r="C939" s="5">
        <v>44268</v>
      </c>
      <c r="D939" s="4" t="s">
        <v>535</v>
      </c>
      <c r="E939" s="12" t="s">
        <v>1087</v>
      </c>
      <c r="F939" s="13">
        <v>350</v>
      </c>
      <c r="G939">
        <v>500</v>
      </c>
      <c r="H939">
        <v>175000</v>
      </c>
      <c r="I939" s="10">
        <v>78750</v>
      </c>
      <c r="J939">
        <f t="shared" si="15"/>
        <v>280</v>
      </c>
    </row>
    <row r="940" spans="1:10">
      <c r="A940" s="4" t="s">
        <v>1105</v>
      </c>
      <c r="B940" s="4">
        <v>1197831</v>
      </c>
      <c r="C940" s="5">
        <v>44269</v>
      </c>
      <c r="D940" s="4" t="s">
        <v>150</v>
      </c>
      <c r="E940" s="12" t="s">
        <v>1086</v>
      </c>
      <c r="F940" s="13">
        <v>400</v>
      </c>
      <c r="G940">
        <v>350</v>
      </c>
      <c r="H940">
        <v>140000</v>
      </c>
      <c r="I940" s="10">
        <v>42000</v>
      </c>
      <c r="J940">
        <f t="shared" si="15"/>
        <v>280</v>
      </c>
    </row>
    <row r="941" spans="1:10">
      <c r="A941" s="4" t="s">
        <v>1105</v>
      </c>
      <c r="B941" s="4">
        <v>1197831</v>
      </c>
      <c r="C941" s="5">
        <v>44270</v>
      </c>
      <c r="D941" s="4" t="s">
        <v>150</v>
      </c>
      <c r="E941" s="12" t="s">
        <v>1087</v>
      </c>
      <c r="F941" s="13">
        <v>350</v>
      </c>
      <c r="G941">
        <v>500</v>
      </c>
      <c r="H941">
        <v>175000</v>
      </c>
      <c r="I941" s="10">
        <v>87500</v>
      </c>
      <c r="J941">
        <f t="shared" si="15"/>
        <v>280</v>
      </c>
    </row>
    <row r="942" spans="1:10">
      <c r="A942" s="4" t="s">
        <v>1105</v>
      </c>
      <c r="B942" s="4">
        <v>1197831</v>
      </c>
      <c r="C942" s="5">
        <v>44271</v>
      </c>
      <c r="D942" s="4" t="s">
        <v>150</v>
      </c>
      <c r="E942" s="12" t="s">
        <v>1087</v>
      </c>
      <c r="F942" s="13">
        <v>250</v>
      </c>
      <c r="G942">
        <v>650</v>
      </c>
      <c r="H942">
        <v>162500</v>
      </c>
      <c r="I942" s="10">
        <v>56875</v>
      </c>
      <c r="J942">
        <f t="shared" si="15"/>
        <v>280</v>
      </c>
    </row>
    <row r="943" spans="1:10">
      <c r="A943" s="4" t="s">
        <v>1105</v>
      </c>
      <c r="B943" s="4">
        <v>1197831</v>
      </c>
      <c r="C943" s="5">
        <v>44272</v>
      </c>
      <c r="D943" s="4" t="s">
        <v>150</v>
      </c>
      <c r="E943" s="12" t="s">
        <v>1086</v>
      </c>
      <c r="F943" s="13">
        <v>350</v>
      </c>
      <c r="G943">
        <v>625</v>
      </c>
      <c r="H943">
        <v>218750</v>
      </c>
      <c r="I943" s="10">
        <v>76562.5</v>
      </c>
      <c r="J943">
        <f t="shared" si="15"/>
        <v>280</v>
      </c>
    </row>
    <row r="944" spans="1:10">
      <c r="A944" s="4" t="s">
        <v>1105</v>
      </c>
      <c r="B944" s="4">
        <v>1197831</v>
      </c>
      <c r="C944" s="5">
        <v>44273</v>
      </c>
      <c r="D944" s="4" t="s">
        <v>150</v>
      </c>
      <c r="E944" s="12" t="s">
        <v>1087</v>
      </c>
      <c r="F944" s="13">
        <v>350</v>
      </c>
      <c r="G944">
        <v>450</v>
      </c>
      <c r="H944">
        <v>157500</v>
      </c>
      <c r="I944" s="10">
        <v>55125</v>
      </c>
      <c r="J944">
        <f t="shared" si="15"/>
        <v>280</v>
      </c>
    </row>
    <row r="945" spans="1:10">
      <c r="A945" s="4" t="s">
        <v>1105</v>
      </c>
      <c r="B945" s="4">
        <v>1197831</v>
      </c>
      <c r="C945" s="5">
        <v>44274</v>
      </c>
      <c r="D945" s="4" t="s">
        <v>150</v>
      </c>
      <c r="E945" s="12" t="s">
        <v>1087</v>
      </c>
      <c r="F945" s="13">
        <v>350</v>
      </c>
      <c r="G945">
        <v>400</v>
      </c>
      <c r="H945">
        <v>140000</v>
      </c>
      <c r="I945" s="10">
        <v>63000</v>
      </c>
      <c r="J945">
        <f t="shared" si="15"/>
        <v>280</v>
      </c>
    </row>
    <row r="946" spans="1:10">
      <c r="A946" s="4" t="s">
        <v>1105</v>
      </c>
      <c r="B946" s="4">
        <v>1197831</v>
      </c>
      <c r="C946" s="5">
        <v>44275</v>
      </c>
      <c r="D946" s="4" t="s">
        <v>150</v>
      </c>
      <c r="E946" s="12" t="s">
        <v>1087</v>
      </c>
      <c r="F946" s="13">
        <v>400</v>
      </c>
      <c r="G946">
        <v>275</v>
      </c>
      <c r="H946">
        <v>110000</v>
      </c>
      <c r="I946" s="10">
        <v>33000</v>
      </c>
      <c r="J946">
        <f t="shared" si="15"/>
        <v>280</v>
      </c>
    </row>
    <row r="947" spans="1:10">
      <c r="A947" s="4" t="s">
        <v>1105</v>
      </c>
      <c r="B947" s="4">
        <v>1197831</v>
      </c>
      <c r="C947" s="5">
        <v>44276</v>
      </c>
      <c r="D947" s="4" t="s">
        <v>150</v>
      </c>
      <c r="E947" s="12" t="s">
        <v>1087</v>
      </c>
      <c r="F947" s="13">
        <v>350</v>
      </c>
      <c r="G947">
        <v>475</v>
      </c>
      <c r="H947">
        <v>166250</v>
      </c>
      <c r="I947" s="10">
        <v>83125</v>
      </c>
      <c r="J947">
        <f t="shared" si="15"/>
        <v>280</v>
      </c>
    </row>
    <row r="948" spans="1:10">
      <c r="A948" s="4" t="s">
        <v>1105</v>
      </c>
      <c r="B948" s="4">
        <v>1197831</v>
      </c>
      <c r="C948" s="5">
        <v>44277</v>
      </c>
      <c r="D948" s="4" t="s">
        <v>150</v>
      </c>
      <c r="E948" s="12" t="s">
        <v>1086</v>
      </c>
      <c r="F948" s="13">
        <v>300</v>
      </c>
      <c r="G948">
        <v>650</v>
      </c>
      <c r="H948">
        <v>195000</v>
      </c>
      <c r="I948" s="10">
        <v>78000</v>
      </c>
      <c r="J948">
        <f t="shared" si="15"/>
        <v>280</v>
      </c>
    </row>
    <row r="949" spans="1:10">
      <c r="A949" s="4" t="s">
        <v>1105</v>
      </c>
      <c r="B949" s="4">
        <v>1197831</v>
      </c>
      <c r="C949" s="5">
        <v>44278</v>
      </c>
      <c r="D949" s="4" t="s">
        <v>150</v>
      </c>
      <c r="E949" s="12" t="s">
        <v>1086</v>
      </c>
      <c r="F949" s="13">
        <v>400</v>
      </c>
      <c r="G949">
        <v>650</v>
      </c>
      <c r="H949">
        <v>260000</v>
      </c>
      <c r="I949" s="10">
        <v>104000</v>
      </c>
      <c r="J949">
        <f t="shared" si="15"/>
        <v>280</v>
      </c>
    </row>
    <row r="950" spans="1:10">
      <c r="A950" s="4" t="s">
        <v>1105</v>
      </c>
      <c r="B950" s="4">
        <v>1197831</v>
      </c>
      <c r="C950" s="5">
        <v>44279</v>
      </c>
      <c r="D950" s="4" t="s">
        <v>150</v>
      </c>
      <c r="E950" s="12" t="s">
        <v>1087</v>
      </c>
      <c r="F950" s="13">
        <v>300</v>
      </c>
      <c r="G950">
        <v>475</v>
      </c>
      <c r="H950">
        <v>142500</v>
      </c>
      <c r="I950" s="10">
        <v>57000</v>
      </c>
      <c r="J950">
        <f t="shared" si="15"/>
        <v>280</v>
      </c>
    </row>
    <row r="951" spans="1:10">
      <c r="A951" s="4" t="s">
        <v>1105</v>
      </c>
      <c r="B951" s="4">
        <v>1197831</v>
      </c>
      <c r="C951" s="5">
        <v>44280</v>
      </c>
      <c r="D951" s="4" t="s">
        <v>150</v>
      </c>
      <c r="E951" s="12" t="s">
        <v>1087</v>
      </c>
      <c r="F951" s="13">
        <v>350</v>
      </c>
      <c r="G951">
        <v>375</v>
      </c>
      <c r="H951">
        <v>131250</v>
      </c>
      <c r="I951" s="10">
        <v>65625</v>
      </c>
      <c r="J951">
        <f t="shared" si="15"/>
        <v>280</v>
      </c>
    </row>
    <row r="952" spans="1:10">
      <c r="A952" s="4" t="s">
        <v>1105</v>
      </c>
      <c r="B952" s="4">
        <v>1197831</v>
      </c>
      <c r="C952" s="5">
        <v>44281</v>
      </c>
      <c r="D952" s="4" t="s">
        <v>150</v>
      </c>
      <c r="E952" s="12" t="s">
        <v>1086</v>
      </c>
      <c r="F952" s="13">
        <v>400</v>
      </c>
      <c r="G952">
        <v>275</v>
      </c>
      <c r="H952">
        <v>110000</v>
      </c>
      <c r="I952" s="10">
        <v>38500</v>
      </c>
      <c r="J952">
        <f t="shared" si="15"/>
        <v>280</v>
      </c>
    </row>
    <row r="953" spans="1:10">
      <c r="A953" s="4" t="s">
        <v>1105</v>
      </c>
      <c r="B953" s="4">
        <v>1197831</v>
      </c>
      <c r="C953" s="5">
        <v>44282</v>
      </c>
      <c r="D953" s="4" t="s">
        <v>150</v>
      </c>
      <c r="E953" s="12" t="s">
        <v>1087</v>
      </c>
      <c r="F953" s="13">
        <v>350</v>
      </c>
      <c r="G953">
        <v>425</v>
      </c>
      <c r="H953">
        <v>148750</v>
      </c>
      <c r="I953" s="10">
        <v>81812.5</v>
      </c>
      <c r="J953">
        <f t="shared" si="15"/>
        <v>280</v>
      </c>
    </row>
    <row r="954" spans="1:10">
      <c r="A954" s="4" t="s">
        <v>1105</v>
      </c>
      <c r="B954" s="4">
        <v>1197831</v>
      </c>
      <c r="C954" s="5">
        <v>44283</v>
      </c>
      <c r="D954" s="4" t="s">
        <v>150</v>
      </c>
      <c r="E954" s="12" t="s">
        <v>1087</v>
      </c>
      <c r="F954" s="13">
        <v>200</v>
      </c>
      <c r="G954">
        <v>675</v>
      </c>
      <c r="H954">
        <v>135000</v>
      </c>
      <c r="I954" s="10">
        <v>54000</v>
      </c>
      <c r="J954">
        <f t="shared" si="15"/>
        <v>280</v>
      </c>
    </row>
    <row r="955" spans="1:10">
      <c r="A955" s="4" t="s">
        <v>1105</v>
      </c>
      <c r="B955" s="4">
        <v>1197831</v>
      </c>
      <c r="C955" s="5">
        <v>44284</v>
      </c>
      <c r="D955" s="4" t="s">
        <v>150</v>
      </c>
      <c r="E955" s="12" t="s">
        <v>1087</v>
      </c>
      <c r="F955" s="13">
        <v>250</v>
      </c>
      <c r="G955">
        <v>675</v>
      </c>
      <c r="H955">
        <v>168750</v>
      </c>
      <c r="I955" s="10">
        <v>67500</v>
      </c>
      <c r="J955">
        <f t="shared" si="15"/>
        <v>280</v>
      </c>
    </row>
    <row r="956" spans="1:10">
      <c r="A956" s="4" t="s">
        <v>1105</v>
      </c>
      <c r="B956" s="4">
        <v>1197831</v>
      </c>
      <c r="C956" s="5">
        <v>44285</v>
      </c>
      <c r="D956" s="4" t="s">
        <v>150</v>
      </c>
      <c r="E956" s="12" t="s">
        <v>1086</v>
      </c>
      <c r="F956" s="13">
        <v>200</v>
      </c>
      <c r="G956">
        <v>500</v>
      </c>
      <c r="H956">
        <v>100000</v>
      </c>
      <c r="I956" s="10">
        <v>40000</v>
      </c>
      <c r="J956">
        <f t="shared" si="15"/>
        <v>280</v>
      </c>
    </row>
    <row r="957" spans="1:10">
      <c r="A957" s="4" t="s">
        <v>1105</v>
      </c>
      <c r="B957" s="4">
        <v>1197831</v>
      </c>
      <c r="C957" s="5">
        <v>44286</v>
      </c>
      <c r="D957" s="4" t="s">
        <v>150</v>
      </c>
      <c r="E957" s="12" t="s">
        <v>1086</v>
      </c>
      <c r="F957" s="13">
        <v>250</v>
      </c>
      <c r="G957">
        <v>400</v>
      </c>
      <c r="H957">
        <v>100000</v>
      </c>
      <c r="I957" s="10">
        <v>50000</v>
      </c>
      <c r="J957">
        <f t="shared" si="15"/>
        <v>280</v>
      </c>
    </row>
    <row r="958" spans="1:10">
      <c r="A958" s="4" t="s">
        <v>1105</v>
      </c>
      <c r="B958" s="4">
        <v>1197831</v>
      </c>
      <c r="C958" s="5">
        <v>44287</v>
      </c>
      <c r="D958" s="4" t="s">
        <v>150</v>
      </c>
      <c r="E958" s="12" t="s">
        <v>1087</v>
      </c>
      <c r="F958" s="13">
        <v>300</v>
      </c>
      <c r="G958">
        <v>300</v>
      </c>
      <c r="H958">
        <v>90000</v>
      </c>
      <c r="I958" s="10">
        <v>31500</v>
      </c>
      <c r="J958">
        <f t="shared" si="15"/>
        <v>280</v>
      </c>
    </row>
    <row r="959" spans="1:10">
      <c r="A959" s="4" t="s">
        <v>1105</v>
      </c>
      <c r="B959" s="4">
        <v>1197831</v>
      </c>
      <c r="C959" s="5">
        <v>44288</v>
      </c>
      <c r="D959" s="4" t="s">
        <v>150</v>
      </c>
      <c r="E959" s="12" t="s">
        <v>1087</v>
      </c>
      <c r="F959" s="13">
        <v>250</v>
      </c>
      <c r="G959">
        <v>575</v>
      </c>
      <c r="H959">
        <v>143750</v>
      </c>
      <c r="I959" s="10">
        <v>79062.5</v>
      </c>
      <c r="J959">
        <f t="shared" si="15"/>
        <v>280</v>
      </c>
    </row>
    <row r="960" spans="1:10">
      <c r="A960" s="4" t="s">
        <v>1105</v>
      </c>
      <c r="B960" s="4">
        <v>1197831</v>
      </c>
      <c r="C960" s="5">
        <v>44289</v>
      </c>
      <c r="D960" s="4" t="s">
        <v>150</v>
      </c>
      <c r="E960" s="12" t="s">
        <v>1086</v>
      </c>
      <c r="F960" s="13">
        <v>150</v>
      </c>
      <c r="G960">
        <v>725</v>
      </c>
      <c r="H960">
        <v>108750</v>
      </c>
      <c r="I960" s="10">
        <v>43500</v>
      </c>
      <c r="J960">
        <f t="shared" si="15"/>
        <v>280</v>
      </c>
    </row>
    <row r="961" spans="1:10">
      <c r="A961" s="4" t="s">
        <v>1105</v>
      </c>
      <c r="B961" s="4">
        <v>1197831</v>
      </c>
      <c r="C961" s="5">
        <v>44290</v>
      </c>
      <c r="D961" s="4" t="s">
        <v>150</v>
      </c>
      <c r="E961" s="12" t="s">
        <v>1087</v>
      </c>
      <c r="F961" s="13">
        <v>250</v>
      </c>
      <c r="G961">
        <v>750</v>
      </c>
      <c r="H961">
        <v>187500</v>
      </c>
      <c r="I961" s="10">
        <v>75000</v>
      </c>
      <c r="J961">
        <f t="shared" si="15"/>
        <v>280</v>
      </c>
    </row>
    <row r="962" spans="1:10">
      <c r="A962" s="4" t="s">
        <v>1105</v>
      </c>
      <c r="B962" s="4">
        <v>1197831</v>
      </c>
      <c r="C962" s="5">
        <v>44291</v>
      </c>
      <c r="D962" s="4" t="s">
        <v>150</v>
      </c>
      <c r="E962" s="12" t="s">
        <v>1086</v>
      </c>
      <c r="F962" s="13">
        <v>200</v>
      </c>
      <c r="G962">
        <v>600</v>
      </c>
      <c r="H962">
        <v>120000</v>
      </c>
      <c r="I962" s="10">
        <v>48000</v>
      </c>
      <c r="J962">
        <f t="shared" si="15"/>
        <v>280</v>
      </c>
    </row>
    <row r="963" spans="1:10">
      <c r="A963" s="4" t="s">
        <v>1105</v>
      </c>
      <c r="B963" s="4">
        <v>1197831</v>
      </c>
      <c r="C963" s="5">
        <v>44292</v>
      </c>
      <c r="D963" s="4" t="s">
        <v>150</v>
      </c>
      <c r="E963" s="12" t="s">
        <v>1086</v>
      </c>
      <c r="F963" s="13">
        <v>300</v>
      </c>
      <c r="G963">
        <v>525</v>
      </c>
      <c r="H963">
        <v>157500</v>
      </c>
      <c r="I963" s="10">
        <v>78750</v>
      </c>
      <c r="J963">
        <f t="shared" si="15"/>
        <v>280</v>
      </c>
    </row>
    <row r="964" spans="1:10">
      <c r="A964" s="4" t="s">
        <v>1105</v>
      </c>
      <c r="B964" s="4">
        <v>1197831</v>
      </c>
      <c r="C964" s="5">
        <v>44293</v>
      </c>
      <c r="D964" s="4" t="s">
        <v>150</v>
      </c>
      <c r="E964" s="12" t="s">
        <v>1086</v>
      </c>
      <c r="F964" s="13">
        <v>450</v>
      </c>
      <c r="G964">
        <v>425</v>
      </c>
      <c r="H964">
        <v>191250</v>
      </c>
      <c r="I964" s="10">
        <v>66937.5</v>
      </c>
      <c r="J964">
        <f t="shared" si="15"/>
        <v>280</v>
      </c>
    </row>
    <row r="965" spans="1:10">
      <c r="A965" s="4" t="s">
        <v>1105</v>
      </c>
      <c r="B965" s="4">
        <v>1197831</v>
      </c>
      <c r="C965" s="5">
        <v>44294</v>
      </c>
      <c r="D965" s="4" t="s">
        <v>150</v>
      </c>
      <c r="E965" s="12" t="s">
        <v>1087</v>
      </c>
      <c r="F965" s="13">
        <v>400</v>
      </c>
      <c r="G965">
        <v>775</v>
      </c>
      <c r="H965">
        <v>310000</v>
      </c>
      <c r="I965" s="10">
        <v>170500</v>
      </c>
      <c r="J965">
        <f t="shared" ref="J965:J1028" si="16">VLOOKUP(A965,L$9:M$14,2,0)</f>
        <v>280</v>
      </c>
    </row>
    <row r="966" spans="1:10">
      <c r="A966" s="4" t="s">
        <v>1105</v>
      </c>
      <c r="B966" s="4">
        <v>1197831</v>
      </c>
      <c r="C966" s="5">
        <v>44295</v>
      </c>
      <c r="D966" s="4" t="s">
        <v>150</v>
      </c>
      <c r="E966" s="12" t="s">
        <v>1087</v>
      </c>
      <c r="F966" s="13">
        <v>400</v>
      </c>
      <c r="G966">
        <v>775</v>
      </c>
      <c r="H966">
        <v>310000</v>
      </c>
      <c r="I966" s="10">
        <v>124000</v>
      </c>
      <c r="J966">
        <f t="shared" si="16"/>
        <v>280</v>
      </c>
    </row>
    <row r="967" spans="1:10">
      <c r="A967" s="4" t="s">
        <v>1105</v>
      </c>
      <c r="B967" s="4">
        <v>1197831</v>
      </c>
      <c r="C967" s="5">
        <v>44296</v>
      </c>
      <c r="D967" s="4" t="s">
        <v>150</v>
      </c>
      <c r="E967" s="12" t="s">
        <v>1086</v>
      </c>
      <c r="F967" s="13">
        <v>450</v>
      </c>
      <c r="G967">
        <v>775</v>
      </c>
      <c r="H967">
        <v>348750</v>
      </c>
      <c r="I967" s="10">
        <v>139500</v>
      </c>
      <c r="J967">
        <f t="shared" si="16"/>
        <v>280</v>
      </c>
    </row>
    <row r="968" spans="1:10">
      <c r="A968" s="4" t="s">
        <v>1105</v>
      </c>
      <c r="B968" s="4">
        <v>1197831</v>
      </c>
      <c r="C968" s="5">
        <v>44297</v>
      </c>
      <c r="D968" s="4" t="s">
        <v>150</v>
      </c>
      <c r="E968" s="12" t="s">
        <v>1086</v>
      </c>
      <c r="F968" s="13">
        <v>400</v>
      </c>
      <c r="G968">
        <v>650</v>
      </c>
      <c r="H968">
        <v>260000</v>
      </c>
      <c r="I968" s="10">
        <v>104000</v>
      </c>
      <c r="J968">
        <f t="shared" si="16"/>
        <v>280</v>
      </c>
    </row>
    <row r="969" spans="1:10">
      <c r="A969" s="4" t="s">
        <v>1105</v>
      </c>
      <c r="B969" s="4">
        <v>1197831</v>
      </c>
      <c r="C969" s="5">
        <v>44298</v>
      </c>
      <c r="D969" s="4" t="s">
        <v>150</v>
      </c>
      <c r="E969" s="12" t="s">
        <v>1086</v>
      </c>
      <c r="F969" s="13">
        <v>400</v>
      </c>
      <c r="G969">
        <v>600</v>
      </c>
      <c r="H969">
        <v>240000</v>
      </c>
      <c r="I969" s="10">
        <v>120000</v>
      </c>
      <c r="J969">
        <f t="shared" si="16"/>
        <v>280</v>
      </c>
    </row>
    <row r="970" spans="1:10">
      <c r="A970" s="4" t="s">
        <v>1105</v>
      </c>
      <c r="B970" s="4">
        <v>1197831</v>
      </c>
      <c r="C970" s="5">
        <v>44299</v>
      </c>
      <c r="D970" s="4" t="s">
        <v>150</v>
      </c>
      <c r="E970" s="12" t="s">
        <v>1086</v>
      </c>
      <c r="F970" s="13">
        <v>450</v>
      </c>
      <c r="G970">
        <v>500</v>
      </c>
      <c r="H970">
        <v>225000</v>
      </c>
      <c r="I970" s="10">
        <v>78750</v>
      </c>
      <c r="J970">
        <f t="shared" si="16"/>
        <v>280</v>
      </c>
    </row>
    <row r="971" spans="1:10">
      <c r="A971" s="4" t="s">
        <v>1105</v>
      </c>
      <c r="B971" s="4">
        <v>1197831</v>
      </c>
      <c r="C971" s="5">
        <v>44300</v>
      </c>
      <c r="D971" s="4" t="s">
        <v>150</v>
      </c>
      <c r="E971" s="12" t="s">
        <v>1086</v>
      </c>
      <c r="F971" s="13">
        <v>499.99999999999994</v>
      </c>
      <c r="G971">
        <v>875</v>
      </c>
      <c r="H971">
        <v>437499.99999999994</v>
      </c>
      <c r="I971" s="10">
        <v>240625</v>
      </c>
      <c r="J971">
        <f t="shared" si="16"/>
        <v>280</v>
      </c>
    </row>
    <row r="972" spans="1:10">
      <c r="A972" s="4" t="s">
        <v>1105</v>
      </c>
      <c r="B972" s="4">
        <v>1197831</v>
      </c>
      <c r="C972" s="5">
        <v>44301</v>
      </c>
      <c r="D972" s="4" t="s">
        <v>150</v>
      </c>
      <c r="E972" s="12" t="s">
        <v>1086</v>
      </c>
      <c r="F972" s="13">
        <v>400</v>
      </c>
      <c r="G972">
        <v>825</v>
      </c>
      <c r="H972">
        <v>330000</v>
      </c>
      <c r="I972" s="10">
        <v>148500</v>
      </c>
      <c r="J972">
        <f t="shared" si="16"/>
        <v>280</v>
      </c>
    </row>
    <row r="973" spans="1:10">
      <c r="A973" s="4" t="s">
        <v>1105</v>
      </c>
      <c r="B973" s="4">
        <v>1197831</v>
      </c>
      <c r="C973" s="5">
        <v>44302</v>
      </c>
      <c r="D973" s="4" t="s">
        <v>150</v>
      </c>
      <c r="E973" s="12" t="s">
        <v>1086</v>
      </c>
      <c r="F973" s="13">
        <v>450</v>
      </c>
      <c r="G973">
        <v>825</v>
      </c>
      <c r="H973">
        <v>371250</v>
      </c>
      <c r="I973" s="10">
        <v>167062.5</v>
      </c>
      <c r="J973">
        <f t="shared" si="16"/>
        <v>280</v>
      </c>
    </row>
    <row r="974" spans="1:10">
      <c r="A974" s="4" t="s">
        <v>1105</v>
      </c>
      <c r="B974" s="4">
        <v>1197831</v>
      </c>
      <c r="C974" s="5">
        <v>44303</v>
      </c>
      <c r="D974" s="4" t="s">
        <v>150</v>
      </c>
      <c r="E974" s="12" t="s">
        <v>1087</v>
      </c>
      <c r="F974" s="13">
        <v>400</v>
      </c>
      <c r="G974">
        <v>975</v>
      </c>
      <c r="H974">
        <v>390000</v>
      </c>
      <c r="I974" s="10">
        <v>175500</v>
      </c>
      <c r="J974">
        <f t="shared" si="16"/>
        <v>280</v>
      </c>
    </row>
    <row r="975" spans="1:10">
      <c r="A975" s="4" t="s">
        <v>1105</v>
      </c>
      <c r="B975" s="4">
        <v>1197831</v>
      </c>
      <c r="C975" s="5">
        <v>44304</v>
      </c>
      <c r="D975" s="4" t="s">
        <v>150</v>
      </c>
      <c r="E975" s="12" t="s">
        <v>1087</v>
      </c>
      <c r="F975" s="13">
        <v>399.99999999999994</v>
      </c>
      <c r="G975">
        <v>575</v>
      </c>
      <c r="H975">
        <v>229999.99999999997</v>
      </c>
      <c r="I975" s="10">
        <v>126500</v>
      </c>
      <c r="J975">
        <f t="shared" si="16"/>
        <v>280</v>
      </c>
    </row>
    <row r="976" spans="1:10">
      <c r="A976" s="4" t="s">
        <v>1105</v>
      </c>
      <c r="B976" s="4">
        <v>1197831</v>
      </c>
      <c r="C976" s="5">
        <v>44305</v>
      </c>
      <c r="D976" s="4" t="s">
        <v>150</v>
      </c>
      <c r="E976" s="12" t="s">
        <v>1087</v>
      </c>
      <c r="F976" s="13">
        <v>450</v>
      </c>
      <c r="G976">
        <v>550</v>
      </c>
      <c r="H976">
        <v>247500</v>
      </c>
      <c r="I976" s="10">
        <v>99000</v>
      </c>
      <c r="J976">
        <f t="shared" si="16"/>
        <v>280</v>
      </c>
    </row>
    <row r="977" spans="1:10">
      <c r="A977" s="4" t="s">
        <v>1105</v>
      </c>
      <c r="B977" s="4">
        <v>1197831</v>
      </c>
      <c r="C977" s="5">
        <v>44306</v>
      </c>
      <c r="D977" s="4" t="s">
        <v>150</v>
      </c>
      <c r="E977" s="12" t="s">
        <v>1087</v>
      </c>
      <c r="F977" s="13">
        <v>550</v>
      </c>
      <c r="G977">
        <v>825</v>
      </c>
      <c r="H977">
        <v>453750</v>
      </c>
      <c r="I977" s="10">
        <v>272250</v>
      </c>
      <c r="J977">
        <f t="shared" si="16"/>
        <v>280</v>
      </c>
    </row>
    <row r="978" spans="1:10">
      <c r="A978" s="4" t="s">
        <v>1105</v>
      </c>
      <c r="B978" s="4">
        <v>1197831</v>
      </c>
      <c r="C978" s="5">
        <v>44307</v>
      </c>
      <c r="D978" s="4" t="s">
        <v>150</v>
      </c>
      <c r="E978" s="12" t="s">
        <v>1087</v>
      </c>
      <c r="F978" s="13">
        <v>450</v>
      </c>
      <c r="G978">
        <v>775</v>
      </c>
      <c r="H978">
        <v>348750</v>
      </c>
      <c r="I978" s="10">
        <v>156937.5</v>
      </c>
      <c r="J978">
        <f t="shared" si="16"/>
        <v>280</v>
      </c>
    </row>
    <row r="979" spans="1:10">
      <c r="A979" s="4" t="s">
        <v>1105</v>
      </c>
      <c r="B979" s="4">
        <v>1197831</v>
      </c>
      <c r="C979" s="5">
        <v>44308</v>
      </c>
      <c r="D979" s="4" t="s">
        <v>150</v>
      </c>
      <c r="E979" s="12" t="s">
        <v>1087</v>
      </c>
      <c r="F979" s="13">
        <v>550</v>
      </c>
      <c r="G979">
        <v>775</v>
      </c>
      <c r="H979">
        <v>426250</v>
      </c>
      <c r="I979" s="10">
        <v>191812.5</v>
      </c>
      <c r="J979">
        <f t="shared" si="16"/>
        <v>280</v>
      </c>
    </row>
    <row r="980" spans="1:10">
      <c r="A980" s="4" t="s">
        <v>1105</v>
      </c>
      <c r="B980" s="4">
        <v>1197831</v>
      </c>
      <c r="C980" s="5">
        <v>44309</v>
      </c>
      <c r="D980" s="4" t="s">
        <v>150</v>
      </c>
      <c r="E980" s="12" t="s">
        <v>1086</v>
      </c>
      <c r="F980" s="13">
        <v>500</v>
      </c>
      <c r="G980">
        <v>950</v>
      </c>
      <c r="H980">
        <v>475000</v>
      </c>
      <c r="I980" s="10">
        <v>213750</v>
      </c>
      <c r="J980">
        <f t="shared" si="16"/>
        <v>280</v>
      </c>
    </row>
    <row r="981" spans="1:10">
      <c r="A981" s="4" t="s">
        <v>1105</v>
      </c>
      <c r="B981" s="4">
        <v>1197831</v>
      </c>
      <c r="C981" s="5">
        <v>44310</v>
      </c>
      <c r="D981" s="4" t="s">
        <v>150</v>
      </c>
      <c r="E981" s="12" t="s">
        <v>1087</v>
      </c>
      <c r="F981" s="13">
        <v>449.99999999999994</v>
      </c>
      <c r="G981">
        <v>475</v>
      </c>
      <c r="H981">
        <v>213749.99999999997</v>
      </c>
      <c r="I981" s="10">
        <v>117562.5</v>
      </c>
      <c r="J981">
        <f t="shared" si="16"/>
        <v>280</v>
      </c>
    </row>
    <row r="982" spans="1:10">
      <c r="A982" s="4" t="s">
        <v>1105</v>
      </c>
      <c r="B982" s="4">
        <v>1197831</v>
      </c>
      <c r="C982" s="5">
        <v>44311</v>
      </c>
      <c r="D982" s="4" t="s">
        <v>150</v>
      </c>
      <c r="E982" s="12" t="s">
        <v>1086</v>
      </c>
      <c r="F982" s="13">
        <v>500</v>
      </c>
      <c r="G982">
        <v>475</v>
      </c>
      <c r="H982">
        <v>237500</v>
      </c>
      <c r="I982" s="10">
        <v>95000</v>
      </c>
      <c r="J982">
        <f t="shared" si="16"/>
        <v>280</v>
      </c>
    </row>
    <row r="983" spans="1:10">
      <c r="A983" s="4" t="s">
        <v>1105</v>
      </c>
      <c r="B983" s="4">
        <v>1197831</v>
      </c>
      <c r="C983" s="5">
        <v>44312</v>
      </c>
      <c r="D983" s="4" t="s">
        <v>150</v>
      </c>
      <c r="E983" s="12" t="s">
        <v>1087</v>
      </c>
      <c r="F983" s="13">
        <v>550</v>
      </c>
      <c r="G983">
        <v>725</v>
      </c>
      <c r="H983">
        <v>398750</v>
      </c>
      <c r="I983" s="10">
        <v>239250</v>
      </c>
      <c r="J983">
        <f t="shared" si="16"/>
        <v>280</v>
      </c>
    </row>
    <row r="984" spans="1:10">
      <c r="A984" s="4" t="s">
        <v>1105</v>
      </c>
      <c r="B984" s="4">
        <v>1197831</v>
      </c>
      <c r="C984" s="5">
        <v>44313</v>
      </c>
      <c r="D984" s="4" t="s">
        <v>150</v>
      </c>
      <c r="E984" s="12" t="s">
        <v>1087</v>
      </c>
      <c r="F984" s="13">
        <v>500</v>
      </c>
      <c r="G984">
        <v>675</v>
      </c>
      <c r="H984">
        <v>337500</v>
      </c>
      <c r="I984" s="10">
        <v>151875</v>
      </c>
      <c r="J984">
        <f t="shared" si="16"/>
        <v>280</v>
      </c>
    </row>
    <row r="985" spans="1:10">
      <c r="A985" s="4" t="s">
        <v>1105</v>
      </c>
      <c r="B985" s="4">
        <v>1197831</v>
      </c>
      <c r="C985" s="5">
        <v>44314</v>
      </c>
      <c r="D985" s="4" t="s">
        <v>150</v>
      </c>
      <c r="E985" s="12" t="s">
        <v>1087</v>
      </c>
      <c r="F985" s="13">
        <v>500</v>
      </c>
      <c r="G985">
        <v>625</v>
      </c>
      <c r="H985">
        <v>312500</v>
      </c>
      <c r="I985" s="10">
        <v>140625</v>
      </c>
      <c r="J985">
        <f t="shared" si="16"/>
        <v>280</v>
      </c>
    </row>
    <row r="986" spans="1:10">
      <c r="A986" s="4" t="s">
        <v>1105</v>
      </c>
      <c r="B986" s="4">
        <v>1197831</v>
      </c>
      <c r="C986" s="5">
        <v>44315</v>
      </c>
      <c r="D986" s="4" t="s">
        <v>150</v>
      </c>
      <c r="E986" s="12" t="s">
        <v>1087</v>
      </c>
      <c r="F986" s="13">
        <v>550</v>
      </c>
      <c r="G986">
        <v>675</v>
      </c>
      <c r="H986">
        <v>371250</v>
      </c>
      <c r="I986" s="10">
        <v>167062.5</v>
      </c>
      <c r="J986">
        <f t="shared" si="16"/>
        <v>280</v>
      </c>
    </row>
    <row r="987" spans="1:10">
      <c r="A987" s="4" t="s">
        <v>1105</v>
      </c>
      <c r="B987" s="4">
        <v>1197831</v>
      </c>
      <c r="C987" s="5">
        <v>44316</v>
      </c>
      <c r="D987" s="4" t="s">
        <v>150</v>
      </c>
      <c r="E987" s="12" t="s">
        <v>1087</v>
      </c>
      <c r="F987" s="13">
        <v>549.99999999999989</v>
      </c>
      <c r="G987">
        <v>400</v>
      </c>
      <c r="H987">
        <v>219999.99999999997</v>
      </c>
      <c r="I987" s="10">
        <v>121000</v>
      </c>
      <c r="J987">
        <f t="shared" si="16"/>
        <v>280</v>
      </c>
    </row>
    <row r="988" spans="1:10">
      <c r="A988" s="4" t="s">
        <v>1105</v>
      </c>
      <c r="B988" s="4">
        <v>1197831</v>
      </c>
      <c r="C988" s="5">
        <v>44317</v>
      </c>
      <c r="D988" s="4" t="s">
        <v>150</v>
      </c>
      <c r="E988" s="12" t="s">
        <v>1086</v>
      </c>
      <c r="F988" s="13">
        <v>500</v>
      </c>
      <c r="G988">
        <v>400</v>
      </c>
      <c r="H988">
        <v>200000</v>
      </c>
      <c r="I988" s="10">
        <v>80000</v>
      </c>
      <c r="J988">
        <f t="shared" si="16"/>
        <v>280</v>
      </c>
    </row>
    <row r="989" spans="1:10">
      <c r="A989" s="4" t="s">
        <v>1105</v>
      </c>
      <c r="B989" s="4">
        <v>1197831</v>
      </c>
      <c r="C989" s="5">
        <v>44318</v>
      </c>
      <c r="D989" s="4" t="s">
        <v>150</v>
      </c>
      <c r="E989" s="12" t="s">
        <v>1086</v>
      </c>
      <c r="F989" s="13">
        <v>450</v>
      </c>
      <c r="G989">
        <v>625</v>
      </c>
      <c r="H989">
        <v>281250</v>
      </c>
      <c r="I989" s="10">
        <v>168750</v>
      </c>
      <c r="J989">
        <f t="shared" si="16"/>
        <v>280</v>
      </c>
    </row>
    <row r="990" spans="1:10">
      <c r="A990" s="4" t="s">
        <v>1105</v>
      </c>
      <c r="B990" s="4">
        <v>1197831</v>
      </c>
      <c r="C990" s="5">
        <v>44319</v>
      </c>
      <c r="D990" s="4" t="s">
        <v>150</v>
      </c>
      <c r="E990" s="12" t="s">
        <v>1087</v>
      </c>
      <c r="F990" s="13">
        <v>350</v>
      </c>
      <c r="G990">
        <v>575</v>
      </c>
      <c r="H990">
        <v>201250</v>
      </c>
      <c r="I990" s="10">
        <v>90562.5</v>
      </c>
      <c r="J990">
        <f t="shared" si="16"/>
        <v>280</v>
      </c>
    </row>
    <row r="991" spans="1:10">
      <c r="A991" s="4" t="s">
        <v>1105</v>
      </c>
      <c r="B991" s="4">
        <v>1197831</v>
      </c>
      <c r="C991" s="5">
        <v>44320</v>
      </c>
      <c r="D991" s="4" t="s">
        <v>150</v>
      </c>
      <c r="E991" s="12" t="s">
        <v>1086</v>
      </c>
      <c r="F991" s="13">
        <v>350</v>
      </c>
      <c r="G991">
        <v>575</v>
      </c>
      <c r="H991">
        <v>201250</v>
      </c>
      <c r="I991" s="10">
        <v>90562.5</v>
      </c>
      <c r="J991">
        <f t="shared" si="16"/>
        <v>280</v>
      </c>
    </row>
    <row r="992" spans="1:10">
      <c r="A992" s="4" t="s">
        <v>1105</v>
      </c>
      <c r="B992" s="4">
        <v>1197831</v>
      </c>
      <c r="C992" s="5">
        <v>44321</v>
      </c>
      <c r="D992" s="4" t="s">
        <v>150</v>
      </c>
      <c r="E992" s="12" t="s">
        <v>1087</v>
      </c>
      <c r="F992" s="13">
        <v>400</v>
      </c>
      <c r="G992">
        <v>525</v>
      </c>
      <c r="H992">
        <v>210000</v>
      </c>
      <c r="I992" s="10">
        <v>94500</v>
      </c>
      <c r="J992">
        <f t="shared" si="16"/>
        <v>280</v>
      </c>
    </row>
    <row r="993" spans="1:10">
      <c r="A993" s="4" t="s">
        <v>1105</v>
      </c>
      <c r="B993" s="4">
        <v>1197831</v>
      </c>
      <c r="C993" s="5">
        <v>44322</v>
      </c>
      <c r="D993" s="4" t="s">
        <v>150</v>
      </c>
      <c r="E993" s="12" t="s">
        <v>1086</v>
      </c>
      <c r="F993" s="13">
        <v>400</v>
      </c>
      <c r="G993">
        <v>375</v>
      </c>
      <c r="H993">
        <v>150000</v>
      </c>
      <c r="I993" s="10">
        <v>82500</v>
      </c>
      <c r="J993">
        <f t="shared" si="16"/>
        <v>280</v>
      </c>
    </row>
    <row r="994" spans="1:10">
      <c r="A994" s="4" t="s">
        <v>1105</v>
      </c>
      <c r="B994" s="4">
        <v>1197831</v>
      </c>
      <c r="C994" s="5">
        <v>44323</v>
      </c>
      <c r="D994" s="4" t="s">
        <v>150</v>
      </c>
      <c r="E994" s="12" t="s">
        <v>1088</v>
      </c>
      <c r="F994" s="13">
        <v>350</v>
      </c>
      <c r="G994">
        <v>350</v>
      </c>
      <c r="H994">
        <v>122500</v>
      </c>
      <c r="I994" s="10">
        <v>49000</v>
      </c>
      <c r="J994">
        <f t="shared" si="16"/>
        <v>280</v>
      </c>
    </row>
    <row r="995" spans="1:10">
      <c r="A995" s="4" t="s">
        <v>1105</v>
      </c>
      <c r="B995" s="4">
        <v>1197831</v>
      </c>
      <c r="C995" s="5">
        <v>44324</v>
      </c>
      <c r="D995" s="4" t="s">
        <v>150</v>
      </c>
      <c r="E995" s="12" t="s">
        <v>1087</v>
      </c>
      <c r="F995" s="13">
        <v>450</v>
      </c>
      <c r="G995">
        <v>525</v>
      </c>
      <c r="H995">
        <v>236250</v>
      </c>
      <c r="I995" s="10">
        <v>141750</v>
      </c>
      <c r="J995">
        <f t="shared" si="16"/>
        <v>280</v>
      </c>
    </row>
    <row r="996" spans="1:10">
      <c r="A996" s="4" t="s">
        <v>1105</v>
      </c>
      <c r="B996" s="4">
        <v>1197831</v>
      </c>
      <c r="C996" s="5">
        <v>44325</v>
      </c>
      <c r="D996" s="4" t="s">
        <v>150</v>
      </c>
      <c r="E996" s="12" t="s">
        <v>1087</v>
      </c>
      <c r="F996" s="13">
        <v>300</v>
      </c>
      <c r="G996">
        <v>675</v>
      </c>
      <c r="H996">
        <v>202500</v>
      </c>
      <c r="I996" s="10">
        <v>91125</v>
      </c>
      <c r="J996">
        <f t="shared" si="16"/>
        <v>280</v>
      </c>
    </row>
    <row r="997" spans="1:10">
      <c r="A997" s="4" t="s">
        <v>1105</v>
      </c>
      <c r="B997" s="4">
        <v>1197831</v>
      </c>
      <c r="C997" s="5">
        <v>44326</v>
      </c>
      <c r="D997" s="4" t="s">
        <v>150</v>
      </c>
      <c r="E997" s="12" t="s">
        <v>1086</v>
      </c>
      <c r="F997" s="13">
        <v>300</v>
      </c>
      <c r="G997">
        <v>675</v>
      </c>
      <c r="H997">
        <v>202500</v>
      </c>
      <c r="I997" s="10">
        <v>91125</v>
      </c>
      <c r="J997">
        <f t="shared" si="16"/>
        <v>280</v>
      </c>
    </row>
    <row r="998" spans="1:10">
      <c r="A998" s="4" t="s">
        <v>1105</v>
      </c>
      <c r="B998" s="4">
        <v>1197831</v>
      </c>
      <c r="C998" s="5">
        <v>44327</v>
      </c>
      <c r="D998" s="4" t="s">
        <v>150</v>
      </c>
      <c r="E998" s="12" t="s">
        <v>1086</v>
      </c>
      <c r="F998" s="13">
        <v>550</v>
      </c>
      <c r="G998">
        <v>600</v>
      </c>
      <c r="H998">
        <v>330000</v>
      </c>
      <c r="I998" s="10">
        <v>148500</v>
      </c>
      <c r="J998">
        <f t="shared" si="16"/>
        <v>280</v>
      </c>
    </row>
    <row r="999" spans="1:10">
      <c r="A999" s="4" t="s">
        <v>1105</v>
      </c>
      <c r="B999" s="4">
        <v>1197831</v>
      </c>
      <c r="C999" s="5">
        <v>44328</v>
      </c>
      <c r="D999" s="4" t="s">
        <v>150</v>
      </c>
      <c r="E999" s="12" t="s">
        <v>1087</v>
      </c>
      <c r="F999" s="13">
        <v>549.99999999999989</v>
      </c>
      <c r="G999">
        <v>475</v>
      </c>
      <c r="H999">
        <v>261249.99999999997</v>
      </c>
      <c r="I999" s="10">
        <v>143687.5</v>
      </c>
      <c r="J999">
        <f t="shared" si="16"/>
        <v>280</v>
      </c>
    </row>
    <row r="1000" spans="1:10">
      <c r="A1000" s="4" t="s">
        <v>1105</v>
      </c>
      <c r="B1000" s="4">
        <v>1197831</v>
      </c>
      <c r="C1000" s="5">
        <v>44329</v>
      </c>
      <c r="D1000" s="4" t="s">
        <v>150</v>
      </c>
      <c r="E1000" s="12" t="s">
        <v>1087</v>
      </c>
      <c r="F1000" s="13">
        <v>550</v>
      </c>
      <c r="G1000">
        <v>450</v>
      </c>
      <c r="H1000">
        <v>247500</v>
      </c>
      <c r="I1000" s="10">
        <v>99000</v>
      </c>
      <c r="J1000">
        <f t="shared" si="16"/>
        <v>280</v>
      </c>
    </row>
    <row r="1001" spans="1:10">
      <c r="A1001" s="4" t="s">
        <v>1105</v>
      </c>
      <c r="B1001" s="4">
        <v>1197831</v>
      </c>
      <c r="C1001" s="5">
        <v>44330</v>
      </c>
      <c r="D1001" s="4" t="s">
        <v>150</v>
      </c>
      <c r="E1001" s="12" t="s">
        <v>1087</v>
      </c>
      <c r="F1001" s="13">
        <v>650</v>
      </c>
      <c r="G1001">
        <v>650</v>
      </c>
      <c r="H1001">
        <v>422500</v>
      </c>
      <c r="I1001" s="10">
        <v>253500</v>
      </c>
      <c r="J1001">
        <f t="shared" si="16"/>
        <v>280</v>
      </c>
    </row>
    <row r="1002" spans="1:10">
      <c r="A1002" s="4" t="s">
        <v>1105</v>
      </c>
      <c r="B1002" s="4">
        <v>1197831</v>
      </c>
      <c r="C1002" s="5">
        <v>44331</v>
      </c>
      <c r="D1002" s="4" t="s">
        <v>150</v>
      </c>
      <c r="E1002" s="12" t="s">
        <v>1087</v>
      </c>
      <c r="F1002" s="13">
        <v>550</v>
      </c>
      <c r="G1002">
        <v>800</v>
      </c>
      <c r="H1002">
        <v>440000</v>
      </c>
      <c r="I1002" s="10">
        <v>198000</v>
      </c>
      <c r="J1002">
        <f t="shared" si="16"/>
        <v>280</v>
      </c>
    </row>
    <row r="1003" spans="1:10">
      <c r="A1003" s="4" t="s">
        <v>1105</v>
      </c>
      <c r="B1003" s="4">
        <v>1197831</v>
      </c>
      <c r="C1003" s="5">
        <v>44332</v>
      </c>
      <c r="D1003" s="4" t="s">
        <v>150</v>
      </c>
      <c r="E1003" s="12" t="s">
        <v>1087</v>
      </c>
      <c r="F1003" s="13">
        <v>550</v>
      </c>
      <c r="G1003">
        <v>800</v>
      </c>
      <c r="H1003">
        <v>440000</v>
      </c>
      <c r="I1003" s="10">
        <v>198000</v>
      </c>
      <c r="J1003">
        <f t="shared" si="16"/>
        <v>280</v>
      </c>
    </row>
    <row r="1004" spans="1:10">
      <c r="A1004" s="4" t="s">
        <v>1105</v>
      </c>
      <c r="B1004" s="4">
        <v>1197831</v>
      </c>
      <c r="C1004" s="5">
        <v>44333</v>
      </c>
      <c r="D1004" s="4" t="s">
        <v>150</v>
      </c>
      <c r="E1004" s="12" t="s">
        <v>1087</v>
      </c>
      <c r="F1004" s="13">
        <v>600</v>
      </c>
      <c r="G1004">
        <v>700</v>
      </c>
      <c r="H1004">
        <v>420000</v>
      </c>
      <c r="I1004" s="10">
        <v>189000</v>
      </c>
      <c r="J1004">
        <f t="shared" si="16"/>
        <v>280</v>
      </c>
    </row>
    <row r="1005" spans="1:10">
      <c r="A1005" s="4" t="s">
        <v>1105</v>
      </c>
      <c r="B1005" s="4">
        <v>1197831</v>
      </c>
      <c r="C1005" s="5">
        <v>44334</v>
      </c>
      <c r="D1005" s="4" t="s">
        <v>150</v>
      </c>
      <c r="E1005" s="12" t="s">
        <v>1086</v>
      </c>
      <c r="F1005" s="13">
        <v>600</v>
      </c>
      <c r="G1005">
        <v>550</v>
      </c>
      <c r="H1005">
        <v>330000</v>
      </c>
      <c r="I1005" s="10">
        <v>181500</v>
      </c>
      <c r="J1005">
        <f t="shared" si="16"/>
        <v>280</v>
      </c>
    </row>
    <row r="1006" spans="1:10">
      <c r="A1006" s="4" t="s">
        <v>1105</v>
      </c>
      <c r="B1006" s="4">
        <v>1197831</v>
      </c>
      <c r="C1006" s="5">
        <v>44335</v>
      </c>
      <c r="D1006" s="4" t="s">
        <v>150</v>
      </c>
      <c r="E1006" s="12" t="s">
        <v>1086</v>
      </c>
      <c r="F1006" s="13">
        <v>550</v>
      </c>
      <c r="G1006">
        <v>500</v>
      </c>
      <c r="H1006">
        <v>275000</v>
      </c>
      <c r="I1006" s="10">
        <v>110000</v>
      </c>
      <c r="J1006">
        <f t="shared" si="16"/>
        <v>280</v>
      </c>
    </row>
    <row r="1007" spans="1:10">
      <c r="A1007" s="4" t="s">
        <v>1105</v>
      </c>
      <c r="B1007" s="4">
        <v>1197831</v>
      </c>
      <c r="C1007" s="5">
        <v>44336</v>
      </c>
      <c r="D1007" s="4" t="s">
        <v>150</v>
      </c>
      <c r="E1007" s="12" t="s">
        <v>1086</v>
      </c>
      <c r="F1007" s="13">
        <v>650</v>
      </c>
      <c r="G1007">
        <v>750</v>
      </c>
      <c r="H1007">
        <v>487500</v>
      </c>
      <c r="I1007" s="10">
        <v>292500</v>
      </c>
      <c r="J1007">
        <f t="shared" si="16"/>
        <v>280</v>
      </c>
    </row>
    <row r="1008" spans="1:10">
      <c r="A1008" s="4" t="s">
        <v>1103</v>
      </c>
      <c r="B1008" s="4">
        <v>1185732</v>
      </c>
      <c r="C1008" s="5">
        <v>44337</v>
      </c>
      <c r="D1008" s="4" t="s">
        <v>150</v>
      </c>
      <c r="E1008" s="12" t="s">
        <v>1087</v>
      </c>
      <c r="F1008" s="13">
        <v>350</v>
      </c>
      <c r="G1008">
        <v>425</v>
      </c>
      <c r="H1008">
        <v>148750</v>
      </c>
      <c r="I1008" s="10">
        <v>59500</v>
      </c>
      <c r="J1008">
        <f t="shared" si="16"/>
        <v>746</v>
      </c>
    </row>
    <row r="1009" spans="1:10">
      <c r="A1009" s="4" t="s">
        <v>1103</v>
      </c>
      <c r="B1009" s="4">
        <v>1185732</v>
      </c>
      <c r="C1009" s="5">
        <v>44338</v>
      </c>
      <c r="D1009" s="4" t="s">
        <v>150</v>
      </c>
      <c r="E1009" s="12" t="s">
        <v>1086</v>
      </c>
      <c r="F1009" s="13">
        <v>350</v>
      </c>
      <c r="G1009">
        <v>225</v>
      </c>
      <c r="H1009">
        <v>78750</v>
      </c>
      <c r="I1009" s="10">
        <v>27562.5</v>
      </c>
      <c r="J1009">
        <f t="shared" si="16"/>
        <v>746</v>
      </c>
    </row>
    <row r="1010" spans="1:10">
      <c r="A1010" s="4" t="s">
        <v>1103</v>
      </c>
      <c r="B1010" s="4">
        <v>1185732</v>
      </c>
      <c r="C1010" s="5">
        <v>44339</v>
      </c>
      <c r="D1010" s="4" t="s">
        <v>150</v>
      </c>
      <c r="E1010" s="12" t="s">
        <v>1087</v>
      </c>
      <c r="F1010" s="13">
        <v>250</v>
      </c>
      <c r="G1010">
        <v>225</v>
      </c>
      <c r="H1010">
        <v>56250</v>
      </c>
      <c r="I1010" s="10">
        <v>19687.5</v>
      </c>
      <c r="J1010">
        <f t="shared" si="16"/>
        <v>746</v>
      </c>
    </row>
    <row r="1011" spans="1:10">
      <c r="A1011" s="4" t="s">
        <v>1103</v>
      </c>
      <c r="B1011" s="4">
        <v>1185732</v>
      </c>
      <c r="C1011" s="5">
        <v>44340</v>
      </c>
      <c r="D1011" s="4" t="s">
        <v>150</v>
      </c>
      <c r="E1011" s="12" t="s">
        <v>1086</v>
      </c>
      <c r="F1011" s="13">
        <v>300</v>
      </c>
      <c r="G1011">
        <v>75</v>
      </c>
      <c r="H1011">
        <v>22500</v>
      </c>
      <c r="I1011" s="10">
        <v>9000</v>
      </c>
      <c r="J1011">
        <f t="shared" si="16"/>
        <v>746</v>
      </c>
    </row>
    <row r="1012" spans="1:10">
      <c r="A1012" s="4" t="s">
        <v>1103</v>
      </c>
      <c r="B1012" s="4">
        <v>1185732</v>
      </c>
      <c r="C1012" s="5">
        <v>44341</v>
      </c>
      <c r="D1012" s="4" t="s">
        <v>535</v>
      </c>
      <c r="E1012" s="12" t="s">
        <v>1087</v>
      </c>
      <c r="F1012" s="13">
        <v>450</v>
      </c>
      <c r="G1012">
        <v>125</v>
      </c>
      <c r="H1012">
        <v>56250</v>
      </c>
      <c r="I1012" s="10">
        <v>19687.5</v>
      </c>
      <c r="J1012">
        <f t="shared" si="16"/>
        <v>746</v>
      </c>
    </row>
    <row r="1013" spans="1:10">
      <c r="A1013" s="4" t="s">
        <v>1103</v>
      </c>
      <c r="B1013" s="4">
        <v>1185732</v>
      </c>
      <c r="C1013" s="5">
        <v>44342</v>
      </c>
      <c r="D1013" s="4" t="s">
        <v>535</v>
      </c>
      <c r="E1013" s="12" t="s">
        <v>1087</v>
      </c>
      <c r="F1013" s="13">
        <v>350</v>
      </c>
      <c r="G1013">
        <v>225</v>
      </c>
      <c r="H1013">
        <v>78750</v>
      </c>
      <c r="I1013" s="10">
        <v>39375</v>
      </c>
      <c r="J1013">
        <f t="shared" si="16"/>
        <v>746</v>
      </c>
    </row>
    <row r="1014" spans="1:10">
      <c r="A1014" s="4" t="s">
        <v>1103</v>
      </c>
      <c r="B1014" s="4">
        <v>1185732</v>
      </c>
      <c r="C1014" s="5">
        <v>44343</v>
      </c>
      <c r="D1014" s="4" t="s">
        <v>535</v>
      </c>
      <c r="E1014" s="12" t="s">
        <v>1086</v>
      </c>
      <c r="F1014" s="13">
        <v>350</v>
      </c>
      <c r="G1014">
        <v>475</v>
      </c>
      <c r="H1014">
        <v>166250</v>
      </c>
      <c r="I1014" s="10">
        <v>66500</v>
      </c>
      <c r="J1014">
        <f t="shared" si="16"/>
        <v>746</v>
      </c>
    </row>
    <row r="1015" spans="1:10">
      <c r="A1015" s="4" t="s">
        <v>1103</v>
      </c>
      <c r="B1015" s="4">
        <v>1185732</v>
      </c>
      <c r="C1015" s="5">
        <v>44344</v>
      </c>
      <c r="D1015" s="4" t="s">
        <v>535</v>
      </c>
      <c r="E1015" s="12" t="s">
        <v>1086</v>
      </c>
      <c r="F1015" s="13">
        <v>350</v>
      </c>
      <c r="G1015">
        <v>125</v>
      </c>
      <c r="H1015">
        <v>43750</v>
      </c>
      <c r="I1015" s="10">
        <v>15312.5</v>
      </c>
      <c r="J1015">
        <f t="shared" si="16"/>
        <v>746</v>
      </c>
    </row>
    <row r="1016" spans="1:10">
      <c r="A1016" s="4" t="s">
        <v>1103</v>
      </c>
      <c r="B1016" s="4">
        <v>1185732</v>
      </c>
      <c r="C1016" s="5">
        <v>44345</v>
      </c>
      <c r="D1016" s="4" t="s">
        <v>535</v>
      </c>
      <c r="E1016" s="12" t="s">
        <v>1086</v>
      </c>
      <c r="F1016" s="13">
        <v>250</v>
      </c>
      <c r="G1016">
        <v>175</v>
      </c>
      <c r="H1016">
        <v>43750</v>
      </c>
      <c r="I1016" s="10">
        <v>15312.5</v>
      </c>
      <c r="J1016">
        <f t="shared" si="16"/>
        <v>746</v>
      </c>
    </row>
    <row r="1017" spans="1:10">
      <c r="A1017" s="4" t="s">
        <v>1103</v>
      </c>
      <c r="B1017" s="4">
        <v>1185732</v>
      </c>
      <c r="C1017" s="5">
        <v>44346</v>
      </c>
      <c r="D1017" s="4" t="s">
        <v>535</v>
      </c>
      <c r="E1017" s="12" t="s">
        <v>1087</v>
      </c>
      <c r="F1017" s="13">
        <v>300</v>
      </c>
      <c r="G1017">
        <v>50</v>
      </c>
      <c r="H1017">
        <v>15000</v>
      </c>
      <c r="I1017" s="10">
        <v>6000</v>
      </c>
      <c r="J1017">
        <f t="shared" si="16"/>
        <v>746</v>
      </c>
    </row>
    <row r="1018" spans="1:10">
      <c r="A1018" s="4" t="s">
        <v>1103</v>
      </c>
      <c r="B1018" s="4">
        <v>1185732</v>
      </c>
      <c r="C1018" s="5">
        <v>44347</v>
      </c>
      <c r="D1018" s="4" t="s">
        <v>535</v>
      </c>
      <c r="E1018" s="12" t="s">
        <v>1086</v>
      </c>
      <c r="F1018" s="13">
        <v>450</v>
      </c>
      <c r="G1018">
        <v>125</v>
      </c>
      <c r="H1018">
        <v>56250</v>
      </c>
      <c r="I1018" s="10">
        <v>19687.5</v>
      </c>
      <c r="J1018">
        <f t="shared" si="16"/>
        <v>746</v>
      </c>
    </row>
    <row r="1019" spans="1:10">
      <c r="A1019" s="4" t="s">
        <v>1103</v>
      </c>
      <c r="B1019" s="4">
        <v>1185732</v>
      </c>
      <c r="C1019" s="5">
        <v>44348</v>
      </c>
      <c r="D1019" s="4" t="s">
        <v>535</v>
      </c>
      <c r="E1019" s="12" t="s">
        <v>1086</v>
      </c>
      <c r="F1019" s="13">
        <v>350</v>
      </c>
      <c r="G1019">
        <v>200</v>
      </c>
      <c r="H1019">
        <v>70000</v>
      </c>
      <c r="I1019" s="10">
        <v>35000</v>
      </c>
      <c r="J1019">
        <f t="shared" si="16"/>
        <v>746</v>
      </c>
    </row>
    <row r="1020" spans="1:10">
      <c r="A1020" s="4" t="s">
        <v>1103</v>
      </c>
      <c r="B1020" s="4">
        <v>1185732</v>
      </c>
      <c r="C1020" s="5">
        <v>44349</v>
      </c>
      <c r="D1020" s="4" t="s">
        <v>535</v>
      </c>
      <c r="E1020" s="12" t="s">
        <v>1087</v>
      </c>
      <c r="F1020" s="13">
        <v>400</v>
      </c>
      <c r="G1020">
        <v>420</v>
      </c>
      <c r="H1020">
        <v>168000</v>
      </c>
      <c r="I1020" s="10">
        <v>67200</v>
      </c>
      <c r="J1020">
        <f t="shared" si="16"/>
        <v>746</v>
      </c>
    </row>
    <row r="1021" spans="1:10">
      <c r="A1021" s="4" t="s">
        <v>1103</v>
      </c>
      <c r="B1021" s="4">
        <v>1185732</v>
      </c>
      <c r="C1021" s="5">
        <v>44350</v>
      </c>
      <c r="D1021" s="4" t="s">
        <v>535</v>
      </c>
      <c r="E1021" s="12" t="s">
        <v>1086</v>
      </c>
      <c r="F1021" s="13">
        <v>400</v>
      </c>
      <c r="G1021">
        <v>100</v>
      </c>
      <c r="H1021">
        <v>40000</v>
      </c>
      <c r="I1021" s="10">
        <v>14000</v>
      </c>
      <c r="J1021">
        <f t="shared" si="16"/>
        <v>746</v>
      </c>
    </row>
    <row r="1022" spans="1:10">
      <c r="A1022" s="4" t="s">
        <v>1103</v>
      </c>
      <c r="B1022" s="4">
        <v>1185732</v>
      </c>
      <c r="C1022" s="5">
        <v>44351</v>
      </c>
      <c r="D1022" s="4" t="s">
        <v>535</v>
      </c>
      <c r="E1022" s="12" t="s">
        <v>1086</v>
      </c>
      <c r="F1022" s="13">
        <v>300</v>
      </c>
      <c r="G1022">
        <v>150</v>
      </c>
      <c r="H1022">
        <v>45000</v>
      </c>
      <c r="I1022" s="10">
        <v>15750</v>
      </c>
      <c r="J1022">
        <f t="shared" si="16"/>
        <v>746</v>
      </c>
    </row>
    <row r="1023" spans="1:10">
      <c r="A1023" s="4" t="s">
        <v>1103</v>
      </c>
      <c r="B1023" s="4">
        <v>1185732</v>
      </c>
      <c r="C1023" s="5">
        <v>44352</v>
      </c>
      <c r="D1023" s="4" t="s">
        <v>535</v>
      </c>
      <c r="E1023" s="12" t="s">
        <v>1087</v>
      </c>
      <c r="F1023" s="13">
        <v>0</v>
      </c>
      <c r="G1023">
        <v>0</v>
      </c>
      <c r="H1023">
        <v>0</v>
      </c>
      <c r="I1023" s="10">
        <v>0</v>
      </c>
      <c r="J1023">
        <f t="shared" si="16"/>
        <v>746</v>
      </c>
    </row>
    <row r="1024" spans="1:10">
      <c r="A1024" s="4" t="s">
        <v>1103</v>
      </c>
      <c r="B1024" s="4">
        <v>1185732</v>
      </c>
      <c r="C1024" s="5">
        <v>44353</v>
      </c>
      <c r="D1024" s="4" t="s">
        <v>535</v>
      </c>
      <c r="E1024" s="12" t="s">
        <v>1087</v>
      </c>
      <c r="F1024" s="13">
        <v>500</v>
      </c>
      <c r="G1024">
        <v>50</v>
      </c>
      <c r="H1024">
        <v>25000</v>
      </c>
      <c r="I1024" s="10">
        <v>8750</v>
      </c>
      <c r="J1024">
        <f t="shared" si="16"/>
        <v>746</v>
      </c>
    </row>
    <row r="1025" spans="1:10">
      <c r="A1025" s="4" t="s">
        <v>1103</v>
      </c>
      <c r="B1025" s="4">
        <v>1185732</v>
      </c>
      <c r="C1025" s="5">
        <v>44354</v>
      </c>
      <c r="D1025" s="4" t="s">
        <v>535</v>
      </c>
      <c r="E1025" s="12" t="s">
        <v>1087</v>
      </c>
      <c r="F1025" s="13">
        <v>400</v>
      </c>
      <c r="G1025">
        <v>150</v>
      </c>
      <c r="H1025">
        <v>60000</v>
      </c>
      <c r="I1025" s="10">
        <v>30000</v>
      </c>
      <c r="J1025">
        <f t="shared" si="16"/>
        <v>746</v>
      </c>
    </row>
    <row r="1026" spans="1:10">
      <c r="A1026" s="4" t="s">
        <v>1103</v>
      </c>
      <c r="B1026" s="4">
        <v>1185732</v>
      </c>
      <c r="C1026" s="5">
        <v>44355</v>
      </c>
      <c r="D1026" s="4" t="s">
        <v>535</v>
      </c>
      <c r="E1026" s="12" t="s">
        <v>1087</v>
      </c>
      <c r="F1026" s="13">
        <v>400</v>
      </c>
      <c r="G1026">
        <v>375</v>
      </c>
      <c r="H1026">
        <v>150000</v>
      </c>
      <c r="I1026" s="10">
        <v>60000</v>
      </c>
      <c r="J1026">
        <f t="shared" si="16"/>
        <v>746</v>
      </c>
    </row>
    <row r="1027" spans="1:10">
      <c r="A1027" s="4" t="s">
        <v>1103</v>
      </c>
      <c r="B1027" s="4">
        <v>1185732</v>
      </c>
      <c r="C1027" s="5">
        <v>44356</v>
      </c>
      <c r="D1027" s="4" t="s">
        <v>535</v>
      </c>
      <c r="E1027" s="12" t="s">
        <v>1089</v>
      </c>
      <c r="F1027" s="13">
        <v>350</v>
      </c>
      <c r="G1027">
        <v>75</v>
      </c>
      <c r="H1027">
        <v>26250</v>
      </c>
      <c r="I1027" s="10">
        <v>9187.5</v>
      </c>
      <c r="J1027">
        <f t="shared" si="16"/>
        <v>746</v>
      </c>
    </row>
    <row r="1028" spans="1:10">
      <c r="A1028" s="4" t="s">
        <v>1103</v>
      </c>
      <c r="B1028" s="4">
        <v>1185732</v>
      </c>
      <c r="C1028" s="5">
        <v>44357</v>
      </c>
      <c r="D1028" s="4" t="s">
        <v>535</v>
      </c>
      <c r="E1028" s="12" t="s">
        <v>1087</v>
      </c>
      <c r="F1028" s="13">
        <v>250</v>
      </c>
      <c r="G1028">
        <v>75</v>
      </c>
      <c r="H1028">
        <v>18750</v>
      </c>
      <c r="I1028" s="10">
        <v>6562.5</v>
      </c>
      <c r="J1028">
        <f t="shared" si="16"/>
        <v>746</v>
      </c>
    </row>
    <row r="1029" spans="1:10">
      <c r="A1029" s="4" t="s">
        <v>1103</v>
      </c>
      <c r="B1029" s="4">
        <v>1185732</v>
      </c>
      <c r="C1029" s="5">
        <v>44358</v>
      </c>
      <c r="D1029" s="4" t="s">
        <v>535</v>
      </c>
      <c r="E1029" s="12" t="s">
        <v>1087</v>
      </c>
      <c r="F1029" s="13">
        <v>0</v>
      </c>
      <c r="G1029">
        <v>0</v>
      </c>
      <c r="H1029">
        <v>0</v>
      </c>
      <c r="I1029" s="10">
        <v>0</v>
      </c>
      <c r="J1029">
        <f t="shared" ref="J1029:J1092" si="17">VLOOKUP(A1029,L$9:M$14,2,0)</f>
        <v>746</v>
      </c>
    </row>
    <row r="1030" spans="1:10">
      <c r="A1030" s="4" t="s">
        <v>1103</v>
      </c>
      <c r="B1030" s="4">
        <v>1185732</v>
      </c>
      <c r="C1030" s="5">
        <v>44359</v>
      </c>
      <c r="D1030" s="4" t="s">
        <v>535</v>
      </c>
      <c r="E1030" s="12" t="s">
        <v>1087</v>
      </c>
      <c r="F1030" s="13">
        <v>450</v>
      </c>
      <c r="G1030">
        <v>25</v>
      </c>
      <c r="H1030">
        <v>11250</v>
      </c>
      <c r="I1030" s="10">
        <v>3937.5</v>
      </c>
      <c r="J1030">
        <f t="shared" si="17"/>
        <v>746</v>
      </c>
    </row>
    <row r="1031" spans="1:10">
      <c r="A1031" s="4" t="s">
        <v>1103</v>
      </c>
      <c r="B1031" s="4">
        <v>1185732</v>
      </c>
      <c r="C1031" s="5">
        <v>44360</v>
      </c>
      <c r="D1031" s="4" t="s">
        <v>535</v>
      </c>
      <c r="E1031" s="12" t="s">
        <v>1086</v>
      </c>
      <c r="F1031" s="13">
        <v>350</v>
      </c>
      <c r="G1031">
        <v>150</v>
      </c>
      <c r="H1031">
        <v>52500</v>
      </c>
      <c r="I1031" s="10">
        <v>26250</v>
      </c>
      <c r="J1031">
        <f t="shared" si="17"/>
        <v>746</v>
      </c>
    </row>
    <row r="1032" spans="1:10">
      <c r="A1032" s="4" t="s">
        <v>1103</v>
      </c>
      <c r="B1032" s="4">
        <v>1185732</v>
      </c>
      <c r="C1032" s="5">
        <v>44361</v>
      </c>
      <c r="D1032" s="4" t="s">
        <v>535</v>
      </c>
      <c r="E1032" s="12" t="s">
        <v>1086</v>
      </c>
      <c r="F1032" s="13">
        <v>450</v>
      </c>
      <c r="G1032">
        <v>420</v>
      </c>
      <c r="H1032">
        <v>189000</v>
      </c>
      <c r="I1032" s="10">
        <v>75600</v>
      </c>
      <c r="J1032">
        <f t="shared" si="17"/>
        <v>746</v>
      </c>
    </row>
    <row r="1033" spans="1:10">
      <c r="A1033" s="4" t="s">
        <v>1103</v>
      </c>
      <c r="B1033" s="4">
        <v>1185732</v>
      </c>
      <c r="C1033" s="5">
        <v>44362</v>
      </c>
      <c r="D1033" s="4" t="s">
        <v>535</v>
      </c>
      <c r="E1033" s="12" t="s">
        <v>1088</v>
      </c>
      <c r="F1033" s="13">
        <v>400</v>
      </c>
      <c r="G1033">
        <v>125</v>
      </c>
      <c r="H1033">
        <v>50000</v>
      </c>
      <c r="I1033" s="10">
        <v>17500</v>
      </c>
      <c r="J1033">
        <f t="shared" si="17"/>
        <v>746</v>
      </c>
    </row>
    <row r="1034" spans="1:10">
      <c r="A1034" s="4" t="s">
        <v>1103</v>
      </c>
      <c r="B1034" s="4">
        <v>1185732</v>
      </c>
      <c r="C1034" s="5">
        <v>44363</v>
      </c>
      <c r="D1034" s="4" t="s">
        <v>535</v>
      </c>
      <c r="E1034" s="12" t="s">
        <v>1086</v>
      </c>
      <c r="F1034" s="13">
        <v>350</v>
      </c>
      <c r="G1034">
        <v>100</v>
      </c>
      <c r="H1034">
        <v>35000</v>
      </c>
      <c r="I1034" s="10">
        <v>12250</v>
      </c>
      <c r="J1034">
        <f t="shared" si="17"/>
        <v>746</v>
      </c>
    </row>
    <row r="1035" spans="1:10">
      <c r="A1035" s="4" t="s">
        <v>1103</v>
      </c>
      <c r="B1035" s="4">
        <v>1185732</v>
      </c>
      <c r="C1035" s="5">
        <v>44364</v>
      </c>
      <c r="D1035" s="4" t="s">
        <v>535</v>
      </c>
      <c r="E1035" s="12" t="s">
        <v>1086</v>
      </c>
      <c r="F1035" s="13">
        <v>350</v>
      </c>
      <c r="G1035">
        <v>25</v>
      </c>
      <c r="H1035">
        <v>8750</v>
      </c>
      <c r="I1035" s="10">
        <v>3500</v>
      </c>
      <c r="J1035">
        <f t="shared" si="17"/>
        <v>746</v>
      </c>
    </row>
    <row r="1036" spans="1:10">
      <c r="A1036" s="4" t="s">
        <v>1103</v>
      </c>
      <c r="B1036" s="4">
        <v>1185732</v>
      </c>
      <c r="C1036" s="5">
        <v>44365</v>
      </c>
      <c r="D1036" s="4" t="s">
        <v>535</v>
      </c>
      <c r="E1036" s="12" t="s">
        <v>1088</v>
      </c>
      <c r="F1036" s="13">
        <v>500</v>
      </c>
      <c r="G1036">
        <v>50</v>
      </c>
      <c r="H1036">
        <v>25000</v>
      </c>
      <c r="I1036" s="10">
        <v>8750</v>
      </c>
      <c r="J1036">
        <f t="shared" si="17"/>
        <v>746</v>
      </c>
    </row>
    <row r="1037" spans="1:10">
      <c r="A1037" s="4" t="s">
        <v>1103</v>
      </c>
      <c r="B1037" s="4">
        <v>1185732</v>
      </c>
      <c r="C1037" s="5">
        <v>44366</v>
      </c>
      <c r="D1037" s="4" t="s">
        <v>535</v>
      </c>
      <c r="E1037" s="12" t="s">
        <v>1086</v>
      </c>
      <c r="F1037" s="13">
        <v>550</v>
      </c>
      <c r="G1037">
        <v>150</v>
      </c>
      <c r="H1037">
        <v>82500</v>
      </c>
      <c r="I1037" s="10">
        <v>41250</v>
      </c>
      <c r="J1037">
        <f t="shared" si="17"/>
        <v>746</v>
      </c>
    </row>
    <row r="1038" spans="1:10">
      <c r="A1038" s="4" t="s">
        <v>1103</v>
      </c>
      <c r="B1038" s="4">
        <v>1185732</v>
      </c>
      <c r="C1038" s="5">
        <v>44367</v>
      </c>
      <c r="D1038" s="4" t="s">
        <v>535</v>
      </c>
      <c r="E1038" s="12" t="s">
        <v>1087</v>
      </c>
      <c r="F1038" s="13">
        <v>400</v>
      </c>
      <c r="G1038">
        <v>400</v>
      </c>
      <c r="H1038">
        <v>160000</v>
      </c>
      <c r="I1038" s="10">
        <v>64000</v>
      </c>
      <c r="J1038">
        <f t="shared" si="17"/>
        <v>746</v>
      </c>
    </row>
    <row r="1039" spans="1:10">
      <c r="A1039" s="4" t="s">
        <v>1103</v>
      </c>
      <c r="B1039" s="4">
        <v>1185732</v>
      </c>
      <c r="C1039" s="5">
        <v>44368</v>
      </c>
      <c r="D1039" s="4" t="s">
        <v>535</v>
      </c>
      <c r="E1039" s="12" t="s">
        <v>1087</v>
      </c>
      <c r="F1039" s="13">
        <v>350</v>
      </c>
      <c r="G1039">
        <v>150</v>
      </c>
      <c r="H1039">
        <v>52500</v>
      </c>
      <c r="I1039" s="10">
        <v>18375</v>
      </c>
      <c r="J1039">
        <f t="shared" si="17"/>
        <v>746</v>
      </c>
    </row>
    <row r="1040" spans="1:10">
      <c r="A1040" s="4" t="s">
        <v>1103</v>
      </c>
      <c r="B1040" s="4">
        <v>1185732</v>
      </c>
      <c r="C1040" s="5">
        <v>44369</v>
      </c>
      <c r="D1040" s="4" t="s">
        <v>535</v>
      </c>
      <c r="E1040" s="12" t="s">
        <v>1087</v>
      </c>
      <c r="F1040" s="13">
        <v>300</v>
      </c>
      <c r="G1040">
        <v>175</v>
      </c>
      <c r="H1040">
        <v>52500</v>
      </c>
      <c r="I1040" s="10">
        <v>18375</v>
      </c>
      <c r="J1040">
        <f t="shared" si="17"/>
        <v>746</v>
      </c>
    </row>
    <row r="1041" spans="1:10">
      <c r="A1041" s="4" t="s">
        <v>1103</v>
      </c>
      <c r="B1041" s="4">
        <v>1185732</v>
      </c>
      <c r="C1041" s="5">
        <v>44370</v>
      </c>
      <c r="D1041" s="4" t="s">
        <v>535</v>
      </c>
      <c r="E1041" s="12" t="s">
        <v>1086</v>
      </c>
      <c r="F1041" s="13">
        <v>300</v>
      </c>
      <c r="G1041">
        <v>150</v>
      </c>
      <c r="H1041">
        <v>45000</v>
      </c>
      <c r="I1041" s="10">
        <v>18000</v>
      </c>
      <c r="J1041">
        <f t="shared" si="17"/>
        <v>746</v>
      </c>
    </row>
    <row r="1042" spans="1:10">
      <c r="A1042" s="4" t="s">
        <v>1103</v>
      </c>
      <c r="B1042" s="4">
        <v>1185732</v>
      </c>
      <c r="C1042" s="5">
        <v>44371</v>
      </c>
      <c r="D1042" s="4" t="s">
        <v>535</v>
      </c>
      <c r="E1042" s="12" t="s">
        <v>1087</v>
      </c>
      <c r="F1042" s="13">
        <v>450</v>
      </c>
      <c r="G1042">
        <v>150</v>
      </c>
      <c r="H1042">
        <v>67500</v>
      </c>
      <c r="I1042" s="10">
        <v>23625</v>
      </c>
      <c r="J1042">
        <f t="shared" si="17"/>
        <v>746</v>
      </c>
    </row>
    <row r="1043" spans="1:10">
      <c r="A1043" s="4" t="s">
        <v>1103</v>
      </c>
      <c r="B1043" s="4">
        <v>1185732</v>
      </c>
      <c r="C1043" s="5">
        <v>44372</v>
      </c>
      <c r="D1043" s="4" t="s">
        <v>535</v>
      </c>
      <c r="E1043" s="12" t="s">
        <v>1086</v>
      </c>
      <c r="F1043" s="13">
        <v>500</v>
      </c>
      <c r="G1043">
        <v>325</v>
      </c>
      <c r="H1043">
        <v>162500</v>
      </c>
      <c r="I1043" s="10">
        <v>81250</v>
      </c>
      <c r="J1043">
        <f t="shared" si="17"/>
        <v>746</v>
      </c>
    </row>
    <row r="1044" spans="1:10">
      <c r="A1044" s="4" t="s">
        <v>1103</v>
      </c>
      <c r="B1044" s="4">
        <v>1185732</v>
      </c>
      <c r="C1044" s="5">
        <v>44373</v>
      </c>
      <c r="D1044" s="4" t="s">
        <v>535</v>
      </c>
      <c r="E1044" s="12" t="s">
        <v>1086</v>
      </c>
      <c r="F1044" s="13">
        <v>450</v>
      </c>
      <c r="G1044">
        <v>550</v>
      </c>
      <c r="H1044">
        <v>247500</v>
      </c>
      <c r="I1044" s="10">
        <v>99000</v>
      </c>
      <c r="J1044">
        <f t="shared" si="17"/>
        <v>746</v>
      </c>
    </row>
    <row r="1045" spans="1:10">
      <c r="A1045" s="4" t="s">
        <v>1103</v>
      </c>
      <c r="B1045" s="4">
        <v>1185732</v>
      </c>
      <c r="C1045" s="5">
        <v>44374</v>
      </c>
      <c r="D1045" s="4" t="s">
        <v>535</v>
      </c>
      <c r="E1045" s="12" t="s">
        <v>1088</v>
      </c>
      <c r="F1045" s="13">
        <v>400.00000000000006</v>
      </c>
      <c r="G1045">
        <v>300</v>
      </c>
      <c r="H1045">
        <v>120000.00000000001</v>
      </c>
      <c r="I1045" s="10">
        <v>42000</v>
      </c>
      <c r="J1045">
        <f t="shared" si="17"/>
        <v>746</v>
      </c>
    </row>
    <row r="1046" spans="1:10">
      <c r="A1046" s="4" t="s">
        <v>1103</v>
      </c>
      <c r="B1046" s="4">
        <v>1185732</v>
      </c>
      <c r="C1046" s="5">
        <v>44375</v>
      </c>
      <c r="D1046" s="4" t="s">
        <v>535</v>
      </c>
      <c r="E1046" s="12" t="s">
        <v>1087</v>
      </c>
      <c r="F1046" s="13">
        <v>350</v>
      </c>
      <c r="G1046">
        <v>225</v>
      </c>
      <c r="H1046">
        <v>78750</v>
      </c>
      <c r="I1046" s="10">
        <v>27562.5</v>
      </c>
      <c r="J1046">
        <f t="shared" si="17"/>
        <v>746</v>
      </c>
    </row>
    <row r="1047" spans="1:10">
      <c r="A1047" s="4" t="s">
        <v>1103</v>
      </c>
      <c r="B1047" s="4">
        <v>1185732</v>
      </c>
      <c r="C1047" s="5">
        <v>44376</v>
      </c>
      <c r="D1047" s="4" t="s">
        <v>535</v>
      </c>
      <c r="E1047" s="12" t="s">
        <v>1087</v>
      </c>
      <c r="F1047" s="13">
        <v>350</v>
      </c>
      <c r="G1047">
        <v>175</v>
      </c>
      <c r="H1047">
        <v>61250</v>
      </c>
      <c r="I1047" s="10">
        <v>24500</v>
      </c>
      <c r="J1047">
        <f t="shared" si="17"/>
        <v>746</v>
      </c>
    </row>
    <row r="1048" spans="1:10">
      <c r="A1048" s="4" t="s">
        <v>1103</v>
      </c>
      <c r="B1048" s="4">
        <v>1185732</v>
      </c>
      <c r="C1048" s="5">
        <v>44377</v>
      </c>
      <c r="D1048" s="4" t="s">
        <v>535</v>
      </c>
      <c r="E1048" s="12" t="s">
        <v>1087</v>
      </c>
      <c r="F1048" s="13">
        <v>450</v>
      </c>
      <c r="G1048">
        <v>175</v>
      </c>
      <c r="H1048">
        <v>78750</v>
      </c>
      <c r="I1048" s="10">
        <v>27562.5</v>
      </c>
      <c r="J1048">
        <f t="shared" si="17"/>
        <v>746</v>
      </c>
    </row>
    <row r="1049" spans="1:10">
      <c r="A1049" s="4" t="s">
        <v>1103</v>
      </c>
      <c r="B1049" s="4">
        <v>1185732</v>
      </c>
      <c r="C1049" s="5">
        <v>44378</v>
      </c>
      <c r="D1049" s="4" t="s">
        <v>535</v>
      </c>
      <c r="E1049" s="12" t="s">
        <v>1086</v>
      </c>
      <c r="F1049" s="13">
        <v>500</v>
      </c>
      <c r="G1049">
        <v>350</v>
      </c>
      <c r="H1049">
        <v>175000</v>
      </c>
      <c r="I1049" s="10">
        <v>87500</v>
      </c>
      <c r="J1049">
        <f t="shared" si="17"/>
        <v>746</v>
      </c>
    </row>
    <row r="1050" spans="1:10">
      <c r="A1050" s="4" t="s">
        <v>1103</v>
      </c>
      <c r="B1050" s="4">
        <v>1185732</v>
      </c>
      <c r="C1050" s="5">
        <v>44379</v>
      </c>
      <c r="D1050" s="4" t="s">
        <v>535</v>
      </c>
      <c r="E1050" s="12" t="s">
        <v>1087</v>
      </c>
      <c r="F1050" s="13">
        <v>450</v>
      </c>
      <c r="G1050">
        <v>500</v>
      </c>
      <c r="H1050">
        <v>225000</v>
      </c>
      <c r="I1050" s="10">
        <v>90000</v>
      </c>
      <c r="J1050">
        <f t="shared" si="17"/>
        <v>746</v>
      </c>
    </row>
    <row r="1051" spans="1:10">
      <c r="A1051" s="4" t="s">
        <v>1103</v>
      </c>
      <c r="B1051" s="4">
        <v>1185732</v>
      </c>
      <c r="C1051" s="5">
        <v>44380</v>
      </c>
      <c r="D1051" s="4" t="s">
        <v>535</v>
      </c>
      <c r="E1051" s="12" t="s">
        <v>1086</v>
      </c>
      <c r="F1051" s="13">
        <v>450.00000000000006</v>
      </c>
      <c r="G1051">
        <v>275</v>
      </c>
      <c r="H1051">
        <v>123750.00000000001</v>
      </c>
      <c r="I1051" s="10">
        <v>43312.5</v>
      </c>
      <c r="J1051">
        <f t="shared" si="17"/>
        <v>746</v>
      </c>
    </row>
    <row r="1052" spans="1:10">
      <c r="A1052" s="4" t="s">
        <v>1103</v>
      </c>
      <c r="B1052" s="4">
        <v>1185732</v>
      </c>
      <c r="C1052" s="5">
        <v>44381</v>
      </c>
      <c r="D1052" s="4" t="s">
        <v>535</v>
      </c>
      <c r="E1052" s="12" t="s">
        <v>1087</v>
      </c>
      <c r="F1052" s="13">
        <v>400</v>
      </c>
      <c r="G1052">
        <v>200</v>
      </c>
      <c r="H1052">
        <v>80000</v>
      </c>
      <c r="I1052" s="10">
        <v>28000</v>
      </c>
      <c r="J1052">
        <f t="shared" si="17"/>
        <v>746</v>
      </c>
    </row>
    <row r="1053" spans="1:10">
      <c r="A1053" s="4" t="s">
        <v>1103</v>
      </c>
      <c r="B1053" s="4">
        <v>1185732</v>
      </c>
      <c r="C1053" s="5">
        <v>44382</v>
      </c>
      <c r="D1053" s="4" t="s">
        <v>535</v>
      </c>
      <c r="E1053" s="12" t="s">
        <v>1088</v>
      </c>
      <c r="F1053" s="13">
        <v>300</v>
      </c>
      <c r="G1053">
        <v>125</v>
      </c>
      <c r="H1053">
        <v>37500</v>
      </c>
      <c r="I1053" s="10">
        <v>15000</v>
      </c>
      <c r="J1053">
        <f t="shared" si="17"/>
        <v>746</v>
      </c>
    </row>
    <row r="1054" spans="1:10">
      <c r="A1054" s="4" t="s">
        <v>1103</v>
      </c>
      <c r="B1054" s="4">
        <v>1185732</v>
      </c>
      <c r="C1054" s="5">
        <v>44383</v>
      </c>
      <c r="D1054" s="4" t="s">
        <v>535</v>
      </c>
      <c r="E1054" s="12" t="s">
        <v>1087</v>
      </c>
      <c r="F1054" s="13">
        <v>400</v>
      </c>
      <c r="G1054">
        <v>100</v>
      </c>
      <c r="H1054">
        <v>40000</v>
      </c>
      <c r="I1054" s="10">
        <v>14000</v>
      </c>
      <c r="J1054">
        <f t="shared" si="17"/>
        <v>746</v>
      </c>
    </row>
    <row r="1055" spans="1:10">
      <c r="A1055" s="4" t="s">
        <v>1103</v>
      </c>
      <c r="B1055" s="4">
        <v>1185732</v>
      </c>
      <c r="C1055" s="5">
        <v>44384</v>
      </c>
      <c r="D1055" s="4" t="s">
        <v>535</v>
      </c>
      <c r="E1055" s="12" t="s">
        <v>1087</v>
      </c>
      <c r="F1055" s="13">
        <v>450</v>
      </c>
      <c r="G1055">
        <v>275</v>
      </c>
      <c r="H1055">
        <v>123750</v>
      </c>
      <c r="I1055" s="10">
        <v>61875</v>
      </c>
      <c r="J1055">
        <f t="shared" si="17"/>
        <v>746</v>
      </c>
    </row>
    <row r="1056" spans="1:10">
      <c r="A1056" s="4" t="s">
        <v>1103</v>
      </c>
      <c r="B1056" s="4">
        <v>1185732</v>
      </c>
      <c r="C1056" s="5">
        <v>44385</v>
      </c>
      <c r="D1056" s="4" t="s">
        <v>535</v>
      </c>
      <c r="E1056" s="12" t="s">
        <v>1087</v>
      </c>
      <c r="F1056" s="13">
        <v>400</v>
      </c>
      <c r="G1056">
        <v>400</v>
      </c>
      <c r="H1056">
        <v>160000</v>
      </c>
      <c r="I1056" s="10">
        <v>64000</v>
      </c>
      <c r="J1056">
        <f t="shared" si="17"/>
        <v>746</v>
      </c>
    </row>
    <row r="1057" spans="1:10">
      <c r="A1057" s="4" t="s">
        <v>1103</v>
      </c>
      <c r="B1057" s="4">
        <v>1185732</v>
      </c>
      <c r="C1057" s="5">
        <v>44386</v>
      </c>
      <c r="D1057" s="4" t="s">
        <v>535</v>
      </c>
      <c r="E1057" s="12" t="s">
        <v>1089</v>
      </c>
      <c r="F1057" s="13">
        <v>350</v>
      </c>
      <c r="G1057">
        <v>200</v>
      </c>
      <c r="H1057">
        <v>70000</v>
      </c>
      <c r="I1057" s="10">
        <v>24500</v>
      </c>
      <c r="J1057">
        <f t="shared" si="17"/>
        <v>746</v>
      </c>
    </row>
    <row r="1058" spans="1:10">
      <c r="A1058" s="4" t="s">
        <v>1103</v>
      </c>
      <c r="B1058" s="4">
        <v>1185732</v>
      </c>
      <c r="C1058" s="5">
        <v>44387</v>
      </c>
      <c r="D1058" s="4" t="s">
        <v>535</v>
      </c>
      <c r="E1058" s="12" t="s">
        <v>1087</v>
      </c>
      <c r="F1058" s="13">
        <v>200</v>
      </c>
      <c r="G1058">
        <v>100</v>
      </c>
      <c r="H1058">
        <v>20000</v>
      </c>
      <c r="I1058" s="10">
        <v>7000</v>
      </c>
      <c r="J1058">
        <f t="shared" si="17"/>
        <v>746</v>
      </c>
    </row>
    <row r="1059" spans="1:10">
      <c r="A1059" s="4" t="s">
        <v>1103</v>
      </c>
      <c r="B1059" s="4">
        <v>1185732</v>
      </c>
      <c r="C1059" s="5">
        <v>44388</v>
      </c>
      <c r="D1059" s="4" t="s">
        <v>535</v>
      </c>
      <c r="E1059" s="12" t="s">
        <v>1088</v>
      </c>
      <c r="F1059" s="13">
        <v>200</v>
      </c>
      <c r="G1059">
        <v>75</v>
      </c>
      <c r="H1059">
        <v>15000</v>
      </c>
      <c r="I1059" s="10">
        <v>6000</v>
      </c>
      <c r="J1059">
        <f t="shared" si="17"/>
        <v>746</v>
      </c>
    </row>
    <row r="1060" spans="1:10">
      <c r="A1060" s="4" t="s">
        <v>1103</v>
      </c>
      <c r="B1060" s="4">
        <v>1185732</v>
      </c>
      <c r="C1060" s="5">
        <v>44389</v>
      </c>
      <c r="D1060" s="4" t="s">
        <v>535</v>
      </c>
      <c r="E1060" s="12" t="s">
        <v>1087</v>
      </c>
      <c r="F1060" s="13">
        <v>300</v>
      </c>
      <c r="G1060">
        <v>75</v>
      </c>
      <c r="H1060">
        <v>22500</v>
      </c>
      <c r="I1060" s="10">
        <v>7875</v>
      </c>
      <c r="J1060">
        <f t="shared" si="17"/>
        <v>746</v>
      </c>
    </row>
    <row r="1061" spans="1:10">
      <c r="A1061" s="4" t="s">
        <v>1103</v>
      </c>
      <c r="B1061" s="4">
        <v>1185732</v>
      </c>
      <c r="C1061" s="5">
        <v>44390</v>
      </c>
      <c r="D1061" s="4" t="s">
        <v>535</v>
      </c>
      <c r="E1061" s="12" t="s">
        <v>1086</v>
      </c>
      <c r="F1061" s="13">
        <v>350</v>
      </c>
      <c r="G1061">
        <v>150</v>
      </c>
      <c r="H1061">
        <v>52500</v>
      </c>
      <c r="I1061" s="10">
        <v>26250</v>
      </c>
      <c r="J1061">
        <f t="shared" si="17"/>
        <v>746</v>
      </c>
    </row>
    <row r="1062" spans="1:10">
      <c r="A1062" s="4" t="s">
        <v>1103</v>
      </c>
      <c r="B1062" s="4">
        <v>1185732</v>
      </c>
      <c r="C1062" s="5">
        <v>44391</v>
      </c>
      <c r="D1062" s="4" t="s">
        <v>535</v>
      </c>
      <c r="E1062" s="12" t="s">
        <v>1087</v>
      </c>
      <c r="F1062" s="13">
        <v>400</v>
      </c>
      <c r="G1062">
        <v>325</v>
      </c>
      <c r="H1062">
        <v>130000</v>
      </c>
      <c r="I1062" s="10">
        <v>52000</v>
      </c>
      <c r="J1062">
        <f t="shared" si="17"/>
        <v>746</v>
      </c>
    </row>
    <row r="1063" spans="1:10">
      <c r="A1063" s="4" t="s">
        <v>1103</v>
      </c>
      <c r="B1063" s="4">
        <v>1185732</v>
      </c>
      <c r="C1063" s="5">
        <v>44392</v>
      </c>
      <c r="D1063" s="4" t="s">
        <v>535</v>
      </c>
      <c r="E1063" s="12" t="s">
        <v>1087</v>
      </c>
      <c r="F1063" s="13">
        <v>300</v>
      </c>
      <c r="G1063">
        <v>150</v>
      </c>
      <c r="H1063">
        <v>45000</v>
      </c>
      <c r="I1063" s="10">
        <v>15750</v>
      </c>
      <c r="J1063">
        <f t="shared" si="17"/>
        <v>746</v>
      </c>
    </row>
    <row r="1064" spans="1:10">
      <c r="A1064" s="4" t="s">
        <v>1103</v>
      </c>
      <c r="B1064" s="4">
        <v>1185732</v>
      </c>
      <c r="C1064" s="5">
        <v>44393</v>
      </c>
      <c r="D1064" s="4" t="s">
        <v>535</v>
      </c>
      <c r="E1064" s="12" t="s">
        <v>1086</v>
      </c>
      <c r="F1064" s="13">
        <v>300.00000000000006</v>
      </c>
      <c r="G1064">
        <v>50</v>
      </c>
      <c r="H1064">
        <v>15000.000000000002</v>
      </c>
      <c r="I1064" s="10">
        <v>5250</v>
      </c>
      <c r="J1064">
        <f t="shared" si="17"/>
        <v>746</v>
      </c>
    </row>
    <row r="1065" spans="1:10">
      <c r="A1065" s="4" t="s">
        <v>1103</v>
      </c>
      <c r="B1065" s="4">
        <v>1185732</v>
      </c>
      <c r="C1065" s="5">
        <v>44394</v>
      </c>
      <c r="D1065" s="4" t="s">
        <v>535</v>
      </c>
      <c r="E1065" s="12" t="s">
        <v>1087</v>
      </c>
      <c r="F1065" s="13">
        <v>300</v>
      </c>
      <c r="G1065">
        <v>25</v>
      </c>
      <c r="H1065">
        <v>7500</v>
      </c>
      <c r="I1065" s="10">
        <v>3000</v>
      </c>
      <c r="J1065">
        <f t="shared" si="17"/>
        <v>746</v>
      </c>
    </row>
    <row r="1066" spans="1:10">
      <c r="A1066" s="4" t="s">
        <v>1103</v>
      </c>
      <c r="B1066" s="4">
        <v>1185732</v>
      </c>
      <c r="C1066" s="5">
        <v>44395</v>
      </c>
      <c r="D1066" s="4" t="s">
        <v>535</v>
      </c>
      <c r="E1066" s="12" t="s">
        <v>1086</v>
      </c>
      <c r="F1066" s="13">
        <v>400</v>
      </c>
      <c r="G1066">
        <v>25</v>
      </c>
      <c r="H1066">
        <v>10000</v>
      </c>
      <c r="I1066" s="10">
        <v>3500</v>
      </c>
      <c r="J1066">
        <f t="shared" si="17"/>
        <v>746</v>
      </c>
    </row>
    <row r="1067" spans="1:10">
      <c r="A1067" s="4" t="s">
        <v>1103</v>
      </c>
      <c r="B1067" s="4">
        <v>1185732</v>
      </c>
      <c r="C1067" s="5">
        <v>44396</v>
      </c>
      <c r="D1067" s="4" t="s">
        <v>535</v>
      </c>
      <c r="E1067" s="12" t="s">
        <v>1087</v>
      </c>
      <c r="F1067" s="13">
        <v>450</v>
      </c>
      <c r="G1067">
        <v>150</v>
      </c>
      <c r="H1067">
        <v>67500</v>
      </c>
      <c r="I1067" s="10">
        <v>33750</v>
      </c>
      <c r="J1067">
        <f t="shared" si="17"/>
        <v>746</v>
      </c>
    </row>
    <row r="1068" spans="1:10">
      <c r="A1068" s="4" t="s">
        <v>1103</v>
      </c>
      <c r="B1068" s="4">
        <v>1185732</v>
      </c>
      <c r="C1068" s="5">
        <v>44397</v>
      </c>
      <c r="D1068" s="4" t="s">
        <v>535</v>
      </c>
      <c r="E1068" s="12" t="s">
        <v>1087</v>
      </c>
      <c r="F1068" s="13">
        <v>400</v>
      </c>
      <c r="G1068">
        <v>300</v>
      </c>
      <c r="H1068">
        <v>120000</v>
      </c>
      <c r="I1068" s="10">
        <v>48000</v>
      </c>
      <c r="J1068">
        <f t="shared" si="17"/>
        <v>746</v>
      </c>
    </row>
    <row r="1069" spans="1:10">
      <c r="A1069" s="4" t="s">
        <v>1103</v>
      </c>
      <c r="B1069" s="4">
        <v>1185732</v>
      </c>
      <c r="C1069" s="5">
        <v>44398</v>
      </c>
      <c r="D1069" s="4" t="s">
        <v>535</v>
      </c>
      <c r="E1069" s="12" t="s">
        <v>1088</v>
      </c>
      <c r="F1069" s="13">
        <v>300</v>
      </c>
      <c r="G1069">
        <v>150</v>
      </c>
      <c r="H1069">
        <v>45000</v>
      </c>
      <c r="I1069" s="10">
        <v>15750</v>
      </c>
      <c r="J1069">
        <f t="shared" si="17"/>
        <v>746</v>
      </c>
    </row>
    <row r="1070" spans="1:10">
      <c r="A1070" s="4" t="s">
        <v>1103</v>
      </c>
      <c r="B1070" s="4">
        <v>1185732</v>
      </c>
      <c r="C1070" s="5">
        <v>44399</v>
      </c>
      <c r="D1070" s="4" t="s">
        <v>535</v>
      </c>
      <c r="E1070" s="12" t="s">
        <v>1086</v>
      </c>
      <c r="F1070" s="13">
        <v>300</v>
      </c>
      <c r="G1070">
        <v>95</v>
      </c>
      <c r="H1070">
        <v>28500</v>
      </c>
      <c r="I1070" s="10">
        <v>9975</v>
      </c>
      <c r="J1070">
        <f t="shared" si="17"/>
        <v>746</v>
      </c>
    </row>
    <row r="1071" spans="1:10">
      <c r="A1071" s="4" t="s">
        <v>1103</v>
      </c>
      <c r="B1071" s="4">
        <v>1185732</v>
      </c>
      <c r="C1071" s="5">
        <v>44400</v>
      </c>
      <c r="D1071" s="4" t="s">
        <v>535</v>
      </c>
      <c r="E1071" s="12" t="s">
        <v>1087</v>
      </c>
      <c r="F1071" s="13">
        <v>300</v>
      </c>
      <c r="G1071">
        <v>125</v>
      </c>
      <c r="H1071">
        <v>37500</v>
      </c>
      <c r="I1071" s="10">
        <v>15000</v>
      </c>
      <c r="J1071">
        <f t="shared" si="17"/>
        <v>746</v>
      </c>
    </row>
    <row r="1072" spans="1:10">
      <c r="A1072" s="4" t="s">
        <v>1103</v>
      </c>
      <c r="B1072" s="4">
        <v>1185732</v>
      </c>
      <c r="C1072" s="5">
        <v>44401</v>
      </c>
      <c r="D1072" s="4" t="s">
        <v>535</v>
      </c>
      <c r="E1072" s="12" t="s">
        <v>1087</v>
      </c>
      <c r="F1072" s="13">
        <v>500</v>
      </c>
      <c r="G1072">
        <v>100</v>
      </c>
      <c r="H1072">
        <v>50000</v>
      </c>
      <c r="I1072" s="10">
        <v>17500</v>
      </c>
      <c r="J1072">
        <f t="shared" si="17"/>
        <v>746</v>
      </c>
    </row>
    <row r="1073" spans="1:10">
      <c r="A1073" s="4" t="s">
        <v>1103</v>
      </c>
      <c r="B1073" s="4">
        <v>1185732</v>
      </c>
      <c r="C1073" s="5">
        <v>44402</v>
      </c>
      <c r="D1073" s="4" t="s">
        <v>535</v>
      </c>
      <c r="E1073" s="12" t="s">
        <v>1088</v>
      </c>
      <c r="F1073" s="13">
        <v>550</v>
      </c>
      <c r="G1073">
        <v>200</v>
      </c>
      <c r="H1073">
        <v>110000</v>
      </c>
      <c r="I1073" s="10">
        <v>55000</v>
      </c>
      <c r="J1073">
        <f t="shared" si="17"/>
        <v>746</v>
      </c>
    </row>
    <row r="1074" spans="1:10">
      <c r="A1074" s="4" t="s">
        <v>1103</v>
      </c>
      <c r="B1074" s="4">
        <v>1185732</v>
      </c>
      <c r="C1074" s="5">
        <v>44403</v>
      </c>
      <c r="D1074" s="4" t="s">
        <v>535</v>
      </c>
      <c r="E1074" s="12" t="s">
        <v>1086</v>
      </c>
      <c r="F1074" s="13">
        <v>500</v>
      </c>
      <c r="G1074">
        <v>450</v>
      </c>
      <c r="H1074">
        <v>225000</v>
      </c>
      <c r="I1074" s="10">
        <v>90000</v>
      </c>
      <c r="J1074">
        <f t="shared" si="17"/>
        <v>746</v>
      </c>
    </row>
    <row r="1075" spans="1:10">
      <c r="A1075" s="4" t="s">
        <v>1103</v>
      </c>
      <c r="B1075" s="4">
        <v>1185732</v>
      </c>
      <c r="C1075" s="5">
        <v>44404</v>
      </c>
      <c r="D1075" s="4" t="s">
        <v>535</v>
      </c>
      <c r="E1075" s="12" t="s">
        <v>1086</v>
      </c>
      <c r="F1075" s="13">
        <v>400</v>
      </c>
      <c r="G1075">
        <v>250</v>
      </c>
      <c r="H1075">
        <v>100000</v>
      </c>
      <c r="I1075" s="10">
        <v>35000</v>
      </c>
      <c r="J1075">
        <f t="shared" si="17"/>
        <v>746</v>
      </c>
    </row>
    <row r="1076" spans="1:10">
      <c r="A1076" s="4" t="s">
        <v>1103</v>
      </c>
      <c r="B1076" s="4">
        <v>1185732</v>
      </c>
      <c r="C1076" s="5">
        <v>44405</v>
      </c>
      <c r="D1076" s="4" t="s">
        <v>535</v>
      </c>
      <c r="E1076" s="12" t="s">
        <v>1087</v>
      </c>
      <c r="F1076" s="13">
        <v>400</v>
      </c>
      <c r="G1076">
        <v>200</v>
      </c>
      <c r="H1076">
        <v>80000</v>
      </c>
      <c r="I1076" s="10">
        <v>28000</v>
      </c>
      <c r="J1076">
        <f t="shared" si="17"/>
        <v>746</v>
      </c>
    </row>
    <row r="1077" spans="1:10">
      <c r="A1077" s="4" t="s">
        <v>1103</v>
      </c>
      <c r="B1077" s="4">
        <v>1185732</v>
      </c>
      <c r="C1077" s="5">
        <v>44406</v>
      </c>
      <c r="D1077" s="4" t="s">
        <v>535</v>
      </c>
      <c r="E1077" s="12" t="s">
        <v>1087</v>
      </c>
      <c r="F1077" s="13">
        <v>400</v>
      </c>
      <c r="G1077">
        <v>150</v>
      </c>
      <c r="H1077">
        <v>60000</v>
      </c>
      <c r="I1077" s="10">
        <v>24000</v>
      </c>
      <c r="J1077">
        <f t="shared" si="17"/>
        <v>746</v>
      </c>
    </row>
    <row r="1078" spans="1:10">
      <c r="A1078" s="4" t="s">
        <v>1103</v>
      </c>
      <c r="B1078" s="4">
        <v>1185732</v>
      </c>
      <c r="C1078" s="5">
        <v>44407</v>
      </c>
      <c r="D1078" s="4" t="s">
        <v>535</v>
      </c>
      <c r="E1078" s="12" t="s">
        <v>1087</v>
      </c>
      <c r="F1078" s="13">
        <v>500</v>
      </c>
      <c r="G1078">
        <v>150</v>
      </c>
      <c r="H1078">
        <v>75000</v>
      </c>
      <c r="I1078" s="10">
        <v>26250</v>
      </c>
      <c r="J1078">
        <f t="shared" si="17"/>
        <v>746</v>
      </c>
    </row>
    <row r="1079" spans="1:10">
      <c r="A1079" s="4" t="s">
        <v>1103</v>
      </c>
      <c r="B1079" s="4">
        <v>1185732</v>
      </c>
      <c r="C1079" s="5">
        <v>44408</v>
      </c>
      <c r="D1079" s="4" t="s">
        <v>535</v>
      </c>
      <c r="E1079" s="12" t="s">
        <v>1087</v>
      </c>
      <c r="F1079" s="13">
        <v>550</v>
      </c>
      <c r="G1079">
        <v>250</v>
      </c>
      <c r="H1079">
        <v>137500</v>
      </c>
      <c r="I1079" s="10">
        <v>68750</v>
      </c>
      <c r="J1079">
        <f t="shared" si="17"/>
        <v>746</v>
      </c>
    </row>
    <row r="1080" spans="1:10">
      <c r="A1080" s="4" t="s">
        <v>1105</v>
      </c>
      <c r="B1080" s="4">
        <v>1197831</v>
      </c>
      <c r="C1080" s="5">
        <v>44409</v>
      </c>
      <c r="D1080" s="4" t="s">
        <v>535</v>
      </c>
      <c r="E1080" s="12" t="s">
        <v>1086</v>
      </c>
      <c r="F1080" s="13">
        <v>200</v>
      </c>
      <c r="G1080">
        <v>675</v>
      </c>
      <c r="H1080">
        <v>135000</v>
      </c>
      <c r="I1080" s="10">
        <v>54000</v>
      </c>
      <c r="J1080">
        <f t="shared" si="17"/>
        <v>280</v>
      </c>
    </row>
    <row r="1081" spans="1:10">
      <c r="A1081" s="4" t="s">
        <v>1105</v>
      </c>
      <c r="B1081" s="4">
        <v>1197831</v>
      </c>
      <c r="C1081" s="5">
        <v>44410</v>
      </c>
      <c r="D1081" s="4" t="s">
        <v>535</v>
      </c>
      <c r="E1081" s="12" t="s">
        <v>1087</v>
      </c>
      <c r="F1081" s="13">
        <v>300</v>
      </c>
      <c r="G1081">
        <v>675</v>
      </c>
      <c r="H1081">
        <v>202500</v>
      </c>
      <c r="I1081" s="10">
        <v>81000</v>
      </c>
      <c r="J1081">
        <f t="shared" si="17"/>
        <v>280</v>
      </c>
    </row>
    <row r="1082" spans="1:10">
      <c r="A1082" s="4" t="s">
        <v>1105</v>
      </c>
      <c r="B1082" s="4">
        <v>1197831</v>
      </c>
      <c r="C1082" s="5">
        <v>44411</v>
      </c>
      <c r="D1082" s="4" t="s">
        <v>535</v>
      </c>
      <c r="E1082" s="12" t="s">
        <v>1087</v>
      </c>
      <c r="F1082" s="13">
        <v>300</v>
      </c>
      <c r="G1082">
        <v>475</v>
      </c>
      <c r="H1082">
        <v>142500</v>
      </c>
      <c r="I1082" s="10">
        <v>57000</v>
      </c>
      <c r="J1082">
        <f t="shared" si="17"/>
        <v>280</v>
      </c>
    </row>
    <row r="1083" spans="1:10">
      <c r="A1083" s="4" t="s">
        <v>1105</v>
      </c>
      <c r="B1083" s="4">
        <v>1197831</v>
      </c>
      <c r="C1083" s="5">
        <v>44412</v>
      </c>
      <c r="D1083" s="4" t="s">
        <v>535</v>
      </c>
      <c r="E1083" s="12" t="s">
        <v>1086</v>
      </c>
      <c r="F1083" s="13">
        <v>350</v>
      </c>
      <c r="G1083">
        <v>475</v>
      </c>
      <c r="H1083">
        <v>166250</v>
      </c>
      <c r="I1083" s="10">
        <v>83125</v>
      </c>
      <c r="J1083">
        <f t="shared" si="17"/>
        <v>280</v>
      </c>
    </row>
    <row r="1084" spans="1:10">
      <c r="A1084" s="4" t="s">
        <v>1105</v>
      </c>
      <c r="B1084" s="4">
        <v>1197831</v>
      </c>
      <c r="C1084" s="5">
        <v>44413</v>
      </c>
      <c r="D1084" s="4" t="s">
        <v>150</v>
      </c>
      <c r="E1084" s="12" t="s">
        <v>1086</v>
      </c>
      <c r="F1084" s="13">
        <v>400.00000000000006</v>
      </c>
      <c r="G1084">
        <v>325</v>
      </c>
      <c r="H1084">
        <v>130000.00000000001</v>
      </c>
      <c r="I1084" s="10">
        <v>45500</v>
      </c>
      <c r="J1084">
        <f t="shared" si="17"/>
        <v>280</v>
      </c>
    </row>
    <row r="1085" spans="1:10">
      <c r="A1085" s="4" t="s">
        <v>1105</v>
      </c>
      <c r="B1085" s="4">
        <v>1197831</v>
      </c>
      <c r="C1085" s="5">
        <v>44414</v>
      </c>
      <c r="D1085" s="4" t="s">
        <v>150</v>
      </c>
      <c r="E1085" s="12" t="s">
        <v>1086</v>
      </c>
      <c r="F1085" s="13">
        <v>350</v>
      </c>
      <c r="G1085">
        <v>475</v>
      </c>
      <c r="H1085">
        <v>166250</v>
      </c>
      <c r="I1085" s="10">
        <v>91437.5</v>
      </c>
      <c r="J1085">
        <f t="shared" si="17"/>
        <v>280</v>
      </c>
    </row>
    <row r="1086" spans="1:10">
      <c r="A1086" s="4" t="s">
        <v>1105</v>
      </c>
      <c r="B1086" s="4">
        <v>1197831</v>
      </c>
      <c r="C1086" s="5">
        <v>44415</v>
      </c>
      <c r="D1086" s="4" t="s">
        <v>150</v>
      </c>
      <c r="E1086" s="12" t="s">
        <v>1087</v>
      </c>
      <c r="F1086" s="13">
        <v>250</v>
      </c>
      <c r="G1086">
        <v>625</v>
      </c>
      <c r="H1086">
        <v>156250</v>
      </c>
      <c r="I1086" s="10">
        <v>62500</v>
      </c>
      <c r="J1086">
        <f t="shared" si="17"/>
        <v>280</v>
      </c>
    </row>
    <row r="1087" spans="1:10">
      <c r="A1087" s="4" t="s">
        <v>1105</v>
      </c>
      <c r="B1087" s="4">
        <v>1197831</v>
      </c>
      <c r="C1087" s="5">
        <v>44416</v>
      </c>
      <c r="D1087" s="4" t="s">
        <v>150</v>
      </c>
      <c r="E1087" s="12" t="s">
        <v>1087</v>
      </c>
      <c r="F1087" s="13">
        <v>350</v>
      </c>
      <c r="G1087">
        <v>600</v>
      </c>
      <c r="H1087">
        <v>210000</v>
      </c>
      <c r="I1087" s="10">
        <v>84000</v>
      </c>
      <c r="J1087">
        <f t="shared" si="17"/>
        <v>280</v>
      </c>
    </row>
    <row r="1088" spans="1:10">
      <c r="A1088" s="4" t="s">
        <v>1105</v>
      </c>
      <c r="B1088" s="4">
        <v>1197831</v>
      </c>
      <c r="C1088" s="5">
        <v>44417</v>
      </c>
      <c r="D1088" s="4" t="s">
        <v>150</v>
      </c>
      <c r="E1088" s="12" t="s">
        <v>1087</v>
      </c>
      <c r="F1088" s="13">
        <v>350</v>
      </c>
      <c r="G1088">
        <v>425</v>
      </c>
      <c r="H1088">
        <v>148750</v>
      </c>
      <c r="I1088" s="10">
        <v>59500</v>
      </c>
      <c r="J1088">
        <f t="shared" si="17"/>
        <v>280</v>
      </c>
    </row>
    <row r="1089" spans="1:10">
      <c r="A1089" s="4" t="s">
        <v>1105</v>
      </c>
      <c r="B1089" s="4">
        <v>1197831</v>
      </c>
      <c r="C1089" s="5">
        <v>44418</v>
      </c>
      <c r="D1089" s="4" t="s">
        <v>150</v>
      </c>
      <c r="E1089" s="12" t="s">
        <v>1087</v>
      </c>
      <c r="F1089" s="13">
        <v>350</v>
      </c>
      <c r="G1089">
        <v>375</v>
      </c>
      <c r="H1089">
        <v>131250</v>
      </c>
      <c r="I1089" s="10">
        <v>65625</v>
      </c>
      <c r="J1089">
        <f t="shared" si="17"/>
        <v>280</v>
      </c>
    </row>
    <row r="1090" spans="1:10">
      <c r="A1090" s="4" t="s">
        <v>1105</v>
      </c>
      <c r="B1090" s="4">
        <v>1197831</v>
      </c>
      <c r="C1090" s="5">
        <v>44419</v>
      </c>
      <c r="D1090" s="4" t="s">
        <v>150</v>
      </c>
      <c r="E1090" s="12" t="s">
        <v>1087</v>
      </c>
      <c r="F1090" s="13">
        <v>400</v>
      </c>
      <c r="G1090">
        <v>250</v>
      </c>
      <c r="H1090">
        <v>100000</v>
      </c>
      <c r="I1090" s="10">
        <v>35000</v>
      </c>
      <c r="J1090">
        <f t="shared" si="17"/>
        <v>280</v>
      </c>
    </row>
    <row r="1091" spans="1:10">
      <c r="A1091" s="4" t="s">
        <v>1105</v>
      </c>
      <c r="B1091" s="4">
        <v>1197831</v>
      </c>
      <c r="C1091" s="5">
        <v>44420</v>
      </c>
      <c r="D1091" s="4" t="s">
        <v>150</v>
      </c>
      <c r="E1091" s="12" t="s">
        <v>1087</v>
      </c>
      <c r="F1091" s="13">
        <v>350</v>
      </c>
      <c r="G1091">
        <v>450</v>
      </c>
      <c r="H1091">
        <v>157500</v>
      </c>
      <c r="I1091" s="10">
        <v>86625</v>
      </c>
      <c r="J1091">
        <f t="shared" si="17"/>
        <v>280</v>
      </c>
    </row>
    <row r="1092" spans="1:10">
      <c r="A1092" s="4" t="s">
        <v>1105</v>
      </c>
      <c r="B1092" s="4">
        <v>1197831</v>
      </c>
      <c r="C1092" s="5">
        <v>44421</v>
      </c>
      <c r="D1092" s="4" t="s">
        <v>150</v>
      </c>
      <c r="E1092" s="12" t="s">
        <v>1087</v>
      </c>
      <c r="F1092" s="13">
        <v>300</v>
      </c>
      <c r="G1092">
        <v>625</v>
      </c>
      <c r="H1092">
        <v>187500</v>
      </c>
      <c r="I1092" s="10">
        <v>84375</v>
      </c>
      <c r="J1092">
        <f t="shared" si="17"/>
        <v>280</v>
      </c>
    </row>
    <row r="1093" spans="1:10">
      <c r="A1093" s="4" t="s">
        <v>1105</v>
      </c>
      <c r="B1093" s="4">
        <v>1197831</v>
      </c>
      <c r="C1093" s="5">
        <v>44422</v>
      </c>
      <c r="D1093" s="4" t="s">
        <v>150</v>
      </c>
      <c r="E1093" s="12" t="s">
        <v>1087</v>
      </c>
      <c r="F1093" s="13">
        <v>400</v>
      </c>
      <c r="G1093">
        <v>625</v>
      </c>
      <c r="H1093">
        <v>250000</v>
      </c>
      <c r="I1093" s="10">
        <v>112500</v>
      </c>
      <c r="J1093">
        <f t="shared" ref="J1093:J1156" si="18">VLOOKUP(A1093,L$9:M$14,2,0)</f>
        <v>280</v>
      </c>
    </row>
    <row r="1094" spans="1:10">
      <c r="A1094" s="4" t="s">
        <v>1105</v>
      </c>
      <c r="B1094" s="4">
        <v>1197831</v>
      </c>
      <c r="C1094" s="5">
        <v>44423</v>
      </c>
      <c r="D1094" s="4" t="s">
        <v>150</v>
      </c>
      <c r="E1094" s="12" t="s">
        <v>1087</v>
      </c>
      <c r="F1094" s="13">
        <v>300</v>
      </c>
      <c r="G1094">
        <v>450</v>
      </c>
      <c r="H1094">
        <v>135000</v>
      </c>
      <c r="I1094" s="10">
        <v>60750</v>
      </c>
      <c r="J1094">
        <f t="shared" si="18"/>
        <v>280</v>
      </c>
    </row>
    <row r="1095" spans="1:10">
      <c r="A1095" s="4" t="s">
        <v>1105</v>
      </c>
      <c r="B1095" s="4">
        <v>1197831</v>
      </c>
      <c r="C1095" s="5">
        <v>44424</v>
      </c>
      <c r="D1095" s="4" t="s">
        <v>150</v>
      </c>
      <c r="E1095" s="12" t="s">
        <v>1087</v>
      </c>
      <c r="F1095" s="13">
        <v>349.99999999999994</v>
      </c>
      <c r="G1095">
        <v>350</v>
      </c>
      <c r="H1095">
        <v>122499.99999999999</v>
      </c>
      <c r="I1095" s="10">
        <v>67375</v>
      </c>
      <c r="J1095">
        <f t="shared" si="18"/>
        <v>280</v>
      </c>
    </row>
    <row r="1096" spans="1:10">
      <c r="A1096" s="4" t="s">
        <v>1105</v>
      </c>
      <c r="B1096" s="4">
        <v>1197831</v>
      </c>
      <c r="C1096" s="5">
        <v>44425</v>
      </c>
      <c r="D1096" s="4" t="s">
        <v>150</v>
      </c>
      <c r="E1096" s="12" t="s">
        <v>1088</v>
      </c>
      <c r="F1096" s="13">
        <v>400</v>
      </c>
      <c r="G1096">
        <v>250</v>
      </c>
      <c r="H1096">
        <v>100000</v>
      </c>
      <c r="I1096" s="10">
        <v>40000</v>
      </c>
      <c r="J1096">
        <f t="shared" si="18"/>
        <v>280</v>
      </c>
    </row>
    <row r="1097" spans="1:10">
      <c r="A1097" s="4" t="s">
        <v>1105</v>
      </c>
      <c r="B1097" s="4">
        <v>1197831</v>
      </c>
      <c r="C1097" s="5">
        <v>44426</v>
      </c>
      <c r="D1097" s="4" t="s">
        <v>150</v>
      </c>
      <c r="E1097" s="12" t="s">
        <v>1086</v>
      </c>
      <c r="F1097" s="13">
        <v>350</v>
      </c>
      <c r="G1097">
        <v>400</v>
      </c>
      <c r="H1097">
        <v>140000</v>
      </c>
      <c r="I1097" s="10">
        <v>84000</v>
      </c>
      <c r="J1097">
        <f t="shared" si="18"/>
        <v>280</v>
      </c>
    </row>
    <row r="1098" spans="1:10">
      <c r="A1098" s="4" t="s">
        <v>1105</v>
      </c>
      <c r="B1098" s="4">
        <v>1197831</v>
      </c>
      <c r="C1098" s="5">
        <v>44427</v>
      </c>
      <c r="D1098" s="4" t="s">
        <v>150</v>
      </c>
      <c r="E1098" s="12" t="s">
        <v>1086</v>
      </c>
      <c r="F1098" s="13">
        <v>200</v>
      </c>
      <c r="G1098">
        <v>650</v>
      </c>
      <c r="H1098">
        <v>130000</v>
      </c>
      <c r="I1098" s="10">
        <v>58500</v>
      </c>
      <c r="J1098">
        <f t="shared" si="18"/>
        <v>280</v>
      </c>
    </row>
    <row r="1099" spans="1:10">
      <c r="A1099" s="4" t="s">
        <v>1105</v>
      </c>
      <c r="B1099" s="4">
        <v>1197831</v>
      </c>
      <c r="C1099" s="5">
        <v>44428</v>
      </c>
      <c r="D1099" s="4" t="s">
        <v>150</v>
      </c>
      <c r="E1099" s="12" t="s">
        <v>1087</v>
      </c>
      <c r="F1099" s="13">
        <v>200</v>
      </c>
      <c r="G1099">
        <v>650</v>
      </c>
      <c r="H1099">
        <v>130000</v>
      </c>
      <c r="I1099" s="10">
        <v>58500</v>
      </c>
      <c r="J1099">
        <f t="shared" si="18"/>
        <v>280</v>
      </c>
    </row>
    <row r="1100" spans="1:10">
      <c r="A1100" s="4" t="s">
        <v>1105</v>
      </c>
      <c r="B1100" s="4">
        <v>1197831</v>
      </c>
      <c r="C1100" s="5">
        <v>44429</v>
      </c>
      <c r="D1100" s="4" t="s">
        <v>150</v>
      </c>
      <c r="E1100" s="12" t="s">
        <v>1087</v>
      </c>
      <c r="F1100" s="13">
        <v>150</v>
      </c>
      <c r="G1100">
        <v>475</v>
      </c>
      <c r="H1100">
        <v>71250</v>
      </c>
      <c r="I1100" s="10">
        <v>32062.5</v>
      </c>
      <c r="J1100">
        <f t="shared" si="18"/>
        <v>280</v>
      </c>
    </row>
    <row r="1101" spans="1:10">
      <c r="A1101" s="4" t="s">
        <v>1105</v>
      </c>
      <c r="B1101" s="4">
        <v>1197831</v>
      </c>
      <c r="C1101" s="5">
        <v>44430</v>
      </c>
      <c r="D1101" s="4" t="s">
        <v>150</v>
      </c>
      <c r="E1101" s="12" t="s">
        <v>1087</v>
      </c>
      <c r="F1101" s="13">
        <v>200</v>
      </c>
      <c r="G1101">
        <v>375</v>
      </c>
      <c r="H1101">
        <v>75000</v>
      </c>
      <c r="I1101" s="10">
        <v>41250</v>
      </c>
      <c r="J1101">
        <f t="shared" si="18"/>
        <v>280</v>
      </c>
    </row>
    <row r="1102" spans="1:10">
      <c r="A1102" s="4" t="s">
        <v>1105</v>
      </c>
      <c r="B1102" s="4">
        <v>1197831</v>
      </c>
      <c r="C1102" s="5">
        <v>44431</v>
      </c>
      <c r="D1102" s="4" t="s">
        <v>150</v>
      </c>
      <c r="E1102" s="12" t="s">
        <v>1087</v>
      </c>
      <c r="F1102" s="13">
        <v>250</v>
      </c>
      <c r="G1102">
        <v>275</v>
      </c>
      <c r="H1102">
        <v>68750</v>
      </c>
      <c r="I1102" s="10">
        <v>27500</v>
      </c>
      <c r="J1102">
        <f t="shared" si="18"/>
        <v>280</v>
      </c>
    </row>
    <row r="1103" spans="1:10">
      <c r="A1103" s="4" t="s">
        <v>1105</v>
      </c>
      <c r="B1103" s="4">
        <v>1197831</v>
      </c>
      <c r="C1103" s="5">
        <v>44432</v>
      </c>
      <c r="D1103" s="4" t="s">
        <v>150</v>
      </c>
      <c r="E1103" s="12" t="s">
        <v>1086</v>
      </c>
      <c r="F1103" s="13">
        <v>200</v>
      </c>
      <c r="G1103">
        <v>550</v>
      </c>
      <c r="H1103">
        <v>110000</v>
      </c>
      <c r="I1103" s="10">
        <v>66000</v>
      </c>
      <c r="J1103">
        <f t="shared" si="18"/>
        <v>280</v>
      </c>
    </row>
    <row r="1104" spans="1:10">
      <c r="A1104" s="4" t="s">
        <v>1105</v>
      </c>
      <c r="B1104" s="4">
        <v>1197831</v>
      </c>
      <c r="C1104" s="5">
        <v>44433</v>
      </c>
      <c r="D1104" s="4" t="s">
        <v>150</v>
      </c>
      <c r="E1104" s="12" t="s">
        <v>1088</v>
      </c>
      <c r="F1104" s="13">
        <v>100</v>
      </c>
      <c r="G1104">
        <v>700</v>
      </c>
      <c r="H1104">
        <v>70000</v>
      </c>
      <c r="I1104" s="10">
        <v>31500</v>
      </c>
      <c r="J1104">
        <f t="shared" si="18"/>
        <v>280</v>
      </c>
    </row>
    <row r="1105" spans="1:10">
      <c r="A1105" s="4" t="s">
        <v>1105</v>
      </c>
      <c r="B1105" s="4">
        <v>1197831</v>
      </c>
      <c r="C1105" s="5">
        <v>44434</v>
      </c>
      <c r="D1105" s="4" t="s">
        <v>150</v>
      </c>
      <c r="E1105" s="12" t="s">
        <v>1087</v>
      </c>
      <c r="F1105" s="13">
        <v>200</v>
      </c>
      <c r="G1105">
        <v>725</v>
      </c>
      <c r="H1105">
        <v>145000</v>
      </c>
      <c r="I1105" s="10">
        <v>65250</v>
      </c>
      <c r="J1105">
        <f t="shared" si="18"/>
        <v>280</v>
      </c>
    </row>
    <row r="1106" spans="1:10">
      <c r="A1106" s="4" t="s">
        <v>1105</v>
      </c>
      <c r="B1106" s="4">
        <v>1197831</v>
      </c>
      <c r="C1106" s="5">
        <v>44435</v>
      </c>
      <c r="D1106" s="4" t="s">
        <v>150</v>
      </c>
      <c r="E1106" s="12" t="s">
        <v>1086</v>
      </c>
      <c r="F1106" s="13">
        <v>150</v>
      </c>
      <c r="G1106">
        <v>575</v>
      </c>
      <c r="H1106">
        <v>86250</v>
      </c>
      <c r="I1106" s="10">
        <v>38812.5</v>
      </c>
      <c r="J1106">
        <f t="shared" si="18"/>
        <v>280</v>
      </c>
    </row>
    <row r="1107" spans="1:10">
      <c r="A1107" s="4" t="s">
        <v>1105</v>
      </c>
      <c r="B1107" s="4">
        <v>1197831</v>
      </c>
      <c r="C1107" s="5">
        <v>44436</v>
      </c>
      <c r="D1107" s="4" t="s">
        <v>150</v>
      </c>
      <c r="E1107" s="12" t="s">
        <v>1086</v>
      </c>
      <c r="F1107" s="13">
        <v>350</v>
      </c>
      <c r="G1107">
        <v>500</v>
      </c>
      <c r="H1107">
        <v>175000</v>
      </c>
      <c r="I1107" s="10">
        <v>96250</v>
      </c>
      <c r="J1107">
        <f t="shared" si="18"/>
        <v>280</v>
      </c>
    </row>
    <row r="1108" spans="1:10">
      <c r="A1108" s="4" t="s">
        <v>1105</v>
      </c>
      <c r="B1108" s="4">
        <v>1197831</v>
      </c>
      <c r="C1108" s="5">
        <v>44437</v>
      </c>
      <c r="D1108" s="4" t="s">
        <v>150</v>
      </c>
      <c r="E1108" s="12" t="s">
        <v>1087</v>
      </c>
      <c r="F1108" s="13">
        <v>500</v>
      </c>
      <c r="G1108">
        <v>400</v>
      </c>
      <c r="H1108">
        <v>200000</v>
      </c>
      <c r="I1108" s="10">
        <v>80000</v>
      </c>
      <c r="J1108">
        <f t="shared" si="18"/>
        <v>280</v>
      </c>
    </row>
    <row r="1109" spans="1:10">
      <c r="A1109" s="4" t="s">
        <v>1105</v>
      </c>
      <c r="B1109" s="4">
        <v>1197831</v>
      </c>
      <c r="C1109" s="5">
        <v>44438</v>
      </c>
      <c r="D1109" s="4" t="s">
        <v>150</v>
      </c>
      <c r="E1109" s="12" t="s">
        <v>1087</v>
      </c>
      <c r="F1109" s="13">
        <v>450</v>
      </c>
      <c r="G1109">
        <v>750</v>
      </c>
      <c r="H1109">
        <v>337500</v>
      </c>
      <c r="I1109" s="10">
        <v>202500</v>
      </c>
      <c r="J1109">
        <f t="shared" si="18"/>
        <v>280</v>
      </c>
    </row>
    <row r="1110" spans="1:10">
      <c r="A1110" s="4" t="s">
        <v>1105</v>
      </c>
      <c r="B1110" s="4">
        <v>1197831</v>
      </c>
      <c r="C1110" s="5">
        <v>44439</v>
      </c>
      <c r="D1110" s="4" t="s">
        <v>150</v>
      </c>
      <c r="E1110" s="12" t="s">
        <v>1086</v>
      </c>
      <c r="F1110" s="13">
        <v>450</v>
      </c>
      <c r="G1110">
        <v>750</v>
      </c>
      <c r="H1110">
        <v>337500</v>
      </c>
      <c r="I1110" s="10">
        <v>151875</v>
      </c>
      <c r="J1110">
        <f t="shared" si="18"/>
        <v>280</v>
      </c>
    </row>
    <row r="1111" spans="1:10">
      <c r="A1111" s="4" t="s">
        <v>1105</v>
      </c>
      <c r="B1111" s="4">
        <v>1197831</v>
      </c>
      <c r="C1111" s="5">
        <v>44440</v>
      </c>
      <c r="D1111" s="4" t="s">
        <v>150</v>
      </c>
      <c r="E1111" s="12" t="s">
        <v>1087</v>
      </c>
      <c r="F1111" s="13">
        <v>500</v>
      </c>
      <c r="G1111">
        <v>750</v>
      </c>
      <c r="H1111">
        <v>375000</v>
      </c>
      <c r="I1111" s="10">
        <v>168750</v>
      </c>
      <c r="J1111">
        <f t="shared" si="18"/>
        <v>280</v>
      </c>
    </row>
    <row r="1112" spans="1:10">
      <c r="A1112" s="4" t="s">
        <v>1105</v>
      </c>
      <c r="B1112" s="4">
        <v>1197831</v>
      </c>
      <c r="C1112" s="5">
        <v>44441</v>
      </c>
      <c r="D1112" s="4" t="s">
        <v>150</v>
      </c>
      <c r="E1112" s="12" t="s">
        <v>1086</v>
      </c>
      <c r="F1112" s="13">
        <v>450</v>
      </c>
      <c r="G1112">
        <v>650</v>
      </c>
      <c r="H1112">
        <v>292500</v>
      </c>
      <c r="I1112" s="10">
        <v>131625</v>
      </c>
      <c r="J1112">
        <f t="shared" si="18"/>
        <v>280</v>
      </c>
    </row>
    <row r="1113" spans="1:10">
      <c r="A1113" s="4" t="s">
        <v>1105</v>
      </c>
      <c r="B1113" s="4">
        <v>1197831</v>
      </c>
      <c r="C1113" s="5">
        <v>44442</v>
      </c>
      <c r="D1113" s="4" t="s">
        <v>150</v>
      </c>
      <c r="E1113" s="12" t="s">
        <v>1087</v>
      </c>
      <c r="F1113" s="13">
        <v>450</v>
      </c>
      <c r="G1113">
        <v>600</v>
      </c>
      <c r="H1113">
        <v>270000</v>
      </c>
      <c r="I1113" s="10">
        <v>148500</v>
      </c>
      <c r="J1113">
        <f t="shared" si="18"/>
        <v>280</v>
      </c>
    </row>
    <row r="1114" spans="1:10">
      <c r="A1114" s="4" t="s">
        <v>1105</v>
      </c>
      <c r="B1114" s="4">
        <v>1197831</v>
      </c>
      <c r="C1114" s="5">
        <v>44443</v>
      </c>
      <c r="D1114" s="4" t="s">
        <v>150</v>
      </c>
      <c r="E1114" s="12" t="s">
        <v>1086</v>
      </c>
      <c r="F1114" s="13">
        <v>500</v>
      </c>
      <c r="G1114">
        <v>500</v>
      </c>
      <c r="H1114">
        <v>250000</v>
      </c>
      <c r="I1114" s="10">
        <v>100000</v>
      </c>
      <c r="J1114">
        <f t="shared" si="18"/>
        <v>280</v>
      </c>
    </row>
    <row r="1115" spans="1:10">
      <c r="A1115" s="4" t="s">
        <v>1105</v>
      </c>
      <c r="B1115" s="4">
        <v>1197831</v>
      </c>
      <c r="C1115" s="5">
        <v>44444</v>
      </c>
      <c r="D1115" s="4" t="s">
        <v>150</v>
      </c>
      <c r="E1115" s="12" t="s">
        <v>1087</v>
      </c>
      <c r="F1115" s="13">
        <v>550</v>
      </c>
      <c r="G1115">
        <v>875</v>
      </c>
      <c r="H1115">
        <v>481250</v>
      </c>
      <c r="I1115" s="10">
        <v>288750</v>
      </c>
      <c r="J1115">
        <f t="shared" si="18"/>
        <v>280</v>
      </c>
    </row>
    <row r="1116" spans="1:10">
      <c r="A1116" s="4" t="s">
        <v>1105</v>
      </c>
      <c r="B1116" s="4">
        <v>1197831</v>
      </c>
      <c r="C1116" s="5">
        <v>44445</v>
      </c>
      <c r="D1116" s="4" t="s">
        <v>150</v>
      </c>
      <c r="E1116" s="12" t="s">
        <v>1087</v>
      </c>
      <c r="F1116" s="13">
        <v>450</v>
      </c>
      <c r="G1116">
        <v>825</v>
      </c>
      <c r="H1116">
        <v>371250</v>
      </c>
      <c r="I1116" s="10">
        <v>185625</v>
      </c>
      <c r="J1116">
        <f t="shared" si="18"/>
        <v>280</v>
      </c>
    </row>
    <row r="1117" spans="1:10">
      <c r="A1117" s="4" t="s">
        <v>1105</v>
      </c>
      <c r="B1117" s="4">
        <v>1197831</v>
      </c>
      <c r="C1117" s="5">
        <v>44446</v>
      </c>
      <c r="D1117" s="4" t="s">
        <v>150</v>
      </c>
      <c r="E1117" s="12" t="s">
        <v>1086</v>
      </c>
      <c r="F1117" s="13">
        <v>500</v>
      </c>
      <c r="G1117">
        <v>825</v>
      </c>
      <c r="H1117">
        <v>412500</v>
      </c>
      <c r="I1117" s="10">
        <v>206250</v>
      </c>
      <c r="J1117">
        <f t="shared" si="18"/>
        <v>280</v>
      </c>
    </row>
    <row r="1118" spans="1:10">
      <c r="A1118" s="4" t="s">
        <v>1105</v>
      </c>
      <c r="B1118" s="4">
        <v>1197831</v>
      </c>
      <c r="C1118" s="5">
        <v>44447</v>
      </c>
      <c r="D1118" s="4" t="s">
        <v>150</v>
      </c>
      <c r="E1118" s="12" t="s">
        <v>1086</v>
      </c>
      <c r="F1118" s="13">
        <v>450</v>
      </c>
      <c r="G1118">
        <v>975</v>
      </c>
      <c r="H1118">
        <v>438750</v>
      </c>
      <c r="I1118" s="10">
        <v>219375</v>
      </c>
      <c r="J1118">
        <f t="shared" si="18"/>
        <v>280</v>
      </c>
    </row>
    <row r="1119" spans="1:10">
      <c r="A1119" s="4" t="s">
        <v>1105</v>
      </c>
      <c r="B1119" s="4">
        <v>1197831</v>
      </c>
      <c r="C1119" s="5">
        <v>44448</v>
      </c>
      <c r="D1119" s="4" t="s">
        <v>150</v>
      </c>
      <c r="E1119" s="12" t="s">
        <v>1087</v>
      </c>
      <c r="F1119" s="13">
        <v>450</v>
      </c>
      <c r="G1119">
        <v>575</v>
      </c>
      <c r="H1119">
        <v>258750</v>
      </c>
      <c r="I1119" s="10">
        <v>155250</v>
      </c>
      <c r="J1119">
        <f t="shared" si="18"/>
        <v>280</v>
      </c>
    </row>
    <row r="1120" spans="1:10">
      <c r="A1120" s="4" t="s">
        <v>1105</v>
      </c>
      <c r="B1120" s="4">
        <v>1197831</v>
      </c>
      <c r="C1120" s="5">
        <v>44449</v>
      </c>
      <c r="D1120" s="4" t="s">
        <v>150</v>
      </c>
      <c r="E1120" s="12" t="s">
        <v>1086</v>
      </c>
      <c r="F1120" s="13">
        <v>500</v>
      </c>
      <c r="G1120">
        <v>525</v>
      </c>
      <c r="H1120">
        <v>262500</v>
      </c>
      <c r="I1120" s="10">
        <v>118125</v>
      </c>
      <c r="J1120">
        <f t="shared" si="18"/>
        <v>280</v>
      </c>
    </row>
    <row r="1121" spans="1:10">
      <c r="A1121" s="4" t="s">
        <v>1105</v>
      </c>
      <c r="B1121" s="4">
        <v>1197831</v>
      </c>
      <c r="C1121" s="5">
        <v>44450</v>
      </c>
      <c r="D1121" s="4" t="s">
        <v>150</v>
      </c>
      <c r="E1121" s="12" t="s">
        <v>1087</v>
      </c>
      <c r="F1121" s="13">
        <v>600</v>
      </c>
      <c r="G1121">
        <v>800</v>
      </c>
      <c r="H1121">
        <v>480000</v>
      </c>
      <c r="I1121" s="10">
        <v>312000</v>
      </c>
      <c r="J1121">
        <f t="shared" si="18"/>
        <v>280</v>
      </c>
    </row>
    <row r="1122" spans="1:10">
      <c r="A1122" s="4" t="s">
        <v>1105</v>
      </c>
      <c r="B1122" s="4">
        <v>1197831</v>
      </c>
      <c r="C1122" s="5">
        <v>44451</v>
      </c>
      <c r="D1122" s="4" t="s">
        <v>150</v>
      </c>
      <c r="E1122" s="12" t="s">
        <v>1087</v>
      </c>
      <c r="F1122" s="13">
        <v>400</v>
      </c>
      <c r="G1122">
        <v>750</v>
      </c>
      <c r="H1122">
        <v>300000</v>
      </c>
      <c r="I1122" s="10">
        <v>150000</v>
      </c>
      <c r="J1122">
        <f t="shared" si="18"/>
        <v>280</v>
      </c>
    </row>
    <row r="1123" spans="1:10">
      <c r="A1123" s="4" t="s">
        <v>1105</v>
      </c>
      <c r="B1123" s="4">
        <v>1197831</v>
      </c>
      <c r="C1123" s="5">
        <v>44452</v>
      </c>
      <c r="D1123" s="4" t="s">
        <v>150</v>
      </c>
      <c r="E1123" s="12" t="s">
        <v>1086</v>
      </c>
      <c r="F1123" s="13">
        <v>550</v>
      </c>
      <c r="G1123">
        <v>750</v>
      </c>
      <c r="H1123">
        <v>412500</v>
      </c>
      <c r="I1123" s="10">
        <v>206250</v>
      </c>
      <c r="J1123">
        <f t="shared" si="18"/>
        <v>280</v>
      </c>
    </row>
    <row r="1124" spans="1:10">
      <c r="A1124" s="4" t="s">
        <v>1105</v>
      </c>
      <c r="B1124" s="4">
        <v>1197831</v>
      </c>
      <c r="C1124" s="5">
        <v>44453</v>
      </c>
      <c r="D1124" s="4" t="s">
        <v>150</v>
      </c>
      <c r="E1124" s="12" t="s">
        <v>1086</v>
      </c>
      <c r="F1124" s="13">
        <v>550</v>
      </c>
      <c r="G1124">
        <v>925</v>
      </c>
      <c r="H1124">
        <v>508750</v>
      </c>
      <c r="I1124" s="10">
        <v>254375</v>
      </c>
      <c r="J1124">
        <f t="shared" si="18"/>
        <v>280</v>
      </c>
    </row>
    <row r="1125" spans="1:10">
      <c r="A1125" s="4" t="s">
        <v>1105</v>
      </c>
      <c r="B1125" s="4">
        <v>1197831</v>
      </c>
      <c r="C1125" s="5">
        <v>44454</v>
      </c>
      <c r="D1125" s="4" t="s">
        <v>150</v>
      </c>
      <c r="E1125" s="12" t="s">
        <v>1087</v>
      </c>
      <c r="F1125" s="13">
        <v>500</v>
      </c>
      <c r="G1125">
        <v>425</v>
      </c>
      <c r="H1125">
        <v>212500</v>
      </c>
      <c r="I1125" s="10">
        <v>127500</v>
      </c>
      <c r="J1125">
        <f t="shared" si="18"/>
        <v>280</v>
      </c>
    </row>
    <row r="1126" spans="1:10">
      <c r="A1126" s="4" t="s">
        <v>1105</v>
      </c>
      <c r="B1126" s="4">
        <v>1197831</v>
      </c>
      <c r="C1126" s="5">
        <v>44455</v>
      </c>
      <c r="D1126" s="4" t="s">
        <v>150</v>
      </c>
      <c r="E1126" s="12" t="s">
        <v>1086</v>
      </c>
      <c r="F1126" s="13">
        <v>550</v>
      </c>
      <c r="G1126">
        <v>425</v>
      </c>
      <c r="H1126">
        <v>233750</v>
      </c>
      <c r="I1126" s="10">
        <v>105187.5</v>
      </c>
      <c r="J1126">
        <f t="shared" si="18"/>
        <v>280</v>
      </c>
    </row>
    <row r="1127" spans="1:10">
      <c r="A1127" s="4" t="s">
        <v>1105</v>
      </c>
      <c r="B1127" s="4">
        <v>1197831</v>
      </c>
      <c r="C1127" s="5">
        <v>44456</v>
      </c>
      <c r="D1127" s="4" t="s">
        <v>150</v>
      </c>
      <c r="E1127" s="12" t="s">
        <v>1086</v>
      </c>
      <c r="F1127" s="13">
        <v>600</v>
      </c>
      <c r="G1127">
        <v>675</v>
      </c>
      <c r="H1127">
        <v>405000</v>
      </c>
      <c r="I1127" s="10">
        <v>263250</v>
      </c>
      <c r="J1127">
        <f t="shared" si="18"/>
        <v>280</v>
      </c>
    </row>
    <row r="1128" spans="1:10">
      <c r="A1128" s="4" t="s">
        <v>1105</v>
      </c>
      <c r="B1128" s="4">
        <v>1197831</v>
      </c>
      <c r="C1128" s="5">
        <v>44457</v>
      </c>
      <c r="D1128" s="4" t="s">
        <v>150</v>
      </c>
      <c r="E1128" s="12" t="s">
        <v>1087</v>
      </c>
      <c r="F1128" s="13">
        <v>550</v>
      </c>
      <c r="G1128">
        <v>625</v>
      </c>
      <c r="H1128">
        <v>343750</v>
      </c>
      <c r="I1128" s="10">
        <v>171875</v>
      </c>
      <c r="J1128">
        <f t="shared" si="18"/>
        <v>280</v>
      </c>
    </row>
    <row r="1129" spans="1:10">
      <c r="A1129" s="4" t="s">
        <v>1105</v>
      </c>
      <c r="B1129" s="4">
        <v>1197831</v>
      </c>
      <c r="C1129" s="5">
        <v>44458</v>
      </c>
      <c r="D1129" s="4" t="s">
        <v>150</v>
      </c>
      <c r="E1129" s="12" t="s">
        <v>1086</v>
      </c>
      <c r="F1129" s="13">
        <v>550</v>
      </c>
      <c r="G1129">
        <v>575</v>
      </c>
      <c r="H1129">
        <v>316250</v>
      </c>
      <c r="I1129" s="10">
        <v>158125</v>
      </c>
      <c r="J1129">
        <f t="shared" si="18"/>
        <v>280</v>
      </c>
    </row>
    <row r="1130" spans="1:10">
      <c r="A1130" s="4" t="s">
        <v>1105</v>
      </c>
      <c r="B1130" s="4">
        <v>1197831</v>
      </c>
      <c r="C1130" s="5">
        <v>44459</v>
      </c>
      <c r="D1130" s="4" t="s">
        <v>150</v>
      </c>
      <c r="E1130" s="12" t="s">
        <v>1087</v>
      </c>
      <c r="F1130" s="13">
        <v>600</v>
      </c>
      <c r="G1130">
        <v>625</v>
      </c>
      <c r="H1130">
        <v>375000</v>
      </c>
      <c r="I1130" s="10">
        <v>187500</v>
      </c>
      <c r="J1130">
        <f t="shared" si="18"/>
        <v>280</v>
      </c>
    </row>
    <row r="1131" spans="1:10">
      <c r="A1131" s="4" t="s">
        <v>1105</v>
      </c>
      <c r="B1131" s="4">
        <v>1197831</v>
      </c>
      <c r="C1131" s="5">
        <v>44460</v>
      </c>
      <c r="D1131" s="4" t="s">
        <v>150</v>
      </c>
      <c r="E1131" s="12" t="s">
        <v>1086</v>
      </c>
      <c r="F1131" s="13">
        <v>600</v>
      </c>
      <c r="G1131">
        <v>350</v>
      </c>
      <c r="H1131">
        <v>210000</v>
      </c>
      <c r="I1131" s="10">
        <v>126000</v>
      </c>
      <c r="J1131">
        <f t="shared" si="18"/>
        <v>280</v>
      </c>
    </row>
    <row r="1132" spans="1:10">
      <c r="A1132" s="4" t="s">
        <v>1105</v>
      </c>
      <c r="B1132" s="4">
        <v>1197831</v>
      </c>
      <c r="C1132" s="5">
        <v>44461</v>
      </c>
      <c r="D1132" s="4" t="s">
        <v>150</v>
      </c>
      <c r="E1132" s="12" t="s">
        <v>1086</v>
      </c>
      <c r="F1132" s="13">
        <v>450</v>
      </c>
      <c r="G1132">
        <v>350</v>
      </c>
      <c r="H1132">
        <v>157500</v>
      </c>
      <c r="I1132" s="10">
        <v>70875</v>
      </c>
      <c r="J1132">
        <f t="shared" si="18"/>
        <v>280</v>
      </c>
    </row>
    <row r="1133" spans="1:10">
      <c r="A1133" s="4" t="s">
        <v>1105</v>
      </c>
      <c r="B1133" s="4">
        <v>1197831</v>
      </c>
      <c r="C1133" s="5">
        <v>44462</v>
      </c>
      <c r="D1133" s="4" t="s">
        <v>150</v>
      </c>
      <c r="E1133" s="12" t="s">
        <v>1087</v>
      </c>
      <c r="F1133" s="13">
        <v>400</v>
      </c>
      <c r="G1133">
        <v>575</v>
      </c>
      <c r="H1133">
        <v>230000</v>
      </c>
      <c r="I1133" s="10">
        <v>149500</v>
      </c>
      <c r="J1133">
        <f t="shared" si="18"/>
        <v>280</v>
      </c>
    </row>
    <row r="1134" spans="1:10">
      <c r="A1134" s="4" t="s">
        <v>1105</v>
      </c>
      <c r="B1134" s="4">
        <v>1197831</v>
      </c>
      <c r="C1134" s="5">
        <v>44463</v>
      </c>
      <c r="D1134" s="4" t="s">
        <v>150</v>
      </c>
      <c r="E1134" s="12" t="s">
        <v>1090</v>
      </c>
      <c r="F1134" s="13">
        <v>300</v>
      </c>
      <c r="G1134">
        <v>525</v>
      </c>
      <c r="H1134">
        <v>157500</v>
      </c>
      <c r="I1134" s="10">
        <v>78750</v>
      </c>
      <c r="J1134">
        <f t="shared" si="18"/>
        <v>280</v>
      </c>
    </row>
    <row r="1135" spans="1:10">
      <c r="A1135" s="4" t="s">
        <v>1105</v>
      </c>
      <c r="B1135" s="4">
        <v>1197831</v>
      </c>
      <c r="C1135" s="5">
        <v>44464</v>
      </c>
      <c r="D1135" s="4" t="s">
        <v>150</v>
      </c>
      <c r="E1135" s="12" t="s">
        <v>1088</v>
      </c>
      <c r="F1135" s="13">
        <v>300</v>
      </c>
      <c r="G1135">
        <v>525</v>
      </c>
      <c r="H1135">
        <v>157500</v>
      </c>
      <c r="I1135" s="10">
        <v>78750</v>
      </c>
      <c r="J1135">
        <f t="shared" si="18"/>
        <v>280</v>
      </c>
    </row>
    <row r="1136" spans="1:10">
      <c r="A1136" s="4" t="s">
        <v>1105</v>
      </c>
      <c r="B1136" s="4">
        <v>1197831</v>
      </c>
      <c r="C1136" s="5">
        <v>44465</v>
      </c>
      <c r="D1136" s="4" t="s">
        <v>150</v>
      </c>
      <c r="E1136" s="12" t="s">
        <v>1087</v>
      </c>
      <c r="F1136" s="13">
        <v>350</v>
      </c>
      <c r="G1136">
        <v>475</v>
      </c>
      <c r="H1136">
        <v>166250</v>
      </c>
      <c r="I1136" s="10">
        <v>83125</v>
      </c>
      <c r="J1136">
        <f t="shared" si="18"/>
        <v>280</v>
      </c>
    </row>
    <row r="1137" spans="1:10">
      <c r="A1137" s="4" t="s">
        <v>1105</v>
      </c>
      <c r="B1137" s="4">
        <v>1197831</v>
      </c>
      <c r="C1137" s="5">
        <v>44466</v>
      </c>
      <c r="D1137" s="4" t="s">
        <v>150</v>
      </c>
      <c r="E1137" s="12" t="s">
        <v>1087</v>
      </c>
      <c r="F1137" s="13">
        <v>350</v>
      </c>
      <c r="G1137">
        <v>325</v>
      </c>
      <c r="H1137">
        <v>113750</v>
      </c>
      <c r="I1137" s="10">
        <v>68250</v>
      </c>
      <c r="J1137">
        <f t="shared" si="18"/>
        <v>280</v>
      </c>
    </row>
    <row r="1138" spans="1:10">
      <c r="A1138" s="4" t="s">
        <v>1105</v>
      </c>
      <c r="B1138" s="4">
        <v>1197831</v>
      </c>
      <c r="C1138" s="5">
        <v>44467</v>
      </c>
      <c r="D1138" s="4" t="s">
        <v>150</v>
      </c>
      <c r="E1138" s="12" t="s">
        <v>1087</v>
      </c>
      <c r="F1138" s="13">
        <v>300</v>
      </c>
      <c r="G1138">
        <v>300</v>
      </c>
      <c r="H1138">
        <v>90000</v>
      </c>
      <c r="I1138" s="10">
        <v>40500</v>
      </c>
      <c r="J1138">
        <f t="shared" si="18"/>
        <v>280</v>
      </c>
    </row>
    <row r="1139" spans="1:10">
      <c r="A1139" s="4" t="s">
        <v>1105</v>
      </c>
      <c r="B1139" s="4">
        <v>1197831</v>
      </c>
      <c r="C1139" s="5">
        <v>44468</v>
      </c>
      <c r="D1139" s="4" t="s">
        <v>150</v>
      </c>
      <c r="E1139" s="12" t="s">
        <v>1086</v>
      </c>
      <c r="F1139" s="13">
        <v>400</v>
      </c>
      <c r="G1139">
        <v>475</v>
      </c>
      <c r="H1139">
        <v>190000</v>
      </c>
      <c r="I1139" s="10">
        <v>123500</v>
      </c>
      <c r="J1139">
        <f t="shared" si="18"/>
        <v>280</v>
      </c>
    </row>
    <row r="1140" spans="1:10">
      <c r="A1140" s="4" t="s">
        <v>1105</v>
      </c>
      <c r="B1140" s="4">
        <v>1197831</v>
      </c>
      <c r="C1140" s="5">
        <v>44469</v>
      </c>
      <c r="D1140" s="4" t="s">
        <v>150</v>
      </c>
      <c r="E1140" s="12" t="s">
        <v>1089</v>
      </c>
      <c r="F1140" s="13">
        <v>200</v>
      </c>
      <c r="G1140">
        <v>625</v>
      </c>
      <c r="H1140">
        <v>125000</v>
      </c>
      <c r="I1140" s="10">
        <v>62500</v>
      </c>
      <c r="J1140">
        <f t="shared" si="18"/>
        <v>280</v>
      </c>
    </row>
    <row r="1141" spans="1:10">
      <c r="A1141" s="4" t="s">
        <v>1105</v>
      </c>
      <c r="B1141" s="4">
        <v>1197831</v>
      </c>
      <c r="C1141" s="5">
        <v>44470</v>
      </c>
      <c r="D1141" s="4" t="s">
        <v>150</v>
      </c>
      <c r="E1141" s="12" t="s">
        <v>1087</v>
      </c>
      <c r="F1141" s="13">
        <v>200</v>
      </c>
      <c r="G1141">
        <v>625</v>
      </c>
      <c r="H1141">
        <v>125000</v>
      </c>
      <c r="I1141" s="10">
        <v>62500</v>
      </c>
      <c r="J1141">
        <f t="shared" si="18"/>
        <v>280</v>
      </c>
    </row>
    <row r="1142" spans="1:10">
      <c r="A1142" s="4" t="s">
        <v>1105</v>
      </c>
      <c r="B1142" s="4">
        <v>1197831</v>
      </c>
      <c r="C1142" s="5">
        <v>44471</v>
      </c>
      <c r="D1142" s="4" t="s">
        <v>150</v>
      </c>
      <c r="E1142" s="12" t="s">
        <v>1087</v>
      </c>
      <c r="F1142" s="13">
        <v>450</v>
      </c>
      <c r="G1142">
        <v>575</v>
      </c>
      <c r="H1142">
        <v>258750</v>
      </c>
      <c r="I1142" s="10">
        <v>129375</v>
      </c>
      <c r="J1142">
        <f t="shared" si="18"/>
        <v>280</v>
      </c>
    </row>
    <row r="1143" spans="1:10">
      <c r="A1143" s="4" t="s">
        <v>1105</v>
      </c>
      <c r="B1143" s="4">
        <v>1197831</v>
      </c>
      <c r="C1143" s="5">
        <v>44472</v>
      </c>
      <c r="D1143" s="4" t="s">
        <v>150</v>
      </c>
      <c r="E1143" s="12" t="s">
        <v>1086</v>
      </c>
      <c r="F1143" s="13">
        <v>450</v>
      </c>
      <c r="G1143">
        <v>450</v>
      </c>
      <c r="H1143">
        <v>202500</v>
      </c>
      <c r="I1143" s="10">
        <v>121500</v>
      </c>
      <c r="J1143">
        <f t="shared" si="18"/>
        <v>280</v>
      </c>
    </row>
    <row r="1144" spans="1:10">
      <c r="A1144" s="4" t="s">
        <v>1105</v>
      </c>
      <c r="B1144" s="4">
        <v>1197831</v>
      </c>
      <c r="C1144" s="5">
        <v>44473</v>
      </c>
      <c r="D1144" s="4" t="s">
        <v>150</v>
      </c>
      <c r="E1144" s="12" t="s">
        <v>1087</v>
      </c>
      <c r="F1144" s="13">
        <v>500</v>
      </c>
      <c r="G1144">
        <v>425</v>
      </c>
      <c r="H1144">
        <v>212500</v>
      </c>
      <c r="I1144" s="10">
        <v>95625</v>
      </c>
      <c r="J1144">
        <f t="shared" si="18"/>
        <v>280</v>
      </c>
    </row>
    <row r="1145" spans="1:10">
      <c r="A1145" s="4" t="s">
        <v>1105</v>
      </c>
      <c r="B1145" s="4">
        <v>1197831</v>
      </c>
      <c r="C1145" s="5">
        <v>44474</v>
      </c>
      <c r="D1145" s="4" t="s">
        <v>150</v>
      </c>
      <c r="E1145" s="12" t="s">
        <v>1087</v>
      </c>
      <c r="F1145" s="13">
        <v>600</v>
      </c>
      <c r="G1145">
        <v>625</v>
      </c>
      <c r="H1145">
        <v>375000</v>
      </c>
      <c r="I1145" s="10">
        <v>243750</v>
      </c>
      <c r="J1145">
        <f t="shared" si="18"/>
        <v>280</v>
      </c>
    </row>
    <row r="1146" spans="1:10">
      <c r="A1146" s="4" t="s">
        <v>1105</v>
      </c>
      <c r="B1146" s="4">
        <v>1197831</v>
      </c>
      <c r="C1146" s="5">
        <v>44475</v>
      </c>
      <c r="D1146" s="4" t="s">
        <v>150</v>
      </c>
      <c r="E1146" s="12" t="s">
        <v>1088</v>
      </c>
      <c r="F1146" s="13">
        <v>600</v>
      </c>
      <c r="G1146">
        <v>775</v>
      </c>
      <c r="H1146">
        <v>465000</v>
      </c>
      <c r="I1146" s="10">
        <v>232500</v>
      </c>
      <c r="J1146">
        <f t="shared" si="18"/>
        <v>280</v>
      </c>
    </row>
    <row r="1147" spans="1:10">
      <c r="A1147" s="4" t="s">
        <v>1105</v>
      </c>
      <c r="B1147" s="4">
        <v>1197831</v>
      </c>
      <c r="C1147" s="5">
        <v>44476</v>
      </c>
      <c r="D1147" s="4" t="s">
        <v>150</v>
      </c>
      <c r="E1147" s="12" t="s">
        <v>1087</v>
      </c>
      <c r="F1147" s="13">
        <v>600</v>
      </c>
      <c r="G1147">
        <v>775</v>
      </c>
      <c r="H1147">
        <v>465000</v>
      </c>
      <c r="I1147" s="10">
        <v>232500</v>
      </c>
      <c r="J1147">
        <f t="shared" si="18"/>
        <v>280</v>
      </c>
    </row>
    <row r="1148" spans="1:10">
      <c r="A1148" s="4" t="s">
        <v>1105</v>
      </c>
      <c r="B1148" s="4">
        <v>1197831</v>
      </c>
      <c r="C1148" s="5">
        <v>44477</v>
      </c>
      <c r="D1148" s="4" t="s">
        <v>150</v>
      </c>
      <c r="E1148" s="12" t="s">
        <v>1086</v>
      </c>
      <c r="F1148" s="13">
        <v>650</v>
      </c>
      <c r="G1148">
        <v>700</v>
      </c>
      <c r="H1148">
        <v>455000</v>
      </c>
      <c r="I1148" s="10">
        <v>227500</v>
      </c>
      <c r="J1148">
        <f t="shared" si="18"/>
        <v>280</v>
      </c>
    </row>
    <row r="1149" spans="1:10">
      <c r="A1149" s="4" t="s">
        <v>1105</v>
      </c>
      <c r="B1149" s="4">
        <v>1197831</v>
      </c>
      <c r="C1149" s="5">
        <v>44478</v>
      </c>
      <c r="D1149" s="4" t="s">
        <v>150</v>
      </c>
      <c r="E1149" s="12" t="s">
        <v>1087</v>
      </c>
      <c r="F1149" s="13">
        <v>650</v>
      </c>
      <c r="G1149">
        <v>550</v>
      </c>
      <c r="H1149">
        <v>357500</v>
      </c>
      <c r="I1149" s="10">
        <v>214500</v>
      </c>
      <c r="J1149">
        <f t="shared" si="18"/>
        <v>280</v>
      </c>
    </row>
    <row r="1150" spans="1:10">
      <c r="A1150" s="4" t="s">
        <v>1105</v>
      </c>
      <c r="B1150" s="4">
        <v>1197831</v>
      </c>
      <c r="C1150" s="5">
        <v>44479</v>
      </c>
      <c r="D1150" s="4" t="s">
        <v>150</v>
      </c>
      <c r="E1150" s="12" t="s">
        <v>1087</v>
      </c>
      <c r="F1150" s="13">
        <v>600</v>
      </c>
      <c r="G1150">
        <v>500</v>
      </c>
      <c r="H1150">
        <v>300000</v>
      </c>
      <c r="I1150" s="10">
        <v>135000</v>
      </c>
      <c r="J1150">
        <f t="shared" si="18"/>
        <v>280</v>
      </c>
    </row>
    <row r="1151" spans="1:10">
      <c r="A1151" s="4" t="s">
        <v>1105</v>
      </c>
      <c r="B1151" s="4">
        <v>1197831</v>
      </c>
      <c r="C1151" s="5">
        <v>44480</v>
      </c>
      <c r="D1151" s="4" t="s">
        <v>150</v>
      </c>
      <c r="E1151" s="12" t="s">
        <v>1088</v>
      </c>
      <c r="F1151" s="13">
        <v>700</v>
      </c>
      <c r="G1151">
        <v>750</v>
      </c>
      <c r="H1151">
        <v>525000</v>
      </c>
      <c r="I1151" s="10">
        <v>341250</v>
      </c>
      <c r="J1151">
        <f t="shared" si="18"/>
        <v>280</v>
      </c>
    </row>
    <row r="1152" spans="1:10">
      <c r="A1152" s="4" t="s">
        <v>1108</v>
      </c>
      <c r="B1152" s="4">
        <v>1185732</v>
      </c>
      <c r="C1152" s="5">
        <v>44481</v>
      </c>
      <c r="D1152" s="4" t="s">
        <v>150</v>
      </c>
      <c r="E1152" s="12" t="s">
        <v>1086</v>
      </c>
      <c r="F1152" s="13">
        <v>400</v>
      </c>
      <c r="G1152">
        <v>450</v>
      </c>
      <c r="H1152">
        <v>180000</v>
      </c>
      <c r="I1152" s="10">
        <v>63000</v>
      </c>
      <c r="J1152">
        <f t="shared" si="18"/>
        <v>135</v>
      </c>
    </row>
    <row r="1153" spans="1:10">
      <c r="A1153" s="4" t="s">
        <v>1108</v>
      </c>
      <c r="B1153" s="4">
        <v>1185732</v>
      </c>
      <c r="C1153" s="5">
        <v>44482</v>
      </c>
      <c r="D1153" s="4" t="s">
        <v>150</v>
      </c>
      <c r="E1153" s="12" t="s">
        <v>1087</v>
      </c>
      <c r="F1153" s="13">
        <v>400</v>
      </c>
      <c r="G1153">
        <v>250</v>
      </c>
      <c r="H1153">
        <v>100000</v>
      </c>
      <c r="I1153" s="10">
        <v>35000</v>
      </c>
      <c r="J1153">
        <f t="shared" si="18"/>
        <v>135</v>
      </c>
    </row>
    <row r="1154" spans="1:10">
      <c r="A1154" s="4" t="s">
        <v>1108</v>
      </c>
      <c r="B1154" s="4">
        <v>1185732</v>
      </c>
      <c r="C1154" s="5">
        <v>44483</v>
      </c>
      <c r="D1154" s="4" t="s">
        <v>150</v>
      </c>
      <c r="E1154" s="12" t="s">
        <v>1087</v>
      </c>
      <c r="F1154" s="13">
        <v>300</v>
      </c>
      <c r="G1154">
        <v>250</v>
      </c>
      <c r="H1154">
        <v>75000</v>
      </c>
      <c r="I1154" s="10">
        <v>30000</v>
      </c>
      <c r="J1154">
        <f t="shared" si="18"/>
        <v>135</v>
      </c>
    </row>
    <row r="1155" spans="1:10">
      <c r="A1155" s="4" t="s">
        <v>1108</v>
      </c>
      <c r="B1155" s="4">
        <v>1185732</v>
      </c>
      <c r="C1155" s="5">
        <v>44484</v>
      </c>
      <c r="D1155" s="4" t="s">
        <v>150</v>
      </c>
      <c r="E1155" s="12" t="s">
        <v>1087</v>
      </c>
      <c r="F1155" s="13">
        <v>350</v>
      </c>
      <c r="G1155">
        <v>100</v>
      </c>
      <c r="H1155">
        <v>35000</v>
      </c>
      <c r="I1155" s="10">
        <v>10500</v>
      </c>
      <c r="J1155">
        <f t="shared" si="18"/>
        <v>135</v>
      </c>
    </row>
    <row r="1156" spans="1:10">
      <c r="A1156" s="4" t="s">
        <v>1108</v>
      </c>
      <c r="B1156" s="4">
        <v>1185732</v>
      </c>
      <c r="C1156" s="5">
        <v>44485</v>
      </c>
      <c r="D1156" s="4" t="s">
        <v>14</v>
      </c>
      <c r="E1156" s="12" t="s">
        <v>1087</v>
      </c>
      <c r="F1156" s="13">
        <v>500</v>
      </c>
      <c r="G1156">
        <v>150</v>
      </c>
      <c r="H1156">
        <v>75000</v>
      </c>
      <c r="I1156" s="10">
        <v>18750</v>
      </c>
      <c r="J1156">
        <f t="shared" si="18"/>
        <v>135</v>
      </c>
    </row>
    <row r="1157" spans="1:10">
      <c r="A1157" s="4" t="s">
        <v>1108</v>
      </c>
      <c r="B1157" s="4">
        <v>1185732</v>
      </c>
      <c r="C1157" s="5">
        <v>44486</v>
      </c>
      <c r="D1157" s="4" t="s">
        <v>14</v>
      </c>
      <c r="E1157" s="12" t="s">
        <v>1087</v>
      </c>
      <c r="F1157" s="13">
        <v>400</v>
      </c>
      <c r="G1157">
        <v>250</v>
      </c>
      <c r="H1157">
        <v>100000</v>
      </c>
      <c r="I1157" s="10">
        <v>40000</v>
      </c>
      <c r="J1157">
        <f t="shared" ref="J1157:J1220" si="19">VLOOKUP(A1157,L$9:M$14,2,0)</f>
        <v>135</v>
      </c>
    </row>
    <row r="1158" spans="1:10">
      <c r="A1158" s="4" t="s">
        <v>1108</v>
      </c>
      <c r="B1158" s="4">
        <v>1185732</v>
      </c>
      <c r="C1158" s="5">
        <v>44487</v>
      </c>
      <c r="D1158" s="4" t="s">
        <v>14</v>
      </c>
      <c r="E1158" s="12" t="s">
        <v>1086</v>
      </c>
      <c r="F1158" s="13">
        <v>400</v>
      </c>
      <c r="G1158">
        <v>500</v>
      </c>
      <c r="H1158">
        <v>200000</v>
      </c>
      <c r="I1158" s="10">
        <v>70000</v>
      </c>
      <c r="J1158">
        <f t="shared" si="19"/>
        <v>135</v>
      </c>
    </row>
    <row r="1159" spans="1:10">
      <c r="A1159" s="4" t="s">
        <v>1108</v>
      </c>
      <c r="B1159" s="4">
        <v>1185732</v>
      </c>
      <c r="C1159" s="5">
        <v>44488</v>
      </c>
      <c r="D1159" s="4" t="s">
        <v>14</v>
      </c>
      <c r="E1159" s="12" t="s">
        <v>1086</v>
      </c>
      <c r="F1159" s="13">
        <v>400.00000000000006</v>
      </c>
      <c r="G1159">
        <v>150</v>
      </c>
      <c r="H1159">
        <v>60000.000000000007</v>
      </c>
      <c r="I1159" s="10">
        <v>21000</v>
      </c>
      <c r="J1159">
        <f t="shared" si="19"/>
        <v>135</v>
      </c>
    </row>
    <row r="1160" spans="1:10">
      <c r="A1160" s="4" t="s">
        <v>1108</v>
      </c>
      <c r="B1160" s="4">
        <v>1185732</v>
      </c>
      <c r="C1160" s="5">
        <v>44489</v>
      </c>
      <c r="D1160" s="4" t="s">
        <v>14</v>
      </c>
      <c r="E1160" s="12" t="s">
        <v>1087</v>
      </c>
      <c r="F1160" s="13">
        <v>300</v>
      </c>
      <c r="G1160">
        <v>200</v>
      </c>
      <c r="H1160">
        <v>60000</v>
      </c>
      <c r="I1160" s="10">
        <v>24000</v>
      </c>
      <c r="J1160">
        <f t="shared" si="19"/>
        <v>135</v>
      </c>
    </row>
    <row r="1161" spans="1:10">
      <c r="A1161" s="4" t="s">
        <v>1108</v>
      </c>
      <c r="B1161" s="4">
        <v>1185732</v>
      </c>
      <c r="C1161" s="5">
        <v>44490</v>
      </c>
      <c r="D1161" s="4" t="s">
        <v>14</v>
      </c>
      <c r="E1161" s="12" t="s">
        <v>1086</v>
      </c>
      <c r="F1161" s="13">
        <v>350</v>
      </c>
      <c r="G1161">
        <v>75</v>
      </c>
      <c r="H1161">
        <v>26250</v>
      </c>
      <c r="I1161" s="10">
        <v>7875</v>
      </c>
      <c r="J1161">
        <f t="shared" si="19"/>
        <v>135</v>
      </c>
    </row>
    <row r="1162" spans="1:10">
      <c r="A1162" s="4" t="s">
        <v>1108</v>
      </c>
      <c r="B1162" s="4">
        <v>1185732</v>
      </c>
      <c r="C1162" s="5">
        <v>44491</v>
      </c>
      <c r="D1162" s="4" t="s">
        <v>14</v>
      </c>
      <c r="E1162" s="12" t="s">
        <v>1087</v>
      </c>
      <c r="F1162" s="13">
        <v>500</v>
      </c>
      <c r="G1162">
        <v>150</v>
      </c>
      <c r="H1162">
        <v>75000</v>
      </c>
      <c r="I1162" s="10">
        <v>18750</v>
      </c>
      <c r="J1162">
        <f t="shared" si="19"/>
        <v>135</v>
      </c>
    </row>
    <row r="1163" spans="1:10">
      <c r="A1163" s="4" t="s">
        <v>1108</v>
      </c>
      <c r="B1163" s="4">
        <v>1185732</v>
      </c>
      <c r="C1163" s="5">
        <v>44492</v>
      </c>
      <c r="D1163" s="4" t="s">
        <v>14</v>
      </c>
      <c r="E1163" s="12" t="s">
        <v>1088</v>
      </c>
      <c r="F1163" s="13">
        <v>400</v>
      </c>
      <c r="G1163">
        <v>250</v>
      </c>
      <c r="H1163">
        <v>100000</v>
      </c>
      <c r="I1163" s="10">
        <v>40000</v>
      </c>
      <c r="J1163">
        <f t="shared" si="19"/>
        <v>135</v>
      </c>
    </row>
    <row r="1164" spans="1:10">
      <c r="A1164" s="4" t="s">
        <v>1108</v>
      </c>
      <c r="B1164" s="4">
        <v>1185732</v>
      </c>
      <c r="C1164" s="5">
        <v>44493</v>
      </c>
      <c r="D1164" s="4" t="s">
        <v>14</v>
      </c>
      <c r="E1164" s="12" t="s">
        <v>1086</v>
      </c>
      <c r="F1164" s="13">
        <v>400</v>
      </c>
      <c r="G1164">
        <v>470</v>
      </c>
      <c r="H1164">
        <v>188000</v>
      </c>
      <c r="I1164" s="10">
        <v>65800</v>
      </c>
      <c r="J1164">
        <f t="shared" si="19"/>
        <v>135</v>
      </c>
    </row>
    <row r="1165" spans="1:10">
      <c r="A1165" s="4" t="s">
        <v>1108</v>
      </c>
      <c r="B1165" s="4">
        <v>1185732</v>
      </c>
      <c r="C1165" s="5">
        <v>44494</v>
      </c>
      <c r="D1165" s="4" t="s">
        <v>14</v>
      </c>
      <c r="E1165" s="12" t="s">
        <v>1087</v>
      </c>
      <c r="F1165" s="13">
        <v>400</v>
      </c>
      <c r="G1165">
        <v>175</v>
      </c>
      <c r="H1165">
        <v>70000</v>
      </c>
      <c r="I1165" s="10">
        <v>24500</v>
      </c>
      <c r="J1165">
        <f t="shared" si="19"/>
        <v>135</v>
      </c>
    </row>
    <row r="1166" spans="1:10">
      <c r="A1166" s="4" t="s">
        <v>1108</v>
      </c>
      <c r="B1166" s="4">
        <v>1185732</v>
      </c>
      <c r="C1166" s="5">
        <v>44495</v>
      </c>
      <c r="D1166" s="4" t="s">
        <v>14</v>
      </c>
      <c r="E1166" s="12" t="s">
        <v>1087</v>
      </c>
      <c r="F1166" s="13">
        <v>300</v>
      </c>
      <c r="G1166">
        <v>200</v>
      </c>
      <c r="H1166">
        <v>60000</v>
      </c>
      <c r="I1166" s="10">
        <v>24000</v>
      </c>
      <c r="J1166">
        <f t="shared" si="19"/>
        <v>135</v>
      </c>
    </row>
    <row r="1167" spans="1:10">
      <c r="A1167" s="4" t="s">
        <v>1108</v>
      </c>
      <c r="B1167" s="4">
        <v>1185732</v>
      </c>
      <c r="C1167" s="5">
        <v>44496</v>
      </c>
      <c r="D1167" s="4" t="s">
        <v>14</v>
      </c>
      <c r="E1167" s="12" t="s">
        <v>1087</v>
      </c>
      <c r="F1167" s="13">
        <v>350</v>
      </c>
      <c r="G1167">
        <v>50</v>
      </c>
      <c r="H1167">
        <v>17500</v>
      </c>
      <c r="I1167" s="10">
        <v>5250</v>
      </c>
      <c r="J1167">
        <f t="shared" si="19"/>
        <v>135</v>
      </c>
    </row>
    <row r="1168" spans="1:10">
      <c r="A1168" s="4" t="s">
        <v>1108</v>
      </c>
      <c r="B1168" s="4">
        <v>1185732</v>
      </c>
      <c r="C1168" s="5">
        <v>44497</v>
      </c>
      <c r="D1168" s="4" t="s">
        <v>14</v>
      </c>
      <c r="E1168" s="12" t="s">
        <v>1087</v>
      </c>
      <c r="F1168" s="13">
        <v>500</v>
      </c>
      <c r="G1168">
        <v>100</v>
      </c>
      <c r="H1168">
        <v>50000</v>
      </c>
      <c r="I1168" s="10">
        <v>12500</v>
      </c>
      <c r="J1168">
        <f t="shared" si="19"/>
        <v>135</v>
      </c>
    </row>
    <row r="1169" spans="1:10">
      <c r="A1169" s="4" t="s">
        <v>1108</v>
      </c>
      <c r="B1169" s="4">
        <v>1185732</v>
      </c>
      <c r="C1169" s="5">
        <v>44498</v>
      </c>
      <c r="D1169" s="4" t="s">
        <v>14</v>
      </c>
      <c r="E1169" s="12" t="s">
        <v>1086</v>
      </c>
      <c r="F1169" s="13">
        <v>400</v>
      </c>
      <c r="G1169">
        <v>200</v>
      </c>
      <c r="H1169">
        <v>80000</v>
      </c>
      <c r="I1169" s="10">
        <v>32000</v>
      </c>
      <c r="J1169">
        <f t="shared" si="19"/>
        <v>135</v>
      </c>
    </row>
    <row r="1170" spans="1:10">
      <c r="A1170" s="4" t="s">
        <v>1108</v>
      </c>
      <c r="B1170" s="4">
        <v>1185732</v>
      </c>
      <c r="C1170" s="5">
        <v>44499</v>
      </c>
      <c r="D1170" s="4" t="s">
        <v>14</v>
      </c>
      <c r="E1170" s="12" t="s">
        <v>1087</v>
      </c>
      <c r="F1170" s="13">
        <v>400</v>
      </c>
      <c r="G1170">
        <v>450</v>
      </c>
      <c r="H1170">
        <v>180000</v>
      </c>
      <c r="I1170" s="10">
        <v>63000</v>
      </c>
      <c r="J1170">
        <f t="shared" si="19"/>
        <v>135</v>
      </c>
    </row>
    <row r="1171" spans="1:10">
      <c r="A1171" s="4" t="s">
        <v>1108</v>
      </c>
      <c r="B1171" s="4">
        <v>1185732</v>
      </c>
      <c r="C1171" s="5">
        <v>44500</v>
      </c>
      <c r="D1171" s="4" t="s">
        <v>14</v>
      </c>
      <c r="E1171" s="12" t="s">
        <v>1087</v>
      </c>
      <c r="F1171" s="13">
        <v>400.00000000000006</v>
      </c>
      <c r="G1171">
        <v>150</v>
      </c>
      <c r="H1171">
        <v>60000.000000000007</v>
      </c>
      <c r="I1171" s="10">
        <v>21000</v>
      </c>
      <c r="J1171">
        <f t="shared" si="19"/>
        <v>135</v>
      </c>
    </row>
    <row r="1172" spans="1:10">
      <c r="A1172" s="4" t="s">
        <v>1108</v>
      </c>
      <c r="B1172" s="4">
        <v>1185732</v>
      </c>
      <c r="C1172" s="5">
        <v>44501</v>
      </c>
      <c r="D1172" s="4" t="s">
        <v>14</v>
      </c>
      <c r="E1172" s="12" t="s">
        <v>1087</v>
      </c>
      <c r="F1172" s="13">
        <v>300</v>
      </c>
      <c r="G1172">
        <v>150</v>
      </c>
      <c r="H1172">
        <v>45000</v>
      </c>
      <c r="I1172" s="10">
        <v>18000</v>
      </c>
      <c r="J1172">
        <f t="shared" si="19"/>
        <v>135</v>
      </c>
    </row>
    <row r="1173" spans="1:10">
      <c r="A1173" s="4" t="s">
        <v>1108</v>
      </c>
      <c r="B1173" s="4">
        <v>1185732</v>
      </c>
      <c r="C1173" s="5">
        <v>44502</v>
      </c>
      <c r="D1173" s="4" t="s">
        <v>14</v>
      </c>
      <c r="E1173" s="12" t="s">
        <v>1088</v>
      </c>
      <c r="F1173" s="13">
        <v>350</v>
      </c>
      <c r="G1173">
        <v>75</v>
      </c>
      <c r="H1173">
        <v>26250</v>
      </c>
      <c r="I1173" s="10">
        <v>7875</v>
      </c>
      <c r="J1173">
        <f t="shared" si="19"/>
        <v>135</v>
      </c>
    </row>
    <row r="1174" spans="1:10">
      <c r="A1174" s="4" t="s">
        <v>1108</v>
      </c>
      <c r="B1174" s="4">
        <v>1185732</v>
      </c>
      <c r="C1174" s="5">
        <v>44503</v>
      </c>
      <c r="D1174" s="4" t="s">
        <v>14</v>
      </c>
      <c r="E1174" s="12" t="s">
        <v>1087</v>
      </c>
      <c r="F1174" s="13">
        <v>500</v>
      </c>
      <c r="G1174">
        <v>75</v>
      </c>
      <c r="H1174">
        <v>37500</v>
      </c>
      <c r="I1174" s="10">
        <v>9375</v>
      </c>
      <c r="J1174">
        <f t="shared" si="19"/>
        <v>135</v>
      </c>
    </row>
    <row r="1175" spans="1:10">
      <c r="A1175" s="4" t="s">
        <v>1108</v>
      </c>
      <c r="B1175" s="4">
        <v>1185732</v>
      </c>
      <c r="C1175" s="5">
        <v>44504</v>
      </c>
      <c r="D1175" s="4" t="s">
        <v>14</v>
      </c>
      <c r="E1175" s="12" t="s">
        <v>1087</v>
      </c>
      <c r="F1175" s="13">
        <v>400</v>
      </c>
      <c r="G1175">
        <v>225</v>
      </c>
      <c r="H1175">
        <v>90000</v>
      </c>
      <c r="I1175" s="10">
        <v>36000</v>
      </c>
      <c r="J1175">
        <f t="shared" si="19"/>
        <v>135</v>
      </c>
    </row>
    <row r="1176" spans="1:10">
      <c r="A1176" s="4" t="s">
        <v>1108</v>
      </c>
      <c r="B1176" s="4">
        <v>1185732</v>
      </c>
      <c r="C1176" s="5">
        <v>44505</v>
      </c>
      <c r="D1176" s="4" t="s">
        <v>14</v>
      </c>
      <c r="E1176" s="12" t="s">
        <v>1087</v>
      </c>
      <c r="F1176" s="13">
        <v>550</v>
      </c>
      <c r="G1176">
        <v>495</v>
      </c>
      <c r="H1176">
        <v>272250</v>
      </c>
      <c r="I1176" s="10">
        <v>95287.5</v>
      </c>
      <c r="J1176">
        <f t="shared" si="19"/>
        <v>135</v>
      </c>
    </row>
    <row r="1177" spans="1:10">
      <c r="A1177" s="4" t="s">
        <v>1108</v>
      </c>
      <c r="B1177" s="4">
        <v>1185732</v>
      </c>
      <c r="C1177" s="5">
        <v>44506</v>
      </c>
      <c r="D1177" s="4" t="s">
        <v>14</v>
      </c>
      <c r="E1177" s="12" t="s">
        <v>1087</v>
      </c>
      <c r="F1177" s="13">
        <v>500</v>
      </c>
      <c r="G1177">
        <v>200</v>
      </c>
      <c r="H1177">
        <v>100000</v>
      </c>
      <c r="I1177" s="10">
        <v>35000</v>
      </c>
      <c r="J1177">
        <f t="shared" si="19"/>
        <v>135</v>
      </c>
    </row>
    <row r="1178" spans="1:10">
      <c r="A1178" s="4" t="s">
        <v>1108</v>
      </c>
      <c r="B1178" s="4">
        <v>1185732</v>
      </c>
      <c r="C1178" s="5">
        <v>44507</v>
      </c>
      <c r="D1178" s="4" t="s">
        <v>14</v>
      </c>
      <c r="E1178" s="12" t="s">
        <v>1087</v>
      </c>
      <c r="F1178" s="13">
        <v>450</v>
      </c>
      <c r="G1178">
        <v>175</v>
      </c>
      <c r="H1178">
        <v>78750</v>
      </c>
      <c r="I1178" s="10">
        <v>31500</v>
      </c>
      <c r="J1178">
        <f t="shared" si="19"/>
        <v>135</v>
      </c>
    </row>
    <row r="1179" spans="1:10">
      <c r="A1179" s="4" t="s">
        <v>1108</v>
      </c>
      <c r="B1179" s="4">
        <v>1185732</v>
      </c>
      <c r="C1179" s="5">
        <v>44508</v>
      </c>
      <c r="D1179" s="4" t="s">
        <v>14</v>
      </c>
      <c r="E1179" s="12" t="s">
        <v>1087</v>
      </c>
      <c r="F1179" s="13">
        <v>450</v>
      </c>
      <c r="G1179">
        <v>125</v>
      </c>
      <c r="H1179">
        <v>56250</v>
      </c>
      <c r="I1179" s="10">
        <v>16875</v>
      </c>
      <c r="J1179">
        <f t="shared" si="19"/>
        <v>135</v>
      </c>
    </row>
    <row r="1180" spans="1:10">
      <c r="A1180" s="4" t="s">
        <v>1108</v>
      </c>
      <c r="B1180" s="4">
        <v>1185732</v>
      </c>
      <c r="C1180" s="5">
        <v>44509</v>
      </c>
      <c r="D1180" s="4" t="s">
        <v>14</v>
      </c>
      <c r="E1180" s="12" t="s">
        <v>1087</v>
      </c>
      <c r="F1180" s="13">
        <v>550</v>
      </c>
      <c r="G1180">
        <v>150</v>
      </c>
      <c r="H1180">
        <v>82500</v>
      </c>
      <c r="I1180" s="10">
        <v>20625</v>
      </c>
      <c r="J1180">
        <f t="shared" si="19"/>
        <v>135</v>
      </c>
    </row>
    <row r="1181" spans="1:10">
      <c r="A1181" s="4" t="s">
        <v>1108</v>
      </c>
      <c r="B1181" s="4">
        <v>1185732</v>
      </c>
      <c r="C1181" s="5">
        <v>44510</v>
      </c>
      <c r="D1181" s="4" t="s">
        <v>14</v>
      </c>
      <c r="E1181" s="12" t="s">
        <v>1089</v>
      </c>
      <c r="F1181" s="13">
        <v>600</v>
      </c>
      <c r="G1181">
        <v>275</v>
      </c>
      <c r="H1181">
        <v>165000</v>
      </c>
      <c r="I1181" s="10">
        <v>66000</v>
      </c>
      <c r="J1181">
        <f t="shared" si="19"/>
        <v>135</v>
      </c>
    </row>
    <row r="1182" spans="1:10">
      <c r="A1182" s="4" t="s">
        <v>1108</v>
      </c>
      <c r="B1182" s="4">
        <v>1185732</v>
      </c>
      <c r="C1182" s="5">
        <v>44511</v>
      </c>
      <c r="D1182" s="4" t="s">
        <v>14</v>
      </c>
      <c r="E1182" s="12" t="s">
        <v>1087</v>
      </c>
      <c r="F1182" s="13">
        <v>550</v>
      </c>
      <c r="G1182">
        <v>525</v>
      </c>
      <c r="H1182">
        <v>288750</v>
      </c>
      <c r="I1182" s="10">
        <v>101062.5</v>
      </c>
      <c r="J1182">
        <f t="shared" si="19"/>
        <v>135</v>
      </c>
    </row>
    <row r="1183" spans="1:10">
      <c r="A1183" s="4" t="s">
        <v>1108</v>
      </c>
      <c r="B1183" s="4">
        <v>1185732</v>
      </c>
      <c r="C1183" s="5">
        <v>44512</v>
      </c>
      <c r="D1183" s="4" t="s">
        <v>14</v>
      </c>
      <c r="E1183" s="12" t="s">
        <v>1086</v>
      </c>
      <c r="F1183" s="13">
        <v>500</v>
      </c>
      <c r="G1183">
        <v>275</v>
      </c>
      <c r="H1183">
        <v>137500</v>
      </c>
      <c r="I1183" s="10">
        <v>48125</v>
      </c>
      <c r="J1183">
        <f t="shared" si="19"/>
        <v>135</v>
      </c>
    </row>
    <row r="1184" spans="1:10">
      <c r="A1184" s="4" t="s">
        <v>1108</v>
      </c>
      <c r="B1184" s="4">
        <v>1185732</v>
      </c>
      <c r="C1184" s="5">
        <v>44513</v>
      </c>
      <c r="D1184" s="4" t="s">
        <v>14</v>
      </c>
      <c r="E1184" s="12" t="s">
        <v>1086</v>
      </c>
      <c r="F1184" s="13">
        <v>450</v>
      </c>
      <c r="G1184">
        <v>200</v>
      </c>
      <c r="H1184">
        <v>90000</v>
      </c>
      <c r="I1184" s="10">
        <v>36000</v>
      </c>
      <c r="J1184">
        <f t="shared" si="19"/>
        <v>135</v>
      </c>
    </row>
    <row r="1185" spans="1:10">
      <c r="A1185" s="4" t="s">
        <v>1108</v>
      </c>
      <c r="B1185" s="4">
        <v>1185732</v>
      </c>
      <c r="C1185" s="5">
        <v>44514</v>
      </c>
      <c r="D1185" s="4" t="s">
        <v>14</v>
      </c>
      <c r="E1185" s="12" t="s">
        <v>1090</v>
      </c>
      <c r="F1185" s="13">
        <v>450</v>
      </c>
      <c r="G1185">
        <v>175</v>
      </c>
      <c r="H1185">
        <v>78750</v>
      </c>
      <c r="I1185" s="10">
        <v>23625</v>
      </c>
      <c r="J1185">
        <f t="shared" si="19"/>
        <v>135</v>
      </c>
    </row>
    <row r="1186" spans="1:10">
      <c r="A1186" s="4" t="s">
        <v>1108</v>
      </c>
      <c r="B1186" s="4">
        <v>1185732</v>
      </c>
      <c r="C1186" s="5">
        <v>44515</v>
      </c>
      <c r="D1186" s="4" t="s">
        <v>14</v>
      </c>
      <c r="E1186" s="12" t="s">
        <v>1087</v>
      </c>
      <c r="F1186" s="13">
        <v>550</v>
      </c>
      <c r="G1186">
        <v>175</v>
      </c>
      <c r="H1186">
        <v>96250</v>
      </c>
      <c r="I1186" s="10">
        <v>24062.5</v>
      </c>
      <c r="J1186">
        <f t="shared" si="19"/>
        <v>135</v>
      </c>
    </row>
    <row r="1187" spans="1:10">
      <c r="A1187" s="4" t="s">
        <v>1108</v>
      </c>
      <c r="B1187" s="4">
        <v>1185732</v>
      </c>
      <c r="C1187" s="5">
        <v>44516</v>
      </c>
      <c r="D1187" s="4" t="s">
        <v>14</v>
      </c>
      <c r="E1187" s="12" t="s">
        <v>1087</v>
      </c>
      <c r="F1187" s="13">
        <v>600</v>
      </c>
      <c r="G1187">
        <v>325</v>
      </c>
      <c r="H1187">
        <v>195000</v>
      </c>
      <c r="I1187" s="10">
        <v>78000</v>
      </c>
      <c r="J1187">
        <f t="shared" si="19"/>
        <v>135</v>
      </c>
    </row>
    <row r="1188" spans="1:10">
      <c r="A1188" s="4" t="s">
        <v>1108</v>
      </c>
      <c r="B1188" s="4">
        <v>1185732</v>
      </c>
      <c r="C1188" s="5">
        <v>44517</v>
      </c>
      <c r="D1188" s="4" t="s">
        <v>14</v>
      </c>
      <c r="E1188" s="12" t="s">
        <v>1086</v>
      </c>
      <c r="F1188" s="13">
        <v>550</v>
      </c>
      <c r="G1188">
        <v>550</v>
      </c>
      <c r="H1188">
        <v>302500</v>
      </c>
      <c r="I1188" s="10">
        <v>105875</v>
      </c>
      <c r="J1188">
        <f t="shared" si="19"/>
        <v>135</v>
      </c>
    </row>
    <row r="1189" spans="1:10">
      <c r="A1189" s="4" t="s">
        <v>1108</v>
      </c>
      <c r="B1189" s="4">
        <v>1185732</v>
      </c>
      <c r="C1189" s="5">
        <v>44518</v>
      </c>
      <c r="D1189" s="4" t="s">
        <v>14</v>
      </c>
      <c r="E1189" s="12" t="s">
        <v>1086</v>
      </c>
      <c r="F1189" s="13">
        <v>500</v>
      </c>
      <c r="G1189">
        <v>300</v>
      </c>
      <c r="H1189">
        <v>150000</v>
      </c>
      <c r="I1189" s="10">
        <v>52500</v>
      </c>
      <c r="J1189">
        <f t="shared" si="19"/>
        <v>135</v>
      </c>
    </row>
    <row r="1190" spans="1:10">
      <c r="A1190" s="4" t="s">
        <v>1108</v>
      </c>
      <c r="B1190" s="4">
        <v>1185732</v>
      </c>
      <c r="C1190" s="5">
        <v>44519</v>
      </c>
      <c r="D1190" s="4" t="s">
        <v>14</v>
      </c>
      <c r="E1190" s="12" t="s">
        <v>1087</v>
      </c>
      <c r="F1190" s="13">
        <v>450</v>
      </c>
      <c r="G1190">
        <v>225</v>
      </c>
      <c r="H1190">
        <v>101250</v>
      </c>
      <c r="I1190" s="10">
        <v>40500</v>
      </c>
      <c r="J1190">
        <f t="shared" si="19"/>
        <v>135</v>
      </c>
    </row>
    <row r="1191" spans="1:10">
      <c r="A1191" s="4" t="s">
        <v>1108</v>
      </c>
      <c r="B1191" s="4">
        <v>1185732</v>
      </c>
      <c r="C1191" s="5">
        <v>44520</v>
      </c>
      <c r="D1191" s="4" t="s">
        <v>14</v>
      </c>
      <c r="E1191" s="12" t="s">
        <v>1086</v>
      </c>
      <c r="F1191" s="13">
        <v>450</v>
      </c>
      <c r="G1191">
        <v>175</v>
      </c>
      <c r="H1191">
        <v>78750</v>
      </c>
      <c r="I1191" s="10">
        <v>23625</v>
      </c>
      <c r="J1191">
        <f t="shared" si="19"/>
        <v>135</v>
      </c>
    </row>
    <row r="1192" spans="1:10">
      <c r="A1192" s="4" t="s">
        <v>1108</v>
      </c>
      <c r="B1192" s="4">
        <v>1185732</v>
      </c>
      <c r="C1192" s="5">
        <v>44521</v>
      </c>
      <c r="D1192" s="4" t="s">
        <v>14</v>
      </c>
      <c r="E1192" s="12" t="s">
        <v>1086</v>
      </c>
      <c r="F1192" s="13">
        <v>550</v>
      </c>
      <c r="G1192">
        <v>200</v>
      </c>
      <c r="H1192">
        <v>110000</v>
      </c>
      <c r="I1192" s="10">
        <v>27500</v>
      </c>
      <c r="J1192">
        <f t="shared" si="19"/>
        <v>135</v>
      </c>
    </row>
    <row r="1193" spans="1:10">
      <c r="A1193" s="4" t="s">
        <v>1108</v>
      </c>
      <c r="B1193" s="4">
        <v>1185732</v>
      </c>
      <c r="C1193" s="5">
        <v>44550</v>
      </c>
      <c r="D1193" s="4" t="s">
        <v>14</v>
      </c>
      <c r="E1193" s="12" t="s">
        <v>1087</v>
      </c>
      <c r="F1193" s="13">
        <v>600</v>
      </c>
      <c r="G1193">
        <v>375</v>
      </c>
      <c r="H1193">
        <v>225000</v>
      </c>
      <c r="I1193" s="10">
        <v>90000</v>
      </c>
      <c r="J1193">
        <f t="shared" si="19"/>
        <v>135</v>
      </c>
    </row>
    <row r="1194" spans="1:10">
      <c r="A1194" s="4" t="s">
        <v>1108</v>
      </c>
      <c r="B1194" s="4">
        <v>1185732</v>
      </c>
      <c r="C1194" s="5">
        <v>44551</v>
      </c>
      <c r="D1194" s="4" t="s">
        <v>14</v>
      </c>
      <c r="E1194" s="12" t="s">
        <v>1087</v>
      </c>
      <c r="F1194" s="13">
        <v>550</v>
      </c>
      <c r="G1194">
        <v>525</v>
      </c>
      <c r="H1194">
        <v>288750</v>
      </c>
      <c r="I1194" s="10">
        <v>101062.5</v>
      </c>
      <c r="J1194">
        <f t="shared" si="19"/>
        <v>135</v>
      </c>
    </row>
    <row r="1195" spans="1:10">
      <c r="A1195" s="4" t="s">
        <v>1108</v>
      </c>
      <c r="B1195" s="4">
        <v>1185732</v>
      </c>
      <c r="C1195" s="5">
        <v>44552</v>
      </c>
      <c r="D1195" s="4" t="s">
        <v>14</v>
      </c>
      <c r="E1195" s="12" t="s">
        <v>1086</v>
      </c>
      <c r="F1195" s="13">
        <v>500</v>
      </c>
      <c r="G1195">
        <v>300</v>
      </c>
      <c r="H1195">
        <v>150000</v>
      </c>
      <c r="I1195" s="10">
        <v>52500</v>
      </c>
      <c r="J1195">
        <f t="shared" si="19"/>
        <v>135</v>
      </c>
    </row>
    <row r="1196" spans="1:10">
      <c r="A1196" s="4" t="s">
        <v>1108</v>
      </c>
      <c r="B1196" s="4">
        <v>1185732</v>
      </c>
      <c r="C1196" s="5">
        <v>44553</v>
      </c>
      <c r="D1196" s="4" t="s">
        <v>14</v>
      </c>
      <c r="E1196" s="12" t="s">
        <v>1087</v>
      </c>
      <c r="F1196" s="13">
        <v>450</v>
      </c>
      <c r="G1196">
        <v>225</v>
      </c>
      <c r="H1196">
        <v>101250</v>
      </c>
      <c r="I1196" s="10">
        <v>40500</v>
      </c>
      <c r="J1196">
        <f t="shared" si="19"/>
        <v>135</v>
      </c>
    </row>
    <row r="1197" spans="1:10">
      <c r="A1197" s="4" t="s">
        <v>1108</v>
      </c>
      <c r="B1197" s="4">
        <v>1185732</v>
      </c>
      <c r="C1197" s="5">
        <v>44554</v>
      </c>
      <c r="D1197" s="4" t="s">
        <v>14</v>
      </c>
      <c r="E1197" s="12" t="s">
        <v>1087</v>
      </c>
      <c r="F1197" s="13">
        <v>450</v>
      </c>
      <c r="G1197">
        <v>175</v>
      </c>
      <c r="H1197">
        <v>78750</v>
      </c>
      <c r="I1197" s="10">
        <v>23625</v>
      </c>
      <c r="J1197">
        <f t="shared" si="19"/>
        <v>135</v>
      </c>
    </row>
    <row r="1198" spans="1:10">
      <c r="A1198" s="4" t="s">
        <v>1108</v>
      </c>
      <c r="B1198" s="4">
        <v>1185732</v>
      </c>
      <c r="C1198" s="5">
        <v>44555</v>
      </c>
      <c r="D1198" s="4" t="s">
        <v>14</v>
      </c>
      <c r="E1198" s="12" t="s">
        <v>1088</v>
      </c>
      <c r="F1198" s="13">
        <v>550</v>
      </c>
      <c r="G1198">
        <v>150</v>
      </c>
      <c r="H1198">
        <v>82500</v>
      </c>
      <c r="I1198" s="10">
        <v>20625</v>
      </c>
      <c r="J1198">
        <f t="shared" si="19"/>
        <v>135</v>
      </c>
    </row>
    <row r="1199" spans="1:10">
      <c r="A1199" s="4" t="s">
        <v>1108</v>
      </c>
      <c r="B1199" s="4">
        <v>1185732</v>
      </c>
      <c r="C1199" s="5">
        <v>44556</v>
      </c>
      <c r="D1199" s="4" t="s">
        <v>14</v>
      </c>
      <c r="E1199" s="12" t="s">
        <v>1087</v>
      </c>
      <c r="F1199" s="13">
        <v>600</v>
      </c>
      <c r="G1199">
        <v>325</v>
      </c>
      <c r="H1199">
        <v>195000</v>
      </c>
      <c r="I1199" s="10">
        <v>78000</v>
      </c>
      <c r="J1199">
        <f t="shared" si="19"/>
        <v>135</v>
      </c>
    </row>
    <row r="1200" spans="1:10">
      <c r="A1200" s="4" t="s">
        <v>1108</v>
      </c>
      <c r="B1200" s="4">
        <v>1185732</v>
      </c>
      <c r="C1200" s="5">
        <v>44557</v>
      </c>
      <c r="D1200" s="4" t="s">
        <v>14</v>
      </c>
      <c r="E1200" s="12" t="s">
        <v>1088</v>
      </c>
      <c r="F1200" s="13">
        <v>550.00000000000011</v>
      </c>
      <c r="G1200">
        <v>450</v>
      </c>
      <c r="H1200">
        <v>247500.00000000003</v>
      </c>
      <c r="I1200" s="10">
        <v>86625</v>
      </c>
      <c r="J1200">
        <f t="shared" si="19"/>
        <v>135</v>
      </c>
    </row>
    <row r="1201" spans="1:10">
      <c r="A1201" s="4" t="s">
        <v>1108</v>
      </c>
      <c r="B1201" s="4">
        <v>1185732</v>
      </c>
      <c r="C1201" s="5">
        <v>44558</v>
      </c>
      <c r="D1201" s="4" t="s">
        <v>14</v>
      </c>
      <c r="E1201" s="12" t="s">
        <v>1087</v>
      </c>
      <c r="F1201" s="13">
        <v>500.00000000000006</v>
      </c>
      <c r="G1201">
        <v>250</v>
      </c>
      <c r="H1201">
        <v>125000.00000000001</v>
      </c>
      <c r="I1201" s="10">
        <v>43750</v>
      </c>
      <c r="J1201">
        <f t="shared" si="19"/>
        <v>135</v>
      </c>
    </row>
    <row r="1202" spans="1:10">
      <c r="A1202" s="4" t="s">
        <v>1108</v>
      </c>
      <c r="B1202" s="4">
        <v>1185732</v>
      </c>
      <c r="C1202" s="5">
        <v>44559</v>
      </c>
      <c r="D1202" s="4" t="s">
        <v>14</v>
      </c>
      <c r="E1202" s="12" t="s">
        <v>1087</v>
      </c>
      <c r="F1202" s="13">
        <v>450</v>
      </c>
      <c r="G1202">
        <v>150</v>
      </c>
      <c r="H1202">
        <v>67500</v>
      </c>
      <c r="I1202" s="10">
        <v>27000</v>
      </c>
      <c r="J1202">
        <f t="shared" si="19"/>
        <v>135</v>
      </c>
    </row>
    <row r="1203" spans="1:10">
      <c r="A1203" s="4" t="s">
        <v>1108</v>
      </c>
      <c r="B1203" s="4">
        <v>1185732</v>
      </c>
      <c r="C1203" s="5">
        <v>44560</v>
      </c>
      <c r="D1203" s="4" t="s">
        <v>14</v>
      </c>
      <c r="E1203" s="12" t="s">
        <v>1087</v>
      </c>
      <c r="F1203" s="13">
        <v>450</v>
      </c>
      <c r="G1203">
        <v>125</v>
      </c>
      <c r="H1203">
        <v>56250</v>
      </c>
      <c r="I1203" s="10">
        <v>16875</v>
      </c>
      <c r="J1203">
        <f t="shared" si="19"/>
        <v>135</v>
      </c>
    </row>
    <row r="1204" spans="1:10">
      <c r="A1204" s="4" t="s">
        <v>1108</v>
      </c>
      <c r="B1204" s="4">
        <v>1185732</v>
      </c>
      <c r="C1204" s="5">
        <v>44561</v>
      </c>
      <c r="D1204" s="4" t="s">
        <v>14</v>
      </c>
      <c r="E1204" s="12" t="s">
        <v>1087</v>
      </c>
      <c r="F1204" s="13">
        <v>550</v>
      </c>
      <c r="G1204">
        <v>125</v>
      </c>
      <c r="H1204">
        <v>68750</v>
      </c>
      <c r="I1204" s="10">
        <v>17187.5</v>
      </c>
      <c r="J1204">
        <f t="shared" si="19"/>
        <v>135</v>
      </c>
    </row>
    <row r="1205" spans="1:10">
      <c r="A1205" s="4" t="s">
        <v>1108</v>
      </c>
      <c r="B1205" s="4">
        <v>1185732</v>
      </c>
      <c r="C1205" s="5">
        <v>44456</v>
      </c>
      <c r="D1205" s="4" t="s">
        <v>14</v>
      </c>
      <c r="E1205" s="12" t="s">
        <v>1087</v>
      </c>
      <c r="F1205" s="13">
        <v>600</v>
      </c>
      <c r="G1205">
        <v>225</v>
      </c>
      <c r="H1205">
        <v>135000</v>
      </c>
      <c r="I1205" s="10">
        <v>54000</v>
      </c>
      <c r="J1205">
        <f t="shared" si="19"/>
        <v>135</v>
      </c>
    </row>
    <row r="1206" spans="1:10">
      <c r="A1206" s="4" t="s">
        <v>1108</v>
      </c>
      <c r="B1206" s="4">
        <v>1185732</v>
      </c>
      <c r="C1206" s="5">
        <v>44488</v>
      </c>
      <c r="D1206" s="4" t="s">
        <v>14</v>
      </c>
      <c r="E1206" s="12" t="s">
        <v>1087</v>
      </c>
      <c r="F1206" s="13">
        <v>600.00000000000011</v>
      </c>
      <c r="G1206">
        <v>400</v>
      </c>
      <c r="H1206">
        <v>240000.00000000003</v>
      </c>
      <c r="I1206" s="10">
        <v>84000</v>
      </c>
      <c r="J1206">
        <f t="shared" si="19"/>
        <v>135</v>
      </c>
    </row>
    <row r="1207" spans="1:10">
      <c r="A1207" s="4" t="s">
        <v>1108</v>
      </c>
      <c r="B1207" s="4">
        <v>1185732</v>
      </c>
      <c r="C1207" s="5">
        <v>44488</v>
      </c>
      <c r="D1207" s="4" t="s">
        <v>14</v>
      </c>
      <c r="E1207" s="12" t="s">
        <v>1087</v>
      </c>
      <c r="F1207" s="13">
        <v>550.00000000000011</v>
      </c>
      <c r="G1207">
        <v>225</v>
      </c>
      <c r="H1207">
        <v>123750.00000000001</v>
      </c>
      <c r="I1207" s="10">
        <v>43312.5</v>
      </c>
      <c r="J1207">
        <f t="shared" si="19"/>
        <v>135</v>
      </c>
    </row>
    <row r="1208" spans="1:10">
      <c r="A1208" s="4" t="s">
        <v>1108</v>
      </c>
      <c r="B1208" s="4">
        <v>1185732</v>
      </c>
      <c r="C1208" s="5">
        <v>44488</v>
      </c>
      <c r="D1208" s="4" t="s">
        <v>14</v>
      </c>
      <c r="E1208" s="12" t="s">
        <v>1086</v>
      </c>
      <c r="F1208" s="13">
        <v>550</v>
      </c>
      <c r="G1208">
        <v>125</v>
      </c>
      <c r="H1208">
        <v>68750</v>
      </c>
      <c r="I1208" s="10">
        <v>27500</v>
      </c>
      <c r="J1208">
        <f t="shared" si="19"/>
        <v>135</v>
      </c>
    </row>
    <row r="1209" spans="1:10">
      <c r="A1209" s="4" t="s">
        <v>1108</v>
      </c>
      <c r="B1209" s="4">
        <v>1185732</v>
      </c>
      <c r="C1209" s="5">
        <v>44488</v>
      </c>
      <c r="D1209" s="4" t="s">
        <v>14</v>
      </c>
      <c r="E1209" s="12" t="s">
        <v>1086</v>
      </c>
      <c r="F1209" s="13">
        <v>550</v>
      </c>
      <c r="G1209">
        <v>100</v>
      </c>
      <c r="H1209">
        <v>55000</v>
      </c>
      <c r="I1209" s="10">
        <v>16500</v>
      </c>
      <c r="J1209">
        <f t="shared" si="19"/>
        <v>135</v>
      </c>
    </row>
    <row r="1210" spans="1:10">
      <c r="A1210" s="4" t="s">
        <v>1108</v>
      </c>
      <c r="B1210" s="4">
        <v>1185732</v>
      </c>
      <c r="C1210" s="5">
        <v>44488</v>
      </c>
      <c r="D1210" s="4" t="s">
        <v>14</v>
      </c>
      <c r="E1210" s="12" t="s">
        <v>1087</v>
      </c>
      <c r="F1210" s="13">
        <v>650</v>
      </c>
      <c r="G1210">
        <v>100</v>
      </c>
      <c r="H1210">
        <v>65000</v>
      </c>
      <c r="I1210" s="10">
        <v>16250</v>
      </c>
      <c r="J1210">
        <f t="shared" si="19"/>
        <v>135</v>
      </c>
    </row>
    <row r="1211" spans="1:10">
      <c r="A1211" s="4" t="s">
        <v>1108</v>
      </c>
      <c r="B1211" s="4">
        <v>1185732</v>
      </c>
      <c r="C1211" s="5">
        <v>44488</v>
      </c>
      <c r="D1211" s="4" t="s">
        <v>14</v>
      </c>
      <c r="E1211" s="12" t="s">
        <v>1086</v>
      </c>
      <c r="F1211" s="13">
        <v>700</v>
      </c>
      <c r="G1211">
        <v>225</v>
      </c>
      <c r="H1211">
        <v>157500</v>
      </c>
      <c r="I1211" s="10">
        <v>63000</v>
      </c>
      <c r="J1211">
        <f t="shared" si="19"/>
        <v>135</v>
      </c>
    </row>
    <row r="1212" spans="1:10">
      <c r="A1212" s="4" t="s">
        <v>1108</v>
      </c>
      <c r="B1212" s="4">
        <v>1185732</v>
      </c>
      <c r="C1212" s="5">
        <v>44518</v>
      </c>
      <c r="D1212" s="4" t="s">
        <v>14</v>
      </c>
      <c r="E1212" s="12" t="s">
        <v>1087</v>
      </c>
      <c r="F1212" s="13">
        <v>650.00000000000011</v>
      </c>
      <c r="G1212">
        <v>375</v>
      </c>
      <c r="H1212">
        <v>243750.00000000003</v>
      </c>
      <c r="I1212" s="10">
        <v>85312.5</v>
      </c>
      <c r="J1212">
        <f t="shared" si="19"/>
        <v>135</v>
      </c>
    </row>
    <row r="1213" spans="1:10">
      <c r="A1213" s="4" t="s">
        <v>1108</v>
      </c>
      <c r="B1213" s="4">
        <v>1185732</v>
      </c>
      <c r="C1213" s="5">
        <v>44518</v>
      </c>
      <c r="D1213" s="4" t="s">
        <v>14</v>
      </c>
      <c r="E1213" s="12" t="s">
        <v>1086</v>
      </c>
      <c r="F1213" s="13">
        <v>550</v>
      </c>
      <c r="G1213">
        <v>200</v>
      </c>
      <c r="H1213">
        <v>110000</v>
      </c>
      <c r="I1213" s="10">
        <v>38500</v>
      </c>
      <c r="J1213">
        <f t="shared" si="19"/>
        <v>135</v>
      </c>
    </row>
    <row r="1214" spans="1:10">
      <c r="A1214" s="4" t="s">
        <v>1108</v>
      </c>
      <c r="B1214" s="4">
        <v>1185732</v>
      </c>
      <c r="C1214" s="5">
        <v>44518</v>
      </c>
      <c r="D1214" s="4" t="s">
        <v>14</v>
      </c>
      <c r="E1214" s="12" t="s">
        <v>1087</v>
      </c>
      <c r="F1214" s="13">
        <v>550</v>
      </c>
      <c r="G1214">
        <v>195</v>
      </c>
      <c r="H1214">
        <v>107250</v>
      </c>
      <c r="I1214" s="10">
        <v>42900</v>
      </c>
      <c r="J1214">
        <f t="shared" si="19"/>
        <v>135</v>
      </c>
    </row>
    <row r="1215" spans="1:10">
      <c r="A1215" s="4" t="s">
        <v>1108</v>
      </c>
      <c r="B1215" s="4">
        <v>1185732</v>
      </c>
      <c r="C1215" s="5">
        <v>44518</v>
      </c>
      <c r="D1215" s="4" t="s">
        <v>14</v>
      </c>
      <c r="E1215" s="12" t="s">
        <v>1087</v>
      </c>
      <c r="F1215" s="13">
        <v>550</v>
      </c>
      <c r="G1215">
        <v>175</v>
      </c>
      <c r="H1215">
        <v>96250</v>
      </c>
      <c r="I1215" s="10">
        <v>28875</v>
      </c>
      <c r="J1215">
        <f t="shared" si="19"/>
        <v>135</v>
      </c>
    </row>
    <row r="1216" spans="1:10">
      <c r="A1216" s="4" t="s">
        <v>1108</v>
      </c>
      <c r="B1216" s="4">
        <v>1185732</v>
      </c>
      <c r="C1216" s="5">
        <v>44518</v>
      </c>
      <c r="D1216" s="4" t="s">
        <v>14</v>
      </c>
      <c r="E1216" s="12" t="s">
        <v>1087</v>
      </c>
      <c r="F1216" s="13">
        <v>650</v>
      </c>
      <c r="G1216">
        <v>150</v>
      </c>
      <c r="H1216">
        <v>97500</v>
      </c>
      <c r="I1216" s="10">
        <v>24375</v>
      </c>
      <c r="J1216">
        <f t="shared" si="19"/>
        <v>135</v>
      </c>
    </row>
    <row r="1217" spans="1:10">
      <c r="A1217" s="4" t="s">
        <v>1108</v>
      </c>
      <c r="B1217" s="4">
        <v>1185732</v>
      </c>
      <c r="C1217" s="5">
        <v>44518</v>
      </c>
      <c r="D1217" s="4" t="s">
        <v>14</v>
      </c>
      <c r="E1217" s="12" t="s">
        <v>1087</v>
      </c>
      <c r="F1217" s="13">
        <v>700</v>
      </c>
      <c r="G1217">
        <v>250</v>
      </c>
      <c r="H1217">
        <v>175000</v>
      </c>
      <c r="I1217" s="10">
        <v>70000</v>
      </c>
      <c r="J1217">
        <f t="shared" si="19"/>
        <v>135</v>
      </c>
    </row>
    <row r="1218" spans="1:10">
      <c r="A1218" s="4" t="s">
        <v>1108</v>
      </c>
      <c r="B1218" s="4">
        <v>1185732</v>
      </c>
      <c r="C1218" s="5">
        <v>44547</v>
      </c>
      <c r="D1218" s="4" t="s">
        <v>14</v>
      </c>
      <c r="E1218" s="12" t="s">
        <v>1087</v>
      </c>
      <c r="F1218" s="13">
        <v>650</v>
      </c>
      <c r="G1218">
        <v>475</v>
      </c>
      <c r="H1218">
        <v>308750</v>
      </c>
      <c r="I1218" s="10">
        <v>108062.5</v>
      </c>
      <c r="J1218">
        <f t="shared" si="19"/>
        <v>135</v>
      </c>
    </row>
    <row r="1219" spans="1:10">
      <c r="A1219" s="4" t="s">
        <v>1108</v>
      </c>
      <c r="B1219" s="4">
        <v>1185732</v>
      </c>
      <c r="C1219" s="5">
        <v>44547</v>
      </c>
      <c r="D1219" s="4" t="s">
        <v>14</v>
      </c>
      <c r="E1219" s="12" t="s">
        <v>1087</v>
      </c>
      <c r="F1219" s="13">
        <v>550</v>
      </c>
      <c r="G1219">
        <v>275</v>
      </c>
      <c r="H1219">
        <v>151250</v>
      </c>
      <c r="I1219" s="10">
        <v>52937.5</v>
      </c>
      <c r="J1219">
        <f t="shared" si="19"/>
        <v>135</v>
      </c>
    </row>
    <row r="1220" spans="1:10">
      <c r="A1220" s="4" t="s">
        <v>1108</v>
      </c>
      <c r="B1220" s="4">
        <v>1185732</v>
      </c>
      <c r="C1220" s="5">
        <v>44547</v>
      </c>
      <c r="D1220" s="4" t="s">
        <v>14</v>
      </c>
      <c r="E1220" s="12" t="s">
        <v>1087</v>
      </c>
      <c r="F1220" s="13">
        <v>550</v>
      </c>
      <c r="G1220">
        <v>250</v>
      </c>
      <c r="H1220">
        <v>137500</v>
      </c>
      <c r="I1220" s="10">
        <v>55000</v>
      </c>
      <c r="J1220">
        <f t="shared" si="19"/>
        <v>135</v>
      </c>
    </row>
    <row r="1221" spans="1:10">
      <c r="A1221" s="4" t="s">
        <v>1108</v>
      </c>
      <c r="B1221" s="4">
        <v>1185732</v>
      </c>
      <c r="C1221" s="5">
        <v>44547</v>
      </c>
      <c r="D1221" s="4" t="s">
        <v>14</v>
      </c>
      <c r="E1221" s="12" t="s">
        <v>1088</v>
      </c>
      <c r="F1221" s="13">
        <v>550</v>
      </c>
      <c r="G1221">
        <v>200</v>
      </c>
      <c r="H1221">
        <v>110000</v>
      </c>
      <c r="I1221" s="10">
        <v>33000</v>
      </c>
      <c r="J1221">
        <f t="shared" ref="J1221:J1284" si="20">VLOOKUP(A1221,L$9:M$14,2,0)</f>
        <v>135</v>
      </c>
    </row>
    <row r="1222" spans="1:10">
      <c r="A1222" s="4" t="s">
        <v>1108</v>
      </c>
      <c r="B1222" s="4">
        <v>1185732</v>
      </c>
      <c r="C1222" s="5">
        <v>44547</v>
      </c>
      <c r="D1222" s="4" t="s">
        <v>14</v>
      </c>
      <c r="E1222" s="12" t="s">
        <v>1086</v>
      </c>
      <c r="F1222" s="13">
        <v>650</v>
      </c>
      <c r="G1222">
        <v>200</v>
      </c>
      <c r="H1222">
        <v>130000</v>
      </c>
      <c r="I1222" s="10">
        <v>32500</v>
      </c>
      <c r="J1222">
        <f t="shared" si="20"/>
        <v>135</v>
      </c>
    </row>
    <row r="1223" spans="1:10">
      <c r="A1223" s="4" t="s">
        <v>1108</v>
      </c>
      <c r="B1223" s="4">
        <v>1185732</v>
      </c>
      <c r="C1223" s="5">
        <v>44547</v>
      </c>
      <c r="D1223" s="4" t="s">
        <v>14</v>
      </c>
      <c r="E1223" s="12" t="s">
        <v>1087</v>
      </c>
      <c r="F1223" s="13">
        <v>700</v>
      </c>
      <c r="G1223">
        <v>300</v>
      </c>
      <c r="H1223">
        <v>210000</v>
      </c>
      <c r="I1223" s="10">
        <v>84000</v>
      </c>
      <c r="J1223">
        <f t="shared" si="20"/>
        <v>135</v>
      </c>
    </row>
    <row r="1224" spans="1:10">
      <c r="A1224" s="4" t="s">
        <v>1106</v>
      </c>
      <c r="B1224" s="4">
        <v>1128299</v>
      </c>
      <c r="C1224" s="5">
        <v>44206</v>
      </c>
      <c r="D1224" s="4" t="s">
        <v>14</v>
      </c>
      <c r="E1224" s="12" t="s">
        <v>1087</v>
      </c>
      <c r="F1224" s="13">
        <v>350</v>
      </c>
      <c r="G1224">
        <v>375</v>
      </c>
      <c r="H1224">
        <v>131250</v>
      </c>
      <c r="I1224" s="10">
        <v>32812.5</v>
      </c>
      <c r="J1224">
        <f t="shared" si="20"/>
        <v>472</v>
      </c>
    </row>
    <row r="1225" spans="1:10">
      <c r="A1225" s="4" t="s">
        <v>1106</v>
      </c>
      <c r="B1225" s="4">
        <v>1128299</v>
      </c>
      <c r="C1225" s="5">
        <v>44206</v>
      </c>
      <c r="D1225" s="4" t="s">
        <v>14</v>
      </c>
      <c r="E1225" s="12" t="s">
        <v>1086</v>
      </c>
      <c r="F1225" s="13">
        <v>450</v>
      </c>
      <c r="G1225">
        <v>375</v>
      </c>
      <c r="H1225">
        <v>168750</v>
      </c>
      <c r="I1225" s="10">
        <v>33750</v>
      </c>
      <c r="J1225">
        <f t="shared" si="20"/>
        <v>472</v>
      </c>
    </row>
    <row r="1226" spans="1:10">
      <c r="A1226" s="4" t="s">
        <v>1106</v>
      </c>
      <c r="B1226" s="4">
        <v>1128299</v>
      </c>
      <c r="C1226" s="5">
        <v>44206</v>
      </c>
      <c r="D1226" s="4" t="s">
        <v>14</v>
      </c>
      <c r="E1226" s="12" t="s">
        <v>1086</v>
      </c>
      <c r="F1226" s="13">
        <v>450</v>
      </c>
      <c r="G1226">
        <v>375</v>
      </c>
      <c r="H1226">
        <v>168750</v>
      </c>
      <c r="I1226" s="10">
        <v>42187.5</v>
      </c>
      <c r="J1226">
        <f t="shared" si="20"/>
        <v>472</v>
      </c>
    </row>
    <row r="1227" spans="1:10">
      <c r="A1227" s="4" t="s">
        <v>1106</v>
      </c>
      <c r="B1227" s="4">
        <v>1128299</v>
      </c>
      <c r="C1227" s="5">
        <v>44206</v>
      </c>
      <c r="D1227" s="4" t="s">
        <v>14</v>
      </c>
      <c r="E1227" s="12" t="s">
        <v>1087</v>
      </c>
      <c r="F1227" s="13">
        <v>450</v>
      </c>
      <c r="G1227">
        <v>225</v>
      </c>
      <c r="H1227">
        <v>101250</v>
      </c>
      <c r="I1227" s="10">
        <v>25312.5</v>
      </c>
      <c r="J1227">
        <f t="shared" si="20"/>
        <v>472</v>
      </c>
    </row>
    <row r="1228" spans="1:10">
      <c r="A1228" s="4" t="s">
        <v>1108</v>
      </c>
      <c r="B1228" s="4">
        <v>1185732</v>
      </c>
      <c r="C1228" s="5">
        <v>44220</v>
      </c>
      <c r="D1228" s="4" t="s">
        <v>283</v>
      </c>
      <c r="E1228" s="12" t="s">
        <v>1086</v>
      </c>
      <c r="F1228" s="13">
        <v>550</v>
      </c>
      <c r="G1228">
        <v>300</v>
      </c>
      <c r="H1228">
        <v>165000</v>
      </c>
      <c r="I1228" s="10">
        <v>49500</v>
      </c>
      <c r="J1228">
        <f t="shared" si="20"/>
        <v>135</v>
      </c>
    </row>
    <row r="1229" spans="1:10">
      <c r="A1229" s="4" t="s">
        <v>1108</v>
      </c>
      <c r="B1229" s="4">
        <v>1185732</v>
      </c>
      <c r="C1229" s="5">
        <v>44249</v>
      </c>
      <c r="D1229" s="4" t="s">
        <v>283</v>
      </c>
      <c r="E1229" s="12" t="s">
        <v>1088</v>
      </c>
      <c r="F1229" s="13">
        <v>550</v>
      </c>
      <c r="G1229">
        <v>575</v>
      </c>
      <c r="H1229">
        <v>316250</v>
      </c>
      <c r="I1229" s="10">
        <v>110687.5</v>
      </c>
      <c r="J1229">
        <f t="shared" si="20"/>
        <v>135</v>
      </c>
    </row>
    <row r="1230" spans="1:10">
      <c r="A1230" s="4" t="s">
        <v>1108</v>
      </c>
      <c r="B1230" s="4">
        <v>1185732</v>
      </c>
      <c r="C1230" s="5">
        <v>44249</v>
      </c>
      <c r="D1230" s="4" t="s">
        <v>283</v>
      </c>
      <c r="E1230" s="12" t="s">
        <v>1087</v>
      </c>
      <c r="F1230" s="13">
        <v>550.00000000000011</v>
      </c>
      <c r="G1230">
        <v>225</v>
      </c>
      <c r="H1230">
        <v>123750.00000000001</v>
      </c>
      <c r="I1230" s="10">
        <v>43312.5</v>
      </c>
      <c r="J1230">
        <f t="shared" si="20"/>
        <v>135</v>
      </c>
    </row>
    <row r="1231" spans="1:10">
      <c r="A1231" s="4" t="s">
        <v>1108</v>
      </c>
      <c r="B1231" s="4">
        <v>1185732</v>
      </c>
      <c r="C1231" s="5">
        <v>44249</v>
      </c>
      <c r="D1231" s="4" t="s">
        <v>283</v>
      </c>
      <c r="E1231" s="12" t="s">
        <v>1086</v>
      </c>
      <c r="F1231" s="13">
        <v>450</v>
      </c>
      <c r="G1231">
        <v>275</v>
      </c>
      <c r="H1231">
        <v>123750</v>
      </c>
      <c r="I1231" s="10">
        <v>30937.5</v>
      </c>
      <c r="J1231">
        <f t="shared" si="20"/>
        <v>135</v>
      </c>
    </row>
    <row r="1232" spans="1:10">
      <c r="A1232" s="4" t="s">
        <v>1108</v>
      </c>
      <c r="B1232" s="4">
        <v>1185732</v>
      </c>
      <c r="C1232" s="5">
        <v>44249</v>
      </c>
      <c r="D1232" s="4" t="s">
        <v>283</v>
      </c>
      <c r="E1232" s="12" t="s">
        <v>1088</v>
      </c>
      <c r="F1232" s="13">
        <v>500</v>
      </c>
      <c r="G1232">
        <v>175</v>
      </c>
      <c r="H1232">
        <v>87500</v>
      </c>
      <c r="I1232" s="10">
        <v>21875</v>
      </c>
      <c r="J1232">
        <f t="shared" si="20"/>
        <v>135</v>
      </c>
    </row>
    <row r="1233" spans="1:10">
      <c r="A1233" s="4" t="s">
        <v>1108</v>
      </c>
      <c r="B1233" s="4">
        <v>1185732</v>
      </c>
      <c r="C1233" s="5">
        <v>44249</v>
      </c>
      <c r="D1233" s="4" t="s">
        <v>283</v>
      </c>
      <c r="E1233" s="12" t="s">
        <v>1087</v>
      </c>
      <c r="F1233" s="13">
        <v>650</v>
      </c>
      <c r="G1233">
        <v>250</v>
      </c>
      <c r="H1233">
        <v>162500</v>
      </c>
      <c r="I1233" s="10">
        <v>40625</v>
      </c>
      <c r="J1233">
        <f t="shared" si="20"/>
        <v>135</v>
      </c>
    </row>
    <row r="1234" spans="1:10">
      <c r="A1234" s="4" t="s">
        <v>1108</v>
      </c>
      <c r="B1234" s="4">
        <v>1185732</v>
      </c>
      <c r="C1234" s="5">
        <v>44249</v>
      </c>
      <c r="D1234" s="4" t="s">
        <v>283</v>
      </c>
      <c r="E1234" s="12" t="s">
        <v>1086</v>
      </c>
      <c r="F1234" s="13">
        <v>550</v>
      </c>
      <c r="G1234">
        <v>350</v>
      </c>
      <c r="H1234">
        <v>192500</v>
      </c>
      <c r="I1234" s="10">
        <v>57750</v>
      </c>
      <c r="J1234">
        <f t="shared" si="20"/>
        <v>135</v>
      </c>
    </row>
    <row r="1235" spans="1:10">
      <c r="A1235" s="4" t="s">
        <v>1108</v>
      </c>
      <c r="B1235" s="4">
        <v>1185732</v>
      </c>
      <c r="C1235" s="5">
        <v>44275</v>
      </c>
      <c r="D1235" s="4" t="s">
        <v>283</v>
      </c>
      <c r="E1235" s="12" t="s">
        <v>1086</v>
      </c>
      <c r="F1235" s="13">
        <v>550</v>
      </c>
      <c r="G1235">
        <v>545</v>
      </c>
      <c r="H1235">
        <v>299750</v>
      </c>
      <c r="I1235" s="10">
        <v>104912.5</v>
      </c>
      <c r="J1235">
        <f t="shared" si="20"/>
        <v>135</v>
      </c>
    </row>
    <row r="1236" spans="1:10">
      <c r="A1236" s="4" t="s">
        <v>1108</v>
      </c>
      <c r="B1236" s="4">
        <v>1185732</v>
      </c>
      <c r="C1236" s="5">
        <v>44275</v>
      </c>
      <c r="D1236" s="4" t="s">
        <v>283</v>
      </c>
      <c r="E1236" s="12" t="s">
        <v>1086</v>
      </c>
      <c r="F1236" s="13">
        <v>550</v>
      </c>
      <c r="G1236">
        <v>250</v>
      </c>
      <c r="H1236">
        <v>137500</v>
      </c>
      <c r="I1236" s="10">
        <v>48125</v>
      </c>
      <c r="J1236">
        <f t="shared" si="20"/>
        <v>135</v>
      </c>
    </row>
    <row r="1237" spans="1:10">
      <c r="A1237" s="4" t="s">
        <v>1108</v>
      </c>
      <c r="B1237" s="4">
        <v>1185732</v>
      </c>
      <c r="C1237" s="5">
        <v>44275</v>
      </c>
      <c r="D1237" s="4" t="s">
        <v>283</v>
      </c>
      <c r="E1237" s="12" t="s">
        <v>1087</v>
      </c>
      <c r="F1237" s="13">
        <v>450</v>
      </c>
      <c r="G1237">
        <v>275</v>
      </c>
      <c r="H1237">
        <v>123750</v>
      </c>
      <c r="I1237" s="10">
        <v>30937.5</v>
      </c>
      <c r="J1237">
        <f t="shared" si="20"/>
        <v>135</v>
      </c>
    </row>
    <row r="1238" spans="1:10">
      <c r="A1238" s="4" t="s">
        <v>1108</v>
      </c>
      <c r="B1238" s="4">
        <v>1185732</v>
      </c>
      <c r="C1238" s="5">
        <v>44275</v>
      </c>
      <c r="D1238" s="4" t="s">
        <v>283</v>
      </c>
      <c r="E1238" s="12" t="s">
        <v>1087</v>
      </c>
      <c r="F1238" s="13">
        <v>500</v>
      </c>
      <c r="G1238">
        <v>125</v>
      </c>
      <c r="H1238">
        <v>62500</v>
      </c>
      <c r="I1238" s="10">
        <v>15625</v>
      </c>
      <c r="J1238">
        <f t="shared" si="20"/>
        <v>135</v>
      </c>
    </row>
    <row r="1239" spans="1:10">
      <c r="A1239" s="4" t="s">
        <v>1108</v>
      </c>
      <c r="B1239" s="4">
        <v>1185732</v>
      </c>
      <c r="C1239" s="5">
        <v>44275</v>
      </c>
      <c r="D1239" s="4" t="s">
        <v>283</v>
      </c>
      <c r="E1239" s="12" t="s">
        <v>1087</v>
      </c>
      <c r="F1239" s="13">
        <v>650</v>
      </c>
      <c r="G1239">
        <v>175</v>
      </c>
      <c r="H1239">
        <v>113750</v>
      </c>
      <c r="I1239" s="10">
        <v>28437.5</v>
      </c>
      <c r="J1239">
        <f t="shared" si="20"/>
        <v>135</v>
      </c>
    </row>
    <row r="1240" spans="1:10">
      <c r="A1240" s="4" t="s">
        <v>1108</v>
      </c>
      <c r="B1240" s="4">
        <v>1185732</v>
      </c>
      <c r="C1240" s="5">
        <v>44275</v>
      </c>
      <c r="D1240" s="4" t="s">
        <v>283</v>
      </c>
      <c r="E1240" s="12" t="s">
        <v>1087</v>
      </c>
      <c r="F1240" s="13">
        <v>550</v>
      </c>
      <c r="G1240">
        <v>275</v>
      </c>
      <c r="H1240">
        <v>151250</v>
      </c>
      <c r="I1240" s="10">
        <v>45375</v>
      </c>
      <c r="J1240">
        <f t="shared" si="20"/>
        <v>135</v>
      </c>
    </row>
    <row r="1241" spans="1:10">
      <c r="A1241" s="4" t="s">
        <v>1108</v>
      </c>
      <c r="B1241" s="4">
        <v>1185732</v>
      </c>
      <c r="C1241" s="5">
        <v>44307</v>
      </c>
      <c r="D1241" s="4" t="s">
        <v>283</v>
      </c>
      <c r="E1241" s="12" t="s">
        <v>1087</v>
      </c>
      <c r="F1241" s="13">
        <v>550</v>
      </c>
      <c r="G1241">
        <v>525</v>
      </c>
      <c r="H1241">
        <v>288750</v>
      </c>
      <c r="I1241" s="10">
        <v>101062.5</v>
      </c>
      <c r="J1241">
        <f t="shared" si="20"/>
        <v>135</v>
      </c>
    </row>
    <row r="1242" spans="1:10">
      <c r="A1242" s="4" t="s">
        <v>1108</v>
      </c>
      <c r="B1242" s="4">
        <v>1185732</v>
      </c>
      <c r="C1242" s="5">
        <v>44307</v>
      </c>
      <c r="D1242" s="4" t="s">
        <v>283</v>
      </c>
      <c r="E1242" s="12" t="s">
        <v>1087</v>
      </c>
      <c r="F1242" s="13">
        <v>550.00000000000011</v>
      </c>
      <c r="G1242">
        <v>225</v>
      </c>
      <c r="H1242">
        <v>123750.00000000001</v>
      </c>
      <c r="I1242" s="10">
        <v>43312.5</v>
      </c>
      <c r="J1242">
        <f t="shared" si="20"/>
        <v>135</v>
      </c>
    </row>
    <row r="1243" spans="1:10">
      <c r="A1243" s="4" t="s">
        <v>1108</v>
      </c>
      <c r="B1243" s="4">
        <v>1185732</v>
      </c>
      <c r="C1243" s="5">
        <v>44307</v>
      </c>
      <c r="D1243" s="4" t="s">
        <v>283</v>
      </c>
      <c r="E1243" s="12" t="s">
        <v>1087</v>
      </c>
      <c r="F1243" s="13">
        <v>450</v>
      </c>
      <c r="G1243">
        <v>225</v>
      </c>
      <c r="H1243">
        <v>101250</v>
      </c>
      <c r="I1243" s="10">
        <v>25312.5</v>
      </c>
      <c r="J1243">
        <f t="shared" si="20"/>
        <v>135</v>
      </c>
    </row>
    <row r="1244" spans="1:10">
      <c r="A1244" s="4" t="s">
        <v>1108</v>
      </c>
      <c r="B1244" s="4">
        <v>1185732</v>
      </c>
      <c r="C1244" s="5">
        <v>44307</v>
      </c>
      <c r="D1244" s="4" t="s">
        <v>283</v>
      </c>
      <c r="E1244" s="12" t="s">
        <v>1086</v>
      </c>
      <c r="F1244" s="13">
        <v>500</v>
      </c>
      <c r="G1244">
        <v>150</v>
      </c>
      <c r="H1244">
        <v>75000</v>
      </c>
      <c r="I1244" s="10">
        <v>18750</v>
      </c>
      <c r="J1244">
        <f t="shared" si="20"/>
        <v>135</v>
      </c>
    </row>
    <row r="1245" spans="1:10">
      <c r="A1245" s="4" t="s">
        <v>1108</v>
      </c>
      <c r="B1245" s="4">
        <v>1185732</v>
      </c>
      <c r="C1245" s="5">
        <v>44307</v>
      </c>
      <c r="D1245" s="4" t="s">
        <v>283</v>
      </c>
      <c r="E1245" s="12" t="s">
        <v>1087</v>
      </c>
      <c r="F1245" s="13">
        <v>600</v>
      </c>
      <c r="G1245">
        <v>150</v>
      </c>
      <c r="H1245">
        <v>90000</v>
      </c>
      <c r="I1245" s="10">
        <v>22500</v>
      </c>
      <c r="J1245">
        <f t="shared" si="20"/>
        <v>135</v>
      </c>
    </row>
    <row r="1246" spans="1:10">
      <c r="A1246" s="4" t="s">
        <v>1108</v>
      </c>
      <c r="B1246" s="4">
        <v>1185732</v>
      </c>
      <c r="C1246" s="5">
        <v>44307</v>
      </c>
      <c r="D1246" s="4" t="s">
        <v>283</v>
      </c>
      <c r="E1246" s="12" t="s">
        <v>1087</v>
      </c>
      <c r="F1246" s="13">
        <v>500</v>
      </c>
      <c r="G1246">
        <v>300</v>
      </c>
      <c r="H1246">
        <v>150000</v>
      </c>
      <c r="I1246" s="10">
        <v>45000</v>
      </c>
      <c r="J1246">
        <f t="shared" si="20"/>
        <v>135</v>
      </c>
    </row>
    <row r="1247" spans="1:10">
      <c r="A1247" s="4" t="s">
        <v>1108</v>
      </c>
      <c r="B1247" s="4">
        <v>1185732</v>
      </c>
      <c r="C1247" s="5">
        <v>44336</v>
      </c>
      <c r="D1247" s="4" t="s">
        <v>283</v>
      </c>
      <c r="E1247" s="12" t="s">
        <v>1086</v>
      </c>
      <c r="F1247" s="13">
        <v>650</v>
      </c>
      <c r="G1247">
        <v>570</v>
      </c>
      <c r="H1247">
        <v>370500</v>
      </c>
      <c r="I1247" s="10">
        <v>129675</v>
      </c>
      <c r="J1247">
        <f t="shared" si="20"/>
        <v>135</v>
      </c>
    </row>
    <row r="1248" spans="1:10">
      <c r="A1248" s="4" t="s">
        <v>1108</v>
      </c>
      <c r="B1248" s="4">
        <v>1185732</v>
      </c>
      <c r="C1248" s="5">
        <v>44336</v>
      </c>
      <c r="D1248" s="4" t="s">
        <v>283</v>
      </c>
      <c r="E1248" s="12" t="s">
        <v>1086</v>
      </c>
      <c r="F1248" s="13">
        <v>600</v>
      </c>
      <c r="G1248">
        <v>275</v>
      </c>
      <c r="H1248">
        <v>165000</v>
      </c>
      <c r="I1248" s="10">
        <v>57750</v>
      </c>
      <c r="J1248">
        <f t="shared" si="20"/>
        <v>135</v>
      </c>
    </row>
    <row r="1249" spans="1:10">
      <c r="A1249" s="4" t="s">
        <v>1108</v>
      </c>
      <c r="B1249" s="4">
        <v>1185732</v>
      </c>
      <c r="C1249" s="5">
        <v>44336</v>
      </c>
      <c r="D1249" s="4" t="s">
        <v>283</v>
      </c>
      <c r="E1249" s="12" t="s">
        <v>1087</v>
      </c>
      <c r="F1249" s="13">
        <v>550</v>
      </c>
      <c r="G1249">
        <v>300</v>
      </c>
      <c r="H1249">
        <v>165000</v>
      </c>
      <c r="I1249" s="10">
        <v>41250</v>
      </c>
      <c r="J1249">
        <f t="shared" si="20"/>
        <v>135</v>
      </c>
    </row>
    <row r="1250" spans="1:10">
      <c r="A1250" s="4" t="s">
        <v>1108</v>
      </c>
      <c r="B1250" s="4">
        <v>1185732</v>
      </c>
      <c r="C1250" s="5">
        <v>44336</v>
      </c>
      <c r="D1250" s="4" t="s">
        <v>283</v>
      </c>
      <c r="E1250" s="12" t="s">
        <v>1086</v>
      </c>
      <c r="F1250" s="13">
        <v>550</v>
      </c>
      <c r="G1250">
        <v>250</v>
      </c>
      <c r="H1250">
        <v>137500</v>
      </c>
      <c r="I1250" s="10">
        <v>34375</v>
      </c>
      <c r="J1250">
        <f t="shared" si="20"/>
        <v>135</v>
      </c>
    </row>
    <row r="1251" spans="1:10">
      <c r="A1251" s="4" t="s">
        <v>1108</v>
      </c>
      <c r="B1251" s="4">
        <v>1185732</v>
      </c>
      <c r="C1251" s="5">
        <v>44336</v>
      </c>
      <c r="D1251" s="4" t="s">
        <v>283</v>
      </c>
      <c r="E1251" s="12" t="s">
        <v>1088</v>
      </c>
      <c r="F1251" s="13">
        <v>650</v>
      </c>
      <c r="G1251">
        <v>275</v>
      </c>
      <c r="H1251">
        <v>178750</v>
      </c>
      <c r="I1251" s="10">
        <v>44687.5</v>
      </c>
      <c r="J1251">
        <f t="shared" si="20"/>
        <v>135</v>
      </c>
    </row>
    <row r="1252" spans="1:10">
      <c r="A1252" s="4" t="s">
        <v>1108</v>
      </c>
      <c r="B1252" s="4">
        <v>1185732</v>
      </c>
      <c r="C1252" s="5">
        <v>44336</v>
      </c>
      <c r="D1252" s="4" t="s">
        <v>283</v>
      </c>
      <c r="E1252" s="12" t="s">
        <v>1087</v>
      </c>
      <c r="F1252" s="13">
        <v>700</v>
      </c>
      <c r="G1252">
        <v>400</v>
      </c>
      <c r="H1252">
        <v>280000</v>
      </c>
      <c r="I1252" s="10">
        <v>84000</v>
      </c>
      <c r="J1252">
        <f t="shared" si="20"/>
        <v>135</v>
      </c>
    </row>
    <row r="1253" spans="1:10">
      <c r="A1253" s="4" t="s">
        <v>1108</v>
      </c>
      <c r="B1253" s="4">
        <v>1185732</v>
      </c>
      <c r="C1253" s="5">
        <v>44369</v>
      </c>
      <c r="D1253" s="4" t="s">
        <v>283</v>
      </c>
      <c r="E1253" s="12" t="s">
        <v>1086</v>
      </c>
      <c r="F1253" s="13">
        <v>650</v>
      </c>
      <c r="G1253">
        <v>650</v>
      </c>
      <c r="H1253">
        <v>422500</v>
      </c>
      <c r="I1253" s="10">
        <v>147875</v>
      </c>
      <c r="J1253">
        <f t="shared" si="20"/>
        <v>135</v>
      </c>
    </row>
    <row r="1254" spans="1:10">
      <c r="A1254" s="4" t="s">
        <v>1108</v>
      </c>
      <c r="B1254" s="4">
        <v>1185732</v>
      </c>
      <c r="C1254" s="5">
        <v>44369</v>
      </c>
      <c r="D1254" s="4" t="s">
        <v>283</v>
      </c>
      <c r="E1254" s="12" t="s">
        <v>1087</v>
      </c>
      <c r="F1254" s="13">
        <v>600.00000000000011</v>
      </c>
      <c r="G1254">
        <v>400</v>
      </c>
      <c r="H1254">
        <v>240000.00000000003</v>
      </c>
      <c r="I1254" s="10">
        <v>84000</v>
      </c>
      <c r="J1254">
        <f t="shared" si="20"/>
        <v>135</v>
      </c>
    </row>
    <row r="1255" spans="1:10">
      <c r="A1255" s="4" t="s">
        <v>1108</v>
      </c>
      <c r="B1255" s="4">
        <v>1185732</v>
      </c>
      <c r="C1255" s="5">
        <v>44369</v>
      </c>
      <c r="D1255" s="4" t="s">
        <v>283</v>
      </c>
      <c r="E1255" s="12" t="s">
        <v>1086</v>
      </c>
      <c r="F1255" s="13">
        <v>550</v>
      </c>
      <c r="G1255">
        <v>325</v>
      </c>
      <c r="H1255">
        <v>178750</v>
      </c>
      <c r="I1255" s="10">
        <v>44687.5</v>
      </c>
      <c r="J1255">
        <f t="shared" si="20"/>
        <v>135</v>
      </c>
    </row>
    <row r="1256" spans="1:10">
      <c r="A1256" s="4" t="s">
        <v>1108</v>
      </c>
      <c r="B1256" s="4">
        <v>1185732</v>
      </c>
      <c r="C1256" s="5">
        <v>44369</v>
      </c>
      <c r="D1256" s="4" t="s">
        <v>283</v>
      </c>
      <c r="E1256" s="12" t="s">
        <v>1087</v>
      </c>
      <c r="F1256" s="13">
        <v>550</v>
      </c>
      <c r="G1256">
        <v>300</v>
      </c>
      <c r="H1256">
        <v>165000</v>
      </c>
      <c r="I1256" s="10">
        <v>41250</v>
      </c>
      <c r="J1256">
        <f t="shared" si="20"/>
        <v>135</v>
      </c>
    </row>
    <row r="1257" spans="1:10">
      <c r="A1257" s="4" t="s">
        <v>1108</v>
      </c>
      <c r="B1257" s="4">
        <v>1185732</v>
      </c>
      <c r="C1257" s="5">
        <v>44369</v>
      </c>
      <c r="D1257" s="4" t="s">
        <v>283</v>
      </c>
      <c r="E1257" s="12" t="s">
        <v>1087</v>
      </c>
      <c r="F1257" s="13">
        <v>650</v>
      </c>
      <c r="G1257">
        <v>300</v>
      </c>
      <c r="H1257">
        <v>195000</v>
      </c>
      <c r="I1257" s="10">
        <v>48750</v>
      </c>
      <c r="J1257">
        <f t="shared" si="20"/>
        <v>135</v>
      </c>
    </row>
    <row r="1258" spans="1:10">
      <c r="A1258" s="4" t="s">
        <v>1108</v>
      </c>
      <c r="B1258" s="4">
        <v>1185732</v>
      </c>
      <c r="C1258" s="5">
        <v>44369</v>
      </c>
      <c r="D1258" s="4" t="s">
        <v>283</v>
      </c>
      <c r="E1258" s="12" t="s">
        <v>1086</v>
      </c>
      <c r="F1258" s="13">
        <v>700</v>
      </c>
      <c r="G1258">
        <v>450</v>
      </c>
      <c r="H1258">
        <v>315000</v>
      </c>
      <c r="I1258" s="10">
        <v>94500</v>
      </c>
      <c r="J1258">
        <f t="shared" si="20"/>
        <v>135</v>
      </c>
    </row>
    <row r="1259" spans="1:10">
      <c r="A1259" s="4" t="s">
        <v>1108</v>
      </c>
      <c r="B1259" s="4">
        <v>1185732</v>
      </c>
      <c r="C1259" s="5">
        <v>44397</v>
      </c>
      <c r="D1259" s="4" t="s">
        <v>283</v>
      </c>
      <c r="E1259" s="12" t="s">
        <v>1086</v>
      </c>
      <c r="F1259" s="13">
        <v>650</v>
      </c>
      <c r="G1259">
        <v>675</v>
      </c>
      <c r="H1259">
        <v>438750</v>
      </c>
      <c r="I1259" s="10">
        <v>153562.5</v>
      </c>
      <c r="J1259">
        <f t="shared" si="20"/>
        <v>135</v>
      </c>
    </row>
    <row r="1260" spans="1:10">
      <c r="A1260" s="4" t="s">
        <v>1108</v>
      </c>
      <c r="B1260" s="4">
        <v>1185732</v>
      </c>
      <c r="C1260" s="5">
        <v>44397</v>
      </c>
      <c r="D1260" s="4" t="s">
        <v>283</v>
      </c>
      <c r="E1260" s="12" t="s">
        <v>1087</v>
      </c>
      <c r="F1260" s="13">
        <v>600.00000000000011</v>
      </c>
      <c r="G1260">
        <v>425</v>
      </c>
      <c r="H1260">
        <v>255000.00000000003</v>
      </c>
      <c r="I1260" s="10">
        <v>89250</v>
      </c>
      <c r="J1260">
        <f t="shared" si="20"/>
        <v>135</v>
      </c>
    </row>
    <row r="1261" spans="1:10">
      <c r="A1261" s="4" t="s">
        <v>1108</v>
      </c>
      <c r="B1261" s="4">
        <v>1185732</v>
      </c>
      <c r="C1261" s="5">
        <v>44397</v>
      </c>
      <c r="D1261" s="4" t="s">
        <v>283</v>
      </c>
      <c r="E1261" s="12" t="s">
        <v>1087</v>
      </c>
      <c r="F1261" s="13">
        <v>550</v>
      </c>
      <c r="G1261">
        <v>350</v>
      </c>
      <c r="H1261">
        <v>192500</v>
      </c>
      <c r="I1261" s="10">
        <v>48125</v>
      </c>
      <c r="J1261">
        <f t="shared" si="20"/>
        <v>135</v>
      </c>
    </row>
    <row r="1262" spans="1:10">
      <c r="A1262" s="4" t="s">
        <v>1108</v>
      </c>
      <c r="B1262" s="4">
        <v>1185732</v>
      </c>
      <c r="C1262" s="5">
        <v>44397</v>
      </c>
      <c r="D1262" s="4" t="s">
        <v>283</v>
      </c>
      <c r="E1262" s="12" t="s">
        <v>1087</v>
      </c>
      <c r="F1262" s="13">
        <v>550</v>
      </c>
      <c r="G1262">
        <v>300</v>
      </c>
      <c r="H1262">
        <v>165000</v>
      </c>
      <c r="I1262" s="10">
        <v>41250</v>
      </c>
      <c r="J1262">
        <f t="shared" si="20"/>
        <v>135</v>
      </c>
    </row>
    <row r="1263" spans="1:10">
      <c r="A1263" s="4" t="s">
        <v>1108</v>
      </c>
      <c r="B1263" s="4">
        <v>1185732</v>
      </c>
      <c r="C1263" s="5">
        <v>44397</v>
      </c>
      <c r="D1263" s="4" t="s">
        <v>283</v>
      </c>
      <c r="E1263" s="12" t="s">
        <v>1089</v>
      </c>
      <c r="F1263" s="13">
        <v>650</v>
      </c>
      <c r="G1263">
        <v>325</v>
      </c>
      <c r="H1263">
        <v>211250</v>
      </c>
      <c r="I1263" s="10">
        <v>52812.5</v>
      </c>
      <c r="J1263">
        <f t="shared" si="20"/>
        <v>135</v>
      </c>
    </row>
    <row r="1264" spans="1:10">
      <c r="A1264" s="4" t="s">
        <v>1108</v>
      </c>
      <c r="B1264" s="4">
        <v>1185732</v>
      </c>
      <c r="C1264" s="5">
        <v>44397</v>
      </c>
      <c r="D1264" s="4" t="s">
        <v>283</v>
      </c>
      <c r="E1264" s="12" t="s">
        <v>1086</v>
      </c>
      <c r="F1264" s="13">
        <v>700</v>
      </c>
      <c r="G1264">
        <v>500</v>
      </c>
      <c r="H1264">
        <v>350000</v>
      </c>
      <c r="I1264" s="10">
        <v>105000</v>
      </c>
      <c r="J1264">
        <f t="shared" si="20"/>
        <v>135</v>
      </c>
    </row>
    <row r="1265" spans="1:10">
      <c r="A1265" s="4" t="s">
        <v>1108</v>
      </c>
      <c r="B1265" s="4">
        <v>1185732</v>
      </c>
      <c r="C1265" s="5">
        <v>44429</v>
      </c>
      <c r="D1265" s="4" t="s">
        <v>283</v>
      </c>
      <c r="E1265" s="12" t="s">
        <v>1086</v>
      </c>
      <c r="F1265" s="13">
        <v>650</v>
      </c>
      <c r="G1265">
        <v>650</v>
      </c>
      <c r="H1265">
        <v>422500</v>
      </c>
      <c r="I1265" s="10">
        <v>147875</v>
      </c>
      <c r="J1265">
        <f t="shared" si="20"/>
        <v>135</v>
      </c>
    </row>
    <row r="1266" spans="1:10">
      <c r="A1266" s="4" t="s">
        <v>1108</v>
      </c>
      <c r="B1266" s="4">
        <v>1185732</v>
      </c>
      <c r="C1266" s="5">
        <v>44429</v>
      </c>
      <c r="D1266" s="4" t="s">
        <v>283</v>
      </c>
      <c r="E1266" s="12" t="s">
        <v>1086</v>
      </c>
      <c r="F1266" s="13">
        <v>600.00000000000011</v>
      </c>
      <c r="G1266">
        <v>425</v>
      </c>
      <c r="H1266">
        <v>255000.00000000003</v>
      </c>
      <c r="I1266" s="10">
        <v>89250</v>
      </c>
      <c r="J1266">
        <f t="shared" si="20"/>
        <v>135</v>
      </c>
    </row>
    <row r="1267" spans="1:10">
      <c r="A1267" s="4" t="s">
        <v>1108</v>
      </c>
      <c r="B1267" s="4">
        <v>1185732</v>
      </c>
      <c r="C1267" s="5">
        <v>44429</v>
      </c>
      <c r="D1267" s="4" t="s">
        <v>283</v>
      </c>
      <c r="E1267" s="12" t="s">
        <v>1087</v>
      </c>
      <c r="F1267" s="13">
        <v>550</v>
      </c>
      <c r="G1267">
        <v>350</v>
      </c>
      <c r="H1267">
        <v>192500</v>
      </c>
      <c r="I1267" s="10">
        <v>48125</v>
      </c>
      <c r="J1267">
        <f t="shared" si="20"/>
        <v>135</v>
      </c>
    </row>
    <row r="1268" spans="1:10">
      <c r="A1268" s="4" t="s">
        <v>1108</v>
      </c>
      <c r="B1268" s="4">
        <v>1185732</v>
      </c>
      <c r="C1268" s="5">
        <v>44429</v>
      </c>
      <c r="D1268" s="4" t="s">
        <v>283</v>
      </c>
      <c r="E1268" s="12" t="s">
        <v>1087</v>
      </c>
      <c r="F1268" s="13">
        <v>550</v>
      </c>
      <c r="G1268">
        <v>250</v>
      </c>
      <c r="H1268">
        <v>137500</v>
      </c>
      <c r="I1268" s="10">
        <v>34375</v>
      </c>
      <c r="J1268">
        <f t="shared" si="20"/>
        <v>135</v>
      </c>
    </row>
    <row r="1269" spans="1:10">
      <c r="A1269" s="4" t="s">
        <v>1108</v>
      </c>
      <c r="B1269" s="4">
        <v>1185732</v>
      </c>
      <c r="C1269" s="5">
        <v>44429</v>
      </c>
      <c r="D1269" s="4" t="s">
        <v>283</v>
      </c>
      <c r="E1269" s="12" t="s">
        <v>1088</v>
      </c>
      <c r="F1269" s="13">
        <v>650</v>
      </c>
      <c r="G1269">
        <v>225</v>
      </c>
      <c r="H1269">
        <v>146250</v>
      </c>
      <c r="I1269" s="10">
        <v>36562.5</v>
      </c>
      <c r="J1269">
        <f t="shared" si="20"/>
        <v>135</v>
      </c>
    </row>
    <row r="1270" spans="1:10">
      <c r="A1270" s="4" t="s">
        <v>1108</v>
      </c>
      <c r="B1270" s="4">
        <v>1185732</v>
      </c>
      <c r="C1270" s="5">
        <v>44429</v>
      </c>
      <c r="D1270" s="4" t="s">
        <v>283</v>
      </c>
      <c r="E1270" s="12" t="s">
        <v>1087</v>
      </c>
      <c r="F1270" s="13">
        <v>700</v>
      </c>
      <c r="G1270">
        <v>400</v>
      </c>
      <c r="H1270">
        <v>280000</v>
      </c>
      <c r="I1270" s="10">
        <v>84000</v>
      </c>
      <c r="J1270">
        <f t="shared" si="20"/>
        <v>135</v>
      </c>
    </row>
    <row r="1271" spans="1:10">
      <c r="A1271" s="4" t="s">
        <v>1108</v>
      </c>
      <c r="B1271" s="4">
        <v>1185732</v>
      </c>
      <c r="C1271" s="5">
        <v>44459</v>
      </c>
      <c r="D1271" s="4" t="s">
        <v>283</v>
      </c>
      <c r="E1271" s="12" t="s">
        <v>1087</v>
      </c>
      <c r="F1271" s="13">
        <v>650</v>
      </c>
      <c r="G1271">
        <v>525</v>
      </c>
      <c r="H1271">
        <v>341250</v>
      </c>
      <c r="I1271" s="10">
        <v>119437.5</v>
      </c>
      <c r="J1271">
        <f t="shared" si="20"/>
        <v>135</v>
      </c>
    </row>
    <row r="1272" spans="1:10">
      <c r="A1272" s="4" t="s">
        <v>1108</v>
      </c>
      <c r="B1272" s="4">
        <v>1185732</v>
      </c>
      <c r="C1272" s="5">
        <v>44459</v>
      </c>
      <c r="D1272" s="4" t="s">
        <v>283</v>
      </c>
      <c r="E1272" s="12" t="s">
        <v>1086</v>
      </c>
      <c r="F1272" s="13">
        <v>600</v>
      </c>
      <c r="G1272">
        <v>325</v>
      </c>
      <c r="H1272">
        <v>195000</v>
      </c>
      <c r="I1272" s="10">
        <v>68250</v>
      </c>
      <c r="J1272">
        <f t="shared" si="20"/>
        <v>135</v>
      </c>
    </row>
    <row r="1273" spans="1:10">
      <c r="A1273" s="4" t="s">
        <v>1108</v>
      </c>
      <c r="B1273" s="4">
        <v>1185732</v>
      </c>
      <c r="C1273" s="5">
        <v>44459</v>
      </c>
      <c r="D1273" s="4" t="s">
        <v>283</v>
      </c>
      <c r="E1273" s="12" t="s">
        <v>1087</v>
      </c>
      <c r="F1273" s="13">
        <v>550</v>
      </c>
      <c r="G1273">
        <v>225</v>
      </c>
      <c r="H1273">
        <v>123750</v>
      </c>
      <c r="I1273" s="10">
        <v>30937.5</v>
      </c>
      <c r="J1273">
        <f t="shared" si="20"/>
        <v>135</v>
      </c>
    </row>
    <row r="1274" spans="1:10">
      <c r="A1274" s="4" t="s">
        <v>1108</v>
      </c>
      <c r="B1274" s="4">
        <v>1185732</v>
      </c>
      <c r="C1274" s="5">
        <v>44459</v>
      </c>
      <c r="D1274" s="4" t="s">
        <v>283</v>
      </c>
      <c r="E1274" s="12" t="s">
        <v>1087</v>
      </c>
      <c r="F1274" s="13">
        <v>550</v>
      </c>
      <c r="G1274">
        <v>200</v>
      </c>
      <c r="H1274">
        <v>110000</v>
      </c>
      <c r="I1274" s="10">
        <v>27500</v>
      </c>
      <c r="J1274">
        <f t="shared" si="20"/>
        <v>135</v>
      </c>
    </row>
    <row r="1275" spans="1:10">
      <c r="A1275" s="4" t="s">
        <v>1108</v>
      </c>
      <c r="B1275" s="4">
        <v>1185732</v>
      </c>
      <c r="C1275" s="5">
        <v>44459</v>
      </c>
      <c r="D1275" s="4" t="s">
        <v>283</v>
      </c>
      <c r="E1275" s="12" t="s">
        <v>1088</v>
      </c>
      <c r="F1275" s="13">
        <v>650</v>
      </c>
      <c r="G1275">
        <v>200</v>
      </c>
      <c r="H1275">
        <v>130000</v>
      </c>
      <c r="I1275" s="10">
        <v>32500</v>
      </c>
      <c r="J1275">
        <f t="shared" si="20"/>
        <v>135</v>
      </c>
    </row>
    <row r="1276" spans="1:10">
      <c r="A1276" s="4" t="s">
        <v>1108</v>
      </c>
      <c r="B1276" s="4">
        <v>1185732</v>
      </c>
      <c r="C1276" s="5">
        <v>44459</v>
      </c>
      <c r="D1276" s="4" t="s">
        <v>283</v>
      </c>
      <c r="E1276" s="12" t="s">
        <v>1087</v>
      </c>
      <c r="F1276" s="13">
        <v>700</v>
      </c>
      <c r="G1276">
        <v>300</v>
      </c>
      <c r="H1276">
        <v>210000</v>
      </c>
      <c r="I1276" s="10">
        <v>63000</v>
      </c>
      <c r="J1276">
        <f t="shared" si="20"/>
        <v>135</v>
      </c>
    </row>
    <row r="1277" spans="1:10">
      <c r="A1277" s="4" t="s">
        <v>1108</v>
      </c>
      <c r="B1277" s="4">
        <v>1185732</v>
      </c>
      <c r="C1277" s="5">
        <v>44491</v>
      </c>
      <c r="D1277" s="4" t="s">
        <v>283</v>
      </c>
      <c r="E1277" s="12" t="s">
        <v>1087</v>
      </c>
      <c r="F1277" s="13">
        <v>700</v>
      </c>
      <c r="G1277">
        <v>450</v>
      </c>
      <c r="H1277">
        <v>315000</v>
      </c>
      <c r="I1277" s="10">
        <v>110250</v>
      </c>
      <c r="J1277">
        <f t="shared" si="20"/>
        <v>135</v>
      </c>
    </row>
    <row r="1278" spans="1:10">
      <c r="A1278" s="4" t="s">
        <v>1108</v>
      </c>
      <c r="B1278" s="4">
        <v>1185732</v>
      </c>
      <c r="C1278" s="5">
        <v>44491</v>
      </c>
      <c r="D1278" s="4" t="s">
        <v>283</v>
      </c>
      <c r="E1278" s="12" t="s">
        <v>1087</v>
      </c>
      <c r="F1278" s="13">
        <v>650</v>
      </c>
      <c r="G1278">
        <v>275</v>
      </c>
      <c r="H1278">
        <v>178750</v>
      </c>
      <c r="I1278" s="10">
        <v>62562.5</v>
      </c>
      <c r="J1278">
        <f t="shared" si="20"/>
        <v>135</v>
      </c>
    </row>
    <row r="1279" spans="1:10">
      <c r="A1279" s="4" t="s">
        <v>1108</v>
      </c>
      <c r="B1279" s="4">
        <v>1185732</v>
      </c>
      <c r="C1279" s="5">
        <v>44491</v>
      </c>
      <c r="D1279" s="4" t="s">
        <v>283</v>
      </c>
      <c r="E1279" s="12" t="s">
        <v>1086</v>
      </c>
      <c r="F1279" s="13">
        <v>650</v>
      </c>
      <c r="G1279">
        <v>175</v>
      </c>
      <c r="H1279">
        <v>113750</v>
      </c>
      <c r="I1279" s="10">
        <v>28437.5</v>
      </c>
      <c r="J1279">
        <f t="shared" si="20"/>
        <v>135</v>
      </c>
    </row>
    <row r="1280" spans="1:10">
      <c r="A1280" s="4" t="s">
        <v>1108</v>
      </c>
      <c r="B1280" s="4">
        <v>1185732</v>
      </c>
      <c r="C1280" s="5">
        <v>44491</v>
      </c>
      <c r="D1280" s="4" t="s">
        <v>283</v>
      </c>
      <c r="E1280" s="12" t="s">
        <v>1087</v>
      </c>
      <c r="F1280" s="13">
        <v>650</v>
      </c>
      <c r="G1280">
        <v>150</v>
      </c>
      <c r="H1280">
        <v>97500</v>
      </c>
      <c r="I1280" s="10">
        <v>24375</v>
      </c>
      <c r="J1280">
        <f t="shared" si="20"/>
        <v>135</v>
      </c>
    </row>
    <row r="1281" spans="1:10">
      <c r="A1281" s="4" t="s">
        <v>1108</v>
      </c>
      <c r="B1281" s="4">
        <v>1185732</v>
      </c>
      <c r="C1281" s="5">
        <v>44491</v>
      </c>
      <c r="D1281" s="4" t="s">
        <v>283</v>
      </c>
      <c r="E1281" s="12" t="s">
        <v>1087</v>
      </c>
      <c r="F1281" s="13">
        <v>750</v>
      </c>
      <c r="G1281">
        <v>150</v>
      </c>
      <c r="H1281">
        <v>112500</v>
      </c>
      <c r="I1281" s="10">
        <v>28125</v>
      </c>
      <c r="J1281">
        <f t="shared" si="20"/>
        <v>135</v>
      </c>
    </row>
    <row r="1282" spans="1:10">
      <c r="A1282" s="4" t="s">
        <v>1108</v>
      </c>
      <c r="B1282" s="4">
        <v>1185732</v>
      </c>
      <c r="C1282" s="5">
        <v>44491</v>
      </c>
      <c r="D1282" s="4" t="s">
        <v>283</v>
      </c>
      <c r="E1282" s="12" t="s">
        <v>1087</v>
      </c>
      <c r="F1282" s="13">
        <v>800</v>
      </c>
      <c r="G1282">
        <v>275</v>
      </c>
      <c r="H1282">
        <v>220000</v>
      </c>
      <c r="I1282" s="10">
        <v>66000</v>
      </c>
      <c r="J1282">
        <f t="shared" si="20"/>
        <v>135</v>
      </c>
    </row>
    <row r="1283" spans="1:10">
      <c r="A1283" s="4" t="s">
        <v>1108</v>
      </c>
      <c r="B1283" s="4">
        <v>1185732</v>
      </c>
      <c r="C1283" s="5">
        <v>44521</v>
      </c>
      <c r="D1283" s="4" t="s">
        <v>283</v>
      </c>
      <c r="E1283" s="12" t="s">
        <v>1087</v>
      </c>
      <c r="F1283" s="13">
        <v>750</v>
      </c>
      <c r="G1283">
        <v>425</v>
      </c>
      <c r="H1283">
        <v>318750</v>
      </c>
      <c r="I1283" s="10">
        <v>111562.5</v>
      </c>
      <c r="J1283">
        <f t="shared" si="20"/>
        <v>135</v>
      </c>
    </row>
    <row r="1284" spans="1:10">
      <c r="A1284" s="4" t="s">
        <v>1108</v>
      </c>
      <c r="B1284" s="4">
        <v>1185732</v>
      </c>
      <c r="C1284" s="5">
        <v>44521</v>
      </c>
      <c r="D1284" s="4" t="s">
        <v>283</v>
      </c>
      <c r="E1284" s="12" t="s">
        <v>1087</v>
      </c>
      <c r="F1284" s="13">
        <v>650</v>
      </c>
      <c r="G1284">
        <v>300</v>
      </c>
      <c r="H1284">
        <v>195000</v>
      </c>
      <c r="I1284" s="10">
        <v>68250</v>
      </c>
      <c r="J1284">
        <f t="shared" si="20"/>
        <v>135</v>
      </c>
    </row>
    <row r="1285" spans="1:10">
      <c r="A1285" s="4" t="s">
        <v>1108</v>
      </c>
      <c r="B1285" s="4">
        <v>1185732</v>
      </c>
      <c r="C1285" s="5">
        <v>44521</v>
      </c>
      <c r="D1285" s="4" t="s">
        <v>283</v>
      </c>
      <c r="E1285" s="12" t="s">
        <v>1086</v>
      </c>
      <c r="F1285" s="13">
        <v>650</v>
      </c>
      <c r="G1285">
        <v>320</v>
      </c>
      <c r="H1285">
        <v>208000</v>
      </c>
      <c r="I1285" s="10">
        <v>52000</v>
      </c>
      <c r="J1285">
        <f t="shared" ref="J1285:J1348" si="21">VLOOKUP(A1285,L$9:M$14,2,0)</f>
        <v>135</v>
      </c>
    </row>
    <row r="1286" spans="1:10">
      <c r="A1286" s="4" t="s">
        <v>1108</v>
      </c>
      <c r="B1286" s="4">
        <v>1185732</v>
      </c>
      <c r="C1286" s="5">
        <v>44521</v>
      </c>
      <c r="D1286" s="4" t="s">
        <v>283</v>
      </c>
      <c r="E1286" s="12" t="s">
        <v>1087</v>
      </c>
      <c r="F1286" s="13">
        <v>650</v>
      </c>
      <c r="G1286">
        <v>300</v>
      </c>
      <c r="H1286">
        <v>195000</v>
      </c>
      <c r="I1286" s="10">
        <v>48750</v>
      </c>
      <c r="J1286">
        <f t="shared" si="21"/>
        <v>135</v>
      </c>
    </row>
    <row r="1287" spans="1:10">
      <c r="A1287" s="4" t="s">
        <v>1108</v>
      </c>
      <c r="B1287" s="4">
        <v>1185732</v>
      </c>
      <c r="C1287" s="5">
        <v>44521</v>
      </c>
      <c r="D1287" s="4" t="s">
        <v>283</v>
      </c>
      <c r="E1287" s="12" t="s">
        <v>1087</v>
      </c>
      <c r="F1287" s="13">
        <v>750</v>
      </c>
      <c r="G1287">
        <v>275</v>
      </c>
      <c r="H1287">
        <v>206250</v>
      </c>
      <c r="I1287" s="10">
        <v>51562.5</v>
      </c>
      <c r="J1287">
        <f t="shared" si="21"/>
        <v>135</v>
      </c>
    </row>
    <row r="1288" spans="1:10">
      <c r="A1288" s="4" t="s">
        <v>1108</v>
      </c>
      <c r="B1288" s="4">
        <v>1185732</v>
      </c>
      <c r="C1288" s="5">
        <v>44521</v>
      </c>
      <c r="D1288" s="4" t="s">
        <v>283</v>
      </c>
      <c r="E1288" s="12" t="s">
        <v>1086</v>
      </c>
      <c r="F1288" s="13">
        <v>800</v>
      </c>
      <c r="G1288">
        <v>375</v>
      </c>
      <c r="H1288">
        <v>300000</v>
      </c>
      <c r="I1288" s="10">
        <v>90000</v>
      </c>
      <c r="J1288">
        <f t="shared" si="21"/>
        <v>135</v>
      </c>
    </row>
    <row r="1289" spans="1:10">
      <c r="A1289" s="4" t="s">
        <v>1108</v>
      </c>
      <c r="B1289" s="4">
        <v>1185732</v>
      </c>
      <c r="C1289" s="5">
        <v>44550</v>
      </c>
      <c r="D1289" s="4" t="s">
        <v>283</v>
      </c>
      <c r="E1289" s="12" t="s">
        <v>1086</v>
      </c>
      <c r="F1289" s="13">
        <v>750</v>
      </c>
      <c r="G1289">
        <v>600</v>
      </c>
      <c r="H1289">
        <v>450000</v>
      </c>
      <c r="I1289" s="10">
        <v>157500</v>
      </c>
      <c r="J1289">
        <f t="shared" si="21"/>
        <v>135</v>
      </c>
    </row>
    <row r="1290" spans="1:10">
      <c r="A1290" s="4" t="s">
        <v>1108</v>
      </c>
      <c r="B1290" s="4">
        <v>1185732</v>
      </c>
      <c r="C1290" s="5">
        <v>44550</v>
      </c>
      <c r="D1290" s="4" t="s">
        <v>283</v>
      </c>
      <c r="E1290" s="12" t="s">
        <v>1086</v>
      </c>
      <c r="F1290" s="13">
        <v>650.00000000000011</v>
      </c>
      <c r="G1290">
        <v>400</v>
      </c>
      <c r="H1290">
        <v>260000.00000000003</v>
      </c>
      <c r="I1290" s="10">
        <v>91000</v>
      </c>
      <c r="J1290">
        <f t="shared" si="21"/>
        <v>135</v>
      </c>
    </row>
    <row r="1291" spans="1:10">
      <c r="A1291" s="4" t="s">
        <v>1103</v>
      </c>
      <c r="B1291" s="4">
        <v>1128299</v>
      </c>
      <c r="C1291" s="5">
        <v>44206</v>
      </c>
      <c r="D1291" s="4" t="s">
        <v>283</v>
      </c>
      <c r="E1291" s="12" t="s">
        <v>1086</v>
      </c>
      <c r="F1291" s="13">
        <v>350</v>
      </c>
      <c r="G1291">
        <v>375</v>
      </c>
      <c r="H1291">
        <v>131250</v>
      </c>
      <c r="I1291" s="10">
        <v>32812.5</v>
      </c>
      <c r="J1291">
        <f t="shared" si="21"/>
        <v>746</v>
      </c>
    </row>
    <row r="1292" spans="1:10">
      <c r="A1292" s="4" t="s">
        <v>1103</v>
      </c>
      <c r="B1292" s="4">
        <v>1128299</v>
      </c>
      <c r="C1292" s="5">
        <v>44206</v>
      </c>
      <c r="D1292" s="4" t="s">
        <v>283</v>
      </c>
      <c r="E1292" s="12" t="s">
        <v>1088</v>
      </c>
      <c r="F1292" s="13">
        <v>450</v>
      </c>
      <c r="G1292">
        <v>375</v>
      </c>
      <c r="H1292">
        <v>168750</v>
      </c>
      <c r="I1292" s="10">
        <v>33750</v>
      </c>
      <c r="J1292">
        <f t="shared" si="21"/>
        <v>746</v>
      </c>
    </row>
    <row r="1293" spans="1:10">
      <c r="A1293" s="4" t="s">
        <v>1103</v>
      </c>
      <c r="B1293" s="4">
        <v>1128299</v>
      </c>
      <c r="C1293" s="5">
        <v>44206</v>
      </c>
      <c r="D1293" s="4" t="s">
        <v>283</v>
      </c>
      <c r="E1293" s="12" t="s">
        <v>1088</v>
      </c>
      <c r="F1293" s="13">
        <v>450</v>
      </c>
      <c r="G1293">
        <v>375</v>
      </c>
      <c r="H1293">
        <v>168750</v>
      </c>
      <c r="I1293" s="10">
        <v>42187.5</v>
      </c>
      <c r="J1293">
        <f t="shared" si="21"/>
        <v>746</v>
      </c>
    </row>
    <row r="1294" spans="1:10">
      <c r="A1294" s="4" t="s">
        <v>1103</v>
      </c>
      <c r="B1294" s="4">
        <v>1128299</v>
      </c>
      <c r="C1294" s="5">
        <v>44206</v>
      </c>
      <c r="D1294" s="4" t="s">
        <v>283</v>
      </c>
      <c r="E1294" s="12" t="s">
        <v>1088</v>
      </c>
      <c r="F1294" s="13">
        <v>450</v>
      </c>
      <c r="G1294">
        <v>225</v>
      </c>
      <c r="H1294">
        <v>101250</v>
      </c>
      <c r="I1294" s="10">
        <v>25312.5</v>
      </c>
      <c r="J1294">
        <f t="shared" si="21"/>
        <v>746</v>
      </c>
    </row>
    <row r="1295" spans="1:10">
      <c r="A1295" s="4" t="s">
        <v>1103</v>
      </c>
      <c r="B1295" s="4">
        <v>1128299</v>
      </c>
      <c r="C1295" s="5">
        <v>44206</v>
      </c>
      <c r="D1295" s="4" t="s">
        <v>283</v>
      </c>
      <c r="E1295" s="12" t="s">
        <v>1087</v>
      </c>
      <c r="F1295" s="13">
        <v>500</v>
      </c>
      <c r="G1295">
        <v>175</v>
      </c>
      <c r="H1295">
        <v>87500</v>
      </c>
      <c r="I1295" s="10">
        <v>13125</v>
      </c>
      <c r="J1295">
        <f t="shared" si="21"/>
        <v>746</v>
      </c>
    </row>
    <row r="1296" spans="1:10">
      <c r="A1296" s="4" t="s">
        <v>1103</v>
      </c>
      <c r="B1296" s="4">
        <v>1128299</v>
      </c>
      <c r="C1296" s="5">
        <v>44206</v>
      </c>
      <c r="D1296" s="4" t="s">
        <v>283</v>
      </c>
      <c r="E1296" s="12" t="s">
        <v>1087</v>
      </c>
      <c r="F1296" s="13">
        <v>450</v>
      </c>
      <c r="G1296">
        <v>425</v>
      </c>
      <c r="H1296">
        <v>191250</v>
      </c>
      <c r="I1296" s="10">
        <v>76500</v>
      </c>
      <c r="J1296">
        <f t="shared" si="21"/>
        <v>746</v>
      </c>
    </row>
    <row r="1297" spans="1:10">
      <c r="A1297" s="4" t="s">
        <v>1103</v>
      </c>
      <c r="B1297" s="4">
        <v>1128299</v>
      </c>
      <c r="C1297" s="5">
        <v>44237</v>
      </c>
      <c r="D1297" s="4" t="s">
        <v>283</v>
      </c>
      <c r="E1297" s="12" t="s">
        <v>1087</v>
      </c>
      <c r="F1297" s="13">
        <v>350</v>
      </c>
      <c r="G1297">
        <v>475</v>
      </c>
      <c r="H1297">
        <v>166250</v>
      </c>
      <c r="I1297" s="10">
        <v>41562.5</v>
      </c>
      <c r="J1297">
        <f t="shared" si="21"/>
        <v>746</v>
      </c>
    </row>
    <row r="1298" spans="1:10">
      <c r="A1298" s="4" t="s">
        <v>1103</v>
      </c>
      <c r="B1298" s="4">
        <v>1128299</v>
      </c>
      <c r="C1298" s="5">
        <v>44237</v>
      </c>
      <c r="D1298" s="4" t="s">
        <v>283</v>
      </c>
      <c r="E1298" s="12" t="s">
        <v>1087</v>
      </c>
      <c r="F1298" s="13">
        <v>450</v>
      </c>
      <c r="G1298">
        <v>375</v>
      </c>
      <c r="H1298">
        <v>168750</v>
      </c>
      <c r="I1298" s="10">
        <v>33750</v>
      </c>
      <c r="J1298">
        <f t="shared" si="21"/>
        <v>746</v>
      </c>
    </row>
    <row r="1299" spans="1:10">
      <c r="A1299" s="4" t="s">
        <v>1103</v>
      </c>
      <c r="B1299" s="4">
        <v>1128299</v>
      </c>
      <c r="C1299" s="5">
        <v>44237</v>
      </c>
      <c r="D1299" s="4" t="s">
        <v>283</v>
      </c>
      <c r="E1299" s="12" t="s">
        <v>1087</v>
      </c>
      <c r="F1299" s="13">
        <v>450</v>
      </c>
      <c r="G1299">
        <v>375</v>
      </c>
      <c r="H1299">
        <v>168750</v>
      </c>
      <c r="I1299" s="10">
        <v>42187.5</v>
      </c>
      <c r="J1299">
        <f t="shared" si="21"/>
        <v>746</v>
      </c>
    </row>
    <row r="1300" spans="1:10">
      <c r="A1300" s="4" t="s">
        <v>1103</v>
      </c>
      <c r="B1300" s="4">
        <v>1128299</v>
      </c>
      <c r="C1300" s="5">
        <v>44237</v>
      </c>
      <c r="D1300" s="4" t="s">
        <v>283</v>
      </c>
      <c r="E1300" s="12" t="s">
        <v>1086</v>
      </c>
      <c r="F1300" s="13">
        <v>450</v>
      </c>
      <c r="G1300">
        <v>225</v>
      </c>
      <c r="H1300">
        <v>101250</v>
      </c>
      <c r="I1300" s="10">
        <v>25312.5</v>
      </c>
      <c r="J1300">
        <f t="shared" si="21"/>
        <v>746</v>
      </c>
    </row>
    <row r="1301" spans="1:10">
      <c r="A1301" s="4" t="s">
        <v>1103</v>
      </c>
      <c r="B1301" s="4">
        <v>1128299</v>
      </c>
      <c r="C1301" s="5">
        <v>44237</v>
      </c>
      <c r="D1301" s="4" t="s">
        <v>283</v>
      </c>
      <c r="E1301" s="12" t="s">
        <v>1086</v>
      </c>
      <c r="F1301" s="13">
        <v>500</v>
      </c>
      <c r="G1301">
        <v>150</v>
      </c>
      <c r="H1301">
        <v>75000</v>
      </c>
      <c r="I1301" s="10">
        <v>11250</v>
      </c>
      <c r="J1301">
        <f t="shared" si="21"/>
        <v>746</v>
      </c>
    </row>
    <row r="1302" spans="1:10">
      <c r="A1302" s="4" t="s">
        <v>1103</v>
      </c>
      <c r="B1302" s="4">
        <v>1128299</v>
      </c>
      <c r="C1302" s="5">
        <v>44237</v>
      </c>
      <c r="D1302" s="4" t="s">
        <v>283</v>
      </c>
      <c r="E1302" s="12" t="s">
        <v>1086</v>
      </c>
      <c r="F1302" s="13">
        <v>450</v>
      </c>
      <c r="G1302">
        <v>350</v>
      </c>
      <c r="H1302">
        <v>157500</v>
      </c>
      <c r="I1302" s="10">
        <v>63000</v>
      </c>
      <c r="J1302">
        <f t="shared" si="21"/>
        <v>746</v>
      </c>
    </row>
    <row r="1303" spans="1:10">
      <c r="A1303" s="4" t="s">
        <v>1103</v>
      </c>
      <c r="B1303" s="4">
        <v>1128299</v>
      </c>
      <c r="C1303" s="5">
        <v>44264</v>
      </c>
      <c r="D1303" s="4" t="s">
        <v>283</v>
      </c>
      <c r="E1303" s="12" t="s">
        <v>1087</v>
      </c>
      <c r="F1303" s="13">
        <v>450</v>
      </c>
      <c r="G1303">
        <v>500</v>
      </c>
      <c r="H1303">
        <v>225000</v>
      </c>
      <c r="I1303" s="10">
        <v>56250</v>
      </c>
      <c r="J1303">
        <f t="shared" si="21"/>
        <v>746</v>
      </c>
    </row>
    <row r="1304" spans="1:10">
      <c r="A1304" s="4" t="s">
        <v>1103</v>
      </c>
      <c r="B1304" s="4">
        <v>1128299</v>
      </c>
      <c r="C1304" s="5">
        <v>44264</v>
      </c>
      <c r="D1304" s="4" t="s">
        <v>283</v>
      </c>
      <c r="E1304" s="12" t="s">
        <v>1087</v>
      </c>
      <c r="F1304" s="13">
        <v>550</v>
      </c>
      <c r="G1304">
        <v>350</v>
      </c>
      <c r="H1304">
        <v>192500</v>
      </c>
      <c r="I1304" s="10">
        <v>38500</v>
      </c>
      <c r="J1304">
        <f t="shared" si="21"/>
        <v>746</v>
      </c>
    </row>
    <row r="1305" spans="1:10">
      <c r="A1305" s="4" t="s">
        <v>1103</v>
      </c>
      <c r="B1305" s="4">
        <v>1128299</v>
      </c>
      <c r="C1305" s="5">
        <v>44264</v>
      </c>
      <c r="D1305" s="4" t="s">
        <v>283</v>
      </c>
      <c r="E1305" s="12" t="s">
        <v>1087</v>
      </c>
      <c r="F1305" s="13">
        <v>600</v>
      </c>
      <c r="G1305">
        <v>375</v>
      </c>
      <c r="H1305">
        <v>225000</v>
      </c>
      <c r="I1305" s="10">
        <v>56250</v>
      </c>
      <c r="J1305">
        <f t="shared" si="21"/>
        <v>746</v>
      </c>
    </row>
    <row r="1306" spans="1:10">
      <c r="A1306" s="4" t="s">
        <v>1103</v>
      </c>
      <c r="B1306" s="4">
        <v>1128299</v>
      </c>
      <c r="C1306" s="5">
        <v>44264</v>
      </c>
      <c r="D1306" s="4" t="s">
        <v>283</v>
      </c>
      <c r="E1306" s="12" t="s">
        <v>1087</v>
      </c>
      <c r="F1306" s="13">
        <v>550</v>
      </c>
      <c r="G1306">
        <v>275</v>
      </c>
      <c r="H1306">
        <v>151250</v>
      </c>
      <c r="I1306" s="10">
        <v>37812.5</v>
      </c>
      <c r="J1306">
        <f t="shared" si="21"/>
        <v>746</v>
      </c>
    </row>
    <row r="1307" spans="1:10">
      <c r="A1307" s="4" t="s">
        <v>1103</v>
      </c>
      <c r="B1307" s="4">
        <v>1128299</v>
      </c>
      <c r="C1307" s="5">
        <v>44264</v>
      </c>
      <c r="D1307" s="4" t="s">
        <v>283</v>
      </c>
      <c r="E1307" s="12" t="s">
        <v>1086</v>
      </c>
      <c r="F1307" s="13">
        <v>600</v>
      </c>
      <c r="G1307">
        <v>125</v>
      </c>
      <c r="H1307">
        <v>75000</v>
      </c>
      <c r="I1307" s="10">
        <v>11250</v>
      </c>
      <c r="J1307">
        <f t="shared" si="21"/>
        <v>746</v>
      </c>
    </row>
    <row r="1308" spans="1:10">
      <c r="A1308" s="4" t="s">
        <v>1103</v>
      </c>
      <c r="B1308" s="4">
        <v>1128299</v>
      </c>
      <c r="C1308" s="5">
        <v>44264</v>
      </c>
      <c r="D1308" s="4" t="s">
        <v>283</v>
      </c>
      <c r="E1308" s="12" t="s">
        <v>1086</v>
      </c>
      <c r="F1308" s="13">
        <v>550</v>
      </c>
      <c r="G1308">
        <v>325</v>
      </c>
      <c r="H1308">
        <v>178750</v>
      </c>
      <c r="I1308" s="10">
        <v>71500</v>
      </c>
      <c r="J1308">
        <f t="shared" si="21"/>
        <v>746</v>
      </c>
    </row>
    <row r="1309" spans="1:10">
      <c r="A1309" s="4" t="s">
        <v>1103</v>
      </c>
      <c r="B1309" s="4">
        <v>1128299</v>
      </c>
      <c r="C1309" s="5">
        <v>44296</v>
      </c>
      <c r="D1309" s="4" t="s">
        <v>283</v>
      </c>
      <c r="E1309" s="12" t="s">
        <v>1086</v>
      </c>
      <c r="F1309" s="13">
        <v>600</v>
      </c>
      <c r="G1309">
        <v>500</v>
      </c>
      <c r="H1309">
        <v>300000</v>
      </c>
      <c r="I1309" s="10">
        <v>75000</v>
      </c>
      <c r="J1309">
        <f t="shared" si="21"/>
        <v>746</v>
      </c>
    </row>
    <row r="1310" spans="1:10">
      <c r="A1310" s="4" t="s">
        <v>1103</v>
      </c>
      <c r="B1310" s="4">
        <v>1128299</v>
      </c>
      <c r="C1310" s="5">
        <v>44296</v>
      </c>
      <c r="D1310" s="4" t="s">
        <v>283</v>
      </c>
      <c r="E1310" s="12" t="s">
        <v>1086</v>
      </c>
      <c r="F1310" s="13">
        <v>650</v>
      </c>
      <c r="G1310">
        <v>300</v>
      </c>
      <c r="H1310">
        <v>195000</v>
      </c>
      <c r="I1310" s="10">
        <v>39000</v>
      </c>
      <c r="J1310">
        <f t="shared" si="21"/>
        <v>746</v>
      </c>
    </row>
    <row r="1311" spans="1:10">
      <c r="A1311" s="4" t="s">
        <v>1103</v>
      </c>
      <c r="B1311" s="4">
        <v>1128299</v>
      </c>
      <c r="C1311" s="5">
        <v>44296</v>
      </c>
      <c r="D1311" s="4" t="s">
        <v>283</v>
      </c>
      <c r="E1311" s="12" t="s">
        <v>1087</v>
      </c>
      <c r="F1311" s="13">
        <v>650</v>
      </c>
      <c r="G1311">
        <v>350</v>
      </c>
      <c r="H1311">
        <v>227500</v>
      </c>
      <c r="I1311" s="10">
        <v>56875</v>
      </c>
      <c r="J1311">
        <f t="shared" si="21"/>
        <v>746</v>
      </c>
    </row>
    <row r="1312" spans="1:10">
      <c r="A1312" s="4" t="s">
        <v>1103</v>
      </c>
      <c r="B1312" s="4">
        <v>1128299</v>
      </c>
      <c r="C1312" s="5">
        <v>44296</v>
      </c>
      <c r="D1312" s="4" t="s">
        <v>283</v>
      </c>
      <c r="E1312" s="12" t="s">
        <v>1087</v>
      </c>
      <c r="F1312" s="13">
        <v>500</v>
      </c>
      <c r="G1312">
        <v>250</v>
      </c>
      <c r="H1312">
        <v>125000</v>
      </c>
      <c r="I1312" s="10">
        <v>31250</v>
      </c>
      <c r="J1312">
        <f t="shared" si="21"/>
        <v>746</v>
      </c>
    </row>
    <row r="1313" spans="1:10">
      <c r="A1313" s="4" t="s">
        <v>1103</v>
      </c>
      <c r="B1313" s="4">
        <v>1128299</v>
      </c>
      <c r="C1313" s="5">
        <v>44296</v>
      </c>
      <c r="D1313" s="4" t="s">
        <v>283</v>
      </c>
      <c r="E1313" s="12" t="s">
        <v>1087</v>
      </c>
      <c r="F1313" s="13">
        <v>550</v>
      </c>
      <c r="G1313">
        <v>150</v>
      </c>
      <c r="H1313">
        <v>82500</v>
      </c>
      <c r="I1313" s="10">
        <v>12375</v>
      </c>
      <c r="J1313">
        <f t="shared" si="21"/>
        <v>746</v>
      </c>
    </row>
    <row r="1314" spans="1:10">
      <c r="A1314" s="4" t="s">
        <v>1103</v>
      </c>
      <c r="B1314" s="4">
        <v>1128299</v>
      </c>
      <c r="C1314" s="5">
        <v>44296</v>
      </c>
      <c r="D1314" s="4" t="s">
        <v>283</v>
      </c>
      <c r="E1314" s="12" t="s">
        <v>1087</v>
      </c>
      <c r="F1314" s="13">
        <v>700</v>
      </c>
      <c r="G1314">
        <v>325</v>
      </c>
      <c r="H1314">
        <v>227500</v>
      </c>
      <c r="I1314" s="10">
        <v>91000</v>
      </c>
      <c r="J1314">
        <f t="shared" si="21"/>
        <v>746</v>
      </c>
    </row>
    <row r="1315" spans="1:10">
      <c r="A1315" s="4" t="s">
        <v>1103</v>
      </c>
      <c r="B1315" s="4">
        <v>1128299</v>
      </c>
      <c r="C1315" s="5">
        <v>44327</v>
      </c>
      <c r="D1315" s="4" t="s">
        <v>283</v>
      </c>
      <c r="E1315" s="12" t="s">
        <v>1087</v>
      </c>
      <c r="F1315" s="13">
        <v>550</v>
      </c>
      <c r="G1315">
        <v>525</v>
      </c>
      <c r="H1315">
        <v>288750</v>
      </c>
      <c r="I1315" s="10">
        <v>72187.5</v>
      </c>
      <c r="J1315">
        <f t="shared" si="21"/>
        <v>746</v>
      </c>
    </row>
    <row r="1316" spans="1:10">
      <c r="A1316" s="4" t="s">
        <v>1103</v>
      </c>
      <c r="B1316" s="4">
        <v>1128299</v>
      </c>
      <c r="C1316" s="5">
        <v>44327</v>
      </c>
      <c r="D1316" s="4" t="s">
        <v>283</v>
      </c>
      <c r="E1316" s="12" t="s">
        <v>1086</v>
      </c>
      <c r="F1316" s="13">
        <v>600</v>
      </c>
      <c r="G1316">
        <v>375</v>
      </c>
      <c r="H1316">
        <v>225000</v>
      </c>
      <c r="I1316" s="10">
        <v>45000</v>
      </c>
      <c r="J1316">
        <f t="shared" si="21"/>
        <v>746</v>
      </c>
    </row>
    <row r="1317" spans="1:10">
      <c r="A1317" s="4" t="s">
        <v>1103</v>
      </c>
      <c r="B1317" s="4">
        <v>1128299</v>
      </c>
      <c r="C1317" s="5">
        <v>44327</v>
      </c>
      <c r="D1317" s="4" t="s">
        <v>283</v>
      </c>
      <c r="E1317" s="12" t="s">
        <v>1087</v>
      </c>
      <c r="F1317" s="13">
        <v>600</v>
      </c>
      <c r="G1317">
        <v>375</v>
      </c>
      <c r="H1317">
        <v>225000</v>
      </c>
      <c r="I1317" s="10">
        <v>56250</v>
      </c>
      <c r="J1317">
        <f t="shared" si="21"/>
        <v>746</v>
      </c>
    </row>
    <row r="1318" spans="1:10">
      <c r="A1318" s="4" t="s">
        <v>1103</v>
      </c>
      <c r="B1318" s="4">
        <v>1128299</v>
      </c>
      <c r="C1318" s="5">
        <v>44327</v>
      </c>
      <c r="D1318" s="4" t="s">
        <v>283</v>
      </c>
      <c r="E1318" s="12" t="s">
        <v>1086</v>
      </c>
      <c r="F1318" s="13">
        <v>550</v>
      </c>
      <c r="G1318">
        <v>275</v>
      </c>
      <c r="H1318">
        <v>151250</v>
      </c>
      <c r="I1318" s="10">
        <v>37812.5</v>
      </c>
      <c r="J1318">
        <f t="shared" si="21"/>
        <v>746</v>
      </c>
    </row>
    <row r="1319" spans="1:10">
      <c r="A1319" s="4" t="s">
        <v>1103</v>
      </c>
      <c r="B1319" s="4">
        <v>1128299</v>
      </c>
      <c r="C1319" s="5">
        <v>44327</v>
      </c>
      <c r="D1319" s="4" t="s">
        <v>283</v>
      </c>
      <c r="E1319" s="12" t="s">
        <v>1087</v>
      </c>
      <c r="F1319" s="13">
        <v>600</v>
      </c>
      <c r="G1319">
        <v>175</v>
      </c>
      <c r="H1319">
        <v>105000</v>
      </c>
      <c r="I1319" s="10">
        <v>15750</v>
      </c>
      <c r="J1319">
        <f t="shared" si="21"/>
        <v>746</v>
      </c>
    </row>
    <row r="1320" spans="1:10">
      <c r="A1320" s="4" t="s">
        <v>1103</v>
      </c>
      <c r="B1320" s="4">
        <v>1128299</v>
      </c>
      <c r="C1320" s="5">
        <v>44327</v>
      </c>
      <c r="D1320" s="4" t="s">
        <v>283</v>
      </c>
      <c r="E1320" s="12" t="s">
        <v>1086</v>
      </c>
      <c r="F1320" s="13">
        <v>750</v>
      </c>
      <c r="G1320">
        <v>475</v>
      </c>
      <c r="H1320">
        <v>356250</v>
      </c>
      <c r="I1320" s="10">
        <v>142500</v>
      </c>
      <c r="J1320">
        <f t="shared" si="21"/>
        <v>746</v>
      </c>
    </row>
    <row r="1321" spans="1:10">
      <c r="A1321" s="4" t="s">
        <v>1103</v>
      </c>
      <c r="B1321" s="4">
        <v>1128299</v>
      </c>
      <c r="C1321" s="5">
        <v>44357</v>
      </c>
      <c r="D1321" s="4" t="s">
        <v>283</v>
      </c>
      <c r="E1321" s="12" t="s">
        <v>1087</v>
      </c>
      <c r="F1321" s="13">
        <v>700</v>
      </c>
      <c r="G1321">
        <v>725</v>
      </c>
      <c r="H1321">
        <v>507500</v>
      </c>
      <c r="I1321" s="10">
        <v>126875</v>
      </c>
      <c r="J1321">
        <f t="shared" si="21"/>
        <v>746</v>
      </c>
    </row>
    <row r="1322" spans="1:10">
      <c r="A1322" s="4" t="s">
        <v>1103</v>
      </c>
      <c r="B1322" s="4">
        <v>1128299</v>
      </c>
      <c r="C1322" s="5">
        <v>44357</v>
      </c>
      <c r="D1322" s="4" t="s">
        <v>283</v>
      </c>
      <c r="E1322" s="12" t="s">
        <v>1089</v>
      </c>
      <c r="F1322" s="13">
        <v>750</v>
      </c>
      <c r="G1322">
        <v>600</v>
      </c>
      <c r="H1322">
        <v>450000</v>
      </c>
      <c r="I1322" s="10">
        <v>90000</v>
      </c>
      <c r="J1322">
        <f t="shared" si="21"/>
        <v>746</v>
      </c>
    </row>
    <row r="1323" spans="1:10">
      <c r="A1323" s="4" t="s">
        <v>1103</v>
      </c>
      <c r="B1323" s="4">
        <v>1128299</v>
      </c>
      <c r="C1323" s="5">
        <v>44357</v>
      </c>
      <c r="D1323" s="4" t="s">
        <v>283</v>
      </c>
      <c r="E1323" s="12" t="s">
        <v>1087</v>
      </c>
      <c r="F1323" s="13">
        <v>750</v>
      </c>
      <c r="G1323">
        <v>600</v>
      </c>
      <c r="H1323">
        <v>450000</v>
      </c>
      <c r="I1323" s="10">
        <v>112500</v>
      </c>
      <c r="J1323">
        <f t="shared" si="21"/>
        <v>746</v>
      </c>
    </row>
    <row r="1324" spans="1:10">
      <c r="A1324" s="4" t="s">
        <v>1103</v>
      </c>
      <c r="B1324" s="4">
        <v>1128299</v>
      </c>
      <c r="C1324" s="5">
        <v>44357</v>
      </c>
      <c r="D1324" s="4" t="s">
        <v>283</v>
      </c>
      <c r="E1324" s="12" t="s">
        <v>1088</v>
      </c>
      <c r="F1324" s="13">
        <v>750</v>
      </c>
      <c r="G1324">
        <v>475</v>
      </c>
      <c r="H1324">
        <v>356250</v>
      </c>
      <c r="I1324" s="10">
        <v>89062.5</v>
      </c>
      <c r="J1324">
        <f t="shared" si="21"/>
        <v>746</v>
      </c>
    </row>
    <row r="1325" spans="1:10">
      <c r="A1325" s="4" t="s">
        <v>1103</v>
      </c>
      <c r="B1325" s="4">
        <v>1128299</v>
      </c>
      <c r="C1325" s="5">
        <v>44357</v>
      </c>
      <c r="D1325" s="4" t="s">
        <v>283</v>
      </c>
      <c r="E1325" s="12" t="s">
        <v>1088</v>
      </c>
      <c r="F1325" s="13">
        <v>850</v>
      </c>
      <c r="G1325">
        <v>350</v>
      </c>
      <c r="H1325">
        <v>297500</v>
      </c>
      <c r="I1325" s="10">
        <v>44625</v>
      </c>
      <c r="J1325">
        <f t="shared" si="21"/>
        <v>746</v>
      </c>
    </row>
    <row r="1326" spans="1:10">
      <c r="A1326" s="4" t="s">
        <v>1103</v>
      </c>
      <c r="B1326" s="4">
        <v>1128299</v>
      </c>
      <c r="C1326" s="5">
        <v>44357</v>
      </c>
      <c r="D1326" s="4" t="s">
        <v>283</v>
      </c>
      <c r="E1326" s="12" t="s">
        <v>1086</v>
      </c>
      <c r="F1326" s="13">
        <v>1000</v>
      </c>
      <c r="G1326">
        <v>650</v>
      </c>
      <c r="H1326">
        <v>650000</v>
      </c>
      <c r="I1326" s="10">
        <v>260000</v>
      </c>
      <c r="J1326">
        <f t="shared" si="21"/>
        <v>746</v>
      </c>
    </row>
    <row r="1327" spans="1:10">
      <c r="A1327" s="4" t="s">
        <v>1103</v>
      </c>
      <c r="B1327" s="4">
        <v>1128299</v>
      </c>
      <c r="C1327" s="5">
        <v>44386</v>
      </c>
      <c r="D1327" s="4" t="s">
        <v>283</v>
      </c>
      <c r="E1327" s="12" t="s">
        <v>1086</v>
      </c>
      <c r="F1327" s="13">
        <v>800</v>
      </c>
      <c r="G1327">
        <v>800</v>
      </c>
      <c r="H1327">
        <v>640000</v>
      </c>
      <c r="I1327" s="10">
        <v>160000</v>
      </c>
      <c r="J1327">
        <f t="shared" si="21"/>
        <v>746</v>
      </c>
    </row>
    <row r="1328" spans="1:10">
      <c r="A1328" s="4" t="s">
        <v>1103</v>
      </c>
      <c r="B1328" s="4">
        <v>1128299</v>
      </c>
      <c r="C1328" s="5">
        <v>44386</v>
      </c>
      <c r="D1328" s="4" t="s">
        <v>283</v>
      </c>
      <c r="E1328" s="12" t="s">
        <v>1088</v>
      </c>
      <c r="F1328" s="13">
        <v>850</v>
      </c>
      <c r="G1328">
        <v>650</v>
      </c>
      <c r="H1328">
        <v>552500</v>
      </c>
      <c r="I1328" s="10">
        <v>110500</v>
      </c>
      <c r="J1328">
        <f t="shared" si="21"/>
        <v>746</v>
      </c>
    </row>
    <row r="1329" spans="1:10">
      <c r="A1329" s="4" t="s">
        <v>1103</v>
      </c>
      <c r="B1329" s="4">
        <v>1128299</v>
      </c>
      <c r="C1329" s="5">
        <v>44386</v>
      </c>
      <c r="D1329" s="4" t="s">
        <v>283</v>
      </c>
      <c r="E1329" s="12" t="s">
        <v>1086</v>
      </c>
      <c r="F1329" s="13">
        <v>850</v>
      </c>
      <c r="G1329">
        <v>600</v>
      </c>
      <c r="H1329">
        <v>510000</v>
      </c>
      <c r="I1329" s="10">
        <v>127500</v>
      </c>
      <c r="J1329">
        <f t="shared" si="21"/>
        <v>746</v>
      </c>
    </row>
    <row r="1330" spans="1:10">
      <c r="A1330" s="4" t="s">
        <v>1103</v>
      </c>
      <c r="B1330" s="4">
        <v>1128299</v>
      </c>
      <c r="C1330" s="5">
        <v>44386</v>
      </c>
      <c r="D1330" s="4" t="s">
        <v>283</v>
      </c>
      <c r="E1330" s="12" t="s">
        <v>1086</v>
      </c>
      <c r="F1330" s="13">
        <v>800</v>
      </c>
      <c r="G1330">
        <v>500</v>
      </c>
      <c r="H1330">
        <v>400000</v>
      </c>
      <c r="I1330" s="10">
        <v>100000</v>
      </c>
      <c r="J1330">
        <f t="shared" si="21"/>
        <v>746</v>
      </c>
    </row>
    <row r="1331" spans="1:10">
      <c r="A1331" s="4" t="s">
        <v>1103</v>
      </c>
      <c r="B1331" s="4">
        <v>1128299</v>
      </c>
      <c r="C1331" s="5">
        <v>44386</v>
      </c>
      <c r="D1331" s="4" t="s">
        <v>283</v>
      </c>
      <c r="E1331" s="12" t="s">
        <v>1087</v>
      </c>
      <c r="F1331" s="13">
        <v>850</v>
      </c>
      <c r="G1331">
        <v>550</v>
      </c>
      <c r="H1331">
        <v>467500</v>
      </c>
      <c r="I1331" s="10">
        <v>70125</v>
      </c>
      <c r="J1331">
        <f t="shared" si="21"/>
        <v>746</v>
      </c>
    </row>
    <row r="1332" spans="1:10">
      <c r="A1332" s="4" t="s">
        <v>1103</v>
      </c>
      <c r="B1332" s="4">
        <v>1128299</v>
      </c>
      <c r="C1332" s="5">
        <v>44386</v>
      </c>
      <c r="D1332" s="4" t="s">
        <v>283</v>
      </c>
      <c r="E1332" s="12" t="s">
        <v>1087</v>
      </c>
      <c r="F1332" s="13">
        <v>1000</v>
      </c>
      <c r="G1332">
        <v>550</v>
      </c>
      <c r="H1332">
        <v>550000</v>
      </c>
      <c r="I1332" s="10">
        <v>220000</v>
      </c>
      <c r="J1332">
        <f t="shared" si="21"/>
        <v>746</v>
      </c>
    </row>
    <row r="1333" spans="1:10">
      <c r="A1333" s="4" t="s">
        <v>1103</v>
      </c>
      <c r="B1333" s="4">
        <v>1128299</v>
      </c>
      <c r="C1333" s="5">
        <v>44418</v>
      </c>
      <c r="D1333" s="4" t="s">
        <v>283</v>
      </c>
      <c r="E1333" s="12" t="s">
        <v>1086</v>
      </c>
      <c r="F1333" s="13">
        <v>850</v>
      </c>
      <c r="G1333">
        <v>750</v>
      </c>
      <c r="H1333">
        <v>637500</v>
      </c>
      <c r="I1333" s="10">
        <v>159375</v>
      </c>
      <c r="J1333">
        <f t="shared" si="21"/>
        <v>746</v>
      </c>
    </row>
    <row r="1334" spans="1:10">
      <c r="A1334" s="4" t="s">
        <v>1103</v>
      </c>
      <c r="B1334" s="4">
        <v>1128299</v>
      </c>
      <c r="C1334" s="5">
        <v>44418</v>
      </c>
      <c r="D1334" s="4" t="s">
        <v>283</v>
      </c>
      <c r="E1334" s="12" t="s">
        <v>1087</v>
      </c>
      <c r="F1334" s="13">
        <v>750</v>
      </c>
      <c r="G1334">
        <v>725</v>
      </c>
      <c r="H1334">
        <v>543750</v>
      </c>
      <c r="I1334" s="10">
        <v>108750</v>
      </c>
      <c r="J1334">
        <f t="shared" si="21"/>
        <v>746</v>
      </c>
    </row>
    <row r="1335" spans="1:10">
      <c r="A1335" s="4" t="s">
        <v>1103</v>
      </c>
      <c r="B1335" s="4">
        <v>1128299</v>
      </c>
      <c r="C1335" s="5">
        <v>44418</v>
      </c>
      <c r="D1335" s="4" t="s">
        <v>283</v>
      </c>
      <c r="E1335" s="12" t="s">
        <v>1086</v>
      </c>
      <c r="F1335" s="13">
        <v>700</v>
      </c>
      <c r="G1335">
        <v>600</v>
      </c>
      <c r="H1335">
        <v>420000</v>
      </c>
      <c r="I1335" s="10">
        <v>105000</v>
      </c>
      <c r="J1335">
        <f t="shared" si="21"/>
        <v>746</v>
      </c>
    </row>
    <row r="1336" spans="1:10">
      <c r="A1336" s="4" t="s">
        <v>1103</v>
      </c>
      <c r="B1336" s="4">
        <v>1128299</v>
      </c>
      <c r="C1336" s="5">
        <v>44418</v>
      </c>
      <c r="D1336" s="4" t="s">
        <v>283</v>
      </c>
      <c r="E1336" s="12" t="s">
        <v>1087</v>
      </c>
      <c r="F1336" s="13">
        <v>700</v>
      </c>
      <c r="G1336">
        <v>525</v>
      </c>
      <c r="H1336">
        <v>367500</v>
      </c>
      <c r="I1336" s="10">
        <v>91875</v>
      </c>
      <c r="J1336">
        <f t="shared" si="21"/>
        <v>746</v>
      </c>
    </row>
    <row r="1337" spans="1:10">
      <c r="A1337" s="4" t="s">
        <v>1104</v>
      </c>
      <c r="B1337" s="4">
        <v>1128299</v>
      </c>
      <c r="C1337" s="5">
        <v>44418</v>
      </c>
      <c r="D1337" s="4" t="s">
        <v>283</v>
      </c>
      <c r="E1337" s="12" t="s">
        <v>1087</v>
      </c>
      <c r="F1337" s="13">
        <v>700</v>
      </c>
      <c r="G1337">
        <v>525</v>
      </c>
      <c r="H1337">
        <v>367500</v>
      </c>
      <c r="I1337" s="10">
        <v>55125</v>
      </c>
      <c r="J1337">
        <f t="shared" si="21"/>
        <v>304</v>
      </c>
    </row>
    <row r="1338" spans="1:10">
      <c r="A1338" s="4" t="s">
        <v>1104</v>
      </c>
      <c r="B1338" s="4">
        <v>1128299</v>
      </c>
      <c r="C1338" s="5">
        <v>44418</v>
      </c>
      <c r="D1338" s="4" t="s">
        <v>283</v>
      </c>
      <c r="E1338" s="12" t="s">
        <v>1087</v>
      </c>
      <c r="F1338" s="13">
        <v>750</v>
      </c>
      <c r="G1338">
        <v>350</v>
      </c>
      <c r="H1338">
        <v>262500</v>
      </c>
      <c r="I1338" s="10">
        <v>105000</v>
      </c>
      <c r="J1338">
        <f t="shared" si="21"/>
        <v>304</v>
      </c>
    </row>
    <row r="1339" spans="1:10">
      <c r="A1339" s="4" t="s">
        <v>1104</v>
      </c>
      <c r="B1339" s="4">
        <v>1128299</v>
      </c>
      <c r="C1339" s="5">
        <v>44450</v>
      </c>
      <c r="D1339" s="4" t="s">
        <v>283</v>
      </c>
      <c r="E1339" s="12" t="s">
        <v>1087</v>
      </c>
      <c r="F1339" s="13">
        <v>650</v>
      </c>
      <c r="G1339">
        <v>550</v>
      </c>
      <c r="H1339">
        <v>357500</v>
      </c>
      <c r="I1339" s="10">
        <v>89375</v>
      </c>
      <c r="J1339">
        <f t="shared" si="21"/>
        <v>304</v>
      </c>
    </row>
    <row r="1340" spans="1:10">
      <c r="A1340" s="4" t="s">
        <v>1104</v>
      </c>
      <c r="B1340" s="4">
        <v>1128299</v>
      </c>
      <c r="C1340" s="5">
        <v>44450</v>
      </c>
      <c r="D1340" s="4" t="s">
        <v>283</v>
      </c>
      <c r="E1340" s="12" t="s">
        <v>1087</v>
      </c>
      <c r="F1340" s="13">
        <v>700</v>
      </c>
      <c r="G1340">
        <v>550</v>
      </c>
      <c r="H1340">
        <v>385000</v>
      </c>
      <c r="I1340" s="10">
        <v>77000</v>
      </c>
      <c r="J1340">
        <f t="shared" si="21"/>
        <v>304</v>
      </c>
    </row>
    <row r="1341" spans="1:10">
      <c r="A1341" s="4" t="s">
        <v>1104</v>
      </c>
      <c r="B1341" s="4">
        <v>1128299</v>
      </c>
      <c r="C1341" s="5">
        <v>44450</v>
      </c>
      <c r="D1341" s="4" t="s">
        <v>283</v>
      </c>
      <c r="E1341" s="12" t="s">
        <v>1086</v>
      </c>
      <c r="F1341" s="13">
        <v>650</v>
      </c>
      <c r="G1341">
        <v>375</v>
      </c>
      <c r="H1341">
        <v>243750</v>
      </c>
      <c r="I1341" s="10">
        <v>60937.5</v>
      </c>
      <c r="J1341">
        <f t="shared" si="21"/>
        <v>304</v>
      </c>
    </row>
    <row r="1342" spans="1:10">
      <c r="A1342" s="4" t="s">
        <v>1104</v>
      </c>
      <c r="B1342" s="4">
        <v>1128299</v>
      </c>
      <c r="C1342" s="5">
        <v>44450</v>
      </c>
      <c r="D1342" s="4" t="s">
        <v>283</v>
      </c>
      <c r="E1342" s="12" t="s">
        <v>1086</v>
      </c>
      <c r="F1342" s="13">
        <v>650</v>
      </c>
      <c r="G1342">
        <v>325</v>
      </c>
      <c r="H1342">
        <v>211250</v>
      </c>
      <c r="I1342" s="10">
        <v>52812.5</v>
      </c>
      <c r="J1342">
        <f t="shared" si="21"/>
        <v>304</v>
      </c>
    </row>
    <row r="1343" spans="1:10">
      <c r="A1343" s="4" t="s">
        <v>1104</v>
      </c>
      <c r="B1343" s="4">
        <v>1128299</v>
      </c>
      <c r="C1343" s="5">
        <v>44450</v>
      </c>
      <c r="D1343" s="4" t="s">
        <v>283</v>
      </c>
      <c r="E1343" s="12" t="s">
        <v>1087</v>
      </c>
      <c r="F1343" s="13">
        <v>750</v>
      </c>
      <c r="G1343">
        <v>350</v>
      </c>
      <c r="H1343">
        <v>262500</v>
      </c>
      <c r="I1343" s="10">
        <v>39375</v>
      </c>
      <c r="J1343">
        <f t="shared" si="21"/>
        <v>304</v>
      </c>
    </row>
    <row r="1344" spans="1:10">
      <c r="A1344" s="4" t="s">
        <v>1104</v>
      </c>
      <c r="B1344" s="4">
        <v>1128299</v>
      </c>
      <c r="C1344" s="5">
        <v>44450</v>
      </c>
      <c r="D1344" s="4" t="s">
        <v>283</v>
      </c>
      <c r="E1344" s="12" t="s">
        <v>1087</v>
      </c>
      <c r="F1344" s="13">
        <v>600</v>
      </c>
      <c r="G1344">
        <v>375</v>
      </c>
      <c r="H1344">
        <v>225000</v>
      </c>
      <c r="I1344" s="10">
        <v>90000</v>
      </c>
      <c r="J1344">
        <f t="shared" si="21"/>
        <v>304</v>
      </c>
    </row>
    <row r="1345" spans="1:10">
      <c r="A1345" s="4" t="s">
        <v>1104</v>
      </c>
      <c r="B1345" s="4">
        <v>1128299</v>
      </c>
      <c r="C1345" s="5">
        <v>44479</v>
      </c>
      <c r="D1345" s="4" t="s">
        <v>283</v>
      </c>
      <c r="E1345" s="12" t="s">
        <v>1087</v>
      </c>
      <c r="F1345" s="13">
        <v>550</v>
      </c>
      <c r="G1345">
        <v>475</v>
      </c>
      <c r="H1345">
        <v>261250</v>
      </c>
      <c r="I1345" s="10">
        <v>65312.5</v>
      </c>
      <c r="J1345">
        <f t="shared" si="21"/>
        <v>304</v>
      </c>
    </row>
    <row r="1346" spans="1:10">
      <c r="A1346" s="4" t="s">
        <v>1104</v>
      </c>
      <c r="B1346" s="4">
        <v>1128299</v>
      </c>
      <c r="C1346" s="5">
        <v>44479</v>
      </c>
      <c r="D1346" s="4" t="s">
        <v>283</v>
      </c>
      <c r="E1346" s="12" t="s">
        <v>1086</v>
      </c>
      <c r="F1346" s="13">
        <v>650</v>
      </c>
      <c r="G1346">
        <v>475</v>
      </c>
      <c r="H1346">
        <v>308750</v>
      </c>
      <c r="I1346" s="10">
        <v>61750</v>
      </c>
      <c r="J1346">
        <f t="shared" si="21"/>
        <v>304</v>
      </c>
    </row>
    <row r="1347" spans="1:10">
      <c r="A1347" s="4" t="s">
        <v>1104</v>
      </c>
      <c r="B1347" s="4">
        <v>1128299</v>
      </c>
      <c r="C1347" s="5">
        <v>44479</v>
      </c>
      <c r="D1347" s="4" t="s">
        <v>283</v>
      </c>
      <c r="E1347" s="12" t="s">
        <v>1087</v>
      </c>
      <c r="F1347" s="13">
        <v>600</v>
      </c>
      <c r="G1347">
        <v>300</v>
      </c>
      <c r="H1347">
        <v>180000</v>
      </c>
      <c r="I1347" s="10">
        <v>45000</v>
      </c>
      <c r="J1347">
        <f t="shared" si="21"/>
        <v>304</v>
      </c>
    </row>
    <row r="1348" spans="1:10">
      <c r="A1348" s="4" t="s">
        <v>1104</v>
      </c>
      <c r="B1348" s="4">
        <v>1128299</v>
      </c>
      <c r="C1348" s="5">
        <v>44479</v>
      </c>
      <c r="D1348" s="4" t="s">
        <v>283</v>
      </c>
      <c r="E1348" s="12" t="s">
        <v>1086</v>
      </c>
      <c r="F1348" s="13">
        <v>550</v>
      </c>
      <c r="G1348">
        <v>275</v>
      </c>
      <c r="H1348">
        <v>151250</v>
      </c>
      <c r="I1348" s="10">
        <v>37812.5</v>
      </c>
      <c r="J1348">
        <f t="shared" si="21"/>
        <v>304</v>
      </c>
    </row>
    <row r="1349" spans="1:10">
      <c r="A1349" s="4" t="s">
        <v>1104</v>
      </c>
      <c r="B1349" s="4">
        <v>1128299</v>
      </c>
      <c r="C1349" s="5">
        <v>44479</v>
      </c>
      <c r="D1349" s="4" t="s">
        <v>283</v>
      </c>
      <c r="E1349" s="12" t="s">
        <v>1086</v>
      </c>
      <c r="F1349" s="13">
        <v>650</v>
      </c>
      <c r="G1349">
        <v>250</v>
      </c>
      <c r="H1349">
        <v>162500</v>
      </c>
      <c r="I1349" s="10">
        <v>24375</v>
      </c>
      <c r="J1349">
        <f t="shared" ref="J1349:J1412" si="22">VLOOKUP(A1349,L$9:M$14,2,0)</f>
        <v>304</v>
      </c>
    </row>
    <row r="1350" spans="1:10">
      <c r="A1350" s="4" t="s">
        <v>1104</v>
      </c>
      <c r="B1350" s="4">
        <v>1128299</v>
      </c>
      <c r="C1350" s="5">
        <v>44479</v>
      </c>
      <c r="D1350" s="4" t="s">
        <v>283</v>
      </c>
      <c r="E1350" s="12" t="s">
        <v>1087</v>
      </c>
      <c r="F1350" s="13">
        <v>700</v>
      </c>
      <c r="G1350">
        <v>300</v>
      </c>
      <c r="H1350">
        <v>210000</v>
      </c>
      <c r="I1350" s="10">
        <v>84000</v>
      </c>
      <c r="J1350">
        <f t="shared" si="22"/>
        <v>304</v>
      </c>
    </row>
    <row r="1351" spans="1:10">
      <c r="A1351" s="4" t="s">
        <v>1104</v>
      </c>
      <c r="B1351" s="4">
        <v>1128299</v>
      </c>
      <c r="C1351" s="5">
        <v>44510</v>
      </c>
      <c r="D1351" s="4" t="s">
        <v>283</v>
      </c>
      <c r="E1351" s="12" t="s">
        <v>1087</v>
      </c>
      <c r="F1351" s="13">
        <v>550</v>
      </c>
      <c r="G1351">
        <v>525</v>
      </c>
      <c r="H1351">
        <v>288750</v>
      </c>
      <c r="I1351" s="10">
        <v>72187.5</v>
      </c>
      <c r="J1351">
        <f t="shared" si="22"/>
        <v>304</v>
      </c>
    </row>
    <row r="1352" spans="1:10">
      <c r="A1352" s="4" t="s">
        <v>1104</v>
      </c>
      <c r="B1352" s="4">
        <v>1128299</v>
      </c>
      <c r="C1352" s="5">
        <v>44510</v>
      </c>
      <c r="D1352" s="4" t="s">
        <v>283</v>
      </c>
      <c r="E1352" s="12" t="s">
        <v>1086</v>
      </c>
      <c r="F1352" s="13">
        <v>600</v>
      </c>
      <c r="G1352">
        <v>600</v>
      </c>
      <c r="H1352">
        <v>360000</v>
      </c>
      <c r="I1352" s="10">
        <v>72000</v>
      </c>
      <c r="J1352">
        <f t="shared" si="22"/>
        <v>304</v>
      </c>
    </row>
    <row r="1353" spans="1:10">
      <c r="A1353" s="4" t="s">
        <v>1104</v>
      </c>
      <c r="B1353" s="4">
        <v>1128299</v>
      </c>
      <c r="C1353" s="5">
        <v>44510</v>
      </c>
      <c r="D1353" s="4" t="s">
        <v>283</v>
      </c>
      <c r="E1353" s="12" t="s">
        <v>1087</v>
      </c>
      <c r="F1353" s="13">
        <v>550</v>
      </c>
      <c r="G1353">
        <v>425</v>
      </c>
      <c r="H1353">
        <v>233750</v>
      </c>
      <c r="I1353" s="10">
        <v>58437.5</v>
      </c>
      <c r="J1353">
        <f t="shared" si="22"/>
        <v>304</v>
      </c>
    </row>
    <row r="1354" spans="1:10">
      <c r="A1354" s="4" t="s">
        <v>1104</v>
      </c>
      <c r="B1354" s="4">
        <v>1128299</v>
      </c>
      <c r="C1354" s="5">
        <v>44510</v>
      </c>
      <c r="D1354" s="4" t="s">
        <v>283</v>
      </c>
      <c r="E1354" s="12" t="s">
        <v>1087</v>
      </c>
      <c r="F1354" s="13">
        <v>650</v>
      </c>
      <c r="G1354">
        <v>400</v>
      </c>
      <c r="H1354">
        <v>260000</v>
      </c>
      <c r="I1354" s="10">
        <v>65000</v>
      </c>
      <c r="J1354">
        <f t="shared" si="22"/>
        <v>304</v>
      </c>
    </row>
    <row r="1355" spans="1:10">
      <c r="A1355" s="4" t="s">
        <v>1104</v>
      </c>
      <c r="B1355" s="4">
        <v>1128299</v>
      </c>
      <c r="C1355" s="5">
        <v>44510</v>
      </c>
      <c r="D1355" s="4" t="s">
        <v>283</v>
      </c>
      <c r="E1355" s="12" t="s">
        <v>1086</v>
      </c>
      <c r="F1355" s="13">
        <v>850</v>
      </c>
      <c r="G1355">
        <v>375</v>
      </c>
      <c r="H1355">
        <v>318750</v>
      </c>
      <c r="I1355" s="10">
        <v>47812.5</v>
      </c>
      <c r="J1355">
        <f t="shared" si="22"/>
        <v>304</v>
      </c>
    </row>
    <row r="1356" spans="1:10">
      <c r="A1356" s="4" t="s">
        <v>1104</v>
      </c>
      <c r="B1356" s="4">
        <v>1128299</v>
      </c>
      <c r="C1356" s="5">
        <v>44510</v>
      </c>
      <c r="D1356" s="4" t="s">
        <v>283</v>
      </c>
      <c r="E1356" s="12" t="s">
        <v>1087</v>
      </c>
      <c r="F1356" s="13">
        <v>900</v>
      </c>
      <c r="G1356">
        <v>500</v>
      </c>
      <c r="H1356">
        <v>450000</v>
      </c>
      <c r="I1356" s="10">
        <v>180000</v>
      </c>
      <c r="J1356">
        <f t="shared" si="22"/>
        <v>304</v>
      </c>
    </row>
    <row r="1357" spans="1:10">
      <c r="A1357" s="4" t="s">
        <v>1104</v>
      </c>
      <c r="B1357" s="4">
        <v>1128299</v>
      </c>
      <c r="C1357" s="5">
        <v>44539</v>
      </c>
      <c r="D1357" s="4" t="s">
        <v>283</v>
      </c>
      <c r="E1357" s="12" t="s">
        <v>1086</v>
      </c>
      <c r="F1357" s="13">
        <v>750</v>
      </c>
      <c r="G1357">
        <v>700</v>
      </c>
      <c r="H1357">
        <v>525000</v>
      </c>
      <c r="I1357" s="10">
        <v>131250</v>
      </c>
      <c r="J1357">
        <f t="shared" si="22"/>
        <v>304</v>
      </c>
    </row>
    <row r="1358" spans="1:10">
      <c r="A1358" s="4" t="s">
        <v>1104</v>
      </c>
      <c r="B1358" s="4">
        <v>1128299</v>
      </c>
      <c r="C1358" s="5">
        <v>44539</v>
      </c>
      <c r="D1358" s="4" t="s">
        <v>283</v>
      </c>
      <c r="E1358" s="12" t="s">
        <v>1087</v>
      </c>
      <c r="F1358" s="13">
        <v>850</v>
      </c>
      <c r="G1358">
        <v>700</v>
      </c>
      <c r="H1358">
        <v>595000</v>
      </c>
      <c r="I1358" s="10">
        <v>119000</v>
      </c>
      <c r="J1358">
        <f t="shared" si="22"/>
        <v>304</v>
      </c>
    </row>
    <row r="1359" spans="1:10">
      <c r="A1359" s="4" t="s">
        <v>1105</v>
      </c>
      <c r="B1359" s="4">
        <v>1128299</v>
      </c>
      <c r="C1359" s="5">
        <v>44539</v>
      </c>
      <c r="D1359" s="4" t="s">
        <v>283</v>
      </c>
      <c r="E1359" s="12" t="s">
        <v>1087</v>
      </c>
      <c r="F1359" s="13">
        <v>800</v>
      </c>
      <c r="G1359">
        <v>500</v>
      </c>
      <c r="H1359">
        <v>400000</v>
      </c>
      <c r="I1359" s="10">
        <v>100000</v>
      </c>
      <c r="J1359">
        <f t="shared" si="22"/>
        <v>280</v>
      </c>
    </row>
    <row r="1360" spans="1:10">
      <c r="A1360" s="4" t="s">
        <v>1105</v>
      </c>
      <c r="B1360" s="4">
        <v>1128299</v>
      </c>
      <c r="C1360" s="5">
        <v>44539</v>
      </c>
      <c r="D1360" s="4" t="s">
        <v>283</v>
      </c>
      <c r="E1360" s="12" t="s">
        <v>1086</v>
      </c>
      <c r="F1360" s="13">
        <v>800</v>
      </c>
      <c r="G1360">
        <v>500</v>
      </c>
      <c r="H1360">
        <v>400000</v>
      </c>
      <c r="I1360" s="10">
        <v>100000</v>
      </c>
      <c r="J1360">
        <f t="shared" si="22"/>
        <v>280</v>
      </c>
    </row>
    <row r="1361" spans="1:10">
      <c r="A1361" s="4" t="s">
        <v>1105</v>
      </c>
      <c r="B1361" s="4">
        <v>1128299</v>
      </c>
      <c r="C1361" s="5">
        <v>44539</v>
      </c>
      <c r="D1361" s="4" t="s">
        <v>283</v>
      </c>
      <c r="E1361" s="12" t="s">
        <v>1087</v>
      </c>
      <c r="F1361" s="13">
        <v>900</v>
      </c>
      <c r="G1361">
        <v>425</v>
      </c>
      <c r="H1361">
        <v>382500</v>
      </c>
      <c r="I1361" s="10">
        <v>57375</v>
      </c>
      <c r="J1361">
        <f t="shared" si="22"/>
        <v>280</v>
      </c>
    </row>
    <row r="1362" spans="1:10">
      <c r="A1362" s="4" t="s">
        <v>1105</v>
      </c>
      <c r="B1362" s="4">
        <v>1128299</v>
      </c>
      <c r="C1362" s="5">
        <v>44539</v>
      </c>
      <c r="D1362" s="4" t="s">
        <v>283</v>
      </c>
      <c r="E1362" s="12" t="s">
        <v>1087</v>
      </c>
      <c r="F1362" s="13">
        <v>950</v>
      </c>
      <c r="G1362">
        <v>525</v>
      </c>
      <c r="H1362">
        <v>498750</v>
      </c>
      <c r="I1362" s="10">
        <v>199500</v>
      </c>
      <c r="J1362">
        <f t="shared" si="22"/>
        <v>280</v>
      </c>
    </row>
    <row r="1363" spans="1:10">
      <c r="A1363" s="4" t="s">
        <v>1105</v>
      </c>
      <c r="B1363" s="4">
        <v>1128299</v>
      </c>
      <c r="C1363" s="5">
        <v>44213</v>
      </c>
      <c r="D1363" s="4" t="s">
        <v>283</v>
      </c>
      <c r="E1363" s="12" t="s">
        <v>1087</v>
      </c>
      <c r="F1363" s="13">
        <v>400</v>
      </c>
      <c r="G1363">
        <v>425</v>
      </c>
      <c r="H1363">
        <v>170000</v>
      </c>
      <c r="I1363" s="10">
        <v>51000</v>
      </c>
      <c r="J1363">
        <f t="shared" si="22"/>
        <v>280</v>
      </c>
    </row>
    <row r="1364" spans="1:10">
      <c r="A1364" s="4" t="s">
        <v>1105</v>
      </c>
      <c r="B1364" s="4">
        <v>1128299</v>
      </c>
      <c r="C1364" s="5">
        <v>44213</v>
      </c>
      <c r="D1364" s="4" t="s">
        <v>283</v>
      </c>
      <c r="E1364" s="12" t="s">
        <v>1086</v>
      </c>
      <c r="F1364" s="13">
        <v>500</v>
      </c>
      <c r="G1364">
        <v>425</v>
      </c>
      <c r="H1364">
        <v>212500</v>
      </c>
      <c r="I1364" s="10">
        <v>53125</v>
      </c>
      <c r="J1364">
        <f t="shared" si="22"/>
        <v>280</v>
      </c>
    </row>
    <row r="1365" spans="1:10">
      <c r="A1365" s="4" t="s">
        <v>1105</v>
      </c>
      <c r="B1365" s="4">
        <v>1128299</v>
      </c>
      <c r="C1365" s="5">
        <v>44213</v>
      </c>
      <c r="D1365" s="4" t="s">
        <v>283</v>
      </c>
      <c r="E1365" s="12" t="s">
        <v>1087</v>
      </c>
      <c r="F1365" s="13">
        <v>500</v>
      </c>
      <c r="G1365">
        <v>425</v>
      </c>
      <c r="H1365">
        <v>212500</v>
      </c>
      <c r="I1365" s="10">
        <v>63750</v>
      </c>
      <c r="J1365">
        <f t="shared" si="22"/>
        <v>280</v>
      </c>
    </row>
    <row r="1366" spans="1:10">
      <c r="A1366" s="4" t="s">
        <v>1105</v>
      </c>
      <c r="B1366" s="4">
        <v>1128299</v>
      </c>
      <c r="C1366" s="5">
        <v>44213</v>
      </c>
      <c r="D1366" s="4" t="s">
        <v>283</v>
      </c>
      <c r="E1366" s="12" t="s">
        <v>1086</v>
      </c>
      <c r="F1366" s="13">
        <v>500</v>
      </c>
      <c r="G1366">
        <v>275</v>
      </c>
      <c r="H1366">
        <v>137500</v>
      </c>
      <c r="I1366" s="10">
        <v>41250</v>
      </c>
      <c r="J1366">
        <f t="shared" si="22"/>
        <v>280</v>
      </c>
    </row>
    <row r="1367" spans="1:10">
      <c r="A1367" s="4" t="s">
        <v>1105</v>
      </c>
      <c r="B1367" s="4">
        <v>1128299</v>
      </c>
      <c r="C1367" s="5">
        <v>44213</v>
      </c>
      <c r="D1367" s="4" t="s">
        <v>283</v>
      </c>
      <c r="E1367" s="12" t="s">
        <v>1087</v>
      </c>
      <c r="F1367" s="13">
        <v>550</v>
      </c>
      <c r="G1367">
        <v>225</v>
      </c>
      <c r="H1367">
        <v>123750</v>
      </c>
      <c r="I1367" s="10">
        <v>24750</v>
      </c>
      <c r="J1367">
        <f t="shared" si="22"/>
        <v>280</v>
      </c>
    </row>
    <row r="1368" spans="1:10">
      <c r="A1368" s="4" t="s">
        <v>1105</v>
      </c>
      <c r="B1368" s="4">
        <v>1128299</v>
      </c>
      <c r="C1368" s="5">
        <v>44213</v>
      </c>
      <c r="D1368" s="4" t="s">
        <v>283</v>
      </c>
      <c r="E1368" s="12" t="s">
        <v>1086</v>
      </c>
      <c r="F1368" s="13">
        <v>500</v>
      </c>
      <c r="G1368">
        <v>475</v>
      </c>
      <c r="H1368">
        <v>237500</v>
      </c>
      <c r="I1368" s="10">
        <v>106875</v>
      </c>
      <c r="J1368">
        <f t="shared" si="22"/>
        <v>280</v>
      </c>
    </row>
    <row r="1369" spans="1:10">
      <c r="A1369" s="4" t="s">
        <v>1105</v>
      </c>
      <c r="B1369" s="4">
        <v>1128299</v>
      </c>
      <c r="C1369" s="5">
        <v>44244</v>
      </c>
      <c r="D1369" s="4" t="s">
        <v>283</v>
      </c>
      <c r="E1369" s="12" t="s">
        <v>1087</v>
      </c>
      <c r="F1369" s="13">
        <v>400</v>
      </c>
      <c r="G1369">
        <v>525</v>
      </c>
      <c r="H1369">
        <v>210000</v>
      </c>
      <c r="I1369" s="10">
        <v>63000</v>
      </c>
      <c r="J1369">
        <f t="shared" si="22"/>
        <v>280</v>
      </c>
    </row>
    <row r="1370" spans="1:10">
      <c r="A1370" s="4" t="s">
        <v>1105</v>
      </c>
      <c r="B1370" s="4">
        <v>1128299</v>
      </c>
      <c r="C1370" s="5">
        <v>44244</v>
      </c>
      <c r="D1370" s="4" t="s">
        <v>283</v>
      </c>
      <c r="E1370" s="12" t="s">
        <v>1086</v>
      </c>
      <c r="F1370" s="13">
        <v>500</v>
      </c>
      <c r="G1370">
        <v>425</v>
      </c>
      <c r="H1370">
        <v>212500</v>
      </c>
      <c r="I1370" s="10">
        <v>53125</v>
      </c>
      <c r="J1370">
        <f t="shared" si="22"/>
        <v>280</v>
      </c>
    </row>
    <row r="1371" spans="1:10">
      <c r="A1371" s="4" t="s">
        <v>1105</v>
      </c>
      <c r="B1371" s="4">
        <v>1128299</v>
      </c>
      <c r="C1371" s="5">
        <v>44244</v>
      </c>
      <c r="D1371" s="4" t="s">
        <v>283</v>
      </c>
      <c r="E1371" s="12" t="s">
        <v>1087</v>
      </c>
      <c r="F1371" s="13">
        <v>500</v>
      </c>
      <c r="G1371">
        <v>425</v>
      </c>
      <c r="H1371">
        <v>212500</v>
      </c>
      <c r="I1371" s="10">
        <v>63750</v>
      </c>
      <c r="J1371">
        <f t="shared" si="22"/>
        <v>280</v>
      </c>
    </row>
    <row r="1372" spans="1:10">
      <c r="A1372" s="4" t="s">
        <v>1105</v>
      </c>
      <c r="B1372" s="4">
        <v>1128299</v>
      </c>
      <c r="C1372" s="5">
        <v>44244</v>
      </c>
      <c r="D1372" s="4" t="s">
        <v>984</v>
      </c>
      <c r="E1372" s="12" t="s">
        <v>1087</v>
      </c>
      <c r="F1372" s="13">
        <v>500</v>
      </c>
      <c r="G1372">
        <v>275</v>
      </c>
      <c r="H1372">
        <v>137500</v>
      </c>
      <c r="I1372" s="10">
        <v>41250</v>
      </c>
      <c r="J1372">
        <f t="shared" si="22"/>
        <v>280</v>
      </c>
    </row>
    <row r="1373" spans="1:10">
      <c r="A1373" s="4" t="s">
        <v>1105</v>
      </c>
      <c r="B1373" s="4">
        <v>1128299</v>
      </c>
      <c r="C1373" s="5">
        <v>44244</v>
      </c>
      <c r="D1373" s="4" t="s">
        <v>984</v>
      </c>
      <c r="E1373" s="12" t="s">
        <v>1087</v>
      </c>
      <c r="F1373" s="13">
        <v>550</v>
      </c>
      <c r="G1373">
        <v>200</v>
      </c>
      <c r="H1373">
        <v>110000</v>
      </c>
      <c r="I1373" s="10">
        <v>22000</v>
      </c>
      <c r="J1373">
        <f t="shared" si="22"/>
        <v>280</v>
      </c>
    </row>
    <row r="1374" spans="1:10">
      <c r="A1374" s="4" t="s">
        <v>1105</v>
      </c>
      <c r="B1374" s="4">
        <v>1128299</v>
      </c>
      <c r="C1374" s="5">
        <v>44244</v>
      </c>
      <c r="D1374" s="4" t="s">
        <v>984</v>
      </c>
      <c r="E1374" s="12" t="s">
        <v>1087</v>
      </c>
      <c r="F1374" s="13">
        <v>500</v>
      </c>
      <c r="G1374">
        <v>400</v>
      </c>
      <c r="H1374">
        <v>200000</v>
      </c>
      <c r="I1374" s="10">
        <v>90000</v>
      </c>
      <c r="J1374">
        <f t="shared" si="22"/>
        <v>280</v>
      </c>
    </row>
    <row r="1375" spans="1:10">
      <c r="A1375" s="4" t="s">
        <v>1105</v>
      </c>
      <c r="B1375" s="4">
        <v>1128299</v>
      </c>
      <c r="C1375" s="5">
        <v>44271</v>
      </c>
      <c r="D1375" s="4" t="s">
        <v>984</v>
      </c>
      <c r="E1375" s="12" t="s">
        <v>1087</v>
      </c>
      <c r="F1375" s="13">
        <v>500</v>
      </c>
      <c r="G1375">
        <v>550</v>
      </c>
      <c r="H1375">
        <v>275000</v>
      </c>
      <c r="I1375" s="10">
        <v>82500</v>
      </c>
      <c r="J1375">
        <f t="shared" si="22"/>
        <v>280</v>
      </c>
    </row>
    <row r="1376" spans="1:10">
      <c r="A1376" s="4" t="s">
        <v>1105</v>
      </c>
      <c r="B1376" s="4">
        <v>1128299</v>
      </c>
      <c r="C1376" s="5">
        <v>44271</v>
      </c>
      <c r="D1376" s="4" t="s">
        <v>984</v>
      </c>
      <c r="E1376" s="12" t="s">
        <v>1087</v>
      </c>
      <c r="F1376" s="13">
        <v>600</v>
      </c>
      <c r="G1376">
        <v>400</v>
      </c>
      <c r="H1376">
        <v>240000</v>
      </c>
      <c r="I1376" s="10">
        <v>60000</v>
      </c>
      <c r="J1376">
        <f t="shared" si="22"/>
        <v>280</v>
      </c>
    </row>
    <row r="1377" spans="1:10">
      <c r="A1377" s="4" t="s">
        <v>1105</v>
      </c>
      <c r="B1377" s="4">
        <v>1128299</v>
      </c>
      <c r="C1377" s="5">
        <v>44271</v>
      </c>
      <c r="D1377" s="4" t="s">
        <v>984</v>
      </c>
      <c r="E1377" s="12" t="s">
        <v>1087</v>
      </c>
      <c r="F1377" s="13">
        <v>650</v>
      </c>
      <c r="G1377">
        <v>425</v>
      </c>
      <c r="H1377">
        <v>276250</v>
      </c>
      <c r="I1377" s="10">
        <v>82875</v>
      </c>
      <c r="J1377">
        <f t="shared" si="22"/>
        <v>280</v>
      </c>
    </row>
    <row r="1378" spans="1:10">
      <c r="A1378" s="4" t="s">
        <v>1105</v>
      </c>
      <c r="B1378" s="4">
        <v>1128299</v>
      </c>
      <c r="C1378" s="5">
        <v>44271</v>
      </c>
      <c r="D1378" s="4" t="s">
        <v>984</v>
      </c>
      <c r="E1378" s="12" t="s">
        <v>1087</v>
      </c>
      <c r="F1378" s="13">
        <v>600</v>
      </c>
      <c r="G1378">
        <v>325</v>
      </c>
      <c r="H1378">
        <v>195000</v>
      </c>
      <c r="I1378" s="10">
        <v>58500</v>
      </c>
      <c r="J1378">
        <f t="shared" si="22"/>
        <v>280</v>
      </c>
    </row>
    <row r="1379" spans="1:10">
      <c r="A1379" s="4" t="s">
        <v>1105</v>
      </c>
      <c r="B1379" s="4">
        <v>1128299</v>
      </c>
      <c r="C1379" s="5">
        <v>44271</v>
      </c>
      <c r="D1379" s="4" t="s">
        <v>984</v>
      </c>
      <c r="E1379" s="12" t="s">
        <v>1087</v>
      </c>
      <c r="F1379" s="13">
        <v>650</v>
      </c>
      <c r="G1379">
        <v>175</v>
      </c>
      <c r="H1379">
        <v>113750</v>
      </c>
      <c r="I1379" s="10">
        <v>22750</v>
      </c>
      <c r="J1379">
        <f t="shared" si="22"/>
        <v>280</v>
      </c>
    </row>
    <row r="1380" spans="1:10">
      <c r="A1380" s="4" t="s">
        <v>1105</v>
      </c>
      <c r="B1380" s="4">
        <v>1128299</v>
      </c>
      <c r="C1380" s="5">
        <v>44271</v>
      </c>
      <c r="D1380" s="4" t="s">
        <v>984</v>
      </c>
      <c r="E1380" s="12" t="s">
        <v>1087</v>
      </c>
      <c r="F1380" s="13">
        <v>600</v>
      </c>
      <c r="G1380">
        <v>375</v>
      </c>
      <c r="H1380">
        <v>225000</v>
      </c>
      <c r="I1380" s="10">
        <v>101250</v>
      </c>
      <c r="J1380">
        <f t="shared" si="22"/>
        <v>280</v>
      </c>
    </row>
    <row r="1381" spans="1:10">
      <c r="A1381" s="4" t="s">
        <v>1104</v>
      </c>
      <c r="B1381" s="4">
        <v>1128299</v>
      </c>
      <c r="C1381" s="5">
        <v>44303</v>
      </c>
      <c r="D1381" s="4" t="s">
        <v>984</v>
      </c>
      <c r="E1381" s="12" t="s">
        <v>1086</v>
      </c>
      <c r="F1381" s="13">
        <v>650</v>
      </c>
      <c r="G1381">
        <v>550</v>
      </c>
      <c r="H1381">
        <v>357500</v>
      </c>
      <c r="I1381" s="10">
        <v>107250</v>
      </c>
      <c r="J1381">
        <f t="shared" si="22"/>
        <v>304</v>
      </c>
    </row>
    <row r="1382" spans="1:10">
      <c r="A1382" s="4" t="s">
        <v>1104</v>
      </c>
      <c r="B1382" s="4">
        <v>1128299</v>
      </c>
      <c r="C1382" s="5">
        <v>44303</v>
      </c>
      <c r="D1382" s="4" t="s">
        <v>984</v>
      </c>
      <c r="E1382" s="12" t="s">
        <v>1087</v>
      </c>
      <c r="F1382" s="13">
        <v>700</v>
      </c>
      <c r="G1382">
        <v>350</v>
      </c>
      <c r="H1382">
        <v>245000</v>
      </c>
      <c r="I1382" s="10">
        <v>61250</v>
      </c>
      <c r="J1382">
        <f t="shared" si="22"/>
        <v>304</v>
      </c>
    </row>
    <row r="1383" spans="1:10">
      <c r="A1383" s="4" t="s">
        <v>1104</v>
      </c>
      <c r="B1383" s="4">
        <v>1128299</v>
      </c>
      <c r="C1383" s="5">
        <v>44303</v>
      </c>
      <c r="D1383" s="4" t="s">
        <v>984</v>
      </c>
      <c r="E1383" s="12" t="s">
        <v>1086</v>
      </c>
      <c r="F1383" s="13">
        <v>700</v>
      </c>
      <c r="G1383">
        <v>400</v>
      </c>
      <c r="H1383">
        <v>280000</v>
      </c>
      <c r="I1383" s="10">
        <v>84000</v>
      </c>
      <c r="J1383">
        <f t="shared" si="22"/>
        <v>304</v>
      </c>
    </row>
    <row r="1384" spans="1:10">
      <c r="A1384" s="4" t="s">
        <v>1104</v>
      </c>
      <c r="B1384" s="4">
        <v>1128299</v>
      </c>
      <c r="C1384" s="5">
        <v>44303</v>
      </c>
      <c r="D1384" s="4" t="s">
        <v>984</v>
      </c>
      <c r="E1384" s="12" t="s">
        <v>1087</v>
      </c>
      <c r="F1384" s="13">
        <v>550</v>
      </c>
      <c r="G1384">
        <v>300</v>
      </c>
      <c r="H1384">
        <v>165000</v>
      </c>
      <c r="I1384" s="10">
        <v>49500</v>
      </c>
      <c r="J1384">
        <f t="shared" si="22"/>
        <v>304</v>
      </c>
    </row>
    <row r="1385" spans="1:10">
      <c r="A1385" s="4" t="s">
        <v>1104</v>
      </c>
      <c r="B1385" s="4">
        <v>1128299</v>
      </c>
      <c r="C1385" s="5">
        <v>44303</v>
      </c>
      <c r="D1385" s="4" t="s">
        <v>984</v>
      </c>
      <c r="E1385" s="12" t="s">
        <v>1087</v>
      </c>
      <c r="F1385" s="13">
        <v>600</v>
      </c>
      <c r="G1385">
        <v>200</v>
      </c>
      <c r="H1385">
        <v>120000</v>
      </c>
      <c r="I1385" s="10">
        <v>24000</v>
      </c>
      <c r="J1385">
        <f t="shared" si="22"/>
        <v>304</v>
      </c>
    </row>
    <row r="1386" spans="1:10">
      <c r="A1386" s="4" t="s">
        <v>1104</v>
      </c>
      <c r="B1386" s="4">
        <v>1128299</v>
      </c>
      <c r="C1386" s="5">
        <v>44303</v>
      </c>
      <c r="D1386" s="4" t="s">
        <v>984</v>
      </c>
      <c r="E1386" s="12" t="s">
        <v>1086</v>
      </c>
      <c r="F1386" s="13">
        <v>750</v>
      </c>
      <c r="G1386">
        <v>375</v>
      </c>
      <c r="H1386">
        <v>281250</v>
      </c>
      <c r="I1386" s="10">
        <v>126562.5</v>
      </c>
      <c r="J1386">
        <f t="shared" si="22"/>
        <v>304</v>
      </c>
    </row>
    <row r="1387" spans="1:10">
      <c r="A1387" s="4" t="s">
        <v>1104</v>
      </c>
      <c r="B1387" s="4">
        <v>1128299</v>
      </c>
      <c r="C1387" s="5">
        <v>44334</v>
      </c>
      <c r="D1387" s="4" t="s">
        <v>984</v>
      </c>
      <c r="E1387" s="12" t="s">
        <v>1087</v>
      </c>
      <c r="F1387" s="13">
        <v>600</v>
      </c>
      <c r="G1387">
        <v>575</v>
      </c>
      <c r="H1387">
        <v>345000</v>
      </c>
      <c r="I1387" s="10">
        <v>103500</v>
      </c>
      <c r="J1387">
        <f t="shared" si="22"/>
        <v>304</v>
      </c>
    </row>
    <row r="1388" spans="1:10">
      <c r="A1388" s="4" t="s">
        <v>1104</v>
      </c>
      <c r="B1388" s="4">
        <v>1128299</v>
      </c>
      <c r="C1388" s="5">
        <v>44334</v>
      </c>
      <c r="D1388" s="4" t="s">
        <v>984</v>
      </c>
      <c r="E1388" s="12" t="s">
        <v>1086</v>
      </c>
      <c r="F1388" s="13">
        <v>650</v>
      </c>
      <c r="G1388">
        <v>425</v>
      </c>
      <c r="H1388">
        <v>276250</v>
      </c>
      <c r="I1388" s="10">
        <v>69062.5</v>
      </c>
      <c r="J1388">
        <f t="shared" si="22"/>
        <v>304</v>
      </c>
    </row>
    <row r="1389" spans="1:10">
      <c r="A1389" s="4" t="s">
        <v>1104</v>
      </c>
      <c r="B1389" s="4">
        <v>1128299</v>
      </c>
      <c r="C1389" s="5">
        <v>44334</v>
      </c>
      <c r="D1389" s="4" t="s">
        <v>984</v>
      </c>
      <c r="E1389" s="12" t="s">
        <v>1087</v>
      </c>
      <c r="F1389" s="13">
        <v>650</v>
      </c>
      <c r="G1389">
        <v>425</v>
      </c>
      <c r="H1389">
        <v>276250</v>
      </c>
      <c r="I1389" s="10">
        <v>82875</v>
      </c>
      <c r="J1389">
        <f t="shared" si="22"/>
        <v>304</v>
      </c>
    </row>
    <row r="1390" spans="1:10">
      <c r="A1390" s="4" t="s">
        <v>1104</v>
      </c>
      <c r="B1390" s="4">
        <v>1128299</v>
      </c>
      <c r="C1390" s="5">
        <v>44334</v>
      </c>
      <c r="D1390" s="4" t="s">
        <v>984</v>
      </c>
      <c r="E1390" s="12" t="s">
        <v>1087</v>
      </c>
      <c r="F1390" s="13">
        <v>600</v>
      </c>
      <c r="G1390">
        <v>325</v>
      </c>
      <c r="H1390">
        <v>195000</v>
      </c>
      <c r="I1390" s="10">
        <v>58500</v>
      </c>
      <c r="J1390">
        <f t="shared" si="22"/>
        <v>304</v>
      </c>
    </row>
    <row r="1391" spans="1:10">
      <c r="A1391" s="4" t="s">
        <v>1104</v>
      </c>
      <c r="B1391" s="4">
        <v>1128299</v>
      </c>
      <c r="C1391" s="5">
        <v>44334</v>
      </c>
      <c r="D1391" s="4" t="s">
        <v>984</v>
      </c>
      <c r="E1391" s="12" t="s">
        <v>1087</v>
      </c>
      <c r="F1391" s="13">
        <v>550</v>
      </c>
      <c r="G1391">
        <v>225</v>
      </c>
      <c r="H1391">
        <v>123750</v>
      </c>
      <c r="I1391" s="10">
        <v>24750</v>
      </c>
      <c r="J1391">
        <f t="shared" si="22"/>
        <v>304</v>
      </c>
    </row>
    <row r="1392" spans="1:10">
      <c r="A1392" s="4" t="s">
        <v>1104</v>
      </c>
      <c r="B1392" s="4">
        <v>1128299</v>
      </c>
      <c r="C1392" s="5">
        <v>44334</v>
      </c>
      <c r="D1392" s="4" t="s">
        <v>984</v>
      </c>
      <c r="E1392" s="12" t="s">
        <v>1087</v>
      </c>
      <c r="F1392" s="13">
        <v>700</v>
      </c>
      <c r="G1392">
        <v>575</v>
      </c>
      <c r="H1392">
        <v>402500</v>
      </c>
      <c r="I1392" s="10">
        <v>181125</v>
      </c>
      <c r="J1392">
        <f t="shared" si="22"/>
        <v>304</v>
      </c>
    </row>
    <row r="1393" spans="1:10">
      <c r="A1393" s="4" t="s">
        <v>1104</v>
      </c>
      <c r="B1393" s="4">
        <v>1128299</v>
      </c>
      <c r="C1393" s="5">
        <v>44364</v>
      </c>
      <c r="D1393" s="4" t="s">
        <v>984</v>
      </c>
      <c r="E1393" s="12" t="s">
        <v>1086</v>
      </c>
      <c r="F1393" s="13">
        <v>650</v>
      </c>
      <c r="G1393">
        <v>825</v>
      </c>
      <c r="H1393">
        <v>536250</v>
      </c>
      <c r="I1393" s="10">
        <v>160875</v>
      </c>
      <c r="J1393">
        <f t="shared" si="22"/>
        <v>304</v>
      </c>
    </row>
    <row r="1394" spans="1:10">
      <c r="A1394" s="4" t="s">
        <v>1104</v>
      </c>
      <c r="B1394" s="4">
        <v>1128299</v>
      </c>
      <c r="C1394" s="5">
        <v>44364</v>
      </c>
      <c r="D1394" s="4" t="s">
        <v>984</v>
      </c>
      <c r="E1394" s="12" t="s">
        <v>1087</v>
      </c>
      <c r="F1394" s="13">
        <v>700</v>
      </c>
      <c r="G1394">
        <v>700</v>
      </c>
      <c r="H1394">
        <v>490000</v>
      </c>
      <c r="I1394" s="10">
        <v>122500</v>
      </c>
      <c r="J1394">
        <f t="shared" si="22"/>
        <v>304</v>
      </c>
    </row>
    <row r="1395" spans="1:10">
      <c r="A1395" s="4" t="s">
        <v>1104</v>
      </c>
      <c r="B1395" s="4">
        <v>1128299</v>
      </c>
      <c r="C1395" s="5">
        <v>44364</v>
      </c>
      <c r="D1395" s="4" t="s">
        <v>984</v>
      </c>
      <c r="E1395" s="12" t="s">
        <v>1087</v>
      </c>
      <c r="F1395" s="13">
        <v>850</v>
      </c>
      <c r="G1395">
        <v>700</v>
      </c>
      <c r="H1395">
        <v>595000</v>
      </c>
      <c r="I1395" s="10">
        <v>178500</v>
      </c>
      <c r="J1395">
        <f t="shared" si="22"/>
        <v>304</v>
      </c>
    </row>
    <row r="1396" spans="1:10">
      <c r="A1396" s="4" t="s">
        <v>1104</v>
      </c>
      <c r="B1396" s="4">
        <v>1128299</v>
      </c>
      <c r="C1396" s="5">
        <v>44364</v>
      </c>
      <c r="D1396" s="4" t="s">
        <v>984</v>
      </c>
      <c r="E1396" s="12" t="s">
        <v>1087</v>
      </c>
      <c r="F1396" s="13">
        <v>850</v>
      </c>
      <c r="G1396">
        <v>575</v>
      </c>
      <c r="H1396">
        <v>488750</v>
      </c>
      <c r="I1396" s="10">
        <v>146625</v>
      </c>
      <c r="J1396">
        <f t="shared" si="22"/>
        <v>304</v>
      </c>
    </row>
    <row r="1397" spans="1:10">
      <c r="A1397" s="4" t="s">
        <v>1104</v>
      </c>
      <c r="B1397" s="4">
        <v>1128299</v>
      </c>
      <c r="C1397" s="5">
        <v>44364</v>
      </c>
      <c r="D1397" s="4" t="s">
        <v>984</v>
      </c>
      <c r="E1397" s="12" t="s">
        <v>1087</v>
      </c>
      <c r="F1397" s="13">
        <v>950</v>
      </c>
      <c r="G1397">
        <v>450</v>
      </c>
      <c r="H1397">
        <v>427500</v>
      </c>
      <c r="I1397" s="10">
        <v>85500</v>
      </c>
      <c r="J1397">
        <f t="shared" si="22"/>
        <v>304</v>
      </c>
    </row>
    <row r="1398" spans="1:10">
      <c r="A1398" s="4" t="s">
        <v>1104</v>
      </c>
      <c r="B1398" s="4">
        <v>1128299</v>
      </c>
      <c r="C1398" s="5">
        <v>44364</v>
      </c>
      <c r="D1398" s="4" t="s">
        <v>984</v>
      </c>
      <c r="E1398" s="12" t="s">
        <v>1086</v>
      </c>
      <c r="F1398" s="13">
        <v>1100</v>
      </c>
      <c r="G1398">
        <v>750</v>
      </c>
      <c r="H1398">
        <v>825000</v>
      </c>
      <c r="I1398" s="10">
        <v>371250</v>
      </c>
      <c r="J1398">
        <f t="shared" si="22"/>
        <v>304</v>
      </c>
    </row>
    <row r="1399" spans="1:10">
      <c r="A1399" s="4" t="s">
        <v>1104</v>
      </c>
      <c r="B1399" s="4">
        <v>1128299</v>
      </c>
      <c r="C1399" s="5">
        <v>44393</v>
      </c>
      <c r="D1399" s="4" t="s">
        <v>984</v>
      </c>
      <c r="E1399" s="12" t="s">
        <v>1086</v>
      </c>
      <c r="F1399" s="13">
        <v>900</v>
      </c>
      <c r="G1399">
        <v>900</v>
      </c>
      <c r="H1399">
        <v>810000</v>
      </c>
      <c r="I1399" s="10">
        <v>243000</v>
      </c>
      <c r="J1399">
        <f t="shared" si="22"/>
        <v>304</v>
      </c>
    </row>
    <row r="1400" spans="1:10">
      <c r="A1400" s="4" t="s">
        <v>1104</v>
      </c>
      <c r="B1400" s="4">
        <v>1128299</v>
      </c>
      <c r="C1400" s="5">
        <v>44393</v>
      </c>
      <c r="D1400" s="4" t="s">
        <v>984</v>
      </c>
      <c r="E1400" s="12" t="s">
        <v>1087</v>
      </c>
      <c r="F1400" s="13">
        <v>950</v>
      </c>
      <c r="G1400">
        <v>750</v>
      </c>
      <c r="H1400">
        <v>712500</v>
      </c>
      <c r="I1400" s="10">
        <v>178125</v>
      </c>
      <c r="J1400">
        <f t="shared" si="22"/>
        <v>304</v>
      </c>
    </row>
    <row r="1401" spans="1:10">
      <c r="A1401" s="4" t="s">
        <v>1104</v>
      </c>
      <c r="B1401" s="4">
        <v>1128299</v>
      </c>
      <c r="C1401" s="5">
        <v>44393</v>
      </c>
      <c r="D1401" s="4" t="s">
        <v>984</v>
      </c>
      <c r="E1401" s="12" t="s">
        <v>1086</v>
      </c>
      <c r="F1401" s="13">
        <v>950</v>
      </c>
      <c r="G1401">
        <v>700</v>
      </c>
      <c r="H1401">
        <v>665000</v>
      </c>
      <c r="I1401" s="10">
        <v>199500</v>
      </c>
      <c r="J1401">
        <f t="shared" si="22"/>
        <v>304</v>
      </c>
    </row>
    <row r="1402" spans="1:10">
      <c r="A1402" s="4" t="s">
        <v>1104</v>
      </c>
      <c r="B1402" s="4">
        <v>1128299</v>
      </c>
      <c r="C1402" s="5">
        <v>44393</v>
      </c>
      <c r="D1402" s="4" t="s">
        <v>984</v>
      </c>
      <c r="E1402" s="12" t="s">
        <v>1086</v>
      </c>
      <c r="F1402" s="13">
        <v>900</v>
      </c>
      <c r="G1402">
        <v>600</v>
      </c>
      <c r="H1402">
        <v>540000</v>
      </c>
      <c r="I1402" s="10">
        <v>162000</v>
      </c>
      <c r="J1402">
        <f t="shared" si="22"/>
        <v>304</v>
      </c>
    </row>
    <row r="1403" spans="1:10">
      <c r="A1403" s="4" t="s">
        <v>1104</v>
      </c>
      <c r="B1403" s="4">
        <v>1128299</v>
      </c>
      <c r="C1403" s="5">
        <v>44393</v>
      </c>
      <c r="D1403" s="4" t="s">
        <v>984</v>
      </c>
      <c r="E1403" s="12" t="s">
        <v>1087</v>
      </c>
      <c r="F1403" s="13">
        <v>950</v>
      </c>
      <c r="G1403">
        <v>650</v>
      </c>
      <c r="H1403">
        <v>617500</v>
      </c>
      <c r="I1403" s="10">
        <v>123500</v>
      </c>
      <c r="J1403">
        <f t="shared" si="22"/>
        <v>304</v>
      </c>
    </row>
    <row r="1404" spans="1:10">
      <c r="A1404" s="4" t="s">
        <v>1104</v>
      </c>
      <c r="B1404" s="4">
        <v>1128299</v>
      </c>
      <c r="C1404" s="5">
        <v>44393</v>
      </c>
      <c r="D1404" s="4" t="s">
        <v>984</v>
      </c>
      <c r="E1404" s="12" t="s">
        <v>1087</v>
      </c>
      <c r="F1404" s="13">
        <v>1100</v>
      </c>
      <c r="G1404">
        <v>650</v>
      </c>
      <c r="H1404">
        <v>715000</v>
      </c>
      <c r="I1404" s="10">
        <v>321750</v>
      </c>
      <c r="J1404">
        <f t="shared" si="22"/>
        <v>304</v>
      </c>
    </row>
    <row r="1405" spans="1:10">
      <c r="A1405" s="4" t="s">
        <v>1104</v>
      </c>
      <c r="B1405" s="4">
        <v>1128299</v>
      </c>
      <c r="C1405" s="5">
        <v>44425</v>
      </c>
      <c r="D1405" s="4" t="s">
        <v>984</v>
      </c>
      <c r="E1405" s="12" t="s">
        <v>1087</v>
      </c>
      <c r="F1405" s="13">
        <v>950</v>
      </c>
      <c r="G1405">
        <v>850</v>
      </c>
      <c r="H1405">
        <v>807500</v>
      </c>
      <c r="I1405" s="10">
        <v>242250</v>
      </c>
      <c r="J1405">
        <f t="shared" si="22"/>
        <v>304</v>
      </c>
    </row>
    <row r="1406" spans="1:10">
      <c r="A1406" s="4" t="s">
        <v>1104</v>
      </c>
      <c r="B1406" s="4">
        <v>1128299</v>
      </c>
      <c r="C1406" s="5">
        <v>44425</v>
      </c>
      <c r="D1406" s="4" t="s">
        <v>984</v>
      </c>
      <c r="E1406" s="12" t="s">
        <v>1087</v>
      </c>
      <c r="F1406" s="13">
        <v>850</v>
      </c>
      <c r="G1406">
        <v>825</v>
      </c>
      <c r="H1406">
        <v>701250</v>
      </c>
      <c r="I1406" s="10">
        <v>175312.5</v>
      </c>
      <c r="J1406">
        <f t="shared" si="22"/>
        <v>304</v>
      </c>
    </row>
    <row r="1407" spans="1:10">
      <c r="A1407" s="4" t="s">
        <v>1104</v>
      </c>
      <c r="B1407" s="4">
        <v>1128299</v>
      </c>
      <c r="C1407" s="5">
        <v>44425</v>
      </c>
      <c r="D1407" s="4" t="s">
        <v>984</v>
      </c>
      <c r="E1407" s="12" t="s">
        <v>1087</v>
      </c>
      <c r="F1407" s="13">
        <v>800</v>
      </c>
      <c r="G1407">
        <v>700</v>
      </c>
      <c r="H1407">
        <v>560000</v>
      </c>
      <c r="I1407" s="10">
        <v>168000</v>
      </c>
      <c r="J1407">
        <f t="shared" si="22"/>
        <v>304</v>
      </c>
    </row>
    <row r="1408" spans="1:10">
      <c r="A1408" s="4" t="s">
        <v>1104</v>
      </c>
      <c r="B1408" s="4">
        <v>1128299</v>
      </c>
      <c r="C1408" s="5">
        <v>44425</v>
      </c>
      <c r="D1408" s="4" t="s">
        <v>984</v>
      </c>
      <c r="E1408" s="12" t="s">
        <v>1086</v>
      </c>
      <c r="F1408" s="13">
        <v>800</v>
      </c>
      <c r="G1408">
        <v>475</v>
      </c>
      <c r="H1408">
        <v>380000</v>
      </c>
      <c r="I1408" s="10">
        <v>114000</v>
      </c>
      <c r="J1408">
        <f t="shared" si="22"/>
        <v>304</v>
      </c>
    </row>
    <row r="1409" spans="1:10">
      <c r="A1409" s="4" t="s">
        <v>1104</v>
      </c>
      <c r="B1409" s="4">
        <v>1128299</v>
      </c>
      <c r="C1409" s="5">
        <v>44425</v>
      </c>
      <c r="D1409" s="4" t="s">
        <v>984</v>
      </c>
      <c r="E1409" s="12" t="s">
        <v>1087</v>
      </c>
      <c r="F1409" s="13">
        <v>800</v>
      </c>
      <c r="G1409">
        <v>475</v>
      </c>
      <c r="H1409">
        <v>380000</v>
      </c>
      <c r="I1409" s="10">
        <v>76000</v>
      </c>
      <c r="J1409">
        <f t="shared" si="22"/>
        <v>304</v>
      </c>
    </row>
    <row r="1410" spans="1:10">
      <c r="A1410" s="4" t="s">
        <v>1104</v>
      </c>
      <c r="B1410" s="4">
        <v>1128299</v>
      </c>
      <c r="C1410" s="5">
        <v>44425</v>
      </c>
      <c r="D1410" s="4" t="s">
        <v>984</v>
      </c>
      <c r="E1410" s="12" t="s">
        <v>1087</v>
      </c>
      <c r="F1410" s="13">
        <v>850</v>
      </c>
      <c r="G1410">
        <v>300</v>
      </c>
      <c r="H1410">
        <v>255000</v>
      </c>
      <c r="I1410" s="10">
        <v>114750</v>
      </c>
      <c r="J1410">
        <f t="shared" si="22"/>
        <v>304</v>
      </c>
    </row>
    <row r="1411" spans="1:10">
      <c r="A1411" s="4" t="s">
        <v>1104</v>
      </c>
      <c r="B1411" s="4">
        <v>1128299</v>
      </c>
      <c r="C1411" s="5">
        <v>44457</v>
      </c>
      <c r="D1411" s="4" t="s">
        <v>984</v>
      </c>
      <c r="E1411" s="12" t="s">
        <v>1087</v>
      </c>
      <c r="F1411" s="13">
        <v>600</v>
      </c>
      <c r="G1411">
        <v>500</v>
      </c>
      <c r="H1411">
        <v>300000</v>
      </c>
      <c r="I1411" s="10">
        <v>90000</v>
      </c>
      <c r="J1411">
        <f t="shared" si="22"/>
        <v>304</v>
      </c>
    </row>
    <row r="1412" spans="1:10">
      <c r="A1412" s="4" t="s">
        <v>1104</v>
      </c>
      <c r="B1412" s="4">
        <v>1128299</v>
      </c>
      <c r="C1412" s="5">
        <v>44457</v>
      </c>
      <c r="D1412" s="4" t="s">
        <v>984</v>
      </c>
      <c r="E1412" s="12" t="s">
        <v>1087</v>
      </c>
      <c r="F1412" s="13">
        <v>650</v>
      </c>
      <c r="G1412">
        <v>500</v>
      </c>
      <c r="H1412">
        <v>325000</v>
      </c>
      <c r="I1412" s="10">
        <v>81250</v>
      </c>
      <c r="J1412">
        <f t="shared" si="22"/>
        <v>304</v>
      </c>
    </row>
    <row r="1413" spans="1:10">
      <c r="A1413" s="4" t="s">
        <v>1104</v>
      </c>
      <c r="B1413" s="4">
        <v>1128299</v>
      </c>
      <c r="C1413" s="5">
        <v>44457</v>
      </c>
      <c r="D1413" s="4" t="s">
        <v>984</v>
      </c>
      <c r="E1413" s="12" t="s">
        <v>1087</v>
      </c>
      <c r="F1413" s="13">
        <v>600</v>
      </c>
      <c r="G1413">
        <v>300</v>
      </c>
      <c r="H1413">
        <v>180000</v>
      </c>
      <c r="I1413" s="10">
        <v>54000</v>
      </c>
      <c r="J1413">
        <f t="shared" ref="J1413:J1476" si="23">VLOOKUP(A1413,L$9:M$14,2,0)</f>
        <v>304</v>
      </c>
    </row>
    <row r="1414" spans="1:10">
      <c r="A1414" s="4" t="s">
        <v>1104</v>
      </c>
      <c r="B1414" s="4">
        <v>1128299</v>
      </c>
      <c r="C1414" s="5">
        <v>44457</v>
      </c>
      <c r="D1414" s="4" t="s">
        <v>984</v>
      </c>
      <c r="E1414" s="12" t="s">
        <v>1086</v>
      </c>
      <c r="F1414" s="13">
        <v>600</v>
      </c>
      <c r="G1414">
        <v>250</v>
      </c>
      <c r="H1414">
        <v>150000</v>
      </c>
      <c r="I1414" s="10">
        <v>45000</v>
      </c>
      <c r="J1414">
        <f t="shared" si="23"/>
        <v>304</v>
      </c>
    </row>
    <row r="1415" spans="1:10">
      <c r="A1415" s="4" t="s">
        <v>1104</v>
      </c>
      <c r="B1415" s="4">
        <v>1128299</v>
      </c>
      <c r="C1415" s="5">
        <v>44457</v>
      </c>
      <c r="D1415" s="4" t="s">
        <v>984</v>
      </c>
      <c r="E1415" s="12" t="s">
        <v>1086</v>
      </c>
      <c r="F1415" s="13">
        <v>700</v>
      </c>
      <c r="G1415">
        <v>275</v>
      </c>
      <c r="H1415">
        <v>192500</v>
      </c>
      <c r="I1415" s="10">
        <v>38500</v>
      </c>
      <c r="J1415">
        <f t="shared" si="23"/>
        <v>304</v>
      </c>
    </row>
    <row r="1416" spans="1:10">
      <c r="A1416" s="4" t="s">
        <v>1104</v>
      </c>
      <c r="B1416" s="4">
        <v>1128299</v>
      </c>
      <c r="C1416" s="5">
        <v>44457</v>
      </c>
      <c r="D1416" s="4" t="s">
        <v>984</v>
      </c>
      <c r="E1416" s="12" t="s">
        <v>1086</v>
      </c>
      <c r="F1416" s="13">
        <v>550</v>
      </c>
      <c r="G1416">
        <v>300</v>
      </c>
      <c r="H1416">
        <v>165000</v>
      </c>
      <c r="I1416" s="10">
        <v>74250</v>
      </c>
      <c r="J1416">
        <f t="shared" si="23"/>
        <v>304</v>
      </c>
    </row>
    <row r="1417" spans="1:10">
      <c r="A1417" s="4" t="s">
        <v>1104</v>
      </c>
      <c r="B1417" s="4">
        <v>1128299</v>
      </c>
      <c r="C1417" s="5">
        <v>44486</v>
      </c>
      <c r="D1417" s="4" t="s">
        <v>984</v>
      </c>
      <c r="E1417" s="12" t="s">
        <v>1087</v>
      </c>
      <c r="F1417" s="13">
        <v>500</v>
      </c>
      <c r="G1417">
        <v>400</v>
      </c>
      <c r="H1417">
        <v>200000</v>
      </c>
      <c r="I1417" s="10">
        <v>60000</v>
      </c>
      <c r="J1417">
        <f t="shared" si="23"/>
        <v>304</v>
      </c>
    </row>
    <row r="1418" spans="1:10">
      <c r="A1418" s="4" t="s">
        <v>1104</v>
      </c>
      <c r="B1418" s="4">
        <v>1128299</v>
      </c>
      <c r="C1418" s="5">
        <v>44486</v>
      </c>
      <c r="D1418" s="4" t="s">
        <v>984</v>
      </c>
      <c r="E1418" s="12" t="s">
        <v>1086</v>
      </c>
      <c r="F1418" s="13">
        <v>650</v>
      </c>
      <c r="G1418">
        <v>575</v>
      </c>
      <c r="H1418">
        <v>373750</v>
      </c>
      <c r="I1418" s="10">
        <v>93437.5</v>
      </c>
      <c r="J1418">
        <f t="shared" si="23"/>
        <v>304</v>
      </c>
    </row>
    <row r="1419" spans="1:10">
      <c r="A1419" s="4" t="s">
        <v>1104</v>
      </c>
      <c r="B1419" s="4">
        <v>1128299</v>
      </c>
      <c r="C1419" s="5">
        <v>44486</v>
      </c>
      <c r="D1419" s="4" t="s">
        <v>984</v>
      </c>
      <c r="E1419" s="12" t="s">
        <v>1087</v>
      </c>
      <c r="F1419" s="13">
        <v>600</v>
      </c>
      <c r="G1419">
        <v>400</v>
      </c>
      <c r="H1419">
        <v>240000</v>
      </c>
      <c r="I1419" s="10">
        <v>72000</v>
      </c>
      <c r="J1419">
        <f t="shared" si="23"/>
        <v>304</v>
      </c>
    </row>
    <row r="1420" spans="1:10">
      <c r="A1420" s="4" t="s">
        <v>1104</v>
      </c>
      <c r="B1420" s="4">
        <v>1128299</v>
      </c>
      <c r="C1420" s="5">
        <v>44486</v>
      </c>
      <c r="D1420" s="4" t="s">
        <v>984</v>
      </c>
      <c r="E1420" s="12" t="s">
        <v>1087</v>
      </c>
      <c r="F1420" s="13">
        <v>550</v>
      </c>
      <c r="G1420">
        <v>375</v>
      </c>
      <c r="H1420">
        <v>206250</v>
      </c>
      <c r="I1420" s="10">
        <v>61875</v>
      </c>
      <c r="J1420">
        <f t="shared" si="23"/>
        <v>304</v>
      </c>
    </row>
    <row r="1421" spans="1:10">
      <c r="A1421" s="4" t="s">
        <v>1104</v>
      </c>
      <c r="B1421" s="4">
        <v>1128299</v>
      </c>
      <c r="C1421" s="5">
        <v>44486</v>
      </c>
      <c r="D1421" s="4" t="s">
        <v>984</v>
      </c>
      <c r="E1421" s="12" t="s">
        <v>1086</v>
      </c>
      <c r="F1421" s="13">
        <v>650</v>
      </c>
      <c r="G1421">
        <v>350</v>
      </c>
      <c r="H1421">
        <v>227500</v>
      </c>
      <c r="I1421" s="10">
        <v>45500</v>
      </c>
      <c r="J1421">
        <f t="shared" si="23"/>
        <v>304</v>
      </c>
    </row>
    <row r="1422" spans="1:10">
      <c r="A1422" s="4" t="s">
        <v>1104</v>
      </c>
      <c r="B1422" s="4">
        <v>1128299</v>
      </c>
      <c r="C1422" s="5">
        <v>44486</v>
      </c>
      <c r="D1422" s="4" t="s">
        <v>984</v>
      </c>
      <c r="E1422" s="12" t="s">
        <v>1087</v>
      </c>
      <c r="F1422" s="13">
        <v>700</v>
      </c>
      <c r="G1422">
        <v>400</v>
      </c>
      <c r="H1422">
        <v>280000</v>
      </c>
      <c r="I1422" s="10">
        <v>126000</v>
      </c>
      <c r="J1422">
        <f t="shared" si="23"/>
        <v>304</v>
      </c>
    </row>
    <row r="1423" spans="1:10">
      <c r="A1423" s="4" t="s">
        <v>1104</v>
      </c>
      <c r="B1423" s="4">
        <v>1128299</v>
      </c>
      <c r="C1423" s="5">
        <v>44517</v>
      </c>
      <c r="D1423" s="4" t="s">
        <v>984</v>
      </c>
      <c r="E1423" s="12" t="s">
        <v>1087</v>
      </c>
      <c r="F1423" s="13">
        <v>550</v>
      </c>
      <c r="G1423">
        <v>625</v>
      </c>
      <c r="H1423">
        <v>343750</v>
      </c>
      <c r="I1423" s="10">
        <v>103125</v>
      </c>
      <c r="J1423">
        <f t="shared" si="23"/>
        <v>304</v>
      </c>
    </row>
    <row r="1424" spans="1:10">
      <c r="A1424" s="4" t="s">
        <v>1104</v>
      </c>
      <c r="B1424" s="4">
        <v>1128299</v>
      </c>
      <c r="C1424" s="5">
        <v>44517</v>
      </c>
      <c r="D1424" s="4" t="s">
        <v>984</v>
      </c>
      <c r="E1424" s="12" t="s">
        <v>1086</v>
      </c>
      <c r="F1424" s="13">
        <v>600</v>
      </c>
      <c r="G1424">
        <v>700</v>
      </c>
      <c r="H1424">
        <v>420000</v>
      </c>
      <c r="I1424" s="10">
        <v>105000</v>
      </c>
      <c r="J1424">
        <f t="shared" si="23"/>
        <v>304</v>
      </c>
    </row>
    <row r="1425" spans="1:10">
      <c r="A1425" s="4" t="s">
        <v>1104</v>
      </c>
      <c r="B1425" s="4">
        <v>1128299</v>
      </c>
      <c r="C1425" s="5">
        <v>44517</v>
      </c>
      <c r="D1425" s="4" t="s">
        <v>984</v>
      </c>
      <c r="E1425" s="12" t="s">
        <v>1086</v>
      </c>
      <c r="F1425" s="13">
        <v>550</v>
      </c>
      <c r="G1425">
        <v>525</v>
      </c>
      <c r="H1425">
        <v>288750</v>
      </c>
      <c r="I1425" s="10">
        <v>86625</v>
      </c>
      <c r="J1425">
        <f t="shared" si="23"/>
        <v>304</v>
      </c>
    </row>
    <row r="1426" spans="1:10">
      <c r="A1426" s="4" t="s">
        <v>1104</v>
      </c>
      <c r="B1426" s="4">
        <v>1128299</v>
      </c>
      <c r="C1426" s="5">
        <v>44517</v>
      </c>
      <c r="D1426" s="4" t="s">
        <v>984</v>
      </c>
      <c r="E1426" s="12" t="s">
        <v>1087</v>
      </c>
      <c r="F1426" s="13">
        <v>650</v>
      </c>
      <c r="G1426">
        <v>500</v>
      </c>
      <c r="H1426">
        <v>325000</v>
      </c>
      <c r="I1426" s="10">
        <v>97500</v>
      </c>
      <c r="J1426">
        <f t="shared" si="23"/>
        <v>304</v>
      </c>
    </row>
    <row r="1427" spans="1:10">
      <c r="A1427" s="4" t="s">
        <v>1104</v>
      </c>
      <c r="B1427" s="4">
        <v>1128299</v>
      </c>
      <c r="C1427" s="5">
        <v>44517</v>
      </c>
      <c r="D1427" s="4" t="s">
        <v>984</v>
      </c>
      <c r="E1427" s="12" t="s">
        <v>1087</v>
      </c>
      <c r="F1427" s="13">
        <v>850</v>
      </c>
      <c r="G1427">
        <v>475</v>
      </c>
      <c r="H1427">
        <v>403750</v>
      </c>
      <c r="I1427" s="10">
        <v>80750</v>
      </c>
      <c r="J1427">
        <f t="shared" si="23"/>
        <v>304</v>
      </c>
    </row>
    <row r="1428" spans="1:10">
      <c r="A1428" s="4" t="s">
        <v>1104</v>
      </c>
      <c r="B1428" s="4">
        <v>1128299</v>
      </c>
      <c r="C1428" s="5">
        <v>44517</v>
      </c>
      <c r="D1428" s="4" t="s">
        <v>984</v>
      </c>
      <c r="E1428" s="12" t="s">
        <v>1088</v>
      </c>
      <c r="F1428" s="13">
        <v>900</v>
      </c>
      <c r="G1428">
        <v>600</v>
      </c>
      <c r="H1428">
        <v>540000</v>
      </c>
      <c r="I1428" s="10">
        <v>243000</v>
      </c>
      <c r="J1428">
        <f t="shared" si="23"/>
        <v>304</v>
      </c>
    </row>
    <row r="1429" spans="1:10">
      <c r="A1429" s="4" t="s">
        <v>1104</v>
      </c>
      <c r="B1429" s="4">
        <v>1128299</v>
      </c>
      <c r="C1429" s="5">
        <v>44546</v>
      </c>
      <c r="D1429" s="4" t="s">
        <v>984</v>
      </c>
      <c r="E1429" s="12" t="s">
        <v>1087</v>
      </c>
      <c r="F1429" s="13">
        <v>750</v>
      </c>
      <c r="G1429">
        <v>800</v>
      </c>
      <c r="H1429">
        <v>600000</v>
      </c>
      <c r="I1429" s="10">
        <v>180000</v>
      </c>
      <c r="J1429">
        <f t="shared" si="23"/>
        <v>304</v>
      </c>
    </row>
    <row r="1430" spans="1:10">
      <c r="A1430" s="4" t="s">
        <v>1104</v>
      </c>
      <c r="B1430" s="4">
        <v>1128299</v>
      </c>
      <c r="C1430" s="5">
        <v>44546</v>
      </c>
      <c r="D1430" s="4" t="s">
        <v>984</v>
      </c>
      <c r="E1430" s="12" t="s">
        <v>1087</v>
      </c>
      <c r="F1430" s="13">
        <v>850</v>
      </c>
      <c r="G1430">
        <v>800</v>
      </c>
      <c r="H1430">
        <v>680000</v>
      </c>
      <c r="I1430" s="10">
        <v>170000</v>
      </c>
      <c r="J1430">
        <f t="shared" si="23"/>
        <v>304</v>
      </c>
    </row>
    <row r="1431" spans="1:10">
      <c r="A1431" s="4" t="s">
        <v>1106</v>
      </c>
      <c r="B1431" s="4">
        <v>1128299</v>
      </c>
      <c r="C1431" s="5">
        <v>44546</v>
      </c>
      <c r="D1431" s="4" t="s">
        <v>984</v>
      </c>
      <c r="E1431" s="12" t="s">
        <v>1087</v>
      </c>
      <c r="F1431" s="13">
        <v>800</v>
      </c>
      <c r="G1431">
        <v>600</v>
      </c>
      <c r="H1431">
        <v>480000</v>
      </c>
      <c r="I1431" s="10">
        <v>144000</v>
      </c>
      <c r="J1431">
        <f t="shared" si="23"/>
        <v>472</v>
      </c>
    </row>
    <row r="1432" spans="1:10">
      <c r="A1432" s="4" t="s">
        <v>1106</v>
      </c>
      <c r="B1432" s="4">
        <v>1128299</v>
      </c>
      <c r="C1432" s="5">
        <v>44546</v>
      </c>
      <c r="D1432" s="4" t="s">
        <v>984</v>
      </c>
      <c r="E1432" s="12" t="s">
        <v>1086</v>
      </c>
      <c r="F1432" s="13">
        <v>800</v>
      </c>
      <c r="G1432">
        <v>600</v>
      </c>
      <c r="H1432">
        <v>480000</v>
      </c>
      <c r="I1432" s="10">
        <v>144000</v>
      </c>
      <c r="J1432">
        <f t="shared" si="23"/>
        <v>472</v>
      </c>
    </row>
    <row r="1433" spans="1:10">
      <c r="A1433" s="4" t="s">
        <v>1106</v>
      </c>
      <c r="B1433" s="4">
        <v>1128299</v>
      </c>
      <c r="C1433" s="5">
        <v>44546</v>
      </c>
      <c r="D1433" s="4" t="s">
        <v>984</v>
      </c>
      <c r="E1433" s="12" t="s">
        <v>1086</v>
      </c>
      <c r="F1433" s="13">
        <v>900</v>
      </c>
      <c r="G1433">
        <v>525</v>
      </c>
      <c r="H1433">
        <v>472500</v>
      </c>
      <c r="I1433" s="10">
        <v>94500</v>
      </c>
      <c r="J1433">
        <f t="shared" si="23"/>
        <v>472</v>
      </c>
    </row>
    <row r="1434" spans="1:10">
      <c r="A1434" s="4" t="s">
        <v>1106</v>
      </c>
      <c r="B1434" s="4">
        <v>1128299</v>
      </c>
      <c r="C1434" s="5">
        <v>44546</v>
      </c>
      <c r="D1434" s="4" t="s">
        <v>984</v>
      </c>
      <c r="E1434" s="12" t="s">
        <v>1087</v>
      </c>
      <c r="F1434" s="13">
        <v>950</v>
      </c>
      <c r="G1434">
        <v>625</v>
      </c>
      <c r="H1434">
        <v>593750</v>
      </c>
      <c r="I1434" s="10">
        <v>267187.5</v>
      </c>
      <c r="J1434">
        <f t="shared" si="23"/>
        <v>472</v>
      </c>
    </row>
    <row r="1435" spans="1:10">
      <c r="A1435" s="4" t="s">
        <v>1106</v>
      </c>
      <c r="B1435" s="4">
        <v>1185732</v>
      </c>
      <c r="C1435" s="5">
        <v>44208</v>
      </c>
      <c r="D1435" s="4" t="s">
        <v>984</v>
      </c>
      <c r="E1435" s="12" t="s">
        <v>1087</v>
      </c>
      <c r="F1435" s="13">
        <v>450</v>
      </c>
      <c r="G1435">
        <v>850</v>
      </c>
      <c r="H1435">
        <v>382500</v>
      </c>
      <c r="I1435" s="10">
        <v>172125</v>
      </c>
      <c r="J1435">
        <f t="shared" si="23"/>
        <v>472</v>
      </c>
    </row>
    <row r="1436" spans="1:10">
      <c r="A1436" s="4" t="s">
        <v>1106</v>
      </c>
      <c r="B1436" s="4">
        <v>1185732</v>
      </c>
      <c r="C1436" s="5">
        <v>44208</v>
      </c>
      <c r="D1436" s="4" t="s">
        <v>984</v>
      </c>
      <c r="E1436" s="12" t="s">
        <v>1088</v>
      </c>
      <c r="F1436" s="13">
        <v>450</v>
      </c>
      <c r="G1436">
        <v>650</v>
      </c>
      <c r="H1436">
        <v>292500</v>
      </c>
      <c r="I1436" s="10">
        <v>102375</v>
      </c>
      <c r="J1436">
        <f t="shared" si="23"/>
        <v>472</v>
      </c>
    </row>
    <row r="1437" spans="1:10">
      <c r="A1437" s="4" t="s">
        <v>1106</v>
      </c>
      <c r="B1437" s="4">
        <v>1185732</v>
      </c>
      <c r="C1437" s="5">
        <v>44208</v>
      </c>
      <c r="D1437" s="4" t="s">
        <v>984</v>
      </c>
      <c r="E1437" s="12" t="s">
        <v>1088</v>
      </c>
      <c r="F1437" s="13">
        <v>350</v>
      </c>
      <c r="G1437">
        <v>650</v>
      </c>
      <c r="H1437">
        <v>227500</v>
      </c>
      <c r="I1437" s="10">
        <v>56875</v>
      </c>
      <c r="J1437">
        <f t="shared" si="23"/>
        <v>472</v>
      </c>
    </row>
    <row r="1438" spans="1:10">
      <c r="A1438" s="4" t="s">
        <v>1106</v>
      </c>
      <c r="B1438" s="4">
        <v>1185732</v>
      </c>
      <c r="C1438" s="5">
        <v>44208</v>
      </c>
      <c r="D1438" s="4" t="s">
        <v>984</v>
      </c>
      <c r="E1438" s="12" t="s">
        <v>1088</v>
      </c>
      <c r="F1438" s="13">
        <v>400</v>
      </c>
      <c r="G1438">
        <v>500</v>
      </c>
      <c r="H1438">
        <v>200000</v>
      </c>
      <c r="I1438" s="10">
        <v>60000</v>
      </c>
      <c r="J1438">
        <f t="shared" si="23"/>
        <v>472</v>
      </c>
    </row>
    <row r="1439" spans="1:10">
      <c r="A1439" s="4" t="s">
        <v>1106</v>
      </c>
      <c r="B1439" s="4">
        <v>1185732</v>
      </c>
      <c r="C1439" s="5">
        <v>44208</v>
      </c>
      <c r="D1439" s="4" t="s">
        <v>984</v>
      </c>
      <c r="E1439" s="12" t="s">
        <v>1086</v>
      </c>
      <c r="F1439" s="13">
        <v>550</v>
      </c>
      <c r="G1439">
        <v>550</v>
      </c>
      <c r="H1439">
        <v>302500</v>
      </c>
      <c r="I1439" s="10">
        <v>105875</v>
      </c>
      <c r="J1439">
        <f t="shared" si="23"/>
        <v>472</v>
      </c>
    </row>
    <row r="1440" spans="1:10">
      <c r="A1440" s="4" t="s">
        <v>1106</v>
      </c>
      <c r="B1440" s="4">
        <v>1185732</v>
      </c>
      <c r="C1440" s="5">
        <v>44208</v>
      </c>
      <c r="D1440" s="4" t="s">
        <v>984</v>
      </c>
      <c r="E1440" s="12" t="s">
        <v>1087</v>
      </c>
      <c r="F1440" s="13">
        <v>450</v>
      </c>
      <c r="G1440">
        <v>650</v>
      </c>
      <c r="H1440">
        <v>292500</v>
      </c>
      <c r="I1440" s="10">
        <v>146250</v>
      </c>
      <c r="J1440">
        <f t="shared" si="23"/>
        <v>472</v>
      </c>
    </row>
    <row r="1441" spans="1:10">
      <c r="A1441" s="4" t="s">
        <v>1106</v>
      </c>
      <c r="B1441" s="4">
        <v>1185732</v>
      </c>
      <c r="C1441" s="5">
        <v>44237</v>
      </c>
      <c r="D1441" s="4" t="s">
        <v>984</v>
      </c>
      <c r="E1441" s="12" t="s">
        <v>1086</v>
      </c>
      <c r="F1441" s="13">
        <v>450</v>
      </c>
      <c r="G1441">
        <v>900</v>
      </c>
      <c r="H1441">
        <v>405000</v>
      </c>
      <c r="I1441" s="10">
        <v>182250</v>
      </c>
      <c r="J1441">
        <f t="shared" si="23"/>
        <v>472</v>
      </c>
    </row>
    <row r="1442" spans="1:10">
      <c r="A1442" s="4" t="s">
        <v>1106</v>
      </c>
      <c r="B1442" s="4">
        <v>1185732</v>
      </c>
      <c r="C1442" s="5">
        <v>44237</v>
      </c>
      <c r="D1442" s="4" t="s">
        <v>984</v>
      </c>
      <c r="E1442" s="12" t="s">
        <v>1086</v>
      </c>
      <c r="F1442" s="13">
        <v>450.00000000000006</v>
      </c>
      <c r="G1442">
        <v>550</v>
      </c>
      <c r="H1442">
        <v>247500.00000000003</v>
      </c>
      <c r="I1442" s="10">
        <v>86625</v>
      </c>
      <c r="J1442">
        <f t="shared" si="23"/>
        <v>472</v>
      </c>
    </row>
    <row r="1443" spans="1:10">
      <c r="A1443" s="4" t="s">
        <v>1106</v>
      </c>
      <c r="B1443" s="4">
        <v>1185732</v>
      </c>
      <c r="C1443" s="5">
        <v>44237</v>
      </c>
      <c r="D1443" s="4" t="s">
        <v>984</v>
      </c>
      <c r="E1443" s="12" t="s">
        <v>1087</v>
      </c>
      <c r="F1443" s="13">
        <v>350</v>
      </c>
      <c r="G1443">
        <v>600</v>
      </c>
      <c r="H1443">
        <v>210000</v>
      </c>
      <c r="I1443" s="10">
        <v>52500</v>
      </c>
      <c r="J1443">
        <f t="shared" si="23"/>
        <v>472</v>
      </c>
    </row>
    <row r="1444" spans="1:10">
      <c r="A1444" s="4" t="s">
        <v>1106</v>
      </c>
      <c r="B1444" s="4">
        <v>1185732</v>
      </c>
      <c r="C1444" s="5">
        <v>44237</v>
      </c>
      <c r="D1444" s="4" t="s">
        <v>14</v>
      </c>
      <c r="E1444" s="12" t="s">
        <v>1086</v>
      </c>
      <c r="F1444" s="13">
        <v>400</v>
      </c>
      <c r="G1444">
        <v>475</v>
      </c>
      <c r="H1444">
        <v>190000</v>
      </c>
      <c r="I1444" s="10">
        <v>57000</v>
      </c>
      <c r="J1444">
        <f t="shared" si="23"/>
        <v>472</v>
      </c>
    </row>
    <row r="1445" spans="1:10">
      <c r="A1445" s="4" t="s">
        <v>1106</v>
      </c>
      <c r="B1445" s="4">
        <v>1185732</v>
      </c>
      <c r="C1445" s="5">
        <v>44237</v>
      </c>
      <c r="D1445" s="4" t="s">
        <v>14</v>
      </c>
      <c r="E1445" s="12" t="s">
        <v>1087</v>
      </c>
      <c r="F1445" s="13">
        <v>550</v>
      </c>
      <c r="G1445">
        <v>550</v>
      </c>
      <c r="H1445">
        <v>302500</v>
      </c>
      <c r="I1445" s="10">
        <v>105875</v>
      </c>
      <c r="J1445">
        <f t="shared" si="23"/>
        <v>472</v>
      </c>
    </row>
    <row r="1446" spans="1:10">
      <c r="A1446" s="4" t="s">
        <v>1106</v>
      </c>
      <c r="B1446" s="4">
        <v>1185732</v>
      </c>
      <c r="C1446" s="5">
        <v>44237</v>
      </c>
      <c r="D1446" s="4" t="s">
        <v>14</v>
      </c>
      <c r="E1446" s="12" t="s">
        <v>1087</v>
      </c>
      <c r="F1446" s="13">
        <v>450</v>
      </c>
      <c r="G1446">
        <v>650</v>
      </c>
      <c r="H1446">
        <v>292500</v>
      </c>
      <c r="I1446" s="10">
        <v>146250</v>
      </c>
      <c r="J1446">
        <f t="shared" si="23"/>
        <v>472</v>
      </c>
    </row>
    <row r="1447" spans="1:10">
      <c r="A1447" s="4" t="s">
        <v>1106</v>
      </c>
      <c r="B1447" s="4">
        <v>1185732</v>
      </c>
      <c r="C1447" s="5">
        <v>44263</v>
      </c>
      <c r="D1447" s="4" t="s">
        <v>14</v>
      </c>
      <c r="E1447" s="12" t="s">
        <v>1087</v>
      </c>
      <c r="F1447" s="13">
        <v>450</v>
      </c>
      <c r="G1447">
        <v>870</v>
      </c>
      <c r="H1447">
        <v>391500</v>
      </c>
      <c r="I1447" s="10">
        <v>176175</v>
      </c>
      <c r="J1447">
        <f t="shared" si="23"/>
        <v>472</v>
      </c>
    </row>
    <row r="1448" spans="1:10">
      <c r="A1448" s="4" t="s">
        <v>1106</v>
      </c>
      <c r="B1448" s="4">
        <v>1185732</v>
      </c>
      <c r="C1448" s="5">
        <v>44263</v>
      </c>
      <c r="D1448" s="4" t="s">
        <v>14</v>
      </c>
      <c r="E1448" s="12" t="s">
        <v>1087</v>
      </c>
      <c r="F1448" s="13">
        <v>450.00000000000006</v>
      </c>
      <c r="G1448">
        <v>550</v>
      </c>
      <c r="H1448">
        <v>247500.00000000003</v>
      </c>
      <c r="I1448" s="10">
        <v>86625</v>
      </c>
      <c r="J1448">
        <f t="shared" si="23"/>
        <v>472</v>
      </c>
    </row>
    <row r="1449" spans="1:10">
      <c r="A1449" s="4" t="s">
        <v>1106</v>
      </c>
      <c r="B1449" s="4">
        <v>1185732</v>
      </c>
      <c r="C1449" s="5">
        <v>44263</v>
      </c>
      <c r="D1449" s="4" t="s">
        <v>14</v>
      </c>
      <c r="E1449" s="12" t="s">
        <v>1087</v>
      </c>
      <c r="F1449" s="13">
        <v>350</v>
      </c>
      <c r="G1449">
        <v>575</v>
      </c>
      <c r="H1449">
        <v>201250</v>
      </c>
      <c r="I1449" s="10">
        <v>50312.5</v>
      </c>
      <c r="J1449">
        <f t="shared" si="23"/>
        <v>472</v>
      </c>
    </row>
    <row r="1450" spans="1:10">
      <c r="A1450" s="4" t="s">
        <v>1106</v>
      </c>
      <c r="B1450" s="4">
        <v>1185732</v>
      </c>
      <c r="C1450" s="5">
        <v>44263</v>
      </c>
      <c r="D1450" s="4" t="s">
        <v>14</v>
      </c>
      <c r="E1450" s="12" t="s">
        <v>1087</v>
      </c>
      <c r="F1450" s="13">
        <v>400</v>
      </c>
      <c r="G1450">
        <v>425</v>
      </c>
      <c r="H1450">
        <v>170000</v>
      </c>
      <c r="I1450" s="10">
        <v>51000</v>
      </c>
      <c r="J1450">
        <f t="shared" si="23"/>
        <v>472</v>
      </c>
    </row>
    <row r="1451" spans="1:10">
      <c r="A1451" s="4" t="s">
        <v>1106</v>
      </c>
      <c r="B1451" s="4">
        <v>1185732</v>
      </c>
      <c r="C1451" s="5">
        <v>44263</v>
      </c>
      <c r="D1451" s="4" t="s">
        <v>14</v>
      </c>
      <c r="E1451" s="12" t="s">
        <v>1087</v>
      </c>
      <c r="F1451" s="13">
        <v>550.00000000000011</v>
      </c>
      <c r="G1451">
        <v>475</v>
      </c>
      <c r="H1451">
        <v>261250.00000000003</v>
      </c>
      <c r="I1451" s="10">
        <v>91437.5</v>
      </c>
      <c r="J1451">
        <f t="shared" si="23"/>
        <v>472</v>
      </c>
    </row>
    <row r="1452" spans="1:10">
      <c r="A1452" s="4" t="s">
        <v>1106</v>
      </c>
      <c r="B1452" s="4">
        <v>1185732</v>
      </c>
      <c r="C1452" s="5">
        <v>44263</v>
      </c>
      <c r="D1452" s="4" t="s">
        <v>14</v>
      </c>
      <c r="E1452" s="12" t="s">
        <v>1087</v>
      </c>
      <c r="F1452" s="13">
        <v>450</v>
      </c>
      <c r="G1452">
        <v>575</v>
      </c>
      <c r="H1452">
        <v>258750</v>
      </c>
      <c r="I1452" s="10">
        <v>129375</v>
      </c>
      <c r="J1452">
        <f t="shared" si="23"/>
        <v>472</v>
      </c>
    </row>
    <row r="1453" spans="1:10">
      <c r="A1453" s="4" t="s">
        <v>1106</v>
      </c>
      <c r="B1453" s="4">
        <v>1185732</v>
      </c>
      <c r="C1453" s="5">
        <v>44295</v>
      </c>
      <c r="D1453" s="4" t="s">
        <v>14</v>
      </c>
      <c r="E1453" s="12" t="s">
        <v>1087</v>
      </c>
      <c r="F1453" s="13">
        <v>450</v>
      </c>
      <c r="G1453">
        <v>825</v>
      </c>
      <c r="H1453">
        <v>371250</v>
      </c>
      <c r="I1453" s="10">
        <v>167062.5</v>
      </c>
      <c r="J1453">
        <f t="shared" si="23"/>
        <v>472</v>
      </c>
    </row>
    <row r="1454" spans="1:10">
      <c r="A1454" s="4" t="s">
        <v>1106</v>
      </c>
      <c r="B1454" s="4">
        <v>1185732</v>
      </c>
      <c r="C1454" s="5">
        <v>44295</v>
      </c>
      <c r="D1454" s="4" t="s">
        <v>14</v>
      </c>
      <c r="E1454" s="12" t="s">
        <v>1086</v>
      </c>
      <c r="F1454" s="13">
        <v>450.00000000000006</v>
      </c>
      <c r="G1454">
        <v>525</v>
      </c>
      <c r="H1454">
        <v>236250.00000000003</v>
      </c>
      <c r="I1454" s="10">
        <v>82687.5</v>
      </c>
      <c r="J1454">
        <f t="shared" si="23"/>
        <v>472</v>
      </c>
    </row>
    <row r="1455" spans="1:10">
      <c r="A1455" s="4" t="s">
        <v>1106</v>
      </c>
      <c r="B1455" s="4">
        <v>1185732</v>
      </c>
      <c r="C1455" s="5">
        <v>44295</v>
      </c>
      <c r="D1455" s="4" t="s">
        <v>14</v>
      </c>
      <c r="E1455" s="12" t="s">
        <v>1087</v>
      </c>
      <c r="F1455" s="13">
        <v>350</v>
      </c>
      <c r="G1455">
        <v>525</v>
      </c>
      <c r="H1455">
        <v>183750</v>
      </c>
      <c r="I1455" s="10">
        <v>45937.5</v>
      </c>
      <c r="J1455">
        <f t="shared" si="23"/>
        <v>472</v>
      </c>
    </row>
    <row r="1456" spans="1:10">
      <c r="A1456" s="4" t="s">
        <v>1106</v>
      </c>
      <c r="B1456" s="4">
        <v>1185732</v>
      </c>
      <c r="C1456" s="5">
        <v>44295</v>
      </c>
      <c r="D1456" s="4" t="s">
        <v>14</v>
      </c>
      <c r="E1456" s="12" t="s">
        <v>1086</v>
      </c>
      <c r="F1456" s="13">
        <v>400</v>
      </c>
      <c r="G1456">
        <v>450</v>
      </c>
      <c r="H1456">
        <v>180000</v>
      </c>
      <c r="I1456" s="10">
        <v>54000</v>
      </c>
      <c r="J1456">
        <f t="shared" si="23"/>
        <v>472</v>
      </c>
    </row>
    <row r="1457" spans="1:10">
      <c r="A1457" s="4" t="s">
        <v>1106</v>
      </c>
      <c r="B1457" s="4">
        <v>1185732</v>
      </c>
      <c r="C1457" s="5">
        <v>44295</v>
      </c>
      <c r="D1457" s="4" t="s">
        <v>14</v>
      </c>
      <c r="E1457" s="12" t="s">
        <v>1087</v>
      </c>
      <c r="F1457" s="13">
        <v>550.00000000000011</v>
      </c>
      <c r="G1457">
        <v>475</v>
      </c>
      <c r="H1457">
        <v>261250.00000000003</v>
      </c>
      <c r="I1457" s="10">
        <v>91437.5</v>
      </c>
      <c r="J1457">
        <f t="shared" si="23"/>
        <v>472</v>
      </c>
    </row>
    <row r="1458" spans="1:10">
      <c r="A1458" s="4" t="s">
        <v>1106</v>
      </c>
      <c r="B1458" s="4">
        <v>1185732</v>
      </c>
      <c r="C1458" s="5">
        <v>44295</v>
      </c>
      <c r="D1458" s="4" t="s">
        <v>14</v>
      </c>
      <c r="E1458" s="12" t="s">
        <v>1086</v>
      </c>
      <c r="F1458" s="13">
        <v>450</v>
      </c>
      <c r="G1458">
        <v>600</v>
      </c>
      <c r="H1458">
        <v>270000</v>
      </c>
      <c r="I1458" s="10">
        <v>135000</v>
      </c>
      <c r="J1458">
        <f t="shared" si="23"/>
        <v>472</v>
      </c>
    </row>
    <row r="1459" spans="1:10">
      <c r="A1459" s="4" t="s">
        <v>1106</v>
      </c>
      <c r="B1459" s="4">
        <v>1185732</v>
      </c>
      <c r="C1459" s="5">
        <v>44324</v>
      </c>
      <c r="D1459" s="4" t="s">
        <v>14</v>
      </c>
      <c r="E1459" s="12" t="s">
        <v>1086</v>
      </c>
      <c r="F1459" s="13">
        <v>550</v>
      </c>
      <c r="G1459">
        <v>870</v>
      </c>
      <c r="H1459">
        <v>478500</v>
      </c>
      <c r="I1459" s="10">
        <v>215325</v>
      </c>
      <c r="J1459">
        <f t="shared" si="23"/>
        <v>472</v>
      </c>
    </row>
    <row r="1460" spans="1:10">
      <c r="A1460" s="4" t="s">
        <v>1106</v>
      </c>
      <c r="B1460" s="4">
        <v>1185732</v>
      </c>
      <c r="C1460" s="5">
        <v>44324</v>
      </c>
      <c r="D1460" s="4" t="s">
        <v>14</v>
      </c>
      <c r="E1460" s="12" t="s">
        <v>1087</v>
      </c>
      <c r="F1460" s="13">
        <v>550</v>
      </c>
      <c r="G1460">
        <v>575</v>
      </c>
      <c r="H1460">
        <v>316250</v>
      </c>
      <c r="I1460" s="10">
        <v>110687.5</v>
      </c>
      <c r="J1460">
        <f t="shared" si="23"/>
        <v>472</v>
      </c>
    </row>
    <row r="1461" spans="1:10">
      <c r="A1461" s="4" t="s">
        <v>1106</v>
      </c>
      <c r="B1461" s="4">
        <v>1185732</v>
      </c>
      <c r="C1461" s="5">
        <v>44324</v>
      </c>
      <c r="D1461" s="4" t="s">
        <v>14</v>
      </c>
      <c r="E1461" s="12" t="s">
        <v>1086</v>
      </c>
      <c r="F1461" s="13">
        <v>500</v>
      </c>
      <c r="G1461">
        <v>550</v>
      </c>
      <c r="H1461">
        <v>275000</v>
      </c>
      <c r="I1461" s="10">
        <v>68750</v>
      </c>
      <c r="J1461">
        <f t="shared" si="23"/>
        <v>472</v>
      </c>
    </row>
    <row r="1462" spans="1:10">
      <c r="A1462" s="4" t="s">
        <v>1106</v>
      </c>
      <c r="B1462" s="4">
        <v>1185732</v>
      </c>
      <c r="C1462" s="5">
        <v>44324</v>
      </c>
      <c r="D1462" s="4" t="s">
        <v>14</v>
      </c>
      <c r="E1462" s="12" t="s">
        <v>1086</v>
      </c>
      <c r="F1462" s="13">
        <v>500</v>
      </c>
      <c r="G1462">
        <v>500</v>
      </c>
      <c r="H1462">
        <v>250000</v>
      </c>
      <c r="I1462" s="10">
        <v>75000</v>
      </c>
      <c r="J1462">
        <f t="shared" si="23"/>
        <v>472</v>
      </c>
    </row>
    <row r="1463" spans="1:10">
      <c r="A1463" s="4" t="s">
        <v>1106</v>
      </c>
      <c r="B1463" s="4">
        <v>1185732</v>
      </c>
      <c r="C1463" s="5">
        <v>44324</v>
      </c>
      <c r="D1463" s="4" t="s">
        <v>14</v>
      </c>
      <c r="E1463" s="12" t="s">
        <v>1087</v>
      </c>
      <c r="F1463" s="13">
        <v>600</v>
      </c>
      <c r="G1463">
        <v>525</v>
      </c>
      <c r="H1463">
        <v>315000</v>
      </c>
      <c r="I1463" s="10">
        <v>110250</v>
      </c>
      <c r="J1463">
        <f t="shared" si="23"/>
        <v>472</v>
      </c>
    </row>
    <row r="1464" spans="1:10">
      <c r="A1464" s="4" t="s">
        <v>1106</v>
      </c>
      <c r="B1464" s="4">
        <v>1185732</v>
      </c>
      <c r="C1464" s="5">
        <v>44324</v>
      </c>
      <c r="D1464" s="4" t="s">
        <v>14</v>
      </c>
      <c r="E1464" s="12" t="s">
        <v>1086</v>
      </c>
      <c r="F1464" s="13">
        <v>650</v>
      </c>
      <c r="G1464">
        <v>625</v>
      </c>
      <c r="H1464">
        <v>406250</v>
      </c>
      <c r="I1464" s="10">
        <v>203125</v>
      </c>
      <c r="J1464">
        <f t="shared" si="23"/>
        <v>472</v>
      </c>
    </row>
    <row r="1465" spans="1:10">
      <c r="A1465" s="4" t="s">
        <v>1106</v>
      </c>
      <c r="B1465" s="4">
        <v>1185732</v>
      </c>
      <c r="C1465" s="5">
        <v>44357</v>
      </c>
      <c r="D1465" s="4" t="s">
        <v>14</v>
      </c>
      <c r="E1465" s="12" t="s">
        <v>1087</v>
      </c>
      <c r="F1465" s="13">
        <v>600</v>
      </c>
      <c r="G1465">
        <v>875</v>
      </c>
      <c r="H1465">
        <v>525000</v>
      </c>
      <c r="I1465" s="10">
        <v>236250</v>
      </c>
      <c r="J1465">
        <f t="shared" si="23"/>
        <v>472</v>
      </c>
    </row>
    <row r="1466" spans="1:10">
      <c r="A1466" s="4" t="s">
        <v>1106</v>
      </c>
      <c r="B1466" s="4">
        <v>1185732</v>
      </c>
      <c r="C1466" s="5">
        <v>44357</v>
      </c>
      <c r="D1466" s="4" t="s">
        <v>14</v>
      </c>
      <c r="E1466" s="12" t="s">
        <v>1086</v>
      </c>
      <c r="F1466" s="13">
        <v>550</v>
      </c>
      <c r="G1466">
        <v>625</v>
      </c>
      <c r="H1466">
        <v>343750</v>
      </c>
      <c r="I1466" s="10">
        <v>120312.5</v>
      </c>
      <c r="J1466">
        <f t="shared" si="23"/>
        <v>472</v>
      </c>
    </row>
    <row r="1467" spans="1:10">
      <c r="A1467" s="4" t="s">
        <v>1106</v>
      </c>
      <c r="B1467" s="4">
        <v>1185732</v>
      </c>
      <c r="C1467" s="5">
        <v>44357</v>
      </c>
      <c r="D1467" s="4" t="s">
        <v>14</v>
      </c>
      <c r="E1467" s="12" t="s">
        <v>1087</v>
      </c>
      <c r="F1467" s="13">
        <v>500</v>
      </c>
      <c r="G1467">
        <v>600</v>
      </c>
      <c r="H1467">
        <v>300000</v>
      </c>
      <c r="I1467" s="10">
        <v>75000</v>
      </c>
      <c r="J1467">
        <f t="shared" si="23"/>
        <v>472</v>
      </c>
    </row>
    <row r="1468" spans="1:10">
      <c r="A1468" s="4" t="s">
        <v>1106</v>
      </c>
      <c r="B1468" s="4">
        <v>1185732</v>
      </c>
      <c r="C1468" s="5">
        <v>44357</v>
      </c>
      <c r="D1468" s="4" t="s">
        <v>14</v>
      </c>
      <c r="E1468" s="12" t="s">
        <v>1086</v>
      </c>
      <c r="F1468" s="13">
        <v>500</v>
      </c>
      <c r="G1468">
        <v>575</v>
      </c>
      <c r="H1468">
        <v>287500</v>
      </c>
      <c r="I1468" s="10">
        <v>86250</v>
      </c>
      <c r="J1468">
        <f t="shared" si="23"/>
        <v>472</v>
      </c>
    </row>
    <row r="1469" spans="1:10">
      <c r="A1469" s="4" t="s">
        <v>1106</v>
      </c>
      <c r="B1469" s="4">
        <v>1185732</v>
      </c>
      <c r="C1469" s="5">
        <v>44357</v>
      </c>
      <c r="D1469" s="4" t="s">
        <v>14</v>
      </c>
      <c r="E1469" s="12" t="s">
        <v>1087</v>
      </c>
      <c r="F1469" s="13">
        <v>650</v>
      </c>
      <c r="G1469">
        <v>575</v>
      </c>
      <c r="H1469">
        <v>373750</v>
      </c>
      <c r="I1469" s="10">
        <v>130812.5</v>
      </c>
      <c r="J1469">
        <f t="shared" si="23"/>
        <v>472</v>
      </c>
    </row>
    <row r="1470" spans="1:10">
      <c r="A1470" s="4" t="s">
        <v>1106</v>
      </c>
      <c r="B1470" s="4">
        <v>1185732</v>
      </c>
      <c r="C1470" s="5">
        <v>44357</v>
      </c>
      <c r="D1470" s="4" t="s">
        <v>14</v>
      </c>
      <c r="E1470" s="12" t="s">
        <v>1087</v>
      </c>
      <c r="F1470" s="13">
        <v>700</v>
      </c>
      <c r="G1470">
        <v>725</v>
      </c>
      <c r="H1470">
        <v>507500</v>
      </c>
      <c r="I1470" s="10">
        <v>253750</v>
      </c>
      <c r="J1470">
        <f t="shared" si="23"/>
        <v>472</v>
      </c>
    </row>
    <row r="1471" spans="1:10">
      <c r="A1471" s="4" t="s">
        <v>1106</v>
      </c>
      <c r="B1471" s="4">
        <v>1185732</v>
      </c>
      <c r="C1471" s="5">
        <v>44385</v>
      </c>
      <c r="D1471" s="4" t="s">
        <v>14</v>
      </c>
      <c r="E1471" s="12" t="s">
        <v>1087</v>
      </c>
      <c r="F1471" s="13">
        <v>650</v>
      </c>
      <c r="G1471">
        <v>950</v>
      </c>
      <c r="H1471">
        <v>617500</v>
      </c>
      <c r="I1471" s="10">
        <v>277875</v>
      </c>
      <c r="J1471">
        <f t="shared" si="23"/>
        <v>472</v>
      </c>
    </row>
    <row r="1472" spans="1:10">
      <c r="A1472" s="4" t="s">
        <v>1106</v>
      </c>
      <c r="B1472" s="4">
        <v>1185732</v>
      </c>
      <c r="C1472" s="5">
        <v>44385</v>
      </c>
      <c r="D1472" s="4" t="s">
        <v>14</v>
      </c>
      <c r="E1472" s="12" t="s">
        <v>1087</v>
      </c>
      <c r="F1472" s="13">
        <v>600</v>
      </c>
      <c r="G1472">
        <v>700</v>
      </c>
      <c r="H1472">
        <v>420000</v>
      </c>
      <c r="I1472" s="10">
        <v>147000</v>
      </c>
      <c r="J1472">
        <f t="shared" si="23"/>
        <v>472</v>
      </c>
    </row>
    <row r="1473" spans="1:10">
      <c r="A1473" s="4" t="s">
        <v>1106</v>
      </c>
      <c r="B1473" s="4">
        <v>1185732</v>
      </c>
      <c r="C1473" s="5">
        <v>44385</v>
      </c>
      <c r="D1473" s="4" t="s">
        <v>14</v>
      </c>
      <c r="E1473" s="12" t="s">
        <v>1087</v>
      </c>
      <c r="F1473" s="13">
        <v>550</v>
      </c>
      <c r="G1473">
        <v>625</v>
      </c>
      <c r="H1473">
        <v>343750</v>
      </c>
      <c r="I1473" s="10">
        <v>85937.5</v>
      </c>
      <c r="J1473">
        <f t="shared" si="23"/>
        <v>472</v>
      </c>
    </row>
    <row r="1474" spans="1:10">
      <c r="A1474" s="4" t="s">
        <v>1106</v>
      </c>
      <c r="B1474" s="4">
        <v>1185732</v>
      </c>
      <c r="C1474" s="5">
        <v>44385</v>
      </c>
      <c r="D1474" s="4" t="s">
        <v>14</v>
      </c>
      <c r="E1474" s="12" t="s">
        <v>1087</v>
      </c>
      <c r="F1474" s="13">
        <v>550</v>
      </c>
      <c r="G1474">
        <v>575</v>
      </c>
      <c r="H1474">
        <v>316250</v>
      </c>
      <c r="I1474" s="10">
        <v>94875</v>
      </c>
      <c r="J1474">
        <f t="shared" si="23"/>
        <v>472</v>
      </c>
    </row>
    <row r="1475" spans="1:10">
      <c r="A1475" s="4" t="s">
        <v>1106</v>
      </c>
      <c r="B1475" s="4">
        <v>1185732</v>
      </c>
      <c r="C1475" s="5">
        <v>44385</v>
      </c>
      <c r="D1475" s="4" t="s">
        <v>14</v>
      </c>
      <c r="E1475" s="12" t="s">
        <v>1087</v>
      </c>
      <c r="F1475" s="13">
        <v>650</v>
      </c>
      <c r="G1475">
        <v>600</v>
      </c>
      <c r="H1475">
        <v>390000</v>
      </c>
      <c r="I1475" s="10">
        <v>136500</v>
      </c>
      <c r="J1475">
        <f t="shared" si="23"/>
        <v>472</v>
      </c>
    </row>
    <row r="1476" spans="1:10">
      <c r="A1476" s="4" t="s">
        <v>1106</v>
      </c>
      <c r="B1476" s="4">
        <v>1185732</v>
      </c>
      <c r="C1476" s="5">
        <v>44385</v>
      </c>
      <c r="D1476" s="4" t="s">
        <v>14</v>
      </c>
      <c r="E1476" s="12" t="s">
        <v>1086</v>
      </c>
      <c r="F1476" s="13">
        <v>700</v>
      </c>
      <c r="G1476">
        <v>775</v>
      </c>
      <c r="H1476">
        <v>542500</v>
      </c>
      <c r="I1476" s="10">
        <v>271250</v>
      </c>
      <c r="J1476">
        <f t="shared" si="23"/>
        <v>472</v>
      </c>
    </row>
    <row r="1477" spans="1:10">
      <c r="A1477" s="4" t="s">
        <v>1106</v>
      </c>
      <c r="B1477" s="4">
        <v>1185732</v>
      </c>
      <c r="C1477" s="5">
        <v>44417</v>
      </c>
      <c r="D1477" s="4" t="s">
        <v>14</v>
      </c>
      <c r="E1477" s="12" t="s">
        <v>1087</v>
      </c>
      <c r="F1477" s="13">
        <v>650</v>
      </c>
      <c r="G1477">
        <v>925</v>
      </c>
      <c r="H1477">
        <v>601250</v>
      </c>
      <c r="I1477" s="10">
        <v>270562.5</v>
      </c>
      <c r="J1477">
        <f t="shared" ref="J1477:J1540" si="24">VLOOKUP(A1477,L$9:M$14,2,0)</f>
        <v>472</v>
      </c>
    </row>
    <row r="1478" spans="1:10">
      <c r="A1478" s="4" t="s">
        <v>1106</v>
      </c>
      <c r="B1478" s="4">
        <v>1185732</v>
      </c>
      <c r="C1478" s="5">
        <v>44417</v>
      </c>
      <c r="D1478" s="4" t="s">
        <v>14</v>
      </c>
      <c r="E1478" s="12" t="s">
        <v>1087</v>
      </c>
      <c r="F1478" s="13">
        <v>600</v>
      </c>
      <c r="G1478">
        <v>700</v>
      </c>
      <c r="H1478">
        <v>420000</v>
      </c>
      <c r="I1478" s="10">
        <v>147000</v>
      </c>
      <c r="J1478">
        <f t="shared" si="24"/>
        <v>472</v>
      </c>
    </row>
    <row r="1479" spans="1:10">
      <c r="A1479" s="4" t="s">
        <v>1106</v>
      </c>
      <c r="B1479" s="4">
        <v>1185732</v>
      </c>
      <c r="C1479" s="5">
        <v>44417</v>
      </c>
      <c r="D1479" s="4" t="s">
        <v>14</v>
      </c>
      <c r="E1479" s="12" t="s">
        <v>1086</v>
      </c>
      <c r="F1479" s="13">
        <v>550</v>
      </c>
      <c r="G1479">
        <v>625</v>
      </c>
      <c r="H1479">
        <v>343750</v>
      </c>
      <c r="I1479" s="10">
        <v>85937.5</v>
      </c>
      <c r="J1479">
        <f t="shared" si="24"/>
        <v>472</v>
      </c>
    </row>
    <row r="1480" spans="1:10">
      <c r="A1480" s="4" t="s">
        <v>1106</v>
      </c>
      <c r="B1480" s="4">
        <v>1185732</v>
      </c>
      <c r="C1480" s="5">
        <v>44417</v>
      </c>
      <c r="D1480" s="4" t="s">
        <v>14</v>
      </c>
      <c r="E1480" s="12" t="s">
        <v>1086</v>
      </c>
      <c r="F1480" s="13">
        <v>450</v>
      </c>
      <c r="G1480">
        <v>575</v>
      </c>
      <c r="H1480">
        <v>258750</v>
      </c>
      <c r="I1480" s="10">
        <v>77625</v>
      </c>
      <c r="J1480">
        <f t="shared" si="24"/>
        <v>472</v>
      </c>
    </row>
    <row r="1481" spans="1:10">
      <c r="A1481" s="4" t="s">
        <v>1106</v>
      </c>
      <c r="B1481" s="4">
        <v>1185732</v>
      </c>
      <c r="C1481" s="5">
        <v>44417</v>
      </c>
      <c r="D1481" s="4" t="s">
        <v>14</v>
      </c>
      <c r="E1481" s="12" t="s">
        <v>1086</v>
      </c>
      <c r="F1481" s="13">
        <v>550</v>
      </c>
      <c r="G1481">
        <v>550</v>
      </c>
      <c r="H1481">
        <v>302500</v>
      </c>
      <c r="I1481" s="10">
        <v>105875</v>
      </c>
      <c r="J1481">
        <f t="shared" si="24"/>
        <v>472</v>
      </c>
    </row>
    <row r="1482" spans="1:10">
      <c r="A1482" s="4" t="s">
        <v>1106</v>
      </c>
      <c r="B1482" s="4">
        <v>1185732</v>
      </c>
      <c r="C1482" s="5">
        <v>44417</v>
      </c>
      <c r="D1482" s="4" t="s">
        <v>14</v>
      </c>
      <c r="E1482" s="12" t="s">
        <v>1087</v>
      </c>
      <c r="F1482" s="13">
        <v>600</v>
      </c>
      <c r="G1482">
        <v>725</v>
      </c>
      <c r="H1482">
        <v>435000</v>
      </c>
      <c r="I1482" s="10">
        <v>217500</v>
      </c>
      <c r="J1482">
        <f t="shared" si="24"/>
        <v>472</v>
      </c>
    </row>
    <row r="1483" spans="1:10">
      <c r="A1483" s="4" t="s">
        <v>1106</v>
      </c>
      <c r="B1483" s="4">
        <v>1185732</v>
      </c>
      <c r="C1483" s="5">
        <v>44447</v>
      </c>
      <c r="D1483" s="4" t="s">
        <v>14</v>
      </c>
      <c r="E1483" s="12" t="s">
        <v>1087</v>
      </c>
      <c r="F1483" s="13">
        <v>550</v>
      </c>
      <c r="G1483">
        <v>850</v>
      </c>
      <c r="H1483">
        <v>467500</v>
      </c>
      <c r="I1483" s="10">
        <v>210375</v>
      </c>
      <c r="J1483">
        <f t="shared" si="24"/>
        <v>472</v>
      </c>
    </row>
    <row r="1484" spans="1:10">
      <c r="A1484" s="4" t="s">
        <v>1106</v>
      </c>
      <c r="B1484" s="4">
        <v>1185732</v>
      </c>
      <c r="C1484" s="5">
        <v>44447</v>
      </c>
      <c r="D1484" s="4" t="s">
        <v>14</v>
      </c>
      <c r="E1484" s="12" t="s">
        <v>1087</v>
      </c>
      <c r="F1484" s="13">
        <v>500</v>
      </c>
      <c r="G1484">
        <v>650</v>
      </c>
      <c r="H1484">
        <v>325000</v>
      </c>
      <c r="I1484" s="10">
        <v>113750</v>
      </c>
      <c r="J1484">
        <f t="shared" si="24"/>
        <v>472</v>
      </c>
    </row>
    <row r="1485" spans="1:10">
      <c r="A1485" s="4" t="s">
        <v>1106</v>
      </c>
      <c r="B1485" s="4">
        <v>1185732</v>
      </c>
      <c r="C1485" s="5">
        <v>44447</v>
      </c>
      <c r="D1485" s="4" t="s">
        <v>14</v>
      </c>
      <c r="E1485" s="12" t="s">
        <v>1086</v>
      </c>
      <c r="F1485" s="13">
        <v>450</v>
      </c>
      <c r="G1485">
        <v>550</v>
      </c>
      <c r="H1485">
        <v>247500</v>
      </c>
      <c r="I1485" s="10">
        <v>61875</v>
      </c>
      <c r="J1485">
        <f t="shared" si="24"/>
        <v>472</v>
      </c>
    </row>
    <row r="1486" spans="1:10">
      <c r="A1486" s="4" t="s">
        <v>1106</v>
      </c>
      <c r="B1486" s="4">
        <v>1185732</v>
      </c>
      <c r="C1486" s="5">
        <v>44447</v>
      </c>
      <c r="D1486" s="4" t="s">
        <v>14</v>
      </c>
      <c r="E1486" s="12" t="s">
        <v>1087</v>
      </c>
      <c r="F1486" s="13">
        <v>450</v>
      </c>
      <c r="G1486">
        <v>525</v>
      </c>
      <c r="H1486">
        <v>236250</v>
      </c>
      <c r="I1486" s="10">
        <v>70875</v>
      </c>
      <c r="J1486">
        <f t="shared" si="24"/>
        <v>472</v>
      </c>
    </row>
    <row r="1487" spans="1:10">
      <c r="A1487" s="4" t="s">
        <v>1106</v>
      </c>
      <c r="B1487" s="4">
        <v>1185732</v>
      </c>
      <c r="C1487" s="5">
        <v>44447</v>
      </c>
      <c r="D1487" s="4" t="s">
        <v>14</v>
      </c>
      <c r="E1487" s="12" t="s">
        <v>1087</v>
      </c>
      <c r="F1487" s="13">
        <v>550</v>
      </c>
      <c r="G1487">
        <v>525</v>
      </c>
      <c r="H1487">
        <v>288750</v>
      </c>
      <c r="I1487" s="10">
        <v>101062.5</v>
      </c>
      <c r="J1487">
        <f t="shared" si="24"/>
        <v>472</v>
      </c>
    </row>
    <row r="1488" spans="1:10">
      <c r="A1488" s="4" t="s">
        <v>1106</v>
      </c>
      <c r="B1488" s="4">
        <v>1185732</v>
      </c>
      <c r="C1488" s="5">
        <v>44447</v>
      </c>
      <c r="D1488" s="4" t="s">
        <v>14</v>
      </c>
      <c r="E1488" s="12" t="s">
        <v>1086</v>
      </c>
      <c r="F1488" s="13">
        <v>600</v>
      </c>
      <c r="G1488">
        <v>625</v>
      </c>
      <c r="H1488">
        <v>375000</v>
      </c>
      <c r="I1488" s="10">
        <v>187500</v>
      </c>
      <c r="J1488">
        <f t="shared" si="24"/>
        <v>472</v>
      </c>
    </row>
    <row r="1489" spans="1:10">
      <c r="A1489" s="4" t="s">
        <v>1106</v>
      </c>
      <c r="B1489" s="4">
        <v>1185732</v>
      </c>
      <c r="C1489" s="5">
        <v>44479</v>
      </c>
      <c r="D1489" s="4" t="s">
        <v>14</v>
      </c>
      <c r="E1489" s="12" t="s">
        <v>1086</v>
      </c>
      <c r="F1489" s="13">
        <v>600</v>
      </c>
      <c r="G1489">
        <v>800</v>
      </c>
      <c r="H1489">
        <v>480000</v>
      </c>
      <c r="I1489" s="10">
        <v>216000</v>
      </c>
      <c r="J1489">
        <f t="shared" si="24"/>
        <v>472</v>
      </c>
    </row>
    <row r="1490" spans="1:10">
      <c r="A1490" s="4" t="s">
        <v>1106</v>
      </c>
      <c r="B1490" s="4">
        <v>1185732</v>
      </c>
      <c r="C1490" s="5">
        <v>44479</v>
      </c>
      <c r="D1490" s="4" t="s">
        <v>14</v>
      </c>
      <c r="E1490" s="12" t="s">
        <v>1086</v>
      </c>
      <c r="F1490" s="13">
        <v>500</v>
      </c>
      <c r="G1490">
        <v>625</v>
      </c>
      <c r="H1490">
        <v>312500</v>
      </c>
      <c r="I1490" s="10">
        <v>109375</v>
      </c>
      <c r="J1490">
        <f t="shared" si="24"/>
        <v>472</v>
      </c>
    </row>
    <row r="1491" spans="1:10">
      <c r="A1491" s="4" t="s">
        <v>1106</v>
      </c>
      <c r="B1491" s="4">
        <v>1185732</v>
      </c>
      <c r="C1491" s="5">
        <v>44479</v>
      </c>
      <c r="D1491" s="4" t="s">
        <v>14</v>
      </c>
      <c r="E1491" s="12" t="s">
        <v>1087</v>
      </c>
      <c r="F1491" s="13">
        <v>500</v>
      </c>
      <c r="G1491">
        <v>525</v>
      </c>
      <c r="H1491">
        <v>262500</v>
      </c>
      <c r="I1491" s="10">
        <v>65625</v>
      </c>
      <c r="J1491">
        <f t="shared" si="24"/>
        <v>472</v>
      </c>
    </row>
    <row r="1492" spans="1:10">
      <c r="A1492" s="4" t="s">
        <v>1106</v>
      </c>
      <c r="B1492" s="4">
        <v>1185732</v>
      </c>
      <c r="C1492" s="5">
        <v>44479</v>
      </c>
      <c r="D1492" s="4" t="s">
        <v>14</v>
      </c>
      <c r="E1492" s="12" t="s">
        <v>1087</v>
      </c>
      <c r="F1492" s="13">
        <v>500</v>
      </c>
      <c r="G1492">
        <v>500</v>
      </c>
      <c r="H1492">
        <v>250000</v>
      </c>
      <c r="I1492" s="10">
        <v>75000</v>
      </c>
      <c r="J1492">
        <f t="shared" si="24"/>
        <v>472</v>
      </c>
    </row>
    <row r="1493" spans="1:10">
      <c r="A1493" s="4" t="s">
        <v>1106</v>
      </c>
      <c r="B1493" s="4">
        <v>1185732</v>
      </c>
      <c r="C1493" s="5">
        <v>44479</v>
      </c>
      <c r="D1493" s="4" t="s">
        <v>14</v>
      </c>
      <c r="E1493" s="12" t="s">
        <v>1087</v>
      </c>
      <c r="F1493" s="13">
        <v>600</v>
      </c>
      <c r="G1493">
        <v>500</v>
      </c>
      <c r="H1493">
        <v>300000</v>
      </c>
      <c r="I1493" s="10">
        <v>105000</v>
      </c>
      <c r="J1493">
        <f t="shared" si="24"/>
        <v>472</v>
      </c>
    </row>
    <row r="1494" spans="1:10">
      <c r="A1494" s="4" t="s">
        <v>1106</v>
      </c>
      <c r="B1494" s="4">
        <v>1185732</v>
      </c>
      <c r="C1494" s="5">
        <v>44479</v>
      </c>
      <c r="D1494" s="4" t="s">
        <v>14</v>
      </c>
      <c r="E1494" s="12" t="s">
        <v>1087</v>
      </c>
      <c r="F1494" s="13">
        <v>650</v>
      </c>
      <c r="G1494">
        <v>625</v>
      </c>
      <c r="H1494">
        <v>406250</v>
      </c>
      <c r="I1494" s="10">
        <v>203125</v>
      </c>
      <c r="J1494">
        <f t="shared" si="24"/>
        <v>472</v>
      </c>
    </row>
    <row r="1495" spans="1:10">
      <c r="A1495" s="4" t="s">
        <v>1106</v>
      </c>
      <c r="B1495" s="4">
        <v>1185732</v>
      </c>
      <c r="C1495" s="5">
        <v>44509</v>
      </c>
      <c r="D1495" s="4" t="s">
        <v>14</v>
      </c>
      <c r="E1495" s="12" t="s">
        <v>1087</v>
      </c>
      <c r="F1495" s="13">
        <v>600</v>
      </c>
      <c r="G1495">
        <v>775</v>
      </c>
      <c r="H1495">
        <v>465000</v>
      </c>
      <c r="I1495" s="10">
        <v>209250</v>
      </c>
      <c r="J1495">
        <f t="shared" si="24"/>
        <v>472</v>
      </c>
    </row>
    <row r="1496" spans="1:10">
      <c r="A1496" s="4" t="s">
        <v>1106</v>
      </c>
      <c r="B1496" s="4">
        <v>1185732</v>
      </c>
      <c r="C1496" s="5">
        <v>44509</v>
      </c>
      <c r="D1496" s="4" t="s">
        <v>14</v>
      </c>
      <c r="E1496" s="12" t="s">
        <v>1087</v>
      </c>
      <c r="F1496" s="13">
        <v>500</v>
      </c>
      <c r="G1496">
        <v>600</v>
      </c>
      <c r="H1496">
        <v>300000</v>
      </c>
      <c r="I1496" s="10">
        <v>105000</v>
      </c>
      <c r="J1496">
        <f t="shared" si="24"/>
        <v>472</v>
      </c>
    </row>
    <row r="1497" spans="1:10">
      <c r="A1497" s="4" t="s">
        <v>1106</v>
      </c>
      <c r="B1497" s="4">
        <v>1185732</v>
      </c>
      <c r="C1497" s="5">
        <v>44509</v>
      </c>
      <c r="D1497" s="4" t="s">
        <v>14</v>
      </c>
      <c r="E1497" s="12" t="s">
        <v>1086</v>
      </c>
      <c r="F1497" s="13">
        <v>500</v>
      </c>
      <c r="G1497">
        <v>545</v>
      </c>
      <c r="H1497">
        <v>272500</v>
      </c>
      <c r="I1497" s="10">
        <v>68125</v>
      </c>
      <c r="J1497">
        <f t="shared" si="24"/>
        <v>472</v>
      </c>
    </row>
    <row r="1498" spans="1:10">
      <c r="A1498" s="4" t="s">
        <v>1106</v>
      </c>
      <c r="B1498" s="4">
        <v>1185732</v>
      </c>
      <c r="C1498" s="5">
        <v>44509</v>
      </c>
      <c r="D1498" s="4" t="s">
        <v>14</v>
      </c>
      <c r="E1498" s="12" t="s">
        <v>1088</v>
      </c>
      <c r="F1498" s="13">
        <v>500</v>
      </c>
      <c r="G1498">
        <v>575</v>
      </c>
      <c r="H1498">
        <v>287500</v>
      </c>
      <c r="I1498" s="10">
        <v>86250</v>
      </c>
      <c r="J1498">
        <f t="shared" si="24"/>
        <v>472</v>
      </c>
    </row>
    <row r="1499" spans="1:10">
      <c r="A1499" s="4" t="s">
        <v>1104</v>
      </c>
      <c r="B1499" s="4">
        <v>1185732</v>
      </c>
      <c r="C1499" s="5">
        <v>44509</v>
      </c>
      <c r="D1499" s="4" t="s">
        <v>14</v>
      </c>
      <c r="E1499" s="12" t="s">
        <v>1087</v>
      </c>
      <c r="F1499" s="13">
        <v>650</v>
      </c>
      <c r="G1499">
        <v>550</v>
      </c>
      <c r="H1499">
        <v>357500</v>
      </c>
      <c r="I1499" s="10">
        <v>125125</v>
      </c>
      <c r="J1499">
        <f t="shared" si="24"/>
        <v>304</v>
      </c>
    </row>
    <row r="1500" spans="1:10">
      <c r="A1500" s="4" t="s">
        <v>1104</v>
      </c>
      <c r="B1500" s="4">
        <v>1185732</v>
      </c>
      <c r="C1500" s="5">
        <v>44509</v>
      </c>
      <c r="D1500" s="4" t="s">
        <v>14</v>
      </c>
      <c r="E1500" s="12" t="s">
        <v>1087</v>
      </c>
      <c r="F1500" s="13">
        <v>700</v>
      </c>
      <c r="G1500">
        <v>650</v>
      </c>
      <c r="H1500">
        <v>455000</v>
      </c>
      <c r="I1500" s="10">
        <v>227500</v>
      </c>
      <c r="J1500">
        <f t="shared" si="24"/>
        <v>304</v>
      </c>
    </row>
    <row r="1501" spans="1:10">
      <c r="A1501" s="4" t="s">
        <v>1104</v>
      </c>
      <c r="B1501" s="4">
        <v>1185732</v>
      </c>
      <c r="C1501" s="5">
        <v>44538</v>
      </c>
      <c r="D1501" s="4" t="s">
        <v>14</v>
      </c>
      <c r="E1501" s="12" t="s">
        <v>1087</v>
      </c>
      <c r="F1501" s="13">
        <v>650</v>
      </c>
      <c r="G1501">
        <v>875</v>
      </c>
      <c r="H1501">
        <v>568750</v>
      </c>
      <c r="I1501" s="10">
        <v>255937.5</v>
      </c>
      <c r="J1501">
        <f t="shared" si="24"/>
        <v>304</v>
      </c>
    </row>
    <row r="1502" spans="1:10">
      <c r="A1502" s="4" t="s">
        <v>1104</v>
      </c>
      <c r="B1502" s="4">
        <v>1185732</v>
      </c>
      <c r="C1502" s="5">
        <v>44538</v>
      </c>
      <c r="D1502" s="4" t="s">
        <v>14</v>
      </c>
      <c r="E1502" s="12" t="s">
        <v>1086</v>
      </c>
      <c r="F1502" s="13">
        <v>550</v>
      </c>
      <c r="G1502">
        <v>675</v>
      </c>
      <c r="H1502">
        <v>371250</v>
      </c>
      <c r="I1502" s="10">
        <v>129937.5</v>
      </c>
      <c r="J1502">
        <f t="shared" si="24"/>
        <v>304</v>
      </c>
    </row>
    <row r="1503" spans="1:10">
      <c r="A1503" s="4" t="s">
        <v>1104</v>
      </c>
      <c r="B1503" s="4">
        <v>1185732</v>
      </c>
      <c r="C1503" s="5">
        <v>44538</v>
      </c>
      <c r="D1503" s="4" t="s">
        <v>14</v>
      </c>
      <c r="E1503" s="12" t="s">
        <v>1086</v>
      </c>
      <c r="F1503" s="13">
        <v>550</v>
      </c>
      <c r="G1503">
        <v>625</v>
      </c>
      <c r="H1503">
        <v>343750</v>
      </c>
      <c r="I1503" s="10">
        <v>85937.5</v>
      </c>
      <c r="J1503">
        <f t="shared" si="24"/>
        <v>304</v>
      </c>
    </row>
    <row r="1504" spans="1:10">
      <c r="A1504" s="4" t="s">
        <v>1104</v>
      </c>
      <c r="B1504" s="4">
        <v>1185732</v>
      </c>
      <c r="C1504" s="5">
        <v>44538</v>
      </c>
      <c r="D1504" s="4" t="s">
        <v>14</v>
      </c>
      <c r="E1504" s="12" t="s">
        <v>1086</v>
      </c>
      <c r="F1504" s="13">
        <v>550</v>
      </c>
      <c r="G1504">
        <v>575</v>
      </c>
      <c r="H1504">
        <v>316250</v>
      </c>
      <c r="I1504" s="10">
        <v>94875</v>
      </c>
      <c r="J1504">
        <f t="shared" si="24"/>
        <v>304</v>
      </c>
    </row>
    <row r="1505" spans="1:10">
      <c r="A1505" s="4" t="s">
        <v>1104</v>
      </c>
      <c r="B1505" s="4">
        <v>1185732</v>
      </c>
      <c r="C1505" s="5">
        <v>44538</v>
      </c>
      <c r="D1505" s="4" t="s">
        <v>14</v>
      </c>
      <c r="E1505" s="12" t="s">
        <v>1087</v>
      </c>
      <c r="F1505" s="13">
        <v>650</v>
      </c>
      <c r="G1505">
        <v>575</v>
      </c>
      <c r="H1505">
        <v>373750</v>
      </c>
      <c r="I1505" s="10">
        <v>130812.5</v>
      </c>
      <c r="J1505">
        <f t="shared" si="24"/>
        <v>304</v>
      </c>
    </row>
    <row r="1506" spans="1:10">
      <c r="A1506" s="4" t="s">
        <v>1104</v>
      </c>
      <c r="B1506" s="4">
        <v>1185732</v>
      </c>
      <c r="C1506" s="5">
        <v>44538</v>
      </c>
      <c r="D1506" s="4" t="s">
        <v>14</v>
      </c>
      <c r="E1506" s="12" t="s">
        <v>1086</v>
      </c>
      <c r="F1506" s="13">
        <v>700</v>
      </c>
      <c r="G1506">
        <v>675</v>
      </c>
      <c r="H1506">
        <v>472500</v>
      </c>
      <c r="I1506" s="10">
        <v>236250</v>
      </c>
      <c r="J1506">
        <f t="shared" si="24"/>
        <v>304</v>
      </c>
    </row>
    <row r="1507" spans="1:10">
      <c r="A1507" s="4" t="s">
        <v>1104</v>
      </c>
      <c r="B1507" s="4">
        <v>1185732</v>
      </c>
      <c r="C1507" s="5">
        <v>44210</v>
      </c>
      <c r="D1507" s="4" t="s">
        <v>14</v>
      </c>
      <c r="E1507" s="12" t="s">
        <v>1086</v>
      </c>
      <c r="F1507" s="13">
        <v>400</v>
      </c>
      <c r="G1507">
        <v>800</v>
      </c>
      <c r="H1507">
        <v>320000</v>
      </c>
      <c r="I1507" s="10">
        <v>160000</v>
      </c>
      <c r="J1507">
        <f t="shared" si="24"/>
        <v>304</v>
      </c>
    </row>
    <row r="1508" spans="1:10">
      <c r="A1508" s="4" t="s">
        <v>1104</v>
      </c>
      <c r="B1508" s="4">
        <v>1185732</v>
      </c>
      <c r="C1508" s="5">
        <v>44210</v>
      </c>
      <c r="D1508" s="4" t="s">
        <v>14</v>
      </c>
      <c r="E1508" s="12" t="s">
        <v>1086</v>
      </c>
      <c r="F1508" s="13">
        <v>400</v>
      </c>
      <c r="G1508">
        <v>600</v>
      </c>
      <c r="H1508">
        <v>240000</v>
      </c>
      <c r="I1508" s="10">
        <v>72000</v>
      </c>
      <c r="J1508">
        <f t="shared" si="24"/>
        <v>304</v>
      </c>
    </row>
    <row r="1509" spans="1:10">
      <c r="A1509" s="4" t="s">
        <v>1104</v>
      </c>
      <c r="B1509" s="4">
        <v>1185732</v>
      </c>
      <c r="C1509" s="5">
        <v>44210</v>
      </c>
      <c r="D1509" s="4" t="s">
        <v>14</v>
      </c>
      <c r="E1509" s="12" t="s">
        <v>1086</v>
      </c>
      <c r="F1509" s="13">
        <v>300</v>
      </c>
      <c r="G1509">
        <v>600</v>
      </c>
      <c r="H1509">
        <v>180000</v>
      </c>
      <c r="I1509" s="10">
        <v>63000</v>
      </c>
      <c r="J1509">
        <f t="shared" si="24"/>
        <v>304</v>
      </c>
    </row>
    <row r="1510" spans="1:10">
      <c r="A1510" s="4" t="s">
        <v>1104</v>
      </c>
      <c r="B1510" s="4">
        <v>1185732</v>
      </c>
      <c r="C1510" s="5">
        <v>44210</v>
      </c>
      <c r="D1510" s="4" t="s">
        <v>14</v>
      </c>
      <c r="E1510" s="12" t="s">
        <v>1087</v>
      </c>
      <c r="F1510" s="13">
        <v>350</v>
      </c>
      <c r="G1510">
        <v>450</v>
      </c>
      <c r="H1510">
        <v>157500</v>
      </c>
      <c r="I1510" s="10">
        <v>55125</v>
      </c>
      <c r="J1510">
        <f t="shared" si="24"/>
        <v>304</v>
      </c>
    </row>
    <row r="1511" spans="1:10">
      <c r="A1511" s="4" t="s">
        <v>1104</v>
      </c>
      <c r="B1511" s="4">
        <v>1185732</v>
      </c>
      <c r="C1511" s="5">
        <v>44210</v>
      </c>
      <c r="D1511" s="4" t="s">
        <v>14</v>
      </c>
      <c r="E1511" s="12" t="s">
        <v>1086</v>
      </c>
      <c r="F1511" s="13">
        <v>500</v>
      </c>
      <c r="G1511">
        <v>500</v>
      </c>
      <c r="H1511">
        <v>250000</v>
      </c>
      <c r="I1511" s="10">
        <v>75000</v>
      </c>
      <c r="J1511">
        <f t="shared" si="24"/>
        <v>304</v>
      </c>
    </row>
    <row r="1512" spans="1:10">
      <c r="A1512" s="4" t="s">
        <v>1104</v>
      </c>
      <c r="B1512" s="4">
        <v>1185732</v>
      </c>
      <c r="C1512" s="5">
        <v>44210</v>
      </c>
      <c r="D1512" s="4" t="s">
        <v>14</v>
      </c>
      <c r="E1512" s="12" t="s">
        <v>1087</v>
      </c>
      <c r="F1512" s="13">
        <v>400</v>
      </c>
      <c r="G1512">
        <v>600</v>
      </c>
      <c r="H1512">
        <v>240000</v>
      </c>
      <c r="I1512" s="10">
        <v>60000</v>
      </c>
      <c r="J1512">
        <f t="shared" si="24"/>
        <v>304</v>
      </c>
    </row>
    <row r="1513" spans="1:10">
      <c r="A1513" s="4" t="s">
        <v>1104</v>
      </c>
      <c r="B1513" s="4">
        <v>1185732</v>
      </c>
      <c r="C1513" s="5">
        <v>44239</v>
      </c>
      <c r="D1513" s="4" t="s">
        <v>14</v>
      </c>
      <c r="E1513" s="12" t="s">
        <v>1087</v>
      </c>
      <c r="F1513" s="13">
        <v>400</v>
      </c>
      <c r="G1513">
        <v>850</v>
      </c>
      <c r="H1513">
        <v>340000</v>
      </c>
      <c r="I1513" s="10">
        <v>170000</v>
      </c>
      <c r="J1513">
        <f t="shared" si="24"/>
        <v>304</v>
      </c>
    </row>
    <row r="1514" spans="1:10">
      <c r="A1514" s="4" t="s">
        <v>1104</v>
      </c>
      <c r="B1514" s="4">
        <v>1185732</v>
      </c>
      <c r="C1514" s="5">
        <v>44239</v>
      </c>
      <c r="D1514" s="4" t="s">
        <v>14</v>
      </c>
      <c r="E1514" s="12" t="s">
        <v>1086</v>
      </c>
      <c r="F1514" s="13">
        <v>400</v>
      </c>
      <c r="G1514">
        <v>500</v>
      </c>
      <c r="H1514">
        <v>200000</v>
      </c>
      <c r="I1514" s="10">
        <v>60000</v>
      </c>
      <c r="J1514">
        <f t="shared" si="24"/>
        <v>304</v>
      </c>
    </row>
    <row r="1515" spans="1:10">
      <c r="A1515" s="4" t="s">
        <v>1104</v>
      </c>
      <c r="B1515" s="4">
        <v>1185732</v>
      </c>
      <c r="C1515" s="5">
        <v>44239</v>
      </c>
      <c r="D1515" s="4" t="s">
        <v>14</v>
      </c>
      <c r="E1515" s="12" t="s">
        <v>1087</v>
      </c>
      <c r="F1515" s="13">
        <v>300</v>
      </c>
      <c r="G1515">
        <v>550</v>
      </c>
      <c r="H1515">
        <v>165000</v>
      </c>
      <c r="I1515" s="10">
        <v>57750</v>
      </c>
      <c r="J1515">
        <f t="shared" si="24"/>
        <v>304</v>
      </c>
    </row>
    <row r="1516" spans="1:10">
      <c r="A1516" s="4" t="s">
        <v>1104</v>
      </c>
      <c r="B1516" s="4">
        <v>1185732</v>
      </c>
      <c r="C1516" s="5">
        <v>44239</v>
      </c>
      <c r="D1516" s="4" t="s">
        <v>283</v>
      </c>
      <c r="E1516" s="12" t="s">
        <v>1087</v>
      </c>
      <c r="F1516" s="13">
        <v>350</v>
      </c>
      <c r="G1516">
        <v>425</v>
      </c>
      <c r="H1516">
        <v>148750</v>
      </c>
      <c r="I1516" s="10">
        <v>52062.5</v>
      </c>
      <c r="J1516">
        <f t="shared" si="24"/>
        <v>304</v>
      </c>
    </row>
    <row r="1517" spans="1:10">
      <c r="A1517" s="4" t="s">
        <v>1104</v>
      </c>
      <c r="B1517" s="4">
        <v>1185732</v>
      </c>
      <c r="C1517" s="5">
        <v>44239</v>
      </c>
      <c r="D1517" s="4" t="s">
        <v>283</v>
      </c>
      <c r="E1517" s="12" t="s">
        <v>1086</v>
      </c>
      <c r="F1517" s="13">
        <v>500</v>
      </c>
      <c r="G1517">
        <v>500</v>
      </c>
      <c r="H1517">
        <v>250000</v>
      </c>
      <c r="I1517" s="10">
        <v>75000</v>
      </c>
      <c r="J1517">
        <f t="shared" si="24"/>
        <v>304</v>
      </c>
    </row>
    <row r="1518" spans="1:10">
      <c r="A1518" s="4" t="s">
        <v>1104</v>
      </c>
      <c r="B1518" s="4">
        <v>1185732</v>
      </c>
      <c r="C1518" s="5">
        <v>44239</v>
      </c>
      <c r="D1518" s="4" t="s">
        <v>283</v>
      </c>
      <c r="E1518" s="12" t="s">
        <v>1086</v>
      </c>
      <c r="F1518" s="13">
        <v>400</v>
      </c>
      <c r="G1518">
        <v>600</v>
      </c>
      <c r="H1518">
        <v>240000</v>
      </c>
      <c r="I1518" s="10">
        <v>60000</v>
      </c>
      <c r="J1518">
        <f t="shared" si="24"/>
        <v>304</v>
      </c>
    </row>
    <row r="1519" spans="1:10">
      <c r="A1519" s="4" t="s">
        <v>1104</v>
      </c>
      <c r="B1519" s="4">
        <v>1185732</v>
      </c>
      <c r="C1519" s="5">
        <v>44265</v>
      </c>
      <c r="D1519" s="4" t="s">
        <v>283</v>
      </c>
      <c r="E1519" s="12" t="s">
        <v>1087</v>
      </c>
      <c r="F1519" s="13">
        <v>400</v>
      </c>
      <c r="G1519">
        <v>820</v>
      </c>
      <c r="H1519">
        <v>328000</v>
      </c>
      <c r="I1519" s="10">
        <v>164000</v>
      </c>
      <c r="J1519">
        <f t="shared" si="24"/>
        <v>304</v>
      </c>
    </row>
    <row r="1520" spans="1:10">
      <c r="A1520" s="4" t="s">
        <v>1104</v>
      </c>
      <c r="B1520" s="4">
        <v>1185732</v>
      </c>
      <c r="C1520" s="5">
        <v>44265</v>
      </c>
      <c r="D1520" s="4" t="s">
        <v>283</v>
      </c>
      <c r="E1520" s="12" t="s">
        <v>1087</v>
      </c>
      <c r="F1520" s="13">
        <v>400</v>
      </c>
      <c r="G1520">
        <v>525</v>
      </c>
      <c r="H1520">
        <v>210000</v>
      </c>
      <c r="I1520" s="10">
        <v>63000</v>
      </c>
      <c r="J1520">
        <f t="shared" si="24"/>
        <v>304</v>
      </c>
    </row>
    <row r="1521" spans="1:10">
      <c r="A1521" s="4" t="s">
        <v>1104</v>
      </c>
      <c r="B1521" s="4">
        <v>1185732</v>
      </c>
      <c r="C1521" s="5">
        <v>44265</v>
      </c>
      <c r="D1521" s="4" t="s">
        <v>283</v>
      </c>
      <c r="E1521" s="12" t="s">
        <v>1087</v>
      </c>
      <c r="F1521" s="13">
        <v>300</v>
      </c>
      <c r="G1521">
        <v>550</v>
      </c>
      <c r="H1521">
        <v>165000</v>
      </c>
      <c r="I1521" s="10">
        <v>57750</v>
      </c>
      <c r="J1521">
        <f t="shared" si="24"/>
        <v>304</v>
      </c>
    </row>
    <row r="1522" spans="1:10">
      <c r="A1522" s="4" t="s">
        <v>1104</v>
      </c>
      <c r="B1522" s="4">
        <v>1185732</v>
      </c>
      <c r="C1522" s="5">
        <v>44265</v>
      </c>
      <c r="D1522" s="4" t="s">
        <v>283</v>
      </c>
      <c r="E1522" s="12" t="s">
        <v>1088</v>
      </c>
      <c r="F1522" s="13">
        <v>350</v>
      </c>
      <c r="G1522">
        <v>400</v>
      </c>
      <c r="H1522">
        <v>140000</v>
      </c>
      <c r="I1522" s="10">
        <v>49000</v>
      </c>
      <c r="J1522">
        <f t="shared" si="24"/>
        <v>304</v>
      </c>
    </row>
    <row r="1523" spans="1:10">
      <c r="A1523" s="4" t="s">
        <v>1104</v>
      </c>
      <c r="B1523" s="4">
        <v>1185732</v>
      </c>
      <c r="C1523" s="5">
        <v>44265</v>
      </c>
      <c r="D1523" s="4" t="s">
        <v>283</v>
      </c>
      <c r="E1523" s="12" t="s">
        <v>1087</v>
      </c>
      <c r="F1523" s="13">
        <v>500</v>
      </c>
      <c r="G1523">
        <v>450</v>
      </c>
      <c r="H1523">
        <v>225000</v>
      </c>
      <c r="I1523" s="10">
        <v>67500</v>
      </c>
      <c r="J1523">
        <f t="shared" si="24"/>
        <v>304</v>
      </c>
    </row>
    <row r="1524" spans="1:10">
      <c r="A1524" s="4" t="s">
        <v>1104</v>
      </c>
      <c r="B1524" s="4">
        <v>1185732</v>
      </c>
      <c r="C1524" s="5">
        <v>44265</v>
      </c>
      <c r="D1524" s="4" t="s">
        <v>283</v>
      </c>
      <c r="E1524" s="12" t="s">
        <v>1088</v>
      </c>
      <c r="F1524" s="13">
        <v>400</v>
      </c>
      <c r="G1524">
        <v>550</v>
      </c>
      <c r="H1524">
        <v>220000</v>
      </c>
      <c r="I1524" s="10">
        <v>55000</v>
      </c>
      <c r="J1524">
        <f t="shared" si="24"/>
        <v>304</v>
      </c>
    </row>
    <row r="1525" spans="1:10">
      <c r="A1525" s="4" t="s">
        <v>1104</v>
      </c>
      <c r="B1525" s="4">
        <v>1185732</v>
      </c>
      <c r="C1525" s="5">
        <v>44297</v>
      </c>
      <c r="D1525" s="4" t="s">
        <v>283</v>
      </c>
      <c r="E1525" s="12" t="s">
        <v>1087</v>
      </c>
      <c r="F1525" s="13">
        <v>400</v>
      </c>
      <c r="G1525">
        <v>800</v>
      </c>
      <c r="H1525">
        <v>320000</v>
      </c>
      <c r="I1525" s="10">
        <v>160000</v>
      </c>
      <c r="J1525">
        <f t="shared" si="24"/>
        <v>304</v>
      </c>
    </row>
    <row r="1526" spans="1:10">
      <c r="A1526" s="4" t="s">
        <v>1104</v>
      </c>
      <c r="B1526" s="4">
        <v>1185732</v>
      </c>
      <c r="C1526" s="5">
        <v>44297</v>
      </c>
      <c r="D1526" s="4" t="s">
        <v>283</v>
      </c>
      <c r="E1526" s="12" t="s">
        <v>1087</v>
      </c>
      <c r="F1526" s="13">
        <v>400</v>
      </c>
      <c r="G1526">
        <v>500</v>
      </c>
      <c r="H1526">
        <v>200000</v>
      </c>
      <c r="I1526" s="10">
        <v>60000</v>
      </c>
      <c r="J1526">
        <f t="shared" si="24"/>
        <v>304</v>
      </c>
    </row>
    <row r="1527" spans="1:10">
      <c r="A1527" s="4" t="s">
        <v>1104</v>
      </c>
      <c r="B1527" s="4">
        <v>1185732</v>
      </c>
      <c r="C1527" s="5">
        <v>44297</v>
      </c>
      <c r="D1527" s="4" t="s">
        <v>283</v>
      </c>
      <c r="E1527" s="12" t="s">
        <v>1087</v>
      </c>
      <c r="F1527" s="13">
        <v>300</v>
      </c>
      <c r="G1527">
        <v>500</v>
      </c>
      <c r="H1527">
        <v>150000</v>
      </c>
      <c r="I1527" s="10">
        <v>52500</v>
      </c>
      <c r="J1527">
        <f t="shared" si="24"/>
        <v>304</v>
      </c>
    </row>
    <row r="1528" spans="1:10">
      <c r="A1528" s="4" t="s">
        <v>1104</v>
      </c>
      <c r="B1528" s="4">
        <v>1185732</v>
      </c>
      <c r="C1528" s="5">
        <v>44297</v>
      </c>
      <c r="D1528" s="4" t="s">
        <v>283</v>
      </c>
      <c r="E1528" s="12" t="s">
        <v>1087</v>
      </c>
      <c r="F1528" s="13">
        <v>350</v>
      </c>
      <c r="G1528">
        <v>425</v>
      </c>
      <c r="H1528">
        <v>148750</v>
      </c>
      <c r="I1528" s="10">
        <v>52062.5</v>
      </c>
      <c r="J1528">
        <f t="shared" si="24"/>
        <v>304</v>
      </c>
    </row>
    <row r="1529" spans="1:10">
      <c r="A1529" s="4" t="s">
        <v>1104</v>
      </c>
      <c r="B1529" s="4">
        <v>1185732</v>
      </c>
      <c r="C1529" s="5">
        <v>44297</v>
      </c>
      <c r="D1529" s="4" t="s">
        <v>283</v>
      </c>
      <c r="E1529" s="12" t="s">
        <v>1087</v>
      </c>
      <c r="F1529" s="13">
        <v>500</v>
      </c>
      <c r="G1529">
        <v>425</v>
      </c>
      <c r="H1529">
        <v>212500</v>
      </c>
      <c r="I1529" s="10">
        <v>63750</v>
      </c>
      <c r="J1529">
        <f t="shared" si="24"/>
        <v>304</v>
      </c>
    </row>
    <row r="1530" spans="1:10">
      <c r="A1530" s="4" t="s">
        <v>1104</v>
      </c>
      <c r="B1530" s="4">
        <v>1185732</v>
      </c>
      <c r="C1530" s="5">
        <v>44297</v>
      </c>
      <c r="D1530" s="4" t="s">
        <v>283</v>
      </c>
      <c r="E1530" s="12" t="s">
        <v>1087</v>
      </c>
      <c r="F1530" s="13">
        <v>400</v>
      </c>
      <c r="G1530">
        <v>550</v>
      </c>
      <c r="H1530">
        <v>220000</v>
      </c>
      <c r="I1530" s="10">
        <v>55000</v>
      </c>
      <c r="J1530">
        <f t="shared" si="24"/>
        <v>304</v>
      </c>
    </row>
    <row r="1531" spans="1:10">
      <c r="A1531" s="4" t="s">
        <v>1104</v>
      </c>
      <c r="B1531" s="4">
        <v>1185732</v>
      </c>
      <c r="C1531" s="5">
        <v>44326</v>
      </c>
      <c r="D1531" s="4" t="s">
        <v>283</v>
      </c>
      <c r="E1531" s="12" t="s">
        <v>1086</v>
      </c>
      <c r="F1531" s="13">
        <v>500</v>
      </c>
      <c r="G1531">
        <v>820</v>
      </c>
      <c r="H1531">
        <v>410000</v>
      </c>
      <c r="I1531" s="10">
        <v>205000</v>
      </c>
      <c r="J1531">
        <f t="shared" si="24"/>
        <v>304</v>
      </c>
    </row>
    <row r="1532" spans="1:10">
      <c r="A1532" s="4" t="s">
        <v>1104</v>
      </c>
      <c r="B1532" s="4">
        <v>1185732</v>
      </c>
      <c r="C1532" s="5">
        <v>44326</v>
      </c>
      <c r="D1532" s="4" t="s">
        <v>283</v>
      </c>
      <c r="E1532" s="12" t="s">
        <v>1088</v>
      </c>
      <c r="F1532" s="13">
        <v>450</v>
      </c>
      <c r="G1532">
        <v>525</v>
      </c>
      <c r="H1532">
        <v>236250</v>
      </c>
      <c r="I1532" s="10">
        <v>70875</v>
      </c>
      <c r="J1532">
        <f t="shared" si="24"/>
        <v>304</v>
      </c>
    </row>
    <row r="1533" spans="1:10">
      <c r="A1533" s="4" t="s">
        <v>1104</v>
      </c>
      <c r="B1533" s="4">
        <v>1185732</v>
      </c>
      <c r="C1533" s="5">
        <v>44326</v>
      </c>
      <c r="D1533" s="4" t="s">
        <v>283</v>
      </c>
      <c r="E1533" s="12" t="s">
        <v>1087</v>
      </c>
      <c r="F1533" s="13">
        <v>400</v>
      </c>
      <c r="G1533">
        <v>500</v>
      </c>
      <c r="H1533">
        <v>200000</v>
      </c>
      <c r="I1533" s="10">
        <v>70000</v>
      </c>
      <c r="J1533">
        <f t="shared" si="24"/>
        <v>304</v>
      </c>
    </row>
    <row r="1534" spans="1:10">
      <c r="A1534" s="4" t="s">
        <v>1104</v>
      </c>
      <c r="B1534" s="4">
        <v>1185732</v>
      </c>
      <c r="C1534" s="5">
        <v>44326</v>
      </c>
      <c r="D1534" s="4" t="s">
        <v>283</v>
      </c>
      <c r="E1534" s="12" t="s">
        <v>1087</v>
      </c>
      <c r="F1534" s="13">
        <v>400</v>
      </c>
      <c r="G1534">
        <v>450</v>
      </c>
      <c r="H1534">
        <v>180000</v>
      </c>
      <c r="I1534" s="10">
        <v>63000</v>
      </c>
      <c r="J1534">
        <f t="shared" si="24"/>
        <v>304</v>
      </c>
    </row>
    <row r="1535" spans="1:10">
      <c r="A1535" s="4" t="s">
        <v>1104</v>
      </c>
      <c r="B1535" s="4">
        <v>1185732</v>
      </c>
      <c r="C1535" s="5">
        <v>44326</v>
      </c>
      <c r="D1535" s="4" t="s">
        <v>283</v>
      </c>
      <c r="E1535" s="12" t="s">
        <v>1087</v>
      </c>
      <c r="F1535" s="13">
        <v>500</v>
      </c>
      <c r="G1535">
        <v>475</v>
      </c>
      <c r="H1535">
        <v>237500</v>
      </c>
      <c r="I1535" s="10">
        <v>71250</v>
      </c>
      <c r="J1535">
        <f t="shared" si="24"/>
        <v>304</v>
      </c>
    </row>
    <row r="1536" spans="1:10">
      <c r="A1536" s="4" t="s">
        <v>1104</v>
      </c>
      <c r="B1536" s="4">
        <v>1185732</v>
      </c>
      <c r="C1536" s="5">
        <v>44326</v>
      </c>
      <c r="D1536" s="4" t="s">
        <v>283</v>
      </c>
      <c r="E1536" s="12" t="s">
        <v>1086</v>
      </c>
      <c r="F1536" s="13">
        <v>550</v>
      </c>
      <c r="G1536">
        <v>600</v>
      </c>
      <c r="H1536">
        <v>330000</v>
      </c>
      <c r="I1536" s="10">
        <v>82500</v>
      </c>
      <c r="J1536">
        <f t="shared" si="24"/>
        <v>304</v>
      </c>
    </row>
    <row r="1537" spans="1:10">
      <c r="A1537" s="4" t="s">
        <v>1104</v>
      </c>
      <c r="B1537" s="4">
        <v>1185732</v>
      </c>
      <c r="C1537" s="5">
        <v>44359</v>
      </c>
      <c r="D1537" s="4" t="s">
        <v>283</v>
      </c>
      <c r="E1537" s="12" t="s">
        <v>1087</v>
      </c>
      <c r="F1537" s="13">
        <v>500</v>
      </c>
      <c r="G1537">
        <v>850</v>
      </c>
      <c r="H1537">
        <v>425000</v>
      </c>
      <c r="I1537" s="10">
        <v>212500</v>
      </c>
      <c r="J1537">
        <f t="shared" si="24"/>
        <v>304</v>
      </c>
    </row>
    <row r="1538" spans="1:10">
      <c r="A1538" s="4" t="s">
        <v>1104</v>
      </c>
      <c r="B1538" s="4">
        <v>1185732</v>
      </c>
      <c r="C1538" s="5">
        <v>44359</v>
      </c>
      <c r="D1538" s="4" t="s">
        <v>283</v>
      </c>
      <c r="E1538" s="12" t="s">
        <v>1086</v>
      </c>
      <c r="F1538" s="13">
        <v>450</v>
      </c>
      <c r="G1538">
        <v>600</v>
      </c>
      <c r="H1538">
        <v>270000</v>
      </c>
      <c r="I1538" s="10">
        <v>81000</v>
      </c>
      <c r="J1538">
        <f t="shared" si="24"/>
        <v>304</v>
      </c>
    </row>
    <row r="1539" spans="1:10">
      <c r="A1539" s="4" t="s">
        <v>1104</v>
      </c>
      <c r="B1539" s="4">
        <v>1185732</v>
      </c>
      <c r="C1539" s="5">
        <v>44359</v>
      </c>
      <c r="D1539" s="4" t="s">
        <v>283</v>
      </c>
      <c r="E1539" s="12" t="s">
        <v>1087</v>
      </c>
      <c r="F1539" s="13">
        <v>400</v>
      </c>
      <c r="G1539">
        <v>525</v>
      </c>
      <c r="H1539">
        <v>210000</v>
      </c>
      <c r="I1539" s="10">
        <v>73500</v>
      </c>
      <c r="J1539">
        <f t="shared" si="24"/>
        <v>304</v>
      </c>
    </row>
    <row r="1540" spans="1:10">
      <c r="A1540" s="4" t="s">
        <v>1104</v>
      </c>
      <c r="B1540" s="4">
        <v>1185732</v>
      </c>
      <c r="C1540" s="5">
        <v>44359</v>
      </c>
      <c r="D1540" s="4" t="s">
        <v>283</v>
      </c>
      <c r="E1540" s="12" t="s">
        <v>1087</v>
      </c>
      <c r="F1540" s="13">
        <v>400</v>
      </c>
      <c r="G1540">
        <v>500</v>
      </c>
      <c r="H1540">
        <v>200000</v>
      </c>
      <c r="I1540" s="10">
        <v>70000</v>
      </c>
      <c r="J1540">
        <f t="shared" si="24"/>
        <v>304</v>
      </c>
    </row>
    <row r="1541" spans="1:10">
      <c r="A1541" s="4" t="s">
        <v>1104</v>
      </c>
      <c r="B1541" s="4">
        <v>1185732</v>
      </c>
      <c r="C1541" s="5">
        <v>44359</v>
      </c>
      <c r="D1541" s="4" t="s">
        <v>283</v>
      </c>
      <c r="E1541" s="12" t="s">
        <v>1087</v>
      </c>
      <c r="F1541" s="13">
        <v>500</v>
      </c>
      <c r="G1541">
        <v>500</v>
      </c>
      <c r="H1541">
        <v>250000</v>
      </c>
      <c r="I1541" s="10">
        <v>75000</v>
      </c>
      <c r="J1541">
        <f t="shared" ref="J1541:J1604" si="25">VLOOKUP(A1541,L$9:M$14,2,0)</f>
        <v>304</v>
      </c>
    </row>
    <row r="1542" spans="1:10">
      <c r="A1542" s="4" t="s">
        <v>1104</v>
      </c>
      <c r="B1542" s="4">
        <v>1185732</v>
      </c>
      <c r="C1542" s="5">
        <v>44359</v>
      </c>
      <c r="D1542" s="4" t="s">
        <v>283</v>
      </c>
      <c r="E1542" s="12" t="s">
        <v>1087</v>
      </c>
      <c r="F1542" s="13">
        <v>550</v>
      </c>
      <c r="G1542">
        <v>650</v>
      </c>
      <c r="H1542">
        <v>357500</v>
      </c>
      <c r="I1542" s="10">
        <v>89375</v>
      </c>
      <c r="J1542">
        <f t="shared" si="25"/>
        <v>304</v>
      </c>
    </row>
    <row r="1543" spans="1:10">
      <c r="A1543" s="4" t="s">
        <v>1104</v>
      </c>
      <c r="B1543" s="4">
        <v>1185732</v>
      </c>
      <c r="C1543" s="5">
        <v>44387</v>
      </c>
      <c r="D1543" s="4" t="s">
        <v>283</v>
      </c>
      <c r="E1543" s="12" t="s">
        <v>1087</v>
      </c>
      <c r="F1543" s="13">
        <v>500</v>
      </c>
      <c r="G1543">
        <v>875</v>
      </c>
      <c r="H1543">
        <v>437500</v>
      </c>
      <c r="I1543" s="10">
        <v>218750</v>
      </c>
      <c r="J1543">
        <f t="shared" si="25"/>
        <v>304</v>
      </c>
    </row>
    <row r="1544" spans="1:10">
      <c r="A1544" s="4" t="s">
        <v>1104</v>
      </c>
      <c r="B1544" s="4">
        <v>1185732</v>
      </c>
      <c r="C1544" s="5">
        <v>44387</v>
      </c>
      <c r="D1544" s="4" t="s">
        <v>283</v>
      </c>
      <c r="E1544" s="12" t="s">
        <v>1087</v>
      </c>
      <c r="F1544" s="13">
        <v>450</v>
      </c>
      <c r="G1544">
        <v>625</v>
      </c>
      <c r="H1544">
        <v>281250</v>
      </c>
      <c r="I1544" s="10">
        <v>84375</v>
      </c>
      <c r="J1544">
        <f t="shared" si="25"/>
        <v>304</v>
      </c>
    </row>
    <row r="1545" spans="1:10">
      <c r="A1545" s="4" t="s">
        <v>1104</v>
      </c>
      <c r="B1545" s="4">
        <v>1185732</v>
      </c>
      <c r="C1545" s="5">
        <v>44387</v>
      </c>
      <c r="D1545" s="4" t="s">
        <v>283</v>
      </c>
      <c r="E1545" s="12" t="s">
        <v>1087</v>
      </c>
      <c r="F1545" s="13">
        <v>400</v>
      </c>
      <c r="G1545">
        <v>550</v>
      </c>
      <c r="H1545">
        <v>220000</v>
      </c>
      <c r="I1545" s="10">
        <v>77000</v>
      </c>
      <c r="J1545">
        <f t="shared" si="25"/>
        <v>304</v>
      </c>
    </row>
    <row r="1546" spans="1:10">
      <c r="A1546" s="4" t="s">
        <v>1104</v>
      </c>
      <c r="B1546" s="4">
        <v>1185732</v>
      </c>
      <c r="C1546" s="5">
        <v>44387</v>
      </c>
      <c r="D1546" s="4" t="s">
        <v>283</v>
      </c>
      <c r="E1546" s="12" t="s">
        <v>1087</v>
      </c>
      <c r="F1546" s="13">
        <v>400</v>
      </c>
      <c r="G1546">
        <v>500</v>
      </c>
      <c r="H1546">
        <v>200000</v>
      </c>
      <c r="I1546" s="10">
        <v>70000</v>
      </c>
      <c r="J1546">
        <f t="shared" si="25"/>
        <v>304</v>
      </c>
    </row>
    <row r="1547" spans="1:10">
      <c r="A1547" s="4" t="s">
        <v>1104</v>
      </c>
      <c r="B1547" s="4">
        <v>1185732</v>
      </c>
      <c r="C1547" s="5">
        <v>44387</v>
      </c>
      <c r="D1547" s="4" t="s">
        <v>283</v>
      </c>
      <c r="E1547" s="12" t="s">
        <v>1086</v>
      </c>
      <c r="F1547" s="13">
        <v>500</v>
      </c>
      <c r="G1547">
        <v>525</v>
      </c>
      <c r="H1547">
        <v>262500</v>
      </c>
      <c r="I1547" s="10">
        <v>78750</v>
      </c>
      <c r="J1547">
        <f t="shared" si="25"/>
        <v>304</v>
      </c>
    </row>
    <row r="1548" spans="1:10">
      <c r="A1548" s="4" t="s">
        <v>1104</v>
      </c>
      <c r="B1548" s="4">
        <v>1185732</v>
      </c>
      <c r="C1548" s="5">
        <v>44387</v>
      </c>
      <c r="D1548" s="4" t="s">
        <v>283</v>
      </c>
      <c r="E1548" s="12" t="s">
        <v>1086</v>
      </c>
      <c r="F1548" s="13">
        <v>550</v>
      </c>
      <c r="G1548">
        <v>700</v>
      </c>
      <c r="H1548">
        <v>385000</v>
      </c>
      <c r="I1548" s="10">
        <v>96250</v>
      </c>
      <c r="J1548">
        <f t="shared" si="25"/>
        <v>304</v>
      </c>
    </row>
    <row r="1549" spans="1:10">
      <c r="A1549" s="4" t="s">
        <v>1104</v>
      </c>
      <c r="B1549" s="4">
        <v>1185732</v>
      </c>
      <c r="C1549" s="5">
        <v>44419</v>
      </c>
      <c r="D1549" s="4" t="s">
        <v>283</v>
      </c>
      <c r="E1549" s="12" t="s">
        <v>1087</v>
      </c>
      <c r="F1549" s="13">
        <v>500</v>
      </c>
      <c r="G1549">
        <v>850</v>
      </c>
      <c r="H1549">
        <v>425000</v>
      </c>
      <c r="I1549" s="10">
        <v>212500</v>
      </c>
      <c r="J1549">
        <f t="shared" si="25"/>
        <v>304</v>
      </c>
    </row>
    <row r="1550" spans="1:10">
      <c r="A1550" s="4" t="s">
        <v>1104</v>
      </c>
      <c r="B1550" s="4">
        <v>1185732</v>
      </c>
      <c r="C1550" s="5">
        <v>44419</v>
      </c>
      <c r="D1550" s="4" t="s">
        <v>283</v>
      </c>
      <c r="E1550" s="12" t="s">
        <v>1087</v>
      </c>
      <c r="F1550" s="13">
        <v>450</v>
      </c>
      <c r="G1550">
        <v>625</v>
      </c>
      <c r="H1550">
        <v>281250</v>
      </c>
      <c r="I1550" s="10">
        <v>84375</v>
      </c>
      <c r="J1550">
        <f t="shared" si="25"/>
        <v>304</v>
      </c>
    </row>
    <row r="1551" spans="1:10">
      <c r="A1551" s="4" t="s">
        <v>1104</v>
      </c>
      <c r="B1551" s="4">
        <v>1185732</v>
      </c>
      <c r="C1551" s="5">
        <v>44419</v>
      </c>
      <c r="D1551" s="4" t="s">
        <v>283</v>
      </c>
      <c r="E1551" s="12" t="s">
        <v>1087</v>
      </c>
      <c r="F1551" s="13">
        <v>400</v>
      </c>
      <c r="G1551">
        <v>550</v>
      </c>
      <c r="H1551">
        <v>220000</v>
      </c>
      <c r="I1551" s="10">
        <v>77000</v>
      </c>
      <c r="J1551">
        <f t="shared" si="25"/>
        <v>304</v>
      </c>
    </row>
    <row r="1552" spans="1:10">
      <c r="A1552" s="4" t="s">
        <v>1104</v>
      </c>
      <c r="B1552" s="4">
        <v>1185732</v>
      </c>
      <c r="C1552" s="5">
        <v>44419</v>
      </c>
      <c r="D1552" s="4" t="s">
        <v>283</v>
      </c>
      <c r="E1552" s="12" t="s">
        <v>1087</v>
      </c>
      <c r="F1552" s="13">
        <v>400</v>
      </c>
      <c r="G1552">
        <v>525</v>
      </c>
      <c r="H1552">
        <v>210000</v>
      </c>
      <c r="I1552" s="10">
        <v>73500</v>
      </c>
      <c r="J1552">
        <f t="shared" si="25"/>
        <v>304</v>
      </c>
    </row>
    <row r="1553" spans="1:10">
      <c r="A1553" s="4" t="s">
        <v>1104</v>
      </c>
      <c r="B1553" s="4">
        <v>1185732</v>
      </c>
      <c r="C1553" s="5">
        <v>44419</v>
      </c>
      <c r="D1553" s="4" t="s">
        <v>283</v>
      </c>
      <c r="E1553" s="12" t="s">
        <v>1087</v>
      </c>
      <c r="F1553" s="13">
        <v>500</v>
      </c>
      <c r="G1553">
        <v>500</v>
      </c>
      <c r="H1553">
        <v>250000</v>
      </c>
      <c r="I1553" s="10">
        <v>75000</v>
      </c>
      <c r="J1553">
        <f t="shared" si="25"/>
        <v>304</v>
      </c>
    </row>
    <row r="1554" spans="1:10">
      <c r="A1554" s="4" t="s">
        <v>1104</v>
      </c>
      <c r="B1554" s="4">
        <v>1185732</v>
      </c>
      <c r="C1554" s="5">
        <v>44419</v>
      </c>
      <c r="D1554" s="4" t="s">
        <v>283</v>
      </c>
      <c r="E1554" s="12" t="s">
        <v>1087</v>
      </c>
      <c r="F1554" s="13">
        <v>550</v>
      </c>
      <c r="G1554">
        <v>675</v>
      </c>
      <c r="H1554">
        <v>371250</v>
      </c>
      <c r="I1554" s="10">
        <v>92812.5</v>
      </c>
      <c r="J1554">
        <f t="shared" si="25"/>
        <v>304</v>
      </c>
    </row>
    <row r="1555" spans="1:10">
      <c r="A1555" s="4" t="s">
        <v>1104</v>
      </c>
      <c r="B1555" s="4">
        <v>1185732</v>
      </c>
      <c r="C1555" s="5">
        <v>44449</v>
      </c>
      <c r="D1555" s="4" t="s">
        <v>283</v>
      </c>
      <c r="E1555" s="12" t="s">
        <v>1087</v>
      </c>
      <c r="F1555" s="13">
        <v>500</v>
      </c>
      <c r="G1555">
        <v>800</v>
      </c>
      <c r="H1555">
        <v>400000</v>
      </c>
      <c r="I1555" s="10">
        <v>200000</v>
      </c>
      <c r="J1555">
        <f t="shared" si="25"/>
        <v>304</v>
      </c>
    </row>
    <row r="1556" spans="1:10">
      <c r="A1556" s="4" t="s">
        <v>1104</v>
      </c>
      <c r="B1556" s="4">
        <v>1185732</v>
      </c>
      <c r="C1556" s="5">
        <v>44449</v>
      </c>
      <c r="D1556" s="4" t="s">
        <v>283</v>
      </c>
      <c r="E1556" s="12" t="s">
        <v>1087</v>
      </c>
      <c r="F1556" s="13">
        <v>450</v>
      </c>
      <c r="G1556">
        <v>600</v>
      </c>
      <c r="H1556">
        <v>270000</v>
      </c>
      <c r="I1556" s="10">
        <v>81000</v>
      </c>
      <c r="J1556">
        <f t="shared" si="25"/>
        <v>304</v>
      </c>
    </row>
    <row r="1557" spans="1:10">
      <c r="A1557" s="4" t="s">
        <v>1104</v>
      </c>
      <c r="B1557" s="4">
        <v>1185732</v>
      </c>
      <c r="C1557" s="5">
        <v>44449</v>
      </c>
      <c r="D1557" s="4" t="s">
        <v>283</v>
      </c>
      <c r="E1557" s="12" t="s">
        <v>1086</v>
      </c>
      <c r="F1557" s="13">
        <v>400</v>
      </c>
      <c r="G1557">
        <v>525</v>
      </c>
      <c r="H1557">
        <v>210000</v>
      </c>
      <c r="I1557" s="10">
        <v>73500</v>
      </c>
      <c r="J1557">
        <f t="shared" si="25"/>
        <v>304</v>
      </c>
    </row>
    <row r="1558" spans="1:10">
      <c r="A1558" s="4" t="s">
        <v>1104</v>
      </c>
      <c r="B1558" s="4">
        <v>1185732</v>
      </c>
      <c r="C1558" s="5">
        <v>44449</v>
      </c>
      <c r="D1558" s="4" t="s">
        <v>283</v>
      </c>
      <c r="E1558" s="12" t="s">
        <v>1087</v>
      </c>
      <c r="F1558" s="13">
        <v>400</v>
      </c>
      <c r="G1558">
        <v>500</v>
      </c>
      <c r="H1558">
        <v>200000</v>
      </c>
      <c r="I1558" s="10">
        <v>70000</v>
      </c>
      <c r="J1558">
        <f t="shared" si="25"/>
        <v>304</v>
      </c>
    </row>
    <row r="1559" spans="1:10">
      <c r="A1559" s="4" t="s">
        <v>1104</v>
      </c>
      <c r="B1559" s="4">
        <v>1185732</v>
      </c>
      <c r="C1559" s="5">
        <v>44449</v>
      </c>
      <c r="D1559" s="4" t="s">
        <v>283</v>
      </c>
      <c r="E1559" s="12" t="s">
        <v>1087</v>
      </c>
      <c r="F1559" s="13">
        <v>500</v>
      </c>
      <c r="G1559">
        <v>500</v>
      </c>
      <c r="H1559">
        <v>250000</v>
      </c>
      <c r="I1559" s="10">
        <v>75000</v>
      </c>
      <c r="J1559">
        <f t="shared" si="25"/>
        <v>304</v>
      </c>
    </row>
    <row r="1560" spans="1:10">
      <c r="A1560" s="4" t="s">
        <v>1104</v>
      </c>
      <c r="B1560" s="4">
        <v>1185732</v>
      </c>
      <c r="C1560" s="5">
        <v>44449</v>
      </c>
      <c r="D1560" s="4" t="s">
        <v>283</v>
      </c>
      <c r="E1560" s="12" t="s">
        <v>1087</v>
      </c>
      <c r="F1560" s="13">
        <v>550</v>
      </c>
      <c r="G1560">
        <v>600</v>
      </c>
      <c r="H1560">
        <v>330000</v>
      </c>
      <c r="I1560" s="10">
        <v>82500</v>
      </c>
      <c r="J1560">
        <f t="shared" si="25"/>
        <v>304</v>
      </c>
    </row>
    <row r="1561" spans="1:10">
      <c r="A1561" s="4" t="s">
        <v>1104</v>
      </c>
      <c r="B1561" s="4">
        <v>1185732</v>
      </c>
      <c r="C1561" s="5">
        <v>44481</v>
      </c>
      <c r="D1561" s="4" t="s">
        <v>283</v>
      </c>
      <c r="E1561" s="12" t="s">
        <v>1087</v>
      </c>
      <c r="F1561" s="13">
        <v>550</v>
      </c>
      <c r="G1561">
        <v>775</v>
      </c>
      <c r="H1561">
        <v>426250</v>
      </c>
      <c r="I1561" s="10">
        <v>213125</v>
      </c>
      <c r="J1561">
        <f t="shared" si="25"/>
        <v>304</v>
      </c>
    </row>
    <row r="1562" spans="1:10">
      <c r="A1562" s="4" t="s">
        <v>1104</v>
      </c>
      <c r="B1562" s="4">
        <v>1185732</v>
      </c>
      <c r="C1562" s="5">
        <v>44481</v>
      </c>
      <c r="D1562" s="4" t="s">
        <v>283</v>
      </c>
      <c r="E1562" s="12" t="s">
        <v>1087</v>
      </c>
      <c r="F1562" s="13">
        <v>450</v>
      </c>
      <c r="G1562">
        <v>600</v>
      </c>
      <c r="H1562">
        <v>270000</v>
      </c>
      <c r="I1562" s="10">
        <v>81000</v>
      </c>
      <c r="J1562">
        <f t="shared" si="25"/>
        <v>304</v>
      </c>
    </row>
    <row r="1563" spans="1:10">
      <c r="A1563" s="4" t="s">
        <v>1104</v>
      </c>
      <c r="B1563" s="4">
        <v>1185732</v>
      </c>
      <c r="C1563" s="5">
        <v>44481</v>
      </c>
      <c r="D1563" s="4" t="s">
        <v>283</v>
      </c>
      <c r="E1563" s="12" t="s">
        <v>1086</v>
      </c>
      <c r="F1563" s="13">
        <v>450</v>
      </c>
      <c r="G1563">
        <v>500</v>
      </c>
      <c r="H1563">
        <v>225000</v>
      </c>
      <c r="I1563" s="10">
        <v>78750</v>
      </c>
      <c r="J1563">
        <f t="shared" si="25"/>
        <v>304</v>
      </c>
    </row>
    <row r="1564" spans="1:10">
      <c r="A1564" s="4" t="s">
        <v>1104</v>
      </c>
      <c r="B1564" s="4">
        <v>1185732</v>
      </c>
      <c r="C1564" s="5">
        <v>44481</v>
      </c>
      <c r="D1564" s="4" t="s">
        <v>283</v>
      </c>
      <c r="E1564" s="12" t="s">
        <v>1086</v>
      </c>
      <c r="F1564" s="13">
        <v>450</v>
      </c>
      <c r="G1564">
        <v>475</v>
      </c>
      <c r="H1564">
        <v>213750</v>
      </c>
      <c r="I1564" s="10">
        <v>74812.5</v>
      </c>
      <c r="J1564">
        <f t="shared" si="25"/>
        <v>304</v>
      </c>
    </row>
    <row r="1565" spans="1:10">
      <c r="A1565" s="4" t="s">
        <v>1104</v>
      </c>
      <c r="B1565" s="4">
        <v>1185732</v>
      </c>
      <c r="C1565" s="5">
        <v>44481</v>
      </c>
      <c r="D1565" s="4" t="s">
        <v>283</v>
      </c>
      <c r="E1565" s="12" t="s">
        <v>1087</v>
      </c>
      <c r="F1565" s="13">
        <v>550</v>
      </c>
      <c r="G1565">
        <v>475</v>
      </c>
      <c r="H1565">
        <v>261250</v>
      </c>
      <c r="I1565" s="10">
        <v>78375</v>
      </c>
      <c r="J1565">
        <f t="shared" si="25"/>
        <v>304</v>
      </c>
    </row>
    <row r="1566" spans="1:10">
      <c r="A1566" s="4" t="s">
        <v>1104</v>
      </c>
      <c r="B1566" s="4">
        <v>1185732</v>
      </c>
      <c r="C1566" s="5">
        <v>44481</v>
      </c>
      <c r="D1566" s="4" t="s">
        <v>283</v>
      </c>
      <c r="E1566" s="12" t="s">
        <v>1087</v>
      </c>
      <c r="F1566" s="13">
        <v>600</v>
      </c>
      <c r="G1566">
        <v>600</v>
      </c>
      <c r="H1566">
        <v>360000</v>
      </c>
      <c r="I1566" s="10">
        <v>90000</v>
      </c>
      <c r="J1566">
        <f t="shared" si="25"/>
        <v>304</v>
      </c>
    </row>
    <row r="1567" spans="1:10">
      <c r="A1567" s="4" t="s">
        <v>1104</v>
      </c>
      <c r="B1567" s="4">
        <v>1185732</v>
      </c>
      <c r="C1567" s="5">
        <v>44511</v>
      </c>
      <c r="D1567" s="4" t="s">
        <v>283</v>
      </c>
      <c r="E1567" s="12" t="s">
        <v>1086</v>
      </c>
      <c r="F1567" s="13">
        <v>550</v>
      </c>
      <c r="G1567">
        <v>750</v>
      </c>
      <c r="H1567">
        <v>412500</v>
      </c>
      <c r="I1567" s="10">
        <v>206250</v>
      </c>
      <c r="J1567">
        <f t="shared" si="25"/>
        <v>304</v>
      </c>
    </row>
    <row r="1568" spans="1:10">
      <c r="A1568" s="4" t="s">
        <v>1104</v>
      </c>
      <c r="B1568" s="4">
        <v>1185732</v>
      </c>
      <c r="C1568" s="5">
        <v>44511</v>
      </c>
      <c r="D1568" s="4" t="s">
        <v>283</v>
      </c>
      <c r="E1568" s="12" t="s">
        <v>1087</v>
      </c>
      <c r="F1568" s="13">
        <v>450</v>
      </c>
      <c r="G1568">
        <v>575</v>
      </c>
      <c r="H1568">
        <v>258750</v>
      </c>
      <c r="I1568" s="10">
        <v>77625</v>
      </c>
      <c r="J1568">
        <f t="shared" si="25"/>
        <v>304</v>
      </c>
    </row>
    <row r="1569" spans="1:10">
      <c r="A1569" s="4" t="s">
        <v>1104</v>
      </c>
      <c r="B1569" s="4">
        <v>1185732</v>
      </c>
      <c r="C1569" s="5">
        <v>44511</v>
      </c>
      <c r="D1569" s="4" t="s">
        <v>283</v>
      </c>
      <c r="E1569" s="12" t="s">
        <v>1086</v>
      </c>
      <c r="F1569" s="13">
        <v>450.00000000000006</v>
      </c>
      <c r="G1569">
        <v>520</v>
      </c>
      <c r="H1569">
        <v>234000.00000000003</v>
      </c>
      <c r="I1569" s="10">
        <v>81900</v>
      </c>
      <c r="J1569">
        <f t="shared" si="25"/>
        <v>304</v>
      </c>
    </row>
    <row r="1570" spans="1:10">
      <c r="A1570" s="4" t="s">
        <v>1104</v>
      </c>
      <c r="B1570" s="4">
        <v>1185732</v>
      </c>
      <c r="C1570" s="5">
        <v>44511</v>
      </c>
      <c r="D1570" s="4" t="s">
        <v>283</v>
      </c>
      <c r="E1570" s="12" t="s">
        <v>1086</v>
      </c>
      <c r="F1570" s="13">
        <v>450</v>
      </c>
      <c r="G1570">
        <v>500</v>
      </c>
      <c r="H1570">
        <v>225000</v>
      </c>
      <c r="I1570" s="10">
        <v>78750</v>
      </c>
      <c r="J1570">
        <f t="shared" si="25"/>
        <v>304</v>
      </c>
    </row>
    <row r="1571" spans="1:10">
      <c r="A1571" s="4" t="s">
        <v>1104</v>
      </c>
      <c r="B1571" s="4">
        <v>1185732</v>
      </c>
      <c r="C1571" s="5">
        <v>44511</v>
      </c>
      <c r="D1571" s="4" t="s">
        <v>283</v>
      </c>
      <c r="E1571" s="12" t="s">
        <v>1087</v>
      </c>
      <c r="F1571" s="13">
        <v>550</v>
      </c>
      <c r="G1571">
        <v>475</v>
      </c>
      <c r="H1571">
        <v>261250</v>
      </c>
      <c r="I1571" s="10">
        <v>78375</v>
      </c>
      <c r="J1571">
        <f t="shared" si="25"/>
        <v>304</v>
      </c>
    </row>
    <row r="1572" spans="1:10">
      <c r="A1572" s="4" t="s">
        <v>1104</v>
      </c>
      <c r="B1572" s="4">
        <v>1185732</v>
      </c>
      <c r="C1572" s="5">
        <v>44511</v>
      </c>
      <c r="D1572" s="4" t="s">
        <v>283</v>
      </c>
      <c r="E1572" s="12" t="s">
        <v>1087</v>
      </c>
      <c r="F1572" s="13">
        <v>600</v>
      </c>
      <c r="G1572">
        <v>575</v>
      </c>
      <c r="H1572">
        <v>345000</v>
      </c>
      <c r="I1572" s="10">
        <v>86250</v>
      </c>
      <c r="J1572">
        <f t="shared" si="25"/>
        <v>304</v>
      </c>
    </row>
    <row r="1573" spans="1:10">
      <c r="A1573" s="4" t="s">
        <v>1104</v>
      </c>
      <c r="B1573" s="4">
        <v>1185732</v>
      </c>
      <c r="C1573" s="5">
        <v>44540</v>
      </c>
      <c r="D1573" s="4" t="s">
        <v>283</v>
      </c>
      <c r="E1573" s="12" t="s">
        <v>1086</v>
      </c>
      <c r="F1573" s="13">
        <v>550</v>
      </c>
      <c r="G1573">
        <v>800</v>
      </c>
      <c r="H1573">
        <v>440000</v>
      </c>
      <c r="I1573" s="10">
        <v>220000</v>
      </c>
      <c r="J1573">
        <f t="shared" si="25"/>
        <v>304</v>
      </c>
    </row>
    <row r="1574" spans="1:10">
      <c r="A1574" s="4" t="s">
        <v>1104</v>
      </c>
      <c r="B1574" s="4">
        <v>1185732</v>
      </c>
      <c r="C1574" s="5">
        <v>44540</v>
      </c>
      <c r="D1574" s="4" t="s">
        <v>283</v>
      </c>
      <c r="E1574" s="12" t="s">
        <v>1087</v>
      </c>
      <c r="F1574" s="13">
        <v>450</v>
      </c>
      <c r="G1574">
        <v>600</v>
      </c>
      <c r="H1574">
        <v>270000</v>
      </c>
      <c r="I1574" s="10">
        <v>81000</v>
      </c>
      <c r="J1574">
        <f t="shared" si="25"/>
        <v>304</v>
      </c>
    </row>
    <row r="1575" spans="1:10">
      <c r="A1575" s="4" t="s">
        <v>1104</v>
      </c>
      <c r="B1575" s="4">
        <v>1185732</v>
      </c>
      <c r="C1575" s="5">
        <v>44540</v>
      </c>
      <c r="D1575" s="4" t="s">
        <v>283</v>
      </c>
      <c r="E1575" s="12" t="s">
        <v>1087</v>
      </c>
      <c r="F1575" s="13">
        <v>450.00000000000006</v>
      </c>
      <c r="G1575">
        <v>550</v>
      </c>
      <c r="H1575">
        <v>247500.00000000003</v>
      </c>
      <c r="I1575" s="10">
        <v>86625</v>
      </c>
      <c r="J1575">
        <f t="shared" si="25"/>
        <v>304</v>
      </c>
    </row>
    <row r="1576" spans="1:10">
      <c r="A1576" s="4" t="s">
        <v>1104</v>
      </c>
      <c r="B1576" s="4">
        <v>1185732</v>
      </c>
      <c r="C1576" s="5">
        <v>44540</v>
      </c>
      <c r="D1576" s="4" t="s">
        <v>283</v>
      </c>
      <c r="E1576" s="12" t="s">
        <v>1087</v>
      </c>
      <c r="F1576" s="13">
        <v>450</v>
      </c>
      <c r="G1576">
        <v>500</v>
      </c>
      <c r="H1576">
        <v>225000</v>
      </c>
      <c r="I1576" s="10">
        <v>78750</v>
      </c>
      <c r="J1576">
        <f t="shared" si="25"/>
        <v>304</v>
      </c>
    </row>
    <row r="1577" spans="1:10">
      <c r="A1577" s="4" t="s">
        <v>1104</v>
      </c>
      <c r="B1577" s="4">
        <v>1185732</v>
      </c>
      <c r="C1577" s="5">
        <v>44540</v>
      </c>
      <c r="D1577" s="4" t="s">
        <v>283</v>
      </c>
      <c r="E1577" s="12" t="s">
        <v>1086</v>
      </c>
      <c r="F1577" s="13">
        <v>550</v>
      </c>
      <c r="G1577">
        <v>500</v>
      </c>
      <c r="H1577">
        <v>275000</v>
      </c>
      <c r="I1577" s="10">
        <v>82500</v>
      </c>
      <c r="J1577">
        <f t="shared" si="25"/>
        <v>304</v>
      </c>
    </row>
    <row r="1578" spans="1:10">
      <c r="A1578" s="4" t="s">
        <v>1104</v>
      </c>
      <c r="B1578" s="4">
        <v>1185732</v>
      </c>
      <c r="C1578" s="5">
        <v>44540</v>
      </c>
      <c r="D1578" s="4" t="s">
        <v>283</v>
      </c>
      <c r="E1578" s="12" t="s">
        <v>1087</v>
      </c>
      <c r="F1578" s="13">
        <v>600</v>
      </c>
      <c r="G1578">
        <v>600</v>
      </c>
      <c r="H1578">
        <v>360000</v>
      </c>
      <c r="I1578" s="10">
        <v>90000</v>
      </c>
      <c r="J1578">
        <f t="shared" si="25"/>
        <v>304</v>
      </c>
    </row>
    <row r="1579" spans="1:10">
      <c r="A1579" s="4" t="s">
        <v>1104</v>
      </c>
      <c r="B1579" s="4">
        <v>1128299</v>
      </c>
      <c r="C1579" s="5">
        <v>44220</v>
      </c>
      <c r="D1579" s="4" t="s">
        <v>283</v>
      </c>
      <c r="E1579" s="12" t="s">
        <v>1087</v>
      </c>
      <c r="F1579" s="13">
        <v>300</v>
      </c>
      <c r="G1579">
        <v>350</v>
      </c>
      <c r="H1579">
        <v>105000</v>
      </c>
      <c r="I1579" s="10">
        <v>36750</v>
      </c>
      <c r="J1579">
        <f t="shared" si="25"/>
        <v>304</v>
      </c>
    </row>
    <row r="1580" spans="1:10">
      <c r="A1580" s="4" t="s">
        <v>1104</v>
      </c>
      <c r="B1580" s="4">
        <v>1128299</v>
      </c>
      <c r="C1580" s="5">
        <v>44220</v>
      </c>
      <c r="D1580" s="4" t="s">
        <v>283</v>
      </c>
      <c r="E1580" s="12" t="s">
        <v>1087</v>
      </c>
      <c r="F1580" s="13">
        <v>400</v>
      </c>
      <c r="G1580">
        <v>350</v>
      </c>
      <c r="H1580">
        <v>140000</v>
      </c>
      <c r="I1580" s="10">
        <v>49000</v>
      </c>
      <c r="J1580">
        <f t="shared" si="25"/>
        <v>304</v>
      </c>
    </row>
    <row r="1581" spans="1:10">
      <c r="A1581" s="4" t="s">
        <v>1104</v>
      </c>
      <c r="B1581" s="4">
        <v>1128299</v>
      </c>
      <c r="C1581" s="5">
        <v>44220</v>
      </c>
      <c r="D1581" s="4" t="s">
        <v>283</v>
      </c>
      <c r="E1581" s="12" t="s">
        <v>1087</v>
      </c>
      <c r="F1581" s="13">
        <v>400</v>
      </c>
      <c r="G1581">
        <v>350</v>
      </c>
      <c r="H1581">
        <v>140000</v>
      </c>
      <c r="I1581" s="10">
        <v>49000</v>
      </c>
      <c r="J1581">
        <f t="shared" si="25"/>
        <v>304</v>
      </c>
    </row>
    <row r="1582" spans="1:10">
      <c r="A1582" s="4" t="s">
        <v>1104</v>
      </c>
      <c r="B1582" s="4">
        <v>1128299</v>
      </c>
      <c r="C1582" s="5">
        <v>44220</v>
      </c>
      <c r="D1582" s="4" t="s">
        <v>283</v>
      </c>
      <c r="E1582" s="12" t="s">
        <v>1087</v>
      </c>
      <c r="F1582" s="13">
        <v>400</v>
      </c>
      <c r="G1582">
        <v>200</v>
      </c>
      <c r="H1582">
        <v>80000</v>
      </c>
      <c r="I1582" s="10">
        <v>28000</v>
      </c>
      <c r="J1582">
        <f t="shared" si="25"/>
        <v>304</v>
      </c>
    </row>
    <row r="1583" spans="1:10">
      <c r="A1583" s="4" t="s">
        <v>1104</v>
      </c>
      <c r="B1583" s="4">
        <v>1128299</v>
      </c>
      <c r="C1583" s="5">
        <v>44220</v>
      </c>
      <c r="D1583" s="4" t="s">
        <v>283</v>
      </c>
      <c r="E1583" s="12" t="s">
        <v>1086</v>
      </c>
      <c r="F1583" s="13">
        <v>450</v>
      </c>
      <c r="G1583">
        <v>150</v>
      </c>
      <c r="H1583">
        <v>67500</v>
      </c>
      <c r="I1583" s="10">
        <v>27000</v>
      </c>
      <c r="J1583">
        <f t="shared" si="25"/>
        <v>304</v>
      </c>
    </row>
    <row r="1584" spans="1:10">
      <c r="A1584" s="4" t="s">
        <v>1104</v>
      </c>
      <c r="B1584" s="4">
        <v>1128299</v>
      </c>
      <c r="C1584" s="5">
        <v>44220</v>
      </c>
      <c r="D1584" s="4" t="s">
        <v>283</v>
      </c>
      <c r="E1584" s="12" t="s">
        <v>1087</v>
      </c>
      <c r="F1584" s="13">
        <v>400</v>
      </c>
      <c r="G1584">
        <v>400</v>
      </c>
      <c r="H1584">
        <v>160000</v>
      </c>
      <c r="I1584" s="10">
        <v>48000</v>
      </c>
      <c r="J1584">
        <f t="shared" si="25"/>
        <v>304</v>
      </c>
    </row>
    <row r="1585" spans="1:10">
      <c r="A1585" s="4" t="s">
        <v>1104</v>
      </c>
      <c r="B1585" s="4">
        <v>1128299</v>
      </c>
      <c r="C1585" s="5">
        <v>44251</v>
      </c>
      <c r="D1585" s="4" t="s">
        <v>283</v>
      </c>
      <c r="E1585" s="12" t="s">
        <v>1087</v>
      </c>
      <c r="F1585" s="13">
        <v>300</v>
      </c>
      <c r="G1585">
        <v>450</v>
      </c>
      <c r="H1585">
        <v>135000</v>
      </c>
      <c r="I1585" s="10">
        <v>47250</v>
      </c>
      <c r="J1585">
        <f t="shared" si="25"/>
        <v>304</v>
      </c>
    </row>
    <row r="1586" spans="1:10">
      <c r="A1586" s="4" t="s">
        <v>1104</v>
      </c>
      <c r="B1586" s="4">
        <v>1128299</v>
      </c>
      <c r="C1586" s="5">
        <v>44251</v>
      </c>
      <c r="D1586" s="4" t="s">
        <v>283</v>
      </c>
      <c r="E1586" s="12" t="s">
        <v>1086</v>
      </c>
      <c r="F1586" s="13">
        <v>400</v>
      </c>
      <c r="G1586">
        <v>350</v>
      </c>
      <c r="H1586">
        <v>140000</v>
      </c>
      <c r="I1586" s="10">
        <v>49000</v>
      </c>
      <c r="J1586">
        <f t="shared" si="25"/>
        <v>304</v>
      </c>
    </row>
    <row r="1587" spans="1:10">
      <c r="A1587" s="4" t="s">
        <v>1104</v>
      </c>
      <c r="B1587" s="4">
        <v>1128299</v>
      </c>
      <c r="C1587" s="5">
        <v>44251</v>
      </c>
      <c r="D1587" s="4" t="s">
        <v>283</v>
      </c>
      <c r="E1587" s="12" t="s">
        <v>1087</v>
      </c>
      <c r="F1587" s="13">
        <v>400</v>
      </c>
      <c r="G1587">
        <v>350</v>
      </c>
      <c r="H1587">
        <v>140000</v>
      </c>
      <c r="I1587" s="10">
        <v>49000</v>
      </c>
      <c r="J1587">
        <f t="shared" si="25"/>
        <v>304</v>
      </c>
    </row>
    <row r="1588" spans="1:10">
      <c r="A1588" s="4" t="s">
        <v>1104</v>
      </c>
      <c r="B1588" s="4">
        <v>1128299</v>
      </c>
      <c r="C1588" s="5">
        <v>44251</v>
      </c>
      <c r="D1588" s="4" t="s">
        <v>984</v>
      </c>
      <c r="E1588" s="12" t="s">
        <v>1087</v>
      </c>
      <c r="F1588" s="13">
        <v>400</v>
      </c>
      <c r="G1588">
        <v>200</v>
      </c>
      <c r="H1588">
        <v>80000</v>
      </c>
      <c r="I1588" s="10">
        <v>28000</v>
      </c>
      <c r="J1588">
        <f t="shared" si="25"/>
        <v>304</v>
      </c>
    </row>
    <row r="1589" spans="1:10">
      <c r="A1589" s="4" t="s">
        <v>1104</v>
      </c>
      <c r="B1589" s="4">
        <v>1128299</v>
      </c>
      <c r="C1589" s="5">
        <v>44251</v>
      </c>
      <c r="D1589" s="4" t="s">
        <v>984</v>
      </c>
      <c r="E1589" s="12" t="s">
        <v>1087</v>
      </c>
      <c r="F1589" s="13">
        <v>450</v>
      </c>
      <c r="G1589">
        <v>125</v>
      </c>
      <c r="H1589">
        <v>56250</v>
      </c>
      <c r="I1589" s="10">
        <v>22500</v>
      </c>
      <c r="J1589">
        <f t="shared" si="25"/>
        <v>304</v>
      </c>
    </row>
    <row r="1590" spans="1:10">
      <c r="A1590" s="4" t="s">
        <v>1104</v>
      </c>
      <c r="B1590" s="4">
        <v>1128299</v>
      </c>
      <c r="C1590" s="5">
        <v>44251</v>
      </c>
      <c r="D1590" s="4" t="s">
        <v>984</v>
      </c>
      <c r="E1590" s="12" t="s">
        <v>1087</v>
      </c>
      <c r="F1590" s="13">
        <v>400</v>
      </c>
      <c r="G1590">
        <v>325</v>
      </c>
      <c r="H1590">
        <v>130000</v>
      </c>
      <c r="I1590" s="10">
        <v>39000</v>
      </c>
      <c r="J1590">
        <f t="shared" si="25"/>
        <v>304</v>
      </c>
    </row>
    <row r="1591" spans="1:10">
      <c r="A1591" s="4" t="s">
        <v>1104</v>
      </c>
      <c r="B1591" s="4">
        <v>1128299</v>
      </c>
      <c r="C1591" s="5">
        <v>44278</v>
      </c>
      <c r="D1591" s="4" t="s">
        <v>984</v>
      </c>
      <c r="E1591" s="12" t="s">
        <v>1086</v>
      </c>
      <c r="F1591" s="13">
        <v>400</v>
      </c>
      <c r="G1591">
        <v>475</v>
      </c>
      <c r="H1591">
        <v>190000</v>
      </c>
      <c r="I1591" s="10">
        <v>66500</v>
      </c>
      <c r="J1591">
        <f t="shared" si="25"/>
        <v>304</v>
      </c>
    </row>
    <row r="1592" spans="1:10">
      <c r="A1592" s="4" t="s">
        <v>1104</v>
      </c>
      <c r="B1592" s="4">
        <v>1128299</v>
      </c>
      <c r="C1592" s="5">
        <v>44278</v>
      </c>
      <c r="D1592" s="4" t="s">
        <v>984</v>
      </c>
      <c r="E1592" s="12" t="s">
        <v>1086</v>
      </c>
      <c r="F1592" s="13">
        <v>500</v>
      </c>
      <c r="G1592">
        <v>325</v>
      </c>
      <c r="H1592">
        <v>162500</v>
      </c>
      <c r="I1592" s="10">
        <v>56875</v>
      </c>
      <c r="J1592">
        <f t="shared" si="25"/>
        <v>304</v>
      </c>
    </row>
    <row r="1593" spans="1:10">
      <c r="A1593" s="4" t="s">
        <v>1104</v>
      </c>
      <c r="B1593" s="4">
        <v>1128299</v>
      </c>
      <c r="C1593" s="5">
        <v>44278</v>
      </c>
      <c r="D1593" s="4" t="s">
        <v>984</v>
      </c>
      <c r="E1593" s="12" t="s">
        <v>1087</v>
      </c>
      <c r="F1593" s="13">
        <v>550</v>
      </c>
      <c r="G1593">
        <v>350</v>
      </c>
      <c r="H1593">
        <v>192500</v>
      </c>
      <c r="I1593" s="10">
        <v>67375</v>
      </c>
      <c r="J1593">
        <f t="shared" si="25"/>
        <v>304</v>
      </c>
    </row>
    <row r="1594" spans="1:10">
      <c r="A1594" s="4" t="s">
        <v>1104</v>
      </c>
      <c r="B1594" s="4">
        <v>1128299</v>
      </c>
      <c r="C1594" s="5">
        <v>44278</v>
      </c>
      <c r="D1594" s="4" t="s">
        <v>984</v>
      </c>
      <c r="E1594" s="12" t="s">
        <v>1087</v>
      </c>
      <c r="F1594" s="13">
        <v>500.00000000000006</v>
      </c>
      <c r="G1594">
        <v>250</v>
      </c>
      <c r="H1594">
        <v>125000.00000000001</v>
      </c>
      <c r="I1594" s="10">
        <v>43750</v>
      </c>
      <c r="J1594">
        <f t="shared" si="25"/>
        <v>304</v>
      </c>
    </row>
    <row r="1595" spans="1:10">
      <c r="A1595" s="4" t="s">
        <v>1104</v>
      </c>
      <c r="B1595" s="4">
        <v>1128299</v>
      </c>
      <c r="C1595" s="5">
        <v>44278</v>
      </c>
      <c r="D1595" s="4" t="s">
        <v>984</v>
      </c>
      <c r="E1595" s="12" t="s">
        <v>1086</v>
      </c>
      <c r="F1595" s="13">
        <v>550</v>
      </c>
      <c r="G1595">
        <v>100</v>
      </c>
      <c r="H1595">
        <v>55000</v>
      </c>
      <c r="I1595" s="10">
        <v>22000</v>
      </c>
      <c r="J1595">
        <f t="shared" si="25"/>
        <v>304</v>
      </c>
    </row>
    <row r="1596" spans="1:10">
      <c r="A1596" s="4" t="s">
        <v>1104</v>
      </c>
      <c r="B1596" s="4">
        <v>1128299</v>
      </c>
      <c r="C1596" s="5">
        <v>44278</v>
      </c>
      <c r="D1596" s="4" t="s">
        <v>984</v>
      </c>
      <c r="E1596" s="12" t="s">
        <v>1087</v>
      </c>
      <c r="F1596" s="13">
        <v>500</v>
      </c>
      <c r="G1596">
        <v>300</v>
      </c>
      <c r="H1596">
        <v>150000</v>
      </c>
      <c r="I1596" s="10">
        <v>45000</v>
      </c>
      <c r="J1596">
        <f t="shared" si="25"/>
        <v>304</v>
      </c>
    </row>
    <row r="1597" spans="1:10">
      <c r="A1597" s="4" t="s">
        <v>1104</v>
      </c>
      <c r="B1597" s="4">
        <v>1128299</v>
      </c>
      <c r="C1597" s="5">
        <v>44310</v>
      </c>
      <c r="D1597" s="4" t="s">
        <v>984</v>
      </c>
      <c r="E1597" s="12" t="s">
        <v>1087</v>
      </c>
      <c r="F1597" s="13">
        <v>550.00000000000011</v>
      </c>
      <c r="G1597">
        <v>475</v>
      </c>
      <c r="H1597">
        <v>261250.00000000003</v>
      </c>
      <c r="I1597" s="10">
        <v>91437.5</v>
      </c>
      <c r="J1597">
        <f t="shared" si="25"/>
        <v>304</v>
      </c>
    </row>
    <row r="1598" spans="1:10">
      <c r="A1598" s="4" t="s">
        <v>1104</v>
      </c>
      <c r="B1598" s="4">
        <v>1128299</v>
      </c>
      <c r="C1598" s="5">
        <v>44310</v>
      </c>
      <c r="D1598" s="4" t="s">
        <v>984</v>
      </c>
      <c r="E1598" s="12" t="s">
        <v>1087</v>
      </c>
      <c r="F1598" s="13">
        <v>600</v>
      </c>
      <c r="G1598">
        <v>275</v>
      </c>
      <c r="H1598">
        <v>165000</v>
      </c>
      <c r="I1598" s="10">
        <v>57750</v>
      </c>
      <c r="J1598">
        <f t="shared" si="25"/>
        <v>304</v>
      </c>
    </row>
    <row r="1599" spans="1:10">
      <c r="A1599" s="4" t="s">
        <v>1104</v>
      </c>
      <c r="B1599" s="4">
        <v>1128299</v>
      </c>
      <c r="C1599" s="5">
        <v>44310</v>
      </c>
      <c r="D1599" s="4" t="s">
        <v>984</v>
      </c>
      <c r="E1599" s="12" t="s">
        <v>1086</v>
      </c>
      <c r="F1599" s="13">
        <v>600</v>
      </c>
      <c r="G1599">
        <v>325</v>
      </c>
      <c r="H1599">
        <v>195000</v>
      </c>
      <c r="I1599" s="10">
        <v>68250</v>
      </c>
      <c r="J1599">
        <f t="shared" si="25"/>
        <v>304</v>
      </c>
    </row>
    <row r="1600" spans="1:10">
      <c r="A1600" s="4" t="s">
        <v>1104</v>
      </c>
      <c r="B1600" s="4">
        <v>1128299</v>
      </c>
      <c r="C1600" s="5">
        <v>44310</v>
      </c>
      <c r="D1600" s="4" t="s">
        <v>984</v>
      </c>
      <c r="E1600" s="12" t="s">
        <v>1086</v>
      </c>
      <c r="F1600" s="13">
        <v>450</v>
      </c>
      <c r="G1600">
        <v>225</v>
      </c>
      <c r="H1600">
        <v>101250</v>
      </c>
      <c r="I1600" s="10">
        <v>35437.5</v>
      </c>
      <c r="J1600">
        <f t="shared" si="25"/>
        <v>304</v>
      </c>
    </row>
    <row r="1601" spans="1:10">
      <c r="A1601" s="4" t="s">
        <v>1104</v>
      </c>
      <c r="B1601" s="4">
        <v>1128299</v>
      </c>
      <c r="C1601" s="5">
        <v>44310</v>
      </c>
      <c r="D1601" s="4" t="s">
        <v>984</v>
      </c>
      <c r="E1601" s="12" t="s">
        <v>1087</v>
      </c>
      <c r="F1601" s="13">
        <v>500</v>
      </c>
      <c r="G1601">
        <v>125</v>
      </c>
      <c r="H1601">
        <v>62500</v>
      </c>
      <c r="I1601" s="10">
        <v>25000</v>
      </c>
      <c r="J1601">
        <f t="shared" si="25"/>
        <v>304</v>
      </c>
    </row>
    <row r="1602" spans="1:10">
      <c r="A1602" s="4" t="s">
        <v>1104</v>
      </c>
      <c r="B1602" s="4">
        <v>1128299</v>
      </c>
      <c r="C1602" s="5">
        <v>44310</v>
      </c>
      <c r="D1602" s="4" t="s">
        <v>984</v>
      </c>
      <c r="E1602" s="12" t="s">
        <v>1087</v>
      </c>
      <c r="F1602" s="13">
        <v>650</v>
      </c>
      <c r="G1602">
        <v>300</v>
      </c>
      <c r="H1602">
        <v>195000</v>
      </c>
      <c r="I1602" s="10">
        <v>58500</v>
      </c>
      <c r="J1602">
        <f t="shared" si="25"/>
        <v>304</v>
      </c>
    </row>
    <row r="1603" spans="1:10">
      <c r="A1603" s="4" t="s">
        <v>1104</v>
      </c>
      <c r="B1603" s="4">
        <v>1128299</v>
      </c>
      <c r="C1603" s="5">
        <v>44341</v>
      </c>
      <c r="D1603" s="4" t="s">
        <v>984</v>
      </c>
      <c r="E1603" s="12" t="s">
        <v>1086</v>
      </c>
      <c r="F1603" s="13">
        <v>500.00000000000006</v>
      </c>
      <c r="G1603">
        <v>500</v>
      </c>
      <c r="H1603">
        <v>250000.00000000003</v>
      </c>
      <c r="I1603" s="10">
        <v>87500</v>
      </c>
      <c r="J1603">
        <f t="shared" si="25"/>
        <v>304</v>
      </c>
    </row>
    <row r="1604" spans="1:10">
      <c r="A1604" s="4" t="s">
        <v>1104</v>
      </c>
      <c r="B1604" s="4">
        <v>1128299</v>
      </c>
      <c r="C1604" s="5">
        <v>44341</v>
      </c>
      <c r="D1604" s="4" t="s">
        <v>984</v>
      </c>
      <c r="E1604" s="12" t="s">
        <v>1087</v>
      </c>
      <c r="F1604" s="13">
        <v>550</v>
      </c>
      <c r="G1604">
        <v>350</v>
      </c>
      <c r="H1604">
        <v>192500</v>
      </c>
      <c r="I1604" s="10">
        <v>67375</v>
      </c>
      <c r="J1604">
        <f t="shared" si="25"/>
        <v>304</v>
      </c>
    </row>
    <row r="1605" spans="1:10">
      <c r="A1605" s="4" t="s">
        <v>1104</v>
      </c>
      <c r="B1605" s="4">
        <v>1128299</v>
      </c>
      <c r="C1605" s="5">
        <v>44341</v>
      </c>
      <c r="D1605" s="4" t="s">
        <v>984</v>
      </c>
      <c r="E1605" s="12" t="s">
        <v>1086</v>
      </c>
      <c r="F1605" s="13">
        <v>550</v>
      </c>
      <c r="G1605">
        <v>350</v>
      </c>
      <c r="H1605">
        <v>192500</v>
      </c>
      <c r="I1605" s="10">
        <v>67375</v>
      </c>
      <c r="J1605">
        <f t="shared" ref="J1605:J1668" si="26">VLOOKUP(A1605,L$9:M$14,2,0)</f>
        <v>304</v>
      </c>
    </row>
    <row r="1606" spans="1:10">
      <c r="A1606" s="4" t="s">
        <v>1104</v>
      </c>
      <c r="B1606" s="4">
        <v>1128299</v>
      </c>
      <c r="C1606" s="5">
        <v>44341</v>
      </c>
      <c r="D1606" s="4" t="s">
        <v>984</v>
      </c>
      <c r="E1606" s="12" t="s">
        <v>1086</v>
      </c>
      <c r="F1606" s="13">
        <v>500</v>
      </c>
      <c r="G1606">
        <v>275</v>
      </c>
      <c r="H1606">
        <v>137500</v>
      </c>
      <c r="I1606" s="10">
        <v>48125</v>
      </c>
      <c r="J1606">
        <f t="shared" si="26"/>
        <v>304</v>
      </c>
    </row>
    <row r="1607" spans="1:10">
      <c r="A1607" s="4" t="s">
        <v>1104</v>
      </c>
      <c r="B1607" s="4">
        <v>1128299</v>
      </c>
      <c r="C1607" s="5">
        <v>44341</v>
      </c>
      <c r="D1607" s="4" t="s">
        <v>984</v>
      </c>
      <c r="E1607" s="12" t="s">
        <v>1086</v>
      </c>
      <c r="F1607" s="13">
        <v>450</v>
      </c>
      <c r="G1607">
        <v>175</v>
      </c>
      <c r="H1607">
        <v>78750</v>
      </c>
      <c r="I1607" s="10">
        <v>31500</v>
      </c>
      <c r="J1607">
        <f t="shared" si="26"/>
        <v>304</v>
      </c>
    </row>
    <row r="1608" spans="1:10">
      <c r="A1608" s="4" t="s">
        <v>1104</v>
      </c>
      <c r="B1608" s="4">
        <v>1128299</v>
      </c>
      <c r="C1608" s="5">
        <v>44341</v>
      </c>
      <c r="D1608" s="4" t="s">
        <v>984</v>
      </c>
      <c r="E1608" s="12" t="s">
        <v>1087</v>
      </c>
      <c r="F1608" s="13">
        <v>600</v>
      </c>
      <c r="G1608">
        <v>525</v>
      </c>
      <c r="H1608">
        <v>315000</v>
      </c>
      <c r="I1608" s="10">
        <v>94500</v>
      </c>
      <c r="J1608">
        <f t="shared" si="26"/>
        <v>304</v>
      </c>
    </row>
    <row r="1609" spans="1:10">
      <c r="A1609" s="4" t="s">
        <v>1104</v>
      </c>
      <c r="B1609" s="4">
        <v>1128299</v>
      </c>
      <c r="C1609" s="5">
        <v>44371</v>
      </c>
      <c r="D1609" s="4" t="s">
        <v>984</v>
      </c>
      <c r="E1609" s="12" t="s">
        <v>1087</v>
      </c>
      <c r="F1609" s="13">
        <v>550</v>
      </c>
      <c r="G1609">
        <v>775</v>
      </c>
      <c r="H1609">
        <v>426250</v>
      </c>
      <c r="I1609" s="10">
        <v>149187.5</v>
      </c>
      <c r="J1609">
        <f t="shared" si="26"/>
        <v>304</v>
      </c>
    </row>
    <row r="1610" spans="1:10">
      <c r="A1610" s="4" t="s">
        <v>1104</v>
      </c>
      <c r="B1610" s="4">
        <v>1128299</v>
      </c>
      <c r="C1610" s="5">
        <v>44371</v>
      </c>
      <c r="D1610" s="4" t="s">
        <v>984</v>
      </c>
      <c r="E1610" s="12" t="s">
        <v>1086</v>
      </c>
      <c r="F1610" s="13">
        <v>650</v>
      </c>
      <c r="G1610">
        <v>650</v>
      </c>
      <c r="H1610">
        <v>422500</v>
      </c>
      <c r="I1610" s="10">
        <v>147875</v>
      </c>
      <c r="J1610">
        <f t="shared" si="26"/>
        <v>304</v>
      </c>
    </row>
    <row r="1611" spans="1:10">
      <c r="A1611" s="4" t="s">
        <v>1104</v>
      </c>
      <c r="B1611" s="4">
        <v>1128299</v>
      </c>
      <c r="C1611" s="5">
        <v>44371</v>
      </c>
      <c r="D1611" s="4" t="s">
        <v>984</v>
      </c>
      <c r="E1611" s="12" t="s">
        <v>1086</v>
      </c>
      <c r="F1611" s="13">
        <v>800.00000000000011</v>
      </c>
      <c r="G1611">
        <v>650</v>
      </c>
      <c r="H1611">
        <v>520000.00000000006</v>
      </c>
      <c r="I1611" s="10">
        <v>182000</v>
      </c>
      <c r="J1611">
        <f t="shared" si="26"/>
        <v>304</v>
      </c>
    </row>
    <row r="1612" spans="1:10">
      <c r="A1612" s="4" t="s">
        <v>1104</v>
      </c>
      <c r="B1612" s="4">
        <v>1128299</v>
      </c>
      <c r="C1612" s="5">
        <v>44371</v>
      </c>
      <c r="D1612" s="4" t="s">
        <v>984</v>
      </c>
      <c r="E1612" s="12" t="s">
        <v>1086</v>
      </c>
      <c r="F1612" s="13">
        <v>800</v>
      </c>
      <c r="G1612">
        <v>525</v>
      </c>
      <c r="H1612">
        <v>420000</v>
      </c>
      <c r="I1612" s="10">
        <v>147000</v>
      </c>
      <c r="J1612">
        <f t="shared" si="26"/>
        <v>304</v>
      </c>
    </row>
    <row r="1613" spans="1:10">
      <c r="A1613" s="4" t="s">
        <v>1104</v>
      </c>
      <c r="B1613" s="4">
        <v>1128299</v>
      </c>
      <c r="C1613" s="5">
        <v>44371</v>
      </c>
      <c r="D1613" s="4" t="s">
        <v>984</v>
      </c>
      <c r="E1613" s="12" t="s">
        <v>1086</v>
      </c>
      <c r="F1613" s="13">
        <v>900</v>
      </c>
      <c r="G1613">
        <v>400</v>
      </c>
      <c r="H1613">
        <v>360000</v>
      </c>
      <c r="I1613" s="10">
        <v>144000</v>
      </c>
      <c r="J1613">
        <f t="shared" si="26"/>
        <v>304</v>
      </c>
    </row>
    <row r="1614" spans="1:10">
      <c r="A1614" s="4" t="s">
        <v>1104</v>
      </c>
      <c r="B1614" s="4">
        <v>1128299</v>
      </c>
      <c r="C1614" s="5">
        <v>44371</v>
      </c>
      <c r="D1614" s="4" t="s">
        <v>984</v>
      </c>
      <c r="E1614" s="12" t="s">
        <v>1086</v>
      </c>
      <c r="F1614" s="13">
        <v>1050</v>
      </c>
      <c r="G1614">
        <v>700</v>
      </c>
      <c r="H1614">
        <v>735000</v>
      </c>
      <c r="I1614" s="10">
        <v>220500</v>
      </c>
      <c r="J1614">
        <f t="shared" si="26"/>
        <v>304</v>
      </c>
    </row>
    <row r="1615" spans="1:10">
      <c r="A1615" s="4" t="s">
        <v>1104</v>
      </c>
      <c r="B1615" s="4">
        <v>1128299</v>
      </c>
      <c r="C1615" s="5">
        <v>44400</v>
      </c>
      <c r="D1615" s="4" t="s">
        <v>984</v>
      </c>
      <c r="E1615" s="12" t="s">
        <v>1086</v>
      </c>
      <c r="F1615" s="13">
        <v>850</v>
      </c>
      <c r="G1615">
        <v>850</v>
      </c>
      <c r="H1615">
        <v>722500</v>
      </c>
      <c r="I1615" s="10">
        <v>252875</v>
      </c>
      <c r="J1615">
        <f t="shared" si="26"/>
        <v>304</v>
      </c>
    </row>
    <row r="1616" spans="1:10">
      <c r="A1616" s="4" t="s">
        <v>1104</v>
      </c>
      <c r="B1616" s="4">
        <v>1128299</v>
      </c>
      <c r="C1616" s="5">
        <v>44400</v>
      </c>
      <c r="D1616" s="4" t="s">
        <v>984</v>
      </c>
      <c r="E1616" s="12" t="s">
        <v>1086</v>
      </c>
      <c r="F1616" s="13">
        <v>900</v>
      </c>
      <c r="G1616">
        <v>700</v>
      </c>
      <c r="H1616">
        <v>630000</v>
      </c>
      <c r="I1616" s="10">
        <v>220500</v>
      </c>
      <c r="J1616">
        <f t="shared" si="26"/>
        <v>304</v>
      </c>
    </row>
    <row r="1617" spans="1:10">
      <c r="A1617" s="4" t="s">
        <v>1104</v>
      </c>
      <c r="B1617" s="4">
        <v>1128299</v>
      </c>
      <c r="C1617" s="5">
        <v>44400</v>
      </c>
      <c r="D1617" s="4" t="s">
        <v>984</v>
      </c>
      <c r="E1617" s="12" t="s">
        <v>1087</v>
      </c>
      <c r="F1617" s="13">
        <v>900</v>
      </c>
      <c r="G1617">
        <v>650</v>
      </c>
      <c r="H1617">
        <v>585000</v>
      </c>
      <c r="I1617" s="10">
        <v>204750</v>
      </c>
      <c r="J1617">
        <f t="shared" si="26"/>
        <v>304</v>
      </c>
    </row>
    <row r="1618" spans="1:10">
      <c r="A1618" s="4" t="s">
        <v>1104</v>
      </c>
      <c r="B1618" s="4">
        <v>1128299</v>
      </c>
      <c r="C1618" s="5">
        <v>44400</v>
      </c>
      <c r="D1618" s="4" t="s">
        <v>984</v>
      </c>
      <c r="E1618" s="12" t="s">
        <v>1087</v>
      </c>
      <c r="F1618" s="13">
        <v>850.00000000000011</v>
      </c>
      <c r="G1618">
        <v>550</v>
      </c>
      <c r="H1618">
        <v>467500.00000000006</v>
      </c>
      <c r="I1618" s="10">
        <v>163625</v>
      </c>
      <c r="J1618">
        <f t="shared" si="26"/>
        <v>304</v>
      </c>
    </row>
    <row r="1619" spans="1:10">
      <c r="A1619" s="4" t="s">
        <v>1104</v>
      </c>
      <c r="B1619" s="4">
        <v>1128299</v>
      </c>
      <c r="C1619" s="5">
        <v>44400</v>
      </c>
      <c r="D1619" s="4" t="s">
        <v>984</v>
      </c>
      <c r="E1619" s="12" t="s">
        <v>1087</v>
      </c>
      <c r="F1619" s="13">
        <v>900</v>
      </c>
      <c r="G1619">
        <v>600</v>
      </c>
      <c r="H1619">
        <v>540000</v>
      </c>
      <c r="I1619" s="10">
        <v>216000</v>
      </c>
      <c r="J1619">
        <f t="shared" si="26"/>
        <v>304</v>
      </c>
    </row>
    <row r="1620" spans="1:10">
      <c r="A1620" s="4" t="s">
        <v>1104</v>
      </c>
      <c r="B1620" s="4">
        <v>1128299</v>
      </c>
      <c r="C1620" s="5">
        <v>44400</v>
      </c>
      <c r="D1620" s="4" t="s">
        <v>984</v>
      </c>
      <c r="E1620" s="12" t="s">
        <v>1087</v>
      </c>
      <c r="F1620" s="13">
        <v>1050</v>
      </c>
      <c r="G1620">
        <v>600</v>
      </c>
      <c r="H1620">
        <v>630000</v>
      </c>
      <c r="I1620" s="10">
        <v>189000</v>
      </c>
      <c r="J1620">
        <f t="shared" si="26"/>
        <v>304</v>
      </c>
    </row>
    <row r="1621" spans="1:10">
      <c r="A1621" s="4" t="s">
        <v>1104</v>
      </c>
      <c r="B1621" s="4">
        <v>1128299</v>
      </c>
      <c r="C1621" s="5">
        <v>44432</v>
      </c>
      <c r="D1621" s="4" t="s">
        <v>984</v>
      </c>
      <c r="E1621" s="12" t="s">
        <v>1087</v>
      </c>
      <c r="F1621" s="13">
        <v>900</v>
      </c>
      <c r="G1621">
        <v>800</v>
      </c>
      <c r="H1621">
        <v>720000</v>
      </c>
      <c r="I1621" s="10">
        <v>252000</v>
      </c>
      <c r="J1621">
        <f t="shared" si="26"/>
        <v>304</v>
      </c>
    </row>
    <row r="1622" spans="1:10">
      <c r="A1622" s="4" t="s">
        <v>1104</v>
      </c>
      <c r="B1622" s="4">
        <v>1128299</v>
      </c>
      <c r="C1622" s="5">
        <v>44432</v>
      </c>
      <c r="D1622" s="4" t="s">
        <v>984</v>
      </c>
      <c r="E1622" s="12" t="s">
        <v>1087</v>
      </c>
      <c r="F1622" s="13">
        <v>800</v>
      </c>
      <c r="G1622">
        <v>775</v>
      </c>
      <c r="H1622">
        <v>620000</v>
      </c>
      <c r="I1622" s="10">
        <v>217000</v>
      </c>
      <c r="J1622">
        <f t="shared" si="26"/>
        <v>304</v>
      </c>
    </row>
    <row r="1623" spans="1:10">
      <c r="A1623" s="4" t="s">
        <v>1104</v>
      </c>
      <c r="B1623" s="4">
        <v>1128299</v>
      </c>
      <c r="C1623" s="5">
        <v>44432</v>
      </c>
      <c r="D1623" s="4" t="s">
        <v>984</v>
      </c>
      <c r="E1623" s="12" t="s">
        <v>1086</v>
      </c>
      <c r="F1623" s="13">
        <v>700</v>
      </c>
      <c r="G1623">
        <v>650</v>
      </c>
      <c r="H1623">
        <v>455000</v>
      </c>
      <c r="I1623" s="10">
        <v>159250</v>
      </c>
      <c r="J1623">
        <f t="shared" si="26"/>
        <v>304</v>
      </c>
    </row>
    <row r="1624" spans="1:10">
      <c r="A1624" s="4" t="s">
        <v>1104</v>
      </c>
      <c r="B1624" s="4">
        <v>1128299</v>
      </c>
      <c r="C1624" s="5">
        <v>44432</v>
      </c>
      <c r="D1624" s="4" t="s">
        <v>984</v>
      </c>
      <c r="E1624" s="12" t="s">
        <v>1087</v>
      </c>
      <c r="F1624" s="13">
        <v>700</v>
      </c>
      <c r="G1624">
        <v>425</v>
      </c>
      <c r="H1624">
        <v>297500</v>
      </c>
      <c r="I1624" s="10">
        <v>104125</v>
      </c>
      <c r="J1624">
        <f t="shared" si="26"/>
        <v>304</v>
      </c>
    </row>
    <row r="1625" spans="1:10">
      <c r="A1625" s="4" t="s">
        <v>1104</v>
      </c>
      <c r="B1625" s="4">
        <v>1128299</v>
      </c>
      <c r="C1625" s="5">
        <v>44432</v>
      </c>
      <c r="D1625" s="4" t="s">
        <v>984</v>
      </c>
      <c r="E1625" s="12" t="s">
        <v>1086</v>
      </c>
      <c r="F1625" s="13">
        <v>700</v>
      </c>
      <c r="G1625">
        <v>425</v>
      </c>
      <c r="H1625">
        <v>297500</v>
      </c>
      <c r="I1625" s="10">
        <v>119000</v>
      </c>
      <c r="J1625">
        <f t="shared" si="26"/>
        <v>304</v>
      </c>
    </row>
    <row r="1626" spans="1:10">
      <c r="A1626" s="4" t="s">
        <v>1104</v>
      </c>
      <c r="B1626" s="4">
        <v>1128299</v>
      </c>
      <c r="C1626" s="5">
        <v>44432</v>
      </c>
      <c r="D1626" s="4" t="s">
        <v>984</v>
      </c>
      <c r="E1626" s="12" t="s">
        <v>1087</v>
      </c>
      <c r="F1626" s="13">
        <v>750</v>
      </c>
      <c r="G1626">
        <v>250</v>
      </c>
      <c r="H1626">
        <v>187500</v>
      </c>
      <c r="I1626" s="10">
        <v>56250</v>
      </c>
      <c r="J1626">
        <f t="shared" si="26"/>
        <v>304</v>
      </c>
    </row>
    <row r="1627" spans="1:10">
      <c r="A1627" s="4" t="s">
        <v>1104</v>
      </c>
      <c r="B1627" s="4">
        <v>1128299</v>
      </c>
      <c r="C1627" s="5">
        <v>44464</v>
      </c>
      <c r="D1627" s="4" t="s">
        <v>984</v>
      </c>
      <c r="E1627" s="12" t="s">
        <v>1087</v>
      </c>
      <c r="F1627" s="13">
        <v>500</v>
      </c>
      <c r="G1627">
        <v>450</v>
      </c>
      <c r="H1627">
        <v>225000</v>
      </c>
      <c r="I1627" s="10">
        <v>78750</v>
      </c>
      <c r="J1627">
        <f t="shared" si="26"/>
        <v>304</v>
      </c>
    </row>
    <row r="1628" spans="1:10">
      <c r="A1628" s="4" t="s">
        <v>1104</v>
      </c>
      <c r="B1628" s="4">
        <v>1128299</v>
      </c>
      <c r="C1628" s="5">
        <v>44464</v>
      </c>
      <c r="D1628" s="4" t="s">
        <v>984</v>
      </c>
      <c r="E1628" s="12" t="s">
        <v>1087</v>
      </c>
      <c r="F1628" s="13">
        <v>550.00000000000011</v>
      </c>
      <c r="G1628">
        <v>450</v>
      </c>
      <c r="H1628">
        <v>247500.00000000003</v>
      </c>
      <c r="I1628" s="10">
        <v>86625</v>
      </c>
      <c r="J1628">
        <f t="shared" si="26"/>
        <v>304</v>
      </c>
    </row>
    <row r="1629" spans="1:10">
      <c r="A1629" s="4" t="s">
        <v>1104</v>
      </c>
      <c r="B1629" s="4">
        <v>1128299</v>
      </c>
      <c r="C1629" s="5">
        <v>44464</v>
      </c>
      <c r="D1629" s="4" t="s">
        <v>984</v>
      </c>
      <c r="E1629" s="12" t="s">
        <v>1087</v>
      </c>
      <c r="F1629" s="13">
        <v>500.00000000000006</v>
      </c>
      <c r="G1629">
        <v>250</v>
      </c>
      <c r="H1629">
        <v>125000.00000000001</v>
      </c>
      <c r="I1629" s="10">
        <v>43750</v>
      </c>
      <c r="J1629">
        <f t="shared" si="26"/>
        <v>304</v>
      </c>
    </row>
    <row r="1630" spans="1:10">
      <c r="A1630" s="4" t="s">
        <v>1104</v>
      </c>
      <c r="B1630" s="4">
        <v>1128299</v>
      </c>
      <c r="C1630" s="5">
        <v>44464</v>
      </c>
      <c r="D1630" s="4" t="s">
        <v>984</v>
      </c>
      <c r="E1630" s="12" t="s">
        <v>1087</v>
      </c>
      <c r="F1630" s="13">
        <v>500</v>
      </c>
      <c r="G1630">
        <v>200</v>
      </c>
      <c r="H1630">
        <v>100000</v>
      </c>
      <c r="I1630" s="10">
        <v>35000</v>
      </c>
      <c r="J1630">
        <f t="shared" si="26"/>
        <v>304</v>
      </c>
    </row>
    <row r="1631" spans="1:10">
      <c r="A1631" s="4" t="s">
        <v>1104</v>
      </c>
      <c r="B1631" s="4">
        <v>1128299</v>
      </c>
      <c r="C1631" s="5">
        <v>44464</v>
      </c>
      <c r="D1631" s="4" t="s">
        <v>984</v>
      </c>
      <c r="E1631" s="12" t="s">
        <v>1086</v>
      </c>
      <c r="F1631" s="13">
        <v>600</v>
      </c>
      <c r="G1631">
        <v>225</v>
      </c>
      <c r="H1631">
        <v>135000</v>
      </c>
      <c r="I1631" s="10">
        <v>54000</v>
      </c>
      <c r="J1631">
        <f t="shared" si="26"/>
        <v>304</v>
      </c>
    </row>
    <row r="1632" spans="1:10">
      <c r="A1632" s="4" t="s">
        <v>1104</v>
      </c>
      <c r="B1632" s="4">
        <v>1128299</v>
      </c>
      <c r="C1632" s="5">
        <v>44464</v>
      </c>
      <c r="D1632" s="4" t="s">
        <v>984</v>
      </c>
      <c r="E1632" s="12" t="s">
        <v>1086</v>
      </c>
      <c r="F1632" s="13">
        <v>450</v>
      </c>
      <c r="G1632">
        <v>250</v>
      </c>
      <c r="H1632">
        <v>112500</v>
      </c>
      <c r="I1632" s="10">
        <v>33750</v>
      </c>
      <c r="J1632">
        <f t="shared" si="26"/>
        <v>304</v>
      </c>
    </row>
    <row r="1633" spans="1:10">
      <c r="A1633" s="4" t="s">
        <v>1104</v>
      </c>
      <c r="B1633" s="4">
        <v>1128299</v>
      </c>
      <c r="C1633" s="5">
        <v>44493</v>
      </c>
      <c r="D1633" s="4" t="s">
        <v>984</v>
      </c>
      <c r="E1633" s="12" t="s">
        <v>1087</v>
      </c>
      <c r="F1633" s="13">
        <v>400</v>
      </c>
      <c r="G1633">
        <v>350</v>
      </c>
      <c r="H1633">
        <v>140000</v>
      </c>
      <c r="I1633" s="10">
        <v>49000</v>
      </c>
      <c r="J1633">
        <f t="shared" si="26"/>
        <v>304</v>
      </c>
    </row>
    <row r="1634" spans="1:10">
      <c r="A1634" s="4" t="s">
        <v>1104</v>
      </c>
      <c r="B1634" s="4">
        <v>1128299</v>
      </c>
      <c r="C1634" s="5">
        <v>44493</v>
      </c>
      <c r="D1634" s="4" t="s">
        <v>984</v>
      </c>
      <c r="E1634" s="12" t="s">
        <v>1086</v>
      </c>
      <c r="F1634" s="13">
        <v>550</v>
      </c>
      <c r="G1634">
        <v>525</v>
      </c>
      <c r="H1634">
        <v>288750</v>
      </c>
      <c r="I1634" s="10">
        <v>101062.5</v>
      </c>
      <c r="J1634">
        <f t="shared" si="26"/>
        <v>304</v>
      </c>
    </row>
    <row r="1635" spans="1:10">
      <c r="A1635" s="4" t="s">
        <v>1104</v>
      </c>
      <c r="B1635" s="4">
        <v>1128299</v>
      </c>
      <c r="C1635" s="5">
        <v>44493</v>
      </c>
      <c r="D1635" s="4" t="s">
        <v>984</v>
      </c>
      <c r="E1635" s="12" t="s">
        <v>1087</v>
      </c>
      <c r="F1635" s="13">
        <v>500</v>
      </c>
      <c r="G1635">
        <v>350</v>
      </c>
      <c r="H1635">
        <v>175000</v>
      </c>
      <c r="I1635" s="10">
        <v>61250</v>
      </c>
      <c r="J1635">
        <f t="shared" si="26"/>
        <v>304</v>
      </c>
    </row>
    <row r="1636" spans="1:10">
      <c r="A1636" s="4" t="s">
        <v>1104</v>
      </c>
      <c r="B1636" s="4">
        <v>1128299</v>
      </c>
      <c r="C1636" s="5">
        <v>44493</v>
      </c>
      <c r="D1636" s="4" t="s">
        <v>984</v>
      </c>
      <c r="E1636" s="12" t="s">
        <v>1086</v>
      </c>
      <c r="F1636" s="13">
        <v>450</v>
      </c>
      <c r="G1636">
        <v>325</v>
      </c>
      <c r="H1636">
        <v>146250</v>
      </c>
      <c r="I1636" s="10">
        <v>51187.5</v>
      </c>
      <c r="J1636">
        <f t="shared" si="26"/>
        <v>304</v>
      </c>
    </row>
    <row r="1637" spans="1:10">
      <c r="A1637" s="4" t="s">
        <v>1104</v>
      </c>
      <c r="B1637" s="4">
        <v>1128299</v>
      </c>
      <c r="C1637" s="5">
        <v>44493</v>
      </c>
      <c r="D1637" s="4" t="s">
        <v>984</v>
      </c>
      <c r="E1637" s="12" t="s">
        <v>1088</v>
      </c>
      <c r="F1637" s="13">
        <v>550</v>
      </c>
      <c r="G1637">
        <v>300</v>
      </c>
      <c r="H1637">
        <v>165000</v>
      </c>
      <c r="I1637" s="10">
        <v>66000</v>
      </c>
      <c r="J1637">
        <f t="shared" si="26"/>
        <v>304</v>
      </c>
    </row>
    <row r="1638" spans="1:10">
      <c r="A1638" s="4" t="s">
        <v>1104</v>
      </c>
      <c r="B1638" s="4">
        <v>1128299</v>
      </c>
      <c r="C1638" s="5">
        <v>44493</v>
      </c>
      <c r="D1638" s="4" t="s">
        <v>984</v>
      </c>
      <c r="E1638" s="12" t="s">
        <v>1087</v>
      </c>
      <c r="F1638" s="13">
        <v>600</v>
      </c>
      <c r="G1638">
        <v>350</v>
      </c>
      <c r="H1638">
        <v>210000</v>
      </c>
      <c r="I1638" s="10">
        <v>63000</v>
      </c>
      <c r="J1638">
        <f t="shared" si="26"/>
        <v>304</v>
      </c>
    </row>
    <row r="1639" spans="1:10">
      <c r="A1639" s="4" t="s">
        <v>1104</v>
      </c>
      <c r="B1639" s="4">
        <v>1128299</v>
      </c>
      <c r="C1639" s="5">
        <v>44524</v>
      </c>
      <c r="D1639" s="4" t="s">
        <v>984</v>
      </c>
      <c r="E1639" s="12" t="s">
        <v>1087</v>
      </c>
      <c r="F1639" s="13">
        <v>450.00000000000006</v>
      </c>
      <c r="G1639">
        <v>575</v>
      </c>
      <c r="H1639">
        <v>258750.00000000003</v>
      </c>
      <c r="I1639" s="10">
        <v>90562.5</v>
      </c>
      <c r="J1639">
        <f t="shared" si="26"/>
        <v>304</v>
      </c>
    </row>
    <row r="1640" spans="1:10">
      <c r="A1640" s="4" t="s">
        <v>1104</v>
      </c>
      <c r="B1640" s="4">
        <v>1128299</v>
      </c>
      <c r="C1640" s="5">
        <v>44524</v>
      </c>
      <c r="D1640" s="4" t="s">
        <v>984</v>
      </c>
      <c r="E1640" s="12" t="s">
        <v>1086</v>
      </c>
      <c r="F1640" s="13">
        <v>500</v>
      </c>
      <c r="G1640">
        <v>650</v>
      </c>
      <c r="H1640">
        <v>325000</v>
      </c>
      <c r="I1640" s="10">
        <v>113750</v>
      </c>
      <c r="J1640">
        <f t="shared" si="26"/>
        <v>304</v>
      </c>
    </row>
    <row r="1641" spans="1:10">
      <c r="A1641" s="4" t="s">
        <v>1104</v>
      </c>
      <c r="B1641" s="4">
        <v>1128299</v>
      </c>
      <c r="C1641" s="5">
        <v>44524</v>
      </c>
      <c r="D1641" s="4" t="s">
        <v>984</v>
      </c>
      <c r="E1641" s="12" t="s">
        <v>1086</v>
      </c>
      <c r="F1641" s="13">
        <v>450</v>
      </c>
      <c r="G1641">
        <v>475</v>
      </c>
      <c r="H1641">
        <v>213750</v>
      </c>
      <c r="I1641" s="10">
        <v>74812.5</v>
      </c>
      <c r="J1641">
        <f t="shared" si="26"/>
        <v>304</v>
      </c>
    </row>
    <row r="1642" spans="1:10">
      <c r="A1642" s="4" t="s">
        <v>1104</v>
      </c>
      <c r="B1642" s="4">
        <v>1128299</v>
      </c>
      <c r="C1642" s="5">
        <v>44524</v>
      </c>
      <c r="D1642" s="4" t="s">
        <v>984</v>
      </c>
      <c r="E1642" s="12" t="s">
        <v>1087</v>
      </c>
      <c r="F1642" s="13">
        <v>550.00000000000011</v>
      </c>
      <c r="G1642">
        <v>450</v>
      </c>
      <c r="H1642">
        <v>247500.00000000003</v>
      </c>
      <c r="I1642" s="10">
        <v>86625</v>
      </c>
      <c r="J1642">
        <f t="shared" si="26"/>
        <v>304</v>
      </c>
    </row>
    <row r="1643" spans="1:10">
      <c r="A1643" s="4" t="s">
        <v>1104</v>
      </c>
      <c r="B1643" s="4">
        <v>1128299</v>
      </c>
      <c r="C1643" s="5">
        <v>44524</v>
      </c>
      <c r="D1643" s="4" t="s">
        <v>984</v>
      </c>
      <c r="E1643" s="12" t="s">
        <v>1087</v>
      </c>
      <c r="F1643" s="13">
        <v>750</v>
      </c>
      <c r="G1643">
        <v>425</v>
      </c>
      <c r="H1643">
        <v>318750</v>
      </c>
      <c r="I1643" s="10">
        <v>127500</v>
      </c>
      <c r="J1643">
        <f t="shared" si="26"/>
        <v>304</v>
      </c>
    </row>
    <row r="1644" spans="1:10">
      <c r="A1644" s="4" t="s">
        <v>1104</v>
      </c>
      <c r="B1644" s="4">
        <v>1128299</v>
      </c>
      <c r="C1644" s="5">
        <v>44524</v>
      </c>
      <c r="D1644" s="4" t="s">
        <v>984</v>
      </c>
      <c r="E1644" s="12" t="s">
        <v>1087</v>
      </c>
      <c r="F1644" s="13">
        <v>800</v>
      </c>
      <c r="G1644">
        <v>550</v>
      </c>
      <c r="H1644">
        <v>440000</v>
      </c>
      <c r="I1644" s="10">
        <v>132000</v>
      </c>
      <c r="J1644">
        <f t="shared" si="26"/>
        <v>304</v>
      </c>
    </row>
    <row r="1645" spans="1:10">
      <c r="A1645" s="4" t="s">
        <v>1104</v>
      </c>
      <c r="B1645" s="4">
        <v>1128299</v>
      </c>
      <c r="C1645" s="5">
        <v>44553</v>
      </c>
      <c r="D1645" s="4" t="s">
        <v>984</v>
      </c>
      <c r="E1645" s="12" t="s">
        <v>1087</v>
      </c>
      <c r="F1645" s="13">
        <v>650.00000000000011</v>
      </c>
      <c r="G1645">
        <v>750</v>
      </c>
      <c r="H1645">
        <v>487500.00000000006</v>
      </c>
      <c r="I1645" s="10">
        <v>170625</v>
      </c>
      <c r="J1645">
        <f t="shared" si="26"/>
        <v>304</v>
      </c>
    </row>
    <row r="1646" spans="1:10">
      <c r="A1646" s="4" t="s">
        <v>1104</v>
      </c>
      <c r="B1646" s="4">
        <v>1128299</v>
      </c>
      <c r="C1646" s="5">
        <v>44553</v>
      </c>
      <c r="D1646" s="4" t="s">
        <v>984</v>
      </c>
      <c r="E1646" s="12" t="s">
        <v>1087</v>
      </c>
      <c r="F1646" s="13">
        <v>750</v>
      </c>
      <c r="G1646">
        <v>750</v>
      </c>
      <c r="H1646">
        <v>562500</v>
      </c>
      <c r="I1646" s="10">
        <v>196875</v>
      </c>
      <c r="J1646">
        <f t="shared" si="26"/>
        <v>304</v>
      </c>
    </row>
    <row r="1647" spans="1:10">
      <c r="A1647" s="4" t="s">
        <v>1104</v>
      </c>
      <c r="B1647" s="4">
        <v>1128299</v>
      </c>
      <c r="C1647" s="5">
        <v>44553</v>
      </c>
      <c r="D1647" s="4" t="s">
        <v>984</v>
      </c>
      <c r="E1647" s="12" t="s">
        <v>1087</v>
      </c>
      <c r="F1647" s="13">
        <v>700</v>
      </c>
      <c r="G1647">
        <v>550</v>
      </c>
      <c r="H1647">
        <v>385000</v>
      </c>
      <c r="I1647" s="10">
        <v>134750</v>
      </c>
      <c r="J1647">
        <f t="shared" si="26"/>
        <v>304</v>
      </c>
    </row>
    <row r="1648" spans="1:10">
      <c r="A1648" s="4" t="s">
        <v>1104</v>
      </c>
      <c r="B1648" s="4">
        <v>1128299</v>
      </c>
      <c r="C1648" s="5">
        <v>44553</v>
      </c>
      <c r="D1648" s="4" t="s">
        <v>984</v>
      </c>
      <c r="E1648" s="12" t="s">
        <v>1086</v>
      </c>
      <c r="F1648" s="13">
        <v>700</v>
      </c>
      <c r="G1648">
        <v>550</v>
      </c>
      <c r="H1648">
        <v>385000</v>
      </c>
      <c r="I1648" s="10">
        <v>134750</v>
      </c>
      <c r="J1648">
        <f t="shared" si="26"/>
        <v>304</v>
      </c>
    </row>
    <row r="1649" spans="1:10">
      <c r="A1649" s="4" t="s">
        <v>1104</v>
      </c>
      <c r="B1649" s="4">
        <v>1128299</v>
      </c>
      <c r="C1649" s="5">
        <v>44553</v>
      </c>
      <c r="D1649" s="4" t="s">
        <v>984</v>
      </c>
      <c r="E1649" s="12" t="s">
        <v>1086</v>
      </c>
      <c r="F1649" s="13">
        <v>800</v>
      </c>
      <c r="G1649">
        <v>475</v>
      </c>
      <c r="H1649">
        <v>380000</v>
      </c>
      <c r="I1649" s="10">
        <v>152000</v>
      </c>
      <c r="J1649">
        <f t="shared" si="26"/>
        <v>304</v>
      </c>
    </row>
    <row r="1650" spans="1:10">
      <c r="A1650" s="4" t="s">
        <v>1104</v>
      </c>
      <c r="B1650" s="4">
        <v>1128299</v>
      </c>
      <c r="C1650" s="5">
        <v>44553</v>
      </c>
      <c r="D1650" s="4" t="s">
        <v>984</v>
      </c>
      <c r="E1650" s="12" t="s">
        <v>1086</v>
      </c>
      <c r="F1650" s="13">
        <v>850</v>
      </c>
      <c r="G1650">
        <v>575</v>
      </c>
      <c r="H1650">
        <v>488750</v>
      </c>
      <c r="I1650" s="10">
        <v>146625</v>
      </c>
      <c r="J1650">
        <f t="shared" si="26"/>
        <v>304</v>
      </c>
    </row>
    <row r="1651" spans="1:10">
      <c r="A1651" s="4" t="s">
        <v>1104</v>
      </c>
      <c r="B1651" s="4">
        <v>1185732</v>
      </c>
      <c r="C1651" s="5">
        <v>44215</v>
      </c>
      <c r="D1651" s="4" t="s">
        <v>984</v>
      </c>
      <c r="E1651" s="12" t="s">
        <v>1087</v>
      </c>
      <c r="F1651" s="13">
        <v>350</v>
      </c>
      <c r="G1651">
        <v>750</v>
      </c>
      <c r="H1651">
        <v>262500</v>
      </c>
      <c r="I1651" s="10">
        <v>131250</v>
      </c>
      <c r="J1651">
        <f t="shared" si="26"/>
        <v>304</v>
      </c>
    </row>
    <row r="1652" spans="1:10">
      <c r="A1652" s="4" t="s">
        <v>1104</v>
      </c>
      <c r="B1652" s="4">
        <v>1185732</v>
      </c>
      <c r="C1652" s="5">
        <v>44215</v>
      </c>
      <c r="D1652" s="4" t="s">
        <v>984</v>
      </c>
      <c r="E1652" s="12" t="s">
        <v>1086</v>
      </c>
      <c r="F1652" s="13">
        <v>350</v>
      </c>
      <c r="G1652">
        <v>550</v>
      </c>
      <c r="H1652">
        <v>192500</v>
      </c>
      <c r="I1652" s="10">
        <v>77000</v>
      </c>
      <c r="J1652">
        <f t="shared" si="26"/>
        <v>304</v>
      </c>
    </row>
    <row r="1653" spans="1:10">
      <c r="A1653" s="4" t="s">
        <v>1104</v>
      </c>
      <c r="B1653" s="4">
        <v>1185732</v>
      </c>
      <c r="C1653" s="5">
        <v>44215</v>
      </c>
      <c r="D1653" s="4" t="s">
        <v>984</v>
      </c>
      <c r="E1653" s="12" t="s">
        <v>1087</v>
      </c>
      <c r="F1653" s="13">
        <v>250</v>
      </c>
      <c r="G1653">
        <v>550</v>
      </c>
      <c r="H1653">
        <v>137500</v>
      </c>
      <c r="I1653" s="10">
        <v>41250</v>
      </c>
      <c r="J1653">
        <f t="shared" si="26"/>
        <v>304</v>
      </c>
    </row>
    <row r="1654" spans="1:10">
      <c r="A1654" s="4" t="s">
        <v>1104</v>
      </c>
      <c r="B1654" s="4">
        <v>1185732</v>
      </c>
      <c r="C1654" s="5">
        <v>44215</v>
      </c>
      <c r="D1654" s="4" t="s">
        <v>984</v>
      </c>
      <c r="E1654" s="12" t="s">
        <v>1086</v>
      </c>
      <c r="F1654" s="13">
        <v>300.00000000000006</v>
      </c>
      <c r="G1654">
        <v>400</v>
      </c>
      <c r="H1654">
        <v>120000.00000000001</v>
      </c>
      <c r="I1654" s="10">
        <v>42000</v>
      </c>
      <c r="J1654">
        <f t="shared" si="26"/>
        <v>304</v>
      </c>
    </row>
    <row r="1655" spans="1:10">
      <c r="A1655" s="4" t="s">
        <v>1104</v>
      </c>
      <c r="B1655" s="4">
        <v>1185732</v>
      </c>
      <c r="C1655" s="5">
        <v>44215</v>
      </c>
      <c r="D1655" s="4" t="s">
        <v>984</v>
      </c>
      <c r="E1655" s="12" t="s">
        <v>1087</v>
      </c>
      <c r="F1655" s="13">
        <v>450</v>
      </c>
      <c r="G1655">
        <v>450</v>
      </c>
      <c r="H1655">
        <v>202500</v>
      </c>
      <c r="I1655" s="10">
        <v>81000</v>
      </c>
      <c r="J1655">
        <f t="shared" si="26"/>
        <v>304</v>
      </c>
    </row>
    <row r="1656" spans="1:10">
      <c r="A1656" s="4" t="s">
        <v>1104</v>
      </c>
      <c r="B1656" s="4">
        <v>1185732</v>
      </c>
      <c r="C1656" s="5">
        <v>44215</v>
      </c>
      <c r="D1656" s="4" t="s">
        <v>984</v>
      </c>
      <c r="E1656" s="12" t="s">
        <v>1087</v>
      </c>
      <c r="F1656" s="13">
        <v>349.99999999999994</v>
      </c>
      <c r="G1656">
        <v>550</v>
      </c>
      <c r="H1656">
        <v>192499.99999999997</v>
      </c>
      <c r="I1656" s="10">
        <v>105875</v>
      </c>
      <c r="J1656">
        <f t="shared" si="26"/>
        <v>304</v>
      </c>
    </row>
    <row r="1657" spans="1:10">
      <c r="A1657" s="4" t="s">
        <v>1104</v>
      </c>
      <c r="B1657" s="4">
        <v>1185732</v>
      </c>
      <c r="C1657" s="5">
        <v>44244</v>
      </c>
      <c r="D1657" s="4" t="s">
        <v>984</v>
      </c>
      <c r="E1657" s="12" t="s">
        <v>1086</v>
      </c>
      <c r="F1657" s="13">
        <v>350</v>
      </c>
      <c r="G1657">
        <v>800</v>
      </c>
      <c r="H1657">
        <v>280000</v>
      </c>
      <c r="I1657" s="10">
        <v>140000</v>
      </c>
      <c r="J1657">
        <f t="shared" si="26"/>
        <v>304</v>
      </c>
    </row>
    <row r="1658" spans="1:10">
      <c r="A1658" s="4" t="s">
        <v>1104</v>
      </c>
      <c r="B1658" s="4">
        <v>1185732</v>
      </c>
      <c r="C1658" s="5">
        <v>44244</v>
      </c>
      <c r="D1658" s="4" t="s">
        <v>984</v>
      </c>
      <c r="E1658" s="12" t="s">
        <v>1086</v>
      </c>
      <c r="F1658" s="13">
        <v>350</v>
      </c>
      <c r="G1658">
        <v>450</v>
      </c>
      <c r="H1658">
        <v>157500</v>
      </c>
      <c r="I1658" s="10">
        <v>63000</v>
      </c>
      <c r="J1658">
        <f t="shared" si="26"/>
        <v>304</v>
      </c>
    </row>
    <row r="1659" spans="1:10">
      <c r="A1659" s="50" t="s">
        <v>1103</v>
      </c>
      <c r="B1659" s="4">
        <v>1185732</v>
      </c>
      <c r="C1659" s="5">
        <v>44244</v>
      </c>
      <c r="D1659" s="4" t="s">
        <v>984</v>
      </c>
      <c r="E1659" s="12" t="s">
        <v>1086</v>
      </c>
      <c r="F1659" s="13">
        <v>250</v>
      </c>
      <c r="G1659">
        <v>500</v>
      </c>
      <c r="H1659">
        <v>125000</v>
      </c>
      <c r="I1659" s="10">
        <v>37500</v>
      </c>
      <c r="J1659">
        <f t="shared" si="26"/>
        <v>746</v>
      </c>
    </row>
    <row r="1660" spans="1:10">
      <c r="A1660" s="50" t="s">
        <v>1103</v>
      </c>
      <c r="B1660" s="4">
        <v>1185732</v>
      </c>
      <c r="C1660" s="5">
        <v>44244</v>
      </c>
      <c r="D1660" s="4" t="s">
        <v>535</v>
      </c>
      <c r="E1660" s="12" t="s">
        <v>1087</v>
      </c>
      <c r="F1660" s="13">
        <v>300</v>
      </c>
      <c r="G1660">
        <v>375</v>
      </c>
      <c r="H1660">
        <v>112500</v>
      </c>
      <c r="I1660" s="10">
        <v>39375</v>
      </c>
      <c r="J1660">
        <f t="shared" si="26"/>
        <v>746</v>
      </c>
    </row>
    <row r="1661" spans="1:10">
      <c r="A1661" s="50" t="s">
        <v>1103</v>
      </c>
      <c r="B1661" s="4">
        <v>1185732</v>
      </c>
      <c r="C1661" s="5">
        <v>44244</v>
      </c>
      <c r="D1661" s="4" t="s">
        <v>535</v>
      </c>
      <c r="E1661" s="12" t="s">
        <v>1086</v>
      </c>
      <c r="F1661" s="13">
        <v>450</v>
      </c>
      <c r="G1661">
        <v>450</v>
      </c>
      <c r="H1661">
        <v>202500</v>
      </c>
      <c r="I1661" s="10">
        <v>81000</v>
      </c>
      <c r="J1661">
        <f t="shared" si="26"/>
        <v>746</v>
      </c>
    </row>
    <row r="1662" spans="1:10">
      <c r="A1662" s="50" t="s">
        <v>1103</v>
      </c>
      <c r="B1662" s="4">
        <v>1185732</v>
      </c>
      <c r="C1662" s="5">
        <v>44244</v>
      </c>
      <c r="D1662" s="4" t="s">
        <v>535</v>
      </c>
      <c r="E1662" s="12" t="s">
        <v>1086</v>
      </c>
      <c r="F1662" s="13">
        <v>349.99999999999994</v>
      </c>
      <c r="G1662">
        <v>550</v>
      </c>
      <c r="H1662">
        <v>192499.99999999997</v>
      </c>
      <c r="I1662" s="10">
        <v>105875</v>
      </c>
      <c r="J1662">
        <f t="shared" si="26"/>
        <v>746</v>
      </c>
    </row>
    <row r="1663" spans="1:10">
      <c r="A1663" s="50" t="s">
        <v>1103</v>
      </c>
      <c r="B1663" s="4">
        <v>1185732</v>
      </c>
      <c r="C1663" s="5">
        <v>44270</v>
      </c>
      <c r="D1663" s="4" t="s">
        <v>535</v>
      </c>
      <c r="E1663" s="12" t="s">
        <v>1087</v>
      </c>
      <c r="F1663" s="13">
        <v>350</v>
      </c>
      <c r="G1663">
        <v>770</v>
      </c>
      <c r="H1663">
        <v>269500</v>
      </c>
      <c r="I1663" s="10">
        <v>134750</v>
      </c>
      <c r="J1663">
        <f t="shared" si="26"/>
        <v>746</v>
      </c>
    </row>
    <row r="1664" spans="1:10">
      <c r="A1664" s="50" t="s">
        <v>1103</v>
      </c>
      <c r="B1664" s="4">
        <v>1185732</v>
      </c>
      <c r="C1664" s="5">
        <v>44270</v>
      </c>
      <c r="D1664" s="4" t="s">
        <v>535</v>
      </c>
      <c r="E1664" s="12" t="s">
        <v>1086</v>
      </c>
      <c r="F1664" s="13">
        <v>350</v>
      </c>
      <c r="G1664">
        <v>450</v>
      </c>
      <c r="H1664">
        <v>157500</v>
      </c>
      <c r="I1664" s="10">
        <v>63000</v>
      </c>
      <c r="J1664">
        <f t="shared" si="26"/>
        <v>746</v>
      </c>
    </row>
    <row r="1665" spans="1:10">
      <c r="A1665" s="50" t="s">
        <v>1103</v>
      </c>
      <c r="B1665" s="4">
        <v>1185732</v>
      </c>
      <c r="C1665" s="5">
        <v>44270</v>
      </c>
      <c r="D1665" s="4" t="s">
        <v>535</v>
      </c>
      <c r="E1665" s="12" t="s">
        <v>1086</v>
      </c>
      <c r="F1665" s="13">
        <v>250</v>
      </c>
      <c r="G1665">
        <v>475</v>
      </c>
      <c r="H1665">
        <v>118750</v>
      </c>
      <c r="I1665" s="10">
        <v>35625</v>
      </c>
      <c r="J1665">
        <f t="shared" si="26"/>
        <v>746</v>
      </c>
    </row>
    <row r="1666" spans="1:10">
      <c r="A1666" s="50" t="s">
        <v>1103</v>
      </c>
      <c r="B1666" s="4">
        <v>1185732</v>
      </c>
      <c r="C1666" s="5">
        <v>44270</v>
      </c>
      <c r="D1666" s="4" t="s">
        <v>535</v>
      </c>
      <c r="E1666" s="12" t="s">
        <v>1087</v>
      </c>
      <c r="F1666" s="13">
        <v>300</v>
      </c>
      <c r="G1666">
        <v>325</v>
      </c>
      <c r="H1666">
        <v>97500</v>
      </c>
      <c r="I1666" s="10">
        <v>34125</v>
      </c>
      <c r="J1666">
        <f t="shared" si="26"/>
        <v>746</v>
      </c>
    </row>
    <row r="1667" spans="1:10">
      <c r="A1667" s="50" t="s">
        <v>1103</v>
      </c>
      <c r="B1667" s="4">
        <v>1185732</v>
      </c>
      <c r="C1667" s="5">
        <v>44270</v>
      </c>
      <c r="D1667" s="4" t="s">
        <v>535</v>
      </c>
      <c r="E1667" s="12" t="s">
        <v>1087</v>
      </c>
      <c r="F1667" s="13">
        <v>450</v>
      </c>
      <c r="G1667">
        <v>375</v>
      </c>
      <c r="H1667">
        <v>168750</v>
      </c>
      <c r="I1667" s="10">
        <v>67500</v>
      </c>
      <c r="J1667">
        <f t="shared" si="26"/>
        <v>746</v>
      </c>
    </row>
    <row r="1668" spans="1:10">
      <c r="A1668" s="50" t="s">
        <v>1103</v>
      </c>
      <c r="B1668" s="4">
        <v>1185732</v>
      </c>
      <c r="C1668" s="5">
        <v>44270</v>
      </c>
      <c r="D1668" s="4" t="s">
        <v>535</v>
      </c>
      <c r="E1668" s="12" t="s">
        <v>1087</v>
      </c>
      <c r="F1668" s="13">
        <v>350</v>
      </c>
      <c r="G1668">
        <v>475</v>
      </c>
      <c r="H1668">
        <v>166250</v>
      </c>
      <c r="I1668" s="10">
        <v>91437.5</v>
      </c>
      <c r="J1668">
        <f t="shared" si="26"/>
        <v>746</v>
      </c>
    </row>
    <row r="1669" spans="1:10">
      <c r="A1669" s="50" t="s">
        <v>1103</v>
      </c>
      <c r="B1669" s="4">
        <v>1185732</v>
      </c>
      <c r="C1669" s="5">
        <v>44302</v>
      </c>
      <c r="D1669" s="4" t="s">
        <v>535</v>
      </c>
      <c r="E1669" s="12" t="s">
        <v>1087</v>
      </c>
      <c r="F1669" s="13">
        <v>350</v>
      </c>
      <c r="G1669">
        <v>725</v>
      </c>
      <c r="H1669">
        <v>253750</v>
      </c>
      <c r="I1669" s="10">
        <v>126875</v>
      </c>
      <c r="J1669">
        <f t="shared" ref="J1669:J1732" si="27">VLOOKUP(A1669,L$9:M$14,2,0)</f>
        <v>746</v>
      </c>
    </row>
    <row r="1670" spans="1:10">
      <c r="A1670" s="50" t="s">
        <v>1103</v>
      </c>
      <c r="B1670" s="4">
        <v>1185732</v>
      </c>
      <c r="C1670" s="5">
        <v>44302</v>
      </c>
      <c r="D1670" s="4" t="s">
        <v>535</v>
      </c>
      <c r="E1670" s="12" t="s">
        <v>1089</v>
      </c>
      <c r="F1670" s="13">
        <v>400</v>
      </c>
      <c r="G1670">
        <v>425</v>
      </c>
      <c r="H1670">
        <v>170000</v>
      </c>
      <c r="I1670" s="10">
        <v>68000</v>
      </c>
      <c r="J1670">
        <f t="shared" si="27"/>
        <v>746</v>
      </c>
    </row>
    <row r="1671" spans="1:10">
      <c r="A1671" s="50" t="s">
        <v>1103</v>
      </c>
      <c r="B1671" s="4">
        <v>1185732</v>
      </c>
      <c r="C1671" s="5">
        <v>44302</v>
      </c>
      <c r="D1671" s="4" t="s">
        <v>535</v>
      </c>
      <c r="E1671" s="12" t="s">
        <v>1087</v>
      </c>
      <c r="F1671" s="13">
        <v>300</v>
      </c>
      <c r="G1671">
        <v>450</v>
      </c>
      <c r="H1671">
        <v>135000</v>
      </c>
      <c r="I1671" s="10">
        <v>40500</v>
      </c>
      <c r="J1671">
        <f t="shared" si="27"/>
        <v>746</v>
      </c>
    </row>
    <row r="1672" spans="1:10">
      <c r="A1672" s="50" t="s">
        <v>1103</v>
      </c>
      <c r="B1672" s="4">
        <v>1185732</v>
      </c>
      <c r="C1672" s="5">
        <v>44302</v>
      </c>
      <c r="D1672" s="4" t="s">
        <v>535</v>
      </c>
      <c r="E1672" s="12" t="s">
        <v>1087</v>
      </c>
      <c r="F1672" s="13">
        <v>350</v>
      </c>
      <c r="G1672">
        <v>375</v>
      </c>
      <c r="H1672">
        <v>131250</v>
      </c>
      <c r="I1672" s="10">
        <v>45937.5</v>
      </c>
      <c r="J1672">
        <f t="shared" si="27"/>
        <v>746</v>
      </c>
    </row>
    <row r="1673" spans="1:10">
      <c r="A1673" s="50" t="s">
        <v>1103</v>
      </c>
      <c r="B1673" s="4">
        <v>1185732</v>
      </c>
      <c r="C1673" s="5">
        <v>44302</v>
      </c>
      <c r="D1673" s="4" t="s">
        <v>535</v>
      </c>
      <c r="E1673" s="12" t="s">
        <v>1087</v>
      </c>
      <c r="F1673" s="13">
        <v>500</v>
      </c>
      <c r="G1673">
        <v>400</v>
      </c>
      <c r="H1673">
        <v>200000</v>
      </c>
      <c r="I1673" s="10">
        <v>80000</v>
      </c>
      <c r="J1673">
        <f t="shared" si="27"/>
        <v>746</v>
      </c>
    </row>
    <row r="1674" spans="1:10">
      <c r="A1674" s="50" t="s">
        <v>1103</v>
      </c>
      <c r="B1674" s="4">
        <v>1185732</v>
      </c>
      <c r="C1674" s="5">
        <v>44302</v>
      </c>
      <c r="D1674" s="4" t="s">
        <v>535</v>
      </c>
      <c r="E1674" s="12" t="s">
        <v>1086</v>
      </c>
      <c r="F1674" s="13">
        <v>399.99999999999994</v>
      </c>
      <c r="G1674">
        <v>525</v>
      </c>
      <c r="H1674">
        <v>209999.99999999997</v>
      </c>
      <c r="I1674" s="10">
        <v>115500</v>
      </c>
      <c r="J1674">
        <f t="shared" si="27"/>
        <v>746</v>
      </c>
    </row>
    <row r="1675" spans="1:10">
      <c r="A1675" s="50" t="s">
        <v>1103</v>
      </c>
      <c r="B1675" s="4">
        <v>1185732</v>
      </c>
      <c r="C1675" s="5">
        <v>44331</v>
      </c>
      <c r="D1675" s="4" t="s">
        <v>535</v>
      </c>
      <c r="E1675" s="12" t="s">
        <v>1086</v>
      </c>
      <c r="F1675" s="13">
        <v>500</v>
      </c>
      <c r="G1675">
        <v>795</v>
      </c>
      <c r="H1675">
        <v>397500</v>
      </c>
      <c r="I1675" s="10">
        <v>198750</v>
      </c>
      <c r="J1675">
        <f t="shared" si="27"/>
        <v>746</v>
      </c>
    </row>
    <row r="1676" spans="1:10">
      <c r="A1676" s="50" t="s">
        <v>1103</v>
      </c>
      <c r="B1676" s="4">
        <v>1185732</v>
      </c>
      <c r="C1676" s="5">
        <v>44331</v>
      </c>
      <c r="D1676" s="4" t="s">
        <v>535</v>
      </c>
      <c r="E1676" s="12" t="s">
        <v>1088</v>
      </c>
      <c r="F1676" s="13">
        <v>500</v>
      </c>
      <c r="G1676">
        <v>500</v>
      </c>
      <c r="H1676">
        <v>250000</v>
      </c>
      <c r="I1676" s="10">
        <v>100000</v>
      </c>
      <c r="J1676">
        <f t="shared" si="27"/>
        <v>746</v>
      </c>
    </row>
    <row r="1677" spans="1:10">
      <c r="A1677" s="50" t="s">
        <v>1103</v>
      </c>
      <c r="B1677" s="4">
        <v>1185732</v>
      </c>
      <c r="C1677" s="5">
        <v>44331</v>
      </c>
      <c r="D1677" s="4" t="s">
        <v>535</v>
      </c>
      <c r="E1677" s="12" t="s">
        <v>1086</v>
      </c>
      <c r="F1677" s="13">
        <v>450</v>
      </c>
      <c r="G1677">
        <v>475</v>
      </c>
      <c r="H1677">
        <v>213750</v>
      </c>
      <c r="I1677" s="10">
        <v>64125</v>
      </c>
      <c r="J1677">
        <f t="shared" si="27"/>
        <v>746</v>
      </c>
    </row>
    <row r="1678" spans="1:10">
      <c r="A1678" s="50" t="s">
        <v>1103</v>
      </c>
      <c r="B1678" s="4">
        <v>1185732</v>
      </c>
      <c r="C1678" s="5">
        <v>44331</v>
      </c>
      <c r="D1678" s="4" t="s">
        <v>535</v>
      </c>
      <c r="E1678" s="12" t="s">
        <v>1086</v>
      </c>
      <c r="F1678" s="13">
        <v>450</v>
      </c>
      <c r="G1678">
        <v>450</v>
      </c>
      <c r="H1678">
        <v>202500</v>
      </c>
      <c r="I1678" s="10">
        <v>70875</v>
      </c>
      <c r="J1678">
        <f t="shared" si="27"/>
        <v>746</v>
      </c>
    </row>
    <row r="1679" spans="1:10">
      <c r="A1679" s="50" t="s">
        <v>1103</v>
      </c>
      <c r="B1679" s="4">
        <v>1185732</v>
      </c>
      <c r="C1679" s="5">
        <v>44331</v>
      </c>
      <c r="D1679" s="4" t="s">
        <v>535</v>
      </c>
      <c r="E1679" s="12" t="s">
        <v>1088</v>
      </c>
      <c r="F1679" s="13">
        <v>550</v>
      </c>
      <c r="G1679">
        <v>475</v>
      </c>
      <c r="H1679">
        <v>261250</v>
      </c>
      <c r="I1679" s="10">
        <v>104500</v>
      </c>
      <c r="J1679">
        <f t="shared" si="27"/>
        <v>746</v>
      </c>
    </row>
    <row r="1680" spans="1:10">
      <c r="A1680" s="50" t="s">
        <v>1103</v>
      </c>
      <c r="B1680" s="4">
        <v>1185732</v>
      </c>
      <c r="C1680" s="5">
        <v>44331</v>
      </c>
      <c r="D1680" s="4" t="s">
        <v>535</v>
      </c>
      <c r="E1680" s="12" t="s">
        <v>1086</v>
      </c>
      <c r="F1680" s="13">
        <v>600</v>
      </c>
      <c r="G1680">
        <v>575</v>
      </c>
      <c r="H1680">
        <v>345000</v>
      </c>
      <c r="I1680" s="10">
        <v>189750</v>
      </c>
      <c r="J1680">
        <f t="shared" si="27"/>
        <v>746</v>
      </c>
    </row>
    <row r="1681" spans="1:10">
      <c r="A1681" s="50" t="s">
        <v>1103</v>
      </c>
      <c r="B1681" s="4">
        <v>1185732</v>
      </c>
      <c r="C1681" s="5">
        <v>44364</v>
      </c>
      <c r="D1681" s="4" t="s">
        <v>535</v>
      </c>
      <c r="E1681" s="12" t="s">
        <v>1087</v>
      </c>
      <c r="F1681" s="13">
        <v>550</v>
      </c>
      <c r="G1681">
        <v>825</v>
      </c>
      <c r="H1681">
        <v>453750</v>
      </c>
      <c r="I1681" s="10">
        <v>226875</v>
      </c>
      <c r="J1681">
        <f t="shared" si="27"/>
        <v>746</v>
      </c>
    </row>
    <row r="1682" spans="1:10">
      <c r="A1682" s="50" t="s">
        <v>1103</v>
      </c>
      <c r="B1682" s="4">
        <v>1185732</v>
      </c>
      <c r="C1682" s="5">
        <v>44364</v>
      </c>
      <c r="D1682" s="4" t="s">
        <v>535</v>
      </c>
      <c r="E1682" s="12" t="s">
        <v>1087</v>
      </c>
      <c r="F1682" s="13">
        <v>500</v>
      </c>
      <c r="G1682">
        <v>575</v>
      </c>
      <c r="H1682">
        <v>287500</v>
      </c>
      <c r="I1682" s="10">
        <v>115000</v>
      </c>
      <c r="J1682">
        <f t="shared" si="27"/>
        <v>746</v>
      </c>
    </row>
    <row r="1683" spans="1:10">
      <c r="A1683" s="50" t="s">
        <v>1103</v>
      </c>
      <c r="B1683" s="4">
        <v>1185732</v>
      </c>
      <c r="C1683" s="5">
        <v>44364</v>
      </c>
      <c r="D1683" s="4" t="s">
        <v>535</v>
      </c>
      <c r="E1683" s="12" t="s">
        <v>1087</v>
      </c>
      <c r="F1683" s="13">
        <v>450</v>
      </c>
      <c r="G1683">
        <v>550</v>
      </c>
      <c r="H1683">
        <v>247500</v>
      </c>
      <c r="I1683" s="10">
        <v>74250</v>
      </c>
      <c r="J1683">
        <f t="shared" si="27"/>
        <v>746</v>
      </c>
    </row>
    <row r="1684" spans="1:10">
      <c r="A1684" s="50" t="s">
        <v>1103</v>
      </c>
      <c r="B1684" s="4">
        <v>1185732</v>
      </c>
      <c r="C1684" s="5">
        <v>44364</v>
      </c>
      <c r="D1684" s="4" t="s">
        <v>535</v>
      </c>
      <c r="E1684" s="12" t="s">
        <v>1086</v>
      </c>
      <c r="F1684" s="13">
        <v>450.00000000000006</v>
      </c>
      <c r="G1684">
        <v>525</v>
      </c>
      <c r="H1684">
        <v>236250.00000000003</v>
      </c>
      <c r="I1684" s="10">
        <v>82687.5</v>
      </c>
      <c r="J1684">
        <f t="shared" si="27"/>
        <v>746</v>
      </c>
    </row>
    <row r="1685" spans="1:10">
      <c r="A1685" s="50" t="s">
        <v>1103</v>
      </c>
      <c r="B1685" s="4">
        <v>1185732</v>
      </c>
      <c r="C1685" s="5">
        <v>44364</v>
      </c>
      <c r="D1685" s="4" t="s">
        <v>535</v>
      </c>
      <c r="E1685" s="12" t="s">
        <v>1087</v>
      </c>
      <c r="F1685" s="13">
        <v>600</v>
      </c>
      <c r="G1685">
        <v>525</v>
      </c>
      <c r="H1685">
        <v>315000</v>
      </c>
      <c r="I1685" s="10">
        <v>126000</v>
      </c>
      <c r="J1685">
        <f t="shared" si="27"/>
        <v>746</v>
      </c>
    </row>
    <row r="1686" spans="1:10">
      <c r="A1686" s="50" t="s">
        <v>1103</v>
      </c>
      <c r="B1686" s="4">
        <v>1185732</v>
      </c>
      <c r="C1686" s="5">
        <v>44364</v>
      </c>
      <c r="D1686" s="4" t="s">
        <v>535</v>
      </c>
      <c r="E1686" s="12" t="s">
        <v>1086</v>
      </c>
      <c r="F1686" s="13">
        <v>649.99999999999989</v>
      </c>
      <c r="G1686">
        <v>675</v>
      </c>
      <c r="H1686">
        <v>438749.99999999994</v>
      </c>
      <c r="I1686" s="10">
        <v>241312.5</v>
      </c>
      <c r="J1686">
        <f t="shared" si="27"/>
        <v>746</v>
      </c>
    </row>
    <row r="1687" spans="1:10">
      <c r="A1687" s="50" t="s">
        <v>1103</v>
      </c>
      <c r="B1687" s="4">
        <v>1185732</v>
      </c>
      <c r="C1687" s="5">
        <v>44392</v>
      </c>
      <c r="D1687" s="4" t="s">
        <v>535</v>
      </c>
      <c r="E1687" s="12" t="s">
        <v>1086</v>
      </c>
      <c r="F1687" s="13">
        <v>600</v>
      </c>
      <c r="G1687">
        <v>900</v>
      </c>
      <c r="H1687">
        <v>540000</v>
      </c>
      <c r="I1687" s="10">
        <v>270000</v>
      </c>
      <c r="J1687">
        <f t="shared" si="27"/>
        <v>746</v>
      </c>
    </row>
    <row r="1688" spans="1:10">
      <c r="A1688" s="50" t="s">
        <v>1103</v>
      </c>
      <c r="B1688" s="4">
        <v>1185732</v>
      </c>
      <c r="C1688" s="5">
        <v>44392</v>
      </c>
      <c r="D1688" s="4" t="s">
        <v>535</v>
      </c>
      <c r="E1688" s="12" t="s">
        <v>1088</v>
      </c>
      <c r="F1688" s="13">
        <v>550</v>
      </c>
      <c r="G1688">
        <v>650</v>
      </c>
      <c r="H1688">
        <v>357500</v>
      </c>
      <c r="I1688" s="10">
        <v>143000</v>
      </c>
      <c r="J1688">
        <f t="shared" si="27"/>
        <v>746</v>
      </c>
    </row>
    <row r="1689" spans="1:10">
      <c r="A1689" s="50" t="s">
        <v>1103</v>
      </c>
      <c r="B1689" s="4">
        <v>1185732</v>
      </c>
      <c r="C1689" s="5">
        <v>44392</v>
      </c>
      <c r="D1689" s="4" t="s">
        <v>535</v>
      </c>
      <c r="E1689" s="12" t="s">
        <v>1087</v>
      </c>
      <c r="F1689" s="13">
        <v>500</v>
      </c>
      <c r="G1689">
        <v>575</v>
      </c>
      <c r="H1689">
        <v>287500</v>
      </c>
      <c r="I1689" s="10">
        <v>86250</v>
      </c>
      <c r="J1689">
        <f t="shared" si="27"/>
        <v>746</v>
      </c>
    </row>
    <row r="1690" spans="1:10">
      <c r="A1690" s="50" t="s">
        <v>1103</v>
      </c>
      <c r="B1690" s="4">
        <v>1185732</v>
      </c>
      <c r="C1690" s="5">
        <v>44392</v>
      </c>
      <c r="D1690" s="4" t="s">
        <v>535</v>
      </c>
      <c r="E1690" s="12" t="s">
        <v>1087</v>
      </c>
      <c r="F1690" s="13">
        <v>500</v>
      </c>
      <c r="G1690">
        <v>525</v>
      </c>
      <c r="H1690">
        <v>262500</v>
      </c>
      <c r="I1690" s="10">
        <v>91875</v>
      </c>
      <c r="J1690">
        <f t="shared" si="27"/>
        <v>746</v>
      </c>
    </row>
    <row r="1691" spans="1:10">
      <c r="A1691" s="50" t="s">
        <v>1103</v>
      </c>
      <c r="B1691" s="4">
        <v>1185732</v>
      </c>
      <c r="C1691" s="5">
        <v>44392</v>
      </c>
      <c r="D1691" s="4" t="s">
        <v>535</v>
      </c>
      <c r="E1691" s="12" t="s">
        <v>1087</v>
      </c>
      <c r="F1691" s="13">
        <v>600</v>
      </c>
      <c r="G1691">
        <v>550</v>
      </c>
      <c r="H1691">
        <v>330000</v>
      </c>
      <c r="I1691" s="10">
        <v>132000</v>
      </c>
      <c r="J1691">
        <f t="shared" si="27"/>
        <v>746</v>
      </c>
    </row>
    <row r="1692" spans="1:10">
      <c r="A1692" s="50" t="s">
        <v>1103</v>
      </c>
      <c r="B1692" s="4">
        <v>1185732</v>
      </c>
      <c r="C1692" s="5">
        <v>44392</v>
      </c>
      <c r="D1692" s="4" t="s">
        <v>535</v>
      </c>
      <c r="E1692" s="12" t="s">
        <v>1086</v>
      </c>
      <c r="F1692" s="13">
        <v>649.99999999999989</v>
      </c>
      <c r="G1692">
        <v>725</v>
      </c>
      <c r="H1692">
        <v>471249.99999999994</v>
      </c>
      <c r="I1692" s="10">
        <v>259187.5</v>
      </c>
      <c r="J1692">
        <f t="shared" si="27"/>
        <v>746</v>
      </c>
    </row>
    <row r="1693" spans="1:10">
      <c r="A1693" s="50" t="s">
        <v>1103</v>
      </c>
      <c r="B1693" s="4">
        <v>1185732</v>
      </c>
      <c r="C1693" s="5">
        <v>44424</v>
      </c>
      <c r="D1693" s="4" t="s">
        <v>535</v>
      </c>
      <c r="E1693" s="12" t="s">
        <v>1087</v>
      </c>
      <c r="F1693" s="13">
        <v>600</v>
      </c>
      <c r="G1693">
        <v>875</v>
      </c>
      <c r="H1693">
        <v>525000</v>
      </c>
      <c r="I1693" s="10">
        <v>262500</v>
      </c>
      <c r="J1693">
        <f t="shared" si="27"/>
        <v>746</v>
      </c>
    </row>
    <row r="1694" spans="1:10">
      <c r="A1694" s="50" t="s">
        <v>1103</v>
      </c>
      <c r="B1694" s="4">
        <v>1185732</v>
      </c>
      <c r="C1694" s="5">
        <v>44424</v>
      </c>
      <c r="D1694" s="4" t="s">
        <v>535</v>
      </c>
      <c r="E1694" s="12" t="s">
        <v>1086</v>
      </c>
      <c r="F1694" s="13">
        <v>550</v>
      </c>
      <c r="G1694">
        <v>650</v>
      </c>
      <c r="H1694">
        <v>357500</v>
      </c>
      <c r="I1694" s="10">
        <v>143000</v>
      </c>
      <c r="J1694">
        <f t="shared" si="27"/>
        <v>746</v>
      </c>
    </row>
    <row r="1695" spans="1:10">
      <c r="A1695" s="50" t="s">
        <v>1103</v>
      </c>
      <c r="B1695" s="4">
        <v>1185732</v>
      </c>
      <c r="C1695" s="5">
        <v>44424</v>
      </c>
      <c r="D1695" s="4" t="s">
        <v>535</v>
      </c>
      <c r="E1695" s="12" t="s">
        <v>1087</v>
      </c>
      <c r="F1695" s="13">
        <v>450</v>
      </c>
      <c r="G1695">
        <v>575</v>
      </c>
      <c r="H1695">
        <v>258750</v>
      </c>
      <c r="I1695" s="10">
        <v>77625</v>
      </c>
      <c r="J1695">
        <f t="shared" si="27"/>
        <v>746</v>
      </c>
    </row>
    <row r="1696" spans="1:10">
      <c r="A1696" s="50" t="s">
        <v>1103</v>
      </c>
      <c r="B1696" s="4">
        <v>1185732</v>
      </c>
      <c r="C1696" s="5">
        <v>44424</v>
      </c>
      <c r="D1696" s="4" t="s">
        <v>535</v>
      </c>
      <c r="E1696" s="12" t="s">
        <v>1088</v>
      </c>
      <c r="F1696" s="13">
        <v>350</v>
      </c>
      <c r="G1696">
        <v>525</v>
      </c>
      <c r="H1696">
        <v>183750</v>
      </c>
      <c r="I1696" s="10">
        <v>64312.5</v>
      </c>
      <c r="J1696">
        <f t="shared" si="27"/>
        <v>746</v>
      </c>
    </row>
    <row r="1697" spans="1:10">
      <c r="A1697" s="50" t="s">
        <v>1103</v>
      </c>
      <c r="B1697" s="4">
        <v>1185732</v>
      </c>
      <c r="C1697" s="5">
        <v>44424</v>
      </c>
      <c r="D1697" s="4" t="s">
        <v>535</v>
      </c>
      <c r="E1697" s="12" t="s">
        <v>1087</v>
      </c>
      <c r="F1697" s="13">
        <v>450</v>
      </c>
      <c r="G1697">
        <v>500</v>
      </c>
      <c r="H1697">
        <v>225000</v>
      </c>
      <c r="I1697" s="10">
        <v>90000</v>
      </c>
      <c r="J1697">
        <f t="shared" si="27"/>
        <v>746</v>
      </c>
    </row>
    <row r="1698" spans="1:10">
      <c r="A1698" s="50" t="s">
        <v>1103</v>
      </c>
      <c r="B1698" s="4">
        <v>1185732</v>
      </c>
      <c r="C1698" s="5">
        <v>44424</v>
      </c>
      <c r="D1698" s="4" t="s">
        <v>535</v>
      </c>
      <c r="E1698" s="12" t="s">
        <v>1087</v>
      </c>
      <c r="F1698" s="13">
        <v>500</v>
      </c>
      <c r="G1698">
        <v>675</v>
      </c>
      <c r="H1698">
        <v>337500</v>
      </c>
      <c r="I1698" s="10">
        <v>185625</v>
      </c>
      <c r="J1698">
        <f t="shared" si="27"/>
        <v>746</v>
      </c>
    </row>
    <row r="1699" spans="1:10">
      <c r="A1699" s="50" t="s">
        <v>1103</v>
      </c>
      <c r="B1699" s="4">
        <v>1185732</v>
      </c>
      <c r="C1699" s="5">
        <v>44454</v>
      </c>
      <c r="D1699" s="4" t="s">
        <v>535</v>
      </c>
      <c r="E1699" s="12" t="s">
        <v>1087</v>
      </c>
      <c r="F1699" s="13">
        <v>450</v>
      </c>
      <c r="G1699">
        <v>800</v>
      </c>
      <c r="H1699">
        <v>360000</v>
      </c>
      <c r="I1699" s="10">
        <v>180000</v>
      </c>
      <c r="J1699">
        <f t="shared" si="27"/>
        <v>746</v>
      </c>
    </row>
    <row r="1700" spans="1:10">
      <c r="A1700" s="50" t="s">
        <v>1103</v>
      </c>
      <c r="B1700" s="4">
        <v>1185732</v>
      </c>
      <c r="C1700" s="5">
        <v>44454</v>
      </c>
      <c r="D1700" s="4" t="s">
        <v>535</v>
      </c>
      <c r="E1700" s="12" t="s">
        <v>1089</v>
      </c>
      <c r="F1700" s="13">
        <v>400</v>
      </c>
      <c r="G1700">
        <v>600</v>
      </c>
      <c r="H1700">
        <v>240000</v>
      </c>
      <c r="I1700" s="10">
        <v>96000</v>
      </c>
      <c r="J1700">
        <f t="shared" si="27"/>
        <v>746</v>
      </c>
    </row>
    <row r="1701" spans="1:10">
      <c r="A1701" s="50" t="s">
        <v>1103</v>
      </c>
      <c r="B1701" s="4">
        <v>1185732</v>
      </c>
      <c r="C1701" s="5">
        <v>44454</v>
      </c>
      <c r="D1701" s="4" t="s">
        <v>535</v>
      </c>
      <c r="E1701" s="12" t="s">
        <v>1087</v>
      </c>
      <c r="F1701" s="13">
        <v>350</v>
      </c>
      <c r="G1701">
        <v>500</v>
      </c>
      <c r="H1701">
        <v>175000</v>
      </c>
      <c r="I1701" s="10">
        <v>52500</v>
      </c>
      <c r="J1701">
        <f t="shared" si="27"/>
        <v>746</v>
      </c>
    </row>
    <row r="1702" spans="1:10">
      <c r="A1702" s="50" t="s">
        <v>1103</v>
      </c>
      <c r="B1702" s="4">
        <v>1185732</v>
      </c>
      <c r="C1702" s="5">
        <v>44454</v>
      </c>
      <c r="D1702" s="4" t="s">
        <v>535</v>
      </c>
      <c r="E1702" s="12" t="s">
        <v>1088</v>
      </c>
      <c r="F1702" s="13">
        <v>350</v>
      </c>
      <c r="G1702">
        <v>475</v>
      </c>
      <c r="H1702">
        <v>166250</v>
      </c>
      <c r="I1702" s="10">
        <v>58187.5</v>
      </c>
      <c r="J1702">
        <f t="shared" si="27"/>
        <v>746</v>
      </c>
    </row>
    <row r="1703" spans="1:10">
      <c r="A1703" s="50" t="s">
        <v>1103</v>
      </c>
      <c r="B1703" s="4">
        <v>1185732</v>
      </c>
      <c r="C1703" s="5">
        <v>44454</v>
      </c>
      <c r="D1703" s="4" t="s">
        <v>535</v>
      </c>
      <c r="E1703" s="12" t="s">
        <v>1087</v>
      </c>
      <c r="F1703" s="13">
        <v>450</v>
      </c>
      <c r="G1703">
        <v>475</v>
      </c>
      <c r="H1703">
        <v>213750</v>
      </c>
      <c r="I1703" s="10">
        <v>85500</v>
      </c>
      <c r="J1703">
        <f t="shared" si="27"/>
        <v>746</v>
      </c>
    </row>
    <row r="1704" spans="1:10">
      <c r="A1704" s="50" t="s">
        <v>1103</v>
      </c>
      <c r="B1704" s="4">
        <v>1185732</v>
      </c>
      <c r="C1704" s="5">
        <v>44454</v>
      </c>
      <c r="D1704" s="4" t="s">
        <v>535</v>
      </c>
      <c r="E1704" s="12" t="s">
        <v>1086</v>
      </c>
      <c r="F1704" s="13">
        <v>500</v>
      </c>
      <c r="G1704">
        <v>575</v>
      </c>
      <c r="H1704">
        <v>287500</v>
      </c>
      <c r="I1704" s="10">
        <v>158125</v>
      </c>
      <c r="J1704">
        <f t="shared" si="27"/>
        <v>746</v>
      </c>
    </row>
    <row r="1705" spans="1:10">
      <c r="A1705" s="50" t="s">
        <v>1103</v>
      </c>
      <c r="B1705" s="4">
        <v>1185732</v>
      </c>
      <c r="C1705" s="5">
        <v>44486</v>
      </c>
      <c r="D1705" s="4" t="s">
        <v>535</v>
      </c>
      <c r="E1705" s="12" t="s">
        <v>1087</v>
      </c>
      <c r="F1705" s="13">
        <v>500</v>
      </c>
      <c r="G1705">
        <v>750</v>
      </c>
      <c r="H1705">
        <v>375000</v>
      </c>
      <c r="I1705" s="10">
        <v>187500</v>
      </c>
      <c r="J1705">
        <f t="shared" si="27"/>
        <v>746</v>
      </c>
    </row>
    <row r="1706" spans="1:10">
      <c r="A1706" s="50" t="s">
        <v>1103</v>
      </c>
      <c r="B1706" s="4">
        <v>1185732</v>
      </c>
      <c r="C1706" s="5">
        <v>44486</v>
      </c>
      <c r="D1706" s="4" t="s">
        <v>535</v>
      </c>
      <c r="E1706" s="12" t="s">
        <v>1087</v>
      </c>
      <c r="F1706" s="13">
        <v>400</v>
      </c>
      <c r="G1706">
        <v>575</v>
      </c>
      <c r="H1706">
        <v>230000</v>
      </c>
      <c r="I1706" s="10">
        <v>92000</v>
      </c>
      <c r="J1706">
        <f t="shared" si="27"/>
        <v>746</v>
      </c>
    </row>
    <row r="1707" spans="1:10">
      <c r="A1707" s="50" t="s">
        <v>1103</v>
      </c>
      <c r="B1707" s="4">
        <v>1185732</v>
      </c>
      <c r="C1707" s="5">
        <v>44486</v>
      </c>
      <c r="D1707" s="4" t="s">
        <v>535</v>
      </c>
      <c r="E1707" s="12" t="s">
        <v>1086</v>
      </c>
      <c r="F1707" s="13">
        <v>400</v>
      </c>
      <c r="G1707">
        <v>425</v>
      </c>
      <c r="H1707">
        <v>170000</v>
      </c>
      <c r="I1707" s="10">
        <v>51000</v>
      </c>
      <c r="J1707">
        <f t="shared" si="27"/>
        <v>746</v>
      </c>
    </row>
    <row r="1708" spans="1:10">
      <c r="A1708" s="50" t="s">
        <v>1103</v>
      </c>
      <c r="B1708" s="4">
        <v>1185732</v>
      </c>
      <c r="C1708" s="5">
        <v>44486</v>
      </c>
      <c r="D1708" s="4" t="s">
        <v>535</v>
      </c>
      <c r="E1708" s="12" t="s">
        <v>1087</v>
      </c>
      <c r="F1708" s="13">
        <v>400</v>
      </c>
      <c r="G1708">
        <v>400</v>
      </c>
      <c r="H1708">
        <v>160000</v>
      </c>
      <c r="I1708" s="10">
        <v>56000</v>
      </c>
      <c r="J1708">
        <f t="shared" si="27"/>
        <v>746</v>
      </c>
    </row>
    <row r="1709" spans="1:10">
      <c r="A1709" s="50" t="s">
        <v>1103</v>
      </c>
      <c r="B1709" s="4">
        <v>1185732</v>
      </c>
      <c r="C1709" s="5">
        <v>44486</v>
      </c>
      <c r="D1709" s="4" t="s">
        <v>535</v>
      </c>
      <c r="E1709" s="12" t="s">
        <v>1086</v>
      </c>
      <c r="F1709" s="13">
        <v>500</v>
      </c>
      <c r="G1709">
        <v>400</v>
      </c>
      <c r="H1709">
        <v>200000</v>
      </c>
      <c r="I1709" s="10">
        <v>80000</v>
      </c>
      <c r="J1709">
        <f t="shared" si="27"/>
        <v>746</v>
      </c>
    </row>
    <row r="1710" spans="1:10">
      <c r="A1710" s="50" t="s">
        <v>1103</v>
      </c>
      <c r="B1710" s="4">
        <v>1185732</v>
      </c>
      <c r="C1710" s="5">
        <v>44486</v>
      </c>
      <c r="D1710" s="4" t="s">
        <v>535</v>
      </c>
      <c r="E1710" s="12" t="s">
        <v>1087</v>
      </c>
      <c r="F1710" s="13">
        <v>550</v>
      </c>
      <c r="G1710">
        <v>525</v>
      </c>
      <c r="H1710">
        <v>288750</v>
      </c>
      <c r="I1710" s="10">
        <v>158812.5</v>
      </c>
      <c r="J1710">
        <f t="shared" si="27"/>
        <v>746</v>
      </c>
    </row>
    <row r="1711" spans="1:10">
      <c r="A1711" s="50" t="s">
        <v>1103</v>
      </c>
      <c r="B1711" s="4">
        <v>1185732</v>
      </c>
      <c r="C1711" s="5">
        <v>44516</v>
      </c>
      <c r="D1711" s="4" t="s">
        <v>535</v>
      </c>
      <c r="E1711" s="12" t="s">
        <v>1087</v>
      </c>
      <c r="F1711" s="13">
        <v>500</v>
      </c>
      <c r="G1711">
        <v>675</v>
      </c>
      <c r="H1711">
        <v>337500</v>
      </c>
      <c r="I1711" s="10">
        <v>168750</v>
      </c>
      <c r="J1711">
        <f t="shared" si="27"/>
        <v>746</v>
      </c>
    </row>
    <row r="1712" spans="1:10">
      <c r="A1712" s="50" t="s">
        <v>1103</v>
      </c>
      <c r="B1712" s="4">
        <v>1185732</v>
      </c>
      <c r="C1712" s="5">
        <v>44516</v>
      </c>
      <c r="D1712" s="4" t="s">
        <v>535</v>
      </c>
      <c r="E1712" s="12" t="s">
        <v>1088</v>
      </c>
      <c r="F1712" s="13">
        <v>450</v>
      </c>
      <c r="G1712">
        <v>500</v>
      </c>
      <c r="H1712">
        <v>225000</v>
      </c>
      <c r="I1712" s="10">
        <v>90000</v>
      </c>
      <c r="J1712">
        <f t="shared" si="27"/>
        <v>746</v>
      </c>
    </row>
    <row r="1713" spans="1:10">
      <c r="A1713" s="50" t="s">
        <v>1103</v>
      </c>
      <c r="B1713" s="4">
        <v>1185732</v>
      </c>
      <c r="C1713" s="5">
        <v>44516</v>
      </c>
      <c r="D1713" s="4" t="s">
        <v>535</v>
      </c>
      <c r="E1713" s="12" t="s">
        <v>1086</v>
      </c>
      <c r="F1713" s="13">
        <v>450</v>
      </c>
      <c r="G1713">
        <v>445</v>
      </c>
      <c r="H1713">
        <v>200250</v>
      </c>
      <c r="I1713" s="10">
        <v>60075</v>
      </c>
      <c r="J1713">
        <f t="shared" si="27"/>
        <v>746</v>
      </c>
    </row>
    <row r="1714" spans="1:10">
      <c r="A1714" s="50" t="s">
        <v>1103</v>
      </c>
      <c r="B1714" s="4">
        <v>1185732</v>
      </c>
      <c r="C1714" s="5">
        <v>44516</v>
      </c>
      <c r="D1714" s="4" t="s">
        <v>535</v>
      </c>
      <c r="E1714" s="12" t="s">
        <v>1087</v>
      </c>
      <c r="F1714" s="13">
        <v>450</v>
      </c>
      <c r="G1714">
        <v>475</v>
      </c>
      <c r="H1714">
        <v>213750</v>
      </c>
      <c r="I1714" s="10">
        <v>74812.5</v>
      </c>
      <c r="J1714">
        <f t="shared" si="27"/>
        <v>746</v>
      </c>
    </row>
    <row r="1715" spans="1:10">
      <c r="A1715" s="50" t="s">
        <v>1103</v>
      </c>
      <c r="B1715" s="4">
        <v>1185732</v>
      </c>
      <c r="C1715" s="5">
        <v>44516</v>
      </c>
      <c r="D1715" s="4" t="s">
        <v>535</v>
      </c>
      <c r="E1715" s="12" t="s">
        <v>1087</v>
      </c>
      <c r="F1715" s="13">
        <v>600</v>
      </c>
      <c r="G1715">
        <v>450</v>
      </c>
      <c r="H1715">
        <v>270000</v>
      </c>
      <c r="I1715" s="10">
        <v>108000</v>
      </c>
      <c r="J1715">
        <f t="shared" si="27"/>
        <v>746</v>
      </c>
    </row>
    <row r="1716" spans="1:10">
      <c r="A1716" s="50" t="s">
        <v>1103</v>
      </c>
      <c r="B1716" s="4">
        <v>1185732</v>
      </c>
      <c r="C1716" s="5">
        <v>44516</v>
      </c>
      <c r="D1716" s="4" t="s">
        <v>535</v>
      </c>
      <c r="E1716" s="12" t="s">
        <v>1088</v>
      </c>
      <c r="F1716" s="13">
        <v>649.99999999999989</v>
      </c>
      <c r="G1716">
        <v>625</v>
      </c>
      <c r="H1716">
        <v>406249.99999999994</v>
      </c>
      <c r="I1716" s="10">
        <v>223437.5</v>
      </c>
      <c r="J1716">
        <f t="shared" si="27"/>
        <v>746</v>
      </c>
    </row>
    <row r="1717" spans="1:10">
      <c r="A1717" s="50" t="s">
        <v>1103</v>
      </c>
      <c r="B1717" s="4">
        <v>1185732</v>
      </c>
      <c r="C1717" s="5">
        <v>44545</v>
      </c>
      <c r="D1717" s="4" t="s">
        <v>535</v>
      </c>
      <c r="E1717" s="12" t="s">
        <v>1086</v>
      </c>
      <c r="F1717" s="13">
        <v>600</v>
      </c>
      <c r="G1717">
        <v>850</v>
      </c>
      <c r="H1717">
        <v>510000</v>
      </c>
      <c r="I1717" s="10">
        <v>255000</v>
      </c>
      <c r="J1717">
        <f t="shared" si="27"/>
        <v>746</v>
      </c>
    </row>
    <row r="1718" spans="1:10">
      <c r="A1718" s="50" t="s">
        <v>1103</v>
      </c>
      <c r="B1718" s="4">
        <v>1185732</v>
      </c>
      <c r="C1718" s="5">
        <v>44545</v>
      </c>
      <c r="D1718" s="4" t="s">
        <v>535</v>
      </c>
      <c r="E1718" s="12" t="s">
        <v>1086</v>
      </c>
      <c r="F1718" s="13">
        <v>500</v>
      </c>
      <c r="G1718">
        <v>650</v>
      </c>
      <c r="H1718">
        <v>325000</v>
      </c>
      <c r="I1718" s="10">
        <v>130000</v>
      </c>
      <c r="J1718">
        <f t="shared" si="27"/>
        <v>746</v>
      </c>
    </row>
    <row r="1719" spans="1:10">
      <c r="A1719" s="50" t="s">
        <v>1103</v>
      </c>
      <c r="B1719" s="4">
        <v>1185732</v>
      </c>
      <c r="C1719" s="5">
        <v>44545</v>
      </c>
      <c r="D1719" s="4" t="s">
        <v>535</v>
      </c>
      <c r="E1719" s="12" t="s">
        <v>1087</v>
      </c>
      <c r="F1719" s="13">
        <v>500</v>
      </c>
      <c r="G1719">
        <v>600</v>
      </c>
      <c r="H1719">
        <v>300000</v>
      </c>
      <c r="I1719" s="10">
        <v>90000</v>
      </c>
      <c r="J1719">
        <f t="shared" si="27"/>
        <v>746</v>
      </c>
    </row>
    <row r="1720" spans="1:10">
      <c r="A1720" s="50" t="s">
        <v>1103</v>
      </c>
      <c r="B1720" s="4">
        <v>1185732</v>
      </c>
      <c r="C1720" s="5">
        <v>44545</v>
      </c>
      <c r="D1720" s="4" t="s">
        <v>535</v>
      </c>
      <c r="E1720" s="12" t="s">
        <v>1087</v>
      </c>
      <c r="F1720" s="13">
        <v>500</v>
      </c>
      <c r="G1720">
        <v>550</v>
      </c>
      <c r="H1720">
        <v>275000</v>
      </c>
      <c r="I1720" s="10">
        <v>96250</v>
      </c>
      <c r="J1720">
        <f t="shared" si="27"/>
        <v>746</v>
      </c>
    </row>
    <row r="1721" spans="1:10">
      <c r="A1721" s="50" t="s">
        <v>1103</v>
      </c>
      <c r="B1721" s="4">
        <v>1185732</v>
      </c>
      <c r="C1721" s="5">
        <v>44545</v>
      </c>
      <c r="D1721" s="4" t="s">
        <v>535</v>
      </c>
      <c r="E1721" s="12" t="s">
        <v>1087</v>
      </c>
      <c r="F1721" s="13">
        <v>600</v>
      </c>
      <c r="G1721">
        <v>550</v>
      </c>
      <c r="H1721">
        <v>330000</v>
      </c>
      <c r="I1721" s="10">
        <v>132000</v>
      </c>
      <c r="J1721">
        <f t="shared" si="27"/>
        <v>746</v>
      </c>
    </row>
    <row r="1722" spans="1:10">
      <c r="A1722" s="50" t="s">
        <v>1103</v>
      </c>
      <c r="B1722" s="4">
        <v>1185732</v>
      </c>
      <c r="C1722" s="5">
        <v>44545</v>
      </c>
      <c r="D1722" s="4" t="s">
        <v>535</v>
      </c>
      <c r="E1722" s="12" t="s">
        <v>1087</v>
      </c>
      <c r="F1722" s="13">
        <v>649.99999999999989</v>
      </c>
      <c r="G1722">
        <v>650</v>
      </c>
      <c r="H1722">
        <v>422499.99999999994</v>
      </c>
      <c r="I1722" s="10">
        <v>232375</v>
      </c>
      <c r="J1722">
        <f t="shared" si="27"/>
        <v>746</v>
      </c>
    </row>
    <row r="1723" spans="1:10">
      <c r="A1723" s="50" t="s">
        <v>1103</v>
      </c>
      <c r="B1723" s="4">
        <v>1185732</v>
      </c>
      <c r="C1723" s="5">
        <v>44214</v>
      </c>
      <c r="D1723" s="4" t="s">
        <v>535</v>
      </c>
      <c r="E1723" s="12" t="s">
        <v>1086</v>
      </c>
      <c r="F1723" s="13">
        <v>300</v>
      </c>
      <c r="G1723">
        <v>625</v>
      </c>
      <c r="H1723">
        <v>187500</v>
      </c>
      <c r="I1723" s="10">
        <v>75000</v>
      </c>
      <c r="J1723">
        <f t="shared" si="27"/>
        <v>746</v>
      </c>
    </row>
    <row r="1724" spans="1:10">
      <c r="A1724" s="50" t="s">
        <v>1103</v>
      </c>
      <c r="B1724" s="4">
        <v>1185732</v>
      </c>
      <c r="C1724" s="5">
        <v>44214</v>
      </c>
      <c r="D1724" s="4" t="s">
        <v>535</v>
      </c>
      <c r="E1724" s="12" t="s">
        <v>1087</v>
      </c>
      <c r="F1724" s="13">
        <v>300.00000000000006</v>
      </c>
      <c r="G1724">
        <v>425</v>
      </c>
      <c r="H1724">
        <v>127500.00000000001</v>
      </c>
      <c r="I1724" s="10">
        <v>44625</v>
      </c>
      <c r="J1724">
        <f t="shared" si="27"/>
        <v>746</v>
      </c>
    </row>
    <row r="1725" spans="1:10">
      <c r="A1725" s="50" t="s">
        <v>1103</v>
      </c>
      <c r="B1725" s="4">
        <v>1185732</v>
      </c>
      <c r="C1725" s="5">
        <v>44214</v>
      </c>
      <c r="D1725" s="4" t="s">
        <v>535</v>
      </c>
      <c r="E1725" s="12" t="s">
        <v>1087</v>
      </c>
      <c r="F1725" s="13">
        <v>200</v>
      </c>
      <c r="G1725">
        <v>425</v>
      </c>
      <c r="H1725">
        <v>85000</v>
      </c>
      <c r="I1725" s="10">
        <v>29750</v>
      </c>
      <c r="J1725">
        <f t="shared" si="27"/>
        <v>746</v>
      </c>
    </row>
    <row r="1726" spans="1:10">
      <c r="A1726" s="50" t="s">
        <v>1103</v>
      </c>
      <c r="B1726" s="4">
        <v>1185732</v>
      </c>
      <c r="C1726" s="5">
        <v>44214</v>
      </c>
      <c r="D1726" s="4" t="s">
        <v>535</v>
      </c>
      <c r="E1726" s="12" t="s">
        <v>1086</v>
      </c>
      <c r="F1726" s="13">
        <v>250</v>
      </c>
      <c r="G1726">
        <v>275</v>
      </c>
      <c r="H1726">
        <v>68750</v>
      </c>
      <c r="I1726" s="10">
        <v>27500</v>
      </c>
      <c r="J1726">
        <f t="shared" si="27"/>
        <v>746</v>
      </c>
    </row>
    <row r="1727" spans="1:10">
      <c r="A1727" s="50" t="s">
        <v>1103</v>
      </c>
      <c r="B1727" s="4">
        <v>1185732</v>
      </c>
      <c r="C1727" s="5">
        <v>44214</v>
      </c>
      <c r="D1727" s="4" t="s">
        <v>535</v>
      </c>
      <c r="E1727" s="12" t="s">
        <v>1086</v>
      </c>
      <c r="F1727" s="13">
        <v>400.00000000000006</v>
      </c>
      <c r="G1727">
        <v>325</v>
      </c>
      <c r="H1727">
        <v>130000.00000000001</v>
      </c>
      <c r="I1727" s="10">
        <v>45500</v>
      </c>
      <c r="J1727">
        <f t="shared" si="27"/>
        <v>746</v>
      </c>
    </row>
    <row r="1728" spans="1:10">
      <c r="A1728" s="50" t="s">
        <v>1103</v>
      </c>
      <c r="B1728" s="4">
        <v>1185732</v>
      </c>
      <c r="C1728" s="5">
        <v>44214</v>
      </c>
      <c r="D1728" s="4" t="s">
        <v>535</v>
      </c>
      <c r="E1728" s="12" t="s">
        <v>1086</v>
      </c>
      <c r="F1728" s="13">
        <v>300</v>
      </c>
      <c r="G1728">
        <v>425</v>
      </c>
      <c r="H1728">
        <v>127500</v>
      </c>
      <c r="I1728" s="10">
        <v>63750</v>
      </c>
      <c r="J1728">
        <f t="shared" si="27"/>
        <v>746</v>
      </c>
    </row>
    <row r="1729" spans="1:10">
      <c r="A1729" s="50" t="s">
        <v>1103</v>
      </c>
      <c r="B1729" s="4">
        <v>1185732</v>
      </c>
      <c r="C1729" s="5">
        <v>44245</v>
      </c>
      <c r="D1729" s="4" t="s">
        <v>535</v>
      </c>
      <c r="E1729" s="12" t="s">
        <v>1087</v>
      </c>
      <c r="F1729" s="13">
        <v>300</v>
      </c>
      <c r="G1729">
        <v>675</v>
      </c>
      <c r="H1729">
        <v>202500</v>
      </c>
      <c r="I1729" s="10">
        <v>81000</v>
      </c>
      <c r="J1729">
        <f t="shared" si="27"/>
        <v>746</v>
      </c>
    </row>
    <row r="1730" spans="1:10">
      <c r="A1730" s="50" t="s">
        <v>1103</v>
      </c>
      <c r="B1730" s="4">
        <v>1185732</v>
      </c>
      <c r="C1730" s="5">
        <v>44245</v>
      </c>
      <c r="D1730" s="4" t="s">
        <v>535</v>
      </c>
      <c r="E1730" s="12" t="s">
        <v>1087</v>
      </c>
      <c r="F1730" s="13">
        <v>300</v>
      </c>
      <c r="G1730">
        <v>325</v>
      </c>
      <c r="H1730">
        <v>97500</v>
      </c>
      <c r="I1730" s="10">
        <v>34125</v>
      </c>
      <c r="J1730">
        <f t="shared" si="27"/>
        <v>746</v>
      </c>
    </row>
    <row r="1731" spans="1:10">
      <c r="A1731" s="50" t="s">
        <v>1103</v>
      </c>
      <c r="B1731" s="4">
        <v>1185732</v>
      </c>
      <c r="C1731" s="5">
        <v>44245</v>
      </c>
      <c r="D1731" s="4" t="s">
        <v>535</v>
      </c>
      <c r="E1731" s="12" t="s">
        <v>1087</v>
      </c>
      <c r="F1731" s="13">
        <v>200</v>
      </c>
      <c r="G1731">
        <v>375</v>
      </c>
      <c r="H1731">
        <v>75000</v>
      </c>
      <c r="I1731" s="10">
        <v>26250</v>
      </c>
      <c r="J1731">
        <f t="shared" si="27"/>
        <v>746</v>
      </c>
    </row>
    <row r="1732" spans="1:10">
      <c r="A1732" s="50" t="s">
        <v>1103</v>
      </c>
      <c r="B1732" s="4">
        <v>1185732</v>
      </c>
      <c r="C1732" s="5">
        <v>44245</v>
      </c>
      <c r="D1732" s="4" t="s">
        <v>535</v>
      </c>
      <c r="E1732" s="12" t="s">
        <v>1087</v>
      </c>
      <c r="F1732" s="13">
        <v>250</v>
      </c>
      <c r="G1732">
        <v>250</v>
      </c>
      <c r="H1732">
        <v>62500</v>
      </c>
      <c r="I1732" s="10">
        <v>25000</v>
      </c>
      <c r="J1732">
        <f t="shared" si="27"/>
        <v>746</v>
      </c>
    </row>
    <row r="1733" spans="1:10">
      <c r="A1733" s="50" t="s">
        <v>1103</v>
      </c>
      <c r="B1733" s="4">
        <v>1185732</v>
      </c>
      <c r="C1733" s="5">
        <v>44245</v>
      </c>
      <c r="D1733" s="4" t="s">
        <v>535</v>
      </c>
      <c r="E1733" s="12" t="s">
        <v>1087</v>
      </c>
      <c r="F1733" s="13">
        <v>400.00000000000006</v>
      </c>
      <c r="G1733">
        <v>325</v>
      </c>
      <c r="H1733">
        <v>130000.00000000001</v>
      </c>
      <c r="I1733" s="10">
        <v>45500</v>
      </c>
      <c r="J1733">
        <f t="shared" ref="J1733:J1796" si="28">VLOOKUP(A1733,L$9:M$14,2,0)</f>
        <v>746</v>
      </c>
    </row>
    <row r="1734" spans="1:10">
      <c r="A1734" s="50" t="s">
        <v>1103</v>
      </c>
      <c r="B1734" s="4">
        <v>1185732</v>
      </c>
      <c r="C1734" s="5">
        <v>44245</v>
      </c>
      <c r="D1734" s="4" t="s">
        <v>535</v>
      </c>
      <c r="E1734" s="12" t="s">
        <v>1087</v>
      </c>
      <c r="F1734" s="13">
        <v>300</v>
      </c>
      <c r="G1734">
        <v>400</v>
      </c>
      <c r="H1734">
        <v>120000</v>
      </c>
      <c r="I1734" s="10">
        <v>60000</v>
      </c>
      <c r="J1734">
        <f t="shared" si="28"/>
        <v>746</v>
      </c>
    </row>
    <row r="1735" spans="1:10">
      <c r="A1735" s="50" t="s">
        <v>1103</v>
      </c>
      <c r="B1735" s="4">
        <v>1185732</v>
      </c>
      <c r="C1735" s="5">
        <v>44272</v>
      </c>
      <c r="D1735" s="4" t="s">
        <v>535</v>
      </c>
      <c r="E1735" s="12" t="s">
        <v>1087</v>
      </c>
      <c r="F1735" s="13">
        <v>350</v>
      </c>
      <c r="G1735">
        <v>620</v>
      </c>
      <c r="H1735">
        <v>217000</v>
      </c>
      <c r="I1735" s="10">
        <v>86800</v>
      </c>
      <c r="J1735">
        <f t="shared" si="28"/>
        <v>746</v>
      </c>
    </row>
    <row r="1736" spans="1:10">
      <c r="A1736" s="50" t="s">
        <v>1103</v>
      </c>
      <c r="B1736" s="4">
        <v>1185732</v>
      </c>
      <c r="C1736" s="5">
        <v>44272</v>
      </c>
      <c r="D1736" s="4" t="s">
        <v>535</v>
      </c>
      <c r="E1736" s="12" t="s">
        <v>1087</v>
      </c>
      <c r="F1736" s="13">
        <v>350</v>
      </c>
      <c r="G1736">
        <v>300</v>
      </c>
      <c r="H1736">
        <v>105000</v>
      </c>
      <c r="I1736" s="10">
        <v>36750</v>
      </c>
      <c r="J1736">
        <f t="shared" si="28"/>
        <v>746</v>
      </c>
    </row>
    <row r="1737" spans="1:10">
      <c r="A1737" s="50" t="s">
        <v>1103</v>
      </c>
      <c r="B1737" s="4">
        <v>1185732</v>
      </c>
      <c r="C1737" s="5">
        <v>44272</v>
      </c>
      <c r="D1737" s="4" t="s">
        <v>535</v>
      </c>
      <c r="E1737" s="12" t="s">
        <v>1087</v>
      </c>
      <c r="F1737" s="13">
        <v>250</v>
      </c>
      <c r="G1737">
        <v>350</v>
      </c>
      <c r="H1737">
        <v>87500</v>
      </c>
      <c r="I1737" s="10">
        <v>30625</v>
      </c>
      <c r="J1737">
        <f t="shared" si="28"/>
        <v>746</v>
      </c>
    </row>
    <row r="1738" spans="1:10">
      <c r="A1738" s="50" t="s">
        <v>1103</v>
      </c>
      <c r="B1738" s="4">
        <v>1185732</v>
      </c>
      <c r="C1738" s="5">
        <v>44272</v>
      </c>
      <c r="D1738" s="4" t="s">
        <v>535</v>
      </c>
      <c r="E1738" s="12" t="s">
        <v>1087</v>
      </c>
      <c r="F1738" s="13">
        <v>300</v>
      </c>
      <c r="G1738">
        <v>200</v>
      </c>
      <c r="H1738">
        <v>60000</v>
      </c>
      <c r="I1738" s="10">
        <v>24000</v>
      </c>
      <c r="J1738">
        <f t="shared" si="28"/>
        <v>746</v>
      </c>
    </row>
    <row r="1739" spans="1:10">
      <c r="A1739" s="50" t="s">
        <v>1103</v>
      </c>
      <c r="B1739" s="4">
        <v>1185732</v>
      </c>
      <c r="C1739" s="5">
        <v>44272</v>
      </c>
      <c r="D1739" s="4" t="s">
        <v>535</v>
      </c>
      <c r="E1739" s="12" t="s">
        <v>1088</v>
      </c>
      <c r="F1739" s="13">
        <v>450</v>
      </c>
      <c r="G1739">
        <v>250</v>
      </c>
      <c r="H1739">
        <v>112500</v>
      </c>
      <c r="I1739" s="10">
        <v>39375</v>
      </c>
      <c r="J1739">
        <f t="shared" si="28"/>
        <v>746</v>
      </c>
    </row>
    <row r="1740" spans="1:10">
      <c r="A1740" s="50" t="s">
        <v>1103</v>
      </c>
      <c r="B1740" s="4">
        <v>1185732</v>
      </c>
      <c r="C1740" s="5">
        <v>44272</v>
      </c>
      <c r="D1740" s="4" t="s">
        <v>535</v>
      </c>
      <c r="E1740" s="12" t="s">
        <v>1086</v>
      </c>
      <c r="F1740" s="13">
        <v>350</v>
      </c>
      <c r="G1740">
        <v>350</v>
      </c>
      <c r="H1740">
        <v>122500</v>
      </c>
      <c r="I1740" s="10">
        <v>61250</v>
      </c>
      <c r="J1740">
        <f t="shared" si="28"/>
        <v>746</v>
      </c>
    </row>
    <row r="1741" spans="1:10">
      <c r="A1741" s="50" t="s">
        <v>1103</v>
      </c>
      <c r="B1741" s="4">
        <v>1185732</v>
      </c>
      <c r="C1741" s="5">
        <v>44304</v>
      </c>
      <c r="D1741" s="4" t="s">
        <v>535</v>
      </c>
      <c r="E1741" s="12" t="s">
        <v>1086</v>
      </c>
      <c r="F1741" s="13">
        <v>350</v>
      </c>
      <c r="G1741">
        <v>575</v>
      </c>
      <c r="H1741">
        <v>201250</v>
      </c>
      <c r="I1741" s="10">
        <v>80500</v>
      </c>
      <c r="J1741">
        <f t="shared" si="28"/>
        <v>746</v>
      </c>
    </row>
    <row r="1742" spans="1:10">
      <c r="A1742" s="50" t="s">
        <v>1103</v>
      </c>
      <c r="B1742" s="4">
        <v>1185732</v>
      </c>
      <c r="C1742" s="5">
        <v>44304</v>
      </c>
      <c r="D1742" s="4" t="s">
        <v>535</v>
      </c>
      <c r="E1742" s="12" t="s">
        <v>1087</v>
      </c>
      <c r="F1742" s="13">
        <v>300</v>
      </c>
      <c r="G1742">
        <v>275</v>
      </c>
      <c r="H1742">
        <v>82500</v>
      </c>
      <c r="I1742" s="10">
        <v>28875</v>
      </c>
      <c r="J1742">
        <f t="shared" si="28"/>
        <v>746</v>
      </c>
    </row>
    <row r="1743" spans="1:10">
      <c r="A1743" s="50" t="s">
        <v>1103</v>
      </c>
      <c r="B1743" s="4">
        <v>1185732</v>
      </c>
      <c r="C1743" s="5">
        <v>44304</v>
      </c>
      <c r="D1743" s="4" t="s">
        <v>535</v>
      </c>
      <c r="E1743" s="12" t="s">
        <v>1087</v>
      </c>
      <c r="F1743" s="13">
        <v>200</v>
      </c>
      <c r="G1743">
        <v>275</v>
      </c>
      <c r="H1743">
        <v>55000</v>
      </c>
      <c r="I1743" s="10">
        <v>19250</v>
      </c>
      <c r="J1743">
        <f t="shared" si="28"/>
        <v>746</v>
      </c>
    </row>
    <row r="1744" spans="1:10">
      <c r="A1744" s="50" t="s">
        <v>1103</v>
      </c>
      <c r="B1744" s="4">
        <v>1185732</v>
      </c>
      <c r="C1744" s="5">
        <v>44304</v>
      </c>
      <c r="D1744" s="4" t="s">
        <v>535</v>
      </c>
      <c r="E1744" s="12" t="s">
        <v>1087</v>
      </c>
      <c r="F1744" s="13">
        <v>250</v>
      </c>
      <c r="G1744">
        <v>200</v>
      </c>
      <c r="H1744">
        <v>50000</v>
      </c>
      <c r="I1744" s="10">
        <v>20000</v>
      </c>
      <c r="J1744">
        <f t="shared" si="28"/>
        <v>746</v>
      </c>
    </row>
    <row r="1745" spans="1:10">
      <c r="A1745" s="50" t="s">
        <v>1103</v>
      </c>
      <c r="B1745" s="4">
        <v>1185732</v>
      </c>
      <c r="C1745" s="5">
        <v>44304</v>
      </c>
      <c r="D1745" s="4" t="s">
        <v>535</v>
      </c>
      <c r="E1745" s="12" t="s">
        <v>1087</v>
      </c>
      <c r="F1745" s="13">
        <v>400</v>
      </c>
      <c r="G1745">
        <v>225</v>
      </c>
      <c r="H1745">
        <v>90000</v>
      </c>
      <c r="I1745" s="10">
        <v>31500</v>
      </c>
      <c r="J1745">
        <f t="shared" si="28"/>
        <v>746</v>
      </c>
    </row>
    <row r="1746" spans="1:10">
      <c r="A1746" s="50" t="s">
        <v>1103</v>
      </c>
      <c r="B1746" s="4">
        <v>1185732</v>
      </c>
      <c r="C1746" s="5">
        <v>44304</v>
      </c>
      <c r="D1746" s="4" t="s">
        <v>535</v>
      </c>
      <c r="E1746" s="12" t="s">
        <v>1086</v>
      </c>
      <c r="F1746" s="13">
        <v>300</v>
      </c>
      <c r="G1746">
        <v>350</v>
      </c>
      <c r="H1746">
        <v>105000</v>
      </c>
      <c r="I1746" s="10">
        <v>52500</v>
      </c>
      <c r="J1746">
        <f t="shared" si="28"/>
        <v>746</v>
      </c>
    </row>
    <row r="1747" spans="1:10">
      <c r="A1747" s="50" t="s">
        <v>1103</v>
      </c>
      <c r="B1747" s="4">
        <v>1185732</v>
      </c>
      <c r="C1747" s="5">
        <v>44335</v>
      </c>
      <c r="D1747" s="4" t="s">
        <v>535</v>
      </c>
      <c r="E1747" s="12" t="s">
        <v>1088</v>
      </c>
      <c r="F1747" s="13">
        <v>400</v>
      </c>
      <c r="G1747">
        <v>620</v>
      </c>
      <c r="H1747">
        <v>248000</v>
      </c>
      <c r="I1747" s="10">
        <v>99200</v>
      </c>
      <c r="J1747">
        <f t="shared" si="28"/>
        <v>746</v>
      </c>
    </row>
    <row r="1748" spans="1:10">
      <c r="A1748" s="50" t="s">
        <v>1103</v>
      </c>
      <c r="B1748" s="4">
        <v>1185732</v>
      </c>
      <c r="C1748" s="5">
        <v>44335</v>
      </c>
      <c r="D1748" s="4" t="s">
        <v>535</v>
      </c>
      <c r="E1748" s="12" t="s">
        <v>1087</v>
      </c>
      <c r="F1748" s="13">
        <v>350</v>
      </c>
      <c r="G1748">
        <v>325</v>
      </c>
      <c r="H1748">
        <v>113750</v>
      </c>
      <c r="I1748" s="10">
        <v>39812.5</v>
      </c>
      <c r="J1748">
        <f t="shared" si="28"/>
        <v>746</v>
      </c>
    </row>
    <row r="1749" spans="1:10">
      <c r="A1749" s="50" t="s">
        <v>1103</v>
      </c>
      <c r="B1749" s="4">
        <v>1185732</v>
      </c>
      <c r="C1749" s="5">
        <v>44335</v>
      </c>
      <c r="D1749" s="4" t="s">
        <v>535</v>
      </c>
      <c r="E1749" s="12" t="s">
        <v>1086</v>
      </c>
      <c r="F1749" s="13">
        <v>300</v>
      </c>
      <c r="G1749">
        <v>300</v>
      </c>
      <c r="H1749">
        <v>90000</v>
      </c>
      <c r="I1749" s="10">
        <v>31500</v>
      </c>
      <c r="J1749">
        <f t="shared" si="28"/>
        <v>746</v>
      </c>
    </row>
    <row r="1750" spans="1:10">
      <c r="A1750" s="50" t="s">
        <v>1103</v>
      </c>
      <c r="B1750" s="4">
        <v>1185732</v>
      </c>
      <c r="C1750" s="5">
        <v>44335</v>
      </c>
      <c r="D1750" s="4" t="s">
        <v>535</v>
      </c>
      <c r="E1750" s="12" t="s">
        <v>1086</v>
      </c>
      <c r="F1750" s="13">
        <v>300</v>
      </c>
      <c r="G1750">
        <v>225</v>
      </c>
      <c r="H1750">
        <v>67500</v>
      </c>
      <c r="I1750" s="10">
        <v>27000</v>
      </c>
      <c r="J1750">
        <f t="shared" si="28"/>
        <v>746</v>
      </c>
    </row>
    <row r="1751" spans="1:10">
      <c r="A1751" s="50" t="s">
        <v>1103</v>
      </c>
      <c r="B1751" s="4">
        <v>1185732</v>
      </c>
      <c r="C1751" s="5">
        <v>44335</v>
      </c>
      <c r="D1751" s="4" t="s">
        <v>535</v>
      </c>
      <c r="E1751" s="12" t="s">
        <v>1087</v>
      </c>
      <c r="F1751" s="13">
        <v>450</v>
      </c>
      <c r="G1751">
        <v>250</v>
      </c>
      <c r="H1751">
        <v>112500</v>
      </c>
      <c r="I1751" s="10">
        <v>39375</v>
      </c>
      <c r="J1751">
        <f t="shared" si="28"/>
        <v>746</v>
      </c>
    </row>
    <row r="1752" spans="1:10">
      <c r="A1752" s="50" t="s">
        <v>1103</v>
      </c>
      <c r="B1752" s="4">
        <v>1185732</v>
      </c>
      <c r="C1752" s="5">
        <v>44335</v>
      </c>
      <c r="D1752" s="4" t="s">
        <v>535</v>
      </c>
      <c r="E1752" s="12" t="s">
        <v>1087</v>
      </c>
      <c r="F1752" s="13">
        <v>500</v>
      </c>
      <c r="G1752">
        <v>350</v>
      </c>
      <c r="H1752">
        <v>175000</v>
      </c>
      <c r="I1752" s="10">
        <v>87500</v>
      </c>
      <c r="J1752">
        <f t="shared" si="28"/>
        <v>746</v>
      </c>
    </row>
    <row r="1753" spans="1:10">
      <c r="A1753" s="50" t="s">
        <v>1103</v>
      </c>
      <c r="B1753" s="4">
        <v>1185732</v>
      </c>
      <c r="C1753" s="5">
        <v>44365</v>
      </c>
      <c r="D1753" s="4" t="s">
        <v>535</v>
      </c>
      <c r="E1753" s="12" t="s">
        <v>1086</v>
      </c>
      <c r="F1753" s="13">
        <v>350</v>
      </c>
      <c r="G1753">
        <v>600</v>
      </c>
      <c r="H1753">
        <v>210000</v>
      </c>
      <c r="I1753" s="10">
        <v>84000</v>
      </c>
      <c r="J1753">
        <f t="shared" si="28"/>
        <v>746</v>
      </c>
    </row>
    <row r="1754" spans="1:10">
      <c r="A1754" s="50" t="s">
        <v>1103</v>
      </c>
      <c r="B1754" s="4">
        <v>1185732</v>
      </c>
      <c r="C1754" s="5">
        <v>44365</v>
      </c>
      <c r="D1754" s="4" t="s">
        <v>535</v>
      </c>
      <c r="E1754" s="12" t="s">
        <v>1087</v>
      </c>
      <c r="F1754" s="13">
        <v>300</v>
      </c>
      <c r="G1754">
        <v>350</v>
      </c>
      <c r="H1754">
        <v>105000</v>
      </c>
      <c r="I1754" s="10">
        <v>36750</v>
      </c>
      <c r="J1754">
        <f t="shared" si="28"/>
        <v>746</v>
      </c>
    </row>
    <row r="1755" spans="1:10">
      <c r="A1755" s="50" t="s">
        <v>1103</v>
      </c>
      <c r="B1755" s="4">
        <v>1185732</v>
      </c>
      <c r="C1755" s="5">
        <v>44365</v>
      </c>
      <c r="D1755" s="4" t="s">
        <v>535</v>
      </c>
      <c r="E1755" s="12" t="s">
        <v>1086</v>
      </c>
      <c r="F1755" s="13">
        <v>250</v>
      </c>
      <c r="G1755">
        <v>375</v>
      </c>
      <c r="H1755">
        <v>93750</v>
      </c>
      <c r="I1755" s="10">
        <v>32812.5</v>
      </c>
      <c r="J1755">
        <f t="shared" si="28"/>
        <v>746</v>
      </c>
    </row>
    <row r="1756" spans="1:10">
      <c r="A1756" s="50" t="s">
        <v>1103</v>
      </c>
      <c r="B1756" s="4">
        <v>1185732</v>
      </c>
      <c r="C1756" s="5">
        <v>44365</v>
      </c>
      <c r="D1756" s="4" t="s">
        <v>535</v>
      </c>
      <c r="E1756" s="12" t="s">
        <v>1087</v>
      </c>
      <c r="F1756" s="13">
        <v>250</v>
      </c>
      <c r="G1756">
        <v>350</v>
      </c>
      <c r="H1756">
        <v>87500</v>
      </c>
      <c r="I1756" s="10">
        <v>35000</v>
      </c>
      <c r="J1756">
        <f t="shared" si="28"/>
        <v>746</v>
      </c>
    </row>
    <row r="1757" spans="1:10">
      <c r="A1757" s="50" t="s">
        <v>1103</v>
      </c>
      <c r="B1757" s="4">
        <v>1185732</v>
      </c>
      <c r="C1757" s="5">
        <v>44365</v>
      </c>
      <c r="D1757" s="4" t="s">
        <v>535</v>
      </c>
      <c r="E1757" s="12" t="s">
        <v>1086</v>
      </c>
      <c r="F1757" s="13">
        <v>400</v>
      </c>
      <c r="G1757">
        <v>350</v>
      </c>
      <c r="H1757">
        <v>140000</v>
      </c>
      <c r="I1757" s="10">
        <v>49000</v>
      </c>
      <c r="J1757">
        <f t="shared" si="28"/>
        <v>746</v>
      </c>
    </row>
    <row r="1758" spans="1:10">
      <c r="A1758" s="50" t="s">
        <v>1103</v>
      </c>
      <c r="B1758" s="4">
        <v>1185732</v>
      </c>
      <c r="C1758" s="5">
        <v>44365</v>
      </c>
      <c r="D1758" s="4" t="s">
        <v>535</v>
      </c>
      <c r="E1758" s="12" t="s">
        <v>1087</v>
      </c>
      <c r="F1758" s="13">
        <v>450</v>
      </c>
      <c r="G1758">
        <v>525</v>
      </c>
      <c r="H1758">
        <v>236250</v>
      </c>
      <c r="I1758" s="10">
        <v>118125</v>
      </c>
      <c r="J1758">
        <f t="shared" si="28"/>
        <v>746</v>
      </c>
    </row>
    <row r="1759" spans="1:10">
      <c r="A1759" s="50" t="s">
        <v>1103</v>
      </c>
      <c r="B1759" s="4">
        <v>1185732</v>
      </c>
      <c r="C1759" s="5">
        <v>44394</v>
      </c>
      <c r="D1759" s="4" t="s">
        <v>535</v>
      </c>
      <c r="E1759" s="12" t="s">
        <v>1087</v>
      </c>
      <c r="F1759" s="13">
        <v>400</v>
      </c>
      <c r="G1759">
        <v>750</v>
      </c>
      <c r="H1759">
        <v>300000</v>
      </c>
      <c r="I1759" s="10">
        <v>120000</v>
      </c>
      <c r="J1759">
        <f t="shared" si="28"/>
        <v>746</v>
      </c>
    </row>
    <row r="1760" spans="1:10">
      <c r="A1760" s="50" t="s">
        <v>1103</v>
      </c>
      <c r="B1760" s="4">
        <v>1185732</v>
      </c>
      <c r="C1760" s="5">
        <v>44394</v>
      </c>
      <c r="D1760" s="4" t="s">
        <v>535</v>
      </c>
      <c r="E1760" s="12" t="s">
        <v>1086</v>
      </c>
      <c r="F1760" s="13">
        <v>350</v>
      </c>
      <c r="G1760">
        <v>500</v>
      </c>
      <c r="H1760">
        <v>175000</v>
      </c>
      <c r="I1760" s="10">
        <v>61250</v>
      </c>
      <c r="J1760">
        <f t="shared" si="28"/>
        <v>746</v>
      </c>
    </row>
    <row r="1761" spans="1:10">
      <c r="A1761" s="50" t="s">
        <v>1103</v>
      </c>
      <c r="B1761" s="4">
        <v>1185732</v>
      </c>
      <c r="C1761" s="5">
        <v>44394</v>
      </c>
      <c r="D1761" s="4" t="s">
        <v>535</v>
      </c>
      <c r="E1761" s="12" t="s">
        <v>1086</v>
      </c>
      <c r="F1761" s="13">
        <v>300.00000000000006</v>
      </c>
      <c r="G1761">
        <v>425</v>
      </c>
      <c r="H1761">
        <v>127500.00000000001</v>
      </c>
      <c r="I1761" s="10">
        <v>44625</v>
      </c>
      <c r="J1761">
        <f t="shared" si="28"/>
        <v>746</v>
      </c>
    </row>
    <row r="1762" spans="1:10">
      <c r="A1762" s="50" t="s">
        <v>1103</v>
      </c>
      <c r="B1762" s="4">
        <v>1185732</v>
      </c>
      <c r="C1762" s="5">
        <v>44394</v>
      </c>
      <c r="D1762" s="4" t="s">
        <v>535</v>
      </c>
      <c r="E1762" s="12" t="s">
        <v>1087</v>
      </c>
      <c r="F1762" s="13">
        <v>300</v>
      </c>
      <c r="G1762">
        <v>375</v>
      </c>
      <c r="H1762">
        <v>112500</v>
      </c>
      <c r="I1762" s="10">
        <v>45000</v>
      </c>
      <c r="J1762">
        <f t="shared" si="28"/>
        <v>746</v>
      </c>
    </row>
    <row r="1763" spans="1:10">
      <c r="A1763" s="50" t="s">
        <v>1103</v>
      </c>
      <c r="B1763" s="4">
        <v>1185732</v>
      </c>
      <c r="C1763" s="5">
        <v>44394</v>
      </c>
      <c r="D1763" s="4" t="s">
        <v>535</v>
      </c>
      <c r="E1763" s="12" t="s">
        <v>1086</v>
      </c>
      <c r="F1763" s="13">
        <v>400</v>
      </c>
      <c r="G1763">
        <v>375</v>
      </c>
      <c r="H1763">
        <v>150000</v>
      </c>
      <c r="I1763" s="10">
        <v>52500</v>
      </c>
      <c r="J1763">
        <f t="shared" si="28"/>
        <v>746</v>
      </c>
    </row>
    <row r="1764" spans="1:10">
      <c r="A1764" s="50" t="s">
        <v>1103</v>
      </c>
      <c r="B1764" s="4">
        <v>1185732</v>
      </c>
      <c r="C1764" s="5">
        <v>44394</v>
      </c>
      <c r="D1764" s="4" t="s">
        <v>535</v>
      </c>
      <c r="E1764" s="12" t="s">
        <v>1087</v>
      </c>
      <c r="F1764" s="13">
        <v>450</v>
      </c>
      <c r="G1764">
        <v>550</v>
      </c>
      <c r="H1764">
        <v>247500</v>
      </c>
      <c r="I1764" s="10">
        <v>123750</v>
      </c>
      <c r="J1764">
        <f t="shared" si="28"/>
        <v>746</v>
      </c>
    </row>
    <row r="1765" spans="1:10">
      <c r="A1765" s="50" t="s">
        <v>1103</v>
      </c>
      <c r="B1765" s="4">
        <v>1185732</v>
      </c>
      <c r="C1765" s="5">
        <v>44426</v>
      </c>
      <c r="D1765" s="4" t="s">
        <v>535</v>
      </c>
      <c r="E1765" s="12" t="s">
        <v>1087</v>
      </c>
      <c r="F1765" s="13">
        <v>400</v>
      </c>
      <c r="G1765">
        <v>700</v>
      </c>
      <c r="H1765">
        <v>280000</v>
      </c>
      <c r="I1765" s="10">
        <v>112000</v>
      </c>
      <c r="J1765">
        <f t="shared" si="28"/>
        <v>746</v>
      </c>
    </row>
    <row r="1766" spans="1:10">
      <c r="A1766" s="50" t="s">
        <v>1103</v>
      </c>
      <c r="B1766" s="4">
        <v>1185732</v>
      </c>
      <c r="C1766" s="5">
        <v>44426</v>
      </c>
      <c r="D1766" s="4" t="s">
        <v>535</v>
      </c>
      <c r="E1766" s="12" t="s">
        <v>1086</v>
      </c>
      <c r="F1766" s="13">
        <v>400</v>
      </c>
      <c r="G1766">
        <v>475</v>
      </c>
      <c r="H1766">
        <v>190000</v>
      </c>
      <c r="I1766" s="10">
        <v>66500</v>
      </c>
      <c r="J1766">
        <f t="shared" si="28"/>
        <v>746</v>
      </c>
    </row>
    <row r="1767" spans="1:10">
      <c r="A1767" s="50" t="s">
        <v>1103</v>
      </c>
      <c r="B1767" s="4">
        <v>1185732</v>
      </c>
      <c r="C1767" s="5">
        <v>44426</v>
      </c>
      <c r="D1767" s="4" t="s">
        <v>535</v>
      </c>
      <c r="E1767" s="12" t="s">
        <v>1086</v>
      </c>
      <c r="F1767" s="13">
        <v>350</v>
      </c>
      <c r="G1767">
        <v>400</v>
      </c>
      <c r="H1767">
        <v>140000</v>
      </c>
      <c r="I1767" s="10">
        <v>49000</v>
      </c>
      <c r="J1767">
        <f t="shared" si="28"/>
        <v>746</v>
      </c>
    </row>
    <row r="1768" spans="1:10">
      <c r="A1768" s="50" t="s">
        <v>1103</v>
      </c>
      <c r="B1768" s="4">
        <v>1185732</v>
      </c>
      <c r="C1768" s="5">
        <v>44426</v>
      </c>
      <c r="D1768" s="4" t="s">
        <v>535</v>
      </c>
      <c r="E1768" s="12" t="s">
        <v>1087</v>
      </c>
      <c r="F1768" s="13">
        <v>250</v>
      </c>
      <c r="G1768">
        <v>325</v>
      </c>
      <c r="H1768">
        <v>81250</v>
      </c>
      <c r="I1768" s="10">
        <v>32500</v>
      </c>
      <c r="J1768">
        <f t="shared" si="28"/>
        <v>746</v>
      </c>
    </row>
    <row r="1769" spans="1:10">
      <c r="A1769" s="50" t="s">
        <v>1103</v>
      </c>
      <c r="B1769" s="4">
        <v>1185732</v>
      </c>
      <c r="C1769" s="5">
        <v>44426</v>
      </c>
      <c r="D1769" s="4" t="s">
        <v>535</v>
      </c>
      <c r="E1769" s="12" t="s">
        <v>1086</v>
      </c>
      <c r="F1769" s="13">
        <v>350</v>
      </c>
      <c r="G1769">
        <v>300</v>
      </c>
      <c r="H1769">
        <v>105000</v>
      </c>
      <c r="I1769" s="10">
        <v>36750</v>
      </c>
      <c r="J1769">
        <f t="shared" si="28"/>
        <v>746</v>
      </c>
    </row>
    <row r="1770" spans="1:10">
      <c r="A1770" s="50" t="s">
        <v>1103</v>
      </c>
      <c r="B1770" s="4">
        <v>1185732</v>
      </c>
      <c r="C1770" s="5">
        <v>44426</v>
      </c>
      <c r="D1770" s="4" t="s">
        <v>535</v>
      </c>
      <c r="E1770" s="12" t="s">
        <v>1086</v>
      </c>
      <c r="F1770" s="13">
        <v>400</v>
      </c>
      <c r="G1770">
        <v>475</v>
      </c>
      <c r="H1770">
        <v>190000</v>
      </c>
      <c r="I1770" s="10">
        <v>95000</v>
      </c>
      <c r="J1770">
        <f t="shared" si="28"/>
        <v>746</v>
      </c>
    </row>
    <row r="1771" spans="1:10">
      <c r="A1771" s="50" t="s">
        <v>1103</v>
      </c>
      <c r="B1771" s="4">
        <v>1185732</v>
      </c>
      <c r="C1771" s="5">
        <v>44458</v>
      </c>
      <c r="D1771" s="4" t="s">
        <v>535</v>
      </c>
      <c r="E1771" s="12" t="s">
        <v>1087</v>
      </c>
      <c r="F1771" s="13">
        <v>350</v>
      </c>
      <c r="G1771">
        <v>600</v>
      </c>
      <c r="H1771">
        <v>210000</v>
      </c>
      <c r="I1771" s="10">
        <v>84000</v>
      </c>
      <c r="J1771">
        <f t="shared" si="28"/>
        <v>746</v>
      </c>
    </row>
    <row r="1772" spans="1:10">
      <c r="A1772" s="50" t="s">
        <v>1103</v>
      </c>
      <c r="B1772" s="4">
        <v>1185732</v>
      </c>
      <c r="C1772" s="5">
        <v>44458</v>
      </c>
      <c r="D1772" s="4" t="s">
        <v>535</v>
      </c>
      <c r="E1772" s="12" t="s">
        <v>1086</v>
      </c>
      <c r="F1772" s="13">
        <v>300.00000000000006</v>
      </c>
      <c r="G1772">
        <v>400</v>
      </c>
      <c r="H1772">
        <v>120000.00000000001</v>
      </c>
      <c r="I1772" s="10">
        <v>42000</v>
      </c>
      <c r="J1772">
        <f t="shared" si="28"/>
        <v>746</v>
      </c>
    </row>
    <row r="1773" spans="1:10">
      <c r="A1773" s="50" t="s">
        <v>1103</v>
      </c>
      <c r="B1773" s="4">
        <v>1185732</v>
      </c>
      <c r="C1773" s="5">
        <v>44458</v>
      </c>
      <c r="D1773" s="4" t="s">
        <v>535</v>
      </c>
      <c r="E1773" s="12" t="s">
        <v>1087</v>
      </c>
      <c r="F1773" s="13">
        <v>150</v>
      </c>
      <c r="G1773">
        <v>300</v>
      </c>
      <c r="H1773">
        <v>45000</v>
      </c>
      <c r="I1773" s="10">
        <v>15750</v>
      </c>
      <c r="J1773">
        <f t="shared" si="28"/>
        <v>746</v>
      </c>
    </row>
    <row r="1774" spans="1:10">
      <c r="A1774" s="50" t="s">
        <v>1103</v>
      </c>
      <c r="B1774" s="4">
        <v>1185732</v>
      </c>
      <c r="C1774" s="5">
        <v>44458</v>
      </c>
      <c r="D1774" s="4" t="s">
        <v>535</v>
      </c>
      <c r="E1774" s="12" t="s">
        <v>1086</v>
      </c>
      <c r="F1774" s="13">
        <v>150</v>
      </c>
      <c r="G1774">
        <v>275</v>
      </c>
      <c r="H1774">
        <v>41250</v>
      </c>
      <c r="I1774" s="10">
        <v>16500</v>
      </c>
      <c r="J1774">
        <f t="shared" si="28"/>
        <v>746</v>
      </c>
    </row>
    <row r="1775" spans="1:10">
      <c r="A1775" s="50" t="s">
        <v>1103</v>
      </c>
      <c r="B1775" s="4">
        <v>1185732</v>
      </c>
      <c r="C1775" s="5">
        <v>44458</v>
      </c>
      <c r="D1775" s="4" t="s">
        <v>535</v>
      </c>
      <c r="E1775" s="12" t="s">
        <v>1086</v>
      </c>
      <c r="F1775" s="13">
        <v>250</v>
      </c>
      <c r="G1775">
        <v>275</v>
      </c>
      <c r="H1775">
        <v>68750</v>
      </c>
      <c r="I1775" s="10">
        <v>24062.5</v>
      </c>
      <c r="J1775">
        <f t="shared" si="28"/>
        <v>746</v>
      </c>
    </row>
    <row r="1776" spans="1:10">
      <c r="A1776" s="50" t="s">
        <v>1103</v>
      </c>
      <c r="B1776" s="4">
        <v>1185732</v>
      </c>
      <c r="C1776" s="5">
        <v>44458</v>
      </c>
      <c r="D1776" s="4" t="s">
        <v>535</v>
      </c>
      <c r="E1776" s="12" t="s">
        <v>1087</v>
      </c>
      <c r="F1776" s="13">
        <v>300</v>
      </c>
      <c r="G1776">
        <v>350</v>
      </c>
      <c r="H1776">
        <v>105000</v>
      </c>
      <c r="I1776" s="10">
        <v>52500</v>
      </c>
      <c r="J1776">
        <f t="shared" si="28"/>
        <v>746</v>
      </c>
    </row>
    <row r="1777" spans="1:10">
      <c r="A1777" s="50" t="s">
        <v>1103</v>
      </c>
      <c r="B1777" s="4">
        <v>1185732</v>
      </c>
      <c r="C1777" s="5">
        <v>44487</v>
      </c>
      <c r="D1777" s="4" t="s">
        <v>535</v>
      </c>
      <c r="E1777" s="12" t="s">
        <v>1090</v>
      </c>
      <c r="F1777" s="13">
        <v>350</v>
      </c>
      <c r="G1777">
        <v>525</v>
      </c>
      <c r="H1777">
        <v>183750</v>
      </c>
      <c r="I1777" s="10">
        <v>73500</v>
      </c>
      <c r="J1777">
        <f t="shared" si="28"/>
        <v>746</v>
      </c>
    </row>
    <row r="1778" spans="1:10">
      <c r="A1778" s="50" t="s">
        <v>1103</v>
      </c>
      <c r="B1778" s="4">
        <v>1185732</v>
      </c>
      <c r="C1778" s="5">
        <v>44487</v>
      </c>
      <c r="D1778" s="4" t="s">
        <v>535</v>
      </c>
      <c r="E1778" s="12" t="s">
        <v>1088</v>
      </c>
      <c r="F1778" s="13">
        <v>250</v>
      </c>
      <c r="G1778">
        <v>350</v>
      </c>
      <c r="H1778">
        <v>87500</v>
      </c>
      <c r="I1778" s="10">
        <v>30625</v>
      </c>
      <c r="J1778">
        <f t="shared" si="28"/>
        <v>746</v>
      </c>
    </row>
    <row r="1779" spans="1:10">
      <c r="A1779" s="50" t="s">
        <v>1103</v>
      </c>
      <c r="B1779" s="4">
        <v>1185732</v>
      </c>
      <c r="C1779" s="5">
        <v>44487</v>
      </c>
      <c r="D1779" s="4" t="s">
        <v>535</v>
      </c>
      <c r="E1779" s="12" t="s">
        <v>1087</v>
      </c>
      <c r="F1779" s="13">
        <v>250.00000000000003</v>
      </c>
      <c r="G1779">
        <v>250</v>
      </c>
      <c r="H1779">
        <v>62500.000000000007</v>
      </c>
      <c r="I1779" s="10">
        <v>21875</v>
      </c>
      <c r="J1779">
        <f t="shared" si="28"/>
        <v>746</v>
      </c>
    </row>
    <row r="1780" spans="1:10">
      <c r="A1780" s="50" t="s">
        <v>1103</v>
      </c>
      <c r="B1780" s="4">
        <v>1185732</v>
      </c>
      <c r="C1780" s="5">
        <v>44487</v>
      </c>
      <c r="D1780" s="4" t="s">
        <v>535</v>
      </c>
      <c r="E1780" s="12" t="s">
        <v>1087</v>
      </c>
      <c r="F1780" s="13">
        <v>250</v>
      </c>
      <c r="G1780">
        <v>225</v>
      </c>
      <c r="H1780">
        <v>56250</v>
      </c>
      <c r="I1780" s="10">
        <v>22500</v>
      </c>
      <c r="J1780">
        <f t="shared" si="28"/>
        <v>746</v>
      </c>
    </row>
    <row r="1781" spans="1:10">
      <c r="A1781" s="50" t="s">
        <v>1103</v>
      </c>
      <c r="B1781" s="4">
        <v>1185732</v>
      </c>
      <c r="C1781" s="5">
        <v>44487</v>
      </c>
      <c r="D1781" s="4" t="s">
        <v>535</v>
      </c>
      <c r="E1781" s="12" t="s">
        <v>1087</v>
      </c>
      <c r="F1781" s="13">
        <v>350</v>
      </c>
      <c r="G1781">
        <v>225</v>
      </c>
      <c r="H1781">
        <v>78750</v>
      </c>
      <c r="I1781" s="10">
        <v>27562.5</v>
      </c>
      <c r="J1781">
        <f t="shared" si="28"/>
        <v>746</v>
      </c>
    </row>
    <row r="1782" spans="1:10">
      <c r="A1782" s="50" t="s">
        <v>1103</v>
      </c>
      <c r="B1782" s="4">
        <v>1185732</v>
      </c>
      <c r="C1782" s="5">
        <v>44487</v>
      </c>
      <c r="D1782" s="4" t="s">
        <v>535</v>
      </c>
      <c r="E1782" s="12" t="s">
        <v>1086</v>
      </c>
      <c r="F1782" s="13">
        <v>400</v>
      </c>
      <c r="G1782">
        <v>350</v>
      </c>
      <c r="H1782">
        <v>140000</v>
      </c>
      <c r="I1782" s="10">
        <v>70000</v>
      </c>
      <c r="J1782">
        <f t="shared" si="28"/>
        <v>746</v>
      </c>
    </row>
    <row r="1783" spans="1:10">
      <c r="A1783" s="50" t="s">
        <v>1103</v>
      </c>
      <c r="B1783" s="4">
        <v>1185732</v>
      </c>
      <c r="C1783" s="5">
        <v>44518</v>
      </c>
      <c r="D1783" s="4" t="s">
        <v>535</v>
      </c>
      <c r="E1783" s="12" t="s">
        <v>1089</v>
      </c>
      <c r="F1783" s="13">
        <v>350</v>
      </c>
      <c r="G1783">
        <v>500</v>
      </c>
      <c r="H1783">
        <v>175000</v>
      </c>
      <c r="I1783" s="10">
        <v>70000</v>
      </c>
      <c r="J1783">
        <f t="shared" si="28"/>
        <v>746</v>
      </c>
    </row>
    <row r="1784" spans="1:10">
      <c r="A1784" s="50" t="s">
        <v>1103</v>
      </c>
      <c r="B1784" s="4">
        <v>1185732</v>
      </c>
      <c r="C1784" s="5">
        <v>44518</v>
      </c>
      <c r="D1784" s="4" t="s">
        <v>535</v>
      </c>
      <c r="E1784" s="12" t="s">
        <v>1087</v>
      </c>
      <c r="F1784" s="13">
        <v>250</v>
      </c>
      <c r="G1784">
        <v>350</v>
      </c>
      <c r="H1784">
        <v>87500</v>
      </c>
      <c r="I1784" s="10">
        <v>30625</v>
      </c>
      <c r="J1784">
        <f t="shared" si="28"/>
        <v>746</v>
      </c>
    </row>
    <row r="1785" spans="1:10">
      <c r="A1785" s="50" t="s">
        <v>1103</v>
      </c>
      <c r="B1785" s="4">
        <v>1185732</v>
      </c>
      <c r="C1785" s="5">
        <v>44518</v>
      </c>
      <c r="D1785" s="4" t="s">
        <v>535</v>
      </c>
      <c r="E1785" s="12" t="s">
        <v>1087</v>
      </c>
      <c r="F1785" s="13">
        <v>250</v>
      </c>
      <c r="G1785">
        <v>295</v>
      </c>
      <c r="H1785">
        <v>73750</v>
      </c>
      <c r="I1785" s="10">
        <v>25812.5</v>
      </c>
      <c r="J1785">
        <f t="shared" si="28"/>
        <v>746</v>
      </c>
    </row>
    <row r="1786" spans="1:10">
      <c r="A1786" s="50" t="s">
        <v>1103</v>
      </c>
      <c r="B1786" s="4">
        <v>1185732</v>
      </c>
      <c r="C1786" s="5">
        <v>44518</v>
      </c>
      <c r="D1786" s="4" t="s">
        <v>535</v>
      </c>
      <c r="E1786" s="12" t="s">
        <v>1086</v>
      </c>
      <c r="F1786" s="13">
        <v>250</v>
      </c>
      <c r="G1786">
        <v>325</v>
      </c>
      <c r="H1786">
        <v>81250</v>
      </c>
      <c r="I1786" s="10">
        <v>32500</v>
      </c>
      <c r="J1786">
        <f t="shared" si="28"/>
        <v>746</v>
      </c>
    </row>
    <row r="1787" spans="1:10">
      <c r="A1787" s="50" t="s">
        <v>1103</v>
      </c>
      <c r="B1787" s="4">
        <v>1185732</v>
      </c>
      <c r="C1787" s="5">
        <v>44518</v>
      </c>
      <c r="D1787" s="4" t="s">
        <v>535</v>
      </c>
      <c r="E1787" s="12" t="s">
        <v>1087</v>
      </c>
      <c r="F1787" s="13">
        <v>450</v>
      </c>
      <c r="G1787">
        <v>300</v>
      </c>
      <c r="H1787">
        <v>135000</v>
      </c>
      <c r="I1787" s="10">
        <v>47250</v>
      </c>
      <c r="J1787">
        <f t="shared" si="28"/>
        <v>746</v>
      </c>
    </row>
    <row r="1788" spans="1:10">
      <c r="A1788" s="50" t="s">
        <v>1103</v>
      </c>
      <c r="B1788" s="4">
        <v>1185732</v>
      </c>
      <c r="C1788" s="5">
        <v>44518</v>
      </c>
      <c r="D1788" s="4" t="s">
        <v>535</v>
      </c>
      <c r="E1788" s="12" t="s">
        <v>1087</v>
      </c>
      <c r="F1788" s="13">
        <v>500</v>
      </c>
      <c r="G1788">
        <v>400</v>
      </c>
      <c r="H1788">
        <v>200000</v>
      </c>
      <c r="I1788" s="10">
        <v>100000</v>
      </c>
      <c r="J1788">
        <f t="shared" si="28"/>
        <v>746</v>
      </c>
    </row>
    <row r="1789" spans="1:10">
      <c r="A1789" s="50" t="s">
        <v>1103</v>
      </c>
      <c r="B1789" s="4">
        <v>1185732</v>
      </c>
      <c r="C1789" s="5">
        <v>44547</v>
      </c>
      <c r="D1789" s="4" t="s">
        <v>535</v>
      </c>
      <c r="E1789" s="12" t="s">
        <v>1088</v>
      </c>
      <c r="F1789" s="13">
        <v>450</v>
      </c>
      <c r="G1789">
        <v>650</v>
      </c>
      <c r="H1789">
        <v>292500</v>
      </c>
      <c r="I1789" s="10">
        <v>117000</v>
      </c>
      <c r="J1789">
        <f t="shared" si="28"/>
        <v>746</v>
      </c>
    </row>
    <row r="1790" spans="1:10">
      <c r="A1790" s="50" t="s">
        <v>1103</v>
      </c>
      <c r="B1790" s="4">
        <v>1185732</v>
      </c>
      <c r="C1790" s="5">
        <v>44547</v>
      </c>
      <c r="D1790" s="4" t="s">
        <v>535</v>
      </c>
      <c r="E1790" s="12" t="s">
        <v>1087</v>
      </c>
      <c r="F1790" s="13">
        <v>350</v>
      </c>
      <c r="G1790">
        <v>450</v>
      </c>
      <c r="H1790">
        <v>157500</v>
      </c>
      <c r="I1790" s="10">
        <v>55125</v>
      </c>
      <c r="J1790">
        <f t="shared" si="28"/>
        <v>746</v>
      </c>
    </row>
    <row r="1791" spans="1:10">
      <c r="A1791" s="50" t="s">
        <v>1103</v>
      </c>
      <c r="B1791" s="4">
        <v>1185732</v>
      </c>
      <c r="C1791" s="5">
        <v>44547</v>
      </c>
      <c r="D1791" s="4" t="s">
        <v>535</v>
      </c>
      <c r="E1791" s="12" t="s">
        <v>1086</v>
      </c>
      <c r="F1791" s="13">
        <v>350</v>
      </c>
      <c r="G1791">
        <v>400</v>
      </c>
      <c r="H1791">
        <v>140000</v>
      </c>
      <c r="I1791" s="10">
        <v>49000</v>
      </c>
      <c r="J1791">
        <f t="shared" si="28"/>
        <v>746</v>
      </c>
    </row>
    <row r="1792" spans="1:10">
      <c r="A1792" s="50" t="s">
        <v>1103</v>
      </c>
      <c r="B1792" s="4">
        <v>1185732</v>
      </c>
      <c r="C1792" s="5">
        <v>44547</v>
      </c>
      <c r="D1792" s="4" t="s">
        <v>535</v>
      </c>
      <c r="E1792" s="12" t="s">
        <v>1087</v>
      </c>
      <c r="F1792" s="13">
        <v>350</v>
      </c>
      <c r="G1792">
        <v>350</v>
      </c>
      <c r="H1792">
        <v>122500</v>
      </c>
      <c r="I1792" s="10">
        <v>49000</v>
      </c>
      <c r="J1792">
        <f t="shared" si="28"/>
        <v>746</v>
      </c>
    </row>
    <row r="1793" spans="1:10">
      <c r="A1793" s="50" t="s">
        <v>1103</v>
      </c>
      <c r="B1793" s="4">
        <v>1185732</v>
      </c>
      <c r="C1793" s="5">
        <v>44547</v>
      </c>
      <c r="D1793" s="4" t="s">
        <v>535</v>
      </c>
      <c r="E1793" s="12" t="s">
        <v>1087</v>
      </c>
      <c r="F1793" s="13">
        <v>450</v>
      </c>
      <c r="G1793">
        <v>350</v>
      </c>
      <c r="H1793">
        <v>157500</v>
      </c>
      <c r="I1793" s="10">
        <v>55125</v>
      </c>
      <c r="J1793">
        <f t="shared" si="28"/>
        <v>746</v>
      </c>
    </row>
    <row r="1794" spans="1:10">
      <c r="A1794" s="50" t="s">
        <v>1103</v>
      </c>
      <c r="B1794" s="4">
        <v>1185732</v>
      </c>
      <c r="C1794" s="5">
        <v>44547</v>
      </c>
      <c r="D1794" s="4" t="s">
        <v>535</v>
      </c>
      <c r="E1794" s="12" t="s">
        <v>1088</v>
      </c>
      <c r="F1794" s="13">
        <v>500</v>
      </c>
      <c r="G1794">
        <v>450</v>
      </c>
      <c r="H1794">
        <v>225000</v>
      </c>
      <c r="I1794" s="10">
        <v>112500</v>
      </c>
      <c r="J1794">
        <f t="shared" si="28"/>
        <v>746</v>
      </c>
    </row>
    <row r="1795" spans="1:10">
      <c r="A1795" s="50" t="s">
        <v>1103</v>
      </c>
      <c r="B1795" s="4">
        <v>1185732</v>
      </c>
      <c r="C1795" s="5">
        <v>44207</v>
      </c>
      <c r="D1795" s="4" t="s">
        <v>535</v>
      </c>
      <c r="E1795" s="12" t="s">
        <v>1086</v>
      </c>
      <c r="F1795" s="13">
        <v>250</v>
      </c>
      <c r="G1795">
        <v>675</v>
      </c>
      <c r="H1795">
        <v>168750</v>
      </c>
      <c r="I1795" s="10">
        <v>67500</v>
      </c>
      <c r="J1795">
        <f t="shared" si="28"/>
        <v>746</v>
      </c>
    </row>
    <row r="1796" spans="1:10">
      <c r="A1796" s="50" t="s">
        <v>1103</v>
      </c>
      <c r="B1796" s="4">
        <v>1185732</v>
      </c>
      <c r="C1796" s="5">
        <v>44207</v>
      </c>
      <c r="D1796" s="4" t="s">
        <v>535</v>
      </c>
      <c r="E1796" s="12" t="s">
        <v>1087</v>
      </c>
      <c r="F1796" s="13">
        <v>250.00000000000003</v>
      </c>
      <c r="G1796">
        <v>475</v>
      </c>
      <c r="H1796">
        <v>118750.00000000001</v>
      </c>
      <c r="I1796" s="10">
        <v>41562.5</v>
      </c>
      <c r="J1796">
        <f t="shared" si="28"/>
        <v>746</v>
      </c>
    </row>
    <row r="1797" spans="1:10">
      <c r="A1797" s="50" t="s">
        <v>1103</v>
      </c>
      <c r="B1797" s="4">
        <v>1185732</v>
      </c>
      <c r="C1797" s="5">
        <v>44207</v>
      </c>
      <c r="D1797" s="4" t="s">
        <v>535</v>
      </c>
      <c r="E1797" s="12" t="s">
        <v>1087</v>
      </c>
      <c r="F1797" s="13">
        <v>150</v>
      </c>
      <c r="G1797">
        <v>475</v>
      </c>
      <c r="H1797">
        <v>71250</v>
      </c>
      <c r="I1797" s="10">
        <v>24937.5</v>
      </c>
      <c r="J1797">
        <f t="shared" ref="J1797:J1860" si="29">VLOOKUP(A1797,L$9:M$14,2,0)</f>
        <v>746</v>
      </c>
    </row>
    <row r="1798" spans="1:10">
      <c r="A1798" s="50" t="s">
        <v>1103</v>
      </c>
      <c r="B1798" s="4">
        <v>1185732</v>
      </c>
      <c r="C1798" s="5">
        <v>44207</v>
      </c>
      <c r="D1798" s="4" t="s">
        <v>535</v>
      </c>
      <c r="E1798" s="12" t="s">
        <v>1087</v>
      </c>
      <c r="F1798" s="13">
        <v>200</v>
      </c>
      <c r="G1798">
        <v>325</v>
      </c>
      <c r="H1798">
        <v>65000</v>
      </c>
      <c r="I1798" s="10">
        <v>26000</v>
      </c>
      <c r="J1798">
        <f t="shared" si="29"/>
        <v>746</v>
      </c>
    </row>
    <row r="1799" spans="1:10">
      <c r="A1799" s="50" t="s">
        <v>1103</v>
      </c>
      <c r="B1799" s="4">
        <v>1185732</v>
      </c>
      <c r="C1799" s="5">
        <v>44207</v>
      </c>
      <c r="D1799" s="4" t="s">
        <v>535</v>
      </c>
      <c r="E1799" s="12" t="s">
        <v>1087</v>
      </c>
      <c r="F1799" s="13">
        <v>350</v>
      </c>
      <c r="G1799">
        <v>375</v>
      </c>
      <c r="H1799">
        <v>131250</v>
      </c>
      <c r="I1799" s="10">
        <v>45937.5</v>
      </c>
      <c r="J1799">
        <f t="shared" si="29"/>
        <v>746</v>
      </c>
    </row>
    <row r="1800" spans="1:10">
      <c r="A1800" s="50" t="s">
        <v>1103</v>
      </c>
      <c r="B1800" s="4">
        <v>1185732</v>
      </c>
      <c r="C1800" s="5">
        <v>44207</v>
      </c>
      <c r="D1800" s="4" t="s">
        <v>535</v>
      </c>
      <c r="E1800" s="12" t="s">
        <v>1087</v>
      </c>
      <c r="F1800" s="13">
        <v>250</v>
      </c>
      <c r="G1800">
        <v>475</v>
      </c>
      <c r="H1800">
        <v>118750</v>
      </c>
      <c r="I1800" s="10">
        <v>59375</v>
      </c>
      <c r="J1800">
        <f t="shared" si="29"/>
        <v>746</v>
      </c>
    </row>
    <row r="1801" spans="1:10">
      <c r="A1801" s="50" t="s">
        <v>1103</v>
      </c>
      <c r="B1801" s="4">
        <v>1185732</v>
      </c>
      <c r="C1801" s="5">
        <v>44238</v>
      </c>
      <c r="D1801" s="4" t="s">
        <v>535</v>
      </c>
      <c r="E1801" s="12" t="s">
        <v>1086</v>
      </c>
      <c r="F1801" s="13">
        <v>250</v>
      </c>
      <c r="G1801">
        <v>725</v>
      </c>
      <c r="H1801">
        <v>181250</v>
      </c>
      <c r="I1801" s="10">
        <v>72500</v>
      </c>
      <c r="J1801">
        <f t="shared" si="29"/>
        <v>746</v>
      </c>
    </row>
    <row r="1802" spans="1:10">
      <c r="A1802" s="50" t="s">
        <v>1103</v>
      </c>
      <c r="B1802" s="4">
        <v>1185732</v>
      </c>
      <c r="C1802" s="5">
        <v>44238</v>
      </c>
      <c r="D1802" s="4" t="s">
        <v>535</v>
      </c>
      <c r="E1802" s="12" t="s">
        <v>1086</v>
      </c>
      <c r="F1802" s="13">
        <v>250</v>
      </c>
      <c r="G1802">
        <v>375</v>
      </c>
      <c r="H1802">
        <v>93750</v>
      </c>
      <c r="I1802" s="10">
        <v>32812.5</v>
      </c>
      <c r="J1802">
        <f t="shared" si="29"/>
        <v>746</v>
      </c>
    </row>
    <row r="1803" spans="1:10">
      <c r="A1803" s="50" t="s">
        <v>1103</v>
      </c>
      <c r="B1803" s="4">
        <v>1185732</v>
      </c>
      <c r="C1803" s="5">
        <v>44238</v>
      </c>
      <c r="D1803" s="4" t="s">
        <v>535</v>
      </c>
      <c r="E1803" s="12" t="s">
        <v>1087</v>
      </c>
      <c r="F1803" s="13">
        <v>150.00000000000003</v>
      </c>
      <c r="G1803">
        <v>425</v>
      </c>
      <c r="H1803">
        <v>63750.000000000007</v>
      </c>
      <c r="I1803" s="10">
        <v>22312.5</v>
      </c>
      <c r="J1803">
        <f t="shared" si="29"/>
        <v>746</v>
      </c>
    </row>
    <row r="1804" spans="1:10">
      <c r="A1804" s="50" t="s">
        <v>1103</v>
      </c>
      <c r="B1804" s="4">
        <v>1185732</v>
      </c>
      <c r="C1804" s="5">
        <v>44238</v>
      </c>
      <c r="D1804" s="4" t="s">
        <v>283</v>
      </c>
      <c r="E1804" s="12" t="s">
        <v>1086</v>
      </c>
      <c r="F1804" s="13">
        <v>200</v>
      </c>
      <c r="G1804">
        <v>300</v>
      </c>
      <c r="H1804">
        <v>60000</v>
      </c>
      <c r="I1804" s="10">
        <v>24000</v>
      </c>
      <c r="J1804">
        <f t="shared" si="29"/>
        <v>746</v>
      </c>
    </row>
    <row r="1805" spans="1:10">
      <c r="A1805" s="50" t="s">
        <v>1103</v>
      </c>
      <c r="B1805" s="4">
        <v>1185732</v>
      </c>
      <c r="C1805" s="5">
        <v>44238</v>
      </c>
      <c r="D1805" s="4" t="s">
        <v>283</v>
      </c>
      <c r="E1805" s="12" t="s">
        <v>1087</v>
      </c>
      <c r="F1805" s="13">
        <v>350</v>
      </c>
      <c r="G1805">
        <v>375</v>
      </c>
      <c r="H1805">
        <v>131250</v>
      </c>
      <c r="I1805" s="10">
        <v>45937.5</v>
      </c>
      <c r="J1805">
        <f t="shared" si="29"/>
        <v>746</v>
      </c>
    </row>
    <row r="1806" spans="1:10">
      <c r="A1806" s="50" t="s">
        <v>1103</v>
      </c>
      <c r="B1806" s="4">
        <v>1185732</v>
      </c>
      <c r="C1806" s="5">
        <v>44238</v>
      </c>
      <c r="D1806" s="4" t="s">
        <v>283</v>
      </c>
      <c r="E1806" s="12" t="s">
        <v>1088</v>
      </c>
      <c r="F1806" s="13">
        <v>250</v>
      </c>
      <c r="G1806">
        <v>450</v>
      </c>
      <c r="H1806">
        <v>112500</v>
      </c>
      <c r="I1806" s="10">
        <v>56250</v>
      </c>
      <c r="J1806">
        <f t="shared" si="29"/>
        <v>746</v>
      </c>
    </row>
    <row r="1807" spans="1:10">
      <c r="A1807" s="50" t="s">
        <v>1103</v>
      </c>
      <c r="B1807" s="4">
        <v>1185732</v>
      </c>
      <c r="C1807" s="5">
        <v>44265</v>
      </c>
      <c r="D1807" s="4" t="s">
        <v>283</v>
      </c>
      <c r="E1807" s="12" t="s">
        <v>1086</v>
      </c>
      <c r="F1807" s="13">
        <v>300</v>
      </c>
      <c r="G1807">
        <v>670</v>
      </c>
      <c r="H1807">
        <v>201000</v>
      </c>
      <c r="I1807" s="10">
        <v>80400</v>
      </c>
      <c r="J1807">
        <f t="shared" si="29"/>
        <v>746</v>
      </c>
    </row>
    <row r="1808" spans="1:10">
      <c r="A1808" s="50" t="s">
        <v>1103</v>
      </c>
      <c r="B1808" s="4">
        <v>1185732</v>
      </c>
      <c r="C1808" s="5">
        <v>44265</v>
      </c>
      <c r="D1808" s="4" t="s">
        <v>283</v>
      </c>
      <c r="E1808" s="12" t="s">
        <v>1087</v>
      </c>
      <c r="F1808" s="13">
        <v>300</v>
      </c>
      <c r="G1808">
        <v>350</v>
      </c>
      <c r="H1808">
        <v>105000</v>
      </c>
      <c r="I1808" s="10">
        <v>36750</v>
      </c>
      <c r="J1808">
        <f t="shared" si="29"/>
        <v>746</v>
      </c>
    </row>
    <row r="1809" spans="1:10">
      <c r="A1809" s="50" t="s">
        <v>1103</v>
      </c>
      <c r="B1809" s="4">
        <v>1185732</v>
      </c>
      <c r="C1809" s="5">
        <v>44265</v>
      </c>
      <c r="D1809" s="4" t="s">
        <v>283</v>
      </c>
      <c r="E1809" s="12" t="s">
        <v>1087</v>
      </c>
      <c r="F1809" s="13">
        <v>200</v>
      </c>
      <c r="G1809">
        <v>400</v>
      </c>
      <c r="H1809">
        <v>80000</v>
      </c>
      <c r="I1809" s="10">
        <v>28000</v>
      </c>
      <c r="J1809">
        <f t="shared" si="29"/>
        <v>746</v>
      </c>
    </row>
    <row r="1810" spans="1:10">
      <c r="A1810" s="50" t="s">
        <v>1103</v>
      </c>
      <c r="B1810" s="4">
        <v>1185732</v>
      </c>
      <c r="C1810" s="5">
        <v>44265</v>
      </c>
      <c r="D1810" s="4" t="s">
        <v>283</v>
      </c>
      <c r="E1810" s="12" t="s">
        <v>1087</v>
      </c>
      <c r="F1810" s="13">
        <v>250</v>
      </c>
      <c r="G1810">
        <v>250</v>
      </c>
      <c r="H1810">
        <v>62500</v>
      </c>
      <c r="I1810" s="10">
        <v>25000</v>
      </c>
      <c r="J1810">
        <f t="shared" si="29"/>
        <v>746</v>
      </c>
    </row>
    <row r="1811" spans="1:10">
      <c r="A1811" s="50" t="s">
        <v>1103</v>
      </c>
      <c r="B1811" s="4">
        <v>1185732</v>
      </c>
      <c r="C1811" s="5">
        <v>44265</v>
      </c>
      <c r="D1811" s="4" t="s">
        <v>283</v>
      </c>
      <c r="E1811" s="12" t="s">
        <v>1087</v>
      </c>
      <c r="F1811" s="13">
        <v>400.00000000000006</v>
      </c>
      <c r="G1811">
        <v>300</v>
      </c>
      <c r="H1811">
        <v>120000.00000000001</v>
      </c>
      <c r="I1811" s="10">
        <v>42000</v>
      </c>
      <c r="J1811">
        <f t="shared" si="29"/>
        <v>746</v>
      </c>
    </row>
    <row r="1812" spans="1:10">
      <c r="A1812" s="50" t="s">
        <v>1103</v>
      </c>
      <c r="B1812" s="4">
        <v>1185732</v>
      </c>
      <c r="C1812" s="5">
        <v>44265</v>
      </c>
      <c r="D1812" s="4" t="s">
        <v>283</v>
      </c>
      <c r="E1812" s="12" t="s">
        <v>1086</v>
      </c>
      <c r="F1812" s="13">
        <v>300</v>
      </c>
      <c r="G1812">
        <v>400</v>
      </c>
      <c r="H1812">
        <v>120000</v>
      </c>
      <c r="I1812" s="10">
        <v>60000</v>
      </c>
      <c r="J1812">
        <f t="shared" si="29"/>
        <v>746</v>
      </c>
    </row>
    <row r="1813" spans="1:10">
      <c r="A1813" s="50" t="s">
        <v>1103</v>
      </c>
      <c r="B1813" s="4">
        <v>1185732</v>
      </c>
      <c r="C1813" s="5">
        <v>44297</v>
      </c>
      <c r="D1813" s="4" t="s">
        <v>283</v>
      </c>
      <c r="E1813" s="12" t="s">
        <v>1087</v>
      </c>
      <c r="F1813" s="13">
        <v>300</v>
      </c>
      <c r="G1813">
        <v>625</v>
      </c>
      <c r="H1813">
        <v>187500</v>
      </c>
      <c r="I1813" s="10">
        <v>75000</v>
      </c>
      <c r="J1813">
        <f t="shared" si="29"/>
        <v>746</v>
      </c>
    </row>
    <row r="1814" spans="1:10">
      <c r="A1814" s="50" t="s">
        <v>1103</v>
      </c>
      <c r="B1814" s="4">
        <v>1185732</v>
      </c>
      <c r="C1814" s="5">
        <v>44297</v>
      </c>
      <c r="D1814" s="4" t="s">
        <v>283</v>
      </c>
      <c r="E1814" s="12" t="s">
        <v>1087</v>
      </c>
      <c r="F1814" s="13">
        <v>250</v>
      </c>
      <c r="G1814">
        <v>325</v>
      </c>
      <c r="H1814">
        <v>81250</v>
      </c>
      <c r="I1814" s="10">
        <v>28437.5</v>
      </c>
      <c r="J1814">
        <f t="shared" si="29"/>
        <v>746</v>
      </c>
    </row>
    <row r="1815" spans="1:10">
      <c r="A1815" s="50" t="s">
        <v>1103</v>
      </c>
      <c r="B1815" s="4">
        <v>1185732</v>
      </c>
      <c r="C1815" s="5">
        <v>44297</v>
      </c>
      <c r="D1815" s="4" t="s">
        <v>283</v>
      </c>
      <c r="E1815" s="12" t="s">
        <v>1087</v>
      </c>
      <c r="F1815" s="13">
        <v>150</v>
      </c>
      <c r="G1815">
        <v>325</v>
      </c>
      <c r="H1815">
        <v>48750</v>
      </c>
      <c r="I1815" s="10">
        <v>17062.5</v>
      </c>
      <c r="J1815">
        <f t="shared" si="29"/>
        <v>746</v>
      </c>
    </row>
    <row r="1816" spans="1:10">
      <c r="A1816" s="50" t="s">
        <v>1103</v>
      </c>
      <c r="B1816" s="4">
        <v>1185732</v>
      </c>
      <c r="C1816" s="5">
        <v>44297</v>
      </c>
      <c r="D1816" s="4" t="s">
        <v>283</v>
      </c>
      <c r="E1816" s="12" t="s">
        <v>1088</v>
      </c>
      <c r="F1816" s="13">
        <v>200</v>
      </c>
      <c r="G1816">
        <v>250</v>
      </c>
      <c r="H1816">
        <v>50000</v>
      </c>
      <c r="I1816" s="10">
        <v>20000</v>
      </c>
      <c r="J1816">
        <f t="shared" si="29"/>
        <v>746</v>
      </c>
    </row>
    <row r="1817" spans="1:10">
      <c r="A1817" s="50" t="s">
        <v>1103</v>
      </c>
      <c r="B1817" s="4">
        <v>1185732</v>
      </c>
      <c r="C1817" s="5">
        <v>44297</v>
      </c>
      <c r="D1817" s="4" t="s">
        <v>283</v>
      </c>
      <c r="E1817" s="12" t="s">
        <v>1087</v>
      </c>
      <c r="F1817" s="13">
        <v>350</v>
      </c>
      <c r="G1817">
        <v>275</v>
      </c>
      <c r="H1817">
        <v>96250</v>
      </c>
      <c r="I1817" s="10">
        <v>33687.5</v>
      </c>
      <c r="J1817">
        <f t="shared" si="29"/>
        <v>746</v>
      </c>
    </row>
    <row r="1818" spans="1:10">
      <c r="A1818" s="50" t="s">
        <v>1103</v>
      </c>
      <c r="B1818" s="4">
        <v>1185732</v>
      </c>
      <c r="C1818" s="5">
        <v>44297</v>
      </c>
      <c r="D1818" s="4" t="s">
        <v>283</v>
      </c>
      <c r="E1818" s="12" t="s">
        <v>1087</v>
      </c>
      <c r="F1818" s="13">
        <v>250</v>
      </c>
      <c r="G1818">
        <v>400</v>
      </c>
      <c r="H1818">
        <v>100000</v>
      </c>
      <c r="I1818" s="10">
        <v>50000</v>
      </c>
      <c r="J1818">
        <f t="shared" si="29"/>
        <v>746</v>
      </c>
    </row>
    <row r="1819" spans="1:10">
      <c r="A1819" s="50" t="s">
        <v>1103</v>
      </c>
      <c r="B1819" s="4">
        <v>1185732</v>
      </c>
      <c r="C1819" s="5">
        <v>44328</v>
      </c>
      <c r="D1819" s="4" t="s">
        <v>283</v>
      </c>
      <c r="E1819" s="12" t="s">
        <v>1087</v>
      </c>
      <c r="F1819" s="13">
        <v>350</v>
      </c>
      <c r="G1819">
        <v>670</v>
      </c>
      <c r="H1819">
        <v>234500</v>
      </c>
      <c r="I1819" s="10">
        <v>93800</v>
      </c>
      <c r="J1819">
        <f t="shared" si="29"/>
        <v>746</v>
      </c>
    </row>
    <row r="1820" spans="1:10">
      <c r="A1820" s="50" t="s">
        <v>1103</v>
      </c>
      <c r="B1820" s="4">
        <v>1185732</v>
      </c>
      <c r="C1820" s="5">
        <v>44328</v>
      </c>
      <c r="D1820" s="4" t="s">
        <v>283</v>
      </c>
      <c r="E1820" s="12" t="s">
        <v>1087</v>
      </c>
      <c r="F1820" s="13">
        <v>300</v>
      </c>
      <c r="G1820">
        <v>375</v>
      </c>
      <c r="H1820">
        <v>112500</v>
      </c>
      <c r="I1820" s="10">
        <v>39375</v>
      </c>
      <c r="J1820">
        <f t="shared" si="29"/>
        <v>746</v>
      </c>
    </row>
    <row r="1821" spans="1:10">
      <c r="A1821" s="50" t="s">
        <v>1103</v>
      </c>
      <c r="B1821" s="4">
        <v>1185732</v>
      </c>
      <c r="C1821" s="5">
        <v>44328</v>
      </c>
      <c r="D1821" s="4" t="s">
        <v>283</v>
      </c>
      <c r="E1821" s="12" t="s">
        <v>1087</v>
      </c>
      <c r="F1821" s="13">
        <v>250</v>
      </c>
      <c r="G1821">
        <v>350</v>
      </c>
      <c r="H1821">
        <v>87500</v>
      </c>
      <c r="I1821" s="10">
        <v>30625</v>
      </c>
      <c r="J1821">
        <f t="shared" si="29"/>
        <v>746</v>
      </c>
    </row>
    <row r="1822" spans="1:10">
      <c r="A1822" s="50" t="s">
        <v>1103</v>
      </c>
      <c r="B1822" s="4">
        <v>1185732</v>
      </c>
      <c r="C1822" s="5">
        <v>44328</v>
      </c>
      <c r="D1822" s="4" t="s">
        <v>283</v>
      </c>
      <c r="E1822" s="12" t="s">
        <v>1087</v>
      </c>
      <c r="F1822" s="13">
        <v>250</v>
      </c>
      <c r="G1822">
        <v>275</v>
      </c>
      <c r="H1822">
        <v>68750</v>
      </c>
      <c r="I1822" s="10">
        <v>27500</v>
      </c>
      <c r="J1822">
        <f t="shared" si="29"/>
        <v>746</v>
      </c>
    </row>
    <row r="1823" spans="1:10">
      <c r="A1823" s="50" t="s">
        <v>1103</v>
      </c>
      <c r="B1823" s="4">
        <v>1185732</v>
      </c>
      <c r="C1823" s="5">
        <v>44328</v>
      </c>
      <c r="D1823" s="4" t="s">
        <v>283</v>
      </c>
      <c r="E1823" s="12" t="s">
        <v>1087</v>
      </c>
      <c r="F1823" s="13">
        <v>400.00000000000006</v>
      </c>
      <c r="G1823">
        <v>300</v>
      </c>
      <c r="H1823">
        <v>120000.00000000001</v>
      </c>
      <c r="I1823" s="10">
        <v>42000</v>
      </c>
      <c r="J1823">
        <f t="shared" si="29"/>
        <v>746</v>
      </c>
    </row>
    <row r="1824" spans="1:10">
      <c r="A1824" s="50" t="s">
        <v>1103</v>
      </c>
      <c r="B1824" s="4">
        <v>1185732</v>
      </c>
      <c r="C1824" s="5">
        <v>44328</v>
      </c>
      <c r="D1824" s="4" t="s">
        <v>283</v>
      </c>
      <c r="E1824" s="12" t="s">
        <v>1089</v>
      </c>
      <c r="F1824" s="13">
        <v>450</v>
      </c>
      <c r="G1824">
        <v>400</v>
      </c>
      <c r="H1824">
        <v>180000</v>
      </c>
      <c r="I1824" s="10">
        <v>90000</v>
      </c>
      <c r="J1824">
        <f t="shared" si="29"/>
        <v>746</v>
      </c>
    </row>
    <row r="1825" spans="1:10">
      <c r="A1825" s="50" t="s">
        <v>1103</v>
      </c>
      <c r="B1825" s="4">
        <v>1185732</v>
      </c>
      <c r="C1825" s="5">
        <v>44358</v>
      </c>
      <c r="D1825" s="4" t="s">
        <v>283</v>
      </c>
      <c r="E1825" s="12" t="s">
        <v>1087</v>
      </c>
      <c r="F1825" s="13">
        <v>300</v>
      </c>
      <c r="G1825">
        <v>650</v>
      </c>
      <c r="H1825">
        <v>195000</v>
      </c>
      <c r="I1825" s="10">
        <v>78000</v>
      </c>
      <c r="J1825">
        <f t="shared" si="29"/>
        <v>746</v>
      </c>
    </row>
    <row r="1826" spans="1:10">
      <c r="A1826" s="50" t="s">
        <v>1103</v>
      </c>
      <c r="B1826" s="4">
        <v>1185732</v>
      </c>
      <c r="C1826" s="5">
        <v>44358</v>
      </c>
      <c r="D1826" s="4" t="s">
        <v>283</v>
      </c>
      <c r="E1826" s="12" t="s">
        <v>1086</v>
      </c>
      <c r="F1826" s="13">
        <v>250</v>
      </c>
      <c r="G1826">
        <v>400</v>
      </c>
      <c r="H1826">
        <v>100000</v>
      </c>
      <c r="I1826" s="10">
        <v>35000</v>
      </c>
      <c r="J1826">
        <f t="shared" si="29"/>
        <v>746</v>
      </c>
    </row>
    <row r="1827" spans="1:10">
      <c r="A1827" s="50" t="s">
        <v>1103</v>
      </c>
      <c r="B1827" s="4">
        <v>1185732</v>
      </c>
      <c r="C1827" s="5">
        <v>44358</v>
      </c>
      <c r="D1827" s="4" t="s">
        <v>283</v>
      </c>
      <c r="E1827" s="12" t="s">
        <v>1086</v>
      </c>
      <c r="F1827" s="13">
        <v>200</v>
      </c>
      <c r="G1827">
        <v>425</v>
      </c>
      <c r="H1827">
        <v>85000</v>
      </c>
      <c r="I1827" s="10">
        <v>29750</v>
      </c>
      <c r="J1827">
        <f t="shared" si="29"/>
        <v>746</v>
      </c>
    </row>
    <row r="1828" spans="1:10">
      <c r="A1828" s="50" t="s">
        <v>1103</v>
      </c>
      <c r="B1828" s="4">
        <v>1185732</v>
      </c>
      <c r="C1828" s="5">
        <v>44358</v>
      </c>
      <c r="D1828" s="4" t="s">
        <v>283</v>
      </c>
      <c r="E1828" s="12" t="s">
        <v>1090</v>
      </c>
      <c r="F1828" s="13">
        <v>200</v>
      </c>
      <c r="G1828">
        <v>400</v>
      </c>
      <c r="H1828">
        <v>80000</v>
      </c>
      <c r="I1828" s="10">
        <v>32000</v>
      </c>
      <c r="J1828">
        <f t="shared" si="29"/>
        <v>746</v>
      </c>
    </row>
    <row r="1829" spans="1:10">
      <c r="A1829" s="50" t="s">
        <v>1103</v>
      </c>
      <c r="B1829" s="4">
        <v>1185732</v>
      </c>
      <c r="C1829" s="5">
        <v>44358</v>
      </c>
      <c r="D1829" s="4" t="s">
        <v>283</v>
      </c>
      <c r="E1829" s="12" t="s">
        <v>1087</v>
      </c>
      <c r="F1829" s="13">
        <v>350</v>
      </c>
      <c r="G1829">
        <v>400</v>
      </c>
      <c r="H1829">
        <v>140000</v>
      </c>
      <c r="I1829" s="10">
        <v>49000</v>
      </c>
      <c r="J1829">
        <f t="shared" si="29"/>
        <v>746</v>
      </c>
    </row>
    <row r="1830" spans="1:10">
      <c r="A1830" s="50" t="s">
        <v>1103</v>
      </c>
      <c r="B1830" s="4">
        <v>1185732</v>
      </c>
      <c r="C1830" s="5">
        <v>44358</v>
      </c>
      <c r="D1830" s="4" t="s">
        <v>283</v>
      </c>
      <c r="E1830" s="12" t="s">
        <v>1087</v>
      </c>
      <c r="F1830" s="13">
        <v>400</v>
      </c>
      <c r="G1830">
        <v>575</v>
      </c>
      <c r="H1830">
        <v>230000</v>
      </c>
      <c r="I1830" s="10">
        <v>115000</v>
      </c>
      <c r="J1830">
        <f t="shared" si="29"/>
        <v>746</v>
      </c>
    </row>
    <row r="1831" spans="1:10">
      <c r="A1831" s="50" t="s">
        <v>1103</v>
      </c>
      <c r="B1831" s="4">
        <v>1185732</v>
      </c>
      <c r="C1831" s="5">
        <v>44387</v>
      </c>
      <c r="D1831" s="4" t="s">
        <v>283</v>
      </c>
      <c r="E1831" s="12" t="s">
        <v>1086</v>
      </c>
      <c r="F1831" s="13">
        <v>350</v>
      </c>
      <c r="G1831">
        <v>800</v>
      </c>
      <c r="H1831">
        <v>280000</v>
      </c>
      <c r="I1831" s="10">
        <v>112000</v>
      </c>
      <c r="J1831">
        <f t="shared" si="29"/>
        <v>746</v>
      </c>
    </row>
    <row r="1832" spans="1:10">
      <c r="A1832" s="50" t="s">
        <v>1103</v>
      </c>
      <c r="B1832" s="4">
        <v>1185732</v>
      </c>
      <c r="C1832" s="5">
        <v>44387</v>
      </c>
      <c r="D1832" s="4" t="s">
        <v>283</v>
      </c>
      <c r="E1832" s="12" t="s">
        <v>1086</v>
      </c>
      <c r="F1832" s="13">
        <v>300</v>
      </c>
      <c r="G1832">
        <v>550</v>
      </c>
      <c r="H1832">
        <v>165000</v>
      </c>
      <c r="I1832" s="10">
        <v>57750</v>
      </c>
      <c r="J1832">
        <f t="shared" si="29"/>
        <v>746</v>
      </c>
    </row>
    <row r="1833" spans="1:10">
      <c r="A1833" s="50" t="s">
        <v>1103</v>
      </c>
      <c r="B1833" s="4">
        <v>1185732</v>
      </c>
      <c r="C1833" s="5">
        <v>44387</v>
      </c>
      <c r="D1833" s="4" t="s">
        <v>283</v>
      </c>
      <c r="E1833" s="12" t="s">
        <v>1087</v>
      </c>
      <c r="F1833" s="13">
        <v>250.00000000000003</v>
      </c>
      <c r="G1833">
        <v>475</v>
      </c>
      <c r="H1833">
        <v>118750.00000000001</v>
      </c>
      <c r="I1833" s="10">
        <v>41562.5</v>
      </c>
      <c r="J1833">
        <f t="shared" si="29"/>
        <v>746</v>
      </c>
    </row>
    <row r="1834" spans="1:10">
      <c r="A1834" s="50" t="s">
        <v>1103</v>
      </c>
      <c r="B1834" s="4">
        <v>1185732</v>
      </c>
      <c r="C1834" s="5">
        <v>44387</v>
      </c>
      <c r="D1834" s="4" t="s">
        <v>283</v>
      </c>
      <c r="E1834" s="12" t="s">
        <v>1086</v>
      </c>
      <c r="F1834" s="13">
        <v>250</v>
      </c>
      <c r="G1834">
        <v>425</v>
      </c>
      <c r="H1834">
        <v>106250</v>
      </c>
      <c r="I1834" s="10">
        <v>42500</v>
      </c>
      <c r="J1834">
        <f t="shared" si="29"/>
        <v>746</v>
      </c>
    </row>
    <row r="1835" spans="1:10">
      <c r="A1835" s="50" t="s">
        <v>1103</v>
      </c>
      <c r="B1835" s="4">
        <v>1185732</v>
      </c>
      <c r="C1835" s="5">
        <v>44387</v>
      </c>
      <c r="D1835" s="4" t="s">
        <v>283</v>
      </c>
      <c r="E1835" s="12" t="s">
        <v>1086</v>
      </c>
      <c r="F1835" s="13">
        <v>350</v>
      </c>
      <c r="G1835">
        <v>425</v>
      </c>
      <c r="H1835">
        <v>148750</v>
      </c>
      <c r="I1835" s="10">
        <v>52062.5</v>
      </c>
      <c r="J1835">
        <f t="shared" si="29"/>
        <v>746</v>
      </c>
    </row>
    <row r="1836" spans="1:10">
      <c r="A1836" s="50" t="s">
        <v>1103</v>
      </c>
      <c r="B1836" s="4">
        <v>1185732</v>
      </c>
      <c r="C1836" s="5">
        <v>44387</v>
      </c>
      <c r="D1836" s="4" t="s">
        <v>283</v>
      </c>
      <c r="E1836" s="12" t="s">
        <v>1087</v>
      </c>
      <c r="F1836" s="13">
        <v>400</v>
      </c>
      <c r="G1836">
        <v>600</v>
      </c>
      <c r="H1836">
        <v>240000</v>
      </c>
      <c r="I1836" s="10">
        <v>120000</v>
      </c>
      <c r="J1836">
        <f t="shared" si="29"/>
        <v>746</v>
      </c>
    </row>
    <row r="1837" spans="1:10">
      <c r="A1837" s="50" t="s">
        <v>1103</v>
      </c>
      <c r="B1837" s="4">
        <v>1185732</v>
      </c>
      <c r="C1837" s="5">
        <v>44419</v>
      </c>
      <c r="D1837" s="4" t="s">
        <v>283</v>
      </c>
      <c r="E1837" s="12" t="s">
        <v>1087</v>
      </c>
      <c r="F1837" s="13">
        <v>350</v>
      </c>
      <c r="G1837">
        <v>750</v>
      </c>
      <c r="H1837">
        <v>262500</v>
      </c>
      <c r="I1837" s="10">
        <v>105000</v>
      </c>
      <c r="J1837">
        <f t="shared" si="29"/>
        <v>746</v>
      </c>
    </row>
    <row r="1838" spans="1:10">
      <c r="A1838" s="50" t="s">
        <v>1103</v>
      </c>
      <c r="B1838" s="4">
        <v>1185732</v>
      </c>
      <c r="C1838" s="5">
        <v>44419</v>
      </c>
      <c r="D1838" s="4" t="s">
        <v>283</v>
      </c>
      <c r="E1838" s="12" t="s">
        <v>1086</v>
      </c>
      <c r="F1838" s="13">
        <v>350</v>
      </c>
      <c r="G1838">
        <v>525</v>
      </c>
      <c r="H1838">
        <v>183750</v>
      </c>
      <c r="I1838" s="10">
        <v>64312.5</v>
      </c>
      <c r="J1838">
        <f t="shared" si="29"/>
        <v>746</v>
      </c>
    </row>
    <row r="1839" spans="1:10">
      <c r="A1839" s="50" t="s">
        <v>1103</v>
      </c>
      <c r="B1839" s="4">
        <v>1185732</v>
      </c>
      <c r="C1839" s="5">
        <v>44419</v>
      </c>
      <c r="D1839" s="4" t="s">
        <v>283</v>
      </c>
      <c r="E1839" s="12" t="s">
        <v>1087</v>
      </c>
      <c r="F1839" s="13">
        <v>300</v>
      </c>
      <c r="G1839">
        <v>450</v>
      </c>
      <c r="H1839">
        <v>135000</v>
      </c>
      <c r="I1839" s="10">
        <v>47250</v>
      </c>
      <c r="J1839">
        <f t="shared" si="29"/>
        <v>746</v>
      </c>
    </row>
    <row r="1840" spans="1:10">
      <c r="A1840" s="50" t="s">
        <v>1103</v>
      </c>
      <c r="B1840" s="4">
        <v>1185732</v>
      </c>
      <c r="C1840" s="5">
        <v>44419</v>
      </c>
      <c r="D1840" s="4" t="s">
        <v>283</v>
      </c>
      <c r="E1840" s="12" t="s">
        <v>1087</v>
      </c>
      <c r="F1840" s="13">
        <v>200</v>
      </c>
      <c r="G1840">
        <v>375</v>
      </c>
      <c r="H1840">
        <v>75000</v>
      </c>
      <c r="I1840" s="10">
        <v>30000</v>
      </c>
      <c r="J1840">
        <f t="shared" si="29"/>
        <v>746</v>
      </c>
    </row>
    <row r="1841" spans="1:10">
      <c r="A1841" s="50" t="s">
        <v>1103</v>
      </c>
      <c r="B1841" s="4">
        <v>1185732</v>
      </c>
      <c r="C1841" s="5">
        <v>44419</v>
      </c>
      <c r="D1841" s="4" t="s">
        <v>283</v>
      </c>
      <c r="E1841" s="12" t="s">
        <v>1088</v>
      </c>
      <c r="F1841" s="13">
        <v>300</v>
      </c>
      <c r="G1841">
        <v>350</v>
      </c>
      <c r="H1841">
        <v>105000</v>
      </c>
      <c r="I1841" s="10">
        <v>36750</v>
      </c>
      <c r="J1841">
        <f t="shared" si="29"/>
        <v>746</v>
      </c>
    </row>
    <row r="1842" spans="1:10">
      <c r="A1842" s="50" t="s">
        <v>1103</v>
      </c>
      <c r="B1842" s="4">
        <v>1185732</v>
      </c>
      <c r="C1842" s="5">
        <v>44419</v>
      </c>
      <c r="D1842" s="4" t="s">
        <v>283</v>
      </c>
      <c r="E1842" s="12" t="s">
        <v>1087</v>
      </c>
      <c r="F1842" s="13">
        <v>350</v>
      </c>
      <c r="G1842">
        <v>525</v>
      </c>
      <c r="H1842">
        <v>183750</v>
      </c>
      <c r="I1842" s="10">
        <v>91875</v>
      </c>
      <c r="J1842">
        <f t="shared" si="29"/>
        <v>746</v>
      </c>
    </row>
    <row r="1843" spans="1:10">
      <c r="A1843" s="50" t="s">
        <v>1103</v>
      </c>
      <c r="B1843" s="4">
        <v>1185732</v>
      </c>
      <c r="C1843" s="5">
        <v>44451</v>
      </c>
      <c r="D1843" s="4" t="s">
        <v>283</v>
      </c>
      <c r="E1843" s="12" t="s">
        <v>1088</v>
      </c>
      <c r="F1843" s="13">
        <v>300</v>
      </c>
      <c r="G1843">
        <v>650</v>
      </c>
      <c r="H1843">
        <v>195000</v>
      </c>
      <c r="I1843" s="10">
        <v>78000</v>
      </c>
      <c r="J1843">
        <f t="shared" si="29"/>
        <v>746</v>
      </c>
    </row>
    <row r="1844" spans="1:10">
      <c r="A1844" s="50" t="s">
        <v>1103</v>
      </c>
      <c r="B1844" s="4">
        <v>1185732</v>
      </c>
      <c r="C1844" s="5">
        <v>44451</v>
      </c>
      <c r="D1844" s="4" t="s">
        <v>283</v>
      </c>
      <c r="E1844" s="12" t="s">
        <v>1087</v>
      </c>
      <c r="F1844" s="13">
        <v>250</v>
      </c>
      <c r="G1844">
        <v>450</v>
      </c>
      <c r="H1844">
        <v>112500</v>
      </c>
      <c r="I1844" s="10">
        <v>39375</v>
      </c>
      <c r="J1844">
        <f t="shared" si="29"/>
        <v>746</v>
      </c>
    </row>
    <row r="1845" spans="1:10">
      <c r="A1845" s="50" t="s">
        <v>1103</v>
      </c>
      <c r="B1845" s="4">
        <v>1185732</v>
      </c>
      <c r="C1845" s="5">
        <v>44451</v>
      </c>
      <c r="D1845" s="4" t="s">
        <v>283</v>
      </c>
      <c r="E1845" s="12" t="s">
        <v>1087</v>
      </c>
      <c r="F1845" s="13">
        <v>100</v>
      </c>
      <c r="G1845">
        <v>350</v>
      </c>
      <c r="H1845">
        <v>35000</v>
      </c>
      <c r="I1845" s="10">
        <v>12250</v>
      </c>
      <c r="J1845">
        <f t="shared" si="29"/>
        <v>746</v>
      </c>
    </row>
    <row r="1846" spans="1:10">
      <c r="A1846" s="50" t="s">
        <v>1103</v>
      </c>
      <c r="B1846" s="4">
        <v>1185732</v>
      </c>
      <c r="C1846" s="5">
        <v>44451</v>
      </c>
      <c r="D1846" s="4" t="s">
        <v>283</v>
      </c>
      <c r="E1846" s="12" t="s">
        <v>1087</v>
      </c>
      <c r="F1846" s="13">
        <v>100</v>
      </c>
      <c r="G1846">
        <v>325</v>
      </c>
      <c r="H1846">
        <v>32500</v>
      </c>
      <c r="I1846" s="10">
        <v>13000</v>
      </c>
      <c r="J1846">
        <f t="shared" si="29"/>
        <v>746</v>
      </c>
    </row>
    <row r="1847" spans="1:10">
      <c r="A1847" s="50" t="s">
        <v>1103</v>
      </c>
      <c r="B1847" s="4">
        <v>1185732</v>
      </c>
      <c r="C1847" s="5">
        <v>44451</v>
      </c>
      <c r="D1847" s="4" t="s">
        <v>283</v>
      </c>
      <c r="E1847" s="12" t="s">
        <v>1087</v>
      </c>
      <c r="F1847" s="13">
        <v>200.00000000000003</v>
      </c>
      <c r="G1847">
        <v>325</v>
      </c>
      <c r="H1847">
        <v>65000.000000000007</v>
      </c>
      <c r="I1847" s="10">
        <v>22750</v>
      </c>
      <c r="J1847">
        <f t="shared" si="29"/>
        <v>746</v>
      </c>
    </row>
    <row r="1848" spans="1:10">
      <c r="A1848" s="50" t="s">
        <v>1103</v>
      </c>
      <c r="B1848" s="4">
        <v>1185732</v>
      </c>
      <c r="C1848" s="5">
        <v>44451</v>
      </c>
      <c r="D1848" s="4" t="s">
        <v>283</v>
      </c>
      <c r="E1848" s="12" t="s">
        <v>1087</v>
      </c>
      <c r="F1848" s="13">
        <v>250</v>
      </c>
      <c r="G1848">
        <v>400</v>
      </c>
      <c r="H1848">
        <v>100000</v>
      </c>
      <c r="I1848" s="10">
        <v>50000</v>
      </c>
      <c r="J1848">
        <f t="shared" si="29"/>
        <v>746</v>
      </c>
    </row>
    <row r="1849" spans="1:10">
      <c r="A1849" s="50" t="s">
        <v>1103</v>
      </c>
      <c r="B1849" s="4">
        <v>1185732</v>
      </c>
      <c r="C1849" s="5">
        <v>44480</v>
      </c>
      <c r="D1849" s="4" t="s">
        <v>283</v>
      </c>
      <c r="E1849" s="12" t="s">
        <v>1087</v>
      </c>
      <c r="F1849" s="13">
        <v>300</v>
      </c>
      <c r="G1849">
        <v>575</v>
      </c>
      <c r="H1849">
        <v>172500</v>
      </c>
      <c r="I1849" s="10">
        <v>69000</v>
      </c>
      <c r="J1849">
        <f t="shared" si="29"/>
        <v>746</v>
      </c>
    </row>
    <row r="1850" spans="1:10">
      <c r="A1850" s="50" t="s">
        <v>1103</v>
      </c>
      <c r="B1850" s="4">
        <v>1185732</v>
      </c>
      <c r="C1850" s="5">
        <v>44480</v>
      </c>
      <c r="D1850" s="4" t="s">
        <v>283</v>
      </c>
      <c r="E1850" s="12" t="s">
        <v>1087</v>
      </c>
      <c r="F1850" s="13">
        <v>200</v>
      </c>
      <c r="G1850">
        <v>400</v>
      </c>
      <c r="H1850">
        <v>80000</v>
      </c>
      <c r="I1850" s="10">
        <v>28000</v>
      </c>
      <c r="J1850">
        <f t="shared" si="29"/>
        <v>746</v>
      </c>
    </row>
    <row r="1851" spans="1:10">
      <c r="A1851" s="50" t="s">
        <v>1103</v>
      </c>
      <c r="B1851" s="4">
        <v>1185732</v>
      </c>
      <c r="C1851" s="5">
        <v>44480</v>
      </c>
      <c r="D1851" s="4" t="s">
        <v>283</v>
      </c>
      <c r="E1851" s="12" t="s">
        <v>1086</v>
      </c>
      <c r="F1851" s="13">
        <v>200.00000000000003</v>
      </c>
      <c r="G1851">
        <v>300</v>
      </c>
      <c r="H1851">
        <v>60000.000000000007</v>
      </c>
      <c r="I1851" s="10">
        <v>21000</v>
      </c>
      <c r="J1851">
        <f t="shared" si="29"/>
        <v>746</v>
      </c>
    </row>
    <row r="1852" spans="1:10">
      <c r="A1852" s="50" t="s">
        <v>1103</v>
      </c>
      <c r="B1852" s="4">
        <v>1185732</v>
      </c>
      <c r="C1852" s="5">
        <v>44480</v>
      </c>
      <c r="D1852" s="4" t="s">
        <v>283</v>
      </c>
      <c r="E1852" s="12" t="s">
        <v>1086</v>
      </c>
      <c r="F1852" s="13">
        <v>200</v>
      </c>
      <c r="G1852">
        <v>275</v>
      </c>
      <c r="H1852">
        <v>55000</v>
      </c>
      <c r="I1852" s="10">
        <v>22000</v>
      </c>
      <c r="J1852">
        <f t="shared" si="29"/>
        <v>746</v>
      </c>
    </row>
    <row r="1853" spans="1:10">
      <c r="A1853" s="50" t="s">
        <v>1103</v>
      </c>
      <c r="B1853" s="4">
        <v>1185732</v>
      </c>
      <c r="C1853" s="5">
        <v>44480</v>
      </c>
      <c r="D1853" s="4" t="s">
        <v>283</v>
      </c>
      <c r="E1853" s="12" t="s">
        <v>1087</v>
      </c>
      <c r="F1853" s="13">
        <v>300</v>
      </c>
      <c r="G1853">
        <v>275</v>
      </c>
      <c r="H1853">
        <v>82500</v>
      </c>
      <c r="I1853" s="10">
        <v>28875</v>
      </c>
      <c r="J1853">
        <f t="shared" si="29"/>
        <v>746</v>
      </c>
    </row>
    <row r="1854" spans="1:10">
      <c r="A1854" s="50" t="s">
        <v>1103</v>
      </c>
      <c r="B1854" s="4">
        <v>1185732</v>
      </c>
      <c r="C1854" s="5">
        <v>44480</v>
      </c>
      <c r="D1854" s="4" t="s">
        <v>283</v>
      </c>
      <c r="E1854" s="12" t="s">
        <v>1086</v>
      </c>
      <c r="F1854" s="13">
        <v>350</v>
      </c>
      <c r="G1854">
        <v>400</v>
      </c>
      <c r="H1854">
        <v>140000</v>
      </c>
      <c r="I1854" s="10">
        <v>70000</v>
      </c>
      <c r="J1854">
        <f t="shared" si="29"/>
        <v>746</v>
      </c>
    </row>
    <row r="1855" spans="1:10">
      <c r="A1855" s="50" t="s">
        <v>1103</v>
      </c>
      <c r="B1855" s="4">
        <v>1185732</v>
      </c>
      <c r="C1855" s="5">
        <v>44511</v>
      </c>
      <c r="D1855" s="4" t="s">
        <v>283</v>
      </c>
      <c r="E1855" s="12" t="s">
        <v>1087</v>
      </c>
      <c r="F1855" s="13">
        <v>300</v>
      </c>
      <c r="G1855">
        <v>550</v>
      </c>
      <c r="H1855">
        <v>165000</v>
      </c>
      <c r="I1855" s="10">
        <v>66000</v>
      </c>
      <c r="J1855">
        <f t="shared" si="29"/>
        <v>746</v>
      </c>
    </row>
    <row r="1856" spans="1:10">
      <c r="A1856" s="50" t="s">
        <v>1103</v>
      </c>
      <c r="B1856" s="4">
        <v>1185732</v>
      </c>
      <c r="C1856" s="5">
        <v>44511</v>
      </c>
      <c r="D1856" s="4" t="s">
        <v>283</v>
      </c>
      <c r="E1856" s="12" t="s">
        <v>1086</v>
      </c>
      <c r="F1856" s="13">
        <v>200</v>
      </c>
      <c r="G1856">
        <v>400</v>
      </c>
      <c r="H1856">
        <v>80000</v>
      </c>
      <c r="I1856" s="10">
        <v>28000</v>
      </c>
      <c r="J1856">
        <f t="shared" si="29"/>
        <v>746</v>
      </c>
    </row>
    <row r="1857" spans="1:10">
      <c r="A1857" s="50" t="s">
        <v>1103</v>
      </c>
      <c r="B1857" s="4">
        <v>1185732</v>
      </c>
      <c r="C1857" s="5">
        <v>44511</v>
      </c>
      <c r="D1857" s="4" t="s">
        <v>283</v>
      </c>
      <c r="E1857" s="12" t="s">
        <v>1087</v>
      </c>
      <c r="F1857" s="13">
        <v>200</v>
      </c>
      <c r="G1857">
        <v>345</v>
      </c>
      <c r="H1857">
        <v>69000</v>
      </c>
      <c r="I1857" s="10">
        <v>24150</v>
      </c>
      <c r="J1857">
        <f t="shared" si="29"/>
        <v>746</v>
      </c>
    </row>
    <row r="1858" spans="1:10">
      <c r="A1858" s="50" t="s">
        <v>1103</v>
      </c>
      <c r="B1858" s="4">
        <v>1185732</v>
      </c>
      <c r="C1858" s="5">
        <v>44511</v>
      </c>
      <c r="D1858" s="4" t="s">
        <v>283</v>
      </c>
      <c r="E1858" s="12" t="s">
        <v>1087</v>
      </c>
      <c r="F1858" s="13">
        <v>200</v>
      </c>
      <c r="G1858">
        <v>375</v>
      </c>
      <c r="H1858">
        <v>75000</v>
      </c>
      <c r="I1858" s="10">
        <v>30000</v>
      </c>
      <c r="J1858">
        <f t="shared" si="29"/>
        <v>746</v>
      </c>
    </row>
    <row r="1859" spans="1:10">
      <c r="A1859" s="50" t="s">
        <v>1103</v>
      </c>
      <c r="B1859" s="4">
        <v>1185732</v>
      </c>
      <c r="C1859" s="5">
        <v>44511</v>
      </c>
      <c r="D1859" s="4" t="s">
        <v>283</v>
      </c>
      <c r="E1859" s="12" t="s">
        <v>1087</v>
      </c>
      <c r="F1859" s="13">
        <v>400</v>
      </c>
      <c r="G1859">
        <v>350</v>
      </c>
      <c r="H1859">
        <v>140000</v>
      </c>
      <c r="I1859" s="10">
        <v>49000</v>
      </c>
      <c r="J1859">
        <f t="shared" si="29"/>
        <v>746</v>
      </c>
    </row>
    <row r="1860" spans="1:10">
      <c r="A1860" s="50" t="s">
        <v>1103</v>
      </c>
      <c r="B1860" s="4">
        <v>1185732</v>
      </c>
      <c r="C1860" s="5">
        <v>44511</v>
      </c>
      <c r="D1860" s="4" t="s">
        <v>283</v>
      </c>
      <c r="E1860" s="12" t="s">
        <v>1087</v>
      </c>
      <c r="F1860" s="13">
        <v>450</v>
      </c>
      <c r="G1860">
        <v>450</v>
      </c>
      <c r="H1860">
        <v>202500</v>
      </c>
      <c r="I1860" s="10">
        <v>101250</v>
      </c>
      <c r="J1860">
        <f t="shared" si="29"/>
        <v>746</v>
      </c>
    </row>
    <row r="1861" spans="1:10">
      <c r="A1861" s="50" t="s">
        <v>1103</v>
      </c>
      <c r="B1861" s="4">
        <v>1185732</v>
      </c>
      <c r="C1861" s="5">
        <v>44540</v>
      </c>
      <c r="D1861" s="4" t="s">
        <v>283</v>
      </c>
      <c r="E1861" s="12" t="s">
        <v>1087</v>
      </c>
      <c r="F1861" s="13">
        <v>400</v>
      </c>
      <c r="G1861">
        <v>700</v>
      </c>
      <c r="H1861">
        <v>280000</v>
      </c>
      <c r="I1861" s="10">
        <v>112000</v>
      </c>
      <c r="J1861">
        <f t="shared" ref="J1861:J1924" si="30">VLOOKUP(A1861,L$9:M$14,2,0)</f>
        <v>746</v>
      </c>
    </row>
    <row r="1862" spans="1:10">
      <c r="A1862" s="50" t="s">
        <v>1103</v>
      </c>
      <c r="B1862" s="4">
        <v>1185732</v>
      </c>
      <c r="C1862" s="5">
        <v>44540</v>
      </c>
      <c r="D1862" s="4" t="s">
        <v>283</v>
      </c>
      <c r="E1862" s="12" t="s">
        <v>1087</v>
      </c>
      <c r="F1862" s="13">
        <v>300</v>
      </c>
      <c r="G1862">
        <v>500</v>
      </c>
      <c r="H1862">
        <v>150000</v>
      </c>
      <c r="I1862" s="10">
        <v>52500</v>
      </c>
      <c r="J1862">
        <f t="shared" si="30"/>
        <v>746</v>
      </c>
    </row>
    <row r="1863" spans="1:10">
      <c r="A1863" s="50" t="s">
        <v>1103</v>
      </c>
      <c r="B1863" s="4">
        <v>1185732</v>
      </c>
      <c r="C1863" s="5">
        <v>44540</v>
      </c>
      <c r="D1863" s="4" t="s">
        <v>283</v>
      </c>
      <c r="E1863" s="12" t="s">
        <v>1087</v>
      </c>
      <c r="F1863" s="13">
        <v>300</v>
      </c>
      <c r="G1863">
        <v>450</v>
      </c>
      <c r="H1863">
        <v>135000</v>
      </c>
      <c r="I1863" s="10">
        <v>47250</v>
      </c>
      <c r="J1863">
        <f t="shared" si="30"/>
        <v>746</v>
      </c>
    </row>
    <row r="1864" spans="1:10">
      <c r="A1864" s="50" t="s">
        <v>1103</v>
      </c>
      <c r="B1864" s="4">
        <v>1185732</v>
      </c>
      <c r="C1864" s="5">
        <v>44540</v>
      </c>
      <c r="D1864" s="4" t="s">
        <v>283</v>
      </c>
      <c r="E1864" s="12" t="s">
        <v>1088</v>
      </c>
      <c r="F1864" s="13">
        <v>300</v>
      </c>
      <c r="G1864">
        <v>400</v>
      </c>
      <c r="H1864">
        <v>120000</v>
      </c>
      <c r="I1864" s="10">
        <v>48000</v>
      </c>
      <c r="J1864">
        <f t="shared" si="30"/>
        <v>746</v>
      </c>
    </row>
    <row r="1865" spans="1:10">
      <c r="A1865" s="50" t="s">
        <v>1103</v>
      </c>
      <c r="B1865" s="4">
        <v>1185732</v>
      </c>
      <c r="C1865" s="5">
        <v>44540</v>
      </c>
      <c r="D1865" s="4" t="s">
        <v>283</v>
      </c>
      <c r="E1865" s="12" t="s">
        <v>1086</v>
      </c>
      <c r="F1865" s="13">
        <v>400</v>
      </c>
      <c r="G1865">
        <v>400</v>
      </c>
      <c r="H1865">
        <v>160000</v>
      </c>
      <c r="I1865" s="10">
        <v>56000</v>
      </c>
      <c r="J1865">
        <f t="shared" si="30"/>
        <v>746</v>
      </c>
    </row>
    <row r="1866" spans="1:10">
      <c r="A1866" s="50" t="s">
        <v>1103</v>
      </c>
      <c r="B1866" s="4">
        <v>1185732</v>
      </c>
      <c r="C1866" s="5">
        <v>44540</v>
      </c>
      <c r="D1866" s="4" t="s">
        <v>283</v>
      </c>
      <c r="E1866" s="12" t="s">
        <v>1087</v>
      </c>
      <c r="F1866" s="13">
        <v>450</v>
      </c>
      <c r="G1866">
        <v>500</v>
      </c>
      <c r="H1866">
        <v>225000</v>
      </c>
      <c r="I1866" s="10">
        <v>112500</v>
      </c>
      <c r="J1866">
        <f t="shared" si="30"/>
        <v>746</v>
      </c>
    </row>
    <row r="1867" spans="1:10">
      <c r="A1867" s="50" t="s">
        <v>1103</v>
      </c>
      <c r="B1867" s="4">
        <v>1128299</v>
      </c>
      <c r="C1867" s="5">
        <v>44220</v>
      </c>
      <c r="D1867" s="4" t="s">
        <v>283</v>
      </c>
      <c r="E1867" s="12" t="s">
        <v>1087</v>
      </c>
      <c r="F1867" s="13">
        <v>300</v>
      </c>
      <c r="G1867">
        <v>350</v>
      </c>
      <c r="H1867">
        <v>105000</v>
      </c>
      <c r="I1867" s="10">
        <v>36750</v>
      </c>
      <c r="J1867">
        <f t="shared" si="30"/>
        <v>746</v>
      </c>
    </row>
    <row r="1868" spans="1:10">
      <c r="A1868" s="50" t="s">
        <v>1103</v>
      </c>
      <c r="B1868" s="4">
        <v>1128299</v>
      </c>
      <c r="C1868" s="5">
        <v>44220</v>
      </c>
      <c r="D1868" s="4" t="s">
        <v>283</v>
      </c>
      <c r="E1868" s="12" t="s">
        <v>1086</v>
      </c>
      <c r="F1868" s="13">
        <v>400</v>
      </c>
      <c r="G1868">
        <v>350</v>
      </c>
      <c r="H1868">
        <v>140000</v>
      </c>
      <c r="I1868" s="10">
        <v>49000</v>
      </c>
      <c r="J1868">
        <f t="shared" si="30"/>
        <v>746</v>
      </c>
    </row>
    <row r="1869" spans="1:10">
      <c r="A1869" s="50" t="s">
        <v>1103</v>
      </c>
      <c r="B1869" s="4">
        <v>1128299</v>
      </c>
      <c r="C1869" s="5">
        <v>44220</v>
      </c>
      <c r="D1869" s="4" t="s">
        <v>283</v>
      </c>
      <c r="E1869" s="12" t="s">
        <v>1086</v>
      </c>
      <c r="F1869" s="13">
        <v>400</v>
      </c>
      <c r="G1869">
        <v>350</v>
      </c>
      <c r="H1869">
        <v>140000</v>
      </c>
      <c r="I1869" s="10">
        <v>49000</v>
      </c>
      <c r="J1869">
        <f t="shared" si="30"/>
        <v>746</v>
      </c>
    </row>
    <row r="1870" spans="1:10">
      <c r="A1870" s="50" t="s">
        <v>1103</v>
      </c>
      <c r="B1870" s="4">
        <v>1128299</v>
      </c>
      <c r="C1870" s="5">
        <v>44220</v>
      </c>
      <c r="D1870" s="4" t="s">
        <v>283</v>
      </c>
      <c r="E1870" s="12" t="s">
        <v>1087</v>
      </c>
      <c r="F1870" s="13">
        <v>400</v>
      </c>
      <c r="G1870">
        <v>200</v>
      </c>
      <c r="H1870">
        <v>80000</v>
      </c>
      <c r="I1870" s="10">
        <v>28000</v>
      </c>
      <c r="J1870">
        <f t="shared" si="30"/>
        <v>746</v>
      </c>
    </row>
    <row r="1871" spans="1:10">
      <c r="A1871" s="50" t="s">
        <v>1103</v>
      </c>
      <c r="B1871" s="4">
        <v>1128299</v>
      </c>
      <c r="C1871" s="5">
        <v>44220</v>
      </c>
      <c r="D1871" s="4" t="s">
        <v>283</v>
      </c>
      <c r="E1871" s="12" t="s">
        <v>1086</v>
      </c>
      <c r="F1871" s="13">
        <v>450</v>
      </c>
      <c r="G1871">
        <v>150</v>
      </c>
      <c r="H1871">
        <v>67500</v>
      </c>
      <c r="I1871" s="10">
        <v>27000</v>
      </c>
      <c r="J1871">
        <f t="shared" si="30"/>
        <v>746</v>
      </c>
    </row>
    <row r="1872" spans="1:10">
      <c r="A1872" s="50" t="s">
        <v>1103</v>
      </c>
      <c r="B1872" s="4">
        <v>1128299</v>
      </c>
      <c r="C1872" s="5">
        <v>44220</v>
      </c>
      <c r="D1872" s="4" t="s">
        <v>283</v>
      </c>
      <c r="E1872" s="12" t="s">
        <v>1088</v>
      </c>
      <c r="F1872" s="13">
        <v>400</v>
      </c>
      <c r="G1872">
        <v>400</v>
      </c>
      <c r="H1872">
        <v>160000</v>
      </c>
      <c r="I1872" s="10">
        <v>48000</v>
      </c>
      <c r="J1872">
        <f t="shared" si="30"/>
        <v>746</v>
      </c>
    </row>
    <row r="1873" spans="1:10">
      <c r="A1873" s="50" t="s">
        <v>1103</v>
      </c>
      <c r="B1873" s="4">
        <v>1128299</v>
      </c>
      <c r="C1873" s="5">
        <v>44251</v>
      </c>
      <c r="D1873" s="4" t="s">
        <v>283</v>
      </c>
      <c r="E1873" s="12" t="s">
        <v>1087</v>
      </c>
      <c r="F1873" s="13">
        <v>300</v>
      </c>
      <c r="G1873">
        <v>450</v>
      </c>
      <c r="H1873">
        <v>135000</v>
      </c>
      <c r="I1873" s="10">
        <v>47250</v>
      </c>
      <c r="J1873">
        <f t="shared" si="30"/>
        <v>746</v>
      </c>
    </row>
    <row r="1874" spans="1:10">
      <c r="A1874" s="50" t="s">
        <v>1103</v>
      </c>
      <c r="B1874" s="4">
        <v>1128299</v>
      </c>
      <c r="C1874" s="5">
        <v>44251</v>
      </c>
      <c r="D1874" s="4" t="s">
        <v>283</v>
      </c>
      <c r="E1874" s="12" t="s">
        <v>1086</v>
      </c>
      <c r="F1874" s="13">
        <v>400</v>
      </c>
      <c r="G1874">
        <v>350</v>
      </c>
      <c r="H1874">
        <v>140000</v>
      </c>
      <c r="I1874" s="10">
        <v>49000</v>
      </c>
      <c r="J1874">
        <f t="shared" si="30"/>
        <v>746</v>
      </c>
    </row>
    <row r="1875" spans="1:10">
      <c r="A1875" s="50" t="s">
        <v>1103</v>
      </c>
      <c r="B1875" s="4">
        <v>1128299</v>
      </c>
      <c r="C1875" s="5">
        <v>44251</v>
      </c>
      <c r="D1875" s="4" t="s">
        <v>283</v>
      </c>
      <c r="E1875" s="12" t="s">
        <v>1088</v>
      </c>
      <c r="F1875" s="13">
        <v>400</v>
      </c>
      <c r="G1875">
        <v>350</v>
      </c>
      <c r="H1875">
        <v>140000</v>
      </c>
      <c r="I1875" s="10">
        <v>49000</v>
      </c>
      <c r="J1875">
        <f t="shared" si="30"/>
        <v>746</v>
      </c>
    </row>
    <row r="1876" spans="1:10">
      <c r="A1876" s="50" t="s">
        <v>1103</v>
      </c>
      <c r="B1876" s="4">
        <v>1128299</v>
      </c>
      <c r="C1876" s="5">
        <v>44251</v>
      </c>
      <c r="D1876" s="4" t="s">
        <v>283</v>
      </c>
      <c r="E1876" s="12" t="s">
        <v>1087</v>
      </c>
      <c r="F1876" s="13">
        <v>400</v>
      </c>
      <c r="G1876">
        <v>200</v>
      </c>
      <c r="H1876">
        <v>80000</v>
      </c>
      <c r="I1876" s="10">
        <v>28000</v>
      </c>
      <c r="J1876">
        <f t="shared" si="30"/>
        <v>746</v>
      </c>
    </row>
    <row r="1877" spans="1:10">
      <c r="A1877" s="50" t="s">
        <v>1103</v>
      </c>
      <c r="B1877" s="4">
        <v>1128299</v>
      </c>
      <c r="C1877" s="5">
        <v>44251</v>
      </c>
      <c r="D1877" s="4" t="s">
        <v>283</v>
      </c>
      <c r="E1877" s="12" t="s">
        <v>1086</v>
      </c>
      <c r="F1877" s="13">
        <v>450</v>
      </c>
      <c r="G1877">
        <v>125</v>
      </c>
      <c r="H1877">
        <v>56250</v>
      </c>
      <c r="I1877" s="10">
        <v>22500</v>
      </c>
      <c r="J1877">
        <f t="shared" si="30"/>
        <v>746</v>
      </c>
    </row>
    <row r="1878" spans="1:10">
      <c r="A1878" s="50" t="s">
        <v>1103</v>
      </c>
      <c r="B1878" s="4">
        <v>1128299</v>
      </c>
      <c r="C1878" s="5">
        <v>44251</v>
      </c>
      <c r="D1878" s="4" t="s">
        <v>283</v>
      </c>
      <c r="E1878" s="12" t="s">
        <v>1086</v>
      </c>
      <c r="F1878" s="13">
        <v>400</v>
      </c>
      <c r="G1878">
        <v>325</v>
      </c>
      <c r="H1878">
        <v>130000</v>
      </c>
      <c r="I1878" s="10">
        <v>39000</v>
      </c>
      <c r="J1878">
        <f t="shared" si="30"/>
        <v>746</v>
      </c>
    </row>
    <row r="1879" spans="1:10">
      <c r="A1879" s="50" t="s">
        <v>1103</v>
      </c>
      <c r="B1879" s="4">
        <v>1128299</v>
      </c>
      <c r="C1879" s="5">
        <v>44278</v>
      </c>
      <c r="D1879" s="4" t="s">
        <v>283</v>
      </c>
      <c r="E1879" s="12" t="s">
        <v>1086</v>
      </c>
      <c r="F1879" s="13">
        <v>400</v>
      </c>
      <c r="G1879">
        <v>475</v>
      </c>
      <c r="H1879">
        <v>190000</v>
      </c>
      <c r="I1879" s="10">
        <v>66500</v>
      </c>
      <c r="J1879">
        <f t="shared" si="30"/>
        <v>746</v>
      </c>
    </row>
    <row r="1880" spans="1:10">
      <c r="A1880" s="50" t="s">
        <v>1103</v>
      </c>
      <c r="B1880" s="4">
        <v>1128299</v>
      </c>
      <c r="C1880" s="5">
        <v>44278</v>
      </c>
      <c r="D1880" s="4" t="s">
        <v>283</v>
      </c>
      <c r="E1880" s="12" t="s">
        <v>1087</v>
      </c>
      <c r="F1880" s="13">
        <v>500</v>
      </c>
      <c r="G1880">
        <v>325</v>
      </c>
      <c r="H1880">
        <v>162500</v>
      </c>
      <c r="I1880" s="10">
        <v>56875</v>
      </c>
      <c r="J1880">
        <f t="shared" si="30"/>
        <v>746</v>
      </c>
    </row>
    <row r="1881" spans="1:10">
      <c r="A1881" s="50" t="s">
        <v>1103</v>
      </c>
      <c r="B1881" s="4">
        <v>1128299</v>
      </c>
      <c r="C1881" s="5">
        <v>44278</v>
      </c>
      <c r="D1881" s="4" t="s">
        <v>283</v>
      </c>
      <c r="E1881" s="12" t="s">
        <v>1087</v>
      </c>
      <c r="F1881" s="13">
        <v>550</v>
      </c>
      <c r="G1881">
        <v>350</v>
      </c>
      <c r="H1881">
        <v>192500</v>
      </c>
      <c r="I1881" s="10">
        <v>67375</v>
      </c>
      <c r="J1881">
        <f t="shared" si="30"/>
        <v>746</v>
      </c>
    </row>
    <row r="1882" spans="1:10">
      <c r="A1882" s="50" t="s">
        <v>1103</v>
      </c>
      <c r="B1882" s="4">
        <v>1128299</v>
      </c>
      <c r="C1882" s="5">
        <v>44278</v>
      </c>
      <c r="D1882" s="4" t="s">
        <v>283</v>
      </c>
      <c r="E1882" s="12" t="s">
        <v>1087</v>
      </c>
      <c r="F1882" s="13">
        <v>500.00000000000006</v>
      </c>
      <c r="G1882">
        <v>250</v>
      </c>
      <c r="H1882">
        <v>125000.00000000001</v>
      </c>
      <c r="I1882" s="10">
        <v>43750</v>
      </c>
      <c r="J1882">
        <f t="shared" si="30"/>
        <v>746</v>
      </c>
    </row>
    <row r="1883" spans="1:10">
      <c r="A1883" s="50" t="s">
        <v>1103</v>
      </c>
      <c r="B1883" s="4">
        <v>1128299</v>
      </c>
      <c r="C1883" s="5">
        <v>44278</v>
      </c>
      <c r="D1883" s="4" t="s">
        <v>283</v>
      </c>
      <c r="E1883" s="12" t="s">
        <v>1087</v>
      </c>
      <c r="F1883" s="13">
        <v>550</v>
      </c>
      <c r="G1883">
        <v>100</v>
      </c>
      <c r="H1883">
        <v>55000</v>
      </c>
      <c r="I1883" s="10">
        <v>22000</v>
      </c>
      <c r="J1883">
        <f t="shared" si="30"/>
        <v>746</v>
      </c>
    </row>
    <row r="1884" spans="1:10">
      <c r="A1884" s="50" t="s">
        <v>1103</v>
      </c>
      <c r="B1884" s="4">
        <v>1128299</v>
      </c>
      <c r="C1884" s="5">
        <v>44278</v>
      </c>
      <c r="D1884" s="4" t="s">
        <v>283</v>
      </c>
      <c r="E1884" s="12" t="s">
        <v>1087</v>
      </c>
      <c r="F1884" s="13">
        <v>500</v>
      </c>
      <c r="G1884">
        <v>300</v>
      </c>
      <c r="H1884">
        <v>150000</v>
      </c>
      <c r="I1884" s="10">
        <v>45000</v>
      </c>
      <c r="J1884">
        <f t="shared" si="30"/>
        <v>746</v>
      </c>
    </row>
    <row r="1885" spans="1:10">
      <c r="A1885" s="50" t="s">
        <v>1103</v>
      </c>
      <c r="B1885" s="4">
        <v>1128299</v>
      </c>
      <c r="C1885" s="5">
        <v>44310</v>
      </c>
      <c r="D1885" s="4" t="s">
        <v>283</v>
      </c>
      <c r="E1885" s="12" t="s">
        <v>1087</v>
      </c>
      <c r="F1885" s="13">
        <v>550.00000000000011</v>
      </c>
      <c r="G1885">
        <v>475</v>
      </c>
      <c r="H1885">
        <v>261250.00000000003</v>
      </c>
      <c r="I1885" s="10">
        <v>91437.5</v>
      </c>
      <c r="J1885">
        <f t="shared" si="30"/>
        <v>746</v>
      </c>
    </row>
    <row r="1886" spans="1:10">
      <c r="A1886" s="50" t="s">
        <v>1103</v>
      </c>
      <c r="B1886" s="4">
        <v>1128299</v>
      </c>
      <c r="C1886" s="5">
        <v>44310</v>
      </c>
      <c r="D1886" s="4" t="s">
        <v>283</v>
      </c>
      <c r="E1886" s="12" t="s">
        <v>1087</v>
      </c>
      <c r="F1886" s="13">
        <v>600</v>
      </c>
      <c r="G1886">
        <v>275</v>
      </c>
      <c r="H1886">
        <v>165000</v>
      </c>
      <c r="I1886" s="10">
        <v>57750</v>
      </c>
      <c r="J1886">
        <f t="shared" si="30"/>
        <v>746</v>
      </c>
    </row>
    <row r="1887" spans="1:10">
      <c r="A1887" s="50" t="s">
        <v>1103</v>
      </c>
      <c r="B1887" s="4">
        <v>1128299</v>
      </c>
      <c r="C1887" s="5">
        <v>44310</v>
      </c>
      <c r="D1887" s="4" t="s">
        <v>283</v>
      </c>
      <c r="E1887" s="12" t="s">
        <v>1086</v>
      </c>
      <c r="F1887" s="13">
        <v>600</v>
      </c>
      <c r="G1887">
        <v>325</v>
      </c>
      <c r="H1887">
        <v>195000</v>
      </c>
      <c r="I1887" s="10">
        <v>68250</v>
      </c>
      <c r="J1887">
        <f t="shared" si="30"/>
        <v>746</v>
      </c>
    </row>
    <row r="1888" spans="1:10">
      <c r="A1888" s="50" t="s">
        <v>1103</v>
      </c>
      <c r="B1888" s="4">
        <v>1128299</v>
      </c>
      <c r="C1888" s="5">
        <v>44310</v>
      </c>
      <c r="D1888" s="4" t="s">
        <v>283</v>
      </c>
      <c r="E1888" s="12" t="s">
        <v>1087</v>
      </c>
      <c r="F1888" s="13">
        <v>450</v>
      </c>
      <c r="G1888">
        <v>225</v>
      </c>
      <c r="H1888">
        <v>101250</v>
      </c>
      <c r="I1888" s="10">
        <v>35437.5</v>
      </c>
      <c r="J1888">
        <f t="shared" si="30"/>
        <v>746</v>
      </c>
    </row>
    <row r="1889" spans="1:10">
      <c r="A1889" s="50" t="s">
        <v>1103</v>
      </c>
      <c r="B1889" s="4">
        <v>1128299</v>
      </c>
      <c r="C1889" s="5">
        <v>44310</v>
      </c>
      <c r="D1889" s="4" t="s">
        <v>283</v>
      </c>
      <c r="E1889" s="12" t="s">
        <v>1087</v>
      </c>
      <c r="F1889" s="13">
        <v>500</v>
      </c>
      <c r="G1889">
        <v>125</v>
      </c>
      <c r="H1889">
        <v>62500</v>
      </c>
      <c r="I1889" s="10">
        <v>25000</v>
      </c>
      <c r="J1889">
        <f t="shared" si="30"/>
        <v>746</v>
      </c>
    </row>
    <row r="1890" spans="1:10">
      <c r="A1890" s="50" t="s">
        <v>1103</v>
      </c>
      <c r="B1890" s="4">
        <v>1128299</v>
      </c>
      <c r="C1890" s="5">
        <v>44310</v>
      </c>
      <c r="D1890" s="4" t="s">
        <v>283</v>
      </c>
      <c r="E1890" s="12" t="s">
        <v>1086</v>
      </c>
      <c r="F1890" s="13">
        <v>650</v>
      </c>
      <c r="G1890">
        <v>300</v>
      </c>
      <c r="H1890">
        <v>195000</v>
      </c>
      <c r="I1890" s="10">
        <v>58500</v>
      </c>
      <c r="J1890">
        <f t="shared" si="30"/>
        <v>746</v>
      </c>
    </row>
    <row r="1891" spans="1:10">
      <c r="A1891" s="50" t="s">
        <v>1103</v>
      </c>
      <c r="B1891" s="4">
        <v>1128299</v>
      </c>
      <c r="C1891" s="5">
        <v>44341</v>
      </c>
      <c r="D1891" s="4" t="s">
        <v>283</v>
      </c>
      <c r="E1891" s="12" t="s">
        <v>1086</v>
      </c>
      <c r="F1891" s="13">
        <v>500.00000000000006</v>
      </c>
      <c r="G1891">
        <v>500</v>
      </c>
      <c r="H1891">
        <v>250000.00000000003</v>
      </c>
      <c r="I1891" s="10">
        <v>87500</v>
      </c>
      <c r="J1891">
        <f t="shared" si="30"/>
        <v>746</v>
      </c>
    </row>
    <row r="1892" spans="1:10">
      <c r="A1892" s="50" t="s">
        <v>1103</v>
      </c>
      <c r="B1892" s="4">
        <v>1128299</v>
      </c>
      <c r="C1892" s="5">
        <v>44341</v>
      </c>
      <c r="D1892" s="4" t="s">
        <v>283</v>
      </c>
      <c r="E1892" s="12" t="s">
        <v>1087</v>
      </c>
      <c r="F1892" s="13">
        <v>550</v>
      </c>
      <c r="G1892">
        <v>350</v>
      </c>
      <c r="H1892">
        <v>192500</v>
      </c>
      <c r="I1892" s="10">
        <v>67375</v>
      </c>
      <c r="J1892">
        <f t="shared" si="30"/>
        <v>746</v>
      </c>
    </row>
    <row r="1893" spans="1:10">
      <c r="A1893" s="50" t="s">
        <v>1103</v>
      </c>
      <c r="B1893" s="4">
        <v>1128299</v>
      </c>
      <c r="C1893" s="5">
        <v>44341</v>
      </c>
      <c r="D1893" s="4" t="s">
        <v>283</v>
      </c>
      <c r="E1893" s="12" t="s">
        <v>1086</v>
      </c>
      <c r="F1893" s="13">
        <v>550</v>
      </c>
      <c r="G1893">
        <v>350</v>
      </c>
      <c r="H1893">
        <v>192500</v>
      </c>
      <c r="I1893" s="10">
        <v>67375</v>
      </c>
      <c r="J1893">
        <f t="shared" si="30"/>
        <v>746</v>
      </c>
    </row>
    <row r="1894" spans="1:10">
      <c r="A1894" s="50" t="s">
        <v>1103</v>
      </c>
      <c r="B1894" s="4">
        <v>1128299</v>
      </c>
      <c r="C1894" s="5">
        <v>44341</v>
      </c>
      <c r="D1894" s="4" t="s">
        <v>283</v>
      </c>
      <c r="E1894" s="12" t="s">
        <v>1088</v>
      </c>
      <c r="F1894" s="13">
        <v>500</v>
      </c>
      <c r="G1894">
        <v>275</v>
      </c>
      <c r="H1894">
        <v>137500</v>
      </c>
      <c r="I1894" s="10">
        <v>48125</v>
      </c>
      <c r="J1894">
        <f t="shared" si="30"/>
        <v>746</v>
      </c>
    </row>
    <row r="1895" spans="1:10">
      <c r="A1895" s="50" t="s">
        <v>1103</v>
      </c>
      <c r="B1895" s="4">
        <v>1128299</v>
      </c>
      <c r="C1895" s="5">
        <v>44341</v>
      </c>
      <c r="D1895" s="4" t="s">
        <v>283</v>
      </c>
      <c r="E1895" s="12" t="s">
        <v>1087</v>
      </c>
      <c r="F1895" s="13">
        <v>450</v>
      </c>
      <c r="G1895">
        <v>175</v>
      </c>
      <c r="H1895">
        <v>78750</v>
      </c>
      <c r="I1895" s="10">
        <v>31500</v>
      </c>
      <c r="J1895">
        <f t="shared" si="30"/>
        <v>746</v>
      </c>
    </row>
    <row r="1896" spans="1:10">
      <c r="A1896" s="50" t="s">
        <v>1103</v>
      </c>
      <c r="B1896" s="4">
        <v>1128299</v>
      </c>
      <c r="C1896" s="5">
        <v>44341</v>
      </c>
      <c r="D1896" s="4" t="s">
        <v>283</v>
      </c>
      <c r="E1896" s="12" t="s">
        <v>1086</v>
      </c>
      <c r="F1896" s="13">
        <v>600</v>
      </c>
      <c r="G1896">
        <v>525</v>
      </c>
      <c r="H1896">
        <v>315000</v>
      </c>
      <c r="I1896" s="10">
        <v>94500</v>
      </c>
      <c r="J1896">
        <f t="shared" si="30"/>
        <v>746</v>
      </c>
    </row>
    <row r="1897" spans="1:10">
      <c r="A1897" s="50" t="s">
        <v>1103</v>
      </c>
      <c r="B1897" s="4">
        <v>1128299</v>
      </c>
      <c r="C1897" s="5">
        <v>44371</v>
      </c>
      <c r="D1897" s="4" t="s">
        <v>283</v>
      </c>
      <c r="E1897" s="12" t="s">
        <v>1087</v>
      </c>
      <c r="F1897" s="13">
        <v>550</v>
      </c>
      <c r="G1897">
        <v>775</v>
      </c>
      <c r="H1897">
        <v>426250</v>
      </c>
      <c r="I1897" s="10">
        <v>149187.5</v>
      </c>
      <c r="J1897">
        <f t="shared" si="30"/>
        <v>746</v>
      </c>
    </row>
    <row r="1898" spans="1:10">
      <c r="A1898" s="50" t="s">
        <v>1103</v>
      </c>
      <c r="B1898" s="4">
        <v>1128299</v>
      </c>
      <c r="C1898" s="5">
        <v>44371</v>
      </c>
      <c r="D1898" s="4" t="s">
        <v>283</v>
      </c>
      <c r="E1898" s="12" t="s">
        <v>1086</v>
      </c>
      <c r="F1898" s="13">
        <v>650</v>
      </c>
      <c r="G1898">
        <v>650</v>
      </c>
      <c r="H1898">
        <v>422500</v>
      </c>
      <c r="I1898" s="10">
        <v>147875</v>
      </c>
      <c r="J1898">
        <f t="shared" si="30"/>
        <v>746</v>
      </c>
    </row>
    <row r="1899" spans="1:10">
      <c r="A1899" s="50" t="s">
        <v>1103</v>
      </c>
      <c r="B1899" s="4">
        <v>1128299</v>
      </c>
      <c r="C1899" s="5">
        <v>44371</v>
      </c>
      <c r="D1899" s="4" t="s">
        <v>283</v>
      </c>
      <c r="E1899" s="12" t="s">
        <v>1087</v>
      </c>
      <c r="F1899" s="13">
        <v>800.00000000000011</v>
      </c>
      <c r="G1899">
        <v>650</v>
      </c>
      <c r="H1899">
        <v>520000.00000000006</v>
      </c>
      <c r="I1899" s="10">
        <v>182000</v>
      </c>
      <c r="J1899">
        <f t="shared" si="30"/>
        <v>746</v>
      </c>
    </row>
    <row r="1900" spans="1:10">
      <c r="A1900" s="50" t="s">
        <v>1103</v>
      </c>
      <c r="B1900" s="4">
        <v>1128299</v>
      </c>
      <c r="C1900" s="5">
        <v>44371</v>
      </c>
      <c r="D1900" s="4" t="s">
        <v>283</v>
      </c>
      <c r="E1900" s="12" t="s">
        <v>1087</v>
      </c>
      <c r="F1900" s="13">
        <v>800</v>
      </c>
      <c r="G1900">
        <v>525</v>
      </c>
      <c r="H1900">
        <v>420000</v>
      </c>
      <c r="I1900" s="10">
        <v>147000</v>
      </c>
      <c r="J1900">
        <f t="shared" si="30"/>
        <v>746</v>
      </c>
    </row>
    <row r="1901" spans="1:10">
      <c r="A1901" s="50" t="s">
        <v>1103</v>
      </c>
      <c r="B1901" s="4">
        <v>1128299</v>
      </c>
      <c r="C1901" s="5">
        <v>44371</v>
      </c>
      <c r="D1901" s="4" t="s">
        <v>283</v>
      </c>
      <c r="E1901" s="12" t="s">
        <v>1086</v>
      </c>
      <c r="F1901" s="13">
        <v>900</v>
      </c>
      <c r="G1901">
        <v>400</v>
      </c>
      <c r="H1901">
        <v>360000</v>
      </c>
      <c r="I1901" s="10">
        <v>144000</v>
      </c>
      <c r="J1901">
        <f t="shared" si="30"/>
        <v>746</v>
      </c>
    </row>
    <row r="1902" spans="1:10">
      <c r="A1902" s="50" t="s">
        <v>1103</v>
      </c>
      <c r="B1902" s="4">
        <v>1128299</v>
      </c>
      <c r="C1902" s="5">
        <v>44371</v>
      </c>
      <c r="D1902" s="4" t="s">
        <v>283</v>
      </c>
      <c r="E1902" s="12" t="s">
        <v>1086</v>
      </c>
      <c r="F1902" s="13">
        <v>1050</v>
      </c>
      <c r="G1902">
        <v>700</v>
      </c>
      <c r="H1902">
        <v>735000</v>
      </c>
      <c r="I1902" s="10">
        <v>220500</v>
      </c>
      <c r="J1902">
        <f t="shared" si="30"/>
        <v>746</v>
      </c>
    </row>
    <row r="1903" spans="1:10">
      <c r="A1903" s="50" t="s">
        <v>1103</v>
      </c>
      <c r="B1903" s="4">
        <v>1128299</v>
      </c>
      <c r="C1903" s="5">
        <v>44400</v>
      </c>
      <c r="D1903" s="4" t="s">
        <v>283</v>
      </c>
      <c r="E1903" s="12" t="s">
        <v>1087</v>
      </c>
      <c r="F1903" s="13">
        <v>850</v>
      </c>
      <c r="G1903">
        <v>850</v>
      </c>
      <c r="H1903">
        <v>722500</v>
      </c>
      <c r="I1903" s="10">
        <v>252875</v>
      </c>
      <c r="J1903">
        <f t="shared" si="30"/>
        <v>746</v>
      </c>
    </row>
    <row r="1904" spans="1:10">
      <c r="A1904" s="50" t="s">
        <v>1103</v>
      </c>
      <c r="B1904" s="4">
        <v>1128299</v>
      </c>
      <c r="C1904" s="5">
        <v>44400</v>
      </c>
      <c r="D1904" s="4" t="s">
        <v>283</v>
      </c>
      <c r="E1904" s="12" t="s">
        <v>1087</v>
      </c>
      <c r="F1904" s="13">
        <v>900</v>
      </c>
      <c r="G1904">
        <v>700</v>
      </c>
      <c r="H1904">
        <v>630000</v>
      </c>
      <c r="I1904" s="10">
        <v>220500</v>
      </c>
      <c r="J1904">
        <f t="shared" si="30"/>
        <v>746</v>
      </c>
    </row>
    <row r="1905" spans="1:10">
      <c r="A1905" s="50" t="s">
        <v>1103</v>
      </c>
      <c r="B1905" s="4">
        <v>1128299</v>
      </c>
      <c r="C1905" s="5">
        <v>44400</v>
      </c>
      <c r="D1905" s="4" t="s">
        <v>283</v>
      </c>
      <c r="E1905" s="12" t="s">
        <v>1087</v>
      </c>
      <c r="F1905" s="13">
        <v>900</v>
      </c>
      <c r="G1905">
        <v>650</v>
      </c>
      <c r="H1905">
        <v>585000</v>
      </c>
      <c r="I1905" s="10">
        <v>204750</v>
      </c>
      <c r="J1905">
        <f t="shared" si="30"/>
        <v>746</v>
      </c>
    </row>
    <row r="1906" spans="1:10">
      <c r="A1906" s="50" t="s">
        <v>1103</v>
      </c>
      <c r="B1906" s="4">
        <v>1128299</v>
      </c>
      <c r="C1906" s="5">
        <v>44400</v>
      </c>
      <c r="D1906" s="4" t="s">
        <v>283</v>
      </c>
      <c r="E1906" s="12" t="s">
        <v>1089</v>
      </c>
      <c r="F1906" s="13">
        <v>850.00000000000011</v>
      </c>
      <c r="G1906">
        <v>550</v>
      </c>
      <c r="H1906">
        <v>467500.00000000006</v>
      </c>
      <c r="I1906" s="10">
        <v>163625</v>
      </c>
      <c r="J1906">
        <f t="shared" si="30"/>
        <v>746</v>
      </c>
    </row>
    <row r="1907" spans="1:10">
      <c r="A1907" s="50" t="s">
        <v>1103</v>
      </c>
      <c r="B1907" s="4">
        <v>1128299</v>
      </c>
      <c r="C1907" s="5">
        <v>44400</v>
      </c>
      <c r="D1907" s="4" t="s">
        <v>283</v>
      </c>
      <c r="E1907" s="12" t="s">
        <v>1086</v>
      </c>
      <c r="F1907" s="13">
        <v>900</v>
      </c>
      <c r="G1907">
        <v>600</v>
      </c>
      <c r="H1907">
        <v>540000</v>
      </c>
      <c r="I1907" s="10">
        <v>216000</v>
      </c>
      <c r="J1907">
        <f t="shared" si="30"/>
        <v>746</v>
      </c>
    </row>
    <row r="1908" spans="1:10">
      <c r="A1908" s="50" t="s">
        <v>1103</v>
      </c>
      <c r="B1908" s="4">
        <v>1128299</v>
      </c>
      <c r="C1908" s="5">
        <v>44400</v>
      </c>
      <c r="D1908" s="4" t="s">
        <v>283</v>
      </c>
      <c r="E1908" s="12" t="s">
        <v>1086</v>
      </c>
      <c r="F1908" s="13">
        <v>1050</v>
      </c>
      <c r="G1908">
        <v>600</v>
      </c>
      <c r="H1908">
        <v>630000</v>
      </c>
      <c r="I1908" s="10">
        <v>189000</v>
      </c>
      <c r="J1908">
        <f t="shared" si="30"/>
        <v>746</v>
      </c>
    </row>
    <row r="1909" spans="1:10">
      <c r="A1909" s="50" t="s">
        <v>1103</v>
      </c>
      <c r="B1909" s="4">
        <v>1128299</v>
      </c>
      <c r="C1909" s="5">
        <v>44432</v>
      </c>
      <c r="D1909" s="4" t="s">
        <v>283</v>
      </c>
      <c r="E1909" s="12" t="s">
        <v>1086</v>
      </c>
      <c r="F1909" s="13">
        <v>900</v>
      </c>
      <c r="G1909">
        <v>800</v>
      </c>
      <c r="H1909">
        <v>720000</v>
      </c>
      <c r="I1909" s="10">
        <v>252000</v>
      </c>
      <c r="J1909">
        <f t="shared" si="30"/>
        <v>746</v>
      </c>
    </row>
    <row r="1910" spans="1:10">
      <c r="A1910" s="50" t="s">
        <v>1103</v>
      </c>
      <c r="B1910" s="4">
        <v>1128299</v>
      </c>
      <c r="C1910" s="5">
        <v>44432</v>
      </c>
      <c r="D1910" s="4" t="s">
        <v>283</v>
      </c>
      <c r="E1910" s="12" t="s">
        <v>1087</v>
      </c>
      <c r="F1910" s="13">
        <v>800</v>
      </c>
      <c r="G1910">
        <v>775</v>
      </c>
      <c r="H1910">
        <v>620000</v>
      </c>
      <c r="I1910" s="10">
        <v>217000</v>
      </c>
      <c r="J1910">
        <f t="shared" si="30"/>
        <v>746</v>
      </c>
    </row>
    <row r="1911" spans="1:10">
      <c r="A1911" s="50" t="s">
        <v>1103</v>
      </c>
      <c r="B1911" s="4">
        <v>1128299</v>
      </c>
      <c r="C1911" s="5">
        <v>44432</v>
      </c>
      <c r="D1911" s="4" t="s">
        <v>283</v>
      </c>
      <c r="E1911" s="12" t="s">
        <v>1087</v>
      </c>
      <c r="F1911" s="13">
        <v>700</v>
      </c>
      <c r="G1911">
        <v>650</v>
      </c>
      <c r="H1911">
        <v>455000</v>
      </c>
      <c r="I1911" s="10">
        <v>159250</v>
      </c>
      <c r="J1911">
        <f t="shared" si="30"/>
        <v>746</v>
      </c>
    </row>
    <row r="1912" spans="1:10">
      <c r="A1912" s="50" t="s">
        <v>1103</v>
      </c>
      <c r="B1912" s="4">
        <v>1128299</v>
      </c>
      <c r="C1912" s="5">
        <v>44432</v>
      </c>
      <c r="D1912" s="4" t="s">
        <v>283</v>
      </c>
      <c r="E1912" s="12" t="s">
        <v>1088</v>
      </c>
      <c r="F1912" s="13">
        <v>700</v>
      </c>
      <c r="G1912">
        <v>425</v>
      </c>
      <c r="H1912">
        <v>297500</v>
      </c>
      <c r="I1912" s="10">
        <v>104125</v>
      </c>
      <c r="J1912">
        <f t="shared" si="30"/>
        <v>746</v>
      </c>
    </row>
    <row r="1913" spans="1:10">
      <c r="A1913" s="50" t="s">
        <v>1103</v>
      </c>
      <c r="B1913" s="4">
        <v>1128299</v>
      </c>
      <c r="C1913" s="5">
        <v>44432</v>
      </c>
      <c r="D1913" s="4" t="s">
        <v>283</v>
      </c>
      <c r="E1913" s="12" t="s">
        <v>1087</v>
      </c>
      <c r="F1913" s="13">
        <v>700</v>
      </c>
      <c r="G1913">
        <v>425</v>
      </c>
      <c r="H1913">
        <v>297500</v>
      </c>
      <c r="I1913" s="10">
        <v>119000</v>
      </c>
      <c r="J1913">
        <f t="shared" si="30"/>
        <v>746</v>
      </c>
    </row>
    <row r="1914" spans="1:10">
      <c r="A1914" s="50" t="s">
        <v>1103</v>
      </c>
      <c r="B1914" s="4">
        <v>1128299</v>
      </c>
      <c r="C1914" s="5">
        <v>44432</v>
      </c>
      <c r="D1914" s="4" t="s">
        <v>283</v>
      </c>
      <c r="E1914" s="12" t="s">
        <v>1087</v>
      </c>
      <c r="F1914" s="13">
        <v>750</v>
      </c>
      <c r="G1914">
        <v>250</v>
      </c>
      <c r="H1914">
        <v>187500</v>
      </c>
      <c r="I1914" s="10">
        <v>56250</v>
      </c>
      <c r="J1914">
        <f t="shared" si="30"/>
        <v>746</v>
      </c>
    </row>
    <row r="1915" spans="1:10">
      <c r="A1915" s="50" t="s">
        <v>1103</v>
      </c>
      <c r="B1915" s="4">
        <v>1128299</v>
      </c>
      <c r="C1915" s="5">
        <v>44464</v>
      </c>
      <c r="D1915" s="4" t="s">
        <v>283</v>
      </c>
      <c r="E1915" s="12" t="s">
        <v>1086</v>
      </c>
      <c r="F1915" s="13">
        <v>500</v>
      </c>
      <c r="G1915">
        <v>450</v>
      </c>
      <c r="H1915">
        <v>225000</v>
      </c>
      <c r="I1915" s="10">
        <v>78750</v>
      </c>
      <c r="J1915">
        <f t="shared" si="30"/>
        <v>746</v>
      </c>
    </row>
    <row r="1916" spans="1:10">
      <c r="A1916" s="50" t="s">
        <v>1103</v>
      </c>
      <c r="B1916" s="4">
        <v>1128299</v>
      </c>
      <c r="C1916" s="5">
        <v>44464</v>
      </c>
      <c r="D1916" s="4" t="s">
        <v>283</v>
      </c>
      <c r="E1916" s="12" t="s">
        <v>1087</v>
      </c>
      <c r="F1916" s="13">
        <v>550.00000000000011</v>
      </c>
      <c r="G1916">
        <v>450</v>
      </c>
      <c r="H1916">
        <v>247500.00000000003</v>
      </c>
      <c r="I1916" s="10">
        <v>86625</v>
      </c>
      <c r="J1916">
        <f t="shared" si="30"/>
        <v>746</v>
      </c>
    </row>
    <row r="1917" spans="1:10">
      <c r="A1917" s="50" t="s">
        <v>1103</v>
      </c>
      <c r="B1917" s="4">
        <v>1128299</v>
      </c>
      <c r="C1917" s="5">
        <v>44464</v>
      </c>
      <c r="D1917" s="4" t="s">
        <v>283</v>
      </c>
      <c r="E1917" s="12" t="s">
        <v>1087</v>
      </c>
      <c r="F1917" s="13">
        <v>500.00000000000006</v>
      </c>
      <c r="G1917">
        <v>250</v>
      </c>
      <c r="H1917">
        <v>125000.00000000001</v>
      </c>
      <c r="I1917" s="10">
        <v>43750</v>
      </c>
      <c r="J1917">
        <f t="shared" si="30"/>
        <v>746</v>
      </c>
    </row>
    <row r="1918" spans="1:10">
      <c r="A1918" s="50" t="s">
        <v>1103</v>
      </c>
      <c r="B1918" s="4">
        <v>1128299</v>
      </c>
      <c r="C1918" s="5">
        <v>44464</v>
      </c>
      <c r="D1918" s="4" t="s">
        <v>283</v>
      </c>
      <c r="E1918" s="12" t="s">
        <v>1088</v>
      </c>
      <c r="F1918" s="13">
        <v>500</v>
      </c>
      <c r="G1918">
        <v>200</v>
      </c>
      <c r="H1918">
        <v>100000</v>
      </c>
      <c r="I1918" s="10">
        <v>35000</v>
      </c>
      <c r="J1918">
        <f t="shared" si="30"/>
        <v>746</v>
      </c>
    </row>
    <row r="1919" spans="1:10">
      <c r="A1919" s="50" t="s">
        <v>1103</v>
      </c>
      <c r="B1919" s="4">
        <v>1128299</v>
      </c>
      <c r="C1919" s="5">
        <v>44464</v>
      </c>
      <c r="D1919" s="4" t="s">
        <v>283</v>
      </c>
      <c r="E1919" s="12" t="s">
        <v>1087</v>
      </c>
      <c r="F1919" s="13">
        <v>600</v>
      </c>
      <c r="G1919">
        <v>225</v>
      </c>
      <c r="H1919">
        <v>135000</v>
      </c>
      <c r="I1919" s="10">
        <v>54000</v>
      </c>
      <c r="J1919">
        <f t="shared" si="30"/>
        <v>746</v>
      </c>
    </row>
    <row r="1920" spans="1:10">
      <c r="A1920" s="50" t="s">
        <v>1103</v>
      </c>
      <c r="B1920" s="4">
        <v>1128299</v>
      </c>
      <c r="C1920" s="5">
        <v>44464</v>
      </c>
      <c r="D1920" s="4" t="s">
        <v>283</v>
      </c>
      <c r="E1920" s="12" t="s">
        <v>1087</v>
      </c>
      <c r="F1920" s="13">
        <v>450</v>
      </c>
      <c r="G1920">
        <v>250</v>
      </c>
      <c r="H1920">
        <v>112500</v>
      </c>
      <c r="I1920" s="10">
        <v>33750</v>
      </c>
      <c r="J1920">
        <f t="shared" si="30"/>
        <v>746</v>
      </c>
    </row>
    <row r="1921" spans="1:10">
      <c r="A1921" s="50" t="s">
        <v>1103</v>
      </c>
      <c r="B1921" s="4">
        <v>1128299</v>
      </c>
      <c r="C1921" s="5">
        <v>44493</v>
      </c>
      <c r="D1921" s="4" t="s">
        <v>283</v>
      </c>
      <c r="E1921" s="12" t="s">
        <v>1087</v>
      </c>
      <c r="F1921" s="13">
        <v>400</v>
      </c>
      <c r="G1921">
        <v>350</v>
      </c>
      <c r="H1921">
        <v>140000</v>
      </c>
      <c r="I1921" s="10">
        <v>49000</v>
      </c>
      <c r="J1921">
        <f t="shared" si="30"/>
        <v>746</v>
      </c>
    </row>
    <row r="1922" spans="1:10">
      <c r="A1922" s="50" t="s">
        <v>1103</v>
      </c>
      <c r="B1922" s="4">
        <v>1128299</v>
      </c>
      <c r="C1922" s="5">
        <v>44493</v>
      </c>
      <c r="D1922" s="4" t="s">
        <v>283</v>
      </c>
      <c r="E1922" s="12" t="s">
        <v>1086</v>
      </c>
      <c r="F1922" s="13">
        <v>550</v>
      </c>
      <c r="G1922">
        <v>525</v>
      </c>
      <c r="H1922">
        <v>288750</v>
      </c>
      <c r="I1922" s="10">
        <v>101062.5</v>
      </c>
      <c r="J1922">
        <f t="shared" si="30"/>
        <v>746</v>
      </c>
    </row>
    <row r="1923" spans="1:10">
      <c r="A1923" s="50" t="s">
        <v>1103</v>
      </c>
      <c r="B1923" s="4">
        <v>1128299</v>
      </c>
      <c r="C1923" s="5">
        <v>44493</v>
      </c>
      <c r="D1923" s="4" t="s">
        <v>283</v>
      </c>
      <c r="E1923" s="12" t="s">
        <v>1087</v>
      </c>
      <c r="F1923" s="13">
        <v>500</v>
      </c>
      <c r="G1923">
        <v>350</v>
      </c>
      <c r="H1923">
        <v>175000</v>
      </c>
      <c r="I1923" s="10">
        <v>61250</v>
      </c>
      <c r="J1923">
        <f t="shared" si="30"/>
        <v>746</v>
      </c>
    </row>
    <row r="1924" spans="1:10">
      <c r="A1924" s="50" t="s">
        <v>1103</v>
      </c>
      <c r="B1924" s="4">
        <v>1128299</v>
      </c>
      <c r="C1924" s="5">
        <v>44493</v>
      </c>
      <c r="D1924" s="4" t="s">
        <v>283</v>
      </c>
      <c r="E1924" s="12" t="s">
        <v>1087</v>
      </c>
      <c r="F1924" s="13">
        <v>450</v>
      </c>
      <c r="G1924">
        <v>325</v>
      </c>
      <c r="H1924">
        <v>146250</v>
      </c>
      <c r="I1924" s="10">
        <v>51187.5</v>
      </c>
      <c r="J1924">
        <f t="shared" si="30"/>
        <v>746</v>
      </c>
    </row>
    <row r="1925" spans="1:10">
      <c r="A1925" s="50" t="s">
        <v>1103</v>
      </c>
      <c r="B1925" s="4">
        <v>1128299</v>
      </c>
      <c r="C1925" s="5">
        <v>44493</v>
      </c>
      <c r="D1925" s="4" t="s">
        <v>283</v>
      </c>
      <c r="E1925" s="12" t="s">
        <v>1087</v>
      </c>
      <c r="F1925" s="13">
        <v>550</v>
      </c>
      <c r="G1925">
        <v>300</v>
      </c>
      <c r="H1925">
        <v>165000</v>
      </c>
      <c r="I1925" s="10">
        <v>66000</v>
      </c>
      <c r="J1925">
        <f t="shared" ref="J1925:J1988" si="31">VLOOKUP(A1925,L$9:M$14,2,0)</f>
        <v>746</v>
      </c>
    </row>
    <row r="1926" spans="1:10">
      <c r="A1926" s="50" t="s">
        <v>1103</v>
      </c>
      <c r="B1926" s="4">
        <v>1128299</v>
      </c>
      <c r="C1926" s="5">
        <v>44493</v>
      </c>
      <c r="D1926" s="4" t="s">
        <v>283</v>
      </c>
      <c r="E1926" s="12" t="s">
        <v>1087</v>
      </c>
      <c r="F1926" s="13">
        <v>600</v>
      </c>
      <c r="G1926">
        <v>350</v>
      </c>
      <c r="H1926">
        <v>210000</v>
      </c>
      <c r="I1926" s="10">
        <v>63000</v>
      </c>
      <c r="J1926">
        <f t="shared" si="31"/>
        <v>746</v>
      </c>
    </row>
    <row r="1927" spans="1:10">
      <c r="A1927" s="50" t="s">
        <v>1103</v>
      </c>
      <c r="B1927" s="4">
        <v>1128299</v>
      </c>
      <c r="C1927" s="5">
        <v>44524</v>
      </c>
      <c r="D1927" s="4" t="s">
        <v>283</v>
      </c>
      <c r="E1927" s="12" t="s">
        <v>1087</v>
      </c>
      <c r="F1927" s="13">
        <v>450.00000000000006</v>
      </c>
      <c r="G1927">
        <v>575</v>
      </c>
      <c r="H1927">
        <v>258750.00000000003</v>
      </c>
      <c r="I1927" s="10">
        <v>90562.5</v>
      </c>
      <c r="J1927">
        <f t="shared" si="31"/>
        <v>746</v>
      </c>
    </row>
    <row r="1928" spans="1:10">
      <c r="A1928" s="50" t="s">
        <v>1103</v>
      </c>
      <c r="B1928" s="4">
        <v>1128299</v>
      </c>
      <c r="C1928" s="5">
        <v>44524</v>
      </c>
      <c r="D1928" s="4" t="s">
        <v>283</v>
      </c>
      <c r="E1928" s="12" t="s">
        <v>1086</v>
      </c>
      <c r="F1928" s="13">
        <v>500</v>
      </c>
      <c r="G1928">
        <v>650</v>
      </c>
      <c r="H1928">
        <v>325000</v>
      </c>
      <c r="I1928" s="10">
        <v>113750</v>
      </c>
      <c r="J1928">
        <f t="shared" si="31"/>
        <v>746</v>
      </c>
    </row>
    <row r="1929" spans="1:10">
      <c r="A1929" s="50" t="s">
        <v>1103</v>
      </c>
      <c r="B1929" s="4">
        <v>1128299</v>
      </c>
      <c r="C1929" s="5">
        <v>44524</v>
      </c>
      <c r="D1929" s="4" t="s">
        <v>283</v>
      </c>
      <c r="E1929" s="12" t="s">
        <v>1087</v>
      </c>
      <c r="F1929" s="13">
        <v>450</v>
      </c>
      <c r="G1929">
        <v>475</v>
      </c>
      <c r="H1929">
        <v>213750</v>
      </c>
      <c r="I1929" s="10">
        <v>74812.5</v>
      </c>
      <c r="J1929">
        <f t="shared" si="31"/>
        <v>746</v>
      </c>
    </row>
    <row r="1930" spans="1:10">
      <c r="A1930" s="50" t="s">
        <v>1103</v>
      </c>
      <c r="B1930" s="4">
        <v>1128299</v>
      </c>
      <c r="C1930" s="5">
        <v>44524</v>
      </c>
      <c r="D1930" s="4" t="s">
        <v>283</v>
      </c>
      <c r="E1930" s="12" t="s">
        <v>1087</v>
      </c>
      <c r="F1930" s="13">
        <v>550.00000000000011</v>
      </c>
      <c r="G1930">
        <v>450</v>
      </c>
      <c r="H1930">
        <v>247500.00000000003</v>
      </c>
      <c r="I1930" s="10">
        <v>86625</v>
      </c>
      <c r="J1930">
        <f t="shared" si="31"/>
        <v>746</v>
      </c>
    </row>
    <row r="1931" spans="1:10">
      <c r="A1931" s="50" t="s">
        <v>1103</v>
      </c>
      <c r="B1931" s="4">
        <v>1128299</v>
      </c>
      <c r="C1931" s="5">
        <v>44524</v>
      </c>
      <c r="D1931" s="4" t="s">
        <v>283</v>
      </c>
      <c r="E1931" s="12" t="s">
        <v>1086</v>
      </c>
      <c r="F1931" s="13">
        <v>750</v>
      </c>
      <c r="G1931">
        <v>425</v>
      </c>
      <c r="H1931">
        <v>318750</v>
      </c>
      <c r="I1931" s="10">
        <v>127500</v>
      </c>
      <c r="J1931">
        <f t="shared" si="31"/>
        <v>746</v>
      </c>
    </row>
    <row r="1932" spans="1:10">
      <c r="A1932" s="50" t="s">
        <v>1103</v>
      </c>
      <c r="B1932" s="4">
        <v>1128299</v>
      </c>
      <c r="C1932" s="5">
        <v>44524</v>
      </c>
      <c r="D1932" s="4" t="s">
        <v>283</v>
      </c>
      <c r="E1932" s="12" t="s">
        <v>1086</v>
      </c>
      <c r="F1932" s="13">
        <v>800</v>
      </c>
      <c r="G1932">
        <v>550</v>
      </c>
      <c r="H1932">
        <v>440000</v>
      </c>
      <c r="I1932" s="10">
        <v>132000</v>
      </c>
      <c r="J1932">
        <f t="shared" si="31"/>
        <v>746</v>
      </c>
    </row>
    <row r="1933" spans="1:10">
      <c r="A1933" s="50" t="s">
        <v>1103</v>
      </c>
      <c r="B1933" s="4">
        <v>1128299</v>
      </c>
      <c r="C1933" s="5">
        <v>44553</v>
      </c>
      <c r="D1933" s="4" t="s">
        <v>283</v>
      </c>
      <c r="E1933" s="12" t="s">
        <v>1086</v>
      </c>
      <c r="F1933" s="13">
        <v>650.00000000000011</v>
      </c>
      <c r="G1933">
        <v>750</v>
      </c>
      <c r="H1933">
        <v>487500.00000000006</v>
      </c>
      <c r="I1933" s="10">
        <v>170625</v>
      </c>
      <c r="J1933">
        <f t="shared" si="31"/>
        <v>746</v>
      </c>
    </row>
    <row r="1934" spans="1:10">
      <c r="A1934" s="50" t="s">
        <v>1103</v>
      </c>
      <c r="B1934" s="4">
        <v>1128299</v>
      </c>
      <c r="C1934" s="5">
        <v>44553</v>
      </c>
      <c r="D1934" s="4" t="s">
        <v>283</v>
      </c>
      <c r="E1934" s="12" t="s">
        <v>1086</v>
      </c>
      <c r="F1934" s="13">
        <v>750</v>
      </c>
      <c r="G1934">
        <v>750</v>
      </c>
      <c r="H1934">
        <v>562500</v>
      </c>
      <c r="I1934" s="10">
        <v>196875</v>
      </c>
      <c r="J1934">
        <f t="shared" si="31"/>
        <v>746</v>
      </c>
    </row>
    <row r="1935" spans="1:10">
      <c r="A1935" s="50" t="s">
        <v>1103</v>
      </c>
      <c r="B1935" s="4">
        <v>1128299</v>
      </c>
      <c r="C1935" s="5">
        <v>44553</v>
      </c>
      <c r="D1935" s="4" t="s">
        <v>283</v>
      </c>
      <c r="E1935" s="12" t="s">
        <v>1088</v>
      </c>
      <c r="F1935" s="13">
        <v>700</v>
      </c>
      <c r="G1935">
        <v>550</v>
      </c>
      <c r="H1935">
        <v>385000</v>
      </c>
      <c r="I1935" s="10">
        <v>134750</v>
      </c>
      <c r="J1935">
        <f t="shared" si="31"/>
        <v>746</v>
      </c>
    </row>
    <row r="1936" spans="1:10">
      <c r="A1936" s="50" t="s">
        <v>1103</v>
      </c>
      <c r="B1936" s="4">
        <v>1128299</v>
      </c>
      <c r="C1936" s="5">
        <v>44553</v>
      </c>
      <c r="D1936" s="4" t="s">
        <v>283</v>
      </c>
      <c r="E1936" s="12" t="s">
        <v>1088</v>
      </c>
      <c r="F1936" s="13">
        <v>700</v>
      </c>
      <c r="G1936">
        <v>550</v>
      </c>
      <c r="H1936">
        <v>385000</v>
      </c>
      <c r="I1936" s="10">
        <v>134750</v>
      </c>
      <c r="J1936">
        <f t="shared" si="31"/>
        <v>746</v>
      </c>
    </row>
    <row r="1937" spans="1:10">
      <c r="A1937" s="50" t="s">
        <v>1103</v>
      </c>
      <c r="B1937" s="4">
        <v>1128299</v>
      </c>
      <c r="C1937" s="5">
        <v>44553</v>
      </c>
      <c r="D1937" s="4" t="s">
        <v>283</v>
      </c>
      <c r="E1937" s="12" t="s">
        <v>1088</v>
      </c>
      <c r="F1937" s="13">
        <v>800</v>
      </c>
      <c r="G1937">
        <v>475</v>
      </c>
      <c r="H1937">
        <v>380000</v>
      </c>
      <c r="I1937" s="10">
        <v>152000</v>
      </c>
      <c r="J1937">
        <f t="shared" si="31"/>
        <v>746</v>
      </c>
    </row>
    <row r="1938" spans="1:10">
      <c r="A1938" s="50" t="s">
        <v>1103</v>
      </c>
      <c r="B1938" s="4">
        <v>1128299</v>
      </c>
      <c r="C1938" s="5">
        <v>44553</v>
      </c>
      <c r="D1938" s="4" t="s">
        <v>283</v>
      </c>
      <c r="E1938" s="12" t="s">
        <v>1087</v>
      </c>
      <c r="F1938" s="13">
        <v>850</v>
      </c>
      <c r="G1938">
        <v>575</v>
      </c>
      <c r="H1938">
        <v>488750</v>
      </c>
      <c r="I1938" s="10">
        <v>146625</v>
      </c>
      <c r="J1938">
        <f t="shared" si="31"/>
        <v>746</v>
      </c>
    </row>
    <row r="1939" spans="1:10">
      <c r="A1939" s="50" t="s">
        <v>1103</v>
      </c>
      <c r="B1939" s="4">
        <v>1128299</v>
      </c>
      <c r="C1939" s="5">
        <v>44213</v>
      </c>
      <c r="D1939" s="4" t="s">
        <v>283</v>
      </c>
      <c r="E1939" s="12" t="s">
        <v>1087</v>
      </c>
      <c r="F1939" s="13">
        <v>350</v>
      </c>
      <c r="G1939">
        <v>400</v>
      </c>
      <c r="H1939">
        <v>140000</v>
      </c>
      <c r="I1939" s="10">
        <v>56000</v>
      </c>
      <c r="J1939">
        <f t="shared" si="31"/>
        <v>746</v>
      </c>
    </row>
    <row r="1940" spans="1:10">
      <c r="A1940" s="50" t="s">
        <v>1103</v>
      </c>
      <c r="B1940" s="4">
        <v>1128299</v>
      </c>
      <c r="C1940" s="5">
        <v>44213</v>
      </c>
      <c r="D1940" s="4" t="s">
        <v>283</v>
      </c>
      <c r="E1940" s="12" t="s">
        <v>1087</v>
      </c>
      <c r="F1940" s="13">
        <v>450</v>
      </c>
      <c r="G1940">
        <v>400</v>
      </c>
      <c r="H1940">
        <v>180000</v>
      </c>
      <c r="I1940" s="10">
        <v>72000</v>
      </c>
      <c r="J1940">
        <f t="shared" si="31"/>
        <v>746</v>
      </c>
    </row>
    <row r="1941" spans="1:10">
      <c r="A1941" s="50" t="s">
        <v>1103</v>
      </c>
      <c r="B1941" s="4">
        <v>1128299</v>
      </c>
      <c r="C1941" s="5">
        <v>44213</v>
      </c>
      <c r="D1941" s="4" t="s">
        <v>283</v>
      </c>
      <c r="E1941" s="12" t="s">
        <v>1087</v>
      </c>
      <c r="F1941" s="13">
        <v>450</v>
      </c>
      <c r="G1941">
        <v>400</v>
      </c>
      <c r="H1941">
        <v>180000</v>
      </c>
      <c r="I1941" s="10">
        <v>72000</v>
      </c>
      <c r="J1941">
        <f t="shared" si="31"/>
        <v>746</v>
      </c>
    </row>
    <row r="1942" spans="1:10">
      <c r="A1942" s="50" t="s">
        <v>1103</v>
      </c>
      <c r="B1942" s="4">
        <v>1128299</v>
      </c>
      <c r="C1942" s="5">
        <v>44213</v>
      </c>
      <c r="D1942" s="4" t="s">
        <v>283</v>
      </c>
      <c r="E1942" s="12" t="s">
        <v>1087</v>
      </c>
      <c r="F1942" s="13">
        <v>450</v>
      </c>
      <c r="G1942">
        <v>250</v>
      </c>
      <c r="H1942">
        <v>112500</v>
      </c>
      <c r="I1942" s="10">
        <v>45000</v>
      </c>
      <c r="J1942">
        <f t="shared" si="31"/>
        <v>746</v>
      </c>
    </row>
    <row r="1943" spans="1:10">
      <c r="A1943" s="50" t="s">
        <v>1103</v>
      </c>
      <c r="B1943" s="4">
        <v>1128299</v>
      </c>
      <c r="C1943" s="5">
        <v>44213</v>
      </c>
      <c r="D1943" s="4" t="s">
        <v>283</v>
      </c>
      <c r="E1943" s="12" t="s">
        <v>1086</v>
      </c>
      <c r="F1943" s="13">
        <v>500</v>
      </c>
      <c r="G1943">
        <v>200</v>
      </c>
      <c r="H1943">
        <v>100000</v>
      </c>
      <c r="I1943" s="10">
        <v>45000</v>
      </c>
      <c r="J1943">
        <f t="shared" si="31"/>
        <v>746</v>
      </c>
    </row>
    <row r="1944" spans="1:10">
      <c r="A1944" s="50" t="s">
        <v>1103</v>
      </c>
      <c r="B1944" s="4">
        <v>1128299</v>
      </c>
      <c r="C1944" s="5">
        <v>44213</v>
      </c>
      <c r="D1944" s="4" t="s">
        <v>283</v>
      </c>
      <c r="E1944" s="12" t="s">
        <v>1086</v>
      </c>
      <c r="F1944" s="13">
        <v>450</v>
      </c>
      <c r="G1944">
        <v>450</v>
      </c>
      <c r="H1944">
        <v>202500</v>
      </c>
      <c r="I1944" s="10">
        <v>70875</v>
      </c>
      <c r="J1944">
        <f t="shared" si="31"/>
        <v>746</v>
      </c>
    </row>
    <row r="1945" spans="1:10">
      <c r="A1945" s="50" t="s">
        <v>1103</v>
      </c>
      <c r="B1945" s="4">
        <v>1128299</v>
      </c>
      <c r="C1945" s="5">
        <v>44244</v>
      </c>
      <c r="D1945" s="4" t="s">
        <v>283</v>
      </c>
      <c r="E1945" s="12" t="s">
        <v>1086</v>
      </c>
      <c r="F1945" s="13">
        <v>350</v>
      </c>
      <c r="G1945">
        <v>500</v>
      </c>
      <c r="H1945">
        <v>175000</v>
      </c>
      <c r="I1945" s="10">
        <v>70000</v>
      </c>
      <c r="J1945">
        <f t="shared" si="31"/>
        <v>746</v>
      </c>
    </row>
    <row r="1946" spans="1:10">
      <c r="A1946" s="50" t="s">
        <v>1103</v>
      </c>
      <c r="B1946" s="4">
        <v>1128299</v>
      </c>
      <c r="C1946" s="5">
        <v>44244</v>
      </c>
      <c r="D1946" s="4" t="s">
        <v>283</v>
      </c>
      <c r="E1946" s="12" t="s">
        <v>1087</v>
      </c>
      <c r="F1946" s="13">
        <v>450</v>
      </c>
      <c r="G1946">
        <v>400</v>
      </c>
      <c r="H1946">
        <v>180000</v>
      </c>
      <c r="I1946" s="10">
        <v>72000</v>
      </c>
      <c r="J1946">
        <f t="shared" si="31"/>
        <v>746</v>
      </c>
    </row>
    <row r="1947" spans="1:10">
      <c r="A1947" s="50" t="s">
        <v>1103</v>
      </c>
      <c r="B1947" s="4">
        <v>1128299</v>
      </c>
      <c r="C1947" s="5">
        <v>44244</v>
      </c>
      <c r="D1947" s="4" t="s">
        <v>283</v>
      </c>
      <c r="E1947" s="12" t="s">
        <v>1087</v>
      </c>
      <c r="F1947" s="13">
        <v>450</v>
      </c>
      <c r="G1947">
        <v>400</v>
      </c>
      <c r="H1947">
        <v>180000</v>
      </c>
      <c r="I1947" s="10">
        <v>72000</v>
      </c>
      <c r="J1947">
        <f t="shared" si="31"/>
        <v>746</v>
      </c>
    </row>
    <row r="1948" spans="1:10">
      <c r="A1948" s="50" t="s">
        <v>1103</v>
      </c>
      <c r="B1948" s="4">
        <v>1128299</v>
      </c>
      <c r="C1948" s="5">
        <v>44244</v>
      </c>
      <c r="D1948" s="4" t="s">
        <v>150</v>
      </c>
      <c r="E1948" s="12" t="s">
        <v>1087</v>
      </c>
      <c r="F1948" s="13">
        <v>450</v>
      </c>
      <c r="G1948">
        <v>250</v>
      </c>
      <c r="H1948">
        <v>112500</v>
      </c>
      <c r="I1948" s="10">
        <v>45000</v>
      </c>
      <c r="J1948">
        <f t="shared" si="31"/>
        <v>746</v>
      </c>
    </row>
    <row r="1949" spans="1:10">
      <c r="A1949" s="50" t="s">
        <v>1103</v>
      </c>
      <c r="B1949" s="4">
        <v>1128299</v>
      </c>
      <c r="C1949" s="5">
        <v>44244</v>
      </c>
      <c r="D1949" s="4" t="s">
        <v>150</v>
      </c>
      <c r="E1949" s="12" t="s">
        <v>1087</v>
      </c>
      <c r="F1949" s="13">
        <v>500</v>
      </c>
      <c r="G1949">
        <v>175</v>
      </c>
      <c r="H1949">
        <v>87500</v>
      </c>
      <c r="I1949" s="10">
        <v>39375</v>
      </c>
      <c r="J1949">
        <f t="shared" si="31"/>
        <v>746</v>
      </c>
    </row>
    <row r="1950" spans="1:10">
      <c r="A1950" s="50" t="s">
        <v>1103</v>
      </c>
      <c r="B1950" s="4">
        <v>1128299</v>
      </c>
      <c r="C1950" s="5">
        <v>44244</v>
      </c>
      <c r="D1950" s="4" t="s">
        <v>150</v>
      </c>
      <c r="E1950" s="12" t="s">
        <v>1086</v>
      </c>
      <c r="F1950" s="13">
        <v>450</v>
      </c>
      <c r="G1950">
        <v>375</v>
      </c>
      <c r="H1950">
        <v>168750</v>
      </c>
      <c r="I1950" s="10">
        <v>59062.5</v>
      </c>
      <c r="J1950">
        <f t="shared" si="31"/>
        <v>746</v>
      </c>
    </row>
    <row r="1951" spans="1:10">
      <c r="A1951" s="50" t="s">
        <v>1103</v>
      </c>
      <c r="B1951" s="4">
        <v>1128299</v>
      </c>
      <c r="C1951" s="5">
        <v>44271</v>
      </c>
      <c r="D1951" s="4" t="s">
        <v>150</v>
      </c>
      <c r="E1951" s="12" t="s">
        <v>1086</v>
      </c>
      <c r="F1951" s="13">
        <v>450</v>
      </c>
      <c r="G1951">
        <v>525</v>
      </c>
      <c r="H1951">
        <v>236250</v>
      </c>
      <c r="I1951" s="10">
        <v>94500</v>
      </c>
      <c r="J1951">
        <f t="shared" si="31"/>
        <v>746</v>
      </c>
    </row>
    <row r="1952" spans="1:10">
      <c r="A1952" s="50" t="s">
        <v>1103</v>
      </c>
      <c r="B1952" s="4">
        <v>1128299</v>
      </c>
      <c r="C1952" s="5">
        <v>44271</v>
      </c>
      <c r="D1952" s="4" t="s">
        <v>150</v>
      </c>
      <c r="E1952" s="12" t="s">
        <v>1086</v>
      </c>
      <c r="F1952" s="13">
        <v>550</v>
      </c>
      <c r="G1952">
        <v>375</v>
      </c>
      <c r="H1952">
        <v>206250</v>
      </c>
      <c r="I1952" s="10">
        <v>82500</v>
      </c>
      <c r="J1952">
        <f t="shared" si="31"/>
        <v>746</v>
      </c>
    </row>
    <row r="1953" spans="1:10">
      <c r="A1953" s="50" t="s">
        <v>1103</v>
      </c>
      <c r="B1953" s="4">
        <v>1128299</v>
      </c>
      <c r="C1953" s="5">
        <v>44271</v>
      </c>
      <c r="D1953" s="4" t="s">
        <v>150</v>
      </c>
      <c r="E1953" s="12" t="s">
        <v>1086</v>
      </c>
      <c r="F1953" s="13">
        <v>600</v>
      </c>
      <c r="G1953">
        <v>400</v>
      </c>
      <c r="H1953">
        <v>240000</v>
      </c>
      <c r="I1953" s="10">
        <v>96000</v>
      </c>
      <c r="J1953">
        <f t="shared" si="31"/>
        <v>746</v>
      </c>
    </row>
    <row r="1954" spans="1:10">
      <c r="A1954" s="50" t="s">
        <v>1103</v>
      </c>
      <c r="B1954" s="4">
        <v>1128299</v>
      </c>
      <c r="C1954" s="5">
        <v>44271</v>
      </c>
      <c r="D1954" s="4" t="s">
        <v>150</v>
      </c>
      <c r="E1954" s="12" t="s">
        <v>1087</v>
      </c>
      <c r="F1954" s="13">
        <v>550</v>
      </c>
      <c r="G1954">
        <v>300</v>
      </c>
      <c r="H1954">
        <v>165000</v>
      </c>
      <c r="I1954" s="10">
        <v>66000</v>
      </c>
      <c r="J1954">
        <f t="shared" si="31"/>
        <v>746</v>
      </c>
    </row>
    <row r="1955" spans="1:10">
      <c r="A1955" s="50" t="s">
        <v>1103</v>
      </c>
      <c r="B1955" s="4">
        <v>1128299</v>
      </c>
      <c r="C1955" s="5">
        <v>44271</v>
      </c>
      <c r="D1955" s="4" t="s">
        <v>150</v>
      </c>
      <c r="E1955" s="12" t="s">
        <v>1087</v>
      </c>
      <c r="F1955" s="13">
        <v>600</v>
      </c>
      <c r="G1955">
        <v>150</v>
      </c>
      <c r="H1955">
        <v>90000</v>
      </c>
      <c r="I1955" s="10">
        <v>40500</v>
      </c>
      <c r="J1955">
        <f t="shared" si="31"/>
        <v>746</v>
      </c>
    </row>
    <row r="1956" spans="1:10">
      <c r="A1956" s="50" t="s">
        <v>1103</v>
      </c>
      <c r="B1956" s="4">
        <v>1128299</v>
      </c>
      <c r="C1956" s="5">
        <v>44271</v>
      </c>
      <c r="D1956" s="4" t="s">
        <v>150</v>
      </c>
      <c r="E1956" s="12" t="s">
        <v>1087</v>
      </c>
      <c r="F1956" s="13">
        <v>450</v>
      </c>
      <c r="G1956">
        <v>350</v>
      </c>
      <c r="H1956">
        <v>157500</v>
      </c>
      <c r="I1956" s="10">
        <v>55125</v>
      </c>
      <c r="J1956">
        <f t="shared" si="31"/>
        <v>746</v>
      </c>
    </row>
    <row r="1957" spans="1:10">
      <c r="A1957" s="50" t="s">
        <v>1103</v>
      </c>
      <c r="B1957" s="4">
        <v>1128299</v>
      </c>
      <c r="C1957" s="5">
        <v>44303</v>
      </c>
      <c r="D1957" s="4" t="s">
        <v>150</v>
      </c>
      <c r="E1957" s="12" t="s">
        <v>1087</v>
      </c>
      <c r="F1957" s="13">
        <v>500</v>
      </c>
      <c r="G1957">
        <v>525</v>
      </c>
      <c r="H1957">
        <v>262500</v>
      </c>
      <c r="I1957" s="10">
        <v>105000</v>
      </c>
      <c r="J1957">
        <f t="shared" si="31"/>
        <v>746</v>
      </c>
    </row>
    <row r="1958" spans="1:10">
      <c r="A1958" s="50" t="s">
        <v>1103</v>
      </c>
      <c r="B1958" s="4">
        <v>1128299</v>
      </c>
      <c r="C1958" s="5">
        <v>44303</v>
      </c>
      <c r="D1958" s="4" t="s">
        <v>150</v>
      </c>
      <c r="E1958" s="12" t="s">
        <v>1087</v>
      </c>
      <c r="F1958" s="13">
        <v>550</v>
      </c>
      <c r="G1958">
        <v>325</v>
      </c>
      <c r="H1958">
        <v>178750</v>
      </c>
      <c r="I1958" s="10">
        <v>71500</v>
      </c>
      <c r="J1958">
        <f t="shared" si="31"/>
        <v>746</v>
      </c>
    </row>
    <row r="1959" spans="1:10">
      <c r="A1959" s="50" t="s">
        <v>1103</v>
      </c>
      <c r="B1959" s="4">
        <v>1128299</v>
      </c>
      <c r="C1959" s="5">
        <v>44303</v>
      </c>
      <c r="D1959" s="4" t="s">
        <v>150</v>
      </c>
      <c r="E1959" s="12" t="s">
        <v>1086</v>
      </c>
      <c r="F1959" s="13">
        <v>550</v>
      </c>
      <c r="G1959">
        <v>375</v>
      </c>
      <c r="H1959">
        <v>206250</v>
      </c>
      <c r="I1959" s="10">
        <v>82500</v>
      </c>
      <c r="J1959">
        <f t="shared" si="31"/>
        <v>746</v>
      </c>
    </row>
    <row r="1960" spans="1:10">
      <c r="A1960" s="50" t="s">
        <v>1103</v>
      </c>
      <c r="B1960" s="4">
        <v>1128299</v>
      </c>
      <c r="C1960" s="5">
        <v>44303</v>
      </c>
      <c r="D1960" s="4" t="s">
        <v>150</v>
      </c>
      <c r="E1960" s="12" t="s">
        <v>1087</v>
      </c>
      <c r="F1960" s="13">
        <v>400</v>
      </c>
      <c r="G1960">
        <v>275</v>
      </c>
      <c r="H1960">
        <v>110000</v>
      </c>
      <c r="I1960" s="10">
        <v>44000</v>
      </c>
      <c r="J1960">
        <f t="shared" si="31"/>
        <v>746</v>
      </c>
    </row>
    <row r="1961" spans="1:10">
      <c r="A1961" s="50" t="s">
        <v>1103</v>
      </c>
      <c r="B1961" s="4">
        <v>1128299</v>
      </c>
      <c r="C1961" s="5">
        <v>44303</v>
      </c>
      <c r="D1961" s="4" t="s">
        <v>150</v>
      </c>
      <c r="E1961" s="12" t="s">
        <v>1086</v>
      </c>
      <c r="F1961" s="13">
        <v>450</v>
      </c>
      <c r="G1961">
        <v>175</v>
      </c>
      <c r="H1961">
        <v>78750</v>
      </c>
      <c r="I1961" s="10">
        <v>35437.5</v>
      </c>
      <c r="J1961">
        <f t="shared" si="31"/>
        <v>746</v>
      </c>
    </row>
    <row r="1962" spans="1:10">
      <c r="A1962" s="50" t="s">
        <v>1103</v>
      </c>
      <c r="B1962" s="4">
        <v>1128299</v>
      </c>
      <c r="C1962" s="5">
        <v>44303</v>
      </c>
      <c r="D1962" s="4" t="s">
        <v>150</v>
      </c>
      <c r="E1962" s="12" t="s">
        <v>1087</v>
      </c>
      <c r="F1962" s="13">
        <v>600</v>
      </c>
      <c r="G1962">
        <v>350</v>
      </c>
      <c r="H1962">
        <v>210000</v>
      </c>
      <c r="I1962" s="10">
        <v>73500</v>
      </c>
      <c r="J1962">
        <f t="shared" si="31"/>
        <v>746</v>
      </c>
    </row>
    <row r="1963" spans="1:10">
      <c r="A1963" s="50" t="s">
        <v>1103</v>
      </c>
      <c r="B1963" s="4">
        <v>1128299</v>
      </c>
      <c r="C1963" s="5">
        <v>44334</v>
      </c>
      <c r="D1963" s="4" t="s">
        <v>150</v>
      </c>
      <c r="E1963" s="12" t="s">
        <v>1086</v>
      </c>
      <c r="F1963" s="13">
        <v>450</v>
      </c>
      <c r="G1963">
        <v>550</v>
      </c>
      <c r="H1963">
        <v>247500</v>
      </c>
      <c r="I1963" s="10">
        <v>99000</v>
      </c>
      <c r="J1963">
        <f t="shared" si="31"/>
        <v>746</v>
      </c>
    </row>
    <row r="1964" spans="1:10">
      <c r="A1964" s="50" t="s">
        <v>1103</v>
      </c>
      <c r="B1964" s="4">
        <v>1128299</v>
      </c>
      <c r="C1964" s="5">
        <v>44334</v>
      </c>
      <c r="D1964" s="4" t="s">
        <v>150</v>
      </c>
      <c r="E1964" s="12" t="s">
        <v>1087</v>
      </c>
      <c r="F1964" s="13">
        <v>500</v>
      </c>
      <c r="G1964">
        <v>400</v>
      </c>
      <c r="H1964">
        <v>200000</v>
      </c>
      <c r="I1964" s="10">
        <v>80000</v>
      </c>
      <c r="J1964">
        <f t="shared" si="31"/>
        <v>746</v>
      </c>
    </row>
    <row r="1965" spans="1:10">
      <c r="A1965" s="50" t="s">
        <v>1103</v>
      </c>
      <c r="B1965" s="4">
        <v>1128299</v>
      </c>
      <c r="C1965" s="5">
        <v>44334</v>
      </c>
      <c r="D1965" s="4" t="s">
        <v>150</v>
      </c>
      <c r="E1965" s="12" t="s">
        <v>1089</v>
      </c>
      <c r="F1965" s="13">
        <v>500</v>
      </c>
      <c r="G1965">
        <v>400</v>
      </c>
      <c r="H1965">
        <v>200000</v>
      </c>
      <c r="I1965" s="10">
        <v>80000</v>
      </c>
      <c r="J1965">
        <f t="shared" si="31"/>
        <v>746</v>
      </c>
    </row>
    <row r="1966" spans="1:10">
      <c r="A1966" s="50" t="s">
        <v>1103</v>
      </c>
      <c r="B1966" s="4">
        <v>1128299</v>
      </c>
      <c r="C1966" s="5">
        <v>44334</v>
      </c>
      <c r="D1966" s="4" t="s">
        <v>150</v>
      </c>
      <c r="E1966" s="12" t="s">
        <v>1087</v>
      </c>
      <c r="F1966" s="13">
        <v>450</v>
      </c>
      <c r="G1966">
        <v>325</v>
      </c>
      <c r="H1966">
        <v>146250</v>
      </c>
      <c r="I1966" s="10">
        <v>58500</v>
      </c>
      <c r="J1966">
        <f t="shared" si="31"/>
        <v>746</v>
      </c>
    </row>
    <row r="1967" spans="1:10">
      <c r="A1967" s="50" t="s">
        <v>1103</v>
      </c>
      <c r="B1967" s="4">
        <v>1128299</v>
      </c>
      <c r="C1967" s="5">
        <v>44334</v>
      </c>
      <c r="D1967" s="4" t="s">
        <v>150</v>
      </c>
      <c r="E1967" s="12" t="s">
        <v>1088</v>
      </c>
      <c r="F1967" s="13">
        <v>400</v>
      </c>
      <c r="G1967">
        <v>225</v>
      </c>
      <c r="H1967">
        <v>90000</v>
      </c>
      <c r="I1967" s="10">
        <v>40500</v>
      </c>
      <c r="J1967">
        <f t="shared" si="31"/>
        <v>746</v>
      </c>
    </row>
    <row r="1968" spans="1:10">
      <c r="A1968" s="50" t="s">
        <v>1103</v>
      </c>
      <c r="B1968" s="4">
        <v>1128299</v>
      </c>
      <c r="C1968" s="5">
        <v>44334</v>
      </c>
      <c r="D1968" s="4" t="s">
        <v>150</v>
      </c>
      <c r="E1968" s="12" t="s">
        <v>1088</v>
      </c>
      <c r="F1968" s="13">
        <v>650</v>
      </c>
      <c r="G1968">
        <v>575</v>
      </c>
      <c r="H1968">
        <v>373750</v>
      </c>
      <c r="I1968" s="10">
        <v>130812.5</v>
      </c>
      <c r="J1968">
        <f t="shared" si="31"/>
        <v>746</v>
      </c>
    </row>
    <row r="1969" spans="1:10">
      <c r="A1969" s="50" t="s">
        <v>1103</v>
      </c>
      <c r="B1969" s="4">
        <v>1128299</v>
      </c>
      <c r="C1969" s="5">
        <v>44364</v>
      </c>
      <c r="D1969" s="4" t="s">
        <v>150</v>
      </c>
      <c r="E1969" s="12" t="s">
        <v>1086</v>
      </c>
      <c r="F1969" s="13">
        <v>600</v>
      </c>
      <c r="G1969">
        <v>825</v>
      </c>
      <c r="H1969">
        <v>495000</v>
      </c>
      <c r="I1969" s="10">
        <v>198000</v>
      </c>
      <c r="J1969">
        <f t="shared" si="31"/>
        <v>746</v>
      </c>
    </row>
    <row r="1970" spans="1:10">
      <c r="A1970" s="50" t="s">
        <v>1103</v>
      </c>
      <c r="B1970" s="4">
        <v>1128299</v>
      </c>
      <c r="C1970" s="5">
        <v>44364</v>
      </c>
      <c r="D1970" s="4" t="s">
        <v>150</v>
      </c>
      <c r="E1970" s="12" t="s">
        <v>1086</v>
      </c>
      <c r="F1970" s="13">
        <v>700</v>
      </c>
      <c r="G1970">
        <v>700</v>
      </c>
      <c r="H1970">
        <v>490000</v>
      </c>
      <c r="I1970" s="10">
        <v>196000</v>
      </c>
      <c r="J1970">
        <f t="shared" si="31"/>
        <v>746</v>
      </c>
    </row>
    <row r="1971" spans="1:10">
      <c r="A1971" s="50" t="s">
        <v>1103</v>
      </c>
      <c r="B1971" s="4">
        <v>1128299</v>
      </c>
      <c r="C1971" s="5">
        <v>44364</v>
      </c>
      <c r="D1971" s="4" t="s">
        <v>150</v>
      </c>
      <c r="E1971" s="12" t="s">
        <v>1088</v>
      </c>
      <c r="F1971" s="13">
        <v>850</v>
      </c>
      <c r="G1971">
        <v>700</v>
      </c>
      <c r="H1971">
        <v>595000</v>
      </c>
      <c r="I1971" s="10">
        <v>238000</v>
      </c>
      <c r="J1971">
        <f t="shared" si="31"/>
        <v>746</v>
      </c>
    </row>
    <row r="1972" spans="1:10">
      <c r="A1972" s="50" t="s">
        <v>1103</v>
      </c>
      <c r="B1972" s="4">
        <v>1128299</v>
      </c>
      <c r="C1972" s="5">
        <v>44364</v>
      </c>
      <c r="D1972" s="4" t="s">
        <v>150</v>
      </c>
      <c r="E1972" s="12" t="s">
        <v>1086</v>
      </c>
      <c r="F1972" s="13">
        <v>850</v>
      </c>
      <c r="G1972">
        <v>575</v>
      </c>
      <c r="H1972">
        <v>488750</v>
      </c>
      <c r="I1972" s="10">
        <v>195500</v>
      </c>
      <c r="J1972">
        <f t="shared" si="31"/>
        <v>746</v>
      </c>
    </row>
    <row r="1973" spans="1:10">
      <c r="A1973" s="50" t="s">
        <v>1103</v>
      </c>
      <c r="B1973" s="4">
        <v>1128299</v>
      </c>
      <c r="C1973" s="5">
        <v>44364</v>
      </c>
      <c r="D1973" s="4" t="s">
        <v>150</v>
      </c>
      <c r="E1973" s="12" t="s">
        <v>1086</v>
      </c>
      <c r="F1973" s="13">
        <v>950</v>
      </c>
      <c r="G1973">
        <v>450</v>
      </c>
      <c r="H1973">
        <v>427500</v>
      </c>
      <c r="I1973" s="10">
        <v>192375</v>
      </c>
      <c r="J1973">
        <f t="shared" si="31"/>
        <v>746</v>
      </c>
    </row>
    <row r="1974" spans="1:10">
      <c r="A1974" s="50" t="s">
        <v>1103</v>
      </c>
      <c r="B1974" s="4">
        <v>1128299</v>
      </c>
      <c r="C1974" s="5">
        <v>44364</v>
      </c>
      <c r="D1974" s="4" t="s">
        <v>150</v>
      </c>
      <c r="E1974" s="12" t="s">
        <v>1087</v>
      </c>
      <c r="F1974" s="13">
        <v>1100</v>
      </c>
      <c r="G1974">
        <v>750</v>
      </c>
      <c r="H1974">
        <v>825000</v>
      </c>
      <c r="I1974" s="10">
        <v>288750</v>
      </c>
      <c r="J1974">
        <f t="shared" si="31"/>
        <v>746</v>
      </c>
    </row>
    <row r="1975" spans="1:10">
      <c r="A1975" s="50" t="s">
        <v>1103</v>
      </c>
      <c r="B1975" s="4">
        <v>1128299</v>
      </c>
      <c r="C1975" s="5">
        <v>44393</v>
      </c>
      <c r="D1975" s="4" t="s">
        <v>150</v>
      </c>
      <c r="E1975" s="12" t="s">
        <v>1087</v>
      </c>
      <c r="F1975" s="13">
        <v>900</v>
      </c>
      <c r="G1975">
        <v>900</v>
      </c>
      <c r="H1975">
        <v>810000</v>
      </c>
      <c r="I1975" s="10">
        <v>324000</v>
      </c>
      <c r="J1975">
        <f t="shared" si="31"/>
        <v>746</v>
      </c>
    </row>
    <row r="1976" spans="1:10">
      <c r="A1976" s="50" t="s">
        <v>1103</v>
      </c>
      <c r="B1976" s="4">
        <v>1128299</v>
      </c>
      <c r="C1976" s="5">
        <v>44393</v>
      </c>
      <c r="D1976" s="4" t="s">
        <v>150</v>
      </c>
      <c r="E1976" s="12" t="s">
        <v>1086</v>
      </c>
      <c r="F1976" s="13">
        <v>950</v>
      </c>
      <c r="G1976">
        <v>750</v>
      </c>
      <c r="H1976">
        <v>712500</v>
      </c>
      <c r="I1976" s="10">
        <v>285000</v>
      </c>
      <c r="J1976">
        <f t="shared" si="31"/>
        <v>746</v>
      </c>
    </row>
    <row r="1977" spans="1:10">
      <c r="A1977" s="50" t="s">
        <v>1103</v>
      </c>
      <c r="B1977" s="4">
        <v>1128299</v>
      </c>
      <c r="C1977" s="5">
        <v>44393</v>
      </c>
      <c r="D1977" s="4" t="s">
        <v>150</v>
      </c>
      <c r="E1977" s="12" t="s">
        <v>1087</v>
      </c>
      <c r="F1977" s="13">
        <v>950</v>
      </c>
      <c r="G1977">
        <v>700</v>
      </c>
      <c r="H1977">
        <v>665000</v>
      </c>
      <c r="I1977" s="10">
        <v>266000</v>
      </c>
      <c r="J1977">
        <f t="shared" si="31"/>
        <v>746</v>
      </c>
    </row>
    <row r="1978" spans="1:10">
      <c r="A1978" s="50" t="s">
        <v>1103</v>
      </c>
      <c r="B1978" s="4">
        <v>1128299</v>
      </c>
      <c r="C1978" s="5">
        <v>44393</v>
      </c>
      <c r="D1978" s="4" t="s">
        <v>150</v>
      </c>
      <c r="E1978" s="12" t="s">
        <v>1086</v>
      </c>
      <c r="F1978" s="13">
        <v>900</v>
      </c>
      <c r="G1978">
        <v>600</v>
      </c>
      <c r="H1978">
        <v>540000</v>
      </c>
      <c r="I1978" s="10">
        <v>216000</v>
      </c>
      <c r="J1978">
        <f t="shared" si="31"/>
        <v>746</v>
      </c>
    </row>
    <row r="1979" spans="1:10">
      <c r="A1979" s="50" t="s">
        <v>1103</v>
      </c>
      <c r="B1979" s="4">
        <v>1128299</v>
      </c>
      <c r="C1979" s="5">
        <v>44393</v>
      </c>
      <c r="D1979" s="4" t="s">
        <v>150</v>
      </c>
      <c r="E1979" s="12" t="s">
        <v>1087</v>
      </c>
      <c r="F1979" s="13">
        <v>950</v>
      </c>
      <c r="G1979">
        <v>650</v>
      </c>
      <c r="H1979">
        <v>617500</v>
      </c>
      <c r="I1979" s="10">
        <v>277875</v>
      </c>
      <c r="J1979">
        <f t="shared" si="31"/>
        <v>746</v>
      </c>
    </row>
    <row r="1980" spans="1:10">
      <c r="A1980" s="50" t="s">
        <v>1103</v>
      </c>
      <c r="B1980" s="4">
        <v>1128299</v>
      </c>
      <c r="C1980" s="5">
        <v>44393</v>
      </c>
      <c r="D1980" s="4" t="s">
        <v>150</v>
      </c>
      <c r="E1980" s="12" t="s">
        <v>1087</v>
      </c>
      <c r="F1980" s="13">
        <v>1100</v>
      </c>
      <c r="G1980">
        <v>650</v>
      </c>
      <c r="H1980">
        <v>715000</v>
      </c>
      <c r="I1980" s="10">
        <v>250250</v>
      </c>
      <c r="J1980">
        <f t="shared" si="31"/>
        <v>746</v>
      </c>
    </row>
    <row r="1981" spans="1:10">
      <c r="A1981" s="50" t="s">
        <v>1103</v>
      </c>
      <c r="B1981" s="4">
        <v>1128299</v>
      </c>
      <c r="C1981" s="5">
        <v>44425</v>
      </c>
      <c r="D1981" s="4" t="s">
        <v>150</v>
      </c>
      <c r="E1981" s="12" t="s">
        <v>1087</v>
      </c>
      <c r="F1981" s="13">
        <v>950</v>
      </c>
      <c r="G1981">
        <v>850</v>
      </c>
      <c r="H1981">
        <v>807500</v>
      </c>
      <c r="I1981" s="10">
        <v>323000</v>
      </c>
      <c r="J1981">
        <f t="shared" si="31"/>
        <v>746</v>
      </c>
    </row>
    <row r="1982" spans="1:10">
      <c r="A1982" s="50" t="s">
        <v>1103</v>
      </c>
      <c r="B1982" s="4">
        <v>1128299</v>
      </c>
      <c r="C1982" s="5">
        <v>44425</v>
      </c>
      <c r="D1982" s="4" t="s">
        <v>150</v>
      </c>
      <c r="E1982" s="12" t="s">
        <v>1087</v>
      </c>
      <c r="F1982" s="13">
        <v>850</v>
      </c>
      <c r="G1982">
        <v>825</v>
      </c>
      <c r="H1982">
        <v>701250</v>
      </c>
      <c r="I1982" s="10">
        <v>280500</v>
      </c>
      <c r="J1982">
        <f t="shared" si="31"/>
        <v>746</v>
      </c>
    </row>
    <row r="1983" spans="1:10">
      <c r="A1983" s="50" t="s">
        <v>1103</v>
      </c>
      <c r="B1983" s="4">
        <v>1128299</v>
      </c>
      <c r="C1983" s="5">
        <v>44425</v>
      </c>
      <c r="D1983" s="4" t="s">
        <v>150</v>
      </c>
      <c r="E1983" s="12" t="s">
        <v>1087</v>
      </c>
      <c r="F1983" s="13">
        <v>750</v>
      </c>
      <c r="G1983">
        <v>700</v>
      </c>
      <c r="H1983">
        <v>525000</v>
      </c>
      <c r="I1983" s="10">
        <v>210000</v>
      </c>
      <c r="J1983">
        <f t="shared" si="31"/>
        <v>746</v>
      </c>
    </row>
    <row r="1984" spans="1:10">
      <c r="A1984" s="50" t="s">
        <v>1103</v>
      </c>
      <c r="B1984" s="4">
        <v>1128299</v>
      </c>
      <c r="C1984" s="5">
        <v>44425</v>
      </c>
      <c r="D1984" s="4" t="s">
        <v>150</v>
      </c>
      <c r="E1984" s="12" t="s">
        <v>1086</v>
      </c>
      <c r="F1984" s="13">
        <v>750</v>
      </c>
      <c r="G1984">
        <v>475</v>
      </c>
      <c r="H1984">
        <v>356250</v>
      </c>
      <c r="I1984" s="10">
        <v>142500</v>
      </c>
      <c r="J1984">
        <f t="shared" si="31"/>
        <v>746</v>
      </c>
    </row>
    <row r="1985" spans="1:10">
      <c r="A1985" s="50" t="s">
        <v>1103</v>
      </c>
      <c r="B1985" s="4">
        <v>1128299</v>
      </c>
      <c r="C1985" s="5">
        <v>44425</v>
      </c>
      <c r="D1985" s="4" t="s">
        <v>150</v>
      </c>
      <c r="E1985" s="12" t="s">
        <v>1086</v>
      </c>
      <c r="F1985" s="13">
        <v>650</v>
      </c>
      <c r="G1985">
        <v>475</v>
      </c>
      <c r="H1985">
        <v>308750</v>
      </c>
      <c r="I1985" s="10">
        <v>138937.5</v>
      </c>
      <c r="J1985">
        <f t="shared" si="31"/>
        <v>746</v>
      </c>
    </row>
    <row r="1986" spans="1:10">
      <c r="A1986" s="50" t="s">
        <v>1103</v>
      </c>
      <c r="B1986" s="4">
        <v>1128299</v>
      </c>
      <c r="C1986" s="5">
        <v>44425</v>
      </c>
      <c r="D1986" s="4" t="s">
        <v>150</v>
      </c>
      <c r="E1986" s="12" t="s">
        <v>1087</v>
      </c>
      <c r="F1986" s="13">
        <v>700</v>
      </c>
      <c r="G1986">
        <v>300</v>
      </c>
      <c r="H1986">
        <v>210000</v>
      </c>
      <c r="I1986" s="10">
        <v>73500</v>
      </c>
      <c r="J1986">
        <f t="shared" si="31"/>
        <v>746</v>
      </c>
    </row>
    <row r="1987" spans="1:10">
      <c r="A1987" s="50" t="s">
        <v>1103</v>
      </c>
      <c r="B1987" s="4">
        <v>1128299</v>
      </c>
      <c r="C1987" s="5">
        <v>44457</v>
      </c>
      <c r="D1987" s="4" t="s">
        <v>150</v>
      </c>
      <c r="E1987" s="12" t="s">
        <v>1087</v>
      </c>
      <c r="F1987" s="13">
        <v>450</v>
      </c>
      <c r="G1987">
        <v>500</v>
      </c>
      <c r="H1987">
        <v>225000</v>
      </c>
      <c r="I1987" s="10">
        <v>90000</v>
      </c>
      <c r="J1987">
        <f t="shared" si="31"/>
        <v>746</v>
      </c>
    </row>
    <row r="1988" spans="1:10">
      <c r="A1988" s="50" t="s">
        <v>1103</v>
      </c>
      <c r="B1988" s="4">
        <v>1128299</v>
      </c>
      <c r="C1988" s="5">
        <v>44457</v>
      </c>
      <c r="D1988" s="4" t="s">
        <v>150</v>
      </c>
      <c r="E1988" s="12" t="s">
        <v>1087</v>
      </c>
      <c r="F1988" s="13">
        <v>500</v>
      </c>
      <c r="G1988">
        <v>500</v>
      </c>
      <c r="H1988">
        <v>250000</v>
      </c>
      <c r="I1988" s="10">
        <v>100000</v>
      </c>
      <c r="J1988">
        <f t="shared" si="31"/>
        <v>746</v>
      </c>
    </row>
    <row r="1989" spans="1:10">
      <c r="A1989" s="50" t="s">
        <v>1103</v>
      </c>
      <c r="B1989" s="4">
        <v>1128299</v>
      </c>
      <c r="C1989" s="5">
        <v>44457</v>
      </c>
      <c r="D1989" s="4" t="s">
        <v>150</v>
      </c>
      <c r="E1989" s="12" t="s">
        <v>1086</v>
      </c>
      <c r="F1989" s="13">
        <v>450</v>
      </c>
      <c r="G1989">
        <v>300</v>
      </c>
      <c r="H1989">
        <v>135000</v>
      </c>
      <c r="I1989" s="10">
        <v>54000</v>
      </c>
      <c r="J1989">
        <f t="shared" ref="J1989:J2052" si="32">VLOOKUP(A1989,L$9:M$14,2,0)</f>
        <v>746</v>
      </c>
    </row>
    <row r="1990" spans="1:10">
      <c r="A1990" s="50" t="s">
        <v>1103</v>
      </c>
      <c r="B1990" s="4">
        <v>1128299</v>
      </c>
      <c r="C1990" s="5">
        <v>44457</v>
      </c>
      <c r="D1990" s="4" t="s">
        <v>150</v>
      </c>
      <c r="E1990" s="12" t="s">
        <v>1087</v>
      </c>
      <c r="F1990" s="13">
        <v>450</v>
      </c>
      <c r="G1990">
        <v>250</v>
      </c>
      <c r="H1990">
        <v>112500</v>
      </c>
      <c r="I1990" s="10">
        <v>45000</v>
      </c>
      <c r="J1990">
        <f t="shared" si="32"/>
        <v>746</v>
      </c>
    </row>
    <row r="1991" spans="1:10">
      <c r="A1991" s="50" t="s">
        <v>1103</v>
      </c>
      <c r="B1991" s="4">
        <v>1128299</v>
      </c>
      <c r="C1991" s="5">
        <v>44457</v>
      </c>
      <c r="D1991" s="4" t="s">
        <v>150</v>
      </c>
      <c r="E1991" s="12" t="s">
        <v>1086</v>
      </c>
      <c r="F1991" s="13">
        <v>550</v>
      </c>
      <c r="G1991">
        <v>275</v>
      </c>
      <c r="H1991">
        <v>151250</v>
      </c>
      <c r="I1991" s="10">
        <v>68062.5</v>
      </c>
      <c r="J1991">
        <f t="shared" si="32"/>
        <v>746</v>
      </c>
    </row>
    <row r="1992" spans="1:10">
      <c r="A1992" s="50" t="s">
        <v>1103</v>
      </c>
      <c r="B1992" s="4">
        <v>1128299</v>
      </c>
      <c r="C1992" s="5">
        <v>44457</v>
      </c>
      <c r="D1992" s="4" t="s">
        <v>150</v>
      </c>
      <c r="E1992" s="12" t="s">
        <v>1086</v>
      </c>
      <c r="F1992" s="13">
        <v>400.00000000000006</v>
      </c>
      <c r="G1992">
        <v>300</v>
      </c>
      <c r="H1992">
        <v>120000.00000000001</v>
      </c>
      <c r="I1992" s="10">
        <v>42000</v>
      </c>
      <c r="J1992">
        <f t="shared" si="32"/>
        <v>746</v>
      </c>
    </row>
    <row r="1993" spans="1:10">
      <c r="A1993" s="50" t="s">
        <v>1103</v>
      </c>
      <c r="B1993" s="4">
        <v>1128299</v>
      </c>
      <c r="C1993" s="5">
        <v>44486</v>
      </c>
      <c r="D1993" s="4" t="s">
        <v>150</v>
      </c>
      <c r="E1993" s="12" t="s">
        <v>1087</v>
      </c>
      <c r="F1993" s="13">
        <v>350</v>
      </c>
      <c r="G1993">
        <v>400</v>
      </c>
      <c r="H1993">
        <v>140000</v>
      </c>
      <c r="I1993" s="10">
        <v>56000</v>
      </c>
      <c r="J1993">
        <f t="shared" si="32"/>
        <v>746</v>
      </c>
    </row>
    <row r="1994" spans="1:10">
      <c r="A1994" s="50" t="s">
        <v>1103</v>
      </c>
      <c r="B1994" s="4">
        <v>1128299</v>
      </c>
      <c r="C1994" s="5">
        <v>44486</v>
      </c>
      <c r="D1994" s="4" t="s">
        <v>150</v>
      </c>
      <c r="E1994" s="12" t="s">
        <v>1087</v>
      </c>
      <c r="F1994" s="13">
        <v>500</v>
      </c>
      <c r="G1994">
        <v>575</v>
      </c>
      <c r="H1994">
        <v>287500</v>
      </c>
      <c r="I1994" s="10">
        <v>115000</v>
      </c>
      <c r="J1994">
        <f t="shared" si="32"/>
        <v>746</v>
      </c>
    </row>
    <row r="1995" spans="1:10">
      <c r="A1995" s="50" t="s">
        <v>1103</v>
      </c>
      <c r="B1995" s="4">
        <v>1128299</v>
      </c>
      <c r="C1995" s="5">
        <v>44486</v>
      </c>
      <c r="D1995" s="4" t="s">
        <v>150</v>
      </c>
      <c r="E1995" s="12" t="s">
        <v>1086</v>
      </c>
      <c r="F1995" s="13">
        <v>450</v>
      </c>
      <c r="G1995">
        <v>400</v>
      </c>
      <c r="H1995">
        <v>180000</v>
      </c>
      <c r="I1995" s="10">
        <v>72000</v>
      </c>
      <c r="J1995">
        <f t="shared" si="32"/>
        <v>746</v>
      </c>
    </row>
    <row r="1996" spans="1:10">
      <c r="A1996" s="50" t="s">
        <v>1103</v>
      </c>
      <c r="B1996" s="4">
        <v>1128299</v>
      </c>
      <c r="C1996" s="5">
        <v>44486</v>
      </c>
      <c r="D1996" s="4" t="s">
        <v>150</v>
      </c>
      <c r="E1996" s="12" t="s">
        <v>1087</v>
      </c>
      <c r="F1996" s="13">
        <v>400</v>
      </c>
      <c r="G1996">
        <v>375</v>
      </c>
      <c r="H1996">
        <v>150000</v>
      </c>
      <c r="I1996" s="10">
        <v>60000</v>
      </c>
      <c r="J1996">
        <f t="shared" si="32"/>
        <v>746</v>
      </c>
    </row>
    <row r="1997" spans="1:10">
      <c r="A1997" s="50" t="s">
        <v>1103</v>
      </c>
      <c r="B1997" s="4">
        <v>1128299</v>
      </c>
      <c r="C1997" s="5">
        <v>44486</v>
      </c>
      <c r="D1997" s="4" t="s">
        <v>150</v>
      </c>
      <c r="E1997" s="12" t="s">
        <v>1087</v>
      </c>
      <c r="F1997" s="13">
        <v>500</v>
      </c>
      <c r="G1997">
        <v>350</v>
      </c>
      <c r="H1997">
        <v>175000</v>
      </c>
      <c r="I1997" s="10">
        <v>78750</v>
      </c>
      <c r="J1997">
        <f t="shared" si="32"/>
        <v>746</v>
      </c>
    </row>
    <row r="1998" spans="1:10">
      <c r="A1998" s="50" t="s">
        <v>1103</v>
      </c>
      <c r="B1998" s="4">
        <v>1128299</v>
      </c>
      <c r="C1998" s="5">
        <v>44486</v>
      </c>
      <c r="D1998" s="4" t="s">
        <v>150</v>
      </c>
      <c r="E1998" s="12" t="s">
        <v>1086</v>
      </c>
      <c r="F1998" s="13">
        <v>550</v>
      </c>
      <c r="G1998">
        <v>400</v>
      </c>
      <c r="H1998">
        <v>220000</v>
      </c>
      <c r="I1998" s="10">
        <v>77000</v>
      </c>
      <c r="J1998">
        <f t="shared" si="32"/>
        <v>746</v>
      </c>
    </row>
    <row r="1999" spans="1:10">
      <c r="A1999" s="4" t="s">
        <v>1107</v>
      </c>
      <c r="B1999" s="4">
        <v>1128299</v>
      </c>
      <c r="C1999" s="5">
        <v>44517</v>
      </c>
      <c r="D1999" s="4" t="s">
        <v>150</v>
      </c>
      <c r="E1999" s="12" t="s">
        <v>1087</v>
      </c>
      <c r="F1999" s="13">
        <v>400</v>
      </c>
      <c r="G1999">
        <v>625</v>
      </c>
      <c r="H1999">
        <v>250000</v>
      </c>
      <c r="I1999" s="10">
        <v>100000</v>
      </c>
      <c r="J1999">
        <f t="shared" si="32"/>
        <v>558</v>
      </c>
    </row>
    <row r="2000" spans="1:10">
      <c r="A2000" s="4" t="s">
        <v>1107</v>
      </c>
      <c r="B2000" s="4">
        <v>1128299</v>
      </c>
      <c r="C2000" s="5">
        <v>44517</v>
      </c>
      <c r="D2000" s="4" t="s">
        <v>150</v>
      </c>
      <c r="E2000" s="12" t="s">
        <v>1086</v>
      </c>
      <c r="F2000" s="13">
        <v>450</v>
      </c>
      <c r="G2000">
        <v>700</v>
      </c>
      <c r="H2000">
        <v>315000</v>
      </c>
      <c r="I2000" s="10">
        <v>126000</v>
      </c>
      <c r="J2000">
        <f t="shared" si="32"/>
        <v>558</v>
      </c>
    </row>
    <row r="2001" spans="1:10">
      <c r="A2001" s="4" t="s">
        <v>1107</v>
      </c>
      <c r="B2001" s="4">
        <v>1128299</v>
      </c>
      <c r="C2001" s="5">
        <v>44517</v>
      </c>
      <c r="D2001" s="4" t="s">
        <v>150</v>
      </c>
      <c r="E2001" s="12" t="s">
        <v>1087</v>
      </c>
      <c r="F2001" s="13">
        <v>400</v>
      </c>
      <c r="G2001">
        <v>525</v>
      </c>
      <c r="H2001">
        <v>210000</v>
      </c>
      <c r="I2001" s="10">
        <v>84000</v>
      </c>
      <c r="J2001">
        <f t="shared" si="32"/>
        <v>558</v>
      </c>
    </row>
    <row r="2002" spans="1:10">
      <c r="A2002" s="4" t="s">
        <v>1107</v>
      </c>
      <c r="B2002" s="4">
        <v>1128299</v>
      </c>
      <c r="C2002" s="5">
        <v>44517</v>
      </c>
      <c r="D2002" s="4" t="s">
        <v>150</v>
      </c>
      <c r="E2002" s="12" t="s">
        <v>1087</v>
      </c>
      <c r="F2002" s="13">
        <v>500</v>
      </c>
      <c r="G2002">
        <v>500</v>
      </c>
      <c r="H2002">
        <v>250000</v>
      </c>
      <c r="I2002" s="10">
        <v>100000</v>
      </c>
      <c r="J2002">
        <f t="shared" si="32"/>
        <v>558</v>
      </c>
    </row>
    <row r="2003" spans="1:10">
      <c r="A2003" s="4" t="s">
        <v>1107</v>
      </c>
      <c r="B2003" s="4">
        <v>1128299</v>
      </c>
      <c r="C2003" s="5">
        <v>44517</v>
      </c>
      <c r="D2003" s="4" t="s">
        <v>150</v>
      </c>
      <c r="E2003" s="12" t="s">
        <v>1086</v>
      </c>
      <c r="F2003" s="13">
        <v>700</v>
      </c>
      <c r="G2003">
        <v>475</v>
      </c>
      <c r="H2003">
        <v>332500</v>
      </c>
      <c r="I2003" s="10">
        <v>149625</v>
      </c>
      <c r="J2003">
        <f t="shared" si="32"/>
        <v>558</v>
      </c>
    </row>
    <row r="2004" spans="1:10">
      <c r="A2004" s="4" t="s">
        <v>1107</v>
      </c>
      <c r="B2004" s="4">
        <v>1128299</v>
      </c>
      <c r="C2004" s="5">
        <v>44517</v>
      </c>
      <c r="D2004" s="4" t="s">
        <v>150</v>
      </c>
      <c r="E2004" s="12" t="s">
        <v>1087</v>
      </c>
      <c r="F2004" s="13">
        <v>850.00000000000011</v>
      </c>
      <c r="G2004">
        <v>600</v>
      </c>
      <c r="H2004">
        <v>510000.00000000006</v>
      </c>
      <c r="I2004" s="10">
        <v>178500</v>
      </c>
      <c r="J2004">
        <f t="shared" si="32"/>
        <v>558</v>
      </c>
    </row>
    <row r="2005" spans="1:10">
      <c r="A2005" s="4" t="s">
        <v>1107</v>
      </c>
      <c r="B2005" s="4">
        <v>1128299</v>
      </c>
      <c r="C2005" s="5">
        <v>44546</v>
      </c>
      <c r="D2005" s="4" t="s">
        <v>150</v>
      </c>
      <c r="E2005" s="12" t="s">
        <v>1087</v>
      </c>
      <c r="F2005" s="13">
        <v>700</v>
      </c>
      <c r="G2005">
        <v>800</v>
      </c>
      <c r="H2005">
        <v>560000</v>
      </c>
      <c r="I2005" s="10">
        <v>224000</v>
      </c>
      <c r="J2005">
        <f t="shared" si="32"/>
        <v>558</v>
      </c>
    </row>
    <row r="2006" spans="1:10">
      <c r="A2006" s="4" t="s">
        <v>1107</v>
      </c>
      <c r="B2006" s="4">
        <v>1128299</v>
      </c>
      <c r="C2006" s="5">
        <v>44546</v>
      </c>
      <c r="D2006" s="4" t="s">
        <v>150</v>
      </c>
      <c r="E2006" s="12" t="s">
        <v>1087</v>
      </c>
      <c r="F2006" s="13">
        <v>800</v>
      </c>
      <c r="G2006">
        <v>800</v>
      </c>
      <c r="H2006">
        <v>640000</v>
      </c>
      <c r="I2006" s="10">
        <v>256000</v>
      </c>
      <c r="J2006">
        <f t="shared" si="32"/>
        <v>558</v>
      </c>
    </row>
    <row r="2007" spans="1:10">
      <c r="A2007" s="4" t="s">
        <v>1107</v>
      </c>
      <c r="B2007" s="4">
        <v>1128299</v>
      </c>
      <c r="C2007" s="5">
        <v>44546</v>
      </c>
      <c r="D2007" s="4" t="s">
        <v>150</v>
      </c>
      <c r="E2007" s="12" t="s">
        <v>1086</v>
      </c>
      <c r="F2007" s="13">
        <v>750</v>
      </c>
      <c r="G2007">
        <v>600</v>
      </c>
      <c r="H2007">
        <v>450000</v>
      </c>
      <c r="I2007" s="10">
        <v>180000</v>
      </c>
      <c r="J2007">
        <f t="shared" si="32"/>
        <v>558</v>
      </c>
    </row>
    <row r="2008" spans="1:10">
      <c r="A2008" s="4" t="s">
        <v>1107</v>
      </c>
      <c r="B2008" s="4">
        <v>1128299</v>
      </c>
      <c r="C2008" s="5">
        <v>44546</v>
      </c>
      <c r="D2008" s="4" t="s">
        <v>150</v>
      </c>
      <c r="E2008" s="12" t="s">
        <v>1087</v>
      </c>
      <c r="F2008" s="13">
        <v>750</v>
      </c>
      <c r="G2008">
        <v>600</v>
      </c>
      <c r="H2008">
        <v>450000</v>
      </c>
      <c r="I2008" s="10">
        <v>180000</v>
      </c>
      <c r="J2008">
        <f t="shared" si="32"/>
        <v>558</v>
      </c>
    </row>
    <row r="2009" spans="1:10">
      <c r="A2009" s="4" t="s">
        <v>1107</v>
      </c>
      <c r="B2009" s="4">
        <v>1128299</v>
      </c>
      <c r="C2009" s="5">
        <v>44546</v>
      </c>
      <c r="D2009" s="4" t="s">
        <v>150</v>
      </c>
      <c r="E2009" s="12" t="s">
        <v>1086</v>
      </c>
      <c r="F2009" s="13">
        <v>850</v>
      </c>
      <c r="G2009">
        <v>525</v>
      </c>
      <c r="H2009">
        <v>446250</v>
      </c>
      <c r="I2009" s="10">
        <v>200812.5</v>
      </c>
      <c r="J2009">
        <f t="shared" si="32"/>
        <v>558</v>
      </c>
    </row>
    <row r="2010" spans="1:10">
      <c r="A2010" s="4" t="s">
        <v>1107</v>
      </c>
      <c r="B2010" s="4">
        <v>1128299</v>
      </c>
      <c r="C2010" s="5">
        <v>44546</v>
      </c>
      <c r="D2010" s="4" t="s">
        <v>150</v>
      </c>
      <c r="E2010" s="12" t="s">
        <v>1087</v>
      </c>
      <c r="F2010" s="13">
        <v>900</v>
      </c>
      <c r="G2010">
        <v>625</v>
      </c>
      <c r="H2010">
        <v>562500</v>
      </c>
      <c r="I2010" s="10">
        <v>196875</v>
      </c>
      <c r="J2010">
        <f t="shared" si="32"/>
        <v>558</v>
      </c>
    </row>
    <row r="2011" spans="1:10">
      <c r="A2011" s="4" t="s">
        <v>1107</v>
      </c>
      <c r="B2011" s="4">
        <v>1197831</v>
      </c>
      <c r="C2011" s="5">
        <v>44201</v>
      </c>
      <c r="D2011" s="4" t="s">
        <v>150</v>
      </c>
      <c r="E2011" s="12" t="s">
        <v>1086</v>
      </c>
      <c r="F2011" s="13">
        <v>200</v>
      </c>
      <c r="G2011">
        <v>675</v>
      </c>
      <c r="H2011">
        <v>135000</v>
      </c>
      <c r="I2011" s="10">
        <v>40500</v>
      </c>
      <c r="J2011">
        <f t="shared" si="32"/>
        <v>558</v>
      </c>
    </row>
    <row r="2012" spans="1:10">
      <c r="A2012" s="4" t="s">
        <v>1107</v>
      </c>
      <c r="B2012" s="4">
        <v>1197831</v>
      </c>
      <c r="C2012" s="5">
        <v>44201</v>
      </c>
      <c r="D2012" s="4" t="s">
        <v>150</v>
      </c>
      <c r="E2012" s="12" t="s">
        <v>1087</v>
      </c>
      <c r="F2012" s="13">
        <v>300</v>
      </c>
      <c r="G2012">
        <v>675</v>
      </c>
      <c r="H2012">
        <v>202500</v>
      </c>
      <c r="I2012" s="10">
        <v>60750</v>
      </c>
      <c r="J2012">
        <f t="shared" si="32"/>
        <v>558</v>
      </c>
    </row>
    <row r="2013" spans="1:10">
      <c r="A2013" s="4" t="s">
        <v>1107</v>
      </c>
      <c r="B2013" s="4">
        <v>1197831</v>
      </c>
      <c r="C2013" s="5">
        <v>44201</v>
      </c>
      <c r="D2013" s="4" t="s">
        <v>150</v>
      </c>
      <c r="E2013" s="12" t="s">
        <v>1086</v>
      </c>
      <c r="F2013" s="13">
        <v>300</v>
      </c>
      <c r="G2013">
        <v>475</v>
      </c>
      <c r="H2013">
        <v>142500</v>
      </c>
      <c r="I2013" s="10">
        <v>42750</v>
      </c>
      <c r="J2013">
        <f t="shared" si="32"/>
        <v>558</v>
      </c>
    </row>
    <row r="2014" spans="1:10">
      <c r="A2014" s="4" t="s">
        <v>1107</v>
      </c>
      <c r="B2014" s="4">
        <v>1197831</v>
      </c>
      <c r="C2014" s="5">
        <v>44201</v>
      </c>
      <c r="D2014" s="4" t="s">
        <v>150</v>
      </c>
      <c r="E2014" s="12" t="s">
        <v>1087</v>
      </c>
      <c r="F2014" s="13">
        <v>350</v>
      </c>
      <c r="G2014">
        <v>475</v>
      </c>
      <c r="H2014">
        <v>166250</v>
      </c>
      <c r="I2014" s="10">
        <v>66500</v>
      </c>
      <c r="J2014">
        <f t="shared" si="32"/>
        <v>558</v>
      </c>
    </row>
    <row r="2015" spans="1:10">
      <c r="A2015" s="4" t="s">
        <v>1107</v>
      </c>
      <c r="B2015" s="4">
        <v>1197831</v>
      </c>
      <c r="C2015" s="5">
        <v>44201</v>
      </c>
      <c r="D2015" s="4" t="s">
        <v>150</v>
      </c>
      <c r="E2015" s="12" t="s">
        <v>1087</v>
      </c>
      <c r="F2015" s="13">
        <v>400</v>
      </c>
      <c r="G2015">
        <v>325</v>
      </c>
      <c r="H2015">
        <v>130000</v>
      </c>
      <c r="I2015" s="10">
        <v>32500</v>
      </c>
      <c r="J2015">
        <f t="shared" si="32"/>
        <v>558</v>
      </c>
    </row>
    <row r="2016" spans="1:10">
      <c r="A2016" s="4" t="s">
        <v>1107</v>
      </c>
      <c r="B2016" s="4">
        <v>1197831</v>
      </c>
      <c r="C2016" s="5">
        <v>44201</v>
      </c>
      <c r="D2016" s="4" t="s">
        <v>150</v>
      </c>
      <c r="E2016" s="12" t="s">
        <v>1087</v>
      </c>
      <c r="F2016" s="13">
        <v>350</v>
      </c>
      <c r="G2016">
        <v>475</v>
      </c>
      <c r="H2016">
        <v>166250</v>
      </c>
      <c r="I2016" s="10">
        <v>74812.5</v>
      </c>
      <c r="J2016">
        <f t="shared" si="32"/>
        <v>558</v>
      </c>
    </row>
    <row r="2017" spans="1:10">
      <c r="A2017" s="4" t="s">
        <v>1107</v>
      </c>
      <c r="B2017" s="4">
        <v>1197831</v>
      </c>
      <c r="C2017" s="5">
        <v>44231</v>
      </c>
      <c r="D2017" s="4" t="s">
        <v>150</v>
      </c>
      <c r="E2017" s="12" t="s">
        <v>1087</v>
      </c>
      <c r="F2017" s="13">
        <v>250</v>
      </c>
      <c r="G2017">
        <v>625</v>
      </c>
      <c r="H2017">
        <v>156250</v>
      </c>
      <c r="I2017" s="10">
        <v>46875</v>
      </c>
      <c r="J2017">
        <f t="shared" si="32"/>
        <v>558</v>
      </c>
    </row>
    <row r="2018" spans="1:10">
      <c r="A2018" s="4" t="s">
        <v>1107</v>
      </c>
      <c r="B2018" s="4">
        <v>1197831</v>
      </c>
      <c r="C2018" s="5">
        <v>44231</v>
      </c>
      <c r="D2018" s="4" t="s">
        <v>150</v>
      </c>
      <c r="E2018" s="12" t="s">
        <v>1087</v>
      </c>
      <c r="F2018" s="13">
        <v>350</v>
      </c>
      <c r="G2018">
        <v>600</v>
      </c>
      <c r="H2018">
        <v>210000</v>
      </c>
      <c r="I2018" s="10">
        <v>63000</v>
      </c>
      <c r="J2018">
        <f t="shared" si="32"/>
        <v>558</v>
      </c>
    </row>
    <row r="2019" spans="1:10">
      <c r="A2019" s="4" t="s">
        <v>1107</v>
      </c>
      <c r="B2019" s="4">
        <v>1197831</v>
      </c>
      <c r="C2019" s="5">
        <v>44231</v>
      </c>
      <c r="D2019" s="4" t="s">
        <v>150</v>
      </c>
      <c r="E2019" s="12" t="s">
        <v>1087</v>
      </c>
      <c r="F2019" s="13">
        <v>350</v>
      </c>
      <c r="G2019">
        <v>425</v>
      </c>
      <c r="H2019">
        <v>148750</v>
      </c>
      <c r="I2019" s="10">
        <v>44625</v>
      </c>
      <c r="J2019">
        <f t="shared" si="32"/>
        <v>558</v>
      </c>
    </row>
    <row r="2020" spans="1:10">
      <c r="A2020" s="4" t="s">
        <v>1107</v>
      </c>
      <c r="B2020" s="4">
        <v>1197831</v>
      </c>
      <c r="C2020" s="5">
        <v>44231</v>
      </c>
      <c r="D2020" s="4" t="s">
        <v>283</v>
      </c>
      <c r="E2020" s="12" t="s">
        <v>1087</v>
      </c>
      <c r="F2020" s="13">
        <v>350</v>
      </c>
      <c r="G2020">
        <v>375</v>
      </c>
      <c r="H2020">
        <v>131250</v>
      </c>
      <c r="I2020" s="10">
        <v>52500</v>
      </c>
      <c r="J2020">
        <f t="shared" si="32"/>
        <v>558</v>
      </c>
    </row>
    <row r="2021" spans="1:10">
      <c r="A2021" s="4" t="s">
        <v>1107</v>
      </c>
      <c r="B2021" s="4">
        <v>1197831</v>
      </c>
      <c r="C2021" s="5">
        <v>44231</v>
      </c>
      <c r="D2021" s="4" t="s">
        <v>283</v>
      </c>
      <c r="E2021" s="12" t="s">
        <v>1087</v>
      </c>
      <c r="F2021" s="13">
        <v>400</v>
      </c>
      <c r="G2021">
        <v>250</v>
      </c>
      <c r="H2021">
        <v>100000</v>
      </c>
      <c r="I2021" s="10">
        <v>25000</v>
      </c>
      <c r="J2021">
        <f t="shared" si="32"/>
        <v>558</v>
      </c>
    </row>
    <row r="2022" spans="1:10">
      <c r="A2022" s="4" t="s">
        <v>1107</v>
      </c>
      <c r="B2022" s="4">
        <v>1197831</v>
      </c>
      <c r="C2022" s="5">
        <v>44231</v>
      </c>
      <c r="D2022" s="4" t="s">
        <v>283</v>
      </c>
      <c r="E2022" s="12" t="s">
        <v>1087</v>
      </c>
      <c r="F2022" s="13">
        <v>350</v>
      </c>
      <c r="G2022">
        <v>450</v>
      </c>
      <c r="H2022">
        <v>157500</v>
      </c>
      <c r="I2022" s="10">
        <v>70875</v>
      </c>
      <c r="J2022">
        <f t="shared" si="32"/>
        <v>558</v>
      </c>
    </row>
    <row r="2023" spans="1:10">
      <c r="A2023" s="4" t="s">
        <v>1107</v>
      </c>
      <c r="B2023" s="4">
        <v>1197831</v>
      </c>
      <c r="C2023" s="5">
        <v>44261</v>
      </c>
      <c r="D2023" s="4" t="s">
        <v>283</v>
      </c>
      <c r="E2023" s="12" t="s">
        <v>1087</v>
      </c>
      <c r="F2023" s="13">
        <v>300</v>
      </c>
      <c r="G2023">
        <v>625</v>
      </c>
      <c r="H2023">
        <v>187500</v>
      </c>
      <c r="I2023" s="10">
        <v>65625</v>
      </c>
      <c r="J2023">
        <f t="shared" si="32"/>
        <v>558</v>
      </c>
    </row>
    <row r="2024" spans="1:10">
      <c r="A2024" s="4" t="s">
        <v>1107</v>
      </c>
      <c r="B2024" s="4">
        <v>1197831</v>
      </c>
      <c r="C2024" s="5">
        <v>44261</v>
      </c>
      <c r="D2024" s="4" t="s">
        <v>283</v>
      </c>
      <c r="E2024" s="12" t="s">
        <v>1086</v>
      </c>
      <c r="F2024" s="13">
        <v>400.00000000000006</v>
      </c>
      <c r="G2024">
        <v>625</v>
      </c>
      <c r="H2024">
        <v>250000.00000000003</v>
      </c>
      <c r="I2024" s="10">
        <v>87500</v>
      </c>
      <c r="J2024">
        <f t="shared" si="32"/>
        <v>558</v>
      </c>
    </row>
    <row r="2025" spans="1:10">
      <c r="A2025" s="4" t="s">
        <v>1107</v>
      </c>
      <c r="B2025" s="4">
        <v>1197831</v>
      </c>
      <c r="C2025" s="5">
        <v>44261</v>
      </c>
      <c r="D2025" s="4" t="s">
        <v>283</v>
      </c>
      <c r="E2025" s="12" t="s">
        <v>1087</v>
      </c>
      <c r="F2025" s="13">
        <v>300</v>
      </c>
      <c r="G2025">
        <v>450</v>
      </c>
      <c r="H2025">
        <v>135000</v>
      </c>
      <c r="I2025" s="10">
        <v>47250</v>
      </c>
      <c r="J2025">
        <f t="shared" si="32"/>
        <v>558</v>
      </c>
    </row>
    <row r="2026" spans="1:10">
      <c r="A2026" s="4" t="s">
        <v>1107</v>
      </c>
      <c r="B2026" s="4">
        <v>1197831</v>
      </c>
      <c r="C2026" s="5">
        <v>44261</v>
      </c>
      <c r="D2026" s="4" t="s">
        <v>283</v>
      </c>
      <c r="E2026" s="12" t="s">
        <v>1086</v>
      </c>
      <c r="F2026" s="13">
        <v>350</v>
      </c>
      <c r="G2026">
        <v>350</v>
      </c>
      <c r="H2026">
        <v>122500</v>
      </c>
      <c r="I2026" s="10">
        <v>55125</v>
      </c>
      <c r="J2026">
        <f t="shared" si="32"/>
        <v>558</v>
      </c>
    </row>
    <row r="2027" spans="1:10">
      <c r="A2027" s="4" t="s">
        <v>1107</v>
      </c>
      <c r="B2027" s="4">
        <v>1197831</v>
      </c>
      <c r="C2027" s="5">
        <v>44261</v>
      </c>
      <c r="D2027" s="4" t="s">
        <v>283</v>
      </c>
      <c r="E2027" s="12" t="s">
        <v>1087</v>
      </c>
      <c r="F2027" s="13">
        <v>400</v>
      </c>
      <c r="G2027">
        <v>250</v>
      </c>
      <c r="H2027">
        <v>100000</v>
      </c>
      <c r="I2027" s="10">
        <v>30000</v>
      </c>
      <c r="J2027">
        <f t="shared" si="32"/>
        <v>558</v>
      </c>
    </row>
    <row r="2028" spans="1:10">
      <c r="A2028" s="4" t="s">
        <v>1107</v>
      </c>
      <c r="B2028" s="4">
        <v>1197831</v>
      </c>
      <c r="C2028" s="5">
        <v>44261</v>
      </c>
      <c r="D2028" s="4" t="s">
        <v>283</v>
      </c>
      <c r="E2028" s="12" t="s">
        <v>1087</v>
      </c>
      <c r="F2028" s="13">
        <v>350</v>
      </c>
      <c r="G2028">
        <v>400</v>
      </c>
      <c r="H2028">
        <v>140000</v>
      </c>
      <c r="I2028" s="10">
        <v>70000</v>
      </c>
      <c r="J2028">
        <f t="shared" si="32"/>
        <v>558</v>
      </c>
    </row>
    <row r="2029" spans="1:10">
      <c r="A2029" s="4" t="s">
        <v>1107</v>
      </c>
      <c r="B2029" s="4">
        <v>1197831</v>
      </c>
      <c r="C2029" s="5">
        <v>44291</v>
      </c>
      <c r="D2029" s="4" t="s">
        <v>283</v>
      </c>
      <c r="E2029" s="12" t="s">
        <v>1086</v>
      </c>
      <c r="F2029" s="13">
        <v>200.00000000000003</v>
      </c>
      <c r="G2029">
        <v>650</v>
      </c>
      <c r="H2029">
        <v>130000.00000000001</v>
      </c>
      <c r="I2029" s="10">
        <v>45500</v>
      </c>
      <c r="J2029">
        <f t="shared" si="32"/>
        <v>558</v>
      </c>
    </row>
    <row r="2030" spans="1:10">
      <c r="A2030" s="4" t="s">
        <v>1107</v>
      </c>
      <c r="B2030" s="4">
        <v>1197831</v>
      </c>
      <c r="C2030" s="5">
        <v>44291</v>
      </c>
      <c r="D2030" s="4" t="s">
        <v>283</v>
      </c>
      <c r="E2030" s="12" t="s">
        <v>1087</v>
      </c>
      <c r="F2030" s="13">
        <v>300</v>
      </c>
      <c r="G2030">
        <v>650</v>
      </c>
      <c r="H2030">
        <v>195000</v>
      </c>
      <c r="I2030" s="10">
        <v>68250</v>
      </c>
      <c r="J2030">
        <f t="shared" si="32"/>
        <v>558</v>
      </c>
    </row>
    <row r="2031" spans="1:10">
      <c r="A2031" s="4" t="s">
        <v>1107</v>
      </c>
      <c r="B2031" s="4">
        <v>1197831</v>
      </c>
      <c r="C2031" s="5">
        <v>44291</v>
      </c>
      <c r="D2031" s="4" t="s">
        <v>283</v>
      </c>
      <c r="E2031" s="12" t="s">
        <v>1086</v>
      </c>
      <c r="F2031" s="13">
        <v>250.00000000000003</v>
      </c>
      <c r="G2031">
        <v>475</v>
      </c>
      <c r="H2031">
        <v>118750.00000000001</v>
      </c>
      <c r="I2031" s="10">
        <v>41562.5</v>
      </c>
      <c r="J2031">
        <f t="shared" si="32"/>
        <v>558</v>
      </c>
    </row>
    <row r="2032" spans="1:10">
      <c r="A2032" s="4" t="s">
        <v>1107</v>
      </c>
      <c r="B2032" s="4">
        <v>1197831</v>
      </c>
      <c r="C2032" s="5">
        <v>44291</v>
      </c>
      <c r="D2032" s="4" t="s">
        <v>283</v>
      </c>
      <c r="E2032" s="12" t="s">
        <v>1087</v>
      </c>
      <c r="F2032" s="13">
        <v>300</v>
      </c>
      <c r="G2032">
        <v>375</v>
      </c>
      <c r="H2032">
        <v>112500</v>
      </c>
      <c r="I2032" s="10">
        <v>50625</v>
      </c>
      <c r="J2032">
        <f t="shared" si="32"/>
        <v>558</v>
      </c>
    </row>
    <row r="2033" spans="1:10">
      <c r="A2033" s="4" t="s">
        <v>1107</v>
      </c>
      <c r="B2033" s="4">
        <v>1197831</v>
      </c>
      <c r="C2033" s="5">
        <v>44291</v>
      </c>
      <c r="D2033" s="4" t="s">
        <v>283</v>
      </c>
      <c r="E2033" s="12" t="s">
        <v>1087</v>
      </c>
      <c r="F2033" s="13">
        <v>350</v>
      </c>
      <c r="G2033">
        <v>275</v>
      </c>
      <c r="H2033">
        <v>96250</v>
      </c>
      <c r="I2033" s="10">
        <v>28875</v>
      </c>
      <c r="J2033">
        <f t="shared" si="32"/>
        <v>558</v>
      </c>
    </row>
    <row r="2034" spans="1:10">
      <c r="A2034" s="4" t="s">
        <v>1107</v>
      </c>
      <c r="B2034" s="4">
        <v>1197831</v>
      </c>
      <c r="C2034" s="5">
        <v>44291</v>
      </c>
      <c r="D2034" s="4" t="s">
        <v>283</v>
      </c>
      <c r="E2034" s="12" t="s">
        <v>1087</v>
      </c>
      <c r="F2034" s="13">
        <v>300</v>
      </c>
      <c r="G2034">
        <v>550</v>
      </c>
      <c r="H2034">
        <v>165000</v>
      </c>
      <c r="I2034" s="10">
        <v>82500</v>
      </c>
      <c r="J2034">
        <f t="shared" si="32"/>
        <v>558</v>
      </c>
    </row>
    <row r="2035" spans="1:10">
      <c r="A2035" s="4" t="s">
        <v>1107</v>
      </c>
      <c r="B2035" s="4">
        <v>1197831</v>
      </c>
      <c r="C2035" s="5">
        <v>44321</v>
      </c>
      <c r="D2035" s="4" t="s">
        <v>283</v>
      </c>
      <c r="E2035" s="12" t="s">
        <v>1087</v>
      </c>
      <c r="F2035" s="13">
        <v>200</v>
      </c>
      <c r="G2035">
        <v>700</v>
      </c>
      <c r="H2035">
        <v>140000</v>
      </c>
      <c r="I2035" s="10">
        <v>49000</v>
      </c>
      <c r="J2035">
        <f t="shared" si="32"/>
        <v>558</v>
      </c>
    </row>
    <row r="2036" spans="1:10">
      <c r="A2036" s="4" t="s">
        <v>1107</v>
      </c>
      <c r="B2036" s="4">
        <v>1197831</v>
      </c>
      <c r="C2036" s="5">
        <v>44321</v>
      </c>
      <c r="D2036" s="4" t="s">
        <v>283</v>
      </c>
      <c r="E2036" s="12" t="s">
        <v>1086</v>
      </c>
      <c r="F2036" s="13">
        <v>300</v>
      </c>
      <c r="G2036">
        <v>725</v>
      </c>
      <c r="H2036">
        <v>217500</v>
      </c>
      <c r="I2036" s="10">
        <v>76125</v>
      </c>
      <c r="J2036">
        <f t="shared" si="32"/>
        <v>558</v>
      </c>
    </row>
    <row r="2037" spans="1:10">
      <c r="A2037" s="4" t="s">
        <v>1107</v>
      </c>
      <c r="B2037" s="4">
        <v>1197831</v>
      </c>
      <c r="C2037" s="5">
        <v>44321</v>
      </c>
      <c r="D2037" s="4" t="s">
        <v>283</v>
      </c>
      <c r="E2037" s="12" t="s">
        <v>1087</v>
      </c>
      <c r="F2037" s="13">
        <v>250</v>
      </c>
      <c r="G2037">
        <v>575</v>
      </c>
      <c r="H2037">
        <v>143750</v>
      </c>
      <c r="I2037" s="10">
        <v>50312.5</v>
      </c>
      <c r="J2037">
        <f t="shared" si="32"/>
        <v>558</v>
      </c>
    </row>
    <row r="2038" spans="1:10">
      <c r="A2038" s="4" t="s">
        <v>1107</v>
      </c>
      <c r="B2038" s="4">
        <v>1197831</v>
      </c>
      <c r="C2038" s="5">
        <v>44321</v>
      </c>
      <c r="D2038" s="4" t="s">
        <v>283</v>
      </c>
      <c r="E2038" s="12" t="s">
        <v>1087</v>
      </c>
      <c r="F2038" s="13">
        <v>350</v>
      </c>
      <c r="G2038">
        <v>500</v>
      </c>
      <c r="H2038">
        <v>175000</v>
      </c>
      <c r="I2038" s="10">
        <v>78750</v>
      </c>
      <c r="J2038">
        <f t="shared" si="32"/>
        <v>558</v>
      </c>
    </row>
    <row r="2039" spans="1:10">
      <c r="A2039" s="4" t="s">
        <v>1107</v>
      </c>
      <c r="B2039" s="4">
        <v>1197831</v>
      </c>
      <c r="C2039" s="5">
        <v>44321</v>
      </c>
      <c r="D2039" s="4" t="s">
        <v>283</v>
      </c>
      <c r="E2039" s="12" t="s">
        <v>1087</v>
      </c>
      <c r="F2039" s="13">
        <v>500</v>
      </c>
      <c r="G2039">
        <v>400</v>
      </c>
      <c r="H2039">
        <v>200000</v>
      </c>
      <c r="I2039" s="10">
        <v>60000</v>
      </c>
      <c r="J2039">
        <f t="shared" si="32"/>
        <v>558</v>
      </c>
    </row>
    <row r="2040" spans="1:10">
      <c r="A2040" s="4" t="s">
        <v>1107</v>
      </c>
      <c r="B2040" s="4">
        <v>1197831</v>
      </c>
      <c r="C2040" s="5">
        <v>44321</v>
      </c>
      <c r="D2040" s="4" t="s">
        <v>283</v>
      </c>
      <c r="E2040" s="12" t="s">
        <v>1087</v>
      </c>
      <c r="F2040" s="13">
        <v>450</v>
      </c>
      <c r="G2040">
        <v>750</v>
      </c>
      <c r="H2040">
        <v>337500</v>
      </c>
      <c r="I2040" s="10">
        <v>168750</v>
      </c>
      <c r="J2040">
        <f t="shared" si="32"/>
        <v>558</v>
      </c>
    </row>
    <row r="2041" spans="1:10">
      <c r="A2041" s="4" t="s">
        <v>1107</v>
      </c>
      <c r="B2041" s="4">
        <v>1197831</v>
      </c>
      <c r="C2041" s="5">
        <v>44351</v>
      </c>
      <c r="D2041" s="4" t="s">
        <v>283</v>
      </c>
      <c r="E2041" s="12" t="s">
        <v>1086</v>
      </c>
      <c r="F2041" s="13">
        <v>450</v>
      </c>
      <c r="G2041">
        <v>750</v>
      </c>
      <c r="H2041">
        <v>337500</v>
      </c>
      <c r="I2041" s="10">
        <v>118125</v>
      </c>
      <c r="J2041">
        <f t="shared" si="32"/>
        <v>558</v>
      </c>
    </row>
    <row r="2042" spans="1:10">
      <c r="A2042" s="4" t="s">
        <v>1107</v>
      </c>
      <c r="B2042" s="4">
        <v>1197831</v>
      </c>
      <c r="C2042" s="5">
        <v>44351</v>
      </c>
      <c r="D2042" s="4" t="s">
        <v>283</v>
      </c>
      <c r="E2042" s="12" t="s">
        <v>1086</v>
      </c>
      <c r="F2042" s="13">
        <v>500</v>
      </c>
      <c r="G2042">
        <v>750</v>
      </c>
      <c r="H2042">
        <v>375000</v>
      </c>
      <c r="I2042" s="10">
        <v>131250</v>
      </c>
      <c r="J2042">
        <f t="shared" si="32"/>
        <v>558</v>
      </c>
    </row>
    <row r="2043" spans="1:10">
      <c r="A2043" s="4" t="s">
        <v>1107</v>
      </c>
      <c r="B2043" s="4">
        <v>1197831</v>
      </c>
      <c r="C2043" s="5">
        <v>44351</v>
      </c>
      <c r="D2043" s="4" t="s">
        <v>283</v>
      </c>
      <c r="E2043" s="12" t="s">
        <v>1087</v>
      </c>
      <c r="F2043" s="13">
        <v>500</v>
      </c>
      <c r="G2043">
        <v>600</v>
      </c>
      <c r="H2043">
        <v>300000</v>
      </c>
      <c r="I2043" s="10">
        <v>105000</v>
      </c>
      <c r="J2043">
        <f t="shared" si="32"/>
        <v>558</v>
      </c>
    </row>
    <row r="2044" spans="1:10">
      <c r="A2044" s="4" t="s">
        <v>1107</v>
      </c>
      <c r="B2044" s="4">
        <v>1197831</v>
      </c>
      <c r="C2044" s="5">
        <v>44351</v>
      </c>
      <c r="D2044" s="4" t="s">
        <v>283</v>
      </c>
      <c r="E2044" s="12" t="s">
        <v>1086</v>
      </c>
      <c r="F2044" s="13">
        <v>500</v>
      </c>
      <c r="G2044">
        <v>550</v>
      </c>
      <c r="H2044">
        <v>275000</v>
      </c>
      <c r="I2044" s="10">
        <v>123750</v>
      </c>
      <c r="J2044">
        <f t="shared" si="32"/>
        <v>558</v>
      </c>
    </row>
    <row r="2045" spans="1:10">
      <c r="A2045" s="4" t="s">
        <v>1107</v>
      </c>
      <c r="B2045" s="4">
        <v>1197831</v>
      </c>
      <c r="C2045" s="5">
        <v>44351</v>
      </c>
      <c r="D2045" s="4" t="s">
        <v>283</v>
      </c>
      <c r="E2045" s="12" t="s">
        <v>1086</v>
      </c>
      <c r="F2045" s="13">
        <v>550</v>
      </c>
      <c r="G2045">
        <v>450</v>
      </c>
      <c r="H2045">
        <v>247500</v>
      </c>
      <c r="I2045" s="10">
        <v>74250</v>
      </c>
      <c r="J2045">
        <f t="shared" si="32"/>
        <v>558</v>
      </c>
    </row>
    <row r="2046" spans="1:10">
      <c r="A2046" s="4" t="s">
        <v>1107</v>
      </c>
      <c r="B2046" s="4">
        <v>1197831</v>
      </c>
      <c r="C2046" s="5">
        <v>44351</v>
      </c>
      <c r="D2046" s="4" t="s">
        <v>283</v>
      </c>
      <c r="E2046" s="12" t="s">
        <v>1087</v>
      </c>
      <c r="F2046" s="13">
        <v>600</v>
      </c>
      <c r="G2046">
        <v>825</v>
      </c>
      <c r="H2046">
        <v>495000</v>
      </c>
      <c r="I2046" s="10">
        <v>247500</v>
      </c>
      <c r="J2046">
        <f t="shared" si="32"/>
        <v>558</v>
      </c>
    </row>
    <row r="2047" spans="1:10">
      <c r="A2047" s="4" t="s">
        <v>1107</v>
      </c>
      <c r="B2047" s="4">
        <v>1197831</v>
      </c>
      <c r="C2047" s="5">
        <v>44383</v>
      </c>
      <c r="D2047" s="4" t="s">
        <v>283</v>
      </c>
      <c r="E2047" s="12" t="s">
        <v>1087</v>
      </c>
      <c r="F2047" s="13">
        <v>500</v>
      </c>
      <c r="G2047">
        <v>775</v>
      </c>
      <c r="H2047">
        <v>387500</v>
      </c>
      <c r="I2047" s="10">
        <v>155000</v>
      </c>
      <c r="J2047">
        <f t="shared" si="32"/>
        <v>558</v>
      </c>
    </row>
    <row r="2048" spans="1:10">
      <c r="A2048" s="4" t="s">
        <v>1107</v>
      </c>
      <c r="B2048" s="4">
        <v>1197831</v>
      </c>
      <c r="C2048" s="5">
        <v>44383</v>
      </c>
      <c r="D2048" s="4" t="s">
        <v>283</v>
      </c>
      <c r="E2048" s="12" t="s">
        <v>1087</v>
      </c>
      <c r="F2048" s="13">
        <v>550</v>
      </c>
      <c r="G2048">
        <v>775</v>
      </c>
      <c r="H2048">
        <v>426250</v>
      </c>
      <c r="I2048" s="10">
        <v>170500</v>
      </c>
      <c r="J2048">
        <f t="shared" si="32"/>
        <v>558</v>
      </c>
    </row>
    <row r="2049" spans="1:10">
      <c r="A2049" s="4" t="s">
        <v>1107</v>
      </c>
      <c r="B2049" s="4">
        <v>1197831</v>
      </c>
      <c r="C2049" s="5">
        <v>44383</v>
      </c>
      <c r="D2049" s="4" t="s">
        <v>283</v>
      </c>
      <c r="E2049" s="12" t="s">
        <v>1087</v>
      </c>
      <c r="F2049" s="13">
        <v>500</v>
      </c>
      <c r="G2049">
        <v>925</v>
      </c>
      <c r="H2049">
        <v>462500</v>
      </c>
      <c r="I2049" s="10">
        <v>185000</v>
      </c>
      <c r="J2049">
        <f t="shared" si="32"/>
        <v>558</v>
      </c>
    </row>
    <row r="2050" spans="1:10">
      <c r="A2050" s="4" t="s">
        <v>1107</v>
      </c>
      <c r="B2050" s="4">
        <v>1197831</v>
      </c>
      <c r="C2050" s="5">
        <v>44383</v>
      </c>
      <c r="D2050" s="4" t="s">
        <v>283</v>
      </c>
      <c r="E2050" s="12" t="s">
        <v>1087</v>
      </c>
      <c r="F2050" s="13">
        <v>500</v>
      </c>
      <c r="G2050">
        <v>525</v>
      </c>
      <c r="H2050">
        <v>262500</v>
      </c>
      <c r="I2050" s="10">
        <v>131250</v>
      </c>
      <c r="J2050">
        <f t="shared" si="32"/>
        <v>558</v>
      </c>
    </row>
    <row r="2051" spans="1:10">
      <c r="A2051" s="4" t="s">
        <v>1107</v>
      </c>
      <c r="B2051" s="4">
        <v>1197831</v>
      </c>
      <c r="C2051" s="5">
        <v>44383</v>
      </c>
      <c r="D2051" s="4" t="s">
        <v>283</v>
      </c>
      <c r="E2051" s="12" t="s">
        <v>1086</v>
      </c>
      <c r="F2051" s="13">
        <v>550</v>
      </c>
      <c r="G2051">
        <v>525</v>
      </c>
      <c r="H2051">
        <v>288750</v>
      </c>
      <c r="I2051" s="10">
        <v>101062.5</v>
      </c>
      <c r="J2051">
        <f t="shared" si="32"/>
        <v>558</v>
      </c>
    </row>
    <row r="2052" spans="1:10">
      <c r="A2052" s="4" t="s">
        <v>1107</v>
      </c>
      <c r="B2052" s="4">
        <v>1197831</v>
      </c>
      <c r="C2052" s="5">
        <v>44383</v>
      </c>
      <c r="D2052" s="4" t="s">
        <v>283</v>
      </c>
      <c r="E2052" s="12" t="s">
        <v>1087</v>
      </c>
      <c r="F2052" s="13">
        <v>649.99999999999989</v>
      </c>
      <c r="G2052">
        <v>800</v>
      </c>
      <c r="H2052">
        <v>519999.99999999994</v>
      </c>
      <c r="I2052" s="10">
        <v>286000</v>
      </c>
      <c r="J2052">
        <f t="shared" si="32"/>
        <v>558</v>
      </c>
    </row>
    <row r="2053" spans="1:10">
      <c r="A2053" s="4" t="s">
        <v>1107</v>
      </c>
      <c r="B2053" s="4">
        <v>1197831</v>
      </c>
      <c r="C2053" s="5">
        <v>44416</v>
      </c>
      <c r="D2053" s="4" t="s">
        <v>283</v>
      </c>
      <c r="E2053" s="12" t="s">
        <v>1087</v>
      </c>
      <c r="F2053" s="13">
        <v>500</v>
      </c>
      <c r="G2053">
        <v>750</v>
      </c>
      <c r="H2053">
        <v>375000</v>
      </c>
      <c r="I2053" s="10">
        <v>150000</v>
      </c>
      <c r="J2053">
        <f t="shared" ref="J2053:J2116" si="33">VLOOKUP(A2053,L$9:M$14,2,0)</f>
        <v>558</v>
      </c>
    </row>
    <row r="2054" spans="1:10">
      <c r="A2054" s="4" t="s">
        <v>1107</v>
      </c>
      <c r="B2054" s="4">
        <v>1197831</v>
      </c>
      <c r="C2054" s="5">
        <v>44416</v>
      </c>
      <c r="D2054" s="4" t="s">
        <v>283</v>
      </c>
      <c r="E2054" s="12" t="s">
        <v>1087</v>
      </c>
      <c r="F2054" s="13">
        <v>550</v>
      </c>
      <c r="G2054">
        <v>750</v>
      </c>
      <c r="H2054">
        <v>412500</v>
      </c>
      <c r="I2054" s="10">
        <v>165000</v>
      </c>
      <c r="J2054">
        <f t="shared" si="33"/>
        <v>558</v>
      </c>
    </row>
    <row r="2055" spans="1:10">
      <c r="A2055" s="4" t="s">
        <v>1107</v>
      </c>
      <c r="B2055" s="4">
        <v>1197831</v>
      </c>
      <c r="C2055" s="5">
        <v>44416</v>
      </c>
      <c r="D2055" s="4" t="s">
        <v>283</v>
      </c>
      <c r="E2055" s="12" t="s">
        <v>1087</v>
      </c>
      <c r="F2055" s="13">
        <v>500</v>
      </c>
      <c r="G2055">
        <v>925</v>
      </c>
      <c r="H2055">
        <v>462500</v>
      </c>
      <c r="I2055" s="10">
        <v>185000</v>
      </c>
      <c r="J2055">
        <f t="shared" si="33"/>
        <v>558</v>
      </c>
    </row>
    <row r="2056" spans="1:10">
      <c r="A2056" s="4" t="s">
        <v>1107</v>
      </c>
      <c r="B2056" s="4">
        <v>1197831</v>
      </c>
      <c r="C2056" s="5">
        <v>44416</v>
      </c>
      <c r="D2056" s="4" t="s">
        <v>283</v>
      </c>
      <c r="E2056" s="12" t="s">
        <v>1087</v>
      </c>
      <c r="F2056" s="13">
        <v>500</v>
      </c>
      <c r="G2056">
        <v>475</v>
      </c>
      <c r="H2056">
        <v>237500</v>
      </c>
      <c r="I2056" s="10">
        <v>118750</v>
      </c>
      <c r="J2056">
        <f t="shared" si="33"/>
        <v>558</v>
      </c>
    </row>
    <row r="2057" spans="1:10">
      <c r="A2057" s="4" t="s">
        <v>1107</v>
      </c>
      <c r="B2057" s="4">
        <v>1197831</v>
      </c>
      <c r="C2057" s="5">
        <v>44416</v>
      </c>
      <c r="D2057" s="4" t="s">
        <v>283</v>
      </c>
      <c r="E2057" s="12" t="s">
        <v>1086</v>
      </c>
      <c r="F2057" s="13">
        <v>550.00000000000011</v>
      </c>
      <c r="G2057">
        <v>475</v>
      </c>
      <c r="H2057">
        <v>261250.00000000003</v>
      </c>
      <c r="I2057" s="10">
        <v>91437.5</v>
      </c>
      <c r="J2057">
        <f t="shared" si="33"/>
        <v>558</v>
      </c>
    </row>
    <row r="2058" spans="1:10">
      <c r="A2058" s="4" t="s">
        <v>1107</v>
      </c>
      <c r="B2058" s="4">
        <v>1197831</v>
      </c>
      <c r="C2058" s="5">
        <v>44416</v>
      </c>
      <c r="D2058" s="4" t="s">
        <v>283</v>
      </c>
      <c r="E2058" s="12" t="s">
        <v>1086</v>
      </c>
      <c r="F2058" s="13">
        <v>599.99999999999989</v>
      </c>
      <c r="G2058">
        <v>725</v>
      </c>
      <c r="H2058">
        <v>434999.99999999994</v>
      </c>
      <c r="I2058" s="10">
        <v>239250</v>
      </c>
      <c r="J2058">
        <f t="shared" si="33"/>
        <v>558</v>
      </c>
    </row>
    <row r="2059" spans="1:10">
      <c r="A2059" s="4" t="s">
        <v>1107</v>
      </c>
      <c r="B2059" s="4">
        <v>1197831</v>
      </c>
      <c r="C2059" s="5">
        <v>44444</v>
      </c>
      <c r="D2059" s="4" t="s">
        <v>283</v>
      </c>
      <c r="E2059" s="12" t="s">
        <v>1086</v>
      </c>
      <c r="F2059" s="13">
        <v>550</v>
      </c>
      <c r="G2059">
        <v>675</v>
      </c>
      <c r="H2059">
        <v>371250</v>
      </c>
      <c r="I2059" s="10">
        <v>148500</v>
      </c>
      <c r="J2059">
        <f t="shared" si="33"/>
        <v>558</v>
      </c>
    </row>
    <row r="2060" spans="1:10">
      <c r="A2060" s="4" t="s">
        <v>1107</v>
      </c>
      <c r="B2060" s="4">
        <v>1197831</v>
      </c>
      <c r="C2060" s="5">
        <v>44444</v>
      </c>
      <c r="D2060" s="4" t="s">
        <v>283</v>
      </c>
      <c r="E2060" s="12" t="s">
        <v>1087</v>
      </c>
      <c r="F2060" s="13">
        <v>550</v>
      </c>
      <c r="G2060">
        <v>625</v>
      </c>
      <c r="H2060">
        <v>343750</v>
      </c>
      <c r="I2060" s="10">
        <v>137500</v>
      </c>
      <c r="J2060">
        <f t="shared" si="33"/>
        <v>558</v>
      </c>
    </row>
    <row r="2061" spans="1:10">
      <c r="A2061" s="4" t="s">
        <v>1107</v>
      </c>
      <c r="B2061" s="4">
        <v>1197831</v>
      </c>
      <c r="C2061" s="5">
        <v>44444</v>
      </c>
      <c r="D2061" s="4" t="s">
        <v>283</v>
      </c>
      <c r="E2061" s="12" t="s">
        <v>1086</v>
      </c>
      <c r="F2061" s="13">
        <v>600</v>
      </c>
      <c r="G2061">
        <v>675</v>
      </c>
      <c r="H2061">
        <v>405000</v>
      </c>
      <c r="I2061" s="10">
        <v>162000</v>
      </c>
      <c r="J2061">
        <f t="shared" si="33"/>
        <v>558</v>
      </c>
    </row>
    <row r="2062" spans="1:10">
      <c r="A2062" s="4" t="s">
        <v>1107</v>
      </c>
      <c r="B2062" s="4">
        <v>1197831</v>
      </c>
      <c r="C2062" s="5">
        <v>44444</v>
      </c>
      <c r="D2062" s="4" t="s">
        <v>283</v>
      </c>
      <c r="E2062" s="12" t="s">
        <v>1087</v>
      </c>
      <c r="F2062" s="13">
        <v>600</v>
      </c>
      <c r="G2062">
        <v>400</v>
      </c>
      <c r="H2062">
        <v>240000</v>
      </c>
      <c r="I2062" s="10">
        <v>120000</v>
      </c>
      <c r="J2062">
        <f t="shared" si="33"/>
        <v>558</v>
      </c>
    </row>
    <row r="2063" spans="1:10">
      <c r="A2063" s="4" t="s">
        <v>1107</v>
      </c>
      <c r="B2063" s="4">
        <v>1197831</v>
      </c>
      <c r="C2063" s="5">
        <v>44444</v>
      </c>
      <c r="D2063" s="4" t="s">
        <v>283</v>
      </c>
      <c r="E2063" s="12" t="s">
        <v>1087</v>
      </c>
      <c r="F2063" s="13">
        <v>550</v>
      </c>
      <c r="G2063">
        <v>400</v>
      </c>
      <c r="H2063">
        <v>220000</v>
      </c>
      <c r="I2063" s="10">
        <v>77000</v>
      </c>
      <c r="J2063">
        <f t="shared" si="33"/>
        <v>558</v>
      </c>
    </row>
    <row r="2064" spans="1:10">
      <c r="A2064" s="4" t="s">
        <v>1107</v>
      </c>
      <c r="B2064" s="4">
        <v>1197831</v>
      </c>
      <c r="C2064" s="5">
        <v>44444</v>
      </c>
      <c r="D2064" s="4" t="s">
        <v>283</v>
      </c>
      <c r="E2064" s="12" t="s">
        <v>1086</v>
      </c>
      <c r="F2064" s="13">
        <v>500</v>
      </c>
      <c r="G2064">
        <v>625</v>
      </c>
      <c r="H2064">
        <v>312500</v>
      </c>
      <c r="I2064" s="10">
        <v>171875</v>
      </c>
      <c r="J2064">
        <f t="shared" si="33"/>
        <v>558</v>
      </c>
    </row>
    <row r="2065" spans="1:10">
      <c r="A2065" s="4" t="s">
        <v>1107</v>
      </c>
      <c r="B2065" s="4">
        <v>1197831</v>
      </c>
      <c r="C2065" s="5">
        <v>44473</v>
      </c>
      <c r="D2065" s="4" t="s">
        <v>283</v>
      </c>
      <c r="E2065" s="12" t="s">
        <v>1087</v>
      </c>
      <c r="F2065" s="13">
        <v>400</v>
      </c>
      <c r="G2065">
        <v>575</v>
      </c>
      <c r="H2065">
        <v>230000</v>
      </c>
      <c r="I2065" s="10">
        <v>92000</v>
      </c>
      <c r="J2065">
        <f t="shared" si="33"/>
        <v>558</v>
      </c>
    </row>
    <row r="2066" spans="1:10">
      <c r="A2066" s="4" t="s">
        <v>1107</v>
      </c>
      <c r="B2066" s="4">
        <v>1197831</v>
      </c>
      <c r="C2066" s="5">
        <v>44473</v>
      </c>
      <c r="D2066" s="4" t="s">
        <v>283</v>
      </c>
      <c r="E2066" s="12" t="s">
        <v>1087</v>
      </c>
      <c r="F2066" s="13">
        <v>400</v>
      </c>
      <c r="G2066">
        <v>575</v>
      </c>
      <c r="H2066">
        <v>230000</v>
      </c>
      <c r="I2066" s="10">
        <v>92000</v>
      </c>
      <c r="J2066">
        <f t="shared" si="33"/>
        <v>558</v>
      </c>
    </row>
    <row r="2067" spans="1:10">
      <c r="A2067" s="4" t="s">
        <v>1107</v>
      </c>
      <c r="B2067" s="4">
        <v>1197831</v>
      </c>
      <c r="C2067" s="5">
        <v>44473</v>
      </c>
      <c r="D2067" s="4" t="s">
        <v>283</v>
      </c>
      <c r="E2067" s="12" t="s">
        <v>1086</v>
      </c>
      <c r="F2067" s="13">
        <v>450</v>
      </c>
      <c r="G2067">
        <v>525</v>
      </c>
      <c r="H2067">
        <v>236250</v>
      </c>
      <c r="I2067" s="10">
        <v>94500</v>
      </c>
      <c r="J2067">
        <f t="shared" si="33"/>
        <v>558</v>
      </c>
    </row>
    <row r="2068" spans="1:10">
      <c r="A2068" s="4" t="s">
        <v>1107</v>
      </c>
      <c r="B2068" s="4">
        <v>1197831</v>
      </c>
      <c r="C2068" s="5">
        <v>44473</v>
      </c>
      <c r="D2068" s="4" t="s">
        <v>283</v>
      </c>
      <c r="E2068" s="12" t="s">
        <v>1086</v>
      </c>
      <c r="F2068" s="13">
        <v>450</v>
      </c>
      <c r="G2068">
        <v>375</v>
      </c>
      <c r="H2068">
        <v>168750</v>
      </c>
      <c r="I2068" s="10">
        <v>84375</v>
      </c>
      <c r="J2068">
        <f t="shared" si="33"/>
        <v>558</v>
      </c>
    </row>
    <row r="2069" spans="1:10">
      <c r="A2069" s="4" t="s">
        <v>1107</v>
      </c>
      <c r="B2069" s="4">
        <v>1197831</v>
      </c>
      <c r="C2069" s="5">
        <v>44473</v>
      </c>
      <c r="D2069" s="4" t="s">
        <v>283</v>
      </c>
      <c r="E2069" s="12" t="s">
        <v>1087</v>
      </c>
      <c r="F2069" s="13">
        <v>350.00000000000006</v>
      </c>
      <c r="G2069">
        <v>350</v>
      </c>
      <c r="H2069">
        <v>122500.00000000001</v>
      </c>
      <c r="I2069" s="10">
        <v>42875</v>
      </c>
      <c r="J2069">
        <f t="shared" si="33"/>
        <v>558</v>
      </c>
    </row>
    <row r="2070" spans="1:10">
      <c r="A2070" s="4" t="s">
        <v>1107</v>
      </c>
      <c r="B2070" s="4">
        <v>1197831</v>
      </c>
      <c r="C2070" s="5">
        <v>44473</v>
      </c>
      <c r="D2070" s="4" t="s">
        <v>283</v>
      </c>
      <c r="E2070" s="12" t="s">
        <v>1087</v>
      </c>
      <c r="F2070" s="13">
        <v>449.99999999999994</v>
      </c>
      <c r="G2070">
        <v>525</v>
      </c>
      <c r="H2070">
        <v>236249.99999999997</v>
      </c>
      <c r="I2070" s="10">
        <v>129937.5</v>
      </c>
      <c r="J2070">
        <f t="shared" si="33"/>
        <v>558</v>
      </c>
    </row>
    <row r="2071" spans="1:10">
      <c r="A2071" s="4" t="s">
        <v>1107</v>
      </c>
      <c r="B2071" s="4">
        <v>1197831</v>
      </c>
      <c r="C2071" s="5">
        <v>44505</v>
      </c>
      <c r="D2071" s="4" t="s">
        <v>283</v>
      </c>
      <c r="E2071" s="12" t="s">
        <v>1088</v>
      </c>
      <c r="F2071" s="13">
        <v>350</v>
      </c>
      <c r="G2071">
        <v>675</v>
      </c>
      <c r="H2071">
        <v>236250</v>
      </c>
      <c r="I2071" s="10">
        <v>94500</v>
      </c>
      <c r="J2071">
        <f t="shared" si="33"/>
        <v>558</v>
      </c>
    </row>
    <row r="2072" spans="1:10">
      <c r="A2072" s="4" t="s">
        <v>1107</v>
      </c>
      <c r="B2072" s="4">
        <v>1197831</v>
      </c>
      <c r="C2072" s="5">
        <v>44505</v>
      </c>
      <c r="D2072" s="4" t="s">
        <v>283</v>
      </c>
      <c r="E2072" s="12" t="s">
        <v>1087</v>
      </c>
      <c r="F2072" s="13">
        <v>350</v>
      </c>
      <c r="G2072">
        <v>675</v>
      </c>
      <c r="H2072">
        <v>236250</v>
      </c>
      <c r="I2072" s="10">
        <v>94500</v>
      </c>
      <c r="J2072">
        <f t="shared" si="33"/>
        <v>558</v>
      </c>
    </row>
    <row r="2073" spans="1:10">
      <c r="A2073" s="4" t="s">
        <v>1107</v>
      </c>
      <c r="B2073" s="4">
        <v>1197831</v>
      </c>
      <c r="C2073" s="5">
        <v>44505</v>
      </c>
      <c r="D2073" s="4" t="s">
        <v>283</v>
      </c>
      <c r="E2073" s="12" t="s">
        <v>1087</v>
      </c>
      <c r="F2073" s="13">
        <v>600</v>
      </c>
      <c r="G2073">
        <v>600</v>
      </c>
      <c r="H2073">
        <v>360000</v>
      </c>
      <c r="I2073" s="10">
        <v>144000</v>
      </c>
      <c r="J2073">
        <f t="shared" si="33"/>
        <v>558</v>
      </c>
    </row>
    <row r="2074" spans="1:10">
      <c r="A2074" s="4" t="s">
        <v>1107</v>
      </c>
      <c r="B2074" s="4">
        <v>1197831</v>
      </c>
      <c r="C2074" s="5">
        <v>44505</v>
      </c>
      <c r="D2074" s="4" t="s">
        <v>283</v>
      </c>
      <c r="E2074" s="12" t="s">
        <v>1087</v>
      </c>
      <c r="F2074" s="13">
        <v>600</v>
      </c>
      <c r="G2074">
        <v>450</v>
      </c>
      <c r="H2074">
        <v>270000</v>
      </c>
      <c r="I2074" s="10">
        <v>135000</v>
      </c>
      <c r="J2074">
        <f t="shared" si="33"/>
        <v>558</v>
      </c>
    </row>
    <row r="2075" spans="1:10">
      <c r="A2075" s="4" t="s">
        <v>1107</v>
      </c>
      <c r="B2075" s="4">
        <v>1197831</v>
      </c>
      <c r="C2075" s="5">
        <v>44505</v>
      </c>
      <c r="D2075" s="4" t="s">
        <v>283</v>
      </c>
      <c r="E2075" s="12" t="s">
        <v>1086</v>
      </c>
      <c r="F2075" s="13">
        <v>550.00000000000011</v>
      </c>
      <c r="G2075">
        <v>425</v>
      </c>
      <c r="H2075">
        <v>233750.00000000003</v>
      </c>
      <c r="I2075" s="10">
        <v>81812.5</v>
      </c>
      <c r="J2075">
        <f t="shared" si="33"/>
        <v>558</v>
      </c>
    </row>
    <row r="2076" spans="1:10">
      <c r="A2076" s="4" t="s">
        <v>1107</v>
      </c>
      <c r="B2076" s="4">
        <v>1197831</v>
      </c>
      <c r="C2076" s="5">
        <v>44505</v>
      </c>
      <c r="D2076" s="4" t="s">
        <v>283</v>
      </c>
      <c r="E2076" s="12" t="s">
        <v>1086</v>
      </c>
      <c r="F2076" s="13">
        <v>649.99999999999989</v>
      </c>
      <c r="G2076">
        <v>625</v>
      </c>
      <c r="H2076">
        <v>406249.99999999994</v>
      </c>
      <c r="I2076" s="10">
        <v>223437.5</v>
      </c>
      <c r="J2076">
        <f t="shared" si="33"/>
        <v>558</v>
      </c>
    </row>
    <row r="2077" spans="1:10">
      <c r="A2077" s="4" t="s">
        <v>1107</v>
      </c>
      <c r="B2077" s="4">
        <v>1197831</v>
      </c>
      <c r="C2077" s="5">
        <v>44534</v>
      </c>
      <c r="D2077" s="4" t="s">
        <v>283</v>
      </c>
      <c r="E2077" s="12" t="s">
        <v>1087</v>
      </c>
      <c r="F2077" s="13">
        <v>550</v>
      </c>
      <c r="G2077">
        <v>775</v>
      </c>
      <c r="H2077">
        <v>426250</v>
      </c>
      <c r="I2077" s="10">
        <v>170500</v>
      </c>
      <c r="J2077">
        <f t="shared" si="33"/>
        <v>558</v>
      </c>
    </row>
    <row r="2078" spans="1:10">
      <c r="A2078" s="4" t="s">
        <v>1107</v>
      </c>
      <c r="B2078" s="4">
        <v>1197831</v>
      </c>
      <c r="C2078" s="5">
        <v>44534</v>
      </c>
      <c r="D2078" s="4" t="s">
        <v>283</v>
      </c>
      <c r="E2078" s="12" t="s">
        <v>1087</v>
      </c>
      <c r="F2078" s="13">
        <v>550</v>
      </c>
      <c r="G2078">
        <v>775</v>
      </c>
      <c r="H2078">
        <v>426250</v>
      </c>
      <c r="I2078" s="10">
        <v>170500</v>
      </c>
      <c r="J2078">
        <f t="shared" si="33"/>
        <v>558</v>
      </c>
    </row>
    <row r="2079" spans="1:10">
      <c r="A2079" s="4" t="s">
        <v>1107</v>
      </c>
      <c r="B2079" s="4">
        <v>1197831</v>
      </c>
      <c r="C2079" s="5">
        <v>44534</v>
      </c>
      <c r="D2079" s="4" t="s">
        <v>283</v>
      </c>
      <c r="E2079" s="12" t="s">
        <v>1088</v>
      </c>
      <c r="F2079" s="13">
        <v>600</v>
      </c>
      <c r="G2079">
        <v>675</v>
      </c>
      <c r="H2079">
        <v>405000</v>
      </c>
      <c r="I2079" s="10">
        <v>162000</v>
      </c>
      <c r="J2079">
        <f t="shared" si="33"/>
        <v>558</v>
      </c>
    </row>
    <row r="2080" spans="1:10">
      <c r="A2080" s="4" t="s">
        <v>1107</v>
      </c>
      <c r="B2080" s="4">
        <v>1197831</v>
      </c>
      <c r="C2080" s="5">
        <v>44534</v>
      </c>
      <c r="D2080" s="4" t="s">
        <v>283</v>
      </c>
      <c r="E2080" s="12" t="s">
        <v>1088</v>
      </c>
      <c r="F2080" s="13">
        <v>600</v>
      </c>
      <c r="G2080">
        <v>525</v>
      </c>
      <c r="H2080">
        <v>315000</v>
      </c>
      <c r="I2080" s="10">
        <v>157500</v>
      </c>
      <c r="J2080">
        <f t="shared" si="33"/>
        <v>558</v>
      </c>
    </row>
    <row r="2081" spans="1:10">
      <c r="A2081" s="4" t="s">
        <v>1107</v>
      </c>
      <c r="B2081" s="4">
        <v>1197831</v>
      </c>
      <c r="C2081" s="5">
        <v>44534</v>
      </c>
      <c r="D2081" s="4" t="s">
        <v>283</v>
      </c>
      <c r="E2081" s="12" t="s">
        <v>1088</v>
      </c>
      <c r="F2081" s="13">
        <v>550.00000000000011</v>
      </c>
      <c r="G2081">
        <v>475</v>
      </c>
      <c r="H2081">
        <v>261250.00000000003</v>
      </c>
      <c r="I2081" s="10">
        <v>91437.5</v>
      </c>
      <c r="J2081">
        <f t="shared" si="33"/>
        <v>558</v>
      </c>
    </row>
    <row r="2082" spans="1:10">
      <c r="A2082" s="4" t="s">
        <v>1107</v>
      </c>
      <c r="B2082" s="4">
        <v>1197831</v>
      </c>
      <c r="C2082" s="5">
        <v>44534</v>
      </c>
      <c r="D2082" s="4" t="s">
        <v>283</v>
      </c>
      <c r="E2082" s="12" t="s">
        <v>1086</v>
      </c>
      <c r="F2082" s="13">
        <v>649.99999999999989</v>
      </c>
      <c r="G2082">
        <v>725</v>
      </c>
      <c r="H2082">
        <v>471249.99999999994</v>
      </c>
      <c r="I2082" s="10">
        <v>259187.5</v>
      </c>
      <c r="J2082">
        <f t="shared" si="33"/>
        <v>558</v>
      </c>
    </row>
    <row r="2083" spans="1:10">
      <c r="A2083" s="4" t="s">
        <v>1107</v>
      </c>
      <c r="B2083" s="4">
        <v>1128299</v>
      </c>
      <c r="C2083" s="5">
        <v>44219</v>
      </c>
      <c r="D2083" s="4" t="s">
        <v>283</v>
      </c>
      <c r="E2083" s="12" t="s">
        <v>1087</v>
      </c>
      <c r="F2083" s="13">
        <v>300.00000000000006</v>
      </c>
      <c r="G2083">
        <v>425</v>
      </c>
      <c r="H2083">
        <v>127500.00000000001</v>
      </c>
      <c r="I2083" s="10">
        <v>44625</v>
      </c>
      <c r="J2083">
        <f t="shared" si="33"/>
        <v>558</v>
      </c>
    </row>
    <row r="2084" spans="1:10">
      <c r="A2084" s="4" t="s">
        <v>1107</v>
      </c>
      <c r="B2084" s="4">
        <v>1128299</v>
      </c>
      <c r="C2084" s="5">
        <v>44219</v>
      </c>
      <c r="D2084" s="4" t="s">
        <v>283</v>
      </c>
      <c r="E2084" s="12" t="s">
        <v>1086</v>
      </c>
      <c r="F2084" s="13">
        <v>400</v>
      </c>
      <c r="G2084">
        <v>425</v>
      </c>
      <c r="H2084">
        <v>170000</v>
      </c>
      <c r="I2084" s="10">
        <v>68000</v>
      </c>
      <c r="J2084">
        <f t="shared" si="33"/>
        <v>558</v>
      </c>
    </row>
    <row r="2085" spans="1:10">
      <c r="A2085" s="4" t="s">
        <v>1107</v>
      </c>
      <c r="B2085" s="4">
        <v>1128299</v>
      </c>
      <c r="C2085" s="5">
        <v>44219</v>
      </c>
      <c r="D2085" s="4" t="s">
        <v>283</v>
      </c>
      <c r="E2085" s="12" t="s">
        <v>1086</v>
      </c>
      <c r="F2085" s="13">
        <v>400</v>
      </c>
      <c r="G2085">
        <v>425</v>
      </c>
      <c r="H2085">
        <v>170000</v>
      </c>
      <c r="I2085" s="10">
        <v>59500</v>
      </c>
      <c r="J2085">
        <f t="shared" si="33"/>
        <v>558</v>
      </c>
    </row>
    <row r="2086" spans="1:10">
      <c r="A2086" s="4" t="s">
        <v>1107</v>
      </c>
      <c r="B2086" s="4">
        <v>1128299</v>
      </c>
      <c r="C2086" s="5">
        <v>44219</v>
      </c>
      <c r="D2086" s="4" t="s">
        <v>283</v>
      </c>
      <c r="E2086" s="12" t="s">
        <v>1087</v>
      </c>
      <c r="F2086" s="13">
        <v>400</v>
      </c>
      <c r="G2086">
        <v>275</v>
      </c>
      <c r="H2086">
        <v>110000</v>
      </c>
      <c r="I2086" s="10">
        <v>38500</v>
      </c>
      <c r="J2086">
        <f t="shared" si="33"/>
        <v>558</v>
      </c>
    </row>
    <row r="2087" spans="1:10">
      <c r="A2087" s="4" t="s">
        <v>1107</v>
      </c>
      <c r="B2087" s="4">
        <v>1128299</v>
      </c>
      <c r="C2087" s="5">
        <v>44219</v>
      </c>
      <c r="D2087" s="4" t="s">
        <v>283</v>
      </c>
      <c r="E2087" s="12" t="s">
        <v>1086</v>
      </c>
      <c r="F2087" s="13">
        <v>450</v>
      </c>
      <c r="G2087">
        <v>225</v>
      </c>
      <c r="H2087">
        <v>101250</v>
      </c>
      <c r="I2087" s="10">
        <v>30375</v>
      </c>
      <c r="J2087">
        <f t="shared" si="33"/>
        <v>558</v>
      </c>
    </row>
    <row r="2088" spans="1:10">
      <c r="A2088" s="4" t="s">
        <v>1107</v>
      </c>
      <c r="B2088" s="4">
        <v>1128299</v>
      </c>
      <c r="C2088" s="5">
        <v>44219</v>
      </c>
      <c r="D2088" s="4" t="s">
        <v>283</v>
      </c>
      <c r="E2088" s="12" t="s">
        <v>1087</v>
      </c>
      <c r="F2088" s="13">
        <v>400</v>
      </c>
      <c r="G2088">
        <v>425</v>
      </c>
      <c r="H2088">
        <v>170000</v>
      </c>
      <c r="I2088" s="10">
        <v>42500</v>
      </c>
      <c r="J2088">
        <f t="shared" si="33"/>
        <v>558</v>
      </c>
    </row>
    <row r="2089" spans="1:10">
      <c r="A2089" s="4" t="s">
        <v>1107</v>
      </c>
      <c r="B2089" s="4">
        <v>1128299</v>
      </c>
      <c r="C2089" s="5">
        <v>44250</v>
      </c>
      <c r="D2089" s="4" t="s">
        <v>283</v>
      </c>
      <c r="E2089" s="12" t="s">
        <v>1087</v>
      </c>
      <c r="F2089" s="13">
        <v>300</v>
      </c>
      <c r="G2089">
        <v>475</v>
      </c>
      <c r="H2089">
        <v>142500</v>
      </c>
      <c r="I2089" s="10">
        <v>49875</v>
      </c>
      <c r="J2089">
        <f t="shared" si="33"/>
        <v>558</v>
      </c>
    </row>
    <row r="2090" spans="1:10">
      <c r="A2090" s="4" t="s">
        <v>1107</v>
      </c>
      <c r="B2090" s="4">
        <v>1128299</v>
      </c>
      <c r="C2090" s="5">
        <v>44250</v>
      </c>
      <c r="D2090" s="4" t="s">
        <v>283</v>
      </c>
      <c r="E2090" s="12" t="s">
        <v>1087</v>
      </c>
      <c r="F2090" s="13">
        <v>400</v>
      </c>
      <c r="G2090">
        <v>375</v>
      </c>
      <c r="H2090">
        <v>150000</v>
      </c>
      <c r="I2090" s="10">
        <v>60000</v>
      </c>
      <c r="J2090">
        <f t="shared" si="33"/>
        <v>558</v>
      </c>
    </row>
    <row r="2091" spans="1:10">
      <c r="A2091" s="4" t="s">
        <v>1107</v>
      </c>
      <c r="B2091" s="4">
        <v>1128299</v>
      </c>
      <c r="C2091" s="5">
        <v>44250</v>
      </c>
      <c r="D2091" s="4" t="s">
        <v>283</v>
      </c>
      <c r="E2091" s="12" t="s">
        <v>1087</v>
      </c>
      <c r="F2091" s="13">
        <v>400</v>
      </c>
      <c r="G2091">
        <v>375</v>
      </c>
      <c r="H2091">
        <v>150000</v>
      </c>
      <c r="I2091" s="10">
        <v>52500</v>
      </c>
      <c r="J2091">
        <f t="shared" si="33"/>
        <v>558</v>
      </c>
    </row>
    <row r="2092" spans="1:10">
      <c r="A2092" s="4" t="s">
        <v>1107</v>
      </c>
      <c r="B2092" s="4">
        <v>1128299</v>
      </c>
      <c r="C2092" s="5">
        <v>44250</v>
      </c>
      <c r="D2092" s="4" t="s">
        <v>283</v>
      </c>
      <c r="E2092" s="12" t="s">
        <v>1087</v>
      </c>
      <c r="F2092" s="13">
        <v>400</v>
      </c>
      <c r="G2092">
        <v>225</v>
      </c>
      <c r="H2092">
        <v>90000</v>
      </c>
      <c r="I2092" s="10">
        <v>31500</v>
      </c>
      <c r="J2092">
        <f t="shared" si="33"/>
        <v>558</v>
      </c>
    </row>
    <row r="2093" spans="1:10">
      <c r="A2093" s="4" t="s">
        <v>1107</v>
      </c>
      <c r="B2093" s="4">
        <v>1128299</v>
      </c>
      <c r="C2093" s="5">
        <v>44250</v>
      </c>
      <c r="D2093" s="4" t="s">
        <v>283</v>
      </c>
      <c r="E2093" s="12" t="s">
        <v>1087</v>
      </c>
      <c r="F2093" s="13">
        <v>450</v>
      </c>
      <c r="G2093">
        <v>150</v>
      </c>
      <c r="H2093">
        <v>67500</v>
      </c>
      <c r="I2093" s="10">
        <v>20250</v>
      </c>
      <c r="J2093">
        <f t="shared" si="33"/>
        <v>558</v>
      </c>
    </row>
    <row r="2094" spans="1:10">
      <c r="A2094" s="4" t="s">
        <v>1107</v>
      </c>
      <c r="B2094" s="4">
        <v>1128299</v>
      </c>
      <c r="C2094" s="5">
        <v>44250</v>
      </c>
      <c r="D2094" s="4" t="s">
        <v>283</v>
      </c>
      <c r="E2094" s="12" t="s">
        <v>1087</v>
      </c>
      <c r="F2094" s="13">
        <v>400</v>
      </c>
      <c r="G2094">
        <v>350</v>
      </c>
      <c r="H2094">
        <v>140000</v>
      </c>
      <c r="I2094" s="10">
        <v>35000</v>
      </c>
      <c r="J2094">
        <f t="shared" si="33"/>
        <v>558</v>
      </c>
    </row>
    <row r="2095" spans="1:10">
      <c r="A2095" s="4" t="s">
        <v>1107</v>
      </c>
      <c r="B2095" s="4">
        <v>1128299</v>
      </c>
      <c r="C2095" s="5">
        <v>44277</v>
      </c>
      <c r="D2095" s="4" t="s">
        <v>283</v>
      </c>
      <c r="E2095" s="12" t="s">
        <v>1087</v>
      </c>
      <c r="F2095" s="13">
        <v>400</v>
      </c>
      <c r="G2095">
        <v>500</v>
      </c>
      <c r="H2095">
        <v>200000</v>
      </c>
      <c r="I2095" s="10">
        <v>70000</v>
      </c>
      <c r="J2095">
        <f t="shared" si="33"/>
        <v>558</v>
      </c>
    </row>
    <row r="2096" spans="1:10">
      <c r="A2096" s="4" t="s">
        <v>1107</v>
      </c>
      <c r="B2096" s="4">
        <v>1128299</v>
      </c>
      <c r="C2096" s="5">
        <v>44277</v>
      </c>
      <c r="D2096" s="4" t="s">
        <v>283</v>
      </c>
      <c r="E2096" s="12" t="s">
        <v>1087</v>
      </c>
      <c r="F2096" s="13">
        <v>500</v>
      </c>
      <c r="G2096">
        <v>350</v>
      </c>
      <c r="H2096">
        <v>175000</v>
      </c>
      <c r="I2096" s="10">
        <v>70000</v>
      </c>
      <c r="J2096">
        <f t="shared" si="33"/>
        <v>558</v>
      </c>
    </row>
    <row r="2097" spans="1:10">
      <c r="A2097" s="4" t="s">
        <v>1107</v>
      </c>
      <c r="B2097" s="4">
        <v>1128299</v>
      </c>
      <c r="C2097" s="5">
        <v>44277</v>
      </c>
      <c r="D2097" s="4" t="s">
        <v>283</v>
      </c>
      <c r="E2097" s="12" t="s">
        <v>1086</v>
      </c>
      <c r="F2097" s="13">
        <v>500</v>
      </c>
      <c r="G2097">
        <v>350</v>
      </c>
      <c r="H2097">
        <v>175000</v>
      </c>
      <c r="I2097" s="10">
        <v>61250</v>
      </c>
      <c r="J2097">
        <f t="shared" si="33"/>
        <v>558</v>
      </c>
    </row>
    <row r="2098" spans="1:10">
      <c r="A2098" s="4" t="s">
        <v>1107</v>
      </c>
      <c r="B2098" s="4">
        <v>1128299</v>
      </c>
      <c r="C2098" s="5">
        <v>44277</v>
      </c>
      <c r="D2098" s="4" t="s">
        <v>283</v>
      </c>
      <c r="E2098" s="12" t="s">
        <v>1087</v>
      </c>
      <c r="F2098" s="13">
        <v>500</v>
      </c>
      <c r="G2098">
        <v>225</v>
      </c>
      <c r="H2098">
        <v>112500</v>
      </c>
      <c r="I2098" s="10">
        <v>39375</v>
      </c>
      <c r="J2098">
        <f t="shared" si="33"/>
        <v>558</v>
      </c>
    </row>
    <row r="2099" spans="1:10">
      <c r="A2099" s="4" t="s">
        <v>1107</v>
      </c>
      <c r="B2099" s="4">
        <v>1128299</v>
      </c>
      <c r="C2099" s="5">
        <v>44277</v>
      </c>
      <c r="D2099" s="4" t="s">
        <v>283</v>
      </c>
      <c r="E2099" s="12" t="s">
        <v>1086</v>
      </c>
      <c r="F2099" s="13">
        <v>550</v>
      </c>
      <c r="G2099">
        <v>125</v>
      </c>
      <c r="H2099">
        <v>68750</v>
      </c>
      <c r="I2099" s="10">
        <v>20625</v>
      </c>
      <c r="J2099">
        <f t="shared" si="33"/>
        <v>558</v>
      </c>
    </row>
    <row r="2100" spans="1:10">
      <c r="A2100" s="4" t="s">
        <v>1107</v>
      </c>
      <c r="B2100" s="4">
        <v>1128299</v>
      </c>
      <c r="C2100" s="5">
        <v>44277</v>
      </c>
      <c r="D2100" s="4" t="s">
        <v>283</v>
      </c>
      <c r="E2100" s="12" t="s">
        <v>1087</v>
      </c>
      <c r="F2100" s="13">
        <v>500</v>
      </c>
      <c r="G2100">
        <v>325</v>
      </c>
      <c r="H2100">
        <v>162500</v>
      </c>
      <c r="I2100" s="10">
        <v>40625</v>
      </c>
      <c r="J2100">
        <f t="shared" si="33"/>
        <v>558</v>
      </c>
    </row>
    <row r="2101" spans="1:10">
      <c r="A2101" s="4" t="s">
        <v>1107</v>
      </c>
      <c r="B2101" s="4">
        <v>1128299</v>
      </c>
      <c r="C2101" s="5">
        <v>44309</v>
      </c>
      <c r="D2101" s="4" t="s">
        <v>283</v>
      </c>
      <c r="E2101" s="12" t="s">
        <v>1086</v>
      </c>
      <c r="F2101" s="13">
        <v>500.00000000000006</v>
      </c>
      <c r="G2101">
        <v>500</v>
      </c>
      <c r="H2101">
        <v>250000.00000000003</v>
      </c>
      <c r="I2101" s="10">
        <v>87500</v>
      </c>
      <c r="J2101">
        <f t="shared" si="33"/>
        <v>558</v>
      </c>
    </row>
    <row r="2102" spans="1:10">
      <c r="A2102" s="4" t="s">
        <v>1107</v>
      </c>
      <c r="B2102" s="4">
        <v>1128299</v>
      </c>
      <c r="C2102" s="5">
        <v>44309</v>
      </c>
      <c r="D2102" s="4" t="s">
        <v>283</v>
      </c>
      <c r="E2102" s="12" t="s">
        <v>1086</v>
      </c>
      <c r="F2102" s="13">
        <v>550</v>
      </c>
      <c r="G2102">
        <v>300</v>
      </c>
      <c r="H2102">
        <v>165000</v>
      </c>
      <c r="I2102" s="10">
        <v>66000</v>
      </c>
      <c r="J2102">
        <f t="shared" si="33"/>
        <v>558</v>
      </c>
    </row>
    <row r="2103" spans="1:10">
      <c r="A2103" s="4" t="s">
        <v>1107</v>
      </c>
      <c r="B2103" s="4">
        <v>1128299</v>
      </c>
      <c r="C2103" s="5">
        <v>44309</v>
      </c>
      <c r="D2103" s="4" t="s">
        <v>283</v>
      </c>
      <c r="E2103" s="12" t="s">
        <v>1087</v>
      </c>
      <c r="F2103" s="13">
        <v>550</v>
      </c>
      <c r="G2103">
        <v>350</v>
      </c>
      <c r="H2103">
        <v>192500</v>
      </c>
      <c r="I2103" s="10">
        <v>67375</v>
      </c>
      <c r="J2103">
        <f t="shared" si="33"/>
        <v>558</v>
      </c>
    </row>
    <row r="2104" spans="1:10">
      <c r="A2104" s="4" t="s">
        <v>1107</v>
      </c>
      <c r="B2104" s="4">
        <v>1128299</v>
      </c>
      <c r="C2104" s="5">
        <v>44309</v>
      </c>
      <c r="D2104" s="4" t="s">
        <v>283</v>
      </c>
      <c r="E2104" s="12" t="s">
        <v>1086</v>
      </c>
      <c r="F2104" s="13">
        <v>500.00000000000006</v>
      </c>
      <c r="G2104">
        <v>250</v>
      </c>
      <c r="H2104">
        <v>125000.00000000001</v>
      </c>
      <c r="I2104" s="10">
        <v>43750</v>
      </c>
      <c r="J2104">
        <f t="shared" si="33"/>
        <v>558</v>
      </c>
    </row>
    <row r="2105" spans="1:10">
      <c r="A2105" s="4" t="s">
        <v>1107</v>
      </c>
      <c r="B2105" s="4">
        <v>1128299</v>
      </c>
      <c r="C2105" s="5">
        <v>44309</v>
      </c>
      <c r="D2105" s="4" t="s">
        <v>283</v>
      </c>
      <c r="E2105" s="12" t="s">
        <v>1086</v>
      </c>
      <c r="F2105" s="13">
        <v>550</v>
      </c>
      <c r="G2105">
        <v>150</v>
      </c>
      <c r="H2105">
        <v>82500</v>
      </c>
      <c r="I2105" s="10">
        <v>24750</v>
      </c>
      <c r="J2105">
        <f t="shared" si="33"/>
        <v>558</v>
      </c>
    </row>
    <row r="2106" spans="1:10">
      <c r="A2106" s="4" t="s">
        <v>1107</v>
      </c>
      <c r="B2106" s="4">
        <v>1128299</v>
      </c>
      <c r="C2106" s="5">
        <v>44309</v>
      </c>
      <c r="D2106" s="4" t="s">
        <v>283</v>
      </c>
      <c r="E2106" s="12" t="s">
        <v>1087</v>
      </c>
      <c r="F2106" s="13">
        <v>700</v>
      </c>
      <c r="G2106">
        <v>325</v>
      </c>
      <c r="H2106">
        <v>227500</v>
      </c>
      <c r="I2106" s="10">
        <v>56875</v>
      </c>
      <c r="J2106">
        <f t="shared" si="33"/>
        <v>558</v>
      </c>
    </row>
    <row r="2107" spans="1:10">
      <c r="A2107" s="4" t="s">
        <v>1107</v>
      </c>
      <c r="B2107" s="4">
        <v>1128299</v>
      </c>
      <c r="C2107" s="5">
        <v>44340</v>
      </c>
      <c r="D2107" s="4" t="s">
        <v>283</v>
      </c>
      <c r="E2107" s="12" t="s">
        <v>1086</v>
      </c>
      <c r="F2107" s="13">
        <v>500</v>
      </c>
      <c r="G2107">
        <v>525</v>
      </c>
      <c r="H2107">
        <v>262500</v>
      </c>
      <c r="I2107" s="10">
        <v>91875</v>
      </c>
      <c r="J2107">
        <f t="shared" si="33"/>
        <v>558</v>
      </c>
    </row>
    <row r="2108" spans="1:10">
      <c r="A2108" s="4" t="s">
        <v>1107</v>
      </c>
      <c r="B2108" s="4">
        <v>1128299</v>
      </c>
      <c r="C2108" s="5">
        <v>44340</v>
      </c>
      <c r="D2108" s="4" t="s">
        <v>283</v>
      </c>
      <c r="E2108" s="12" t="s">
        <v>1087</v>
      </c>
      <c r="F2108" s="13">
        <v>550</v>
      </c>
      <c r="G2108">
        <v>375</v>
      </c>
      <c r="H2108">
        <v>206250</v>
      </c>
      <c r="I2108" s="10">
        <v>82500</v>
      </c>
      <c r="J2108">
        <f t="shared" si="33"/>
        <v>558</v>
      </c>
    </row>
    <row r="2109" spans="1:10">
      <c r="A2109" s="4" t="s">
        <v>1107</v>
      </c>
      <c r="B2109" s="4">
        <v>1128299</v>
      </c>
      <c r="C2109" s="5">
        <v>44340</v>
      </c>
      <c r="D2109" s="4" t="s">
        <v>283</v>
      </c>
      <c r="E2109" s="12" t="s">
        <v>1086</v>
      </c>
      <c r="F2109" s="13">
        <v>550</v>
      </c>
      <c r="G2109">
        <v>400</v>
      </c>
      <c r="H2109">
        <v>220000</v>
      </c>
      <c r="I2109" s="10">
        <v>77000</v>
      </c>
      <c r="J2109">
        <f t="shared" si="33"/>
        <v>558</v>
      </c>
    </row>
    <row r="2110" spans="1:10">
      <c r="A2110" s="4" t="s">
        <v>1107</v>
      </c>
      <c r="B2110" s="4">
        <v>1128299</v>
      </c>
      <c r="C2110" s="5">
        <v>44340</v>
      </c>
      <c r="D2110" s="4" t="s">
        <v>283</v>
      </c>
      <c r="E2110" s="12" t="s">
        <v>1087</v>
      </c>
      <c r="F2110" s="13">
        <v>500</v>
      </c>
      <c r="G2110">
        <v>300</v>
      </c>
      <c r="H2110">
        <v>150000</v>
      </c>
      <c r="I2110" s="10">
        <v>52500</v>
      </c>
      <c r="J2110">
        <f t="shared" si="33"/>
        <v>558</v>
      </c>
    </row>
    <row r="2111" spans="1:10">
      <c r="A2111" s="4" t="s">
        <v>1107</v>
      </c>
      <c r="B2111" s="4">
        <v>1128299</v>
      </c>
      <c r="C2111" s="5">
        <v>44340</v>
      </c>
      <c r="D2111" s="4" t="s">
        <v>283</v>
      </c>
      <c r="E2111" s="12" t="s">
        <v>1086</v>
      </c>
      <c r="F2111" s="13">
        <v>550</v>
      </c>
      <c r="G2111">
        <v>200</v>
      </c>
      <c r="H2111">
        <v>110000</v>
      </c>
      <c r="I2111" s="10">
        <v>33000</v>
      </c>
      <c r="J2111">
        <f t="shared" si="33"/>
        <v>558</v>
      </c>
    </row>
    <row r="2112" spans="1:10">
      <c r="A2112" s="4" t="s">
        <v>1107</v>
      </c>
      <c r="B2112" s="4">
        <v>1128299</v>
      </c>
      <c r="C2112" s="5">
        <v>44340</v>
      </c>
      <c r="D2112" s="4" t="s">
        <v>283</v>
      </c>
      <c r="E2112" s="12" t="s">
        <v>1087</v>
      </c>
      <c r="F2112" s="13">
        <v>700</v>
      </c>
      <c r="G2112">
        <v>375</v>
      </c>
      <c r="H2112">
        <v>262500</v>
      </c>
      <c r="I2112" s="10">
        <v>65625</v>
      </c>
      <c r="J2112">
        <f t="shared" si="33"/>
        <v>558</v>
      </c>
    </row>
    <row r="2113" spans="1:10">
      <c r="A2113" s="4" t="s">
        <v>1107</v>
      </c>
      <c r="B2113" s="4">
        <v>1128299</v>
      </c>
      <c r="C2113" s="5">
        <v>44370</v>
      </c>
      <c r="D2113" s="4" t="s">
        <v>283</v>
      </c>
      <c r="E2113" s="12" t="s">
        <v>1087</v>
      </c>
      <c r="F2113" s="13">
        <v>500</v>
      </c>
      <c r="G2113">
        <v>625</v>
      </c>
      <c r="H2113">
        <v>312500</v>
      </c>
      <c r="I2113" s="10">
        <v>109375</v>
      </c>
      <c r="J2113">
        <f t="shared" si="33"/>
        <v>558</v>
      </c>
    </row>
    <row r="2114" spans="1:10">
      <c r="A2114" s="4" t="s">
        <v>1107</v>
      </c>
      <c r="B2114" s="4">
        <v>1128299</v>
      </c>
      <c r="C2114" s="5">
        <v>44370</v>
      </c>
      <c r="D2114" s="4" t="s">
        <v>283</v>
      </c>
      <c r="E2114" s="12" t="s">
        <v>1087</v>
      </c>
      <c r="F2114" s="13">
        <v>550</v>
      </c>
      <c r="G2114">
        <v>475</v>
      </c>
      <c r="H2114">
        <v>261250</v>
      </c>
      <c r="I2114" s="10">
        <v>104500</v>
      </c>
      <c r="J2114">
        <f t="shared" si="33"/>
        <v>558</v>
      </c>
    </row>
    <row r="2115" spans="1:10">
      <c r="A2115" s="4" t="s">
        <v>1107</v>
      </c>
      <c r="B2115" s="4">
        <v>1128299</v>
      </c>
      <c r="C2115" s="5">
        <v>44370</v>
      </c>
      <c r="D2115" s="4" t="s">
        <v>283</v>
      </c>
      <c r="E2115" s="12" t="s">
        <v>1087</v>
      </c>
      <c r="F2115" s="13">
        <v>550.00000000000011</v>
      </c>
      <c r="G2115">
        <v>475</v>
      </c>
      <c r="H2115">
        <v>261250.00000000003</v>
      </c>
      <c r="I2115" s="10">
        <v>91437.5</v>
      </c>
      <c r="J2115">
        <f t="shared" si="33"/>
        <v>558</v>
      </c>
    </row>
    <row r="2116" spans="1:10">
      <c r="A2116" s="4" t="s">
        <v>1107</v>
      </c>
      <c r="B2116" s="4">
        <v>1128299</v>
      </c>
      <c r="C2116" s="5">
        <v>44370</v>
      </c>
      <c r="D2116" s="4" t="s">
        <v>283</v>
      </c>
      <c r="E2116" s="12" t="s">
        <v>1087</v>
      </c>
      <c r="F2116" s="13">
        <v>500</v>
      </c>
      <c r="G2116">
        <v>350</v>
      </c>
      <c r="H2116">
        <v>175000</v>
      </c>
      <c r="I2116" s="10">
        <v>61250</v>
      </c>
      <c r="J2116">
        <f t="shared" si="33"/>
        <v>558</v>
      </c>
    </row>
    <row r="2117" spans="1:10">
      <c r="A2117" s="4" t="s">
        <v>1107</v>
      </c>
      <c r="B2117" s="4">
        <v>1128299</v>
      </c>
      <c r="C2117" s="5">
        <v>44370</v>
      </c>
      <c r="D2117" s="4" t="s">
        <v>283</v>
      </c>
      <c r="E2117" s="12" t="s">
        <v>1087</v>
      </c>
      <c r="F2117" s="13">
        <v>550</v>
      </c>
      <c r="G2117">
        <v>225</v>
      </c>
      <c r="H2117">
        <v>123750</v>
      </c>
      <c r="I2117" s="10">
        <v>37125</v>
      </c>
      <c r="J2117">
        <f t="shared" ref="J2117:J2180" si="34">VLOOKUP(A2117,L$9:M$14,2,0)</f>
        <v>558</v>
      </c>
    </row>
    <row r="2118" spans="1:10">
      <c r="A2118" s="4" t="s">
        <v>1107</v>
      </c>
      <c r="B2118" s="4">
        <v>1128299</v>
      </c>
      <c r="C2118" s="5">
        <v>44370</v>
      </c>
      <c r="D2118" s="4" t="s">
        <v>283</v>
      </c>
      <c r="E2118" s="12" t="s">
        <v>1087</v>
      </c>
      <c r="F2118" s="13">
        <v>700</v>
      </c>
      <c r="G2118">
        <v>525</v>
      </c>
      <c r="H2118">
        <v>367500</v>
      </c>
      <c r="I2118" s="10">
        <v>91875</v>
      </c>
      <c r="J2118">
        <f t="shared" si="34"/>
        <v>558</v>
      </c>
    </row>
    <row r="2119" spans="1:10">
      <c r="A2119" s="4" t="s">
        <v>1107</v>
      </c>
      <c r="B2119" s="4">
        <v>1128299</v>
      </c>
      <c r="C2119" s="5">
        <v>44399</v>
      </c>
      <c r="D2119" s="4" t="s">
        <v>283</v>
      </c>
      <c r="E2119" s="12" t="s">
        <v>1086</v>
      </c>
      <c r="F2119" s="13">
        <v>500</v>
      </c>
      <c r="G2119">
        <v>675</v>
      </c>
      <c r="H2119">
        <v>337500</v>
      </c>
      <c r="I2119" s="10">
        <v>118125</v>
      </c>
      <c r="J2119">
        <f t="shared" si="34"/>
        <v>558</v>
      </c>
    </row>
    <row r="2120" spans="1:10">
      <c r="A2120" s="4" t="s">
        <v>1107</v>
      </c>
      <c r="B2120" s="4">
        <v>1128299</v>
      </c>
      <c r="C2120" s="5">
        <v>44399</v>
      </c>
      <c r="D2120" s="4" t="s">
        <v>283</v>
      </c>
      <c r="E2120" s="12" t="s">
        <v>1087</v>
      </c>
      <c r="F2120" s="13">
        <v>550</v>
      </c>
      <c r="G2120">
        <v>525</v>
      </c>
      <c r="H2120">
        <v>288750</v>
      </c>
      <c r="I2120" s="10">
        <v>115500</v>
      </c>
      <c r="J2120">
        <f t="shared" si="34"/>
        <v>558</v>
      </c>
    </row>
    <row r="2121" spans="1:10">
      <c r="A2121" s="4" t="s">
        <v>1107</v>
      </c>
      <c r="B2121" s="4">
        <v>1128299</v>
      </c>
      <c r="C2121" s="5">
        <v>44399</v>
      </c>
      <c r="D2121" s="4" t="s">
        <v>283</v>
      </c>
      <c r="E2121" s="12" t="s">
        <v>1087</v>
      </c>
      <c r="F2121" s="13">
        <v>550.00000000000011</v>
      </c>
      <c r="G2121">
        <v>475</v>
      </c>
      <c r="H2121">
        <v>261250.00000000003</v>
      </c>
      <c r="I2121" s="10">
        <v>91437.5</v>
      </c>
      <c r="J2121">
        <f t="shared" si="34"/>
        <v>558</v>
      </c>
    </row>
    <row r="2122" spans="1:10">
      <c r="A2122" s="4" t="s">
        <v>1107</v>
      </c>
      <c r="B2122" s="4">
        <v>1128299</v>
      </c>
      <c r="C2122" s="5">
        <v>44399</v>
      </c>
      <c r="D2122" s="4" t="s">
        <v>283</v>
      </c>
      <c r="E2122" s="12" t="s">
        <v>1086</v>
      </c>
      <c r="F2122" s="13">
        <v>500</v>
      </c>
      <c r="G2122">
        <v>375</v>
      </c>
      <c r="H2122">
        <v>187500</v>
      </c>
      <c r="I2122" s="10">
        <v>65625</v>
      </c>
      <c r="J2122">
        <f t="shared" si="34"/>
        <v>558</v>
      </c>
    </row>
    <row r="2123" spans="1:10">
      <c r="A2123" s="4" t="s">
        <v>1107</v>
      </c>
      <c r="B2123" s="4">
        <v>1128299</v>
      </c>
      <c r="C2123" s="5">
        <v>44399</v>
      </c>
      <c r="D2123" s="4" t="s">
        <v>283</v>
      </c>
      <c r="E2123" s="12" t="s">
        <v>1086</v>
      </c>
      <c r="F2123" s="13">
        <v>550</v>
      </c>
      <c r="G2123">
        <v>425</v>
      </c>
      <c r="H2123">
        <v>233750</v>
      </c>
      <c r="I2123" s="10">
        <v>70125</v>
      </c>
      <c r="J2123">
        <f t="shared" si="34"/>
        <v>558</v>
      </c>
    </row>
    <row r="2124" spans="1:10">
      <c r="A2124" s="4" t="s">
        <v>1107</v>
      </c>
      <c r="B2124" s="4">
        <v>1128299</v>
      </c>
      <c r="C2124" s="5">
        <v>44399</v>
      </c>
      <c r="D2124" s="4" t="s">
        <v>283</v>
      </c>
      <c r="E2124" s="12" t="s">
        <v>1086</v>
      </c>
      <c r="F2124" s="13">
        <v>700</v>
      </c>
      <c r="G2124">
        <v>425</v>
      </c>
      <c r="H2124">
        <v>297500</v>
      </c>
      <c r="I2124" s="10">
        <v>74375</v>
      </c>
      <c r="J2124">
        <f t="shared" si="34"/>
        <v>558</v>
      </c>
    </row>
    <row r="2125" spans="1:10">
      <c r="A2125" s="4" t="s">
        <v>1107</v>
      </c>
      <c r="B2125" s="4">
        <v>1128299</v>
      </c>
      <c r="C2125" s="5">
        <v>44431</v>
      </c>
      <c r="D2125" s="4" t="s">
        <v>283</v>
      </c>
      <c r="E2125" s="12" t="s">
        <v>1087</v>
      </c>
      <c r="F2125" s="13">
        <v>550</v>
      </c>
      <c r="G2125">
        <v>625</v>
      </c>
      <c r="H2125">
        <v>343750</v>
      </c>
      <c r="I2125" s="10">
        <v>120312.5</v>
      </c>
      <c r="J2125">
        <f t="shared" si="34"/>
        <v>558</v>
      </c>
    </row>
    <row r="2126" spans="1:10">
      <c r="A2126" s="4" t="s">
        <v>1107</v>
      </c>
      <c r="B2126" s="4">
        <v>1128299</v>
      </c>
      <c r="C2126" s="5">
        <v>44431</v>
      </c>
      <c r="D2126" s="4" t="s">
        <v>283</v>
      </c>
      <c r="E2126" s="12" t="s">
        <v>1087</v>
      </c>
      <c r="F2126" s="13">
        <v>600</v>
      </c>
      <c r="G2126">
        <v>575</v>
      </c>
      <c r="H2126">
        <v>345000</v>
      </c>
      <c r="I2126" s="10">
        <v>138000</v>
      </c>
      <c r="J2126">
        <f t="shared" si="34"/>
        <v>558</v>
      </c>
    </row>
    <row r="2127" spans="1:10">
      <c r="A2127" s="4" t="s">
        <v>1107</v>
      </c>
      <c r="B2127" s="4">
        <v>1128299</v>
      </c>
      <c r="C2127" s="5">
        <v>44431</v>
      </c>
      <c r="D2127" s="4" t="s">
        <v>283</v>
      </c>
      <c r="E2127" s="12" t="s">
        <v>1087</v>
      </c>
      <c r="F2127" s="13">
        <v>550.00000000000011</v>
      </c>
      <c r="G2127">
        <v>450</v>
      </c>
      <c r="H2127">
        <v>247500.00000000003</v>
      </c>
      <c r="I2127" s="10">
        <v>86625</v>
      </c>
      <c r="J2127">
        <f t="shared" si="34"/>
        <v>558</v>
      </c>
    </row>
    <row r="2128" spans="1:10">
      <c r="A2128" s="4" t="s">
        <v>1107</v>
      </c>
      <c r="B2128" s="4">
        <v>1128299</v>
      </c>
      <c r="C2128" s="5">
        <v>44431</v>
      </c>
      <c r="D2128" s="4" t="s">
        <v>283</v>
      </c>
      <c r="E2128" s="12" t="s">
        <v>1086</v>
      </c>
      <c r="F2128" s="13">
        <v>550</v>
      </c>
      <c r="G2128">
        <v>400</v>
      </c>
      <c r="H2128">
        <v>220000</v>
      </c>
      <c r="I2128" s="10">
        <v>77000</v>
      </c>
      <c r="J2128">
        <f t="shared" si="34"/>
        <v>558</v>
      </c>
    </row>
    <row r="2129" spans="1:10">
      <c r="A2129" s="4" t="s">
        <v>1107</v>
      </c>
      <c r="B2129" s="4">
        <v>1128299</v>
      </c>
      <c r="C2129" s="5">
        <v>44431</v>
      </c>
      <c r="D2129" s="4" t="s">
        <v>283</v>
      </c>
      <c r="E2129" s="12" t="s">
        <v>1087</v>
      </c>
      <c r="F2129" s="13">
        <v>650</v>
      </c>
      <c r="G2129">
        <v>400</v>
      </c>
      <c r="H2129">
        <v>260000</v>
      </c>
      <c r="I2129" s="10">
        <v>78000</v>
      </c>
      <c r="J2129">
        <f t="shared" si="34"/>
        <v>558</v>
      </c>
    </row>
    <row r="2130" spans="1:10">
      <c r="A2130" s="4" t="s">
        <v>1107</v>
      </c>
      <c r="B2130" s="4">
        <v>1128299</v>
      </c>
      <c r="C2130" s="5">
        <v>44431</v>
      </c>
      <c r="D2130" s="4" t="s">
        <v>283</v>
      </c>
      <c r="E2130" s="12" t="s">
        <v>1087</v>
      </c>
      <c r="F2130" s="13">
        <v>700</v>
      </c>
      <c r="G2130">
        <v>375</v>
      </c>
      <c r="H2130">
        <v>262500</v>
      </c>
      <c r="I2130" s="10">
        <v>65625</v>
      </c>
      <c r="J2130">
        <f t="shared" si="34"/>
        <v>558</v>
      </c>
    </row>
    <row r="2131" spans="1:10">
      <c r="A2131" s="4" t="s">
        <v>1107</v>
      </c>
      <c r="B2131" s="4">
        <v>1128299</v>
      </c>
      <c r="C2131" s="5">
        <v>44463</v>
      </c>
      <c r="D2131" s="4" t="s">
        <v>283</v>
      </c>
      <c r="E2131" s="12" t="s">
        <v>1086</v>
      </c>
      <c r="F2131" s="13">
        <v>450.00000000000006</v>
      </c>
      <c r="G2131">
        <v>575</v>
      </c>
      <c r="H2131">
        <v>258750.00000000003</v>
      </c>
      <c r="I2131" s="10">
        <v>90562.5</v>
      </c>
      <c r="J2131">
        <f t="shared" si="34"/>
        <v>558</v>
      </c>
    </row>
    <row r="2132" spans="1:10">
      <c r="A2132" s="4" t="s">
        <v>1107</v>
      </c>
      <c r="B2132" s="4">
        <v>1128299</v>
      </c>
      <c r="C2132" s="5">
        <v>44463</v>
      </c>
      <c r="D2132" s="4" t="s">
        <v>283</v>
      </c>
      <c r="E2132" s="12" t="s">
        <v>1086</v>
      </c>
      <c r="F2132" s="13">
        <v>500</v>
      </c>
      <c r="G2132">
        <v>575</v>
      </c>
      <c r="H2132">
        <v>287500</v>
      </c>
      <c r="I2132" s="10">
        <v>115000</v>
      </c>
      <c r="J2132">
        <f t="shared" si="34"/>
        <v>558</v>
      </c>
    </row>
    <row r="2133" spans="1:10">
      <c r="A2133" s="4" t="s">
        <v>1107</v>
      </c>
      <c r="B2133" s="4">
        <v>1128299</v>
      </c>
      <c r="C2133" s="5">
        <v>44463</v>
      </c>
      <c r="D2133" s="4" t="s">
        <v>283</v>
      </c>
      <c r="E2133" s="12" t="s">
        <v>1086</v>
      </c>
      <c r="F2133" s="13">
        <v>450</v>
      </c>
      <c r="G2133">
        <v>425</v>
      </c>
      <c r="H2133">
        <v>191250</v>
      </c>
      <c r="I2133" s="10">
        <v>66937.5</v>
      </c>
      <c r="J2133">
        <f t="shared" si="34"/>
        <v>558</v>
      </c>
    </row>
    <row r="2134" spans="1:10">
      <c r="A2134" s="4" t="s">
        <v>1107</v>
      </c>
      <c r="B2134" s="4">
        <v>1128299</v>
      </c>
      <c r="C2134" s="5">
        <v>44463</v>
      </c>
      <c r="D2134" s="4" t="s">
        <v>283</v>
      </c>
      <c r="E2134" s="12" t="s">
        <v>1087</v>
      </c>
      <c r="F2134" s="13">
        <v>450</v>
      </c>
      <c r="G2134">
        <v>375</v>
      </c>
      <c r="H2134">
        <v>168750</v>
      </c>
      <c r="I2134" s="10">
        <v>59062.5</v>
      </c>
      <c r="J2134">
        <f t="shared" si="34"/>
        <v>558</v>
      </c>
    </row>
    <row r="2135" spans="1:10">
      <c r="A2135" s="4" t="s">
        <v>1107</v>
      </c>
      <c r="B2135" s="4">
        <v>1128299</v>
      </c>
      <c r="C2135" s="5">
        <v>44463</v>
      </c>
      <c r="D2135" s="4" t="s">
        <v>283</v>
      </c>
      <c r="E2135" s="12" t="s">
        <v>1087</v>
      </c>
      <c r="F2135" s="13">
        <v>550</v>
      </c>
      <c r="G2135">
        <v>375</v>
      </c>
      <c r="H2135">
        <v>206250</v>
      </c>
      <c r="I2135" s="10">
        <v>61875</v>
      </c>
      <c r="J2135">
        <f t="shared" si="34"/>
        <v>558</v>
      </c>
    </row>
    <row r="2136" spans="1:10">
      <c r="A2136" s="4" t="s">
        <v>1107</v>
      </c>
      <c r="B2136" s="4">
        <v>1128299</v>
      </c>
      <c r="C2136" s="5">
        <v>44463</v>
      </c>
      <c r="D2136" s="4" t="s">
        <v>283</v>
      </c>
      <c r="E2136" s="12" t="s">
        <v>1087</v>
      </c>
      <c r="F2136" s="13">
        <v>600</v>
      </c>
      <c r="G2136">
        <v>425</v>
      </c>
      <c r="H2136">
        <v>255000</v>
      </c>
      <c r="I2136" s="10">
        <v>63750</v>
      </c>
      <c r="J2136">
        <f t="shared" si="34"/>
        <v>558</v>
      </c>
    </row>
    <row r="2137" spans="1:10">
      <c r="A2137" s="4" t="s">
        <v>1107</v>
      </c>
      <c r="B2137" s="4">
        <v>1128299</v>
      </c>
      <c r="C2137" s="5">
        <v>44492</v>
      </c>
      <c r="D2137" s="4" t="s">
        <v>283</v>
      </c>
      <c r="E2137" s="12" t="s">
        <v>1087</v>
      </c>
      <c r="F2137" s="13">
        <v>450</v>
      </c>
      <c r="G2137">
        <v>500</v>
      </c>
      <c r="H2137">
        <v>225000</v>
      </c>
      <c r="I2137" s="10">
        <v>78750</v>
      </c>
      <c r="J2137">
        <f t="shared" si="34"/>
        <v>558</v>
      </c>
    </row>
    <row r="2138" spans="1:10">
      <c r="A2138" s="4" t="s">
        <v>1107</v>
      </c>
      <c r="B2138" s="4">
        <v>1128299</v>
      </c>
      <c r="C2138" s="5">
        <v>44492</v>
      </c>
      <c r="D2138" s="4" t="s">
        <v>283</v>
      </c>
      <c r="E2138" s="12" t="s">
        <v>1087</v>
      </c>
      <c r="F2138" s="13">
        <v>500</v>
      </c>
      <c r="G2138">
        <v>500</v>
      </c>
      <c r="H2138">
        <v>250000</v>
      </c>
      <c r="I2138" s="10">
        <v>100000</v>
      </c>
      <c r="J2138">
        <f t="shared" si="34"/>
        <v>558</v>
      </c>
    </row>
    <row r="2139" spans="1:10">
      <c r="A2139" s="4" t="s">
        <v>1107</v>
      </c>
      <c r="B2139" s="4">
        <v>1128299</v>
      </c>
      <c r="C2139" s="5">
        <v>44492</v>
      </c>
      <c r="D2139" s="4" t="s">
        <v>283</v>
      </c>
      <c r="E2139" s="12" t="s">
        <v>1087</v>
      </c>
      <c r="F2139" s="13">
        <v>450</v>
      </c>
      <c r="G2139">
        <v>325</v>
      </c>
      <c r="H2139">
        <v>146250</v>
      </c>
      <c r="I2139" s="10">
        <v>51187.5</v>
      </c>
      <c r="J2139">
        <f t="shared" si="34"/>
        <v>558</v>
      </c>
    </row>
    <row r="2140" spans="1:10">
      <c r="A2140" s="4" t="s">
        <v>1107</v>
      </c>
      <c r="B2140" s="4">
        <v>1128299</v>
      </c>
      <c r="C2140" s="5">
        <v>44492</v>
      </c>
      <c r="D2140" s="4" t="s">
        <v>283</v>
      </c>
      <c r="E2140" s="12" t="s">
        <v>1086</v>
      </c>
      <c r="F2140" s="13">
        <v>450</v>
      </c>
      <c r="G2140">
        <v>300</v>
      </c>
      <c r="H2140">
        <v>135000</v>
      </c>
      <c r="I2140" s="10">
        <v>47250</v>
      </c>
      <c r="J2140">
        <f t="shared" si="34"/>
        <v>558</v>
      </c>
    </row>
    <row r="2141" spans="1:10">
      <c r="A2141" s="4" t="s">
        <v>1107</v>
      </c>
      <c r="B2141" s="4">
        <v>1128299</v>
      </c>
      <c r="C2141" s="5">
        <v>44492</v>
      </c>
      <c r="D2141" s="4" t="s">
        <v>283</v>
      </c>
      <c r="E2141" s="12" t="s">
        <v>1088</v>
      </c>
      <c r="F2141" s="13">
        <v>550</v>
      </c>
      <c r="G2141">
        <v>275</v>
      </c>
      <c r="H2141">
        <v>151250</v>
      </c>
      <c r="I2141" s="10">
        <v>45375</v>
      </c>
      <c r="J2141">
        <f t="shared" si="34"/>
        <v>558</v>
      </c>
    </row>
    <row r="2142" spans="1:10">
      <c r="A2142" s="4" t="s">
        <v>1107</v>
      </c>
      <c r="B2142" s="4">
        <v>1128299</v>
      </c>
      <c r="C2142" s="5">
        <v>44492</v>
      </c>
      <c r="D2142" s="4" t="s">
        <v>283</v>
      </c>
      <c r="E2142" s="12" t="s">
        <v>1087</v>
      </c>
      <c r="F2142" s="13">
        <v>600</v>
      </c>
      <c r="G2142">
        <v>325</v>
      </c>
      <c r="H2142">
        <v>195000</v>
      </c>
      <c r="I2142" s="10">
        <v>48750</v>
      </c>
      <c r="J2142">
        <f t="shared" si="34"/>
        <v>558</v>
      </c>
    </row>
    <row r="2143" spans="1:10">
      <c r="A2143" s="4" t="s">
        <v>1107</v>
      </c>
      <c r="B2143" s="4">
        <v>1128299</v>
      </c>
      <c r="C2143" s="5">
        <v>44523</v>
      </c>
      <c r="D2143" s="4" t="s">
        <v>283</v>
      </c>
      <c r="E2143" s="12" t="s">
        <v>1087</v>
      </c>
      <c r="F2143" s="13">
        <v>450</v>
      </c>
      <c r="G2143">
        <v>500</v>
      </c>
      <c r="H2143">
        <v>225000</v>
      </c>
      <c r="I2143" s="10">
        <v>78750</v>
      </c>
      <c r="J2143">
        <f t="shared" si="34"/>
        <v>558</v>
      </c>
    </row>
    <row r="2144" spans="1:10">
      <c r="A2144" s="4" t="s">
        <v>1107</v>
      </c>
      <c r="B2144" s="4">
        <v>1128299</v>
      </c>
      <c r="C2144" s="5">
        <v>44523</v>
      </c>
      <c r="D2144" s="4" t="s">
        <v>283</v>
      </c>
      <c r="E2144" s="12" t="s">
        <v>1087</v>
      </c>
      <c r="F2144" s="13">
        <v>500</v>
      </c>
      <c r="G2144">
        <v>525</v>
      </c>
      <c r="H2144">
        <v>262500</v>
      </c>
      <c r="I2144" s="10">
        <v>105000</v>
      </c>
      <c r="J2144">
        <f t="shared" si="34"/>
        <v>558</v>
      </c>
    </row>
    <row r="2145" spans="1:10">
      <c r="A2145" s="4" t="s">
        <v>1107</v>
      </c>
      <c r="B2145" s="4">
        <v>1128299</v>
      </c>
      <c r="C2145" s="5">
        <v>44523</v>
      </c>
      <c r="D2145" s="4" t="s">
        <v>283</v>
      </c>
      <c r="E2145" s="12" t="s">
        <v>1086</v>
      </c>
      <c r="F2145" s="13">
        <v>450</v>
      </c>
      <c r="G2145">
        <v>375</v>
      </c>
      <c r="H2145">
        <v>168750</v>
      </c>
      <c r="I2145" s="10">
        <v>59062.5</v>
      </c>
      <c r="J2145">
        <f t="shared" si="34"/>
        <v>558</v>
      </c>
    </row>
    <row r="2146" spans="1:10">
      <c r="A2146" s="4" t="s">
        <v>1107</v>
      </c>
      <c r="B2146" s="4">
        <v>1128299</v>
      </c>
      <c r="C2146" s="5">
        <v>44523</v>
      </c>
      <c r="D2146" s="4" t="s">
        <v>283</v>
      </c>
      <c r="E2146" s="12" t="s">
        <v>1086</v>
      </c>
      <c r="F2146" s="13">
        <v>450</v>
      </c>
      <c r="G2146">
        <v>350</v>
      </c>
      <c r="H2146">
        <v>157500</v>
      </c>
      <c r="I2146" s="10">
        <v>55125</v>
      </c>
      <c r="J2146">
        <f t="shared" si="34"/>
        <v>558</v>
      </c>
    </row>
    <row r="2147" spans="1:10">
      <c r="A2147" s="4" t="s">
        <v>1107</v>
      </c>
      <c r="B2147" s="4">
        <v>1128299</v>
      </c>
      <c r="C2147" s="5">
        <v>44523</v>
      </c>
      <c r="D2147" s="4" t="s">
        <v>283</v>
      </c>
      <c r="E2147" s="12" t="s">
        <v>1086</v>
      </c>
      <c r="F2147" s="13">
        <v>550</v>
      </c>
      <c r="G2147">
        <v>300</v>
      </c>
      <c r="H2147">
        <v>165000</v>
      </c>
      <c r="I2147" s="10">
        <v>49500</v>
      </c>
      <c r="J2147">
        <f t="shared" si="34"/>
        <v>558</v>
      </c>
    </row>
    <row r="2148" spans="1:10">
      <c r="A2148" s="4" t="s">
        <v>1107</v>
      </c>
      <c r="B2148" s="4">
        <v>1128299</v>
      </c>
      <c r="C2148" s="5">
        <v>44523</v>
      </c>
      <c r="D2148" s="4" t="s">
        <v>283</v>
      </c>
      <c r="E2148" s="12" t="s">
        <v>1087</v>
      </c>
      <c r="F2148" s="13">
        <v>600</v>
      </c>
      <c r="G2148">
        <v>425</v>
      </c>
      <c r="H2148">
        <v>255000</v>
      </c>
      <c r="I2148" s="10">
        <v>63750</v>
      </c>
      <c r="J2148">
        <f t="shared" si="34"/>
        <v>558</v>
      </c>
    </row>
    <row r="2149" spans="1:10">
      <c r="A2149" s="4" t="s">
        <v>1107</v>
      </c>
      <c r="B2149" s="4">
        <v>1128299</v>
      </c>
      <c r="C2149" s="5">
        <v>44552</v>
      </c>
      <c r="D2149" s="4" t="s">
        <v>283</v>
      </c>
      <c r="E2149" s="12" t="s">
        <v>1086</v>
      </c>
      <c r="F2149" s="13">
        <v>450</v>
      </c>
      <c r="G2149">
        <v>625</v>
      </c>
      <c r="H2149">
        <v>281250</v>
      </c>
      <c r="I2149" s="10">
        <v>98437.5</v>
      </c>
      <c r="J2149">
        <f t="shared" si="34"/>
        <v>558</v>
      </c>
    </row>
    <row r="2150" spans="1:10">
      <c r="A2150" s="4" t="s">
        <v>1107</v>
      </c>
      <c r="B2150" s="4">
        <v>1128299</v>
      </c>
      <c r="C2150" s="5">
        <v>44552</v>
      </c>
      <c r="D2150" s="4" t="s">
        <v>283</v>
      </c>
      <c r="E2150" s="12" t="s">
        <v>1086</v>
      </c>
      <c r="F2150" s="13">
        <v>500</v>
      </c>
      <c r="G2150">
        <v>625</v>
      </c>
      <c r="H2150">
        <v>312500</v>
      </c>
      <c r="I2150" s="10">
        <v>125000</v>
      </c>
      <c r="J2150">
        <f t="shared" si="34"/>
        <v>558</v>
      </c>
    </row>
    <row r="2151" spans="1:10">
      <c r="A2151" s="4" t="s">
        <v>1107</v>
      </c>
      <c r="B2151" s="4">
        <v>1128299</v>
      </c>
      <c r="C2151" s="5">
        <v>44552</v>
      </c>
      <c r="D2151" s="4" t="s">
        <v>283</v>
      </c>
      <c r="E2151" s="12" t="s">
        <v>1086</v>
      </c>
      <c r="F2151" s="13">
        <v>450</v>
      </c>
      <c r="G2151">
        <v>425</v>
      </c>
      <c r="H2151">
        <v>191250</v>
      </c>
      <c r="I2151" s="10">
        <v>66937.5</v>
      </c>
      <c r="J2151">
        <f t="shared" si="34"/>
        <v>558</v>
      </c>
    </row>
    <row r="2152" spans="1:10">
      <c r="A2152" s="4" t="s">
        <v>1107</v>
      </c>
      <c r="B2152" s="4">
        <v>1128299</v>
      </c>
      <c r="C2152" s="5">
        <v>44552</v>
      </c>
      <c r="D2152" s="4" t="s">
        <v>283</v>
      </c>
      <c r="E2152" s="12" t="s">
        <v>1086</v>
      </c>
      <c r="F2152" s="13">
        <v>450</v>
      </c>
      <c r="G2152">
        <v>425</v>
      </c>
      <c r="H2152">
        <v>191250</v>
      </c>
      <c r="I2152" s="10">
        <v>66937.5</v>
      </c>
      <c r="J2152">
        <f t="shared" si="34"/>
        <v>558</v>
      </c>
    </row>
    <row r="2153" spans="1:10">
      <c r="A2153" s="4" t="s">
        <v>1107</v>
      </c>
      <c r="B2153" s="4">
        <v>1128299</v>
      </c>
      <c r="C2153" s="5">
        <v>44552</v>
      </c>
      <c r="D2153" s="4" t="s">
        <v>283</v>
      </c>
      <c r="E2153" s="12" t="s">
        <v>1087</v>
      </c>
      <c r="F2153" s="13">
        <v>550</v>
      </c>
      <c r="G2153">
        <v>350</v>
      </c>
      <c r="H2153">
        <v>192500</v>
      </c>
      <c r="I2153" s="10">
        <v>57750</v>
      </c>
      <c r="J2153">
        <f t="shared" si="34"/>
        <v>558</v>
      </c>
    </row>
    <row r="2154" spans="1:10">
      <c r="A2154" s="4" t="s">
        <v>1107</v>
      </c>
      <c r="B2154" s="4">
        <v>1128299</v>
      </c>
      <c r="C2154" s="5">
        <v>44552</v>
      </c>
      <c r="D2154" s="4" t="s">
        <v>283</v>
      </c>
      <c r="E2154" s="12" t="s">
        <v>1086</v>
      </c>
      <c r="F2154" s="13">
        <v>600</v>
      </c>
      <c r="G2154">
        <v>450</v>
      </c>
      <c r="H2154">
        <v>270000</v>
      </c>
      <c r="I2154" s="10">
        <v>67500</v>
      </c>
      <c r="J2154">
        <f t="shared" si="34"/>
        <v>558</v>
      </c>
    </row>
    <row r="2155" spans="1:10">
      <c r="A2155" s="4" t="s">
        <v>1107</v>
      </c>
      <c r="B2155" s="4">
        <v>1128299</v>
      </c>
      <c r="C2155" s="5">
        <v>44222</v>
      </c>
      <c r="D2155" s="4" t="s">
        <v>283</v>
      </c>
      <c r="E2155" s="12" t="s">
        <v>1087</v>
      </c>
      <c r="F2155" s="13">
        <v>350</v>
      </c>
      <c r="G2155">
        <v>475</v>
      </c>
      <c r="H2155">
        <v>166250</v>
      </c>
      <c r="I2155" s="10">
        <v>58187.5</v>
      </c>
      <c r="J2155">
        <f t="shared" si="34"/>
        <v>558</v>
      </c>
    </row>
    <row r="2156" spans="1:10">
      <c r="A2156" s="4" t="s">
        <v>1107</v>
      </c>
      <c r="B2156" s="4">
        <v>1128299</v>
      </c>
      <c r="C2156" s="5">
        <v>44222</v>
      </c>
      <c r="D2156" s="4" t="s">
        <v>283</v>
      </c>
      <c r="E2156" s="12" t="s">
        <v>1087</v>
      </c>
      <c r="F2156" s="13">
        <v>450</v>
      </c>
      <c r="G2156">
        <v>475</v>
      </c>
      <c r="H2156">
        <v>213750</v>
      </c>
      <c r="I2156" s="10">
        <v>85500</v>
      </c>
      <c r="J2156">
        <f t="shared" si="34"/>
        <v>558</v>
      </c>
    </row>
    <row r="2157" spans="1:10">
      <c r="A2157" s="4" t="s">
        <v>1107</v>
      </c>
      <c r="B2157" s="4">
        <v>1128299</v>
      </c>
      <c r="C2157" s="5">
        <v>44222</v>
      </c>
      <c r="D2157" s="4" t="s">
        <v>283</v>
      </c>
      <c r="E2157" s="12" t="s">
        <v>1086</v>
      </c>
      <c r="F2157" s="13">
        <v>450</v>
      </c>
      <c r="G2157">
        <v>475</v>
      </c>
      <c r="H2157">
        <v>213750</v>
      </c>
      <c r="I2157" s="10">
        <v>74812.5</v>
      </c>
      <c r="J2157">
        <f t="shared" si="34"/>
        <v>558</v>
      </c>
    </row>
    <row r="2158" spans="1:10">
      <c r="A2158" s="4" t="s">
        <v>1107</v>
      </c>
      <c r="B2158" s="4">
        <v>1128299</v>
      </c>
      <c r="C2158" s="5">
        <v>44222</v>
      </c>
      <c r="D2158" s="4" t="s">
        <v>283</v>
      </c>
      <c r="E2158" s="12" t="s">
        <v>1087</v>
      </c>
      <c r="F2158" s="13">
        <v>450</v>
      </c>
      <c r="G2158">
        <v>325</v>
      </c>
      <c r="H2158">
        <v>146250</v>
      </c>
      <c r="I2158" s="10">
        <v>51187.5</v>
      </c>
      <c r="J2158">
        <f t="shared" si="34"/>
        <v>558</v>
      </c>
    </row>
    <row r="2159" spans="1:10">
      <c r="A2159" s="4" t="s">
        <v>1107</v>
      </c>
      <c r="B2159" s="4">
        <v>1128299</v>
      </c>
      <c r="C2159" s="5">
        <v>44222</v>
      </c>
      <c r="D2159" s="4" t="s">
        <v>283</v>
      </c>
      <c r="E2159" s="12" t="s">
        <v>1087</v>
      </c>
      <c r="F2159" s="13">
        <v>500</v>
      </c>
      <c r="G2159">
        <v>275</v>
      </c>
      <c r="H2159">
        <v>137500</v>
      </c>
      <c r="I2159" s="10">
        <v>41250</v>
      </c>
      <c r="J2159">
        <f t="shared" si="34"/>
        <v>558</v>
      </c>
    </row>
    <row r="2160" spans="1:10">
      <c r="A2160" s="4" t="s">
        <v>1107</v>
      </c>
      <c r="B2160" s="4">
        <v>1128299</v>
      </c>
      <c r="C2160" s="5">
        <v>44222</v>
      </c>
      <c r="D2160" s="4" t="s">
        <v>283</v>
      </c>
      <c r="E2160" s="12" t="s">
        <v>1086</v>
      </c>
      <c r="F2160" s="13">
        <v>450</v>
      </c>
      <c r="G2160">
        <v>475</v>
      </c>
      <c r="H2160">
        <v>213750</v>
      </c>
      <c r="I2160" s="10">
        <v>53437.5</v>
      </c>
      <c r="J2160">
        <f t="shared" si="34"/>
        <v>558</v>
      </c>
    </row>
    <row r="2161" spans="1:10">
      <c r="A2161" s="4" t="s">
        <v>1107</v>
      </c>
      <c r="B2161" s="4">
        <v>1128299</v>
      </c>
      <c r="C2161" s="5">
        <v>44253</v>
      </c>
      <c r="D2161" s="4" t="s">
        <v>283</v>
      </c>
      <c r="E2161" s="12" t="s">
        <v>1086</v>
      </c>
      <c r="F2161" s="13">
        <v>350</v>
      </c>
      <c r="G2161">
        <v>525</v>
      </c>
      <c r="H2161">
        <v>183750</v>
      </c>
      <c r="I2161" s="10">
        <v>64312.5</v>
      </c>
      <c r="J2161">
        <f t="shared" si="34"/>
        <v>558</v>
      </c>
    </row>
    <row r="2162" spans="1:10">
      <c r="A2162" s="4" t="s">
        <v>1107</v>
      </c>
      <c r="B2162" s="4">
        <v>1128299</v>
      </c>
      <c r="C2162" s="5">
        <v>44253</v>
      </c>
      <c r="D2162" s="4" t="s">
        <v>283</v>
      </c>
      <c r="E2162" s="12" t="s">
        <v>1087</v>
      </c>
      <c r="F2162" s="13">
        <v>450</v>
      </c>
      <c r="G2162">
        <v>425</v>
      </c>
      <c r="H2162">
        <v>191250</v>
      </c>
      <c r="I2162" s="10">
        <v>76500</v>
      </c>
      <c r="J2162">
        <f t="shared" si="34"/>
        <v>558</v>
      </c>
    </row>
    <row r="2163" spans="1:10">
      <c r="A2163" s="4" t="s">
        <v>1107</v>
      </c>
      <c r="B2163" s="4">
        <v>1128299</v>
      </c>
      <c r="C2163" s="5">
        <v>44253</v>
      </c>
      <c r="D2163" s="4" t="s">
        <v>283</v>
      </c>
      <c r="E2163" s="12" t="s">
        <v>1087</v>
      </c>
      <c r="F2163" s="13">
        <v>450</v>
      </c>
      <c r="G2163">
        <v>425</v>
      </c>
      <c r="H2163">
        <v>191250</v>
      </c>
      <c r="I2163" s="10">
        <v>66937.5</v>
      </c>
      <c r="J2163">
        <f t="shared" si="34"/>
        <v>558</v>
      </c>
    </row>
    <row r="2164" spans="1:10">
      <c r="A2164" s="4" t="s">
        <v>1107</v>
      </c>
      <c r="B2164" s="4">
        <v>1128299</v>
      </c>
      <c r="C2164" s="5">
        <v>44253</v>
      </c>
      <c r="D2164" s="4" t="s">
        <v>283</v>
      </c>
      <c r="E2164" s="12" t="s">
        <v>1087</v>
      </c>
      <c r="F2164" s="13">
        <v>450.00000000000006</v>
      </c>
      <c r="G2164">
        <v>275</v>
      </c>
      <c r="H2164">
        <v>123750.00000000001</v>
      </c>
      <c r="I2164" s="10">
        <v>43312.5</v>
      </c>
      <c r="J2164">
        <f t="shared" si="34"/>
        <v>558</v>
      </c>
    </row>
    <row r="2165" spans="1:10">
      <c r="A2165" s="4" t="s">
        <v>1107</v>
      </c>
      <c r="B2165" s="4">
        <v>1128299</v>
      </c>
      <c r="C2165" s="5">
        <v>44253</v>
      </c>
      <c r="D2165" s="4" t="s">
        <v>283</v>
      </c>
      <c r="E2165" s="12" t="s">
        <v>1088</v>
      </c>
      <c r="F2165" s="13">
        <v>500</v>
      </c>
      <c r="G2165">
        <v>200</v>
      </c>
      <c r="H2165">
        <v>100000</v>
      </c>
      <c r="I2165" s="10">
        <v>30000</v>
      </c>
      <c r="J2165">
        <f t="shared" si="34"/>
        <v>558</v>
      </c>
    </row>
    <row r="2166" spans="1:10">
      <c r="A2166" s="4" t="s">
        <v>1107</v>
      </c>
      <c r="B2166" s="4">
        <v>1128299</v>
      </c>
      <c r="C2166" s="5">
        <v>44253</v>
      </c>
      <c r="D2166" s="4" t="s">
        <v>283</v>
      </c>
      <c r="E2166" s="12" t="s">
        <v>1087</v>
      </c>
      <c r="F2166" s="13">
        <v>450</v>
      </c>
      <c r="G2166">
        <v>400</v>
      </c>
      <c r="H2166">
        <v>180000</v>
      </c>
      <c r="I2166" s="10">
        <v>45000</v>
      </c>
      <c r="J2166">
        <f t="shared" si="34"/>
        <v>558</v>
      </c>
    </row>
    <row r="2167" spans="1:10">
      <c r="A2167" s="4" t="s">
        <v>1107</v>
      </c>
      <c r="B2167" s="4">
        <v>1128299</v>
      </c>
      <c r="C2167" s="5">
        <v>44280</v>
      </c>
      <c r="D2167" s="4" t="s">
        <v>283</v>
      </c>
      <c r="E2167" s="12" t="s">
        <v>1088</v>
      </c>
      <c r="F2167" s="13">
        <v>450.00000000000006</v>
      </c>
      <c r="G2167">
        <v>550</v>
      </c>
      <c r="H2167">
        <v>247500.00000000003</v>
      </c>
      <c r="I2167" s="10">
        <v>86625</v>
      </c>
      <c r="J2167">
        <f t="shared" si="34"/>
        <v>558</v>
      </c>
    </row>
    <row r="2168" spans="1:10">
      <c r="A2168" s="4" t="s">
        <v>1107</v>
      </c>
      <c r="B2168" s="4">
        <v>1128299</v>
      </c>
      <c r="C2168" s="5">
        <v>44280</v>
      </c>
      <c r="D2168" s="4" t="s">
        <v>283</v>
      </c>
      <c r="E2168" s="12" t="s">
        <v>1087</v>
      </c>
      <c r="F2168" s="13">
        <v>550</v>
      </c>
      <c r="G2168">
        <v>400</v>
      </c>
      <c r="H2168">
        <v>220000</v>
      </c>
      <c r="I2168" s="10">
        <v>88000</v>
      </c>
      <c r="J2168">
        <f t="shared" si="34"/>
        <v>558</v>
      </c>
    </row>
    <row r="2169" spans="1:10">
      <c r="A2169" s="4" t="s">
        <v>1107</v>
      </c>
      <c r="B2169" s="4">
        <v>1128299</v>
      </c>
      <c r="C2169" s="5">
        <v>44280</v>
      </c>
      <c r="D2169" s="4" t="s">
        <v>283</v>
      </c>
      <c r="E2169" s="12" t="s">
        <v>1087</v>
      </c>
      <c r="F2169" s="13">
        <v>550</v>
      </c>
      <c r="G2169">
        <v>400</v>
      </c>
      <c r="H2169">
        <v>220000</v>
      </c>
      <c r="I2169" s="10">
        <v>77000</v>
      </c>
      <c r="J2169">
        <f t="shared" si="34"/>
        <v>558</v>
      </c>
    </row>
    <row r="2170" spans="1:10">
      <c r="A2170" s="4" t="s">
        <v>1107</v>
      </c>
      <c r="B2170" s="4">
        <v>1128299</v>
      </c>
      <c r="C2170" s="5">
        <v>44280</v>
      </c>
      <c r="D2170" s="4" t="s">
        <v>283</v>
      </c>
      <c r="E2170" s="12" t="s">
        <v>1087</v>
      </c>
      <c r="F2170" s="13">
        <v>550</v>
      </c>
      <c r="G2170">
        <v>275</v>
      </c>
      <c r="H2170">
        <v>151250</v>
      </c>
      <c r="I2170" s="10">
        <v>52937.5</v>
      </c>
      <c r="J2170">
        <f t="shared" si="34"/>
        <v>558</v>
      </c>
    </row>
    <row r="2171" spans="1:10">
      <c r="A2171" s="4" t="s">
        <v>1107</v>
      </c>
      <c r="B2171" s="4">
        <v>1128299</v>
      </c>
      <c r="C2171" s="5">
        <v>44280</v>
      </c>
      <c r="D2171" s="4" t="s">
        <v>283</v>
      </c>
      <c r="E2171" s="12" t="s">
        <v>1087</v>
      </c>
      <c r="F2171" s="13">
        <v>600</v>
      </c>
      <c r="G2171">
        <v>175</v>
      </c>
      <c r="H2171">
        <v>105000</v>
      </c>
      <c r="I2171" s="10">
        <v>31500</v>
      </c>
      <c r="J2171">
        <f t="shared" si="34"/>
        <v>558</v>
      </c>
    </row>
    <row r="2172" spans="1:10">
      <c r="A2172" s="4" t="s">
        <v>1107</v>
      </c>
      <c r="B2172" s="4">
        <v>1128299</v>
      </c>
      <c r="C2172" s="5">
        <v>44280</v>
      </c>
      <c r="D2172" s="4" t="s">
        <v>283</v>
      </c>
      <c r="E2172" s="12" t="s">
        <v>1087</v>
      </c>
      <c r="F2172" s="13">
        <v>550</v>
      </c>
      <c r="G2172">
        <v>375</v>
      </c>
      <c r="H2172">
        <v>206250</v>
      </c>
      <c r="I2172" s="10">
        <v>51562.5</v>
      </c>
      <c r="J2172">
        <f t="shared" si="34"/>
        <v>558</v>
      </c>
    </row>
    <row r="2173" spans="1:10">
      <c r="A2173" s="4" t="s">
        <v>1107</v>
      </c>
      <c r="B2173" s="4">
        <v>1128299</v>
      </c>
      <c r="C2173" s="5">
        <v>44312</v>
      </c>
      <c r="D2173" s="4" t="s">
        <v>283</v>
      </c>
      <c r="E2173" s="12" t="s">
        <v>1087</v>
      </c>
      <c r="F2173" s="13">
        <v>550</v>
      </c>
      <c r="G2173">
        <v>550</v>
      </c>
      <c r="H2173">
        <v>302500</v>
      </c>
      <c r="I2173" s="10">
        <v>105875</v>
      </c>
      <c r="J2173">
        <f t="shared" si="34"/>
        <v>558</v>
      </c>
    </row>
    <row r="2174" spans="1:10">
      <c r="A2174" s="4" t="s">
        <v>1107</v>
      </c>
      <c r="B2174" s="4">
        <v>1128299</v>
      </c>
      <c r="C2174" s="5">
        <v>44312</v>
      </c>
      <c r="D2174" s="4" t="s">
        <v>283</v>
      </c>
      <c r="E2174" s="12" t="s">
        <v>1086</v>
      </c>
      <c r="F2174" s="13">
        <v>600</v>
      </c>
      <c r="G2174">
        <v>350</v>
      </c>
      <c r="H2174">
        <v>210000</v>
      </c>
      <c r="I2174" s="10">
        <v>84000</v>
      </c>
      <c r="J2174">
        <f t="shared" si="34"/>
        <v>558</v>
      </c>
    </row>
    <row r="2175" spans="1:10">
      <c r="A2175" s="4" t="s">
        <v>1107</v>
      </c>
      <c r="B2175" s="4">
        <v>1128299</v>
      </c>
      <c r="C2175" s="5">
        <v>44312</v>
      </c>
      <c r="D2175" s="4" t="s">
        <v>283</v>
      </c>
      <c r="E2175" s="12" t="s">
        <v>1088</v>
      </c>
      <c r="F2175" s="13">
        <v>600.00000000000011</v>
      </c>
      <c r="G2175">
        <v>400</v>
      </c>
      <c r="H2175">
        <v>240000.00000000003</v>
      </c>
      <c r="I2175" s="10">
        <v>84000</v>
      </c>
      <c r="J2175">
        <f t="shared" si="34"/>
        <v>558</v>
      </c>
    </row>
    <row r="2176" spans="1:10">
      <c r="A2176" s="4" t="s">
        <v>1107</v>
      </c>
      <c r="B2176" s="4">
        <v>1128299</v>
      </c>
      <c r="C2176" s="5">
        <v>44312</v>
      </c>
      <c r="D2176" s="4" t="s">
        <v>283</v>
      </c>
      <c r="E2176" s="12" t="s">
        <v>1087</v>
      </c>
      <c r="F2176" s="13">
        <v>550</v>
      </c>
      <c r="G2176">
        <v>300</v>
      </c>
      <c r="H2176">
        <v>165000</v>
      </c>
      <c r="I2176" s="10">
        <v>57750</v>
      </c>
      <c r="J2176">
        <f t="shared" si="34"/>
        <v>558</v>
      </c>
    </row>
    <row r="2177" spans="1:10">
      <c r="A2177" s="4" t="s">
        <v>1107</v>
      </c>
      <c r="B2177" s="4">
        <v>1128299</v>
      </c>
      <c r="C2177" s="5">
        <v>44312</v>
      </c>
      <c r="D2177" s="4" t="s">
        <v>283</v>
      </c>
      <c r="E2177" s="12" t="s">
        <v>1087</v>
      </c>
      <c r="F2177" s="13">
        <v>600</v>
      </c>
      <c r="G2177">
        <v>200</v>
      </c>
      <c r="H2177">
        <v>120000</v>
      </c>
      <c r="I2177" s="10">
        <v>36000</v>
      </c>
      <c r="J2177">
        <f t="shared" si="34"/>
        <v>558</v>
      </c>
    </row>
    <row r="2178" spans="1:10">
      <c r="A2178" s="4" t="s">
        <v>1107</v>
      </c>
      <c r="B2178" s="4">
        <v>1128299</v>
      </c>
      <c r="C2178" s="5">
        <v>44312</v>
      </c>
      <c r="D2178" s="4" t="s">
        <v>283</v>
      </c>
      <c r="E2178" s="12" t="s">
        <v>1087</v>
      </c>
      <c r="F2178" s="13">
        <v>750</v>
      </c>
      <c r="G2178">
        <v>375</v>
      </c>
      <c r="H2178">
        <v>281250</v>
      </c>
      <c r="I2178" s="10">
        <v>70312.5</v>
      </c>
      <c r="J2178">
        <f t="shared" si="34"/>
        <v>558</v>
      </c>
    </row>
    <row r="2179" spans="1:10">
      <c r="A2179" s="4" t="s">
        <v>1107</v>
      </c>
      <c r="B2179" s="4">
        <v>1128299</v>
      </c>
      <c r="C2179" s="5">
        <v>44343</v>
      </c>
      <c r="D2179" s="4" t="s">
        <v>283</v>
      </c>
      <c r="E2179" s="12" t="s">
        <v>1086</v>
      </c>
      <c r="F2179" s="13">
        <v>550</v>
      </c>
      <c r="G2179">
        <v>575</v>
      </c>
      <c r="H2179">
        <v>316250</v>
      </c>
      <c r="I2179" s="10">
        <v>110687.5</v>
      </c>
      <c r="J2179">
        <f t="shared" si="34"/>
        <v>558</v>
      </c>
    </row>
    <row r="2180" spans="1:10">
      <c r="A2180" s="4" t="s">
        <v>1107</v>
      </c>
      <c r="B2180" s="4">
        <v>1128299</v>
      </c>
      <c r="C2180" s="5">
        <v>44343</v>
      </c>
      <c r="D2180" s="4" t="s">
        <v>283</v>
      </c>
      <c r="E2180" s="12" t="s">
        <v>1087</v>
      </c>
      <c r="F2180" s="13">
        <v>600</v>
      </c>
      <c r="G2180">
        <v>425</v>
      </c>
      <c r="H2180">
        <v>255000</v>
      </c>
      <c r="I2180" s="10">
        <v>102000</v>
      </c>
      <c r="J2180">
        <f t="shared" si="34"/>
        <v>558</v>
      </c>
    </row>
    <row r="2181" spans="1:10">
      <c r="A2181" s="4" t="s">
        <v>1107</v>
      </c>
      <c r="B2181" s="4">
        <v>1128299</v>
      </c>
      <c r="C2181" s="5">
        <v>44343</v>
      </c>
      <c r="D2181" s="4" t="s">
        <v>283</v>
      </c>
      <c r="E2181" s="12" t="s">
        <v>1086</v>
      </c>
      <c r="F2181" s="13">
        <v>600</v>
      </c>
      <c r="G2181">
        <v>450</v>
      </c>
      <c r="H2181">
        <v>270000</v>
      </c>
      <c r="I2181" s="10">
        <v>94500</v>
      </c>
      <c r="J2181">
        <f t="shared" ref="J2181:J2244" si="35">VLOOKUP(A2181,L$9:M$14,2,0)</f>
        <v>558</v>
      </c>
    </row>
    <row r="2182" spans="1:10">
      <c r="A2182" s="4" t="s">
        <v>1107</v>
      </c>
      <c r="B2182" s="4">
        <v>1128299</v>
      </c>
      <c r="C2182" s="5">
        <v>44343</v>
      </c>
      <c r="D2182" s="4" t="s">
        <v>283</v>
      </c>
      <c r="E2182" s="12" t="s">
        <v>1087</v>
      </c>
      <c r="F2182" s="13">
        <v>550</v>
      </c>
      <c r="G2182">
        <v>350</v>
      </c>
      <c r="H2182">
        <v>192500</v>
      </c>
      <c r="I2182" s="10">
        <v>67375</v>
      </c>
      <c r="J2182">
        <f t="shared" si="35"/>
        <v>558</v>
      </c>
    </row>
    <row r="2183" spans="1:10">
      <c r="A2183" s="4" t="s">
        <v>1107</v>
      </c>
      <c r="B2183" s="4">
        <v>1128299</v>
      </c>
      <c r="C2183" s="5">
        <v>44343</v>
      </c>
      <c r="D2183" s="4" t="s">
        <v>283</v>
      </c>
      <c r="E2183" s="12" t="s">
        <v>1087</v>
      </c>
      <c r="F2183" s="13">
        <v>600</v>
      </c>
      <c r="G2183">
        <v>250</v>
      </c>
      <c r="H2183">
        <v>150000</v>
      </c>
      <c r="I2183" s="10">
        <v>45000</v>
      </c>
      <c r="J2183">
        <f t="shared" si="35"/>
        <v>558</v>
      </c>
    </row>
    <row r="2184" spans="1:10">
      <c r="A2184" s="4" t="s">
        <v>1107</v>
      </c>
      <c r="B2184" s="4">
        <v>1128299</v>
      </c>
      <c r="C2184" s="5">
        <v>44343</v>
      </c>
      <c r="D2184" s="4" t="s">
        <v>283</v>
      </c>
      <c r="E2184" s="12" t="s">
        <v>1087</v>
      </c>
      <c r="F2184" s="13">
        <v>750</v>
      </c>
      <c r="G2184">
        <v>425</v>
      </c>
      <c r="H2184">
        <v>318750</v>
      </c>
      <c r="I2184" s="10">
        <v>79687.5</v>
      </c>
      <c r="J2184">
        <f t="shared" si="35"/>
        <v>558</v>
      </c>
    </row>
    <row r="2185" spans="1:10">
      <c r="A2185" s="4" t="s">
        <v>1107</v>
      </c>
      <c r="B2185" s="4">
        <v>1128299</v>
      </c>
      <c r="C2185" s="5">
        <v>44373</v>
      </c>
      <c r="D2185" s="4" t="s">
        <v>283</v>
      </c>
      <c r="E2185" s="12" t="s">
        <v>1087</v>
      </c>
      <c r="F2185" s="13">
        <v>550</v>
      </c>
      <c r="G2185">
        <v>700</v>
      </c>
      <c r="H2185">
        <v>385000</v>
      </c>
      <c r="I2185" s="10">
        <v>134750</v>
      </c>
      <c r="J2185">
        <f t="shared" si="35"/>
        <v>558</v>
      </c>
    </row>
    <row r="2186" spans="1:10">
      <c r="A2186" s="4" t="s">
        <v>1107</v>
      </c>
      <c r="B2186" s="4">
        <v>1128299</v>
      </c>
      <c r="C2186" s="5">
        <v>44373</v>
      </c>
      <c r="D2186" s="4" t="s">
        <v>283</v>
      </c>
      <c r="E2186" s="12" t="s">
        <v>1087</v>
      </c>
      <c r="F2186" s="13">
        <v>600</v>
      </c>
      <c r="G2186">
        <v>550</v>
      </c>
      <c r="H2186">
        <v>330000</v>
      </c>
      <c r="I2186" s="10">
        <v>132000</v>
      </c>
      <c r="J2186">
        <f t="shared" si="35"/>
        <v>558</v>
      </c>
    </row>
    <row r="2187" spans="1:10">
      <c r="A2187" s="4" t="s">
        <v>1107</v>
      </c>
      <c r="B2187" s="4">
        <v>1128299</v>
      </c>
      <c r="C2187" s="5">
        <v>44373</v>
      </c>
      <c r="D2187" s="4" t="s">
        <v>283</v>
      </c>
      <c r="E2187" s="12" t="s">
        <v>1087</v>
      </c>
      <c r="F2187" s="13">
        <v>600</v>
      </c>
      <c r="G2187">
        <v>550</v>
      </c>
      <c r="H2187">
        <v>330000</v>
      </c>
      <c r="I2187" s="10">
        <v>115500</v>
      </c>
      <c r="J2187">
        <f t="shared" si="35"/>
        <v>558</v>
      </c>
    </row>
    <row r="2188" spans="1:10">
      <c r="A2188" s="4" t="s">
        <v>1107</v>
      </c>
      <c r="B2188" s="4">
        <v>1128299</v>
      </c>
      <c r="C2188" s="5">
        <v>44373</v>
      </c>
      <c r="D2188" s="4" t="s">
        <v>283</v>
      </c>
      <c r="E2188" s="12" t="s">
        <v>1087</v>
      </c>
      <c r="F2188" s="13">
        <v>550.00000000000011</v>
      </c>
      <c r="G2188">
        <v>425</v>
      </c>
      <c r="H2188">
        <v>233750.00000000003</v>
      </c>
      <c r="I2188" s="10">
        <v>81812.5</v>
      </c>
      <c r="J2188">
        <f t="shared" si="35"/>
        <v>558</v>
      </c>
    </row>
    <row r="2189" spans="1:10">
      <c r="A2189" s="4" t="s">
        <v>1107</v>
      </c>
      <c r="B2189" s="4">
        <v>1128299</v>
      </c>
      <c r="C2189" s="5">
        <v>44373</v>
      </c>
      <c r="D2189" s="4" t="s">
        <v>283</v>
      </c>
      <c r="E2189" s="12" t="s">
        <v>1087</v>
      </c>
      <c r="F2189" s="13">
        <v>600</v>
      </c>
      <c r="G2189">
        <v>300</v>
      </c>
      <c r="H2189">
        <v>180000</v>
      </c>
      <c r="I2189" s="10">
        <v>54000</v>
      </c>
      <c r="J2189">
        <f t="shared" si="35"/>
        <v>558</v>
      </c>
    </row>
    <row r="2190" spans="1:10">
      <c r="A2190" s="4" t="s">
        <v>1107</v>
      </c>
      <c r="B2190" s="4">
        <v>1128299</v>
      </c>
      <c r="C2190" s="5">
        <v>44373</v>
      </c>
      <c r="D2190" s="4" t="s">
        <v>283</v>
      </c>
      <c r="E2190" s="12" t="s">
        <v>1086</v>
      </c>
      <c r="F2190" s="13">
        <v>750</v>
      </c>
      <c r="G2190">
        <v>600</v>
      </c>
      <c r="H2190">
        <v>450000</v>
      </c>
      <c r="I2190" s="10">
        <v>112500</v>
      </c>
      <c r="J2190">
        <f t="shared" si="35"/>
        <v>558</v>
      </c>
    </row>
    <row r="2191" spans="1:10">
      <c r="A2191" s="4" t="s">
        <v>1107</v>
      </c>
      <c r="B2191" s="4">
        <v>1128299</v>
      </c>
      <c r="C2191" s="5">
        <v>44402</v>
      </c>
      <c r="D2191" s="4" t="s">
        <v>283</v>
      </c>
      <c r="E2191" s="12" t="s">
        <v>1086</v>
      </c>
      <c r="F2191" s="13">
        <v>550</v>
      </c>
      <c r="G2191">
        <v>750</v>
      </c>
      <c r="H2191">
        <v>412500</v>
      </c>
      <c r="I2191" s="10">
        <v>144375</v>
      </c>
      <c r="J2191">
        <f t="shared" si="35"/>
        <v>558</v>
      </c>
    </row>
    <row r="2192" spans="1:10">
      <c r="A2192" s="4" t="s">
        <v>1107</v>
      </c>
      <c r="B2192" s="4">
        <v>1128299</v>
      </c>
      <c r="C2192" s="5">
        <v>44402</v>
      </c>
      <c r="D2192" s="4" t="s">
        <v>283</v>
      </c>
      <c r="E2192" s="12" t="s">
        <v>1087</v>
      </c>
      <c r="F2192" s="13">
        <v>600</v>
      </c>
      <c r="G2192">
        <v>600</v>
      </c>
      <c r="H2192">
        <v>360000</v>
      </c>
      <c r="I2192" s="10">
        <v>144000</v>
      </c>
      <c r="J2192">
        <f t="shared" si="35"/>
        <v>558</v>
      </c>
    </row>
    <row r="2193" spans="1:10">
      <c r="A2193" s="4" t="s">
        <v>1107</v>
      </c>
      <c r="B2193" s="4">
        <v>1128299</v>
      </c>
      <c r="C2193" s="5">
        <v>44402</v>
      </c>
      <c r="D2193" s="4" t="s">
        <v>283</v>
      </c>
      <c r="E2193" s="12" t="s">
        <v>1087</v>
      </c>
      <c r="F2193" s="13">
        <v>600</v>
      </c>
      <c r="G2193">
        <v>550</v>
      </c>
      <c r="H2193">
        <v>330000</v>
      </c>
      <c r="I2193" s="10">
        <v>115500</v>
      </c>
      <c r="J2193">
        <f t="shared" si="35"/>
        <v>558</v>
      </c>
    </row>
    <row r="2194" spans="1:10">
      <c r="A2194" s="4" t="s">
        <v>1107</v>
      </c>
      <c r="B2194" s="4">
        <v>1128299</v>
      </c>
      <c r="C2194" s="5">
        <v>44402</v>
      </c>
      <c r="D2194" s="4" t="s">
        <v>283</v>
      </c>
      <c r="E2194" s="12" t="s">
        <v>1087</v>
      </c>
      <c r="F2194" s="13">
        <v>550.00000000000011</v>
      </c>
      <c r="G2194">
        <v>450</v>
      </c>
      <c r="H2194">
        <v>247500.00000000003</v>
      </c>
      <c r="I2194" s="10">
        <v>86625</v>
      </c>
      <c r="J2194">
        <f t="shared" si="35"/>
        <v>558</v>
      </c>
    </row>
    <row r="2195" spans="1:10">
      <c r="A2195" s="4" t="s">
        <v>1107</v>
      </c>
      <c r="B2195" s="4">
        <v>1128299</v>
      </c>
      <c r="C2195" s="5">
        <v>44402</v>
      </c>
      <c r="D2195" s="4" t="s">
        <v>283</v>
      </c>
      <c r="E2195" s="12" t="s">
        <v>1087</v>
      </c>
      <c r="F2195" s="13">
        <v>600</v>
      </c>
      <c r="G2195">
        <v>500</v>
      </c>
      <c r="H2195">
        <v>300000</v>
      </c>
      <c r="I2195" s="10">
        <v>90000</v>
      </c>
      <c r="J2195">
        <f t="shared" si="35"/>
        <v>558</v>
      </c>
    </row>
    <row r="2196" spans="1:10">
      <c r="A2196" s="4" t="s">
        <v>1107</v>
      </c>
      <c r="B2196" s="4">
        <v>1128299</v>
      </c>
      <c r="C2196" s="5">
        <v>44402</v>
      </c>
      <c r="D2196" s="4" t="s">
        <v>283</v>
      </c>
      <c r="E2196" s="12" t="s">
        <v>1087</v>
      </c>
      <c r="F2196" s="13">
        <v>750</v>
      </c>
      <c r="G2196">
        <v>500</v>
      </c>
      <c r="H2196">
        <v>375000</v>
      </c>
      <c r="I2196" s="10">
        <v>93750</v>
      </c>
      <c r="J2196">
        <f t="shared" si="35"/>
        <v>558</v>
      </c>
    </row>
    <row r="2197" spans="1:10">
      <c r="A2197" s="4" t="s">
        <v>1107</v>
      </c>
      <c r="B2197" s="4">
        <v>1128299</v>
      </c>
      <c r="C2197" s="5">
        <v>44434</v>
      </c>
      <c r="D2197" s="4" t="s">
        <v>283</v>
      </c>
      <c r="E2197" s="12" t="s">
        <v>1087</v>
      </c>
      <c r="F2197" s="13">
        <v>600</v>
      </c>
      <c r="G2197">
        <v>700</v>
      </c>
      <c r="H2197">
        <v>420000</v>
      </c>
      <c r="I2197" s="10">
        <v>147000</v>
      </c>
      <c r="J2197">
        <f t="shared" si="35"/>
        <v>558</v>
      </c>
    </row>
    <row r="2198" spans="1:10">
      <c r="A2198" s="4" t="s">
        <v>1107</v>
      </c>
      <c r="B2198" s="4">
        <v>1128299</v>
      </c>
      <c r="C2198" s="5">
        <v>44434</v>
      </c>
      <c r="D2198" s="4" t="s">
        <v>283</v>
      </c>
      <c r="E2198" s="12" t="s">
        <v>1087</v>
      </c>
      <c r="F2198" s="13">
        <v>650</v>
      </c>
      <c r="G2198">
        <v>650</v>
      </c>
      <c r="H2198">
        <v>422500</v>
      </c>
      <c r="I2198" s="10">
        <v>169000</v>
      </c>
      <c r="J2198">
        <f t="shared" si="35"/>
        <v>558</v>
      </c>
    </row>
    <row r="2199" spans="1:10">
      <c r="A2199" s="4" t="s">
        <v>1107</v>
      </c>
      <c r="B2199" s="4">
        <v>1128299</v>
      </c>
      <c r="C2199" s="5">
        <v>44434</v>
      </c>
      <c r="D2199" s="4" t="s">
        <v>283</v>
      </c>
      <c r="E2199" s="12" t="s">
        <v>1087</v>
      </c>
      <c r="F2199" s="13">
        <v>600</v>
      </c>
      <c r="G2199">
        <v>525</v>
      </c>
      <c r="H2199">
        <v>315000</v>
      </c>
      <c r="I2199" s="10">
        <v>110250</v>
      </c>
      <c r="J2199">
        <f t="shared" si="35"/>
        <v>558</v>
      </c>
    </row>
    <row r="2200" spans="1:10">
      <c r="A2200" s="4" t="s">
        <v>1107</v>
      </c>
      <c r="B2200" s="4">
        <v>1128299</v>
      </c>
      <c r="C2200" s="5">
        <v>44434</v>
      </c>
      <c r="D2200" s="4" t="s">
        <v>283</v>
      </c>
      <c r="E2200" s="12" t="s">
        <v>1086</v>
      </c>
      <c r="F2200" s="13">
        <v>600</v>
      </c>
      <c r="G2200">
        <v>475</v>
      </c>
      <c r="H2200">
        <v>285000</v>
      </c>
      <c r="I2200" s="10">
        <v>99750</v>
      </c>
      <c r="J2200">
        <f t="shared" si="35"/>
        <v>558</v>
      </c>
    </row>
    <row r="2201" spans="1:10">
      <c r="A2201" s="4" t="s">
        <v>1107</v>
      </c>
      <c r="B2201" s="4">
        <v>1128299</v>
      </c>
      <c r="C2201" s="5">
        <v>44434</v>
      </c>
      <c r="D2201" s="4" t="s">
        <v>283</v>
      </c>
      <c r="E2201" s="12" t="s">
        <v>1087</v>
      </c>
      <c r="F2201" s="13">
        <v>700</v>
      </c>
      <c r="G2201">
        <v>475</v>
      </c>
      <c r="H2201">
        <v>332500</v>
      </c>
      <c r="I2201" s="10">
        <v>99750</v>
      </c>
      <c r="J2201">
        <f t="shared" si="35"/>
        <v>558</v>
      </c>
    </row>
    <row r="2202" spans="1:10">
      <c r="A2202" s="4" t="s">
        <v>1107</v>
      </c>
      <c r="B2202" s="4">
        <v>1128299</v>
      </c>
      <c r="C2202" s="5">
        <v>44434</v>
      </c>
      <c r="D2202" s="4" t="s">
        <v>283</v>
      </c>
      <c r="E2202" s="12" t="s">
        <v>1087</v>
      </c>
      <c r="F2202" s="13">
        <v>750</v>
      </c>
      <c r="G2202">
        <v>450</v>
      </c>
      <c r="H2202">
        <v>337500</v>
      </c>
      <c r="I2202" s="10">
        <v>84375</v>
      </c>
      <c r="J2202">
        <f t="shared" si="35"/>
        <v>558</v>
      </c>
    </row>
    <row r="2203" spans="1:10">
      <c r="A2203" s="4" t="s">
        <v>1107</v>
      </c>
      <c r="B2203" s="4">
        <v>1128299</v>
      </c>
      <c r="C2203" s="5">
        <v>44466</v>
      </c>
      <c r="D2203" s="4" t="s">
        <v>283</v>
      </c>
      <c r="E2203" s="12" t="s">
        <v>1087</v>
      </c>
      <c r="F2203" s="13">
        <v>500</v>
      </c>
      <c r="G2203">
        <v>625</v>
      </c>
      <c r="H2203">
        <v>312500</v>
      </c>
      <c r="I2203" s="10">
        <v>109375</v>
      </c>
      <c r="J2203">
        <f t="shared" si="35"/>
        <v>558</v>
      </c>
    </row>
    <row r="2204" spans="1:10">
      <c r="A2204" s="4" t="s">
        <v>1107</v>
      </c>
      <c r="B2204" s="4">
        <v>1128299</v>
      </c>
      <c r="C2204" s="5">
        <v>44466</v>
      </c>
      <c r="D2204" s="4" t="s">
        <v>283</v>
      </c>
      <c r="E2204" s="12" t="s">
        <v>1087</v>
      </c>
      <c r="F2204" s="13">
        <v>550</v>
      </c>
      <c r="G2204">
        <v>625</v>
      </c>
      <c r="H2204">
        <v>343750</v>
      </c>
      <c r="I2204" s="10">
        <v>137500</v>
      </c>
      <c r="J2204">
        <f t="shared" si="35"/>
        <v>558</v>
      </c>
    </row>
    <row r="2205" spans="1:10">
      <c r="A2205" s="4" t="s">
        <v>1107</v>
      </c>
      <c r="B2205" s="4">
        <v>1128299</v>
      </c>
      <c r="C2205" s="5">
        <v>44466</v>
      </c>
      <c r="D2205" s="4" t="s">
        <v>283</v>
      </c>
      <c r="E2205" s="12" t="s">
        <v>1087</v>
      </c>
      <c r="F2205" s="13">
        <v>500.00000000000006</v>
      </c>
      <c r="G2205">
        <v>475</v>
      </c>
      <c r="H2205">
        <v>237500.00000000003</v>
      </c>
      <c r="I2205" s="10">
        <v>83125</v>
      </c>
      <c r="J2205">
        <f t="shared" si="35"/>
        <v>558</v>
      </c>
    </row>
    <row r="2206" spans="1:10">
      <c r="A2206" s="4" t="s">
        <v>1107</v>
      </c>
      <c r="B2206" s="4">
        <v>1128299</v>
      </c>
      <c r="C2206" s="5">
        <v>44466</v>
      </c>
      <c r="D2206" s="4" t="s">
        <v>283</v>
      </c>
      <c r="E2206" s="12" t="s">
        <v>1086</v>
      </c>
      <c r="F2206" s="13">
        <v>500</v>
      </c>
      <c r="G2206">
        <v>425</v>
      </c>
      <c r="H2206">
        <v>212500</v>
      </c>
      <c r="I2206" s="10">
        <v>74375</v>
      </c>
      <c r="J2206">
        <f t="shared" si="35"/>
        <v>558</v>
      </c>
    </row>
    <row r="2207" spans="1:10">
      <c r="A2207" s="4" t="s">
        <v>1107</v>
      </c>
      <c r="B2207" s="4">
        <v>1128299</v>
      </c>
      <c r="C2207" s="5">
        <v>44466</v>
      </c>
      <c r="D2207" s="4" t="s">
        <v>283</v>
      </c>
      <c r="E2207" s="12" t="s">
        <v>1086</v>
      </c>
      <c r="F2207" s="13">
        <v>600</v>
      </c>
      <c r="G2207">
        <v>425</v>
      </c>
      <c r="H2207">
        <v>255000</v>
      </c>
      <c r="I2207" s="10">
        <v>76500</v>
      </c>
      <c r="J2207">
        <f t="shared" si="35"/>
        <v>558</v>
      </c>
    </row>
    <row r="2208" spans="1:10">
      <c r="A2208" s="4" t="s">
        <v>1107</v>
      </c>
      <c r="B2208" s="4">
        <v>1128299</v>
      </c>
      <c r="C2208" s="5">
        <v>44466</v>
      </c>
      <c r="D2208" s="4" t="s">
        <v>283</v>
      </c>
      <c r="E2208" s="12" t="s">
        <v>1087</v>
      </c>
      <c r="F2208" s="13">
        <v>650</v>
      </c>
      <c r="G2208">
        <v>475</v>
      </c>
      <c r="H2208">
        <v>308750</v>
      </c>
      <c r="I2208" s="10">
        <v>77187.5</v>
      </c>
      <c r="J2208">
        <f t="shared" si="35"/>
        <v>558</v>
      </c>
    </row>
    <row r="2209" spans="1:10">
      <c r="A2209" s="4" t="s">
        <v>1107</v>
      </c>
      <c r="B2209" s="4">
        <v>1128299</v>
      </c>
      <c r="C2209" s="5">
        <v>44495</v>
      </c>
      <c r="D2209" s="4" t="s">
        <v>283</v>
      </c>
      <c r="E2209" s="12" t="s">
        <v>1087</v>
      </c>
      <c r="F2209" s="13">
        <v>500</v>
      </c>
      <c r="G2209">
        <v>550</v>
      </c>
      <c r="H2209">
        <v>275000</v>
      </c>
      <c r="I2209" s="10">
        <v>96250</v>
      </c>
      <c r="J2209">
        <f t="shared" si="35"/>
        <v>558</v>
      </c>
    </row>
    <row r="2210" spans="1:10">
      <c r="A2210" s="4" t="s">
        <v>1107</v>
      </c>
      <c r="B2210" s="4">
        <v>1128299</v>
      </c>
      <c r="C2210" s="5">
        <v>44495</v>
      </c>
      <c r="D2210" s="4" t="s">
        <v>283</v>
      </c>
      <c r="E2210" s="12" t="s">
        <v>1086</v>
      </c>
      <c r="F2210" s="13">
        <v>550</v>
      </c>
      <c r="G2210">
        <v>550</v>
      </c>
      <c r="H2210">
        <v>302500</v>
      </c>
      <c r="I2210" s="10">
        <v>121000</v>
      </c>
      <c r="J2210">
        <f t="shared" si="35"/>
        <v>558</v>
      </c>
    </row>
    <row r="2211" spans="1:10">
      <c r="A2211" s="4" t="s">
        <v>1107</v>
      </c>
      <c r="B2211" s="4">
        <v>1128299</v>
      </c>
      <c r="C2211" s="5">
        <v>44495</v>
      </c>
      <c r="D2211" s="4" t="s">
        <v>283</v>
      </c>
      <c r="E2211" s="12" t="s">
        <v>1087</v>
      </c>
      <c r="F2211" s="13">
        <v>500</v>
      </c>
      <c r="G2211">
        <v>375</v>
      </c>
      <c r="H2211">
        <v>187500</v>
      </c>
      <c r="I2211" s="10">
        <v>65625</v>
      </c>
      <c r="J2211">
        <f t="shared" si="35"/>
        <v>558</v>
      </c>
    </row>
    <row r="2212" spans="1:10">
      <c r="A2212" s="4" t="s">
        <v>1107</v>
      </c>
      <c r="B2212" s="4">
        <v>1128299</v>
      </c>
      <c r="C2212" s="5">
        <v>44495</v>
      </c>
      <c r="D2212" s="4" t="s">
        <v>283</v>
      </c>
      <c r="E2212" s="12" t="s">
        <v>1086</v>
      </c>
      <c r="F2212" s="13">
        <v>500</v>
      </c>
      <c r="G2212">
        <v>350</v>
      </c>
      <c r="H2212">
        <v>175000</v>
      </c>
      <c r="I2212" s="10">
        <v>61250</v>
      </c>
      <c r="J2212">
        <f t="shared" si="35"/>
        <v>558</v>
      </c>
    </row>
    <row r="2213" spans="1:10">
      <c r="A2213" s="4" t="s">
        <v>1107</v>
      </c>
      <c r="B2213" s="4">
        <v>1128299</v>
      </c>
      <c r="C2213" s="5">
        <v>44495</v>
      </c>
      <c r="D2213" s="4" t="s">
        <v>283</v>
      </c>
      <c r="E2213" s="12" t="s">
        <v>1086</v>
      </c>
      <c r="F2213" s="13">
        <v>600</v>
      </c>
      <c r="G2213">
        <v>325</v>
      </c>
      <c r="H2213">
        <v>195000</v>
      </c>
      <c r="I2213" s="10">
        <v>58500</v>
      </c>
      <c r="J2213">
        <f t="shared" si="35"/>
        <v>558</v>
      </c>
    </row>
    <row r="2214" spans="1:10">
      <c r="A2214" s="4" t="s">
        <v>1107</v>
      </c>
      <c r="B2214" s="4">
        <v>1128299</v>
      </c>
      <c r="C2214" s="5">
        <v>44495</v>
      </c>
      <c r="D2214" s="4" t="s">
        <v>283</v>
      </c>
      <c r="E2214" s="12" t="s">
        <v>1087</v>
      </c>
      <c r="F2214" s="13">
        <v>750</v>
      </c>
      <c r="G2214">
        <v>375</v>
      </c>
      <c r="H2214">
        <v>281250</v>
      </c>
      <c r="I2214" s="10">
        <v>70312.5</v>
      </c>
      <c r="J2214">
        <f t="shared" si="35"/>
        <v>558</v>
      </c>
    </row>
    <row r="2215" spans="1:10">
      <c r="A2215" s="4" t="s">
        <v>1107</v>
      </c>
      <c r="B2215" s="4">
        <v>1128299</v>
      </c>
      <c r="C2215" s="5">
        <v>44526</v>
      </c>
      <c r="D2215" s="4" t="s">
        <v>283</v>
      </c>
      <c r="E2215" s="12" t="s">
        <v>1087</v>
      </c>
      <c r="F2215" s="13">
        <v>600</v>
      </c>
      <c r="G2215">
        <v>550</v>
      </c>
      <c r="H2215">
        <v>330000</v>
      </c>
      <c r="I2215" s="10">
        <v>115500</v>
      </c>
      <c r="J2215">
        <f t="shared" si="35"/>
        <v>558</v>
      </c>
    </row>
    <row r="2216" spans="1:10">
      <c r="A2216" s="4" t="s">
        <v>1107</v>
      </c>
      <c r="B2216" s="4">
        <v>1128299</v>
      </c>
      <c r="C2216" s="5">
        <v>44526</v>
      </c>
      <c r="D2216" s="4" t="s">
        <v>283</v>
      </c>
      <c r="E2216" s="12" t="s">
        <v>1086</v>
      </c>
      <c r="F2216" s="13">
        <v>650</v>
      </c>
      <c r="G2216">
        <v>600</v>
      </c>
      <c r="H2216">
        <v>390000</v>
      </c>
      <c r="I2216" s="10">
        <v>156000</v>
      </c>
      <c r="J2216">
        <f t="shared" si="35"/>
        <v>558</v>
      </c>
    </row>
    <row r="2217" spans="1:10">
      <c r="A2217" s="4" t="s">
        <v>1107</v>
      </c>
      <c r="B2217" s="4">
        <v>1128299</v>
      </c>
      <c r="C2217" s="5">
        <v>44526</v>
      </c>
      <c r="D2217" s="4" t="s">
        <v>283</v>
      </c>
      <c r="E2217" s="12" t="s">
        <v>1087</v>
      </c>
      <c r="F2217" s="13">
        <v>600</v>
      </c>
      <c r="G2217">
        <v>450</v>
      </c>
      <c r="H2217">
        <v>270000</v>
      </c>
      <c r="I2217" s="10">
        <v>94500</v>
      </c>
      <c r="J2217">
        <f t="shared" si="35"/>
        <v>558</v>
      </c>
    </row>
    <row r="2218" spans="1:10">
      <c r="A2218" s="4" t="s">
        <v>1107</v>
      </c>
      <c r="B2218" s="4">
        <v>1128299</v>
      </c>
      <c r="C2218" s="5">
        <v>44526</v>
      </c>
      <c r="D2218" s="4" t="s">
        <v>283</v>
      </c>
      <c r="E2218" s="12" t="s">
        <v>1087</v>
      </c>
      <c r="F2218" s="13">
        <v>600.00000000000011</v>
      </c>
      <c r="G2218">
        <v>425</v>
      </c>
      <c r="H2218">
        <v>255000.00000000003</v>
      </c>
      <c r="I2218" s="10">
        <v>89250</v>
      </c>
      <c r="J2218">
        <f t="shared" si="35"/>
        <v>558</v>
      </c>
    </row>
    <row r="2219" spans="1:10">
      <c r="A2219" s="4" t="s">
        <v>1107</v>
      </c>
      <c r="B2219" s="4">
        <v>1128299</v>
      </c>
      <c r="C2219" s="5">
        <v>44526</v>
      </c>
      <c r="D2219" s="4" t="s">
        <v>283</v>
      </c>
      <c r="E2219" s="12" t="s">
        <v>1087</v>
      </c>
      <c r="F2219" s="13">
        <v>700</v>
      </c>
      <c r="G2219">
        <v>375</v>
      </c>
      <c r="H2219">
        <v>262500</v>
      </c>
      <c r="I2219" s="10">
        <v>78750</v>
      </c>
      <c r="J2219">
        <f t="shared" si="35"/>
        <v>558</v>
      </c>
    </row>
    <row r="2220" spans="1:10">
      <c r="A2220" s="4" t="s">
        <v>1107</v>
      </c>
      <c r="B2220" s="4">
        <v>1128299</v>
      </c>
      <c r="C2220" s="5">
        <v>44526</v>
      </c>
      <c r="D2220" s="4" t="s">
        <v>283</v>
      </c>
      <c r="E2220" s="12" t="s">
        <v>1086</v>
      </c>
      <c r="F2220" s="13">
        <v>750</v>
      </c>
      <c r="G2220">
        <v>500</v>
      </c>
      <c r="H2220">
        <v>375000</v>
      </c>
      <c r="I2220" s="10">
        <v>93750</v>
      </c>
      <c r="J2220">
        <f t="shared" si="35"/>
        <v>558</v>
      </c>
    </row>
    <row r="2221" spans="1:10">
      <c r="A2221" s="4" t="s">
        <v>1107</v>
      </c>
      <c r="B2221" s="4">
        <v>1128299</v>
      </c>
      <c r="C2221" s="5">
        <v>44555</v>
      </c>
      <c r="D2221" s="4" t="s">
        <v>283</v>
      </c>
      <c r="E2221" s="12" t="s">
        <v>1087</v>
      </c>
      <c r="F2221" s="13">
        <v>600</v>
      </c>
      <c r="G2221">
        <v>700</v>
      </c>
      <c r="H2221">
        <v>420000</v>
      </c>
      <c r="I2221" s="10">
        <v>147000</v>
      </c>
      <c r="J2221">
        <f t="shared" si="35"/>
        <v>558</v>
      </c>
    </row>
    <row r="2222" spans="1:10">
      <c r="A2222" s="4" t="s">
        <v>1107</v>
      </c>
      <c r="B2222" s="4">
        <v>1128299</v>
      </c>
      <c r="C2222" s="5">
        <v>44555</v>
      </c>
      <c r="D2222" s="4" t="s">
        <v>283</v>
      </c>
      <c r="E2222" s="12" t="s">
        <v>1087</v>
      </c>
      <c r="F2222" s="13">
        <v>650</v>
      </c>
      <c r="G2222">
        <v>700</v>
      </c>
      <c r="H2222">
        <v>455000</v>
      </c>
      <c r="I2222" s="10">
        <v>182000</v>
      </c>
      <c r="J2222">
        <f t="shared" si="35"/>
        <v>558</v>
      </c>
    </row>
    <row r="2223" spans="1:10">
      <c r="A2223" s="4" t="s">
        <v>1107</v>
      </c>
      <c r="B2223" s="4">
        <v>1128299</v>
      </c>
      <c r="C2223" s="5">
        <v>44555</v>
      </c>
      <c r="D2223" s="4" t="s">
        <v>283</v>
      </c>
      <c r="E2223" s="12" t="s">
        <v>1087</v>
      </c>
      <c r="F2223" s="13">
        <v>600</v>
      </c>
      <c r="G2223">
        <v>500</v>
      </c>
      <c r="H2223">
        <v>300000</v>
      </c>
      <c r="I2223" s="10">
        <v>105000</v>
      </c>
      <c r="J2223">
        <f t="shared" si="35"/>
        <v>558</v>
      </c>
    </row>
    <row r="2224" spans="1:10">
      <c r="A2224" s="4" t="s">
        <v>1107</v>
      </c>
      <c r="B2224" s="4">
        <v>1128299</v>
      </c>
      <c r="C2224" s="5">
        <v>44555</v>
      </c>
      <c r="D2224" s="4" t="s">
        <v>283</v>
      </c>
      <c r="E2224" s="12" t="s">
        <v>1087</v>
      </c>
      <c r="F2224" s="13">
        <v>600</v>
      </c>
      <c r="G2224">
        <v>500</v>
      </c>
      <c r="H2224">
        <v>300000</v>
      </c>
      <c r="I2224" s="10">
        <v>105000</v>
      </c>
      <c r="J2224">
        <f t="shared" si="35"/>
        <v>558</v>
      </c>
    </row>
    <row r="2225" spans="1:10">
      <c r="A2225" s="4" t="s">
        <v>1107</v>
      </c>
      <c r="B2225" s="4">
        <v>1128299</v>
      </c>
      <c r="C2225" s="5">
        <v>44555</v>
      </c>
      <c r="D2225" s="4" t="s">
        <v>283</v>
      </c>
      <c r="E2225" s="12" t="s">
        <v>1087</v>
      </c>
      <c r="F2225" s="13">
        <v>700</v>
      </c>
      <c r="G2225">
        <v>425</v>
      </c>
      <c r="H2225">
        <v>297500</v>
      </c>
      <c r="I2225" s="10">
        <v>89250</v>
      </c>
      <c r="J2225">
        <f t="shared" si="35"/>
        <v>558</v>
      </c>
    </row>
    <row r="2226" spans="1:10">
      <c r="A2226" s="4" t="s">
        <v>1107</v>
      </c>
      <c r="B2226" s="4">
        <v>1128299</v>
      </c>
      <c r="C2226" s="5">
        <v>44555</v>
      </c>
      <c r="D2226" s="4" t="s">
        <v>283</v>
      </c>
      <c r="E2226" s="12" t="s">
        <v>1086</v>
      </c>
      <c r="F2226" s="13">
        <v>750</v>
      </c>
      <c r="G2226">
        <v>525</v>
      </c>
      <c r="H2226">
        <v>393750</v>
      </c>
      <c r="I2226" s="10">
        <v>98437.5</v>
      </c>
      <c r="J2226">
        <f t="shared" si="35"/>
        <v>558</v>
      </c>
    </row>
    <row r="2227" spans="1:10">
      <c r="A2227" s="4" t="s">
        <v>1107</v>
      </c>
      <c r="B2227" s="4">
        <v>1128299</v>
      </c>
      <c r="C2227" s="5">
        <v>44209</v>
      </c>
      <c r="D2227" s="4" t="s">
        <v>283</v>
      </c>
      <c r="E2227" s="12" t="s">
        <v>1087</v>
      </c>
      <c r="F2227" s="13">
        <v>300</v>
      </c>
      <c r="G2227">
        <v>450</v>
      </c>
      <c r="H2227">
        <v>135000</v>
      </c>
      <c r="I2227" s="10">
        <v>54000</v>
      </c>
      <c r="J2227">
        <f t="shared" si="35"/>
        <v>558</v>
      </c>
    </row>
    <row r="2228" spans="1:10">
      <c r="A2228" s="4" t="s">
        <v>1107</v>
      </c>
      <c r="B2228" s="4">
        <v>1128299</v>
      </c>
      <c r="C2228" s="5">
        <v>44209</v>
      </c>
      <c r="D2228" s="4" t="s">
        <v>283</v>
      </c>
      <c r="E2228" s="12" t="s">
        <v>1087</v>
      </c>
      <c r="F2228" s="13">
        <v>400</v>
      </c>
      <c r="G2228">
        <v>450</v>
      </c>
      <c r="H2228">
        <v>180000</v>
      </c>
      <c r="I2228" s="10">
        <v>72000</v>
      </c>
      <c r="J2228">
        <f t="shared" si="35"/>
        <v>558</v>
      </c>
    </row>
    <row r="2229" spans="1:10">
      <c r="A2229" s="4" t="s">
        <v>1107</v>
      </c>
      <c r="B2229" s="4">
        <v>1128299</v>
      </c>
      <c r="C2229" s="5">
        <v>44209</v>
      </c>
      <c r="D2229" s="4" t="s">
        <v>283</v>
      </c>
      <c r="E2229" s="12" t="s">
        <v>1086</v>
      </c>
      <c r="F2229" s="13">
        <v>400</v>
      </c>
      <c r="G2229">
        <v>450</v>
      </c>
      <c r="H2229">
        <v>180000</v>
      </c>
      <c r="I2229" s="10">
        <v>63000</v>
      </c>
      <c r="J2229">
        <f t="shared" si="35"/>
        <v>558</v>
      </c>
    </row>
    <row r="2230" spans="1:10">
      <c r="A2230" s="4" t="s">
        <v>1107</v>
      </c>
      <c r="B2230" s="4">
        <v>1128299</v>
      </c>
      <c r="C2230" s="5">
        <v>44209</v>
      </c>
      <c r="D2230" s="4" t="s">
        <v>283</v>
      </c>
      <c r="E2230" s="12" t="s">
        <v>1087</v>
      </c>
      <c r="F2230" s="13">
        <v>400</v>
      </c>
      <c r="G2230">
        <v>300</v>
      </c>
      <c r="H2230">
        <v>120000</v>
      </c>
      <c r="I2230" s="10">
        <v>48000</v>
      </c>
      <c r="J2230">
        <f t="shared" si="35"/>
        <v>558</v>
      </c>
    </row>
    <row r="2231" spans="1:10">
      <c r="A2231" s="4" t="s">
        <v>1107</v>
      </c>
      <c r="B2231" s="4">
        <v>1128299</v>
      </c>
      <c r="C2231" s="5">
        <v>44209</v>
      </c>
      <c r="D2231" s="4" t="s">
        <v>283</v>
      </c>
      <c r="E2231" s="12" t="s">
        <v>1087</v>
      </c>
      <c r="F2231" s="13">
        <v>450</v>
      </c>
      <c r="G2231">
        <v>250</v>
      </c>
      <c r="H2231">
        <v>112500</v>
      </c>
      <c r="I2231" s="10">
        <v>39375</v>
      </c>
      <c r="J2231">
        <f t="shared" si="35"/>
        <v>558</v>
      </c>
    </row>
    <row r="2232" spans="1:10">
      <c r="A2232" s="4" t="s">
        <v>1107</v>
      </c>
      <c r="B2232" s="4">
        <v>1128299</v>
      </c>
      <c r="C2232" s="5">
        <v>44209</v>
      </c>
      <c r="D2232" s="4" t="s">
        <v>283</v>
      </c>
      <c r="E2232" s="12" t="s">
        <v>1087</v>
      </c>
      <c r="F2232" s="13">
        <v>400</v>
      </c>
      <c r="G2232">
        <v>450</v>
      </c>
      <c r="H2232">
        <v>180000</v>
      </c>
      <c r="I2232" s="10">
        <v>45000</v>
      </c>
      <c r="J2232">
        <f t="shared" si="35"/>
        <v>558</v>
      </c>
    </row>
    <row r="2233" spans="1:10">
      <c r="A2233" s="4" t="s">
        <v>1107</v>
      </c>
      <c r="B2233" s="4">
        <v>1128299</v>
      </c>
      <c r="C2233" s="5">
        <v>44240</v>
      </c>
      <c r="D2233" s="4" t="s">
        <v>283</v>
      </c>
      <c r="E2233" s="12" t="s">
        <v>1087</v>
      </c>
      <c r="F2233" s="13">
        <v>300</v>
      </c>
      <c r="G2233">
        <v>500</v>
      </c>
      <c r="H2233">
        <v>150000</v>
      </c>
      <c r="I2233" s="10">
        <v>60000</v>
      </c>
      <c r="J2233">
        <f t="shared" si="35"/>
        <v>558</v>
      </c>
    </row>
    <row r="2234" spans="1:10">
      <c r="A2234" s="4" t="s">
        <v>1107</v>
      </c>
      <c r="B2234" s="4">
        <v>1128299</v>
      </c>
      <c r="C2234" s="5">
        <v>44240</v>
      </c>
      <c r="D2234" s="4" t="s">
        <v>283</v>
      </c>
      <c r="E2234" s="12" t="s">
        <v>1086</v>
      </c>
      <c r="F2234" s="13">
        <v>400</v>
      </c>
      <c r="G2234">
        <v>400</v>
      </c>
      <c r="H2234">
        <v>160000</v>
      </c>
      <c r="I2234" s="10">
        <v>64000</v>
      </c>
      <c r="J2234">
        <f t="shared" si="35"/>
        <v>558</v>
      </c>
    </row>
    <row r="2235" spans="1:10">
      <c r="A2235" s="4" t="s">
        <v>1107</v>
      </c>
      <c r="B2235" s="4">
        <v>1128299</v>
      </c>
      <c r="C2235" s="5">
        <v>44240</v>
      </c>
      <c r="D2235" s="4" t="s">
        <v>283</v>
      </c>
      <c r="E2235" s="12" t="s">
        <v>1086</v>
      </c>
      <c r="F2235" s="13">
        <v>400</v>
      </c>
      <c r="G2235">
        <v>400</v>
      </c>
      <c r="H2235">
        <v>160000</v>
      </c>
      <c r="I2235" s="10">
        <v>56000</v>
      </c>
      <c r="J2235">
        <f t="shared" si="35"/>
        <v>558</v>
      </c>
    </row>
    <row r="2236" spans="1:10">
      <c r="A2236" s="4" t="s">
        <v>1107</v>
      </c>
      <c r="B2236" s="4">
        <v>1128299</v>
      </c>
      <c r="C2236" s="5">
        <v>44240</v>
      </c>
      <c r="D2236" s="4" t="s">
        <v>984</v>
      </c>
      <c r="E2236" s="12" t="s">
        <v>1087</v>
      </c>
      <c r="F2236" s="13">
        <v>400</v>
      </c>
      <c r="G2236">
        <v>250</v>
      </c>
      <c r="H2236">
        <v>100000</v>
      </c>
      <c r="I2236" s="10">
        <v>40000</v>
      </c>
      <c r="J2236">
        <f t="shared" si="35"/>
        <v>558</v>
      </c>
    </row>
    <row r="2237" spans="1:10">
      <c r="A2237" s="4" t="s">
        <v>1107</v>
      </c>
      <c r="B2237" s="4">
        <v>1128299</v>
      </c>
      <c r="C2237" s="5">
        <v>44240</v>
      </c>
      <c r="D2237" s="4" t="s">
        <v>984</v>
      </c>
      <c r="E2237" s="12" t="s">
        <v>1087</v>
      </c>
      <c r="F2237" s="13">
        <v>450</v>
      </c>
      <c r="G2237">
        <v>175</v>
      </c>
      <c r="H2237">
        <v>78750</v>
      </c>
      <c r="I2237" s="10">
        <v>27562.5</v>
      </c>
      <c r="J2237">
        <f t="shared" si="35"/>
        <v>558</v>
      </c>
    </row>
    <row r="2238" spans="1:10">
      <c r="A2238" s="4" t="s">
        <v>1107</v>
      </c>
      <c r="B2238" s="4">
        <v>1128299</v>
      </c>
      <c r="C2238" s="5">
        <v>44240</v>
      </c>
      <c r="D2238" s="4" t="s">
        <v>984</v>
      </c>
      <c r="E2238" s="12" t="s">
        <v>1086</v>
      </c>
      <c r="F2238" s="13">
        <v>400</v>
      </c>
      <c r="G2238">
        <v>375</v>
      </c>
      <c r="H2238">
        <v>150000</v>
      </c>
      <c r="I2238" s="10">
        <v>37500</v>
      </c>
      <c r="J2238">
        <f t="shared" si="35"/>
        <v>558</v>
      </c>
    </row>
    <row r="2239" spans="1:10">
      <c r="A2239" s="4" t="s">
        <v>1107</v>
      </c>
      <c r="B2239" s="4">
        <v>1128299</v>
      </c>
      <c r="C2239" s="5">
        <v>44267</v>
      </c>
      <c r="D2239" s="4" t="s">
        <v>984</v>
      </c>
      <c r="E2239" s="12" t="s">
        <v>1087</v>
      </c>
      <c r="F2239" s="13">
        <v>400</v>
      </c>
      <c r="G2239">
        <v>525</v>
      </c>
      <c r="H2239">
        <v>210000</v>
      </c>
      <c r="I2239" s="10">
        <v>84000</v>
      </c>
      <c r="J2239">
        <f t="shared" si="35"/>
        <v>558</v>
      </c>
    </row>
    <row r="2240" spans="1:10">
      <c r="A2240" s="4" t="s">
        <v>1107</v>
      </c>
      <c r="B2240" s="4">
        <v>1128299</v>
      </c>
      <c r="C2240" s="5">
        <v>44267</v>
      </c>
      <c r="D2240" s="4" t="s">
        <v>984</v>
      </c>
      <c r="E2240" s="12" t="s">
        <v>1087</v>
      </c>
      <c r="F2240" s="13">
        <v>500</v>
      </c>
      <c r="G2240">
        <v>375</v>
      </c>
      <c r="H2240">
        <v>187500</v>
      </c>
      <c r="I2240" s="10">
        <v>75000</v>
      </c>
      <c r="J2240">
        <f t="shared" si="35"/>
        <v>558</v>
      </c>
    </row>
    <row r="2241" spans="1:10">
      <c r="A2241" s="4" t="s">
        <v>1107</v>
      </c>
      <c r="B2241" s="4">
        <v>1128299</v>
      </c>
      <c r="C2241" s="5">
        <v>44267</v>
      </c>
      <c r="D2241" s="4" t="s">
        <v>984</v>
      </c>
      <c r="E2241" s="12" t="s">
        <v>1087</v>
      </c>
      <c r="F2241" s="13">
        <v>500</v>
      </c>
      <c r="G2241">
        <v>375</v>
      </c>
      <c r="H2241">
        <v>187500</v>
      </c>
      <c r="I2241" s="10">
        <v>65625</v>
      </c>
      <c r="J2241">
        <f t="shared" si="35"/>
        <v>558</v>
      </c>
    </row>
    <row r="2242" spans="1:10">
      <c r="A2242" s="4" t="s">
        <v>1107</v>
      </c>
      <c r="B2242" s="4">
        <v>1128299</v>
      </c>
      <c r="C2242" s="5">
        <v>44267</v>
      </c>
      <c r="D2242" s="4" t="s">
        <v>984</v>
      </c>
      <c r="E2242" s="12" t="s">
        <v>1086</v>
      </c>
      <c r="F2242" s="13">
        <v>500</v>
      </c>
      <c r="G2242">
        <v>250</v>
      </c>
      <c r="H2242">
        <v>125000</v>
      </c>
      <c r="I2242" s="10">
        <v>50000</v>
      </c>
      <c r="J2242">
        <f t="shared" si="35"/>
        <v>558</v>
      </c>
    </row>
    <row r="2243" spans="1:10">
      <c r="A2243" s="4" t="s">
        <v>1107</v>
      </c>
      <c r="B2243" s="4">
        <v>1128299</v>
      </c>
      <c r="C2243" s="5">
        <v>44267</v>
      </c>
      <c r="D2243" s="4" t="s">
        <v>984</v>
      </c>
      <c r="E2243" s="12" t="s">
        <v>1086</v>
      </c>
      <c r="F2243" s="13">
        <v>550</v>
      </c>
      <c r="G2243">
        <v>150</v>
      </c>
      <c r="H2243">
        <v>82500</v>
      </c>
      <c r="I2243" s="10">
        <v>28875</v>
      </c>
      <c r="J2243">
        <f t="shared" si="35"/>
        <v>558</v>
      </c>
    </row>
    <row r="2244" spans="1:10">
      <c r="A2244" s="4" t="s">
        <v>1107</v>
      </c>
      <c r="B2244" s="4">
        <v>1128299</v>
      </c>
      <c r="C2244" s="5">
        <v>44267</v>
      </c>
      <c r="D2244" s="4" t="s">
        <v>984</v>
      </c>
      <c r="E2244" s="12" t="s">
        <v>1087</v>
      </c>
      <c r="F2244" s="13">
        <v>500</v>
      </c>
      <c r="G2244">
        <v>350</v>
      </c>
      <c r="H2244">
        <v>175000</v>
      </c>
      <c r="I2244" s="10">
        <v>43750</v>
      </c>
      <c r="J2244">
        <f t="shared" si="35"/>
        <v>558</v>
      </c>
    </row>
    <row r="2245" spans="1:10">
      <c r="A2245" s="4" t="s">
        <v>1107</v>
      </c>
      <c r="B2245" s="4">
        <v>1128299</v>
      </c>
      <c r="C2245" s="5">
        <v>44299</v>
      </c>
      <c r="D2245" s="4" t="s">
        <v>984</v>
      </c>
      <c r="E2245" s="12" t="s">
        <v>1087</v>
      </c>
      <c r="F2245" s="13">
        <v>500</v>
      </c>
      <c r="G2245">
        <v>525</v>
      </c>
      <c r="H2245">
        <v>262500</v>
      </c>
      <c r="I2245" s="10">
        <v>105000</v>
      </c>
      <c r="J2245">
        <f t="shared" ref="J2245:J2308" si="36">VLOOKUP(A2245,L$9:M$14,2,0)</f>
        <v>558</v>
      </c>
    </row>
    <row r="2246" spans="1:10">
      <c r="A2246" s="4" t="s">
        <v>1107</v>
      </c>
      <c r="B2246" s="4">
        <v>1128299</v>
      </c>
      <c r="C2246" s="5">
        <v>44299</v>
      </c>
      <c r="D2246" s="4" t="s">
        <v>984</v>
      </c>
      <c r="E2246" s="12" t="s">
        <v>1086</v>
      </c>
      <c r="F2246" s="13">
        <v>550</v>
      </c>
      <c r="G2246">
        <v>325</v>
      </c>
      <c r="H2246">
        <v>178750</v>
      </c>
      <c r="I2246" s="10">
        <v>71500</v>
      </c>
      <c r="J2246">
        <f t="shared" si="36"/>
        <v>558</v>
      </c>
    </row>
    <row r="2247" spans="1:10">
      <c r="A2247" s="4" t="s">
        <v>1107</v>
      </c>
      <c r="B2247" s="4">
        <v>1128299</v>
      </c>
      <c r="C2247" s="5">
        <v>44299</v>
      </c>
      <c r="D2247" s="4" t="s">
        <v>984</v>
      </c>
      <c r="E2247" s="12" t="s">
        <v>1087</v>
      </c>
      <c r="F2247" s="13">
        <v>550</v>
      </c>
      <c r="G2247">
        <v>375</v>
      </c>
      <c r="H2247">
        <v>206250</v>
      </c>
      <c r="I2247" s="10">
        <v>72187.5</v>
      </c>
      <c r="J2247">
        <f t="shared" si="36"/>
        <v>558</v>
      </c>
    </row>
    <row r="2248" spans="1:10">
      <c r="A2248" s="4" t="s">
        <v>1107</v>
      </c>
      <c r="B2248" s="4">
        <v>1128299</v>
      </c>
      <c r="C2248" s="5">
        <v>44299</v>
      </c>
      <c r="D2248" s="4" t="s">
        <v>984</v>
      </c>
      <c r="E2248" s="12" t="s">
        <v>1086</v>
      </c>
      <c r="F2248" s="13">
        <v>500</v>
      </c>
      <c r="G2248">
        <v>275</v>
      </c>
      <c r="H2248">
        <v>137500</v>
      </c>
      <c r="I2248" s="10">
        <v>55000</v>
      </c>
      <c r="J2248">
        <f t="shared" si="36"/>
        <v>558</v>
      </c>
    </row>
    <row r="2249" spans="1:10">
      <c r="A2249" s="4" t="s">
        <v>1107</v>
      </c>
      <c r="B2249" s="4">
        <v>1128299</v>
      </c>
      <c r="C2249" s="5">
        <v>44299</v>
      </c>
      <c r="D2249" s="4" t="s">
        <v>984</v>
      </c>
      <c r="E2249" s="12" t="s">
        <v>1086</v>
      </c>
      <c r="F2249" s="13">
        <v>550</v>
      </c>
      <c r="G2249">
        <v>175</v>
      </c>
      <c r="H2249">
        <v>96250</v>
      </c>
      <c r="I2249" s="10">
        <v>33687.5</v>
      </c>
      <c r="J2249">
        <f t="shared" si="36"/>
        <v>558</v>
      </c>
    </row>
    <row r="2250" spans="1:10">
      <c r="A2250" s="4" t="s">
        <v>1107</v>
      </c>
      <c r="B2250" s="4">
        <v>1128299</v>
      </c>
      <c r="C2250" s="5">
        <v>44299</v>
      </c>
      <c r="D2250" s="4" t="s">
        <v>984</v>
      </c>
      <c r="E2250" s="12" t="s">
        <v>1086</v>
      </c>
      <c r="F2250" s="13">
        <v>700</v>
      </c>
      <c r="G2250">
        <v>350</v>
      </c>
      <c r="H2250">
        <v>245000</v>
      </c>
      <c r="I2250" s="10">
        <v>61250</v>
      </c>
      <c r="J2250">
        <f t="shared" si="36"/>
        <v>558</v>
      </c>
    </row>
    <row r="2251" spans="1:10">
      <c r="A2251" s="4" t="s">
        <v>1107</v>
      </c>
      <c r="B2251" s="4">
        <v>1128299</v>
      </c>
      <c r="C2251" s="5">
        <v>44330</v>
      </c>
      <c r="D2251" s="4" t="s">
        <v>984</v>
      </c>
      <c r="E2251" s="12" t="s">
        <v>1087</v>
      </c>
      <c r="F2251" s="13">
        <v>500</v>
      </c>
      <c r="G2251">
        <v>550</v>
      </c>
      <c r="H2251">
        <v>275000</v>
      </c>
      <c r="I2251" s="10">
        <v>110000</v>
      </c>
      <c r="J2251">
        <f t="shared" si="36"/>
        <v>558</v>
      </c>
    </row>
    <row r="2252" spans="1:10">
      <c r="A2252" s="4" t="s">
        <v>1107</v>
      </c>
      <c r="B2252" s="4">
        <v>1128299</v>
      </c>
      <c r="C2252" s="5">
        <v>44330</v>
      </c>
      <c r="D2252" s="4" t="s">
        <v>984</v>
      </c>
      <c r="E2252" s="12" t="s">
        <v>1087</v>
      </c>
      <c r="F2252" s="13">
        <v>550</v>
      </c>
      <c r="G2252">
        <v>400</v>
      </c>
      <c r="H2252">
        <v>220000</v>
      </c>
      <c r="I2252" s="10">
        <v>88000</v>
      </c>
      <c r="J2252">
        <f t="shared" si="36"/>
        <v>558</v>
      </c>
    </row>
    <row r="2253" spans="1:10">
      <c r="A2253" s="4" t="s">
        <v>1107</v>
      </c>
      <c r="B2253" s="4">
        <v>1128299</v>
      </c>
      <c r="C2253" s="5">
        <v>44330</v>
      </c>
      <c r="D2253" s="4" t="s">
        <v>984</v>
      </c>
      <c r="E2253" s="12" t="s">
        <v>1086</v>
      </c>
      <c r="F2253" s="13">
        <v>550.00000000000011</v>
      </c>
      <c r="G2253">
        <v>425</v>
      </c>
      <c r="H2253">
        <v>233750.00000000003</v>
      </c>
      <c r="I2253" s="10">
        <v>81812.5</v>
      </c>
      <c r="J2253">
        <f t="shared" si="36"/>
        <v>558</v>
      </c>
    </row>
    <row r="2254" spans="1:10">
      <c r="A2254" s="4" t="s">
        <v>1107</v>
      </c>
      <c r="B2254" s="4">
        <v>1128299</v>
      </c>
      <c r="C2254" s="5">
        <v>44330</v>
      </c>
      <c r="D2254" s="4" t="s">
        <v>984</v>
      </c>
      <c r="E2254" s="12" t="s">
        <v>1086</v>
      </c>
      <c r="F2254" s="13">
        <v>500</v>
      </c>
      <c r="G2254">
        <v>325</v>
      </c>
      <c r="H2254">
        <v>162500</v>
      </c>
      <c r="I2254" s="10">
        <v>65000</v>
      </c>
      <c r="J2254">
        <f t="shared" si="36"/>
        <v>558</v>
      </c>
    </row>
    <row r="2255" spans="1:10">
      <c r="A2255" s="4" t="s">
        <v>1107</v>
      </c>
      <c r="B2255" s="4">
        <v>1128299</v>
      </c>
      <c r="C2255" s="5">
        <v>44330</v>
      </c>
      <c r="D2255" s="4" t="s">
        <v>984</v>
      </c>
      <c r="E2255" s="12" t="s">
        <v>1086</v>
      </c>
      <c r="F2255" s="13">
        <v>550.00000000000011</v>
      </c>
      <c r="G2255">
        <v>225</v>
      </c>
      <c r="H2255">
        <v>123750.00000000001</v>
      </c>
      <c r="I2255" s="10">
        <v>43312.5</v>
      </c>
      <c r="J2255">
        <f t="shared" si="36"/>
        <v>558</v>
      </c>
    </row>
    <row r="2256" spans="1:10">
      <c r="A2256" s="4" t="s">
        <v>1107</v>
      </c>
      <c r="B2256" s="4">
        <v>1128299</v>
      </c>
      <c r="C2256" s="5">
        <v>44330</v>
      </c>
      <c r="D2256" s="4" t="s">
        <v>984</v>
      </c>
      <c r="E2256" s="12" t="s">
        <v>1086</v>
      </c>
      <c r="F2256" s="13">
        <v>700</v>
      </c>
      <c r="G2256">
        <v>400</v>
      </c>
      <c r="H2256">
        <v>280000</v>
      </c>
      <c r="I2256" s="10">
        <v>70000</v>
      </c>
      <c r="J2256">
        <f t="shared" si="36"/>
        <v>558</v>
      </c>
    </row>
    <row r="2257" spans="1:10">
      <c r="A2257" s="4" t="s">
        <v>1107</v>
      </c>
      <c r="B2257" s="4">
        <v>1128299</v>
      </c>
      <c r="C2257" s="5">
        <v>44360</v>
      </c>
      <c r="D2257" s="4" t="s">
        <v>984</v>
      </c>
      <c r="E2257" s="12" t="s">
        <v>1086</v>
      </c>
      <c r="F2257" s="13">
        <v>500</v>
      </c>
      <c r="G2257">
        <v>675</v>
      </c>
      <c r="H2257">
        <v>337500</v>
      </c>
      <c r="I2257" s="10">
        <v>135000</v>
      </c>
      <c r="J2257">
        <f t="shared" si="36"/>
        <v>558</v>
      </c>
    </row>
    <row r="2258" spans="1:10">
      <c r="A2258" s="4" t="s">
        <v>1107</v>
      </c>
      <c r="B2258" s="4">
        <v>1128299</v>
      </c>
      <c r="C2258" s="5">
        <v>44360</v>
      </c>
      <c r="D2258" s="4" t="s">
        <v>984</v>
      </c>
      <c r="E2258" s="12" t="s">
        <v>1086</v>
      </c>
      <c r="F2258" s="13">
        <v>550</v>
      </c>
      <c r="G2258">
        <v>525</v>
      </c>
      <c r="H2258">
        <v>288750</v>
      </c>
      <c r="I2258" s="10">
        <v>115500</v>
      </c>
      <c r="J2258">
        <f t="shared" si="36"/>
        <v>558</v>
      </c>
    </row>
    <row r="2259" spans="1:10">
      <c r="A2259" s="4" t="s">
        <v>1107</v>
      </c>
      <c r="B2259" s="4">
        <v>1128299</v>
      </c>
      <c r="C2259" s="5">
        <v>44360</v>
      </c>
      <c r="D2259" s="4" t="s">
        <v>984</v>
      </c>
      <c r="E2259" s="12" t="s">
        <v>1086</v>
      </c>
      <c r="F2259" s="13">
        <v>550</v>
      </c>
      <c r="G2259">
        <v>525</v>
      </c>
      <c r="H2259">
        <v>288750</v>
      </c>
      <c r="I2259" s="10">
        <v>101062.5</v>
      </c>
      <c r="J2259">
        <f t="shared" si="36"/>
        <v>558</v>
      </c>
    </row>
    <row r="2260" spans="1:10">
      <c r="A2260" s="4" t="s">
        <v>1107</v>
      </c>
      <c r="B2260" s="4">
        <v>1128299</v>
      </c>
      <c r="C2260" s="5">
        <v>44360</v>
      </c>
      <c r="D2260" s="4" t="s">
        <v>984</v>
      </c>
      <c r="E2260" s="12" t="s">
        <v>1087</v>
      </c>
      <c r="F2260" s="13">
        <v>500</v>
      </c>
      <c r="G2260">
        <v>400</v>
      </c>
      <c r="H2260">
        <v>200000</v>
      </c>
      <c r="I2260" s="10">
        <v>80000</v>
      </c>
      <c r="J2260">
        <f t="shared" si="36"/>
        <v>558</v>
      </c>
    </row>
    <row r="2261" spans="1:10">
      <c r="A2261" s="4" t="s">
        <v>1107</v>
      </c>
      <c r="B2261" s="4">
        <v>1128299</v>
      </c>
      <c r="C2261" s="5">
        <v>44360</v>
      </c>
      <c r="D2261" s="4" t="s">
        <v>984</v>
      </c>
      <c r="E2261" s="12" t="s">
        <v>1087</v>
      </c>
      <c r="F2261" s="13">
        <v>550</v>
      </c>
      <c r="G2261">
        <v>275</v>
      </c>
      <c r="H2261">
        <v>151250</v>
      </c>
      <c r="I2261" s="10">
        <v>52937.5</v>
      </c>
      <c r="J2261">
        <f t="shared" si="36"/>
        <v>558</v>
      </c>
    </row>
    <row r="2262" spans="1:10">
      <c r="A2262" s="4" t="s">
        <v>1107</v>
      </c>
      <c r="B2262" s="4">
        <v>1128299</v>
      </c>
      <c r="C2262" s="5">
        <v>44360</v>
      </c>
      <c r="D2262" s="4" t="s">
        <v>984</v>
      </c>
      <c r="E2262" s="12" t="s">
        <v>1087</v>
      </c>
      <c r="F2262" s="13">
        <v>700</v>
      </c>
      <c r="G2262">
        <v>575</v>
      </c>
      <c r="H2262">
        <v>402500</v>
      </c>
      <c r="I2262" s="10">
        <v>100625</v>
      </c>
      <c r="J2262">
        <f t="shared" si="36"/>
        <v>558</v>
      </c>
    </row>
    <row r="2263" spans="1:10">
      <c r="A2263" s="4" t="s">
        <v>1107</v>
      </c>
      <c r="B2263" s="4">
        <v>1128299</v>
      </c>
      <c r="C2263" s="5">
        <v>44389</v>
      </c>
      <c r="D2263" s="4" t="s">
        <v>984</v>
      </c>
      <c r="E2263" s="12" t="s">
        <v>1087</v>
      </c>
      <c r="F2263" s="13">
        <v>500</v>
      </c>
      <c r="G2263">
        <v>725</v>
      </c>
      <c r="H2263">
        <v>362500</v>
      </c>
      <c r="I2263" s="10">
        <v>145000</v>
      </c>
      <c r="J2263">
        <f t="shared" si="36"/>
        <v>558</v>
      </c>
    </row>
    <row r="2264" spans="1:10">
      <c r="A2264" s="4" t="s">
        <v>1107</v>
      </c>
      <c r="B2264" s="4">
        <v>1128299</v>
      </c>
      <c r="C2264" s="5">
        <v>44389</v>
      </c>
      <c r="D2264" s="4" t="s">
        <v>984</v>
      </c>
      <c r="E2264" s="12" t="s">
        <v>1087</v>
      </c>
      <c r="F2264" s="13">
        <v>550</v>
      </c>
      <c r="G2264">
        <v>575</v>
      </c>
      <c r="H2264">
        <v>316250</v>
      </c>
      <c r="I2264" s="10">
        <v>126500</v>
      </c>
      <c r="J2264">
        <f t="shared" si="36"/>
        <v>558</v>
      </c>
    </row>
    <row r="2265" spans="1:10">
      <c r="A2265" s="4" t="s">
        <v>1107</v>
      </c>
      <c r="B2265" s="4">
        <v>1128299</v>
      </c>
      <c r="C2265" s="5">
        <v>44389</v>
      </c>
      <c r="D2265" s="4" t="s">
        <v>984</v>
      </c>
      <c r="E2265" s="12" t="s">
        <v>1087</v>
      </c>
      <c r="F2265" s="13">
        <v>550</v>
      </c>
      <c r="G2265">
        <v>525</v>
      </c>
      <c r="H2265">
        <v>288750</v>
      </c>
      <c r="I2265" s="10">
        <v>101062.5</v>
      </c>
      <c r="J2265">
        <f t="shared" si="36"/>
        <v>558</v>
      </c>
    </row>
    <row r="2266" spans="1:10">
      <c r="A2266" s="4" t="s">
        <v>1107</v>
      </c>
      <c r="B2266" s="4">
        <v>1128299</v>
      </c>
      <c r="C2266" s="5">
        <v>44389</v>
      </c>
      <c r="D2266" s="4" t="s">
        <v>984</v>
      </c>
      <c r="E2266" s="12" t="s">
        <v>1086</v>
      </c>
      <c r="F2266" s="13">
        <v>500</v>
      </c>
      <c r="G2266">
        <v>425</v>
      </c>
      <c r="H2266">
        <v>212500</v>
      </c>
      <c r="I2266" s="10">
        <v>85000</v>
      </c>
      <c r="J2266">
        <f t="shared" si="36"/>
        <v>558</v>
      </c>
    </row>
    <row r="2267" spans="1:10">
      <c r="A2267" s="4" t="s">
        <v>1107</v>
      </c>
      <c r="B2267" s="4">
        <v>1128299</v>
      </c>
      <c r="C2267" s="5">
        <v>44389</v>
      </c>
      <c r="D2267" s="4" t="s">
        <v>984</v>
      </c>
      <c r="E2267" s="12" t="s">
        <v>1087</v>
      </c>
      <c r="F2267" s="13">
        <v>550.00000000000011</v>
      </c>
      <c r="G2267">
        <v>475</v>
      </c>
      <c r="H2267">
        <v>261250.00000000003</v>
      </c>
      <c r="I2267" s="10">
        <v>91437.5</v>
      </c>
      <c r="J2267">
        <f t="shared" si="36"/>
        <v>558</v>
      </c>
    </row>
    <row r="2268" spans="1:10">
      <c r="A2268" s="4" t="s">
        <v>1107</v>
      </c>
      <c r="B2268" s="4">
        <v>1128299</v>
      </c>
      <c r="C2268" s="5">
        <v>44389</v>
      </c>
      <c r="D2268" s="4" t="s">
        <v>984</v>
      </c>
      <c r="E2268" s="12" t="s">
        <v>1086</v>
      </c>
      <c r="F2268" s="13">
        <v>700</v>
      </c>
      <c r="G2268">
        <v>475</v>
      </c>
      <c r="H2268">
        <v>332500</v>
      </c>
      <c r="I2268" s="10">
        <v>83125</v>
      </c>
      <c r="J2268">
        <f t="shared" si="36"/>
        <v>558</v>
      </c>
    </row>
    <row r="2269" spans="1:10">
      <c r="A2269" s="4" t="s">
        <v>1107</v>
      </c>
      <c r="B2269" s="4">
        <v>1128299</v>
      </c>
      <c r="C2269" s="5">
        <v>44421</v>
      </c>
      <c r="D2269" s="4" t="s">
        <v>984</v>
      </c>
      <c r="E2269" s="12" t="s">
        <v>1087</v>
      </c>
      <c r="F2269" s="13">
        <v>550</v>
      </c>
      <c r="G2269">
        <v>675</v>
      </c>
      <c r="H2269">
        <v>371250</v>
      </c>
      <c r="I2269" s="10">
        <v>148500</v>
      </c>
      <c r="J2269">
        <f t="shared" si="36"/>
        <v>558</v>
      </c>
    </row>
    <row r="2270" spans="1:10">
      <c r="A2270" s="4" t="s">
        <v>1107</v>
      </c>
      <c r="B2270" s="4">
        <v>1128299</v>
      </c>
      <c r="C2270" s="5">
        <v>44421</v>
      </c>
      <c r="D2270" s="4" t="s">
        <v>984</v>
      </c>
      <c r="E2270" s="12" t="s">
        <v>1087</v>
      </c>
      <c r="F2270" s="13">
        <v>600</v>
      </c>
      <c r="G2270">
        <v>625</v>
      </c>
      <c r="H2270">
        <v>375000</v>
      </c>
      <c r="I2270" s="10">
        <v>150000</v>
      </c>
      <c r="J2270">
        <f t="shared" si="36"/>
        <v>558</v>
      </c>
    </row>
    <row r="2271" spans="1:10">
      <c r="A2271" s="4" t="s">
        <v>1107</v>
      </c>
      <c r="B2271" s="4">
        <v>1128299</v>
      </c>
      <c r="C2271" s="5">
        <v>44421</v>
      </c>
      <c r="D2271" s="4" t="s">
        <v>984</v>
      </c>
      <c r="E2271" s="12" t="s">
        <v>1087</v>
      </c>
      <c r="F2271" s="13">
        <v>550</v>
      </c>
      <c r="G2271">
        <v>500</v>
      </c>
      <c r="H2271">
        <v>275000</v>
      </c>
      <c r="I2271" s="10">
        <v>96250</v>
      </c>
      <c r="J2271">
        <f t="shared" si="36"/>
        <v>558</v>
      </c>
    </row>
    <row r="2272" spans="1:10">
      <c r="A2272" s="4" t="s">
        <v>1107</v>
      </c>
      <c r="B2272" s="4">
        <v>1128299</v>
      </c>
      <c r="C2272" s="5">
        <v>44421</v>
      </c>
      <c r="D2272" s="4" t="s">
        <v>984</v>
      </c>
      <c r="E2272" s="12" t="s">
        <v>1087</v>
      </c>
      <c r="F2272" s="13">
        <v>550</v>
      </c>
      <c r="G2272">
        <v>450</v>
      </c>
      <c r="H2272">
        <v>247500</v>
      </c>
      <c r="I2272" s="10">
        <v>99000</v>
      </c>
      <c r="J2272">
        <f t="shared" si="36"/>
        <v>558</v>
      </c>
    </row>
    <row r="2273" spans="1:10">
      <c r="A2273" s="4" t="s">
        <v>1107</v>
      </c>
      <c r="B2273" s="4">
        <v>1128299</v>
      </c>
      <c r="C2273" s="5">
        <v>44421</v>
      </c>
      <c r="D2273" s="4" t="s">
        <v>984</v>
      </c>
      <c r="E2273" s="12" t="s">
        <v>1087</v>
      </c>
      <c r="F2273" s="13">
        <v>650</v>
      </c>
      <c r="G2273">
        <v>450</v>
      </c>
      <c r="H2273">
        <v>292500</v>
      </c>
      <c r="I2273" s="10">
        <v>102375</v>
      </c>
      <c r="J2273">
        <f t="shared" si="36"/>
        <v>558</v>
      </c>
    </row>
    <row r="2274" spans="1:10">
      <c r="A2274" s="4" t="s">
        <v>1107</v>
      </c>
      <c r="B2274" s="4">
        <v>1128299</v>
      </c>
      <c r="C2274" s="5">
        <v>44421</v>
      </c>
      <c r="D2274" s="4" t="s">
        <v>984</v>
      </c>
      <c r="E2274" s="12" t="s">
        <v>1086</v>
      </c>
      <c r="F2274" s="13">
        <v>700</v>
      </c>
      <c r="G2274">
        <v>425</v>
      </c>
      <c r="H2274">
        <v>297500</v>
      </c>
      <c r="I2274" s="10">
        <v>74375</v>
      </c>
      <c r="J2274">
        <f t="shared" si="36"/>
        <v>558</v>
      </c>
    </row>
    <row r="2275" spans="1:10">
      <c r="A2275" s="4" t="s">
        <v>1107</v>
      </c>
      <c r="B2275" s="4">
        <v>1128299</v>
      </c>
      <c r="C2275" s="5">
        <v>44453</v>
      </c>
      <c r="D2275" s="4" t="s">
        <v>984</v>
      </c>
      <c r="E2275" s="12" t="s">
        <v>1086</v>
      </c>
      <c r="F2275" s="13">
        <v>450</v>
      </c>
      <c r="G2275">
        <v>600</v>
      </c>
      <c r="H2275">
        <v>270000</v>
      </c>
      <c r="I2275" s="10">
        <v>108000</v>
      </c>
      <c r="J2275">
        <f t="shared" si="36"/>
        <v>558</v>
      </c>
    </row>
    <row r="2276" spans="1:10">
      <c r="A2276" s="4" t="s">
        <v>1107</v>
      </c>
      <c r="B2276" s="4">
        <v>1128299</v>
      </c>
      <c r="C2276" s="5">
        <v>44453</v>
      </c>
      <c r="D2276" s="4" t="s">
        <v>984</v>
      </c>
      <c r="E2276" s="12" t="s">
        <v>1087</v>
      </c>
      <c r="F2276" s="13">
        <v>500</v>
      </c>
      <c r="G2276">
        <v>600</v>
      </c>
      <c r="H2276">
        <v>300000</v>
      </c>
      <c r="I2276" s="10">
        <v>120000</v>
      </c>
      <c r="J2276">
        <f t="shared" si="36"/>
        <v>558</v>
      </c>
    </row>
    <row r="2277" spans="1:10">
      <c r="A2277" s="4" t="s">
        <v>1107</v>
      </c>
      <c r="B2277" s="4">
        <v>1128299</v>
      </c>
      <c r="C2277" s="5">
        <v>44453</v>
      </c>
      <c r="D2277" s="4" t="s">
        <v>984</v>
      </c>
      <c r="E2277" s="12" t="s">
        <v>1086</v>
      </c>
      <c r="F2277" s="13">
        <v>450</v>
      </c>
      <c r="G2277">
        <v>450</v>
      </c>
      <c r="H2277">
        <v>202500</v>
      </c>
      <c r="I2277" s="10">
        <v>70875</v>
      </c>
      <c r="J2277">
        <f t="shared" si="36"/>
        <v>558</v>
      </c>
    </row>
    <row r="2278" spans="1:10">
      <c r="A2278" s="4" t="s">
        <v>1107</v>
      </c>
      <c r="B2278" s="4">
        <v>1128299</v>
      </c>
      <c r="C2278" s="5">
        <v>44453</v>
      </c>
      <c r="D2278" s="4" t="s">
        <v>984</v>
      </c>
      <c r="E2278" s="12" t="s">
        <v>1087</v>
      </c>
      <c r="F2278" s="13">
        <v>450</v>
      </c>
      <c r="G2278">
        <v>400</v>
      </c>
      <c r="H2278">
        <v>180000</v>
      </c>
      <c r="I2278" s="10">
        <v>72000</v>
      </c>
      <c r="J2278">
        <f t="shared" si="36"/>
        <v>558</v>
      </c>
    </row>
    <row r="2279" spans="1:10">
      <c r="A2279" s="4" t="s">
        <v>1107</v>
      </c>
      <c r="B2279" s="4">
        <v>1128299</v>
      </c>
      <c r="C2279" s="5">
        <v>44453</v>
      </c>
      <c r="D2279" s="4" t="s">
        <v>984</v>
      </c>
      <c r="E2279" s="12" t="s">
        <v>1086</v>
      </c>
      <c r="F2279" s="13">
        <v>550</v>
      </c>
      <c r="G2279">
        <v>400</v>
      </c>
      <c r="H2279">
        <v>220000</v>
      </c>
      <c r="I2279" s="10">
        <v>77000</v>
      </c>
      <c r="J2279">
        <f t="shared" si="36"/>
        <v>558</v>
      </c>
    </row>
    <row r="2280" spans="1:10">
      <c r="A2280" s="4" t="s">
        <v>1107</v>
      </c>
      <c r="B2280" s="4">
        <v>1128299</v>
      </c>
      <c r="C2280" s="5">
        <v>44453</v>
      </c>
      <c r="D2280" s="4" t="s">
        <v>984</v>
      </c>
      <c r="E2280" s="12" t="s">
        <v>1088</v>
      </c>
      <c r="F2280" s="13">
        <v>600</v>
      </c>
      <c r="G2280">
        <v>450</v>
      </c>
      <c r="H2280">
        <v>270000</v>
      </c>
      <c r="I2280" s="10">
        <v>67500</v>
      </c>
      <c r="J2280">
        <f t="shared" si="36"/>
        <v>558</v>
      </c>
    </row>
    <row r="2281" spans="1:10">
      <c r="A2281" s="4" t="s">
        <v>1107</v>
      </c>
      <c r="B2281" s="4">
        <v>1128299</v>
      </c>
      <c r="C2281" s="5">
        <v>44482</v>
      </c>
      <c r="D2281" s="4" t="s">
        <v>984</v>
      </c>
      <c r="E2281" s="12" t="s">
        <v>1087</v>
      </c>
      <c r="F2281" s="13">
        <v>450</v>
      </c>
      <c r="G2281">
        <v>525</v>
      </c>
      <c r="H2281">
        <v>236250</v>
      </c>
      <c r="I2281" s="10">
        <v>94500</v>
      </c>
      <c r="J2281">
        <f t="shared" si="36"/>
        <v>558</v>
      </c>
    </row>
    <row r="2282" spans="1:10">
      <c r="A2282" s="4" t="s">
        <v>1107</v>
      </c>
      <c r="B2282" s="4">
        <v>1128299</v>
      </c>
      <c r="C2282" s="5">
        <v>44482</v>
      </c>
      <c r="D2282" s="4" t="s">
        <v>984</v>
      </c>
      <c r="E2282" s="12" t="s">
        <v>1087</v>
      </c>
      <c r="F2282" s="13">
        <v>500</v>
      </c>
      <c r="G2282">
        <v>525</v>
      </c>
      <c r="H2282">
        <v>262500</v>
      </c>
      <c r="I2282" s="10">
        <v>105000</v>
      </c>
      <c r="J2282">
        <f t="shared" si="36"/>
        <v>558</v>
      </c>
    </row>
    <row r="2283" spans="1:10">
      <c r="A2283" s="4" t="s">
        <v>1107</v>
      </c>
      <c r="B2283" s="4">
        <v>1128299</v>
      </c>
      <c r="C2283" s="5">
        <v>44482</v>
      </c>
      <c r="D2283" s="4" t="s">
        <v>984</v>
      </c>
      <c r="E2283" s="12" t="s">
        <v>1086</v>
      </c>
      <c r="F2283" s="13">
        <v>450</v>
      </c>
      <c r="G2283">
        <v>350</v>
      </c>
      <c r="H2283">
        <v>157500</v>
      </c>
      <c r="I2283" s="10">
        <v>55125</v>
      </c>
      <c r="J2283">
        <f t="shared" si="36"/>
        <v>558</v>
      </c>
    </row>
    <row r="2284" spans="1:10">
      <c r="A2284" s="4" t="s">
        <v>1107</v>
      </c>
      <c r="B2284" s="4">
        <v>1128299</v>
      </c>
      <c r="C2284" s="5">
        <v>44482</v>
      </c>
      <c r="D2284" s="4" t="s">
        <v>984</v>
      </c>
      <c r="E2284" s="12" t="s">
        <v>1086</v>
      </c>
      <c r="F2284" s="13">
        <v>450</v>
      </c>
      <c r="G2284">
        <v>325</v>
      </c>
      <c r="H2284">
        <v>146250</v>
      </c>
      <c r="I2284" s="10">
        <v>58500</v>
      </c>
      <c r="J2284">
        <f t="shared" si="36"/>
        <v>558</v>
      </c>
    </row>
    <row r="2285" spans="1:10">
      <c r="A2285" s="4" t="s">
        <v>1107</v>
      </c>
      <c r="B2285" s="4">
        <v>1128299</v>
      </c>
      <c r="C2285" s="5">
        <v>44482</v>
      </c>
      <c r="D2285" s="4" t="s">
        <v>984</v>
      </c>
      <c r="E2285" s="12" t="s">
        <v>1087</v>
      </c>
      <c r="F2285" s="13">
        <v>550</v>
      </c>
      <c r="G2285">
        <v>300</v>
      </c>
      <c r="H2285">
        <v>165000</v>
      </c>
      <c r="I2285" s="10">
        <v>57750</v>
      </c>
      <c r="J2285">
        <f t="shared" si="36"/>
        <v>558</v>
      </c>
    </row>
    <row r="2286" spans="1:10">
      <c r="A2286" s="4" t="s">
        <v>1107</v>
      </c>
      <c r="B2286" s="4">
        <v>1128299</v>
      </c>
      <c r="C2286" s="5">
        <v>44482</v>
      </c>
      <c r="D2286" s="4" t="s">
        <v>984</v>
      </c>
      <c r="E2286" s="12" t="s">
        <v>1087</v>
      </c>
      <c r="F2286" s="13">
        <v>700</v>
      </c>
      <c r="G2286">
        <v>350</v>
      </c>
      <c r="H2286">
        <v>245000</v>
      </c>
      <c r="I2286" s="10">
        <v>61250</v>
      </c>
      <c r="J2286">
        <f t="shared" si="36"/>
        <v>558</v>
      </c>
    </row>
    <row r="2287" spans="1:10">
      <c r="A2287" s="4" t="s">
        <v>1107</v>
      </c>
      <c r="B2287" s="4">
        <v>1128299</v>
      </c>
      <c r="C2287" s="5">
        <v>44513</v>
      </c>
      <c r="D2287" s="4" t="s">
        <v>984</v>
      </c>
      <c r="E2287" s="12" t="s">
        <v>1087</v>
      </c>
      <c r="F2287" s="13">
        <v>550</v>
      </c>
      <c r="G2287">
        <v>525</v>
      </c>
      <c r="H2287">
        <v>288750</v>
      </c>
      <c r="I2287" s="10">
        <v>115500</v>
      </c>
      <c r="J2287">
        <f t="shared" si="36"/>
        <v>558</v>
      </c>
    </row>
    <row r="2288" spans="1:10">
      <c r="A2288" s="4" t="s">
        <v>1107</v>
      </c>
      <c r="B2288" s="4">
        <v>1128299</v>
      </c>
      <c r="C2288" s="5">
        <v>44513</v>
      </c>
      <c r="D2288" s="4" t="s">
        <v>984</v>
      </c>
      <c r="E2288" s="12" t="s">
        <v>1087</v>
      </c>
      <c r="F2288" s="13">
        <v>600</v>
      </c>
      <c r="G2288">
        <v>575</v>
      </c>
      <c r="H2288">
        <v>345000</v>
      </c>
      <c r="I2288" s="10">
        <v>138000</v>
      </c>
      <c r="J2288">
        <f t="shared" si="36"/>
        <v>558</v>
      </c>
    </row>
    <row r="2289" spans="1:10">
      <c r="A2289" s="4" t="s">
        <v>1107</v>
      </c>
      <c r="B2289" s="4">
        <v>1128299</v>
      </c>
      <c r="C2289" s="5">
        <v>44513</v>
      </c>
      <c r="D2289" s="4" t="s">
        <v>984</v>
      </c>
      <c r="E2289" s="12" t="s">
        <v>1087</v>
      </c>
      <c r="F2289" s="13">
        <v>550.00000000000011</v>
      </c>
      <c r="G2289">
        <v>425</v>
      </c>
      <c r="H2289">
        <v>233750.00000000003</v>
      </c>
      <c r="I2289" s="10">
        <v>81812.5</v>
      </c>
      <c r="J2289">
        <f t="shared" si="36"/>
        <v>558</v>
      </c>
    </row>
    <row r="2290" spans="1:10">
      <c r="A2290" s="4" t="s">
        <v>1107</v>
      </c>
      <c r="B2290" s="4">
        <v>1128299</v>
      </c>
      <c r="C2290" s="5">
        <v>44513</v>
      </c>
      <c r="D2290" s="4" t="s">
        <v>984</v>
      </c>
      <c r="E2290" s="12" t="s">
        <v>1087</v>
      </c>
      <c r="F2290" s="13">
        <v>550</v>
      </c>
      <c r="G2290">
        <v>400</v>
      </c>
      <c r="H2290">
        <v>220000</v>
      </c>
      <c r="I2290" s="10">
        <v>88000</v>
      </c>
      <c r="J2290">
        <f t="shared" si="36"/>
        <v>558</v>
      </c>
    </row>
    <row r="2291" spans="1:10">
      <c r="A2291" s="4" t="s">
        <v>1107</v>
      </c>
      <c r="B2291" s="4">
        <v>1128299</v>
      </c>
      <c r="C2291" s="5">
        <v>44513</v>
      </c>
      <c r="D2291" s="4" t="s">
        <v>984</v>
      </c>
      <c r="E2291" s="12" t="s">
        <v>1086</v>
      </c>
      <c r="F2291" s="13">
        <v>650</v>
      </c>
      <c r="G2291">
        <v>350</v>
      </c>
      <c r="H2291">
        <v>227500</v>
      </c>
      <c r="I2291" s="10">
        <v>79625</v>
      </c>
      <c r="J2291">
        <f t="shared" si="36"/>
        <v>558</v>
      </c>
    </row>
    <row r="2292" spans="1:10">
      <c r="A2292" s="4" t="s">
        <v>1107</v>
      </c>
      <c r="B2292" s="4">
        <v>1128299</v>
      </c>
      <c r="C2292" s="5">
        <v>44513</v>
      </c>
      <c r="D2292" s="4" t="s">
        <v>984</v>
      </c>
      <c r="E2292" s="12" t="s">
        <v>1086</v>
      </c>
      <c r="F2292" s="13">
        <v>700</v>
      </c>
      <c r="G2292">
        <v>475</v>
      </c>
      <c r="H2292">
        <v>332500</v>
      </c>
      <c r="I2292" s="10">
        <v>83125</v>
      </c>
      <c r="J2292">
        <f t="shared" si="36"/>
        <v>558</v>
      </c>
    </row>
    <row r="2293" spans="1:10">
      <c r="A2293" s="4" t="s">
        <v>1107</v>
      </c>
      <c r="B2293" s="4">
        <v>1128299</v>
      </c>
      <c r="C2293" s="5">
        <v>44542</v>
      </c>
      <c r="D2293" s="4" t="s">
        <v>984</v>
      </c>
      <c r="E2293" s="12" t="s">
        <v>1086</v>
      </c>
      <c r="F2293" s="13">
        <v>550</v>
      </c>
      <c r="G2293">
        <v>675</v>
      </c>
      <c r="H2293">
        <v>371250</v>
      </c>
      <c r="I2293" s="10">
        <v>148500</v>
      </c>
      <c r="J2293">
        <f t="shared" si="36"/>
        <v>558</v>
      </c>
    </row>
    <row r="2294" spans="1:10">
      <c r="A2294" s="4" t="s">
        <v>1107</v>
      </c>
      <c r="B2294" s="4">
        <v>1128299</v>
      </c>
      <c r="C2294" s="5">
        <v>44542</v>
      </c>
      <c r="D2294" s="4" t="s">
        <v>984</v>
      </c>
      <c r="E2294" s="12" t="s">
        <v>1087</v>
      </c>
      <c r="F2294" s="13">
        <v>600</v>
      </c>
      <c r="G2294">
        <v>675</v>
      </c>
      <c r="H2294">
        <v>405000</v>
      </c>
      <c r="I2294" s="10">
        <v>162000</v>
      </c>
      <c r="J2294">
        <f t="shared" si="36"/>
        <v>558</v>
      </c>
    </row>
    <row r="2295" spans="1:10">
      <c r="A2295" s="4" t="s">
        <v>1107</v>
      </c>
      <c r="B2295" s="4">
        <v>1128299</v>
      </c>
      <c r="C2295" s="5">
        <v>44542</v>
      </c>
      <c r="D2295" s="4" t="s">
        <v>984</v>
      </c>
      <c r="E2295" s="12" t="s">
        <v>1086</v>
      </c>
      <c r="F2295" s="13">
        <v>550.00000000000011</v>
      </c>
      <c r="G2295">
        <v>475</v>
      </c>
      <c r="H2295">
        <v>261250.00000000003</v>
      </c>
      <c r="I2295" s="10">
        <v>91437.5</v>
      </c>
      <c r="J2295">
        <f t="shared" si="36"/>
        <v>558</v>
      </c>
    </row>
    <row r="2296" spans="1:10">
      <c r="A2296" s="4" t="s">
        <v>1107</v>
      </c>
      <c r="B2296" s="4">
        <v>1128299</v>
      </c>
      <c r="C2296" s="5">
        <v>44542</v>
      </c>
      <c r="D2296" s="4" t="s">
        <v>984</v>
      </c>
      <c r="E2296" s="12" t="s">
        <v>1087</v>
      </c>
      <c r="F2296" s="13">
        <v>550</v>
      </c>
      <c r="G2296">
        <v>475</v>
      </c>
      <c r="H2296">
        <v>261250</v>
      </c>
      <c r="I2296" s="10">
        <v>104500</v>
      </c>
      <c r="J2296">
        <f t="shared" si="36"/>
        <v>558</v>
      </c>
    </row>
    <row r="2297" spans="1:10">
      <c r="A2297" s="4" t="s">
        <v>1107</v>
      </c>
      <c r="B2297" s="4">
        <v>1128299</v>
      </c>
      <c r="C2297" s="5">
        <v>44542</v>
      </c>
      <c r="D2297" s="4" t="s">
        <v>984</v>
      </c>
      <c r="E2297" s="12" t="s">
        <v>1086</v>
      </c>
      <c r="F2297" s="13">
        <v>650.00000000000011</v>
      </c>
      <c r="G2297">
        <v>400</v>
      </c>
      <c r="H2297">
        <v>260000.00000000003</v>
      </c>
      <c r="I2297" s="10">
        <v>91000</v>
      </c>
      <c r="J2297">
        <f t="shared" si="36"/>
        <v>558</v>
      </c>
    </row>
    <row r="2298" spans="1:10">
      <c r="A2298" s="4" t="s">
        <v>1107</v>
      </c>
      <c r="B2298" s="4">
        <v>1128299</v>
      </c>
      <c r="C2298" s="5">
        <v>44542</v>
      </c>
      <c r="D2298" s="4" t="s">
        <v>984</v>
      </c>
      <c r="E2298" s="12" t="s">
        <v>1087</v>
      </c>
      <c r="F2298" s="13">
        <v>700</v>
      </c>
      <c r="G2298">
        <v>500</v>
      </c>
      <c r="H2298">
        <v>350000</v>
      </c>
      <c r="I2298" s="10">
        <v>87500</v>
      </c>
      <c r="J2298">
        <f t="shared" si="36"/>
        <v>558</v>
      </c>
    </row>
    <row r="2299" spans="1:10">
      <c r="A2299" s="4" t="s">
        <v>1107</v>
      </c>
      <c r="B2299" s="4">
        <v>1185732</v>
      </c>
      <c r="C2299" s="5">
        <v>44205</v>
      </c>
      <c r="D2299" s="4" t="s">
        <v>984</v>
      </c>
      <c r="E2299" s="12" t="s">
        <v>1087</v>
      </c>
      <c r="F2299" s="13">
        <v>400</v>
      </c>
      <c r="G2299">
        <v>1025</v>
      </c>
      <c r="H2299">
        <v>410000</v>
      </c>
      <c r="I2299" s="10">
        <v>184500</v>
      </c>
      <c r="J2299">
        <f t="shared" si="36"/>
        <v>558</v>
      </c>
    </row>
    <row r="2300" spans="1:10">
      <c r="A2300" s="4" t="s">
        <v>1107</v>
      </c>
      <c r="B2300" s="4">
        <v>1185732</v>
      </c>
      <c r="C2300" s="5">
        <v>44205</v>
      </c>
      <c r="D2300" s="4" t="s">
        <v>984</v>
      </c>
      <c r="E2300" s="12" t="s">
        <v>1086</v>
      </c>
      <c r="F2300" s="13">
        <v>400</v>
      </c>
      <c r="G2300">
        <v>825</v>
      </c>
      <c r="H2300">
        <v>330000</v>
      </c>
      <c r="I2300" s="10">
        <v>115500</v>
      </c>
      <c r="J2300">
        <f t="shared" si="36"/>
        <v>558</v>
      </c>
    </row>
    <row r="2301" spans="1:10">
      <c r="A2301" s="4" t="s">
        <v>1107</v>
      </c>
      <c r="B2301" s="4">
        <v>1185732</v>
      </c>
      <c r="C2301" s="5">
        <v>44205</v>
      </c>
      <c r="D2301" s="4" t="s">
        <v>984</v>
      </c>
      <c r="E2301" s="12" t="s">
        <v>1086</v>
      </c>
      <c r="F2301" s="13">
        <v>300</v>
      </c>
      <c r="G2301">
        <v>825</v>
      </c>
      <c r="H2301">
        <v>247500</v>
      </c>
      <c r="I2301" s="10">
        <v>61875</v>
      </c>
      <c r="J2301">
        <f t="shared" si="36"/>
        <v>558</v>
      </c>
    </row>
    <row r="2302" spans="1:10">
      <c r="A2302" s="4" t="s">
        <v>1107</v>
      </c>
      <c r="B2302" s="4">
        <v>1185732</v>
      </c>
      <c r="C2302" s="5">
        <v>44205</v>
      </c>
      <c r="D2302" s="4" t="s">
        <v>984</v>
      </c>
      <c r="E2302" s="12" t="s">
        <v>1086</v>
      </c>
      <c r="F2302" s="13">
        <v>350</v>
      </c>
      <c r="G2302">
        <v>675</v>
      </c>
      <c r="H2302">
        <v>236250</v>
      </c>
      <c r="I2302" s="10">
        <v>70875</v>
      </c>
      <c r="J2302">
        <f t="shared" si="36"/>
        <v>558</v>
      </c>
    </row>
    <row r="2303" spans="1:10">
      <c r="A2303" s="4" t="s">
        <v>1107</v>
      </c>
      <c r="B2303" s="4">
        <v>1185732</v>
      </c>
      <c r="C2303" s="5">
        <v>44205</v>
      </c>
      <c r="D2303" s="4" t="s">
        <v>984</v>
      </c>
      <c r="E2303" s="12" t="s">
        <v>1087</v>
      </c>
      <c r="F2303" s="13">
        <v>500</v>
      </c>
      <c r="G2303">
        <v>725</v>
      </c>
      <c r="H2303">
        <v>362500</v>
      </c>
      <c r="I2303" s="10">
        <v>126875</v>
      </c>
      <c r="J2303">
        <f t="shared" si="36"/>
        <v>558</v>
      </c>
    </row>
    <row r="2304" spans="1:10">
      <c r="A2304" s="4" t="s">
        <v>1107</v>
      </c>
      <c r="B2304" s="4">
        <v>1185732</v>
      </c>
      <c r="C2304" s="5">
        <v>44205</v>
      </c>
      <c r="D2304" s="4" t="s">
        <v>984</v>
      </c>
      <c r="E2304" s="12" t="s">
        <v>1086</v>
      </c>
      <c r="F2304" s="13">
        <v>400</v>
      </c>
      <c r="G2304">
        <v>825</v>
      </c>
      <c r="H2304">
        <v>330000</v>
      </c>
      <c r="I2304" s="10">
        <v>165000</v>
      </c>
      <c r="J2304">
        <f t="shared" si="36"/>
        <v>558</v>
      </c>
    </row>
    <row r="2305" spans="1:10">
      <c r="A2305" s="4" t="s">
        <v>1107</v>
      </c>
      <c r="B2305" s="4">
        <v>1185732</v>
      </c>
      <c r="C2305" s="5">
        <v>44234</v>
      </c>
      <c r="D2305" s="4" t="s">
        <v>984</v>
      </c>
      <c r="E2305" s="12" t="s">
        <v>1086</v>
      </c>
      <c r="F2305" s="13">
        <v>400</v>
      </c>
      <c r="G2305">
        <v>1075</v>
      </c>
      <c r="H2305">
        <v>430000</v>
      </c>
      <c r="I2305" s="10">
        <v>193500</v>
      </c>
      <c r="J2305">
        <f t="shared" si="36"/>
        <v>558</v>
      </c>
    </row>
    <row r="2306" spans="1:10">
      <c r="A2306" s="4" t="s">
        <v>1107</v>
      </c>
      <c r="B2306" s="4">
        <v>1185732</v>
      </c>
      <c r="C2306" s="5">
        <v>44234</v>
      </c>
      <c r="D2306" s="4" t="s">
        <v>984</v>
      </c>
      <c r="E2306" s="12" t="s">
        <v>1087</v>
      </c>
      <c r="F2306" s="13">
        <v>400</v>
      </c>
      <c r="G2306">
        <v>725</v>
      </c>
      <c r="H2306">
        <v>290000</v>
      </c>
      <c r="I2306" s="10">
        <v>101500</v>
      </c>
      <c r="J2306">
        <f t="shared" si="36"/>
        <v>558</v>
      </c>
    </row>
    <row r="2307" spans="1:10">
      <c r="A2307" s="4" t="s">
        <v>1107</v>
      </c>
      <c r="B2307" s="4">
        <v>1185732</v>
      </c>
      <c r="C2307" s="5">
        <v>44234</v>
      </c>
      <c r="D2307" s="4" t="s">
        <v>984</v>
      </c>
      <c r="E2307" s="12" t="s">
        <v>1086</v>
      </c>
      <c r="F2307" s="13">
        <v>300</v>
      </c>
      <c r="G2307">
        <v>775</v>
      </c>
      <c r="H2307">
        <v>232500</v>
      </c>
      <c r="I2307" s="10">
        <v>58125</v>
      </c>
      <c r="J2307">
        <f t="shared" si="36"/>
        <v>558</v>
      </c>
    </row>
    <row r="2308" spans="1:10">
      <c r="A2308" s="4" t="s">
        <v>1107</v>
      </c>
      <c r="B2308" s="4">
        <v>1185732</v>
      </c>
      <c r="C2308" s="5">
        <v>44234</v>
      </c>
      <c r="D2308" s="4" t="s">
        <v>984</v>
      </c>
      <c r="E2308" s="12" t="s">
        <v>1086</v>
      </c>
      <c r="F2308" s="13">
        <v>350</v>
      </c>
      <c r="G2308">
        <v>625</v>
      </c>
      <c r="H2308">
        <v>218750</v>
      </c>
      <c r="I2308" s="10">
        <v>65625</v>
      </c>
      <c r="J2308">
        <f t="shared" si="36"/>
        <v>558</v>
      </c>
    </row>
    <row r="2309" spans="1:10">
      <c r="A2309" s="4" t="s">
        <v>1107</v>
      </c>
      <c r="B2309" s="4">
        <v>1185732</v>
      </c>
      <c r="C2309" s="5">
        <v>44234</v>
      </c>
      <c r="D2309" s="4" t="s">
        <v>984</v>
      </c>
      <c r="E2309" s="12" t="s">
        <v>1087</v>
      </c>
      <c r="F2309" s="13">
        <v>500</v>
      </c>
      <c r="G2309">
        <v>700</v>
      </c>
      <c r="H2309">
        <v>350000</v>
      </c>
      <c r="I2309" s="10">
        <v>122500</v>
      </c>
      <c r="J2309">
        <f t="shared" ref="J2309:J2372" si="37">VLOOKUP(A2309,L$9:M$14,2,0)</f>
        <v>558</v>
      </c>
    </row>
    <row r="2310" spans="1:10">
      <c r="A2310" s="4" t="s">
        <v>1107</v>
      </c>
      <c r="B2310" s="4">
        <v>1185732</v>
      </c>
      <c r="C2310" s="5">
        <v>44234</v>
      </c>
      <c r="D2310" s="4" t="s">
        <v>984</v>
      </c>
      <c r="E2310" s="12" t="s">
        <v>1087</v>
      </c>
      <c r="F2310" s="13">
        <v>350</v>
      </c>
      <c r="G2310">
        <v>800</v>
      </c>
      <c r="H2310">
        <v>280000</v>
      </c>
      <c r="I2310" s="10">
        <v>140000</v>
      </c>
      <c r="J2310">
        <f t="shared" si="37"/>
        <v>558</v>
      </c>
    </row>
    <row r="2311" spans="1:10">
      <c r="A2311" s="4" t="s">
        <v>1107</v>
      </c>
      <c r="B2311" s="4">
        <v>1185732</v>
      </c>
      <c r="C2311" s="5">
        <v>44260</v>
      </c>
      <c r="D2311" s="4" t="s">
        <v>984</v>
      </c>
      <c r="E2311" s="12" t="s">
        <v>1087</v>
      </c>
      <c r="F2311" s="13">
        <v>350</v>
      </c>
      <c r="G2311">
        <v>1020</v>
      </c>
      <c r="H2311">
        <v>357000</v>
      </c>
      <c r="I2311" s="10">
        <v>160650</v>
      </c>
      <c r="J2311">
        <f t="shared" si="37"/>
        <v>558</v>
      </c>
    </row>
    <row r="2312" spans="1:10">
      <c r="A2312" s="4" t="s">
        <v>1107</v>
      </c>
      <c r="B2312" s="4">
        <v>1185732</v>
      </c>
      <c r="C2312" s="5">
        <v>44260</v>
      </c>
      <c r="D2312" s="4" t="s">
        <v>984</v>
      </c>
      <c r="E2312" s="12" t="s">
        <v>1087</v>
      </c>
      <c r="F2312" s="13">
        <v>350.00000000000006</v>
      </c>
      <c r="G2312">
        <v>700</v>
      </c>
      <c r="H2312">
        <v>245000.00000000003</v>
      </c>
      <c r="I2312" s="10">
        <v>85750</v>
      </c>
      <c r="J2312">
        <f t="shared" si="37"/>
        <v>558</v>
      </c>
    </row>
    <row r="2313" spans="1:10">
      <c r="A2313" s="4" t="s">
        <v>1107</v>
      </c>
      <c r="B2313" s="4">
        <v>1185732</v>
      </c>
      <c r="C2313" s="5">
        <v>44260</v>
      </c>
      <c r="D2313" s="4" t="s">
        <v>984</v>
      </c>
      <c r="E2313" s="12" t="s">
        <v>1089</v>
      </c>
      <c r="F2313" s="13">
        <v>250</v>
      </c>
      <c r="G2313">
        <v>725</v>
      </c>
      <c r="H2313">
        <v>181250</v>
      </c>
      <c r="I2313" s="10">
        <v>45312.5</v>
      </c>
      <c r="J2313">
        <f t="shared" si="37"/>
        <v>558</v>
      </c>
    </row>
    <row r="2314" spans="1:10">
      <c r="A2314" s="4" t="s">
        <v>1107</v>
      </c>
      <c r="B2314" s="4">
        <v>1185732</v>
      </c>
      <c r="C2314" s="5">
        <v>44260</v>
      </c>
      <c r="D2314" s="4" t="s">
        <v>984</v>
      </c>
      <c r="E2314" s="12" t="s">
        <v>1087</v>
      </c>
      <c r="F2314" s="13">
        <v>300</v>
      </c>
      <c r="G2314">
        <v>575</v>
      </c>
      <c r="H2314">
        <v>172500</v>
      </c>
      <c r="I2314" s="10">
        <v>51750</v>
      </c>
      <c r="J2314">
        <f t="shared" si="37"/>
        <v>558</v>
      </c>
    </row>
    <row r="2315" spans="1:10">
      <c r="A2315" s="4" t="s">
        <v>1107</v>
      </c>
      <c r="B2315" s="4">
        <v>1185732</v>
      </c>
      <c r="C2315" s="5">
        <v>44260</v>
      </c>
      <c r="D2315" s="4" t="s">
        <v>984</v>
      </c>
      <c r="E2315" s="12" t="s">
        <v>1087</v>
      </c>
      <c r="F2315" s="13">
        <v>450</v>
      </c>
      <c r="G2315">
        <v>625</v>
      </c>
      <c r="H2315">
        <v>281250</v>
      </c>
      <c r="I2315" s="10">
        <v>98437.5</v>
      </c>
      <c r="J2315">
        <f t="shared" si="37"/>
        <v>558</v>
      </c>
    </row>
    <row r="2316" spans="1:10">
      <c r="A2316" s="4" t="s">
        <v>1107</v>
      </c>
      <c r="B2316" s="4">
        <v>1185732</v>
      </c>
      <c r="C2316" s="5">
        <v>44260</v>
      </c>
      <c r="D2316" s="4" t="s">
        <v>984</v>
      </c>
      <c r="E2316" s="12" t="s">
        <v>1087</v>
      </c>
      <c r="F2316" s="13">
        <v>350</v>
      </c>
      <c r="G2316">
        <v>725</v>
      </c>
      <c r="H2316">
        <v>253750</v>
      </c>
      <c r="I2316" s="10">
        <v>126875</v>
      </c>
      <c r="J2316">
        <f t="shared" si="37"/>
        <v>558</v>
      </c>
    </row>
    <row r="2317" spans="1:10">
      <c r="A2317" s="4" t="s">
        <v>1107</v>
      </c>
      <c r="B2317" s="4">
        <v>1185732</v>
      </c>
      <c r="C2317" s="5">
        <v>44292</v>
      </c>
      <c r="D2317" s="4" t="s">
        <v>984</v>
      </c>
      <c r="E2317" s="12" t="s">
        <v>1086</v>
      </c>
      <c r="F2317" s="13">
        <v>350</v>
      </c>
      <c r="G2317">
        <v>975</v>
      </c>
      <c r="H2317">
        <v>341250</v>
      </c>
      <c r="I2317" s="10">
        <v>153562.5</v>
      </c>
      <c r="J2317">
        <f t="shared" si="37"/>
        <v>558</v>
      </c>
    </row>
    <row r="2318" spans="1:10">
      <c r="A2318" s="4" t="s">
        <v>1107</v>
      </c>
      <c r="B2318" s="4">
        <v>1185732</v>
      </c>
      <c r="C2318" s="5">
        <v>44292</v>
      </c>
      <c r="D2318" s="4" t="s">
        <v>984</v>
      </c>
      <c r="E2318" s="12" t="s">
        <v>1086</v>
      </c>
      <c r="F2318" s="13">
        <v>350.00000000000006</v>
      </c>
      <c r="G2318">
        <v>675</v>
      </c>
      <c r="H2318">
        <v>236250.00000000003</v>
      </c>
      <c r="I2318" s="10">
        <v>82687.5</v>
      </c>
      <c r="J2318">
        <f t="shared" si="37"/>
        <v>558</v>
      </c>
    </row>
    <row r="2319" spans="1:10">
      <c r="A2319" s="4" t="s">
        <v>1107</v>
      </c>
      <c r="B2319" s="4">
        <v>1185732</v>
      </c>
      <c r="C2319" s="5">
        <v>44292</v>
      </c>
      <c r="D2319" s="4" t="s">
        <v>984</v>
      </c>
      <c r="E2319" s="12" t="s">
        <v>1088</v>
      </c>
      <c r="F2319" s="13">
        <v>250</v>
      </c>
      <c r="G2319">
        <v>675</v>
      </c>
      <c r="H2319">
        <v>168750</v>
      </c>
      <c r="I2319" s="10">
        <v>42187.5</v>
      </c>
      <c r="J2319">
        <f t="shared" si="37"/>
        <v>558</v>
      </c>
    </row>
    <row r="2320" spans="1:10">
      <c r="A2320" s="4" t="s">
        <v>1107</v>
      </c>
      <c r="B2320" s="4">
        <v>1185732</v>
      </c>
      <c r="C2320" s="5">
        <v>44292</v>
      </c>
      <c r="D2320" s="4" t="s">
        <v>984</v>
      </c>
      <c r="E2320" s="12" t="s">
        <v>1086</v>
      </c>
      <c r="F2320" s="13">
        <v>300</v>
      </c>
      <c r="G2320">
        <v>600</v>
      </c>
      <c r="H2320">
        <v>180000</v>
      </c>
      <c r="I2320" s="10">
        <v>54000</v>
      </c>
      <c r="J2320">
        <f t="shared" si="37"/>
        <v>558</v>
      </c>
    </row>
    <row r="2321" spans="1:10">
      <c r="A2321" s="4" t="s">
        <v>1107</v>
      </c>
      <c r="B2321" s="4">
        <v>1185732</v>
      </c>
      <c r="C2321" s="5">
        <v>44292</v>
      </c>
      <c r="D2321" s="4" t="s">
        <v>984</v>
      </c>
      <c r="E2321" s="12" t="s">
        <v>1086</v>
      </c>
      <c r="F2321" s="13">
        <v>500</v>
      </c>
      <c r="G2321">
        <v>625</v>
      </c>
      <c r="H2321">
        <v>312500</v>
      </c>
      <c r="I2321" s="10">
        <v>109375</v>
      </c>
      <c r="J2321">
        <f t="shared" si="37"/>
        <v>558</v>
      </c>
    </row>
    <row r="2322" spans="1:10">
      <c r="A2322" s="4" t="s">
        <v>1107</v>
      </c>
      <c r="B2322" s="4">
        <v>1185732</v>
      </c>
      <c r="C2322" s="5">
        <v>44292</v>
      </c>
      <c r="D2322" s="4" t="s">
        <v>984</v>
      </c>
      <c r="E2322" s="12" t="s">
        <v>1088</v>
      </c>
      <c r="F2322" s="13">
        <v>400</v>
      </c>
      <c r="G2322">
        <v>775</v>
      </c>
      <c r="H2322">
        <v>310000</v>
      </c>
      <c r="I2322" s="10">
        <v>155000</v>
      </c>
      <c r="J2322">
        <f t="shared" si="37"/>
        <v>558</v>
      </c>
    </row>
    <row r="2323" spans="1:10">
      <c r="A2323" s="4" t="s">
        <v>1107</v>
      </c>
      <c r="B2323" s="4">
        <v>1185732</v>
      </c>
      <c r="C2323" s="5">
        <v>44321</v>
      </c>
      <c r="D2323" s="4" t="s">
        <v>984</v>
      </c>
      <c r="E2323" s="12" t="s">
        <v>1086</v>
      </c>
      <c r="F2323" s="13">
        <v>500</v>
      </c>
      <c r="G2323">
        <v>1045</v>
      </c>
      <c r="H2323">
        <v>522500</v>
      </c>
      <c r="I2323" s="10">
        <v>235125</v>
      </c>
      <c r="J2323">
        <f t="shared" si="37"/>
        <v>558</v>
      </c>
    </row>
    <row r="2324" spans="1:10">
      <c r="A2324" s="4" t="s">
        <v>1107</v>
      </c>
      <c r="B2324" s="4">
        <v>1185732</v>
      </c>
      <c r="C2324" s="5">
        <v>44321</v>
      </c>
      <c r="D2324" s="4" t="s">
        <v>984</v>
      </c>
      <c r="E2324" s="12" t="s">
        <v>1087</v>
      </c>
      <c r="F2324" s="13">
        <v>500</v>
      </c>
      <c r="G2324">
        <v>750</v>
      </c>
      <c r="H2324">
        <v>375000</v>
      </c>
      <c r="I2324" s="10">
        <v>131250</v>
      </c>
      <c r="J2324">
        <f t="shared" si="37"/>
        <v>558</v>
      </c>
    </row>
    <row r="2325" spans="1:10">
      <c r="A2325" s="4" t="s">
        <v>1107</v>
      </c>
      <c r="B2325" s="4">
        <v>1185732</v>
      </c>
      <c r="C2325" s="5">
        <v>44321</v>
      </c>
      <c r="D2325" s="4" t="s">
        <v>984</v>
      </c>
      <c r="E2325" s="12" t="s">
        <v>1087</v>
      </c>
      <c r="F2325" s="13">
        <v>450</v>
      </c>
      <c r="G2325">
        <v>725</v>
      </c>
      <c r="H2325">
        <v>326250</v>
      </c>
      <c r="I2325" s="10">
        <v>81562.5</v>
      </c>
      <c r="J2325">
        <f t="shared" si="37"/>
        <v>558</v>
      </c>
    </row>
    <row r="2326" spans="1:10">
      <c r="A2326" s="4" t="s">
        <v>1107</v>
      </c>
      <c r="B2326" s="4">
        <v>1185732</v>
      </c>
      <c r="C2326" s="5">
        <v>44321</v>
      </c>
      <c r="D2326" s="4" t="s">
        <v>984</v>
      </c>
      <c r="E2326" s="12" t="s">
        <v>1087</v>
      </c>
      <c r="F2326" s="13">
        <v>450</v>
      </c>
      <c r="G2326">
        <v>675</v>
      </c>
      <c r="H2326">
        <v>303750</v>
      </c>
      <c r="I2326" s="10">
        <v>91125</v>
      </c>
      <c r="J2326">
        <f t="shared" si="37"/>
        <v>558</v>
      </c>
    </row>
    <row r="2327" spans="1:10">
      <c r="A2327" s="4" t="s">
        <v>1107</v>
      </c>
      <c r="B2327" s="4">
        <v>1185732</v>
      </c>
      <c r="C2327" s="5">
        <v>44321</v>
      </c>
      <c r="D2327" s="4" t="s">
        <v>984</v>
      </c>
      <c r="E2327" s="12" t="s">
        <v>1086</v>
      </c>
      <c r="F2327" s="13">
        <v>550</v>
      </c>
      <c r="G2327">
        <v>700</v>
      </c>
      <c r="H2327">
        <v>385000</v>
      </c>
      <c r="I2327" s="10">
        <v>134750</v>
      </c>
      <c r="J2327">
        <f t="shared" si="37"/>
        <v>558</v>
      </c>
    </row>
    <row r="2328" spans="1:10">
      <c r="A2328" s="4" t="s">
        <v>1107</v>
      </c>
      <c r="B2328" s="4">
        <v>1185732</v>
      </c>
      <c r="C2328" s="5">
        <v>44321</v>
      </c>
      <c r="D2328" s="4" t="s">
        <v>984</v>
      </c>
      <c r="E2328" s="12" t="s">
        <v>1087</v>
      </c>
      <c r="F2328" s="13">
        <v>600</v>
      </c>
      <c r="G2328">
        <v>800</v>
      </c>
      <c r="H2328">
        <v>480000</v>
      </c>
      <c r="I2328" s="10">
        <v>240000</v>
      </c>
      <c r="J2328">
        <f t="shared" si="37"/>
        <v>558</v>
      </c>
    </row>
    <row r="2329" spans="1:10">
      <c r="A2329" s="4" t="s">
        <v>1107</v>
      </c>
      <c r="B2329" s="4">
        <v>1185732</v>
      </c>
      <c r="C2329" s="5">
        <v>44354</v>
      </c>
      <c r="D2329" s="4" t="s">
        <v>984</v>
      </c>
      <c r="E2329" s="12" t="s">
        <v>1086</v>
      </c>
      <c r="F2329" s="13">
        <v>550</v>
      </c>
      <c r="G2329">
        <v>1050</v>
      </c>
      <c r="H2329">
        <v>577500</v>
      </c>
      <c r="I2329" s="10">
        <v>259875</v>
      </c>
      <c r="J2329">
        <f t="shared" si="37"/>
        <v>558</v>
      </c>
    </row>
    <row r="2330" spans="1:10">
      <c r="A2330" s="4" t="s">
        <v>1107</v>
      </c>
      <c r="B2330" s="4">
        <v>1185732</v>
      </c>
      <c r="C2330" s="5">
        <v>44354</v>
      </c>
      <c r="D2330" s="4" t="s">
        <v>984</v>
      </c>
      <c r="E2330" s="12" t="s">
        <v>1086</v>
      </c>
      <c r="F2330" s="13">
        <v>500</v>
      </c>
      <c r="G2330">
        <v>800</v>
      </c>
      <c r="H2330">
        <v>400000</v>
      </c>
      <c r="I2330" s="10">
        <v>140000</v>
      </c>
      <c r="J2330">
        <f t="shared" si="37"/>
        <v>558</v>
      </c>
    </row>
    <row r="2331" spans="1:10">
      <c r="A2331" s="4" t="s">
        <v>1107</v>
      </c>
      <c r="B2331" s="4">
        <v>1185732</v>
      </c>
      <c r="C2331" s="5">
        <v>44354</v>
      </c>
      <c r="D2331" s="4" t="s">
        <v>984</v>
      </c>
      <c r="E2331" s="12" t="s">
        <v>1088</v>
      </c>
      <c r="F2331" s="13">
        <v>500</v>
      </c>
      <c r="G2331">
        <v>775</v>
      </c>
      <c r="H2331">
        <v>387500</v>
      </c>
      <c r="I2331" s="10">
        <v>96875</v>
      </c>
      <c r="J2331">
        <f t="shared" si="37"/>
        <v>558</v>
      </c>
    </row>
    <row r="2332" spans="1:10">
      <c r="A2332" s="4" t="s">
        <v>1107</v>
      </c>
      <c r="B2332" s="4">
        <v>1185732</v>
      </c>
      <c r="C2332" s="5">
        <v>44354</v>
      </c>
      <c r="D2332" s="4" t="s">
        <v>984</v>
      </c>
      <c r="E2332" s="12" t="s">
        <v>1087</v>
      </c>
      <c r="F2332" s="13">
        <v>500</v>
      </c>
      <c r="G2332">
        <v>750</v>
      </c>
      <c r="H2332">
        <v>375000</v>
      </c>
      <c r="I2332" s="10">
        <v>112500</v>
      </c>
      <c r="J2332">
        <f t="shared" si="37"/>
        <v>558</v>
      </c>
    </row>
    <row r="2333" spans="1:10">
      <c r="A2333" s="4" t="s">
        <v>1107</v>
      </c>
      <c r="B2333" s="4">
        <v>1185732</v>
      </c>
      <c r="C2333" s="5">
        <v>44354</v>
      </c>
      <c r="D2333" s="4" t="s">
        <v>984</v>
      </c>
      <c r="E2333" s="12" t="s">
        <v>1087</v>
      </c>
      <c r="F2333" s="13">
        <v>650.00000000000011</v>
      </c>
      <c r="G2333">
        <v>750</v>
      </c>
      <c r="H2333">
        <v>487500.00000000006</v>
      </c>
      <c r="I2333" s="10">
        <v>170625</v>
      </c>
      <c r="J2333">
        <f t="shared" si="37"/>
        <v>558</v>
      </c>
    </row>
    <row r="2334" spans="1:10">
      <c r="A2334" s="4" t="s">
        <v>1107</v>
      </c>
      <c r="B2334" s="4">
        <v>1185732</v>
      </c>
      <c r="C2334" s="5">
        <v>44354</v>
      </c>
      <c r="D2334" s="4" t="s">
        <v>984</v>
      </c>
      <c r="E2334" s="12" t="s">
        <v>1087</v>
      </c>
      <c r="F2334" s="13">
        <v>700</v>
      </c>
      <c r="G2334">
        <v>925</v>
      </c>
      <c r="H2334">
        <v>647500</v>
      </c>
      <c r="I2334" s="10">
        <v>323750</v>
      </c>
      <c r="J2334">
        <f t="shared" si="37"/>
        <v>558</v>
      </c>
    </row>
    <row r="2335" spans="1:10">
      <c r="A2335" s="4" t="s">
        <v>1107</v>
      </c>
      <c r="B2335" s="4">
        <v>1185732</v>
      </c>
      <c r="C2335" s="5">
        <v>44382</v>
      </c>
      <c r="D2335" s="4" t="s">
        <v>984</v>
      </c>
      <c r="E2335" s="12" t="s">
        <v>1086</v>
      </c>
      <c r="F2335" s="13">
        <v>650</v>
      </c>
      <c r="G2335">
        <v>1150</v>
      </c>
      <c r="H2335">
        <v>747500</v>
      </c>
      <c r="I2335" s="10">
        <v>336375</v>
      </c>
      <c r="J2335">
        <f t="shared" si="37"/>
        <v>558</v>
      </c>
    </row>
    <row r="2336" spans="1:10">
      <c r="A2336" s="4" t="s">
        <v>1107</v>
      </c>
      <c r="B2336" s="4">
        <v>1185732</v>
      </c>
      <c r="C2336" s="5">
        <v>44382</v>
      </c>
      <c r="D2336" s="4" t="s">
        <v>984</v>
      </c>
      <c r="E2336" s="12" t="s">
        <v>1087</v>
      </c>
      <c r="F2336" s="13">
        <v>600</v>
      </c>
      <c r="G2336">
        <v>900</v>
      </c>
      <c r="H2336">
        <v>540000</v>
      </c>
      <c r="I2336" s="10">
        <v>189000</v>
      </c>
      <c r="J2336">
        <f t="shared" si="37"/>
        <v>558</v>
      </c>
    </row>
    <row r="2337" spans="1:10">
      <c r="A2337" s="4" t="s">
        <v>1107</v>
      </c>
      <c r="B2337" s="4">
        <v>1185732</v>
      </c>
      <c r="C2337" s="5">
        <v>44382</v>
      </c>
      <c r="D2337" s="4" t="s">
        <v>984</v>
      </c>
      <c r="E2337" s="12" t="s">
        <v>1086</v>
      </c>
      <c r="F2337" s="13">
        <v>550</v>
      </c>
      <c r="G2337">
        <v>825</v>
      </c>
      <c r="H2337">
        <v>453750</v>
      </c>
      <c r="I2337" s="10">
        <v>113437.5</v>
      </c>
      <c r="J2337">
        <f t="shared" si="37"/>
        <v>558</v>
      </c>
    </row>
    <row r="2338" spans="1:10">
      <c r="A2338" s="4" t="s">
        <v>1107</v>
      </c>
      <c r="B2338" s="4">
        <v>1185732</v>
      </c>
      <c r="C2338" s="5">
        <v>44382</v>
      </c>
      <c r="D2338" s="4" t="s">
        <v>984</v>
      </c>
      <c r="E2338" s="12" t="s">
        <v>1087</v>
      </c>
      <c r="F2338" s="13">
        <v>550</v>
      </c>
      <c r="G2338">
        <v>775</v>
      </c>
      <c r="H2338">
        <v>426250</v>
      </c>
      <c r="I2338" s="10">
        <v>127875</v>
      </c>
      <c r="J2338">
        <f t="shared" si="37"/>
        <v>558</v>
      </c>
    </row>
    <row r="2339" spans="1:10">
      <c r="A2339" s="4" t="s">
        <v>1107</v>
      </c>
      <c r="B2339" s="4">
        <v>1185732</v>
      </c>
      <c r="C2339" s="5">
        <v>44382</v>
      </c>
      <c r="D2339" s="4" t="s">
        <v>984</v>
      </c>
      <c r="E2339" s="12" t="s">
        <v>1088</v>
      </c>
      <c r="F2339" s="13">
        <v>650.00000000000011</v>
      </c>
      <c r="G2339">
        <v>800</v>
      </c>
      <c r="H2339">
        <v>520000.00000000006</v>
      </c>
      <c r="I2339" s="10">
        <v>182000</v>
      </c>
      <c r="J2339">
        <f t="shared" si="37"/>
        <v>558</v>
      </c>
    </row>
    <row r="2340" spans="1:10">
      <c r="A2340" s="4" t="s">
        <v>1107</v>
      </c>
      <c r="B2340" s="4">
        <v>1185732</v>
      </c>
      <c r="C2340" s="5">
        <v>44382</v>
      </c>
      <c r="D2340" s="4" t="s">
        <v>984</v>
      </c>
      <c r="E2340" s="12" t="s">
        <v>1087</v>
      </c>
      <c r="F2340" s="13">
        <v>700</v>
      </c>
      <c r="G2340">
        <v>975</v>
      </c>
      <c r="H2340">
        <v>682500</v>
      </c>
      <c r="I2340" s="10">
        <v>341250</v>
      </c>
      <c r="J2340">
        <f t="shared" si="37"/>
        <v>558</v>
      </c>
    </row>
    <row r="2341" spans="1:10">
      <c r="A2341" s="4" t="s">
        <v>1107</v>
      </c>
      <c r="B2341" s="4">
        <v>1185732</v>
      </c>
      <c r="C2341" s="5">
        <v>44414</v>
      </c>
      <c r="D2341" s="4" t="s">
        <v>984</v>
      </c>
      <c r="E2341" s="12" t="s">
        <v>1087</v>
      </c>
      <c r="F2341" s="13">
        <v>650</v>
      </c>
      <c r="G2341">
        <v>1125</v>
      </c>
      <c r="H2341">
        <v>731250</v>
      </c>
      <c r="I2341" s="10">
        <v>329062.5</v>
      </c>
      <c r="J2341">
        <f t="shared" si="37"/>
        <v>558</v>
      </c>
    </row>
    <row r="2342" spans="1:10">
      <c r="A2342" s="4" t="s">
        <v>1107</v>
      </c>
      <c r="B2342" s="4">
        <v>1185732</v>
      </c>
      <c r="C2342" s="5">
        <v>44414</v>
      </c>
      <c r="D2342" s="4" t="s">
        <v>984</v>
      </c>
      <c r="E2342" s="12" t="s">
        <v>1087</v>
      </c>
      <c r="F2342" s="13">
        <v>600</v>
      </c>
      <c r="G2342">
        <v>900</v>
      </c>
      <c r="H2342">
        <v>540000</v>
      </c>
      <c r="I2342" s="10">
        <v>189000</v>
      </c>
      <c r="J2342">
        <f t="shared" si="37"/>
        <v>558</v>
      </c>
    </row>
    <row r="2343" spans="1:10">
      <c r="A2343" s="4" t="s">
        <v>1107</v>
      </c>
      <c r="B2343" s="4">
        <v>1185732</v>
      </c>
      <c r="C2343" s="5">
        <v>44414</v>
      </c>
      <c r="D2343" s="4" t="s">
        <v>984</v>
      </c>
      <c r="E2343" s="12" t="s">
        <v>1089</v>
      </c>
      <c r="F2343" s="13">
        <v>550</v>
      </c>
      <c r="G2343">
        <v>825</v>
      </c>
      <c r="H2343">
        <v>453750</v>
      </c>
      <c r="I2343" s="10">
        <v>113437.5</v>
      </c>
      <c r="J2343">
        <f t="shared" si="37"/>
        <v>558</v>
      </c>
    </row>
    <row r="2344" spans="1:10">
      <c r="A2344" s="4" t="s">
        <v>1107</v>
      </c>
      <c r="B2344" s="4">
        <v>1185732</v>
      </c>
      <c r="C2344" s="5">
        <v>44414</v>
      </c>
      <c r="D2344" s="4" t="s">
        <v>984</v>
      </c>
      <c r="E2344" s="12" t="s">
        <v>1087</v>
      </c>
      <c r="F2344" s="13">
        <v>450</v>
      </c>
      <c r="G2344">
        <v>775</v>
      </c>
      <c r="H2344">
        <v>348750</v>
      </c>
      <c r="I2344" s="10">
        <v>104625</v>
      </c>
      <c r="J2344">
        <f t="shared" si="37"/>
        <v>558</v>
      </c>
    </row>
    <row r="2345" spans="1:10">
      <c r="A2345" s="4" t="s">
        <v>1107</v>
      </c>
      <c r="B2345" s="4">
        <v>1185732</v>
      </c>
      <c r="C2345" s="5">
        <v>44414</v>
      </c>
      <c r="D2345" s="4" t="s">
        <v>984</v>
      </c>
      <c r="E2345" s="12" t="s">
        <v>1088</v>
      </c>
      <c r="F2345" s="13">
        <v>550</v>
      </c>
      <c r="G2345">
        <v>750</v>
      </c>
      <c r="H2345">
        <v>412500</v>
      </c>
      <c r="I2345" s="10">
        <v>144375</v>
      </c>
      <c r="J2345">
        <f t="shared" si="37"/>
        <v>558</v>
      </c>
    </row>
    <row r="2346" spans="1:10">
      <c r="A2346" s="4" t="s">
        <v>1107</v>
      </c>
      <c r="B2346" s="4">
        <v>1185732</v>
      </c>
      <c r="C2346" s="5">
        <v>44414</v>
      </c>
      <c r="D2346" s="4" t="s">
        <v>984</v>
      </c>
      <c r="E2346" s="12" t="s">
        <v>1087</v>
      </c>
      <c r="F2346" s="13">
        <v>600</v>
      </c>
      <c r="G2346">
        <v>925</v>
      </c>
      <c r="H2346">
        <v>555000</v>
      </c>
      <c r="I2346" s="10">
        <v>277500</v>
      </c>
      <c r="J2346">
        <f t="shared" si="37"/>
        <v>558</v>
      </c>
    </row>
    <row r="2347" spans="1:10">
      <c r="A2347" s="4" t="s">
        <v>1107</v>
      </c>
      <c r="B2347" s="4">
        <v>1185732</v>
      </c>
      <c r="C2347" s="5">
        <v>44444</v>
      </c>
      <c r="D2347" s="4" t="s">
        <v>984</v>
      </c>
      <c r="E2347" s="12" t="s">
        <v>1086</v>
      </c>
      <c r="F2347" s="13">
        <v>550</v>
      </c>
      <c r="G2347">
        <v>1025</v>
      </c>
      <c r="H2347">
        <v>563750</v>
      </c>
      <c r="I2347" s="10">
        <v>253687.5</v>
      </c>
      <c r="J2347">
        <f t="shared" si="37"/>
        <v>558</v>
      </c>
    </row>
    <row r="2348" spans="1:10">
      <c r="A2348" s="4" t="s">
        <v>1107</v>
      </c>
      <c r="B2348" s="4">
        <v>1185732</v>
      </c>
      <c r="C2348" s="5">
        <v>44444</v>
      </c>
      <c r="D2348" s="4" t="s">
        <v>984</v>
      </c>
      <c r="E2348" s="12" t="s">
        <v>1087</v>
      </c>
      <c r="F2348" s="13">
        <v>500</v>
      </c>
      <c r="G2348">
        <v>825</v>
      </c>
      <c r="H2348">
        <v>412500</v>
      </c>
      <c r="I2348" s="10">
        <v>144375</v>
      </c>
      <c r="J2348">
        <f t="shared" si="37"/>
        <v>558</v>
      </c>
    </row>
    <row r="2349" spans="1:10">
      <c r="A2349" s="4" t="s">
        <v>1107</v>
      </c>
      <c r="B2349" s="4">
        <v>1185732</v>
      </c>
      <c r="C2349" s="5">
        <v>44444</v>
      </c>
      <c r="D2349" s="4" t="s">
        <v>984</v>
      </c>
      <c r="E2349" s="12" t="s">
        <v>1087</v>
      </c>
      <c r="F2349" s="13">
        <v>400</v>
      </c>
      <c r="G2349">
        <v>725</v>
      </c>
      <c r="H2349">
        <v>290000</v>
      </c>
      <c r="I2349" s="10">
        <v>72500</v>
      </c>
      <c r="J2349">
        <f t="shared" si="37"/>
        <v>558</v>
      </c>
    </row>
    <row r="2350" spans="1:10">
      <c r="A2350" s="4" t="s">
        <v>1107</v>
      </c>
      <c r="B2350" s="4">
        <v>1185732</v>
      </c>
      <c r="C2350" s="5">
        <v>44444</v>
      </c>
      <c r="D2350" s="4" t="s">
        <v>984</v>
      </c>
      <c r="E2350" s="12" t="s">
        <v>1086</v>
      </c>
      <c r="F2350" s="13">
        <v>400</v>
      </c>
      <c r="G2350">
        <v>700</v>
      </c>
      <c r="H2350">
        <v>280000</v>
      </c>
      <c r="I2350" s="10">
        <v>84000</v>
      </c>
      <c r="J2350">
        <f t="shared" si="37"/>
        <v>558</v>
      </c>
    </row>
    <row r="2351" spans="1:10">
      <c r="A2351" s="4" t="s">
        <v>1107</v>
      </c>
      <c r="B2351" s="4">
        <v>1185732</v>
      </c>
      <c r="C2351" s="5">
        <v>44444</v>
      </c>
      <c r="D2351" s="4" t="s">
        <v>984</v>
      </c>
      <c r="E2351" s="12" t="s">
        <v>1087</v>
      </c>
      <c r="F2351" s="13">
        <v>500</v>
      </c>
      <c r="G2351">
        <v>700</v>
      </c>
      <c r="H2351">
        <v>350000</v>
      </c>
      <c r="I2351" s="10">
        <v>122500</v>
      </c>
      <c r="J2351">
        <f t="shared" si="37"/>
        <v>558</v>
      </c>
    </row>
    <row r="2352" spans="1:10">
      <c r="A2352" s="4" t="s">
        <v>1107</v>
      </c>
      <c r="B2352" s="4">
        <v>1185732</v>
      </c>
      <c r="C2352" s="5">
        <v>44444</v>
      </c>
      <c r="D2352" s="4" t="s">
        <v>984</v>
      </c>
      <c r="E2352" s="12" t="s">
        <v>1086</v>
      </c>
      <c r="F2352" s="13">
        <v>550</v>
      </c>
      <c r="G2352">
        <v>800</v>
      </c>
      <c r="H2352">
        <v>440000</v>
      </c>
      <c r="I2352" s="10">
        <v>220000</v>
      </c>
      <c r="J2352">
        <f t="shared" si="37"/>
        <v>558</v>
      </c>
    </row>
    <row r="2353" spans="1:10">
      <c r="A2353" s="4" t="s">
        <v>1107</v>
      </c>
      <c r="B2353" s="4">
        <v>1185732</v>
      </c>
      <c r="C2353" s="5">
        <v>44476</v>
      </c>
      <c r="D2353" s="4" t="s">
        <v>984</v>
      </c>
      <c r="E2353" s="12" t="s">
        <v>1087</v>
      </c>
      <c r="F2353" s="13">
        <v>550</v>
      </c>
      <c r="G2353">
        <v>975</v>
      </c>
      <c r="H2353">
        <v>536250</v>
      </c>
      <c r="I2353" s="10">
        <v>241312.5</v>
      </c>
      <c r="J2353">
        <f t="shared" si="37"/>
        <v>558</v>
      </c>
    </row>
    <row r="2354" spans="1:10">
      <c r="A2354" s="4" t="s">
        <v>1107</v>
      </c>
      <c r="B2354" s="4">
        <v>1185732</v>
      </c>
      <c r="C2354" s="5">
        <v>44476</v>
      </c>
      <c r="D2354" s="4" t="s">
        <v>984</v>
      </c>
      <c r="E2354" s="12" t="s">
        <v>1087</v>
      </c>
      <c r="F2354" s="13">
        <v>450</v>
      </c>
      <c r="G2354">
        <v>800</v>
      </c>
      <c r="H2354">
        <v>360000</v>
      </c>
      <c r="I2354" s="10">
        <v>126000</v>
      </c>
      <c r="J2354">
        <f t="shared" si="37"/>
        <v>558</v>
      </c>
    </row>
    <row r="2355" spans="1:10">
      <c r="A2355" s="4" t="s">
        <v>1107</v>
      </c>
      <c r="B2355" s="4">
        <v>1185732</v>
      </c>
      <c r="C2355" s="5">
        <v>44476</v>
      </c>
      <c r="D2355" s="4" t="s">
        <v>984</v>
      </c>
      <c r="E2355" s="12" t="s">
        <v>1088</v>
      </c>
      <c r="F2355" s="13">
        <v>450</v>
      </c>
      <c r="G2355">
        <v>675</v>
      </c>
      <c r="H2355">
        <v>303750</v>
      </c>
      <c r="I2355" s="10">
        <v>75937.5</v>
      </c>
      <c r="J2355">
        <f t="shared" si="37"/>
        <v>558</v>
      </c>
    </row>
    <row r="2356" spans="1:10">
      <c r="A2356" s="4" t="s">
        <v>1107</v>
      </c>
      <c r="B2356" s="4">
        <v>1185732</v>
      </c>
      <c r="C2356" s="5">
        <v>44476</v>
      </c>
      <c r="D2356" s="4" t="s">
        <v>984</v>
      </c>
      <c r="E2356" s="12" t="s">
        <v>1086</v>
      </c>
      <c r="F2356" s="13">
        <v>450</v>
      </c>
      <c r="G2356">
        <v>650</v>
      </c>
      <c r="H2356">
        <v>292500</v>
      </c>
      <c r="I2356" s="10">
        <v>87750</v>
      </c>
      <c r="J2356">
        <f t="shared" si="37"/>
        <v>558</v>
      </c>
    </row>
    <row r="2357" spans="1:10">
      <c r="A2357" s="4" t="s">
        <v>1107</v>
      </c>
      <c r="B2357" s="4">
        <v>1185732</v>
      </c>
      <c r="C2357" s="5">
        <v>44476</v>
      </c>
      <c r="D2357" s="4" t="s">
        <v>984</v>
      </c>
      <c r="E2357" s="12" t="s">
        <v>1087</v>
      </c>
      <c r="F2357" s="13">
        <v>550</v>
      </c>
      <c r="G2357">
        <v>650</v>
      </c>
      <c r="H2357">
        <v>357500</v>
      </c>
      <c r="I2357" s="10">
        <v>125125</v>
      </c>
      <c r="J2357">
        <f t="shared" si="37"/>
        <v>558</v>
      </c>
    </row>
    <row r="2358" spans="1:10">
      <c r="A2358" s="4" t="s">
        <v>1107</v>
      </c>
      <c r="B2358" s="4">
        <v>1185732</v>
      </c>
      <c r="C2358" s="5">
        <v>44476</v>
      </c>
      <c r="D2358" s="4" t="s">
        <v>984</v>
      </c>
      <c r="E2358" s="12" t="s">
        <v>1087</v>
      </c>
      <c r="F2358" s="13">
        <v>600</v>
      </c>
      <c r="G2358">
        <v>775</v>
      </c>
      <c r="H2358">
        <v>465000</v>
      </c>
      <c r="I2358" s="10">
        <v>232500</v>
      </c>
      <c r="J2358">
        <f t="shared" si="37"/>
        <v>558</v>
      </c>
    </row>
    <row r="2359" spans="1:10">
      <c r="A2359" s="4" t="s">
        <v>1107</v>
      </c>
      <c r="B2359" s="4">
        <v>1185732</v>
      </c>
      <c r="C2359" s="5">
        <v>44506</v>
      </c>
      <c r="D2359" s="4" t="s">
        <v>984</v>
      </c>
      <c r="E2359" s="12" t="s">
        <v>1088</v>
      </c>
      <c r="F2359" s="13">
        <v>550</v>
      </c>
      <c r="G2359">
        <v>925</v>
      </c>
      <c r="H2359">
        <v>508750</v>
      </c>
      <c r="I2359" s="10">
        <v>228937.5</v>
      </c>
      <c r="J2359">
        <f t="shared" si="37"/>
        <v>558</v>
      </c>
    </row>
    <row r="2360" spans="1:10">
      <c r="A2360" s="4" t="s">
        <v>1107</v>
      </c>
      <c r="B2360" s="4">
        <v>1185732</v>
      </c>
      <c r="C2360" s="5">
        <v>44506</v>
      </c>
      <c r="D2360" s="4" t="s">
        <v>984</v>
      </c>
      <c r="E2360" s="12" t="s">
        <v>1086</v>
      </c>
      <c r="F2360" s="13">
        <v>450</v>
      </c>
      <c r="G2360">
        <v>750</v>
      </c>
      <c r="H2360">
        <v>337500</v>
      </c>
      <c r="I2360" s="10">
        <v>118125</v>
      </c>
      <c r="J2360">
        <f t="shared" si="37"/>
        <v>558</v>
      </c>
    </row>
    <row r="2361" spans="1:10">
      <c r="A2361" s="4" t="s">
        <v>1107</v>
      </c>
      <c r="B2361" s="4">
        <v>1185732</v>
      </c>
      <c r="C2361" s="5">
        <v>44506</v>
      </c>
      <c r="D2361" s="4" t="s">
        <v>984</v>
      </c>
      <c r="E2361" s="12" t="s">
        <v>1086</v>
      </c>
      <c r="F2361" s="13">
        <v>450</v>
      </c>
      <c r="G2361">
        <v>695</v>
      </c>
      <c r="H2361">
        <v>312750</v>
      </c>
      <c r="I2361" s="10">
        <v>78187.5</v>
      </c>
      <c r="J2361">
        <f t="shared" si="37"/>
        <v>558</v>
      </c>
    </row>
    <row r="2362" spans="1:10">
      <c r="A2362" s="4" t="s">
        <v>1107</v>
      </c>
      <c r="B2362" s="4">
        <v>1185732</v>
      </c>
      <c r="C2362" s="5">
        <v>44506</v>
      </c>
      <c r="D2362" s="4" t="s">
        <v>984</v>
      </c>
      <c r="E2362" s="12" t="s">
        <v>1087</v>
      </c>
      <c r="F2362" s="13">
        <v>550</v>
      </c>
      <c r="G2362">
        <v>750</v>
      </c>
      <c r="H2362">
        <v>412500</v>
      </c>
      <c r="I2362" s="10">
        <v>123750</v>
      </c>
      <c r="J2362">
        <f t="shared" si="37"/>
        <v>558</v>
      </c>
    </row>
    <row r="2363" spans="1:10">
      <c r="A2363" s="4" t="s">
        <v>1107</v>
      </c>
      <c r="B2363" s="4">
        <v>1185732</v>
      </c>
      <c r="C2363" s="5">
        <v>44506</v>
      </c>
      <c r="D2363" s="4" t="s">
        <v>984</v>
      </c>
      <c r="E2363" s="12" t="s">
        <v>1087</v>
      </c>
      <c r="F2363" s="13">
        <v>700.00000000000011</v>
      </c>
      <c r="G2363">
        <v>725</v>
      </c>
      <c r="H2363">
        <v>507500.00000000006</v>
      </c>
      <c r="I2363" s="10">
        <v>177625</v>
      </c>
      <c r="J2363">
        <f t="shared" si="37"/>
        <v>558</v>
      </c>
    </row>
    <row r="2364" spans="1:10">
      <c r="A2364" s="4" t="s">
        <v>1107</v>
      </c>
      <c r="B2364" s="4">
        <v>1185732</v>
      </c>
      <c r="C2364" s="5">
        <v>44506</v>
      </c>
      <c r="D2364" s="4" t="s">
        <v>984</v>
      </c>
      <c r="E2364" s="12" t="s">
        <v>1087</v>
      </c>
      <c r="F2364" s="13">
        <v>750</v>
      </c>
      <c r="G2364">
        <v>825</v>
      </c>
      <c r="H2364">
        <v>618750</v>
      </c>
      <c r="I2364" s="10">
        <v>309375</v>
      </c>
      <c r="J2364">
        <f t="shared" si="37"/>
        <v>558</v>
      </c>
    </row>
    <row r="2365" spans="1:10">
      <c r="A2365" s="4" t="s">
        <v>1107</v>
      </c>
      <c r="B2365" s="4">
        <v>1185732</v>
      </c>
      <c r="C2365" s="5">
        <v>44535</v>
      </c>
      <c r="D2365" s="4" t="s">
        <v>984</v>
      </c>
      <c r="E2365" s="12" t="s">
        <v>1087</v>
      </c>
      <c r="F2365" s="13">
        <v>700</v>
      </c>
      <c r="G2365">
        <v>1075</v>
      </c>
      <c r="H2365">
        <v>752500</v>
      </c>
      <c r="I2365" s="10">
        <v>338625</v>
      </c>
      <c r="J2365">
        <f t="shared" si="37"/>
        <v>558</v>
      </c>
    </row>
    <row r="2366" spans="1:10">
      <c r="A2366" s="4" t="s">
        <v>1107</v>
      </c>
      <c r="B2366" s="4">
        <v>1185732</v>
      </c>
      <c r="C2366" s="5">
        <v>44535</v>
      </c>
      <c r="D2366" s="4" t="s">
        <v>984</v>
      </c>
      <c r="E2366" s="12" t="s">
        <v>1086</v>
      </c>
      <c r="F2366" s="13">
        <v>600</v>
      </c>
      <c r="G2366">
        <v>875</v>
      </c>
      <c r="H2366">
        <v>525000</v>
      </c>
      <c r="I2366" s="10">
        <v>183750</v>
      </c>
      <c r="J2366">
        <f t="shared" si="37"/>
        <v>558</v>
      </c>
    </row>
    <row r="2367" spans="1:10">
      <c r="A2367" s="4" t="s">
        <v>1107</v>
      </c>
      <c r="B2367" s="4">
        <v>1185732</v>
      </c>
      <c r="C2367" s="5">
        <v>44535</v>
      </c>
      <c r="D2367" s="4" t="s">
        <v>984</v>
      </c>
      <c r="E2367" s="12" t="s">
        <v>1087</v>
      </c>
      <c r="F2367" s="13">
        <v>600</v>
      </c>
      <c r="G2367">
        <v>825</v>
      </c>
      <c r="H2367">
        <v>495000</v>
      </c>
      <c r="I2367" s="10">
        <v>123750</v>
      </c>
      <c r="J2367">
        <f t="shared" si="37"/>
        <v>558</v>
      </c>
    </row>
    <row r="2368" spans="1:10">
      <c r="A2368" s="4" t="s">
        <v>1107</v>
      </c>
      <c r="B2368" s="4">
        <v>1185732</v>
      </c>
      <c r="C2368" s="5">
        <v>44535</v>
      </c>
      <c r="D2368" s="4" t="s">
        <v>984</v>
      </c>
      <c r="E2368" s="12" t="s">
        <v>1087</v>
      </c>
      <c r="F2368" s="13">
        <v>600</v>
      </c>
      <c r="G2368">
        <v>775</v>
      </c>
      <c r="H2368">
        <v>465000</v>
      </c>
      <c r="I2368" s="10">
        <v>139500</v>
      </c>
      <c r="J2368">
        <f t="shared" si="37"/>
        <v>558</v>
      </c>
    </row>
    <row r="2369" spans="1:10">
      <c r="A2369" s="4" t="s">
        <v>1107</v>
      </c>
      <c r="B2369" s="4">
        <v>1185732</v>
      </c>
      <c r="C2369" s="5">
        <v>44535</v>
      </c>
      <c r="D2369" s="4" t="s">
        <v>984</v>
      </c>
      <c r="E2369" s="12" t="s">
        <v>1086</v>
      </c>
      <c r="F2369" s="13">
        <v>700</v>
      </c>
      <c r="G2369">
        <v>775</v>
      </c>
      <c r="H2369">
        <v>542500</v>
      </c>
      <c r="I2369" s="10">
        <v>189875</v>
      </c>
      <c r="J2369">
        <f t="shared" si="37"/>
        <v>558</v>
      </c>
    </row>
    <row r="2370" spans="1:10">
      <c r="A2370" s="4" t="s">
        <v>1107</v>
      </c>
      <c r="B2370" s="4">
        <v>1185732</v>
      </c>
      <c r="C2370" s="5">
        <v>44535</v>
      </c>
      <c r="D2370" s="4" t="s">
        <v>984</v>
      </c>
      <c r="E2370" s="12" t="s">
        <v>1086</v>
      </c>
      <c r="F2370" s="13">
        <v>750</v>
      </c>
      <c r="G2370">
        <v>875</v>
      </c>
      <c r="H2370">
        <v>656250</v>
      </c>
      <c r="I2370" s="10">
        <v>328125</v>
      </c>
      <c r="J2370">
        <f t="shared" si="37"/>
        <v>558</v>
      </c>
    </row>
    <row r="2371" spans="1:10">
      <c r="A2371" s="4" t="s">
        <v>1107</v>
      </c>
      <c r="B2371" s="4">
        <v>1185732</v>
      </c>
      <c r="C2371" s="5">
        <v>44202</v>
      </c>
      <c r="D2371" s="4" t="s">
        <v>984</v>
      </c>
      <c r="E2371" s="12" t="s">
        <v>1086</v>
      </c>
      <c r="F2371" s="13">
        <v>350</v>
      </c>
      <c r="G2371">
        <v>925</v>
      </c>
      <c r="H2371">
        <v>323750</v>
      </c>
      <c r="I2371" s="10">
        <v>129500</v>
      </c>
      <c r="J2371">
        <f t="shared" si="37"/>
        <v>558</v>
      </c>
    </row>
    <row r="2372" spans="1:10">
      <c r="A2372" s="4" t="s">
        <v>1107</v>
      </c>
      <c r="B2372" s="4">
        <v>1185732</v>
      </c>
      <c r="C2372" s="5">
        <v>44202</v>
      </c>
      <c r="D2372" s="4" t="s">
        <v>984</v>
      </c>
      <c r="E2372" s="12" t="s">
        <v>1087</v>
      </c>
      <c r="F2372" s="13">
        <v>350.00000000000006</v>
      </c>
      <c r="G2372">
        <v>725</v>
      </c>
      <c r="H2372">
        <v>253750.00000000003</v>
      </c>
      <c r="I2372" s="10">
        <v>88812.5</v>
      </c>
      <c r="J2372">
        <f t="shared" si="37"/>
        <v>558</v>
      </c>
    </row>
    <row r="2373" spans="1:10">
      <c r="A2373" s="4" t="s">
        <v>1107</v>
      </c>
      <c r="B2373" s="4">
        <v>1185732</v>
      </c>
      <c r="C2373" s="5">
        <v>44202</v>
      </c>
      <c r="D2373" s="4" t="s">
        <v>984</v>
      </c>
      <c r="E2373" s="12" t="s">
        <v>1087</v>
      </c>
      <c r="F2373" s="13">
        <v>250</v>
      </c>
      <c r="G2373">
        <v>725</v>
      </c>
      <c r="H2373">
        <v>181250</v>
      </c>
      <c r="I2373" s="10">
        <v>72500</v>
      </c>
      <c r="J2373">
        <f t="shared" ref="J2373:J2436" si="38">VLOOKUP(A2373,L$9:M$14,2,0)</f>
        <v>558</v>
      </c>
    </row>
    <row r="2374" spans="1:10">
      <c r="A2374" s="4" t="s">
        <v>1107</v>
      </c>
      <c r="B2374" s="4">
        <v>1185732</v>
      </c>
      <c r="C2374" s="5">
        <v>44202</v>
      </c>
      <c r="D2374" s="4" t="s">
        <v>984</v>
      </c>
      <c r="E2374" s="12" t="s">
        <v>1087</v>
      </c>
      <c r="F2374" s="13">
        <v>300</v>
      </c>
      <c r="G2374">
        <v>575</v>
      </c>
      <c r="H2374">
        <v>172500</v>
      </c>
      <c r="I2374" s="10">
        <v>69000</v>
      </c>
      <c r="J2374">
        <f t="shared" si="38"/>
        <v>558</v>
      </c>
    </row>
    <row r="2375" spans="1:10">
      <c r="A2375" s="4" t="s">
        <v>1107</v>
      </c>
      <c r="B2375" s="4">
        <v>1185732</v>
      </c>
      <c r="C2375" s="5">
        <v>44202</v>
      </c>
      <c r="D2375" s="4" t="s">
        <v>984</v>
      </c>
      <c r="E2375" s="12" t="s">
        <v>1087</v>
      </c>
      <c r="F2375" s="13">
        <v>450</v>
      </c>
      <c r="G2375">
        <v>625</v>
      </c>
      <c r="H2375">
        <v>281250</v>
      </c>
      <c r="I2375" s="10">
        <v>98437.5</v>
      </c>
      <c r="J2375">
        <f t="shared" si="38"/>
        <v>558</v>
      </c>
    </row>
    <row r="2376" spans="1:10">
      <c r="A2376" s="4" t="s">
        <v>1107</v>
      </c>
      <c r="B2376" s="4">
        <v>1185732</v>
      </c>
      <c r="C2376" s="5">
        <v>44202</v>
      </c>
      <c r="D2376" s="4" t="s">
        <v>984</v>
      </c>
      <c r="E2376" s="12" t="s">
        <v>1087</v>
      </c>
      <c r="F2376" s="13">
        <v>350</v>
      </c>
      <c r="G2376">
        <v>725</v>
      </c>
      <c r="H2376">
        <v>253750</v>
      </c>
      <c r="I2376" s="10">
        <v>126875</v>
      </c>
      <c r="J2376">
        <f t="shared" si="38"/>
        <v>558</v>
      </c>
    </row>
    <row r="2377" spans="1:10">
      <c r="A2377" s="4" t="s">
        <v>1107</v>
      </c>
      <c r="B2377" s="4">
        <v>1185732</v>
      </c>
      <c r="C2377" s="5">
        <v>44231</v>
      </c>
      <c r="D2377" s="4" t="s">
        <v>984</v>
      </c>
      <c r="E2377" s="12" t="s">
        <v>1087</v>
      </c>
      <c r="F2377" s="13">
        <v>350</v>
      </c>
      <c r="G2377">
        <v>975</v>
      </c>
      <c r="H2377">
        <v>341250</v>
      </c>
      <c r="I2377" s="10">
        <v>136500</v>
      </c>
      <c r="J2377">
        <f t="shared" si="38"/>
        <v>558</v>
      </c>
    </row>
    <row r="2378" spans="1:10">
      <c r="A2378" s="4" t="s">
        <v>1107</v>
      </c>
      <c r="B2378" s="4">
        <v>1185732</v>
      </c>
      <c r="C2378" s="5">
        <v>44231</v>
      </c>
      <c r="D2378" s="4" t="s">
        <v>984</v>
      </c>
      <c r="E2378" s="12" t="s">
        <v>1087</v>
      </c>
      <c r="F2378" s="13">
        <v>350</v>
      </c>
      <c r="G2378">
        <v>625</v>
      </c>
      <c r="H2378">
        <v>218750</v>
      </c>
      <c r="I2378" s="10">
        <v>76562.5</v>
      </c>
      <c r="J2378">
        <f t="shared" si="38"/>
        <v>558</v>
      </c>
    </row>
    <row r="2379" spans="1:10">
      <c r="A2379" s="4" t="s">
        <v>1107</v>
      </c>
      <c r="B2379" s="4">
        <v>1185732</v>
      </c>
      <c r="C2379" s="5">
        <v>44231</v>
      </c>
      <c r="D2379" s="4" t="s">
        <v>984</v>
      </c>
      <c r="E2379" s="12" t="s">
        <v>1087</v>
      </c>
      <c r="F2379" s="13">
        <v>250</v>
      </c>
      <c r="G2379">
        <v>675</v>
      </c>
      <c r="H2379">
        <v>168750</v>
      </c>
      <c r="I2379" s="10">
        <v>67500</v>
      </c>
      <c r="J2379">
        <f t="shared" si="38"/>
        <v>558</v>
      </c>
    </row>
    <row r="2380" spans="1:10">
      <c r="A2380" s="4" t="s">
        <v>1107</v>
      </c>
      <c r="B2380" s="4">
        <v>1185732</v>
      </c>
      <c r="C2380" s="5">
        <v>44231</v>
      </c>
      <c r="D2380" s="4" t="s">
        <v>984</v>
      </c>
      <c r="E2380" s="12" t="s">
        <v>1087</v>
      </c>
      <c r="F2380" s="13">
        <v>300</v>
      </c>
      <c r="G2380">
        <v>525</v>
      </c>
      <c r="H2380">
        <v>157500</v>
      </c>
      <c r="I2380" s="10">
        <v>63000</v>
      </c>
      <c r="J2380">
        <f t="shared" si="38"/>
        <v>558</v>
      </c>
    </row>
    <row r="2381" spans="1:10">
      <c r="A2381" s="4" t="s">
        <v>1107</v>
      </c>
      <c r="B2381" s="4">
        <v>1185732</v>
      </c>
      <c r="C2381" s="5">
        <v>44231</v>
      </c>
      <c r="D2381" s="4" t="s">
        <v>984</v>
      </c>
      <c r="E2381" s="12" t="s">
        <v>1087</v>
      </c>
      <c r="F2381" s="13">
        <v>450</v>
      </c>
      <c r="G2381">
        <v>600</v>
      </c>
      <c r="H2381">
        <v>270000</v>
      </c>
      <c r="I2381" s="10">
        <v>94500</v>
      </c>
      <c r="J2381">
        <f t="shared" si="38"/>
        <v>558</v>
      </c>
    </row>
    <row r="2382" spans="1:10">
      <c r="A2382" s="4" t="s">
        <v>1107</v>
      </c>
      <c r="B2382" s="4">
        <v>1185732</v>
      </c>
      <c r="C2382" s="5">
        <v>44231</v>
      </c>
      <c r="D2382" s="4" t="s">
        <v>984</v>
      </c>
      <c r="E2382" s="12" t="s">
        <v>1088</v>
      </c>
      <c r="F2382" s="13">
        <v>300</v>
      </c>
      <c r="G2382">
        <v>700</v>
      </c>
      <c r="H2382">
        <v>210000</v>
      </c>
      <c r="I2382" s="10">
        <v>105000</v>
      </c>
      <c r="J2382">
        <f t="shared" si="38"/>
        <v>558</v>
      </c>
    </row>
    <row r="2383" spans="1:10">
      <c r="A2383" s="4" t="s">
        <v>1107</v>
      </c>
      <c r="B2383" s="4">
        <v>1185732</v>
      </c>
      <c r="C2383" s="5">
        <v>44257</v>
      </c>
      <c r="D2383" s="4" t="s">
        <v>984</v>
      </c>
      <c r="E2383" s="12" t="s">
        <v>1086</v>
      </c>
      <c r="F2383" s="13">
        <v>300</v>
      </c>
      <c r="G2383">
        <v>920</v>
      </c>
      <c r="H2383">
        <v>276000</v>
      </c>
      <c r="I2383" s="10">
        <v>110400</v>
      </c>
      <c r="J2383">
        <f t="shared" si="38"/>
        <v>558</v>
      </c>
    </row>
    <row r="2384" spans="1:10">
      <c r="A2384" s="4" t="s">
        <v>1107</v>
      </c>
      <c r="B2384" s="4">
        <v>1185732</v>
      </c>
      <c r="C2384" s="5">
        <v>44257</v>
      </c>
      <c r="D2384" s="4" t="s">
        <v>984</v>
      </c>
      <c r="E2384" s="12" t="s">
        <v>1086</v>
      </c>
      <c r="F2384" s="13">
        <v>300</v>
      </c>
      <c r="G2384">
        <v>600</v>
      </c>
      <c r="H2384">
        <v>180000</v>
      </c>
      <c r="I2384" s="10">
        <v>63000</v>
      </c>
      <c r="J2384">
        <f t="shared" si="38"/>
        <v>558</v>
      </c>
    </row>
    <row r="2385" spans="1:10">
      <c r="A2385" s="4" t="s">
        <v>1107</v>
      </c>
      <c r="B2385" s="4">
        <v>1185732</v>
      </c>
      <c r="C2385" s="5">
        <v>44257</v>
      </c>
      <c r="D2385" s="4" t="s">
        <v>984</v>
      </c>
      <c r="E2385" s="12" t="s">
        <v>1087</v>
      </c>
      <c r="F2385" s="13">
        <v>200</v>
      </c>
      <c r="G2385">
        <v>625</v>
      </c>
      <c r="H2385">
        <v>125000</v>
      </c>
      <c r="I2385" s="10">
        <v>50000</v>
      </c>
      <c r="J2385">
        <f t="shared" si="38"/>
        <v>558</v>
      </c>
    </row>
    <row r="2386" spans="1:10">
      <c r="A2386" s="4" t="s">
        <v>1107</v>
      </c>
      <c r="B2386" s="4">
        <v>1185732</v>
      </c>
      <c r="C2386" s="5">
        <v>44257</v>
      </c>
      <c r="D2386" s="4" t="s">
        <v>984</v>
      </c>
      <c r="E2386" s="12" t="s">
        <v>1087</v>
      </c>
      <c r="F2386" s="13">
        <v>250</v>
      </c>
      <c r="G2386">
        <v>475</v>
      </c>
      <c r="H2386">
        <v>118750</v>
      </c>
      <c r="I2386" s="10">
        <v>47500</v>
      </c>
      <c r="J2386">
        <f t="shared" si="38"/>
        <v>558</v>
      </c>
    </row>
    <row r="2387" spans="1:10">
      <c r="A2387" s="4" t="s">
        <v>1107</v>
      </c>
      <c r="B2387" s="4">
        <v>1185732</v>
      </c>
      <c r="C2387" s="5">
        <v>44257</v>
      </c>
      <c r="D2387" s="4" t="s">
        <v>984</v>
      </c>
      <c r="E2387" s="12" t="s">
        <v>1087</v>
      </c>
      <c r="F2387" s="13">
        <v>400</v>
      </c>
      <c r="G2387">
        <v>525</v>
      </c>
      <c r="H2387">
        <v>210000</v>
      </c>
      <c r="I2387" s="10">
        <v>73500</v>
      </c>
      <c r="J2387">
        <f t="shared" si="38"/>
        <v>558</v>
      </c>
    </row>
    <row r="2388" spans="1:10">
      <c r="A2388" s="4" t="s">
        <v>1107</v>
      </c>
      <c r="B2388" s="4">
        <v>1185732</v>
      </c>
      <c r="C2388" s="5">
        <v>44257</v>
      </c>
      <c r="D2388" s="4" t="s">
        <v>984</v>
      </c>
      <c r="E2388" s="12" t="s">
        <v>1087</v>
      </c>
      <c r="F2388" s="13">
        <v>300</v>
      </c>
      <c r="G2388">
        <v>625</v>
      </c>
      <c r="H2388">
        <v>187500</v>
      </c>
      <c r="I2388" s="10">
        <v>93750</v>
      </c>
      <c r="J2388">
        <f t="shared" si="38"/>
        <v>558</v>
      </c>
    </row>
    <row r="2389" spans="1:10">
      <c r="A2389" s="4" t="s">
        <v>1107</v>
      </c>
      <c r="B2389" s="4">
        <v>1185732</v>
      </c>
      <c r="C2389" s="5">
        <v>44289</v>
      </c>
      <c r="D2389" s="4" t="s">
        <v>984</v>
      </c>
      <c r="E2389" s="12" t="s">
        <v>1086</v>
      </c>
      <c r="F2389" s="13">
        <v>300</v>
      </c>
      <c r="G2389">
        <v>875</v>
      </c>
      <c r="H2389">
        <v>262500</v>
      </c>
      <c r="I2389" s="10">
        <v>105000</v>
      </c>
      <c r="J2389">
        <f t="shared" si="38"/>
        <v>558</v>
      </c>
    </row>
    <row r="2390" spans="1:10">
      <c r="A2390" s="4" t="s">
        <v>1107</v>
      </c>
      <c r="B2390" s="4">
        <v>1185732</v>
      </c>
      <c r="C2390" s="5">
        <v>44289</v>
      </c>
      <c r="D2390" s="4" t="s">
        <v>984</v>
      </c>
      <c r="E2390" s="12" t="s">
        <v>1088</v>
      </c>
      <c r="F2390" s="13">
        <v>300</v>
      </c>
      <c r="G2390">
        <v>575</v>
      </c>
      <c r="H2390">
        <v>172500</v>
      </c>
      <c r="I2390" s="10">
        <v>60375</v>
      </c>
      <c r="J2390">
        <f t="shared" si="38"/>
        <v>558</v>
      </c>
    </row>
    <row r="2391" spans="1:10">
      <c r="A2391" s="4" t="s">
        <v>1107</v>
      </c>
      <c r="B2391" s="4">
        <v>1185732</v>
      </c>
      <c r="C2391" s="5">
        <v>44289</v>
      </c>
      <c r="D2391" s="4" t="s">
        <v>984</v>
      </c>
      <c r="E2391" s="12" t="s">
        <v>1087</v>
      </c>
      <c r="F2391" s="13">
        <v>200</v>
      </c>
      <c r="G2391">
        <v>575</v>
      </c>
      <c r="H2391">
        <v>115000</v>
      </c>
      <c r="I2391" s="10">
        <v>46000</v>
      </c>
      <c r="J2391">
        <f t="shared" si="38"/>
        <v>558</v>
      </c>
    </row>
    <row r="2392" spans="1:10">
      <c r="A2392" s="4" t="s">
        <v>1107</v>
      </c>
      <c r="B2392" s="4">
        <v>1185732</v>
      </c>
      <c r="C2392" s="5">
        <v>44289</v>
      </c>
      <c r="D2392" s="4" t="s">
        <v>984</v>
      </c>
      <c r="E2392" s="12" t="s">
        <v>1086</v>
      </c>
      <c r="F2392" s="13">
        <v>250</v>
      </c>
      <c r="G2392">
        <v>500</v>
      </c>
      <c r="H2392">
        <v>125000</v>
      </c>
      <c r="I2392" s="10">
        <v>50000</v>
      </c>
      <c r="J2392">
        <f t="shared" si="38"/>
        <v>558</v>
      </c>
    </row>
    <row r="2393" spans="1:10">
      <c r="A2393" s="4" t="s">
        <v>1107</v>
      </c>
      <c r="B2393" s="4">
        <v>1185732</v>
      </c>
      <c r="C2393" s="5">
        <v>44289</v>
      </c>
      <c r="D2393" s="4" t="s">
        <v>984</v>
      </c>
      <c r="E2393" s="12" t="s">
        <v>1086</v>
      </c>
      <c r="F2393" s="13">
        <v>450.00000000000006</v>
      </c>
      <c r="G2393">
        <v>525</v>
      </c>
      <c r="H2393">
        <v>236250.00000000003</v>
      </c>
      <c r="I2393" s="10">
        <v>82687.5</v>
      </c>
      <c r="J2393">
        <f t="shared" si="38"/>
        <v>558</v>
      </c>
    </row>
    <row r="2394" spans="1:10">
      <c r="A2394" s="4" t="s">
        <v>1107</v>
      </c>
      <c r="B2394" s="4">
        <v>1185732</v>
      </c>
      <c r="C2394" s="5">
        <v>44289</v>
      </c>
      <c r="D2394" s="4" t="s">
        <v>984</v>
      </c>
      <c r="E2394" s="12" t="s">
        <v>1087</v>
      </c>
      <c r="F2394" s="13">
        <v>350</v>
      </c>
      <c r="G2394">
        <v>675</v>
      </c>
      <c r="H2394">
        <v>236250</v>
      </c>
      <c r="I2394" s="10">
        <v>118125</v>
      </c>
      <c r="J2394">
        <f t="shared" si="38"/>
        <v>558</v>
      </c>
    </row>
    <row r="2395" spans="1:10">
      <c r="A2395" s="4" t="s">
        <v>1107</v>
      </c>
      <c r="B2395" s="4">
        <v>1185732</v>
      </c>
      <c r="C2395" s="5">
        <v>44318</v>
      </c>
      <c r="D2395" s="4" t="s">
        <v>984</v>
      </c>
      <c r="E2395" s="12" t="s">
        <v>1087</v>
      </c>
      <c r="F2395" s="13">
        <v>450</v>
      </c>
      <c r="G2395">
        <v>945</v>
      </c>
      <c r="H2395">
        <v>425250</v>
      </c>
      <c r="I2395" s="10">
        <v>170100</v>
      </c>
      <c r="J2395">
        <f t="shared" si="38"/>
        <v>558</v>
      </c>
    </row>
    <row r="2396" spans="1:10">
      <c r="A2396" s="4" t="s">
        <v>1107</v>
      </c>
      <c r="B2396" s="4">
        <v>1185732</v>
      </c>
      <c r="C2396" s="5">
        <v>44318</v>
      </c>
      <c r="D2396" s="4" t="s">
        <v>984</v>
      </c>
      <c r="E2396" s="12" t="s">
        <v>1086</v>
      </c>
      <c r="F2396" s="13">
        <v>450</v>
      </c>
      <c r="G2396">
        <v>650</v>
      </c>
      <c r="H2396">
        <v>292500</v>
      </c>
      <c r="I2396" s="10">
        <v>102375</v>
      </c>
      <c r="J2396">
        <f t="shared" si="38"/>
        <v>558</v>
      </c>
    </row>
    <row r="2397" spans="1:10">
      <c r="A2397" s="4" t="s">
        <v>1107</v>
      </c>
      <c r="B2397" s="4">
        <v>1185732</v>
      </c>
      <c r="C2397" s="5">
        <v>44318</v>
      </c>
      <c r="D2397" s="4" t="s">
        <v>984</v>
      </c>
      <c r="E2397" s="12" t="s">
        <v>1087</v>
      </c>
      <c r="F2397" s="13">
        <v>400</v>
      </c>
      <c r="G2397">
        <v>625</v>
      </c>
      <c r="H2397">
        <v>250000</v>
      </c>
      <c r="I2397" s="10">
        <v>100000</v>
      </c>
      <c r="J2397">
        <f t="shared" si="38"/>
        <v>558</v>
      </c>
    </row>
    <row r="2398" spans="1:10">
      <c r="A2398" s="4" t="s">
        <v>1107</v>
      </c>
      <c r="B2398" s="4">
        <v>1185732</v>
      </c>
      <c r="C2398" s="5">
        <v>44318</v>
      </c>
      <c r="D2398" s="4" t="s">
        <v>984</v>
      </c>
      <c r="E2398" s="12" t="s">
        <v>1086</v>
      </c>
      <c r="F2398" s="13">
        <v>400</v>
      </c>
      <c r="G2398">
        <v>575</v>
      </c>
      <c r="H2398">
        <v>230000</v>
      </c>
      <c r="I2398" s="10">
        <v>92000</v>
      </c>
      <c r="J2398">
        <f t="shared" si="38"/>
        <v>558</v>
      </c>
    </row>
    <row r="2399" spans="1:10">
      <c r="A2399" s="4" t="s">
        <v>1107</v>
      </c>
      <c r="B2399" s="4">
        <v>1185732</v>
      </c>
      <c r="C2399" s="5">
        <v>44318</v>
      </c>
      <c r="D2399" s="4" t="s">
        <v>984</v>
      </c>
      <c r="E2399" s="12" t="s">
        <v>1087</v>
      </c>
      <c r="F2399" s="13">
        <v>500</v>
      </c>
      <c r="G2399">
        <v>600</v>
      </c>
      <c r="H2399">
        <v>300000</v>
      </c>
      <c r="I2399" s="10">
        <v>105000</v>
      </c>
      <c r="J2399">
        <f t="shared" si="38"/>
        <v>558</v>
      </c>
    </row>
    <row r="2400" spans="1:10">
      <c r="A2400" s="4" t="s">
        <v>1107</v>
      </c>
      <c r="B2400" s="4">
        <v>1185732</v>
      </c>
      <c r="C2400" s="5">
        <v>44318</v>
      </c>
      <c r="D2400" s="4" t="s">
        <v>984</v>
      </c>
      <c r="E2400" s="12" t="s">
        <v>1086</v>
      </c>
      <c r="F2400" s="13">
        <v>550</v>
      </c>
      <c r="G2400">
        <v>700</v>
      </c>
      <c r="H2400">
        <v>385000</v>
      </c>
      <c r="I2400" s="10">
        <v>192500</v>
      </c>
      <c r="J2400">
        <f t="shared" si="38"/>
        <v>558</v>
      </c>
    </row>
    <row r="2401" spans="1:10">
      <c r="A2401" s="4" t="s">
        <v>1107</v>
      </c>
      <c r="B2401" s="4">
        <v>1185732</v>
      </c>
      <c r="C2401" s="5">
        <v>44351</v>
      </c>
      <c r="D2401" s="4" t="s">
        <v>984</v>
      </c>
      <c r="E2401" s="12" t="s">
        <v>1087</v>
      </c>
      <c r="F2401" s="13">
        <v>500</v>
      </c>
      <c r="G2401">
        <v>950</v>
      </c>
      <c r="H2401">
        <v>475000</v>
      </c>
      <c r="I2401" s="10">
        <v>190000</v>
      </c>
      <c r="J2401">
        <f t="shared" si="38"/>
        <v>558</v>
      </c>
    </row>
    <row r="2402" spans="1:10">
      <c r="A2402" s="4" t="s">
        <v>1107</v>
      </c>
      <c r="B2402" s="4">
        <v>1185732</v>
      </c>
      <c r="C2402" s="5">
        <v>44351</v>
      </c>
      <c r="D2402" s="4" t="s">
        <v>984</v>
      </c>
      <c r="E2402" s="12" t="s">
        <v>1087</v>
      </c>
      <c r="F2402" s="13">
        <v>450</v>
      </c>
      <c r="G2402">
        <v>700</v>
      </c>
      <c r="H2402">
        <v>315000</v>
      </c>
      <c r="I2402" s="10">
        <v>110250</v>
      </c>
      <c r="J2402">
        <f t="shared" si="38"/>
        <v>558</v>
      </c>
    </row>
    <row r="2403" spans="1:10">
      <c r="A2403" s="4" t="s">
        <v>1107</v>
      </c>
      <c r="B2403" s="4">
        <v>1185732</v>
      </c>
      <c r="C2403" s="5">
        <v>44351</v>
      </c>
      <c r="D2403" s="4" t="s">
        <v>984</v>
      </c>
      <c r="E2403" s="12" t="s">
        <v>1086</v>
      </c>
      <c r="F2403" s="13">
        <v>500</v>
      </c>
      <c r="G2403">
        <v>675</v>
      </c>
      <c r="H2403">
        <v>337500</v>
      </c>
      <c r="I2403" s="10">
        <v>135000</v>
      </c>
      <c r="J2403">
        <f t="shared" si="38"/>
        <v>558</v>
      </c>
    </row>
    <row r="2404" spans="1:10">
      <c r="A2404" s="4" t="s">
        <v>1107</v>
      </c>
      <c r="B2404" s="4">
        <v>1185732</v>
      </c>
      <c r="C2404" s="5">
        <v>44351</v>
      </c>
      <c r="D2404" s="4" t="s">
        <v>984</v>
      </c>
      <c r="E2404" s="12" t="s">
        <v>1086</v>
      </c>
      <c r="F2404" s="13">
        <v>500</v>
      </c>
      <c r="G2404">
        <v>650</v>
      </c>
      <c r="H2404">
        <v>325000</v>
      </c>
      <c r="I2404" s="10">
        <v>130000</v>
      </c>
      <c r="J2404">
        <f t="shared" si="38"/>
        <v>558</v>
      </c>
    </row>
    <row r="2405" spans="1:10">
      <c r="A2405" s="4" t="s">
        <v>1107</v>
      </c>
      <c r="B2405" s="4">
        <v>1185732</v>
      </c>
      <c r="C2405" s="5">
        <v>44351</v>
      </c>
      <c r="D2405" s="4" t="s">
        <v>984</v>
      </c>
      <c r="E2405" s="12" t="s">
        <v>1087</v>
      </c>
      <c r="F2405" s="13">
        <v>650</v>
      </c>
      <c r="G2405">
        <v>650</v>
      </c>
      <c r="H2405">
        <v>422500</v>
      </c>
      <c r="I2405" s="10">
        <v>147875</v>
      </c>
      <c r="J2405">
        <f t="shared" si="38"/>
        <v>558</v>
      </c>
    </row>
    <row r="2406" spans="1:10">
      <c r="A2406" s="4" t="s">
        <v>1107</v>
      </c>
      <c r="B2406" s="4">
        <v>1185732</v>
      </c>
      <c r="C2406" s="5">
        <v>44351</v>
      </c>
      <c r="D2406" s="4" t="s">
        <v>984</v>
      </c>
      <c r="E2406" s="12" t="s">
        <v>1086</v>
      </c>
      <c r="F2406" s="13">
        <v>700</v>
      </c>
      <c r="G2406">
        <v>825</v>
      </c>
      <c r="H2406">
        <v>577500</v>
      </c>
      <c r="I2406" s="10">
        <v>288750</v>
      </c>
      <c r="J2406">
        <f t="shared" si="38"/>
        <v>558</v>
      </c>
    </row>
    <row r="2407" spans="1:10">
      <c r="A2407" s="4" t="s">
        <v>1107</v>
      </c>
      <c r="B2407" s="4">
        <v>1185732</v>
      </c>
      <c r="C2407" s="5">
        <v>44379</v>
      </c>
      <c r="D2407" s="4" t="s">
        <v>984</v>
      </c>
      <c r="E2407" s="12" t="s">
        <v>1087</v>
      </c>
      <c r="F2407" s="13">
        <v>650</v>
      </c>
      <c r="G2407">
        <v>1050</v>
      </c>
      <c r="H2407">
        <v>682500</v>
      </c>
      <c r="I2407" s="10">
        <v>273000</v>
      </c>
      <c r="J2407">
        <f t="shared" si="38"/>
        <v>558</v>
      </c>
    </row>
    <row r="2408" spans="1:10">
      <c r="A2408" s="4" t="s">
        <v>1107</v>
      </c>
      <c r="B2408" s="4">
        <v>1185732</v>
      </c>
      <c r="C2408" s="5">
        <v>44379</v>
      </c>
      <c r="D2408" s="4" t="s">
        <v>984</v>
      </c>
      <c r="E2408" s="12" t="s">
        <v>1087</v>
      </c>
      <c r="F2408" s="13">
        <v>600.00000000000011</v>
      </c>
      <c r="G2408">
        <v>800</v>
      </c>
      <c r="H2408">
        <v>480000.00000000006</v>
      </c>
      <c r="I2408" s="10">
        <v>168000</v>
      </c>
      <c r="J2408">
        <f t="shared" si="38"/>
        <v>558</v>
      </c>
    </row>
    <row r="2409" spans="1:10">
      <c r="A2409" s="4" t="s">
        <v>1107</v>
      </c>
      <c r="B2409" s="4">
        <v>1185732</v>
      </c>
      <c r="C2409" s="5">
        <v>44379</v>
      </c>
      <c r="D2409" s="4" t="s">
        <v>984</v>
      </c>
      <c r="E2409" s="12" t="s">
        <v>1086</v>
      </c>
      <c r="F2409" s="13">
        <v>550</v>
      </c>
      <c r="G2409">
        <v>725</v>
      </c>
      <c r="H2409">
        <v>398750</v>
      </c>
      <c r="I2409" s="10">
        <v>159500</v>
      </c>
      <c r="J2409">
        <f t="shared" si="38"/>
        <v>558</v>
      </c>
    </row>
    <row r="2410" spans="1:10">
      <c r="A2410" s="4" t="s">
        <v>1107</v>
      </c>
      <c r="B2410" s="4">
        <v>1185732</v>
      </c>
      <c r="C2410" s="5">
        <v>44379</v>
      </c>
      <c r="D2410" s="4" t="s">
        <v>984</v>
      </c>
      <c r="E2410" s="12" t="s">
        <v>1086</v>
      </c>
      <c r="F2410" s="13">
        <v>550</v>
      </c>
      <c r="G2410">
        <v>675</v>
      </c>
      <c r="H2410">
        <v>371250</v>
      </c>
      <c r="I2410" s="10">
        <v>148500</v>
      </c>
      <c r="J2410">
        <f t="shared" si="38"/>
        <v>558</v>
      </c>
    </row>
    <row r="2411" spans="1:10">
      <c r="A2411" s="4" t="s">
        <v>1107</v>
      </c>
      <c r="B2411" s="4">
        <v>1185732</v>
      </c>
      <c r="C2411" s="5">
        <v>44379</v>
      </c>
      <c r="D2411" s="4" t="s">
        <v>984</v>
      </c>
      <c r="E2411" s="12" t="s">
        <v>1087</v>
      </c>
      <c r="F2411" s="13">
        <v>650</v>
      </c>
      <c r="G2411">
        <v>700</v>
      </c>
      <c r="H2411">
        <v>455000</v>
      </c>
      <c r="I2411" s="10">
        <v>159250</v>
      </c>
      <c r="J2411">
        <f t="shared" si="38"/>
        <v>558</v>
      </c>
    </row>
    <row r="2412" spans="1:10">
      <c r="A2412" s="4" t="s">
        <v>1107</v>
      </c>
      <c r="B2412" s="4">
        <v>1185732</v>
      </c>
      <c r="C2412" s="5">
        <v>44379</v>
      </c>
      <c r="D2412" s="4" t="s">
        <v>984</v>
      </c>
      <c r="E2412" s="12" t="s">
        <v>1086</v>
      </c>
      <c r="F2412" s="13">
        <v>700</v>
      </c>
      <c r="G2412">
        <v>875</v>
      </c>
      <c r="H2412">
        <v>612500</v>
      </c>
      <c r="I2412" s="10">
        <v>306250</v>
      </c>
      <c r="J2412">
        <f t="shared" si="38"/>
        <v>558</v>
      </c>
    </row>
    <row r="2413" spans="1:10">
      <c r="A2413" s="4" t="s">
        <v>1106</v>
      </c>
      <c r="B2413" s="4">
        <v>1185732</v>
      </c>
      <c r="C2413" s="5">
        <v>44411</v>
      </c>
      <c r="D2413" s="4" t="s">
        <v>984</v>
      </c>
      <c r="E2413" s="12" t="s">
        <v>1086</v>
      </c>
      <c r="F2413" s="13">
        <v>650</v>
      </c>
      <c r="G2413">
        <v>1025</v>
      </c>
      <c r="H2413">
        <v>666250</v>
      </c>
      <c r="I2413" s="10">
        <v>266500</v>
      </c>
      <c r="J2413">
        <f t="shared" si="38"/>
        <v>472</v>
      </c>
    </row>
    <row r="2414" spans="1:10">
      <c r="A2414" s="4" t="s">
        <v>1106</v>
      </c>
      <c r="B2414" s="4">
        <v>1185732</v>
      </c>
      <c r="C2414" s="5">
        <v>44411</v>
      </c>
      <c r="D2414" s="4" t="s">
        <v>984</v>
      </c>
      <c r="E2414" s="12" t="s">
        <v>1087</v>
      </c>
      <c r="F2414" s="13">
        <v>600.00000000000011</v>
      </c>
      <c r="G2414">
        <v>800</v>
      </c>
      <c r="H2414">
        <v>480000.00000000006</v>
      </c>
      <c r="I2414" s="10">
        <v>168000</v>
      </c>
      <c r="J2414">
        <f t="shared" si="38"/>
        <v>472</v>
      </c>
    </row>
    <row r="2415" spans="1:10">
      <c r="A2415" s="4" t="s">
        <v>1106</v>
      </c>
      <c r="B2415" s="4">
        <v>1185732</v>
      </c>
      <c r="C2415" s="5">
        <v>44411</v>
      </c>
      <c r="D2415" s="4" t="s">
        <v>984</v>
      </c>
      <c r="E2415" s="12" t="s">
        <v>1086</v>
      </c>
      <c r="F2415" s="13">
        <v>550</v>
      </c>
      <c r="G2415">
        <v>725</v>
      </c>
      <c r="H2415">
        <v>398750</v>
      </c>
      <c r="I2415" s="10">
        <v>159500</v>
      </c>
      <c r="J2415">
        <f t="shared" si="38"/>
        <v>472</v>
      </c>
    </row>
    <row r="2416" spans="1:10">
      <c r="A2416" s="4" t="s">
        <v>1106</v>
      </c>
      <c r="B2416" s="4">
        <v>1185732</v>
      </c>
      <c r="C2416" s="5">
        <v>44411</v>
      </c>
      <c r="D2416" s="4" t="s">
        <v>984</v>
      </c>
      <c r="E2416" s="12" t="s">
        <v>1087</v>
      </c>
      <c r="F2416" s="13">
        <v>450</v>
      </c>
      <c r="G2416">
        <v>675</v>
      </c>
      <c r="H2416">
        <v>303750</v>
      </c>
      <c r="I2416" s="10">
        <v>121500</v>
      </c>
      <c r="J2416">
        <f t="shared" si="38"/>
        <v>472</v>
      </c>
    </row>
    <row r="2417" spans="1:10">
      <c r="A2417" s="4" t="s">
        <v>1106</v>
      </c>
      <c r="B2417" s="4">
        <v>1185732</v>
      </c>
      <c r="C2417" s="5">
        <v>44411</v>
      </c>
      <c r="D2417" s="4" t="s">
        <v>984</v>
      </c>
      <c r="E2417" s="12" t="s">
        <v>1086</v>
      </c>
      <c r="F2417" s="13">
        <v>550</v>
      </c>
      <c r="G2417">
        <v>650</v>
      </c>
      <c r="H2417">
        <v>357500</v>
      </c>
      <c r="I2417" s="10">
        <v>125125</v>
      </c>
      <c r="J2417">
        <f t="shared" si="38"/>
        <v>472</v>
      </c>
    </row>
    <row r="2418" spans="1:10">
      <c r="A2418" s="4" t="s">
        <v>1106</v>
      </c>
      <c r="B2418" s="4">
        <v>1185732</v>
      </c>
      <c r="C2418" s="5">
        <v>44411</v>
      </c>
      <c r="D2418" s="4" t="s">
        <v>984</v>
      </c>
      <c r="E2418" s="12" t="s">
        <v>1086</v>
      </c>
      <c r="F2418" s="13">
        <v>600</v>
      </c>
      <c r="G2418">
        <v>825</v>
      </c>
      <c r="H2418">
        <v>495000</v>
      </c>
      <c r="I2418" s="10">
        <v>247500</v>
      </c>
      <c r="J2418">
        <f t="shared" si="38"/>
        <v>472</v>
      </c>
    </row>
    <row r="2419" spans="1:10">
      <c r="A2419" s="4" t="s">
        <v>1106</v>
      </c>
      <c r="B2419" s="4">
        <v>1185732</v>
      </c>
      <c r="C2419" s="5">
        <v>44441</v>
      </c>
      <c r="D2419" s="4" t="s">
        <v>984</v>
      </c>
      <c r="E2419" s="12" t="s">
        <v>1087</v>
      </c>
      <c r="F2419" s="13">
        <v>550</v>
      </c>
      <c r="G2419">
        <v>925</v>
      </c>
      <c r="H2419">
        <v>508750</v>
      </c>
      <c r="I2419" s="10">
        <v>203500</v>
      </c>
      <c r="J2419">
        <f t="shared" si="38"/>
        <v>472</v>
      </c>
    </row>
    <row r="2420" spans="1:10">
      <c r="A2420" s="4" t="s">
        <v>1106</v>
      </c>
      <c r="B2420" s="4">
        <v>1185732</v>
      </c>
      <c r="C2420" s="5">
        <v>44441</v>
      </c>
      <c r="D2420" s="4" t="s">
        <v>984</v>
      </c>
      <c r="E2420" s="12" t="s">
        <v>1090</v>
      </c>
      <c r="F2420" s="13">
        <v>500</v>
      </c>
      <c r="G2420">
        <v>725</v>
      </c>
      <c r="H2420">
        <v>362500</v>
      </c>
      <c r="I2420" s="10">
        <v>126875</v>
      </c>
      <c r="J2420">
        <f t="shared" si="38"/>
        <v>472</v>
      </c>
    </row>
    <row r="2421" spans="1:10">
      <c r="A2421" s="4" t="s">
        <v>1106</v>
      </c>
      <c r="B2421" s="4">
        <v>1185732</v>
      </c>
      <c r="C2421" s="5">
        <v>44441</v>
      </c>
      <c r="D2421" s="4" t="s">
        <v>984</v>
      </c>
      <c r="E2421" s="12" t="s">
        <v>1088</v>
      </c>
      <c r="F2421" s="13">
        <v>300</v>
      </c>
      <c r="G2421">
        <v>625</v>
      </c>
      <c r="H2421">
        <v>187500</v>
      </c>
      <c r="I2421" s="10">
        <v>75000</v>
      </c>
      <c r="J2421">
        <f t="shared" si="38"/>
        <v>472</v>
      </c>
    </row>
    <row r="2422" spans="1:10">
      <c r="A2422" s="4" t="s">
        <v>1106</v>
      </c>
      <c r="B2422" s="4">
        <v>1185732</v>
      </c>
      <c r="C2422" s="5">
        <v>44441</v>
      </c>
      <c r="D2422" s="4" t="s">
        <v>984</v>
      </c>
      <c r="E2422" s="12" t="s">
        <v>1087</v>
      </c>
      <c r="F2422" s="13">
        <v>300</v>
      </c>
      <c r="G2422">
        <v>600</v>
      </c>
      <c r="H2422">
        <v>180000</v>
      </c>
      <c r="I2422" s="10">
        <v>72000</v>
      </c>
      <c r="J2422">
        <f t="shared" si="38"/>
        <v>472</v>
      </c>
    </row>
    <row r="2423" spans="1:10">
      <c r="A2423" s="4" t="s">
        <v>1106</v>
      </c>
      <c r="B2423" s="4">
        <v>1185732</v>
      </c>
      <c r="C2423" s="5">
        <v>44441</v>
      </c>
      <c r="D2423" s="4" t="s">
        <v>984</v>
      </c>
      <c r="E2423" s="12" t="s">
        <v>1087</v>
      </c>
      <c r="F2423" s="13">
        <v>400.00000000000006</v>
      </c>
      <c r="G2423">
        <v>600</v>
      </c>
      <c r="H2423">
        <v>240000.00000000003</v>
      </c>
      <c r="I2423" s="10">
        <v>84000</v>
      </c>
      <c r="J2423">
        <f t="shared" si="38"/>
        <v>472</v>
      </c>
    </row>
    <row r="2424" spans="1:10">
      <c r="A2424" s="4" t="s">
        <v>1106</v>
      </c>
      <c r="B2424" s="4">
        <v>1185732</v>
      </c>
      <c r="C2424" s="5">
        <v>44441</v>
      </c>
      <c r="D2424" s="4" t="s">
        <v>984</v>
      </c>
      <c r="E2424" s="12" t="s">
        <v>1087</v>
      </c>
      <c r="F2424" s="13">
        <v>450</v>
      </c>
      <c r="G2424">
        <v>700</v>
      </c>
      <c r="H2424">
        <v>315000</v>
      </c>
      <c r="I2424" s="10">
        <v>157500</v>
      </c>
      <c r="J2424">
        <f t="shared" si="38"/>
        <v>472</v>
      </c>
    </row>
    <row r="2425" spans="1:10">
      <c r="A2425" s="4" t="s">
        <v>1106</v>
      </c>
      <c r="B2425" s="4">
        <v>1185732</v>
      </c>
      <c r="C2425" s="5">
        <v>44473</v>
      </c>
      <c r="D2425" s="4" t="s">
        <v>984</v>
      </c>
      <c r="E2425" s="12" t="s">
        <v>1086</v>
      </c>
      <c r="F2425" s="13">
        <v>450</v>
      </c>
      <c r="G2425">
        <v>875</v>
      </c>
      <c r="H2425">
        <v>393750</v>
      </c>
      <c r="I2425" s="10">
        <v>157500</v>
      </c>
      <c r="J2425">
        <f t="shared" si="38"/>
        <v>472</v>
      </c>
    </row>
    <row r="2426" spans="1:10">
      <c r="A2426" s="4" t="s">
        <v>1106</v>
      </c>
      <c r="B2426" s="4">
        <v>1185732</v>
      </c>
      <c r="C2426" s="5">
        <v>44473</v>
      </c>
      <c r="D2426" s="4" t="s">
        <v>984</v>
      </c>
      <c r="E2426" s="12" t="s">
        <v>1089</v>
      </c>
      <c r="F2426" s="13">
        <v>350.00000000000006</v>
      </c>
      <c r="G2426">
        <v>700</v>
      </c>
      <c r="H2426">
        <v>245000.00000000003</v>
      </c>
      <c r="I2426" s="10">
        <v>85750</v>
      </c>
      <c r="J2426">
        <f t="shared" si="38"/>
        <v>472</v>
      </c>
    </row>
    <row r="2427" spans="1:10">
      <c r="A2427" s="4" t="s">
        <v>1106</v>
      </c>
      <c r="B2427" s="4">
        <v>1185732</v>
      </c>
      <c r="C2427" s="5">
        <v>44473</v>
      </c>
      <c r="D2427" s="4" t="s">
        <v>984</v>
      </c>
      <c r="E2427" s="12" t="s">
        <v>1087</v>
      </c>
      <c r="F2427" s="13">
        <v>350</v>
      </c>
      <c r="G2427">
        <v>575</v>
      </c>
      <c r="H2427">
        <v>201250</v>
      </c>
      <c r="I2427" s="10">
        <v>80500</v>
      </c>
      <c r="J2427">
        <f t="shared" si="38"/>
        <v>472</v>
      </c>
    </row>
    <row r="2428" spans="1:10">
      <c r="A2428" s="4" t="s">
        <v>1106</v>
      </c>
      <c r="B2428" s="4">
        <v>1185732</v>
      </c>
      <c r="C2428" s="5">
        <v>44473</v>
      </c>
      <c r="D2428" s="4" t="s">
        <v>984</v>
      </c>
      <c r="E2428" s="12" t="s">
        <v>1087</v>
      </c>
      <c r="F2428" s="13">
        <v>350</v>
      </c>
      <c r="G2428">
        <v>550</v>
      </c>
      <c r="H2428">
        <v>192500</v>
      </c>
      <c r="I2428" s="10">
        <v>77000</v>
      </c>
      <c r="J2428">
        <f t="shared" si="38"/>
        <v>472</v>
      </c>
    </row>
    <row r="2429" spans="1:10">
      <c r="A2429" s="4" t="s">
        <v>1106</v>
      </c>
      <c r="B2429" s="4">
        <v>1185732</v>
      </c>
      <c r="C2429" s="5">
        <v>44473</v>
      </c>
      <c r="D2429" s="4" t="s">
        <v>984</v>
      </c>
      <c r="E2429" s="12" t="s">
        <v>1086</v>
      </c>
      <c r="F2429" s="13">
        <v>450.00000000000006</v>
      </c>
      <c r="G2429">
        <v>550</v>
      </c>
      <c r="H2429">
        <v>247500.00000000003</v>
      </c>
      <c r="I2429" s="10">
        <v>86625</v>
      </c>
      <c r="J2429">
        <f t="shared" si="38"/>
        <v>472</v>
      </c>
    </row>
    <row r="2430" spans="1:10">
      <c r="A2430" s="4" t="s">
        <v>1106</v>
      </c>
      <c r="B2430" s="4">
        <v>1185732</v>
      </c>
      <c r="C2430" s="5">
        <v>44473</v>
      </c>
      <c r="D2430" s="4" t="s">
        <v>984</v>
      </c>
      <c r="E2430" s="12" t="s">
        <v>1087</v>
      </c>
      <c r="F2430" s="13">
        <v>500</v>
      </c>
      <c r="G2430">
        <v>675</v>
      </c>
      <c r="H2430">
        <v>337500</v>
      </c>
      <c r="I2430" s="10">
        <v>168750</v>
      </c>
      <c r="J2430">
        <f t="shared" si="38"/>
        <v>472</v>
      </c>
    </row>
    <row r="2431" spans="1:10">
      <c r="A2431" s="4" t="s">
        <v>1106</v>
      </c>
      <c r="B2431" s="4">
        <v>1185732</v>
      </c>
      <c r="C2431" s="5">
        <v>44503</v>
      </c>
      <c r="D2431" s="4" t="s">
        <v>984</v>
      </c>
      <c r="E2431" s="12" t="s">
        <v>1087</v>
      </c>
      <c r="F2431" s="13">
        <v>450</v>
      </c>
      <c r="G2431">
        <v>825</v>
      </c>
      <c r="H2431">
        <v>371250</v>
      </c>
      <c r="I2431" s="10">
        <v>148500</v>
      </c>
      <c r="J2431">
        <f t="shared" si="38"/>
        <v>472</v>
      </c>
    </row>
    <row r="2432" spans="1:10">
      <c r="A2432" s="4" t="s">
        <v>1106</v>
      </c>
      <c r="B2432" s="4">
        <v>1185732</v>
      </c>
      <c r="C2432" s="5">
        <v>44503</v>
      </c>
      <c r="D2432" s="4" t="s">
        <v>984</v>
      </c>
      <c r="E2432" s="12" t="s">
        <v>1088</v>
      </c>
      <c r="F2432" s="13">
        <v>350</v>
      </c>
      <c r="G2432">
        <v>650</v>
      </c>
      <c r="H2432">
        <v>227500</v>
      </c>
      <c r="I2432" s="10">
        <v>79625</v>
      </c>
      <c r="J2432">
        <f t="shared" si="38"/>
        <v>472</v>
      </c>
    </row>
    <row r="2433" spans="1:10">
      <c r="A2433" s="4" t="s">
        <v>1106</v>
      </c>
      <c r="B2433" s="4">
        <v>1185732</v>
      </c>
      <c r="C2433" s="5">
        <v>44503</v>
      </c>
      <c r="D2433" s="4" t="s">
        <v>984</v>
      </c>
      <c r="E2433" s="12" t="s">
        <v>1087</v>
      </c>
      <c r="F2433" s="13">
        <v>400</v>
      </c>
      <c r="G2433">
        <v>595</v>
      </c>
      <c r="H2433">
        <v>238000</v>
      </c>
      <c r="I2433" s="10">
        <v>95200</v>
      </c>
      <c r="J2433">
        <f t="shared" si="38"/>
        <v>472</v>
      </c>
    </row>
    <row r="2434" spans="1:10">
      <c r="A2434" s="4" t="s">
        <v>1106</v>
      </c>
      <c r="B2434" s="4">
        <v>1185732</v>
      </c>
      <c r="C2434" s="5">
        <v>44503</v>
      </c>
      <c r="D2434" s="4" t="s">
        <v>984</v>
      </c>
      <c r="E2434" s="12" t="s">
        <v>1086</v>
      </c>
      <c r="F2434" s="13">
        <v>600</v>
      </c>
      <c r="G2434">
        <v>650</v>
      </c>
      <c r="H2434">
        <v>390000</v>
      </c>
      <c r="I2434" s="10">
        <v>156000</v>
      </c>
      <c r="J2434">
        <f t="shared" si="38"/>
        <v>472</v>
      </c>
    </row>
    <row r="2435" spans="1:10">
      <c r="A2435" s="4" t="s">
        <v>1106</v>
      </c>
      <c r="B2435" s="4">
        <v>1185732</v>
      </c>
      <c r="C2435" s="5">
        <v>44503</v>
      </c>
      <c r="D2435" s="4" t="s">
        <v>984</v>
      </c>
      <c r="E2435" s="12" t="s">
        <v>1087</v>
      </c>
      <c r="F2435" s="13">
        <v>750.00000000000011</v>
      </c>
      <c r="G2435">
        <v>625</v>
      </c>
      <c r="H2435">
        <v>468750.00000000006</v>
      </c>
      <c r="I2435" s="10">
        <v>164062.5</v>
      </c>
      <c r="J2435">
        <f t="shared" si="38"/>
        <v>472</v>
      </c>
    </row>
    <row r="2436" spans="1:10">
      <c r="A2436" s="4" t="s">
        <v>1106</v>
      </c>
      <c r="B2436" s="4">
        <v>1185732</v>
      </c>
      <c r="C2436" s="5">
        <v>44503</v>
      </c>
      <c r="D2436" s="4" t="s">
        <v>984</v>
      </c>
      <c r="E2436" s="12" t="s">
        <v>1087</v>
      </c>
      <c r="F2436" s="13">
        <v>750</v>
      </c>
      <c r="G2436">
        <v>725</v>
      </c>
      <c r="H2436">
        <v>543750</v>
      </c>
      <c r="I2436" s="10">
        <v>271875</v>
      </c>
      <c r="J2436">
        <f t="shared" si="38"/>
        <v>472</v>
      </c>
    </row>
    <row r="2437" spans="1:10">
      <c r="A2437" s="4" t="s">
        <v>1106</v>
      </c>
      <c r="B2437" s="4">
        <v>1185732</v>
      </c>
      <c r="C2437" s="5">
        <v>44532</v>
      </c>
      <c r="D2437" s="4" t="s">
        <v>984</v>
      </c>
      <c r="E2437" s="12" t="s">
        <v>1088</v>
      </c>
      <c r="F2437" s="13">
        <v>700</v>
      </c>
      <c r="G2437">
        <v>975</v>
      </c>
      <c r="H2437">
        <v>682500</v>
      </c>
      <c r="I2437" s="10">
        <v>273000</v>
      </c>
      <c r="J2437">
        <f t="shared" ref="J2437:J2498" si="39">VLOOKUP(A2437,L$9:M$14,2,0)</f>
        <v>472</v>
      </c>
    </row>
    <row r="2438" spans="1:10">
      <c r="A2438" s="4" t="s">
        <v>1106</v>
      </c>
      <c r="B2438" s="4">
        <v>1185732</v>
      </c>
      <c r="C2438" s="5">
        <v>44532</v>
      </c>
      <c r="D2438" s="4" t="s">
        <v>984</v>
      </c>
      <c r="E2438" s="12" t="s">
        <v>1086</v>
      </c>
      <c r="F2438" s="13">
        <v>600.00000000000011</v>
      </c>
      <c r="G2438">
        <v>775</v>
      </c>
      <c r="H2438">
        <v>465000.00000000006</v>
      </c>
      <c r="I2438" s="10">
        <v>162750</v>
      </c>
      <c r="J2438">
        <f t="shared" si="39"/>
        <v>472</v>
      </c>
    </row>
    <row r="2439" spans="1:10">
      <c r="A2439" s="4" t="s">
        <v>1106</v>
      </c>
      <c r="B2439" s="4">
        <v>1185732</v>
      </c>
      <c r="C2439" s="5">
        <v>44532</v>
      </c>
      <c r="D2439" s="4" t="s">
        <v>984</v>
      </c>
      <c r="E2439" s="12" t="s">
        <v>1087</v>
      </c>
      <c r="F2439" s="13">
        <v>600</v>
      </c>
      <c r="G2439">
        <v>725</v>
      </c>
      <c r="H2439">
        <v>435000</v>
      </c>
      <c r="I2439" s="10">
        <v>174000</v>
      </c>
      <c r="J2439">
        <f t="shared" si="39"/>
        <v>472</v>
      </c>
    </row>
    <row r="2440" spans="1:10">
      <c r="A2440" s="4" t="s">
        <v>1106</v>
      </c>
      <c r="B2440" s="4">
        <v>1185732</v>
      </c>
      <c r="C2440" s="5">
        <v>44532</v>
      </c>
      <c r="D2440" s="4" t="s">
        <v>984</v>
      </c>
      <c r="E2440" s="12" t="s">
        <v>1087</v>
      </c>
      <c r="F2440" s="13">
        <v>600</v>
      </c>
      <c r="G2440">
        <v>675</v>
      </c>
      <c r="H2440">
        <v>405000</v>
      </c>
      <c r="I2440" s="10">
        <v>162000</v>
      </c>
      <c r="J2440">
        <f t="shared" si="39"/>
        <v>472</v>
      </c>
    </row>
    <row r="2441" spans="1:10">
      <c r="A2441" s="4" t="s">
        <v>1106</v>
      </c>
      <c r="B2441" s="4">
        <v>1185732</v>
      </c>
      <c r="C2441" s="5">
        <v>44532</v>
      </c>
      <c r="D2441" s="4" t="s">
        <v>984</v>
      </c>
      <c r="E2441" s="12" t="s">
        <v>1087</v>
      </c>
      <c r="F2441" s="13">
        <v>700.00000000000011</v>
      </c>
      <c r="G2441">
        <v>675</v>
      </c>
      <c r="H2441">
        <v>472500.00000000006</v>
      </c>
      <c r="I2441" s="10">
        <v>165375</v>
      </c>
      <c r="J2441">
        <f t="shared" si="39"/>
        <v>472</v>
      </c>
    </row>
    <row r="2442" spans="1:10">
      <c r="A2442" s="4" t="s">
        <v>1106</v>
      </c>
      <c r="B2442" s="4">
        <v>1185732</v>
      </c>
      <c r="C2442" s="5">
        <v>44532</v>
      </c>
      <c r="D2442" s="4" t="s">
        <v>984</v>
      </c>
      <c r="E2442" s="12" t="s">
        <v>1087</v>
      </c>
      <c r="F2442" s="13">
        <v>750</v>
      </c>
      <c r="G2442">
        <v>775</v>
      </c>
      <c r="H2442">
        <v>581250</v>
      </c>
      <c r="I2442" s="10">
        <v>290625</v>
      </c>
      <c r="J2442">
        <f t="shared" si="39"/>
        <v>472</v>
      </c>
    </row>
    <row r="2443" spans="1:10">
      <c r="A2443" s="4" t="s">
        <v>1106</v>
      </c>
      <c r="B2443" s="4">
        <v>1185732</v>
      </c>
      <c r="C2443" s="5">
        <v>44209</v>
      </c>
      <c r="D2443" s="4" t="s">
        <v>984</v>
      </c>
      <c r="E2443" s="12" t="s">
        <v>1087</v>
      </c>
      <c r="F2443" s="13">
        <v>350</v>
      </c>
      <c r="G2443">
        <v>775</v>
      </c>
      <c r="H2443">
        <v>271250</v>
      </c>
      <c r="I2443" s="10">
        <v>108500</v>
      </c>
      <c r="J2443">
        <f t="shared" si="39"/>
        <v>472</v>
      </c>
    </row>
    <row r="2444" spans="1:10">
      <c r="A2444" s="4" t="s">
        <v>1106</v>
      </c>
      <c r="B2444" s="4">
        <v>1185732</v>
      </c>
      <c r="C2444" s="5">
        <v>44209</v>
      </c>
      <c r="D2444" s="4" t="s">
        <v>984</v>
      </c>
      <c r="E2444" s="12" t="s">
        <v>1086</v>
      </c>
      <c r="F2444" s="13">
        <v>350</v>
      </c>
      <c r="G2444">
        <v>575</v>
      </c>
      <c r="H2444">
        <v>201250</v>
      </c>
      <c r="I2444" s="10">
        <v>70437.5</v>
      </c>
      <c r="J2444">
        <f t="shared" si="39"/>
        <v>472</v>
      </c>
    </row>
    <row r="2445" spans="1:10">
      <c r="A2445" s="4" t="s">
        <v>1106</v>
      </c>
      <c r="B2445" s="4">
        <v>1185732</v>
      </c>
      <c r="C2445" s="5">
        <v>44209</v>
      </c>
      <c r="D2445" s="4" t="s">
        <v>984</v>
      </c>
      <c r="E2445" s="12" t="s">
        <v>1086</v>
      </c>
      <c r="F2445" s="13">
        <v>250</v>
      </c>
      <c r="G2445">
        <v>575</v>
      </c>
      <c r="H2445">
        <v>143750</v>
      </c>
      <c r="I2445" s="10">
        <v>57500</v>
      </c>
      <c r="J2445">
        <f t="shared" si="39"/>
        <v>472</v>
      </c>
    </row>
    <row r="2446" spans="1:10">
      <c r="A2446" s="4" t="s">
        <v>1106</v>
      </c>
      <c r="B2446" s="4">
        <v>1185732</v>
      </c>
      <c r="C2446" s="5">
        <v>44209</v>
      </c>
      <c r="D2446" s="4" t="s">
        <v>984</v>
      </c>
      <c r="E2446" s="12" t="s">
        <v>1087</v>
      </c>
      <c r="F2446" s="13">
        <v>300</v>
      </c>
      <c r="G2446">
        <v>425</v>
      </c>
      <c r="H2446">
        <v>127500</v>
      </c>
      <c r="I2446" s="10">
        <v>51000</v>
      </c>
      <c r="J2446">
        <f t="shared" si="39"/>
        <v>472</v>
      </c>
    </row>
    <row r="2447" spans="1:10">
      <c r="A2447" s="4" t="s">
        <v>1106</v>
      </c>
      <c r="B2447" s="4">
        <v>1185732</v>
      </c>
      <c r="C2447" s="5">
        <v>44209</v>
      </c>
      <c r="D2447" s="4" t="s">
        <v>984</v>
      </c>
      <c r="E2447" s="12" t="s">
        <v>1086</v>
      </c>
      <c r="F2447" s="13">
        <v>450</v>
      </c>
      <c r="G2447">
        <v>475</v>
      </c>
      <c r="H2447">
        <v>213750</v>
      </c>
      <c r="I2447" s="10">
        <v>74812.5</v>
      </c>
      <c r="J2447">
        <f t="shared" si="39"/>
        <v>472</v>
      </c>
    </row>
    <row r="2448" spans="1:10">
      <c r="A2448" s="4" t="s">
        <v>1106</v>
      </c>
      <c r="B2448" s="4">
        <v>1185732</v>
      </c>
      <c r="C2448" s="5">
        <v>44209</v>
      </c>
      <c r="D2448" s="4" t="s">
        <v>984</v>
      </c>
      <c r="E2448" s="12" t="s">
        <v>1087</v>
      </c>
      <c r="F2448" s="13">
        <v>350</v>
      </c>
      <c r="G2448">
        <v>575</v>
      </c>
      <c r="H2448">
        <v>201250</v>
      </c>
      <c r="I2448" s="10">
        <v>100625</v>
      </c>
      <c r="J2448">
        <f t="shared" si="39"/>
        <v>472</v>
      </c>
    </row>
    <row r="2449" spans="1:10">
      <c r="A2449" s="4" t="s">
        <v>1106</v>
      </c>
      <c r="B2449" s="4">
        <v>1185732</v>
      </c>
      <c r="C2449" s="5">
        <v>44238</v>
      </c>
      <c r="D2449" s="4" t="s">
        <v>984</v>
      </c>
      <c r="E2449" s="12" t="s">
        <v>1088</v>
      </c>
      <c r="F2449" s="13">
        <v>350</v>
      </c>
      <c r="G2449">
        <v>825</v>
      </c>
      <c r="H2449">
        <v>288750</v>
      </c>
      <c r="I2449" s="10">
        <v>115500</v>
      </c>
      <c r="J2449">
        <f t="shared" si="39"/>
        <v>472</v>
      </c>
    </row>
    <row r="2450" spans="1:10">
      <c r="A2450" s="4" t="s">
        <v>1106</v>
      </c>
      <c r="B2450" s="4">
        <v>1185732</v>
      </c>
      <c r="C2450" s="5">
        <v>44238</v>
      </c>
      <c r="D2450" s="4" t="s">
        <v>984</v>
      </c>
      <c r="E2450" s="12" t="s">
        <v>1086</v>
      </c>
      <c r="F2450" s="13">
        <v>350</v>
      </c>
      <c r="G2450">
        <v>475</v>
      </c>
      <c r="H2450">
        <v>166250</v>
      </c>
      <c r="I2450" s="10">
        <v>58187.5</v>
      </c>
      <c r="J2450">
        <f t="shared" si="39"/>
        <v>472</v>
      </c>
    </row>
    <row r="2451" spans="1:10">
      <c r="A2451" s="4" t="s">
        <v>1106</v>
      </c>
      <c r="B2451" s="4">
        <v>1185732</v>
      </c>
      <c r="C2451" s="5">
        <v>44238</v>
      </c>
      <c r="D2451" s="4" t="s">
        <v>984</v>
      </c>
      <c r="E2451" s="12" t="s">
        <v>1087</v>
      </c>
      <c r="F2451" s="13">
        <v>250</v>
      </c>
      <c r="G2451">
        <v>525</v>
      </c>
      <c r="H2451">
        <v>131250</v>
      </c>
      <c r="I2451" s="10">
        <v>52500</v>
      </c>
      <c r="J2451">
        <f t="shared" si="39"/>
        <v>472</v>
      </c>
    </row>
    <row r="2452" spans="1:10">
      <c r="A2452" s="4" t="s">
        <v>1106</v>
      </c>
      <c r="B2452" s="4">
        <v>1185732</v>
      </c>
      <c r="C2452" s="5">
        <v>44238</v>
      </c>
      <c r="D2452" s="4" t="s">
        <v>535</v>
      </c>
      <c r="E2452" s="12" t="s">
        <v>1087</v>
      </c>
      <c r="F2452" s="13">
        <v>300</v>
      </c>
      <c r="G2452">
        <v>375</v>
      </c>
      <c r="H2452">
        <v>112500</v>
      </c>
      <c r="I2452" s="10">
        <v>45000</v>
      </c>
      <c r="J2452">
        <f t="shared" si="39"/>
        <v>472</v>
      </c>
    </row>
    <row r="2453" spans="1:10">
      <c r="A2453" s="4" t="s">
        <v>1106</v>
      </c>
      <c r="B2453" s="4">
        <v>1185732</v>
      </c>
      <c r="C2453" s="5">
        <v>44238</v>
      </c>
      <c r="D2453" s="4" t="s">
        <v>535</v>
      </c>
      <c r="E2453" s="12" t="s">
        <v>1087</v>
      </c>
      <c r="F2453" s="13">
        <v>450</v>
      </c>
      <c r="G2453">
        <v>450</v>
      </c>
      <c r="H2453">
        <v>202500</v>
      </c>
      <c r="I2453" s="10">
        <v>70875</v>
      </c>
      <c r="J2453">
        <f t="shared" si="39"/>
        <v>472</v>
      </c>
    </row>
    <row r="2454" spans="1:10">
      <c r="A2454" s="4" t="s">
        <v>1106</v>
      </c>
      <c r="B2454" s="4">
        <v>1185732</v>
      </c>
      <c r="C2454" s="5">
        <v>44238</v>
      </c>
      <c r="D2454" s="4" t="s">
        <v>535</v>
      </c>
      <c r="E2454" s="12" t="s">
        <v>1087</v>
      </c>
      <c r="F2454" s="13">
        <v>300</v>
      </c>
      <c r="G2454">
        <v>550</v>
      </c>
      <c r="H2454">
        <v>165000</v>
      </c>
      <c r="I2454" s="10">
        <v>82500</v>
      </c>
      <c r="J2454">
        <f t="shared" si="39"/>
        <v>472</v>
      </c>
    </row>
    <row r="2455" spans="1:10">
      <c r="A2455" s="4" t="s">
        <v>1106</v>
      </c>
      <c r="B2455" s="4">
        <v>1185732</v>
      </c>
      <c r="C2455" s="5">
        <v>44264</v>
      </c>
      <c r="D2455" s="4" t="s">
        <v>535</v>
      </c>
      <c r="E2455" s="12" t="s">
        <v>1086</v>
      </c>
      <c r="F2455" s="13">
        <v>300</v>
      </c>
      <c r="G2455">
        <v>770</v>
      </c>
      <c r="H2455">
        <v>231000</v>
      </c>
      <c r="I2455" s="10">
        <v>92400</v>
      </c>
      <c r="J2455">
        <f t="shared" si="39"/>
        <v>472</v>
      </c>
    </row>
    <row r="2456" spans="1:10">
      <c r="A2456" s="4" t="s">
        <v>1106</v>
      </c>
      <c r="B2456" s="4">
        <v>1185732</v>
      </c>
      <c r="C2456" s="5">
        <v>44264</v>
      </c>
      <c r="D2456" s="4" t="s">
        <v>535</v>
      </c>
      <c r="E2456" s="12" t="s">
        <v>1087</v>
      </c>
      <c r="F2456" s="13">
        <v>300</v>
      </c>
      <c r="G2456">
        <v>450</v>
      </c>
      <c r="H2456">
        <v>135000</v>
      </c>
      <c r="I2456" s="10">
        <v>47250</v>
      </c>
      <c r="J2456">
        <f t="shared" si="39"/>
        <v>472</v>
      </c>
    </row>
    <row r="2457" spans="1:10">
      <c r="A2457" s="4" t="s">
        <v>1106</v>
      </c>
      <c r="B2457" s="4">
        <v>1185732</v>
      </c>
      <c r="C2457" s="5">
        <v>44264</v>
      </c>
      <c r="D2457" s="4" t="s">
        <v>535</v>
      </c>
      <c r="E2457" s="12" t="s">
        <v>1087</v>
      </c>
      <c r="F2457" s="13">
        <v>200</v>
      </c>
      <c r="G2457">
        <v>475</v>
      </c>
      <c r="H2457">
        <v>95000</v>
      </c>
      <c r="I2457" s="10">
        <v>38000</v>
      </c>
      <c r="J2457">
        <f t="shared" si="39"/>
        <v>472</v>
      </c>
    </row>
    <row r="2458" spans="1:10">
      <c r="A2458" s="4" t="s">
        <v>1106</v>
      </c>
      <c r="B2458" s="4">
        <v>1185732</v>
      </c>
      <c r="C2458" s="5">
        <v>44264</v>
      </c>
      <c r="D2458" s="4" t="s">
        <v>535</v>
      </c>
      <c r="E2458" s="12" t="s">
        <v>1087</v>
      </c>
      <c r="F2458" s="13">
        <v>250</v>
      </c>
      <c r="G2458">
        <v>325</v>
      </c>
      <c r="H2458">
        <v>81250</v>
      </c>
      <c r="I2458" s="10">
        <v>32500</v>
      </c>
      <c r="J2458">
        <f t="shared" si="39"/>
        <v>472</v>
      </c>
    </row>
    <row r="2459" spans="1:10">
      <c r="A2459" s="4" t="s">
        <v>1106</v>
      </c>
      <c r="B2459" s="4">
        <v>1185732</v>
      </c>
      <c r="C2459" s="5">
        <v>44264</v>
      </c>
      <c r="D2459" s="4" t="s">
        <v>535</v>
      </c>
      <c r="E2459" s="12" t="s">
        <v>1088</v>
      </c>
      <c r="F2459" s="13">
        <v>400</v>
      </c>
      <c r="G2459">
        <v>375</v>
      </c>
      <c r="H2459">
        <v>150000</v>
      </c>
      <c r="I2459" s="10">
        <v>52500</v>
      </c>
      <c r="J2459">
        <f t="shared" si="39"/>
        <v>472</v>
      </c>
    </row>
    <row r="2460" spans="1:10">
      <c r="A2460" s="4" t="s">
        <v>1106</v>
      </c>
      <c r="B2460" s="4">
        <v>1185732</v>
      </c>
      <c r="C2460" s="5">
        <v>44264</v>
      </c>
      <c r="D2460" s="4" t="s">
        <v>535</v>
      </c>
      <c r="E2460" s="12" t="s">
        <v>1087</v>
      </c>
      <c r="F2460" s="13">
        <v>300</v>
      </c>
      <c r="G2460">
        <v>475</v>
      </c>
      <c r="H2460">
        <v>142500</v>
      </c>
      <c r="I2460" s="10">
        <v>71250</v>
      </c>
      <c r="J2460">
        <f t="shared" si="39"/>
        <v>472</v>
      </c>
    </row>
    <row r="2461" spans="1:10">
      <c r="A2461" s="4" t="s">
        <v>1106</v>
      </c>
      <c r="B2461" s="4">
        <v>1185732</v>
      </c>
      <c r="C2461" s="5">
        <v>44296</v>
      </c>
      <c r="D2461" s="4" t="s">
        <v>535</v>
      </c>
      <c r="E2461" s="12" t="s">
        <v>1087</v>
      </c>
      <c r="F2461" s="13">
        <v>300</v>
      </c>
      <c r="G2461">
        <v>725</v>
      </c>
      <c r="H2461">
        <v>217500</v>
      </c>
      <c r="I2461" s="10">
        <v>87000</v>
      </c>
      <c r="J2461">
        <f t="shared" si="39"/>
        <v>472</v>
      </c>
    </row>
    <row r="2462" spans="1:10">
      <c r="A2462" s="4" t="s">
        <v>1106</v>
      </c>
      <c r="B2462" s="4">
        <v>1185732</v>
      </c>
      <c r="C2462" s="5">
        <v>44296</v>
      </c>
      <c r="D2462" s="4" t="s">
        <v>535</v>
      </c>
      <c r="E2462" s="12" t="s">
        <v>1087</v>
      </c>
      <c r="F2462" s="13">
        <v>300.00000000000006</v>
      </c>
      <c r="G2462">
        <v>425</v>
      </c>
      <c r="H2462">
        <v>127500.00000000001</v>
      </c>
      <c r="I2462" s="10">
        <v>44625</v>
      </c>
      <c r="J2462">
        <f t="shared" si="39"/>
        <v>472</v>
      </c>
    </row>
    <row r="2463" spans="1:10">
      <c r="A2463" s="4" t="s">
        <v>1106</v>
      </c>
      <c r="B2463" s="4">
        <v>1185732</v>
      </c>
      <c r="C2463" s="5">
        <v>44296</v>
      </c>
      <c r="D2463" s="4" t="s">
        <v>535</v>
      </c>
      <c r="E2463" s="12" t="s">
        <v>1087</v>
      </c>
      <c r="F2463" s="13">
        <v>200</v>
      </c>
      <c r="G2463">
        <v>425</v>
      </c>
      <c r="H2463">
        <v>85000</v>
      </c>
      <c r="I2463" s="10">
        <v>34000</v>
      </c>
      <c r="J2463">
        <f t="shared" si="39"/>
        <v>472</v>
      </c>
    </row>
    <row r="2464" spans="1:10">
      <c r="A2464" s="4" t="s">
        <v>1106</v>
      </c>
      <c r="B2464" s="4">
        <v>1185732</v>
      </c>
      <c r="C2464" s="5">
        <v>44296</v>
      </c>
      <c r="D2464" s="4" t="s">
        <v>535</v>
      </c>
      <c r="E2464" s="12" t="s">
        <v>1087</v>
      </c>
      <c r="F2464" s="13">
        <v>250</v>
      </c>
      <c r="G2464">
        <v>350</v>
      </c>
      <c r="H2464">
        <v>87500</v>
      </c>
      <c r="I2464" s="10">
        <v>35000</v>
      </c>
      <c r="J2464">
        <f t="shared" si="39"/>
        <v>472</v>
      </c>
    </row>
    <row r="2465" spans="1:10">
      <c r="A2465" s="4" t="s">
        <v>1106</v>
      </c>
      <c r="B2465" s="4">
        <v>1185732</v>
      </c>
      <c r="C2465" s="5">
        <v>44296</v>
      </c>
      <c r="D2465" s="4" t="s">
        <v>535</v>
      </c>
      <c r="E2465" s="12" t="s">
        <v>1087</v>
      </c>
      <c r="F2465" s="13">
        <v>450</v>
      </c>
      <c r="G2465">
        <v>375</v>
      </c>
      <c r="H2465">
        <v>168750</v>
      </c>
      <c r="I2465" s="10">
        <v>59062.5</v>
      </c>
      <c r="J2465">
        <f t="shared" si="39"/>
        <v>472</v>
      </c>
    </row>
    <row r="2466" spans="1:10">
      <c r="A2466" s="4" t="s">
        <v>1106</v>
      </c>
      <c r="B2466" s="4">
        <v>1185732</v>
      </c>
      <c r="C2466" s="5">
        <v>44296</v>
      </c>
      <c r="D2466" s="4" t="s">
        <v>535</v>
      </c>
      <c r="E2466" s="12" t="s">
        <v>1087</v>
      </c>
      <c r="F2466" s="13">
        <v>350</v>
      </c>
      <c r="G2466">
        <v>525</v>
      </c>
      <c r="H2466">
        <v>183750</v>
      </c>
      <c r="I2466" s="10">
        <v>91875</v>
      </c>
      <c r="J2466">
        <f t="shared" si="39"/>
        <v>472</v>
      </c>
    </row>
    <row r="2467" spans="1:10">
      <c r="A2467" s="4" t="s">
        <v>1106</v>
      </c>
      <c r="B2467" s="4">
        <v>1185732</v>
      </c>
      <c r="C2467" s="5">
        <v>44325</v>
      </c>
      <c r="D2467" s="4" t="s">
        <v>535</v>
      </c>
      <c r="E2467" s="12" t="s">
        <v>1089</v>
      </c>
      <c r="F2467" s="13">
        <v>450</v>
      </c>
      <c r="G2467">
        <v>795</v>
      </c>
      <c r="H2467">
        <v>357750</v>
      </c>
      <c r="I2467" s="10">
        <v>143100</v>
      </c>
      <c r="J2467">
        <f t="shared" si="39"/>
        <v>472</v>
      </c>
    </row>
    <row r="2468" spans="1:10">
      <c r="A2468" s="4" t="s">
        <v>1106</v>
      </c>
      <c r="B2468" s="4">
        <v>1185732</v>
      </c>
      <c r="C2468" s="5">
        <v>44325</v>
      </c>
      <c r="D2468" s="4" t="s">
        <v>535</v>
      </c>
      <c r="E2468" s="12" t="s">
        <v>1087</v>
      </c>
      <c r="F2468" s="13">
        <v>450</v>
      </c>
      <c r="G2468">
        <v>500</v>
      </c>
      <c r="H2468">
        <v>225000</v>
      </c>
      <c r="I2468" s="10">
        <v>78750</v>
      </c>
      <c r="J2468">
        <f t="shared" si="39"/>
        <v>472</v>
      </c>
    </row>
    <row r="2469" spans="1:10">
      <c r="A2469" s="4" t="s">
        <v>1106</v>
      </c>
      <c r="B2469" s="4">
        <v>1185732</v>
      </c>
      <c r="C2469" s="5">
        <v>44325</v>
      </c>
      <c r="D2469" s="4" t="s">
        <v>535</v>
      </c>
      <c r="E2469" s="12" t="s">
        <v>1086</v>
      </c>
      <c r="F2469" s="13">
        <v>400</v>
      </c>
      <c r="G2469">
        <v>475</v>
      </c>
      <c r="H2469">
        <v>190000</v>
      </c>
      <c r="I2469" s="10">
        <v>76000</v>
      </c>
      <c r="J2469">
        <f t="shared" si="39"/>
        <v>472</v>
      </c>
    </row>
    <row r="2470" spans="1:10">
      <c r="A2470" s="4" t="s">
        <v>1106</v>
      </c>
      <c r="B2470" s="4">
        <v>1185732</v>
      </c>
      <c r="C2470" s="5">
        <v>44325</v>
      </c>
      <c r="D2470" s="4" t="s">
        <v>535</v>
      </c>
      <c r="E2470" s="12" t="s">
        <v>1086</v>
      </c>
      <c r="F2470" s="13">
        <v>400</v>
      </c>
      <c r="G2470">
        <v>425</v>
      </c>
      <c r="H2470">
        <v>170000</v>
      </c>
      <c r="I2470" s="10">
        <v>68000</v>
      </c>
      <c r="J2470">
        <f t="shared" si="39"/>
        <v>472</v>
      </c>
    </row>
    <row r="2471" spans="1:10">
      <c r="A2471" s="4" t="s">
        <v>1106</v>
      </c>
      <c r="B2471" s="4">
        <v>1185732</v>
      </c>
      <c r="C2471" s="5">
        <v>44325</v>
      </c>
      <c r="D2471" s="4" t="s">
        <v>535</v>
      </c>
      <c r="E2471" s="12" t="s">
        <v>1090</v>
      </c>
      <c r="F2471" s="13">
        <v>500</v>
      </c>
      <c r="G2471">
        <v>450</v>
      </c>
      <c r="H2471">
        <v>225000</v>
      </c>
      <c r="I2471" s="10">
        <v>78750</v>
      </c>
      <c r="J2471">
        <f t="shared" si="39"/>
        <v>472</v>
      </c>
    </row>
    <row r="2472" spans="1:10">
      <c r="A2472" s="4" t="s">
        <v>1106</v>
      </c>
      <c r="B2472" s="4">
        <v>1185732</v>
      </c>
      <c r="C2472" s="5">
        <v>44325</v>
      </c>
      <c r="D2472" s="4" t="s">
        <v>535</v>
      </c>
      <c r="E2472" s="12" t="s">
        <v>1087</v>
      </c>
      <c r="F2472" s="13">
        <v>550</v>
      </c>
      <c r="G2472">
        <v>550</v>
      </c>
      <c r="H2472">
        <v>302500</v>
      </c>
      <c r="I2472" s="10">
        <v>151250</v>
      </c>
      <c r="J2472">
        <f t="shared" si="39"/>
        <v>472</v>
      </c>
    </row>
    <row r="2473" spans="1:10">
      <c r="A2473" s="4" t="s">
        <v>1106</v>
      </c>
      <c r="B2473" s="4">
        <v>1185732</v>
      </c>
      <c r="C2473" s="5">
        <v>44358</v>
      </c>
      <c r="D2473" s="4" t="s">
        <v>535</v>
      </c>
      <c r="E2473" s="12" t="s">
        <v>1087</v>
      </c>
      <c r="F2473" s="13">
        <v>500</v>
      </c>
      <c r="G2473">
        <v>800</v>
      </c>
      <c r="H2473">
        <v>400000</v>
      </c>
      <c r="I2473" s="10">
        <v>160000</v>
      </c>
      <c r="J2473">
        <f t="shared" si="39"/>
        <v>472</v>
      </c>
    </row>
    <row r="2474" spans="1:10">
      <c r="A2474" s="4" t="s">
        <v>1106</v>
      </c>
      <c r="B2474" s="4">
        <v>1185732</v>
      </c>
      <c r="C2474" s="5">
        <v>44358</v>
      </c>
      <c r="D2474" s="4" t="s">
        <v>535</v>
      </c>
      <c r="E2474" s="12" t="s">
        <v>1086</v>
      </c>
      <c r="F2474" s="13">
        <v>450.00000000000006</v>
      </c>
      <c r="G2474">
        <v>550</v>
      </c>
      <c r="H2474">
        <v>247500.00000000003</v>
      </c>
      <c r="I2474" s="10">
        <v>86625</v>
      </c>
      <c r="J2474">
        <f t="shared" si="39"/>
        <v>472</v>
      </c>
    </row>
    <row r="2475" spans="1:10">
      <c r="A2475" s="4" t="s">
        <v>1106</v>
      </c>
      <c r="B2475" s="4">
        <v>1185732</v>
      </c>
      <c r="C2475" s="5">
        <v>44358</v>
      </c>
      <c r="D2475" s="4" t="s">
        <v>535</v>
      </c>
      <c r="E2475" s="12" t="s">
        <v>1086</v>
      </c>
      <c r="F2475" s="13">
        <v>500</v>
      </c>
      <c r="G2475">
        <v>525</v>
      </c>
      <c r="H2475">
        <v>262500</v>
      </c>
      <c r="I2475" s="10">
        <v>105000</v>
      </c>
      <c r="J2475">
        <f t="shared" si="39"/>
        <v>472</v>
      </c>
    </row>
    <row r="2476" spans="1:10">
      <c r="A2476" s="4" t="s">
        <v>1106</v>
      </c>
      <c r="B2476" s="4">
        <v>1185732</v>
      </c>
      <c r="C2476" s="5">
        <v>44358</v>
      </c>
      <c r="D2476" s="4" t="s">
        <v>535</v>
      </c>
      <c r="E2476" s="12" t="s">
        <v>1087</v>
      </c>
      <c r="F2476" s="13">
        <v>500</v>
      </c>
      <c r="G2476">
        <v>500</v>
      </c>
      <c r="H2476">
        <v>250000</v>
      </c>
      <c r="I2476" s="10">
        <v>100000</v>
      </c>
      <c r="J2476">
        <f t="shared" si="39"/>
        <v>472</v>
      </c>
    </row>
    <row r="2477" spans="1:10">
      <c r="A2477" s="4" t="s">
        <v>1106</v>
      </c>
      <c r="B2477" s="4">
        <v>1185732</v>
      </c>
      <c r="C2477" s="5">
        <v>44358</v>
      </c>
      <c r="D2477" s="4" t="s">
        <v>535</v>
      </c>
      <c r="E2477" s="12" t="s">
        <v>1086</v>
      </c>
      <c r="F2477" s="13">
        <v>650</v>
      </c>
      <c r="G2477">
        <v>500</v>
      </c>
      <c r="H2477">
        <v>325000</v>
      </c>
      <c r="I2477" s="10">
        <v>113750</v>
      </c>
      <c r="J2477">
        <f t="shared" si="39"/>
        <v>472</v>
      </c>
    </row>
    <row r="2478" spans="1:10">
      <c r="A2478" s="4" t="s">
        <v>1106</v>
      </c>
      <c r="B2478" s="4">
        <v>1185732</v>
      </c>
      <c r="C2478" s="5">
        <v>44358</v>
      </c>
      <c r="D2478" s="4" t="s">
        <v>535</v>
      </c>
      <c r="E2478" s="12" t="s">
        <v>1086</v>
      </c>
      <c r="F2478" s="13">
        <v>700</v>
      </c>
      <c r="G2478">
        <v>675</v>
      </c>
      <c r="H2478">
        <v>472500</v>
      </c>
      <c r="I2478" s="10">
        <v>236250</v>
      </c>
      <c r="J2478">
        <f t="shared" si="39"/>
        <v>472</v>
      </c>
    </row>
    <row r="2479" spans="1:10">
      <c r="A2479" s="4" t="s">
        <v>1106</v>
      </c>
      <c r="B2479" s="4">
        <v>1185732</v>
      </c>
      <c r="C2479" s="5">
        <v>44386</v>
      </c>
      <c r="D2479" s="4" t="s">
        <v>535</v>
      </c>
      <c r="E2479" s="12" t="s">
        <v>1087</v>
      </c>
      <c r="F2479" s="13">
        <v>650</v>
      </c>
      <c r="G2479">
        <v>900</v>
      </c>
      <c r="H2479">
        <v>585000</v>
      </c>
      <c r="I2479" s="10">
        <v>234000</v>
      </c>
      <c r="J2479">
        <f t="shared" si="39"/>
        <v>472</v>
      </c>
    </row>
    <row r="2480" spans="1:10">
      <c r="A2480" s="4" t="s">
        <v>1106</v>
      </c>
      <c r="B2480" s="4">
        <v>1185732</v>
      </c>
      <c r="C2480" s="5">
        <v>44386</v>
      </c>
      <c r="D2480" s="4" t="s">
        <v>535</v>
      </c>
      <c r="E2480" s="12" t="s">
        <v>1087</v>
      </c>
      <c r="F2480" s="13">
        <v>600</v>
      </c>
      <c r="G2480">
        <v>650</v>
      </c>
      <c r="H2480">
        <v>390000</v>
      </c>
      <c r="I2480" s="10">
        <v>136500</v>
      </c>
      <c r="J2480">
        <f t="shared" si="39"/>
        <v>472</v>
      </c>
    </row>
    <row r="2481" spans="1:10">
      <c r="A2481" s="4" t="s">
        <v>1106</v>
      </c>
      <c r="B2481" s="4">
        <v>1185732</v>
      </c>
      <c r="C2481" s="5">
        <v>44386</v>
      </c>
      <c r="D2481" s="4" t="s">
        <v>535</v>
      </c>
      <c r="E2481" s="12" t="s">
        <v>1086</v>
      </c>
      <c r="F2481" s="13">
        <v>550</v>
      </c>
      <c r="G2481">
        <v>575</v>
      </c>
      <c r="H2481">
        <v>316250</v>
      </c>
      <c r="I2481" s="10">
        <v>126500</v>
      </c>
      <c r="J2481">
        <f t="shared" si="39"/>
        <v>472</v>
      </c>
    </row>
    <row r="2482" spans="1:10">
      <c r="A2482" s="4" t="s">
        <v>1106</v>
      </c>
      <c r="B2482" s="4">
        <v>1185732</v>
      </c>
      <c r="C2482" s="5">
        <v>44386</v>
      </c>
      <c r="D2482" s="4" t="s">
        <v>535</v>
      </c>
      <c r="E2482" s="12" t="s">
        <v>1087</v>
      </c>
      <c r="F2482" s="13">
        <v>550</v>
      </c>
      <c r="G2482">
        <v>525</v>
      </c>
      <c r="H2482">
        <v>288750</v>
      </c>
      <c r="I2482" s="10">
        <v>115500</v>
      </c>
      <c r="J2482">
        <f t="shared" si="39"/>
        <v>472</v>
      </c>
    </row>
    <row r="2483" spans="1:10">
      <c r="A2483" s="4" t="s">
        <v>1106</v>
      </c>
      <c r="B2483" s="4">
        <v>1185732</v>
      </c>
      <c r="C2483" s="5">
        <v>44386</v>
      </c>
      <c r="D2483" s="4" t="s">
        <v>535</v>
      </c>
      <c r="E2483" s="12" t="s">
        <v>1087</v>
      </c>
      <c r="F2483" s="13">
        <v>650</v>
      </c>
      <c r="G2483">
        <v>550</v>
      </c>
      <c r="H2483">
        <v>357500</v>
      </c>
      <c r="I2483" s="10">
        <v>125125</v>
      </c>
      <c r="J2483">
        <f t="shared" si="39"/>
        <v>472</v>
      </c>
    </row>
    <row r="2484" spans="1:10">
      <c r="A2484" s="4" t="s">
        <v>1106</v>
      </c>
      <c r="B2484" s="4">
        <v>1185732</v>
      </c>
      <c r="C2484" s="5">
        <v>44386</v>
      </c>
      <c r="D2484" s="4" t="s">
        <v>535</v>
      </c>
      <c r="E2484" s="12" t="s">
        <v>1088</v>
      </c>
      <c r="F2484" s="13">
        <v>700</v>
      </c>
      <c r="G2484">
        <v>725</v>
      </c>
      <c r="H2484">
        <v>507500</v>
      </c>
      <c r="I2484" s="10">
        <v>253750</v>
      </c>
      <c r="J2484">
        <f t="shared" si="39"/>
        <v>472</v>
      </c>
    </row>
    <row r="2485" spans="1:10">
      <c r="A2485" s="4" t="s">
        <v>1106</v>
      </c>
      <c r="B2485" s="4">
        <v>1185732</v>
      </c>
      <c r="C2485" s="5">
        <v>44418</v>
      </c>
      <c r="D2485" s="4" t="s">
        <v>535</v>
      </c>
      <c r="E2485" s="12" t="s">
        <v>1087</v>
      </c>
      <c r="F2485" s="13">
        <v>650</v>
      </c>
      <c r="G2485">
        <v>875</v>
      </c>
      <c r="H2485">
        <v>568750</v>
      </c>
      <c r="I2485" s="10">
        <v>227500</v>
      </c>
      <c r="J2485">
        <f t="shared" si="39"/>
        <v>472</v>
      </c>
    </row>
    <row r="2486" spans="1:10">
      <c r="A2486" s="4" t="s">
        <v>1106</v>
      </c>
      <c r="B2486" s="4">
        <v>1185732</v>
      </c>
      <c r="C2486" s="5">
        <v>44418</v>
      </c>
      <c r="D2486" s="4" t="s">
        <v>535</v>
      </c>
      <c r="E2486" s="12" t="s">
        <v>1088</v>
      </c>
      <c r="F2486" s="13">
        <v>600</v>
      </c>
      <c r="G2486">
        <v>650</v>
      </c>
      <c r="H2486">
        <v>390000</v>
      </c>
      <c r="I2486" s="10">
        <v>136500</v>
      </c>
      <c r="J2486">
        <f t="shared" si="39"/>
        <v>472</v>
      </c>
    </row>
    <row r="2487" spans="1:10">
      <c r="A2487" s="4" t="s">
        <v>1106</v>
      </c>
      <c r="B2487" s="4">
        <v>1185732</v>
      </c>
      <c r="C2487" s="5">
        <v>44418</v>
      </c>
      <c r="D2487" s="4" t="s">
        <v>535</v>
      </c>
      <c r="E2487" s="12" t="s">
        <v>1087</v>
      </c>
      <c r="F2487" s="13">
        <v>550</v>
      </c>
      <c r="G2487">
        <v>575</v>
      </c>
      <c r="H2487">
        <v>316250</v>
      </c>
      <c r="I2487" s="10">
        <v>126500</v>
      </c>
      <c r="J2487">
        <f t="shared" si="39"/>
        <v>472</v>
      </c>
    </row>
    <row r="2488" spans="1:10">
      <c r="A2488" s="4" t="s">
        <v>1106</v>
      </c>
      <c r="B2488" s="4">
        <v>1185732</v>
      </c>
      <c r="C2488" s="5">
        <v>44418</v>
      </c>
      <c r="D2488" s="4" t="s">
        <v>535</v>
      </c>
      <c r="E2488" s="12" t="s">
        <v>1087</v>
      </c>
      <c r="F2488" s="13">
        <v>450</v>
      </c>
      <c r="G2488">
        <v>525</v>
      </c>
      <c r="H2488">
        <v>236250</v>
      </c>
      <c r="I2488" s="10">
        <v>94500</v>
      </c>
      <c r="J2488">
        <f t="shared" si="39"/>
        <v>472</v>
      </c>
    </row>
    <row r="2489" spans="1:10">
      <c r="A2489" s="4" t="s">
        <v>1106</v>
      </c>
      <c r="B2489" s="4">
        <v>1185732</v>
      </c>
      <c r="C2489" s="5">
        <v>44418</v>
      </c>
      <c r="D2489" s="4" t="s">
        <v>535</v>
      </c>
      <c r="E2489" s="12" t="s">
        <v>1087</v>
      </c>
      <c r="F2489" s="13">
        <v>550</v>
      </c>
      <c r="G2489">
        <v>500</v>
      </c>
      <c r="H2489">
        <v>275000</v>
      </c>
      <c r="I2489" s="10">
        <v>96250</v>
      </c>
      <c r="J2489">
        <f t="shared" si="39"/>
        <v>472</v>
      </c>
    </row>
    <row r="2490" spans="1:10">
      <c r="A2490" s="4" t="s">
        <v>1106</v>
      </c>
      <c r="B2490" s="4">
        <v>1185732</v>
      </c>
      <c r="C2490" s="5">
        <v>44418</v>
      </c>
      <c r="D2490" s="4" t="s">
        <v>535</v>
      </c>
      <c r="E2490" s="12" t="s">
        <v>1087</v>
      </c>
      <c r="F2490" s="13">
        <v>600</v>
      </c>
      <c r="G2490">
        <v>675</v>
      </c>
      <c r="H2490">
        <v>405000</v>
      </c>
      <c r="I2490" s="10">
        <v>202500</v>
      </c>
      <c r="J2490">
        <f t="shared" si="39"/>
        <v>472</v>
      </c>
    </row>
    <row r="2491" spans="1:10">
      <c r="A2491" s="4" t="s">
        <v>1106</v>
      </c>
      <c r="B2491" s="4">
        <v>1185732</v>
      </c>
      <c r="C2491" s="5">
        <v>44448</v>
      </c>
      <c r="D2491" s="4" t="s">
        <v>535</v>
      </c>
      <c r="E2491" s="12" t="s">
        <v>1087</v>
      </c>
      <c r="F2491" s="13">
        <v>550</v>
      </c>
      <c r="G2491">
        <v>775</v>
      </c>
      <c r="H2491">
        <v>426250</v>
      </c>
      <c r="I2491" s="10">
        <v>170500</v>
      </c>
      <c r="J2491">
        <f t="shared" si="39"/>
        <v>472</v>
      </c>
    </row>
    <row r="2492" spans="1:10">
      <c r="A2492" s="4" t="s">
        <v>1106</v>
      </c>
      <c r="B2492" s="4">
        <v>1185732</v>
      </c>
      <c r="C2492" s="5">
        <v>44448</v>
      </c>
      <c r="D2492" s="4" t="s">
        <v>535</v>
      </c>
      <c r="E2492" s="12" t="s">
        <v>1087</v>
      </c>
      <c r="F2492" s="13">
        <v>500</v>
      </c>
      <c r="G2492">
        <v>575</v>
      </c>
      <c r="H2492">
        <v>287500</v>
      </c>
      <c r="I2492" s="10">
        <v>100625</v>
      </c>
      <c r="J2492">
        <f t="shared" si="39"/>
        <v>472</v>
      </c>
    </row>
    <row r="2493" spans="1:10">
      <c r="A2493" s="4" t="s">
        <v>1106</v>
      </c>
      <c r="B2493" s="4">
        <v>1185732</v>
      </c>
      <c r="C2493" s="5">
        <v>44448</v>
      </c>
      <c r="D2493" s="4" t="s">
        <v>535</v>
      </c>
      <c r="E2493" s="12" t="s">
        <v>1087</v>
      </c>
      <c r="F2493" s="13">
        <v>250</v>
      </c>
      <c r="G2493">
        <v>475</v>
      </c>
      <c r="H2493">
        <v>118750</v>
      </c>
      <c r="I2493" s="10">
        <v>47500</v>
      </c>
      <c r="J2493">
        <f t="shared" si="39"/>
        <v>472</v>
      </c>
    </row>
    <row r="2494" spans="1:10">
      <c r="A2494" s="4" t="s">
        <v>1106</v>
      </c>
      <c r="B2494" s="4">
        <v>1185732</v>
      </c>
      <c r="C2494" s="5">
        <v>44448</v>
      </c>
      <c r="D2494" s="4" t="s">
        <v>535</v>
      </c>
      <c r="E2494" s="12" t="s">
        <v>1086</v>
      </c>
      <c r="F2494" s="13">
        <v>250</v>
      </c>
      <c r="G2494">
        <v>450</v>
      </c>
      <c r="H2494">
        <v>112500</v>
      </c>
      <c r="I2494" s="10">
        <v>45000</v>
      </c>
      <c r="J2494">
        <f t="shared" si="39"/>
        <v>472</v>
      </c>
    </row>
    <row r="2495" spans="1:10">
      <c r="A2495" s="4" t="s">
        <v>1106</v>
      </c>
      <c r="B2495" s="4">
        <v>1185732</v>
      </c>
      <c r="C2495" s="5">
        <v>44448</v>
      </c>
      <c r="D2495" s="4" t="s">
        <v>535</v>
      </c>
      <c r="E2495" s="12" t="s">
        <v>1086</v>
      </c>
      <c r="F2495" s="13">
        <v>350</v>
      </c>
      <c r="G2495">
        <v>450</v>
      </c>
      <c r="H2495">
        <v>157500</v>
      </c>
      <c r="I2495" s="10">
        <v>55125</v>
      </c>
      <c r="J2495">
        <f t="shared" si="39"/>
        <v>472</v>
      </c>
    </row>
    <row r="2496" spans="1:10">
      <c r="A2496" s="4" t="s">
        <v>1106</v>
      </c>
      <c r="B2496" s="4">
        <v>1185732</v>
      </c>
      <c r="C2496" s="5">
        <v>44448</v>
      </c>
      <c r="D2496" s="4" t="s">
        <v>535</v>
      </c>
      <c r="E2496" s="12" t="s">
        <v>1087</v>
      </c>
      <c r="F2496" s="13">
        <v>400</v>
      </c>
      <c r="G2496">
        <v>550</v>
      </c>
      <c r="H2496">
        <v>220000</v>
      </c>
      <c r="I2496" s="10">
        <v>110000</v>
      </c>
      <c r="J2496">
        <f t="shared" si="39"/>
        <v>472</v>
      </c>
    </row>
    <row r="2497" spans="1:10">
      <c r="A2497" s="4" t="s">
        <v>1106</v>
      </c>
      <c r="B2497" s="4">
        <v>1185732</v>
      </c>
      <c r="C2497" s="5">
        <v>44480</v>
      </c>
      <c r="D2497" s="4" t="s">
        <v>535</v>
      </c>
      <c r="E2497" s="12" t="s">
        <v>1086</v>
      </c>
      <c r="F2497" s="13">
        <v>400</v>
      </c>
      <c r="G2497">
        <v>725</v>
      </c>
      <c r="H2497">
        <v>290000</v>
      </c>
      <c r="I2497" s="10">
        <v>116000</v>
      </c>
      <c r="J2497">
        <f t="shared" si="39"/>
        <v>472</v>
      </c>
    </row>
    <row r="2498" spans="1:10">
      <c r="A2498" s="4" t="s">
        <v>1106</v>
      </c>
      <c r="B2498" s="4">
        <v>1185732</v>
      </c>
      <c r="C2498" s="5">
        <v>44480</v>
      </c>
      <c r="D2498" s="4" t="s">
        <v>535</v>
      </c>
      <c r="E2498" s="12" t="s">
        <v>1087</v>
      </c>
      <c r="F2498" s="13">
        <v>300</v>
      </c>
      <c r="G2498">
        <v>550</v>
      </c>
      <c r="H2498">
        <v>165000</v>
      </c>
      <c r="I2498" s="10">
        <v>57750</v>
      </c>
      <c r="J2498">
        <f t="shared" si="39"/>
        <v>472</v>
      </c>
    </row>
  </sheetData>
  <autoFilter ref="A3:J2498" xr:uid="{098E7CA2-9C87-4DBF-94C1-BBC7DBC90A1C}"/>
  <mergeCells count="2">
    <mergeCell ref="C1:F1"/>
    <mergeCell ref="M7:Z7"/>
  </mergeCells>
  <conditionalFormatting sqref="M9:M14">
    <cfRule type="dataBar" priority="1">
      <dataBar>
        <cfvo type="min"/>
        <cfvo type="max"/>
        <color rgb="FF63C384"/>
      </dataBar>
      <extLst>
        <ext xmlns:x14="http://schemas.microsoft.com/office/spreadsheetml/2009/9/main" uri="{B025F937-C7B1-47D3-B67F-A62EFF666E3E}">
          <x14:id>{0FBF5623-90BC-4B85-A37D-33FEE095B561}</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0FBF5623-90BC-4B85-A37D-33FEE095B561}">
            <x14:dataBar minLength="0" maxLength="100" gradient="0">
              <x14:cfvo type="autoMin"/>
              <x14:cfvo type="autoMax"/>
              <x14:negativeFillColor rgb="FFFF0000"/>
              <x14:axisColor rgb="FF000000"/>
            </x14:dataBar>
          </x14:cfRule>
          <xm:sqref>M9:M14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922A8-F2CC-4F98-A00C-EFF7278DEB2C}">
  <dimension ref="A1:O2497"/>
  <sheetViews>
    <sheetView topLeftCell="H1" workbookViewId="0">
      <selection activeCell="L3" sqref="L3"/>
    </sheetView>
  </sheetViews>
  <sheetFormatPr defaultRowHeight="14.5"/>
  <cols>
    <col min="1" max="1" width="11.453125" bestFit="1" customWidth="1"/>
    <col min="2" max="2" width="19.90625" customWidth="1"/>
    <col min="3" max="3" width="15.7265625" bestFit="1" customWidth="1"/>
    <col min="4" max="4" width="11" bestFit="1" customWidth="1"/>
    <col min="5" max="5" width="24.08984375" bestFit="1" customWidth="1"/>
    <col min="6" max="6" width="16.7265625" bestFit="1" customWidth="1"/>
    <col min="7" max="7" width="13.7265625" bestFit="1" customWidth="1"/>
    <col min="8" max="8" width="14.26953125" bestFit="1" customWidth="1"/>
    <col min="9" max="9" width="19" bestFit="1" customWidth="1"/>
    <col min="10" max="10" width="24.26953125" bestFit="1" customWidth="1"/>
    <col min="11" max="11" width="16.26953125" bestFit="1" customWidth="1"/>
    <col min="12" max="12" width="30.1796875" bestFit="1" customWidth="1"/>
    <col min="13" max="13" width="16.81640625" bestFit="1" customWidth="1"/>
    <col min="14" max="14" width="17.453125" bestFit="1" customWidth="1"/>
    <col min="15" max="15" width="22.1796875" bestFit="1" customWidth="1"/>
  </cols>
  <sheetData>
    <row r="1" spans="1:15" ht="18.5">
      <c r="A1" s="175" t="s">
        <v>1115</v>
      </c>
      <c r="B1" s="175"/>
      <c r="C1" s="175"/>
      <c r="D1" s="175"/>
      <c r="E1" s="175"/>
      <c r="F1" s="175"/>
      <c r="G1" s="175"/>
      <c r="H1" s="175"/>
      <c r="I1" s="175"/>
      <c r="J1" s="175"/>
    </row>
    <row r="2" spans="1:15">
      <c r="A2" s="3" t="s">
        <v>1102</v>
      </c>
      <c r="B2" s="3" t="s">
        <v>2</v>
      </c>
      <c r="C2" s="3" t="s">
        <v>3</v>
      </c>
      <c r="D2" s="3" t="s">
        <v>4</v>
      </c>
      <c r="E2" s="3" t="s">
        <v>1098</v>
      </c>
      <c r="F2" s="3" t="s">
        <v>1099</v>
      </c>
      <c r="G2" s="3" t="s">
        <v>7</v>
      </c>
      <c r="H2" s="3" t="s">
        <v>1040</v>
      </c>
      <c r="I2" s="3" t="s">
        <v>8</v>
      </c>
      <c r="J2" s="3" t="s">
        <v>1116</v>
      </c>
      <c r="K2" s="3" t="s">
        <v>1117</v>
      </c>
      <c r="L2" s="3" t="s">
        <v>1118</v>
      </c>
    </row>
    <row r="3" spans="1:15">
      <c r="A3" s="4" t="s">
        <v>1103</v>
      </c>
      <c r="B3" s="4">
        <v>1185732</v>
      </c>
      <c r="C3" s="5">
        <v>43831</v>
      </c>
      <c r="D3" s="4" t="s">
        <v>14</v>
      </c>
      <c r="E3" s="12" t="s">
        <v>1086</v>
      </c>
      <c r="F3" s="13">
        <v>500</v>
      </c>
      <c r="G3">
        <v>1200</v>
      </c>
      <c r="H3">
        <v>600000</v>
      </c>
      <c r="I3" s="10">
        <v>300000</v>
      </c>
      <c r="J3" s="15">
        <f>SUMIFS(H$3:H$2497,D$3:D$2497,D3)</f>
        <v>80559500</v>
      </c>
      <c r="K3" s="44">
        <f>MAX(J3:J2497)</f>
        <v>259452250</v>
      </c>
      <c r="L3" t="str">
        <f>INDEX(D3:D2497, MATCH(MAX(J3:J2497), J3:J2497, 0))</f>
        <v>West</v>
      </c>
    </row>
    <row r="4" spans="1:15">
      <c r="A4" s="4" t="s">
        <v>1103</v>
      </c>
      <c r="B4" s="4">
        <v>1185732</v>
      </c>
      <c r="C4" s="5">
        <v>43832</v>
      </c>
      <c r="D4" s="4" t="s">
        <v>14</v>
      </c>
      <c r="E4" s="12" t="s">
        <v>1086</v>
      </c>
      <c r="F4" s="13">
        <v>500</v>
      </c>
      <c r="G4">
        <v>1000</v>
      </c>
      <c r="H4">
        <v>500000</v>
      </c>
      <c r="I4" s="10">
        <v>150000</v>
      </c>
      <c r="J4" s="15">
        <f t="shared" ref="J4:J67" si="0">SUMIFS(H$3:H$2497,D$3:D$2497,D4)</f>
        <v>80559500</v>
      </c>
    </row>
    <row r="5" spans="1:15">
      <c r="A5" s="4" t="s">
        <v>1103</v>
      </c>
      <c r="B5" s="4">
        <v>1185732</v>
      </c>
      <c r="C5" s="5">
        <v>43833</v>
      </c>
      <c r="D5" s="4" t="s">
        <v>14</v>
      </c>
      <c r="E5" s="12" t="s">
        <v>1088</v>
      </c>
      <c r="F5" s="13">
        <v>400</v>
      </c>
      <c r="G5">
        <v>1000</v>
      </c>
      <c r="H5">
        <v>400000</v>
      </c>
      <c r="I5" s="10">
        <v>140000</v>
      </c>
      <c r="J5" s="15">
        <f t="shared" si="0"/>
        <v>80559500</v>
      </c>
    </row>
    <row r="6" spans="1:15">
      <c r="A6" s="4" t="s">
        <v>1103</v>
      </c>
      <c r="B6" s="4">
        <v>1185732</v>
      </c>
      <c r="C6" s="5">
        <v>43834</v>
      </c>
      <c r="D6" s="4" t="s">
        <v>14</v>
      </c>
      <c r="E6" s="12" t="s">
        <v>1088</v>
      </c>
      <c r="F6" s="13">
        <v>450</v>
      </c>
      <c r="G6">
        <v>850</v>
      </c>
      <c r="H6">
        <v>382500</v>
      </c>
      <c r="I6" s="10">
        <v>133875</v>
      </c>
      <c r="J6" s="15">
        <f t="shared" si="0"/>
        <v>80559500</v>
      </c>
    </row>
    <row r="7" spans="1:15">
      <c r="A7" s="4" t="s">
        <v>1103</v>
      </c>
      <c r="B7" s="4">
        <v>1185732</v>
      </c>
      <c r="C7" s="5">
        <v>43835</v>
      </c>
      <c r="D7" s="4" t="s">
        <v>14</v>
      </c>
      <c r="E7" s="12" t="s">
        <v>1088</v>
      </c>
      <c r="F7" s="13">
        <v>600</v>
      </c>
      <c r="G7">
        <v>900</v>
      </c>
      <c r="H7">
        <v>540000</v>
      </c>
      <c r="I7" s="10">
        <v>162000</v>
      </c>
      <c r="J7" s="15">
        <f t="shared" si="0"/>
        <v>80559500</v>
      </c>
    </row>
    <row r="8" spans="1:15">
      <c r="A8" s="4" t="s">
        <v>1103</v>
      </c>
      <c r="B8" s="4">
        <v>1185732</v>
      </c>
      <c r="C8" s="5">
        <v>43836</v>
      </c>
      <c r="D8" s="4" t="s">
        <v>14</v>
      </c>
      <c r="E8" s="12" t="s">
        <v>1087</v>
      </c>
      <c r="F8" s="13">
        <v>500</v>
      </c>
      <c r="G8">
        <v>1000</v>
      </c>
      <c r="H8">
        <v>500000</v>
      </c>
      <c r="I8" s="10">
        <v>125000</v>
      </c>
      <c r="J8" s="15">
        <f t="shared" si="0"/>
        <v>80559500</v>
      </c>
    </row>
    <row r="9" spans="1:15">
      <c r="A9" s="4" t="s">
        <v>1103</v>
      </c>
      <c r="B9" s="4">
        <v>1185732</v>
      </c>
      <c r="C9" s="5">
        <v>43837</v>
      </c>
      <c r="D9" s="4" t="s">
        <v>14</v>
      </c>
      <c r="E9" s="12" t="s">
        <v>1087</v>
      </c>
      <c r="F9" s="13">
        <v>500</v>
      </c>
      <c r="G9">
        <v>1250</v>
      </c>
      <c r="H9">
        <v>625000</v>
      </c>
      <c r="I9" s="10">
        <v>312500</v>
      </c>
      <c r="J9" s="15">
        <f t="shared" si="0"/>
        <v>80559500</v>
      </c>
      <c r="L9" s="52" t="s">
        <v>1119</v>
      </c>
      <c r="M9" s="52" t="s">
        <v>1062</v>
      </c>
      <c r="N9" s="53" t="s">
        <v>1120</v>
      </c>
      <c r="O9" s="53" t="s">
        <v>1121</v>
      </c>
    </row>
    <row r="10" spans="1:15">
      <c r="A10" s="4" t="s">
        <v>1103</v>
      </c>
      <c r="B10" s="4">
        <v>1185732</v>
      </c>
      <c r="C10" s="5">
        <v>43838</v>
      </c>
      <c r="D10" s="4" t="s">
        <v>14</v>
      </c>
      <c r="E10" s="12" t="s">
        <v>1087</v>
      </c>
      <c r="F10" s="13">
        <v>500</v>
      </c>
      <c r="G10">
        <v>900</v>
      </c>
      <c r="H10">
        <v>450000</v>
      </c>
      <c r="I10" s="10">
        <v>135000</v>
      </c>
      <c r="J10" s="15">
        <f t="shared" si="0"/>
        <v>80559500</v>
      </c>
      <c r="L10" s="54" t="s">
        <v>535</v>
      </c>
      <c r="M10" s="53">
        <v>178515</v>
      </c>
      <c r="N10" s="53">
        <v>77448250</v>
      </c>
      <c r="O10" s="53">
        <v>31264412.5</v>
      </c>
    </row>
    <row r="11" spans="1:15">
      <c r="A11" s="4" t="s">
        <v>1103</v>
      </c>
      <c r="B11" s="4">
        <v>1185732</v>
      </c>
      <c r="C11" s="5">
        <v>43851</v>
      </c>
      <c r="D11" s="4" t="s">
        <v>14</v>
      </c>
      <c r="E11" s="12" t="s">
        <v>1087</v>
      </c>
      <c r="F11" s="13">
        <v>400</v>
      </c>
      <c r="G11">
        <v>950</v>
      </c>
      <c r="H11">
        <v>380000</v>
      </c>
      <c r="I11" s="10">
        <v>133000</v>
      </c>
      <c r="J11" s="15">
        <f t="shared" si="0"/>
        <v>80559500</v>
      </c>
      <c r="L11" s="55" t="s">
        <v>1103</v>
      </c>
      <c r="M11" s="53">
        <v>112425</v>
      </c>
      <c r="N11" s="53">
        <v>48020750</v>
      </c>
      <c r="O11" s="53">
        <v>19583600</v>
      </c>
    </row>
    <row r="12" spans="1:15">
      <c r="A12" s="4" t="s">
        <v>1103</v>
      </c>
      <c r="B12" s="4">
        <v>1185732</v>
      </c>
      <c r="C12" s="5">
        <v>43852</v>
      </c>
      <c r="D12" s="4" t="s">
        <v>14</v>
      </c>
      <c r="E12" s="12" t="s">
        <v>1087</v>
      </c>
      <c r="F12" s="13">
        <v>450</v>
      </c>
      <c r="G12">
        <v>825</v>
      </c>
      <c r="H12">
        <v>371250</v>
      </c>
      <c r="I12" s="10">
        <v>129937.5</v>
      </c>
      <c r="J12" s="15">
        <f t="shared" si="0"/>
        <v>80559500</v>
      </c>
      <c r="L12" s="55" t="s">
        <v>1107</v>
      </c>
      <c r="M12" s="53">
        <v>32800</v>
      </c>
      <c r="N12" s="53">
        <v>15376250</v>
      </c>
      <c r="O12" s="53">
        <v>6063500</v>
      </c>
    </row>
    <row r="13" spans="1:15">
      <c r="A13" s="4" t="s">
        <v>1103</v>
      </c>
      <c r="B13" s="4">
        <v>1185732</v>
      </c>
      <c r="C13" s="5">
        <v>43853</v>
      </c>
      <c r="D13" s="4" t="s">
        <v>14</v>
      </c>
      <c r="E13" s="12" t="s">
        <v>1086</v>
      </c>
      <c r="F13" s="13">
        <v>600</v>
      </c>
      <c r="G13">
        <v>900</v>
      </c>
      <c r="H13">
        <v>540000</v>
      </c>
      <c r="I13" s="10">
        <v>162000</v>
      </c>
      <c r="J13" s="15">
        <f t="shared" si="0"/>
        <v>80559500</v>
      </c>
      <c r="L13" s="55" t="s">
        <v>1105</v>
      </c>
      <c r="M13" s="53">
        <v>7200</v>
      </c>
      <c r="N13" s="53">
        <v>2025000</v>
      </c>
      <c r="O13" s="53">
        <v>758375</v>
      </c>
    </row>
    <row r="14" spans="1:15">
      <c r="A14" s="4" t="s">
        <v>1103</v>
      </c>
      <c r="B14" s="4">
        <v>1185732</v>
      </c>
      <c r="C14" s="5">
        <v>43854</v>
      </c>
      <c r="D14" s="4" t="s">
        <v>14</v>
      </c>
      <c r="E14" s="12" t="s">
        <v>1086</v>
      </c>
      <c r="F14" s="13">
        <v>500</v>
      </c>
      <c r="G14">
        <v>1000</v>
      </c>
      <c r="H14">
        <v>500000</v>
      </c>
      <c r="I14" s="10">
        <v>125000</v>
      </c>
      <c r="J14" s="15">
        <f t="shared" si="0"/>
        <v>80559500</v>
      </c>
      <c r="L14" s="55" t="s">
        <v>1106</v>
      </c>
      <c r="M14" s="53">
        <v>26090</v>
      </c>
      <c r="N14" s="53">
        <v>12026250</v>
      </c>
      <c r="O14" s="53">
        <v>4858937.5</v>
      </c>
    </row>
    <row r="15" spans="1:15">
      <c r="A15" s="4" t="s">
        <v>1103</v>
      </c>
      <c r="B15" s="4">
        <v>1185732</v>
      </c>
      <c r="C15" s="5">
        <v>43855</v>
      </c>
      <c r="D15" s="4" t="s">
        <v>14</v>
      </c>
      <c r="E15" s="12" t="s">
        <v>1086</v>
      </c>
      <c r="F15" s="13">
        <v>500</v>
      </c>
      <c r="G15">
        <v>1220</v>
      </c>
      <c r="H15">
        <v>610000</v>
      </c>
      <c r="I15" s="10">
        <v>305000</v>
      </c>
      <c r="J15" s="15">
        <f t="shared" si="0"/>
        <v>80559500</v>
      </c>
      <c r="L15" s="54" t="s">
        <v>14</v>
      </c>
      <c r="M15" s="53">
        <v>149665</v>
      </c>
      <c r="N15" s="53">
        <v>80559500</v>
      </c>
      <c r="O15" s="53">
        <v>29212012.5</v>
      </c>
    </row>
    <row r="16" spans="1:15">
      <c r="A16" s="4" t="s">
        <v>1103</v>
      </c>
      <c r="B16" s="4">
        <v>1185732</v>
      </c>
      <c r="C16" s="5">
        <v>43856</v>
      </c>
      <c r="D16" s="4" t="s">
        <v>14</v>
      </c>
      <c r="E16" s="12" t="s">
        <v>1087</v>
      </c>
      <c r="F16" s="13">
        <v>500</v>
      </c>
      <c r="G16">
        <v>925</v>
      </c>
      <c r="H16">
        <v>462500</v>
      </c>
      <c r="I16" s="10">
        <v>138750</v>
      </c>
      <c r="J16" s="15">
        <f t="shared" si="0"/>
        <v>80559500</v>
      </c>
      <c r="L16" s="55" t="s">
        <v>1108</v>
      </c>
      <c r="M16" s="53">
        <v>16210</v>
      </c>
      <c r="N16" s="53">
        <v>8392500</v>
      </c>
      <c r="O16" s="53">
        <v>2943612.5</v>
      </c>
    </row>
    <row r="17" spans="1:15">
      <c r="A17" s="4" t="s">
        <v>1103</v>
      </c>
      <c r="B17" s="4">
        <v>1185732</v>
      </c>
      <c r="C17" s="5">
        <v>43857</v>
      </c>
      <c r="D17" s="4" t="s">
        <v>14</v>
      </c>
      <c r="E17" s="12" t="s">
        <v>1087</v>
      </c>
      <c r="F17" s="13">
        <v>400</v>
      </c>
      <c r="G17">
        <v>950</v>
      </c>
      <c r="H17">
        <v>380000</v>
      </c>
      <c r="I17" s="10">
        <v>133000</v>
      </c>
      <c r="J17" s="15">
        <f t="shared" si="0"/>
        <v>80559500</v>
      </c>
      <c r="L17" s="55" t="s">
        <v>1103</v>
      </c>
      <c r="M17" s="53">
        <v>60800</v>
      </c>
      <c r="N17" s="53">
        <v>33006000</v>
      </c>
      <c r="O17" s="53">
        <v>12047362.5</v>
      </c>
    </row>
    <row r="18" spans="1:15">
      <c r="A18" s="4" t="s">
        <v>1103</v>
      </c>
      <c r="B18" s="4">
        <v>1185732</v>
      </c>
      <c r="C18" s="5">
        <v>43858</v>
      </c>
      <c r="D18" s="4" t="s">
        <v>14</v>
      </c>
      <c r="E18" s="12" t="s">
        <v>1087</v>
      </c>
      <c r="F18" s="13">
        <v>450</v>
      </c>
      <c r="G18">
        <v>800</v>
      </c>
      <c r="H18">
        <v>360000</v>
      </c>
      <c r="I18" s="10">
        <v>126000</v>
      </c>
      <c r="J18" s="15">
        <f t="shared" si="0"/>
        <v>80559500</v>
      </c>
      <c r="L18" s="55" t="s">
        <v>1105</v>
      </c>
      <c r="M18" s="53">
        <v>3200</v>
      </c>
      <c r="N18" s="53">
        <v>1030000</v>
      </c>
      <c r="O18" s="53">
        <v>385000</v>
      </c>
    </row>
    <row r="19" spans="1:15">
      <c r="A19" s="4" t="s">
        <v>1103</v>
      </c>
      <c r="B19" s="4">
        <v>1185732</v>
      </c>
      <c r="C19" s="5">
        <v>43859</v>
      </c>
      <c r="D19" s="4" t="s">
        <v>14</v>
      </c>
      <c r="E19" s="12" t="s">
        <v>1087</v>
      </c>
      <c r="F19" s="13">
        <v>600</v>
      </c>
      <c r="G19">
        <v>850</v>
      </c>
      <c r="H19">
        <v>510000</v>
      </c>
      <c r="I19" s="10">
        <v>153000</v>
      </c>
      <c r="J19" s="15">
        <f t="shared" si="0"/>
        <v>80559500</v>
      </c>
      <c r="L19" s="55" t="s">
        <v>1104</v>
      </c>
      <c r="M19" s="53">
        <v>32170</v>
      </c>
      <c r="N19" s="53">
        <v>18399750</v>
      </c>
      <c r="O19" s="53">
        <v>6398287.5</v>
      </c>
    </row>
    <row r="20" spans="1:15">
      <c r="A20" s="4" t="s">
        <v>1103</v>
      </c>
      <c r="B20" s="4">
        <v>1185732</v>
      </c>
      <c r="C20" s="5">
        <v>43860</v>
      </c>
      <c r="D20" s="4" t="s">
        <v>14</v>
      </c>
      <c r="E20" s="12" t="s">
        <v>1086</v>
      </c>
      <c r="F20" s="13">
        <v>500</v>
      </c>
      <c r="G20">
        <v>950</v>
      </c>
      <c r="H20">
        <v>475000</v>
      </c>
      <c r="I20" s="10">
        <v>118750</v>
      </c>
      <c r="J20" s="15">
        <f t="shared" si="0"/>
        <v>80559500</v>
      </c>
      <c r="L20" s="55" t="s">
        <v>1106</v>
      </c>
      <c r="M20" s="53">
        <v>37285</v>
      </c>
      <c r="N20" s="53">
        <v>19731250</v>
      </c>
      <c r="O20" s="53">
        <v>7437750</v>
      </c>
    </row>
    <row r="21" spans="1:15">
      <c r="A21" s="4" t="s">
        <v>1103</v>
      </c>
      <c r="B21" s="4">
        <v>1185732</v>
      </c>
      <c r="C21" s="5">
        <v>43861</v>
      </c>
      <c r="D21" s="4" t="s">
        <v>14</v>
      </c>
      <c r="E21" s="12" t="s">
        <v>1086</v>
      </c>
      <c r="F21" s="13">
        <v>500</v>
      </c>
      <c r="G21">
        <v>1200</v>
      </c>
      <c r="H21">
        <v>600000</v>
      </c>
      <c r="I21" s="10">
        <v>300000</v>
      </c>
      <c r="J21" s="15">
        <f t="shared" si="0"/>
        <v>80559500</v>
      </c>
      <c r="L21" s="54" t="s">
        <v>150</v>
      </c>
      <c r="M21" s="53">
        <v>216575</v>
      </c>
      <c r="N21" s="53">
        <v>100823750</v>
      </c>
      <c r="O21" s="53">
        <v>43168875</v>
      </c>
    </row>
    <row r="22" spans="1:15">
      <c r="A22" s="4" t="s">
        <v>1103</v>
      </c>
      <c r="B22" s="4">
        <v>1185732</v>
      </c>
      <c r="C22" s="5">
        <v>43862</v>
      </c>
      <c r="D22" s="4" t="s">
        <v>14</v>
      </c>
      <c r="E22" s="12" t="s">
        <v>1086</v>
      </c>
      <c r="F22" s="13">
        <v>500</v>
      </c>
      <c r="G22">
        <v>900</v>
      </c>
      <c r="H22">
        <v>450000</v>
      </c>
      <c r="I22" s="10">
        <v>135000</v>
      </c>
      <c r="J22" s="15">
        <f t="shared" si="0"/>
        <v>80559500</v>
      </c>
      <c r="L22" s="55" t="s">
        <v>1108</v>
      </c>
      <c r="M22" s="53">
        <v>1050</v>
      </c>
      <c r="N22" s="53">
        <v>390000</v>
      </c>
      <c r="O22" s="53">
        <v>138500</v>
      </c>
    </row>
    <row r="23" spans="1:15">
      <c r="A23" s="4" t="s">
        <v>1103</v>
      </c>
      <c r="B23" s="4">
        <v>1185732</v>
      </c>
      <c r="C23" s="5">
        <v>43863</v>
      </c>
      <c r="D23" s="4" t="s">
        <v>14</v>
      </c>
      <c r="E23" s="12" t="s">
        <v>1086</v>
      </c>
      <c r="F23" s="13">
        <v>400</v>
      </c>
      <c r="G23">
        <v>900</v>
      </c>
      <c r="H23">
        <v>360000</v>
      </c>
      <c r="I23" s="10">
        <v>126000</v>
      </c>
      <c r="J23" s="15">
        <f t="shared" si="0"/>
        <v>80559500</v>
      </c>
      <c r="L23" s="55" t="s">
        <v>1103</v>
      </c>
      <c r="M23" s="53">
        <v>25800</v>
      </c>
      <c r="N23" s="53">
        <v>16911250</v>
      </c>
      <c r="O23" s="53">
        <v>6732687.5</v>
      </c>
    </row>
    <row r="24" spans="1:15">
      <c r="A24" s="4" t="s">
        <v>1103</v>
      </c>
      <c r="B24" s="4">
        <v>1185732</v>
      </c>
      <c r="C24" s="5">
        <v>43864</v>
      </c>
      <c r="D24" s="4" t="s">
        <v>14</v>
      </c>
      <c r="E24" s="12" t="s">
        <v>1087</v>
      </c>
      <c r="F24" s="13">
        <v>450</v>
      </c>
      <c r="G24">
        <v>825</v>
      </c>
      <c r="H24">
        <v>371250</v>
      </c>
      <c r="I24" s="10">
        <v>129937.5</v>
      </c>
      <c r="J24" s="15">
        <f t="shared" si="0"/>
        <v>80559500</v>
      </c>
      <c r="L24" s="55" t="s">
        <v>1107</v>
      </c>
      <c r="M24" s="53">
        <v>12125</v>
      </c>
      <c r="N24" s="53">
        <v>6433750</v>
      </c>
      <c r="O24" s="53">
        <v>2448125</v>
      </c>
    </row>
    <row r="25" spans="1:15">
      <c r="A25" s="4" t="s">
        <v>1103</v>
      </c>
      <c r="B25" s="4">
        <v>1185732</v>
      </c>
      <c r="C25" s="5">
        <v>43865</v>
      </c>
      <c r="D25" s="4" t="s">
        <v>14</v>
      </c>
      <c r="E25" s="12" t="s">
        <v>1087</v>
      </c>
      <c r="F25" s="13">
        <v>600</v>
      </c>
      <c r="G25">
        <v>825</v>
      </c>
      <c r="H25">
        <v>495000</v>
      </c>
      <c r="I25" s="10">
        <v>148500</v>
      </c>
      <c r="J25" s="15">
        <f t="shared" si="0"/>
        <v>80559500</v>
      </c>
      <c r="L25" s="55" t="s">
        <v>1105</v>
      </c>
      <c r="M25" s="53">
        <v>134050</v>
      </c>
      <c r="N25" s="53">
        <v>57427500</v>
      </c>
      <c r="O25" s="53">
        <v>26329437.5</v>
      </c>
    </row>
    <row r="26" spans="1:15">
      <c r="A26" s="4" t="s">
        <v>1103</v>
      </c>
      <c r="B26" s="4">
        <v>1185732</v>
      </c>
      <c r="C26" s="5">
        <v>43866</v>
      </c>
      <c r="D26" s="4" t="s">
        <v>14</v>
      </c>
      <c r="E26" s="12" t="s">
        <v>1087</v>
      </c>
      <c r="F26" s="13">
        <v>500</v>
      </c>
      <c r="G26">
        <v>950</v>
      </c>
      <c r="H26">
        <v>475000</v>
      </c>
      <c r="I26" s="10">
        <v>118750</v>
      </c>
      <c r="J26" s="15">
        <f t="shared" si="0"/>
        <v>80559500</v>
      </c>
      <c r="L26" s="55" t="s">
        <v>1104</v>
      </c>
      <c r="M26" s="53">
        <v>40600</v>
      </c>
      <c r="N26" s="53">
        <v>18263750</v>
      </c>
      <c r="O26" s="53">
        <v>7104750</v>
      </c>
    </row>
    <row r="27" spans="1:15">
      <c r="A27" s="4" t="s">
        <v>1103</v>
      </c>
      <c r="B27" s="4">
        <v>1185732</v>
      </c>
      <c r="C27" s="5">
        <v>43867</v>
      </c>
      <c r="D27" s="4" t="s">
        <v>14</v>
      </c>
      <c r="E27" s="12" t="s">
        <v>1087</v>
      </c>
      <c r="F27" s="13">
        <v>600</v>
      </c>
      <c r="G27">
        <v>1220</v>
      </c>
      <c r="H27">
        <v>732000</v>
      </c>
      <c r="I27" s="10">
        <v>366000</v>
      </c>
      <c r="J27" s="15">
        <f t="shared" si="0"/>
        <v>80559500</v>
      </c>
      <c r="L27" s="55" t="s">
        <v>1106</v>
      </c>
      <c r="M27" s="53">
        <v>2950</v>
      </c>
      <c r="N27" s="53">
        <v>1397500</v>
      </c>
      <c r="O27" s="53">
        <v>415375</v>
      </c>
    </row>
    <row r="28" spans="1:15">
      <c r="A28" s="4" t="s">
        <v>1103</v>
      </c>
      <c r="B28" s="4">
        <v>1185732</v>
      </c>
      <c r="C28" s="5">
        <v>43868</v>
      </c>
      <c r="D28" s="4" t="s">
        <v>14</v>
      </c>
      <c r="E28" s="12" t="s">
        <v>1087</v>
      </c>
      <c r="F28" s="13">
        <v>550</v>
      </c>
      <c r="G28">
        <v>925</v>
      </c>
      <c r="H28">
        <v>508750</v>
      </c>
      <c r="I28" s="10">
        <v>152625</v>
      </c>
      <c r="J28" s="15">
        <f t="shared" si="0"/>
        <v>80559500</v>
      </c>
      <c r="L28" s="54" t="s">
        <v>984</v>
      </c>
      <c r="M28" s="53">
        <v>269730</v>
      </c>
      <c r="N28" s="53">
        <v>147739000</v>
      </c>
      <c r="O28" s="53">
        <v>54156475</v>
      </c>
    </row>
    <row r="29" spans="1:15">
      <c r="A29" s="4" t="s">
        <v>1103</v>
      </c>
      <c r="B29" s="4">
        <v>1185732</v>
      </c>
      <c r="C29" s="5">
        <v>43869</v>
      </c>
      <c r="D29" s="4" t="s">
        <v>14</v>
      </c>
      <c r="E29" s="12" t="s">
        <v>1086</v>
      </c>
      <c r="F29" s="13">
        <v>500</v>
      </c>
      <c r="G29">
        <v>900</v>
      </c>
      <c r="H29">
        <v>450000</v>
      </c>
      <c r="I29" s="10">
        <v>157500</v>
      </c>
      <c r="J29" s="15">
        <f t="shared" si="0"/>
        <v>80559500</v>
      </c>
      <c r="L29" s="55" t="s">
        <v>1103</v>
      </c>
      <c r="M29" s="53">
        <v>19820</v>
      </c>
      <c r="N29" s="53">
        <v>9447750</v>
      </c>
      <c r="O29" s="53">
        <v>3751612.5</v>
      </c>
    </row>
    <row r="30" spans="1:15">
      <c r="A30" s="4" t="s">
        <v>1103</v>
      </c>
      <c r="B30" s="4">
        <v>1185732</v>
      </c>
      <c r="C30" s="5">
        <v>43870</v>
      </c>
      <c r="D30" s="4" t="s">
        <v>14</v>
      </c>
      <c r="E30" s="12" t="s">
        <v>1087</v>
      </c>
      <c r="F30" s="13">
        <v>500</v>
      </c>
      <c r="G30">
        <v>850</v>
      </c>
      <c r="H30">
        <v>425000</v>
      </c>
      <c r="I30" s="10">
        <v>148750</v>
      </c>
      <c r="J30" s="15">
        <f t="shared" si="0"/>
        <v>80559500</v>
      </c>
      <c r="L30" s="55" t="s">
        <v>1107</v>
      </c>
      <c r="M30" s="53">
        <v>114900</v>
      </c>
      <c r="N30" s="53">
        <v>56863500</v>
      </c>
      <c r="O30" s="53">
        <v>21584337.5</v>
      </c>
    </row>
    <row r="31" spans="1:15">
      <c r="A31" s="4" t="s">
        <v>1103</v>
      </c>
      <c r="B31" s="4">
        <v>1185732</v>
      </c>
      <c r="C31" s="5">
        <v>43871</v>
      </c>
      <c r="D31" s="4" t="s">
        <v>14</v>
      </c>
      <c r="E31" s="12" t="s">
        <v>1086</v>
      </c>
      <c r="F31" s="13">
        <v>600</v>
      </c>
      <c r="G31">
        <v>875</v>
      </c>
      <c r="H31">
        <v>525000</v>
      </c>
      <c r="I31" s="10">
        <v>157500</v>
      </c>
      <c r="J31" s="15">
        <f t="shared" si="0"/>
        <v>80559500</v>
      </c>
      <c r="L31" s="55" t="s">
        <v>1105</v>
      </c>
      <c r="M31" s="53">
        <v>19370</v>
      </c>
      <c r="N31" s="53">
        <v>10898750</v>
      </c>
      <c r="O31" s="53">
        <v>3960500</v>
      </c>
    </row>
    <row r="32" spans="1:15">
      <c r="A32" s="4" t="s">
        <v>1103</v>
      </c>
      <c r="B32" s="4">
        <v>1185732</v>
      </c>
      <c r="C32" s="5">
        <v>43893</v>
      </c>
      <c r="D32" s="4" t="s">
        <v>14</v>
      </c>
      <c r="E32" s="12" t="s">
        <v>1087</v>
      </c>
      <c r="F32" s="13">
        <v>650</v>
      </c>
      <c r="G32">
        <v>1000</v>
      </c>
      <c r="H32">
        <v>650000</v>
      </c>
      <c r="I32" s="10">
        <v>162500</v>
      </c>
      <c r="J32" s="15">
        <f t="shared" si="0"/>
        <v>80559500</v>
      </c>
      <c r="L32" s="55" t="s">
        <v>1104</v>
      </c>
      <c r="M32" s="53">
        <v>58875</v>
      </c>
      <c r="N32" s="53">
        <v>40446250</v>
      </c>
      <c r="O32" s="53">
        <v>13297937.5</v>
      </c>
    </row>
    <row r="33" spans="1:15">
      <c r="A33" s="4" t="s">
        <v>1103</v>
      </c>
      <c r="B33" s="4">
        <v>1185732</v>
      </c>
      <c r="C33" s="5">
        <v>43894</v>
      </c>
      <c r="D33" s="4" t="s">
        <v>14</v>
      </c>
      <c r="E33" s="12" t="s">
        <v>1086</v>
      </c>
      <c r="F33" s="13">
        <v>600</v>
      </c>
      <c r="G33">
        <v>1250</v>
      </c>
      <c r="H33">
        <v>750000</v>
      </c>
      <c r="I33" s="10">
        <v>375000</v>
      </c>
      <c r="J33" s="15">
        <f t="shared" si="0"/>
        <v>80559500</v>
      </c>
      <c r="L33" s="55" t="s">
        <v>1106</v>
      </c>
      <c r="M33" s="53">
        <v>56765</v>
      </c>
      <c r="N33" s="53">
        <v>30082750</v>
      </c>
      <c r="O33" s="53">
        <v>11562087.5</v>
      </c>
    </row>
    <row r="34" spans="1:15">
      <c r="A34" s="4" t="s">
        <v>1103</v>
      </c>
      <c r="B34" s="4">
        <v>1185732</v>
      </c>
      <c r="C34" s="5">
        <v>43895</v>
      </c>
      <c r="D34" s="4" t="s">
        <v>14</v>
      </c>
      <c r="E34" s="12" t="s">
        <v>1087</v>
      </c>
      <c r="F34" s="13">
        <v>550</v>
      </c>
      <c r="G34">
        <v>1000</v>
      </c>
      <c r="H34">
        <v>550000</v>
      </c>
      <c r="I34" s="10">
        <v>165000</v>
      </c>
      <c r="J34" s="15">
        <f t="shared" si="0"/>
        <v>80559500</v>
      </c>
      <c r="L34" s="54" t="s">
        <v>283</v>
      </c>
      <c r="M34" s="53">
        <v>462505</v>
      </c>
      <c r="N34" s="53">
        <v>259452250</v>
      </c>
      <c r="O34" s="53">
        <v>85102025</v>
      </c>
    </row>
    <row r="35" spans="1:15">
      <c r="A35" s="4" t="s">
        <v>1103</v>
      </c>
      <c r="B35" s="4">
        <v>1185732</v>
      </c>
      <c r="C35" s="5">
        <v>43896</v>
      </c>
      <c r="D35" s="4" t="s">
        <v>14</v>
      </c>
      <c r="E35" s="12" t="s">
        <v>1089</v>
      </c>
      <c r="F35" s="13">
        <v>500.00000000000006</v>
      </c>
      <c r="G35">
        <v>925</v>
      </c>
      <c r="H35">
        <v>462500.00000000006</v>
      </c>
      <c r="I35" s="10">
        <v>161875</v>
      </c>
      <c r="J35" s="15">
        <f t="shared" si="0"/>
        <v>80559500</v>
      </c>
      <c r="L35" s="55" t="s">
        <v>1108</v>
      </c>
      <c r="M35" s="53">
        <v>20985</v>
      </c>
      <c r="N35" s="53">
        <v>13028250</v>
      </c>
      <c r="O35" s="53">
        <v>3999025</v>
      </c>
    </row>
    <row r="36" spans="1:15">
      <c r="A36" s="4" t="s">
        <v>1103</v>
      </c>
      <c r="B36" s="4">
        <v>1185732</v>
      </c>
      <c r="C36" s="5">
        <v>43897</v>
      </c>
      <c r="D36" s="4" t="s">
        <v>14</v>
      </c>
      <c r="E36" s="12" t="s">
        <v>1087</v>
      </c>
      <c r="F36" s="13">
        <v>500</v>
      </c>
      <c r="G36">
        <v>900</v>
      </c>
      <c r="H36">
        <v>450000</v>
      </c>
      <c r="I36" s="10">
        <v>157500</v>
      </c>
      <c r="J36" s="15">
        <f t="shared" si="0"/>
        <v>80559500</v>
      </c>
      <c r="L36" s="55" t="s">
        <v>1103</v>
      </c>
      <c r="M36" s="53">
        <v>85960</v>
      </c>
      <c r="N36" s="53">
        <v>44527000</v>
      </c>
      <c r="O36" s="53">
        <v>14828225</v>
      </c>
    </row>
    <row r="37" spans="1:15">
      <c r="A37" s="4" t="s">
        <v>1103</v>
      </c>
      <c r="B37" s="4">
        <v>1185732</v>
      </c>
      <c r="C37" s="5">
        <v>43898</v>
      </c>
      <c r="D37" s="4" t="s">
        <v>14</v>
      </c>
      <c r="E37" s="12" t="s">
        <v>1088</v>
      </c>
      <c r="F37" s="13">
        <v>600</v>
      </c>
      <c r="G37">
        <v>900</v>
      </c>
      <c r="H37">
        <v>540000</v>
      </c>
      <c r="I37" s="10">
        <v>162000</v>
      </c>
      <c r="J37" s="15">
        <f t="shared" si="0"/>
        <v>80559500</v>
      </c>
      <c r="L37" s="55" t="s">
        <v>1107</v>
      </c>
      <c r="M37" s="53">
        <v>151350</v>
      </c>
      <c r="N37" s="53">
        <v>77401250</v>
      </c>
      <c r="O37" s="53">
        <v>27763500</v>
      </c>
    </row>
    <row r="38" spans="1:15">
      <c r="A38" s="4" t="s">
        <v>1103</v>
      </c>
      <c r="B38" s="4">
        <v>1185732</v>
      </c>
      <c r="C38" s="5">
        <v>43899</v>
      </c>
      <c r="D38" s="4" t="s">
        <v>14</v>
      </c>
      <c r="E38" s="12" t="s">
        <v>1088</v>
      </c>
      <c r="F38" s="13">
        <v>650</v>
      </c>
      <c r="G38">
        <v>1050</v>
      </c>
      <c r="H38">
        <v>682500</v>
      </c>
      <c r="I38" s="10">
        <v>170625</v>
      </c>
      <c r="J38" s="15">
        <f t="shared" si="0"/>
        <v>80559500</v>
      </c>
      <c r="L38" s="55" t="s">
        <v>1105</v>
      </c>
      <c r="M38" s="53">
        <v>5575</v>
      </c>
      <c r="N38" s="53">
        <v>3410000</v>
      </c>
      <c r="O38" s="53">
        <v>977500</v>
      </c>
    </row>
    <row r="39" spans="1:15">
      <c r="A39" s="4" t="s">
        <v>1103</v>
      </c>
      <c r="B39" s="4">
        <v>1185732</v>
      </c>
      <c r="C39" s="5">
        <v>43900</v>
      </c>
      <c r="D39" s="4" t="s">
        <v>14</v>
      </c>
      <c r="E39" s="12" t="s">
        <v>1086</v>
      </c>
      <c r="F39" s="13">
        <v>600</v>
      </c>
      <c r="G39">
        <v>1275</v>
      </c>
      <c r="H39">
        <v>765000</v>
      </c>
      <c r="I39" s="10">
        <v>382500</v>
      </c>
      <c r="J39" s="15">
        <f t="shared" si="0"/>
        <v>80559500</v>
      </c>
      <c r="L39" s="55" t="s">
        <v>1104</v>
      </c>
      <c r="M39" s="53">
        <v>49060</v>
      </c>
      <c r="N39" s="53">
        <v>24725750</v>
      </c>
      <c r="O39" s="53">
        <v>7953587.5</v>
      </c>
    </row>
    <row r="40" spans="1:15">
      <c r="A40" s="4" t="s">
        <v>1103</v>
      </c>
      <c r="B40" s="4">
        <v>1185732</v>
      </c>
      <c r="C40" s="5">
        <v>43901</v>
      </c>
      <c r="D40" s="4" t="s">
        <v>14</v>
      </c>
      <c r="E40" s="12" t="s">
        <v>1086</v>
      </c>
      <c r="F40" s="13">
        <v>550</v>
      </c>
      <c r="G40">
        <v>1025</v>
      </c>
      <c r="H40">
        <v>563750</v>
      </c>
      <c r="I40" s="10">
        <v>169125</v>
      </c>
      <c r="J40" s="15">
        <f t="shared" si="0"/>
        <v>80559500</v>
      </c>
      <c r="L40" s="55" t="s">
        <v>1106</v>
      </c>
      <c r="M40" s="53">
        <v>149575</v>
      </c>
      <c r="N40" s="53">
        <v>96360000</v>
      </c>
      <c r="O40" s="53">
        <v>29580187.5</v>
      </c>
    </row>
    <row r="41" spans="1:15">
      <c r="A41" s="4" t="s">
        <v>1103</v>
      </c>
      <c r="B41" s="4">
        <v>1185732</v>
      </c>
      <c r="C41" s="5">
        <v>43902</v>
      </c>
      <c r="D41" s="4" t="s">
        <v>14</v>
      </c>
      <c r="E41" s="12" t="s">
        <v>1088</v>
      </c>
      <c r="F41" s="13">
        <v>500.00000000000006</v>
      </c>
      <c r="G41">
        <v>950</v>
      </c>
      <c r="H41">
        <v>475000.00000000006</v>
      </c>
      <c r="I41" s="10">
        <v>166250</v>
      </c>
      <c r="J41" s="15">
        <f t="shared" si="0"/>
        <v>80559500</v>
      </c>
      <c r="L41" s="54" t="s">
        <v>1061</v>
      </c>
      <c r="M41" s="53">
        <v>1276990</v>
      </c>
      <c r="N41" s="53">
        <v>666022750</v>
      </c>
      <c r="O41" s="53">
        <v>242903800</v>
      </c>
    </row>
    <row r="42" spans="1:15">
      <c r="A42" s="4" t="s">
        <v>1103</v>
      </c>
      <c r="B42" s="4">
        <v>1185732</v>
      </c>
      <c r="C42" s="5">
        <v>43903</v>
      </c>
      <c r="D42" s="4" t="s">
        <v>14</v>
      </c>
      <c r="E42" s="12" t="s">
        <v>1086</v>
      </c>
      <c r="F42" s="13">
        <v>500</v>
      </c>
      <c r="G42">
        <v>900</v>
      </c>
      <c r="H42">
        <v>450000</v>
      </c>
      <c r="I42" s="10">
        <v>157500</v>
      </c>
      <c r="J42" s="15">
        <f t="shared" si="0"/>
        <v>80559500</v>
      </c>
    </row>
    <row r="43" spans="1:15">
      <c r="A43" s="4" t="s">
        <v>1103</v>
      </c>
      <c r="B43" s="4">
        <v>1185732</v>
      </c>
      <c r="C43" s="5">
        <v>43904</v>
      </c>
      <c r="D43" s="4" t="s">
        <v>14</v>
      </c>
      <c r="E43" s="12" t="s">
        <v>1086</v>
      </c>
      <c r="F43" s="13">
        <v>600</v>
      </c>
      <c r="G43">
        <v>925</v>
      </c>
      <c r="H43">
        <v>555000</v>
      </c>
      <c r="I43" s="10">
        <v>166500</v>
      </c>
      <c r="J43" s="15">
        <f t="shared" si="0"/>
        <v>80559500</v>
      </c>
    </row>
    <row r="44" spans="1:15">
      <c r="A44" s="4" t="s">
        <v>1103</v>
      </c>
      <c r="B44" s="4">
        <v>1185732</v>
      </c>
      <c r="C44" s="5">
        <v>43905</v>
      </c>
      <c r="D44" s="4" t="s">
        <v>14</v>
      </c>
      <c r="E44" s="12" t="s">
        <v>1087</v>
      </c>
      <c r="F44" s="13">
        <v>650</v>
      </c>
      <c r="G44">
        <v>1100</v>
      </c>
      <c r="H44">
        <v>715000</v>
      </c>
      <c r="I44" s="10">
        <v>178750</v>
      </c>
      <c r="J44" s="15">
        <f t="shared" si="0"/>
        <v>80559500</v>
      </c>
    </row>
    <row r="45" spans="1:15">
      <c r="A45" s="4" t="s">
        <v>1103</v>
      </c>
      <c r="B45" s="4">
        <v>1185732</v>
      </c>
      <c r="C45" s="5">
        <v>43906</v>
      </c>
      <c r="D45" s="4" t="s">
        <v>14</v>
      </c>
      <c r="E45" s="12" t="s">
        <v>1087</v>
      </c>
      <c r="F45" s="13">
        <v>600</v>
      </c>
      <c r="G45">
        <v>1250</v>
      </c>
      <c r="H45">
        <v>750000</v>
      </c>
      <c r="I45" s="10">
        <v>375000</v>
      </c>
      <c r="J45" s="15">
        <f t="shared" si="0"/>
        <v>80559500</v>
      </c>
    </row>
    <row r="46" spans="1:15">
      <c r="A46" s="4" t="s">
        <v>1103</v>
      </c>
      <c r="B46" s="4">
        <v>1185732</v>
      </c>
      <c r="C46" s="5">
        <v>43907</v>
      </c>
      <c r="D46" s="4" t="s">
        <v>14</v>
      </c>
      <c r="E46" s="12" t="s">
        <v>1086</v>
      </c>
      <c r="F46" s="13">
        <v>550</v>
      </c>
      <c r="G46">
        <v>1025</v>
      </c>
      <c r="H46">
        <v>563750</v>
      </c>
      <c r="I46" s="10">
        <v>169125</v>
      </c>
      <c r="J46" s="15">
        <f t="shared" si="0"/>
        <v>80559500</v>
      </c>
    </row>
    <row r="47" spans="1:15">
      <c r="A47" s="4" t="s">
        <v>1103</v>
      </c>
      <c r="B47" s="4">
        <v>1185732</v>
      </c>
      <c r="C47" s="5">
        <v>43908</v>
      </c>
      <c r="D47" s="4" t="s">
        <v>14</v>
      </c>
      <c r="E47" s="12" t="s">
        <v>1087</v>
      </c>
      <c r="F47" s="13">
        <v>500.00000000000006</v>
      </c>
      <c r="G47">
        <v>950</v>
      </c>
      <c r="H47">
        <v>475000.00000000006</v>
      </c>
      <c r="I47" s="10">
        <v>166250</v>
      </c>
      <c r="J47" s="15">
        <f t="shared" si="0"/>
        <v>80559500</v>
      </c>
    </row>
    <row r="48" spans="1:15">
      <c r="A48" s="4" t="s">
        <v>1103</v>
      </c>
      <c r="B48" s="4">
        <v>1185732</v>
      </c>
      <c r="C48" s="5">
        <v>43921</v>
      </c>
      <c r="D48" s="4" t="s">
        <v>14</v>
      </c>
      <c r="E48" s="12" t="s">
        <v>1086</v>
      </c>
      <c r="F48" s="13">
        <v>500.00000000000006</v>
      </c>
      <c r="G48">
        <v>925</v>
      </c>
      <c r="H48">
        <v>462500.00000000006</v>
      </c>
      <c r="I48" s="10">
        <v>161875</v>
      </c>
      <c r="J48" s="15">
        <f t="shared" si="0"/>
        <v>80559500</v>
      </c>
    </row>
    <row r="49" spans="1:10">
      <c r="A49" s="4" t="s">
        <v>1104</v>
      </c>
      <c r="B49" s="4">
        <v>1185732</v>
      </c>
      <c r="C49" s="5">
        <v>43938</v>
      </c>
      <c r="D49" s="4" t="s">
        <v>14</v>
      </c>
      <c r="E49" s="12" t="s">
        <v>1087</v>
      </c>
      <c r="F49" s="13">
        <v>600</v>
      </c>
      <c r="G49">
        <v>900</v>
      </c>
      <c r="H49">
        <v>540000</v>
      </c>
      <c r="I49" s="10">
        <v>162000</v>
      </c>
      <c r="J49" s="15">
        <f t="shared" si="0"/>
        <v>80559500</v>
      </c>
    </row>
    <row r="50" spans="1:10">
      <c r="A50" s="4" t="s">
        <v>1104</v>
      </c>
      <c r="B50" s="4">
        <v>1185732</v>
      </c>
      <c r="C50" s="5">
        <v>43939</v>
      </c>
      <c r="D50" s="4" t="s">
        <v>14</v>
      </c>
      <c r="E50" s="12" t="s">
        <v>1087</v>
      </c>
      <c r="F50" s="13">
        <v>650</v>
      </c>
      <c r="G50">
        <v>1075</v>
      </c>
      <c r="H50">
        <v>698750</v>
      </c>
      <c r="I50" s="10">
        <v>174687.5</v>
      </c>
      <c r="J50" s="15">
        <f t="shared" si="0"/>
        <v>80559500</v>
      </c>
    </row>
    <row r="51" spans="1:10">
      <c r="A51" s="4" t="s">
        <v>1104</v>
      </c>
      <c r="B51" s="4">
        <v>1185732</v>
      </c>
      <c r="C51" s="5">
        <v>43940</v>
      </c>
      <c r="D51" s="4" t="s">
        <v>14</v>
      </c>
      <c r="E51" s="12" t="s">
        <v>1087</v>
      </c>
      <c r="F51" s="13">
        <v>600</v>
      </c>
      <c r="G51">
        <v>1200</v>
      </c>
      <c r="H51">
        <v>720000</v>
      </c>
      <c r="I51" s="10">
        <v>360000</v>
      </c>
      <c r="J51" s="15">
        <f t="shared" si="0"/>
        <v>80559500</v>
      </c>
    </row>
    <row r="52" spans="1:10">
      <c r="A52" s="4" t="s">
        <v>1104</v>
      </c>
      <c r="B52" s="4">
        <v>1185732</v>
      </c>
      <c r="C52" s="5">
        <v>43941</v>
      </c>
      <c r="D52" s="4" t="s">
        <v>14</v>
      </c>
      <c r="E52" s="12" t="s">
        <v>1087</v>
      </c>
      <c r="F52" s="13">
        <v>550</v>
      </c>
      <c r="G52">
        <v>1000</v>
      </c>
      <c r="H52">
        <v>550000</v>
      </c>
      <c r="I52" s="10">
        <v>165000</v>
      </c>
      <c r="J52" s="15">
        <f t="shared" si="0"/>
        <v>80559500</v>
      </c>
    </row>
    <row r="53" spans="1:10">
      <c r="A53" s="4" t="s">
        <v>1104</v>
      </c>
      <c r="B53" s="4">
        <v>1185732</v>
      </c>
      <c r="C53" s="5">
        <v>43942</v>
      </c>
      <c r="D53" s="4" t="s">
        <v>14</v>
      </c>
      <c r="E53" s="12" t="s">
        <v>1087</v>
      </c>
      <c r="F53" s="13">
        <v>500.00000000000006</v>
      </c>
      <c r="G53">
        <v>925</v>
      </c>
      <c r="H53">
        <v>462500.00000000006</v>
      </c>
      <c r="I53" s="10">
        <v>161875</v>
      </c>
      <c r="J53" s="15">
        <f t="shared" si="0"/>
        <v>80559500</v>
      </c>
    </row>
    <row r="54" spans="1:10">
      <c r="A54" s="4" t="s">
        <v>1104</v>
      </c>
      <c r="B54" s="4">
        <v>1185732</v>
      </c>
      <c r="C54" s="5">
        <v>43943</v>
      </c>
      <c r="D54" s="4" t="s">
        <v>14</v>
      </c>
      <c r="E54" s="12" t="s">
        <v>1086</v>
      </c>
      <c r="F54" s="13">
        <v>500</v>
      </c>
      <c r="G54">
        <v>900</v>
      </c>
      <c r="H54">
        <v>450000</v>
      </c>
      <c r="I54" s="10">
        <v>157500</v>
      </c>
      <c r="J54" s="15">
        <f t="shared" si="0"/>
        <v>80559500</v>
      </c>
    </row>
    <row r="55" spans="1:10">
      <c r="A55" s="4" t="s">
        <v>1104</v>
      </c>
      <c r="B55" s="4">
        <v>1185732</v>
      </c>
      <c r="C55" s="5">
        <v>43944</v>
      </c>
      <c r="D55" s="4" t="s">
        <v>14</v>
      </c>
      <c r="E55" s="12" t="s">
        <v>1086</v>
      </c>
      <c r="F55" s="13">
        <v>600</v>
      </c>
      <c r="G55">
        <v>900</v>
      </c>
      <c r="H55">
        <v>540000</v>
      </c>
      <c r="I55" s="10">
        <v>162000</v>
      </c>
      <c r="J55" s="15">
        <f t="shared" si="0"/>
        <v>80559500</v>
      </c>
    </row>
    <row r="56" spans="1:10">
      <c r="A56" s="4" t="s">
        <v>1104</v>
      </c>
      <c r="B56" s="4">
        <v>1185732</v>
      </c>
      <c r="C56" s="5">
        <v>43945</v>
      </c>
      <c r="D56" s="4" t="s">
        <v>14</v>
      </c>
      <c r="E56" s="12" t="s">
        <v>1087</v>
      </c>
      <c r="F56" s="13">
        <v>650</v>
      </c>
      <c r="G56">
        <v>1000</v>
      </c>
      <c r="H56">
        <v>650000</v>
      </c>
      <c r="I56" s="10">
        <v>162500</v>
      </c>
      <c r="J56" s="15">
        <f t="shared" si="0"/>
        <v>80559500</v>
      </c>
    </row>
    <row r="57" spans="1:10">
      <c r="A57" s="4" t="s">
        <v>1104</v>
      </c>
      <c r="B57" s="4">
        <v>1185732</v>
      </c>
      <c r="C57" s="5">
        <v>43946</v>
      </c>
      <c r="D57" s="4" t="s">
        <v>14</v>
      </c>
      <c r="E57" s="12" t="s">
        <v>1087</v>
      </c>
      <c r="F57" s="13">
        <v>650</v>
      </c>
      <c r="G57">
        <v>875</v>
      </c>
      <c r="H57">
        <v>568750</v>
      </c>
      <c r="I57" s="10">
        <v>170625</v>
      </c>
      <c r="J57" s="15">
        <f t="shared" si="0"/>
        <v>80559500</v>
      </c>
    </row>
    <row r="58" spans="1:10">
      <c r="A58" s="4" t="s">
        <v>1104</v>
      </c>
      <c r="B58" s="4">
        <v>1185732</v>
      </c>
      <c r="C58" s="5">
        <v>43947</v>
      </c>
      <c r="D58" s="4" t="s">
        <v>14</v>
      </c>
      <c r="E58" s="12" t="s">
        <v>1087</v>
      </c>
      <c r="F58" s="13">
        <v>700</v>
      </c>
      <c r="G58">
        <v>1000</v>
      </c>
      <c r="H58">
        <v>700000</v>
      </c>
      <c r="I58" s="10">
        <v>175000</v>
      </c>
      <c r="J58" s="15">
        <f t="shared" si="0"/>
        <v>80559500</v>
      </c>
    </row>
    <row r="59" spans="1:10">
      <c r="A59" s="4" t="s">
        <v>1104</v>
      </c>
      <c r="B59" s="4">
        <v>1185732</v>
      </c>
      <c r="C59" s="5">
        <v>43948</v>
      </c>
      <c r="D59" s="4" t="s">
        <v>14</v>
      </c>
      <c r="E59" s="12" t="s">
        <v>1086</v>
      </c>
      <c r="F59" s="13">
        <v>650</v>
      </c>
      <c r="G59">
        <v>1150</v>
      </c>
      <c r="H59">
        <v>747500</v>
      </c>
      <c r="I59" s="10">
        <v>373750</v>
      </c>
      <c r="J59" s="15">
        <f t="shared" si="0"/>
        <v>80559500</v>
      </c>
    </row>
    <row r="60" spans="1:10">
      <c r="A60" s="4" t="s">
        <v>1104</v>
      </c>
      <c r="B60" s="4">
        <v>1185732</v>
      </c>
      <c r="C60" s="5">
        <v>43949</v>
      </c>
      <c r="D60" s="4" t="s">
        <v>14</v>
      </c>
      <c r="E60" s="12" t="s">
        <v>1087</v>
      </c>
      <c r="F60" s="13">
        <v>550</v>
      </c>
      <c r="G60">
        <v>975</v>
      </c>
      <c r="H60">
        <v>536250</v>
      </c>
      <c r="I60" s="10">
        <v>160875</v>
      </c>
      <c r="J60" s="15">
        <f t="shared" si="0"/>
        <v>80559500</v>
      </c>
    </row>
    <row r="61" spans="1:10">
      <c r="A61" s="4" t="s">
        <v>1104</v>
      </c>
      <c r="B61" s="4">
        <v>1185732</v>
      </c>
      <c r="C61" s="5">
        <v>43950</v>
      </c>
      <c r="D61" s="4" t="s">
        <v>14</v>
      </c>
      <c r="E61" s="12" t="s">
        <v>1086</v>
      </c>
      <c r="F61" s="13">
        <v>550.00000000000011</v>
      </c>
      <c r="G61">
        <v>920</v>
      </c>
      <c r="H61">
        <v>506000.00000000006</v>
      </c>
      <c r="I61" s="10">
        <v>177100</v>
      </c>
      <c r="J61" s="15">
        <f t="shared" si="0"/>
        <v>80559500</v>
      </c>
    </row>
    <row r="62" spans="1:10">
      <c r="A62" s="4" t="s">
        <v>1104</v>
      </c>
      <c r="B62" s="4">
        <v>1185732</v>
      </c>
      <c r="C62" s="5">
        <v>43951</v>
      </c>
      <c r="D62" s="4" t="s">
        <v>14</v>
      </c>
      <c r="E62" s="12" t="s">
        <v>1086</v>
      </c>
      <c r="F62" s="13">
        <v>550.00000000000011</v>
      </c>
      <c r="G62">
        <v>900</v>
      </c>
      <c r="H62">
        <v>495000.00000000006</v>
      </c>
      <c r="I62" s="10">
        <v>173250</v>
      </c>
      <c r="J62" s="15">
        <f t="shared" si="0"/>
        <v>80559500</v>
      </c>
    </row>
    <row r="63" spans="1:10">
      <c r="A63" s="4" t="s">
        <v>1104</v>
      </c>
      <c r="B63" s="4">
        <v>1185732</v>
      </c>
      <c r="C63" s="5">
        <v>43952</v>
      </c>
      <c r="D63" s="4" t="s">
        <v>14</v>
      </c>
      <c r="E63" s="12" t="s">
        <v>1087</v>
      </c>
      <c r="F63" s="13">
        <v>650</v>
      </c>
      <c r="G63">
        <v>875</v>
      </c>
      <c r="H63">
        <v>568750</v>
      </c>
      <c r="I63" s="10">
        <v>170625</v>
      </c>
      <c r="J63" s="15">
        <f t="shared" si="0"/>
        <v>80559500</v>
      </c>
    </row>
    <row r="64" spans="1:10">
      <c r="A64" s="4" t="s">
        <v>1104</v>
      </c>
      <c r="B64" s="4">
        <v>1185732</v>
      </c>
      <c r="C64" s="5">
        <v>43953</v>
      </c>
      <c r="D64" s="4" t="s">
        <v>14</v>
      </c>
      <c r="E64" s="12" t="s">
        <v>1087</v>
      </c>
      <c r="F64" s="13">
        <v>700</v>
      </c>
      <c r="G64">
        <v>975</v>
      </c>
      <c r="H64">
        <v>682500</v>
      </c>
      <c r="I64" s="10">
        <v>170625</v>
      </c>
      <c r="J64" s="15">
        <f t="shared" si="0"/>
        <v>80559500</v>
      </c>
    </row>
    <row r="65" spans="1:10">
      <c r="A65" s="4" t="s">
        <v>1104</v>
      </c>
      <c r="B65" s="4">
        <v>1185732</v>
      </c>
      <c r="C65" s="5">
        <v>43954</v>
      </c>
      <c r="D65" s="4" t="s">
        <v>14</v>
      </c>
      <c r="E65" s="12" t="s">
        <v>1086</v>
      </c>
      <c r="F65" s="13">
        <v>650</v>
      </c>
      <c r="G65">
        <v>1200</v>
      </c>
      <c r="H65">
        <v>780000</v>
      </c>
      <c r="I65" s="10">
        <v>390000</v>
      </c>
      <c r="J65" s="15">
        <f t="shared" si="0"/>
        <v>80559500</v>
      </c>
    </row>
    <row r="66" spans="1:10">
      <c r="A66" s="4" t="s">
        <v>1104</v>
      </c>
      <c r="B66" s="4">
        <v>1185732</v>
      </c>
      <c r="C66" s="5">
        <v>43955</v>
      </c>
      <c r="D66" s="4" t="s">
        <v>14</v>
      </c>
      <c r="E66" s="12" t="s">
        <v>1087</v>
      </c>
      <c r="F66" s="13">
        <v>550</v>
      </c>
      <c r="G66">
        <v>1000</v>
      </c>
      <c r="H66">
        <v>550000</v>
      </c>
      <c r="I66" s="10">
        <v>165000</v>
      </c>
      <c r="J66" s="15">
        <f t="shared" si="0"/>
        <v>80559500</v>
      </c>
    </row>
    <row r="67" spans="1:10">
      <c r="A67" s="4" t="s">
        <v>1104</v>
      </c>
      <c r="B67" s="4">
        <v>1185732</v>
      </c>
      <c r="C67" s="5">
        <v>43956</v>
      </c>
      <c r="D67" s="4" t="s">
        <v>14</v>
      </c>
      <c r="E67" s="12" t="s">
        <v>1087</v>
      </c>
      <c r="F67" s="13">
        <v>550.00000000000011</v>
      </c>
      <c r="G67">
        <v>950</v>
      </c>
      <c r="H67">
        <v>522500.00000000006</v>
      </c>
      <c r="I67" s="10">
        <v>182875</v>
      </c>
      <c r="J67" s="15">
        <f t="shared" si="0"/>
        <v>80559500</v>
      </c>
    </row>
    <row r="68" spans="1:10">
      <c r="A68" s="4" t="s">
        <v>1104</v>
      </c>
      <c r="B68" s="4">
        <v>1185732</v>
      </c>
      <c r="C68" s="5">
        <v>43957</v>
      </c>
      <c r="D68" s="4" t="s">
        <v>14</v>
      </c>
      <c r="E68" s="12" t="s">
        <v>1086</v>
      </c>
      <c r="F68" s="13">
        <v>550.00000000000011</v>
      </c>
      <c r="G68">
        <v>900</v>
      </c>
      <c r="H68">
        <v>495000.00000000006</v>
      </c>
      <c r="I68" s="10">
        <v>173250</v>
      </c>
      <c r="J68" s="15">
        <f t="shared" ref="J68:J131" si="1">SUMIFS(H$3:H$2497,D$3:D$2497,D68)</f>
        <v>80559500</v>
      </c>
    </row>
    <row r="69" spans="1:10">
      <c r="A69" s="4" t="s">
        <v>1104</v>
      </c>
      <c r="B69" s="4">
        <v>1185732</v>
      </c>
      <c r="C69" s="5">
        <v>43958</v>
      </c>
      <c r="D69" s="4" t="s">
        <v>14</v>
      </c>
      <c r="E69" s="12" t="s">
        <v>1087</v>
      </c>
      <c r="F69" s="13">
        <v>650</v>
      </c>
      <c r="G69">
        <v>900</v>
      </c>
      <c r="H69">
        <v>585000</v>
      </c>
      <c r="I69" s="10">
        <v>175500</v>
      </c>
      <c r="J69" s="15">
        <f t="shared" si="1"/>
        <v>80559500</v>
      </c>
    </row>
    <row r="70" spans="1:10">
      <c r="A70" s="4" t="s">
        <v>1104</v>
      </c>
      <c r="B70" s="4">
        <v>1185732</v>
      </c>
      <c r="C70" s="5">
        <v>44030</v>
      </c>
      <c r="D70" s="4" t="s">
        <v>14</v>
      </c>
      <c r="E70" s="12" t="s">
        <v>1086</v>
      </c>
      <c r="F70" s="13">
        <v>700</v>
      </c>
      <c r="G70">
        <v>1000</v>
      </c>
      <c r="H70">
        <v>700000</v>
      </c>
      <c r="I70" s="10">
        <v>175000</v>
      </c>
      <c r="J70" s="15">
        <f t="shared" si="1"/>
        <v>80559500</v>
      </c>
    </row>
    <row r="71" spans="1:10">
      <c r="A71" s="4" t="s">
        <v>1105</v>
      </c>
      <c r="B71" s="4">
        <v>1197831</v>
      </c>
      <c r="C71" s="5">
        <v>44031</v>
      </c>
      <c r="D71" s="4" t="s">
        <v>14</v>
      </c>
      <c r="E71" s="12" t="s">
        <v>1087</v>
      </c>
      <c r="F71" s="13">
        <v>250</v>
      </c>
      <c r="G71">
        <v>900</v>
      </c>
      <c r="H71">
        <v>225000</v>
      </c>
      <c r="I71" s="10">
        <v>78750</v>
      </c>
      <c r="J71" s="15">
        <f t="shared" si="1"/>
        <v>80559500</v>
      </c>
    </row>
    <row r="72" spans="1:10">
      <c r="A72" s="4" t="s">
        <v>1105</v>
      </c>
      <c r="B72" s="4">
        <v>1197831</v>
      </c>
      <c r="C72" s="5">
        <v>44032</v>
      </c>
      <c r="D72" s="4" t="s">
        <v>14</v>
      </c>
      <c r="E72" s="12" t="s">
        <v>1087</v>
      </c>
      <c r="F72" s="13">
        <v>350</v>
      </c>
      <c r="G72">
        <v>900</v>
      </c>
      <c r="H72">
        <v>315000</v>
      </c>
      <c r="I72" s="10">
        <v>110250</v>
      </c>
      <c r="J72" s="15">
        <f t="shared" si="1"/>
        <v>80559500</v>
      </c>
    </row>
    <row r="73" spans="1:10">
      <c r="A73" s="4" t="s">
        <v>1105</v>
      </c>
      <c r="B73" s="4">
        <v>1197831</v>
      </c>
      <c r="C73" s="5">
        <v>44033</v>
      </c>
      <c r="D73" s="4" t="s">
        <v>14</v>
      </c>
      <c r="E73" s="12" t="s">
        <v>1086</v>
      </c>
      <c r="F73" s="13">
        <v>350.00000000000006</v>
      </c>
      <c r="G73">
        <v>700</v>
      </c>
      <c r="H73">
        <v>245000.00000000003</v>
      </c>
      <c r="I73" s="10">
        <v>85750</v>
      </c>
      <c r="J73" s="15">
        <f t="shared" si="1"/>
        <v>80559500</v>
      </c>
    </row>
    <row r="74" spans="1:10">
      <c r="A74" s="4" t="s">
        <v>1105</v>
      </c>
      <c r="B74" s="4">
        <v>1197831</v>
      </c>
      <c r="C74" s="5">
        <v>44034</v>
      </c>
      <c r="D74" s="4" t="s">
        <v>14</v>
      </c>
      <c r="E74" s="12" t="s">
        <v>1087</v>
      </c>
      <c r="F74" s="13">
        <v>350</v>
      </c>
      <c r="G74">
        <v>700</v>
      </c>
      <c r="H74">
        <v>245000</v>
      </c>
      <c r="I74" s="10">
        <v>110250</v>
      </c>
      <c r="J74" s="15">
        <f t="shared" si="1"/>
        <v>80559500</v>
      </c>
    </row>
    <row r="75" spans="1:10">
      <c r="A75" s="4" t="s">
        <v>1105</v>
      </c>
      <c r="B75" s="4">
        <v>1197831</v>
      </c>
      <c r="C75" s="5">
        <v>44035</v>
      </c>
      <c r="D75" s="4" t="s">
        <v>150</v>
      </c>
      <c r="E75" s="12" t="s">
        <v>1087</v>
      </c>
      <c r="F75" s="13">
        <v>400</v>
      </c>
      <c r="G75">
        <v>550</v>
      </c>
      <c r="H75">
        <v>220000</v>
      </c>
      <c r="I75" s="10">
        <v>66000</v>
      </c>
      <c r="J75" s="15">
        <f t="shared" si="1"/>
        <v>100823750</v>
      </c>
    </row>
    <row r="76" spans="1:10">
      <c r="A76" s="4" t="s">
        <v>1105</v>
      </c>
      <c r="B76" s="4">
        <v>1197831</v>
      </c>
      <c r="C76" s="5">
        <v>44036</v>
      </c>
      <c r="D76" s="4" t="s">
        <v>150</v>
      </c>
      <c r="E76" s="12" t="s">
        <v>1087</v>
      </c>
      <c r="F76" s="13">
        <v>350</v>
      </c>
      <c r="G76">
        <v>700</v>
      </c>
      <c r="H76">
        <v>245000</v>
      </c>
      <c r="I76" s="10">
        <v>122500</v>
      </c>
      <c r="J76" s="15">
        <f t="shared" si="1"/>
        <v>100823750</v>
      </c>
    </row>
    <row r="77" spans="1:10">
      <c r="A77" s="4" t="s">
        <v>1105</v>
      </c>
      <c r="B77" s="4">
        <v>1197831</v>
      </c>
      <c r="C77" s="5">
        <v>44037</v>
      </c>
      <c r="D77" s="4" t="s">
        <v>150</v>
      </c>
      <c r="E77" s="12" t="s">
        <v>1086</v>
      </c>
      <c r="F77" s="13">
        <v>250</v>
      </c>
      <c r="G77">
        <v>850</v>
      </c>
      <c r="H77">
        <v>212500</v>
      </c>
      <c r="I77" s="10">
        <v>74375</v>
      </c>
      <c r="J77" s="15">
        <f t="shared" si="1"/>
        <v>100823750</v>
      </c>
    </row>
    <row r="78" spans="1:10">
      <c r="A78" s="4" t="s">
        <v>1105</v>
      </c>
      <c r="B78" s="4">
        <v>1197831</v>
      </c>
      <c r="C78" s="5">
        <v>44038</v>
      </c>
      <c r="D78" s="4" t="s">
        <v>150</v>
      </c>
      <c r="E78" s="12" t="s">
        <v>1087</v>
      </c>
      <c r="F78" s="13">
        <v>350</v>
      </c>
      <c r="G78">
        <v>850</v>
      </c>
      <c r="H78">
        <v>297500</v>
      </c>
      <c r="I78" s="10">
        <v>104125</v>
      </c>
      <c r="J78" s="15">
        <f t="shared" si="1"/>
        <v>100823750</v>
      </c>
    </row>
    <row r="79" spans="1:10">
      <c r="A79" s="4" t="s">
        <v>1105</v>
      </c>
      <c r="B79" s="4">
        <v>1197831</v>
      </c>
      <c r="C79" s="5">
        <v>44039</v>
      </c>
      <c r="D79" s="4" t="s">
        <v>150</v>
      </c>
      <c r="E79" s="12" t="s">
        <v>1086</v>
      </c>
      <c r="F79" s="13">
        <v>350.00000000000006</v>
      </c>
      <c r="G79">
        <v>675</v>
      </c>
      <c r="H79">
        <v>236250.00000000003</v>
      </c>
      <c r="I79" s="10">
        <v>82687.5</v>
      </c>
      <c r="J79" s="15">
        <f t="shared" si="1"/>
        <v>100823750</v>
      </c>
    </row>
    <row r="80" spans="1:10">
      <c r="A80" s="4" t="s">
        <v>1105</v>
      </c>
      <c r="B80" s="4">
        <v>1197831</v>
      </c>
      <c r="C80" s="5">
        <v>44040</v>
      </c>
      <c r="D80" s="4" t="s">
        <v>150</v>
      </c>
      <c r="E80" s="12" t="s">
        <v>1087</v>
      </c>
      <c r="F80" s="13">
        <v>350</v>
      </c>
      <c r="G80">
        <v>625</v>
      </c>
      <c r="H80">
        <v>218750</v>
      </c>
      <c r="I80" s="10">
        <v>98437.5</v>
      </c>
      <c r="J80" s="15">
        <f t="shared" si="1"/>
        <v>100823750</v>
      </c>
    </row>
    <row r="81" spans="1:10">
      <c r="A81" s="4" t="s">
        <v>1105</v>
      </c>
      <c r="B81" s="4">
        <v>1197831</v>
      </c>
      <c r="C81" s="5">
        <v>44041</v>
      </c>
      <c r="D81" s="4" t="s">
        <v>150</v>
      </c>
      <c r="E81" s="12" t="s">
        <v>1086</v>
      </c>
      <c r="F81" s="13">
        <v>400</v>
      </c>
      <c r="G81">
        <v>500</v>
      </c>
      <c r="H81">
        <v>200000</v>
      </c>
      <c r="I81" s="10">
        <v>60000</v>
      </c>
      <c r="J81" s="15">
        <f t="shared" si="1"/>
        <v>100823750</v>
      </c>
    </row>
    <row r="82" spans="1:10">
      <c r="A82" s="4" t="s">
        <v>1105</v>
      </c>
      <c r="B82" s="4">
        <v>1197831</v>
      </c>
      <c r="C82" s="5">
        <v>44042</v>
      </c>
      <c r="D82" s="4" t="s">
        <v>150</v>
      </c>
      <c r="E82" s="12" t="s">
        <v>1087</v>
      </c>
      <c r="F82" s="13">
        <v>350</v>
      </c>
      <c r="G82">
        <v>700</v>
      </c>
      <c r="H82">
        <v>245000</v>
      </c>
      <c r="I82" s="10">
        <v>122500</v>
      </c>
      <c r="J82" s="15">
        <f t="shared" si="1"/>
        <v>100823750</v>
      </c>
    </row>
    <row r="83" spans="1:10">
      <c r="A83" s="4" t="s">
        <v>1105</v>
      </c>
      <c r="B83" s="4">
        <v>1197831</v>
      </c>
      <c r="C83" s="5">
        <v>44043</v>
      </c>
      <c r="D83" s="4" t="s">
        <v>150</v>
      </c>
      <c r="E83" s="12" t="s">
        <v>1086</v>
      </c>
      <c r="F83" s="13">
        <v>300</v>
      </c>
      <c r="G83">
        <v>875</v>
      </c>
      <c r="H83">
        <v>262500</v>
      </c>
      <c r="I83" s="10">
        <v>91875</v>
      </c>
      <c r="J83" s="15">
        <f t="shared" si="1"/>
        <v>100823750</v>
      </c>
    </row>
    <row r="84" spans="1:10">
      <c r="A84" s="4" t="s">
        <v>1105</v>
      </c>
      <c r="B84" s="4">
        <v>1197831</v>
      </c>
      <c r="C84" s="5">
        <v>44044</v>
      </c>
      <c r="D84" s="4" t="s">
        <v>150</v>
      </c>
      <c r="E84" s="12" t="s">
        <v>1087</v>
      </c>
      <c r="F84" s="13">
        <v>400</v>
      </c>
      <c r="G84">
        <v>875</v>
      </c>
      <c r="H84">
        <v>350000</v>
      </c>
      <c r="I84" s="10">
        <v>122500</v>
      </c>
      <c r="J84" s="15">
        <f t="shared" si="1"/>
        <v>100823750</v>
      </c>
    </row>
    <row r="85" spans="1:10">
      <c r="A85" s="4" t="s">
        <v>1105</v>
      </c>
      <c r="B85" s="4">
        <v>1197831</v>
      </c>
      <c r="C85" s="5">
        <v>44045</v>
      </c>
      <c r="D85" s="4" t="s">
        <v>150</v>
      </c>
      <c r="E85" s="12" t="s">
        <v>1087</v>
      </c>
      <c r="F85" s="13">
        <v>350.00000000000006</v>
      </c>
      <c r="G85">
        <v>700</v>
      </c>
      <c r="H85">
        <v>245000.00000000003</v>
      </c>
      <c r="I85" s="10">
        <v>85750</v>
      </c>
      <c r="J85" s="15">
        <f t="shared" si="1"/>
        <v>100823750</v>
      </c>
    </row>
    <row r="86" spans="1:10">
      <c r="A86" s="4" t="s">
        <v>1105</v>
      </c>
      <c r="B86" s="4">
        <v>1197831</v>
      </c>
      <c r="C86" s="5">
        <v>44046</v>
      </c>
      <c r="D86" s="4" t="s">
        <v>150</v>
      </c>
      <c r="E86" s="12" t="s">
        <v>1087</v>
      </c>
      <c r="F86" s="13">
        <v>400</v>
      </c>
      <c r="G86">
        <v>600</v>
      </c>
      <c r="H86">
        <v>240000</v>
      </c>
      <c r="I86" s="10">
        <v>108000</v>
      </c>
      <c r="J86" s="15">
        <f t="shared" si="1"/>
        <v>100823750</v>
      </c>
    </row>
    <row r="87" spans="1:10">
      <c r="A87" s="4" t="s">
        <v>1105</v>
      </c>
      <c r="B87" s="4">
        <v>1197831</v>
      </c>
      <c r="C87" s="5">
        <v>44047</v>
      </c>
      <c r="D87" s="4" t="s">
        <v>150</v>
      </c>
      <c r="E87" s="12" t="s">
        <v>1087</v>
      </c>
      <c r="F87" s="13">
        <v>450</v>
      </c>
      <c r="G87">
        <v>500</v>
      </c>
      <c r="H87">
        <v>225000</v>
      </c>
      <c r="I87" s="10">
        <v>67500</v>
      </c>
      <c r="J87" s="15">
        <f t="shared" si="1"/>
        <v>100823750</v>
      </c>
    </row>
    <row r="88" spans="1:10">
      <c r="A88" s="4" t="s">
        <v>1105</v>
      </c>
      <c r="B88" s="4">
        <v>1197831</v>
      </c>
      <c r="C88" s="5">
        <v>44048</v>
      </c>
      <c r="D88" s="4" t="s">
        <v>150</v>
      </c>
      <c r="E88" s="12" t="s">
        <v>1087</v>
      </c>
      <c r="F88" s="13">
        <v>400</v>
      </c>
      <c r="G88">
        <v>650</v>
      </c>
      <c r="H88">
        <v>260000</v>
      </c>
      <c r="I88" s="10">
        <v>130000</v>
      </c>
      <c r="J88" s="15">
        <f t="shared" si="1"/>
        <v>100823750</v>
      </c>
    </row>
    <row r="89" spans="1:10">
      <c r="A89" s="4" t="s">
        <v>1105</v>
      </c>
      <c r="B89" s="4">
        <v>1197831</v>
      </c>
      <c r="C89" s="5">
        <v>44049</v>
      </c>
      <c r="D89" s="4" t="s">
        <v>150</v>
      </c>
      <c r="E89" s="12" t="s">
        <v>1087</v>
      </c>
      <c r="F89" s="13">
        <v>300</v>
      </c>
      <c r="G89">
        <v>900</v>
      </c>
      <c r="H89">
        <v>270000</v>
      </c>
      <c r="I89" s="10">
        <v>94500</v>
      </c>
      <c r="J89" s="15">
        <f t="shared" si="1"/>
        <v>100823750</v>
      </c>
    </row>
    <row r="90" spans="1:10">
      <c r="A90" s="4" t="s">
        <v>1105</v>
      </c>
      <c r="B90" s="4">
        <v>1197831</v>
      </c>
      <c r="C90" s="5">
        <v>44050</v>
      </c>
      <c r="D90" s="4" t="s">
        <v>150</v>
      </c>
      <c r="E90" s="12" t="s">
        <v>1087</v>
      </c>
      <c r="F90" s="13">
        <v>400</v>
      </c>
      <c r="G90">
        <v>900</v>
      </c>
      <c r="H90">
        <v>360000</v>
      </c>
      <c r="I90" s="10">
        <v>126000</v>
      </c>
      <c r="J90" s="15">
        <f t="shared" si="1"/>
        <v>100823750</v>
      </c>
    </row>
    <row r="91" spans="1:10">
      <c r="A91" s="4" t="s">
        <v>1105</v>
      </c>
      <c r="B91" s="4">
        <v>1197831</v>
      </c>
      <c r="C91" s="5">
        <v>44051</v>
      </c>
      <c r="D91" s="4" t="s">
        <v>150</v>
      </c>
      <c r="E91" s="12" t="s">
        <v>1087</v>
      </c>
      <c r="F91" s="13">
        <v>350.00000000000006</v>
      </c>
      <c r="G91">
        <v>725</v>
      </c>
      <c r="H91">
        <v>253750.00000000003</v>
      </c>
      <c r="I91" s="10">
        <v>88812.5</v>
      </c>
      <c r="J91" s="15">
        <f t="shared" si="1"/>
        <v>100823750</v>
      </c>
    </row>
    <row r="92" spans="1:10">
      <c r="A92" s="4" t="s">
        <v>1105</v>
      </c>
      <c r="B92" s="4">
        <v>1197831</v>
      </c>
      <c r="C92" s="5">
        <v>44052</v>
      </c>
      <c r="D92" s="4" t="s">
        <v>150</v>
      </c>
      <c r="E92" s="12" t="s">
        <v>1087</v>
      </c>
      <c r="F92" s="13">
        <v>400</v>
      </c>
      <c r="G92">
        <v>625</v>
      </c>
      <c r="H92">
        <v>250000</v>
      </c>
      <c r="I92" s="10">
        <v>112500</v>
      </c>
      <c r="J92" s="15">
        <f t="shared" si="1"/>
        <v>100823750</v>
      </c>
    </row>
    <row r="93" spans="1:10">
      <c r="A93" s="4" t="s">
        <v>1104</v>
      </c>
      <c r="B93" s="4">
        <v>1197831</v>
      </c>
      <c r="C93" s="5">
        <v>44053</v>
      </c>
      <c r="D93" s="4" t="s">
        <v>150</v>
      </c>
      <c r="E93" s="12" t="s">
        <v>1087</v>
      </c>
      <c r="F93" s="13">
        <v>450</v>
      </c>
      <c r="G93">
        <v>525</v>
      </c>
      <c r="H93">
        <v>236250</v>
      </c>
      <c r="I93" s="10">
        <v>70875</v>
      </c>
      <c r="J93" s="15">
        <f t="shared" si="1"/>
        <v>100823750</v>
      </c>
    </row>
    <row r="94" spans="1:10">
      <c r="A94" s="4" t="s">
        <v>1104</v>
      </c>
      <c r="B94" s="4">
        <v>1197831</v>
      </c>
      <c r="C94" s="5">
        <v>44054</v>
      </c>
      <c r="D94" s="4" t="s">
        <v>150</v>
      </c>
      <c r="E94" s="12" t="s">
        <v>1086</v>
      </c>
      <c r="F94" s="13">
        <v>400</v>
      </c>
      <c r="G94">
        <v>800</v>
      </c>
      <c r="H94">
        <v>320000</v>
      </c>
      <c r="I94" s="10">
        <v>160000</v>
      </c>
      <c r="J94" s="15">
        <f t="shared" si="1"/>
        <v>100823750</v>
      </c>
    </row>
    <row r="95" spans="1:10">
      <c r="A95" s="4" t="s">
        <v>1104</v>
      </c>
      <c r="B95" s="4">
        <v>1197831</v>
      </c>
      <c r="C95" s="5">
        <v>44055</v>
      </c>
      <c r="D95" s="4" t="s">
        <v>150</v>
      </c>
      <c r="E95" s="12" t="s">
        <v>1087</v>
      </c>
      <c r="F95" s="13">
        <v>300</v>
      </c>
      <c r="G95">
        <v>925</v>
      </c>
      <c r="H95">
        <v>277500</v>
      </c>
      <c r="I95" s="10">
        <v>97125</v>
      </c>
      <c r="J95" s="15">
        <f t="shared" si="1"/>
        <v>100823750</v>
      </c>
    </row>
    <row r="96" spans="1:10">
      <c r="A96" s="4" t="s">
        <v>1104</v>
      </c>
      <c r="B96" s="4">
        <v>1197831</v>
      </c>
      <c r="C96" s="5">
        <v>44056</v>
      </c>
      <c r="D96" s="4" t="s">
        <v>150</v>
      </c>
      <c r="E96" s="12" t="s">
        <v>1086</v>
      </c>
      <c r="F96" s="13">
        <v>400</v>
      </c>
      <c r="G96">
        <v>925</v>
      </c>
      <c r="H96">
        <v>370000</v>
      </c>
      <c r="I96" s="10">
        <v>129500</v>
      </c>
      <c r="J96" s="15">
        <f t="shared" si="1"/>
        <v>100823750</v>
      </c>
    </row>
    <row r="97" spans="1:10">
      <c r="A97" s="4" t="s">
        <v>1104</v>
      </c>
      <c r="B97" s="4">
        <v>1197831</v>
      </c>
      <c r="C97" s="5">
        <v>44057</v>
      </c>
      <c r="D97" s="4" t="s">
        <v>150</v>
      </c>
      <c r="E97" s="12" t="s">
        <v>1087</v>
      </c>
      <c r="F97" s="13">
        <v>350</v>
      </c>
      <c r="G97">
        <v>775</v>
      </c>
      <c r="H97">
        <v>271250</v>
      </c>
      <c r="I97" s="10">
        <v>94937.5</v>
      </c>
      <c r="J97" s="15">
        <f t="shared" si="1"/>
        <v>100823750</v>
      </c>
    </row>
    <row r="98" spans="1:10">
      <c r="A98" s="4" t="s">
        <v>1104</v>
      </c>
      <c r="B98" s="4">
        <v>1197831</v>
      </c>
      <c r="C98" s="5">
        <v>44058</v>
      </c>
      <c r="D98" s="4" t="s">
        <v>150</v>
      </c>
      <c r="E98" s="12" t="s">
        <v>1087</v>
      </c>
      <c r="F98" s="13">
        <v>400</v>
      </c>
      <c r="G98">
        <v>700</v>
      </c>
      <c r="H98">
        <v>280000</v>
      </c>
      <c r="I98" s="10">
        <v>126000</v>
      </c>
      <c r="J98" s="15">
        <f t="shared" si="1"/>
        <v>100823750</v>
      </c>
    </row>
    <row r="99" spans="1:10">
      <c r="A99" s="4" t="s">
        <v>1104</v>
      </c>
      <c r="B99" s="4">
        <v>1197831</v>
      </c>
      <c r="C99" s="5">
        <v>44059</v>
      </c>
      <c r="D99" s="4" t="s">
        <v>150</v>
      </c>
      <c r="E99" s="12" t="s">
        <v>1086</v>
      </c>
      <c r="F99" s="13">
        <v>450</v>
      </c>
      <c r="G99">
        <v>600</v>
      </c>
      <c r="H99">
        <v>270000</v>
      </c>
      <c r="I99" s="10">
        <v>81000</v>
      </c>
      <c r="J99" s="15">
        <f t="shared" si="1"/>
        <v>100823750</v>
      </c>
    </row>
    <row r="100" spans="1:10">
      <c r="A100" s="4" t="s">
        <v>1104</v>
      </c>
      <c r="B100" s="4">
        <v>1197831</v>
      </c>
      <c r="C100" s="5">
        <v>44060</v>
      </c>
      <c r="D100" s="4" t="s">
        <v>150</v>
      </c>
      <c r="E100" s="12" t="s">
        <v>1087</v>
      </c>
      <c r="F100" s="13">
        <v>400</v>
      </c>
      <c r="G100">
        <v>950</v>
      </c>
      <c r="H100">
        <v>380000</v>
      </c>
      <c r="I100" s="10">
        <v>190000</v>
      </c>
      <c r="J100" s="15">
        <f t="shared" si="1"/>
        <v>100823750</v>
      </c>
    </row>
    <row r="101" spans="1:10">
      <c r="A101" s="4" t="s">
        <v>1104</v>
      </c>
      <c r="B101" s="4">
        <v>1197831</v>
      </c>
      <c r="C101" s="5">
        <v>44061</v>
      </c>
      <c r="D101" s="4" t="s">
        <v>150</v>
      </c>
      <c r="E101" s="12" t="s">
        <v>1086</v>
      </c>
      <c r="F101" s="13">
        <v>400</v>
      </c>
      <c r="G101">
        <v>950</v>
      </c>
      <c r="H101">
        <v>380000</v>
      </c>
      <c r="I101" s="10">
        <v>133000</v>
      </c>
      <c r="J101" s="15">
        <f t="shared" si="1"/>
        <v>100823750</v>
      </c>
    </row>
    <row r="102" spans="1:10">
      <c r="A102" s="4" t="s">
        <v>1104</v>
      </c>
      <c r="B102" s="4">
        <v>1197831</v>
      </c>
      <c r="C102" s="5">
        <v>44062</v>
      </c>
      <c r="D102" s="4" t="s">
        <v>150</v>
      </c>
      <c r="E102" s="12" t="s">
        <v>1087</v>
      </c>
      <c r="F102" s="13">
        <v>450</v>
      </c>
      <c r="G102">
        <v>950</v>
      </c>
      <c r="H102">
        <v>427500</v>
      </c>
      <c r="I102" s="10">
        <v>149625</v>
      </c>
      <c r="J102" s="15">
        <f t="shared" si="1"/>
        <v>100823750</v>
      </c>
    </row>
    <row r="103" spans="1:10">
      <c r="A103" s="4" t="s">
        <v>1104</v>
      </c>
      <c r="B103" s="4">
        <v>1197831</v>
      </c>
      <c r="C103" s="5">
        <v>44063</v>
      </c>
      <c r="D103" s="4" t="s">
        <v>150</v>
      </c>
      <c r="E103" s="12" t="s">
        <v>1087</v>
      </c>
      <c r="F103" s="13">
        <v>400</v>
      </c>
      <c r="G103">
        <v>800</v>
      </c>
      <c r="H103">
        <v>320000</v>
      </c>
      <c r="I103" s="10">
        <v>112000</v>
      </c>
      <c r="J103" s="15">
        <f t="shared" si="1"/>
        <v>100823750</v>
      </c>
    </row>
    <row r="104" spans="1:10">
      <c r="A104" s="4" t="s">
        <v>1104</v>
      </c>
      <c r="B104" s="4">
        <v>1197831</v>
      </c>
      <c r="C104" s="5">
        <v>44064</v>
      </c>
      <c r="D104" s="4" t="s">
        <v>150</v>
      </c>
      <c r="E104" s="12" t="s">
        <v>1087</v>
      </c>
      <c r="F104" s="13">
        <v>400</v>
      </c>
      <c r="G104">
        <v>750</v>
      </c>
      <c r="H104">
        <v>300000</v>
      </c>
      <c r="I104" s="10">
        <v>135000</v>
      </c>
      <c r="J104" s="15">
        <f t="shared" si="1"/>
        <v>100823750</v>
      </c>
    </row>
    <row r="105" spans="1:10">
      <c r="A105" s="4" t="s">
        <v>1104</v>
      </c>
      <c r="B105" s="4">
        <v>1197831</v>
      </c>
      <c r="C105" s="5">
        <v>44065</v>
      </c>
      <c r="D105" s="4" t="s">
        <v>150</v>
      </c>
      <c r="E105" s="12" t="s">
        <v>1087</v>
      </c>
      <c r="F105" s="13">
        <v>450</v>
      </c>
      <c r="G105">
        <v>650</v>
      </c>
      <c r="H105">
        <v>292500</v>
      </c>
      <c r="I105" s="10">
        <v>87750</v>
      </c>
      <c r="J105" s="15">
        <f t="shared" si="1"/>
        <v>100823750</v>
      </c>
    </row>
    <row r="106" spans="1:10">
      <c r="A106" s="4" t="s">
        <v>1104</v>
      </c>
      <c r="B106" s="4">
        <v>1197831</v>
      </c>
      <c r="C106" s="5">
        <v>44066</v>
      </c>
      <c r="D106" s="4" t="s">
        <v>150</v>
      </c>
      <c r="E106" s="12" t="s">
        <v>1086</v>
      </c>
      <c r="F106" s="13">
        <v>500</v>
      </c>
      <c r="G106">
        <v>1000</v>
      </c>
      <c r="H106">
        <v>500000</v>
      </c>
      <c r="I106" s="10">
        <v>250000</v>
      </c>
      <c r="J106" s="15">
        <f t="shared" si="1"/>
        <v>100823750</v>
      </c>
    </row>
    <row r="107" spans="1:10">
      <c r="A107" s="4" t="s">
        <v>1104</v>
      </c>
      <c r="B107" s="4">
        <v>1197831</v>
      </c>
      <c r="C107" s="5">
        <v>44067</v>
      </c>
      <c r="D107" s="4" t="s">
        <v>150</v>
      </c>
      <c r="E107" s="12" t="s">
        <v>1087</v>
      </c>
      <c r="F107" s="13">
        <v>400</v>
      </c>
      <c r="G107">
        <v>950</v>
      </c>
      <c r="H107">
        <v>380000</v>
      </c>
      <c r="I107" s="10">
        <v>133000</v>
      </c>
      <c r="J107" s="15">
        <f t="shared" si="1"/>
        <v>100823750</v>
      </c>
    </row>
    <row r="108" spans="1:10">
      <c r="A108" s="4" t="s">
        <v>1104</v>
      </c>
      <c r="B108" s="4">
        <v>1197831</v>
      </c>
      <c r="C108" s="5">
        <v>44068</v>
      </c>
      <c r="D108" s="4" t="s">
        <v>150</v>
      </c>
      <c r="E108" s="12" t="s">
        <v>1087</v>
      </c>
      <c r="F108" s="13">
        <v>450</v>
      </c>
      <c r="G108">
        <v>950</v>
      </c>
      <c r="H108">
        <v>427500</v>
      </c>
      <c r="I108" s="10">
        <v>149625</v>
      </c>
      <c r="J108" s="15">
        <f t="shared" si="1"/>
        <v>100823750</v>
      </c>
    </row>
    <row r="109" spans="1:10">
      <c r="A109" s="4" t="s">
        <v>1104</v>
      </c>
      <c r="B109" s="4">
        <v>1197831</v>
      </c>
      <c r="C109" s="5">
        <v>44069</v>
      </c>
      <c r="D109" s="4" t="s">
        <v>150</v>
      </c>
      <c r="E109" s="12" t="s">
        <v>1087</v>
      </c>
      <c r="F109" s="13">
        <v>400</v>
      </c>
      <c r="G109">
        <v>1100</v>
      </c>
      <c r="H109">
        <v>440000</v>
      </c>
      <c r="I109" s="10">
        <v>154000</v>
      </c>
      <c r="J109" s="15">
        <f t="shared" si="1"/>
        <v>100823750</v>
      </c>
    </row>
    <row r="110" spans="1:10">
      <c r="A110" s="4" t="s">
        <v>1104</v>
      </c>
      <c r="B110" s="4">
        <v>1197831</v>
      </c>
      <c r="C110" s="5">
        <v>44070</v>
      </c>
      <c r="D110" s="4" t="s">
        <v>150</v>
      </c>
      <c r="E110" s="12" t="s">
        <v>1087</v>
      </c>
      <c r="F110" s="13">
        <v>400</v>
      </c>
      <c r="G110">
        <v>700</v>
      </c>
      <c r="H110">
        <v>280000</v>
      </c>
      <c r="I110" s="10">
        <v>126000</v>
      </c>
      <c r="J110" s="15">
        <f t="shared" si="1"/>
        <v>100823750</v>
      </c>
    </row>
    <row r="111" spans="1:10">
      <c r="A111" s="4" t="s">
        <v>1104</v>
      </c>
      <c r="B111" s="4">
        <v>1197831</v>
      </c>
      <c r="C111" s="5">
        <v>44071</v>
      </c>
      <c r="D111" s="4" t="s">
        <v>150</v>
      </c>
      <c r="E111" s="12" t="s">
        <v>1086</v>
      </c>
      <c r="F111" s="13">
        <v>450</v>
      </c>
      <c r="G111">
        <v>700</v>
      </c>
      <c r="H111">
        <v>315000</v>
      </c>
      <c r="I111" s="10">
        <v>94500</v>
      </c>
      <c r="J111" s="15">
        <f t="shared" si="1"/>
        <v>100823750</v>
      </c>
    </row>
    <row r="112" spans="1:10">
      <c r="A112" s="4" t="s">
        <v>1104</v>
      </c>
      <c r="B112" s="4">
        <v>1197831</v>
      </c>
      <c r="C112" s="5">
        <v>44072</v>
      </c>
      <c r="D112" s="4" t="s">
        <v>150</v>
      </c>
      <c r="E112" s="12" t="s">
        <v>1086</v>
      </c>
      <c r="F112" s="13">
        <v>500</v>
      </c>
      <c r="G112">
        <v>975</v>
      </c>
      <c r="H112">
        <v>487500</v>
      </c>
      <c r="I112" s="10">
        <v>243750</v>
      </c>
      <c r="J112" s="15">
        <f t="shared" si="1"/>
        <v>100823750</v>
      </c>
    </row>
    <row r="113" spans="1:10">
      <c r="A113" s="4" t="s">
        <v>1104</v>
      </c>
      <c r="B113" s="4">
        <v>1197831</v>
      </c>
      <c r="C113" s="5">
        <v>44073</v>
      </c>
      <c r="D113" s="4" t="s">
        <v>150</v>
      </c>
      <c r="E113" s="12" t="s">
        <v>1087</v>
      </c>
      <c r="F113" s="13">
        <v>400</v>
      </c>
      <c r="G113">
        <v>925</v>
      </c>
      <c r="H113">
        <v>370000</v>
      </c>
      <c r="I113" s="10">
        <v>129500</v>
      </c>
      <c r="J113" s="15">
        <f t="shared" si="1"/>
        <v>100823750</v>
      </c>
    </row>
    <row r="114" spans="1:10">
      <c r="A114" s="4" t="s">
        <v>1104</v>
      </c>
      <c r="B114" s="4">
        <v>1197831</v>
      </c>
      <c r="C114" s="5">
        <v>44074</v>
      </c>
      <c r="D114" s="4" t="s">
        <v>150</v>
      </c>
      <c r="E114" s="12" t="s">
        <v>1086</v>
      </c>
      <c r="F114" s="13">
        <v>450</v>
      </c>
      <c r="G114">
        <v>925</v>
      </c>
      <c r="H114">
        <v>416250</v>
      </c>
      <c r="I114" s="10">
        <v>145687.5</v>
      </c>
      <c r="J114" s="15">
        <f t="shared" si="1"/>
        <v>100823750</v>
      </c>
    </row>
    <row r="115" spans="1:10">
      <c r="A115" s="4" t="s">
        <v>1104</v>
      </c>
      <c r="B115" s="4">
        <v>1197831</v>
      </c>
      <c r="C115" s="5">
        <v>44075</v>
      </c>
      <c r="D115" s="4" t="s">
        <v>150</v>
      </c>
      <c r="E115" s="12" t="s">
        <v>1086</v>
      </c>
      <c r="F115" s="13">
        <v>400</v>
      </c>
      <c r="G115">
        <v>1100</v>
      </c>
      <c r="H115">
        <v>440000</v>
      </c>
      <c r="I115" s="10">
        <v>154000</v>
      </c>
      <c r="J115" s="15">
        <f t="shared" si="1"/>
        <v>100823750</v>
      </c>
    </row>
    <row r="116" spans="1:10">
      <c r="A116" s="4" t="s">
        <v>1104</v>
      </c>
      <c r="B116" s="4">
        <v>1197831</v>
      </c>
      <c r="C116" s="5">
        <v>44076</v>
      </c>
      <c r="D116" s="4" t="s">
        <v>150</v>
      </c>
      <c r="E116" s="12" t="s">
        <v>1087</v>
      </c>
      <c r="F116" s="13">
        <v>400</v>
      </c>
      <c r="G116">
        <v>650</v>
      </c>
      <c r="H116">
        <v>260000</v>
      </c>
      <c r="I116" s="10">
        <v>117000</v>
      </c>
      <c r="J116" s="15">
        <f t="shared" si="1"/>
        <v>100823750</v>
      </c>
    </row>
    <row r="117" spans="1:10">
      <c r="A117" s="4" t="s">
        <v>1104</v>
      </c>
      <c r="B117" s="4">
        <v>1197831</v>
      </c>
      <c r="C117" s="5">
        <v>44077</v>
      </c>
      <c r="D117" s="4" t="s">
        <v>150</v>
      </c>
      <c r="E117" s="12" t="s">
        <v>1087</v>
      </c>
      <c r="F117" s="13">
        <v>450</v>
      </c>
      <c r="G117">
        <v>650</v>
      </c>
      <c r="H117">
        <v>292500</v>
      </c>
      <c r="I117" s="10">
        <v>87750</v>
      </c>
      <c r="J117" s="15">
        <f t="shared" si="1"/>
        <v>100823750</v>
      </c>
    </row>
    <row r="118" spans="1:10">
      <c r="A118" s="4" t="s">
        <v>1104</v>
      </c>
      <c r="B118" s="4">
        <v>1197831</v>
      </c>
      <c r="C118" s="5">
        <v>44078</v>
      </c>
      <c r="D118" s="4" t="s">
        <v>150</v>
      </c>
      <c r="E118" s="12" t="s">
        <v>1087</v>
      </c>
      <c r="F118" s="13">
        <v>500</v>
      </c>
      <c r="G118">
        <v>900</v>
      </c>
      <c r="H118">
        <v>450000</v>
      </c>
      <c r="I118" s="10">
        <v>225000</v>
      </c>
      <c r="J118" s="15">
        <f t="shared" si="1"/>
        <v>100823750</v>
      </c>
    </row>
    <row r="119" spans="1:10">
      <c r="A119" s="4" t="s">
        <v>1104</v>
      </c>
      <c r="B119" s="4">
        <v>1197831</v>
      </c>
      <c r="C119" s="5">
        <v>44079</v>
      </c>
      <c r="D119" s="4" t="s">
        <v>150</v>
      </c>
      <c r="E119" s="12" t="s">
        <v>1087</v>
      </c>
      <c r="F119" s="13">
        <v>450</v>
      </c>
      <c r="G119">
        <v>850</v>
      </c>
      <c r="H119">
        <v>382500</v>
      </c>
      <c r="I119" s="10">
        <v>133875</v>
      </c>
      <c r="J119" s="15">
        <f t="shared" si="1"/>
        <v>100823750</v>
      </c>
    </row>
    <row r="120" spans="1:10">
      <c r="A120" s="4" t="s">
        <v>1104</v>
      </c>
      <c r="B120" s="4">
        <v>1197831</v>
      </c>
      <c r="C120" s="5">
        <v>44080</v>
      </c>
      <c r="D120" s="4" t="s">
        <v>150</v>
      </c>
      <c r="E120" s="12" t="s">
        <v>1087</v>
      </c>
      <c r="F120" s="13">
        <v>450</v>
      </c>
      <c r="G120">
        <v>850</v>
      </c>
      <c r="H120">
        <v>382500</v>
      </c>
      <c r="I120" s="10">
        <v>133875</v>
      </c>
      <c r="J120" s="15">
        <f t="shared" si="1"/>
        <v>100823750</v>
      </c>
    </row>
    <row r="121" spans="1:10">
      <c r="A121" s="4" t="s">
        <v>1104</v>
      </c>
      <c r="B121" s="4">
        <v>1197831</v>
      </c>
      <c r="C121" s="5">
        <v>44081</v>
      </c>
      <c r="D121" s="4" t="s">
        <v>150</v>
      </c>
      <c r="E121" s="12" t="s">
        <v>1086</v>
      </c>
      <c r="F121" s="13">
        <v>500</v>
      </c>
      <c r="G121">
        <v>900</v>
      </c>
      <c r="H121">
        <v>450000</v>
      </c>
      <c r="I121" s="10">
        <v>157500</v>
      </c>
      <c r="J121" s="15">
        <f t="shared" si="1"/>
        <v>100823750</v>
      </c>
    </row>
    <row r="122" spans="1:10">
      <c r="A122" s="4" t="s">
        <v>1104</v>
      </c>
      <c r="B122" s="4">
        <v>1197831</v>
      </c>
      <c r="C122" s="5">
        <v>44082</v>
      </c>
      <c r="D122" s="4" t="s">
        <v>150</v>
      </c>
      <c r="E122" s="12" t="s">
        <v>1087</v>
      </c>
      <c r="F122" s="13">
        <v>500</v>
      </c>
      <c r="G122">
        <v>625</v>
      </c>
      <c r="H122">
        <v>312500</v>
      </c>
      <c r="I122" s="10">
        <v>140625</v>
      </c>
      <c r="J122" s="15">
        <f t="shared" si="1"/>
        <v>100823750</v>
      </c>
    </row>
    <row r="123" spans="1:10">
      <c r="A123" s="4" t="s">
        <v>1104</v>
      </c>
      <c r="B123" s="4">
        <v>1197831</v>
      </c>
      <c r="C123" s="5">
        <v>44083</v>
      </c>
      <c r="D123" s="4" t="s">
        <v>150</v>
      </c>
      <c r="E123" s="12" t="s">
        <v>1087</v>
      </c>
      <c r="F123" s="13">
        <v>450</v>
      </c>
      <c r="G123">
        <v>625</v>
      </c>
      <c r="H123">
        <v>281250</v>
      </c>
      <c r="I123" s="10">
        <v>84375</v>
      </c>
      <c r="J123" s="15">
        <f t="shared" si="1"/>
        <v>100823750</v>
      </c>
    </row>
    <row r="124" spans="1:10">
      <c r="A124" s="4" t="s">
        <v>1104</v>
      </c>
      <c r="B124" s="4">
        <v>1197831</v>
      </c>
      <c r="C124" s="5">
        <v>44084</v>
      </c>
      <c r="D124" s="4" t="s">
        <v>150</v>
      </c>
      <c r="E124" s="12" t="s">
        <v>1087</v>
      </c>
      <c r="F124" s="13">
        <v>550</v>
      </c>
      <c r="G124">
        <v>850</v>
      </c>
      <c r="H124">
        <v>467500</v>
      </c>
      <c r="I124" s="10">
        <v>233750</v>
      </c>
      <c r="J124" s="15">
        <f t="shared" si="1"/>
        <v>100823750</v>
      </c>
    </row>
    <row r="125" spans="1:10">
      <c r="A125" s="4" t="s">
        <v>1104</v>
      </c>
      <c r="B125" s="4">
        <v>1197831</v>
      </c>
      <c r="C125" s="5">
        <v>44085</v>
      </c>
      <c r="D125" s="4" t="s">
        <v>150</v>
      </c>
      <c r="E125" s="12" t="s">
        <v>1087</v>
      </c>
      <c r="F125" s="13">
        <v>450</v>
      </c>
      <c r="G125">
        <v>800</v>
      </c>
      <c r="H125">
        <v>360000</v>
      </c>
      <c r="I125" s="10">
        <v>126000</v>
      </c>
      <c r="J125" s="15">
        <f t="shared" si="1"/>
        <v>100823750</v>
      </c>
    </row>
    <row r="126" spans="1:10">
      <c r="A126" s="4" t="s">
        <v>1104</v>
      </c>
      <c r="B126" s="4">
        <v>1197831</v>
      </c>
      <c r="C126" s="5">
        <v>44086</v>
      </c>
      <c r="D126" s="4" t="s">
        <v>150</v>
      </c>
      <c r="E126" s="12" t="s">
        <v>1087</v>
      </c>
      <c r="F126" s="13">
        <v>450</v>
      </c>
      <c r="G126">
        <v>800</v>
      </c>
      <c r="H126">
        <v>360000</v>
      </c>
      <c r="I126" s="10">
        <v>126000</v>
      </c>
      <c r="J126" s="15">
        <f t="shared" si="1"/>
        <v>100823750</v>
      </c>
    </row>
    <row r="127" spans="1:10">
      <c r="A127" s="4" t="s">
        <v>1104</v>
      </c>
      <c r="B127" s="4">
        <v>1197831</v>
      </c>
      <c r="C127" s="5">
        <v>44087</v>
      </c>
      <c r="D127" s="4" t="s">
        <v>150</v>
      </c>
      <c r="E127" s="12" t="s">
        <v>1086</v>
      </c>
      <c r="F127" s="13">
        <v>500</v>
      </c>
      <c r="G127">
        <v>750</v>
      </c>
      <c r="H127">
        <v>375000</v>
      </c>
      <c r="I127" s="10">
        <v>131250</v>
      </c>
      <c r="J127" s="15">
        <f t="shared" si="1"/>
        <v>100823750</v>
      </c>
    </row>
    <row r="128" spans="1:10">
      <c r="A128" s="4" t="s">
        <v>1104</v>
      </c>
      <c r="B128" s="4">
        <v>1197831</v>
      </c>
      <c r="C128" s="5">
        <v>44088</v>
      </c>
      <c r="D128" s="4" t="s">
        <v>150</v>
      </c>
      <c r="E128" s="12" t="s">
        <v>1086</v>
      </c>
      <c r="F128" s="13">
        <v>500</v>
      </c>
      <c r="G128">
        <v>600</v>
      </c>
      <c r="H128">
        <v>300000</v>
      </c>
      <c r="I128" s="10">
        <v>135000</v>
      </c>
      <c r="J128" s="15">
        <f t="shared" si="1"/>
        <v>100823750</v>
      </c>
    </row>
    <row r="129" spans="1:10">
      <c r="A129" s="4" t="s">
        <v>1104</v>
      </c>
      <c r="B129" s="4">
        <v>1197831</v>
      </c>
      <c r="C129" s="5">
        <v>44089</v>
      </c>
      <c r="D129" s="4" t="s">
        <v>150</v>
      </c>
      <c r="E129" s="12" t="s">
        <v>1086</v>
      </c>
      <c r="F129" s="13">
        <v>450</v>
      </c>
      <c r="G129">
        <v>575</v>
      </c>
      <c r="H129">
        <v>258750</v>
      </c>
      <c r="I129" s="10">
        <v>77625</v>
      </c>
      <c r="J129" s="15">
        <f t="shared" si="1"/>
        <v>100823750</v>
      </c>
    </row>
    <row r="130" spans="1:10">
      <c r="A130" s="4" t="s">
        <v>1104</v>
      </c>
      <c r="B130" s="4">
        <v>1197831</v>
      </c>
      <c r="C130" s="5">
        <v>44090</v>
      </c>
      <c r="D130" s="4" t="s">
        <v>150</v>
      </c>
      <c r="E130" s="12" t="s">
        <v>1087</v>
      </c>
      <c r="F130" s="13">
        <v>550</v>
      </c>
      <c r="G130">
        <v>750</v>
      </c>
      <c r="H130">
        <v>412500</v>
      </c>
      <c r="I130" s="10">
        <v>206250</v>
      </c>
      <c r="J130" s="15">
        <f t="shared" si="1"/>
        <v>100823750</v>
      </c>
    </row>
    <row r="131" spans="1:10">
      <c r="A131" s="4" t="s">
        <v>1104</v>
      </c>
      <c r="B131" s="4">
        <v>1197831</v>
      </c>
      <c r="C131" s="5">
        <v>44124</v>
      </c>
      <c r="D131" s="4" t="s">
        <v>150</v>
      </c>
      <c r="E131" s="12" t="s">
        <v>1086</v>
      </c>
      <c r="F131" s="13">
        <v>450</v>
      </c>
      <c r="G131">
        <v>900</v>
      </c>
      <c r="H131">
        <v>405000</v>
      </c>
      <c r="I131" s="10">
        <v>141750</v>
      </c>
      <c r="J131" s="15">
        <f t="shared" si="1"/>
        <v>100823750</v>
      </c>
    </row>
    <row r="132" spans="1:10">
      <c r="A132" s="4" t="s">
        <v>1104</v>
      </c>
      <c r="B132" s="4">
        <v>1197831</v>
      </c>
      <c r="C132" s="5">
        <v>44125</v>
      </c>
      <c r="D132" s="4" t="s">
        <v>150</v>
      </c>
      <c r="E132" s="12" t="s">
        <v>1087</v>
      </c>
      <c r="F132" s="13">
        <v>450</v>
      </c>
      <c r="G132">
        <v>900</v>
      </c>
      <c r="H132">
        <v>405000</v>
      </c>
      <c r="I132" s="10">
        <v>141750</v>
      </c>
      <c r="J132" s="15">
        <f t="shared" ref="J132:J195" si="2">SUMIFS(H$3:H$2497,D$3:D$2497,D132)</f>
        <v>100823750</v>
      </c>
    </row>
    <row r="133" spans="1:10">
      <c r="A133" s="4" t="s">
        <v>1104</v>
      </c>
      <c r="B133" s="4">
        <v>1197831</v>
      </c>
      <c r="C133" s="5">
        <v>44126</v>
      </c>
      <c r="D133" s="4" t="s">
        <v>150</v>
      </c>
      <c r="E133" s="12" t="s">
        <v>1087</v>
      </c>
      <c r="F133" s="13">
        <v>500</v>
      </c>
      <c r="G133">
        <v>825</v>
      </c>
      <c r="H133">
        <v>412500</v>
      </c>
      <c r="I133" s="10">
        <v>144375</v>
      </c>
      <c r="J133" s="15">
        <f t="shared" si="2"/>
        <v>100823750</v>
      </c>
    </row>
    <row r="134" spans="1:10">
      <c r="A134" s="4" t="s">
        <v>1104</v>
      </c>
      <c r="B134" s="4">
        <v>1197831</v>
      </c>
      <c r="C134" s="5">
        <v>44127</v>
      </c>
      <c r="D134" s="4" t="s">
        <v>150</v>
      </c>
      <c r="E134" s="12" t="s">
        <v>1086</v>
      </c>
      <c r="F134" s="13">
        <v>500</v>
      </c>
      <c r="G134">
        <v>675</v>
      </c>
      <c r="H134">
        <v>337500</v>
      </c>
      <c r="I134" s="10">
        <v>151875</v>
      </c>
      <c r="J134" s="15">
        <f t="shared" si="2"/>
        <v>100823750</v>
      </c>
    </row>
    <row r="135" spans="1:10">
      <c r="A135" s="4" t="s">
        <v>1104</v>
      </c>
      <c r="B135" s="4">
        <v>1197831</v>
      </c>
      <c r="C135" s="5">
        <v>44128</v>
      </c>
      <c r="D135" s="4" t="s">
        <v>150</v>
      </c>
      <c r="E135" s="12" t="s">
        <v>1087</v>
      </c>
      <c r="F135" s="13">
        <v>450</v>
      </c>
      <c r="G135">
        <v>650</v>
      </c>
      <c r="H135">
        <v>292500</v>
      </c>
      <c r="I135" s="10">
        <v>87750</v>
      </c>
      <c r="J135" s="15">
        <f t="shared" si="2"/>
        <v>100823750</v>
      </c>
    </row>
    <row r="136" spans="1:10">
      <c r="A136" s="4" t="s">
        <v>1104</v>
      </c>
      <c r="B136" s="4">
        <v>1197831</v>
      </c>
      <c r="C136" s="5">
        <v>44129</v>
      </c>
      <c r="D136" s="4" t="s">
        <v>150</v>
      </c>
      <c r="E136" s="12" t="s">
        <v>1087</v>
      </c>
      <c r="F136" s="13">
        <v>550</v>
      </c>
      <c r="G136">
        <v>850</v>
      </c>
      <c r="H136">
        <v>467500</v>
      </c>
      <c r="I136" s="10">
        <v>233750</v>
      </c>
      <c r="J136" s="15">
        <f t="shared" si="2"/>
        <v>100823750</v>
      </c>
    </row>
    <row r="137" spans="1:10">
      <c r="A137" s="4" t="s">
        <v>1104</v>
      </c>
      <c r="B137" s="4">
        <v>1197831</v>
      </c>
      <c r="C137" s="5">
        <v>44130</v>
      </c>
      <c r="D137" s="4" t="s">
        <v>150</v>
      </c>
      <c r="E137" s="12" t="s">
        <v>1086</v>
      </c>
      <c r="F137" s="13">
        <v>450</v>
      </c>
      <c r="G137">
        <v>950</v>
      </c>
      <c r="H137">
        <v>427500</v>
      </c>
      <c r="I137" s="10">
        <v>149625</v>
      </c>
      <c r="J137" s="15">
        <f t="shared" si="2"/>
        <v>100823750</v>
      </c>
    </row>
    <row r="138" spans="1:10">
      <c r="A138" s="4" t="s">
        <v>1104</v>
      </c>
      <c r="B138" s="4">
        <v>1197831</v>
      </c>
      <c r="C138" s="5">
        <v>44131</v>
      </c>
      <c r="D138" s="4" t="s">
        <v>150</v>
      </c>
      <c r="E138" s="12" t="s">
        <v>1086</v>
      </c>
      <c r="F138" s="13">
        <v>450</v>
      </c>
      <c r="G138">
        <v>950</v>
      </c>
      <c r="H138">
        <v>427500</v>
      </c>
      <c r="I138" s="10">
        <v>149625</v>
      </c>
      <c r="J138" s="15">
        <f t="shared" si="2"/>
        <v>100823750</v>
      </c>
    </row>
    <row r="139" spans="1:10">
      <c r="A139" s="4" t="s">
        <v>1104</v>
      </c>
      <c r="B139" s="4">
        <v>1197831</v>
      </c>
      <c r="C139" s="5">
        <v>44132</v>
      </c>
      <c r="D139" s="4" t="s">
        <v>150</v>
      </c>
      <c r="E139" s="12" t="s">
        <v>1087</v>
      </c>
      <c r="F139" s="13">
        <v>500</v>
      </c>
      <c r="G139">
        <v>850</v>
      </c>
      <c r="H139">
        <v>425000</v>
      </c>
      <c r="I139" s="10">
        <v>148750</v>
      </c>
      <c r="J139" s="15">
        <f t="shared" si="2"/>
        <v>100823750</v>
      </c>
    </row>
    <row r="140" spans="1:10">
      <c r="A140" s="4" t="s">
        <v>1104</v>
      </c>
      <c r="B140" s="4">
        <v>1197831</v>
      </c>
      <c r="C140" s="5">
        <v>44133</v>
      </c>
      <c r="D140" s="4" t="s">
        <v>150</v>
      </c>
      <c r="E140" s="12" t="s">
        <v>1087</v>
      </c>
      <c r="F140" s="13">
        <v>500</v>
      </c>
      <c r="G140">
        <v>700</v>
      </c>
      <c r="H140">
        <v>350000</v>
      </c>
      <c r="I140" s="10">
        <v>157500</v>
      </c>
      <c r="J140" s="15">
        <f t="shared" si="2"/>
        <v>100823750</v>
      </c>
    </row>
    <row r="141" spans="1:10">
      <c r="A141" s="4" t="s">
        <v>1104</v>
      </c>
      <c r="B141" s="4">
        <v>1197831</v>
      </c>
      <c r="C141" s="5">
        <v>44134</v>
      </c>
      <c r="D141" s="4" t="s">
        <v>150</v>
      </c>
      <c r="E141" s="12" t="s">
        <v>1088</v>
      </c>
      <c r="F141" s="13">
        <v>450</v>
      </c>
      <c r="G141">
        <v>650</v>
      </c>
      <c r="H141">
        <v>292500</v>
      </c>
      <c r="I141" s="10">
        <v>87750</v>
      </c>
      <c r="J141" s="15">
        <f t="shared" si="2"/>
        <v>100823750</v>
      </c>
    </row>
    <row r="142" spans="1:10">
      <c r="A142" s="4" t="s">
        <v>1104</v>
      </c>
      <c r="B142" s="4">
        <v>1197831</v>
      </c>
      <c r="C142" s="5">
        <v>44135</v>
      </c>
      <c r="D142" s="4" t="s">
        <v>150</v>
      </c>
      <c r="E142" s="12" t="s">
        <v>1087</v>
      </c>
      <c r="F142" s="13">
        <v>550</v>
      </c>
      <c r="G142">
        <v>900</v>
      </c>
      <c r="H142">
        <v>495000</v>
      </c>
      <c r="I142" s="10">
        <v>247500</v>
      </c>
      <c r="J142" s="15">
        <f t="shared" si="2"/>
        <v>100823750</v>
      </c>
    </row>
    <row r="143" spans="1:10">
      <c r="A143" s="4" t="s">
        <v>1106</v>
      </c>
      <c r="B143" s="4">
        <v>1128299</v>
      </c>
      <c r="C143" s="5">
        <v>44136</v>
      </c>
      <c r="D143" s="4" t="s">
        <v>150</v>
      </c>
      <c r="E143" s="12" t="s">
        <v>1087</v>
      </c>
      <c r="F143" s="13">
        <v>400</v>
      </c>
      <c r="G143">
        <v>775</v>
      </c>
      <c r="H143">
        <v>310000</v>
      </c>
      <c r="I143" s="10">
        <v>108500</v>
      </c>
      <c r="J143" s="15">
        <f t="shared" si="2"/>
        <v>100823750</v>
      </c>
    </row>
    <row r="144" spans="1:10">
      <c r="A144" s="4" t="s">
        <v>1106</v>
      </c>
      <c r="B144" s="4">
        <v>1128299</v>
      </c>
      <c r="C144" s="5">
        <v>44137</v>
      </c>
      <c r="D144" s="4" t="s">
        <v>150</v>
      </c>
      <c r="E144" s="12" t="s">
        <v>1087</v>
      </c>
      <c r="F144" s="13">
        <v>500</v>
      </c>
      <c r="G144">
        <v>775</v>
      </c>
      <c r="H144">
        <v>387500</v>
      </c>
      <c r="I144" s="10">
        <v>77500</v>
      </c>
      <c r="J144" s="15">
        <f t="shared" si="2"/>
        <v>100823750</v>
      </c>
    </row>
    <row r="145" spans="1:10">
      <c r="A145" s="4" t="s">
        <v>1106</v>
      </c>
      <c r="B145" s="4">
        <v>1128299</v>
      </c>
      <c r="C145" s="5">
        <v>44138</v>
      </c>
      <c r="D145" s="4" t="s">
        <v>150</v>
      </c>
      <c r="E145" s="12" t="s">
        <v>1086</v>
      </c>
      <c r="F145" s="13">
        <v>500</v>
      </c>
      <c r="G145">
        <v>775</v>
      </c>
      <c r="H145">
        <v>387500</v>
      </c>
      <c r="I145" s="10">
        <v>135625</v>
      </c>
      <c r="J145" s="15">
        <f t="shared" si="2"/>
        <v>100823750</v>
      </c>
    </row>
    <row r="146" spans="1:10">
      <c r="A146" s="4" t="s">
        <v>1106</v>
      </c>
      <c r="B146" s="4">
        <v>1128299</v>
      </c>
      <c r="C146" s="5">
        <v>44139</v>
      </c>
      <c r="D146" s="4" t="s">
        <v>150</v>
      </c>
      <c r="E146" s="12" t="s">
        <v>1086</v>
      </c>
      <c r="F146" s="13">
        <v>500</v>
      </c>
      <c r="G146">
        <v>625</v>
      </c>
      <c r="H146">
        <v>312500</v>
      </c>
      <c r="I146" s="10">
        <v>93750</v>
      </c>
      <c r="J146" s="15">
        <f t="shared" si="2"/>
        <v>100823750</v>
      </c>
    </row>
    <row r="147" spans="1:10">
      <c r="A147" s="4" t="s">
        <v>1106</v>
      </c>
      <c r="B147" s="4">
        <v>1128299</v>
      </c>
      <c r="C147" s="5">
        <v>44140</v>
      </c>
      <c r="D147" s="4" t="s">
        <v>283</v>
      </c>
      <c r="E147" s="12" t="s">
        <v>1087</v>
      </c>
      <c r="F147" s="13">
        <v>550</v>
      </c>
      <c r="G147">
        <v>575</v>
      </c>
      <c r="H147">
        <v>316250</v>
      </c>
      <c r="I147" s="10">
        <v>158125</v>
      </c>
      <c r="J147" s="15">
        <f t="shared" si="2"/>
        <v>259452250</v>
      </c>
    </row>
    <row r="148" spans="1:10">
      <c r="A148" s="4" t="s">
        <v>1106</v>
      </c>
      <c r="B148" s="4">
        <v>1128299</v>
      </c>
      <c r="C148" s="5">
        <v>44141</v>
      </c>
      <c r="D148" s="4" t="s">
        <v>283</v>
      </c>
      <c r="E148" s="12" t="s">
        <v>1087</v>
      </c>
      <c r="F148" s="13">
        <v>500</v>
      </c>
      <c r="G148">
        <v>775</v>
      </c>
      <c r="H148">
        <v>387500</v>
      </c>
      <c r="I148" s="10">
        <v>58125</v>
      </c>
      <c r="J148" s="15">
        <f t="shared" si="2"/>
        <v>259452250</v>
      </c>
    </row>
    <row r="149" spans="1:10">
      <c r="A149" s="4" t="s">
        <v>1106</v>
      </c>
      <c r="B149" s="4">
        <v>1128299</v>
      </c>
      <c r="C149" s="5">
        <v>44142</v>
      </c>
      <c r="D149" s="4" t="s">
        <v>283</v>
      </c>
      <c r="E149" s="12" t="s">
        <v>1088</v>
      </c>
      <c r="F149" s="13">
        <v>400</v>
      </c>
      <c r="G149">
        <v>825</v>
      </c>
      <c r="H149">
        <v>330000</v>
      </c>
      <c r="I149" s="10">
        <v>115500</v>
      </c>
      <c r="J149" s="15">
        <f t="shared" si="2"/>
        <v>259452250</v>
      </c>
    </row>
    <row r="150" spans="1:10">
      <c r="A150" s="4" t="s">
        <v>1106</v>
      </c>
      <c r="B150" s="4">
        <v>1128299</v>
      </c>
      <c r="C150" s="5">
        <v>44143</v>
      </c>
      <c r="D150" s="4" t="s">
        <v>283</v>
      </c>
      <c r="E150" s="12" t="s">
        <v>1088</v>
      </c>
      <c r="F150" s="13">
        <v>500</v>
      </c>
      <c r="G150">
        <v>725</v>
      </c>
      <c r="H150">
        <v>362500</v>
      </c>
      <c r="I150" s="10">
        <v>72500</v>
      </c>
      <c r="J150" s="15">
        <f t="shared" si="2"/>
        <v>259452250</v>
      </c>
    </row>
    <row r="151" spans="1:10">
      <c r="A151" s="4" t="s">
        <v>1106</v>
      </c>
      <c r="B151" s="4">
        <v>1128299</v>
      </c>
      <c r="C151" s="5">
        <v>44144</v>
      </c>
      <c r="D151" s="4" t="s">
        <v>283</v>
      </c>
      <c r="E151" s="12" t="s">
        <v>1088</v>
      </c>
      <c r="F151" s="13">
        <v>500</v>
      </c>
      <c r="G151">
        <v>725</v>
      </c>
      <c r="H151">
        <v>362500</v>
      </c>
      <c r="I151" s="10">
        <v>126875</v>
      </c>
      <c r="J151" s="15">
        <f t="shared" si="2"/>
        <v>259452250</v>
      </c>
    </row>
    <row r="152" spans="1:10">
      <c r="A152" s="4" t="s">
        <v>1106</v>
      </c>
      <c r="B152" s="4">
        <v>1128299</v>
      </c>
      <c r="C152" s="5">
        <v>44145</v>
      </c>
      <c r="D152" s="4" t="s">
        <v>283</v>
      </c>
      <c r="E152" s="12" t="s">
        <v>1086</v>
      </c>
      <c r="F152" s="13">
        <v>500</v>
      </c>
      <c r="G152">
        <v>575</v>
      </c>
      <c r="H152">
        <v>287500</v>
      </c>
      <c r="I152" s="10">
        <v>86250</v>
      </c>
      <c r="J152" s="15">
        <f t="shared" si="2"/>
        <v>259452250</v>
      </c>
    </row>
    <row r="153" spans="1:10">
      <c r="A153" s="4" t="s">
        <v>1106</v>
      </c>
      <c r="B153" s="4">
        <v>1128299</v>
      </c>
      <c r="C153" s="5">
        <v>44146</v>
      </c>
      <c r="D153" s="4" t="s">
        <v>283</v>
      </c>
      <c r="E153" s="12" t="s">
        <v>1087</v>
      </c>
      <c r="F153" s="13">
        <v>550</v>
      </c>
      <c r="G153">
        <v>500</v>
      </c>
      <c r="H153">
        <v>275000</v>
      </c>
      <c r="I153" s="10">
        <v>137500</v>
      </c>
      <c r="J153" s="15">
        <f t="shared" si="2"/>
        <v>259452250</v>
      </c>
    </row>
    <row r="154" spans="1:10">
      <c r="A154" s="4" t="s">
        <v>1106</v>
      </c>
      <c r="B154" s="4">
        <v>1128299</v>
      </c>
      <c r="C154" s="5">
        <v>44147</v>
      </c>
      <c r="D154" s="4" t="s">
        <v>283</v>
      </c>
      <c r="E154" s="12" t="s">
        <v>1086</v>
      </c>
      <c r="F154" s="13">
        <v>500</v>
      </c>
      <c r="G154">
        <v>700</v>
      </c>
      <c r="H154">
        <v>350000</v>
      </c>
      <c r="I154" s="10">
        <v>52500</v>
      </c>
      <c r="J154" s="15">
        <f t="shared" si="2"/>
        <v>259452250</v>
      </c>
    </row>
    <row r="155" spans="1:10">
      <c r="A155" s="4" t="s">
        <v>1106</v>
      </c>
      <c r="B155" s="4">
        <v>1128299</v>
      </c>
      <c r="C155" s="5">
        <v>44148</v>
      </c>
      <c r="D155" s="4" t="s">
        <v>283</v>
      </c>
      <c r="E155" s="12" t="s">
        <v>1086</v>
      </c>
      <c r="F155" s="13">
        <v>500</v>
      </c>
      <c r="G155">
        <v>850</v>
      </c>
      <c r="H155">
        <v>425000</v>
      </c>
      <c r="I155" s="10">
        <v>148750</v>
      </c>
      <c r="J155" s="15">
        <f t="shared" si="2"/>
        <v>259452250</v>
      </c>
    </row>
    <row r="156" spans="1:10">
      <c r="A156" s="4" t="s">
        <v>1106</v>
      </c>
      <c r="B156" s="4">
        <v>1128299</v>
      </c>
      <c r="C156" s="5">
        <v>44149</v>
      </c>
      <c r="D156" s="4" t="s">
        <v>283</v>
      </c>
      <c r="E156" s="12" t="s">
        <v>1087</v>
      </c>
      <c r="F156" s="13">
        <v>600</v>
      </c>
      <c r="G156">
        <v>700</v>
      </c>
      <c r="H156">
        <v>420000</v>
      </c>
      <c r="I156" s="10">
        <v>84000</v>
      </c>
      <c r="J156" s="15">
        <f t="shared" si="2"/>
        <v>259452250</v>
      </c>
    </row>
    <row r="157" spans="1:10">
      <c r="A157" s="4" t="s">
        <v>1106</v>
      </c>
      <c r="B157" s="4">
        <v>1128299</v>
      </c>
      <c r="C157" s="5">
        <v>44150</v>
      </c>
      <c r="D157" s="4" t="s">
        <v>283</v>
      </c>
      <c r="E157" s="12" t="s">
        <v>1086</v>
      </c>
      <c r="F157" s="13">
        <v>600</v>
      </c>
      <c r="G157">
        <v>700</v>
      </c>
      <c r="H157">
        <v>420000</v>
      </c>
      <c r="I157" s="10">
        <v>147000</v>
      </c>
      <c r="J157" s="15">
        <f t="shared" si="2"/>
        <v>259452250</v>
      </c>
    </row>
    <row r="158" spans="1:10">
      <c r="A158" s="4" t="s">
        <v>1106</v>
      </c>
      <c r="B158" s="4">
        <v>1128299</v>
      </c>
      <c r="C158" s="5">
        <v>44187</v>
      </c>
      <c r="D158" s="4" t="s">
        <v>283</v>
      </c>
      <c r="E158" s="12" t="s">
        <v>1087</v>
      </c>
      <c r="F158" s="13">
        <v>600</v>
      </c>
      <c r="G158">
        <v>600</v>
      </c>
      <c r="H158">
        <v>360000</v>
      </c>
      <c r="I158" s="10">
        <v>108000</v>
      </c>
      <c r="J158" s="15">
        <f t="shared" si="2"/>
        <v>259452250</v>
      </c>
    </row>
    <row r="159" spans="1:10">
      <c r="A159" s="4" t="s">
        <v>1106</v>
      </c>
      <c r="B159" s="4">
        <v>1128299</v>
      </c>
      <c r="C159" s="5">
        <v>44188</v>
      </c>
      <c r="D159" s="4" t="s">
        <v>283</v>
      </c>
      <c r="E159" s="12" t="s">
        <v>1087</v>
      </c>
      <c r="F159" s="13">
        <v>650</v>
      </c>
      <c r="G159">
        <v>500</v>
      </c>
      <c r="H159">
        <v>325000</v>
      </c>
      <c r="I159" s="10">
        <v>162500</v>
      </c>
      <c r="J159" s="15">
        <f t="shared" si="2"/>
        <v>259452250</v>
      </c>
    </row>
    <row r="160" spans="1:10">
      <c r="A160" s="4" t="s">
        <v>1106</v>
      </c>
      <c r="B160" s="4">
        <v>1128299</v>
      </c>
      <c r="C160" s="5">
        <v>44189</v>
      </c>
      <c r="D160" s="4" t="s">
        <v>283</v>
      </c>
      <c r="E160" s="12" t="s">
        <v>1087</v>
      </c>
      <c r="F160" s="13">
        <v>600</v>
      </c>
      <c r="G160">
        <v>700</v>
      </c>
      <c r="H160">
        <v>420000</v>
      </c>
      <c r="I160" s="10">
        <v>63000</v>
      </c>
      <c r="J160" s="15">
        <f t="shared" si="2"/>
        <v>259452250</v>
      </c>
    </row>
    <row r="161" spans="1:10">
      <c r="A161" s="4" t="s">
        <v>1106</v>
      </c>
      <c r="B161" s="4">
        <v>1128299</v>
      </c>
      <c r="C161" s="5">
        <v>44190</v>
      </c>
      <c r="D161" s="4" t="s">
        <v>283</v>
      </c>
      <c r="E161" s="12" t="s">
        <v>1087</v>
      </c>
      <c r="F161" s="13">
        <v>600</v>
      </c>
      <c r="G161">
        <v>875</v>
      </c>
      <c r="H161">
        <v>525000</v>
      </c>
      <c r="I161" s="10">
        <v>183750</v>
      </c>
      <c r="J161" s="15">
        <f t="shared" si="2"/>
        <v>259452250</v>
      </c>
    </row>
    <row r="162" spans="1:10">
      <c r="A162" s="4" t="s">
        <v>1106</v>
      </c>
      <c r="B162" s="4">
        <v>1128299</v>
      </c>
      <c r="C162" s="5">
        <v>44191</v>
      </c>
      <c r="D162" s="4" t="s">
        <v>283</v>
      </c>
      <c r="E162" s="12" t="s">
        <v>1087</v>
      </c>
      <c r="F162" s="13">
        <v>650</v>
      </c>
      <c r="G162">
        <v>675</v>
      </c>
      <c r="H162">
        <v>438750</v>
      </c>
      <c r="I162" s="10">
        <v>87750</v>
      </c>
      <c r="J162" s="15">
        <f t="shared" si="2"/>
        <v>259452250</v>
      </c>
    </row>
    <row r="163" spans="1:10">
      <c r="A163" s="4" t="s">
        <v>1106</v>
      </c>
      <c r="B163" s="4">
        <v>1128299</v>
      </c>
      <c r="C163" s="5">
        <v>44192</v>
      </c>
      <c r="D163" s="4" t="s">
        <v>283</v>
      </c>
      <c r="E163" s="12" t="s">
        <v>1087</v>
      </c>
      <c r="F163" s="13">
        <v>650.00000000000011</v>
      </c>
      <c r="G163">
        <v>725</v>
      </c>
      <c r="H163">
        <v>471250.00000000006</v>
      </c>
      <c r="I163" s="10">
        <v>164937.5</v>
      </c>
      <c r="J163" s="15">
        <f t="shared" si="2"/>
        <v>259452250</v>
      </c>
    </row>
    <row r="164" spans="1:10">
      <c r="A164" s="4" t="s">
        <v>1106</v>
      </c>
      <c r="B164" s="4">
        <v>1128299</v>
      </c>
      <c r="C164" s="5">
        <v>44193</v>
      </c>
      <c r="D164" s="4" t="s">
        <v>283</v>
      </c>
      <c r="E164" s="12" t="s">
        <v>1087</v>
      </c>
      <c r="F164" s="13">
        <v>600</v>
      </c>
      <c r="G164">
        <v>625</v>
      </c>
      <c r="H164">
        <v>375000</v>
      </c>
      <c r="I164" s="10">
        <v>112500</v>
      </c>
      <c r="J164" s="15">
        <f t="shared" si="2"/>
        <v>259452250</v>
      </c>
    </row>
    <row r="165" spans="1:10">
      <c r="A165" s="4" t="s">
        <v>1106</v>
      </c>
      <c r="B165" s="4">
        <v>1128299</v>
      </c>
      <c r="C165" s="5">
        <v>44194</v>
      </c>
      <c r="D165" s="4" t="s">
        <v>283</v>
      </c>
      <c r="E165" s="12" t="s">
        <v>1087</v>
      </c>
      <c r="F165" s="13">
        <v>650</v>
      </c>
      <c r="G165">
        <v>525</v>
      </c>
      <c r="H165">
        <v>341250</v>
      </c>
      <c r="I165" s="10">
        <v>170625</v>
      </c>
      <c r="J165" s="15">
        <f t="shared" si="2"/>
        <v>259452250</v>
      </c>
    </row>
    <row r="166" spans="1:10">
      <c r="A166" s="4" t="s">
        <v>1106</v>
      </c>
      <c r="B166" s="4">
        <v>1128299</v>
      </c>
      <c r="C166" s="5">
        <v>44195</v>
      </c>
      <c r="D166" s="4" t="s">
        <v>283</v>
      </c>
      <c r="E166" s="12" t="s">
        <v>1087</v>
      </c>
      <c r="F166" s="13">
        <v>800</v>
      </c>
      <c r="G166">
        <v>700</v>
      </c>
      <c r="H166">
        <v>560000</v>
      </c>
      <c r="I166" s="10">
        <v>84000</v>
      </c>
      <c r="J166" s="15">
        <f t="shared" si="2"/>
        <v>259452250</v>
      </c>
    </row>
    <row r="167" spans="1:10">
      <c r="A167" s="4" t="s">
        <v>1106</v>
      </c>
      <c r="B167" s="4">
        <v>1128299</v>
      </c>
      <c r="C167" s="5">
        <v>44196</v>
      </c>
      <c r="D167" s="4" t="s">
        <v>283</v>
      </c>
      <c r="E167" s="12" t="s">
        <v>1086</v>
      </c>
      <c r="F167" s="13">
        <v>600</v>
      </c>
      <c r="G167">
        <v>900</v>
      </c>
      <c r="H167">
        <v>540000</v>
      </c>
      <c r="I167" s="10">
        <v>216000</v>
      </c>
      <c r="J167" s="15">
        <f t="shared" si="2"/>
        <v>259452250</v>
      </c>
    </row>
    <row r="168" spans="1:10">
      <c r="A168" s="4" t="s">
        <v>1106</v>
      </c>
      <c r="B168" s="4">
        <v>1128299</v>
      </c>
      <c r="C168" s="5">
        <v>44197</v>
      </c>
      <c r="D168" s="4" t="s">
        <v>283</v>
      </c>
      <c r="E168" s="12" t="s">
        <v>1087</v>
      </c>
      <c r="F168" s="13">
        <v>650</v>
      </c>
      <c r="G168">
        <v>750</v>
      </c>
      <c r="H168">
        <v>487500</v>
      </c>
      <c r="I168" s="10">
        <v>121875</v>
      </c>
      <c r="J168" s="15">
        <f t="shared" si="2"/>
        <v>259452250</v>
      </c>
    </row>
    <row r="169" spans="1:10">
      <c r="A169" s="4" t="s">
        <v>1106</v>
      </c>
      <c r="B169" s="4">
        <v>1128299</v>
      </c>
      <c r="C169" s="5">
        <v>44198</v>
      </c>
      <c r="D169" s="4" t="s">
        <v>283</v>
      </c>
      <c r="E169" s="12" t="s">
        <v>1086</v>
      </c>
      <c r="F169" s="13">
        <v>650</v>
      </c>
      <c r="G169">
        <v>750</v>
      </c>
      <c r="H169">
        <v>487500</v>
      </c>
      <c r="I169" s="10">
        <v>195000</v>
      </c>
      <c r="J169" s="15">
        <f t="shared" si="2"/>
        <v>259452250</v>
      </c>
    </row>
    <row r="170" spans="1:10">
      <c r="A170" s="4" t="s">
        <v>1106</v>
      </c>
      <c r="B170" s="4">
        <v>1128299</v>
      </c>
      <c r="C170" s="5">
        <v>44199</v>
      </c>
      <c r="D170" s="4" t="s">
        <v>283</v>
      </c>
      <c r="E170" s="12" t="s">
        <v>1087</v>
      </c>
      <c r="F170" s="13">
        <v>600</v>
      </c>
      <c r="G170">
        <v>650</v>
      </c>
      <c r="H170">
        <v>390000</v>
      </c>
      <c r="I170" s="10">
        <v>136500</v>
      </c>
      <c r="J170" s="15">
        <f t="shared" si="2"/>
        <v>259452250</v>
      </c>
    </row>
    <row r="171" spans="1:10">
      <c r="A171" s="4" t="s">
        <v>1106</v>
      </c>
      <c r="B171" s="4">
        <v>1128299</v>
      </c>
      <c r="C171" s="5">
        <v>44200</v>
      </c>
      <c r="D171" s="4" t="s">
        <v>283</v>
      </c>
      <c r="E171" s="12" t="s">
        <v>1086</v>
      </c>
      <c r="F171" s="13">
        <v>650</v>
      </c>
      <c r="G171">
        <v>550</v>
      </c>
      <c r="H171">
        <v>357500</v>
      </c>
      <c r="I171" s="10">
        <v>196625</v>
      </c>
      <c r="J171" s="15">
        <f t="shared" si="2"/>
        <v>259452250</v>
      </c>
    </row>
    <row r="172" spans="1:10">
      <c r="A172" s="4" t="s">
        <v>1106</v>
      </c>
      <c r="B172" s="4">
        <v>1128299</v>
      </c>
      <c r="C172" s="5">
        <v>44201</v>
      </c>
      <c r="D172" s="4" t="s">
        <v>283</v>
      </c>
      <c r="E172" s="12" t="s">
        <v>1086</v>
      </c>
      <c r="F172" s="13">
        <v>800</v>
      </c>
      <c r="G172">
        <v>725</v>
      </c>
      <c r="H172">
        <v>580000</v>
      </c>
      <c r="I172" s="10">
        <v>116000</v>
      </c>
      <c r="J172" s="15">
        <f t="shared" si="2"/>
        <v>259452250</v>
      </c>
    </row>
    <row r="173" spans="1:10">
      <c r="A173" s="4" t="s">
        <v>1106</v>
      </c>
      <c r="B173" s="4">
        <v>1128299</v>
      </c>
      <c r="C173" s="5">
        <v>44202</v>
      </c>
      <c r="D173" s="4" t="s">
        <v>283</v>
      </c>
      <c r="E173" s="12" t="s">
        <v>1087</v>
      </c>
      <c r="F173" s="13">
        <v>600</v>
      </c>
      <c r="G173">
        <v>975</v>
      </c>
      <c r="H173">
        <v>585000</v>
      </c>
      <c r="I173" s="10">
        <v>234000</v>
      </c>
      <c r="J173" s="15">
        <f t="shared" si="2"/>
        <v>259452250</v>
      </c>
    </row>
    <row r="174" spans="1:10">
      <c r="A174" s="4" t="s">
        <v>1106</v>
      </c>
      <c r="B174" s="4">
        <v>1128299</v>
      </c>
      <c r="C174" s="5">
        <v>44203</v>
      </c>
      <c r="D174" s="4" t="s">
        <v>283</v>
      </c>
      <c r="E174" s="12" t="s">
        <v>1086</v>
      </c>
      <c r="F174" s="13">
        <v>650</v>
      </c>
      <c r="G174">
        <v>825</v>
      </c>
      <c r="H174">
        <v>536250</v>
      </c>
      <c r="I174" s="10">
        <v>134062.5</v>
      </c>
      <c r="J174" s="15">
        <f t="shared" si="2"/>
        <v>259452250</v>
      </c>
    </row>
    <row r="175" spans="1:10">
      <c r="A175" s="4" t="s">
        <v>1106</v>
      </c>
      <c r="B175" s="4">
        <v>1128299</v>
      </c>
      <c r="C175" s="5">
        <v>44204</v>
      </c>
      <c r="D175" s="4" t="s">
        <v>283</v>
      </c>
      <c r="E175" s="12" t="s">
        <v>1086</v>
      </c>
      <c r="F175" s="13">
        <v>650</v>
      </c>
      <c r="G175">
        <v>825</v>
      </c>
      <c r="H175">
        <v>536250</v>
      </c>
      <c r="I175" s="10">
        <v>214500</v>
      </c>
      <c r="J175" s="15">
        <f t="shared" si="2"/>
        <v>259452250</v>
      </c>
    </row>
    <row r="176" spans="1:10">
      <c r="A176" s="4" t="s">
        <v>1106</v>
      </c>
      <c r="B176" s="4">
        <v>1128299</v>
      </c>
      <c r="C176" s="5">
        <v>44205</v>
      </c>
      <c r="D176" s="4" t="s">
        <v>283</v>
      </c>
      <c r="E176" s="12" t="s">
        <v>1087</v>
      </c>
      <c r="F176" s="13">
        <v>600</v>
      </c>
      <c r="G176">
        <v>700</v>
      </c>
      <c r="H176">
        <v>420000</v>
      </c>
      <c r="I176" s="10">
        <v>147000</v>
      </c>
      <c r="J176" s="15">
        <f t="shared" si="2"/>
        <v>259452250</v>
      </c>
    </row>
    <row r="177" spans="1:10">
      <c r="A177" s="4" t="s">
        <v>1106</v>
      </c>
      <c r="B177" s="4">
        <v>1128299</v>
      </c>
      <c r="C177" s="5">
        <v>44206</v>
      </c>
      <c r="D177" s="4" t="s">
        <v>283</v>
      </c>
      <c r="E177" s="12" t="s">
        <v>1086</v>
      </c>
      <c r="F177" s="13">
        <v>649.99999999999989</v>
      </c>
      <c r="G177">
        <v>575</v>
      </c>
      <c r="H177">
        <v>373749.99999999994</v>
      </c>
      <c r="I177" s="10">
        <v>205562.5</v>
      </c>
      <c r="J177" s="15">
        <f t="shared" si="2"/>
        <v>259452250</v>
      </c>
    </row>
    <row r="178" spans="1:10">
      <c r="A178" s="4" t="s">
        <v>1106</v>
      </c>
      <c r="B178" s="4">
        <v>1128299</v>
      </c>
      <c r="C178" s="5">
        <v>44207</v>
      </c>
      <c r="D178" s="4" t="s">
        <v>283</v>
      </c>
      <c r="E178" s="12" t="s">
        <v>1087</v>
      </c>
      <c r="F178" s="13">
        <v>800</v>
      </c>
      <c r="G178">
        <v>875</v>
      </c>
      <c r="H178">
        <v>700000</v>
      </c>
      <c r="I178" s="10">
        <v>140000</v>
      </c>
      <c r="J178" s="15">
        <f t="shared" si="2"/>
        <v>259452250</v>
      </c>
    </row>
    <row r="179" spans="1:10">
      <c r="A179" s="4" t="s">
        <v>1106</v>
      </c>
      <c r="B179" s="4">
        <v>1128299</v>
      </c>
      <c r="C179" s="5">
        <v>44208</v>
      </c>
      <c r="D179" s="4" t="s">
        <v>283</v>
      </c>
      <c r="E179" s="12" t="s">
        <v>1086</v>
      </c>
      <c r="F179" s="13">
        <v>600</v>
      </c>
      <c r="G179">
        <v>1025</v>
      </c>
      <c r="H179">
        <v>615000</v>
      </c>
      <c r="I179" s="10">
        <v>215250</v>
      </c>
      <c r="J179" s="15">
        <f t="shared" si="2"/>
        <v>259452250</v>
      </c>
    </row>
    <row r="180" spans="1:10">
      <c r="A180" s="4" t="s">
        <v>1106</v>
      </c>
      <c r="B180" s="4">
        <v>1128299</v>
      </c>
      <c r="C180" s="5">
        <v>44209</v>
      </c>
      <c r="D180" s="4" t="s">
        <v>283</v>
      </c>
      <c r="E180" s="12" t="s">
        <v>1087</v>
      </c>
      <c r="F180" s="13">
        <v>650</v>
      </c>
      <c r="G180">
        <v>875</v>
      </c>
      <c r="H180">
        <v>568750</v>
      </c>
      <c r="I180" s="10">
        <v>113750</v>
      </c>
      <c r="J180" s="15">
        <f t="shared" si="2"/>
        <v>259452250</v>
      </c>
    </row>
    <row r="181" spans="1:10">
      <c r="A181" s="4" t="s">
        <v>1106</v>
      </c>
      <c r="B181" s="4">
        <v>1128299</v>
      </c>
      <c r="C181" s="5">
        <v>44210</v>
      </c>
      <c r="D181" s="4" t="s">
        <v>283</v>
      </c>
      <c r="E181" s="12" t="s">
        <v>1086</v>
      </c>
      <c r="F181" s="13">
        <v>650</v>
      </c>
      <c r="G181">
        <v>825</v>
      </c>
      <c r="H181">
        <v>536250</v>
      </c>
      <c r="I181" s="10">
        <v>187687.5</v>
      </c>
      <c r="J181" s="15">
        <f t="shared" si="2"/>
        <v>259452250</v>
      </c>
    </row>
    <row r="182" spans="1:10">
      <c r="A182" s="4" t="s">
        <v>1106</v>
      </c>
      <c r="B182" s="4">
        <v>1128299</v>
      </c>
      <c r="C182" s="5">
        <v>44211</v>
      </c>
      <c r="D182" s="4" t="s">
        <v>283</v>
      </c>
      <c r="E182" s="12" t="s">
        <v>1087</v>
      </c>
      <c r="F182" s="13">
        <v>600</v>
      </c>
      <c r="G182">
        <v>725</v>
      </c>
      <c r="H182">
        <v>435000</v>
      </c>
      <c r="I182" s="10">
        <v>130500</v>
      </c>
      <c r="J182" s="15">
        <f t="shared" si="2"/>
        <v>259452250</v>
      </c>
    </row>
    <row r="183" spans="1:10">
      <c r="A183" s="4" t="s">
        <v>1106</v>
      </c>
      <c r="B183" s="4">
        <v>1128299</v>
      </c>
      <c r="C183" s="5">
        <v>44212</v>
      </c>
      <c r="D183" s="4" t="s">
        <v>283</v>
      </c>
      <c r="E183" s="12" t="s">
        <v>1087</v>
      </c>
      <c r="F183" s="13">
        <v>650</v>
      </c>
      <c r="G183">
        <v>775</v>
      </c>
      <c r="H183">
        <v>503750</v>
      </c>
      <c r="I183" s="10">
        <v>251875</v>
      </c>
      <c r="J183" s="15">
        <f t="shared" si="2"/>
        <v>259452250</v>
      </c>
    </row>
    <row r="184" spans="1:10">
      <c r="A184" s="4" t="s">
        <v>1106</v>
      </c>
      <c r="B184" s="4">
        <v>1128299</v>
      </c>
      <c r="C184" s="5">
        <v>44213</v>
      </c>
      <c r="D184" s="4" t="s">
        <v>283</v>
      </c>
      <c r="E184" s="12" t="s">
        <v>1087</v>
      </c>
      <c r="F184" s="13">
        <v>800</v>
      </c>
      <c r="G184">
        <v>775</v>
      </c>
      <c r="H184">
        <v>620000</v>
      </c>
      <c r="I184" s="10">
        <v>93000</v>
      </c>
      <c r="J184" s="15">
        <f t="shared" si="2"/>
        <v>259452250</v>
      </c>
    </row>
    <row r="185" spans="1:10">
      <c r="A185" s="4" t="s">
        <v>1106</v>
      </c>
      <c r="B185" s="4">
        <v>1128299</v>
      </c>
      <c r="C185" s="5">
        <v>44214</v>
      </c>
      <c r="D185" s="4" t="s">
        <v>283</v>
      </c>
      <c r="E185" s="12" t="s">
        <v>1087</v>
      </c>
      <c r="F185" s="13">
        <v>650</v>
      </c>
      <c r="G185">
        <v>975</v>
      </c>
      <c r="H185">
        <v>633750</v>
      </c>
      <c r="I185" s="10">
        <v>221812.5</v>
      </c>
      <c r="J185" s="15">
        <f t="shared" si="2"/>
        <v>259452250</v>
      </c>
    </row>
    <row r="186" spans="1:10">
      <c r="A186" s="4" t="s">
        <v>1106</v>
      </c>
      <c r="B186" s="4">
        <v>1128299</v>
      </c>
      <c r="C186" s="5">
        <v>44215</v>
      </c>
      <c r="D186" s="4" t="s">
        <v>283</v>
      </c>
      <c r="E186" s="12" t="s">
        <v>1087</v>
      </c>
      <c r="F186" s="13">
        <v>700</v>
      </c>
      <c r="G186">
        <v>925</v>
      </c>
      <c r="H186">
        <v>647500</v>
      </c>
      <c r="I186" s="10">
        <v>129500</v>
      </c>
      <c r="J186" s="15">
        <f t="shared" si="2"/>
        <v>259452250</v>
      </c>
    </row>
    <row r="187" spans="1:10">
      <c r="A187" s="4" t="s">
        <v>1106</v>
      </c>
      <c r="B187" s="4">
        <v>1128299</v>
      </c>
      <c r="C187" s="5">
        <v>44216</v>
      </c>
      <c r="D187" s="4" t="s">
        <v>283</v>
      </c>
      <c r="E187" s="12" t="s">
        <v>1087</v>
      </c>
      <c r="F187" s="13">
        <v>650.00000000000011</v>
      </c>
      <c r="G187">
        <v>800</v>
      </c>
      <c r="H187">
        <v>520000.00000000006</v>
      </c>
      <c r="I187" s="10">
        <v>182000</v>
      </c>
      <c r="J187" s="15">
        <f t="shared" si="2"/>
        <v>259452250</v>
      </c>
    </row>
    <row r="188" spans="1:10">
      <c r="A188" s="4" t="s">
        <v>1106</v>
      </c>
      <c r="B188" s="4">
        <v>1128299</v>
      </c>
      <c r="C188" s="5">
        <v>44217</v>
      </c>
      <c r="D188" s="4" t="s">
        <v>283</v>
      </c>
      <c r="E188" s="12" t="s">
        <v>1087</v>
      </c>
      <c r="F188" s="13">
        <v>650</v>
      </c>
      <c r="G188">
        <v>750</v>
      </c>
      <c r="H188">
        <v>487500</v>
      </c>
      <c r="I188" s="10">
        <v>146250</v>
      </c>
      <c r="J188" s="15">
        <f t="shared" si="2"/>
        <v>259452250</v>
      </c>
    </row>
    <row r="189" spans="1:10">
      <c r="A189" s="4" t="s">
        <v>1106</v>
      </c>
      <c r="B189" s="4">
        <v>1128299</v>
      </c>
      <c r="C189" s="5">
        <v>44218</v>
      </c>
      <c r="D189" s="4" t="s">
        <v>283</v>
      </c>
      <c r="E189" s="12" t="s">
        <v>1086</v>
      </c>
      <c r="F189" s="13">
        <v>750</v>
      </c>
      <c r="G189">
        <v>750</v>
      </c>
      <c r="H189">
        <v>562500</v>
      </c>
      <c r="I189" s="10">
        <v>281250</v>
      </c>
      <c r="J189" s="15">
        <f t="shared" si="2"/>
        <v>259452250</v>
      </c>
    </row>
    <row r="190" spans="1:10">
      <c r="A190" s="4" t="s">
        <v>1106</v>
      </c>
      <c r="B190" s="4">
        <v>1128299</v>
      </c>
      <c r="C190" s="5">
        <v>44219</v>
      </c>
      <c r="D190" s="4" t="s">
        <v>283</v>
      </c>
      <c r="E190" s="12" t="s">
        <v>1087</v>
      </c>
      <c r="F190" s="13">
        <v>800</v>
      </c>
      <c r="G190">
        <v>725</v>
      </c>
      <c r="H190">
        <v>580000</v>
      </c>
      <c r="I190" s="10">
        <v>87000</v>
      </c>
      <c r="J190" s="15">
        <f t="shared" si="2"/>
        <v>259452250</v>
      </c>
    </row>
    <row r="191" spans="1:10">
      <c r="A191" s="4" t="s">
        <v>1106</v>
      </c>
      <c r="B191" s="4">
        <v>1128299</v>
      </c>
      <c r="C191" s="5">
        <v>44220</v>
      </c>
      <c r="D191" s="4" t="s">
        <v>283</v>
      </c>
      <c r="E191" s="12" t="s">
        <v>1087</v>
      </c>
      <c r="F191" s="13">
        <v>550</v>
      </c>
      <c r="G191">
        <v>925</v>
      </c>
      <c r="H191">
        <v>508750</v>
      </c>
      <c r="I191" s="10">
        <v>152625</v>
      </c>
      <c r="J191" s="15">
        <f t="shared" si="2"/>
        <v>259452250</v>
      </c>
    </row>
    <row r="192" spans="1:10">
      <c r="A192" s="4" t="s">
        <v>1106</v>
      </c>
      <c r="B192" s="4">
        <v>1128299</v>
      </c>
      <c r="C192" s="5">
        <v>44221</v>
      </c>
      <c r="D192" s="4" t="s">
        <v>283</v>
      </c>
      <c r="E192" s="12" t="s">
        <v>1086</v>
      </c>
      <c r="F192" s="13">
        <v>600</v>
      </c>
      <c r="G192">
        <v>925</v>
      </c>
      <c r="H192">
        <v>555000</v>
      </c>
      <c r="I192" s="10">
        <v>83250</v>
      </c>
      <c r="J192" s="15">
        <f t="shared" si="2"/>
        <v>259452250</v>
      </c>
    </row>
    <row r="193" spans="1:10">
      <c r="A193" s="4" t="s">
        <v>1106</v>
      </c>
      <c r="B193" s="4">
        <v>1128299</v>
      </c>
      <c r="C193" s="5">
        <v>44222</v>
      </c>
      <c r="D193" s="4" t="s">
        <v>283</v>
      </c>
      <c r="E193" s="12" t="s">
        <v>1086</v>
      </c>
      <c r="F193" s="13">
        <v>550</v>
      </c>
      <c r="G193">
        <v>775</v>
      </c>
      <c r="H193">
        <v>426250</v>
      </c>
      <c r="I193" s="10">
        <v>127875</v>
      </c>
      <c r="J193" s="15">
        <f t="shared" si="2"/>
        <v>259452250</v>
      </c>
    </row>
    <row r="194" spans="1:10">
      <c r="A194" s="4" t="s">
        <v>1106</v>
      </c>
      <c r="B194" s="4">
        <v>1128299</v>
      </c>
      <c r="C194" s="5">
        <v>44223</v>
      </c>
      <c r="D194" s="4" t="s">
        <v>283</v>
      </c>
      <c r="E194" s="12" t="s">
        <v>1086</v>
      </c>
      <c r="F194" s="13">
        <v>550</v>
      </c>
      <c r="G194">
        <v>725</v>
      </c>
      <c r="H194">
        <v>398750</v>
      </c>
      <c r="I194" s="10">
        <v>99687.5</v>
      </c>
      <c r="J194" s="15">
        <f t="shared" si="2"/>
        <v>259452250</v>
      </c>
    </row>
    <row r="195" spans="1:10">
      <c r="A195" s="4" t="s">
        <v>1106</v>
      </c>
      <c r="B195" s="4">
        <v>1128299</v>
      </c>
      <c r="C195" s="5">
        <v>44224</v>
      </c>
      <c r="D195" s="4" t="s">
        <v>283</v>
      </c>
      <c r="E195" s="12" t="s">
        <v>1087</v>
      </c>
      <c r="F195" s="13">
        <v>650</v>
      </c>
      <c r="G195">
        <v>725</v>
      </c>
      <c r="H195">
        <v>471250</v>
      </c>
      <c r="I195" s="10">
        <v>212062.5</v>
      </c>
      <c r="J195" s="15">
        <f t="shared" si="2"/>
        <v>259452250</v>
      </c>
    </row>
    <row r="196" spans="1:10">
      <c r="A196" s="4" t="s">
        <v>1106</v>
      </c>
      <c r="B196" s="4">
        <v>1128299</v>
      </c>
      <c r="C196" s="5">
        <v>44225</v>
      </c>
      <c r="D196" s="4" t="s">
        <v>283</v>
      </c>
      <c r="E196" s="12" t="s">
        <v>1087</v>
      </c>
      <c r="F196" s="13">
        <v>700</v>
      </c>
      <c r="G196">
        <v>775</v>
      </c>
      <c r="H196">
        <v>542500</v>
      </c>
      <c r="I196" s="10">
        <v>54250</v>
      </c>
      <c r="J196" s="15">
        <f t="shared" ref="J196:J259" si="3">SUMIFS(H$3:H$2497,D$3:D$2497,D196)</f>
        <v>259452250</v>
      </c>
    </row>
    <row r="197" spans="1:10">
      <c r="A197" s="4" t="s">
        <v>1106</v>
      </c>
      <c r="B197" s="4">
        <v>1128299</v>
      </c>
      <c r="C197" s="5">
        <v>44226</v>
      </c>
      <c r="D197" s="4" t="s">
        <v>283</v>
      </c>
      <c r="E197" s="12" t="s">
        <v>1087</v>
      </c>
      <c r="F197" s="13">
        <v>550</v>
      </c>
      <c r="G197">
        <v>875</v>
      </c>
      <c r="H197">
        <v>481250</v>
      </c>
      <c r="I197" s="10">
        <v>144375</v>
      </c>
      <c r="J197" s="15">
        <f t="shared" si="3"/>
        <v>259452250</v>
      </c>
    </row>
    <row r="198" spans="1:10">
      <c r="A198" s="4" t="s">
        <v>1106</v>
      </c>
      <c r="B198" s="4">
        <v>1128299</v>
      </c>
      <c r="C198" s="5">
        <v>44227</v>
      </c>
      <c r="D198" s="4" t="s">
        <v>283</v>
      </c>
      <c r="E198" s="12" t="s">
        <v>1086</v>
      </c>
      <c r="F198" s="13">
        <v>600</v>
      </c>
      <c r="G198">
        <v>875</v>
      </c>
      <c r="H198">
        <v>525000</v>
      </c>
      <c r="I198" s="10">
        <v>78750</v>
      </c>
      <c r="J198" s="15">
        <f t="shared" si="3"/>
        <v>259452250</v>
      </c>
    </row>
    <row r="199" spans="1:10">
      <c r="A199" s="4" t="s">
        <v>1106</v>
      </c>
      <c r="B199" s="4">
        <v>1128299</v>
      </c>
      <c r="C199" s="5">
        <v>44228</v>
      </c>
      <c r="D199" s="4" t="s">
        <v>283</v>
      </c>
      <c r="E199" s="12" t="s">
        <v>1087</v>
      </c>
      <c r="F199" s="13">
        <v>550</v>
      </c>
      <c r="G199">
        <v>700</v>
      </c>
      <c r="H199">
        <v>385000</v>
      </c>
      <c r="I199" s="10">
        <v>115500</v>
      </c>
      <c r="J199" s="15">
        <f t="shared" si="3"/>
        <v>259452250</v>
      </c>
    </row>
    <row r="200" spans="1:10">
      <c r="A200" s="4" t="s">
        <v>1106</v>
      </c>
      <c r="B200" s="4">
        <v>1128299</v>
      </c>
      <c r="C200" s="5">
        <v>44229</v>
      </c>
      <c r="D200" s="4" t="s">
        <v>283</v>
      </c>
      <c r="E200" s="12" t="s">
        <v>1087</v>
      </c>
      <c r="F200" s="13">
        <v>550</v>
      </c>
      <c r="G200">
        <v>675</v>
      </c>
      <c r="H200">
        <v>371250</v>
      </c>
      <c r="I200" s="10">
        <v>92812.5</v>
      </c>
      <c r="J200" s="15">
        <f t="shared" si="3"/>
        <v>259452250</v>
      </c>
    </row>
    <row r="201" spans="1:10">
      <c r="A201" s="4" t="s">
        <v>1106</v>
      </c>
      <c r="B201" s="4">
        <v>1128299</v>
      </c>
      <c r="C201" s="5">
        <v>44230</v>
      </c>
      <c r="D201" s="4" t="s">
        <v>283</v>
      </c>
      <c r="E201" s="12" t="s">
        <v>1086</v>
      </c>
      <c r="F201" s="13">
        <v>650</v>
      </c>
      <c r="G201">
        <v>650</v>
      </c>
      <c r="H201">
        <v>422500</v>
      </c>
      <c r="I201" s="10">
        <v>190125</v>
      </c>
      <c r="J201" s="15">
        <f t="shared" si="3"/>
        <v>259452250</v>
      </c>
    </row>
    <row r="202" spans="1:10">
      <c r="A202" s="4" t="s">
        <v>1106</v>
      </c>
      <c r="B202" s="4">
        <v>1128299</v>
      </c>
      <c r="C202" s="5">
        <v>44231</v>
      </c>
      <c r="D202" s="4" t="s">
        <v>283</v>
      </c>
      <c r="E202" s="12" t="s">
        <v>1086</v>
      </c>
      <c r="F202" s="13">
        <v>700</v>
      </c>
      <c r="G202">
        <v>700</v>
      </c>
      <c r="H202">
        <v>490000</v>
      </c>
      <c r="I202" s="10">
        <v>49000</v>
      </c>
      <c r="J202" s="15">
        <f t="shared" si="3"/>
        <v>259452250</v>
      </c>
    </row>
    <row r="203" spans="1:10">
      <c r="A203" s="4" t="s">
        <v>1106</v>
      </c>
      <c r="B203" s="4">
        <v>1128299</v>
      </c>
      <c r="C203" s="5">
        <v>44232</v>
      </c>
      <c r="D203" s="4" t="s">
        <v>283</v>
      </c>
      <c r="E203" s="12" t="s">
        <v>1086</v>
      </c>
      <c r="F203" s="13">
        <v>550</v>
      </c>
      <c r="G203">
        <v>875</v>
      </c>
      <c r="H203">
        <v>481250</v>
      </c>
      <c r="I203" s="10">
        <v>144375</v>
      </c>
      <c r="J203" s="15">
        <f t="shared" si="3"/>
        <v>259452250</v>
      </c>
    </row>
    <row r="204" spans="1:10">
      <c r="A204" s="4" t="s">
        <v>1106</v>
      </c>
      <c r="B204" s="4">
        <v>1128299</v>
      </c>
      <c r="C204" s="5">
        <v>44233</v>
      </c>
      <c r="D204" s="4" t="s">
        <v>283</v>
      </c>
      <c r="E204" s="12" t="s">
        <v>1087</v>
      </c>
      <c r="F204" s="13">
        <v>600</v>
      </c>
      <c r="G204">
        <v>875</v>
      </c>
      <c r="H204">
        <v>525000</v>
      </c>
      <c r="I204" s="10">
        <v>78750</v>
      </c>
      <c r="J204" s="15">
        <f t="shared" si="3"/>
        <v>259452250</v>
      </c>
    </row>
    <row r="205" spans="1:10">
      <c r="A205" s="4" t="s">
        <v>1106</v>
      </c>
      <c r="B205" s="4">
        <v>1128299</v>
      </c>
      <c r="C205" s="5">
        <v>44234</v>
      </c>
      <c r="D205" s="4" t="s">
        <v>283</v>
      </c>
      <c r="E205" s="12" t="s">
        <v>1087</v>
      </c>
      <c r="F205" s="13">
        <v>550</v>
      </c>
      <c r="G205">
        <v>725</v>
      </c>
      <c r="H205">
        <v>398750</v>
      </c>
      <c r="I205" s="10">
        <v>119625</v>
      </c>
      <c r="J205" s="15">
        <f t="shared" si="3"/>
        <v>259452250</v>
      </c>
    </row>
    <row r="206" spans="1:10">
      <c r="A206" s="4" t="s">
        <v>1106</v>
      </c>
      <c r="B206" s="4">
        <v>1128299</v>
      </c>
      <c r="C206" s="5">
        <v>44235</v>
      </c>
      <c r="D206" s="4" t="s">
        <v>283</v>
      </c>
      <c r="E206" s="12" t="s">
        <v>1087</v>
      </c>
      <c r="F206" s="13">
        <v>550</v>
      </c>
      <c r="G206">
        <v>700</v>
      </c>
      <c r="H206">
        <v>385000</v>
      </c>
      <c r="I206" s="10">
        <v>96250</v>
      </c>
      <c r="J206" s="15">
        <f t="shared" si="3"/>
        <v>259452250</v>
      </c>
    </row>
    <row r="207" spans="1:10">
      <c r="A207" s="4" t="s">
        <v>1106</v>
      </c>
      <c r="B207" s="4">
        <v>1128299</v>
      </c>
      <c r="C207" s="5">
        <v>44236</v>
      </c>
      <c r="D207" s="4" t="s">
        <v>283</v>
      </c>
      <c r="E207" s="12" t="s">
        <v>1087</v>
      </c>
      <c r="F207" s="13">
        <v>650</v>
      </c>
      <c r="G207">
        <v>650</v>
      </c>
      <c r="H207">
        <v>422500</v>
      </c>
      <c r="I207" s="10">
        <v>190125</v>
      </c>
      <c r="J207" s="15">
        <f t="shared" si="3"/>
        <v>259452250</v>
      </c>
    </row>
    <row r="208" spans="1:10">
      <c r="A208" s="4" t="s">
        <v>1106</v>
      </c>
      <c r="B208" s="4">
        <v>1128299</v>
      </c>
      <c r="C208" s="5">
        <v>44237</v>
      </c>
      <c r="D208" s="4" t="s">
        <v>283</v>
      </c>
      <c r="E208" s="12" t="s">
        <v>1087</v>
      </c>
      <c r="F208" s="13">
        <v>700</v>
      </c>
      <c r="G208">
        <v>775</v>
      </c>
      <c r="H208">
        <v>542500</v>
      </c>
      <c r="I208" s="10">
        <v>54250</v>
      </c>
      <c r="J208" s="15">
        <f t="shared" si="3"/>
        <v>259452250</v>
      </c>
    </row>
    <row r="209" spans="1:10">
      <c r="A209" s="4" t="s">
        <v>1106</v>
      </c>
      <c r="B209" s="4">
        <v>1128299</v>
      </c>
      <c r="C209" s="5">
        <v>44238</v>
      </c>
      <c r="D209" s="4" t="s">
        <v>283</v>
      </c>
      <c r="E209" s="12" t="s">
        <v>1087</v>
      </c>
      <c r="F209" s="13">
        <v>550</v>
      </c>
      <c r="G209">
        <v>975</v>
      </c>
      <c r="H209">
        <v>536250</v>
      </c>
      <c r="I209" s="10">
        <v>160875</v>
      </c>
      <c r="J209" s="15">
        <f t="shared" si="3"/>
        <v>259452250</v>
      </c>
    </row>
    <row r="210" spans="1:10">
      <c r="A210" s="4" t="s">
        <v>1106</v>
      </c>
      <c r="B210" s="4">
        <v>1128299</v>
      </c>
      <c r="C210" s="5">
        <v>44239</v>
      </c>
      <c r="D210" s="4" t="s">
        <v>283</v>
      </c>
      <c r="E210" s="12" t="s">
        <v>1086</v>
      </c>
      <c r="F210" s="13">
        <v>600</v>
      </c>
      <c r="G210">
        <v>975</v>
      </c>
      <c r="H210">
        <v>585000</v>
      </c>
      <c r="I210" s="10">
        <v>87750</v>
      </c>
      <c r="J210" s="15">
        <f t="shared" si="3"/>
        <v>259452250</v>
      </c>
    </row>
    <row r="211" spans="1:10">
      <c r="A211" s="4" t="s">
        <v>1106</v>
      </c>
      <c r="B211" s="4">
        <v>1128299</v>
      </c>
      <c r="C211" s="5">
        <v>44240</v>
      </c>
      <c r="D211" s="4" t="s">
        <v>283</v>
      </c>
      <c r="E211" s="12" t="s">
        <v>1088</v>
      </c>
      <c r="F211" s="13">
        <v>550</v>
      </c>
      <c r="G211">
        <v>775</v>
      </c>
      <c r="H211">
        <v>426250</v>
      </c>
      <c r="I211" s="10">
        <v>127875</v>
      </c>
      <c r="J211" s="15">
        <f t="shared" si="3"/>
        <v>259452250</v>
      </c>
    </row>
    <row r="212" spans="1:10">
      <c r="A212" s="4" t="s">
        <v>1106</v>
      </c>
      <c r="B212" s="4">
        <v>1128299</v>
      </c>
      <c r="C212" s="5">
        <v>44241</v>
      </c>
      <c r="D212" s="4" t="s">
        <v>283</v>
      </c>
      <c r="E212" s="12" t="s">
        <v>1087</v>
      </c>
      <c r="F212" s="13">
        <v>550</v>
      </c>
      <c r="G212">
        <v>775</v>
      </c>
      <c r="H212">
        <v>426250</v>
      </c>
      <c r="I212" s="10">
        <v>106562.5</v>
      </c>
      <c r="J212" s="15">
        <f t="shared" si="3"/>
        <v>259452250</v>
      </c>
    </row>
    <row r="213" spans="1:10">
      <c r="A213" s="4" t="s">
        <v>1106</v>
      </c>
      <c r="B213" s="4">
        <v>1128299</v>
      </c>
      <c r="C213" s="5">
        <v>44242</v>
      </c>
      <c r="D213" s="4" t="s">
        <v>283</v>
      </c>
      <c r="E213" s="12" t="s">
        <v>1087</v>
      </c>
      <c r="F213" s="13">
        <v>650</v>
      </c>
      <c r="G213">
        <v>700</v>
      </c>
      <c r="H213">
        <v>455000</v>
      </c>
      <c r="I213" s="10">
        <v>204750</v>
      </c>
      <c r="J213" s="15">
        <f t="shared" si="3"/>
        <v>259452250</v>
      </c>
    </row>
    <row r="214" spans="1:10">
      <c r="A214" s="4" t="s">
        <v>1106</v>
      </c>
      <c r="B214" s="4">
        <v>1128299</v>
      </c>
      <c r="C214" s="5">
        <v>44243</v>
      </c>
      <c r="D214" s="4" t="s">
        <v>283</v>
      </c>
      <c r="E214" s="12" t="s">
        <v>1087</v>
      </c>
      <c r="F214" s="13">
        <v>700</v>
      </c>
      <c r="G214">
        <v>800</v>
      </c>
      <c r="H214">
        <v>560000</v>
      </c>
      <c r="I214" s="10">
        <v>56000</v>
      </c>
      <c r="J214" s="15">
        <f t="shared" si="3"/>
        <v>259452250</v>
      </c>
    </row>
    <row r="215" spans="1:10">
      <c r="A215" s="4" t="s">
        <v>1107</v>
      </c>
      <c r="B215" s="4">
        <v>1189833</v>
      </c>
      <c r="C215" s="5">
        <v>44244</v>
      </c>
      <c r="D215" s="4" t="s">
        <v>283</v>
      </c>
      <c r="E215" s="12" t="s">
        <v>1086</v>
      </c>
      <c r="F215" s="13">
        <v>350</v>
      </c>
      <c r="G215">
        <v>700</v>
      </c>
      <c r="H215">
        <v>245000</v>
      </c>
      <c r="I215" s="10">
        <v>98000</v>
      </c>
      <c r="J215" s="15">
        <f t="shared" si="3"/>
        <v>259452250</v>
      </c>
    </row>
    <row r="216" spans="1:10">
      <c r="A216" s="4" t="s">
        <v>1107</v>
      </c>
      <c r="B216" s="4">
        <v>1189833</v>
      </c>
      <c r="C216" s="5">
        <v>44245</v>
      </c>
      <c r="D216" s="4" t="s">
        <v>283</v>
      </c>
      <c r="E216" s="12" t="s">
        <v>1086</v>
      </c>
      <c r="F216" s="13">
        <v>450</v>
      </c>
      <c r="G216">
        <v>700</v>
      </c>
      <c r="H216">
        <v>315000</v>
      </c>
      <c r="I216" s="10">
        <v>78750</v>
      </c>
      <c r="J216" s="15">
        <f t="shared" si="3"/>
        <v>259452250</v>
      </c>
    </row>
    <row r="217" spans="1:10">
      <c r="A217" s="4" t="s">
        <v>1107</v>
      </c>
      <c r="B217" s="4">
        <v>1189833</v>
      </c>
      <c r="C217" s="5">
        <v>44264</v>
      </c>
      <c r="D217" s="4" t="s">
        <v>283</v>
      </c>
      <c r="E217" s="12" t="s">
        <v>1086</v>
      </c>
      <c r="F217" s="13">
        <v>450</v>
      </c>
      <c r="G217">
        <v>700</v>
      </c>
      <c r="H217">
        <v>315000</v>
      </c>
      <c r="I217" s="10">
        <v>126000</v>
      </c>
      <c r="J217" s="15">
        <f t="shared" si="3"/>
        <v>259452250</v>
      </c>
    </row>
    <row r="218" spans="1:10">
      <c r="A218" s="4" t="s">
        <v>1107</v>
      </c>
      <c r="B218" s="4">
        <v>1189833</v>
      </c>
      <c r="C218" s="5">
        <v>44265</v>
      </c>
      <c r="D218" s="4" t="s">
        <v>283</v>
      </c>
      <c r="E218" s="12" t="s">
        <v>1087</v>
      </c>
      <c r="F218" s="13">
        <v>450.00000000000006</v>
      </c>
      <c r="G218">
        <v>550</v>
      </c>
      <c r="H218">
        <v>247500.00000000003</v>
      </c>
      <c r="I218" s="10">
        <v>86625</v>
      </c>
      <c r="J218" s="15">
        <f t="shared" si="3"/>
        <v>259452250</v>
      </c>
    </row>
    <row r="219" spans="1:10">
      <c r="A219" s="4" t="s">
        <v>1107</v>
      </c>
      <c r="B219" s="4">
        <v>1189833</v>
      </c>
      <c r="C219" s="5">
        <v>44266</v>
      </c>
      <c r="D219" s="4" t="s">
        <v>283</v>
      </c>
      <c r="E219" s="12" t="s">
        <v>1086</v>
      </c>
      <c r="F219" s="13">
        <v>499.99999999999994</v>
      </c>
      <c r="G219">
        <v>500</v>
      </c>
      <c r="H219">
        <v>249999.99999999997</v>
      </c>
      <c r="I219" s="10">
        <v>137500</v>
      </c>
      <c r="J219" s="15">
        <f t="shared" si="3"/>
        <v>259452250</v>
      </c>
    </row>
    <row r="220" spans="1:10">
      <c r="A220" s="4" t="s">
        <v>1107</v>
      </c>
      <c r="B220" s="4">
        <v>1189833</v>
      </c>
      <c r="C220" s="5">
        <v>44267</v>
      </c>
      <c r="D220" s="4" t="s">
        <v>283</v>
      </c>
      <c r="E220" s="12" t="s">
        <v>1086</v>
      </c>
      <c r="F220" s="13">
        <v>450</v>
      </c>
      <c r="G220">
        <v>700</v>
      </c>
      <c r="H220">
        <v>315000</v>
      </c>
      <c r="I220" s="10">
        <v>63000</v>
      </c>
      <c r="J220" s="15">
        <f t="shared" si="3"/>
        <v>259452250</v>
      </c>
    </row>
    <row r="221" spans="1:10">
      <c r="A221" s="4" t="s">
        <v>1107</v>
      </c>
      <c r="B221" s="4">
        <v>1189833</v>
      </c>
      <c r="C221" s="5">
        <v>44268</v>
      </c>
      <c r="D221" s="4" t="s">
        <v>283</v>
      </c>
      <c r="E221" s="12" t="s">
        <v>1086</v>
      </c>
      <c r="F221" s="13">
        <v>350</v>
      </c>
      <c r="G221">
        <v>750</v>
      </c>
      <c r="H221">
        <v>262500</v>
      </c>
      <c r="I221" s="10">
        <v>105000</v>
      </c>
      <c r="J221" s="15">
        <f t="shared" si="3"/>
        <v>259452250</v>
      </c>
    </row>
    <row r="222" spans="1:10">
      <c r="A222" s="4" t="s">
        <v>1107</v>
      </c>
      <c r="B222" s="4">
        <v>1189833</v>
      </c>
      <c r="C222" s="5">
        <v>44269</v>
      </c>
      <c r="D222" s="4" t="s">
        <v>283</v>
      </c>
      <c r="E222" s="12" t="s">
        <v>1086</v>
      </c>
      <c r="F222" s="13">
        <v>450</v>
      </c>
      <c r="G222">
        <v>650</v>
      </c>
      <c r="H222">
        <v>292500</v>
      </c>
      <c r="I222" s="10">
        <v>73125</v>
      </c>
      <c r="J222" s="15">
        <f t="shared" si="3"/>
        <v>259452250</v>
      </c>
    </row>
    <row r="223" spans="1:10">
      <c r="A223" s="4" t="s">
        <v>1107</v>
      </c>
      <c r="B223" s="4">
        <v>1189833</v>
      </c>
      <c r="C223" s="5">
        <v>44270</v>
      </c>
      <c r="D223" s="4" t="s">
        <v>283</v>
      </c>
      <c r="E223" s="12" t="s">
        <v>1087</v>
      </c>
      <c r="F223" s="13">
        <v>450</v>
      </c>
      <c r="G223">
        <v>675</v>
      </c>
      <c r="H223">
        <v>303750</v>
      </c>
      <c r="I223" s="10">
        <v>121500</v>
      </c>
      <c r="J223" s="15">
        <f t="shared" si="3"/>
        <v>259452250</v>
      </c>
    </row>
    <row r="224" spans="1:10">
      <c r="A224" s="4" t="s">
        <v>1107</v>
      </c>
      <c r="B224" s="4">
        <v>1189833</v>
      </c>
      <c r="C224" s="5">
        <v>44271</v>
      </c>
      <c r="D224" s="4" t="s">
        <v>283</v>
      </c>
      <c r="E224" s="12" t="s">
        <v>1086</v>
      </c>
      <c r="F224" s="13">
        <v>450.00000000000006</v>
      </c>
      <c r="G224">
        <v>525</v>
      </c>
      <c r="H224">
        <v>236250.00000000003</v>
      </c>
      <c r="I224" s="10">
        <v>82687.5</v>
      </c>
      <c r="J224" s="15">
        <f t="shared" si="3"/>
        <v>259452250</v>
      </c>
    </row>
    <row r="225" spans="1:10">
      <c r="A225" s="4" t="s">
        <v>1107</v>
      </c>
      <c r="B225" s="4">
        <v>1189833</v>
      </c>
      <c r="C225" s="5">
        <v>44272</v>
      </c>
      <c r="D225" s="4" t="s">
        <v>283</v>
      </c>
      <c r="E225" s="12" t="s">
        <v>1087</v>
      </c>
      <c r="F225" s="13">
        <v>499.99999999999994</v>
      </c>
      <c r="G225">
        <v>450</v>
      </c>
      <c r="H225">
        <v>224999.99999999997</v>
      </c>
      <c r="I225" s="10">
        <v>123750</v>
      </c>
      <c r="J225" s="15">
        <f t="shared" si="3"/>
        <v>259452250</v>
      </c>
    </row>
    <row r="226" spans="1:10">
      <c r="A226" s="4" t="s">
        <v>1107</v>
      </c>
      <c r="B226" s="4">
        <v>1189833</v>
      </c>
      <c r="C226" s="5">
        <v>44273</v>
      </c>
      <c r="D226" s="4" t="s">
        <v>283</v>
      </c>
      <c r="E226" s="12" t="s">
        <v>1087</v>
      </c>
      <c r="F226" s="13">
        <v>450</v>
      </c>
      <c r="G226">
        <v>650</v>
      </c>
      <c r="H226">
        <v>292500</v>
      </c>
      <c r="I226" s="10">
        <v>58500</v>
      </c>
      <c r="J226" s="15">
        <f t="shared" si="3"/>
        <v>259452250</v>
      </c>
    </row>
    <row r="227" spans="1:10">
      <c r="A227" s="4" t="s">
        <v>1107</v>
      </c>
      <c r="B227" s="4">
        <v>1189833</v>
      </c>
      <c r="C227" s="5">
        <v>44274</v>
      </c>
      <c r="D227" s="4" t="s">
        <v>283</v>
      </c>
      <c r="E227" s="12" t="s">
        <v>1086</v>
      </c>
      <c r="F227" s="13">
        <v>350</v>
      </c>
      <c r="G227">
        <v>800</v>
      </c>
      <c r="H227">
        <v>280000</v>
      </c>
      <c r="I227" s="10">
        <v>112000</v>
      </c>
      <c r="J227" s="15">
        <f t="shared" si="3"/>
        <v>259452250</v>
      </c>
    </row>
    <row r="228" spans="1:10">
      <c r="A228" s="4" t="s">
        <v>1107</v>
      </c>
      <c r="B228" s="4">
        <v>1189833</v>
      </c>
      <c r="C228" s="5">
        <v>44275</v>
      </c>
      <c r="D228" s="4" t="s">
        <v>283</v>
      </c>
      <c r="E228" s="12" t="s">
        <v>1087</v>
      </c>
      <c r="F228" s="13">
        <v>450</v>
      </c>
      <c r="G228">
        <v>650</v>
      </c>
      <c r="H228">
        <v>292500</v>
      </c>
      <c r="I228" s="10">
        <v>73125</v>
      </c>
      <c r="J228" s="15">
        <f t="shared" si="3"/>
        <v>259452250</v>
      </c>
    </row>
    <row r="229" spans="1:10">
      <c r="A229" s="4" t="s">
        <v>1107</v>
      </c>
      <c r="B229" s="4">
        <v>1189833</v>
      </c>
      <c r="C229" s="5">
        <v>44276</v>
      </c>
      <c r="D229" s="4" t="s">
        <v>283</v>
      </c>
      <c r="E229" s="12" t="s">
        <v>1087</v>
      </c>
      <c r="F229" s="13">
        <v>450</v>
      </c>
      <c r="G229">
        <v>650</v>
      </c>
      <c r="H229">
        <v>292500</v>
      </c>
      <c r="I229" s="10">
        <v>117000</v>
      </c>
      <c r="J229" s="15">
        <f t="shared" si="3"/>
        <v>259452250</v>
      </c>
    </row>
    <row r="230" spans="1:10">
      <c r="A230" s="4" t="s">
        <v>1107</v>
      </c>
      <c r="B230" s="4">
        <v>1189833</v>
      </c>
      <c r="C230" s="5">
        <v>44277</v>
      </c>
      <c r="D230" s="4" t="s">
        <v>283</v>
      </c>
      <c r="E230" s="12" t="s">
        <v>1086</v>
      </c>
      <c r="F230" s="13">
        <v>450.00000000000006</v>
      </c>
      <c r="G230">
        <v>550</v>
      </c>
      <c r="H230">
        <v>247500.00000000003</v>
      </c>
      <c r="I230" s="10">
        <v>86625</v>
      </c>
      <c r="J230" s="15">
        <f t="shared" si="3"/>
        <v>259452250</v>
      </c>
    </row>
    <row r="231" spans="1:10">
      <c r="A231" s="4" t="s">
        <v>1107</v>
      </c>
      <c r="B231" s="4">
        <v>1189833</v>
      </c>
      <c r="C231" s="5">
        <v>44278</v>
      </c>
      <c r="D231" s="4" t="s">
        <v>283</v>
      </c>
      <c r="E231" s="12" t="s">
        <v>1086</v>
      </c>
      <c r="F231" s="13">
        <v>499.99999999999994</v>
      </c>
      <c r="G231">
        <v>425</v>
      </c>
      <c r="H231">
        <v>212499.99999999997</v>
      </c>
      <c r="I231" s="10">
        <v>116875</v>
      </c>
      <c r="J231" s="15">
        <f t="shared" si="3"/>
        <v>259452250</v>
      </c>
    </row>
    <row r="232" spans="1:10">
      <c r="A232" s="4" t="s">
        <v>1107</v>
      </c>
      <c r="B232" s="4">
        <v>1189833</v>
      </c>
      <c r="C232" s="5">
        <v>44292</v>
      </c>
      <c r="D232" s="4" t="s">
        <v>283</v>
      </c>
      <c r="E232" s="12" t="s">
        <v>1087</v>
      </c>
      <c r="F232" s="13">
        <v>450</v>
      </c>
      <c r="G232">
        <v>625</v>
      </c>
      <c r="H232">
        <v>281250</v>
      </c>
      <c r="I232" s="10">
        <v>56250</v>
      </c>
      <c r="J232" s="15">
        <f t="shared" si="3"/>
        <v>259452250</v>
      </c>
    </row>
    <row r="233" spans="1:10">
      <c r="A233" s="4" t="s">
        <v>1107</v>
      </c>
      <c r="B233" s="4">
        <v>1189833</v>
      </c>
      <c r="C233" s="5">
        <v>44293</v>
      </c>
      <c r="D233" s="4" t="s">
        <v>283</v>
      </c>
      <c r="E233" s="12" t="s">
        <v>1087</v>
      </c>
      <c r="F233" s="13">
        <v>450</v>
      </c>
      <c r="G233">
        <v>800</v>
      </c>
      <c r="H233">
        <v>360000</v>
      </c>
      <c r="I233" s="10">
        <v>144000</v>
      </c>
      <c r="J233" s="15">
        <f t="shared" si="3"/>
        <v>259452250</v>
      </c>
    </row>
    <row r="234" spans="1:10">
      <c r="A234" s="4" t="s">
        <v>1107</v>
      </c>
      <c r="B234" s="4">
        <v>1189833</v>
      </c>
      <c r="C234" s="5">
        <v>44294</v>
      </c>
      <c r="D234" s="4" t="s">
        <v>283</v>
      </c>
      <c r="E234" s="12" t="s">
        <v>1087</v>
      </c>
      <c r="F234" s="13">
        <v>500</v>
      </c>
      <c r="G234">
        <v>600</v>
      </c>
      <c r="H234">
        <v>300000</v>
      </c>
      <c r="I234" s="10">
        <v>75000</v>
      </c>
      <c r="J234" s="15">
        <f t="shared" si="3"/>
        <v>259452250</v>
      </c>
    </row>
    <row r="235" spans="1:10">
      <c r="A235" s="4" t="s">
        <v>1107</v>
      </c>
      <c r="B235" s="4">
        <v>1189833</v>
      </c>
      <c r="C235" s="5">
        <v>44295</v>
      </c>
      <c r="D235" s="4" t="s">
        <v>283</v>
      </c>
      <c r="E235" s="12" t="s">
        <v>1088</v>
      </c>
      <c r="F235" s="13">
        <v>500</v>
      </c>
      <c r="G235">
        <v>625</v>
      </c>
      <c r="H235">
        <v>312500</v>
      </c>
      <c r="I235" s="10">
        <v>125000</v>
      </c>
      <c r="J235" s="15">
        <f t="shared" si="3"/>
        <v>259452250</v>
      </c>
    </row>
    <row r="236" spans="1:10">
      <c r="A236" s="4" t="s">
        <v>1107</v>
      </c>
      <c r="B236" s="4">
        <v>1189833</v>
      </c>
      <c r="C236" s="5">
        <v>44296</v>
      </c>
      <c r="D236" s="4" t="s">
        <v>283</v>
      </c>
      <c r="E236" s="12" t="s">
        <v>1087</v>
      </c>
      <c r="F236" s="13">
        <v>450.00000000000006</v>
      </c>
      <c r="G236">
        <v>525</v>
      </c>
      <c r="H236">
        <v>236250.00000000003</v>
      </c>
      <c r="I236" s="10">
        <v>82687.5</v>
      </c>
      <c r="J236" s="15">
        <f t="shared" si="3"/>
        <v>259452250</v>
      </c>
    </row>
    <row r="237" spans="1:10">
      <c r="A237" s="4" t="s">
        <v>1107</v>
      </c>
      <c r="B237" s="4">
        <v>1189833</v>
      </c>
      <c r="C237" s="5">
        <v>44297</v>
      </c>
      <c r="D237" s="4" t="s">
        <v>283</v>
      </c>
      <c r="E237" s="12" t="s">
        <v>1088</v>
      </c>
      <c r="F237" s="13">
        <v>499.99999999999994</v>
      </c>
      <c r="G237">
        <v>425</v>
      </c>
      <c r="H237">
        <v>212499.99999999997</v>
      </c>
      <c r="I237" s="10">
        <v>116875</v>
      </c>
      <c r="J237" s="15">
        <f t="shared" si="3"/>
        <v>259452250</v>
      </c>
    </row>
    <row r="238" spans="1:10">
      <c r="A238" s="4" t="s">
        <v>1107</v>
      </c>
      <c r="B238" s="4">
        <v>1189833</v>
      </c>
      <c r="C238" s="5">
        <v>44298</v>
      </c>
      <c r="D238" s="4" t="s">
        <v>283</v>
      </c>
      <c r="E238" s="12" t="s">
        <v>1087</v>
      </c>
      <c r="F238" s="13">
        <v>650</v>
      </c>
      <c r="G238">
        <v>600</v>
      </c>
      <c r="H238">
        <v>390000</v>
      </c>
      <c r="I238" s="10">
        <v>78000</v>
      </c>
      <c r="J238" s="15">
        <f t="shared" si="3"/>
        <v>259452250</v>
      </c>
    </row>
    <row r="239" spans="1:10">
      <c r="A239" s="4" t="s">
        <v>1107</v>
      </c>
      <c r="B239" s="4">
        <v>1189833</v>
      </c>
      <c r="C239" s="5">
        <v>44299</v>
      </c>
      <c r="D239" s="4" t="s">
        <v>283</v>
      </c>
      <c r="E239" s="12" t="s">
        <v>1087</v>
      </c>
      <c r="F239" s="13">
        <v>450</v>
      </c>
      <c r="G239">
        <v>800</v>
      </c>
      <c r="H239">
        <v>360000</v>
      </c>
      <c r="I239" s="10">
        <v>144000</v>
      </c>
      <c r="J239" s="15">
        <f t="shared" si="3"/>
        <v>259452250</v>
      </c>
    </row>
    <row r="240" spans="1:10">
      <c r="A240" s="4" t="s">
        <v>1107</v>
      </c>
      <c r="B240" s="4">
        <v>1189833</v>
      </c>
      <c r="C240" s="5">
        <v>44300</v>
      </c>
      <c r="D240" s="4" t="s">
        <v>283</v>
      </c>
      <c r="E240" s="12" t="s">
        <v>1087</v>
      </c>
      <c r="F240" s="13">
        <v>500</v>
      </c>
      <c r="G240">
        <v>650</v>
      </c>
      <c r="H240">
        <v>325000</v>
      </c>
      <c r="I240" s="10">
        <v>81250</v>
      </c>
      <c r="J240" s="15">
        <f t="shared" si="3"/>
        <v>259452250</v>
      </c>
    </row>
    <row r="241" spans="1:10">
      <c r="A241" s="4" t="s">
        <v>1107</v>
      </c>
      <c r="B241" s="4">
        <v>1189833</v>
      </c>
      <c r="C241" s="5">
        <v>44301</v>
      </c>
      <c r="D241" s="4" t="s">
        <v>283</v>
      </c>
      <c r="E241" s="12" t="s">
        <v>1087</v>
      </c>
      <c r="F241" s="13">
        <v>500</v>
      </c>
      <c r="G241">
        <v>650</v>
      </c>
      <c r="H241">
        <v>325000</v>
      </c>
      <c r="I241" s="10">
        <v>130000</v>
      </c>
      <c r="J241" s="15">
        <f t="shared" si="3"/>
        <v>259452250</v>
      </c>
    </row>
    <row r="242" spans="1:10">
      <c r="A242" s="4" t="s">
        <v>1107</v>
      </c>
      <c r="B242" s="4">
        <v>1189833</v>
      </c>
      <c r="C242" s="5">
        <v>44302</v>
      </c>
      <c r="D242" s="4" t="s">
        <v>283</v>
      </c>
      <c r="E242" s="12" t="s">
        <v>1087</v>
      </c>
      <c r="F242" s="13">
        <v>450.00000000000006</v>
      </c>
      <c r="G242">
        <v>550</v>
      </c>
      <c r="H242">
        <v>247500.00000000003</v>
      </c>
      <c r="I242" s="10">
        <v>86625</v>
      </c>
      <c r="J242" s="15">
        <f t="shared" si="3"/>
        <v>259452250</v>
      </c>
    </row>
    <row r="243" spans="1:10">
      <c r="A243" s="4" t="s">
        <v>1107</v>
      </c>
      <c r="B243" s="4">
        <v>1189833</v>
      </c>
      <c r="C243" s="5">
        <v>44303</v>
      </c>
      <c r="D243" s="4" t="s">
        <v>283</v>
      </c>
      <c r="E243" s="12" t="s">
        <v>1087</v>
      </c>
      <c r="F243" s="13">
        <v>499.99999999999994</v>
      </c>
      <c r="G243">
        <v>450</v>
      </c>
      <c r="H243">
        <v>224999.99999999997</v>
      </c>
      <c r="I243" s="10">
        <v>123750</v>
      </c>
      <c r="J243" s="15">
        <f t="shared" si="3"/>
        <v>259452250</v>
      </c>
    </row>
    <row r="244" spans="1:10">
      <c r="A244" s="4" t="s">
        <v>1107</v>
      </c>
      <c r="B244" s="4">
        <v>1189833</v>
      </c>
      <c r="C244" s="5">
        <v>44304</v>
      </c>
      <c r="D244" s="4" t="s">
        <v>283</v>
      </c>
      <c r="E244" s="12" t="s">
        <v>1086</v>
      </c>
      <c r="F244" s="13">
        <v>650</v>
      </c>
      <c r="G244">
        <v>625</v>
      </c>
      <c r="H244">
        <v>406250</v>
      </c>
      <c r="I244" s="10">
        <v>81250</v>
      </c>
      <c r="J244" s="15">
        <f t="shared" si="3"/>
        <v>259452250</v>
      </c>
    </row>
    <row r="245" spans="1:10">
      <c r="A245" s="4" t="s">
        <v>1107</v>
      </c>
      <c r="B245" s="4">
        <v>1189833</v>
      </c>
      <c r="C245" s="5">
        <v>44305</v>
      </c>
      <c r="D245" s="4" t="s">
        <v>283</v>
      </c>
      <c r="E245" s="12" t="s">
        <v>1088</v>
      </c>
      <c r="F245" s="13">
        <v>450</v>
      </c>
      <c r="G245">
        <v>900</v>
      </c>
      <c r="H245">
        <v>405000</v>
      </c>
      <c r="I245" s="10">
        <v>162000</v>
      </c>
      <c r="J245" s="15">
        <f t="shared" si="3"/>
        <v>259452250</v>
      </c>
    </row>
    <row r="246" spans="1:10">
      <c r="A246" s="4" t="s">
        <v>1107</v>
      </c>
      <c r="B246" s="4">
        <v>1189833</v>
      </c>
      <c r="C246" s="5">
        <v>44306</v>
      </c>
      <c r="D246" s="4" t="s">
        <v>283</v>
      </c>
      <c r="E246" s="12" t="s">
        <v>1087</v>
      </c>
      <c r="F246" s="13">
        <v>500</v>
      </c>
      <c r="G246">
        <v>750</v>
      </c>
      <c r="H246">
        <v>375000</v>
      </c>
      <c r="I246" s="10">
        <v>93750</v>
      </c>
      <c r="J246" s="15">
        <f t="shared" si="3"/>
        <v>259452250</v>
      </c>
    </row>
    <row r="247" spans="1:10">
      <c r="A247" s="4" t="s">
        <v>1107</v>
      </c>
      <c r="B247" s="4">
        <v>1189833</v>
      </c>
      <c r="C247" s="5">
        <v>44307</v>
      </c>
      <c r="D247" s="4" t="s">
        <v>283</v>
      </c>
      <c r="E247" s="12" t="s">
        <v>1087</v>
      </c>
      <c r="F247" s="13">
        <v>500</v>
      </c>
      <c r="G247">
        <v>750</v>
      </c>
      <c r="H247">
        <v>375000</v>
      </c>
      <c r="I247" s="10">
        <v>150000</v>
      </c>
      <c r="J247" s="15">
        <f t="shared" si="3"/>
        <v>259452250</v>
      </c>
    </row>
    <row r="248" spans="1:10">
      <c r="A248" s="4" t="s">
        <v>1107</v>
      </c>
      <c r="B248" s="4">
        <v>1189833</v>
      </c>
      <c r="C248" s="5">
        <v>44308</v>
      </c>
      <c r="D248" s="4" t="s">
        <v>283</v>
      </c>
      <c r="E248" s="12" t="s">
        <v>1087</v>
      </c>
      <c r="F248" s="13">
        <v>450</v>
      </c>
      <c r="G248">
        <v>625</v>
      </c>
      <c r="H248">
        <v>281250</v>
      </c>
      <c r="I248" s="10">
        <v>98437.5</v>
      </c>
      <c r="J248" s="15">
        <f t="shared" si="3"/>
        <v>259452250</v>
      </c>
    </row>
    <row r="249" spans="1:10">
      <c r="A249" s="4" t="s">
        <v>1107</v>
      </c>
      <c r="B249" s="4">
        <v>1189833</v>
      </c>
      <c r="C249" s="5">
        <v>44309</v>
      </c>
      <c r="D249" s="4" t="s">
        <v>283</v>
      </c>
      <c r="E249" s="12" t="s">
        <v>1086</v>
      </c>
      <c r="F249" s="13">
        <v>499.99999999999994</v>
      </c>
      <c r="G249">
        <v>500</v>
      </c>
      <c r="H249">
        <v>249999.99999999997</v>
      </c>
      <c r="I249" s="10">
        <v>137500</v>
      </c>
      <c r="J249" s="15">
        <f t="shared" si="3"/>
        <v>259452250</v>
      </c>
    </row>
    <row r="250" spans="1:10">
      <c r="A250" s="4" t="s">
        <v>1107</v>
      </c>
      <c r="B250" s="4">
        <v>1189833</v>
      </c>
      <c r="C250" s="5">
        <v>44310</v>
      </c>
      <c r="D250" s="4" t="s">
        <v>283</v>
      </c>
      <c r="E250" s="12" t="s">
        <v>1087</v>
      </c>
      <c r="F250" s="13">
        <v>650</v>
      </c>
      <c r="G250">
        <v>800</v>
      </c>
      <c r="H250">
        <v>520000</v>
      </c>
      <c r="I250" s="10">
        <v>104000</v>
      </c>
      <c r="J250" s="15">
        <f t="shared" si="3"/>
        <v>259452250</v>
      </c>
    </row>
    <row r="251" spans="1:10">
      <c r="A251" s="4" t="s">
        <v>1107</v>
      </c>
      <c r="B251" s="4">
        <v>1189833</v>
      </c>
      <c r="C251" s="5">
        <v>44311</v>
      </c>
      <c r="D251" s="4" t="s">
        <v>283</v>
      </c>
      <c r="E251" s="12" t="s">
        <v>1086</v>
      </c>
      <c r="F251" s="13">
        <v>450</v>
      </c>
      <c r="G251">
        <v>950</v>
      </c>
      <c r="H251">
        <v>427500</v>
      </c>
      <c r="I251" s="10">
        <v>171000</v>
      </c>
      <c r="J251" s="15">
        <f t="shared" si="3"/>
        <v>259452250</v>
      </c>
    </row>
    <row r="252" spans="1:10">
      <c r="A252" s="4" t="s">
        <v>1107</v>
      </c>
      <c r="B252" s="4">
        <v>1189833</v>
      </c>
      <c r="C252" s="5">
        <v>44312</v>
      </c>
      <c r="D252" s="4" t="s">
        <v>283</v>
      </c>
      <c r="E252" s="12" t="s">
        <v>1087</v>
      </c>
      <c r="F252" s="13">
        <v>500</v>
      </c>
      <c r="G252">
        <v>800</v>
      </c>
      <c r="H252">
        <v>400000</v>
      </c>
      <c r="I252" s="10">
        <v>100000</v>
      </c>
      <c r="J252" s="15">
        <f t="shared" si="3"/>
        <v>259452250</v>
      </c>
    </row>
    <row r="253" spans="1:10">
      <c r="A253" s="4" t="s">
        <v>1107</v>
      </c>
      <c r="B253" s="4">
        <v>1189833</v>
      </c>
      <c r="C253" s="5">
        <v>44313</v>
      </c>
      <c r="D253" s="4" t="s">
        <v>283</v>
      </c>
      <c r="E253" s="12" t="s">
        <v>1087</v>
      </c>
      <c r="F253" s="13">
        <v>500</v>
      </c>
      <c r="G253">
        <v>750</v>
      </c>
      <c r="H253">
        <v>375000</v>
      </c>
      <c r="I253" s="10">
        <v>150000</v>
      </c>
      <c r="J253" s="15">
        <f t="shared" si="3"/>
        <v>259452250</v>
      </c>
    </row>
    <row r="254" spans="1:10">
      <c r="A254" s="4" t="s">
        <v>1107</v>
      </c>
      <c r="B254" s="4">
        <v>1189833</v>
      </c>
      <c r="C254" s="5">
        <v>44314</v>
      </c>
      <c r="D254" s="4" t="s">
        <v>283</v>
      </c>
      <c r="E254" s="12" t="s">
        <v>1087</v>
      </c>
      <c r="F254" s="13">
        <v>450</v>
      </c>
      <c r="G254">
        <v>650</v>
      </c>
      <c r="H254">
        <v>292500</v>
      </c>
      <c r="I254" s="10">
        <v>102375</v>
      </c>
      <c r="J254" s="15">
        <f t="shared" si="3"/>
        <v>259452250</v>
      </c>
    </row>
    <row r="255" spans="1:10">
      <c r="A255" s="4" t="s">
        <v>1107</v>
      </c>
      <c r="B255" s="4">
        <v>1189833</v>
      </c>
      <c r="C255" s="5">
        <v>44315</v>
      </c>
      <c r="D255" s="4" t="s">
        <v>283</v>
      </c>
      <c r="E255" s="12" t="s">
        <v>1087</v>
      </c>
      <c r="F255" s="13">
        <v>500</v>
      </c>
      <c r="G255">
        <v>700</v>
      </c>
      <c r="H255">
        <v>350000</v>
      </c>
      <c r="I255" s="10">
        <v>192500</v>
      </c>
      <c r="J255" s="15">
        <f t="shared" si="3"/>
        <v>259452250</v>
      </c>
    </row>
    <row r="256" spans="1:10">
      <c r="A256" s="4" t="s">
        <v>1107</v>
      </c>
      <c r="B256" s="4">
        <v>1189833</v>
      </c>
      <c r="C256" s="5">
        <v>44316</v>
      </c>
      <c r="D256" s="4" t="s">
        <v>283</v>
      </c>
      <c r="E256" s="12" t="s">
        <v>1087</v>
      </c>
      <c r="F256" s="13">
        <v>650</v>
      </c>
      <c r="G256">
        <v>700</v>
      </c>
      <c r="H256">
        <v>455000</v>
      </c>
      <c r="I256" s="10">
        <v>91000</v>
      </c>
      <c r="J256" s="15">
        <f t="shared" si="3"/>
        <v>259452250</v>
      </c>
    </row>
    <row r="257" spans="1:10">
      <c r="A257" s="4" t="s">
        <v>1107</v>
      </c>
      <c r="B257" s="4">
        <v>1189833</v>
      </c>
      <c r="C257" s="5">
        <v>44317</v>
      </c>
      <c r="D257" s="4" t="s">
        <v>283</v>
      </c>
      <c r="E257" s="12" t="s">
        <v>1087</v>
      </c>
      <c r="F257" s="13">
        <v>500</v>
      </c>
      <c r="G257">
        <v>900</v>
      </c>
      <c r="H257">
        <v>450000</v>
      </c>
      <c r="I257" s="10">
        <v>180000</v>
      </c>
      <c r="J257" s="15">
        <f t="shared" si="3"/>
        <v>259452250</v>
      </c>
    </row>
    <row r="258" spans="1:10">
      <c r="A258" s="4" t="s">
        <v>1107</v>
      </c>
      <c r="B258" s="4">
        <v>1189833</v>
      </c>
      <c r="C258" s="5">
        <v>44318</v>
      </c>
      <c r="D258" s="4" t="s">
        <v>283</v>
      </c>
      <c r="E258" s="12" t="s">
        <v>1087</v>
      </c>
      <c r="F258" s="13">
        <v>550</v>
      </c>
      <c r="G258">
        <v>850</v>
      </c>
      <c r="H258">
        <v>467500</v>
      </c>
      <c r="I258" s="10">
        <v>116875</v>
      </c>
      <c r="J258" s="15">
        <f t="shared" si="3"/>
        <v>259452250</v>
      </c>
    </row>
    <row r="259" spans="1:10">
      <c r="A259" s="4" t="s">
        <v>1107</v>
      </c>
      <c r="B259" s="4">
        <v>1189833</v>
      </c>
      <c r="C259" s="5">
        <v>44319</v>
      </c>
      <c r="D259" s="4" t="s">
        <v>283</v>
      </c>
      <c r="E259" s="12" t="s">
        <v>1087</v>
      </c>
      <c r="F259" s="13">
        <v>500</v>
      </c>
      <c r="G259">
        <v>725</v>
      </c>
      <c r="H259">
        <v>362500</v>
      </c>
      <c r="I259" s="10">
        <v>145000</v>
      </c>
      <c r="J259" s="15">
        <f t="shared" si="3"/>
        <v>259452250</v>
      </c>
    </row>
    <row r="260" spans="1:10">
      <c r="A260" s="4" t="s">
        <v>1107</v>
      </c>
      <c r="B260" s="4">
        <v>1189833</v>
      </c>
      <c r="C260" s="5">
        <v>44320</v>
      </c>
      <c r="D260" s="4" t="s">
        <v>283</v>
      </c>
      <c r="E260" s="12" t="s">
        <v>1086</v>
      </c>
      <c r="F260" s="13">
        <v>500</v>
      </c>
      <c r="G260">
        <v>675</v>
      </c>
      <c r="H260">
        <v>337500</v>
      </c>
      <c r="I260" s="10">
        <v>118125</v>
      </c>
      <c r="J260" s="15">
        <f t="shared" ref="J260:J323" si="4">SUMIFS(H$3:H$2497,D$3:D$2497,D260)</f>
        <v>259452250</v>
      </c>
    </row>
    <row r="261" spans="1:10">
      <c r="A261" s="4" t="s">
        <v>1107</v>
      </c>
      <c r="B261" s="4">
        <v>1189833</v>
      </c>
      <c r="C261" s="5">
        <v>44321</v>
      </c>
      <c r="D261" s="4" t="s">
        <v>283</v>
      </c>
      <c r="E261" s="12" t="s">
        <v>1086</v>
      </c>
      <c r="F261" s="13">
        <v>599.99999999999989</v>
      </c>
      <c r="G261">
        <v>675</v>
      </c>
      <c r="H261">
        <v>404999.99999999994</v>
      </c>
      <c r="I261" s="10">
        <v>222750</v>
      </c>
      <c r="J261" s="15">
        <f t="shared" si="4"/>
        <v>259452250</v>
      </c>
    </row>
    <row r="262" spans="1:10">
      <c r="A262" s="4" t="s">
        <v>1107</v>
      </c>
      <c r="B262" s="4">
        <v>1189833</v>
      </c>
      <c r="C262" s="5">
        <v>44322</v>
      </c>
      <c r="D262" s="4" t="s">
        <v>283</v>
      </c>
      <c r="E262" s="12" t="s">
        <v>1087</v>
      </c>
      <c r="F262" s="13">
        <v>650</v>
      </c>
      <c r="G262">
        <v>650</v>
      </c>
      <c r="H262">
        <v>422500</v>
      </c>
      <c r="I262" s="10">
        <v>84500</v>
      </c>
      <c r="J262" s="15">
        <f t="shared" si="4"/>
        <v>259452250</v>
      </c>
    </row>
    <row r="263" spans="1:10">
      <c r="A263" s="4" t="s">
        <v>1107</v>
      </c>
      <c r="B263" s="4">
        <v>1189833</v>
      </c>
      <c r="C263" s="5">
        <v>44323</v>
      </c>
      <c r="D263" s="4" t="s">
        <v>283</v>
      </c>
      <c r="E263" s="12" t="s">
        <v>1087</v>
      </c>
      <c r="F263" s="13">
        <v>500</v>
      </c>
      <c r="G263">
        <v>850</v>
      </c>
      <c r="H263">
        <v>425000</v>
      </c>
      <c r="I263" s="10">
        <v>170000</v>
      </c>
      <c r="J263" s="15">
        <f t="shared" si="4"/>
        <v>259452250</v>
      </c>
    </row>
    <row r="264" spans="1:10">
      <c r="A264" s="4" t="s">
        <v>1107</v>
      </c>
      <c r="B264" s="4">
        <v>1189833</v>
      </c>
      <c r="C264" s="5">
        <v>44324</v>
      </c>
      <c r="D264" s="4" t="s">
        <v>283</v>
      </c>
      <c r="E264" s="12" t="s">
        <v>1087</v>
      </c>
      <c r="F264" s="13">
        <v>550</v>
      </c>
      <c r="G264">
        <v>850</v>
      </c>
      <c r="H264">
        <v>467500</v>
      </c>
      <c r="I264" s="10">
        <v>116875</v>
      </c>
      <c r="J264" s="15">
        <f t="shared" si="4"/>
        <v>259452250</v>
      </c>
    </row>
    <row r="265" spans="1:10">
      <c r="A265" s="4" t="s">
        <v>1107</v>
      </c>
      <c r="B265" s="4">
        <v>1189833</v>
      </c>
      <c r="C265" s="5">
        <v>44325</v>
      </c>
      <c r="D265" s="4" t="s">
        <v>283</v>
      </c>
      <c r="E265" s="12" t="s">
        <v>1087</v>
      </c>
      <c r="F265" s="13">
        <v>500</v>
      </c>
      <c r="G265">
        <v>700</v>
      </c>
      <c r="H265">
        <v>350000</v>
      </c>
      <c r="I265" s="10">
        <v>140000</v>
      </c>
      <c r="J265" s="15">
        <f t="shared" si="4"/>
        <v>259452250</v>
      </c>
    </row>
    <row r="266" spans="1:10">
      <c r="A266" s="4" t="s">
        <v>1107</v>
      </c>
      <c r="B266" s="4">
        <v>1189833</v>
      </c>
      <c r="C266" s="5">
        <v>44326</v>
      </c>
      <c r="D266" s="4" t="s">
        <v>283</v>
      </c>
      <c r="E266" s="12" t="s">
        <v>1087</v>
      </c>
      <c r="F266" s="13">
        <v>500</v>
      </c>
      <c r="G266">
        <v>650</v>
      </c>
      <c r="H266">
        <v>325000</v>
      </c>
      <c r="I266" s="10">
        <v>113750</v>
      </c>
      <c r="J266" s="15">
        <f t="shared" si="4"/>
        <v>259452250</v>
      </c>
    </row>
    <row r="267" spans="1:10">
      <c r="A267" s="4" t="s">
        <v>1107</v>
      </c>
      <c r="B267" s="4">
        <v>1189833</v>
      </c>
      <c r="C267" s="5">
        <v>44327</v>
      </c>
      <c r="D267" s="4" t="s">
        <v>283</v>
      </c>
      <c r="E267" s="12" t="s">
        <v>1087</v>
      </c>
      <c r="F267" s="13">
        <v>599.99999999999989</v>
      </c>
      <c r="G267">
        <v>650</v>
      </c>
      <c r="H267">
        <v>389999.99999999994</v>
      </c>
      <c r="I267" s="10">
        <v>214500</v>
      </c>
      <c r="J267" s="15">
        <f t="shared" si="4"/>
        <v>259452250</v>
      </c>
    </row>
    <row r="268" spans="1:10">
      <c r="A268" s="4" t="s">
        <v>1107</v>
      </c>
      <c r="B268" s="4">
        <v>1189833</v>
      </c>
      <c r="C268" s="5">
        <v>44328</v>
      </c>
      <c r="D268" s="4" t="s">
        <v>283</v>
      </c>
      <c r="E268" s="12" t="s">
        <v>1087</v>
      </c>
      <c r="F268" s="13">
        <v>650</v>
      </c>
      <c r="G268">
        <v>700</v>
      </c>
      <c r="H268">
        <v>455000</v>
      </c>
      <c r="I268" s="10">
        <v>91000</v>
      </c>
      <c r="J268" s="15">
        <f t="shared" si="4"/>
        <v>259452250</v>
      </c>
    </row>
    <row r="269" spans="1:10">
      <c r="A269" s="4" t="s">
        <v>1107</v>
      </c>
      <c r="B269" s="4">
        <v>1189833</v>
      </c>
      <c r="C269" s="5">
        <v>44329</v>
      </c>
      <c r="D269" s="4" t="s">
        <v>283</v>
      </c>
      <c r="E269" s="12" t="s">
        <v>1087</v>
      </c>
      <c r="F269" s="13">
        <v>500</v>
      </c>
      <c r="G269">
        <v>800</v>
      </c>
      <c r="H269">
        <v>400000</v>
      </c>
      <c r="I269" s="10">
        <v>160000</v>
      </c>
      <c r="J269" s="15">
        <f t="shared" si="4"/>
        <v>259452250</v>
      </c>
    </row>
    <row r="270" spans="1:10">
      <c r="A270" s="4" t="s">
        <v>1107</v>
      </c>
      <c r="B270" s="4">
        <v>1189833</v>
      </c>
      <c r="C270" s="5">
        <v>44330</v>
      </c>
      <c r="D270" s="4" t="s">
        <v>283</v>
      </c>
      <c r="E270" s="12" t="s">
        <v>1086</v>
      </c>
      <c r="F270" s="13">
        <v>550</v>
      </c>
      <c r="G270">
        <v>800</v>
      </c>
      <c r="H270">
        <v>440000</v>
      </c>
      <c r="I270" s="10">
        <v>110000</v>
      </c>
      <c r="J270" s="15">
        <f t="shared" si="4"/>
        <v>259452250</v>
      </c>
    </row>
    <row r="271" spans="1:10">
      <c r="A271" s="4" t="s">
        <v>1107</v>
      </c>
      <c r="B271" s="4">
        <v>1189833</v>
      </c>
      <c r="C271" s="5">
        <v>44331</v>
      </c>
      <c r="D271" s="4" t="s">
        <v>283</v>
      </c>
      <c r="E271" s="12" t="s">
        <v>1087</v>
      </c>
      <c r="F271" s="13">
        <v>500</v>
      </c>
      <c r="G271">
        <v>650</v>
      </c>
      <c r="H271">
        <v>325000</v>
      </c>
      <c r="I271" s="10">
        <v>130000</v>
      </c>
      <c r="J271" s="15">
        <f t="shared" si="4"/>
        <v>259452250</v>
      </c>
    </row>
    <row r="272" spans="1:10">
      <c r="A272" s="4" t="s">
        <v>1107</v>
      </c>
      <c r="B272" s="4">
        <v>1189833</v>
      </c>
      <c r="C272" s="5">
        <v>44332</v>
      </c>
      <c r="D272" s="4" t="s">
        <v>283</v>
      </c>
      <c r="E272" s="12" t="s">
        <v>1087</v>
      </c>
      <c r="F272" s="13">
        <v>500</v>
      </c>
      <c r="G272">
        <v>625</v>
      </c>
      <c r="H272">
        <v>312500</v>
      </c>
      <c r="I272" s="10">
        <v>109375</v>
      </c>
      <c r="J272" s="15">
        <f t="shared" si="4"/>
        <v>259452250</v>
      </c>
    </row>
    <row r="273" spans="1:10">
      <c r="A273" s="4" t="s">
        <v>1107</v>
      </c>
      <c r="B273" s="4">
        <v>1189833</v>
      </c>
      <c r="C273" s="5">
        <v>44333</v>
      </c>
      <c r="D273" s="4" t="s">
        <v>283</v>
      </c>
      <c r="E273" s="12" t="s">
        <v>1087</v>
      </c>
      <c r="F273" s="13">
        <v>600</v>
      </c>
      <c r="G273">
        <v>600</v>
      </c>
      <c r="H273">
        <v>360000</v>
      </c>
      <c r="I273" s="10">
        <v>198000</v>
      </c>
      <c r="J273" s="15">
        <f t="shared" si="4"/>
        <v>259452250</v>
      </c>
    </row>
    <row r="274" spans="1:10">
      <c r="A274" s="4" t="s">
        <v>1107</v>
      </c>
      <c r="B274" s="4">
        <v>1189833</v>
      </c>
      <c r="C274" s="5">
        <v>44334</v>
      </c>
      <c r="D274" s="4" t="s">
        <v>283</v>
      </c>
      <c r="E274" s="12" t="s">
        <v>1087</v>
      </c>
      <c r="F274" s="13">
        <v>650</v>
      </c>
      <c r="G274">
        <v>650</v>
      </c>
      <c r="H274">
        <v>422500</v>
      </c>
      <c r="I274" s="10">
        <v>84500</v>
      </c>
      <c r="J274" s="15">
        <f t="shared" si="4"/>
        <v>259452250</v>
      </c>
    </row>
    <row r="275" spans="1:10">
      <c r="A275" s="4" t="s">
        <v>1107</v>
      </c>
      <c r="B275" s="4">
        <v>1189833</v>
      </c>
      <c r="C275" s="5">
        <v>44335</v>
      </c>
      <c r="D275" s="4" t="s">
        <v>283</v>
      </c>
      <c r="E275" s="12" t="s">
        <v>1087</v>
      </c>
      <c r="F275" s="13">
        <v>500</v>
      </c>
      <c r="G275">
        <v>825</v>
      </c>
      <c r="H275">
        <v>412500</v>
      </c>
      <c r="I275" s="10">
        <v>165000</v>
      </c>
      <c r="J275" s="15">
        <f t="shared" si="4"/>
        <v>259452250</v>
      </c>
    </row>
    <row r="276" spans="1:10">
      <c r="A276" s="4" t="s">
        <v>1107</v>
      </c>
      <c r="B276" s="4">
        <v>1189833</v>
      </c>
      <c r="C276" s="5">
        <v>44336</v>
      </c>
      <c r="D276" s="4" t="s">
        <v>283</v>
      </c>
      <c r="E276" s="12" t="s">
        <v>1086</v>
      </c>
      <c r="F276" s="13">
        <v>550</v>
      </c>
      <c r="G276">
        <v>825</v>
      </c>
      <c r="H276">
        <v>453750</v>
      </c>
      <c r="I276" s="10">
        <v>113437.5</v>
      </c>
      <c r="J276" s="15">
        <f t="shared" si="4"/>
        <v>259452250</v>
      </c>
    </row>
    <row r="277" spans="1:10">
      <c r="A277" s="4" t="s">
        <v>1107</v>
      </c>
      <c r="B277" s="4">
        <v>1189833</v>
      </c>
      <c r="C277" s="5">
        <v>44337</v>
      </c>
      <c r="D277" s="4" t="s">
        <v>283</v>
      </c>
      <c r="E277" s="12" t="s">
        <v>1086</v>
      </c>
      <c r="F277" s="13">
        <v>500</v>
      </c>
      <c r="G277">
        <v>675</v>
      </c>
      <c r="H277">
        <v>337500</v>
      </c>
      <c r="I277" s="10">
        <v>135000</v>
      </c>
      <c r="J277" s="15">
        <f t="shared" si="4"/>
        <v>259452250</v>
      </c>
    </row>
    <row r="278" spans="1:10">
      <c r="A278" s="4" t="s">
        <v>1107</v>
      </c>
      <c r="B278" s="4">
        <v>1189833</v>
      </c>
      <c r="C278" s="5">
        <v>44338</v>
      </c>
      <c r="D278" s="4" t="s">
        <v>283</v>
      </c>
      <c r="E278" s="12" t="s">
        <v>1087</v>
      </c>
      <c r="F278" s="13">
        <v>500</v>
      </c>
      <c r="G278">
        <v>650</v>
      </c>
      <c r="H278">
        <v>325000</v>
      </c>
      <c r="I278" s="10">
        <v>113750</v>
      </c>
      <c r="J278" s="15">
        <f t="shared" si="4"/>
        <v>259452250</v>
      </c>
    </row>
    <row r="279" spans="1:10">
      <c r="A279" s="4" t="s">
        <v>1107</v>
      </c>
      <c r="B279" s="4">
        <v>1189833</v>
      </c>
      <c r="C279" s="5">
        <v>44339</v>
      </c>
      <c r="D279" s="4" t="s">
        <v>283</v>
      </c>
      <c r="E279" s="12" t="s">
        <v>1087</v>
      </c>
      <c r="F279" s="13">
        <v>600</v>
      </c>
      <c r="G279">
        <v>600</v>
      </c>
      <c r="H279">
        <v>360000</v>
      </c>
      <c r="I279" s="10">
        <v>198000</v>
      </c>
      <c r="J279" s="15">
        <f t="shared" si="4"/>
        <v>259452250</v>
      </c>
    </row>
    <row r="280" spans="1:10">
      <c r="A280" s="4" t="s">
        <v>1107</v>
      </c>
      <c r="B280" s="4">
        <v>1189833</v>
      </c>
      <c r="C280" s="5">
        <v>44340</v>
      </c>
      <c r="D280" s="4" t="s">
        <v>283</v>
      </c>
      <c r="E280" s="12" t="s">
        <v>1086</v>
      </c>
      <c r="F280" s="13">
        <v>650</v>
      </c>
      <c r="G280">
        <v>700</v>
      </c>
      <c r="H280">
        <v>455000</v>
      </c>
      <c r="I280" s="10">
        <v>91000</v>
      </c>
      <c r="J280" s="15">
        <f t="shared" si="4"/>
        <v>259452250</v>
      </c>
    </row>
    <row r="281" spans="1:10">
      <c r="A281" s="4" t="s">
        <v>1107</v>
      </c>
      <c r="B281" s="4">
        <v>1189833</v>
      </c>
      <c r="C281" s="5">
        <v>44341</v>
      </c>
      <c r="D281" s="4" t="s">
        <v>283</v>
      </c>
      <c r="E281" s="12" t="s">
        <v>1087</v>
      </c>
      <c r="F281" s="13">
        <v>500</v>
      </c>
      <c r="G281">
        <v>900</v>
      </c>
      <c r="H281">
        <v>450000</v>
      </c>
      <c r="I281" s="10">
        <v>180000</v>
      </c>
      <c r="J281" s="15">
        <f t="shared" si="4"/>
        <v>259452250</v>
      </c>
    </row>
    <row r="282" spans="1:10">
      <c r="A282" s="4" t="s">
        <v>1107</v>
      </c>
      <c r="B282" s="4">
        <v>1189833</v>
      </c>
      <c r="C282" s="5">
        <v>44342</v>
      </c>
      <c r="D282" s="4" t="s">
        <v>283</v>
      </c>
      <c r="E282" s="12" t="s">
        <v>1086</v>
      </c>
      <c r="F282" s="13">
        <v>550</v>
      </c>
      <c r="G282">
        <v>900</v>
      </c>
      <c r="H282">
        <v>495000</v>
      </c>
      <c r="I282" s="10">
        <v>123750</v>
      </c>
      <c r="J282" s="15">
        <f t="shared" si="4"/>
        <v>259452250</v>
      </c>
    </row>
    <row r="283" spans="1:10">
      <c r="A283" s="4" t="s">
        <v>1107</v>
      </c>
      <c r="B283" s="4">
        <v>1189833</v>
      </c>
      <c r="C283" s="5">
        <v>44343</v>
      </c>
      <c r="D283" s="4" t="s">
        <v>283</v>
      </c>
      <c r="E283" s="12" t="s">
        <v>1086</v>
      </c>
      <c r="F283" s="13">
        <v>500</v>
      </c>
      <c r="G283">
        <v>700</v>
      </c>
      <c r="H283">
        <v>350000</v>
      </c>
      <c r="I283" s="10">
        <v>140000</v>
      </c>
      <c r="J283" s="15">
        <f t="shared" si="4"/>
        <v>259452250</v>
      </c>
    </row>
    <row r="284" spans="1:10">
      <c r="A284" s="4" t="s">
        <v>1107</v>
      </c>
      <c r="B284" s="4">
        <v>1189833</v>
      </c>
      <c r="C284" s="5">
        <v>44344</v>
      </c>
      <c r="D284" s="4" t="s">
        <v>283</v>
      </c>
      <c r="E284" s="12" t="s">
        <v>1087</v>
      </c>
      <c r="F284" s="13">
        <v>500</v>
      </c>
      <c r="G284">
        <v>700</v>
      </c>
      <c r="H284">
        <v>350000</v>
      </c>
      <c r="I284" s="10">
        <v>122500</v>
      </c>
      <c r="J284" s="15">
        <f t="shared" si="4"/>
        <v>259452250</v>
      </c>
    </row>
    <row r="285" spans="1:10">
      <c r="A285" s="4" t="s">
        <v>1107</v>
      </c>
      <c r="B285" s="4">
        <v>1189833</v>
      </c>
      <c r="C285" s="5">
        <v>44345</v>
      </c>
      <c r="D285" s="4" t="s">
        <v>283</v>
      </c>
      <c r="E285" s="12" t="s">
        <v>1087</v>
      </c>
      <c r="F285" s="13">
        <v>599.99999999999989</v>
      </c>
      <c r="G285">
        <v>625</v>
      </c>
      <c r="H285">
        <v>374999.99999999994</v>
      </c>
      <c r="I285" s="10">
        <v>206250</v>
      </c>
      <c r="J285" s="15">
        <f t="shared" si="4"/>
        <v>259452250</v>
      </c>
    </row>
    <row r="286" spans="1:10">
      <c r="A286" s="4" t="s">
        <v>1107</v>
      </c>
      <c r="B286" s="4">
        <v>1189833</v>
      </c>
      <c r="C286" s="5">
        <v>44346</v>
      </c>
      <c r="D286" s="4" t="s">
        <v>283</v>
      </c>
      <c r="E286" s="12" t="s">
        <v>1086</v>
      </c>
      <c r="F286" s="13">
        <v>650</v>
      </c>
      <c r="G286">
        <v>725</v>
      </c>
      <c r="H286">
        <v>471250</v>
      </c>
      <c r="I286" s="10">
        <v>94250</v>
      </c>
      <c r="J286" s="15">
        <f t="shared" si="4"/>
        <v>259452250</v>
      </c>
    </row>
    <row r="287" spans="1:10">
      <c r="A287" s="4" t="s">
        <v>1103</v>
      </c>
      <c r="B287" s="4">
        <v>1185732</v>
      </c>
      <c r="C287" s="5">
        <v>44347</v>
      </c>
      <c r="D287" s="4" t="s">
        <v>283</v>
      </c>
      <c r="E287" s="12" t="s">
        <v>1087</v>
      </c>
      <c r="F287" s="13">
        <v>450</v>
      </c>
      <c r="G287">
        <v>475</v>
      </c>
      <c r="H287">
        <v>213750</v>
      </c>
      <c r="I287" s="10">
        <v>85500</v>
      </c>
      <c r="J287" s="15">
        <f t="shared" si="4"/>
        <v>259452250</v>
      </c>
    </row>
    <row r="288" spans="1:10">
      <c r="A288" s="4" t="s">
        <v>1103</v>
      </c>
      <c r="B288" s="4">
        <v>1185732</v>
      </c>
      <c r="C288" s="5">
        <v>44348</v>
      </c>
      <c r="D288" s="4" t="s">
        <v>283</v>
      </c>
      <c r="E288" s="12" t="s">
        <v>1087</v>
      </c>
      <c r="F288" s="13">
        <v>450.00000000000006</v>
      </c>
      <c r="G288">
        <v>275</v>
      </c>
      <c r="H288">
        <v>123750.00000000001</v>
      </c>
      <c r="I288" s="10">
        <v>43312.5</v>
      </c>
      <c r="J288" s="15">
        <f t="shared" si="4"/>
        <v>259452250</v>
      </c>
    </row>
    <row r="289" spans="1:10">
      <c r="A289" s="4" t="s">
        <v>1103</v>
      </c>
      <c r="B289" s="4">
        <v>1185732</v>
      </c>
      <c r="C289" s="5">
        <v>44349</v>
      </c>
      <c r="D289" s="4" t="s">
        <v>283</v>
      </c>
      <c r="E289" s="12" t="s">
        <v>1087</v>
      </c>
      <c r="F289" s="13">
        <v>350</v>
      </c>
      <c r="G289">
        <v>275</v>
      </c>
      <c r="H289">
        <v>96250</v>
      </c>
      <c r="I289" s="10">
        <v>33687.5</v>
      </c>
      <c r="J289" s="15">
        <f t="shared" si="4"/>
        <v>259452250</v>
      </c>
    </row>
    <row r="290" spans="1:10">
      <c r="A290" s="4" t="s">
        <v>1103</v>
      </c>
      <c r="B290" s="4">
        <v>1185732</v>
      </c>
      <c r="C290" s="5">
        <v>44350</v>
      </c>
      <c r="D290" s="4" t="s">
        <v>283</v>
      </c>
      <c r="E290" s="12" t="s">
        <v>1086</v>
      </c>
      <c r="F290" s="13">
        <v>400</v>
      </c>
      <c r="G290">
        <v>125</v>
      </c>
      <c r="H290">
        <v>50000</v>
      </c>
      <c r="I290" s="10">
        <v>20000</v>
      </c>
      <c r="J290" s="15">
        <f t="shared" si="4"/>
        <v>259452250</v>
      </c>
    </row>
    <row r="291" spans="1:10">
      <c r="A291" s="4" t="s">
        <v>1103</v>
      </c>
      <c r="B291" s="4">
        <v>1185732</v>
      </c>
      <c r="C291" s="5">
        <v>44351</v>
      </c>
      <c r="D291" s="4" t="s">
        <v>535</v>
      </c>
      <c r="E291" s="12" t="s">
        <v>1087</v>
      </c>
      <c r="F291" s="13">
        <v>550</v>
      </c>
      <c r="G291">
        <v>175</v>
      </c>
      <c r="H291">
        <v>96250</v>
      </c>
      <c r="I291" s="10">
        <v>33687.5</v>
      </c>
      <c r="J291" s="15">
        <f t="shared" si="4"/>
        <v>77448250</v>
      </c>
    </row>
    <row r="292" spans="1:10">
      <c r="A292" s="4" t="s">
        <v>1103</v>
      </c>
      <c r="B292" s="4">
        <v>1185732</v>
      </c>
      <c r="C292" s="5">
        <v>44352</v>
      </c>
      <c r="D292" s="4" t="s">
        <v>535</v>
      </c>
      <c r="E292" s="12" t="s">
        <v>1087</v>
      </c>
      <c r="F292" s="13">
        <v>450</v>
      </c>
      <c r="G292">
        <v>275</v>
      </c>
      <c r="H292">
        <v>123750</v>
      </c>
      <c r="I292" s="10">
        <v>61875</v>
      </c>
      <c r="J292" s="15">
        <f t="shared" si="4"/>
        <v>77448250</v>
      </c>
    </row>
    <row r="293" spans="1:10">
      <c r="A293" s="4" t="s">
        <v>1103</v>
      </c>
      <c r="B293" s="4">
        <v>1185732</v>
      </c>
      <c r="C293" s="5">
        <v>44353</v>
      </c>
      <c r="D293" s="4" t="s">
        <v>535</v>
      </c>
      <c r="E293" s="12" t="s">
        <v>1087</v>
      </c>
      <c r="F293" s="13">
        <v>450</v>
      </c>
      <c r="G293">
        <v>525</v>
      </c>
      <c r="H293">
        <v>236250</v>
      </c>
      <c r="I293" s="10">
        <v>94500</v>
      </c>
      <c r="J293" s="15">
        <f t="shared" si="4"/>
        <v>77448250</v>
      </c>
    </row>
    <row r="294" spans="1:10">
      <c r="A294" s="4" t="s">
        <v>1103</v>
      </c>
      <c r="B294" s="4">
        <v>1185732</v>
      </c>
      <c r="C294" s="5">
        <v>44354</v>
      </c>
      <c r="D294" s="4" t="s">
        <v>535</v>
      </c>
      <c r="E294" s="12" t="s">
        <v>1087</v>
      </c>
      <c r="F294" s="13">
        <v>450</v>
      </c>
      <c r="G294">
        <v>175</v>
      </c>
      <c r="H294">
        <v>78750</v>
      </c>
      <c r="I294" s="10">
        <v>27562.5</v>
      </c>
      <c r="J294" s="15">
        <f t="shared" si="4"/>
        <v>77448250</v>
      </c>
    </row>
    <row r="295" spans="1:10">
      <c r="A295" s="4" t="s">
        <v>1103</v>
      </c>
      <c r="B295" s="4">
        <v>1185732</v>
      </c>
      <c r="C295" s="5">
        <v>44355</v>
      </c>
      <c r="D295" s="4" t="s">
        <v>535</v>
      </c>
      <c r="E295" s="12" t="s">
        <v>1087</v>
      </c>
      <c r="F295" s="13">
        <v>350</v>
      </c>
      <c r="G295">
        <v>225</v>
      </c>
      <c r="H295">
        <v>78750</v>
      </c>
      <c r="I295" s="10">
        <v>27562.5</v>
      </c>
      <c r="J295" s="15">
        <f t="shared" si="4"/>
        <v>77448250</v>
      </c>
    </row>
    <row r="296" spans="1:10">
      <c r="A296" s="4" t="s">
        <v>1103</v>
      </c>
      <c r="B296" s="4">
        <v>1185732</v>
      </c>
      <c r="C296" s="5">
        <v>44356</v>
      </c>
      <c r="D296" s="4" t="s">
        <v>535</v>
      </c>
      <c r="E296" s="12" t="s">
        <v>1086</v>
      </c>
      <c r="F296" s="13">
        <v>400</v>
      </c>
      <c r="G296">
        <v>100</v>
      </c>
      <c r="H296">
        <v>40000</v>
      </c>
      <c r="I296" s="10">
        <v>16000</v>
      </c>
      <c r="J296" s="15">
        <f t="shared" si="4"/>
        <v>77448250</v>
      </c>
    </row>
    <row r="297" spans="1:10">
      <c r="A297" s="4" t="s">
        <v>1103</v>
      </c>
      <c r="B297" s="4">
        <v>1185732</v>
      </c>
      <c r="C297" s="5">
        <v>44357</v>
      </c>
      <c r="D297" s="4" t="s">
        <v>535</v>
      </c>
      <c r="E297" s="12" t="s">
        <v>1087</v>
      </c>
      <c r="F297" s="13">
        <v>550</v>
      </c>
      <c r="G297">
        <v>175</v>
      </c>
      <c r="H297">
        <v>96250</v>
      </c>
      <c r="I297" s="10">
        <v>33687.5</v>
      </c>
      <c r="J297" s="15">
        <f t="shared" si="4"/>
        <v>77448250</v>
      </c>
    </row>
    <row r="298" spans="1:10">
      <c r="A298" s="4" t="s">
        <v>1103</v>
      </c>
      <c r="B298" s="4">
        <v>1185732</v>
      </c>
      <c r="C298" s="5">
        <v>44358</v>
      </c>
      <c r="D298" s="4" t="s">
        <v>535</v>
      </c>
      <c r="E298" s="12" t="s">
        <v>1087</v>
      </c>
      <c r="F298" s="13">
        <v>450</v>
      </c>
      <c r="G298">
        <v>275</v>
      </c>
      <c r="H298">
        <v>123750</v>
      </c>
      <c r="I298" s="10">
        <v>61875</v>
      </c>
      <c r="J298" s="15">
        <f t="shared" si="4"/>
        <v>77448250</v>
      </c>
    </row>
    <row r="299" spans="1:10">
      <c r="A299" s="4" t="s">
        <v>1103</v>
      </c>
      <c r="B299" s="4">
        <v>1185732</v>
      </c>
      <c r="C299" s="5">
        <v>44359</v>
      </c>
      <c r="D299" s="4" t="s">
        <v>535</v>
      </c>
      <c r="E299" s="12" t="s">
        <v>1086</v>
      </c>
      <c r="F299" s="13">
        <v>500</v>
      </c>
      <c r="G299">
        <v>495</v>
      </c>
      <c r="H299">
        <v>247500</v>
      </c>
      <c r="I299" s="10">
        <v>99000</v>
      </c>
      <c r="J299" s="15">
        <f t="shared" si="4"/>
        <v>77448250</v>
      </c>
    </row>
    <row r="300" spans="1:10">
      <c r="A300" s="4" t="s">
        <v>1103</v>
      </c>
      <c r="B300" s="4">
        <v>1185732</v>
      </c>
      <c r="C300" s="5">
        <v>44360</v>
      </c>
      <c r="D300" s="4" t="s">
        <v>535</v>
      </c>
      <c r="E300" s="12" t="s">
        <v>1087</v>
      </c>
      <c r="F300" s="13">
        <v>500</v>
      </c>
      <c r="G300">
        <v>200</v>
      </c>
      <c r="H300">
        <v>100000</v>
      </c>
      <c r="I300" s="10">
        <v>35000</v>
      </c>
      <c r="J300" s="15">
        <f t="shared" si="4"/>
        <v>77448250</v>
      </c>
    </row>
    <row r="301" spans="1:10">
      <c r="A301" s="4" t="s">
        <v>1103</v>
      </c>
      <c r="B301" s="4">
        <v>1185732</v>
      </c>
      <c r="C301" s="5">
        <v>44361</v>
      </c>
      <c r="D301" s="4" t="s">
        <v>535</v>
      </c>
      <c r="E301" s="12" t="s">
        <v>1087</v>
      </c>
      <c r="F301" s="13">
        <v>400</v>
      </c>
      <c r="G301">
        <v>225</v>
      </c>
      <c r="H301">
        <v>90000</v>
      </c>
      <c r="I301" s="10">
        <v>31500</v>
      </c>
      <c r="J301" s="15">
        <f t="shared" si="4"/>
        <v>77448250</v>
      </c>
    </row>
    <row r="302" spans="1:10">
      <c r="A302" s="4" t="s">
        <v>1103</v>
      </c>
      <c r="B302" s="4">
        <v>1185732</v>
      </c>
      <c r="C302" s="5">
        <v>44362</v>
      </c>
      <c r="D302" s="4" t="s">
        <v>535</v>
      </c>
      <c r="E302" s="12" t="s">
        <v>1087</v>
      </c>
      <c r="F302" s="13">
        <v>450</v>
      </c>
      <c r="G302">
        <v>75</v>
      </c>
      <c r="H302">
        <v>33750</v>
      </c>
      <c r="I302" s="10">
        <v>13500</v>
      </c>
      <c r="J302" s="15">
        <f t="shared" si="4"/>
        <v>77448250</v>
      </c>
    </row>
    <row r="303" spans="1:10">
      <c r="A303" s="4" t="s">
        <v>1103</v>
      </c>
      <c r="B303" s="4">
        <v>1185732</v>
      </c>
      <c r="C303" s="5">
        <v>44363</v>
      </c>
      <c r="D303" s="4" t="s">
        <v>535</v>
      </c>
      <c r="E303" s="12" t="s">
        <v>1087</v>
      </c>
      <c r="F303" s="13">
        <v>600</v>
      </c>
      <c r="G303">
        <v>125</v>
      </c>
      <c r="H303">
        <v>75000</v>
      </c>
      <c r="I303" s="10">
        <v>26250</v>
      </c>
      <c r="J303" s="15">
        <f t="shared" si="4"/>
        <v>77448250</v>
      </c>
    </row>
    <row r="304" spans="1:10">
      <c r="A304" s="4" t="s">
        <v>1103</v>
      </c>
      <c r="B304" s="4">
        <v>1185732</v>
      </c>
      <c r="C304" s="5">
        <v>44364</v>
      </c>
      <c r="D304" s="4" t="s">
        <v>535</v>
      </c>
      <c r="E304" s="12" t="s">
        <v>1086</v>
      </c>
      <c r="F304" s="13">
        <v>500</v>
      </c>
      <c r="G304">
        <v>225</v>
      </c>
      <c r="H304">
        <v>112500</v>
      </c>
      <c r="I304" s="10">
        <v>56250</v>
      </c>
      <c r="J304" s="15">
        <f t="shared" si="4"/>
        <v>77448250</v>
      </c>
    </row>
    <row r="305" spans="1:10">
      <c r="A305" s="4" t="s">
        <v>1103</v>
      </c>
      <c r="B305" s="4">
        <v>1185732</v>
      </c>
      <c r="C305" s="5">
        <v>44365</v>
      </c>
      <c r="D305" s="4" t="s">
        <v>535</v>
      </c>
      <c r="E305" s="12" t="s">
        <v>1086</v>
      </c>
      <c r="F305" s="13">
        <v>500</v>
      </c>
      <c r="G305">
        <v>450</v>
      </c>
      <c r="H305">
        <v>225000</v>
      </c>
      <c r="I305" s="10">
        <v>90000</v>
      </c>
      <c r="J305" s="15">
        <f t="shared" si="4"/>
        <v>77448250</v>
      </c>
    </row>
    <row r="306" spans="1:10">
      <c r="A306" s="4" t="s">
        <v>1103</v>
      </c>
      <c r="B306" s="4">
        <v>1185732</v>
      </c>
      <c r="C306" s="5">
        <v>44366</v>
      </c>
      <c r="D306" s="4" t="s">
        <v>535</v>
      </c>
      <c r="E306" s="12" t="s">
        <v>1087</v>
      </c>
      <c r="F306" s="13">
        <v>500</v>
      </c>
      <c r="G306">
        <v>150</v>
      </c>
      <c r="H306">
        <v>75000</v>
      </c>
      <c r="I306" s="10">
        <v>26250</v>
      </c>
      <c r="J306" s="15">
        <f t="shared" si="4"/>
        <v>77448250</v>
      </c>
    </row>
    <row r="307" spans="1:10">
      <c r="A307" s="4" t="s">
        <v>1103</v>
      </c>
      <c r="B307" s="4">
        <v>1185732</v>
      </c>
      <c r="C307" s="5">
        <v>44367</v>
      </c>
      <c r="D307" s="4" t="s">
        <v>535</v>
      </c>
      <c r="E307" s="12" t="s">
        <v>1087</v>
      </c>
      <c r="F307" s="13">
        <v>400.00000000000006</v>
      </c>
      <c r="G307">
        <v>150</v>
      </c>
      <c r="H307">
        <v>60000.000000000007</v>
      </c>
      <c r="I307" s="10">
        <v>21000</v>
      </c>
      <c r="J307" s="15">
        <f t="shared" si="4"/>
        <v>77448250</v>
      </c>
    </row>
    <row r="308" spans="1:10">
      <c r="A308" s="4" t="s">
        <v>1103</v>
      </c>
      <c r="B308" s="4">
        <v>1185732</v>
      </c>
      <c r="C308" s="5">
        <v>44368</v>
      </c>
      <c r="D308" s="4" t="s">
        <v>535</v>
      </c>
      <c r="E308" s="12" t="s">
        <v>1086</v>
      </c>
      <c r="F308" s="13">
        <v>450</v>
      </c>
      <c r="G308">
        <v>75</v>
      </c>
      <c r="H308">
        <v>33750</v>
      </c>
      <c r="I308" s="10">
        <v>13500</v>
      </c>
      <c r="J308" s="15">
        <f t="shared" si="4"/>
        <v>77448250</v>
      </c>
    </row>
    <row r="309" spans="1:10">
      <c r="A309" s="4" t="s">
        <v>1103</v>
      </c>
      <c r="B309" s="4">
        <v>1185732</v>
      </c>
      <c r="C309" s="5">
        <v>44369</v>
      </c>
      <c r="D309" s="4" t="s">
        <v>535</v>
      </c>
      <c r="E309" s="12" t="s">
        <v>1087</v>
      </c>
      <c r="F309" s="13">
        <v>600.00000000000011</v>
      </c>
      <c r="G309">
        <v>100</v>
      </c>
      <c r="H309">
        <v>60000.000000000007</v>
      </c>
      <c r="I309" s="10">
        <v>21000</v>
      </c>
      <c r="J309" s="15">
        <f t="shared" si="4"/>
        <v>77448250</v>
      </c>
    </row>
    <row r="310" spans="1:10">
      <c r="A310" s="4" t="s">
        <v>1103</v>
      </c>
      <c r="B310" s="4">
        <v>1185732</v>
      </c>
      <c r="C310" s="5">
        <v>44370</v>
      </c>
      <c r="D310" s="4" t="s">
        <v>535</v>
      </c>
      <c r="E310" s="12" t="s">
        <v>1087</v>
      </c>
      <c r="F310" s="13">
        <v>500</v>
      </c>
      <c r="G310">
        <v>225</v>
      </c>
      <c r="H310">
        <v>112500</v>
      </c>
      <c r="I310" s="10">
        <v>56250</v>
      </c>
      <c r="J310" s="15">
        <f t="shared" si="4"/>
        <v>77448250</v>
      </c>
    </row>
    <row r="311" spans="1:10">
      <c r="A311" s="4" t="s">
        <v>1103</v>
      </c>
      <c r="B311" s="4">
        <v>1185732</v>
      </c>
      <c r="C311" s="5">
        <v>44371</v>
      </c>
      <c r="D311" s="4" t="s">
        <v>535</v>
      </c>
      <c r="E311" s="12" t="s">
        <v>1087</v>
      </c>
      <c r="F311" s="13">
        <v>600</v>
      </c>
      <c r="G311">
        <v>495</v>
      </c>
      <c r="H311">
        <v>297000</v>
      </c>
      <c r="I311" s="10">
        <v>118800</v>
      </c>
      <c r="J311" s="15">
        <f t="shared" si="4"/>
        <v>77448250</v>
      </c>
    </row>
    <row r="312" spans="1:10">
      <c r="A312" s="4" t="s">
        <v>1103</v>
      </c>
      <c r="B312" s="4">
        <v>1185732</v>
      </c>
      <c r="C312" s="5">
        <v>44372</v>
      </c>
      <c r="D312" s="4" t="s">
        <v>535</v>
      </c>
      <c r="E312" s="12" t="s">
        <v>1086</v>
      </c>
      <c r="F312" s="13">
        <v>550</v>
      </c>
      <c r="G312">
        <v>200</v>
      </c>
      <c r="H312">
        <v>110000</v>
      </c>
      <c r="I312" s="10">
        <v>38500</v>
      </c>
      <c r="J312" s="15">
        <f t="shared" si="4"/>
        <v>77448250</v>
      </c>
    </row>
    <row r="313" spans="1:10">
      <c r="A313" s="4" t="s">
        <v>1103</v>
      </c>
      <c r="B313" s="4">
        <v>1185732</v>
      </c>
      <c r="C313" s="5">
        <v>44373</v>
      </c>
      <c r="D313" s="4" t="s">
        <v>535</v>
      </c>
      <c r="E313" s="12" t="s">
        <v>1086</v>
      </c>
      <c r="F313" s="13">
        <v>500</v>
      </c>
      <c r="G313">
        <v>175</v>
      </c>
      <c r="H313">
        <v>87500</v>
      </c>
      <c r="I313" s="10">
        <v>30625</v>
      </c>
      <c r="J313" s="15">
        <f t="shared" si="4"/>
        <v>77448250</v>
      </c>
    </row>
    <row r="314" spans="1:10">
      <c r="A314" s="4" t="s">
        <v>1103</v>
      </c>
      <c r="B314" s="4">
        <v>1185732</v>
      </c>
      <c r="C314" s="5">
        <v>44374</v>
      </c>
      <c r="D314" s="4" t="s">
        <v>535</v>
      </c>
      <c r="E314" s="12" t="s">
        <v>1087</v>
      </c>
      <c r="F314" s="13">
        <v>500</v>
      </c>
      <c r="G314">
        <v>100</v>
      </c>
      <c r="H314">
        <v>50000</v>
      </c>
      <c r="I314" s="10">
        <v>20000</v>
      </c>
      <c r="J314" s="15">
        <f t="shared" si="4"/>
        <v>77448250</v>
      </c>
    </row>
    <row r="315" spans="1:10">
      <c r="A315" s="4" t="s">
        <v>1103</v>
      </c>
      <c r="B315" s="4">
        <v>1185732</v>
      </c>
      <c r="C315" s="5">
        <v>44375</v>
      </c>
      <c r="D315" s="4" t="s">
        <v>535</v>
      </c>
      <c r="E315" s="12" t="s">
        <v>1087</v>
      </c>
      <c r="F315" s="13">
        <v>600</v>
      </c>
      <c r="G315">
        <v>125</v>
      </c>
      <c r="H315">
        <v>75000</v>
      </c>
      <c r="I315" s="10">
        <v>26250</v>
      </c>
      <c r="J315" s="15">
        <f t="shared" si="4"/>
        <v>77448250</v>
      </c>
    </row>
    <row r="316" spans="1:10">
      <c r="A316" s="4" t="s">
        <v>1103</v>
      </c>
      <c r="B316" s="4">
        <v>1185732</v>
      </c>
      <c r="C316" s="5">
        <v>44376</v>
      </c>
      <c r="D316" s="4" t="s">
        <v>535</v>
      </c>
      <c r="E316" s="12" t="s">
        <v>1086</v>
      </c>
      <c r="F316" s="13">
        <v>650</v>
      </c>
      <c r="G316">
        <v>250</v>
      </c>
      <c r="H316">
        <v>162500</v>
      </c>
      <c r="I316" s="10">
        <v>81250</v>
      </c>
      <c r="J316" s="15">
        <f t="shared" si="4"/>
        <v>77448250</v>
      </c>
    </row>
    <row r="317" spans="1:10">
      <c r="A317" s="4" t="s">
        <v>1103</v>
      </c>
      <c r="B317" s="4">
        <v>1185732</v>
      </c>
      <c r="C317" s="5">
        <v>44377</v>
      </c>
      <c r="D317" s="4" t="s">
        <v>535</v>
      </c>
      <c r="E317" s="12" t="s">
        <v>1087</v>
      </c>
      <c r="F317" s="13">
        <v>500</v>
      </c>
      <c r="G317">
        <v>500</v>
      </c>
      <c r="H317">
        <v>250000</v>
      </c>
      <c r="I317" s="10">
        <v>100000</v>
      </c>
      <c r="J317" s="15">
        <f t="shared" si="4"/>
        <v>77448250</v>
      </c>
    </row>
    <row r="318" spans="1:10">
      <c r="A318" s="4" t="s">
        <v>1103</v>
      </c>
      <c r="B318" s="4">
        <v>1185732</v>
      </c>
      <c r="C318" s="5">
        <v>44378</v>
      </c>
      <c r="D318" s="4" t="s">
        <v>535</v>
      </c>
      <c r="E318" s="12" t="s">
        <v>1086</v>
      </c>
      <c r="F318" s="13">
        <v>450</v>
      </c>
      <c r="G318">
        <v>250</v>
      </c>
      <c r="H318">
        <v>112500</v>
      </c>
      <c r="I318" s="10">
        <v>39375</v>
      </c>
      <c r="J318" s="15">
        <f t="shared" si="4"/>
        <v>77448250</v>
      </c>
    </row>
    <row r="319" spans="1:10">
      <c r="A319" s="4" t="s">
        <v>1103</v>
      </c>
      <c r="B319" s="4">
        <v>1185732</v>
      </c>
      <c r="C319" s="5">
        <v>44379</v>
      </c>
      <c r="D319" s="4" t="s">
        <v>535</v>
      </c>
      <c r="E319" s="12" t="s">
        <v>1086</v>
      </c>
      <c r="F319" s="13">
        <v>400</v>
      </c>
      <c r="G319">
        <v>200</v>
      </c>
      <c r="H319">
        <v>80000</v>
      </c>
      <c r="I319" s="10">
        <v>28000</v>
      </c>
      <c r="J319" s="15">
        <f t="shared" si="4"/>
        <v>77448250</v>
      </c>
    </row>
    <row r="320" spans="1:10">
      <c r="A320" s="4" t="s">
        <v>1103</v>
      </c>
      <c r="B320" s="4">
        <v>1185732</v>
      </c>
      <c r="C320" s="5">
        <v>44380</v>
      </c>
      <c r="D320" s="4" t="s">
        <v>535</v>
      </c>
      <c r="E320" s="12" t="s">
        <v>1086</v>
      </c>
      <c r="F320" s="13">
        <v>400</v>
      </c>
      <c r="G320">
        <v>175</v>
      </c>
      <c r="H320">
        <v>70000</v>
      </c>
      <c r="I320" s="10">
        <v>28000</v>
      </c>
      <c r="J320" s="15">
        <f t="shared" si="4"/>
        <v>77448250</v>
      </c>
    </row>
    <row r="321" spans="1:10">
      <c r="A321" s="4" t="s">
        <v>1103</v>
      </c>
      <c r="B321" s="4">
        <v>1185732</v>
      </c>
      <c r="C321" s="5">
        <v>44381</v>
      </c>
      <c r="D321" s="4" t="s">
        <v>535</v>
      </c>
      <c r="E321" s="12" t="s">
        <v>1087</v>
      </c>
      <c r="F321" s="13">
        <v>500</v>
      </c>
      <c r="G321">
        <v>175</v>
      </c>
      <c r="H321">
        <v>87500</v>
      </c>
      <c r="I321" s="10">
        <v>30625</v>
      </c>
      <c r="J321" s="15">
        <f t="shared" si="4"/>
        <v>77448250</v>
      </c>
    </row>
    <row r="322" spans="1:10">
      <c r="A322" s="4" t="s">
        <v>1103</v>
      </c>
      <c r="B322" s="4">
        <v>1185732</v>
      </c>
      <c r="C322" s="5">
        <v>44382</v>
      </c>
      <c r="D322" s="4" t="s">
        <v>535</v>
      </c>
      <c r="E322" s="12" t="s">
        <v>1087</v>
      </c>
      <c r="F322" s="13">
        <v>550</v>
      </c>
      <c r="G322">
        <v>350</v>
      </c>
      <c r="H322">
        <v>192500</v>
      </c>
      <c r="I322" s="10">
        <v>96250</v>
      </c>
      <c r="J322" s="15">
        <f t="shared" si="4"/>
        <v>77448250</v>
      </c>
    </row>
    <row r="323" spans="1:10">
      <c r="A323" s="4" t="s">
        <v>1103</v>
      </c>
      <c r="B323" s="4">
        <v>1185732</v>
      </c>
      <c r="C323" s="5">
        <v>44383</v>
      </c>
      <c r="D323" s="4" t="s">
        <v>535</v>
      </c>
      <c r="E323" s="12" t="s">
        <v>1086</v>
      </c>
      <c r="F323" s="13">
        <v>500</v>
      </c>
      <c r="G323">
        <v>575</v>
      </c>
      <c r="H323">
        <v>287500</v>
      </c>
      <c r="I323" s="10">
        <v>115000</v>
      </c>
      <c r="J323" s="15">
        <f t="shared" si="4"/>
        <v>77448250</v>
      </c>
    </row>
    <row r="324" spans="1:10">
      <c r="A324" s="4" t="s">
        <v>1103</v>
      </c>
      <c r="B324" s="4">
        <v>1185732</v>
      </c>
      <c r="C324" s="5">
        <v>44384</v>
      </c>
      <c r="D324" s="4" t="s">
        <v>535</v>
      </c>
      <c r="E324" s="12" t="s">
        <v>1086</v>
      </c>
      <c r="F324" s="13">
        <v>450</v>
      </c>
      <c r="G324">
        <v>325</v>
      </c>
      <c r="H324">
        <v>146250</v>
      </c>
      <c r="I324" s="10">
        <v>51187.5</v>
      </c>
      <c r="J324" s="15">
        <f t="shared" ref="J324:J387" si="5">SUMIFS(H$3:H$2497,D$3:D$2497,D324)</f>
        <v>77448250</v>
      </c>
    </row>
    <row r="325" spans="1:10">
      <c r="A325" s="4" t="s">
        <v>1103</v>
      </c>
      <c r="B325" s="4">
        <v>1185732</v>
      </c>
      <c r="C325" s="5">
        <v>44385</v>
      </c>
      <c r="D325" s="4" t="s">
        <v>535</v>
      </c>
      <c r="E325" s="12" t="s">
        <v>1086</v>
      </c>
      <c r="F325" s="13">
        <v>400</v>
      </c>
      <c r="G325">
        <v>250</v>
      </c>
      <c r="H325">
        <v>100000</v>
      </c>
      <c r="I325" s="10">
        <v>35000</v>
      </c>
      <c r="J325" s="15">
        <f t="shared" si="5"/>
        <v>77448250</v>
      </c>
    </row>
    <row r="326" spans="1:10">
      <c r="A326" s="4" t="s">
        <v>1103</v>
      </c>
      <c r="B326" s="4">
        <v>1185732</v>
      </c>
      <c r="C326" s="5">
        <v>44386</v>
      </c>
      <c r="D326" s="4" t="s">
        <v>535</v>
      </c>
      <c r="E326" s="12" t="s">
        <v>1086</v>
      </c>
      <c r="F326" s="13">
        <v>400</v>
      </c>
      <c r="G326">
        <v>200</v>
      </c>
      <c r="H326">
        <v>80000</v>
      </c>
      <c r="I326" s="10">
        <v>32000</v>
      </c>
      <c r="J326" s="15">
        <f t="shared" si="5"/>
        <v>77448250</v>
      </c>
    </row>
    <row r="327" spans="1:10">
      <c r="A327" s="4" t="s">
        <v>1103</v>
      </c>
      <c r="B327" s="4">
        <v>1185732</v>
      </c>
      <c r="C327" s="5">
        <v>44387</v>
      </c>
      <c r="D327" s="4" t="s">
        <v>535</v>
      </c>
      <c r="E327" s="12" t="s">
        <v>1086</v>
      </c>
      <c r="F327" s="13">
        <v>500</v>
      </c>
      <c r="G327">
        <v>225</v>
      </c>
      <c r="H327">
        <v>112500</v>
      </c>
      <c r="I327" s="10">
        <v>39375</v>
      </c>
      <c r="J327" s="15">
        <f t="shared" si="5"/>
        <v>77448250</v>
      </c>
    </row>
    <row r="328" spans="1:10">
      <c r="A328" s="4" t="s">
        <v>1103</v>
      </c>
      <c r="B328" s="4">
        <v>1185732</v>
      </c>
      <c r="C328" s="5">
        <v>44388</v>
      </c>
      <c r="D328" s="4" t="s">
        <v>535</v>
      </c>
      <c r="E328" s="12" t="s">
        <v>1086</v>
      </c>
      <c r="F328" s="13">
        <v>550</v>
      </c>
      <c r="G328">
        <v>400</v>
      </c>
      <c r="H328">
        <v>220000</v>
      </c>
      <c r="I328" s="10">
        <v>110000</v>
      </c>
      <c r="J328" s="15">
        <f t="shared" si="5"/>
        <v>77448250</v>
      </c>
    </row>
    <row r="329" spans="1:10">
      <c r="A329" s="4" t="s">
        <v>1103</v>
      </c>
      <c r="B329" s="4">
        <v>1185732</v>
      </c>
      <c r="C329" s="5">
        <v>44389</v>
      </c>
      <c r="D329" s="4" t="s">
        <v>535</v>
      </c>
      <c r="E329" s="12" t="s">
        <v>1086</v>
      </c>
      <c r="F329" s="13">
        <v>500</v>
      </c>
      <c r="G329">
        <v>550</v>
      </c>
      <c r="H329">
        <v>275000</v>
      </c>
      <c r="I329" s="10">
        <v>110000</v>
      </c>
      <c r="J329" s="15">
        <f t="shared" si="5"/>
        <v>77448250</v>
      </c>
    </row>
    <row r="330" spans="1:10">
      <c r="A330" s="4" t="s">
        <v>1103</v>
      </c>
      <c r="B330" s="4">
        <v>1185732</v>
      </c>
      <c r="C330" s="5">
        <v>44390</v>
      </c>
      <c r="D330" s="4" t="s">
        <v>535</v>
      </c>
      <c r="E330" s="12" t="s">
        <v>1087</v>
      </c>
      <c r="F330" s="13">
        <v>450</v>
      </c>
      <c r="G330">
        <v>325</v>
      </c>
      <c r="H330">
        <v>146250</v>
      </c>
      <c r="I330" s="10">
        <v>51187.5</v>
      </c>
      <c r="J330" s="15">
        <f t="shared" si="5"/>
        <v>77448250</v>
      </c>
    </row>
    <row r="331" spans="1:10">
      <c r="A331" s="4" t="s">
        <v>1103</v>
      </c>
      <c r="B331" s="4">
        <v>1185732</v>
      </c>
      <c r="C331" s="5">
        <v>44391</v>
      </c>
      <c r="D331" s="4" t="s">
        <v>535</v>
      </c>
      <c r="E331" s="12" t="s">
        <v>1087</v>
      </c>
      <c r="F331" s="13">
        <v>400</v>
      </c>
      <c r="G331">
        <v>250</v>
      </c>
      <c r="H331">
        <v>100000</v>
      </c>
      <c r="I331" s="10">
        <v>35000</v>
      </c>
      <c r="J331" s="15">
        <f t="shared" si="5"/>
        <v>77448250</v>
      </c>
    </row>
    <row r="332" spans="1:10">
      <c r="A332" s="4" t="s">
        <v>1103</v>
      </c>
      <c r="B332" s="4">
        <v>1185732</v>
      </c>
      <c r="C332" s="5">
        <v>44392</v>
      </c>
      <c r="D332" s="4" t="s">
        <v>535</v>
      </c>
      <c r="E332" s="12" t="s">
        <v>1087</v>
      </c>
      <c r="F332" s="13">
        <v>400</v>
      </c>
      <c r="G332">
        <v>225</v>
      </c>
      <c r="H332">
        <v>90000</v>
      </c>
      <c r="I332" s="10">
        <v>36000</v>
      </c>
      <c r="J332" s="15">
        <f t="shared" si="5"/>
        <v>77448250</v>
      </c>
    </row>
    <row r="333" spans="1:10">
      <c r="A333" s="4" t="s">
        <v>1103</v>
      </c>
      <c r="B333" s="4">
        <v>1185732</v>
      </c>
      <c r="C333" s="5">
        <v>44393</v>
      </c>
      <c r="D333" s="4" t="s">
        <v>535</v>
      </c>
      <c r="E333" s="12" t="s">
        <v>1087</v>
      </c>
      <c r="F333" s="13">
        <v>500</v>
      </c>
      <c r="G333">
        <v>200</v>
      </c>
      <c r="H333">
        <v>100000</v>
      </c>
      <c r="I333" s="10">
        <v>35000</v>
      </c>
      <c r="J333" s="15">
        <f t="shared" si="5"/>
        <v>77448250</v>
      </c>
    </row>
    <row r="334" spans="1:10">
      <c r="A334" s="4" t="s">
        <v>1103</v>
      </c>
      <c r="B334" s="4">
        <v>1185732</v>
      </c>
      <c r="C334" s="5">
        <v>44394</v>
      </c>
      <c r="D334" s="4" t="s">
        <v>535</v>
      </c>
      <c r="E334" s="12" t="s">
        <v>1087</v>
      </c>
      <c r="F334" s="13">
        <v>550</v>
      </c>
      <c r="G334">
        <v>375</v>
      </c>
      <c r="H334">
        <v>206250</v>
      </c>
      <c r="I334" s="10">
        <v>103125</v>
      </c>
      <c r="J334" s="15">
        <f t="shared" si="5"/>
        <v>77448250</v>
      </c>
    </row>
    <row r="335" spans="1:10">
      <c r="A335" s="4" t="s">
        <v>1103</v>
      </c>
      <c r="B335" s="4">
        <v>1185732</v>
      </c>
      <c r="C335" s="5">
        <v>44395</v>
      </c>
      <c r="D335" s="4" t="s">
        <v>535</v>
      </c>
      <c r="E335" s="12" t="s">
        <v>1087</v>
      </c>
      <c r="F335" s="13">
        <v>500</v>
      </c>
      <c r="G335">
        <v>500</v>
      </c>
      <c r="H335">
        <v>250000</v>
      </c>
      <c r="I335" s="10">
        <v>100000</v>
      </c>
      <c r="J335" s="15">
        <f t="shared" si="5"/>
        <v>77448250</v>
      </c>
    </row>
    <row r="336" spans="1:10">
      <c r="A336" s="4" t="s">
        <v>1103</v>
      </c>
      <c r="B336" s="4">
        <v>1185732</v>
      </c>
      <c r="C336" s="5">
        <v>44396</v>
      </c>
      <c r="D336" s="4" t="s">
        <v>535</v>
      </c>
      <c r="E336" s="12" t="s">
        <v>1086</v>
      </c>
      <c r="F336" s="13">
        <v>450</v>
      </c>
      <c r="G336">
        <v>300</v>
      </c>
      <c r="H336">
        <v>135000</v>
      </c>
      <c r="I336" s="10">
        <v>47250</v>
      </c>
      <c r="J336" s="15">
        <f t="shared" si="5"/>
        <v>77448250</v>
      </c>
    </row>
    <row r="337" spans="1:10">
      <c r="A337" s="4" t="s">
        <v>1103</v>
      </c>
      <c r="B337" s="4">
        <v>1185732</v>
      </c>
      <c r="C337" s="5">
        <v>44397</v>
      </c>
      <c r="D337" s="4" t="s">
        <v>535</v>
      </c>
      <c r="E337" s="12" t="s">
        <v>1087</v>
      </c>
      <c r="F337" s="13">
        <v>400</v>
      </c>
      <c r="G337">
        <v>200</v>
      </c>
      <c r="H337">
        <v>80000</v>
      </c>
      <c r="I337" s="10">
        <v>28000</v>
      </c>
      <c r="J337" s="15">
        <f t="shared" si="5"/>
        <v>77448250</v>
      </c>
    </row>
    <row r="338" spans="1:10">
      <c r="A338" s="4" t="s">
        <v>1103</v>
      </c>
      <c r="B338" s="4">
        <v>1185732</v>
      </c>
      <c r="C338" s="5">
        <v>44398</v>
      </c>
      <c r="D338" s="4" t="s">
        <v>535</v>
      </c>
      <c r="E338" s="12" t="s">
        <v>1086</v>
      </c>
      <c r="F338" s="13">
        <v>400</v>
      </c>
      <c r="G338">
        <v>175</v>
      </c>
      <c r="H338">
        <v>70000</v>
      </c>
      <c r="I338" s="10">
        <v>28000</v>
      </c>
      <c r="J338" s="15">
        <f t="shared" si="5"/>
        <v>77448250</v>
      </c>
    </row>
    <row r="339" spans="1:10">
      <c r="A339" s="4" t="s">
        <v>1103</v>
      </c>
      <c r="B339" s="4">
        <v>1185732</v>
      </c>
      <c r="C339" s="5">
        <v>44399</v>
      </c>
      <c r="D339" s="4" t="s">
        <v>535</v>
      </c>
      <c r="E339" s="12" t="s">
        <v>1087</v>
      </c>
      <c r="F339" s="13">
        <v>500</v>
      </c>
      <c r="G339">
        <v>175</v>
      </c>
      <c r="H339">
        <v>87500</v>
      </c>
      <c r="I339" s="10">
        <v>30625</v>
      </c>
      <c r="J339" s="15">
        <f t="shared" si="5"/>
        <v>77448250</v>
      </c>
    </row>
    <row r="340" spans="1:10">
      <c r="A340" s="4" t="s">
        <v>1103</v>
      </c>
      <c r="B340" s="4">
        <v>1185732</v>
      </c>
      <c r="C340" s="5">
        <v>44400</v>
      </c>
      <c r="D340" s="4" t="s">
        <v>535</v>
      </c>
      <c r="E340" s="12" t="s">
        <v>1087</v>
      </c>
      <c r="F340" s="13">
        <v>550</v>
      </c>
      <c r="G340">
        <v>250</v>
      </c>
      <c r="H340">
        <v>137500</v>
      </c>
      <c r="I340" s="10">
        <v>68750</v>
      </c>
      <c r="J340" s="15">
        <f t="shared" si="5"/>
        <v>77448250</v>
      </c>
    </row>
    <row r="341" spans="1:10">
      <c r="A341" s="4" t="s">
        <v>1103</v>
      </c>
      <c r="B341" s="4">
        <v>1185732</v>
      </c>
      <c r="C341" s="5">
        <v>44401</v>
      </c>
      <c r="D341" s="4" t="s">
        <v>535</v>
      </c>
      <c r="E341" s="12" t="s">
        <v>1087</v>
      </c>
      <c r="F341" s="13">
        <v>600</v>
      </c>
      <c r="G341">
        <v>425</v>
      </c>
      <c r="H341">
        <v>255000</v>
      </c>
      <c r="I341" s="10">
        <v>102000</v>
      </c>
      <c r="J341" s="15">
        <f t="shared" si="5"/>
        <v>77448250</v>
      </c>
    </row>
    <row r="342" spans="1:10">
      <c r="A342" s="4" t="s">
        <v>1103</v>
      </c>
      <c r="B342" s="4">
        <v>1185732</v>
      </c>
      <c r="C342" s="5">
        <v>44402</v>
      </c>
      <c r="D342" s="4" t="s">
        <v>535</v>
      </c>
      <c r="E342" s="12" t="s">
        <v>1087</v>
      </c>
      <c r="F342" s="13">
        <v>500.00000000000006</v>
      </c>
      <c r="G342">
        <v>250</v>
      </c>
      <c r="H342">
        <v>125000.00000000001</v>
      </c>
      <c r="I342" s="10">
        <v>43750</v>
      </c>
      <c r="J342" s="15">
        <f t="shared" si="5"/>
        <v>77448250</v>
      </c>
    </row>
    <row r="343" spans="1:10">
      <c r="A343" s="4" t="s">
        <v>1103</v>
      </c>
      <c r="B343" s="4">
        <v>1185732</v>
      </c>
      <c r="C343" s="5">
        <v>44403</v>
      </c>
      <c r="D343" s="4" t="s">
        <v>535</v>
      </c>
      <c r="E343" s="12" t="s">
        <v>1087</v>
      </c>
      <c r="F343" s="13">
        <v>500</v>
      </c>
      <c r="G343">
        <v>150</v>
      </c>
      <c r="H343">
        <v>75000</v>
      </c>
      <c r="I343" s="10">
        <v>26250</v>
      </c>
      <c r="J343" s="15">
        <f t="shared" si="5"/>
        <v>77448250</v>
      </c>
    </row>
    <row r="344" spans="1:10">
      <c r="A344" s="4" t="s">
        <v>1103</v>
      </c>
      <c r="B344" s="4">
        <v>1185732</v>
      </c>
      <c r="C344" s="5">
        <v>44404</v>
      </c>
      <c r="D344" s="4" t="s">
        <v>535</v>
      </c>
      <c r="E344" s="12" t="s">
        <v>1086</v>
      </c>
      <c r="F344" s="13">
        <v>500</v>
      </c>
      <c r="G344">
        <v>125</v>
      </c>
      <c r="H344">
        <v>62500</v>
      </c>
      <c r="I344" s="10">
        <v>25000</v>
      </c>
      <c r="J344" s="15">
        <f t="shared" si="5"/>
        <v>77448250</v>
      </c>
    </row>
    <row r="345" spans="1:10">
      <c r="A345" s="4" t="s">
        <v>1103</v>
      </c>
      <c r="B345" s="4">
        <v>1185732</v>
      </c>
      <c r="C345" s="5">
        <v>44405</v>
      </c>
      <c r="D345" s="4" t="s">
        <v>535</v>
      </c>
      <c r="E345" s="12" t="s">
        <v>1086</v>
      </c>
      <c r="F345" s="13">
        <v>600</v>
      </c>
      <c r="G345">
        <v>125</v>
      </c>
      <c r="H345">
        <v>75000</v>
      </c>
      <c r="I345" s="10">
        <v>26250</v>
      </c>
      <c r="J345" s="15">
        <f t="shared" si="5"/>
        <v>77448250</v>
      </c>
    </row>
    <row r="346" spans="1:10">
      <c r="A346" s="4" t="s">
        <v>1103</v>
      </c>
      <c r="B346" s="4">
        <v>1185732</v>
      </c>
      <c r="C346" s="5">
        <v>44406</v>
      </c>
      <c r="D346" s="4" t="s">
        <v>535</v>
      </c>
      <c r="E346" s="12" t="s">
        <v>1087</v>
      </c>
      <c r="F346" s="13">
        <v>650</v>
      </c>
      <c r="G346">
        <v>250</v>
      </c>
      <c r="H346">
        <v>162500</v>
      </c>
      <c r="I346" s="10">
        <v>81250</v>
      </c>
      <c r="J346" s="15">
        <f t="shared" si="5"/>
        <v>77448250</v>
      </c>
    </row>
    <row r="347" spans="1:10">
      <c r="A347" s="4" t="s">
        <v>1103</v>
      </c>
      <c r="B347" s="4">
        <v>1185732</v>
      </c>
      <c r="C347" s="5">
        <v>44407</v>
      </c>
      <c r="D347" s="4" t="s">
        <v>535</v>
      </c>
      <c r="E347" s="12" t="s">
        <v>1086</v>
      </c>
      <c r="F347" s="13">
        <v>600</v>
      </c>
      <c r="G347">
        <v>400</v>
      </c>
      <c r="H347">
        <v>240000</v>
      </c>
      <c r="I347" s="10">
        <v>96000</v>
      </c>
      <c r="J347" s="15">
        <f t="shared" si="5"/>
        <v>77448250</v>
      </c>
    </row>
    <row r="348" spans="1:10">
      <c r="A348" s="4" t="s">
        <v>1103</v>
      </c>
      <c r="B348" s="4">
        <v>1185732</v>
      </c>
      <c r="C348" s="5">
        <v>44408</v>
      </c>
      <c r="D348" s="4" t="s">
        <v>535</v>
      </c>
      <c r="E348" s="12" t="s">
        <v>1087</v>
      </c>
      <c r="F348" s="13">
        <v>500.00000000000006</v>
      </c>
      <c r="G348">
        <v>250</v>
      </c>
      <c r="H348">
        <v>125000.00000000001</v>
      </c>
      <c r="I348" s="10">
        <v>43750</v>
      </c>
      <c r="J348" s="15">
        <f t="shared" si="5"/>
        <v>77448250</v>
      </c>
    </row>
    <row r="349" spans="1:10">
      <c r="A349" s="4" t="s">
        <v>1103</v>
      </c>
      <c r="B349" s="4">
        <v>1185732</v>
      </c>
      <c r="C349" s="5">
        <v>44409</v>
      </c>
      <c r="D349" s="4" t="s">
        <v>535</v>
      </c>
      <c r="E349" s="12" t="s">
        <v>1086</v>
      </c>
      <c r="F349" s="13">
        <v>500</v>
      </c>
      <c r="G349">
        <v>195</v>
      </c>
      <c r="H349">
        <v>97500</v>
      </c>
      <c r="I349" s="10">
        <v>34125</v>
      </c>
      <c r="J349" s="15">
        <f t="shared" si="5"/>
        <v>77448250</v>
      </c>
    </row>
    <row r="350" spans="1:10">
      <c r="A350" s="4" t="s">
        <v>1103</v>
      </c>
      <c r="B350" s="4">
        <v>1185732</v>
      </c>
      <c r="C350" s="5">
        <v>44410</v>
      </c>
      <c r="D350" s="4" t="s">
        <v>535</v>
      </c>
      <c r="E350" s="12" t="s">
        <v>1088</v>
      </c>
      <c r="F350" s="13">
        <v>500</v>
      </c>
      <c r="G350">
        <v>175</v>
      </c>
      <c r="H350">
        <v>87500</v>
      </c>
      <c r="I350" s="10">
        <v>35000</v>
      </c>
      <c r="J350" s="15">
        <f t="shared" si="5"/>
        <v>77448250</v>
      </c>
    </row>
    <row r="351" spans="1:10">
      <c r="A351" s="4" t="s">
        <v>1103</v>
      </c>
      <c r="B351" s="4">
        <v>1185732</v>
      </c>
      <c r="C351" s="5">
        <v>44411</v>
      </c>
      <c r="D351" s="4" t="s">
        <v>535</v>
      </c>
      <c r="E351" s="12" t="s">
        <v>1087</v>
      </c>
      <c r="F351" s="13">
        <v>600</v>
      </c>
      <c r="G351">
        <v>150</v>
      </c>
      <c r="H351">
        <v>90000</v>
      </c>
      <c r="I351" s="10">
        <v>31500</v>
      </c>
      <c r="J351" s="15">
        <f t="shared" si="5"/>
        <v>77448250</v>
      </c>
    </row>
    <row r="352" spans="1:10">
      <c r="A352" s="4" t="s">
        <v>1103</v>
      </c>
      <c r="B352" s="4">
        <v>1185732</v>
      </c>
      <c r="C352" s="5">
        <v>44412</v>
      </c>
      <c r="D352" s="4" t="s">
        <v>535</v>
      </c>
      <c r="E352" s="12" t="s">
        <v>1087</v>
      </c>
      <c r="F352" s="13">
        <v>650</v>
      </c>
      <c r="G352">
        <v>250</v>
      </c>
      <c r="H352">
        <v>162500</v>
      </c>
      <c r="I352" s="10">
        <v>81250</v>
      </c>
      <c r="J352" s="15">
        <f t="shared" si="5"/>
        <v>77448250</v>
      </c>
    </row>
    <row r="353" spans="1:10">
      <c r="A353" s="4" t="s">
        <v>1103</v>
      </c>
      <c r="B353" s="4">
        <v>1185732</v>
      </c>
      <c r="C353" s="5">
        <v>44413</v>
      </c>
      <c r="D353" s="4" t="s">
        <v>535</v>
      </c>
      <c r="E353" s="12" t="s">
        <v>1086</v>
      </c>
      <c r="F353" s="13">
        <v>600</v>
      </c>
      <c r="G353">
        <v>500</v>
      </c>
      <c r="H353">
        <v>300000</v>
      </c>
      <c r="I353" s="10">
        <v>120000</v>
      </c>
      <c r="J353" s="15">
        <f t="shared" si="5"/>
        <v>77448250</v>
      </c>
    </row>
    <row r="354" spans="1:10">
      <c r="A354" s="4" t="s">
        <v>1103</v>
      </c>
      <c r="B354" s="4">
        <v>1185732</v>
      </c>
      <c r="C354" s="5">
        <v>44414</v>
      </c>
      <c r="D354" s="4" t="s">
        <v>535</v>
      </c>
      <c r="E354" s="12" t="s">
        <v>1086</v>
      </c>
      <c r="F354" s="13">
        <v>500</v>
      </c>
      <c r="G354">
        <v>300</v>
      </c>
      <c r="H354">
        <v>150000</v>
      </c>
      <c r="I354" s="10">
        <v>52500</v>
      </c>
      <c r="J354" s="15">
        <f t="shared" si="5"/>
        <v>77448250</v>
      </c>
    </row>
    <row r="355" spans="1:10">
      <c r="A355" s="4" t="s">
        <v>1103</v>
      </c>
      <c r="B355" s="4">
        <v>1185732</v>
      </c>
      <c r="C355" s="5">
        <v>44415</v>
      </c>
      <c r="D355" s="4" t="s">
        <v>535</v>
      </c>
      <c r="E355" s="12" t="s">
        <v>1087</v>
      </c>
      <c r="F355" s="13">
        <v>500.00000000000006</v>
      </c>
      <c r="G355">
        <v>250</v>
      </c>
      <c r="H355">
        <v>125000.00000000001</v>
      </c>
      <c r="I355" s="10">
        <v>43750</v>
      </c>
      <c r="J355" s="15">
        <f t="shared" si="5"/>
        <v>77448250</v>
      </c>
    </row>
    <row r="356" spans="1:10">
      <c r="A356" s="4" t="s">
        <v>1103</v>
      </c>
      <c r="B356" s="4">
        <v>1185732</v>
      </c>
      <c r="C356" s="5">
        <v>44416</v>
      </c>
      <c r="D356" s="4" t="s">
        <v>535</v>
      </c>
      <c r="E356" s="12" t="s">
        <v>1087</v>
      </c>
      <c r="F356" s="13">
        <v>500</v>
      </c>
      <c r="G356">
        <v>200</v>
      </c>
      <c r="H356">
        <v>100000</v>
      </c>
      <c r="I356" s="10">
        <v>40000</v>
      </c>
      <c r="J356" s="15">
        <f t="shared" si="5"/>
        <v>77448250</v>
      </c>
    </row>
    <row r="357" spans="1:10">
      <c r="A357" s="4" t="s">
        <v>1103</v>
      </c>
      <c r="B357" s="4">
        <v>1185732</v>
      </c>
      <c r="C357" s="5">
        <v>44417</v>
      </c>
      <c r="D357" s="4" t="s">
        <v>535</v>
      </c>
      <c r="E357" s="12" t="s">
        <v>1087</v>
      </c>
      <c r="F357" s="13">
        <v>600.00000000000011</v>
      </c>
      <c r="G357">
        <v>200</v>
      </c>
      <c r="H357">
        <v>120000.00000000001</v>
      </c>
      <c r="I357" s="10">
        <v>42000</v>
      </c>
      <c r="J357" s="15">
        <f t="shared" si="5"/>
        <v>77448250</v>
      </c>
    </row>
    <row r="358" spans="1:10">
      <c r="A358" s="4" t="s">
        <v>1103</v>
      </c>
      <c r="B358" s="4">
        <v>1185732</v>
      </c>
      <c r="C358" s="5">
        <v>44418</v>
      </c>
      <c r="D358" s="4" t="s">
        <v>535</v>
      </c>
      <c r="E358" s="12" t="s">
        <v>1087</v>
      </c>
      <c r="F358" s="13">
        <v>650</v>
      </c>
      <c r="G358">
        <v>300</v>
      </c>
      <c r="H358">
        <v>195000</v>
      </c>
      <c r="I358" s="10">
        <v>97500</v>
      </c>
      <c r="J358" s="15">
        <f t="shared" si="5"/>
        <v>77448250</v>
      </c>
    </row>
    <row r="359" spans="1:10">
      <c r="A359" s="4" t="s">
        <v>1105</v>
      </c>
      <c r="B359" s="4">
        <v>1197831</v>
      </c>
      <c r="C359" s="5">
        <v>44419</v>
      </c>
      <c r="D359" s="4" t="s">
        <v>535</v>
      </c>
      <c r="E359" s="12" t="s">
        <v>1087</v>
      </c>
      <c r="F359" s="13">
        <v>200</v>
      </c>
      <c r="G359">
        <v>725</v>
      </c>
      <c r="H359">
        <v>145000</v>
      </c>
      <c r="I359" s="10">
        <v>43500</v>
      </c>
      <c r="J359" s="15">
        <f t="shared" si="5"/>
        <v>77448250</v>
      </c>
    </row>
    <row r="360" spans="1:10">
      <c r="A360" s="4" t="s">
        <v>1105</v>
      </c>
      <c r="B360" s="4">
        <v>1197831</v>
      </c>
      <c r="C360" s="5">
        <v>44420</v>
      </c>
      <c r="D360" s="4" t="s">
        <v>535</v>
      </c>
      <c r="E360" s="12" t="s">
        <v>1087</v>
      </c>
      <c r="F360" s="13">
        <v>300</v>
      </c>
      <c r="G360">
        <v>725</v>
      </c>
      <c r="H360">
        <v>217500</v>
      </c>
      <c r="I360" s="10">
        <v>65250</v>
      </c>
      <c r="J360" s="15">
        <f t="shared" si="5"/>
        <v>77448250</v>
      </c>
    </row>
    <row r="361" spans="1:10">
      <c r="A361" s="4" t="s">
        <v>1105</v>
      </c>
      <c r="B361" s="4">
        <v>1197831</v>
      </c>
      <c r="C361" s="5">
        <v>44421</v>
      </c>
      <c r="D361" s="4" t="s">
        <v>535</v>
      </c>
      <c r="E361" s="12" t="s">
        <v>1086</v>
      </c>
      <c r="F361" s="13">
        <v>300</v>
      </c>
      <c r="G361">
        <v>525</v>
      </c>
      <c r="H361">
        <v>157500</v>
      </c>
      <c r="I361" s="10">
        <v>47250</v>
      </c>
      <c r="J361" s="15">
        <f t="shared" si="5"/>
        <v>77448250</v>
      </c>
    </row>
    <row r="362" spans="1:10">
      <c r="A362" s="4" t="s">
        <v>1105</v>
      </c>
      <c r="B362" s="4">
        <v>1197831</v>
      </c>
      <c r="C362" s="5">
        <v>44422</v>
      </c>
      <c r="D362" s="4" t="s">
        <v>535</v>
      </c>
      <c r="E362" s="12" t="s">
        <v>1086</v>
      </c>
      <c r="F362" s="13">
        <v>350</v>
      </c>
      <c r="G362">
        <v>525</v>
      </c>
      <c r="H362">
        <v>183750</v>
      </c>
      <c r="I362" s="10">
        <v>73500</v>
      </c>
      <c r="J362" s="15">
        <f t="shared" si="5"/>
        <v>77448250</v>
      </c>
    </row>
    <row r="363" spans="1:10">
      <c r="A363" s="4" t="s">
        <v>1105</v>
      </c>
      <c r="B363" s="4">
        <v>1197831</v>
      </c>
      <c r="C363" s="5">
        <v>44423</v>
      </c>
      <c r="D363" s="4" t="s">
        <v>150</v>
      </c>
      <c r="E363" s="12" t="s">
        <v>1086</v>
      </c>
      <c r="F363" s="13">
        <v>400</v>
      </c>
      <c r="G363">
        <v>375</v>
      </c>
      <c r="H363">
        <v>150000</v>
      </c>
      <c r="I363" s="10">
        <v>37500</v>
      </c>
      <c r="J363" s="15">
        <f t="shared" si="5"/>
        <v>100823750</v>
      </c>
    </row>
    <row r="364" spans="1:10">
      <c r="A364" s="4" t="s">
        <v>1105</v>
      </c>
      <c r="B364" s="4">
        <v>1197831</v>
      </c>
      <c r="C364" s="5">
        <v>44424</v>
      </c>
      <c r="D364" s="4" t="s">
        <v>150</v>
      </c>
      <c r="E364" s="12" t="s">
        <v>1087</v>
      </c>
      <c r="F364" s="13">
        <v>350</v>
      </c>
      <c r="G364">
        <v>525</v>
      </c>
      <c r="H364">
        <v>183750</v>
      </c>
      <c r="I364" s="10">
        <v>82687.5</v>
      </c>
      <c r="J364" s="15">
        <f t="shared" si="5"/>
        <v>100823750</v>
      </c>
    </row>
    <row r="365" spans="1:10">
      <c r="A365" s="4" t="s">
        <v>1105</v>
      </c>
      <c r="B365" s="4">
        <v>1197831</v>
      </c>
      <c r="C365" s="5">
        <v>44425</v>
      </c>
      <c r="D365" s="4" t="s">
        <v>150</v>
      </c>
      <c r="E365" s="12" t="s">
        <v>1086</v>
      </c>
      <c r="F365" s="13">
        <v>250</v>
      </c>
      <c r="G365">
        <v>675</v>
      </c>
      <c r="H365">
        <v>168750</v>
      </c>
      <c r="I365" s="10">
        <v>50625</v>
      </c>
      <c r="J365" s="15">
        <f t="shared" si="5"/>
        <v>100823750</v>
      </c>
    </row>
    <row r="366" spans="1:10">
      <c r="A366" s="4" t="s">
        <v>1105</v>
      </c>
      <c r="B366" s="4">
        <v>1197831</v>
      </c>
      <c r="C366" s="5">
        <v>44426</v>
      </c>
      <c r="D366" s="4" t="s">
        <v>150</v>
      </c>
      <c r="E366" s="12" t="s">
        <v>1087</v>
      </c>
      <c r="F366" s="13">
        <v>350</v>
      </c>
      <c r="G366">
        <v>650</v>
      </c>
      <c r="H366">
        <v>227500</v>
      </c>
      <c r="I366" s="10">
        <v>68250</v>
      </c>
      <c r="J366" s="15">
        <f t="shared" si="5"/>
        <v>100823750</v>
      </c>
    </row>
    <row r="367" spans="1:10">
      <c r="A367" s="4" t="s">
        <v>1105</v>
      </c>
      <c r="B367" s="4">
        <v>1197831</v>
      </c>
      <c r="C367" s="5">
        <v>44427</v>
      </c>
      <c r="D367" s="4" t="s">
        <v>150</v>
      </c>
      <c r="E367" s="12" t="s">
        <v>1086</v>
      </c>
      <c r="F367" s="13">
        <v>350</v>
      </c>
      <c r="G367">
        <v>475</v>
      </c>
      <c r="H367">
        <v>166250</v>
      </c>
      <c r="I367" s="10">
        <v>49875</v>
      </c>
      <c r="J367" s="15">
        <f t="shared" si="5"/>
        <v>100823750</v>
      </c>
    </row>
    <row r="368" spans="1:10">
      <c r="A368" s="4" t="s">
        <v>1105</v>
      </c>
      <c r="B368" s="4">
        <v>1197831</v>
      </c>
      <c r="C368" s="5">
        <v>44428</v>
      </c>
      <c r="D368" s="4" t="s">
        <v>150</v>
      </c>
      <c r="E368" s="12" t="s">
        <v>1087</v>
      </c>
      <c r="F368" s="13">
        <v>350</v>
      </c>
      <c r="G368">
        <v>425</v>
      </c>
      <c r="H368">
        <v>148750</v>
      </c>
      <c r="I368" s="10">
        <v>59500</v>
      </c>
      <c r="J368" s="15">
        <f t="shared" si="5"/>
        <v>100823750</v>
      </c>
    </row>
    <row r="369" spans="1:10">
      <c r="A369" s="4" t="s">
        <v>1105</v>
      </c>
      <c r="B369" s="4">
        <v>1197831</v>
      </c>
      <c r="C369" s="5">
        <v>44429</v>
      </c>
      <c r="D369" s="4" t="s">
        <v>150</v>
      </c>
      <c r="E369" s="12" t="s">
        <v>1087</v>
      </c>
      <c r="F369" s="13">
        <v>400</v>
      </c>
      <c r="G369">
        <v>300</v>
      </c>
      <c r="H369">
        <v>120000</v>
      </c>
      <c r="I369" s="10">
        <v>30000</v>
      </c>
      <c r="J369" s="15">
        <f t="shared" si="5"/>
        <v>100823750</v>
      </c>
    </row>
    <row r="370" spans="1:10">
      <c r="A370" s="4" t="s">
        <v>1105</v>
      </c>
      <c r="B370" s="4">
        <v>1197831</v>
      </c>
      <c r="C370" s="5">
        <v>44430</v>
      </c>
      <c r="D370" s="4" t="s">
        <v>150</v>
      </c>
      <c r="E370" s="12" t="s">
        <v>1086</v>
      </c>
      <c r="F370" s="13">
        <v>350</v>
      </c>
      <c r="G370">
        <v>500</v>
      </c>
      <c r="H370">
        <v>175000</v>
      </c>
      <c r="I370" s="10">
        <v>78750</v>
      </c>
      <c r="J370" s="15">
        <f t="shared" si="5"/>
        <v>100823750</v>
      </c>
    </row>
    <row r="371" spans="1:10">
      <c r="A371" s="4" t="s">
        <v>1105</v>
      </c>
      <c r="B371" s="4">
        <v>1197831</v>
      </c>
      <c r="C371" s="5">
        <v>44431</v>
      </c>
      <c r="D371" s="4" t="s">
        <v>150</v>
      </c>
      <c r="E371" s="12" t="s">
        <v>1086</v>
      </c>
      <c r="F371" s="13">
        <v>300</v>
      </c>
      <c r="G371">
        <v>675</v>
      </c>
      <c r="H371">
        <v>202500</v>
      </c>
      <c r="I371" s="10">
        <v>70875</v>
      </c>
      <c r="J371" s="15">
        <f t="shared" si="5"/>
        <v>100823750</v>
      </c>
    </row>
    <row r="372" spans="1:10">
      <c r="A372" s="4" t="s">
        <v>1105</v>
      </c>
      <c r="B372" s="4">
        <v>1197831</v>
      </c>
      <c r="C372" s="5">
        <v>44432</v>
      </c>
      <c r="D372" s="4" t="s">
        <v>150</v>
      </c>
      <c r="E372" s="12" t="s">
        <v>1086</v>
      </c>
      <c r="F372" s="13">
        <v>400</v>
      </c>
      <c r="G372">
        <v>675</v>
      </c>
      <c r="H372">
        <v>270000</v>
      </c>
      <c r="I372" s="10">
        <v>94500</v>
      </c>
      <c r="J372" s="15">
        <f t="shared" si="5"/>
        <v>100823750</v>
      </c>
    </row>
    <row r="373" spans="1:10">
      <c r="A373" s="4" t="s">
        <v>1105</v>
      </c>
      <c r="B373" s="4">
        <v>1197831</v>
      </c>
      <c r="C373" s="5">
        <v>44433</v>
      </c>
      <c r="D373" s="4" t="s">
        <v>150</v>
      </c>
      <c r="E373" s="12" t="s">
        <v>1087</v>
      </c>
      <c r="F373" s="13">
        <v>300</v>
      </c>
      <c r="G373">
        <v>500</v>
      </c>
      <c r="H373">
        <v>150000</v>
      </c>
      <c r="I373" s="10">
        <v>52500</v>
      </c>
      <c r="J373" s="15">
        <f t="shared" si="5"/>
        <v>100823750</v>
      </c>
    </row>
    <row r="374" spans="1:10">
      <c r="A374" s="4" t="s">
        <v>1105</v>
      </c>
      <c r="B374" s="4">
        <v>1197831</v>
      </c>
      <c r="C374" s="5">
        <v>44434</v>
      </c>
      <c r="D374" s="4" t="s">
        <v>150</v>
      </c>
      <c r="E374" s="12" t="s">
        <v>1086</v>
      </c>
      <c r="F374" s="13">
        <v>350</v>
      </c>
      <c r="G374">
        <v>400</v>
      </c>
      <c r="H374">
        <v>140000</v>
      </c>
      <c r="I374" s="10">
        <v>63000</v>
      </c>
      <c r="J374" s="15">
        <f t="shared" si="5"/>
        <v>100823750</v>
      </c>
    </row>
    <row r="375" spans="1:10">
      <c r="A375" s="4" t="s">
        <v>1105</v>
      </c>
      <c r="B375" s="4">
        <v>1197831</v>
      </c>
      <c r="C375" s="5">
        <v>44435</v>
      </c>
      <c r="D375" s="4" t="s">
        <v>150</v>
      </c>
      <c r="E375" s="12" t="s">
        <v>1086</v>
      </c>
      <c r="F375" s="13">
        <v>400</v>
      </c>
      <c r="G375">
        <v>300</v>
      </c>
      <c r="H375">
        <v>120000</v>
      </c>
      <c r="I375" s="10">
        <v>36000</v>
      </c>
      <c r="J375" s="15">
        <f t="shared" si="5"/>
        <v>100823750</v>
      </c>
    </row>
    <row r="376" spans="1:10">
      <c r="A376" s="4" t="s">
        <v>1105</v>
      </c>
      <c r="B376" s="4">
        <v>1197831</v>
      </c>
      <c r="C376" s="5">
        <v>44436</v>
      </c>
      <c r="D376" s="4" t="s">
        <v>150</v>
      </c>
      <c r="E376" s="12" t="s">
        <v>1087</v>
      </c>
      <c r="F376" s="13">
        <v>350</v>
      </c>
      <c r="G376">
        <v>450</v>
      </c>
      <c r="H376">
        <v>157500</v>
      </c>
      <c r="I376" s="10">
        <v>78750</v>
      </c>
      <c r="J376" s="15">
        <f t="shared" si="5"/>
        <v>100823750</v>
      </c>
    </row>
    <row r="377" spans="1:10">
      <c r="A377" s="4" t="s">
        <v>1105</v>
      </c>
      <c r="B377" s="4">
        <v>1197831</v>
      </c>
      <c r="C377" s="5">
        <v>44437</v>
      </c>
      <c r="D377" s="4" t="s">
        <v>150</v>
      </c>
      <c r="E377" s="12" t="s">
        <v>1086</v>
      </c>
      <c r="F377" s="13">
        <v>200</v>
      </c>
      <c r="G377">
        <v>700</v>
      </c>
      <c r="H377">
        <v>140000</v>
      </c>
      <c r="I377" s="10">
        <v>49000</v>
      </c>
      <c r="J377" s="15">
        <f t="shared" si="5"/>
        <v>100823750</v>
      </c>
    </row>
    <row r="378" spans="1:10">
      <c r="A378" s="4" t="s">
        <v>1105</v>
      </c>
      <c r="B378" s="4">
        <v>1197831</v>
      </c>
      <c r="C378" s="5">
        <v>44438</v>
      </c>
      <c r="D378" s="4" t="s">
        <v>150</v>
      </c>
      <c r="E378" s="12" t="s">
        <v>1086</v>
      </c>
      <c r="F378" s="13">
        <v>300</v>
      </c>
      <c r="G378">
        <v>700</v>
      </c>
      <c r="H378">
        <v>210000</v>
      </c>
      <c r="I378" s="10">
        <v>73500</v>
      </c>
      <c r="J378" s="15">
        <f t="shared" si="5"/>
        <v>100823750</v>
      </c>
    </row>
    <row r="379" spans="1:10">
      <c r="A379" s="4" t="s">
        <v>1105</v>
      </c>
      <c r="B379" s="4">
        <v>1197831</v>
      </c>
      <c r="C379" s="5">
        <v>44439</v>
      </c>
      <c r="D379" s="4" t="s">
        <v>150</v>
      </c>
      <c r="E379" s="12" t="s">
        <v>1087</v>
      </c>
      <c r="F379" s="13">
        <v>250</v>
      </c>
      <c r="G379">
        <v>525</v>
      </c>
      <c r="H379">
        <v>131250</v>
      </c>
      <c r="I379" s="10">
        <v>45937.5</v>
      </c>
      <c r="J379" s="15">
        <f t="shared" si="5"/>
        <v>100823750</v>
      </c>
    </row>
    <row r="380" spans="1:10">
      <c r="A380" s="4" t="s">
        <v>1105</v>
      </c>
      <c r="B380" s="4">
        <v>1197831</v>
      </c>
      <c r="C380" s="5">
        <v>44440</v>
      </c>
      <c r="D380" s="4" t="s">
        <v>150</v>
      </c>
      <c r="E380" s="12" t="s">
        <v>1087</v>
      </c>
      <c r="F380" s="13">
        <v>300</v>
      </c>
      <c r="G380">
        <v>425</v>
      </c>
      <c r="H380">
        <v>127500</v>
      </c>
      <c r="I380" s="10">
        <v>57375</v>
      </c>
      <c r="J380" s="15">
        <f t="shared" si="5"/>
        <v>100823750</v>
      </c>
    </row>
    <row r="381" spans="1:10">
      <c r="A381" s="4" t="s">
        <v>1105</v>
      </c>
      <c r="B381" s="4">
        <v>1197831</v>
      </c>
      <c r="C381" s="5">
        <v>44441</v>
      </c>
      <c r="D381" s="4" t="s">
        <v>150</v>
      </c>
      <c r="E381" s="12" t="s">
        <v>1087</v>
      </c>
      <c r="F381" s="13">
        <v>350</v>
      </c>
      <c r="G381">
        <v>325</v>
      </c>
      <c r="H381">
        <v>113750</v>
      </c>
      <c r="I381" s="10">
        <v>34125</v>
      </c>
      <c r="J381" s="15">
        <f t="shared" si="5"/>
        <v>100823750</v>
      </c>
    </row>
    <row r="382" spans="1:10">
      <c r="A382" s="4" t="s">
        <v>1105</v>
      </c>
      <c r="B382" s="4">
        <v>1197831</v>
      </c>
      <c r="C382" s="5">
        <v>44442</v>
      </c>
      <c r="D382" s="4" t="s">
        <v>150</v>
      </c>
      <c r="E382" s="12" t="s">
        <v>1087</v>
      </c>
      <c r="F382" s="13">
        <v>300</v>
      </c>
      <c r="G382">
        <v>600</v>
      </c>
      <c r="H382">
        <v>180000</v>
      </c>
      <c r="I382" s="10">
        <v>90000</v>
      </c>
      <c r="J382" s="15">
        <f t="shared" si="5"/>
        <v>100823750</v>
      </c>
    </row>
    <row r="383" spans="1:10">
      <c r="A383" s="4" t="s">
        <v>1105</v>
      </c>
      <c r="B383" s="4">
        <v>1197831</v>
      </c>
      <c r="C383" s="5">
        <v>44443</v>
      </c>
      <c r="D383" s="4" t="s">
        <v>150</v>
      </c>
      <c r="E383" s="12" t="s">
        <v>1089</v>
      </c>
      <c r="F383" s="13">
        <v>200</v>
      </c>
      <c r="G383">
        <v>750</v>
      </c>
      <c r="H383">
        <v>150000</v>
      </c>
      <c r="I383" s="10">
        <v>52500</v>
      </c>
      <c r="J383" s="15">
        <f t="shared" si="5"/>
        <v>100823750</v>
      </c>
    </row>
    <row r="384" spans="1:10">
      <c r="A384" s="4" t="s">
        <v>1105</v>
      </c>
      <c r="B384" s="4">
        <v>1197831</v>
      </c>
      <c r="C384" s="5">
        <v>44444</v>
      </c>
      <c r="D384" s="4" t="s">
        <v>150</v>
      </c>
      <c r="E384" s="12" t="s">
        <v>1087</v>
      </c>
      <c r="F384" s="13">
        <v>300.00000000000006</v>
      </c>
      <c r="G384">
        <v>775</v>
      </c>
      <c r="H384">
        <v>232500.00000000003</v>
      </c>
      <c r="I384" s="10">
        <v>81375</v>
      </c>
      <c r="J384" s="15">
        <f t="shared" si="5"/>
        <v>100823750</v>
      </c>
    </row>
    <row r="385" spans="1:10">
      <c r="A385" s="4" t="s">
        <v>1105</v>
      </c>
      <c r="B385" s="4">
        <v>1197831</v>
      </c>
      <c r="C385" s="5">
        <v>44445</v>
      </c>
      <c r="D385" s="4" t="s">
        <v>150</v>
      </c>
      <c r="E385" s="12" t="s">
        <v>1087</v>
      </c>
      <c r="F385" s="13">
        <v>250</v>
      </c>
      <c r="G385">
        <v>625</v>
      </c>
      <c r="H385">
        <v>156250</v>
      </c>
      <c r="I385" s="10">
        <v>54687.5</v>
      </c>
      <c r="J385" s="15">
        <f t="shared" si="5"/>
        <v>100823750</v>
      </c>
    </row>
    <row r="386" spans="1:10">
      <c r="A386" s="4" t="s">
        <v>1105</v>
      </c>
      <c r="B386" s="4">
        <v>1197831</v>
      </c>
      <c r="C386" s="5">
        <v>44446</v>
      </c>
      <c r="D386" s="4" t="s">
        <v>150</v>
      </c>
      <c r="E386" s="12" t="s">
        <v>1087</v>
      </c>
      <c r="F386" s="13">
        <v>350</v>
      </c>
      <c r="G386">
        <v>550</v>
      </c>
      <c r="H386">
        <v>192500</v>
      </c>
      <c r="I386" s="10">
        <v>86625</v>
      </c>
      <c r="J386" s="15">
        <f t="shared" si="5"/>
        <v>100823750</v>
      </c>
    </row>
    <row r="387" spans="1:10">
      <c r="A387" s="4" t="s">
        <v>1105</v>
      </c>
      <c r="B387" s="4">
        <v>1197831</v>
      </c>
      <c r="C387" s="5">
        <v>44447</v>
      </c>
      <c r="D387" s="4" t="s">
        <v>150</v>
      </c>
      <c r="E387" s="12" t="s">
        <v>1086</v>
      </c>
      <c r="F387" s="13">
        <v>500</v>
      </c>
      <c r="G387">
        <v>450</v>
      </c>
      <c r="H387">
        <v>225000</v>
      </c>
      <c r="I387" s="10">
        <v>67500</v>
      </c>
      <c r="J387" s="15">
        <f t="shared" si="5"/>
        <v>100823750</v>
      </c>
    </row>
    <row r="388" spans="1:10">
      <c r="A388" s="4" t="s">
        <v>1105</v>
      </c>
      <c r="B388" s="4">
        <v>1197831</v>
      </c>
      <c r="C388" s="5">
        <v>44448</v>
      </c>
      <c r="D388" s="4" t="s">
        <v>150</v>
      </c>
      <c r="E388" s="12" t="s">
        <v>1086</v>
      </c>
      <c r="F388" s="13">
        <v>450</v>
      </c>
      <c r="G388">
        <v>800</v>
      </c>
      <c r="H388">
        <v>360000</v>
      </c>
      <c r="I388" s="10">
        <v>180000</v>
      </c>
      <c r="J388" s="15">
        <f t="shared" ref="J388:J451" si="6">SUMIFS(H$3:H$2497,D$3:D$2497,D388)</f>
        <v>100823750</v>
      </c>
    </row>
    <row r="389" spans="1:10">
      <c r="A389" s="4" t="s">
        <v>1105</v>
      </c>
      <c r="B389" s="4">
        <v>1197831</v>
      </c>
      <c r="C389" s="5">
        <v>44449</v>
      </c>
      <c r="D389" s="4" t="s">
        <v>150</v>
      </c>
      <c r="E389" s="12" t="s">
        <v>1088</v>
      </c>
      <c r="F389" s="13">
        <v>450</v>
      </c>
      <c r="G389">
        <v>800</v>
      </c>
      <c r="H389">
        <v>360000</v>
      </c>
      <c r="I389" s="10">
        <v>126000</v>
      </c>
      <c r="J389" s="15">
        <f t="shared" si="6"/>
        <v>100823750</v>
      </c>
    </row>
    <row r="390" spans="1:10">
      <c r="A390" s="4" t="s">
        <v>1105</v>
      </c>
      <c r="B390" s="4">
        <v>1197831</v>
      </c>
      <c r="C390" s="5">
        <v>44450</v>
      </c>
      <c r="D390" s="4" t="s">
        <v>150</v>
      </c>
      <c r="E390" s="12" t="s">
        <v>1086</v>
      </c>
      <c r="F390" s="13">
        <v>500</v>
      </c>
      <c r="G390">
        <v>800</v>
      </c>
      <c r="H390">
        <v>400000</v>
      </c>
      <c r="I390" s="10">
        <v>140000</v>
      </c>
      <c r="J390" s="15">
        <f t="shared" si="6"/>
        <v>100823750</v>
      </c>
    </row>
    <row r="391" spans="1:10">
      <c r="A391" s="4" t="s">
        <v>1105</v>
      </c>
      <c r="B391" s="4">
        <v>1197831</v>
      </c>
      <c r="C391" s="5">
        <v>44451</v>
      </c>
      <c r="D391" s="4" t="s">
        <v>150</v>
      </c>
      <c r="E391" s="12" t="s">
        <v>1086</v>
      </c>
      <c r="F391" s="13">
        <v>450</v>
      </c>
      <c r="G391">
        <v>650</v>
      </c>
      <c r="H391">
        <v>292500</v>
      </c>
      <c r="I391" s="10">
        <v>102375</v>
      </c>
      <c r="J391" s="15">
        <f t="shared" si="6"/>
        <v>100823750</v>
      </c>
    </row>
    <row r="392" spans="1:10">
      <c r="A392" s="4" t="s">
        <v>1105</v>
      </c>
      <c r="B392" s="4">
        <v>1197831</v>
      </c>
      <c r="C392" s="5">
        <v>44452</v>
      </c>
      <c r="D392" s="4" t="s">
        <v>150</v>
      </c>
      <c r="E392" s="12" t="s">
        <v>1088</v>
      </c>
      <c r="F392" s="13">
        <v>450</v>
      </c>
      <c r="G392">
        <v>600</v>
      </c>
      <c r="H392">
        <v>270000</v>
      </c>
      <c r="I392" s="10">
        <v>121500</v>
      </c>
      <c r="J392" s="15">
        <f t="shared" si="6"/>
        <v>100823750</v>
      </c>
    </row>
    <row r="393" spans="1:10">
      <c r="A393" s="4" t="s">
        <v>1105</v>
      </c>
      <c r="B393" s="4">
        <v>1197831</v>
      </c>
      <c r="C393" s="5">
        <v>44453</v>
      </c>
      <c r="D393" s="4" t="s">
        <v>150</v>
      </c>
      <c r="E393" s="12" t="s">
        <v>1086</v>
      </c>
      <c r="F393" s="13">
        <v>500</v>
      </c>
      <c r="G393">
        <v>500</v>
      </c>
      <c r="H393">
        <v>250000</v>
      </c>
      <c r="I393" s="10">
        <v>75000</v>
      </c>
      <c r="J393" s="15">
        <f t="shared" si="6"/>
        <v>100823750</v>
      </c>
    </row>
    <row r="394" spans="1:10">
      <c r="A394" s="4" t="s">
        <v>1105</v>
      </c>
      <c r="B394" s="4">
        <v>1197831</v>
      </c>
      <c r="C394" s="5">
        <v>44454</v>
      </c>
      <c r="D394" s="4" t="s">
        <v>150</v>
      </c>
      <c r="E394" s="12" t="s">
        <v>1087</v>
      </c>
      <c r="F394" s="13">
        <v>550</v>
      </c>
      <c r="G394">
        <v>875</v>
      </c>
      <c r="H394">
        <v>481250</v>
      </c>
      <c r="I394" s="10">
        <v>240625</v>
      </c>
      <c r="J394" s="15">
        <f t="shared" si="6"/>
        <v>100823750</v>
      </c>
    </row>
    <row r="395" spans="1:10">
      <c r="A395" s="4" t="s">
        <v>1105</v>
      </c>
      <c r="B395" s="4">
        <v>1197831</v>
      </c>
      <c r="C395" s="5">
        <v>44455</v>
      </c>
      <c r="D395" s="4" t="s">
        <v>150</v>
      </c>
      <c r="E395" s="12" t="s">
        <v>1087</v>
      </c>
      <c r="F395" s="13">
        <v>450</v>
      </c>
      <c r="G395">
        <v>825</v>
      </c>
      <c r="H395">
        <v>371250</v>
      </c>
      <c r="I395" s="10">
        <v>148500</v>
      </c>
      <c r="J395" s="15">
        <f t="shared" si="6"/>
        <v>100823750</v>
      </c>
    </row>
    <row r="396" spans="1:10">
      <c r="A396" s="4" t="s">
        <v>1105</v>
      </c>
      <c r="B396" s="4">
        <v>1197831</v>
      </c>
      <c r="C396" s="5">
        <v>44456</v>
      </c>
      <c r="D396" s="4" t="s">
        <v>150</v>
      </c>
      <c r="E396" s="12" t="s">
        <v>1087</v>
      </c>
      <c r="F396" s="13">
        <v>500</v>
      </c>
      <c r="G396">
        <v>825</v>
      </c>
      <c r="H396">
        <v>412500</v>
      </c>
      <c r="I396" s="10">
        <v>165000</v>
      </c>
      <c r="J396" s="15">
        <f t="shared" si="6"/>
        <v>100823750</v>
      </c>
    </row>
    <row r="397" spans="1:10">
      <c r="A397" s="4" t="s">
        <v>1105</v>
      </c>
      <c r="B397" s="4">
        <v>1197831</v>
      </c>
      <c r="C397" s="5">
        <v>44457</v>
      </c>
      <c r="D397" s="4" t="s">
        <v>150</v>
      </c>
      <c r="E397" s="12" t="s">
        <v>1086</v>
      </c>
      <c r="F397" s="13">
        <v>450</v>
      </c>
      <c r="G397">
        <v>975</v>
      </c>
      <c r="H397">
        <v>438750</v>
      </c>
      <c r="I397" s="10">
        <v>175500</v>
      </c>
      <c r="J397" s="15">
        <f t="shared" si="6"/>
        <v>100823750</v>
      </c>
    </row>
    <row r="398" spans="1:10">
      <c r="A398" s="4" t="s">
        <v>1105</v>
      </c>
      <c r="B398" s="4">
        <v>1197831</v>
      </c>
      <c r="C398" s="5">
        <v>44458</v>
      </c>
      <c r="D398" s="4" t="s">
        <v>150</v>
      </c>
      <c r="E398" s="12" t="s">
        <v>1087</v>
      </c>
      <c r="F398" s="13">
        <v>450</v>
      </c>
      <c r="G398">
        <v>575</v>
      </c>
      <c r="H398">
        <v>258750</v>
      </c>
      <c r="I398" s="10">
        <v>129375</v>
      </c>
      <c r="J398" s="15">
        <f t="shared" si="6"/>
        <v>100823750</v>
      </c>
    </row>
    <row r="399" spans="1:10">
      <c r="A399" s="4" t="s">
        <v>1105</v>
      </c>
      <c r="B399" s="4">
        <v>1197831</v>
      </c>
      <c r="C399" s="5">
        <v>44459</v>
      </c>
      <c r="D399" s="4" t="s">
        <v>150</v>
      </c>
      <c r="E399" s="12" t="s">
        <v>1086</v>
      </c>
      <c r="F399" s="13">
        <v>500</v>
      </c>
      <c r="G399">
        <v>575</v>
      </c>
      <c r="H399">
        <v>287500</v>
      </c>
      <c r="I399" s="10">
        <v>100625</v>
      </c>
      <c r="J399" s="15">
        <f t="shared" si="6"/>
        <v>100823750</v>
      </c>
    </row>
    <row r="400" spans="1:10">
      <c r="A400" s="4" t="s">
        <v>1105</v>
      </c>
      <c r="B400" s="4">
        <v>1197831</v>
      </c>
      <c r="C400" s="5">
        <v>44460</v>
      </c>
      <c r="D400" s="4" t="s">
        <v>150</v>
      </c>
      <c r="E400" s="12" t="s">
        <v>1086</v>
      </c>
      <c r="F400" s="13">
        <v>599.99999999999989</v>
      </c>
      <c r="G400">
        <v>850</v>
      </c>
      <c r="H400">
        <v>509999.99999999994</v>
      </c>
      <c r="I400" s="10">
        <v>280500</v>
      </c>
      <c r="J400" s="15">
        <f t="shared" si="6"/>
        <v>100823750</v>
      </c>
    </row>
    <row r="401" spans="1:10">
      <c r="A401" s="4" t="s">
        <v>1105</v>
      </c>
      <c r="B401" s="4">
        <v>1197831</v>
      </c>
      <c r="C401" s="5">
        <v>44461</v>
      </c>
      <c r="D401" s="4" t="s">
        <v>150</v>
      </c>
      <c r="E401" s="12" t="s">
        <v>1088</v>
      </c>
      <c r="F401" s="13">
        <v>500</v>
      </c>
      <c r="G401">
        <v>800</v>
      </c>
      <c r="H401">
        <v>400000</v>
      </c>
      <c r="I401" s="10">
        <v>160000</v>
      </c>
      <c r="J401" s="15">
        <f t="shared" si="6"/>
        <v>100823750</v>
      </c>
    </row>
    <row r="402" spans="1:10">
      <c r="A402" s="4" t="s">
        <v>1105</v>
      </c>
      <c r="B402" s="4">
        <v>1197831</v>
      </c>
      <c r="C402" s="5">
        <v>44462</v>
      </c>
      <c r="D402" s="4" t="s">
        <v>150</v>
      </c>
      <c r="E402" s="12" t="s">
        <v>1087</v>
      </c>
      <c r="F402" s="13">
        <v>550</v>
      </c>
      <c r="G402">
        <v>800</v>
      </c>
      <c r="H402">
        <v>440000</v>
      </c>
      <c r="I402" s="10">
        <v>176000</v>
      </c>
      <c r="J402" s="15">
        <f t="shared" si="6"/>
        <v>100823750</v>
      </c>
    </row>
    <row r="403" spans="1:10">
      <c r="A403" s="4" t="s">
        <v>1105</v>
      </c>
      <c r="B403" s="4">
        <v>1197831</v>
      </c>
      <c r="C403" s="5">
        <v>44463</v>
      </c>
      <c r="D403" s="4" t="s">
        <v>150</v>
      </c>
      <c r="E403" s="12" t="s">
        <v>1087</v>
      </c>
      <c r="F403" s="13">
        <v>500</v>
      </c>
      <c r="G403">
        <v>975</v>
      </c>
      <c r="H403">
        <v>487500</v>
      </c>
      <c r="I403" s="10">
        <v>195000</v>
      </c>
      <c r="J403" s="15">
        <f t="shared" si="6"/>
        <v>100823750</v>
      </c>
    </row>
    <row r="404" spans="1:10">
      <c r="A404" s="4" t="s">
        <v>1105</v>
      </c>
      <c r="B404" s="4">
        <v>1197831</v>
      </c>
      <c r="C404" s="5">
        <v>44464</v>
      </c>
      <c r="D404" s="4" t="s">
        <v>150</v>
      </c>
      <c r="E404" s="12" t="s">
        <v>1087</v>
      </c>
      <c r="F404" s="13">
        <v>500</v>
      </c>
      <c r="G404">
        <v>525</v>
      </c>
      <c r="H404">
        <v>262500</v>
      </c>
      <c r="I404" s="10">
        <v>131250</v>
      </c>
      <c r="J404" s="15">
        <f t="shared" si="6"/>
        <v>100823750</v>
      </c>
    </row>
    <row r="405" spans="1:10">
      <c r="A405" s="4" t="s">
        <v>1105</v>
      </c>
      <c r="B405" s="4">
        <v>1197831</v>
      </c>
      <c r="C405" s="5">
        <v>44465</v>
      </c>
      <c r="D405" s="4" t="s">
        <v>150</v>
      </c>
      <c r="E405" s="12" t="s">
        <v>1086</v>
      </c>
      <c r="F405" s="13">
        <v>550</v>
      </c>
      <c r="G405">
        <v>525</v>
      </c>
      <c r="H405">
        <v>288750</v>
      </c>
      <c r="I405" s="10">
        <v>101062.5</v>
      </c>
      <c r="J405" s="15">
        <f t="shared" si="6"/>
        <v>100823750</v>
      </c>
    </row>
    <row r="406" spans="1:10">
      <c r="A406" s="4" t="s">
        <v>1105</v>
      </c>
      <c r="B406" s="4">
        <v>1197831</v>
      </c>
      <c r="C406" s="5">
        <v>44466</v>
      </c>
      <c r="D406" s="4" t="s">
        <v>150</v>
      </c>
      <c r="E406" s="12" t="s">
        <v>1087</v>
      </c>
      <c r="F406" s="13">
        <v>599.99999999999989</v>
      </c>
      <c r="G406">
        <v>775</v>
      </c>
      <c r="H406">
        <v>464999.99999999994</v>
      </c>
      <c r="I406" s="10">
        <v>255750</v>
      </c>
      <c r="J406" s="15">
        <f t="shared" si="6"/>
        <v>100823750</v>
      </c>
    </row>
    <row r="407" spans="1:10">
      <c r="A407" s="4" t="s">
        <v>1105</v>
      </c>
      <c r="B407" s="4">
        <v>1197831</v>
      </c>
      <c r="C407" s="5">
        <v>44467</v>
      </c>
      <c r="D407" s="4" t="s">
        <v>150</v>
      </c>
      <c r="E407" s="12" t="s">
        <v>1086</v>
      </c>
      <c r="F407" s="13">
        <v>550</v>
      </c>
      <c r="G407">
        <v>725</v>
      </c>
      <c r="H407">
        <v>398750</v>
      </c>
      <c r="I407" s="10">
        <v>159500</v>
      </c>
      <c r="J407" s="15">
        <f t="shared" si="6"/>
        <v>100823750</v>
      </c>
    </row>
    <row r="408" spans="1:10">
      <c r="A408" s="4" t="s">
        <v>1105</v>
      </c>
      <c r="B408" s="4">
        <v>1197831</v>
      </c>
      <c r="C408" s="5">
        <v>44468</v>
      </c>
      <c r="D408" s="4" t="s">
        <v>150</v>
      </c>
      <c r="E408" s="12" t="s">
        <v>1087</v>
      </c>
      <c r="F408" s="13">
        <v>550</v>
      </c>
      <c r="G408">
        <v>675</v>
      </c>
      <c r="H408">
        <v>371250</v>
      </c>
      <c r="I408" s="10">
        <v>148500</v>
      </c>
      <c r="J408" s="15">
        <f t="shared" si="6"/>
        <v>100823750</v>
      </c>
    </row>
    <row r="409" spans="1:10">
      <c r="A409" s="4" t="s">
        <v>1105</v>
      </c>
      <c r="B409" s="4">
        <v>1197831</v>
      </c>
      <c r="C409" s="5">
        <v>44469</v>
      </c>
      <c r="D409" s="4" t="s">
        <v>150</v>
      </c>
      <c r="E409" s="12" t="s">
        <v>1088</v>
      </c>
      <c r="F409" s="13">
        <v>600</v>
      </c>
      <c r="G409">
        <v>725</v>
      </c>
      <c r="H409">
        <v>435000</v>
      </c>
      <c r="I409" s="10">
        <v>174000</v>
      </c>
      <c r="J409" s="15">
        <f t="shared" si="6"/>
        <v>100823750</v>
      </c>
    </row>
    <row r="410" spans="1:10">
      <c r="A410" s="4" t="s">
        <v>1105</v>
      </c>
      <c r="B410" s="4">
        <v>1197831</v>
      </c>
      <c r="C410" s="5">
        <v>44470</v>
      </c>
      <c r="D410" s="4" t="s">
        <v>150</v>
      </c>
      <c r="E410" s="12" t="s">
        <v>1087</v>
      </c>
      <c r="F410" s="13">
        <v>600</v>
      </c>
      <c r="G410">
        <v>450</v>
      </c>
      <c r="H410">
        <v>270000</v>
      </c>
      <c r="I410" s="10">
        <v>135000</v>
      </c>
      <c r="J410" s="15">
        <f t="shared" si="6"/>
        <v>100823750</v>
      </c>
    </row>
    <row r="411" spans="1:10">
      <c r="A411" s="4" t="s">
        <v>1105</v>
      </c>
      <c r="B411" s="4">
        <v>1197831</v>
      </c>
      <c r="C411" s="5">
        <v>44471</v>
      </c>
      <c r="D411" s="4" t="s">
        <v>150</v>
      </c>
      <c r="E411" s="12" t="s">
        <v>1087</v>
      </c>
      <c r="F411" s="13">
        <v>550.00000000000011</v>
      </c>
      <c r="G411">
        <v>450</v>
      </c>
      <c r="H411">
        <v>247500.00000000003</v>
      </c>
      <c r="I411" s="10">
        <v>86625</v>
      </c>
      <c r="J411" s="15">
        <f t="shared" si="6"/>
        <v>100823750</v>
      </c>
    </row>
    <row r="412" spans="1:10">
      <c r="A412" s="4" t="s">
        <v>1105</v>
      </c>
      <c r="B412" s="4">
        <v>1197831</v>
      </c>
      <c r="C412" s="5">
        <v>44472</v>
      </c>
      <c r="D412" s="4" t="s">
        <v>150</v>
      </c>
      <c r="E412" s="12" t="s">
        <v>1087</v>
      </c>
      <c r="F412" s="13">
        <v>500</v>
      </c>
      <c r="G412">
        <v>675</v>
      </c>
      <c r="H412">
        <v>337500</v>
      </c>
      <c r="I412" s="10">
        <v>185625</v>
      </c>
      <c r="J412" s="15">
        <f t="shared" si="6"/>
        <v>100823750</v>
      </c>
    </row>
    <row r="413" spans="1:10">
      <c r="A413" s="4" t="s">
        <v>1105</v>
      </c>
      <c r="B413" s="4">
        <v>1197831</v>
      </c>
      <c r="C413" s="5">
        <v>44473</v>
      </c>
      <c r="D413" s="4" t="s">
        <v>150</v>
      </c>
      <c r="E413" s="12" t="s">
        <v>1089</v>
      </c>
      <c r="F413" s="13">
        <v>400</v>
      </c>
      <c r="G413">
        <v>625</v>
      </c>
      <c r="H413">
        <v>250000</v>
      </c>
      <c r="I413" s="10">
        <v>100000</v>
      </c>
      <c r="J413" s="15">
        <f t="shared" si="6"/>
        <v>100823750</v>
      </c>
    </row>
    <row r="414" spans="1:10">
      <c r="A414" s="4" t="s">
        <v>1105</v>
      </c>
      <c r="B414" s="4">
        <v>1197831</v>
      </c>
      <c r="C414" s="5">
        <v>44474</v>
      </c>
      <c r="D414" s="4" t="s">
        <v>150</v>
      </c>
      <c r="E414" s="12" t="s">
        <v>1087</v>
      </c>
      <c r="F414" s="13">
        <v>400</v>
      </c>
      <c r="G414">
        <v>625</v>
      </c>
      <c r="H414">
        <v>250000</v>
      </c>
      <c r="I414" s="10">
        <v>100000</v>
      </c>
      <c r="J414" s="15">
        <f t="shared" si="6"/>
        <v>100823750</v>
      </c>
    </row>
    <row r="415" spans="1:10">
      <c r="A415" s="4" t="s">
        <v>1105</v>
      </c>
      <c r="B415" s="4">
        <v>1197831</v>
      </c>
      <c r="C415" s="5">
        <v>44475</v>
      </c>
      <c r="D415" s="4" t="s">
        <v>150</v>
      </c>
      <c r="E415" s="12" t="s">
        <v>1088</v>
      </c>
      <c r="F415" s="13">
        <v>450</v>
      </c>
      <c r="G415">
        <v>575</v>
      </c>
      <c r="H415">
        <v>258750</v>
      </c>
      <c r="I415" s="10">
        <v>103500</v>
      </c>
      <c r="J415" s="15">
        <f t="shared" si="6"/>
        <v>100823750</v>
      </c>
    </row>
    <row r="416" spans="1:10">
      <c r="A416" s="4" t="s">
        <v>1105</v>
      </c>
      <c r="B416" s="4">
        <v>1197831</v>
      </c>
      <c r="C416" s="5">
        <v>44476</v>
      </c>
      <c r="D416" s="4" t="s">
        <v>150</v>
      </c>
      <c r="E416" s="12" t="s">
        <v>1087</v>
      </c>
      <c r="F416" s="13">
        <v>450</v>
      </c>
      <c r="G416">
        <v>425</v>
      </c>
      <c r="H416">
        <v>191250</v>
      </c>
      <c r="I416" s="10">
        <v>95625</v>
      </c>
      <c r="J416" s="15">
        <f t="shared" si="6"/>
        <v>100823750</v>
      </c>
    </row>
    <row r="417" spans="1:10">
      <c r="A417" s="4" t="s">
        <v>1105</v>
      </c>
      <c r="B417" s="4">
        <v>1197831</v>
      </c>
      <c r="C417" s="5">
        <v>44477</v>
      </c>
      <c r="D417" s="4" t="s">
        <v>150</v>
      </c>
      <c r="E417" s="12" t="s">
        <v>1086</v>
      </c>
      <c r="F417" s="13">
        <v>400</v>
      </c>
      <c r="G417">
        <v>400</v>
      </c>
      <c r="H417">
        <v>160000</v>
      </c>
      <c r="I417" s="10">
        <v>56000</v>
      </c>
      <c r="J417" s="15">
        <f t="shared" si="6"/>
        <v>100823750</v>
      </c>
    </row>
    <row r="418" spans="1:10">
      <c r="A418" s="4" t="s">
        <v>1105</v>
      </c>
      <c r="B418" s="4">
        <v>1197831</v>
      </c>
      <c r="C418" s="5">
        <v>44478</v>
      </c>
      <c r="D418" s="4" t="s">
        <v>150</v>
      </c>
      <c r="E418" s="12" t="s">
        <v>1087</v>
      </c>
      <c r="F418" s="13">
        <v>500</v>
      </c>
      <c r="G418">
        <v>575</v>
      </c>
      <c r="H418">
        <v>287500</v>
      </c>
      <c r="I418" s="10">
        <v>158125</v>
      </c>
      <c r="J418" s="15">
        <f t="shared" si="6"/>
        <v>100823750</v>
      </c>
    </row>
    <row r="419" spans="1:10">
      <c r="A419" s="4" t="s">
        <v>1105</v>
      </c>
      <c r="B419" s="4">
        <v>1197831</v>
      </c>
      <c r="C419" s="5">
        <v>44479</v>
      </c>
      <c r="D419" s="4" t="s">
        <v>150</v>
      </c>
      <c r="E419" s="12" t="s">
        <v>1087</v>
      </c>
      <c r="F419" s="13">
        <v>400</v>
      </c>
      <c r="G419">
        <v>725</v>
      </c>
      <c r="H419">
        <v>290000</v>
      </c>
      <c r="I419" s="10">
        <v>116000</v>
      </c>
      <c r="J419" s="15">
        <f t="shared" si="6"/>
        <v>100823750</v>
      </c>
    </row>
    <row r="420" spans="1:10">
      <c r="A420" s="4" t="s">
        <v>1105</v>
      </c>
      <c r="B420" s="4">
        <v>1197831</v>
      </c>
      <c r="C420" s="5">
        <v>44480</v>
      </c>
      <c r="D420" s="4" t="s">
        <v>150</v>
      </c>
      <c r="E420" s="12" t="s">
        <v>1086</v>
      </c>
      <c r="F420" s="13">
        <v>400</v>
      </c>
      <c r="G420">
        <v>725</v>
      </c>
      <c r="H420">
        <v>290000</v>
      </c>
      <c r="I420" s="10">
        <v>116000</v>
      </c>
      <c r="J420" s="15">
        <f t="shared" si="6"/>
        <v>100823750</v>
      </c>
    </row>
    <row r="421" spans="1:10">
      <c r="A421" s="4" t="s">
        <v>1105</v>
      </c>
      <c r="B421" s="4">
        <v>1197831</v>
      </c>
      <c r="C421" s="5">
        <v>44481</v>
      </c>
      <c r="D421" s="4" t="s">
        <v>150</v>
      </c>
      <c r="E421" s="12" t="s">
        <v>1087</v>
      </c>
      <c r="F421" s="13">
        <v>650</v>
      </c>
      <c r="G421">
        <v>650</v>
      </c>
      <c r="H421">
        <v>422500</v>
      </c>
      <c r="I421" s="10">
        <v>169000</v>
      </c>
      <c r="J421" s="15">
        <f t="shared" si="6"/>
        <v>100823750</v>
      </c>
    </row>
    <row r="422" spans="1:10">
      <c r="A422" s="4" t="s">
        <v>1105</v>
      </c>
      <c r="B422" s="4">
        <v>1197831</v>
      </c>
      <c r="C422" s="5">
        <v>44482</v>
      </c>
      <c r="D422" s="4" t="s">
        <v>150</v>
      </c>
      <c r="E422" s="12" t="s">
        <v>1086</v>
      </c>
      <c r="F422" s="13">
        <v>650</v>
      </c>
      <c r="G422">
        <v>500</v>
      </c>
      <c r="H422">
        <v>325000</v>
      </c>
      <c r="I422" s="10">
        <v>162500</v>
      </c>
      <c r="J422" s="15">
        <f t="shared" si="6"/>
        <v>100823750</v>
      </c>
    </row>
    <row r="423" spans="1:10">
      <c r="A423" s="4" t="s">
        <v>1105</v>
      </c>
      <c r="B423" s="4">
        <v>1197831</v>
      </c>
      <c r="C423" s="5">
        <v>44483</v>
      </c>
      <c r="D423" s="4" t="s">
        <v>150</v>
      </c>
      <c r="E423" s="12" t="s">
        <v>1087</v>
      </c>
      <c r="F423" s="13">
        <v>600</v>
      </c>
      <c r="G423">
        <v>475</v>
      </c>
      <c r="H423">
        <v>285000</v>
      </c>
      <c r="I423" s="10">
        <v>99750</v>
      </c>
      <c r="J423" s="15">
        <f t="shared" si="6"/>
        <v>100823750</v>
      </c>
    </row>
    <row r="424" spans="1:10">
      <c r="A424" s="4" t="s">
        <v>1105</v>
      </c>
      <c r="B424" s="4">
        <v>1197831</v>
      </c>
      <c r="C424" s="5">
        <v>44484</v>
      </c>
      <c r="D424" s="4" t="s">
        <v>150</v>
      </c>
      <c r="E424" s="12" t="s">
        <v>1087</v>
      </c>
      <c r="F424" s="13">
        <v>699.99999999999989</v>
      </c>
      <c r="G424">
        <v>675</v>
      </c>
      <c r="H424">
        <v>472499.99999999994</v>
      </c>
      <c r="I424" s="10">
        <v>259875</v>
      </c>
      <c r="J424" s="15">
        <f t="shared" si="6"/>
        <v>100823750</v>
      </c>
    </row>
    <row r="425" spans="1:10">
      <c r="A425" s="4" t="s">
        <v>1105</v>
      </c>
      <c r="B425" s="4">
        <v>1197831</v>
      </c>
      <c r="C425" s="5">
        <v>44485</v>
      </c>
      <c r="D425" s="4" t="s">
        <v>150</v>
      </c>
      <c r="E425" s="12" t="s">
        <v>1088</v>
      </c>
      <c r="F425" s="13">
        <v>600</v>
      </c>
      <c r="G425">
        <v>825</v>
      </c>
      <c r="H425">
        <v>495000</v>
      </c>
      <c r="I425" s="10">
        <v>198000</v>
      </c>
      <c r="J425" s="15">
        <f t="shared" si="6"/>
        <v>100823750</v>
      </c>
    </row>
    <row r="426" spans="1:10">
      <c r="A426" s="4" t="s">
        <v>1105</v>
      </c>
      <c r="B426" s="4">
        <v>1197831</v>
      </c>
      <c r="C426" s="5">
        <v>44486</v>
      </c>
      <c r="D426" s="4" t="s">
        <v>150</v>
      </c>
      <c r="E426" s="12" t="s">
        <v>1086</v>
      </c>
      <c r="F426" s="13">
        <v>600</v>
      </c>
      <c r="G426">
        <v>825</v>
      </c>
      <c r="H426">
        <v>495000</v>
      </c>
      <c r="I426" s="10">
        <v>198000</v>
      </c>
      <c r="J426" s="15">
        <f t="shared" si="6"/>
        <v>100823750</v>
      </c>
    </row>
    <row r="427" spans="1:10">
      <c r="A427" s="4" t="s">
        <v>1105</v>
      </c>
      <c r="B427" s="4">
        <v>1197831</v>
      </c>
      <c r="C427" s="5">
        <v>44487</v>
      </c>
      <c r="D427" s="4" t="s">
        <v>150</v>
      </c>
      <c r="E427" s="12" t="s">
        <v>1087</v>
      </c>
      <c r="F427" s="13">
        <v>650</v>
      </c>
      <c r="G427">
        <v>725</v>
      </c>
      <c r="H427">
        <v>471250</v>
      </c>
      <c r="I427" s="10">
        <v>188500</v>
      </c>
      <c r="J427" s="15">
        <f t="shared" si="6"/>
        <v>100823750</v>
      </c>
    </row>
    <row r="428" spans="1:10">
      <c r="A428" s="4" t="s">
        <v>1105</v>
      </c>
      <c r="B428" s="4">
        <v>1197831</v>
      </c>
      <c r="C428" s="5">
        <v>44488</v>
      </c>
      <c r="D428" s="4" t="s">
        <v>150</v>
      </c>
      <c r="E428" s="12" t="s">
        <v>1087</v>
      </c>
      <c r="F428" s="13">
        <v>650</v>
      </c>
      <c r="G428">
        <v>575</v>
      </c>
      <c r="H428">
        <v>373750</v>
      </c>
      <c r="I428" s="10">
        <v>186875</v>
      </c>
      <c r="J428" s="15">
        <f t="shared" si="6"/>
        <v>100823750</v>
      </c>
    </row>
    <row r="429" spans="1:10">
      <c r="A429" s="4" t="s">
        <v>1105</v>
      </c>
      <c r="B429" s="4">
        <v>1197831</v>
      </c>
      <c r="C429" s="5">
        <v>44489</v>
      </c>
      <c r="D429" s="4" t="s">
        <v>150</v>
      </c>
      <c r="E429" s="12" t="s">
        <v>1088</v>
      </c>
      <c r="F429" s="13">
        <v>600</v>
      </c>
      <c r="G429">
        <v>525</v>
      </c>
      <c r="H429">
        <v>315000</v>
      </c>
      <c r="I429" s="10">
        <v>110250</v>
      </c>
      <c r="J429" s="15">
        <f t="shared" si="6"/>
        <v>100823750</v>
      </c>
    </row>
    <row r="430" spans="1:10">
      <c r="A430" s="4" t="s">
        <v>1105</v>
      </c>
      <c r="B430" s="4">
        <v>1197831</v>
      </c>
      <c r="C430" s="5">
        <v>44490</v>
      </c>
      <c r="D430" s="4" t="s">
        <v>150</v>
      </c>
      <c r="E430" s="12" t="s">
        <v>1086</v>
      </c>
      <c r="F430" s="13">
        <v>700</v>
      </c>
      <c r="G430">
        <v>775</v>
      </c>
      <c r="H430">
        <v>542500</v>
      </c>
      <c r="I430" s="10">
        <v>298375</v>
      </c>
      <c r="J430" s="15">
        <f t="shared" si="6"/>
        <v>100823750</v>
      </c>
    </row>
    <row r="431" spans="1:10">
      <c r="A431" s="4" t="s">
        <v>1103</v>
      </c>
      <c r="B431" s="4">
        <v>1185732</v>
      </c>
      <c r="C431" s="5">
        <v>44491</v>
      </c>
      <c r="D431" s="4" t="s">
        <v>150</v>
      </c>
      <c r="E431" s="12" t="s">
        <v>1086</v>
      </c>
      <c r="F431" s="13">
        <v>449.99999999999994</v>
      </c>
      <c r="G431">
        <v>425</v>
      </c>
      <c r="H431">
        <v>191249.99999999997</v>
      </c>
      <c r="I431" s="10">
        <v>105187.5</v>
      </c>
      <c r="J431" s="15">
        <f t="shared" si="6"/>
        <v>100823750</v>
      </c>
    </row>
    <row r="432" spans="1:10">
      <c r="A432" s="4" t="s">
        <v>1103</v>
      </c>
      <c r="B432" s="4">
        <v>1185732</v>
      </c>
      <c r="C432" s="5">
        <v>44492</v>
      </c>
      <c r="D432" s="4" t="s">
        <v>150</v>
      </c>
      <c r="E432" s="12" t="s">
        <v>1087</v>
      </c>
      <c r="F432" s="13">
        <v>450</v>
      </c>
      <c r="G432">
        <v>225</v>
      </c>
      <c r="H432">
        <v>101250</v>
      </c>
      <c r="I432" s="10">
        <v>35437.5</v>
      </c>
      <c r="J432" s="15">
        <f t="shared" si="6"/>
        <v>100823750</v>
      </c>
    </row>
    <row r="433" spans="1:10">
      <c r="A433" s="4" t="s">
        <v>1103</v>
      </c>
      <c r="B433" s="4">
        <v>1185732</v>
      </c>
      <c r="C433" s="5">
        <v>44493</v>
      </c>
      <c r="D433" s="4" t="s">
        <v>150</v>
      </c>
      <c r="E433" s="12" t="s">
        <v>1087</v>
      </c>
      <c r="F433" s="13">
        <v>350</v>
      </c>
      <c r="G433">
        <v>225</v>
      </c>
      <c r="H433">
        <v>78750</v>
      </c>
      <c r="I433" s="10">
        <v>31500</v>
      </c>
      <c r="J433" s="15">
        <f t="shared" si="6"/>
        <v>100823750</v>
      </c>
    </row>
    <row r="434" spans="1:10">
      <c r="A434" s="4" t="s">
        <v>1103</v>
      </c>
      <c r="B434" s="4">
        <v>1185732</v>
      </c>
      <c r="C434" s="5">
        <v>44494</v>
      </c>
      <c r="D434" s="4" t="s">
        <v>150</v>
      </c>
      <c r="E434" s="12" t="s">
        <v>1087</v>
      </c>
      <c r="F434" s="13">
        <v>400</v>
      </c>
      <c r="G434">
        <v>75</v>
      </c>
      <c r="H434">
        <v>30000</v>
      </c>
      <c r="I434" s="10">
        <v>12000</v>
      </c>
      <c r="J434" s="15">
        <f t="shared" si="6"/>
        <v>100823750</v>
      </c>
    </row>
    <row r="435" spans="1:10">
      <c r="A435" s="4" t="s">
        <v>1103</v>
      </c>
      <c r="B435" s="4">
        <v>1185732</v>
      </c>
      <c r="C435" s="5">
        <v>44495</v>
      </c>
      <c r="D435" s="4" t="s">
        <v>14</v>
      </c>
      <c r="E435" s="12" t="s">
        <v>1087</v>
      </c>
      <c r="F435" s="13">
        <v>550</v>
      </c>
      <c r="G435">
        <v>125</v>
      </c>
      <c r="H435">
        <v>68750</v>
      </c>
      <c r="I435" s="10">
        <v>24062.5</v>
      </c>
      <c r="J435" s="15">
        <f t="shared" si="6"/>
        <v>80559500</v>
      </c>
    </row>
    <row r="436" spans="1:10">
      <c r="A436" s="4" t="s">
        <v>1103</v>
      </c>
      <c r="B436" s="4">
        <v>1185732</v>
      </c>
      <c r="C436" s="5">
        <v>44496</v>
      </c>
      <c r="D436" s="4" t="s">
        <v>14</v>
      </c>
      <c r="E436" s="12" t="s">
        <v>1086</v>
      </c>
      <c r="F436" s="13">
        <v>450</v>
      </c>
      <c r="G436">
        <v>225</v>
      </c>
      <c r="H436">
        <v>101250</v>
      </c>
      <c r="I436" s="10">
        <v>30375</v>
      </c>
      <c r="J436" s="15">
        <f t="shared" si="6"/>
        <v>80559500</v>
      </c>
    </row>
    <row r="437" spans="1:10">
      <c r="A437" s="4" t="s">
        <v>1103</v>
      </c>
      <c r="B437" s="4">
        <v>1185732</v>
      </c>
      <c r="C437" s="5">
        <v>44497</v>
      </c>
      <c r="D437" s="4" t="s">
        <v>14</v>
      </c>
      <c r="E437" s="12" t="s">
        <v>1087</v>
      </c>
      <c r="F437" s="13">
        <v>449.99999999999994</v>
      </c>
      <c r="G437">
        <v>475</v>
      </c>
      <c r="H437">
        <v>213749.99999999997</v>
      </c>
      <c r="I437" s="10">
        <v>117562.5</v>
      </c>
      <c r="J437" s="15">
        <f t="shared" si="6"/>
        <v>80559500</v>
      </c>
    </row>
    <row r="438" spans="1:10">
      <c r="A438" s="4" t="s">
        <v>1103</v>
      </c>
      <c r="B438" s="4">
        <v>1185732</v>
      </c>
      <c r="C438" s="5">
        <v>44498</v>
      </c>
      <c r="D438" s="4" t="s">
        <v>14</v>
      </c>
      <c r="E438" s="12" t="s">
        <v>1087</v>
      </c>
      <c r="F438" s="13">
        <v>450</v>
      </c>
      <c r="G438">
        <v>125</v>
      </c>
      <c r="H438">
        <v>56250</v>
      </c>
      <c r="I438" s="10">
        <v>19687.5</v>
      </c>
      <c r="J438" s="15">
        <f t="shared" si="6"/>
        <v>80559500</v>
      </c>
    </row>
    <row r="439" spans="1:10">
      <c r="A439" s="4" t="s">
        <v>1103</v>
      </c>
      <c r="B439" s="4">
        <v>1185732</v>
      </c>
      <c r="C439" s="5">
        <v>44499</v>
      </c>
      <c r="D439" s="4" t="s">
        <v>14</v>
      </c>
      <c r="E439" s="12" t="s">
        <v>1086</v>
      </c>
      <c r="F439" s="13">
        <v>350</v>
      </c>
      <c r="G439">
        <v>175</v>
      </c>
      <c r="H439">
        <v>61250</v>
      </c>
      <c r="I439" s="10">
        <v>24500</v>
      </c>
      <c r="J439" s="15">
        <f t="shared" si="6"/>
        <v>80559500</v>
      </c>
    </row>
    <row r="440" spans="1:10">
      <c r="A440" s="4" t="s">
        <v>1103</v>
      </c>
      <c r="B440" s="4">
        <v>1185732</v>
      </c>
      <c r="C440" s="5">
        <v>44500</v>
      </c>
      <c r="D440" s="4" t="s">
        <v>14</v>
      </c>
      <c r="E440" s="12" t="s">
        <v>1086</v>
      </c>
      <c r="F440" s="13">
        <v>400</v>
      </c>
      <c r="G440">
        <v>50</v>
      </c>
      <c r="H440">
        <v>20000</v>
      </c>
      <c r="I440" s="10">
        <v>8000</v>
      </c>
      <c r="J440" s="15">
        <f t="shared" si="6"/>
        <v>80559500</v>
      </c>
    </row>
    <row r="441" spans="1:10">
      <c r="A441" s="4" t="s">
        <v>1103</v>
      </c>
      <c r="B441" s="4">
        <v>1185732</v>
      </c>
      <c r="C441" s="5">
        <v>44501</v>
      </c>
      <c r="D441" s="4" t="s">
        <v>14</v>
      </c>
      <c r="E441" s="12" t="s">
        <v>1086</v>
      </c>
      <c r="F441" s="13">
        <v>550</v>
      </c>
      <c r="G441">
        <v>125</v>
      </c>
      <c r="H441">
        <v>68750</v>
      </c>
      <c r="I441" s="10">
        <v>24062.5</v>
      </c>
      <c r="J441" s="15">
        <f t="shared" si="6"/>
        <v>80559500</v>
      </c>
    </row>
    <row r="442" spans="1:10">
      <c r="A442" s="4" t="s">
        <v>1103</v>
      </c>
      <c r="B442" s="4">
        <v>1185732</v>
      </c>
      <c r="C442" s="5">
        <v>44502</v>
      </c>
      <c r="D442" s="4" t="s">
        <v>14</v>
      </c>
      <c r="E442" s="12" t="s">
        <v>1087</v>
      </c>
      <c r="F442" s="13">
        <v>450</v>
      </c>
      <c r="G442">
        <v>225</v>
      </c>
      <c r="H442">
        <v>101250</v>
      </c>
      <c r="I442" s="10">
        <v>30375</v>
      </c>
      <c r="J442" s="15">
        <f t="shared" si="6"/>
        <v>80559500</v>
      </c>
    </row>
    <row r="443" spans="1:10">
      <c r="A443" s="4" t="s">
        <v>1103</v>
      </c>
      <c r="B443" s="4">
        <v>1185732</v>
      </c>
      <c r="C443" s="5">
        <v>44503</v>
      </c>
      <c r="D443" s="4" t="s">
        <v>14</v>
      </c>
      <c r="E443" s="12" t="s">
        <v>1087</v>
      </c>
      <c r="F443" s="13">
        <v>499.99999999999994</v>
      </c>
      <c r="G443">
        <v>445</v>
      </c>
      <c r="H443">
        <v>222499.99999999997</v>
      </c>
      <c r="I443" s="10">
        <v>122375</v>
      </c>
      <c r="J443" s="15">
        <f t="shared" si="6"/>
        <v>80559500</v>
      </c>
    </row>
    <row r="444" spans="1:10">
      <c r="A444" s="4" t="s">
        <v>1103</v>
      </c>
      <c r="B444" s="4">
        <v>1185732</v>
      </c>
      <c r="C444" s="5">
        <v>44504</v>
      </c>
      <c r="D444" s="4" t="s">
        <v>14</v>
      </c>
      <c r="E444" s="12" t="s">
        <v>1087</v>
      </c>
      <c r="F444" s="13">
        <v>500</v>
      </c>
      <c r="G444">
        <v>150</v>
      </c>
      <c r="H444">
        <v>75000</v>
      </c>
      <c r="I444" s="10">
        <v>26250</v>
      </c>
      <c r="J444" s="15">
        <f t="shared" si="6"/>
        <v>80559500</v>
      </c>
    </row>
    <row r="445" spans="1:10">
      <c r="A445" s="4" t="s">
        <v>1103</v>
      </c>
      <c r="B445" s="4">
        <v>1185732</v>
      </c>
      <c r="C445" s="5">
        <v>44505</v>
      </c>
      <c r="D445" s="4" t="s">
        <v>14</v>
      </c>
      <c r="E445" s="12" t="s">
        <v>1087</v>
      </c>
      <c r="F445" s="13">
        <v>400</v>
      </c>
      <c r="G445">
        <v>175</v>
      </c>
      <c r="H445">
        <v>70000</v>
      </c>
      <c r="I445" s="10">
        <v>28000</v>
      </c>
      <c r="J445" s="15">
        <f t="shared" si="6"/>
        <v>80559500</v>
      </c>
    </row>
    <row r="446" spans="1:10">
      <c r="A446" s="4" t="s">
        <v>1103</v>
      </c>
      <c r="B446" s="4">
        <v>1185732</v>
      </c>
      <c r="C446" s="5">
        <v>44506</v>
      </c>
      <c r="D446" s="4" t="s">
        <v>14</v>
      </c>
      <c r="E446" s="12" t="s">
        <v>1087</v>
      </c>
      <c r="F446" s="13">
        <v>450</v>
      </c>
      <c r="G446">
        <v>25</v>
      </c>
      <c r="H446">
        <v>11250</v>
      </c>
      <c r="I446" s="10">
        <v>4500</v>
      </c>
      <c r="J446" s="15">
        <f t="shared" si="6"/>
        <v>80559500</v>
      </c>
    </row>
    <row r="447" spans="1:10">
      <c r="A447" s="4" t="s">
        <v>1103</v>
      </c>
      <c r="B447" s="4">
        <v>1185732</v>
      </c>
      <c r="C447" s="5">
        <v>44507</v>
      </c>
      <c r="D447" s="4" t="s">
        <v>14</v>
      </c>
      <c r="E447" s="12" t="s">
        <v>1087</v>
      </c>
      <c r="F447" s="13">
        <v>600</v>
      </c>
      <c r="G447">
        <v>75</v>
      </c>
      <c r="H447">
        <v>45000</v>
      </c>
      <c r="I447" s="10">
        <v>13500</v>
      </c>
      <c r="J447" s="15">
        <f t="shared" si="6"/>
        <v>80559500</v>
      </c>
    </row>
    <row r="448" spans="1:10">
      <c r="A448" s="4" t="s">
        <v>1103</v>
      </c>
      <c r="B448" s="4">
        <v>1185732</v>
      </c>
      <c r="C448" s="5">
        <v>44508</v>
      </c>
      <c r="D448" s="4" t="s">
        <v>14</v>
      </c>
      <c r="E448" s="12" t="s">
        <v>1087</v>
      </c>
      <c r="F448" s="13">
        <v>500</v>
      </c>
      <c r="G448">
        <v>175</v>
      </c>
      <c r="H448">
        <v>87500</v>
      </c>
      <c r="I448" s="10">
        <v>21875</v>
      </c>
      <c r="J448" s="15">
        <f t="shared" si="6"/>
        <v>80559500</v>
      </c>
    </row>
    <row r="449" spans="1:10">
      <c r="A449" s="4" t="s">
        <v>1103</v>
      </c>
      <c r="B449" s="4">
        <v>1185732</v>
      </c>
      <c r="C449" s="5">
        <v>44509</v>
      </c>
      <c r="D449" s="4" t="s">
        <v>14</v>
      </c>
      <c r="E449" s="12" t="s">
        <v>1087</v>
      </c>
      <c r="F449" s="13">
        <v>500</v>
      </c>
      <c r="G449">
        <v>450</v>
      </c>
      <c r="H449">
        <v>225000</v>
      </c>
      <c r="I449" s="10">
        <v>112500</v>
      </c>
      <c r="J449" s="15">
        <f t="shared" si="6"/>
        <v>80559500</v>
      </c>
    </row>
    <row r="450" spans="1:10">
      <c r="A450" s="4" t="s">
        <v>1103</v>
      </c>
      <c r="B450" s="4">
        <v>1185732</v>
      </c>
      <c r="C450" s="5">
        <v>44510</v>
      </c>
      <c r="D450" s="4" t="s">
        <v>14</v>
      </c>
      <c r="E450" s="12" t="s">
        <v>1087</v>
      </c>
      <c r="F450" s="13">
        <v>500</v>
      </c>
      <c r="G450">
        <v>150</v>
      </c>
      <c r="H450">
        <v>75000</v>
      </c>
      <c r="I450" s="10">
        <v>22500</v>
      </c>
      <c r="J450" s="15">
        <f t="shared" si="6"/>
        <v>80559500</v>
      </c>
    </row>
    <row r="451" spans="1:10">
      <c r="A451" s="4" t="s">
        <v>1103</v>
      </c>
      <c r="B451" s="4">
        <v>1185732</v>
      </c>
      <c r="C451" s="5">
        <v>44511</v>
      </c>
      <c r="D451" s="4" t="s">
        <v>14</v>
      </c>
      <c r="E451" s="12" t="s">
        <v>1087</v>
      </c>
      <c r="F451" s="13">
        <v>400.00000000000006</v>
      </c>
      <c r="G451">
        <v>150</v>
      </c>
      <c r="H451">
        <v>60000.000000000007</v>
      </c>
      <c r="I451" s="10">
        <v>21000</v>
      </c>
      <c r="J451" s="15">
        <f t="shared" si="6"/>
        <v>80559500</v>
      </c>
    </row>
    <row r="452" spans="1:10">
      <c r="A452" s="4" t="s">
        <v>1103</v>
      </c>
      <c r="B452" s="4">
        <v>1185732</v>
      </c>
      <c r="C452" s="5">
        <v>44512</v>
      </c>
      <c r="D452" s="4" t="s">
        <v>14</v>
      </c>
      <c r="E452" s="12" t="s">
        <v>1088</v>
      </c>
      <c r="F452" s="13">
        <v>450</v>
      </c>
      <c r="G452">
        <v>75</v>
      </c>
      <c r="H452">
        <v>33750</v>
      </c>
      <c r="I452" s="10">
        <v>11812.5</v>
      </c>
      <c r="J452" s="15">
        <f t="shared" ref="J452:J515" si="7">SUMIFS(H$3:H$2497,D$3:D$2497,D452)</f>
        <v>80559500</v>
      </c>
    </row>
    <row r="453" spans="1:10">
      <c r="A453" s="4" t="s">
        <v>1103</v>
      </c>
      <c r="B453" s="4">
        <v>1185732</v>
      </c>
      <c r="C453" s="5">
        <v>44513</v>
      </c>
      <c r="D453" s="4" t="s">
        <v>14</v>
      </c>
      <c r="E453" s="12" t="s">
        <v>1086</v>
      </c>
      <c r="F453" s="13">
        <v>600</v>
      </c>
      <c r="G453">
        <v>75</v>
      </c>
      <c r="H453">
        <v>45000</v>
      </c>
      <c r="I453" s="10">
        <v>13500</v>
      </c>
      <c r="J453" s="15">
        <f t="shared" si="7"/>
        <v>80559500</v>
      </c>
    </row>
    <row r="454" spans="1:10">
      <c r="A454" s="4" t="s">
        <v>1103</v>
      </c>
      <c r="B454" s="4">
        <v>1185732</v>
      </c>
      <c r="C454" s="5">
        <v>44514</v>
      </c>
      <c r="D454" s="4" t="s">
        <v>14</v>
      </c>
      <c r="E454" s="12" t="s">
        <v>1086</v>
      </c>
      <c r="F454" s="13">
        <v>500</v>
      </c>
      <c r="G454">
        <v>200</v>
      </c>
      <c r="H454">
        <v>100000</v>
      </c>
      <c r="I454" s="10">
        <v>25000</v>
      </c>
      <c r="J454" s="15">
        <f t="shared" si="7"/>
        <v>80559500</v>
      </c>
    </row>
    <row r="455" spans="1:10">
      <c r="A455" s="4" t="s">
        <v>1103</v>
      </c>
      <c r="B455" s="4">
        <v>1185732</v>
      </c>
      <c r="C455" s="5">
        <v>44515</v>
      </c>
      <c r="D455" s="4" t="s">
        <v>14</v>
      </c>
      <c r="E455" s="12" t="s">
        <v>1087</v>
      </c>
      <c r="F455" s="13">
        <v>600</v>
      </c>
      <c r="G455">
        <v>470</v>
      </c>
      <c r="H455">
        <v>282000</v>
      </c>
      <c r="I455" s="10">
        <v>141000</v>
      </c>
      <c r="J455" s="15">
        <f t="shared" si="7"/>
        <v>80559500</v>
      </c>
    </row>
    <row r="456" spans="1:10">
      <c r="A456" s="4" t="s">
        <v>1103</v>
      </c>
      <c r="B456" s="4">
        <v>1185732</v>
      </c>
      <c r="C456" s="5">
        <v>44516</v>
      </c>
      <c r="D456" s="4" t="s">
        <v>14</v>
      </c>
      <c r="E456" s="12" t="s">
        <v>1087</v>
      </c>
      <c r="F456" s="13">
        <v>600</v>
      </c>
      <c r="G456">
        <v>175</v>
      </c>
      <c r="H456">
        <v>105000</v>
      </c>
      <c r="I456" s="10">
        <v>31500</v>
      </c>
      <c r="J456" s="15">
        <f t="shared" si="7"/>
        <v>80559500</v>
      </c>
    </row>
    <row r="457" spans="1:10">
      <c r="A457" s="4" t="s">
        <v>1103</v>
      </c>
      <c r="B457" s="4">
        <v>1185732</v>
      </c>
      <c r="C457" s="5">
        <v>44517</v>
      </c>
      <c r="D457" s="4" t="s">
        <v>14</v>
      </c>
      <c r="E457" s="12" t="s">
        <v>1087</v>
      </c>
      <c r="F457" s="13">
        <v>550</v>
      </c>
      <c r="G457">
        <v>150</v>
      </c>
      <c r="H457">
        <v>82500</v>
      </c>
      <c r="I457" s="10">
        <v>28875</v>
      </c>
      <c r="J457" s="15">
        <f t="shared" si="7"/>
        <v>80559500</v>
      </c>
    </row>
    <row r="458" spans="1:10">
      <c r="A458" s="4" t="s">
        <v>1103</v>
      </c>
      <c r="B458" s="4">
        <v>1185732</v>
      </c>
      <c r="C458" s="5">
        <v>44518</v>
      </c>
      <c r="D458" s="4" t="s">
        <v>14</v>
      </c>
      <c r="E458" s="12" t="s">
        <v>1087</v>
      </c>
      <c r="F458" s="13">
        <v>550</v>
      </c>
      <c r="G458">
        <v>100</v>
      </c>
      <c r="H458">
        <v>55000</v>
      </c>
      <c r="I458" s="10">
        <v>19250</v>
      </c>
      <c r="J458" s="15">
        <f t="shared" si="7"/>
        <v>80559500</v>
      </c>
    </row>
    <row r="459" spans="1:10">
      <c r="A459" s="4" t="s">
        <v>1103</v>
      </c>
      <c r="B459" s="4">
        <v>1185732</v>
      </c>
      <c r="C459" s="5">
        <v>44519</v>
      </c>
      <c r="D459" s="4" t="s">
        <v>14</v>
      </c>
      <c r="E459" s="12" t="s">
        <v>1086</v>
      </c>
      <c r="F459" s="13">
        <v>650</v>
      </c>
      <c r="G459">
        <v>125</v>
      </c>
      <c r="H459">
        <v>81250</v>
      </c>
      <c r="I459" s="10">
        <v>24375</v>
      </c>
      <c r="J459" s="15">
        <f t="shared" si="7"/>
        <v>80559500</v>
      </c>
    </row>
    <row r="460" spans="1:10">
      <c r="A460" s="4" t="s">
        <v>1103</v>
      </c>
      <c r="B460" s="4">
        <v>1185732</v>
      </c>
      <c r="C460" s="5">
        <v>44520</v>
      </c>
      <c r="D460" s="4" t="s">
        <v>14</v>
      </c>
      <c r="E460" s="12" t="s">
        <v>1088</v>
      </c>
      <c r="F460" s="13">
        <v>700</v>
      </c>
      <c r="G460">
        <v>250</v>
      </c>
      <c r="H460">
        <v>175000</v>
      </c>
      <c r="I460" s="10">
        <v>52500</v>
      </c>
      <c r="J460" s="15">
        <f t="shared" si="7"/>
        <v>80559500</v>
      </c>
    </row>
    <row r="461" spans="1:10">
      <c r="A461" s="4" t="s">
        <v>1103</v>
      </c>
      <c r="B461" s="4">
        <v>1185732</v>
      </c>
      <c r="C461" s="5">
        <v>44521</v>
      </c>
      <c r="D461" s="4" t="s">
        <v>14</v>
      </c>
      <c r="E461" s="12" t="s">
        <v>1087</v>
      </c>
      <c r="F461" s="13">
        <v>650</v>
      </c>
      <c r="G461">
        <v>500</v>
      </c>
      <c r="H461">
        <v>325000</v>
      </c>
      <c r="I461" s="10">
        <v>178750</v>
      </c>
      <c r="J461" s="15">
        <f t="shared" si="7"/>
        <v>80559500</v>
      </c>
    </row>
    <row r="462" spans="1:10">
      <c r="A462" s="4" t="s">
        <v>1103</v>
      </c>
      <c r="B462" s="4">
        <v>1185732</v>
      </c>
      <c r="C462" s="5">
        <v>44522</v>
      </c>
      <c r="D462" s="4" t="s">
        <v>14</v>
      </c>
      <c r="E462" s="12" t="s">
        <v>1086</v>
      </c>
      <c r="F462" s="13">
        <v>600</v>
      </c>
      <c r="G462">
        <v>250</v>
      </c>
      <c r="H462">
        <v>150000</v>
      </c>
      <c r="I462" s="10">
        <v>52500</v>
      </c>
      <c r="J462" s="15">
        <f t="shared" si="7"/>
        <v>80559500</v>
      </c>
    </row>
    <row r="463" spans="1:10">
      <c r="A463" s="4" t="s">
        <v>1103</v>
      </c>
      <c r="B463" s="4">
        <v>1185732</v>
      </c>
      <c r="C463" s="5">
        <v>44523</v>
      </c>
      <c r="D463" s="4" t="s">
        <v>14</v>
      </c>
      <c r="E463" s="12" t="s">
        <v>1086</v>
      </c>
      <c r="F463" s="13">
        <v>550</v>
      </c>
      <c r="G463">
        <v>175</v>
      </c>
      <c r="H463">
        <v>96250</v>
      </c>
      <c r="I463" s="10">
        <v>38500</v>
      </c>
      <c r="J463" s="15">
        <f t="shared" si="7"/>
        <v>80559500</v>
      </c>
    </row>
    <row r="464" spans="1:10">
      <c r="A464" s="4" t="s">
        <v>1103</v>
      </c>
      <c r="B464" s="4">
        <v>1185732</v>
      </c>
      <c r="C464" s="5">
        <v>44524</v>
      </c>
      <c r="D464" s="4" t="s">
        <v>14</v>
      </c>
      <c r="E464" s="12" t="s">
        <v>1087</v>
      </c>
      <c r="F464" s="13">
        <v>550</v>
      </c>
      <c r="G464">
        <v>150</v>
      </c>
      <c r="H464">
        <v>82500</v>
      </c>
      <c r="I464" s="10">
        <v>33000</v>
      </c>
      <c r="J464" s="15">
        <f t="shared" si="7"/>
        <v>80559500</v>
      </c>
    </row>
    <row r="465" spans="1:10">
      <c r="A465" s="4" t="s">
        <v>1103</v>
      </c>
      <c r="B465" s="4">
        <v>1185732</v>
      </c>
      <c r="C465" s="5">
        <v>44525</v>
      </c>
      <c r="D465" s="4" t="s">
        <v>14</v>
      </c>
      <c r="E465" s="12" t="s">
        <v>1087</v>
      </c>
      <c r="F465" s="13">
        <v>650</v>
      </c>
      <c r="G465">
        <v>150</v>
      </c>
      <c r="H465">
        <v>97500</v>
      </c>
      <c r="I465" s="10">
        <v>34125</v>
      </c>
      <c r="J465" s="15">
        <f t="shared" si="7"/>
        <v>80559500</v>
      </c>
    </row>
    <row r="466" spans="1:10">
      <c r="A466" s="4" t="s">
        <v>1103</v>
      </c>
      <c r="B466" s="4">
        <v>1185732</v>
      </c>
      <c r="C466" s="5">
        <v>44526</v>
      </c>
      <c r="D466" s="4" t="s">
        <v>14</v>
      </c>
      <c r="E466" s="12" t="s">
        <v>1086</v>
      </c>
      <c r="F466" s="13">
        <v>700</v>
      </c>
      <c r="G466">
        <v>300</v>
      </c>
      <c r="H466">
        <v>210000</v>
      </c>
      <c r="I466" s="10">
        <v>63000</v>
      </c>
      <c r="J466" s="15">
        <f t="shared" si="7"/>
        <v>80559500</v>
      </c>
    </row>
    <row r="467" spans="1:10">
      <c r="A467" s="4" t="s">
        <v>1103</v>
      </c>
      <c r="B467" s="4">
        <v>1185732</v>
      </c>
      <c r="C467" s="5">
        <v>44527</v>
      </c>
      <c r="D467" s="4" t="s">
        <v>14</v>
      </c>
      <c r="E467" s="12" t="s">
        <v>1087</v>
      </c>
      <c r="F467" s="13">
        <v>650</v>
      </c>
      <c r="G467">
        <v>500</v>
      </c>
      <c r="H467">
        <v>325000</v>
      </c>
      <c r="I467" s="10">
        <v>178750</v>
      </c>
      <c r="J467" s="15">
        <f t="shared" si="7"/>
        <v>80559500</v>
      </c>
    </row>
    <row r="468" spans="1:10">
      <c r="A468" s="4" t="s">
        <v>1103</v>
      </c>
      <c r="B468" s="4">
        <v>1185732</v>
      </c>
      <c r="C468" s="5">
        <v>44528</v>
      </c>
      <c r="D468" s="4" t="s">
        <v>14</v>
      </c>
      <c r="E468" s="12" t="s">
        <v>1086</v>
      </c>
      <c r="F468" s="13">
        <v>600</v>
      </c>
      <c r="G468">
        <v>300</v>
      </c>
      <c r="H468">
        <v>180000</v>
      </c>
      <c r="I468" s="10">
        <v>63000</v>
      </c>
      <c r="J468" s="15">
        <f t="shared" si="7"/>
        <v>80559500</v>
      </c>
    </row>
    <row r="469" spans="1:10">
      <c r="A469" s="4" t="s">
        <v>1103</v>
      </c>
      <c r="B469" s="4">
        <v>1185732</v>
      </c>
      <c r="C469" s="5">
        <v>44529</v>
      </c>
      <c r="D469" s="4" t="s">
        <v>14</v>
      </c>
      <c r="E469" s="12" t="s">
        <v>1087</v>
      </c>
      <c r="F469" s="13">
        <v>550</v>
      </c>
      <c r="G469">
        <v>225</v>
      </c>
      <c r="H469">
        <v>123750</v>
      </c>
      <c r="I469" s="10">
        <v>49500</v>
      </c>
      <c r="J469" s="15">
        <f t="shared" si="7"/>
        <v>80559500</v>
      </c>
    </row>
    <row r="470" spans="1:10">
      <c r="A470" s="4" t="s">
        <v>1103</v>
      </c>
      <c r="B470" s="4">
        <v>1185732</v>
      </c>
      <c r="C470" s="5">
        <v>44530</v>
      </c>
      <c r="D470" s="4" t="s">
        <v>14</v>
      </c>
      <c r="E470" s="12" t="s">
        <v>1086</v>
      </c>
      <c r="F470" s="13">
        <v>550</v>
      </c>
      <c r="G470">
        <v>175</v>
      </c>
      <c r="H470">
        <v>96250</v>
      </c>
      <c r="I470" s="10">
        <v>38500</v>
      </c>
      <c r="J470" s="15">
        <f t="shared" si="7"/>
        <v>80559500</v>
      </c>
    </row>
    <row r="471" spans="1:10">
      <c r="A471" s="4" t="s">
        <v>1103</v>
      </c>
      <c r="B471" s="4">
        <v>1185732</v>
      </c>
      <c r="C471" s="5">
        <v>44531</v>
      </c>
      <c r="D471" s="4" t="s">
        <v>14</v>
      </c>
      <c r="E471" s="12" t="s">
        <v>1087</v>
      </c>
      <c r="F471" s="13">
        <v>650.00000000000011</v>
      </c>
      <c r="G471">
        <v>200</v>
      </c>
      <c r="H471">
        <v>130000.00000000001</v>
      </c>
      <c r="I471" s="10">
        <v>45500</v>
      </c>
      <c r="J471" s="15">
        <f t="shared" si="7"/>
        <v>80559500</v>
      </c>
    </row>
    <row r="472" spans="1:10">
      <c r="A472" s="4" t="s">
        <v>1103</v>
      </c>
      <c r="B472" s="4">
        <v>1185732</v>
      </c>
      <c r="C472" s="5">
        <v>44532</v>
      </c>
      <c r="D472" s="4" t="s">
        <v>14</v>
      </c>
      <c r="E472" s="12" t="s">
        <v>1087</v>
      </c>
      <c r="F472" s="13">
        <v>700</v>
      </c>
      <c r="G472">
        <v>375</v>
      </c>
      <c r="H472">
        <v>262500</v>
      </c>
      <c r="I472" s="10">
        <v>78750</v>
      </c>
      <c r="J472" s="15">
        <f t="shared" si="7"/>
        <v>80559500</v>
      </c>
    </row>
    <row r="473" spans="1:10">
      <c r="A473" s="4" t="s">
        <v>1103</v>
      </c>
      <c r="B473" s="4">
        <v>1185732</v>
      </c>
      <c r="C473" s="5">
        <v>44533</v>
      </c>
      <c r="D473" s="4" t="s">
        <v>14</v>
      </c>
      <c r="E473" s="12" t="s">
        <v>1086</v>
      </c>
      <c r="F473" s="13">
        <v>650</v>
      </c>
      <c r="G473">
        <v>525</v>
      </c>
      <c r="H473">
        <v>341250</v>
      </c>
      <c r="I473" s="10">
        <v>187687.5</v>
      </c>
      <c r="J473" s="15">
        <f t="shared" si="7"/>
        <v>80559500</v>
      </c>
    </row>
    <row r="474" spans="1:10">
      <c r="A474" s="4" t="s">
        <v>1103</v>
      </c>
      <c r="B474" s="4">
        <v>1185732</v>
      </c>
      <c r="C474" s="5">
        <v>44534</v>
      </c>
      <c r="D474" s="4" t="s">
        <v>14</v>
      </c>
      <c r="E474" s="12" t="s">
        <v>1086</v>
      </c>
      <c r="F474" s="13">
        <v>600</v>
      </c>
      <c r="G474">
        <v>300</v>
      </c>
      <c r="H474">
        <v>180000</v>
      </c>
      <c r="I474" s="10">
        <v>63000</v>
      </c>
      <c r="J474" s="15">
        <f t="shared" si="7"/>
        <v>80559500</v>
      </c>
    </row>
    <row r="475" spans="1:10">
      <c r="A475" s="4" t="s">
        <v>1103</v>
      </c>
      <c r="B475" s="4">
        <v>1185732</v>
      </c>
      <c r="C475" s="5">
        <v>44535</v>
      </c>
      <c r="D475" s="4" t="s">
        <v>14</v>
      </c>
      <c r="E475" s="12" t="s">
        <v>1087</v>
      </c>
      <c r="F475" s="13">
        <v>550</v>
      </c>
      <c r="G475">
        <v>225</v>
      </c>
      <c r="H475">
        <v>123750</v>
      </c>
      <c r="I475" s="10">
        <v>49500</v>
      </c>
      <c r="J475" s="15">
        <f t="shared" si="7"/>
        <v>80559500</v>
      </c>
    </row>
    <row r="476" spans="1:10">
      <c r="A476" s="4" t="s">
        <v>1103</v>
      </c>
      <c r="B476" s="4">
        <v>1185732</v>
      </c>
      <c r="C476" s="5">
        <v>44536</v>
      </c>
      <c r="D476" s="4" t="s">
        <v>14</v>
      </c>
      <c r="E476" s="12" t="s">
        <v>1086</v>
      </c>
      <c r="F476" s="13">
        <v>550</v>
      </c>
      <c r="G476">
        <v>200</v>
      </c>
      <c r="H476">
        <v>110000</v>
      </c>
      <c r="I476" s="10">
        <v>44000</v>
      </c>
      <c r="J476" s="15">
        <f t="shared" si="7"/>
        <v>80559500</v>
      </c>
    </row>
    <row r="477" spans="1:10">
      <c r="A477" s="4" t="s">
        <v>1103</v>
      </c>
      <c r="B477" s="4">
        <v>1185732</v>
      </c>
      <c r="C477" s="5">
        <v>44537</v>
      </c>
      <c r="D477" s="4" t="s">
        <v>14</v>
      </c>
      <c r="E477" s="12" t="s">
        <v>1087</v>
      </c>
      <c r="F477" s="13">
        <v>650</v>
      </c>
      <c r="G477">
        <v>175</v>
      </c>
      <c r="H477">
        <v>113750</v>
      </c>
      <c r="I477" s="10">
        <v>39812.5</v>
      </c>
      <c r="J477" s="15">
        <f t="shared" si="7"/>
        <v>80559500</v>
      </c>
    </row>
    <row r="478" spans="1:10">
      <c r="A478" s="4" t="s">
        <v>1103</v>
      </c>
      <c r="B478" s="4">
        <v>1185732</v>
      </c>
      <c r="C478" s="5">
        <v>44538</v>
      </c>
      <c r="D478" s="4" t="s">
        <v>14</v>
      </c>
      <c r="E478" s="12" t="s">
        <v>1087</v>
      </c>
      <c r="F478" s="13">
        <v>700</v>
      </c>
      <c r="G478">
        <v>350</v>
      </c>
      <c r="H478">
        <v>245000</v>
      </c>
      <c r="I478" s="10">
        <v>73500</v>
      </c>
      <c r="J478" s="15">
        <f t="shared" si="7"/>
        <v>80559500</v>
      </c>
    </row>
    <row r="479" spans="1:10">
      <c r="A479" s="4" t="s">
        <v>1103</v>
      </c>
      <c r="B479" s="4">
        <v>1185732</v>
      </c>
      <c r="C479" s="5">
        <v>44539</v>
      </c>
      <c r="D479" s="4" t="s">
        <v>14</v>
      </c>
      <c r="E479" s="12" t="s">
        <v>1086</v>
      </c>
      <c r="F479" s="13">
        <v>650</v>
      </c>
      <c r="G479">
        <v>475</v>
      </c>
      <c r="H479">
        <v>308750</v>
      </c>
      <c r="I479" s="10">
        <v>154375</v>
      </c>
      <c r="J479" s="15">
        <f t="shared" si="7"/>
        <v>80559500</v>
      </c>
    </row>
    <row r="480" spans="1:10">
      <c r="A480" s="4" t="s">
        <v>1103</v>
      </c>
      <c r="B480" s="4">
        <v>1185732</v>
      </c>
      <c r="C480" s="5">
        <v>44540</v>
      </c>
      <c r="D480" s="4" t="s">
        <v>14</v>
      </c>
      <c r="E480" s="12" t="s">
        <v>1086</v>
      </c>
      <c r="F480" s="13">
        <v>500</v>
      </c>
      <c r="G480">
        <v>275</v>
      </c>
      <c r="H480">
        <v>137500</v>
      </c>
      <c r="I480" s="10">
        <v>41250</v>
      </c>
      <c r="J480" s="15">
        <f t="shared" si="7"/>
        <v>80559500</v>
      </c>
    </row>
    <row r="481" spans="1:10">
      <c r="A481" s="4" t="s">
        <v>1103</v>
      </c>
      <c r="B481" s="4">
        <v>1185732</v>
      </c>
      <c r="C481" s="5">
        <v>44541</v>
      </c>
      <c r="D481" s="4" t="s">
        <v>14</v>
      </c>
      <c r="E481" s="12" t="s">
        <v>1087</v>
      </c>
      <c r="F481" s="13">
        <v>450</v>
      </c>
      <c r="G481">
        <v>200</v>
      </c>
      <c r="H481">
        <v>90000</v>
      </c>
      <c r="I481" s="10">
        <v>31500</v>
      </c>
      <c r="J481" s="15">
        <f t="shared" si="7"/>
        <v>80559500</v>
      </c>
    </row>
    <row r="482" spans="1:10">
      <c r="A482" s="4" t="s">
        <v>1103</v>
      </c>
      <c r="B482" s="4">
        <v>1185732</v>
      </c>
      <c r="C482" s="5">
        <v>44542</v>
      </c>
      <c r="D482" s="4" t="s">
        <v>14</v>
      </c>
      <c r="E482" s="12" t="s">
        <v>1086</v>
      </c>
      <c r="F482" s="13">
        <v>450</v>
      </c>
      <c r="G482">
        <v>175</v>
      </c>
      <c r="H482">
        <v>78750</v>
      </c>
      <c r="I482" s="10">
        <v>27562.5</v>
      </c>
      <c r="J482" s="15">
        <f t="shared" si="7"/>
        <v>80559500</v>
      </c>
    </row>
    <row r="483" spans="1:10">
      <c r="A483" s="4" t="s">
        <v>1103</v>
      </c>
      <c r="B483" s="4">
        <v>1185732</v>
      </c>
      <c r="C483" s="5">
        <v>44543</v>
      </c>
      <c r="D483" s="4" t="s">
        <v>14</v>
      </c>
      <c r="E483" s="12" t="s">
        <v>1086</v>
      </c>
      <c r="F483" s="13">
        <v>550</v>
      </c>
      <c r="G483">
        <v>125</v>
      </c>
      <c r="H483">
        <v>68750</v>
      </c>
      <c r="I483" s="10">
        <v>20625</v>
      </c>
      <c r="J483" s="15">
        <f t="shared" si="7"/>
        <v>80559500</v>
      </c>
    </row>
    <row r="484" spans="1:10">
      <c r="A484" s="4" t="s">
        <v>1103</v>
      </c>
      <c r="B484" s="4">
        <v>1185732</v>
      </c>
      <c r="C484" s="5">
        <v>44544</v>
      </c>
      <c r="D484" s="4" t="s">
        <v>14</v>
      </c>
      <c r="E484" s="12" t="s">
        <v>1087</v>
      </c>
      <c r="F484" s="13">
        <v>600</v>
      </c>
      <c r="G484">
        <v>225</v>
      </c>
      <c r="H484">
        <v>135000</v>
      </c>
      <c r="I484" s="10">
        <v>33750</v>
      </c>
      <c r="J484" s="15">
        <f t="shared" si="7"/>
        <v>80559500</v>
      </c>
    </row>
    <row r="485" spans="1:10">
      <c r="A485" s="4" t="s">
        <v>1103</v>
      </c>
      <c r="B485" s="4">
        <v>1185732</v>
      </c>
      <c r="C485" s="5">
        <v>44545</v>
      </c>
      <c r="D485" s="4" t="s">
        <v>14</v>
      </c>
      <c r="E485" s="12" t="s">
        <v>1086</v>
      </c>
      <c r="F485" s="13">
        <v>600</v>
      </c>
      <c r="G485">
        <v>400</v>
      </c>
      <c r="H485">
        <v>240000</v>
      </c>
      <c r="I485" s="10">
        <v>120000</v>
      </c>
      <c r="J485" s="15">
        <f t="shared" si="7"/>
        <v>80559500</v>
      </c>
    </row>
    <row r="486" spans="1:10">
      <c r="A486" s="4" t="s">
        <v>1103</v>
      </c>
      <c r="B486" s="4">
        <v>1185732</v>
      </c>
      <c r="C486" s="5">
        <v>44546</v>
      </c>
      <c r="D486" s="4" t="s">
        <v>14</v>
      </c>
      <c r="E486" s="12" t="s">
        <v>1087</v>
      </c>
      <c r="F486" s="13">
        <v>500</v>
      </c>
      <c r="G486">
        <v>225</v>
      </c>
      <c r="H486">
        <v>112500</v>
      </c>
      <c r="I486" s="10">
        <v>33750</v>
      </c>
      <c r="J486" s="15">
        <f t="shared" si="7"/>
        <v>80559500</v>
      </c>
    </row>
    <row r="487" spans="1:10">
      <c r="A487" s="4" t="s">
        <v>1103</v>
      </c>
      <c r="B487" s="4">
        <v>1185732</v>
      </c>
      <c r="C487" s="5">
        <v>44547</v>
      </c>
      <c r="D487" s="4" t="s">
        <v>14</v>
      </c>
      <c r="E487" s="12" t="s">
        <v>1086</v>
      </c>
      <c r="F487" s="13">
        <v>500.00000000000006</v>
      </c>
      <c r="G487">
        <v>125</v>
      </c>
      <c r="H487">
        <v>62500.000000000007</v>
      </c>
      <c r="I487" s="10">
        <v>21875</v>
      </c>
      <c r="J487" s="15">
        <f t="shared" si="7"/>
        <v>80559500</v>
      </c>
    </row>
    <row r="488" spans="1:10">
      <c r="A488" s="4" t="s">
        <v>1103</v>
      </c>
      <c r="B488" s="4">
        <v>1185732</v>
      </c>
      <c r="C488" s="5">
        <v>44548</v>
      </c>
      <c r="D488" s="4" t="s">
        <v>14</v>
      </c>
      <c r="E488" s="12" t="s">
        <v>1086</v>
      </c>
      <c r="F488" s="13">
        <v>500</v>
      </c>
      <c r="G488">
        <v>100</v>
      </c>
      <c r="H488">
        <v>50000</v>
      </c>
      <c r="I488" s="10">
        <v>17500</v>
      </c>
      <c r="J488" s="15">
        <f t="shared" si="7"/>
        <v>80559500</v>
      </c>
    </row>
    <row r="489" spans="1:10">
      <c r="A489" s="4" t="s">
        <v>1103</v>
      </c>
      <c r="B489" s="4">
        <v>1185732</v>
      </c>
      <c r="C489" s="5">
        <v>44549</v>
      </c>
      <c r="D489" s="4" t="s">
        <v>14</v>
      </c>
      <c r="E489" s="12" t="s">
        <v>1087</v>
      </c>
      <c r="F489" s="13">
        <v>600</v>
      </c>
      <c r="G489">
        <v>100</v>
      </c>
      <c r="H489">
        <v>60000</v>
      </c>
      <c r="I489" s="10">
        <v>18000</v>
      </c>
      <c r="J489" s="15">
        <f t="shared" si="7"/>
        <v>80559500</v>
      </c>
    </row>
    <row r="490" spans="1:10">
      <c r="A490" s="4" t="s">
        <v>1103</v>
      </c>
      <c r="B490" s="4">
        <v>1185732</v>
      </c>
      <c r="C490" s="5">
        <v>44550</v>
      </c>
      <c r="D490" s="4" t="s">
        <v>14</v>
      </c>
      <c r="E490" s="12" t="s">
        <v>1090</v>
      </c>
      <c r="F490" s="13">
        <v>650</v>
      </c>
      <c r="G490">
        <v>225</v>
      </c>
      <c r="H490">
        <v>146250</v>
      </c>
      <c r="I490" s="10">
        <v>36562.5</v>
      </c>
      <c r="J490" s="15">
        <f t="shared" si="7"/>
        <v>80559500</v>
      </c>
    </row>
    <row r="491" spans="1:10">
      <c r="A491" s="4" t="s">
        <v>1103</v>
      </c>
      <c r="B491" s="4">
        <v>1185732</v>
      </c>
      <c r="C491" s="5">
        <v>44551</v>
      </c>
      <c r="D491" s="4" t="s">
        <v>14</v>
      </c>
      <c r="E491" s="12" t="s">
        <v>1088</v>
      </c>
      <c r="F491" s="13">
        <v>700</v>
      </c>
      <c r="G491">
        <v>375</v>
      </c>
      <c r="H491">
        <v>262500</v>
      </c>
      <c r="I491" s="10">
        <v>144375</v>
      </c>
      <c r="J491" s="15">
        <f t="shared" si="7"/>
        <v>80559500</v>
      </c>
    </row>
    <row r="492" spans="1:10">
      <c r="A492" s="4" t="s">
        <v>1103</v>
      </c>
      <c r="B492" s="4">
        <v>1185732</v>
      </c>
      <c r="C492" s="5">
        <v>44552</v>
      </c>
      <c r="D492" s="4" t="s">
        <v>14</v>
      </c>
      <c r="E492" s="12" t="s">
        <v>1087</v>
      </c>
      <c r="F492" s="13">
        <v>600.00000000000011</v>
      </c>
      <c r="G492">
        <v>200</v>
      </c>
      <c r="H492">
        <v>120000.00000000001</v>
      </c>
      <c r="I492" s="10">
        <v>42000</v>
      </c>
      <c r="J492" s="15">
        <f t="shared" si="7"/>
        <v>80559500</v>
      </c>
    </row>
    <row r="493" spans="1:10">
      <c r="A493" s="4" t="s">
        <v>1103</v>
      </c>
      <c r="B493" s="4">
        <v>1185732</v>
      </c>
      <c r="C493" s="5">
        <v>44553</v>
      </c>
      <c r="D493" s="4" t="s">
        <v>14</v>
      </c>
      <c r="E493" s="12" t="s">
        <v>1087</v>
      </c>
      <c r="F493" s="13">
        <v>600</v>
      </c>
      <c r="G493">
        <v>195</v>
      </c>
      <c r="H493">
        <v>117000</v>
      </c>
      <c r="I493" s="10">
        <v>46800</v>
      </c>
      <c r="J493" s="15">
        <f t="shared" si="7"/>
        <v>80559500</v>
      </c>
    </row>
    <row r="494" spans="1:10">
      <c r="A494" s="4" t="s">
        <v>1103</v>
      </c>
      <c r="B494" s="4">
        <v>1185732</v>
      </c>
      <c r="C494" s="5">
        <v>44554</v>
      </c>
      <c r="D494" s="4" t="s">
        <v>14</v>
      </c>
      <c r="E494" s="12" t="s">
        <v>1087</v>
      </c>
      <c r="F494" s="13">
        <v>600</v>
      </c>
      <c r="G494">
        <v>175</v>
      </c>
      <c r="H494">
        <v>105000</v>
      </c>
      <c r="I494" s="10">
        <v>42000</v>
      </c>
      <c r="J494" s="15">
        <f t="shared" si="7"/>
        <v>80559500</v>
      </c>
    </row>
    <row r="495" spans="1:10">
      <c r="A495" s="4" t="s">
        <v>1103</v>
      </c>
      <c r="B495" s="4">
        <v>1185732</v>
      </c>
      <c r="C495" s="5">
        <v>44555</v>
      </c>
      <c r="D495" s="4" t="s">
        <v>14</v>
      </c>
      <c r="E495" s="12" t="s">
        <v>1086</v>
      </c>
      <c r="F495" s="13">
        <v>700</v>
      </c>
      <c r="G495">
        <v>150</v>
      </c>
      <c r="H495">
        <v>105000</v>
      </c>
      <c r="I495" s="10">
        <v>36750</v>
      </c>
      <c r="J495" s="15">
        <f t="shared" si="7"/>
        <v>80559500</v>
      </c>
    </row>
    <row r="496" spans="1:10">
      <c r="A496" s="4" t="s">
        <v>1103</v>
      </c>
      <c r="B496" s="4">
        <v>1185732</v>
      </c>
      <c r="C496" s="5">
        <v>44556</v>
      </c>
      <c r="D496" s="4" t="s">
        <v>14</v>
      </c>
      <c r="E496" s="12" t="s">
        <v>1089</v>
      </c>
      <c r="F496" s="13">
        <v>750</v>
      </c>
      <c r="G496">
        <v>250</v>
      </c>
      <c r="H496">
        <v>187500</v>
      </c>
      <c r="I496" s="10">
        <v>56250</v>
      </c>
      <c r="J496" s="15">
        <f t="shared" si="7"/>
        <v>80559500</v>
      </c>
    </row>
    <row r="497" spans="1:10">
      <c r="A497" s="4" t="s">
        <v>1103</v>
      </c>
      <c r="B497" s="4">
        <v>1185732</v>
      </c>
      <c r="C497" s="5">
        <v>44557</v>
      </c>
      <c r="D497" s="4" t="s">
        <v>14</v>
      </c>
      <c r="E497" s="12" t="s">
        <v>1087</v>
      </c>
      <c r="F497" s="13">
        <v>700</v>
      </c>
      <c r="G497">
        <v>475</v>
      </c>
      <c r="H497">
        <v>332500</v>
      </c>
      <c r="I497" s="10">
        <v>182875</v>
      </c>
      <c r="J497" s="15">
        <f t="shared" si="7"/>
        <v>80559500</v>
      </c>
    </row>
    <row r="498" spans="1:10">
      <c r="A498" s="4" t="s">
        <v>1103</v>
      </c>
      <c r="B498" s="4">
        <v>1185732</v>
      </c>
      <c r="C498" s="5">
        <v>44558</v>
      </c>
      <c r="D498" s="4" t="s">
        <v>14</v>
      </c>
      <c r="E498" s="12" t="s">
        <v>1087</v>
      </c>
      <c r="F498" s="13">
        <v>600</v>
      </c>
      <c r="G498">
        <v>275</v>
      </c>
      <c r="H498">
        <v>165000</v>
      </c>
      <c r="I498" s="10">
        <v>57750</v>
      </c>
      <c r="J498" s="15">
        <f t="shared" si="7"/>
        <v>80559500</v>
      </c>
    </row>
    <row r="499" spans="1:10">
      <c r="A499" s="4" t="s">
        <v>1103</v>
      </c>
      <c r="B499" s="4">
        <v>1185732</v>
      </c>
      <c r="C499" s="5">
        <v>44559</v>
      </c>
      <c r="D499" s="4" t="s">
        <v>14</v>
      </c>
      <c r="E499" s="12" t="s">
        <v>1086</v>
      </c>
      <c r="F499" s="13">
        <v>600</v>
      </c>
      <c r="G499">
        <v>225</v>
      </c>
      <c r="H499">
        <v>135000</v>
      </c>
      <c r="I499" s="10">
        <v>54000</v>
      </c>
      <c r="J499" s="15">
        <f t="shared" si="7"/>
        <v>80559500</v>
      </c>
    </row>
    <row r="500" spans="1:10">
      <c r="A500" s="4" t="s">
        <v>1103</v>
      </c>
      <c r="B500" s="4">
        <v>1185732</v>
      </c>
      <c r="C500" s="5">
        <v>44560</v>
      </c>
      <c r="D500" s="4" t="s">
        <v>14</v>
      </c>
      <c r="E500" s="12" t="s">
        <v>1087</v>
      </c>
      <c r="F500" s="13">
        <v>600</v>
      </c>
      <c r="G500">
        <v>175</v>
      </c>
      <c r="H500">
        <v>105000</v>
      </c>
      <c r="I500" s="10">
        <v>42000</v>
      </c>
      <c r="J500" s="15">
        <f t="shared" si="7"/>
        <v>80559500</v>
      </c>
    </row>
    <row r="501" spans="1:10">
      <c r="A501" s="4" t="s">
        <v>1103</v>
      </c>
      <c r="B501" s="4">
        <v>1185732</v>
      </c>
      <c r="C501" s="5">
        <v>44561</v>
      </c>
      <c r="D501" s="4" t="s">
        <v>14</v>
      </c>
      <c r="E501" s="12" t="s">
        <v>1087</v>
      </c>
      <c r="F501" s="13">
        <v>700.00000000000011</v>
      </c>
      <c r="G501">
        <v>175</v>
      </c>
      <c r="H501">
        <v>122500.00000000001</v>
      </c>
      <c r="I501" s="10">
        <v>42875</v>
      </c>
      <c r="J501" s="15">
        <f t="shared" si="7"/>
        <v>80559500</v>
      </c>
    </row>
    <row r="502" spans="1:10">
      <c r="A502" s="4" t="s">
        <v>1103</v>
      </c>
      <c r="B502" s="4">
        <v>1185732</v>
      </c>
      <c r="C502" s="5">
        <v>43831</v>
      </c>
      <c r="D502" s="4" t="s">
        <v>14</v>
      </c>
      <c r="E502" s="12" t="s">
        <v>1088</v>
      </c>
      <c r="F502" s="13">
        <v>750</v>
      </c>
      <c r="G502">
        <v>275</v>
      </c>
      <c r="H502">
        <v>206250</v>
      </c>
      <c r="I502" s="10">
        <v>61875</v>
      </c>
      <c r="J502" s="15">
        <f t="shared" si="7"/>
        <v>80559500</v>
      </c>
    </row>
    <row r="503" spans="1:10">
      <c r="A503" s="4" t="s">
        <v>1106</v>
      </c>
      <c r="B503" s="4">
        <v>1128299</v>
      </c>
      <c r="C503" s="5">
        <v>43832</v>
      </c>
      <c r="D503" s="4" t="s">
        <v>14</v>
      </c>
      <c r="E503" s="12" t="s">
        <v>1087</v>
      </c>
      <c r="F503" s="13">
        <v>350</v>
      </c>
      <c r="G503">
        <v>450</v>
      </c>
      <c r="H503">
        <v>157500</v>
      </c>
      <c r="I503" s="10">
        <v>63000</v>
      </c>
      <c r="J503" s="15">
        <f t="shared" si="7"/>
        <v>80559500</v>
      </c>
    </row>
    <row r="504" spans="1:10">
      <c r="A504" s="4" t="s">
        <v>1106</v>
      </c>
      <c r="B504" s="4">
        <v>1128299</v>
      </c>
      <c r="C504" s="5">
        <v>43833</v>
      </c>
      <c r="D504" s="4" t="s">
        <v>14</v>
      </c>
      <c r="E504" s="12" t="s">
        <v>1086</v>
      </c>
      <c r="F504" s="13">
        <v>450</v>
      </c>
      <c r="G504">
        <v>450</v>
      </c>
      <c r="H504">
        <v>202500</v>
      </c>
      <c r="I504" s="10">
        <v>50625</v>
      </c>
      <c r="J504" s="15">
        <f t="shared" si="7"/>
        <v>80559500</v>
      </c>
    </row>
    <row r="505" spans="1:10">
      <c r="A505" s="4" t="s">
        <v>1106</v>
      </c>
      <c r="B505" s="4">
        <v>1128299</v>
      </c>
      <c r="C505" s="5">
        <v>43834</v>
      </c>
      <c r="D505" s="4" t="s">
        <v>14</v>
      </c>
      <c r="E505" s="12" t="s">
        <v>1087</v>
      </c>
      <c r="F505" s="13">
        <v>450</v>
      </c>
      <c r="G505">
        <v>450</v>
      </c>
      <c r="H505">
        <v>202500</v>
      </c>
      <c r="I505" s="10">
        <v>81000</v>
      </c>
      <c r="J505" s="15">
        <f t="shared" si="7"/>
        <v>80559500</v>
      </c>
    </row>
    <row r="506" spans="1:10">
      <c r="A506" s="4" t="s">
        <v>1106</v>
      </c>
      <c r="B506" s="4">
        <v>1128299</v>
      </c>
      <c r="C506" s="5">
        <v>43835</v>
      </c>
      <c r="D506" s="4" t="s">
        <v>14</v>
      </c>
      <c r="E506" s="12" t="s">
        <v>1087</v>
      </c>
      <c r="F506" s="13">
        <v>450</v>
      </c>
      <c r="G506">
        <v>300</v>
      </c>
      <c r="H506">
        <v>135000</v>
      </c>
      <c r="I506" s="10">
        <v>47250</v>
      </c>
      <c r="J506" s="15">
        <f t="shared" si="7"/>
        <v>80559500</v>
      </c>
    </row>
    <row r="507" spans="1:10">
      <c r="A507" s="4" t="s">
        <v>1106</v>
      </c>
      <c r="B507" s="4">
        <v>1128299</v>
      </c>
      <c r="C507" s="5">
        <v>43836</v>
      </c>
      <c r="D507" s="4" t="s">
        <v>283</v>
      </c>
      <c r="E507" s="12" t="s">
        <v>1088</v>
      </c>
      <c r="F507" s="13">
        <v>499.99999999999994</v>
      </c>
      <c r="G507">
        <v>250</v>
      </c>
      <c r="H507">
        <v>124999.99999999999</v>
      </c>
      <c r="I507" s="10">
        <v>68750</v>
      </c>
      <c r="J507" s="15">
        <f t="shared" si="7"/>
        <v>259452250</v>
      </c>
    </row>
    <row r="508" spans="1:10">
      <c r="A508" s="4" t="s">
        <v>1106</v>
      </c>
      <c r="B508" s="4">
        <v>1128299</v>
      </c>
      <c r="C508" s="5">
        <v>43837</v>
      </c>
      <c r="D508" s="4" t="s">
        <v>283</v>
      </c>
      <c r="E508" s="12" t="s">
        <v>1086</v>
      </c>
      <c r="F508" s="13">
        <v>450</v>
      </c>
      <c r="G508">
        <v>475</v>
      </c>
      <c r="H508">
        <v>213750</v>
      </c>
      <c r="I508" s="10">
        <v>42750</v>
      </c>
      <c r="J508" s="15">
        <f t="shared" si="7"/>
        <v>259452250</v>
      </c>
    </row>
    <row r="509" spans="1:10">
      <c r="A509" s="4" t="s">
        <v>1106</v>
      </c>
      <c r="B509" s="4">
        <v>1128299</v>
      </c>
      <c r="C509" s="5">
        <v>43838</v>
      </c>
      <c r="D509" s="4" t="s">
        <v>283</v>
      </c>
      <c r="E509" s="12" t="s">
        <v>1087</v>
      </c>
      <c r="F509" s="13">
        <v>350</v>
      </c>
      <c r="G509">
        <v>525</v>
      </c>
      <c r="H509">
        <v>183750</v>
      </c>
      <c r="I509" s="10">
        <v>73500</v>
      </c>
      <c r="J509" s="15">
        <f t="shared" si="7"/>
        <v>259452250</v>
      </c>
    </row>
    <row r="510" spans="1:10">
      <c r="A510" s="4" t="s">
        <v>1106</v>
      </c>
      <c r="B510" s="4">
        <v>1128299</v>
      </c>
      <c r="C510" s="5">
        <v>43839</v>
      </c>
      <c r="D510" s="4" t="s">
        <v>283</v>
      </c>
      <c r="E510" s="12" t="s">
        <v>1087</v>
      </c>
      <c r="F510" s="13">
        <v>450</v>
      </c>
      <c r="G510">
        <v>425</v>
      </c>
      <c r="H510">
        <v>191250</v>
      </c>
      <c r="I510" s="10">
        <v>47812.5</v>
      </c>
      <c r="J510" s="15">
        <f t="shared" si="7"/>
        <v>259452250</v>
      </c>
    </row>
    <row r="511" spans="1:10">
      <c r="A511" s="4" t="s">
        <v>1106</v>
      </c>
      <c r="B511" s="4">
        <v>1128299</v>
      </c>
      <c r="C511" s="5">
        <v>43840</v>
      </c>
      <c r="D511" s="4" t="s">
        <v>283</v>
      </c>
      <c r="E511" s="12" t="s">
        <v>1087</v>
      </c>
      <c r="F511" s="13">
        <v>450</v>
      </c>
      <c r="G511">
        <v>425</v>
      </c>
      <c r="H511">
        <v>191250</v>
      </c>
      <c r="I511" s="10">
        <v>76500</v>
      </c>
      <c r="J511" s="15">
        <f t="shared" si="7"/>
        <v>259452250</v>
      </c>
    </row>
    <row r="512" spans="1:10">
      <c r="A512" s="4" t="s">
        <v>1106</v>
      </c>
      <c r="B512" s="4">
        <v>1128299</v>
      </c>
      <c r="C512" s="5">
        <v>43841</v>
      </c>
      <c r="D512" s="4" t="s">
        <v>283</v>
      </c>
      <c r="E512" s="12" t="s">
        <v>1087</v>
      </c>
      <c r="F512" s="13">
        <v>450.00000000000006</v>
      </c>
      <c r="G512">
        <v>275</v>
      </c>
      <c r="H512">
        <v>123750.00000000001</v>
      </c>
      <c r="I512" s="10">
        <v>43312.5</v>
      </c>
      <c r="J512" s="15">
        <f t="shared" si="7"/>
        <v>259452250</v>
      </c>
    </row>
    <row r="513" spans="1:10">
      <c r="A513" s="4" t="s">
        <v>1106</v>
      </c>
      <c r="B513" s="4">
        <v>1128299</v>
      </c>
      <c r="C513" s="5">
        <v>43842</v>
      </c>
      <c r="D513" s="4" t="s">
        <v>283</v>
      </c>
      <c r="E513" s="12" t="s">
        <v>1087</v>
      </c>
      <c r="F513" s="13">
        <v>499.99999999999994</v>
      </c>
      <c r="G513">
        <v>200</v>
      </c>
      <c r="H513">
        <v>99999.999999999985</v>
      </c>
      <c r="I513" s="10">
        <v>55000</v>
      </c>
      <c r="J513" s="15">
        <f t="shared" si="7"/>
        <v>259452250</v>
      </c>
    </row>
    <row r="514" spans="1:10">
      <c r="A514" s="4" t="s">
        <v>1106</v>
      </c>
      <c r="B514" s="4">
        <v>1128299</v>
      </c>
      <c r="C514" s="5">
        <v>43843</v>
      </c>
      <c r="D514" s="4" t="s">
        <v>283</v>
      </c>
      <c r="E514" s="12" t="s">
        <v>1086</v>
      </c>
      <c r="F514" s="13">
        <v>450</v>
      </c>
      <c r="G514">
        <v>400</v>
      </c>
      <c r="H514">
        <v>180000</v>
      </c>
      <c r="I514" s="10">
        <v>36000</v>
      </c>
      <c r="J514" s="15">
        <f t="shared" si="7"/>
        <v>259452250</v>
      </c>
    </row>
    <row r="515" spans="1:10">
      <c r="A515" s="4" t="s">
        <v>1106</v>
      </c>
      <c r="B515" s="4">
        <v>1128299</v>
      </c>
      <c r="C515" s="5">
        <v>43844</v>
      </c>
      <c r="D515" s="4" t="s">
        <v>283</v>
      </c>
      <c r="E515" s="12" t="s">
        <v>1086</v>
      </c>
      <c r="F515" s="13">
        <v>450</v>
      </c>
      <c r="G515">
        <v>550</v>
      </c>
      <c r="H515">
        <v>247500</v>
      </c>
      <c r="I515" s="10">
        <v>99000</v>
      </c>
      <c r="J515" s="15">
        <f t="shared" si="7"/>
        <v>259452250</v>
      </c>
    </row>
    <row r="516" spans="1:10">
      <c r="A516" s="4" t="s">
        <v>1106</v>
      </c>
      <c r="B516" s="4">
        <v>1128299</v>
      </c>
      <c r="C516" s="5">
        <v>43845</v>
      </c>
      <c r="D516" s="4" t="s">
        <v>283</v>
      </c>
      <c r="E516" s="12" t="s">
        <v>1087</v>
      </c>
      <c r="F516" s="13">
        <v>550</v>
      </c>
      <c r="G516">
        <v>400</v>
      </c>
      <c r="H516">
        <v>220000</v>
      </c>
      <c r="I516" s="10">
        <v>55000</v>
      </c>
      <c r="J516" s="15">
        <f t="shared" ref="J516:J579" si="8">SUMIFS(H$3:H$2497,D$3:D$2497,D516)</f>
        <v>259452250</v>
      </c>
    </row>
    <row r="517" spans="1:10">
      <c r="A517" s="4" t="s">
        <v>1106</v>
      </c>
      <c r="B517" s="4">
        <v>1128299</v>
      </c>
      <c r="C517" s="5">
        <v>43846</v>
      </c>
      <c r="D517" s="4" t="s">
        <v>283</v>
      </c>
      <c r="E517" s="12" t="s">
        <v>1086</v>
      </c>
      <c r="F517" s="13">
        <v>550</v>
      </c>
      <c r="G517">
        <v>400</v>
      </c>
      <c r="H517">
        <v>220000</v>
      </c>
      <c r="I517" s="10">
        <v>88000</v>
      </c>
      <c r="J517" s="15">
        <f t="shared" si="8"/>
        <v>259452250</v>
      </c>
    </row>
    <row r="518" spans="1:10">
      <c r="A518" s="4" t="s">
        <v>1106</v>
      </c>
      <c r="B518" s="4">
        <v>1128299</v>
      </c>
      <c r="C518" s="5">
        <v>43847</v>
      </c>
      <c r="D518" s="4" t="s">
        <v>283</v>
      </c>
      <c r="E518" s="12" t="s">
        <v>1087</v>
      </c>
      <c r="F518" s="13">
        <v>550</v>
      </c>
      <c r="G518">
        <v>300</v>
      </c>
      <c r="H518">
        <v>165000</v>
      </c>
      <c r="I518" s="10">
        <v>57750</v>
      </c>
      <c r="J518" s="15">
        <f t="shared" si="8"/>
        <v>259452250</v>
      </c>
    </row>
    <row r="519" spans="1:10">
      <c r="A519" s="4" t="s">
        <v>1106</v>
      </c>
      <c r="B519" s="4">
        <v>1128299</v>
      </c>
      <c r="C519" s="5">
        <v>43848</v>
      </c>
      <c r="D519" s="4" t="s">
        <v>283</v>
      </c>
      <c r="E519" s="12" t="s">
        <v>1088</v>
      </c>
      <c r="F519" s="13">
        <v>599.99999999999989</v>
      </c>
      <c r="G519">
        <v>175</v>
      </c>
      <c r="H519">
        <v>104999.99999999999</v>
      </c>
      <c r="I519" s="10">
        <v>57750</v>
      </c>
      <c r="J519" s="15">
        <f t="shared" si="8"/>
        <v>259452250</v>
      </c>
    </row>
    <row r="520" spans="1:10">
      <c r="A520" s="4" t="s">
        <v>1106</v>
      </c>
      <c r="B520" s="4">
        <v>1128299</v>
      </c>
      <c r="C520" s="5">
        <v>43849</v>
      </c>
      <c r="D520" s="4" t="s">
        <v>283</v>
      </c>
      <c r="E520" s="12" t="s">
        <v>1086</v>
      </c>
      <c r="F520" s="13">
        <v>550</v>
      </c>
      <c r="G520">
        <v>375</v>
      </c>
      <c r="H520">
        <v>206250</v>
      </c>
      <c r="I520" s="10">
        <v>41250</v>
      </c>
      <c r="J520" s="15">
        <f t="shared" si="8"/>
        <v>259452250</v>
      </c>
    </row>
    <row r="521" spans="1:10">
      <c r="A521" s="4" t="s">
        <v>1106</v>
      </c>
      <c r="B521" s="4">
        <v>1128299</v>
      </c>
      <c r="C521" s="5">
        <v>43850</v>
      </c>
      <c r="D521" s="4" t="s">
        <v>283</v>
      </c>
      <c r="E521" s="12" t="s">
        <v>1087</v>
      </c>
      <c r="F521" s="13">
        <v>600</v>
      </c>
      <c r="G521">
        <v>550</v>
      </c>
      <c r="H521">
        <v>330000</v>
      </c>
      <c r="I521" s="10">
        <v>132000</v>
      </c>
      <c r="J521" s="15">
        <f t="shared" si="8"/>
        <v>259452250</v>
      </c>
    </row>
    <row r="522" spans="1:10">
      <c r="A522" s="4" t="s">
        <v>1106</v>
      </c>
      <c r="B522" s="4">
        <v>1128299</v>
      </c>
      <c r="C522" s="5">
        <v>43851</v>
      </c>
      <c r="D522" s="4" t="s">
        <v>283</v>
      </c>
      <c r="E522" s="12" t="s">
        <v>1087</v>
      </c>
      <c r="F522" s="13">
        <v>650</v>
      </c>
      <c r="G522">
        <v>350</v>
      </c>
      <c r="H522">
        <v>227500</v>
      </c>
      <c r="I522" s="10">
        <v>56875</v>
      </c>
      <c r="J522" s="15">
        <f t="shared" si="8"/>
        <v>259452250</v>
      </c>
    </row>
    <row r="523" spans="1:10">
      <c r="A523" s="4" t="s">
        <v>1106</v>
      </c>
      <c r="B523" s="4">
        <v>1128299</v>
      </c>
      <c r="C523" s="5">
        <v>43852</v>
      </c>
      <c r="D523" s="4" t="s">
        <v>283</v>
      </c>
      <c r="E523" s="12" t="s">
        <v>1087</v>
      </c>
      <c r="F523" s="13">
        <v>650</v>
      </c>
      <c r="G523">
        <v>400</v>
      </c>
      <c r="H523">
        <v>260000</v>
      </c>
      <c r="I523" s="10">
        <v>104000</v>
      </c>
      <c r="J523" s="15">
        <f t="shared" si="8"/>
        <v>259452250</v>
      </c>
    </row>
    <row r="524" spans="1:10">
      <c r="A524" s="4" t="s">
        <v>1106</v>
      </c>
      <c r="B524" s="4">
        <v>1128299</v>
      </c>
      <c r="C524" s="5">
        <v>43853</v>
      </c>
      <c r="D524" s="4" t="s">
        <v>283</v>
      </c>
      <c r="E524" s="12" t="s">
        <v>1087</v>
      </c>
      <c r="F524" s="13">
        <v>600</v>
      </c>
      <c r="G524">
        <v>300</v>
      </c>
      <c r="H524">
        <v>180000</v>
      </c>
      <c r="I524" s="10">
        <v>63000</v>
      </c>
      <c r="J524" s="15">
        <f t="shared" si="8"/>
        <v>259452250</v>
      </c>
    </row>
    <row r="525" spans="1:10">
      <c r="A525" s="4" t="s">
        <v>1106</v>
      </c>
      <c r="B525" s="4">
        <v>1128299</v>
      </c>
      <c r="C525" s="5">
        <v>43854</v>
      </c>
      <c r="D525" s="4" t="s">
        <v>283</v>
      </c>
      <c r="E525" s="12" t="s">
        <v>1086</v>
      </c>
      <c r="F525" s="13">
        <v>649.99999999999989</v>
      </c>
      <c r="G525">
        <v>200</v>
      </c>
      <c r="H525">
        <v>129999.99999999999</v>
      </c>
      <c r="I525" s="10">
        <v>71500</v>
      </c>
      <c r="J525" s="15">
        <f t="shared" si="8"/>
        <v>259452250</v>
      </c>
    </row>
    <row r="526" spans="1:10">
      <c r="A526" s="4" t="s">
        <v>1106</v>
      </c>
      <c r="B526" s="4">
        <v>1128299</v>
      </c>
      <c r="C526" s="5">
        <v>43855</v>
      </c>
      <c r="D526" s="4" t="s">
        <v>283</v>
      </c>
      <c r="E526" s="12" t="s">
        <v>1087</v>
      </c>
      <c r="F526" s="13">
        <v>800</v>
      </c>
      <c r="G526">
        <v>350</v>
      </c>
      <c r="H526">
        <v>280000</v>
      </c>
      <c r="I526" s="10">
        <v>56000</v>
      </c>
      <c r="J526" s="15">
        <f t="shared" si="8"/>
        <v>259452250</v>
      </c>
    </row>
    <row r="527" spans="1:10">
      <c r="A527" s="4" t="s">
        <v>1106</v>
      </c>
      <c r="B527" s="4">
        <v>1128299</v>
      </c>
      <c r="C527" s="5">
        <v>43856</v>
      </c>
      <c r="D527" s="4" t="s">
        <v>283</v>
      </c>
      <c r="E527" s="12" t="s">
        <v>1087</v>
      </c>
      <c r="F527" s="13">
        <v>600</v>
      </c>
      <c r="G527">
        <v>550</v>
      </c>
      <c r="H527">
        <v>330000</v>
      </c>
      <c r="I527" s="10">
        <v>148500</v>
      </c>
      <c r="J527" s="15">
        <f t="shared" si="8"/>
        <v>259452250</v>
      </c>
    </row>
    <row r="528" spans="1:10">
      <c r="A528" s="4" t="s">
        <v>1106</v>
      </c>
      <c r="B528" s="4">
        <v>1128299</v>
      </c>
      <c r="C528" s="5">
        <v>43857</v>
      </c>
      <c r="D528" s="4" t="s">
        <v>283</v>
      </c>
      <c r="E528" s="12" t="s">
        <v>1087</v>
      </c>
      <c r="F528" s="13">
        <v>650</v>
      </c>
      <c r="G528">
        <v>400</v>
      </c>
      <c r="H528">
        <v>260000</v>
      </c>
      <c r="I528" s="10">
        <v>78000</v>
      </c>
      <c r="J528" s="15">
        <f t="shared" si="8"/>
        <v>259452250</v>
      </c>
    </row>
    <row r="529" spans="1:10">
      <c r="A529" s="4" t="s">
        <v>1106</v>
      </c>
      <c r="B529" s="4">
        <v>1128299</v>
      </c>
      <c r="C529" s="5">
        <v>43858</v>
      </c>
      <c r="D529" s="4" t="s">
        <v>283</v>
      </c>
      <c r="E529" s="12" t="s">
        <v>1088</v>
      </c>
      <c r="F529" s="13">
        <v>650</v>
      </c>
      <c r="G529">
        <v>400</v>
      </c>
      <c r="H529">
        <v>260000</v>
      </c>
      <c r="I529" s="10">
        <v>117000</v>
      </c>
      <c r="J529" s="15">
        <f t="shared" si="8"/>
        <v>259452250</v>
      </c>
    </row>
    <row r="530" spans="1:10">
      <c r="A530" s="4" t="s">
        <v>1106</v>
      </c>
      <c r="B530" s="4">
        <v>1128299</v>
      </c>
      <c r="C530" s="5">
        <v>43859</v>
      </c>
      <c r="D530" s="4" t="s">
        <v>283</v>
      </c>
      <c r="E530" s="12" t="s">
        <v>1087</v>
      </c>
      <c r="F530" s="13">
        <v>600</v>
      </c>
      <c r="G530">
        <v>300</v>
      </c>
      <c r="H530">
        <v>180000</v>
      </c>
      <c r="I530" s="10">
        <v>72000</v>
      </c>
      <c r="J530" s="15">
        <f t="shared" si="8"/>
        <v>259452250</v>
      </c>
    </row>
    <row r="531" spans="1:10">
      <c r="A531" s="4" t="s">
        <v>1106</v>
      </c>
      <c r="B531" s="4">
        <v>1128299</v>
      </c>
      <c r="C531" s="5">
        <v>43860</v>
      </c>
      <c r="D531" s="4" t="s">
        <v>283</v>
      </c>
      <c r="E531" s="12" t="s">
        <v>1087</v>
      </c>
      <c r="F531" s="13">
        <v>650</v>
      </c>
      <c r="G531">
        <v>200</v>
      </c>
      <c r="H531">
        <v>130000</v>
      </c>
      <c r="I531" s="10">
        <v>78000</v>
      </c>
      <c r="J531" s="15">
        <f t="shared" si="8"/>
        <v>259452250</v>
      </c>
    </row>
    <row r="532" spans="1:10">
      <c r="A532" s="4" t="s">
        <v>1106</v>
      </c>
      <c r="B532" s="4">
        <v>1128299</v>
      </c>
      <c r="C532" s="5">
        <v>43861</v>
      </c>
      <c r="D532" s="4" t="s">
        <v>283</v>
      </c>
      <c r="E532" s="12" t="s">
        <v>1087</v>
      </c>
      <c r="F532" s="13">
        <v>800</v>
      </c>
      <c r="G532">
        <v>450</v>
      </c>
      <c r="H532">
        <v>360000</v>
      </c>
      <c r="I532" s="10">
        <v>90000</v>
      </c>
      <c r="J532" s="15">
        <f t="shared" si="8"/>
        <v>259452250</v>
      </c>
    </row>
    <row r="533" spans="1:10">
      <c r="A533" s="4" t="s">
        <v>1106</v>
      </c>
      <c r="B533" s="4">
        <v>1128299</v>
      </c>
      <c r="C533" s="5">
        <v>43862</v>
      </c>
      <c r="D533" s="4" t="s">
        <v>283</v>
      </c>
      <c r="E533" s="12" t="s">
        <v>1087</v>
      </c>
      <c r="F533" s="13">
        <v>600</v>
      </c>
      <c r="G533">
        <v>700</v>
      </c>
      <c r="H533">
        <v>420000</v>
      </c>
      <c r="I533" s="10">
        <v>189000</v>
      </c>
      <c r="J533" s="15">
        <f t="shared" si="8"/>
        <v>259452250</v>
      </c>
    </row>
    <row r="534" spans="1:10">
      <c r="A534" s="4" t="s">
        <v>1106</v>
      </c>
      <c r="B534" s="4">
        <v>1128299</v>
      </c>
      <c r="C534" s="5">
        <v>43863</v>
      </c>
      <c r="D534" s="4" t="s">
        <v>283</v>
      </c>
      <c r="E534" s="12" t="s">
        <v>1087</v>
      </c>
      <c r="F534" s="13">
        <v>650</v>
      </c>
      <c r="G534">
        <v>550</v>
      </c>
      <c r="H534">
        <v>357500</v>
      </c>
      <c r="I534" s="10">
        <v>107250</v>
      </c>
      <c r="J534" s="15">
        <f t="shared" si="8"/>
        <v>259452250</v>
      </c>
    </row>
    <row r="535" spans="1:10">
      <c r="A535" s="4" t="s">
        <v>1106</v>
      </c>
      <c r="B535" s="4">
        <v>1128299</v>
      </c>
      <c r="C535" s="5">
        <v>43864</v>
      </c>
      <c r="D535" s="4" t="s">
        <v>283</v>
      </c>
      <c r="E535" s="12" t="s">
        <v>1087</v>
      </c>
      <c r="F535" s="13">
        <v>650</v>
      </c>
      <c r="G535">
        <v>550</v>
      </c>
      <c r="H535">
        <v>357500</v>
      </c>
      <c r="I535" s="10">
        <v>160875</v>
      </c>
      <c r="J535" s="15">
        <f t="shared" si="8"/>
        <v>259452250</v>
      </c>
    </row>
    <row r="536" spans="1:10">
      <c r="A536" s="4" t="s">
        <v>1106</v>
      </c>
      <c r="B536" s="4">
        <v>1128299</v>
      </c>
      <c r="C536" s="5">
        <v>43865</v>
      </c>
      <c r="D536" s="4" t="s">
        <v>283</v>
      </c>
      <c r="E536" s="12" t="s">
        <v>1087</v>
      </c>
      <c r="F536" s="13">
        <v>600</v>
      </c>
      <c r="G536">
        <v>425</v>
      </c>
      <c r="H536">
        <v>255000</v>
      </c>
      <c r="I536" s="10">
        <v>102000</v>
      </c>
      <c r="J536" s="15">
        <f t="shared" si="8"/>
        <v>259452250</v>
      </c>
    </row>
    <row r="537" spans="1:10">
      <c r="A537" s="4" t="s">
        <v>1106</v>
      </c>
      <c r="B537" s="4">
        <v>1128299</v>
      </c>
      <c r="C537" s="5">
        <v>43866</v>
      </c>
      <c r="D537" s="4" t="s">
        <v>283</v>
      </c>
      <c r="E537" s="12" t="s">
        <v>1089</v>
      </c>
      <c r="F537" s="13">
        <v>650</v>
      </c>
      <c r="G537">
        <v>300</v>
      </c>
      <c r="H537">
        <v>195000</v>
      </c>
      <c r="I537" s="10">
        <v>117000</v>
      </c>
      <c r="J537" s="15">
        <f t="shared" si="8"/>
        <v>259452250</v>
      </c>
    </row>
    <row r="538" spans="1:10">
      <c r="A538" s="4" t="s">
        <v>1106</v>
      </c>
      <c r="B538" s="4">
        <v>1128299</v>
      </c>
      <c r="C538" s="5">
        <v>43867</v>
      </c>
      <c r="D538" s="4" t="s">
        <v>283</v>
      </c>
      <c r="E538" s="12" t="s">
        <v>1087</v>
      </c>
      <c r="F538" s="13">
        <v>800</v>
      </c>
      <c r="G538">
        <v>600</v>
      </c>
      <c r="H538">
        <v>480000</v>
      </c>
      <c r="I538" s="10">
        <v>120000</v>
      </c>
      <c r="J538" s="15">
        <f t="shared" si="8"/>
        <v>259452250</v>
      </c>
    </row>
    <row r="539" spans="1:10">
      <c r="A539" s="4" t="s">
        <v>1106</v>
      </c>
      <c r="B539" s="4">
        <v>1128299</v>
      </c>
      <c r="C539" s="5">
        <v>43868</v>
      </c>
      <c r="D539" s="4" t="s">
        <v>283</v>
      </c>
      <c r="E539" s="12" t="s">
        <v>1086</v>
      </c>
      <c r="F539" s="13">
        <v>600</v>
      </c>
      <c r="G539">
        <v>750</v>
      </c>
      <c r="H539">
        <v>450000</v>
      </c>
      <c r="I539" s="10">
        <v>180000</v>
      </c>
      <c r="J539" s="15">
        <f t="shared" si="8"/>
        <v>259452250</v>
      </c>
    </row>
    <row r="540" spans="1:10">
      <c r="A540" s="4" t="s">
        <v>1106</v>
      </c>
      <c r="B540" s="4">
        <v>1128299</v>
      </c>
      <c r="C540" s="5">
        <v>43869</v>
      </c>
      <c r="D540" s="4" t="s">
        <v>283</v>
      </c>
      <c r="E540" s="12" t="s">
        <v>1086</v>
      </c>
      <c r="F540" s="13">
        <v>650</v>
      </c>
      <c r="G540">
        <v>600</v>
      </c>
      <c r="H540">
        <v>390000</v>
      </c>
      <c r="I540" s="10">
        <v>97500</v>
      </c>
      <c r="J540" s="15">
        <f t="shared" si="8"/>
        <v>259452250</v>
      </c>
    </row>
    <row r="541" spans="1:10">
      <c r="A541" s="4" t="s">
        <v>1106</v>
      </c>
      <c r="B541" s="4">
        <v>1128299</v>
      </c>
      <c r="C541" s="5">
        <v>43870</v>
      </c>
      <c r="D541" s="4" t="s">
        <v>283</v>
      </c>
      <c r="E541" s="12" t="s">
        <v>1090</v>
      </c>
      <c r="F541" s="13">
        <v>650</v>
      </c>
      <c r="G541">
        <v>550</v>
      </c>
      <c r="H541">
        <v>357500</v>
      </c>
      <c r="I541" s="10">
        <v>143000</v>
      </c>
      <c r="J541" s="15">
        <f t="shared" si="8"/>
        <v>259452250</v>
      </c>
    </row>
    <row r="542" spans="1:10">
      <c r="A542" s="4" t="s">
        <v>1106</v>
      </c>
      <c r="B542" s="4">
        <v>1128299</v>
      </c>
      <c r="C542" s="5">
        <v>43871</v>
      </c>
      <c r="D542" s="4" t="s">
        <v>283</v>
      </c>
      <c r="E542" s="12" t="s">
        <v>1087</v>
      </c>
      <c r="F542" s="13">
        <v>600</v>
      </c>
      <c r="G542">
        <v>450</v>
      </c>
      <c r="H542">
        <v>270000</v>
      </c>
      <c r="I542" s="10">
        <v>94500</v>
      </c>
      <c r="J542" s="15">
        <f t="shared" si="8"/>
        <v>259452250</v>
      </c>
    </row>
    <row r="543" spans="1:10">
      <c r="A543" s="4" t="s">
        <v>1106</v>
      </c>
      <c r="B543" s="4">
        <v>1128299</v>
      </c>
      <c r="C543" s="5">
        <v>43872</v>
      </c>
      <c r="D543" s="4" t="s">
        <v>283</v>
      </c>
      <c r="E543" s="12" t="s">
        <v>1087</v>
      </c>
      <c r="F543" s="13">
        <v>650</v>
      </c>
      <c r="G543">
        <v>500</v>
      </c>
      <c r="H543">
        <v>325000</v>
      </c>
      <c r="I543" s="10">
        <v>178750</v>
      </c>
      <c r="J543" s="15">
        <f t="shared" si="8"/>
        <v>259452250</v>
      </c>
    </row>
    <row r="544" spans="1:10">
      <c r="A544" s="4" t="s">
        <v>1106</v>
      </c>
      <c r="B544" s="4">
        <v>1128299</v>
      </c>
      <c r="C544" s="5">
        <v>43873</v>
      </c>
      <c r="D544" s="4" t="s">
        <v>283</v>
      </c>
      <c r="E544" s="12" t="s">
        <v>1086</v>
      </c>
      <c r="F544" s="13">
        <v>800</v>
      </c>
      <c r="G544">
        <v>500</v>
      </c>
      <c r="H544">
        <v>400000</v>
      </c>
      <c r="I544" s="10">
        <v>80000</v>
      </c>
      <c r="J544" s="15">
        <f t="shared" si="8"/>
        <v>259452250</v>
      </c>
    </row>
    <row r="545" spans="1:10">
      <c r="A545" s="4" t="s">
        <v>1106</v>
      </c>
      <c r="B545" s="4">
        <v>1128299</v>
      </c>
      <c r="C545" s="5">
        <v>43874</v>
      </c>
      <c r="D545" s="4" t="s">
        <v>283</v>
      </c>
      <c r="E545" s="12" t="s">
        <v>1086</v>
      </c>
      <c r="F545" s="13">
        <v>650</v>
      </c>
      <c r="G545">
        <v>700</v>
      </c>
      <c r="H545">
        <v>455000</v>
      </c>
      <c r="I545" s="10">
        <v>182000</v>
      </c>
      <c r="J545" s="15">
        <f t="shared" si="8"/>
        <v>259452250</v>
      </c>
    </row>
    <row r="546" spans="1:10">
      <c r="A546" s="4" t="s">
        <v>1106</v>
      </c>
      <c r="B546" s="4">
        <v>1128299</v>
      </c>
      <c r="C546" s="5">
        <v>43875</v>
      </c>
      <c r="D546" s="4" t="s">
        <v>283</v>
      </c>
      <c r="E546" s="12" t="s">
        <v>1087</v>
      </c>
      <c r="F546" s="13">
        <v>700</v>
      </c>
      <c r="G546">
        <v>650</v>
      </c>
      <c r="H546">
        <v>455000</v>
      </c>
      <c r="I546" s="10">
        <v>113750</v>
      </c>
      <c r="J546" s="15">
        <f t="shared" si="8"/>
        <v>259452250</v>
      </c>
    </row>
    <row r="547" spans="1:10">
      <c r="A547" s="4" t="s">
        <v>1106</v>
      </c>
      <c r="B547" s="4">
        <v>1128299</v>
      </c>
      <c r="C547" s="5">
        <v>43876</v>
      </c>
      <c r="D547" s="4" t="s">
        <v>283</v>
      </c>
      <c r="E547" s="12" t="s">
        <v>1086</v>
      </c>
      <c r="F547" s="13">
        <v>650</v>
      </c>
      <c r="G547">
        <v>525</v>
      </c>
      <c r="H547">
        <v>341250</v>
      </c>
      <c r="I547" s="10">
        <v>136500</v>
      </c>
      <c r="J547" s="15">
        <f t="shared" si="8"/>
        <v>259452250</v>
      </c>
    </row>
    <row r="548" spans="1:10">
      <c r="A548" s="4" t="s">
        <v>1106</v>
      </c>
      <c r="B548" s="4">
        <v>1128299</v>
      </c>
      <c r="C548" s="5">
        <v>43877</v>
      </c>
      <c r="D548" s="4" t="s">
        <v>283</v>
      </c>
      <c r="E548" s="12" t="s">
        <v>1086</v>
      </c>
      <c r="F548" s="13">
        <v>650</v>
      </c>
      <c r="G548">
        <v>475</v>
      </c>
      <c r="H548">
        <v>308750</v>
      </c>
      <c r="I548" s="10">
        <v>108062.5</v>
      </c>
      <c r="J548" s="15">
        <f t="shared" si="8"/>
        <v>259452250</v>
      </c>
    </row>
    <row r="549" spans="1:10">
      <c r="A549" s="4" t="s">
        <v>1106</v>
      </c>
      <c r="B549" s="4">
        <v>1128299</v>
      </c>
      <c r="C549" s="5">
        <v>43878</v>
      </c>
      <c r="D549" s="4" t="s">
        <v>283</v>
      </c>
      <c r="E549" s="12" t="s">
        <v>1087</v>
      </c>
      <c r="F549" s="13">
        <v>750</v>
      </c>
      <c r="G549">
        <v>475</v>
      </c>
      <c r="H549">
        <v>356250</v>
      </c>
      <c r="I549" s="10">
        <v>195937.5</v>
      </c>
      <c r="J549" s="15">
        <f t="shared" si="8"/>
        <v>259452250</v>
      </c>
    </row>
    <row r="550" spans="1:10">
      <c r="A550" s="4" t="s">
        <v>1106</v>
      </c>
      <c r="B550" s="4">
        <v>1128299</v>
      </c>
      <c r="C550" s="5">
        <v>43879</v>
      </c>
      <c r="D550" s="4" t="s">
        <v>283</v>
      </c>
      <c r="E550" s="12" t="s">
        <v>1087</v>
      </c>
      <c r="F550" s="13">
        <v>800</v>
      </c>
      <c r="G550">
        <v>400</v>
      </c>
      <c r="H550">
        <v>320000</v>
      </c>
      <c r="I550" s="10">
        <v>64000</v>
      </c>
      <c r="J550" s="15">
        <f t="shared" si="8"/>
        <v>259452250</v>
      </c>
    </row>
    <row r="551" spans="1:10">
      <c r="A551" s="4" t="s">
        <v>1106</v>
      </c>
      <c r="B551" s="4">
        <v>1128299</v>
      </c>
      <c r="C551" s="5">
        <v>43880</v>
      </c>
      <c r="D551" s="4" t="s">
        <v>283</v>
      </c>
      <c r="E551" s="12" t="s">
        <v>1086</v>
      </c>
      <c r="F551" s="13">
        <v>600</v>
      </c>
      <c r="G551">
        <v>600</v>
      </c>
      <c r="H551">
        <v>360000</v>
      </c>
      <c r="I551" s="10">
        <v>126000</v>
      </c>
      <c r="J551" s="15">
        <f t="shared" si="8"/>
        <v>259452250</v>
      </c>
    </row>
    <row r="552" spans="1:10">
      <c r="A552" s="4" t="s">
        <v>1106</v>
      </c>
      <c r="B552" s="4">
        <v>1128299</v>
      </c>
      <c r="C552" s="5">
        <v>43881</v>
      </c>
      <c r="D552" s="4" t="s">
        <v>283</v>
      </c>
      <c r="E552" s="12" t="s">
        <v>1087</v>
      </c>
      <c r="F552" s="13">
        <v>650</v>
      </c>
      <c r="G552">
        <v>600</v>
      </c>
      <c r="H552">
        <v>390000</v>
      </c>
      <c r="I552" s="10">
        <v>78000</v>
      </c>
      <c r="J552" s="15">
        <f t="shared" si="8"/>
        <v>259452250</v>
      </c>
    </row>
    <row r="553" spans="1:10">
      <c r="A553" s="4" t="s">
        <v>1106</v>
      </c>
      <c r="B553" s="4">
        <v>1128299</v>
      </c>
      <c r="C553" s="5">
        <v>43882</v>
      </c>
      <c r="D553" s="4" t="s">
        <v>283</v>
      </c>
      <c r="E553" s="12" t="s">
        <v>1087</v>
      </c>
      <c r="F553" s="13">
        <v>600</v>
      </c>
      <c r="G553">
        <v>450</v>
      </c>
      <c r="H553">
        <v>270000</v>
      </c>
      <c r="I553" s="10">
        <v>94500</v>
      </c>
      <c r="J553" s="15">
        <f t="shared" si="8"/>
        <v>259452250</v>
      </c>
    </row>
    <row r="554" spans="1:10">
      <c r="A554" s="4" t="s">
        <v>1106</v>
      </c>
      <c r="B554" s="4">
        <v>1128299</v>
      </c>
      <c r="C554" s="5">
        <v>43883</v>
      </c>
      <c r="D554" s="4" t="s">
        <v>283</v>
      </c>
      <c r="E554" s="12" t="s">
        <v>1088</v>
      </c>
      <c r="F554" s="13">
        <v>600</v>
      </c>
      <c r="G554">
        <v>400</v>
      </c>
      <c r="H554">
        <v>240000</v>
      </c>
      <c r="I554" s="10">
        <v>72000</v>
      </c>
      <c r="J554" s="15">
        <f t="shared" si="8"/>
        <v>259452250</v>
      </c>
    </row>
    <row r="555" spans="1:10">
      <c r="A555" s="4" t="s">
        <v>1106</v>
      </c>
      <c r="B555" s="4">
        <v>1128299</v>
      </c>
      <c r="C555" s="5">
        <v>43884</v>
      </c>
      <c r="D555" s="4" t="s">
        <v>283</v>
      </c>
      <c r="E555" s="12" t="s">
        <v>1087</v>
      </c>
      <c r="F555" s="13">
        <v>700</v>
      </c>
      <c r="G555">
        <v>400</v>
      </c>
      <c r="H555">
        <v>280000</v>
      </c>
      <c r="I555" s="10">
        <v>140000</v>
      </c>
      <c r="J555" s="15">
        <f t="shared" si="8"/>
        <v>259452250</v>
      </c>
    </row>
    <row r="556" spans="1:10">
      <c r="A556" s="4" t="s">
        <v>1106</v>
      </c>
      <c r="B556" s="4">
        <v>1128299</v>
      </c>
      <c r="C556" s="5">
        <v>43885</v>
      </c>
      <c r="D556" s="4" t="s">
        <v>283</v>
      </c>
      <c r="E556" s="12" t="s">
        <v>1088</v>
      </c>
      <c r="F556" s="13">
        <v>750</v>
      </c>
      <c r="G556">
        <v>450</v>
      </c>
      <c r="H556">
        <v>337500</v>
      </c>
      <c r="I556" s="10">
        <v>50625</v>
      </c>
      <c r="J556" s="15">
        <f t="shared" si="8"/>
        <v>259452250</v>
      </c>
    </row>
    <row r="557" spans="1:10">
      <c r="A557" s="4" t="s">
        <v>1106</v>
      </c>
      <c r="B557" s="4">
        <v>1128299</v>
      </c>
      <c r="C557" s="5">
        <v>43886</v>
      </c>
      <c r="D557" s="4" t="s">
        <v>283</v>
      </c>
      <c r="E557" s="12" t="s">
        <v>1087</v>
      </c>
      <c r="F557" s="13">
        <v>600</v>
      </c>
      <c r="G557">
        <v>550</v>
      </c>
      <c r="H557">
        <v>330000</v>
      </c>
      <c r="I557" s="10">
        <v>115500</v>
      </c>
      <c r="J557" s="15">
        <f t="shared" si="8"/>
        <v>259452250</v>
      </c>
    </row>
    <row r="558" spans="1:10">
      <c r="A558" s="4" t="s">
        <v>1106</v>
      </c>
      <c r="B558" s="4">
        <v>1128299</v>
      </c>
      <c r="C558" s="5">
        <v>43887</v>
      </c>
      <c r="D558" s="4" t="s">
        <v>283</v>
      </c>
      <c r="E558" s="12" t="s">
        <v>1087</v>
      </c>
      <c r="F558" s="13">
        <v>650</v>
      </c>
      <c r="G558">
        <v>550</v>
      </c>
      <c r="H558">
        <v>357500</v>
      </c>
      <c r="I558" s="10">
        <v>71500</v>
      </c>
      <c r="J558" s="15">
        <f t="shared" si="8"/>
        <v>259452250</v>
      </c>
    </row>
    <row r="559" spans="1:10">
      <c r="A559" s="4" t="s">
        <v>1106</v>
      </c>
      <c r="B559" s="4">
        <v>1128299</v>
      </c>
      <c r="C559" s="5">
        <v>43888</v>
      </c>
      <c r="D559" s="4" t="s">
        <v>283</v>
      </c>
      <c r="E559" s="12" t="s">
        <v>1087</v>
      </c>
      <c r="F559" s="13">
        <v>600</v>
      </c>
      <c r="G559">
        <v>375</v>
      </c>
      <c r="H559">
        <v>225000</v>
      </c>
      <c r="I559" s="10">
        <v>78750</v>
      </c>
      <c r="J559" s="15">
        <f t="shared" si="8"/>
        <v>259452250</v>
      </c>
    </row>
    <row r="560" spans="1:10">
      <c r="A560" s="4" t="s">
        <v>1106</v>
      </c>
      <c r="B560" s="4">
        <v>1128299</v>
      </c>
      <c r="C560" s="5">
        <v>43889</v>
      </c>
      <c r="D560" s="4" t="s">
        <v>283</v>
      </c>
      <c r="E560" s="12" t="s">
        <v>1087</v>
      </c>
      <c r="F560" s="13">
        <v>600</v>
      </c>
      <c r="G560">
        <v>350</v>
      </c>
      <c r="H560">
        <v>210000</v>
      </c>
      <c r="I560" s="10">
        <v>63000</v>
      </c>
      <c r="J560" s="15">
        <f t="shared" si="8"/>
        <v>259452250</v>
      </c>
    </row>
    <row r="561" spans="1:10">
      <c r="A561" s="4" t="s">
        <v>1106</v>
      </c>
      <c r="B561" s="4">
        <v>1128299</v>
      </c>
      <c r="C561" s="5">
        <v>43891</v>
      </c>
      <c r="D561" s="4" t="s">
        <v>283</v>
      </c>
      <c r="E561" s="12" t="s">
        <v>1087</v>
      </c>
      <c r="F561" s="13">
        <v>700</v>
      </c>
      <c r="G561">
        <v>325</v>
      </c>
      <c r="H561">
        <v>227500</v>
      </c>
      <c r="I561" s="10">
        <v>113750</v>
      </c>
      <c r="J561" s="15">
        <f t="shared" si="8"/>
        <v>259452250</v>
      </c>
    </row>
    <row r="562" spans="1:10">
      <c r="A562" s="4" t="s">
        <v>1106</v>
      </c>
      <c r="B562" s="4">
        <v>1128299</v>
      </c>
      <c r="C562" s="5">
        <v>43892</v>
      </c>
      <c r="D562" s="4" t="s">
        <v>283</v>
      </c>
      <c r="E562" s="12" t="s">
        <v>1087</v>
      </c>
      <c r="F562" s="13">
        <v>750</v>
      </c>
      <c r="G562">
        <v>375</v>
      </c>
      <c r="H562">
        <v>281250</v>
      </c>
      <c r="I562" s="10">
        <v>42187.5</v>
      </c>
      <c r="J562" s="15">
        <f t="shared" si="8"/>
        <v>259452250</v>
      </c>
    </row>
    <row r="563" spans="1:10">
      <c r="A563" s="4" t="s">
        <v>1106</v>
      </c>
      <c r="B563" s="4">
        <v>1128299</v>
      </c>
      <c r="C563" s="5">
        <v>43893</v>
      </c>
      <c r="D563" s="4" t="s">
        <v>283</v>
      </c>
      <c r="E563" s="12" t="s">
        <v>1087</v>
      </c>
      <c r="F563" s="13">
        <v>600</v>
      </c>
      <c r="G563">
        <v>575</v>
      </c>
      <c r="H563">
        <v>345000</v>
      </c>
      <c r="I563" s="10">
        <v>120750</v>
      </c>
      <c r="J563" s="15">
        <f t="shared" si="8"/>
        <v>259452250</v>
      </c>
    </row>
    <row r="564" spans="1:10">
      <c r="A564" s="4" t="s">
        <v>1106</v>
      </c>
      <c r="B564" s="4">
        <v>1128299</v>
      </c>
      <c r="C564" s="5">
        <v>43894</v>
      </c>
      <c r="D564" s="4" t="s">
        <v>283</v>
      </c>
      <c r="E564" s="12" t="s">
        <v>1086</v>
      </c>
      <c r="F564" s="13">
        <v>650</v>
      </c>
      <c r="G564">
        <v>575</v>
      </c>
      <c r="H564">
        <v>373750</v>
      </c>
      <c r="I564" s="10">
        <v>74750</v>
      </c>
      <c r="J564" s="15">
        <f t="shared" si="8"/>
        <v>259452250</v>
      </c>
    </row>
    <row r="565" spans="1:10">
      <c r="A565" s="4" t="s">
        <v>1106</v>
      </c>
      <c r="B565" s="4">
        <v>1128299</v>
      </c>
      <c r="C565" s="5">
        <v>43895</v>
      </c>
      <c r="D565" s="4" t="s">
        <v>283</v>
      </c>
      <c r="E565" s="12" t="s">
        <v>1086</v>
      </c>
      <c r="F565" s="13">
        <v>600.00000000000011</v>
      </c>
      <c r="G565">
        <v>425</v>
      </c>
      <c r="H565">
        <v>255000.00000000003</v>
      </c>
      <c r="I565" s="10">
        <v>89250</v>
      </c>
      <c r="J565" s="15">
        <f t="shared" si="8"/>
        <v>259452250</v>
      </c>
    </row>
    <row r="566" spans="1:10">
      <c r="A566" s="4" t="s">
        <v>1106</v>
      </c>
      <c r="B566" s="4">
        <v>1128299</v>
      </c>
      <c r="C566" s="5">
        <v>43896</v>
      </c>
      <c r="D566" s="4" t="s">
        <v>283</v>
      </c>
      <c r="E566" s="12" t="s">
        <v>1087</v>
      </c>
      <c r="F566" s="13">
        <v>600</v>
      </c>
      <c r="G566">
        <v>400</v>
      </c>
      <c r="H566">
        <v>240000</v>
      </c>
      <c r="I566" s="10">
        <v>72000</v>
      </c>
      <c r="J566" s="15">
        <f t="shared" si="8"/>
        <v>259452250</v>
      </c>
    </row>
    <row r="567" spans="1:10">
      <c r="A567" s="4" t="s">
        <v>1106</v>
      </c>
      <c r="B567" s="4">
        <v>1128299</v>
      </c>
      <c r="C567" s="5">
        <v>43897</v>
      </c>
      <c r="D567" s="4" t="s">
        <v>283</v>
      </c>
      <c r="E567" s="12" t="s">
        <v>1086</v>
      </c>
      <c r="F567" s="13">
        <v>700</v>
      </c>
      <c r="G567">
        <v>350</v>
      </c>
      <c r="H567">
        <v>245000</v>
      </c>
      <c r="I567" s="10">
        <v>122500</v>
      </c>
      <c r="J567" s="15">
        <f t="shared" si="8"/>
        <v>259452250</v>
      </c>
    </row>
    <row r="568" spans="1:10">
      <c r="A568" s="4" t="s">
        <v>1106</v>
      </c>
      <c r="B568" s="4">
        <v>1128299</v>
      </c>
      <c r="C568" s="5">
        <v>43898</v>
      </c>
      <c r="D568" s="4" t="s">
        <v>283</v>
      </c>
      <c r="E568" s="12" t="s">
        <v>1087</v>
      </c>
      <c r="F568" s="13">
        <v>750</v>
      </c>
      <c r="G568">
        <v>475</v>
      </c>
      <c r="H568">
        <v>356250</v>
      </c>
      <c r="I568" s="10">
        <v>53437.5</v>
      </c>
      <c r="J568" s="15">
        <f t="shared" si="8"/>
        <v>259452250</v>
      </c>
    </row>
    <row r="569" spans="1:10">
      <c r="A569" s="4" t="s">
        <v>1106</v>
      </c>
      <c r="B569" s="4">
        <v>1128299</v>
      </c>
      <c r="C569" s="5">
        <v>43899</v>
      </c>
      <c r="D569" s="4" t="s">
        <v>283</v>
      </c>
      <c r="E569" s="12" t="s">
        <v>1086</v>
      </c>
      <c r="F569" s="13">
        <v>600</v>
      </c>
      <c r="G569">
        <v>675</v>
      </c>
      <c r="H569">
        <v>405000</v>
      </c>
      <c r="I569" s="10">
        <v>141750</v>
      </c>
      <c r="J569" s="15">
        <f t="shared" si="8"/>
        <v>259452250</v>
      </c>
    </row>
    <row r="570" spans="1:10">
      <c r="A570" s="4" t="s">
        <v>1106</v>
      </c>
      <c r="B570" s="4">
        <v>1128299</v>
      </c>
      <c r="C570" s="5">
        <v>43900</v>
      </c>
      <c r="D570" s="4" t="s">
        <v>283</v>
      </c>
      <c r="E570" s="12" t="s">
        <v>1087</v>
      </c>
      <c r="F570" s="13">
        <v>650</v>
      </c>
      <c r="G570">
        <v>675</v>
      </c>
      <c r="H570">
        <v>438750</v>
      </c>
      <c r="I570" s="10">
        <v>87750</v>
      </c>
      <c r="J570" s="15">
        <f t="shared" si="8"/>
        <v>259452250</v>
      </c>
    </row>
    <row r="571" spans="1:10">
      <c r="A571" s="4" t="s">
        <v>1106</v>
      </c>
      <c r="B571" s="4">
        <v>1128299</v>
      </c>
      <c r="C571" s="5">
        <v>43901</v>
      </c>
      <c r="D571" s="4" t="s">
        <v>283</v>
      </c>
      <c r="E571" s="12" t="s">
        <v>1087</v>
      </c>
      <c r="F571" s="13">
        <v>600</v>
      </c>
      <c r="G571">
        <v>475</v>
      </c>
      <c r="H571">
        <v>285000</v>
      </c>
      <c r="I571" s="10">
        <v>99750</v>
      </c>
      <c r="J571" s="15">
        <f t="shared" si="8"/>
        <v>259452250</v>
      </c>
    </row>
    <row r="572" spans="1:10">
      <c r="A572" s="4" t="s">
        <v>1106</v>
      </c>
      <c r="B572" s="4">
        <v>1128299</v>
      </c>
      <c r="C572" s="5">
        <v>43902</v>
      </c>
      <c r="D572" s="4" t="s">
        <v>283</v>
      </c>
      <c r="E572" s="12" t="s">
        <v>1087</v>
      </c>
      <c r="F572" s="13">
        <v>600</v>
      </c>
      <c r="G572">
        <v>475</v>
      </c>
      <c r="H572">
        <v>285000</v>
      </c>
      <c r="I572" s="10">
        <v>85500</v>
      </c>
      <c r="J572" s="15">
        <f t="shared" si="8"/>
        <v>259452250</v>
      </c>
    </row>
    <row r="573" spans="1:10">
      <c r="A573" s="4" t="s">
        <v>1106</v>
      </c>
      <c r="B573" s="4">
        <v>1128299</v>
      </c>
      <c r="C573" s="5">
        <v>43903</v>
      </c>
      <c r="D573" s="4" t="s">
        <v>283</v>
      </c>
      <c r="E573" s="12" t="s">
        <v>1087</v>
      </c>
      <c r="F573" s="13">
        <v>700</v>
      </c>
      <c r="G573">
        <v>400</v>
      </c>
      <c r="H573">
        <v>280000</v>
      </c>
      <c r="I573" s="10">
        <v>140000</v>
      </c>
      <c r="J573" s="15">
        <f t="shared" si="8"/>
        <v>259452250</v>
      </c>
    </row>
    <row r="574" spans="1:10">
      <c r="A574" s="4" t="s">
        <v>1106</v>
      </c>
      <c r="B574" s="4">
        <v>1128299</v>
      </c>
      <c r="C574" s="5">
        <v>43904</v>
      </c>
      <c r="D574" s="4" t="s">
        <v>283</v>
      </c>
      <c r="E574" s="12" t="s">
        <v>1087</v>
      </c>
      <c r="F574" s="13">
        <v>750</v>
      </c>
      <c r="G574">
        <v>500</v>
      </c>
      <c r="H574">
        <v>375000</v>
      </c>
      <c r="I574" s="10">
        <v>56250</v>
      </c>
      <c r="J574" s="15">
        <f t="shared" si="8"/>
        <v>259452250</v>
      </c>
    </row>
    <row r="575" spans="1:10">
      <c r="A575" s="4" t="s">
        <v>1106</v>
      </c>
      <c r="B575" s="4">
        <v>1128299</v>
      </c>
      <c r="C575" s="5">
        <v>43905</v>
      </c>
      <c r="D575" s="4" t="s">
        <v>283</v>
      </c>
      <c r="E575" s="12" t="s">
        <v>1087</v>
      </c>
      <c r="F575" s="13">
        <v>300.00000000000006</v>
      </c>
      <c r="G575">
        <v>425</v>
      </c>
      <c r="H575">
        <v>127500.00000000001</v>
      </c>
      <c r="I575" s="10">
        <v>44625</v>
      </c>
      <c r="J575" s="15">
        <f t="shared" si="8"/>
        <v>259452250</v>
      </c>
    </row>
    <row r="576" spans="1:10">
      <c r="A576" s="4" t="s">
        <v>1106</v>
      </c>
      <c r="B576" s="4">
        <v>1128299</v>
      </c>
      <c r="C576" s="5">
        <v>43906</v>
      </c>
      <c r="D576" s="4" t="s">
        <v>283</v>
      </c>
      <c r="E576" s="12" t="s">
        <v>1087</v>
      </c>
      <c r="F576" s="13">
        <v>400</v>
      </c>
      <c r="G576">
        <v>425</v>
      </c>
      <c r="H576">
        <v>170000</v>
      </c>
      <c r="I576" s="10">
        <v>34000</v>
      </c>
      <c r="J576" s="15">
        <f t="shared" si="8"/>
        <v>259452250</v>
      </c>
    </row>
    <row r="577" spans="1:10">
      <c r="A577" s="4" t="s">
        <v>1106</v>
      </c>
      <c r="B577" s="4">
        <v>1128299</v>
      </c>
      <c r="C577" s="5">
        <v>43907</v>
      </c>
      <c r="D577" s="4" t="s">
        <v>283</v>
      </c>
      <c r="E577" s="12" t="s">
        <v>1088</v>
      </c>
      <c r="F577" s="13">
        <v>400</v>
      </c>
      <c r="G577">
        <v>425</v>
      </c>
      <c r="H577">
        <v>170000</v>
      </c>
      <c r="I577" s="10">
        <v>59500</v>
      </c>
      <c r="J577" s="15">
        <f t="shared" si="8"/>
        <v>259452250</v>
      </c>
    </row>
    <row r="578" spans="1:10">
      <c r="A578" s="4" t="s">
        <v>1106</v>
      </c>
      <c r="B578" s="4">
        <v>1128299</v>
      </c>
      <c r="C578" s="5">
        <v>43908</v>
      </c>
      <c r="D578" s="4" t="s">
        <v>283</v>
      </c>
      <c r="E578" s="12" t="s">
        <v>1086</v>
      </c>
      <c r="F578" s="13">
        <v>400</v>
      </c>
      <c r="G578">
        <v>275</v>
      </c>
      <c r="H578">
        <v>110000</v>
      </c>
      <c r="I578" s="10">
        <v>33000</v>
      </c>
      <c r="J578" s="15">
        <f t="shared" si="8"/>
        <v>259452250</v>
      </c>
    </row>
    <row r="579" spans="1:10">
      <c r="A579" s="4" t="s">
        <v>1106</v>
      </c>
      <c r="B579" s="4">
        <v>1128299</v>
      </c>
      <c r="C579" s="5">
        <v>43909</v>
      </c>
      <c r="D579" s="4" t="s">
        <v>283</v>
      </c>
      <c r="E579" s="12" t="s">
        <v>1087</v>
      </c>
      <c r="F579" s="13">
        <v>450</v>
      </c>
      <c r="G579">
        <v>225</v>
      </c>
      <c r="H579">
        <v>101250</v>
      </c>
      <c r="I579" s="10">
        <v>50625</v>
      </c>
      <c r="J579" s="15">
        <f t="shared" si="8"/>
        <v>259452250</v>
      </c>
    </row>
    <row r="580" spans="1:10">
      <c r="A580" s="4" t="s">
        <v>1106</v>
      </c>
      <c r="B580" s="4">
        <v>1128299</v>
      </c>
      <c r="C580" s="5">
        <v>43910</v>
      </c>
      <c r="D580" s="4" t="s">
        <v>283</v>
      </c>
      <c r="E580" s="12" t="s">
        <v>1087</v>
      </c>
      <c r="F580" s="13">
        <v>400</v>
      </c>
      <c r="G580">
        <v>475</v>
      </c>
      <c r="H580">
        <v>190000</v>
      </c>
      <c r="I580" s="10">
        <v>28500</v>
      </c>
      <c r="J580" s="15">
        <f t="shared" ref="J580:J643" si="9">SUMIFS(H$3:H$2497,D$3:D$2497,D580)</f>
        <v>259452250</v>
      </c>
    </row>
    <row r="581" spans="1:10">
      <c r="A581" s="4" t="s">
        <v>1106</v>
      </c>
      <c r="B581" s="4">
        <v>1128299</v>
      </c>
      <c r="C581" s="5">
        <v>43911</v>
      </c>
      <c r="D581" s="4" t="s">
        <v>283</v>
      </c>
      <c r="E581" s="12" t="s">
        <v>1086</v>
      </c>
      <c r="F581" s="13">
        <v>300</v>
      </c>
      <c r="G581">
        <v>525</v>
      </c>
      <c r="H581">
        <v>157500</v>
      </c>
      <c r="I581" s="10">
        <v>55125</v>
      </c>
      <c r="J581" s="15">
        <f t="shared" si="9"/>
        <v>259452250</v>
      </c>
    </row>
    <row r="582" spans="1:10">
      <c r="A582" s="4" t="s">
        <v>1106</v>
      </c>
      <c r="B582" s="4">
        <v>1128299</v>
      </c>
      <c r="C582" s="5">
        <v>43912</v>
      </c>
      <c r="D582" s="4" t="s">
        <v>283</v>
      </c>
      <c r="E582" s="12" t="s">
        <v>1086</v>
      </c>
      <c r="F582" s="13">
        <v>400</v>
      </c>
      <c r="G582">
        <v>425</v>
      </c>
      <c r="H582">
        <v>170000</v>
      </c>
      <c r="I582" s="10">
        <v>34000</v>
      </c>
      <c r="J582" s="15">
        <f t="shared" si="9"/>
        <v>259452250</v>
      </c>
    </row>
    <row r="583" spans="1:10">
      <c r="A583" s="4" t="s">
        <v>1106</v>
      </c>
      <c r="B583" s="4">
        <v>1128299</v>
      </c>
      <c r="C583" s="5">
        <v>43913</v>
      </c>
      <c r="D583" s="4" t="s">
        <v>283</v>
      </c>
      <c r="E583" s="12" t="s">
        <v>1087</v>
      </c>
      <c r="F583" s="13">
        <v>400</v>
      </c>
      <c r="G583">
        <v>425</v>
      </c>
      <c r="H583">
        <v>170000</v>
      </c>
      <c r="I583" s="10">
        <v>59500</v>
      </c>
      <c r="J583" s="15">
        <f t="shared" si="9"/>
        <v>259452250</v>
      </c>
    </row>
    <row r="584" spans="1:10">
      <c r="A584" s="4" t="s">
        <v>1106</v>
      </c>
      <c r="B584" s="4">
        <v>1128299</v>
      </c>
      <c r="C584" s="5">
        <v>43914</v>
      </c>
      <c r="D584" s="4" t="s">
        <v>283</v>
      </c>
      <c r="E584" s="12" t="s">
        <v>1086</v>
      </c>
      <c r="F584" s="13">
        <v>400</v>
      </c>
      <c r="G584">
        <v>275</v>
      </c>
      <c r="H584">
        <v>110000</v>
      </c>
      <c r="I584" s="10">
        <v>33000</v>
      </c>
      <c r="J584" s="15">
        <f t="shared" si="9"/>
        <v>259452250</v>
      </c>
    </row>
    <row r="585" spans="1:10">
      <c r="A585" s="4" t="s">
        <v>1106</v>
      </c>
      <c r="B585" s="4">
        <v>1128299</v>
      </c>
      <c r="C585" s="5">
        <v>43915</v>
      </c>
      <c r="D585" s="4" t="s">
        <v>283</v>
      </c>
      <c r="E585" s="12" t="s">
        <v>1088</v>
      </c>
      <c r="F585" s="13">
        <v>450</v>
      </c>
      <c r="G585">
        <v>200</v>
      </c>
      <c r="H585">
        <v>90000</v>
      </c>
      <c r="I585" s="10">
        <v>45000</v>
      </c>
      <c r="J585" s="15">
        <f t="shared" si="9"/>
        <v>259452250</v>
      </c>
    </row>
    <row r="586" spans="1:10">
      <c r="A586" s="4" t="s">
        <v>1106</v>
      </c>
      <c r="B586" s="4">
        <v>1128299</v>
      </c>
      <c r="C586" s="5">
        <v>43916</v>
      </c>
      <c r="D586" s="4" t="s">
        <v>283</v>
      </c>
      <c r="E586" s="12" t="s">
        <v>1087</v>
      </c>
      <c r="F586" s="13">
        <v>400</v>
      </c>
      <c r="G586">
        <v>400</v>
      </c>
      <c r="H586">
        <v>160000</v>
      </c>
      <c r="I586" s="10">
        <v>24000</v>
      </c>
      <c r="J586" s="15">
        <f t="shared" si="9"/>
        <v>259452250</v>
      </c>
    </row>
    <row r="587" spans="1:10">
      <c r="A587" s="4" t="s">
        <v>1106</v>
      </c>
      <c r="B587" s="4">
        <v>1128299</v>
      </c>
      <c r="C587" s="5">
        <v>43917</v>
      </c>
      <c r="D587" s="4" t="s">
        <v>283</v>
      </c>
      <c r="E587" s="12" t="s">
        <v>1086</v>
      </c>
      <c r="F587" s="13">
        <v>400</v>
      </c>
      <c r="G587">
        <v>550</v>
      </c>
      <c r="H587">
        <v>220000</v>
      </c>
      <c r="I587" s="10">
        <v>77000</v>
      </c>
      <c r="J587" s="15">
        <f t="shared" si="9"/>
        <v>259452250</v>
      </c>
    </row>
    <row r="588" spans="1:10">
      <c r="A588" s="4" t="s">
        <v>1106</v>
      </c>
      <c r="B588" s="4">
        <v>1128299</v>
      </c>
      <c r="C588" s="5">
        <v>43918</v>
      </c>
      <c r="D588" s="4" t="s">
        <v>283</v>
      </c>
      <c r="E588" s="12" t="s">
        <v>1088</v>
      </c>
      <c r="F588" s="13">
        <v>500</v>
      </c>
      <c r="G588">
        <v>400</v>
      </c>
      <c r="H588">
        <v>200000</v>
      </c>
      <c r="I588" s="10">
        <v>40000</v>
      </c>
      <c r="J588" s="15">
        <f t="shared" si="9"/>
        <v>259452250</v>
      </c>
    </row>
    <row r="589" spans="1:10">
      <c r="A589" s="4" t="s">
        <v>1106</v>
      </c>
      <c r="B589" s="4">
        <v>1128299</v>
      </c>
      <c r="C589" s="5">
        <v>43919</v>
      </c>
      <c r="D589" s="4" t="s">
        <v>283</v>
      </c>
      <c r="E589" s="12" t="s">
        <v>1087</v>
      </c>
      <c r="F589" s="13">
        <v>550</v>
      </c>
      <c r="G589">
        <v>400</v>
      </c>
      <c r="H589">
        <v>220000</v>
      </c>
      <c r="I589" s="10">
        <v>77000</v>
      </c>
      <c r="J589" s="15">
        <f t="shared" si="9"/>
        <v>259452250</v>
      </c>
    </row>
    <row r="590" spans="1:10">
      <c r="A590" s="4" t="s">
        <v>1106</v>
      </c>
      <c r="B590" s="4">
        <v>1128299</v>
      </c>
      <c r="C590" s="5">
        <v>43920</v>
      </c>
      <c r="D590" s="4" t="s">
        <v>283</v>
      </c>
      <c r="E590" s="12" t="s">
        <v>1086</v>
      </c>
      <c r="F590" s="13">
        <v>550</v>
      </c>
      <c r="G590">
        <v>300</v>
      </c>
      <c r="H590">
        <v>165000</v>
      </c>
      <c r="I590" s="10">
        <v>49500</v>
      </c>
      <c r="J590" s="15">
        <f t="shared" si="9"/>
        <v>259452250</v>
      </c>
    </row>
    <row r="591" spans="1:10">
      <c r="A591" s="4" t="s">
        <v>1106</v>
      </c>
      <c r="B591" s="4">
        <v>1128299</v>
      </c>
      <c r="C591" s="5">
        <v>43921</v>
      </c>
      <c r="D591" s="4" t="s">
        <v>283</v>
      </c>
      <c r="E591" s="12" t="s">
        <v>1086</v>
      </c>
      <c r="F591" s="13">
        <v>600</v>
      </c>
      <c r="G591">
        <v>150</v>
      </c>
      <c r="H591">
        <v>90000</v>
      </c>
      <c r="I591" s="10">
        <v>45000</v>
      </c>
      <c r="J591" s="15">
        <f t="shared" si="9"/>
        <v>259452250</v>
      </c>
    </row>
    <row r="592" spans="1:10">
      <c r="A592" s="4" t="s">
        <v>1106</v>
      </c>
      <c r="B592" s="4">
        <v>1128299</v>
      </c>
      <c r="C592" s="5">
        <v>43922</v>
      </c>
      <c r="D592" s="4" t="s">
        <v>283</v>
      </c>
      <c r="E592" s="12" t="s">
        <v>1086</v>
      </c>
      <c r="F592" s="13">
        <v>550</v>
      </c>
      <c r="G592">
        <v>350</v>
      </c>
      <c r="H592">
        <v>192500</v>
      </c>
      <c r="I592" s="10">
        <v>28875</v>
      </c>
      <c r="J592" s="15">
        <f t="shared" si="9"/>
        <v>259452250</v>
      </c>
    </row>
    <row r="593" spans="1:10">
      <c r="A593" s="4" t="s">
        <v>1106</v>
      </c>
      <c r="B593" s="4">
        <v>1128299</v>
      </c>
      <c r="C593" s="5">
        <v>43923</v>
      </c>
      <c r="D593" s="4" t="s">
        <v>283</v>
      </c>
      <c r="E593" s="12" t="s">
        <v>1087</v>
      </c>
      <c r="F593" s="13">
        <v>600</v>
      </c>
      <c r="G593">
        <v>525</v>
      </c>
      <c r="H593">
        <v>315000</v>
      </c>
      <c r="I593" s="10">
        <v>110250</v>
      </c>
      <c r="J593" s="15">
        <f t="shared" si="9"/>
        <v>259452250</v>
      </c>
    </row>
    <row r="594" spans="1:10">
      <c r="A594" s="4" t="s">
        <v>1106</v>
      </c>
      <c r="B594" s="4">
        <v>1128299</v>
      </c>
      <c r="C594" s="5">
        <v>43924</v>
      </c>
      <c r="D594" s="4" t="s">
        <v>283</v>
      </c>
      <c r="E594" s="12" t="s">
        <v>1087</v>
      </c>
      <c r="F594" s="13">
        <v>650</v>
      </c>
      <c r="G594">
        <v>325</v>
      </c>
      <c r="H594">
        <v>211250</v>
      </c>
      <c r="I594" s="10">
        <v>42250</v>
      </c>
      <c r="J594" s="15">
        <f t="shared" si="9"/>
        <v>259452250</v>
      </c>
    </row>
    <row r="595" spans="1:10">
      <c r="A595" s="4" t="s">
        <v>1106</v>
      </c>
      <c r="B595" s="4">
        <v>1128299</v>
      </c>
      <c r="C595" s="5">
        <v>43925</v>
      </c>
      <c r="D595" s="4" t="s">
        <v>283</v>
      </c>
      <c r="E595" s="12" t="s">
        <v>1087</v>
      </c>
      <c r="F595" s="13">
        <v>650.00000000000011</v>
      </c>
      <c r="G595">
        <v>375</v>
      </c>
      <c r="H595">
        <v>243750.00000000003</v>
      </c>
      <c r="I595" s="10">
        <v>85312.5</v>
      </c>
      <c r="J595" s="15">
        <f t="shared" si="9"/>
        <v>259452250</v>
      </c>
    </row>
    <row r="596" spans="1:10">
      <c r="A596" s="4" t="s">
        <v>1106</v>
      </c>
      <c r="B596" s="4">
        <v>1128299</v>
      </c>
      <c r="C596" s="5">
        <v>43926</v>
      </c>
      <c r="D596" s="4" t="s">
        <v>283</v>
      </c>
      <c r="E596" s="12" t="s">
        <v>1087</v>
      </c>
      <c r="F596" s="13">
        <v>600</v>
      </c>
      <c r="G596">
        <v>275</v>
      </c>
      <c r="H596">
        <v>165000</v>
      </c>
      <c r="I596" s="10">
        <v>49500</v>
      </c>
      <c r="J596" s="15">
        <f t="shared" si="9"/>
        <v>259452250</v>
      </c>
    </row>
    <row r="597" spans="1:10">
      <c r="A597" s="4" t="s">
        <v>1106</v>
      </c>
      <c r="B597" s="4">
        <v>1128299</v>
      </c>
      <c r="C597" s="5">
        <v>43927</v>
      </c>
      <c r="D597" s="4" t="s">
        <v>283</v>
      </c>
      <c r="E597" s="12" t="s">
        <v>1087</v>
      </c>
      <c r="F597" s="13">
        <v>650</v>
      </c>
      <c r="G597">
        <v>175</v>
      </c>
      <c r="H597">
        <v>113750</v>
      </c>
      <c r="I597" s="10">
        <v>56875</v>
      </c>
      <c r="J597" s="15">
        <f t="shared" si="9"/>
        <v>259452250</v>
      </c>
    </row>
    <row r="598" spans="1:10">
      <c r="A598" s="4" t="s">
        <v>1106</v>
      </c>
      <c r="B598" s="4">
        <v>1128299</v>
      </c>
      <c r="C598" s="5">
        <v>43928</v>
      </c>
      <c r="D598" s="4" t="s">
        <v>283</v>
      </c>
      <c r="E598" s="12" t="s">
        <v>1087</v>
      </c>
      <c r="F598" s="13">
        <v>800</v>
      </c>
      <c r="G598">
        <v>325</v>
      </c>
      <c r="H598">
        <v>260000</v>
      </c>
      <c r="I598" s="10">
        <v>39000</v>
      </c>
      <c r="J598" s="15">
        <f t="shared" si="9"/>
        <v>259452250</v>
      </c>
    </row>
    <row r="599" spans="1:10">
      <c r="A599" s="4" t="s">
        <v>1106</v>
      </c>
      <c r="B599" s="4">
        <v>1128299</v>
      </c>
      <c r="C599" s="5">
        <v>43929</v>
      </c>
      <c r="D599" s="4" t="s">
        <v>283</v>
      </c>
      <c r="E599" s="12" t="s">
        <v>1087</v>
      </c>
      <c r="F599" s="13">
        <v>600</v>
      </c>
      <c r="G599">
        <v>525</v>
      </c>
      <c r="H599">
        <v>315000</v>
      </c>
      <c r="I599" s="10">
        <v>157500</v>
      </c>
      <c r="J599" s="15">
        <f t="shared" si="9"/>
        <v>259452250</v>
      </c>
    </row>
    <row r="600" spans="1:10">
      <c r="A600" s="4" t="s">
        <v>1106</v>
      </c>
      <c r="B600" s="4">
        <v>1128299</v>
      </c>
      <c r="C600" s="5">
        <v>43930</v>
      </c>
      <c r="D600" s="4" t="s">
        <v>283</v>
      </c>
      <c r="E600" s="12" t="s">
        <v>1086</v>
      </c>
      <c r="F600" s="13">
        <v>650.00000000000011</v>
      </c>
      <c r="G600">
        <v>375</v>
      </c>
      <c r="H600">
        <v>243750.00000000003</v>
      </c>
      <c r="I600" s="10">
        <v>85312.5</v>
      </c>
      <c r="J600" s="15">
        <f t="shared" si="9"/>
        <v>259452250</v>
      </c>
    </row>
    <row r="601" spans="1:10">
      <c r="A601" s="4" t="s">
        <v>1106</v>
      </c>
      <c r="B601" s="4">
        <v>1128299</v>
      </c>
      <c r="C601" s="5">
        <v>43931</v>
      </c>
      <c r="D601" s="4" t="s">
        <v>283</v>
      </c>
      <c r="E601" s="12" t="s">
        <v>1087</v>
      </c>
      <c r="F601" s="13">
        <v>650</v>
      </c>
      <c r="G601">
        <v>375</v>
      </c>
      <c r="H601">
        <v>243750</v>
      </c>
      <c r="I601" s="10">
        <v>121875</v>
      </c>
      <c r="J601" s="15">
        <f t="shared" si="9"/>
        <v>259452250</v>
      </c>
    </row>
    <row r="602" spans="1:10">
      <c r="A602" s="4" t="s">
        <v>1106</v>
      </c>
      <c r="B602" s="4">
        <v>1128299</v>
      </c>
      <c r="C602" s="5">
        <v>43932</v>
      </c>
      <c r="D602" s="4" t="s">
        <v>283</v>
      </c>
      <c r="E602" s="12" t="s">
        <v>1087</v>
      </c>
      <c r="F602" s="13">
        <v>600</v>
      </c>
      <c r="G602">
        <v>275</v>
      </c>
      <c r="H602">
        <v>165000</v>
      </c>
      <c r="I602" s="10">
        <v>74250</v>
      </c>
      <c r="J602" s="15">
        <f t="shared" si="9"/>
        <v>259452250</v>
      </c>
    </row>
    <row r="603" spans="1:10">
      <c r="A603" s="4" t="s">
        <v>1106</v>
      </c>
      <c r="B603" s="4">
        <v>1128299</v>
      </c>
      <c r="C603" s="5">
        <v>43933</v>
      </c>
      <c r="D603" s="4" t="s">
        <v>283</v>
      </c>
      <c r="E603" s="12" t="s">
        <v>1086</v>
      </c>
      <c r="F603" s="13">
        <v>650</v>
      </c>
      <c r="G603">
        <v>175</v>
      </c>
      <c r="H603">
        <v>113750</v>
      </c>
      <c r="I603" s="10">
        <v>73937.5</v>
      </c>
      <c r="J603" s="15">
        <f t="shared" si="9"/>
        <v>259452250</v>
      </c>
    </row>
    <row r="604" spans="1:10">
      <c r="A604" s="4" t="s">
        <v>1106</v>
      </c>
      <c r="B604" s="4">
        <v>1128299</v>
      </c>
      <c r="C604" s="5">
        <v>43934</v>
      </c>
      <c r="D604" s="4" t="s">
        <v>283</v>
      </c>
      <c r="E604" s="12" t="s">
        <v>1086</v>
      </c>
      <c r="F604" s="13">
        <v>800</v>
      </c>
      <c r="G604">
        <v>475</v>
      </c>
      <c r="H604">
        <v>380000</v>
      </c>
      <c r="I604" s="10">
        <v>114000</v>
      </c>
      <c r="J604" s="15">
        <f t="shared" si="9"/>
        <v>259452250</v>
      </c>
    </row>
    <row r="605" spans="1:10">
      <c r="A605" s="4" t="s">
        <v>1106</v>
      </c>
      <c r="B605" s="4">
        <v>1128299</v>
      </c>
      <c r="C605" s="5">
        <v>43935</v>
      </c>
      <c r="D605" s="4" t="s">
        <v>283</v>
      </c>
      <c r="E605" s="12" t="s">
        <v>1087</v>
      </c>
      <c r="F605" s="13">
        <v>600</v>
      </c>
      <c r="G605">
        <v>725</v>
      </c>
      <c r="H605">
        <v>435000</v>
      </c>
      <c r="I605" s="10">
        <v>217500</v>
      </c>
      <c r="J605" s="15">
        <f t="shared" si="9"/>
        <v>259452250</v>
      </c>
    </row>
    <row r="606" spans="1:10">
      <c r="A606" s="4" t="s">
        <v>1106</v>
      </c>
      <c r="B606" s="4">
        <v>1128299</v>
      </c>
      <c r="C606" s="5">
        <v>43936</v>
      </c>
      <c r="D606" s="4" t="s">
        <v>283</v>
      </c>
      <c r="E606" s="12" t="s">
        <v>1086</v>
      </c>
      <c r="F606" s="13">
        <v>650</v>
      </c>
      <c r="G606">
        <v>575</v>
      </c>
      <c r="H606">
        <v>373750</v>
      </c>
      <c r="I606" s="10">
        <v>130812.5</v>
      </c>
      <c r="J606" s="15">
        <f t="shared" si="9"/>
        <v>259452250</v>
      </c>
    </row>
    <row r="607" spans="1:10">
      <c r="A607" s="4" t="s">
        <v>1106</v>
      </c>
      <c r="B607" s="4">
        <v>1128299</v>
      </c>
      <c r="C607" s="5">
        <v>43937</v>
      </c>
      <c r="D607" s="4" t="s">
        <v>283</v>
      </c>
      <c r="E607" s="12" t="s">
        <v>1088</v>
      </c>
      <c r="F607" s="13">
        <v>650</v>
      </c>
      <c r="G607">
        <v>575</v>
      </c>
      <c r="H607">
        <v>373750</v>
      </c>
      <c r="I607" s="10">
        <v>186875</v>
      </c>
      <c r="J607" s="15">
        <f t="shared" si="9"/>
        <v>259452250</v>
      </c>
    </row>
    <row r="608" spans="1:10">
      <c r="A608" s="4" t="s">
        <v>1106</v>
      </c>
      <c r="B608" s="4">
        <v>1128299</v>
      </c>
      <c r="C608" s="5">
        <v>43938</v>
      </c>
      <c r="D608" s="4" t="s">
        <v>283</v>
      </c>
      <c r="E608" s="12" t="s">
        <v>1087</v>
      </c>
      <c r="F608" s="13">
        <v>650</v>
      </c>
      <c r="G608">
        <v>450</v>
      </c>
      <c r="H608">
        <v>292500</v>
      </c>
      <c r="I608" s="10">
        <v>131625</v>
      </c>
      <c r="J608" s="15">
        <f t="shared" si="9"/>
        <v>259452250</v>
      </c>
    </row>
    <row r="609" spans="1:10">
      <c r="A609" s="4" t="s">
        <v>1106</v>
      </c>
      <c r="B609" s="4">
        <v>1128299</v>
      </c>
      <c r="C609" s="5">
        <v>43939</v>
      </c>
      <c r="D609" s="4" t="s">
        <v>283</v>
      </c>
      <c r="E609" s="12" t="s">
        <v>1086</v>
      </c>
      <c r="F609" s="13">
        <v>700</v>
      </c>
      <c r="G609">
        <v>325</v>
      </c>
      <c r="H609">
        <v>227500</v>
      </c>
      <c r="I609" s="10">
        <v>147875</v>
      </c>
      <c r="J609" s="15">
        <f t="shared" si="9"/>
        <v>259452250</v>
      </c>
    </row>
    <row r="610" spans="1:10">
      <c r="A610" s="4" t="s">
        <v>1106</v>
      </c>
      <c r="B610" s="4">
        <v>1128299</v>
      </c>
      <c r="C610" s="5">
        <v>43940</v>
      </c>
      <c r="D610" s="4" t="s">
        <v>283</v>
      </c>
      <c r="E610" s="12" t="s">
        <v>1087</v>
      </c>
      <c r="F610" s="13">
        <v>850</v>
      </c>
      <c r="G610">
        <v>625</v>
      </c>
      <c r="H610">
        <v>531250</v>
      </c>
      <c r="I610" s="10">
        <v>159375</v>
      </c>
      <c r="J610" s="15">
        <f t="shared" si="9"/>
        <v>259452250</v>
      </c>
    </row>
    <row r="611" spans="1:10">
      <c r="A611" s="4" t="s">
        <v>1106</v>
      </c>
      <c r="B611" s="4">
        <v>1128299</v>
      </c>
      <c r="C611" s="5">
        <v>43941</v>
      </c>
      <c r="D611" s="4" t="s">
        <v>283</v>
      </c>
      <c r="E611" s="12" t="s">
        <v>1086</v>
      </c>
      <c r="F611" s="13">
        <v>650</v>
      </c>
      <c r="G611">
        <v>775</v>
      </c>
      <c r="H611">
        <v>503750</v>
      </c>
      <c r="I611" s="10">
        <v>226687.5</v>
      </c>
      <c r="J611" s="15">
        <f t="shared" si="9"/>
        <v>259452250</v>
      </c>
    </row>
    <row r="612" spans="1:10">
      <c r="A612" s="4" t="s">
        <v>1106</v>
      </c>
      <c r="B612" s="4">
        <v>1128299</v>
      </c>
      <c r="C612" s="5">
        <v>43942</v>
      </c>
      <c r="D612" s="4" t="s">
        <v>283</v>
      </c>
      <c r="E612" s="12" t="s">
        <v>1087</v>
      </c>
      <c r="F612" s="13">
        <v>700</v>
      </c>
      <c r="G612">
        <v>625</v>
      </c>
      <c r="H612">
        <v>437500</v>
      </c>
      <c r="I612" s="10">
        <v>131250</v>
      </c>
      <c r="J612" s="15">
        <f t="shared" si="9"/>
        <v>259452250</v>
      </c>
    </row>
    <row r="613" spans="1:10">
      <c r="A613" s="4" t="s">
        <v>1106</v>
      </c>
      <c r="B613" s="4">
        <v>1128299</v>
      </c>
      <c r="C613" s="5">
        <v>43943</v>
      </c>
      <c r="D613" s="4" t="s">
        <v>283</v>
      </c>
      <c r="E613" s="12" t="s">
        <v>1087</v>
      </c>
      <c r="F613" s="13">
        <v>700</v>
      </c>
      <c r="G613">
        <v>575</v>
      </c>
      <c r="H613">
        <v>402500</v>
      </c>
      <c r="I613" s="10">
        <v>181125</v>
      </c>
      <c r="J613" s="15">
        <f t="shared" si="9"/>
        <v>259452250</v>
      </c>
    </row>
    <row r="614" spans="1:10">
      <c r="A614" s="4" t="s">
        <v>1106</v>
      </c>
      <c r="B614" s="4">
        <v>1128299</v>
      </c>
      <c r="C614" s="5">
        <v>43944</v>
      </c>
      <c r="D614" s="4" t="s">
        <v>283</v>
      </c>
      <c r="E614" s="12" t="s">
        <v>1086</v>
      </c>
      <c r="F614" s="13">
        <v>650</v>
      </c>
      <c r="G614">
        <v>475</v>
      </c>
      <c r="H614">
        <v>308750</v>
      </c>
      <c r="I614" s="10">
        <v>123500</v>
      </c>
      <c r="J614" s="15">
        <f t="shared" si="9"/>
        <v>259452250</v>
      </c>
    </row>
    <row r="615" spans="1:10">
      <c r="A615" s="4" t="s">
        <v>1106</v>
      </c>
      <c r="B615" s="4">
        <v>1128299</v>
      </c>
      <c r="C615" s="5">
        <v>43945</v>
      </c>
      <c r="D615" s="4" t="s">
        <v>283</v>
      </c>
      <c r="E615" s="12" t="s">
        <v>1086</v>
      </c>
      <c r="F615" s="13">
        <v>700</v>
      </c>
      <c r="G615">
        <v>525</v>
      </c>
      <c r="H615">
        <v>367500</v>
      </c>
      <c r="I615" s="10">
        <v>220500</v>
      </c>
      <c r="J615" s="15">
        <f t="shared" si="9"/>
        <v>259452250</v>
      </c>
    </row>
    <row r="616" spans="1:10">
      <c r="A616" s="4" t="s">
        <v>1106</v>
      </c>
      <c r="B616" s="4">
        <v>1128299</v>
      </c>
      <c r="C616" s="5">
        <v>43946</v>
      </c>
      <c r="D616" s="4" t="s">
        <v>283</v>
      </c>
      <c r="E616" s="12" t="s">
        <v>1087</v>
      </c>
      <c r="F616" s="13">
        <v>850</v>
      </c>
      <c r="G616">
        <v>525</v>
      </c>
      <c r="H616">
        <v>446250</v>
      </c>
      <c r="I616" s="10">
        <v>111562.5</v>
      </c>
      <c r="J616" s="15">
        <f t="shared" si="9"/>
        <v>259452250</v>
      </c>
    </row>
    <row r="617" spans="1:10">
      <c r="A617" s="4" t="s">
        <v>1106</v>
      </c>
      <c r="B617" s="4">
        <v>1128299</v>
      </c>
      <c r="C617" s="5">
        <v>43947</v>
      </c>
      <c r="D617" s="4" t="s">
        <v>283</v>
      </c>
      <c r="E617" s="12" t="s">
        <v>1087</v>
      </c>
      <c r="F617" s="13">
        <v>700</v>
      </c>
      <c r="G617">
        <v>725</v>
      </c>
      <c r="H617">
        <v>507500</v>
      </c>
      <c r="I617" s="10">
        <v>228375</v>
      </c>
      <c r="J617" s="15">
        <f t="shared" si="9"/>
        <v>259452250</v>
      </c>
    </row>
    <row r="618" spans="1:10">
      <c r="A618" s="4" t="s">
        <v>1106</v>
      </c>
      <c r="B618" s="4">
        <v>1128299</v>
      </c>
      <c r="C618" s="5">
        <v>43948</v>
      </c>
      <c r="D618" s="4" t="s">
        <v>283</v>
      </c>
      <c r="E618" s="12" t="s">
        <v>1087</v>
      </c>
      <c r="F618" s="13">
        <v>750</v>
      </c>
      <c r="G618">
        <v>675</v>
      </c>
      <c r="H618">
        <v>506250</v>
      </c>
      <c r="I618" s="10">
        <v>151875</v>
      </c>
      <c r="J618" s="15">
        <f t="shared" si="9"/>
        <v>259452250</v>
      </c>
    </row>
    <row r="619" spans="1:10">
      <c r="A619" s="4" t="s">
        <v>1106</v>
      </c>
      <c r="B619" s="4">
        <v>1128299</v>
      </c>
      <c r="C619" s="5">
        <v>43949</v>
      </c>
      <c r="D619" s="4" t="s">
        <v>283</v>
      </c>
      <c r="E619" s="12" t="s">
        <v>1089</v>
      </c>
      <c r="F619" s="13">
        <v>700</v>
      </c>
      <c r="G619">
        <v>550</v>
      </c>
      <c r="H619">
        <v>385000</v>
      </c>
      <c r="I619" s="10">
        <v>173250</v>
      </c>
      <c r="J619" s="15">
        <f t="shared" si="9"/>
        <v>259452250</v>
      </c>
    </row>
    <row r="620" spans="1:10">
      <c r="A620" s="4" t="s">
        <v>1106</v>
      </c>
      <c r="B620" s="4">
        <v>1128299</v>
      </c>
      <c r="C620" s="5">
        <v>43950</v>
      </c>
      <c r="D620" s="4" t="s">
        <v>283</v>
      </c>
      <c r="E620" s="12" t="s">
        <v>1086</v>
      </c>
      <c r="F620" s="13">
        <v>700</v>
      </c>
      <c r="G620">
        <v>500</v>
      </c>
      <c r="H620">
        <v>350000</v>
      </c>
      <c r="I620" s="10">
        <v>140000</v>
      </c>
      <c r="J620" s="15">
        <f t="shared" si="9"/>
        <v>259452250</v>
      </c>
    </row>
    <row r="621" spans="1:10">
      <c r="A621" s="4" t="s">
        <v>1106</v>
      </c>
      <c r="B621" s="4">
        <v>1128299</v>
      </c>
      <c r="C621" s="5">
        <v>43951</v>
      </c>
      <c r="D621" s="4" t="s">
        <v>283</v>
      </c>
      <c r="E621" s="12" t="s">
        <v>1086</v>
      </c>
      <c r="F621" s="13">
        <v>750</v>
      </c>
      <c r="G621">
        <v>500</v>
      </c>
      <c r="H621">
        <v>375000</v>
      </c>
      <c r="I621" s="10">
        <v>225000</v>
      </c>
      <c r="J621" s="15">
        <f t="shared" si="9"/>
        <v>259452250</v>
      </c>
    </row>
    <row r="622" spans="1:10">
      <c r="A622" s="4" t="s">
        <v>1106</v>
      </c>
      <c r="B622" s="4">
        <v>1128299</v>
      </c>
      <c r="C622" s="5">
        <v>43952</v>
      </c>
      <c r="D622" s="4" t="s">
        <v>283</v>
      </c>
      <c r="E622" s="12" t="s">
        <v>1086</v>
      </c>
      <c r="F622" s="13">
        <v>800</v>
      </c>
      <c r="G622">
        <v>400</v>
      </c>
      <c r="H622">
        <v>320000</v>
      </c>
      <c r="I622" s="10">
        <v>80000</v>
      </c>
      <c r="J622" s="15">
        <f t="shared" si="9"/>
        <v>259452250</v>
      </c>
    </row>
    <row r="623" spans="1:10">
      <c r="A623" s="4" t="s">
        <v>1106</v>
      </c>
      <c r="B623" s="4">
        <v>1128299</v>
      </c>
      <c r="C623" s="5">
        <v>43953</v>
      </c>
      <c r="D623" s="4" t="s">
        <v>283</v>
      </c>
      <c r="E623" s="12" t="s">
        <v>1087</v>
      </c>
      <c r="F623" s="13">
        <v>650</v>
      </c>
      <c r="G623">
        <v>600</v>
      </c>
      <c r="H623">
        <v>390000</v>
      </c>
      <c r="I623" s="10">
        <v>156000</v>
      </c>
      <c r="J623" s="15">
        <f t="shared" si="9"/>
        <v>259452250</v>
      </c>
    </row>
    <row r="624" spans="1:10">
      <c r="A624" s="4" t="s">
        <v>1106</v>
      </c>
      <c r="B624" s="4">
        <v>1128299</v>
      </c>
      <c r="C624" s="5">
        <v>43954</v>
      </c>
      <c r="D624" s="4" t="s">
        <v>283</v>
      </c>
      <c r="E624" s="12" t="s">
        <v>1087</v>
      </c>
      <c r="F624" s="13">
        <v>700</v>
      </c>
      <c r="G624">
        <v>600</v>
      </c>
      <c r="H624">
        <v>420000</v>
      </c>
      <c r="I624" s="10">
        <v>105000</v>
      </c>
      <c r="J624" s="15">
        <f t="shared" si="9"/>
        <v>259452250</v>
      </c>
    </row>
    <row r="625" spans="1:10">
      <c r="A625" s="4" t="s">
        <v>1106</v>
      </c>
      <c r="B625" s="4">
        <v>1128299</v>
      </c>
      <c r="C625" s="5">
        <v>43955</v>
      </c>
      <c r="D625" s="4" t="s">
        <v>283</v>
      </c>
      <c r="E625" s="12" t="s">
        <v>1088</v>
      </c>
      <c r="F625" s="13">
        <v>650</v>
      </c>
      <c r="G625">
        <v>450</v>
      </c>
      <c r="H625">
        <v>292500</v>
      </c>
      <c r="I625" s="10">
        <v>117000</v>
      </c>
      <c r="J625" s="15">
        <f t="shared" si="9"/>
        <v>259452250</v>
      </c>
    </row>
    <row r="626" spans="1:10">
      <c r="A626" s="4" t="s">
        <v>1106</v>
      </c>
      <c r="B626" s="4">
        <v>1128299</v>
      </c>
      <c r="C626" s="5">
        <v>43956</v>
      </c>
      <c r="D626" s="4" t="s">
        <v>283</v>
      </c>
      <c r="E626" s="12" t="s">
        <v>1087</v>
      </c>
      <c r="F626" s="13">
        <v>650.00000000000011</v>
      </c>
      <c r="G626">
        <v>400</v>
      </c>
      <c r="H626">
        <v>260000.00000000003</v>
      </c>
      <c r="I626" s="10">
        <v>91000</v>
      </c>
      <c r="J626" s="15">
        <f t="shared" si="9"/>
        <v>259452250</v>
      </c>
    </row>
    <row r="627" spans="1:10">
      <c r="A627" s="4" t="s">
        <v>1106</v>
      </c>
      <c r="B627" s="4">
        <v>1128299</v>
      </c>
      <c r="C627" s="5">
        <v>43957</v>
      </c>
      <c r="D627" s="4" t="s">
        <v>283</v>
      </c>
      <c r="E627" s="12" t="s">
        <v>1087</v>
      </c>
      <c r="F627" s="13">
        <v>750</v>
      </c>
      <c r="G627">
        <v>400</v>
      </c>
      <c r="H627">
        <v>300000</v>
      </c>
      <c r="I627" s="10">
        <v>165000</v>
      </c>
      <c r="J627" s="15">
        <f t="shared" si="9"/>
        <v>259452250</v>
      </c>
    </row>
    <row r="628" spans="1:10">
      <c r="A628" s="4" t="s">
        <v>1106</v>
      </c>
      <c r="B628" s="4">
        <v>1128299</v>
      </c>
      <c r="C628" s="5">
        <v>43958</v>
      </c>
      <c r="D628" s="4" t="s">
        <v>283</v>
      </c>
      <c r="E628" s="12" t="s">
        <v>1086</v>
      </c>
      <c r="F628" s="13">
        <v>700</v>
      </c>
      <c r="G628">
        <v>425</v>
      </c>
      <c r="H628">
        <v>297500</v>
      </c>
      <c r="I628" s="10">
        <v>59500</v>
      </c>
      <c r="J628" s="15">
        <f t="shared" si="9"/>
        <v>259452250</v>
      </c>
    </row>
    <row r="629" spans="1:10">
      <c r="A629" s="4" t="s">
        <v>1106</v>
      </c>
      <c r="B629" s="4">
        <v>1128299</v>
      </c>
      <c r="C629" s="5">
        <v>43959</v>
      </c>
      <c r="D629" s="4" t="s">
        <v>283</v>
      </c>
      <c r="E629" s="12" t="s">
        <v>1087</v>
      </c>
      <c r="F629" s="13">
        <v>550</v>
      </c>
      <c r="G629">
        <v>525</v>
      </c>
      <c r="H629">
        <v>288750</v>
      </c>
      <c r="I629" s="10">
        <v>115500</v>
      </c>
      <c r="J629" s="15">
        <f t="shared" si="9"/>
        <v>259452250</v>
      </c>
    </row>
    <row r="630" spans="1:10">
      <c r="A630" s="4" t="s">
        <v>1106</v>
      </c>
      <c r="B630" s="4">
        <v>1128299</v>
      </c>
      <c r="C630" s="5">
        <v>43960</v>
      </c>
      <c r="D630" s="4" t="s">
        <v>283</v>
      </c>
      <c r="E630" s="12" t="s">
        <v>1087</v>
      </c>
      <c r="F630" s="13">
        <v>600</v>
      </c>
      <c r="G630">
        <v>525</v>
      </c>
      <c r="H630">
        <v>315000</v>
      </c>
      <c r="I630" s="10">
        <v>78750</v>
      </c>
      <c r="J630" s="15">
        <f t="shared" si="9"/>
        <v>259452250</v>
      </c>
    </row>
    <row r="631" spans="1:10">
      <c r="A631" s="4" t="s">
        <v>1106</v>
      </c>
      <c r="B631" s="4">
        <v>1128299</v>
      </c>
      <c r="C631" s="5">
        <v>43961</v>
      </c>
      <c r="D631" s="4" t="s">
        <v>283</v>
      </c>
      <c r="E631" s="12" t="s">
        <v>1088</v>
      </c>
      <c r="F631" s="13">
        <v>550</v>
      </c>
      <c r="G631">
        <v>350</v>
      </c>
      <c r="H631">
        <v>192500</v>
      </c>
      <c r="I631" s="10">
        <v>77000</v>
      </c>
      <c r="J631" s="15">
        <f t="shared" si="9"/>
        <v>259452250</v>
      </c>
    </row>
    <row r="632" spans="1:10">
      <c r="A632" s="4" t="s">
        <v>1106</v>
      </c>
      <c r="B632" s="4">
        <v>1128299</v>
      </c>
      <c r="C632" s="5">
        <v>43962</v>
      </c>
      <c r="D632" s="4" t="s">
        <v>283</v>
      </c>
      <c r="E632" s="12" t="s">
        <v>1087</v>
      </c>
      <c r="F632" s="13">
        <v>550</v>
      </c>
      <c r="G632">
        <v>325</v>
      </c>
      <c r="H632">
        <v>178750</v>
      </c>
      <c r="I632" s="10">
        <v>62562.5</v>
      </c>
      <c r="J632" s="15">
        <f t="shared" si="9"/>
        <v>259452250</v>
      </c>
    </row>
    <row r="633" spans="1:10">
      <c r="A633" s="4" t="s">
        <v>1106</v>
      </c>
      <c r="B633" s="4">
        <v>1128299</v>
      </c>
      <c r="C633" s="5">
        <v>43963</v>
      </c>
      <c r="D633" s="4" t="s">
        <v>283</v>
      </c>
      <c r="E633" s="12" t="s">
        <v>1087</v>
      </c>
      <c r="F633" s="13">
        <v>649.99999999999989</v>
      </c>
      <c r="G633">
        <v>300</v>
      </c>
      <c r="H633">
        <v>194999.99999999997</v>
      </c>
      <c r="I633" s="10">
        <v>107250</v>
      </c>
      <c r="J633" s="15">
        <f t="shared" si="9"/>
        <v>259452250</v>
      </c>
    </row>
    <row r="634" spans="1:10">
      <c r="A634" s="4" t="s">
        <v>1106</v>
      </c>
      <c r="B634" s="4">
        <v>1128299</v>
      </c>
      <c r="C634" s="5">
        <v>43964</v>
      </c>
      <c r="D634" s="4" t="s">
        <v>283</v>
      </c>
      <c r="E634" s="12" t="s">
        <v>1087</v>
      </c>
      <c r="F634" s="13">
        <v>700</v>
      </c>
      <c r="G634">
        <v>350</v>
      </c>
      <c r="H634">
        <v>245000</v>
      </c>
      <c r="I634" s="10">
        <v>49000</v>
      </c>
      <c r="J634" s="15">
        <f t="shared" si="9"/>
        <v>259452250</v>
      </c>
    </row>
    <row r="635" spans="1:10">
      <c r="A635" s="4" t="s">
        <v>1106</v>
      </c>
      <c r="B635" s="4">
        <v>1128299</v>
      </c>
      <c r="C635" s="5">
        <v>43965</v>
      </c>
      <c r="D635" s="4" t="s">
        <v>283</v>
      </c>
      <c r="E635" s="12" t="s">
        <v>1086</v>
      </c>
      <c r="F635" s="13">
        <v>550</v>
      </c>
      <c r="G635">
        <v>575</v>
      </c>
      <c r="H635">
        <v>316250</v>
      </c>
      <c r="I635" s="10">
        <v>126500</v>
      </c>
      <c r="J635" s="15">
        <f t="shared" si="9"/>
        <v>259452250</v>
      </c>
    </row>
    <row r="636" spans="1:10">
      <c r="A636" s="4" t="s">
        <v>1106</v>
      </c>
      <c r="B636" s="4">
        <v>1128299</v>
      </c>
      <c r="C636" s="5">
        <v>43966</v>
      </c>
      <c r="D636" s="4" t="s">
        <v>283</v>
      </c>
      <c r="E636" s="12" t="s">
        <v>1087</v>
      </c>
      <c r="F636" s="13">
        <v>600</v>
      </c>
      <c r="G636">
        <v>575</v>
      </c>
      <c r="H636">
        <v>345000</v>
      </c>
      <c r="I636" s="10">
        <v>86250</v>
      </c>
      <c r="J636" s="15">
        <f t="shared" si="9"/>
        <v>259452250</v>
      </c>
    </row>
    <row r="637" spans="1:10">
      <c r="A637" s="4" t="s">
        <v>1106</v>
      </c>
      <c r="B637" s="4">
        <v>1128299</v>
      </c>
      <c r="C637" s="5">
        <v>43967</v>
      </c>
      <c r="D637" s="4" t="s">
        <v>283</v>
      </c>
      <c r="E637" s="12" t="s">
        <v>1087</v>
      </c>
      <c r="F637" s="13">
        <v>550</v>
      </c>
      <c r="G637">
        <v>425</v>
      </c>
      <c r="H637">
        <v>233750</v>
      </c>
      <c r="I637" s="10">
        <v>93500</v>
      </c>
      <c r="J637" s="15">
        <f t="shared" si="9"/>
        <v>259452250</v>
      </c>
    </row>
    <row r="638" spans="1:10">
      <c r="A638" s="4" t="s">
        <v>1106</v>
      </c>
      <c r="B638" s="4">
        <v>1128299</v>
      </c>
      <c r="C638" s="5">
        <v>43968</v>
      </c>
      <c r="D638" s="4" t="s">
        <v>283</v>
      </c>
      <c r="E638" s="12" t="s">
        <v>1087</v>
      </c>
      <c r="F638" s="13">
        <v>650.00000000000011</v>
      </c>
      <c r="G638">
        <v>400</v>
      </c>
      <c r="H638">
        <v>260000.00000000003</v>
      </c>
      <c r="I638" s="10">
        <v>91000</v>
      </c>
      <c r="J638" s="15">
        <f t="shared" si="9"/>
        <v>259452250</v>
      </c>
    </row>
    <row r="639" spans="1:10">
      <c r="A639" s="4" t="s">
        <v>1106</v>
      </c>
      <c r="B639" s="4">
        <v>1128299</v>
      </c>
      <c r="C639" s="5">
        <v>43969</v>
      </c>
      <c r="D639" s="4" t="s">
        <v>283</v>
      </c>
      <c r="E639" s="12" t="s">
        <v>1087</v>
      </c>
      <c r="F639" s="13">
        <v>750</v>
      </c>
      <c r="G639">
        <v>375</v>
      </c>
      <c r="H639">
        <v>281250</v>
      </c>
      <c r="I639" s="10">
        <v>154687.5</v>
      </c>
      <c r="J639" s="15">
        <f t="shared" si="9"/>
        <v>259452250</v>
      </c>
    </row>
    <row r="640" spans="1:10">
      <c r="A640" s="4" t="s">
        <v>1106</v>
      </c>
      <c r="B640" s="4">
        <v>1128299</v>
      </c>
      <c r="C640" s="5">
        <v>43970</v>
      </c>
      <c r="D640" s="4" t="s">
        <v>283</v>
      </c>
      <c r="E640" s="12" t="s">
        <v>1087</v>
      </c>
      <c r="F640" s="13">
        <v>800</v>
      </c>
      <c r="G640">
        <v>500</v>
      </c>
      <c r="H640">
        <v>400000</v>
      </c>
      <c r="I640" s="10">
        <v>80000</v>
      </c>
      <c r="J640" s="15">
        <f t="shared" si="9"/>
        <v>259452250</v>
      </c>
    </row>
    <row r="641" spans="1:10">
      <c r="A641" s="4" t="s">
        <v>1106</v>
      </c>
      <c r="B641" s="4">
        <v>1128299</v>
      </c>
      <c r="C641" s="5">
        <v>43971</v>
      </c>
      <c r="D641" s="4" t="s">
        <v>283</v>
      </c>
      <c r="E641" s="12" t="s">
        <v>1086</v>
      </c>
      <c r="F641" s="13">
        <v>650</v>
      </c>
      <c r="G641">
        <v>700</v>
      </c>
      <c r="H641">
        <v>455000</v>
      </c>
      <c r="I641" s="10">
        <v>182000</v>
      </c>
      <c r="J641" s="15">
        <f t="shared" si="9"/>
        <v>259452250</v>
      </c>
    </row>
    <row r="642" spans="1:10">
      <c r="A642" s="4" t="s">
        <v>1106</v>
      </c>
      <c r="B642" s="4">
        <v>1128299</v>
      </c>
      <c r="C642" s="5">
        <v>43972</v>
      </c>
      <c r="D642" s="4" t="s">
        <v>283</v>
      </c>
      <c r="E642" s="12" t="s">
        <v>1087</v>
      </c>
      <c r="F642" s="13">
        <v>700</v>
      </c>
      <c r="G642">
        <v>700</v>
      </c>
      <c r="H642">
        <v>490000</v>
      </c>
      <c r="I642" s="10">
        <v>122500</v>
      </c>
      <c r="J642" s="15">
        <f t="shared" si="9"/>
        <v>259452250</v>
      </c>
    </row>
    <row r="643" spans="1:10">
      <c r="A643" s="4" t="s">
        <v>1106</v>
      </c>
      <c r="B643" s="4">
        <v>1128299</v>
      </c>
      <c r="C643" s="5">
        <v>43973</v>
      </c>
      <c r="D643" s="4" t="s">
        <v>283</v>
      </c>
      <c r="E643" s="12" t="s">
        <v>1087</v>
      </c>
      <c r="F643" s="13">
        <v>650</v>
      </c>
      <c r="G643">
        <v>500</v>
      </c>
      <c r="H643">
        <v>325000</v>
      </c>
      <c r="I643" s="10">
        <v>130000</v>
      </c>
      <c r="J643" s="15">
        <f t="shared" si="9"/>
        <v>259452250</v>
      </c>
    </row>
    <row r="644" spans="1:10">
      <c r="A644" s="4" t="s">
        <v>1106</v>
      </c>
      <c r="B644" s="4">
        <v>1128299</v>
      </c>
      <c r="C644" s="5">
        <v>43974</v>
      </c>
      <c r="D644" s="4" t="s">
        <v>283</v>
      </c>
      <c r="E644" s="12" t="s">
        <v>1086</v>
      </c>
      <c r="F644" s="13">
        <v>650</v>
      </c>
      <c r="G644">
        <v>500</v>
      </c>
      <c r="H644">
        <v>325000</v>
      </c>
      <c r="I644" s="10">
        <v>113750</v>
      </c>
      <c r="J644" s="15">
        <f t="shared" ref="J644:J707" si="10">SUMIFS(H$3:H$2497,D$3:D$2497,D644)</f>
        <v>259452250</v>
      </c>
    </row>
    <row r="645" spans="1:10">
      <c r="A645" s="4" t="s">
        <v>1106</v>
      </c>
      <c r="B645" s="4">
        <v>1128299</v>
      </c>
      <c r="C645" s="5">
        <v>43975</v>
      </c>
      <c r="D645" s="4" t="s">
        <v>283</v>
      </c>
      <c r="E645" s="12" t="s">
        <v>1086</v>
      </c>
      <c r="F645" s="13">
        <v>750</v>
      </c>
      <c r="G645">
        <v>425</v>
      </c>
      <c r="H645">
        <v>318750</v>
      </c>
      <c r="I645" s="10">
        <v>175312.5</v>
      </c>
      <c r="J645" s="15">
        <f t="shared" si="10"/>
        <v>259452250</v>
      </c>
    </row>
    <row r="646" spans="1:10">
      <c r="A646" s="4" t="s">
        <v>1106</v>
      </c>
      <c r="B646" s="4">
        <v>1128299</v>
      </c>
      <c r="C646" s="5">
        <v>43976</v>
      </c>
      <c r="D646" s="4" t="s">
        <v>283</v>
      </c>
      <c r="E646" s="12" t="s">
        <v>1086</v>
      </c>
      <c r="F646" s="13">
        <v>800</v>
      </c>
      <c r="G646">
        <v>525</v>
      </c>
      <c r="H646">
        <v>420000</v>
      </c>
      <c r="I646" s="10">
        <v>84000</v>
      </c>
      <c r="J646" s="15">
        <f t="shared" si="10"/>
        <v>259452250</v>
      </c>
    </row>
    <row r="647" spans="1:10">
      <c r="A647" s="4" t="s">
        <v>1106</v>
      </c>
      <c r="B647" s="4">
        <v>1128299</v>
      </c>
      <c r="C647" s="5">
        <v>43977</v>
      </c>
      <c r="D647" s="4" t="s">
        <v>283</v>
      </c>
      <c r="E647" s="12" t="s">
        <v>1086</v>
      </c>
      <c r="F647" s="13">
        <v>400</v>
      </c>
      <c r="G647">
        <v>450</v>
      </c>
      <c r="H647">
        <v>180000</v>
      </c>
      <c r="I647" s="10">
        <v>54000</v>
      </c>
      <c r="J647" s="15">
        <f t="shared" si="10"/>
        <v>259452250</v>
      </c>
    </row>
    <row r="648" spans="1:10">
      <c r="A648" s="4" t="s">
        <v>1106</v>
      </c>
      <c r="B648" s="4">
        <v>1128299</v>
      </c>
      <c r="C648" s="5">
        <v>43978</v>
      </c>
      <c r="D648" s="4" t="s">
        <v>283</v>
      </c>
      <c r="E648" s="12" t="s">
        <v>1088</v>
      </c>
      <c r="F648" s="13">
        <v>500</v>
      </c>
      <c r="G648">
        <v>450</v>
      </c>
      <c r="H648">
        <v>225000</v>
      </c>
      <c r="I648" s="10">
        <v>56250</v>
      </c>
      <c r="J648" s="15">
        <f t="shared" si="10"/>
        <v>259452250</v>
      </c>
    </row>
    <row r="649" spans="1:10">
      <c r="A649" s="4" t="s">
        <v>1106</v>
      </c>
      <c r="B649" s="4">
        <v>1128299</v>
      </c>
      <c r="C649" s="5">
        <v>43979</v>
      </c>
      <c r="D649" s="4" t="s">
        <v>283</v>
      </c>
      <c r="E649" s="12" t="s">
        <v>1088</v>
      </c>
      <c r="F649" s="13">
        <v>500</v>
      </c>
      <c r="G649">
        <v>450</v>
      </c>
      <c r="H649">
        <v>225000</v>
      </c>
      <c r="I649" s="10">
        <v>56250</v>
      </c>
      <c r="J649" s="15">
        <f t="shared" si="10"/>
        <v>259452250</v>
      </c>
    </row>
    <row r="650" spans="1:10">
      <c r="A650" s="4" t="s">
        <v>1106</v>
      </c>
      <c r="B650" s="4">
        <v>1128299</v>
      </c>
      <c r="C650" s="5">
        <v>43980</v>
      </c>
      <c r="D650" s="4" t="s">
        <v>283</v>
      </c>
      <c r="E650" s="12" t="s">
        <v>1088</v>
      </c>
      <c r="F650" s="13">
        <v>500</v>
      </c>
      <c r="G650">
        <v>300</v>
      </c>
      <c r="H650">
        <v>150000</v>
      </c>
      <c r="I650" s="10">
        <v>45000</v>
      </c>
      <c r="J650" s="15">
        <f t="shared" si="10"/>
        <v>259452250</v>
      </c>
    </row>
    <row r="651" spans="1:10">
      <c r="A651" s="4" t="s">
        <v>1106</v>
      </c>
      <c r="B651" s="4">
        <v>1128299</v>
      </c>
      <c r="C651" s="5">
        <v>43981</v>
      </c>
      <c r="D651" s="4" t="s">
        <v>283</v>
      </c>
      <c r="E651" s="12" t="s">
        <v>1087</v>
      </c>
      <c r="F651" s="13">
        <v>550</v>
      </c>
      <c r="G651">
        <v>250</v>
      </c>
      <c r="H651">
        <v>137500</v>
      </c>
      <c r="I651" s="10">
        <v>34375</v>
      </c>
      <c r="J651" s="15">
        <f t="shared" si="10"/>
        <v>259452250</v>
      </c>
    </row>
    <row r="652" spans="1:10">
      <c r="A652" s="4" t="s">
        <v>1106</v>
      </c>
      <c r="B652" s="4">
        <v>1128299</v>
      </c>
      <c r="C652" s="5">
        <v>43982</v>
      </c>
      <c r="D652" s="4" t="s">
        <v>283</v>
      </c>
      <c r="E652" s="12" t="s">
        <v>1087</v>
      </c>
      <c r="F652" s="13">
        <v>500</v>
      </c>
      <c r="G652">
        <v>500</v>
      </c>
      <c r="H652">
        <v>250000</v>
      </c>
      <c r="I652" s="10">
        <v>50000</v>
      </c>
      <c r="J652" s="15">
        <f t="shared" si="10"/>
        <v>259452250</v>
      </c>
    </row>
    <row r="653" spans="1:10">
      <c r="A653" s="4" t="s">
        <v>1106</v>
      </c>
      <c r="B653" s="4">
        <v>1128299</v>
      </c>
      <c r="C653" s="5">
        <v>43983</v>
      </c>
      <c r="D653" s="4" t="s">
        <v>283</v>
      </c>
      <c r="E653" s="12" t="s">
        <v>1087</v>
      </c>
      <c r="F653" s="13">
        <v>400</v>
      </c>
      <c r="G653">
        <v>550</v>
      </c>
      <c r="H653">
        <v>220000</v>
      </c>
      <c r="I653" s="10">
        <v>66000</v>
      </c>
      <c r="J653" s="15">
        <f t="shared" si="10"/>
        <v>259452250</v>
      </c>
    </row>
    <row r="654" spans="1:10">
      <c r="A654" s="4" t="s">
        <v>1106</v>
      </c>
      <c r="B654" s="4">
        <v>1128299</v>
      </c>
      <c r="C654" s="5">
        <v>43984</v>
      </c>
      <c r="D654" s="4" t="s">
        <v>283</v>
      </c>
      <c r="E654" s="12" t="s">
        <v>1087</v>
      </c>
      <c r="F654" s="13">
        <v>500</v>
      </c>
      <c r="G654">
        <v>450</v>
      </c>
      <c r="H654">
        <v>225000</v>
      </c>
      <c r="I654" s="10">
        <v>56250</v>
      </c>
      <c r="J654" s="15">
        <f t="shared" si="10"/>
        <v>259452250</v>
      </c>
    </row>
    <row r="655" spans="1:10">
      <c r="A655" s="4" t="s">
        <v>1106</v>
      </c>
      <c r="B655" s="4">
        <v>1128299</v>
      </c>
      <c r="C655" s="5">
        <v>43985</v>
      </c>
      <c r="D655" s="4" t="s">
        <v>283</v>
      </c>
      <c r="E655" s="12" t="s">
        <v>1087</v>
      </c>
      <c r="F655" s="13">
        <v>500</v>
      </c>
      <c r="G655">
        <v>450</v>
      </c>
      <c r="H655">
        <v>225000</v>
      </c>
      <c r="I655" s="10">
        <v>56250</v>
      </c>
      <c r="J655" s="15">
        <f t="shared" si="10"/>
        <v>259452250</v>
      </c>
    </row>
    <row r="656" spans="1:10">
      <c r="A656" s="4" t="s">
        <v>1106</v>
      </c>
      <c r="B656" s="4">
        <v>1128299</v>
      </c>
      <c r="C656" s="5">
        <v>43986</v>
      </c>
      <c r="D656" s="4" t="s">
        <v>283</v>
      </c>
      <c r="E656" s="12" t="s">
        <v>1086</v>
      </c>
      <c r="F656" s="13">
        <v>500</v>
      </c>
      <c r="G656">
        <v>300</v>
      </c>
      <c r="H656">
        <v>150000</v>
      </c>
      <c r="I656" s="10">
        <v>45000</v>
      </c>
      <c r="J656" s="15">
        <f t="shared" si="10"/>
        <v>259452250</v>
      </c>
    </row>
    <row r="657" spans="1:10">
      <c r="A657" s="4" t="s">
        <v>1106</v>
      </c>
      <c r="B657" s="4">
        <v>1128299</v>
      </c>
      <c r="C657" s="5">
        <v>43987</v>
      </c>
      <c r="D657" s="4" t="s">
        <v>283</v>
      </c>
      <c r="E657" s="12" t="s">
        <v>1086</v>
      </c>
      <c r="F657" s="13">
        <v>550</v>
      </c>
      <c r="G657">
        <v>225</v>
      </c>
      <c r="H657">
        <v>123750</v>
      </c>
      <c r="I657" s="10">
        <v>30937.5</v>
      </c>
      <c r="J657" s="15">
        <f t="shared" si="10"/>
        <v>259452250</v>
      </c>
    </row>
    <row r="658" spans="1:10">
      <c r="A658" s="4" t="s">
        <v>1106</v>
      </c>
      <c r="B658" s="4">
        <v>1128299</v>
      </c>
      <c r="C658" s="5">
        <v>43988</v>
      </c>
      <c r="D658" s="4" t="s">
        <v>283</v>
      </c>
      <c r="E658" s="12" t="s">
        <v>1086</v>
      </c>
      <c r="F658" s="13">
        <v>500</v>
      </c>
      <c r="G658">
        <v>425</v>
      </c>
      <c r="H658">
        <v>212500</v>
      </c>
      <c r="I658" s="10">
        <v>42500</v>
      </c>
      <c r="J658" s="15">
        <f t="shared" si="10"/>
        <v>259452250</v>
      </c>
    </row>
    <row r="659" spans="1:10">
      <c r="A659" s="4" t="s">
        <v>1106</v>
      </c>
      <c r="B659" s="4">
        <v>1128299</v>
      </c>
      <c r="C659" s="5">
        <v>43989</v>
      </c>
      <c r="D659" s="4" t="s">
        <v>283</v>
      </c>
      <c r="E659" s="12" t="s">
        <v>1087</v>
      </c>
      <c r="F659" s="13">
        <v>500</v>
      </c>
      <c r="G659">
        <v>575</v>
      </c>
      <c r="H659">
        <v>287500</v>
      </c>
      <c r="I659" s="10">
        <v>86250</v>
      </c>
      <c r="J659" s="15">
        <f t="shared" si="10"/>
        <v>259452250</v>
      </c>
    </row>
    <row r="660" spans="1:10">
      <c r="A660" s="4" t="s">
        <v>1106</v>
      </c>
      <c r="B660" s="4">
        <v>1128299</v>
      </c>
      <c r="C660" s="5">
        <v>43990</v>
      </c>
      <c r="D660" s="4" t="s">
        <v>283</v>
      </c>
      <c r="E660" s="12" t="s">
        <v>1087</v>
      </c>
      <c r="F660" s="13">
        <v>600</v>
      </c>
      <c r="G660">
        <v>425</v>
      </c>
      <c r="H660">
        <v>255000</v>
      </c>
      <c r="I660" s="10">
        <v>63750</v>
      </c>
      <c r="J660" s="15">
        <f t="shared" si="10"/>
        <v>259452250</v>
      </c>
    </row>
    <row r="661" spans="1:10">
      <c r="A661" s="4" t="s">
        <v>1106</v>
      </c>
      <c r="B661" s="4">
        <v>1128299</v>
      </c>
      <c r="C661" s="5">
        <v>43991</v>
      </c>
      <c r="D661" s="4" t="s">
        <v>283</v>
      </c>
      <c r="E661" s="12" t="s">
        <v>1087</v>
      </c>
      <c r="F661" s="13">
        <v>650</v>
      </c>
      <c r="G661">
        <v>425</v>
      </c>
      <c r="H661">
        <v>276250</v>
      </c>
      <c r="I661" s="10">
        <v>69062.5</v>
      </c>
      <c r="J661" s="15">
        <f t="shared" si="10"/>
        <v>259452250</v>
      </c>
    </row>
    <row r="662" spans="1:10">
      <c r="A662" s="4" t="s">
        <v>1106</v>
      </c>
      <c r="B662" s="4">
        <v>1128299</v>
      </c>
      <c r="C662" s="5">
        <v>43992</v>
      </c>
      <c r="D662" s="4" t="s">
        <v>283</v>
      </c>
      <c r="E662" s="12" t="s">
        <v>1087</v>
      </c>
      <c r="F662" s="13">
        <v>650</v>
      </c>
      <c r="G662">
        <v>325</v>
      </c>
      <c r="H662">
        <v>211250</v>
      </c>
      <c r="I662" s="10">
        <v>63375</v>
      </c>
      <c r="J662" s="15">
        <f t="shared" si="10"/>
        <v>259452250</v>
      </c>
    </row>
    <row r="663" spans="1:10">
      <c r="A663" s="4" t="s">
        <v>1106</v>
      </c>
      <c r="B663" s="4">
        <v>1128299</v>
      </c>
      <c r="C663" s="5">
        <v>43993</v>
      </c>
      <c r="D663" s="4" t="s">
        <v>283</v>
      </c>
      <c r="E663" s="12" t="s">
        <v>1086</v>
      </c>
      <c r="F663" s="13">
        <v>700</v>
      </c>
      <c r="G663">
        <v>175</v>
      </c>
      <c r="H663">
        <v>122500</v>
      </c>
      <c r="I663" s="10">
        <v>30625</v>
      </c>
      <c r="J663" s="15">
        <f t="shared" si="10"/>
        <v>259452250</v>
      </c>
    </row>
    <row r="664" spans="1:10">
      <c r="A664" s="4" t="s">
        <v>1106</v>
      </c>
      <c r="B664" s="4">
        <v>1128299</v>
      </c>
      <c r="C664" s="5">
        <v>43994</v>
      </c>
      <c r="D664" s="4" t="s">
        <v>283</v>
      </c>
      <c r="E664" s="12" t="s">
        <v>1086</v>
      </c>
      <c r="F664" s="13">
        <v>650</v>
      </c>
      <c r="G664">
        <v>375</v>
      </c>
      <c r="H664">
        <v>243750</v>
      </c>
      <c r="I664" s="10">
        <v>48750</v>
      </c>
      <c r="J664" s="15">
        <f t="shared" si="10"/>
        <v>259452250</v>
      </c>
    </row>
    <row r="665" spans="1:10">
      <c r="A665" s="4" t="s">
        <v>1106</v>
      </c>
      <c r="B665" s="4">
        <v>1128299</v>
      </c>
      <c r="C665" s="5">
        <v>43995</v>
      </c>
      <c r="D665" s="4" t="s">
        <v>283</v>
      </c>
      <c r="E665" s="12" t="s">
        <v>1086</v>
      </c>
      <c r="F665" s="13">
        <v>700</v>
      </c>
      <c r="G665">
        <v>550</v>
      </c>
      <c r="H665">
        <v>385000</v>
      </c>
      <c r="I665" s="10">
        <v>115500</v>
      </c>
      <c r="J665" s="15">
        <f t="shared" si="10"/>
        <v>259452250</v>
      </c>
    </row>
    <row r="666" spans="1:10">
      <c r="A666" s="4" t="s">
        <v>1106</v>
      </c>
      <c r="B666" s="4">
        <v>1128299</v>
      </c>
      <c r="C666" s="5">
        <v>43996</v>
      </c>
      <c r="D666" s="4" t="s">
        <v>283</v>
      </c>
      <c r="E666" s="12" t="s">
        <v>1086</v>
      </c>
      <c r="F666" s="13">
        <v>750</v>
      </c>
      <c r="G666">
        <v>350</v>
      </c>
      <c r="H666">
        <v>262500</v>
      </c>
      <c r="I666" s="10">
        <v>65625</v>
      </c>
      <c r="J666" s="15">
        <f t="shared" si="10"/>
        <v>259452250</v>
      </c>
    </row>
    <row r="667" spans="1:10">
      <c r="A667" s="4" t="s">
        <v>1106</v>
      </c>
      <c r="B667" s="4">
        <v>1128299</v>
      </c>
      <c r="C667" s="5">
        <v>43997</v>
      </c>
      <c r="D667" s="4" t="s">
        <v>283</v>
      </c>
      <c r="E667" s="12" t="s">
        <v>1087</v>
      </c>
      <c r="F667" s="13">
        <v>750</v>
      </c>
      <c r="G667">
        <v>400</v>
      </c>
      <c r="H667">
        <v>300000</v>
      </c>
      <c r="I667" s="10">
        <v>75000</v>
      </c>
      <c r="J667" s="15">
        <f t="shared" si="10"/>
        <v>259452250</v>
      </c>
    </row>
    <row r="668" spans="1:10">
      <c r="A668" s="4" t="s">
        <v>1106</v>
      </c>
      <c r="B668" s="4">
        <v>1128299</v>
      </c>
      <c r="C668" s="5">
        <v>43998</v>
      </c>
      <c r="D668" s="4" t="s">
        <v>283</v>
      </c>
      <c r="E668" s="12" t="s">
        <v>1087</v>
      </c>
      <c r="F668" s="13">
        <v>600</v>
      </c>
      <c r="G668">
        <v>300</v>
      </c>
      <c r="H668">
        <v>180000</v>
      </c>
      <c r="I668" s="10">
        <v>54000</v>
      </c>
      <c r="J668" s="15">
        <f t="shared" si="10"/>
        <v>259452250</v>
      </c>
    </row>
    <row r="669" spans="1:10">
      <c r="A669" s="4" t="s">
        <v>1106</v>
      </c>
      <c r="B669" s="4">
        <v>1128299</v>
      </c>
      <c r="C669" s="5">
        <v>43999</v>
      </c>
      <c r="D669" s="4" t="s">
        <v>283</v>
      </c>
      <c r="E669" s="12" t="s">
        <v>1087</v>
      </c>
      <c r="F669" s="13">
        <v>650</v>
      </c>
      <c r="G669">
        <v>200</v>
      </c>
      <c r="H669">
        <v>130000</v>
      </c>
      <c r="I669" s="10">
        <v>32500</v>
      </c>
      <c r="J669" s="15">
        <f t="shared" si="10"/>
        <v>259452250</v>
      </c>
    </row>
    <row r="670" spans="1:10">
      <c r="A670" s="4" t="s">
        <v>1106</v>
      </c>
      <c r="B670" s="4">
        <v>1128299</v>
      </c>
      <c r="C670" s="5">
        <v>44000</v>
      </c>
      <c r="D670" s="4" t="s">
        <v>283</v>
      </c>
      <c r="E670" s="12" t="s">
        <v>1087</v>
      </c>
      <c r="F670" s="13">
        <v>800</v>
      </c>
      <c r="G670">
        <v>350</v>
      </c>
      <c r="H670">
        <v>280000</v>
      </c>
      <c r="I670" s="10">
        <v>56000</v>
      </c>
      <c r="J670" s="15">
        <f t="shared" si="10"/>
        <v>259452250</v>
      </c>
    </row>
    <row r="671" spans="1:10">
      <c r="A671" s="4" t="s">
        <v>1106</v>
      </c>
      <c r="B671" s="4">
        <v>1128299</v>
      </c>
      <c r="C671" s="5">
        <v>44001</v>
      </c>
      <c r="D671" s="4" t="s">
        <v>283</v>
      </c>
      <c r="E671" s="12" t="s">
        <v>1087</v>
      </c>
      <c r="F671" s="13">
        <v>600</v>
      </c>
      <c r="G671">
        <v>550</v>
      </c>
      <c r="H671">
        <v>330000</v>
      </c>
      <c r="I671" s="10">
        <v>99000</v>
      </c>
      <c r="J671" s="15">
        <f t="shared" si="10"/>
        <v>259452250</v>
      </c>
    </row>
    <row r="672" spans="1:10">
      <c r="A672" s="4" t="s">
        <v>1106</v>
      </c>
      <c r="B672" s="4">
        <v>1128299</v>
      </c>
      <c r="C672" s="5">
        <v>44002</v>
      </c>
      <c r="D672" s="4" t="s">
        <v>283</v>
      </c>
      <c r="E672" s="12" t="s">
        <v>1086</v>
      </c>
      <c r="F672" s="13">
        <v>650</v>
      </c>
      <c r="G672">
        <v>400</v>
      </c>
      <c r="H672">
        <v>260000</v>
      </c>
      <c r="I672" s="10">
        <v>65000</v>
      </c>
      <c r="J672" s="15">
        <f t="shared" si="10"/>
        <v>259452250</v>
      </c>
    </row>
    <row r="673" spans="1:10">
      <c r="A673" s="4" t="s">
        <v>1106</v>
      </c>
      <c r="B673" s="4">
        <v>1128299</v>
      </c>
      <c r="C673" s="5">
        <v>44003</v>
      </c>
      <c r="D673" s="4" t="s">
        <v>283</v>
      </c>
      <c r="E673" s="12" t="s">
        <v>1087</v>
      </c>
      <c r="F673" s="13">
        <v>650</v>
      </c>
      <c r="G673">
        <v>400</v>
      </c>
      <c r="H673">
        <v>260000</v>
      </c>
      <c r="I673" s="10">
        <v>65000</v>
      </c>
      <c r="J673" s="15">
        <f t="shared" si="10"/>
        <v>259452250</v>
      </c>
    </row>
    <row r="674" spans="1:10">
      <c r="A674" s="4" t="s">
        <v>1106</v>
      </c>
      <c r="B674" s="4">
        <v>1128299</v>
      </c>
      <c r="C674" s="5">
        <v>44004</v>
      </c>
      <c r="D674" s="4" t="s">
        <v>283</v>
      </c>
      <c r="E674" s="12" t="s">
        <v>1086</v>
      </c>
      <c r="F674" s="13">
        <v>600</v>
      </c>
      <c r="G674">
        <v>300</v>
      </c>
      <c r="H674">
        <v>180000</v>
      </c>
      <c r="I674" s="10">
        <v>54000</v>
      </c>
      <c r="J674" s="15">
        <f t="shared" si="10"/>
        <v>259452250</v>
      </c>
    </row>
    <row r="675" spans="1:10">
      <c r="A675" s="4" t="s">
        <v>1106</v>
      </c>
      <c r="B675" s="4">
        <v>1128299</v>
      </c>
      <c r="C675" s="5">
        <v>44005</v>
      </c>
      <c r="D675" s="4" t="s">
        <v>283</v>
      </c>
      <c r="E675" s="12" t="s">
        <v>1087</v>
      </c>
      <c r="F675" s="13">
        <v>650</v>
      </c>
      <c r="G675">
        <v>200</v>
      </c>
      <c r="H675">
        <v>130000</v>
      </c>
      <c r="I675" s="10">
        <v>32500</v>
      </c>
      <c r="J675" s="15">
        <f t="shared" si="10"/>
        <v>259452250</v>
      </c>
    </row>
    <row r="676" spans="1:10">
      <c r="A676" s="4" t="s">
        <v>1106</v>
      </c>
      <c r="B676" s="4">
        <v>1128299</v>
      </c>
      <c r="C676" s="5">
        <v>44006</v>
      </c>
      <c r="D676" s="4" t="s">
        <v>283</v>
      </c>
      <c r="E676" s="12" t="s">
        <v>1086</v>
      </c>
      <c r="F676" s="13">
        <v>800</v>
      </c>
      <c r="G676">
        <v>500</v>
      </c>
      <c r="H676">
        <v>400000</v>
      </c>
      <c r="I676" s="10">
        <v>80000</v>
      </c>
      <c r="J676" s="15">
        <f t="shared" si="10"/>
        <v>259452250</v>
      </c>
    </row>
    <row r="677" spans="1:10">
      <c r="A677" s="4" t="s">
        <v>1106</v>
      </c>
      <c r="B677" s="4">
        <v>1128299</v>
      </c>
      <c r="C677" s="5">
        <v>44007</v>
      </c>
      <c r="D677" s="4" t="s">
        <v>283</v>
      </c>
      <c r="E677" s="12" t="s">
        <v>1087</v>
      </c>
      <c r="F677" s="13">
        <v>750</v>
      </c>
      <c r="G677">
        <v>750</v>
      </c>
      <c r="H677">
        <v>562500</v>
      </c>
      <c r="I677" s="10">
        <v>168750</v>
      </c>
      <c r="J677" s="15">
        <f t="shared" si="10"/>
        <v>259452250</v>
      </c>
    </row>
    <row r="678" spans="1:10">
      <c r="A678" s="4" t="s">
        <v>1106</v>
      </c>
      <c r="B678" s="4">
        <v>1128299</v>
      </c>
      <c r="C678" s="5">
        <v>44008</v>
      </c>
      <c r="D678" s="4" t="s">
        <v>283</v>
      </c>
      <c r="E678" s="12" t="s">
        <v>1089</v>
      </c>
      <c r="F678" s="13">
        <v>800</v>
      </c>
      <c r="G678">
        <v>625</v>
      </c>
      <c r="H678">
        <v>500000</v>
      </c>
      <c r="I678" s="10">
        <v>125000</v>
      </c>
      <c r="J678" s="15">
        <f t="shared" si="10"/>
        <v>259452250</v>
      </c>
    </row>
    <row r="679" spans="1:10">
      <c r="A679" s="4" t="s">
        <v>1106</v>
      </c>
      <c r="B679" s="4">
        <v>1128299</v>
      </c>
      <c r="C679" s="5">
        <v>44009</v>
      </c>
      <c r="D679" s="4" t="s">
        <v>283</v>
      </c>
      <c r="E679" s="12" t="s">
        <v>1087</v>
      </c>
      <c r="F679" s="13">
        <v>800</v>
      </c>
      <c r="G679">
        <v>625</v>
      </c>
      <c r="H679">
        <v>500000</v>
      </c>
      <c r="I679" s="10">
        <v>125000</v>
      </c>
      <c r="J679" s="15">
        <f t="shared" si="10"/>
        <v>259452250</v>
      </c>
    </row>
    <row r="680" spans="1:10">
      <c r="A680" s="4" t="s">
        <v>1106</v>
      </c>
      <c r="B680" s="4">
        <v>1128299</v>
      </c>
      <c r="C680" s="5">
        <v>44010</v>
      </c>
      <c r="D680" s="4" t="s">
        <v>283</v>
      </c>
      <c r="E680" s="12" t="s">
        <v>1088</v>
      </c>
      <c r="F680" s="13">
        <v>800</v>
      </c>
      <c r="G680">
        <v>500</v>
      </c>
      <c r="H680">
        <v>400000</v>
      </c>
      <c r="I680" s="10">
        <v>120000</v>
      </c>
      <c r="J680" s="15">
        <f t="shared" si="10"/>
        <v>259452250</v>
      </c>
    </row>
    <row r="681" spans="1:10">
      <c r="A681" s="4" t="s">
        <v>1106</v>
      </c>
      <c r="B681" s="4">
        <v>1128299</v>
      </c>
      <c r="C681" s="5">
        <v>44011</v>
      </c>
      <c r="D681" s="4" t="s">
        <v>283</v>
      </c>
      <c r="E681" s="12" t="s">
        <v>1088</v>
      </c>
      <c r="F681" s="13">
        <v>850</v>
      </c>
      <c r="G681">
        <v>375</v>
      </c>
      <c r="H681">
        <v>318750</v>
      </c>
      <c r="I681" s="10">
        <v>79687.5</v>
      </c>
      <c r="J681" s="15">
        <f t="shared" si="10"/>
        <v>259452250</v>
      </c>
    </row>
    <row r="682" spans="1:10">
      <c r="A682" s="4" t="s">
        <v>1106</v>
      </c>
      <c r="B682" s="4">
        <v>1128299</v>
      </c>
      <c r="C682" s="5">
        <v>44012</v>
      </c>
      <c r="D682" s="4" t="s">
        <v>283</v>
      </c>
      <c r="E682" s="12" t="s">
        <v>1086</v>
      </c>
      <c r="F682" s="13">
        <v>1000</v>
      </c>
      <c r="G682">
        <v>675</v>
      </c>
      <c r="H682">
        <v>675000</v>
      </c>
      <c r="I682" s="10">
        <v>135000</v>
      </c>
      <c r="J682" s="15">
        <f t="shared" si="10"/>
        <v>259452250</v>
      </c>
    </row>
    <row r="683" spans="1:10">
      <c r="A683" s="4" t="s">
        <v>1106</v>
      </c>
      <c r="B683" s="4">
        <v>1128299</v>
      </c>
      <c r="C683" s="5">
        <v>44013</v>
      </c>
      <c r="D683" s="4" t="s">
        <v>283</v>
      </c>
      <c r="E683" s="12" t="s">
        <v>1086</v>
      </c>
      <c r="F683" s="13">
        <v>800</v>
      </c>
      <c r="G683">
        <v>825</v>
      </c>
      <c r="H683">
        <v>660000</v>
      </c>
      <c r="I683" s="10">
        <v>198000</v>
      </c>
      <c r="J683" s="15">
        <f t="shared" si="10"/>
        <v>259452250</v>
      </c>
    </row>
    <row r="684" spans="1:10">
      <c r="A684" s="4" t="s">
        <v>1106</v>
      </c>
      <c r="B684" s="4">
        <v>1128299</v>
      </c>
      <c r="C684" s="5">
        <v>44014</v>
      </c>
      <c r="D684" s="4" t="s">
        <v>283</v>
      </c>
      <c r="E684" s="12" t="s">
        <v>1088</v>
      </c>
      <c r="F684" s="13">
        <v>850</v>
      </c>
      <c r="G684">
        <v>675</v>
      </c>
      <c r="H684">
        <v>573750</v>
      </c>
      <c r="I684" s="10">
        <v>143437.5</v>
      </c>
      <c r="J684" s="15">
        <f t="shared" si="10"/>
        <v>259452250</v>
      </c>
    </row>
    <row r="685" spans="1:10">
      <c r="A685" s="4" t="s">
        <v>1106</v>
      </c>
      <c r="B685" s="4">
        <v>1128299</v>
      </c>
      <c r="C685" s="5">
        <v>44015</v>
      </c>
      <c r="D685" s="4" t="s">
        <v>283</v>
      </c>
      <c r="E685" s="12" t="s">
        <v>1086</v>
      </c>
      <c r="F685" s="13">
        <v>850</v>
      </c>
      <c r="G685">
        <v>625</v>
      </c>
      <c r="H685">
        <v>531250</v>
      </c>
      <c r="I685" s="10">
        <v>132812.5</v>
      </c>
      <c r="J685" s="15">
        <f t="shared" si="10"/>
        <v>259452250</v>
      </c>
    </row>
    <row r="686" spans="1:10">
      <c r="A686" s="4" t="s">
        <v>1106</v>
      </c>
      <c r="B686" s="4">
        <v>1128299</v>
      </c>
      <c r="C686" s="5">
        <v>44016</v>
      </c>
      <c r="D686" s="4" t="s">
        <v>283</v>
      </c>
      <c r="E686" s="12" t="s">
        <v>1086</v>
      </c>
      <c r="F686" s="13">
        <v>800</v>
      </c>
      <c r="G686">
        <v>525</v>
      </c>
      <c r="H686">
        <v>420000</v>
      </c>
      <c r="I686" s="10">
        <v>126000</v>
      </c>
      <c r="J686" s="15">
        <f t="shared" si="10"/>
        <v>259452250</v>
      </c>
    </row>
    <row r="687" spans="1:10">
      <c r="A687" s="4" t="s">
        <v>1106</v>
      </c>
      <c r="B687" s="4">
        <v>1128299</v>
      </c>
      <c r="C687" s="5">
        <v>44017</v>
      </c>
      <c r="D687" s="4" t="s">
        <v>283</v>
      </c>
      <c r="E687" s="12" t="s">
        <v>1087</v>
      </c>
      <c r="F687" s="13">
        <v>850</v>
      </c>
      <c r="G687">
        <v>575</v>
      </c>
      <c r="H687">
        <v>488750</v>
      </c>
      <c r="I687" s="10">
        <v>122187.5</v>
      </c>
      <c r="J687" s="15">
        <f t="shared" si="10"/>
        <v>259452250</v>
      </c>
    </row>
    <row r="688" spans="1:10">
      <c r="A688" s="4" t="s">
        <v>1106</v>
      </c>
      <c r="B688" s="4">
        <v>1128299</v>
      </c>
      <c r="C688" s="5">
        <v>44018</v>
      </c>
      <c r="D688" s="4" t="s">
        <v>283</v>
      </c>
      <c r="E688" s="12" t="s">
        <v>1087</v>
      </c>
      <c r="F688" s="13">
        <v>1000</v>
      </c>
      <c r="G688">
        <v>575</v>
      </c>
      <c r="H688">
        <v>575000</v>
      </c>
      <c r="I688" s="10">
        <v>115000</v>
      </c>
      <c r="J688" s="15">
        <f t="shared" si="10"/>
        <v>259452250</v>
      </c>
    </row>
    <row r="689" spans="1:10">
      <c r="A689" s="4" t="s">
        <v>1106</v>
      </c>
      <c r="B689" s="4">
        <v>1128299</v>
      </c>
      <c r="C689" s="5">
        <v>44019</v>
      </c>
      <c r="D689" s="4" t="s">
        <v>283</v>
      </c>
      <c r="E689" s="12" t="s">
        <v>1086</v>
      </c>
      <c r="F689" s="13">
        <v>850</v>
      </c>
      <c r="G689">
        <v>775</v>
      </c>
      <c r="H689">
        <v>658750</v>
      </c>
      <c r="I689" s="10">
        <v>197625</v>
      </c>
      <c r="J689" s="15">
        <f t="shared" si="10"/>
        <v>259452250</v>
      </c>
    </row>
    <row r="690" spans="1:10">
      <c r="A690" s="4" t="s">
        <v>1106</v>
      </c>
      <c r="B690" s="4">
        <v>1128299</v>
      </c>
      <c r="C690" s="5">
        <v>44020</v>
      </c>
      <c r="D690" s="4" t="s">
        <v>283</v>
      </c>
      <c r="E690" s="12" t="s">
        <v>1087</v>
      </c>
      <c r="F690" s="13">
        <v>800</v>
      </c>
      <c r="G690">
        <v>750</v>
      </c>
      <c r="H690">
        <v>600000</v>
      </c>
      <c r="I690" s="10">
        <v>150000</v>
      </c>
      <c r="J690" s="15">
        <f t="shared" si="10"/>
        <v>259452250</v>
      </c>
    </row>
    <row r="691" spans="1:10">
      <c r="A691" s="4" t="s">
        <v>1106</v>
      </c>
      <c r="B691" s="4">
        <v>1128299</v>
      </c>
      <c r="C691" s="5">
        <v>44021</v>
      </c>
      <c r="D691" s="4" t="s">
        <v>283</v>
      </c>
      <c r="E691" s="12" t="s">
        <v>1086</v>
      </c>
      <c r="F691" s="13">
        <v>750</v>
      </c>
      <c r="G691">
        <v>625</v>
      </c>
      <c r="H691">
        <v>468750</v>
      </c>
      <c r="I691" s="10">
        <v>117187.5</v>
      </c>
      <c r="J691" s="15">
        <f t="shared" si="10"/>
        <v>259452250</v>
      </c>
    </row>
    <row r="692" spans="1:10">
      <c r="A692" s="4" t="s">
        <v>1106</v>
      </c>
      <c r="B692" s="4">
        <v>1128299</v>
      </c>
      <c r="C692" s="5">
        <v>44022</v>
      </c>
      <c r="D692" s="4" t="s">
        <v>283</v>
      </c>
      <c r="E692" s="12" t="s">
        <v>1087</v>
      </c>
      <c r="F692" s="13">
        <v>750</v>
      </c>
      <c r="G692">
        <v>575</v>
      </c>
      <c r="H692">
        <v>431250</v>
      </c>
      <c r="I692" s="10">
        <v>129375</v>
      </c>
      <c r="J692" s="15">
        <f t="shared" si="10"/>
        <v>259452250</v>
      </c>
    </row>
    <row r="693" spans="1:10">
      <c r="A693" s="4" t="s">
        <v>1106</v>
      </c>
      <c r="B693" s="4">
        <v>1128299</v>
      </c>
      <c r="C693" s="5">
        <v>44023</v>
      </c>
      <c r="D693" s="4" t="s">
        <v>283</v>
      </c>
      <c r="E693" s="12" t="s">
        <v>1087</v>
      </c>
      <c r="F693" s="13">
        <v>750</v>
      </c>
      <c r="G693">
        <v>575</v>
      </c>
      <c r="H693">
        <v>431250</v>
      </c>
      <c r="I693" s="10">
        <v>107812.5</v>
      </c>
      <c r="J693" s="15">
        <f t="shared" si="10"/>
        <v>259452250</v>
      </c>
    </row>
    <row r="694" spans="1:10">
      <c r="A694" s="4" t="s">
        <v>1106</v>
      </c>
      <c r="B694" s="4">
        <v>1128299</v>
      </c>
      <c r="C694" s="5">
        <v>44024</v>
      </c>
      <c r="D694" s="4" t="s">
        <v>283</v>
      </c>
      <c r="E694" s="12" t="s">
        <v>1087</v>
      </c>
      <c r="F694" s="13">
        <v>800</v>
      </c>
      <c r="G694">
        <v>400</v>
      </c>
      <c r="H694">
        <v>320000</v>
      </c>
      <c r="I694" s="10">
        <v>64000</v>
      </c>
      <c r="J694" s="15">
        <f t="shared" si="10"/>
        <v>259452250</v>
      </c>
    </row>
    <row r="695" spans="1:10">
      <c r="A695" s="4" t="s">
        <v>1106</v>
      </c>
      <c r="B695" s="4">
        <v>1128299</v>
      </c>
      <c r="C695" s="5">
        <v>44025</v>
      </c>
      <c r="D695" s="4" t="s">
        <v>283</v>
      </c>
      <c r="E695" s="12" t="s">
        <v>1087</v>
      </c>
      <c r="F695" s="13">
        <v>700</v>
      </c>
      <c r="G695">
        <v>600</v>
      </c>
      <c r="H695">
        <v>420000</v>
      </c>
      <c r="I695" s="10">
        <v>126000</v>
      </c>
      <c r="J695" s="15">
        <f t="shared" si="10"/>
        <v>259452250</v>
      </c>
    </row>
    <row r="696" spans="1:10">
      <c r="A696" s="4" t="s">
        <v>1106</v>
      </c>
      <c r="B696" s="4">
        <v>1128299</v>
      </c>
      <c r="C696" s="5">
        <v>44026</v>
      </c>
      <c r="D696" s="4" t="s">
        <v>283</v>
      </c>
      <c r="E696" s="12" t="s">
        <v>1087</v>
      </c>
      <c r="F696" s="13">
        <v>750</v>
      </c>
      <c r="G696">
        <v>600</v>
      </c>
      <c r="H696">
        <v>450000</v>
      </c>
      <c r="I696" s="10">
        <v>112500</v>
      </c>
      <c r="J696" s="15">
        <f t="shared" si="10"/>
        <v>259452250</v>
      </c>
    </row>
    <row r="697" spans="1:10">
      <c r="A697" s="4" t="s">
        <v>1106</v>
      </c>
      <c r="B697" s="4">
        <v>1128299</v>
      </c>
      <c r="C697" s="5">
        <v>44027</v>
      </c>
      <c r="D697" s="4" t="s">
        <v>283</v>
      </c>
      <c r="E697" s="12" t="s">
        <v>1086</v>
      </c>
      <c r="F697" s="13">
        <v>700</v>
      </c>
      <c r="G697">
        <v>450</v>
      </c>
      <c r="H697">
        <v>315000</v>
      </c>
      <c r="I697" s="10">
        <v>78750</v>
      </c>
      <c r="J697" s="15">
        <f t="shared" si="10"/>
        <v>259452250</v>
      </c>
    </row>
    <row r="698" spans="1:10">
      <c r="A698" s="4" t="s">
        <v>1106</v>
      </c>
      <c r="B698" s="4">
        <v>1128299</v>
      </c>
      <c r="C698" s="5">
        <v>44028</v>
      </c>
      <c r="D698" s="4" t="s">
        <v>283</v>
      </c>
      <c r="E698" s="12" t="s">
        <v>1086</v>
      </c>
      <c r="F698" s="13">
        <v>700</v>
      </c>
      <c r="G698">
        <v>400</v>
      </c>
      <c r="H698">
        <v>280000</v>
      </c>
      <c r="I698" s="10">
        <v>84000</v>
      </c>
      <c r="J698" s="15">
        <f t="shared" si="10"/>
        <v>259452250</v>
      </c>
    </row>
    <row r="699" spans="1:10">
      <c r="A699" s="4" t="s">
        <v>1106</v>
      </c>
      <c r="B699" s="4">
        <v>1128299</v>
      </c>
      <c r="C699" s="5">
        <v>44029</v>
      </c>
      <c r="D699" s="4" t="s">
        <v>283</v>
      </c>
      <c r="E699" s="12" t="s">
        <v>1087</v>
      </c>
      <c r="F699" s="13">
        <v>800</v>
      </c>
      <c r="G699">
        <v>425</v>
      </c>
      <c r="H699">
        <v>340000</v>
      </c>
      <c r="I699" s="10">
        <v>85000</v>
      </c>
      <c r="J699" s="15">
        <f t="shared" si="10"/>
        <v>259452250</v>
      </c>
    </row>
    <row r="700" spans="1:10">
      <c r="A700" s="4" t="s">
        <v>1106</v>
      </c>
      <c r="B700" s="4">
        <v>1128299</v>
      </c>
      <c r="C700" s="5">
        <v>44030</v>
      </c>
      <c r="D700" s="4" t="s">
        <v>283</v>
      </c>
      <c r="E700" s="12" t="s">
        <v>1087</v>
      </c>
      <c r="F700" s="13">
        <v>650</v>
      </c>
      <c r="G700">
        <v>450</v>
      </c>
      <c r="H700">
        <v>292500</v>
      </c>
      <c r="I700" s="10">
        <v>58500</v>
      </c>
      <c r="J700" s="15">
        <f t="shared" si="10"/>
        <v>259452250</v>
      </c>
    </row>
    <row r="701" spans="1:10">
      <c r="A701" s="4" t="s">
        <v>1106</v>
      </c>
      <c r="B701" s="4">
        <v>1128299</v>
      </c>
      <c r="C701" s="5">
        <v>44031</v>
      </c>
      <c r="D701" s="4" t="s">
        <v>283</v>
      </c>
      <c r="E701" s="12" t="s">
        <v>1087</v>
      </c>
      <c r="F701" s="13">
        <v>600</v>
      </c>
      <c r="G701">
        <v>550</v>
      </c>
      <c r="H701">
        <v>330000</v>
      </c>
      <c r="I701" s="10">
        <v>99000</v>
      </c>
      <c r="J701" s="15">
        <f t="shared" si="10"/>
        <v>259452250</v>
      </c>
    </row>
    <row r="702" spans="1:10">
      <c r="A702" s="4" t="s">
        <v>1106</v>
      </c>
      <c r="B702" s="4">
        <v>1128299</v>
      </c>
      <c r="C702" s="5">
        <v>44032</v>
      </c>
      <c r="D702" s="4" t="s">
        <v>283</v>
      </c>
      <c r="E702" s="12" t="s">
        <v>1086</v>
      </c>
      <c r="F702" s="13">
        <v>650</v>
      </c>
      <c r="G702">
        <v>550</v>
      </c>
      <c r="H702">
        <v>357500</v>
      </c>
      <c r="I702" s="10">
        <v>89375</v>
      </c>
      <c r="J702" s="15">
        <f t="shared" si="10"/>
        <v>259452250</v>
      </c>
    </row>
    <row r="703" spans="1:10">
      <c r="A703" s="4" t="s">
        <v>1106</v>
      </c>
      <c r="B703" s="4">
        <v>1128299</v>
      </c>
      <c r="C703" s="5">
        <v>44033</v>
      </c>
      <c r="D703" s="4" t="s">
        <v>283</v>
      </c>
      <c r="E703" s="12" t="s">
        <v>1087</v>
      </c>
      <c r="F703" s="13">
        <v>600</v>
      </c>
      <c r="G703">
        <v>375</v>
      </c>
      <c r="H703">
        <v>225000</v>
      </c>
      <c r="I703" s="10">
        <v>56250</v>
      </c>
      <c r="J703" s="15">
        <f t="shared" si="10"/>
        <v>259452250</v>
      </c>
    </row>
    <row r="704" spans="1:10">
      <c r="A704" s="4" t="s">
        <v>1106</v>
      </c>
      <c r="B704" s="4">
        <v>1128299</v>
      </c>
      <c r="C704" s="5">
        <v>44034</v>
      </c>
      <c r="D704" s="4" t="s">
        <v>283</v>
      </c>
      <c r="E704" s="12" t="s">
        <v>1086</v>
      </c>
      <c r="F704" s="13">
        <v>600</v>
      </c>
      <c r="G704">
        <v>350</v>
      </c>
      <c r="H704">
        <v>210000</v>
      </c>
      <c r="I704" s="10">
        <v>63000</v>
      </c>
      <c r="J704" s="15">
        <f t="shared" si="10"/>
        <v>259452250</v>
      </c>
    </row>
    <row r="705" spans="1:10">
      <c r="A705" s="4" t="s">
        <v>1106</v>
      </c>
      <c r="B705" s="4">
        <v>1128299</v>
      </c>
      <c r="C705" s="5">
        <v>44035</v>
      </c>
      <c r="D705" s="4" t="s">
        <v>283</v>
      </c>
      <c r="E705" s="12" t="s">
        <v>1086</v>
      </c>
      <c r="F705" s="13">
        <v>700</v>
      </c>
      <c r="G705">
        <v>325</v>
      </c>
      <c r="H705">
        <v>227500</v>
      </c>
      <c r="I705" s="10">
        <v>56875</v>
      </c>
      <c r="J705" s="15">
        <f t="shared" si="10"/>
        <v>259452250</v>
      </c>
    </row>
    <row r="706" spans="1:10">
      <c r="A706" s="4" t="s">
        <v>1106</v>
      </c>
      <c r="B706" s="4">
        <v>1128299</v>
      </c>
      <c r="C706" s="5">
        <v>44036</v>
      </c>
      <c r="D706" s="4" t="s">
        <v>283</v>
      </c>
      <c r="E706" s="12" t="s">
        <v>1087</v>
      </c>
      <c r="F706" s="13">
        <v>750</v>
      </c>
      <c r="G706">
        <v>375</v>
      </c>
      <c r="H706">
        <v>281250</v>
      </c>
      <c r="I706" s="10">
        <v>56250</v>
      </c>
      <c r="J706" s="15">
        <f t="shared" si="10"/>
        <v>259452250</v>
      </c>
    </row>
    <row r="707" spans="1:10">
      <c r="A707" s="4" t="s">
        <v>1106</v>
      </c>
      <c r="B707" s="4">
        <v>1128299</v>
      </c>
      <c r="C707" s="5">
        <v>44037</v>
      </c>
      <c r="D707" s="4" t="s">
        <v>283</v>
      </c>
      <c r="E707" s="12" t="s">
        <v>1087</v>
      </c>
      <c r="F707" s="13">
        <v>600</v>
      </c>
      <c r="G707">
        <v>600</v>
      </c>
      <c r="H707">
        <v>360000</v>
      </c>
      <c r="I707" s="10">
        <v>108000</v>
      </c>
      <c r="J707" s="15">
        <f t="shared" si="10"/>
        <v>259452250</v>
      </c>
    </row>
    <row r="708" spans="1:10">
      <c r="A708" s="4" t="s">
        <v>1106</v>
      </c>
      <c r="B708" s="4">
        <v>1128299</v>
      </c>
      <c r="C708" s="5">
        <v>44038</v>
      </c>
      <c r="D708" s="4" t="s">
        <v>283</v>
      </c>
      <c r="E708" s="12" t="s">
        <v>1086</v>
      </c>
      <c r="F708" s="13">
        <v>650</v>
      </c>
      <c r="G708">
        <v>625</v>
      </c>
      <c r="H708">
        <v>406250</v>
      </c>
      <c r="I708" s="10">
        <v>101562.5</v>
      </c>
      <c r="J708" s="15">
        <f t="shared" ref="J708:J771" si="11">SUMIFS(H$3:H$2497,D$3:D$2497,D708)</f>
        <v>259452250</v>
      </c>
    </row>
    <row r="709" spans="1:10">
      <c r="A709" s="4" t="s">
        <v>1106</v>
      </c>
      <c r="B709" s="4">
        <v>1128299</v>
      </c>
      <c r="C709" s="5">
        <v>44039</v>
      </c>
      <c r="D709" s="4" t="s">
        <v>283</v>
      </c>
      <c r="E709" s="12" t="s">
        <v>1087</v>
      </c>
      <c r="F709" s="13">
        <v>600</v>
      </c>
      <c r="G709">
        <v>475</v>
      </c>
      <c r="H709">
        <v>285000</v>
      </c>
      <c r="I709" s="10">
        <v>71250</v>
      </c>
      <c r="J709" s="15">
        <f t="shared" si="11"/>
        <v>259452250</v>
      </c>
    </row>
    <row r="710" spans="1:10">
      <c r="A710" s="4" t="s">
        <v>1106</v>
      </c>
      <c r="B710" s="4">
        <v>1128299</v>
      </c>
      <c r="C710" s="5">
        <v>44040</v>
      </c>
      <c r="D710" s="4" t="s">
        <v>283</v>
      </c>
      <c r="E710" s="12" t="s">
        <v>1087</v>
      </c>
      <c r="F710" s="13">
        <v>700</v>
      </c>
      <c r="G710">
        <v>450</v>
      </c>
      <c r="H710">
        <v>315000</v>
      </c>
      <c r="I710" s="10">
        <v>94500</v>
      </c>
      <c r="J710" s="15">
        <f t="shared" si="11"/>
        <v>259452250</v>
      </c>
    </row>
    <row r="711" spans="1:10">
      <c r="A711" s="4" t="s">
        <v>1106</v>
      </c>
      <c r="B711" s="4">
        <v>1128299</v>
      </c>
      <c r="C711" s="5">
        <v>44041</v>
      </c>
      <c r="D711" s="4" t="s">
        <v>283</v>
      </c>
      <c r="E711" s="12" t="s">
        <v>1086</v>
      </c>
      <c r="F711" s="13">
        <v>900</v>
      </c>
      <c r="G711">
        <v>425</v>
      </c>
      <c r="H711">
        <v>382500</v>
      </c>
      <c r="I711" s="10">
        <v>95625</v>
      </c>
      <c r="J711" s="15">
        <f t="shared" si="11"/>
        <v>259452250</v>
      </c>
    </row>
    <row r="712" spans="1:10">
      <c r="A712" s="4" t="s">
        <v>1106</v>
      </c>
      <c r="B712" s="4">
        <v>1128299</v>
      </c>
      <c r="C712" s="5">
        <v>44042</v>
      </c>
      <c r="D712" s="4" t="s">
        <v>283</v>
      </c>
      <c r="E712" s="12" t="s">
        <v>1087</v>
      </c>
      <c r="F712" s="13">
        <v>950</v>
      </c>
      <c r="G712">
        <v>550</v>
      </c>
      <c r="H712">
        <v>522500</v>
      </c>
      <c r="I712" s="10">
        <v>104500</v>
      </c>
      <c r="J712" s="15">
        <f t="shared" si="11"/>
        <v>259452250</v>
      </c>
    </row>
    <row r="713" spans="1:10">
      <c r="A713" s="4" t="s">
        <v>1106</v>
      </c>
      <c r="B713" s="4">
        <v>1128299</v>
      </c>
      <c r="C713" s="5">
        <v>44043</v>
      </c>
      <c r="D713" s="4" t="s">
        <v>283</v>
      </c>
      <c r="E713" s="12" t="s">
        <v>1086</v>
      </c>
      <c r="F713" s="13">
        <v>800</v>
      </c>
      <c r="G713">
        <v>750</v>
      </c>
      <c r="H713">
        <v>600000</v>
      </c>
      <c r="I713" s="10">
        <v>180000</v>
      </c>
      <c r="J713" s="15">
        <f t="shared" si="11"/>
        <v>259452250</v>
      </c>
    </row>
    <row r="714" spans="1:10">
      <c r="A714" s="4" t="s">
        <v>1106</v>
      </c>
      <c r="B714" s="4">
        <v>1128299</v>
      </c>
      <c r="C714" s="5">
        <v>44044</v>
      </c>
      <c r="D714" s="4" t="s">
        <v>283</v>
      </c>
      <c r="E714" s="12" t="s">
        <v>1087</v>
      </c>
      <c r="F714" s="13">
        <v>850</v>
      </c>
      <c r="G714">
        <v>750</v>
      </c>
      <c r="H714">
        <v>637500</v>
      </c>
      <c r="I714" s="10">
        <v>159375</v>
      </c>
      <c r="J714" s="15">
        <f t="shared" si="11"/>
        <v>259452250</v>
      </c>
    </row>
    <row r="715" spans="1:10">
      <c r="A715" s="4" t="s">
        <v>1106</v>
      </c>
      <c r="B715" s="4">
        <v>1128299</v>
      </c>
      <c r="C715" s="5">
        <v>44045</v>
      </c>
      <c r="D715" s="4" t="s">
        <v>283</v>
      </c>
      <c r="E715" s="12" t="s">
        <v>1087</v>
      </c>
      <c r="F715" s="13">
        <v>800</v>
      </c>
      <c r="G715">
        <v>550</v>
      </c>
      <c r="H715">
        <v>440000</v>
      </c>
      <c r="I715" s="10">
        <v>110000</v>
      </c>
      <c r="J715" s="15">
        <f t="shared" si="11"/>
        <v>259452250</v>
      </c>
    </row>
    <row r="716" spans="1:10">
      <c r="A716" s="4" t="s">
        <v>1106</v>
      </c>
      <c r="B716" s="4">
        <v>1128299</v>
      </c>
      <c r="C716" s="5">
        <v>44046</v>
      </c>
      <c r="D716" s="4" t="s">
        <v>283</v>
      </c>
      <c r="E716" s="12" t="s">
        <v>1086</v>
      </c>
      <c r="F716" s="13">
        <v>800</v>
      </c>
      <c r="G716">
        <v>550</v>
      </c>
      <c r="H716">
        <v>440000</v>
      </c>
      <c r="I716" s="10">
        <v>132000</v>
      </c>
      <c r="J716" s="15">
        <f t="shared" si="11"/>
        <v>259452250</v>
      </c>
    </row>
    <row r="717" spans="1:10">
      <c r="A717" s="4" t="s">
        <v>1106</v>
      </c>
      <c r="B717" s="4">
        <v>1128299</v>
      </c>
      <c r="C717" s="5">
        <v>44047</v>
      </c>
      <c r="D717" s="4" t="s">
        <v>283</v>
      </c>
      <c r="E717" s="12" t="s">
        <v>1087</v>
      </c>
      <c r="F717" s="13">
        <v>900</v>
      </c>
      <c r="G717">
        <v>475</v>
      </c>
      <c r="H717">
        <v>427500</v>
      </c>
      <c r="I717" s="10">
        <v>106875</v>
      </c>
      <c r="J717" s="15">
        <f t="shared" si="11"/>
        <v>259452250</v>
      </c>
    </row>
    <row r="718" spans="1:10">
      <c r="A718" s="4" t="s">
        <v>1106</v>
      </c>
      <c r="B718" s="4">
        <v>1128299</v>
      </c>
      <c r="C718" s="5">
        <v>44048</v>
      </c>
      <c r="D718" s="4" t="s">
        <v>283</v>
      </c>
      <c r="E718" s="12" t="s">
        <v>1087</v>
      </c>
      <c r="F718" s="13">
        <v>950</v>
      </c>
      <c r="G718">
        <v>575</v>
      </c>
      <c r="H718">
        <v>546250</v>
      </c>
      <c r="I718" s="10">
        <v>109250</v>
      </c>
      <c r="J718" s="15">
        <f t="shared" si="11"/>
        <v>259452250</v>
      </c>
    </row>
    <row r="719" spans="1:10">
      <c r="A719" s="4" t="s">
        <v>1103</v>
      </c>
      <c r="B719" s="4">
        <v>1185732</v>
      </c>
      <c r="C719" s="5">
        <v>44049</v>
      </c>
      <c r="D719" s="4" t="s">
        <v>283</v>
      </c>
      <c r="E719" s="12" t="s">
        <v>1087</v>
      </c>
      <c r="F719" s="13">
        <v>450</v>
      </c>
      <c r="G719">
        <v>1050</v>
      </c>
      <c r="H719">
        <v>472500</v>
      </c>
      <c r="I719" s="10">
        <v>212625</v>
      </c>
      <c r="J719" s="15">
        <f t="shared" si="11"/>
        <v>259452250</v>
      </c>
    </row>
    <row r="720" spans="1:10">
      <c r="A720" s="4" t="s">
        <v>1103</v>
      </c>
      <c r="B720" s="4">
        <v>1185732</v>
      </c>
      <c r="C720" s="5">
        <v>44050</v>
      </c>
      <c r="D720" s="4" t="s">
        <v>283</v>
      </c>
      <c r="E720" s="12" t="s">
        <v>1086</v>
      </c>
      <c r="F720" s="13">
        <v>450</v>
      </c>
      <c r="G720">
        <v>850</v>
      </c>
      <c r="H720">
        <v>382500</v>
      </c>
      <c r="I720" s="10">
        <v>133875</v>
      </c>
      <c r="J720" s="15">
        <f t="shared" si="11"/>
        <v>259452250</v>
      </c>
    </row>
    <row r="721" spans="1:10">
      <c r="A721" s="4" t="s">
        <v>1103</v>
      </c>
      <c r="B721" s="4">
        <v>1185732</v>
      </c>
      <c r="C721" s="5">
        <v>44051</v>
      </c>
      <c r="D721" s="4" t="s">
        <v>283</v>
      </c>
      <c r="E721" s="12" t="s">
        <v>1087</v>
      </c>
      <c r="F721" s="13">
        <v>350</v>
      </c>
      <c r="G721">
        <v>850</v>
      </c>
      <c r="H721">
        <v>297500</v>
      </c>
      <c r="I721" s="10">
        <v>74375</v>
      </c>
      <c r="J721" s="15">
        <f t="shared" si="11"/>
        <v>259452250</v>
      </c>
    </row>
    <row r="722" spans="1:10">
      <c r="A722" s="4" t="s">
        <v>1103</v>
      </c>
      <c r="B722" s="4">
        <v>1185732</v>
      </c>
      <c r="C722" s="5">
        <v>44052</v>
      </c>
      <c r="D722" s="4" t="s">
        <v>283</v>
      </c>
      <c r="E722" s="12" t="s">
        <v>1086</v>
      </c>
      <c r="F722" s="13">
        <v>400</v>
      </c>
      <c r="G722">
        <v>700</v>
      </c>
      <c r="H722">
        <v>280000</v>
      </c>
      <c r="I722" s="10">
        <v>84000</v>
      </c>
      <c r="J722" s="15">
        <f t="shared" si="11"/>
        <v>259452250</v>
      </c>
    </row>
    <row r="723" spans="1:10">
      <c r="A723" s="4" t="s">
        <v>1103</v>
      </c>
      <c r="B723" s="4">
        <v>1185732</v>
      </c>
      <c r="C723" s="5">
        <v>44053</v>
      </c>
      <c r="D723" s="4" t="s">
        <v>984</v>
      </c>
      <c r="E723" s="12" t="s">
        <v>1087</v>
      </c>
      <c r="F723" s="13">
        <v>550</v>
      </c>
      <c r="G723">
        <v>750</v>
      </c>
      <c r="H723">
        <v>412500</v>
      </c>
      <c r="I723" s="10">
        <v>144375</v>
      </c>
      <c r="J723" s="15">
        <f t="shared" si="11"/>
        <v>147739000</v>
      </c>
    </row>
    <row r="724" spans="1:10">
      <c r="A724" s="4" t="s">
        <v>1103</v>
      </c>
      <c r="B724" s="4">
        <v>1185732</v>
      </c>
      <c r="C724" s="5">
        <v>44054</v>
      </c>
      <c r="D724" s="4" t="s">
        <v>984</v>
      </c>
      <c r="E724" s="12" t="s">
        <v>1086</v>
      </c>
      <c r="F724" s="13">
        <v>450</v>
      </c>
      <c r="G724">
        <v>850</v>
      </c>
      <c r="H724">
        <v>382500</v>
      </c>
      <c r="I724" s="10">
        <v>191250</v>
      </c>
      <c r="J724" s="15">
        <f t="shared" si="11"/>
        <v>147739000</v>
      </c>
    </row>
    <row r="725" spans="1:10">
      <c r="A725" s="4" t="s">
        <v>1103</v>
      </c>
      <c r="B725" s="4">
        <v>1185732</v>
      </c>
      <c r="C725" s="5">
        <v>44055</v>
      </c>
      <c r="D725" s="4" t="s">
        <v>984</v>
      </c>
      <c r="E725" s="12" t="s">
        <v>1087</v>
      </c>
      <c r="F725" s="13">
        <v>450</v>
      </c>
      <c r="G725">
        <v>1100</v>
      </c>
      <c r="H725">
        <v>495000</v>
      </c>
      <c r="I725" s="10">
        <v>222750</v>
      </c>
      <c r="J725" s="15">
        <f t="shared" si="11"/>
        <v>147739000</v>
      </c>
    </row>
    <row r="726" spans="1:10">
      <c r="A726" s="4" t="s">
        <v>1103</v>
      </c>
      <c r="B726" s="4">
        <v>1185732</v>
      </c>
      <c r="C726" s="5">
        <v>44056</v>
      </c>
      <c r="D726" s="4" t="s">
        <v>984</v>
      </c>
      <c r="E726" s="12" t="s">
        <v>1086</v>
      </c>
      <c r="F726" s="13">
        <v>450</v>
      </c>
      <c r="G726">
        <v>750</v>
      </c>
      <c r="H726">
        <v>337500</v>
      </c>
      <c r="I726" s="10">
        <v>118125</v>
      </c>
      <c r="J726" s="15">
        <f t="shared" si="11"/>
        <v>147739000</v>
      </c>
    </row>
    <row r="727" spans="1:10">
      <c r="A727" s="4" t="s">
        <v>1103</v>
      </c>
      <c r="B727" s="4">
        <v>1185732</v>
      </c>
      <c r="C727" s="5">
        <v>44057</v>
      </c>
      <c r="D727" s="4" t="s">
        <v>984</v>
      </c>
      <c r="E727" s="12" t="s">
        <v>1087</v>
      </c>
      <c r="F727" s="13">
        <v>350</v>
      </c>
      <c r="G727">
        <v>800</v>
      </c>
      <c r="H727">
        <v>280000</v>
      </c>
      <c r="I727" s="10">
        <v>70000</v>
      </c>
      <c r="J727" s="15">
        <f t="shared" si="11"/>
        <v>147739000</v>
      </c>
    </row>
    <row r="728" spans="1:10">
      <c r="A728" s="4" t="s">
        <v>1106</v>
      </c>
      <c r="B728" s="4">
        <v>1185732</v>
      </c>
      <c r="C728" s="5">
        <v>44058</v>
      </c>
      <c r="D728" s="4" t="s">
        <v>984</v>
      </c>
      <c r="E728" s="12" t="s">
        <v>1087</v>
      </c>
      <c r="F728" s="13">
        <v>400</v>
      </c>
      <c r="G728">
        <v>675</v>
      </c>
      <c r="H728">
        <v>270000</v>
      </c>
      <c r="I728" s="10">
        <v>81000</v>
      </c>
      <c r="J728" s="15">
        <f t="shared" si="11"/>
        <v>147739000</v>
      </c>
    </row>
    <row r="729" spans="1:10">
      <c r="A729" s="4" t="s">
        <v>1103</v>
      </c>
      <c r="B729" s="4">
        <v>1185732</v>
      </c>
      <c r="C729" s="5">
        <v>44059</v>
      </c>
      <c r="D729" s="4" t="s">
        <v>984</v>
      </c>
      <c r="E729" s="12" t="s">
        <v>1087</v>
      </c>
      <c r="F729" s="13">
        <v>550</v>
      </c>
      <c r="G729">
        <v>750</v>
      </c>
      <c r="H729">
        <v>412500</v>
      </c>
      <c r="I729" s="10">
        <v>144375</v>
      </c>
      <c r="J729" s="15">
        <f t="shared" si="11"/>
        <v>147739000</v>
      </c>
    </row>
    <row r="730" spans="1:10">
      <c r="A730" s="4" t="s">
        <v>1103</v>
      </c>
      <c r="B730" s="4">
        <v>1185732</v>
      </c>
      <c r="C730" s="5">
        <v>44060</v>
      </c>
      <c r="D730" s="4" t="s">
        <v>984</v>
      </c>
      <c r="E730" s="12" t="s">
        <v>1087</v>
      </c>
      <c r="F730" s="13">
        <v>450</v>
      </c>
      <c r="G730">
        <v>850</v>
      </c>
      <c r="H730">
        <v>382500</v>
      </c>
      <c r="I730" s="10">
        <v>191250</v>
      </c>
      <c r="J730" s="15">
        <f t="shared" si="11"/>
        <v>147739000</v>
      </c>
    </row>
    <row r="731" spans="1:10">
      <c r="A731" s="4" t="s">
        <v>1103</v>
      </c>
      <c r="B731" s="4">
        <v>1185732</v>
      </c>
      <c r="C731" s="5">
        <v>44061</v>
      </c>
      <c r="D731" s="4" t="s">
        <v>984</v>
      </c>
      <c r="E731" s="12" t="s">
        <v>1087</v>
      </c>
      <c r="F731" s="13">
        <v>450</v>
      </c>
      <c r="G731">
        <v>1070</v>
      </c>
      <c r="H731">
        <v>481500</v>
      </c>
      <c r="I731" s="10">
        <v>216675</v>
      </c>
      <c r="J731" s="15">
        <f t="shared" si="11"/>
        <v>147739000</v>
      </c>
    </row>
    <row r="732" spans="1:10">
      <c r="A732" s="4" t="s">
        <v>1103</v>
      </c>
      <c r="B732" s="4">
        <v>1185732</v>
      </c>
      <c r="C732" s="5">
        <v>44062</v>
      </c>
      <c r="D732" s="4" t="s">
        <v>984</v>
      </c>
      <c r="E732" s="12" t="s">
        <v>1087</v>
      </c>
      <c r="F732" s="13">
        <v>450</v>
      </c>
      <c r="G732">
        <v>750</v>
      </c>
      <c r="H732">
        <v>337500</v>
      </c>
      <c r="I732" s="10">
        <v>118125</v>
      </c>
      <c r="J732" s="15">
        <f t="shared" si="11"/>
        <v>147739000</v>
      </c>
    </row>
    <row r="733" spans="1:10">
      <c r="A733" s="4" t="s">
        <v>1103</v>
      </c>
      <c r="B733" s="4">
        <v>1185732</v>
      </c>
      <c r="C733" s="5">
        <v>44063</v>
      </c>
      <c r="D733" s="4" t="s">
        <v>984</v>
      </c>
      <c r="E733" s="12" t="s">
        <v>1087</v>
      </c>
      <c r="F733" s="13">
        <v>350</v>
      </c>
      <c r="G733">
        <v>775</v>
      </c>
      <c r="H733">
        <v>271250</v>
      </c>
      <c r="I733" s="10">
        <v>67812.5</v>
      </c>
      <c r="J733" s="15">
        <f t="shared" si="11"/>
        <v>147739000</v>
      </c>
    </row>
    <row r="734" spans="1:10">
      <c r="A734" s="4" t="s">
        <v>1103</v>
      </c>
      <c r="B734" s="4">
        <v>1185732</v>
      </c>
      <c r="C734" s="5">
        <v>44064</v>
      </c>
      <c r="D734" s="4" t="s">
        <v>984</v>
      </c>
      <c r="E734" s="12" t="s">
        <v>1087</v>
      </c>
      <c r="F734" s="13">
        <v>400</v>
      </c>
      <c r="G734">
        <v>625</v>
      </c>
      <c r="H734">
        <v>250000</v>
      </c>
      <c r="I734" s="10">
        <v>75000</v>
      </c>
      <c r="J734" s="15">
        <f t="shared" si="11"/>
        <v>147739000</v>
      </c>
    </row>
    <row r="735" spans="1:10">
      <c r="A735" s="4" t="s">
        <v>1103</v>
      </c>
      <c r="B735" s="4">
        <v>1185732</v>
      </c>
      <c r="C735" s="5">
        <v>44065</v>
      </c>
      <c r="D735" s="4" t="s">
        <v>984</v>
      </c>
      <c r="E735" s="12" t="s">
        <v>1087</v>
      </c>
      <c r="F735" s="13">
        <v>550</v>
      </c>
      <c r="G735">
        <v>675</v>
      </c>
      <c r="H735">
        <v>371250</v>
      </c>
      <c r="I735" s="10">
        <v>129937.5</v>
      </c>
      <c r="J735" s="15">
        <f t="shared" si="11"/>
        <v>147739000</v>
      </c>
    </row>
    <row r="736" spans="1:10">
      <c r="A736" s="4" t="s">
        <v>1103</v>
      </c>
      <c r="B736" s="4">
        <v>1185732</v>
      </c>
      <c r="C736" s="5">
        <v>44066</v>
      </c>
      <c r="D736" s="4" t="s">
        <v>984</v>
      </c>
      <c r="E736" s="12" t="s">
        <v>1087</v>
      </c>
      <c r="F736" s="13">
        <v>450</v>
      </c>
      <c r="G736">
        <v>775</v>
      </c>
      <c r="H736">
        <v>348750</v>
      </c>
      <c r="I736" s="10">
        <v>174375</v>
      </c>
      <c r="J736" s="15">
        <f t="shared" si="11"/>
        <v>147739000</v>
      </c>
    </row>
    <row r="737" spans="1:10">
      <c r="A737" s="4" t="s">
        <v>1103</v>
      </c>
      <c r="B737" s="4">
        <v>1185732</v>
      </c>
      <c r="C737" s="5">
        <v>43945</v>
      </c>
      <c r="D737" s="4" t="s">
        <v>984</v>
      </c>
      <c r="E737" s="12" t="s">
        <v>1086</v>
      </c>
      <c r="F737" s="13">
        <v>450</v>
      </c>
      <c r="G737">
        <v>1025</v>
      </c>
      <c r="H737">
        <v>461250</v>
      </c>
      <c r="I737" s="10">
        <v>207562.5</v>
      </c>
      <c r="J737" s="15">
        <f t="shared" si="11"/>
        <v>147739000</v>
      </c>
    </row>
    <row r="738" spans="1:10">
      <c r="A738" s="4" t="s">
        <v>1103</v>
      </c>
      <c r="B738" s="4">
        <v>1185732</v>
      </c>
      <c r="C738" s="5">
        <v>43945</v>
      </c>
      <c r="D738" s="4" t="s">
        <v>984</v>
      </c>
      <c r="E738" s="12" t="s">
        <v>1087</v>
      </c>
      <c r="F738" s="13">
        <v>450</v>
      </c>
      <c r="G738">
        <v>725</v>
      </c>
      <c r="H738">
        <v>326250</v>
      </c>
      <c r="I738" s="10">
        <v>114187.5</v>
      </c>
      <c r="J738" s="15">
        <f t="shared" si="11"/>
        <v>147739000</v>
      </c>
    </row>
    <row r="739" spans="1:10">
      <c r="A739" s="4" t="s">
        <v>1106</v>
      </c>
      <c r="B739" s="4">
        <v>1185732</v>
      </c>
      <c r="C739" s="5">
        <v>43945</v>
      </c>
      <c r="D739" s="4" t="s">
        <v>984</v>
      </c>
      <c r="E739" s="12" t="s">
        <v>1086</v>
      </c>
      <c r="F739" s="13">
        <v>350</v>
      </c>
      <c r="G739">
        <v>725</v>
      </c>
      <c r="H739">
        <v>253750</v>
      </c>
      <c r="I739" s="10">
        <v>63437.5</v>
      </c>
      <c r="J739" s="15">
        <f t="shared" si="11"/>
        <v>147739000</v>
      </c>
    </row>
    <row r="740" spans="1:10">
      <c r="A740" s="4" t="s">
        <v>1106</v>
      </c>
      <c r="B740" s="4">
        <v>1185732</v>
      </c>
      <c r="C740" s="5">
        <v>43945</v>
      </c>
      <c r="D740" s="4" t="s">
        <v>984</v>
      </c>
      <c r="E740" s="12" t="s">
        <v>1087</v>
      </c>
      <c r="F740" s="13">
        <v>400</v>
      </c>
      <c r="G740">
        <v>650</v>
      </c>
      <c r="H740">
        <v>260000</v>
      </c>
      <c r="I740" s="10">
        <v>78000</v>
      </c>
      <c r="J740" s="15">
        <f t="shared" si="11"/>
        <v>147739000</v>
      </c>
    </row>
    <row r="741" spans="1:10">
      <c r="A741" s="4" t="s">
        <v>1106</v>
      </c>
      <c r="B741" s="4">
        <v>1185732</v>
      </c>
      <c r="C741" s="5">
        <v>43945</v>
      </c>
      <c r="D741" s="4" t="s">
        <v>984</v>
      </c>
      <c r="E741" s="12" t="s">
        <v>1087</v>
      </c>
      <c r="F741" s="13">
        <v>550</v>
      </c>
      <c r="G741">
        <v>675</v>
      </c>
      <c r="H741">
        <v>371250</v>
      </c>
      <c r="I741" s="10">
        <v>129937.5</v>
      </c>
      <c r="J741" s="15">
        <f t="shared" si="11"/>
        <v>147739000</v>
      </c>
    </row>
    <row r="742" spans="1:10">
      <c r="A742" s="4" t="s">
        <v>1106</v>
      </c>
      <c r="B742" s="4">
        <v>1185732</v>
      </c>
      <c r="C742" s="5">
        <v>43945</v>
      </c>
      <c r="D742" s="4" t="s">
        <v>984</v>
      </c>
      <c r="E742" s="12" t="s">
        <v>1086</v>
      </c>
      <c r="F742" s="13">
        <v>450</v>
      </c>
      <c r="G742">
        <v>800</v>
      </c>
      <c r="H742">
        <v>360000</v>
      </c>
      <c r="I742" s="10">
        <v>180000</v>
      </c>
      <c r="J742" s="15">
        <f t="shared" si="11"/>
        <v>147739000</v>
      </c>
    </row>
    <row r="743" spans="1:10">
      <c r="A743" s="4" t="s">
        <v>1106</v>
      </c>
      <c r="B743" s="4">
        <v>1185732</v>
      </c>
      <c r="C743" s="5">
        <v>43945</v>
      </c>
      <c r="D743" s="4" t="s">
        <v>984</v>
      </c>
      <c r="E743" s="12" t="s">
        <v>1087</v>
      </c>
      <c r="F743" s="13">
        <v>550</v>
      </c>
      <c r="G743">
        <v>1070</v>
      </c>
      <c r="H743">
        <v>588500</v>
      </c>
      <c r="I743" s="10">
        <v>264825</v>
      </c>
      <c r="J743" s="15">
        <f t="shared" si="11"/>
        <v>147739000</v>
      </c>
    </row>
    <row r="744" spans="1:10">
      <c r="A744" s="4" t="s">
        <v>1106</v>
      </c>
      <c r="B744" s="4">
        <v>1185732</v>
      </c>
      <c r="C744" s="5">
        <v>43945</v>
      </c>
      <c r="D744" s="4" t="s">
        <v>984</v>
      </c>
      <c r="E744" s="12" t="s">
        <v>1086</v>
      </c>
      <c r="F744" s="13">
        <v>550</v>
      </c>
      <c r="G744">
        <v>775</v>
      </c>
      <c r="H744">
        <v>426250</v>
      </c>
      <c r="I744" s="10">
        <v>149187.5</v>
      </c>
      <c r="J744" s="15">
        <f t="shared" si="11"/>
        <v>147739000</v>
      </c>
    </row>
    <row r="745" spans="1:10">
      <c r="A745" s="4" t="s">
        <v>1106</v>
      </c>
      <c r="B745" s="4">
        <v>1185732</v>
      </c>
      <c r="C745" s="5">
        <v>43945</v>
      </c>
      <c r="D745" s="4" t="s">
        <v>984</v>
      </c>
      <c r="E745" s="12" t="s">
        <v>1087</v>
      </c>
      <c r="F745" s="13">
        <v>500</v>
      </c>
      <c r="G745">
        <v>750</v>
      </c>
      <c r="H745">
        <v>375000</v>
      </c>
      <c r="I745" s="10">
        <v>93750</v>
      </c>
      <c r="J745" s="15">
        <f t="shared" si="11"/>
        <v>147739000</v>
      </c>
    </row>
    <row r="746" spans="1:10">
      <c r="A746" s="4" t="s">
        <v>1106</v>
      </c>
      <c r="B746" s="4">
        <v>1185732</v>
      </c>
      <c r="C746" s="5">
        <v>43945</v>
      </c>
      <c r="D746" s="4" t="s">
        <v>984</v>
      </c>
      <c r="E746" s="12" t="s">
        <v>1087</v>
      </c>
      <c r="F746" s="13">
        <v>500</v>
      </c>
      <c r="G746">
        <v>700</v>
      </c>
      <c r="H746">
        <v>350000</v>
      </c>
      <c r="I746" s="10">
        <v>105000</v>
      </c>
      <c r="J746" s="15">
        <f t="shared" si="11"/>
        <v>147739000</v>
      </c>
    </row>
    <row r="747" spans="1:10">
      <c r="A747" s="4" t="s">
        <v>1106</v>
      </c>
      <c r="B747" s="4">
        <v>1185732</v>
      </c>
      <c r="C747" s="5">
        <v>43945</v>
      </c>
      <c r="D747" s="4" t="s">
        <v>984</v>
      </c>
      <c r="E747" s="12" t="s">
        <v>1087</v>
      </c>
      <c r="F747" s="13">
        <v>600</v>
      </c>
      <c r="G747">
        <v>725</v>
      </c>
      <c r="H747">
        <v>435000</v>
      </c>
      <c r="I747" s="10">
        <v>152250</v>
      </c>
      <c r="J747" s="15">
        <f t="shared" si="11"/>
        <v>147739000</v>
      </c>
    </row>
    <row r="748" spans="1:10">
      <c r="A748" s="4" t="s">
        <v>1106</v>
      </c>
      <c r="B748" s="4">
        <v>1185732</v>
      </c>
      <c r="C748" s="5">
        <v>43945</v>
      </c>
      <c r="D748" s="4" t="s">
        <v>984</v>
      </c>
      <c r="E748" s="12" t="s">
        <v>1087</v>
      </c>
      <c r="F748" s="13">
        <v>650</v>
      </c>
      <c r="G748">
        <v>825</v>
      </c>
      <c r="H748">
        <v>536250</v>
      </c>
      <c r="I748" s="10">
        <v>268125</v>
      </c>
      <c r="J748" s="15">
        <f t="shared" si="11"/>
        <v>147739000</v>
      </c>
    </row>
    <row r="749" spans="1:10">
      <c r="A749" s="4" t="s">
        <v>1106</v>
      </c>
      <c r="B749" s="4">
        <v>1185732</v>
      </c>
      <c r="C749" s="5">
        <v>43945</v>
      </c>
      <c r="D749" s="4" t="s">
        <v>984</v>
      </c>
      <c r="E749" s="12" t="s">
        <v>1086</v>
      </c>
      <c r="F749" s="13">
        <v>600</v>
      </c>
      <c r="G749">
        <v>1075</v>
      </c>
      <c r="H749">
        <v>645000</v>
      </c>
      <c r="I749" s="10">
        <v>290250</v>
      </c>
      <c r="J749" s="15">
        <f t="shared" si="11"/>
        <v>147739000</v>
      </c>
    </row>
    <row r="750" spans="1:10">
      <c r="A750" s="4" t="s">
        <v>1106</v>
      </c>
      <c r="B750" s="4">
        <v>1185732</v>
      </c>
      <c r="C750" s="5">
        <v>43945</v>
      </c>
      <c r="D750" s="4" t="s">
        <v>984</v>
      </c>
      <c r="E750" s="12" t="s">
        <v>1087</v>
      </c>
      <c r="F750" s="13">
        <v>550</v>
      </c>
      <c r="G750">
        <v>825</v>
      </c>
      <c r="H750">
        <v>453750</v>
      </c>
      <c r="I750" s="10">
        <v>158812.5</v>
      </c>
      <c r="J750" s="15">
        <f t="shared" si="11"/>
        <v>147739000</v>
      </c>
    </row>
    <row r="751" spans="1:10">
      <c r="A751" s="4" t="s">
        <v>1106</v>
      </c>
      <c r="B751" s="4">
        <v>1185732</v>
      </c>
      <c r="C751" s="5">
        <v>44081</v>
      </c>
      <c r="D751" s="4" t="s">
        <v>984</v>
      </c>
      <c r="E751" s="12" t="s">
        <v>1087</v>
      </c>
      <c r="F751" s="13">
        <v>500</v>
      </c>
      <c r="G751">
        <v>800</v>
      </c>
      <c r="H751">
        <v>400000</v>
      </c>
      <c r="I751" s="10">
        <v>100000</v>
      </c>
      <c r="J751" s="15">
        <f t="shared" si="11"/>
        <v>147739000</v>
      </c>
    </row>
    <row r="752" spans="1:10">
      <c r="A752" s="4" t="s">
        <v>1106</v>
      </c>
      <c r="B752" s="4">
        <v>1185732</v>
      </c>
      <c r="C752" s="5">
        <v>44082</v>
      </c>
      <c r="D752" s="4" t="s">
        <v>984</v>
      </c>
      <c r="E752" s="12" t="s">
        <v>1087</v>
      </c>
      <c r="F752" s="13">
        <v>500</v>
      </c>
      <c r="G752">
        <v>775</v>
      </c>
      <c r="H752">
        <v>387500</v>
      </c>
      <c r="I752" s="10">
        <v>116250</v>
      </c>
      <c r="J752" s="15">
        <f t="shared" si="11"/>
        <v>147739000</v>
      </c>
    </row>
    <row r="753" spans="1:10">
      <c r="A753" s="4" t="s">
        <v>1106</v>
      </c>
      <c r="B753" s="4">
        <v>1185732</v>
      </c>
      <c r="C753" s="5">
        <v>44083</v>
      </c>
      <c r="D753" s="4" t="s">
        <v>984</v>
      </c>
      <c r="E753" s="12" t="s">
        <v>1087</v>
      </c>
      <c r="F753" s="13">
        <v>650.00000000000011</v>
      </c>
      <c r="G753">
        <v>775</v>
      </c>
      <c r="H753">
        <v>503750.00000000006</v>
      </c>
      <c r="I753" s="10">
        <v>176312.5</v>
      </c>
      <c r="J753" s="15">
        <f t="shared" si="11"/>
        <v>147739000</v>
      </c>
    </row>
    <row r="754" spans="1:10">
      <c r="A754" s="4" t="s">
        <v>1106</v>
      </c>
      <c r="B754" s="4">
        <v>1185732</v>
      </c>
      <c r="C754" s="5">
        <v>44084</v>
      </c>
      <c r="D754" s="4" t="s">
        <v>984</v>
      </c>
      <c r="E754" s="12" t="s">
        <v>1086</v>
      </c>
      <c r="F754" s="13">
        <v>700</v>
      </c>
      <c r="G754">
        <v>925</v>
      </c>
      <c r="H754">
        <v>647500</v>
      </c>
      <c r="I754" s="10">
        <v>323750</v>
      </c>
      <c r="J754" s="15">
        <f t="shared" si="11"/>
        <v>147739000</v>
      </c>
    </row>
    <row r="755" spans="1:10">
      <c r="A755" s="4" t="s">
        <v>1106</v>
      </c>
      <c r="B755" s="4">
        <v>1185732</v>
      </c>
      <c r="C755" s="5">
        <v>44085</v>
      </c>
      <c r="D755" s="4" t="s">
        <v>984</v>
      </c>
      <c r="E755" s="12" t="s">
        <v>1086</v>
      </c>
      <c r="F755" s="13">
        <v>650</v>
      </c>
      <c r="G755">
        <v>1150</v>
      </c>
      <c r="H755">
        <v>747500</v>
      </c>
      <c r="I755" s="10">
        <v>336375</v>
      </c>
      <c r="J755" s="15">
        <f t="shared" si="11"/>
        <v>147739000</v>
      </c>
    </row>
    <row r="756" spans="1:10">
      <c r="A756" s="4" t="s">
        <v>1106</v>
      </c>
      <c r="B756" s="4">
        <v>1185732</v>
      </c>
      <c r="C756" s="5">
        <v>44086</v>
      </c>
      <c r="D756" s="4" t="s">
        <v>984</v>
      </c>
      <c r="E756" s="12" t="s">
        <v>1087</v>
      </c>
      <c r="F756" s="13">
        <v>600</v>
      </c>
      <c r="G756">
        <v>900</v>
      </c>
      <c r="H756">
        <v>540000</v>
      </c>
      <c r="I756" s="10">
        <v>189000</v>
      </c>
      <c r="J756" s="15">
        <f t="shared" si="11"/>
        <v>147739000</v>
      </c>
    </row>
    <row r="757" spans="1:10">
      <c r="A757" s="4" t="s">
        <v>1106</v>
      </c>
      <c r="B757" s="4">
        <v>1185732</v>
      </c>
      <c r="C757" s="5">
        <v>44087</v>
      </c>
      <c r="D757" s="4" t="s">
        <v>984</v>
      </c>
      <c r="E757" s="12" t="s">
        <v>1086</v>
      </c>
      <c r="F757" s="13">
        <v>550</v>
      </c>
      <c r="G757">
        <v>825</v>
      </c>
      <c r="H757">
        <v>453750</v>
      </c>
      <c r="I757" s="10">
        <v>113437.5</v>
      </c>
      <c r="J757" s="15">
        <f t="shared" si="11"/>
        <v>147739000</v>
      </c>
    </row>
    <row r="758" spans="1:10">
      <c r="A758" s="4" t="s">
        <v>1106</v>
      </c>
      <c r="B758" s="4">
        <v>1185732</v>
      </c>
      <c r="C758" s="5">
        <v>44088</v>
      </c>
      <c r="D758" s="4" t="s">
        <v>984</v>
      </c>
      <c r="E758" s="12" t="s">
        <v>1086</v>
      </c>
      <c r="F758" s="13">
        <v>550</v>
      </c>
      <c r="G758">
        <v>775</v>
      </c>
      <c r="H758">
        <v>426250</v>
      </c>
      <c r="I758" s="10">
        <v>127875</v>
      </c>
      <c r="J758" s="15">
        <f t="shared" si="11"/>
        <v>147739000</v>
      </c>
    </row>
    <row r="759" spans="1:10">
      <c r="A759" s="4" t="s">
        <v>1106</v>
      </c>
      <c r="B759" s="4">
        <v>1185732</v>
      </c>
      <c r="C759" s="5">
        <v>44089</v>
      </c>
      <c r="D759" s="4" t="s">
        <v>984</v>
      </c>
      <c r="E759" s="12" t="s">
        <v>1087</v>
      </c>
      <c r="F759" s="13">
        <v>650.00000000000011</v>
      </c>
      <c r="G759">
        <v>800</v>
      </c>
      <c r="H759">
        <v>520000.00000000006</v>
      </c>
      <c r="I759" s="10">
        <v>182000</v>
      </c>
      <c r="J759" s="15">
        <f t="shared" si="11"/>
        <v>147739000</v>
      </c>
    </row>
    <row r="760" spans="1:10">
      <c r="A760" s="4" t="s">
        <v>1106</v>
      </c>
      <c r="B760" s="4">
        <v>1185732</v>
      </c>
      <c r="C760" s="5">
        <v>44090</v>
      </c>
      <c r="D760" s="4" t="s">
        <v>984</v>
      </c>
      <c r="E760" s="12" t="s">
        <v>1087</v>
      </c>
      <c r="F760" s="13">
        <v>700</v>
      </c>
      <c r="G760">
        <v>975</v>
      </c>
      <c r="H760">
        <v>682500</v>
      </c>
      <c r="I760" s="10">
        <v>341250</v>
      </c>
      <c r="J760" s="15">
        <f t="shared" si="11"/>
        <v>147739000</v>
      </c>
    </row>
    <row r="761" spans="1:10">
      <c r="A761" s="4" t="s">
        <v>1106</v>
      </c>
      <c r="B761" s="4">
        <v>1185732</v>
      </c>
      <c r="C761" s="5">
        <v>44091</v>
      </c>
      <c r="D761" s="4" t="s">
        <v>984</v>
      </c>
      <c r="E761" s="12" t="s">
        <v>1087</v>
      </c>
      <c r="F761" s="13">
        <v>650</v>
      </c>
      <c r="G761">
        <v>1125</v>
      </c>
      <c r="H761">
        <v>731250</v>
      </c>
      <c r="I761" s="10">
        <v>329062.5</v>
      </c>
      <c r="J761" s="15">
        <f t="shared" si="11"/>
        <v>147739000</v>
      </c>
    </row>
    <row r="762" spans="1:10">
      <c r="A762" s="4" t="s">
        <v>1106</v>
      </c>
      <c r="B762" s="4">
        <v>1185732</v>
      </c>
      <c r="C762" s="5">
        <v>44092</v>
      </c>
      <c r="D762" s="4" t="s">
        <v>984</v>
      </c>
      <c r="E762" s="12" t="s">
        <v>1087</v>
      </c>
      <c r="F762" s="13">
        <v>600</v>
      </c>
      <c r="G762">
        <v>900</v>
      </c>
      <c r="H762">
        <v>540000</v>
      </c>
      <c r="I762" s="10">
        <v>189000</v>
      </c>
      <c r="J762" s="15">
        <f t="shared" si="11"/>
        <v>147739000</v>
      </c>
    </row>
    <row r="763" spans="1:10">
      <c r="A763" s="4" t="s">
        <v>1106</v>
      </c>
      <c r="B763" s="4">
        <v>1185732</v>
      </c>
      <c r="C763" s="5">
        <v>44093</v>
      </c>
      <c r="D763" s="4" t="s">
        <v>984</v>
      </c>
      <c r="E763" s="12" t="s">
        <v>1087</v>
      </c>
      <c r="F763" s="13">
        <v>550</v>
      </c>
      <c r="G763">
        <v>825</v>
      </c>
      <c r="H763">
        <v>453750</v>
      </c>
      <c r="I763" s="10">
        <v>113437.5</v>
      </c>
      <c r="J763" s="15">
        <f t="shared" si="11"/>
        <v>147739000</v>
      </c>
    </row>
    <row r="764" spans="1:10">
      <c r="A764" s="4" t="s">
        <v>1103</v>
      </c>
      <c r="B764" s="4">
        <v>1185732</v>
      </c>
      <c r="C764" s="5">
        <v>44094</v>
      </c>
      <c r="D764" s="4" t="s">
        <v>984</v>
      </c>
      <c r="E764" s="12" t="s">
        <v>1086</v>
      </c>
      <c r="F764" s="13">
        <v>450</v>
      </c>
      <c r="G764">
        <v>775</v>
      </c>
      <c r="H764">
        <v>348750</v>
      </c>
      <c r="I764" s="10">
        <v>104625</v>
      </c>
      <c r="J764" s="15">
        <f t="shared" si="11"/>
        <v>147739000</v>
      </c>
    </row>
    <row r="765" spans="1:10">
      <c r="A765" s="4" t="s">
        <v>1103</v>
      </c>
      <c r="B765" s="4">
        <v>1185732</v>
      </c>
      <c r="C765" s="5">
        <v>44095</v>
      </c>
      <c r="D765" s="4" t="s">
        <v>984</v>
      </c>
      <c r="E765" s="12" t="s">
        <v>1087</v>
      </c>
      <c r="F765" s="13">
        <v>550</v>
      </c>
      <c r="G765">
        <v>750</v>
      </c>
      <c r="H765">
        <v>412500</v>
      </c>
      <c r="I765" s="10">
        <v>144375</v>
      </c>
      <c r="J765" s="15">
        <f t="shared" si="11"/>
        <v>147739000</v>
      </c>
    </row>
    <row r="766" spans="1:10">
      <c r="A766" s="4" t="s">
        <v>1103</v>
      </c>
      <c r="B766" s="4">
        <v>1185732</v>
      </c>
      <c r="C766" s="5">
        <v>44096</v>
      </c>
      <c r="D766" s="4" t="s">
        <v>984</v>
      </c>
      <c r="E766" s="12" t="s">
        <v>1087</v>
      </c>
      <c r="F766" s="13">
        <v>600</v>
      </c>
      <c r="G766">
        <v>925</v>
      </c>
      <c r="H766">
        <v>555000</v>
      </c>
      <c r="I766" s="10">
        <v>277500</v>
      </c>
      <c r="J766" s="15">
        <f t="shared" si="11"/>
        <v>147739000</v>
      </c>
    </row>
    <row r="767" spans="1:10">
      <c r="A767" s="4" t="s">
        <v>1103</v>
      </c>
      <c r="B767" s="4">
        <v>1185732</v>
      </c>
      <c r="C767" s="5">
        <v>44097</v>
      </c>
      <c r="D767" s="4" t="s">
        <v>984</v>
      </c>
      <c r="E767" s="12" t="s">
        <v>1087</v>
      </c>
      <c r="F767" s="13">
        <v>550</v>
      </c>
      <c r="G767">
        <v>1050</v>
      </c>
      <c r="H767">
        <v>577500</v>
      </c>
      <c r="I767" s="10">
        <v>259875</v>
      </c>
      <c r="J767" s="15">
        <f t="shared" si="11"/>
        <v>147739000</v>
      </c>
    </row>
    <row r="768" spans="1:10">
      <c r="A768" s="4" t="s">
        <v>1103</v>
      </c>
      <c r="B768" s="4">
        <v>1185732</v>
      </c>
      <c r="C768" s="5">
        <v>44098</v>
      </c>
      <c r="D768" s="4" t="s">
        <v>984</v>
      </c>
      <c r="E768" s="12" t="s">
        <v>1087</v>
      </c>
      <c r="F768" s="13">
        <v>500</v>
      </c>
      <c r="G768">
        <v>850</v>
      </c>
      <c r="H768">
        <v>425000</v>
      </c>
      <c r="I768" s="10">
        <v>148750</v>
      </c>
      <c r="J768" s="15">
        <f t="shared" si="11"/>
        <v>147739000</v>
      </c>
    </row>
    <row r="769" spans="1:10">
      <c r="A769" s="4" t="s">
        <v>1105</v>
      </c>
      <c r="B769" s="4">
        <v>1185732</v>
      </c>
      <c r="C769" s="5">
        <v>44099</v>
      </c>
      <c r="D769" s="4" t="s">
        <v>984</v>
      </c>
      <c r="E769" s="12" t="s">
        <v>1087</v>
      </c>
      <c r="F769" s="13">
        <v>450</v>
      </c>
      <c r="G769">
        <v>750</v>
      </c>
      <c r="H769">
        <v>337500</v>
      </c>
      <c r="I769" s="10">
        <v>84375</v>
      </c>
      <c r="J769" s="15">
        <f t="shared" si="11"/>
        <v>147739000</v>
      </c>
    </row>
    <row r="770" spans="1:10">
      <c r="A770" s="4" t="s">
        <v>1105</v>
      </c>
      <c r="B770" s="4">
        <v>1185732</v>
      </c>
      <c r="C770" s="5">
        <v>44100</v>
      </c>
      <c r="D770" s="4" t="s">
        <v>984</v>
      </c>
      <c r="E770" s="12" t="s">
        <v>1086</v>
      </c>
      <c r="F770" s="13">
        <v>450</v>
      </c>
      <c r="G770">
        <v>725</v>
      </c>
      <c r="H770">
        <v>326250</v>
      </c>
      <c r="I770" s="10">
        <v>97875</v>
      </c>
      <c r="J770" s="15">
        <f t="shared" si="11"/>
        <v>147739000</v>
      </c>
    </row>
    <row r="771" spans="1:10">
      <c r="A771" s="4" t="s">
        <v>1105</v>
      </c>
      <c r="B771" s="4">
        <v>1185732</v>
      </c>
      <c r="C771" s="5">
        <v>44101</v>
      </c>
      <c r="D771" s="4" t="s">
        <v>984</v>
      </c>
      <c r="E771" s="12" t="s">
        <v>1086</v>
      </c>
      <c r="F771" s="13">
        <v>550</v>
      </c>
      <c r="G771">
        <v>725</v>
      </c>
      <c r="H771">
        <v>398750</v>
      </c>
      <c r="I771" s="10">
        <v>139562.5</v>
      </c>
      <c r="J771" s="15">
        <f t="shared" si="11"/>
        <v>147739000</v>
      </c>
    </row>
    <row r="772" spans="1:10">
      <c r="A772" s="4" t="s">
        <v>1105</v>
      </c>
      <c r="B772" s="4">
        <v>1185732</v>
      </c>
      <c r="C772" s="5">
        <v>44102</v>
      </c>
      <c r="D772" s="4" t="s">
        <v>984</v>
      </c>
      <c r="E772" s="12" t="s">
        <v>1086</v>
      </c>
      <c r="F772" s="13">
        <v>600</v>
      </c>
      <c r="G772">
        <v>825</v>
      </c>
      <c r="H772">
        <v>495000</v>
      </c>
      <c r="I772" s="10">
        <v>247500</v>
      </c>
      <c r="J772" s="15">
        <f t="shared" ref="J772:J835" si="12">SUMIFS(H$3:H$2497,D$3:D$2497,D772)</f>
        <v>147739000</v>
      </c>
    </row>
    <row r="773" spans="1:10">
      <c r="A773" s="4" t="s">
        <v>1105</v>
      </c>
      <c r="B773" s="4">
        <v>1185732</v>
      </c>
      <c r="C773" s="5">
        <v>44103</v>
      </c>
      <c r="D773" s="4" t="s">
        <v>984</v>
      </c>
      <c r="E773" s="12" t="s">
        <v>1087</v>
      </c>
      <c r="F773" s="13">
        <v>600</v>
      </c>
      <c r="G773">
        <v>1000</v>
      </c>
      <c r="H773">
        <v>600000</v>
      </c>
      <c r="I773" s="10">
        <v>270000</v>
      </c>
      <c r="J773" s="15">
        <f t="shared" si="12"/>
        <v>147739000</v>
      </c>
    </row>
    <row r="774" spans="1:10">
      <c r="A774" s="4" t="s">
        <v>1105</v>
      </c>
      <c r="B774" s="4">
        <v>1185732</v>
      </c>
      <c r="C774" s="5">
        <v>44104</v>
      </c>
      <c r="D774" s="4" t="s">
        <v>984</v>
      </c>
      <c r="E774" s="12" t="s">
        <v>1086</v>
      </c>
      <c r="F774" s="13">
        <v>500</v>
      </c>
      <c r="G774">
        <v>825</v>
      </c>
      <c r="H774">
        <v>412500</v>
      </c>
      <c r="I774" s="10">
        <v>144375</v>
      </c>
      <c r="J774" s="15">
        <f t="shared" si="12"/>
        <v>147739000</v>
      </c>
    </row>
    <row r="775" spans="1:10">
      <c r="A775" s="4" t="s">
        <v>1105</v>
      </c>
      <c r="B775" s="4">
        <v>1185732</v>
      </c>
      <c r="C775" s="5">
        <v>44105</v>
      </c>
      <c r="D775" s="4" t="s">
        <v>984</v>
      </c>
      <c r="E775" s="12" t="s">
        <v>1087</v>
      </c>
      <c r="F775" s="13">
        <v>500</v>
      </c>
      <c r="G775">
        <v>725</v>
      </c>
      <c r="H775">
        <v>362500</v>
      </c>
      <c r="I775" s="10">
        <v>90625</v>
      </c>
      <c r="J775" s="15">
        <f t="shared" si="12"/>
        <v>147739000</v>
      </c>
    </row>
    <row r="776" spans="1:10">
      <c r="A776" s="4" t="s">
        <v>1105</v>
      </c>
      <c r="B776" s="4">
        <v>1185732</v>
      </c>
      <c r="C776" s="5">
        <v>44106</v>
      </c>
      <c r="D776" s="4" t="s">
        <v>984</v>
      </c>
      <c r="E776" s="12" t="s">
        <v>1087</v>
      </c>
      <c r="F776" s="13">
        <v>500</v>
      </c>
      <c r="G776">
        <v>700</v>
      </c>
      <c r="H776">
        <v>350000</v>
      </c>
      <c r="I776" s="10">
        <v>105000</v>
      </c>
      <c r="J776" s="15">
        <f t="shared" si="12"/>
        <v>147739000</v>
      </c>
    </row>
    <row r="777" spans="1:10">
      <c r="A777" s="4" t="s">
        <v>1105</v>
      </c>
      <c r="B777" s="4">
        <v>1185732</v>
      </c>
      <c r="C777" s="5">
        <v>44107</v>
      </c>
      <c r="D777" s="4" t="s">
        <v>984</v>
      </c>
      <c r="E777" s="12" t="s">
        <v>1086</v>
      </c>
      <c r="F777" s="13">
        <v>600</v>
      </c>
      <c r="G777">
        <v>700</v>
      </c>
      <c r="H777">
        <v>420000</v>
      </c>
      <c r="I777" s="10">
        <v>147000</v>
      </c>
      <c r="J777" s="15">
        <f t="shared" si="12"/>
        <v>147739000</v>
      </c>
    </row>
    <row r="778" spans="1:10">
      <c r="A778" s="4" t="s">
        <v>1105</v>
      </c>
      <c r="B778" s="4">
        <v>1185732</v>
      </c>
      <c r="C778" s="5">
        <v>44108</v>
      </c>
      <c r="D778" s="4" t="s">
        <v>984</v>
      </c>
      <c r="E778" s="12" t="s">
        <v>1087</v>
      </c>
      <c r="F778" s="13">
        <v>650</v>
      </c>
      <c r="G778">
        <v>825</v>
      </c>
      <c r="H778">
        <v>536250</v>
      </c>
      <c r="I778" s="10">
        <v>268125</v>
      </c>
      <c r="J778" s="15">
        <f t="shared" si="12"/>
        <v>147739000</v>
      </c>
    </row>
    <row r="779" spans="1:10">
      <c r="A779" s="4" t="s">
        <v>1105</v>
      </c>
      <c r="B779" s="4">
        <v>1185732</v>
      </c>
      <c r="C779" s="5">
        <v>44109</v>
      </c>
      <c r="D779" s="4" t="s">
        <v>984</v>
      </c>
      <c r="E779" s="12" t="s">
        <v>1087</v>
      </c>
      <c r="F779" s="13">
        <v>600</v>
      </c>
      <c r="G779">
        <v>975</v>
      </c>
      <c r="H779">
        <v>585000</v>
      </c>
      <c r="I779" s="10">
        <v>263250</v>
      </c>
      <c r="J779" s="15">
        <f t="shared" si="12"/>
        <v>147739000</v>
      </c>
    </row>
    <row r="780" spans="1:10">
      <c r="A780" s="4" t="s">
        <v>1105</v>
      </c>
      <c r="B780" s="4">
        <v>1185732</v>
      </c>
      <c r="C780" s="5">
        <v>44110</v>
      </c>
      <c r="D780" s="4" t="s">
        <v>984</v>
      </c>
      <c r="E780" s="12" t="s">
        <v>1086</v>
      </c>
      <c r="F780" s="13">
        <v>500</v>
      </c>
      <c r="G780">
        <v>800</v>
      </c>
      <c r="H780">
        <v>400000</v>
      </c>
      <c r="I780" s="10">
        <v>140000</v>
      </c>
      <c r="J780" s="15">
        <f t="shared" si="12"/>
        <v>147739000</v>
      </c>
    </row>
    <row r="781" spans="1:10">
      <c r="A781" s="4" t="s">
        <v>1105</v>
      </c>
      <c r="B781" s="4">
        <v>1185732</v>
      </c>
      <c r="C781" s="5">
        <v>44111</v>
      </c>
      <c r="D781" s="4" t="s">
        <v>984</v>
      </c>
      <c r="E781" s="12" t="s">
        <v>1086</v>
      </c>
      <c r="F781" s="13">
        <v>500</v>
      </c>
      <c r="G781">
        <v>745</v>
      </c>
      <c r="H781">
        <v>372500</v>
      </c>
      <c r="I781" s="10">
        <v>93125</v>
      </c>
      <c r="J781" s="15">
        <f t="shared" si="12"/>
        <v>147739000</v>
      </c>
    </row>
    <row r="782" spans="1:10">
      <c r="A782" s="4" t="s">
        <v>1105</v>
      </c>
      <c r="B782" s="4">
        <v>1185732</v>
      </c>
      <c r="C782" s="5">
        <v>44112</v>
      </c>
      <c r="D782" s="4" t="s">
        <v>984</v>
      </c>
      <c r="E782" s="12" t="s">
        <v>1087</v>
      </c>
      <c r="F782" s="13">
        <v>500</v>
      </c>
      <c r="G782">
        <v>775</v>
      </c>
      <c r="H782">
        <v>387500</v>
      </c>
      <c r="I782" s="10">
        <v>116250</v>
      </c>
      <c r="J782" s="15">
        <f t="shared" si="12"/>
        <v>147739000</v>
      </c>
    </row>
    <row r="783" spans="1:10">
      <c r="A783" s="4" t="s">
        <v>1105</v>
      </c>
      <c r="B783" s="4">
        <v>1185732</v>
      </c>
      <c r="C783" s="5">
        <v>44113</v>
      </c>
      <c r="D783" s="4" t="s">
        <v>984</v>
      </c>
      <c r="E783" s="12" t="s">
        <v>1087</v>
      </c>
      <c r="F783" s="13">
        <v>650.00000000000011</v>
      </c>
      <c r="G783">
        <v>750</v>
      </c>
      <c r="H783">
        <v>487500.00000000006</v>
      </c>
      <c r="I783" s="10">
        <v>170625</v>
      </c>
      <c r="J783" s="15">
        <f t="shared" si="12"/>
        <v>147739000</v>
      </c>
    </row>
    <row r="784" spans="1:10">
      <c r="A784" s="4" t="s">
        <v>1105</v>
      </c>
      <c r="B784" s="4">
        <v>1185732</v>
      </c>
      <c r="C784" s="5">
        <v>44114</v>
      </c>
      <c r="D784" s="4" t="s">
        <v>984</v>
      </c>
      <c r="E784" s="12" t="s">
        <v>1088</v>
      </c>
      <c r="F784" s="13">
        <v>700</v>
      </c>
      <c r="G784">
        <v>850</v>
      </c>
      <c r="H784">
        <v>595000</v>
      </c>
      <c r="I784" s="10">
        <v>297500</v>
      </c>
      <c r="J784" s="15">
        <f t="shared" si="12"/>
        <v>147739000</v>
      </c>
    </row>
    <row r="785" spans="1:10">
      <c r="A785" s="4" t="s">
        <v>1105</v>
      </c>
      <c r="B785" s="4">
        <v>1185732</v>
      </c>
      <c r="C785" s="5">
        <v>43975</v>
      </c>
      <c r="D785" s="4" t="s">
        <v>984</v>
      </c>
      <c r="E785" s="12" t="s">
        <v>1087</v>
      </c>
      <c r="F785" s="13">
        <v>650</v>
      </c>
      <c r="G785">
        <v>1075</v>
      </c>
      <c r="H785">
        <v>698750</v>
      </c>
      <c r="I785" s="10">
        <v>314437.5</v>
      </c>
      <c r="J785" s="15">
        <f t="shared" si="12"/>
        <v>147739000</v>
      </c>
    </row>
    <row r="786" spans="1:10">
      <c r="A786" s="4" t="s">
        <v>1105</v>
      </c>
      <c r="B786" s="4">
        <v>1185732</v>
      </c>
      <c r="C786" s="5">
        <v>43975</v>
      </c>
      <c r="D786" s="4" t="s">
        <v>984</v>
      </c>
      <c r="E786" s="12" t="s">
        <v>1087</v>
      </c>
      <c r="F786" s="13">
        <v>550.00000000000011</v>
      </c>
      <c r="G786">
        <v>875</v>
      </c>
      <c r="H786">
        <v>481250.00000000006</v>
      </c>
      <c r="I786" s="10">
        <v>168437.5</v>
      </c>
      <c r="J786" s="15">
        <f t="shared" si="12"/>
        <v>147739000</v>
      </c>
    </row>
    <row r="787" spans="1:10">
      <c r="A787" s="4" t="s">
        <v>1105</v>
      </c>
      <c r="B787" s="4">
        <v>1185732</v>
      </c>
      <c r="C787" s="5">
        <v>43975</v>
      </c>
      <c r="D787" s="4" t="s">
        <v>984</v>
      </c>
      <c r="E787" s="12" t="s">
        <v>1087</v>
      </c>
      <c r="F787" s="13">
        <v>550</v>
      </c>
      <c r="G787">
        <v>825</v>
      </c>
      <c r="H787">
        <v>453750</v>
      </c>
      <c r="I787" s="10">
        <v>113437.5</v>
      </c>
      <c r="J787" s="15">
        <f t="shared" si="12"/>
        <v>147739000</v>
      </c>
    </row>
    <row r="788" spans="1:10">
      <c r="A788" s="4" t="s">
        <v>1105</v>
      </c>
      <c r="B788" s="4">
        <v>1185732</v>
      </c>
      <c r="C788" s="5">
        <v>43975</v>
      </c>
      <c r="D788" s="4" t="s">
        <v>984</v>
      </c>
      <c r="E788" s="12" t="s">
        <v>1086</v>
      </c>
      <c r="F788" s="13">
        <v>550</v>
      </c>
      <c r="G788">
        <v>775</v>
      </c>
      <c r="H788">
        <v>426250</v>
      </c>
      <c r="I788" s="10">
        <v>127875</v>
      </c>
      <c r="J788" s="15">
        <f t="shared" si="12"/>
        <v>147739000</v>
      </c>
    </row>
    <row r="789" spans="1:10">
      <c r="A789" s="4" t="s">
        <v>1103</v>
      </c>
      <c r="B789" s="4">
        <v>1185732</v>
      </c>
      <c r="C789" s="5">
        <v>43975</v>
      </c>
      <c r="D789" s="4" t="s">
        <v>984</v>
      </c>
      <c r="E789" s="12" t="s">
        <v>1086</v>
      </c>
      <c r="F789" s="13">
        <v>650.00000000000011</v>
      </c>
      <c r="G789">
        <v>775</v>
      </c>
      <c r="H789">
        <v>503750.00000000006</v>
      </c>
      <c r="I789" s="10">
        <v>176312.5</v>
      </c>
      <c r="J789" s="15">
        <f t="shared" si="12"/>
        <v>147739000</v>
      </c>
    </row>
    <row r="790" spans="1:10">
      <c r="A790" s="4" t="s">
        <v>1103</v>
      </c>
      <c r="B790" s="4">
        <v>1185732</v>
      </c>
      <c r="C790" s="5">
        <v>43975</v>
      </c>
      <c r="D790" s="4" t="s">
        <v>984</v>
      </c>
      <c r="E790" s="12" t="s">
        <v>1087</v>
      </c>
      <c r="F790" s="13">
        <v>700</v>
      </c>
      <c r="G790">
        <v>875</v>
      </c>
      <c r="H790">
        <v>612500</v>
      </c>
      <c r="I790" s="10">
        <v>306250</v>
      </c>
      <c r="J790" s="15">
        <f t="shared" si="12"/>
        <v>147739000</v>
      </c>
    </row>
    <row r="791" spans="1:10">
      <c r="A791" s="4" t="s">
        <v>1103</v>
      </c>
      <c r="B791" s="4">
        <v>1185732</v>
      </c>
      <c r="C791" s="5">
        <v>44121</v>
      </c>
      <c r="D791" s="4" t="s">
        <v>984</v>
      </c>
      <c r="E791" s="12" t="s">
        <v>1087</v>
      </c>
      <c r="F791" s="13">
        <v>350</v>
      </c>
      <c r="G791">
        <v>450</v>
      </c>
      <c r="H791">
        <v>157500</v>
      </c>
      <c r="I791" s="10">
        <v>55125</v>
      </c>
      <c r="J791" s="15">
        <f t="shared" si="12"/>
        <v>147739000</v>
      </c>
    </row>
    <row r="792" spans="1:10">
      <c r="A792" s="4" t="s">
        <v>1103</v>
      </c>
      <c r="B792" s="4">
        <v>1185732</v>
      </c>
      <c r="C792" s="5">
        <v>44122</v>
      </c>
      <c r="D792" s="4" t="s">
        <v>984</v>
      </c>
      <c r="E792" s="12" t="s">
        <v>1088</v>
      </c>
      <c r="F792" s="13">
        <v>350</v>
      </c>
      <c r="G792">
        <v>250</v>
      </c>
      <c r="H792">
        <v>87500</v>
      </c>
      <c r="I792" s="10">
        <v>26250</v>
      </c>
      <c r="J792" s="15">
        <f t="shared" si="12"/>
        <v>147739000</v>
      </c>
    </row>
    <row r="793" spans="1:10">
      <c r="A793" s="4" t="s">
        <v>1103</v>
      </c>
      <c r="B793" s="4">
        <v>1185732</v>
      </c>
      <c r="C793" s="5">
        <v>44123</v>
      </c>
      <c r="D793" s="4" t="s">
        <v>984</v>
      </c>
      <c r="E793" s="12" t="s">
        <v>1088</v>
      </c>
      <c r="F793" s="13">
        <v>250</v>
      </c>
      <c r="G793">
        <v>250</v>
      </c>
      <c r="H793">
        <v>62500</v>
      </c>
      <c r="I793" s="10">
        <v>18750</v>
      </c>
      <c r="J793" s="15">
        <f t="shared" si="12"/>
        <v>147739000</v>
      </c>
    </row>
    <row r="794" spans="1:10">
      <c r="A794" s="4" t="s">
        <v>1103</v>
      </c>
      <c r="B794" s="4">
        <v>1185732</v>
      </c>
      <c r="C794" s="5">
        <v>44124</v>
      </c>
      <c r="D794" s="4" t="s">
        <v>984</v>
      </c>
      <c r="E794" s="12" t="s">
        <v>1088</v>
      </c>
      <c r="F794" s="13">
        <v>300.00000000000006</v>
      </c>
      <c r="G794">
        <v>100</v>
      </c>
      <c r="H794">
        <v>30000.000000000004</v>
      </c>
      <c r="I794" s="10">
        <v>10500</v>
      </c>
      <c r="J794" s="15">
        <f t="shared" si="12"/>
        <v>147739000</v>
      </c>
    </row>
    <row r="795" spans="1:10">
      <c r="A795" s="4" t="s">
        <v>1103</v>
      </c>
      <c r="B795" s="4">
        <v>1185732</v>
      </c>
      <c r="C795" s="5">
        <v>44125</v>
      </c>
      <c r="D795" s="4" t="s">
        <v>535</v>
      </c>
      <c r="E795" s="12" t="s">
        <v>1086</v>
      </c>
      <c r="F795" s="13">
        <v>450</v>
      </c>
      <c r="G795">
        <v>150</v>
      </c>
      <c r="H795">
        <v>67500</v>
      </c>
      <c r="I795" s="10">
        <v>20250</v>
      </c>
      <c r="J795" s="15">
        <f t="shared" si="12"/>
        <v>77448250</v>
      </c>
    </row>
    <row r="796" spans="1:10">
      <c r="A796" s="4" t="s">
        <v>1103</v>
      </c>
      <c r="B796" s="4">
        <v>1185732</v>
      </c>
      <c r="C796" s="5">
        <v>44126</v>
      </c>
      <c r="D796" s="4" t="s">
        <v>535</v>
      </c>
      <c r="E796" s="12" t="s">
        <v>1087</v>
      </c>
      <c r="F796" s="13">
        <v>350</v>
      </c>
      <c r="G796">
        <v>250</v>
      </c>
      <c r="H796">
        <v>87500</v>
      </c>
      <c r="I796" s="10">
        <v>39375</v>
      </c>
      <c r="J796" s="15">
        <f t="shared" si="12"/>
        <v>77448250</v>
      </c>
    </row>
    <row r="797" spans="1:10">
      <c r="A797" s="4" t="s">
        <v>1103</v>
      </c>
      <c r="B797" s="4">
        <v>1185732</v>
      </c>
      <c r="C797" s="5">
        <v>44127</v>
      </c>
      <c r="D797" s="4" t="s">
        <v>535</v>
      </c>
      <c r="E797" s="12" t="s">
        <v>1086</v>
      </c>
      <c r="F797" s="13">
        <v>350</v>
      </c>
      <c r="G797">
        <v>500</v>
      </c>
      <c r="H797">
        <v>175000</v>
      </c>
      <c r="I797" s="10">
        <v>61250</v>
      </c>
      <c r="J797" s="15">
        <f t="shared" si="12"/>
        <v>77448250</v>
      </c>
    </row>
    <row r="798" spans="1:10">
      <c r="A798" s="4" t="s">
        <v>1103</v>
      </c>
      <c r="B798" s="4">
        <v>1185732</v>
      </c>
      <c r="C798" s="5">
        <v>44128</v>
      </c>
      <c r="D798" s="4" t="s">
        <v>535</v>
      </c>
      <c r="E798" s="12" t="s">
        <v>1086</v>
      </c>
      <c r="F798" s="13">
        <v>350</v>
      </c>
      <c r="G798">
        <v>150</v>
      </c>
      <c r="H798">
        <v>52500</v>
      </c>
      <c r="I798" s="10">
        <v>15750</v>
      </c>
      <c r="J798" s="15">
        <f t="shared" si="12"/>
        <v>77448250</v>
      </c>
    </row>
    <row r="799" spans="1:10">
      <c r="A799" s="4" t="s">
        <v>1103</v>
      </c>
      <c r="B799" s="4">
        <v>1185732</v>
      </c>
      <c r="C799" s="5">
        <v>44129</v>
      </c>
      <c r="D799" s="4" t="s">
        <v>535</v>
      </c>
      <c r="E799" s="12" t="s">
        <v>1087</v>
      </c>
      <c r="F799" s="13">
        <v>250</v>
      </c>
      <c r="G799">
        <v>200</v>
      </c>
      <c r="H799">
        <v>50000</v>
      </c>
      <c r="I799" s="10">
        <v>15000</v>
      </c>
      <c r="J799" s="15">
        <f t="shared" si="12"/>
        <v>77448250</v>
      </c>
    </row>
    <row r="800" spans="1:10">
      <c r="A800" s="4" t="s">
        <v>1103</v>
      </c>
      <c r="B800" s="4">
        <v>1185732</v>
      </c>
      <c r="C800" s="5">
        <v>44130</v>
      </c>
      <c r="D800" s="4" t="s">
        <v>535</v>
      </c>
      <c r="E800" s="12" t="s">
        <v>1086</v>
      </c>
      <c r="F800" s="13">
        <v>300</v>
      </c>
      <c r="G800">
        <v>75</v>
      </c>
      <c r="H800">
        <v>22500</v>
      </c>
      <c r="I800" s="10">
        <v>7875</v>
      </c>
      <c r="J800" s="15">
        <f t="shared" si="12"/>
        <v>77448250</v>
      </c>
    </row>
    <row r="801" spans="1:10">
      <c r="A801" s="4" t="s">
        <v>1103</v>
      </c>
      <c r="B801" s="4">
        <v>1185732</v>
      </c>
      <c r="C801" s="5">
        <v>44131</v>
      </c>
      <c r="D801" s="4" t="s">
        <v>535</v>
      </c>
      <c r="E801" s="12" t="s">
        <v>1087</v>
      </c>
      <c r="F801" s="13">
        <v>450</v>
      </c>
      <c r="G801">
        <v>150</v>
      </c>
      <c r="H801">
        <v>67500</v>
      </c>
      <c r="I801" s="10">
        <v>20250</v>
      </c>
      <c r="J801" s="15">
        <f t="shared" si="12"/>
        <v>77448250</v>
      </c>
    </row>
    <row r="802" spans="1:10">
      <c r="A802" s="4" t="s">
        <v>1103</v>
      </c>
      <c r="B802" s="4">
        <v>1185732</v>
      </c>
      <c r="C802" s="5">
        <v>44132</v>
      </c>
      <c r="D802" s="4" t="s">
        <v>535</v>
      </c>
      <c r="E802" s="12" t="s">
        <v>1087</v>
      </c>
      <c r="F802" s="13">
        <v>350</v>
      </c>
      <c r="G802">
        <v>225</v>
      </c>
      <c r="H802">
        <v>78750</v>
      </c>
      <c r="I802" s="10">
        <v>35437.5</v>
      </c>
      <c r="J802" s="15">
        <f t="shared" si="12"/>
        <v>77448250</v>
      </c>
    </row>
    <row r="803" spans="1:10">
      <c r="A803" s="4" t="s">
        <v>1103</v>
      </c>
      <c r="B803" s="4">
        <v>1185732</v>
      </c>
      <c r="C803" s="5">
        <v>44133</v>
      </c>
      <c r="D803" s="4" t="s">
        <v>535</v>
      </c>
      <c r="E803" s="12" t="s">
        <v>1087</v>
      </c>
      <c r="F803" s="13">
        <v>400</v>
      </c>
      <c r="G803">
        <v>445</v>
      </c>
      <c r="H803">
        <v>178000</v>
      </c>
      <c r="I803" s="10">
        <v>62300</v>
      </c>
      <c r="J803" s="15">
        <f t="shared" si="12"/>
        <v>77448250</v>
      </c>
    </row>
    <row r="804" spans="1:10">
      <c r="A804" s="4" t="s">
        <v>1103</v>
      </c>
      <c r="B804" s="4">
        <v>1185732</v>
      </c>
      <c r="C804" s="5">
        <v>44134</v>
      </c>
      <c r="D804" s="4" t="s">
        <v>535</v>
      </c>
      <c r="E804" s="12" t="s">
        <v>1087</v>
      </c>
      <c r="F804" s="13">
        <v>400</v>
      </c>
      <c r="G804">
        <v>125</v>
      </c>
      <c r="H804">
        <v>50000</v>
      </c>
      <c r="I804" s="10">
        <v>15000</v>
      </c>
      <c r="J804" s="15">
        <f t="shared" si="12"/>
        <v>77448250</v>
      </c>
    </row>
    <row r="805" spans="1:10">
      <c r="A805" s="4" t="s">
        <v>1103</v>
      </c>
      <c r="B805" s="4">
        <v>1185732</v>
      </c>
      <c r="C805" s="5">
        <v>44135</v>
      </c>
      <c r="D805" s="4" t="s">
        <v>535</v>
      </c>
      <c r="E805" s="12" t="s">
        <v>1087</v>
      </c>
      <c r="F805" s="13">
        <v>300</v>
      </c>
      <c r="G805">
        <v>175</v>
      </c>
      <c r="H805">
        <v>52500</v>
      </c>
      <c r="I805" s="10">
        <v>15750</v>
      </c>
      <c r="J805" s="15">
        <f t="shared" si="12"/>
        <v>77448250</v>
      </c>
    </row>
    <row r="806" spans="1:10">
      <c r="A806" s="4" t="s">
        <v>1103</v>
      </c>
      <c r="B806" s="4">
        <v>1185732</v>
      </c>
      <c r="C806" s="5">
        <v>44136</v>
      </c>
      <c r="D806" s="4" t="s">
        <v>535</v>
      </c>
      <c r="E806" s="12" t="s">
        <v>1087</v>
      </c>
      <c r="F806" s="13">
        <v>350</v>
      </c>
      <c r="G806">
        <v>25</v>
      </c>
      <c r="H806">
        <v>8750</v>
      </c>
      <c r="I806" s="10">
        <v>3062.5</v>
      </c>
      <c r="J806" s="15">
        <f t="shared" si="12"/>
        <v>77448250</v>
      </c>
    </row>
    <row r="807" spans="1:10">
      <c r="A807" s="4" t="s">
        <v>1103</v>
      </c>
      <c r="B807" s="4">
        <v>1185732</v>
      </c>
      <c r="C807" s="5">
        <v>44137</v>
      </c>
      <c r="D807" s="4" t="s">
        <v>535</v>
      </c>
      <c r="E807" s="12" t="s">
        <v>1087</v>
      </c>
      <c r="F807" s="13">
        <v>500</v>
      </c>
      <c r="G807">
        <v>75</v>
      </c>
      <c r="H807">
        <v>37500</v>
      </c>
      <c r="I807" s="10">
        <v>11250</v>
      </c>
      <c r="J807" s="15">
        <f t="shared" si="12"/>
        <v>77448250</v>
      </c>
    </row>
    <row r="808" spans="1:10">
      <c r="A808" s="4" t="s">
        <v>1103</v>
      </c>
      <c r="B808" s="4">
        <v>1185732</v>
      </c>
      <c r="C808" s="5">
        <v>44138</v>
      </c>
      <c r="D808" s="4" t="s">
        <v>535</v>
      </c>
      <c r="E808" s="12" t="s">
        <v>1087</v>
      </c>
      <c r="F808" s="13">
        <v>400</v>
      </c>
      <c r="G808">
        <v>175</v>
      </c>
      <c r="H808">
        <v>70000</v>
      </c>
      <c r="I808" s="10">
        <v>31500</v>
      </c>
      <c r="J808" s="15">
        <f t="shared" si="12"/>
        <v>77448250</v>
      </c>
    </row>
    <row r="809" spans="1:10">
      <c r="A809" s="4" t="s">
        <v>1103</v>
      </c>
      <c r="B809" s="4">
        <v>1185732</v>
      </c>
      <c r="C809" s="5">
        <v>44139</v>
      </c>
      <c r="D809" s="4" t="s">
        <v>535</v>
      </c>
      <c r="E809" s="12" t="s">
        <v>1087</v>
      </c>
      <c r="F809" s="13">
        <v>400</v>
      </c>
      <c r="G809">
        <v>400</v>
      </c>
      <c r="H809">
        <v>160000</v>
      </c>
      <c r="I809" s="10">
        <v>56000</v>
      </c>
      <c r="J809" s="15">
        <f t="shared" si="12"/>
        <v>77448250</v>
      </c>
    </row>
    <row r="810" spans="1:10">
      <c r="A810" s="4" t="s">
        <v>1103</v>
      </c>
      <c r="B810" s="4">
        <v>1185732</v>
      </c>
      <c r="C810" s="5">
        <v>44140</v>
      </c>
      <c r="D810" s="4" t="s">
        <v>535</v>
      </c>
      <c r="E810" s="12" t="s">
        <v>1086</v>
      </c>
      <c r="F810" s="13">
        <v>400</v>
      </c>
      <c r="G810">
        <v>100</v>
      </c>
      <c r="H810">
        <v>40000</v>
      </c>
      <c r="I810" s="10">
        <v>12000</v>
      </c>
      <c r="J810" s="15">
        <f t="shared" si="12"/>
        <v>77448250</v>
      </c>
    </row>
    <row r="811" spans="1:10">
      <c r="A811" s="4" t="s">
        <v>1103</v>
      </c>
      <c r="B811" s="4">
        <v>1185732</v>
      </c>
      <c r="C811" s="5">
        <v>44141</v>
      </c>
      <c r="D811" s="4" t="s">
        <v>535</v>
      </c>
      <c r="E811" s="12" t="s">
        <v>1087</v>
      </c>
      <c r="F811" s="13">
        <v>300</v>
      </c>
      <c r="G811">
        <v>100</v>
      </c>
      <c r="H811">
        <v>30000</v>
      </c>
      <c r="I811" s="10">
        <v>9000</v>
      </c>
      <c r="J811" s="15">
        <f t="shared" si="12"/>
        <v>77448250</v>
      </c>
    </row>
    <row r="812" spans="1:10">
      <c r="A812" s="4" t="s">
        <v>1103</v>
      </c>
      <c r="B812" s="4">
        <v>1185732</v>
      </c>
      <c r="C812" s="5">
        <v>44142</v>
      </c>
      <c r="D812" s="4" t="s">
        <v>535</v>
      </c>
      <c r="E812" s="12" t="s">
        <v>1086</v>
      </c>
      <c r="F812" s="13">
        <v>350</v>
      </c>
      <c r="G812">
        <v>25</v>
      </c>
      <c r="H812">
        <v>8750</v>
      </c>
      <c r="I812" s="10">
        <v>3062.5</v>
      </c>
      <c r="J812" s="15">
        <f t="shared" si="12"/>
        <v>77448250</v>
      </c>
    </row>
    <row r="813" spans="1:10">
      <c r="A813" s="4" t="s">
        <v>1103</v>
      </c>
      <c r="B813" s="4">
        <v>1185732</v>
      </c>
      <c r="C813" s="5">
        <v>44143</v>
      </c>
      <c r="D813" s="4" t="s">
        <v>535</v>
      </c>
      <c r="E813" s="12" t="s">
        <v>1087</v>
      </c>
      <c r="F813" s="13">
        <v>500</v>
      </c>
      <c r="G813">
        <v>50</v>
      </c>
      <c r="H813">
        <v>25000</v>
      </c>
      <c r="I813" s="10">
        <v>7500</v>
      </c>
      <c r="J813" s="15">
        <f t="shared" si="12"/>
        <v>77448250</v>
      </c>
    </row>
    <row r="814" spans="1:10">
      <c r="A814" s="4" t="s">
        <v>1103</v>
      </c>
      <c r="B814" s="4">
        <v>1185732</v>
      </c>
      <c r="C814" s="5">
        <v>44144</v>
      </c>
      <c r="D814" s="4" t="s">
        <v>535</v>
      </c>
      <c r="E814" s="12" t="s">
        <v>1086</v>
      </c>
      <c r="F814" s="13">
        <v>400</v>
      </c>
      <c r="G814">
        <v>175</v>
      </c>
      <c r="H814">
        <v>70000</v>
      </c>
      <c r="I814" s="10">
        <v>31500</v>
      </c>
      <c r="J814" s="15">
        <f t="shared" si="12"/>
        <v>77448250</v>
      </c>
    </row>
    <row r="815" spans="1:10">
      <c r="A815" s="4" t="s">
        <v>1103</v>
      </c>
      <c r="B815" s="4">
        <v>1185732</v>
      </c>
      <c r="C815" s="5">
        <v>44145</v>
      </c>
      <c r="D815" s="4" t="s">
        <v>535</v>
      </c>
      <c r="E815" s="12" t="s">
        <v>1086</v>
      </c>
      <c r="F815" s="13">
        <v>500</v>
      </c>
      <c r="G815">
        <v>445</v>
      </c>
      <c r="H815">
        <v>222500</v>
      </c>
      <c r="I815" s="10">
        <v>77875</v>
      </c>
      <c r="J815" s="15">
        <f t="shared" si="12"/>
        <v>77448250</v>
      </c>
    </row>
    <row r="816" spans="1:10">
      <c r="A816" s="4" t="s">
        <v>1103</v>
      </c>
      <c r="B816" s="4">
        <v>1185732</v>
      </c>
      <c r="C816" s="5">
        <v>44146</v>
      </c>
      <c r="D816" s="4" t="s">
        <v>535</v>
      </c>
      <c r="E816" s="12" t="s">
        <v>1087</v>
      </c>
      <c r="F816" s="13">
        <v>450</v>
      </c>
      <c r="G816">
        <v>150</v>
      </c>
      <c r="H816">
        <v>67500</v>
      </c>
      <c r="I816" s="10">
        <v>20250</v>
      </c>
      <c r="J816" s="15">
        <f t="shared" si="12"/>
        <v>77448250</v>
      </c>
    </row>
    <row r="817" spans="1:10">
      <c r="A817" s="4" t="s">
        <v>1103</v>
      </c>
      <c r="B817" s="4">
        <v>1185732</v>
      </c>
      <c r="C817" s="5">
        <v>44147</v>
      </c>
      <c r="D817" s="4" t="s">
        <v>535</v>
      </c>
      <c r="E817" s="12" t="s">
        <v>1086</v>
      </c>
      <c r="F817" s="13">
        <v>400</v>
      </c>
      <c r="G817">
        <v>125</v>
      </c>
      <c r="H817">
        <v>50000</v>
      </c>
      <c r="I817" s="10">
        <v>15000</v>
      </c>
      <c r="J817" s="15">
        <f t="shared" si="12"/>
        <v>77448250</v>
      </c>
    </row>
    <row r="818" spans="1:10">
      <c r="A818" s="4" t="s">
        <v>1103</v>
      </c>
      <c r="B818" s="4">
        <v>1185732</v>
      </c>
      <c r="C818" s="5">
        <v>44148</v>
      </c>
      <c r="D818" s="4" t="s">
        <v>535</v>
      </c>
      <c r="E818" s="12" t="s">
        <v>1086</v>
      </c>
      <c r="F818" s="13">
        <v>400</v>
      </c>
      <c r="G818">
        <v>50</v>
      </c>
      <c r="H818">
        <v>20000</v>
      </c>
      <c r="I818" s="10">
        <v>7000</v>
      </c>
      <c r="J818" s="15">
        <f t="shared" si="12"/>
        <v>77448250</v>
      </c>
    </row>
    <row r="819" spans="1:10">
      <c r="A819" s="4" t="s">
        <v>1103</v>
      </c>
      <c r="B819" s="4">
        <v>1185732</v>
      </c>
      <c r="C819" s="5">
        <v>44149</v>
      </c>
      <c r="D819" s="4" t="s">
        <v>535</v>
      </c>
      <c r="E819" s="12" t="s">
        <v>1087</v>
      </c>
      <c r="F819" s="13">
        <v>550</v>
      </c>
      <c r="G819">
        <v>75</v>
      </c>
      <c r="H819">
        <v>41250</v>
      </c>
      <c r="I819" s="10">
        <v>12375</v>
      </c>
      <c r="J819" s="15">
        <f t="shared" si="12"/>
        <v>77448250</v>
      </c>
    </row>
    <row r="820" spans="1:10">
      <c r="A820" s="4" t="s">
        <v>1103</v>
      </c>
      <c r="B820" s="4">
        <v>1185732</v>
      </c>
      <c r="C820" s="5">
        <v>44150</v>
      </c>
      <c r="D820" s="4" t="s">
        <v>535</v>
      </c>
      <c r="E820" s="12" t="s">
        <v>1086</v>
      </c>
      <c r="F820" s="13">
        <v>600</v>
      </c>
      <c r="G820">
        <v>175</v>
      </c>
      <c r="H820">
        <v>105000</v>
      </c>
      <c r="I820" s="10">
        <v>47250</v>
      </c>
      <c r="J820" s="15">
        <f t="shared" si="12"/>
        <v>77448250</v>
      </c>
    </row>
    <row r="821" spans="1:10">
      <c r="A821" s="4" t="s">
        <v>1103</v>
      </c>
      <c r="B821" s="4">
        <v>1185732</v>
      </c>
      <c r="C821" s="5">
        <v>44151</v>
      </c>
      <c r="D821" s="4" t="s">
        <v>535</v>
      </c>
      <c r="E821" s="12" t="s">
        <v>1087</v>
      </c>
      <c r="F821" s="13">
        <v>450</v>
      </c>
      <c r="G821">
        <v>425</v>
      </c>
      <c r="H821">
        <v>191250</v>
      </c>
      <c r="I821" s="10">
        <v>66937.5</v>
      </c>
      <c r="J821" s="15">
        <f t="shared" si="12"/>
        <v>77448250</v>
      </c>
    </row>
    <row r="822" spans="1:10">
      <c r="A822" s="4" t="s">
        <v>1103</v>
      </c>
      <c r="B822" s="4">
        <v>1185732</v>
      </c>
      <c r="C822" s="5">
        <v>44152</v>
      </c>
      <c r="D822" s="4" t="s">
        <v>535</v>
      </c>
      <c r="E822" s="12" t="s">
        <v>1086</v>
      </c>
      <c r="F822" s="13">
        <v>400</v>
      </c>
      <c r="G822">
        <v>175</v>
      </c>
      <c r="H822">
        <v>70000</v>
      </c>
      <c r="I822" s="10">
        <v>21000</v>
      </c>
      <c r="J822" s="15">
        <f t="shared" si="12"/>
        <v>77448250</v>
      </c>
    </row>
    <row r="823" spans="1:10">
      <c r="A823" s="4" t="s">
        <v>1103</v>
      </c>
      <c r="B823" s="4">
        <v>1185732</v>
      </c>
      <c r="C823" s="5">
        <v>44153</v>
      </c>
      <c r="D823" s="4" t="s">
        <v>535</v>
      </c>
      <c r="E823" s="12" t="s">
        <v>1087</v>
      </c>
      <c r="F823" s="13">
        <v>350</v>
      </c>
      <c r="G823">
        <v>175</v>
      </c>
      <c r="H823">
        <v>61250</v>
      </c>
      <c r="I823" s="10">
        <v>18375</v>
      </c>
      <c r="J823" s="15">
        <f t="shared" si="12"/>
        <v>77448250</v>
      </c>
    </row>
    <row r="824" spans="1:10">
      <c r="A824" s="4" t="s">
        <v>1103</v>
      </c>
      <c r="B824" s="4">
        <v>1185732</v>
      </c>
      <c r="C824" s="5">
        <v>44154</v>
      </c>
      <c r="D824" s="4" t="s">
        <v>535</v>
      </c>
      <c r="E824" s="12" t="s">
        <v>1086</v>
      </c>
      <c r="F824" s="13">
        <v>350</v>
      </c>
      <c r="G824">
        <v>150</v>
      </c>
      <c r="H824">
        <v>52500</v>
      </c>
      <c r="I824" s="10">
        <v>18375</v>
      </c>
      <c r="J824" s="15">
        <f t="shared" si="12"/>
        <v>77448250</v>
      </c>
    </row>
    <row r="825" spans="1:10">
      <c r="A825" s="4" t="s">
        <v>1103</v>
      </c>
      <c r="B825" s="4">
        <v>1185732</v>
      </c>
      <c r="C825" s="5">
        <v>44155</v>
      </c>
      <c r="D825" s="4" t="s">
        <v>535</v>
      </c>
      <c r="E825" s="12" t="s">
        <v>1087</v>
      </c>
      <c r="F825" s="13">
        <v>500</v>
      </c>
      <c r="G825">
        <v>150</v>
      </c>
      <c r="H825">
        <v>75000</v>
      </c>
      <c r="I825" s="10">
        <v>22500</v>
      </c>
      <c r="J825" s="15">
        <f t="shared" si="12"/>
        <v>77448250</v>
      </c>
    </row>
    <row r="826" spans="1:10">
      <c r="A826" s="4" t="s">
        <v>1103</v>
      </c>
      <c r="B826" s="4">
        <v>1185732</v>
      </c>
      <c r="C826" s="5">
        <v>44156</v>
      </c>
      <c r="D826" s="4" t="s">
        <v>535</v>
      </c>
      <c r="E826" s="12" t="s">
        <v>1087</v>
      </c>
      <c r="F826" s="13">
        <v>550</v>
      </c>
      <c r="G826">
        <v>325</v>
      </c>
      <c r="H826">
        <v>178750</v>
      </c>
      <c r="I826" s="10">
        <v>80437.5</v>
      </c>
      <c r="J826" s="15">
        <f t="shared" si="12"/>
        <v>77448250</v>
      </c>
    </row>
    <row r="827" spans="1:10">
      <c r="A827" s="4" t="s">
        <v>1103</v>
      </c>
      <c r="B827" s="4">
        <v>1185732</v>
      </c>
      <c r="C827" s="5">
        <v>44157</v>
      </c>
      <c r="D827" s="4" t="s">
        <v>535</v>
      </c>
      <c r="E827" s="12" t="s">
        <v>1087</v>
      </c>
      <c r="F827" s="13">
        <v>500</v>
      </c>
      <c r="G827">
        <v>550</v>
      </c>
      <c r="H827">
        <v>275000</v>
      </c>
      <c r="I827" s="10">
        <v>96250</v>
      </c>
      <c r="J827" s="15">
        <f t="shared" si="12"/>
        <v>77448250</v>
      </c>
    </row>
    <row r="828" spans="1:10">
      <c r="A828" s="4" t="s">
        <v>1103</v>
      </c>
      <c r="B828" s="4">
        <v>1185732</v>
      </c>
      <c r="C828" s="5">
        <v>44158</v>
      </c>
      <c r="D828" s="4" t="s">
        <v>535</v>
      </c>
      <c r="E828" s="12" t="s">
        <v>1087</v>
      </c>
      <c r="F828" s="13">
        <v>450</v>
      </c>
      <c r="G828">
        <v>300</v>
      </c>
      <c r="H828">
        <v>135000</v>
      </c>
      <c r="I828" s="10">
        <v>40500</v>
      </c>
      <c r="J828" s="15">
        <f t="shared" si="12"/>
        <v>77448250</v>
      </c>
    </row>
    <row r="829" spans="1:10">
      <c r="A829" s="4" t="s">
        <v>1103</v>
      </c>
      <c r="B829" s="4">
        <v>1185732</v>
      </c>
      <c r="C829" s="5">
        <v>44159</v>
      </c>
      <c r="D829" s="4" t="s">
        <v>535</v>
      </c>
      <c r="E829" s="12" t="s">
        <v>1087</v>
      </c>
      <c r="F829" s="13">
        <v>400</v>
      </c>
      <c r="G829">
        <v>225</v>
      </c>
      <c r="H829">
        <v>90000</v>
      </c>
      <c r="I829" s="10">
        <v>27000</v>
      </c>
      <c r="J829" s="15">
        <f t="shared" si="12"/>
        <v>77448250</v>
      </c>
    </row>
    <row r="830" spans="1:10">
      <c r="A830" s="4" t="s">
        <v>1103</v>
      </c>
      <c r="B830" s="4">
        <v>1185732</v>
      </c>
      <c r="C830" s="5">
        <v>44160</v>
      </c>
      <c r="D830" s="4" t="s">
        <v>535</v>
      </c>
      <c r="E830" s="12" t="s">
        <v>1087</v>
      </c>
      <c r="F830" s="13">
        <v>400</v>
      </c>
      <c r="G830">
        <v>175</v>
      </c>
      <c r="H830">
        <v>70000</v>
      </c>
      <c r="I830" s="10">
        <v>24500</v>
      </c>
      <c r="J830" s="15">
        <f t="shared" si="12"/>
        <v>77448250</v>
      </c>
    </row>
    <row r="831" spans="1:10">
      <c r="A831" s="4" t="s">
        <v>1103</v>
      </c>
      <c r="B831" s="4">
        <v>1185732</v>
      </c>
      <c r="C831" s="5">
        <v>44161</v>
      </c>
      <c r="D831" s="4" t="s">
        <v>535</v>
      </c>
      <c r="E831" s="12" t="s">
        <v>1087</v>
      </c>
      <c r="F831" s="13">
        <v>500</v>
      </c>
      <c r="G831">
        <v>200</v>
      </c>
      <c r="H831">
        <v>100000</v>
      </c>
      <c r="I831" s="10">
        <v>30000</v>
      </c>
      <c r="J831" s="15">
        <f t="shared" si="12"/>
        <v>77448250</v>
      </c>
    </row>
    <row r="832" spans="1:10">
      <c r="A832" s="4" t="s">
        <v>1103</v>
      </c>
      <c r="B832" s="4">
        <v>1185732</v>
      </c>
      <c r="C832" s="5">
        <v>44162</v>
      </c>
      <c r="D832" s="4" t="s">
        <v>535</v>
      </c>
      <c r="E832" s="12" t="s">
        <v>1086</v>
      </c>
      <c r="F832" s="13">
        <v>550</v>
      </c>
      <c r="G832">
        <v>375</v>
      </c>
      <c r="H832">
        <v>206250</v>
      </c>
      <c r="I832" s="10">
        <v>92812.5</v>
      </c>
      <c r="J832" s="15">
        <f t="shared" si="12"/>
        <v>77448250</v>
      </c>
    </row>
    <row r="833" spans="1:10">
      <c r="A833" s="4" t="s">
        <v>1103</v>
      </c>
      <c r="B833" s="4">
        <v>1185732</v>
      </c>
      <c r="C833" s="5">
        <v>44163</v>
      </c>
      <c r="D833" s="4" t="s">
        <v>535</v>
      </c>
      <c r="E833" s="12" t="s">
        <v>1087</v>
      </c>
      <c r="F833" s="13">
        <v>500</v>
      </c>
      <c r="G833">
        <v>525</v>
      </c>
      <c r="H833">
        <v>262500</v>
      </c>
      <c r="I833" s="10">
        <v>91875</v>
      </c>
      <c r="J833" s="15">
        <f t="shared" si="12"/>
        <v>77448250</v>
      </c>
    </row>
    <row r="834" spans="1:10">
      <c r="A834" s="4" t="s">
        <v>1103</v>
      </c>
      <c r="B834" s="4">
        <v>1185732</v>
      </c>
      <c r="C834" s="5">
        <v>44164</v>
      </c>
      <c r="D834" s="4" t="s">
        <v>535</v>
      </c>
      <c r="E834" s="12" t="s">
        <v>1087</v>
      </c>
      <c r="F834" s="13">
        <v>450</v>
      </c>
      <c r="G834">
        <v>300</v>
      </c>
      <c r="H834">
        <v>135000</v>
      </c>
      <c r="I834" s="10">
        <v>40500</v>
      </c>
      <c r="J834" s="15">
        <f t="shared" si="12"/>
        <v>77448250</v>
      </c>
    </row>
    <row r="835" spans="1:10">
      <c r="A835" s="4" t="s">
        <v>1103</v>
      </c>
      <c r="B835" s="4">
        <v>1185732</v>
      </c>
      <c r="C835" s="5">
        <v>44165</v>
      </c>
      <c r="D835" s="4" t="s">
        <v>535</v>
      </c>
      <c r="E835" s="12" t="s">
        <v>1086</v>
      </c>
      <c r="F835" s="13">
        <v>400</v>
      </c>
      <c r="G835">
        <v>225</v>
      </c>
      <c r="H835">
        <v>90000</v>
      </c>
      <c r="I835" s="10">
        <v>27000</v>
      </c>
      <c r="J835" s="15">
        <f t="shared" si="12"/>
        <v>77448250</v>
      </c>
    </row>
    <row r="836" spans="1:10">
      <c r="A836" s="4" t="s">
        <v>1103</v>
      </c>
      <c r="B836" s="4">
        <v>1185732</v>
      </c>
      <c r="C836" s="5">
        <v>44166</v>
      </c>
      <c r="D836" s="4" t="s">
        <v>535</v>
      </c>
      <c r="E836" s="12" t="s">
        <v>1086</v>
      </c>
      <c r="F836" s="13">
        <v>350.00000000000006</v>
      </c>
      <c r="G836">
        <v>175</v>
      </c>
      <c r="H836">
        <v>61250.000000000007</v>
      </c>
      <c r="I836" s="10">
        <v>21437.5</v>
      </c>
      <c r="J836" s="15">
        <f t="shared" ref="J836:J899" si="13">SUMIFS(H$3:H$2497,D$3:D$2497,D836)</f>
        <v>77448250</v>
      </c>
    </row>
    <row r="837" spans="1:10">
      <c r="A837" s="4" t="s">
        <v>1103</v>
      </c>
      <c r="B837" s="4">
        <v>1185732</v>
      </c>
      <c r="C837" s="5">
        <v>44167</v>
      </c>
      <c r="D837" s="4" t="s">
        <v>535</v>
      </c>
      <c r="E837" s="12" t="s">
        <v>1086</v>
      </c>
      <c r="F837" s="13">
        <v>450</v>
      </c>
      <c r="G837">
        <v>150</v>
      </c>
      <c r="H837">
        <v>67500</v>
      </c>
      <c r="I837" s="10">
        <v>20250</v>
      </c>
      <c r="J837" s="15">
        <f t="shared" si="13"/>
        <v>77448250</v>
      </c>
    </row>
    <row r="838" spans="1:10">
      <c r="A838" s="4" t="s">
        <v>1103</v>
      </c>
      <c r="B838" s="4">
        <v>1185732</v>
      </c>
      <c r="C838" s="5">
        <v>44168</v>
      </c>
      <c r="D838" s="4" t="s">
        <v>535</v>
      </c>
      <c r="E838" s="12" t="s">
        <v>1087</v>
      </c>
      <c r="F838" s="13">
        <v>500</v>
      </c>
      <c r="G838">
        <v>325</v>
      </c>
      <c r="H838">
        <v>162500</v>
      </c>
      <c r="I838" s="10">
        <v>73125</v>
      </c>
      <c r="J838" s="15">
        <f t="shared" si="13"/>
        <v>77448250</v>
      </c>
    </row>
    <row r="839" spans="1:10">
      <c r="A839" s="4" t="s">
        <v>1103</v>
      </c>
      <c r="B839" s="4">
        <v>1185732</v>
      </c>
      <c r="C839" s="5">
        <v>44169</v>
      </c>
      <c r="D839" s="4" t="s">
        <v>535</v>
      </c>
      <c r="E839" s="12" t="s">
        <v>1087</v>
      </c>
      <c r="F839" s="13">
        <v>450</v>
      </c>
      <c r="G839">
        <v>450</v>
      </c>
      <c r="H839">
        <v>202500</v>
      </c>
      <c r="I839" s="10">
        <v>70875</v>
      </c>
      <c r="J839" s="15">
        <f t="shared" si="13"/>
        <v>77448250</v>
      </c>
    </row>
    <row r="840" spans="1:10">
      <c r="A840" s="4" t="s">
        <v>1103</v>
      </c>
      <c r="B840" s="4">
        <v>1185732</v>
      </c>
      <c r="C840" s="5">
        <v>44170</v>
      </c>
      <c r="D840" s="4" t="s">
        <v>535</v>
      </c>
      <c r="E840" s="12" t="s">
        <v>1087</v>
      </c>
      <c r="F840" s="13">
        <v>400</v>
      </c>
      <c r="G840">
        <v>250</v>
      </c>
      <c r="H840">
        <v>100000</v>
      </c>
      <c r="I840" s="10">
        <v>30000</v>
      </c>
      <c r="J840" s="15">
        <f t="shared" si="13"/>
        <v>77448250</v>
      </c>
    </row>
    <row r="841" spans="1:10">
      <c r="A841" s="4" t="s">
        <v>1103</v>
      </c>
      <c r="B841" s="4">
        <v>1185732</v>
      </c>
      <c r="C841" s="5">
        <v>44171</v>
      </c>
      <c r="D841" s="4" t="s">
        <v>535</v>
      </c>
      <c r="E841" s="12" t="s">
        <v>1086</v>
      </c>
      <c r="F841" s="13">
        <v>250</v>
      </c>
      <c r="G841">
        <v>150</v>
      </c>
      <c r="H841">
        <v>37500</v>
      </c>
      <c r="I841" s="10">
        <v>11250</v>
      </c>
      <c r="J841" s="15">
        <f t="shared" si="13"/>
        <v>77448250</v>
      </c>
    </row>
    <row r="842" spans="1:10">
      <c r="A842" s="4" t="s">
        <v>1103</v>
      </c>
      <c r="B842" s="4">
        <v>1185732</v>
      </c>
      <c r="C842" s="5">
        <v>44172</v>
      </c>
      <c r="D842" s="4" t="s">
        <v>535</v>
      </c>
      <c r="E842" s="12" t="s">
        <v>1087</v>
      </c>
      <c r="F842" s="13">
        <v>250.00000000000003</v>
      </c>
      <c r="G842">
        <v>125</v>
      </c>
      <c r="H842">
        <v>31250.000000000004</v>
      </c>
      <c r="I842" s="10">
        <v>10937.5</v>
      </c>
      <c r="J842" s="15">
        <f t="shared" si="13"/>
        <v>77448250</v>
      </c>
    </row>
    <row r="843" spans="1:10">
      <c r="A843" s="4" t="s">
        <v>1103</v>
      </c>
      <c r="B843" s="4">
        <v>1185732</v>
      </c>
      <c r="C843" s="5">
        <v>44173</v>
      </c>
      <c r="D843" s="4" t="s">
        <v>535</v>
      </c>
      <c r="E843" s="12" t="s">
        <v>1087</v>
      </c>
      <c r="F843" s="13">
        <v>350</v>
      </c>
      <c r="G843">
        <v>125</v>
      </c>
      <c r="H843">
        <v>43750</v>
      </c>
      <c r="I843" s="10">
        <v>13125</v>
      </c>
      <c r="J843" s="15">
        <f t="shared" si="13"/>
        <v>77448250</v>
      </c>
    </row>
    <row r="844" spans="1:10">
      <c r="A844" s="4" t="s">
        <v>1103</v>
      </c>
      <c r="B844" s="4">
        <v>1185732</v>
      </c>
      <c r="C844" s="5">
        <v>44174</v>
      </c>
      <c r="D844" s="4" t="s">
        <v>535</v>
      </c>
      <c r="E844" s="12" t="s">
        <v>1086</v>
      </c>
      <c r="F844" s="13">
        <v>400</v>
      </c>
      <c r="G844">
        <v>200</v>
      </c>
      <c r="H844">
        <v>80000</v>
      </c>
      <c r="I844" s="10">
        <v>36000</v>
      </c>
      <c r="J844" s="15">
        <f t="shared" si="13"/>
        <v>77448250</v>
      </c>
    </row>
    <row r="845" spans="1:10">
      <c r="A845" s="4" t="s">
        <v>1103</v>
      </c>
      <c r="B845" s="4">
        <v>1185732</v>
      </c>
      <c r="C845" s="5">
        <v>44175</v>
      </c>
      <c r="D845" s="4" t="s">
        <v>535</v>
      </c>
      <c r="E845" s="12" t="s">
        <v>1086</v>
      </c>
      <c r="F845" s="13">
        <v>450</v>
      </c>
      <c r="G845">
        <v>375</v>
      </c>
      <c r="H845">
        <v>168750</v>
      </c>
      <c r="I845" s="10">
        <v>59062.5</v>
      </c>
      <c r="J845" s="15">
        <f t="shared" si="13"/>
        <v>77448250</v>
      </c>
    </row>
    <row r="846" spans="1:10">
      <c r="A846" s="4" t="s">
        <v>1103</v>
      </c>
      <c r="B846" s="4">
        <v>1185732</v>
      </c>
      <c r="C846" s="5">
        <v>44176</v>
      </c>
      <c r="D846" s="4" t="s">
        <v>535</v>
      </c>
      <c r="E846" s="12" t="s">
        <v>1086</v>
      </c>
      <c r="F846" s="13">
        <v>350</v>
      </c>
      <c r="G846">
        <v>200</v>
      </c>
      <c r="H846">
        <v>70000</v>
      </c>
      <c r="I846" s="10">
        <v>21000</v>
      </c>
      <c r="J846" s="15">
        <f t="shared" si="13"/>
        <v>77448250</v>
      </c>
    </row>
    <row r="847" spans="1:10">
      <c r="A847" s="4" t="s">
        <v>1103</v>
      </c>
      <c r="B847" s="4">
        <v>1185732</v>
      </c>
      <c r="C847" s="5">
        <v>44177</v>
      </c>
      <c r="D847" s="4" t="s">
        <v>535</v>
      </c>
      <c r="E847" s="12" t="s">
        <v>1087</v>
      </c>
      <c r="F847" s="13">
        <v>350</v>
      </c>
      <c r="G847">
        <v>100</v>
      </c>
      <c r="H847">
        <v>35000</v>
      </c>
      <c r="I847" s="10">
        <v>10500</v>
      </c>
      <c r="J847" s="15">
        <f t="shared" si="13"/>
        <v>77448250</v>
      </c>
    </row>
    <row r="848" spans="1:10">
      <c r="A848" s="4" t="s">
        <v>1103</v>
      </c>
      <c r="B848" s="4">
        <v>1185732</v>
      </c>
      <c r="C848" s="5">
        <v>44178</v>
      </c>
      <c r="D848" s="4" t="s">
        <v>535</v>
      </c>
      <c r="E848" s="12" t="s">
        <v>1087</v>
      </c>
      <c r="F848" s="13">
        <v>350</v>
      </c>
      <c r="G848">
        <v>75</v>
      </c>
      <c r="H848">
        <v>26250</v>
      </c>
      <c r="I848" s="10">
        <v>9187.5</v>
      </c>
      <c r="J848" s="15">
        <f t="shared" si="13"/>
        <v>77448250</v>
      </c>
    </row>
    <row r="849" spans="1:10">
      <c r="A849" s="4" t="s">
        <v>1103</v>
      </c>
      <c r="B849" s="4">
        <v>1185732</v>
      </c>
      <c r="C849" s="5">
        <v>44179</v>
      </c>
      <c r="D849" s="4" t="s">
        <v>535</v>
      </c>
      <c r="E849" s="12" t="s">
        <v>1087</v>
      </c>
      <c r="F849" s="13">
        <v>450</v>
      </c>
      <c r="G849">
        <v>75</v>
      </c>
      <c r="H849">
        <v>33750</v>
      </c>
      <c r="I849" s="10">
        <v>10125</v>
      </c>
      <c r="J849" s="15">
        <f t="shared" si="13"/>
        <v>77448250</v>
      </c>
    </row>
    <row r="850" spans="1:10">
      <c r="A850" s="4" t="s">
        <v>1103</v>
      </c>
      <c r="B850" s="4">
        <v>1185732</v>
      </c>
      <c r="C850" s="5">
        <v>44180</v>
      </c>
      <c r="D850" s="4" t="s">
        <v>535</v>
      </c>
      <c r="E850" s="12" t="s">
        <v>1087</v>
      </c>
      <c r="F850" s="13">
        <v>500</v>
      </c>
      <c r="G850">
        <v>200</v>
      </c>
      <c r="H850">
        <v>100000</v>
      </c>
      <c r="I850" s="10">
        <v>45000</v>
      </c>
      <c r="J850" s="15">
        <f t="shared" si="13"/>
        <v>77448250</v>
      </c>
    </row>
    <row r="851" spans="1:10">
      <c r="A851" s="4" t="s">
        <v>1103</v>
      </c>
      <c r="B851" s="4">
        <v>1185732</v>
      </c>
      <c r="C851" s="5">
        <v>44181</v>
      </c>
      <c r="D851" s="4" t="s">
        <v>535</v>
      </c>
      <c r="E851" s="12" t="s">
        <v>1087</v>
      </c>
      <c r="F851" s="13">
        <v>500</v>
      </c>
      <c r="G851">
        <v>350</v>
      </c>
      <c r="H851">
        <v>175000</v>
      </c>
      <c r="I851" s="10">
        <v>61250</v>
      </c>
      <c r="J851" s="15">
        <f t="shared" si="13"/>
        <v>77448250</v>
      </c>
    </row>
    <row r="852" spans="1:10">
      <c r="A852" s="4" t="s">
        <v>1103</v>
      </c>
      <c r="B852" s="4">
        <v>1185732</v>
      </c>
      <c r="C852" s="5">
        <v>44182</v>
      </c>
      <c r="D852" s="4" t="s">
        <v>535</v>
      </c>
      <c r="E852" s="12" t="s">
        <v>1087</v>
      </c>
      <c r="F852" s="13">
        <v>400</v>
      </c>
      <c r="G852">
        <v>200</v>
      </c>
      <c r="H852">
        <v>80000</v>
      </c>
      <c r="I852" s="10">
        <v>24000</v>
      </c>
      <c r="J852" s="15">
        <f t="shared" si="13"/>
        <v>77448250</v>
      </c>
    </row>
    <row r="853" spans="1:10">
      <c r="A853" s="4" t="s">
        <v>1103</v>
      </c>
      <c r="B853" s="4">
        <v>1185732</v>
      </c>
      <c r="C853" s="5">
        <v>44183</v>
      </c>
      <c r="D853" s="4" t="s">
        <v>535</v>
      </c>
      <c r="E853" s="12" t="s">
        <v>1086</v>
      </c>
      <c r="F853" s="13">
        <v>400</v>
      </c>
      <c r="G853">
        <v>145</v>
      </c>
      <c r="H853">
        <v>58000</v>
      </c>
      <c r="I853" s="10">
        <v>17400</v>
      </c>
      <c r="J853" s="15">
        <f t="shared" si="13"/>
        <v>77448250</v>
      </c>
    </row>
    <row r="854" spans="1:10">
      <c r="A854" s="4" t="s">
        <v>1103</v>
      </c>
      <c r="B854" s="4">
        <v>1185732</v>
      </c>
      <c r="C854" s="5">
        <v>44184</v>
      </c>
      <c r="D854" s="4" t="s">
        <v>535</v>
      </c>
      <c r="E854" s="12" t="s">
        <v>1088</v>
      </c>
      <c r="F854" s="13">
        <v>400.00000000000006</v>
      </c>
      <c r="G854">
        <v>150</v>
      </c>
      <c r="H854">
        <v>60000.000000000007</v>
      </c>
      <c r="I854" s="10">
        <v>21000</v>
      </c>
      <c r="J854" s="15">
        <f t="shared" si="13"/>
        <v>77448250</v>
      </c>
    </row>
    <row r="855" spans="1:10">
      <c r="A855" s="4" t="s">
        <v>1103</v>
      </c>
      <c r="B855" s="4">
        <v>1185732</v>
      </c>
      <c r="C855" s="5">
        <v>44185</v>
      </c>
      <c r="D855" s="4" t="s">
        <v>535</v>
      </c>
      <c r="E855" s="12" t="s">
        <v>1087</v>
      </c>
      <c r="F855" s="13">
        <v>550</v>
      </c>
      <c r="G855">
        <v>125</v>
      </c>
      <c r="H855">
        <v>68750</v>
      </c>
      <c r="I855" s="10">
        <v>20625</v>
      </c>
      <c r="J855" s="15">
        <f t="shared" si="13"/>
        <v>77448250</v>
      </c>
    </row>
    <row r="856" spans="1:10">
      <c r="A856" s="4" t="s">
        <v>1103</v>
      </c>
      <c r="B856" s="4">
        <v>1185732</v>
      </c>
      <c r="C856" s="5">
        <v>44186</v>
      </c>
      <c r="D856" s="4" t="s">
        <v>535</v>
      </c>
      <c r="E856" s="12" t="s">
        <v>1087</v>
      </c>
      <c r="F856" s="13">
        <v>600</v>
      </c>
      <c r="G856">
        <v>225</v>
      </c>
      <c r="H856">
        <v>135000</v>
      </c>
      <c r="I856" s="10">
        <v>60750</v>
      </c>
      <c r="J856" s="15">
        <f t="shared" si="13"/>
        <v>77448250</v>
      </c>
    </row>
    <row r="857" spans="1:10">
      <c r="A857" s="4" t="s">
        <v>1103</v>
      </c>
      <c r="B857" s="4">
        <v>1185732</v>
      </c>
      <c r="C857" s="5">
        <v>44187</v>
      </c>
      <c r="D857" s="4" t="s">
        <v>535</v>
      </c>
      <c r="E857" s="12" t="s">
        <v>1087</v>
      </c>
      <c r="F857" s="13">
        <v>550.00000000000011</v>
      </c>
      <c r="G857">
        <v>475</v>
      </c>
      <c r="H857">
        <v>261250.00000000003</v>
      </c>
      <c r="I857" s="10">
        <v>91437.5</v>
      </c>
      <c r="J857" s="15">
        <f t="shared" si="13"/>
        <v>77448250</v>
      </c>
    </row>
    <row r="858" spans="1:10">
      <c r="A858" s="4" t="s">
        <v>1103</v>
      </c>
      <c r="B858" s="4">
        <v>1185732</v>
      </c>
      <c r="C858" s="5">
        <v>44188</v>
      </c>
      <c r="D858" s="4" t="s">
        <v>535</v>
      </c>
      <c r="E858" s="12" t="s">
        <v>1086</v>
      </c>
      <c r="F858" s="13">
        <v>450</v>
      </c>
      <c r="G858">
        <v>275</v>
      </c>
      <c r="H858">
        <v>123750</v>
      </c>
      <c r="I858" s="10">
        <v>37125</v>
      </c>
      <c r="J858" s="15">
        <f t="shared" si="13"/>
        <v>77448250</v>
      </c>
    </row>
    <row r="859" spans="1:10">
      <c r="A859" s="4" t="s">
        <v>1103</v>
      </c>
      <c r="B859" s="4">
        <v>1185732</v>
      </c>
      <c r="C859" s="5">
        <v>44189</v>
      </c>
      <c r="D859" s="4" t="s">
        <v>535</v>
      </c>
      <c r="E859" s="12" t="s">
        <v>1086</v>
      </c>
      <c r="F859" s="13">
        <v>450</v>
      </c>
      <c r="G859">
        <v>225</v>
      </c>
      <c r="H859">
        <v>101250</v>
      </c>
      <c r="I859" s="10">
        <v>30375</v>
      </c>
      <c r="J859" s="15">
        <f t="shared" si="13"/>
        <v>77448250</v>
      </c>
    </row>
    <row r="860" spans="1:10">
      <c r="A860" s="4" t="s">
        <v>1103</v>
      </c>
      <c r="B860" s="4">
        <v>1185732</v>
      </c>
      <c r="C860" s="5">
        <v>44190</v>
      </c>
      <c r="D860" s="4" t="s">
        <v>535</v>
      </c>
      <c r="E860" s="12" t="s">
        <v>1086</v>
      </c>
      <c r="F860" s="13">
        <v>450</v>
      </c>
      <c r="G860">
        <v>175</v>
      </c>
      <c r="H860">
        <v>78750</v>
      </c>
      <c r="I860" s="10">
        <v>27562.5</v>
      </c>
      <c r="J860" s="15">
        <f t="shared" si="13"/>
        <v>77448250</v>
      </c>
    </row>
    <row r="861" spans="1:10">
      <c r="A861" s="4" t="s">
        <v>1103</v>
      </c>
      <c r="B861" s="4">
        <v>1185732</v>
      </c>
      <c r="C861" s="5">
        <v>44191</v>
      </c>
      <c r="D861" s="4" t="s">
        <v>535</v>
      </c>
      <c r="E861" s="12" t="s">
        <v>1087</v>
      </c>
      <c r="F861" s="13">
        <v>550</v>
      </c>
      <c r="G861">
        <v>175</v>
      </c>
      <c r="H861">
        <v>96250</v>
      </c>
      <c r="I861" s="10">
        <v>28875</v>
      </c>
      <c r="J861" s="15">
        <f t="shared" si="13"/>
        <v>77448250</v>
      </c>
    </row>
    <row r="862" spans="1:10">
      <c r="A862" s="4" t="s">
        <v>1103</v>
      </c>
      <c r="B862" s="4">
        <v>1185732</v>
      </c>
      <c r="C862" s="5">
        <v>44192</v>
      </c>
      <c r="D862" s="4" t="s">
        <v>535</v>
      </c>
      <c r="E862" s="12" t="s">
        <v>1086</v>
      </c>
      <c r="F862" s="13">
        <v>600</v>
      </c>
      <c r="G862">
        <v>275</v>
      </c>
      <c r="H862">
        <v>165000</v>
      </c>
      <c r="I862" s="10">
        <v>74250</v>
      </c>
      <c r="J862" s="15">
        <f t="shared" si="13"/>
        <v>77448250</v>
      </c>
    </row>
    <row r="863" spans="1:10">
      <c r="A863" s="4" t="s">
        <v>1107</v>
      </c>
      <c r="B863" s="4">
        <v>1189833</v>
      </c>
      <c r="C863" s="5">
        <v>44193</v>
      </c>
      <c r="D863" s="4" t="s">
        <v>535</v>
      </c>
      <c r="E863" s="12" t="s">
        <v>1086</v>
      </c>
      <c r="F863" s="13">
        <v>350</v>
      </c>
      <c r="G863">
        <v>475</v>
      </c>
      <c r="H863">
        <v>166250</v>
      </c>
      <c r="I863" s="10">
        <v>74812.5</v>
      </c>
      <c r="J863" s="15">
        <f t="shared" si="13"/>
        <v>77448250</v>
      </c>
    </row>
    <row r="864" spans="1:10">
      <c r="A864" s="4" t="s">
        <v>1107</v>
      </c>
      <c r="B864" s="4">
        <v>1189833</v>
      </c>
      <c r="C864" s="5">
        <v>44194</v>
      </c>
      <c r="D864" s="4" t="s">
        <v>535</v>
      </c>
      <c r="E864" s="12" t="s">
        <v>1086</v>
      </c>
      <c r="F864" s="13">
        <v>450</v>
      </c>
      <c r="G864">
        <v>475</v>
      </c>
      <c r="H864">
        <v>213750</v>
      </c>
      <c r="I864" s="10">
        <v>64125</v>
      </c>
      <c r="J864" s="15">
        <f t="shared" si="13"/>
        <v>77448250</v>
      </c>
    </row>
    <row r="865" spans="1:10">
      <c r="A865" s="4" t="s">
        <v>1107</v>
      </c>
      <c r="B865" s="4">
        <v>1189833</v>
      </c>
      <c r="C865" s="5">
        <v>44195</v>
      </c>
      <c r="D865" s="4" t="s">
        <v>535</v>
      </c>
      <c r="E865" s="12" t="s">
        <v>1086</v>
      </c>
      <c r="F865" s="13">
        <v>450</v>
      </c>
      <c r="G865">
        <v>475</v>
      </c>
      <c r="H865">
        <v>213750</v>
      </c>
      <c r="I865" s="10">
        <v>96187.5</v>
      </c>
      <c r="J865" s="15">
        <f t="shared" si="13"/>
        <v>77448250</v>
      </c>
    </row>
    <row r="866" spans="1:10">
      <c r="A866" s="4" t="s">
        <v>1107</v>
      </c>
      <c r="B866" s="4">
        <v>1189833</v>
      </c>
      <c r="C866" s="5">
        <v>44196</v>
      </c>
      <c r="D866" s="4" t="s">
        <v>535</v>
      </c>
      <c r="E866" s="12" t="s">
        <v>1087</v>
      </c>
      <c r="F866" s="13">
        <v>450</v>
      </c>
      <c r="G866">
        <v>325</v>
      </c>
      <c r="H866">
        <v>146250</v>
      </c>
      <c r="I866" s="10">
        <v>58500</v>
      </c>
      <c r="J866" s="15">
        <f t="shared" si="13"/>
        <v>77448250</v>
      </c>
    </row>
    <row r="867" spans="1:10">
      <c r="A867" s="4" t="s">
        <v>1107</v>
      </c>
      <c r="B867" s="4">
        <v>1189833</v>
      </c>
      <c r="C867" s="5">
        <v>44197</v>
      </c>
      <c r="D867" s="4" t="s">
        <v>535</v>
      </c>
      <c r="E867" s="12" t="s">
        <v>1086</v>
      </c>
      <c r="F867" s="13">
        <v>500</v>
      </c>
      <c r="G867">
        <v>275</v>
      </c>
      <c r="H867">
        <v>137500</v>
      </c>
      <c r="I867" s="10">
        <v>82500</v>
      </c>
      <c r="J867" s="15">
        <f t="shared" si="13"/>
        <v>77448250</v>
      </c>
    </row>
    <row r="868" spans="1:10">
      <c r="A868" s="4" t="s">
        <v>1107</v>
      </c>
      <c r="B868" s="4">
        <v>1189833</v>
      </c>
      <c r="C868" s="5">
        <v>44198</v>
      </c>
      <c r="D868" s="4" t="s">
        <v>535</v>
      </c>
      <c r="E868" s="12" t="s">
        <v>1087</v>
      </c>
      <c r="F868" s="13">
        <v>450</v>
      </c>
      <c r="G868">
        <v>475</v>
      </c>
      <c r="H868">
        <v>213750</v>
      </c>
      <c r="I868" s="10">
        <v>53437.5</v>
      </c>
      <c r="J868" s="15">
        <f t="shared" si="13"/>
        <v>77448250</v>
      </c>
    </row>
    <row r="869" spans="1:10">
      <c r="A869" s="4" t="s">
        <v>1107</v>
      </c>
      <c r="B869" s="4">
        <v>1189833</v>
      </c>
      <c r="C869" s="5">
        <v>44199</v>
      </c>
      <c r="D869" s="4" t="s">
        <v>535</v>
      </c>
      <c r="E869" s="12" t="s">
        <v>1087</v>
      </c>
      <c r="F869" s="13">
        <v>350</v>
      </c>
      <c r="G869">
        <v>525</v>
      </c>
      <c r="H869">
        <v>183750</v>
      </c>
      <c r="I869" s="10">
        <v>82687.5</v>
      </c>
      <c r="J869" s="15">
        <f t="shared" si="13"/>
        <v>77448250</v>
      </c>
    </row>
    <row r="870" spans="1:10">
      <c r="A870" s="4" t="s">
        <v>1107</v>
      </c>
      <c r="B870" s="4">
        <v>1189833</v>
      </c>
      <c r="C870" s="5">
        <v>44200</v>
      </c>
      <c r="D870" s="4" t="s">
        <v>535</v>
      </c>
      <c r="E870" s="12" t="s">
        <v>1086</v>
      </c>
      <c r="F870" s="13">
        <v>450</v>
      </c>
      <c r="G870">
        <v>425</v>
      </c>
      <c r="H870">
        <v>191250</v>
      </c>
      <c r="I870" s="10">
        <v>57375</v>
      </c>
      <c r="J870" s="15">
        <f t="shared" si="13"/>
        <v>77448250</v>
      </c>
    </row>
    <row r="871" spans="1:10">
      <c r="A871" s="4" t="s">
        <v>1107</v>
      </c>
      <c r="B871" s="4">
        <v>1189833</v>
      </c>
      <c r="C871" s="5">
        <v>44201</v>
      </c>
      <c r="D871" s="4" t="s">
        <v>535</v>
      </c>
      <c r="E871" s="12" t="s">
        <v>1087</v>
      </c>
      <c r="F871" s="13">
        <v>450</v>
      </c>
      <c r="G871">
        <v>450</v>
      </c>
      <c r="H871">
        <v>202500</v>
      </c>
      <c r="I871" s="10">
        <v>91125</v>
      </c>
      <c r="J871" s="15">
        <f t="shared" si="13"/>
        <v>77448250</v>
      </c>
    </row>
    <row r="872" spans="1:10">
      <c r="A872" s="4" t="s">
        <v>1107</v>
      </c>
      <c r="B872" s="4">
        <v>1189833</v>
      </c>
      <c r="C872" s="5">
        <v>44202</v>
      </c>
      <c r="D872" s="4" t="s">
        <v>535</v>
      </c>
      <c r="E872" s="12" t="s">
        <v>1087</v>
      </c>
      <c r="F872" s="13">
        <v>450</v>
      </c>
      <c r="G872">
        <v>300</v>
      </c>
      <c r="H872">
        <v>135000</v>
      </c>
      <c r="I872" s="10">
        <v>54000</v>
      </c>
      <c r="J872" s="15">
        <f t="shared" si="13"/>
        <v>77448250</v>
      </c>
    </row>
    <row r="873" spans="1:10">
      <c r="A873" s="4" t="s">
        <v>1107</v>
      </c>
      <c r="B873" s="4">
        <v>1189833</v>
      </c>
      <c r="C873" s="5">
        <v>44203</v>
      </c>
      <c r="D873" s="4" t="s">
        <v>535</v>
      </c>
      <c r="E873" s="12" t="s">
        <v>1086</v>
      </c>
      <c r="F873" s="13">
        <v>500</v>
      </c>
      <c r="G873">
        <v>225</v>
      </c>
      <c r="H873">
        <v>112500</v>
      </c>
      <c r="I873" s="10">
        <v>67500</v>
      </c>
      <c r="J873" s="15">
        <f t="shared" si="13"/>
        <v>77448250</v>
      </c>
    </row>
    <row r="874" spans="1:10">
      <c r="A874" s="4" t="s">
        <v>1107</v>
      </c>
      <c r="B874" s="4">
        <v>1189833</v>
      </c>
      <c r="C874" s="5">
        <v>44204</v>
      </c>
      <c r="D874" s="4" t="s">
        <v>535</v>
      </c>
      <c r="E874" s="12" t="s">
        <v>1086</v>
      </c>
      <c r="F874" s="13">
        <v>450</v>
      </c>
      <c r="G874">
        <v>425</v>
      </c>
      <c r="H874">
        <v>191250</v>
      </c>
      <c r="I874" s="10">
        <v>47812.5</v>
      </c>
      <c r="J874" s="15">
        <f t="shared" si="13"/>
        <v>77448250</v>
      </c>
    </row>
    <row r="875" spans="1:10">
      <c r="A875" s="4" t="s">
        <v>1107</v>
      </c>
      <c r="B875" s="4">
        <v>1189833</v>
      </c>
      <c r="C875" s="5">
        <v>44205</v>
      </c>
      <c r="D875" s="4" t="s">
        <v>535</v>
      </c>
      <c r="E875" s="12" t="s">
        <v>1087</v>
      </c>
      <c r="F875" s="13">
        <v>350</v>
      </c>
      <c r="G875">
        <v>575</v>
      </c>
      <c r="H875">
        <v>201250</v>
      </c>
      <c r="I875" s="10">
        <v>90562.5</v>
      </c>
      <c r="J875" s="15">
        <f t="shared" si="13"/>
        <v>77448250</v>
      </c>
    </row>
    <row r="876" spans="1:10">
      <c r="A876" s="4" t="s">
        <v>1107</v>
      </c>
      <c r="B876" s="4">
        <v>1189833</v>
      </c>
      <c r="C876" s="5">
        <v>44206</v>
      </c>
      <c r="D876" s="4" t="s">
        <v>535</v>
      </c>
      <c r="E876" s="12" t="s">
        <v>1087</v>
      </c>
      <c r="F876" s="13">
        <v>450</v>
      </c>
      <c r="G876">
        <v>425</v>
      </c>
      <c r="H876">
        <v>191250</v>
      </c>
      <c r="I876" s="10">
        <v>57375</v>
      </c>
      <c r="J876" s="15">
        <f t="shared" si="13"/>
        <v>77448250</v>
      </c>
    </row>
    <row r="877" spans="1:10">
      <c r="A877" s="4" t="s">
        <v>1107</v>
      </c>
      <c r="B877" s="4">
        <v>1189833</v>
      </c>
      <c r="C877" s="5">
        <v>44207</v>
      </c>
      <c r="D877" s="4" t="s">
        <v>535</v>
      </c>
      <c r="E877" s="12" t="s">
        <v>1087</v>
      </c>
      <c r="F877" s="13">
        <v>450</v>
      </c>
      <c r="G877">
        <v>425</v>
      </c>
      <c r="H877">
        <v>191250</v>
      </c>
      <c r="I877" s="10">
        <v>86062.5</v>
      </c>
      <c r="J877" s="15">
        <f t="shared" si="13"/>
        <v>77448250</v>
      </c>
    </row>
    <row r="878" spans="1:10">
      <c r="A878" s="4" t="s">
        <v>1107</v>
      </c>
      <c r="B878" s="4">
        <v>1189833</v>
      </c>
      <c r="C878" s="5">
        <v>44208</v>
      </c>
      <c r="D878" s="4" t="s">
        <v>535</v>
      </c>
      <c r="E878" s="12" t="s">
        <v>1088</v>
      </c>
      <c r="F878" s="13">
        <v>450</v>
      </c>
      <c r="G878">
        <v>325</v>
      </c>
      <c r="H878">
        <v>146250</v>
      </c>
      <c r="I878" s="10">
        <v>58500</v>
      </c>
      <c r="J878" s="15">
        <f t="shared" si="13"/>
        <v>77448250</v>
      </c>
    </row>
    <row r="879" spans="1:10">
      <c r="A879" s="4" t="s">
        <v>1107</v>
      </c>
      <c r="B879" s="4">
        <v>1189833</v>
      </c>
      <c r="C879" s="5">
        <v>44209</v>
      </c>
      <c r="D879" s="4" t="s">
        <v>535</v>
      </c>
      <c r="E879" s="12" t="s">
        <v>1087</v>
      </c>
      <c r="F879" s="13">
        <v>500</v>
      </c>
      <c r="G879">
        <v>200</v>
      </c>
      <c r="H879">
        <v>100000</v>
      </c>
      <c r="I879" s="10">
        <v>60000</v>
      </c>
      <c r="J879" s="15">
        <f t="shared" si="13"/>
        <v>77448250</v>
      </c>
    </row>
    <row r="880" spans="1:10">
      <c r="A880" s="4" t="s">
        <v>1107</v>
      </c>
      <c r="B880" s="4">
        <v>1189833</v>
      </c>
      <c r="C880" s="5">
        <v>44210</v>
      </c>
      <c r="D880" s="4" t="s">
        <v>535</v>
      </c>
      <c r="E880" s="12" t="s">
        <v>1088</v>
      </c>
      <c r="F880" s="13">
        <v>450</v>
      </c>
      <c r="G880">
        <v>400</v>
      </c>
      <c r="H880">
        <v>180000</v>
      </c>
      <c r="I880" s="10">
        <v>45000</v>
      </c>
      <c r="J880" s="15">
        <f t="shared" si="13"/>
        <v>77448250</v>
      </c>
    </row>
    <row r="881" spans="1:10">
      <c r="A881" s="4" t="s">
        <v>1107</v>
      </c>
      <c r="B881" s="4">
        <v>1189833</v>
      </c>
      <c r="C881" s="5">
        <v>44211</v>
      </c>
      <c r="D881" s="4" t="s">
        <v>535</v>
      </c>
      <c r="E881" s="12" t="s">
        <v>1087</v>
      </c>
      <c r="F881" s="13">
        <v>450</v>
      </c>
      <c r="G881">
        <v>575</v>
      </c>
      <c r="H881">
        <v>258750</v>
      </c>
      <c r="I881" s="10">
        <v>116437.5</v>
      </c>
      <c r="J881" s="15">
        <f t="shared" si="13"/>
        <v>77448250</v>
      </c>
    </row>
    <row r="882" spans="1:10">
      <c r="A882" s="4" t="s">
        <v>1107</v>
      </c>
      <c r="B882" s="4">
        <v>1189833</v>
      </c>
      <c r="C882" s="5">
        <v>44212</v>
      </c>
      <c r="D882" s="4" t="s">
        <v>535</v>
      </c>
      <c r="E882" s="12" t="s">
        <v>1087</v>
      </c>
      <c r="F882" s="13">
        <v>450</v>
      </c>
      <c r="G882">
        <v>375</v>
      </c>
      <c r="H882">
        <v>168750</v>
      </c>
      <c r="I882" s="10">
        <v>50625</v>
      </c>
      <c r="J882" s="15">
        <f t="shared" si="13"/>
        <v>77448250</v>
      </c>
    </row>
    <row r="883" spans="1:10">
      <c r="A883" s="4" t="s">
        <v>1107</v>
      </c>
      <c r="B883" s="4">
        <v>1189833</v>
      </c>
      <c r="C883" s="5">
        <v>44213</v>
      </c>
      <c r="D883" s="4" t="s">
        <v>535</v>
      </c>
      <c r="E883" s="12" t="s">
        <v>1087</v>
      </c>
      <c r="F883" s="13">
        <v>450</v>
      </c>
      <c r="G883">
        <v>400</v>
      </c>
      <c r="H883">
        <v>180000</v>
      </c>
      <c r="I883" s="10">
        <v>81000</v>
      </c>
      <c r="J883" s="15">
        <f t="shared" si="13"/>
        <v>77448250</v>
      </c>
    </row>
    <row r="884" spans="1:10">
      <c r="A884" s="4" t="s">
        <v>1107</v>
      </c>
      <c r="B884" s="4">
        <v>1189833</v>
      </c>
      <c r="C884" s="5">
        <v>44214</v>
      </c>
      <c r="D884" s="4" t="s">
        <v>535</v>
      </c>
      <c r="E884" s="12" t="s">
        <v>1087</v>
      </c>
      <c r="F884" s="13">
        <v>400</v>
      </c>
      <c r="G884">
        <v>300</v>
      </c>
      <c r="H884">
        <v>120000</v>
      </c>
      <c r="I884" s="10">
        <v>48000</v>
      </c>
      <c r="J884" s="15">
        <f t="shared" si="13"/>
        <v>77448250</v>
      </c>
    </row>
    <row r="885" spans="1:10">
      <c r="A885" s="4" t="s">
        <v>1107</v>
      </c>
      <c r="B885" s="4">
        <v>1189833</v>
      </c>
      <c r="C885" s="5">
        <v>44215</v>
      </c>
      <c r="D885" s="4" t="s">
        <v>535</v>
      </c>
      <c r="E885" s="12" t="s">
        <v>1087</v>
      </c>
      <c r="F885" s="13">
        <v>450</v>
      </c>
      <c r="G885">
        <v>200</v>
      </c>
      <c r="H885">
        <v>90000</v>
      </c>
      <c r="I885" s="10">
        <v>54000</v>
      </c>
      <c r="J885" s="15">
        <f t="shared" si="13"/>
        <v>77448250</v>
      </c>
    </row>
    <row r="886" spans="1:10">
      <c r="A886" s="4" t="s">
        <v>1107</v>
      </c>
      <c r="B886" s="4">
        <v>1189833</v>
      </c>
      <c r="C886" s="5">
        <v>44216</v>
      </c>
      <c r="D886" s="4" t="s">
        <v>535</v>
      </c>
      <c r="E886" s="12" t="s">
        <v>1087</v>
      </c>
      <c r="F886" s="13">
        <v>600</v>
      </c>
      <c r="G886">
        <v>375</v>
      </c>
      <c r="H886">
        <v>225000</v>
      </c>
      <c r="I886" s="10">
        <v>56250</v>
      </c>
      <c r="J886" s="15">
        <f t="shared" si="13"/>
        <v>77448250</v>
      </c>
    </row>
    <row r="887" spans="1:10">
      <c r="A887" s="4" t="s">
        <v>1107</v>
      </c>
      <c r="B887" s="4">
        <v>1189833</v>
      </c>
      <c r="C887" s="5">
        <v>44217</v>
      </c>
      <c r="D887" s="4" t="s">
        <v>535</v>
      </c>
      <c r="E887" s="12" t="s">
        <v>1086</v>
      </c>
      <c r="F887" s="13">
        <v>400</v>
      </c>
      <c r="G887">
        <v>575</v>
      </c>
      <c r="H887">
        <v>230000</v>
      </c>
      <c r="I887" s="10">
        <v>103500</v>
      </c>
      <c r="J887" s="15">
        <f t="shared" si="13"/>
        <v>77448250</v>
      </c>
    </row>
    <row r="888" spans="1:10">
      <c r="A888" s="4" t="s">
        <v>1107</v>
      </c>
      <c r="B888" s="4">
        <v>1189833</v>
      </c>
      <c r="C888" s="5">
        <v>44218</v>
      </c>
      <c r="D888" s="4" t="s">
        <v>535</v>
      </c>
      <c r="E888" s="12" t="s">
        <v>1088</v>
      </c>
      <c r="F888" s="13">
        <v>450</v>
      </c>
      <c r="G888">
        <v>425</v>
      </c>
      <c r="H888">
        <v>191250</v>
      </c>
      <c r="I888" s="10">
        <v>57375</v>
      </c>
      <c r="J888" s="15">
        <f t="shared" si="13"/>
        <v>77448250</v>
      </c>
    </row>
    <row r="889" spans="1:10">
      <c r="A889" s="4" t="s">
        <v>1107</v>
      </c>
      <c r="B889" s="4">
        <v>1189833</v>
      </c>
      <c r="C889" s="5">
        <v>44219</v>
      </c>
      <c r="D889" s="4" t="s">
        <v>535</v>
      </c>
      <c r="E889" s="12" t="s">
        <v>1087</v>
      </c>
      <c r="F889" s="13">
        <v>450</v>
      </c>
      <c r="G889">
        <v>425</v>
      </c>
      <c r="H889">
        <v>191250</v>
      </c>
      <c r="I889" s="10">
        <v>86062.5</v>
      </c>
      <c r="J889" s="15">
        <f t="shared" si="13"/>
        <v>77448250</v>
      </c>
    </row>
    <row r="890" spans="1:10">
      <c r="A890" s="4" t="s">
        <v>1107</v>
      </c>
      <c r="B890" s="4">
        <v>1189833</v>
      </c>
      <c r="C890" s="5">
        <v>44220</v>
      </c>
      <c r="D890" s="4" t="s">
        <v>535</v>
      </c>
      <c r="E890" s="12" t="s">
        <v>1087</v>
      </c>
      <c r="F890" s="13">
        <v>400</v>
      </c>
      <c r="G890">
        <v>325</v>
      </c>
      <c r="H890">
        <v>130000</v>
      </c>
      <c r="I890" s="10">
        <v>52000</v>
      </c>
      <c r="J890" s="15">
        <f t="shared" si="13"/>
        <v>77448250</v>
      </c>
    </row>
    <row r="891" spans="1:10">
      <c r="A891" s="4" t="s">
        <v>1107</v>
      </c>
      <c r="B891" s="4">
        <v>1189833</v>
      </c>
      <c r="C891" s="5">
        <v>44221</v>
      </c>
      <c r="D891" s="4" t="s">
        <v>535</v>
      </c>
      <c r="E891" s="12" t="s">
        <v>1087</v>
      </c>
      <c r="F891" s="13">
        <v>450</v>
      </c>
      <c r="G891">
        <v>225</v>
      </c>
      <c r="H891">
        <v>101250</v>
      </c>
      <c r="I891" s="10">
        <v>60750</v>
      </c>
      <c r="J891" s="15">
        <f t="shared" si="13"/>
        <v>77448250</v>
      </c>
    </row>
    <row r="892" spans="1:10">
      <c r="A892" s="4" t="s">
        <v>1107</v>
      </c>
      <c r="B892" s="4">
        <v>1189833</v>
      </c>
      <c r="C892" s="5">
        <v>44222</v>
      </c>
      <c r="D892" s="4" t="s">
        <v>535</v>
      </c>
      <c r="E892" s="12" t="s">
        <v>1086</v>
      </c>
      <c r="F892" s="13">
        <v>600</v>
      </c>
      <c r="G892">
        <v>400</v>
      </c>
      <c r="H892">
        <v>240000</v>
      </c>
      <c r="I892" s="10">
        <v>60000</v>
      </c>
      <c r="J892" s="15">
        <f t="shared" si="13"/>
        <v>77448250</v>
      </c>
    </row>
    <row r="893" spans="1:10">
      <c r="A893" s="4" t="s">
        <v>1107</v>
      </c>
      <c r="B893" s="4">
        <v>1189833</v>
      </c>
      <c r="C893" s="5">
        <v>44223</v>
      </c>
      <c r="D893" s="4" t="s">
        <v>535</v>
      </c>
      <c r="E893" s="12" t="s">
        <v>1087</v>
      </c>
      <c r="F893" s="13">
        <v>400</v>
      </c>
      <c r="G893">
        <v>675</v>
      </c>
      <c r="H893">
        <v>270000</v>
      </c>
      <c r="I893" s="10">
        <v>121500</v>
      </c>
      <c r="J893" s="15">
        <f t="shared" si="13"/>
        <v>77448250</v>
      </c>
    </row>
    <row r="894" spans="1:10">
      <c r="A894" s="4" t="s">
        <v>1107</v>
      </c>
      <c r="B894" s="4">
        <v>1189833</v>
      </c>
      <c r="C894" s="5">
        <v>44224</v>
      </c>
      <c r="D894" s="4" t="s">
        <v>535</v>
      </c>
      <c r="E894" s="12" t="s">
        <v>1086</v>
      </c>
      <c r="F894" s="13">
        <v>450</v>
      </c>
      <c r="G894">
        <v>525</v>
      </c>
      <c r="H894">
        <v>236250</v>
      </c>
      <c r="I894" s="10">
        <v>70875</v>
      </c>
      <c r="J894" s="15">
        <f t="shared" si="13"/>
        <v>77448250</v>
      </c>
    </row>
    <row r="895" spans="1:10">
      <c r="A895" s="4" t="s">
        <v>1107</v>
      </c>
      <c r="B895" s="4">
        <v>1189833</v>
      </c>
      <c r="C895" s="5">
        <v>44225</v>
      </c>
      <c r="D895" s="4" t="s">
        <v>535</v>
      </c>
      <c r="E895" s="12" t="s">
        <v>1087</v>
      </c>
      <c r="F895" s="13">
        <v>450</v>
      </c>
      <c r="G895">
        <v>550</v>
      </c>
      <c r="H895">
        <v>247500</v>
      </c>
      <c r="I895" s="10">
        <v>111375</v>
      </c>
      <c r="J895" s="15">
        <f t="shared" si="13"/>
        <v>77448250</v>
      </c>
    </row>
    <row r="896" spans="1:10">
      <c r="A896" s="4" t="s">
        <v>1107</v>
      </c>
      <c r="B896" s="4">
        <v>1189833</v>
      </c>
      <c r="C896" s="5">
        <v>44226</v>
      </c>
      <c r="D896" s="4" t="s">
        <v>535</v>
      </c>
      <c r="E896" s="12" t="s">
        <v>1087</v>
      </c>
      <c r="F896" s="13">
        <v>400</v>
      </c>
      <c r="G896">
        <v>425</v>
      </c>
      <c r="H896">
        <v>170000</v>
      </c>
      <c r="I896" s="10">
        <v>68000</v>
      </c>
      <c r="J896" s="15">
        <f t="shared" si="13"/>
        <v>77448250</v>
      </c>
    </row>
    <row r="897" spans="1:10">
      <c r="A897" s="4" t="s">
        <v>1107</v>
      </c>
      <c r="B897" s="4">
        <v>1189833</v>
      </c>
      <c r="C897" s="5">
        <v>44227</v>
      </c>
      <c r="D897" s="4" t="s">
        <v>535</v>
      </c>
      <c r="E897" s="12" t="s">
        <v>1087</v>
      </c>
      <c r="F897" s="13">
        <v>450</v>
      </c>
      <c r="G897">
        <v>300</v>
      </c>
      <c r="H897">
        <v>135000</v>
      </c>
      <c r="I897" s="10">
        <v>81000</v>
      </c>
      <c r="J897" s="15">
        <f t="shared" si="13"/>
        <v>77448250</v>
      </c>
    </row>
    <row r="898" spans="1:10">
      <c r="A898" s="4" t="s">
        <v>1107</v>
      </c>
      <c r="B898" s="4">
        <v>1189833</v>
      </c>
      <c r="C898" s="5">
        <v>44228</v>
      </c>
      <c r="D898" s="4" t="s">
        <v>535</v>
      </c>
      <c r="E898" s="12" t="s">
        <v>1087</v>
      </c>
      <c r="F898" s="13">
        <v>600</v>
      </c>
      <c r="G898">
        <v>600</v>
      </c>
      <c r="H898">
        <v>360000</v>
      </c>
      <c r="I898" s="10">
        <v>90000</v>
      </c>
      <c r="J898" s="15">
        <f t="shared" si="13"/>
        <v>77448250</v>
      </c>
    </row>
    <row r="899" spans="1:10">
      <c r="A899" s="4" t="s">
        <v>1107</v>
      </c>
      <c r="B899" s="4">
        <v>1189833</v>
      </c>
      <c r="C899" s="5">
        <v>44229</v>
      </c>
      <c r="D899" s="4" t="s">
        <v>535</v>
      </c>
      <c r="E899" s="12" t="s">
        <v>1087</v>
      </c>
      <c r="F899" s="13">
        <v>400</v>
      </c>
      <c r="G899">
        <v>750</v>
      </c>
      <c r="H899">
        <v>300000</v>
      </c>
      <c r="I899" s="10">
        <v>135000</v>
      </c>
      <c r="J899" s="15">
        <f t="shared" si="13"/>
        <v>77448250</v>
      </c>
    </row>
    <row r="900" spans="1:10">
      <c r="A900" s="4" t="s">
        <v>1107</v>
      </c>
      <c r="B900" s="4">
        <v>1189833</v>
      </c>
      <c r="C900" s="5">
        <v>44230</v>
      </c>
      <c r="D900" s="4" t="s">
        <v>535</v>
      </c>
      <c r="E900" s="12" t="s">
        <v>1087</v>
      </c>
      <c r="F900" s="13">
        <v>450</v>
      </c>
      <c r="G900">
        <v>600</v>
      </c>
      <c r="H900">
        <v>270000</v>
      </c>
      <c r="I900" s="10">
        <v>81000</v>
      </c>
      <c r="J900" s="15">
        <f t="shared" ref="J900:J963" si="14">SUMIFS(H$3:H$2497,D$3:D$2497,D900)</f>
        <v>77448250</v>
      </c>
    </row>
    <row r="901" spans="1:10">
      <c r="A901" s="4" t="s">
        <v>1107</v>
      </c>
      <c r="B901" s="4">
        <v>1189833</v>
      </c>
      <c r="C901" s="5">
        <v>44231</v>
      </c>
      <c r="D901" s="4" t="s">
        <v>535</v>
      </c>
      <c r="E901" s="12" t="s">
        <v>1087</v>
      </c>
      <c r="F901" s="13">
        <v>450</v>
      </c>
      <c r="G901">
        <v>550</v>
      </c>
      <c r="H901">
        <v>247500</v>
      </c>
      <c r="I901" s="10">
        <v>111375</v>
      </c>
      <c r="J901" s="15">
        <f t="shared" si="14"/>
        <v>77448250</v>
      </c>
    </row>
    <row r="902" spans="1:10">
      <c r="A902" s="4" t="s">
        <v>1107</v>
      </c>
      <c r="B902" s="4">
        <v>1189833</v>
      </c>
      <c r="C902" s="5">
        <v>44232</v>
      </c>
      <c r="D902" s="4" t="s">
        <v>535</v>
      </c>
      <c r="E902" s="12" t="s">
        <v>1087</v>
      </c>
      <c r="F902" s="13">
        <v>400</v>
      </c>
      <c r="G902">
        <v>450</v>
      </c>
      <c r="H902">
        <v>180000</v>
      </c>
      <c r="I902" s="10">
        <v>72000</v>
      </c>
      <c r="J902" s="15">
        <f t="shared" si="14"/>
        <v>77448250</v>
      </c>
    </row>
    <row r="903" spans="1:10">
      <c r="A903" s="4" t="s">
        <v>1107</v>
      </c>
      <c r="B903" s="4">
        <v>1189833</v>
      </c>
      <c r="C903" s="5">
        <v>44233</v>
      </c>
      <c r="D903" s="4" t="s">
        <v>535</v>
      </c>
      <c r="E903" s="12" t="s">
        <v>1086</v>
      </c>
      <c r="F903" s="13">
        <v>450</v>
      </c>
      <c r="G903">
        <v>475</v>
      </c>
      <c r="H903">
        <v>213750</v>
      </c>
      <c r="I903" s="10">
        <v>128250</v>
      </c>
      <c r="J903" s="15">
        <f t="shared" si="14"/>
        <v>77448250</v>
      </c>
    </row>
    <row r="904" spans="1:10">
      <c r="A904" s="4" t="s">
        <v>1107</v>
      </c>
      <c r="B904" s="4">
        <v>1189833</v>
      </c>
      <c r="C904" s="5">
        <v>44234</v>
      </c>
      <c r="D904" s="4" t="s">
        <v>535</v>
      </c>
      <c r="E904" s="12" t="s">
        <v>1086</v>
      </c>
      <c r="F904" s="13">
        <v>600</v>
      </c>
      <c r="G904">
        <v>475</v>
      </c>
      <c r="H904">
        <v>285000</v>
      </c>
      <c r="I904" s="10">
        <v>71250</v>
      </c>
      <c r="J904" s="15">
        <f t="shared" si="14"/>
        <v>77448250</v>
      </c>
    </row>
    <row r="905" spans="1:10">
      <c r="A905" s="4" t="s">
        <v>1107</v>
      </c>
      <c r="B905" s="4">
        <v>1189833</v>
      </c>
      <c r="C905" s="5">
        <v>44235</v>
      </c>
      <c r="D905" s="4" t="s">
        <v>535</v>
      </c>
      <c r="E905" s="12" t="s">
        <v>1087</v>
      </c>
      <c r="F905" s="13">
        <v>450</v>
      </c>
      <c r="G905">
        <v>675</v>
      </c>
      <c r="H905">
        <v>303750</v>
      </c>
      <c r="I905" s="10">
        <v>136687.5</v>
      </c>
      <c r="J905" s="15">
        <f t="shared" si="14"/>
        <v>77448250</v>
      </c>
    </row>
    <row r="906" spans="1:10">
      <c r="A906" s="4" t="s">
        <v>1107</v>
      </c>
      <c r="B906" s="4">
        <v>1189833</v>
      </c>
      <c r="C906" s="5">
        <v>44236</v>
      </c>
      <c r="D906" s="4" t="s">
        <v>535</v>
      </c>
      <c r="E906" s="12" t="s">
        <v>1087</v>
      </c>
      <c r="F906" s="13">
        <v>550</v>
      </c>
      <c r="G906">
        <v>625</v>
      </c>
      <c r="H906">
        <v>343750</v>
      </c>
      <c r="I906" s="10">
        <v>103125</v>
      </c>
      <c r="J906" s="15">
        <f t="shared" si="14"/>
        <v>77448250</v>
      </c>
    </row>
    <row r="907" spans="1:10">
      <c r="A907" s="4" t="s">
        <v>1107</v>
      </c>
      <c r="B907" s="4">
        <v>1189833</v>
      </c>
      <c r="C907" s="5">
        <v>44237</v>
      </c>
      <c r="D907" s="4" t="s">
        <v>535</v>
      </c>
      <c r="E907" s="12" t="s">
        <v>1087</v>
      </c>
      <c r="F907" s="13">
        <v>500</v>
      </c>
      <c r="G907">
        <v>500</v>
      </c>
      <c r="H907">
        <v>250000</v>
      </c>
      <c r="I907" s="10">
        <v>112500</v>
      </c>
      <c r="J907" s="15">
        <f t="shared" si="14"/>
        <v>77448250</v>
      </c>
    </row>
    <row r="908" spans="1:10">
      <c r="A908" s="4" t="s">
        <v>1107</v>
      </c>
      <c r="B908" s="4">
        <v>1189833</v>
      </c>
      <c r="C908" s="5">
        <v>44238</v>
      </c>
      <c r="D908" s="4" t="s">
        <v>535</v>
      </c>
      <c r="E908" s="12" t="s">
        <v>1087</v>
      </c>
      <c r="F908" s="13">
        <v>450</v>
      </c>
      <c r="G908">
        <v>425</v>
      </c>
      <c r="H908">
        <v>191250</v>
      </c>
      <c r="I908" s="10">
        <v>76500</v>
      </c>
      <c r="J908" s="15">
        <f t="shared" si="14"/>
        <v>77448250</v>
      </c>
    </row>
    <row r="909" spans="1:10">
      <c r="A909" s="4" t="s">
        <v>1107</v>
      </c>
      <c r="B909" s="4">
        <v>1189833</v>
      </c>
      <c r="C909" s="5">
        <v>44239</v>
      </c>
      <c r="D909" s="4" t="s">
        <v>535</v>
      </c>
      <c r="E909" s="12" t="s">
        <v>1087</v>
      </c>
      <c r="F909" s="13">
        <v>550</v>
      </c>
      <c r="G909">
        <v>425</v>
      </c>
      <c r="H909">
        <v>233750</v>
      </c>
      <c r="I909" s="10">
        <v>140250</v>
      </c>
      <c r="J909" s="15">
        <f t="shared" si="14"/>
        <v>77448250</v>
      </c>
    </row>
    <row r="910" spans="1:10">
      <c r="A910" s="4" t="s">
        <v>1107</v>
      </c>
      <c r="B910" s="4">
        <v>1189833</v>
      </c>
      <c r="C910" s="5">
        <v>44240</v>
      </c>
      <c r="D910" s="4" t="s">
        <v>535</v>
      </c>
      <c r="E910" s="12" t="s">
        <v>1087</v>
      </c>
      <c r="F910" s="13">
        <v>600</v>
      </c>
      <c r="G910">
        <v>400</v>
      </c>
      <c r="H910">
        <v>240000</v>
      </c>
      <c r="I910" s="10">
        <v>60000</v>
      </c>
      <c r="J910" s="15">
        <f t="shared" si="14"/>
        <v>77448250</v>
      </c>
    </row>
    <row r="911" spans="1:10">
      <c r="A911" s="4" t="s">
        <v>1107</v>
      </c>
      <c r="B911" s="4">
        <v>1189833</v>
      </c>
      <c r="C911" s="5">
        <v>44241</v>
      </c>
      <c r="D911" s="4" t="s">
        <v>535</v>
      </c>
      <c r="E911" s="12" t="s">
        <v>1087</v>
      </c>
      <c r="F911" s="13">
        <v>450</v>
      </c>
      <c r="G911">
        <v>600</v>
      </c>
      <c r="H911">
        <v>270000</v>
      </c>
      <c r="I911" s="10">
        <v>121500</v>
      </c>
      <c r="J911" s="15">
        <f t="shared" si="14"/>
        <v>77448250</v>
      </c>
    </row>
    <row r="912" spans="1:10">
      <c r="A912" s="4" t="s">
        <v>1107</v>
      </c>
      <c r="B912" s="4">
        <v>1189833</v>
      </c>
      <c r="C912" s="5">
        <v>44242</v>
      </c>
      <c r="D912" s="4" t="s">
        <v>535</v>
      </c>
      <c r="E912" s="12" t="s">
        <v>1087</v>
      </c>
      <c r="F912" s="13">
        <v>500</v>
      </c>
      <c r="G912">
        <v>600</v>
      </c>
      <c r="H912">
        <v>300000</v>
      </c>
      <c r="I912" s="10">
        <v>90000</v>
      </c>
      <c r="J912" s="15">
        <f t="shared" si="14"/>
        <v>77448250</v>
      </c>
    </row>
    <row r="913" spans="1:10">
      <c r="A913" s="4" t="s">
        <v>1107</v>
      </c>
      <c r="B913" s="4">
        <v>1189833</v>
      </c>
      <c r="C913" s="5">
        <v>44243</v>
      </c>
      <c r="D913" s="4" t="s">
        <v>535</v>
      </c>
      <c r="E913" s="12" t="s">
        <v>1086</v>
      </c>
      <c r="F913" s="13">
        <v>450</v>
      </c>
      <c r="G913">
        <v>450</v>
      </c>
      <c r="H913">
        <v>202500</v>
      </c>
      <c r="I913" s="10">
        <v>91125</v>
      </c>
      <c r="J913" s="15">
        <f t="shared" si="14"/>
        <v>77448250</v>
      </c>
    </row>
    <row r="914" spans="1:10">
      <c r="A914" s="4" t="s">
        <v>1107</v>
      </c>
      <c r="B914" s="4">
        <v>1189833</v>
      </c>
      <c r="C914" s="5">
        <v>44244</v>
      </c>
      <c r="D914" s="4" t="s">
        <v>535</v>
      </c>
      <c r="E914" s="12" t="s">
        <v>1087</v>
      </c>
      <c r="F914" s="13">
        <v>450</v>
      </c>
      <c r="G914">
        <v>400</v>
      </c>
      <c r="H914">
        <v>180000</v>
      </c>
      <c r="I914" s="10">
        <v>72000</v>
      </c>
      <c r="J914" s="15">
        <f t="shared" si="14"/>
        <v>77448250</v>
      </c>
    </row>
    <row r="915" spans="1:10">
      <c r="A915" s="4" t="s">
        <v>1107</v>
      </c>
      <c r="B915" s="4">
        <v>1189833</v>
      </c>
      <c r="C915" s="5">
        <v>44245</v>
      </c>
      <c r="D915" s="4" t="s">
        <v>535</v>
      </c>
      <c r="E915" s="12" t="s">
        <v>1087</v>
      </c>
      <c r="F915" s="13">
        <v>550</v>
      </c>
      <c r="G915">
        <v>400</v>
      </c>
      <c r="H915">
        <v>220000</v>
      </c>
      <c r="I915" s="10">
        <v>132000</v>
      </c>
      <c r="J915" s="15">
        <f t="shared" si="14"/>
        <v>77448250</v>
      </c>
    </row>
    <row r="916" spans="1:10">
      <c r="A916" s="4" t="s">
        <v>1107</v>
      </c>
      <c r="B916" s="4">
        <v>1189833</v>
      </c>
      <c r="C916" s="5">
        <v>44246</v>
      </c>
      <c r="D916" s="4" t="s">
        <v>535</v>
      </c>
      <c r="E916" s="12" t="s">
        <v>1087</v>
      </c>
      <c r="F916" s="13">
        <v>600</v>
      </c>
      <c r="G916">
        <v>450</v>
      </c>
      <c r="H916">
        <v>270000</v>
      </c>
      <c r="I916" s="10">
        <v>67500</v>
      </c>
      <c r="J916" s="15">
        <f t="shared" si="14"/>
        <v>77448250</v>
      </c>
    </row>
    <row r="917" spans="1:10">
      <c r="A917" s="4" t="s">
        <v>1107</v>
      </c>
      <c r="B917" s="4">
        <v>1189833</v>
      </c>
      <c r="C917" s="5">
        <v>44247</v>
      </c>
      <c r="D917" s="4" t="s">
        <v>535</v>
      </c>
      <c r="E917" s="12" t="s">
        <v>1087</v>
      </c>
      <c r="F917" s="13">
        <v>450</v>
      </c>
      <c r="G917">
        <v>550</v>
      </c>
      <c r="H917">
        <v>247500</v>
      </c>
      <c r="I917" s="10">
        <v>111375</v>
      </c>
      <c r="J917" s="15">
        <f t="shared" si="14"/>
        <v>77448250</v>
      </c>
    </row>
    <row r="918" spans="1:10">
      <c r="A918" s="4" t="s">
        <v>1107</v>
      </c>
      <c r="B918" s="4">
        <v>1189833</v>
      </c>
      <c r="C918" s="5">
        <v>44248</v>
      </c>
      <c r="D918" s="4" t="s">
        <v>535</v>
      </c>
      <c r="E918" s="12" t="s">
        <v>1087</v>
      </c>
      <c r="F918" s="13">
        <v>500</v>
      </c>
      <c r="G918">
        <v>550</v>
      </c>
      <c r="H918">
        <v>275000</v>
      </c>
      <c r="I918" s="10">
        <v>82500</v>
      </c>
      <c r="J918" s="15">
        <f t="shared" si="14"/>
        <v>77448250</v>
      </c>
    </row>
    <row r="919" spans="1:10">
      <c r="A919" s="4" t="s">
        <v>1107</v>
      </c>
      <c r="B919" s="4">
        <v>1189833</v>
      </c>
      <c r="C919" s="5">
        <v>44249</v>
      </c>
      <c r="D919" s="4" t="s">
        <v>535</v>
      </c>
      <c r="E919" s="12" t="s">
        <v>1086</v>
      </c>
      <c r="F919" s="13">
        <v>450</v>
      </c>
      <c r="G919">
        <v>400</v>
      </c>
      <c r="H919">
        <v>180000</v>
      </c>
      <c r="I919" s="10">
        <v>81000</v>
      </c>
      <c r="J919" s="15">
        <f t="shared" si="14"/>
        <v>77448250</v>
      </c>
    </row>
    <row r="920" spans="1:10">
      <c r="A920" s="4" t="s">
        <v>1107</v>
      </c>
      <c r="B920" s="4">
        <v>1189833</v>
      </c>
      <c r="C920" s="5">
        <v>44250</v>
      </c>
      <c r="D920" s="4" t="s">
        <v>535</v>
      </c>
      <c r="E920" s="12" t="s">
        <v>1086</v>
      </c>
      <c r="F920" s="13">
        <v>450</v>
      </c>
      <c r="G920">
        <v>375</v>
      </c>
      <c r="H920">
        <v>168750</v>
      </c>
      <c r="I920" s="10">
        <v>67500</v>
      </c>
      <c r="J920" s="15">
        <f t="shared" si="14"/>
        <v>77448250</v>
      </c>
    </row>
    <row r="921" spans="1:10">
      <c r="A921" s="4" t="s">
        <v>1107</v>
      </c>
      <c r="B921" s="4">
        <v>1189833</v>
      </c>
      <c r="C921" s="5">
        <v>44251</v>
      </c>
      <c r="D921" s="4" t="s">
        <v>535</v>
      </c>
      <c r="E921" s="12" t="s">
        <v>1087</v>
      </c>
      <c r="F921" s="13">
        <v>550</v>
      </c>
      <c r="G921">
        <v>350</v>
      </c>
      <c r="H921">
        <v>192500</v>
      </c>
      <c r="I921" s="10">
        <v>115500</v>
      </c>
      <c r="J921" s="15">
        <f t="shared" si="14"/>
        <v>77448250</v>
      </c>
    </row>
    <row r="922" spans="1:10">
      <c r="A922" s="4" t="s">
        <v>1107</v>
      </c>
      <c r="B922" s="4">
        <v>1189833</v>
      </c>
      <c r="C922" s="5">
        <v>44252</v>
      </c>
      <c r="D922" s="4" t="s">
        <v>535</v>
      </c>
      <c r="E922" s="12" t="s">
        <v>1087</v>
      </c>
      <c r="F922" s="13">
        <v>600</v>
      </c>
      <c r="G922">
        <v>400</v>
      </c>
      <c r="H922">
        <v>240000</v>
      </c>
      <c r="I922" s="10">
        <v>60000</v>
      </c>
      <c r="J922" s="15">
        <f t="shared" si="14"/>
        <v>77448250</v>
      </c>
    </row>
    <row r="923" spans="1:10">
      <c r="A923" s="4" t="s">
        <v>1107</v>
      </c>
      <c r="B923" s="4">
        <v>1189833</v>
      </c>
      <c r="C923" s="5">
        <v>44253</v>
      </c>
      <c r="D923" s="4" t="s">
        <v>535</v>
      </c>
      <c r="E923" s="12" t="s">
        <v>1086</v>
      </c>
      <c r="F923" s="13">
        <v>400</v>
      </c>
      <c r="G923">
        <v>575</v>
      </c>
      <c r="H923">
        <v>230000</v>
      </c>
      <c r="I923" s="10">
        <v>103500</v>
      </c>
      <c r="J923" s="15">
        <f t="shared" si="14"/>
        <v>77448250</v>
      </c>
    </row>
    <row r="924" spans="1:10">
      <c r="A924" s="4" t="s">
        <v>1107</v>
      </c>
      <c r="B924" s="4">
        <v>1189833</v>
      </c>
      <c r="C924" s="5">
        <v>44254</v>
      </c>
      <c r="D924" s="4" t="s">
        <v>535</v>
      </c>
      <c r="E924" s="12" t="s">
        <v>1087</v>
      </c>
      <c r="F924" s="13">
        <v>450</v>
      </c>
      <c r="G924">
        <v>575</v>
      </c>
      <c r="H924">
        <v>258750</v>
      </c>
      <c r="I924" s="10">
        <v>77625</v>
      </c>
      <c r="J924" s="15">
        <f t="shared" si="14"/>
        <v>77448250</v>
      </c>
    </row>
    <row r="925" spans="1:10">
      <c r="A925" s="4" t="s">
        <v>1107</v>
      </c>
      <c r="B925" s="4">
        <v>1189833</v>
      </c>
      <c r="C925" s="5">
        <v>44255</v>
      </c>
      <c r="D925" s="4" t="s">
        <v>535</v>
      </c>
      <c r="E925" s="12" t="s">
        <v>1086</v>
      </c>
      <c r="F925" s="13">
        <v>400</v>
      </c>
      <c r="G925">
        <v>425</v>
      </c>
      <c r="H925">
        <v>170000</v>
      </c>
      <c r="I925" s="10">
        <v>76500</v>
      </c>
      <c r="J925" s="15">
        <f t="shared" si="14"/>
        <v>77448250</v>
      </c>
    </row>
    <row r="926" spans="1:10">
      <c r="A926" s="4" t="s">
        <v>1107</v>
      </c>
      <c r="B926" s="4">
        <v>1189833</v>
      </c>
      <c r="C926" s="5">
        <v>44256</v>
      </c>
      <c r="D926" s="4" t="s">
        <v>535</v>
      </c>
      <c r="E926" s="12" t="s">
        <v>1086</v>
      </c>
      <c r="F926" s="13">
        <v>400</v>
      </c>
      <c r="G926">
        <v>425</v>
      </c>
      <c r="H926">
        <v>170000</v>
      </c>
      <c r="I926" s="10">
        <v>68000</v>
      </c>
      <c r="J926" s="15">
        <f t="shared" si="14"/>
        <v>77448250</v>
      </c>
    </row>
    <row r="927" spans="1:10">
      <c r="A927" s="4" t="s">
        <v>1107</v>
      </c>
      <c r="B927" s="4">
        <v>1189833</v>
      </c>
      <c r="C927" s="5">
        <v>44257</v>
      </c>
      <c r="D927" s="4" t="s">
        <v>535</v>
      </c>
      <c r="E927" s="12" t="s">
        <v>1087</v>
      </c>
      <c r="F927" s="13">
        <v>550</v>
      </c>
      <c r="G927">
        <v>375</v>
      </c>
      <c r="H927">
        <v>206250</v>
      </c>
      <c r="I927" s="10">
        <v>123750</v>
      </c>
      <c r="J927" s="15">
        <f t="shared" si="14"/>
        <v>77448250</v>
      </c>
    </row>
    <row r="928" spans="1:10">
      <c r="A928" s="4" t="s">
        <v>1107</v>
      </c>
      <c r="B928" s="4">
        <v>1189833</v>
      </c>
      <c r="C928" s="5">
        <v>44258</v>
      </c>
      <c r="D928" s="4" t="s">
        <v>535</v>
      </c>
      <c r="E928" s="12" t="s">
        <v>1087</v>
      </c>
      <c r="F928" s="13">
        <v>600</v>
      </c>
      <c r="G928">
        <v>475</v>
      </c>
      <c r="H928">
        <v>285000</v>
      </c>
      <c r="I928" s="10">
        <v>71250</v>
      </c>
      <c r="J928" s="15">
        <f t="shared" si="14"/>
        <v>77448250</v>
      </c>
    </row>
    <row r="929" spans="1:10">
      <c r="A929" s="4" t="s">
        <v>1107</v>
      </c>
      <c r="B929" s="4">
        <v>1189833</v>
      </c>
      <c r="C929" s="5">
        <v>44259</v>
      </c>
      <c r="D929" s="4" t="s">
        <v>535</v>
      </c>
      <c r="E929" s="12" t="s">
        <v>1086</v>
      </c>
      <c r="F929" s="13">
        <v>450</v>
      </c>
      <c r="G929">
        <v>675</v>
      </c>
      <c r="H929">
        <v>303750</v>
      </c>
      <c r="I929" s="10">
        <v>136687.5</v>
      </c>
      <c r="J929" s="15">
        <f t="shared" si="14"/>
        <v>77448250</v>
      </c>
    </row>
    <row r="930" spans="1:10">
      <c r="A930" s="4" t="s">
        <v>1107</v>
      </c>
      <c r="B930" s="4">
        <v>1189833</v>
      </c>
      <c r="C930" s="5">
        <v>44260</v>
      </c>
      <c r="D930" s="4" t="s">
        <v>535</v>
      </c>
      <c r="E930" s="12" t="s">
        <v>1087</v>
      </c>
      <c r="F930" s="13">
        <v>500</v>
      </c>
      <c r="G930">
        <v>675</v>
      </c>
      <c r="H930">
        <v>337500</v>
      </c>
      <c r="I930" s="10">
        <v>101250</v>
      </c>
      <c r="J930" s="15">
        <f t="shared" si="14"/>
        <v>77448250</v>
      </c>
    </row>
    <row r="931" spans="1:10">
      <c r="A931" s="4" t="s">
        <v>1107</v>
      </c>
      <c r="B931" s="4">
        <v>1189833</v>
      </c>
      <c r="C931" s="5">
        <v>44261</v>
      </c>
      <c r="D931" s="4" t="s">
        <v>535</v>
      </c>
      <c r="E931" s="12" t="s">
        <v>1087</v>
      </c>
      <c r="F931" s="13">
        <v>450</v>
      </c>
      <c r="G931">
        <v>475</v>
      </c>
      <c r="H931">
        <v>213750</v>
      </c>
      <c r="I931" s="10">
        <v>96187.5</v>
      </c>
      <c r="J931" s="15">
        <f t="shared" si="14"/>
        <v>77448250</v>
      </c>
    </row>
    <row r="932" spans="1:10">
      <c r="A932" s="4" t="s">
        <v>1107</v>
      </c>
      <c r="B932" s="4">
        <v>1189833</v>
      </c>
      <c r="C932" s="5">
        <v>44262</v>
      </c>
      <c r="D932" s="4" t="s">
        <v>535</v>
      </c>
      <c r="E932" s="12" t="s">
        <v>1087</v>
      </c>
      <c r="F932" s="13">
        <v>450</v>
      </c>
      <c r="G932">
        <v>475</v>
      </c>
      <c r="H932">
        <v>213750</v>
      </c>
      <c r="I932" s="10">
        <v>85500</v>
      </c>
      <c r="J932" s="15">
        <f t="shared" si="14"/>
        <v>77448250</v>
      </c>
    </row>
    <row r="933" spans="1:10">
      <c r="A933" s="4" t="s">
        <v>1107</v>
      </c>
      <c r="B933" s="4">
        <v>1189833</v>
      </c>
      <c r="C933" s="5">
        <v>44263</v>
      </c>
      <c r="D933" s="4" t="s">
        <v>535</v>
      </c>
      <c r="E933" s="12" t="s">
        <v>1086</v>
      </c>
      <c r="F933" s="13">
        <v>550</v>
      </c>
      <c r="G933">
        <v>400</v>
      </c>
      <c r="H933">
        <v>220000</v>
      </c>
      <c r="I933" s="10">
        <v>132000</v>
      </c>
      <c r="J933" s="15">
        <f t="shared" si="14"/>
        <v>77448250</v>
      </c>
    </row>
    <row r="934" spans="1:10">
      <c r="A934" s="4" t="s">
        <v>1107</v>
      </c>
      <c r="B934" s="4">
        <v>1189833</v>
      </c>
      <c r="C934" s="5">
        <v>44264</v>
      </c>
      <c r="D934" s="4" t="s">
        <v>535</v>
      </c>
      <c r="E934" s="12" t="s">
        <v>1087</v>
      </c>
      <c r="F934" s="13">
        <v>600</v>
      </c>
      <c r="G934">
        <v>500</v>
      </c>
      <c r="H934">
        <v>300000</v>
      </c>
      <c r="I934" s="10">
        <v>75000</v>
      </c>
      <c r="J934" s="15">
        <f t="shared" si="14"/>
        <v>77448250</v>
      </c>
    </row>
    <row r="935" spans="1:10">
      <c r="A935" s="4" t="s">
        <v>1105</v>
      </c>
      <c r="B935" s="4">
        <v>1197831</v>
      </c>
      <c r="C935" s="5">
        <v>44265</v>
      </c>
      <c r="D935" s="4" t="s">
        <v>535</v>
      </c>
      <c r="E935" s="12" t="s">
        <v>1087</v>
      </c>
      <c r="F935" s="13">
        <v>200</v>
      </c>
      <c r="G935">
        <v>700</v>
      </c>
      <c r="H935">
        <v>140000</v>
      </c>
      <c r="I935" s="10">
        <v>49000</v>
      </c>
      <c r="J935" s="15">
        <f t="shared" si="14"/>
        <v>77448250</v>
      </c>
    </row>
    <row r="936" spans="1:10">
      <c r="A936" s="4" t="s">
        <v>1105</v>
      </c>
      <c r="B936" s="4">
        <v>1197831</v>
      </c>
      <c r="C936" s="5">
        <v>44266</v>
      </c>
      <c r="D936" s="4" t="s">
        <v>535</v>
      </c>
      <c r="E936" s="12" t="s">
        <v>1087</v>
      </c>
      <c r="F936" s="13">
        <v>300</v>
      </c>
      <c r="G936">
        <v>700</v>
      </c>
      <c r="H936">
        <v>210000</v>
      </c>
      <c r="I936" s="10">
        <v>73500</v>
      </c>
      <c r="J936" s="15">
        <f t="shared" si="14"/>
        <v>77448250</v>
      </c>
    </row>
    <row r="937" spans="1:10">
      <c r="A937" s="4" t="s">
        <v>1105</v>
      </c>
      <c r="B937" s="4">
        <v>1197831</v>
      </c>
      <c r="C937" s="5">
        <v>44267</v>
      </c>
      <c r="D937" s="4" t="s">
        <v>535</v>
      </c>
      <c r="E937" s="12" t="s">
        <v>1087</v>
      </c>
      <c r="F937" s="13">
        <v>300</v>
      </c>
      <c r="G937">
        <v>500</v>
      </c>
      <c r="H937">
        <v>150000</v>
      </c>
      <c r="I937" s="10">
        <v>52500</v>
      </c>
      <c r="J937" s="15">
        <f t="shared" si="14"/>
        <v>77448250</v>
      </c>
    </row>
    <row r="938" spans="1:10">
      <c r="A938" s="4" t="s">
        <v>1105</v>
      </c>
      <c r="B938" s="4">
        <v>1197831</v>
      </c>
      <c r="C938" s="5">
        <v>44268</v>
      </c>
      <c r="D938" s="4" t="s">
        <v>535</v>
      </c>
      <c r="E938" s="12" t="s">
        <v>1087</v>
      </c>
      <c r="F938" s="13">
        <v>350</v>
      </c>
      <c r="G938">
        <v>500</v>
      </c>
      <c r="H938">
        <v>175000</v>
      </c>
      <c r="I938" s="10">
        <v>78750</v>
      </c>
      <c r="J938" s="15">
        <f t="shared" si="14"/>
        <v>77448250</v>
      </c>
    </row>
    <row r="939" spans="1:10">
      <c r="A939" s="4" t="s">
        <v>1105</v>
      </c>
      <c r="B939" s="4">
        <v>1197831</v>
      </c>
      <c r="C939" s="5">
        <v>44269</v>
      </c>
      <c r="D939" s="4" t="s">
        <v>150</v>
      </c>
      <c r="E939" s="12" t="s">
        <v>1086</v>
      </c>
      <c r="F939" s="13">
        <v>400</v>
      </c>
      <c r="G939">
        <v>350</v>
      </c>
      <c r="H939">
        <v>140000</v>
      </c>
      <c r="I939" s="10">
        <v>42000</v>
      </c>
      <c r="J939" s="15">
        <f t="shared" si="14"/>
        <v>100823750</v>
      </c>
    </row>
    <row r="940" spans="1:10">
      <c r="A940" s="4" t="s">
        <v>1105</v>
      </c>
      <c r="B940" s="4">
        <v>1197831</v>
      </c>
      <c r="C940" s="5">
        <v>44270</v>
      </c>
      <c r="D940" s="4" t="s">
        <v>150</v>
      </c>
      <c r="E940" s="12" t="s">
        <v>1087</v>
      </c>
      <c r="F940" s="13">
        <v>350</v>
      </c>
      <c r="G940">
        <v>500</v>
      </c>
      <c r="H940">
        <v>175000</v>
      </c>
      <c r="I940" s="10">
        <v>87500</v>
      </c>
      <c r="J940" s="15">
        <f t="shared" si="14"/>
        <v>100823750</v>
      </c>
    </row>
    <row r="941" spans="1:10">
      <c r="A941" s="4" t="s">
        <v>1105</v>
      </c>
      <c r="B941" s="4">
        <v>1197831</v>
      </c>
      <c r="C941" s="5">
        <v>44271</v>
      </c>
      <c r="D941" s="4" t="s">
        <v>150</v>
      </c>
      <c r="E941" s="12" t="s">
        <v>1087</v>
      </c>
      <c r="F941" s="13">
        <v>250</v>
      </c>
      <c r="G941">
        <v>650</v>
      </c>
      <c r="H941">
        <v>162500</v>
      </c>
      <c r="I941" s="10">
        <v>56875</v>
      </c>
      <c r="J941" s="15">
        <f t="shared" si="14"/>
        <v>100823750</v>
      </c>
    </row>
    <row r="942" spans="1:10">
      <c r="A942" s="4" t="s">
        <v>1105</v>
      </c>
      <c r="B942" s="4">
        <v>1197831</v>
      </c>
      <c r="C942" s="5">
        <v>44272</v>
      </c>
      <c r="D942" s="4" t="s">
        <v>150</v>
      </c>
      <c r="E942" s="12" t="s">
        <v>1086</v>
      </c>
      <c r="F942" s="13">
        <v>350</v>
      </c>
      <c r="G942">
        <v>625</v>
      </c>
      <c r="H942">
        <v>218750</v>
      </c>
      <c r="I942" s="10">
        <v>76562.5</v>
      </c>
      <c r="J942" s="15">
        <f t="shared" si="14"/>
        <v>100823750</v>
      </c>
    </row>
    <row r="943" spans="1:10">
      <c r="A943" s="4" t="s">
        <v>1105</v>
      </c>
      <c r="B943" s="4">
        <v>1197831</v>
      </c>
      <c r="C943" s="5">
        <v>44273</v>
      </c>
      <c r="D943" s="4" t="s">
        <v>150</v>
      </c>
      <c r="E943" s="12" t="s">
        <v>1087</v>
      </c>
      <c r="F943" s="13">
        <v>350</v>
      </c>
      <c r="G943">
        <v>450</v>
      </c>
      <c r="H943">
        <v>157500</v>
      </c>
      <c r="I943" s="10">
        <v>55125</v>
      </c>
      <c r="J943" s="15">
        <f t="shared" si="14"/>
        <v>100823750</v>
      </c>
    </row>
    <row r="944" spans="1:10">
      <c r="A944" s="4" t="s">
        <v>1105</v>
      </c>
      <c r="B944" s="4">
        <v>1197831</v>
      </c>
      <c r="C944" s="5">
        <v>44274</v>
      </c>
      <c r="D944" s="4" t="s">
        <v>150</v>
      </c>
      <c r="E944" s="12" t="s">
        <v>1087</v>
      </c>
      <c r="F944" s="13">
        <v>350</v>
      </c>
      <c r="G944">
        <v>400</v>
      </c>
      <c r="H944">
        <v>140000</v>
      </c>
      <c r="I944" s="10">
        <v>63000</v>
      </c>
      <c r="J944" s="15">
        <f t="shared" si="14"/>
        <v>100823750</v>
      </c>
    </row>
    <row r="945" spans="1:10">
      <c r="A945" s="4" t="s">
        <v>1105</v>
      </c>
      <c r="B945" s="4">
        <v>1197831</v>
      </c>
      <c r="C945" s="5">
        <v>44275</v>
      </c>
      <c r="D945" s="4" t="s">
        <v>150</v>
      </c>
      <c r="E945" s="12" t="s">
        <v>1087</v>
      </c>
      <c r="F945" s="13">
        <v>400</v>
      </c>
      <c r="G945">
        <v>275</v>
      </c>
      <c r="H945">
        <v>110000</v>
      </c>
      <c r="I945" s="10">
        <v>33000</v>
      </c>
      <c r="J945" s="15">
        <f t="shared" si="14"/>
        <v>100823750</v>
      </c>
    </row>
    <row r="946" spans="1:10">
      <c r="A946" s="4" t="s">
        <v>1105</v>
      </c>
      <c r="B946" s="4">
        <v>1197831</v>
      </c>
      <c r="C946" s="5">
        <v>44276</v>
      </c>
      <c r="D946" s="4" t="s">
        <v>150</v>
      </c>
      <c r="E946" s="12" t="s">
        <v>1087</v>
      </c>
      <c r="F946" s="13">
        <v>350</v>
      </c>
      <c r="G946">
        <v>475</v>
      </c>
      <c r="H946">
        <v>166250</v>
      </c>
      <c r="I946" s="10">
        <v>83125</v>
      </c>
      <c r="J946" s="15">
        <f t="shared" si="14"/>
        <v>100823750</v>
      </c>
    </row>
    <row r="947" spans="1:10">
      <c r="A947" s="4" t="s">
        <v>1105</v>
      </c>
      <c r="B947" s="4">
        <v>1197831</v>
      </c>
      <c r="C947" s="5">
        <v>44277</v>
      </c>
      <c r="D947" s="4" t="s">
        <v>150</v>
      </c>
      <c r="E947" s="12" t="s">
        <v>1086</v>
      </c>
      <c r="F947" s="13">
        <v>300</v>
      </c>
      <c r="G947">
        <v>650</v>
      </c>
      <c r="H947">
        <v>195000</v>
      </c>
      <c r="I947" s="10">
        <v>78000</v>
      </c>
      <c r="J947" s="15">
        <f t="shared" si="14"/>
        <v>100823750</v>
      </c>
    </row>
    <row r="948" spans="1:10">
      <c r="A948" s="4" t="s">
        <v>1105</v>
      </c>
      <c r="B948" s="4">
        <v>1197831</v>
      </c>
      <c r="C948" s="5">
        <v>44278</v>
      </c>
      <c r="D948" s="4" t="s">
        <v>150</v>
      </c>
      <c r="E948" s="12" t="s">
        <v>1086</v>
      </c>
      <c r="F948" s="13">
        <v>400</v>
      </c>
      <c r="G948">
        <v>650</v>
      </c>
      <c r="H948">
        <v>260000</v>
      </c>
      <c r="I948" s="10">
        <v>104000</v>
      </c>
      <c r="J948" s="15">
        <f t="shared" si="14"/>
        <v>100823750</v>
      </c>
    </row>
    <row r="949" spans="1:10">
      <c r="A949" s="4" t="s">
        <v>1105</v>
      </c>
      <c r="B949" s="4">
        <v>1197831</v>
      </c>
      <c r="C949" s="5">
        <v>44279</v>
      </c>
      <c r="D949" s="4" t="s">
        <v>150</v>
      </c>
      <c r="E949" s="12" t="s">
        <v>1087</v>
      </c>
      <c r="F949" s="13">
        <v>300</v>
      </c>
      <c r="G949">
        <v>475</v>
      </c>
      <c r="H949">
        <v>142500</v>
      </c>
      <c r="I949" s="10">
        <v>57000</v>
      </c>
      <c r="J949" s="15">
        <f t="shared" si="14"/>
        <v>100823750</v>
      </c>
    </row>
    <row r="950" spans="1:10">
      <c r="A950" s="4" t="s">
        <v>1105</v>
      </c>
      <c r="B950" s="4">
        <v>1197831</v>
      </c>
      <c r="C950" s="5">
        <v>44280</v>
      </c>
      <c r="D950" s="4" t="s">
        <v>150</v>
      </c>
      <c r="E950" s="12" t="s">
        <v>1087</v>
      </c>
      <c r="F950" s="13">
        <v>350</v>
      </c>
      <c r="G950">
        <v>375</v>
      </c>
      <c r="H950">
        <v>131250</v>
      </c>
      <c r="I950" s="10">
        <v>65625</v>
      </c>
      <c r="J950" s="15">
        <f t="shared" si="14"/>
        <v>100823750</v>
      </c>
    </row>
    <row r="951" spans="1:10">
      <c r="A951" s="4" t="s">
        <v>1105</v>
      </c>
      <c r="B951" s="4">
        <v>1197831</v>
      </c>
      <c r="C951" s="5">
        <v>44281</v>
      </c>
      <c r="D951" s="4" t="s">
        <v>150</v>
      </c>
      <c r="E951" s="12" t="s">
        <v>1086</v>
      </c>
      <c r="F951" s="13">
        <v>400</v>
      </c>
      <c r="G951">
        <v>275</v>
      </c>
      <c r="H951">
        <v>110000</v>
      </c>
      <c r="I951" s="10">
        <v>38500</v>
      </c>
      <c r="J951" s="15">
        <f t="shared" si="14"/>
        <v>100823750</v>
      </c>
    </row>
    <row r="952" spans="1:10">
      <c r="A952" s="4" t="s">
        <v>1105</v>
      </c>
      <c r="B952" s="4">
        <v>1197831</v>
      </c>
      <c r="C952" s="5">
        <v>44282</v>
      </c>
      <c r="D952" s="4" t="s">
        <v>150</v>
      </c>
      <c r="E952" s="12" t="s">
        <v>1087</v>
      </c>
      <c r="F952" s="13">
        <v>350</v>
      </c>
      <c r="G952">
        <v>425</v>
      </c>
      <c r="H952">
        <v>148750</v>
      </c>
      <c r="I952" s="10">
        <v>81812.5</v>
      </c>
      <c r="J952" s="15">
        <f t="shared" si="14"/>
        <v>100823750</v>
      </c>
    </row>
    <row r="953" spans="1:10">
      <c r="A953" s="4" t="s">
        <v>1105</v>
      </c>
      <c r="B953" s="4">
        <v>1197831</v>
      </c>
      <c r="C953" s="5">
        <v>44283</v>
      </c>
      <c r="D953" s="4" t="s">
        <v>150</v>
      </c>
      <c r="E953" s="12" t="s">
        <v>1087</v>
      </c>
      <c r="F953" s="13">
        <v>200</v>
      </c>
      <c r="G953">
        <v>675</v>
      </c>
      <c r="H953">
        <v>135000</v>
      </c>
      <c r="I953" s="10">
        <v>54000</v>
      </c>
      <c r="J953" s="15">
        <f t="shared" si="14"/>
        <v>100823750</v>
      </c>
    </row>
    <row r="954" spans="1:10">
      <c r="A954" s="4" t="s">
        <v>1105</v>
      </c>
      <c r="B954" s="4">
        <v>1197831</v>
      </c>
      <c r="C954" s="5">
        <v>44284</v>
      </c>
      <c r="D954" s="4" t="s">
        <v>150</v>
      </c>
      <c r="E954" s="12" t="s">
        <v>1087</v>
      </c>
      <c r="F954" s="13">
        <v>250</v>
      </c>
      <c r="G954">
        <v>675</v>
      </c>
      <c r="H954">
        <v>168750</v>
      </c>
      <c r="I954" s="10">
        <v>67500</v>
      </c>
      <c r="J954" s="15">
        <f t="shared" si="14"/>
        <v>100823750</v>
      </c>
    </row>
    <row r="955" spans="1:10">
      <c r="A955" s="4" t="s">
        <v>1105</v>
      </c>
      <c r="B955" s="4">
        <v>1197831</v>
      </c>
      <c r="C955" s="5">
        <v>44285</v>
      </c>
      <c r="D955" s="4" t="s">
        <v>150</v>
      </c>
      <c r="E955" s="12" t="s">
        <v>1086</v>
      </c>
      <c r="F955" s="13">
        <v>200</v>
      </c>
      <c r="G955">
        <v>500</v>
      </c>
      <c r="H955">
        <v>100000</v>
      </c>
      <c r="I955" s="10">
        <v>40000</v>
      </c>
      <c r="J955" s="15">
        <f t="shared" si="14"/>
        <v>100823750</v>
      </c>
    </row>
    <row r="956" spans="1:10">
      <c r="A956" s="4" t="s">
        <v>1105</v>
      </c>
      <c r="B956" s="4">
        <v>1197831</v>
      </c>
      <c r="C956" s="5">
        <v>44286</v>
      </c>
      <c r="D956" s="4" t="s">
        <v>150</v>
      </c>
      <c r="E956" s="12" t="s">
        <v>1086</v>
      </c>
      <c r="F956" s="13">
        <v>250</v>
      </c>
      <c r="G956">
        <v>400</v>
      </c>
      <c r="H956">
        <v>100000</v>
      </c>
      <c r="I956" s="10">
        <v>50000</v>
      </c>
      <c r="J956" s="15">
        <f t="shared" si="14"/>
        <v>100823750</v>
      </c>
    </row>
    <row r="957" spans="1:10">
      <c r="A957" s="4" t="s">
        <v>1105</v>
      </c>
      <c r="B957" s="4">
        <v>1197831</v>
      </c>
      <c r="C957" s="5">
        <v>44287</v>
      </c>
      <c r="D957" s="4" t="s">
        <v>150</v>
      </c>
      <c r="E957" s="12" t="s">
        <v>1087</v>
      </c>
      <c r="F957" s="13">
        <v>300</v>
      </c>
      <c r="G957">
        <v>300</v>
      </c>
      <c r="H957">
        <v>90000</v>
      </c>
      <c r="I957" s="10">
        <v>31500</v>
      </c>
      <c r="J957" s="15">
        <f t="shared" si="14"/>
        <v>100823750</v>
      </c>
    </row>
    <row r="958" spans="1:10">
      <c r="A958" s="4" t="s">
        <v>1105</v>
      </c>
      <c r="B958" s="4">
        <v>1197831</v>
      </c>
      <c r="C958" s="5">
        <v>44288</v>
      </c>
      <c r="D958" s="4" t="s">
        <v>150</v>
      </c>
      <c r="E958" s="12" t="s">
        <v>1087</v>
      </c>
      <c r="F958" s="13">
        <v>250</v>
      </c>
      <c r="G958">
        <v>575</v>
      </c>
      <c r="H958">
        <v>143750</v>
      </c>
      <c r="I958" s="10">
        <v>79062.5</v>
      </c>
      <c r="J958" s="15">
        <f t="shared" si="14"/>
        <v>100823750</v>
      </c>
    </row>
    <row r="959" spans="1:10">
      <c r="A959" s="4" t="s">
        <v>1105</v>
      </c>
      <c r="B959" s="4">
        <v>1197831</v>
      </c>
      <c r="C959" s="5">
        <v>44289</v>
      </c>
      <c r="D959" s="4" t="s">
        <v>150</v>
      </c>
      <c r="E959" s="12" t="s">
        <v>1086</v>
      </c>
      <c r="F959" s="13">
        <v>150</v>
      </c>
      <c r="G959">
        <v>725</v>
      </c>
      <c r="H959">
        <v>108750</v>
      </c>
      <c r="I959" s="10">
        <v>43500</v>
      </c>
      <c r="J959" s="15">
        <f t="shared" si="14"/>
        <v>100823750</v>
      </c>
    </row>
    <row r="960" spans="1:10">
      <c r="A960" s="4" t="s">
        <v>1105</v>
      </c>
      <c r="B960" s="4">
        <v>1197831</v>
      </c>
      <c r="C960" s="5">
        <v>44290</v>
      </c>
      <c r="D960" s="4" t="s">
        <v>150</v>
      </c>
      <c r="E960" s="12" t="s">
        <v>1087</v>
      </c>
      <c r="F960" s="13">
        <v>250</v>
      </c>
      <c r="G960">
        <v>750</v>
      </c>
      <c r="H960">
        <v>187500</v>
      </c>
      <c r="I960" s="10">
        <v>75000</v>
      </c>
      <c r="J960" s="15">
        <f t="shared" si="14"/>
        <v>100823750</v>
      </c>
    </row>
    <row r="961" spans="1:10">
      <c r="A961" s="4" t="s">
        <v>1105</v>
      </c>
      <c r="B961" s="4">
        <v>1197831</v>
      </c>
      <c r="C961" s="5">
        <v>44291</v>
      </c>
      <c r="D961" s="4" t="s">
        <v>150</v>
      </c>
      <c r="E961" s="12" t="s">
        <v>1086</v>
      </c>
      <c r="F961" s="13">
        <v>200</v>
      </c>
      <c r="G961">
        <v>600</v>
      </c>
      <c r="H961">
        <v>120000</v>
      </c>
      <c r="I961" s="10">
        <v>48000</v>
      </c>
      <c r="J961" s="15">
        <f t="shared" si="14"/>
        <v>100823750</v>
      </c>
    </row>
    <row r="962" spans="1:10">
      <c r="A962" s="4" t="s">
        <v>1105</v>
      </c>
      <c r="B962" s="4">
        <v>1197831</v>
      </c>
      <c r="C962" s="5">
        <v>44292</v>
      </c>
      <c r="D962" s="4" t="s">
        <v>150</v>
      </c>
      <c r="E962" s="12" t="s">
        <v>1086</v>
      </c>
      <c r="F962" s="13">
        <v>300</v>
      </c>
      <c r="G962">
        <v>525</v>
      </c>
      <c r="H962">
        <v>157500</v>
      </c>
      <c r="I962" s="10">
        <v>78750</v>
      </c>
      <c r="J962" s="15">
        <f t="shared" si="14"/>
        <v>100823750</v>
      </c>
    </row>
    <row r="963" spans="1:10">
      <c r="A963" s="4" t="s">
        <v>1105</v>
      </c>
      <c r="B963" s="4">
        <v>1197831</v>
      </c>
      <c r="C963" s="5">
        <v>44293</v>
      </c>
      <c r="D963" s="4" t="s">
        <v>150</v>
      </c>
      <c r="E963" s="12" t="s">
        <v>1086</v>
      </c>
      <c r="F963" s="13">
        <v>450</v>
      </c>
      <c r="G963">
        <v>425</v>
      </c>
      <c r="H963">
        <v>191250</v>
      </c>
      <c r="I963" s="10">
        <v>66937.5</v>
      </c>
      <c r="J963" s="15">
        <f t="shared" si="14"/>
        <v>100823750</v>
      </c>
    </row>
    <row r="964" spans="1:10">
      <c r="A964" s="4" t="s">
        <v>1105</v>
      </c>
      <c r="B964" s="4">
        <v>1197831</v>
      </c>
      <c r="C964" s="5">
        <v>44294</v>
      </c>
      <c r="D964" s="4" t="s">
        <v>150</v>
      </c>
      <c r="E964" s="12" t="s">
        <v>1087</v>
      </c>
      <c r="F964" s="13">
        <v>400</v>
      </c>
      <c r="G964">
        <v>775</v>
      </c>
      <c r="H964">
        <v>310000</v>
      </c>
      <c r="I964" s="10">
        <v>170500</v>
      </c>
      <c r="J964" s="15">
        <f t="shared" ref="J964:J1027" si="15">SUMIFS(H$3:H$2497,D$3:D$2497,D964)</f>
        <v>100823750</v>
      </c>
    </row>
    <row r="965" spans="1:10">
      <c r="A965" s="4" t="s">
        <v>1105</v>
      </c>
      <c r="B965" s="4">
        <v>1197831</v>
      </c>
      <c r="C965" s="5">
        <v>44295</v>
      </c>
      <c r="D965" s="4" t="s">
        <v>150</v>
      </c>
      <c r="E965" s="12" t="s">
        <v>1087</v>
      </c>
      <c r="F965" s="13">
        <v>400</v>
      </c>
      <c r="G965">
        <v>775</v>
      </c>
      <c r="H965">
        <v>310000</v>
      </c>
      <c r="I965" s="10">
        <v>124000</v>
      </c>
      <c r="J965" s="15">
        <f t="shared" si="15"/>
        <v>100823750</v>
      </c>
    </row>
    <row r="966" spans="1:10">
      <c r="A966" s="4" t="s">
        <v>1105</v>
      </c>
      <c r="B966" s="4">
        <v>1197831</v>
      </c>
      <c r="C966" s="5">
        <v>44296</v>
      </c>
      <c r="D966" s="4" t="s">
        <v>150</v>
      </c>
      <c r="E966" s="12" t="s">
        <v>1086</v>
      </c>
      <c r="F966" s="13">
        <v>450</v>
      </c>
      <c r="G966">
        <v>775</v>
      </c>
      <c r="H966">
        <v>348750</v>
      </c>
      <c r="I966" s="10">
        <v>139500</v>
      </c>
      <c r="J966" s="15">
        <f t="shared" si="15"/>
        <v>100823750</v>
      </c>
    </row>
    <row r="967" spans="1:10">
      <c r="A967" s="4" t="s">
        <v>1105</v>
      </c>
      <c r="B967" s="4">
        <v>1197831</v>
      </c>
      <c r="C967" s="5">
        <v>44297</v>
      </c>
      <c r="D967" s="4" t="s">
        <v>150</v>
      </c>
      <c r="E967" s="12" t="s">
        <v>1086</v>
      </c>
      <c r="F967" s="13">
        <v>400</v>
      </c>
      <c r="G967">
        <v>650</v>
      </c>
      <c r="H967">
        <v>260000</v>
      </c>
      <c r="I967" s="10">
        <v>104000</v>
      </c>
      <c r="J967" s="15">
        <f t="shared" si="15"/>
        <v>100823750</v>
      </c>
    </row>
    <row r="968" spans="1:10">
      <c r="A968" s="4" t="s">
        <v>1105</v>
      </c>
      <c r="B968" s="4">
        <v>1197831</v>
      </c>
      <c r="C968" s="5">
        <v>44298</v>
      </c>
      <c r="D968" s="4" t="s">
        <v>150</v>
      </c>
      <c r="E968" s="12" t="s">
        <v>1086</v>
      </c>
      <c r="F968" s="13">
        <v>400</v>
      </c>
      <c r="G968">
        <v>600</v>
      </c>
      <c r="H968">
        <v>240000</v>
      </c>
      <c r="I968" s="10">
        <v>120000</v>
      </c>
      <c r="J968" s="15">
        <f t="shared" si="15"/>
        <v>100823750</v>
      </c>
    </row>
    <row r="969" spans="1:10">
      <c r="A969" s="4" t="s">
        <v>1105</v>
      </c>
      <c r="B969" s="4">
        <v>1197831</v>
      </c>
      <c r="C969" s="5">
        <v>44299</v>
      </c>
      <c r="D969" s="4" t="s">
        <v>150</v>
      </c>
      <c r="E969" s="12" t="s">
        <v>1086</v>
      </c>
      <c r="F969" s="13">
        <v>450</v>
      </c>
      <c r="G969">
        <v>500</v>
      </c>
      <c r="H969">
        <v>225000</v>
      </c>
      <c r="I969" s="10">
        <v>78750</v>
      </c>
      <c r="J969" s="15">
        <f t="shared" si="15"/>
        <v>100823750</v>
      </c>
    </row>
    <row r="970" spans="1:10">
      <c r="A970" s="4" t="s">
        <v>1105</v>
      </c>
      <c r="B970" s="4">
        <v>1197831</v>
      </c>
      <c r="C970" s="5">
        <v>44300</v>
      </c>
      <c r="D970" s="4" t="s">
        <v>150</v>
      </c>
      <c r="E970" s="12" t="s">
        <v>1086</v>
      </c>
      <c r="F970" s="13">
        <v>499.99999999999994</v>
      </c>
      <c r="G970">
        <v>875</v>
      </c>
      <c r="H970">
        <v>437499.99999999994</v>
      </c>
      <c r="I970" s="10">
        <v>240625</v>
      </c>
      <c r="J970" s="15">
        <f t="shared" si="15"/>
        <v>100823750</v>
      </c>
    </row>
    <row r="971" spans="1:10">
      <c r="A971" s="4" t="s">
        <v>1105</v>
      </c>
      <c r="B971" s="4">
        <v>1197831</v>
      </c>
      <c r="C971" s="5">
        <v>44301</v>
      </c>
      <c r="D971" s="4" t="s">
        <v>150</v>
      </c>
      <c r="E971" s="12" t="s">
        <v>1086</v>
      </c>
      <c r="F971" s="13">
        <v>400</v>
      </c>
      <c r="G971">
        <v>825</v>
      </c>
      <c r="H971">
        <v>330000</v>
      </c>
      <c r="I971" s="10">
        <v>148500</v>
      </c>
      <c r="J971" s="15">
        <f t="shared" si="15"/>
        <v>100823750</v>
      </c>
    </row>
    <row r="972" spans="1:10">
      <c r="A972" s="4" t="s">
        <v>1105</v>
      </c>
      <c r="B972" s="4">
        <v>1197831</v>
      </c>
      <c r="C972" s="5">
        <v>44302</v>
      </c>
      <c r="D972" s="4" t="s">
        <v>150</v>
      </c>
      <c r="E972" s="12" t="s">
        <v>1086</v>
      </c>
      <c r="F972" s="13">
        <v>450</v>
      </c>
      <c r="G972">
        <v>825</v>
      </c>
      <c r="H972">
        <v>371250</v>
      </c>
      <c r="I972" s="10">
        <v>167062.5</v>
      </c>
      <c r="J972" s="15">
        <f t="shared" si="15"/>
        <v>100823750</v>
      </c>
    </row>
    <row r="973" spans="1:10">
      <c r="A973" s="4" t="s">
        <v>1105</v>
      </c>
      <c r="B973" s="4">
        <v>1197831</v>
      </c>
      <c r="C973" s="5">
        <v>44303</v>
      </c>
      <c r="D973" s="4" t="s">
        <v>150</v>
      </c>
      <c r="E973" s="12" t="s">
        <v>1087</v>
      </c>
      <c r="F973" s="13">
        <v>400</v>
      </c>
      <c r="G973">
        <v>975</v>
      </c>
      <c r="H973">
        <v>390000</v>
      </c>
      <c r="I973" s="10">
        <v>175500</v>
      </c>
      <c r="J973" s="15">
        <f t="shared" si="15"/>
        <v>100823750</v>
      </c>
    </row>
    <row r="974" spans="1:10">
      <c r="A974" s="4" t="s">
        <v>1105</v>
      </c>
      <c r="B974" s="4">
        <v>1197831</v>
      </c>
      <c r="C974" s="5">
        <v>44304</v>
      </c>
      <c r="D974" s="4" t="s">
        <v>150</v>
      </c>
      <c r="E974" s="12" t="s">
        <v>1087</v>
      </c>
      <c r="F974" s="13">
        <v>399.99999999999994</v>
      </c>
      <c r="G974">
        <v>575</v>
      </c>
      <c r="H974">
        <v>229999.99999999997</v>
      </c>
      <c r="I974" s="10">
        <v>126500</v>
      </c>
      <c r="J974" s="15">
        <f t="shared" si="15"/>
        <v>100823750</v>
      </c>
    </row>
    <row r="975" spans="1:10">
      <c r="A975" s="4" t="s">
        <v>1105</v>
      </c>
      <c r="B975" s="4">
        <v>1197831</v>
      </c>
      <c r="C975" s="5">
        <v>44305</v>
      </c>
      <c r="D975" s="4" t="s">
        <v>150</v>
      </c>
      <c r="E975" s="12" t="s">
        <v>1087</v>
      </c>
      <c r="F975" s="13">
        <v>450</v>
      </c>
      <c r="G975">
        <v>550</v>
      </c>
      <c r="H975">
        <v>247500</v>
      </c>
      <c r="I975" s="10">
        <v>99000</v>
      </c>
      <c r="J975" s="15">
        <f t="shared" si="15"/>
        <v>100823750</v>
      </c>
    </row>
    <row r="976" spans="1:10">
      <c r="A976" s="4" t="s">
        <v>1105</v>
      </c>
      <c r="B976" s="4">
        <v>1197831</v>
      </c>
      <c r="C976" s="5">
        <v>44306</v>
      </c>
      <c r="D976" s="4" t="s">
        <v>150</v>
      </c>
      <c r="E976" s="12" t="s">
        <v>1087</v>
      </c>
      <c r="F976" s="13">
        <v>550</v>
      </c>
      <c r="G976">
        <v>825</v>
      </c>
      <c r="H976">
        <v>453750</v>
      </c>
      <c r="I976" s="10">
        <v>272250</v>
      </c>
      <c r="J976" s="15">
        <f t="shared" si="15"/>
        <v>100823750</v>
      </c>
    </row>
    <row r="977" spans="1:10">
      <c r="A977" s="4" t="s">
        <v>1105</v>
      </c>
      <c r="B977" s="4">
        <v>1197831</v>
      </c>
      <c r="C977" s="5">
        <v>44307</v>
      </c>
      <c r="D977" s="4" t="s">
        <v>150</v>
      </c>
      <c r="E977" s="12" t="s">
        <v>1087</v>
      </c>
      <c r="F977" s="13">
        <v>450</v>
      </c>
      <c r="G977">
        <v>775</v>
      </c>
      <c r="H977">
        <v>348750</v>
      </c>
      <c r="I977" s="10">
        <v>156937.5</v>
      </c>
      <c r="J977" s="15">
        <f t="shared" si="15"/>
        <v>100823750</v>
      </c>
    </row>
    <row r="978" spans="1:10">
      <c r="A978" s="4" t="s">
        <v>1105</v>
      </c>
      <c r="B978" s="4">
        <v>1197831</v>
      </c>
      <c r="C978" s="5">
        <v>44308</v>
      </c>
      <c r="D978" s="4" t="s">
        <v>150</v>
      </c>
      <c r="E978" s="12" t="s">
        <v>1087</v>
      </c>
      <c r="F978" s="13">
        <v>550</v>
      </c>
      <c r="G978">
        <v>775</v>
      </c>
      <c r="H978">
        <v>426250</v>
      </c>
      <c r="I978" s="10">
        <v>191812.5</v>
      </c>
      <c r="J978" s="15">
        <f t="shared" si="15"/>
        <v>100823750</v>
      </c>
    </row>
    <row r="979" spans="1:10">
      <c r="A979" s="4" t="s">
        <v>1105</v>
      </c>
      <c r="B979" s="4">
        <v>1197831</v>
      </c>
      <c r="C979" s="5">
        <v>44309</v>
      </c>
      <c r="D979" s="4" t="s">
        <v>150</v>
      </c>
      <c r="E979" s="12" t="s">
        <v>1086</v>
      </c>
      <c r="F979" s="13">
        <v>500</v>
      </c>
      <c r="G979">
        <v>950</v>
      </c>
      <c r="H979">
        <v>475000</v>
      </c>
      <c r="I979" s="10">
        <v>213750</v>
      </c>
      <c r="J979" s="15">
        <f t="shared" si="15"/>
        <v>100823750</v>
      </c>
    </row>
    <row r="980" spans="1:10">
      <c r="A980" s="4" t="s">
        <v>1105</v>
      </c>
      <c r="B980" s="4">
        <v>1197831</v>
      </c>
      <c r="C980" s="5">
        <v>44310</v>
      </c>
      <c r="D980" s="4" t="s">
        <v>150</v>
      </c>
      <c r="E980" s="12" t="s">
        <v>1087</v>
      </c>
      <c r="F980" s="13">
        <v>449.99999999999994</v>
      </c>
      <c r="G980">
        <v>475</v>
      </c>
      <c r="H980">
        <v>213749.99999999997</v>
      </c>
      <c r="I980" s="10">
        <v>117562.5</v>
      </c>
      <c r="J980" s="15">
        <f t="shared" si="15"/>
        <v>100823750</v>
      </c>
    </row>
    <row r="981" spans="1:10">
      <c r="A981" s="4" t="s">
        <v>1105</v>
      </c>
      <c r="B981" s="4">
        <v>1197831</v>
      </c>
      <c r="C981" s="5">
        <v>44311</v>
      </c>
      <c r="D981" s="4" t="s">
        <v>150</v>
      </c>
      <c r="E981" s="12" t="s">
        <v>1086</v>
      </c>
      <c r="F981" s="13">
        <v>500</v>
      </c>
      <c r="G981">
        <v>475</v>
      </c>
      <c r="H981">
        <v>237500</v>
      </c>
      <c r="I981" s="10">
        <v>95000</v>
      </c>
      <c r="J981" s="15">
        <f t="shared" si="15"/>
        <v>100823750</v>
      </c>
    </row>
    <row r="982" spans="1:10">
      <c r="A982" s="4" t="s">
        <v>1105</v>
      </c>
      <c r="B982" s="4">
        <v>1197831</v>
      </c>
      <c r="C982" s="5">
        <v>44312</v>
      </c>
      <c r="D982" s="4" t="s">
        <v>150</v>
      </c>
      <c r="E982" s="12" t="s">
        <v>1087</v>
      </c>
      <c r="F982" s="13">
        <v>550</v>
      </c>
      <c r="G982">
        <v>725</v>
      </c>
      <c r="H982">
        <v>398750</v>
      </c>
      <c r="I982" s="10">
        <v>239250</v>
      </c>
      <c r="J982" s="15">
        <f t="shared" si="15"/>
        <v>100823750</v>
      </c>
    </row>
    <row r="983" spans="1:10">
      <c r="A983" s="4" t="s">
        <v>1105</v>
      </c>
      <c r="B983" s="4">
        <v>1197831</v>
      </c>
      <c r="C983" s="5">
        <v>44313</v>
      </c>
      <c r="D983" s="4" t="s">
        <v>150</v>
      </c>
      <c r="E983" s="12" t="s">
        <v>1087</v>
      </c>
      <c r="F983" s="13">
        <v>500</v>
      </c>
      <c r="G983">
        <v>675</v>
      </c>
      <c r="H983">
        <v>337500</v>
      </c>
      <c r="I983" s="10">
        <v>151875</v>
      </c>
      <c r="J983" s="15">
        <f t="shared" si="15"/>
        <v>100823750</v>
      </c>
    </row>
    <row r="984" spans="1:10">
      <c r="A984" s="4" t="s">
        <v>1105</v>
      </c>
      <c r="B984" s="4">
        <v>1197831</v>
      </c>
      <c r="C984" s="5">
        <v>44314</v>
      </c>
      <c r="D984" s="4" t="s">
        <v>150</v>
      </c>
      <c r="E984" s="12" t="s">
        <v>1087</v>
      </c>
      <c r="F984" s="13">
        <v>500</v>
      </c>
      <c r="G984">
        <v>625</v>
      </c>
      <c r="H984">
        <v>312500</v>
      </c>
      <c r="I984" s="10">
        <v>140625</v>
      </c>
      <c r="J984" s="15">
        <f t="shared" si="15"/>
        <v>100823750</v>
      </c>
    </row>
    <row r="985" spans="1:10">
      <c r="A985" s="4" t="s">
        <v>1105</v>
      </c>
      <c r="B985" s="4">
        <v>1197831</v>
      </c>
      <c r="C985" s="5">
        <v>44315</v>
      </c>
      <c r="D985" s="4" t="s">
        <v>150</v>
      </c>
      <c r="E985" s="12" t="s">
        <v>1087</v>
      </c>
      <c r="F985" s="13">
        <v>550</v>
      </c>
      <c r="G985">
        <v>675</v>
      </c>
      <c r="H985">
        <v>371250</v>
      </c>
      <c r="I985" s="10">
        <v>167062.5</v>
      </c>
      <c r="J985" s="15">
        <f t="shared" si="15"/>
        <v>100823750</v>
      </c>
    </row>
    <row r="986" spans="1:10">
      <c r="A986" s="4" t="s">
        <v>1105</v>
      </c>
      <c r="B986" s="4">
        <v>1197831</v>
      </c>
      <c r="C986" s="5">
        <v>44316</v>
      </c>
      <c r="D986" s="4" t="s">
        <v>150</v>
      </c>
      <c r="E986" s="12" t="s">
        <v>1087</v>
      </c>
      <c r="F986" s="13">
        <v>549.99999999999989</v>
      </c>
      <c r="G986">
        <v>400</v>
      </c>
      <c r="H986">
        <v>219999.99999999997</v>
      </c>
      <c r="I986" s="10">
        <v>121000</v>
      </c>
      <c r="J986" s="15">
        <f t="shared" si="15"/>
        <v>100823750</v>
      </c>
    </row>
    <row r="987" spans="1:10">
      <c r="A987" s="4" t="s">
        <v>1105</v>
      </c>
      <c r="B987" s="4">
        <v>1197831</v>
      </c>
      <c r="C987" s="5">
        <v>44317</v>
      </c>
      <c r="D987" s="4" t="s">
        <v>150</v>
      </c>
      <c r="E987" s="12" t="s">
        <v>1086</v>
      </c>
      <c r="F987" s="13">
        <v>500</v>
      </c>
      <c r="G987">
        <v>400</v>
      </c>
      <c r="H987">
        <v>200000</v>
      </c>
      <c r="I987" s="10">
        <v>80000</v>
      </c>
      <c r="J987" s="15">
        <f t="shared" si="15"/>
        <v>100823750</v>
      </c>
    </row>
    <row r="988" spans="1:10">
      <c r="A988" s="4" t="s">
        <v>1105</v>
      </c>
      <c r="B988" s="4">
        <v>1197831</v>
      </c>
      <c r="C988" s="5">
        <v>44318</v>
      </c>
      <c r="D988" s="4" t="s">
        <v>150</v>
      </c>
      <c r="E988" s="12" t="s">
        <v>1086</v>
      </c>
      <c r="F988" s="13">
        <v>450</v>
      </c>
      <c r="G988">
        <v>625</v>
      </c>
      <c r="H988">
        <v>281250</v>
      </c>
      <c r="I988" s="10">
        <v>168750</v>
      </c>
      <c r="J988" s="15">
        <f t="shared" si="15"/>
        <v>100823750</v>
      </c>
    </row>
    <row r="989" spans="1:10">
      <c r="A989" s="4" t="s">
        <v>1105</v>
      </c>
      <c r="B989" s="4">
        <v>1197831</v>
      </c>
      <c r="C989" s="5">
        <v>44319</v>
      </c>
      <c r="D989" s="4" t="s">
        <v>150</v>
      </c>
      <c r="E989" s="12" t="s">
        <v>1087</v>
      </c>
      <c r="F989" s="13">
        <v>350</v>
      </c>
      <c r="G989">
        <v>575</v>
      </c>
      <c r="H989">
        <v>201250</v>
      </c>
      <c r="I989" s="10">
        <v>90562.5</v>
      </c>
      <c r="J989" s="15">
        <f t="shared" si="15"/>
        <v>100823750</v>
      </c>
    </row>
    <row r="990" spans="1:10">
      <c r="A990" s="4" t="s">
        <v>1105</v>
      </c>
      <c r="B990" s="4">
        <v>1197831</v>
      </c>
      <c r="C990" s="5">
        <v>44320</v>
      </c>
      <c r="D990" s="4" t="s">
        <v>150</v>
      </c>
      <c r="E990" s="12" t="s">
        <v>1086</v>
      </c>
      <c r="F990" s="13">
        <v>350</v>
      </c>
      <c r="G990">
        <v>575</v>
      </c>
      <c r="H990">
        <v>201250</v>
      </c>
      <c r="I990" s="10">
        <v>90562.5</v>
      </c>
      <c r="J990" s="15">
        <f t="shared" si="15"/>
        <v>100823750</v>
      </c>
    </row>
    <row r="991" spans="1:10">
      <c r="A991" s="4" t="s">
        <v>1105</v>
      </c>
      <c r="B991" s="4">
        <v>1197831</v>
      </c>
      <c r="C991" s="5">
        <v>44321</v>
      </c>
      <c r="D991" s="4" t="s">
        <v>150</v>
      </c>
      <c r="E991" s="12" t="s">
        <v>1087</v>
      </c>
      <c r="F991" s="13">
        <v>400</v>
      </c>
      <c r="G991">
        <v>525</v>
      </c>
      <c r="H991">
        <v>210000</v>
      </c>
      <c r="I991" s="10">
        <v>94500</v>
      </c>
      <c r="J991" s="15">
        <f t="shared" si="15"/>
        <v>100823750</v>
      </c>
    </row>
    <row r="992" spans="1:10">
      <c r="A992" s="4" t="s">
        <v>1105</v>
      </c>
      <c r="B992" s="4">
        <v>1197831</v>
      </c>
      <c r="C992" s="5">
        <v>44322</v>
      </c>
      <c r="D992" s="4" t="s">
        <v>150</v>
      </c>
      <c r="E992" s="12" t="s">
        <v>1086</v>
      </c>
      <c r="F992" s="13">
        <v>400</v>
      </c>
      <c r="G992">
        <v>375</v>
      </c>
      <c r="H992">
        <v>150000</v>
      </c>
      <c r="I992" s="10">
        <v>82500</v>
      </c>
      <c r="J992" s="15">
        <f t="shared" si="15"/>
        <v>100823750</v>
      </c>
    </row>
    <row r="993" spans="1:10">
      <c r="A993" s="4" t="s">
        <v>1105</v>
      </c>
      <c r="B993" s="4">
        <v>1197831</v>
      </c>
      <c r="C993" s="5">
        <v>44323</v>
      </c>
      <c r="D993" s="4" t="s">
        <v>150</v>
      </c>
      <c r="E993" s="12" t="s">
        <v>1088</v>
      </c>
      <c r="F993" s="13">
        <v>350</v>
      </c>
      <c r="G993">
        <v>350</v>
      </c>
      <c r="H993">
        <v>122500</v>
      </c>
      <c r="I993" s="10">
        <v>49000</v>
      </c>
      <c r="J993" s="15">
        <f t="shared" si="15"/>
        <v>100823750</v>
      </c>
    </row>
    <row r="994" spans="1:10">
      <c r="A994" s="4" t="s">
        <v>1105</v>
      </c>
      <c r="B994" s="4">
        <v>1197831</v>
      </c>
      <c r="C994" s="5">
        <v>44324</v>
      </c>
      <c r="D994" s="4" t="s">
        <v>150</v>
      </c>
      <c r="E994" s="12" t="s">
        <v>1087</v>
      </c>
      <c r="F994" s="13">
        <v>450</v>
      </c>
      <c r="G994">
        <v>525</v>
      </c>
      <c r="H994">
        <v>236250</v>
      </c>
      <c r="I994" s="10">
        <v>141750</v>
      </c>
      <c r="J994" s="15">
        <f t="shared" si="15"/>
        <v>100823750</v>
      </c>
    </row>
    <row r="995" spans="1:10">
      <c r="A995" s="4" t="s">
        <v>1105</v>
      </c>
      <c r="B995" s="4">
        <v>1197831</v>
      </c>
      <c r="C995" s="5">
        <v>44325</v>
      </c>
      <c r="D995" s="4" t="s">
        <v>150</v>
      </c>
      <c r="E995" s="12" t="s">
        <v>1087</v>
      </c>
      <c r="F995" s="13">
        <v>300</v>
      </c>
      <c r="G995">
        <v>675</v>
      </c>
      <c r="H995">
        <v>202500</v>
      </c>
      <c r="I995" s="10">
        <v>91125</v>
      </c>
      <c r="J995" s="15">
        <f t="shared" si="15"/>
        <v>100823750</v>
      </c>
    </row>
    <row r="996" spans="1:10">
      <c r="A996" s="4" t="s">
        <v>1105</v>
      </c>
      <c r="B996" s="4">
        <v>1197831</v>
      </c>
      <c r="C996" s="5">
        <v>44326</v>
      </c>
      <c r="D996" s="4" t="s">
        <v>150</v>
      </c>
      <c r="E996" s="12" t="s">
        <v>1086</v>
      </c>
      <c r="F996" s="13">
        <v>300</v>
      </c>
      <c r="G996">
        <v>675</v>
      </c>
      <c r="H996">
        <v>202500</v>
      </c>
      <c r="I996" s="10">
        <v>91125</v>
      </c>
      <c r="J996" s="15">
        <f t="shared" si="15"/>
        <v>100823750</v>
      </c>
    </row>
    <row r="997" spans="1:10">
      <c r="A997" s="4" t="s">
        <v>1105</v>
      </c>
      <c r="B997" s="4">
        <v>1197831</v>
      </c>
      <c r="C997" s="5">
        <v>44327</v>
      </c>
      <c r="D997" s="4" t="s">
        <v>150</v>
      </c>
      <c r="E997" s="12" t="s">
        <v>1086</v>
      </c>
      <c r="F997" s="13">
        <v>550</v>
      </c>
      <c r="G997">
        <v>600</v>
      </c>
      <c r="H997">
        <v>330000</v>
      </c>
      <c r="I997" s="10">
        <v>148500</v>
      </c>
      <c r="J997" s="15">
        <f t="shared" si="15"/>
        <v>100823750</v>
      </c>
    </row>
    <row r="998" spans="1:10">
      <c r="A998" s="4" t="s">
        <v>1105</v>
      </c>
      <c r="B998" s="4">
        <v>1197831</v>
      </c>
      <c r="C998" s="5">
        <v>44328</v>
      </c>
      <c r="D998" s="4" t="s">
        <v>150</v>
      </c>
      <c r="E998" s="12" t="s">
        <v>1087</v>
      </c>
      <c r="F998" s="13">
        <v>549.99999999999989</v>
      </c>
      <c r="G998">
        <v>475</v>
      </c>
      <c r="H998">
        <v>261249.99999999997</v>
      </c>
      <c r="I998" s="10">
        <v>143687.5</v>
      </c>
      <c r="J998" s="15">
        <f t="shared" si="15"/>
        <v>100823750</v>
      </c>
    </row>
    <row r="999" spans="1:10">
      <c r="A999" s="4" t="s">
        <v>1105</v>
      </c>
      <c r="B999" s="4">
        <v>1197831</v>
      </c>
      <c r="C999" s="5">
        <v>44329</v>
      </c>
      <c r="D999" s="4" t="s">
        <v>150</v>
      </c>
      <c r="E999" s="12" t="s">
        <v>1087</v>
      </c>
      <c r="F999" s="13">
        <v>550</v>
      </c>
      <c r="G999">
        <v>450</v>
      </c>
      <c r="H999">
        <v>247500</v>
      </c>
      <c r="I999" s="10">
        <v>99000</v>
      </c>
      <c r="J999" s="15">
        <f t="shared" si="15"/>
        <v>100823750</v>
      </c>
    </row>
    <row r="1000" spans="1:10">
      <c r="A1000" s="4" t="s">
        <v>1105</v>
      </c>
      <c r="B1000" s="4">
        <v>1197831</v>
      </c>
      <c r="C1000" s="5">
        <v>44330</v>
      </c>
      <c r="D1000" s="4" t="s">
        <v>150</v>
      </c>
      <c r="E1000" s="12" t="s">
        <v>1087</v>
      </c>
      <c r="F1000" s="13">
        <v>650</v>
      </c>
      <c r="G1000">
        <v>650</v>
      </c>
      <c r="H1000">
        <v>422500</v>
      </c>
      <c r="I1000" s="10">
        <v>253500</v>
      </c>
      <c r="J1000" s="15">
        <f t="shared" si="15"/>
        <v>100823750</v>
      </c>
    </row>
    <row r="1001" spans="1:10">
      <c r="A1001" s="4" t="s">
        <v>1105</v>
      </c>
      <c r="B1001" s="4">
        <v>1197831</v>
      </c>
      <c r="C1001" s="5">
        <v>44331</v>
      </c>
      <c r="D1001" s="4" t="s">
        <v>150</v>
      </c>
      <c r="E1001" s="12" t="s">
        <v>1087</v>
      </c>
      <c r="F1001" s="13">
        <v>550</v>
      </c>
      <c r="G1001">
        <v>800</v>
      </c>
      <c r="H1001">
        <v>440000</v>
      </c>
      <c r="I1001" s="10">
        <v>198000</v>
      </c>
      <c r="J1001" s="15">
        <f t="shared" si="15"/>
        <v>100823750</v>
      </c>
    </row>
    <row r="1002" spans="1:10">
      <c r="A1002" s="4" t="s">
        <v>1105</v>
      </c>
      <c r="B1002" s="4">
        <v>1197831</v>
      </c>
      <c r="C1002" s="5">
        <v>44332</v>
      </c>
      <c r="D1002" s="4" t="s">
        <v>150</v>
      </c>
      <c r="E1002" s="12" t="s">
        <v>1087</v>
      </c>
      <c r="F1002" s="13">
        <v>550</v>
      </c>
      <c r="G1002">
        <v>800</v>
      </c>
      <c r="H1002">
        <v>440000</v>
      </c>
      <c r="I1002" s="10">
        <v>198000</v>
      </c>
      <c r="J1002" s="15">
        <f t="shared" si="15"/>
        <v>100823750</v>
      </c>
    </row>
    <row r="1003" spans="1:10">
      <c r="A1003" s="4" t="s">
        <v>1105</v>
      </c>
      <c r="B1003" s="4">
        <v>1197831</v>
      </c>
      <c r="C1003" s="5">
        <v>44333</v>
      </c>
      <c r="D1003" s="4" t="s">
        <v>150</v>
      </c>
      <c r="E1003" s="12" t="s">
        <v>1087</v>
      </c>
      <c r="F1003" s="13">
        <v>600</v>
      </c>
      <c r="G1003">
        <v>700</v>
      </c>
      <c r="H1003">
        <v>420000</v>
      </c>
      <c r="I1003" s="10">
        <v>189000</v>
      </c>
      <c r="J1003" s="15">
        <f t="shared" si="15"/>
        <v>100823750</v>
      </c>
    </row>
    <row r="1004" spans="1:10">
      <c r="A1004" s="4" t="s">
        <v>1105</v>
      </c>
      <c r="B1004" s="4">
        <v>1197831</v>
      </c>
      <c r="C1004" s="5">
        <v>44334</v>
      </c>
      <c r="D1004" s="4" t="s">
        <v>150</v>
      </c>
      <c r="E1004" s="12" t="s">
        <v>1086</v>
      </c>
      <c r="F1004" s="13">
        <v>600</v>
      </c>
      <c r="G1004">
        <v>550</v>
      </c>
      <c r="H1004">
        <v>330000</v>
      </c>
      <c r="I1004" s="10">
        <v>181500</v>
      </c>
      <c r="J1004" s="15">
        <f t="shared" si="15"/>
        <v>100823750</v>
      </c>
    </row>
    <row r="1005" spans="1:10">
      <c r="A1005" s="4" t="s">
        <v>1105</v>
      </c>
      <c r="B1005" s="4">
        <v>1197831</v>
      </c>
      <c r="C1005" s="5">
        <v>44335</v>
      </c>
      <c r="D1005" s="4" t="s">
        <v>150</v>
      </c>
      <c r="E1005" s="12" t="s">
        <v>1086</v>
      </c>
      <c r="F1005" s="13">
        <v>550</v>
      </c>
      <c r="G1005">
        <v>500</v>
      </c>
      <c r="H1005">
        <v>275000</v>
      </c>
      <c r="I1005" s="10">
        <v>110000</v>
      </c>
      <c r="J1005" s="15">
        <f t="shared" si="15"/>
        <v>100823750</v>
      </c>
    </row>
    <row r="1006" spans="1:10">
      <c r="A1006" s="4" t="s">
        <v>1105</v>
      </c>
      <c r="B1006" s="4">
        <v>1197831</v>
      </c>
      <c r="C1006" s="5">
        <v>44336</v>
      </c>
      <c r="D1006" s="4" t="s">
        <v>150</v>
      </c>
      <c r="E1006" s="12" t="s">
        <v>1086</v>
      </c>
      <c r="F1006" s="13">
        <v>650</v>
      </c>
      <c r="G1006">
        <v>750</v>
      </c>
      <c r="H1006">
        <v>487500</v>
      </c>
      <c r="I1006" s="10">
        <v>292500</v>
      </c>
      <c r="J1006" s="15">
        <f t="shared" si="15"/>
        <v>100823750</v>
      </c>
    </row>
    <row r="1007" spans="1:10">
      <c r="A1007" s="4" t="s">
        <v>1103</v>
      </c>
      <c r="B1007" s="4">
        <v>1185732</v>
      </c>
      <c r="C1007" s="5">
        <v>44337</v>
      </c>
      <c r="D1007" s="4" t="s">
        <v>150</v>
      </c>
      <c r="E1007" s="12" t="s">
        <v>1087</v>
      </c>
      <c r="F1007" s="13">
        <v>350</v>
      </c>
      <c r="G1007">
        <v>425</v>
      </c>
      <c r="H1007">
        <v>148750</v>
      </c>
      <c r="I1007" s="10">
        <v>59500</v>
      </c>
      <c r="J1007" s="15">
        <f t="shared" si="15"/>
        <v>100823750</v>
      </c>
    </row>
    <row r="1008" spans="1:10">
      <c r="A1008" s="4" t="s">
        <v>1103</v>
      </c>
      <c r="B1008" s="4">
        <v>1185732</v>
      </c>
      <c r="C1008" s="5">
        <v>44338</v>
      </c>
      <c r="D1008" s="4" t="s">
        <v>150</v>
      </c>
      <c r="E1008" s="12" t="s">
        <v>1086</v>
      </c>
      <c r="F1008" s="13">
        <v>350</v>
      </c>
      <c r="G1008">
        <v>225</v>
      </c>
      <c r="H1008">
        <v>78750</v>
      </c>
      <c r="I1008" s="10">
        <v>27562.5</v>
      </c>
      <c r="J1008" s="15">
        <f t="shared" si="15"/>
        <v>100823750</v>
      </c>
    </row>
    <row r="1009" spans="1:10">
      <c r="A1009" s="4" t="s">
        <v>1103</v>
      </c>
      <c r="B1009" s="4">
        <v>1185732</v>
      </c>
      <c r="C1009" s="5">
        <v>44339</v>
      </c>
      <c r="D1009" s="4" t="s">
        <v>150</v>
      </c>
      <c r="E1009" s="12" t="s">
        <v>1087</v>
      </c>
      <c r="F1009" s="13">
        <v>250</v>
      </c>
      <c r="G1009">
        <v>225</v>
      </c>
      <c r="H1009">
        <v>56250</v>
      </c>
      <c r="I1009" s="10">
        <v>19687.5</v>
      </c>
      <c r="J1009" s="15">
        <f t="shared" si="15"/>
        <v>100823750</v>
      </c>
    </row>
    <row r="1010" spans="1:10">
      <c r="A1010" s="4" t="s">
        <v>1103</v>
      </c>
      <c r="B1010" s="4">
        <v>1185732</v>
      </c>
      <c r="C1010" s="5">
        <v>44340</v>
      </c>
      <c r="D1010" s="4" t="s">
        <v>150</v>
      </c>
      <c r="E1010" s="12" t="s">
        <v>1086</v>
      </c>
      <c r="F1010" s="13">
        <v>300</v>
      </c>
      <c r="G1010">
        <v>75</v>
      </c>
      <c r="H1010">
        <v>22500</v>
      </c>
      <c r="I1010" s="10">
        <v>9000</v>
      </c>
      <c r="J1010" s="15">
        <f t="shared" si="15"/>
        <v>100823750</v>
      </c>
    </row>
    <row r="1011" spans="1:10">
      <c r="A1011" s="4" t="s">
        <v>1103</v>
      </c>
      <c r="B1011" s="4">
        <v>1185732</v>
      </c>
      <c r="C1011" s="5">
        <v>44341</v>
      </c>
      <c r="D1011" s="4" t="s">
        <v>535</v>
      </c>
      <c r="E1011" s="12" t="s">
        <v>1087</v>
      </c>
      <c r="F1011" s="13">
        <v>450</v>
      </c>
      <c r="G1011">
        <v>125</v>
      </c>
      <c r="H1011">
        <v>56250</v>
      </c>
      <c r="I1011" s="10">
        <v>19687.5</v>
      </c>
      <c r="J1011" s="15">
        <f t="shared" si="15"/>
        <v>77448250</v>
      </c>
    </row>
    <row r="1012" spans="1:10">
      <c r="A1012" s="4" t="s">
        <v>1103</v>
      </c>
      <c r="B1012" s="4">
        <v>1185732</v>
      </c>
      <c r="C1012" s="5">
        <v>44342</v>
      </c>
      <c r="D1012" s="4" t="s">
        <v>535</v>
      </c>
      <c r="E1012" s="12" t="s">
        <v>1087</v>
      </c>
      <c r="F1012" s="13">
        <v>350</v>
      </c>
      <c r="G1012">
        <v>225</v>
      </c>
      <c r="H1012">
        <v>78750</v>
      </c>
      <c r="I1012" s="10">
        <v>39375</v>
      </c>
      <c r="J1012" s="15">
        <f t="shared" si="15"/>
        <v>77448250</v>
      </c>
    </row>
    <row r="1013" spans="1:10">
      <c r="A1013" s="4" t="s">
        <v>1103</v>
      </c>
      <c r="B1013" s="4">
        <v>1185732</v>
      </c>
      <c r="C1013" s="5">
        <v>44343</v>
      </c>
      <c r="D1013" s="4" t="s">
        <v>535</v>
      </c>
      <c r="E1013" s="12" t="s">
        <v>1086</v>
      </c>
      <c r="F1013" s="13">
        <v>350</v>
      </c>
      <c r="G1013">
        <v>475</v>
      </c>
      <c r="H1013">
        <v>166250</v>
      </c>
      <c r="I1013" s="10">
        <v>66500</v>
      </c>
      <c r="J1013" s="15">
        <f t="shared" si="15"/>
        <v>77448250</v>
      </c>
    </row>
    <row r="1014" spans="1:10">
      <c r="A1014" s="4" t="s">
        <v>1103</v>
      </c>
      <c r="B1014" s="4">
        <v>1185732</v>
      </c>
      <c r="C1014" s="5">
        <v>44344</v>
      </c>
      <c r="D1014" s="4" t="s">
        <v>535</v>
      </c>
      <c r="E1014" s="12" t="s">
        <v>1086</v>
      </c>
      <c r="F1014" s="13">
        <v>350</v>
      </c>
      <c r="G1014">
        <v>125</v>
      </c>
      <c r="H1014">
        <v>43750</v>
      </c>
      <c r="I1014" s="10">
        <v>15312.5</v>
      </c>
      <c r="J1014" s="15">
        <f t="shared" si="15"/>
        <v>77448250</v>
      </c>
    </row>
    <row r="1015" spans="1:10">
      <c r="A1015" s="4" t="s">
        <v>1103</v>
      </c>
      <c r="B1015" s="4">
        <v>1185732</v>
      </c>
      <c r="C1015" s="5">
        <v>44345</v>
      </c>
      <c r="D1015" s="4" t="s">
        <v>535</v>
      </c>
      <c r="E1015" s="12" t="s">
        <v>1086</v>
      </c>
      <c r="F1015" s="13">
        <v>250</v>
      </c>
      <c r="G1015">
        <v>175</v>
      </c>
      <c r="H1015">
        <v>43750</v>
      </c>
      <c r="I1015" s="10">
        <v>15312.5</v>
      </c>
      <c r="J1015" s="15">
        <f t="shared" si="15"/>
        <v>77448250</v>
      </c>
    </row>
    <row r="1016" spans="1:10">
      <c r="A1016" s="4" t="s">
        <v>1103</v>
      </c>
      <c r="B1016" s="4">
        <v>1185732</v>
      </c>
      <c r="C1016" s="5">
        <v>44346</v>
      </c>
      <c r="D1016" s="4" t="s">
        <v>535</v>
      </c>
      <c r="E1016" s="12" t="s">
        <v>1087</v>
      </c>
      <c r="F1016" s="13">
        <v>300</v>
      </c>
      <c r="G1016">
        <v>50</v>
      </c>
      <c r="H1016">
        <v>15000</v>
      </c>
      <c r="I1016" s="10">
        <v>6000</v>
      </c>
      <c r="J1016" s="15">
        <f t="shared" si="15"/>
        <v>77448250</v>
      </c>
    </row>
    <row r="1017" spans="1:10">
      <c r="A1017" s="4" t="s">
        <v>1103</v>
      </c>
      <c r="B1017" s="4">
        <v>1185732</v>
      </c>
      <c r="C1017" s="5">
        <v>44347</v>
      </c>
      <c r="D1017" s="4" t="s">
        <v>535</v>
      </c>
      <c r="E1017" s="12" t="s">
        <v>1086</v>
      </c>
      <c r="F1017" s="13">
        <v>450</v>
      </c>
      <c r="G1017">
        <v>125</v>
      </c>
      <c r="H1017">
        <v>56250</v>
      </c>
      <c r="I1017" s="10">
        <v>19687.5</v>
      </c>
      <c r="J1017" s="15">
        <f t="shared" si="15"/>
        <v>77448250</v>
      </c>
    </row>
    <row r="1018" spans="1:10">
      <c r="A1018" s="4" t="s">
        <v>1103</v>
      </c>
      <c r="B1018" s="4">
        <v>1185732</v>
      </c>
      <c r="C1018" s="5">
        <v>44348</v>
      </c>
      <c r="D1018" s="4" t="s">
        <v>535</v>
      </c>
      <c r="E1018" s="12" t="s">
        <v>1086</v>
      </c>
      <c r="F1018" s="13">
        <v>350</v>
      </c>
      <c r="G1018">
        <v>200</v>
      </c>
      <c r="H1018">
        <v>70000</v>
      </c>
      <c r="I1018" s="10">
        <v>35000</v>
      </c>
      <c r="J1018" s="15">
        <f t="shared" si="15"/>
        <v>77448250</v>
      </c>
    </row>
    <row r="1019" spans="1:10">
      <c r="A1019" s="4" t="s">
        <v>1103</v>
      </c>
      <c r="B1019" s="4">
        <v>1185732</v>
      </c>
      <c r="C1019" s="5">
        <v>44349</v>
      </c>
      <c r="D1019" s="4" t="s">
        <v>535</v>
      </c>
      <c r="E1019" s="12" t="s">
        <v>1087</v>
      </c>
      <c r="F1019" s="13">
        <v>400</v>
      </c>
      <c r="G1019">
        <v>420</v>
      </c>
      <c r="H1019">
        <v>168000</v>
      </c>
      <c r="I1019" s="10">
        <v>67200</v>
      </c>
      <c r="J1019" s="15">
        <f t="shared" si="15"/>
        <v>77448250</v>
      </c>
    </row>
    <row r="1020" spans="1:10">
      <c r="A1020" s="4" t="s">
        <v>1103</v>
      </c>
      <c r="B1020" s="4">
        <v>1185732</v>
      </c>
      <c r="C1020" s="5">
        <v>44350</v>
      </c>
      <c r="D1020" s="4" t="s">
        <v>535</v>
      </c>
      <c r="E1020" s="12" t="s">
        <v>1086</v>
      </c>
      <c r="F1020" s="13">
        <v>400</v>
      </c>
      <c r="G1020">
        <v>100</v>
      </c>
      <c r="H1020">
        <v>40000</v>
      </c>
      <c r="I1020" s="10">
        <v>14000</v>
      </c>
      <c r="J1020" s="15">
        <f t="shared" si="15"/>
        <v>77448250</v>
      </c>
    </row>
    <row r="1021" spans="1:10">
      <c r="A1021" s="4" t="s">
        <v>1103</v>
      </c>
      <c r="B1021" s="4">
        <v>1185732</v>
      </c>
      <c r="C1021" s="5">
        <v>44351</v>
      </c>
      <c r="D1021" s="4" t="s">
        <v>535</v>
      </c>
      <c r="E1021" s="12" t="s">
        <v>1086</v>
      </c>
      <c r="F1021" s="13">
        <v>300</v>
      </c>
      <c r="G1021">
        <v>150</v>
      </c>
      <c r="H1021">
        <v>45000</v>
      </c>
      <c r="I1021" s="10">
        <v>15750</v>
      </c>
      <c r="J1021" s="15">
        <f t="shared" si="15"/>
        <v>77448250</v>
      </c>
    </row>
    <row r="1022" spans="1:10">
      <c r="A1022" s="4" t="s">
        <v>1103</v>
      </c>
      <c r="B1022" s="4">
        <v>1185732</v>
      </c>
      <c r="C1022" s="5">
        <v>44352</v>
      </c>
      <c r="D1022" s="4" t="s">
        <v>535</v>
      </c>
      <c r="E1022" s="12" t="s">
        <v>1087</v>
      </c>
      <c r="F1022" s="13">
        <v>0</v>
      </c>
      <c r="G1022">
        <v>0</v>
      </c>
      <c r="H1022">
        <v>0</v>
      </c>
      <c r="I1022" s="10">
        <v>0</v>
      </c>
      <c r="J1022" s="15">
        <f t="shared" si="15"/>
        <v>77448250</v>
      </c>
    </row>
    <row r="1023" spans="1:10">
      <c r="A1023" s="4" t="s">
        <v>1103</v>
      </c>
      <c r="B1023" s="4">
        <v>1185732</v>
      </c>
      <c r="C1023" s="5">
        <v>44353</v>
      </c>
      <c r="D1023" s="4" t="s">
        <v>535</v>
      </c>
      <c r="E1023" s="12" t="s">
        <v>1087</v>
      </c>
      <c r="F1023" s="13">
        <v>500</v>
      </c>
      <c r="G1023">
        <v>50</v>
      </c>
      <c r="H1023">
        <v>25000</v>
      </c>
      <c r="I1023" s="10">
        <v>8750</v>
      </c>
      <c r="J1023" s="15">
        <f t="shared" si="15"/>
        <v>77448250</v>
      </c>
    </row>
    <row r="1024" spans="1:10">
      <c r="A1024" s="4" t="s">
        <v>1103</v>
      </c>
      <c r="B1024" s="4">
        <v>1185732</v>
      </c>
      <c r="C1024" s="5">
        <v>44354</v>
      </c>
      <c r="D1024" s="4" t="s">
        <v>535</v>
      </c>
      <c r="E1024" s="12" t="s">
        <v>1087</v>
      </c>
      <c r="F1024" s="13">
        <v>400</v>
      </c>
      <c r="G1024">
        <v>150</v>
      </c>
      <c r="H1024">
        <v>60000</v>
      </c>
      <c r="I1024" s="10">
        <v>30000</v>
      </c>
      <c r="J1024" s="15">
        <f t="shared" si="15"/>
        <v>77448250</v>
      </c>
    </row>
    <row r="1025" spans="1:10">
      <c r="A1025" s="4" t="s">
        <v>1103</v>
      </c>
      <c r="B1025" s="4">
        <v>1185732</v>
      </c>
      <c r="C1025" s="5">
        <v>44355</v>
      </c>
      <c r="D1025" s="4" t="s">
        <v>535</v>
      </c>
      <c r="E1025" s="12" t="s">
        <v>1087</v>
      </c>
      <c r="F1025" s="13">
        <v>400</v>
      </c>
      <c r="G1025">
        <v>375</v>
      </c>
      <c r="H1025">
        <v>150000</v>
      </c>
      <c r="I1025" s="10">
        <v>60000</v>
      </c>
      <c r="J1025" s="15">
        <f t="shared" si="15"/>
        <v>77448250</v>
      </c>
    </row>
    <row r="1026" spans="1:10">
      <c r="A1026" s="4" t="s">
        <v>1103</v>
      </c>
      <c r="B1026" s="4">
        <v>1185732</v>
      </c>
      <c r="C1026" s="5">
        <v>44356</v>
      </c>
      <c r="D1026" s="4" t="s">
        <v>535</v>
      </c>
      <c r="E1026" s="12" t="s">
        <v>1089</v>
      </c>
      <c r="F1026" s="13">
        <v>350</v>
      </c>
      <c r="G1026">
        <v>75</v>
      </c>
      <c r="H1026">
        <v>26250</v>
      </c>
      <c r="I1026" s="10">
        <v>9187.5</v>
      </c>
      <c r="J1026" s="15">
        <f t="shared" si="15"/>
        <v>77448250</v>
      </c>
    </row>
    <row r="1027" spans="1:10">
      <c r="A1027" s="4" t="s">
        <v>1103</v>
      </c>
      <c r="B1027" s="4">
        <v>1185732</v>
      </c>
      <c r="C1027" s="5">
        <v>44357</v>
      </c>
      <c r="D1027" s="4" t="s">
        <v>535</v>
      </c>
      <c r="E1027" s="12" t="s">
        <v>1087</v>
      </c>
      <c r="F1027" s="13">
        <v>250</v>
      </c>
      <c r="G1027">
        <v>75</v>
      </c>
      <c r="H1027">
        <v>18750</v>
      </c>
      <c r="I1027" s="10">
        <v>6562.5</v>
      </c>
      <c r="J1027" s="15">
        <f t="shared" si="15"/>
        <v>77448250</v>
      </c>
    </row>
    <row r="1028" spans="1:10">
      <c r="A1028" s="4" t="s">
        <v>1103</v>
      </c>
      <c r="B1028" s="4">
        <v>1185732</v>
      </c>
      <c r="C1028" s="5">
        <v>44358</v>
      </c>
      <c r="D1028" s="4" t="s">
        <v>535</v>
      </c>
      <c r="E1028" s="12" t="s">
        <v>1087</v>
      </c>
      <c r="F1028" s="13">
        <v>0</v>
      </c>
      <c r="G1028">
        <v>0</v>
      </c>
      <c r="H1028">
        <v>0</v>
      </c>
      <c r="I1028" s="10">
        <v>0</v>
      </c>
      <c r="J1028" s="15">
        <f t="shared" ref="J1028:J1091" si="16">SUMIFS(H$3:H$2497,D$3:D$2497,D1028)</f>
        <v>77448250</v>
      </c>
    </row>
    <row r="1029" spans="1:10">
      <c r="A1029" s="4" t="s">
        <v>1103</v>
      </c>
      <c r="B1029" s="4">
        <v>1185732</v>
      </c>
      <c r="C1029" s="5">
        <v>44359</v>
      </c>
      <c r="D1029" s="4" t="s">
        <v>535</v>
      </c>
      <c r="E1029" s="12" t="s">
        <v>1087</v>
      </c>
      <c r="F1029" s="13">
        <v>450</v>
      </c>
      <c r="G1029">
        <v>25</v>
      </c>
      <c r="H1029">
        <v>11250</v>
      </c>
      <c r="I1029" s="10">
        <v>3937.5</v>
      </c>
      <c r="J1029" s="15">
        <f t="shared" si="16"/>
        <v>77448250</v>
      </c>
    </row>
    <row r="1030" spans="1:10">
      <c r="A1030" s="4" t="s">
        <v>1103</v>
      </c>
      <c r="B1030" s="4">
        <v>1185732</v>
      </c>
      <c r="C1030" s="5">
        <v>44360</v>
      </c>
      <c r="D1030" s="4" t="s">
        <v>535</v>
      </c>
      <c r="E1030" s="12" t="s">
        <v>1086</v>
      </c>
      <c r="F1030" s="13">
        <v>350</v>
      </c>
      <c r="G1030">
        <v>150</v>
      </c>
      <c r="H1030">
        <v>52500</v>
      </c>
      <c r="I1030" s="10">
        <v>26250</v>
      </c>
      <c r="J1030" s="15">
        <f t="shared" si="16"/>
        <v>77448250</v>
      </c>
    </row>
    <row r="1031" spans="1:10">
      <c r="A1031" s="4" t="s">
        <v>1103</v>
      </c>
      <c r="B1031" s="4">
        <v>1185732</v>
      </c>
      <c r="C1031" s="5">
        <v>44361</v>
      </c>
      <c r="D1031" s="4" t="s">
        <v>535</v>
      </c>
      <c r="E1031" s="12" t="s">
        <v>1086</v>
      </c>
      <c r="F1031" s="13">
        <v>450</v>
      </c>
      <c r="G1031">
        <v>420</v>
      </c>
      <c r="H1031">
        <v>189000</v>
      </c>
      <c r="I1031" s="10">
        <v>75600</v>
      </c>
      <c r="J1031" s="15">
        <f t="shared" si="16"/>
        <v>77448250</v>
      </c>
    </row>
    <row r="1032" spans="1:10">
      <c r="A1032" s="4" t="s">
        <v>1103</v>
      </c>
      <c r="B1032" s="4">
        <v>1185732</v>
      </c>
      <c r="C1032" s="5">
        <v>44362</v>
      </c>
      <c r="D1032" s="4" t="s">
        <v>535</v>
      </c>
      <c r="E1032" s="12" t="s">
        <v>1088</v>
      </c>
      <c r="F1032" s="13">
        <v>400</v>
      </c>
      <c r="G1032">
        <v>125</v>
      </c>
      <c r="H1032">
        <v>50000</v>
      </c>
      <c r="I1032" s="10">
        <v>17500</v>
      </c>
      <c r="J1032" s="15">
        <f t="shared" si="16"/>
        <v>77448250</v>
      </c>
    </row>
    <row r="1033" spans="1:10">
      <c r="A1033" s="4" t="s">
        <v>1103</v>
      </c>
      <c r="B1033" s="4">
        <v>1185732</v>
      </c>
      <c r="C1033" s="5">
        <v>44363</v>
      </c>
      <c r="D1033" s="4" t="s">
        <v>535</v>
      </c>
      <c r="E1033" s="12" t="s">
        <v>1086</v>
      </c>
      <c r="F1033" s="13">
        <v>350</v>
      </c>
      <c r="G1033">
        <v>100</v>
      </c>
      <c r="H1033">
        <v>35000</v>
      </c>
      <c r="I1033" s="10">
        <v>12250</v>
      </c>
      <c r="J1033" s="15">
        <f t="shared" si="16"/>
        <v>77448250</v>
      </c>
    </row>
    <row r="1034" spans="1:10">
      <c r="A1034" s="4" t="s">
        <v>1103</v>
      </c>
      <c r="B1034" s="4">
        <v>1185732</v>
      </c>
      <c r="C1034" s="5">
        <v>44364</v>
      </c>
      <c r="D1034" s="4" t="s">
        <v>535</v>
      </c>
      <c r="E1034" s="12" t="s">
        <v>1086</v>
      </c>
      <c r="F1034" s="13">
        <v>350</v>
      </c>
      <c r="G1034">
        <v>25</v>
      </c>
      <c r="H1034">
        <v>8750</v>
      </c>
      <c r="I1034" s="10">
        <v>3500</v>
      </c>
      <c r="J1034" s="15">
        <f t="shared" si="16"/>
        <v>77448250</v>
      </c>
    </row>
    <row r="1035" spans="1:10">
      <c r="A1035" s="4" t="s">
        <v>1103</v>
      </c>
      <c r="B1035" s="4">
        <v>1185732</v>
      </c>
      <c r="C1035" s="5">
        <v>44365</v>
      </c>
      <c r="D1035" s="4" t="s">
        <v>535</v>
      </c>
      <c r="E1035" s="12" t="s">
        <v>1088</v>
      </c>
      <c r="F1035" s="13">
        <v>500</v>
      </c>
      <c r="G1035">
        <v>50</v>
      </c>
      <c r="H1035">
        <v>25000</v>
      </c>
      <c r="I1035" s="10">
        <v>8750</v>
      </c>
      <c r="J1035" s="15">
        <f t="shared" si="16"/>
        <v>77448250</v>
      </c>
    </row>
    <row r="1036" spans="1:10">
      <c r="A1036" s="4" t="s">
        <v>1103</v>
      </c>
      <c r="B1036" s="4">
        <v>1185732</v>
      </c>
      <c r="C1036" s="5">
        <v>44366</v>
      </c>
      <c r="D1036" s="4" t="s">
        <v>535</v>
      </c>
      <c r="E1036" s="12" t="s">
        <v>1086</v>
      </c>
      <c r="F1036" s="13">
        <v>550</v>
      </c>
      <c r="G1036">
        <v>150</v>
      </c>
      <c r="H1036">
        <v>82500</v>
      </c>
      <c r="I1036" s="10">
        <v>41250</v>
      </c>
      <c r="J1036" s="15">
        <f t="shared" si="16"/>
        <v>77448250</v>
      </c>
    </row>
    <row r="1037" spans="1:10">
      <c r="A1037" s="4" t="s">
        <v>1103</v>
      </c>
      <c r="B1037" s="4">
        <v>1185732</v>
      </c>
      <c r="C1037" s="5">
        <v>44367</v>
      </c>
      <c r="D1037" s="4" t="s">
        <v>535</v>
      </c>
      <c r="E1037" s="12" t="s">
        <v>1087</v>
      </c>
      <c r="F1037" s="13">
        <v>400</v>
      </c>
      <c r="G1037">
        <v>400</v>
      </c>
      <c r="H1037">
        <v>160000</v>
      </c>
      <c r="I1037" s="10">
        <v>64000</v>
      </c>
      <c r="J1037" s="15">
        <f t="shared" si="16"/>
        <v>77448250</v>
      </c>
    </row>
    <row r="1038" spans="1:10">
      <c r="A1038" s="4" t="s">
        <v>1103</v>
      </c>
      <c r="B1038" s="4">
        <v>1185732</v>
      </c>
      <c r="C1038" s="5">
        <v>44368</v>
      </c>
      <c r="D1038" s="4" t="s">
        <v>535</v>
      </c>
      <c r="E1038" s="12" t="s">
        <v>1087</v>
      </c>
      <c r="F1038" s="13">
        <v>350</v>
      </c>
      <c r="G1038">
        <v>150</v>
      </c>
      <c r="H1038">
        <v>52500</v>
      </c>
      <c r="I1038" s="10">
        <v>18375</v>
      </c>
      <c r="J1038" s="15">
        <f t="shared" si="16"/>
        <v>77448250</v>
      </c>
    </row>
    <row r="1039" spans="1:10">
      <c r="A1039" s="4" t="s">
        <v>1103</v>
      </c>
      <c r="B1039" s="4">
        <v>1185732</v>
      </c>
      <c r="C1039" s="5">
        <v>44369</v>
      </c>
      <c r="D1039" s="4" t="s">
        <v>535</v>
      </c>
      <c r="E1039" s="12" t="s">
        <v>1087</v>
      </c>
      <c r="F1039" s="13">
        <v>300</v>
      </c>
      <c r="G1039">
        <v>175</v>
      </c>
      <c r="H1039">
        <v>52500</v>
      </c>
      <c r="I1039" s="10">
        <v>18375</v>
      </c>
      <c r="J1039" s="15">
        <f t="shared" si="16"/>
        <v>77448250</v>
      </c>
    </row>
    <row r="1040" spans="1:10">
      <c r="A1040" s="4" t="s">
        <v>1103</v>
      </c>
      <c r="B1040" s="4">
        <v>1185732</v>
      </c>
      <c r="C1040" s="5">
        <v>44370</v>
      </c>
      <c r="D1040" s="4" t="s">
        <v>535</v>
      </c>
      <c r="E1040" s="12" t="s">
        <v>1086</v>
      </c>
      <c r="F1040" s="13">
        <v>300</v>
      </c>
      <c r="G1040">
        <v>150</v>
      </c>
      <c r="H1040">
        <v>45000</v>
      </c>
      <c r="I1040" s="10">
        <v>18000</v>
      </c>
      <c r="J1040" s="15">
        <f t="shared" si="16"/>
        <v>77448250</v>
      </c>
    </row>
    <row r="1041" spans="1:10">
      <c r="A1041" s="4" t="s">
        <v>1103</v>
      </c>
      <c r="B1041" s="4">
        <v>1185732</v>
      </c>
      <c r="C1041" s="5">
        <v>44371</v>
      </c>
      <c r="D1041" s="4" t="s">
        <v>535</v>
      </c>
      <c r="E1041" s="12" t="s">
        <v>1087</v>
      </c>
      <c r="F1041" s="13">
        <v>450</v>
      </c>
      <c r="G1041">
        <v>150</v>
      </c>
      <c r="H1041">
        <v>67500</v>
      </c>
      <c r="I1041" s="10">
        <v>23625</v>
      </c>
      <c r="J1041" s="15">
        <f t="shared" si="16"/>
        <v>77448250</v>
      </c>
    </row>
    <row r="1042" spans="1:10">
      <c r="A1042" s="4" t="s">
        <v>1103</v>
      </c>
      <c r="B1042" s="4">
        <v>1185732</v>
      </c>
      <c r="C1042" s="5">
        <v>44372</v>
      </c>
      <c r="D1042" s="4" t="s">
        <v>535</v>
      </c>
      <c r="E1042" s="12" t="s">
        <v>1086</v>
      </c>
      <c r="F1042" s="13">
        <v>500</v>
      </c>
      <c r="G1042">
        <v>325</v>
      </c>
      <c r="H1042">
        <v>162500</v>
      </c>
      <c r="I1042" s="10">
        <v>81250</v>
      </c>
      <c r="J1042" s="15">
        <f t="shared" si="16"/>
        <v>77448250</v>
      </c>
    </row>
    <row r="1043" spans="1:10">
      <c r="A1043" s="4" t="s">
        <v>1103</v>
      </c>
      <c r="B1043" s="4">
        <v>1185732</v>
      </c>
      <c r="C1043" s="5">
        <v>44373</v>
      </c>
      <c r="D1043" s="4" t="s">
        <v>535</v>
      </c>
      <c r="E1043" s="12" t="s">
        <v>1086</v>
      </c>
      <c r="F1043" s="13">
        <v>450</v>
      </c>
      <c r="G1043">
        <v>550</v>
      </c>
      <c r="H1043">
        <v>247500</v>
      </c>
      <c r="I1043" s="10">
        <v>99000</v>
      </c>
      <c r="J1043" s="15">
        <f t="shared" si="16"/>
        <v>77448250</v>
      </c>
    </row>
    <row r="1044" spans="1:10">
      <c r="A1044" s="4" t="s">
        <v>1103</v>
      </c>
      <c r="B1044" s="4">
        <v>1185732</v>
      </c>
      <c r="C1044" s="5">
        <v>44374</v>
      </c>
      <c r="D1044" s="4" t="s">
        <v>535</v>
      </c>
      <c r="E1044" s="12" t="s">
        <v>1088</v>
      </c>
      <c r="F1044" s="13">
        <v>400.00000000000006</v>
      </c>
      <c r="G1044">
        <v>300</v>
      </c>
      <c r="H1044">
        <v>120000.00000000001</v>
      </c>
      <c r="I1044" s="10">
        <v>42000</v>
      </c>
      <c r="J1044" s="15">
        <f t="shared" si="16"/>
        <v>77448250</v>
      </c>
    </row>
    <row r="1045" spans="1:10">
      <c r="A1045" s="4" t="s">
        <v>1103</v>
      </c>
      <c r="B1045" s="4">
        <v>1185732</v>
      </c>
      <c r="C1045" s="5">
        <v>44375</v>
      </c>
      <c r="D1045" s="4" t="s">
        <v>535</v>
      </c>
      <c r="E1045" s="12" t="s">
        <v>1087</v>
      </c>
      <c r="F1045" s="13">
        <v>350</v>
      </c>
      <c r="G1045">
        <v>225</v>
      </c>
      <c r="H1045">
        <v>78750</v>
      </c>
      <c r="I1045" s="10">
        <v>27562.5</v>
      </c>
      <c r="J1045" s="15">
        <f t="shared" si="16"/>
        <v>77448250</v>
      </c>
    </row>
    <row r="1046" spans="1:10">
      <c r="A1046" s="4" t="s">
        <v>1103</v>
      </c>
      <c r="B1046" s="4">
        <v>1185732</v>
      </c>
      <c r="C1046" s="5">
        <v>44376</v>
      </c>
      <c r="D1046" s="4" t="s">
        <v>535</v>
      </c>
      <c r="E1046" s="12" t="s">
        <v>1087</v>
      </c>
      <c r="F1046" s="13">
        <v>350</v>
      </c>
      <c r="G1046">
        <v>175</v>
      </c>
      <c r="H1046">
        <v>61250</v>
      </c>
      <c r="I1046" s="10">
        <v>24500</v>
      </c>
      <c r="J1046" s="15">
        <f t="shared" si="16"/>
        <v>77448250</v>
      </c>
    </row>
    <row r="1047" spans="1:10">
      <c r="A1047" s="4" t="s">
        <v>1103</v>
      </c>
      <c r="B1047" s="4">
        <v>1185732</v>
      </c>
      <c r="C1047" s="5">
        <v>44377</v>
      </c>
      <c r="D1047" s="4" t="s">
        <v>535</v>
      </c>
      <c r="E1047" s="12" t="s">
        <v>1087</v>
      </c>
      <c r="F1047" s="13">
        <v>450</v>
      </c>
      <c r="G1047">
        <v>175</v>
      </c>
      <c r="H1047">
        <v>78750</v>
      </c>
      <c r="I1047" s="10">
        <v>27562.5</v>
      </c>
      <c r="J1047" s="15">
        <f t="shared" si="16"/>
        <v>77448250</v>
      </c>
    </row>
    <row r="1048" spans="1:10">
      <c r="A1048" s="4" t="s">
        <v>1103</v>
      </c>
      <c r="B1048" s="4">
        <v>1185732</v>
      </c>
      <c r="C1048" s="5">
        <v>44378</v>
      </c>
      <c r="D1048" s="4" t="s">
        <v>535</v>
      </c>
      <c r="E1048" s="12" t="s">
        <v>1086</v>
      </c>
      <c r="F1048" s="13">
        <v>500</v>
      </c>
      <c r="G1048">
        <v>350</v>
      </c>
      <c r="H1048">
        <v>175000</v>
      </c>
      <c r="I1048" s="10">
        <v>87500</v>
      </c>
      <c r="J1048" s="15">
        <f t="shared" si="16"/>
        <v>77448250</v>
      </c>
    </row>
    <row r="1049" spans="1:10">
      <c r="A1049" s="4" t="s">
        <v>1103</v>
      </c>
      <c r="B1049" s="4">
        <v>1185732</v>
      </c>
      <c r="C1049" s="5">
        <v>44379</v>
      </c>
      <c r="D1049" s="4" t="s">
        <v>535</v>
      </c>
      <c r="E1049" s="12" t="s">
        <v>1087</v>
      </c>
      <c r="F1049" s="13">
        <v>450</v>
      </c>
      <c r="G1049">
        <v>500</v>
      </c>
      <c r="H1049">
        <v>225000</v>
      </c>
      <c r="I1049" s="10">
        <v>90000</v>
      </c>
      <c r="J1049" s="15">
        <f t="shared" si="16"/>
        <v>77448250</v>
      </c>
    </row>
    <row r="1050" spans="1:10">
      <c r="A1050" s="4" t="s">
        <v>1103</v>
      </c>
      <c r="B1050" s="4">
        <v>1185732</v>
      </c>
      <c r="C1050" s="5">
        <v>44380</v>
      </c>
      <c r="D1050" s="4" t="s">
        <v>535</v>
      </c>
      <c r="E1050" s="12" t="s">
        <v>1086</v>
      </c>
      <c r="F1050" s="13">
        <v>450.00000000000006</v>
      </c>
      <c r="G1050">
        <v>275</v>
      </c>
      <c r="H1050">
        <v>123750.00000000001</v>
      </c>
      <c r="I1050" s="10">
        <v>43312.5</v>
      </c>
      <c r="J1050" s="15">
        <f t="shared" si="16"/>
        <v>77448250</v>
      </c>
    </row>
    <row r="1051" spans="1:10">
      <c r="A1051" s="4" t="s">
        <v>1103</v>
      </c>
      <c r="B1051" s="4">
        <v>1185732</v>
      </c>
      <c r="C1051" s="5">
        <v>44381</v>
      </c>
      <c r="D1051" s="4" t="s">
        <v>535</v>
      </c>
      <c r="E1051" s="12" t="s">
        <v>1087</v>
      </c>
      <c r="F1051" s="13">
        <v>400</v>
      </c>
      <c r="G1051">
        <v>200</v>
      </c>
      <c r="H1051">
        <v>80000</v>
      </c>
      <c r="I1051" s="10">
        <v>28000</v>
      </c>
      <c r="J1051" s="15">
        <f t="shared" si="16"/>
        <v>77448250</v>
      </c>
    </row>
    <row r="1052" spans="1:10">
      <c r="A1052" s="4" t="s">
        <v>1103</v>
      </c>
      <c r="B1052" s="4">
        <v>1185732</v>
      </c>
      <c r="C1052" s="5">
        <v>44382</v>
      </c>
      <c r="D1052" s="4" t="s">
        <v>535</v>
      </c>
      <c r="E1052" s="12" t="s">
        <v>1088</v>
      </c>
      <c r="F1052" s="13">
        <v>300</v>
      </c>
      <c r="G1052">
        <v>125</v>
      </c>
      <c r="H1052">
        <v>37500</v>
      </c>
      <c r="I1052" s="10">
        <v>15000</v>
      </c>
      <c r="J1052" s="15">
        <f t="shared" si="16"/>
        <v>77448250</v>
      </c>
    </row>
    <row r="1053" spans="1:10">
      <c r="A1053" s="4" t="s">
        <v>1103</v>
      </c>
      <c r="B1053" s="4">
        <v>1185732</v>
      </c>
      <c r="C1053" s="5">
        <v>44383</v>
      </c>
      <c r="D1053" s="4" t="s">
        <v>535</v>
      </c>
      <c r="E1053" s="12" t="s">
        <v>1087</v>
      </c>
      <c r="F1053" s="13">
        <v>400</v>
      </c>
      <c r="G1053">
        <v>100</v>
      </c>
      <c r="H1053">
        <v>40000</v>
      </c>
      <c r="I1053" s="10">
        <v>14000</v>
      </c>
      <c r="J1053" s="15">
        <f t="shared" si="16"/>
        <v>77448250</v>
      </c>
    </row>
    <row r="1054" spans="1:10">
      <c r="A1054" s="4" t="s">
        <v>1103</v>
      </c>
      <c r="B1054" s="4">
        <v>1185732</v>
      </c>
      <c r="C1054" s="5">
        <v>44384</v>
      </c>
      <c r="D1054" s="4" t="s">
        <v>535</v>
      </c>
      <c r="E1054" s="12" t="s">
        <v>1087</v>
      </c>
      <c r="F1054" s="13">
        <v>450</v>
      </c>
      <c r="G1054">
        <v>275</v>
      </c>
      <c r="H1054">
        <v>123750</v>
      </c>
      <c r="I1054" s="10">
        <v>61875</v>
      </c>
      <c r="J1054" s="15">
        <f t="shared" si="16"/>
        <v>77448250</v>
      </c>
    </row>
    <row r="1055" spans="1:10">
      <c r="A1055" s="4" t="s">
        <v>1103</v>
      </c>
      <c r="B1055" s="4">
        <v>1185732</v>
      </c>
      <c r="C1055" s="5">
        <v>44385</v>
      </c>
      <c r="D1055" s="4" t="s">
        <v>535</v>
      </c>
      <c r="E1055" s="12" t="s">
        <v>1087</v>
      </c>
      <c r="F1055" s="13">
        <v>400</v>
      </c>
      <c r="G1055">
        <v>400</v>
      </c>
      <c r="H1055">
        <v>160000</v>
      </c>
      <c r="I1055" s="10">
        <v>64000</v>
      </c>
      <c r="J1055" s="15">
        <f t="shared" si="16"/>
        <v>77448250</v>
      </c>
    </row>
    <row r="1056" spans="1:10">
      <c r="A1056" s="4" t="s">
        <v>1103</v>
      </c>
      <c r="B1056" s="4">
        <v>1185732</v>
      </c>
      <c r="C1056" s="5">
        <v>44386</v>
      </c>
      <c r="D1056" s="4" t="s">
        <v>535</v>
      </c>
      <c r="E1056" s="12" t="s">
        <v>1089</v>
      </c>
      <c r="F1056" s="13">
        <v>350</v>
      </c>
      <c r="G1056">
        <v>200</v>
      </c>
      <c r="H1056">
        <v>70000</v>
      </c>
      <c r="I1056" s="10">
        <v>24500</v>
      </c>
      <c r="J1056" s="15">
        <f t="shared" si="16"/>
        <v>77448250</v>
      </c>
    </row>
    <row r="1057" spans="1:10">
      <c r="A1057" s="4" t="s">
        <v>1103</v>
      </c>
      <c r="B1057" s="4">
        <v>1185732</v>
      </c>
      <c r="C1057" s="5">
        <v>44387</v>
      </c>
      <c r="D1057" s="4" t="s">
        <v>535</v>
      </c>
      <c r="E1057" s="12" t="s">
        <v>1087</v>
      </c>
      <c r="F1057" s="13">
        <v>200</v>
      </c>
      <c r="G1057">
        <v>100</v>
      </c>
      <c r="H1057">
        <v>20000</v>
      </c>
      <c r="I1057" s="10">
        <v>7000</v>
      </c>
      <c r="J1057" s="15">
        <f t="shared" si="16"/>
        <v>77448250</v>
      </c>
    </row>
    <row r="1058" spans="1:10">
      <c r="A1058" s="4" t="s">
        <v>1103</v>
      </c>
      <c r="B1058" s="4">
        <v>1185732</v>
      </c>
      <c r="C1058" s="5">
        <v>44388</v>
      </c>
      <c r="D1058" s="4" t="s">
        <v>535</v>
      </c>
      <c r="E1058" s="12" t="s">
        <v>1088</v>
      </c>
      <c r="F1058" s="13">
        <v>200</v>
      </c>
      <c r="G1058">
        <v>75</v>
      </c>
      <c r="H1058">
        <v>15000</v>
      </c>
      <c r="I1058" s="10">
        <v>6000</v>
      </c>
      <c r="J1058" s="15">
        <f t="shared" si="16"/>
        <v>77448250</v>
      </c>
    </row>
    <row r="1059" spans="1:10">
      <c r="A1059" s="4" t="s">
        <v>1103</v>
      </c>
      <c r="B1059" s="4">
        <v>1185732</v>
      </c>
      <c r="C1059" s="5">
        <v>44389</v>
      </c>
      <c r="D1059" s="4" t="s">
        <v>535</v>
      </c>
      <c r="E1059" s="12" t="s">
        <v>1087</v>
      </c>
      <c r="F1059" s="13">
        <v>300</v>
      </c>
      <c r="G1059">
        <v>75</v>
      </c>
      <c r="H1059">
        <v>22500</v>
      </c>
      <c r="I1059" s="10">
        <v>7875</v>
      </c>
      <c r="J1059" s="15">
        <f t="shared" si="16"/>
        <v>77448250</v>
      </c>
    </row>
    <row r="1060" spans="1:10">
      <c r="A1060" s="4" t="s">
        <v>1103</v>
      </c>
      <c r="B1060" s="4">
        <v>1185732</v>
      </c>
      <c r="C1060" s="5">
        <v>44390</v>
      </c>
      <c r="D1060" s="4" t="s">
        <v>535</v>
      </c>
      <c r="E1060" s="12" t="s">
        <v>1086</v>
      </c>
      <c r="F1060" s="13">
        <v>350</v>
      </c>
      <c r="G1060">
        <v>150</v>
      </c>
      <c r="H1060">
        <v>52500</v>
      </c>
      <c r="I1060" s="10">
        <v>26250</v>
      </c>
      <c r="J1060" s="15">
        <f t="shared" si="16"/>
        <v>77448250</v>
      </c>
    </row>
    <row r="1061" spans="1:10">
      <c r="A1061" s="4" t="s">
        <v>1103</v>
      </c>
      <c r="B1061" s="4">
        <v>1185732</v>
      </c>
      <c r="C1061" s="5">
        <v>44391</v>
      </c>
      <c r="D1061" s="4" t="s">
        <v>535</v>
      </c>
      <c r="E1061" s="12" t="s">
        <v>1087</v>
      </c>
      <c r="F1061" s="13">
        <v>400</v>
      </c>
      <c r="G1061">
        <v>325</v>
      </c>
      <c r="H1061">
        <v>130000</v>
      </c>
      <c r="I1061" s="10">
        <v>52000</v>
      </c>
      <c r="J1061" s="15">
        <f t="shared" si="16"/>
        <v>77448250</v>
      </c>
    </row>
    <row r="1062" spans="1:10">
      <c r="A1062" s="4" t="s">
        <v>1103</v>
      </c>
      <c r="B1062" s="4">
        <v>1185732</v>
      </c>
      <c r="C1062" s="5">
        <v>44392</v>
      </c>
      <c r="D1062" s="4" t="s">
        <v>535</v>
      </c>
      <c r="E1062" s="12" t="s">
        <v>1087</v>
      </c>
      <c r="F1062" s="13">
        <v>300</v>
      </c>
      <c r="G1062">
        <v>150</v>
      </c>
      <c r="H1062">
        <v>45000</v>
      </c>
      <c r="I1062" s="10">
        <v>15750</v>
      </c>
      <c r="J1062" s="15">
        <f t="shared" si="16"/>
        <v>77448250</v>
      </c>
    </row>
    <row r="1063" spans="1:10">
      <c r="A1063" s="4" t="s">
        <v>1103</v>
      </c>
      <c r="B1063" s="4">
        <v>1185732</v>
      </c>
      <c r="C1063" s="5">
        <v>44393</v>
      </c>
      <c r="D1063" s="4" t="s">
        <v>535</v>
      </c>
      <c r="E1063" s="12" t="s">
        <v>1086</v>
      </c>
      <c r="F1063" s="13">
        <v>300.00000000000006</v>
      </c>
      <c r="G1063">
        <v>50</v>
      </c>
      <c r="H1063">
        <v>15000.000000000002</v>
      </c>
      <c r="I1063" s="10">
        <v>5250</v>
      </c>
      <c r="J1063" s="15">
        <f t="shared" si="16"/>
        <v>77448250</v>
      </c>
    </row>
    <row r="1064" spans="1:10">
      <c r="A1064" s="4" t="s">
        <v>1103</v>
      </c>
      <c r="B1064" s="4">
        <v>1185732</v>
      </c>
      <c r="C1064" s="5">
        <v>44394</v>
      </c>
      <c r="D1064" s="4" t="s">
        <v>535</v>
      </c>
      <c r="E1064" s="12" t="s">
        <v>1087</v>
      </c>
      <c r="F1064" s="13">
        <v>300</v>
      </c>
      <c r="G1064">
        <v>25</v>
      </c>
      <c r="H1064">
        <v>7500</v>
      </c>
      <c r="I1064" s="10">
        <v>3000</v>
      </c>
      <c r="J1064" s="15">
        <f t="shared" si="16"/>
        <v>77448250</v>
      </c>
    </row>
    <row r="1065" spans="1:10">
      <c r="A1065" s="4" t="s">
        <v>1103</v>
      </c>
      <c r="B1065" s="4">
        <v>1185732</v>
      </c>
      <c r="C1065" s="5">
        <v>44395</v>
      </c>
      <c r="D1065" s="4" t="s">
        <v>535</v>
      </c>
      <c r="E1065" s="12" t="s">
        <v>1086</v>
      </c>
      <c r="F1065" s="13">
        <v>400</v>
      </c>
      <c r="G1065">
        <v>25</v>
      </c>
      <c r="H1065">
        <v>10000</v>
      </c>
      <c r="I1065" s="10">
        <v>3500</v>
      </c>
      <c r="J1065" s="15">
        <f t="shared" si="16"/>
        <v>77448250</v>
      </c>
    </row>
    <row r="1066" spans="1:10">
      <c r="A1066" s="4" t="s">
        <v>1103</v>
      </c>
      <c r="B1066" s="4">
        <v>1185732</v>
      </c>
      <c r="C1066" s="5">
        <v>44396</v>
      </c>
      <c r="D1066" s="4" t="s">
        <v>535</v>
      </c>
      <c r="E1066" s="12" t="s">
        <v>1087</v>
      </c>
      <c r="F1066" s="13">
        <v>450</v>
      </c>
      <c r="G1066">
        <v>150</v>
      </c>
      <c r="H1066">
        <v>67500</v>
      </c>
      <c r="I1066" s="10">
        <v>33750</v>
      </c>
      <c r="J1066" s="15">
        <f t="shared" si="16"/>
        <v>77448250</v>
      </c>
    </row>
    <row r="1067" spans="1:10">
      <c r="A1067" s="4" t="s">
        <v>1103</v>
      </c>
      <c r="B1067" s="4">
        <v>1185732</v>
      </c>
      <c r="C1067" s="5">
        <v>44397</v>
      </c>
      <c r="D1067" s="4" t="s">
        <v>535</v>
      </c>
      <c r="E1067" s="12" t="s">
        <v>1087</v>
      </c>
      <c r="F1067" s="13">
        <v>400</v>
      </c>
      <c r="G1067">
        <v>300</v>
      </c>
      <c r="H1067">
        <v>120000</v>
      </c>
      <c r="I1067" s="10">
        <v>48000</v>
      </c>
      <c r="J1067" s="15">
        <f t="shared" si="16"/>
        <v>77448250</v>
      </c>
    </row>
    <row r="1068" spans="1:10">
      <c r="A1068" s="4" t="s">
        <v>1103</v>
      </c>
      <c r="B1068" s="4">
        <v>1185732</v>
      </c>
      <c r="C1068" s="5">
        <v>44398</v>
      </c>
      <c r="D1068" s="4" t="s">
        <v>535</v>
      </c>
      <c r="E1068" s="12" t="s">
        <v>1088</v>
      </c>
      <c r="F1068" s="13">
        <v>300</v>
      </c>
      <c r="G1068">
        <v>150</v>
      </c>
      <c r="H1068">
        <v>45000</v>
      </c>
      <c r="I1068" s="10">
        <v>15750</v>
      </c>
      <c r="J1068" s="15">
        <f t="shared" si="16"/>
        <v>77448250</v>
      </c>
    </row>
    <row r="1069" spans="1:10">
      <c r="A1069" s="4" t="s">
        <v>1103</v>
      </c>
      <c r="B1069" s="4">
        <v>1185732</v>
      </c>
      <c r="C1069" s="5">
        <v>44399</v>
      </c>
      <c r="D1069" s="4" t="s">
        <v>535</v>
      </c>
      <c r="E1069" s="12" t="s">
        <v>1086</v>
      </c>
      <c r="F1069" s="13">
        <v>300</v>
      </c>
      <c r="G1069">
        <v>95</v>
      </c>
      <c r="H1069">
        <v>28500</v>
      </c>
      <c r="I1069" s="10">
        <v>9975</v>
      </c>
      <c r="J1069" s="15">
        <f t="shared" si="16"/>
        <v>77448250</v>
      </c>
    </row>
    <row r="1070" spans="1:10">
      <c r="A1070" s="4" t="s">
        <v>1103</v>
      </c>
      <c r="B1070" s="4">
        <v>1185732</v>
      </c>
      <c r="C1070" s="5">
        <v>44400</v>
      </c>
      <c r="D1070" s="4" t="s">
        <v>535</v>
      </c>
      <c r="E1070" s="12" t="s">
        <v>1087</v>
      </c>
      <c r="F1070" s="13">
        <v>300</v>
      </c>
      <c r="G1070">
        <v>125</v>
      </c>
      <c r="H1070">
        <v>37500</v>
      </c>
      <c r="I1070" s="10">
        <v>15000</v>
      </c>
      <c r="J1070" s="15">
        <f t="shared" si="16"/>
        <v>77448250</v>
      </c>
    </row>
    <row r="1071" spans="1:10">
      <c r="A1071" s="4" t="s">
        <v>1103</v>
      </c>
      <c r="B1071" s="4">
        <v>1185732</v>
      </c>
      <c r="C1071" s="5">
        <v>44401</v>
      </c>
      <c r="D1071" s="4" t="s">
        <v>535</v>
      </c>
      <c r="E1071" s="12" t="s">
        <v>1087</v>
      </c>
      <c r="F1071" s="13">
        <v>500</v>
      </c>
      <c r="G1071">
        <v>100</v>
      </c>
      <c r="H1071">
        <v>50000</v>
      </c>
      <c r="I1071" s="10">
        <v>17500</v>
      </c>
      <c r="J1071" s="15">
        <f t="shared" si="16"/>
        <v>77448250</v>
      </c>
    </row>
    <row r="1072" spans="1:10">
      <c r="A1072" s="4" t="s">
        <v>1103</v>
      </c>
      <c r="B1072" s="4">
        <v>1185732</v>
      </c>
      <c r="C1072" s="5">
        <v>44402</v>
      </c>
      <c r="D1072" s="4" t="s">
        <v>535</v>
      </c>
      <c r="E1072" s="12" t="s">
        <v>1088</v>
      </c>
      <c r="F1072" s="13">
        <v>550</v>
      </c>
      <c r="G1072">
        <v>200</v>
      </c>
      <c r="H1072">
        <v>110000</v>
      </c>
      <c r="I1072" s="10">
        <v>55000</v>
      </c>
      <c r="J1072" s="15">
        <f t="shared" si="16"/>
        <v>77448250</v>
      </c>
    </row>
    <row r="1073" spans="1:10">
      <c r="A1073" s="4" t="s">
        <v>1103</v>
      </c>
      <c r="B1073" s="4">
        <v>1185732</v>
      </c>
      <c r="C1073" s="5">
        <v>44403</v>
      </c>
      <c r="D1073" s="4" t="s">
        <v>535</v>
      </c>
      <c r="E1073" s="12" t="s">
        <v>1086</v>
      </c>
      <c r="F1073" s="13">
        <v>500</v>
      </c>
      <c r="G1073">
        <v>450</v>
      </c>
      <c r="H1073">
        <v>225000</v>
      </c>
      <c r="I1073" s="10">
        <v>90000</v>
      </c>
      <c r="J1073" s="15">
        <f t="shared" si="16"/>
        <v>77448250</v>
      </c>
    </row>
    <row r="1074" spans="1:10">
      <c r="A1074" s="4" t="s">
        <v>1103</v>
      </c>
      <c r="B1074" s="4">
        <v>1185732</v>
      </c>
      <c r="C1074" s="5">
        <v>44404</v>
      </c>
      <c r="D1074" s="4" t="s">
        <v>535</v>
      </c>
      <c r="E1074" s="12" t="s">
        <v>1086</v>
      </c>
      <c r="F1074" s="13">
        <v>400</v>
      </c>
      <c r="G1074">
        <v>250</v>
      </c>
      <c r="H1074">
        <v>100000</v>
      </c>
      <c r="I1074" s="10">
        <v>35000</v>
      </c>
      <c r="J1074" s="15">
        <f t="shared" si="16"/>
        <v>77448250</v>
      </c>
    </row>
    <row r="1075" spans="1:10">
      <c r="A1075" s="4" t="s">
        <v>1103</v>
      </c>
      <c r="B1075" s="4">
        <v>1185732</v>
      </c>
      <c r="C1075" s="5">
        <v>44405</v>
      </c>
      <c r="D1075" s="4" t="s">
        <v>535</v>
      </c>
      <c r="E1075" s="12" t="s">
        <v>1087</v>
      </c>
      <c r="F1075" s="13">
        <v>400</v>
      </c>
      <c r="G1075">
        <v>200</v>
      </c>
      <c r="H1075">
        <v>80000</v>
      </c>
      <c r="I1075" s="10">
        <v>28000</v>
      </c>
      <c r="J1075" s="15">
        <f t="shared" si="16"/>
        <v>77448250</v>
      </c>
    </row>
    <row r="1076" spans="1:10">
      <c r="A1076" s="4" t="s">
        <v>1103</v>
      </c>
      <c r="B1076" s="4">
        <v>1185732</v>
      </c>
      <c r="C1076" s="5">
        <v>44406</v>
      </c>
      <c r="D1076" s="4" t="s">
        <v>535</v>
      </c>
      <c r="E1076" s="12" t="s">
        <v>1087</v>
      </c>
      <c r="F1076" s="13">
        <v>400</v>
      </c>
      <c r="G1076">
        <v>150</v>
      </c>
      <c r="H1076">
        <v>60000</v>
      </c>
      <c r="I1076" s="10">
        <v>24000</v>
      </c>
      <c r="J1076" s="15">
        <f t="shared" si="16"/>
        <v>77448250</v>
      </c>
    </row>
    <row r="1077" spans="1:10">
      <c r="A1077" s="4" t="s">
        <v>1103</v>
      </c>
      <c r="B1077" s="4">
        <v>1185732</v>
      </c>
      <c r="C1077" s="5">
        <v>44407</v>
      </c>
      <c r="D1077" s="4" t="s">
        <v>535</v>
      </c>
      <c r="E1077" s="12" t="s">
        <v>1087</v>
      </c>
      <c r="F1077" s="13">
        <v>500</v>
      </c>
      <c r="G1077">
        <v>150</v>
      </c>
      <c r="H1077">
        <v>75000</v>
      </c>
      <c r="I1077" s="10">
        <v>26250</v>
      </c>
      <c r="J1077" s="15">
        <f t="shared" si="16"/>
        <v>77448250</v>
      </c>
    </row>
    <row r="1078" spans="1:10">
      <c r="A1078" s="4" t="s">
        <v>1103</v>
      </c>
      <c r="B1078" s="4">
        <v>1185732</v>
      </c>
      <c r="C1078" s="5">
        <v>44408</v>
      </c>
      <c r="D1078" s="4" t="s">
        <v>535</v>
      </c>
      <c r="E1078" s="12" t="s">
        <v>1087</v>
      </c>
      <c r="F1078" s="13">
        <v>550</v>
      </c>
      <c r="G1078">
        <v>250</v>
      </c>
      <c r="H1078">
        <v>137500</v>
      </c>
      <c r="I1078" s="10">
        <v>68750</v>
      </c>
      <c r="J1078" s="15">
        <f t="shared" si="16"/>
        <v>77448250</v>
      </c>
    </row>
    <row r="1079" spans="1:10">
      <c r="A1079" s="4" t="s">
        <v>1105</v>
      </c>
      <c r="B1079" s="4">
        <v>1197831</v>
      </c>
      <c r="C1079" s="5">
        <v>44409</v>
      </c>
      <c r="D1079" s="4" t="s">
        <v>535</v>
      </c>
      <c r="E1079" s="12" t="s">
        <v>1086</v>
      </c>
      <c r="F1079" s="13">
        <v>200</v>
      </c>
      <c r="G1079">
        <v>675</v>
      </c>
      <c r="H1079">
        <v>135000</v>
      </c>
      <c r="I1079" s="10">
        <v>54000</v>
      </c>
      <c r="J1079" s="15">
        <f t="shared" si="16"/>
        <v>77448250</v>
      </c>
    </row>
    <row r="1080" spans="1:10">
      <c r="A1080" s="4" t="s">
        <v>1105</v>
      </c>
      <c r="B1080" s="4">
        <v>1197831</v>
      </c>
      <c r="C1080" s="5">
        <v>44410</v>
      </c>
      <c r="D1080" s="4" t="s">
        <v>535</v>
      </c>
      <c r="E1080" s="12" t="s">
        <v>1087</v>
      </c>
      <c r="F1080" s="13">
        <v>300</v>
      </c>
      <c r="G1080">
        <v>675</v>
      </c>
      <c r="H1080">
        <v>202500</v>
      </c>
      <c r="I1080" s="10">
        <v>81000</v>
      </c>
      <c r="J1080" s="15">
        <f t="shared" si="16"/>
        <v>77448250</v>
      </c>
    </row>
    <row r="1081" spans="1:10">
      <c r="A1081" s="4" t="s">
        <v>1105</v>
      </c>
      <c r="B1081" s="4">
        <v>1197831</v>
      </c>
      <c r="C1081" s="5">
        <v>44411</v>
      </c>
      <c r="D1081" s="4" t="s">
        <v>535</v>
      </c>
      <c r="E1081" s="12" t="s">
        <v>1087</v>
      </c>
      <c r="F1081" s="13">
        <v>300</v>
      </c>
      <c r="G1081">
        <v>475</v>
      </c>
      <c r="H1081">
        <v>142500</v>
      </c>
      <c r="I1081" s="10">
        <v>57000</v>
      </c>
      <c r="J1081" s="15">
        <f t="shared" si="16"/>
        <v>77448250</v>
      </c>
    </row>
    <row r="1082" spans="1:10">
      <c r="A1082" s="4" t="s">
        <v>1105</v>
      </c>
      <c r="B1082" s="4">
        <v>1197831</v>
      </c>
      <c r="C1082" s="5">
        <v>44412</v>
      </c>
      <c r="D1082" s="4" t="s">
        <v>535</v>
      </c>
      <c r="E1082" s="12" t="s">
        <v>1086</v>
      </c>
      <c r="F1082" s="13">
        <v>350</v>
      </c>
      <c r="G1082">
        <v>475</v>
      </c>
      <c r="H1082">
        <v>166250</v>
      </c>
      <c r="I1082" s="10">
        <v>83125</v>
      </c>
      <c r="J1082" s="15">
        <f t="shared" si="16"/>
        <v>77448250</v>
      </c>
    </row>
    <row r="1083" spans="1:10">
      <c r="A1083" s="4" t="s">
        <v>1105</v>
      </c>
      <c r="B1083" s="4">
        <v>1197831</v>
      </c>
      <c r="C1083" s="5">
        <v>44413</v>
      </c>
      <c r="D1083" s="4" t="s">
        <v>150</v>
      </c>
      <c r="E1083" s="12" t="s">
        <v>1086</v>
      </c>
      <c r="F1083" s="13">
        <v>400.00000000000006</v>
      </c>
      <c r="G1083">
        <v>325</v>
      </c>
      <c r="H1083">
        <v>130000.00000000001</v>
      </c>
      <c r="I1083" s="10">
        <v>45500</v>
      </c>
      <c r="J1083" s="15">
        <f t="shared" si="16"/>
        <v>100823750</v>
      </c>
    </row>
    <row r="1084" spans="1:10">
      <c r="A1084" s="4" t="s">
        <v>1105</v>
      </c>
      <c r="B1084" s="4">
        <v>1197831</v>
      </c>
      <c r="C1084" s="5">
        <v>44414</v>
      </c>
      <c r="D1084" s="4" t="s">
        <v>150</v>
      </c>
      <c r="E1084" s="12" t="s">
        <v>1086</v>
      </c>
      <c r="F1084" s="13">
        <v>350</v>
      </c>
      <c r="G1084">
        <v>475</v>
      </c>
      <c r="H1084">
        <v>166250</v>
      </c>
      <c r="I1084" s="10">
        <v>91437.5</v>
      </c>
      <c r="J1084" s="15">
        <f t="shared" si="16"/>
        <v>100823750</v>
      </c>
    </row>
    <row r="1085" spans="1:10">
      <c r="A1085" s="4" t="s">
        <v>1105</v>
      </c>
      <c r="B1085" s="4">
        <v>1197831</v>
      </c>
      <c r="C1085" s="5">
        <v>44415</v>
      </c>
      <c r="D1085" s="4" t="s">
        <v>150</v>
      </c>
      <c r="E1085" s="12" t="s">
        <v>1087</v>
      </c>
      <c r="F1085" s="13">
        <v>250</v>
      </c>
      <c r="G1085">
        <v>625</v>
      </c>
      <c r="H1085">
        <v>156250</v>
      </c>
      <c r="I1085" s="10">
        <v>62500</v>
      </c>
      <c r="J1085" s="15">
        <f t="shared" si="16"/>
        <v>100823750</v>
      </c>
    </row>
    <row r="1086" spans="1:10">
      <c r="A1086" s="4" t="s">
        <v>1105</v>
      </c>
      <c r="B1086" s="4">
        <v>1197831</v>
      </c>
      <c r="C1086" s="5">
        <v>44416</v>
      </c>
      <c r="D1086" s="4" t="s">
        <v>150</v>
      </c>
      <c r="E1086" s="12" t="s">
        <v>1087</v>
      </c>
      <c r="F1086" s="13">
        <v>350</v>
      </c>
      <c r="G1086">
        <v>600</v>
      </c>
      <c r="H1086">
        <v>210000</v>
      </c>
      <c r="I1086" s="10">
        <v>84000</v>
      </c>
      <c r="J1086" s="15">
        <f t="shared" si="16"/>
        <v>100823750</v>
      </c>
    </row>
    <row r="1087" spans="1:10">
      <c r="A1087" s="4" t="s">
        <v>1105</v>
      </c>
      <c r="B1087" s="4">
        <v>1197831</v>
      </c>
      <c r="C1087" s="5">
        <v>44417</v>
      </c>
      <c r="D1087" s="4" t="s">
        <v>150</v>
      </c>
      <c r="E1087" s="12" t="s">
        <v>1087</v>
      </c>
      <c r="F1087" s="13">
        <v>350</v>
      </c>
      <c r="G1087">
        <v>425</v>
      </c>
      <c r="H1087">
        <v>148750</v>
      </c>
      <c r="I1087" s="10">
        <v>59500</v>
      </c>
      <c r="J1087" s="15">
        <f t="shared" si="16"/>
        <v>100823750</v>
      </c>
    </row>
    <row r="1088" spans="1:10">
      <c r="A1088" s="4" t="s">
        <v>1105</v>
      </c>
      <c r="B1088" s="4">
        <v>1197831</v>
      </c>
      <c r="C1088" s="5">
        <v>44418</v>
      </c>
      <c r="D1088" s="4" t="s">
        <v>150</v>
      </c>
      <c r="E1088" s="12" t="s">
        <v>1087</v>
      </c>
      <c r="F1088" s="13">
        <v>350</v>
      </c>
      <c r="G1088">
        <v>375</v>
      </c>
      <c r="H1088">
        <v>131250</v>
      </c>
      <c r="I1088" s="10">
        <v>65625</v>
      </c>
      <c r="J1088" s="15">
        <f t="shared" si="16"/>
        <v>100823750</v>
      </c>
    </row>
    <row r="1089" spans="1:10">
      <c r="A1089" s="4" t="s">
        <v>1105</v>
      </c>
      <c r="B1089" s="4">
        <v>1197831</v>
      </c>
      <c r="C1089" s="5">
        <v>44419</v>
      </c>
      <c r="D1089" s="4" t="s">
        <v>150</v>
      </c>
      <c r="E1089" s="12" t="s">
        <v>1087</v>
      </c>
      <c r="F1089" s="13">
        <v>400</v>
      </c>
      <c r="G1089">
        <v>250</v>
      </c>
      <c r="H1089">
        <v>100000</v>
      </c>
      <c r="I1089" s="10">
        <v>35000</v>
      </c>
      <c r="J1089" s="15">
        <f t="shared" si="16"/>
        <v>100823750</v>
      </c>
    </row>
    <row r="1090" spans="1:10">
      <c r="A1090" s="4" t="s">
        <v>1105</v>
      </c>
      <c r="B1090" s="4">
        <v>1197831</v>
      </c>
      <c r="C1090" s="5">
        <v>44420</v>
      </c>
      <c r="D1090" s="4" t="s">
        <v>150</v>
      </c>
      <c r="E1090" s="12" t="s">
        <v>1087</v>
      </c>
      <c r="F1090" s="13">
        <v>350</v>
      </c>
      <c r="G1090">
        <v>450</v>
      </c>
      <c r="H1090">
        <v>157500</v>
      </c>
      <c r="I1090" s="10">
        <v>86625</v>
      </c>
      <c r="J1090" s="15">
        <f t="shared" si="16"/>
        <v>100823750</v>
      </c>
    </row>
    <row r="1091" spans="1:10">
      <c r="A1091" s="4" t="s">
        <v>1105</v>
      </c>
      <c r="B1091" s="4">
        <v>1197831</v>
      </c>
      <c r="C1091" s="5">
        <v>44421</v>
      </c>
      <c r="D1091" s="4" t="s">
        <v>150</v>
      </c>
      <c r="E1091" s="12" t="s">
        <v>1087</v>
      </c>
      <c r="F1091" s="13">
        <v>300</v>
      </c>
      <c r="G1091">
        <v>625</v>
      </c>
      <c r="H1091">
        <v>187500</v>
      </c>
      <c r="I1091" s="10">
        <v>84375</v>
      </c>
      <c r="J1091" s="15">
        <f t="shared" si="16"/>
        <v>100823750</v>
      </c>
    </row>
    <row r="1092" spans="1:10">
      <c r="A1092" s="4" t="s">
        <v>1105</v>
      </c>
      <c r="B1092" s="4">
        <v>1197831</v>
      </c>
      <c r="C1092" s="5">
        <v>44422</v>
      </c>
      <c r="D1092" s="4" t="s">
        <v>150</v>
      </c>
      <c r="E1092" s="12" t="s">
        <v>1087</v>
      </c>
      <c r="F1092" s="13">
        <v>400</v>
      </c>
      <c r="G1092">
        <v>625</v>
      </c>
      <c r="H1092">
        <v>250000</v>
      </c>
      <c r="I1092" s="10">
        <v>112500</v>
      </c>
      <c r="J1092" s="15">
        <f t="shared" ref="J1092:J1155" si="17">SUMIFS(H$3:H$2497,D$3:D$2497,D1092)</f>
        <v>100823750</v>
      </c>
    </row>
    <row r="1093" spans="1:10">
      <c r="A1093" s="4" t="s">
        <v>1105</v>
      </c>
      <c r="B1093" s="4">
        <v>1197831</v>
      </c>
      <c r="C1093" s="5">
        <v>44423</v>
      </c>
      <c r="D1093" s="4" t="s">
        <v>150</v>
      </c>
      <c r="E1093" s="12" t="s">
        <v>1087</v>
      </c>
      <c r="F1093" s="13">
        <v>300</v>
      </c>
      <c r="G1093">
        <v>450</v>
      </c>
      <c r="H1093">
        <v>135000</v>
      </c>
      <c r="I1093" s="10">
        <v>60750</v>
      </c>
      <c r="J1093" s="15">
        <f t="shared" si="17"/>
        <v>100823750</v>
      </c>
    </row>
    <row r="1094" spans="1:10">
      <c r="A1094" s="4" t="s">
        <v>1105</v>
      </c>
      <c r="B1094" s="4">
        <v>1197831</v>
      </c>
      <c r="C1094" s="5">
        <v>44424</v>
      </c>
      <c r="D1094" s="4" t="s">
        <v>150</v>
      </c>
      <c r="E1094" s="12" t="s">
        <v>1087</v>
      </c>
      <c r="F1094" s="13">
        <v>349.99999999999994</v>
      </c>
      <c r="G1094">
        <v>350</v>
      </c>
      <c r="H1094">
        <v>122499.99999999999</v>
      </c>
      <c r="I1094" s="10">
        <v>67375</v>
      </c>
      <c r="J1094" s="15">
        <f t="shared" si="17"/>
        <v>100823750</v>
      </c>
    </row>
    <row r="1095" spans="1:10">
      <c r="A1095" s="4" t="s">
        <v>1105</v>
      </c>
      <c r="B1095" s="4">
        <v>1197831</v>
      </c>
      <c r="C1095" s="5">
        <v>44425</v>
      </c>
      <c r="D1095" s="4" t="s">
        <v>150</v>
      </c>
      <c r="E1095" s="12" t="s">
        <v>1088</v>
      </c>
      <c r="F1095" s="13">
        <v>400</v>
      </c>
      <c r="G1095">
        <v>250</v>
      </c>
      <c r="H1095">
        <v>100000</v>
      </c>
      <c r="I1095" s="10">
        <v>40000</v>
      </c>
      <c r="J1095" s="15">
        <f t="shared" si="17"/>
        <v>100823750</v>
      </c>
    </row>
    <row r="1096" spans="1:10">
      <c r="A1096" s="4" t="s">
        <v>1105</v>
      </c>
      <c r="B1096" s="4">
        <v>1197831</v>
      </c>
      <c r="C1096" s="5">
        <v>44426</v>
      </c>
      <c r="D1096" s="4" t="s">
        <v>150</v>
      </c>
      <c r="E1096" s="12" t="s">
        <v>1086</v>
      </c>
      <c r="F1096" s="13">
        <v>350</v>
      </c>
      <c r="G1096">
        <v>400</v>
      </c>
      <c r="H1096">
        <v>140000</v>
      </c>
      <c r="I1096" s="10">
        <v>84000</v>
      </c>
      <c r="J1096" s="15">
        <f t="shared" si="17"/>
        <v>100823750</v>
      </c>
    </row>
    <row r="1097" spans="1:10">
      <c r="A1097" s="4" t="s">
        <v>1105</v>
      </c>
      <c r="B1097" s="4">
        <v>1197831</v>
      </c>
      <c r="C1097" s="5">
        <v>44427</v>
      </c>
      <c r="D1097" s="4" t="s">
        <v>150</v>
      </c>
      <c r="E1097" s="12" t="s">
        <v>1086</v>
      </c>
      <c r="F1097" s="13">
        <v>200</v>
      </c>
      <c r="G1097">
        <v>650</v>
      </c>
      <c r="H1097">
        <v>130000</v>
      </c>
      <c r="I1097" s="10">
        <v>58500</v>
      </c>
      <c r="J1097" s="15">
        <f t="shared" si="17"/>
        <v>100823750</v>
      </c>
    </row>
    <row r="1098" spans="1:10">
      <c r="A1098" s="4" t="s">
        <v>1105</v>
      </c>
      <c r="B1098" s="4">
        <v>1197831</v>
      </c>
      <c r="C1098" s="5">
        <v>44428</v>
      </c>
      <c r="D1098" s="4" t="s">
        <v>150</v>
      </c>
      <c r="E1098" s="12" t="s">
        <v>1087</v>
      </c>
      <c r="F1098" s="13">
        <v>200</v>
      </c>
      <c r="G1098">
        <v>650</v>
      </c>
      <c r="H1098">
        <v>130000</v>
      </c>
      <c r="I1098" s="10">
        <v>58500</v>
      </c>
      <c r="J1098" s="15">
        <f t="shared" si="17"/>
        <v>100823750</v>
      </c>
    </row>
    <row r="1099" spans="1:10">
      <c r="A1099" s="4" t="s">
        <v>1105</v>
      </c>
      <c r="B1099" s="4">
        <v>1197831</v>
      </c>
      <c r="C1099" s="5">
        <v>44429</v>
      </c>
      <c r="D1099" s="4" t="s">
        <v>150</v>
      </c>
      <c r="E1099" s="12" t="s">
        <v>1087</v>
      </c>
      <c r="F1099" s="13">
        <v>150</v>
      </c>
      <c r="G1099">
        <v>475</v>
      </c>
      <c r="H1099">
        <v>71250</v>
      </c>
      <c r="I1099" s="10">
        <v>32062.5</v>
      </c>
      <c r="J1099" s="15">
        <f t="shared" si="17"/>
        <v>100823750</v>
      </c>
    </row>
    <row r="1100" spans="1:10">
      <c r="A1100" s="4" t="s">
        <v>1105</v>
      </c>
      <c r="B1100" s="4">
        <v>1197831</v>
      </c>
      <c r="C1100" s="5">
        <v>44430</v>
      </c>
      <c r="D1100" s="4" t="s">
        <v>150</v>
      </c>
      <c r="E1100" s="12" t="s">
        <v>1087</v>
      </c>
      <c r="F1100" s="13">
        <v>200</v>
      </c>
      <c r="G1100">
        <v>375</v>
      </c>
      <c r="H1100">
        <v>75000</v>
      </c>
      <c r="I1100" s="10">
        <v>41250</v>
      </c>
      <c r="J1100" s="15">
        <f t="shared" si="17"/>
        <v>100823750</v>
      </c>
    </row>
    <row r="1101" spans="1:10">
      <c r="A1101" s="4" t="s">
        <v>1105</v>
      </c>
      <c r="B1101" s="4">
        <v>1197831</v>
      </c>
      <c r="C1101" s="5">
        <v>44431</v>
      </c>
      <c r="D1101" s="4" t="s">
        <v>150</v>
      </c>
      <c r="E1101" s="12" t="s">
        <v>1087</v>
      </c>
      <c r="F1101" s="13">
        <v>250</v>
      </c>
      <c r="G1101">
        <v>275</v>
      </c>
      <c r="H1101">
        <v>68750</v>
      </c>
      <c r="I1101" s="10">
        <v>27500</v>
      </c>
      <c r="J1101" s="15">
        <f t="shared" si="17"/>
        <v>100823750</v>
      </c>
    </row>
    <row r="1102" spans="1:10">
      <c r="A1102" s="4" t="s">
        <v>1105</v>
      </c>
      <c r="B1102" s="4">
        <v>1197831</v>
      </c>
      <c r="C1102" s="5">
        <v>44432</v>
      </c>
      <c r="D1102" s="4" t="s">
        <v>150</v>
      </c>
      <c r="E1102" s="12" t="s">
        <v>1086</v>
      </c>
      <c r="F1102" s="13">
        <v>200</v>
      </c>
      <c r="G1102">
        <v>550</v>
      </c>
      <c r="H1102">
        <v>110000</v>
      </c>
      <c r="I1102" s="10">
        <v>66000</v>
      </c>
      <c r="J1102" s="15">
        <f t="shared" si="17"/>
        <v>100823750</v>
      </c>
    </row>
    <row r="1103" spans="1:10">
      <c r="A1103" s="4" t="s">
        <v>1105</v>
      </c>
      <c r="B1103" s="4">
        <v>1197831</v>
      </c>
      <c r="C1103" s="5">
        <v>44433</v>
      </c>
      <c r="D1103" s="4" t="s">
        <v>150</v>
      </c>
      <c r="E1103" s="12" t="s">
        <v>1088</v>
      </c>
      <c r="F1103" s="13">
        <v>100</v>
      </c>
      <c r="G1103">
        <v>700</v>
      </c>
      <c r="H1103">
        <v>70000</v>
      </c>
      <c r="I1103" s="10">
        <v>31500</v>
      </c>
      <c r="J1103" s="15">
        <f t="shared" si="17"/>
        <v>100823750</v>
      </c>
    </row>
    <row r="1104" spans="1:10">
      <c r="A1104" s="4" t="s">
        <v>1105</v>
      </c>
      <c r="B1104" s="4">
        <v>1197831</v>
      </c>
      <c r="C1104" s="5">
        <v>44434</v>
      </c>
      <c r="D1104" s="4" t="s">
        <v>150</v>
      </c>
      <c r="E1104" s="12" t="s">
        <v>1087</v>
      </c>
      <c r="F1104" s="13">
        <v>200</v>
      </c>
      <c r="G1104">
        <v>725</v>
      </c>
      <c r="H1104">
        <v>145000</v>
      </c>
      <c r="I1104" s="10">
        <v>65250</v>
      </c>
      <c r="J1104" s="15">
        <f t="shared" si="17"/>
        <v>100823750</v>
      </c>
    </row>
    <row r="1105" spans="1:10">
      <c r="A1105" s="4" t="s">
        <v>1105</v>
      </c>
      <c r="B1105" s="4">
        <v>1197831</v>
      </c>
      <c r="C1105" s="5">
        <v>44435</v>
      </c>
      <c r="D1105" s="4" t="s">
        <v>150</v>
      </c>
      <c r="E1105" s="12" t="s">
        <v>1086</v>
      </c>
      <c r="F1105" s="13">
        <v>150</v>
      </c>
      <c r="G1105">
        <v>575</v>
      </c>
      <c r="H1105">
        <v>86250</v>
      </c>
      <c r="I1105" s="10">
        <v>38812.5</v>
      </c>
      <c r="J1105" s="15">
        <f t="shared" si="17"/>
        <v>100823750</v>
      </c>
    </row>
    <row r="1106" spans="1:10">
      <c r="A1106" s="4" t="s">
        <v>1105</v>
      </c>
      <c r="B1106" s="4">
        <v>1197831</v>
      </c>
      <c r="C1106" s="5">
        <v>44436</v>
      </c>
      <c r="D1106" s="4" t="s">
        <v>150</v>
      </c>
      <c r="E1106" s="12" t="s">
        <v>1086</v>
      </c>
      <c r="F1106" s="13">
        <v>350</v>
      </c>
      <c r="G1106">
        <v>500</v>
      </c>
      <c r="H1106">
        <v>175000</v>
      </c>
      <c r="I1106" s="10">
        <v>96250</v>
      </c>
      <c r="J1106" s="15">
        <f t="shared" si="17"/>
        <v>100823750</v>
      </c>
    </row>
    <row r="1107" spans="1:10">
      <c r="A1107" s="4" t="s">
        <v>1105</v>
      </c>
      <c r="B1107" s="4">
        <v>1197831</v>
      </c>
      <c r="C1107" s="5">
        <v>44437</v>
      </c>
      <c r="D1107" s="4" t="s">
        <v>150</v>
      </c>
      <c r="E1107" s="12" t="s">
        <v>1087</v>
      </c>
      <c r="F1107" s="13">
        <v>500</v>
      </c>
      <c r="G1107">
        <v>400</v>
      </c>
      <c r="H1107">
        <v>200000</v>
      </c>
      <c r="I1107" s="10">
        <v>80000</v>
      </c>
      <c r="J1107" s="15">
        <f t="shared" si="17"/>
        <v>100823750</v>
      </c>
    </row>
    <row r="1108" spans="1:10">
      <c r="A1108" s="4" t="s">
        <v>1105</v>
      </c>
      <c r="B1108" s="4">
        <v>1197831</v>
      </c>
      <c r="C1108" s="5">
        <v>44438</v>
      </c>
      <c r="D1108" s="4" t="s">
        <v>150</v>
      </c>
      <c r="E1108" s="12" t="s">
        <v>1087</v>
      </c>
      <c r="F1108" s="13">
        <v>450</v>
      </c>
      <c r="G1108">
        <v>750</v>
      </c>
      <c r="H1108">
        <v>337500</v>
      </c>
      <c r="I1108" s="10">
        <v>202500</v>
      </c>
      <c r="J1108" s="15">
        <f t="shared" si="17"/>
        <v>100823750</v>
      </c>
    </row>
    <row r="1109" spans="1:10">
      <c r="A1109" s="4" t="s">
        <v>1105</v>
      </c>
      <c r="B1109" s="4">
        <v>1197831</v>
      </c>
      <c r="C1109" s="5">
        <v>44439</v>
      </c>
      <c r="D1109" s="4" t="s">
        <v>150</v>
      </c>
      <c r="E1109" s="12" t="s">
        <v>1086</v>
      </c>
      <c r="F1109" s="13">
        <v>450</v>
      </c>
      <c r="G1109">
        <v>750</v>
      </c>
      <c r="H1109">
        <v>337500</v>
      </c>
      <c r="I1109" s="10">
        <v>151875</v>
      </c>
      <c r="J1109" s="15">
        <f t="shared" si="17"/>
        <v>100823750</v>
      </c>
    </row>
    <row r="1110" spans="1:10">
      <c r="A1110" s="4" t="s">
        <v>1105</v>
      </c>
      <c r="B1110" s="4">
        <v>1197831</v>
      </c>
      <c r="C1110" s="5">
        <v>44440</v>
      </c>
      <c r="D1110" s="4" t="s">
        <v>150</v>
      </c>
      <c r="E1110" s="12" t="s">
        <v>1087</v>
      </c>
      <c r="F1110" s="13">
        <v>500</v>
      </c>
      <c r="G1110">
        <v>750</v>
      </c>
      <c r="H1110">
        <v>375000</v>
      </c>
      <c r="I1110" s="10">
        <v>168750</v>
      </c>
      <c r="J1110" s="15">
        <f t="shared" si="17"/>
        <v>100823750</v>
      </c>
    </row>
    <row r="1111" spans="1:10">
      <c r="A1111" s="4" t="s">
        <v>1105</v>
      </c>
      <c r="B1111" s="4">
        <v>1197831</v>
      </c>
      <c r="C1111" s="5">
        <v>44441</v>
      </c>
      <c r="D1111" s="4" t="s">
        <v>150</v>
      </c>
      <c r="E1111" s="12" t="s">
        <v>1086</v>
      </c>
      <c r="F1111" s="13">
        <v>450</v>
      </c>
      <c r="G1111">
        <v>650</v>
      </c>
      <c r="H1111">
        <v>292500</v>
      </c>
      <c r="I1111" s="10">
        <v>131625</v>
      </c>
      <c r="J1111" s="15">
        <f t="shared" si="17"/>
        <v>100823750</v>
      </c>
    </row>
    <row r="1112" spans="1:10">
      <c r="A1112" s="4" t="s">
        <v>1105</v>
      </c>
      <c r="B1112" s="4">
        <v>1197831</v>
      </c>
      <c r="C1112" s="5">
        <v>44442</v>
      </c>
      <c r="D1112" s="4" t="s">
        <v>150</v>
      </c>
      <c r="E1112" s="12" t="s">
        <v>1087</v>
      </c>
      <c r="F1112" s="13">
        <v>450</v>
      </c>
      <c r="G1112">
        <v>600</v>
      </c>
      <c r="H1112">
        <v>270000</v>
      </c>
      <c r="I1112" s="10">
        <v>148500</v>
      </c>
      <c r="J1112" s="15">
        <f t="shared" si="17"/>
        <v>100823750</v>
      </c>
    </row>
    <row r="1113" spans="1:10">
      <c r="A1113" s="4" t="s">
        <v>1105</v>
      </c>
      <c r="B1113" s="4">
        <v>1197831</v>
      </c>
      <c r="C1113" s="5">
        <v>44443</v>
      </c>
      <c r="D1113" s="4" t="s">
        <v>150</v>
      </c>
      <c r="E1113" s="12" t="s">
        <v>1086</v>
      </c>
      <c r="F1113" s="13">
        <v>500</v>
      </c>
      <c r="G1113">
        <v>500</v>
      </c>
      <c r="H1113">
        <v>250000</v>
      </c>
      <c r="I1113" s="10">
        <v>100000</v>
      </c>
      <c r="J1113" s="15">
        <f t="shared" si="17"/>
        <v>100823750</v>
      </c>
    </row>
    <row r="1114" spans="1:10">
      <c r="A1114" s="4" t="s">
        <v>1105</v>
      </c>
      <c r="B1114" s="4">
        <v>1197831</v>
      </c>
      <c r="C1114" s="5">
        <v>44444</v>
      </c>
      <c r="D1114" s="4" t="s">
        <v>150</v>
      </c>
      <c r="E1114" s="12" t="s">
        <v>1087</v>
      </c>
      <c r="F1114" s="13">
        <v>550</v>
      </c>
      <c r="G1114">
        <v>875</v>
      </c>
      <c r="H1114">
        <v>481250</v>
      </c>
      <c r="I1114" s="10">
        <v>288750</v>
      </c>
      <c r="J1114" s="15">
        <f t="shared" si="17"/>
        <v>100823750</v>
      </c>
    </row>
    <row r="1115" spans="1:10">
      <c r="A1115" s="4" t="s">
        <v>1105</v>
      </c>
      <c r="B1115" s="4">
        <v>1197831</v>
      </c>
      <c r="C1115" s="5">
        <v>44445</v>
      </c>
      <c r="D1115" s="4" t="s">
        <v>150</v>
      </c>
      <c r="E1115" s="12" t="s">
        <v>1087</v>
      </c>
      <c r="F1115" s="13">
        <v>450</v>
      </c>
      <c r="G1115">
        <v>825</v>
      </c>
      <c r="H1115">
        <v>371250</v>
      </c>
      <c r="I1115" s="10">
        <v>185625</v>
      </c>
      <c r="J1115" s="15">
        <f t="shared" si="17"/>
        <v>100823750</v>
      </c>
    </row>
    <row r="1116" spans="1:10">
      <c r="A1116" s="4" t="s">
        <v>1105</v>
      </c>
      <c r="B1116" s="4">
        <v>1197831</v>
      </c>
      <c r="C1116" s="5">
        <v>44446</v>
      </c>
      <c r="D1116" s="4" t="s">
        <v>150</v>
      </c>
      <c r="E1116" s="12" t="s">
        <v>1086</v>
      </c>
      <c r="F1116" s="13">
        <v>500</v>
      </c>
      <c r="G1116">
        <v>825</v>
      </c>
      <c r="H1116">
        <v>412500</v>
      </c>
      <c r="I1116" s="10">
        <v>206250</v>
      </c>
      <c r="J1116" s="15">
        <f t="shared" si="17"/>
        <v>100823750</v>
      </c>
    </row>
    <row r="1117" spans="1:10">
      <c r="A1117" s="4" t="s">
        <v>1105</v>
      </c>
      <c r="B1117" s="4">
        <v>1197831</v>
      </c>
      <c r="C1117" s="5">
        <v>44447</v>
      </c>
      <c r="D1117" s="4" t="s">
        <v>150</v>
      </c>
      <c r="E1117" s="12" t="s">
        <v>1086</v>
      </c>
      <c r="F1117" s="13">
        <v>450</v>
      </c>
      <c r="G1117">
        <v>975</v>
      </c>
      <c r="H1117">
        <v>438750</v>
      </c>
      <c r="I1117" s="10">
        <v>219375</v>
      </c>
      <c r="J1117" s="15">
        <f t="shared" si="17"/>
        <v>100823750</v>
      </c>
    </row>
    <row r="1118" spans="1:10">
      <c r="A1118" s="4" t="s">
        <v>1105</v>
      </c>
      <c r="B1118" s="4">
        <v>1197831</v>
      </c>
      <c r="C1118" s="5">
        <v>44448</v>
      </c>
      <c r="D1118" s="4" t="s">
        <v>150</v>
      </c>
      <c r="E1118" s="12" t="s">
        <v>1087</v>
      </c>
      <c r="F1118" s="13">
        <v>450</v>
      </c>
      <c r="G1118">
        <v>575</v>
      </c>
      <c r="H1118">
        <v>258750</v>
      </c>
      <c r="I1118" s="10">
        <v>155250</v>
      </c>
      <c r="J1118" s="15">
        <f t="shared" si="17"/>
        <v>100823750</v>
      </c>
    </row>
    <row r="1119" spans="1:10">
      <c r="A1119" s="4" t="s">
        <v>1105</v>
      </c>
      <c r="B1119" s="4">
        <v>1197831</v>
      </c>
      <c r="C1119" s="5">
        <v>44449</v>
      </c>
      <c r="D1119" s="4" t="s">
        <v>150</v>
      </c>
      <c r="E1119" s="12" t="s">
        <v>1086</v>
      </c>
      <c r="F1119" s="13">
        <v>500</v>
      </c>
      <c r="G1119">
        <v>525</v>
      </c>
      <c r="H1119">
        <v>262500</v>
      </c>
      <c r="I1119" s="10">
        <v>118125</v>
      </c>
      <c r="J1119" s="15">
        <f t="shared" si="17"/>
        <v>100823750</v>
      </c>
    </row>
    <row r="1120" spans="1:10">
      <c r="A1120" s="4" t="s">
        <v>1105</v>
      </c>
      <c r="B1120" s="4">
        <v>1197831</v>
      </c>
      <c r="C1120" s="5">
        <v>44450</v>
      </c>
      <c r="D1120" s="4" t="s">
        <v>150</v>
      </c>
      <c r="E1120" s="12" t="s">
        <v>1087</v>
      </c>
      <c r="F1120" s="13">
        <v>600</v>
      </c>
      <c r="G1120">
        <v>800</v>
      </c>
      <c r="H1120">
        <v>480000</v>
      </c>
      <c r="I1120" s="10">
        <v>312000</v>
      </c>
      <c r="J1120" s="15">
        <f t="shared" si="17"/>
        <v>100823750</v>
      </c>
    </row>
    <row r="1121" spans="1:10">
      <c r="A1121" s="4" t="s">
        <v>1105</v>
      </c>
      <c r="B1121" s="4">
        <v>1197831</v>
      </c>
      <c r="C1121" s="5">
        <v>44451</v>
      </c>
      <c r="D1121" s="4" t="s">
        <v>150</v>
      </c>
      <c r="E1121" s="12" t="s">
        <v>1087</v>
      </c>
      <c r="F1121" s="13">
        <v>400</v>
      </c>
      <c r="G1121">
        <v>750</v>
      </c>
      <c r="H1121">
        <v>300000</v>
      </c>
      <c r="I1121" s="10">
        <v>150000</v>
      </c>
      <c r="J1121" s="15">
        <f t="shared" si="17"/>
        <v>100823750</v>
      </c>
    </row>
    <row r="1122" spans="1:10">
      <c r="A1122" s="4" t="s">
        <v>1105</v>
      </c>
      <c r="B1122" s="4">
        <v>1197831</v>
      </c>
      <c r="C1122" s="5">
        <v>44452</v>
      </c>
      <c r="D1122" s="4" t="s">
        <v>150</v>
      </c>
      <c r="E1122" s="12" t="s">
        <v>1086</v>
      </c>
      <c r="F1122" s="13">
        <v>550</v>
      </c>
      <c r="G1122">
        <v>750</v>
      </c>
      <c r="H1122">
        <v>412500</v>
      </c>
      <c r="I1122" s="10">
        <v>206250</v>
      </c>
      <c r="J1122" s="15">
        <f t="shared" si="17"/>
        <v>100823750</v>
      </c>
    </row>
    <row r="1123" spans="1:10">
      <c r="A1123" s="4" t="s">
        <v>1105</v>
      </c>
      <c r="B1123" s="4">
        <v>1197831</v>
      </c>
      <c r="C1123" s="5">
        <v>44453</v>
      </c>
      <c r="D1123" s="4" t="s">
        <v>150</v>
      </c>
      <c r="E1123" s="12" t="s">
        <v>1086</v>
      </c>
      <c r="F1123" s="13">
        <v>550</v>
      </c>
      <c r="G1123">
        <v>925</v>
      </c>
      <c r="H1123">
        <v>508750</v>
      </c>
      <c r="I1123" s="10">
        <v>254375</v>
      </c>
      <c r="J1123" s="15">
        <f t="shared" si="17"/>
        <v>100823750</v>
      </c>
    </row>
    <row r="1124" spans="1:10">
      <c r="A1124" s="4" t="s">
        <v>1105</v>
      </c>
      <c r="B1124" s="4">
        <v>1197831</v>
      </c>
      <c r="C1124" s="5">
        <v>44454</v>
      </c>
      <c r="D1124" s="4" t="s">
        <v>150</v>
      </c>
      <c r="E1124" s="12" t="s">
        <v>1087</v>
      </c>
      <c r="F1124" s="13">
        <v>500</v>
      </c>
      <c r="G1124">
        <v>425</v>
      </c>
      <c r="H1124">
        <v>212500</v>
      </c>
      <c r="I1124" s="10">
        <v>127500</v>
      </c>
      <c r="J1124" s="15">
        <f t="shared" si="17"/>
        <v>100823750</v>
      </c>
    </row>
    <row r="1125" spans="1:10">
      <c r="A1125" s="4" t="s">
        <v>1105</v>
      </c>
      <c r="B1125" s="4">
        <v>1197831</v>
      </c>
      <c r="C1125" s="5">
        <v>44455</v>
      </c>
      <c r="D1125" s="4" t="s">
        <v>150</v>
      </c>
      <c r="E1125" s="12" t="s">
        <v>1086</v>
      </c>
      <c r="F1125" s="13">
        <v>550</v>
      </c>
      <c r="G1125">
        <v>425</v>
      </c>
      <c r="H1125">
        <v>233750</v>
      </c>
      <c r="I1125" s="10">
        <v>105187.5</v>
      </c>
      <c r="J1125" s="15">
        <f t="shared" si="17"/>
        <v>100823750</v>
      </c>
    </row>
    <row r="1126" spans="1:10">
      <c r="A1126" s="4" t="s">
        <v>1105</v>
      </c>
      <c r="B1126" s="4">
        <v>1197831</v>
      </c>
      <c r="C1126" s="5">
        <v>44456</v>
      </c>
      <c r="D1126" s="4" t="s">
        <v>150</v>
      </c>
      <c r="E1126" s="12" t="s">
        <v>1086</v>
      </c>
      <c r="F1126" s="13">
        <v>600</v>
      </c>
      <c r="G1126">
        <v>675</v>
      </c>
      <c r="H1126">
        <v>405000</v>
      </c>
      <c r="I1126" s="10">
        <v>263250</v>
      </c>
      <c r="J1126" s="15">
        <f t="shared" si="17"/>
        <v>100823750</v>
      </c>
    </row>
    <row r="1127" spans="1:10">
      <c r="A1127" s="4" t="s">
        <v>1105</v>
      </c>
      <c r="B1127" s="4">
        <v>1197831</v>
      </c>
      <c r="C1127" s="5">
        <v>44457</v>
      </c>
      <c r="D1127" s="4" t="s">
        <v>150</v>
      </c>
      <c r="E1127" s="12" t="s">
        <v>1087</v>
      </c>
      <c r="F1127" s="13">
        <v>550</v>
      </c>
      <c r="G1127">
        <v>625</v>
      </c>
      <c r="H1127">
        <v>343750</v>
      </c>
      <c r="I1127" s="10">
        <v>171875</v>
      </c>
      <c r="J1127" s="15">
        <f t="shared" si="17"/>
        <v>100823750</v>
      </c>
    </row>
    <row r="1128" spans="1:10">
      <c r="A1128" s="4" t="s">
        <v>1105</v>
      </c>
      <c r="B1128" s="4">
        <v>1197831</v>
      </c>
      <c r="C1128" s="5">
        <v>44458</v>
      </c>
      <c r="D1128" s="4" t="s">
        <v>150</v>
      </c>
      <c r="E1128" s="12" t="s">
        <v>1086</v>
      </c>
      <c r="F1128" s="13">
        <v>550</v>
      </c>
      <c r="G1128">
        <v>575</v>
      </c>
      <c r="H1128">
        <v>316250</v>
      </c>
      <c r="I1128" s="10">
        <v>158125</v>
      </c>
      <c r="J1128" s="15">
        <f t="shared" si="17"/>
        <v>100823750</v>
      </c>
    </row>
    <row r="1129" spans="1:10">
      <c r="A1129" s="4" t="s">
        <v>1105</v>
      </c>
      <c r="B1129" s="4">
        <v>1197831</v>
      </c>
      <c r="C1129" s="5">
        <v>44459</v>
      </c>
      <c r="D1129" s="4" t="s">
        <v>150</v>
      </c>
      <c r="E1129" s="12" t="s">
        <v>1087</v>
      </c>
      <c r="F1129" s="13">
        <v>600</v>
      </c>
      <c r="G1129">
        <v>625</v>
      </c>
      <c r="H1129">
        <v>375000</v>
      </c>
      <c r="I1129" s="10">
        <v>187500</v>
      </c>
      <c r="J1129" s="15">
        <f t="shared" si="17"/>
        <v>100823750</v>
      </c>
    </row>
    <row r="1130" spans="1:10">
      <c r="A1130" s="4" t="s">
        <v>1105</v>
      </c>
      <c r="B1130" s="4">
        <v>1197831</v>
      </c>
      <c r="C1130" s="5">
        <v>44460</v>
      </c>
      <c r="D1130" s="4" t="s">
        <v>150</v>
      </c>
      <c r="E1130" s="12" t="s">
        <v>1086</v>
      </c>
      <c r="F1130" s="13">
        <v>600</v>
      </c>
      <c r="G1130">
        <v>350</v>
      </c>
      <c r="H1130">
        <v>210000</v>
      </c>
      <c r="I1130" s="10">
        <v>126000</v>
      </c>
      <c r="J1130" s="15">
        <f t="shared" si="17"/>
        <v>100823750</v>
      </c>
    </row>
    <row r="1131" spans="1:10">
      <c r="A1131" s="4" t="s">
        <v>1105</v>
      </c>
      <c r="B1131" s="4">
        <v>1197831</v>
      </c>
      <c r="C1131" s="5">
        <v>44461</v>
      </c>
      <c r="D1131" s="4" t="s">
        <v>150</v>
      </c>
      <c r="E1131" s="12" t="s">
        <v>1086</v>
      </c>
      <c r="F1131" s="13">
        <v>450</v>
      </c>
      <c r="G1131">
        <v>350</v>
      </c>
      <c r="H1131">
        <v>157500</v>
      </c>
      <c r="I1131" s="10">
        <v>70875</v>
      </c>
      <c r="J1131" s="15">
        <f t="shared" si="17"/>
        <v>100823750</v>
      </c>
    </row>
    <row r="1132" spans="1:10">
      <c r="A1132" s="4" t="s">
        <v>1105</v>
      </c>
      <c r="B1132" s="4">
        <v>1197831</v>
      </c>
      <c r="C1132" s="5">
        <v>44462</v>
      </c>
      <c r="D1132" s="4" t="s">
        <v>150</v>
      </c>
      <c r="E1132" s="12" t="s">
        <v>1087</v>
      </c>
      <c r="F1132" s="13">
        <v>400</v>
      </c>
      <c r="G1132">
        <v>575</v>
      </c>
      <c r="H1132">
        <v>230000</v>
      </c>
      <c r="I1132" s="10">
        <v>149500</v>
      </c>
      <c r="J1132" s="15">
        <f t="shared" si="17"/>
        <v>100823750</v>
      </c>
    </row>
    <row r="1133" spans="1:10">
      <c r="A1133" s="4" t="s">
        <v>1105</v>
      </c>
      <c r="B1133" s="4">
        <v>1197831</v>
      </c>
      <c r="C1133" s="5">
        <v>44463</v>
      </c>
      <c r="D1133" s="4" t="s">
        <v>150</v>
      </c>
      <c r="E1133" s="12" t="s">
        <v>1090</v>
      </c>
      <c r="F1133" s="13">
        <v>300</v>
      </c>
      <c r="G1133">
        <v>525</v>
      </c>
      <c r="H1133">
        <v>157500</v>
      </c>
      <c r="I1133" s="10">
        <v>78750</v>
      </c>
      <c r="J1133" s="15">
        <f t="shared" si="17"/>
        <v>100823750</v>
      </c>
    </row>
    <row r="1134" spans="1:10">
      <c r="A1134" s="4" t="s">
        <v>1105</v>
      </c>
      <c r="B1134" s="4">
        <v>1197831</v>
      </c>
      <c r="C1134" s="5">
        <v>44464</v>
      </c>
      <c r="D1134" s="4" t="s">
        <v>150</v>
      </c>
      <c r="E1134" s="12" t="s">
        <v>1088</v>
      </c>
      <c r="F1134" s="13">
        <v>300</v>
      </c>
      <c r="G1134">
        <v>525</v>
      </c>
      <c r="H1134">
        <v>157500</v>
      </c>
      <c r="I1134" s="10">
        <v>78750</v>
      </c>
      <c r="J1134" s="15">
        <f t="shared" si="17"/>
        <v>100823750</v>
      </c>
    </row>
    <row r="1135" spans="1:10">
      <c r="A1135" s="4" t="s">
        <v>1105</v>
      </c>
      <c r="B1135" s="4">
        <v>1197831</v>
      </c>
      <c r="C1135" s="5">
        <v>44465</v>
      </c>
      <c r="D1135" s="4" t="s">
        <v>150</v>
      </c>
      <c r="E1135" s="12" t="s">
        <v>1087</v>
      </c>
      <c r="F1135" s="13">
        <v>350</v>
      </c>
      <c r="G1135">
        <v>475</v>
      </c>
      <c r="H1135">
        <v>166250</v>
      </c>
      <c r="I1135" s="10">
        <v>83125</v>
      </c>
      <c r="J1135" s="15">
        <f t="shared" si="17"/>
        <v>100823750</v>
      </c>
    </row>
    <row r="1136" spans="1:10">
      <c r="A1136" s="4" t="s">
        <v>1105</v>
      </c>
      <c r="B1136" s="4">
        <v>1197831</v>
      </c>
      <c r="C1136" s="5">
        <v>44466</v>
      </c>
      <c r="D1136" s="4" t="s">
        <v>150</v>
      </c>
      <c r="E1136" s="12" t="s">
        <v>1087</v>
      </c>
      <c r="F1136" s="13">
        <v>350</v>
      </c>
      <c r="G1136">
        <v>325</v>
      </c>
      <c r="H1136">
        <v>113750</v>
      </c>
      <c r="I1136" s="10">
        <v>68250</v>
      </c>
      <c r="J1136" s="15">
        <f t="shared" si="17"/>
        <v>100823750</v>
      </c>
    </row>
    <row r="1137" spans="1:10">
      <c r="A1137" s="4" t="s">
        <v>1105</v>
      </c>
      <c r="B1137" s="4">
        <v>1197831</v>
      </c>
      <c r="C1137" s="5">
        <v>44467</v>
      </c>
      <c r="D1137" s="4" t="s">
        <v>150</v>
      </c>
      <c r="E1137" s="12" t="s">
        <v>1087</v>
      </c>
      <c r="F1137" s="13">
        <v>300</v>
      </c>
      <c r="G1137">
        <v>300</v>
      </c>
      <c r="H1137">
        <v>90000</v>
      </c>
      <c r="I1137" s="10">
        <v>40500</v>
      </c>
      <c r="J1137" s="15">
        <f t="shared" si="17"/>
        <v>100823750</v>
      </c>
    </row>
    <row r="1138" spans="1:10">
      <c r="A1138" s="4" t="s">
        <v>1105</v>
      </c>
      <c r="B1138" s="4">
        <v>1197831</v>
      </c>
      <c r="C1138" s="5">
        <v>44468</v>
      </c>
      <c r="D1138" s="4" t="s">
        <v>150</v>
      </c>
      <c r="E1138" s="12" t="s">
        <v>1086</v>
      </c>
      <c r="F1138" s="13">
        <v>400</v>
      </c>
      <c r="G1138">
        <v>475</v>
      </c>
      <c r="H1138">
        <v>190000</v>
      </c>
      <c r="I1138" s="10">
        <v>123500</v>
      </c>
      <c r="J1138" s="15">
        <f t="shared" si="17"/>
        <v>100823750</v>
      </c>
    </row>
    <row r="1139" spans="1:10">
      <c r="A1139" s="4" t="s">
        <v>1105</v>
      </c>
      <c r="B1139" s="4">
        <v>1197831</v>
      </c>
      <c r="C1139" s="5">
        <v>44469</v>
      </c>
      <c r="D1139" s="4" t="s">
        <v>150</v>
      </c>
      <c r="E1139" s="12" t="s">
        <v>1089</v>
      </c>
      <c r="F1139" s="13">
        <v>200</v>
      </c>
      <c r="G1139">
        <v>625</v>
      </c>
      <c r="H1139">
        <v>125000</v>
      </c>
      <c r="I1139" s="10">
        <v>62500</v>
      </c>
      <c r="J1139" s="15">
        <f t="shared" si="17"/>
        <v>100823750</v>
      </c>
    </row>
    <row r="1140" spans="1:10">
      <c r="A1140" s="4" t="s">
        <v>1105</v>
      </c>
      <c r="B1140" s="4">
        <v>1197831</v>
      </c>
      <c r="C1140" s="5">
        <v>44470</v>
      </c>
      <c r="D1140" s="4" t="s">
        <v>150</v>
      </c>
      <c r="E1140" s="12" t="s">
        <v>1087</v>
      </c>
      <c r="F1140" s="13">
        <v>200</v>
      </c>
      <c r="G1140">
        <v>625</v>
      </c>
      <c r="H1140">
        <v>125000</v>
      </c>
      <c r="I1140" s="10">
        <v>62500</v>
      </c>
      <c r="J1140" s="15">
        <f t="shared" si="17"/>
        <v>100823750</v>
      </c>
    </row>
    <row r="1141" spans="1:10">
      <c r="A1141" s="4" t="s">
        <v>1105</v>
      </c>
      <c r="B1141" s="4">
        <v>1197831</v>
      </c>
      <c r="C1141" s="5">
        <v>44471</v>
      </c>
      <c r="D1141" s="4" t="s">
        <v>150</v>
      </c>
      <c r="E1141" s="12" t="s">
        <v>1087</v>
      </c>
      <c r="F1141" s="13">
        <v>450</v>
      </c>
      <c r="G1141">
        <v>575</v>
      </c>
      <c r="H1141">
        <v>258750</v>
      </c>
      <c r="I1141" s="10">
        <v>129375</v>
      </c>
      <c r="J1141" s="15">
        <f t="shared" si="17"/>
        <v>100823750</v>
      </c>
    </row>
    <row r="1142" spans="1:10">
      <c r="A1142" s="4" t="s">
        <v>1105</v>
      </c>
      <c r="B1142" s="4">
        <v>1197831</v>
      </c>
      <c r="C1142" s="5">
        <v>44472</v>
      </c>
      <c r="D1142" s="4" t="s">
        <v>150</v>
      </c>
      <c r="E1142" s="12" t="s">
        <v>1086</v>
      </c>
      <c r="F1142" s="13">
        <v>450</v>
      </c>
      <c r="G1142">
        <v>450</v>
      </c>
      <c r="H1142">
        <v>202500</v>
      </c>
      <c r="I1142" s="10">
        <v>121500</v>
      </c>
      <c r="J1142" s="15">
        <f t="shared" si="17"/>
        <v>100823750</v>
      </c>
    </row>
    <row r="1143" spans="1:10">
      <c r="A1143" s="4" t="s">
        <v>1105</v>
      </c>
      <c r="B1143" s="4">
        <v>1197831</v>
      </c>
      <c r="C1143" s="5">
        <v>44473</v>
      </c>
      <c r="D1143" s="4" t="s">
        <v>150</v>
      </c>
      <c r="E1143" s="12" t="s">
        <v>1087</v>
      </c>
      <c r="F1143" s="13">
        <v>500</v>
      </c>
      <c r="G1143">
        <v>425</v>
      </c>
      <c r="H1143">
        <v>212500</v>
      </c>
      <c r="I1143" s="10">
        <v>95625</v>
      </c>
      <c r="J1143" s="15">
        <f t="shared" si="17"/>
        <v>100823750</v>
      </c>
    </row>
    <row r="1144" spans="1:10">
      <c r="A1144" s="4" t="s">
        <v>1105</v>
      </c>
      <c r="B1144" s="4">
        <v>1197831</v>
      </c>
      <c r="C1144" s="5">
        <v>44474</v>
      </c>
      <c r="D1144" s="4" t="s">
        <v>150</v>
      </c>
      <c r="E1144" s="12" t="s">
        <v>1087</v>
      </c>
      <c r="F1144" s="13">
        <v>600</v>
      </c>
      <c r="G1144">
        <v>625</v>
      </c>
      <c r="H1144">
        <v>375000</v>
      </c>
      <c r="I1144" s="10">
        <v>243750</v>
      </c>
      <c r="J1144" s="15">
        <f t="shared" si="17"/>
        <v>100823750</v>
      </c>
    </row>
    <row r="1145" spans="1:10">
      <c r="A1145" s="4" t="s">
        <v>1105</v>
      </c>
      <c r="B1145" s="4">
        <v>1197831</v>
      </c>
      <c r="C1145" s="5">
        <v>44475</v>
      </c>
      <c r="D1145" s="4" t="s">
        <v>150</v>
      </c>
      <c r="E1145" s="12" t="s">
        <v>1088</v>
      </c>
      <c r="F1145" s="13">
        <v>600</v>
      </c>
      <c r="G1145">
        <v>775</v>
      </c>
      <c r="H1145">
        <v>465000</v>
      </c>
      <c r="I1145" s="10">
        <v>232500</v>
      </c>
      <c r="J1145" s="15">
        <f t="shared" si="17"/>
        <v>100823750</v>
      </c>
    </row>
    <row r="1146" spans="1:10">
      <c r="A1146" s="4" t="s">
        <v>1105</v>
      </c>
      <c r="B1146" s="4">
        <v>1197831</v>
      </c>
      <c r="C1146" s="5">
        <v>44476</v>
      </c>
      <c r="D1146" s="4" t="s">
        <v>150</v>
      </c>
      <c r="E1146" s="12" t="s">
        <v>1087</v>
      </c>
      <c r="F1146" s="13">
        <v>600</v>
      </c>
      <c r="G1146">
        <v>775</v>
      </c>
      <c r="H1146">
        <v>465000</v>
      </c>
      <c r="I1146" s="10">
        <v>232500</v>
      </c>
      <c r="J1146" s="15">
        <f t="shared" si="17"/>
        <v>100823750</v>
      </c>
    </row>
    <row r="1147" spans="1:10">
      <c r="A1147" s="4" t="s">
        <v>1105</v>
      </c>
      <c r="B1147" s="4">
        <v>1197831</v>
      </c>
      <c r="C1147" s="5">
        <v>44477</v>
      </c>
      <c r="D1147" s="4" t="s">
        <v>150</v>
      </c>
      <c r="E1147" s="12" t="s">
        <v>1086</v>
      </c>
      <c r="F1147" s="13">
        <v>650</v>
      </c>
      <c r="G1147">
        <v>700</v>
      </c>
      <c r="H1147">
        <v>455000</v>
      </c>
      <c r="I1147" s="10">
        <v>227500</v>
      </c>
      <c r="J1147" s="15">
        <f t="shared" si="17"/>
        <v>100823750</v>
      </c>
    </row>
    <row r="1148" spans="1:10">
      <c r="A1148" s="4" t="s">
        <v>1105</v>
      </c>
      <c r="B1148" s="4">
        <v>1197831</v>
      </c>
      <c r="C1148" s="5">
        <v>44478</v>
      </c>
      <c r="D1148" s="4" t="s">
        <v>150</v>
      </c>
      <c r="E1148" s="12" t="s">
        <v>1087</v>
      </c>
      <c r="F1148" s="13">
        <v>650</v>
      </c>
      <c r="G1148">
        <v>550</v>
      </c>
      <c r="H1148">
        <v>357500</v>
      </c>
      <c r="I1148" s="10">
        <v>214500</v>
      </c>
      <c r="J1148" s="15">
        <f t="shared" si="17"/>
        <v>100823750</v>
      </c>
    </row>
    <row r="1149" spans="1:10">
      <c r="A1149" s="4" t="s">
        <v>1105</v>
      </c>
      <c r="B1149" s="4">
        <v>1197831</v>
      </c>
      <c r="C1149" s="5">
        <v>44479</v>
      </c>
      <c r="D1149" s="4" t="s">
        <v>150</v>
      </c>
      <c r="E1149" s="12" t="s">
        <v>1087</v>
      </c>
      <c r="F1149" s="13">
        <v>600</v>
      </c>
      <c r="G1149">
        <v>500</v>
      </c>
      <c r="H1149">
        <v>300000</v>
      </c>
      <c r="I1149" s="10">
        <v>135000</v>
      </c>
      <c r="J1149" s="15">
        <f t="shared" si="17"/>
        <v>100823750</v>
      </c>
    </row>
    <row r="1150" spans="1:10">
      <c r="A1150" s="4" t="s">
        <v>1105</v>
      </c>
      <c r="B1150" s="4">
        <v>1197831</v>
      </c>
      <c r="C1150" s="5">
        <v>44480</v>
      </c>
      <c r="D1150" s="4" t="s">
        <v>150</v>
      </c>
      <c r="E1150" s="12" t="s">
        <v>1088</v>
      </c>
      <c r="F1150" s="13">
        <v>700</v>
      </c>
      <c r="G1150">
        <v>750</v>
      </c>
      <c r="H1150">
        <v>525000</v>
      </c>
      <c r="I1150" s="10">
        <v>341250</v>
      </c>
      <c r="J1150" s="15">
        <f t="shared" si="17"/>
        <v>100823750</v>
      </c>
    </row>
    <row r="1151" spans="1:10">
      <c r="A1151" s="4" t="s">
        <v>1108</v>
      </c>
      <c r="B1151" s="4">
        <v>1185732</v>
      </c>
      <c r="C1151" s="5">
        <v>44481</v>
      </c>
      <c r="D1151" s="4" t="s">
        <v>150</v>
      </c>
      <c r="E1151" s="12" t="s">
        <v>1086</v>
      </c>
      <c r="F1151" s="13">
        <v>400</v>
      </c>
      <c r="G1151">
        <v>450</v>
      </c>
      <c r="H1151">
        <v>180000</v>
      </c>
      <c r="I1151" s="10">
        <v>63000</v>
      </c>
      <c r="J1151" s="15">
        <f t="shared" si="17"/>
        <v>100823750</v>
      </c>
    </row>
    <row r="1152" spans="1:10">
      <c r="A1152" s="4" t="s">
        <v>1108</v>
      </c>
      <c r="B1152" s="4">
        <v>1185732</v>
      </c>
      <c r="C1152" s="5">
        <v>44482</v>
      </c>
      <c r="D1152" s="4" t="s">
        <v>150</v>
      </c>
      <c r="E1152" s="12" t="s">
        <v>1087</v>
      </c>
      <c r="F1152" s="13">
        <v>400</v>
      </c>
      <c r="G1152">
        <v>250</v>
      </c>
      <c r="H1152">
        <v>100000</v>
      </c>
      <c r="I1152" s="10">
        <v>35000</v>
      </c>
      <c r="J1152" s="15">
        <f t="shared" si="17"/>
        <v>100823750</v>
      </c>
    </row>
    <row r="1153" spans="1:10">
      <c r="A1153" s="4" t="s">
        <v>1108</v>
      </c>
      <c r="B1153" s="4">
        <v>1185732</v>
      </c>
      <c r="C1153" s="5">
        <v>44483</v>
      </c>
      <c r="D1153" s="4" t="s">
        <v>150</v>
      </c>
      <c r="E1153" s="12" t="s">
        <v>1087</v>
      </c>
      <c r="F1153" s="13">
        <v>300</v>
      </c>
      <c r="G1153">
        <v>250</v>
      </c>
      <c r="H1153">
        <v>75000</v>
      </c>
      <c r="I1153" s="10">
        <v>30000</v>
      </c>
      <c r="J1153" s="15">
        <f t="shared" si="17"/>
        <v>100823750</v>
      </c>
    </row>
    <row r="1154" spans="1:10">
      <c r="A1154" s="4" t="s">
        <v>1108</v>
      </c>
      <c r="B1154" s="4">
        <v>1185732</v>
      </c>
      <c r="C1154" s="5">
        <v>44484</v>
      </c>
      <c r="D1154" s="4" t="s">
        <v>150</v>
      </c>
      <c r="E1154" s="12" t="s">
        <v>1087</v>
      </c>
      <c r="F1154" s="13">
        <v>350</v>
      </c>
      <c r="G1154">
        <v>100</v>
      </c>
      <c r="H1154">
        <v>35000</v>
      </c>
      <c r="I1154" s="10">
        <v>10500</v>
      </c>
      <c r="J1154" s="15">
        <f t="shared" si="17"/>
        <v>100823750</v>
      </c>
    </row>
    <row r="1155" spans="1:10">
      <c r="A1155" s="4" t="s">
        <v>1108</v>
      </c>
      <c r="B1155" s="4">
        <v>1185732</v>
      </c>
      <c r="C1155" s="5">
        <v>44485</v>
      </c>
      <c r="D1155" s="4" t="s">
        <v>14</v>
      </c>
      <c r="E1155" s="12" t="s">
        <v>1087</v>
      </c>
      <c r="F1155" s="13">
        <v>500</v>
      </c>
      <c r="G1155">
        <v>150</v>
      </c>
      <c r="H1155">
        <v>75000</v>
      </c>
      <c r="I1155" s="10">
        <v>18750</v>
      </c>
      <c r="J1155" s="15">
        <f t="shared" si="17"/>
        <v>80559500</v>
      </c>
    </row>
    <row r="1156" spans="1:10">
      <c r="A1156" s="4" t="s">
        <v>1108</v>
      </c>
      <c r="B1156" s="4">
        <v>1185732</v>
      </c>
      <c r="C1156" s="5">
        <v>44486</v>
      </c>
      <c r="D1156" s="4" t="s">
        <v>14</v>
      </c>
      <c r="E1156" s="12" t="s">
        <v>1087</v>
      </c>
      <c r="F1156" s="13">
        <v>400</v>
      </c>
      <c r="G1156">
        <v>250</v>
      </c>
      <c r="H1156">
        <v>100000</v>
      </c>
      <c r="I1156" s="10">
        <v>40000</v>
      </c>
      <c r="J1156" s="15">
        <f t="shared" ref="J1156:J1219" si="18">SUMIFS(H$3:H$2497,D$3:D$2497,D1156)</f>
        <v>80559500</v>
      </c>
    </row>
    <row r="1157" spans="1:10">
      <c r="A1157" s="4" t="s">
        <v>1108</v>
      </c>
      <c r="B1157" s="4">
        <v>1185732</v>
      </c>
      <c r="C1157" s="5">
        <v>44487</v>
      </c>
      <c r="D1157" s="4" t="s">
        <v>14</v>
      </c>
      <c r="E1157" s="12" t="s">
        <v>1086</v>
      </c>
      <c r="F1157" s="13">
        <v>400</v>
      </c>
      <c r="G1157">
        <v>500</v>
      </c>
      <c r="H1157">
        <v>200000</v>
      </c>
      <c r="I1157" s="10">
        <v>70000</v>
      </c>
      <c r="J1157" s="15">
        <f t="shared" si="18"/>
        <v>80559500</v>
      </c>
    </row>
    <row r="1158" spans="1:10">
      <c r="A1158" s="4" t="s">
        <v>1108</v>
      </c>
      <c r="B1158" s="4">
        <v>1185732</v>
      </c>
      <c r="C1158" s="5">
        <v>44488</v>
      </c>
      <c r="D1158" s="4" t="s">
        <v>14</v>
      </c>
      <c r="E1158" s="12" t="s">
        <v>1086</v>
      </c>
      <c r="F1158" s="13">
        <v>400.00000000000006</v>
      </c>
      <c r="G1158">
        <v>150</v>
      </c>
      <c r="H1158">
        <v>60000.000000000007</v>
      </c>
      <c r="I1158" s="10">
        <v>21000</v>
      </c>
      <c r="J1158" s="15">
        <f t="shared" si="18"/>
        <v>80559500</v>
      </c>
    </row>
    <row r="1159" spans="1:10">
      <c r="A1159" s="4" t="s">
        <v>1108</v>
      </c>
      <c r="B1159" s="4">
        <v>1185732</v>
      </c>
      <c r="C1159" s="5">
        <v>44489</v>
      </c>
      <c r="D1159" s="4" t="s">
        <v>14</v>
      </c>
      <c r="E1159" s="12" t="s">
        <v>1087</v>
      </c>
      <c r="F1159" s="13">
        <v>300</v>
      </c>
      <c r="G1159">
        <v>200</v>
      </c>
      <c r="H1159">
        <v>60000</v>
      </c>
      <c r="I1159" s="10">
        <v>24000</v>
      </c>
      <c r="J1159" s="15">
        <f t="shared" si="18"/>
        <v>80559500</v>
      </c>
    </row>
    <row r="1160" spans="1:10">
      <c r="A1160" s="4" t="s">
        <v>1108</v>
      </c>
      <c r="B1160" s="4">
        <v>1185732</v>
      </c>
      <c r="C1160" s="5">
        <v>44490</v>
      </c>
      <c r="D1160" s="4" t="s">
        <v>14</v>
      </c>
      <c r="E1160" s="12" t="s">
        <v>1086</v>
      </c>
      <c r="F1160" s="13">
        <v>350</v>
      </c>
      <c r="G1160">
        <v>75</v>
      </c>
      <c r="H1160">
        <v>26250</v>
      </c>
      <c r="I1160" s="10">
        <v>7875</v>
      </c>
      <c r="J1160" s="15">
        <f t="shared" si="18"/>
        <v>80559500</v>
      </c>
    </row>
    <row r="1161" spans="1:10">
      <c r="A1161" s="4" t="s">
        <v>1108</v>
      </c>
      <c r="B1161" s="4">
        <v>1185732</v>
      </c>
      <c r="C1161" s="5">
        <v>44491</v>
      </c>
      <c r="D1161" s="4" t="s">
        <v>14</v>
      </c>
      <c r="E1161" s="12" t="s">
        <v>1087</v>
      </c>
      <c r="F1161" s="13">
        <v>500</v>
      </c>
      <c r="G1161">
        <v>150</v>
      </c>
      <c r="H1161">
        <v>75000</v>
      </c>
      <c r="I1161" s="10">
        <v>18750</v>
      </c>
      <c r="J1161" s="15">
        <f t="shared" si="18"/>
        <v>80559500</v>
      </c>
    </row>
    <row r="1162" spans="1:10">
      <c r="A1162" s="4" t="s">
        <v>1108</v>
      </c>
      <c r="B1162" s="4">
        <v>1185732</v>
      </c>
      <c r="C1162" s="5">
        <v>44492</v>
      </c>
      <c r="D1162" s="4" t="s">
        <v>14</v>
      </c>
      <c r="E1162" s="12" t="s">
        <v>1088</v>
      </c>
      <c r="F1162" s="13">
        <v>400</v>
      </c>
      <c r="G1162">
        <v>250</v>
      </c>
      <c r="H1162">
        <v>100000</v>
      </c>
      <c r="I1162" s="10">
        <v>40000</v>
      </c>
      <c r="J1162" s="15">
        <f t="shared" si="18"/>
        <v>80559500</v>
      </c>
    </row>
    <row r="1163" spans="1:10">
      <c r="A1163" s="4" t="s">
        <v>1108</v>
      </c>
      <c r="B1163" s="4">
        <v>1185732</v>
      </c>
      <c r="C1163" s="5">
        <v>44493</v>
      </c>
      <c r="D1163" s="4" t="s">
        <v>14</v>
      </c>
      <c r="E1163" s="12" t="s">
        <v>1086</v>
      </c>
      <c r="F1163" s="13">
        <v>400</v>
      </c>
      <c r="G1163">
        <v>470</v>
      </c>
      <c r="H1163">
        <v>188000</v>
      </c>
      <c r="I1163" s="10">
        <v>65800</v>
      </c>
      <c r="J1163" s="15">
        <f t="shared" si="18"/>
        <v>80559500</v>
      </c>
    </row>
    <row r="1164" spans="1:10">
      <c r="A1164" s="4" t="s">
        <v>1108</v>
      </c>
      <c r="B1164" s="4">
        <v>1185732</v>
      </c>
      <c r="C1164" s="5">
        <v>44494</v>
      </c>
      <c r="D1164" s="4" t="s">
        <v>14</v>
      </c>
      <c r="E1164" s="12" t="s">
        <v>1087</v>
      </c>
      <c r="F1164" s="13">
        <v>400</v>
      </c>
      <c r="G1164">
        <v>175</v>
      </c>
      <c r="H1164">
        <v>70000</v>
      </c>
      <c r="I1164" s="10">
        <v>24500</v>
      </c>
      <c r="J1164" s="15">
        <f t="shared" si="18"/>
        <v>80559500</v>
      </c>
    </row>
    <row r="1165" spans="1:10">
      <c r="A1165" s="4" t="s">
        <v>1108</v>
      </c>
      <c r="B1165" s="4">
        <v>1185732</v>
      </c>
      <c r="C1165" s="5">
        <v>44495</v>
      </c>
      <c r="D1165" s="4" t="s">
        <v>14</v>
      </c>
      <c r="E1165" s="12" t="s">
        <v>1087</v>
      </c>
      <c r="F1165" s="13">
        <v>300</v>
      </c>
      <c r="G1165">
        <v>200</v>
      </c>
      <c r="H1165">
        <v>60000</v>
      </c>
      <c r="I1165" s="10">
        <v>24000</v>
      </c>
      <c r="J1165" s="15">
        <f t="shared" si="18"/>
        <v>80559500</v>
      </c>
    </row>
    <row r="1166" spans="1:10">
      <c r="A1166" s="4" t="s">
        <v>1108</v>
      </c>
      <c r="B1166" s="4">
        <v>1185732</v>
      </c>
      <c r="C1166" s="5">
        <v>44496</v>
      </c>
      <c r="D1166" s="4" t="s">
        <v>14</v>
      </c>
      <c r="E1166" s="12" t="s">
        <v>1087</v>
      </c>
      <c r="F1166" s="13">
        <v>350</v>
      </c>
      <c r="G1166">
        <v>50</v>
      </c>
      <c r="H1166">
        <v>17500</v>
      </c>
      <c r="I1166" s="10">
        <v>5250</v>
      </c>
      <c r="J1166" s="15">
        <f t="shared" si="18"/>
        <v>80559500</v>
      </c>
    </row>
    <row r="1167" spans="1:10">
      <c r="A1167" s="4" t="s">
        <v>1108</v>
      </c>
      <c r="B1167" s="4">
        <v>1185732</v>
      </c>
      <c r="C1167" s="5">
        <v>44497</v>
      </c>
      <c r="D1167" s="4" t="s">
        <v>14</v>
      </c>
      <c r="E1167" s="12" t="s">
        <v>1087</v>
      </c>
      <c r="F1167" s="13">
        <v>500</v>
      </c>
      <c r="G1167">
        <v>100</v>
      </c>
      <c r="H1167">
        <v>50000</v>
      </c>
      <c r="I1167" s="10">
        <v>12500</v>
      </c>
      <c r="J1167" s="15">
        <f t="shared" si="18"/>
        <v>80559500</v>
      </c>
    </row>
    <row r="1168" spans="1:10">
      <c r="A1168" s="4" t="s">
        <v>1108</v>
      </c>
      <c r="B1168" s="4">
        <v>1185732</v>
      </c>
      <c r="C1168" s="5">
        <v>44498</v>
      </c>
      <c r="D1168" s="4" t="s">
        <v>14</v>
      </c>
      <c r="E1168" s="12" t="s">
        <v>1086</v>
      </c>
      <c r="F1168" s="13">
        <v>400</v>
      </c>
      <c r="G1168">
        <v>200</v>
      </c>
      <c r="H1168">
        <v>80000</v>
      </c>
      <c r="I1168" s="10">
        <v>32000</v>
      </c>
      <c r="J1168" s="15">
        <f t="shared" si="18"/>
        <v>80559500</v>
      </c>
    </row>
    <row r="1169" spans="1:10">
      <c r="A1169" s="4" t="s">
        <v>1108</v>
      </c>
      <c r="B1169" s="4">
        <v>1185732</v>
      </c>
      <c r="C1169" s="5">
        <v>44499</v>
      </c>
      <c r="D1169" s="4" t="s">
        <v>14</v>
      </c>
      <c r="E1169" s="12" t="s">
        <v>1087</v>
      </c>
      <c r="F1169" s="13">
        <v>400</v>
      </c>
      <c r="G1169">
        <v>450</v>
      </c>
      <c r="H1169">
        <v>180000</v>
      </c>
      <c r="I1169" s="10">
        <v>63000</v>
      </c>
      <c r="J1169" s="15">
        <f t="shared" si="18"/>
        <v>80559500</v>
      </c>
    </row>
    <row r="1170" spans="1:10">
      <c r="A1170" s="4" t="s">
        <v>1108</v>
      </c>
      <c r="B1170" s="4">
        <v>1185732</v>
      </c>
      <c r="C1170" s="5">
        <v>44500</v>
      </c>
      <c r="D1170" s="4" t="s">
        <v>14</v>
      </c>
      <c r="E1170" s="12" t="s">
        <v>1087</v>
      </c>
      <c r="F1170" s="13">
        <v>400.00000000000006</v>
      </c>
      <c r="G1170">
        <v>150</v>
      </c>
      <c r="H1170">
        <v>60000.000000000007</v>
      </c>
      <c r="I1170" s="10">
        <v>21000</v>
      </c>
      <c r="J1170" s="15">
        <f t="shared" si="18"/>
        <v>80559500</v>
      </c>
    </row>
    <row r="1171" spans="1:10">
      <c r="A1171" s="4" t="s">
        <v>1108</v>
      </c>
      <c r="B1171" s="4">
        <v>1185732</v>
      </c>
      <c r="C1171" s="5">
        <v>44501</v>
      </c>
      <c r="D1171" s="4" t="s">
        <v>14</v>
      </c>
      <c r="E1171" s="12" t="s">
        <v>1087</v>
      </c>
      <c r="F1171" s="13">
        <v>300</v>
      </c>
      <c r="G1171">
        <v>150</v>
      </c>
      <c r="H1171">
        <v>45000</v>
      </c>
      <c r="I1171" s="10">
        <v>18000</v>
      </c>
      <c r="J1171" s="15">
        <f t="shared" si="18"/>
        <v>80559500</v>
      </c>
    </row>
    <row r="1172" spans="1:10">
      <c r="A1172" s="4" t="s">
        <v>1108</v>
      </c>
      <c r="B1172" s="4">
        <v>1185732</v>
      </c>
      <c r="C1172" s="5">
        <v>44502</v>
      </c>
      <c r="D1172" s="4" t="s">
        <v>14</v>
      </c>
      <c r="E1172" s="12" t="s">
        <v>1088</v>
      </c>
      <c r="F1172" s="13">
        <v>350</v>
      </c>
      <c r="G1172">
        <v>75</v>
      </c>
      <c r="H1172">
        <v>26250</v>
      </c>
      <c r="I1172" s="10">
        <v>7875</v>
      </c>
      <c r="J1172" s="15">
        <f t="shared" si="18"/>
        <v>80559500</v>
      </c>
    </row>
    <row r="1173" spans="1:10">
      <c r="A1173" s="4" t="s">
        <v>1108</v>
      </c>
      <c r="B1173" s="4">
        <v>1185732</v>
      </c>
      <c r="C1173" s="5">
        <v>44503</v>
      </c>
      <c r="D1173" s="4" t="s">
        <v>14</v>
      </c>
      <c r="E1173" s="12" t="s">
        <v>1087</v>
      </c>
      <c r="F1173" s="13">
        <v>500</v>
      </c>
      <c r="G1173">
        <v>75</v>
      </c>
      <c r="H1173">
        <v>37500</v>
      </c>
      <c r="I1173" s="10">
        <v>9375</v>
      </c>
      <c r="J1173" s="15">
        <f t="shared" si="18"/>
        <v>80559500</v>
      </c>
    </row>
    <row r="1174" spans="1:10">
      <c r="A1174" s="4" t="s">
        <v>1108</v>
      </c>
      <c r="B1174" s="4">
        <v>1185732</v>
      </c>
      <c r="C1174" s="5">
        <v>44504</v>
      </c>
      <c r="D1174" s="4" t="s">
        <v>14</v>
      </c>
      <c r="E1174" s="12" t="s">
        <v>1087</v>
      </c>
      <c r="F1174" s="13">
        <v>400</v>
      </c>
      <c r="G1174">
        <v>225</v>
      </c>
      <c r="H1174">
        <v>90000</v>
      </c>
      <c r="I1174" s="10">
        <v>36000</v>
      </c>
      <c r="J1174" s="15">
        <f t="shared" si="18"/>
        <v>80559500</v>
      </c>
    </row>
    <row r="1175" spans="1:10">
      <c r="A1175" s="4" t="s">
        <v>1108</v>
      </c>
      <c r="B1175" s="4">
        <v>1185732</v>
      </c>
      <c r="C1175" s="5">
        <v>44505</v>
      </c>
      <c r="D1175" s="4" t="s">
        <v>14</v>
      </c>
      <c r="E1175" s="12" t="s">
        <v>1087</v>
      </c>
      <c r="F1175" s="13">
        <v>550</v>
      </c>
      <c r="G1175">
        <v>495</v>
      </c>
      <c r="H1175">
        <v>272250</v>
      </c>
      <c r="I1175" s="10">
        <v>95287.5</v>
      </c>
      <c r="J1175" s="15">
        <f t="shared" si="18"/>
        <v>80559500</v>
      </c>
    </row>
    <row r="1176" spans="1:10">
      <c r="A1176" s="4" t="s">
        <v>1108</v>
      </c>
      <c r="B1176" s="4">
        <v>1185732</v>
      </c>
      <c r="C1176" s="5">
        <v>44506</v>
      </c>
      <c r="D1176" s="4" t="s">
        <v>14</v>
      </c>
      <c r="E1176" s="12" t="s">
        <v>1087</v>
      </c>
      <c r="F1176" s="13">
        <v>500</v>
      </c>
      <c r="G1176">
        <v>200</v>
      </c>
      <c r="H1176">
        <v>100000</v>
      </c>
      <c r="I1176" s="10">
        <v>35000</v>
      </c>
      <c r="J1176" s="15">
        <f t="shared" si="18"/>
        <v>80559500</v>
      </c>
    </row>
    <row r="1177" spans="1:10">
      <c r="A1177" s="4" t="s">
        <v>1108</v>
      </c>
      <c r="B1177" s="4">
        <v>1185732</v>
      </c>
      <c r="C1177" s="5">
        <v>44507</v>
      </c>
      <c r="D1177" s="4" t="s">
        <v>14</v>
      </c>
      <c r="E1177" s="12" t="s">
        <v>1087</v>
      </c>
      <c r="F1177" s="13">
        <v>450</v>
      </c>
      <c r="G1177">
        <v>175</v>
      </c>
      <c r="H1177">
        <v>78750</v>
      </c>
      <c r="I1177" s="10">
        <v>31500</v>
      </c>
      <c r="J1177" s="15">
        <f t="shared" si="18"/>
        <v>80559500</v>
      </c>
    </row>
    <row r="1178" spans="1:10">
      <c r="A1178" s="4" t="s">
        <v>1108</v>
      </c>
      <c r="B1178" s="4">
        <v>1185732</v>
      </c>
      <c r="C1178" s="5">
        <v>44508</v>
      </c>
      <c r="D1178" s="4" t="s">
        <v>14</v>
      </c>
      <c r="E1178" s="12" t="s">
        <v>1087</v>
      </c>
      <c r="F1178" s="13">
        <v>450</v>
      </c>
      <c r="G1178">
        <v>125</v>
      </c>
      <c r="H1178">
        <v>56250</v>
      </c>
      <c r="I1178" s="10">
        <v>16875</v>
      </c>
      <c r="J1178" s="15">
        <f t="shared" si="18"/>
        <v>80559500</v>
      </c>
    </row>
    <row r="1179" spans="1:10">
      <c r="A1179" s="4" t="s">
        <v>1108</v>
      </c>
      <c r="B1179" s="4">
        <v>1185732</v>
      </c>
      <c r="C1179" s="5">
        <v>44509</v>
      </c>
      <c r="D1179" s="4" t="s">
        <v>14</v>
      </c>
      <c r="E1179" s="12" t="s">
        <v>1087</v>
      </c>
      <c r="F1179" s="13">
        <v>550</v>
      </c>
      <c r="G1179">
        <v>150</v>
      </c>
      <c r="H1179">
        <v>82500</v>
      </c>
      <c r="I1179" s="10">
        <v>20625</v>
      </c>
      <c r="J1179" s="15">
        <f t="shared" si="18"/>
        <v>80559500</v>
      </c>
    </row>
    <row r="1180" spans="1:10">
      <c r="A1180" s="4" t="s">
        <v>1108</v>
      </c>
      <c r="B1180" s="4">
        <v>1185732</v>
      </c>
      <c r="C1180" s="5">
        <v>44510</v>
      </c>
      <c r="D1180" s="4" t="s">
        <v>14</v>
      </c>
      <c r="E1180" s="12" t="s">
        <v>1089</v>
      </c>
      <c r="F1180" s="13">
        <v>600</v>
      </c>
      <c r="G1180">
        <v>275</v>
      </c>
      <c r="H1180">
        <v>165000</v>
      </c>
      <c r="I1180" s="10">
        <v>66000</v>
      </c>
      <c r="J1180" s="15">
        <f t="shared" si="18"/>
        <v>80559500</v>
      </c>
    </row>
    <row r="1181" spans="1:10">
      <c r="A1181" s="4" t="s">
        <v>1108</v>
      </c>
      <c r="B1181" s="4">
        <v>1185732</v>
      </c>
      <c r="C1181" s="5">
        <v>44511</v>
      </c>
      <c r="D1181" s="4" t="s">
        <v>14</v>
      </c>
      <c r="E1181" s="12" t="s">
        <v>1087</v>
      </c>
      <c r="F1181" s="13">
        <v>550</v>
      </c>
      <c r="G1181">
        <v>525</v>
      </c>
      <c r="H1181">
        <v>288750</v>
      </c>
      <c r="I1181" s="10">
        <v>101062.5</v>
      </c>
      <c r="J1181" s="15">
        <f t="shared" si="18"/>
        <v>80559500</v>
      </c>
    </row>
    <row r="1182" spans="1:10">
      <c r="A1182" s="4" t="s">
        <v>1108</v>
      </c>
      <c r="B1182" s="4">
        <v>1185732</v>
      </c>
      <c r="C1182" s="5">
        <v>44512</v>
      </c>
      <c r="D1182" s="4" t="s">
        <v>14</v>
      </c>
      <c r="E1182" s="12" t="s">
        <v>1086</v>
      </c>
      <c r="F1182" s="13">
        <v>500</v>
      </c>
      <c r="G1182">
        <v>275</v>
      </c>
      <c r="H1182">
        <v>137500</v>
      </c>
      <c r="I1182" s="10">
        <v>48125</v>
      </c>
      <c r="J1182" s="15">
        <f t="shared" si="18"/>
        <v>80559500</v>
      </c>
    </row>
    <row r="1183" spans="1:10">
      <c r="A1183" s="4" t="s">
        <v>1108</v>
      </c>
      <c r="B1183" s="4">
        <v>1185732</v>
      </c>
      <c r="C1183" s="5">
        <v>44513</v>
      </c>
      <c r="D1183" s="4" t="s">
        <v>14</v>
      </c>
      <c r="E1183" s="12" t="s">
        <v>1086</v>
      </c>
      <c r="F1183" s="13">
        <v>450</v>
      </c>
      <c r="G1183">
        <v>200</v>
      </c>
      <c r="H1183">
        <v>90000</v>
      </c>
      <c r="I1183" s="10">
        <v>36000</v>
      </c>
      <c r="J1183" s="15">
        <f t="shared" si="18"/>
        <v>80559500</v>
      </c>
    </row>
    <row r="1184" spans="1:10">
      <c r="A1184" s="4" t="s">
        <v>1108</v>
      </c>
      <c r="B1184" s="4">
        <v>1185732</v>
      </c>
      <c r="C1184" s="5">
        <v>44514</v>
      </c>
      <c r="D1184" s="4" t="s">
        <v>14</v>
      </c>
      <c r="E1184" s="12" t="s">
        <v>1090</v>
      </c>
      <c r="F1184" s="13">
        <v>450</v>
      </c>
      <c r="G1184">
        <v>175</v>
      </c>
      <c r="H1184">
        <v>78750</v>
      </c>
      <c r="I1184" s="10">
        <v>23625</v>
      </c>
      <c r="J1184" s="15">
        <f t="shared" si="18"/>
        <v>80559500</v>
      </c>
    </row>
    <row r="1185" spans="1:10">
      <c r="A1185" s="4" t="s">
        <v>1108</v>
      </c>
      <c r="B1185" s="4">
        <v>1185732</v>
      </c>
      <c r="C1185" s="5">
        <v>44515</v>
      </c>
      <c r="D1185" s="4" t="s">
        <v>14</v>
      </c>
      <c r="E1185" s="12" t="s">
        <v>1087</v>
      </c>
      <c r="F1185" s="13">
        <v>550</v>
      </c>
      <c r="G1185">
        <v>175</v>
      </c>
      <c r="H1185">
        <v>96250</v>
      </c>
      <c r="I1185" s="10">
        <v>24062.5</v>
      </c>
      <c r="J1185" s="15">
        <f t="shared" si="18"/>
        <v>80559500</v>
      </c>
    </row>
    <row r="1186" spans="1:10">
      <c r="A1186" s="4" t="s">
        <v>1108</v>
      </c>
      <c r="B1186" s="4">
        <v>1185732</v>
      </c>
      <c r="C1186" s="5">
        <v>44516</v>
      </c>
      <c r="D1186" s="4" t="s">
        <v>14</v>
      </c>
      <c r="E1186" s="12" t="s">
        <v>1087</v>
      </c>
      <c r="F1186" s="13">
        <v>600</v>
      </c>
      <c r="G1186">
        <v>325</v>
      </c>
      <c r="H1186">
        <v>195000</v>
      </c>
      <c r="I1186" s="10">
        <v>78000</v>
      </c>
      <c r="J1186" s="15">
        <f t="shared" si="18"/>
        <v>80559500</v>
      </c>
    </row>
    <row r="1187" spans="1:10">
      <c r="A1187" s="4" t="s">
        <v>1108</v>
      </c>
      <c r="B1187" s="4">
        <v>1185732</v>
      </c>
      <c r="C1187" s="5">
        <v>44517</v>
      </c>
      <c r="D1187" s="4" t="s">
        <v>14</v>
      </c>
      <c r="E1187" s="12" t="s">
        <v>1086</v>
      </c>
      <c r="F1187" s="13">
        <v>550</v>
      </c>
      <c r="G1187">
        <v>550</v>
      </c>
      <c r="H1187">
        <v>302500</v>
      </c>
      <c r="I1187" s="10">
        <v>105875</v>
      </c>
      <c r="J1187" s="15">
        <f t="shared" si="18"/>
        <v>80559500</v>
      </c>
    </row>
    <row r="1188" spans="1:10">
      <c r="A1188" s="4" t="s">
        <v>1108</v>
      </c>
      <c r="B1188" s="4">
        <v>1185732</v>
      </c>
      <c r="C1188" s="5">
        <v>44518</v>
      </c>
      <c r="D1188" s="4" t="s">
        <v>14</v>
      </c>
      <c r="E1188" s="12" t="s">
        <v>1086</v>
      </c>
      <c r="F1188" s="13">
        <v>500</v>
      </c>
      <c r="G1188">
        <v>300</v>
      </c>
      <c r="H1188">
        <v>150000</v>
      </c>
      <c r="I1188" s="10">
        <v>52500</v>
      </c>
      <c r="J1188" s="15">
        <f t="shared" si="18"/>
        <v>80559500</v>
      </c>
    </row>
    <row r="1189" spans="1:10">
      <c r="A1189" s="4" t="s">
        <v>1108</v>
      </c>
      <c r="B1189" s="4">
        <v>1185732</v>
      </c>
      <c r="C1189" s="5">
        <v>44519</v>
      </c>
      <c r="D1189" s="4" t="s">
        <v>14</v>
      </c>
      <c r="E1189" s="12" t="s">
        <v>1087</v>
      </c>
      <c r="F1189" s="13">
        <v>450</v>
      </c>
      <c r="G1189">
        <v>225</v>
      </c>
      <c r="H1189">
        <v>101250</v>
      </c>
      <c r="I1189" s="10">
        <v>40500</v>
      </c>
      <c r="J1189" s="15">
        <f t="shared" si="18"/>
        <v>80559500</v>
      </c>
    </row>
    <row r="1190" spans="1:10">
      <c r="A1190" s="4" t="s">
        <v>1108</v>
      </c>
      <c r="B1190" s="4">
        <v>1185732</v>
      </c>
      <c r="C1190" s="5">
        <v>44520</v>
      </c>
      <c r="D1190" s="4" t="s">
        <v>14</v>
      </c>
      <c r="E1190" s="12" t="s">
        <v>1086</v>
      </c>
      <c r="F1190" s="13">
        <v>450</v>
      </c>
      <c r="G1190">
        <v>175</v>
      </c>
      <c r="H1190">
        <v>78750</v>
      </c>
      <c r="I1190" s="10">
        <v>23625</v>
      </c>
      <c r="J1190" s="15">
        <f t="shared" si="18"/>
        <v>80559500</v>
      </c>
    </row>
    <row r="1191" spans="1:10">
      <c r="A1191" s="4" t="s">
        <v>1108</v>
      </c>
      <c r="B1191" s="4">
        <v>1185732</v>
      </c>
      <c r="C1191" s="5">
        <v>44521</v>
      </c>
      <c r="D1191" s="4" t="s">
        <v>14</v>
      </c>
      <c r="E1191" s="12" t="s">
        <v>1086</v>
      </c>
      <c r="F1191" s="13">
        <v>550</v>
      </c>
      <c r="G1191">
        <v>200</v>
      </c>
      <c r="H1191">
        <v>110000</v>
      </c>
      <c r="I1191" s="10">
        <v>27500</v>
      </c>
      <c r="J1191" s="15">
        <f t="shared" si="18"/>
        <v>80559500</v>
      </c>
    </row>
    <row r="1192" spans="1:10">
      <c r="A1192" s="4" t="s">
        <v>1108</v>
      </c>
      <c r="B1192" s="4">
        <v>1185732</v>
      </c>
      <c r="C1192" s="5">
        <v>44550</v>
      </c>
      <c r="D1192" s="4" t="s">
        <v>14</v>
      </c>
      <c r="E1192" s="12" t="s">
        <v>1087</v>
      </c>
      <c r="F1192" s="13">
        <v>600</v>
      </c>
      <c r="G1192">
        <v>375</v>
      </c>
      <c r="H1192">
        <v>225000</v>
      </c>
      <c r="I1192" s="10">
        <v>90000</v>
      </c>
      <c r="J1192" s="15">
        <f t="shared" si="18"/>
        <v>80559500</v>
      </c>
    </row>
    <row r="1193" spans="1:10">
      <c r="A1193" s="4" t="s">
        <v>1108</v>
      </c>
      <c r="B1193" s="4">
        <v>1185732</v>
      </c>
      <c r="C1193" s="5">
        <v>44551</v>
      </c>
      <c r="D1193" s="4" t="s">
        <v>14</v>
      </c>
      <c r="E1193" s="12" t="s">
        <v>1087</v>
      </c>
      <c r="F1193" s="13">
        <v>550</v>
      </c>
      <c r="G1193">
        <v>525</v>
      </c>
      <c r="H1193">
        <v>288750</v>
      </c>
      <c r="I1193" s="10">
        <v>101062.5</v>
      </c>
      <c r="J1193" s="15">
        <f t="shared" si="18"/>
        <v>80559500</v>
      </c>
    </row>
    <row r="1194" spans="1:10">
      <c r="A1194" s="4" t="s">
        <v>1108</v>
      </c>
      <c r="B1194" s="4">
        <v>1185732</v>
      </c>
      <c r="C1194" s="5">
        <v>44552</v>
      </c>
      <c r="D1194" s="4" t="s">
        <v>14</v>
      </c>
      <c r="E1194" s="12" t="s">
        <v>1086</v>
      </c>
      <c r="F1194" s="13">
        <v>500</v>
      </c>
      <c r="G1194">
        <v>300</v>
      </c>
      <c r="H1194">
        <v>150000</v>
      </c>
      <c r="I1194" s="10">
        <v>52500</v>
      </c>
      <c r="J1194" s="15">
        <f t="shared" si="18"/>
        <v>80559500</v>
      </c>
    </row>
    <row r="1195" spans="1:10">
      <c r="A1195" s="4" t="s">
        <v>1108</v>
      </c>
      <c r="B1195" s="4">
        <v>1185732</v>
      </c>
      <c r="C1195" s="5">
        <v>44553</v>
      </c>
      <c r="D1195" s="4" t="s">
        <v>14</v>
      </c>
      <c r="E1195" s="12" t="s">
        <v>1087</v>
      </c>
      <c r="F1195" s="13">
        <v>450</v>
      </c>
      <c r="G1195">
        <v>225</v>
      </c>
      <c r="H1195">
        <v>101250</v>
      </c>
      <c r="I1195" s="10">
        <v>40500</v>
      </c>
      <c r="J1195" s="15">
        <f t="shared" si="18"/>
        <v>80559500</v>
      </c>
    </row>
    <row r="1196" spans="1:10">
      <c r="A1196" s="4" t="s">
        <v>1108</v>
      </c>
      <c r="B1196" s="4">
        <v>1185732</v>
      </c>
      <c r="C1196" s="5">
        <v>44554</v>
      </c>
      <c r="D1196" s="4" t="s">
        <v>14</v>
      </c>
      <c r="E1196" s="12" t="s">
        <v>1087</v>
      </c>
      <c r="F1196" s="13">
        <v>450</v>
      </c>
      <c r="G1196">
        <v>175</v>
      </c>
      <c r="H1196">
        <v>78750</v>
      </c>
      <c r="I1196" s="10">
        <v>23625</v>
      </c>
      <c r="J1196" s="15">
        <f t="shared" si="18"/>
        <v>80559500</v>
      </c>
    </row>
    <row r="1197" spans="1:10">
      <c r="A1197" s="4" t="s">
        <v>1108</v>
      </c>
      <c r="B1197" s="4">
        <v>1185732</v>
      </c>
      <c r="C1197" s="5">
        <v>44555</v>
      </c>
      <c r="D1197" s="4" t="s">
        <v>14</v>
      </c>
      <c r="E1197" s="12" t="s">
        <v>1088</v>
      </c>
      <c r="F1197" s="13">
        <v>550</v>
      </c>
      <c r="G1197">
        <v>150</v>
      </c>
      <c r="H1197">
        <v>82500</v>
      </c>
      <c r="I1197" s="10">
        <v>20625</v>
      </c>
      <c r="J1197" s="15">
        <f t="shared" si="18"/>
        <v>80559500</v>
      </c>
    </row>
    <row r="1198" spans="1:10">
      <c r="A1198" s="4" t="s">
        <v>1108</v>
      </c>
      <c r="B1198" s="4">
        <v>1185732</v>
      </c>
      <c r="C1198" s="5">
        <v>44556</v>
      </c>
      <c r="D1198" s="4" t="s">
        <v>14</v>
      </c>
      <c r="E1198" s="12" t="s">
        <v>1087</v>
      </c>
      <c r="F1198" s="13">
        <v>600</v>
      </c>
      <c r="G1198">
        <v>325</v>
      </c>
      <c r="H1198">
        <v>195000</v>
      </c>
      <c r="I1198" s="10">
        <v>78000</v>
      </c>
      <c r="J1198" s="15">
        <f t="shared" si="18"/>
        <v>80559500</v>
      </c>
    </row>
    <row r="1199" spans="1:10">
      <c r="A1199" s="4" t="s">
        <v>1108</v>
      </c>
      <c r="B1199" s="4">
        <v>1185732</v>
      </c>
      <c r="C1199" s="5">
        <v>44557</v>
      </c>
      <c r="D1199" s="4" t="s">
        <v>14</v>
      </c>
      <c r="E1199" s="12" t="s">
        <v>1088</v>
      </c>
      <c r="F1199" s="13">
        <v>550.00000000000011</v>
      </c>
      <c r="G1199">
        <v>450</v>
      </c>
      <c r="H1199">
        <v>247500.00000000003</v>
      </c>
      <c r="I1199" s="10">
        <v>86625</v>
      </c>
      <c r="J1199" s="15">
        <f t="shared" si="18"/>
        <v>80559500</v>
      </c>
    </row>
    <row r="1200" spans="1:10">
      <c r="A1200" s="4" t="s">
        <v>1108</v>
      </c>
      <c r="B1200" s="4">
        <v>1185732</v>
      </c>
      <c r="C1200" s="5">
        <v>44558</v>
      </c>
      <c r="D1200" s="4" t="s">
        <v>14</v>
      </c>
      <c r="E1200" s="12" t="s">
        <v>1087</v>
      </c>
      <c r="F1200" s="13">
        <v>500.00000000000006</v>
      </c>
      <c r="G1200">
        <v>250</v>
      </c>
      <c r="H1200">
        <v>125000.00000000001</v>
      </c>
      <c r="I1200" s="10">
        <v>43750</v>
      </c>
      <c r="J1200" s="15">
        <f t="shared" si="18"/>
        <v>80559500</v>
      </c>
    </row>
    <row r="1201" spans="1:10">
      <c r="A1201" s="4" t="s">
        <v>1108</v>
      </c>
      <c r="B1201" s="4">
        <v>1185732</v>
      </c>
      <c r="C1201" s="5">
        <v>44559</v>
      </c>
      <c r="D1201" s="4" t="s">
        <v>14</v>
      </c>
      <c r="E1201" s="12" t="s">
        <v>1087</v>
      </c>
      <c r="F1201" s="13">
        <v>450</v>
      </c>
      <c r="G1201">
        <v>150</v>
      </c>
      <c r="H1201">
        <v>67500</v>
      </c>
      <c r="I1201" s="10">
        <v>27000</v>
      </c>
      <c r="J1201" s="15">
        <f t="shared" si="18"/>
        <v>80559500</v>
      </c>
    </row>
    <row r="1202" spans="1:10">
      <c r="A1202" s="4" t="s">
        <v>1108</v>
      </c>
      <c r="B1202" s="4">
        <v>1185732</v>
      </c>
      <c r="C1202" s="5">
        <v>44560</v>
      </c>
      <c r="D1202" s="4" t="s">
        <v>14</v>
      </c>
      <c r="E1202" s="12" t="s">
        <v>1087</v>
      </c>
      <c r="F1202" s="13">
        <v>450</v>
      </c>
      <c r="G1202">
        <v>125</v>
      </c>
      <c r="H1202">
        <v>56250</v>
      </c>
      <c r="I1202" s="10">
        <v>16875</v>
      </c>
      <c r="J1202" s="15">
        <f t="shared" si="18"/>
        <v>80559500</v>
      </c>
    </row>
    <row r="1203" spans="1:10">
      <c r="A1203" s="4" t="s">
        <v>1108</v>
      </c>
      <c r="B1203" s="4">
        <v>1185732</v>
      </c>
      <c r="C1203" s="5">
        <v>44561</v>
      </c>
      <c r="D1203" s="4" t="s">
        <v>14</v>
      </c>
      <c r="E1203" s="12" t="s">
        <v>1087</v>
      </c>
      <c r="F1203" s="13">
        <v>550</v>
      </c>
      <c r="G1203">
        <v>125</v>
      </c>
      <c r="H1203">
        <v>68750</v>
      </c>
      <c r="I1203" s="10">
        <v>17187.5</v>
      </c>
      <c r="J1203" s="15">
        <f t="shared" si="18"/>
        <v>80559500</v>
      </c>
    </row>
    <row r="1204" spans="1:10">
      <c r="A1204" s="4" t="s">
        <v>1108</v>
      </c>
      <c r="B1204" s="4">
        <v>1185732</v>
      </c>
      <c r="C1204" s="5">
        <v>44456</v>
      </c>
      <c r="D1204" s="4" t="s">
        <v>14</v>
      </c>
      <c r="E1204" s="12" t="s">
        <v>1087</v>
      </c>
      <c r="F1204" s="13">
        <v>600</v>
      </c>
      <c r="G1204">
        <v>225</v>
      </c>
      <c r="H1204">
        <v>135000</v>
      </c>
      <c r="I1204" s="10">
        <v>54000</v>
      </c>
      <c r="J1204" s="15">
        <f t="shared" si="18"/>
        <v>80559500</v>
      </c>
    </row>
    <row r="1205" spans="1:10">
      <c r="A1205" s="4" t="s">
        <v>1108</v>
      </c>
      <c r="B1205" s="4">
        <v>1185732</v>
      </c>
      <c r="C1205" s="5">
        <v>44488</v>
      </c>
      <c r="D1205" s="4" t="s">
        <v>14</v>
      </c>
      <c r="E1205" s="12" t="s">
        <v>1087</v>
      </c>
      <c r="F1205" s="13">
        <v>600.00000000000011</v>
      </c>
      <c r="G1205">
        <v>400</v>
      </c>
      <c r="H1205">
        <v>240000.00000000003</v>
      </c>
      <c r="I1205" s="10">
        <v>84000</v>
      </c>
      <c r="J1205" s="15">
        <f t="shared" si="18"/>
        <v>80559500</v>
      </c>
    </row>
    <row r="1206" spans="1:10">
      <c r="A1206" s="4" t="s">
        <v>1108</v>
      </c>
      <c r="B1206" s="4">
        <v>1185732</v>
      </c>
      <c r="C1206" s="5">
        <v>44488</v>
      </c>
      <c r="D1206" s="4" t="s">
        <v>14</v>
      </c>
      <c r="E1206" s="12" t="s">
        <v>1087</v>
      </c>
      <c r="F1206" s="13">
        <v>550.00000000000011</v>
      </c>
      <c r="G1206">
        <v>225</v>
      </c>
      <c r="H1206">
        <v>123750.00000000001</v>
      </c>
      <c r="I1206" s="10">
        <v>43312.5</v>
      </c>
      <c r="J1206" s="15">
        <f t="shared" si="18"/>
        <v>80559500</v>
      </c>
    </row>
    <row r="1207" spans="1:10">
      <c r="A1207" s="4" t="s">
        <v>1108</v>
      </c>
      <c r="B1207" s="4">
        <v>1185732</v>
      </c>
      <c r="C1207" s="5">
        <v>44488</v>
      </c>
      <c r="D1207" s="4" t="s">
        <v>14</v>
      </c>
      <c r="E1207" s="12" t="s">
        <v>1086</v>
      </c>
      <c r="F1207" s="13">
        <v>550</v>
      </c>
      <c r="G1207">
        <v>125</v>
      </c>
      <c r="H1207">
        <v>68750</v>
      </c>
      <c r="I1207" s="10">
        <v>27500</v>
      </c>
      <c r="J1207" s="15">
        <f t="shared" si="18"/>
        <v>80559500</v>
      </c>
    </row>
    <row r="1208" spans="1:10">
      <c r="A1208" s="4" t="s">
        <v>1108</v>
      </c>
      <c r="B1208" s="4">
        <v>1185732</v>
      </c>
      <c r="C1208" s="5">
        <v>44488</v>
      </c>
      <c r="D1208" s="4" t="s">
        <v>14</v>
      </c>
      <c r="E1208" s="12" t="s">
        <v>1086</v>
      </c>
      <c r="F1208" s="13">
        <v>550</v>
      </c>
      <c r="G1208">
        <v>100</v>
      </c>
      <c r="H1208">
        <v>55000</v>
      </c>
      <c r="I1208" s="10">
        <v>16500</v>
      </c>
      <c r="J1208" s="15">
        <f t="shared" si="18"/>
        <v>80559500</v>
      </c>
    </row>
    <row r="1209" spans="1:10">
      <c r="A1209" s="4" t="s">
        <v>1108</v>
      </c>
      <c r="B1209" s="4">
        <v>1185732</v>
      </c>
      <c r="C1209" s="5">
        <v>44488</v>
      </c>
      <c r="D1209" s="4" t="s">
        <v>14</v>
      </c>
      <c r="E1209" s="12" t="s">
        <v>1087</v>
      </c>
      <c r="F1209" s="13">
        <v>650</v>
      </c>
      <c r="G1209">
        <v>100</v>
      </c>
      <c r="H1209">
        <v>65000</v>
      </c>
      <c r="I1209" s="10">
        <v>16250</v>
      </c>
      <c r="J1209" s="15">
        <f t="shared" si="18"/>
        <v>80559500</v>
      </c>
    </row>
    <row r="1210" spans="1:10">
      <c r="A1210" s="4" t="s">
        <v>1108</v>
      </c>
      <c r="B1210" s="4">
        <v>1185732</v>
      </c>
      <c r="C1210" s="5">
        <v>44488</v>
      </c>
      <c r="D1210" s="4" t="s">
        <v>14</v>
      </c>
      <c r="E1210" s="12" t="s">
        <v>1086</v>
      </c>
      <c r="F1210" s="13">
        <v>700</v>
      </c>
      <c r="G1210">
        <v>225</v>
      </c>
      <c r="H1210">
        <v>157500</v>
      </c>
      <c r="I1210" s="10">
        <v>63000</v>
      </c>
      <c r="J1210" s="15">
        <f t="shared" si="18"/>
        <v>80559500</v>
      </c>
    </row>
    <row r="1211" spans="1:10">
      <c r="A1211" s="4" t="s">
        <v>1108</v>
      </c>
      <c r="B1211" s="4">
        <v>1185732</v>
      </c>
      <c r="C1211" s="5">
        <v>44518</v>
      </c>
      <c r="D1211" s="4" t="s">
        <v>14</v>
      </c>
      <c r="E1211" s="12" t="s">
        <v>1087</v>
      </c>
      <c r="F1211" s="13">
        <v>650.00000000000011</v>
      </c>
      <c r="G1211">
        <v>375</v>
      </c>
      <c r="H1211">
        <v>243750.00000000003</v>
      </c>
      <c r="I1211" s="10">
        <v>85312.5</v>
      </c>
      <c r="J1211" s="15">
        <f t="shared" si="18"/>
        <v>80559500</v>
      </c>
    </row>
    <row r="1212" spans="1:10">
      <c r="A1212" s="4" t="s">
        <v>1108</v>
      </c>
      <c r="B1212" s="4">
        <v>1185732</v>
      </c>
      <c r="C1212" s="5">
        <v>44518</v>
      </c>
      <c r="D1212" s="4" t="s">
        <v>14</v>
      </c>
      <c r="E1212" s="12" t="s">
        <v>1086</v>
      </c>
      <c r="F1212" s="13">
        <v>550</v>
      </c>
      <c r="G1212">
        <v>200</v>
      </c>
      <c r="H1212">
        <v>110000</v>
      </c>
      <c r="I1212" s="10">
        <v>38500</v>
      </c>
      <c r="J1212" s="15">
        <f t="shared" si="18"/>
        <v>80559500</v>
      </c>
    </row>
    <row r="1213" spans="1:10">
      <c r="A1213" s="4" t="s">
        <v>1108</v>
      </c>
      <c r="B1213" s="4">
        <v>1185732</v>
      </c>
      <c r="C1213" s="5">
        <v>44518</v>
      </c>
      <c r="D1213" s="4" t="s">
        <v>14</v>
      </c>
      <c r="E1213" s="12" t="s">
        <v>1087</v>
      </c>
      <c r="F1213" s="13">
        <v>550</v>
      </c>
      <c r="G1213">
        <v>195</v>
      </c>
      <c r="H1213">
        <v>107250</v>
      </c>
      <c r="I1213" s="10">
        <v>42900</v>
      </c>
      <c r="J1213" s="15">
        <f t="shared" si="18"/>
        <v>80559500</v>
      </c>
    </row>
    <row r="1214" spans="1:10">
      <c r="A1214" s="4" t="s">
        <v>1108</v>
      </c>
      <c r="B1214" s="4">
        <v>1185732</v>
      </c>
      <c r="C1214" s="5">
        <v>44518</v>
      </c>
      <c r="D1214" s="4" t="s">
        <v>14</v>
      </c>
      <c r="E1214" s="12" t="s">
        <v>1087</v>
      </c>
      <c r="F1214" s="13">
        <v>550</v>
      </c>
      <c r="G1214">
        <v>175</v>
      </c>
      <c r="H1214">
        <v>96250</v>
      </c>
      <c r="I1214" s="10">
        <v>28875</v>
      </c>
      <c r="J1214" s="15">
        <f t="shared" si="18"/>
        <v>80559500</v>
      </c>
    </row>
    <row r="1215" spans="1:10">
      <c r="A1215" s="4" t="s">
        <v>1108</v>
      </c>
      <c r="B1215" s="4">
        <v>1185732</v>
      </c>
      <c r="C1215" s="5">
        <v>44518</v>
      </c>
      <c r="D1215" s="4" t="s">
        <v>14</v>
      </c>
      <c r="E1215" s="12" t="s">
        <v>1087</v>
      </c>
      <c r="F1215" s="13">
        <v>650</v>
      </c>
      <c r="G1215">
        <v>150</v>
      </c>
      <c r="H1215">
        <v>97500</v>
      </c>
      <c r="I1215" s="10">
        <v>24375</v>
      </c>
      <c r="J1215" s="15">
        <f t="shared" si="18"/>
        <v>80559500</v>
      </c>
    </row>
    <row r="1216" spans="1:10">
      <c r="A1216" s="4" t="s">
        <v>1108</v>
      </c>
      <c r="B1216" s="4">
        <v>1185732</v>
      </c>
      <c r="C1216" s="5">
        <v>44518</v>
      </c>
      <c r="D1216" s="4" t="s">
        <v>14</v>
      </c>
      <c r="E1216" s="12" t="s">
        <v>1087</v>
      </c>
      <c r="F1216" s="13">
        <v>700</v>
      </c>
      <c r="G1216">
        <v>250</v>
      </c>
      <c r="H1216">
        <v>175000</v>
      </c>
      <c r="I1216" s="10">
        <v>70000</v>
      </c>
      <c r="J1216" s="15">
        <f t="shared" si="18"/>
        <v>80559500</v>
      </c>
    </row>
    <row r="1217" spans="1:10">
      <c r="A1217" s="4" t="s">
        <v>1108</v>
      </c>
      <c r="B1217" s="4">
        <v>1185732</v>
      </c>
      <c r="C1217" s="5">
        <v>44547</v>
      </c>
      <c r="D1217" s="4" t="s">
        <v>14</v>
      </c>
      <c r="E1217" s="12" t="s">
        <v>1087</v>
      </c>
      <c r="F1217" s="13">
        <v>650</v>
      </c>
      <c r="G1217">
        <v>475</v>
      </c>
      <c r="H1217">
        <v>308750</v>
      </c>
      <c r="I1217" s="10">
        <v>108062.5</v>
      </c>
      <c r="J1217" s="15">
        <f t="shared" si="18"/>
        <v>80559500</v>
      </c>
    </row>
    <row r="1218" spans="1:10">
      <c r="A1218" s="4" t="s">
        <v>1108</v>
      </c>
      <c r="B1218" s="4">
        <v>1185732</v>
      </c>
      <c r="C1218" s="5">
        <v>44547</v>
      </c>
      <c r="D1218" s="4" t="s">
        <v>14</v>
      </c>
      <c r="E1218" s="12" t="s">
        <v>1087</v>
      </c>
      <c r="F1218" s="13">
        <v>550</v>
      </c>
      <c r="G1218">
        <v>275</v>
      </c>
      <c r="H1218">
        <v>151250</v>
      </c>
      <c r="I1218" s="10">
        <v>52937.5</v>
      </c>
      <c r="J1218" s="15">
        <f t="shared" si="18"/>
        <v>80559500</v>
      </c>
    </row>
    <row r="1219" spans="1:10">
      <c r="A1219" s="4" t="s">
        <v>1108</v>
      </c>
      <c r="B1219" s="4">
        <v>1185732</v>
      </c>
      <c r="C1219" s="5">
        <v>44547</v>
      </c>
      <c r="D1219" s="4" t="s">
        <v>14</v>
      </c>
      <c r="E1219" s="12" t="s">
        <v>1087</v>
      </c>
      <c r="F1219" s="13">
        <v>550</v>
      </c>
      <c r="G1219">
        <v>250</v>
      </c>
      <c r="H1219">
        <v>137500</v>
      </c>
      <c r="I1219" s="10">
        <v>55000</v>
      </c>
      <c r="J1219" s="15">
        <f t="shared" si="18"/>
        <v>80559500</v>
      </c>
    </row>
    <row r="1220" spans="1:10">
      <c r="A1220" s="4" t="s">
        <v>1108</v>
      </c>
      <c r="B1220" s="4">
        <v>1185732</v>
      </c>
      <c r="C1220" s="5">
        <v>44547</v>
      </c>
      <c r="D1220" s="4" t="s">
        <v>14</v>
      </c>
      <c r="E1220" s="12" t="s">
        <v>1088</v>
      </c>
      <c r="F1220" s="13">
        <v>550</v>
      </c>
      <c r="G1220">
        <v>200</v>
      </c>
      <c r="H1220">
        <v>110000</v>
      </c>
      <c r="I1220" s="10">
        <v>33000</v>
      </c>
      <c r="J1220" s="15">
        <f t="shared" ref="J1220:J1283" si="19">SUMIFS(H$3:H$2497,D$3:D$2497,D1220)</f>
        <v>80559500</v>
      </c>
    </row>
    <row r="1221" spans="1:10">
      <c r="A1221" s="4" t="s">
        <v>1108</v>
      </c>
      <c r="B1221" s="4">
        <v>1185732</v>
      </c>
      <c r="C1221" s="5">
        <v>44547</v>
      </c>
      <c r="D1221" s="4" t="s">
        <v>14</v>
      </c>
      <c r="E1221" s="12" t="s">
        <v>1086</v>
      </c>
      <c r="F1221" s="13">
        <v>650</v>
      </c>
      <c r="G1221">
        <v>200</v>
      </c>
      <c r="H1221">
        <v>130000</v>
      </c>
      <c r="I1221" s="10">
        <v>32500</v>
      </c>
      <c r="J1221" s="15">
        <f t="shared" si="19"/>
        <v>80559500</v>
      </c>
    </row>
    <row r="1222" spans="1:10">
      <c r="A1222" s="4" t="s">
        <v>1108</v>
      </c>
      <c r="B1222" s="4">
        <v>1185732</v>
      </c>
      <c r="C1222" s="5">
        <v>44547</v>
      </c>
      <c r="D1222" s="4" t="s">
        <v>14</v>
      </c>
      <c r="E1222" s="12" t="s">
        <v>1087</v>
      </c>
      <c r="F1222" s="13">
        <v>700</v>
      </c>
      <c r="G1222">
        <v>300</v>
      </c>
      <c r="H1222">
        <v>210000</v>
      </c>
      <c r="I1222" s="10">
        <v>84000</v>
      </c>
      <c r="J1222" s="15">
        <f t="shared" si="19"/>
        <v>80559500</v>
      </c>
    </row>
    <row r="1223" spans="1:10">
      <c r="A1223" s="4" t="s">
        <v>1106</v>
      </c>
      <c r="B1223" s="4">
        <v>1128299</v>
      </c>
      <c r="C1223" s="5">
        <v>44206</v>
      </c>
      <c r="D1223" s="4" t="s">
        <v>14</v>
      </c>
      <c r="E1223" s="12" t="s">
        <v>1087</v>
      </c>
      <c r="F1223" s="13">
        <v>350</v>
      </c>
      <c r="G1223">
        <v>375</v>
      </c>
      <c r="H1223">
        <v>131250</v>
      </c>
      <c r="I1223" s="10">
        <v>32812.5</v>
      </c>
      <c r="J1223" s="15">
        <f t="shared" si="19"/>
        <v>80559500</v>
      </c>
    </row>
    <row r="1224" spans="1:10">
      <c r="A1224" s="4" t="s">
        <v>1106</v>
      </c>
      <c r="B1224" s="4">
        <v>1128299</v>
      </c>
      <c r="C1224" s="5">
        <v>44206</v>
      </c>
      <c r="D1224" s="4" t="s">
        <v>14</v>
      </c>
      <c r="E1224" s="12" t="s">
        <v>1086</v>
      </c>
      <c r="F1224" s="13">
        <v>450</v>
      </c>
      <c r="G1224">
        <v>375</v>
      </c>
      <c r="H1224">
        <v>168750</v>
      </c>
      <c r="I1224" s="10">
        <v>33750</v>
      </c>
      <c r="J1224" s="15">
        <f t="shared" si="19"/>
        <v>80559500</v>
      </c>
    </row>
    <row r="1225" spans="1:10">
      <c r="A1225" s="4" t="s">
        <v>1106</v>
      </c>
      <c r="B1225" s="4">
        <v>1128299</v>
      </c>
      <c r="C1225" s="5">
        <v>44206</v>
      </c>
      <c r="D1225" s="4" t="s">
        <v>14</v>
      </c>
      <c r="E1225" s="12" t="s">
        <v>1086</v>
      </c>
      <c r="F1225" s="13">
        <v>450</v>
      </c>
      <c r="G1225">
        <v>375</v>
      </c>
      <c r="H1225">
        <v>168750</v>
      </c>
      <c r="I1225" s="10">
        <v>42187.5</v>
      </c>
      <c r="J1225" s="15">
        <f t="shared" si="19"/>
        <v>80559500</v>
      </c>
    </row>
    <row r="1226" spans="1:10">
      <c r="A1226" s="4" t="s">
        <v>1106</v>
      </c>
      <c r="B1226" s="4">
        <v>1128299</v>
      </c>
      <c r="C1226" s="5">
        <v>44206</v>
      </c>
      <c r="D1226" s="4" t="s">
        <v>14</v>
      </c>
      <c r="E1226" s="12" t="s">
        <v>1087</v>
      </c>
      <c r="F1226" s="13">
        <v>450</v>
      </c>
      <c r="G1226">
        <v>225</v>
      </c>
      <c r="H1226">
        <v>101250</v>
      </c>
      <c r="I1226" s="10">
        <v>25312.5</v>
      </c>
      <c r="J1226" s="15">
        <f t="shared" si="19"/>
        <v>80559500</v>
      </c>
    </row>
    <row r="1227" spans="1:10">
      <c r="A1227" s="4" t="s">
        <v>1108</v>
      </c>
      <c r="B1227" s="4">
        <v>1185732</v>
      </c>
      <c r="C1227" s="5">
        <v>44220</v>
      </c>
      <c r="D1227" s="4" t="s">
        <v>283</v>
      </c>
      <c r="E1227" s="12" t="s">
        <v>1086</v>
      </c>
      <c r="F1227" s="13">
        <v>550</v>
      </c>
      <c r="G1227">
        <v>300</v>
      </c>
      <c r="H1227">
        <v>165000</v>
      </c>
      <c r="I1227" s="10">
        <v>49500</v>
      </c>
      <c r="J1227" s="15">
        <f t="shared" si="19"/>
        <v>259452250</v>
      </c>
    </row>
    <row r="1228" spans="1:10">
      <c r="A1228" s="4" t="s">
        <v>1108</v>
      </c>
      <c r="B1228" s="4">
        <v>1185732</v>
      </c>
      <c r="C1228" s="5">
        <v>44249</v>
      </c>
      <c r="D1228" s="4" t="s">
        <v>283</v>
      </c>
      <c r="E1228" s="12" t="s">
        <v>1088</v>
      </c>
      <c r="F1228" s="13">
        <v>550</v>
      </c>
      <c r="G1228">
        <v>575</v>
      </c>
      <c r="H1228">
        <v>316250</v>
      </c>
      <c r="I1228" s="10">
        <v>110687.5</v>
      </c>
      <c r="J1228" s="15">
        <f t="shared" si="19"/>
        <v>259452250</v>
      </c>
    </row>
    <row r="1229" spans="1:10">
      <c r="A1229" s="4" t="s">
        <v>1108</v>
      </c>
      <c r="B1229" s="4">
        <v>1185732</v>
      </c>
      <c r="C1229" s="5">
        <v>44249</v>
      </c>
      <c r="D1229" s="4" t="s">
        <v>283</v>
      </c>
      <c r="E1229" s="12" t="s">
        <v>1087</v>
      </c>
      <c r="F1229" s="13">
        <v>550.00000000000011</v>
      </c>
      <c r="G1229">
        <v>225</v>
      </c>
      <c r="H1229">
        <v>123750.00000000001</v>
      </c>
      <c r="I1229" s="10">
        <v>43312.5</v>
      </c>
      <c r="J1229" s="15">
        <f t="shared" si="19"/>
        <v>259452250</v>
      </c>
    </row>
    <row r="1230" spans="1:10">
      <c r="A1230" s="4" t="s">
        <v>1108</v>
      </c>
      <c r="B1230" s="4">
        <v>1185732</v>
      </c>
      <c r="C1230" s="5">
        <v>44249</v>
      </c>
      <c r="D1230" s="4" t="s">
        <v>283</v>
      </c>
      <c r="E1230" s="12" t="s">
        <v>1086</v>
      </c>
      <c r="F1230" s="13">
        <v>450</v>
      </c>
      <c r="G1230">
        <v>275</v>
      </c>
      <c r="H1230">
        <v>123750</v>
      </c>
      <c r="I1230" s="10">
        <v>30937.5</v>
      </c>
      <c r="J1230" s="15">
        <f t="shared" si="19"/>
        <v>259452250</v>
      </c>
    </row>
    <row r="1231" spans="1:10">
      <c r="A1231" s="4" t="s">
        <v>1108</v>
      </c>
      <c r="B1231" s="4">
        <v>1185732</v>
      </c>
      <c r="C1231" s="5">
        <v>44249</v>
      </c>
      <c r="D1231" s="4" t="s">
        <v>283</v>
      </c>
      <c r="E1231" s="12" t="s">
        <v>1088</v>
      </c>
      <c r="F1231" s="13">
        <v>500</v>
      </c>
      <c r="G1231">
        <v>175</v>
      </c>
      <c r="H1231">
        <v>87500</v>
      </c>
      <c r="I1231" s="10">
        <v>21875</v>
      </c>
      <c r="J1231" s="15">
        <f t="shared" si="19"/>
        <v>259452250</v>
      </c>
    </row>
    <row r="1232" spans="1:10">
      <c r="A1232" s="4" t="s">
        <v>1108</v>
      </c>
      <c r="B1232" s="4">
        <v>1185732</v>
      </c>
      <c r="C1232" s="5">
        <v>44249</v>
      </c>
      <c r="D1232" s="4" t="s">
        <v>283</v>
      </c>
      <c r="E1232" s="12" t="s">
        <v>1087</v>
      </c>
      <c r="F1232" s="13">
        <v>650</v>
      </c>
      <c r="G1232">
        <v>250</v>
      </c>
      <c r="H1232">
        <v>162500</v>
      </c>
      <c r="I1232" s="10">
        <v>40625</v>
      </c>
      <c r="J1232" s="15">
        <f t="shared" si="19"/>
        <v>259452250</v>
      </c>
    </row>
    <row r="1233" spans="1:10">
      <c r="A1233" s="4" t="s">
        <v>1108</v>
      </c>
      <c r="B1233" s="4">
        <v>1185732</v>
      </c>
      <c r="C1233" s="5">
        <v>44249</v>
      </c>
      <c r="D1233" s="4" t="s">
        <v>283</v>
      </c>
      <c r="E1233" s="12" t="s">
        <v>1086</v>
      </c>
      <c r="F1233" s="13">
        <v>550</v>
      </c>
      <c r="G1233">
        <v>350</v>
      </c>
      <c r="H1233">
        <v>192500</v>
      </c>
      <c r="I1233" s="10">
        <v>57750</v>
      </c>
      <c r="J1233" s="15">
        <f t="shared" si="19"/>
        <v>259452250</v>
      </c>
    </row>
    <row r="1234" spans="1:10">
      <c r="A1234" s="4" t="s">
        <v>1108</v>
      </c>
      <c r="B1234" s="4">
        <v>1185732</v>
      </c>
      <c r="C1234" s="5">
        <v>44275</v>
      </c>
      <c r="D1234" s="4" t="s">
        <v>283</v>
      </c>
      <c r="E1234" s="12" t="s">
        <v>1086</v>
      </c>
      <c r="F1234" s="13">
        <v>550</v>
      </c>
      <c r="G1234">
        <v>545</v>
      </c>
      <c r="H1234">
        <v>299750</v>
      </c>
      <c r="I1234" s="10">
        <v>104912.5</v>
      </c>
      <c r="J1234" s="15">
        <f t="shared" si="19"/>
        <v>259452250</v>
      </c>
    </row>
    <row r="1235" spans="1:10">
      <c r="A1235" s="4" t="s">
        <v>1108</v>
      </c>
      <c r="B1235" s="4">
        <v>1185732</v>
      </c>
      <c r="C1235" s="5">
        <v>44275</v>
      </c>
      <c r="D1235" s="4" t="s">
        <v>283</v>
      </c>
      <c r="E1235" s="12" t="s">
        <v>1086</v>
      </c>
      <c r="F1235" s="13">
        <v>550</v>
      </c>
      <c r="G1235">
        <v>250</v>
      </c>
      <c r="H1235">
        <v>137500</v>
      </c>
      <c r="I1235" s="10">
        <v>48125</v>
      </c>
      <c r="J1235" s="15">
        <f t="shared" si="19"/>
        <v>259452250</v>
      </c>
    </row>
    <row r="1236" spans="1:10">
      <c r="A1236" s="4" t="s">
        <v>1108</v>
      </c>
      <c r="B1236" s="4">
        <v>1185732</v>
      </c>
      <c r="C1236" s="5">
        <v>44275</v>
      </c>
      <c r="D1236" s="4" t="s">
        <v>283</v>
      </c>
      <c r="E1236" s="12" t="s">
        <v>1087</v>
      </c>
      <c r="F1236" s="13">
        <v>450</v>
      </c>
      <c r="G1236">
        <v>275</v>
      </c>
      <c r="H1236">
        <v>123750</v>
      </c>
      <c r="I1236" s="10">
        <v>30937.5</v>
      </c>
      <c r="J1236" s="15">
        <f t="shared" si="19"/>
        <v>259452250</v>
      </c>
    </row>
    <row r="1237" spans="1:10">
      <c r="A1237" s="4" t="s">
        <v>1108</v>
      </c>
      <c r="B1237" s="4">
        <v>1185732</v>
      </c>
      <c r="C1237" s="5">
        <v>44275</v>
      </c>
      <c r="D1237" s="4" t="s">
        <v>283</v>
      </c>
      <c r="E1237" s="12" t="s">
        <v>1087</v>
      </c>
      <c r="F1237" s="13">
        <v>500</v>
      </c>
      <c r="G1237">
        <v>125</v>
      </c>
      <c r="H1237">
        <v>62500</v>
      </c>
      <c r="I1237" s="10">
        <v>15625</v>
      </c>
      <c r="J1237" s="15">
        <f t="shared" si="19"/>
        <v>259452250</v>
      </c>
    </row>
    <row r="1238" spans="1:10">
      <c r="A1238" s="4" t="s">
        <v>1108</v>
      </c>
      <c r="B1238" s="4">
        <v>1185732</v>
      </c>
      <c r="C1238" s="5">
        <v>44275</v>
      </c>
      <c r="D1238" s="4" t="s">
        <v>283</v>
      </c>
      <c r="E1238" s="12" t="s">
        <v>1087</v>
      </c>
      <c r="F1238" s="13">
        <v>650</v>
      </c>
      <c r="G1238">
        <v>175</v>
      </c>
      <c r="H1238">
        <v>113750</v>
      </c>
      <c r="I1238" s="10">
        <v>28437.5</v>
      </c>
      <c r="J1238" s="15">
        <f t="shared" si="19"/>
        <v>259452250</v>
      </c>
    </row>
    <row r="1239" spans="1:10">
      <c r="A1239" s="4" t="s">
        <v>1108</v>
      </c>
      <c r="B1239" s="4">
        <v>1185732</v>
      </c>
      <c r="C1239" s="5">
        <v>44275</v>
      </c>
      <c r="D1239" s="4" t="s">
        <v>283</v>
      </c>
      <c r="E1239" s="12" t="s">
        <v>1087</v>
      </c>
      <c r="F1239" s="13">
        <v>550</v>
      </c>
      <c r="G1239">
        <v>275</v>
      </c>
      <c r="H1239">
        <v>151250</v>
      </c>
      <c r="I1239" s="10">
        <v>45375</v>
      </c>
      <c r="J1239" s="15">
        <f t="shared" si="19"/>
        <v>259452250</v>
      </c>
    </row>
    <row r="1240" spans="1:10">
      <c r="A1240" s="4" t="s">
        <v>1108</v>
      </c>
      <c r="B1240" s="4">
        <v>1185732</v>
      </c>
      <c r="C1240" s="5">
        <v>44307</v>
      </c>
      <c r="D1240" s="4" t="s">
        <v>283</v>
      </c>
      <c r="E1240" s="12" t="s">
        <v>1087</v>
      </c>
      <c r="F1240" s="13">
        <v>550</v>
      </c>
      <c r="G1240">
        <v>525</v>
      </c>
      <c r="H1240">
        <v>288750</v>
      </c>
      <c r="I1240" s="10">
        <v>101062.5</v>
      </c>
      <c r="J1240" s="15">
        <f t="shared" si="19"/>
        <v>259452250</v>
      </c>
    </row>
    <row r="1241" spans="1:10">
      <c r="A1241" s="4" t="s">
        <v>1108</v>
      </c>
      <c r="B1241" s="4">
        <v>1185732</v>
      </c>
      <c r="C1241" s="5">
        <v>44307</v>
      </c>
      <c r="D1241" s="4" t="s">
        <v>283</v>
      </c>
      <c r="E1241" s="12" t="s">
        <v>1087</v>
      </c>
      <c r="F1241" s="13">
        <v>550.00000000000011</v>
      </c>
      <c r="G1241">
        <v>225</v>
      </c>
      <c r="H1241">
        <v>123750.00000000001</v>
      </c>
      <c r="I1241" s="10">
        <v>43312.5</v>
      </c>
      <c r="J1241" s="15">
        <f t="shared" si="19"/>
        <v>259452250</v>
      </c>
    </row>
    <row r="1242" spans="1:10">
      <c r="A1242" s="4" t="s">
        <v>1108</v>
      </c>
      <c r="B1242" s="4">
        <v>1185732</v>
      </c>
      <c r="C1242" s="5">
        <v>44307</v>
      </c>
      <c r="D1242" s="4" t="s">
        <v>283</v>
      </c>
      <c r="E1242" s="12" t="s">
        <v>1087</v>
      </c>
      <c r="F1242" s="13">
        <v>450</v>
      </c>
      <c r="G1242">
        <v>225</v>
      </c>
      <c r="H1242">
        <v>101250</v>
      </c>
      <c r="I1242" s="10">
        <v>25312.5</v>
      </c>
      <c r="J1242" s="15">
        <f t="shared" si="19"/>
        <v>259452250</v>
      </c>
    </row>
    <row r="1243" spans="1:10">
      <c r="A1243" s="4" t="s">
        <v>1108</v>
      </c>
      <c r="B1243" s="4">
        <v>1185732</v>
      </c>
      <c r="C1243" s="5">
        <v>44307</v>
      </c>
      <c r="D1243" s="4" t="s">
        <v>283</v>
      </c>
      <c r="E1243" s="12" t="s">
        <v>1086</v>
      </c>
      <c r="F1243" s="13">
        <v>500</v>
      </c>
      <c r="G1243">
        <v>150</v>
      </c>
      <c r="H1243">
        <v>75000</v>
      </c>
      <c r="I1243" s="10">
        <v>18750</v>
      </c>
      <c r="J1243" s="15">
        <f t="shared" si="19"/>
        <v>259452250</v>
      </c>
    </row>
    <row r="1244" spans="1:10">
      <c r="A1244" s="4" t="s">
        <v>1108</v>
      </c>
      <c r="B1244" s="4">
        <v>1185732</v>
      </c>
      <c r="C1244" s="5">
        <v>44307</v>
      </c>
      <c r="D1244" s="4" t="s">
        <v>283</v>
      </c>
      <c r="E1244" s="12" t="s">
        <v>1087</v>
      </c>
      <c r="F1244" s="13">
        <v>600</v>
      </c>
      <c r="G1244">
        <v>150</v>
      </c>
      <c r="H1244">
        <v>90000</v>
      </c>
      <c r="I1244" s="10">
        <v>22500</v>
      </c>
      <c r="J1244" s="15">
        <f t="shared" si="19"/>
        <v>259452250</v>
      </c>
    </row>
    <row r="1245" spans="1:10">
      <c r="A1245" s="4" t="s">
        <v>1108</v>
      </c>
      <c r="B1245" s="4">
        <v>1185732</v>
      </c>
      <c r="C1245" s="5">
        <v>44307</v>
      </c>
      <c r="D1245" s="4" t="s">
        <v>283</v>
      </c>
      <c r="E1245" s="12" t="s">
        <v>1087</v>
      </c>
      <c r="F1245" s="13">
        <v>500</v>
      </c>
      <c r="G1245">
        <v>300</v>
      </c>
      <c r="H1245">
        <v>150000</v>
      </c>
      <c r="I1245" s="10">
        <v>45000</v>
      </c>
      <c r="J1245" s="15">
        <f t="shared" si="19"/>
        <v>259452250</v>
      </c>
    </row>
    <row r="1246" spans="1:10">
      <c r="A1246" s="4" t="s">
        <v>1108</v>
      </c>
      <c r="B1246" s="4">
        <v>1185732</v>
      </c>
      <c r="C1246" s="5">
        <v>44336</v>
      </c>
      <c r="D1246" s="4" t="s">
        <v>283</v>
      </c>
      <c r="E1246" s="12" t="s">
        <v>1086</v>
      </c>
      <c r="F1246" s="13">
        <v>650</v>
      </c>
      <c r="G1246">
        <v>570</v>
      </c>
      <c r="H1246">
        <v>370500</v>
      </c>
      <c r="I1246" s="10">
        <v>129675</v>
      </c>
      <c r="J1246" s="15">
        <f t="shared" si="19"/>
        <v>259452250</v>
      </c>
    </row>
    <row r="1247" spans="1:10">
      <c r="A1247" s="4" t="s">
        <v>1108</v>
      </c>
      <c r="B1247" s="4">
        <v>1185732</v>
      </c>
      <c r="C1247" s="5">
        <v>44336</v>
      </c>
      <c r="D1247" s="4" t="s">
        <v>283</v>
      </c>
      <c r="E1247" s="12" t="s">
        <v>1086</v>
      </c>
      <c r="F1247" s="13">
        <v>600</v>
      </c>
      <c r="G1247">
        <v>275</v>
      </c>
      <c r="H1247">
        <v>165000</v>
      </c>
      <c r="I1247" s="10">
        <v>57750</v>
      </c>
      <c r="J1247" s="15">
        <f t="shared" si="19"/>
        <v>259452250</v>
      </c>
    </row>
    <row r="1248" spans="1:10">
      <c r="A1248" s="4" t="s">
        <v>1108</v>
      </c>
      <c r="B1248" s="4">
        <v>1185732</v>
      </c>
      <c r="C1248" s="5">
        <v>44336</v>
      </c>
      <c r="D1248" s="4" t="s">
        <v>283</v>
      </c>
      <c r="E1248" s="12" t="s">
        <v>1087</v>
      </c>
      <c r="F1248" s="13">
        <v>550</v>
      </c>
      <c r="G1248">
        <v>300</v>
      </c>
      <c r="H1248">
        <v>165000</v>
      </c>
      <c r="I1248" s="10">
        <v>41250</v>
      </c>
      <c r="J1248" s="15">
        <f t="shared" si="19"/>
        <v>259452250</v>
      </c>
    </row>
    <row r="1249" spans="1:10">
      <c r="A1249" s="4" t="s">
        <v>1108</v>
      </c>
      <c r="B1249" s="4">
        <v>1185732</v>
      </c>
      <c r="C1249" s="5">
        <v>44336</v>
      </c>
      <c r="D1249" s="4" t="s">
        <v>283</v>
      </c>
      <c r="E1249" s="12" t="s">
        <v>1086</v>
      </c>
      <c r="F1249" s="13">
        <v>550</v>
      </c>
      <c r="G1249">
        <v>250</v>
      </c>
      <c r="H1249">
        <v>137500</v>
      </c>
      <c r="I1249" s="10">
        <v>34375</v>
      </c>
      <c r="J1249" s="15">
        <f t="shared" si="19"/>
        <v>259452250</v>
      </c>
    </row>
    <row r="1250" spans="1:10">
      <c r="A1250" s="4" t="s">
        <v>1108</v>
      </c>
      <c r="B1250" s="4">
        <v>1185732</v>
      </c>
      <c r="C1250" s="5">
        <v>44336</v>
      </c>
      <c r="D1250" s="4" t="s">
        <v>283</v>
      </c>
      <c r="E1250" s="12" t="s">
        <v>1088</v>
      </c>
      <c r="F1250" s="13">
        <v>650</v>
      </c>
      <c r="G1250">
        <v>275</v>
      </c>
      <c r="H1250">
        <v>178750</v>
      </c>
      <c r="I1250" s="10">
        <v>44687.5</v>
      </c>
      <c r="J1250" s="15">
        <f t="shared" si="19"/>
        <v>259452250</v>
      </c>
    </row>
    <row r="1251" spans="1:10">
      <c r="A1251" s="4" t="s">
        <v>1108</v>
      </c>
      <c r="B1251" s="4">
        <v>1185732</v>
      </c>
      <c r="C1251" s="5">
        <v>44336</v>
      </c>
      <c r="D1251" s="4" t="s">
        <v>283</v>
      </c>
      <c r="E1251" s="12" t="s">
        <v>1087</v>
      </c>
      <c r="F1251" s="13">
        <v>700</v>
      </c>
      <c r="G1251">
        <v>400</v>
      </c>
      <c r="H1251">
        <v>280000</v>
      </c>
      <c r="I1251" s="10">
        <v>84000</v>
      </c>
      <c r="J1251" s="15">
        <f t="shared" si="19"/>
        <v>259452250</v>
      </c>
    </row>
    <row r="1252" spans="1:10">
      <c r="A1252" s="4" t="s">
        <v>1108</v>
      </c>
      <c r="B1252" s="4">
        <v>1185732</v>
      </c>
      <c r="C1252" s="5">
        <v>44369</v>
      </c>
      <c r="D1252" s="4" t="s">
        <v>283</v>
      </c>
      <c r="E1252" s="12" t="s">
        <v>1086</v>
      </c>
      <c r="F1252" s="13">
        <v>650</v>
      </c>
      <c r="G1252">
        <v>650</v>
      </c>
      <c r="H1252">
        <v>422500</v>
      </c>
      <c r="I1252" s="10">
        <v>147875</v>
      </c>
      <c r="J1252" s="15">
        <f t="shared" si="19"/>
        <v>259452250</v>
      </c>
    </row>
    <row r="1253" spans="1:10">
      <c r="A1253" s="4" t="s">
        <v>1108</v>
      </c>
      <c r="B1253" s="4">
        <v>1185732</v>
      </c>
      <c r="C1253" s="5">
        <v>44369</v>
      </c>
      <c r="D1253" s="4" t="s">
        <v>283</v>
      </c>
      <c r="E1253" s="12" t="s">
        <v>1087</v>
      </c>
      <c r="F1253" s="13">
        <v>600.00000000000011</v>
      </c>
      <c r="G1253">
        <v>400</v>
      </c>
      <c r="H1253">
        <v>240000.00000000003</v>
      </c>
      <c r="I1253" s="10">
        <v>84000</v>
      </c>
      <c r="J1253" s="15">
        <f t="shared" si="19"/>
        <v>259452250</v>
      </c>
    </row>
    <row r="1254" spans="1:10">
      <c r="A1254" s="4" t="s">
        <v>1108</v>
      </c>
      <c r="B1254" s="4">
        <v>1185732</v>
      </c>
      <c r="C1254" s="5">
        <v>44369</v>
      </c>
      <c r="D1254" s="4" t="s">
        <v>283</v>
      </c>
      <c r="E1254" s="12" t="s">
        <v>1086</v>
      </c>
      <c r="F1254" s="13">
        <v>550</v>
      </c>
      <c r="G1254">
        <v>325</v>
      </c>
      <c r="H1254">
        <v>178750</v>
      </c>
      <c r="I1254" s="10">
        <v>44687.5</v>
      </c>
      <c r="J1254" s="15">
        <f t="shared" si="19"/>
        <v>259452250</v>
      </c>
    </row>
    <row r="1255" spans="1:10">
      <c r="A1255" s="4" t="s">
        <v>1108</v>
      </c>
      <c r="B1255" s="4">
        <v>1185732</v>
      </c>
      <c r="C1255" s="5">
        <v>44369</v>
      </c>
      <c r="D1255" s="4" t="s">
        <v>283</v>
      </c>
      <c r="E1255" s="12" t="s">
        <v>1087</v>
      </c>
      <c r="F1255" s="13">
        <v>550</v>
      </c>
      <c r="G1255">
        <v>300</v>
      </c>
      <c r="H1255">
        <v>165000</v>
      </c>
      <c r="I1255" s="10">
        <v>41250</v>
      </c>
      <c r="J1255" s="15">
        <f t="shared" si="19"/>
        <v>259452250</v>
      </c>
    </row>
    <row r="1256" spans="1:10">
      <c r="A1256" s="4" t="s">
        <v>1108</v>
      </c>
      <c r="B1256" s="4">
        <v>1185732</v>
      </c>
      <c r="C1256" s="5">
        <v>44369</v>
      </c>
      <c r="D1256" s="4" t="s">
        <v>283</v>
      </c>
      <c r="E1256" s="12" t="s">
        <v>1087</v>
      </c>
      <c r="F1256" s="13">
        <v>650</v>
      </c>
      <c r="G1256">
        <v>300</v>
      </c>
      <c r="H1256">
        <v>195000</v>
      </c>
      <c r="I1256" s="10">
        <v>48750</v>
      </c>
      <c r="J1256" s="15">
        <f t="shared" si="19"/>
        <v>259452250</v>
      </c>
    </row>
    <row r="1257" spans="1:10">
      <c r="A1257" s="4" t="s">
        <v>1108</v>
      </c>
      <c r="B1257" s="4">
        <v>1185732</v>
      </c>
      <c r="C1257" s="5">
        <v>44369</v>
      </c>
      <c r="D1257" s="4" t="s">
        <v>283</v>
      </c>
      <c r="E1257" s="12" t="s">
        <v>1086</v>
      </c>
      <c r="F1257" s="13">
        <v>700</v>
      </c>
      <c r="G1257">
        <v>450</v>
      </c>
      <c r="H1257">
        <v>315000</v>
      </c>
      <c r="I1257" s="10">
        <v>94500</v>
      </c>
      <c r="J1257" s="15">
        <f t="shared" si="19"/>
        <v>259452250</v>
      </c>
    </row>
    <row r="1258" spans="1:10">
      <c r="A1258" s="4" t="s">
        <v>1108</v>
      </c>
      <c r="B1258" s="4">
        <v>1185732</v>
      </c>
      <c r="C1258" s="5">
        <v>44397</v>
      </c>
      <c r="D1258" s="4" t="s">
        <v>283</v>
      </c>
      <c r="E1258" s="12" t="s">
        <v>1086</v>
      </c>
      <c r="F1258" s="13">
        <v>650</v>
      </c>
      <c r="G1258">
        <v>675</v>
      </c>
      <c r="H1258">
        <v>438750</v>
      </c>
      <c r="I1258" s="10">
        <v>153562.5</v>
      </c>
      <c r="J1258" s="15">
        <f t="shared" si="19"/>
        <v>259452250</v>
      </c>
    </row>
    <row r="1259" spans="1:10">
      <c r="A1259" s="4" t="s">
        <v>1108</v>
      </c>
      <c r="B1259" s="4">
        <v>1185732</v>
      </c>
      <c r="C1259" s="5">
        <v>44397</v>
      </c>
      <c r="D1259" s="4" t="s">
        <v>283</v>
      </c>
      <c r="E1259" s="12" t="s">
        <v>1087</v>
      </c>
      <c r="F1259" s="13">
        <v>600.00000000000011</v>
      </c>
      <c r="G1259">
        <v>425</v>
      </c>
      <c r="H1259">
        <v>255000.00000000003</v>
      </c>
      <c r="I1259" s="10">
        <v>89250</v>
      </c>
      <c r="J1259" s="15">
        <f t="shared" si="19"/>
        <v>259452250</v>
      </c>
    </row>
    <row r="1260" spans="1:10">
      <c r="A1260" s="4" t="s">
        <v>1108</v>
      </c>
      <c r="B1260" s="4">
        <v>1185732</v>
      </c>
      <c r="C1260" s="5">
        <v>44397</v>
      </c>
      <c r="D1260" s="4" t="s">
        <v>283</v>
      </c>
      <c r="E1260" s="12" t="s">
        <v>1087</v>
      </c>
      <c r="F1260" s="13">
        <v>550</v>
      </c>
      <c r="G1260">
        <v>350</v>
      </c>
      <c r="H1260">
        <v>192500</v>
      </c>
      <c r="I1260" s="10">
        <v>48125</v>
      </c>
      <c r="J1260" s="15">
        <f t="shared" si="19"/>
        <v>259452250</v>
      </c>
    </row>
    <row r="1261" spans="1:10">
      <c r="A1261" s="4" t="s">
        <v>1108</v>
      </c>
      <c r="B1261" s="4">
        <v>1185732</v>
      </c>
      <c r="C1261" s="5">
        <v>44397</v>
      </c>
      <c r="D1261" s="4" t="s">
        <v>283</v>
      </c>
      <c r="E1261" s="12" t="s">
        <v>1087</v>
      </c>
      <c r="F1261" s="13">
        <v>550</v>
      </c>
      <c r="G1261">
        <v>300</v>
      </c>
      <c r="H1261">
        <v>165000</v>
      </c>
      <c r="I1261" s="10">
        <v>41250</v>
      </c>
      <c r="J1261" s="15">
        <f t="shared" si="19"/>
        <v>259452250</v>
      </c>
    </row>
    <row r="1262" spans="1:10">
      <c r="A1262" s="4" t="s">
        <v>1108</v>
      </c>
      <c r="B1262" s="4">
        <v>1185732</v>
      </c>
      <c r="C1262" s="5">
        <v>44397</v>
      </c>
      <c r="D1262" s="4" t="s">
        <v>283</v>
      </c>
      <c r="E1262" s="12" t="s">
        <v>1089</v>
      </c>
      <c r="F1262" s="13">
        <v>650</v>
      </c>
      <c r="G1262">
        <v>325</v>
      </c>
      <c r="H1262">
        <v>211250</v>
      </c>
      <c r="I1262" s="10">
        <v>52812.5</v>
      </c>
      <c r="J1262" s="15">
        <f t="shared" si="19"/>
        <v>259452250</v>
      </c>
    </row>
    <row r="1263" spans="1:10">
      <c r="A1263" s="4" t="s">
        <v>1108</v>
      </c>
      <c r="B1263" s="4">
        <v>1185732</v>
      </c>
      <c r="C1263" s="5">
        <v>44397</v>
      </c>
      <c r="D1263" s="4" t="s">
        <v>283</v>
      </c>
      <c r="E1263" s="12" t="s">
        <v>1086</v>
      </c>
      <c r="F1263" s="13">
        <v>700</v>
      </c>
      <c r="G1263">
        <v>500</v>
      </c>
      <c r="H1263">
        <v>350000</v>
      </c>
      <c r="I1263" s="10">
        <v>105000</v>
      </c>
      <c r="J1263" s="15">
        <f t="shared" si="19"/>
        <v>259452250</v>
      </c>
    </row>
    <row r="1264" spans="1:10">
      <c r="A1264" s="4" t="s">
        <v>1108</v>
      </c>
      <c r="B1264" s="4">
        <v>1185732</v>
      </c>
      <c r="C1264" s="5">
        <v>44429</v>
      </c>
      <c r="D1264" s="4" t="s">
        <v>283</v>
      </c>
      <c r="E1264" s="12" t="s">
        <v>1086</v>
      </c>
      <c r="F1264" s="13">
        <v>650</v>
      </c>
      <c r="G1264">
        <v>650</v>
      </c>
      <c r="H1264">
        <v>422500</v>
      </c>
      <c r="I1264" s="10">
        <v>147875</v>
      </c>
      <c r="J1264" s="15">
        <f t="shared" si="19"/>
        <v>259452250</v>
      </c>
    </row>
    <row r="1265" spans="1:10">
      <c r="A1265" s="4" t="s">
        <v>1108</v>
      </c>
      <c r="B1265" s="4">
        <v>1185732</v>
      </c>
      <c r="C1265" s="5">
        <v>44429</v>
      </c>
      <c r="D1265" s="4" t="s">
        <v>283</v>
      </c>
      <c r="E1265" s="12" t="s">
        <v>1086</v>
      </c>
      <c r="F1265" s="13">
        <v>600.00000000000011</v>
      </c>
      <c r="G1265">
        <v>425</v>
      </c>
      <c r="H1265">
        <v>255000.00000000003</v>
      </c>
      <c r="I1265" s="10">
        <v>89250</v>
      </c>
      <c r="J1265" s="15">
        <f t="shared" si="19"/>
        <v>259452250</v>
      </c>
    </row>
    <row r="1266" spans="1:10">
      <c r="A1266" s="4" t="s">
        <v>1108</v>
      </c>
      <c r="B1266" s="4">
        <v>1185732</v>
      </c>
      <c r="C1266" s="5">
        <v>44429</v>
      </c>
      <c r="D1266" s="4" t="s">
        <v>283</v>
      </c>
      <c r="E1266" s="12" t="s">
        <v>1087</v>
      </c>
      <c r="F1266" s="13">
        <v>550</v>
      </c>
      <c r="G1266">
        <v>350</v>
      </c>
      <c r="H1266">
        <v>192500</v>
      </c>
      <c r="I1266" s="10">
        <v>48125</v>
      </c>
      <c r="J1266" s="15">
        <f t="shared" si="19"/>
        <v>259452250</v>
      </c>
    </row>
    <row r="1267" spans="1:10">
      <c r="A1267" s="4" t="s">
        <v>1108</v>
      </c>
      <c r="B1267" s="4">
        <v>1185732</v>
      </c>
      <c r="C1267" s="5">
        <v>44429</v>
      </c>
      <c r="D1267" s="4" t="s">
        <v>283</v>
      </c>
      <c r="E1267" s="12" t="s">
        <v>1087</v>
      </c>
      <c r="F1267" s="13">
        <v>550</v>
      </c>
      <c r="G1267">
        <v>250</v>
      </c>
      <c r="H1267">
        <v>137500</v>
      </c>
      <c r="I1267" s="10">
        <v>34375</v>
      </c>
      <c r="J1267" s="15">
        <f t="shared" si="19"/>
        <v>259452250</v>
      </c>
    </row>
    <row r="1268" spans="1:10">
      <c r="A1268" s="4" t="s">
        <v>1108</v>
      </c>
      <c r="B1268" s="4">
        <v>1185732</v>
      </c>
      <c r="C1268" s="5">
        <v>44429</v>
      </c>
      <c r="D1268" s="4" t="s">
        <v>283</v>
      </c>
      <c r="E1268" s="12" t="s">
        <v>1088</v>
      </c>
      <c r="F1268" s="13">
        <v>650</v>
      </c>
      <c r="G1268">
        <v>225</v>
      </c>
      <c r="H1268">
        <v>146250</v>
      </c>
      <c r="I1268" s="10">
        <v>36562.5</v>
      </c>
      <c r="J1268" s="15">
        <f t="shared" si="19"/>
        <v>259452250</v>
      </c>
    </row>
    <row r="1269" spans="1:10">
      <c r="A1269" s="4" t="s">
        <v>1108</v>
      </c>
      <c r="B1269" s="4">
        <v>1185732</v>
      </c>
      <c r="C1269" s="5">
        <v>44429</v>
      </c>
      <c r="D1269" s="4" t="s">
        <v>283</v>
      </c>
      <c r="E1269" s="12" t="s">
        <v>1087</v>
      </c>
      <c r="F1269" s="13">
        <v>700</v>
      </c>
      <c r="G1269">
        <v>400</v>
      </c>
      <c r="H1269">
        <v>280000</v>
      </c>
      <c r="I1269" s="10">
        <v>84000</v>
      </c>
      <c r="J1269" s="15">
        <f t="shared" si="19"/>
        <v>259452250</v>
      </c>
    </row>
    <row r="1270" spans="1:10">
      <c r="A1270" s="4" t="s">
        <v>1108</v>
      </c>
      <c r="B1270" s="4">
        <v>1185732</v>
      </c>
      <c r="C1270" s="5">
        <v>44459</v>
      </c>
      <c r="D1270" s="4" t="s">
        <v>283</v>
      </c>
      <c r="E1270" s="12" t="s">
        <v>1087</v>
      </c>
      <c r="F1270" s="13">
        <v>650</v>
      </c>
      <c r="G1270">
        <v>525</v>
      </c>
      <c r="H1270">
        <v>341250</v>
      </c>
      <c r="I1270" s="10">
        <v>119437.5</v>
      </c>
      <c r="J1270" s="15">
        <f t="shared" si="19"/>
        <v>259452250</v>
      </c>
    </row>
    <row r="1271" spans="1:10">
      <c r="A1271" s="4" t="s">
        <v>1108</v>
      </c>
      <c r="B1271" s="4">
        <v>1185732</v>
      </c>
      <c r="C1271" s="5">
        <v>44459</v>
      </c>
      <c r="D1271" s="4" t="s">
        <v>283</v>
      </c>
      <c r="E1271" s="12" t="s">
        <v>1086</v>
      </c>
      <c r="F1271" s="13">
        <v>600</v>
      </c>
      <c r="G1271">
        <v>325</v>
      </c>
      <c r="H1271">
        <v>195000</v>
      </c>
      <c r="I1271" s="10">
        <v>68250</v>
      </c>
      <c r="J1271" s="15">
        <f t="shared" si="19"/>
        <v>259452250</v>
      </c>
    </row>
    <row r="1272" spans="1:10">
      <c r="A1272" s="4" t="s">
        <v>1108</v>
      </c>
      <c r="B1272" s="4">
        <v>1185732</v>
      </c>
      <c r="C1272" s="5">
        <v>44459</v>
      </c>
      <c r="D1272" s="4" t="s">
        <v>283</v>
      </c>
      <c r="E1272" s="12" t="s">
        <v>1087</v>
      </c>
      <c r="F1272" s="13">
        <v>550</v>
      </c>
      <c r="G1272">
        <v>225</v>
      </c>
      <c r="H1272">
        <v>123750</v>
      </c>
      <c r="I1272" s="10">
        <v>30937.5</v>
      </c>
      <c r="J1272" s="15">
        <f t="shared" si="19"/>
        <v>259452250</v>
      </c>
    </row>
    <row r="1273" spans="1:10">
      <c r="A1273" s="4" t="s">
        <v>1108</v>
      </c>
      <c r="B1273" s="4">
        <v>1185732</v>
      </c>
      <c r="C1273" s="5">
        <v>44459</v>
      </c>
      <c r="D1273" s="4" t="s">
        <v>283</v>
      </c>
      <c r="E1273" s="12" t="s">
        <v>1087</v>
      </c>
      <c r="F1273" s="13">
        <v>550</v>
      </c>
      <c r="G1273">
        <v>200</v>
      </c>
      <c r="H1273">
        <v>110000</v>
      </c>
      <c r="I1273" s="10">
        <v>27500</v>
      </c>
      <c r="J1273" s="15">
        <f t="shared" si="19"/>
        <v>259452250</v>
      </c>
    </row>
    <row r="1274" spans="1:10">
      <c r="A1274" s="4" t="s">
        <v>1108</v>
      </c>
      <c r="B1274" s="4">
        <v>1185732</v>
      </c>
      <c r="C1274" s="5">
        <v>44459</v>
      </c>
      <c r="D1274" s="4" t="s">
        <v>283</v>
      </c>
      <c r="E1274" s="12" t="s">
        <v>1088</v>
      </c>
      <c r="F1274" s="13">
        <v>650</v>
      </c>
      <c r="G1274">
        <v>200</v>
      </c>
      <c r="H1274">
        <v>130000</v>
      </c>
      <c r="I1274" s="10">
        <v>32500</v>
      </c>
      <c r="J1274" s="15">
        <f t="shared" si="19"/>
        <v>259452250</v>
      </c>
    </row>
    <row r="1275" spans="1:10">
      <c r="A1275" s="4" t="s">
        <v>1108</v>
      </c>
      <c r="B1275" s="4">
        <v>1185732</v>
      </c>
      <c r="C1275" s="5">
        <v>44459</v>
      </c>
      <c r="D1275" s="4" t="s">
        <v>283</v>
      </c>
      <c r="E1275" s="12" t="s">
        <v>1087</v>
      </c>
      <c r="F1275" s="13">
        <v>700</v>
      </c>
      <c r="G1275">
        <v>300</v>
      </c>
      <c r="H1275">
        <v>210000</v>
      </c>
      <c r="I1275" s="10">
        <v>63000</v>
      </c>
      <c r="J1275" s="15">
        <f t="shared" si="19"/>
        <v>259452250</v>
      </c>
    </row>
    <row r="1276" spans="1:10">
      <c r="A1276" s="4" t="s">
        <v>1108</v>
      </c>
      <c r="B1276" s="4">
        <v>1185732</v>
      </c>
      <c r="C1276" s="5">
        <v>44491</v>
      </c>
      <c r="D1276" s="4" t="s">
        <v>283</v>
      </c>
      <c r="E1276" s="12" t="s">
        <v>1087</v>
      </c>
      <c r="F1276" s="13">
        <v>700</v>
      </c>
      <c r="G1276">
        <v>450</v>
      </c>
      <c r="H1276">
        <v>315000</v>
      </c>
      <c r="I1276" s="10">
        <v>110250</v>
      </c>
      <c r="J1276" s="15">
        <f t="shared" si="19"/>
        <v>259452250</v>
      </c>
    </row>
    <row r="1277" spans="1:10">
      <c r="A1277" s="4" t="s">
        <v>1108</v>
      </c>
      <c r="B1277" s="4">
        <v>1185732</v>
      </c>
      <c r="C1277" s="5">
        <v>44491</v>
      </c>
      <c r="D1277" s="4" t="s">
        <v>283</v>
      </c>
      <c r="E1277" s="12" t="s">
        <v>1087</v>
      </c>
      <c r="F1277" s="13">
        <v>650</v>
      </c>
      <c r="G1277">
        <v>275</v>
      </c>
      <c r="H1277">
        <v>178750</v>
      </c>
      <c r="I1277" s="10">
        <v>62562.5</v>
      </c>
      <c r="J1277" s="15">
        <f t="shared" si="19"/>
        <v>259452250</v>
      </c>
    </row>
    <row r="1278" spans="1:10">
      <c r="A1278" s="4" t="s">
        <v>1108</v>
      </c>
      <c r="B1278" s="4">
        <v>1185732</v>
      </c>
      <c r="C1278" s="5">
        <v>44491</v>
      </c>
      <c r="D1278" s="4" t="s">
        <v>283</v>
      </c>
      <c r="E1278" s="12" t="s">
        <v>1086</v>
      </c>
      <c r="F1278" s="13">
        <v>650</v>
      </c>
      <c r="G1278">
        <v>175</v>
      </c>
      <c r="H1278">
        <v>113750</v>
      </c>
      <c r="I1278" s="10">
        <v>28437.5</v>
      </c>
      <c r="J1278" s="15">
        <f t="shared" si="19"/>
        <v>259452250</v>
      </c>
    </row>
    <row r="1279" spans="1:10">
      <c r="A1279" s="4" t="s">
        <v>1108</v>
      </c>
      <c r="B1279" s="4">
        <v>1185732</v>
      </c>
      <c r="C1279" s="5">
        <v>44491</v>
      </c>
      <c r="D1279" s="4" t="s">
        <v>283</v>
      </c>
      <c r="E1279" s="12" t="s">
        <v>1087</v>
      </c>
      <c r="F1279" s="13">
        <v>650</v>
      </c>
      <c r="G1279">
        <v>150</v>
      </c>
      <c r="H1279">
        <v>97500</v>
      </c>
      <c r="I1279" s="10">
        <v>24375</v>
      </c>
      <c r="J1279" s="15">
        <f t="shared" si="19"/>
        <v>259452250</v>
      </c>
    </row>
    <row r="1280" spans="1:10">
      <c r="A1280" s="4" t="s">
        <v>1108</v>
      </c>
      <c r="B1280" s="4">
        <v>1185732</v>
      </c>
      <c r="C1280" s="5">
        <v>44491</v>
      </c>
      <c r="D1280" s="4" t="s">
        <v>283</v>
      </c>
      <c r="E1280" s="12" t="s">
        <v>1087</v>
      </c>
      <c r="F1280" s="13">
        <v>750</v>
      </c>
      <c r="G1280">
        <v>150</v>
      </c>
      <c r="H1280">
        <v>112500</v>
      </c>
      <c r="I1280" s="10">
        <v>28125</v>
      </c>
      <c r="J1280" s="15">
        <f t="shared" si="19"/>
        <v>259452250</v>
      </c>
    </row>
    <row r="1281" spans="1:10">
      <c r="A1281" s="4" t="s">
        <v>1108</v>
      </c>
      <c r="B1281" s="4">
        <v>1185732</v>
      </c>
      <c r="C1281" s="5">
        <v>44491</v>
      </c>
      <c r="D1281" s="4" t="s">
        <v>283</v>
      </c>
      <c r="E1281" s="12" t="s">
        <v>1087</v>
      </c>
      <c r="F1281" s="13">
        <v>800</v>
      </c>
      <c r="G1281">
        <v>275</v>
      </c>
      <c r="H1281">
        <v>220000</v>
      </c>
      <c r="I1281" s="10">
        <v>66000</v>
      </c>
      <c r="J1281" s="15">
        <f t="shared" si="19"/>
        <v>259452250</v>
      </c>
    </row>
    <row r="1282" spans="1:10">
      <c r="A1282" s="4" t="s">
        <v>1108</v>
      </c>
      <c r="B1282" s="4">
        <v>1185732</v>
      </c>
      <c r="C1282" s="5">
        <v>44521</v>
      </c>
      <c r="D1282" s="4" t="s">
        <v>283</v>
      </c>
      <c r="E1282" s="12" t="s">
        <v>1087</v>
      </c>
      <c r="F1282" s="13">
        <v>750</v>
      </c>
      <c r="G1282">
        <v>425</v>
      </c>
      <c r="H1282">
        <v>318750</v>
      </c>
      <c r="I1282" s="10">
        <v>111562.5</v>
      </c>
      <c r="J1282" s="15">
        <f t="shared" si="19"/>
        <v>259452250</v>
      </c>
    </row>
    <row r="1283" spans="1:10">
      <c r="A1283" s="4" t="s">
        <v>1108</v>
      </c>
      <c r="B1283" s="4">
        <v>1185732</v>
      </c>
      <c r="C1283" s="5">
        <v>44521</v>
      </c>
      <c r="D1283" s="4" t="s">
        <v>283</v>
      </c>
      <c r="E1283" s="12" t="s">
        <v>1087</v>
      </c>
      <c r="F1283" s="13">
        <v>650</v>
      </c>
      <c r="G1283">
        <v>300</v>
      </c>
      <c r="H1283">
        <v>195000</v>
      </c>
      <c r="I1283" s="10">
        <v>68250</v>
      </c>
      <c r="J1283" s="15">
        <f t="shared" si="19"/>
        <v>259452250</v>
      </c>
    </row>
    <row r="1284" spans="1:10">
      <c r="A1284" s="4" t="s">
        <v>1108</v>
      </c>
      <c r="B1284" s="4">
        <v>1185732</v>
      </c>
      <c r="C1284" s="5">
        <v>44521</v>
      </c>
      <c r="D1284" s="4" t="s">
        <v>283</v>
      </c>
      <c r="E1284" s="12" t="s">
        <v>1086</v>
      </c>
      <c r="F1284" s="13">
        <v>650</v>
      </c>
      <c r="G1284">
        <v>320</v>
      </c>
      <c r="H1284">
        <v>208000</v>
      </c>
      <c r="I1284" s="10">
        <v>52000</v>
      </c>
      <c r="J1284" s="15">
        <f t="shared" ref="J1284:J1347" si="20">SUMIFS(H$3:H$2497,D$3:D$2497,D1284)</f>
        <v>259452250</v>
      </c>
    </row>
    <row r="1285" spans="1:10">
      <c r="A1285" s="4" t="s">
        <v>1108</v>
      </c>
      <c r="B1285" s="4">
        <v>1185732</v>
      </c>
      <c r="C1285" s="5">
        <v>44521</v>
      </c>
      <c r="D1285" s="4" t="s">
        <v>283</v>
      </c>
      <c r="E1285" s="12" t="s">
        <v>1087</v>
      </c>
      <c r="F1285" s="13">
        <v>650</v>
      </c>
      <c r="G1285">
        <v>300</v>
      </c>
      <c r="H1285">
        <v>195000</v>
      </c>
      <c r="I1285" s="10">
        <v>48750</v>
      </c>
      <c r="J1285" s="15">
        <f t="shared" si="20"/>
        <v>259452250</v>
      </c>
    </row>
    <row r="1286" spans="1:10">
      <c r="A1286" s="4" t="s">
        <v>1108</v>
      </c>
      <c r="B1286" s="4">
        <v>1185732</v>
      </c>
      <c r="C1286" s="5">
        <v>44521</v>
      </c>
      <c r="D1286" s="4" t="s">
        <v>283</v>
      </c>
      <c r="E1286" s="12" t="s">
        <v>1087</v>
      </c>
      <c r="F1286" s="13">
        <v>750</v>
      </c>
      <c r="G1286">
        <v>275</v>
      </c>
      <c r="H1286">
        <v>206250</v>
      </c>
      <c r="I1286" s="10">
        <v>51562.5</v>
      </c>
      <c r="J1286" s="15">
        <f t="shared" si="20"/>
        <v>259452250</v>
      </c>
    </row>
    <row r="1287" spans="1:10">
      <c r="A1287" s="4" t="s">
        <v>1108</v>
      </c>
      <c r="B1287" s="4">
        <v>1185732</v>
      </c>
      <c r="C1287" s="5">
        <v>44521</v>
      </c>
      <c r="D1287" s="4" t="s">
        <v>283</v>
      </c>
      <c r="E1287" s="12" t="s">
        <v>1086</v>
      </c>
      <c r="F1287" s="13">
        <v>800</v>
      </c>
      <c r="G1287">
        <v>375</v>
      </c>
      <c r="H1287">
        <v>300000</v>
      </c>
      <c r="I1287" s="10">
        <v>90000</v>
      </c>
      <c r="J1287" s="15">
        <f t="shared" si="20"/>
        <v>259452250</v>
      </c>
    </row>
    <row r="1288" spans="1:10">
      <c r="A1288" s="4" t="s">
        <v>1108</v>
      </c>
      <c r="B1288" s="4">
        <v>1185732</v>
      </c>
      <c r="C1288" s="5">
        <v>44550</v>
      </c>
      <c r="D1288" s="4" t="s">
        <v>283</v>
      </c>
      <c r="E1288" s="12" t="s">
        <v>1086</v>
      </c>
      <c r="F1288" s="13">
        <v>750</v>
      </c>
      <c r="G1288">
        <v>600</v>
      </c>
      <c r="H1288">
        <v>450000</v>
      </c>
      <c r="I1288" s="10">
        <v>157500</v>
      </c>
      <c r="J1288" s="15">
        <f t="shared" si="20"/>
        <v>259452250</v>
      </c>
    </row>
    <row r="1289" spans="1:10">
      <c r="A1289" s="4" t="s">
        <v>1108</v>
      </c>
      <c r="B1289" s="4">
        <v>1185732</v>
      </c>
      <c r="C1289" s="5">
        <v>44550</v>
      </c>
      <c r="D1289" s="4" t="s">
        <v>283</v>
      </c>
      <c r="E1289" s="12" t="s">
        <v>1086</v>
      </c>
      <c r="F1289" s="13">
        <v>650.00000000000011</v>
      </c>
      <c r="G1289">
        <v>400</v>
      </c>
      <c r="H1289">
        <v>260000.00000000003</v>
      </c>
      <c r="I1289" s="10">
        <v>91000</v>
      </c>
      <c r="J1289" s="15">
        <f t="shared" si="20"/>
        <v>259452250</v>
      </c>
    </row>
    <row r="1290" spans="1:10">
      <c r="A1290" s="4" t="s">
        <v>1103</v>
      </c>
      <c r="B1290" s="4">
        <v>1128299</v>
      </c>
      <c r="C1290" s="5">
        <v>44206</v>
      </c>
      <c r="D1290" s="4" t="s">
        <v>283</v>
      </c>
      <c r="E1290" s="12" t="s">
        <v>1086</v>
      </c>
      <c r="F1290" s="13">
        <v>350</v>
      </c>
      <c r="G1290">
        <v>375</v>
      </c>
      <c r="H1290">
        <v>131250</v>
      </c>
      <c r="I1290" s="10">
        <v>32812.5</v>
      </c>
      <c r="J1290" s="15">
        <f t="shared" si="20"/>
        <v>259452250</v>
      </c>
    </row>
    <row r="1291" spans="1:10">
      <c r="A1291" s="4" t="s">
        <v>1103</v>
      </c>
      <c r="B1291" s="4">
        <v>1128299</v>
      </c>
      <c r="C1291" s="5">
        <v>44206</v>
      </c>
      <c r="D1291" s="4" t="s">
        <v>283</v>
      </c>
      <c r="E1291" s="12" t="s">
        <v>1088</v>
      </c>
      <c r="F1291" s="13">
        <v>450</v>
      </c>
      <c r="G1291">
        <v>375</v>
      </c>
      <c r="H1291">
        <v>168750</v>
      </c>
      <c r="I1291" s="10">
        <v>33750</v>
      </c>
      <c r="J1291" s="15">
        <f t="shared" si="20"/>
        <v>259452250</v>
      </c>
    </row>
    <row r="1292" spans="1:10">
      <c r="A1292" s="4" t="s">
        <v>1103</v>
      </c>
      <c r="B1292" s="4">
        <v>1128299</v>
      </c>
      <c r="C1292" s="5">
        <v>44206</v>
      </c>
      <c r="D1292" s="4" t="s">
        <v>283</v>
      </c>
      <c r="E1292" s="12" t="s">
        <v>1088</v>
      </c>
      <c r="F1292" s="13">
        <v>450</v>
      </c>
      <c r="G1292">
        <v>375</v>
      </c>
      <c r="H1292">
        <v>168750</v>
      </c>
      <c r="I1292" s="10">
        <v>42187.5</v>
      </c>
      <c r="J1292" s="15">
        <f t="shared" si="20"/>
        <v>259452250</v>
      </c>
    </row>
    <row r="1293" spans="1:10">
      <c r="A1293" s="4" t="s">
        <v>1103</v>
      </c>
      <c r="B1293" s="4">
        <v>1128299</v>
      </c>
      <c r="C1293" s="5">
        <v>44206</v>
      </c>
      <c r="D1293" s="4" t="s">
        <v>283</v>
      </c>
      <c r="E1293" s="12" t="s">
        <v>1088</v>
      </c>
      <c r="F1293" s="13">
        <v>450</v>
      </c>
      <c r="G1293">
        <v>225</v>
      </c>
      <c r="H1293">
        <v>101250</v>
      </c>
      <c r="I1293" s="10">
        <v>25312.5</v>
      </c>
      <c r="J1293" s="15">
        <f t="shared" si="20"/>
        <v>259452250</v>
      </c>
    </row>
    <row r="1294" spans="1:10">
      <c r="A1294" s="4" t="s">
        <v>1103</v>
      </c>
      <c r="B1294" s="4">
        <v>1128299</v>
      </c>
      <c r="C1294" s="5">
        <v>44206</v>
      </c>
      <c r="D1294" s="4" t="s">
        <v>283</v>
      </c>
      <c r="E1294" s="12" t="s">
        <v>1087</v>
      </c>
      <c r="F1294" s="13">
        <v>500</v>
      </c>
      <c r="G1294">
        <v>175</v>
      </c>
      <c r="H1294">
        <v>87500</v>
      </c>
      <c r="I1294" s="10">
        <v>13125</v>
      </c>
      <c r="J1294" s="15">
        <f t="shared" si="20"/>
        <v>259452250</v>
      </c>
    </row>
    <row r="1295" spans="1:10">
      <c r="A1295" s="4" t="s">
        <v>1103</v>
      </c>
      <c r="B1295" s="4">
        <v>1128299</v>
      </c>
      <c r="C1295" s="5">
        <v>44206</v>
      </c>
      <c r="D1295" s="4" t="s">
        <v>283</v>
      </c>
      <c r="E1295" s="12" t="s">
        <v>1087</v>
      </c>
      <c r="F1295" s="13">
        <v>450</v>
      </c>
      <c r="G1295">
        <v>425</v>
      </c>
      <c r="H1295">
        <v>191250</v>
      </c>
      <c r="I1295" s="10">
        <v>76500</v>
      </c>
      <c r="J1295" s="15">
        <f t="shared" si="20"/>
        <v>259452250</v>
      </c>
    </row>
    <row r="1296" spans="1:10">
      <c r="A1296" s="4" t="s">
        <v>1103</v>
      </c>
      <c r="B1296" s="4">
        <v>1128299</v>
      </c>
      <c r="C1296" s="5">
        <v>44237</v>
      </c>
      <c r="D1296" s="4" t="s">
        <v>283</v>
      </c>
      <c r="E1296" s="12" t="s">
        <v>1087</v>
      </c>
      <c r="F1296" s="13">
        <v>350</v>
      </c>
      <c r="G1296">
        <v>475</v>
      </c>
      <c r="H1296">
        <v>166250</v>
      </c>
      <c r="I1296" s="10">
        <v>41562.5</v>
      </c>
      <c r="J1296" s="15">
        <f t="shared" si="20"/>
        <v>259452250</v>
      </c>
    </row>
    <row r="1297" spans="1:10">
      <c r="A1297" s="4" t="s">
        <v>1103</v>
      </c>
      <c r="B1297" s="4">
        <v>1128299</v>
      </c>
      <c r="C1297" s="5">
        <v>44237</v>
      </c>
      <c r="D1297" s="4" t="s">
        <v>283</v>
      </c>
      <c r="E1297" s="12" t="s">
        <v>1087</v>
      </c>
      <c r="F1297" s="13">
        <v>450</v>
      </c>
      <c r="G1297">
        <v>375</v>
      </c>
      <c r="H1297">
        <v>168750</v>
      </c>
      <c r="I1297" s="10">
        <v>33750</v>
      </c>
      <c r="J1297" s="15">
        <f t="shared" si="20"/>
        <v>259452250</v>
      </c>
    </row>
    <row r="1298" spans="1:10">
      <c r="A1298" s="4" t="s">
        <v>1103</v>
      </c>
      <c r="B1298" s="4">
        <v>1128299</v>
      </c>
      <c r="C1298" s="5">
        <v>44237</v>
      </c>
      <c r="D1298" s="4" t="s">
        <v>283</v>
      </c>
      <c r="E1298" s="12" t="s">
        <v>1087</v>
      </c>
      <c r="F1298" s="13">
        <v>450</v>
      </c>
      <c r="G1298">
        <v>375</v>
      </c>
      <c r="H1298">
        <v>168750</v>
      </c>
      <c r="I1298" s="10">
        <v>42187.5</v>
      </c>
      <c r="J1298" s="15">
        <f t="shared" si="20"/>
        <v>259452250</v>
      </c>
    </row>
    <row r="1299" spans="1:10">
      <c r="A1299" s="4" t="s">
        <v>1103</v>
      </c>
      <c r="B1299" s="4">
        <v>1128299</v>
      </c>
      <c r="C1299" s="5">
        <v>44237</v>
      </c>
      <c r="D1299" s="4" t="s">
        <v>283</v>
      </c>
      <c r="E1299" s="12" t="s">
        <v>1086</v>
      </c>
      <c r="F1299" s="13">
        <v>450</v>
      </c>
      <c r="G1299">
        <v>225</v>
      </c>
      <c r="H1299">
        <v>101250</v>
      </c>
      <c r="I1299" s="10">
        <v>25312.5</v>
      </c>
      <c r="J1299" s="15">
        <f t="shared" si="20"/>
        <v>259452250</v>
      </c>
    </row>
    <row r="1300" spans="1:10">
      <c r="A1300" s="4" t="s">
        <v>1103</v>
      </c>
      <c r="B1300" s="4">
        <v>1128299</v>
      </c>
      <c r="C1300" s="5">
        <v>44237</v>
      </c>
      <c r="D1300" s="4" t="s">
        <v>283</v>
      </c>
      <c r="E1300" s="12" t="s">
        <v>1086</v>
      </c>
      <c r="F1300" s="13">
        <v>500</v>
      </c>
      <c r="G1300">
        <v>150</v>
      </c>
      <c r="H1300">
        <v>75000</v>
      </c>
      <c r="I1300" s="10">
        <v>11250</v>
      </c>
      <c r="J1300" s="15">
        <f t="shared" si="20"/>
        <v>259452250</v>
      </c>
    </row>
    <row r="1301" spans="1:10">
      <c r="A1301" s="4" t="s">
        <v>1103</v>
      </c>
      <c r="B1301" s="4">
        <v>1128299</v>
      </c>
      <c r="C1301" s="5">
        <v>44237</v>
      </c>
      <c r="D1301" s="4" t="s">
        <v>283</v>
      </c>
      <c r="E1301" s="12" t="s">
        <v>1086</v>
      </c>
      <c r="F1301" s="13">
        <v>450</v>
      </c>
      <c r="G1301">
        <v>350</v>
      </c>
      <c r="H1301">
        <v>157500</v>
      </c>
      <c r="I1301" s="10">
        <v>63000</v>
      </c>
      <c r="J1301" s="15">
        <f t="shared" si="20"/>
        <v>259452250</v>
      </c>
    </row>
    <row r="1302" spans="1:10">
      <c r="A1302" s="4" t="s">
        <v>1103</v>
      </c>
      <c r="B1302" s="4">
        <v>1128299</v>
      </c>
      <c r="C1302" s="5">
        <v>44264</v>
      </c>
      <c r="D1302" s="4" t="s">
        <v>283</v>
      </c>
      <c r="E1302" s="12" t="s">
        <v>1087</v>
      </c>
      <c r="F1302" s="13">
        <v>450</v>
      </c>
      <c r="G1302">
        <v>500</v>
      </c>
      <c r="H1302">
        <v>225000</v>
      </c>
      <c r="I1302" s="10">
        <v>56250</v>
      </c>
      <c r="J1302" s="15">
        <f t="shared" si="20"/>
        <v>259452250</v>
      </c>
    </row>
    <row r="1303" spans="1:10">
      <c r="A1303" s="4" t="s">
        <v>1103</v>
      </c>
      <c r="B1303" s="4">
        <v>1128299</v>
      </c>
      <c r="C1303" s="5">
        <v>44264</v>
      </c>
      <c r="D1303" s="4" t="s">
        <v>283</v>
      </c>
      <c r="E1303" s="12" t="s">
        <v>1087</v>
      </c>
      <c r="F1303" s="13">
        <v>550</v>
      </c>
      <c r="G1303">
        <v>350</v>
      </c>
      <c r="H1303">
        <v>192500</v>
      </c>
      <c r="I1303" s="10">
        <v>38500</v>
      </c>
      <c r="J1303" s="15">
        <f t="shared" si="20"/>
        <v>259452250</v>
      </c>
    </row>
    <row r="1304" spans="1:10">
      <c r="A1304" s="4" t="s">
        <v>1103</v>
      </c>
      <c r="B1304" s="4">
        <v>1128299</v>
      </c>
      <c r="C1304" s="5">
        <v>44264</v>
      </c>
      <c r="D1304" s="4" t="s">
        <v>283</v>
      </c>
      <c r="E1304" s="12" t="s">
        <v>1087</v>
      </c>
      <c r="F1304" s="13">
        <v>600</v>
      </c>
      <c r="G1304">
        <v>375</v>
      </c>
      <c r="H1304">
        <v>225000</v>
      </c>
      <c r="I1304" s="10">
        <v>56250</v>
      </c>
      <c r="J1304" s="15">
        <f t="shared" si="20"/>
        <v>259452250</v>
      </c>
    </row>
    <row r="1305" spans="1:10">
      <c r="A1305" s="4" t="s">
        <v>1103</v>
      </c>
      <c r="B1305" s="4">
        <v>1128299</v>
      </c>
      <c r="C1305" s="5">
        <v>44264</v>
      </c>
      <c r="D1305" s="4" t="s">
        <v>283</v>
      </c>
      <c r="E1305" s="12" t="s">
        <v>1087</v>
      </c>
      <c r="F1305" s="13">
        <v>550</v>
      </c>
      <c r="G1305">
        <v>275</v>
      </c>
      <c r="H1305">
        <v>151250</v>
      </c>
      <c r="I1305" s="10">
        <v>37812.5</v>
      </c>
      <c r="J1305" s="15">
        <f t="shared" si="20"/>
        <v>259452250</v>
      </c>
    </row>
    <row r="1306" spans="1:10">
      <c r="A1306" s="4" t="s">
        <v>1103</v>
      </c>
      <c r="B1306" s="4">
        <v>1128299</v>
      </c>
      <c r="C1306" s="5">
        <v>44264</v>
      </c>
      <c r="D1306" s="4" t="s">
        <v>283</v>
      </c>
      <c r="E1306" s="12" t="s">
        <v>1086</v>
      </c>
      <c r="F1306" s="13">
        <v>600</v>
      </c>
      <c r="G1306">
        <v>125</v>
      </c>
      <c r="H1306">
        <v>75000</v>
      </c>
      <c r="I1306" s="10">
        <v>11250</v>
      </c>
      <c r="J1306" s="15">
        <f t="shared" si="20"/>
        <v>259452250</v>
      </c>
    </row>
    <row r="1307" spans="1:10">
      <c r="A1307" s="4" t="s">
        <v>1103</v>
      </c>
      <c r="B1307" s="4">
        <v>1128299</v>
      </c>
      <c r="C1307" s="5">
        <v>44264</v>
      </c>
      <c r="D1307" s="4" t="s">
        <v>283</v>
      </c>
      <c r="E1307" s="12" t="s">
        <v>1086</v>
      </c>
      <c r="F1307" s="13">
        <v>550</v>
      </c>
      <c r="G1307">
        <v>325</v>
      </c>
      <c r="H1307">
        <v>178750</v>
      </c>
      <c r="I1307" s="10">
        <v>71500</v>
      </c>
      <c r="J1307" s="15">
        <f t="shared" si="20"/>
        <v>259452250</v>
      </c>
    </row>
    <row r="1308" spans="1:10">
      <c r="A1308" s="4" t="s">
        <v>1103</v>
      </c>
      <c r="B1308" s="4">
        <v>1128299</v>
      </c>
      <c r="C1308" s="5">
        <v>44296</v>
      </c>
      <c r="D1308" s="4" t="s">
        <v>283</v>
      </c>
      <c r="E1308" s="12" t="s">
        <v>1086</v>
      </c>
      <c r="F1308" s="13">
        <v>600</v>
      </c>
      <c r="G1308">
        <v>500</v>
      </c>
      <c r="H1308">
        <v>300000</v>
      </c>
      <c r="I1308" s="10">
        <v>75000</v>
      </c>
      <c r="J1308" s="15">
        <f t="shared" si="20"/>
        <v>259452250</v>
      </c>
    </row>
    <row r="1309" spans="1:10">
      <c r="A1309" s="4" t="s">
        <v>1103</v>
      </c>
      <c r="B1309" s="4">
        <v>1128299</v>
      </c>
      <c r="C1309" s="5">
        <v>44296</v>
      </c>
      <c r="D1309" s="4" t="s">
        <v>283</v>
      </c>
      <c r="E1309" s="12" t="s">
        <v>1086</v>
      </c>
      <c r="F1309" s="13">
        <v>650</v>
      </c>
      <c r="G1309">
        <v>300</v>
      </c>
      <c r="H1309">
        <v>195000</v>
      </c>
      <c r="I1309" s="10">
        <v>39000</v>
      </c>
      <c r="J1309" s="15">
        <f t="shared" si="20"/>
        <v>259452250</v>
      </c>
    </row>
    <row r="1310" spans="1:10">
      <c r="A1310" s="4" t="s">
        <v>1103</v>
      </c>
      <c r="B1310" s="4">
        <v>1128299</v>
      </c>
      <c r="C1310" s="5">
        <v>44296</v>
      </c>
      <c r="D1310" s="4" t="s">
        <v>283</v>
      </c>
      <c r="E1310" s="12" t="s">
        <v>1087</v>
      </c>
      <c r="F1310" s="13">
        <v>650</v>
      </c>
      <c r="G1310">
        <v>350</v>
      </c>
      <c r="H1310">
        <v>227500</v>
      </c>
      <c r="I1310" s="10">
        <v>56875</v>
      </c>
      <c r="J1310" s="15">
        <f t="shared" si="20"/>
        <v>259452250</v>
      </c>
    </row>
    <row r="1311" spans="1:10">
      <c r="A1311" s="4" t="s">
        <v>1103</v>
      </c>
      <c r="B1311" s="4">
        <v>1128299</v>
      </c>
      <c r="C1311" s="5">
        <v>44296</v>
      </c>
      <c r="D1311" s="4" t="s">
        <v>283</v>
      </c>
      <c r="E1311" s="12" t="s">
        <v>1087</v>
      </c>
      <c r="F1311" s="13">
        <v>500</v>
      </c>
      <c r="G1311">
        <v>250</v>
      </c>
      <c r="H1311">
        <v>125000</v>
      </c>
      <c r="I1311" s="10">
        <v>31250</v>
      </c>
      <c r="J1311" s="15">
        <f t="shared" si="20"/>
        <v>259452250</v>
      </c>
    </row>
    <row r="1312" spans="1:10">
      <c r="A1312" s="4" t="s">
        <v>1103</v>
      </c>
      <c r="B1312" s="4">
        <v>1128299</v>
      </c>
      <c r="C1312" s="5">
        <v>44296</v>
      </c>
      <c r="D1312" s="4" t="s">
        <v>283</v>
      </c>
      <c r="E1312" s="12" t="s">
        <v>1087</v>
      </c>
      <c r="F1312" s="13">
        <v>550</v>
      </c>
      <c r="G1312">
        <v>150</v>
      </c>
      <c r="H1312">
        <v>82500</v>
      </c>
      <c r="I1312" s="10">
        <v>12375</v>
      </c>
      <c r="J1312" s="15">
        <f t="shared" si="20"/>
        <v>259452250</v>
      </c>
    </row>
    <row r="1313" spans="1:10">
      <c r="A1313" s="4" t="s">
        <v>1103</v>
      </c>
      <c r="B1313" s="4">
        <v>1128299</v>
      </c>
      <c r="C1313" s="5">
        <v>44296</v>
      </c>
      <c r="D1313" s="4" t="s">
        <v>283</v>
      </c>
      <c r="E1313" s="12" t="s">
        <v>1087</v>
      </c>
      <c r="F1313" s="13">
        <v>700</v>
      </c>
      <c r="G1313">
        <v>325</v>
      </c>
      <c r="H1313">
        <v>227500</v>
      </c>
      <c r="I1313" s="10">
        <v>91000</v>
      </c>
      <c r="J1313" s="15">
        <f t="shared" si="20"/>
        <v>259452250</v>
      </c>
    </row>
    <row r="1314" spans="1:10">
      <c r="A1314" s="4" t="s">
        <v>1103</v>
      </c>
      <c r="B1314" s="4">
        <v>1128299</v>
      </c>
      <c r="C1314" s="5">
        <v>44327</v>
      </c>
      <c r="D1314" s="4" t="s">
        <v>283</v>
      </c>
      <c r="E1314" s="12" t="s">
        <v>1087</v>
      </c>
      <c r="F1314" s="13">
        <v>550</v>
      </c>
      <c r="G1314">
        <v>525</v>
      </c>
      <c r="H1314">
        <v>288750</v>
      </c>
      <c r="I1314" s="10">
        <v>72187.5</v>
      </c>
      <c r="J1314" s="15">
        <f t="shared" si="20"/>
        <v>259452250</v>
      </c>
    </row>
    <row r="1315" spans="1:10">
      <c r="A1315" s="4" t="s">
        <v>1103</v>
      </c>
      <c r="B1315" s="4">
        <v>1128299</v>
      </c>
      <c r="C1315" s="5">
        <v>44327</v>
      </c>
      <c r="D1315" s="4" t="s">
        <v>283</v>
      </c>
      <c r="E1315" s="12" t="s">
        <v>1086</v>
      </c>
      <c r="F1315" s="13">
        <v>600</v>
      </c>
      <c r="G1315">
        <v>375</v>
      </c>
      <c r="H1315">
        <v>225000</v>
      </c>
      <c r="I1315" s="10">
        <v>45000</v>
      </c>
      <c r="J1315" s="15">
        <f t="shared" si="20"/>
        <v>259452250</v>
      </c>
    </row>
    <row r="1316" spans="1:10">
      <c r="A1316" s="4" t="s">
        <v>1103</v>
      </c>
      <c r="B1316" s="4">
        <v>1128299</v>
      </c>
      <c r="C1316" s="5">
        <v>44327</v>
      </c>
      <c r="D1316" s="4" t="s">
        <v>283</v>
      </c>
      <c r="E1316" s="12" t="s">
        <v>1087</v>
      </c>
      <c r="F1316" s="13">
        <v>600</v>
      </c>
      <c r="G1316">
        <v>375</v>
      </c>
      <c r="H1316">
        <v>225000</v>
      </c>
      <c r="I1316" s="10">
        <v>56250</v>
      </c>
      <c r="J1316" s="15">
        <f t="shared" si="20"/>
        <v>259452250</v>
      </c>
    </row>
    <row r="1317" spans="1:10">
      <c r="A1317" s="4" t="s">
        <v>1103</v>
      </c>
      <c r="B1317" s="4">
        <v>1128299</v>
      </c>
      <c r="C1317" s="5">
        <v>44327</v>
      </c>
      <c r="D1317" s="4" t="s">
        <v>283</v>
      </c>
      <c r="E1317" s="12" t="s">
        <v>1086</v>
      </c>
      <c r="F1317" s="13">
        <v>550</v>
      </c>
      <c r="G1317">
        <v>275</v>
      </c>
      <c r="H1317">
        <v>151250</v>
      </c>
      <c r="I1317" s="10">
        <v>37812.5</v>
      </c>
      <c r="J1317" s="15">
        <f t="shared" si="20"/>
        <v>259452250</v>
      </c>
    </row>
    <row r="1318" spans="1:10">
      <c r="A1318" s="4" t="s">
        <v>1103</v>
      </c>
      <c r="B1318" s="4">
        <v>1128299</v>
      </c>
      <c r="C1318" s="5">
        <v>44327</v>
      </c>
      <c r="D1318" s="4" t="s">
        <v>283</v>
      </c>
      <c r="E1318" s="12" t="s">
        <v>1087</v>
      </c>
      <c r="F1318" s="13">
        <v>600</v>
      </c>
      <c r="G1318">
        <v>175</v>
      </c>
      <c r="H1318">
        <v>105000</v>
      </c>
      <c r="I1318" s="10">
        <v>15750</v>
      </c>
      <c r="J1318" s="15">
        <f t="shared" si="20"/>
        <v>259452250</v>
      </c>
    </row>
    <row r="1319" spans="1:10">
      <c r="A1319" s="4" t="s">
        <v>1103</v>
      </c>
      <c r="B1319" s="4">
        <v>1128299</v>
      </c>
      <c r="C1319" s="5">
        <v>44327</v>
      </c>
      <c r="D1319" s="4" t="s">
        <v>283</v>
      </c>
      <c r="E1319" s="12" t="s">
        <v>1086</v>
      </c>
      <c r="F1319" s="13">
        <v>750</v>
      </c>
      <c r="G1319">
        <v>475</v>
      </c>
      <c r="H1319">
        <v>356250</v>
      </c>
      <c r="I1319" s="10">
        <v>142500</v>
      </c>
      <c r="J1319" s="15">
        <f t="shared" si="20"/>
        <v>259452250</v>
      </c>
    </row>
    <row r="1320" spans="1:10">
      <c r="A1320" s="4" t="s">
        <v>1103</v>
      </c>
      <c r="B1320" s="4">
        <v>1128299</v>
      </c>
      <c r="C1320" s="5">
        <v>44357</v>
      </c>
      <c r="D1320" s="4" t="s">
        <v>283</v>
      </c>
      <c r="E1320" s="12" t="s">
        <v>1087</v>
      </c>
      <c r="F1320" s="13">
        <v>700</v>
      </c>
      <c r="G1320">
        <v>725</v>
      </c>
      <c r="H1320">
        <v>507500</v>
      </c>
      <c r="I1320" s="10">
        <v>126875</v>
      </c>
      <c r="J1320" s="15">
        <f t="shared" si="20"/>
        <v>259452250</v>
      </c>
    </row>
    <row r="1321" spans="1:10">
      <c r="A1321" s="4" t="s">
        <v>1103</v>
      </c>
      <c r="B1321" s="4">
        <v>1128299</v>
      </c>
      <c r="C1321" s="5">
        <v>44357</v>
      </c>
      <c r="D1321" s="4" t="s">
        <v>283</v>
      </c>
      <c r="E1321" s="12" t="s">
        <v>1089</v>
      </c>
      <c r="F1321" s="13">
        <v>750</v>
      </c>
      <c r="G1321">
        <v>600</v>
      </c>
      <c r="H1321">
        <v>450000</v>
      </c>
      <c r="I1321" s="10">
        <v>90000</v>
      </c>
      <c r="J1321" s="15">
        <f t="shared" si="20"/>
        <v>259452250</v>
      </c>
    </row>
    <row r="1322" spans="1:10">
      <c r="A1322" s="4" t="s">
        <v>1103</v>
      </c>
      <c r="B1322" s="4">
        <v>1128299</v>
      </c>
      <c r="C1322" s="5">
        <v>44357</v>
      </c>
      <c r="D1322" s="4" t="s">
        <v>283</v>
      </c>
      <c r="E1322" s="12" t="s">
        <v>1087</v>
      </c>
      <c r="F1322" s="13">
        <v>750</v>
      </c>
      <c r="G1322">
        <v>600</v>
      </c>
      <c r="H1322">
        <v>450000</v>
      </c>
      <c r="I1322" s="10">
        <v>112500</v>
      </c>
      <c r="J1322" s="15">
        <f t="shared" si="20"/>
        <v>259452250</v>
      </c>
    </row>
    <row r="1323" spans="1:10">
      <c r="A1323" s="4" t="s">
        <v>1103</v>
      </c>
      <c r="B1323" s="4">
        <v>1128299</v>
      </c>
      <c r="C1323" s="5">
        <v>44357</v>
      </c>
      <c r="D1323" s="4" t="s">
        <v>283</v>
      </c>
      <c r="E1323" s="12" t="s">
        <v>1088</v>
      </c>
      <c r="F1323" s="13">
        <v>750</v>
      </c>
      <c r="G1323">
        <v>475</v>
      </c>
      <c r="H1323">
        <v>356250</v>
      </c>
      <c r="I1323" s="10">
        <v>89062.5</v>
      </c>
      <c r="J1323" s="15">
        <f t="shared" si="20"/>
        <v>259452250</v>
      </c>
    </row>
    <row r="1324" spans="1:10">
      <c r="A1324" s="4" t="s">
        <v>1103</v>
      </c>
      <c r="B1324" s="4">
        <v>1128299</v>
      </c>
      <c r="C1324" s="5">
        <v>44357</v>
      </c>
      <c r="D1324" s="4" t="s">
        <v>283</v>
      </c>
      <c r="E1324" s="12" t="s">
        <v>1088</v>
      </c>
      <c r="F1324" s="13">
        <v>850</v>
      </c>
      <c r="G1324">
        <v>350</v>
      </c>
      <c r="H1324">
        <v>297500</v>
      </c>
      <c r="I1324" s="10">
        <v>44625</v>
      </c>
      <c r="J1324" s="15">
        <f t="shared" si="20"/>
        <v>259452250</v>
      </c>
    </row>
    <row r="1325" spans="1:10">
      <c r="A1325" s="4" t="s">
        <v>1103</v>
      </c>
      <c r="B1325" s="4">
        <v>1128299</v>
      </c>
      <c r="C1325" s="5">
        <v>44357</v>
      </c>
      <c r="D1325" s="4" t="s">
        <v>283</v>
      </c>
      <c r="E1325" s="12" t="s">
        <v>1086</v>
      </c>
      <c r="F1325" s="13">
        <v>1000</v>
      </c>
      <c r="G1325">
        <v>650</v>
      </c>
      <c r="H1325">
        <v>650000</v>
      </c>
      <c r="I1325" s="10">
        <v>260000</v>
      </c>
      <c r="J1325" s="15">
        <f t="shared" si="20"/>
        <v>259452250</v>
      </c>
    </row>
    <row r="1326" spans="1:10">
      <c r="A1326" s="4" t="s">
        <v>1103</v>
      </c>
      <c r="B1326" s="4">
        <v>1128299</v>
      </c>
      <c r="C1326" s="5">
        <v>44386</v>
      </c>
      <c r="D1326" s="4" t="s">
        <v>283</v>
      </c>
      <c r="E1326" s="12" t="s">
        <v>1086</v>
      </c>
      <c r="F1326" s="13">
        <v>800</v>
      </c>
      <c r="G1326">
        <v>800</v>
      </c>
      <c r="H1326">
        <v>640000</v>
      </c>
      <c r="I1326" s="10">
        <v>160000</v>
      </c>
      <c r="J1326" s="15">
        <f t="shared" si="20"/>
        <v>259452250</v>
      </c>
    </row>
    <row r="1327" spans="1:10">
      <c r="A1327" s="4" t="s">
        <v>1103</v>
      </c>
      <c r="B1327" s="4">
        <v>1128299</v>
      </c>
      <c r="C1327" s="5">
        <v>44386</v>
      </c>
      <c r="D1327" s="4" t="s">
        <v>283</v>
      </c>
      <c r="E1327" s="12" t="s">
        <v>1088</v>
      </c>
      <c r="F1327" s="13">
        <v>850</v>
      </c>
      <c r="G1327">
        <v>650</v>
      </c>
      <c r="H1327">
        <v>552500</v>
      </c>
      <c r="I1327" s="10">
        <v>110500</v>
      </c>
      <c r="J1327" s="15">
        <f t="shared" si="20"/>
        <v>259452250</v>
      </c>
    </row>
    <row r="1328" spans="1:10">
      <c r="A1328" s="4" t="s">
        <v>1103</v>
      </c>
      <c r="B1328" s="4">
        <v>1128299</v>
      </c>
      <c r="C1328" s="5">
        <v>44386</v>
      </c>
      <c r="D1328" s="4" t="s">
        <v>283</v>
      </c>
      <c r="E1328" s="12" t="s">
        <v>1086</v>
      </c>
      <c r="F1328" s="13">
        <v>850</v>
      </c>
      <c r="G1328">
        <v>600</v>
      </c>
      <c r="H1328">
        <v>510000</v>
      </c>
      <c r="I1328" s="10">
        <v>127500</v>
      </c>
      <c r="J1328" s="15">
        <f t="shared" si="20"/>
        <v>259452250</v>
      </c>
    </row>
    <row r="1329" spans="1:10">
      <c r="A1329" s="4" t="s">
        <v>1103</v>
      </c>
      <c r="B1329" s="4">
        <v>1128299</v>
      </c>
      <c r="C1329" s="5">
        <v>44386</v>
      </c>
      <c r="D1329" s="4" t="s">
        <v>283</v>
      </c>
      <c r="E1329" s="12" t="s">
        <v>1086</v>
      </c>
      <c r="F1329" s="13">
        <v>800</v>
      </c>
      <c r="G1329">
        <v>500</v>
      </c>
      <c r="H1329">
        <v>400000</v>
      </c>
      <c r="I1329" s="10">
        <v>100000</v>
      </c>
      <c r="J1329" s="15">
        <f t="shared" si="20"/>
        <v>259452250</v>
      </c>
    </row>
    <row r="1330" spans="1:10">
      <c r="A1330" s="4" t="s">
        <v>1103</v>
      </c>
      <c r="B1330" s="4">
        <v>1128299</v>
      </c>
      <c r="C1330" s="5">
        <v>44386</v>
      </c>
      <c r="D1330" s="4" t="s">
        <v>283</v>
      </c>
      <c r="E1330" s="12" t="s">
        <v>1087</v>
      </c>
      <c r="F1330" s="13">
        <v>850</v>
      </c>
      <c r="G1330">
        <v>550</v>
      </c>
      <c r="H1330">
        <v>467500</v>
      </c>
      <c r="I1330" s="10">
        <v>70125</v>
      </c>
      <c r="J1330" s="15">
        <f t="shared" si="20"/>
        <v>259452250</v>
      </c>
    </row>
    <row r="1331" spans="1:10">
      <c r="A1331" s="4" t="s">
        <v>1103</v>
      </c>
      <c r="B1331" s="4">
        <v>1128299</v>
      </c>
      <c r="C1331" s="5">
        <v>44386</v>
      </c>
      <c r="D1331" s="4" t="s">
        <v>283</v>
      </c>
      <c r="E1331" s="12" t="s">
        <v>1087</v>
      </c>
      <c r="F1331" s="13">
        <v>1000</v>
      </c>
      <c r="G1331">
        <v>550</v>
      </c>
      <c r="H1331">
        <v>550000</v>
      </c>
      <c r="I1331" s="10">
        <v>220000</v>
      </c>
      <c r="J1331" s="15">
        <f t="shared" si="20"/>
        <v>259452250</v>
      </c>
    </row>
    <row r="1332" spans="1:10">
      <c r="A1332" s="4" t="s">
        <v>1103</v>
      </c>
      <c r="B1332" s="4">
        <v>1128299</v>
      </c>
      <c r="C1332" s="5">
        <v>44418</v>
      </c>
      <c r="D1332" s="4" t="s">
        <v>283</v>
      </c>
      <c r="E1332" s="12" t="s">
        <v>1086</v>
      </c>
      <c r="F1332" s="13">
        <v>850</v>
      </c>
      <c r="G1332">
        <v>750</v>
      </c>
      <c r="H1332">
        <v>637500</v>
      </c>
      <c r="I1332" s="10">
        <v>159375</v>
      </c>
      <c r="J1332" s="15">
        <f t="shared" si="20"/>
        <v>259452250</v>
      </c>
    </row>
    <row r="1333" spans="1:10">
      <c r="A1333" s="4" t="s">
        <v>1103</v>
      </c>
      <c r="B1333" s="4">
        <v>1128299</v>
      </c>
      <c r="C1333" s="5">
        <v>44418</v>
      </c>
      <c r="D1333" s="4" t="s">
        <v>283</v>
      </c>
      <c r="E1333" s="12" t="s">
        <v>1087</v>
      </c>
      <c r="F1333" s="13">
        <v>750</v>
      </c>
      <c r="G1333">
        <v>725</v>
      </c>
      <c r="H1333">
        <v>543750</v>
      </c>
      <c r="I1333" s="10">
        <v>108750</v>
      </c>
      <c r="J1333" s="15">
        <f t="shared" si="20"/>
        <v>259452250</v>
      </c>
    </row>
    <row r="1334" spans="1:10">
      <c r="A1334" s="4" t="s">
        <v>1103</v>
      </c>
      <c r="B1334" s="4">
        <v>1128299</v>
      </c>
      <c r="C1334" s="5">
        <v>44418</v>
      </c>
      <c r="D1334" s="4" t="s">
        <v>283</v>
      </c>
      <c r="E1334" s="12" t="s">
        <v>1086</v>
      </c>
      <c r="F1334" s="13">
        <v>700</v>
      </c>
      <c r="G1334">
        <v>600</v>
      </c>
      <c r="H1334">
        <v>420000</v>
      </c>
      <c r="I1334" s="10">
        <v>105000</v>
      </c>
      <c r="J1334" s="15">
        <f t="shared" si="20"/>
        <v>259452250</v>
      </c>
    </row>
    <row r="1335" spans="1:10">
      <c r="A1335" s="4" t="s">
        <v>1103</v>
      </c>
      <c r="B1335" s="4">
        <v>1128299</v>
      </c>
      <c r="C1335" s="5">
        <v>44418</v>
      </c>
      <c r="D1335" s="4" t="s">
        <v>283</v>
      </c>
      <c r="E1335" s="12" t="s">
        <v>1087</v>
      </c>
      <c r="F1335" s="13">
        <v>700</v>
      </c>
      <c r="G1335">
        <v>525</v>
      </c>
      <c r="H1335">
        <v>367500</v>
      </c>
      <c r="I1335" s="10">
        <v>91875</v>
      </c>
      <c r="J1335" s="15">
        <f t="shared" si="20"/>
        <v>259452250</v>
      </c>
    </row>
    <row r="1336" spans="1:10">
      <c r="A1336" s="4" t="s">
        <v>1104</v>
      </c>
      <c r="B1336" s="4">
        <v>1128299</v>
      </c>
      <c r="C1336" s="5">
        <v>44418</v>
      </c>
      <c r="D1336" s="4" t="s">
        <v>283</v>
      </c>
      <c r="E1336" s="12" t="s">
        <v>1087</v>
      </c>
      <c r="F1336" s="13">
        <v>700</v>
      </c>
      <c r="G1336">
        <v>525</v>
      </c>
      <c r="H1336">
        <v>367500</v>
      </c>
      <c r="I1336" s="10">
        <v>55125</v>
      </c>
      <c r="J1336" s="15">
        <f t="shared" si="20"/>
        <v>259452250</v>
      </c>
    </row>
    <row r="1337" spans="1:10">
      <c r="A1337" s="4" t="s">
        <v>1104</v>
      </c>
      <c r="B1337" s="4">
        <v>1128299</v>
      </c>
      <c r="C1337" s="5">
        <v>44418</v>
      </c>
      <c r="D1337" s="4" t="s">
        <v>283</v>
      </c>
      <c r="E1337" s="12" t="s">
        <v>1087</v>
      </c>
      <c r="F1337" s="13">
        <v>750</v>
      </c>
      <c r="G1337">
        <v>350</v>
      </c>
      <c r="H1337">
        <v>262500</v>
      </c>
      <c r="I1337" s="10">
        <v>105000</v>
      </c>
      <c r="J1337" s="15">
        <f t="shared" si="20"/>
        <v>259452250</v>
      </c>
    </row>
    <row r="1338" spans="1:10">
      <c r="A1338" s="4" t="s">
        <v>1104</v>
      </c>
      <c r="B1338" s="4">
        <v>1128299</v>
      </c>
      <c r="C1338" s="5">
        <v>44450</v>
      </c>
      <c r="D1338" s="4" t="s">
        <v>283</v>
      </c>
      <c r="E1338" s="12" t="s">
        <v>1087</v>
      </c>
      <c r="F1338" s="13">
        <v>650</v>
      </c>
      <c r="G1338">
        <v>550</v>
      </c>
      <c r="H1338">
        <v>357500</v>
      </c>
      <c r="I1338" s="10">
        <v>89375</v>
      </c>
      <c r="J1338" s="15">
        <f t="shared" si="20"/>
        <v>259452250</v>
      </c>
    </row>
    <row r="1339" spans="1:10">
      <c r="A1339" s="4" t="s">
        <v>1104</v>
      </c>
      <c r="B1339" s="4">
        <v>1128299</v>
      </c>
      <c r="C1339" s="5">
        <v>44450</v>
      </c>
      <c r="D1339" s="4" t="s">
        <v>283</v>
      </c>
      <c r="E1339" s="12" t="s">
        <v>1087</v>
      </c>
      <c r="F1339" s="13">
        <v>700</v>
      </c>
      <c r="G1339">
        <v>550</v>
      </c>
      <c r="H1339">
        <v>385000</v>
      </c>
      <c r="I1339" s="10">
        <v>77000</v>
      </c>
      <c r="J1339" s="15">
        <f t="shared" si="20"/>
        <v>259452250</v>
      </c>
    </row>
    <row r="1340" spans="1:10">
      <c r="A1340" s="4" t="s">
        <v>1104</v>
      </c>
      <c r="B1340" s="4">
        <v>1128299</v>
      </c>
      <c r="C1340" s="5">
        <v>44450</v>
      </c>
      <c r="D1340" s="4" t="s">
        <v>283</v>
      </c>
      <c r="E1340" s="12" t="s">
        <v>1086</v>
      </c>
      <c r="F1340" s="13">
        <v>650</v>
      </c>
      <c r="G1340">
        <v>375</v>
      </c>
      <c r="H1340">
        <v>243750</v>
      </c>
      <c r="I1340" s="10">
        <v>60937.5</v>
      </c>
      <c r="J1340" s="15">
        <f t="shared" si="20"/>
        <v>259452250</v>
      </c>
    </row>
    <row r="1341" spans="1:10">
      <c r="A1341" s="4" t="s">
        <v>1104</v>
      </c>
      <c r="B1341" s="4">
        <v>1128299</v>
      </c>
      <c r="C1341" s="5">
        <v>44450</v>
      </c>
      <c r="D1341" s="4" t="s">
        <v>283</v>
      </c>
      <c r="E1341" s="12" t="s">
        <v>1086</v>
      </c>
      <c r="F1341" s="13">
        <v>650</v>
      </c>
      <c r="G1341">
        <v>325</v>
      </c>
      <c r="H1341">
        <v>211250</v>
      </c>
      <c r="I1341" s="10">
        <v>52812.5</v>
      </c>
      <c r="J1341" s="15">
        <f t="shared" si="20"/>
        <v>259452250</v>
      </c>
    </row>
    <row r="1342" spans="1:10">
      <c r="A1342" s="4" t="s">
        <v>1104</v>
      </c>
      <c r="B1342" s="4">
        <v>1128299</v>
      </c>
      <c r="C1342" s="5">
        <v>44450</v>
      </c>
      <c r="D1342" s="4" t="s">
        <v>283</v>
      </c>
      <c r="E1342" s="12" t="s">
        <v>1087</v>
      </c>
      <c r="F1342" s="13">
        <v>750</v>
      </c>
      <c r="G1342">
        <v>350</v>
      </c>
      <c r="H1342">
        <v>262500</v>
      </c>
      <c r="I1342" s="10">
        <v>39375</v>
      </c>
      <c r="J1342" s="15">
        <f t="shared" si="20"/>
        <v>259452250</v>
      </c>
    </row>
    <row r="1343" spans="1:10">
      <c r="A1343" s="4" t="s">
        <v>1104</v>
      </c>
      <c r="B1343" s="4">
        <v>1128299</v>
      </c>
      <c r="C1343" s="5">
        <v>44450</v>
      </c>
      <c r="D1343" s="4" t="s">
        <v>283</v>
      </c>
      <c r="E1343" s="12" t="s">
        <v>1087</v>
      </c>
      <c r="F1343" s="13">
        <v>600</v>
      </c>
      <c r="G1343">
        <v>375</v>
      </c>
      <c r="H1343">
        <v>225000</v>
      </c>
      <c r="I1343" s="10">
        <v>90000</v>
      </c>
      <c r="J1343" s="15">
        <f t="shared" si="20"/>
        <v>259452250</v>
      </c>
    </row>
    <row r="1344" spans="1:10">
      <c r="A1344" s="4" t="s">
        <v>1104</v>
      </c>
      <c r="B1344" s="4">
        <v>1128299</v>
      </c>
      <c r="C1344" s="5">
        <v>44479</v>
      </c>
      <c r="D1344" s="4" t="s">
        <v>283</v>
      </c>
      <c r="E1344" s="12" t="s">
        <v>1087</v>
      </c>
      <c r="F1344" s="13">
        <v>550</v>
      </c>
      <c r="G1344">
        <v>475</v>
      </c>
      <c r="H1344">
        <v>261250</v>
      </c>
      <c r="I1344" s="10">
        <v>65312.5</v>
      </c>
      <c r="J1344" s="15">
        <f t="shared" si="20"/>
        <v>259452250</v>
      </c>
    </row>
    <row r="1345" spans="1:10">
      <c r="A1345" s="4" t="s">
        <v>1104</v>
      </c>
      <c r="B1345" s="4">
        <v>1128299</v>
      </c>
      <c r="C1345" s="5">
        <v>44479</v>
      </c>
      <c r="D1345" s="4" t="s">
        <v>283</v>
      </c>
      <c r="E1345" s="12" t="s">
        <v>1086</v>
      </c>
      <c r="F1345" s="13">
        <v>650</v>
      </c>
      <c r="G1345">
        <v>475</v>
      </c>
      <c r="H1345">
        <v>308750</v>
      </c>
      <c r="I1345" s="10">
        <v>61750</v>
      </c>
      <c r="J1345" s="15">
        <f t="shared" si="20"/>
        <v>259452250</v>
      </c>
    </row>
    <row r="1346" spans="1:10">
      <c r="A1346" s="4" t="s">
        <v>1104</v>
      </c>
      <c r="B1346" s="4">
        <v>1128299</v>
      </c>
      <c r="C1346" s="5">
        <v>44479</v>
      </c>
      <c r="D1346" s="4" t="s">
        <v>283</v>
      </c>
      <c r="E1346" s="12" t="s">
        <v>1087</v>
      </c>
      <c r="F1346" s="13">
        <v>600</v>
      </c>
      <c r="G1346">
        <v>300</v>
      </c>
      <c r="H1346">
        <v>180000</v>
      </c>
      <c r="I1346" s="10">
        <v>45000</v>
      </c>
      <c r="J1346" s="15">
        <f t="shared" si="20"/>
        <v>259452250</v>
      </c>
    </row>
    <row r="1347" spans="1:10">
      <c r="A1347" s="4" t="s">
        <v>1104</v>
      </c>
      <c r="B1347" s="4">
        <v>1128299</v>
      </c>
      <c r="C1347" s="5">
        <v>44479</v>
      </c>
      <c r="D1347" s="4" t="s">
        <v>283</v>
      </c>
      <c r="E1347" s="12" t="s">
        <v>1086</v>
      </c>
      <c r="F1347" s="13">
        <v>550</v>
      </c>
      <c r="G1347">
        <v>275</v>
      </c>
      <c r="H1347">
        <v>151250</v>
      </c>
      <c r="I1347" s="10">
        <v>37812.5</v>
      </c>
      <c r="J1347" s="15">
        <f t="shared" si="20"/>
        <v>259452250</v>
      </c>
    </row>
    <row r="1348" spans="1:10">
      <c r="A1348" s="4" t="s">
        <v>1104</v>
      </c>
      <c r="B1348" s="4">
        <v>1128299</v>
      </c>
      <c r="C1348" s="5">
        <v>44479</v>
      </c>
      <c r="D1348" s="4" t="s">
        <v>283</v>
      </c>
      <c r="E1348" s="12" t="s">
        <v>1086</v>
      </c>
      <c r="F1348" s="13">
        <v>650</v>
      </c>
      <c r="G1348">
        <v>250</v>
      </c>
      <c r="H1348">
        <v>162500</v>
      </c>
      <c r="I1348" s="10">
        <v>24375</v>
      </c>
      <c r="J1348" s="15">
        <f t="shared" ref="J1348:J1411" si="21">SUMIFS(H$3:H$2497,D$3:D$2497,D1348)</f>
        <v>259452250</v>
      </c>
    </row>
    <row r="1349" spans="1:10">
      <c r="A1349" s="4" t="s">
        <v>1104</v>
      </c>
      <c r="B1349" s="4">
        <v>1128299</v>
      </c>
      <c r="C1349" s="5">
        <v>44479</v>
      </c>
      <c r="D1349" s="4" t="s">
        <v>283</v>
      </c>
      <c r="E1349" s="12" t="s">
        <v>1087</v>
      </c>
      <c r="F1349" s="13">
        <v>700</v>
      </c>
      <c r="G1349">
        <v>300</v>
      </c>
      <c r="H1349">
        <v>210000</v>
      </c>
      <c r="I1349" s="10">
        <v>84000</v>
      </c>
      <c r="J1349" s="15">
        <f t="shared" si="21"/>
        <v>259452250</v>
      </c>
    </row>
    <row r="1350" spans="1:10">
      <c r="A1350" s="4" t="s">
        <v>1104</v>
      </c>
      <c r="B1350" s="4">
        <v>1128299</v>
      </c>
      <c r="C1350" s="5">
        <v>44510</v>
      </c>
      <c r="D1350" s="4" t="s">
        <v>283</v>
      </c>
      <c r="E1350" s="12" t="s">
        <v>1087</v>
      </c>
      <c r="F1350" s="13">
        <v>550</v>
      </c>
      <c r="G1350">
        <v>525</v>
      </c>
      <c r="H1350">
        <v>288750</v>
      </c>
      <c r="I1350" s="10">
        <v>72187.5</v>
      </c>
      <c r="J1350" s="15">
        <f t="shared" si="21"/>
        <v>259452250</v>
      </c>
    </row>
    <row r="1351" spans="1:10">
      <c r="A1351" s="4" t="s">
        <v>1104</v>
      </c>
      <c r="B1351" s="4">
        <v>1128299</v>
      </c>
      <c r="C1351" s="5">
        <v>44510</v>
      </c>
      <c r="D1351" s="4" t="s">
        <v>283</v>
      </c>
      <c r="E1351" s="12" t="s">
        <v>1086</v>
      </c>
      <c r="F1351" s="13">
        <v>600</v>
      </c>
      <c r="G1351">
        <v>600</v>
      </c>
      <c r="H1351">
        <v>360000</v>
      </c>
      <c r="I1351" s="10">
        <v>72000</v>
      </c>
      <c r="J1351" s="15">
        <f t="shared" si="21"/>
        <v>259452250</v>
      </c>
    </row>
    <row r="1352" spans="1:10">
      <c r="A1352" s="4" t="s">
        <v>1104</v>
      </c>
      <c r="B1352" s="4">
        <v>1128299</v>
      </c>
      <c r="C1352" s="5">
        <v>44510</v>
      </c>
      <c r="D1352" s="4" t="s">
        <v>283</v>
      </c>
      <c r="E1352" s="12" t="s">
        <v>1087</v>
      </c>
      <c r="F1352" s="13">
        <v>550</v>
      </c>
      <c r="G1352">
        <v>425</v>
      </c>
      <c r="H1352">
        <v>233750</v>
      </c>
      <c r="I1352" s="10">
        <v>58437.5</v>
      </c>
      <c r="J1352" s="15">
        <f t="shared" si="21"/>
        <v>259452250</v>
      </c>
    </row>
    <row r="1353" spans="1:10">
      <c r="A1353" s="4" t="s">
        <v>1104</v>
      </c>
      <c r="B1353" s="4">
        <v>1128299</v>
      </c>
      <c r="C1353" s="5">
        <v>44510</v>
      </c>
      <c r="D1353" s="4" t="s">
        <v>283</v>
      </c>
      <c r="E1353" s="12" t="s">
        <v>1087</v>
      </c>
      <c r="F1353" s="13">
        <v>650</v>
      </c>
      <c r="G1353">
        <v>400</v>
      </c>
      <c r="H1353">
        <v>260000</v>
      </c>
      <c r="I1353" s="10">
        <v>65000</v>
      </c>
      <c r="J1353" s="15">
        <f t="shared" si="21"/>
        <v>259452250</v>
      </c>
    </row>
    <row r="1354" spans="1:10">
      <c r="A1354" s="4" t="s">
        <v>1104</v>
      </c>
      <c r="B1354" s="4">
        <v>1128299</v>
      </c>
      <c r="C1354" s="5">
        <v>44510</v>
      </c>
      <c r="D1354" s="4" t="s">
        <v>283</v>
      </c>
      <c r="E1354" s="12" t="s">
        <v>1086</v>
      </c>
      <c r="F1354" s="13">
        <v>850</v>
      </c>
      <c r="G1354">
        <v>375</v>
      </c>
      <c r="H1354">
        <v>318750</v>
      </c>
      <c r="I1354" s="10">
        <v>47812.5</v>
      </c>
      <c r="J1354" s="15">
        <f t="shared" si="21"/>
        <v>259452250</v>
      </c>
    </row>
    <row r="1355" spans="1:10">
      <c r="A1355" s="4" t="s">
        <v>1104</v>
      </c>
      <c r="B1355" s="4">
        <v>1128299</v>
      </c>
      <c r="C1355" s="5">
        <v>44510</v>
      </c>
      <c r="D1355" s="4" t="s">
        <v>283</v>
      </c>
      <c r="E1355" s="12" t="s">
        <v>1087</v>
      </c>
      <c r="F1355" s="13">
        <v>900</v>
      </c>
      <c r="G1355">
        <v>500</v>
      </c>
      <c r="H1355">
        <v>450000</v>
      </c>
      <c r="I1355" s="10">
        <v>180000</v>
      </c>
      <c r="J1355" s="15">
        <f t="shared" si="21"/>
        <v>259452250</v>
      </c>
    </row>
    <row r="1356" spans="1:10">
      <c r="A1356" s="4" t="s">
        <v>1104</v>
      </c>
      <c r="B1356" s="4">
        <v>1128299</v>
      </c>
      <c r="C1356" s="5">
        <v>44539</v>
      </c>
      <c r="D1356" s="4" t="s">
        <v>283</v>
      </c>
      <c r="E1356" s="12" t="s">
        <v>1086</v>
      </c>
      <c r="F1356" s="13">
        <v>750</v>
      </c>
      <c r="G1356">
        <v>700</v>
      </c>
      <c r="H1356">
        <v>525000</v>
      </c>
      <c r="I1356" s="10">
        <v>131250</v>
      </c>
      <c r="J1356" s="15">
        <f t="shared" si="21"/>
        <v>259452250</v>
      </c>
    </row>
    <row r="1357" spans="1:10">
      <c r="A1357" s="4" t="s">
        <v>1104</v>
      </c>
      <c r="B1357" s="4">
        <v>1128299</v>
      </c>
      <c r="C1357" s="5">
        <v>44539</v>
      </c>
      <c r="D1357" s="4" t="s">
        <v>283</v>
      </c>
      <c r="E1357" s="12" t="s">
        <v>1087</v>
      </c>
      <c r="F1357" s="13">
        <v>850</v>
      </c>
      <c r="G1357">
        <v>700</v>
      </c>
      <c r="H1357">
        <v>595000</v>
      </c>
      <c r="I1357" s="10">
        <v>119000</v>
      </c>
      <c r="J1357" s="15">
        <f t="shared" si="21"/>
        <v>259452250</v>
      </c>
    </row>
    <row r="1358" spans="1:10">
      <c r="A1358" s="4" t="s">
        <v>1105</v>
      </c>
      <c r="B1358" s="4">
        <v>1128299</v>
      </c>
      <c r="C1358" s="5">
        <v>44539</v>
      </c>
      <c r="D1358" s="4" t="s">
        <v>283</v>
      </c>
      <c r="E1358" s="12" t="s">
        <v>1087</v>
      </c>
      <c r="F1358" s="13">
        <v>800</v>
      </c>
      <c r="G1358">
        <v>500</v>
      </c>
      <c r="H1358">
        <v>400000</v>
      </c>
      <c r="I1358" s="10">
        <v>100000</v>
      </c>
      <c r="J1358" s="15">
        <f t="shared" si="21"/>
        <v>259452250</v>
      </c>
    </row>
    <row r="1359" spans="1:10">
      <c r="A1359" s="4" t="s">
        <v>1105</v>
      </c>
      <c r="B1359" s="4">
        <v>1128299</v>
      </c>
      <c r="C1359" s="5">
        <v>44539</v>
      </c>
      <c r="D1359" s="4" t="s">
        <v>283</v>
      </c>
      <c r="E1359" s="12" t="s">
        <v>1086</v>
      </c>
      <c r="F1359" s="13">
        <v>800</v>
      </c>
      <c r="G1359">
        <v>500</v>
      </c>
      <c r="H1359">
        <v>400000</v>
      </c>
      <c r="I1359" s="10">
        <v>100000</v>
      </c>
      <c r="J1359" s="15">
        <f t="shared" si="21"/>
        <v>259452250</v>
      </c>
    </row>
    <row r="1360" spans="1:10">
      <c r="A1360" s="4" t="s">
        <v>1105</v>
      </c>
      <c r="B1360" s="4">
        <v>1128299</v>
      </c>
      <c r="C1360" s="5">
        <v>44539</v>
      </c>
      <c r="D1360" s="4" t="s">
        <v>283</v>
      </c>
      <c r="E1360" s="12" t="s">
        <v>1087</v>
      </c>
      <c r="F1360" s="13">
        <v>900</v>
      </c>
      <c r="G1360">
        <v>425</v>
      </c>
      <c r="H1360">
        <v>382500</v>
      </c>
      <c r="I1360" s="10">
        <v>57375</v>
      </c>
      <c r="J1360" s="15">
        <f t="shared" si="21"/>
        <v>259452250</v>
      </c>
    </row>
    <row r="1361" spans="1:10">
      <c r="A1361" s="4" t="s">
        <v>1105</v>
      </c>
      <c r="B1361" s="4">
        <v>1128299</v>
      </c>
      <c r="C1361" s="5">
        <v>44539</v>
      </c>
      <c r="D1361" s="4" t="s">
        <v>283</v>
      </c>
      <c r="E1361" s="12" t="s">
        <v>1087</v>
      </c>
      <c r="F1361" s="13">
        <v>950</v>
      </c>
      <c r="G1361">
        <v>525</v>
      </c>
      <c r="H1361">
        <v>498750</v>
      </c>
      <c r="I1361" s="10">
        <v>199500</v>
      </c>
      <c r="J1361" s="15">
        <f t="shared" si="21"/>
        <v>259452250</v>
      </c>
    </row>
    <row r="1362" spans="1:10">
      <c r="A1362" s="4" t="s">
        <v>1105</v>
      </c>
      <c r="B1362" s="4">
        <v>1128299</v>
      </c>
      <c r="C1362" s="5">
        <v>44213</v>
      </c>
      <c r="D1362" s="4" t="s">
        <v>283</v>
      </c>
      <c r="E1362" s="12" t="s">
        <v>1087</v>
      </c>
      <c r="F1362" s="13">
        <v>400</v>
      </c>
      <c r="G1362">
        <v>425</v>
      </c>
      <c r="H1362">
        <v>170000</v>
      </c>
      <c r="I1362" s="10">
        <v>51000</v>
      </c>
      <c r="J1362" s="15">
        <f t="shared" si="21"/>
        <v>259452250</v>
      </c>
    </row>
    <row r="1363" spans="1:10">
      <c r="A1363" s="4" t="s">
        <v>1105</v>
      </c>
      <c r="B1363" s="4">
        <v>1128299</v>
      </c>
      <c r="C1363" s="5">
        <v>44213</v>
      </c>
      <c r="D1363" s="4" t="s">
        <v>283</v>
      </c>
      <c r="E1363" s="12" t="s">
        <v>1086</v>
      </c>
      <c r="F1363" s="13">
        <v>500</v>
      </c>
      <c r="G1363">
        <v>425</v>
      </c>
      <c r="H1363">
        <v>212500</v>
      </c>
      <c r="I1363" s="10">
        <v>53125</v>
      </c>
      <c r="J1363" s="15">
        <f t="shared" si="21"/>
        <v>259452250</v>
      </c>
    </row>
    <row r="1364" spans="1:10">
      <c r="A1364" s="4" t="s">
        <v>1105</v>
      </c>
      <c r="B1364" s="4">
        <v>1128299</v>
      </c>
      <c r="C1364" s="5">
        <v>44213</v>
      </c>
      <c r="D1364" s="4" t="s">
        <v>283</v>
      </c>
      <c r="E1364" s="12" t="s">
        <v>1087</v>
      </c>
      <c r="F1364" s="13">
        <v>500</v>
      </c>
      <c r="G1364">
        <v>425</v>
      </c>
      <c r="H1364">
        <v>212500</v>
      </c>
      <c r="I1364" s="10">
        <v>63750</v>
      </c>
      <c r="J1364" s="15">
        <f t="shared" si="21"/>
        <v>259452250</v>
      </c>
    </row>
    <row r="1365" spans="1:10">
      <c r="A1365" s="4" t="s">
        <v>1105</v>
      </c>
      <c r="B1365" s="4">
        <v>1128299</v>
      </c>
      <c r="C1365" s="5">
        <v>44213</v>
      </c>
      <c r="D1365" s="4" t="s">
        <v>283</v>
      </c>
      <c r="E1365" s="12" t="s">
        <v>1086</v>
      </c>
      <c r="F1365" s="13">
        <v>500</v>
      </c>
      <c r="G1365">
        <v>275</v>
      </c>
      <c r="H1365">
        <v>137500</v>
      </c>
      <c r="I1365" s="10">
        <v>41250</v>
      </c>
      <c r="J1365" s="15">
        <f t="shared" si="21"/>
        <v>259452250</v>
      </c>
    </row>
    <row r="1366" spans="1:10">
      <c r="A1366" s="4" t="s">
        <v>1105</v>
      </c>
      <c r="B1366" s="4">
        <v>1128299</v>
      </c>
      <c r="C1366" s="5">
        <v>44213</v>
      </c>
      <c r="D1366" s="4" t="s">
        <v>283</v>
      </c>
      <c r="E1366" s="12" t="s">
        <v>1087</v>
      </c>
      <c r="F1366" s="13">
        <v>550</v>
      </c>
      <c r="G1366">
        <v>225</v>
      </c>
      <c r="H1366">
        <v>123750</v>
      </c>
      <c r="I1366" s="10">
        <v>24750</v>
      </c>
      <c r="J1366" s="15">
        <f t="shared" si="21"/>
        <v>259452250</v>
      </c>
    </row>
    <row r="1367" spans="1:10">
      <c r="A1367" s="4" t="s">
        <v>1105</v>
      </c>
      <c r="B1367" s="4">
        <v>1128299</v>
      </c>
      <c r="C1367" s="5">
        <v>44213</v>
      </c>
      <c r="D1367" s="4" t="s">
        <v>283</v>
      </c>
      <c r="E1367" s="12" t="s">
        <v>1086</v>
      </c>
      <c r="F1367" s="13">
        <v>500</v>
      </c>
      <c r="G1367">
        <v>475</v>
      </c>
      <c r="H1367">
        <v>237500</v>
      </c>
      <c r="I1367" s="10">
        <v>106875</v>
      </c>
      <c r="J1367" s="15">
        <f t="shared" si="21"/>
        <v>259452250</v>
      </c>
    </row>
    <row r="1368" spans="1:10">
      <c r="A1368" s="4" t="s">
        <v>1105</v>
      </c>
      <c r="B1368" s="4">
        <v>1128299</v>
      </c>
      <c r="C1368" s="5">
        <v>44244</v>
      </c>
      <c r="D1368" s="4" t="s">
        <v>283</v>
      </c>
      <c r="E1368" s="12" t="s">
        <v>1087</v>
      </c>
      <c r="F1368" s="13">
        <v>400</v>
      </c>
      <c r="G1368">
        <v>525</v>
      </c>
      <c r="H1368">
        <v>210000</v>
      </c>
      <c r="I1368" s="10">
        <v>63000</v>
      </c>
      <c r="J1368" s="15">
        <f t="shared" si="21"/>
        <v>259452250</v>
      </c>
    </row>
    <row r="1369" spans="1:10">
      <c r="A1369" s="4" t="s">
        <v>1105</v>
      </c>
      <c r="B1369" s="4">
        <v>1128299</v>
      </c>
      <c r="C1369" s="5">
        <v>44244</v>
      </c>
      <c r="D1369" s="4" t="s">
        <v>283</v>
      </c>
      <c r="E1369" s="12" t="s">
        <v>1086</v>
      </c>
      <c r="F1369" s="13">
        <v>500</v>
      </c>
      <c r="G1369">
        <v>425</v>
      </c>
      <c r="H1369">
        <v>212500</v>
      </c>
      <c r="I1369" s="10">
        <v>53125</v>
      </c>
      <c r="J1369" s="15">
        <f t="shared" si="21"/>
        <v>259452250</v>
      </c>
    </row>
    <row r="1370" spans="1:10">
      <c r="A1370" s="4" t="s">
        <v>1105</v>
      </c>
      <c r="B1370" s="4">
        <v>1128299</v>
      </c>
      <c r="C1370" s="5">
        <v>44244</v>
      </c>
      <c r="D1370" s="4" t="s">
        <v>283</v>
      </c>
      <c r="E1370" s="12" t="s">
        <v>1087</v>
      </c>
      <c r="F1370" s="13">
        <v>500</v>
      </c>
      <c r="G1370">
        <v>425</v>
      </c>
      <c r="H1370">
        <v>212500</v>
      </c>
      <c r="I1370" s="10">
        <v>63750</v>
      </c>
      <c r="J1370" s="15">
        <f t="shared" si="21"/>
        <v>259452250</v>
      </c>
    </row>
    <row r="1371" spans="1:10">
      <c r="A1371" s="4" t="s">
        <v>1105</v>
      </c>
      <c r="B1371" s="4">
        <v>1128299</v>
      </c>
      <c r="C1371" s="5">
        <v>44244</v>
      </c>
      <c r="D1371" s="4" t="s">
        <v>984</v>
      </c>
      <c r="E1371" s="12" t="s">
        <v>1087</v>
      </c>
      <c r="F1371" s="13">
        <v>500</v>
      </c>
      <c r="G1371">
        <v>275</v>
      </c>
      <c r="H1371">
        <v>137500</v>
      </c>
      <c r="I1371" s="10">
        <v>41250</v>
      </c>
      <c r="J1371" s="15">
        <f t="shared" si="21"/>
        <v>147739000</v>
      </c>
    </row>
    <row r="1372" spans="1:10">
      <c r="A1372" s="4" t="s">
        <v>1105</v>
      </c>
      <c r="B1372" s="4">
        <v>1128299</v>
      </c>
      <c r="C1372" s="5">
        <v>44244</v>
      </c>
      <c r="D1372" s="4" t="s">
        <v>984</v>
      </c>
      <c r="E1372" s="12" t="s">
        <v>1087</v>
      </c>
      <c r="F1372" s="13">
        <v>550</v>
      </c>
      <c r="G1372">
        <v>200</v>
      </c>
      <c r="H1372">
        <v>110000</v>
      </c>
      <c r="I1372" s="10">
        <v>22000</v>
      </c>
      <c r="J1372" s="15">
        <f t="shared" si="21"/>
        <v>147739000</v>
      </c>
    </row>
    <row r="1373" spans="1:10">
      <c r="A1373" s="4" t="s">
        <v>1105</v>
      </c>
      <c r="B1373" s="4">
        <v>1128299</v>
      </c>
      <c r="C1373" s="5">
        <v>44244</v>
      </c>
      <c r="D1373" s="4" t="s">
        <v>984</v>
      </c>
      <c r="E1373" s="12" t="s">
        <v>1087</v>
      </c>
      <c r="F1373" s="13">
        <v>500</v>
      </c>
      <c r="G1373">
        <v>400</v>
      </c>
      <c r="H1373">
        <v>200000</v>
      </c>
      <c r="I1373" s="10">
        <v>90000</v>
      </c>
      <c r="J1373" s="15">
        <f t="shared" si="21"/>
        <v>147739000</v>
      </c>
    </row>
    <row r="1374" spans="1:10">
      <c r="A1374" s="4" t="s">
        <v>1105</v>
      </c>
      <c r="B1374" s="4">
        <v>1128299</v>
      </c>
      <c r="C1374" s="5">
        <v>44271</v>
      </c>
      <c r="D1374" s="4" t="s">
        <v>984</v>
      </c>
      <c r="E1374" s="12" t="s">
        <v>1087</v>
      </c>
      <c r="F1374" s="13">
        <v>500</v>
      </c>
      <c r="G1374">
        <v>550</v>
      </c>
      <c r="H1374">
        <v>275000</v>
      </c>
      <c r="I1374" s="10">
        <v>82500</v>
      </c>
      <c r="J1374" s="15">
        <f t="shared" si="21"/>
        <v>147739000</v>
      </c>
    </row>
    <row r="1375" spans="1:10">
      <c r="A1375" s="4" t="s">
        <v>1105</v>
      </c>
      <c r="B1375" s="4">
        <v>1128299</v>
      </c>
      <c r="C1375" s="5">
        <v>44271</v>
      </c>
      <c r="D1375" s="4" t="s">
        <v>984</v>
      </c>
      <c r="E1375" s="12" t="s">
        <v>1087</v>
      </c>
      <c r="F1375" s="13">
        <v>600</v>
      </c>
      <c r="G1375">
        <v>400</v>
      </c>
      <c r="H1375">
        <v>240000</v>
      </c>
      <c r="I1375" s="10">
        <v>60000</v>
      </c>
      <c r="J1375" s="15">
        <f t="shared" si="21"/>
        <v>147739000</v>
      </c>
    </row>
    <row r="1376" spans="1:10">
      <c r="A1376" s="4" t="s">
        <v>1105</v>
      </c>
      <c r="B1376" s="4">
        <v>1128299</v>
      </c>
      <c r="C1376" s="5">
        <v>44271</v>
      </c>
      <c r="D1376" s="4" t="s">
        <v>984</v>
      </c>
      <c r="E1376" s="12" t="s">
        <v>1087</v>
      </c>
      <c r="F1376" s="13">
        <v>650</v>
      </c>
      <c r="G1376">
        <v>425</v>
      </c>
      <c r="H1376">
        <v>276250</v>
      </c>
      <c r="I1376" s="10">
        <v>82875</v>
      </c>
      <c r="J1376" s="15">
        <f t="shared" si="21"/>
        <v>147739000</v>
      </c>
    </row>
    <row r="1377" spans="1:10">
      <c r="A1377" s="4" t="s">
        <v>1105</v>
      </c>
      <c r="B1377" s="4">
        <v>1128299</v>
      </c>
      <c r="C1377" s="5">
        <v>44271</v>
      </c>
      <c r="D1377" s="4" t="s">
        <v>984</v>
      </c>
      <c r="E1377" s="12" t="s">
        <v>1087</v>
      </c>
      <c r="F1377" s="13">
        <v>600</v>
      </c>
      <c r="G1377">
        <v>325</v>
      </c>
      <c r="H1377">
        <v>195000</v>
      </c>
      <c r="I1377" s="10">
        <v>58500</v>
      </c>
      <c r="J1377" s="15">
        <f t="shared" si="21"/>
        <v>147739000</v>
      </c>
    </row>
    <row r="1378" spans="1:10">
      <c r="A1378" s="4" t="s">
        <v>1105</v>
      </c>
      <c r="B1378" s="4">
        <v>1128299</v>
      </c>
      <c r="C1378" s="5">
        <v>44271</v>
      </c>
      <c r="D1378" s="4" t="s">
        <v>984</v>
      </c>
      <c r="E1378" s="12" t="s">
        <v>1087</v>
      </c>
      <c r="F1378" s="13">
        <v>650</v>
      </c>
      <c r="G1378">
        <v>175</v>
      </c>
      <c r="H1378">
        <v>113750</v>
      </c>
      <c r="I1378" s="10">
        <v>22750</v>
      </c>
      <c r="J1378" s="15">
        <f t="shared" si="21"/>
        <v>147739000</v>
      </c>
    </row>
    <row r="1379" spans="1:10">
      <c r="A1379" s="4" t="s">
        <v>1105</v>
      </c>
      <c r="B1379" s="4">
        <v>1128299</v>
      </c>
      <c r="C1379" s="5">
        <v>44271</v>
      </c>
      <c r="D1379" s="4" t="s">
        <v>984</v>
      </c>
      <c r="E1379" s="12" t="s">
        <v>1087</v>
      </c>
      <c r="F1379" s="13">
        <v>600</v>
      </c>
      <c r="G1379">
        <v>375</v>
      </c>
      <c r="H1379">
        <v>225000</v>
      </c>
      <c r="I1379" s="10">
        <v>101250</v>
      </c>
      <c r="J1379" s="15">
        <f t="shared" si="21"/>
        <v>147739000</v>
      </c>
    </row>
    <row r="1380" spans="1:10">
      <c r="A1380" s="4" t="s">
        <v>1104</v>
      </c>
      <c r="B1380" s="4">
        <v>1128299</v>
      </c>
      <c r="C1380" s="5">
        <v>44303</v>
      </c>
      <c r="D1380" s="4" t="s">
        <v>984</v>
      </c>
      <c r="E1380" s="12" t="s">
        <v>1086</v>
      </c>
      <c r="F1380" s="13">
        <v>650</v>
      </c>
      <c r="G1380">
        <v>550</v>
      </c>
      <c r="H1380">
        <v>357500</v>
      </c>
      <c r="I1380" s="10">
        <v>107250</v>
      </c>
      <c r="J1380" s="15">
        <f t="shared" si="21"/>
        <v>147739000</v>
      </c>
    </row>
    <row r="1381" spans="1:10">
      <c r="A1381" s="4" t="s">
        <v>1104</v>
      </c>
      <c r="B1381" s="4">
        <v>1128299</v>
      </c>
      <c r="C1381" s="5">
        <v>44303</v>
      </c>
      <c r="D1381" s="4" t="s">
        <v>984</v>
      </c>
      <c r="E1381" s="12" t="s">
        <v>1087</v>
      </c>
      <c r="F1381" s="13">
        <v>700</v>
      </c>
      <c r="G1381">
        <v>350</v>
      </c>
      <c r="H1381">
        <v>245000</v>
      </c>
      <c r="I1381" s="10">
        <v>61250</v>
      </c>
      <c r="J1381" s="15">
        <f t="shared" si="21"/>
        <v>147739000</v>
      </c>
    </row>
    <row r="1382" spans="1:10">
      <c r="A1382" s="4" t="s">
        <v>1104</v>
      </c>
      <c r="B1382" s="4">
        <v>1128299</v>
      </c>
      <c r="C1382" s="5">
        <v>44303</v>
      </c>
      <c r="D1382" s="4" t="s">
        <v>984</v>
      </c>
      <c r="E1382" s="12" t="s">
        <v>1086</v>
      </c>
      <c r="F1382" s="13">
        <v>700</v>
      </c>
      <c r="G1382">
        <v>400</v>
      </c>
      <c r="H1382">
        <v>280000</v>
      </c>
      <c r="I1382" s="10">
        <v>84000</v>
      </c>
      <c r="J1382" s="15">
        <f t="shared" si="21"/>
        <v>147739000</v>
      </c>
    </row>
    <row r="1383" spans="1:10">
      <c r="A1383" s="4" t="s">
        <v>1104</v>
      </c>
      <c r="B1383" s="4">
        <v>1128299</v>
      </c>
      <c r="C1383" s="5">
        <v>44303</v>
      </c>
      <c r="D1383" s="4" t="s">
        <v>984</v>
      </c>
      <c r="E1383" s="12" t="s">
        <v>1087</v>
      </c>
      <c r="F1383" s="13">
        <v>550</v>
      </c>
      <c r="G1383">
        <v>300</v>
      </c>
      <c r="H1383">
        <v>165000</v>
      </c>
      <c r="I1383" s="10">
        <v>49500</v>
      </c>
      <c r="J1383" s="15">
        <f t="shared" si="21"/>
        <v>147739000</v>
      </c>
    </row>
    <row r="1384" spans="1:10">
      <c r="A1384" s="4" t="s">
        <v>1104</v>
      </c>
      <c r="B1384" s="4">
        <v>1128299</v>
      </c>
      <c r="C1384" s="5">
        <v>44303</v>
      </c>
      <c r="D1384" s="4" t="s">
        <v>984</v>
      </c>
      <c r="E1384" s="12" t="s">
        <v>1087</v>
      </c>
      <c r="F1384" s="13">
        <v>600</v>
      </c>
      <c r="G1384">
        <v>200</v>
      </c>
      <c r="H1384">
        <v>120000</v>
      </c>
      <c r="I1384" s="10">
        <v>24000</v>
      </c>
      <c r="J1384" s="15">
        <f t="shared" si="21"/>
        <v>147739000</v>
      </c>
    </row>
    <row r="1385" spans="1:10">
      <c r="A1385" s="4" t="s">
        <v>1104</v>
      </c>
      <c r="B1385" s="4">
        <v>1128299</v>
      </c>
      <c r="C1385" s="5">
        <v>44303</v>
      </c>
      <c r="D1385" s="4" t="s">
        <v>984</v>
      </c>
      <c r="E1385" s="12" t="s">
        <v>1086</v>
      </c>
      <c r="F1385" s="13">
        <v>750</v>
      </c>
      <c r="G1385">
        <v>375</v>
      </c>
      <c r="H1385">
        <v>281250</v>
      </c>
      <c r="I1385" s="10">
        <v>126562.5</v>
      </c>
      <c r="J1385" s="15">
        <f t="shared" si="21"/>
        <v>147739000</v>
      </c>
    </row>
    <row r="1386" spans="1:10">
      <c r="A1386" s="4" t="s">
        <v>1104</v>
      </c>
      <c r="B1386" s="4">
        <v>1128299</v>
      </c>
      <c r="C1386" s="5">
        <v>44334</v>
      </c>
      <c r="D1386" s="4" t="s">
        <v>984</v>
      </c>
      <c r="E1386" s="12" t="s">
        <v>1087</v>
      </c>
      <c r="F1386" s="13">
        <v>600</v>
      </c>
      <c r="G1386">
        <v>575</v>
      </c>
      <c r="H1386">
        <v>345000</v>
      </c>
      <c r="I1386" s="10">
        <v>103500</v>
      </c>
      <c r="J1386" s="15">
        <f t="shared" si="21"/>
        <v>147739000</v>
      </c>
    </row>
    <row r="1387" spans="1:10">
      <c r="A1387" s="4" t="s">
        <v>1104</v>
      </c>
      <c r="B1387" s="4">
        <v>1128299</v>
      </c>
      <c r="C1387" s="5">
        <v>44334</v>
      </c>
      <c r="D1387" s="4" t="s">
        <v>984</v>
      </c>
      <c r="E1387" s="12" t="s">
        <v>1086</v>
      </c>
      <c r="F1387" s="13">
        <v>650</v>
      </c>
      <c r="G1387">
        <v>425</v>
      </c>
      <c r="H1387">
        <v>276250</v>
      </c>
      <c r="I1387" s="10">
        <v>69062.5</v>
      </c>
      <c r="J1387" s="15">
        <f t="shared" si="21"/>
        <v>147739000</v>
      </c>
    </row>
    <row r="1388" spans="1:10">
      <c r="A1388" s="4" t="s">
        <v>1104</v>
      </c>
      <c r="B1388" s="4">
        <v>1128299</v>
      </c>
      <c r="C1388" s="5">
        <v>44334</v>
      </c>
      <c r="D1388" s="4" t="s">
        <v>984</v>
      </c>
      <c r="E1388" s="12" t="s">
        <v>1087</v>
      </c>
      <c r="F1388" s="13">
        <v>650</v>
      </c>
      <c r="G1388">
        <v>425</v>
      </c>
      <c r="H1388">
        <v>276250</v>
      </c>
      <c r="I1388" s="10">
        <v>82875</v>
      </c>
      <c r="J1388" s="15">
        <f t="shared" si="21"/>
        <v>147739000</v>
      </c>
    </row>
    <row r="1389" spans="1:10">
      <c r="A1389" s="4" t="s">
        <v>1104</v>
      </c>
      <c r="B1389" s="4">
        <v>1128299</v>
      </c>
      <c r="C1389" s="5">
        <v>44334</v>
      </c>
      <c r="D1389" s="4" t="s">
        <v>984</v>
      </c>
      <c r="E1389" s="12" t="s">
        <v>1087</v>
      </c>
      <c r="F1389" s="13">
        <v>600</v>
      </c>
      <c r="G1389">
        <v>325</v>
      </c>
      <c r="H1389">
        <v>195000</v>
      </c>
      <c r="I1389" s="10">
        <v>58500</v>
      </c>
      <c r="J1389" s="15">
        <f t="shared" si="21"/>
        <v>147739000</v>
      </c>
    </row>
    <row r="1390" spans="1:10">
      <c r="A1390" s="4" t="s">
        <v>1104</v>
      </c>
      <c r="B1390" s="4">
        <v>1128299</v>
      </c>
      <c r="C1390" s="5">
        <v>44334</v>
      </c>
      <c r="D1390" s="4" t="s">
        <v>984</v>
      </c>
      <c r="E1390" s="12" t="s">
        <v>1087</v>
      </c>
      <c r="F1390" s="13">
        <v>550</v>
      </c>
      <c r="G1390">
        <v>225</v>
      </c>
      <c r="H1390">
        <v>123750</v>
      </c>
      <c r="I1390" s="10">
        <v>24750</v>
      </c>
      <c r="J1390" s="15">
        <f t="shared" si="21"/>
        <v>147739000</v>
      </c>
    </row>
    <row r="1391" spans="1:10">
      <c r="A1391" s="4" t="s">
        <v>1104</v>
      </c>
      <c r="B1391" s="4">
        <v>1128299</v>
      </c>
      <c r="C1391" s="5">
        <v>44334</v>
      </c>
      <c r="D1391" s="4" t="s">
        <v>984</v>
      </c>
      <c r="E1391" s="12" t="s">
        <v>1087</v>
      </c>
      <c r="F1391" s="13">
        <v>700</v>
      </c>
      <c r="G1391">
        <v>575</v>
      </c>
      <c r="H1391">
        <v>402500</v>
      </c>
      <c r="I1391" s="10">
        <v>181125</v>
      </c>
      <c r="J1391" s="15">
        <f t="shared" si="21"/>
        <v>147739000</v>
      </c>
    </row>
    <row r="1392" spans="1:10">
      <c r="A1392" s="4" t="s">
        <v>1104</v>
      </c>
      <c r="B1392" s="4">
        <v>1128299</v>
      </c>
      <c r="C1392" s="5">
        <v>44364</v>
      </c>
      <c r="D1392" s="4" t="s">
        <v>984</v>
      </c>
      <c r="E1392" s="12" t="s">
        <v>1086</v>
      </c>
      <c r="F1392" s="13">
        <v>650</v>
      </c>
      <c r="G1392">
        <v>825</v>
      </c>
      <c r="H1392">
        <v>536250</v>
      </c>
      <c r="I1392" s="10">
        <v>160875</v>
      </c>
      <c r="J1392" s="15">
        <f t="shared" si="21"/>
        <v>147739000</v>
      </c>
    </row>
    <row r="1393" spans="1:10">
      <c r="A1393" s="4" t="s">
        <v>1104</v>
      </c>
      <c r="B1393" s="4">
        <v>1128299</v>
      </c>
      <c r="C1393" s="5">
        <v>44364</v>
      </c>
      <c r="D1393" s="4" t="s">
        <v>984</v>
      </c>
      <c r="E1393" s="12" t="s">
        <v>1087</v>
      </c>
      <c r="F1393" s="13">
        <v>700</v>
      </c>
      <c r="G1393">
        <v>700</v>
      </c>
      <c r="H1393">
        <v>490000</v>
      </c>
      <c r="I1393" s="10">
        <v>122500</v>
      </c>
      <c r="J1393" s="15">
        <f t="shared" si="21"/>
        <v>147739000</v>
      </c>
    </row>
    <row r="1394" spans="1:10">
      <c r="A1394" s="4" t="s">
        <v>1104</v>
      </c>
      <c r="B1394" s="4">
        <v>1128299</v>
      </c>
      <c r="C1394" s="5">
        <v>44364</v>
      </c>
      <c r="D1394" s="4" t="s">
        <v>984</v>
      </c>
      <c r="E1394" s="12" t="s">
        <v>1087</v>
      </c>
      <c r="F1394" s="13">
        <v>850</v>
      </c>
      <c r="G1394">
        <v>700</v>
      </c>
      <c r="H1394">
        <v>595000</v>
      </c>
      <c r="I1394" s="10">
        <v>178500</v>
      </c>
      <c r="J1394" s="15">
        <f t="shared" si="21"/>
        <v>147739000</v>
      </c>
    </row>
    <row r="1395" spans="1:10">
      <c r="A1395" s="4" t="s">
        <v>1104</v>
      </c>
      <c r="B1395" s="4">
        <v>1128299</v>
      </c>
      <c r="C1395" s="5">
        <v>44364</v>
      </c>
      <c r="D1395" s="4" t="s">
        <v>984</v>
      </c>
      <c r="E1395" s="12" t="s">
        <v>1087</v>
      </c>
      <c r="F1395" s="13">
        <v>850</v>
      </c>
      <c r="G1395">
        <v>575</v>
      </c>
      <c r="H1395">
        <v>488750</v>
      </c>
      <c r="I1395" s="10">
        <v>146625</v>
      </c>
      <c r="J1395" s="15">
        <f t="shared" si="21"/>
        <v>147739000</v>
      </c>
    </row>
    <row r="1396" spans="1:10">
      <c r="A1396" s="4" t="s">
        <v>1104</v>
      </c>
      <c r="B1396" s="4">
        <v>1128299</v>
      </c>
      <c r="C1396" s="5">
        <v>44364</v>
      </c>
      <c r="D1396" s="4" t="s">
        <v>984</v>
      </c>
      <c r="E1396" s="12" t="s">
        <v>1087</v>
      </c>
      <c r="F1396" s="13">
        <v>950</v>
      </c>
      <c r="G1396">
        <v>450</v>
      </c>
      <c r="H1396">
        <v>427500</v>
      </c>
      <c r="I1396" s="10">
        <v>85500</v>
      </c>
      <c r="J1396" s="15">
        <f t="shared" si="21"/>
        <v>147739000</v>
      </c>
    </row>
    <row r="1397" spans="1:10">
      <c r="A1397" s="4" t="s">
        <v>1104</v>
      </c>
      <c r="B1397" s="4">
        <v>1128299</v>
      </c>
      <c r="C1397" s="5">
        <v>44364</v>
      </c>
      <c r="D1397" s="4" t="s">
        <v>984</v>
      </c>
      <c r="E1397" s="12" t="s">
        <v>1086</v>
      </c>
      <c r="F1397" s="13">
        <v>1100</v>
      </c>
      <c r="G1397">
        <v>750</v>
      </c>
      <c r="H1397">
        <v>825000</v>
      </c>
      <c r="I1397" s="10">
        <v>371250</v>
      </c>
      <c r="J1397" s="15">
        <f t="shared" si="21"/>
        <v>147739000</v>
      </c>
    </row>
    <row r="1398" spans="1:10">
      <c r="A1398" s="4" t="s">
        <v>1104</v>
      </c>
      <c r="B1398" s="4">
        <v>1128299</v>
      </c>
      <c r="C1398" s="5">
        <v>44393</v>
      </c>
      <c r="D1398" s="4" t="s">
        <v>984</v>
      </c>
      <c r="E1398" s="12" t="s">
        <v>1086</v>
      </c>
      <c r="F1398" s="13">
        <v>900</v>
      </c>
      <c r="G1398">
        <v>900</v>
      </c>
      <c r="H1398">
        <v>810000</v>
      </c>
      <c r="I1398" s="10">
        <v>243000</v>
      </c>
      <c r="J1398" s="15">
        <f t="shared" si="21"/>
        <v>147739000</v>
      </c>
    </row>
    <row r="1399" spans="1:10">
      <c r="A1399" s="4" t="s">
        <v>1104</v>
      </c>
      <c r="B1399" s="4">
        <v>1128299</v>
      </c>
      <c r="C1399" s="5">
        <v>44393</v>
      </c>
      <c r="D1399" s="4" t="s">
        <v>984</v>
      </c>
      <c r="E1399" s="12" t="s">
        <v>1087</v>
      </c>
      <c r="F1399" s="13">
        <v>950</v>
      </c>
      <c r="G1399">
        <v>750</v>
      </c>
      <c r="H1399">
        <v>712500</v>
      </c>
      <c r="I1399" s="10">
        <v>178125</v>
      </c>
      <c r="J1399" s="15">
        <f t="shared" si="21"/>
        <v>147739000</v>
      </c>
    </row>
    <row r="1400" spans="1:10">
      <c r="A1400" s="4" t="s">
        <v>1104</v>
      </c>
      <c r="B1400" s="4">
        <v>1128299</v>
      </c>
      <c r="C1400" s="5">
        <v>44393</v>
      </c>
      <c r="D1400" s="4" t="s">
        <v>984</v>
      </c>
      <c r="E1400" s="12" t="s">
        <v>1086</v>
      </c>
      <c r="F1400" s="13">
        <v>950</v>
      </c>
      <c r="G1400">
        <v>700</v>
      </c>
      <c r="H1400">
        <v>665000</v>
      </c>
      <c r="I1400" s="10">
        <v>199500</v>
      </c>
      <c r="J1400" s="15">
        <f t="shared" si="21"/>
        <v>147739000</v>
      </c>
    </row>
    <row r="1401" spans="1:10">
      <c r="A1401" s="4" t="s">
        <v>1104</v>
      </c>
      <c r="B1401" s="4">
        <v>1128299</v>
      </c>
      <c r="C1401" s="5">
        <v>44393</v>
      </c>
      <c r="D1401" s="4" t="s">
        <v>984</v>
      </c>
      <c r="E1401" s="12" t="s">
        <v>1086</v>
      </c>
      <c r="F1401" s="13">
        <v>900</v>
      </c>
      <c r="G1401">
        <v>600</v>
      </c>
      <c r="H1401">
        <v>540000</v>
      </c>
      <c r="I1401" s="10">
        <v>162000</v>
      </c>
      <c r="J1401" s="15">
        <f t="shared" si="21"/>
        <v>147739000</v>
      </c>
    </row>
    <row r="1402" spans="1:10">
      <c r="A1402" s="4" t="s">
        <v>1104</v>
      </c>
      <c r="B1402" s="4">
        <v>1128299</v>
      </c>
      <c r="C1402" s="5">
        <v>44393</v>
      </c>
      <c r="D1402" s="4" t="s">
        <v>984</v>
      </c>
      <c r="E1402" s="12" t="s">
        <v>1087</v>
      </c>
      <c r="F1402" s="13">
        <v>950</v>
      </c>
      <c r="G1402">
        <v>650</v>
      </c>
      <c r="H1402">
        <v>617500</v>
      </c>
      <c r="I1402" s="10">
        <v>123500</v>
      </c>
      <c r="J1402" s="15">
        <f t="shared" si="21"/>
        <v>147739000</v>
      </c>
    </row>
    <row r="1403" spans="1:10">
      <c r="A1403" s="4" t="s">
        <v>1104</v>
      </c>
      <c r="B1403" s="4">
        <v>1128299</v>
      </c>
      <c r="C1403" s="5">
        <v>44393</v>
      </c>
      <c r="D1403" s="4" t="s">
        <v>984</v>
      </c>
      <c r="E1403" s="12" t="s">
        <v>1087</v>
      </c>
      <c r="F1403" s="13">
        <v>1100</v>
      </c>
      <c r="G1403">
        <v>650</v>
      </c>
      <c r="H1403">
        <v>715000</v>
      </c>
      <c r="I1403" s="10">
        <v>321750</v>
      </c>
      <c r="J1403" s="15">
        <f t="shared" si="21"/>
        <v>147739000</v>
      </c>
    </row>
    <row r="1404" spans="1:10">
      <c r="A1404" s="4" t="s">
        <v>1104</v>
      </c>
      <c r="B1404" s="4">
        <v>1128299</v>
      </c>
      <c r="C1404" s="5">
        <v>44425</v>
      </c>
      <c r="D1404" s="4" t="s">
        <v>984</v>
      </c>
      <c r="E1404" s="12" t="s">
        <v>1087</v>
      </c>
      <c r="F1404" s="13">
        <v>950</v>
      </c>
      <c r="G1404">
        <v>850</v>
      </c>
      <c r="H1404">
        <v>807500</v>
      </c>
      <c r="I1404" s="10">
        <v>242250</v>
      </c>
      <c r="J1404" s="15">
        <f t="shared" si="21"/>
        <v>147739000</v>
      </c>
    </row>
    <row r="1405" spans="1:10">
      <c r="A1405" s="4" t="s">
        <v>1104</v>
      </c>
      <c r="B1405" s="4">
        <v>1128299</v>
      </c>
      <c r="C1405" s="5">
        <v>44425</v>
      </c>
      <c r="D1405" s="4" t="s">
        <v>984</v>
      </c>
      <c r="E1405" s="12" t="s">
        <v>1087</v>
      </c>
      <c r="F1405" s="13">
        <v>850</v>
      </c>
      <c r="G1405">
        <v>825</v>
      </c>
      <c r="H1405">
        <v>701250</v>
      </c>
      <c r="I1405" s="10">
        <v>175312.5</v>
      </c>
      <c r="J1405" s="15">
        <f t="shared" si="21"/>
        <v>147739000</v>
      </c>
    </row>
    <row r="1406" spans="1:10">
      <c r="A1406" s="4" t="s">
        <v>1104</v>
      </c>
      <c r="B1406" s="4">
        <v>1128299</v>
      </c>
      <c r="C1406" s="5">
        <v>44425</v>
      </c>
      <c r="D1406" s="4" t="s">
        <v>984</v>
      </c>
      <c r="E1406" s="12" t="s">
        <v>1087</v>
      </c>
      <c r="F1406" s="13">
        <v>800</v>
      </c>
      <c r="G1406">
        <v>700</v>
      </c>
      <c r="H1406">
        <v>560000</v>
      </c>
      <c r="I1406" s="10">
        <v>168000</v>
      </c>
      <c r="J1406" s="15">
        <f t="shared" si="21"/>
        <v>147739000</v>
      </c>
    </row>
    <row r="1407" spans="1:10">
      <c r="A1407" s="4" t="s">
        <v>1104</v>
      </c>
      <c r="B1407" s="4">
        <v>1128299</v>
      </c>
      <c r="C1407" s="5">
        <v>44425</v>
      </c>
      <c r="D1407" s="4" t="s">
        <v>984</v>
      </c>
      <c r="E1407" s="12" t="s">
        <v>1086</v>
      </c>
      <c r="F1407" s="13">
        <v>800</v>
      </c>
      <c r="G1407">
        <v>475</v>
      </c>
      <c r="H1407">
        <v>380000</v>
      </c>
      <c r="I1407" s="10">
        <v>114000</v>
      </c>
      <c r="J1407" s="15">
        <f t="shared" si="21"/>
        <v>147739000</v>
      </c>
    </row>
    <row r="1408" spans="1:10">
      <c r="A1408" s="4" t="s">
        <v>1104</v>
      </c>
      <c r="B1408" s="4">
        <v>1128299</v>
      </c>
      <c r="C1408" s="5">
        <v>44425</v>
      </c>
      <c r="D1408" s="4" t="s">
        <v>984</v>
      </c>
      <c r="E1408" s="12" t="s">
        <v>1087</v>
      </c>
      <c r="F1408" s="13">
        <v>800</v>
      </c>
      <c r="G1408">
        <v>475</v>
      </c>
      <c r="H1408">
        <v>380000</v>
      </c>
      <c r="I1408" s="10">
        <v>76000</v>
      </c>
      <c r="J1408" s="15">
        <f t="shared" si="21"/>
        <v>147739000</v>
      </c>
    </row>
    <row r="1409" spans="1:10">
      <c r="A1409" s="4" t="s">
        <v>1104</v>
      </c>
      <c r="B1409" s="4">
        <v>1128299</v>
      </c>
      <c r="C1409" s="5">
        <v>44425</v>
      </c>
      <c r="D1409" s="4" t="s">
        <v>984</v>
      </c>
      <c r="E1409" s="12" t="s">
        <v>1087</v>
      </c>
      <c r="F1409" s="13">
        <v>850</v>
      </c>
      <c r="G1409">
        <v>300</v>
      </c>
      <c r="H1409">
        <v>255000</v>
      </c>
      <c r="I1409" s="10">
        <v>114750</v>
      </c>
      <c r="J1409" s="15">
        <f t="shared" si="21"/>
        <v>147739000</v>
      </c>
    </row>
    <row r="1410" spans="1:10">
      <c r="A1410" s="4" t="s">
        <v>1104</v>
      </c>
      <c r="B1410" s="4">
        <v>1128299</v>
      </c>
      <c r="C1410" s="5">
        <v>44457</v>
      </c>
      <c r="D1410" s="4" t="s">
        <v>984</v>
      </c>
      <c r="E1410" s="12" t="s">
        <v>1087</v>
      </c>
      <c r="F1410" s="13">
        <v>600</v>
      </c>
      <c r="G1410">
        <v>500</v>
      </c>
      <c r="H1410">
        <v>300000</v>
      </c>
      <c r="I1410" s="10">
        <v>90000</v>
      </c>
      <c r="J1410" s="15">
        <f t="shared" si="21"/>
        <v>147739000</v>
      </c>
    </row>
    <row r="1411" spans="1:10">
      <c r="A1411" s="4" t="s">
        <v>1104</v>
      </c>
      <c r="B1411" s="4">
        <v>1128299</v>
      </c>
      <c r="C1411" s="5">
        <v>44457</v>
      </c>
      <c r="D1411" s="4" t="s">
        <v>984</v>
      </c>
      <c r="E1411" s="12" t="s">
        <v>1087</v>
      </c>
      <c r="F1411" s="13">
        <v>650</v>
      </c>
      <c r="G1411">
        <v>500</v>
      </c>
      <c r="H1411">
        <v>325000</v>
      </c>
      <c r="I1411" s="10">
        <v>81250</v>
      </c>
      <c r="J1411" s="15">
        <f t="shared" si="21"/>
        <v>147739000</v>
      </c>
    </row>
    <row r="1412" spans="1:10">
      <c r="A1412" s="4" t="s">
        <v>1104</v>
      </c>
      <c r="B1412" s="4">
        <v>1128299</v>
      </c>
      <c r="C1412" s="5">
        <v>44457</v>
      </c>
      <c r="D1412" s="4" t="s">
        <v>984</v>
      </c>
      <c r="E1412" s="12" t="s">
        <v>1087</v>
      </c>
      <c r="F1412" s="13">
        <v>600</v>
      </c>
      <c r="G1412">
        <v>300</v>
      </c>
      <c r="H1412">
        <v>180000</v>
      </c>
      <c r="I1412" s="10">
        <v>54000</v>
      </c>
      <c r="J1412" s="15">
        <f t="shared" ref="J1412:J1475" si="22">SUMIFS(H$3:H$2497,D$3:D$2497,D1412)</f>
        <v>147739000</v>
      </c>
    </row>
    <row r="1413" spans="1:10">
      <c r="A1413" s="4" t="s">
        <v>1104</v>
      </c>
      <c r="B1413" s="4">
        <v>1128299</v>
      </c>
      <c r="C1413" s="5">
        <v>44457</v>
      </c>
      <c r="D1413" s="4" t="s">
        <v>984</v>
      </c>
      <c r="E1413" s="12" t="s">
        <v>1086</v>
      </c>
      <c r="F1413" s="13">
        <v>600</v>
      </c>
      <c r="G1413">
        <v>250</v>
      </c>
      <c r="H1413">
        <v>150000</v>
      </c>
      <c r="I1413" s="10">
        <v>45000</v>
      </c>
      <c r="J1413" s="15">
        <f t="shared" si="22"/>
        <v>147739000</v>
      </c>
    </row>
    <row r="1414" spans="1:10">
      <c r="A1414" s="4" t="s">
        <v>1104</v>
      </c>
      <c r="B1414" s="4">
        <v>1128299</v>
      </c>
      <c r="C1414" s="5">
        <v>44457</v>
      </c>
      <c r="D1414" s="4" t="s">
        <v>984</v>
      </c>
      <c r="E1414" s="12" t="s">
        <v>1086</v>
      </c>
      <c r="F1414" s="13">
        <v>700</v>
      </c>
      <c r="G1414">
        <v>275</v>
      </c>
      <c r="H1414">
        <v>192500</v>
      </c>
      <c r="I1414" s="10">
        <v>38500</v>
      </c>
      <c r="J1414" s="15">
        <f t="shared" si="22"/>
        <v>147739000</v>
      </c>
    </row>
    <row r="1415" spans="1:10">
      <c r="A1415" s="4" t="s">
        <v>1104</v>
      </c>
      <c r="B1415" s="4">
        <v>1128299</v>
      </c>
      <c r="C1415" s="5">
        <v>44457</v>
      </c>
      <c r="D1415" s="4" t="s">
        <v>984</v>
      </c>
      <c r="E1415" s="12" t="s">
        <v>1086</v>
      </c>
      <c r="F1415" s="13">
        <v>550</v>
      </c>
      <c r="G1415">
        <v>300</v>
      </c>
      <c r="H1415">
        <v>165000</v>
      </c>
      <c r="I1415" s="10">
        <v>74250</v>
      </c>
      <c r="J1415" s="15">
        <f t="shared" si="22"/>
        <v>147739000</v>
      </c>
    </row>
    <row r="1416" spans="1:10">
      <c r="A1416" s="4" t="s">
        <v>1104</v>
      </c>
      <c r="B1416" s="4">
        <v>1128299</v>
      </c>
      <c r="C1416" s="5">
        <v>44486</v>
      </c>
      <c r="D1416" s="4" t="s">
        <v>984</v>
      </c>
      <c r="E1416" s="12" t="s">
        <v>1087</v>
      </c>
      <c r="F1416" s="13">
        <v>500</v>
      </c>
      <c r="G1416">
        <v>400</v>
      </c>
      <c r="H1416">
        <v>200000</v>
      </c>
      <c r="I1416" s="10">
        <v>60000</v>
      </c>
      <c r="J1416" s="15">
        <f t="shared" si="22"/>
        <v>147739000</v>
      </c>
    </row>
    <row r="1417" spans="1:10">
      <c r="A1417" s="4" t="s">
        <v>1104</v>
      </c>
      <c r="B1417" s="4">
        <v>1128299</v>
      </c>
      <c r="C1417" s="5">
        <v>44486</v>
      </c>
      <c r="D1417" s="4" t="s">
        <v>984</v>
      </c>
      <c r="E1417" s="12" t="s">
        <v>1086</v>
      </c>
      <c r="F1417" s="13">
        <v>650</v>
      </c>
      <c r="G1417">
        <v>575</v>
      </c>
      <c r="H1417">
        <v>373750</v>
      </c>
      <c r="I1417" s="10">
        <v>93437.5</v>
      </c>
      <c r="J1417" s="15">
        <f t="shared" si="22"/>
        <v>147739000</v>
      </c>
    </row>
    <row r="1418" spans="1:10">
      <c r="A1418" s="4" t="s">
        <v>1104</v>
      </c>
      <c r="B1418" s="4">
        <v>1128299</v>
      </c>
      <c r="C1418" s="5">
        <v>44486</v>
      </c>
      <c r="D1418" s="4" t="s">
        <v>984</v>
      </c>
      <c r="E1418" s="12" t="s">
        <v>1087</v>
      </c>
      <c r="F1418" s="13">
        <v>600</v>
      </c>
      <c r="G1418">
        <v>400</v>
      </c>
      <c r="H1418">
        <v>240000</v>
      </c>
      <c r="I1418" s="10">
        <v>72000</v>
      </c>
      <c r="J1418" s="15">
        <f t="shared" si="22"/>
        <v>147739000</v>
      </c>
    </row>
    <row r="1419" spans="1:10">
      <c r="A1419" s="4" t="s">
        <v>1104</v>
      </c>
      <c r="B1419" s="4">
        <v>1128299</v>
      </c>
      <c r="C1419" s="5">
        <v>44486</v>
      </c>
      <c r="D1419" s="4" t="s">
        <v>984</v>
      </c>
      <c r="E1419" s="12" t="s">
        <v>1087</v>
      </c>
      <c r="F1419" s="13">
        <v>550</v>
      </c>
      <c r="G1419">
        <v>375</v>
      </c>
      <c r="H1419">
        <v>206250</v>
      </c>
      <c r="I1419" s="10">
        <v>61875</v>
      </c>
      <c r="J1419" s="15">
        <f t="shared" si="22"/>
        <v>147739000</v>
      </c>
    </row>
    <row r="1420" spans="1:10">
      <c r="A1420" s="4" t="s">
        <v>1104</v>
      </c>
      <c r="B1420" s="4">
        <v>1128299</v>
      </c>
      <c r="C1420" s="5">
        <v>44486</v>
      </c>
      <c r="D1420" s="4" t="s">
        <v>984</v>
      </c>
      <c r="E1420" s="12" t="s">
        <v>1086</v>
      </c>
      <c r="F1420" s="13">
        <v>650</v>
      </c>
      <c r="G1420">
        <v>350</v>
      </c>
      <c r="H1420">
        <v>227500</v>
      </c>
      <c r="I1420" s="10">
        <v>45500</v>
      </c>
      <c r="J1420" s="15">
        <f t="shared" si="22"/>
        <v>147739000</v>
      </c>
    </row>
    <row r="1421" spans="1:10">
      <c r="A1421" s="4" t="s">
        <v>1104</v>
      </c>
      <c r="B1421" s="4">
        <v>1128299</v>
      </c>
      <c r="C1421" s="5">
        <v>44486</v>
      </c>
      <c r="D1421" s="4" t="s">
        <v>984</v>
      </c>
      <c r="E1421" s="12" t="s">
        <v>1087</v>
      </c>
      <c r="F1421" s="13">
        <v>700</v>
      </c>
      <c r="G1421">
        <v>400</v>
      </c>
      <c r="H1421">
        <v>280000</v>
      </c>
      <c r="I1421" s="10">
        <v>126000</v>
      </c>
      <c r="J1421" s="15">
        <f t="shared" si="22"/>
        <v>147739000</v>
      </c>
    </row>
    <row r="1422" spans="1:10">
      <c r="A1422" s="4" t="s">
        <v>1104</v>
      </c>
      <c r="B1422" s="4">
        <v>1128299</v>
      </c>
      <c r="C1422" s="5">
        <v>44517</v>
      </c>
      <c r="D1422" s="4" t="s">
        <v>984</v>
      </c>
      <c r="E1422" s="12" t="s">
        <v>1087</v>
      </c>
      <c r="F1422" s="13">
        <v>550</v>
      </c>
      <c r="G1422">
        <v>625</v>
      </c>
      <c r="H1422">
        <v>343750</v>
      </c>
      <c r="I1422" s="10">
        <v>103125</v>
      </c>
      <c r="J1422" s="15">
        <f t="shared" si="22"/>
        <v>147739000</v>
      </c>
    </row>
    <row r="1423" spans="1:10">
      <c r="A1423" s="4" t="s">
        <v>1104</v>
      </c>
      <c r="B1423" s="4">
        <v>1128299</v>
      </c>
      <c r="C1423" s="5">
        <v>44517</v>
      </c>
      <c r="D1423" s="4" t="s">
        <v>984</v>
      </c>
      <c r="E1423" s="12" t="s">
        <v>1086</v>
      </c>
      <c r="F1423" s="13">
        <v>600</v>
      </c>
      <c r="G1423">
        <v>700</v>
      </c>
      <c r="H1423">
        <v>420000</v>
      </c>
      <c r="I1423" s="10">
        <v>105000</v>
      </c>
      <c r="J1423" s="15">
        <f t="shared" si="22"/>
        <v>147739000</v>
      </c>
    </row>
    <row r="1424" spans="1:10">
      <c r="A1424" s="4" t="s">
        <v>1104</v>
      </c>
      <c r="B1424" s="4">
        <v>1128299</v>
      </c>
      <c r="C1424" s="5">
        <v>44517</v>
      </c>
      <c r="D1424" s="4" t="s">
        <v>984</v>
      </c>
      <c r="E1424" s="12" t="s">
        <v>1086</v>
      </c>
      <c r="F1424" s="13">
        <v>550</v>
      </c>
      <c r="G1424">
        <v>525</v>
      </c>
      <c r="H1424">
        <v>288750</v>
      </c>
      <c r="I1424" s="10">
        <v>86625</v>
      </c>
      <c r="J1424" s="15">
        <f t="shared" si="22"/>
        <v>147739000</v>
      </c>
    </row>
    <row r="1425" spans="1:10">
      <c r="A1425" s="4" t="s">
        <v>1104</v>
      </c>
      <c r="B1425" s="4">
        <v>1128299</v>
      </c>
      <c r="C1425" s="5">
        <v>44517</v>
      </c>
      <c r="D1425" s="4" t="s">
        <v>984</v>
      </c>
      <c r="E1425" s="12" t="s">
        <v>1087</v>
      </c>
      <c r="F1425" s="13">
        <v>650</v>
      </c>
      <c r="G1425">
        <v>500</v>
      </c>
      <c r="H1425">
        <v>325000</v>
      </c>
      <c r="I1425" s="10">
        <v>97500</v>
      </c>
      <c r="J1425" s="15">
        <f t="shared" si="22"/>
        <v>147739000</v>
      </c>
    </row>
    <row r="1426" spans="1:10">
      <c r="A1426" s="4" t="s">
        <v>1104</v>
      </c>
      <c r="B1426" s="4">
        <v>1128299</v>
      </c>
      <c r="C1426" s="5">
        <v>44517</v>
      </c>
      <c r="D1426" s="4" t="s">
        <v>984</v>
      </c>
      <c r="E1426" s="12" t="s">
        <v>1087</v>
      </c>
      <c r="F1426" s="13">
        <v>850</v>
      </c>
      <c r="G1426">
        <v>475</v>
      </c>
      <c r="H1426">
        <v>403750</v>
      </c>
      <c r="I1426" s="10">
        <v>80750</v>
      </c>
      <c r="J1426" s="15">
        <f t="shared" si="22"/>
        <v>147739000</v>
      </c>
    </row>
    <row r="1427" spans="1:10">
      <c r="A1427" s="4" t="s">
        <v>1104</v>
      </c>
      <c r="B1427" s="4">
        <v>1128299</v>
      </c>
      <c r="C1427" s="5">
        <v>44517</v>
      </c>
      <c r="D1427" s="4" t="s">
        <v>984</v>
      </c>
      <c r="E1427" s="12" t="s">
        <v>1088</v>
      </c>
      <c r="F1427" s="13">
        <v>900</v>
      </c>
      <c r="G1427">
        <v>600</v>
      </c>
      <c r="H1427">
        <v>540000</v>
      </c>
      <c r="I1427" s="10">
        <v>243000</v>
      </c>
      <c r="J1427" s="15">
        <f t="shared" si="22"/>
        <v>147739000</v>
      </c>
    </row>
    <row r="1428" spans="1:10">
      <c r="A1428" s="4" t="s">
        <v>1104</v>
      </c>
      <c r="B1428" s="4">
        <v>1128299</v>
      </c>
      <c r="C1428" s="5">
        <v>44546</v>
      </c>
      <c r="D1428" s="4" t="s">
        <v>984</v>
      </c>
      <c r="E1428" s="12" t="s">
        <v>1087</v>
      </c>
      <c r="F1428" s="13">
        <v>750</v>
      </c>
      <c r="G1428">
        <v>800</v>
      </c>
      <c r="H1428">
        <v>600000</v>
      </c>
      <c r="I1428" s="10">
        <v>180000</v>
      </c>
      <c r="J1428" s="15">
        <f t="shared" si="22"/>
        <v>147739000</v>
      </c>
    </row>
    <row r="1429" spans="1:10">
      <c r="A1429" s="4" t="s">
        <v>1104</v>
      </c>
      <c r="B1429" s="4">
        <v>1128299</v>
      </c>
      <c r="C1429" s="5">
        <v>44546</v>
      </c>
      <c r="D1429" s="4" t="s">
        <v>984</v>
      </c>
      <c r="E1429" s="12" t="s">
        <v>1087</v>
      </c>
      <c r="F1429" s="13">
        <v>850</v>
      </c>
      <c r="G1429">
        <v>800</v>
      </c>
      <c r="H1429">
        <v>680000</v>
      </c>
      <c r="I1429" s="10">
        <v>170000</v>
      </c>
      <c r="J1429" s="15">
        <f t="shared" si="22"/>
        <v>147739000</v>
      </c>
    </row>
    <row r="1430" spans="1:10">
      <c r="A1430" s="4" t="s">
        <v>1106</v>
      </c>
      <c r="B1430" s="4">
        <v>1128299</v>
      </c>
      <c r="C1430" s="5">
        <v>44546</v>
      </c>
      <c r="D1430" s="4" t="s">
        <v>984</v>
      </c>
      <c r="E1430" s="12" t="s">
        <v>1087</v>
      </c>
      <c r="F1430" s="13">
        <v>800</v>
      </c>
      <c r="G1430">
        <v>600</v>
      </c>
      <c r="H1430">
        <v>480000</v>
      </c>
      <c r="I1430" s="10">
        <v>144000</v>
      </c>
      <c r="J1430" s="15">
        <f t="shared" si="22"/>
        <v>147739000</v>
      </c>
    </row>
    <row r="1431" spans="1:10">
      <c r="A1431" s="4" t="s">
        <v>1106</v>
      </c>
      <c r="B1431" s="4">
        <v>1128299</v>
      </c>
      <c r="C1431" s="5">
        <v>44546</v>
      </c>
      <c r="D1431" s="4" t="s">
        <v>984</v>
      </c>
      <c r="E1431" s="12" t="s">
        <v>1086</v>
      </c>
      <c r="F1431" s="13">
        <v>800</v>
      </c>
      <c r="G1431">
        <v>600</v>
      </c>
      <c r="H1431">
        <v>480000</v>
      </c>
      <c r="I1431" s="10">
        <v>144000</v>
      </c>
      <c r="J1431" s="15">
        <f t="shared" si="22"/>
        <v>147739000</v>
      </c>
    </row>
    <row r="1432" spans="1:10">
      <c r="A1432" s="4" t="s">
        <v>1106</v>
      </c>
      <c r="B1432" s="4">
        <v>1128299</v>
      </c>
      <c r="C1432" s="5">
        <v>44546</v>
      </c>
      <c r="D1432" s="4" t="s">
        <v>984</v>
      </c>
      <c r="E1432" s="12" t="s">
        <v>1086</v>
      </c>
      <c r="F1432" s="13">
        <v>900</v>
      </c>
      <c r="G1432">
        <v>525</v>
      </c>
      <c r="H1432">
        <v>472500</v>
      </c>
      <c r="I1432" s="10">
        <v>94500</v>
      </c>
      <c r="J1432" s="15">
        <f t="shared" si="22"/>
        <v>147739000</v>
      </c>
    </row>
    <row r="1433" spans="1:10">
      <c r="A1433" s="4" t="s">
        <v>1106</v>
      </c>
      <c r="B1433" s="4">
        <v>1128299</v>
      </c>
      <c r="C1433" s="5">
        <v>44546</v>
      </c>
      <c r="D1433" s="4" t="s">
        <v>984</v>
      </c>
      <c r="E1433" s="12" t="s">
        <v>1087</v>
      </c>
      <c r="F1433" s="13">
        <v>950</v>
      </c>
      <c r="G1433">
        <v>625</v>
      </c>
      <c r="H1433">
        <v>593750</v>
      </c>
      <c r="I1433" s="10">
        <v>267187.5</v>
      </c>
      <c r="J1433" s="15">
        <f t="shared" si="22"/>
        <v>147739000</v>
      </c>
    </row>
    <row r="1434" spans="1:10">
      <c r="A1434" s="4" t="s">
        <v>1106</v>
      </c>
      <c r="B1434" s="4">
        <v>1185732</v>
      </c>
      <c r="C1434" s="5">
        <v>44208</v>
      </c>
      <c r="D1434" s="4" t="s">
        <v>984</v>
      </c>
      <c r="E1434" s="12" t="s">
        <v>1087</v>
      </c>
      <c r="F1434" s="13">
        <v>450</v>
      </c>
      <c r="G1434">
        <v>850</v>
      </c>
      <c r="H1434">
        <v>382500</v>
      </c>
      <c r="I1434" s="10">
        <v>172125</v>
      </c>
      <c r="J1434" s="15">
        <f t="shared" si="22"/>
        <v>147739000</v>
      </c>
    </row>
    <row r="1435" spans="1:10">
      <c r="A1435" s="4" t="s">
        <v>1106</v>
      </c>
      <c r="B1435" s="4">
        <v>1185732</v>
      </c>
      <c r="C1435" s="5">
        <v>44208</v>
      </c>
      <c r="D1435" s="4" t="s">
        <v>984</v>
      </c>
      <c r="E1435" s="12" t="s">
        <v>1088</v>
      </c>
      <c r="F1435" s="13">
        <v>450</v>
      </c>
      <c r="G1435">
        <v>650</v>
      </c>
      <c r="H1435">
        <v>292500</v>
      </c>
      <c r="I1435" s="10">
        <v>102375</v>
      </c>
      <c r="J1435" s="15">
        <f t="shared" si="22"/>
        <v>147739000</v>
      </c>
    </row>
    <row r="1436" spans="1:10">
      <c r="A1436" s="4" t="s">
        <v>1106</v>
      </c>
      <c r="B1436" s="4">
        <v>1185732</v>
      </c>
      <c r="C1436" s="5">
        <v>44208</v>
      </c>
      <c r="D1436" s="4" t="s">
        <v>984</v>
      </c>
      <c r="E1436" s="12" t="s">
        <v>1088</v>
      </c>
      <c r="F1436" s="13">
        <v>350</v>
      </c>
      <c r="G1436">
        <v>650</v>
      </c>
      <c r="H1436">
        <v>227500</v>
      </c>
      <c r="I1436" s="10">
        <v>56875</v>
      </c>
      <c r="J1436" s="15">
        <f t="shared" si="22"/>
        <v>147739000</v>
      </c>
    </row>
    <row r="1437" spans="1:10">
      <c r="A1437" s="4" t="s">
        <v>1106</v>
      </c>
      <c r="B1437" s="4">
        <v>1185732</v>
      </c>
      <c r="C1437" s="5">
        <v>44208</v>
      </c>
      <c r="D1437" s="4" t="s">
        <v>984</v>
      </c>
      <c r="E1437" s="12" t="s">
        <v>1088</v>
      </c>
      <c r="F1437" s="13">
        <v>400</v>
      </c>
      <c r="G1437">
        <v>500</v>
      </c>
      <c r="H1437">
        <v>200000</v>
      </c>
      <c r="I1437" s="10">
        <v>60000</v>
      </c>
      <c r="J1437" s="15">
        <f t="shared" si="22"/>
        <v>147739000</v>
      </c>
    </row>
    <row r="1438" spans="1:10">
      <c r="A1438" s="4" t="s">
        <v>1106</v>
      </c>
      <c r="B1438" s="4">
        <v>1185732</v>
      </c>
      <c r="C1438" s="5">
        <v>44208</v>
      </c>
      <c r="D1438" s="4" t="s">
        <v>984</v>
      </c>
      <c r="E1438" s="12" t="s">
        <v>1086</v>
      </c>
      <c r="F1438" s="13">
        <v>550</v>
      </c>
      <c r="G1438">
        <v>550</v>
      </c>
      <c r="H1438">
        <v>302500</v>
      </c>
      <c r="I1438" s="10">
        <v>105875</v>
      </c>
      <c r="J1438" s="15">
        <f t="shared" si="22"/>
        <v>147739000</v>
      </c>
    </row>
    <row r="1439" spans="1:10">
      <c r="A1439" s="4" t="s">
        <v>1106</v>
      </c>
      <c r="B1439" s="4">
        <v>1185732</v>
      </c>
      <c r="C1439" s="5">
        <v>44208</v>
      </c>
      <c r="D1439" s="4" t="s">
        <v>984</v>
      </c>
      <c r="E1439" s="12" t="s">
        <v>1087</v>
      </c>
      <c r="F1439" s="13">
        <v>450</v>
      </c>
      <c r="G1439">
        <v>650</v>
      </c>
      <c r="H1439">
        <v>292500</v>
      </c>
      <c r="I1439" s="10">
        <v>146250</v>
      </c>
      <c r="J1439" s="15">
        <f t="shared" si="22"/>
        <v>147739000</v>
      </c>
    </row>
    <row r="1440" spans="1:10">
      <c r="A1440" s="4" t="s">
        <v>1106</v>
      </c>
      <c r="B1440" s="4">
        <v>1185732</v>
      </c>
      <c r="C1440" s="5">
        <v>44237</v>
      </c>
      <c r="D1440" s="4" t="s">
        <v>984</v>
      </c>
      <c r="E1440" s="12" t="s">
        <v>1086</v>
      </c>
      <c r="F1440" s="13">
        <v>450</v>
      </c>
      <c r="G1440">
        <v>900</v>
      </c>
      <c r="H1440">
        <v>405000</v>
      </c>
      <c r="I1440" s="10">
        <v>182250</v>
      </c>
      <c r="J1440" s="15">
        <f t="shared" si="22"/>
        <v>147739000</v>
      </c>
    </row>
    <row r="1441" spans="1:10">
      <c r="A1441" s="4" t="s">
        <v>1106</v>
      </c>
      <c r="B1441" s="4">
        <v>1185732</v>
      </c>
      <c r="C1441" s="5">
        <v>44237</v>
      </c>
      <c r="D1441" s="4" t="s">
        <v>984</v>
      </c>
      <c r="E1441" s="12" t="s">
        <v>1086</v>
      </c>
      <c r="F1441" s="13">
        <v>450.00000000000006</v>
      </c>
      <c r="G1441">
        <v>550</v>
      </c>
      <c r="H1441">
        <v>247500.00000000003</v>
      </c>
      <c r="I1441" s="10">
        <v>86625</v>
      </c>
      <c r="J1441" s="15">
        <f t="shared" si="22"/>
        <v>147739000</v>
      </c>
    </row>
    <row r="1442" spans="1:10">
      <c r="A1442" s="4" t="s">
        <v>1106</v>
      </c>
      <c r="B1442" s="4">
        <v>1185732</v>
      </c>
      <c r="C1442" s="5">
        <v>44237</v>
      </c>
      <c r="D1442" s="4" t="s">
        <v>984</v>
      </c>
      <c r="E1442" s="12" t="s">
        <v>1087</v>
      </c>
      <c r="F1442" s="13">
        <v>350</v>
      </c>
      <c r="G1442">
        <v>600</v>
      </c>
      <c r="H1442">
        <v>210000</v>
      </c>
      <c r="I1442" s="10">
        <v>52500</v>
      </c>
      <c r="J1442" s="15">
        <f t="shared" si="22"/>
        <v>147739000</v>
      </c>
    </row>
    <row r="1443" spans="1:10">
      <c r="A1443" s="4" t="s">
        <v>1106</v>
      </c>
      <c r="B1443" s="4">
        <v>1185732</v>
      </c>
      <c r="C1443" s="5">
        <v>44237</v>
      </c>
      <c r="D1443" s="4" t="s">
        <v>14</v>
      </c>
      <c r="E1443" s="12" t="s">
        <v>1086</v>
      </c>
      <c r="F1443" s="13">
        <v>400</v>
      </c>
      <c r="G1443">
        <v>475</v>
      </c>
      <c r="H1443">
        <v>190000</v>
      </c>
      <c r="I1443" s="10">
        <v>57000</v>
      </c>
      <c r="J1443" s="15">
        <f t="shared" si="22"/>
        <v>80559500</v>
      </c>
    </row>
    <row r="1444" spans="1:10">
      <c r="A1444" s="4" t="s">
        <v>1106</v>
      </c>
      <c r="B1444" s="4">
        <v>1185732</v>
      </c>
      <c r="C1444" s="5">
        <v>44237</v>
      </c>
      <c r="D1444" s="4" t="s">
        <v>14</v>
      </c>
      <c r="E1444" s="12" t="s">
        <v>1087</v>
      </c>
      <c r="F1444" s="13">
        <v>550</v>
      </c>
      <c r="G1444">
        <v>550</v>
      </c>
      <c r="H1444">
        <v>302500</v>
      </c>
      <c r="I1444" s="10">
        <v>105875</v>
      </c>
      <c r="J1444" s="15">
        <f t="shared" si="22"/>
        <v>80559500</v>
      </c>
    </row>
    <row r="1445" spans="1:10">
      <c r="A1445" s="4" t="s">
        <v>1106</v>
      </c>
      <c r="B1445" s="4">
        <v>1185732</v>
      </c>
      <c r="C1445" s="5">
        <v>44237</v>
      </c>
      <c r="D1445" s="4" t="s">
        <v>14</v>
      </c>
      <c r="E1445" s="12" t="s">
        <v>1087</v>
      </c>
      <c r="F1445" s="13">
        <v>450</v>
      </c>
      <c r="G1445">
        <v>650</v>
      </c>
      <c r="H1445">
        <v>292500</v>
      </c>
      <c r="I1445" s="10">
        <v>146250</v>
      </c>
      <c r="J1445" s="15">
        <f t="shared" si="22"/>
        <v>80559500</v>
      </c>
    </row>
    <row r="1446" spans="1:10">
      <c r="A1446" s="4" t="s">
        <v>1106</v>
      </c>
      <c r="B1446" s="4">
        <v>1185732</v>
      </c>
      <c r="C1446" s="5">
        <v>44263</v>
      </c>
      <c r="D1446" s="4" t="s">
        <v>14</v>
      </c>
      <c r="E1446" s="12" t="s">
        <v>1087</v>
      </c>
      <c r="F1446" s="13">
        <v>450</v>
      </c>
      <c r="G1446">
        <v>870</v>
      </c>
      <c r="H1446">
        <v>391500</v>
      </c>
      <c r="I1446" s="10">
        <v>176175</v>
      </c>
      <c r="J1446" s="15">
        <f t="shared" si="22"/>
        <v>80559500</v>
      </c>
    </row>
    <row r="1447" spans="1:10">
      <c r="A1447" s="4" t="s">
        <v>1106</v>
      </c>
      <c r="B1447" s="4">
        <v>1185732</v>
      </c>
      <c r="C1447" s="5">
        <v>44263</v>
      </c>
      <c r="D1447" s="4" t="s">
        <v>14</v>
      </c>
      <c r="E1447" s="12" t="s">
        <v>1087</v>
      </c>
      <c r="F1447" s="13">
        <v>450.00000000000006</v>
      </c>
      <c r="G1447">
        <v>550</v>
      </c>
      <c r="H1447">
        <v>247500.00000000003</v>
      </c>
      <c r="I1447" s="10">
        <v>86625</v>
      </c>
      <c r="J1447" s="15">
        <f t="shared" si="22"/>
        <v>80559500</v>
      </c>
    </row>
    <row r="1448" spans="1:10">
      <c r="A1448" s="4" t="s">
        <v>1106</v>
      </c>
      <c r="B1448" s="4">
        <v>1185732</v>
      </c>
      <c r="C1448" s="5">
        <v>44263</v>
      </c>
      <c r="D1448" s="4" t="s">
        <v>14</v>
      </c>
      <c r="E1448" s="12" t="s">
        <v>1087</v>
      </c>
      <c r="F1448" s="13">
        <v>350</v>
      </c>
      <c r="G1448">
        <v>575</v>
      </c>
      <c r="H1448">
        <v>201250</v>
      </c>
      <c r="I1448" s="10">
        <v>50312.5</v>
      </c>
      <c r="J1448" s="15">
        <f t="shared" si="22"/>
        <v>80559500</v>
      </c>
    </row>
    <row r="1449" spans="1:10">
      <c r="A1449" s="4" t="s">
        <v>1106</v>
      </c>
      <c r="B1449" s="4">
        <v>1185732</v>
      </c>
      <c r="C1449" s="5">
        <v>44263</v>
      </c>
      <c r="D1449" s="4" t="s">
        <v>14</v>
      </c>
      <c r="E1449" s="12" t="s">
        <v>1087</v>
      </c>
      <c r="F1449" s="13">
        <v>400</v>
      </c>
      <c r="G1449">
        <v>425</v>
      </c>
      <c r="H1449">
        <v>170000</v>
      </c>
      <c r="I1449" s="10">
        <v>51000</v>
      </c>
      <c r="J1449" s="15">
        <f t="shared" si="22"/>
        <v>80559500</v>
      </c>
    </row>
    <row r="1450" spans="1:10">
      <c r="A1450" s="4" t="s">
        <v>1106</v>
      </c>
      <c r="B1450" s="4">
        <v>1185732</v>
      </c>
      <c r="C1450" s="5">
        <v>44263</v>
      </c>
      <c r="D1450" s="4" t="s">
        <v>14</v>
      </c>
      <c r="E1450" s="12" t="s">
        <v>1087</v>
      </c>
      <c r="F1450" s="13">
        <v>550.00000000000011</v>
      </c>
      <c r="G1450">
        <v>475</v>
      </c>
      <c r="H1450">
        <v>261250.00000000003</v>
      </c>
      <c r="I1450" s="10">
        <v>91437.5</v>
      </c>
      <c r="J1450" s="15">
        <f t="shared" si="22"/>
        <v>80559500</v>
      </c>
    </row>
    <row r="1451" spans="1:10">
      <c r="A1451" s="4" t="s">
        <v>1106</v>
      </c>
      <c r="B1451" s="4">
        <v>1185732</v>
      </c>
      <c r="C1451" s="5">
        <v>44263</v>
      </c>
      <c r="D1451" s="4" t="s">
        <v>14</v>
      </c>
      <c r="E1451" s="12" t="s">
        <v>1087</v>
      </c>
      <c r="F1451" s="13">
        <v>450</v>
      </c>
      <c r="G1451">
        <v>575</v>
      </c>
      <c r="H1451">
        <v>258750</v>
      </c>
      <c r="I1451" s="10">
        <v>129375</v>
      </c>
      <c r="J1451" s="15">
        <f t="shared" si="22"/>
        <v>80559500</v>
      </c>
    </row>
    <row r="1452" spans="1:10">
      <c r="A1452" s="4" t="s">
        <v>1106</v>
      </c>
      <c r="B1452" s="4">
        <v>1185732</v>
      </c>
      <c r="C1452" s="5">
        <v>44295</v>
      </c>
      <c r="D1452" s="4" t="s">
        <v>14</v>
      </c>
      <c r="E1452" s="12" t="s">
        <v>1087</v>
      </c>
      <c r="F1452" s="13">
        <v>450</v>
      </c>
      <c r="G1452">
        <v>825</v>
      </c>
      <c r="H1452">
        <v>371250</v>
      </c>
      <c r="I1452" s="10">
        <v>167062.5</v>
      </c>
      <c r="J1452" s="15">
        <f t="shared" si="22"/>
        <v>80559500</v>
      </c>
    </row>
    <row r="1453" spans="1:10">
      <c r="A1453" s="4" t="s">
        <v>1106</v>
      </c>
      <c r="B1453" s="4">
        <v>1185732</v>
      </c>
      <c r="C1453" s="5">
        <v>44295</v>
      </c>
      <c r="D1453" s="4" t="s">
        <v>14</v>
      </c>
      <c r="E1453" s="12" t="s">
        <v>1086</v>
      </c>
      <c r="F1453" s="13">
        <v>450.00000000000006</v>
      </c>
      <c r="G1453">
        <v>525</v>
      </c>
      <c r="H1453">
        <v>236250.00000000003</v>
      </c>
      <c r="I1453" s="10">
        <v>82687.5</v>
      </c>
      <c r="J1453" s="15">
        <f t="shared" si="22"/>
        <v>80559500</v>
      </c>
    </row>
    <row r="1454" spans="1:10">
      <c r="A1454" s="4" t="s">
        <v>1106</v>
      </c>
      <c r="B1454" s="4">
        <v>1185732</v>
      </c>
      <c r="C1454" s="5">
        <v>44295</v>
      </c>
      <c r="D1454" s="4" t="s">
        <v>14</v>
      </c>
      <c r="E1454" s="12" t="s">
        <v>1087</v>
      </c>
      <c r="F1454" s="13">
        <v>350</v>
      </c>
      <c r="G1454">
        <v>525</v>
      </c>
      <c r="H1454">
        <v>183750</v>
      </c>
      <c r="I1454" s="10">
        <v>45937.5</v>
      </c>
      <c r="J1454" s="15">
        <f t="shared" si="22"/>
        <v>80559500</v>
      </c>
    </row>
    <row r="1455" spans="1:10">
      <c r="A1455" s="4" t="s">
        <v>1106</v>
      </c>
      <c r="B1455" s="4">
        <v>1185732</v>
      </c>
      <c r="C1455" s="5">
        <v>44295</v>
      </c>
      <c r="D1455" s="4" t="s">
        <v>14</v>
      </c>
      <c r="E1455" s="12" t="s">
        <v>1086</v>
      </c>
      <c r="F1455" s="13">
        <v>400</v>
      </c>
      <c r="G1455">
        <v>450</v>
      </c>
      <c r="H1455">
        <v>180000</v>
      </c>
      <c r="I1455" s="10">
        <v>54000</v>
      </c>
      <c r="J1455" s="15">
        <f t="shared" si="22"/>
        <v>80559500</v>
      </c>
    </row>
    <row r="1456" spans="1:10">
      <c r="A1456" s="4" t="s">
        <v>1106</v>
      </c>
      <c r="B1456" s="4">
        <v>1185732</v>
      </c>
      <c r="C1456" s="5">
        <v>44295</v>
      </c>
      <c r="D1456" s="4" t="s">
        <v>14</v>
      </c>
      <c r="E1456" s="12" t="s">
        <v>1087</v>
      </c>
      <c r="F1456" s="13">
        <v>550.00000000000011</v>
      </c>
      <c r="G1456">
        <v>475</v>
      </c>
      <c r="H1456">
        <v>261250.00000000003</v>
      </c>
      <c r="I1456" s="10">
        <v>91437.5</v>
      </c>
      <c r="J1456" s="15">
        <f t="shared" si="22"/>
        <v>80559500</v>
      </c>
    </row>
    <row r="1457" spans="1:10">
      <c r="A1457" s="4" t="s">
        <v>1106</v>
      </c>
      <c r="B1457" s="4">
        <v>1185732</v>
      </c>
      <c r="C1457" s="5">
        <v>44295</v>
      </c>
      <c r="D1457" s="4" t="s">
        <v>14</v>
      </c>
      <c r="E1457" s="12" t="s">
        <v>1086</v>
      </c>
      <c r="F1457" s="13">
        <v>450</v>
      </c>
      <c r="G1457">
        <v>600</v>
      </c>
      <c r="H1457">
        <v>270000</v>
      </c>
      <c r="I1457" s="10">
        <v>135000</v>
      </c>
      <c r="J1457" s="15">
        <f t="shared" si="22"/>
        <v>80559500</v>
      </c>
    </row>
    <row r="1458" spans="1:10">
      <c r="A1458" s="4" t="s">
        <v>1106</v>
      </c>
      <c r="B1458" s="4">
        <v>1185732</v>
      </c>
      <c r="C1458" s="5">
        <v>44324</v>
      </c>
      <c r="D1458" s="4" t="s">
        <v>14</v>
      </c>
      <c r="E1458" s="12" t="s">
        <v>1086</v>
      </c>
      <c r="F1458" s="13">
        <v>550</v>
      </c>
      <c r="G1458">
        <v>870</v>
      </c>
      <c r="H1458">
        <v>478500</v>
      </c>
      <c r="I1458" s="10">
        <v>215325</v>
      </c>
      <c r="J1458" s="15">
        <f t="shared" si="22"/>
        <v>80559500</v>
      </c>
    </row>
    <row r="1459" spans="1:10">
      <c r="A1459" s="4" t="s">
        <v>1106</v>
      </c>
      <c r="B1459" s="4">
        <v>1185732</v>
      </c>
      <c r="C1459" s="5">
        <v>44324</v>
      </c>
      <c r="D1459" s="4" t="s">
        <v>14</v>
      </c>
      <c r="E1459" s="12" t="s">
        <v>1087</v>
      </c>
      <c r="F1459" s="13">
        <v>550</v>
      </c>
      <c r="G1459">
        <v>575</v>
      </c>
      <c r="H1459">
        <v>316250</v>
      </c>
      <c r="I1459" s="10">
        <v>110687.5</v>
      </c>
      <c r="J1459" s="15">
        <f t="shared" si="22"/>
        <v>80559500</v>
      </c>
    </row>
    <row r="1460" spans="1:10">
      <c r="A1460" s="4" t="s">
        <v>1106</v>
      </c>
      <c r="B1460" s="4">
        <v>1185732</v>
      </c>
      <c r="C1460" s="5">
        <v>44324</v>
      </c>
      <c r="D1460" s="4" t="s">
        <v>14</v>
      </c>
      <c r="E1460" s="12" t="s">
        <v>1086</v>
      </c>
      <c r="F1460" s="13">
        <v>500</v>
      </c>
      <c r="G1460">
        <v>550</v>
      </c>
      <c r="H1460">
        <v>275000</v>
      </c>
      <c r="I1460" s="10">
        <v>68750</v>
      </c>
      <c r="J1460" s="15">
        <f t="shared" si="22"/>
        <v>80559500</v>
      </c>
    </row>
    <row r="1461" spans="1:10">
      <c r="A1461" s="4" t="s">
        <v>1106</v>
      </c>
      <c r="B1461" s="4">
        <v>1185732</v>
      </c>
      <c r="C1461" s="5">
        <v>44324</v>
      </c>
      <c r="D1461" s="4" t="s">
        <v>14</v>
      </c>
      <c r="E1461" s="12" t="s">
        <v>1086</v>
      </c>
      <c r="F1461" s="13">
        <v>500</v>
      </c>
      <c r="G1461">
        <v>500</v>
      </c>
      <c r="H1461">
        <v>250000</v>
      </c>
      <c r="I1461" s="10">
        <v>75000</v>
      </c>
      <c r="J1461" s="15">
        <f t="shared" si="22"/>
        <v>80559500</v>
      </c>
    </row>
    <row r="1462" spans="1:10">
      <c r="A1462" s="4" t="s">
        <v>1106</v>
      </c>
      <c r="B1462" s="4">
        <v>1185732</v>
      </c>
      <c r="C1462" s="5">
        <v>44324</v>
      </c>
      <c r="D1462" s="4" t="s">
        <v>14</v>
      </c>
      <c r="E1462" s="12" t="s">
        <v>1087</v>
      </c>
      <c r="F1462" s="13">
        <v>600</v>
      </c>
      <c r="G1462">
        <v>525</v>
      </c>
      <c r="H1462">
        <v>315000</v>
      </c>
      <c r="I1462" s="10">
        <v>110250</v>
      </c>
      <c r="J1462" s="15">
        <f t="shared" si="22"/>
        <v>80559500</v>
      </c>
    </row>
    <row r="1463" spans="1:10">
      <c r="A1463" s="4" t="s">
        <v>1106</v>
      </c>
      <c r="B1463" s="4">
        <v>1185732</v>
      </c>
      <c r="C1463" s="5">
        <v>44324</v>
      </c>
      <c r="D1463" s="4" t="s">
        <v>14</v>
      </c>
      <c r="E1463" s="12" t="s">
        <v>1086</v>
      </c>
      <c r="F1463" s="13">
        <v>650</v>
      </c>
      <c r="G1463">
        <v>625</v>
      </c>
      <c r="H1463">
        <v>406250</v>
      </c>
      <c r="I1463" s="10">
        <v>203125</v>
      </c>
      <c r="J1463" s="15">
        <f t="shared" si="22"/>
        <v>80559500</v>
      </c>
    </row>
    <row r="1464" spans="1:10">
      <c r="A1464" s="4" t="s">
        <v>1106</v>
      </c>
      <c r="B1464" s="4">
        <v>1185732</v>
      </c>
      <c r="C1464" s="5">
        <v>44357</v>
      </c>
      <c r="D1464" s="4" t="s">
        <v>14</v>
      </c>
      <c r="E1464" s="12" t="s">
        <v>1087</v>
      </c>
      <c r="F1464" s="13">
        <v>600</v>
      </c>
      <c r="G1464">
        <v>875</v>
      </c>
      <c r="H1464">
        <v>525000</v>
      </c>
      <c r="I1464" s="10">
        <v>236250</v>
      </c>
      <c r="J1464" s="15">
        <f t="shared" si="22"/>
        <v>80559500</v>
      </c>
    </row>
    <row r="1465" spans="1:10">
      <c r="A1465" s="4" t="s">
        <v>1106</v>
      </c>
      <c r="B1465" s="4">
        <v>1185732</v>
      </c>
      <c r="C1465" s="5">
        <v>44357</v>
      </c>
      <c r="D1465" s="4" t="s">
        <v>14</v>
      </c>
      <c r="E1465" s="12" t="s">
        <v>1086</v>
      </c>
      <c r="F1465" s="13">
        <v>550</v>
      </c>
      <c r="G1465">
        <v>625</v>
      </c>
      <c r="H1465">
        <v>343750</v>
      </c>
      <c r="I1465" s="10">
        <v>120312.5</v>
      </c>
      <c r="J1465" s="15">
        <f t="shared" si="22"/>
        <v>80559500</v>
      </c>
    </row>
    <row r="1466" spans="1:10">
      <c r="A1466" s="4" t="s">
        <v>1106</v>
      </c>
      <c r="B1466" s="4">
        <v>1185732</v>
      </c>
      <c r="C1466" s="5">
        <v>44357</v>
      </c>
      <c r="D1466" s="4" t="s">
        <v>14</v>
      </c>
      <c r="E1466" s="12" t="s">
        <v>1087</v>
      </c>
      <c r="F1466" s="13">
        <v>500</v>
      </c>
      <c r="G1466">
        <v>600</v>
      </c>
      <c r="H1466">
        <v>300000</v>
      </c>
      <c r="I1466" s="10">
        <v>75000</v>
      </c>
      <c r="J1466" s="15">
        <f t="shared" si="22"/>
        <v>80559500</v>
      </c>
    </row>
    <row r="1467" spans="1:10">
      <c r="A1467" s="4" t="s">
        <v>1106</v>
      </c>
      <c r="B1467" s="4">
        <v>1185732</v>
      </c>
      <c r="C1467" s="5">
        <v>44357</v>
      </c>
      <c r="D1467" s="4" t="s">
        <v>14</v>
      </c>
      <c r="E1467" s="12" t="s">
        <v>1086</v>
      </c>
      <c r="F1467" s="13">
        <v>500</v>
      </c>
      <c r="G1467">
        <v>575</v>
      </c>
      <c r="H1467">
        <v>287500</v>
      </c>
      <c r="I1467" s="10">
        <v>86250</v>
      </c>
      <c r="J1467" s="15">
        <f t="shared" si="22"/>
        <v>80559500</v>
      </c>
    </row>
    <row r="1468" spans="1:10">
      <c r="A1468" s="4" t="s">
        <v>1106</v>
      </c>
      <c r="B1468" s="4">
        <v>1185732</v>
      </c>
      <c r="C1468" s="5">
        <v>44357</v>
      </c>
      <c r="D1468" s="4" t="s">
        <v>14</v>
      </c>
      <c r="E1468" s="12" t="s">
        <v>1087</v>
      </c>
      <c r="F1468" s="13">
        <v>650</v>
      </c>
      <c r="G1468">
        <v>575</v>
      </c>
      <c r="H1468">
        <v>373750</v>
      </c>
      <c r="I1468" s="10">
        <v>130812.5</v>
      </c>
      <c r="J1468" s="15">
        <f t="shared" si="22"/>
        <v>80559500</v>
      </c>
    </row>
    <row r="1469" spans="1:10">
      <c r="A1469" s="4" t="s">
        <v>1106</v>
      </c>
      <c r="B1469" s="4">
        <v>1185732</v>
      </c>
      <c r="C1469" s="5">
        <v>44357</v>
      </c>
      <c r="D1469" s="4" t="s">
        <v>14</v>
      </c>
      <c r="E1469" s="12" t="s">
        <v>1087</v>
      </c>
      <c r="F1469" s="13">
        <v>700</v>
      </c>
      <c r="G1469">
        <v>725</v>
      </c>
      <c r="H1469">
        <v>507500</v>
      </c>
      <c r="I1469" s="10">
        <v>253750</v>
      </c>
      <c r="J1469" s="15">
        <f t="shared" si="22"/>
        <v>80559500</v>
      </c>
    </row>
    <row r="1470" spans="1:10">
      <c r="A1470" s="4" t="s">
        <v>1106</v>
      </c>
      <c r="B1470" s="4">
        <v>1185732</v>
      </c>
      <c r="C1470" s="5">
        <v>44385</v>
      </c>
      <c r="D1470" s="4" t="s">
        <v>14</v>
      </c>
      <c r="E1470" s="12" t="s">
        <v>1087</v>
      </c>
      <c r="F1470" s="13">
        <v>650</v>
      </c>
      <c r="G1470">
        <v>950</v>
      </c>
      <c r="H1470">
        <v>617500</v>
      </c>
      <c r="I1470" s="10">
        <v>277875</v>
      </c>
      <c r="J1470" s="15">
        <f t="shared" si="22"/>
        <v>80559500</v>
      </c>
    </row>
    <row r="1471" spans="1:10">
      <c r="A1471" s="4" t="s">
        <v>1106</v>
      </c>
      <c r="B1471" s="4">
        <v>1185732</v>
      </c>
      <c r="C1471" s="5">
        <v>44385</v>
      </c>
      <c r="D1471" s="4" t="s">
        <v>14</v>
      </c>
      <c r="E1471" s="12" t="s">
        <v>1087</v>
      </c>
      <c r="F1471" s="13">
        <v>600</v>
      </c>
      <c r="G1471">
        <v>700</v>
      </c>
      <c r="H1471">
        <v>420000</v>
      </c>
      <c r="I1471" s="10">
        <v>147000</v>
      </c>
      <c r="J1471" s="15">
        <f t="shared" si="22"/>
        <v>80559500</v>
      </c>
    </row>
    <row r="1472" spans="1:10">
      <c r="A1472" s="4" t="s">
        <v>1106</v>
      </c>
      <c r="B1472" s="4">
        <v>1185732</v>
      </c>
      <c r="C1472" s="5">
        <v>44385</v>
      </c>
      <c r="D1472" s="4" t="s">
        <v>14</v>
      </c>
      <c r="E1472" s="12" t="s">
        <v>1087</v>
      </c>
      <c r="F1472" s="13">
        <v>550</v>
      </c>
      <c r="G1472">
        <v>625</v>
      </c>
      <c r="H1472">
        <v>343750</v>
      </c>
      <c r="I1472" s="10">
        <v>85937.5</v>
      </c>
      <c r="J1472" s="15">
        <f t="shared" si="22"/>
        <v>80559500</v>
      </c>
    </row>
    <row r="1473" spans="1:10">
      <c r="A1473" s="4" t="s">
        <v>1106</v>
      </c>
      <c r="B1473" s="4">
        <v>1185732</v>
      </c>
      <c r="C1473" s="5">
        <v>44385</v>
      </c>
      <c r="D1473" s="4" t="s">
        <v>14</v>
      </c>
      <c r="E1473" s="12" t="s">
        <v>1087</v>
      </c>
      <c r="F1473" s="13">
        <v>550</v>
      </c>
      <c r="G1473">
        <v>575</v>
      </c>
      <c r="H1473">
        <v>316250</v>
      </c>
      <c r="I1473" s="10">
        <v>94875</v>
      </c>
      <c r="J1473" s="15">
        <f t="shared" si="22"/>
        <v>80559500</v>
      </c>
    </row>
    <row r="1474" spans="1:10">
      <c r="A1474" s="4" t="s">
        <v>1106</v>
      </c>
      <c r="B1474" s="4">
        <v>1185732</v>
      </c>
      <c r="C1474" s="5">
        <v>44385</v>
      </c>
      <c r="D1474" s="4" t="s">
        <v>14</v>
      </c>
      <c r="E1474" s="12" t="s">
        <v>1087</v>
      </c>
      <c r="F1474" s="13">
        <v>650</v>
      </c>
      <c r="G1474">
        <v>600</v>
      </c>
      <c r="H1474">
        <v>390000</v>
      </c>
      <c r="I1474" s="10">
        <v>136500</v>
      </c>
      <c r="J1474" s="15">
        <f t="shared" si="22"/>
        <v>80559500</v>
      </c>
    </row>
    <row r="1475" spans="1:10">
      <c r="A1475" s="4" t="s">
        <v>1106</v>
      </c>
      <c r="B1475" s="4">
        <v>1185732</v>
      </c>
      <c r="C1475" s="5">
        <v>44385</v>
      </c>
      <c r="D1475" s="4" t="s">
        <v>14</v>
      </c>
      <c r="E1475" s="12" t="s">
        <v>1086</v>
      </c>
      <c r="F1475" s="13">
        <v>700</v>
      </c>
      <c r="G1475">
        <v>775</v>
      </c>
      <c r="H1475">
        <v>542500</v>
      </c>
      <c r="I1475" s="10">
        <v>271250</v>
      </c>
      <c r="J1475" s="15">
        <f t="shared" si="22"/>
        <v>80559500</v>
      </c>
    </row>
    <row r="1476" spans="1:10">
      <c r="A1476" s="4" t="s">
        <v>1106</v>
      </c>
      <c r="B1476" s="4">
        <v>1185732</v>
      </c>
      <c r="C1476" s="5">
        <v>44417</v>
      </c>
      <c r="D1476" s="4" t="s">
        <v>14</v>
      </c>
      <c r="E1476" s="12" t="s">
        <v>1087</v>
      </c>
      <c r="F1476" s="13">
        <v>650</v>
      </c>
      <c r="G1476">
        <v>925</v>
      </c>
      <c r="H1476">
        <v>601250</v>
      </c>
      <c r="I1476" s="10">
        <v>270562.5</v>
      </c>
      <c r="J1476" s="15">
        <f t="shared" ref="J1476:J1539" si="23">SUMIFS(H$3:H$2497,D$3:D$2497,D1476)</f>
        <v>80559500</v>
      </c>
    </row>
    <row r="1477" spans="1:10">
      <c r="A1477" s="4" t="s">
        <v>1106</v>
      </c>
      <c r="B1477" s="4">
        <v>1185732</v>
      </c>
      <c r="C1477" s="5">
        <v>44417</v>
      </c>
      <c r="D1477" s="4" t="s">
        <v>14</v>
      </c>
      <c r="E1477" s="12" t="s">
        <v>1087</v>
      </c>
      <c r="F1477" s="13">
        <v>600</v>
      </c>
      <c r="G1477">
        <v>700</v>
      </c>
      <c r="H1477">
        <v>420000</v>
      </c>
      <c r="I1477" s="10">
        <v>147000</v>
      </c>
      <c r="J1477" s="15">
        <f t="shared" si="23"/>
        <v>80559500</v>
      </c>
    </row>
    <row r="1478" spans="1:10">
      <c r="A1478" s="4" t="s">
        <v>1106</v>
      </c>
      <c r="B1478" s="4">
        <v>1185732</v>
      </c>
      <c r="C1478" s="5">
        <v>44417</v>
      </c>
      <c r="D1478" s="4" t="s">
        <v>14</v>
      </c>
      <c r="E1478" s="12" t="s">
        <v>1086</v>
      </c>
      <c r="F1478" s="13">
        <v>550</v>
      </c>
      <c r="G1478">
        <v>625</v>
      </c>
      <c r="H1478">
        <v>343750</v>
      </c>
      <c r="I1478" s="10">
        <v>85937.5</v>
      </c>
      <c r="J1478" s="15">
        <f t="shared" si="23"/>
        <v>80559500</v>
      </c>
    </row>
    <row r="1479" spans="1:10">
      <c r="A1479" s="4" t="s">
        <v>1106</v>
      </c>
      <c r="B1479" s="4">
        <v>1185732</v>
      </c>
      <c r="C1479" s="5">
        <v>44417</v>
      </c>
      <c r="D1479" s="4" t="s">
        <v>14</v>
      </c>
      <c r="E1479" s="12" t="s">
        <v>1086</v>
      </c>
      <c r="F1479" s="13">
        <v>450</v>
      </c>
      <c r="G1479">
        <v>575</v>
      </c>
      <c r="H1479">
        <v>258750</v>
      </c>
      <c r="I1479" s="10">
        <v>77625</v>
      </c>
      <c r="J1479" s="15">
        <f t="shared" si="23"/>
        <v>80559500</v>
      </c>
    </row>
    <row r="1480" spans="1:10">
      <c r="A1480" s="4" t="s">
        <v>1106</v>
      </c>
      <c r="B1480" s="4">
        <v>1185732</v>
      </c>
      <c r="C1480" s="5">
        <v>44417</v>
      </c>
      <c r="D1480" s="4" t="s">
        <v>14</v>
      </c>
      <c r="E1480" s="12" t="s">
        <v>1086</v>
      </c>
      <c r="F1480" s="13">
        <v>550</v>
      </c>
      <c r="G1480">
        <v>550</v>
      </c>
      <c r="H1480">
        <v>302500</v>
      </c>
      <c r="I1480" s="10">
        <v>105875</v>
      </c>
      <c r="J1480" s="15">
        <f t="shared" si="23"/>
        <v>80559500</v>
      </c>
    </row>
    <row r="1481" spans="1:10">
      <c r="A1481" s="4" t="s">
        <v>1106</v>
      </c>
      <c r="B1481" s="4">
        <v>1185732</v>
      </c>
      <c r="C1481" s="5">
        <v>44417</v>
      </c>
      <c r="D1481" s="4" t="s">
        <v>14</v>
      </c>
      <c r="E1481" s="12" t="s">
        <v>1087</v>
      </c>
      <c r="F1481" s="13">
        <v>600</v>
      </c>
      <c r="G1481">
        <v>725</v>
      </c>
      <c r="H1481">
        <v>435000</v>
      </c>
      <c r="I1481" s="10">
        <v>217500</v>
      </c>
      <c r="J1481" s="15">
        <f t="shared" si="23"/>
        <v>80559500</v>
      </c>
    </row>
    <row r="1482" spans="1:10">
      <c r="A1482" s="4" t="s">
        <v>1106</v>
      </c>
      <c r="B1482" s="4">
        <v>1185732</v>
      </c>
      <c r="C1482" s="5">
        <v>44447</v>
      </c>
      <c r="D1482" s="4" t="s">
        <v>14</v>
      </c>
      <c r="E1482" s="12" t="s">
        <v>1087</v>
      </c>
      <c r="F1482" s="13">
        <v>550</v>
      </c>
      <c r="G1482">
        <v>850</v>
      </c>
      <c r="H1482">
        <v>467500</v>
      </c>
      <c r="I1482" s="10">
        <v>210375</v>
      </c>
      <c r="J1482" s="15">
        <f t="shared" si="23"/>
        <v>80559500</v>
      </c>
    </row>
    <row r="1483" spans="1:10">
      <c r="A1483" s="4" t="s">
        <v>1106</v>
      </c>
      <c r="B1483" s="4">
        <v>1185732</v>
      </c>
      <c r="C1483" s="5">
        <v>44447</v>
      </c>
      <c r="D1483" s="4" t="s">
        <v>14</v>
      </c>
      <c r="E1483" s="12" t="s">
        <v>1087</v>
      </c>
      <c r="F1483" s="13">
        <v>500</v>
      </c>
      <c r="G1483">
        <v>650</v>
      </c>
      <c r="H1483">
        <v>325000</v>
      </c>
      <c r="I1483" s="10">
        <v>113750</v>
      </c>
      <c r="J1483" s="15">
        <f t="shared" si="23"/>
        <v>80559500</v>
      </c>
    </row>
    <row r="1484" spans="1:10">
      <c r="A1484" s="4" t="s">
        <v>1106</v>
      </c>
      <c r="B1484" s="4">
        <v>1185732</v>
      </c>
      <c r="C1484" s="5">
        <v>44447</v>
      </c>
      <c r="D1484" s="4" t="s">
        <v>14</v>
      </c>
      <c r="E1484" s="12" t="s">
        <v>1086</v>
      </c>
      <c r="F1484" s="13">
        <v>450</v>
      </c>
      <c r="G1484">
        <v>550</v>
      </c>
      <c r="H1484">
        <v>247500</v>
      </c>
      <c r="I1484" s="10">
        <v>61875</v>
      </c>
      <c r="J1484" s="15">
        <f t="shared" si="23"/>
        <v>80559500</v>
      </c>
    </row>
    <row r="1485" spans="1:10">
      <c r="A1485" s="4" t="s">
        <v>1106</v>
      </c>
      <c r="B1485" s="4">
        <v>1185732</v>
      </c>
      <c r="C1485" s="5">
        <v>44447</v>
      </c>
      <c r="D1485" s="4" t="s">
        <v>14</v>
      </c>
      <c r="E1485" s="12" t="s">
        <v>1087</v>
      </c>
      <c r="F1485" s="13">
        <v>450</v>
      </c>
      <c r="G1485">
        <v>525</v>
      </c>
      <c r="H1485">
        <v>236250</v>
      </c>
      <c r="I1485" s="10">
        <v>70875</v>
      </c>
      <c r="J1485" s="15">
        <f t="shared" si="23"/>
        <v>80559500</v>
      </c>
    </row>
    <row r="1486" spans="1:10">
      <c r="A1486" s="4" t="s">
        <v>1106</v>
      </c>
      <c r="B1486" s="4">
        <v>1185732</v>
      </c>
      <c r="C1486" s="5">
        <v>44447</v>
      </c>
      <c r="D1486" s="4" t="s">
        <v>14</v>
      </c>
      <c r="E1486" s="12" t="s">
        <v>1087</v>
      </c>
      <c r="F1486" s="13">
        <v>550</v>
      </c>
      <c r="G1486">
        <v>525</v>
      </c>
      <c r="H1486">
        <v>288750</v>
      </c>
      <c r="I1486" s="10">
        <v>101062.5</v>
      </c>
      <c r="J1486" s="15">
        <f t="shared" si="23"/>
        <v>80559500</v>
      </c>
    </row>
    <row r="1487" spans="1:10">
      <c r="A1487" s="4" t="s">
        <v>1106</v>
      </c>
      <c r="B1487" s="4">
        <v>1185732</v>
      </c>
      <c r="C1487" s="5">
        <v>44447</v>
      </c>
      <c r="D1487" s="4" t="s">
        <v>14</v>
      </c>
      <c r="E1487" s="12" t="s">
        <v>1086</v>
      </c>
      <c r="F1487" s="13">
        <v>600</v>
      </c>
      <c r="G1487">
        <v>625</v>
      </c>
      <c r="H1487">
        <v>375000</v>
      </c>
      <c r="I1487" s="10">
        <v>187500</v>
      </c>
      <c r="J1487" s="15">
        <f t="shared" si="23"/>
        <v>80559500</v>
      </c>
    </row>
    <row r="1488" spans="1:10">
      <c r="A1488" s="4" t="s">
        <v>1106</v>
      </c>
      <c r="B1488" s="4">
        <v>1185732</v>
      </c>
      <c r="C1488" s="5">
        <v>44479</v>
      </c>
      <c r="D1488" s="4" t="s">
        <v>14</v>
      </c>
      <c r="E1488" s="12" t="s">
        <v>1086</v>
      </c>
      <c r="F1488" s="13">
        <v>600</v>
      </c>
      <c r="G1488">
        <v>800</v>
      </c>
      <c r="H1488">
        <v>480000</v>
      </c>
      <c r="I1488" s="10">
        <v>216000</v>
      </c>
      <c r="J1488" s="15">
        <f t="shared" si="23"/>
        <v>80559500</v>
      </c>
    </row>
    <row r="1489" spans="1:10">
      <c r="A1489" s="4" t="s">
        <v>1106</v>
      </c>
      <c r="B1489" s="4">
        <v>1185732</v>
      </c>
      <c r="C1489" s="5">
        <v>44479</v>
      </c>
      <c r="D1489" s="4" t="s">
        <v>14</v>
      </c>
      <c r="E1489" s="12" t="s">
        <v>1086</v>
      </c>
      <c r="F1489" s="13">
        <v>500</v>
      </c>
      <c r="G1489">
        <v>625</v>
      </c>
      <c r="H1489">
        <v>312500</v>
      </c>
      <c r="I1489" s="10">
        <v>109375</v>
      </c>
      <c r="J1489" s="15">
        <f t="shared" si="23"/>
        <v>80559500</v>
      </c>
    </row>
    <row r="1490" spans="1:10">
      <c r="A1490" s="4" t="s">
        <v>1106</v>
      </c>
      <c r="B1490" s="4">
        <v>1185732</v>
      </c>
      <c r="C1490" s="5">
        <v>44479</v>
      </c>
      <c r="D1490" s="4" t="s">
        <v>14</v>
      </c>
      <c r="E1490" s="12" t="s">
        <v>1087</v>
      </c>
      <c r="F1490" s="13">
        <v>500</v>
      </c>
      <c r="G1490">
        <v>525</v>
      </c>
      <c r="H1490">
        <v>262500</v>
      </c>
      <c r="I1490" s="10">
        <v>65625</v>
      </c>
      <c r="J1490" s="15">
        <f t="shared" si="23"/>
        <v>80559500</v>
      </c>
    </row>
    <row r="1491" spans="1:10">
      <c r="A1491" s="4" t="s">
        <v>1106</v>
      </c>
      <c r="B1491" s="4">
        <v>1185732</v>
      </c>
      <c r="C1491" s="5">
        <v>44479</v>
      </c>
      <c r="D1491" s="4" t="s">
        <v>14</v>
      </c>
      <c r="E1491" s="12" t="s">
        <v>1087</v>
      </c>
      <c r="F1491" s="13">
        <v>500</v>
      </c>
      <c r="G1491">
        <v>500</v>
      </c>
      <c r="H1491">
        <v>250000</v>
      </c>
      <c r="I1491" s="10">
        <v>75000</v>
      </c>
      <c r="J1491" s="15">
        <f t="shared" si="23"/>
        <v>80559500</v>
      </c>
    </row>
    <row r="1492" spans="1:10">
      <c r="A1492" s="4" t="s">
        <v>1106</v>
      </c>
      <c r="B1492" s="4">
        <v>1185732</v>
      </c>
      <c r="C1492" s="5">
        <v>44479</v>
      </c>
      <c r="D1492" s="4" t="s">
        <v>14</v>
      </c>
      <c r="E1492" s="12" t="s">
        <v>1087</v>
      </c>
      <c r="F1492" s="13">
        <v>600</v>
      </c>
      <c r="G1492">
        <v>500</v>
      </c>
      <c r="H1492">
        <v>300000</v>
      </c>
      <c r="I1492" s="10">
        <v>105000</v>
      </c>
      <c r="J1492" s="15">
        <f t="shared" si="23"/>
        <v>80559500</v>
      </c>
    </row>
    <row r="1493" spans="1:10">
      <c r="A1493" s="4" t="s">
        <v>1106</v>
      </c>
      <c r="B1493" s="4">
        <v>1185732</v>
      </c>
      <c r="C1493" s="5">
        <v>44479</v>
      </c>
      <c r="D1493" s="4" t="s">
        <v>14</v>
      </c>
      <c r="E1493" s="12" t="s">
        <v>1087</v>
      </c>
      <c r="F1493" s="13">
        <v>650</v>
      </c>
      <c r="G1493">
        <v>625</v>
      </c>
      <c r="H1493">
        <v>406250</v>
      </c>
      <c r="I1493" s="10">
        <v>203125</v>
      </c>
      <c r="J1493" s="15">
        <f t="shared" si="23"/>
        <v>80559500</v>
      </c>
    </row>
    <row r="1494" spans="1:10">
      <c r="A1494" s="4" t="s">
        <v>1106</v>
      </c>
      <c r="B1494" s="4">
        <v>1185732</v>
      </c>
      <c r="C1494" s="5">
        <v>44509</v>
      </c>
      <c r="D1494" s="4" t="s">
        <v>14</v>
      </c>
      <c r="E1494" s="12" t="s">
        <v>1087</v>
      </c>
      <c r="F1494" s="13">
        <v>600</v>
      </c>
      <c r="G1494">
        <v>775</v>
      </c>
      <c r="H1494">
        <v>465000</v>
      </c>
      <c r="I1494" s="10">
        <v>209250</v>
      </c>
      <c r="J1494" s="15">
        <f t="shared" si="23"/>
        <v>80559500</v>
      </c>
    </row>
    <row r="1495" spans="1:10">
      <c r="A1495" s="4" t="s">
        <v>1106</v>
      </c>
      <c r="B1495" s="4">
        <v>1185732</v>
      </c>
      <c r="C1495" s="5">
        <v>44509</v>
      </c>
      <c r="D1495" s="4" t="s">
        <v>14</v>
      </c>
      <c r="E1495" s="12" t="s">
        <v>1087</v>
      </c>
      <c r="F1495" s="13">
        <v>500</v>
      </c>
      <c r="G1495">
        <v>600</v>
      </c>
      <c r="H1495">
        <v>300000</v>
      </c>
      <c r="I1495" s="10">
        <v>105000</v>
      </c>
      <c r="J1495" s="15">
        <f t="shared" si="23"/>
        <v>80559500</v>
      </c>
    </row>
    <row r="1496" spans="1:10">
      <c r="A1496" s="4" t="s">
        <v>1106</v>
      </c>
      <c r="B1496" s="4">
        <v>1185732</v>
      </c>
      <c r="C1496" s="5">
        <v>44509</v>
      </c>
      <c r="D1496" s="4" t="s">
        <v>14</v>
      </c>
      <c r="E1496" s="12" t="s">
        <v>1086</v>
      </c>
      <c r="F1496" s="13">
        <v>500</v>
      </c>
      <c r="G1496">
        <v>545</v>
      </c>
      <c r="H1496">
        <v>272500</v>
      </c>
      <c r="I1496" s="10">
        <v>68125</v>
      </c>
      <c r="J1496" s="15">
        <f t="shared" si="23"/>
        <v>80559500</v>
      </c>
    </row>
    <row r="1497" spans="1:10">
      <c r="A1497" s="4" t="s">
        <v>1106</v>
      </c>
      <c r="B1497" s="4">
        <v>1185732</v>
      </c>
      <c r="C1497" s="5">
        <v>44509</v>
      </c>
      <c r="D1497" s="4" t="s">
        <v>14</v>
      </c>
      <c r="E1497" s="12" t="s">
        <v>1088</v>
      </c>
      <c r="F1497" s="13">
        <v>500</v>
      </c>
      <c r="G1497">
        <v>575</v>
      </c>
      <c r="H1497">
        <v>287500</v>
      </c>
      <c r="I1497" s="10">
        <v>86250</v>
      </c>
      <c r="J1497" s="15">
        <f t="shared" si="23"/>
        <v>80559500</v>
      </c>
    </row>
    <row r="1498" spans="1:10">
      <c r="A1498" s="4" t="s">
        <v>1104</v>
      </c>
      <c r="B1498" s="4">
        <v>1185732</v>
      </c>
      <c r="C1498" s="5">
        <v>44509</v>
      </c>
      <c r="D1498" s="4" t="s">
        <v>14</v>
      </c>
      <c r="E1498" s="12" t="s">
        <v>1087</v>
      </c>
      <c r="F1498" s="13">
        <v>650</v>
      </c>
      <c r="G1498">
        <v>550</v>
      </c>
      <c r="H1498">
        <v>357500</v>
      </c>
      <c r="I1498" s="10">
        <v>125125</v>
      </c>
      <c r="J1498" s="15">
        <f t="shared" si="23"/>
        <v>80559500</v>
      </c>
    </row>
    <row r="1499" spans="1:10">
      <c r="A1499" s="4" t="s">
        <v>1104</v>
      </c>
      <c r="B1499" s="4">
        <v>1185732</v>
      </c>
      <c r="C1499" s="5">
        <v>44509</v>
      </c>
      <c r="D1499" s="4" t="s">
        <v>14</v>
      </c>
      <c r="E1499" s="12" t="s">
        <v>1087</v>
      </c>
      <c r="F1499" s="13">
        <v>700</v>
      </c>
      <c r="G1499">
        <v>650</v>
      </c>
      <c r="H1499">
        <v>455000</v>
      </c>
      <c r="I1499" s="10">
        <v>227500</v>
      </c>
      <c r="J1499" s="15">
        <f t="shared" si="23"/>
        <v>80559500</v>
      </c>
    </row>
    <row r="1500" spans="1:10">
      <c r="A1500" s="4" t="s">
        <v>1104</v>
      </c>
      <c r="B1500" s="4">
        <v>1185732</v>
      </c>
      <c r="C1500" s="5">
        <v>44538</v>
      </c>
      <c r="D1500" s="4" t="s">
        <v>14</v>
      </c>
      <c r="E1500" s="12" t="s">
        <v>1087</v>
      </c>
      <c r="F1500" s="13">
        <v>650</v>
      </c>
      <c r="G1500">
        <v>875</v>
      </c>
      <c r="H1500">
        <v>568750</v>
      </c>
      <c r="I1500" s="10">
        <v>255937.5</v>
      </c>
      <c r="J1500" s="15">
        <f t="shared" si="23"/>
        <v>80559500</v>
      </c>
    </row>
    <row r="1501" spans="1:10">
      <c r="A1501" s="4" t="s">
        <v>1104</v>
      </c>
      <c r="B1501" s="4">
        <v>1185732</v>
      </c>
      <c r="C1501" s="5">
        <v>44538</v>
      </c>
      <c r="D1501" s="4" t="s">
        <v>14</v>
      </c>
      <c r="E1501" s="12" t="s">
        <v>1086</v>
      </c>
      <c r="F1501" s="13">
        <v>550</v>
      </c>
      <c r="G1501">
        <v>675</v>
      </c>
      <c r="H1501">
        <v>371250</v>
      </c>
      <c r="I1501" s="10">
        <v>129937.5</v>
      </c>
      <c r="J1501" s="15">
        <f t="shared" si="23"/>
        <v>80559500</v>
      </c>
    </row>
    <row r="1502" spans="1:10">
      <c r="A1502" s="4" t="s">
        <v>1104</v>
      </c>
      <c r="B1502" s="4">
        <v>1185732</v>
      </c>
      <c r="C1502" s="5">
        <v>44538</v>
      </c>
      <c r="D1502" s="4" t="s">
        <v>14</v>
      </c>
      <c r="E1502" s="12" t="s">
        <v>1086</v>
      </c>
      <c r="F1502" s="13">
        <v>550</v>
      </c>
      <c r="G1502">
        <v>625</v>
      </c>
      <c r="H1502">
        <v>343750</v>
      </c>
      <c r="I1502" s="10">
        <v>85937.5</v>
      </c>
      <c r="J1502" s="15">
        <f t="shared" si="23"/>
        <v>80559500</v>
      </c>
    </row>
    <row r="1503" spans="1:10">
      <c r="A1503" s="4" t="s">
        <v>1104</v>
      </c>
      <c r="B1503" s="4">
        <v>1185732</v>
      </c>
      <c r="C1503" s="5">
        <v>44538</v>
      </c>
      <c r="D1503" s="4" t="s">
        <v>14</v>
      </c>
      <c r="E1503" s="12" t="s">
        <v>1086</v>
      </c>
      <c r="F1503" s="13">
        <v>550</v>
      </c>
      <c r="G1503">
        <v>575</v>
      </c>
      <c r="H1503">
        <v>316250</v>
      </c>
      <c r="I1503" s="10">
        <v>94875</v>
      </c>
      <c r="J1503" s="15">
        <f t="shared" si="23"/>
        <v>80559500</v>
      </c>
    </row>
    <row r="1504" spans="1:10">
      <c r="A1504" s="4" t="s">
        <v>1104</v>
      </c>
      <c r="B1504" s="4">
        <v>1185732</v>
      </c>
      <c r="C1504" s="5">
        <v>44538</v>
      </c>
      <c r="D1504" s="4" t="s">
        <v>14</v>
      </c>
      <c r="E1504" s="12" t="s">
        <v>1087</v>
      </c>
      <c r="F1504" s="13">
        <v>650</v>
      </c>
      <c r="G1504">
        <v>575</v>
      </c>
      <c r="H1504">
        <v>373750</v>
      </c>
      <c r="I1504" s="10">
        <v>130812.5</v>
      </c>
      <c r="J1504" s="15">
        <f t="shared" si="23"/>
        <v>80559500</v>
      </c>
    </row>
    <row r="1505" spans="1:10">
      <c r="A1505" s="4" t="s">
        <v>1104</v>
      </c>
      <c r="B1505" s="4">
        <v>1185732</v>
      </c>
      <c r="C1505" s="5">
        <v>44538</v>
      </c>
      <c r="D1505" s="4" t="s">
        <v>14</v>
      </c>
      <c r="E1505" s="12" t="s">
        <v>1086</v>
      </c>
      <c r="F1505" s="13">
        <v>700</v>
      </c>
      <c r="G1505">
        <v>675</v>
      </c>
      <c r="H1505">
        <v>472500</v>
      </c>
      <c r="I1505" s="10">
        <v>236250</v>
      </c>
      <c r="J1505" s="15">
        <f t="shared" si="23"/>
        <v>80559500</v>
      </c>
    </row>
    <row r="1506" spans="1:10">
      <c r="A1506" s="4" t="s">
        <v>1104</v>
      </c>
      <c r="B1506" s="4">
        <v>1185732</v>
      </c>
      <c r="C1506" s="5">
        <v>44210</v>
      </c>
      <c r="D1506" s="4" t="s">
        <v>14</v>
      </c>
      <c r="E1506" s="12" t="s">
        <v>1086</v>
      </c>
      <c r="F1506" s="13">
        <v>400</v>
      </c>
      <c r="G1506">
        <v>800</v>
      </c>
      <c r="H1506">
        <v>320000</v>
      </c>
      <c r="I1506" s="10">
        <v>160000</v>
      </c>
      <c r="J1506" s="15">
        <f t="shared" si="23"/>
        <v>80559500</v>
      </c>
    </row>
    <row r="1507" spans="1:10">
      <c r="A1507" s="4" t="s">
        <v>1104</v>
      </c>
      <c r="B1507" s="4">
        <v>1185732</v>
      </c>
      <c r="C1507" s="5">
        <v>44210</v>
      </c>
      <c r="D1507" s="4" t="s">
        <v>14</v>
      </c>
      <c r="E1507" s="12" t="s">
        <v>1086</v>
      </c>
      <c r="F1507" s="13">
        <v>400</v>
      </c>
      <c r="G1507">
        <v>600</v>
      </c>
      <c r="H1507">
        <v>240000</v>
      </c>
      <c r="I1507" s="10">
        <v>72000</v>
      </c>
      <c r="J1507" s="15">
        <f t="shared" si="23"/>
        <v>80559500</v>
      </c>
    </row>
    <row r="1508" spans="1:10">
      <c r="A1508" s="4" t="s">
        <v>1104</v>
      </c>
      <c r="B1508" s="4">
        <v>1185732</v>
      </c>
      <c r="C1508" s="5">
        <v>44210</v>
      </c>
      <c r="D1508" s="4" t="s">
        <v>14</v>
      </c>
      <c r="E1508" s="12" t="s">
        <v>1086</v>
      </c>
      <c r="F1508" s="13">
        <v>300</v>
      </c>
      <c r="G1508">
        <v>600</v>
      </c>
      <c r="H1508">
        <v>180000</v>
      </c>
      <c r="I1508" s="10">
        <v>63000</v>
      </c>
      <c r="J1508" s="15">
        <f t="shared" si="23"/>
        <v>80559500</v>
      </c>
    </row>
    <row r="1509" spans="1:10">
      <c r="A1509" s="4" t="s">
        <v>1104</v>
      </c>
      <c r="B1509" s="4">
        <v>1185732</v>
      </c>
      <c r="C1509" s="5">
        <v>44210</v>
      </c>
      <c r="D1509" s="4" t="s">
        <v>14</v>
      </c>
      <c r="E1509" s="12" t="s">
        <v>1087</v>
      </c>
      <c r="F1509" s="13">
        <v>350</v>
      </c>
      <c r="G1509">
        <v>450</v>
      </c>
      <c r="H1509">
        <v>157500</v>
      </c>
      <c r="I1509" s="10">
        <v>55125</v>
      </c>
      <c r="J1509" s="15">
        <f t="shared" si="23"/>
        <v>80559500</v>
      </c>
    </row>
    <row r="1510" spans="1:10">
      <c r="A1510" s="4" t="s">
        <v>1104</v>
      </c>
      <c r="B1510" s="4">
        <v>1185732</v>
      </c>
      <c r="C1510" s="5">
        <v>44210</v>
      </c>
      <c r="D1510" s="4" t="s">
        <v>14</v>
      </c>
      <c r="E1510" s="12" t="s">
        <v>1086</v>
      </c>
      <c r="F1510" s="13">
        <v>500</v>
      </c>
      <c r="G1510">
        <v>500</v>
      </c>
      <c r="H1510">
        <v>250000</v>
      </c>
      <c r="I1510" s="10">
        <v>75000</v>
      </c>
      <c r="J1510" s="15">
        <f t="shared" si="23"/>
        <v>80559500</v>
      </c>
    </row>
    <row r="1511" spans="1:10">
      <c r="A1511" s="4" t="s">
        <v>1104</v>
      </c>
      <c r="B1511" s="4">
        <v>1185732</v>
      </c>
      <c r="C1511" s="5">
        <v>44210</v>
      </c>
      <c r="D1511" s="4" t="s">
        <v>14</v>
      </c>
      <c r="E1511" s="12" t="s">
        <v>1087</v>
      </c>
      <c r="F1511" s="13">
        <v>400</v>
      </c>
      <c r="G1511">
        <v>600</v>
      </c>
      <c r="H1511">
        <v>240000</v>
      </c>
      <c r="I1511" s="10">
        <v>60000</v>
      </c>
      <c r="J1511" s="15">
        <f t="shared" si="23"/>
        <v>80559500</v>
      </c>
    </row>
    <row r="1512" spans="1:10">
      <c r="A1512" s="4" t="s">
        <v>1104</v>
      </c>
      <c r="B1512" s="4">
        <v>1185732</v>
      </c>
      <c r="C1512" s="5">
        <v>44239</v>
      </c>
      <c r="D1512" s="4" t="s">
        <v>14</v>
      </c>
      <c r="E1512" s="12" t="s">
        <v>1087</v>
      </c>
      <c r="F1512" s="13">
        <v>400</v>
      </c>
      <c r="G1512">
        <v>850</v>
      </c>
      <c r="H1512">
        <v>340000</v>
      </c>
      <c r="I1512" s="10">
        <v>170000</v>
      </c>
      <c r="J1512" s="15">
        <f t="shared" si="23"/>
        <v>80559500</v>
      </c>
    </row>
    <row r="1513" spans="1:10">
      <c r="A1513" s="4" t="s">
        <v>1104</v>
      </c>
      <c r="B1513" s="4">
        <v>1185732</v>
      </c>
      <c r="C1513" s="5">
        <v>44239</v>
      </c>
      <c r="D1513" s="4" t="s">
        <v>14</v>
      </c>
      <c r="E1513" s="12" t="s">
        <v>1086</v>
      </c>
      <c r="F1513" s="13">
        <v>400</v>
      </c>
      <c r="G1513">
        <v>500</v>
      </c>
      <c r="H1513">
        <v>200000</v>
      </c>
      <c r="I1513" s="10">
        <v>60000</v>
      </c>
      <c r="J1513" s="15">
        <f t="shared" si="23"/>
        <v>80559500</v>
      </c>
    </row>
    <row r="1514" spans="1:10">
      <c r="A1514" s="4" t="s">
        <v>1104</v>
      </c>
      <c r="B1514" s="4">
        <v>1185732</v>
      </c>
      <c r="C1514" s="5">
        <v>44239</v>
      </c>
      <c r="D1514" s="4" t="s">
        <v>14</v>
      </c>
      <c r="E1514" s="12" t="s">
        <v>1087</v>
      </c>
      <c r="F1514" s="13">
        <v>300</v>
      </c>
      <c r="G1514">
        <v>550</v>
      </c>
      <c r="H1514">
        <v>165000</v>
      </c>
      <c r="I1514" s="10">
        <v>57750</v>
      </c>
      <c r="J1514" s="15">
        <f t="shared" si="23"/>
        <v>80559500</v>
      </c>
    </row>
    <row r="1515" spans="1:10">
      <c r="A1515" s="4" t="s">
        <v>1104</v>
      </c>
      <c r="B1515" s="4">
        <v>1185732</v>
      </c>
      <c r="C1515" s="5">
        <v>44239</v>
      </c>
      <c r="D1515" s="4" t="s">
        <v>283</v>
      </c>
      <c r="E1515" s="12" t="s">
        <v>1087</v>
      </c>
      <c r="F1515" s="13">
        <v>350</v>
      </c>
      <c r="G1515">
        <v>425</v>
      </c>
      <c r="H1515">
        <v>148750</v>
      </c>
      <c r="I1515" s="10">
        <v>52062.5</v>
      </c>
      <c r="J1515" s="15">
        <f t="shared" si="23"/>
        <v>259452250</v>
      </c>
    </row>
    <row r="1516" spans="1:10">
      <c r="A1516" s="4" t="s">
        <v>1104</v>
      </c>
      <c r="B1516" s="4">
        <v>1185732</v>
      </c>
      <c r="C1516" s="5">
        <v>44239</v>
      </c>
      <c r="D1516" s="4" t="s">
        <v>283</v>
      </c>
      <c r="E1516" s="12" t="s">
        <v>1086</v>
      </c>
      <c r="F1516" s="13">
        <v>500</v>
      </c>
      <c r="G1516">
        <v>500</v>
      </c>
      <c r="H1516">
        <v>250000</v>
      </c>
      <c r="I1516" s="10">
        <v>75000</v>
      </c>
      <c r="J1516" s="15">
        <f t="shared" si="23"/>
        <v>259452250</v>
      </c>
    </row>
    <row r="1517" spans="1:10">
      <c r="A1517" s="4" t="s">
        <v>1104</v>
      </c>
      <c r="B1517" s="4">
        <v>1185732</v>
      </c>
      <c r="C1517" s="5">
        <v>44239</v>
      </c>
      <c r="D1517" s="4" t="s">
        <v>283</v>
      </c>
      <c r="E1517" s="12" t="s">
        <v>1086</v>
      </c>
      <c r="F1517" s="13">
        <v>400</v>
      </c>
      <c r="G1517">
        <v>600</v>
      </c>
      <c r="H1517">
        <v>240000</v>
      </c>
      <c r="I1517" s="10">
        <v>60000</v>
      </c>
      <c r="J1517" s="15">
        <f t="shared" si="23"/>
        <v>259452250</v>
      </c>
    </row>
    <row r="1518" spans="1:10">
      <c r="A1518" s="4" t="s">
        <v>1104</v>
      </c>
      <c r="B1518" s="4">
        <v>1185732</v>
      </c>
      <c r="C1518" s="5">
        <v>44265</v>
      </c>
      <c r="D1518" s="4" t="s">
        <v>283</v>
      </c>
      <c r="E1518" s="12" t="s">
        <v>1087</v>
      </c>
      <c r="F1518" s="13">
        <v>400</v>
      </c>
      <c r="G1518">
        <v>820</v>
      </c>
      <c r="H1518">
        <v>328000</v>
      </c>
      <c r="I1518" s="10">
        <v>164000</v>
      </c>
      <c r="J1518" s="15">
        <f t="shared" si="23"/>
        <v>259452250</v>
      </c>
    </row>
    <row r="1519" spans="1:10">
      <c r="A1519" s="4" t="s">
        <v>1104</v>
      </c>
      <c r="B1519" s="4">
        <v>1185732</v>
      </c>
      <c r="C1519" s="5">
        <v>44265</v>
      </c>
      <c r="D1519" s="4" t="s">
        <v>283</v>
      </c>
      <c r="E1519" s="12" t="s">
        <v>1087</v>
      </c>
      <c r="F1519" s="13">
        <v>400</v>
      </c>
      <c r="G1519">
        <v>525</v>
      </c>
      <c r="H1519">
        <v>210000</v>
      </c>
      <c r="I1519" s="10">
        <v>63000</v>
      </c>
      <c r="J1519" s="15">
        <f t="shared" si="23"/>
        <v>259452250</v>
      </c>
    </row>
    <row r="1520" spans="1:10">
      <c r="A1520" s="4" t="s">
        <v>1104</v>
      </c>
      <c r="B1520" s="4">
        <v>1185732</v>
      </c>
      <c r="C1520" s="5">
        <v>44265</v>
      </c>
      <c r="D1520" s="4" t="s">
        <v>283</v>
      </c>
      <c r="E1520" s="12" t="s">
        <v>1087</v>
      </c>
      <c r="F1520" s="13">
        <v>300</v>
      </c>
      <c r="G1520">
        <v>550</v>
      </c>
      <c r="H1520">
        <v>165000</v>
      </c>
      <c r="I1520" s="10">
        <v>57750</v>
      </c>
      <c r="J1520" s="15">
        <f t="shared" si="23"/>
        <v>259452250</v>
      </c>
    </row>
    <row r="1521" spans="1:10">
      <c r="A1521" s="4" t="s">
        <v>1104</v>
      </c>
      <c r="B1521" s="4">
        <v>1185732</v>
      </c>
      <c r="C1521" s="5">
        <v>44265</v>
      </c>
      <c r="D1521" s="4" t="s">
        <v>283</v>
      </c>
      <c r="E1521" s="12" t="s">
        <v>1088</v>
      </c>
      <c r="F1521" s="13">
        <v>350</v>
      </c>
      <c r="G1521">
        <v>400</v>
      </c>
      <c r="H1521">
        <v>140000</v>
      </c>
      <c r="I1521" s="10">
        <v>49000</v>
      </c>
      <c r="J1521" s="15">
        <f t="shared" si="23"/>
        <v>259452250</v>
      </c>
    </row>
    <row r="1522" spans="1:10">
      <c r="A1522" s="4" t="s">
        <v>1104</v>
      </c>
      <c r="B1522" s="4">
        <v>1185732</v>
      </c>
      <c r="C1522" s="5">
        <v>44265</v>
      </c>
      <c r="D1522" s="4" t="s">
        <v>283</v>
      </c>
      <c r="E1522" s="12" t="s">
        <v>1087</v>
      </c>
      <c r="F1522" s="13">
        <v>500</v>
      </c>
      <c r="G1522">
        <v>450</v>
      </c>
      <c r="H1522">
        <v>225000</v>
      </c>
      <c r="I1522" s="10">
        <v>67500</v>
      </c>
      <c r="J1522" s="15">
        <f t="shared" si="23"/>
        <v>259452250</v>
      </c>
    </row>
    <row r="1523" spans="1:10">
      <c r="A1523" s="4" t="s">
        <v>1104</v>
      </c>
      <c r="B1523" s="4">
        <v>1185732</v>
      </c>
      <c r="C1523" s="5">
        <v>44265</v>
      </c>
      <c r="D1523" s="4" t="s">
        <v>283</v>
      </c>
      <c r="E1523" s="12" t="s">
        <v>1088</v>
      </c>
      <c r="F1523" s="13">
        <v>400</v>
      </c>
      <c r="G1523">
        <v>550</v>
      </c>
      <c r="H1523">
        <v>220000</v>
      </c>
      <c r="I1523" s="10">
        <v>55000</v>
      </c>
      <c r="J1523" s="15">
        <f t="shared" si="23"/>
        <v>259452250</v>
      </c>
    </row>
    <row r="1524" spans="1:10">
      <c r="A1524" s="4" t="s">
        <v>1104</v>
      </c>
      <c r="B1524" s="4">
        <v>1185732</v>
      </c>
      <c r="C1524" s="5">
        <v>44297</v>
      </c>
      <c r="D1524" s="4" t="s">
        <v>283</v>
      </c>
      <c r="E1524" s="12" t="s">
        <v>1087</v>
      </c>
      <c r="F1524" s="13">
        <v>400</v>
      </c>
      <c r="G1524">
        <v>800</v>
      </c>
      <c r="H1524">
        <v>320000</v>
      </c>
      <c r="I1524" s="10">
        <v>160000</v>
      </c>
      <c r="J1524" s="15">
        <f t="shared" si="23"/>
        <v>259452250</v>
      </c>
    </row>
    <row r="1525" spans="1:10">
      <c r="A1525" s="4" t="s">
        <v>1104</v>
      </c>
      <c r="B1525" s="4">
        <v>1185732</v>
      </c>
      <c r="C1525" s="5">
        <v>44297</v>
      </c>
      <c r="D1525" s="4" t="s">
        <v>283</v>
      </c>
      <c r="E1525" s="12" t="s">
        <v>1087</v>
      </c>
      <c r="F1525" s="13">
        <v>400</v>
      </c>
      <c r="G1525">
        <v>500</v>
      </c>
      <c r="H1525">
        <v>200000</v>
      </c>
      <c r="I1525" s="10">
        <v>60000</v>
      </c>
      <c r="J1525" s="15">
        <f t="shared" si="23"/>
        <v>259452250</v>
      </c>
    </row>
    <row r="1526" spans="1:10">
      <c r="A1526" s="4" t="s">
        <v>1104</v>
      </c>
      <c r="B1526" s="4">
        <v>1185732</v>
      </c>
      <c r="C1526" s="5">
        <v>44297</v>
      </c>
      <c r="D1526" s="4" t="s">
        <v>283</v>
      </c>
      <c r="E1526" s="12" t="s">
        <v>1087</v>
      </c>
      <c r="F1526" s="13">
        <v>300</v>
      </c>
      <c r="G1526">
        <v>500</v>
      </c>
      <c r="H1526">
        <v>150000</v>
      </c>
      <c r="I1526" s="10">
        <v>52500</v>
      </c>
      <c r="J1526" s="15">
        <f t="shared" si="23"/>
        <v>259452250</v>
      </c>
    </row>
    <row r="1527" spans="1:10">
      <c r="A1527" s="4" t="s">
        <v>1104</v>
      </c>
      <c r="B1527" s="4">
        <v>1185732</v>
      </c>
      <c r="C1527" s="5">
        <v>44297</v>
      </c>
      <c r="D1527" s="4" t="s">
        <v>283</v>
      </c>
      <c r="E1527" s="12" t="s">
        <v>1087</v>
      </c>
      <c r="F1527" s="13">
        <v>350</v>
      </c>
      <c r="G1527">
        <v>425</v>
      </c>
      <c r="H1527">
        <v>148750</v>
      </c>
      <c r="I1527" s="10">
        <v>52062.5</v>
      </c>
      <c r="J1527" s="15">
        <f t="shared" si="23"/>
        <v>259452250</v>
      </c>
    </row>
    <row r="1528" spans="1:10">
      <c r="A1528" s="4" t="s">
        <v>1104</v>
      </c>
      <c r="B1528" s="4">
        <v>1185732</v>
      </c>
      <c r="C1528" s="5">
        <v>44297</v>
      </c>
      <c r="D1528" s="4" t="s">
        <v>283</v>
      </c>
      <c r="E1528" s="12" t="s">
        <v>1087</v>
      </c>
      <c r="F1528" s="13">
        <v>500</v>
      </c>
      <c r="G1528">
        <v>425</v>
      </c>
      <c r="H1528">
        <v>212500</v>
      </c>
      <c r="I1528" s="10">
        <v>63750</v>
      </c>
      <c r="J1528" s="15">
        <f t="shared" si="23"/>
        <v>259452250</v>
      </c>
    </row>
    <row r="1529" spans="1:10">
      <c r="A1529" s="4" t="s">
        <v>1104</v>
      </c>
      <c r="B1529" s="4">
        <v>1185732</v>
      </c>
      <c r="C1529" s="5">
        <v>44297</v>
      </c>
      <c r="D1529" s="4" t="s">
        <v>283</v>
      </c>
      <c r="E1529" s="12" t="s">
        <v>1087</v>
      </c>
      <c r="F1529" s="13">
        <v>400</v>
      </c>
      <c r="G1529">
        <v>550</v>
      </c>
      <c r="H1529">
        <v>220000</v>
      </c>
      <c r="I1529" s="10">
        <v>55000</v>
      </c>
      <c r="J1529" s="15">
        <f t="shared" si="23"/>
        <v>259452250</v>
      </c>
    </row>
    <row r="1530" spans="1:10">
      <c r="A1530" s="4" t="s">
        <v>1104</v>
      </c>
      <c r="B1530" s="4">
        <v>1185732</v>
      </c>
      <c r="C1530" s="5">
        <v>44326</v>
      </c>
      <c r="D1530" s="4" t="s">
        <v>283</v>
      </c>
      <c r="E1530" s="12" t="s">
        <v>1086</v>
      </c>
      <c r="F1530" s="13">
        <v>500</v>
      </c>
      <c r="G1530">
        <v>820</v>
      </c>
      <c r="H1530">
        <v>410000</v>
      </c>
      <c r="I1530" s="10">
        <v>205000</v>
      </c>
      <c r="J1530" s="15">
        <f t="shared" si="23"/>
        <v>259452250</v>
      </c>
    </row>
    <row r="1531" spans="1:10">
      <c r="A1531" s="4" t="s">
        <v>1104</v>
      </c>
      <c r="B1531" s="4">
        <v>1185732</v>
      </c>
      <c r="C1531" s="5">
        <v>44326</v>
      </c>
      <c r="D1531" s="4" t="s">
        <v>283</v>
      </c>
      <c r="E1531" s="12" t="s">
        <v>1088</v>
      </c>
      <c r="F1531" s="13">
        <v>450</v>
      </c>
      <c r="G1531">
        <v>525</v>
      </c>
      <c r="H1531">
        <v>236250</v>
      </c>
      <c r="I1531" s="10">
        <v>70875</v>
      </c>
      <c r="J1531" s="15">
        <f t="shared" si="23"/>
        <v>259452250</v>
      </c>
    </row>
    <row r="1532" spans="1:10">
      <c r="A1532" s="4" t="s">
        <v>1104</v>
      </c>
      <c r="B1532" s="4">
        <v>1185732</v>
      </c>
      <c r="C1532" s="5">
        <v>44326</v>
      </c>
      <c r="D1532" s="4" t="s">
        <v>283</v>
      </c>
      <c r="E1532" s="12" t="s">
        <v>1087</v>
      </c>
      <c r="F1532" s="13">
        <v>400</v>
      </c>
      <c r="G1532">
        <v>500</v>
      </c>
      <c r="H1532">
        <v>200000</v>
      </c>
      <c r="I1532" s="10">
        <v>70000</v>
      </c>
      <c r="J1532" s="15">
        <f t="shared" si="23"/>
        <v>259452250</v>
      </c>
    </row>
    <row r="1533" spans="1:10">
      <c r="A1533" s="4" t="s">
        <v>1104</v>
      </c>
      <c r="B1533" s="4">
        <v>1185732</v>
      </c>
      <c r="C1533" s="5">
        <v>44326</v>
      </c>
      <c r="D1533" s="4" t="s">
        <v>283</v>
      </c>
      <c r="E1533" s="12" t="s">
        <v>1087</v>
      </c>
      <c r="F1533" s="13">
        <v>400</v>
      </c>
      <c r="G1533">
        <v>450</v>
      </c>
      <c r="H1533">
        <v>180000</v>
      </c>
      <c r="I1533" s="10">
        <v>63000</v>
      </c>
      <c r="J1533" s="15">
        <f t="shared" si="23"/>
        <v>259452250</v>
      </c>
    </row>
    <row r="1534" spans="1:10">
      <c r="A1534" s="4" t="s">
        <v>1104</v>
      </c>
      <c r="B1534" s="4">
        <v>1185732</v>
      </c>
      <c r="C1534" s="5">
        <v>44326</v>
      </c>
      <c r="D1534" s="4" t="s">
        <v>283</v>
      </c>
      <c r="E1534" s="12" t="s">
        <v>1087</v>
      </c>
      <c r="F1534" s="13">
        <v>500</v>
      </c>
      <c r="G1534">
        <v>475</v>
      </c>
      <c r="H1534">
        <v>237500</v>
      </c>
      <c r="I1534" s="10">
        <v>71250</v>
      </c>
      <c r="J1534" s="15">
        <f t="shared" si="23"/>
        <v>259452250</v>
      </c>
    </row>
    <row r="1535" spans="1:10">
      <c r="A1535" s="4" t="s">
        <v>1104</v>
      </c>
      <c r="B1535" s="4">
        <v>1185732</v>
      </c>
      <c r="C1535" s="5">
        <v>44326</v>
      </c>
      <c r="D1535" s="4" t="s">
        <v>283</v>
      </c>
      <c r="E1535" s="12" t="s">
        <v>1086</v>
      </c>
      <c r="F1535" s="13">
        <v>550</v>
      </c>
      <c r="G1535">
        <v>600</v>
      </c>
      <c r="H1535">
        <v>330000</v>
      </c>
      <c r="I1535" s="10">
        <v>82500</v>
      </c>
      <c r="J1535" s="15">
        <f t="shared" si="23"/>
        <v>259452250</v>
      </c>
    </row>
    <row r="1536" spans="1:10">
      <c r="A1536" s="4" t="s">
        <v>1104</v>
      </c>
      <c r="B1536" s="4">
        <v>1185732</v>
      </c>
      <c r="C1536" s="5">
        <v>44359</v>
      </c>
      <c r="D1536" s="4" t="s">
        <v>283</v>
      </c>
      <c r="E1536" s="12" t="s">
        <v>1087</v>
      </c>
      <c r="F1536" s="13">
        <v>500</v>
      </c>
      <c r="G1536">
        <v>850</v>
      </c>
      <c r="H1536">
        <v>425000</v>
      </c>
      <c r="I1536" s="10">
        <v>212500</v>
      </c>
      <c r="J1536" s="15">
        <f t="shared" si="23"/>
        <v>259452250</v>
      </c>
    </row>
    <row r="1537" spans="1:10">
      <c r="A1537" s="4" t="s">
        <v>1104</v>
      </c>
      <c r="B1537" s="4">
        <v>1185732</v>
      </c>
      <c r="C1537" s="5">
        <v>44359</v>
      </c>
      <c r="D1537" s="4" t="s">
        <v>283</v>
      </c>
      <c r="E1537" s="12" t="s">
        <v>1086</v>
      </c>
      <c r="F1537" s="13">
        <v>450</v>
      </c>
      <c r="G1537">
        <v>600</v>
      </c>
      <c r="H1537">
        <v>270000</v>
      </c>
      <c r="I1537" s="10">
        <v>81000</v>
      </c>
      <c r="J1537" s="15">
        <f t="shared" si="23"/>
        <v>259452250</v>
      </c>
    </row>
    <row r="1538" spans="1:10">
      <c r="A1538" s="4" t="s">
        <v>1104</v>
      </c>
      <c r="B1538" s="4">
        <v>1185732</v>
      </c>
      <c r="C1538" s="5">
        <v>44359</v>
      </c>
      <c r="D1538" s="4" t="s">
        <v>283</v>
      </c>
      <c r="E1538" s="12" t="s">
        <v>1087</v>
      </c>
      <c r="F1538" s="13">
        <v>400</v>
      </c>
      <c r="G1538">
        <v>525</v>
      </c>
      <c r="H1538">
        <v>210000</v>
      </c>
      <c r="I1538" s="10">
        <v>73500</v>
      </c>
      <c r="J1538" s="15">
        <f t="shared" si="23"/>
        <v>259452250</v>
      </c>
    </row>
    <row r="1539" spans="1:10">
      <c r="A1539" s="4" t="s">
        <v>1104</v>
      </c>
      <c r="B1539" s="4">
        <v>1185732</v>
      </c>
      <c r="C1539" s="5">
        <v>44359</v>
      </c>
      <c r="D1539" s="4" t="s">
        <v>283</v>
      </c>
      <c r="E1539" s="12" t="s">
        <v>1087</v>
      </c>
      <c r="F1539" s="13">
        <v>400</v>
      </c>
      <c r="G1539">
        <v>500</v>
      </c>
      <c r="H1539">
        <v>200000</v>
      </c>
      <c r="I1539" s="10">
        <v>70000</v>
      </c>
      <c r="J1539" s="15">
        <f t="shared" si="23"/>
        <v>259452250</v>
      </c>
    </row>
    <row r="1540" spans="1:10">
      <c r="A1540" s="4" t="s">
        <v>1104</v>
      </c>
      <c r="B1540" s="4">
        <v>1185732</v>
      </c>
      <c r="C1540" s="5">
        <v>44359</v>
      </c>
      <c r="D1540" s="4" t="s">
        <v>283</v>
      </c>
      <c r="E1540" s="12" t="s">
        <v>1087</v>
      </c>
      <c r="F1540" s="13">
        <v>500</v>
      </c>
      <c r="G1540">
        <v>500</v>
      </c>
      <c r="H1540">
        <v>250000</v>
      </c>
      <c r="I1540" s="10">
        <v>75000</v>
      </c>
      <c r="J1540" s="15">
        <f t="shared" ref="J1540:J1603" si="24">SUMIFS(H$3:H$2497,D$3:D$2497,D1540)</f>
        <v>259452250</v>
      </c>
    </row>
    <row r="1541" spans="1:10">
      <c r="A1541" s="4" t="s">
        <v>1104</v>
      </c>
      <c r="B1541" s="4">
        <v>1185732</v>
      </c>
      <c r="C1541" s="5">
        <v>44359</v>
      </c>
      <c r="D1541" s="4" t="s">
        <v>283</v>
      </c>
      <c r="E1541" s="12" t="s">
        <v>1087</v>
      </c>
      <c r="F1541" s="13">
        <v>550</v>
      </c>
      <c r="G1541">
        <v>650</v>
      </c>
      <c r="H1541">
        <v>357500</v>
      </c>
      <c r="I1541" s="10">
        <v>89375</v>
      </c>
      <c r="J1541" s="15">
        <f t="shared" si="24"/>
        <v>259452250</v>
      </c>
    </row>
    <row r="1542" spans="1:10">
      <c r="A1542" s="4" t="s">
        <v>1104</v>
      </c>
      <c r="B1542" s="4">
        <v>1185732</v>
      </c>
      <c r="C1542" s="5">
        <v>44387</v>
      </c>
      <c r="D1542" s="4" t="s">
        <v>283</v>
      </c>
      <c r="E1542" s="12" t="s">
        <v>1087</v>
      </c>
      <c r="F1542" s="13">
        <v>500</v>
      </c>
      <c r="G1542">
        <v>875</v>
      </c>
      <c r="H1542">
        <v>437500</v>
      </c>
      <c r="I1542" s="10">
        <v>218750</v>
      </c>
      <c r="J1542" s="15">
        <f t="shared" si="24"/>
        <v>259452250</v>
      </c>
    </row>
    <row r="1543" spans="1:10">
      <c r="A1543" s="4" t="s">
        <v>1104</v>
      </c>
      <c r="B1543" s="4">
        <v>1185732</v>
      </c>
      <c r="C1543" s="5">
        <v>44387</v>
      </c>
      <c r="D1543" s="4" t="s">
        <v>283</v>
      </c>
      <c r="E1543" s="12" t="s">
        <v>1087</v>
      </c>
      <c r="F1543" s="13">
        <v>450</v>
      </c>
      <c r="G1543">
        <v>625</v>
      </c>
      <c r="H1543">
        <v>281250</v>
      </c>
      <c r="I1543" s="10">
        <v>84375</v>
      </c>
      <c r="J1543" s="15">
        <f t="shared" si="24"/>
        <v>259452250</v>
      </c>
    </row>
    <row r="1544" spans="1:10">
      <c r="A1544" s="4" t="s">
        <v>1104</v>
      </c>
      <c r="B1544" s="4">
        <v>1185732</v>
      </c>
      <c r="C1544" s="5">
        <v>44387</v>
      </c>
      <c r="D1544" s="4" t="s">
        <v>283</v>
      </c>
      <c r="E1544" s="12" t="s">
        <v>1087</v>
      </c>
      <c r="F1544" s="13">
        <v>400</v>
      </c>
      <c r="G1544">
        <v>550</v>
      </c>
      <c r="H1544">
        <v>220000</v>
      </c>
      <c r="I1544" s="10">
        <v>77000</v>
      </c>
      <c r="J1544" s="15">
        <f t="shared" si="24"/>
        <v>259452250</v>
      </c>
    </row>
    <row r="1545" spans="1:10">
      <c r="A1545" s="4" t="s">
        <v>1104</v>
      </c>
      <c r="B1545" s="4">
        <v>1185732</v>
      </c>
      <c r="C1545" s="5">
        <v>44387</v>
      </c>
      <c r="D1545" s="4" t="s">
        <v>283</v>
      </c>
      <c r="E1545" s="12" t="s">
        <v>1087</v>
      </c>
      <c r="F1545" s="13">
        <v>400</v>
      </c>
      <c r="G1545">
        <v>500</v>
      </c>
      <c r="H1545">
        <v>200000</v>
      </c>
      <c r="I1545" s="10">
        <v>70000</v>
      </c>
      <c r="J1545" s="15">
        <f t="shared" si="24"/>
        <v>259452250</v>
      </c>
    </row>
    <row r="1546" spans="1:10">
      <c r="A1546" s="4" t="s">
        <v>1104</v>
      </c>
      <c r="B1546" s="4">
        <v>1185732</v>
      </c>
      <c r="C1546" s="5">
        <v>44387</v>
      </c>
      <c r="D1546" s="4" t="s">
        <v>283</v>
      </c>
      <c r="E1546" s="12" t="s">
        <v>1086</v>
      </c>
      <c r="F1546" s="13">
        <v>500</v>
      </c>
      <c r="G1546">
        <v>525</v>
      </c>
      <c r="H1546">
        <v>262500</v>
      </c>
      <c r="I1546" s="10">
        <v>78750</v>
      </c>
      <c r="J1546" s="15">
        <f t="shared" si="24"/>
        <v>259452250</v>
      </c>
    </row>
    <row r="1547" spans="1:10">
      <c r="A1547" s="4" t="s">
        <v>1104</v>
      </c>
      <c r="B1547" s="4">
        <v>1185732</v>
      </c>
      <c r="C1547" s="5">
        <v>44387</v>
      </c>
      <c r="D1547" s="4" t="s">
        <v>283</v>
      </c>
      <c r="E1547" s="12" t="s">
        <v>1086</v>
      </c>
      <c r="F1547" s="13">
        <v>550</v>
      </c>
      <c r="G1547">
        <v>700</v>
      </c>
      <c r="H1547">
        <v>385000</v>
      </c>
      <c r="I1547" s="10">
        <v>96250</v>
      </c>
      <c r="J1547" s="15">
        <f t="shared" si="24"/>
        <v>259452250</v>
      </c>
    </row>
    <row r="1548" spans="1:10">
      <c r="A1548" s="4" t="s">
        <v>1104</v>
      </c>
      <c r="B1548" s="4">
        <v>1185732</v>
      </c>
      <c r="C1548" s="5">
        <v>44419</v>
      </c>
      <c r="D1548" s="4" t="s">
        <v>283</v>
      </c>
      <c r="E1548" s="12" t="s">
        <v>1087</v>
      </c>
      <c r="F1548" s="13">
        <v>500</v>
      </c>
      <c r="G1548">
        <v>850</v>
      </c>
      <c r="H1548">
        <v>425000</v>
      </c>
      <c r="I1548" s="10">
        <v>212500</v>
      </c>
      <c r="J1548" s="15">
        <f t="shared" si="24"/>
        <v>259452250</v>
      </c>
    </row>
    <row r="1549" spans="1:10">
      <c r="A1549" s="4" t="s">
        <v>1104</v>
      </c>
      <c r="B1549" s="4">
        <v>1185732</v>
      </c>
      <c r="C1549" s="5">
        <v>44419</v>
      </c>
      <c r="D1549" s="4" t="s">
        <v>283</v>
      </c>
      <c r="E1549" s="12" t="s">
        <v>1087</v>
      </c>
      <c r="F1549" s="13">
        <v>450</v>
      </c>
      <c r="G1549">
        <v>625</v>
      </c>
      <c r="H1549">
        <v>281250</v>
      </c>
      <c r="I1549" s="10">
        <v>84375</v>
      </c>
      <c r="J1549" s="15">
        <f t="shared" si="24"/>
        <v>259452250</v>
      </c>
    </row>
    <row r="1550" spans="1:10">
      <c r="A1550" s="4" t="s">
        <v>1104</v>
      </c>
      <c r="B1550" s="4">
        <v>1185732</v>
      </c>
      <c r="C1550" s="5">
        <v>44419</v>
      </c>
      <c r="D1550" s="4" t="s">
        <v>283</v>
      </c>
      <c r="E1550" s="12" t="s">
        <v>1087</v>
      </c>
      <c r="F1550" s="13">
        <v>400</v>
      </c>
      <c r="G1550">
        <v>550</v>
      </c>
      <c r="H1550">
        <v>220000</v>
      </c>
      <c r="I1550" s="10">
        <v>77000</v>
      </c>
      <c r="J1550" s="15">
        <f t="shared" si="24"/>
        <v>259452250</v>
      </c>
    </row>
    <row r="1551" spans="1:10">
      <c r="A1551" s="4" t="s">
        <v>1104</v>
      </c>
      <c r="B1551" s="4">
        <v>1185732</v>
      </c>
      <c r="C1551" s="5">
        <v>44419</v>
      </c>
      <c r="D1551" s="4" t="s">
        <v>283</v>
      </c>
      <c r="E1551" s="12" t="s">
        <v>1087</v>
      </c>
      <c r="F1551" s="13">
        <v>400</v>
      </c>
      <c r="G1551">
        <v>525</v>
      </c>
      <c r="H1551">
        <v>210000</v>
      </c>
      <c r="I1551" s="10">
        <v>73500</v>
      </c>
      <c r="J1551" s="15">
        <f t="shared" si="24"/>
        <v>259452250</v>
      </c>
    </row>
    <row r="1552" spans="1:10">
      <c r="A1552" s="4" t="s">
        <v>1104</v>
      </c>
      <c r="B1552" s="4">
        <v>1185732</v>
      </c>
      <c r="C1552" s="5">
        <v>44419</v>
      </c>
      <c r="D1552" s="4" t="s">
        <v>283</v>
      </c>
      <c r="E1552" s="12" t="s">
        <v>1087</v>
      </c>
      <c r="F1552" s="13">
        <v>500</v>
      </c>
      <c r="G1552">
        <v>500</v>
      </c>
      <c r="H1552">
        <v>250000</v>
      </c>
      <c r="I1552" s="10">
        <v>75000</v>
      </c>
      <c r="J1552" s="15">
        <f t="shared" si="24"/>
        <v>259452250</v>
      </c>
    </row>
    <row r="1553" spans="1:10">
      <c r="A1553" s="4" t="s">
        <v>1104</v>
      </c>
      <c r="B1553" s="4">
        <v>1185732</v>
      </c>
      <c r="C1553" s="5">
        <v>44419</v>
      </c>
      <c r="D1553" s="4" t="s">
        <v>283</v>
      </c>
      <c r="E1553" s="12" t="s">
        <v>1087</v>
      </c>
      <c r="F1553" s="13">
        <v>550</v>
      </c>
      <c r="G1553">
        <v>675</v>
      </c>
      <c r="H1553">
        <v>371250</v>
      </c>
      <c r="I1553" s="10">
        <v>92812.5</v>
      </c>
      <c r="J1553" s="15">
        <f t="shared" si="24"/>
        <v>259452250</v>
      </c>
    </row>
    <row r="1554" spans="1:10">
      <c r="A1554" s="4" t="s">
        <v>1104</v>
      </c>
      <c r="B1554" s="4">
        <v>1185732</v>
      </c>
      <c r="C1554" s="5">
        <v>44449</v>
      </c>
      <c r="D1554" s="4" t="s">
        <v>283</v>
      </c>
      <c r="E1554" s="12" t="s">
        <v>1087</v>
      </c>
      <c r="F1554" s="13">
        <v>500</v>
      </c>
      <c r="G1554">
        <v>800</v>
      </c>
      <c r="H1554">
        <v>400000</v>
      </c>
      <c r="I1554" s="10">
        <v>200000</v>
      </c>
      <c r="J1554" s="15">
        <f t="shared" si="24"/>
        <v>259452250</v>
      </c>
    </row>
    <row r="1555" spans="1:10">
      <c r="A1555" s="4" t="s">
        <v>1104</v>
      </c>
      <c r="B1555" s="4">
        <v>1185732</v>
      </c>
      <c r="C1555" s="5">
        <v>44449</v>
      </c>
      <c r="D1555" s="4" t="s">
        <v>283</v>
      </c>
      <c r="E1555" s="12" t="s">
        <v>1087</v>
      </c>
      <c r="F1555" s="13">
        <v>450</v>
      </c>
      <c r="G1555">
        <v>600</v>
      </c>
      <c r="H1555">
        <v>270000</v>
      </c>
      <c r="I1555" s="10">
        <v>81000</v>
      </c>
      <c r="J1555" s="15">
        <f t="shared" si="24"/>
        <v>259452250</v>
      </c>
    </row>
    <row r="1556" spans="1:10">
      <c r="A1556" s="4" t="s">
        <v>1104</v>
      </c>
      <c r="B1556" s="4">
        <v>1185732</v>
      </c>
      <c r="C1556" s="5">
        <v>44449</v>
      </c>
      <c r="D1556" s="4" t="s">
        <v>283</v>
      </c>
      <c r="E1556" s="12" t="s">
        <v>1086</v>
      </c>
      <c r="F1556" s="13">
        <v>400</v>
      </c>
      <c r="G1556">
        <v>525</v>
      </c>
      <c r="H1556">
        <v>210000</v>
      </c>
      <c r="I1556" s="10">
        <v>73500</v>
      </c>
      <c r="J1556" s="15">
        <f t="shared" si="24"/>
        <v>259452250</v>
      </c>
    </row>
    <row r="1557" spans="1:10">
      <c r="A1557" s="4" t="s">
        <v>1104</v>
      </c>
      <c r="B1557" s="4">
        <v>1185732</v>
      </c>
      <c r="C1557" s="5">
        <v>44449</v>
      </c>
      <c r="D1557" s="4" t="s">
        <v>283</v>
      </c>
      <c r="E1557" s="12" t="s">
        <v>1087</v>
      </c>
      <c r="F1557" s="13">
        <v>400</v>
      </c>
      <c r="G1557">
        <v>500</v>
      </c>
      <c r="H1557">
        <v>200000</v>
      </c>
      <c r="I1557" s="10">
        <v>70000</v>
      </c>
      <c r="J1557" s="15">
        <f t="shared" si="24"/>
        <v>259452250</v>
      </c>
    </row>
    <row r="1558" spans="1:10">
      <c r="A1558" s="4" t="s">
        <v>1104</v>
      </c>
      <c r="B1558" s="4">
        <v>1185732</v>
      </c>
      <c r="C1558" s="5">
        <v>44449</v>
      </c>
      <c r="D1558" s="4" t="s">
        <v>283</v>
      </c>
      <c r="E1558" s="12" t="s">
        <v>1087</v>
      </c>
      <c r="F1558" s="13">
        <v>500</v>
      </c>
      <c r="G1558">
        <v>500</v>
      </c>
      <c r="H1558">
        <v>250000</v>
      </c>
      <c r="I1558" s="10">
        <v>75000</v>
      </c>
      <c r="J1558" s="15">
        <f t="shared" si="24"/>
        <v>259452250</v>
      </c>
    </row>
    <row r="1559" spans="1:10">
      <c r="A1559" s="4" t="s">
        <v>1104</v>
      </c>
      <c r="B1559" s="4">
        <v>1185732</v>
      </c>
      <c r="C1559" s="5">
        <v>44449</v>
      </c>
      <c r="D1559" s="4" t="s">
        <v>283</v>
      </c>
      <c r="E1559" s="12" t="s">
        <v>1087</v>
      </c>
      <c r="F1559" s="13">
        <v>550</v>
      </c>
      <c r="G1559">
        <v>600</v>
      </c>
      <c r="H1559">
        <v>330000</v>
      </c>
      <c r="I1559" s="10">
        <v>82500</v>
      </c>
      <c r="J1559" s="15">
        <f t="shared" si="24"/>
        <v>259452250</v>
      </c>
    </row>
    <row r="1560" spans="1:10">
      <c r="A1560" s="4" t="s">
        <v>1104</v>
      </c>
      <c r="B1560" s="4">
        <v>1185732</v>
      </c>
      <c r="C1560" s="5">
        <v>44481</v>
      </c>
      <c r="D1560" s="4" t="s">
        <v>283</v>
      </c>
      <c r="E1560" s="12" t="s">
        <v>1087</v>
      </c>
      <c r="F1560" s="13">
        <v>550</v>
      </c>
      <c r="G1560">
        <v>775</v>
      </c>
      <c r="H1560">
        <v>426250</v>
      </c>
      <c r="I1560" s="10">
        <v>213125</v>
      </c>
      <c r="J1560" s="15">
        <f t="shared" si="24"/>
        <v>259452250</v>
      </c>
    </row>
    <row r="1561" spans="1:10">
      <c r="A1561" s="4" t="s">
        <v>1104</v>
      </c>
      <c r="B1561" s="4">
        <v>1185732</v>
      </c>
      <c r="C1561" s="5">
        <v>44481</v>
      </c>
      <c r="D1561" s="4" t="s">
        <v>283</v>
      </c>
      <c r="E1561" s="12" t="s">
        <v>1087</v>
      </c>
      <c r="F1561" s="13">
        <v>450</v>
      </c>
      <c r="G1561">
        <v>600</v>
      </c>
      <c r="H1561">
        <v>270000</v>
      </c>
      <c r="I1561" s="10">
        <v>81000</v>
      </c>
      <c r="J1561" s="15">
        <f t="shared" si="24"/>
        <v>259452250</v>
      </c>
    </row>
    <row r="1562" spans="1:10">
      <c r="A1562" s="4" t="s">
        <v>1104</v>
      </c>
      <c r="B1562" s="4">
        <v>1185732</v>
      </c>
      <c r="C1562" s="5">
        <v>44481</v>
      </c>
      <c r="D1562" s="4" t="s">
        <v>283</v>
      </c>
      <c r="E1562" s="12" t="s">
        <v>1086</v>
      </c>
      <c r="F1562" s="13">
        <v>450</v>
      </c>
      <c r="G1562">
        <v>500</v>
      </c>
      <c r="H1562">
        <v>225000</v>
      </c>
      <c r="I1562" s="10">
        <v>78750</v>
      </c>
      <c r="J1562" s="15">
        <f t="shared" si="24"/>
        <v>259452250</v>
      </c>
    </row>
    <row r="1563" spans="1:10">
      <c r="A1563" s="4" t="s">
        <v>1104</v>
      </c>
      <c r="B1563" s="4">
        <v>1185732</v>
      </c>
      <c r="C1563" s="5">
        <v>44481</v>
      </c>
      <c r="D1563" s="4" t="s">
        <v>283</v>
      </c>
      <c r="E1563" s="12" t="s">
        <v>1086</v>
      </c>
      <c r="F1563" s="13">
        <v>450</v>
      </c>
      <c r="G1563">
        <v>475</v>
      </c>
      <c r="H1563">
        <v>213750</v>
      </c>
      <c r="I1563" s="10">
        <v>74812.5</v>
      </c>
      <c r="J1563" s="15">
        <f t="shared" si="24"/>
        <v>259452250</v>
      </c>
    </row>
    <row r="1564" spans="1:10">
      <c r="A1564" s="4" t="s">
        <v>1104</v>
      </c>
      <c r="B1564" s="4">
        <v>1185732</v>
      </c>
      <c r="C1564" s="5">
        <v>44481</v>
      </c>
      <c r="D1564" s="4" t="s">
        <v>283</v>
      </c>
      <c r="E1564" s="12" t="s">
        <v>1087</v>
      </c>
      <c r="F1564" s="13">
        <v>550</v>
      </c>
      <c r="G1564">
        <v>475</v>
      </c>
      <c r="H1564">
        <v>261250</v>
      </c>
      <c r="I1564" s="10">
        <v>78375</v>
      </c>
      <c r="J1564" s="15">
        <f t="shared" si="24"/>
        <v>259452250</v>
      </c>
    </row>
    <row r="1565" spans="1:10">
      <c r="A1565" s="4" t="s">
        <v>1104</v>
      </c>
      <c r="B1565" s="4">
        <v>1185732</v>
      </c>
      <c r="C1565" s="5">
        <v>44481</v>
      </c>
      <c r="D1565" s="4" t="s">
        <v>283</v>
      </c>
      <c r="E1565" s="12" t="s">
        <v>1087</v>
      </c>
      <c r="F1565" s="13">
        <v>600</v>
      </c>
      <c r="G1565">
        <v>600</v>
      </c>
      <c r="H1565">
        <v>360000</v>
      </c>
      <c r="I1565" s="10">
        <v>90000</v>
      </c>
      <c r="J1565" s="15">
        <f t="shared" si="24"/>
        <v>259452250</v>
      </c>
    </row>
    <row r="1566" spans="1:10">
      <c r="A1566" s="4" t="s">
        <v>1104</v>
      </c>
      <c r="B1566" s="4">
        <v>1185732</v>
      </c>
      <c r="C1566" s="5">
        <v>44511</v>
      </c>
      <c r="D1566" s="4" t="s">
        <v>283</v>
      </c>
      <c r="E1566" s="12" t="s">
        <v>1086</v>
      </c>
      <c r="F1566" s="13">
        <v>550</v>
      </c>
      <c r="G1566">
        <v>750</v>
      </c>
      <c r="H1566">
        <v>412500</v>
      </c>
      <c r="I1566" s="10">
        <v>206250</v>
      </c>
      <c r="J1566" s="15">
        <f t="shared" si="24"/>
        <v>259452250</v>
      </c>
    </row>
    <row r="1567" spans="1:10">
      <c r="A1567" s="4" t="s">
        <v>1104</v>
      </c>
      <c r="B1567" s="4">
        <v>1185732</v>
      </c>
      <c r="C1567" s="5">
        <v>44511</v>
      </c>
      <c r="D1567" s="4" t="s">
        <v>283</v>
      </c>
      <c r="E1567" s="12" t="s">
        <v>1087</v>
      </c>
      <c r="F1567" s="13">
        <v>450</v>
      </c>
      <c r="G1567">
        <v>575</v>
      </c>
      <c r="H1567">
        <v>258750</v>
      </c>
      <c r="I1567" s="10">
        <v>77625</v>
      </c>
      <c r="J1567" s="15">
        <f t="shared" si="24"/>
        <v>259452250</v>
      </c>
    </row>
    <row r="1568" spans="1:10">
      <c r="A1568" s="4" t="s">
        <v>1104</v>
      </c>
      <c r="B1568" s="4">
        <v>1185732</v>
      </c>
      <c r="C1568" s="5">
        <v>44511</v>
      </c>
      <c r="D1568" s="4" t="s">
        <v>283</v>
      </c>
      <c r="E1568" s="12" t="s">
        <v>1086</v>
      </c>
      <c r="F1568" s="13">
        <v>450.00000000000006</v>
      </c>
      <c r="G1568">
        <v>520</v>
      </c>
      <c r="H1568">
        <v>234000.00000000003</v>
      </c>
      <c r="I1568" s="10">
        <v>81900</v>
      </c>
      <c r="J1568" s="15">
        <f t="shared" si="24"/>
        <v>259452250</v>
      </c>
    </row>
    <row r="1569" spans="1:10">
      <c r="A1569" s="4" t="s">
        <v>1104</v>
      </c>
      <c r="B1569" s="4">
        <v>1185732</v>
      </c>
      <c r="C1569" s="5">
        <v>44511</v>
      </c>
      <c r="D1569" s="4" t="s">
        <v>283</v>
      </c>
      <c r="E1569" s="12" t="s">
        <v>1086</v>
      </c>
      <c r="F1569" s="13">
        <v>450</v>
      </c>
      <c r="G1569">
        <v>500</v>
      </c>
      <c r="H1569">
        <v>225000</v>
      </c>
      <c r="I1569" s="10">
        <v>78750</v>
      </c>
      <c r="J1569" s="15">
        <f t="shared" si="24"/>
        <v>259452250</v>
      </c>
    </row>
    <row r="1570" spans="1:10">
      <c r="A1570" s="4" t="s">
        <v>1104</v>
      </c>
      <c r="B1570" s="4">
        <v>1185732</v>
      </c>
      <c r="C1570" s="5">
        <v>44511</v>
      </c>
      <c r="D1570" s="4" t="s">
        <v>283</v>
      </c>
      <c r="E1570" s="12" t="s">
        <v>1087</v>
      </c>
      <c r="F1570" s="13">
        <v>550</v>
      </c>
      <c r="G1570">
        <v>475</v>
      </c>
      <c r="H1570">
        <v>261250</v>
      </c>
      <c r="I1570" s="10">
        <v>78375</v>
      </c>
      <c r="J1570" s="15">
        <f t="shared" si="24"/>
        <v>259452250</v>
      </c>
    </row>
    <row r="1571" spans="1:10">
      <c r="A1571" s="4" t="s">
        <v>1104</v>
      </c>
      <c r="B1571" s="4">
        <v>1185732</v>
      </c>
      <c r="C1571" s="5">
        <v>44511</v>
      </c>
      <c r="D1571" s="4" t="s">
        <v>283</v>
      </c>
      <c r="E1571" s="12" t="s">
        <v>1087</v>
      </c>
      <c r="F1571" s="13">
        <v>600</v>
      </c>
      <c r="G1571">
        <v>575</v>
      </c>
      <c r="H1571">
        <v>345000</v>
      </c>
      <c r="I1571" s="10">
        <v>86250</v>
      </c>
      <c r="J1571" s="15">
        <f t="shared" si="24"/>
        <v>259452250</v>
      </c>
    </row>
    <row r="1572" spans="1:10">
      <c r="A1572" s="4" t="s">
        <v>1104</v>
      </c>
      <c r="B1572" s="4">
        <v>1185732</v>
      </c>
      <c r="C1572" s="5">
        <v>44540</v>
      </c>
      <c r="D1572" s="4" t="s">
        <v>283</v>
      </c>
      <c r="E1572" s="12" t="s">
        <v>1086</v>
      </c>
      <c r="F1572" s="13">
        <v>550</v>
      </c>
      <c r="G1572">
        <v>800</v>
      </c>
      <c r="H1572">
        <v>440000</v>
      </c>
      <c r="I1572" s="10">
        <v>220000</v>
      </c>
      <c r="J1572" s="15">
        <f t="shared" si="24"/>
        <v>259452250</v>
      </c>
    </row>
    <row r="1573" spans="1:10">
      <c r="A1573" s="4" t="s">
        <v>1104</v>
      </c>
      <c r="B1573" s="4">
        <v>1185732</v>
      </c>
      <c r="C1573" s="5">
        <v>44540</v>
      </c>
      <c r="D1573" s="4" t="s">
        <v>283</v>
      </c>
      <c r="E1573" s="12" t="s">
        <v>1087</v>
      </c>
      <c r="F1573" s="13">
        <v>450</v>
      </c>
      <c r="G1573">
        <v>600</v>
      </c>
      <c r="H1573">
        <v>270000</v>
      </c>
      <c r="I1573" s="10">
        <v>81000</v>
      </c>
      <c r="J1573" s="15">
        <f t="shared" si="24"/>
        <v>259452250</v>
      </c>
    </row>
    <row r="1574" spans="1:10">
      <c r="A1574" s="4" t="s">
        <v>1104</v>
      </c>
      <c r="B1574" s="4">
        <v>1185732</v>
      </c>
      <c r="C1574" s="5">
        <v>44540</v>
      </c>
      <c r="D1574" s="4" t="s">
        <v>283</v>
      </c>
      <c r="E1574" s="12" t="s">
        <v>1087</v>
      </c>
      <c r="F1574" s="13">
        <v>450.00000000000006</v>
      </c>
      <c r="G1574">
        <v>550</v>
      </c>
      <c r="H1574">
        <v>247500.00000000003</v>
      </c>
      <c r="I1574" s="10">
        <v>86625</v>
      </c>
      <c r="J1574" s="15">
        <f t="shared" si="24"/>
        <v>259452250</v>
      </c>
    </row>
    <row r="1575" spans="1:10">
      <c r="A1575" s="4" t="s">
        <v>1104</v>
      </c>
      <c r="B1575" s="4">
        <v>1185732</v>
      </c>
      <c r="C1575" s="5">
        <v>44540</v>
      </c>
      <c r="D1575" s="4" t="s">
        <v>283</v>
      </c>
      <c r="E1575" s="12" t="s">
        <v>1087</v>
      </c>
      <c r="F1575" s="13">
        <v>450</v>
      </c>
      <c r="G1575">
        <v>500</v>
      </c>
      <c r="H1575">
        <v>225000</v>
      </c>
      <c r="I1575" s="10">
        <v>78750</v>
      </c>
      <c r="J1575" s="15">
        <f t="shared" si="24"/>
        <v>259452250</v>
      </c>
    </row>
    <row r="1576" spans="1:10">
      <c r="A1576" s="4" t="s">
        <v>1104</v>
      </c>
      <c r="B1576" s="4">
        <v>1185732</v>
      </c>
      <c r="C1576" s="5">
        <v>44540</v>
      </c>
      <c r="D1576" s="4" t="s">
        <v>283</v>
      </c>
      <c r="E1576" s="12" t="s">
        <v>1086</v>
      </c>
      <c r="F1576" s="13">
        <v>550</v>
      </c>
      <c r="G1576">
        <v>500</v>
      </c>
      <c r="H1576">
        <v>275000</v>
      </c>
      <c r="I1576" s="10">
        <v>82500</v>
      </c>
      <c r="J1576" s="15">
        <f t="shared" si="24"/>
        <v>259452250</v>
      </c>
    </row>
    <row r="1577" spans="1:10">
      <c r="A1577" s="4" t="s">
        <v>1104</v>
      </c>
      <c r="B1577" s="4">
        <v>1185732</v>
      </c>
      <c r="C1577" s="5">
        <v>44540</v>
      </c>
      <c r="D1577" s="4" t="s">
        <v>283</v>
      </c>
      <c r="E1577" s="12" t="s">
        <v>1087</v>
      </c>
      <c r="F1577" s="13">
        <v>600</v>
      </c>
      <c r="G1577">
        <v>600</v>
      </c>
      <c r="H1577">
        <v>360000</v>
      </c>
      <c r="I1577" s="10">
        <v>90000</v>
      </c>
      <c r="J1577" s="15">
        <f t="shared" si="24"/>
        <v>259452250</v>
      </c>
    </row>
    <row r="1578" spans="1:10">
      <c r="A1578" s="4" t="s">
        <v>1104</v>
      </c>
      <c r="B1578" s="4">
        <v>1128299</v>
      </c>
      <c r="C1578" s="5">
        <v>44220</v>
      </c>
      <c r="D1578" s="4" t="s">
        <v>283</v>
      </c>
      <c r="E1578" s="12" t="s">
        <v>1087</v>
      </c>
      <c r="F1578" s="13">
        <v>300</v>
      </c>
      <c r="G1578">
        <v>350</v>
      </c>
      <c r="H1578">
        <v>105000</v>
      </c>
      <c r="I1578" s="10">
        <v>36750</v>
      </c>
      <c r="J1578" s="15">
        <f t="shared" si="24"/>
        <v>259452250</v>
      </c>
    </row>
    <row r="1579" spans="1:10">
      <c r="A1579" s="4" t="s">
        <v>1104</v>
      </c>
      <c r="B1579" s="4">
        <v>1128299</v>
      </c>
      <c r="C1579" s="5">
        <v>44220</v>
      </c>
      <c r="D1579" s="4" t="s">
        <v>283</v>
      </c>
      <c r="E1579" s="12" t="s">
        <v>1087</v>
      </c>
      <c r="F1579" s="13">
        <v>400</v>
      </c>
      <c r="G1579">
        <v>350</v>
      </c>
      <c r="H1579">
        <v>140000</v>
      </c>
      <c r="I1579" s="10">
        <v>49000</v>
      </c>
      <c r="J1579" s="15">
        <f t="shared" si="24"/>
        <v>259452250</v>
      </c>
    </row>
    <row r="1580" spans="1:10">
      <c r="A1580" s="4" t="s">
        <v>1104</v>
      </c>
      <c r="B1580" s="4">
        <v>1128299</v>
      </c>
      <c r="C1580" s="5">
        <v>44220</v>
      </c>
      <c r="D1580" s="4" t="s">
        <v>283</v>
      </c>
      <c r="E1580" s="12" t="s">
        <v>1087</v>
      </c>
      <c r="F1580" s="13">
        <v>400</v>
      </c>
      <c r="G1580">
        <v>350</v>
      </c>
      <c r="H1580">
        <v>140000</v>
      </c>
      <c r="I1580" s="10">
        <v>49000</v>
      </c>
      <c r="J1580" s="15">
        <f t="shared" si="24"/>
        <v>259452250</v>
      </c>
    </row>
    <row r="1581" spans="1:10">
      <c r="A1581" s="4" t="s">
        <v>1104</v>
      </c>
      <c r="B1581" s="4">
        <v>1128299</v>
      </c>
      <c r="C1581" s="5">
        <v>44220</v>
      </c>
      <c r="D1581" s="4" t="s">
        <v>283</v>
      </c>
      <c r="E1581" s="12" t="s">
        <v>1087</v>
      </c>
      <c r="F1581" s="13">
        <v>400</v>
      </c>
      <c r="G1581">
        <v>200</v>
      </c>
      <c r="H1581">
        <v>80000</v>
      </c>
      <c r="I1581" s="10">
        <v>28000</v>
      </c>
      <c r="J1581" s="15">
        <f t="shared" si="24"/>
        <v>259452250</v>
      </c>
    </row>
    <row r="1582" spans="1:10">
      <c r="A1582" s="4" t="s">
        <v>1104</v>
      </c>
      <c r="B1582" s="4">
        <v>1128299</v>
      </c>
      <c r="C1582" s="5">
        <v>44220</v>
      </c>
      <c r="D1582" s="4" t="s">
        <v>283</v>
      </c>
      <c r="E1582" s="12" t="s">
        <v>1086</v>
      </c>
      <c r="F1582" s="13">
        <v>450</v>
      </c>
      <c r="G1582">
        <v>150</v>
      </c>
      <c r="H1582">
        <v>67500</v>
      </c>
      <c r="I1582" s="10">
        <v>27000</v>
      </c>
      <c r="J1582" s="15">
        <f t="shared" si="24"/>
        <v>259452250</v>
      </c>
    </row>
    <row r="1583" spans="1:10">
      <c r="A1583" s="4" t="s">
        <v>1104</v>
      </c>
      <c r="B1583" s="4">
        <v>1128299</v>
      </c>
      <c r="C1583" s="5">
        <v>44220</v>
      </c>
      <c r="D1583" s="4" t="s">
        <v>283</v>
      </c>
      <c r="E1583" s="12" t="s">
        <v>1087</v>
      </c>
      <c r="F1583" s="13">
        <v>400</v>
      </c>
      <c r="G1583">
        <v>400</v>
      </c>
      <c r="H1583">
        <v>160000</v>
      </c>
      <c r="I1583" s="10">
        <v>48000</v>
      </c>
      <c r="J1583" s="15">
        <f t="shared" si="24"/>
        <v>259452250</v>
      </c>
    </row>
    <row r="1584" spans="1:10">
      <c r="A1584" s="4" t="s">
        <v>1104</v>
      </c>
      <c r="B1584" s="4">
        <v>1128299</v>
      </c>
      <c r="C1584" s="5">
        <v>44251</v>
      </c>
      <c r="D1584" s="4" t="s">
        <v>283</v>
      </c>
      <c r="E1584" s="12" t="s">
        <v>1087</v>
      </c>
      <c r="F1584" s="13">
        <v>300</v>
      </c>
      <c r="G1584">
        <v>450</v>
      </c>
      <c r="H1584">
        <v>135000</v>
      </c>
      <c r="I1584" s="10">
        <v>47250</v>
      </c>
      <c r="J1584" s="15">
        <f t="shared" si="24"/>
        <v>259452250</v>
      </c>
    </row>
    <row r="1585" spans="1:10">
      <c r="A1585" s="4" t="s">
        <v>1104</v>
      </c>
      <c r="B1585" s="4">
        <v>1128299</v>
      </c>
      <c r="C1585" s="5">
        <v>44251</v>
      </c>
      <c r="D1585" s="4" t="s">
        <v>283</v>
      </c>
      <c r="E1585" s="12" t="s">
        <v>1086</v>
      </c>
      <c r="F1585" s="13">
        <v>400</v>
      </c>
      <c r="G1585">
        <v>350</v>
      </c>
      <c r="H1585">
        <v>140000</v>
      </c>
      <c r="I1585" s="10">
        <v>49000</v>
      </c>
      <c r="J1585" s="15">
        <f t="shared" si="24"/>
        <v>259452250</v>
      </c>
    </row>
    <row r="1586" spans="1:10">
      <c r="A1586" s="4" t="s">
        <v>1104</v>
      </c>
      <c r="B1586" s="4">
        <v>1128299</v>
      </c>
      <c r="C1586" s="5">
        <v>44251</v>
      </c>
      <c r="D1586" s="4" t="s">
        <v>283</v>
      </c>
      <c r="E1586" s="12" t="s">
        <v>1087</v>
      </c>
      <c r="F1586" s="13">
        <v>400</v>
      </c>
      <c r="G1586">
        <v>350</v>
      </c>
      <c r="H1586">
        <v>140000</v>
      </c>
      <c r="I1586" s="10">
        <v>49000</v>
      </c>
      <c r="J1586" s="15">
        <f t="shared" si="24"/>
        <v>259452250</v>
      </c>
    </row>
    <row r="1587" spans="1:10">
      <c r="A1587" s="4" t="s">
        <v>1104</v>
      </c>
      <c r="B1587" s="4">
        <v>1128299</v>
      </c>
      <c r="C1587" s="5">
        <v>44251</v>
      </c>
      <c r="D1587" s="4" t="s">
        <v>984</v>
      </c>
      <c r="E1587" s="12" t="s">
        <v>1087</v>
      </c>
      <c r="F1587" s="13">
        <v>400</v>
      </c>
      <c r="G1587">
        <v>200</v>
      </c>
      <c r="H1587">
        <v>80000</v>
      </c>
      <c r="I1587" s="10">
        <v>28000</v>
      </c>
      <c r="J1587" s="15">
        <f t="shared" si="24"/>
        <v>147739000</v>
      </c>
    </row>
    <row r="1588" spans="1:10">
      <c r="A1588" s="4" t="s">
        <v>1104</v>
      </c>
      <c r="B1588" s="4">
        <v>1128299</v>
      </c>
      <c r="C1588" s="5">
        <v>44251</v>
      </c>
      <c r="D1588" s="4" t="s">
        <v>984</v>
      </c>
      <c r="E1588" s="12" t="s">
        <v>1087</v>
      </c>
      <c r="F1588" s="13">
        <v>450</v>
      </c>
      <c r="G1588">
        <v>125</v>
      </c>
      <c r="H1588">
        <v>56250</v>
      </c>
      <c r="I1588" s="10">
        <v>22500</v>
      </c>
      <c r="J1588" s="15">
        <f t="shared" si="24"/>
        <v>147739000</v>
      </c>
    </row>
    <row r="1589" spans="1:10">
      <c r="A1589" s="4" t="s">
        <v>1104</v>
      </c>
      <c r="B1589" s="4">
        <v>1128299</v>
      </c>
      <c r="C1589" s="5">
        <v>44251</v>
      </c>
      <c r="D1589" s="4" t="s">
        <v>984</v>
      </c>
      <c r="E1589" s="12" t="s">
        <v>1087</v>
      </c>
      <c r="F1589" s="13">
        <v>400</v>
      </c>
      <c r="G1589">
        <v>325</v>
      </c>
      <c r="H1589">
        <v>130000</v>
      </c>
      <c r="I1589" s="10">
        <v>39000</v>
      </c>
      <c r="J1589" s="15">
        <f t="shared" si="24"/>
        <v>147739000</v>
      </c>
    </row>
    <row r="1590" spans="1:10">
      <c r="A1590" s="4" t="s">
        <v>1104</v>
      </c>
      <c r="B1590" s="4">
        <v>1128299</v>
      </c>
      <c r="C1590" s="5">
        <v>44278</v>
      </c>
      <c r="D1590" s="4" t="s">
        <v>984</v>
      </c>
      <c r="E1590" s="12" t="s">
        <v>1086</v>
      </c>
      <c r="F1590" s="13">
        <v>400</v>
      </c>
      <c r="G1590">
        <v>475</v>
      </c>
      <c r="H1590">
        <v>190000</v>
      </c>
      <c r="I1590" s="10">
        <v>66500</v>
      </c>
      <c r="J1590" s="15">
        <f t="shared" si="24"/>
        <v>147739000</v>
      </c>
    </row>
    <row r="1591" spans="1:10">
      <c r="A1591" s="4" t="s">
        <v>1104</v>
      </c>
      <c r="B1591" s="4">
        <v>1128299</v>
      </c>
      <c r="C1591" s="5">
        <v>44278</v>
      </c>
      <c r="D1591" s="4" t="s">
        <v>984</v>
      </c>
      <c r="E1591" s="12" t="s">
        <v>1086</v>
      </c>
      <c r="F1591" s="13">
        <v>500</v>
      </c>
      <c r="G1591">
        <v>325</v>
      </c>
      <c r="H1591">
        <v>162500</v>
      </c>
      <c r="I1591" s="10">
        <v>56875</v>
      </c>
      <c r="J1591" s="15">
        <f t="shared" si="24"/>
        <v>147739000</v>
      </c>
    </row>
    <row r="1592" spans="1:10">
      <c r="A1592" s="4" t="s">
        <v>1104</v>
      </c>
      <c r="B1592" s="4">
        <v>1128299</v>
      </c>
      <c r="C1592" s="5">
        <v>44278</v>
      </c>
      <c r="D1592" s="4" t="s">
        <v>984</v>
      </c>
      <c r="E1592" s="12" t="s">
        <v>1087</v>
      </c>
      <c r="F1592" s="13">
        <v>550</v>
      </c>
      <c r="G1592">
        <v>350</v>
      </c>
      <c r="H1592">
        <v>192500</v>
      </c>
      <c r="I1592" s="10">
        <v>67375</v>
      </c>
      <c r="J1592" s="15">
        <f t="shared" si="24"/>
        <v>147739000</v>
      </c>
    </row>
    <row r="1593" spans="1:10">
      <c r="A1593" s="4" t="s">
        <v>1104</v>
      </c>
      <c r="B1593" s="4">
        <v>1128299</v>
      </c>
      <c r="C1593" s="5">
        <v>44278</v>
      </c>
      <c r="D1593" s="4" t="s">
        <v>984</v>
      </c>
      <c r="E1593" s="12" t="s">
        <v>1087</v>
      </c>
      <c r="F1593" s="13">
        <v>500.00000000000006</v>
      </c>
      <c r="G1593">
        <v>250</v>
      </c>
      <c r="H1593">
        <v>125000.00000000001</v>
      </c>
      <c r="I1593" s="10">
        <v>43750</v>
      </c>
      <c r="J1593" s="15">
        <f t="shared" si="24"/>
        <v>147739000</v>
      </c>
    </row>
    <row r="1594" spans="1:10">
      <c r="A1594" s="4" t="s">
        <v>1104</v>
      </c>
      <c r="B1594" s="4">
        <v>1128299</v>
      </c>
      <c r="C1594" s="5">
        <v>44278</v>
      </c>
      <c r="D1594" s="4" t="s">
        <v>984</v>
      </c>
      <c r="E1594" s="12" t="s">
        <v>1086</v>
      </c>
      <c r="F1594" s="13">
        <v>550</v>
      </c>
      <c r="G1594">
        <v>100</v>
      </c>
      <c r="H1594">
        <v>55000</v>
      </c>
      <c r="I1594" s="10">
        <v>22000</v>
      </c>
      <c r="J1594" s="15">
        <f t="shared" si="24"/>
        <v>147739000</v>
      </c>
    </row>
    <row r="1595" spans="1:10">
      <c r="A1595" s="4" t="s">
        <v>1104</v>
      </c>
      <c r="B1595" s="4">
        <v>1128299</v>
      </c>
      <c r="C1595" s="5">
        <v>44278</v>
      </c>
      <c r="D1595" s="4" t="s">
        <v>984</v>
      </c>
      <c r="E1595" s="12" t="s">
        <v>1087</v>
      </c>
      <c r="F1595" s="13">
        <v>500</v>
      </c>
      <c r="G1595">
        <v>300</v>
      </c>
      <c r="H1595">
        <v>150000</v>
      </c>
      <c r="I1595" s="10">
        <v>45000</v>
      </c>
      <c r="J1595" s="15">
        <f t="shared" si="24"/>
        <v>147739000</v>
      </c>
    </row>
    <row r="1596" spans="1:10">
      <c r="A1596" s="4" t="s">
        <v>1104</v>
      </c>
      <c r="B1596" s="4">
        <v>1128299</v>
      </c>
      <c r="C1596" s="5">
        <v>44310</v>
      </c>
      <c r="D1596" s="4" t="s">
        <v>984</v>
      </c>
      <c r="E1596" s="12" t="s">
        <v>1087</v>
      </c>
      <c r="F1596" s="13">
        <v>550.00000000000011</v>
      </c>
      <c r="G1596">
        <v>475</v>
      </c>
      <c r="H1596">
        <v>261250.00000000003</v>
      </c>
      <c r="I1596" s="10">
        <v>91437.5</v>
      </c>
      <c r="J1596" s="15">
        <f t="shared" si="24"/>
        <v>147739000</v>
      </c>
    </row>
    <row r="1597" spans="1:10">
      <c r="A1597" s="4" t="s">
        <v>1104</v>
      </c>
      <c r="B1597" s="4">
        <v>1128299</v>
      </c>
      <c r="C1597" s="5">
        <v>44310</v>
      </c>
      <c r="D1597" s="4" t="s">
        <v>984</v>
      </c>
      <c r="E1597" s="12" t="s">
        <v>1087</v>
      </c>
      <c r="F1597" s="13">
        <v>600</v>
      </c>
      <c r="G1597">
        <v>275</v>
      </c>
      <c r="H1597">
        <v>165000</v>
      </c>
      <c r="I1597" s="10">
        <v>57750</v>
      </c>
      <c r="J1597" s="15">
        <f t="shared" si="24"/>
        <v>147739000</v>
      </c>
    </row>
    <row r="1598" spans="1:10">
      <c r="A1598" s="4" t="s">
        <v>1104</v>
      </c>
      <c r="B1598" s="4">
        <v>1128299</v>
      </c>
      <c r="C1598" s="5">
        <v>44310</v>
      </c>
      <c r="D1598" s="4" t="s">
        <v>984</v>
      </c>
      <c r="E1598" s="12" t="s">
        <v>1086</v>
      </c>
      <c r="F1598" s="13">
        <v>600</v>
      </c>
      <c r="G1598">
        <v>325</v>
      </c>
      <c r="H1598">
        <v>195000</v>
      </c>
      <c r="I1598" s="10">
        <v>68250</v>
      </c>
      <c r="J1598" s="15">
        <f t="shared" si="24"/>
        <v>147739000</v>
      </c>
    </row>
    <row r="1599" spans="1:10">
      <c r="A1599" s="4" t="s">
        <v>1104</v>
      </c>
      <c r="B1599" s="4">
        <v>1128299</v>
      </c>
      <c r="C1599" s="5">
        <v>44310</v>
      </c>
      <c r="D1599" s="4" t="s">
        <v>984</v>
      </c>
      <c r="E1599" s="12" t="s">
        <v>1086</v>
      </c>
      <c r="F1599" s="13">
        <v>450</v>
      </c>
      <c r="G1599">
        <v>225</v>
      </c>
      <c r="H1599">
        <v>101250</v>
      </c>
      <c r="I1599" s="10">
        <v>35437.5</v>
      </c>
      <c r="J1599" s="15">
        <f t="shared" si="24"/>
        <v>147739000</v>
      </c>
    </row>
    <row r="1600" spans="1:10">
      <c r="A1600" s="4" t="s">
        <v>1104</v>
      </c>
      <c r="B1600" s="4">
        <v>1128299</v>
      </c>
      <c r="C1600" s="5">
        <v>44310</v>
      </c>
      <c r="D1600" s="4" t="s">
        <v>984</v>
      </c>
      <c r="E1600" s="12" t="s">
        <v>1087</v>
      </c>
      <c r="F1600" s="13">
        <v>500</v>
      </c>
      <c r="G1600">
        <v>125</v>
      </c>
      <c r="H1600">
        <v>62500</v>
      </c>
      <c r="I1600" s="10">
        <v>25000</v>
      </c>
      <c r="J1600" s="15">
        <f t="shared" si="24"/>
        <v>147739000</v>
      </c>
    </row>
    <row r="1601" spans="1:10">
      <c r="A1601" s="4" t="s">
        <v>1104</v>
      </c>
      <c r="B1601" s="4">
        <v>1128299</v>
      </c>
      <c r="C1601" s="5">
        <v>44310</v>
      </c>
      <c r="D1601" s="4" t="s">
        <v>984</v>
      </c>
      <c r="E1601" s="12" t="s">
        <v>1087</v>
      </c>
      <c r="F1601" s="13">
        <v>650</v>
      </c>
      <c r="G1601">
        <v>300</v>
      </c>
      <c r="H1601">
        <v>195000</v>
      </c>
      <c r="I1601" s="10">
        <v>58500</v>
      </c>
      <c r="J1601" s="15">
        <f t="shared" si="24"/>
        <v>147739000</v>
      </c>
    </row>
    <row r="1602" spans="1:10">
      <c r="A1602" s="4" t="s">
        <v>1104</v>
      </c>
      <c r="B1602" s="4">
        <v>1128299</v>
      </c>
      <c r="C1602" s="5">
        <v>44341</v>
      </c>
      <c r="D1602" s="4" t="s">
        <v>984</v>
      </c>
      <c r="E1602" s="12" t="s">
        <v>1086</v>
      </c>
      <c r="F1602" s="13">
        <v>500.00000000000006</v>
      </c>
      <c r="G1602">
        <v>500</v>
      </c>
      <c r="H1602">
        <v>250000.00000000003</v>
      </c>
      <c r="I1602" s="10">
        <v>87500</v>
      </c>
      <c r="J1602" s="15">
        <f t="shared" si="24"/>
        <v>147739000</v>
      </c>
    </row>
    <row r="1603" spans="1:10">
      <c r="A1603" s="4" t="s">
        <v>1104</v>
      </c>
      <c r="B1603" s="4">
        <v>1128299</v>
      </c>
      <c r="C1603" s="5">
        <v>44341</v>
      </c>
      <c r="D1603" s="4" t="s">
        <v>984</v>
      </c>
      <c r="E1603" s="12" t="s">
        <v>1087</v>
      </c>
      <c r="F1603" s="13">
        <v>550</v>
      </c>
      <c r="G1603">
        <v>350</v>
      </c>
      <c r="H1603">
        <v>192500</v>
      </c>
      <c r="I1603" s="10">
        <v>67375</v>
      </c>
      <c r="J1603" s="15">
        <f t="shared" si="24"/>
        <v>147739000</v>
      </c>
    </row>
    <row r="1604" spans="1:10">
      <c r="A1604" s="4" t="s">
        <v>1104</v>
      </c>
      <c r="B1604" s="4">
        <v>1128299</v>
      </c>
      <c r="C1604" s="5">
        <v>44341</v>
      </c>
      <c r="D1604" s="4" t="s">
        <v>984</v>
      </c>
      <c r="E1604" s="12" t="s">
        <v>1086</v>
      </c>
      <c r="F1604" s="13">
        <v>550</v>
      </c>
      <c r="G1604">
        <v>350</v>
      </c>
      <c r="H1604">
        <v>192500</v>
      </c>
      <c r="I1604" s="10">
        <v>67375</v>
      </c>
      <c r="J1604" s="15">
        <f t="shared" ref="J1604:J1667" si="25">SUMIFS(H$3:H$2497,D$3:D$2497,D1604)</f>
        <v>147739000</v>
      </c>
    </row>
    <row r="1605" spans="1:10">
      <c r="A1605" s="4" t="s">
        <v>1104</v>
      </c>
      <c r="B1605" s="4">
        <v>1128299</v>
      </c>
      <c r="C1605" s="5">
        <v>44341</v>
      </c>
      <c r="D1605" s="4" t="s">
        <v>984</v>
      </c>
      <c r="E1605" s="12" t="s">
        <v>1086</v>
      </c>
      <c r="F1605" s="13">
        <v>500</v>
      </c>
      <c r="G1605">
        <v>275</v>
      </c>
      <c r="H1605">
        <v>137500</v>
      </c>
      <c r="I1605" s="10">
        <v>48125</v>
      </c>
      <c r="J1605" s="15">
        <f t="shared" si="25"/>
        <v>147739000</v>
      </c>
    </row>
    <row r="1606" spans="1:10">
      <c r="A1606" s="4" t="s">
        <v>1104</v>
      </c>
      <c r="B1606" s="4">
        <v>1128299</v>
      </c>
      <c r="C1606" s="5">
        <v>44341</v>
      </c>
      <c r="D1606" s="4" t="s">
        <v>984</v>
      </c>
      <c r="E1606" s="12" t="s">
        <v>1086</v>
      </c>
      <c r="F1606" s="13">
        <v>450</v>
      </c>
      <c r="G1606">
        <v>175</v>
      </c>
      <c r="H1606">
        <v>78750</v>
      </c>
      <c r="I1606" s="10">
        <v>31500</v>
      </c>
      <c r="J1606" s="15">
        <f t="shared" si="25"/>
        <v>147739000</v>
      </c>
    </row>
    <row r="1607" spans="1:10">
      <c r="A1607" s="4" t="s">
        <v>1104</v>
      </c>
      <c r="B1607" s="4">
        <v>1128299</v>
      </c>
      <c r="C1607" s="5">
        <v>44341</v>
      </c>
      <c r="D1607" s="4" t="s">
        <v>984</v>
      </c>
      <c r="E1607" s="12" t="s">
        <v>1087</v>
      </c>
      <c r="F1607" s="13">
        <v>600</v>
      </c>
      <c r="G1607">
        <v>525</v>
      </c>
      <c r="H1607">
        <v>315000</v>
      </c>
      <c r="I1607" s="10">
        <v>94500</v>
      </c>
      <c r="J1607" s="15">
        <f t="shared" si="25"/>
        <v>147739000</v>
      </c>
    </row>
    <row r="1608" spans="1:10">
      <c r="A1608" s="4" t="s">
        <v>1104</v>
      </c>
      <c r="B1608" s="4">
        <v>1128299</v>
      </c>
      <c r="C1608" s="5">
        <v>44371</v>
      </c>
      <c r="D1608" s="4" t="s">
        <v>984</v>
      </c>
      <c r="E1608" s="12" t="s">
        <v>1087</v>
      </c>
      <c r="F1608" s="13">
        <v>550</v>
      </c>
      <c r="G1608">
        <v>775</v>
      </c>
      <c r="H1608">
        <v>426250</v>
      </c>
      <c r="I1608" s="10">
        <v>149187.5</v>
      </c>
      <c r="J1608" s="15">
        <f t="shared" si="25"/>
        <v>147739000</v>
      </c>
    </row>
    <row r="1609" spans="1:10">
      <c r="A1609" s="4" t="s">
        <v>1104</v>
      </c>
      <c r="B1609" s="4">
        <v>1128299</v>
      </c>
      <c r="C1609" s="5">
        <v>44371</v>
      </c>
      <c r="D1609" s="4" t="s">
        <v>984</v>
      </c>
      <c r="E1609" s="12" t="s">
        <v>1086</v>
      </c>
      <c r="F1609" s="13">
        <v>650</v>
      </c>
      <c r="G1609">
        <v>650</v>
      </c>
      <c r="H1609">
        <v>422500</v>
      </c>
      <c r="I1609" s="10">
        <v>147875</v>
      </c>
      <c r="J1609" s="15">
        <f t="shared" si="25"/>
        <v>147739000</v>
      </c>
    </row>
    <row r="1610" spans="1:10">
      <c r="A1610" s="4" t="s">
        <v>1104</v>
      </c>
      <c r="B1610" s="4">
        <v>1128299</v>
      </c>
      <c r="C1610" s="5">
        <v>44371</v>
      </c>
      <c r="D1610" s="4" t="s">
        <v>984</v>
      </c>
      <c r="E1610" s="12" t="s">
        <v>1086</v>
      </c>
      <c r="F1610" s="13">
        <v>800.00000000000011</v>
      </c>
      <c r="G1610">
        <v>650</v>
      </c>
      <c r="H1610">
        <v>520000.00000000006</v>
      </c>
      <c r="I1610" s="10">
        <v>182000</v>
      </c>
      <c r="J1610" s="15">
        <f t="shared" si="25"/>
        <v>147739000</v>
      </c>
    </row>
    <row r="1611" spans="1:10">
      <c r="A1611" s="4" t="s">
        <v>1104</v>
      </c>
      <c r="B1611" s="4">
        <v>1128299</v>
      </c>
      <c r="C1611" s="5">
        <v>44371</v>
      </c>
      <c r="D1611" s="4" t="s">
        <v>984</v>
      </c>
      <c r="E1611" s="12" t="s">
        <v>1086</v>
      </c>
      <c r="F1611" s="13">
        <v>800</v>
      </c>
      <c r="G1611">
        <v>525</v>
      </c>
      <c r="H1611">
        <v>420000</v>
      </c>
      <c r="I1611" s="10">
        <v>147000</v>
      </c>
      <c r="J1611" s="15">
        <f t="shared" si="25"/>
        <v>147739000</v>
      </c>
    </row>
    <row r="1612" spans="1:10">
      <c r="A1612" s="4" t="s">
        <v>1104</v>
      </c>
      <c r="B1612" s="4">
        <v>1128299</v>
      </c>
      <c r="C1612" s="5">
        <v>44371</v>
      </c>
      <c r="D1612" s="4" t="s">
        <v>984</v>
      </c>
      <c r="E1612" s="12" t="s">
        <v>1086</v>
      </c>
      <c r="F1612" s="13">
        <v>900</v>
      </c>
      <c r="G1612">
        <v>400</v>
      </c>
      <c r="H1612">
        <v>360000</v>
      </c>
      <c r="I1612" s="10">
        <v>144000</v>
      </c>
      <c r="J1612" s="15">
        <f t="shared" si="25"/>
        <v>147739000</v>
      </c>
    </row>
    <row r="1613" spans="1:10">
      <c r="A1613" s="4" t="s">
        <v>1104</v>
      </c>
      <c r="B1613" s="4">
        <v>1128299</v>
      </c>
      <c r="C1613" s="5">
        <v>44371</v>
      </c>
      <c r="D1613" s="4" t="s">
        <v>984</v>
      </c>
      <c r="E1613" s="12" t="s">
        <v>1086</v>
      </c>
      <c r="F1613" s="13">
        <v>1050</v>
      </c>
      <c r="G1613">
        <v>700</v>
      </c>
      <c r="H1613">
        <v>735000</v>
      </c>
      <c r="I1613" s="10">
        <v>220500</v>
      </c>
      <c r="J1613" s="15">
        <f t="shared" si="25"/>
        <v>147739000</v>
      </c>
    </row>
    <row r="1614" spans="1:10">
      <c r="A1614" s="4" t="s">
        <v>1104</v>
      </c>
      <c r="B1614" s="4">
        <v>1128299</v>
      </c>
      <c r="C1614" s="5">
        <v>44400</v>
      </c>
      <c r="D1614" s="4" t="s">
        <v>984</v>
      </c>
      <c r="E1614" s="12" t="s">
        <v>1086</v>
      </c>
      <c r="F1614" s="13">
        <v>850</v>
      </c>
      <c r="G1614">
        <v>850</v>
      </c>
      <c r="H1614">
        <v>722500</v>
      </c>
      <c r="I1614" s="10">
        <v>252875</v>
      </c>
      <c r="J1614" s="15">
        <f t="shared" si="25"/>
        <v>147739000</v>
      </c>
    </row>
    <row r="1615" spans="1:10">
      <c r="A1615" s="4" t="s">
        <v>1104</v>
      </c>
      <c r="B1615" s="4">
        <v>1128299</v>
      </c>
      <c r="C1615" s="5">
        <v>44400</v>
      </c>
      <c r="D1615" s="4" t="s">
        <v>984</v>
      </c>
      <c r="E1615" s="12" t="s">
        <v>1086</v>
      </c>
      <c r="F1615" s="13">
        <v>900</v>
      </c>
      <c r="G1615">
        <v>700</v>
      </c>
      <c r="H1615">
        <v>630000</v>
      </c>
      <c r="I1615" s="10">
        <v>220500</v>
      </c>
      <c r="J1615" s="15">
        <f t="shared" si="25"/>
        <v>147739000</v>
      </c>
    </row>
    <row r="1616" spans="1:10">
      <c r="A1616" s="4" t="s">
        <v>1104</v>
      </c>
      <c r="B1616" s="4">
        <v>1128299</v>
      </c>
      <c r="C1616" s="5">
        <v>44400</v>
      </c>
      <c r="D1616" s="4" t="s">
        <v>984</v>
      </c>
      <c r="E1616" s="12" t="s">
        <v>1087</v>
      </c>
      <c r="F1616" s="13">
        <v>900</v>
      </c>
      <c r="G1616">
        <v>650</v>
      </c>
      <c r="H1616">
        <v>585000</v>
      </c>
      <c r="I1616" s="10">
        <v>204750</v>
      </c>
      <c r="J1616" s="15">
        <f t="shared" si="25"/>
        <v>147739000</v>
      </c>
    </row>
    <row r="1617" spans="1:10">
      <c r="A1617" s="4" t="s">
        <v>1104</v>
      </c>
      <c r="B1617" s="4">
        <v>1128299</v>
      </c>
      <c r="C1617" s="5">
        <v>44400</v>
      </c>
      <c r="D1617" s="4" t="s">
        <v>984</v>
      </c>
      <c r="E1617" s="12" t="s">
        <v>1087</v>
      </c>
      <c r="F1617" s="13">
        <v>850.00000000000011</v>
      </c>
      <c r="G1617">
        <v>550</v>
      </c>
      <c r="H1617">
        <v>467500.00000000006</v>
      </c>
      <c r="I1617" s="10">
        <v>163625</v>
      </c>
      <c r="J1617" s="15">
        <f t="shared" si="25"/>
        <v>147739000</v>
      </c>
    </row>
    <row r="1618" spans="1:10">
      <c r="A1618" s="4" t="s">
        <v>1104</v>
      </c>
      <c r="B1618" s="4">
        <v>1128299</v>
      </c>
      <c r="C1618" s="5">
        <v>44400</v>
      </c>
      <c r="D1618" s="4" t="s">
        <v>984</v>
      </c>
      <c r="E1618" s="12" t="s">
        <v>1087</v>
      </c>
      <c r="F1618" s="13">
        <v>900</v>
      </c>
      <c r="G1618">
        <v>600</v>
      </c>
      <c r="H1618">
        <v>540000</v>
      </c>
      <c r="I1618" s="10">
        <v>216000</v>
      </c>
      <c r="J1618" s="15">
        <f t="shared" si="25"/>
        <v>147739000</v>
      </c>
    </row>
    <row r="1619" spans="1:10">
      <c r="A1619" s="4" t="s">
        <v>1104</v>
      </c>
      <c r="B1619" s="4">
        <v>1128299</v>
      </c>
      <c r="C1619" s="5">
        <v>44400</v>
      </c>
      <c r="D1619" s="4" t="s">
        <v>984</v>
      </c>
      <c r="E1619" s="12" t="s">
        <v>1087</v>
      </c>
      <c r="F1619" s="13">
        <v>1050</v>
      </c>
      <c r="G1619">
        <v>600</v>
      </c>
      <c r="H1619">
        <v>630000</v>
      </c>
      <c r="I1619" s="10">
        <v>189000</v>
      </c>
      <c r="J1619" s="15">
        <f t="shared" si="25"/>
        <v>147739000</v>
      </c>
    </row>
    <row r="1620" spans="1:10">
      <c r="A1620" s="4" t="s">
        <v>1104</v>
      </c>
      <c r="B1620" s="4">
        <v>1128299</v>
      </c>
      <c r="C1620" s="5">
        <v>44432</v>
      </c>
      <c r="D1620" s="4" t="s">
        <v>984</v>
      </c>
      <c r="E1620" s="12" t="s">
        <v>1087</v>
      </c>
      <c r="F1620" s="13">
        <v>900</v>
      </c>
      <c r="G1620">
        <v>800</v>
      </c>
      <c r="H1620">
        <v>720000</v>
      </c>
      <c r="I1620" s="10">
        <v>252000</v>
      </c>
      <c r="J1620" s="15">
        <f t="shared" si="25"/>
        <v>147739000</v>
      </c>
    </row>
    <row r="1621" spans="1:10">
      <c r="A1621" s="4" t="s">
        <v>1104</v>
      </c>
      <c r="B1621" s="4">
        <v>1128299</v>
      </c>
      <c r="C1621" s="5">
        <v>44432</v>
      </c>
      <c r="D1621" s="4" t="s">
        <v>984</v>
      </c>
      <c r="E1621" s="12" t="s">
        <v>1087</v>
      </c>
      <c r="F1621" s="13">
        <v>800</v>
      </c>
      <c r="G1621">
        <v>775</v>
      </c>
      <c r="H1621">
        <v>620000</v>
      </c>
      <c r="I1621" s="10">
        <v>217000</v>
      </c>
      <c r="J1621" s="15">
        <f t="shared" si="25"/>
        <v>147739000</v>
      </c>
    </row>
    <row r="1622" spans="1:10">
      <c r="A1622" s="4" t="s">
        <v>1104</v>
      </c>
      <c r="B1622" s="4">
        <v>1128299</v>
      </c>
      <c r="C1622" s="5">
        <v>44432</v>
      </c>
      <c r="D1622" s="4" t="s">
        <v>984</v>
      </c>
      <c r="E1622" s="12" t="s">
        <v>1086</v>
      </c>
      <c r="F1622" s="13">
        <v>700</v>
      </c>
      <c r="G1622">
        <v>650</v>
      </c>
      <c r="H1622">
        <v>455000</v>
      </c>
      <c r="I1622" s="10">
        <v>159250</v>
      </c>
      <c r="J1622" s="15">
        <f t="shared" si="25"/>
        <v>147739000</v>
      </c>
    </row>
    <row r="1623" spans="1:10">
      <c r="A1623" s="4" t="s">
        <v>1104</v>
      </c>
      <c r="B1623" s="4">
        <v>1128299</v>
      </c>
      <c r="C1623" s="5">
        <v>44432</v>
      </c>
      <c r="D1623" s="4" t="s">
        <v>984</v>
      </c>
      <c r="E1623" s="12" t="s">
        <v>1087</v>
      </c>
      <c r="F1623" s="13">
        <v>700</v>
      </c>
      <c r="G1623">
        <v>425</v>
      </c>
      <c r="H1623">
        <v>297500</v>
      </c>
      <c r="I1623" s="10">
        <v>104125</v>
      </c>
      <c r="J1623" s="15">
        <f t="shared" si="25"/>
        <v>147739000</v>
      </c>
    </row>
    <row r="1624" spans="1:10">
      <c r="A1624" s="4" t="s">
        <v>1104</v>
      </c>
      <c r="B1624" s="4">
        <v>1128299</v>
      </c>
      <c r="C1624" s="5">
        <v>44432</v>
      </c>
      <c r="D1624" s="4" t="s">
        <v>984</v>
      </c>
      <c r="E1624" s="12" t="s">
        <v>1086</v>
      </c>
      <c r="F1624" s="13">
        <v>700</v>
      </c>
      <c r="G1624">
        <v>425</v>
      </c>
      <c r="H1624">
        <v>297500</v>
      </c>
      <c r="I1624" s="10">
        <v>119000</v>
      </c>
      <c r="J1624" s="15">
        <f t="shared" si="25"/>
        <v>147739000</v>
      </c>
    </row>
    <row r="1625" spans="1:10">
      <c r="A1625" s="4" t="s">
        <v>1104</v>
      </c>
      <c r="B1625" s="4">
        <v>1128299</v>
      </c>
      <c r="C1625" s="5">
        <v>44432</v>
      </c>
      <c r="D1625" s="4" t="s">
        <v>984</v>
      </c>
      <c r="E1625" s="12" t="s">
        <v>1087</v>
      </c>
      <c r="F1625" s="13">
        <v>750</v>
      </c>
      <c r="G1625">
        <v>250</v>
      </c>
      <c r="H1625">
        <v>187500</v>
      </c>
      <c r="I1625" s="10">
        <v>56250</v>
      </c>
      <c r="J1625" s="15">
        <f t="shared" si="25"/>
        <v>147739000</v>
      </c>
    </row>
    <row r="1626" spans="1:10">
      <c r="A1626" s="4" t="s">
        <v>1104</v>
      </c>
      <c r="B1626" s="4">
        <v>1128299</v>
      </c>
      <c r="C1626" s="5">
        <v>44464</v>
      </c>
      <c r="D1626" s="4" t="s">
        <v>984</v>
      </c>
      <c r="E1626" s="12" t="s">
        <v>1087</v>
      </c>
      <c r="F1626" s="13">
        <v>500</v>
      </c>
      <c r="G1626">
        <v>450</v>
      </c>
      <c r="H1626">
        <v>225000</v>
      </c>
      <c r="I1626" s="10">
        <v>78750</v>
      </c>
      <c r="J1626" s="15">
        <f t="shared" si="25"/>
        <v>147739000</v>
      </c>
    </row>
    <row r="1627" spans="1:10">
      <c r="A1627" s="4" t="s">
        <v>1104</v>
      </c>
      <c r="B1627" s="4">
        <v>1128299</v>
      </c>
      <c r="C1627" s="5">
        <v>44464</v>
      </c>
      <c r="D1627" s="4" t="s">
        <v>984</v>
      </c>
      <c r="E1627" s="12" t="s">
        <v>1087</v>
      </c>
      <c r="F1627" s="13">
        <v>550.00000000000011</v>
      </c>
      <c r="G1627">
        <v>450</v>
      </c>
      <c r="H1627">
        <v>247500.00000000003</v>
      </c>
      <c r="I1627" s="10">
        <v>86625</v>
      </c>
      <c r="J1627" s="15">
        <f t="shared" si="25"/>
        <v>147739000</v>
      </c>
    </row>
    <row r="1628" spans="1:10">
      <c r="A1628" s="4" t="s">
        <v>1104</v>
      </c>
      <c r="B1628" s="4">
        <v>1128299</v>
      </c>
      <c r="C1628" s="5">
        <v>44464</v>
      </c>
      <c r="D1628" s="4" t="s">
        <v>984</v>
      </c>
      <c r="E1628" s="12" t="s">
        <v>1087</v>
      </c>
      <c r="F1628" s="13">
        <v>500.00000000000006</v>
      </c>
      <c r="G1628">
        <v>250</v>
      </c>
      <c r="H1628">
        <v>125000.00000000001</v>
      </c>
      <c r="I1628" s="10">
        <v>43750</v>
      </c>
      <c r="J1628" s="15">
        <f t="shared" si="25"/>
        <v>147739000</v>
      </c>
    </row>
    <row r="1629" spans="1:10">
      <c r="A1629" s="4" t="s">
        <v>1104</v>
      </c>
      <c r="B1629" s="4">
        <v>1128299</v>
      </c>
      <c r="C1629" s="5">
        <v>44464</v>
      </c>
      <c r="D1629" s="4" t="s">
        <v>984</v>
      </c>
      <c r="E1629" s="12" t="s">
        <v>1087</v>
      </c>
      <c r="F1629" s="13">
        <v>500</v>
      </c>
      <c r="G1629">
        <v>200</v>
      </c>
      <c r="H1629">
        <v>100000</v>
      </c>
      <c r="I1629" s="10">
        <v>35000</v>
      </c>
      <c r="J1629" s="15">
        <f t="shared" si="25"/>
        <v>147739000</v>
      </c>
    </row>
    <row r="1630" spans="1:10">
      <c r="A1630" s="4" t="s">
        <v>1104</v>
      </c>
      <c r="B1630" s="4">
        <v>1128299</v>
      </c>
      <c r="C1630" s="5">
        <v>44464</v>
      </c>
      <c r="D1630" s="4" t="s">
        <v>984</v>
      </c>
      <c r="E1630" s="12" t="s">
        <v>1086</v>
      </c>
      <c r="F1630" s="13">
        <v>600</v>
      </c>
      <c r="G1630">
        <v>225</v>
      </c>
      <c r="H1630">
        <v>135000</v>
      </c>
      <c r="I1630" s="10">
        <v>54000</v>
      </c>
      <c r="J1630" s="15">
        <f t="shared" si="25"/>
        <v>147739000</v>
      </c>
    </row>
    <row r="1631" spans="1:10">
      <c r="A1631" s="4" t="s">
        <v>1104</v>
      </c>
      <c r="B1631" s="4">
        <v>1128299</v>
      </c>
      <c r="C1631" s="5">
        <v>44464</v>
      </c>
      <c r="D1631" s="4" t="s">
        <v>984</v>
      </c>
      <c r="E1631" s="12" t="s">
        <v>1086</v>
      </c>
      <c r="F1631" s="13">
        <v>450</v>
      </c>
      <c r="G1631">
        <v>250</v>
      </c>
      <c r="H1631">
        <v>112500</v>
      </c>
      <c r="I1631" s="10">
        <v>33750</v>
      </c>
      <c r="J1631" s="15">
        <f t="shared" si="25"/>
        <v>147739000</v>
      </c>
    </row>
    <row r="1632" spans="1:10">
      <c r="A1632" s="4" t="s">
        <v>1104</v>
      </c>
      <c r="B1632" s="4">
        <v>1128299</v>
      </c>
      <c r="C1632" s="5">
        <v>44493</v>
      </c>
      <c r="D1632" s="4" t="s">
        <v>984</v>
      </c>
      <c r="E1632" s="12" t="s">
        <v>1087</v>
      </c>
      <c r="F1632" s="13">
        <v>400</v>
      </c>
      <c r="G1632">
        <v>350</v>
      </c>
      <c r="H1632">
        <v>140000</v>
      </c>
      <c r="I1632" s="10">
        <v>49000</v>
      </c>
      <c r="J1632" s="15">
        <f t="shared" si="25"/>
        <v>147739000</v>
      </c>
    </row>
    <row r="1633" spans="1:10">
      <c r="A1633" s="4" t="s">
        <v>1104</v>
      </c>
      <c r="B1633" s="4">
        <v>1128299</v>
      </c>
      <c r="C1633" s="5">
        <v>44493</v>
      </c>
      <c r="D1633" s="4" t="s">
        <v>984</v>
      </c>
      <c r="E1633" s="12" t="s">
        <v>1086</v>
      </c>
      <c r="F1633" s="13">
        <v>550</v>
      </c>
      <c r="G1633">
        <v>525</v>
      </c>
      <c r="H1633">
        <v>288750</v>
      </c>
      <c r="I1633" s="10">
        <v>101062.5</v>
      </c>
      <c r="J1633" s="15">
        <f t="shared" si="25"/>
        <v>147739000</v>
      </c>
    </row>
    <row r="1634" spans="1:10">
      <c r="A1634" s="4" t="s">
        <v>1104</v>
      </c>
      <c r="B1634" s="4">
        <v>1128299</v>
      </c>
      <c r="C1634" s="5">
        <v>44493</v>
      </c>
      <c r="D1634" s="4" t="s">
        <v>984</v>
      </c>
      <c r="E1634" s="12" t="s">
        <v>1087</v>
      </c>
      <c r="F1634" s="13">
        <v>500</v>
      </c>
      <c r="G1634">
        <v>350</v>
      </c>
      <c r="H1634">
        <v>175000</v>
      </c>
      <c r="I1634" s="10">
        <v>61250</v>
      </c>
      <c r="J1634" s="15">
        <f t="shared" si="25"/>
        <v>147739000</v>
      </c>
    </row>
    <row r="1635" spans="1:10">
      <c r="A1635" s="4" t="s">
        <v>1104</v>
      </c>
      <c r="B1635" s="4">
        <v>1128299</v>
      </c>
      <c r="C1635" s="5">
        <v>44493</v>
      </c>
      <c r="D1635" s="4" t="s">
        <v>984</v>
      </c>
      <c r="E1635" s="12" t="s">
        <v>1086</v>
      </c>
      <c r="F1635" s="13">
        <v>450</v>
      </c>
      <c r="G1635">
        <v>325</v>
      </c>
      <c r="H1635">
        <v>146250</v>
      </c>
      <c r="I1635" s="10">
        <v>51187.5</v>
      </c>
      <c r="J1635" s="15">
        <f t="shared" si="25"/>
        <v>147739000</v>
      </c>
    </row>
    <row r="1636" spans="1:10">
      <c r="A1636" s="4" t="s">
        <v>1104</v>
      </c>
      <c r="B1636" s="4">
        <v>1128299</v>
      </c>
      <c r="C1636" s="5">
        <v>44493</v>
      </c>
      <c r="D1636" s="4" t="s">
        <v>984</v>
      </c>
      <c r="E1636" s="12" t="s">
        <v>1088</v>
      </c>
      <c r="F1636" s="13">
        <v>550</v>
      </c>
      <c r="G1636">
        <v>300</v>
      </c>
      <c r="H1636">
        <v>165000</v>
      </c>
      <c r="I1636" s="10">
        <v>66000</v>
      </c>
      <c r="J1636" s="15">
        <f t="shared" si="25"/>
        <v>147739000</v>
      </c>
    </row>
    <row r="1637" spans="1:10">
      <c r="A1637" s="4" t="s">
        <v>1104</v>
      </c>
      <c r="B1637" s="4">
        <v>1128299</v>
      </c>
      <c r="C1637" s="5">
        <v>44493</v>
      </c>
      <c r="D1637" s="4" t="s">
        <v>984</v>
      </c>
      <c r="E1637" s="12" t="s">
        <v>1087</v>
      </c>
      <c r="F1637" s="13">
        <v>600</v>
      </c>
      <c r="G1637">
        <v>350</v>
      </c>
      <c r="H1637">
        <v>210000</v>
      </c>
      <c r="I1637" s="10">
        <v>63000</v>
      </c>
      <c r="J1637" s="15">
        <f t="shared" si="25"/>
        <v>147739000</v>
      </c>
    </row>
    <row r="1638" spans="1:10">
      <c r="A1638" s="4" t="s">
        <v>1104</v>
      </c>
      <c r="B1638" s="4">
        <v>1128299</v>
      </c>
      <c r="C1638" s="5">
        <v>44524</v>
      </c>
      <c r="D1638" s="4" t="s">
        <v>984</v>
      </c>
      <c r="E1638" s="12" t="s">
        <v>1087</v>
      </c>
      <c r="F1638" s="13">
        <v>450.00000000000006</v>
      </c>
      <c r="G1638">
        <v>575</v>
      </c>
      <c r="H1638">
        <v>258750.00000000003</v>
      </c>
      <c r="I1638" s="10">
        <v>90562.5</v>
      </c>
      <c r="J1638" s="15">
        <f t="shared" si="25"/>
        <v>147739000</v>
      </c>
    </row>
    <row r="1639" spans="1:10">
      <c r="A1639" s="4" t="s">
        <v>1104</v>
      </c>
      <c r="B1639" s="4">
        <v>1128299</v>
      </c>
      <c r="C1639" s="5">
        <v>44524</v>
      </c>
      <c r="D1639" s="4" t="s">
        <v>984</v>
      </c>
      <c r="E1639" s="12" t="s">
        <v>1086</v>
      </c>
      <c r="F1639" s="13">
        <v>500</v>
      </c>
      <c r="G1639">
        <v>650</v>
      </c>
      <c r="H1639">
        <v>325000</v>
      </c>
      <c r="I1639" s="10">
        <v>113750</v>
      </c>
      <c r="J1639" s="15">
        <f t="shared" si="25"/>
        <v>147739000</v>
      </c>
    </row>
    <row r="1640" spans="1:10">
      <c r="A1640" s="4" t="s">
        <v>1104</v>
      </c>
      <c r="B1640" s="4">
        <v>1128299</v>
      </c>
      <c r="C1640" s="5">
        <v>44524</v>
      </c>
      <c r="D1640" s="4" t="s">
        <v>984</v>
      </c>
      <c r="E1640" s="12" t="s">
        <v>1086</v>
      </c>
      <c r="F1640" s="13">
        <v>450</v>
      </c>
      <c r="G1640">
        <v>475</v>
      </c>
      <c r="H1640">
        <v>213750</v>
      </c>
      <c r="I1640" s="10">
        <v>74812.5</v>
      </c>
      <c r="J1640" s="15">
        <f t="shared" si="25"/>
        <v>147739000</v>
      </c>
    </row>
    <row r="1641" spans="1:10">
      <c r="A1641" s="4" t="s">
        <v>1104</v>
      </c>
      <c r="B1641" s="4">
        <v>1128299</v>
      </c>
      <c r="C1641" s="5">
        <v>44524</v>
      </c>
      <c r="D1641" s="4" t="s">
        <v>984</v>
      </c>
      <c r="E1641" s="12" t="s">
        <v>1087</v>
      </c>
      <c r="F1641" s="13">
        <v>550.00000000000011</v>
      </c>
      <c r="G1641">
        <v>450</v>
      </c>
      <c r="H1641">
        <v>247500.00000000003</v>
      </c>
      <c r="I1641" s="10">
        <v>86625</v>
      </c>
      <c r="J1641" s="15">
        <f t="shared" si="25"/>
        <v>147739000</v>
      </c>
    </row>
    <row r="1642" spans="1:10">
      <c r="A1642" s="4" t="s">
        <v>1104</v>
      </c>
      <c r="B1642" s="4">
        <v>1128299</v>
      </c>
      <c r="C1642" s="5">
        <v>44524</v>
      </c>
      <c r="D1642" s="4" t="s">
        <v>984</v>
      </c>
      <c r="E1642" s="12" t="s">
        <v>1087</v>
      </c>
      <c r="F1642" s="13">
        <v>750</v>
      </c>
      <c r="G1642">
        <v>425</v>
      </c>
      <c r="H1642">
        <v>318750</v>
      </c>
      <c r="I1642" s="10">
        <v>127500</v>
      </c>
      <c r="J1642" s="15">
        <f t="shared" si="25"/>
        <v>147739000</v>
      </c>
    </row>
    <row r="1643" spans="1:10">
      <c r="A1643" s="4" t="s">
        <v>1104</v>
      </c>
      <c r="B1643" s="4">
        <v>1128299</v>
      </c>
      <c r="C1643" s="5">
        <v>44524</v>
      </c>
      <c r="D1643" s="4" t="s">
        <v>984</v>
      </c>
      <c r="E1643" s="12" t="s">
        <v>1087</v>
      </c>
      <c r="F1643" s="13">
        <v>800</v>
      </c>
      <c r="G1643">
        <v>550</v>
      </c>
      <c r="H1643">
        <v>440000</v>
      </c>
      <c r="I1643" s="10">
        <v>132000</v>
      </c>
      <c r="J1643" s="15">
        <f t="shared" si="25"/>
        <v>147739000</v>
      </c>
    </row>
    <row r="1644" spans="1:10">
      <c r="A1644" s="4" t="s">
        <v>1104</v>
      </c>
      <c r="B1644" s="4">
        <v>1128299</v>
      </c>
      <c r="C1644" s="5">
        <v>44553</v>
      </c>
      <c r="D1644" s="4" t="s">
        <v>984</v>
      </c>
      <c r="E1644" s="12" t="s">
        <v>1087</v>
      </c>
      <c r="F1644" s="13">
        <v>650.00000000000011</v>
      </c>
      <c r="G1644">
        <v>750</v>
      </c>
      <c r="H1644">
        <v>487500.00000000006</v>
      </c>
      <c r="I1644" s="10">
        <v>170625</v>
      </c>
      <c r="J1644" s="15">
        <f t="shared" si="25"/>
        <v>147739000</v>
      </c>
    </row>
    <row r="1645" spans="1:10">
      <c r="A1645" s="4" t="s">
        <v>1104</v>
      </c>
      <c r="B1645" s="4">
        <v>1128299</v>
      </c>
      <c r="C1645" s="5">
        <v>44553</v>
      </c>
      <c r="D1645" s="4" t="s">
        <v>984</v>
      </c>
      <c r="E1645" s="12" t="s">
        <v>1087</v>
      </c>
      <c r="F1645" s="13">
        <v>750</v>
      </c>
      <c r="G1645">
        <v>750</v>
      </c>
      <c r="H1645">
        <v>562500</v>
      </c>
      <c r="I1645" s="10">
        <v>196875</v>
      </c>
      <c r="J1645" s="15">
        <f t="shared" si="25"/>
        <v>147739000</v>
      </c>
    </row>
    <row r="1646" spans="1:10">
      <c r="A1646" s="4" t="s">
        <v>1104</v>
      </c>
      <c r="B1646" s="4">
        <v>1128299</v>
      </c>
      <c r="C1646" s="5">
        <v>44553</v>
      </c>
      <c r="D1646" s="4" t="s">
        <v>984</v>
      </c>
      <c r="E1646" s="12" t="s">
        <v>1087</v>
      </c>
      <c r="F1646" s="13">
        <v>700</v>
      </c>
      <c r="G1646">
        <v>550</v>
      </c>
      <c r="H1646">
        <v>385000</v>
      </c>
      <c r="I1646" s="10">
        <v>134750</v>
      </c>
      <c r="J1646" s="15">
        <f t="shared" si="25"/>
        <v>147739000</v>
      </c>
    </row>
    <row r="1647" spans="1:10">
      <c r="A1647" s="4" t="s">
        <v>1104</v>
      </c>
      <c r="B1647" s="4">
        <v>1128299</v>
      </c>
      <c r="C1647" s="5">
        <v>44553</v>
      </c>
      <c r="D1647" s="4" t="s">
        <v>984</v>
      </c>
      <c r="E1647" s="12" t="s">
        <v>1086</v>
      </c>
      <c r="F1647" s="13">
        <v>700</v>
      </c>
      <c r="G1647">
        <v>550</v>
      </c>
      <c r="H1647">
        <v>385000</v>
      </c>
      <c r="I1647" s="10">
        <v>134750</v>
      </c>
      <c r="J1647" s="15">
        <f t="shared" si="25"/>
        <v>147739000</v>
      </c>
    </row>
    <row r="1648" spans="1:10">
      <c r="A1648" s="4" t="s">
        <v>1104</v>
      </c>
      <c r="B1648" s="4">
        <v>1128299</v>
      </c>
      <c r="C1648" s="5">
        <v>44553</v>
      </c>
      <c r="D1648" s="4" t="s">
        <v>984</v>
      </c>
      <c r="E1648" s="12" t="s">
        <v>1086</v>
      </c>
      <c r="F1648" s="13">
        <v>800</v>
      </c>
      <c r="G1648">
        <v>475</v>
      </c>
      <c r="H1648">
        <v>380000</v>
      </c>
      <c r="I1648" s="10">
        <v>152000</v>
      </c>
      <c r="J1648" s="15">
        <f t="shared" si="25"/>
        <v>147739000</v>
      </c>
    </row>
    <row r="1649" spans="1:10">
      <c r="A1649" s="4" t="s">
        <v>1104</v>
      </c>
      <c r="B1649" s="4">
        <v>1128299</v>
      </c>
      <c r="C1649" s="5">
        <v>44553</v>
      </c>
      <c r="D1649" s="4" t="s">
        <v>984</v>
      </c>
      <c r="E1649" s="12" t="s">
        <v>1086</v>
      </c>
      <c r="F1649" s="13">
        <v>850</v>
      </c>
      <c r="G1649">
        <v>575</v>
      </c>
      <c r="H1649">
        <v>488750</v>
      </c>
      <c r="I1649" s="10">
        <v>146625</v>
      </c>
      <c r="J1649" s="15">
        <f t="shared" si="25"/>
        <v>147739000</v>
      </c>
    </row>
    <row r="1650" spans="1:10">
      <c r="A1650" s="4" t="s">
        <v>1104</v>
      </c>
      <c r="B1650" s="4">
        <v>1185732</v>
      </c>
      <c r="C1650" s="5">
        <v>44215</v>
      </c>
      <c r="D1650" s="4" t="s">
        <v>984</v>
      </c>
      <c r="E1650" s="12" t="s">
        <v>1087</v>
      </c>
      <c r="F1650" s="13">
        <v>350</v>
      </c>
      <c r="G1650">
        <v>750</v>
      </c>
      <c r="H1650">
        <v>262500</v>
      </c>
      <c r="I1650" s="10">
        <v>131250</v>
      </c>
      <c r="J1650" s="15">
        <f t="shared" si="25"/>
        <v>147739000</v>
      </c>
    </row>
    <row r="1651" spans="1:10">
      <c r="A1651" s="4" t="s">
        <v>1104</v>
      </c>
      <c r="B1651" s="4">
        <v>1185732</v>
      </c>
      <c r="C1651" s="5">
        <v>44215</v>
      </c>
      <c r="D1651" s="4" t="s">
        <v>984</v>
      </c>
      <c r="E1651" s="12" t="s">
        <v>1086</v>
      </c>
      <c r="F1651" s="13">
        <v>350</v>
      </c>
      <c r="G1651">
        <v>550</v>
      </c>
      <c r="H1651">
        <v>192500</v>
      </c>
      <c r="I1651" s="10">
        <v>77000</v>
      </c>
      <c r="J1651" s="15">
        <f t="shared" si="25"/>
        <v>147739000</v>
      </c>
    </row>
    <row r="1652" spans="1:10">
      <c r="A1652" s="4" t="s">
        <v>1104</v>
      </c>
      <c r="B1652" s="4">
        <v>1185732</v>
      </c>
      <c r="C1652" s="5">
        <v>44215</v>
      </c>
      <c r="D1652" s="4" t="s">
        <v>984</v>
      </c>
      <c r="E1652" s="12" t="s">
        <v>1087</v>
      </c>
      <c r="F1652" s="13">
        <v>250</v>
      </c>
      <c r="G1652">
        <v>550</v>
      </c>
      <c r="H1652">
        <v>137500</v>
      </c>
      <c r="I1652" s="10">
        <v>41250</v>
      </c>
      <c r="J1652" s="15">
        <f t="shared" si="25"/>
        <v>147739000</v>
      </c>
    </row>
    <row r="1653" spans="1:10">
      <c r="A1653" s="4" t="s">
        <v>1104</v>
      </c>
      <c r="B1653" s="4">
        <v>1185732</v>
      </c>
      <c r="C1653" s="5">
        <v>44215</v>
      </c>
      <c r="D1653" s="4" t="s">
        <v>984</v>
      </c>
      <c r="E1653" s="12" t="s">
        <v>1086</v>
      </c>
      <c r="F1653" s="13">
        <v>300.00000000000006</v>
      </c>
      <c r="G1653">
        <v>400</v>
      </c>
      <c r="H1653">
        <v>120000.00000000001</v>
      </c>
      <c r="I1653" s="10">
        <v>42000</v>
      </c>
      <c r="J1653" s="15">
        <f t="shared" si="25"/>
        <v>147739000</v>
      </c>
    </row>
    <row r="1654" spans="1:10">
      <c r="A1654" s="4" t="s">
        <v>1104</v>
      </c>
      <c r="B1654" s="4">
        <v>1185732</v>
      </c>
      <c r="C1654" s="5">
        <v>44215</v>
      </c>
      <c r="D1654" s="4" t="s">
        <v>984</v>
      </c>
      <c r="E1654" s="12" t="s">
        <v>1087</v>
      </c>
      <c r="F1654" s="13">
        <v>450</v>
      </c>
      <c r="G1654">
        <v>450</v>
      </c>
      <c r="H1654">
        <v>202500</v>
      </c>
      <c r="I1654" s="10">
        <v>81000</v>
      </c>
      <c r="J1654" s="15">
        <f t="shared" si="25"/>
        <v>147739000</v>
      </c>
    </row>
    <row r="1655" spans="1:10">
      <c r="A1655" s="4" t="s">
        <v>1104</v>
      </c>
      <c r="B1655" s="4">
        <v>1185732</v>
      </c>
      <c r="C1655" s="5">
        <v>44215</v>
      </c>
      <c r="D1655" s="4" t="s">
        <v>984</v>
      </c>
      <c r="E1655" s="12" t="s">
        <v>1087</v>
      </c>
      <c r="F1655" s="13">
        <v>349.99999999999994</v>
      </c>
      <c r="G1655">
        <v>550</v>
      </c>
      <c r="H1655">
        <v>192499.99999999997</v>
      </c>
      <c r="I1655" s="10">
        <v>105875</v>
      </c>
      <c r="J1655" s="15">
        <f t="shared" si="25"/>
        <v>147739000</v>
      </c>
    </row>
    <row r="1656" spans="1:10">
      <c r="A1656" s="4" t="s">
        <v>1104</v>
      </c>
      <c r="B1656" s="4">
        <v>1185732</v>
      </c>
      <c r="C1656" s="5">
        <v>44244</v>
      </c>
      <c r="D1656" s="4" t="s">
        <v>984</v>
      </c>
      <c r="E1656" s="12" t="s">
        <v>1086</v>
      </c>
      <c r="F1656" s="13">
        <v>350</v>
      </c>
      <c r="G1656">
        <v>800</v>
      </c>
      <c r="H1656">
        <v>280000</v>
      </c>
      <c r="I1656" s="10">
        <v>140000</v>
      </c>
      <c r="J1656" s="15">
        <f t="shared" si="25"/>
        <v>147739000</v>
      </c>
    </row>
    <row r="1657" spans="1:10">
      <c r="A1657" s="4" t="s">
        <v>1104</v>
      </c>
      <c r="B1657" s="4">
        <v>1185732</v>
      </c>
      <c r="C1657" s="5">
        <v>44244</v>
      </c>
      <c r="D1657" s="4" t="s">
        <v>984</v>
      </c>
      <c r="E1657" s="12" t="s">
        <v>1086</v>
      </c>
      <c r="F1657" s="13">
        <v>350</v>
      </c>
      <c r="G1657">
        <v>450</v>
      </c>
      <c r="H1657">
        <v>157500</v>
      </c>
      <c r="I1657" s="10">
        <v>63000</v>
      </c>
      <c r="J1657" s="15">
        <f t="shared" si="25"/>
        <v>147739000</v>
      </c>
    </row>
    <row r="1658" spans="1:10">
      <c r="A1658" s="50" t="s">
        <v>1103</v>
      </c>
      <c r="B1658" s="4">
        <v>1185732</v>
      </c>
      <c r="C1658" s="5">
        <v>44244</v>
      </c>
      <c r="D1658" s="4" t="s">
        <v>984</v>
      </c>
      <c r="E1658" s="12" t="s">
        <v>1086</v>
      </c>
      <c r="F1658" s="13">
        <v>250</v>
      </c>
      <c r="G1658">
        <v>500</v>
      </c>
      <c r="H1658">
        <v>125000</v>
      </c>
      <c r="I1658" s="10">
        <v>37500</v>
      </c>
      <c r="J1658" s="15">
        <f t="shared" si="25"/>
        <v>147739000</v>
      </c>
    </row>
    <row r="1659" spans="1:10">
      <c r="A1659" s="50" t="s">
        <v>1103</v>
      </c>
      <c r="B1659" s="4">
        <v>1185732</v>
      </c>
      <c r="C1659" s="5">
        <v>44244</v>
      </c>
      <c r="D1659" s="4" t="s">
        <v>535</v>
      </c>
      <c r="E1659" s="12" t="s">
        <v>1087</v>
      </c>
      <c r="F1659" s="13">
        <v>300</v>
      </c>
      <c r="G1659">
        <v>375</v>
      </c>
      <c r="H1659">
        <v>112500</v>
      </c>
      <c r="I1659" s="10">
        <v>39375</v>
      </c>
      <c r="J1659" s="15">
        <f t="shared" si="25"/>
        <v>77448250</v>
      </c>
    </row>
    <row r="1660" spans="1:10">
      <c r="A1660" s="50" t="s">
        <v>1103</v>
      </c>
      <c r="B1660" s="4">
        <v>1185732</v>
      </c>
      <c r="C1660" s="5">
        <v>44244</v>
      </c>
      <c r="D1660" s="4" t="s">
        <v>535</v>
      </c>
      <c r="E1660" s="12" t="s">
        <v>1086</v>
      </c>
      <c r="F1660" s="13">
        <v>450</v>
      </c>
      <c r="G1660">
        <v>450</v>
      </c>
      <c r="H1660">
        <v>202500</v>
      </c>
      <c r="I1660" s="10">
        <v>81000</v>
      </c>
      <c r="J1660" s="15">
        <f t="shared" si="25"/>
        <v>77448250</v>
      </c>
    </row>
    <row r="1661" spans="1:10">
      <c r="A1661" s="50" t="s">
        <v>1103</v>
      </c>
      <c r="B1661" s="4">
        <v>1185732</v>
      </c>
      <c r="C1661" s="5">
        <v>44244</v>
      </c>
      <c r="D1661" s="4" t="s">
        <v>535</v>
      </c>
      <c r="E1661" s="12" t="s">
        <v>1086</v>
      </c>
      <c r="F1661" s="13">
        <v>349.99999999999994</v>
      </c>
      <c r="G1661">
        <v>550</v>
      </c>
      <c r="H1661">
        <v>192499.99999999997</v>
      </c>
      <c r="I1661" s="10">
        <v>105875</v>
      </c>
      <c r="J1661" s="15">
        <f t="shared" si="25"/>
        <v>77448250</v>
      </c>
    </row>
    <row r="1662" spans="1:10">
      <c r="A1662" s="50" t="s">
        <v>1103</v>
      </c>
      <c r="B1662" s="4">
        <v>1185732</v>
      </c>
      <c r="C1662" s="5">
        <v>44270</v>
      </c>
      <c r="D1662" s="4" t="s">
        <v>535</v>
      </c>
      <c r="E1662" s="12" t="s">
        <v>1087</v>
      </c>
      <c r="F1662" s="13">
        <v>350</v>
      </c>
      <c r="G1662">
        <v>770</v>
      </c>
      <c r="H1662">
        <v>269500</v>
      </c>
      <c r="I1662" s="10">
        <v>134750</v>
      </c>
      <c r="J1662" s="15">
        <f t="shared" si="25"/>
        <v>77448250</v>
      </c>
    </row>
    <row r="1663" spans="1:10">
      <c r="A1663" s="50" t="s">
        <v>1103</v>
      </c>
      <c r="B1663" s="4">
        <v>1185732</v>
      </c>
      <c r="C1663" s="5">
        <v>44270</v>
      </c>
      <c r="D1663" s="4" t="s">
        <v>535</v>
      </c>
      <c r="E1663" s="12" t="s">
        <v>1086</v>
      </c>
      <c r="F1663" s="13">
        <v>350</v>
      </c>
      <c r="G1663">
        <v>450</v>
      </c>
      <c r="H1663">
        <v>157500</v>
      </c>
      <c r="I1663" s="10">
        <v>63000</v>
      </c>
      <c r="J1663" s="15">
        <f t="shared" si="25"/>
        <v>77448250</v>
      </c>
    </row>
    <row r="1664" spans="1:10">
      <c r="A1664" s="50" t="s">
        <v>1103</v>
      </c>
      <c r="B1664" s="4">
        <v>1185732</v>
      </c>
      <c r="C1664" s="5">
        <v>44270</v>
      </c>
      <c r="D1664" s="4" t="s">
        <v>535</v>
      </c>
      <c r="E1664" s="12" t="s">
        <v>1086</v>
      </c>
      <c r="F1664" s="13">
        <v>250</v>
      </c>
      <c r="G1664">
        <v>475</v>
      </c>
      <c r="H1664">
        <v>118750</v>
      </c>
      <c r="I1664" s="10">
        <v>35625</v>
      </c>
      <c r="J1664" s="15">
        <f t="shared" si="25"/>
        <v>77448250</v>
      </c>
    </row>
    <row r="1665" spans="1:10">
      <c r="A1665" s="50" t="s">
        <v>1103</v>
      </c>
      <c r="B1665" s="4">
        <v>1185732</v>
      </c>
      <c r="C1665" s="5">
        <v>44270</v>
      </c>
      <c r="D1665" s="4" t="s">
        <v>535</v>
      </c>
      <c r="E1665" s="12" t="s">
        <v>1087</v>
      </c>
      <c r="F1665" s="13">
        <v>300</v>
      </c>
      <c r="G1665">
        <v>325</v>
      </c>
      <c r="H1665">
        <v>97500</v>
      </c>
      <c r="I1665" s="10">
        <v>34125</v>
      </c>
      <c r="J1665" s="15">
        <f t="shared" si="25"/>
        <v>77448250</v>
      </c>
    </row>
    <row r="1666" spans="1:10">
      <c r="A1666" s="50" t="s">
        <v>1103</v>
      </c>
      <c r="B1666" s="4">
        <v>1185732</v>
      </c>
      <c r="C1666" s="5">
        <v>44270</v>
      </c>
      <c r="D1666" s="4" t="s">
        <v>535</v>
      </c>
      <c r="E1666" s="12" t="s">
        <v>1087</v>
      </c>
      <c r="F1666" s="13">
        <v>450</v>
      </c>
      <c r="G1666">
        <v>375</v>
      </c>
      <c r="H1666">
        <v>168750</v>
      </c>
      <c r="I1666" s="10">
        <v>67500</v>
      </c>
      <c r="J1666" s="15">
        <f t="shared" si="25"/>
        <v>77448250</v>
      </c>
    </row>
    <row r="1667" spans="1:10">
      <c r="A1667" s="50" t="s">
        <v>1103</v>
      </c>
      <c r="B1667" s="4">
        <v>1185732</v>
      </c>
      <c r="C1667" s="5">
        <v>44270</v>
      </c>
      <c r="D1667" s="4" t="s">
        <v>535</v>
      </c>
      <c r="E1667" s="12" t="s">
        <v>1087</v>
      </c>
      <c r="F1667" s="13">
        <v>350</v>
      </c>
      <c r="G1667">
        <v>475</v>
      </c>
      <c r="H1667">
        <v>166250</v>
      </c>
      <c r="I1667" s="10">
        <v>91437.5</v>
      </c>
      <c r="J1667" s="15">
        <f t="shared" si="25"/>
        <v>77448250</v>
      </c>
    </row>
    <row r="1668" spans="1:10">
      <c r="A1668" s="50" t="s">
        <v>1103</v>
      </c>
      <c r="B1668" s="4">
        <v>1185732</v>
      </c>
      <c r="C1668" s="5">
        <v>44302</v>
      </c>
      <c r="D1668" s="4" t="s">
        <v>535</v>
      </c>
      <c r="E1668" s="12" t="s">
        <v>1087</v>
      </c>
      <c r="F1668" s="13">
        <v>350</v>
      </c>
      <c r="G1668">
        <v>725</v>
      </c>
      <c r="H1668">
        <v>253750</v>
      </c>
      <c r="I1668" s="10">
        <v>126875</v>
      </c>
      <c r="J1668" s="15">
        <f t="shared" ref="J1668:J1731" si="26">SUMIFS(H$3:H$2497,D$3:D$2497,D1668)</f>
        <v>77448250</v>
      </c>
    </row>
    <row r="1669" spans="1:10">
      <c r="A1669" s="50" t="s">
        <v>1103</v>
      </c>
      <c r="B1669" s="4">
        <v>1185732</v>
      </c>
      <c r="C1669" s="5">
        <v>44302</v>
      </c>
      <c r="D1669" s="4" t="s">
        <v>535</v>
      </c>
      <c r="E1669" s="12" t="s">
        <v>1089</v>
      </c>
      <c r="F1669" s="13">
        <v>400</v>
      </c>
      <c r="G1669">
        <v>425</v>
      </c>
      <c r="H1669">
        <v>170000</v>
      </c>
      <c r="I1669" s="10">
        <v>68000</v>
      </c>
      <c r="J1669" s="15">
        <f t="shared" si="26"/>
        <v>77448250</v>
      </c>
    </row>
    <row r="1670" spans="1:10">
      <c r="A1670" s="50" t="s">
        <v>1103</v>
      </c>
      <c r="B1670" s="4">
        <v>1185732</v>
      </c>
      <c r="C1670" s="5">
        <v>44302</v>
      </c>
      <c r="D1670" s="4" t="s">
        <v>535</v>
      </c>
      <c r="E1670" s="12" t="s">
        <v>1087</v>
      </c>
      <c r="F1670" s="13">
        <v>300</v>
      </c>
      <c r="G1670">
        <v>450</v>
      </c>
      <c r="H1670">
        <v>135000</v>
      </c>
      <c r="I1670" s="10">
        <v>40500</v>
      </c>
      <c r="J1670" s="15">
        <f t="shared" si="26"/>
        <v>77448250</v>
      </c>
    </row>
    <row r="1671" spans="1:10">
      <c r="A1671" s="50" t="s">
        <v>1103</v>
      </c>
      <c r="B1671" s="4">
        <v>1185732</v>
      </c>
      <c r="C1671" s="5">
        <v>44302</v>
      </c>
      <c r="D1671" s="4" t="s">
        <v>535</v>
      </c>
      <c r="E1671" s="12" t="s">
        <v>1087</v>
      </c>
      <c r="F1671" s="13">
        <v>350</v>
      </c>
      <c r="G1671">
        <v>375</v>
      </c>
      <c r="H1671">
        <v>131250</v>
      </c>
      <c r="I1671" s="10">
        <v>45937.5</v>
      </c>
      <c r="J1671" s="15">
        <f t="shared" si="26"/>
        <v>77448250</v>
      </c>
    </row>
    <row r="1672" spans="1:10">
      <c r="A1672" s="50" t="s">
        <v>1103</v>
      </c>
      <c r="B1672" s="4">
        <v>1185732</v>
      </c>
      <c r="C1672" s="5">
        <v>44302</v>
      </c>
      <c r="D1672" s="4" t="s">
        <v>535</v>
      </c>
      <c r="E1672" s="12" t="s">
        <v>1087</v>
      </c>
      <c r="F1672" s="13">
        <v>500</v>
      </c>
      <c r="G1672">
        <v>400</v>
      </c>
      <c r="H1672">
        <v>200000</v>
      </c>
      <c r="I1672" s="10">
        <v>80000</v>
      </c>
      <c r="J1672" s="15">
        <f t="shared" si="26"/>
        <v>77448250</v>
      </c>
    </row>
    <row r="1673" spans="1:10">
      <c r="A1673" s="50" t="s">
        <v>1103</v>
      </c>
      <c r="B1673" s="4">
        <v>1185732</v>
      </c>
      <c r="C1673" s="5">
        <v>44302</v>
      </c>
      <c r="D1673" s="4" t="s">
        <v>535</v>
      </c>
      <c r="E1673" s="12" t="s">
        <v>1086</v>
      </c>
      <c r="F1673" s="13">
        <v>399.99999999999994</v>
      </c>
      <c r="G1673">
        <v>525</v>
      </c>
      <c r="H1673">
        <v>209999.99999999997</v>
      </c>
      <c r="I1673" s="10">
        <v>115500</v>
      </c>
      <c r="J1673" s="15">
        <f t="shared" si="26"/>
        <v>77448250</v>
      </c>
    </row>
    <row r="1674" spans="1:10">
      <c r="A1674" s="50" t="s">
        <v>1103</v>
      </c>
      <c r="B1674" s="4">
        <v>1185732</v>
      </c>
      <c r="C1674" s="5">
        <v>44331</v>
      </c>
      <c r="D1674" s="4" t="s">
        <v>535</v>
      </c>
      <c r="E1674" s="12" t="s">
        <v>1086</v>
      </c>
      <c r="F1674" s="13">
        <v>500</v>
      </c>
      <c r="G1674">
        <v>795</v>
      </c>
      <c r="H1674">
        <v>397500</v>
      </c>
      <c r="I1674" s="10">
        <v>198750</v>
      </c>
      <c r="J1674" s="15">
        <f t="shared" si="26"/>
        <v>77448250</v>
      </c>
    </row>
    <row r="1675" spans="1:10">
      <c r="A1675" s="50" t="s">
        <v>1103</v>
      </c>
      <c r="B1675" s="4">
        <v>1185732</v>
      </c>
      <c r="C1675" s="5">
        <v>44331</v>
      </c>
      <c r="D1675" s="4" t="s">
        <v>535</v>
      </c>
      <c r="E1675" s="12" t="s">
        <v>1088</v>
      </c>
      <c r="F1675" s="13">
        <v>500</v>
      </c>
      <c r="G1675">
        <v>500</v>
      </c>
      <c r="H1675">
        <v>250000</v>
      </c>
      <c r="I1675" s="10">
        <v>100000</v>
      </c>
      <c r="J1675" s="15">
        <f t="shared" si="26"/>
        <v>77448250</v>
      </c>
    </row>
    <row r="1676" spans="1:10">
      <c r="A1676" s="50" t="s">
        <v>1103</v>
      </c>
      <c r="B1676" s="4">
        <v>1185732</v>
      </c>
      <c r="C1676" s="5">
        <v>44331</v>
      </c>
      <c r="D1676" s="4" t="s">
        <v>535</v>
      </c>
      <c r="E1676" s="12" t="s">
        <v>1086</v>
      </c>
      <c r="F1676" s="13">
        <v>450</v>
      </c>
      <c r="G1676">
        <v>475</v>
      </c>
      <c r="H1676">
        <v>213750</v>
      </c>
      <c r="I1676" s="10">
        <v>64125</v>
      </c>
      <c r="J1676" s="15">
        <f t="shared" si="26"/>
        <v>77448250</v>
      </c>
    </row>
    <row r="1677" spans="1:10">
      <c r="A1677" s="50" t="s">
        <v>1103</v>
      </c>
      <c r="B1677" s="4">
        <v>1185732</v>
      </c>
      <c r="C1677" s="5">
        <v>44331</v>
      </c>
      <c r="D1677" s="4" t="s">
        <v>535</v>
      </c>
      <c r="E1677" s="12" t="s">
        <v>1086</v>
      </c>
      <c r="F1677" s="13">
        <v>450</v>
      </c>
      <c r="G1677">
        <v>450</v>
      </c>
      <c r="H1677">
        <v>202500</v>
      </c>
      <c r="I1677" s="10">
        <v>70875</v>
      </c>
      <c r="J1677" s="15">
        <f t="shared" si="26"/>
        <v>77448250</v>
      </c>
    </row>
    <row r="1678" spans="1:10">
      <c r="A1678" s="50" t="s">
        <v>1103</v>
      </c>
      <c r="B1678" s="4">
        <v>1185732</v>
      </c>
      <c r="C1678" s="5">
        <v>44331</v>
      </c>
      <c r="D1678" s="4" t="s">
        <v>535</v>
      </c>
      <c r="E1678" s="12" t="s">
        <v>1088</v>
      </c>
      <c r="F1678" s="13">
        <v>550</v>
      </c>
      <c r="G1678">
        <v>475</v>
      </c>
      <c r="H1678">
        <v>261250</v>
      </c>
      <c r="I1678" s="10">
        <v>104500</v>
      </c>
      <c r="J1678" s="15">
        <f t="shared" si="26"/>
        <v>77448250</v>
      </c>
    </row>
    <row r="1679" spans="1:10">
      <c r="A1679" s="50" t="s">
        <v>1103</v>
      </c>
      <c r="B1679" s="4">
        <v>1185732</v>
      </c>
      <c r="C1679" s="5">
        <v>44331</v>
      </c>
      <c r="D1679" s="4" t="s">
        <v>535</v>
      </c>
      <c r="E1679" s="12" t="s">
        <v>1086</v>
      </c>
      <c r="F1679" s="13">
        <v>600</v>
      </c>
      <c r="G1679">
        <v>575</v>
      </c>
      <c r="H1679">
        <v>345000</v>
      </c>
      <c r="I1679" s="10">
        <v>189750</v>
      </c>
      <c r="J1679" s="15">
        <f t="shared" si="26"/>
        <v>77448250</v>
      </c>
    </row>
    <row r="1680" spans="1:10">
      <c r="A1680" s="50" t="s">
        <v>1103</v>
      </c>
      <c r="B1680" s="4">
        <v>1185732</v>
      </c>
      <c r="C1680" s="5">
        <v>44364</v>
      </c>
      <c r="D1680" s="4" t="s">
        <v>535</v>
      </c>
      <c r="E1680" s="12" t="s">
        <v>1087</v>
      </c>
      <c r="F1680" s="13">
        <v>550</v>
      </c>
      <c r="G1680">
        <v>825</v>
      </c>
      <c r="H1680">
        <v>453750</v>
      </c>
      <c r="I1680" s="10">
        <v>226875</v>
      </c>
      <c r="J1680" s="15">
        <f t="shared" si="26"/>
        <v>77448250</v>
      </c>
    </row>
    <row r="1681" spans="1:10">
      <c r="A1681" s="50" t="s">
        <v>1103</v>
      </c>
      <c r="B1681" s="4">
        <v>1185732</v>
      </c>
      <c r="C1681" s="5">
        <v>44364</v>
      </c>
      <c r="D1681" s="4" t="s">
        <v>535</v>
      </c>
      <c r="E1681" s="12" t="s">
        <v>1087</v>
      </c>
      <c r="F1681" s="13">
        <v>500</v>
      </c>
      <c r="G1681">
        <v>575</v>
      </c>
      <c r="H1681">
        <v>287500</v>
      </c>
      <c r="I1681" s="10">
        <v>115000</v>
      </c>
      <c r="J1681" s="15">
        <f t="shared" si="26"/>
        <v>77448250</v>
      </c>
    </row>
    <row r="1682" spans="1:10">
      <c r="A1682" s="50" t="s">
        <v>1103</v>
      </c>
      <c r="B1682" s="4">
        <v>1185732</v>
      </c>
      <c r="C1682" s="5">
        <v>44364</v>
      </c>
      <c r="D1682" s="4" t="s">
        <v>535</v>
      </c>
      <c r="E1682" s="12" t="s">
        <v>1087</v>
      </c>
      <c r="F1682" s="13">
        <v>450</v>
      </c>
      <c r="G1682">
        <v>550</v>
      </c>
      <c r="H1682">
        <v>247500</v>
      </c>
      <c r="I1682" s="10">
        <v>74250</v>
      </c>
      <c r="J1682" s="15">
        <f t="shared" si="26"/>
        <v>77448250</v>
      </c>
    </row>
    <row r="1683" spans="1:10">
      <c r="A1683" s="50" t="s">
        <v>1103</v>
      </c>
      <c r="B1683" s="4">
        <v>1185732</v>
      </c>
      <c r="C1683" s="5">
        <v>44364</v>
      </c>
      <c r="D1683" s="4" t="s">
        <v>535</v>
      </c>
      <c r="E1683" s="12" t="s">
        <v>1086</v>
      </c>
      <c r="F1683" s="13">
        <v>450.00000000000006</v>
      </c>
      <c r="G1683">
        <v>525</v>
      </c>
      <c r="H1683">
        <v>236250.00000000003</v>
      </c>
      <c r="I1683" s="10">
        <v>82687.5</v>
      </c>
      <c r="J1683" s="15">
        <f t="shared" si="26"/>
        <v>77448250</v>
      </c>
    </row>
    <row r="1684" spans="1:10">
      <c r="A1684" s="50" t="s">
        <v>1103</v>
      </c>
      <c r="B1684" s="4">
        <v>1185732</v>
      </c>
      <c r="C1684" s="5">
        <v>44364</v>
      </c>
      <c r="D1684" s="4" t="s">
        <v>535</v>
      </c>
      <c r="E1684" s="12" t="s">
        <v>1087</v>
      </c>
      <c r="F1684" s="13">
        <v>600</v>
      </c>
      <c r="G1684">
        <v>525</v>
      </c>
      <c r="H1684">
        <v>315000</v>
      </c>
      <c r="I1684" s="10">
        <v>126000</v>
      </c>
      <c r="J1684" s="15">
        <f t="shared" si="26"/>
        <v>77448250</v>
      </c>
    </row>
    <row r="1685" spans="1:10">
      <c r="A1685" s="50" t="s">
        <v>1103</v>
      </c>
      <c r="B1685" s="4">
        <v>1185732</v>
      </c>
      <c r="C1685" s="5">
        <v>44364</v>
      </c>
      <c r="D1685" s="4" t="s">
        <v>535</v>
      </c>
      <c r="E1685" s="12" t="s">
        <v>1086</v>
      </c>
      <c r="F1685" s="13">
        <v>649.99999999999989</v>
      </c>
      <c r="G1685">
        <v>675</v>
      </c>
      <c r="H1685">
        <v>438749.99999999994</v>
      </c>
      <c r="I1685" s="10">
        <v>241312.5</v>
      </c>
      <c r="J1685" s="15">
        <f t="shared" si="26"/>
        <v>77448250</v>
      </c>
    </row>
    <row r="1686" spans="1:10">
      <c r="A1686" s="50" t="s">
        <v>1103</v>
      </c>
      <c r="B1686" s="4">
        <v>1185732</v>
      </c>
      <c r="C1686" s="5">
        <v>44392</v>
      </c>
      <c r="D1686" s="4" t="s">
        <v>535</v>
      </c>
      <c r="E1686" s="12" t="s">
        <v>1086</v>
      </c>
      <c r="F1686" s="13">
        <v>600</v>
      </c>
      <c r="G1686">
        <v>900</v>
      </c>
      <c r="H1686">
        <v>540000</v>
      </c>
      <c r="I1686" s="10">
        <v>270000</v>
      </c>
      <c r="J1686" s="15">
        <f t="shared" si="26"/>
        <v>77448250</v>
      </c>
    </row>
    <row r="1687" spans="1:10">
      <c r="A1687" s="50" t="s">
        <v>1103</v>
      </c>
      <c r="B1687" s="4">
        <v>1185732</v>
      </c>
      <c r="C1687" s="5">
        <v>44392</v>
      </c>
      <c r="D1687" s="4" t="s">
        <v>535</v>
      </c>
      <c r="E1687" s="12" t="s">
        <v>1088</v>
      </c>
      <c r="F1687" s="13">
        <v>550</v>
      </c>
      <c r="G1687">
        <v>650</v>
      </c>
      <c r="H1687">
        <v>357500</v>
      </c>
      <c r="I1687" s="10">
        <v>143000</v>
      </c>
      <c r="J1687" s="15">
        <f t="shared" si="26"/>
        <v>77448250</v>
      </c>
    </row>
    <row r="1688" spans="1:10">
      <c r="A1688" s="50" t="s">
        <v>1103</v>
      </c>
      <c r="B1688" s="4">
        <v>1185732</v>
      </c>
      <c r="C1688" s="5">
        <v>44392</v>
      </c>
      <c r="D1688" s="4" t="s">
        <v>535</v>
      </c>
      <c r="E1688" s="12" t="s">
        <v>1087</v>
      </c>
      <c r="F1688" s="13">
        <v>500</v>
      </c>
      <c r="G1688">
        <v>575</v>
      </c>
      <c r="H1688">
        <v>287500</v>
      </c>
      <c r="I1688" s="10">
        <v>86250</v>
      </c>
      <c r="J1688" s="15">
        <f t="shared" si="26"/>
        <v>77448250</v>
      </c>
    </row>
    <row r="1689" spans="1:10">
      <c r="A1689" s="50" t="s">
        <v>1103</v>
      </c>
      <c r="B1689" s="4">
        <v>1185732</v>
      </c>
      <c r="C1689" s="5">
        <v>44392</v>
      </c>
      <c r="D1689" s="4" t="s">
        <v>535</v>
      </c>
      <c r="E1689" s="12" t="s">
        <v>1087</v>
      </c>
      <c r="F1689" s="13">
        <v>500</v>
      </c>
      <c r="G1689">
        <v>525</v>
      </c>
      <c r="H1689">
        <v>262500</v>
      </c>
      <c r="I1689" s="10">
        <v>91875</v>
      </c>
      <c r="J1689" s="15">
        <f t="shared" si="26"/>
        <v>77448250</v>
      </c>
    </row>
    <row r="1690" spans="1:10">
      <c r="A1690" s="50" t="s">
        <v>1103</v>
      </c>
      <c r="B1690" s="4">
        <v>1185732</v>
      </c>
      <c r="C1690" s="5">
        <v>44392</v>
      </c>
      <c r="D1690" s="4" t="s">
        <v>535</v>
      </c>
      <c r="E1690" s="12" t="s">
        <v>1087</v>
      </c>
      <c r="F1690" s="13">
        <v>600</v>
      </c>
      <c r="G1690">
        <v>550</v>
      </c>
      <c r="H1690">
        <v>330000</v>
      </c>
      <c r="I1690" s="10">
        <v>132000</v>
      </c>
      <c r="J1690" s="15">
        <f t="shared" si="26"/>
        <v>77448250</v>
      </c>
    </row>
    <row r="1691" spans="1:10">
      <c r="A1691" s="50" t="s">
        <v>1103</v>
      </c>
      <c r="B1691" s="4">
        <v>1185732</v>
      </c>
      <c r="C1691" s="5">
        <v>44392</v>
      </c>
      <c r="D1691" s="4" t="s">
        <v>535</v>
      </c>
      <c r="E1691" s="12" t="s">
        <v>1086</v>
      </c>
      <c r="F1691" s="13">
        <v>649.99999999999989</v>
      </c>
      <c r="G1691">
        <v>725</v>
      </c>
      <c r="H1691">
        <v>471249.99999999994</v>
      </c>
      <c r="I1691" s="10">
        <v>259187.5</v>
      </c>
      <c r="J1691" s="15">
        <f t="shared" si="26"/>
        <v>77448250</v>
      </c>
    </row>
    <row r="1692" spans="1:10">
      <c r="A1692" s="50" t="s">
        <v>1103</v>
      </c>
      <c r="B1692" s="4">
        <v>1185732</v>
      </c>
      <c r="C1692" s="5">
        <v>44424</v>
      </c>
      <c r="D1692" s="4" t="s">
        <v>535</v>
      </c>
      <c r="E1692" s="12" t="s">
        <v>1087</v>
      </c>
      <c r="F1692" s="13">
        <v>600</v>
      </c>
      <c r="G1692">
        <v>875</v>
      </c>
      <c r="H1692">
        <v>525000</v>
      </c>
      <c r="I1692" s="10">
        <v>262500</v>
      </c>
      <c r="J1692" s="15">
        <f t="shared" si="26"/>
        <v>77448250</v>
      </c>
    </row>
    <row r="1693" spans="1:10">
      <c r="A1693" s="50" t="s">
        <v>1103</v>
      </c>
      <c r="B1693" s="4">
        <v>1185732</v>
      </c>
      <c r="C1693" s="5">
        <v>44424</v>
      </c>
      <c r="D1693" s="4" t="s">
        <v>535</v>
      </c>
      <c r="E1693" s="12" t="s">
        <v>1086</v>
      </c>
      <c r="F1693" s="13">
        <v>550</v>
      </c>
      <c r="G1693">
        <v>650</v>
      </c>
      <c r="H1693">
        <v>357500</v>
      </c>
      <c r="I1693" s="10">
        <v>143000</v>
      </c>
      <c r="J1693" s="15">
        <f t="shared" si="26"/>
        <v>77448250</v>
      </c>
    </row>
    <row r="1694" spans="1:10">
      <c r="A1694" s="50" t="s">
        <v>1103</v>
      </c>
      <c r="B1694" s="4">
        <v>1185732</v>
      </c>
      <c r="C1694" s="5">
        <v>44424</v>
      </c>
      <c r="D1694" s="4" t="s">
        <v>535</v>
      </c>
      <c r="E1694" s="12" t="s">
        <v>1087</v>
      </c>
      <c r="F1694" s="13">
        <v>450</v>
      </c>
      <c r="G1694">
        <v>575</v>
      </c>
      <c r="H1694">
        <v>258750</v>
      </c>
      <c r="I1694" s="10">
        <v>77625</v>
      </c>
      <c r="J1694" s="15">
        <f t="shared" si="26"/>
        <v>77448250</v>
      </c>
    </row>
    <row r="1695" spans="1:10">
      <c r="A1695" s="50" t="s">
        <v>1103</v>
      </c>
      <c r="B1695" s="4">
        <v>1185732</v>
      </c>
      <c r="C1695" s="5">
        <v>44424</v>
      </c>
      <c r="D1695" s="4" t="s">
        <v>535</v>
      </c>
      <c r="E1695" s="12" t="s">
        <v>1088</v>
      </c>
      <c r="F1695" s="13">
        <v>350</v>
      </c>
      <c r="G1695">
        <v>525</v>
      </c>
      <c r="H1695">
        <v>183750</v>
      </c>
      <c r="I1695" s="10">
        <v>64312.5</v>
      </c>
      <c r="J1695" s="15">
        <f t="shared" si="26"/>
        <v>77448250</v>
      </c>
    </row>
    <row r="1696" spans="1:10">
      <c r="A1696" s="50" t="s">
        <v>1103</v>
      </c>
      <c r="B1696" s="4">
        <v>1185732</v>
      </c>
      <c r="C1696" s="5">
        <v>44424</v>
      </c>
      <c r="D1696" s="4" t="s">
        <v>535</v>
      </c>
      <c r="E1696" s="12" t="s">
        <v>1087</v>
      </c>
      <c r="F1696" s="13">
        <v>450</v>
      </c>
      <c r="G1696">
        <v>500</v>
      </c>
      <c r="H1696">
        <v>225000</v>
      </c>
      <c r="I1696" s="10">
        <v>90000</v>
      </c>
      <c r="J1696" s="15">
        <f t="shared" si="26"/>
        <v>77448250</v>
      </c>
    </row>
    <row r="1697" spans="1:10">
      <c r="A1697" s="50" t="s">
        <v>1103</v>
      </c>
      <c r="B1697" s="4">
        <v>1185732</v>
      </c>
      <c r="C1697" s="5">
        <v>44424</v>
      </c>
      <c r="D1697" s="4" t="s">
        <v>535</v>
      </c>
      <c r="E1697" s="12" t="s">
        <v>1087</v>
      </c>
      <c r="F1697" s="13">
        <v>500</v>
      </c>
      <c r="G1697">
        <v>675</v>
      </c>
      <c r="H1697">
        <v>337500</v>
      </c>
      <c r="I1697" s="10">
        <v>185625</v>
      </c>
      <c r="J1697" s="15">
        <f t="shared" si="26"/>
        <v>77448250</v>
      </c>
    </row>
    <row r="1698" spans="1:10">
      <c r="A1698" s="50" t="s">
        <v>1103</v>
      </c>
      <c r="B1698" s="4">
        <v>1185732</v>
      </c>
      <c r="C1698" s="5">
        <v>44454</v>
      </c>
      <c r="D1698" s="4" t="s">
        <v>535</v>
      </c>
      <c r="E1698" s="12" t="s">
        <v>1087</v>
      </c>
      <c r="F1698" s="13">
        <v>450</v>
      </c>
      <c r="G1698">
        <v>800</v>
      </c>
      <c r="H1698">
        <v>360000</v>
      </c>
      <c r="I1698" s="10">
        <v>180000</v>
      </c>
      <c r="J1698" s="15">
        <f t="shared" si="26"/>
        <v>77448250</v>
      </c>
    </row>
    <row r="1699" spans="1:10">
      <c r="A1699" s="50" t="s">
        <v>1103</v>
      </c>
      <c r="B1699" s="4">
        <v>1185732</v>
      </c>
      <c r="C1699" s="5">
        <v>44454</v>
      </c>
      <c r="D1699" s="4" t="s">
        <v>535</v>
      </c>
      <c r="E1699" s="12" t="s">
        <v>1089</v>
      </c>
      <c r="F1699" s="13">
        <v>400</v>
      </c>
      <c r="G1699">
        <v>600</v>
      </c>
      <c r="H1699">
        <v>240000</v>
      </c>
      <c r="I1699" s="10">
        <v>96000</v>
      </c>
      <c r="J1699" s="15">
        <f t="shared" si="26"/>
        <v>77448250</v>
      </c>
    </row>
    <row r="1700" spans="1:10">
      <c r="A1700" s="50" t="s">
        <v>1103</v>
      </c>
      <c r="B1700" s="4">
        <v>1185732</v>
      </c>
      <c r="C1700" s="5">
        <v>44454</v>
      </c>
      <c r="D1700" s="4" t="s">
        <v>535</v>
      </c>
      <c r="E1700" s="12" t="s">
        <v>1087</v>
      </c>
      <c r="F1700" s="13">
        <v>350</v>
      </c>
      <c r="G1700">
        <v>500</v>
      </c>
      <c r="H1700">
        <v>175000</v>
      </c>
      <c r="I1700" s="10">
        <v>52500</v>
      </c>
      <c r="J1700" s="15">
        <f t="shared" si="26"/>
        <v>77448250</v>
      </c>
    </row>
    <row r="1701" spans="1:10">
      <c r="A1701" s="50" t="s">
        <v>1103</v>
      </c>
      <c r="B1701" s="4">
        <v>1185732</v>
      </c>
      <c r="C1701" s="5">
        <v>44454</v>
      </c>
      <c r="D1701" s="4" t="s">
        <v>535</v>
      </c>
      <c r="E1701" s="12" t="s">
        <v>1088</v>
      </c>
      <c r="F1701" s="13">
        <v>350</v>
      </c>
      <c r="G1701">
        <v>475</v>
      </c>
      <c r="H1701">
        <v>166250</v>
      </c>
      <c r="I1701" s="10">
        <v>58187.5</v>
      </c>
      <c r="J1701" s="15">
        <f t="shared" si="26"/>
        <v>77448250</v>
      </c>
    </row>
    <row r="1702" spans="1:10">
      <c r="A1702" s="50" t="s">
        <v>1103</v>
      </c>
      <c r="B1702" s="4">
        <v>1185732</v>
      </c>
      <c r="C1702" s="5">
        <v>44454</v>
      </c>
      <c r="D1702" s="4" t="s">
        <v>535</v>
      </c>
      <c r="E1702" s="12" t="s">
        <v>1087</v>
      </c>
      <c r="F1702" s="13">
        <v>450</v>
      </c>
      <c r="G1702">
        <v>475</v>
      </c>
      <c r="H1702">
        <v>213750</v>
      </c>
      <c r="I1702" s="10">
        <v>85500</v>
      </c>
      <c r="J1702" s="15">
        <f t="shared" si="26"/>
        <v>77448250</v>
      </c>
    </row>
    <row r="1703" spans="1:10">
      <c r="A1703" s="50" t="s">
        <v>1103</v>
      </c>
      <c r="B1703" s="4">
        <v>1185732</v>
      </c>
      <c r="C1703" s="5">
        <v>44454</v>
      </c>
      <c r="D1703" s="4" t="s">
        <v>535</v>
      </c>
      <c r="E1703" s="12" t="s">
        <v>1086</v>
      </c>
      <c r="F1703" s="13">
        <v>500</v>
      </c>
      <c r="G1703">
        <v>575</v>
      </c>
      <c r="H1703">
        <v>287500</v>
      </c>
      <c r="I1703" s="10">
        <v>158125</v>
      </c>
      <c r="J1703" s="15">
        <f t="shared" si="26"/>
        <v>77448250</v>
      </c>
    </row>
    <row r="1704" spans="1:10">
      <c r="A1704" s="50" t="s">
        <v>1103</v>
      </c>
      <c r="B1704" s="4">
        <v>1185732</v>
      </c>
      <c r="C1704" s="5">
        <v>44486</v>
      </c>
      <c r="D1704" s="4" t="s">
        <v>535</v>
      </c>
      <c r="E1704" s="12" t="s">
        <v>1087</v>
      </c>
      <c r="F1704" s="13">
        <v>500</v>
      </c>
      <c r="G1704">
        <v>750</v>
      </c>
      <c r="H1704">
        <v>375000</v>
      </c>
      <c r="I1704" s="10">
        <v>187500</v>
      </c>
      <c r="J1704" s="15">
        <f t="shared" si="26"/>
        <v>77448250</v>
      </c>
    </row>
    <row r="1705" spans="1:10">
      <c r="A1705" s="50" t="s">
        <v>1103</v>
      </c>
      <c r="B1705" s="4">
        <v>1185732</v>
      </c>
      <c r="C1705" s="5">
        <v>44486</v>
      </c>
      <c r="D1705" s="4" t="s">
        <v>535</v>
      </c>
      <c r="E1705" s="12" t="s">
        <v>1087</v>
      </c>
      <c r="F1705" s="13">
        <v>400</v>
      </c>
      <c r="G1705">
        <v>575</v>
      </c>
      <c r="H1705">
        <v>230000</v>
      </c>
      <c r="I1705" s="10">
        <v>92000</v>
      </c>
      <c r="J1705" s="15">
        <f t="shared" si="26"/>
        <v>77448250</v>
      </c>
    </row>
    <row r="1706" spans="1:10">
      <c r="A1706" s="50" t="s">
        <v>1103</v>
      </c>
      <c r="B1706" s="4">
        <v>1185732</v>
      </c>
      <c r="C1706" s="5">
        <v>44486</v>
      </c>
      <c r="D1706" s="4" t="s">
        <v>535</v>
      </c>
      <c r="E1706" s="12" t="s">
        <v>1086</v>
      </c>
      <c r="F1706" s="13">
        <v>400</v>
      </c>
      <c r="G1706">
        <v>425</v>
      </c>
      <c r="H1706">
        <v>170000</v>
      </c>
      <c r="I1706" s="10">
        <v>51000</v>
      </c>
      <c r="J1706" s="15">
        <f t="shared" si="26"/>
        <v>77448250</v>
      </c>
    </row>
    <row r="1707" spans="1:10">
      <c r="A1707" s="50" t="s">
        <v>1103</v>
      </c>
      <c r="B1707" s="4">
        <v>1185732</v>
      </c>
      <c r="C1707" s="5">
        <v>44486</v>
      </c>
      <c r="D1707" s="4" t="s">
        <v>535</v>
      </c>
      <c r="E1707" s="12" t="s">
        <v>1087</v>
      </c>
      <c r="F1707" s="13">
        <v>400</v>
      </c>
      <c r="G1707">
        <v>400</v>
      </c>
      <c r="H1707">
        <v>160000</v>
      </c>
      <c r="I1707" s="10">
        <v>56000</v>
      </c>
      <c r="J1707" s="15">
        <f t="shared" si="26"/>
        <v>77448250</v>
      </c>
    </row>
    <row r="1708" spans="1:10">
      <c r="A1708" s="50" t="s">
        <v>1103</v>
      </c>
      <c r="B1708" s="4">
        <v>1185732</v>
      </c>
      <c r="C1708" s="5">
        <v>44486</v>
      </c>
      <c r="D1708" s="4" t="s">
        <v>535</v>
      </c>
      <c r="E1708" s="12" t="s">
        <v>1086</v>
      </c>
      <c r="F1708" s="13">
        <v>500</v>
      </c>
      <c r="G1708">
        <v>400</v>
      </c>
      <c r="H1708">
        <v>200000</v>
      </c>
      <c r="I1708" s="10">
        <v>80000</v>
      </c>
      <c r="J1708" s="15">
        <f t="shared" si="26"/>
        <v>77448250</v>
      </c>
    </row>
    <row r="1709" spans="1:10">
      <c r="A1709" s="50" t="s">
        <v>1103</v>
      </c>
      <c r="B1709" s="4">
        <v>1185732</v>
      </c>
      <c r="C1709" s="5">
        <v>44486</v>
      </c>
      <c r="D1709" s="4" t="s">
        <v>535</v>
      </c>
      <c r="E1709" s="12" t="s">
        <v>1087</v>
      </c>
      <c r="F1709" s="13">
        <v>550</v>
      </c>
      <c r="G1709">
        <v>525</v>
      </c>
      <c r="H1709">
        <v>288750</v>
      </c>
      <c r="I1709" s="10">
        <v>158812.5</v>
      </c>
      <c r="J1709" s="15">
        <f t="shared" si="26"/>
        <v>77448250</v>
      </c>
    </row>
    <row r="1710" spans="1:10">
      <c r="A1710" s="50" t="s">
        <v>1103</v>
      </c>
      <c r="B1710" s="4">
        <v>1185732</v>
      </c>
      <c r="C1710" s="5">
        <v>44516</v>
      </c>
      <c r="D1710" s="4" t="s">
        <v>535</v>
      </c>
      <c r="E1710" s="12" t="s">
        <v>1087</v>
      </c>
      <c r="F1710" s="13">
        <v>500</v>
      </c>
      <c r="G1710">
        <v>675</v>
      </c>
      <c r="H1710">
        <v>337500</v>
      </c>
      <c r="I1710" s="10">
        <v>168750</v>
      </c>
      <c r="J1710" s="15">
        <f t="shared" si="26"/>
        <v>77448250</v>
      </c>
    </row>
    <row r="1711" spans="1:10">
      <c r="A1711" s="50" t="s">
        <v>1103</v>
      </c>
      <c r="B1711" s="4">
        <v>1185732</v>
      </c>
      <c r="C1711" s="5">
        <v>44516</v>
      </c>
      <c r="D1711" s="4" t="s">
        <v>535</v>
      </c>
      <c r="E1711" s="12" t="s">
        <v>1088</v>
      </c>
      <c r="F1711" s="13">
        <v>450</v>
      </c>
      <c r="G1711">
        <v>500</v>
      </c>
      <c r="H1711">
        <v>225000</v>
      </c>
      <c r="I1711" s="10">
        <v>90000</v>
      </c>
      <c r="J1711" s="15">
        <f t="shared" si="26"/>
        <v>77448250</v>
      </c>
    </row>
    <row r="1712" spans="1:10">
      <c r="A1712" s="50" t="s">
        <v>1103</v>
      </c>
      <c r="B1712" s="4">
        <v>1185732</v>
      </c>
      <c r="C1712" s="5">
        <v>44516</v>
      </c>
      <c r="D1712" s="4" t="s">
        <v>535</v>
      </c>
      <c r="E1712" s="12" t="s">
        <v>1086</v>
      </c>
      <c r="F1712" s="13">
        <v>450</v>
      </c>
      <c r="G1712">
        <v>445</v>
      </c>
      <c r="H1712">
        <v>200250</v>
      </c>
      <c r="I1712" s="10">
        <v>60075</v>
      </c>
      <c r="J1712" s="15">
        <f t="shared" si="26"/>
        <v>77448250</v>
      </c>
    </row>
    <row r="1713" spans="1:10">
      <c r="A1713" s="50" t="s">
        <v>1103</v>
      </c>
      <c r="B1713" s="4">
        <v>1185732</v>
      </c>
      <c r="C1713" s="5">
        <v>44516</v>
      </c>
      <c r="D1713" s="4" t="s">
        <v>535</v>
      </c>
      <c r="E1713" s="12" t="s">
        <v>1087</v>
      </c>
      <c r="F1713" s="13">
        <v>450</v>
      </c>
      <c r="G1713">
        <v>475</v>
      </c>
      <c r="H1713">
        <v>213750</v>
      </c>
      <c r="I1713" s="10">
        <v>74812.5</v>
      </c>
      <c r="J1713" s="15">
        <f t="shared" si="26"/>
        <v>77448250</v>
      </c>
    </row>
    <row r="1714" spans="1:10">
      <c r="A1714" s="50" t="s">
        <v>1103</v>
      </c>
      <c r="B1714" s="4">
        <v>1185732</v>
      </c>
      <c r="C1714" s="5">
        <v>44516</v>
      </c>
      <c r="D1714" s="4" t="s">
        <v>535</v>
      </c>
      <c r="E1714" s="12" t="s">
        <v>1087</v>
      </c>
      <c r="F1714" s="13">
        <v>600</v>
      </c>
      <c r="G1714">
        <v>450</v>
      </c>
      <c r="H1714">
        <v>270000</v>
      </c>
      <c r="I1714" s="10">
        <v>108000</v>
      </c>
      <c r="J1714" s="15">
        <f t="shared" si="26"/>
        <v>77448250</v>
      </c>
    </row>
    <row r="1715" spans="1:10">
      <c r="A1715" s="50" t="s">
        <v>1103</v>
      </c>
      <c r="B1715" s="4">
        <v>1185732</v>
      </c>
      <c r="C1715" s="5">
        <v>44516</v>
      </c>
      <c r="D1715" s="4" t="s">
        <v>535</v>
      </c>
      <c r="E1715" s="12" t="s">
        <v>1088</v>
      </c>
      <c r="F1715" s="13">
        <v>649.99999999999989</v>
      </c>
      <c r="G1715">
        <v>625</v>
      </c>
      <c r="H1715">
        <v>406249.99999999994</v>
      </c>
      <c r="I1715" s="10">
        <v>223437.5</v>
      </c>
      <c r="J1715" s="15">
        <f t="shared" si="26"/>
        <v>77448250</v>
      </c>
    </row>
    <row r="1716" spans="1:10">
      <c r="A1716" s="50" t="s">
        <v>1103</v>
      </c>
      <c r="B1716" s="4">
        <v>1185732</v>
      </c>
      <c r="C1716" s="5">
        <v>44545</v>
      </c>
      <c r="D1716" s="4" t="s">
        <v>535</v>
      </c>
      <c r="E1716" s="12" t="s">
        <v>1086</v>
      </c>
      <c r="F1716" s="13">
        <v>600</v>
      </c>
      <c r="G1716">
        <v>850</v>
      </c>
      <c r="H1716">
        <v>510000</v>
      </c>
      <c r="I1716" s="10">
        <v>255000</v>
      </c>
      <c r="J1716" s="15">
        <f t="shared" si="26"/>
        <v>77448250</v>
      </c>
    </row>
    <row r="1717" spans="1:10">
      <c r="A1717" s="50" t="s">
        <v>1103</v>
      </c>
      <c r="B1717" s="4">
        <v>1185732</v>
      </c>
      <c r="C1717" s="5">
        <v>44545</v>
      </c>
      <c r="D1717" s="4" t="s">
        <v>535</v>
      </c>
      <c r="E1717" s="12" t="s">
        <v>1086</v>
      </c>
      <c r="F1717" s="13">
        <v>500</v>
      </c>
      <c r="G1717">
        <v>650</v>
      </c>
      <c r="H1717">
        <v>325000</v>
      </c>
      <c r="I1717" s="10">
        <v>130000</v>
      </c>
      <c r="J1717" s="15">
        <f t="shared" si="26"/>
        <v>77448250</v>
      </c>
    </row>
    <row r="1718" spans="1:10">
      <c r="A1718" s="50" t="s">
        <v>1103</v>
      </c>
      <c r="B1718" s="4">
        <v>1185732</v>
      </c>
      <c r="C1718" s="5">
        <v>44545</v>
      </c>
      <c r="D1718" s="4" t="s">
        <v>535</v>
      </c>
      <c r="E1718" s="12" t="s">
        <v>1087</v>
      </c>
      <c r="F1718" s="13">
        <v>500</v>
      </c>
      <c r="G1718">
        <v>600</v>
      </c>
      <c r="H1718">
        <v>300000</v>
      </c>
      <c r="I1718" s="10">
        <v>90000</v>
      </c>
      <c r="J1718" s="15">
        <f t="shared" si="26"/>
        <v>77448250</v>
      </c>
    </row>
    <row r="1719" spans="1:10">
      <c r="A1719" s="50" t="s">
        <v>1103</v>
      </c>
      <c r="B1719" s="4">
        <v>1185732</v>
      </c>
      <c r="C1719" s="5">
        <v>44545</v>
      </c>
      <c r="D1719" s="4" t="s">
        <v>535</v>
      </c>
      <c r="E1719" s="12" t="s">
        <v>1087</v>
      </c>
      <c r="F1719" s="13">
        <v>500</v>
      </c>
      <c r="G1719">
        <v>550</v>
      </c>
      <c r="H1719">
        <v>275000</v>
      </c>
      <c r="I1719" s="10">
        <v>96250</v>
      </c>
      <c r="J1719" s="15">
        <f t="shared" si="26"/>
        <v>77448250</v>
      </c>
    </row>
    <row r="1720" spans="1:10">
      <c r="A1720" s="50" t="s">
        <v>1103</v>
      </c>
      <c r="B1720" s="4">
        <v>1185732</v>
      </c>
      <c r="C1720" s="5">
        <v>44545</v>
      </c>
      <c r="D1720" s="4" t="s">
        <v>535</v>
      </c>
      <c r="E1720" s="12" t="s">
        <v>1087</v>
      </c>
      <c r="F1720" s="13">
        <v>600</v>
      </c>
      <c r="G1720">
        <v>550</v>
      </c>
      <c r="H1720">
        <v>330000</v>
      </c>
      <c r="I1720" s="10">
        <v>132000</v>
      </c>
      <c r="J1720" s="15">
        <f t="shared" si="26"/>
        <v>77448250</v>
      </c>
    </row>
    <row r="1721" spans="1:10">
      <c r="A1721" s="50" t="s">
        <v>1103</v>
      </c>
      <c r="B1721" s="4">
        <v>1185732</v>
      </c>
      <c r="C1721" s="5">
        <v>44545</v>
      </c>
      <c r="D1721" s="4" t="s">
        <v>535</v>
      </c>
      <c r="E1721" s="12" t="s">
        <v>1087</v>
      </c>
      <c r="F1721" s="13">
        <v>649.99999999999989</v>
      </c>
      <c r="G1721">
        <v>650</v>
      </c>
      <c r="H1721">
        <v>422499.99999999994</v>
      </c>
      <c r="I1721" s="10">
        <v>232375</v>
      </c>
      <c r="J1721" s="15">
        <f t="shared" si="26"/>
        <v>77448250</v>
      </c>
    </row>
    <row r="1722" spans="1:10">
      <c r="A1722" s="50" t="s">
        <v>1103</v>
      </c>
      <c r="B1722" s="4">
        <v>1185732</v>
      </c>
      <c r="C1722" s="5">
        <v>44214</v>
      </c>
      <c r="D1722" s="4" t="s">
        <v>535</v>
      </c>
      <c r="E1722" s="12" t="s">
        <v>1086</v>
      </c>
      <c r="F1722" s="13">
        <v>300</v>
      </c>
      <c r="G1722">
        <v>625</v>
      </c>
      <c r="H1722">
        <v>187500</v>
      </c>
      <c r="I1722" s="10">
        <v>75000</v>
      </c>
      <c r="J1722" s="15">
        <f t="shared" si="26"/>
        <v>77448250</v>
      </c>
    </row>
    <row r="1723" spans="1:10">
      <c r="A1723" s="50" t="s">
        <v>1103</v>
      </c>
      <c r="B1723" s="4">
        <v>1185732</v>
      </c>
      <c r="C1723" s="5">
        <v>44214</v>
      </c>
      <c r="D1723" s="4" t="s">
        <v>535</v>
      </c>
      <c r="E1723" s="12" t="s">
        <v>1087</v>
      </c>
      <c r="F1723" s="13">
        <v>300.00000000000006</v>
      </c>
      <c r="G1723">
        <v>425</v>
      </c>
      <c r="H1723">
        <v>127500.00000000001</v>
      </c>
      <c r="I1723" s="10">
        <v>44625</v>
      </c>
      <c r="J1723" s="15">
        <f t="shared" si="26"/>
        <v>77448250</v>
      </c>
    </row>
    <row r="1724" spans="1:10">
      <c r="A1724" s="50" t="s">
        <v>1103</v>
      </c>
      <c r="B1724" s="4">
        <v>1185732</v>
      </c>
      <c r="C1724" s="5">
        <v>44214</v>
      </c>
      <c r="D1724" s="4" t="s">
        <v>535</v>
      </c>
      <c r="E1724" s="12" t="s">
        <v>1087</v>
      </c>
      <c r="F1724" s="13">
        <v>200</v>
      </c>
      <c r="G1724">
        <v>425</v>
      </c>
      <c r="H1724">
        <v>85000</v>
      </c>
      <c r="I1724" s="10">
        <v>29750</v>
      </c>
      <c r="J1724" s="15">
        <f t="shared" si="26"/>
        <v>77448250</v>
      </c>
    </row>
    <row r="1725" spans="1:10">
      <c r="A1725" s="50" t="s">
        <v>1103</v>
      </c>
      <c r="B1725" s="4">
        <v>1185732</v>
      </c>
      <c r="C1725" s="5">
        <v>44214</v>
      </c>
      <c r="D1725" s="4" t="s">
        <v>535</v>
      </c>
      <c r="E1725" s="12" t="s">
        <v>1086</v>
      </c>
      <c r="F1725" s="13">
        <v>250</v>
      </c>
      <c r="G1725">
        <v>275</v>
      </c>
      <c r="H1725">
        <v>68750</v>
      </c>
      <c r="I1725" s="10">
        <v>27500</v>
      </c>
      <c r="J1725" s="15">
        <f t="shared" si="26"/>
        <v>77448250</v>
      </c>
    </row>
    <row r="1726" spans="1:10">
      <c r="A1726" s="50" t="s">
        <v>1103</v>
      </c>
      <c r="B1726" s="4">
        <v>1185732</v>
      </c>
      <c r="C1726" s="5">
        <v>44214</v>
      </c>
      <c r="D1726" s="4" t="s">
        <v>535</v>
      </c>
      <c r="E1726" s="12" t="s">
        <v>1086</v>
      </c>
      <c r="F1726" s="13">
        <v>400.00000000000006</v>
      </c>
      <c r="G1726">
        <v>325</v>
      </c>
      <c r="H1726">
        <v>130000.00000000001</v>
      </c>
      <c r="I1726" s="10">
        <v>45500</v>
      </c>
      <c r="J1726" s="15">
        <f t="shared" si="26"/>
        <v>77448250</v>
      </c>
    </row>
    <row r="1727" spans="1:10">
      <c r="A1727" s="50" t="s">
        <v>1103</v>
      </c>
      <c r="B1727" s="4">
        <v>1185732</v>
      </c>
      <c r="C1727" s="5">
        <v>44214</v>
      </c>
      <c r="D1727" s="4" t="s">
        <v>535</v>
      </c>
      <c r="E1727" s="12" t="s">
        <v>1086</v>
      </c>
      <c r="F1727" s="13">
        <v>300</v>
      </c>
      <c r="G1727">
        <v>425</v>
      </c>
      <c r="H1727">
        <v>127500</v>
      </c>
      <c r="I1727" s="10">
        <v>63750</v>
      </c>
      <c r="J1727" s="15">
        <f t="shared" si="26"/>
        <v>77448250</v>
      </c>
    </row>
    <row r="1728" spans="1:10">
      <c r="A1728" s="50" t="s">
        <v>1103</v>
      </c>
      <c r="B1728" s="4">
        <v>1185732</v>
      </c>
      <c r="C1728" s="5">
        <v>44245</v>
      </c>
      <c r="D1728" s="4" t="s">
        <v>535</v>
      </c>
      <c r="E1728" s="12" t="s">
        <v>1087</v>
      </c>
      <c r="F1728" s="13">
        <v>300</v>
      </c>
      <c r="G1728">
        <v>675</v>
      </c>
      <c r="H1728">
        <v>202500</v>
      </c>
      <c r="I1728" s="10">
        <v>81000</v>
      </c>
      <c r="J1728" s="15">
        <f t="shared" si="26"/>
        <v>77448250</v>
      </c>
    </row>
    <row r="1729" spans="1:10">
      <c r="A1729" s="50" t="s">
        <v>1103</v>
      </c>
      <c r="B1729" s="4">
        <v>1185732</v>
      </c>
      <c r="C1729" s="5">
        <v>44245</v>
      </c>
      <c r="D1729" s="4" t="s">
        <v>535</v>
      </c>
      <c r="E1729" s="12" t="s">
        <v>1087</v>
      </c>
      <c r="F1729" s="13">
        <v>300</v>
      </c>
      <c r="G1729">
        <v>325</v>
      </c>
      <c r="H1729">
        <v>97500</v>
      </c>
      <c r="I1729" s="10">
        <v>34125</v>
      </c>
      <c r="J1729" s="15">
        <f t="shared" si="26"/>
        <v>77448250</v>
      </c>
    </row>
    <row r="1730" spans="1:10">
      <c r="A1730" s="50" t="s">
        <v>1103</v>
      </c>
      <c r="B1730" s="4">
        <v>1185732</v>
      </c>
      <c r="C1730" s="5">
        <v>44245</v>
      </c>
      <c r="D1730" s="4" t="s">
        <v>535</v>
      </c>
      <c r="E1730" s="12" t="s">
        <v>1087</v>
      </c>
      <c r="F1730" s="13">
        <v>200</v>
      </c>
      <c r="G1730">
        <v>375</v>
      </c>
      <c r="H1730">
        <v>75000</v>
      </c>
      <c r="I1730" s="10">
        <v>26250</v>
      </c>
      <c r="J1730" s="15">
        <f t="shared" si="26"/>
        <v>77448250</v>
      </c>
    </row>
    <row r="1731" spans="1:10">
      <c r="A1731" s="50" t="s">
        <v>1103</v>
      </c>
      <c r="B1731" s="4">
        <v>1185732</v>
      </c>
      <c r="C1731" s="5">
        <v>44245</v>
      </c>
      <c r="D1731" s="4" t="s">
        <v>535</v>
      </c>
      <c r="E1731" s="12" t="s">
        <v>1087</v>
      </c>
      <c r="F1731" s="13">
        <v>250</v>
      </c>
      <c r="G1731">
        <v>250</v>
      </c>
      <c r="H1731">
        <v>62500</v>
      </c>
      <c r="I1731" s="10">
        <v>25000</v>
      </c>
      <c r="J1731" s="15">
        <f t="shared" si="26"/>
        <v>77448250</v>
      </c>
    </row>
    <row r="1732" spans="1:10">
      <c r="A1732" s="50" t="s">
        <v>1103</v>
      </c>
      <c r="B1732" s="4">
        <v>1185732</v>
      </c>
      <c r="C1732" s="5">
        <v>44245</v>
      </c>
      <c r="D1732" s="4" t="s">
        <v>535</v>
      </c>
      <c r="E1732" s="12" t="s">
        <v>1087</v>
      </c>
      <c r="F1732" s="13">
        <v>400.00000000000006</v>
      </c>
      <c r="G1732">
        <v>325</v>
      </c>
      <c r="H1732">
        <v>130000.00000000001</v>
      </c>
      <c r="I1732" s="10">
        <v>45500</v>
      </c>
      <c r="J1732" s="15">
        <f t="shared" ref="J1732:J1795" si="27">SUMIFS(H$3:H$2497,D$3:D$2497,D1732)</f>
        <v>77448250</v>
      </c>
    </row>
    <row r="1733" spans="1:10">
      <c r="A1733" s="50" t="s">
        <v>1103</v>
      </c>
      <c r="B1733" s="4">
        <v>1185732</v>
      </c>
      <c r="C1733" s="5">
        <v>44245</v>
      </c>
      <c r="D1733" s="4" t="s">
        <v>535</v>
      </c>
      <c r="E1733" s="12" t="s">
        <v>1087</v>
      </c>
      <c r="F1733" s="13">
        <v>300</v>
      </c>
      <c r="G1733">
        <v>400</v>
      </c>
      <c r="H1733">
        <v>120000</v>
      </c>
      <c r="I1733" s="10">
        <v>60000</v>
      </c>
      <c r="J1733" s="15">
        <f t="shared" si="27"/>
        <v>77448250</v>
      </c>
    </row>
    <row r="1734" spans="1:10">
      <c r="A1734" s="50" t="s">
        <v>1103</v>
      </c>
      <c r="B1734" s="4">
        <v>1185732</v>
      </c>
      <c r="C1734" s="5">
        <v>44272</v>
      </c>
      <c r="D1734" s="4" t="s">
        <v>535</v>
      </c>
      <c r="E1734" s="12" t="s">
        <v>1087</v>
      </c>
      <c r="F1734" s="13">
        <v>350</v>
      </c>
      <c r="G1734">
        <v>620</v>
      </c>
      <c r="H1734">
        <v>217000</v>
      </c>
      <c r="I1734" s="10">
        <v>86800</v>
      </c>
      <c r="J1734" s="15">
        <f t="shared" si="27"/>
        <v>77448250</v>
      </c>
    </row>
    <row r="1735" spans="1:10">
      <c r="A1735" s="50" t="s">
        <v>1103</v>
      </c>
      <c r="B1735" s="4">
        <v>1185732</v>
      </c>
      <c r="C1735" s="5">
        <v>44272</v>
      </c>
      <c r="D1735" s="4" t="s">
        <v>535</v>
      </c>
      <c r="E1735" s="12" t="s">
        <v>1087</v>
      </c>
      <c r="F1735" s="13">
        <v>350</v>
      </c>
      <c r="G1735">
        <v>300</v>
      </c>
      <c r="H1735">
        <v>105000</v>
      </c>
      <c r="I1735" s="10">
        <v>36750</v>
      </c>
      <c r="J1735" s="15">
        <f t="shared" si="27"/>
        <v>77448250</v>
      </c>
    </row>
    <row r="1736" spans="1:10">
      <c r="A1736" s="50" t="s">
        <v>1103</v>
      </c>
      <c r="B1736" s="4">
        <v>1185732</v>
      </c>
      <c r="C1736" s="5">
        <v>44272</v>
      </c>
      <c r="D1736" s="4" t="s">
        <v>535</v>
      </c>
      <c r="E1736" s="12" t="s">
        <v>1087</v>
      </c>
      <c r="F1736" s="13">
        <v>250</v>
      </c>
      <c r="G1736">
        <v>350</v>
      </c>
      <c r="H1736">
        <v>87500</v>
      </c>
      <c r="I1736" s="10">
        <v>30625</v>
      </c>
      <c r="J1736" s="15">
        <f t="shared" si="27"/>
        <v>77448250</v>
      </c>
    </row>
    <row r="1737" spans="1:10">
      <c r="A1737" s="50" t="s">
        <v>1103</v>
      </c>
      <c r="B1737" s="4">
        <v>1185732</v>
      </c>
      <c r="C1737" s="5">
        <v>44272</v>
      </c>
      <c r="D1737" s="4" t="s">
        <v>535</v>
      </c>
      <c r="E1737" s="12" t="s">
        <v>1087</v>
      </c>
      <c r="F1737" s="13">
        <v>300</v>
      </c>
      <c r="G1737">
        <v>200</v>
      </c>
      <c r="H1737">
        <v>60000</v>
      </c>
      <c r="I1737" s="10">
        <v>24000</v>
      </c>
      <c r="J1737" s="15">
        <f t="shared" si="27"/>
        <v>77448250</v>
      </c>
    </row>
    <row r="1738" spans="1:10">
      <c r="A1738" s="50" t="s">
        <v>1103</v>
      </c>
      <c r="B1738" s="4">
        <v>1185732</v>
      </c>
      <c r="C1738" s="5">
        <v>44272</v>
      </c>
      <c r="D1738" s="4" t="s">
        <v>535</v>
      </c>
      <c r="E1738" s="12" t="s">
        <v>1088</v>
      </c>
      <c r="F1738" s="13">
        <v>450</v>
      </c>
      <c r="G1738">
        <v>250</v>
      </c>
      <c r="H1738">
        <v>112500</v>
      </c>
      <c r="I1738" s="10">
        <v>39375</v>
      </c>
      <c r="J1738" s="15">
        <f t="shared" si="27"/>
        <v>77448250</v>
      </c>
    </row>
    <row r="1739" spans="1:10">
      <c r="A1739" s="50" t="s">
        <v>1103</v>
      </c>
      <c r="B1739" s="4">
        <v>1185732</v>
      </c>
      <c r="C1739" s="5">
        <v>44272</v>
      </c>
      <c r="D1739" s="4" t="s">
        <v>535</v>
      </c>
      <c r="E1739" s="12" t="s">
        <v>1086</v>
      </c>
      <c r="F1739" s="13">
        <v>350</v>
      </c>
      <c r="G1739">
        <v>350</v>
      </c>
      <c r="H1739">
        <v>122500</v>
      </c>
      <c r="I1739" s="10">
        <v>61250</v>
      </c>
      <c r="J1739" s="15">
        <f t="shared" si="27"/>
        <v>77448250</v>
      </c>
    </row>
    <row r="1740" spans="1:10">
      <c r="A1740" s="50" t="s">
        <v>1103</v>
      </c>
      <c r="B1740" s="4">
        <v>1185732</v>
      </c>
      <c r="C1740" s="5">
        <v>44304</v>
      </c>
      <c r="D1740" s="4" t="s">
        <v>535</v>
      </c>
      <c r="E1740" s="12" t="s">
        <v>1086</v>
      </c>
      <c r="F1740" s="13">
        <v>350</v>
      </c>
      <c r="G1740">
        <v>575</v>
      </c>
      <c r="H1740">
        <v>201250</v>
      </c>
      <c r="I1740" s="10">
        <v>80500</v>
      </c>
      <c r="J1740" s="15">
        <f t="shared" si="27"/>
        <v>77448250</v>
      </c>
    </row>
    <row r="1741" spans="1:10">
      <c r="A1741" s="50" t="s">
        <v>1103</v>
      </c>
      <c r="B1741" s="4">
        <v>1185732</v>
      </c>
      <c r="C1741" s="5">
        <v>44304</v>
      </c>
      <c r="D1741" s="4" t="s">
        <v>535</v>
      </c>
      <c r="E1741" s="12" t="s">
        <v>1087</v>
      </c>
      <c r="F1741" s="13">
        <v>300</v>
      </c>
      <c r="G1741">
        <v>275</v>
      </c>
      <c r="H1741">
        <v>82500</v>
      </c>
      <c r="I1741" s="10">
        <v>28875</v>
      </c>
      <c r="J1741" s="15">
        <f t="shared" si="27"/>
        <v>77448250</v>
      </c>
    </row>
    <row r="1742" spans="1:10">
      <c r="A1742" s="50" t="s">
        <v>1103</v>
      </c>
      <c r="B1742" s="4">
        <v>1185732</v>
      </c>
      <c r="C1742" s="5">
        <v>44304</v>
      </c>
      <c r="D1742" s="4" t="s">
        <v>535</v>
      </c>
      <c r="E1742" s="12" t="s">
        <v>1087</v>
      </c>
      <c r="F1742" s="13">
        <v>200</v>
      </c>
      <c r="G1742">
        <v>275</v>
      </c>
      <c r="H1742">
        <v>55000</v>
      </c>
      <c r="I1742" s="10">
        <v>19250</v>
      </c>
      <c r="J1742" s="15">
        <f t="shared" si="27"/>
        <v>77448250</v>
      </c>
    </row>
    <row r="1743" spans="1:10">
      <c r="A1743" s="50" t="s">
        <v>1103</v>
      </c>
      <c r="B1743" s="4">
        <v>1185732</v>
      </c>
      <c r="C1743" s="5">
        <v>44304</v>
      </c>
      <c r="D1743" s="4" t="s">
        <v>535</v>
      </c>
      <c r="E1743" s="12" t="s">
        <v>1087</v>
      </c>
      <c r="F1743" s="13">
        <v>250</v>
      </c>
      <c r="G1743">
        <v>200</v>
      </c>
      <c r="H1743">
        <v>50000</v>
      </c>
      <c r="I1743" s="10">
        <v>20000</v>
      </c>
      <c r="J1743" s="15">
        <f t="shared" si="27"/>
        <v>77448250</v>
      </c>
    </row>
    <row r="1744" spans="1:10">
      <c r="A1744" s="50" t="s">
        <v>1103</v>
      </c>
      <c r="B1744" s="4">
        <v>1185732</v>
      </c>
      <c r="C1744" s="5">
        <v>44304</v>
      </c>
      <c r="D1744" s="4" t="s">
        <v>535</v>
      </c>
      <c r="E1744" s="12" t="s">
        <v>1087</v>
      </c>
      <c r="F1744" s="13">
        <v>400</v>
      </c>
      <c r="G1744">
        <v>225</v>
      </c>
      <c r="H1744">
        <v>90000</v>
      </c>
      <c r="I1744" s="10">
        <v>31500</v>
      </c>
      <c r="J1744" s="15">
        <f t="shared" si="27"/>
        <v>77448250</v>
      </c>
    </row>
    <row r="1745" spans="1:10">
      <c r="A1745" s="50" t="s">
        <v>1103</v>
      </c>
      <c r="B1745" s="4">
        <v>1185732</v>
      </c>
      <c r="C1745" s="5">
        <v>44304</v>
      </c>
      <c r="D1745" s="4" t="s">
        <v>535</v>
      </c>
      <c r="E1745" s="12" t="s">
        <v>1086</v>
      </c>
      <c r="F1745" s="13">
        <v>300</v>
      </c>
      <c r="G1745">
        <v>350</v>
      </c>
      <c r="H1745">
        <v>105000</v>
      </c>
      <c r="I1745" s="10">
        <v>52500</v>
      </c>
      <c r="J1745" s="15">
        <f t="shared" si="27"/>
        <v>77448250</v>
      </c>
    </row>
    <row r="1746" spans="1:10">
      <c r="A1746" s="50" t="s">
        <v>1103</v>
      </c>
      <c r="B1746" s="4">
        <v>1185732</v>
      </c>
      <c r="C1746" s="5">
        <v>44335</v>
      </c>
      <c r="D1746" s="4" t="s">
        <v>535</v>
      </c>
      <c r="E1746" s="12" t="s">
        <v>1088</v>
      </c>
      <c r="F1746" s="13">
        <v>400</v>
      </c>
      <c r="G1746">
        <v>620</v>
      </c>
      <c r="H1746">
        <v>248000</v>
      </c>
      <c r="I1746" s="10">
        <v>99200</v>
      </c>
      <c r="J1746" s="15">
        <f t="shared" si="27"/>
        <v>77448250</v>
      </c>
    </row>
    <row r="1747" spans="1:10">
      <c r="A1747" s="50" t="s">
        <v>1103</v>
      </c>
      <c r="B1747" s="4">
        <v>1185732</v>
      </c>
      <c r="C1747" s="5">
        <v>44335</v>
      </c>
      <c r="D1747" s="4" t="s">
        <v>535</v>
      </c>
      <c r="E1747" s="12" t="s">
        <v>1087</v>
      </c>
      <c r="F1747" s="13">
        <v>350</v>
      </c>
      <c r="G1747">
        <v>325</v>
      </c>
      <c r="H1747">
        <v>113750</v>
      </c>
      <c r="I1747" s="10">
        <v>39812.5</v>
      </c>
      <c r="J1747" s="15">
        <f t="shared" si="27"/>
        <v>77448250</v>
      </c>
    </row>
    <row r="1748" spans="1:10">
      <c r="A1748" s="50" t="s">
        <v>1103</v>
      </c>
      <c r="B1748" s="4">
        <v>1185732</v>
      </c>
      <c r="C1748" s="5">
        <v>44335</v>
      </c>
      <c r="D1748" s="4" t="s">
        <v>535</v>
      </c>
      <c r="E1748" s="12" t="s">
        <v>1086</v>
      </c>
      <c r="F1748" s="13">
        <v>300</v>
      </c>
      <c r="G1748">
        <v>300</v>
      </c>
      <c r="H1748">
        <v>90000</v>
      </c>
      <c r="I1748" s="10">
        <v>31500</v>
      </c>
      <c r="J1748" s="15">
        <f t="shared" si="27"/>
        <v>77448250</v>
      </c>
    </row>
    <row r="1749" spans="1:10">
      <c r="A1749" s="50" t="s">
        <v>1103</v>
      </c>
      <c r="B1749" s="4">
        <v>1185732</v>
      </c>
      <c r="C1749" s="5">
        <v>44335</v>
      </c>
      <c r="D1749" s="4" t="s">
        <v>535</v>
      </c>
      <c r="E1749" s="12" t="s">
        <v>1086</v>
      </c>
      <c r="F1749" s="13">
        <v>300</v>
      </c>
      <c r="G1749">
        <v>225</v>
      </c>
      <c r="H1749">
        <v>67500</v>
      </c>
      <c r="I1749" s="10">
        <v>27000</v>
      </c>
      <c r="J1749" s="15">
        <f t="shared" si="27"/>
        <v>77448250</v>
      </c>
    </row>
    <row r="1750" spans="1:10">
      <c r="A1750" s="50" t="s">
        <v>1103</v>
      </c>
      <c r="B1750" s="4">
        <v>1185732</v>
      </c>
      <c r="C1750" s="5">
        <v>44335</v>
      </c>
      <c r="D1750" s="4" t="s">
        <v>535</v>
      </c>
      <c r="E1750" s="12" t="s">
        <v>1087</v>
      </c>
      <c r="F1750" s="13">
        <v>450</v>
      </c>
      <c r="G1750">
        <v>250</v>
      </c>
      <c r="H1750">
        <v>112500</v>
      </c>
      <c r="I1750" s="10">
        <v>39375</v>
      </c>
      <c r="J1750" s="15">
        <f t="shared" si="27"/>
        <v>77448250</v>
      </c>
    </row>
    <row r="1751" spans="1:10">
      <c r="A1751" s="50" t="s">
        <v>1103</v>
      </c>
      <c r="B1751" s="4">
        <v>1185732</v>
      </c>
      <c r="C1751" s="5">
        <v>44335</v>
      </c>
      <c r="D1751" s="4" t="s">
        <v>535</v>
      </c>
      <c r="E1751" s="12" t="s">
        <v>1087</v>
      </c>
      <c r="F1751" s="13">
        <v>500</v>
      </c>
      <c r="G1751">
        <v>350</v>
      </c>
      <c r="H1751">
        <v>175000</v>
      </c>
      <c r="I1751" s="10">
        <v>87500</v>
      </c>
      <c r="J1751" s="15">
        <f t="shared" si="27"/>
        <v>77448250</v>
      </c>
    </row>
    <row r="1752" spans="1:10">
      <c r="A1752" s="50" t="s">
        <v>1103</v>
      </c>
      <c r="B1752" s="4">
        <v>1185732</v>
      </c>
      <c r="C1752" s="5">
        <v>44365</v>
      </c>
      <c r="D1752" s="4" t="s">
        <v>535</v>
      </c>
      <c r="E1752" s="12" t="s">
        <v>1086</v>
      </c>
      <c r="F1752" s="13">
        <v>350</v>
      </c>
      <c r="G1752">
        <v>600</v>
      </c>
      <c r="H1752">
        <v>210000</v>
      </c>
      <c r="I1752" s="10">
        <v>84000</v>
      </c>
      <c r="J1752" s="15">
        <f t="shared" si="27"/>
        <v>77448250</v>
      </c>
    </row>
    <row r="1753" spans="1:10">
      <c r="A1753" s="50" t="s">
        <v>1103</v>
      </c>
      <c r="B1753" s="4">
        <v>1185732</v>
      </c>
      <c r="C1753" s="5">
        <v>44365</v>
      </c>
      <c r="D1753" s="4" t="s">
        <v>535</v>
      </c>
      <c r="E1753" s="12" t="s">
        <v>1087</v>
      </c>
      <c r="F1753" s="13">
        <v>300</v>
      </c>
      <c r="G1753">
        <v>350</v>
      </c>
      <c r="H1753">
        <v>105000</v>
      </c>
      <c r="I1753" s="10">
        <v>36750</v>
      </c>
      <c r="J1753" s="15">
        <f t="shared" si="27"/>
        <v>77448250</v>
      </c>
    </row>
    <row r="1754" spans="1:10">
      <c r="A1754" s="50" t="s">
        <v>1103</v>
      </c>
      <c r="B1754" s="4">
        <v>1185732</v>
      </c>
      <c r="C1754" s="5">
        <v>44365</v>
      </c>
      <c r="D1754" s="4" t="s">
        <v>535</v>
      </c>
      <c r="E1754" s="12" t="s">
        <v>1086</v>
      </c>
      <c r="F1754" s="13">
        <v>250</v>
      </c>
      <c r="G1754">
        <v>375</v>
      </c>
      <c r="H1754">
        <v>93750</v>
      </c>
      <c r="I1754" s="10">
        <v>32812.5</v>
      </c>
      <c r="J1754" s="15">
        <f t="shared" si="27"/>
        <v>77448250</v>
      </c>
    </row>
    <row r="1755" spans="1:10">
      <c r="A1755" s="50" t="s">
        <v>1103</v>
      </c>
      <c r="B1755" s="4">
        <v>1185732</v>
      </c>
      <c r="C1755" s="5">
        <v>44365</v>
      </c>
      <c r="D1755" s="4" t="s">
        <v>535</v>
      </c>
      <c r="E1755" s="12" t="s">
        <v>1087</v>
      </c>
      <c r="F1755" s="13">
        <v>250</v>
      </c>
      <c r="G1755">
        <v>350</v>
      </c>
      <c r="H1755">
        <v>87500</v>
      </c>
      <c r="I1755" s="10">
        <v>35000</v>
      </c>
      <c r="J1755" s="15">
        <f t="shared" si="27"/>
        <v>77448250</v>
      </c>
    </row>
    <row r="1756" spans="1:10">
      <c r="A1756" s="50" t="s">
        <v>1103</v>
      </c>
      <c r="B1756" s="4">
        <v>1185732</v>
      </c>
      <c r="C1756" s="5">
        <v>44365</v>
      </c>
      <c r="D1756" s="4" t="s">
        <v>535</v>
      </c>
      <c r="E1756" s="12" t="s">
        <v>1086</v>
      </c>
      <c r="F1756" s="13">
        <v>400</v>
      </c>
      <c r="G1756">
        <v>350</v>
      </c>
      <c r="H1756">
        <v>140000</v>
      </c>
      <c r="I1756" s="10">
        <v>49000</v>
      </c>
      <c r="J1756" s="15">
        <f t="shared" si="27"/>
        <v>77448250</v>
      </c>
    </row>
    <row r="1757" spans="1:10">
      <c r="A1757" s="50" t="s">
        <v>1103</v>
      </c>
      <c r="B1757" s="4">
        <v>1185732</v>
      </c>
      <c r="C1757" s="5">
        <v>44365</v>
      </c>
      <c r="D1757" s="4" t="s">
        <v>535</v>
      </c>
      <c r="E1757" s="12" t="s">
        <v>1087</v>
      </c>
      <c r="F1757" s="13">
        <v>450</v>
      </c>
      <c r="G1757">
        <v>525</v>
      </c>
      <c r="H1757">
        <v>236250</v>
      </c>
      <c r="I1757" s="10">
        <v>118125</v>
      </c>
      <c r="J1757" s="15">
        <f t="shared" si="27"/>
        <v>77448250</v>
      </c>
    </row>
    <row r="1758" spans="1:10">
      <c r="A1758" s="50" t="s">
        <v>1103</v>
      </c>
      <c r="B1758" s="4">
        <v>1185732</v>
      </c>
      <c r="C1758" s="5">
        <v>44394</v>
      </c>
      <c r="D1758" s="4" t="s">
        <v>535</v>
      </c>
      <c r="E1758" s="12" t="s">
        <v>1087</v>
      </c>
      <c r="F1758" s="13">
        <v>400</v>
      </c>
      <c r="G1758">
        <v>750</v>
      </c>
      <c r="H1758">
        <v>300000</v>
      </c>
      <c r="I1758" s="10">
        <v>120000</v>
      </c>
      <c r="J1758" s="15">
        <f t="shared" si="27"/>
        <v>77448250</v>
      </c>
    </row>
    <row r="1759" spans="1:10">
      <c r="A1759" s="50" t="s">
        <v>1103</v>
      </c>
      <c r="B1759" s="4">
        <v>1185732</v>
      </c>
      <c r="C1759" s="5">
        <v>44394</v>
      </c>
      <c r="D1759" s="4" t="s">
        <v>535</v>
      </c>
      <c r="E1759" s="12" t="s">
        <v>1086</v>
      </c>
      <c r="F1759" s="13">
        <v>350</v>
      </c>
      <c r="G1759">
        <v>500</v>
      </c>
      <c r="H1759">
        <v>175000</v>
      </c>
      <c r="I1759" s="10">
        <v>61250</v>
      </c>
      <c r="J1759" s="15">
        <f t="shared" si="27"/>
        <v>77448250</v>
      </c>
    </row>
    <row r="1760" spans="1:10">
      <c r="A1760" s="50" t="s">
        <v>1103</v>
      </c>
      <c r="B1760" s="4">
        <v>1185732</v>
      </c>
      <c r="C1760" s="5">
        <v>44394</v>
      </c>
      <c r="D1760" s="4" t="s">
        <v>535</v>
      </c>
      <c r="E1760" s="12" t="s">
        <v>1086</v>
      </c>
      <c r="F1760" s="13">
        <v>300.00000000000006</v>
      </c>
      <c r="G1760">
        <v>425</v>
      </c>
      <c r="H1760">
        <v>127500.00000000001</v>
      </c>
      <c r="I1760" s="10">
        <v>44625</v>
      </c>
      <c r="J1760" s="15">
        <f t="shared" si="27"/>
        <v>77448250</v>
      </c>
    </row>
    <row r="1761" spans="1:10">
      <c r="A1761" s="50" t="s">
        <v>1103</v>
      </c>
      <c r="B1761" s="4">
        <v>1185732</v>
      </c>
      <c r="C1761" s="5">
        <v>44394</v>
      </c>
      <c r="D1761" s="4" t="s">
        <v>535</v>
      </c>
      <c r="E1761" s="12" t="s">
        <v>1087</v>
      </c>
      <c r="F1761" s="13">
        <v>300</v>
      </c>
      <c r="G1761">
        <v>375</v>
      </c>
      <c r="H1761">
        <v>112500</v>
      </c>
      <c r="I1761" s="10">
        <v>45000</v>
      </c>
      <c r="J1761" s="15">
        <f t="shared" si="27"/>
        <v>77448250</v>
      </c>
    </row>
    <row r="1762" spans="1:10">
      <c r="A1762" s="50" t="s">
        <v>1103</v>
      </c>
      <c r="B1762" s="4">
        <v>1185732</v>
      </c>
      <c r="C1762" s="5">
        <v>44394</v>
      </c>
      <c r="D1762" s="4" t="s">
        <v>535</v>
      </c>
      <c r="E1762" s="12" t="s">
        <v>1086</v>
      </c>
      <c r="F1762" s="13">
        <v>400</v>
      </c>
      <c r="G1762">
        <v>375</v>
      </c>
      <c r="H1762">
        <v>150000</v>
      </c>
      <c r="I1762" s="10">
        <v>52500</v>
      </c>
      <c r="J1762" s="15">
        <f t="shared" si="27"/>
        <v>77448250</v>
      </c>
    </row>
    <row r="1763" spans="1:10">
      <c r="A1763" s="50" t="s">
        <v>1103</v>
      </c>
      <c r="B1763" s="4">
        <v>1185732</v>
      </c>
      <c r="C1763" s="5">
        <v>44394</v>
      </c>
      <c r="D1763" s="4" t="s">
        <v>535</v>
      </c>
      <c r="E1763" s="12" t="s">
        <v>1087</v>
      </c>
      <c r="F1763" s="13">
        <v>450</v>
      </c>
      <c r="G1763">
        <v>550</v>
      </c>
      <c r="H1763">
        <v>247500</v>
      </c>
      <c r="I1763" s="10">
        <v>123750</v>
      </c>
      <c r="J1763" s="15">
        <f t="shared" si="27"/>
        <v>77448250</v>
      </c>
    </row>
    <row r="1764" spans="1:10">
      <c r="A1764" s="50" t="s">
        <v>1103</v>
      </c>
      <c r="B1764" s="4">
        <v>1185732</v>
      </c>
      <c r="C1764" s="5">
        <v>44426</v>
      </c>
      <c r="D1764" s="4" t="s">
        <v>535</v>
      </c>
      <c r="E1764" s="12" t="s">
        <v>1087</v>
      </c>
      <c r="F1764" s="13">
        <v>400</v>
      </c>
      <c r="G1764">
        <v>700</v>
      </c>
      <c r="H1764">
        <v>280000</v>
      </c>
      <c r="I1764" s="10">
        <v>112000</v>
      </c>
      <c r="J1764" s="15">
        <f t="shared" si="27"/>
        <v>77448250</v>
      </c>
    </row>
    <row r="1765" spans="1:10">
      <c r="A1765" s="50" t="s">
        <v>1103</v>
      </c>
      <c r="B1765" s="4">
        <v>1185732</v>
      </c>
      <c r="C1765" s="5">
        <v>44426</v>
      </c>
      <c r="D1765" s="4" t="s">
        <v>535</v>
      </c>
      <c r="E1765" s="12" t="s">
        <v>1086</v>
      </c>
      <c r="F1765" s="13">
        <v>400</v>
      </c>
      <c r="G1765">
        <v>475</v>
      </c>
      <c r="H1765">
        <v>190000</v>
      </c>
      <c r="I1765" s="10">
        <v>66500</v>
      </c>
      <c r="J1765" s="15">
        <f t="shared" si="27"/>
        <v>77448250</v>
      </c>
    </row>
    <row r="1766" spans="1:10">
      <c r="A1766" s="50" t="s">
        <v>1103</v>
      </c>
      <c r="B1766" s="4">
        <v>1185732</v>
      </c>
      <c r="C1766" s="5">
        <v>44426</v>
      </c>
      <c r="D1766" s="4" t="s">
        <v>535</v>
      </c>
      <c r="E1766" s="12" t="s">
        <v>1086</v>
      </c>
      <c r="F1766" s="13">
        <v>350</v>
      </c>
      <c r="G1766">
        <v>400</v>
      </c>
      <c r="H1766">
        <v>140000</v>
      </c>
      <c r="I1766" s="10">
        <v>49000</v>
      </c>
      <c r="J1766" s="15">
        <f t="shared" si="27"/>
        <v>77448250</v>
      </c>
    </row>
    <row r="1767" spans="1:10">
      <c r="A1767" s="50" t="s">
        <v>1103</v>
      </c>
      <c r="B1767" s="4">
        <v>1185732</v>
      </c>
      <c r="C1767" s="5">
        <v>44426</v>
      </c>
      <c r="D1767" s="4" t="s">
        <v>535</v>
      </c>
      <c r="E1767" s="12" t="s">
        <v>1087</v>
      </c>
      <c r="F1767" s="13">
        <v>250</v>
      </c>
      <c r="G1767">
        <v>325</v>
      </c>
      <c r="H1767">
        <v>81250</v>
      </c>
      <c r="I1767" s="10">
        <v>32500</v>
      </c>
      <c r="J1767" s="15">
        <f t="shared" si="27"/>
        <v>77448250</v>
      </c>
    </row>
    <row r="1768" spans="1:10">
      <c r="A1768" s="50" t="s">
        <v>1103</v>
      </c>
      <c r="B1768" s="4">
        <v>1185732</v>
      </c>
      <c r="C1768" s="5">
        <v>44426</v>
      </c>
      <c r="D1768" s="4" t="s">
        <v>535</v>
      </c>
      <c r="E1768" s="12" t="s">
        <v>1086</v>
      </c>
      <c r="F1768" s="13">
        <v>350</v>
      </c>
      <c r="G1768">
        <v>300</v>
      </c>
      <c r="H1768">
        <v>105000</v>
      </c>
      <c r="I1768" s="10">
        <v>36750</v>
      </c>
      <c r="J1768" s="15">
        <f t="shared" si="27"/>
        <v>77448250</v>
      </c>
    </row>
    <row r="1769" spans="1:10">
      <c r="A1769" s="50" t="s">
        <v>1103</v>
      </c>
      <c r="B1769" s="4">
        <v>1185732</v>
      </c>
      <c r="C1769" s="5">
        <v>44426</v>
      </c>
      <c r="D1769" s="4" t="s">
        <v>535</v>
      </c>
      <c r="E1769" s="12" t="s">
        <v>1086</v>
      </c>
      <c r="F1769" s="13">
        <v>400</v>
      </c>
      <c r="G1769">
        <v>475</v>
      </c>
      <c r="H1769">
        <v>190000</v>
      </c>
      <c r="I1769" s="10">
        <v>95000</v>
      </c>
      <c r="J1769" s="15">
        <f t="shared" si="27"/>
        <v>77448250</v>
      </c>
    </row>
    <row r="1770" spans="1:10">
      <c r="A1770" s="50" t="s">
        <v>1103</v>
      </c>
      <c r="B1770" s="4">
        <v>1185732</v>
      </c>
      <c r="C1770" s="5">
        <v>44458</v>
      </c>
      <c r="D1770" s="4" t="s">
        <v>535</v>
      </c>
      <c r="E1770" s="12" t="s">
        <v>1087</v>
      </c>
      <c r="F1770" s="13">
        <v>350</v>
      </c>
      <c r="G1770">
        <v>600</v>
      </c>
      <c r="H1770">
        <v>210000</v>
      </c>
      <c r="I1770" s="10">
        <v>84000</v>
      </c>
      <c r="J1770" s="15">
        <f t="shared" si="27"/>
        <v>77448250</v>
      </c>
    </row>
    <row r="1771" spans="1:10">
      <c r="A1771" s="50" t="s">
        <v>1103</v>
      </c>
      <c r="B1771" s="4">
        <v>1185732</v>
      </c>
      <c r="C1771" s="5">
        <v>44458</v>
      </c>
      <c r="D1771" s="4" t="s">
        <v>535</v>
      </c>
      <c r="E1771" s="12" t="s">
        <v>1086</v>
      </c>
      <c r="F1771" s="13">
        <v>300.00000000000006</v>
      </c>
      <c r="G1771">
        <v>400</v>
      </c>
      <c r="H1771">
        <v>120000.00000000001</v>
      </c>
      <c r="I1771" s="10">
        <v>42000</v>
      </c>
      <c r="J1771" s="15">
        <f t="shared" si="27"/>
        <v>77448250</v>
      </c>
    </row>
    <row r="1772" spans="1:10">
      <c r="A1772" s="50" t="s">
        <v>1103</v>
      </c>
      <c r="B1772" s="4">
        <v>1185732</v>
      </c>
      <c r="C1772" s="5">
        <v>44458</v>
      </c>
      <c r="D1772" s="4" t="s">
        <v>535</v>
      </c>
      <c r="E1772" s="12" t="s">
        <v>1087</v>
      </c>
      <c r="F1772" s="13">
        <v>150</v>
      </c>
      <c r="G1772">
        <v>300</v>
      </c>
      <c r="H1772">
        <v>45000</v>
      </c>
      <c r="I1772" s="10">
        <v>15750</v>
      </c>
      <c r="J1772" s="15">
        <f t="shared" si="27"/>
        <v>77448250</v>
      </c>
    </row>
    <row r="1773" spans="1:10">
      <c r="A1773" s="50" t="s">
        <v>1103</v>
      </c>
      <c r="B1773" s="4">
        <v>1185732</v>
      </c>
      <c r="C1773" s="5">
        <v>44458</v>
      </c>
      <c r="D1773" s="4" t="s">
        <v>535</v>
      </c>
      <c r="E1773" s="12" t="s">
        <v>1086</v>
      </c>
      <c r="F1773" s="13">
        <v>150</v>
      </c>
      <c r="G1773">
        <v>275</v>
      </c>
      <c r="H1773">
        <v>41250</v>
      </c>
      <c r="I1773" s="10">
        <v>16500</v>
      </c>
      <c r="J1773" s="15">
        <f t="shared" si="27"/>
        <v>77448250</v>
      </c>
    </row>
    <row r="1774" spans="1:10">
      <c r="A1774" s="50" t="s">
        <v>1103</v>
      </c>
      <c r="B1774" s="4">
        <v>1185732</v>
      </c>
      <c r="C1774" s="5">
        <v>44458</v>
      </c>
      <c r="D1774" s="4" t="s">
        <v>535</v>
      </c>
      <c r="E1774" s="12" t="s">
        <v>1086</v>
      </c>
      <c r="F1774" s="13">
        <v>250</v>
      </c>
      <c r="G1774">
        <v>275</v>
      </c>
      <c r="H1774">
        <v>68750</v>
      </c>
      <c r="I1774" s="10">
        <v>24062.5</v>
      </c>
      <c r="J1774" s="15">
        <f t="shared" si="27"/>
        <v>77448250</v>
      </c>
    </row>
    <row r="1775" spans="1:10">
      <c r="A1775" s="50" t="s">
        <v>1103</v>
      </c>
      <c r="B1775" s="4">
        <v>1185732</v>
      </c>
      <c r="C1775" s="5">
        <v>44458</v>
      </c>
      <c r="D1775" s="4" t="s">
        <v>535</v>
      </c>
      <c r="E1775" s="12" t="s">
        <v>1087</v>
      </c>
      <c r="F1775" s="13">
        <v>300</v>
      </c>
      <c r="G1775">
        <v>350</v>
      </c>
      <c r="H1775">
        <v>105000</v>
      </c>
      <c r="I1775" s="10">
        <v>52500</v>
      </c>
      <c r="J1775" s="15">
        <f t="shared" si="27"/>
        <v>77448250</v>
      </c>
    </row>
    <row r="1776" spans="1:10">
      <c r="A1776" s="50" t="s">
        <v>1103</v>
      </c>
      <c r="B1776" s="4">
        <v>1185732</v>
      </c>
      <c r="C1776" s="5">
        <v>44487</v>
      </c>
      <c r="D1776" s="4" t="s">
        <v>535</v>
      </c>
      <c r="E1776" s="12" t="s">
        <v>1090</v>
      </c>
      <c r="F1776" s="13">
        <v>350</v>
      </c>
      <c r="G1776">
        <v>525</v>
      </c>
      <c r="H1776">
        <v>183750</v>
      </c>
      <c r="I1776" s="10">
        <v>73500</v>
      </c>
      <c r="J1776" s="15">
        <f t="shared" si="27"/>
        <v>77448250</v>
      </c>
    </row>
    <row r="1777" spans="1:10">
      <c r="A1777" s="50" t="s">
        <v>1103</v>
      </c>
      <c r="B1777" s="4">
        <v>1185732</v>
      </c>
      <c r="C1777" s="5">
        <v>44487</v>
      </c>
      <c r="D1777" s="4" t="s">
        <v>535</v>
      </c>
      <c r="E1777" s="12" t="s">
        <v>1088</v>
      </c>
      <c r="F1777" s="13">
        <v>250</v>
      </c>
      <c r="G1777">
        <v>350</v>
      </c>
      <c r="H1777">
        <v>87500</v>
      </c>
      <c r="I1777" s="10">
        <v>30625</v>
      </c>
      <c r="J1777" s="15">
        <f t="shared" si="27"/>
        <v>77448250</v>
      </c>
    </row>
    <row r="1778" spans="1:10">
      <c r="A1778" s="50" t="s">
        <v>1103</v>
      </c>
      <c r="B1778" s="4">
        <v>1185732</v>
      </c>
      <c r="C1778" s="5">
        <v>44487</v>
      </c>
      <c r="D1778" s="4" t="s">
        <v>535</v>
      </c>
      <c r="E1778" s="12" t="s">
        <v>1087</v>
      </c>
      <c r="F1778" s="13">
        <v>250.00000000000003</v>
      </c>
      <c r="G1778">
        <v>250</v>
      </c>
      <c r="H1778">
        <v>62500.000000000007</v>
      </c>
      <c r="I1778" s="10">
        <v>21875</v>
      </c>
      <c r="J1778" s="15">
        <f t="shared" si="27"/>
        <v>77448250</v>
      </c>
    </row>
    <row r="1779" spans="1:10">
      <c r="A1779" s="50" t="s">
        <v>1103</v>
      </c>
      <c r="B1779" s="4">
        <v>1185732</v>
      </c>
      <c r="C1779" s="5">
        <v>44487</v>
      </c>
      <c r="D1779" s="4" t="s">
        <v>535</v>
      </c>
      <c r="E1779" s="12" t="s">
        <v>1087</v>
      </c>
      <c r="F1779" s="13">
        <v>250</v>
      </c>
      <c r="G1779">
        <v>225</v>
      </c>
      <c r="H1779">
        <v>56250</v>
      </c>
      <c r="I1779" s="10">
        <v>22500</v>
      </c>
      <c r="J1779" s="15">
        <f t="shared" si="27"/>
        <v>77448250</v>
      </c>
    </row>
    <row r="1780" spans="1:10">
      <c r="A1780" s="50" t="s">
        <v>1103</v>
      </c>
      <c r="B1780" s="4">
        <v>1185732</v>
      </c>
      <c r="C1780" s="5">
        <v>44487</v>
      </c>
      <c r="D1780" s="4" t="s">
        <v>535</v>
      </c>
      <c r="E1780" s="12" t="s">
        <v>1087</v>
      </c>
      <c r="F1780" s="13">
        <v>350</v>
      </c>
      <c r="G1780">
        <v>225</v>
      </c>
      <c r="H1780">
        <v>78750</v>
      </c>
      <c r="I1780" s="10">
        <v>27562.5</v>
      </c>
      <c r="J1780" s="15">
        <f t="shared" si="27"/>
        <v>77448250</v>
      </c>
    </row>
    <row r="1781" spans="1:10">
      <c r="A1781" s="50" t="s">
        <v>1103</v>
      </c>
      <c r="B1781" s="4">
        <v>1185732</v>
      </c>
      <c r="C1781" s="5">
        <v>44487</v>
      </c>
      <c r="D1781" s="4" t="s">
        <v>535</v>
      </c>
      <c r="E1781" s="12" t="s">
        <v>1086</v>
      </c>
      <c r="F1781" s="13">
        <v>400</v>
      </c>
      <c r="G1781">
        <v>350</v>
      </c>
      <c r="H1781">
        <v>140000</v>
      </c>
      <c r="I1781" s="10">
        <v>70000</v>
      </c>
      <c r="J1781" s="15">
        <f t="shared" si="27"/>
        <v>77448250</v>
      </c>
    </row>
    <row r="1782" spans="1:10">
      <c r="A1782" s="50" t="s">
        <v>1103</v>
      </c>
      <c r="B1782" s="4">
        <v>1185732</v>
      </c>
      <c r="C1782" s="5">
        <v>44518</v>
      </c>
      <c r="D1782" s="4" t="s">
        <v>535</v>
      </c>
      <c r="E1782" s="12" t="s">
        <v>1089</v>
      </c>
      <c r="F1782" s="13">
        <v>350</v>
      </c>
      <c r="G1782">
        <v>500</v>
      </c>
      <c r="H1782">
        <v>175000</v>
      </c>
      <c r="I1782" s="10">
        <v>70000</v>
      </c>
      <c r="J1782" s="15">
        <f t="shared" si="27"/>
        <v>77448250</v>
      </c>
    </row>
    <row r="1783" spans="1:10">
      <c r="A1783" s="50" t="s">
        <v>1103</v>
      </c>
      <c r="B1783" s="4">
        <v>1185732</v>
      </c>
      <c r="C1783" s="5">
        <v>44518</v>
      </c>
      <c r="D1783" s="4" t="s">
        <v>535</v>
      </c>
      <c r="E1783" s="12" t="s">
        <v>1087</v>
      </c>
      <c r="F1783" s="13">
        <v>250</v>
      </c>
      <c r="G1783">
        <v>350</v>
      </c>
      <c r="H1783">
        <v>87500</v>
      </c>
      <c r="I1783" s="10">
        <v>30625</v>
      </c>
      <c r="J1783" s="15">
        <f t="shared" si="27"/>
        <v>77448250</v>
      </c>
    </row>
    <row r="1784" spans="1:10">
      <c r="A1784" s="50" t="s">
        <v>1103</v>
      </c>
      <c r="B1784" s="4">
        <v>1185732</v>
      </c>
      <c r="C1784" s="5">
        <v>44518</v>
      </c>
      <c r="D1784" s="4" t="s">
        <v>535</v>
      </c>
      <c r="E1784" s="12" t="s">
        <v>1087</v>
      </c>
      <c r="F1784" s="13">
        <v>250</v>
      </c>
      <c r="G1784">
        <v>295</v>
      </c>
      <c r="H1784">
        <v>73750</v>
      </c>
      <c r="I1784" s="10">
        <v>25812.5</v>
      </c>
      <c r="J1784" s="15">
        <f t="shared" si="27"/>
        <v>77448250</v>
      </c>
    </row>
    <row r="1785" spans="1:10">
      <c r="A1785" s="50" t="s">
        <v>1103</v>
      </c>
      <c r="B1785" s="4">
        <v>1185732</v>
      </c>
      <c r="C1785" s="5">
        <v>44518</v>
      </c>
      <c r="D1785" s="4" t="s">
        <v>535</v>
      </c>
      <c r="E1785" s="12" t="s">
        <v>1086</v>
      </c>
      <c r="F1785" s="13">
        <v>250</v>
      </c>
      <c r="G1785">
        <v>325</v>
      </c>
      <c r="H1785">
        <v>81250</v>
      </c>
      <c r="I1785" s="10">
        <v>32500</v>
      </c>
      <c r="J1785" s="15">
        <f t="shared" si="27"/>
        <v>77448250</v>
      </c>
    </row>
    <row r="1786" spans="1:10">
      <c r="A1786" s="50" t="s">
        <v>1103</v>
      </c>
      <c r="B1786" s="4">
        <v>1185732</v>
      </c>
      <c r="C1786" s="5">
        <v>44518</v>
      </c>
      <c r="D1786" s="4" t="s">
        <v>535</v>
      </c>
      <c r="E1786" s="12" t="s">
        <v>1087</v>
      </c>
      <c r="F1786" s="13">
        <v>450</v>
      </c>
      <c r="G1786">
        <v>300</v>
      </c>
      <c r="H1786">
        <v>135000</v>
      </c>
      <c r="I1786" s="10">
        <v>47250</v>
      </c>
      <c r="J1786" s="15">
        <f t="shared" si="27"/>
        <v>77448250</v>
      </c>
    </row>
    <row r="1787" spans="1:10">
      <c r="A1787" s="50" t="s">
        <v>1103</v>
      </c>
      <c r="B1787" s="4">
        <v>1185732</v>
      </c>
      <c r="C1787" s="5">
        <v>44518</v>
      </c>
      <c r="D1787" s="4" t="s">
        <v>535</v>
      </c>
      <c r="E1787" s="12" t="s">
        <v>1087</v>
      </c>
      <c r="F1787" s="13">
        <v>500</v>
      </c>
      <c r="G1787">
        <v>400</v>
      </c>
      <c r="H1787">
        <v>200000</v>
      </c>
      <c r="I1787" s="10">
        <v>100000</v>
      </c>
      <c r="J1787" s="15">
        <f t="shared" si="27"/>
        <v>77448250</v>
      </c>
    </row>
    <row r="1788" spans="1:10">
      <c r="A1788" s="50" t="s">
        <v>1103</v>
      </c>
      <c r="B1788" s="4">
        <v>1185732</v>
      </c>
      <c r="C1788" s="5">
        <v>44547</v>
      </c>
      <c r="D1788" s="4" t="s">
        <v>535</v>
      </c>
      <c r="E1788" s="12" t="s">
        <v>1088</v>
      </c>
      <c r="F1788" s="13">
        <v>450</v>
      </c>
      <c r="G1788">
        <v>650</v>
      </c>
      <c r="H1788">
        <v>292500</v>
      </c>
      <c r="I1788" s="10">
        <v>117000</v>
      </c>
      <c r="J1788" s="15">
        <f t="shared" si="27"/>
        <v>77448250</v>
      </c>
    </row>
    <row r="1789" spans="1:10">
      <c r="A1789" s="50" t="s">
        <v>1103</v>
      </c>
      <c r="B1789" s="4">
        <v>1185732</v>
      </c>
      <c r="C1789" s="5">
        <v>44547</v>
      </c>
      <c r="D1789" s="4" t="s">
        <v>535</v>
      </c>
      <c r="E1789" s="12" t="s">
        <v>1087</v>
      </c>
      <c r="F1789" s="13">
        <v>350</v>
      </c>
      <c r="G1789">
        <v>450</v>
      </c>
      <c r="H1789">
        <v>157500</v>
      </c>
      <c r="I1789" s="10">
        <v>55125</v>
      </c>
      <c r="J1789" s="15">
        <f t="shared" si="27"/>
        <v>77448250</v>
      </c>
    </row>
    <row r="1790" spans="1:10">
      <c r="A1790" s="50" t="s">
        <v>1103</v>
      </c>
      <c r="B1790" s="4">
        <v>1185732</v>
      </c>
      <c r="C1790" s="5">
        <v>44547</v>
      </c>
      <c r="D1790" s="4" t="s">
        <v>535</v>
      </c>
      <c r="E1790" s="12" t="s">
        <v>1086</v>
      </c>
      <c r="F1790" s="13">
        <v>350</v>
      </c>
      <c r="G1790">
        <v>400</v>
      </c>
      <c r="H1790">
        <v>140000</v>
      </c>
      <c r="I1790" s="10">
        <v>49000</v>
      </c>
      <c r="J1790" s="15">
        <f t="shared" si="27"/>
        <v>77448250</v>
      </c>
    </row>
    <row r="1791" spans="1:10">
      <c r="A1791" s="50" t="s">
        <v>1103</v>
      </c>
      <c r="B1791" s="4">
        <v>1185732</v>
      </c>
      <c r="C1791" s="5">
        <v>44547</v>
      </c>
      <c r="D1791" s="4" t="s">
        <v>535</v>
      </c>
      <c r="E1791" s="12" t="s">
        <v>1087</v>
      </c>
      <c r="F1791" s="13">
        <v>350</v>
      </c>
      <c r="G1791">
        <v>350</v>
      </c>
      <c r="H1791">
        <v>122500</v>
      </c>
      <c r="I1791" s="10">
        <v>49000</v>
      </c>
      <c r="J1791" s="15">
        <f t="shared" si="27"/>
        <v>77448250</v>
      </c>
    </row>
    <row r="1792" spans="1:10">
      <c r="A1792" s="50" t="s">
        <v>1103</v>
      </c>
      <c r="B1792" s="4">
        <v>1185732</v>
      </c>
      <c r="C1792" s="5">
        <v>44547</v>
      </c>
      <c r="D1792" s="4" t="s">
        <v>535</v>
      </c>
      <c r="E1792" s="12" t="s">
        <v>1087</v>
      </c>
      <c r="F1792" s="13">
        <v>450</v>
      </c>
      <c r="G1792">
        <v>350</v>
      </c>
      <c r="H1792">
        <v>157500</v>
      </c>
      <c r="I1792" s="10">
        <v>55125</v>
      </c>
      <c r="J1792" s="15">
        <f t="shared" si="27"/>
        <v>77448250</v>
      </c>
    </row>
    <row r="1793" spans="1:10">
      <c r="A1793" s="50" t="s">
        <v>1103</v>
      </c>
      <c r="B1793" s="4">
        <v>1185732</v>
      </c>
      <c r="C1793" s="5">
        <v>44547</v>
      </c>
      <c r="D1793" s="4" t="s">
        <v>535</v>
      </c>
      <c r="E1793" s="12" t="s">
        <v>1088</v>
      </c>
      <c r="F1793" s="13">
        <v>500</v>
      </c>
      <c r="G1793">
        <v>450</v>
      </c>
      <c r="H1793">
        <v>225000</v>
      </c>
      <c r="I1793" s="10">
        <v>112500</v>
      </c>
      <c r="J1793" s="15">
        <f t="shared" si="27"/>
        <v>77448250</v>
      </c>
    </row>
    <row r="1794" spans="1:10">
      <c r="A1794" s="50" t="s">
        <v>1103</v>
      </c>
      <c r="B1794" s="4">
        <v>1185732</v>
      </c>
      <c r="C1794" s="5">
        <v>44207</v>
      </c>
      <c r="D1794" s="4" t="s">
        <v>535</v>
      </c>
      <c r="E1794" s="12" t="s">
        <v>1086</v>
      </c>
      <c r="F1794" s="13">
        <v>250</v>
      </c>
      <c r="G1794">
        <v>675</v>
      </c>
      <c r="H1794">
        <v>168750</v>
      </c>
      <c r="I1794" s="10">
        <v>67500</v>
      </c>
      <c r="J1794" s="15">
        <f t="shared" si="27"/>
        <v>77448250</v>
      </c>
    </row>
    <row r="1795" spans="1:10">
      <c r="A1795" s="50" t="s">
        <v>1103</v>
      </c>
      <c r="B1795" s="4">
        <v>1185732</v>
      </c>
      <c r="C1795" s="5">
        <v>44207</v>
      </c>
      <c r="D1795" s="4" t="s">
        <v>535</v>
      </c>
      <c r="E1795" s="12" t="s">
        <v>1087</v>
      </c>
      <c r="F1795" s="13">
        <v>250.00000000000003</v>
      </c>
      <c r="G1795">
        <v>475</v>
      </c>
      <c r="H1795">
        <v>118750.00000000001</v>
      </c>
      <c r="I1795" s="10">
        <v>41562.5</v>
      </c>
      <c r="J1795" s="15">
        <f t="shared" si="27"/>
        <v>77448250</v>
      </c>
    </row>
    <row r="1796" spans="1:10">
      <c r="A1796" s="50" t="s">
        <v>1103</v>
      </c>
      <c r="B1796" s="4">
        <v>1185732</v>
      </c>
      <c r="C1796" s="5">
        <v>44207</v>
      </c>
      <c r="D1796" s="4" t="s">
        <v>535</v>
      </c>
      <c r="E1796" s="12" t="s">
        <v>1087</v>
      </c>
      <c r="F1796" s="13">
        <v>150</v>
      </c>
      <c r="G1796">
        <v>475</v>
      </c>
      <c r="H1796">
        <v>71250</v>
      </c>
      <c r="I1796" s="10">
        <v>24937.5</v>
      </c>
      <c r="J1796" s="15">
        <f t="shared" ref="J1796:J1859" si="28">SUMIFS(H$3:H$2497,D$3:D$2497,D1796)</f>
        <v>77448250</v>
      </c>
    </row>
    <row r="1797" spans="1:10">
      <c r="A1797" s="50" t="s">
        <v>1103</v>
      </c>
      <c r="B1797" s="4">
        <v>1185732</v>
      </c>
      <c r="C1797" s="5">
        <v>44207</v>
      </c>
      <c r="D1797" s="4" t="s">
        <v>535</v>
      </c>
      <c r="E1797" s="12" t="s">
        <v>1087</v>
      </c>
      <c r="F1797" s="13">
        <v>200</v>
      </c>
      <c r="G1797">
        <v>325</v>
      </c>
      <c r="H1797">
        <v>65000</v>
      </c>
      <c r="I1797" s="10">
        <v>26000</v>
      </c>
      <c r="J1797" s="15">
        <f t="shared" si="28"/>
        <v>77448250</v>
      </c>
    </row>
    <row r="1798" spans="1:10">
      <c r="A1798" s="50" t="s">
        <v>1103</v>
      </c>
      <c r="B1798" s="4">
        <v>1185732</v>
      </c>
      <c r="C1798" s="5">
        <v>44207</v>
      </c>
      <c r="D1798" s="4" t="s">
        <v>535</v>
      </c>
      <c r="E1798" s="12" t="s">
        <v>1087</v>
      </c>
      <c r="F1798" s="13">
        <v>350</v>
      </c>
      <c r="G1798">
        <v>375</v>
      </c>
      <c r="H1798">
        <v>131250</v>
      </c>
      <c r="I1798" s="10">
        <v>45937.5</v>
      </c>
      <c r="J1798" s="15">
        <f t="shared" si="28"/>
        <v>77448250</v>
      </c>
    </row>
    <row r="1799" spans="1:10">
      <c r="A1799" s="50" t="s">
        <v>1103</v>
      </c>
      <c r="B1799" s="4">
        <v>1185732</v>
      </c>
      <c r="C1799" s="5">
        <v>44207</v>
      </c>
      <c r="D1799" s="4" t="s">
        <v>535</v>
      </c>
      <c r="E1799" s="12" t="s">
        <v>1087</v>
      </c>
      <c r="F1799" s="13">
        <v>250</v>
      </c>
      <c r="G1799">
        <v>475</v>
      </c>
      <c r="H1799">
        <v>118750</v>
      </c>
      <c r="I1799" s="10">
        <v>59375</v>
      </c>
      <c r="J1799" s="15">
        <f t="shared" si="28"/>
        <v>77448250</v>
      </c>
    </row>
    <row r="1800" spans="1:10">
      <c r="A1800" s="50" t="s">
        <v>1103</v>
      </c>
      <c r="B1800" s="4">
        <v>1185732</v>
      </c>
      <c r="C1800" s="5">
        <v>44238</v>
      </c>
      <c r="D1800" s="4" t="s">
        <v>535</v>
      </c>
      <c r="E1800" s="12" t="s">
        <v>1086</v>
      </c>
      <c r="F1800" s="13">
        <v>250</v>
      </c>
      <c r="G1800">
        <v>725</v>
      </c>
      <c r="H1800">
        <v>181250</v>
      </c>
      <c r="I1800" s="10">
        <v>72500</v>
      </c>
      <c r="J1800" s="15">
        <f t="shared" si="28"/>
        <v>77448250</v>
      </c>
    </row>
    <row r="1801" spans="1:10">
      <c r="A1801" s="50" t="s">
        <v>1103</v>
      </c>
      <c r="B1801" s="4">
        <v>1185732</v>
      </c>
      <c r="C1801" s="5">
        <v>44238</v>
      </c>
      <c r="D1801" s="4" t="s">
        <v>535</v>
      </c>
      <c r="E1801" s="12" t="s">
        <v>1086</v>
      </c>
      <c r="F1801" s="13">
        <v>250</v>
      </c>
      <c r="G1801">
        <v>375</v>
      </c>
      <c r="H1801">
        <v>93750</v>
      </c>
      <c r="I1801" s="10">
        <v>32812.5</v>
      </c>
      <c r="J1801" s="15">
        <f t="shared" si="28"/>
        <v>77448250</v>
      </c>
    </row>
    <row r="1802" spans="1:10">
      <c r="A1802" s="50" t="s">
        <v>1103</v>
      </c>
      <c r="B1802" s="4">
        <v>1185732</v>
      </c>
      <c r="C1802" s="5">
        <v>44238</v>
      </c>
      <c r="D1802" s="4" t="s">
        <v>535</v>
      </c>
      <c r="E1802" s="12" t="s">
        <v>1087</v>
      </c>
      <c r="F1802" s="13">
        <v>150.00000000000003</v>
      </c>
      <c r="G1802">
        <v>425</v>
      </c>
      <c r="H1802">
        <v>63750.000000000007</v>
      </c>
      <c r="I1802" s="10">
        <v>22312.5</v>
      </c>
      <c r="J1802" s="15">
        <f t="shared" si="28"/>
        <v>77448250</v>
      </c>
    </row>
    <row r="1803" spans="1:10">
      <c r="A1803" s="50" t="s">
        <v>1103</v>
      </c>
      <c r="B1803" s="4">
        <v>1185732</v>
      </c>
      <c r="C1803" s="5">
        <v>44238</v>
      </c>
      <c r="D1803" s="4" t="s">
        <v>283</v>
      </c>
      <c r="E1803" s="12" t="s">
        <v>1086</v>
      </c>
      <c r="F1803" s="13">
        <v>200</v>
      </c>
      <c r="G1803">
        <v>300</v>
      </c>
      <c r="H1803">
        <v>60000</v>
      </c>
      <c r="I1803" s="10">
        <v>24000</v>
      </c>
      <c r="J1803" s="15">
        <f t="shared" si="28"/>
        <v>259452250</v>
      </c>
    </row>
    <row r="1804" spans="1:10">
      <c r="A1804" s="50" t="s">
        <v>1103</v>
      </c>
      <c r="B1804" s="4">
        <v>1185732</v>
      </c>
      <c r="C1804" s="5">
        <v>44238</v>
      </c>
      <c r="D1804" s="4" t="s">
        <v>283</v>
      </c>
      <c r="E1804" s="12" t="s">
        <v>1087</v>
      </c>
      <c r="F1804" s="13">
        <v>350</v>
      </c>
      <c r="G1804">
        <v>375</v>
      </c>
      <c r="H1804">
        <v>131250</v>
      </c>
      <c r="I1804" s="10">
        <v>45937.5</v>
      </c>
      <c r="J1804" s="15">
        <f t="shared" si="28"/>
        <v>259452250</v>
      </c>
    </row>
    <row r="1805" spans="1:10">
      <c r="A1805" s="50" t="s">
        <v>1103</v>
      </c>
      <c r="B1805" s="4">
        <v>1185732</v>
      </c>
      <c r="C1805" s="5">
        <v>44238</v>
      </c>
      <c r="D1805" s="4" t="s">
        <v>283</v>
      </c>
      <c r="E1805" s="12" t="s">
        <v>1088</v>
      </c>
      <c r="F1805" s="13">
        <v>250</v>
      </c>
      <c r="G1805">
        <v>450</v>
      </c>
      <c r="H1805">
        <v>112500</v>
      </c>
      <c r="I1805" s="10">
        <v>56250</v>
      </c>
      <c r="J1805" s="15">
        <f t="shared" si="28"/>
        <v>259452250</v>
      </c>
    </row>
    <row r="1806" spans="1:10">
      <c r="A1806" s="50" t="s">
        <v>1103</v>
      </c>
      <c r="B1806" s="4">
        <v>1185732</v>
      </c>
      <c r="C1806" s="5">
        <v>44265</v>
      </c>
      <c r="D1806" s="4" t="s">
        <v>283</v>
      </c>
      <c r="E1806" s="12" t="s">
        <v>1086</v>
      </c>
      <c r="F1806" s="13">
        <v>300</v>
      </c>
      <c r="G1806">
        <v>670</v>
      </c>
      <c r="H1806">
        <v>201000</v>
      </c>
      <c r="I1806" s="10">
        <v>80400</v>
      </c>
      <c r="J1806" s="15">
        <f t="shared" si="28"/>
        <v>259452250</v>
      </c>
    </row>
    <row r="1807" spans="1:10">
      <c r="A1807" s="50" t="s">
        <v>1103</v>
      </c>
      <c r="B1807" s="4">
        <v>1185732</v>
      </c>
      <c r="C1807" s="5">
        <v>44265</v>
      </c>
      <c r="D1807" s="4" t="s">
        <v>283</v>
      </c>
      <c r="E1807" s="12" t="s">
        <v>1087</v>
      </c>
      <c r="F1807" s="13">
        <v>300</v>
      </c>
      <c r="G1807">
        <v>350</v>
      </c>
      <c r="H1807">
        <v>105000</v>
      </c>
      <c r="I1807" s="10">
        <v>36750</v>
      </c>
      <c r="J1807" s="15">
        <f t="shared" si="28"/>
        <v>259452250</v>
      </c>
    </row>
    <row r="1808" spans="1:10">
      <c r="A1808" s="50" t="s">
        <v>1103</v>
      </c>
      <c r="B1808" s="4">
        <v>1185732</v>
      </c>
      <c r="C1808" s="5">
        <v>44265</v>
      </c>
      <c r="D1808" s="4" t="s">
        <v>283</v>
      </c>
      <c r="E1808" s="12" t="s">
        <v>1087</v>
      </c>
      <c r="F1808" s="13">
        <v>200</v>
      </c>
      <c r="G1808">
        <v>400</v>
      </c>
      <c r="H1808">
        <v>80000</v>
      </c>
      <c r="I1808" s="10">
        <v>28000</v>
      </c>
      <c r="J1808" s="15">
        <f t="shared" si="28"/>
        <v>259452250</v>
      </c>
    </row>
    <row r="1809" spans="1:10">
      <c r="A1809" s="50" t="s">
        <v>1103</v>
      </c>
      <c r="B1809" s="4">
        <v>1185732</v>
      </c>
      <c r="C1809" s="5">
        <v>44265</v>
      </c>
      <c r="D1809" s="4" t="s">
        <v>283</v>
      </c>
      <c r="E1809" s="12" t="s">
        <v>1087</v>
      </c>
      <c r="F1809" s="13">
        <v>250</v>
      </c>
      <c r="G1809">
        <v>250</v>
      </c>
      <c r="H1809">
        <v>62500</v>
      </c>
      <c r="I1809" s="10">
        <v>25000</v>
      </c>
      <c r="J1809" s="15">
        <f t="shared" si="28"/>
        <v>259452250</v>
      </c>
    </row>
    <row r="1810" spans="1:10">
      <c r="A1810" s="50" t="s">
        <v>1103</v>
      </c>
      <c r="B1810" s="4">
        <v>1185732</v>
      </c>
      <c r="C1810" s="5">
        <v>44265</v>
      </c>
      <c r="D1810" s="4" t="s">
        <v>283</v>
      </c>
      <c r="E1810" s="12" t="s">
        <v>1087</v>
      </c>
      <c r="F1810" s="13">
        <v>400.00000000000006</v>
      </c>
      <c r="G1810">
        <v>300</v>
      </c>
      <c r="H1810">
        <v>120000.00000000001</v>
      </c>
      <c r="I1810" s="10">
        <v>42000</v>
      </c>
      <c r="J1810" s="15">
        <f t="shared" si="28"/>
        <v>259452250</v>
      </c>
    </row>
    <row r="1811" spans="1:10">
      <c r="A1811" s="50" t="s">
        <v>1103</v>
      </c>
      <c r="B1811" s="4">
        <v>1185732</v>
      </c>
      <c r="C1811" s="5">
        <v>44265</v>
      </c>
      <c r="D1811" s="4" t="s">
        <v>283</v>
      </c>
      <c r="E1811" s="12" t="s">
        <v>1086</v>
      </c>
      <c r="F1811" s="13">
        <v>300</v>
      </c>
      <c r="G1811">
        <v>400</v>
      </c>
      <c r="H1811">
        <v>120000</v>
      </c>
      <c r="I1811" s="10">
        <v>60000</v>
      </c>
      <c r="J1811" s="15">
        <f t="shared" si="28"/>
        <v>259452250</v>
      </c>
    </row>
    <row r="1812" spans="1:10">
      <c r="A1812" s="50" t="s">
        <v>1103</v>
      </c>
      <c r="B1812" s="4">
        <v>1185732</v>
      </c>
      <c r="C1812" s="5">
        <v>44297</v>
      </c>
      <c r="D1812" s="4" t="s">
        <v>283</v>
      </c>
      <c r="E1812" s="12" t="s">
        <v>1087</v>
      </c>
      <c r="F1812" s="13">
        <v>300</v>
      </c>
      <c r="G1812">
        <v>625</v>
      </c>
      <c r="H1812">
        <v>187500</v>
      </c>
      <c r="I1812" s="10">
        <v>75000</v>
      </c>
      <c r="J1812" s="15">
        <f t="shared" si="28"/>
        <v>259452250</v>
      </c>
    </row>
    <row r="1813" spans="1:10">
      <c r="A1813" s="50" t="s">
        <v>1103</v>
      </c>
      <c r="B1813" s="4">
        <v>1185732</v>
      </c>
      <c r="C1813" s="5">
        <v>44297</v>
      </c>
      <c r="D1813" s="4" t="s">
        <v>283</v>
      </c>
      <c r="E1813" s="12" t="s">
        <v>1087</v>
      </c>
      <c r="F1813" s="13">
        <v>250</v>
      </c>
      <c r="G1813">
        <v>325</v>
      </c>
      <c r="H1813">
        <v>81250</v>
      </c>
      <c r="I1813" s="10">
        <v>28437.5</v>
      </c>
      <c r="J1813" s="15">
        <f t="shared" si="28"/>
        <v>259452250</v>
      </c>
    </row>
    <row r="1814" spans="1:10">
      <c r="A1814" s="50" t="s">
        <v>1103</v>
      </c>
      <c r="B1814" s="4">
        <v>1185732</v>
      </c>
      <c r="C1814" s="5">
        <v>44297</v>
      </c>
      <c r="D1814" s="4" t="s">
        <v>283</v>
      </c>
      <c r="E1814" s="12" t="s">
        <v>1087</v>
      </c>
      <c r="F1814" s="13">
        <v>150</v>
      </c>
      <c r="G1814">
        <v>325</v>
      </c>
      <c r="H1814">
        <v>48750</v>
      </c>
      <c r="I1814" s="10">
        <v>17062.5</v>
      </c>
      <c r="J1814" s="15">
        <f t="shared" si="28"/>
        <v>259452250</v>
      </c>
    </row>
    <row r="1815" spans="1:10">
      <c r="A1815" s="50" t="s">
        <v>1103</v>
      </c>
      <c r="B1815" s="4">
        <v>1185732</v>
      </c>
      <c r="C1815" s="5">
        <v>44297</v>
      </c>
      <c r="D1815" s="4" t="s">
        <v>283</v>
      </c>
      <c r="E1815" s="12" t="s">
        <v>1088</v>
      </c>
      <c r="F1815" s="13">
        <v>200</v>
      </c>
      <c r="G1815">
        <v>250</v>
      </c>
      <c r="H1815">
        <v>50000</v>
      </c>
      <c r="I1815" s="10">
        <v>20000</v>
      </c>
      <c r="J1815" s="15">
        <f t="shared" si="28"/>
        <v>259452250</v>
      </c>
    </row>
    <row r="1816" spans="1:10">
      <c r="A1816" s="50" t="s">
        <v>1103</v>
      </c>
      <c r="B1816" s="4">
        <v>1185732</v>
      </c>
      <c r="C1816" s="5">
        <v>44297</v>
      </c>
      <c r="D1816" s="4" t="s">
        <v>283</v>
      </c>
      <c r="E1816" s="12" t="s">
        <v>1087</v>
      </c>
      <c r="F1816" s="13">
        <v>350</v>
      </c>
      <c r="G1816">
        <v>275</v>
      </c>
      <c r="H1816">
        <v>96250</v>
      </c>
      <c r="I1816" s="10">
        <v>33687.5</v>
      </c>
      <c r="J1816" s="15">
        <f t="shared" si="28"/>
        <v>259452250</v>
      </c>
    </row>
    <row r="1817" spans="1:10">
      <c r="A1817" s="50" t="s">
        <v>1103</v>
      </c>
      <c r="B1817" s="4">
        <v>1185732</v>
      </c>
      <c r="C1817" s="5">
        <v>44297</v>
      </c>
      <c r="D1817" s="4" t="s">
        <v>283</v>
      </c>
      <c r="E1817" s="12" t="s">
        <v>1087</v>
      </c>
      <c r="F1817" s="13">
        <v>250</v>
      </c>
      <c r="G1817">
        <v>400</v>
      </c>
      <c r="H1817">
        <v>100000</v>
      </c>
      <c r="I1817" s="10">
        <v>50000</v>
      </c>
      <c r="J1817" s="15">
        <f t="shared" si="28"/>
        <v>259452250</v>
      </c>
    </row>
    <row r="1818" spans="1:10">
      <c r="A1818" s="50" t="s">
        <v>1103</v>
      </c>
      <c r="B1818" s="4">
        <v>1185732</v>
      </c>
      <c r="C1818" s="5">
        <v>44328</v>
      </c>
      <c r="D1818" s="4" t="s">
        <v>283</v>
      </c>
      <c r="E1818" s="12" t="s">
        <v>1087</v>
      </c>
      <c r="F1818" s="13">
        <v>350</v>
      </c>
      <c r="G1818">
        <v>670</v>
      </c>
      <c r="H1818">
        <v>234500</v>
      </c>
      <c r="I1818" s="10">
        <v>93800</v>
      </c>
      <c r="J1818" s="15">
        <f t="shared" si="28"/>
        <v>259452250</v>
      </c>
    </row>
    <row r="1819" spans="1:10">
      <c r="A1819" s="50" t="s">
        <v>1103</v>
      </c>
      <c r="B1819" s="4">
        <v>1185732</v>
      </c>
      <c r="C1819" s="5">
        <v>44328</v>
      </c>
      <c r="D1819" s="4" t="s">
        <v>283</v>
      </c>
      <c r="E1819" s="12" t="s">
        <v>1087</v>
      </c>
      <c r="F1819" s="13">
        <v>300</v>
      </c>
      <c r="G1819">
        <v>375</v>
      </c>
      <c r="H1819">
        <v>112500</v>
      </c>
      <c r="I1819" s="10">
        <v>39375</v>
      </c>
      <c r="J1819" s="15">
        <f t="shared" si="28"/>
        <v>259452250</v>
      </c>
    </row>
    <row r="1820" spans="1:10">
      <c r="A1820" s="50" t="s">
        <v>1103</v>
      </c>
      <c r="B1820" s="4">
        <v>1185732</v>
      </c>
      <c r="C1820" s="5">
        <v>44328</v>
      </c>
      <c r="D1820" s="4" t="s">
        <v>283</v>
      </c>
      <c r="E1820" s="12" t="s">
        <v>1087</v>
      </c>
      <c r="F1820" s="13">
        <v>250</v>
      </c>
      <c r="G1820">
        <v>350</v>
      </c>
      <c r="H1820">
        <v>87500</v>
      </c>
      <c r="I1820" s="10">
        <v>30625</v>
      </c>
      <c r="J1820" s="15">
        <f t="shared" si="28"/>
        <v>259452250</v>
      </c>
    </row>
    <row r="1821" spans="1:10">
      <c r="A1821" s="50" t="s">
        <v>1103</v>
      </c>
      <c r="B1821" s="4">
        <v>1185732</v>
      </c>
      <c r="C1821" s="5">
        <v>44328</v>
      </c>
      <c r="D1821" s="4" t="s">
        <v>283</v>
      </c>
      <c r="E1821" s="12" t="s">
        <v>1087</v>
      </c>
      <c r="F1821" s="13">
        <v>250</v>
      </c>
      <c r="G1821">
        <v>275</v>
      </c>
      <c r="H1821">
        <v>68750</v>
      </c>
      <c r="I1821" s="10">
        <v>27500</v>
      </c>
      <c r="J1821" s="15">
        <f t="shared" si="28"/>
        <v>259452250</v>
      </c>
    </row>
    <row r="1822" spans="1:10">
      <c r="A1822" s="50" t="s">
        <v>1103</v>
      </c>
      <c r="B1822" s="4">
        <v>1185732</v>
      </c>
      <c r="C1822" s="5">
        <v>44328</v>
      </c>
      <c r="D1822" s="4" t="s">
        <v>283</v>
      </c>
      <c r="E1822" s="12" t="s">
        <v>1087</v>
      </c>
      <c r="F1822" s="13">
        <v>400.00000000000006</v>
      </c>
      <c r="G1822">
        <v>300</v>
      </c>
      <c r="H1822">
        <v>120000.00000000001</v>
      </c>
      <c r="I1822" s="10">
        <v>42000</v>
      </c>
      <c r="J1822" s="15">
        <f t="shared" si="28"/>
        <v>259452250</v>
      </c>
    </row>
    <row r="1823" spans="1:10">
      <c r="A1823" s="50" t="s">
        <v>1103</v>
      </c>
      <c r="B1823" s="4">
        <v>1185732</v>
      </c>
      <c r="C1823" s="5">
        <v>44328</v>
      </c>
      <c r="D1823" s="4" t="s">
        <v>283</v>
      </c>
      <c r="E1823" s="12" t="s">
        <v>1089</v>
      </c>
      <c r="F1823" s="13">
        <v>450</v>
      </c>
      <c r="G1823">
        <v>400</v>
      </c>
      <c r="H1823">
        <v>180000</v>
      </c>
      <c r="I1823" s="10">
        <v>90000</v>
      </c>
      <c r="J1823" s="15">
        <f t="shared" si="28"/>
        <v>259452250</v>
      </c>
    </row>
    <row r="1824" spans="1:10">
      <c r="A1824" s="50" t="s">
        <v>1103</v>
      </c>
      <c r="B1824" s="4">
        <v>1185732</v>
      </c>
      <c r="C1824" s="5">
        <v>44358</v>
      </c>
      <c r="D1824" s="4" t="s">
        <v>283</v>
      </c>
      <c r="E1824" s="12" t="s">
        <v>1087</v>
      </c>
      <c r="F1824" s="13">
        <v>300</v>
      </c>
      <c r="G1824">
        <v>650</v>
      </c>
      <c r="H1824">
        <v>195000</v>
      </c>
      <c r="I1824" s="10">
        <v>78000</v>
      </c>
      <c r="J1824" s="15">
        <f t="shared" si="28"/>
        <v>259452250</v>
      </c>
    </row>
    <row r="1825" spans="1:10">
      <c r="A1825" s="50" t="s">
        <v>1103</v>
      </c>
      <c r="B1825" s="4">
        <v>1185732</v>
      </c>
      <c r="C1825" s="5">
        <v>44358</v>
      </c>
      <c r="D1825" s="4" t="s">
        <v>283</v>
      </c>
      <c r="E1825" s="12" t="s">
        <v>1086</v>
      </c>
      <c r="F1825" s="13">
        <v>250</v>
      </c>
      <c r="G1825">
        <v>400</v>
      </c>
      <c r="H1825">
        <v>100000</v>
      </c>
      <c r="I1825" s="10">
        <v>35000</v>
      </c>
      <c r="J1825" s="15">
        <f t="shared" si="28"/>
        <v>259452250</v>
      </c>
    </row>
    <row r="1826" spans="1:10">
      <c r="A1826" s="50" t="s">
        <v>1103</v>
      </c>
      <c r="B1826" s="4">
        <v>1185732</v>
      </c>
      <c r="C1826" s="5">
        <v>44358</v>
      </c>
      <c r="D1826" s="4" t="s">
        <v>283</v>
      </c>
      <c r="E1826" s="12" t="s">
        <v>1086</v>
      </c>
      <c r="F1826" s="13">
        <v>200</v>
      </c>
      <c r="G1826">
        <v>425</v>
      </c>
      <c r="H1826">
        <v>85000</v>
      </c>
      <c r="I1826" s="10">
        <v>29750</v>
      </c>
      <c r="J1826" s="15">
        <f t="shared" si="28"/>
        <v>259452250</v>
      </c>
    </row>
    <row r="1827" spans="1:10">
      <c r="A1827" s="50" t="s">
        <v>1103</v>
      </c>
      <c r="B1827" s="4">
        <v>1185732</v>
      </c>
      <c r="C1827" s="5">
        <v>44358</v>
      </c>
      <c r="D1827" s="4" t="s">
        <v>283</v>
      </c>
      <c r="E1827" s="12" t="s">
        <v>1090</v>
      </c>
      <c r="F1827" s="13">
        <v>200</v>
      </c>
      <c r="G1827">
        <v>400</v>
      </c>
      <c r="H1827">
        <v>80000</v>
      </c>
      <c r="I1827" s="10">
        <v>32000</v>
      </c>
      <c r="J1827" s="15">
        <f t="shared" si="28"/>
        <v>259452250</v>
      </c>
    </row>
    <row r="1828" spans="1:10">
      <c r="A1828" s="50" t="s">
        <v>1103</v>
      </c>
      <c r="B1828" s="4">
        <v>1185732</v>
      </c>
      <c r="C1828" s="5">
        <v>44358</v>
      </c>
      <c r="D1828" s="4" t="s">
        <v>283</v>
      </c>
      <c r="E1828" s="12" t="s">
        <v>1087</v>
      </c>
      <c r="F1828" s="13">
        <v>350</v>
      </c>
      <c r="G1828">
        <v>400</v>
      </c>
      <c r="H1828">
        <v>140000</v>
      </c>
      <c r="I1828" s="10">
        <v>49000</v>
      </c>
      <c r="J1828" s="15">
        <f t="shared" si="28"/>
        <v>259452250</v>
      </c>
    </row>
    <row r="1829" spans="1:10">
      <c r="A1829" s="50" t="s">
        <v>1103</v>
      </c>
      <c r="B1829" s="4">
        <v>1185732</v>
      </c>
      <c r="C1829" s="5">
        <v>44358</v>
      </c>
      <c r="D1829" s="4" t="s">
        <v>283</v>
      </c>
      <c r="E1829" s="12" t="s">
        <v>1087</v>
      </c>
      <c r="F1829" s="13">
        <v>400</v>
      </c>
      <c r="G1829">
        <v>575</v>
      </c>
      <c r="H1829">
        <v>230000</v>
      </c>
      <c r="I1829" s="10">
        <v>115000</v>
      </c>
      <c r="J1829" s="15">
        <f t="shared" si="28"/>
        <v>259452250</v>
      </c>
    </row>
    <row r="1830" spans="1:10">
      <c r="A1830" s="50" t="s">
        <v>1103</v>
      </c>
      <c r="B1830" s="4">
        <v>1185732</v>
      </c>
      <c r="C1830" s="5">
        <v>44387</v>
      </c>
      <c r="D1830" s="4" t="s">
        <v>283</v>
      </c>
      <c r="E1830" s="12" t="s">
        <v>1086</v>
      </c>
      <c r="F1830" s="13">
        <v>350</v>
      </c>
      <c r="G1830">
        <v>800</v>
      </c>
      <c r="H1830">
        <v>280000</v>
      </c>
      <c r="I1830" s="10">
        <v>112000</v>
      </c>
      <c r="J1830" s="15">
        <f t="shared" si="28"/>
        <v>259452250</v>
      </c>
    </row>
    <row r="1831" spans="1:10">
      <c r="A1831" s="50" t="s">
        <v>1103</v>
      </c>
      <c r="B1831" s="4">
        <v>1185732</v>
      </c>
      <c r="C1831" s="5">
        <v>44387</v>
      </c>
      <c r="D1831" s="4" t="s">
        <v>283</v>
      </c>
      <c r="E1831" s="12" t="s">
        <v>1086</v>
      </c>
      <c r="F1831" s="13">
        <v>300</v>
      </c>
      <c r="G1831">
        <v>550</v>
      </c>
      <c r="H1831">
        <v>165000</v>
      </c>
      <c r="I1831" s="10">
        <v>57750</v>
      </c>
      <c r="J1831" s="15">
        <f t="shared" si="28"/>
        <v>259452250</v>
      </c>
    </row>
    <row r="1832" spans="1:10">
      <c r="A1832" s="50" t="s">
        <v>1103</v>
      </c>
      <c r="B1832" s="4">
        <v>1185732</v>
      </c>
      <c r="C1832" s="5">
        <v>44387</v>
      </c>
      <c r="D1832" s="4" t="s">
        <v>283</v>
      </c>
      <c r="E1832" s="12" t="s">
        <v>1087</v>
      </c>
      <c r="F1832" s="13">
        <v>250.00000000000003</v>
      </c>
      <c r="G1832">
        <v>475</v>
      </c>
      <c r="H1832">
        <v>118750.00000000001</v>
      </c>
      <c r="I1832" s="10">
        <v>41562.5</v>
      </c>
      <c r="J1832" s="15">
        <f t="shared" si="28"/>
        <v>259452250</v>
      </c>
    </row>
    <row r="1833" spans="1:10">
      <c r="A1833" s="50" t="s">
        <v>1103</v>
      </c>
      <c r="B1833" s="4">
        <v>1185732</v>
      </c>
      <c r="C1833" s="5">
        <v>44387</v>
      </c>
      <c r="D1833" s="4" t="s">
        <v>283</v>
      </c>
      <c r="E1833" s="12" t="s">
        <v>1086</v>
      </c>
      <c r="F1833" s="13">
        <v>250</v>
      </c>
      <c r="G1833">
        <v>425</v>
      </c>
      <c r="H1833">
        <v>106250</v>
      </c>
      <c r="I1833" s="10">
        <v>42500</v>
      </c>
      <c r="J1833" s="15">
        <f t="shared" si="28"/>
        <v>259452250</v>
      </c>
    </row>
    <row r="1834" spans="1:10">
      <c r="A1834" s="50" t="s">
        <v>1103</v>
      </c>
      <c r="B1834" s="4">
        <v>1185732</v>
      </c>
      <c r="C1834" s="5">
        <v>44387</v>
      </c>
      <c r="D1834" s="4" t="s">
        <v>283</v>
      </c>
      <c r="E1834" s="12" t="s">
        <v>1086</v>
      </c>
      <c r="F1834" s="13">
        <v>350</v>
      </c>
      <c r="G1834">
        <v>425</v>
      </c>
      <c r="H1834">
        <v>148750</v>
      </c>
      <c r="I1834" s="10">
        <v>52062.5</v>
      </c>
      <c r="J1834" s="15">
        <f t="shared" si="28"/>
        <v>259452250</v>
      </c>
    </row>
    <row r="1835" spans="1:10">
      <c r="A1835" s="50" t="s">
        <v>1103</v>
      </c>
      <c r="B1835" s="4">
        <v>1185732</v>
      </c>
      <c r="C1835" s="5">
        <v>44387</v>
      </c>
      <c r="D1835" s="4" t="s">
        <v>283</v>
      </c>
      <c r="E1835" s="12" t="s">
        <v>1087</v>
      </c>
      <c r="F1835" s="13">
        <v>400</v>
      </c>
      <c r="G1835">
        <v>600</v>
      </c>
      <c r="H1835">
        <v>240000</v>
      </c>
      <c r="I1835" s="10">
        <v>120000</v>
      </c>
      <c r="J1835" s="15">
        <f t="shared" si="28"/>
        <v>259452250</v>
      </c>
    </row>
    <row r="1836" spans="1:10">
      <c r="A1836" s="50" t="s">
        <v>1103</v>
      </c>
      <c r="B1836" s="4">
        <v>1185732</v>
      </c>
      <c r="C1836" s="5">
        <v>44419</v>
      </c>
      <c r="D1836" s="4" t="s">
        <v>283</v>
      </c>
      <c r="E1836" s="12" t="s">
        <v>1087</v>
      </c>
      <c r="F1836" s="13">
        <v>350</v>
      </c>
      <c r="G1836">
        <v>750</v>
      </c>
      <c r="H1836">
        <v>262500</v>
      </c>
      <c r="I1836" s="10">
        <v>105000</v>
      </c>
      <c r="J1836" s="15">
        <f t="shared" si="28"/>
        <v>259452250</v>
      </c>
    </row>
    <row r="1837" spans="1:10">
      <c r="A1837" s="50" t="s">
        <v>1103</v>
      </c>
      <c r="B1837" s="4">
        <v>1185732</v>
      </c>
      <c r="C1837" s="5">
        <v>44419</v>
      </c>
      <c r="D1837" s="4" t="s">
        <v>283</v>
      </c>
      <c r="E1837" s="12" t="s">
        <v>1086</v>
      </c>
      <c r="F1837" s="13">
        <v>350</v>
      </c>
      <c r="G1837">
        <v>525</v>
      </c>
      <c r="H1837">
        <v>183750</v>
      </c>
      <c r="I1837" s="10">
        <v>64312.5</v>
      </c>
      <c r="J1837" s="15">
        <f t="shared" si="28"/>
        <v>259452250</v>
      </c>
    </row>
    <row r="1838" spans="1:10">
      <c r="A1838" s="50" t="s">
        <v>1103</v>
      </c>
      <c r="B1838" s="4">
        <v>1185732</v>
      </c>
      <c r="C1838" s="5">
        <v>44419</v>
      </c>
      <c r="D1838" s="4" t="s">
        <v>283</v>
      </c>
      <c r="E1838" s="12" t="s">
        <v>1087</v>
      </c>
      <c r="F1838" s="13">
        <v>300</v>
      </c>
      <c r="G1838">
        <v>450</v>
      </c>
      <c r="H1838">
        <v>135000</v>
      </c>
      <c r="I1838" s="10">
        <v>47250</v>
      </c>
      <c r="J1838" s="15">
        <f t="shared" si="28"/>
        <v>259452250</v>
      </c>
    </row>
    <row r="1839" spans="1:10">
      <c r="A1839" s="50" t="s">
        <v>1103</v>
      </c>
      <c r="B1839" s="4">
        <v>1185732</v>
      </c>
      <c r="C1839" s="5">
        <v>44419</v>
      </c>
      <c r="D1839" s="4" t="s">
        <v>283</v>
      </c>
      <c r="E1839" s="12" t="s">
        <v>1087</v>
      </c>
      <c r="F1839" s="13">
        <v>200</v>
      </c>
      <c r="G1839">
        <v>375</v>
      </c>
      <c r="H1839">
        <v>75000</v>
      </c>
      <c r="I1839" s="10">
        <v>30000</v>
      </c>
      <c r="J1839" s="15">
        <f t="shared" si="28"/>
        <v>259452250</v>
      </c>
    </row>
    <row r="1840" spans="1:10">
      <c r="A1840" s="50" t="s">
        <v>1103</v>
      </c>
      <c r="B1840" s="4">
        <v>1185732</v>
      </c>
      <c r="C1840" s="5">
        <v>44419</v>
      </c>
      <c r="D1840" s="4" t="s">
        <v>283</v>
      </c>
      <c r="E1840" s="12" t="s">
        <v>1088</v>
      </c>
      <c r="F1840" s="13">
        <v>300</v>
      </c>
      <c r="G1840">
        <v>350</v>
      </c>
      <c r="H1840">
        <v>105000</v>
      </c>
      <c r="I1840" s="10">
        <v>36750</v>
      </c>
      <c r="J1840" s="15">
        <f t="shared" si="28"/>
        <v>259452250</v>
      </c>
    </row>
    <row r="1841" spans="1:10">
      <c r="A1841" s="50" t="s">
        <v>1103</v>
      </c>
      <c r="B1841" s="4">
        <v>1185732</v>
      </c>
      <c r="C1841" s="5">
        <v>44419</v>
      </c>
      <c r="D1841" s="4" t="s">
        <v>283</v>
      </c>
      <c r="E1841" s="12" t="s">
        <v>1087</v>
      </c>
      <c r="F1841" s="13">
        <v>350</v>
      </c>
      <c r="G1841">
        <v>525</v>
      </c>
      <c r="H1841">
        <v>183750</v>
      </c>
      <c r="I1841" s="10">
        <v>91875</v>
      </c>
      <c r="J1841" s="15">
        <f t="shared" si="28"/>
        <v>259452250</v>
      </c>
    </row>
    <row r="1842" spans="1:10">
      <c r="A1842" s="50" t="s">
        <v>1103</v>
      </c>
      <c r="B1842" s="4">
        <v>1185732</v>
      </c>
      <c r="C1842" s="5">
        <v>44451</v>
      </c>
      <c r="D1842" s="4" t="s">
        <v>283</v>
      </c>
      <c r="E1842" s="12" t="s">
        <v>1088</v>
      </c>
      <c r="F1842" s="13">
        <v>300</v>
      </c>
      <c r="G1842">
        <v>650</v>
      </c>
      <c r="H1842">
        <v>195000</v>
      </c>
      <c r="I1842" s="10">
        <v>78000</v>
      </c>
      <c r="J1842" s="15">
        <f t="shared" si="28"/>
        <v>259452250</v>
      </c>
    </row>
    <row r="1843" spans="1:10">
      <c r="A1843" s="50" t="s">
        <v>1103</v>
      </c>
      <c r="B1843" s="4">
        <v>1185732</v>
      </c>
      <c r="C1843" s="5">
        <v>44451</v>
      </c>
      <c r="D1843" s="4" t="s">
        <v>283</v>
      </c>
      <c r="E1843" s="12" t="s">
        <v>1087</v>
      </c>
      <c r="F1843" s="13">
        <v>250</v>
      </c>
      <c r="G1843">
        <v>450</v>
      </c>
      <c r="H1843">
        <v>112500</v>
      </c>
      <c r="I1843" s="10">
        <v>39375</v>
      </c>
      <c r="J1843" s="15">
        <f t="shared" si="28"/>
        <v>259452250</v>
      </c>
    </row>
    <row r="1844" spans="1:10">
      <c r="A1844" s="50" t="s">
        <v>1103</v>
      </c>
      <c r="B1844" s="4">
        <v>1185732</v>
      </c>
      <c r="C1844" s="5">
        <v>44451</v>
      </c>
      <c r="D1844" s="4" t="s">
        <v>283</v>
      </c>
      <c r="E1844" s="12" t="s">
        <v>1087</v>
      </c>
      <c r="F1844" s="13">
        <v>100</v>
      </c>
      <c r="G1844">
        <v>350</v>
      </c>
      <c r="H1844">
        <v>35000</v>
      </c>
      <c r="I1844" s="10">
        <v>12250</v>
      </c>
      <c r="J1844" s="15">
        <f t="shared" si="28"/>
        <v>259452250</v>
      </c>
    </row>
    <row r="1845" spans="1:10">
      <c r="A1845" s="50" t="s">
        <v>1103</v>
      </c>
      <c r="B1845" s="4">
        <v>1185732</v>
      </c>
      <c r="C1845" s="5">
        <v>44451</v>
      </c>
      <c r="D1845" s="4" t="s">
        <v>283</v>
      </c>
      <c r="E1845" s="12" t="s">
        <v>1087</v>
      </c>
      <c r="F1845" s="13">
        <v>100</v>
      </c>
      <c r="G1845">
        <v>325</v>
      </c>
      <c r="H1845">
        <v>32500</v>
      </c>
      <c r="I1845" s="10">
        <v>13000</v>
      </c>
      <c r="J1845" s="15">
        <f t="shared" si="28"/>
        <v>259452250</v>
      </c>
    </row>
    <row r="1846" spans="1:10">
      <c r="A1846" s="50" t="s">
        <v>1103</v>
      </c>
      <c r="B1846" s="4">
        <v>1185732</v>
      </c>
      <c r="C1846" s="5">
        <v>44451</v>
      </c>
      <c r="D1846" s="4" t="s">
        <v>283</v>
      </c>
      <c r="E1846" s="12" t="s">
        <v>1087</v>
      </c>
      <c r="F1846" s="13">
        <v>200.00000000000003</v>
      </c>
      <c r="G1846">
        <v>325</v>
      </c>
      <c r="H1846">
        <v>65000.000000000007</v>
      </c>
      <c r="I1846" s="10">
        <v>22750</v>
      </c>
      <c r="J1846" s="15">
        <f t="shared" si="28"/>
        <v>259452250</v>
      </c>
    </row>
    <row r="1847" spans="1:10">
      <c r="A1847" s="50" t="s">
        <v>1103</v>
      </c>
      <c r="B1847" s="4">
        <v>1185732</v>
      </c>
      <c r="C1847" s="5">
        <v>44451</v>
      </c>
      <c r="D1847" s="4" t="s">
        <v>283</v>
      </c>
      <c r="E1847" s="12" t="s">
        <v>1087</v>
      </c>
      <c r="F1847" s="13">
        <v>250</v>
      </c>
      <c r="G1847">
        <v>400</v>
      </c>
      <c r="H1847">
        <v>100000</v>
      </c>
      <c r="I1847" s="10">
        <v>50000</v>
      </c>
      <c r="J1847" s="15">
        <f t="shared" si="28"/>
        <v>259452250</v>
      </c>
    </row>
    <row r="1848" spans="1:10">
      <c r="A1848" s="50" t="s">
        <v>1103</v>
      </c>
      <c r="B1848" s="4">
        <v>1185732</v>
      </c>
      <c r="C1848" s="5">
        <v>44480</v>
      </c>
      <c r="D1848" s="4" t="s">
        <v>283</v>
      </c>
      <c r="E1848" s="12" t="s">
        <v>1087</v>
      </c>
      <c r="F1848" s="13">
        <v>300</v>
      </c>
      <c r="G1848">
        <v>575</v>
      </c>
      <c r="H1848">
        <v>172500</v>
      </c>
      <c r="I1848" s="10">
        <v>69000</v>
      </c>
      <c r="J1848" s="15">
        <f t="shared" si="28"/>
        <v>259452250</v>
      </c>
    </row>
    <row r="1849" spans="1:10">
      <c r="A1849" s="50" t="s">
        <v>1103</v>
      </c>
      <c r="B1849" s="4">
        <v>1185732</v>
      </c>
      <c r="C1849" s="5">
        <v>44480</v>
      </c>
      <c r="D1849" s="4" t="s">
        <v>283</v>
      </c>
      <c r="E1849" s="12" t="s">
        <v>1087</v>
      </c>
      <c r="F1849" s="13">
        <v>200</v>
      </c>
      <c r="G1849">
        <v>400</v>
      </c>
      <c r="H1849">
        <v>80000</v>
      </c>
      <c r="I1849" s="10">
        <v>28000</v>
      </c>
      <c r="J1849" s="15">
        <f t="shared" si="28"/>
        <v>259452250</v>
      </c>
    </row>
    <row r="1850" spans="1:10">
      <c r="A1850" s="50" t="s">
        <v>1103</v>
      </c>
      <c r="B1850" s="4">
        <v>1185732</v>
      </c>
      <c r="C1850" s="5">
        <v>44480</v>
      </c>
      <c r="D1850" s="4" t="s">
        <v>283</v>
      </c>
      <c r="E1850" s="12" t="s">
        <v>1086</v>
      </c>
      <c r="F1850" s="13">
        <v>200.00000000000003</v>
      </c>
      <c r="G1850">
        <v>300</v>
      </c>
      <c r="H1850">
        <v>60000.000000000007</v>
      </c>
      <c r="I1850" s="10">
        <v>21000</v>
      </c>
      <c r="J1850" s="15">
        <f t="shared" si="28"/>
        <v>259452250</v>
      </c>
    </row>
    <row r="1851" spans="1:10">
      <c r="A1851" s="50" t="s">
        <v>1103</v>
      </c>
      <c r="B1851" s="4">
        <v>1185732</v>
      </c>
      <c r="C1851" s="5">
        <v>44480</v>
      </c>
      <c r="D1851" s="4" t="s">
        <v>283</v>
      </c>
      <c r="E1851" s="12" t="s">
        <v>1086</v>
      </c>
      <c r="F1851" s="13">
        <v>200</v>
      </c>
      <c r="G1851">
        <v>275</v>
      </c>
      <c r="H1851">
        <v>55000</v>
      </c>
      <c r="I1851" s="10">
        <v>22000</v>
      </c>
      <c r="J1851" s="15">
        <f t="shared" si="28"/>
        <v>259452250</v>
      </c>
    </row>
    <row r="1852" spans="1:10">
      <c r="A1852" s="50" t="s">
        <v>1103</v>
      </c>
      <c r="B1852" s="4">
        <v>1185732</v>
      </c>
      <c r="C1852" s="5">
        <v>44480</v>
      </c>
      <c r="D1852" s="4" t="s">
        <v>283</v>
      </c>
      <c r="E1852" s="12" t="s">
        <v>1087</v>
      </c>
      <c r="F1852" s="13">
        <v>300</v>
      </c>
      <c r="G1852">
        <v>275</v>
      </c>
      <c r="H1852">
        <v>82500</v>
      </c>
      <c r="I1852" s="10">
        <v>28875</v>
      </c>
      <c r="J1852" s="15">
        <f t="shared" si="28"/>
        <v>259452250</v>
      </c>
    </row>
    <row r="1853" spans="1:10">
      <c r="A1853" s="50" t="s">
        <v>1103</v>
      </c>
      <c r="B1853" s="4">
        <v>1185732</v>
      </c>
      <c r="C1853" s="5">
        <v>44480</v>
      </c>
      <c r="D1853" s="4" t="s">
        <v>283</v>
      </c>
      <c r="E1853" s="12" t="s">
        <v>1086</v>
      </c>
      <c r="F1853" s="13">
        <v>350</v>
      </c>
      <c r="G1853">
        <v>400</v>
      </c>
      <c r="H1853">
        <v>140000</v>
      </c>
      <c r="I1853" s="10">
        <v>70000</v>
      </c>
      <c r="J1853" s="15">
        <f t="shared" si="28"/>
        <v>259452250</v>
      </c>
    </row>
    <row r="1854" spans="1:10">
      <c r="A1854" s="50" t="s">
        <v>1103</v>
      </c>
      <c r="B1854" s="4">
        <v>1185732</v>
      </c>
      <c r="C1854" s="5">
        <v>44511</v>
      </c>
      <c r="D1854" s="4" t="s">
        <v>283</v>
      </c>
      <c r="E1854" s="12" t="s">
        <v>1087</v>
      </c>
      <c r="F1854" s="13">
        <v>300</v>
      </c>
      <c r="G1854">
        <v>550</v>
      </c>
      <c r="H1854">
        <v>165000</v>
      </c>
      <c r="I1854" s="10">
        <v>66000</v>
      </c>
      <c r="J1854" s="15">
        <f t="shared" si="28"/>
        <v>259452250</v>
      </c>
    </row>
    <row r="1855" spans="1:10">
      <c r="A1855" s="50" t="s">
        <v>1103</v>
      </c>
      <c r="B1855" s="4">
        <v>1185732</v>
      </c>
      <c r="C1855" s="5">
        <v>44511</v>
      </c>
      <c r="D1855" s="4" t="s">
        <v>283</v>
      </c>
      <c r="E1855" s="12" t="s">
        <v>1086</v>
      </c>
      <c r="F1855" s="13">
        <v>200</v>
      </c>
      <c r="G1855">
        <v>400</v>
      </c>
      <c r="H1855">
        <v>80000</v>
      </c>
      <c r="I1855" s="10">
        <v>28000</v>
      </c>
      <c r="J1855" s="15">
        <f t="shared" si="28"/>
        <v>259452250</v>
      </c>
    </row>
    <row r="1856" spans="1:10">
      <c r="A1856" s="50" t="s">
        <v>1103</v>
      </c>
      <c r="B1856" s="4">
        <v>1185732</v>
      </c>
      <c r="C1856" s="5">
        <v>44511</v>
      </c>
      <c r="D1856" s="4" t="s">
        <v>283</v>
      </c>
      <c r="E1856" s="12" t="s">
        <v>1087</v>
      </c>
      <c r="F1856" s="13">
        <v>200</v>
      </c>
      <c r="G1856">
        <v>345</v>
      </c>
      <c r="H1856">
        <v>69000</v>
      </c>
      <c r="I1856" s="10">
        <v>24150</v>
      </c>
      <c r="J1856" s="15">
        <f t="shared" si="28"/>
        <v>259452250</v>
      </c>
    </row>
    <row r="1857" spans="1:10">
      <c r="A1857" s="50" t="s">
        <v>1103</v>
      </c>
      <c r="B1857" s="4">
        <v>1185732</v>
      </c>
      <c r="C1857" s="5">
        <v>44511</v>
      </c>
      <c r="D1857" s="4" t="s">
        <v>283</v>
      </c>
      <c r="E1857" s="12" t="s">
        <v>1087</v>
      </c>
      <c r="F1857" s="13">
        <v>200</v>
      </c>
      <c r="G1857">
        <v>375</v>
      </c>
      <c r="H1857">
        <v>75000</v>
      </c>
      <c r="I1857" s="10">
        <v>30000</v>
      </c>
      <c r="J1857" s="15">
        <f t="shared" si="28"/>
        <v>259452250</v>
      </c>
    </row>
    <row r="1858" spans="1:10">
      <c r="A1858" s="50" t="s">
        <v>1103</v>
      </c>
      <c r="B1858" s="4">
        <v>1185732</v>
      </c>
      <c r="C1858" s="5">
        <v>44511</v>
      </c>
      <c r="D1858" s="4" t="s">
        <v>283</v>
      </c>
      <c r="E1858" s="12" t="s">
        <v>1087</v>
      </c>
      <c r="F1858" s="13">
        <v>400</v>
      </c>
      <c r="G1858">
        <v>350</v>
      </c>
      <c r="H1858">
        <v>140000</v>
      </c>
      <c r="I1858" s="10">
        <v>49000</v>
      </c>
      <c r="J1858" s="15">
        <f t="shared" si="28"/>
        <v>259452250</v>
      </c>
    </row>
    <row r="1859" spans="1:10">
      <c r="A1859" s="50" t="s">
        <v>1103</v>
      </c>
      <c r="B1859" s="4">
        <v>1185732</v>
      </c>
      <c r="C1859" s="5">
        <v>44511</v>
      </c>
      <c r="D1859" s="4" t="s">
        <v>283</v>
      </c>
      <c r="E1859" s="12" t="s">
        <v>1087</v>
      </c>
      <c r="F1859" s="13">
        <v>450</v>
      </c>
      <c r="G1859">
        <v>450</v>
      </c>
      <c r="H1859">
        <v>202500</v>
      </c>
      <c r="I1859" s="10">
        <v>101250</v>
      </c>
      <c r="J1859" s="15">
        <f t="shared" si="28"/>
        <v>259452250</v>
      </c>
    </row>
    <row r="1860" spans="1:10">
      <c r="A1860" s="50" t="s">
        <v>1103</v>
      </c>
      <c r="B1860" s="4">
        <v>1185732</v>
      </c>
      <c r="C1860" s="5">
        <v>44540</v>
      </c>
      <c r="D1860" s="4" t="s">
        <v>283</v>
      </c>
      <c r="E1860" s="12" t="s">
        <v>1087</v>
      </c>
      <c r="F1860" s="13">
        <v>400</v>
      </c>
      <c r="G1860">
        <v>700</v>
      </c>
      <c r="H1860">
        <v>280000</v>
      </c>
      <c r="I1860" s="10">
        <v>112000</v>
      </c>
      <c r="J1860" s="15">
        <f t="shared" ref="J1860:J1923" si="29">SUMIFS(H$3:H$2497,D$3:D$2497,D1860)</f>
        <v>259452250</v>
      </c>
    </row>
    <row r="1861" spans="1:10">
      <c r="A1861" s="50" t="s">
        <v>1103</v>
      </c>
      <c r="B1861" s="4">
        <v>1185732</v>
      </c>
      <c r="C1861" s="5">
        <v>44540</v>
      </c>
      <c r="D1861" s="4" t="s">
        <v>283</v>
      </c>
      <c r="E1861" s="12" t="s">
        <v>1087</v>
      </c>
      <c r="F1861" s="13">
        <v>300</v>
      </c>
      <c r="G1861">
        <v>500</v>
      </c>
      <c r="H1861">
        <v>150000</v>
      </c>
      <c r="I1861" s="10">
        <v>52500</v>
      </c>
      <c r="J1861" s="15">
        <f t="shared" si="29"/>
        <v>259452250</v>
      </c>
    </row>
    <row r="1862" spans="1:10">
      <c r="A1862" s="50" t="s">
        <v>1103</v>
      </c>
      <c r="B1862" s="4">
        <v>1185732</v>
      </c>
      <c r="C1862" s="5">
        <v>44540</v>
      </c>
      <c r="D1862" s="4" t="s">
        <v>283</v>
      </c>
      <c r="E1862" s="12" t="s">
        <v>1087</v>
      </c>
      <c r="F1862" s="13">
        <v>300</v>
      </c>
      <c r="G1862">
        <v>450</v>
      </c>
      <c r="H1862">
        <v>135000</v>
      </c>
      <c r="I1862" s="10">
        <v>47250</v>
      </c>
      <c r="J1862" s="15">
        <f t="shared" si="29"/>
        <v>259452250</v>
      </c>
    </row>
    <row r="1863" spans="1:10">
      <c r="A1863" s="50" t="s">
        <v>1103</v>
      </c>
      <c r="B1863" s="4">
        <v>1185732</v>
      </c>
      <c r="C1863" s="5">
        <v>44540</v>
      </c>
      <c r="D1863" s="4" t="s">
        <v>283</v>
      </c>
      <c r="E1863" s="12" t="s">
        <v>1088</v>
      </c>
      <c r="F1863" s="13">
        <v>300</v>
      </c>
      <c r="G1863">
        <v>400</v>
      </c>
      <c r="H1863">
        <v>120000</v>
      </c>
      <c r="I1863" s="10">
        <v>48000</v>
      </c>
      <c r="J1863" s="15">
        <f t="shared" si="29"/>
        <v>259452250</v>
      </c>
    </row>
    <row r="1864" spans="1:10">
      <c r="A1864" s="50" t="s">
        <v>1103</v>
      </c>
      <c r="B1864" s="4">
        <v>1185732</v>
      </c>
      <c r="C1864" s="5">
        <v>44540</v>
      </c>
      <c r="D1864" s="4" t="s">
        <v>283</v>
      </c>
      <c r="E1864" s="12" t="s">
        <v>1086</v>
      </c>
      <c r="F1864" s="13">
        <v>400</v>
      </c>
      <c r="G1864">
        <v>400</v>
      </c>
      <c r="H1864">
        <v>160000</v>
      </c>
      <c r="I1864" s="10">
        <v>56000</v>
      </c>
      <c r="J1864" s="15">
        <f t="shared" si="29"/>
        <v>259452250</v>
      </c>
    </row>
    <row r="1865" spans="1:10">
      <c r="A1865" s="50" t="s">
        <v>1103</v>
      </c>
      <c r="B1865" s="4">
        <v>1185732</v>
      </c>
      <c r="C1865" s="5">
        <v>44540</v>
      </c>
      <c r="D1865" s="4" t="s">
        <v>283</v>
      </c>
      <c r="E1865" s="12" t="s">
        <v>1087</v>
      </c>
      <c r="F1865" s="13">
        <v>450</v>
      </c>
      <c r="G1865">
        <v>500</v>
      </c>
      <c r="H1865">
        <v>225000</v>
      </c>
      <c r="I1865" s="10">
        <v>112500</v>
      </c>
      <c r="J1865" s="15">
        <f t="shared" si="29"/>
        <v>259452250</v>
      </c>
    </row>
    <row r="1866" spans="1:10">
      <c r="A1866" s="50" t="s">
        <v>1103</v>
      </c>
      <c r="B1866" s="4">
        <v>1128299</v>
      </c>
      <c r="C1866" s="5">
        <v>44220</v>
      </c>
      <c r="D1866" s="4" t="s">
        <v>283</v>
      </c>
      <c r="E1866" s="12" t="s">
        <v>1087</v>
      </c>
      <c r="F1866" s="13">
        <v>300</v>
      </c>
      <c r="G1866">
        <v>350</v>
      </c>
      <c r="H1866">
        <v>105000</v>
      </c>
      <c r="I1866" s="10">
        <v>36750</v>
      </c>
      <c r="J1866" s="15">
        <f t="shared" si="29"/>
        <v>259452250</v>
      </c>
    </row>
    <row r="1867" spans="1:10">
      <c r="A1867" s="50" t="s">
        <v>1103</v>
      </c>
      <c r="B1867" s="4">
        <v>1128299</v>
      </c>
      <c r="C1867" s="5">
        <v>44220</v>
      </c>
      <c r="D1867" s="4" t="s">
        <v>283</v>
      </c>
      <c r="E1867" s="12" t="s">
        <v>1086</v>
      </c>
      <c r="F1867" s="13">
        <v>400</v>
      </c>
      <c r="G1867">
        <v>350</v>
      </c>
      <c r="H1867">
        <v>140000</v>
      </c>
      <c r="I1867" s="10">
        <v>49000</v>
      </c>
      <c r="J1867" s="15">
        <f t="shared" si="29"/>
        <v>259452250</v>
      </c>
    </row>
    <row r="1868" spans="1:10">
      <c r="A1868" s="50" t="s">
        <v>1103</v>
      </c>
      <c r="B1868" s="4">
        <v>1128299</v>
      </c>
      <c r="C1868" s="5">
        <v>44220</v>
      </c>
      <c r="D1868" s="4" t="s">
        <v>283</v>
      </c>
      <c r="E1868" s="12" t="s">
        <v>1086</v>
      </c>
      <c r="F1868" s="13">
        <v>400</v>
      </c>
      <c r="G1868">
        <v>350</v>
      </c>
      <c r="H1868">
        <v>140000</v>
      </c>
      <c r="I1868" s="10">
        <v>49000</v>
      </c>
      <c r="J1868" s="15">
        <f t="shared" si="29"/>
        <v>259452250</v>
      </c>
    </row>
    <row r="1869" spans="1:10">
      <c r="A1869" s="50" t="s">
        <v>1103</v>
      </c>
      <c r="B1869" s="4">
        <v>1128299</v>
      </c>
      <c r="C1869" s="5">
        <v>44220</v>
      </c>
      <c r="D1869" s="4" t="s">
        <v>283</v>
      </c>
      <c r="E1869" s="12" t="s">
        <v>1087</v>
      </c>
      <c r="F1869" s="13">
        <v>400</v>
      </c>
      <c r="G1869">
        <v>200</v>
      </c>
      <c r="H1869">
        <v>80000</v>
      </c>
      <c r="I1869" s="10">
        <v>28000</v>
      </c>
      <c r="J1869" s="15">
        <f t="shared" si="29"/>
        <v>259452250</v>
      </c>
    </row>
    <row r="1870" spans="1:10">
      <c r="A1870" s="50" t="s">
        <v>1103</v>
      </c>
      <c r="B1870" s="4">
        <v>1128299</v>
      </c>
      <c r="C1870" s="5">
        <v>44220</v>
      </c>
      <c r="D1870" s="4" t="s">
        <v>283</v>
      </c>
      <c r="E1870" s="12" t="s">
        <v>1086</v>
      </c>
      <c r="F1870" s="13">
        <v>450</v>
      </c>
      <c r="G1870">
        <v>150</v>
      </c>
      <c r="H1870">
        <v>67500</v>
      </c>
      <c r="I1870" s="10">
        <v>27000</v>
      </c>
      <c r="J1870" s="15">
        <f t="shared" si="29"/>
        <v>259452250</v>
      </c>
    </row>
    <row r="1871" spans="1:10">
      <c r="A1871" s="50" t="s">
        <v>1103</v>
      </c>
      <c r="B1871" s="4">
        <v>1128299</v>
      </c>
      <c r="C1871" s="5">
        <v>44220</v>
      </c>
      <c r="D1871" s="4" t="s">
        <v>283</v>
      </c>
      <c r="E1871" s="12" t="s">
        <v>1088</v>
      </c>
      <c r="F1871" s="13">
        <v>400</v>
      </c>
      <c r="G1871">
        <v>400</v>
      </c>
      <c r="H1871">
        <v>160000</v>
      </c>
      <c r="I1871" s="10">
        <v>48000</v>
      </c>
      <c r="J1871" s="15">
        <f t="shared" si="29"/>
        <v>259452250</v>
      </c>
    </row>
    <row r="1872" spans="1:10">
      <c r="A1872" s="50" t="s">
        <v>1103</v>
      </c>
      <c r="B1872" s="4">
        <v>1128299</v>
      </c>
      <c r="C1872" s="5">
        <v>44251</v>
      </c>
      <c r="D1872" s="4" t="s">
        <v>283</v>
      </c>
      <c r="E1872" s="12" t="s">
        <v>1087</v>
      </c>
      <c r="F1872" s="13">
        <v>300</v>
      </c>
      <c r="G1872">
        <v>450</v>
      </c>
      <c r="H1872">
        <v>135000</v>
      </c>
      <c r="I1872" s="10">
        <v>47250</v>
      </c>
      <c r="J1872" s="15">
        <f t="shared" si="29"/>
        <v>259452250</v>
      </c>
    </row>
    <row r="1873" spans="1:10">
      <c r="A1873" s="50" t="s">
        <v>1103</v>
      </c>
      <c r="B1873" s="4">
        <v>1128299</v>
      </c>
      <c r="C1873" s="5">
        <v>44251</v>
      </c>
      <c r="D1873" s="4" t="s">
        <v>283</v>
      </c>
      <c r="E1873" s="12" t="s">
        <v>1086</v>
      </c>
      <c r="F1873" s="13">
        <v>400</v>
      </c>
      <c r="G1873">
        <v>350</v>
      </c>
      <c r="H1873">
        <v>140000</v>
      </c>
      <c r="I1873" s="10">
        <v>49000</v>
      </c>
      <c r="J1873" s="15">
        <f t="shared" si="29"/>
        <v>259452250</v>
      </c>
    </row>
    <row r="1874" spans="1:10">
      <c r="A1874" s="50" t="s">
        <v>1103</v>
      </c>
      <c r="B1874" s="4">
        <v>1128299</v>
      </c>
      <c r="C1874" s="5">
        <v>44251</v>
      </c>
      <c r="D1874" s="4" t="s">
        <v>283</v>
      </c>
      <c r="E1874" s="12" t="s">
        <v>1088</v>
      </c>
      <c r="F1874" s="13">
        <v>400</v>
      </c>
      <c r="G1874">
        <v>350</v>
      </c>
      <c r="H1874">
        <v>140000</v>
      </c>
      <c r="I1874" s="10">
        <v>49000</v>
      </c>
      <c r="J1874" s="15">
        <f t="shared" si="29"/>
        <v>259452250</v>
      </c>
    </row>
    <row r="1875" spans="1:10">
      <c r="A1875" s="50" t="s">
        <v>1103</v>
      </c>
      <c r="B1875" s="4">
        <v>1128299</v>
      </c>
      <c r="C1875" s="5">
        <v>44251</v>
      </c>
      <c r="D1875" s="4" t="s">
        <v>283</v>
      </c>
      <c r="E1875" s="12" t="s">
        <v>1087</v>
      </c>
      <c r="F1875" s="13">
        <v>400</v>
      </c>
      <c r="G1875">
        <v>200</v>
      </c>
      <c r="H1875">
        <v>80000</v>
      </c>
      <c r="I1875" s="10">
        <v>28000</v>
      </c>
      <c r="J1875" s="15">
        <f t="shared" si="29"/>
        <v>259452250</v>
      </c>
    </row>
    <row r="1876" spans="1:10">
      <c r="A1876" s="50" t="s">
        <v>1103</v>
      </c>
      <c r="B1876" s="4">
        <v>1128299</v>
      </c>
      <c r="C1876" s="5">
        <v>44251</v>
      </c>
      <c r="D1876" s="4" t="s">
        <v>283</v>
      </c>
      <c r="E1876" s="12" t="s">
        <v>1086</v>
      </c>
      <c r="F1876" s="13">
        <v>450</v>
      </c>
      <c r="G1876">
        <v>125</v>
      </c>
      <c r="H1876">
        <v>56250</v>
      </c>
      <c r="I1876" s="10">
        <v>22500</v>
      </c>
      <c r="J1876" s="15">
        <f t="shared" si="29"/>
        <v>259452250</v>
      </c>
    </row>
    <row r="1877" spans="1:10">
      <c r="A1877" s="50" t="s">
        <v>1103</v>
      </c>
      <c r="B1877" s="4">
        <v>1128299</v>
      </c>
      <c r="C1877" s="5">
        <v>44251</v>
      </c>
      <c r="D1877" s="4" t="s">
        <v>283</v>
      </c>
      <c r="E1877" s="12" t="s">
        <v>1086</v>
      </c>
      <c r="F1877" s="13">
        <v>400</v>
      </c>
      <c r="G1877">
        <v>325</v>
      </c>
      <c r="H1877">
        <v>130000</v>
      </c>
      <c r="I1877" s="10">
        <v>39000</v>
      </c>
      <c r="J1877" s="15">
        <f t="shared" si="29"/>
        <v>259452250</v>
      </c>
    </row>
    <row r="1878" spans="1:10">
      <c r="A1878" s="50" t="s">
        <v>1103</v>
      </c>
      <c r="B1878" s="4">
        <v>1128299</v>
      </c>
      <c r="C1878" s="5">
        <v>44278</v>
      </c>
      <c r="D1878" s="4" t="s">
        <v>283</v>
      </c>
      <c r="E1878" s="12" t="s">
        <v>1086</v>
      </c>
      <c r="F1878" s="13">
        <v>400</v>
      </c>
      <c r="G1878">
        <v>475</v>
      </c>
      <c r="H1878">
        <v>190000</v>
      </c>
      <c r="I1878" s="10">
        <v>66500</v>
      </c>
      <c r="J1878" s="15">
        <f t="shared" si="29"/>
        <v>259452250</v>
      </c>
    </row>
    <row r="1879" spans="1:10">
      <c r="A1879" s="50" t="s">
        <v>1103</v>
      </c>
      <c r="B1879" s="4">
        <v>1128299</v>
      </c>
      <c r="C1879" s="5">
        <v>44278</v>
      </c>
      <c r="D1879" s="4" t="s">
        <v>283</v>
      </c>
      <c r="E1879" s="12" t="s">
        <v>1087</v>
      </c>
      <c r="F1879" s="13">
        <v>500</v>
      </c>
      <c r="G1879">
        <v>325</v>
      </c>
      <c r="H1879">
        <v>162500</v>
      </c>
      <c r="I1879" s="10">
        <v>56875</v>
      </c>
      <c r="J1879" s="15">
        <f t="shared" si="29"/>
        <v>259452250</v>
      </c>
    </row>
    <row r="1880" spans="1:10">
      <c r="A1880" s="50" t="s">
        <v>1103</v>
      </c>
      <c r="B1880" s="4">
        <v>1128299</v>
      </c>
      <c r="C1880" s="5">
        <v>44278</v>
      </c>
      <c r="D1880" s="4" t="s">
        <v>283</v>
      </c>
      <c r="E1880" s="12" t="s">
        <v>1087</v>
      </c>
      <c r="F1880" s="13">
        <v>550</v>
      </c>
      <c r="G1880">
        <v>350</v>
      </c>
      <c r="H1880">
        <v>192500</v>
      </c>
      <c r="I1880" s="10">
        <v>67375</v>
      </c>
      <c r="J1880" s="15">
        <f t="shared" si="29"/>
        <v>259452250</v>
      </c>
    </row>
    <row r="1881" spans="1:10">
      <c r="A1881" s="50" t="s">
        <v>1103</v>
      </c>
      <c r="B1881" s="4">
        <v>1128299</v>
      </c>
      <c r="C1881" s="5">
        <v>44278</v>
      </c>
      <c r="D1881" s="4" t="s">
        <v>283</v>
      </c>
      <c r="E1881" s="12" t="s">
        <v>1087</v>
      </c>
      <c r="F1881" s="13">
        <v>500.00000000000006</v>
      </c>
      <c r="G1881">
        <v>250</v>
      </c>
      <c r="H1881">
        <v>125000.00000000001</v>
      </c>
      <c r="I1881" s="10">
        <v>43750</v>
      </c>
      <c r="J1881" s="15">
        <f t="shared" si="29"/>
        <v>259452250</v>
      </c>
    </row>
    <row r="1882" spans="1:10">
      <c r="A1882" s="50" t="s">
        <v>1103</v>
      </c>
      <c r="B1882" s="4">
        <v>1128299</v>
      </c>
      <c r="C1882" s="5">
        <v>44278</v>
      </c>
      <c r="D1882" s="4" t="s">
        <v>283</v>
      </c>
      <c r="E1882" s="12" t="s">
        <v>1087</v>
      </c>
      <c r="F1882" s="13">
        <v>550</v>
      </c>
      <c r="G1882">
        <v>100</v>
      </c>
      <c r="H1882">
        <v>55000</v>
      </c>
      <c r="I1882" s="10">
        <v>22000</v>
      </c>
      <c r="J1882" s="15">
        <f t="shared" si="29"/>
        <v>259452250</v>
      </c>
    </row>
    <row r="1883" spans="1:10">
      <c r="A1883" s="50" t="s">
        <v>1103</v>
      </c>
      <c r="B1883" s="4">
        <v>1128299</v>
      </c>
      <c r="C1883" s="5">
        <v>44278</v>
      </c>
      <c r="D1883" s="4" t="s">
        <v>283</v>
      </c>
      <c r="E1883" s="12" t="s">
        <v>1087</v>
      </c>
      <c r="F1883" s="13">
        <v>500</v>
      </c>
      <c r="G1883">
        <v>300</v>
      </c>
      <c r="H1883">
        <v>150000</v>
      </c>
      <c r="I1883" s="10">
        <v>45000</v>
      </c>
      <c r="J1883" s="15">
        <f t="shared" si="29"/>
        <v>259452250</v>
      </c>
    </row>
    <row r="1884" spans="1:10">
      <c r="A1884" s="50" t="s">
        <v>1103</v>
      </c>
      <c r="B1884" s="4">
        <v>1128299</v>
      </c>
      <c r="C1884" s="5">
        <v>44310</v>
      </c>
      <c r="D1884" s="4" t="s">
        <v>283</v>
      </c>
      <c r="E1884" s="12" t="s">
        <v>1087</v>
      </c>
      <c r="F1884" s="13">
        <v>550.00000000000011</v>
      </c>
      <c r="G1884">
        <v>475</v>
      </c>
      <c r="H1884">
        <v>261250.00000000003</v>
      </c>
      <c r="I1884" s="10">
        <v>91437.5</v>
      </c>
      <c r="J1884" s="15">
        <f t="shared" si="29"/>
        <v>259452250</v>
      </c>
    </row>
    <row r="1885" spans="1:10">
      <c r="A1885" s="50" t="s">
        <v>1103</v>
      </c>
      <c r="B1885" s="4">
        <v>1128299</v>
      </c>
      <c r="C1885" s="5">
        <v>44310</v>
      </c>
      <c r="D1885" s="4" t="s">
        <v>283</v>
      </c>
      <c r="E1885" s="12" t="s">
        <v>1087</v>
      </c>
      <c r="F1885" s="13">
        <v>600</v>
      </c>
      <c r="G1885">
        <v>275</v>
      </c>
      <c r="H1885">
        <v>165000</v>
      </c>
      <c r="I1885" s="10">
        <v>57750</v>
      </c>
      <c r="J1885" s="15">
        <f t="shared" si="29"/>
        <v>259452250</v>
      </c>
    </row>
    <row r="1886" spans="1:10">
      <c r="A1886" s="50" t="s">
        <v>1103</v>
      </c>
      <c r="B1886" s="4">
        <v>1128299</v>
      </c>
      <c r="C1886" s="5">
        <v>44310</v>
      </c>
      <c r="D1886" s="4" t="s">
        <v>283</v>
      </c>
      <c r="E1886" s="12" t="s">
        <v>1086</v>
      </c>
      <c r="F1886" s="13">
        <v>600</v>
      </c>
      <c r="G1886">
        <v>325</v>
      </c>
      <c r="H1886">
        <v>195000</v>
      </c>
      <c r="I1886" s="10">
        <v>68250</v>
      </c>
      <c r="J1886" s="15">
        <f t="shared" si="29"/>
        <v>259452250</v>
      </c>
    </row>
    <row r="1887" spans="1:10">
      <c r="A1887" s="50" t="s">
        <v>1103</v>
      </c>
      <c r="B1887" s="4">
        <v>1128299</v>
      </c>
      <c r="C1887" s="5">
        <v>44310</v>
      </c>
      <c r="D1887" s="4" t="s">
        <v>283</v>
      </c>
      <c r="E1887" s="12" t="s">
        <v>1087</v>
      </c>
      <c r="F1887" s="13">
        <v>450</v>
      </c>
      <c r="G1887">
        <v>225</v>
      </c>
      <c r="H1887">
        <v>101250</v>
      </c>
      <c r="I1887" s="10">
        <v>35437.5</v>
      </c>
      <c r="J1887" s="15">
        <f t="shared" si="29"/>
        <v>259452250</v>
      </c>
    </row>
    <row r="1888" spans="1:10">
      <c r="A1888" s="50" t="s">
        <v>1103</v>
      </c>
      <c r="B1888" s="4">
        <v>1128299</v>
      </c>
      <c r="C1888" s="5">
        <v>44310</v>
      </c>
      <c r="D1888" s="4" t="s">
        <v>283</v>
      </c>
      <c r="E1888" s="12" t="s">
        <v>1087</v>
      </c>
      <c r="F1888" s="13">
        <v>500</v>
      </c>
      <c r="G1888">
        <v>125</v>
      </c>
      <c r="H1888">
        <v>62500</v>
      </c>
      <c r="I1888" s="10">
        <v>25000</v>
      </c>
      <c r="J1888" s="15">
        <f t="shared" si="29"/>
        <v>259452250</v>
      </c>
    </row>
    <row r="1889" spans="1:10">
      <c r="A1889" s="50" t="s">
        <v>1103</v>
      </c>
      <c r="B1889" s="4">
        <v>1128299</v>
      </c>
      <c r="C1889" s="5">
        <v>44310</v>
      </c>
      <c r="D1889" s="4" t="s">
        <v>283</v>
      </c>
      <c r="E1889" s="12" t="s">
        <v>1086</v>
      </c>
      <c r="F1889" s="13">
        <v>650</v>
      </c>
      <c r="G1889">
        <v>300</v>
      </c>
      <c r="H1889">
        <v>195000</v>
      </c>
      <c r="I1889" s="10">
        <v>58500</v>
      </c>
      <c r="J1889" s="15">
        <f t="shared" si="29"/>
        <v>259452250</v>
      </c>
    </row>
    <row r="1890" spans="1:10">
      <c r="A1890" s="50" t="s">
        <v>1103</v>
      </c>
      <c r="B1890" s="4">
        <v>1128299</v>
      </c>
      <c r="C1890" s="5">
        <v>44341</v>
      </c>
      <c r="D1890" s="4" t="s">
        <v>283</v>
      </c>
      <c r="E1890" s="12" t="s">
        <v>1086</v>
      </c>
      <c r="F1890" s="13">
        <v>500.00000000000006</v>
      </c>
      <c r="G1890">
        <v>500</v>
      </c>
      <c r="H1890">
        <v>250000.00000000003</v>
      </c>
      <c r="I1890" s="10">
        <v>87500</v>
      </c>
      <c r="J1890" s="15">
        <f t="shared" si="29"/>
        <v>259452250</v>
      </c>
    </row>
    <row r="1891" spans="1:10">
      <c r="A1891" s="50" t="s">
        <v>1103</v>
      </c>
      <c r="B1891" s="4">
        <v>1128299</v>
      </c>
      <c r="C1891" s="5">
        <v>44341</v>
      </c>
      <c r="D1891" s="4" t="s">
        <v>283</v>
      </c>
      <c r="E1891" s="12" t="s">
        <v>1087</v>
      </c>
      <c r="F1891" s="13">
        <v>550</v>
      </c>
      <c r="G1891">
        <v>350</v>
      </c>
      <c r="H1891">
        <v>192500</v>
      </c>
      <c r="I1891" s="10">
        <v>67375</v>
      </c>
      <c r="J1891" s="15">
        <f t="shared" si="29"/>
        <v>259452250</v>
      </c>
    </row>
    <row r="1892" spans="1:10">
      <c r="A1892" s="50" t="s">
        <v>1103</v>
      </c>
      <c r="B1892" s="4">
        <v>1128299</v>
      </c>
      <c r="C1892" s="5">
        <v>44341</v>
      </c>
      <c r="D1892" s="4" t="s">
        <v>283</v>
      </c>
      <c r="E1892" s="12" t="s">
        <v>1086</v>
      </c>
      <c r="F1892" s="13">
        <v>550</v>
      </c>
      <c r="G1892">
        <v>350</v>
      </c>
      <c r="H1892">
        <v>192500</v>
      </c>
      <c r="I1892" s="10">
        <v>67375</v>
      </c>
      <c r="J1892" s="15">
        <f t="shared" si="29"/>
        <v>259452250</v>
      </c>
    </row>
    <row r="1893" spans="1:10">
      <c r="A1893" s="50" t="s">
        <v>1103</v>
      </c>
      <c r="B1893" s="4">
        <v>1128299</v>
      </c>
      <c r="C1893" s="5">
        <v>44341</v>
      </c>
      <c r="D1893" s="4" t="s">
        <v>283</v>
      </c>
      <c r="E1893" s="12" t="s">
        <v>1088</v>
      </c>
      <c r="F1893" s="13">
        <v>500</v>
      </c>
      <c r="G1893">
        <v>275</v>
      </c>
      <c r="H1893">
        <v>137500</v>
      </c>
      <c r="I1893" s="10">
        <v>48125</v>
      </c>
      <c r="J1893" s="15">
        <f t="shared" si="29"/>
        <v>259452250</v>
      </c>
    </row>
    <row r="1894" spans="1:10">
      <c r="A1894" s="50" t="s">
        <v>1103</v>
      </c>
      <c r="B1894" s="4">
        <v>1128299</v>
      </c>
      <c r="C1894" s="5">
        <v>44341</v>
      </c>
      <c r="D1894" s="4" t="s">
        <v>283</v>
      </c>
      <c r="E1894" s="12" t="s">
        <v>1087</v>
      </c>
      <c r="F1894" s="13">
        <v>450</v>
      </c>
      <c r="G1894">
        <v>175</v>
      </c>
      <c r="H1894">
        <v>78750</v>
      </c>
      <c r="I1894" s="10">
        <v>31500</v>
      </c>
      <c r="J1894" s="15">
        <f t="shared" si="29"/>
        <v>259452250</v>
      </c>
    </row>
    <row r="1895" spans="1:10">
      <c r="A1895" s="50" t="s">
        <v>1103</v>
      </c>
      <c r="B1895" s="4">
        <v>1128299</v>
      </c>
      <c r="C1895" s="5">
        <v>44341</v>
      </c>
      <c r="D1895" s="4" t="s">
        <v>283</v>
      </c>
      <c r="E1895" s="12" t="s">
        <v>1086</v>
      </c>
      <c r="F1895" s="13">
        <v>600</v>
      </c>
      <c r="G1895">
        <v>525</v>
      </c>
      <c r="H1895">
        <v>315000</v>
      </c>
      <c r="I1895" s="10">
        <v>94500</v>
      </c>
      <c r="J1895" s="15">
        <f t="shared" si="29"/>
        <v>259452250</v>
      </c>
    </row>
    <row r="1896" spans="1:10">
      <c r="A1896" s="50" t="s">
        <v>1103</v>
      </c>
      <c r="B1896" s="4">
        <v>1128299</v>
      </c>
      <c r="C1896" s="5">
        <v>44371</v>
      </c>
      <c r="D1896" s="4" t="s">
        <v>283</v>
      </c>
      <c r="E1896" s="12" t="s">
        <v>1087</v>
      </c>
      <c r="F1896" s="13">
        <v>550</v>
      </c>
      <c r="G1896">
        <v>775</v>
      </c>
      <c r="H1896">
        <v>426250</v>
      </c>
      <c r="I1896" s="10">
        <v>149187.5</v>
      </c>
      <c r="J1896" s="15">
        <f t="shared" si="29"/>
        <v>259452250</v>
      </c>
    </row>
    <row r="1897" spans="1:10">
      <c r="A1897" s="50" t="s">
        <v>1103</v>
      </c>
      <c r="B1897" s="4">
        <v>1128299</v>
      </c>
      <c r="C1897" s="5">
        <v>44371</v>
      </c>
      <c r="D1897" s="4" t="s">
        <v>283</v>
      </c>
      <c r="E1897" s="12" t="s">
        <v>1086</v>
      </c>
      <c r="F1897" s="13">
        <v>650</v>
      </c>
      <c r="G1897">
        <v>650</v>
      </c>
      <c r="H1897">
        <v>422500</v>
      </c>
      <c r="I1897" s="10">
        <v>147875</v>
      </c>
      <c r="J1897" s="15">
        <f t="shared" si="29"/>
        <v>259452250</v>
      </c>
    </row>
    <row r="1898" spans="1:10">
      <c r="A1898" s="50" t="s">
        <v>1103</v>
      </c>
      <c r="B1898" s="4">
        <v>1128299</v>
      </c>
      <c r="C1898" s="5">
        <v>44371</v>
      </c>
      <c r="D1898" s="4" t="s">
        <v>283</v>
      </c>
      <c r="E1898" s="12" t="s">
        <v>1087</v>
      </c>
      <c r="F1898" s="13">
        <v>800.00000000000011</v>
      </c>
      <c r="G1898">
        <v>650</v>
      </c>
      <c r="H1898">
        <v>520000.00000000006</v>
      </c>
      <c r="I1898" s="10">
        <v>182000</v>
      </c>
      <c r="J1898" s="15">
        <f t="shared" si="29"/>
        <v>259452250</v>
      </c>
    </row>
    <row r="1899" spans="1:10">
      <c r="A1899" s="50" t="s">
        <v>1103</v>
      </c>
      <c r="B1899" s="4">
        <v>1128299</v>
      </c>
      <c r="C1899" s="5">
        <v>44371</v>
      </c>
      <c r="D1899" s="4" t="s">
        <v>283</v>
      </c>
      <c r="E1899" s="12" t="s">
        <v>1087</v>
      </c>
      <c r="F1899" s="13">
        <v>800</v>
      </c>
      <c r="G1899">
        <v>525</v>
      </c>
      <c r="H1899">
        <v>420000</v>
      </c>
      <c r="I1899" s="10">
        <v>147000</v>
      </c>
      <c r="J1899" s="15">
        <f t="shared" si="29"/>
        <v>259452250</v>
      </c>
    </row>
    <row r="1900" spans="1:10">
      <c r="A1900" s="50" t="s">
        <v>1103</v>
      </c>
      <c r="B1900" s="4">
        <v>1128299</v>
      </c>
      <c r="C1900" s="5">
        <v>44371</v>
      </c>
      <c r="D1900" s="4" t="s">
        <v>283</v>
      </c>
      <c r="E1900" s="12" t="s">
        <v>1086</v>
      </c>
      <c r="F1900" s="13">
        <v>900</v>
      </c>
      <c r="G1900">
        <v>400</v>
      </c>
      <c r="H1900">
        <v>360000</v>
      </c>
      <c r="I1900" s="10">
        <v>144000</v>
      </c>
      <c r="J1900" s="15">
        <f t="shared" si="29"/>
        <v>259452250</v>
      </c>
    </row>
    <row r="1901" spans="1:10">
      <c r="A1901" s="50" t="s">
        <v>1103</v>
      </c>
      <c r="B1901" s="4">
        <v>1128299</v>
      </c>
      <c r="C1901" s="5">
        <v>44371</v>
      </c>
      <c r="D1901" s="4" t="s">
        <v>283</v>
      </c>
      <c r="E1901" s="12" t="s">
        <v>1086</v>
      </c>
      <c r="F1901" s="13">
        <v>1050</v>
      </c>
      <c r="G1901">
        <v>700</v>
      </c>
      <c r="H1901">
        <v>735000</v>
      </c>
      <c r="I1901" s="10">
        <v>220500</v>
      </c>
      <c r="J1901" s="15">
        <f t="shared" si="29"/>
        <v>259452250</v>
      </c>
    </row>
    <row r="1902" spans="1:10">
      <c r="A1902" s="50" t="s">
        <v>1103</v>
      </c>
      <c r="B1902" s="4">
        <v>1128299</v>
      </c>
      <c r="C1902" s="5">
        <v>44400</v>
      </c>
      <c r="D1902" s="4" t="s">
        <v>283</v>
      </c>
      <c r="E1902" s="12" t="s">
        <v>1087</v>
      </c>
      <c r="F1902" s="13">
        <v>850</v>
      </c>
      <c r="G1902">
        <v>850</v>
      </c>
      <c r="H1902">
        <v>722500</v>
      </c>
      <c r="I1902" s="10">
        <v>252875</v>
      </c>
      <c r="J1902" s="15">
        <f t="shared" si="29"/>
        <v>259452250</v>
      </c>
    </row>
    <row r="1903" spans="1:10">
      <c r="A1903" s="50" t="s">
        <v>1103</v>
      </c>
      <c r="B1903" s="4">
        <v>1128299</v>
      </c>
      <c r="C1903" s="5">
        <v>44400</v>
      </c>
      <c r="D1903" s="4" t="s">
        <v>283</v>
      </c>
      <c r="E1903" s="12" t="s">
        <v>1087</v>
      </c>
      <c r="F1903" s="13">
        <v>900</v>
      </c>
      <c r="G1903">
        <v>700</v>
      </c>
      <c r="H1903">
        <v>630000</v>
      </c>
      <c r="I1903" s="10">
        <v>220500</v>
      </c>
      <c r="J1903" s="15">
        <f t="shared" si="29"/>
        <v>259452250</v>
      </c>
    </row>
    <row r="1904" spans="1:10">
      <c r="A1904" s="50" t="s">
        <v>1103</v>
      </c>
      <c r="B1904" s="4">
        <v>1128299</v>
      </c>
      <c r="C1904" s="5">
        <v>44400</v>
      </c>
      <c r="D1904" s="4" t="s">
        <v>283</v>
      </c>
      <c r="E1904" s="12" t="s">
        <v>1087</v>
      </c>
      <c r="F1904" s="13">
        <v>900</v>
      </c>
      <c r="G1904">
        <v>650</v>
      </c>
      <c r="H1904">
        <v>585000</v>
      </c>
      <c r="I1904" s="10">
        <v>204750</v>
      </c>
      <c r="J1904" s="15">
        <f t="shared" si="29"/>
        <v>259452250</v>
      </c>
    </row>
    <row r="1905" spans="1:10">
      <c r="A1905" s="50" t="s">
        <v>1103</v>
      </c>
      <c r="B1905" s="4">
        <v>1128299</v>
      </c>
      <c r="C1905" s="5">
        <v>44400</v>
      </c>
      <c r="D1905" s="4" t="s">
        <v>283</v>
      </c>
      <c r="E1905" s="12" t="s">
        <v>1089</v>
      </c>
      <c r="F1905" s="13">
        <v>850.00000000000011</v>
      </c>
      <c r="G1905">
        <v>550</v>
      </c>
      <c r="H1905">
        <v>467500.00000000006</v>
      </c>
      <c r="I1905" s="10">
        <v>163625</v>
      </c>
      <c r="J1905" s="15">
        <f t="shared" si="29"/>
        <v>259452250</v>
      </c>
    </row>
    <row r="1906" spans="1:10">
      <c r="A1906" s="50" t="s">
        <v>1103</v>
      </c>
      <c r="B1906" s="4">
        <v>1128299</v>
      </c>
      <c r="C1906" s="5">
        <v>44400</v>
      </c>
      <c r="D1906" s="4" t="s">
        <v>283</v>
      </c>
      <c r="E1906" s="12" t="s">
        <v>1086</v>
      </c>
      <c r="F1906" s="13">
        <v>900</v>
      </c>
      <c r="G1906">
        <v>600</v>
      </c>
      <c r="H1906">
        <v>540000</v>
      </c>
      <c r="I1906" s="10">
        <v>216000</v>
      </c>
      <c r="J1906" s="15">
        <f t="shared" si="29"/>
        <v>259452250</v>
      </c>
    </row>
    <row r="1907" spans="1:10">
      <c r="A1907" s="50" t="s">
        <v>1103</v>
      </c>
      <c r="B1907" s="4">
        <v>1128299</v>
      </c>
      <c r="C1907" s="5">
        <v>44400</v>
      </c>
      <c r="D1907" s="4" t="s">
        <v>283</v>
      </c>
      <c r="E1907" s="12" t="s">
        <v>1086</v>
      </c>
      <c r="F1907" s="13">
        <v>1050</v>
      </c>
      <c r="G1907">
        <v>600</v>
      </c>
      <c r="H1907">
        <v>630000</v>
      </c>
      <c r="I1907" s="10">
        <v>189000</v>
      </c>
      <c r="J1907" s="15">
        <f t="shared" si="29"/>
        <v>259452250</v>
      </c>
    </row>
    <row r="1908" spans="1:10">
      <c r="A1908" s="50" t="s">
        <v>1103</v>
      </c>
      <c r="B1908" s="4">
        <v>1128299</v>
      </c>
      <c r="C1908" s="5">
        <v>44432</v>
      </c>
      <c r="D1908" s="4" t="s">
        <v>283</v>
      </c>
      <c r="E1908" s="12" t="s">
        <v>1086</v>
      </c>
      <c r="F1908" s="13">
        <v>900</v>
      </c>
      <c r="G1908">
        <v>800</v>
      </c>
      <c r="H1908">
        <v>720000</v>
      </c>
      <c r="I1908" s="10">
        <v>252000</v>
      </c>
      <c r="J1908" s="15">
        <f t="shared" si="29"/>
        <v>259452250</v>
      </c>
    </row>
    <row r="1909" spans="1:10">
      <c r="A1909" s="50" t="s">
        <v>1103</v>
      </c>
      <c r="B1909" s="4">
        <v>1128299</v>
      </c>
      <c r="C1909" s="5">
        <v>44432</v>
      </c>
      <c r="D1909" s="4" t="s">
        <v>283</v>
      </c>
      <c r="E1909" s="12" t="s">
        <v>1087</v>
      </c>
      <c r="F1909" s="13">
        <v>800</v>
      </c>
      <c r="G1909">
        <v>775</v>
      </c>
      <c r="H1909">
        <v>620000</v>
      </c>
      <c r="I1909" s="10">
        <v>217000</v>
      </c>
      <c r="J1909" s="15">
        <f t="shared" si="29"/>
        <v>259452250</v>
      </c>
    </row>
    <row r="1910" spans="1:10">
      <c r="A1910" s="50" t="s">
        <v>1103</v>
      </c>
      <c r="B1910" s="4">
        <v>1128299</v>
      </c>
      <c r="C1910" s="5">
        <v>44432</v>
      </c>
      <c r="D1910" s="4" t="s">
        <v>283</v>
      </c>
      <c r="E1910" s="12" t="s">
        <v>1087</v>
      </c>
      <c r="F1910" s="13">
        <v>700</v>
      </c>
      <c r="G1910">
        <v>650</v>
      </c>
      <c r="H1910">
        <v>455000</v>
      </c>
      <c r="I1910" s="10">
        <v>159250</v>
      </c>
      <c r="J1910" s="15">
        <f t="shared" si="29"/>
        <v>259452250</v>
      </c>
    </row>
    <row r="1911" spans="1:10">
      <c r="A1911" s="50" t="s">
        <v>1103</v>
      </c>
      <c r="B1911" s="4">
        <v>1128299</v>
      </c>
      <c r="C1911" s="5">
        <v>44432</v>
      </c>
      <c r="D1911" s="4" t="s">
        <v>283</v>
      </c>
      <c r="E1911" s="12" t="s">
        <v>1088</v>
      </c>
      <c r="F1911" s="13">
        <v>700</v>
      </c>
      <c r="G1911">
        <v>425</v>
      </c>
      <c r="H1911">
        <v>297500</v>
      </c>
      <c r="I1911" s="10">
        <v>104125</v>
      </c>
      <c r="J1911" s="15">
        <f t="shared" si="29"/>
        <v>259452250</v>
      </c>
    </row>
    <row r="1912" spans="1:10">
      <c r="A1912" s="50" t="s">
        <v>1103</v>
      </c>
      <c r="B1912" s="4">
        <v>1128299</v>
      </c>
      <c r="C1912" s="5">
        <v>44432</v>
      </c>
      <c r="D1912" s="4" t="s">
        <v>283</v>
      </c>
      <c r="E1912" s="12" t="s">
        <v>1087</v>
      </c>
      <c r="F1912" s="13">
        <v>700</v>
      </c>
      <c r="G1912">
        <v>425</v>
      </c>
      <c r="H1912">
        <v>297500</v>
      </c>
      <c r="I1912" s="10">
        <v>119000</v>
      </c>
      <c r="J1912" s="15">
        <f t="shared" si="29"/>
        <v>259452250</v>
      </c>
    </row>
    <row r="1913" spans="1:10">
      <c r="A1913" s="50" t="s">
        <v>1103</v>
      </c>
      <c r="B1913" s="4">
        <v>1128299</v>
      </c>
      <c r="C1913" s="5">
        <v>44432</v>
      </c>
      <c r="D1913" s="4" t="s">
        <v>283</v>
      </c>
      <c r="E1913" s="12" t="s">
        <v>1087</v>
      </c>
      <c r="F1913" s="13">
        <v>750</v>
      </c>
      <c r="G1913">
        <v>250</v>
      </c>
      <c r="H1913">
        <v>187500</v>
      </c>
      <c r="I1913" s="10">
        <v>56250</v>
      </c>
      <c r="J1913" s="15">
        <f t="shared" si="29"/>
        <v>259452250</v>
      </c>
    </row>
    <row r="1914" spans="1:10">
      <c r="A1914" s="50" t="s">
        <v>1103</v>
      </c>
      <c r="B1914" s="4">
        <v>1128299</v>
      </c>
      <c r="C1914" s="5">
        <v>44464</v>
      </c>
      <c r="D1914" s="4" t="s">
        <v>283</v>
      </c>
      <c r="E1914" s="12" t="s">
        <v>1086</v>
      </c>
      <c r="F1914" s="13">
        <v>500</v>
      </c>
      <c r="G1914">
        <v>450</v>
      </c>
      <c r="H1914">
        <v>225000</v>
      </c>
      <c r="I1914" s="10">
        <v>78750</v>
      </c>
      <c r="J1914" s="15">
        <f t="shared" si="29"/>
        <v>259452250</v>
      </c>
    </row>
    <row r="1915" spans="1:10">
      <c r="A1915" s="50" t="s">
        <v>1103</v>
      </c>
      <c r="B1915" s="4">
        <v>1128299</v>
      </c>
      <c r="C1915" s="5">
        <v>44464</v>
      </c>
      <c r="D1915" s="4" t="s">
        <v>283</v>
      </c>
      <c r="E1915" s="12" t="s">
        <v>1087</v>
      </c>
      <c r="F1915" s="13">
        <v>550.00000000000011</v>
      </c>
      <c r="G1915">
        <v>450</v>
      </c>
      <c r="H1915">
        <v>247500.00000000003</v>
      </c>
      <c r="I1915" s="10">
        <v>86625</v>
      </c>
      <c r="J1915" s="15">
        <f t="shared" si="29"/>
        <v>259452250</v>
      </c>
    </row>
    <row r="1916" spans="1:10">
      <c r="A1916" s="50" t="s">
        <v>1103</v>
      </c>
      <c r="B1916" s="4">
        <v>1128299</v>
      </c>
      <c r="C1916" s="5">
        <v>44464</v>
      </c>
      <c r="D1916" s="4" t="s">
        <v>283</v>
      </c>
      <c r="E1916" s="12" t="s">
        <v>1087</v>
      </c>
      <c r="F1916" s="13">
        <v>500.00000000000006</v>
      </c>
      <c r="G1916">
        <v>250</v>
      </c>
      <c r="H1916">
        <v>125000.00000000001</v>
      </c>
      <c r="I1916" s="10">
        <v>43750</v>
      </c>
      <c r="J1916" s="15">
        <f t="shared" si="29"/>
        <v>259452250</v>
      </c>
    </row>
    <row r="1917" spans="1:10">
      <c r="A1917" s="50" t="s">
        <v>1103</v>
      </c>
      <c r="B1917" s="4">
        <v>1128299</v>
      </c>
      <c r="C1917" s="5">
        <v>44464</v>
      </c>
      <c r="D1917" s="4" t="s">
        <v>283</v>
      </c>
      <c r="E1917" s="12" t="s">
        <v>1088</v>
      </c>
      <c r="F1917" s="13">
        <v>500</v>
      </c>
      <c r="G1917">
        <v>200</v>
      </c>
      <c r="H1917">
        <v>100000</v>
      </c>
      <c r="I1917" s="10">
        <v>35000</v>
      </c>
      <c r="J1917" s="15">
        <f t="shared" si="29"/>
        <v>259452250</v>
      </c>
    </row>
    <row r="1918" spans="1:10">
      <c r="A1918" s="50" t="s">
        <v>1103</v>
      </c>
      <c r="B1918" s="4">
        <v>1128299</v>
      </c>
      <c r="C1918" s="5">
        <v>44464</v>
      </c>
      <c r="D1918" s="4" t="s">
        <v>283</v>
      </c>
      <c r="E1918" s="12" t="s">
        <v>1087</v>
      </c>
      <c r="F1918" s="13">
        <v>600</v>
      </c>
      <c r="G1918">
        <v>225</v>
      </c>
      <c r="H1918">
        <v>135000</v>
      </c>
      <c r="I1918" s="10">
        <v>54000</v>
      </c>
      <c r="J1918" s="15">
        <f t="shared" si="29"/>
        <v>259452250</v>
      </c>
    </row>
    <row r="1919" spans="1:10">
      <c r="A1919" s="50" t="s">
        <v>1103</v>
      </c>
      <c r="B1919" s="4">
        <v>1128299</v>
      </c>
      <c r="C1919" s="5">
        <v>44464</v>
      </c>
      <c r="D1919" s="4" t="s">
        <v>283</v>
      </c>
      <c r="E1919" s="12" t="s">
        <v>1087</v>
      </c>
      <c r="F1919" s="13">
        <v>450</v>
      </c>
      <c r="G1919">
        <v>250</v>
      </c>
      <c r="H1919">
        <v>112500</v>
      </c>
      <c r="I1919" s="10">
        <v>33750</v>
      </c>
      <c r="J1919" s="15">
        <f t="shared" si="29"/>
        <v>259452250</v>
      </c>
    </row>
    <row r="1920" spans="1:10">
      <c r="A1920" s="50" t="s">
        <v>1103</v>
      </c>
      <c r="B1920" s="4">
        <v>1128299</v>
      </c>
      <c r="C1920" s="5">
        <v>44493</v>
      </c>
      <c r="D1920" s="4" t="s">
        <v>283</v>
      </c>
      <c r="E1920" s="12" t="s">
        <v>1087</v>
      </c>
      <c r="F1920" s="13">
        <v>400</v>
      </c>
      <c r="G1920">
        <v>350</v>
      </c>
      <c r="H1920">
        <v>140000</v>
      </c>
      <c r="I1920" s="10">
        <v>49000</v>
      </c>
      <c r="J1920" s="15">
        <f t="shared" si="29"/>
        <v>259452250</v>
      </c>
    </row>
    <row r="1921" spans="1:10">
      <c r="A1921" s="50" t="s">
        <v>1103</v>
      </c>
      <c r="B1921" s="4">
        <v>1128299</v>
      </c>
      <c r="C1921" s="5">
        <v>44493</v>
      </c>
      <c r="D1921" s="4" t="s">
        <v>283</v>
      </c>
      <c r="E1921" s="12" t="s">
        <v>1086</v>
      </c>
      <c r="F1921" s="13">
        <v>550</v>
      </c>
      <c r="G1921">
        <v>525</v>
      </c>
      <c r="H1921">
        <v>288750</v>
      </c>
      <c r="I1921" s="10">
        <v>101062.5</v>
      </c>
      <c r="J1921" s="15">
        <f t="shared" si="29"/>
        <v>259452250</v>
      </c>
    </row>
    <row r="1922" spans="1:10">
      <c r="A1922" s="50" t="s">
        <v>1103</v>
      </c>
      <c r="B1922" s="4">
        <v>1128299</v>
      </c>
      <c r="C1922" s="5">
        <v>44493</v>
      </c>
      <c r="D1922" s="4" t="s">
        <v>283</v>
      </c>
      <c r="E1922" s="12" t="s">
        <v>1087</v>
      </c>
      <c r="F1922" s="13">
        <v>500</v>
      </c>
      <c r="G1922">
        <v>350</v>
      </c>
      <c r="H1922">
        <v>175000</v>
      </c>
      <c r="I1922" s="10">
        <v>61250</v>
      </c>
      <c r="J1922" s="15">
        <f t="shared" si="29"/>
        <v>259452250</v>
      </c>
    </row>
    <row r="1923" spans="1:10">
      <c r="A1923" s="50" t="s">
        <v>1103</v>
      </c>
      <c r="B1923" s="4">
        <v>1128299</v>
      </c>
      <c r="C1923" s="5">
        <v>44493</v>
      </c>
      <c r="D1923" s="4" t="s">
        <v>283</v>
      </c>
      <c r="E1923" s="12" t="s">
        <v>1087</v>
      </c>
      <c r="F1923" s="13">
        <v>450</v>
      </c>
      <c r="G1923">
        <v>325</v>
      </c>
      <c r="H1923">
        <v>146250</v>
      </c>
      <c r="I1923" s="10">
        <v>51187.5</v>
      </c>
      <c r="J1923" s="15">
        <f t="shared" si="29"/>
        <v>259452250</v>
      </c>
    </row>
    <row r="1924" spans="1:10">
      <c r="A1924" s="50" t="s">
        <v>1103</v>
      </c>
      <c r="B1924" s="4">
        <v>1128299</v>
      </c>
      <c r="C1924" s="5">
        <v>44493</v>
      </c>
      <c r="D1924" s="4" t="s">
        <v>283</v>
      </c>
      <c r="E1924" s="12" t="s">
        <v>1087</v>
      </c>
      <c r="F1924" s="13">
        <v>550</v>
      </c>
      <c r="G1924">
        <v>300</v>
      </c>
      <c r="H1924">
        <v>165000</v>
      </c>
      <c r="I1924" s="10">
        <v>66000</v>
      </c>
      <c r="J1924" s="15">
        <f t="shared" ref="J1924:J1987" si="30">SUMIFS(H$3:H$2497,D$3:D$2497,D1924)</f>
        <v>259452250</v>
      </c>
    </row>
    <row r="1925" spans="1:10">
      <c r="A1925" s="50" t="s">
        <v>1103</v>
      </c>
      <c r="B1925" s="4">
        <v>1128299</v>
      </c>
      <c r="C1925" s="5">
        <v>44493</v>
      </c>
      <c r="D1925" s="4" t="s">
        <v>283</v>
      </c>
      <c r="E1925" s="12" t="s">
        <v>1087</v>
      </c>
      <c r="F1925" s="13">
        <v>600</v>
      </c>
      <c r="G1925">
        <v>350</v>
      </c>
      <c r="H1925">
        <v>210000</v>
      </c>
      <c r="I1925" s="10">
        <v>63000</v>
      </c>
      <c r="J1925" s="15">
        <f t="shared" si="30"/>
        <v>259452250</v>
      </c>
    </row>
    <row r="1926" spans="1:10">
      <c r="A1926" s="50" t="s">
        <v>1103</v>
      </c>
      <c r="B1926" s="4">
        <v>1128299</v>
      </c>
      <c r="C1926" s="5">
        <v>44524</v>
      </c>
      <c r="D1926" s="4" t="s">
        <v>283</v>
      </c>
      <c r="E1926" s="12" t="s">
        <v>1087</v>
      </c>
      <c r="F1926" s="13">
        <v>450.00000000000006</v>
      </c>
      <c r="G1926">
        <v>575</v>
      </c>
      <c r="H1926">
        <v>258750.00000000003</v>
      </c>
      <c r="I1926" s="10">
        <v>90562.5</v>
      </c>
      <c r="J1926" s="15">
        <f t="shared" si="30"/>
        <v>259452250</v>
      </c>
    </row>
    <row r="1927" spans="1:10">
      <c r="A1927" s="50" t="s">
        <v>1103</v>
      </c>
      <c r="B1927" s="4">
        <v>1128299</v>
      </c>
      <c r="C1927" s="5">
        <v>44524</v>
      </c>
      <c r="D1927" s="4" t="s">
        <v>283</v>
      </c>
      <c r="E1927" s="12" t="s">
        <v>1086</v>
      </c>
      <c r="F1927" s="13">
        <v>500</v>
      </c>
      <c r="G1927">
        <v>650</v>
      </c>
      <c r="H1927">
        <v>325000</v>
      </c>
      <c r="I1927" s="10">
        <v>113750</v>
      </c>
      <c r="J1927" s="15">
        <f t="shared" si="30"/>
        <v>259452250</v>
      </c>
    </row>
    <row r="1928" spans="1:10">
      <c r="A1928" s="50" t="s">
        <v>1103</v>
      </c>
      <c r="B1928" s="4">
        <v>1128299</v>
      </c>
      <c r="C1928" s="5">
        <v>44524</v>
      </c>
      <c r="D1928" s="4" t="s">
        <v>283</v>
      </c>
      <c r="E1928" s="12" t="s">
        <v>1087</v>
      </c>
      <c r="F1928" s="13">
        <v>450</v>
      </c>
      <c r="G1928">
        <v>475</v>
      </c>
      <c r="H1928">
        <v>213750</v>
      </c>
      <c r="I1928" s="10">
        <v>74812.5</v>
      </c>
      <c r="J1928" s="15">
        <f t="shared" si="30"/>
        <v>259452250</v>
      </c>
    </row>
    <row r="1929" spans="1:10">
      <c r="A1929" s="50" t="s">
        <v>1103</v>
      </c>
      <c r="B1929" s="4">
        <v>1128299</v>
      </c>
      <c r="C1929" s="5">
        <v>44524</v>
      </c>
      <c r="D1929" s="4" t="s">
        <v>283</v>
      </c>
      <c r="E1929" s="12" t="s">
        <v>1087</v>
      </c>
      <c r="F1929" s="13">
        <v>550.00000000000011</v>
      </c>
      <c r="G1929">
        <v>450</v>
      </c>
      <c r="H1929">
        <v>247500.00000000003</v>
      </c>
      <c r="I1929" s="10">
        <v>86625</v>
      </c>
      <c r="J1929" s="15">
        <f t="shared" si="30"/>
        <v>259452250</v>
      </c>
    </row>
    <row r="1930" spans="1:10">
      <c r="A1930" s="50" t="s">
        <v>1103</v>
      </c>
      <c r="B1930" s="4">
        <v>1128299</v>
      </c>
      <c r="C1930" s="5">
        <v>44524</v>
      </c>
      <c r="D1930" s="4" t="s">
        <v>283</v>
      </c>
      <c r="E1930" s="12" t="s">
        <v>1086</v>
      </c>
      <c r="F1930" s="13">
        <v>750</v>
      </c>
      <c r="G1930">
        <v>425</v>
      </c>
      <c r="H1930">
        <v>318750</v>
      </c>
      <c r="I1930" s="10">
        <v>127500</v>
      </c>
      <c r="J1930" s="15">
        <f t="shared" si="30"/>
        <v>259452250</v>
      </c>
    </row>
    <row r="1931" spans="1:10">
      <c r="A1931" s="50" t="s">
        <v>1103</v>
      </c>
      <c r="B1931" s="4">
        <v>1128299</v>
      </c>
      <c r="C1931" s="5">
        <v>44524</v>
      </c>
      <c r="D1931" s="4" t="s">
        <v>283</v>
      </c>
      <c r="E1931" s="12" t="s">
        <v>1086</v>
      </c>
      <c r="F1931" s="13">
        <v>800</v>
      </c>
      <c r="G1931">
        <v>550</v>
      </c>
      <c r="H1931">
        <v>440000</v>
      </c>
      <c r="I1931" s="10">
        <v>132000</v>
      </c>
      <c r="J1931" s="15">
        <f t="shared" si="30"/>
        <v>259452250</v>
      </c>
    </row>
    <row r="1932" spans="1:10">
      <c r="A1932" s="50" t="s">
        <v>1103</v>
      </c>
      <c r="B1932" s="4">
        <v>1128299</v>
      </c>
      <c r="C1932" s="5">
        <v>44553</v>
      </c>
      <c r="D1932" s="4" t="s">
        <v>283</v>
      </c>
      <c r="E1932" s="12" t="s">
        <v>1086</v>
      </c>
      <c r="F1932" s="13">
        <v>650.00000000000011</v>
      </c>
      <c r="G1932">
        <v>750</v>
      </c>
      <c r="H1932">
        <v>487500.00000000006</v>
      </c>
      <c r="I1932" s="10">
        <v>170625</v>
      </c>
      <c r="J1932" s="15">
        <f t="shared" si="30"/>
        <v>259452250</v>
      </c>
    </row>
    <row r="1933" spans="1:10">
      <c r="A1933" s="50" t="s">
        <v>1103</v>
      </c>
      <c r="B1933" s="4">
        <v>1128299</v>
      </c>
      <c r="C1933" s="5">
        <v>44553</v>
      </c>
      <c r="D1933" s="4" t="s">
        <v>283</v>
      </c>
      <c r="E1933" s="12" t="s">
        <v>1086</v>
      </c>
      <c r="F1933" s="13">
        <v>750</v>
      </c>
      <c r="G1933">
        <v>750</v>
      </c>
      <c r="H1933">
        <v>562500</v>
      </c>
      <c r="I1933" s="10">
        <v>196875</v>
      </c>
      <c r="J1933" s="15">
        <f t="shared" si="30"/>
        <v>259452250</v>
      </c>
    </row>
    <row r="1934" spans="1:10">
      <c r="A1934" s="50" t="s">
        <v>1103</v>
      </c>
      <c r="B1934" s="4">
        <v>1128299</v>
      </c>
      <c r="C1934" s="5">
        <v>44553</v>
      </c>
      <c r="D1934" s="4" t="s">
        <v>283</v>
      </c>
      <c r="E1934" s="12" t="s">
        <v>1088</v>
      </c>
      <c r="F1934" s="13">
        <v>700</v>
      </c>
      <c r="G1934">
        <v>550</v>
      </c>
      <c r="H1934">
        <v>385000</v>
      </c>
      <c r="I1934" s="10">
        <v>134750</v>
      </c>
      <c r="J1934" s="15">
        <f t="shared" si="30"/>
        <v>259452250</v>
      </c>
    </row>
    <row r="1935" spans="1:10">
      <c r="A1935" s="50" t="s">
        <v>1103</v>
      </c>
      <c r="B1935" s="4">
        <v>1128299</v>
      </c>
      <c r="C1935" s="5">
        <v>44553</v>
      </c>
      <c r="D1935" s="4" t="s">
        <v>283</v>
      </c>
      <c r="E1935" s="12" t="s">
        <v>1088</v>
      </c>
      <c r="F1935" s="13">
        <v>700</v>
      </c>
      <c r="G1935">
        <v>550</v>
      </c>
      <c r="H1935">
        <v>385000</v>
      </c>
      <c r="I1935" s="10">
        <v>134750</v>
      </c>
      <c r="J1935" s="15">
        <f t="shared" si="30"/>
        <v>259452250</v>
      </c>
    </row>
    <row r="1936" spans="1:10">
      <c r="A1936" s="50" t="s">
        <v>1103</v>
      </c>
      <c r="B1936" s="4">
        <v>1128299</v>
      </c>
      <c r="C1936" s="5">
        <v>44553</v>
      </c>
      <c r="D1936" s="4" t="s">
        <v>283</v>
      </c>
      <c r="E1936" s="12" t="s">
        <v>1088</v>
      </c>
      <c r="F1936" s="13">
        <v>800</v>
      </c>
      <c r="G1936">
        <v>475</v>
      </c>
      <c r="H1936">
        <v>380000</v>
      </c>
      <c r="I1936" s="10">
        <v>152000</v>
      </c>
      <c r="J1936" s="15">
        <f t="shared" si="30"/>
        <v>259452250</v>
      </c>
    </row>
    <row r="1937" spans="1:10">
      <c r="A1937" s="50" t="s">
        <v>1103</v>
      </c>
      <c r="B1937" s="4">
        <v>1128299</v>
      </c>
      <c r="C1937" s="5">
        <v>44553</v>
      </c>
      <c r="D1937" s="4" t="s">
        <v>283</v>
      </c>
      <c r="E1937" s="12" t="s">
        <v>1087</v>
      </c>
      <c r="F1937" s="13">
        <v>850</v>
      </c>
      <c r="G1937">
        <v>575</v>
      </c>
      <c r="H1937">
        <v>488750</v>
      </c>
      <c r="I1937" s="10">
        <v>146625</v>
      </c>
      <c r="J1937" s="15">
        <f t="shared" si="30"/>
        <v>259452250</v>
      </c>
    </row>
    <row r="1938" spans="1:10">
      <c r="A1938" s="50" t="s">
        <v>1103</v>
      </c>
      <c r="B1938" s="4">
        <v>1128299</v>
      </c>
      <c r="C1938" s="5">
        <v>44213</v>
      </c>
      <c r="D1938" s="4" t="s">
        <v>283</v>
      </c>
      <c r="E1938" s="12" t="s">
        <v>1087</v>
      </c>
      <c r="F1938" s="13">
        <v>350</v>
      </c>
      <c r="G1938">
        <v>400</v>
      </c>
      <c r="H1938">
        <v>140000</v>
      </c>
      <c r="I1938" s="10">
        <v>56000</v>
      </c>
      <c r="J1938" s="15">
        <f t="shared" si="30"/>
        <v>259452250</v>
      </c>
    </row>
    <row r="1939" spans="1:10">
      <c r="A1939" s="50" t="s">
        <v>1103</v>
      </c>
      <c r="B1939" s="4">
        <v>1128299</v>
      </c>
      <c r="C1939" s="5">
        <v>44213</v>
      </c>
      <c r="D1939" s="4" t="s">
        <v>283</v>
      </c>
      <c r="E1939" s="12" t="s">
        <v>1087</v>
      </c>
      <c r="F1939" s="13">
        <v>450</v>
      </c>
      <c r="G1939">
        <v>400</v>
      </c>
      <c r="H1939">
        <v>180000</v>
      </c>
      <c r="I1939" s="10">
        <v>72000</v>
      </c>
      <c r="J1939" s="15">
        <f t="shared" si="30"/>
        <v>259452250</v>
      </c>
    </row>
    <row r="1940" spans="1:10">
      <c r="A1940" s="50" t="s">
        <v>1103</v>
      </c>
      <c r="B1940" s="4">
        <v>1128299</v>
      </c>
      <c r="C1940" s="5">
        <v>44213</v>
      </c>
      <c r="D1940" s="4" t="s">
        <v>283</v>
      </c>
      <c r="E1940" s="12" t="s">
        <v>1087</v>
      </c>
      <c r="F1940" s="13">
        <v>450</v>
      </c>
      <c r="G1940">
        <v>400</v>
      </c>
      <c r="H1940">
        <v>180000</v>
      </c>
      <c r="I1940" s="10">
        <v>72000</v>
      </c>
      <c r="J1940" s="15">
        <f t="shared" si="30"/>
        <v>259452250</v>
      </c>
    </row>
    <row r="1941" spans="1:10">
      <c r="A1941" s="50" t="s">
        <v>1103</v>
      </c>
      <c r="B1941" s="4">
        <v>1128299</v>
      </c>
      <c r="C1941" s="5">
        <v>44213</v>
      </c>
      <c r="D1941" s="4" t="s">
        <v>283</v>
      </c>
      <c r="E1941" s="12" t="s">
        <v>1087</v>
      </c>
      <c r="F1941" s="13">
        <v>450</v>
      </c>
      <c r="G1941">
        <v>250</v>
      </c>
      <c r="H1941">
        <v>112500</v>
      </c>
      <c r="I1941" s="10">
        <v>45000</v>
      </c>
      <c r="J1941" s="15">
        <f t="shared" si="30"/>
        <v>259452250</v>
      </c>
    </row>
    <row r="1942" spans="1:10">
      <c r="A1942" s="50" t="s">
        <v>1103</v>
      </c>
      <c r="B1942" s="4">
        <v>1128299</v>
      </c>
      <c r="C1942" s="5">
        <v>44213</v>
      </c>
      <c r="D1942" s="4" t="s">
        <v>283</v>
      </c>
      <c r="E1942" s="12" t="s">
        <v>1086</v>
      </c>
      <c r="F1942" s="13">
        <v>500</v>
      </c>
      <c r="G1942">
        <v>200</v>
      </c>
      <c r="H1942">
        <v>100000</v>
      </c>
      <c r="I1942" s="10">
        <v>45000</v>
      </c>
      <c r="J1942" s="15">
        <f t="shared" si="30"/>
        <v>259452250</v>
      </c>
    </row>
    <row r="1943" spans="1:10">
      <c r="A1943" s="50" t="s">
        <v>1103</v>
      </c>
      <c r="B1943" s="4">
        <v>1128299</v>
      </c>
      <c r="C1943" s="5">
        <v>44213</v>
      </c>
      <c r="D1943" s="4" t="s">
        <v>283</v>
      </c>
      <c r="E1943" s="12" t="s">
        <v>1086</v>
      </c>
      <c r="F1943" s="13">
        <v>450</v>
      </c>
      <c r="G1943">
        <v>450</v>
      </c>
      <c r="H1943">
        <v>202500</v>
      </c>
      <c r="I1943" s="10">
        <v>70875</v>
      </c>
      <c r="J1943" s="15">
        <f t="shared" si="30"/>
        <v>259452250</v>
      </c>
    </row>
    <row r="1944" spans="1:10">
      <c r="A1944" s="50" t="s">
        <v>1103</v>
      </c>
      <c r="B1944" s="4">
        <v>1128299</v>
      </c>
      <c r="C1944" s="5">
        <v>44244</v>
      </c>
      <c r="D1944" s="4" t="s">
        <v>283</v>
      </c>
      <c r="E1944" s="12" t="s">
        <v>1086</v>
      </c>
      <c r="F1944" s="13">
        <v>350</v>
      </c>
      <c r="G1944">
        <v>500</v>
      </c>
      <c r="H1944">
        <v>175000</v>
      </c>
      <c r="I1944" s="10">
        <v>70000</v>
      </c>
      <c r="J1944" s="15">
        <f t="shared" si="30"/>
        <v>259452250</v>
      </c>
    </row>
    <row r="1945" spans="1:10">
      <c r="A1945" s="50" t="s">
        <v>1103</v>
      </c>
      <c r="B1945" s="4">
        <v>1128299</v>
      </c>
      <c r="C1945" s="5">
        <v>44244</v>
      </c>
      <c r="D1945" s="4" t="s">
        <v>283</v>
      </c>
      <c r="E1945" s="12" t="s">
        <v>1087</v>
      </c>
      <c r="F1945" s="13">
        <v>450</v>
      </c>
      <c r="G1945">
        <v>400</v>
      </c>
      <c r="H1945">
        <v>180000</v>
      </c>
      <c r="I1945" s="10">
        <v>72000</v>
      </c>
      <c r="J1945" s="15">
        <f t="shared" si="30"/>
        <v>259452250</v>
      </c>
    </row>
    <row r="1946" spans="1:10">
      <c r="A1946" s="50" t="s">
        <v>1103</v>
      </c>
      <c r="B1946" s="4">
        <v>1128299</v>
      </c>
      <c r="C1946" s="5">
        <v>44244</v>
      </c>
      <c r="D1946" s="4" t="s">
        <v>283</v>
      </c>
      <c r="E1946" s="12" t="s">
        <v>1087</v>
      </c>
      <c r="F1946" s="13">
        <v>450</v>
      </c>
      <c r="G1946">
        <v>400</v>
      </c>
      <c r="H1946">
        <v>180000</v>
      </c>
      <c r="I1946" s="10">
        <v>72000</v>
      </c>
      <c r="J1946" s="15">
        <f t="shared" si="30"/>
        <v>259452250</v>
      </c>
    </row>
    <row r="1947" spans="1:10">
      <c r="A1947" s="50" t="s">
        <v>1103</v>
      </c>
      <c r="B1947" s="4">
        <v>1128299</v>
      </c>
      <c r="C1947" s="5">
        <v>44244</v>
      </c>
      <c r="D1947" s="4" t="s">
        <v>150</v>
      </c>
      <c r="E1947" s="12" t="s">
        <v>1087</v>
      </c>
      <c r="F1947" s="13">
        <v>450</v>
      </c>
      <c r="G1947">
        <v>250</v>
      </c>
      <c r="H1947">
        <v>112500</v>
      </c>
      <c r="I1947" s="10">
        <v>45000</v>
      </c>
      <c r="J1947" s="15">
        <f t="shared" si="30"/>
        <v>100823750</v>
      </c>
    </row>
    <row r="1948" spans="1:10">
      <c r="A1948" s="50" t="s">
        <v>1103</v>
      </c>
      <c r="B1948" s="4">
        <v>1128299</v>
      </c>
      <c r="C1948" s="5">
        <v>44244</v>
      </c>
      <c r="D1948" s="4" t="s">
        <v>150</v>
      </c>
      <c r="E1948" s="12" t="s">
        <v>1087</v>
      </c>
      <c r="F1948" s="13">
        <v>500</v>
      </c>
      <c r="G1948">
        <v>175</v>
      </c>
      <c r="H1948">
        <v>87500</v>
      </c>
      <c r="I1948" s="10">
        <v>39375</v>
      </c>
      <c r="J1948" s="15">
        <f t="shared" si="30"/>
        <v>100823750</v>
      </c>
    </row>
    <row r="1949" spans="1:10">
      <c r="A1949" s="50" t="s">
        <v>1103</v>
      </c>
      <c r="B1949" s="4">
        <v>1128299</v>
      </c>
      <c r="C1949" s="5">
        <v>44244</v>
      </c>
      <c r="D1949" s="4" t="s">
        <v>150</v>
      </c>
      <c r="E1949" s="12" t="s">
        <v>1086</v>
      </c>
      <c r="F1949" s="13">
        <v>450</v>
      </c>
      <c r="G1949">
        <v>375</v>
      </c>
      <c r="H1949">
        <v>168750</v>
      </c>
      <c r="I1949" s="10">
        <v>59062.5</v>
      </c>
      <c r="J1949" s="15">
        <f t="shared" si="30"/>
        <v>100823750</v>
      </c>
    </row>
    <row r="1950" spans="1:10">
      <c r="A1950" s="50" t="s">
        <v>1103</v>
      </c>
      <c r="B1950" s="4">
        <v>1128299</v>
      </c>
      <c r="C1950" s="5">
        <v>44271</v>
      </c>
      <c r="D1950" s="4" t="s">
        <v>150</v>
      </c>
      <c r="E1950" s="12" t="s">
        <v>1086</v>
      </c>
      <c r="F1950" s="13">
        <v>450</v>
      </c>
      <c r="G1950">
        <v>525</v>
      </c>
      <c r="H1950">
        <v>236250</v>
      </c>
      <c r="I1950" s="10">
        <v>94500</v>
      </c>
      <c r="J1950" s="15">
        <f t="shared" si="30"/>
        <v>100823750</v>
      </c>
    </row>
    <row r="1951" spans="1:10">
      <c r="A1951" s="50" t="s">
        <v>1103</v>
      </c>
      <c r="B1951" s="4">
        <v>1128299</v>
      </c>
      <c r="C1951" s="5">
        <v>44271</v>
      </c>
      <c r="D1951" s="4" t="s">
        <v>150</v>
      </c>
      <c r="E1951" s="12" t="s">
        <v>1086</v>
      </c>
      <c r="F1951" s="13">
        <v>550</v>
      </c>
      <c r="G1951">
        <v>375</v>
      </c>
      <c r="H1951">
        <v>206250</v>
      </c>
      <c r="I1951" s="10">
        <v>82500</v>
      </c>
      <c r="J1951" s="15">
        <f t="shared" si="30"/>
        <v>100823750</v>
      </c>
    </row>
    <row r="1952" spans="1:10">
      <c r="A1952" s="50" t="s">
        <v>1103</v>
      </c>
      <c r="B1952" s="4">
        <v>1128299</v>
      </c>
      <c r="C1952" s="5">
        <v>44271</v>
      </c>
      <c r="D1952" s="4" t="s">
        <v>150</v>
      </c>
      <c r="E1952" s="12" t="s">
        <v>1086</v>
      </c>
      <c r="F1952" s="13">
        <v>600</v>
      </c>
      <c r="G1952">
        <v>400</v>
      </c>
      <c r="H1952">
        <v>240000</v>
      </c>
      <c r="I1952" s="10">
        <v>96000</v>
      </c>
      <c r="J1952" s="15">
        <f t="shared" si="30"/>
        <v>100823750</v>
      </c>
    </row>
    <row r="1953" spans="1:10">
      <c r="A1953" s="50" t="s">
        <v>1103</v>
      </c>
      <c r="B1953" s="4">
        <v>1128299</v>
      </c>
      <c r="C1953" s="5">
        <v>44271</v>
      </c>
      <c r="D1953" s="4" t="s">
        <v>150</v>
      </c>
      <c r="E1953" s="12" t="s">
        <v>1087</v>
      </c>
      <c r="F1953" s="13">
        <v>550</v>
      </c>
      <c r="G1953">
        <v>300</v>
      </c>
      <c r="H1953">
        <v>165000</v>
      </c>
      <c r="I1953" s="10">
        <v>66000</v>
      </c>
      <c r="J1953" s="15">
        <f t="shared" si="30"/>
        <v>100823750</v>
      </c>
    </row>
    <row r="1954" spans="1:10">
      <c r="A1954" s="50" t="s">
        <v>1103</v>
      </c>
      <c r="B1954" s="4">
        <v>1128299</v>
      </c>
      <c r="C1954" s="5">
        <v>44271</v>
      </c>
      <c r="D1954" s="4" t="s">
        <v>150</v>
      </c>
      <c r="E1954" s="12" t="s">
        <v>1087</v>
      </c>
      <c r="F1954" s="13">
        <v>600</v>
      </c>
      <c r="G1954">
        <v>150</v>
      </c>
      <c r="H1954">
        <v>90000</v>
      </c>
      <c r="I1954" s="10">
        <v>40500</v>
      </c>
      <c r="J1954" s="15">
        <f t="shared" si="30"/>
        <v>100823750</v>
      </c>
    </row>
    <row r="1955" spans="1:10">
      <c r="A1955" s="50" t="s">
        <v>1103</v>
      </c>
      <c r="B1955" s="4">
        <v>1128299</v>
      </c>
      <c r="C1955" s="5">
        <v>44271</v>
      </c>
      <c r="D1955" s="4" t="s">
        <v>150</v>
      </c>
      <c r="E1955" s="12" t="s">
        <v>1087</v>
      </c>
      <c r="F1955" s="13">
        <v>450</v>
      </c>
      <c r="G1955">
        <v>350</v>
      </c>
      <c r="H1955">
        <v>157500</v>
      </c>
      <c r="I1955" s="10">
        <v>55125</v>
      </c>
      <c r="J1955" s="15">
        <f t="shared" si="30"/>
        <v>100823750</v>
      </c>
    </row>
    <row r="1956" spans="1:10">
      <c r="A1956" s="50" t="s">
        <v>1103</v>
      </c>
      <c r="B1956" s="4">
        <v>1128299</v>
      </c>
      <c r="C1956" s="5">
        <v>44303</v>
      </c>
      <c r="D1956" s="4" t="s">
        <v>150</v>
      </c>
      <c r="E1956" s="12" t="s">
        <v>1087</v>
      </c>
      <c r="F1956" s="13">
        <v>500</v>
      </c>
      <c r="G1956">
        <v>525</v>
      </c>
      <c r="H1956">
        <v>262500</v>
      </c>
      <c r="I1956" s="10">
        <v>105000</v>
      </c>
      <c r="J1956" s="15">
        <f t="shared" si="30"/>
        <v>100823750</v>
      </c>
    </row>
    <row r="1957" spans="1:10">
      <c r="A1957" s="50" t="s">
        <v>1103</v>
      </c>
      <c r="B1957" s="4">
        <v>1128299</v>
      </c>
      <c r="C1957" s="5">
        <v>44303</v>
      </c>
      <c r="D1957" s="4" t="s">
        <v>150</v>
      </c>
      <c r="E1957" s="12" t="s">
        <v>1087</v>
      </c>
      <c r="F1957" s="13">
        <v>550</v>
      </c>
      <c r="G1957">
        <v>325</v>
      </c>
      <c r="H1957">
        <v>178750</v>
      </c>
      <c r="I1957" s="10">
        <v>71500</v>
      </c>
      <c r="J1957" s="15">
        <f t="shared" si="30"/>
        <v>100823750</v>
      </c>
    </row>
    <row r="1958" spans="1:10">
      <c r="A1958" s="50" t="s">
        <v>1103</v>
      </c>
      <c r="B1958" s="4">
        <v>1128299</v>
      </c>
      <c r="C1958" s="5">
        <v>44303</v>
      </c>
      <c r="D1958" s="4" t="s">
        <v>150</v>
      </c>
      <c r="E1958" s="12" t="s">
        <v>1086</v>
      </c>
      <c r="F1958" s="13">
        <v>550</v>
      </c>
      <c r="G1958">
        <v>375</v>
      </c>
      <c r="H1958">
        <v>206250</v>
      </c>
      <c r="I1958" s="10">
        <v>82500</v>
      </c>
      <c r="J1958" s="15">
        <f t="shared" si="30"/>
        <v>100823750</v>
      </c>
    </row>
    <row r="1959" spans="1:10">
      <c r="A1959" s="50" t="s">
        <v>1103</v>
      </c>
      <c r="B1959" s="4">
        <v>1128299</v>
      </c>
      <c r="C1959" s="5">
        <v>44303</v>
      </c>
      <c r="D1959" s="4" t="s">
        <v>150</v>
      </c>
      <c r="E1959" s="12" t="s">
        <v>1087</v>
      </c>
      <c r="F1959" s="13">
        <v>400</v>
      </c>
      <c r="G1959">
        <v>275</v>
      </c>
      <c r="H1959">
        <v>110000</v>
      </c>
      <c r="I1959" s="10">
        <v>44000</v>
      </c>
      <c r="J1959" s="15">
        <f t="shared" si="30"/>
        <v>100823750</v>
      </c>
    </row>
    <row r="1960" spans="1:10">
      <c r="A1960" s="50" t="s">
        <v>1103</v>
      </c>
      <c r="B1960" s="4">
        <v>1128299</v>
      </c>
      <c r="C1960" s="5">
        <v>44303</v>
      </c>
      <c r="D1960" s="4" t="s">
        <v>150</v>
      </c>
      <c r="E1960" s="12" t="s">
        <v>1086</v>
      </c>
      <c r="F1960" s="13">
        <v>450</v>
      </c>
      <c r="G1960">
        <v>175</v>
      </c>
      <c r="H1960">
        <v>78750</v>
      </c>
      <c r="I1960" s="10">
        <v>35437.5</v>
      </c>
      <c r="J1960" s="15">
        <f t="shared" si="30"/>
        <v>100823750</v>
      </c>
    </row>
    <row r="1961" spans="1:10">
      <c r="A1961" s="50" t="s">
        <v>1103</v>
      </c>
      <c r="B1961" s="4">
        <v>1128299</v>
      </c>
      <c r="C1961" s="5">
        <v>44303</v>
      </c>
      <c r="D1961" s="4" t="s">
        <v>150</v>
      </c>
      <c r="E1961" s="12" t="s">
        <v>1087</v>
      </c>
      <c r="F1961" s="13">
        <v>600</v>
      </c>
      <c r="G1961">
        <v>350</v>
      </c>
      <c r="H1961">
        <v>210000</v>
      </c>
      <c r="I1961" s="10">
        <v>73500</v>
      </c>
      <c r="J1961" s="15">
        <f t="shared" si="30"/>
        <v>100823750</v>
      </c>
    </row>
    <row r="1962" spans="1:10">
      <c r="A1962" s="50" t="s">
        <v>1103</v>
      </c>
      <c r="B1962" s="4">
        <v>1128299</v>
      </c>
      <c r="C1962" s="5">
        <v>44334</v>
      </c>
      <c r="D1962" s="4" t="s">
        <v>150</v>
      </c>
      <c r="E1962" s="12" t="s">
        <v>1086</v>
      </c>
      <c r="F1962" s="13">
        <v>450</v>
      </c>
      <c r="G1962">
        <v>550</v>
      </c>
      <c r="H1962">
        <v>247500</v>
      </c>
      <c r="I1962" s="10">
        <v>99000</v>
      </c>
      <c r="J1962" s="15">
        <f t="shared" si="30"/>
        <v>100823750</v>
      </c>
    </row>
    <row r="1963" spans="1:10">
      <c r="A1963" s="50" t="s">
        <v>1103</v>
      </c>
      <c r="B1963" s="4">
        <v>1128299</v>
      </c>
      <c r="C1963" s="5">
        <v>44334</v>
      </c>
      <c r="D1963" s="4" t="s">
        <v>150</v>
      </c>
      <c r="E1963" s="12" t="s">
        <v>1087</v>
      </c>
      <c r="F1963" s="13">
        <v>500</v>
      </c>
      <c r="G1963">
        <v>400</v>
      </c>
      <c r="H1963">
        <v>200000</v>
      </c>
      <c r="I1963" s="10">
        <v>80000</v>
      </c>
      <c r="J1963" s="15">
        <f t="shared" si="30"/>
        <v>100823750</v>
      </c>
    </row>
    <row r="1964" spans="1:10">
      <c r="A1964" s="50" t="s">
        <v>1103</v>
      </c>
      <c r="B1964" s="4">
        <v>1128299</v>
      </c>
      <c r="C1964" s="5">
        <v>44334</v>
      </c>
      <c r="D1964" s="4" t="s">
        <v>150</v>
      </c>
      <c r="E1964" s="12" t="s">
        <v>1089</v>
      </c>
      <c r="F1964" s="13">
        <v>500</v>
      </c>
      <c r="G1964">
        <v>400</v>
      </c>
      <c r="H1964">
        <v>200000</v>
      </c>
      <c r="I1964" s="10">
        <v>80000</v>
      </c>
      <c r="J1964" s="15">
        <f t="shared" si="30"/>
        <v>100823750</v>
      </c>
    </row>
    <row r="1965" spans="1:10">
      <c r="A1965" s="50" t="s">
        <v>1103</v>
      </c>
      <c r="B1965" s="4">
        <v>1128299</v>
      </c>
      <c r="C1965" s="5">
        <v>44334</v>
      </c>
      <c r="D1965" s="4" t="s">
        <v>150</v>
      </c>
      <c r="E1965" s="12" t="s">
        <v>1087</v>
      </c>
      <c r="F1965" s="13">
        <v>450</v>
      </c>
      <c r="G1965">
        <v>325</v>
      </c>
      <c r="H1965">
        <v>146250</v>
      </c>
      <c r="I1965" s="10">
        <v>58500</v>
      </c>
      <c r="J1965" s="15">
        <f t="shared" si="30"/>
        <v>100823750</v>
      </c>
    </row>
    <row r="1966" spans="1:10">
      <c r="A1966" s="50" t="s">
        <v>1103</v>
      </c>
      <c r="B1966" s="4">
        <v>1128299</v>
      </c>
      <c r="C1966" s="5">
        <v>44334</v>
      </c>
      <c r="D1966" s="4" t="s">
        <v>150</v>
      </c>
      <c r="E1966" s="12" t="s">
        <v>1088</v>
      </c>
      <c r="F1966" s="13">
        <v>400</v>
      </c>
      <c r="G1966">
        <v>225</v>
      </c>
      <c r="H1966">
        <v>90000</v>
      </c>
      <c r="I1966" s="10">
        <v>40500</v>
      </c>
      <c r="J1966" s="15">
        <f t="shared" si="30"/>
        <v>100823750</v>
      </c>
    </row>
    <row r="1967" spans="1:10">
      <c r="A1967" s="50" t="s">
        <v>1103</v>
      </c>
      <c r="B1967" s="4">
        <v>1128299</v>
      </c>
      <c r="C1967" s="5">
        <v>44334</v>
      </c>
      <c r="D1967" s="4" t="s">
        <v>150</v>
      </c>
      <c r="E1967" s="12" t="s">
        <v>1088</v>
      </c>
      <c r="F1967" s="13">
        <v>650</v>
      </c>
      <c r="G1967">
        <v>575</v>
      </c>
      <c r="H1967">
        <v>373750</v>
      </c>
      <c r="I1967" s="10">
        <v>130812.5</v>
      </c>
      <c r="J1967" s="15">
        <f t="shared" si="30"/>
        <v>100823750</v>
      </c>
    </row>
    <row r="1968" spans="1:10">
      <c r="A1968" s="50" t="s">
        <v>1103</v>
      </c>
      <c r="B1968" s="4">
        <v>1128299</v>
      </c>
      <c r="C1968" s="5">
        <v>44364</v>
      </c>
      <c r="D1968" s="4" t="s">
        <v>150</v>
      </c>
      <c r="E1968" s="12" t="s">
        <v>1086</v>
      </c>
      <c r="F1968" s="13">
        <v>600</v>
      </c>
      <c r="G1968">
        <v>825</v>
      </c>
      <c r="H1968">
        <v>495000</v>
      </c>
      <c r="I1968" s="10">
        <v>198000</v>
      </c>
      <c r="J1968" s="15">
        <f t="shared" si="30"/>
        <v>100823750</v>
      </c>
    </row>
    <row r="1969" spans="1:10">
      <c r="A1969" s="50" t="s">
        <v>1103</v>
      </c>
      <c r="B1969" s="4">
        <v>1128299</v>
      </c>
      <c r="C1969" s="5">
        <v>44364</v>
      </c>
      <c r="D1969" s="4" t="s">
        <v>150</v>
      </c>
      <c r="E1969" s="12" t="s">
        <v>1086</v>
      </c>
      <c r="F1969" s="13">
        <v>700</v>
      </c>
      <c r="G1969">
        <v>700</v>
      </c>
      <c r="H1969">
        <v>490000</v>
      </c>
      <c r="I1969" s="10">
        <v>196000</v>
      </c>
      <c r="J1969" s="15">
        <f t="shared" si="30"/>
        <v>100823750</v>
      </c>
    </row>
    <row r="1970" spans="1:10">
      <c r="A1970" s="50" t="s">
        <v>1103</v>
      </c>
      <c r="B1970" s="4">
        <v>1128299</v>
      </c>
      <c r="C1970" s="5">
        <v>44364</v>
      </c>
      <c r="D1970" s="4" t="s">
        <v>150</v>
      </c>
      <c r="E1970" s="12" t="s">
        <v>1088</v>
      </c>
      <c r="F1970" s="13">
        <v>850</v>
      </c>
      <c r="G1970">
        <v>700</v>
      </c>
      <c r="H1970">
        <v>595000</v>
      </c>
      <c r="I1970" s="10">
        <v>238000</v>
      </c>
      <c r="J1970" s="15">
        <f t="shared" si="30"/>
        <v>100823750</v>
      </c>
    </row>
    <row r="1971" spans="1:10">
      <c r="A1971" s="50" t="s">
        <v>1103</v>
      </c>
      <c r="B1971" s="4">
        <v>1128299</v>
      </c>
      <c r="C1971" s="5">
        <v>44364</v>
      </c>
      <c r="D1971" s="4" t="s">
        <v>150</v>
      </c>
      <c r="E1971" s="12" t="s">
        <v>1086</v>
      </c>
      <c r="F1971" s="13">
        <v>850</v>
      </c>
      <c r="G1971">
        <v>575</v>
      </c>
      <c r="H1971">
        <v>488750</v>
      </c>
      <c r="I1971" s="10">
        <v>195500</v>
      </c>
      <c r="J1971" s="15">
        <f t="shared" si="30"/>
        <v>100823750</v>
      </c>
    </row>
    <row r="1972" spans="1:10">
      <c r="A1972" s="50" t="s">
        <v>1103</v>
      </c>
      <c r="B1972" s="4">
        <v>1128299</v>
      </c>
      <c r="C1972" s="5">
        <v>44364</v>
      </c>
      <c r="D1972" s="4" t="s">
        <v>150</v>
      </c>
      <c r="E1972" s="12" t="s">
        <v>1086</v>
      </c>
      <c r="F1972" s="13">
        <v>950</v>
      </c>
      <c r="G1972">
        <v>450</v>
      </c>
      <c r="H1972">
        <v>427500</v>
      </c>
      <c r="I1972" s="10">
        <v>192375</v>
      </c>
      <c r="J1972" s="15">
        <f t="shared" si="30"/>
        <v>100823750</v>
      </c>
    </row>
    <row r="1973" spans="1:10">
      <c r="A1973" s="50" t="s">
        <v>1103</v>
      </c>
      <c r="B1973" s="4">
        <v>1128299</v>
      </c>
      <c r="C1973" s="5">
        <v>44364</v>
      </c>
      <c r="D1973" s="4" t="s">
        <v>150</v>
      </c>
      <c r="E1973" s="12" t="s">
        <v>1087</v>
      </c>
      <c r="F1973" s="13">
        <v>1100</v>
      </c>
      <c r="G1973">
        <v>750</v>
      </c>
      <c r="H1973">
        <v>825000</v>
      </c>
      <c r="I1973" s="10">
        <v>288750</v>
      </c>
      <c r="J1973" s="15">
        <f t="shared" si="30"/>
        <v>100823750</v>
      </c>
    </row>
    <row r="1974" spans="1:10">
      <c r="A1974" s="50" t="s">
        <v>1103</v>
      </c>
      <c r="B1974" s="4">
        <v>1128299</v>
      </c>
      <c r="C1974" s="5">
        <v>44393</v>
      </c>
      <c r="D1974" s="4" t="s">
        <v>150</v>
      </c>
      <c r="E1974" s="12" t="s">
        <v>1087</v>
      </c>
      <c r="F1974" s="13">
        <v>900</v>
      </c>
      <c r="G1974">
        <v>900</v>
      </c>
      <c r="H1974">
        <v>810000</v>
      </c>
      <c r="I1974" s="10">
        <v>324000</v>
      </c>
      <c r="J1974" s="15">
        <f t="shared" si="30"/>
        <v>100823750</v>
      </c>
    </row>
    <row r="1975" spans="1:10">
      <c r="A1975" s="50" t="s">
        <v>1103</v>
      </c>
      <c r="B1975" s="4">
        <v>1128299</v>
      </c>
      <c r="C1975" s="5">
        <v>44393</v>
      </c>
      <c r="D1975" s="4" t="s">
        <v>150</v>
      </c>
      <c r="E1975" s="12" t="s">
        <v>1086</v>
      </c>
      <c r="F1975" s="13">
        <v>950</v>
      </c>
      <c r="G1975">
        <v>750</v>
      </c>
      <c r="H1975">
        <v>712500</v>
      </c>
      <c r="I1975" s="10">
        <v>285000</v>
      </c>
      <c r="J1975" s="15">
        <f t="shared" si="30"/>
        <v>100823750</v>
      </c>
    </row>
    <row r="1976" spans="1:10">
      <c r="A1976" s="50" t="s">
        <v>1103</v>
      </c>
      <c r="B1976" s="4">
        <v>1128299</v>
      </c>
      <c r="C1976" s="5">
        <v>44393</v>
      </c>
      <c r="D1976" s="4" t="s">
        <v>150</v>
      </c>
      <c r="E1976" s="12" t="s">
        <v>1087</v>
      </c>
      <c r="F1976" s="13">
        <v>950</v>
      </c>
      <c r="G1976">
        <v>700</v>
      </c>
      <c r="H1976">
        <v>665000</v>
      </c>
      <c r="I1976" s="10">
        <v>266000</v>
      </c>
      <c r="J1976" s="15">
        <f t="shared" si="30"/>
        <v>100823750</v>
      </c>
    </row>
    <row r="1977" spans="1:10">
      <c r="A1977" s="50" t="s">
        <v>1103</v>
      </c>
      <c r="B1977" s="4">
        <v>1128299</v>
      </c>
      <c r="C1977" s="5">
        <v>44393</v>
      </c>
      <c r="D1977" s="4" t="s">
        <v>150</v>
      </c>
      <c r="E1977" s="12" t="s">
        <v>1086</v>
      </c>
      <c r="F1977" s="13">
        <v>900</v>
      </c>
      <c r="G1977">
        <v>600</v>
      </c>
      <c r="H1977">
        <v>540000</v>
      </c>
      <c r="I1977" s="10">
        <v>216000</v>
      </c>
      <c r="J1977" s="15">
        <f t="shared" si="30"/>
        <v>100823750</v>
      </c>
    </row>
    <row r="1978" spans="1:10">
      <c r="A1978" s="50" t="s">
        <v>1103</v>
      </c>
      <c r="B1978" s="4">
        <v>1128299</v>
      </c>
      <c r="C1978" s="5">
        <v>44393</v>
      </c>
      <c r="D1978" s="4" t="s">
        <v>150</v>
      </c>
      <c r="E1978" s="12" t="s">
        <v>1087</v>
      </c>
      <c r="F1978" s="13">
        <v>950</v>
      </c>
      <c r="G1978">
        <v>650</v>
      </c>
      <c r="H1978">
        <v>617500</v>
      </c>
      <c r="I1978" s="10">
        <v>277875</v>
      </c>
      <c r="J1978" s="15">
        <f t="shared" si="30"/>
        <v>100823750</v>
      </c>
    </row>
    <row r="1979" spans="1:10">
      <c r="A1979" s="50" t="s">
        <v>1103</v>
      </c>
      <c r="B1979" s="4">
        <v>1128299</v>
      </c>
      <c r="C1979" s="5">
        <v>44393</v>
      </c>
      <c r="D1979" s="4" t="s">
        <v>150</v>
      </c>
      <c r="E1979" s="12" t="s">
        <v>1087</v>
      </c>
      <c r="F1979" s="13">
        <v>1100</v>
      </c>
      <c r="G1979">
        <v>650</v>
      </c>
      <c r="H1979">
        <v>715000</v>
      </c>
      <c r="I1979" s="10">
        <v>250250</v>
      </c>
      <c r="J1979" s="15">
        <f t="shared" si="30"/>
        <v>100823750</v>
      </c>
    </row>
    <row r="1980" spans="1:10">
      <c r="A1980" s="50" t="s">
        <v>1103</v>
      </c>
      <c r="B1980" s="4">
        <v>1128299</v>
      </c>
      <c r="C1980" s="5">
        <v>44425</v>
      </c>
      <c r="D1980" s="4" t="s">
        <v>150</v>
      </c>
      <c r="E1980" s="12" t="s">
        <v>1087</v>
      </c>
      <c r="F1980" s="13">
        <v>950</v>
      </c>
      <c r="G1980">
        <v>850</v>
      </c>
      <c r="H1980">
        <v>807500</v>
      </c>
      <c r="I1980" s="10">
        <v>323000</v>
      </c>
      <c r="J1980" s="15">
        <f t="shared" si="30"/>
        <v>100823750</v>
      </c>
    </row>
    <row r="1981" spans="1:10">
      <c r="A1981" s="50" t="s">
        <v>1103</v>
      </c>
      <c r="B1981" s="4">
        <v>1128299</v>
      </c>
      <c r="C1981" s="5">
        <v>44425</v>
      </c>
      <c r="D1981" s="4" t="s">
        <v>150</v>
      </c>
      <c r="E1981" s="12" t="s">
        <v>1087</v>
      </c>
      <c r="F1981" s="13">
        <v>850</v>
      </c>
      <c r="G1981">
        <v>825</v>
      </c>
      <c r="H1981">
        <v>701250</v>
      </c>
      <c r="I1981" s="10">
        <v>280500</v>
      </c>
      <c r="J1981" s="15">
        <f t="shared" si="30"/>
        <v>100823750</v>
      </c>
    </row>
    <row r="1982" spans="1:10">
      <c r="A1982" s="50" t="s">
        <v>1103</v>
      </c>
      <c r="B1982" s="4">
        <v>1128299</v>
      </c>
      <c r="C1982" s="5">
        <v>44425</v>
      </c>
      <c r="D1982" s="4" t="s">
        <v>150</v>
      </c>
      <c r="E1982" s="12" t="s">
        <v>1087</v>
      </c>
      <c r="F1982" s="13">
        <v>750</v>
      </c>
      <c r="G1982">
        <v>700</v>
      </c>
      <c r="H1982">
        <v>525000</v>
      </c>
      <c r="I1982" s="10">
        <v>210000</v>
      </c>
      <c r="J1982" s="15">
        <f t="shared" si="30"/>
        <v>100823750</v>
      </c>
    </row>
    <row r="1983" spans="1:10">
      <c r="A1983" s="50" t="s">
        <v>1103</v>
      </c>
      <c r="B1983" s="4">
        <v>1128299</v>
      </c>
      <c r="C1983" s="5">
        <v>44425</v>
      </c>
      <c r="D1983" s="4" t="s">
        <v>150</v>
      </c>
      <c r="E1983" s="12" t="s">
        <v>1086</v>
      </c>
      <c r="F1983" s="13">
        <v>750</v>
      </c>
      <c r="G1983">
        <v>475</v>
      </c>
      <c r="H1983">
        <v>356250</v>
      </c>
      <c r="I1983" s="10">
        <v>142500</v>
      </c>
      <c r="J1983" s="15">
        <f t="shared" si="30"/>
        <v>100823750</v>
      </c>
    </row>
    <row r="1984" spans="1:10">
      <c r="A1984" s="50" t="s">
        <v>1103</v>
      </c>
      <c r="B1984" s="4">
        <v>1128299</v>
      </c>
      <c r="C1984" s="5">
        <v>44425</v>
      </c>
      <c r="D1984" s="4" t="s">
        <v>150</v>
      </c>
      <c r="E1984" s="12" t="s">
        <v>1086</v>
      </c>
      <c r="F1984" s="13">
        <v>650</v>
      </c>
      <c r="G1984">
        <v>475</v>
      </c>
      <c r="H1984">
        <v>308750</v>
      </c>
      <c r="I1984" s="10">
        <v>138937.5</v>
      </c>
      <c r="J1984" s="15">
        <f t="shared" si="30"/>
        <v>100823750</v>
      </c>
    </row>
    <row r="1985" spans="1:10">
      <c r="A1985" s="50" t="s">
        <v>1103</v>
      </c>
      <c r="B1985" s="4">
        <v>1128299</v>
      </c>
      <c r="C1985" s="5">
        <v>44425</v>
      </c>
      <c r="D1985" s="4" t="s">
        <v>150</v>
      </c>
      <c r="E1985" s="12" t="s">
        <v>1087</v>
      </c>
      <c r="F1985" s="13">
        <v>700</v>
      </c>
      <c r="G1985">
        <v>300</v>
      </c>
      <c r="H1985">
        <v>210000</v>
      </c>
      <c r="I1985" s="10">
        <v>73500</v>
      </c>
      <c r="J1985" s="15">
        <f t="shared" si="30"/>
        <v>100823750</v>
      </c>
    </row>
    <row r="1986" spans="1:10">
      <c r="A1986" s="50" t="s">
        <v>1103</v>
      </c>
      <c r="B1986" s="4">
        <v>1128299</v>
      </c>
      <c r="C1986" s="5">
        <v>44457</v>
      </c>
      <c r="D1986" s="4" t="s">
        <v>150</v>
      </c>
      <c r="E1986" s="12" t="s">
        <v>1087</v>
      </c>
      <c r="F1986" s="13">
        <v>450</v>
      </c>
      <c r="G1986">
        <v>500</v>
      </c>
      <c r="H1986">
        <v>225000</v>
      </c>
      <c r="I1986" s="10">
        <v>90000</v>
      </c>
      <c r="J1986" s="15">
        <f t="shared" si="30"/>
        <v>100823750</v>
      </c>
    </row>
    <row r="1987" spans="1:10">
      <c r="A1987" s="50" t="s">
        <v>1103</v>
      </c>
      <c r="B1987" s="4">
        <v>1128299</v>
      </c>
      <c r="C1987" s="5">
        <v>44457</v>
      </c>
      <c r="D1987" s="4" t="s">
        <v>150</v>
      </c>
      <c r="E1987" s="12" t="s">
        <v>1087</v>
      </c>
      <c r="F1987" s="13">
        <v>500</v>
      </c>
      <c r="G1987">
        <v>500</v>
      </c>
      <c r="H1987">
        <v>250000</v>
      </c>
      <c r="I1987" s="10">
        <v>100000</v>
      </c>
      <c r="J1987" s="15">
        <f t="shared" si="30"/>
        <v>100823750</v>
      </c>
    </row>
    <row r="1988" spans="1:10">
      <c r="A1988" s="50" t="s">
        <v>1103</v>
      </c>
      <c r="B1988" s="4">
        <v>1128299</v>
      </c>
      <c r="C1988" s="5">
        <v>44457</v>
      </c>
      <c r="D1988" s="4" t="s">
        <v>150</v>
      </c>
      <c r="E1988" s="12" t="s">
        <v>1086</v>
      </c>
      <c r="F1988" s="13">
        <v>450</v>
      </c>
      <c r="G1988">
        <v>300</v>
      </c>
      <c r="H1988">
        <v>135000</v>
      </c>
      <c r="I1988" s="10">
        <v>54000</v>
      </c>
      <c r="J1988" s="15">
        <f t="shared" ref="J1988:J2051" si="31">SUMIFS(H$3:H$2497,D$3:D$2497,D1988)</f>
        <v>100823750</v>
      </c>
    </row>
    <row r="1989" spans="1:10">
      <c r="A1989" s="50" t="s">
        <v>1103</v>
      </c>
      <c r="B1989" s="4">
        <v>1128299</v>
      </c>
      <c r="C1989" s="5">
        <v>44457</v>
      </c>
      <c r="D1989" s="4" t="s">
        <v>150</v>
      </c>
      <c r="E1989" s="12" t="s">
        <v>1087</v>
      </c>
      <c r="F1989" s="13">
        <v>450</v>
      </c>
      <c r="G1989">
        <v>250</v>
      </c>
      <c r="H1989">
        <v>112500</v>
      </c>
      <c r="I1989" s="10">
        <v>45000</v>
      </c>
      <c r="J1989" s="15">
        <f t="shared" si="31"/>
        <v>100823750</v>
      </c>
    </row>
    <row r="1990" spans="1:10">
      <c r="A1990" s="50" t="s">
        <v>1103</v>
      </c>
      <c r="B1990" s="4">
        <v>1128299</v>
      </c>
      <c r="C1990" s="5">
        <v>44457</v>
      </c>
      <c r="D1990" s="4" t="s">
        <v>150</v>
      </c>
      <c r="E1990" s="12" t="s">
        <v>1086</v>
      </c>
      <c r="F1990" s="13">
        <v>550</v>
      </c>
      <c r="G1990">
        <v>275</v>
      </c>
      <c r="H1990">
        <v>151250</v>
      </c>
      <c r="I1990" s="10">
        <v>68062.5</v>
      </c>
      <c r="J1990" s="15">
        <f t="shared" si="31"/>
        <v>100823750</v>
      </c>
    </row>
    <row r="1991" spans="1:10">
      <c r="A1991" s="50" t="s">
        <v>1103</v>
      </c>
      <c r="B1991" s="4">
        <v>1128299</v>
      </c>
      <c r="C1991" s="5">
        <v>44457</v>
      </c>
      <c r="D1991" s="4" t="s">
        <v>150</v>
      </c>
      <c r="E1991" s="12" t="s">
        <v>1086</v>
      </c>
      <c r="F1991" s="13">
        <v>400.00000000000006</v>
      </c>
      <c r="G1991">
        <v>300</v>
      </c>
      <c r="H1991">
        <v>120000.00000000001</v>
      </c>
      <c r="I1991" s="10">
        <v>42000</v>
      </c>
      <c r="J1991" s="15">
        <f t="shared" si="31"/>
        <v>100823750</v>
      </c>
    </row>
    <row r="1992" spans="1:10">
      <c r="A1992" s="50" t="s">
        <v>1103</v>
      </c>
      <c r="B1992" s="4">
        <v>1128299</v>
      </c>
      <c r="C1992" s="5">
        <v>44486</v>
      </c>
      <c r="D1992" s="4" t="s">
        <v>150</v>
      </c>
      <c r="E1992" s="12" t="s">
        <v>1087</v>
      </c>
      <c r="F1992" s="13">
        <v>350</v>
      </c>
      <c r="G1992">
        <v>400</v>
      </c>
      <c r="H1992">
        <v>140000</v>
      </c>
      <c r="I1992" s="10">
        <v>56000</v>
      </c>
      <c r="J1992" s="15">
        <f t="shared" si="31"/>
        <v>100823750</v>
      </c>
    </row>
    <row r="1993" spans="1:10">
      <c r="A1993" s="50" t="s">
        <v>1103</v>
      </c>
      <c r="B1993" s="4">
        <v>1128299</v>
      </c>
      <c r="C1993" s="5">
        <v>44486</v>
      </c>
      <c r="D1993" s="4" t="s">
        <v>150</v>
      </c>
      <c r="E1993" s="12" t="s">
        <v>1087</v>
      </c>
      <c r="F1993" s="13">
        <v>500</v>
      </c>
      <c r="G1993">
        <v>575</v>
      </c>
      <c r="H1993">
        <v>287500</v>
      </c>
      <c r="I1993" s="10">
        <v>115000</v>
      </c>
      <c r="J1993" s="15">
        <f t="shared" si="31"/>
        <v>100823750</v>
      </c>
    </row>
    <row r="1994" spans="1:10">
      <c r="A1994" s="50" t="s">
        <v>1103</v>
      </c>
      <c r="B1994" s="4">
        <v>1128299</v>
      </c>
      <c r="C1994" s="5">
        <v>44486</v>
      </c>
      <c r="D1994" s="4" t="s">
        <v>150</v>
      </c>
      <c r="E1994" s="12" t="s">
        <v>1086</v>
      </c>
      <c r="F1994" s="13">
        <v>450</v>
      </c>
      <c r="G1994">
        <v>400</v>
      </c>
      <c r="H1994">
        <v>180000</v>
      </c>
      <c r="I1994" s="10">
        <v>72000</v>
      </c>
      <c r="J1994" s="15">
        <f t="shared" si="31"/>
        <v>100823750</v>
      </c>
    </row>
    <row r="1995" spans="1:10">
      <c r="A1995" s="50" t="s">
        <v>1103</v>
      </c>
      <c r="B1995" s="4">
        <v>1128299</v>
      </c>
      <c r="C1995" s="5">
        <v>44486</v>
      </c>
      <c r="D1995" s="4" t="s">
        <v>150</v>
      </c>
      <c r="E1995" s="12" t="s">
        <v>1087</v>
      </c>
      <c r="F1995" s="13">
        <v>400</v>
      </c>
      <c r="G1995">
        <v>375</v>
      </c>
      <c r="H1995">
        <v>150000</v>
      </c>
      <c r="I1995" s="10">
        <v>60000</v>
      </c>
      <c r="J1995" s="15">
        <f t="shared" si="31"/>
        <v>100823750</v>
      </c>
    </row>
    <row r="1996" spans="1:10">
      <c r="A1996" s="50" t="s">
        <v>1103</v>
      </c>
      <c r="B1996" s="4">
        <v>1128299</v>
      </c>
      <c r="C1996" s="5">
        <v>44486</v>
      </c>
      <c r="D1996" s="4" t="s">
        <v>150</v>
      </c>
      <c r="E1996" s="12" t="s">
        <v>1087</v>
      </c>
      <c r="F1996" s="13">
        <v>500</v>
      </c>
      <c r="G1996">
        <v>350</v>
      </c>
      <c r="H1996">
        <v>175000</v>
      </c>
      <c r="I1996" s="10">
        <v>78750</v>
      </c>
      <c r="J1996" s="15">
        <f t="shared" si="31"/>
        <v>100823750</v>
      </c>
    </row>
    <row r="1997" spans="1:10">
      <c r="A1997" s="50" t="s">
        <v>1103</v>
      </c>
      <c r="B1997" s="4">
        <v>1128299</v>
      </c>
      <c r="C1997" s="5">
        <v>44486</v>
      </c>
      <c r="D1997" s="4" t="s">
        <v>150</v>
      </c>
      <c r="E1997" s="12" t="s">
        <v>1086</v>
      </c>
      <c r="F1997" s="13">
        <v>550</v>
      </c>
      <c r="G1997">
        <v>400</v>
      </c>
      <c r="H1997">
        <v>220000</v>
      </c>
      <c r="I1997" s="10">
        <v>77000</v>
      </c>
      <c r="J1997" s="15">
        <f t="shared" si="31"/>
        <v>100823750</v>
      </c>
    </row>
    <row r="1998" spans="1:10">
      <c r="A1998" s="4" t="s">
        <v>1107</v>
      </c>
      <c r="B1998" s="4">
        <v>1128299</v>
      </c>
      <c r="C1998" s="5">
        <v>44517</v>
      </c>
      <c r="D1998" s="4" t="s">
        <v>150</v>
      </c>
      <c r="E1998" s="12" t="s">
        <v>1087</v>
      </c>
      <c r="F1998" s="13">
        <v>400</v>
      </c>
      <c r="G1998">
        <v>625</v>
      </c>
      <c r="H1998">
        <v>250000</v>
      </c>
      <c r="I1998" s="10">
        <v>100000</v>
      </c>
      <c r="J1998" s="15">
        <f t="shared" si="31"/>
        <v>100823750</v>
      </c>
    </row>
    <row r="1999" spans="1:10">
      <c r="A1999" s="4" t="s">
        <v>1107</v>
      </c>
      <c r="B1999" s="4">
        <v>1128299</v>
      </c>
      <c r="C1999" s="5">
        <v>44517</v>
      </c>
      <c r="D1999" s="4" t="s">
        <v>150</v>
      </c>
      <c r="E1999" s="12" t="s">
        <v>1086</v>
      </c>
      <c r="F1999" s="13">
        <v>450</v>
      </c>
      <c r="G1999">
        <v>700</v>
      </c>
      <c r="H1999">
        <v>315000</v>
      </c>
      <c r="I1999" s="10">
        <v>126000</v>
      </c>
      <c r="J1999" s="15">
        <f t="shared" si="31"/>
        <v>100823750</v>
      </c>
    </row>
    <row r="2000" spans="1:10">
      <c r="A2000" s="4" t="s">
        <v>1107</v>
      </c>
      <c r="B2000" s="4">
        <v>1128299</v>
      </c>
      <c r="C2000" s="5">
        <v>44517</v>
      </c>
      <c r="D2000" s="4" t="s">
        <v>150</v>
      </c>
      <c r="E2000" s="12" t="s">
        <v>1087</v>
      </c>
      <c r="F2000" s="13">
        <v>400</v>
      </c>
      <c r="G2000">
        <v>525</v>
      </c>
      <c r="H2000">
        <v>210000</v>
      </c>
      <c r="I2000" s="10">
        <v>84000</v>
      </c>
      <c r="J2000" s="15">
        <f t="shared" si="31"/>
        <v>100823750</v>
      </c>
    </row>
    <row r="2001" spans="1:10">
      <c r="A2001" s="4" t="s">
        <v>1107</v>
      </c>
      <c r="B2001" s="4">
        <v>1128299</v>
      </c>
      <c r="C2001" s="5">
        <v>44517</v>
      </c>
      <c r="D2001" s="4" t="s">
        <v>150</v>
      </c>
      <c r="E2001" s="12" t="s">
        <v>1087</v>
      </c>
      <c r="F2001" s="13">
        <v>500</v>
      </c>
      <c r="G2001">
        <v>500</v>
      </c>
      <c r="H2001">
        <v>250000</v>
      </c>
      <c r="I2001" s="10">
        <v>100000</v>
      </c>
      <c r="J2001" s="15">
        <f t="shared" si="31"/>
        <v>100823750</v>
      </c>
    </row>
    <row r="2002" spans="1:10">
      <c r="A2002" s="4" t="s">
        <v>1107</v>
      </c>
      <c r="B2002" s="4">
        <v>1128299</v>
      </c>
      <c r="C2002" s="5">
        <v>44517</v>
      </c>
      <c r="D2002" s="4" t="s">
        <v>150</v>
      </c>
      <c r="E2002" s="12" t="s">
        <v>1086</v>
      </c>
      <c r="F2002" s="13">
        <v>700</v>
      </c>
      <c r="G2002">
        <v>475</v>
      </c>
      <c r="H2002">
        <v>332500</v>
      </c>
      <c r="I2002" s="10">
        <v>149625</v>
      </c>
      <c r="J2002" s="15">
        <f t="shared" si="31"/>
        <v>100823750</v>
      </c>
    </row>
    <row r="2003" spans="1:10">
      <c r="A2003" s="4" t="s">
        <v>1107</v>
      </c>
      <c r="B2003" s="4">
        <v>1128299</v>
      </c>
      <c r="C2003" s="5">
        <v>44517</v>
      </c>
      <c r="D2003" s="4" t="s">
        <v>150</v>
      </c>
      <c r="E2003" s="12" t="s">
        <v>1087</v>
      </c>
      <c r="F2003" s="13">
        <v>850.00000000000011</v>
      </c>
      <c r="G2003">
        <v>600</v>
      </c>
      <c r="H2003">
        <v>510000.00000000006</v>
      </c>
      <c r="I2003" s="10">
        <v>178500</v>
      </c>
      <c r="J2003" s="15">
        <f t="shared" si="31"/>
        <v>100823750</v>
      </c>
    </row>
    <row r="2004" spans="1:10">
      <c r="A2004" s="4" t="s">
        <v>1107</v>
      </c>
      <c r="B2004" s="4">
        <v>1128299</v>
      </c>
      <c r="C2004" s="5">
        <v>44546</v>
      </c>
      <c r="D2004" s="4" t="s">
        <v>150</v>
      </c>
      <c r="E2004" s="12" t="s">
        <v>1087</v>
      </c>
      <c r="F2004" s="13">
        <v>700</v>
      </c>
      <c r="G2004">
        <v>800</v>
      </c>
      <c r="H2004">
        <v>560000</v>
      </c>
      <c r="I2004" s="10">
        <v>224000</v>
      </c>
      <c r="J2004" s="15">
        <f t="shared" si="31"/>
        <v>100823750</v>
      </c>
    </row>
    <row r="2005" spans="1:10">
      <c r="A2005" s="4" t="s">
        <v>1107</v>
      </c>
      <c r="B2005" s="4">
        <v>1128299</v>
      </c>
      <c r="C2005" s="5">
        <v>44546</v>
      </c>
      <c r="D2005" s="4" t="s">
        <v>150</v>
      </c>
      <c r="E2005" s="12" t="s">
        <v>1087</v>
      </c>
      <c r="F2005" s="13">
        <v>800</v>
      </c>
      <c r="G2005">
        <v>800</v>
      </c>
      <c r="H2005">
        <v>640000</v>
      </c>
      <c r="I2005" s="10">
        <v>256000</v>
      </c>
      <c r="J2005" s="15">
        <f t="shared" si="31"/>
        <v>100823750</v>
      </c>
    </row>
    <row r="2006" spans="1:10">
      <c r="A2006" s="4" t="s">
        <v>1107</v>
      </c>
      <c r="B2006" s="4">
        <v>1128299</v>
      </c>
      <c r="C2006" s="5">
        <v>44546</v>
      </c>
      <c r="D2006" s="4" t="s">
        <v>150</v>
      </c>
      <c r="E2006" s="12" t="s">
        <v>1086</v>
      </c>
      <c r="F2006" s="13">
        <v>750</v>
      </c>
      <c r="G2006">
        <v>600</v>
      </c>
      <c r="H2006">
        <v>450000</v>
      </c>
      <c r="I2006" s="10">
        <v>180000</v>
      </c>
      <c r="J2006" s="15">
        <f t="shared" si="31"/>
        <v>100823750</v>
      </c>
    </row>
    <row r="2007" spans="1:10">
      <c r="A2007" s="4" t="s">
        <v>1107</v>
      </c>
      <c r="B2007" s="4">
        <v>1128299</v>
      </c>
      <c r="C2007" s="5">
        <v>44546</v>
      </c>
      <c r="D2007" s="4" t="s">
        <v>150</v>
      </c>
      <c r="E2007" s="12" t="s">
        <v>1087</v>
      </c>
      <c r="F2007" s="13">
        <v>750</v>
      </c>
      <c r="G2007">
        <v>600</v>
      </c>
      <c r="H2007">
        <v>450000</v>
      </c>
      <c r="I2007" s="10">
        <v>180000</v>
      </c>
      <c r="J2007" s="15">
        <f t="shared" si="31"/>
        <v>100823750</v>
      </c>
    </row>
    <row r="2008" spans="1:10">
      <c r="A2008" s="4" t="s">
        <v>1107</v>
      </c>
      <c r="B2008" s="4">
        <v>1128299</v>
      </c>
      <c r="C2008" s="5">
        <v>44546</v>
      </c>
      <c r="D2008" s="4" t="s">
        <v>150</v>
      </c>
      <c r="E2008" s="12" t="s">
        <v>1086</v>
      </c>
      <c r="F2008" s="13">
        <v>850</v>
      </c>
      <c r="G2008">
        <v>525</v>
      </c>
      <c r="H2008">
        <v>446250</v>
      </c>
      <c r="I2008" s="10">
        <v>200812.5</v>
      </c>
      <c r="J2008" s="15">
        <f t="shared" si="31"/>
        <v>100823750</v>
      </c>
    </row>
    <row r="2009" spans="1:10">
      <c r="A2009" s="4" t="s">
        <v>1107</v>
      </c>
      <c r="B2009" s="4">
        <v>1128299</v>
      </c>
      <c r="C2009" s="5">
        <v>44546</v>
      </c>
      <c r="D2009" s="4" t="s">
        <v>150</v>
      </c>
      <c r="E2009" s="12" t="s">
        <v>1087</v>
      </c>
      <c r="F2009" s="13">
        <v>900</v>
      </c>
      <c r="G2009">
        <v>625</v>
      </c>
      <c r="H2009">
        <v>562500</v>
      </c>
      <c r="I2009" s="10">
        <v>196875</v>
      </c>
      <c r="J2009" s="15">
        <f t="shared" si="31"/>
        <v>100823750</v>
      </c>
    </row>
    <row r="2010" spans="1:10">
      <c r="A2010" s="4" t="s">
        <v>1107</v>
      </c>
      <c r="B2010" s="4">
        <v>1197831</v>
      </c>
      <c r="C2010" s="5">
        <v>44201</v>
      </c>
      <c r="D2010" s="4" t="s">
        <v>150</v>
      </c>
      <c r="E2010" s="12" t="s">
        <v>1086</v>
      </c>
      <c r="F2010" s="13">
        <v>200</v>
      </c>
      <c r="G2010">
        <v>675</v>
      </c>
      <c r="H2010">
        <v>135000</v>
      </c>
      <c r="I2010" s="10">
        <v>40500</v>
      </c>
      <c r="J2010" s="15">
        <f t="shared" si="31"/>
        <v>100823750</v>
      </c>
    </row>
    <row r="2011" spans="1:10">
      <c r="A2011" s="4" t="s">
        <v>1107</v>
      </c>
      <c r="B2011" s="4">
        <v>1197831</v>
      </c>
      <c r="C2011" s="5">
        <v>44201</v>
      </c>
      <c r="D2011" s="4" t="s">
        <v>150</v>
      </c>
      <c r="E2011" s="12" t="s">
        <v>1087</v>
      </c>
      <c r="F2011" s="13">
        <v>300</v>
      </c>
      <c r="G2011">
        <v>675</v>
      </c>
      <c r="H2011">
        <v>202500</v>
      </c>
      <c r="I2011" s="10">
        <v>60750</v>
      </c>
      <c r="J2011" s="15">
        <f t="shared" si="31"/>
        <v>100823750</v>
      </c>
    </row>
    <row r="2012" spans="1:10">
      <c r="A2012" s="4" t="s">
        <v>1107</v>
      </c>
      <c r="B2012" s="4">
        <v>1197831</v>
      </c>
      <c r="C2012" s="5">
        <v>44201</v>
      </c>
      <c r="D2012" s="4" t="s">
        <v>150</v>
      </c>
      <c r="E2012" s="12" t="s">
        <v>1086</v>
      </c>
      <c r="F2012" s="13">
        <v>300</v>
      </c>
      <c r="G2012">
        <v>475</v>
      </c>
      <c r="H2012">
        <v>142500</v>
      </c>
      <c r="I2012" s="10">
        <v>42750</v>
      </c>
      <c r="J2012" s="15">
        <f t="shared" si="31"/>
        <v>100823750</v>
      </c>
    </row>
    <row r="2013" spans="1:10">
      <c r="A2013" s="4" t="s">
        <v>1107</v>
      </c>
      <c r="B2013" s="4">
        <v>1197831</v>
      </c>
      <c r="C2013" s="5">
        <v>44201</v>
      </c>
      <c r="D2013" s="4" t="s">
        <v>150</v>
      </c>
      <c r="E2013" s="12" t="s">
        <v>1087</v>
      </c>
      <c r="F2013" s="13">
        <v>350</v>
      </c>
      <c r="G2013">
        <v>475</v>
      </c>
      <c r="H2013">
        <v>166250</v>
      </c>
      <c r="I2013" s="10">
        <v>66500</v>
      </c>
      <c r="J2013" s="15">
        <f t="shared" si="31"/>
        <v>100823750</v>
      </c>
    </row>
    <row r="2014" spans="1:10">
      <c r="A2014" s="4" t="s">
        <v>1107</v>
      </c>
      <c r="B2014" s="4">
        <v>1197831</v>
      </c>
      <c r="C2014" s="5">
        <v>44201</v>
      </c>
      <c r="D2014" s="4" t="s">
        <v>150</v>
      </c>
      <c r="E2014" s="12" t="s">
        <v>1087</v>
      </c>
      <c r="F2014" s="13">
        <v>400</v>
      </c>
      <c r="G2014">
        <v>325</v>
      </c>
      <c r="H2014">
        <v>130000</v>
      </c>
      <c r="I2014" s="10">
        <v>32500</v>
      </c>
      <c r="J2014" s="15">
        <f t="shared" si="31"/>
        <v>100823750</v>
      </c>
    </row>
    <row r="2015" spans="1:10">
      <c r="A2015" s="4" t="s">
        <v>1107</v>
      </c>
      <c r="B2015" s="4">
        <v>1197831</v>
      </c>
      <c r="C2015" s="5">
        <v>44201</v>
      </c>
      <c r="D2015" s="4" t="s">
        <v>150</v>
      </c>
      <c r="E2015" s="12" t="s">
        <v>1087</v>
      </c>
      <c r="F2015" s="13">
        <v>350</v>
      </c>
      <c r="G2015">
        <v>475</v>
      </c>
      <c r="H2015">
        <v>166250</v>
      </c>
      <c r="I2015" s="10">
        <v>74812.5</v>
      </c>
      <c r="J2015" s="15">
        <f t="shared" si="31"/>
        <v>100823750</v>
      </c>
    </row>
    <row r="2016" spans="1:10">
      <c r="A2016" s="4" t="s">
        <v>1107</v>
      </c>
      <c r="B2016" s="4">
        <v>1197831</v>
      </c>
      <c r="C2016" s="5">
        <v>44231</v>
      </c>
      <c r="D2016" s="4" t="s">
        <v>150</v>
      </c>
      <c r="E2016" s="12" t="s">
        <v>1087</v>
      </c>
      <c r="F2016" s="13">
        <v>250</v>
      </c>
      <c r="G2016">
        <v>625</v>
      </c>
      <c r="H2016">
        <v>156250</v>
      </c>
      <c r="I2016" s="10">
        <v>46875</v>
      </c>
      <c r="J2016" s="15">
        <f t="shared" si="31"/>
        <v>100823750</v>
      </c>
    </row>
    <row r="2017" spans="1:10">
      <c r="A2017" s="4" t="s">
        <v>1107</v>
      </c>
      <c r="B2017" s="4">
        <v>1197831</v>
      </c>
      <c r="C2017" s="5">
        <v>44231</v>
      </c>
      <c r="D2017" s="4" t="s">
        <v>150</v>
      </c>
      <c r="E2017" s="12" t="s">
        <v>1087</v>
      </c>
      <c r="F2017" s="13">
        <v>350</v>
      </c>
      <c r="G2017">
        <v>600</v>
      </c>
      <c r="H2017">
        <v>210000</v>
      </c>
      <c r="I2017" s="10">
        <v>63000</v>
      </c>
      <c r="J2017" s="15">
        <f t="shared" si="31"/>
        <v>100823750</v>
      </c>
    </row>
    <row r="2018" spans="1:10">
      <c r="A2018" s="4" t="s">
        <v>1107</v>
      </c>
      <c r="B2018" s="4">
        <v>1197831</v>
      </c>
      <c r="C2018" s="5">
        <v>44231</v>
      </c>
      <c r="D2018" s="4" t="s">
        <v>150</v>
      </c>
      <c r="E2018" s="12" t="s">
        <v>1087</v>
      </c>
      <c r="F2018" s="13">
        <v>350</v>
      </c>
      <c r="G2018">
        <v>425</v>
      </c>
      <c r="H2018">
        <v>148750</v>
      </c>
      <c r="I2018" s="10">
        <v>44625</v>
      </c>
      <c r="J2018" s="15">
        <f t="shared" si="31"/>
        <v>100823750</v>
      </c>
    </row>
    <row r="2019" spans="1:10">
      <c r="A2019" s="4" t="s">
        <v>1107</v>
      </c>
      <c r="B2019" s="4">
        <v>1197831</v>
      </c>
      <c r="C2019" s="5">
        <v>44231</v>
      </c>
      <c r="D2019" s="4" t="s">
        <v>283</v>
      </c>
      <c r="E2019" s="12" t="s">
        <v>1087</v>
      </c>
      <c r="F2019" s="13">
        <v>350</v>
      </c>
      <c r="G2019">
        <v>375</v>
      </c>
      <c r="H2019">
        <v>131250</v>
      </c>
      <c r="I2019" s="10">
        <v>52500</v>
      </c>
      <c r="J2019" s="15">
        <f t="shared" si="31"/>
        <v>259452250</v>
      </c>
    </row>
    <row r="2020" spans="1:10">
      <c r="A2020" s="4" t="s">
        <v>1107</v>
      </c>
      <c r="B2020" s="4">
        <v>1197831</v>
      </c>
      <c r="C2020" s="5">
        <v>44231</v>
      </c>
      <c r="D2020" s="4" t="s">
        <v>283</v>
      </c>
      <c r="E2020" s="12" t="s">
        <v>1087</v>
      </c>
      <c r="F2020" s="13">
        <v>400</v>
      </c>
      <c r="G2020">
        <v>250</v>
      </c>
      <c r="H2020">
        <v>100000</v>
      </c>
      <c r="I2020" s="10">
        <v>25000</v>
      </c>
      <c r="J2020" s="15">
        <f t="shared" si="31"/>
        <v>259452250</v>
      </c>
    </row>
    <row r="2021" spans="1:10">
      <c r="A2021" s="4" t="s">
        <v>1107</v>
      </c>
      <c r="B2021" s="4">
        <v>1197831</v>
      </c>
      <c r="C2021" s="5">
        <v>44231</v>
      </c>
      <c r="D2021" s="4" t="s">
        <v>283</v>
      </c>
      <c r="E2021" s="12" t="s">
        <v>1087</v>
      </c>
      <c r="F2021" s="13">
        <v>350</v>
      </c>
      <c r="G2021">
        <v>450</v>
      </c>
      <c r="H2021">
        <v>157500</v>
      </c>
      <c r="I2021" s="10">
        <v>70875</v>
      </c>
      <c r="J2021" s="15">
        <f t="shared" si="31"/>
        <v>259452250</v>
      </c>
    </row>
    <row r="2022" spans="1:10">
      <c r="A2022" s="4" t="s">
        <v>1107</v>
      </c>
      <c r="B2022" s="4">
        <v>1197831</v>
      </c>
      <c r="C2022" s="5">
        <v>44261</v>
      </c>
      <c r="D2022" s="4" t="s">
        <v>283</v>
      </c>
      <c r="E2022" s="12" t="s">
        <v>1087</v>
      </c>
      <c r="F2022" s="13">
        <v>300</v>
      </c>
      <c r="G2022">
        <v>625</v>
      </c>
      <c r="H2022">
        <v>187500</v>
      </c>
      <c r="I2022" s="10">
        <v>65625</v>
      </c>
      <c r="J2022" s="15">
        <f t="shared" si="31"/>
        <v>259452250</v>
      </c>
    </row>
    <row r="2023" spans="1:10">
      <c r="A2023" s="4" t="s">
        <v>1107</v>
      </c>
      <c r="B2023" s="4">
        <v>1197831</v>
      </c>
      <c r="C2023" s="5">
        <v>44261</v>
      </c>
      <c r="D2023" s="4" t="s">
        <v>283</v>
      </c>
      <c r="E2023" s="12" t="s">
        <v>1086</v>
      </c>
      <c r="F2023" s="13">
        <v>400.00000000000006</v>
      </c>
      <c r="G2023">
        <v>625</v>
      </c>
      <c r="H2023">
        <v>250000.00000000003</v>
      </c>
      <c r="I2023" s="10">
        <v>87500</v>
      </c>
      <c r="J2023" s="15">
        <f t="shared" si="31"/>
        <v>259452250</v>
      </c>
    </row>
    <row r="2024" spans="1:10">
      <c r="A2024" s="4" t="s">
        <v>1107</v>
      </c>
      <c r="B2024" s="4">
        <v>1197831</v>
      </c>
      <c r="C2024" s="5">
        <v>44261</v>
      </c>
      <c r="D2024" s="4" t="s">
        <v>283</v>
      </c>
      <c r="E2024" s="12" t="s">
        <v>1087</v>
      </c>
      <c r="F2024" s="13">
        <v>300</v>
      </c>
      <c r="G2024">
        <v>450</v>
      </c>
      <c r="H2024">
        <v>135000</v>
      </c>
      <c r="I2024" s="10">
        <v>47250</v>
      </c>
      <c r="J2024" s="15">
        <f t="shared" si="31"/>
        <v>259452250</v>
      </c>
    </row>
    <row r="2025" spans="1:10">
      <c r="A2025" s="4" t="s">
        <v>1107</v>
      </c>
      <c r="B2025" s="4">
        <v>1197831</v>
      </c>
      <c r="C2025" s="5">
        <v>44261</v>
      </c>
      <c r="D2025" s="4" t="s">
        <v>283</v>
      </c>
      <c r="E2025" s="12" t="s">
        <v>1086</v>
      </c>
      <c r="F2025" s="13">
        <v>350</v>
      </c>
      <c r="G2025">
        <v>350</v>
      </c>
      <c r="H2025">
        <v>122500</v>
      </c>
      <c r="I2025" s="10">
        <v>55125</v>
      </c>
      <c r="J2025" s="15">
        <f t="shared" si="31"/>
        <v>259452250</v>
      </c>
    </row>
    <row r="2026" spans="1:10">
      <c r="A2026" s="4" t="s">
        <v>1107</v>
      </c>
      <c r="B2026" s="4">
        <v>1197831</v>
      </c>
      <c r="C2026" s="5">
        <v>44261</v>
      </c>
      <c r="D2026" s="4" t="s">
        <v>283</v>
      </c>
      <c r="E2026" s="12" t="s">
        <v>1087</v>
      </c>
      <c r="F2026" s="13">
        <v>400</v>
      </c>
      <c r="G2026">
        <v>250</v>
      </c>
      <c r="H2026">
        <v>100000</v>
      </c>
      <c r="I2026" s="10">
        <v>30000</v>
      </c>
      <c r="J2026" s="15">
        <f t="shared" si="31"/>
        <v>259452250</v>
      </c>
    </row>
    <row r="2027" spans="1:10">
      <c r="A2027" s="4" t="s">
        <v>1107</v>
      </c>
      <c r="B2027" s="4">
        <v>1197831</v>
      </c>
      <c r="C2027" s="5">
        <v>44261</v>
      </c>
      <c r="D2027" s="4" t="s">
        <v>283</v>
      </c>
      <c r="E2027" s="12" t="s">
        <v>1087</v>
      </c>
      <c r="F2027" s="13">
        <v>350</v>
      </c>
      <c r="G2027">
        <v>400</v>
      </c>
      <c r="H2027">
        <v>140000</v>
      </c>
      <c r="I2027" s="10">
        <v>70000</v>
      </c>
      <c r="J2027" s="15">
        <f t="shared" si="31"/>
        <v>259452250</v>
      </c>
    </row>
    <row r="2028" spans="1:10">
      <c r="A2028" s="4" t="s">
        <v>1107</v>
      </c>
      <c r="B2028" s="4">
        <v>1197831</v>
      </c>
      <c r="C2028" s="5">
        <v>44291</v>
      </c>
      <c r="D2028" s="4" t="s">
        <v>283</v>
      </c>
      <c r="E2028" s="12" t="s">
        <v>1086</v>
      </c>
      <c r="F2028" s="13">
        <v>200.00000000000003</v>
      </c>
      <c r="G2028">
        <v>650</v>
      </c>
      <c r="H2028">
        <v>130000.00000000001</v>
      </c>
      <c r="I2028" s="10">
        <v>45500</v>
      </c>
      <c r="J2028" s="15">
        <f t="shared" si="31"/>
        <v>259452250</v>
      </c>
    </row>
    <row r="2029" spans="1:10">
      <c r="A2029" s="4" t="s">
        <v>1107</v>
      </c>
      <c r="B2029" s="4">
        <v>1197831</v>
      </c>
      <c r="C2029" s="5">
        <v>44291</v>
      </c>
      <c r="D2029" s="4" t="s">
        <v>283</v>
      </c>
      <c r="E2029" s="12" t="s">
        <v>1087</v>
      </c>
      <c r="F2029" s="13">
        <v>300</v>
      </c>
      <c r="G2029">
        <v>650</v>
      </c>
      <c r="H2029">
        <v>195000</v>
      </c>
      <c r="I2029" s="10">
        <v>68250</v>
      </c>
      <c r="J2029" s="15">
        <f t="shared" si="31"/>
        <v>259452250</v>
      </c>
    </row>
    <row r="2030" spans="1:10">
      <c r="A2030" s="4" t="s">
        <v>1107</v>
      </c>
      <c r="B2030" s="4">
        <v>1197831</v>
      </c>
      <c r="C2030" s="5">
        <v>44291</v>
      </c>
      <c r="D2030" s="4" t="s">
        <v>283</v>
      </c>
      <c r="E2030" s="12" t="s">
        <v>1086</v>
      </c>
      <c r="F2030" s="13">
        <v>250.00000000000003</v>
      </c>
      <c r="G2030">
        <v>475</v>
      </c>
      <c r="H2030">
        <v>118750.00000000001</v>
      </c>
      <c r="I2030" s="10">
        <v>41562.5</v>
      </c>
      <c r="J2030" s="15">
        <f t="shared" si="31"/>
        <v>259452250</v>
      </c>
    </row>
    <row r="2031" spans="1:10">
      <c r="A2031" s="4" t="s">
        <v>1107</v>
      </c>
      <c r="B2031" s="4">
        <v>1197831</v>
      </c>
      <c r="C2031" s="5">
        <v>44291</v>
      </c>
      <c r="D2031" s="4" t="s">
        <v>283</v>
      </c>
      <c r="E2031" s="12" t="s">
        <v>1087</v>
      </c>
      <c r="F2031" s="13">
        <v>300</v>
      </c>
      <c r="G2031">
        <v>375</v>
      </c>
      <c r="H2031">
        <v>112500</v>
      </c>
      <c r="I2031" s="10">
        <v>50625</v>
      </c>
      <c r="J2031" s="15">
        <f t="shared" si="31"/>
        <v>259452250</v>
      </c>
    </row>
    <row r="2032" spans="1:10">
      <c r="A2032" s="4" t="s">
        <v>1107</v>
      </c>
      <c r="B2032" s="4">
        <v>1197831</v>
      </c>
      <c r="C2032" s="5">
        <v>44291</v>
      </c>
      <c r="D2032" s="4" t="s">
        <v>283</v>
      </c>
      <c r="E2032" s="12" t="s">
        <v>1087</v>
      </c>
      <c r="F2032" s="13">
        <v>350</v>
      </c>
      <c r="G2032">
        <v>275</v>
      </c>
      <c r="H2032">
        <v>96250</v>
      </c>
      <c r="I2032" s="10">
        <v>28875</v>
      </c>
      <c r="J2032" s="15">
        <f t="shared" si="31"/>
        <v>259452250</v>
      </c>
    </row>
    <row r="2033" spans="1:10">
      <c r="A2033" s="4" t="s">
        <v>1107</v>
      </c>
      <c r="B2033" s="4">
        <v>1197831</v>
      </c>
      <c r="C2033" s="5">
        <v>44291</v>
      </c>
      <c r="D2033" s="4" t="s">
        <v>283</v>
      </c>
      <c r="E2033" s="12" t="s">
        <v>1087</v>
      </c>
      <c r="F2033" s="13">
        <v>300</v>
      </c>
      <c r="G2033">
        <v>550</v>
      </c>
      <c r="H2033">
        <v>165000</v>
      </c>
      <c r="I2033" s="10">
        <v>82500</v>
      </c>
      <c r="J2033" s="15">
        <f t="shared" si="31"/>
        <v>259452250</v>
      </c>
    </row>
    <row r="2034" spans="1:10">
      <c r="A2034" s="4" t="s">
        <v>1107</v>
      </c>
      <c r="B2034" s="4">
        <v>1197831</v>
      </c>
      <c r="C2034" s="5">
        <v>44321</v>
      </c>
      <c r="D2034" s="4" t="s">
        <v>283</v>
      </c>
      <c r="E2034" s="12" t="s">
        <v>1087</v>
      </c>
      <c r="F2034" s="13">
        <v>200</v>
      </c>
      <c r="G2034">
        <v>700</v>
      </c>
      <c r="H2034">
        <v>140000</v>
      </c>
      <c r="I2034" s="10">
        <v>49000</v>
      </c>
      <c r="J2034" s="15">
        <f t="shared" si="31"/>
        <v>259452250</v>
      </c>
    </row>
    <row r="2035" spans="1:10">
      <c r="A2035" s="4" t="s">
        <v>1107</v>
      </c>
      <c r="B2035" s="4">
        <v>1197831</v>
      </c>
      <c r="C2035" s="5">
        <v>44321</v>
      </c>
      <c r="D2035" s="4" t="s">
        <v>283</v>
      </c>
      <c r="E2035" s="12" t="s">
        <v>1086</v>
      </c>
      <c r="F2035" s="13">
        <v>300</v>
      </c>
      <c r="G2035">
        <v>725</v>
      </c>
      <c r="H2035">
        <v>217500</v>
      </c>
      <c r="I2035" s="10">
        <v>76125</v>
      </c>
      <c r="J2035" s="15">
        <f t="shared" si="31"/>
        <v>259452250</v>
      </c>
    </row>
    <row r="2036" spans="1:10">
      <c r="A2036" s="4" t="s">
        <v>1107</v>
      </c>
      <c r="B2036" s="4">
        <v>1197831</v>
      </c>
      <c r="C2036" s="5">
        <v>44321</v>
      </c>
      <c r="D2036" s="4" t="s">
        <v>283</v>
      </c>
      <c r="E2036" s="12" t="s">
        <v>1087</v>
      </c>
      <c r="F2036" s="13">
        <v>250</v>
      </c>
      <c r="G2036">
        <v>575</v>
      </c>
      <c r="H2036">
        <v>143750</v>
      </c>
      <c r="I2036" s="10">
        <v>50312.5</v>
      </c>
      <c r="J2036" s="15">
        <f t="shared" si="31"/>
        <v>259452250</v>
      </c>
    </row>
    <row r="2037" spans="1:10">
      <c r="A2037" s="4" t="s">
        <v>1107</v>
      </c>
      <c r="B2037" s="4">
        <v>1197831</v>
      </c>
      <c r="C2037" s="5">
        <v>44321</v>
      </c>
      <c r="D2037" s="4" t="s">
        <v>283</v>
      </c>
      <c r="E2037" s="12" t="s">
        <v>1087</v>
      </c>
      <c r="F2037" s="13">
        <v>350</v>
      </c>
      <c r="G2037">
        <v>500</v>
      </c>
      <c r="H2037">
        <v>175000</v>
      </c>
      <c r="I2037" s="10">
        <v>78750</v>
      </c>
      <c r="J2037" s="15">
        <f t="shared" si="31"/>
        <v>259452250</v>
      </c>
    </row>
    <row r="2038" spans="1:10">
      <c r="A2038" s="4" t="s">
        <v>1107</v>
      </c>
      <c r="B2038" s="4">
        <v>1197831</v>
      </c>
      <c r="C2038" s="5">
        <v>44321</v>
      </c>
      <c r="D2038" s="4" t="s">
        <v>283</v>
      </c>
      <c r="E2038" s="12" t="s">
        <v>1087</v>
      </c>
      <c r="F2038" s="13">
        <v>500</v>
      </c>
      <c r="G2038">
        <v>400</v>
      </c>
      <c r="H2038">
        <v>200000</v>
      </c>
      <c r="I2038" s="10">
        <v>60000</v>
      </c>
      <c r="J2038" s="15">
        <f t="shared" si="31"/>
        <v>259452250</v>
      </c>
    </row>
    <row r="2039" spans="1:10">
      <c r="A2039" s="4" t="s">
        <v>1107</v>
      </c>
      <c r="B2039" s="4">
        <v>1197831</v>
      </c>
      <c r="C2039" s="5">
        <v>44321</v>
      </c>
      <c r="D2039" s="4" t="s">
        <v>283</v>
      </c>
      <c r="E2039" s="12" t="s">
        <v>1087</v>
      </c>
      <c r="F2039" s="13">
        <v>450</v>
      </c>
      <c r="G2039">
        <v>750</v>
      </c>
      <c r="H2039">
        <v>337500</v>
      </c>
      <c r="I2039" s="10">
        <v>168750</v>
      </c>
      <c r="J2039" s="15">
        <f t="shared" si="31"/>
        <v>259452250</v>
      </c>
    </row>
    <row r="2040" spans="1:10">
      <c r="A2040" s="4" t="s">
        <v>1107</v>
      </c>
      <c r="B2040" s="4">
        <v>1197831</v>
      </c>
      <c r="C2040" s="5">
        <v>44351</v>
      </c>
      <c r="D2040" s="4" t="s">
        <v>283</v>
      </c>
      <c r="E2040" s="12" t="s">
        <v>1086</v>
      </c>
      <c r="F2040" s="13">
        <v>450</v>
      </c>
      <c r="G2040">
        <v>750</v>
      </c>
      <c r="H2040">
        <v>337500</v>
      </c>
      <c r="I2040" s="10">
        <v>118125</v>
      </c>
      <c r="J2040" s="15">
        <f t="shared" si="31"/>
        <v>259452250</v>
      </c>
    </row>
    <row r="2041" spans="1:10">
      <c r="A2041" s="4" t="s">
        <v>1107</v>
      </c>
      <c r="B2041" s="4">
        <v>1197831</v>
      </c>
      <c r="C2041" s="5">
        <v>44351</v>
      </c>
      <c r="D2041" s="4" t="s">
        <v>283</v>
      </c>
      <c r="E2041" s="12" t="s">
        <v>1086</v>
      </c>
      <c r="F2041" s="13">
        <v>500</v>
      </c>
      <c r="G2041">
        <v>750</v>
      </c>
      <c r="H2041">
        <v>375000</v>
      </c>
      <c r="I2041" s="10">
        <v>131250</v>
      </c>
      <c r="J2041" s="15">
        <f t="shared" si="31"/>
        <v>259452250</v>
      </c>
    </row>
    <row r="2042" spans="1:10">
      <c r="A2042" s="4" t="s">
        <v>1107</v>
      </c>
      <c r="B2042" s="4">
        <v>1197831</v>
      </c>
      <c r="C2042" s="5">
        <v>44351</v>
      </c>
      <c r="D2042" s="4" t="s">
        <v>283</v>
      </c>
      <c r="E2042" s="12" t="s">
        <v>1087</v>
      </c>
      <c r="F2042" s="13">
        <v>500</v>
      </c>
      <c r="G2042">
        <v>600</v>
      </c>
      <c r="H2042">
        <v>300000</v>
      </c>
      <c r="I2042" s="10">
        <v>105000</v>
      </c>
      <c r="J2042" s="15">
        <f t="shared" si="31"/>
        <v>259452250</v>
      </c>
    </row>
    <row r="2043" spans="1:10">
      <c r="A2043" s="4" t="s">
        <v>1107</v>
      </c>
      <c r="B2043" s="4">
        <v>1197831</v>
      </c>
      <c r="C2043" s="5">
        <v>44351</v>
      </c>
      <c r="D2043" s="4" t="s">
        <v>283</v>
      </c>
      <c r="E2043" s="12" t="s">
        <v>1086</v>
      </c>
      <c r="F2043" s="13">
        <v>500</v>
      </c>
      <c r="G2043">
        <v>550</v>
      </c>
      <c r="H2043">
        <v>275000</v>
      </c>
      <c r="I2043" s="10">
        <v>123750</v>
      </c>
      <c r="J2043" s="15">
        <f t="shared" si="31"/>
        <v>259452250</v>
      </c>
    </row>
    <row r="2044" spans="1:10">
      <c r="A2044" s="4" t="s">
        <v>1107</v>
      </c>
      <c r="B2044" s="4">
        <v>1197831</v>
      </c>
      <c r="C2044" s="5">
        <v>44351</v>
      </c>
      <c r="D2044" s="4" t="s">
        <v>283</v>
      </c>
      <c r="E2044" s="12" t="s">
        <v>1086</v>
      </c>
      <c r="F2044" s="13">
        <v>550</v>
      </c>
      <c r="G2044">
        <v>450</v>
      </c>
      <c r="H2044">
        <v>247500</v>
      </c>
      <c r="I2044" s="10">
        <v>74250</v>
      </c>
      <c r="J2044" s="15">
        <f t="shared" si="31"/>
        <v>259452250</v>
      </c>
    </row>
    <row r="2045" spans="1:10">
      <c r="A2045" s="4" t="s">
        <v>1107</v>
      </c>
      <c r="B2045" s="4">
        <v>1197831</v>
      </c>
      <c r="C2045" s="5">
        <v>44351</v>
      </c>
      <c r="D2045" s="4" t="s">
        <v>283</v>
      </c>
      <c r="E2045" s="12" t="s">
        <v>1087</v>
      </c>
      <c r="F2045" s="13">
        <v>600</v>
      </c>
      <c r="G2045">
        <v>825</v>
      </c>
      <c r="H2045">
        <v>495000</v>
      </c>
      <c r="I2045" s="10">
        <v>247500</v>
      </c>
      <c r="J2045" s="15">
        <f t="shared" si="31"/>
        <v>259452250</v>
      </c>
    </row>
    <row r="2046" spans="1:10">
      <c r="A2046" s="4" t="s">
        <v>1107</v>
      </c>
      <c r="B2046" s="4">
        <v>1197831</v>
      </c>
      <c r="C2046" s="5">
        <v>44383</v>
      </c>
      <c r="D2046" s="4" t="s">
        <v>283</v>
      </c>
      <c r="E2046" s="12" t="s">
        <v>1087</v>
      </c>
      <c r="F2046" s="13">
        <v>500</v>
      </c>
      <c r="G2046">
        <v>775</v>
      </c>
      <c r="H2046">
        <v>387500</v>
      </c>
      <c r="I2046" s="10">
        <v>155000</v>
      </c>
      <c r="J2046" s="15">
        <f t="shared" si="31"/>
        <v>259452250</v>
      </c>
    </row>
    <row r="2047" spans="1:10">
      <c r="A2047" s="4" t="s">
        <v>1107</v>
      </c>
      <c r="B2047" s="4">
        <v>1197831</v>
      </c>
      <c r="C2047" s="5">
        <v>44383</v>
      </c>
      <c r="D2047" s="4" t="s">
        <v>283</v>
      </c>
      <c r="E2047" s="12" t="s">
        <v>1087</v>
      </c>
      <c r="F2047" s="13">
        <v>550</v>
      </c>
      <c r="G2047">
        <v>775</v>
      </c>
      <c r="H2047">
        <v>426250</v>
      </c>
      <c r="I2047" s="10">
        <v>170500</v>
      </c>
      <c r="J2047" s="15">
        <f t="shared" si="31"/>
        <v>259452250</v>
      </c>
    </row>
    <row r="2048" spans="1:10">
      <c r="A2048" s="4" t="s">
        <v>1107</v>
      </c>
      <c r="B2048" s="4">
        <v>1197831</v>
      </c>
      <c r="C2048" s="5">
        <v>44383</v>
      </c>
      <c r="D2048" s="4" t="s">
        <v>283</v>
      </c>
      <c r="E2048" s="12" t="s">
        <v>1087</v>
      </c>
      <c r="F2048" s="13">
        <v>500</v>
      </c>
      <c r="G2048">
        <v>925</v>
      </c>
      <c r="H2048">
        <v>462500</v>
      </c>
      <c r="I2048" s="10">
        <v>185000</v>
      </c>
      <c r="J2048" s="15">
        <f t="shared" si="31"/>
        <v>259452250</v>
      </c>
    </row>
    <row r="2049" spans="1:10">
      <c r="A2049" s="4" t="s">
        <v>1107</v>
      </c>
      <c r="B2049" s="4">
        <v>1197831</v>
      </c>
      <c r="C2049" s="5">
        <v>44383</v>
      </c>
      <c r="D2049" s="4" t="s">
        <v>283</v>
      </c>
      <c r="E2049" s="12" t="s">
        <v>1087</v>
      </c>
      <c r="F2049" s="13">
        <v>500</v>
      </c>
      <c r="G2049">
        <v>525</v>
      </c>
      <c r="H2049">
        <v>262500</v>
      </c>
      <c r="I2049" s="10">
        <v>131250</v>
      </c>
      <c r="J2049" s="15">
        <f t="shared" si="31"/>
        <v>259452250</v>
      </c>
    </row>
    <row r="2050" spans="1:10">
      <c r="A2050" s="4" t="s">
        <v>1107</v>
      </c>
      <c r="B2050" s="4">
        <v>1197831</v>
      </c>
      <c r="C2050" s="5">
        <v>44383</v>
      </c>
      <c r="D2050" s="4" t="s">
        <v>283</v>
      </c>
      <c r="E2050" s="12" t="s">
        <v>1086</v>
      </c>
      <c r="F2050" s="13">
        <v>550</v>
      </c>
      <c r="G2050">
        <v>525</v>
      </c>
      <c r="H2050">
        <v>288750</v>
      </c>
      <c r="I2050" s="10">
        <v>101062.5</v>
      </c>
      <c r="J2050" s="15">
        <f t="shared" si="31"/>
        <v>259452250</v>
      </c>
    </row>
    <row r="2051" spans="1:10">
      <c r="A2051" s="4" t="s">
        <v>1107</v>
      </c>
      <c r="B2051" s="4">
        <v>1197831</v>
      </c>
      <c r="C2051" s="5">
        <v>44383</v>
      </c>
      <c r="D2051" s="4" t="s">
        <v>283</v>
      </c>
      <c r="E2051" s="12" t="s">
        <v>1087</v>
      </c>
      <c r="F2051" s="13">
        <v>649.99999999999989</v>
      </c>
      <c r="G2051">
        <v>800</v>
      </c>
      <c r="H2051">
        <v>519999.99999999994</v>
      </c>
      <c r="I2051" s="10">
        <v>286000</v>
      </c>
      <c r="J2051" s="15">
        <f t="shared" si="31"/>
        <v>259452250</v>
      </c>
    </row>
    <row r="2052" spans="1:10">
      <c r="A2052" s="4" t="s">
        <v>1107</v>
      </c>
      <c r="B2052" s="4">
        <v>1197831</v>
      </c>
      <c r="C2052" s="5">
        <v>44416</v>
      </c>
      <c r="D2052" s="4" t="s">
        <v>283</v>
      </c>
      <c r="E2052" s="12" t="s">
        <v>1087</v>
      </c>
      <c r="F2052" s="13">
        <v>500</v>
      </c>
      <c r="G2052">
        <v>750</v>
      </c>
      <c r="H2052">
        <v>375000</v>
      </c>
      <c r="I2052" s="10">
        <v>150000</v>
      </c>
      <c r="J2052" s="15">
        <f t="shared" ref="J2052:J2115" si="32">SUMIFS(H$3:H$2497,D$3:D$2497,D2052)</f>
        <v>259452250</v>
      </c>
    </row>
    <row r="2053" spans="1:10">
      <c r="A2053" s="4" t="s">
        <v>1107</v>
      </c>
      <c r="B2053" s="4">
        <v>1197831</v>
      </c>
      <c r="C2053" s="5">
        <v>44416</v>
      </c>
      <c r="D2053" s="4" t="s">
        <v>283</v>
      </c>
      <c r="E2053" s="12" t="s">
        <v>1087</v>
      </c>
      <c r="F2053" s="13">
        <v>550</v>
      </c>
      <c r="G2053">
        <v>750</v>
      </c>
      <c r="H2053">
        <v>412500</v>
      </c>
      <c r="I2053" s="10">
        <v>165000</v>
      </c>
      <c r="J2053" s="15">
        <f t="shared" si="32"/>
        <v>259452250</v>
      </c>
    </row>
    <row r="2054" spans="1:10">
      <c r="A2054" s="4" t="s">
        <v>1107</v>
      </c>
      <c r="B2054" s="4">
        <v>1197831</v>
      </c>
      <c r="C2054" s="5">
        <v>44416</v>
      </c>
      <c r="D2054" s="4" t="s">
        <v>283</v>
      </c>
      <c r="E2054" s="12" t="s">
        <v>1087</v>
      </c>
      <c r="F2054" s="13">
        <v>500</v>
      </c>
      <c r="G2054">
        <v>925</v>
      </c>
      <c r="H2054">
        <v>462500</v>
      </c>
      <c r="I2054" s="10">
        <v>185000</v>
      </c>
      <c r="J2054" s="15">
        <f t="shared" si="32"/>
        <v>259452250</v>
      </c>
    </row>
    <row r="2055" spans="1:10">
      <c r="A2055" s="4" t="s">
        <v>1107</v>
      </c>
      <c r="B2055" s="4">
        <v>1197831</v>
      </c>
      <c r="C2055" s="5">
        <v>44416</v>
      </c>
      <c r="D2055" s="4" t="s">
        <v>283</v>
      </c>
      <c r="E2055" s="12" t="s">
        <v>1087</v>
      </c>
      <c r="F2055" s="13">
        <v>500</v>
      </c>
      <c r="G2055">
        <v>475</v>
      </c>
      <c r="H2055">
        <v>237500</v>
      </c>
      <c r="I2055" s="10">
        <v>118750</v>
      </c>
      <c r="J2055" s="15">
        <f t="shared" si="32"/>
        <v>259452250</v>
      </c>
    </row>
    <row r="2056" spans="1:10">
      <c r="A2056" s="4" t="s">
        <v>1107</v>
      </c>
      <c r="B2056" s="4">
        <v>1197831</v>
      </c>
      <c r="C2056" s="5">
        <v>44416</v>
      </c>
      <c r="D2056" s="4" t="s">
        <v>283</v>
      </c>
      <c r="E2056" s="12" t="s">
        <v>1086</v>
      </c>
      <c r="F2056" s="13">
        <v>550.00000000000011</v>
      </c>
      <c r="G2056">
        <v>475</v>
      </c>
      <c r="H2056">
        <v>261250.00000000003</v>
      </c>
      <c r="I2056" s="10">
        <v>91437.5</v>
      </c>
      <c r="J2056" s="15">
        <f t="shared" si="32"/>
        <v>259452250</v>
      </c>
    </row>
    <row r="2057" spans="1:10">
      <c r="A2057" s="4" t="s">
        <v>1107</v>
      </c>
      <c r="B2057" s="4">
        <v>1197831</v>
      </c>
      <c r="C2057" s="5">
        <v>44416</v>
      </c>
      <c r="D2057" s="4" t="s">
        <v>283</v>
      </c>
      <c r="E2057" s="12" t="s">
        <v>1086</v>
      </c>
      <c r="F2057" s="13">
        <v>599.99999999999989</v>
      </c>
      <c r="G2057">
        <v>725</v>
      </c>
      <c r="H2057">
        <v>434999.99999999994</v>
      </c>
      <c r="I2057" s="10">
        <v>239250</v>
      </c>
      <c r="J2057" s="15">
        <f t="shared" si="32"/>
        <v>259452250</v>
      </c>
    </row>
    <row r="2058" spans="1:10">
      <c r="A2058" s="4" t="s">
        <v>1107</v>
      </c>
      <c r="B2058" s="4">
        <v>1197831</v>
      </c>
      <c r="C2058" s="5">
        <v>44444</v>
      </c>
      <c r="D2058" s="4" t="s">
        <v>283</v>
      </c>
      <c r="E2058" s="12" t="s">
        <v>1086</v>
      </c>
      <c r="F2058" s="13">
        <v>550</v>
      </c>
      <c r="G2058">
        <v>675</v>
      </c>
      <c r="H2058">
        <v>371250</v>
      </c>
      <c r="I2058" s="10">
        <v>148500</v>
      </c>
      <c r="J2058" s="15">
        <f t="shared" si="32"/>
        <v>259452250</v>
      </c>
    </row>
    <row r="2059" spans="1:10">
      <c r="A2059" s="4" t="s">
        <v>1107</v>
      </c>
      <c r="B2059" s="4">
        <v>1197831</v>
      </c>
      <c r="C2059" s="5">
        <v>44444</v>
      </c>
      <c r="D2059" s="4" t="s">
        <v>283</v>
      </c>
      <c r="E2059" s="12" t="s">
        <v>1087</v>
      </c>
      <c r="F2059" s="13">
        <v>550</v>
      </c>
      <c r="G2059">
        <v>625</v>
      </c>
      <c r="H2059">
        <v>343750</v>
      </c>
      <c r="I2059" s="10">
        <v>137500</v>
      </c>
      <c r="J2059" s="15">
        <f t="shared" si="32"/>
        <v>259452250</v>
      </c>
    </row>
    <row r="2060" spans="1:10">
      <c r="A2060" s="4" t="s">
        <v>1107</v>
      </c>
      <c r="B2060" s="4">
        <v>1197831</v>
      </c>
      <c r="C2060" s="5">
        <v>44444</v>
      </c>
      <c r="D2060" s="4" t="s">
        <v>283</v>
      </c>
      <c r="E2060" s="12" t="s">
        <v>1086</v>
      </c>
      <c r="F2060" s="13">
        <v>600</v>
      </c>
      <c r="G2060">
        <v>675</v>
      </c>
      <c r="H2060">
        <v>405000</v>
      </c>
      <c r="I2060" s="10">
        <v>162000</v>
      </c>
      <c r="J2060" s="15">
        <f t="shared" si="32"/>
        <v>259452250</v>
      </c>
    </row>
    <row r="2061" spans="1:10">
      <c r="A2061" s="4" t="s">
        <v>1107</v>
      </c>
      <c r="B2061" s="4">
        <v>1197831</v>
      </c>
      <c r="C2061" s="5">
        <v>44444</v>
      </c>
      <c r="D2061" s="4" t="s">
        <v>283</v>
      </c>
      <c r="E2061" s="12" t="s">
        <v>1087</v>
      </c>
      <c r="F2061" s="13">
        <v>600</v>
      </c>
      <c r="G2061">
        <v>400</v>
      </c>
      <c r="H2061">
        <v>240000</v>
      </c>
      <c r="I2061" s="10">
        <v>120000</v>
      </c>
      <c r="J2061" s="15">
        <f t="shared" si="32"/>
        <v>259452250</v>
      </c>
    </row>
    <row r="2062" spans="1:10">
      <c r="A2062" s="4" t="s">
        <v>1107</v>
      </c>
      <c r="B2062" s="4">
        <v>1197831</v>
      </c>
      <c r="C2062" s="5">
        <v>44444</v>
      </c>
      <c r="D2062" s="4" t="s">
        <v>283</v>
      </c>
      <c r="E2062" s="12" t="s">
        <v>1087</v>
      </c>
      <c r="F2062" s="13">
        <v>550</v>
      </c>
      <c r="G2062">
        <v>400</v>
      </c>
      <c r="H2062">
        <v>220000</v>
      </c>
      <c r="I2062" s="10">
        <v>77000</v>
      </c>
      <c r="J2062" s="15">
        <f t="shared" si="32"/>
        <v>259452250</v>
      </c>
    </row>
    <row r="2063" spans="1:10">
      <c r="A2063" s="4" t="s">
        <v>1107</v>
      </c>
      <c r="B2063" s="4">
        <v>1197831</v>
      </c>
      <c r="C2063" s="5">
        <v>44444</v>
      </c>
      <c r="D2063" s="4" t="s">
        <v>283</v>
      </c>
      <c r="E2063" s="12" t="s">
        <v>1086</v>
      </c>
      <c r="F2063" s="13">
        <v>500</v>
      </c>
      <c r="G2063">
        <v>625</v>
      </c>
      <c r="H2063">
        <v>312500</v>
      </c>
      <c r="I2063" s="10">
        <v>171875</v>
      </c>
      <c r="J2063" s="15">
        <f t="shared" si="32"/>
        <v>259452250</v>
      </c>
    </row>
    <row r="2064" spans="1:10">
      <c r="A2064" s="4" t="s">
        <v>1107</v>
      </c>
      <c r="B2064" s="4">
        <v>1197831</v>
      </c>
      <c r="C2064" s="5">
        <v>44473</v>
      </c>
      <c r="D2064" s="4" t="s">
        <v>283</v>
      </c>
      <c r="E2064" s="12" t="s">
        <v>1087</v>
      </c>
      <c r="F2064" s="13">
        <v>400</v>
      </c>
      <c r="G2064">
        <v>575</v>
      </c>
      <c r="H2064">
        <v>230000</v>
      </c>
      <c r="I2064" s="10">
        <v>92000</v>
      </c>
      <c r="J2064" s="15">
        <f t="shared" si="32"/>
        <v>259452250</v>
      </c>
    </row>
    <row r="2065" spans="1:10">
      <c r="A2065" s="4" t="s">
        <v>1107</v>
      </c>
      <c r="B2065" s="4">
        <v>1197831</v>
      </c>
      <c r="C2065" s="5">
        <v>44473</v>
      </c>
      <c r="D2065" s="4" t="s">
        <v>283</v>
      </c>
      <c r="E2065" s="12" t="s">
        <v>1087</v>
      </c>
      <c r="F2065" s="13">
        <v>400</v>
      </c>
      <c r="G2065">
        <v>575</v>
      </c>
      <c r="H2065">
        <v>230000</v>
      </c>
      <c r="I2065" s="10">
        <v>92000</v>
      </c>
      <c r="J2065" s="15">
        <f t="shared" si="32"/>
        <v>259452250</v>
      </c>
    </row>
    <row r="2066" spans="1:10">
      <c r="A2066" s="4" t="s">
        <v>1107</v>
      </c>
      <c r="B2066" s="4">
        <v>1197831</v>
      </c>
      <c r="C2066" s="5">
        <v>44473</v>
      </c>
      <c r="D2066" s="4" t="s">
        <v>283</v>
      </c>
      <c r="E2066" s="12" t="s">
        <v>1086</v>
      </c>
      <c r="F2066" s="13">
        <v>450</v>
      </c>
      <c r="G2066">
        <v>525</v>
      </c>
      <c r="H2066">
        <v>236250</v>
      </c>
      <c r="I2066" s="10">
        <v>94500</v>
      </c>
      <c r="J2066" s="15">
        <f t="shared" si="32"/>
        <v>259452250</v>
      </c>
    </row>
    <row r="2067" spans="1:10">
      <c r="A2067" s="4" t="s">
        <v>1107</v>
      </c>
      <c r="B2067" s="4">
        <v>1197831</v>
      </c>
      <c r="C2067" s="5">
        <v>44473</v>
      </c>
      <c r="D2067" s="4" t="s">
        <v>283</v>
      </c>
      <c r="E2067" s="12" t="s">
        <v>1086</v>
      </c>
      <c r="F2067" s="13">
        <v>450</v>
      </c>
      <c r="G2067">
        <v>375</v>
      </c>
      <c r="H2067">
        <v>168750</v>
      </c>
      <c r="I2067" s="10">
        <v>84375</v>
      </c>
      <c r="J2067" s="15">
        <f t="shared" si="32"/>
        <v>259452250</v>
      </c>
    </row>
    <row r="2068" spans="1:10">
      <c r="A2068" s="4" t="s">
        <v>1107</v>
      </c>
      <c r="B2068" s="4">
        <v>1197831</v>
      </c>
      <c r="C2068" s="5">
        <v>44473</v>
      </c>
      <c r="D2068" s="4" t="s">
        <v>283</v>
      </c>
      <c r="E2068" s="12" t="s">
        <v>1087</v>
      </c>
      <c r="F2068" s="13">
        <v>350.00000000000006</v>
      </c>
      <c r="G2068">
        <v>350</v>
      </c>
      <c r="H2068">
        <v>122500.00000000001</v>
      </c>
      <c r="I2068" s="10">
        <v>42875</v>
      </c>
      <c r="J2068" s="15">
        <f t="shared" si="32"/>
        <v>259452250</v>
      </c>
    </row>
    <row r="2069" spans="1:10">
      <c r="A2069" s="4" t="s">
        <v>1107</v>
      </c>
      <c r="B2069" s="4">
        <v>1197831</v>
      </c>
      <c r="C2069" s="5">
        <v>44473</v>
      </c>
      <c r="D2069" s="4" t="s">
        <v>283</v>
      </c>
      <c r="E2069" s="12" t="s">
        <v>1087</v>
      </c>
      <c r="F2069" s="13">
        <v>449.99999999999994</v>
      </c>
      <c r="G2069">
        <v>525</v>
      </c>
      <c r="H2069">
        <v>236249.99999999997</v>
      </c>
      <c r="I2069" s="10">
        <v>129937.5</v>
      </c>
      <c r="J2069" s="15">
        <f t="shared" si="32"/>
        <v>259452250</v>
      </c>
    </row>
    <row r="2070" spans="1:10">
      <c r="A2070" s="4" t="s">
        <v>1107</v>
      </c>
      <c r="B2070" s="4">
        <v>1197831</v>
      </c>
      <c r="C2070" s="5">
        <v>44505</v>
      </c>
      <c r="D2070" s="4" t="s">
        <v>283</v>
      </c>
      <c r="E2070" s="12" t="s">
        <v>1088</v>
      </c>
      <c r="F2070" s="13">
        <v>350</v>
      </c>
      <c r="G2070">
        <v>675</v>
      </c>
      <c r="H2070">
        <v>236250</v>
      </c>
      <c r="I2070" s="10">
        <v>94500</v>
      </c>
      <c r="J2070" s="15">
        <f t="shared" si="32"/>
        <v>259452250</v>
      </c>
    </row>
    <row r="2071" spans="1:10">
      <c r="A2071" s="4" t="s">
        <v>1107</v>
      </c>
      <c r="B2071" s="4">
        <v>1197831</v>
      </c>
      <c r="C2071" s="5">
        <v>44505</v>
      </c>
      <c r="D2071" s="4" t="s">
        <v>283</v>
      </c>
      <c r="E2071" s="12" t="s">
        <v>1087</v>
      </c>
      <c r="F2071" s="13">
        <v>350</v>
      </c>
      <c r="G2071">
        <v>675</v>
      </c>
      <c r="H2071">
        <v>236250</v>
      </c>
      <c r="I2071" s="10">
        <v>94500</v>
      </c>
      <c r="J2071" s="15">
        <f t="shared" si="32"/>
        <v>259452250</v>
      </c>
    </row>
    <row r="2072" spans="1:10">
      <c r="A2072" s="4" t="s">
        <v>1107</v>
      </c>
      <c r="B2072" s="4">
        <v>1197831</v>
      </c>
      <c r="C2072" s="5">
        <v>44505</v>
      </c>
      <c r="D2072" s="4" t="s">
        <v>283</v>
      </c>
      <c r="E2072" s="12" t="s">
        <v>1087</v>
      </c>
      <c r="F2072" s="13">
        <v>600</v>
      </c>
      <c r="G2072">
        <v>600</v>
      </c>
      <c r="H2072">
        <v>360000</v>
      </c>
      <c r="I2072" s="10">
        <v>144000</v>
      </c>
      <c r="J2072" s="15">
        <f t="shared" si="32"/>
        <v>259452250</v>
      </c>
    </row>
    <row r="2073" spans="1:10">
      <c r="A2073" s="4" t="s">
        <v>1107</v>
      </c>
      <c r="B2073" s="4">
        <v>1197831</v>
      </c>
      <c r="C2073" s="5">
        <v>44505</v>
      </c>
      <c r="D2073" s="4" t="s">
        <v>283</v>
      </c>
      <c r="E2073" s="12" t="s">
        <v>1087</v>
      </c>
      <c r="F2073" s="13">
        <v>600</v>
      </c>
      <c r="G2073">
        <v>450</v>
      </c>
      <c r="H2073">
        <v>270000</v>
      </c>
      <c r="I2073" s="10">
        <v>135000</v>
      </c>
      <c r="J2073" s="15">
        <f t="shared" si="32"/>
        <v>259452250</v>
      </c>
    </row>
    <row r="2074" spans="1:10">
      <c r="A2074" s="4" t="s">
        <v>1107</v>
      </c>
      <c r="B2074" s="4">
        <v>1197831</v>
      </c>
      <c r="C2074" s="5">
        <v>44505</v>
      </c>
      <c r="D2074" s="4" t="s">
        <v>283</v>
      </c>
      <c r="E2074" s="12" t="s">
        <v>1086</v>
      </c>
      <c r="F2074" s="13">
        <v>550.00000000000011</v>
      </c>
      <c r="G2074">
        <v>425</v>
      </c>
      <c r="H2074">
        <v>233750.00000000003</v>
      </c>
      <c r="I2074" s="10">
        <v>81812.5</v>
      </c>
      <c r="J2074" s="15">
        <f t="shared" si="32"/>
        <v>259452250</v>
      </c>
    </row>
    <row r="2075" spans="1:10">
      <c r="A2075" s="4" t="s">
        <v>1107</v>
      </c>
      <c r="B2075" s="4">
        <v>1197831</v>
      </c>
      <c r="C2075" s="5">
        <v>44505</v>
      </c>
      <c r="D2075" s="4" t="s">
        <v>283</v>
      </c>
      <c r="E2075" s="12" t="s">
        <v>1086</v>
      </c>
      <c r="F2075" s="13">
        <v>649.99999999999989</v>
      </c>
      <c r="G2075">
        <v>625</v>
      </c>
      <c r="H2075">
        <v>406249.99999999994</v>
      </c>
      <c r="I2075" s="10">
        <v>223437.5</v>
      </c>
      <c r="J2075" s="15">
        <f t="shared" si="32"/>
        <v>259452250</v>
      </c>
    </row>
    <row r="2076" spans="1:10">
      <c r="A2076" s="4" t="s">
        <v>1107</v>
      </c>
      <c r="B2076" s="4">
        <v>1197831</v>
      </c>
      <c r="C2076" s="5">
        <v>44534</v>
      </c>
      <c r="D2076" s="4" t="s">
        <v>283</v>
      </c>
      <c r="E2076" s="12" t="s">
        <v>1087</v>
      </c>
      <c r="F2076" s="13">
        <v>550</v>
      </c>
      <c r="G2076">
        <v>775</v>
      </c>
      <c r="H2076">
        <v>426250</v>
      </c>
      <c r="I2076" s="10">
        <v>170500</v>
      </c>
      <c r="J2076" s="15">
        <f t="shared" si="32"/>
        <v>259452250</v>
      </c>
    </row>
    <row r="2077" spans="1:10">
      <c r="A2077" s="4" t="s">
        <v>1107</v>
      </c>
      <c r="B2077" s="4">
        <v>1197831</v>
      </c>
      <c r="C2077" s="5">
        <v>44534</v>
      </c>
      <c r="D2077" s="4" t="s">
        <v>283</v>
      </c>
      <c r="E2077" s="12" t="s">
        <v>1087</v>
      </c>
      <c r="F2077" s="13">
        <v>550</v>
      </c>
      <c r="G2077">
        <v>775</v>
      </c>
      <c r="H2077">
        <v>426250</v>
      </c>
      <c r="I2077" s="10">
        <v>170500</v>
      </c>
      <c r="J2077" s="15">
        <f t="shared" si="32"/>
        <v>259452250</v>
      </c>
    </row>
    <row r="2078" spans="1:10">
      <c r="A2078" s="4" t="s">
        <v>1107</v>
      </c>
      <c r="B2078" s="4">
        <v>1197831</v>
      </c>
      <c r="C2078" s="5">
        <v>44534</v>
      </c>
      <c r="D2078" s="4" t="s">
        <v>283</v>
      </c>
      <c r="E2078" s="12" t="s">
        <v>1088</v>
      </c>
      <c r="F2078" s="13">
        <v>600</v>
      </c>
      <c r="G2078">
        <v>675</v>
      </c>
      <c r="H2078">
        <v>405000</v>
      </c>
      <c r="I2078" s="10">
        <v>162000</v>
      </c>
      <c r="J2078" s="15">
        <f t="shared" si="32"/>
        <v>259452250</v>
      </c>
    </row>
    <row r="2079" spans="1:10">
      <c r="A2079" s="4" t="s">
        <v>1107</v>
      </c>
      <c r="B2079" s="4">
        <v>1197831</v>
      </c>
      <c r="C2079" s="5">
        <v>44534</v>
      </c>
      <c r="D2079" s="4" t="s">
        <v>283</v>
      </c>
      <c r="E2079" s="12" t="s">
        <v>1088</v>
      </c>
      <c r="F2079" s="13">
        <v>600</v>
      </c>
      <c r="G2079">
        <v>525</v>
      </c>
      <c r="H2079">
        <v>315000</v>
      </c>
      <c r="I2079" s="10">
        <v>157500</v>
      </c>
      <c r="J2079" s="15">
        <f t="shared" si="32"/>
        <v>259452250</v>
      </c>
    </row>
    <row r="2080" spans="1:10">
      <c r="A2080" s="4" t="s">
        <v>1107</v>
      </c>
      <c r="B2080" s="4">
        <v>1197831</v>
      </c>
      <c r="C2080" s="5">
        <v>44534</v>
      </c>
      <c r="D2080" s="4" t="s">
        <v>283</v>
      </c>
      <c r="E2080" s="12" t="s">
        <v>1088</v>
      </c>
      <c r="F2080" s="13">
        <v>550.00000000000011</v>
      </c>
      <c r="G2080">
        <v>475</v>
      </c>
      <c r="H2080">
        <v>261250.00000000003</v>
      </c>
      <c r="I2080" s="10">
        <v>91437.5</v>
      </c>
      <c r="J2080" s="15">
        <f t="shared" si="32"/>
        <v>259452250</v>
      </c>
    </row>
    <row r="2081" spans="1:10">
      <c r="A2081" s="4" t="s">
        <v>1107</v>
      </c>
      <c r="B2081" s="4">
        <v>1197831</v>
      </c>
      <c r="C2081" s="5">
        <v>44534</v>
      </c>
      <c r="D2081" s="4" t="s">
        <v>283</v>
      </c>
      <c r="E2081" s="12" t="s">
        <v>1086</v>
      </c>
      <c r="F2081" s="13">
        <v>649.99999999999989</v>
      </c>
      <c r="G2081">
        <v>725</v>
      </c>
      <c r="H2081">
        <v>471249.99999999994</v>
      </c>
      <c r="I2081" s="10">
        <v>259187.5</v>
      </c>
      <c r="J2081" s="15">
        <f t="shared" si="32"/>
        <v>259452250</v>
      </c>
    </row>
    <row r="2082" spans="1:10">
      <c r="A2082" s="4" t="s">
        <v>1107</v>
      </c>
      <c r="B2082" s="4">
        <v>1128299</v>
      </c>
      <c r="C2082" s="5">
        <v>44219</v>
      </c>
      <c r="D2082" s="4" t="s">
        <v>283</v>
      </c>
      <c r="E2082" s="12" t="s">
        <v>1087</v>
      </c>
      <c r="F2082" s="13">
        <v>300.00000000000006</v>
      </c>
      <c r="G2082">
        <v>425</v>
      </c>
      <c r="H2082">
        <v>127500.00000000001</v>
      </c>
      <c r="I2082" s="10">
        <v>44625</v>
      </c>
      <c r="J2082" s="15">
        <f t="shared" si="32"/>
        <v>259452250</v>
      </c>
    </row>
    <row r="2083" spans="1:10">
      <c r="A2083" s="4" t="s">
        <v>1107</v>
      </c>
      <c r="B2083" s="4">
        <v>1128299</v>
      </c>
      <c r="C2083" s="5">
        <v>44219</v>
      </c>
      <c r="D2083" s="4" t="s">
        <v>283</v>
      </c>
      <c r="E2083" s="12" t="s">
        <v>1086</v>
      </c>
      <c r="F2083" s="13">
        <v>400</v>
      </c>
      <c r="G2083">
        <v>425</v>
      </c>
      <c r="H2083">
        <v>170000</v>
      </c>
      <c r="I2083" s="10">
        <v>68000</v>
      </c>
      <c r="J2083" s="15">
        <f t="shared" si="32"/>
        <v>259452250</v>
      </c>
    </row>
    <row r="2084" spans="1:10">
      <c r="A2084" s="4" t="s">
        <v>1107</v>
      </c>
      <c r="B2084" s="4">
        <v>1128299</v>
      </c>
      <c r="C2084" s="5">
        <v>44219</v>
      </c>
      <c r="D2084" s="4" t="s">
        <v>283</v>
      </c>
      <c r="E2084" s="12" t="s">
        <v>1086</v>
      </c>
      <c r="F2084" s="13">
        <v>400</v>
      </c>
      <c r="G2084">
        <v>425</v>
      </c>
      <c r="H2084">
        <v>170000</v>
      </c>
      <c r="I2084" s="10">
        <v>59500</v>
      </c>
      <c r="J2084" s="15">
        <f t="shared" si="32"/>
        <v>259452250</v>
      </c>
    </row>
    <row r="2085" spans="1:10">
      <c r="A2085" s="4" t="s">
        <v>1107</v>
      </c>
      <c r="B2085" s="4">
        <v>1128299</v>
      </c>
      <c r="C2085" s="5">
        <v>44219</v>
      </c>
      <c r="D2085" s="4" t="s">
        <v>283</v>
      </c>
      <c r="E2085" s="12" t="s">
        <v>1087</v>
      </c>
      <c r="F2085" s="13">
        <v>400</v>
      </c>
      <c r="G2085">
        <v>275</v>
      </c>
      <c r="H2085">
        <v>110000</v>
      </c>
      <c r="I2085" s="10">
        <v>38500</v>
      </c>
      <c r="J2085" s="15">
        <f t="shared" si="32"/>
        <v>259452250</v>
      </c>
    </row>
    <row r="2086" spans="1:10">
      <c r="A2086" s="4" t="s">
        <v>1107</v>
      </c>
      <c r="B2086" s="4">
        <v>1128299</v>
      </c>
      <c r="C2086" s="5">
        <v>44219</v>
      </c>
      <c r="D2086" s="4" t="s">
        <v>283</v>
      </c>
      <c r="E2086" s="12" t="s">
        <v>1086</v>
      </c>
      <c r="F2086" s="13">
        <v>450</v>
      </c>
      <c r="G2086">
        <v>225</v>
      </c>
      <c r="H2086">
        <v>101250</v>
      </c>
      <c r="I2086" s="10">
        <v>30375</v>
      </c>
      <c r="J2086" s="15">
        <f t="shared" si="32"/>
        <v>259452250</v>
      </c>
    </row>
    <row r="2087" spans="1:10">
      <c r="A2087" s="4" t="s">
        <v>1107</v>
      </c>
      <c r="B2087" s="4">
        <v>1128299</v>
      </c>
      <c r="C2087" s="5">
        <v>44219</v>
      </c>
      <c r="D2087" s="4" t="s">
        <v>283</v>
      </c>
      <c r="E2087" s="12" t="s">
        <v>1087</v>
      </c>
      <c r="F2087" s="13">
        <v>400</v>
      </c>
      <c r="G2087">
        <v>425</v>
      </c>
      <c r="H2087">
        <v>170000</v>
      </c>
      <c r="I2087" s="10">
        <v>42500</v>
      </c>
      <c r="J2087" s="15">
        <f t="shared" si="32"/>
        <v>259452250</v>
      </c>
    </row>
    <row r="2088" spans="1:10">
      <c r="A2088" s="4" t="s">
        <v>1107</v>
      </c>
      <c r="B2088" s="4">
        <v>1128299</v>
      </c>
      <c r="C2088" s="5">
        <v>44250</v>
      </c>
      <c r="D2088" s="4" t="s">
        <v>283</v>
      </c>
      <c r="E2088" s="12" t="s">
        <v>1087</v>
      </c>
      <c r="F2088" s="13">
        <v>300</v>
      </c>
      <c r="G2088">
        <v>475</v>
      </c>
      <c r="H2088">
        <v>142500</v>
      </c>
      <c r="I2088" s="10">
        <v>49875</v>
      </c>
      <c r="J2088" s="15">
        <f t="shared" si="32"/>
        <v>259452250</v>
      </c>
    </row>
    <row r="2089" spans="1:10">
      <c r="A2089" s="4" t="s">
        <v>1107</v>
      </c>
      <c r="B2089" s="4">
        <v>1128299</v>
      </c>
      <c r="C2089" s="5">
        <v>44250</v>
      </c>
      <c r="D2089" s="4" t="s">
        <v>283</v>
      </c>
      <c r="E2089" s="12" t="s">
        <v>1087</v>
      </c>
      <c r="F2089" s="13">
        <v>400</v>
      </c>
      <c r="G2089">
        <v>375</v>
      </c>
      <c r="H2089">
        <v>150000</v>
      </c>
      <c r="I2089" s="10">
        <v>60000</v>
      </c>
      <c r="J2089" s="15">
        <f t="shared" si="32"/>
        <v>259452250</v>
      </c>
    </row>
    <row r="2090" spans="1:10">
      <c r="A2090" s="4" t="s">
        <v>1107</v>
      </c>
      <c r="B2090" s="4">
        <v>1128299</v>
      </c>
      <c r="C2090" s="5">
        <v>44250</v>
      </c>
      <c r="D2090" s="4" t="s">
        <v>283</v>
      </c>
      <c r="E2090" s="12" t="s">
        <v>1087</v>
      </c>
      <c r="F2090" s="13">
        <v>400</v>
      </c>
      <c r="G2090">
        <v>375</v>
      </c>
      <c r="H2090">
        <v>150000</v>
      </c>
      <c r="I2090" s="10">
        <v>52500</v>
      </c>
      <c r="J2090" s="15">
        <f t="shared" si="32"/>
        <v>259452250</v>
      </c>
    </row>
    <row r="2091" spans="1:10">
      <c r="A2091" s="4" t="s">
        <v>1107</v>
      </c>
      <c r="B2091" s="4">
        <v>1128299</v>
      </c>
      <c r="C2091" s="5">
        <v>44250</v>
      </c>
      <c r="D2091" s="4" t="s">
        <v>283</v>
      </c>
      <c r="E2091" s="12" t="s">
        <v>1087</v>
      </c>
      <c r="F2091" s="13">
        <v>400</v>
      </c>
      <c r="G2091">
        <v>225</v>
      </c>
      <c r="H2091">
        <v>90000</v>
      </c>
      <c r="I2091" s="10">
        <v>31500</v>
      </c>
      <c r="J2091" s="15">
        <f t="shared" si="32"/>
        <v>259452250</v>
      </c>
    </row>
    <row r="2092" spans="1:10">
      <c r="A2092" s="4" t="s">
        <v>1107</v>
      </c>
      <c r="B2092" s="4">
        <v>1128299</v>
      </c>
      <c r="C2092" s="5">
        <v>44250</v>
      </c>
      <c r="D2092" s="4" t="s">
        <v>283</v>
      </c>
      <c r="E2092" s="12" t="s">
        <v>1087</v>
      </c>
      <c r="F2092" s="13">
        <v>450</v>
      </c>
      <c r="G2092">
        <v>150</v>
      </c>
      <c r="H2092">
        <v>67500</v>
      </c>
      <c r="I2092" s="10">
        <v>20250</v>
      </c>
      <c r="J2092" s="15">
        <f t="shared" si="32"/>
        <v>259452250</v>
      </c>
    </row>
    <row r="2093" spans="1:10">
      <c r="A2093" s="4" t="s">
        <v>1107</v>
      </c>
      <c r="B2093" s="4">
        <v>1128299</v>
      </c>
      <c r="C2093" s="5">
        <v>44250</v>
      </c>
      <c r="D2093" s="4" t="s">
        <v>283</v>
      </c>
      <c r="E2093" s="12" t="s">
        <v>1087</v>
      </c>
      <c r="F2093" s="13">
        <v>400</v>
      </c>
      <c r="G2093">
        <v>350</v>
      </c>
      <c r="H2093">
        <v>140000</v>
      </c>
      <c r="I2093" s="10">
        <v>35000</v>
      </c>
      <c r="J2093" s="15">
        <f t="shared" si="32"/>
        <v>259452250</v>
      </c>
    </row>
    <row r="2094" spans="1:10">
      <c r="A2094" s="4" t="s">
        <v>1107</v>
      </c>
      <c r="B2094" s="4">
        <v>1128299</v>
      </c>
      <c r="C2094" s="5">
        <v>44277</v>
      </c>
      <c r="D2094" s="4" t="s">
        <v>283</v>
      </c>
      <c r="E2094" s="12" t="s">
        <v>1087</v>
      </c>
      <c r="F2094" s="13">
        <v>400</v>
      </c>
      <c r="G2094">
        <v>500</v>
      </c>
      <c r="H2094">
        <v>200000</v>
      </c>
      <c r="I2094" s="10">
        <v>70000</v>
      </c>
      <c r="J2094" s="15">
        <f t="shared" si="32"/>
        <v>259452250</v>
      </c>
    </row>
    <row r="2095" spans="1:10">
      <c r="A2095" s="4" t="s">
        <v>1107</v>
      </c>
      <c r="B2095" s="4">
        <v>1128299</v>
      </c>
      <c r="C2095" s="5">
        <v>44277</v>
      </c>
      <c r="D2095" s="4" t="s">
        <v>283</v>
      </c>
      <c r="E2095" s="12" t="s">
        <v>1087</v>
      </c>
      <c r="F2095" s="13">
        <v>500</v>
      </c>
      <c r="G2095">
        <v>350</v>
      </c>
      <c r="H2095">
        <v>175000</v>
      </c>
      <c r="I2095" s="10">
        <v>70000</v>
      </c>
      <c r="J2095" s="15">
        <f t="shared" si="32"/>
        <v>259452250</v>
      </c>
    </row>
    <row r="2096" spans="1:10">
      <c r="A2096" s="4" t="s">
        <v>1107</v>
      </c>
      <c r="B2096" s="4">
        <v>1128299</v>
      </c>
      <c r="C2096" s="5">
        <v>44277</v>
      </c>
      <c r="D2096" s="4" t="s">
        <v>283</v>
      </c>
      <c r="E2096" s="12" t="s">
        <v>1086</v>
      </c>
      <c r="F2096" s="13">
        <v>500</v>
      </c>
      <c r="G2096">
        <v>350</v>
      </c>
      <c r="H2096">
        <v>175000</v>
      </c>
      <c r="I2096" s="10">
        <v>61250</v>
      </c>
      <c r="J2096" s="15">
        <f t="shared" si="32"/>
        <v>259452250</v>
      </c>
    </row>
    <row r="2097" spans="1:10">
      <c r="A2097" s="4" t="s">
        <v>1107</v>
      </c>
      <c r="B2097" s="4">
        <v>1128299</v>
      </c>
      <c r="C2097" s="5">
        <v>44277</v>
      </c>
      <c r="D2097" s="4" t="s">
        <v>283</v>
      </c>
      <c r="E2097" s="12" t="s">
        <v>1087</v>
      </c>
      <c r="F2097" s="13">
        <v>500</v>
      </c>
      <c r="G2097">
        <v>225</v>
      </c>
      <c r="H2097">
        <v>112500</v>
      </c>
      <c r="I2097" s="10">
        <v>39375</v>
      </c>
      <c r="J2097" s="15">
        <f t="shared" si="32"/>
        <v>259452250</v>
      </c>
    </row>
    <row r="2098" spans="1:10">
      <c r="A2098" s="4" t="s">
        <v>1107</v>
      </c>
      <c r="B2098" s="4">
        <v>1128299</v>
      </c>
      <c r="C2098" s="5">
        <v>44277</v>
      </c>
      <c r="D2098" s="4" t="s">
        <v>283</v>
      </c>
      <c r="E2098" s="12" t="s">
        <v>1086</v>
      </c>
      <c r="F2098" s="13">
        <v>550</v>
      </c>
      <c r="G2098">
        <v>125</v>
      </c>
      <c r="H2098">
        <v>68750</v>
      </c>
      <c r="I2098" s="10">
        <v>20625</v>
      </c>
      <c r="J2098" s="15">
        <f t="shared" si="32"/>
        <v>259452250</v>
      </c>
    </row>
    <row r="2099" spans="1:10">
      <c r="A2099" s="4" t="s">
        <v>1107</v>
      </c>
      <c r="B2099" s="4">
        <v>1128299</v>
      </c>
      <c r="C2099" s="5">
        <v>44277</v>
      </c>
      <c r="D2099" s="4" t="s">
        <v>283</v>
      </c>
      <c r="E2099" s="12" t="s">
        <v>1087</v>
      </c>
      <c r="F2099" s="13">
        <v>500</v>
      </c>
      <c r="G2099">
        <v>325</v>
      </c>
      <c r="H2099">
        <v>162500</v>
      </c>
      <c r="I2099" s="10">
        <v>40625</v>
      </c>
      <c r="J2099" s="15">
        <f t="shared" si="32"/>
        <v>259452250</v>
      </c>
    </row>
    <row r="2100" spans="1:10">
      <c r="A2100" s="4" t="s">
        <v>1107</v>
      </c>
      <c r="B2100" s="4">
        <v>1128299</v>
      </c>
      <c r="C2100" s="5">
        <v>44309</v>
      </c>
      <c r="D2100" s="4" t="s">
        <v>283</v>
      </c>
      <c r="E2100" s="12" t="s">
        <v>1086</v>
      </c>
      <c r="F2100" s="13">
        <v>500.00000000000006</v>
      </c>
      <c r="G2100">
        <v>500</v>
      </c>
      <c r="H2100">
        <v>250000.00000000003</v>
      </c>
      <c r="I2100" s="10">
        <v>87500</v>
      </c>
      <c r="J2100" s="15">
        <f t="shared" si="32"/>
        <v>259452250</v>
      </c>
    </row>
    <row r="2101" spans="1:10">
      <c r="A2101" s="4" t="s">
        <v>1107</v>
      </c>
      <c r="B2101" s="4">
        <v>1128299</v>
      </c>
      <c r="C2101" s="5">
        <v>44309</v>
      </c>
      <c r="D2101" s="4" t="s">
        <v>283</v>
      </c>
      <c r="E2101" s="12" t="s">
        <v>1086</v>
      </c>
      <c r="F2101" s="13">
        <v>550</v>
      </c>
      <c r="G2101">
        <v>300</v>
      </c>
      <c r="H2101">
        <v>165000</v>
      </c>
      <c r="I2101" s="10">
        <v>66000</v>
      </c>
      <c r="J2101" s="15">
        <f t="shared" si="32"/>
        <v>259452250</v>
      </c>
    </row>
    <row r="2102" spans="1:10">
      <c r="A2102" s="4" t="s">
        <v>1107</v>
      </c>
      <c r="B2102" s="4">
        <v>1128299</v>
      </c>
      <c r="C2102" s="5">
        <v>44309</v>
      </c>
      <c r="D2102" s="4" t="s">
        <v>283</v>
      </c>
      <c r="E2102" s="12" t="s">
        <v>1087</v>
      </c>
      <c r="F2102" s="13">
        <v>550</v>
      </c>
      <c r="G2102">
        <v>350</v>
      </c>
      <c r="H2102">
        <v>192500</v>
      </c>
      <c r="I2102" s="10">
        <v>67375</v>
      </c>
      <c r="J2102" s="15">
        <f t="shared" si="32"/>
        <v>259452250</v>
      </c>
    </row>
    <row r="2103" spans="1:10">
      <c r="A2103" s="4" t="s">
        <v>1107</v>
      </c>
      <c r="B2103" s="4">
        <v>1128299</v>
      </c>
      <c r="C2103" s="5">
        <v>44309</v>
      </c>
      <c r="D2103" s="4" t="s">
        <v>283</v>
      </c>
      <c r="E2103" s="12" t="s">
        <v>1086</v>
      </c>
      <c r="F2103" s="13">
        <v>500.00000000000006</v>
      </c>
      <c r="G2103">
        <v>250</v>
      </c>
      <c r="H2103">
        <v>125000.00000000001</v>
      </c>
      <c r="I2103" s="10">
        <v>43750</v>
      </c>
      <c r="J2103" s="15">
        <f t="shared" si="32"/>
        <v>259452250</v>
      </c>
    </row>
    <row r="2104" spans="1:10">
      <c r="A2104" s="4" t="s">
        <v>1107</v>
      </c>
      <c r="B2104" s="4">
        <v>1128299</v>
      </c>
      <c r="C2104" s="5">
        <v>44309</v>
      </c>
      <c r="D2104" s="4" t="s">
        <v>283</v>
      </c>
      <c r="E2104" s="12" t="s">
        <v>1086</v>
      </c>
      <c r="F2104" s="13">
        <v>550</v>
      </c>
      <c r="G2104">
        <v>150</v>
      </c>
      <c r="H2104">
        <v>82500</v>
      </c>
      <c r="I2104" s="10">
        <v>24750</v>
      </c>
      <c r="J2104" s="15">
        <f t="shared" si="32"/>
        <v>259452250</v>
      </c>
    </row>
    <row r="2105" spans="1:10">
      <c r="A2105" s="4" t="s">
        <v>1107</v>
      </c>
      <c r="B2105" s="4">
        <v>1128299</v>
      </c>
      <c r="C2105" s="5">
        <v>44309</v>
      </c>
      <c r="D2105" s="4" t="s">
        <v>283</v>
      </c>
      <c r="E2105" s="12" t="s">
        <v>1087</v>
      </c>
      <c r="F2105" s="13">
        <v>700</v>
      </c>
      <c r="G2105">
        <v>325</v>
      </c>
      <c r="H2105">
        <v>227500</v>
      </c>
      <c r="I2105" s="10">
        <v>56875</v>
      </c>
      <c r="J2105" s="15">
        <f t="shared" si="32"/>
        <v>259452250</v>
      </c>
    </row>
    <row r="2106" spans="1:10">
      <c r="A2106" s="4" t="s">
        <v>1107</v>
      </c>
      <c r="B2106" s="4">
        <v>1128299</v>
      </c>
      <c r="C2106" s="5">
        <v>44340</v>
      </c>
      <c r="D2106" s="4" t="s">
        <v>283</v>
      </c>
      <c r="E2106" s="12" t="s">
        <v>1086</v>
      </c>
      <c r="F2106" s="13">
        <v>500</v>
      </c>
      <c r="G2106">
        <v>525</v>
      </c>
      <c r="H2106">
        <v>262500</v>
      </c>
      <c r="I2106" s="10">
        <v>91875</v>
      </c>
      <c r="J2106" s="15">
        <f t="shared" si="32"/>
        <v>259452250</v>
      </c>
    </row>
    <row r="2107" spans="1:10">
      <c r="A2107" s="4" t="s">
        <v>1107</v>
      </c>
      <c r="B2107" s="4">
        <v>1128299</v>
      </c>
      <c r="C2107" s="5">
        <v>44340</v>
      </c>
      <c r="D2107" s="4" t="s">
        <v>283</v>
      </c>
      <c r="E2107" s="12" t="s">
        <v>1087</v>
      </c>
      <c r="F2107" s="13">
        <v>550</v>
      </c>
      <c r="G2107">
        <v>375</v>
      </c>
      <c r="H2107">
        <v>206250</v>
      </c>
      <c r="I2107" s="10">
        <v>82500</v>
      </c>
      <c r="J2107" s="15">
        <f t="shared" si="32"/>
        <v>259452250</v>
      </c>
    </row>
    <row r="2108" spans="1:10">
      <c r="A2108" s="4" t="s">
        <v>1107</v>
      </c>
      <c r="B2108" s="4">
        <v>1128299</v>
      </c>
      <c r="C2108" s="5">
        <v>44340</v>
      </c>
      <c r="D2108" s="4" t="s">
        <v>283</v>
      </c>
      <c r="E2108" s="12" t="s">
        <v>1086</v>
      </c>
      <c r="F2108" s="13">
        <v>550</v>
      </c>
      <c r="G2108">
        <v>400</v>
      </c>
      <c r="H2108">
        <v>220000</v>
      </c>
      <c r="I2108" s="10">
        <v>77000</v>
      </c>
      <c r="J2108" s="15">
        <f t="shared" si="32"/>
        <v>259452250</v>
      </c>
    </row>
    <row r="2109" spans="1:10">
      <c r="A2109" s="4" t="s">
        <v>1107</v>
      </c>
      <c r="B2109" s="4">
        <v>1128299</v>
      </c>
      <c r="C2109" s="5">
        <v>44340</v>
      </c>
      <c r="D2109" s="4" t="s">
        <v>283</v>
      </c>
      <c r="E2109" s="12" t="s">
        <v>1087</v>
      </c>
      <c r="F2109" s="13">
        <v>500</v>
      </c>
      <c r="G2109">
        <v>300</v>
      </c>
      <c r="H2109">
        <v>150000</v>
      </c>
      <c r="I2109" s="10">
        <v>52500</v>
      </c>
      <c r="J2109" s="15">
        <f t="shared" si="32"/>
        <v>259452250</v>
      </c>
    </row>
    <row r="2110" spans="1:10">
      <c r="A2110" s="4" t="s">
        <v>1107</v>
      </c>
      <c r="B2110" s="4">
        <v>1128299</v>
      </c>
      <c r="C2110" s="5">
        <v>44340</v>
      </c>
      <c r="D2110" s="4" t="s">
        <v>283</v>
      </c>
      <c r="E2110" s="12" t="s">
        <v>1086</v>
      </c>
      <c r="F2110" s="13">
        <v>550</v>
      </c>
      <c r="G2110">
        <v>200</v>
      </c>
      <c r="H2110">
        <v>110000</v>
      </c>
      <c r="I2110" s="10">
        <v>33000</v>
      </c>
      <c r="J2110" s="15">
        <f t="shared" si="32"/>
        <v>259452250</v>
      </c>
    </row>
    <row r="2111" spans="1:10">
      <c r="A2111" s="4" t="s">
        <v>1107</v>
      </c>
      <c r="B2111" s="4">
        <v>1128299</v>
      </c>
      <c r="C2111" s="5">
        <v>44340</v>
      </c>
      <c r="D2111" s="4" t="s">
        <v>283</v>
      </c>
      <c r="E2111" s="12" t="s">
        <v>1087</v>
      </c>
      <c r="F2111" s="13">
        <v>700</v>
      </c>
      <c r="G2111">
        <v>375</v>
      </c>
      <c r="H2111">
        <v>262500</v>
      </c>
      <c r="I2111" s="10">
        <v>65625</v>
      </c>
      <c r="J2111" s="15">
        <f t="shared" si="32"/>
        <v>259452250</v>
      </c>
    </row>
    <row r="2112" spans="1:10">
      <c r="A2112" s="4" t="s">
        <v>1107</v>
      </c>
      <c r="B2112" s="4">
        <v>1128299</v>
      </c>
      <c r="C2112" s="5">
        <v>44370</v>
      </c>
      <c r="D2112" s="4" t="s">
        <v>283</v>
      </c>
      <c r="E2112" s="12" t="s">
        <v>1087</v>
      </c>
      <c r="F2112" s="13">
        <v>500</v>
      </c>
      <c r="G2112">
        <v>625</v>
      </c>
      <c r="H2112">
        <v>312500</v>
      </c>
      <c r="I2112" s="10">
        <v>109375</v>
      </c>
      <c r="J2112" s="15">
        <f t="shared" si="32"/>
        <v>259452250</v>
      </c>
    </row>
    <row r="2113" spans="1:10">
      <c r="A2113" s="4" t="s">
        <v>1107</v>
      </c>
      <c r="B2113" s="4">
        <v>1128299</v>
      </c>
      <c r="C2113" s="5">
        <v>44370</v>
      </c>
      <c r="D2113" s="4" t="s">
        <v>283</v>
      </c>
      <c r="E2113" s="12" t="s">
        <v>1087</v>
      </c>
      <c r="F2113" s="13">
        <v>550</v>
      </c>
      <c r="G2113">
        <v>475</v>
      </c>
      <c r="H2113">
        <v>261250</v>
      </c>
      <c r="I2113" s="10">
        <v>104500</v>
      </c>
      <c r="J2113" s="15">
        <f t="shared" si="32"/>
        <v>259452250</v>
      </c>
    </row>
    <row r="2114" spans="1:10">
      <c r="A2114" s="4" t="s">
        <v>1107</v>
      </c>
      <c r="B2114" s="4">
        <v>1128299</v>
      </c>
      <c r="C2114" s="5">
        <v>44370</v>
      </c>
      <c r="D2114" s="4" t="s">
        <v>283</v>
      </c>
      <c r="E2114" s="12" t="s">
        <v>1087</v>
      </c>
      <c r="F2114" s="13">
        <v>550.00000000000011</v>
      </c>
      <c r="G2114">
        <v>475</v>
      </c>
      <c r="H2114">
        <v>261250.00000000003</v>
      </c>
      <c r="I2114" s="10">
        <v>91437.5</v>
      </c>
      <c r="J2114" s="15">
        <f t="shared" si="32"/>
        <v>259452250</v>
      </c>
    </row>
    <row r="2115" spans="1:10">
      <c r="A2115" s="4" t="s">
        <v>1107</v>
      </c>
      <c r="B2115" s="4">
        <v>1128299</v>
      </c>
      <c r="C2115" s="5">
        <v>44370</v>
      </c>
      <c r="D2115" s="4" t="s">
        <v>283</v>
      </c>
      <c r="E2115" s="12" t="s">
        <v>1087</v>
      </c>
      <c r="F2115" s="13">
        <v>500</v>
      </c>
      <c r="G2115">
        <v>350</v>
      </c>
      <c r="H2115">
        <v>175000</v>
      </c>
      <c r="I2115" s="10">
        <v>61250</v>
      </c>
      <c r="J2115" s="15">
        <f t="shared" si="32"/>
        <v>259452250</v>
      </c>
    </row>
    <row r="2116" spans="1:10">
      <c r="A2116" s="4" t="s">
        <v>1107</v>
      </c>
      <c r="B2116" s="4">
        <v>1128299</v>
      </c>
      <c r="C2116" s="5">
        <v>44370</v>
      </c>
      <c r="D2116" s="4" t="s">
        <v>283</v>
      </c>
      <c r="E2116" s="12" t="s">
        <v>1087</v>
      </c>
      <c r="F2116" s="13">
        <v>550</v>
      </c>
      <c r="G2116">
        <v>225</v>
      </c>
      <c r="H2116">
        <v>123750</v>
      </c>
      <c r="I2116" s="10">
        <v>37125</v>
      </c>
      <c r="J2116" s="15">
        <f t="shared" ref="J2116:J2179" si="33">SUMIFS(H$3:H$2497,D$3:D$2497,D2116)</f>
        <v>259452250</v>
      </c>
    </row>
    <row r="2117" spans="1:10">
      <c r="A2117" s="4" t="s">
        <v>1107</v>
      </c>
      <c r="B2117" s="4">
        <v>1128299</v>
      </c>
      <c r="C2117" s="5">
        <v>44370</v>
      </c>
      <c r="D2117" s="4" t="s">
        <v>283</v>
      </c>
      <c r="E2117" s="12" t="s">
        <v>1087</v>
      </c>
      <c r="F2117" s="13">
        <v>700</v>
      </c>
      <c r="G2117">
        <v>525</v>
      </c>
      <c r="H2117">
        <v>367500</v>
      </c>
      <c r="I2117" s="10">
        <v>91875</v>
      </c>
      <c r="J2117" s="15">
        <f t="shared" si="33"/>
        <v>259452250</v>
      </c>
    </row>
    <row r="2118" spans="1:10">
      <c r="A2118" s="4" t="s">
        <v>1107</v>
      </c>
      <c r="B2118" s="4">
        <v>1128299</v>
      </c>
      <c r="C2118" s="5">
        <v>44399</v>
      </c>
      <c r="D2118" s="4" t="s">
        <v>283</v>
      </c>
      <c r="E2118" s="12" t="s">
        <v>1086</v>
      </c>
      <c r="F2118" s="13">
        <v>500</v>
      </c>
      <c r="G2118">
        <v>675</v>
      </c>
      <c r="H2118">
        <v>337500</v>
      </c>
      <c r="I2118" s="10">
        <v>118125</v>
      </c>
      <c r="J2118" s="15">
        <f t="shared" si="33"/>
        <v>259452250</v>
      </c>
    </row>
    <row r="2119" spans="1:10">
      <c r="A2119" s="4" t="s">
        <v>1107</v>
      </c>
      <c r="B2119" s="4">
        <v>1128299</v>
      </c>
      <c r="C2119" s="5">
        <v>44399</v>
      </c>
      <c r="D2119" s="4" t="s">
        <v>283</v>
      </c>
      <c r="E2119" s="12" t="s">
        <v>1087</v>
      </c>
      <c r="F2119" s="13">
        <v>550</v>
      </c>
      <c r="G2119">
        <v>525</v>
      </c>
      <c r="H2119">
        <v>288750</v>
      </c>
      <c r="I2119" s="10">
        <v>115500</v>
      </c>
      <c r="J2119" s="15">
        <f t="shared" si="33"/>
        <v>259452250</v>
      </c>
    </row>
    <row r="2120" spans="1:10">
      <c r="A2120" s="4" t="s">
        <v>1107</v>
      </c>
      <c r="B2120" s="4">
        <v>1128299</v>
      </c>
      <c r="C2120" s="5">
        <v>44399</v>
      </c>
      <c r="D2120" s="4" t="s">
        <v>283</v>
      </c>
      <c r="E2120" s="12" t="s">
        <v>1087</v>
      </c>
      <c r="F2120" s="13">
        <v>550.00000000000011</v>
      </c>
      <c r="G2120">
        <v>475</v>
      </c>
      <c r="H2120">
        <v>261250.00000000003</v>
      </c>
      <c r="I2120" s="10">
        <v>91437.5</v>
      </c>
      <c r="J2120" s="15">
        <f t="shared" si="33"/>
        <v>259452250</v>
      </c>
    </row>
    <row r="2121" spans="1:10">
      <c r="A2121" s="4" t="s">
        <v>1107</v>
      </c>
      <c r="B2121" s="4">
        <v>1128299</v>
      </c>
      <c r="C2121" s="5">
        <v>44399</v>
      </c>
      <c r="D2121" s="4" t="s">
        <v>283</v>
      </c>
      <c r="E2121" s="12" t="s">
        <v>1086</v>
      </c>
      <c r="F2121" s="13">
        <v>500</v>
      </c>
      <c r="G2121">
        <v>375</v>
      </c>
      <c r="H2121">
        <v>187500</v>
      </c>
      <c r="I2121" s="10">
        <v>65625</v>
      </c>
      <c r="J2121" s="15">
        <f t="shared" si="33"/>
        <v>259452250</v>
      </c>
    </row>
    <row r="2122" spans="1:10">
      <c r="A2122" s="4" t="s">
        <v>1107</v>
      </c>
      <c r="B2122" s="4">
        <v>1128299</v>
      </c>
      <c r="C2122" s="5">
        <v>44399</v>
      </c>
      <c r="D2122" s="4" t="s">
        <v>283</v>
      </c>
      <c r="E2122" s="12" t="s">
        <v>1086</v>
      </c>
      <c r="F2122" s="13">
        <v>550</v>
      </c>
      <c r="G2122">
        <v>425</v>
      </c>
      <c r="H2122">
        <v>233750</v>
      </c>
      <c r="I2122" s="10">
        <v>70125</v>
      </c>
      <c r="J2122" s="15">
        <f t="shared" si="33"/>
        <v>259452250</v>
      </c>
    </row>
    <row r="2123" spans="1:10">
      <c r="A2123" s="4" t="s">
        <v>1107</v>
      </c>
      <c r="B2123" s="4">
        <v>1128299</v>
      </c>
      <c r="C2123" s="5">
        <v>44399</v>
      </c>
      <c r="D2123" s="4" t="s">
        <v>283</v>
      </c>
      <c r="E2123" s="12" t="s">
        <v>1086</v>
      </c>
      <c r="F2123" s="13">
        <v>700</v>
      </c>
      <c r="G2123">
        <v>425</v>
      </c>
      <c r="H2123">
        <v>297500</v>
      </c>
      <c r="I2123" s="10">
        <v>74375</v>
      </c>
      <c r="J2123" s="15">
        <f t="shared" si="33"/>
        <v>259452250</v>
      </c>
    </row>
    <row r="2124" spans="1:10">
      <c r="A2124" s="4" t="s">
        <v>1107</v>
      </c>
      <c r="B2124" s="4">
        <v>1128299</v>
      </c>
      <c r="C2124" s="5">
        <v>44431</v>
      </c>
      <c r="D2124" s="4" t="s">
        <v>283</v>
      </c>
      <c r="E2124" s="12" t="s">
        <v>1087</v>
      </c>
      <c r="F2124" s="13">
        <v>550</v>
      </c>
      <c r="G2124">
        <v>625</v>
      </c>
      <c r="H2124">
        <v>343750</v>
      </c>
      <c r="I2124" s="10">
        <v>120312.5</v>
      </c>
      <c r="J2124" s="15">
        <f t="shared" si="33"/>
        <v>259452250</v>
      </c>
    </row>
    <row r="2125" spans="1:10">
      <c r="A2125" s="4" t="s">
        <v>1107</v>
      </c>
      <c r="B2125" s="4">
        <v>1128299</v>
      </c>
      <c r="C2125" s="5">
        <v>44431</v>
      </c>
      <c r="D2125" s="4" t="s">
        <v>283</v>
      </c>
      <c r="E2125" s="12" t="s">
        <v>1087</v>
      </c>
      <c r="F2125" s="13">
        <v>600</v>
      </c>
      <c r="G2125">
        <v>575</v>
      </c>
      <c r="H2125">
        <v>345000</v>
      </c>
      <c r="I2125" s="10">
        <v>138000</v>
      </c>
      <c r="J2125" s="15">
        <f t="shared" si="33"/>
        <v>259452250</v>
      </c>
    </row>
    <row r="2126" spans="1:10">
      <c r="A2126" s="4" t="s">
        <v>1107</v>
      </c>
      <c r="B2126" s="4">
        <v>1128299</v>
      </c>
      <c r="C2126" s="5">
        <v>44431</v>
      </c>
      <c r="D2126" s="4" t="s">
        <v>283</v>
      </c>
      <c r="E2126" s="12" t="s">
        <v>1087</v>
      </c>
      <c r="F2126" s="13">
        <v>550.00000000000011</v>
      </c>
      <c r="G2126">
        <v>450</v>
      </c>
      <c r="H2126">
        <v>247500.00000000003</v>
      </c>
      <c r="I2126" s="10">
        <v>86625</v>
      </c>
      <c r="J2126" s="15">
        <f t="shared" si="33"/>
        <v>259452250</v>
      </c>
    </row>
    <row r="2127" spans="1:10">
      <c r="A2127" s="4" t="s">
        <v>1107</v>
      </c>
      <c r="B2127" s="4">
        <v>1128299</v>
      </c>
      <c r="C2127" s="5">
        <v>44431</v>
      </c>
      <c r="D2127" s="4" t="s">
        <v>283</v>
      </c>
      <c r="E2127" s="12" t="s">
        <v>1086</v>
      </c>
      <c r="F2127" s="13">
        <v>550</v>
      </c>
      <c r="G2127">
        <v>400</v>
      </c>
      <c r="H2127">
        <v>220000</v>
      </c>
      <c r="I2127" s="10">
        <v>77000</v>
      </c>
      <c r="J2127" s="15">
        <f t="shared" si="33"/>
        <v>259452250</v>
      </c>
    </row>
    <row r="2128" spans="1:10">
      <c r="A2128" s="4" t="s">
        <v>1107</v>
      </c>
      <c r="B2128" s="4">
        <v>1128299</v>
      </c>
      <c r="C2128" s="5">
        <v>44431</v>
      </c>
      <c r="D2128" s="4" t="s">
        <v>283</v>
      </c>
      <c r="E2128" s="12" t="s">
        <v>1087</v>
      </c>
      <c r="F2128" s="13">
        <v>650</v>
      </c>
      <c r="G2128">
        <v>400</v>
      </c>
      <c r="H2128">
        <v>260000</v>
      </c>
      <c r="I2128" s="10">
        <v>78000</v>
      </c>
      <c r="J2128" s="15">
        <f t="shared" si="33"/>
        <v>259452250</v>
      </c>
    </row>
    <row r="2129" spans="1:10">
      <c r="A2129" s="4" t="s">
        <v>1107</v>
      </c>
      <c r="B2129" s="4">
        <v>1128299</v>
      </c>
      <c r="C2129" s="5">
        <v>44431</v>
      </c>
      <c r="D2129" s="4" t="s">
        <v>283</v>
      </c>
      <c r="E2129" s="12" t="s">
        <v>1087</v>
      </c>
      <c r="F2129" s="13">
        <v>700</v>
      </c>
      <c r="G2129">
        <v>375</v>
      </c>
      <c r="H2129">
        <v>262500</v>
      </c>
      <c r="I2129" s="10">
        <v>65625</v>
      </c>
      <c r="J2129" s="15">
        <f t="shared" si="33"/>
        <v>259452250</v>
      </c>
    </row>
    <row r="2130" spans="1:10">
      <c r="A2130" s="4" t="s">
        <v>1107</v>
      </c>
      <c r="B2130" s="4">
        <v>1128299</v>
      </c>
      <c r="C2130" s="5">
        <v>44463</v>
      </c>
      <c r="D2130" s="4" t="s">
        <v>283</v>
      </c>
      <c r="E2130" s="12" t="s">
        <v>1086</v>
      </c>
      <c r="F2130" s="13">
        <v>450.00000000000006</v>
      </c>
      <c r="G2130">
        <v>575</v>
      </c>
      <c r="H2130">
        <v>258750.00000000003</v>
      </c>
      <c r="I2130" s="10">
        <v>90562.5</v>
      </c>
      <c r="J2130" s="15">
        <f t="shared" si="33"/>
        <v>259452250</v>
      </c>
    </row>
    <row r="2131" spans="1:10">
      <c r="A2131" s="4" t="s">
        <v>1107</v>
      </c>
      <c r="B2131" s="4">
        <v>1128299</v>
      </c>
      <c r="C2131" s="5">
        <v>44463</v>
      </c>
      <c r="D2131" s="4" t="s">
        <v>283</v>
      </c>
      <c r="E2131" s="12" t="s">
        <v>1086</v>
      </c>
      <c r="F2131" s="13">
        <v>500</v>
      </c>
      <c r="G2131">
        <v>575</v>
      </c>
      <c r="H2131">
        <v>287500</v>
      </c>
      <c r="I2131" s="10">
        <v>115000</v>
      </c>
      <c r="J2131" s="15">
        <f t="shared" si="33"/>
        <v>259452250</v>
      </c>
    </row>
    <row r="2132" spans="1:10">
      <c r="A2132" s="4" t="s">
        <v>1107</v>
      </c>
      <c r="B2132" s="4">
        <v>1128299</v>
      </c>
      <c r="C2132" s="5">
        <v>44463</v>
      </c>
      <c r="D2132" s="4" t="s">
        <v>283</v>
      </c>
      <c r="E2132" s="12" t="s">
        <v>1086</v>
      </c>
      <c r="F2132" s="13">
        <v>450</v>
      </c>
      <c r="G2132">
        <v>425</v>
      </c>
      <c r="H2132">
        <v>191250</v>
      </c>
      <c r="I2132" s="10">
        <v>66937.5</v>
      </c>
      <c r="J2132" s="15">
        <f t="shared" si="33"/>
        <v>259452250</v>
      </c>
    </row>
    <row r="2133" spans="1:10">
      <c r="A2133" s="4" t="s">
        <v>1107</v>
      </c>
      <c r="B2133" s="4">
        <v>1128299</v>
      </c>
      <c r="C2133" s="5">
        <v>44463</v>
      </c>
      <c r="D2133" s="4" t="s">
        <v>283</v>
      </c>
      <c r="E2133" s="12" t="s">
        <v>1087</v>
      </c>
      <c r="F2133" s="13">
        <v>450</v>
      </c>
      <c r="G2133">
        <v>375</v>
      </c>
      <c r="H2133">
        <v>168750</v>
      </c>
      <c r="I2133" s="10">
        <v>59062.5</v>
      </c>
      <c r="J2133" s="15">
        <f t="shared" si="33"/>
        <v>259452250</v>
      </c>
    </row>
    <row r="2134" spans="1:10">
      <c r="A2134" s="4" t="s">
        <v>1107</v>
      </c>
      <c r="B2134" s="4">
        <v>1128299</v>
      </c>
      <c r="C2134" s="5">
        <v>44463</v>
      </c>
      <c r="D2134" s="4" t="s">
        <v>283</v>
      </c>
      <c r="E2134" s="12" t="s">
        <v>1087</v>
      </c>
      <c r="F2134" s="13">
        <v>550</v>
      </c>
      <c r="G2134">
        <v>375</v>
      </c>
      <c r="H2134">
        <v>206250</v>
      </c>
      <c r="I2134" s="10">
        <v>61875</v>
      </c>
      <c r="J2134" s="15">
        <f t="shared" si="33"/>
        <v>259452250</v>
      </c>
    </row>
    <row r="2135" spans="1:10">
      <c r="A2135" s="4" t="s">
        <v>1107</v>
      </c>
      <c r="B2135" s="4">
        <v>1128299</v>
      </c>
      <c r="C2135" s="5">
        <v>44463</v>
      </c>
      <c r="D2135" s="4" t="s">
        <v>283</v>
      </c>
      <c r="E2135" s="12" t="s">
        <v>1087</v>
      </c>
      <c r="F2135" s="13">
        <v>600</v>
      </c>
      <c r="G2135">
        <v>425</v>
      </c>
      <c r="H2135">
        <v>255000</v>
      </c>
      <c r="I2135" s="10">
        <v>63750</v>
      </c>
      <c r="J2135" s="15">
        <f t="shared" si="33"/>
        <v>259452250</v>
      </c>
    </row>
    <row r="2136" spans="1:10">
      <c r="A2136" s="4" t="s">
        <v>1107</v>
      </c>
      <c r="B2136" s="4">
        <v>1128299</v>
      </c>
      <c r="C2136" s="5">
        <v>44492</v>
      </c>
      <c r="D2136" s="4" t="s">
        <v>283</v>
      </c>
      <c r="E2136" s="12" t="s">
        <v>1087</v>
      </c>
      <c r="F2136" s="13">
        <v>450</v>
      </c>
      <c r="G2136">
        <v>500</v>
      </c>
      <c r="H2136">
        <v>225000</v>
      </c>
      <c r="I2136" s="10">
        <v>78750</v>
      </c>
      <c r="J2136" s="15">
        <f t="shared" si="33"/>
        <v>259452250</v>
      </c>
    </row>
    <row r="2137" spans="1:10">
      <c r="A2137" s="4" t="s">
        <v>1107</v>
      </c>
      <c r="B2137" s="4">
        <v>1128299</v>
      </c>
      <c r="C2137" s="5">
        <v>44492</v>
      </c>
      <c r="D2137" s="4" t="s">
        <v>283</v>
      </c>
      <c r="E2137" s="12" t="s">
        <v>1087</v>
      </c>
      <c r="F2137" s="13">
        <v>500</v>
      </c>
      <c r="G2137">
        <v>500</v>
      </c>
      <c r="H2137">
        <v>250000</v>
      </c>
      <c r="I2137" s="10">
        <v>100000</v>
      </c>
      <c r="J2137" s="15">
        <f t="shared" si="33"/>
        <v>259452250</v>
      </c>
    </row>
    <row r="2138" spans="1:10">
      <c r="A2138" s="4" t="s">
        <v>1107</v>
      </c>
      <c r="B2138" s="4">
        <v>1128299</v>
      </c>
      <c r="C2138" s="5">
        <v>44492</v>
      </c>
      <c r="D2138" s="4" t="s">
        <v>283</v>
      </c>
      <c r="E2138" s="12" t="s">
        <v>1087</v>
      </c>
      <c r="F2138" s="13">
        <v>450</v>
      </c>
      <c r="G2138">
        <v>325</v>
      </c>
      <c r="H2138">
        <v>146250</v>
      </c>
      <c r="I2138" s="10">
        <v>51187.5</v>
      </c>
      <c r="J2138" s="15">
        <f t="shared" si="33"/>
        <v>259452250</v>
      </c>
    </row>
    <row r="2139" spans="1:10">
      <c r="A2139" s="4" t="s">
        <v>1107</v>
      </c>
      <c r="B2139" s="4">
        <v>1128299</v>
      </c>
      <c r="C2139" s="5">
        <v>44492</v>
      </c>
      <c r="D2139" s="4" t="s">
        <v>283</v>
      </c>
      <c r="E2139" s="12" t="s">
        <v>1086</v>
      </c>
      <c r="F2139" s="13">
        <v>450</v>
      </c>
      <c r="G2139">
        <v>300</v>
      </c>
      <c r="H2139">
        <v>135000</v>
      </c>
      <c r="I2139" s="10">
        <v>47250</v>
      </c>
      <c r="J2139" s="15">
        <f t="shared" si="33"/>
        <v>259452250</v>
      </c>
    </row>
    <row r="2140" spans="1:10">
      <c r="A2140" s="4" t="s">
        <v>1107</v>
      </c>
      <c r="B2140" s="4">
        <v>1128299</v>
      </c>
      <c r="C2140" s="5">
        <v>44492</v>
      </c>
      <c r="D2140" s="4" t="s">
        <v>283</v>
      </c>
      <c r="E2140" s="12" t="s">
        <v>1088</v>
      </c>
      <c r="F2140" s="13">
        <v>550</v>
      </c>
      <c r="G2140">
        <v>275</v>
      </c>
      <c r="H2140">
        <v>151250</v>
      </c>
      <c r="I2140" s="10">
        <v>45375</v>
      </c>
      <c r="J2140" s="15">
        <f t="shared" si="33"/>
        <v>259452250</v>
      </c>
    </row>
    <row r="2141" spans="1:10">
      <c r="A2141" s="4" t="s">
        <v>1107</v>
      </c>
      <c r="B2141" s="4">
        <v>1128299</v>
      </c>
      <c r="C2141" s="5">
        <v>44492</v>
      </c>
      <c r="D2141" s="4" t="s">
        <v>283</v>
      </c>
      <c r="E2141" s="12" t="s">
        <v>1087</v>
      </c>
      <c r="F2141" s="13">
        <v>600</v>
      </c>
      <c r="G2141">
        <v>325</v>
      </c>
      <c r="H2141">
        <v>195000</v>
      </c>
      <c r="I2141" s="10">
        <v>48750</v>
      </c>
      <c r="J2141" s="15">
        <f t="shared" si="33"/>
        <v>259452250</v>
      </c>
    </row>
    <row r="2142" spans="1:10">
      <c r="A2142" s="4" t="s">
        <v>1107</v>
      </c>
      <c r="B2142" s="4">
        <v>1128299</v>
      </c>
      <c r="C2142" s="5">
        <v>44523</v>
      </c>
      <c r="D2142" s="4" t="s">
        <v>283</v>
      </c>
      <c r="E2142" s="12" t="s">
        <v>1087</v>
      </c>
      <c r="F2142" s="13">
        <v>450</v>
      </c>
      <c r="G2142">
        <v>500</v>
      </c>
      <c r="H2142">
        <v>225000</v>
      </c>
      <c r="I2142" s="10">
        <v>78750</v>
      </c>
      <c r="J2142" s="15">
        <f t="shared" si="33"/>
        <v>259452250</v>
      </c>
    </row>
    <row r="2143" spans="1:10">
      <c r="A2143" s="4" t="s">
        <v>1107</v>
      </c>
      <c r="B2143" s="4">
        <v>1128299</v>
      </c>
      <c r="C2143" s="5">
        <v>44523</v>
      </c>
      <c r="D2143" s="4" t="s">
        <v>283</v>
      </c>
      <c r="E2143" s="12" t="s">
        <v>1087</v>
      </c>
      <c r="F2143" s="13">
        <v>500</v>
      </c>
      <c r="G2143">
        <v>525</v>
      </c>
      <c r="H2143">
        <v>262500</v>
      </c>
      <c r="I2143" s="10">
        <v>105000</v>
      </c>
      <c r="J2143" s="15">
        <f t="shared" si="33"/>
        <v>259452250</v>
      </c>
    </row>
    <row r="2144" spans="1:10">
      <c r="A2144" s="4" t="s">
        <v>1107</v>
      </c>
      <c r="B2144" s="4">
        <v>1128299</v>
      </c>
      <c r="C2144" s="5">
        <v>44523</v>
      </c>
      <c r="D2144" s="4" t="s">
        <v>283</v>
      </c>
      <c r="E2144" s="12" t="s">
        <v>1086</v>
      </c>
      <c r="F2144" s="13">
        <v>450</v>
      </c>
      <c r="G2144">
        <v>375</v>
      </c>
      <c r="H2144">
        <v>168750</v>
      </c>
      <c r="I2144" s="10">
        <v>59062.5</v>
      </c>
      <c r="J2144" s="15">
        <f t="shared" si="33"/>
        <v>259452250</v>
      </c>
    </row>
    <row r="2145" spans="1:10">
      <c r="A2145" s="4" t="s">
        <v>1107</v>
      </c>
      <c r="B2145" s="4">
        <v>1128299</v>
      </c>
      <c r="C2145" s="5">
        <v>44523</v>
      </c>
      <c r="D2145" s="4" t="s">
        <v>283</v>
      </c>
      <c r="E2145" s="12" t="s">
        <v>1086</v>
      </c>
      <c r="F2145" s="13">
        <v>450</v>
      </c>
      <c r="G2145">
        <v>350</v>
      </c>
      <c r="H2145">
        <v>157500</v>
      </c>
      <c r="I2145" s="10">
        <v>55125</v>
      </c>
      <c r="J2145" s="15">
        <f t="shared" si="33"/>
        <v>259452250</v>
      </c>
    </row>
    <row r="2146" spans="1:10">
      <c r="A2146" s="4" t="s">
        <v>1107</v>
      </c>
      <c r="B2146" s="4">
        <v>1128299</v>
      </c>
      <c r="C2146" s="5">
        <v>44523</v>
      </c>
      <c r="D2146" s="4" t="s">
        <v>283</v>
      </c>
      <c r="E2146" s="12" t="s">
        <v>1086</v>
      </c>
      <c r="F2146" s="13">
        <v>550</v>
      </c>
      <c r="G2146">
        <v>300</v>
      </c>
      <c r="H2146">
        <v>165000</v>
      </c>
      <c r="I2146" s="10">
        <v>49500</v>
      </c>
      <c r="J2146" s="15">
        <f t="shared" si="33"/>
        <v>259452250</v>
      </c>
    </row>
    <row r="2147" spans="1:10">
      <c r="A2147" s="4" t="s">
        <v>1107</v>
      </c>
      <c r="B2147" s="4">
        <v>1128299</v>
      </c>
      <c r="C2147" s="5">
        <v>44523</v>
      </c>
      <c r="D2147" s="4" t="s">
        <v>283</v>
      </c>
      <c r="E2147" s="12" t="s">
        <v>1087</v>
      </c>
      <c r="F2147" s="13">
        <v>600</v>
      </c>
      <c r="G2147">
        <v>425</v>
      </c>
      <c r="H2147">
        <v>255000</v>
      </c>
      <c r="I2147" s="10">
        <v>63750</v>
      </c>
      <c r="J2147" s="15">
        <f t="shared" si="33"/>
        <v>259452250</v>
      </c>
    </row>
    <row r="2148" spans="1:10">
      <c r="A2148" s="4" t="s">
        <v>1107</v>
      </c>
      <c r="B2148" s="4">
        <v>1128299</v>
      </c>
      <c r="C2148" s="5">
        <v>44552</v>
      </c>
      <c r="D2148" s="4" t="s">
        <v>283</v>
      </c>
      <c r="E2148" s="12" t="s">
        <v>1086</v>
      </c>
      <c r="F2148" s="13">
        <v>450</v>
      </c>
      <c r="G2148">
        <v>625</v>
      </c>
      <c r="H2148">
        <v>281250</v>
      </c>
      <c r="I2148" s="10">
        <v>98437.5</v>
      </c>
      <c r="J2148" s="15">
        <f t="shared" si="33"/>
        <v>259452250</v>
      </c>
    </row>
    <row r="2149" spans="1:10">
      <c r="A2149" s="4" t="s">
        <v>1107</v>
      </c>
      <c r="B2149" s="4">
        <v>1128299</v>
      </c>
      <c r="C2149" s="5">
        <v>44552</v>
      </c>
      <c r="D2149" s="4" t="s">
        <v>283</v>
      </c>
      <c r="E2149" s="12" t="s">
        <v>1086</v>
      </c>
      <c r="F2149" s="13">
        <v>500</v>
      </c>
      <c r="G2149">
        <v>625</v>
      </c>
      <c r="H2149">
        <v>312500</v>
      </c>
      <c r="I2149" s="10">
        <v>125000</v>
      </c>
      <c r="J2149" s="15">
        <f t="shared" si="33"/>
        <v>259452250</v>
      </c>
    </row>
    <row r="2150" spans="1:10">
      <c r="A2150" s="4" t="s">
        <v>1107</v>
      </c>
      <c r="B2150" s="4">
        <v>1128299</v>
      </c>
      <c r="C2150" s="5">
        <v>44552</v>
      </c>
      <c r="D2150" s="4" t="s">
        <v>283</v>
      </c>
      <c r="E2150" s="12" t="s">
        <v>1086</v>
      </c>
      <c r="F2150" s="13">
        <v>450</v>
      </c>
      <c r="G2150">
        <v>425</v>
      </c>
      <c r="H2150">
        <v>191250</v>
      </c>
      <c r="I2150" s="10">
        <v>66937.5</v>
      </c>
      <c r="J2150" s="15">
        <f t="shared" si="33"/>
        <v>259452250</v>
      </c>
    </row>
    <row r="2151" spans="1:10">
      <c r="A2151" s="4" t="s">
        <v>1107</v>
      </c>
      <c r="B2151" s="4">
        <v>1128299</v>
      </c>
      <c r="C2151" s="5">
        <v>44552</v>
      </c>
      <c r="D2151" s="4" t="s">
        <v>283</v>
      </c>
      <c r="E2151" s="12" t="s">
        <v>1086</v>
      </c>
      <c r="F2151" s="13">
        <v>450</v>
      </c>
      <c r="G2151">
        <v>425</v>
      </c>
      <c r="H2151">
        <v>191250</v>
      </c>
      <c r="I2151" s="10">
        <v>66937.5</v>
      </c>
      <c r="J2151" s="15">
        <f t="shared" si="33"/>
        <v>259452250</v>
      </c>
    </row>
    <row r="2152" spans="1:10">
      <c r="A2152" s="4" t="s">
        <v>1107</v>
      </c>
      <c r="B2152" s="4">
        <v>1128299</v>
      </c>
      <c r="C2152" s="5">
        <v>44552</v>
      </c>
      <c r="D2152" s="4" t="s">
        <v>283</v>
      </c>
      <c r="E2152" s="12" t="s">
        <v>1087</v>
      </c>
      <c r="F2152" s="13">
        <v>550</v>
      </c>
      <c r="G2152">
        <v>350</v>
      </c>
      <c r="H2152">
        <v>192500</v>
      </c>
      <c r="I2152" s="10">
        <v>57750</v>
      </c>
      <c r="J2152" s="15">
        <f t="shared" si="33"/>
        <v>259452250</v>
      </c>
    </row>
    <row r="2153" spans="1:10">
      <c r="A2153" s="4" t="s">
        <v>1107</v>
      </c>
      <c r="B2153" s="4">
        <v>1128299</v>
      </c>
      <c r="C2153" s="5">
        <v>44552</v>
      </c>
      <c r="D2153" s="4" t="s">
        <v>283</v>
      </c>
      <c r="E2153" s="12" t="s">
        <v>1086</v>
      </c>
      <c r="F2153" s="13">
        <v>600</v>
      </c>
      <c r="G2153">
        <v>450</v>
      </c>
      <c r="H2153">
        <v>270000</v>
      </c>
      <c r="I2153" s="10">
        <v>67500</v>
      </c>
      <c r="J2153" s="15">
        <f t="shared" si="33"/>
        <v>259452250</v>
      </c>
    </row>
    <row r="2154" spans="1:10">
      <c r="A2154" s="4" t="s">
        <v>1107</v>
      </c>
      <c r="B2154" s="4">
        <v>1128299</v>
      </c>
      <c r="C2154" s="5">
        <v>44222</v>
      </c>
      <c r="D2154" s="4" t="s">
        <v>283</v>
      </c>
      <c r="E2154" s="12" t="s">
        <v>1087</v>
      </c>
      <c r="F2154" s="13">
        <v>350</v>
      </c>
      <c r="G2154">
        <v>475</v>
      </c>
      <c r="H2154">
        <v>166250</v>
      </c>
      <c r="I2154" s="10">
        <v>58187.5</v>
      </c>
      <c r="J2154" s="15">
        <f t="shared" si="33"/>
        <v>259452250</v>
      </c>
    </row>
    <row r="2155" spans="1:10">
      <c r="A2155" s="4" t="s">
        <v>1107</v>
      </c>
      <c r="B2155" s="4">
        <v>1128299</v>
      </c>
      <c r="C2155" s="5">
        <v>44222</v>
      </c>
      <c r="D2155" s="4" t="s">
        <v>283</v>
      </c>
      <c r="E2155" s="12" t="s">
        <v>1087</v>
      </c>
      <c r="F2155" s="13">
        <v>450</v>
      </c>
      <c r="G2155">
        <v>475</v>
      </c>
      <c r="H2155">
        <v>213750</v>
      </c>
      <c r="I2155" s="10">
        <v>85500</v>
      </c>
      <c r="J2155" s="15">
        <f t="shared" si="33"/>
        <v>259452250</v>
      </c>
    </row>
    <row r="2156" spans="1:10">
      <c r="A2156" s="4" t="s">
        <v>1107</v>
      </c>
      <c r="B2156" s="4">
        <v>1128299</v>
      </c>
      <c r="C2156" s="5">
        <v>44222</v>
      </c>
      <c r="D2156" s="4" t="s">
        <v>283</v>
      </c>
      <c r="E2156" s="12" t="s">
        <v>1086</v>
      </c>
      <c r="F2156" s="13">
        <v>450</v>
      </c>
      <c r="G2156">
        <v>475</v>
      </c>
      <c r="H2156">
        <v>213750</v>
      </c>
      <c r="I2156" s="10">
        <v>74812.5</v>
      </c>
      <c r="J2156" s="15">
        <f t="shared" si="33"/>
        <v>259452250</v>
      </c>
    </row>
    <row r="2157" spans="1:10">
      <c r="A2157" s="4" t="s">
        <v>1107</v>
      </c>
      <c r="B2157" s="4">
        <v>1128299</v>
      </c>
      <c r="C2157" s="5">
        <v>44222</v>
      </c>
      <c r="D2157" s="4" t="s">
        <v>283</v>
      </c>
      <c r="E2157" s="12" t="s">
        <v>1087</v>
      </c>
      <c r="F2157" s="13">
        <v>450</v>
      </c>
      <c r="G2157">
        <v>325</v>
      </c>
      <c r="H2157">
        <v>146250</v>
      </c>
      <c r="I2157" s="10">
        <v>51187.5</v>
      </c>
      <c r="J2157" s="15">
        <f t="shared" si="33"/>
        <v>259452250</v>
      </c>
    </row>
    <row r="2158" spans="1:10">
      <c r="A2158" s="4" t="s">
        <v>1107</v>
      </c>
      <c r="B2158" s="4">
        <v>1128299</v>
      </c>
      <c r="C2158" s="5">
        <v>44222</v>
      </c>
      <c r="D2158" s="4" t="s">
        <v>283</v>
      </c>
      <c r="E2158" s="12" t="s">
        <v>1087</v>
      </c>
      <c r="F2158" s="13">
        <v>500</v>
      </c>
      <c r="G2158">
        <v>275</v>
      </c>
      <c r="H2158">
        <v>137500</v>
      </c>
      <c r="I2158" s="10">
        <v>41250</v>
      </c>
      <c r="J2158" s="15">
        <f t="shared" si="33"/>
        <v>259452250</v>
      </c>
    </row>
    <row r="2159" spans="1:10">
      <c r="A2159" s="4" t="s">
        <v>1107</v>
      </c>
      <c r="B2159" s="4">
        <v>1128299</v>
      </c>
      <c r="C2159" s="5">
        <v>44222</v>
      </c>
      <c r="D2159" s="4" t="s">
        <v>283</v>
      </c>
      <c r="E2159" s="12" t="s">
        <v>1086</v>
      </c>
      <c r="F2159" s="13">
        <v>450</v>
      </c>
      <c r="G2159">
        <v>475</v>
      </c>
      <c r="H2159">
        <v>213750</v>
      </c>
      <c r="I2159" s="10">
        <v>53437.5</v>
      </c>
      <c r="J2159" s="15">
        <f t="shared" si="33"/>
        <v>259452250</v>
      </c>
    </row>
    <row r="2160" spans="1:10">
      <c r="A2160" s="4" t="s">
        <v>1107</v>
      </c>
      <c r="B2160" s="4">
        <v>1128299</v>
      </c>
      <c r="C2160" s="5">
        <v>44253</v>
      </c>
      <c r="D2160" s="4" t="s">
        <v>283</v>
      </c>
      <c r="E2160" s="12" t="s">
        <v>1086</v>
      </c>
      <c r="F2160" s="13">
        <v>350</v>
      </c>
      <c r="G2160">
        <v>525</v>
      </c>
      <c r="H2160">
        <v>183750</v>
      </c>
      <c r="I2160" s="10">
        <v>64312.5</v>
      </c>
      <c r="J2160" s="15">
        <f t="shared" si="33"/>
        <v>259452250</v>
      </c>
    </row>
    <row r="2161" spans="1:10">
      <c r="A2161" s="4" t="s">
        <v>1107</v>
      </c>
      <c r="B2161" s="4">
        <v>1128299</v>
      </c>
      <c r="C2161" s="5">
        <v>44253</v>
      </c>
      <c r="D2161" s="4" t="s">
        <v>283</v>
      </c>
      <c r="E2161" s="12" t="s">
        <v>1087</v>
      </c>
      <c r="F2161" s="13">
        <v>450</v>
      </c>
      <c r="G2161">
        <v>425</v>
      </c>
      <c r="H2161">
        <v>191250</v>
      </c>
      <c r="I2161" s="10">
        <v>76500</v>
      </c>
      <c r="J2161" s="15">
        <f t="shared" si="33"/>
        <v>259452250</v>
      </c>
    </row>
    <row r="2162" spans="1:10">
      <c r="A2162" s="4" t="s">
        <v>1107</v>
      </c>
      <c r="B2162" s="4">
        <v>1128299</v>
      </c>
      <c r="C2162" s="5">
        <v>44253</v>
      </c>
      <c r="D2162" s="4" t="s">
        <v>283</v>
      </c>
      <c r="E2162" s="12" t="s">
        <v>1087</v>
      </c>
      <c r="F2162" s="13">
        <v>450</v>
      </c>
      <c r="G2162">
        <v>425</v>
      </c>
      <c r="H2162">
        <v>191250</v>
      </c>
      <c r="I2162" s="10">
        <v>66937.5</v>
      </c>
      <c r="J2162" s="15">
        <f t="shared" si="33"/>
        <v>259452250</v>
      </c>
    </row>
    <row r="2163" spans="1:10">
      <c r="A2163" s="4" t="s">
        <v>1107</v>
      </c>
      <c r="B2163" s="4">
        <v>1128299</v>
      </c>
      <c r="C2163" s="5">
        <v>44253</v>
      </c>
      <c r="D2163" s="4" t="s">
        <v>283</v>
      </c>
      <c r="E2163" s="12" t="s">
        <v>1087</v>
      </c>
      <c r="F2163" s="13">
        <v>450.00000000000006</v>
      </c>
      <c r="G2163">
        <v>275</v>
      </c>
      <c r="H2163">
        <v>123750.00000000001</v>
      </c>
      <c r="I2163" s="10">
        <v>43312.5</v>
      </c>
      <c r="J2163" s="15">
        <f t="shared" si="33"/>
        <v>259452250</v>
      </c>
    </row>
    <row r="2164" spans="1:10">
      <c r="A2164" s="4" t="s">
        <v>1107</v>
      </c>
      <c r="B2164" s="4">
        <v>1128299</v>
      </c>
      <c r="C2164" s="5">
        <v>44253</v>
      </c>
      <c r="D2164" s="4" t="s">
        <v>283</v>
      </c>
      <c r="E2164" s="12" t="s">
        <v>1088</v>
      </c>
      <c r="F2164" s="13">
        <v>500</v>
      </c>
      <c r="G2164">
        <v>200</v>
      </c>
      <c r="H2164">
        <v>100000</v>
      </c>
      <c r="I2164" s="10">
        <v>30000</v>
      </c>
      <c r="J2164" s="15">
        <f t="shared" si="33"/>
        <v>259452250</v>
      </c>
    </row>
    <row r="2165" spans="1:10">
      <c r="A2165" s="4" t="s">
        <v>1107</v>
      </c>
      <c r="B2165" s="4">
        <v>1128299</v>
      </c>
      <c r="C2165" s="5">
        <v>44253</v>
      </c>
      <c r="D2165" s="4" t="s">
        <v>283</v>
      </c>
      <c r="E2165" s="12" t="s">
        <v>1087</v>
      </c>
      <c r="F2165" s="13">
        <v>450</v>
      </c>
      <c r="G2165">
        <v>400</v>
      </c>
      <c r="H2165">
        <v>180000</v>
      </c>
      <c r="I2165" s="10">
        <v>45000</v>
      </c>
      <c r="J2165" s="15">
        <f t="shared" si="33"/>
        <v>259452250</v>
      </c>
    </row>
    <row r="2166" spans="1:10">
      <c r="A2166" s="4" t="s">
        <v>1107</v>
      </c>
      <c r="B2166" s="4">
        <v>1128299</v>
      </c>
      <c r="C2166" s="5">
        <v>44280</v>
      </c>
      <c r="D2166" s="4" t="s">
        <v>283</v>
      </c>
      <c r="E2166" s="12" t="s">
        <v>1088</v>
      </c>
      <c r="F2166" s="13">
        <v>450.00000000000006</v>
      </c>
      <c r="G2166">
        <v>550</v>
      </c>
      <c r="H2166">
        <v>247500.00000000003</v>
      </c>
      <c r="I2166" s="10">
        <v>86625</v>
      </c>
      <c r="J2166" s="15">
        <f t="shared" si="33"/>
        <v>259452250</v>
      </c>
    </row>
    <row r="2167" spans="1:10">
      <c r="A2167" s="4" t="s">
        <v>1107</v>
      </c>
      <c r="B2167" s="4">
        <v>1128299</v>
      </c>
      <c r="C2167" s="5">
        <v>44280</v>
      </c>
      <c r="D2167" s="4" t="s">
        <v>283</v>
      </c>
      <c r="E2167" s="12" t="s">
        <v>1087</v>
      </c>
      <c r="F2167" s="13">
        <v>550</v>
      </c>
      <c r="G2167">
        <v>400</v>
      </c>
      <c r="H2167">
        <v>220000</v>
      </c>
      <c r="I2167" s="10">
        <v>88000</v>
      </c>
      <c r="J2167" s="15">
        <f t="shared" si="33"/>
        <v>259452250</v>
      </c>
    </row>
    <row r="2168" spans="1:10">
      <c r="A2168" s="4" t="s">
        <v>1107</v>
      </c>
      <c r="B2168" s="4">
        <v>1128299</v>
      </c>
      <c r="C2168" s="5">
        <v>44280</v>
      </c>
      <c r="D2168" s="4" t="s">
        <v>283</v>
      </c>
      <c r="E2168" s="12" t="s">
        <v>1087</v>
      </c>
      <c r="F2168" s="13">
        <v>550</v>
      </c>
      <c r="G2168">
        <v>400</v>
      </c>
      <c r="H2168">
        <v>220000</v>
      </c>
      <c r="I2168" s="10">
        <v>77000</v>
      </c>
      <c r="J2168" s="15">
        <f t="shared" si="33"/>
        <v>259452250</v>
      </c>
    </row>
    <row r="2169" spans="1:10">
      <c r="A2169" s="4" t="s">
        <v>1107</v>
      </c>
      <c r="B2169" s="4">
        <v>1128299</v>
      </c>
      <c r="C2169" s="5">
        <v>44280</v>
      </c>
      <c r="D2169" s="4" t="s">
        <v>283</v>
      </c>
      <c r="E2169" s="12" t="s">
        <v>1087</v>
      </c>
      <c r="F2169" s="13">
        <v>550</v>
      </c>
      <c r="G2169">
        <v>275</v>
      </c>
      <c r="H2169">
        <v>151250</v>
      </c>
      <c r="I2169" s="10">
        <v>52937.5</v>
      </c>
      <c r="J2169" s="15">
        <f t="shared" si="33"/>
        <v>259452250</v>
      </c>
    </row>
    <row r="2170" spans="1:10">
      <c r="A2170" s="4" t="s">
        <v>1107</v>
      </c>
      <c r="B2170" s="4">
        <v>1128299</v>
      </c>
      <c r="C2170" s="5">
        <v>44280</v>
      </c>
      <c r="D2170" s="4" t="s">
        <v>283</v>
      </c>
      <c r="E2170" s="12" t="s">
        <v>1087</v>
      </c>
      <c r="F2170" s="13">
        <v>600</v>
      </c>
      <c r="G2170">
        <v>175</v>
      </c>
      <c r="H2170">
        <v>105000</v>
      </c>
      <c r="I2170" s="10">
        <v>31500</v>
      </c>
      <c r="J2170" s="15">
        <f t="shared" si="33"/>
        <v>259452250</v>
      </c>
    </row>
    <row r="2171" spans="1:10">
      <c r="A2171" s="4" t="s">
        <v>1107</v>
      </c>
      <c r="B2171" s="4">
        <v>1128299</v>
      </c>
      <c r="C2171" s="5">
        <v>44280</v>
      </c>
      <c r="D2171" s="4" t="s">
        <v>283</v>
      </c>
      <c r="E2171" s="12" t="s">
        <v>1087</v>
      </c>
      <c r="F2171" s="13">
        <v>550</v>
      </c>
      <c r="G2171">
        <v>375</v>
      </c>
      <c r="H2171">
        <v>206250</v>
      </c>
      <c r="I2171" s="10">
        <v>51562.5</v>
      </c>
      <c r="J2171" s="15">
        <f t="shared" si="33"/>
        <v>259452250</v>
      </c>
    </row>
    <row r="2172" spans="1:10">
      <c r="A2172" s="4" t="s">
        <v>1107</v>
      </c>
      <c r="B2172" s="4">
        <v>1128299</v>
      </c>
      <c r="C2172" s="5">
        <v>44312</v>
      </c>
      <c r="D2172" s="4" t="s">
        <v>283</v>
      </c>
      <c r="E2172" s="12" t="s">
        <v>1087</v>
      </c>
      <c r="F2172" s="13">
        <v>550</v>
      </c>
      <c r="G2172">
        <v>550</v>
      </c>
      <c r="H2172">
        <v>302500</v>
      </c>
      <c r="I2172" s="10">
        <v>105875</v>
      </c>
      <c r="J2172" s="15">
        <f t="shared" si="33"/>
        <v>259452250</v>
      </c>
    </row>
    <row r="2173" spans="1:10">
      <c r="A2173" s="4" t="s">
        <v>1107</v>
      </c>
      <c r="B2173" s="4">
        <v>1128299</v>
      </c>
      <c r="C2173" s="5">
        <v>44312</v>
      </c>
      <c r="D2173" s="4" t="s">
        <v>283</v>
      </c>
      <c r="E2173" s="12" t="s">
        <v>1086</v>
      </c>
      <c r="F2173" s="13">
        <v>600</v>
      </c>
      <c r="G2173">
        <v>350</v>
      </c>
      <c r="H2173">
        <v>210000</v>
      </c>
      <c r="I2173" s="10">
        <v>84000</v>
      </c>
      <c r="J2173" s="15">
        <f t="shared" si="33"/>
        <v>259452250</v>
      </c>
    </row>
    <row r="2174" spans="1:10">
      <c r="A2174" s="4" t="s">
        <v>1107</v>
      </c>
      <c r="B2174" s="4">
        <v>1128299</v>
      </c>
      <c r="C2174" s="5">
        <v>44312</v>
      </c>
      <c r="D2174" s="4" t="s">
        <v>283</v>
      </c>
      <c r="E2174" s="12" t="s">
        <v>1088</v>
      </c>
      <c r="F2174" s="13">
        <v>600.00000000000011</v>
      </c>
      <c r="G2174">
        <v>400</v>
      </c>
      <c r="H2174">
        <v>240000.00000000003</v>
      </c>
      <c r="I2174" s="10">
        <v>84000</v>
      </c>
      <c r="J2174" s="15">
        <f t="shared" si="33"/>
        <v>259452250</v>
      </c>
    </row>
    <row r="2175" spans="1:10">
      <c r="A2175" s="4" t="s">
        <v>1107</v>
      </c>
      <c r="B2175" s="4">
        <v>1128299</v>
      </c>
      <c r="C2175" s="5">
        <v>44312</v>
      </c>
      <c r="D2175" s="4" t="s">
        <v>283</v>
      </c>
      <c r="E2175" s="12" t="s">
        <v>1087</v>
      </c>
      <c r="F2175" s="13">
        <v>550</v>
      </c>
      <c r="G2175">
        <v>300</v>
      </c>
      <c r="H2175">
        <v>165000</v>
      </c>
      <c r="I2175" s="10">
        <v>57750</v>
      </c>
      <c r="J2175" s="15">
        <f t="shared" si="33"/>
        <v>259452250</v>
      </c>
    </row>
    <row r="2176" spans="1:10">
      <c r="A2176" s="4" t="s">
        <v>1107</v>
      </c>
      <c r="B2176" s="4">
        <v>1128299</v>
      </c>
      <c r="C2176" s="5">
        <v>44312</v>
      </c>
      <c r="D2176" s="4" t="s">
        <v>283</v>
      </c>
      <c r="E2176" s="12" t="s">
        <v>1087</v>
      </c>
      <c r="F2176" s="13">
        <v>600</v>
      </c>
      <c r="G2176">
        <v>200</v>
      </c>
      <c r="H2176">
        <v>120000</v>
      </c>
      <c r="I2176" s="10">
        <v>36000</v>
      </c>
      <c r="J2176" s="15">
        <f t="shared" si="33"/>
        <v>259452250</v>
      </c>
    </row>
    <row r="2177" spans="1:10">
      <c r="A2177" s="4" t="s">
        <v>1107</v>
      </c>
      <c r="B2177" s="4">
        <v>1128299</v>
      </c>
      <c r="C2177" s="5">
        <v>44312</v>
      </c>
      <c r="D2177" s="4" t="s">
        <v>283</v>
      </c>
      <c r="E2177" s="12" t="s">
        <v>1087</v>
      </c>
      <c r="F2177" s="13">
        <v>750</v>
      </c>
      <c r="G2177">
        <v>375</v>
      </c>
      <c r="H2177">
        <v>281250</v>
      </c>
      <c r="I2177" s="10">
        <v>70312.5</v>
      </c>
      <c r="J2177" s="15">
        <f t="shared" si="33"/>
        <v>259452250</v>
      </c>
    </row>
    <row r="2178" spans="1:10">
      <c r="A2178" s="4" t="s">
        <v>1107</v>
      </c>
      <c r="B2178" s="4">
        <v>1128299</v>
      </c>
      <c r="C2178" s="5">
        <v>44343</v>
      </c>
      <c r="D2178" s="4" t="s">
        <v>283</v>
      </c>
      <c r="E2178" s="12" t="s">
        <v>1086</v>
      </c>
      <c r="F2178" s="13">
        <v>550</v>
      </c>
      <c r="G2178">
        <v>575</v>
      </c>
      <c r="H2178">
        <v>316250</v>
      </c>
      <c r="I2178" s="10">
        <v>110687.5</v>
      </c>
      <c r="J2178" s="15">
        <f t="shared" si="33"/>
        <v>259452250</v>
      </c>
    </row>
    <row r="2179" spans="1:10">
      <c r="A2179" s="4" t="s">
        <v>1107</v>
      </c>
      <c r="B2179" s="4">
        <v>1128299</v>
      </c>
      <c r="C2179" s="5">
        <v>44343</v>
      </c>
      <c r="D2179" s="4" t="s">
        <v>283</v>
      </c>
      <c r="E2179" s="12" t="s">
        <v>1087</v>
      </c>
      <c r="F2179" s="13">
        <v>600</v>
      </c>
      <c r="G2179">
        <v>425</v>
      </c>
      <c r="H2179">
        <v>255000</v>
      </c>
      <c r="I2179" s="10">
        <v>102000</v>
      </c>
      <c r="J2179" s="15">
        <f t="shared" si="33"/>
        <v>259452250</v>
      </c>
    </row>
    <row r="2180" spans="1:10">
      <c r="A2180" s="4" t="s">
        <v>1107</v>
      </c>
      <c r="B2180" s="4">
        <v>1128299</v>
      </c>
      <c r="C2180" s="5">
        <v>44343</v>
      </c>
      <c r="D2180" s="4" t="s">
        <v>283</v>
      </c>
      <c r="E2180" s="12" t="s">
        <v>1086</v>
      </c>
      <c r="F2180" s="13">
        <v>600</v>
      </c>
      <c r="G2180">
        <v>450</v>
      </c>
      <c r="H2180">
        <v>270000</v>
      </c>
      <c r="I2180" s="10">
        <v>94500</v>
      </c>
      <c r="J2180" s="15">
        <f t="shared" ref="J2180:J2243" si="34">SUMIFS(H$3:H$2497,D$3:D$2497,D2180)</f>
        <v>259452250</v>
      </c>
    </row>
    <row r="2181" spans="1:10">
      <c r="A2181" s="4" t="s">
        <v>1107</v>
      </c>
      <c r="B2181" s="4">
        <v>1128299</v>
      </c>
      <c r="C2181" s="5">
        <v>44343</v>
      </c>
      <c r="D2181" s="4" t="s">
        <v>283</v>
      </c>
      <c r="E2181" s="12" t="s">
        <v>1087</v>
      </c>
      <c r="F2181" s="13">
        <v>550</v>
      </c>
      <c r="G2181">
        <v>350</v>
      </c>
      <c r="H2181">
        <v>192500</v>
      </c>
      <c r="I2181" s="10">
        <v>67375</v>
      </c>
      <c r="J2181" s="15">
        <f t="shared" si="34"/>
        <v>259452250</v>
      </c>
    </row>
    <row r="2182" spans="1:10">
      <c r="A2182" s="4" t="s">
        <v>1107</v>
      </c>
      <c r="B2182" s="4">
        <v>1128299</v>
      </c>
      <c r="C2182" s="5">
        <v>44343</v>
      </c>
      <c r="D2182" s="4" t="s">
        <v>283</v>
      </c>
      <c r="E2182" s="12" t="s">
        <v>1087</v>
      </c>
      <c r="F2182" s="13">
        <v>600</v>
      </c>
      <c r="G2182">
        <v>250</v>
      </c>
      <c r="H2182">
        <v>150000</v>
      </c>
      <c r="I2182" s="10">
        <v>45000</v>
      </c>
      <c r="J2182" s="15">
        <f t="shared" si="34"/>
        <v>259452250</v>
      </c>
    </row>
    <row r="2183" spans="1:10">
      <c r="A2183" s="4" t="s">
        <v>1107</v>
      </c>
      <c r="B2183" s="4">
        <v>1128299</v>
      </c>
      <c r="C2183" s="5">
        <v>44343</v>
      </c>
      <c r="D2183" s="4" t="s">
        <v>283</v>
      </c>
      <c r="E2183" s="12" t="s">
        <v>1087</v>
      </c>
      <c r="F2183" s="13">
        <v>750</v>
      </c>
      <c r="G2183">
        <v>425</v>
      </c>
      <c r="H2183">
        <v>318750</v>
      </c>
      <c r="I2183" s="10">
        <v>79687.5</v>
      </c>
      <c r="J2183" s="15">
        <f t="shared" si="34"/>
        <v>259452250</v>
      </c>
    </row>
    <row r="2184" spans="1:10">
      <c r="A2184" s="4" t="s">
        <v>1107</v>
      </c>
      <c r="B2184" s="4">
        <v>1128299</v>
      </c>
      <c r="C2184" s="5">
        <v>44373</v>
      </c>
      <c r="D2184" s="4" t="s">
        <v>283</v>
      </c>
      <c r="E2184" s="12" t="s">
        <v>1087</v>
      </c>
      <c r="F2184" s="13">
        <v>550</v>
      </c>
      <c r="G2184">
        <v>700</v>
      </c>
      <c r="H2184">
        <v>385000</v>
      </c>
      <c r="I2184" s="10">
        <v>134750</v>
      </c>
      <c r="J2184" s="15">
        <f t="shared" si="34"/>
        <v>259452250</v>
      </c>
    </row>
    <row r="2185" spans="1:10">
      <c r="A2185" s="4" t="s">
        <v>1107</v>
      </c>
      <c r="B2185" s="4">
        <v>1128299</v>
      </c>
      <c r="C2185" s="5">
        <v>44373</v>
      </c>
      <c r="D2185" s="4" t="s">
        <v>283</v>
      </c>
      <c r="E2185" s="12" t="s">
        <v>1087</v>
      </c>
      <c r="F2185" s="13">
        <v>600</v>
      </c>
      <c r="G2185">
        <v>550</v>
      </c>
      <c r="H2185">
        <v>330000</v>
      </c>
      <c r="I2185" s="10">
        <v>132000</v>
      </c>
      <c r="J2185" s="15">
        <f t="shared" si="34"/>
        <v>259452250</v>
      </c>
    </row>
    <row r="2186" spans="1:10">
      <c r="A2186" s="4" t="s">
        <v>1107</v>
      </c>
      <c r="B2186" s="4">
        <v>1128299</v>
      </c>
      <c r="C2186" s="5">
        <v>44373</v>
      </c>
      <c r="D2186" s="4" t="s">
        <v>283</v>
      </c>
      <c r="E2186" s="12" t="s">
        <v>1087</v>
      </c>
      <c r="F2186" s="13">
        <v>600</v>
      </c>
      <c r="G2186">
        <v>550</v>
      </c>
      <c r="H2186">
        <v>330000</v>
      </c>
      <c r="I2186" s="10">
        <v>115500</v>
      </c>
      <c r="J2186" s="15">
        <f t="shared" si="34"/>
        <v>259452250</v>
      </c>
    </row>
    <row r="2187" spans="1:10">
      <c r="A2187" s="4" t="s">
        <v>1107</v>
      </c>
      <c r="B2187" s="4">
        <v>1128299</v>
      </c>
      <c r="C2187" s="5">
        <v>44373</v>
      </c>
      <c r="D2187" s="4" t="s">
        <v>283</v>
      </c>
      <c r="E2187" s="12" t="s">
        <v>1087</v>
      </c>
      <c r="F2187" s="13">
        <v>550.00000000000011</v>
      </c>
      <c r="G2187">
        <v>425</v>
      </c>
      <c r="H2187">
        <v>233750.00000000003</v>
      </c>
      <c r="I2187" s="10">
        <v>81812.5</v>
      </c>
      <c r="J2187" s="15">
        <f t="shared" si="34"/>
        <v>259452250</v>
      </c>
    </row>
    <row r="2188" spans="1:10">
      <c r="A2188" s="4" t="s">
        <v>1107</v>
      </c>
      <c r="B2188" s="4">
        <v>1128299</v>
      </c>
      <c r="C2188" s="5">
        <v>44373</v>
      </c>
      <c r="D2188" s="4" t="s">
        <v>283</v>
      </c>
      <c r="E2188" s="12" t="s">
        <v>1087</v>
      </c>
      <c r="F2188" s="13">
        <v>600</v>
      </c>
      <c r="G2188">
        <v>300</v>
      </c>
      <c r="H2188">
        <v>180000</v>
      </c>
      <c r="I2188" s="10">
        <v>54000</v>
      </c>
      <c r="J2188" s="15">
        <f t="shared" si="34"/>
        <v>259452250</v>
      </c>
    </row>
    <row r="2189" spans="1:10">
      <c r="A2189" s="4" t="s">
        <v>1107</v>
      </c>
      <c r="B2189" s="4">
        <v>1128299</v>
      </c>
      <c r="C2189" s="5">
        <v>44373</v>
      </c>
      <c r="D2189" s="4" t="s">
        <v>283</v>
      </c>
      <c r="E2189" s="12" t="s">
        <v>1086</v>
      </c>
      <c r="F2189" s="13">
        <v>750</v>
      </c>
      <c r="G2189">
        <v>600</v>
      </c>
      <c r="H2189">
        <v>450000</v>
      </c>
      <c r="I2189" s="10">
        <v>112500</v>
      </c>
      <c r="J2189" s="15">
        <f t="shared" si="34"/>
        <v>259452250</v>
      </c>
    </row>
    <row r="2190" spans="1:10">
      <c r="A2190" s="4" t="s">
        <v>1107</v>
      </c>
      <c r="B2190" s="4">
        <v>1128299</v>
      </c>
      <c r="C2190" s="5">
        <v>44402</v>
      </c>
      <c r="D2190" s="4" t="s">
        <v>283</v>
      </c>
      <c r="E2190" s="12" t="s">
        <v>1086</v>
      </c>
      <c r="F2190" s="13">
        <v>550</v>
      </c>
      <c r="G2190">
        <v>750</v>
      </c>
      <c r="H2190">
        <v>412500</v>
      </c>
      <c r="I2190" s="10">
        <v>144375</v>
      </c>
      <c r="J2190" s="15">
        <f t="shared" si="34"/>
        <v>259452250</v>
      </c>
    </row>
    <row r="2191" spans="1:10">
      <c r="A2191" s="4" t="s">
        <v>1107</v>
      </c>
      <c r="B2191" s="4">
        <v>1128299</v>
      </c>
      <c r="C2191" s="5">
        <v>44402</v>
      </c>
      <c r="D2191" s="4" t="s">
        <v>283</v>
      </c>
      <c r="E2191" s="12" t="s">
        <v>1087</v>
      </c>
      <c r="F2191" s="13">
        <v>600</v>
      </c>
      <c r="G2191">
        <v>600</v>
      </c>
      <c r="H2191">
        <v>360000</v>
      </c>
      <c r="I2191" s="10">
        <v>144000</v>
      </c>
      <c r="J2191" s="15">
        <f t="shared" si="34"/>
        <v>259452250</v>
      </c>
    </row>
    <row r="2192" spans="1:10">
      <c r="A2192" s="4" t="s">
        <v>1107</v>
      </c>
      <c r="B2192" s="4">
        <v>1128299</v>
      </c>
      <c r="C2192" s="5">
        <v>44402</v>
      </c>
      <c r="D2192" s="4" t="s">
        <v>283</v>
      </c>
      <c r="E2192" s="12" t="s">
        <v>1087</v>
      </c>
      <c r="F2192" s="13">
        <v>600</v>
      </c>
      <c r="G2192">
        <v>550</v>
      </c>
      <c r="H2192">
        <v>330000</v>
      </c>
      <c r="I2192" s="10">
        <v>115500</v>
      </c>
      <c r="J2192" s="15">
        <f t="shared" si="34"/>
        <v>259452250</v>
      </c>
    </row>
    <row r="2193" spans="1:10">
      <c r="A2193" s="4" t="s">
        <v>1107</v>
      </c>
      <c r="B2193" s="4">
        <v>1128299</v>
      </c>
      <c r="C2193" s="5">
        <v>44402</v>
      </c>
      <c r="D2193" s="4" t="s">
        <v>283</v>
      </c>
      <c r="E2193" s="12" t="s">
        <v>1087</v>
      </c>
      <c r="F2193" s="13">
        <v>550.00000000000011</v>
      </c>
      <c r="G2193">
        <v>450</v>
      </c>
      <c r="H2193">
        <v>247500.00000000003</v>
      </c>
      <c r="I2193" s="10">
        <v>86625</v>
      </c>
      <c r="J2193" s="15">
        <f t="shared" si="34"/>
        <v>259452250</v>
      </c>
    </row>
    <row r="2194" spans="1:10">
      <c r="A2194" s="4" t="s">
        <v>1107</v>
      </c>
      <c r="B2194" s="4">
        <v>1128299</v>
      </c>
      <c r="C2194" s="5">
        <v>44402</v>
      </c>
      <c r="D2194" s="4" t="s">
        <v>283</v>
      </c>
      <c r="E2194" s="12" t="s">
        <v>1087</v>
      </c>
      <c r="F2194" s="13">
        <v>600</v>
      </c>
      <c r="G2194">
        <v>500</v>
      </c>
      <c r="H2194">
        <v>300000</v>
      </c>
      <c r="I2194" s="10">
        <v>90000</v>
      </c>
      <c r="J2194" s="15">
        <f t="shared" si="34"/>
        <v>259452250</v>
      </c>
    </row>
    <row r="2195" spans="1:10">
      <c r="A2195" s="4" t="s">
        <v>1107</v>
      </c>
      <c r="B2195" s="4">
        <v>1128299</v>
      </c>
      <c r="C2195" s="5">
        <v>44402</v>
      </c>
      <c r="D2195" s="4" t="s">
        <v>283</v>
      </c>
      <c r="E2195" s="12" t="s">
        <v>1087</v>
      </c>
      <c r="F2195" s="13">
        <v>750</v>
      </c>
      <c r="G2195">
        <v>500</v>
      </c>
      <c r="H2195">
        <v>375000</v>
      </c>
      <c r="I2195" s="10">
        <v>93750</v>
      </c>
      <c r="J2195" s="15">
        <f t="shared" si="34"/>
        <v>259452250</v>
      </c>
    </row>
    <row r="2196" spans="1:10">
      <c r="A2196" s="4" t="s">
        <v>1107</v>
      </c>
      <c r="B2196" s="4">
        <v>1128299</v>
      </c>
      <c r="C2196" s="5">
        <v>44434</v>
      </c>
      <c r="D2196" s="4" t="s">
        <v>283</v>
      </c>
      <c r="E2196" s="12" t="s">
        <v>1087</v>
      </c>
      <c r="F2196" s="13">
        <v>600</v>
      </c>
      <c r="G2196">
        <v>700</v>
      </c>
      <c r="H2196">
        <v>420000</v>
      </c>
      <c r="I2196" s="10">
        <v>147000</v>
      </c>
      <c r="J2196" s="15">
        <f t="shared" si="34"/>
        <v>259452250</v>
      </c>
    </row>
    <row r="2197" spans="1:10">
      <c r="A2197" s="4" t="s">
        <v>1107</v>
      </c>
      <c r="B2197" s="4">
        <v>1128299</v>
      </c>
      <c r="C2197" s="5">
        <v>44434</v>
      </c>
      <c r="D2197" s="4" t="s">
        <v>283</v>
      </c>
      <c r="E2197" s="12" t="s">
        <v>1087</v>
      </c>
      <c r="F2197" s="13">
        <v>650</v>
      </c>
      <c r="G2197">
        <v>650</v>
      </c>
      <c r="H2197">
        <v>422500</v>
      </c>
      <c r="I2197" s="10">
        <v>169000</v>
      </c>
      <c r="J2197" s="15">
        <f t="shared" si="34"/>
        <v>259452250</v>
      </c>
    </row>
    <row r="2198" spans="1:10">
      <c r="A2198" s="4" t="s">
        <v>1107</v>
      </c>
      <c r="B2198" s="4">
        <v>1128299</v>
      </c>
      <c r="C2198" s="5">
        <v>44434</v>
      </c>
      <c r="D2198" s="4" t="s">
        <v>283</v>
      </c>
      <c r="E2198" s="12" t="s">
        <v>1087</v>
      </c>
      <c r="F2198" s="13">
        <v>600</v>
      </c>
      <c r="G2198">
        <v>525</v>
      </c>
      <c r="H2198">
        <v>315000</v>
      </c>
      <c r="I2198" s="10">
        <v>110250</v>
      </c>
      <c r="J2198" s="15">
        <f t="shared" si="34"/>
        <v>259452250</v>
      </c>
    </row>
    <row r="2199" spans="1:10">
      <c r="A2199" s="4" t="s">
        <v>1107</v>
      </c>
      <c r="B2199" s="4">
        <v>1128299</v>
      </c>
      <c r="C2199" s="5">
        <v>44434</v>
      </c>
      <c r="D2199" s="4" t="s">
        <v>283</v>
      </c>
      <c r="E2199" s="12" t="s">
        <v>1086</v>
      </c>
      <c r="F2199" s="13">
        <v>600</v>
      </c>
      <c r="G2199">
        <v>475</v>
      </c>
      <c r="H2199">
        <v>285000</v>
      </c>
      <c r="I2199" s="10">
        <v>99750</v>
      </c>
      <c r="J2199" s="15">
        <f t="shared" si="34"/>
        <v>259452250</v>
      </c>
    </row>
    <row r="2200" spans="1:10">
      <c r="A2200" s="4" t="s">
        <v>1107</v>
      </c>
      <c r="B2200" s="4">
        <v>1128299</v>
      </c>
      <c r="C2200" s="5">
        <v>44434</v>
      </c>
      <c r="D2200" s="4" t="s">
        <v>283</v>
      </c>
      <c r="E2200" s="12" t="s">
        <v>1087</v>
      </c>
      <c r="F2200" s="13">
        <v>700</v>
      </c>
      <c r="G2200">
        <v>475</v>
      </c>
      <c r="H2200">
        <v>332500</v>
      </c>
      <c r="I2200" s="10">
        <v>99750</v>
      </c>
      <c r="J2200" s="15">
        <f t="shared" si="34"/>
        <v>259452250</v>
      </c>
    </row>
    <row r="2201" spans="1:10">
      <c r="A2201" s="4" t="s">
        <v>1107</v>
      </c>
      <c r="B2201" s="4">
        <v>1128299</v>
      </c>
      <c r="C2201" s="5">
        <v>44434</v>
      </c>
      <c r="D2201" s="4" t="s">
        <v>283</v>
      </c>
      <c r="E2201" s="12" t="s">
        <v>1087</v>
      </c>
      <c r="F2201" s="13">
        <v>750</v>
      </c>
      <c r="G2201">
        <v>450</v>
      </c>
      <c r="H2201">
        <v>337500</v>
      </c>
      <c r="I2201" s="10">
        <v>84375</v>
      </c>
      <c r="J2201" s="15">
        <f t="shared" si="34"/>
        <v>259452250</v>
      </c>
    </row>
    <row r="2202" spans="1:10">
      <c r="A2202" s="4" t="s">
        <v>1107</v>
      </c>
      <c r="B2202" s="4">
        <v>1128299</v>
      </c>
      <c r="C2202" s="5">
        <v>44466</v>
      </c>
      <c r="D2202" s="4" t="s">
        <v>283</v>
      </c>
      <c r="E2202" s="12" t="s">
        <v>1087</v>
      </c>
      <c r="F2202" s="13">
        <v>500</v>
      </c>
      <c r="G2202">
        <v>625</v>
      </c>
      <c r="H2202">
        <v>312500</v>
      </c>
      <c r="I2202" s="10">
        <v>109375</v>
      </c>
      <c r="J2202" s="15">
        <f t="shared" si="34"/>
        <v>259452250</v>
      </c>
    </row>
    <row r="2203" spans="1:10">
      <c r="A2203" s="4" t="s">
        <v>1107</v>
      </c>
      <c r="B2203" s="4">
        <v>1128299</v>
      </c>
      <c r="C2203" s="5">
        <v>44466</v>
      </c>
      <c r="D2203" s="4" t="s">
        <v>283</v>
      </c>
      <c r="E2203" s="12" t="s">
        <v>1087</v>
      </c>
      <c r="F2203" s="13">
        <v>550</v>
      </c>
      <c r="G2203">
        <v>625</v>
      </c>
      <c r="H2203">
        <v>343750</v>
      </c>
      <c r="I2203" s="10">
        <v>137500</v>
      </c>
      <c r="J2203" s="15">
        <f t="shared" si="34"/>
        <v>259452250</v>
      </c>
    </row>
    <row r="2204" spans="1:10">
      <c r="A2204" s="4" t="s">
        <v>1107</v>
      </c>
      <c r="B2204" s="4">
        <v>1128299</v>
      </c>
      <c r="C2204" s="5">
        <v>44466</v>
      </c>
      <c r="D2204" s="4" t="s">
        <v>283</v>
      </c>
      <c r="E2204" s="12" t="s">
        <v>1087</v>
      </c>
      <c r="F2204" s="13">
        <v>500.00000000000006</v>
      </c>
      <c r="G2204">
        <v>475</v>
      </c>
      <c r="H2204">
        <v>237500.00000000003</v>
      </c>
      <c r="I2204" s="10">
        <v>83125</v>
      </c>
      <c r="J2204" s="15">
        <f t="shared" si="34"/>
        <v>259452250</v>
      </c>
    </row>
    <row r="2205" spans="1:10">
      <c r="A2205" s="4" t="s">
        <v>1107</v>
      </c>
      <c r="B2205" s="4">
        <v>1128299</v>
      </c>
      <c r="C2205" s="5">
        <v>44466</v>
      </c>
      <c r="D2205" s="4" t="s">
        <v>283</v>
      </c>
      <c r="E2205" s="12" t="s">
        <v>1086</v>
      </c>
      <c r="F2205" s="13">
        <v>500</v>
      </c>
      <c r="G2205">
        <v>425</v>
      </c>
      <c r="H2205">
        <v>212500</v>
      </c>
      <c r="I2205" s="10">
        <v>74375</v>
      </c>
      <c r="J2205" s="15">
        <f t="shared" si="34"/>
        <v>259452250</v>
      </c>
    </row>
    <row r="2206" spans="1:10">
      <c r="A2206" s="4" t="s">
        <v>1107</v>
      </c>
      <c r="B2206" s="4">
        <v>1128299</v>
      </c>
      <c r="C2206" s="5">
        <v>44466</v>
      </c>
      <c r="D2206" s="4" t="s">
        <v>283</v>
      </c>
      <c r="E2206" s="12" t="s">
        <v>1086</v>
      </c>
      <c r="F2206" s="13">
        <v>600</v>
      </c>
      <c r="G2206">
        <v>425</v>
      </c>
      <c r="H2206">
        <v>255000</v>
      </c>
      <c r="I2206" s="10">
        <v>76500</v>
      </c>
      <c r="J2206" s="15">
        <f t="shared" si="34"/>
        <v>259452250</v>
      </c>
    </row>
    <row r="2207" spans="1:10">
      <c r="A2207" s="4" t="s">
        <v>1107</v>
      </c>
      <c r="B2207" s="4">
        <v>1128299</v>
      </c>
      <c r="C2207" s="5">
        <v>44466</v>
      </c>
      <c r="D2207" s="4" t="s">
        <v>283</v>
      </c>
      <c r="E2207" s="12" t="s">
        <v>1087</v>
      </c>
      <c r="F2207" s="13">
        <v>650</v>
      </c>
      <c r="G2207">
        <v>475</v>
      </c>
      <c r="H2207">
        <v>308750</v>
      </c>
      <c r="I2207" s="10">
        <v>77187.5</v>
      </c>
      <c r="J2207" s="15">
        <f t="shared" si="34"/>
        <v>259452250</v>
      </c>
    </row>
    <row r="2208" spans="1:10">
      <c r="A2208" s="4" t="s">
        <v>1107</v>
      </c>
      <c r="B2208" s="4">
        <v>1128299</v>
      </c>
      <c r="C2208" s="5">
        <v>44495</v>
      </c>
      <c r="D2208" s="4" t="s">
        <v>283</v>
      </c>
      <c r="E2208" s="12" t="s">
        <v>1087</v>
      </c>
      <c r="F2208" s="13">
        <v>500</v>
      </c>
      <c r="G2208">
        <v>550</v>
      </c>
      <c r="H2208">
        <v>275000</v>
      </c>
      <c r="I2208" s="10">
        <v>96250</v>
      </c>
      <c r="J2208" s="15">
        <f t="shared" si="34"/>
        <v>259452250</v>
      </c>
    </row>
    <row r="2209" spans="1:10">
      <c r="A2209" s="4" t="s">
        <v>1107</v>
      </c>
      <c r="B2209" s="4">
        <v>1128299</v>
      </c>
      <c r="C2209" s="5">
        <v>44495</v>
      </c>
      <c r="D2209" s="4" t="s">
        <v>283</v>
      </c>
      <c r="E2209" s="12" t="s">
        <v>1086</v>
      </c>
      <c r="F2209" s="13">
        <v>550</v>
      </c>
      <c r="G2209">
        <v>550</v>
      </c>
      <c r="H2209">
        <v>302500</v>
      </c>
      <c r="I2209" s="10">
        <v>121000</v>
      </c>
      <c r="J2209" s="15">
        <f t="shared" si="34"/>
        <v>259452250</v>
      </c>
    </row>
    <row r="2210" spans="1:10">
      <c r="A2210" s="4" t="s">
        <v>1107</v>
      </c>
      <c r="B2210" s="4">
        <v>1128299</v>
      </c>
      <c r="C2210" s="5">
        <v>44495</v>
      </c>
      <c r="D2210" s="4" t="s">
        <v>283</v>
      </c>
      <c r="E2210" s="12" t="s">
        <v>1087</v>
      </c>
      <c r="F2210" s="13">
        <v>500</v>
      </c>
      <c r="G2210">
        <v>375</v>
      </c>
      <c r="H2210">
        <v>187500</v>
      </c>
      <c r="I2210" s="10">
        <v>65625</v>
      </c>
      <c r="J2210" s="15">
        <f t="shared" si="34"/>
        <v>259452250</v>
      </c>
    </row>
    <row r="2211" spans="1:10">
      <c r="A2211" s="4" t="s">
        <v>1107</v>
      </c>
      <c r="B2211" s="4">
        <v>1128299</v>
      </c>
      <c r="C2211" s="5">
        <v>44495</v>
      </c>
      <c r="D2211" s="4" t="s">
        <v>283</v>
      </c>
      <c r="E2211" s="12" t="s">
        <v>1086</v>
      </c>
      <c r="F2211" s="13">
        <v>500</v>
      </c>
      <c r="G2211">
        <v>350</v>
      </c>
      <c r="H2211">
        <v>175000</v>
      </c>
      <c r="I2211" s="10">
        <v>61250</v>
      </c>
      <c r="J2211" s="15">
        <f t="shared" si="34"/>
        <v>259452250</v>
      </c>
    </row>
    <row r="2212" spans="1:10">
      <c r="A2212" s="4" t="s">
        <v>1107</v>
      </c>
      <c r="B2212" s="4">
        <v>1128299</v>
      </c>
      <c r="C2212" s="5">
        <v>44495</v>
      </c>
      <c r="D2212" s="4" t="s">
        <v>283</v>
      </c>
      <c r="E2212" s="12" t="s">
        <v>1086</v>
      </c>
      <c r="F2212" s="13">
        <v>600</v>
      </c>
      <c r="G2212">
        <v>325</v>
      </c>
      <c r="H2212">
        <v>195000</v>
      </c>
      <c r="I2212" s="10">
        <v>58500</v>
      </c>
      <c r="J2212" s="15">
        <f t="shared" si="34"/>
        <v>259452250</v>
      </c>
    </row>
    <row r="2213" spans="1:10">
      <c r="A2213" s="4" t="s">
        <v>1107</v>
      </c>
      <c r="B2213" s="4">
        <v>1128299</v>
      </c>
      <c r="C2213" s="5">
        <v>44495</v>
      </c>
      <c r="D2213" s="4" t="s">
        <v>283</v>
      </c>
      <c r="E2213" s="12" t="s">
        <v>1087</v>
      </c>
      <c r="F2213" s="13">
        <v>750</v>
      </c>
      <c r="G2213">
        <v>375</v>
      </c>
      <c r="H2213">
        <v>281250</v>
      </c>
      <c r="I2213" s="10">
        <v>70312.5</v>
      </c>
      <c r="J2213" s="15">
        <f t="shared" si="34"/>
        <v>259452250</v>
      </c>
    </row>
    <row r="2214" spans="1:10">
      <c r="A2214" s="4" t="s">
        <v>1107</v>
      </c>
      <c r="B2214" s="4">
        <v>1128299</v>
      </c>
      <c r="C2214" s="5">
        <v>44526</v>
      </c>
      <c r="D2214" s="4" t="s">
        <v>283</v>
      </c>
      <c r="E2214" s="12" t="s">
        <v>1087</v>
      </c>
      <c r="F2214" s="13">
        <v>600</v>
      </c>
      <c r="G2214">
        <v>550</v>
      </c>
      <c r="H2214">
        <v>330000</v>
      </c>
      <c r="I2214" s="10">
        <v>115500</v>
      </c>
      <c r="J2214" s="15">
        <f t="shared" si="34"/>
        <v>259452250</v>
      </c>
    </row>
    <row r="2215" spans="1:10">
      <c r="A2215" s="4" t="s">
        <v>1107</v>
      </c>
      <c r="B2215" s="4">
        <v>1128299</v>
      </c>
      <c r="C2215" s="5">
        <v>44526</v>
      </c>
      <c r="D2215" s="4" t="s">
        <v>283</v>
      </c>
      <c r="E2215" s="12" t="s">
        <v>1086</v>
      </c>
      <c r="F2215" s="13">
        <v>650</v>
      </c>
      <c r="G2215">
        <v>600</v>
      </c>
      <c r="H2215">
        <v>390000</v>
      </c>
      <c r="I2215" s="10">
        <v>156000</v>
      </c>
      <c r="J2215" s="15">
        <f t="shared" si="34"/>
        <v>259452250</v>
      </c>
    </row>
    <row r="2216" spans="1:10">
      <c r="A2216" s="4" t="s">
        <v>1107</v>
      </c>
      <c r="B2216" s="4">
        <v>1128299</v>
      </c>
      <c r="C2216" s="5">
        <v>44526</v>
      </c>
      <c r="D2216" s="4" t="s">
        <v>283</v>
      </c>
      <c r="E2216" s="12" t="s">
        <v>1087</v>
      </c>
      <c r="F2216" s="13">
        <v>600</v>
      </c>
      <c r="G2216">
        <v>450</v>
      </c>
      <c r="H2216">
        <v>270000</v>
      </c>
      <c r="I2216" s="10">
        <v>94500</v>
      </c>
      <c r="J2216" s="15">
        <f t="shared" si="34"/>
        <v>259452250</v>
      </c>
    </row>
    <row r="2217" spans="1:10">
      <c r="A2217" s="4" t="s">
        <v>1107</v>
      </c>
      <c r="B2217" s="4">
        <v>1128299</v>
      </c>
      <c r="C2217" s="5">
        <v>44526</v>
      </c>
      <c r="D2217" s="4" t="s">
        <v>283</v>
      </c>
      <c r="E2217" s="12" t="s">
        <v>1087</v>
      </c>
      <c r="F2217" s="13">
        <v>600.00000000000011</v>
      </c>
      <c r="G2217">
        <v>425</v>
      </c>
      <c r="H2217">
        <v>255000.00000000003</v>
      </c>
      <c r="I2217" s="10">
        <v>89250</v>
      </c>
      <c r="J2217" s="15">
        <f t="shared" si="34"/>
        <v>259452250</v>
      </c>
    </row>
    <row r="2218" spans="1:10">
      <c r="A2218" s="4" t="s">
        <v>1107</v>
      </c>
      <c r="B2218" s="4">
        <v>1128299</v>
      </c>
      <c r="C2218" s="5">
        <v>44526</v>
      </c>
      <c r="D2218" s="4" t="s">
        <v>283</v>
      </c>
      <c r="E2218" s="12" t="s">
        <v>1087</v>
      </c>
      <c r="F2218" s="13">
        <v>700</v>
      </c>
      <c r="G2218">
        <v>375</v>
      </c>
      <c r="H2218">
        <v>262500</v>
      </c>
      <c r="I2218" s="10">
        <v>78750</v>
      </c>
      <c r="J2218" s="15">
        <f t="shared" si="34"/>
        <v>259452250</v>
      </c>
    </row>
    <row r="2219" spans="1:10">
      <c r="A2219" s="4" t="s">
        <v>1107</v>
      </c>
      <c r="B2219" s="4">
        <v>1128299</v>
      </c>
      <c r="C2219" s="5">
        <v>44526</v>
      </c>
      <c r="D2219" s="4" t="s">
        <v>283</v>
      </c>
      <c r="E2219" s="12" t="s">
        <v>1086</v>
      </c>
      <c r="F2219" s="13">
        <v>750</v>
      </c>
      <c r="G2219">
        <v>500</v>
      </c>
      <c r="H2219">
        <v>375000</v>
      </c>
      <c r="I2219" s="10">
        <v>93750</v>
      </c>
      <c r="J2219" s="15">
        <f t="shared" si="34"/>
        <v>259452250</v>
      </c>
    </row>
    <row r="2220" spans="1:10">
      <c r="A2220" s="4" t="s">
        <v>1107</v>
      </c>
      <c r="B2220" s="4">
        <v>1128299</v>
      </c>
      <c r="C2220" s="5">
        <v>44555</v>
      </c>
      <c r="D2220" s="4" t="s">
        <v>283</v>
      </c>
      <c r="E2220" s="12" t="s">
        <v>1087</v>
      </c>
      <c r="F2220" s="13">
        <v>600</v>
      </c>
      <c r="G2220">
        <v>700</v>
      </c>
      <c r="H2220">
        <v>420000</v>
      </c>
      <c r="I2220" s="10">
        <v>147000</v>
      </c>
      <c r="J2220" s="15">
        <f t="shared" si="34"/>
        <v>259452250</v>
      </c>
    </row>
    <row r="2221" spans="1:10">
      <c r="A2221" s="4" t="s">
        <v>1107</v>
      </c>
      <c r="B2221" s="4">
        <v>1128299</v>
      </c>
      <c r="C2221" s="5">
        <v>44555</v>
      </c>
      <c r="D2221" s="4" t="s">
        <v>283</v>
      </c>
      <c r="E2221" s="12" t="s">
        <v>1087</v>
      </c>
      <c r="F2221" s="13">
        <v>650</v>
      </c>
      <c r="G2221">
        <v>700</v>
      </c>
      <c r="H2221">
        <v>455000</v>
      </c>
      <c r="I2221" s="10">
        <v>182000</v>
      </c>
      <c r="J2221" s="15">
        <f t="shared" si="34"/>
        <v>259452250</v>
      </c>
    </row>
    <row r="2222" spans="1:10">
      <c r="A2222" s="4" t="s">
        <v>1107</v>
      </c>
      <c r="B2222" s="4">
        <v>1128299</v>
      </c>
      <c r="C2222" s="5">
        <v>44555</v>
      </c>
      <c r="D2222" s="4" t="s">
        <v>283</v>
      </c>
      <c r="E2222" s="12" t="s">
        <v>1087</v>
      </c>
      <c r="F2222" s="13">
        <v>600</v>
      </c>
      <c r="G2222">
        <v>500</v>
      </c>
      <c r="H2222">
        <v>300000</v>
      </c>
      <c r="I2222" s="10">
        <v>105000</v>
      </c>
      <c r="J2222" s="15">
        <f t="shared" si="34"/>
        <v>259452250</v>
      </c>
    </row>
    <row r="2223" spans="1:10">
      <c r="A2223" s="4" t="s">
        <v>1107</v>
      </c>
      <c r="B2223" s="4">
        <v>1128299</v>
      </c>
      <c r="C2223" s="5">
        <v>44555</v>
      </c>
      <c r="D2223" s="4" t="s">
        <v>283</v>
      </c>
      <c r="E2223" s="12" t="s">
        <v>1087</v>
      </c>
      <c r="F2223" s="13">
        <v>600</v>
      </c>
      <c r="G2223">
        <v>500</v>
      </c>
      <c r="H2223">
        <v>300000</v>
      </c>
      <c r="I2223" s="10">
        <v>105000</v>
      </c>
      <c r="J2223" s="15">
        <f t="shared" si="34"/>
        <v>259452250</v>
      </c>
    </row>
    <row r="2224" spans="1:10">
      <c r="A2224" s="4" t="s">
        <v>1107</v>
      </c>
      <c r="B2224" s="4">
        <v>1128299</v>
      </c>
      <c r="C2224" s="5">
        <v>44555</v>
      </c>
      <c r="D2224" s="4" t="s">
        <v>283</v>
      </c>
      <c r="E2224" s="12" t="s">
        <v>1087</v>
      </c>
      <c r="F2224" s="13">
        <v>700</v>
      </c>
      <c r="G2224">
        <v>425</v>
      </c>
      <c r="H2224">
        <v>297500</v>
      </c>
      <c r="I2224" s="10">
        <v>89250</v>
      </c>
      <c r="J2224" s="15">
        <f t="shared" si="34"/>
        <v>259452250</v>
      </c>
    </row>
    <row r="2225" spans="1:10">
      <c r="A2225" s="4" t="s">
        <v>1107</v>
      </c>
      <c r="B2225" s="4">
        <v>1128299</v>
      </c>
      <c r="C2225" s="5">
        <v>44555</v>
      </c>
      <c r="D2225" s="4" t="s">
        <v>283</v>
      </c>
      <c r="E2225" s="12" t="s">
        <v>1086</v>
      </c>
      <c r="F2225" s="13">
        <v>750</v>
      </c>
      <c r="G2225">
        <v>525</v>
      </c>
      <c r="H2225">
        <v>393750</v>
      </c>
      <c r="I2225" s="10">
        <v>98437.5</v>
      </c>
      <c r="J2225" s="15">
        <f t="shared" si="34"/>
        <v>259452250</v>
      </c>
    </row>
    <row r="2226" spans="1:10">
      <c r="A2226" s="4" t="s">
        <v>1107</v>
      </c>
      <c r="B2226" s="4">
        <v>1128299</v>
      </c>
      <c r="C2226" s="5">
        <v>44209</v>
      </c>
      <c r="D2226" s="4" t="s">
        <v>283</v>
      </c>
      <c r="E2226" s="12" t="s">
        <v>1087</v>
      </c>
      <c r="F2226" s="13">
        <v>300</v>
      </c>
      <c r="G2226">
        <v>450</v>
      </c>
      <c r="H2226">
        <v>135000</v>
      </c>
      <c r="I2226" s="10">
        <v>54000</v>
      </c>
      <c r="J2226" s="15">
        <f t="shared" si="34"/>
        <v>259452250</v>
      </c>
    </row>
    <row r="2227" spans="1:10">
      <c r="A2227" s="4" t="s">
        <v>1107</v>
      </c>
      <c r="B2227" s="4">
        <v>1128299</v>
      </c>
      <c r="C2227" s="5">
        <v>44209</v>
      </c>
      <c r="D2227" s="4" t="s">
        <v>283</v>
      </c>
      <c r="E2227" s="12" t="s">
        <v>1087</v>
      </c>
      <c r="F2227" s="13">
        <v>400</v>
      </c>
      <c r="G2227">
        <v>450</v>
      </c>
      <c r="H2227">
        <v>180000</v>
      </c>
      <c r="I2227" s="10">
        <v>72000</v>
      </c>
      <c r="J2227" s="15">
        <f t="shared" si="34"/>
        <v>259452250</v>
      </c>
    </row>
    <row r="2228" spans="1:10">
      <c r="A2228" s="4" t="s">
        <v>1107</v>
      </c>
      <c r="B2228" s="4">
        <v>1128299</v>
      </c>
      <c r="C2228" s="5">
        <v>44209</v>
      </c>
      <c r="D2228" s="4" t="s">
        <v>283</v>
      </c>
      <c r="E2228" s="12" t="s">
        <v>1086</v>
      </c>
      <c r="F2228" s="13">
        <v>400</v>
      </c>
      <c r="G2228">
        <v>450</v>
      </c>
      <c r="H2228">
        <v>180000</v>
      </c>
      <c r="I2228" s="10">
        <v>63000</v>
      </c>
      <c r="J2228" s="15">
        <f t="shared" si="34"/>
        <v>259452250</v>
      </c>
    </row>
    <row r="2229" spans="1:10">
      <c r="A2229" s="4" t="s">
        <v>1107</v>
      </c>
      <c r="B2229" s="4">
        <v>1128299</v>
      </c>
      <c r="C2229" s="5">
        <v>44209</v>
      </c>
      <c r="D2229" s="4" t="s">
        <v>283</v>
      </c>
      <c r="E2229" s="12" t="s">
        <v>1087</v>
      </c>
      <c r="F2229" s="13">
        <v>400</v>
      </c>
      <c r="G2229">
        <v>300</v>
      </c>
      <c r="H2229">
        <v>120000</v>
      </c>
      <c r="I2229" s="10">
        <v>48000</v>
      </c>
      <c r="J2229" s="15">
        <f t="shared" si="34"/>
        <v>259452250</v>
      </c>
    </row>
    <row r="2230" spans="1:10">
      <c r="A2230" s="4" t="s">
        <v>1107</v>
      </c>
      <c r="B2230" s="4">
        <v>1128299</v>
      </c>
      <c r="C2230" s="5">
        <v>44209</v>
      </c>
      <c r="D2230" s="4" t="s">
        <v>283</v>
      </c>
      <c r="E2230" s="12" t="s">
        <v>1087</v>
      </c>
      <c r="F2230" s="13">
        <v>450</v>
      </c>
      <c r="G2230">
        <v>250</v>
      </c>
      <c r="H2230">
        <v>112500</v>
      </c>
      <c r="I2230" s="10">
        <v>39375</v>
      </c>
      <c r="J2230" s="15">
        <f t="shared" si="34"/>
        <v>259452250</v>
      </c>
    </row>
    <row r="2231" spans="1:10">
      <c r="A2231" s="4" t="s">
        <v>1107</v>
      </c>
      <c r="B2231" s="4">
        <v>1128299</v>
      </c>
      <c r="C2231" s="5">
        <v>44209</v>
      </c>
      <c r="D2231" s="4" t="s">
        <v>283</v>
      </c>
      <c r="E2231" s="12" t="s">
        <v>1087</v>
      </c>
      <c r="F2231" s="13">
        <v>400</v>
      </c>
      <c r="G2231">
        <v>450</v>
      </c>
      <c r="H2231">
        <v>180000</v>
      </c>
      <c r="I2231" s="10">
        <v>45000</v>
      </c>
      <c r="J2231" s="15">
        <f t="shared" si="34"/>
        <v>259452250</v>
      </c>
    </row>
    <row r="2232" spans="1:10">
      <c r="A2232" s="4" t="s">
        <v>1107</v>
      </c>
      <c r="B2232" s="4">
        <v>1128299</v>
      </c>
      <c r="C2232" s="5">
        <v>44240</v>
      </c>
      <c r="D2232" s="4" t="s">
        <v>283</v>
      </c>
      <c r="E2232" s="12" t="s">
        <v>1087</v>
      </c>
      <c r="F2232" s="13">
        <v>300</v>
      </c>
      <c r="G2232">
        <v>500</v>
      </c>
      <c r="H2232">
        <v>150000</v>
      </c>
      <c r="I2232" s="10">
        <v>60000</v>
      </c>
      <c r="J2232" s="15">
        <f t="shared" si="34"/>
        <v>259452250</v>
      </c>
    </row>
    <row r="2233" spans="1:10">
      <c r="A2233" s="4" t="s">
        <v>1107</v>
      </c>
      <c r="B2233" s="4">
        <v>1128299</v>
      </c>
      <c r="C2233" s="5">
        <v>44240</v>
      </c>
      <c r="D2233" s="4" t="s">
        <v>283</v>
      </c>
      <c r="E2233" s="12" t="s">
        <v>1086</v>
      </c>
      <c r="F2233" s="13">
        <v>400</v>
      </c>
      <c r="G2233">
        <v>400</v>
      </c>
      <c r="H2233">
        <v>160000</v>
      </c>
      <c r="I2233" s="10">
        <v>64000</v>
      </c>
      <c r="J2233" s="15">
        <f t="shared" si="34"/>
        <v>259452250</v>
      </c>
    </row>
    <row r="2234" spans="1:10">
      <c r="A2234" s="4" t="s">
        <v>1107</v>
      </c>
      <c r="B2234" s="4">
        <v>1128299</v>
      </c>
      <c r="C2234" s="5">
        <v>44240</v>
      </c>
      <c r="D2234" s="4" t="s">
        <v>283</v>
      </c>
      <c r="E2234" s="12" t="s">
        <v>1086</v>
      </c>
      <c r="F2234" s="13">
        <v>400</v>
      </c>
      <c r="G2234">
        <v>400</v>
      </c>
      <c r="H2234">
        <v>160000</v>
      </c>
      <c r="I2234" s="10">
        <v>56000</v>
      </c>
      <c r="J2234" s="15">
        <f t="shared" si="34"/>
        <v>259452250</v>
      </c>
    </row>
    <row r="2235" spans="1:10">
      <c r="A2235" s="4" t="s">
        <v>1107</v>
      </c>
      <c r="B2235" s="4">
        <v>1128299</v>
      </c>
      <c r="C2235" s="5">
        <v>44240</v>
      </c>
      <c r="D2235" s="4" t="s">
        <v>984</v>
      </c>
      <c r="E2235" s="12" t="s">
        <v>1087</v>
      </c>
      <c r="F2235" s="13">
        <v>400</v>
      </c>
      <c r="G2235">
        <v>250</v>
      </c>
      <c r="H2235">
        <v>100000</v>
      </c>
      <c r="I2235" s="10">
        <v>40000</v>
      </c>
      <c r="J2235" s="15">
        <f t="shared" si="34"/>
        <v>147739000</v>
      </c>
    </row>
    <row r="2236" spans="1:10">
      <c r="A2236" s="4" t="s">
        <v>1107</v>
      </c>
      <c r="B2236" s="4">
        <v>1128299</v>
      </c>
      <c r="C2236" s="5">
        <v>44240</v>
      </c>
      <c r="D2236" s="4" t="s">
        <v>984</v>
      </c>
      <c r="E2236" s="12" t="s">
        <v>1087</v>
      </c>
      <c r="F2236" s="13">
        <v>450</v>
      </c>
      <c r="G2236">
        <v>175</v>
      </c>
      <c r="H2236">
        <v>78750</v>
      </c>
      <c r="I2236" s="10">
        <v>27562.5</v>
      </c>
      <c r="J2236" s="15">
        <f t="shared" si="34"/>
        <v>147739000</v>
      </c>
    </row>
    <row r="2237" spans="1:10">
      <c r="A2237" s="4" t="s">
        <v>1107</v>
      </c>
      <c r="B2237" s="4">
        <v>1128299</v>
      </c>
      <c r="C2237" s="5">
        <v>44240</v>
      </c>
      <c r="D2237" s="4" t="s">
        <v>984</v>
      </c>
      <c r="E2237" s="12" t="s">
        <v>1086</v>
      </c>
      <c r="F2237" s="13">
        <v>400</v>
      </c>
      <c r="G2237">
        <v>375</v>
      </c>
      <c r="H2237">
        <v>150000</v>
      </c>
      <c r="I2237" s="10">
        <v>37500</v>
      </c>
      <c r="J2237" s="15">
        <f t="shared" si="34"/>
        <v>147739000</v>
      </c>
    </row>
    <row r="2238" spans="1:10">
      <c r="A2238" s="4" t="s">
        <v>1107</v>
      </c>
      <c r="B2238" s="4">
        <v>1128299</v>
      </c>
      <c r="C2238" s="5">
        <v>44267</v>
      </c>
      <c r="D2238" s="4" t="s">
        <v>984</v>
      </c>
      <c r="E2238" s="12" t="s">
        <v>1087</v>
      </c>
      <c r="F2238" s="13">
        <v>400</v>
      </c>
      <c r="G2238">
        <v>525</v>
      </c>
      <c r="H2238">
        <v>210000</v>
      </c>
      <c r="I2238" s="10">
        <v>84000</v>
      </c>
      <c r="J2238" s="15">
        <f t="shared" si="34"/>
        <v>147739000</v>
      </c>
    </row>
    <row r="2239" spans="1:10">
      <c r="A2239" s="4" t="s">
        <v>1107</v>
      </c>
      <c r="B2239" s="4">
        <v>1128299</v>
      </c>
      <c r="C2239" s="5">
        <v>44267</v>
      </c>
      <c r="D2239" s="4" t="s">
        <v>984</v>
      </c>
      <c r="E2239" s="12" t="s">
        <v>1087</v>
      </c>
      <c r="F2239" s="13">
        <v>500</v>
      </c>
      <c r="G2239">
        <v>375</v>
      </c>
      <c r="H2239">
        <v>187500</v>
      </c>
      <c r="I2239" s="10">
        <v>75000</v>
      </c>
      <c r="J2239" s="15">
        <f t="shared" si="34"/>
        <v>147739000</v>
      </c>
    </row>
    <row r="2240" spans="1:10">
      <c r="A2240" s="4" t="s">
        <v>1107</v>
      </c>
      <c r="B2240" s="4">
        <v>1128299</v>
      </c>
      <c r="C2240" s="5">
        <v>44267</v>
      </c>
      <c r="D2240" s="4" t="s">
        <v>984</v>
      </c>
      <c r="E2240" s="12" t="s">
        <v>1087</v>
      </c>
      <c r="F2240" s="13">
        <v>500</v>
      </c>
      <c r="G2240">
        <v>375</v>
      </c>
      <c r="H2240">
        <v>187500</v>
      </c>
      <c r="I2240" s="10">
        <v>65625</v>
      </c>
      <c r="J2240" s="15">
        <f t="shared" si="34"/>
        <v>147739000</v>
      </c>
    </row>
    <row r="2241" spans="1:10">
      <c r="A2241" s="4" t="s">
        <v>1107</v>
      </c>
      <c r="B2241" s="4">
        <v>1128299</v>
      </c>
      <c r="C2241" s="5">
        <v>44267</v>
      </c>
      <c r="D2241" s="4" t="s">
        <v>984</v>
      </c>
      <c r="E2241" s="12" t="s">
        <v>1086</v>
      </c>
      <c r="F2241" s="13">
        <v>500</v>
      </c>
      <c r="G2241">
        <v>250</v>
      </c>
      <c r="H2241">
        <v>125000</v>
      </c>
      <c r="I2241" s="10">
        <v>50000</v>
      </c>
      <c r="J2241" s="15">
        <f t="shared" si="34"/>
        <v>147739000</v>
      </c>
    </row>
    <row r="2242" spans="1:10">
      <c r="A2242" s="4" t="s">
        <v>1107</v>
      </c>
      <c r="B2242" s="4">
        <v>1128299</v>
      </c>
      <c r="C2242" s="5">
        <v>44267</v>
      </c>
      <c r="D2242" s="4" t="s">
        <v>984</v>
      </c>
      <c r="E2242" s="12" t="s">
        <v>1086</v>
      </c>
      <c r="F2242" s="13">
        <v>550</v>
      </c>
      <c r="G2242">
        <v>150</v>
      </c>
      <c r="H2242">
        <v>82500</v>
      </c>
      <c r="I2242" s="10">
        <v>28875</v>
      </c>
      <c r="J2242" s="15">
        <f t="shared" si="34"/>
        <v>147739000</v>
      </c>
    </row>
    <row r="2243" spans="1:10">
      <c r="A2243" s="4" t="s">
        <v>1107</v>
      </c>
      <c r="B2243" s="4">
        <v>1128299</v>
      </c>
      <c r="C2243" s="5">
        <v>44267</v>
      </c>
      <c r="D2243" s="4" t="s">
        <v>984</v>
      </c>
      <c r="E2243" s="12" t="s">
        <v>1087</v>
      </c>
      <c r="F2243" s="13">
        <v>500</v>
      </c>
      <c r="G2243">
        <v>350</v>
      </c>
      <c r="H2243">
        <v>175000</v>
      </c>
      <c r="I2243" s="10">
        <v>43750</v>
      </c>
      <c r="J2243" s="15">
        <f t="shared" si="34"/>
        <v>147739000</v>
      </c>
    </row>
    <row r="2244" spans="1:10">
      <c r="A2244" s="4" t="s">
        <v>1107</v>
      </c>
      <c r="B2244" s="4">
        <v>1128299</v>
      </c>
      <c r="C2244" s="5">
        <v>44299</v>
      </c>
      <c r="D2244" s="4" t="s">
        <v>984</v>
      </c>
      <c r="E2244" s="12" t="s">
        <v>1087</v>
      </c>
      <c r="F2244" s="13">
        <v>500</v>
      </c>
      <c r="G2244">
        <v>525</v>
      </c>
      <c r="H2244">
        <v>262500</v>
      </c>
      <c r="I2244" s="10">
        <v>105000</v>
      </c>
      <c r="J2244" s="15">
        <f t="shared" ref="J2244:J2307" si="35">SUMIFS(H$3:H$2497,D$3:D$2497,D2244)</f>
        <v>147739000</v>
      </c>
    </row>
    <row r="2245" spans="1:10">
      <c r="A2245" s="4" t="s">
        <v>1107</v>
      </c>
      <c r="B2245" s="4">
        <v>1128299</v>
      </c>
      <c r="C2245" s="5">
        <v>44299</v>
      </c>
      <c r="D2245" s="4" t="s">
        <v>984</v>
      </c>
      <c r="E2245" s="12" t="s">
        <v>1086</v>
      </c>
      <c r="F2245" s="13">
        <v>550</v>
      </c>
      <c r="G2245">
        <v>325</v>
      </c>
      <c r="H2245">
        <v>178750</v>
      </c>
      <c r="I2245" s="10">
        <v>71500</v>
      </c>
      <c r="J2245" s="15">
        <f t="shared" si="35"/>
        <v>147739000</v>
      </c>
    </row>
    <row r="2246" spans="1:10">
      <c r="A2246" s="4" t="s">
        <v>1107</v>
      </c>
      <c r="B2246" s="4">
        <v>1128299</v>
      </c>
      <c r="C2246" s="5">
        <v>44299</v>
      </c>
      <c r="D2246" s="4" t="s">
        <v>984</v>
      </c>
      <c r="E2246" s="12" t="s">
        <v>1087</v>
      </c>
      <c r="F2246" s="13">
        <v>550</v>
      </c>
      <c r="G2246">
        <v>375</v>
      </c>
      <c r="H2246">
        <v>206250</v>
      </c>
      <c r="I2246" s="10">
        <v>72187.5</v>
      </c>
      <c r="J2246" s="15">
        <f t="shared" si="35"/>
        <v>147739000</v>
      </c>
    </row>
    <row r="2247" spans="1:10">
      <c r="A2247" s="4" t="s">
        <v>1107</v>
      </c>
      <c r="B2247" s="4">
        <v>1128299</v>
      </c>
      <c r="C2247" s="5">
        <v>44299</v>
      </c>
      <c r="D2247" s="4" t="s">
        <v>984</v>
      </c>
      <c r="E2247" s="12" t="s">
        <v>1086</v>
      </c>
      <c r="F2247" s="13">
        <v>500</v>
      </c>
      <c r="G2247">
        <v>275</v>
      </c>
      <c r="H2247">
        <v>137500</v>
      </c>
      <c r="I2247" s="10">
        <v>55000</v>
      </c>
      <c r="J2247" s="15">
        <f t="shared" si="35"/>
        <v>147739000</v>
      </c>
    </row>
    <row r="2248" spans="1:10">
      <c r="A2248" s="4" t="s">
        <v>1107</v>
      </c>
      <c r="B2248" s="4">
        <v>1128299</v>
      </c>
      <c r="C2248" s="5">
        <v>44299</v>
      </c>
      <c r="D2248" s="4" t="s">
        <v>984</v>
      </c>
      <c r="E2248" s="12" t="s">
        <v>1086</v>
      </c>
      <c r="F2248" s="13">
        <v>550</v>
      </c>
      <c r="G2248">
        <v>175</v>
      </c>
      <c r="H2248">
        <v>96250</v>
      </c>
      <c r="I2248" s="10">
        <v>33687.5</v>
      </c>
      <c r="J2248" s="15">
        <f t="shared" si="35"/>
        <v>147739000</v>
      </c>
    </row>
    <row r="2249" spans="1:10">
      <c r="A2249" s="4" t="s">
        <v>1107</v>
      </c>
      <c r="B2249" s="4">
        <v>1128299</v>
      </c>
      <c r="C2249" s="5">
        <v>44299</v>
      </c>
      <c r="D2249" s="4" t="s">
        <v>984</v>
      </c>
      <c r="E2249" s="12" t="s">
        <v>1086</v>
      </c>
      <c r="F2249" s="13">
        <v>700</v>
      </c>
      <c r="G2249">
        <v>350</v>
      </c>
      <c r="H2249">
        <v>245000</v>
      </c>
      <c r="I2249" s="10">
        <v>61250</v>
      </c>
      <c r="J2249" s="15">
        <f t="shared" si="35"/>
        <v>147739000</v>
      </c>
    </row>
    <row r="2250" spans="1:10">
      <c r="A2250" s="4" t="s">
        <v>1107</v>
      </c>
      <c r="B2250" s="4">
        <v>1128299</v>
      </c>
      <c r="C2250" s="5">
        <v>44330</v>
      </c>
      <c r="D2250" s="4" t="s">
        <v>984</v>
      </c>
      <c r="E2250" s="12" t="s">
        <v>1087</v>
      </c>
      <c r="F2250" s="13">
        <v>500</v>
      </c>
      <c r="G2250">
        <v>550</v>
      </c>
      <c r="H2250">
        <v>275000</v>
      </c>
      <c r="I2250" s="10">
        <v>110000</v>
      </c>
      <c r="J2250" s="15">
        <f t="shared" si="35"/>
        <v>147739000</v>
      </c>
    </row>
    <row r="2251" spans="1:10">
      <c r="A2251" s="4" t="s">
        <v>1107</v>
      </c>
      <c r="B2251" s="4">
        <v>1128299</v>
      </c>
      <c r="C2251" s="5">
        <v>44330</v>
      </c>
      <c r="D2251" s="4" t="s">
        <v>984</v>
      </c>
      <c r="E2251" s="12" t="s">
        <v>1087</v>
      </c>
      <c r="F2251" s="13">
        <v>550</v>
      </c>
      <c r="G2251">
        <v>400</v>
      </c>
      <c r="H2251">
        <v>220000</v>
      </c>
      <c r="I2251" s="10">
        <v>88000</v>
      </c>
      <c r="J2251" s="15">
        <f t="shared" si="35"/>
        <v>147739000</v>
      </c>
    </row>
    <row r="2252" spans="1:10">
      <c r="A2252" s="4" t="s">
        <v>1107</v>
      </c>
      <c r="B2252" s="4">
        <v>1128299</v>
      </c>
      <c r="C2252" s="5">
        <v>44330</v>
      </c>
      <c r="D2252" s="4" t="s">
        <v>984</v>
      </c>
      <c r="E2252" s="12" t="s">
        <v>1086</v>
      </c>
      <c r="F2252" s="13">
        <v>550.00000000000011</v>
      </c>
      <c r="G2252">
        <v>425</v>
      </c>
      <c r="H2252">
        <v>233750.00000000003</v>
      </c>
      <c r="I2252" s="10">
        <v>81812.5</v>
      </c>
      <c r="J2252" s="15">
        <f t="shared" si="35"/>
        <v>147739000</v>
      </c>
    </row>
    <row r="2253" spans="1:10">
      <c r="A2253" s="4" t="s">
        <v>1107</v>
      </c>
      <c r="B2253" s="4">
        <v>1128299</v>
      </c>
      <c r="C2253" s="5">
        <v>44330</v>
      </c>
      <c r="D2253" s="4" t="s">
        <v>984</v>
      </c>
      <c r="E2253" s="12" t="s">
        <v>1086</v>
      </c>
      <c r="F2253" s="13">
        <v>500</v>
      </c>
      <c r="G2253">
        <v>325</v>
      </c>
      <c r="H2253">
        <v>162500</v>
      </c>
      <c r="I2253" s="10">
        <v>65000</v>
      </c>
      <c r="J2253" s="15">
        <f t="shared" si="35"/>
        <v>147739000</v>
      </c>
    </row>
    <row r="2254" spans="1:10">
      <c r="A2254" s="4" t="s">
        <v>1107</v>
      </c>
      <c r="B2254" s="4">
        <v>1128299</v>
      </c>
      <c r="C2254" s="5">
        <v>44330</v>
      </c>
      <c r="D2254" s="4" t="s">
        <v>984</v>
      </c>
      <c r="E2254" s="12" t="s">
        <v>1086</v>
      </c>
      <c r="F2254" s="13">
        <v>550.00000000000011</v>
      </c>
      <c r="G2254">
        <v>225</v>
      </c>
      <c r="H2254">
        <v>123750.00000000001</v>
      </c>
      <c r="I2254" s="10">
        <v>43312.5</v>
      </c>
      <c r="J2254" s="15">
        <f t="shared" si="35"/>
        <v>147739000</v>
      </c>
    </row>
    <row r="2255" spans="1:10">
      <c r="A2255" s="4" t="s">
        <v>1107</v>
      </c>
      <c r="B2255" s="4">
        <v>1128299</v>
      </c>
      <c r="C2255" s="5">
        <v>44330</v>
      </c>
      <c r="D2255" s="4" t="s">
        <v>984</v>
      </c>
      <c r="E2255" s="12" t="s">
        <v>1086</v>
      </c>
      <c r="F2255" s="13">
        <v>700</v>
      </c>
      <c r="G2255">
        <v>400</v>
      </c>
      <c r="H2255">
        <v>280000</v>
      </c>
      <c r="I2255" s="10">
        <v>70000</v>
      </c>
      <c r="J2255" s="15">
        <f t="shared" si="35"/>
        <v>147739000</v>
      </c>
    </row>
    <row r="2256" spans="1:10">
      <c r="A2256" s="4" t="s">
        <v>1107</v>
      </c>
      <c r="B2256" s="4">
        <v>1128299</v>
      </c>
      <c r="C2256" s="5">
        <v>44360</v>
      </c>
      <c r="D2256" s="4" t="s">
        <v>984</v>
      </c>
      <c r="E2256" s="12" t="s">
        <v>1086</v>
      </c>
      <c r="F2256" s="13">
        <v>500</v>
      </c>
      <c r="G2256">
        <v>675</v>
      </c>
      <c r="H2256">
        <v>337500</v>
      </c>
      <c r="I2256" s="10">
        <v>135000</v>
      </c>
      <c r="J2256" s="15">
        <f t="shared" si="35"/>
        <v>147739000</v>
      </c>
    </row>
    <row r="2257" spans="1:10">
      <c r="A2257" s="4" t="s">
        <v>1107</v>
      </c>
      <c r="B2257" s="4">
        <v>1128299</v>
      </c>
      <c r="C2257" s="5">
        <v>44360</v>
      </c>
      <c r="D2257" s="4" t="s">
        <v>984</v>
      </c>
      <c r="E2257" s="12" t="s">
        <v>1086</v>
      </c>
      <c r="F2257" s="13">
        <v>550</v>
      </c>
      <c r="G2257">
        <v>525</v>
      </c>
      <c r="H2257">
        <v>288750</v>
      </c>
      <c r="I2257" s="10">
        <v>115500</v>
      </c>
      <c r="J2257" s="15">
        <f t="shared" si="35"/>
        <v>147739000</v>
      </c>
    </row>
    <row r="2258" spans="1:10">
      <c r="A2258" s="4" t="s">
        <v>1107</v>
      </c>
      <c r="B2258" s="4">
        <v>1128299</v>
      </c>
      <c r="C2258" s="5">
        <v>44360</v>
      </c>
      <c r="D2258" s="4" t="s">
        <v>984</v>
      </c>
      <c r="E2258" s="12" t="s">
        <v>1086</v>
      </c>
      <c r="F2258" s="13">
        <v>550</v>
      </c>
      <c r="G2258">
        <v>525</v>
      </c>
      <c r="H2258">
        <v>288750</v>
      </c>
      <c r="I2258" s="10">
        <v>101062.5</v>
      </c>
      <c r="J2258" s="15">
        <f t="shared" si="35"/>
        <v>147739000</v>
      </c>
    </row>
    <row r="2259" spans="1:10">
      <c r="A2259" s="4" t="s">
        <v>1107</v>
      </c>
      <c r="B2259" s="4">
        <v>1128299</v>
      </c>
      <c r="C2259" s="5">
        <v>44360</v>
      </c>
      <c r="D2259" s="4" t="s">
        <v>984</v>
      </c>
      <c r="E2259" s="12" t="s">
        <v>1087</v>
      </c>
      <c r="F2259" s="13">
        <v>500</v>
      </c>
      <c r="G2259">
        <v>400</v>
      </c>
      <c r="H2259">
        <v>200000</v>
      </c>
      <c r="I2259" s="10">
        <v>80000</v>
      </c>
      <c r="J2259" s="15">
        <f t="shared" si="35"/>
        <v>147739000</v>
      </c>
    </row>
    <row r="2260" spans="1:10">
      <c r="A2260" s="4" t="s">
        <v>1107</v>
      </c>
      <c r="B2260" s="4">
        <v>1128299</v>
      </c>
      <c r="C2260" s="5">
        <v>44360</v>
      </c>
      <c r="D2260" s="4" t="s">
        <v>984</v>
      </c>
      <c r="E2260" s="12" t="s">
        <v>1087</v>
      </c>
      <c r="F2260" s="13">
        <v>550</v>
      </c>
      <c r="G2260">
        <v>275</v>
      </c>
      <c r="H2260">
        <v>151250</v>
      </c>
      <c r="I2260" s="10">
        <v>52937.5</v>
      </c>
      <c r="J2260" s="15">
        <f t="shared" si="35"/>
        <v>147739000</v>
      </c>
    </row>
    <row r="2261" spans="1:10">
      <c r="A2261" s="4" t="s">
        <v>1107</v>
      </c>
      <c r="B2261" s="4">
        <v>1128299</v>
      </c>
      <c r="C2261" s="5">
        <v>44360</v>
      </c>
      <c r="D2261" s="4" t="s">
        <v>984</v>
      </c>
      <c r="E2261" s="12" t="s">
        <v>1087</v>
      </c>
      <c r="F2261" s="13">
        <v>700</v>
      </c>
      <c r="G2261">
        <v>575</v>
      </c>
      <c r="H2261">
        <v>402500</v>
      </c>
      <c r="I2261" s="10">
        <v>100625</v>
      </c>
      <c r="J2261" s="15">
        <f t="shared" si="35"/>
        <v>147739000</v>
      </c>
    </row>
    <row r="2262" spans="1:10">
      <c r="A2262" s="4" t="s">
        <v>1107</v>
      </c>
      <c r="B2262" s="4">
        <v>1128299</v>
      </c>
      <c r="C2262" s="5">
        <v>44389</v>
      </c>
      <c r="D2262" s="4" t="s">
        <v>984</v>
      </c>
      <c r="E2262" s="12" t="s">
        <v>1087</v>
      </c>
      <c r="F2262" s="13">
        <v>500</v>
      </c>
      <c r="G2262">
        <v>725</v>
      </c>
      <c r="H2262">
        <v>362500</v>
      </c>
      <c r="I2262" s="10">
        <v>145000</v>
      </c>
      <c r="J2262" s="15">
        <f t="shared" si="35"/>
        <v>147739000</v>
      </c>
    </row>
    <row r="2263" spans="1:10">
      <c r="A2263" s="4" t="s">
        <v>1107</v>
      </c>
      <c r="B2263" s="4">
        <v>1128299</v>
      </c>
      <c r="C2263" s="5">
        <v>44389</v>
      </c>
      <c r="D2263" s="4" t="s">
        <v>984</v>
      </c>
      <c r="E2263" s="12" t="s">
        <v>1087</v>
      </c>
      <c r="F2263" s="13">
        <v>550</v>
      </c>
      <c r="G2263">
        <v>575</v>
      </c>
      <c r="H2263">
        <v>316250</v>
      </c>
      <c r="I2263" s="10">
        <v>126500</v>
      </c>
      <c r="J2263" s="15">
        <f t="shared" si="35"/>
        <v>147739000</v>
      </c>
    </row>
    <row r="2264" spans="1:10">
      <c r="A2264" s="4" t="s">
        <v>1107</v>
      </c>
      <c r="B2264" s="4">
        <v>1128299</v>
      </c>
      <c r="C2264" s="5">
        <v>44389</v>
      </c>
      <c r="D2264" s="4" t="s">
        <v>984</v>
      </c>
      <c r="E2264" s="12" t="s">
        <v>1087</v>
      </c>
      <c r="F2264" s="13">
        <v>550</v>
      </c>
      <c r="G2264">
        <v>525</v>
      </c>
      <c r="H2264">
        <v>288750</v>
      </c>
      <c r="I2264" s="10">
        <v>101062.5</v>
      </c>
      <c r="J2264" s="15">
        <f t="shared" si="35"/>
        <v>147739000</v>
      </c>
    </row>
    <row r="2265" spans="1:10">
      <c r="A2265" s="4" t="s">
        <v>1107</v>
      </c>
      <c r="B2265" s="4">
        <v>1128299</v>
      </c>
      <c r="C2265" s="5">
        <v>44389</v>
      </c>
      <c r="D2265" s="4" t="s">
        <v>984</v>
      </c>
      <c r="E2265" s="12" t="s">
        <v>1086</v>
      </c>
      <c r="F2265" s="13">
        <v>500</v>
      </c>
      <c r="G2265">
        <v>425</v>
      </c>
      <c r="H2265">
        <v>212500</v>
      </c>
      <c r="I2265" s="10">
        <v>85000</v>
      </c>
      <c r="J2265" s="15">
        <f t="shared" si="35"/>
        <v>147739000</v>
      </c>
    </row>
    <row r="2266" spans="1:10">
      <c r="A2266" s="4" t="s">
        <v>1107</v>
      </c>
      <c r="B2266" s="4">
        <v>1128299</v>
      </c>
      <c r="C2266" s="5">
        <v>44389</v>
      </c>
      <c r="D2266" s="4" t="s">
        <v>984</v>
      </c>
      <c r="E2266" s="12" t="s">
        <v>1087</v>
      </c>
      <c r="F2266" s="13">
        <v>550.00000000000011</v>
      </c>
      <c r="G2266">
        <v>475</v>
      </c>
      <c r="H2266">
        <v>261250.00000000003</v>
      </c>
      <c r="I2266" s="10">
        <v>91437.5</v>
      </c>
      <c r="J2266" s="15">
        <f t="shared" si="35"/>
        <v>147739000</v>
      </c>
    </row>
    <row r="2267" spans="1:10">
      <c r="A2267" s="4" t="s">
        <v>1107</v>
      </c>
      <c r="B2267" s="4">
        <v>1128299</v>
      </c>
      <c r="C2267" s="5">
        <v>44389</v>
      </c>
      <c r="D2267" s="4" t="s">
        <v>984</v>
      </c>
      <c r="E2267" s="12" t="s">
        <v>1086</v>
      </c>
      <c r="F2267" s="13">
        <v>700</v>
      </c>
      <c r="G2267">
        <v>475</v>
      </c>
      <c r="H2267">
        <v>332500</v>
      </c>
      <c r="I2267" s="10">
        <v>83125</v>
      </c>
      <c r="J2267" s="15">
        <f t="shared" si="35"/>
        <v>147739000</v>
      </c>
    </row>
    <row r="2268" spans="1:10">
      <c r="A2268" s="4" t="s">
        <v>1107</v>
      </c>
      <c r="B2268" s="4">
        <v>1128299</v>
      </c>
      <c r="C2268" s="5">
        <v>44421</v>
      </c>
      <c r="D2268" s="4" t="s">
        <v>984</v>
      </c>
      <c r="E2268" s="12" t="s">
        <v>1087</v>
      </c>
      <c r="F2268" s="13">
        <v>550</v>
      </c>
      <c r="G2268">
        <v>675</v>
      </c>
      <c r="H2268">
        <v>371250</v>
      </c>
      <c r="I2268" s="10">
        <v>148500</v>
      </c>
      <c r="J2268" s="15">
        <f t="shared" si="35"/>
        <v>147739000</v>
      </c>
    </row>
    <row r="2269" spans="1:10">
      <c r="A2269" s="4" t="s">
        <v>1107</v>
      </c>
      <c r="B2269" s="4">
        <v>1128299</v>
      </c>
      <c r="C2269" s="5">
        <v>44421</v>
      </c>
      <c r="D2269" s="4" t="s">
        <v>984</v>
      </c>
      <c r="E2269" s="12" t="s">
        <v>1087</v>
      </c>
      <c r="F2269" s="13">
        <v>600</v>
      </c>
      <c r="G2269">
        <v>625</v>
      </c>
      <c r="H2269">
        <v>375000</v>
      </c>
      <c r="I2269" s="10">
        <v>150000</v>
      </c>
      <c r="J2269" s="15">
        <f t="shared" si="35"/>
        <v>147739000</v>
      </c>
    </row>
    <row r="2270" spans="1:10">
      <c r="A2270" s="4" t="s">
        <v>1107</v>
      </c>
      <c r="B2270" s="4">
        <v>1128299</v>
      </c>
      <c r="C2270" s="5">
        <v>44421</v>
      </c>
      <c r="D2270" s="4" t="s">
        <v>984</v>
      </c>
      <c r="E2270" s="12" t="s">
        <v>1087</v>
      </c>
      <c r="F2270" s="13">
        <v>550</v>
      </c>
      <c r="G2270">
        <v>500</v>
      </c>
      <c r="H2270">
        <v>275000</v>
      </c>
      <c r="I2270" s="10">
        <v>96250</v>
      </c>
      <c r="J2270" s="15">
        <f t="shared" si="35"/>
        <v>147739000</v>
      </c>
    </row>
    <row r="2271" spans="1:10">
      <c r="A2271" s="4" t="s">
        <v>1107</v>
      </c>
      <c r="B2271" s="4">
        <v>1128299</v>
      </c>
      <c r="C2271" s="5">
        <v>44421</v>
      </c>
      <c r="D2271" s="4" t="s">
        <v>984</v>
      </c>
      <c r="E2271" s="12" t="s">
        <v>1087</v>
      </c>
      <c r="F2271" s="13">
        <v>550</v>
      </c>
      <c r="G2271">
        <v>450</v>
      </c>
      <c r="H2271">
        <v>247500</v>
      </c>
      <c r="I2271" s="10">
        <v>99000</v>
      </c>
      <c r="J2271" s="15">
        <f t="shared" si="35"/>
        <v>147739000</v>
      </c>
    </row>
    <row r="2272" spans="1:10">
      <c r="A2272" s="4" t="s">
        <v>1107</v>
      </c>
      <c r="B2272" s="4">
        <v>1128299</v>
      </c>
      <c r="C2272" s="5">
        <v>44421</v>
      </c>
      <c r="D2272" s="4" t="s">
        <v>984</v>
      </c>
      <c r="E2272" s="12" t="s">
        <v>1087</v>
      </c>
      <c r="F2272" s="13">
        <v>650</v>
      </c>
      <c r="G2272">
        <v>450</v>
      </c>
      <c r="H2272">
        <v>292500</v>
      </c>
      <c r="I2272" s="10">
        <v>102375</v>
      </c>
      <c r="J2272" s="15">
        <f t="shared" si="35"/>
        <v>147739000</v>
      </c>
    </row>
    <row r="2273" spans="1:10">
      <c r="A2273" s="4" t="s">
        <v>1107</v>
      </c>
      <c r="B2273" s="4">
        <v>1128299</v>
      </c>
      <c r="C2273" s="5">
        <v>44421</v>
      </c>
      <c r="D2273" s="4" t="s">
        <v>984</v>
      </c>
      <c r="E2273" s="12" t="s">
        <v>1086</v>
      </c>
      <c r="F2273" s="13">
        <v>700</v>
      </c>
      <c r="G2273">
        <v>425</v>
      </c>
      <c r="H2273">
        <v>297500</v>
      </c>
      <c r="I2273" s="10">
        <v>74375</v>
      </c>
      <c r="J2273" s="15">
        <f t="shared" si="35"/>
        <v>147739000</v>
      </c>
    </row>
    <row r="2274" spans="1:10">
      <c r="A2274" s="4" t="s">
        <v>1107</v>
      </c>
      <c r="B2274" s="4">
        <v>1128299</v>
      </c>
      <c r="C2274" s="5">
        <v>44453</v>
      </c>
      <c r="D2274" s="4" t="s">
        <v>984</v>
      </c>
      <c r="E2274" s="12" t="s">
        <v>1086</v>
      </c>
      <c r="F2274" s="13">
        <v>450</v>
      </c>
      <c r="G2274">
        <v>600</v>
      </c>
      <c r="H2274">
        <v>270000</v>
      </c>
      <c r="I2274" s="10">
        <v>108000</v>
      </c>
      <c r="J2274" s="15">
        <f t="shared" si="35"/>
        <v>147739000</v>
      </c>
    </row>
    <row r="2275" spans="1:10">
      <c r="A2275" s="4" t="s">
        <v>1107</v>
      </c>
      <c r="B2275" s="4">
        <v>1128299</v>
      </c>
      <c r="C2275" s="5">
        <v>44453</v>
      </c>
      <c r="D2275" s="4" t="s">
        <v>984</v>
      </c>
      <c r="E2275" s="12" t="s">
        <v>1087</v>
      </c>
      <c r="F2275" s="13">
        <v>500</v>
      </c>
      <c r="G2275">
        <v>600</v>
      </c>
      <c r="H2275">
        <v>300000</v>
      </c>
      <c r="I2275" s="10">
        <v>120000</v>
      </c>
      <c r="J2275" s="15">
        <f t="shared" si="35"/>
        <v>147739000</v>
      </c>
    </row>
    <row r="2276" spans="1:10">
      <c r="A2276" s="4" t="s">
        <v>1107</v>
      </c>
      <c r="B2276" s="4">
        <v>1128299</v>
      </c>
      <c r="C2276" s="5">
        <v>44453</v>
      </c>
      <c r="D2276" s="4" t="s">
        <v>984</v>
      </c>
      <c r="E2276" s="12" t="s">
        <v>1086</v>
      </c>
      <c r="F2276" s="13">
        <v>450</v>
      </c>
      <c r="G2276">
        <v>450</v>
      </c>
      <c r="H2276">
        <v>202500</v>
      </c>
      <c r="I2276" s="10">
        <v>70875</v>
      </c>
      <c r="J2276" s="15">
        <f t="shared" si="35"/>
        <v>147739000</v>
      </c>
    </row>
    <row r="2277" spans="1:10">
      <c r="A2277" s="4" t="s">
        <v>1107</v>
      </c>
      <c r="B2277" s="4">
        <v>1128299</v>
      </c>
      <c r="C2277" s="5">
        <v>44453</v>
      </c>
      <c r="D2277" s="4" t="s">
        <v>984</v>
      </c>
      <c r="E2277" s="12" t="s">
        <v>1087</v>
      </c>
      <c r="F2277" s="13">
        <v>450</v>
      </c>
      <c r="G2277">
        <v>400</v>
      </c>
      <c r="H2277">
        <v>180000</v>
      </c>
      <c r="I2277" s="10">
        <v>72000</v>
      </c>
      <c r="J2277" s="15">
        <f t="shared" si="35"/>
        <v>147739000</v>
      </c>
    </row>
    <row r="2278" spans="1:10">
      <c r="A2278" s="4" t="s">
        <v>1107</v>
      </c>
      <c r="B2278" s="4">
        <v>1128299</v>
      </c>
      <c r="C2278" s="5">
        <v>44453</v>
      </c>
      <c r="D2278" s="4" t="s">
        <v>984</v>
      </c>
      <c r="E2278" s="12" t="s">
        <v>1086</v>
      </c>
      <c r="F2278" s="13">
        <v>550</v>
      </c>
      <c r="G2278">
        <v>400</v>
      </c>
      <c r="H2278">
        <v>220000</v>
      </c>
      <c r="I2278" s="10">
        <v>77000</v>
      </c>
      <c r="J2278" s="15">
        <f t="shared" si="35"/>
        <v>147739000</v>
      </c>
    </row>
    <row r="2279" spans="1:10">
      <c r="A2279" s="4" t="s">
        <v>1107</v>
      </c>
      <c r="B2279" s="4">
        <v>1128299</v>
      </c>
      <c r="C2279" s="5">
        <v>44453</v>
      </c>
      <c r="D2279" s="4" t="s">
        <v>984</v>
      </c>
      <c r="E2279" s="12" t="s">
        <v>1088</v>
      </c>
      <c r="F2279" s="13">
        <v>600</v>
      </c>
      <c r="G2279">
        <v>450</v>
      </c>
      <c r="H2279">
        <v>270000</v>
      </c>
      <c r="I2279" s="10">
        <v>67500</v>
      </c>
      <c r="J2279" s="15">
        <f t="shared" si="35"/>
        <v>147739000</v>
      </c>
    </row>
    <row r="2280" spans="1:10">
      <c r="A2280" s="4" t="s">
        <v>1107</v>
      </c>
      <c r="B2280" s="4">
        <v>1128299</v>
      </c>
      <c r="C2280" s="5">
        <v>44482</v>
      </c>
      <c r="D2280" s="4" t="s">
        <v>984</v>
      </c>
      <c r="E2280" s="12" t="s">
        <v>1087</v>
      </c>
      <c r="F2280" s="13">
        <v>450</v>
      </c>
      <c r="G2280">
        <v>525</v>
      </c>
      <c r="H2280">
        <v>236250</v>
      </c>
      <c r="I2280" s="10">
        <v>94500</v>
      </c>
      <c r="J2280" s="15">
        <f t="shared" si="35"/>
        <v>147739000</v>
      </c>
    </row>
    <row r="2281" spans="1:10">
      <c r="A2281" s="4" t="s">
        <v>1107</v>
      </c>
      <c r="B2281" s="4">
        <v>1128299</v>
      </c>
      <c r="C2281" s="5">
        <v>44482</v>
      </c>
      <c r="D2281" s="4" t="s">
        <v>984</v>
      </c>
      <c r="E2281" s="12" t="s">
        <v>1087</v>
      </c>
      <c r="F2281" s="13">
        <v>500</v>
      </c>
      <c r="G2281">
        <v>525</v>
      </c>
      <c r="H2281">
        <v>262500</v>
      </c>
      <c r="I2281" s="10">
        <v>105000</v>
      </c>
      <c r="J2281" s="15">
        <f t="shared" si="35"/>
        <v>147739000</v>
      </c>
    </row>
    <row r="2282" spans="1:10">
      <c r="A2282" s="4" t="s">
        <v>1107</v>
      </c>
      <c r="B2282" s="4">
        <v>1128299</v>
      </c>
      <c r="C2282" s="5">
        <v>44482</v>
      </c>
      <c r="D2282" s="4" t="s">
        <v>984</v>
      </c>
      <c r="E2282" s="12" t="s">
        <v>1086</v>
      </c>
      <c r="F2282" s="13">
        <v>450</v>
      </c>
      <c r="G2282">
        <v>350</v>
      </c>
      <c r="H2282">
        <v>157500</v>
      </c>
      <c r="I2282" s="10">
        <v>55125</v>
      </c>
      <c r="J2282" s="15">
        <f t="shared" si="35"/>
        <v>147739000</v>
      </c>
    </row>
    <row r="2283" spans="1:10">
      <c r="A2283" s="4" t="s">
        <v>1107</v>
      </c>
      <c r="B2283" s="4">
        <v>1128299</v>
      </c>
      <c r="C2283" s="5">
        <v>44482</v>
      </c>
      <c r="D2283" s="4" t="s">
        <v>984</v>
      </c>
      <c r="E2283" s="12" t="s">
        <v>1086</v>
      </c>
      <c r="F2283" s="13">
        <v>450</v>
      </c>
      <c r="G2283">
        <v>325</v>
      </c>
      <c r="H2283">
        <v>146250</v>
      </c>
      <c r="I2283" s="10">
        <v>58500</v>
      </c>
      <c r="J2283" s="15">
        <f t="shared" si="35"/>
        <v>147739000</v>
      </c>
    </row>
    <row r="2284" spans="1:10">
      <c r="A2284" s="4" t="s">
        <v>1107</v>
      </c>
      <c r="B2284" s="4">
        <v>1128299</v>
      </c>
      <c r="C2284" s="5">
        <v>44482</v>
      </c>
      <c r="D2284" s="4" t="s">
        <v>984</v>
      </c>
      <c r="E2284" s="12" t="s">
        <v>1087</v>
      </c>
      <c r="F2284" s="13">
        <v>550</v>
      </c>
      <c r="G2284">
        <v>300</v>
      </c>
      <c r="H2284">
        <v>165000</v>
      </c>
      <c r="I2284" s="10">
        <v>57750</v>
      </c>
      <c r="J2284" s="15">
        <f t="shared" si="35"/>
        <v>147739000</v>
      </c>
    </row>
    <row r="2285" spans="1:10">
      <c r="A2285" s="4" t="s">
        <v>1107</v>
      </c>
      <c r="B2285" s="4">
        <v>1128299</v>
      </c>
      <c r="C2285" s="5">
        <v>44482</v>
      </c>
      <c r="D2285" s="4" t="s">
        <v>984</v>
      </c>
      <c r="E2285" s="12" t="s">
        <v>1087</v>
      </c>
      <c r="F2285" s="13">
        <v>700</v>
      </c>
      <c r="G2285">
        <v>350</v>
      </c>
      <c r="H2285">
        <v>245000</v>
      </c>
      <c r="I2285" s="10">
        <v>61250</v>
      </c>
      <c r="J2285" s="15">
        <f t="shared" si="35"/>
        <v>147739000</v>
      </c>
    </row>
    <row r="2286" spans="1:10">
      <c r="A2286" s="4" t="s">
        <v>1107</v>
      </c>
      <c r="B2286" s="4">
        <v>1128299</v>
      </c>
      <c r="C2286" s="5">
        <v>44513</v>
      </c>
      <c r="D2286" s="4" t="s">
        <v>984</v>
      </c>
      <c r="E2286" s="12" t="s">
        <v>1087</v>
      </c>
      <c r="F2286" s="13">
        <v>550</v>
      </c>
      <c r="G2286">
        <v>525</v>
      </c>
      <c r="H2286">
        <v>288750</v>
      </c>
      <c r="I2286" s="10">
        <v>115500</v>
      </c>
      <c r="J2286" s="15">
        <f t="shared" si="35"/>
        <v>147739000</v>
      </c>
    </row>
    <row r="2287" spans="1:10">
      <c r="A2287" s="4" t="s">
        <v>1107</v>
      </c>
      <c r="B2287" s="4">
        <v>1128299</v>
      </c>
      <c r="C2287" s="5">
        <v>44513</v>
      </c>
      <c r="D2287" s="4" t="s">
        <v>984</v>
      </c>
      <c r="E2287" s="12" t="s">
        <v>1087</v>
      </c>
      <c r="F2287" s="13">
        <v>600</v>
      </c>
      <c r="G2287">
        <v>575</v>
      </c>
      <c r="H2287">
        <v>345000</v>
      </c>
      <c r="I2287" s="10">
        <v>138000</v>
      </c>
      <c r="J2287" s="15">
        <f t="shared" si="35"/>
        <v>147739000</v>
      </c>
    </row>
    <row r="2288" spans="1:10">
      <c r="A2288" s="4" t="s">
        <v>1107</v>
      </c>
      <c r="B2288" s="4">
        <v>1128299</v>
      </c>
      <c r="C2288" s="5">
        <v>44513</v>
      </c>
      <c r="D2288" s="4" t="s">
        <v>984</v>
      </c>
      <c r="E2288" s="12" t="s">
        <v>1087</v>
      </c>
      <c r="F2288" s="13">
        <v>550.00000000000011</v>
      </c>
      <c r="G2288">
        <v>425</v>
      </c>
      <c r="H2288">
        <v>233750.00000000003</v>
      </c>
      <c r="I2288" s="10">
        <v>81812.5</v>
      </c>
      <c r="J2288" s="15">
        <f t="shared" si="35"/>
        <v>147739000</v>
      </c>
    </row>
    <row r="2289" spans="1:10">
      <c r="A2289" s="4" t="s">
        <v>1107</v>
      </c>
      <c r="B2289" s="4">
        <v>1128299</v>
      </c>
      <c r="C2289" s="5">
        <v>44513</v>
      </c>
      <c r="D2289" s="4" t="s">
        <v>984</v>
      </c>
      <c r="E2289" s="12" t="s">
        <v>1087</v>
      </c>
      <c r="F2289" s="13">
        <v>550</v>
      </c>
      <c r="G2289">
        <v>400</v>
      </c>
      <c r="H2289">
        <v>220000</v>
      </c>
      <c r="I2289" s="10">
        <v>88000</v>
      </c>
      <c r="J2289" s="15">
        <f t="shared" si="35"/>
        <v>147739000</v>
      </c>
    </row>
    <row r="2290" spans="1:10">
      <c r="A2290" s="4" t="s">
        <v>1107</v>
      </c>
      <c r="B2290" s="4">
        <v>1128299</v>
      </c>
      <c r="C2290" s="5">
        <v>44513</v>
      </c>
      <c r="D2290" s="4" t="s">
        <v>984</v>
      </c>
      <c r="E2290" s="12" t="s">
        <v>1086</v>
      </c>
      <c r="F2290" s="13">
        <v>650</v>
      </c>
      <c r="G2290">
        <v>350</v>
      </c>
      <c r="H2290">
        <v>227500</v>
      </c>
      <c r="I2290" s="10">
        <v>79625</v>
      </c>
      <c r="J2290" s="15">
        <f t="shared" si="35"/>
        <v>147739000</v>
      </c>
    </row>
    <row r="2291" spans="1:10">
      <c r="A2291" s="4" t="s">
        <v>1107</v>
      </c>
      <c r="B2291" s="4">
        <v>1128299</v>
      </c>
      <c r="C2291" s="5">
        <v>44513</v>
      </c>
      <c r="D2291" s="4" t="s">
        <v>984</v>
      </c>
      <c r="E2291" s="12" t="s">
        <v>1086</v>
      </c>
      <c r="F2291" s="13">
        <v>700</v>
      </c>
      <c r="G2291">
        <v>475</v>
      </c>
      <c r="H2291">
        <v>332500</v>
      </c>
      <c r="I2291" s="10">
        <v>83125</v>
      </c>
      <c r="J2291" s="15">
        <f t="shared" si="35"/>
        <v>147739000</v>
      </c>
    </row>
    <row r="2292" spans="1:10">
      <c r="A2292" s="4" t="s">
        <v>1107</v>
      </c>
      <c r="B2292" s="4">
        <v>1128299</v>
      </c>
      <c r="C2292" s="5">
        <v>44542</v>
      </c>
      <c r="D2292" s="4" t="s">
        <v>984</v>
      </c>
      <c r="E2292" s="12" t="s">
        <v>1086</v>
      </c>
      <c r="F2292" s="13">
        <v>550</v>
      </c>
      <c r="G2292">
        <v>675</v>
      </c>
      <c r="H2292">
        <v>371250</v>
      </c>
      <c r="I2292" s="10">
        <v>148500</v>
      </c>
      <c r="J2292" s="15">
        <f t="shared" si="35"/>
        <v>147739000</v>
      </c>
    </row>
    <row r="2293" spans="1:10">
      <c r="A2293" s="4" t="s">
        <v>1107</v>
      </c>
      <c r="B2293" s="4">
        <v>1128299</v>
      </c>
      <c r="C2293" s="5">
        <v>44542</v>
      </c>
      <c r="D2293" s="4" t="s">
        <v>984</v>
      </c>
      <c r="E2293" s="12" t="s">
        <v>1087</v>
      </c>
      <c r="F2293" s="13">
        <v>600</v>
      </c>
      <c r="G2293">
        <v>675</v>
      </c>
      <c r="H2293">
        <v>405000</v>
      </c>
      <c r="I2293" s="10">
        <v>162000</v>
      </c>
      <c r="J2293" s="15">
        <f t="shared" si="35"/>
        <v>147739000</v>
      </c>
    </row>
    <row r="2294" spans="1:10">
      <c r="A2294" s="4" t="s">
        <v>1107</v>
      </c>
      <c r="B2294" s="4">
        <v>1128299</v>
      </c>
      <c r="C2294" s="5">
        <v>44542</v>
      </c>
      <c r="D2294" s="4" t="s">
        <v>984</v>
      </c>
      <c r="E2294" s="12" t="s">
        <v>1086</v>
      </c>
      <c r="F2294" s="13">
        <v>550.00000000000011</v>
      </c>
      <c r="G2294">
        <v>475</v>
      </c>
      <c r="H2294">
        <v>261250.00000000003</v>
      </c>
      <c r="I2294" s="10">
        <v>91437.5</v>
      </c>
      <c r="J2294" s="15">
        <f t="shared" si="35"/>
        <v>147739000</v>
      </c>
    </row>
    <row r="2295" spans="1:10">
      <c r="A2295" s="4" t="s">
        <v>1107</v>
      </c>
      <c r="B2295" s="4">
        <v>1128299</v>
      </c>
      <c r="C2295" s="5">
        <v>44542</v>
      </c>
      <c r="D2295" s="4" t="s">
        <v>984</v>
      </c>
      <c r="E2295" s="12" t="s">
        <v>1087</v>
      </c>
      <c r="F2295" s="13">
        <v>550</v>
      </c>
      <c r="G2295">
        <v>475</v>
      </c>
      <c r="H2295">
        <v>261250</v>
      </c>
      <c r="I2295" s="10">
        <v>104500</v>
      </c>
      <c r="J2295" s="15">
        <f t="shared" si="35"/>
        <v>147739000</v>
      </c>
    </row>
    <row r="2296" spans="1:10">
      <c r="A2296" s="4" t="s">
        <v>1107</v>
      </c>
      <c r="B2296" s="4">
        <v>1128299</v>
      </c>
      <c r="C2296" s="5">
        <v>44542</v>
      </c>
      <c r="D2296" s="4" t="s">
        <v>984</v>
      </c>
      <c r="E2296" s="12" t="s">
        <v>1086</v>
      </c>
      <c r="F2296" s="13">
        <v>650.00000000000011</v>
      </c>
      <c r="G2296">
        <v>400</v>
      </c>
      <c r="H2296">
        <v>260000.00000000003</v>
      </c>
      <c r="I2296" s="10">
        <v>91000</v>
      </c>
      <c r="J2296" s="15">
        <f t="shared" si="35"/>
        <v>147739000</v>
      </c>
    </row>
    <row r="2297" spans="1:10">
      <c r="A2297" s="4" t="s">
        <v>1107</v>
      </c>
      <c r="B2297" s="4">
        <v>1128299</v>
      </c>
      <c r="C2297" s="5">
        <v>44542</v>
      </c>
      <c r="D2297" s="4" t="s">
        <v>984</v>
      </c>
      <c r="E2297" s="12" t="s">
        <v>1087</v>
      </c>
      <c r="F2297" s="13">
        <v>700</v>
      </c>
      <c r="G2297">
        <v>500</v>
      </c>
      <c r="H2297">
        <v>350000</v>
      </c>
      <c r="I2297" s="10">
        <v>87500</v>
      </c>
      <c r="J2297" s="15">
        <f t="shared" si="35"/>
        <v>147739000</v>
      </c>
    </row>
    <row r="2298" spans="1:10">
      <c r="A2298" s="4" t="s">
        <v>1107</v>
      </c>
      <c r="B2298" s="4">
        <v>1185732</v>
      </c>
      <c r="C2298" s="5">
        <v>44205</v>
      </c>
      <c r="D2298" s="4" t="s">
        <v>984</v>
      </c>
      <c r="E2298" s="12" t="s">
        <v>1087</v>
      </c>
      <c r="F2298" s="13">
        <v>400</v>
      </c>
      <c r="G2298">
        <v>1025</v>
      </c>
      <c r="H2298">
        <v>410000</v>
      </c>
      <c r="I2298" s="10">
        <v>184500</v>
      </c>
      <c r="J2298" s="15">
        <f t="shared" si="35"/>
        <v>147739000</v>
      </c>
    </row>
    <row r="2299" spans="1:10">
      <c r="A2299" s="4" t="s">
        <v>1107</v>
      </c>
      <c r="B2299" s="4">
        <v>1185732</v>
      </c>
      <c r="C2299" s="5">
        <v>44205</v>
      </c>
      <c r="D2299" s="4" t="s">
        <v>984</v>
      </c>
      <c r="E2299" s="12" t="s">
        <v>1086</v>
      </c>
      <c r="F2299" s="13">
        <v>400</v>
      </c>
      <c r="G2299">
        <v>825</v>
      </c>
      <c r="H2299">
        <v>330000</v>
      </c>
      <c r="I2299" s="10">
        <v>115500</v>
      </c>
      <c r="J2299" s="15">
        <f t="shared" si="35"/>
        <v>147739000</v>
      </c>
    </row>
    <row r="2300" spans="1:10">
      <c r="A2300" s="4" t="s">
        <v>1107</v>
      </c>
      <c r="B2300" s="4">
        <v>1185732</v>
      </c>
      <c r="C2300" s="5">
        <v>44205</v>
      </c>
      <c r="D2300" s="4" t="s">
        <v>984</v>
      </c>
      <c r="E2300" s="12" t="s">
        <v>1086</v>
      </c>
      <c r="F2300" s="13">
        <v>300</v>
      </c>
      <c r="G2300">
        <v>825</v>
      </c>
      <c r="H2300">
        <v>247500</v>
      </c>
      <c r="I2300" s="10">
        <v>61875</v>
      </c>
      <c r="J2300" s="15">
        <f t="shared" si="35"/>
        <v>147739000</v>
      </c>
    </row>
    <row r="2301" spans="1:10">
      <c r="A2301" s="4" t="s">
        <v>1107</v>
      </c>
      <c r="B2301" s="4">
        <v>1185732</v>
      </c>
      <c r="C2301" s="5">
        <v>44205</v>
      </c>
      <c r="D2301" s="4" t="s">
        <v>984</v>
      </c>
      <c r="E2301" s="12" t="s">
        <v>1086</v>
      </c>
      <c r="F2301" s="13">
        <v>350</v>
      </c>
      <c r="G2301">
        <v>675</v>
      </c>
      <c r="H2301">
        <v>236250</v>
      </c>
      <c r="I2301" s="10">
        <v>70875</v>
      </c>
      <c r="J2301" s="15">
        <f t="shared" si="35"/>
        <v>147739000</v>
      </c>
    </row>
    <row r="2302" spans="1:10">
      <c r="A2302" s="4" t="s">
        <v>1107</v>
      </c>
      <c r="B2302" s="4">
        <v>1185732</v>
      </c>
      <c r="C2302" s="5">
        <v>44205</v>
      </c>
      <c r="D2302" s="4" t="s">
        <v>984</v>
      </c>
      <c r="E2302" s="12" t="s">
        <v>1087</v>
      </c>
      <c r="F2302" s="13">
        <v>500</v>
      </c>
      <c r="G2302">
        <v>725</v>
      </c>
      <c r="H2302">
        <v>362500</v>
      </c>
      <c r="I2302" s="10">
        <v>126875</v>
      </c>
      <c r="J2302" s="15">
        <f t="shared" si="35"/>
        <v>147739000</v>
      </c>
    </row>
    <row r="2303" spans="1:10">
      <c r="A2303" s="4" t="s">
        <v>1107</v>
      </c>
      <c r="B2303" s="4">
        <v>1185732</v>
      </c>
      <c r="C2303" s="5">
        <v>44205</v>
      </c>
      <c r="D2303" s="4" t="s">
        <v>984</v>
      </c>
      <c r="E2303" s="12" t="s">
        <v>1086</v>
      </c>
      <c r="F2303" s="13">
        <v>400</v>
      </c>
      <c r="G2303">
        <v>825</v>
      </c>
      <c r="H2303">
        <v>330000</v>
      </c>
      <c r="I2303" s="10">
        <v>165000</v>
      </c>
      <c r="J2303" s="15">
        <f t="shared" si="35"/>
        <v>147739000</v>
      </c>
    </row>
    <row r="2304" spans="1:10">
      <c r="A2304" s="4" t="s">
        <v>1107</v>
      </c>
      <c r="B2304" s="4">
        <v>1185732</v>
      </c>
      <c r="C2304" s="5">
        <v>44234</v>
      </c>
      <c r="D2304" s="4" t="s">
        <v>984</v>
      </c>
      <c r="E2304" s="12" t="s">
        <v>1086</v>
      </c>
      <c r="F2304" s="13">
        <v>400</v>
      </c>
      <c r="G2304">
        <v>1075</v>
      </c>
      <c r="H2304">
        <v>430000</v>
      </c>
      <c r="I2304" s="10">
        <v>193500</v>
      </c>
      <c r="J2304" s="15">
        <f t="shared" si="35"/>
        <v>147739000</v>
      </c>
    </row>
    <row r="2305" spans="1:10">
      <c r="A2305" s="4" t="s">
        <v>1107</v>
      </c>
      <c r="B2305" s="4">
        <v>1185732</v>
      </c>
      <c r="C2305" s="5">
        <v>44234</v>
      </c>
      <c r="D2305" s="4" t="s">
        <v>984</v>
      </c>
      <c r="E2305" s="12" t="s">
        <v>1087</v>
      </c>
      <c r="F2305" s="13">
        <v>400</v>
      </c>
      <c r="G2305">
        <v>725</v>
      </c>
      <c r="H2305">
        <v>290000</v>
      </c>
      <c r="I2305" s="10">
        <v>101500</v>
      </c>
      <c r="J2305" s="15">
        <f t="shared" si="35"/>
        <v>147739000</v>
      </c>
    </row>
    <row r="2306" spans="1:10">
      <c r="A2306" s="4" t="s">
        <v>1107</v>
      </c>
      <c r="B2306" s="4">
        <v>1185732</v>
      </c>
      <c r="C2306" s="5">
        <v>44234</v>
      </c>
      <c r="D2306" s="4" t="s">
        <v>984</v>
      </c>
      <c r="E2306" s="12" t="s">
        <v>1086</v>
      </c>
      <c r="F2306" s="13">
        <v>300</v>
      </c>
      <c r="G2306">
        <v>775</v>
      </c>
      <c r="H2306">
        <v>232500</v>
      </c>
      <c r="I2306" s="10">
        <v>58125</v>
      </c>
      <c r="J2306" s="15">
        <f t="shared" si="35"/>
        <v>147739000</v>
      </c>
    </row>
    <row r="2307" spans="1:10">
      <c r="A2307" s="4" t="s">
        <v>1107</v>
      </c>
      <c r="B2307" s="4">
        <v>1185732</v>
      </c>
      <c r="C2307" s="5">
        <v>44234</v>
      </c>
      <c r="D2307" s="4" t="s">
        <v>984</v>
      </c>
      <c r="E2307" s="12" t="s">
        <v>1086</v>
      </c>
      <c r="F2307" s="13">
        <v>350</v>
      </c>
      <c r="G2307">
        <v>625</v>
      </c>
      <c r="H2307">
        <v>218750</v>
      </c>
      <c r="I2307" s="10">
        <v>65625</v>
      </c>
      <c r="J2307" s="15">
        <f t="shared" si="35"/>
        <v>147739000</v>
      </c>
    </row>
    <row r="2308" spans="1:10">
      <c r="A2308" s="4" t="s">
        <v>1107</v>
      </c>
      <c r="B2308" s="4">
        <v>1185732</v>
      </c>
      <c r="C2308" s="5">
        <v>44234</v>
      </c>
      <c r="D2308" s="4" t="s">
        <v>984</v>
      </c>
      <c r="E2308" s="12" t="s">
        <v>1087</v>
      </c>
      <c r="F2308" s="13">
        <v>500</v>
      </c>
      <c r="G2308">
        <v>700</v>
      </c>
      <c r="H2308">
        <v>350000</v>
      </c>
      <c r="I2308" s="10">
        <v>122500</v>
      </c>
      <c r="J2308" s="15">
        <f t="shared" ref="J2308:J2371" si="36">SUMIFS(H$3:H$2497,D$3:D$2497,D2308)</f>
        <v>147739000</v>
      </c>
    </row>
    <row r="2309" spans="1:10">
      <c r="A2309" s="4" t="s">
        <v>1107</v>
      </c>
      <c r="B2309" s="4">
        <v>1185732</v>
      </c>
      <c r="C2309" s="5">
        <v>44234</v>
      </c>
      <c r="D2309" s="4" t="s">
        <v>984</v>
      </c>
      <c r="E2309" s="12" t="s">
        <v>1087</v>
      </c>
      <c r="F2309" s="13">
        <v>350</v>
      </c>
      <c r="G2309">
        <v>800</v>
      </c>
      <c r="H2309">
        <v>280000</v>
      </c>
      <c r="I2309" s="10">
        <v>140000</v>
      </c>
      <c r="J2309" s="15">
        <f t="shared" si="36"/>
        <v>147739000</v>
      </c>
    </row>
    <row r="2310" spans="1:10">
      <c r="A2310" s="4" t="s">
        <v>1107</v>
      </c>
      <c r="B2310" s="4">
        <v>1185732</v>
      </c>
      <c r="C2310" s="5">
        <v>44260</v>
      </c>
      <c r="D2310" s="4" t="s">
        <v>984</v>
      </c>
      <c r="E2310" s="12" t="s">
        <v>1087</v>
      </c>
      <c r="F2310" s="13">
        <v>350</v>
      </c>
      <c r="G2310">
        <v>1020</v>
      </c>
      <c r="H2310">
        <v>357000</v>
      </c>
      <c r="I2310" s="10">
        <v>160650</v>
      </c>
      <c r="J2310" s="15">
        <f t="shared" si="36"/>
        <v>147739000</v>
      </c>
    </row>
    <row r="2311" spans="1:10">
      <c r="A2311" s="4" t="s">
        <v>1107</v>
      </c>
      <c r="B2311" s="4">
        <v>1185732</v>
      </c>
      <c r="C2311" s="5">
        <v>44260</v>
      </c>
      <c r="D2311" s="4" t="s">
        <v>984</v>
      </c>
      <c r="E2311" s="12" t="s">
        <v>1087</v>
      </c>
      <c r="F2311" s="13">
        <v>350.00000000000006</v>
      </c>
      <c r="G2311">
        <v>700</v>
      </c>
      <c r="H2311">
        <v>245000.00000000003</v>
      </c>
      <c r="I2311" s="10">
        <v>85750</v>
      </c>
      <c r="J2311" s="15">
        <f t="shared" si="36"/>
        <v>147739000</v>
      </c>
    </row>
    <row r="2312" spans="1:10">
      <c r="A2312" s="4" t="s">
        <v>1107</v>
      </c>
      <c r="B2312" s="4">
        <v>1185732</v>
      </c>
      <c r="C2312" s="5">
        <v>44260</v>
      </c>
      <c r="D2312" s="4" t="s">
        <v>984</v>
      </c>
      <c r="E2312" s="12" t="s">
        <v>1089</v>
      </c>
      <c r="F2312" s="13">
        <v>250</v>
      </c>
      <c r="G2312">
        <v>725</v>
      </c>
      <c r="H2312">
        <v>181250</v>
      </c>
      <c r="I2312" s="10">
        <v>45312.5</v>
      </c>
      <c r="J2312" s="15">
        <f t="shared" si="36"/>
        <v>147739000</v>
      </c>
    </row>
    <row r="2313" spans="1:10">
      <c r="A2313" s="4" t="s">
        <v>1107</v>
      </c>
      <c r="B2313" s="4">
        <v>1185732</v>
      </c>
      <c r="C2313" s="5">
        <v>44260</v>
      </c>
      <c r="D2313" s="4" t="s">
        <v>984</v>
      </c>
      <c r="E2313" s="12" t="s">
        <v>1087</v>
      </c>
      <c r="F2313" s="13">
        <v>300</v>
      </c>
      <c r="G2313">
        <v>575</v>
      </c>
      <c r="H2313">
        <v>172500</v>
      </c>
      <c r="I2313" s="10">
        <v>51750</v>
      </c>
      <c r="J2313" s="15">
        <f t="shared" si="36"/>
        <v>147739000</v>
      </c>
    </row>
    <row r="2314" spans="1:10">
      <c r="A2314" s="4" t="s">
        <v>1107</v>
      </c>
      <c r="B2314" s="4">
        <v>1185732</v>
      </c>
      <c r="C2314" s="5">
        <v>44260</v>
      </c>
      <c r="D2314" s="4" t="s">
        <v>984</v>
      </c>
      <c r="E2314" s="12" t="s">
        <v>1087</v>
      </c>
      <c r="F2314" s="13">
        <v>450</v>
      </c>
      <c r="G2314">
        <v>625</v>
      </c>
      <c r="H2314">
        <v>281250</v>
      </c>
      <c r="I2314" s="10">
        <v>98437.5</v>
      </c>
      <c r="J2314" s="15">
        <f t="shared" si="36"/>
        <v>147739000</v>
      </c>
    </row>
    <row r="2315" spans="1:10">
      <c r="A2315" s="4" t="s">
        <v>1107</v>
      </c>
      <c r="B2315" s="4">
        <v>1185732</v>
      </c>
      <c r="C2315" s="5">
        <v>44260</v>
      </c>
      <c r="D2315" s="4" t="s">
        <v>984</v>
      </c>
      <c r="E2315" s="12" t="s">
        <v>1087</v>
      </c>
      <c r="F2315" s="13">
        <v>350</v>
      </c>
      <c r="G2315">
        <v>725</v>
      </c>
      <c r="H2315">
        <v>253750</v>
      </c>
      <c r="I2315" s="10">
        <v>126875</v>
      </c>
      <c r="J2315" s="15">
        <f t="shared" si="36"/>
        <v>147739000</v>
      </c>
    </row>
    <row r="2316" spans="1:10">
      <c r="A2316" s="4" t="s">
        <v>1107</v>
      </c>
      <c r="B2316" s="4">
        <v>1185732</v>
      </c>
      <c r="C2316" s="5">
        <v>44292</v>
      </c>
      <c r="D2316" s="4" t="s">
        <v>984</v>
      </c>
      <c r="E2316" s="12" t="s">
        <v>1086</v>
      </c>
      <c r="F2316" s="13">
        <v>350</v>
      </c>
      <c r="G2316">
        <v>975</v>
      </c>
      <c r="H2316">
        <v>341250</v>
      </c>
      <c r="I2316" s="10">
        <v>153562.5</v>
      </c>
      <c r="J2316" s="15">
        <f t="shared" si="36"/>
        <v>147739000</v>
      </c>
    </row>
    <row r="2317" spans="1:10">
      <c r="A2317" s="4" t="s">
        <v>1107</v>
      </c>
      <c r="B2317" s="4">
        <v>1185732</v>
      </c>
      <c r="C2317" s="5">
        <v>44292</v>
      </c>
      <c r="D2317" s="4" t="s">
        <v>984</v>
      </c>
      <c r="E2317" s="12" t="s">
        <v>1086</v>
      </c>
      <c r="F2317" s="13">
        <v>350.00000000000006</v>
      </c>
      <c r="G2317">
        <v>675</v>
      </c>
      <c r="H2317">
        <v>236250.00000000003</v>
      </c>
      <c r="I2317" s="10">
        <v>82687.5</v>
      </c>
      <c r="J2317" s="15">
        <f t="shared" si="36"/>
        <v>147739000</v>
      </c>
    </row>
    <row r="2318" spans="1:10">
      <c r="A2318" s="4" t="s">
        <v>1107</v>
      </c>
      <c r="B2318" s="4">
        <v>1185732</v>
      </c>
      <c r="C2318" s="5">
        <v>44292</v>
      </c>
      <c r="D2318" s="4" t="s">
        <v>984</v>
      </c>
      <c r="E2318" s="12" t="s">
        <v>1088</v>
      </c>
      <c r="F2318" s="13">
        <v>250</v>
      </c>
      <c r="G2318">
        <v>675</v>
      </c>
      <c r="H2318">
        <v>168750</v>
      </c>
      <c r="I2318" s="10">
        <v>42187.5</v>
      </c>
      <c r="J2318" s="15">
        <f t="shared" si="36"/>
        <v>147739000</v>
      </c>
    </row>
    <row r="2319" spans="1:10">
      <c r="A2319" s="4" t="s">
        <v>1107</v>
      </c>
      <c r="B2319" s="4">
        <v>1185732</v>
      </c>
      <c r="C2319" s="5">
        <v>44292</v>
      </c>
      <c r="D2319" s="4" t="s">
        <v>984</v>
      </c>
      <c r="E2319" s="12" t="s">
        <v>1086</v>
      </c>
      <c r="F2319" s="13">
        <v>300</v>
      </c>
      <c r="G2319">
        <v>600</v>
      </c>
      <c r="H2319">
        <v>180000</v>
      </c>
      <c r="I2319" s="10">
        <v>54000</v>
      </c>
      <c r="J2319" s="15">
        <f t="shared" si="36"/>
        <v>147739000</v>
      </c>
    </row>
    <row r="2320" spans="1:10">
      <c r="A2320" s="4" t="s">
        <v>1107</v>
      </c>
      <c r="B2320" s="4">
        <v>1185732</v>
      </c>
      <c r="C2320" s="5">
        <v>44292</v>
      </c>
      <c r="D2320" s="4" t="s">
        <v>984</v>
      </c>
      <c r="E2320" s="12" t="s">
        <v>1086</v>
      </c>
      <c r="F2320" s="13">
        <v>500</v>
      </c>
      <c r="G2320">
        <v>625</v>
      </c>
      <c r="H2320">
        <v>312500</v>
      </c>
      <c r="I2320" s="10">
        <v>109375</v>
      </c>
      <c r="J2320" s="15">
        <f t="shared" si="36"/>
        <v>147739000</v>
      </c>
    </row>
    <row r="2321" spans="1:10">
      <c r="A2321" s="4" t="s">
        <v>1107</v>
      </c>
      <c r="B2321" s="4">
        <v>1185732</v>
      </c>
      <c r="C2321" s="5">
        <v>44292</v>
      </c>
      <c r="D2321" s="4" t="s">
        <v>984</v>
      </c>
      <c r="E2321" s="12" t="s">
        <v>1088</v>
      </c>
      <c r="F2321" s="13">
        <v>400</v>
      </c>
      <c r="G2321">
        <v>775</v>
      </c>
      <c r="H2321">
        <v>310000</v>
      </c>
      <c r="I2321" s="10">
        <v>155000</v>
      </c>
      <c r="J2321" s="15">
        <f t="shared" si="36"/>
        <v>147739000</v>
      </c>
    </row>
    <row r="2322" spans="1:10">
      <c r="A2322" s="4" t="s">
        <v>1107</v>
      </c>
      <c r="B2322" s="4">
        <v>1185732</v>
      </c>
      <c r="C2322" s="5">
        <v>44321</v>
      </c>
      <c r="D2322" s="4" t="s">
        <v>984</v>
      </c>
      <c r="E2322" s="12" t="s">
        <v>1086</v>
      </c>
      <c r="F2322" s="13">
        <v>500</v>
      </c>
      <c r="G2322">
        <v>1045</v>
      </c>
      <c r="H2322">
        <v>522500</v>
      </c>
      <c r="I2322" s="10">
        <v>235125</v>
      </c>
      <c r="J2322" s="15">
        <f t="shared" si="36"/>
        <v>147739000</v>
      </c>
    </row>
    <row r="2323" spans="1:10">
      <c r="A2323" s="4" t="s">
        <v>1107</v>
      </c>
      <c r="B2323" s="4">
        <v>1185732</v>
      </c>
      <c r="C2323" s="5">
        <v>44321</v>
      </c>
      <c r="D2323" s="4" t="s">
        <v>984</v>
      </c>
      <c r="E2323" s="12" t="s">
        <v>1087</v>
      </c>
      <c r="F2323" s="13">
        <v>500</v>
      </c>
      <c r="G2323">
        <v>750</v>
      </c>
      <c r="H2323">
        <v>375000</v>
      </c>
      <c r="I2323" s="10">
        <v>131250</v>
      </c>
      <c r="J2323" s="15">
        <f t="shared" si="36"/>
        <v>147739000</v>
      </c>
    </row>
    <row r="2324" spans="1:10">
      <c r="A2324" s="4" t="s">
        <v>1107</v>
      </c>
      <c r="B2324" s="4">
        <v>1185732</v>
      </c>
      <c r="C2324" s="5">
        <v>44321</v>
      </c>
      <c r="D2324" s="4" t="s">
        <v>984</v>
      </c>
      <c r="E2324" s="12" t="s">
        <v>1087</v>
      </c>
      <c r="F2324" s="13">
        <v>450</v>
      </c>
      <c r="G2324">
        <v>725</v>
      </c>
      <c r="H2324">
        <v>326250</v>
      </c>
      <c r="I2324" s="10">
        <v>81562.5</v>
      </c>
      <c r="J2324" s="15">
        <f t="shared" si="36"/>
        <v>147739000</v>
      </c>
    </row>
    <row r="2325" spans="1:10">
      <c r="A2325" s="4" t="s">
        <v>1107</v>
      </c>
      <c r="B2325" s="4">
        <v>1185732</v>
      </c>
      <c r="C2325" s="5">
        <v>44321</v>
      </c>
      <c r="D2325" s="4" t="s">
        <v>984</v>
      </c>
      <c r="E2325" s="12" t="s">
        <v>1087</v>
      </c>
      <c r="F2325" s="13">
        <v>450</v>
      </c>
      <c r="G2325">
        <v>675</v>
      </c>
      <c r="H2325">
        <v>303750</v>
      </c>
      <c r="I2325" s="10">
        <v>91125</v>
      </c>
      <c r="J2325" s="15">
        <f t="shared" si="36"/>
        <v>147739000</v>
      </c>
    </row>
    <row r="2326" spans="1:10">
      <c r="A2326" s="4" t="s">
        <v>1107</v>
      </c>
      <c r="B2326" s="4">
        <v>1185732</v>
      </c>
      <c r="C2326" s="5">
        <v>44321</v>
      </c>
      <c r="D2326" s="4" t="s">
        <v>984</v>
      </c>
      <c r="E2326" s="12" t="s">
        <v>1086</v>
      </c>
      <c r="F2326" s="13">
        <v>550</v>
      </c>
      <c r="G2326">
        <v>700</v>
      </c>
      <c r="H2326">
        <v>385000</v>
      </c>
      <c r="I2326" s="10">
        <v>134750</v>
      </c>
      <c r="J2326" s="15">
        <f t="shared" si="36"/>
        <v>147739000</v>
      </c>
    </row>
    <row r="2327" spans="1:10">
      <c r="A2327" s="4" t="s">
        <v>1107</v>
      </c>
      <c r="B2327" s="4">
        <v>1185732</v>
      </c>
      <c r="C2327" s="5">
        <v>44321</v>
      </c>
      <c r="D2327" s="4" t="s">
        <v>984</v>
      </c>
      <c r="E2327" s="12" t="s">
        <v>1087</v>
      </c>
      <c r="F2327" s="13">
        <v>600</v>
      </c>
      <c r="G2327">
        <v>800</v>
      </c>
      <c r="H2327">
        <v>480000</v>
      </c>
      <c r="I2327" s="10">
        <v>240000</v>
      </c>
      <c r="J2327" s="15">
        <f t="shared" si="36"/>
        <v>147739000</v>
      </c>
    </row>
    <row r="2328" spans="1:10">
      <c r="A2328" s="4" t="s">
        <v>1107</v>
      </c>
      <c r="B2328" s="4">
        <v>1185732</v>
      </c>
      <c r="C2328" s="5">
        <v>44354</v>
      </c>
      <c r="D2328" s="4" t="s">
        <v>984</v>
      </c>
      <c r="E2328" s="12" t="s">
        <v>1086</v>
      </c>
      <c r="F2328" s="13">
        <v>550</v>
      </c>
      <c r="G2328">
        <v>1050</v>
      </c>
      <c r="H2328">
        <v>577500</v>
      </c>
      <c r="I2328" s="10">
        <v>259875</v>
      </c>
      <c r="J2328" s="15">
        <f t="shared" si="36"/>
        <v>147739000</v>
      </c>
    </row>
    <row r="2329" spans="1:10">
      <c r="A2329" s="4" t="s">
        <v>1107</v>
      </c>
      <c r="B2329" s="4">
        <v>1185732</v>
      </c>
      <c r="C2329" s="5">
        <v>44354</v>
      </c>
      <c r="D2329" s="4" t="s">
        <v>984</v>
      </c>
      <c r="E2329" s="12" t="s">
        <v>1086</v>
      </c>
      <c r="F2329" s="13">
        <v>500</v>
      </c>
      <c r="G2329">
        <v>800</v>
      </c>
      <c r="H2329">
        <v>400000</v>
      </c>
      <c r="I2329" s="10">
        <v>140000</v>
      </c>
      <c r="J2329" s="15">
        <f t="shared" si="36"/>
        <v>147739000</v>
      </c>
    </row>
    <row r="2330" spans="1:10">
      <c r="A2330" s="4" t="s">
        <v>1107</v>
      </c>
      <c r="B2330" s="4">
        <v>1185732</v>
      </c>
      <c r="C2330" s="5">
        <v>44354</v>
      </c>
      <c r="D2330" s="4" t="s">
        <v>984</v>
      </c>
      <c r="E2330" s="12" t="s">
        <v>1088</v>
      </c>
      <c r="F2330" s="13">
        <v>500</v>
      </c>
      <c r="G2330">
        <v>775</v>
      </c>
      <c r="H2330">
        <v>387500</v>
      </c>
      <c r="I2330" s="10">
        <v>96875</v>
      </c>
      <c r="J2330" s="15">
        <f t="shared" si="36"/>
        <v>147739000</v>
      </c>
    </row>
    <row r="2331" spans="1:10">
      <c r="A2331" s="4" t="s">
        <v>1107</v>
      </c>
      <c r="B2331" s="4">
        <v>1185732</v>
      </c>
      <c r="C2331" s="5">
        <v>44354</v>
      </c>
      <c r="D2331" s="4" t="s">
        <v>984</v>
      </c>
      <c r="E2331" s="12" t="s">
        <v>1087</v>
      </c>
      <c r="F2331" s="13">
        <v>500</v>
      </c>
      <c r="G2331">
        <v>750</v>
      </c>
      <c r="H2331">
        <v>375000</v>
      </c>
      <c r="I2331" s="10">
        <v>112500</v>
      </c>
      <c r="J2331" s="15">
        <f t="shared" si="36"/>
        <v>147739000</v>
      </c>
    </row>
    <row r="2332" spans="1:10">
      <c r="A2332" s="4" t="s">
        <v>1107</v>
      </c>
      <c r="B2332" s="4">
        <v>1185732</v>
      </c>
      <c r="C2332" s="5">
        <v>44354</v>
      </c>
      <c r="D2332" s="4" t="s">
        <v>984</v>
      </c>
      <c r="E2332" s="12" t="s">
        <v>1087</v>
      </c>
      <c r="F2332" s="13">
        <v>650.00000000000011</v>
      </c>
      <c r="G2332">
        <v>750</v>
      </c>
      <c r="H2332">
        <v>487500.00000000006</v>
      </c>
      <c r="I2332" s="10">
        <v>170625</v>
      </c>
      <c r="J2332" s="15">
        <f t="shared" si="36"/>
        <v>147739000</v>
      </c>
    </row>
    <row r="2333" spans="1:10">
      <c r="A2333" s="4" t="s">
        <v>1107</v>
      </c>
      <c r="B2333" s="4">
        <v>1185732</v>
      </c>
      <c r="C2333" s="5">
        <v>44354</v>
      </c>
      <c r="D2333" s="4" t="s">
        <v>984</v>
      </c>
      <c r="E2333" s="12" t="s">
        <v>1087</v>
      </c>
      <c r="F2333" s="13">
        <v>700</v>
      </c>
      <c r="G2333">
        <v>925</v>
      </c>
      <c r="H2333">
        <v>647500</v>
      </c>
      <c r="I2333" s="10">
        <v>323750</v>
      </c>
      <c r="J2333" s="15">
        <f t="shared" si="36"/>
        <v>147739000</v>
      </c>
    </row>
    <row r="2334" spans="1:10">
      <c r="A2334" s="4" t="s">
        <v>1107</v>
      </c>
      <c r="B2334" s="4">
        <v>1185732</v>
      </c>
      <c r="C2334" s="5">
        <v>44382</v>
      </c>
      <c r="D2334" s="4" t="s">
        <v>984</v>
      </c>
      <c r="E2334" s="12" t="s">
        <v>1086</v>
      </c>
      <c r="F2334" s="13">
        <v>650</v>
      </c>
      <c r="G2334">
        <v>1150</v>
      </c>
      <c r="H2334">
        <v>747500</v>
      </c>
      <c r="I2334" s="10">
        <v>336375</v>
      </c>
      <c r="J2334" s="15">
        <f t="shared" si="36"/>
        <v>147739000</v>
      </c>
    </row>
    <row r="2335" spans="1:10">
      <c r="A2335" s="4" t="s">
        <v>1107</v>
      </c>
      <c r="B2335" s="4">
        <v>1185732</v>
      </c>
      <c r="C2335" s="5">
        <v>44382</v>
      </c>
      <c r="D2335" s="4" t="s">
        <v>984</v>
      </c>
      <c r="E2335" s="12" t="s">
        <v>1087</v>
      </c>
      <c r="F2335" s="13">
        <v>600</v>
      </c>
      <c r="G2335">
        <v>900</v>
      </c>
      <c r="H2335">
        <v>540000</v>
      </c>
      <c r="I2335" s="10">
        <v>189000</v>
      </c>
      <c r="J2335" s="15">
        <f t="shared" si="36"/>
        <v>147739000</v>
      </c>
    </row>
    <row r="2336" spans="1:10">
      <c r="A2336" s="4" t="s">
        <v>1107</v>
      </c>
      <c r="B2336" s="4">
        <v>1185732</v>
      </c>
      <c r="C2336" s="5">
        <v>44382</v>
      </c>
      <c r="D2336" s="4" t="s">
        <v>984</v>
      </c>
      <c r="E2336" s="12" t="s">
        <v>1086</v>
      </c>
      <c r="F2336" s="13">
        <v>550</v>
      </c>
      <c r="G2336">
        <v>825</v>
      </c>
      <c r="H2336">
        <v>453750</v>
      </c>
      <c r="I2336" s="10">
        <v>113437.5</v>
      </c>
      <c r="J2336" s="15">
        <f t="shared" si="36"/>
        <v>147739000</v>
      </c>
    </row>
    <row r="2337" spans="1:10">
      <c r="A2337" s="4" t="s">
        <v>1107</v>
      </c>
      <c r="B2337" s="4">
        <v>1185732</v>
      </c>
      <c r="C2337" s="5">
        <v>44382</v>
      </c>
      <c r="D2337" s="4" t="s">
        <v>984</v>
      </c>
      <c r="E2337" s="12" t="s">
        <v>1087</v>
      </c>
      <c r="F2337" s="13">
        <v>550</v>
      </c>
      <c r="G2337">
        <v>775</v>
      </c>
      <c r="H2337">
        <v>426250</v>
      </c>
      <c r="I2337" s="10">
        <v>127875</v>
      </c>
      <c r="J2337" s="15">
        <f t="shared" si="36"/>
        <v>147739000</v>
      </c>
    </row>
    <row r="2338" spans="1:10">
      <c r="A2338" s="4" t="s">
        <v>1107</v>
      </c>
      <c r="B2338" s="4">
        <v>1185732</v>
      </c>
      <c r="C2338" s="5">
        <v>44382</v>
      </c>
      <c r="D2338" s="4" t="s">
        <v>984</v>
      </c>
      <c r="E2338" s="12" t="s">
        <v>1088</v>
      </c>
      <c r="F2338" s="13">
        <v>650.00000000000011</v>
      </c>
      <c r="G2338">
        <v>800</v>
      </c>
      <c r="H2338">
        <v>520000.00000000006</v>
      </c>
      <c r="I2338" s="10">
        <v>182000</v>
      </c>
      <c r="J2338" s="15">
        <f t="shared" si="36"/>
        <v>147739000</v>
      </c>
    </row>
    <row r="2339" spans="1:10">
      <c r="A2339" s="4" t="s">
        <v>1107</v>
      </c>
      <c r="B2339" s="4">
        <v>1185732</v>
      </c>
      <c r="C2339" s="5">
        <v>44382</v>
      </c>
      <c r="D2339" s="4" t="s">
        <v>984</v>
      </c>
      <c r="E2339" s="12" t="s">
        <v>1087</v>
      </c>
      <c r="F2339" s="13">
        <v>700</v>
      </c>
      <c r="G2339">
        <v>975</v>
      </c>
      <c r="H2339">
        <v>682500</v>
      </c>
      <c r="I2339" s="10">
        <v>341250</v>
      </c>
      <c r="J2339" s="15">
        <f t="shared" si="36"/>
        <v>147739000</v>
      </c>
    </row>
    <row r="2340" spans="1:10">
      <c r="A2340" s="4" t="s">
        <v>1107</v>
      </c>
      <c r="B2340" s="4">
        <v>1185732</v>
      </c>
      <c r="C2340" s="5">
        <v>44414</v>
      </c>
      <c r="D2340" s="4" t="s">
        <v>984</v>
      </c>
      <c r="E2340" s="12" t="s">
        <v>1087</v>
      </c>
      <c r="F2340" s="13">
        <v>650</v>
      </c>
      <c r="G2340">
        <v>1125</v>
      </c>
      <c r="H2340">
        <v>731250</v>
      </c>
      <c r="I2340" s="10">
        <v>329062.5</v>
      </c>
      <c r="J2340" s="15">
        <f t="shared" si="36"/>
        <v>147739000</v>
      </c>
    </row>
    <row r="2341" spans="1:10">
      <c r="A2341" s="4" t="s">
        <v>1107</v>
      </c>
      <c r="B2341" s="4">
        <v>1185732</v>
      </c>
      <c r="C2341" s="5">
        <v>44414</v>
      </c>
      <c r="D2341" s="4" t="s">
        <v>984</v>
      </c>
      <c r="E2341" s="12" t="s">
        <v>1087</v>
      </c>
      <c r="F2341" s="13">
        <v>600</v>
      </c>
      <c r="G2341">
        <v>900</v>
      </c>
      <c r="H2341">
        <v>540000</v>
      </c>
      <c r="I2341" s="10">
        <v>189000</v>
      </c>
      <c r="J2341" s="15">
        <f t="shared" si="36"/>
        <v>147739000</v>
      </c>
    </row>
    <row r="2342" spans="1:10">
      <c r="A2342" s="4" t="s">
        <v>1107</v>
      </c>
      <c r="B2342" s="4">
        <v>1185732</v>
      </c>
      <c r="C2342" s="5">
        <v>44414</v>
      </c>
      <c r="D2342" s="4" t="s">
        <v>984</v>
      </c>
      <c r="E2342" s="12" t="s">
        <v>1089</v>
      </c>
      <c r="F2342" s="13">
        <v>550</v>
      </c>
      <c r="G2342">
        <v>825</v>
      </c>
      <c r="H2342">
        <v>453750</v>
      </c>
      <c r="I2342" s="10">
        <v>113437.5</v>
      </c>
      <c r="J2342" s="15">
        <f t="shared" si="36"/>
        <v>147739000</v>
      </c>
    </row>
    <row r="2343" spans="1:10">
      <c r="A2343" s="4" t="s">
        <v>1107</v>
      </c>
      <c r="B2343" s="4">
        <v>1185732</v>
      </c>
      <c r="C2343" s="5">
        <v>44414</v>
      </c>
      <c r="D2343" s="4" t="s">
        <v>984</v>
      </c>
      <c r="E2343" s="12" t="s">
        <v>1087</v>
      </c>
      <c r="F2343" s="13">
        <v>450</v>
      </c>
      <c r="G2343">
        <v>775</v>
      </c>
      <c r="H2343">
        <v>348750</v>
      </c>
      <c r="I2343" s="10">
        <v>104625</v>
      </c>
      <c r="J2343" s="15">
        <f t="shared" si="36"/>
        <v>147739000</v>
      </c>
    </row>
    <row r="2344" spans="1:10">
      <c r="A2344" s="4" t="s">
        <v>1107</v>
      </c>
      <c r="B2344" s="4">
        <v>1185732</v>
      </c>
      <c r="C2344" s="5">
        <v>44414</v>
      </c>
      <c r="D2344" s="4" t="s">
        <v>984</v>
      </c>
      <c r="E2344" s="12" t="s">
        <v>1088</v>
      </c>
      <c r="F2344" s="13">
        <v>550</v>
      </c>
      <c r="G2344">
        <v>750</v>
      </c>
      <c r="H2344">
        <v>412500</v>
      </c>
      <c r="I2344" s="10">
        <v>144375</v>
      </c>
      <c r="J2344" s="15">
        <f t="shared" si="36"/>
        <v>147739000</v>
      </c>
    </row>
    <row r="2345" spans="1:10">
      <c r="A2345" s="4" t="s">
        <v>1107</v>
      </c>
      <c r="B2345" s="4">
        <v>1185732</v>
      </c>
      <c r="C2345" s="5">
        <v>44414</v>
      </c>
      <c r="D2345" s="4" t="s">
        <v>984</v>
      </c>
      <c r="E2345" s="12" t="s">
        <v>1087</v>
      </c>
      <c r="F2345" s="13">
        <v>600</v>
      </c>
      <c r="G2345">
        <v>925</v>
      </c>
      <c r="H2345">
        <v>555000</v>
      </c>
      <c r="I2345" s="10">
        <v>277500</v>
      </c>
      <c r="J2345" s="15">
        <f t="shared" si="36"/>
        <v>147739000</v>
      </c>
    </row>
    <row r="2346" spans="1:10">
      <c r="A2346" s="4" t="s">
        <v>1107</v>
      </c>
      <c r="B2346" s="4">
        <v>1185732</v>
      </c>
      <c r="C2346" s="5">
        <v>44444</v>
      </c>
      <c r="D2346" s="4" t="s">
        <v>984</v>
      </c>
      <c r="E2346" s="12" t="s">
        <v>1086</v>
      </c>
      <c r="F2346" s="13">
        <v>550</v>
      </c>
      <c r="G2346">
        <v>1025</v>
      </c>
      <c r="H2346">
        <v>563750</v>
      </c>
      <c r="I2346" s="10">
        <v>253687.5</v>
      </c>
      <c r="J2346" s="15">
        <f t="shared" si="36"/>
        <v>147739000</v>
      </c>
    </row>
    <row r="2347" spans="1:10">
      <c r="A2347" s="4" t="s">
        <v>1107</v>
      </c>
      <c r="B2347" s="4">
        <v>1185732</v>
      </c>
      <c r="C2347" s="5">
        <v>44444</v>
      </c>
      <c r="D2347" s="4" t="s">
        <v>984</v>
      </c>
      <c r="E2347" s="12" t="s">
        <v>1087</v>
      </c>
      <c r="F2347" s="13">
        <v>500</v>
      </c>
      <c r="G2347">
        <v>825</v>
      </c>
      <c r="H2347">
        <v>412500</v>
      </c>
      <c r="I2347" s="10">
        <v>144375</v>
      </c>
      <c r="J2347" s="15">
        <f t="shared" si="36"/>
        <v>147739000</v>
      </c>
    </row>
    <row r="2348" spans="1:10">
      <c r="A2348" s="4" t="s">
        <v>1107</v>
      </c>
      <c r="B2348" s="4">
        <v>1185732</v>
      </c>
      <c r="C2348" s="5">
        <v>44444</v>
      </c>
      <c r="D2348" s="4" t="s">
        <v>984</v>
      </c>
      <c r="E2348" s="12" t="s">
        <v>1087</v>
      </c>
      <c r="F2348" s="13">
        <v>400</v>
      </c>
      <c r="G2348">
        <v>725</v>
      </c>
      <c r="H2348">
        <v>290000</v>
      </c>
      <c r="I2348" s="10">
        <v>72500</v>
      </c>
      <c r="J2348" s="15">
        <f t="shared" si="36"/>
        <v>147739000</v>
      </c>
    </row>
    <row r="2349" spans="1:10">
      <c r="A2349" s="4" t="s">
        <v>1107</v>
      </c>
      <c r="B2349" s="4">
        <v>1185732</v>
      </c>
      <c r="C2349" s="5">
        <v>44444</v>
      </c>
      <c r="D2349" s="4" t="s">
        <v>984</v>
      </c>
      <c r="E2349" s="12" t="s">
        <v>1086</v>
      </c>
      <c r="F2349" s="13">
        <v>400</v>
      </c>
      <c r="G2349">
        <v>700</v>
      </c>
      <c r="H2349">
        <v>280000</v>
      </c>
      <c r="I2349" s="10">
        <v>84000</v>
      </c>
      <c r="J2349" s="15">
        <f t="shared" si="36"/>
        <v>147739000</v>
      </c>
    </row>
    <row r="2350" spans="1:10">
      <c r="A2350" s="4" t="s">
        <v>1107</v>
      </c>
      <c r="B2350" s="4">
        <v>1185732</v>
      </c>
      <c r="C2350" s="5">
        <v>44444</v>
      </c>
      <c r="D2350" s="4" t="s">
        <v>984</v>
      </c>
      <c r="E2350" s="12" t="s">
        <v>1087</v>
      </c>
      <c r="F2350" s="13">
        <v>500</v>
      </c>
      <c r="G2350">
        <v>700</v>
      </c>
      <c r="H2350">
        <v>350000</v>
      </c>
      <c r="I2350" s="10">
        <v>122500</v>
      </c>
      <c r="J2350" s="15">
        <f t="shared" si="36"/>
        <v>147739000</v>
      </c>
    </row>
    <row r="2351" spans="1:10">
      <c r="A2351" s="4" t="s">
        <v>1107</v>
      </c>
      <c r="B2351" s="4">
        <v>1185732</v>
      </c>
      <c r="C2351" s="5">
        <v>44444</v>
      </c>
      <c r="D2351" s="4" t="s">
        <v>984</v>
      </c>
      <c r="E2351" s="12" t="s">
        <v>1086</v>
      </c>
      <c r="F2351" s="13">
        <v>550</v>
      </c>
      <c r="G2351">
        <v>800</v>
      </c>
      <c r="H2351">
        <v>440000</v>
      </c>
      <c r="I2351" s="10">
        <v>220000</v>
      </c>
      <c r="J2351" s="15">
        <f t="shared" si="36"/>
        <v>147739000</v>
      </c>
    </row>
    <row r="2352" spans="1:10">
      <c r="A2352" s="4" t="s">
        <v>1107</v>
      </c>
      <c r="B2352" s="4">
        <v>1185732</v>
      </c>
      <c r="C2352" s="5">
        <v>44476</v>
      </c>
      <c r="D2352" s="4" t="s">
        <v>984</v>
      </c>
      <c r="E2352" s="12" t="s">
        <v>1087</v>
      </c>
      <c r="F2352" s="13">
        <v>550</v>
      </c>
      <c r="G2352">
        <v>975</v>
      </c>
      <c r="H2352">
        <v>536250</v>
      </c>
      <c r="I2352" s="10">
        <v>241312.5</v>
      </c>
      <c r="J2352" s="15">
        <f t="shared" si="36"/>
        <v>147739000</v>
      </c>
    </row>
    <row r="2353" spans="1:10">
      <c r="A2353" s="4" t="s">
        <v>1107</v>
      </c>
      <c r="B2353" s="4">
        <v>1185732</v>
      </c>
      <c r="C2353" s="5">
        <v>44476</v>
      </c>
      <c r="D2353" s="4" t="s">
        <v>984</v>
      </c>
      <c r="E2353" s="12" t="s">
        <v>1087</v>
      </c>
      <c r="F2353" s="13">
        <v>450</v>
      </c>
      <c r="G2353">
        <v>800</v>
      </c>
      <c r="H2353">
        <v>360000</v>
      </c>
      <c r="I2353" s="10">
        <v>126000</v>
      </c>
      <c r="J2353" s="15">
        <f t="shared" si="36"/>
        <v>147739000</v>
      </c>
    </row>
    <row r="2354" spans="1:10">
      <c r="A2354" s="4" t="s">
        <v>1107</v>
      </c>
      <c r="B2354" s="4">
        <v>1185732</v>
      </c>
      <c r="C2354" s="5">
        <v>44476</v>
      </c>
      <c r="D2354" s="4" t="s">
        <v>984</v>
      </c>
      <c r="E2354" s="12" t="s">
        <v>1088</v>
      </c>
      <c r="F2354" s="13">
        <v>450</v>
      </c>
      <c r="G2354">
        <v>675</v>
      </c>
      <c r="H2354">
        <v>303750</v>
      </c>
      <c r="I2354" s="10">
        <v>75937.5</v>
      </c>
      <c r="J2354" s="15">
        <f t="shared" si="36"/>
        <v>147739000</v>
      </c>
    </row>
    <row r="2355" spans="1:10">
      <c r="A2355" s="4" t="s">
        <v>1107</v>
      </c>
      <c r="B2355" s="4">
        <v>1185732</v>
      </c>
      <c r="C2355" s="5">
        <v>44476</v>
      </c>
      <c r="D2355" s="4" t="s">
        <v>984</v>
      </c>
      <c r="E2355" s="12" t="s">
        <v>1086</v>
      </c>
      <c r="F2355" s="13">
        <v>450</v>
      </c>
      <c r="G2355">
        <v>650</v>
      </c>
      <c r="H2355">
        <v>292500</v>
      </c>
      <c r="I2355" s="10">
        <v>87750</v>
      </c>
      <c r="J2355" s="15">
        <f t="shared" si="36"/>
        <v>147739000</v>
      </c>
    </row>
    <row r="2356" spans="1:10">
      <c r="A2356" s="4" t="s">
        <v>1107</v>
      </c>
      <c r="B2356" s="4">
        <v>1185732</v>
      </c>
      <c r="C2356" s="5">
        <v>44476</v>
      </c>
      <c r="D2356" s="4" t="s">
        <v>984</v>
      </c>
      <c r="E2356" s="12" t="s">
        <v>1087</v>
      </c>
      <c r="F2356" s="13">
        <v>550</v>
      </c>
      <c r="G2356">
        <v>650</v>
      </c>
      <c r="H2356">
        <v>357500</v>
      </c>
      <c r="I2356" s="10">
        <v>125125</v>
      </c>
      <c r="J2356" s="15">
        <f t="shared" si="36"/>
        <v>147739000</v>
      </c>
    </row>
    <row r="2357" spans="1:10">
      <c r="A2357" s="4" t="s">
        <v>1107</v>
      </c>
      <c r="B2357" s="4">
        <v>1185732</v>
      </c>
      <c r="C2357" s="5">
        <v>44476</v>
      </c>
      <c r="D2357" s="4" t="s">
        <v>984</v>
      </c>
      <c r="E2357" s="12" t="s">
        <v>1087</v>
      </c>
      <c r="F2357" s="13">
        <v>600</v>
      </c>
      <c r="G2357">
        <v>775</v>
      </c>
      <c r="H2357">
        <v>465000</v>
      </c>
      <c r="I2357" s="10">
        <v>232500</v>
      </c>
      <c r="J2357" s="15">
        <f t="shared" si="36"/>
        <v>147739000</v>
      </c>
    </row>
    <row r="2358" spans="1:10">
      <c r="A2358" s="4" t="s">
        <v>1107</v>
      </c>
      <c r="B2358" s="4">
        <v>1185732</v>
      </c>
      <c r="C2358" s="5">
        <v>44506</v>
      </c>
      <c r="D2358" s="4" t="s">
        <v>984</v>
      </c>
      <c r="E2358" s="12" t="s">
        <v>1088</v>
      </c>
      <c r="F2358" s="13">
        <v>550</v>
      </c>
      <c r="G2358">
        <v>925</v>
      </c>
      <c r="H2358">
        <v>508750</v>
      </c>
      <c r="I2358" s="10">
        <v>228937.5</v>
      </c>
      <c r="J2358" s="15">
        <f t="shared" si="36"/>
        <v>147739000</v>
      </c>
    </row>
    <row r="2359" spans="1:10">
      <c r="A2359" s="4" t="s">
        <v>1107</v>
      </c>
      <c r="B2359" s="4">
        <v>1185732</v>
      </c>
      <c r="C2359" s="5">
        <v>44506</v>
      </c>
      <c r="D2359" s="4" t="s">
        <v>984</v>
      </c>
      <c r="E2359" s="12" t="s">
        <v>1086</v>
      </c>
      <c r="F2359" s="13">
        <v>450</v>
      </c>
      <c r="G2359">
        <v>750</v>
      </c>
      <c r="H2359">
        <v>337500</v>
      </c>
      <c r="I2359" s="10">
        <v>118125</v>
      </c>
      <c r="J2359" s="15">
        <f t="shared" si="36"/>
        <v>147739000</v>
      </c>
    </row>
    <row r="2360" spans="1:10">
      <c r="A2360" s="4" t="s">
        <v>1107</v>
      </c>
      <c r="B2360" s="4">
        <v>1185732</v>
      </c>
      <c r="C2360" s="5">
        <v>44506</v>
      </c>
      <c r="D2360" s="4" t="s">
        <v>984</v>
      </c>
      <c r="E2360" s="12" t="s">
        <v>1086</v>
      </c>
      <c r="F2360" s="13">
        <v>450</v>
      </c>
      <c r="G2360">
        <v>695</v>
      </c>
      <c r="H2360">
        <v>312750</v>
      </c>
      <c r="I2360" s="10">
        <v>78187.5</v>
      </c>
      <c r="J2360" s="15">
        <f t="shared" si="36"/>
        <v>147739000</v>
      </c>
    </row>
    <row r="2361" spans="1:10">
      <c r="A2361" s="4" t="s">
        <v>1107</v>
      </c>
      <c r="B2361" s="4">
        <v>1185732</v>
      </c>
      <c r="C2361" s="5">
        <v>44506</v>
      </c>
      <c r="D2361" s="4" t="s">
        <v>984</v>
      </c>
      <c r="E2361" s="12" t="s">
        <v>1087</v>
      </c>
      <c r="F2361" s="13">
        <v>550</v>
      </c>
      <c r="G2361">
        <v>750</v>
      </c>
      <c r="H2361">
        <v>412500</v>
      </c>
      <c r="I2361" s="10">
        <v>123750</v>
      </c>
      <c r="J2361" s="15">
        <f t="shared" si="36"/>
        <v>147739000</v>
      </c>
    </row>
    <row r="2362" spans="1:10">
      <c r="A2362" s="4" t="s">
        <v>1107</v>
      </c>
      <c r="B2362" s="4">
        <v>1185732</v>
      </c>
      <c r="C2362" s="5">
        <v>44506</v>
      </c>
      <c r="D2362" s="4" t="s">
        <v>984</v>
      </c>
      <c r="E2362" s="12" t="s">
        <v>1087</v>
      </c>
      <c r="F2362" s="13">
        <v>700.00000000000011</v>
      </c>
      <c r="G2362">
        <v>725</v>
      </c>
      <c r="H2362">
        <v>507500.00000000006</v>
      </c>
      <c r="I2362" s="10">
        <v>177625</v>
      </c>
      <c r="J2362" s="15">
        <f t="shared" si="36"/>
        <v>147739000</v>
      </c>
    </row>
    <row r="2363" spans="1:10">
      <c r="A2363" s="4" t="s">
        <v>1107</v>
      </c>
      <c r="B2363" s="4">
        <v>1185732</v>
      </c>
      <c r="C2363" s="5">
        <v>44506</v>
      </c>
      <c r="D2363" s="4" t="s">
        <v>984</v>
      </c>
      <c r="E2363" s="12" t="s">
        <v>1087</v>
      </c>
      <c r="F2363" s="13">
        <v>750</v>
      </c>
      <c r="G2363">
        <v>825</v>
      </c>
      <c r="H2363">
        <v>618750</v>
      </c>
      <c r="I2363" s="10">
        <v>309375</v>
      </c>
      <c r="J2363" s="15">
        <f t="shared" si="36"/>
        <v>147739000</v>
      </c>
    </row>
    <row r="2364" spans="1:10">
      <c r="A2364" s="4" t="s">
        <v>1107</v>
      </c>
      <c r="B2364" s="4">
        <v>1185732</v>
      </c>
      <c r="C2364" s="5">
        <v>44535</v>
      </c>
      <c r="D2364" s="4" t="s">
        <v>984</v>
      </c>
      <c r="E2364" s="12" t="s">
        <v>1087</v>
      </c>
      <c r="F2364" s="13">
        <v>700</v>
      </c>
      <c r="G2364">
        <v>1075</v>
      </c>
      <c r="H2364">
        <v>752500</v>
      </c>
      <c r="I2364" s="10">
        <v>338625</v>
      </c>
      <c r="J2364" s="15">
        <f t="shared" si="36"/>
        <v>147739000</v>
      </c>
    </row>
    <row r="2365" spans="1:10">
      <c r="A2365" s="4" t="s">
        <v>1107</v>
      </c>
      <c r="B2365" s="4">
        <v>1185732</v>
      </c>
      <c r="C2365" s="5">
        <v>44535</v>
      </c>
      <c r="D2365" s="4" t="s">
        <v>984</v>
      </c>
      <c r="E2365" s="12" t="s">
        <v>1086</v>
      </c>
      <c r="F2365" s="13">
        <v>600</v>
      </c>
      <c r="G2365">
        <v>875</v>
      </c>
      <c r="H2365">
        <v>525000</v>
      </c>
      <c r="I2365" s="10">
        <v>183750</v>
      </c>
      <c r="J2365" s="15">
        <f t="shared" si="36"/>
        <v>147739000</v>
      </c>
    </row>
    <row r="2366" spans="1:10">
      <c r="A2366" s="4" t="s">
        <v>1107</v>
      </c>
      <c r="B2366" s="4">
        <v>1185732</v>
      </c>
      <c r="C2366" s="5">
        <v>44535</v>
      </c>
      <c r="D2366" s="4" t="s">
        <v>984</v>
      </c>
      <c r="E2366" s="12" t="s">
        <v>1087</v>
      </c>
      <c r="F2366" s="13">
        <v>600</v>
      </c>
      <c r="G2366">
        <v>825</v>
      </c>
      <c r="H2366">
        <v>495000</v>
      </c>
      <c r="I2366" s="10">
        <v>123750</v>
      </c>
      <c r="J2366" s="15">
        <f t="shared" si="36"/>
        <v>147739000</v>
      </c>
    </row>
    <row r="2367" spans="1:10">
      <c r="A2367" s="4" t="s">
        <v>1107</v>
      </c>
      <c r="B2367" s="4">
        <v>1185732</v>
      </c>
      <c r="C2367" s="5">
        <v>44535</v>
      </c>
      <c r="D2367" s="4" t="s">
        <v>984</v>
      </c>
      <c r="E2367" s="12" t="s">
        <v>1087</v>
      </c>
      <c r="F2367" s="13">
        <v>600</v>
      </c>
      <c r="G2367">
        <v>775</v>
      </c>
      <c r="H2367">
        <v>465000</v>
      </c>
      <c r="I2367" s="10">
        <v>139500</v>
      </c>
      <c r="J2367" s="15">
        <f t="shared" si="36"/>
        <v>147739000</v>
      </c>
    </row>
    <row r="2368" spans="1:10">
      <c r="A2368" s="4" t="s">
        <v>1107</v>
      </c>
      <c r="B2368" s="4">
        <v>1185732</v>
      </c>
      <c r="C2368" s="5">
        <v>44535</v>
      </c>
      <c r="D2368" s="4" t="s">
        <v>984</v>
      </c>
      <c r="E2368" s="12" t="s">
        <v>1086</v>
      </c>
      <c r="F2368" s="13">
        <v>700</v>
      </c>
      <c r="G2368">
        <v>775</v>
      </c>
      <c r="H2368">
        <v>542500</v>
      </c>
      <c r="I2368" s="10">
        <v>189875</v>
      </c>
      <c r="J2368" s="15">
        <f t="shared" si="36"/>
        <v>147739000</v>
      </c>
    </row>
    <row r="2369" spans="1:10">
      <c r="A2369" s="4" t="s">
        <v>1107</v>
      </c>
      <c r="B2369" s="4">
        <v>1185732</v>
      </c>
      <c r="C2369" s="5">
        <v>44535</v>
      </c>
      <c r="D2369" s="4" t="s">
        <v>984</v>
      </c>
      <c r="E2369" s="12" t="s">
        <v>1086</v>
      </c>
      <c r="F2369" s="13">
        <v>750</v>
      </c>
      <c r="G2369">
        <v>875</v>
      </c>
      <c r="H2369">
        <v>656250</v>
      </c>
      <c r="I2369" s="10">
        <v>328125</v>
      </c>
      <c r="J2369" s="15">
        <f t="shared" si="36"/>
        <v>147739000</v>
      </c>
    </row>
    <row r="2370" spans="1:10">
      <c r="A2370" s="4" t="s">
        <v>1107</v>
      </c>
      <c r="B2370" s="4">
        <v>1185732</v>
      </c>
      <c r="C2370" s="5">
        <v>44202</v>
      </c>
      <c r="D2370" s="4" t="s">
        <v>984</v>
      </c>
      <c r="E2370" s="12" t="s">
        <v>1086</v>
      </c>
      <c r="F2370" s="13">
        <v>350</v>
      </c>
      <c r="G2370">
        <v>925</v>
      </c>
      <c r="H2370">
        <v>323750</v>
      </c>
      <c r="I2370" s="10">
        <v>129500</v>
      </c>
      <c r="J2370" s="15">
        <f t="shared" si="36"/>
        <v>147739000</v>
      </c>
    </row>
    <row r="2371" spans="1:10">
      <c r="A2371" s="4" t="s">
        <v>1107</v>
      </c>
      <c r="B2371" s="4">
        <v>1185732</v>
      </c>
      <c r="C2371" s="5">
        <v>44202</v>
      </c>
      <c r="D2371" s="4" t="s">
        <v>984</v>
      </c>
      <c r="E2371" s="12" t="s">
        <v>1087</v>
      </c>
      <c r="F2371" s="13">
        <v>350.00000000000006</v>
      </c>
      <c r="G2371">
        <v>725</v>
      </c>
      <c r="H2371">
        <v>253750.00000000003</v>
      </c>
      <c r="I2371" s="10">
        <v>88812.5</v>
      </c>
      <c r="J2371" s="15">
        <f t="shared" si="36"/>
        <v>147739000</v>
      </c>
    </row>
    <row r="2372" spans="1:10">
      <c r="A2372" s="4" t="s">
        <v>1107</v>
      </c>
      <c r="B2372" s="4">
        <v>1185732</v>
      </c>
      <c r="C2372" s="5">
        <v>44202</v>
      </c>
      <c r="D2372" s="4" t="s">
        <v>984</v>
      </c>
      <c r="E2372" s="12" t="s">
        <v>1087</v>
      </c>
      <c r="F2372" s="13">
        <v>250</v>
      </c>
      <c r="G2372">
        <v>725</v>
      </c>
      <c r="H2372">
        <v>181250</v>
      </c>
      <c r="I2372" s="10">
        <v>72500</v>
      </c>
      <c r="J2372" s="15">
        <f t="shared" ref="J2372:J2435" si="37">SUMIFS(H$3:H$2497,D$3:D$2497,D2372)</f>
        <v>147739000</v>
      </c>
    </row>
    <row r="2373" spans="1:10">
      <c r="A2373" s="4" t="s">
        <v>1107</v>
      </c>
      <c r="B2373" s="4">
        <v>1185732</v>
      </c>
      <c r="C2373" s="5">
        <v>44202</v>
      </c>
      <c r="D2373" s="4" t="s">
        <v>984</v>
      </c>
      <c r="E2373" s="12" t="s">
        <v>1087</v>
      </c>
      <c r="F2373" s="13">
        <v>300</v>
      </c>
      <c r="G2373">
        <v>575</v>
      </c>
      <c r="H2373">
        <v>172500</v>
      </c>
      <c r="I2373" s="10">
        <v>69000</v>
      </c>
      <c r="J2373" s="15">
        <f t="shared" si="37"/>
        <v>147739000</v>
      </c>
    </row>
    <row r="2374" spans="1:10">
      <c r="A2374" s="4" t="s">
        <v>1107</v>
      </c>
      <c r="B2374" s="4">
        <v>1185732</v>
      </c>
      <c r="C2374" s="5">
        <v>44202</v>
      </c>
      <c r="D2374" s="4" t="s">
        <v>984</v>
      </c>
      <c r="E2374" s="12" t="s">
        <v>1087</v>
      </c>
      <c r="F2374" s="13">
        <v>450</v>
      </c>
      <c r="G2374">
        <v>625</v>
      </c>
      <c r="H2374">
        <v>281250</v>
      </c>
      <c r="I2374" s="10">
        <v>98437.5</v>
      </c>
      <c r="J2374" s="15">
        <f t="shared" si="37"/>
        <v>147739000</v>
      </c>
    </row>
    <row r="2375" spans="1:10">
      <c r="A2375" s="4" t="s">
        <v>1107</v>
      </c>
      <c r="B2375" s="4">
        <v>1185732</v>
      </c>
      <c r="C2375" s="5">
        <v>44202</v>
      </c>
      <c r="D2375" s="4" t="s">
        <v>984</v>
      </c>
      <c r="E2375" s="12" t="s">
        <v>1087</v>
      </c>
      <c r="F2375" s="13">
        <v>350</v>
      </c>
      <c r="G2375">
        <v>725</v>
      </c>
      <c r="H2375">
        <v>253750</v>
      </c>
      <c r="I2375" s="10">
        <v>126875</v>
      </c>
      <c r="J2375" s="15">
        <f t="shared" si="37"/>
        <v>147739000</v>
      </c>
    </row>
    <row r="2376" spans="1:10">
      <c r="A2376" s="4" t="s">
        <v>1107</v>
      </c>
      <c r="B2376" s="4">
        <v>1185732</v>
      </c>
      <c r="C2376" s="5">
        <v>44231</v>
      </c>
      <c r="D2376" s="4" t="s">
        <v>984</v>
      </c>
      <c r="E2376" s="12" t="s">
        <v>1087</v>
      </c>
      <c r="F2376" s="13">
        <v>350</v>
      </c>
      <c r="G2376">
        <v>975</v>
      </c>
      <c r="H2376">
        <v>341250</v>
      </c>
      <c r="I2376" s="10">
        <v>136500</v>
      </c>
      <c r="J2376" s="15">
        <f t="shared" si="37"/>
        <v>147739000</v>
      </c>
    </row>
    <row r="2377" spans="1:10">
      <c r="A2377" s="4" t="s">
        <v>1107</v>
      </c>
      <c r="B2377" s="4">
        <v>1185732</v>
      </c>
      <c r="C2377" s="5">
        <v>44231</v>
      </c>
      <c r="D2377" s="4" t="s">
        <v>984</v>
      </c>
      <c r="E2377" s="12" t="s">
        <v>1087</v>
      </c>
      <c r="F2377" s="13">
        <v>350</v>
      </c>
      <c r="G2377">
        <v>625</v>
      </c>
      <c r="H2377">
        <v>218750</v>
      </c>
      <c r="I2377" s="10">
        <v>76562.5</v>
      </c>
      <c r="J2377" s="15">
        <f t="shared" si="37"/>
        <v>147739000</v>
      </c>
    </row>
    <row r="2378" spans="1:10">
      <c r="A2378" s="4" t="s">
        <v>1107</v>
      </c>
      <c r="B2378" s="4">
        <v>1185732</v>
      </c>
      <c r="C2378" s="5">
        <v>44231</v>
      </c>
      <c r="D2378" s="4" t="s">
        <v>984</v>
      </c>
      <c r="E2378" s="12" t="s">
        <v>1087</v>
      </c>
      <c r="F2378" s="13">
        <v>250</v>
      </c>
      <c r="G2378">
        <v>675</v>
      </c>
      <c r="H2378">
        <v>168750</v>
      </c>
      <c r="I2378" s="10">
        <v>67500</v>
      </c>
      <c r="J2378" s="15">
        <f t="shared" si="37"/>
        <v>147739000</v>
      </c>
    </row>
    <row r="2379" spans="1:10">
      <c r="A2379" s="4" t="s">
        <v>1107</v>
      </c>
      <c r="B2379" s="4">
        <v>1185732</v>
      </c>
      <c r="C2379" s="5">
        <v>44231</v>
      </c>
      <c r="D2379" s="4" t="s">
        <v>984</v>
      </c>
      <c r="E2379" s="12" t="s">
        <v>1087</v>
      </c>
      <c r="F2379" s="13">
        <v>300</v>
      </c>
      <c r="G2379">
        <v>525</v>
      </c>
      <c r="H2379">
        <v>157500</v>
      </c>
      <c r="I2379" s="10">
        <v>63000</v>
      </c>
      <c r="J2379" s="15">
        <f t="shared" si="37"/>
        <v>147739000</v>
      </c>
    </row>
    <row r="2380" spans="1:10">
      <c r="A2380" s="4" t="s">
        <v>1107</v>
      </c>
      <c r="B2380" s="4">
        <v>1185732</v>
      </c>
      <c r="C2380" s="5">
        <v>44231</v>
      </c>
      <c r="D2380" s="4" t="s">
        <v>984</v>
      </c>
      <c r="E2380" s="12" t="s">
        <v>1087</v>
      </c>
      <c r="F2380" s="13">
        <v>450</v>
      </c>
      <c r="G2380">
        <v>600</v>
      </c>
      <c r="H2380">
        <v>270000</v>
      </c>
      <c r="I2380" s="10">
        <v>94500</v>
      </c>
      <c r="J2380" s="15">
        <f t="shared" si="37"/>
        <v>147739000</v>
      </c>
    </row>
    <row r="2381" spans="1:10">
      <c r="A2381" s="4" t="s">
        <v>1107</v>
      </c>
      <c r="B2381" s="4">
        <v>1185732</v>
      </c>
      <c r="C2381" s="5">
        <v>44231</v>
      </c>
      <c r="D2381" s="4" t="s">
        <v>984</v>
      </c>
      <c r="E2381" s="12" t="s">
        <v>1088</v>
      </c>
      <c r="F2381" s="13">
        <v>300</v>
      </c>
      <c r="G2381">
        <v>700</v>
      </c>
      <c r="H2381">
        <v>210000</v>
      </c>
      <c r="I2381" s="10">
        <v>105000</v>
      </c>
      <c r="J2381" s="15">
        <f t="shared" si="37"/>
        <v>147739000</v>
      </c>
    </row>
    <row r="2382" spans="1:10">
      <c r="A2382" s="4" t="s">
        <v>1107</v>
      </c>
      <c r="B2382" s="4">
        <v>1185732</v>
      </c>
      <c r="C2382" s="5">
        <v>44257</v>
      </c>
      <c r="D2382" s="4" t="s">
        <v>984</v>
      </c>
      <c r="E2382" s="12" t="s">
        <v>1086</v>
      </c>
      <c r="F2382" s="13">
        <v>300</v>
      </c>
      <c r="G2382">
        <v>920</v>
      </c>
      <c r="H2382">
        <v>276000</v>
      </c>
      <c r="I2382" s="10">
        <v>110400</v>
      </c>
      <c r="J2382" s="15">
        <f t="shared" si="37"/>
        <v>147739000</v>
      </c>
    </row>
    <row r="2383" spans="1:10">
      <c r="A2383" s="4" t="s">
        <v>1107</v>
      </c>
      <c r="B2383" s="4">
        <v>1185732</v>
      </c>
      <c r="C2383" s="5">
        <v>44257</v>
      </c>
      <c r="D2383" s="4" t="s">
        <v>984</v>
      </c>
      <c r="E2383" s="12" t="s">
        <v>1086</v>
      </c>
      <c r="F2383" s="13">
        <v>300</v>
      </c>
      <c r="G2383">
        <v>600</v>
      </c>
      <c r="H2383">
        <v>180000</v>
      </c>
      <c r="I2383" s="10">
        <v>63000</v>
      </c>
      <c r="J2383" s="15">
        <f t="shared" si="37"/>
        <v>147739000</v>
      </c>
    </row>
    <row r="2384" spans="1:10">
      <c r="A2384" s="4" t="s">
        <v>1107</v>
      </c>
      <c r="B2384" s="4">
        <v>1185732</v>
      </c>
      <c r="C2384" s="5">
        <v>44257</v>
      </c>
      <c r="D2384" s="4" t="s">
        <v>984</v>
      </c>
      <c r="E2384" s="12" t="s">
        <v>1087</v>
      </c>
      <c r="F2384" s="13">
        <v>200</v>
      </c>
      <c r="G2384">
        <v>625</v>
      </c>
      <c r="H2384">
        <v>125000</v>
      </c>
      <c r="I2384" s="10">
        <v>50000</v>
      </c>
      <c r="J2384" s="15">
        <f t="shared" si="37"/>
        <v>147739000</v>
      </c>
    </row>
    <row r="2385" spans="1:10">
      <c r="A2385" s="4" t="s">
        <v>1107</v>
      </c>
      <c r="B2385" s="4">
        <v>1185732</v>
      </c>
      <c r="C2385" s="5">
        <v>44257</v>
      </c>
      <c r="D2385" s="4" t="s">
        <v>984</v>
      </c>
      <c r="E2385" s="12" t="s">
        <v>1087</v>
      </c>
      <c r="F2385" s="13">
        <v>250</v>
      </c>
      <c r="G2385">
        <v>475</v>
      </c>
      <c r="H2385">
        <v>118750</v>
      </c>
      <c r="I2385" s="10">
        <v>47500</v>
      </c>
      <c r="J2385" s="15">
        <f t="shared" si="37"/>
        <v>147739000</v>
      </c>
    </row>
    <row r="2386" spans="1:10">
      <c r="A2386" s="4" t="s">
        <v>1107</v>
      </c>
      <c r="B2386" s="4">
        <v>1185732</v>
      </c>
      <c r="C2386" s="5">
        <v>44257</v>
      </c>
      <c r="D2386" s="4" t="s">
        <v>984</v>
      </c>
      <c r="E2386" s="12" t="s">
        <v>1087</v>
      </c>
      <c r="F2386" s="13">
        <v>400</v>
      </c>
      <c r="G2386">
        <v>525</v>
      </c>
      <c r="H2386">
        <v>210000</v>
      </c>
      <c r="I2386" s="10">
        <v>73500</v>
      </c>
      <c r="J2386" s="15">
        <f t="shared" si="37"/>
        <v>147739000</v>
      </c>
    </row>
    <row r="2387" spans="1:10">
      <c r="A2387" s="4" t="s">
        <v>1107</v>
      </c>
      <c r="B2387" s="4">
        <v>1185732</v>
      </c>
      <c r="C2387" s="5">
        <v>44257</v>
      </c>
      <c r="D2387" s="4" t="s">
        <v>984</v>
      </c>
      <c r="E2387" s="12" t="s">
        <v>1087</v>
      </c>
      <c r="F2387" s="13">
        <v>300</v>
      </c>
      <c r="G2387">
        <v>625</v>
      </c>
      <c r="H2387">
        <v>187500</v>
      </c>
      <c r="I2387" s="10">
        <v>93750</v>
      </c>
      <c r="J2387" s="15">
        <f t="shared" si="37"/>
        <v>147739000</v>
      </c>
    </row>
    <row r="2388" spans="1:10">
      <c r="A2388" s="4" t="s">
        <v>1107</v>
      </c>
      <c r="B2388" s="4">
        <v>1185732</v>
      </c>
      <c r="C2388" s="5">
        <v>44289</v>
      </c>
      <c r="D2388" s="4" t="s">
        <v>984</v>
      </c>
      <c r="E2388" s="12" t="s">
        <v>1086</v>
      </c>
      <c r="F2388" s="13">
        <v>300</v>
      </c>
      <c r="G2388">
        <v>875</v>
      </c>
      <c r="H2388">
        <v>262500</v>
      </c>
      <c r="I2388" s="10">
        <v>105000</v>
      </c>
      <c r="J2388" s="15">
        <f t="shared" si="37"/>
        <v>147739000</v>
      </c>
    </row>
    <row r="2389" spans="1:10">
      <c r="A2389" s="4" t="s">
        <v>1107</v>
      </c>
      <c r="B2389" s="4">
        <v>1185732</v>
      </c>
      <c r="C2389" s="5">
        <v>44289</v>
      </c>
      <c r="D2389" s="4" t="s">
        <v>984</v>
      </c>
      <c r="E2389" s="12" t="s">
        <v>1088</v>
      </c>
      <c r="F2389" s="13">
        <v>300</v>
      </c>
      <c r="G2389">
        <v>575</v>
      </c>
      <c r="H2389">
        <v>172500</v>
      </c>
      <c r="I2389" s="10">
        <v>60375</v>
      </c>
      <c r="J2389" s="15">
        <f t="shared" si="37"/>
        <v>147739000</v>
      </c>
    </row>
    <row r="2390" spans="1:10">
      <c r="A2390" s="4" t="s">
        <v>1107</v>
      </c>
      <c r="B2390" s="4">
        <v>1185732</v>
      </c>
      <c r="C2390" s="5">
        <v>44289</v>
      </c>
      <c r="D2390" s="4" t="s">
        <v>984</v>
      </c>
      <c r="E2390" s="12" t="s">
        <v>1087</v>
      </c>
      <c r="F2390" s="13">
        <v>200</v>
      </c>
      <c r="G2390">
        <v>575</v>
      </c>
      <c r="H2390">
        <v>115000</v>
      </c>
      <c r="I2390" s="10">
        <v>46000</v>
      </c>
      <c r="J2390" s="15">
        <f t="shared" si="37"/>
        <v>147739000</v>
      </c>
    </row>
    <row r="2391" spans="1:10">
      <c r="A2391" s="4" t="s">
        <v>1107</v>
      </c>
      <c r="B2391" s="4">
        <v>1185732</v>
      </c>
      <c r="C2391" s="5">
        <v>44289</v>
      </c>
      <c r="D2391" s="4" t="s">
        <v>984</v>
      </c>
      <c r="E2391" s="12" t="s">
        <v>1086</v>
      </c>
      <c r="F2391" s="13">
        <v>250</v>
      </c>
      <c r="G2391">
        <v>500</v>
      </c>
      <c r="H2391">
        <v>125000</v>
      </c>
      <c r="I2391" s="10">
        <v>50000</v>
      </c>
      <c r="J2391" s="15">
        <f t="shared" si="37"/>
        <v>147739000</v>
      </c>
    </row>
    <row r="2392" spans="1:10">
      <c r="A2392" s="4" t="s">
        <v>1107</v>
      </c>
      <c r="B2392" s="4">
        <v>1185732</v>
      </c>
      <c r="C2392" s="5">
        <v>44289</v>
      </c>
      <c r="D2392" s="4" t="s">
        <v>984</v>
      </c>
      <c r="E2392" s="12" t="s">
        <v>1086</v>
      </c>
      <c r="F2392" s="13">
        <v>450.00000000000006</v>
      </c>
      <c r="G2392">
        <v>525</v>
      </c>
      <c r="H2392">
        <v>236250.00000000003</v>
      </c>
      <c r="I2392" s="10">
        <v>82687.5</v>
      </c>
      <c r="J2392" s="15">
        <f t="shared" si="37"/>
        <v>147739000</v>
      </c>
    </row>
    <row r="2393" spans="1:10">
      <c r="A2393" s="4" t="s">
        <v>1107</v>
      </c>
      <c r="B2393" s="4">
        <v>1185732</v>
      </c>
      <c r="C2393" s="5">
        <v>44289</v>
      </c>
      <c r="D2393" s="4" t="s">
        <v>984</v>
      </c>
      <c r="E2393" s="12" t="s">
        <v>1087</v>
      </c>
      <c r="F2393" s="13">
        <v>350</v>
      </c>
      <c r="G2393">
        <v>675</v>
      </c>
      <c r="H2393">
        <v>236250</v>
      </c>
      <c r="I2393" s="10">
        <v>118125</v>
      </c>
      <c r="J2393" s="15">
        <f t="shared" si="37"/>
        <v>147739000</v>
      </c>
    </row>
    <row r="2394" spans="1:10">
      <c r="A2394" s="4" t="s">
        <v>1107</v>
      </c>
      <c r="B2394" s="4">
        <v>1185732</v>
      </c>
      <c r="C2394" s="5">
        <v>44318</v>
      </c>
      <c r="D2394" s="4" t="s">
        <v>984</v>
      </c>
      <c r="E2394" s="12" t="s">
        <v>1087</v>
      </c>
      <c r="F2394" s="13">
        <v>450</v>
      </c>
      <c r="G2394">
        <v>945</v>
      </c>
      <c r="H2394">
        <v>425250</v>
      </c>
      <c r="I2394" s="10">
        <v>170100</v>
      </c>
      <c r="J2394" s="15">
        <f t="shared" si="37"/>
        <v>147739000</v>
      </c>
    </row>
    <row r="2395" spans="1:10">
      <c r="A2395" s="4" t="s">
        <v>1107</v>
      </c>
      <c r="B2395" s="4">
        <v>1185732</v>
      </c>
      <c r="C2395" s="5">
        <v>44318</v>
      </c>
      <c r="D2395" s="4" t="s">
        <v>984</v>
      </c>
      <c r="E2395" s="12" t="s">
        <v>1086</v>
      </c>
      <c r="F2395" s="13">
        <v>450</v>
      </c>
      <c r="G2395">
        <v>650</v>
      </c>
      <c r="H2395">
        <v>292500</v>
      </c>
      <c r="I2395" s="10">
        <v>102375</v>
      </c>
      <c r="J2395" s="15">
        <f t="shared" si="37"/>
        <v>147739000</v>
      </c>
    </row>
    <row r="2396" spans="1:10">
      <c r="A2396" s="4" t="s">
        <v>1107</v>
      </c>
      <c r="B2396" s="4">
        <v>1185732</v>
      </c>
      <c r="C2396" s="5">
        <v>44318</v>
      </c>
      <c r="D2396" s="4" t="s">
        <v>984</v>
      </c>
      <c r="E2396" s="12" t="s">
        <v>1087</v>
      </c>
      <c r="F2396" s="13">
        <v>400</v>
      </c>
      <c r="G2396">
        <v>625</v>
      </c>
      <c r="H2396">
        <v>250000</v>
      </c>
      <c r="I2396" s="10">
        <v>100000</v>
      </c>
      <c r="J2396" s="15">
        <f t="shared" si="37"/>
        <v>147739000</v>
      </c>
    </row>
    <row r="2397" spans="1:10">
      <c r="A2397" s="4" t="s">
        <v>1107</v>
      </c>
      <c r="B2397" s="4">
        <v>1185732</v>
      </c>
      <c r="C2397" s="5">
        <v>44318</v>
      </c>
      <c r="D2397" s="4" t="s">
        <v>984</v>
      </c>
      <c r="E2397" s="12" t="s">
        <v>1086</v>
      </c>
      <c r="F2397" s="13">
        <v>400</v>
      </c>
      <c r="G2397">
        <v>575</v>
      </c>
      <c r="H2397">
        <v>230000</v>
      </c>
      <c r="I2397" s="10">
        <v>92000</v>
      </c>
      <c r="J2397" s="15">
        <f t="shared" si="37"/>
        <v>147739000</v>
      </c>
    </row>
    <row r="2398" spans="1:10">
      <c r="A2398" s="4" t="s">
        <v>1107</v>
      </c>
      <c r="B2398" s="4">
        <v>1185732</v>
      </c>
      <c r="C2398" s="5">
        <v>44318</v>
      </c>
      <c r="D2398" s="4" t="s">
        <v>984</v>
      </c>
      <c r="E2398" s="12" t="s">
        <v>1087</v>
      </c>
      <c r="F2398" s="13">
        <v>500</v>
      </c>
      <c r="G2398">
        <v>600</v>
      </c>
      <c r="H2398">
        <v>300000</v>
      </c>
      <c r="I2398" s="10">
        <v>105000</v>
      </c>
      <c r="J2398" s="15">
        <f t="shared" si="37"/>
        <v>147739000</v>
      </c>
    </row>
    <row r="2399" spans="1:10">
      <c r="A2399" s="4" t="s">
        <v>1107</v>
      </c>
      <c r="B2399" s="4">
        <v>1185732</v>
      </c>
      <c r="C2399" s="5">
        <v>44318</v>
      </c>
      <c r="D2399" s="4" t="s">
        <v>984</v>
      </c>
      <c r="E2399" s="12" t="s">
        <v>1086</v>
      </c>
      <c r="F2399" s="13">
        <v>550</v>
      </c>
      <c r="G2399">
        <v>700</v>
      </c>
      <c r="H2399">
        <v>385000</v>
      </c>
      <c r="I2399" s="10">
        <v>192500</v>
      </c>
      <c r="J2399" s="15">
        <f t="shared" si="37"/>
        <v>147739000</v>
      </c>
    </row>
    <row r="2400" spans="1:10">
      <c r="A2400" s="4" t="s">
        <v>1107</v>
      </c>
      <c r="B2400" s="4">
        <v>1185732</v>
      </c>
      <c r="C2400" s="5">
        <v>44351</v>
      </c>
      <c r="D2400" s="4" t="s">
        <v>984</v>
      </c>
      <c r="E2400" s="12" t="s">
        <v>1087</v>
      </c>
      <c r="F2400" s="13">
        <v>500</v>
      </c>
      <c r="G2400">
        <v>950</v>
      </c>
      <c r="H2400">
        <v>475000</v>
      </c>
      <c r="I2400" s="10">
        <v>190000</v>
      </c>
      <c r="J2400" s="15">
        <f t="shared" si="37"/>
        <v>147739000</v>
      </c>
    </row>
    <row r="2401" spans="1:10">
      <c r="A2401" s="4" t="s">
        <v>1107</v>
      </c>
      <c r="B2401" s="4">
        <v>1185732</v>
      </c>
      <c r="C2401" s="5">
        <v>44351</v>
      </c>
      <c r="D2401" s="4" t="s">
        <v>984</v>
      </c>
      <c r="E2401" s="12" t="s">
        <v>1087</v>
      </c>
      <c r="F2401" s="13">
        <v>450</v>
      </c>
      <c r="G2401">
        <v>700</v>
      </c>
      <c r="H2401">
        <v>315000</v>
      </c>
      <c r="I2401" s="10">
        <v>110250</v>
      </c>
      <c r="J2401" s="15">
        <f t="shared" si="37"/>
        <v>147739000</v>
      </c>
    </row>
    <row r="2402" spans="1:10">
      <c r="A2402" s="4" t="s">
        <v>1107</v>
      </c>
      <c r="B2402" s="4">
        <v>1185732</v>
      </c>
      <c r="C2402" s="5">
        <v>44351</v>
      </c>
      <c r="D2402" s="4" t="s">
        <v>984</v>
      </c>
      <c r="E2402" s="12" t="s">
        <v>1086</v>
      </c>
      <c r="F2402" s="13">
        <v>500</v>
      </c>
      <c r="G2402">
        <v>675</v>
      </c>
      <c r="H2402">
        <v>337500</v>
      </c>
      <c r="I2402" s="10">
        <v>135000</v>
      </c>
      <c r="J2402" s="15">
        <f t="shared" si="37"/>
        <v>147739000</v>
      </c>
    </row>
    <row r="2403" spans="1:10">
      <c r="A2403" s="4" t="s">
        <v>1107</v>
      </c>
      <c r="B2403" s="4">
        <v>1185732</v>
      </c>
      <c r="C2403" s="5">
        <v>44351</v>
      </c>
      <c r="D2403" s="4" t="s">
        <v>984</v>
      </c>
      <c r="E2403" s="12" t="s">
        <v>1086</v>
      </c>
      <c r="F2403" s="13">
        <v>500</v>
      </c>
      <c r="G2403">
        <v>650</v>
      </c>
      <c r="H2403">
        <v>325000</v>
      </c>
      <c r="I2403" s="10">
        <v>130000</v>
      </c>
      <c r="J2403" s="15">
        <f t="shared" si="37"/>
        <v>147739000</v>
      </c>
    </row>
    <row r="2404" spans="1:10">
      <c r="A2404" s="4" t="s">
        <v>1107</v>
      </c>
      <c r="B2404" s="4">
        <v>1185732</v>
      </c>
      <c r="C2404" s="5">
        <v>44351</v>
      </c>
      <c r="D2404" s="4" t="s">
        <v>984</v>
      </c>
      <c r="E2404" s="12" t="s">
        <v>1087</v>
      </c>
      <c r="F2404" s="13">
        <v>650</v>
      </c>
      <c r="G2404">
        <v>650</v>
      </c>
      <c r="H2404">
        <v>422500</v>
      </c>
      <c r="I2404" s="10">
        <v>147875</v>
      </c>
      <c r="J2404" s="15">
        <f t="shared" si="37"/>
        <v>147739000</v>
      </c>
    </row>
    <row r="2405" spans="1:10">
      <c r="A2405" s="4" t="s">
        <v>1107</v>
      </c>
      <c r="B2405" s="4">
        <v>1185732</v>
      </c>
      <c r="C2405" s="5">
        <v>44351</v>
      </c>
      <c r="D2405" s="4" t="s">
        <v>984</v>
      </c>
      <c r="E2405" s="12" t="s">
        <v>1086</v>
      </c>
      <c r="F2405" s="13">
        <v>700</v>
      </c>
      <c r="G2405">
        <v>825</v>
      </c>
      <c r="H2405">
        <v>577500</v>
      </c>
      <c r="I2405" s="10">
        <v>288750</v>
      </c>
      <c r="J2405" s="15">
        <f t="shared" si="37"/>
        <v>147739000</v>
      </c>
    </row>
    <row r="2406" spans="1:10">
      <c r="A2406" s="4" t="s">
        <v>1107</v>
      </c>
      <c r="B2406" s="4">
        <v>1185732</v>
      </c>
      <c r="C2406" s="5">
        <v>44379</v>
      </c>
      <c r="D2406" s="4" t="s">
        <v>984</v>
      </c>
      <c r="E2406" s="12" t="s">
        <v>1087</v>
      </c>
      <c r="F2406" s="13">
        <v>650</v>
      </c>
      <c r="G2406">
        <v>1050</v>
      </c>
      <c r="H2406">
        <v>682500</v>
      </c>
      <c r="I2406" s="10">
        <v>273000</v>
      </c>
      <c r="J2406" s="15">
        <f t="shared" si="37"/>
        <v>147739000</v>
      </c>
    </row>
    <row r="2407" spans="1:10">
      <c r="A2407" s="4" t="s">
        <v>1107</v>
      </c>
      <c r="B2407" s="4">
        <v>1185732</v>
      </c>
      <c r="C2407" s="5">
        <v>44379</v>
      </c>
      <c r="D2407" s="4" t="s">
        <v>984</v>
      </c>
      <c r="E2407" s="12" t="s">
        <v>1087</v>
      </c>
      <c r="F2407" s="13">
        <v>600.00000000000011</v>
      </c>
      <c r="G2407">
        <v>800</v>
      </c>
      <c r="H2407">
        <v>480000.00000000006</v>
      </c>
      <c r="I2407" s="10">
        <v>168000</v>
      </c>
      <c r="J2407" s="15">
        <f t="shared" si="37"/>
        <v>147739000</v>
      </c>
    </row>
    <row r="2408" spans="1:10">
      <c r="A2408" s="4" t="s">
        <v>1107</v>
      </c>
      <c r="B2408" s="4">
        <v>1185732</v>
      </c>
      <c r="C2408" s="5">
        <v>44379</v>
      </c>
      <c r="D2408" s="4" t="s">
        <v>984</v>
      </c>
      <c r="E2408" s="12" t="s">
        <v>1086</v>
      </c>
      <c r="F2408" s="13">
        <v>550</v>
      </c>
      <c r="G2408">
        <v>725</v>
      </c>
      <c r="H2408">
        <v>398750</v>
      </c>
      <c r="I2408" s="10">
        <v>159500</v>
      </c>
      <c r="J2408" s="15">
        <f t="shared" si="37"/>
        <v>147739000</v>
      </c>
    </row>
    <row r="2409" spans="1:10">
      <c r="A2409" s="4" t="s">
        <v>1107</v>
      </c>
      <c r="B2409" s="4">
        <v>1185732</v>
      </c>
      <c r="C2409" s="5">
        <v>44379</v>
      </c>
      <c r="D2409" s="4" t="s">
        <v>984</v>
      </c>
      <c r="E2409" s="12" t="s">
        <v>1086</v>
      </c>
      <c r="F2409" s="13">
        <v>550</v>
      </c>
      <c r="G2409">
        <v>675</v>
      </c>
      <c r="H2409">
        <v>371250</v>
      </c>
      <c r="I2409" s="10">
        <v>148500</v>
      </c>
      <c r="J2409" s="15">
        <f t="shared" si="37"/>
        <v>147739000</v>
      </c>
    </row>
    <row r="2410" spans="1:10">
      <c r="A2410" s="4" t="s">
        <v>1107</v>
      </c>
      <c r="B2410" s="4">
        <v>1185732</v>
      </c>
      <c r="C2410" s="5">
        <v>44379</v>
      </c>
      <c r="D2410" s="4" t="s">
        <v>984</v>
      </c>
      <c r="E2410" s="12" t="s">
        <v>1087</v>
      </c>
      <c r="F2410" s="13">
        <v>650</v>
      </c>
      <c r="G2410">
        <v>700</v>
      </c>
      <c r="H2410">
        <v>455000</v>
      </c>
      <c r="I2410" s="10">
        <v>159250</v>
      </c>
      <c r="J2410" s="15">
        <f t="shared" si="37"/>
        <v>147739000</v>
      </c>
    </row>
    <row r="2411" spans="1:10">
      <c r="A2411" s="4" t="s">
        <v>1107</v>
      </c>
      <c r="B2411" s="4">
        <v>1185732</v>
      </c>
      <c r="C2411" s="5">
        <v>44379</v>
      </c>
      <c r="D2411" s="4" t="s">
        <v>984</v>
      </c>
      <c r="E2411" s="12" t="s">
        <v>1086</v>
      </c>
      <c r="F2411" s="13">
        <v>700</v>
      </c>
      <c r="G2411">
        <v>875</v>
      </c>
      <c r="H2411">
        <v>612500</v>
      </c>
      <c r="I2411" s="10">
        <v>306250</v>
      </c>
      <c r="J2411" s="15">
        <f t="shared" si="37"/>
        <v>147739000</v>
      </c>
    </row>
    <row r="2412" spans="1:10">
      <c r="A2412" s="4" t="s">
        <v>1106</v>
      </c>
      <c r="B2412" s="4">
        <v>1185732</v>
      </c>
      <c r="C2412" s="5">
        <v>44411</v>
      </c>
      <c r="D2412" s="4" t="s">
        <v>984</v>
      </c>
      <c r="E2412" s="12" t="s">
        <v>1086</v>
      </c>
      <c r="F2412" s="13">
        <v>650</v>
      </c>
      <c r="G2412">
        <v>1025</v>
      </c>
      <c r="H2412">
        <v>666250</v>
      </c>
      <c r="I2412" s="10">
        <v>266500</v>
      </c>
      <c r="J2412" s="15">
        <f t="shared" si="37"/>
        <v>147739000</v>
      </c>
    </row>
    <row r="2413" spans="1:10">
      <c r="A2413" s="4" t="s">
        <v>1106</v>
      </c>
      <c r="B2413" s="4">
        <v>1185732</v>
      </c>
      <c r="C2413" s="5">
        <v>44411</v>
      </c>
      <c r="D2413" s="4" t="s">
        <v>984</v>
      </c>
      <c r="E2413" s="12" t="s">
        <v>1087</v>
      </c>
      <c r="F2413" s="13">
        <v>600.00000000000011</v>
      </c>
      <c r="G2413">
        <v>800</v>
      </c>
      <c r="H2413">
        <v>480000.00000000006</v>
      </c>
      <c r="I2413" s="10">
        <v>168000</v>
      </c>
      <c r="J2413" s="15">
        <f t="shared" si="37"/>
        <v>147739000</v>
      </c>
    </row>
    <row r="2414" spans="1:10">
      <c r="A2414" s="4" t="s">
        <v>1106</v>
      </c>
      <c r="B2414" s="4">
        <v>1185732</v>
      </c>
      <c r="C2414" s="5">
        <v>44411</v>
      </c>
      <c r="D2414" s="4" t="s">
        <v>984</v>
      </c>
      <c r="E2414" s="12" t="s">
        <v>1086</v>
      </c>
      <c r="F2414" s="13">
        <v>550</v>
      </c>
      <c r="G2414">
        <v>725</v>
      </c>
      <c r="H2414">
        <v>398750</v>
      </c>
      <c r="I2414" s="10">
        <v>159500</v>
      </c>
      <c r="J2414" s="15">
        <f t="shared" si="37"/>
        <v>147739000</v>
      </c>
    </row>
    <row r="2415" spans="1:10">
      <c r="A2415" s="4" t="s">
        <v>1106</v>
      </c>
      <c r="B2415" s="4">
        <v>1185732</v>
      </c>
      <c r="C2415" s="5">
        <v>44411</v>
      </c>
      <c r="D2415" s="4" t="s">
        <v>984</v>
      </c>
      <c r="E2415" s="12" t="s">
        <v>1087</v>
      </c>
      <c r="F2415" s="13">
        <v>450</v>
      </c>
      <c r="G2415">
        <v>675</v>
      </c>
      <c r="H2415">
        <v>303750</v>
      </c>
      <c r="I2415" s="10">
        <v>121500</v>
      </c>
      <c r="J2415" s="15">
        <f t="shared" si="37"/>
        <v>147739000</v>
      </c>
    </row>
    <row r="2416" spans="1:10">
      <c r="A2416" s="4" t="s">
        <v>1106</v>
      </c>
      <c r="B2416" s="4">
        <v>1185732</v>
      </c>
      <c r="C2416" s="5">
        <v>44411</v>
      </c>
      <c r="D2416" s="4" t="s">
        <v>984</v>
      </c>
      <c r="E2416" s="12" t="s">
        <v>1086</v>
      </c>
      <c r="F2416" s="13">
        <v>550</v>
      </c>
      <c r="G2416">
        <v>650</v>
      </c>
      <c r="H2416">
        <v>357500</v>
      </c>
      <c r="I2416" s="10">
        <v>125125</v>
      </c>
      <c r="J2416" s="15">
        <f t="shared" si="37"/>
        <v>147739000</v>
      </c>
    </row>
    <row r="2417" spans="1:10">
      <c r="A2417" s="4" t="s">
        <v>1106</v>
      </c>
      <c r="B2417" s="4">
        <v>1185732</v>
      </c>
      <c r="C2417" s="5">
        <v>44411</v>
      </c>
      <c r="D2417" s="4" t="s">
        <v>984</v>
      </c>
      <c r="E2417" s="12" t="s">
        <v>1086</v>
      </c>
      <c r="F2417" s="13">
        <v>600</v>
      </c>
      <c r="G2417">
        <v>825</v>
      </c>
      <c r="H2417">
        <v>495000</v>
      </c>
      <c r="I2417" s="10">
        <v>247500</v>
      </c>
      <c r="J2417" s="15">
        <f t="shared" si="37"/>
        <v>147739000</v>
      </c>
    </row>
    <row r="2418" spans="1:10">
      <c r="A2418" s="4" t="s">
        <v>1106</v>
      </c>
      <c r="B2418" s="4">
        <v>1185732</v>
      </c>
      <c r="C2418" s="5">
        <v>44441</v>
      </c>
      <c r="D2418" s="4" t="s">
        <v>984</v>
      </c>
      <c r="E2418" s="12" t="s">
        <v>1087</v>
      </c>
      <c r="F2418" s="13">
        <v>550</v>
      </c>
      <c r="G2418">
        <v>925</v>
      </c>
      <c r="H2418">
        <v>508750</v>
      </c>
      <c r="I2418" s="10">
        <v>203500</v>
      </c>
      <c r="J2418" s="15">
        <f t="shared" si="37"/>
        <v>147739000</v>
      </c>
    </row>
    <row r="2419" spans="1:10">
      <c r="A2419" s="4" t="s">
        <v>1106</v>
      </c>
      <c r="B2419" s="4">
        <v>1185732</v>
      </c>
      <c r="C2419" s="5">
        <v>44441</v>
      </c>
      <c r="D2419" s="4" t="s">
        <v>984</v>
      </c>
      <c r="E2419" s="12" t="s">
        <v>1090</v>
      </c>
      <c r="F2419" s="13">
        <v>500</v>
      </c>
      <c r="G2419">
        <v>725</v>
      </c>
      <c r="H2419">
        <v>362500</v>
      </c>
      <c r="I2419" s="10">
        <v>126875</v>
      </c>
      <c r="J2419" s="15">
        <f t="shared" si="37"/>
        <v>147739000</v>
      </c>
    </row>
    <row r="2420" spans="1:10">
      <c r="A2420" s="4" t="s">
        <v>1106</v>
      </c>
      <c r="B2420" s="4">
        <v>1185732</v>
      </c>
      <c r="C2420" s="5">
        <v>44441</v>
      </c>
      <c r="D2420" s="4" t="s">
        <v>984</v>
      </c>
      <c r="E2420" s="12" t="s">
        <v>1088</v>
      </c>
      <c r="F2420" s="13">
        <v>300</v>
      </c>
      <c r="G2420">
        <v>625</v>
      </c>
      <c r="H2420">
        <v>187500</v>
      </c>
      <c r="I2420" s="10">
        <v>75000</v>
      </c>
      <c r="J2420" s="15">
        <f t="shared" si="37"/>
        <v>147739000</v>
      </c>
    </row>
    <row r="2421" spans="1:10">
      <c r="A2421" s="4" t="s">
        <v>1106</v>
      </c>
      <c r="B2421" s="4">
        <v>1185732</v>
      </c>
      <c r="C2421" s="5">
        <v>44441</v>
      </c>
      <c r="D2421" s="4" t="s">
        <v>984</v>
      </c>
      <c r="E2421" s="12" t="s">
        <v>1087</v>
      </c>
      <c r="F2421" s="13">
        <v>300</v>
      </c>
      <c r="G2421">
        <v>600</v>
      </c>
      <c r="H2421">
        <v>180000</v>
      </c>
      <c r="I2421" s="10">
        <v>72000</v>
      </c>
      <c r="J2421" s="15">
        <f t="shared" si="37"/>
        <v>147739000</v>
      </c>
    </row>
    <row r="2422" spans="1:10">
      <c r="A2422" s="4" t="s">
        <v>1106</v>
      </c>
      <c r="B2422" s="4">
        <v>1185732</v>
      </c>
      <c r="C2422" s="5">
        <v>44441</v>
      </c>
      <c r="D2422" s="4" t="s">
        <v>984</v>
      </c>
      <c r="E2422" s="12" t="s">
        <v>1087</v>
      </c>
      <c r="F2422" s="13">
        <v>400.00000000000006</v>
      </c>
      <c r="G2422">
        <v>600</v>
      </c>
      <c r="H2422">
        <v>240000.00000000003</v>
      </c>
      <c r="I2422" s="10">
        <v>84000</v>
      </c>
      <c r="J2422" s="15">
        <f t="shared" si="37"/>
        <v>147739000</v>
      </c>
    </row>
    <row r="2423" spans="1:10">
      <c r="A2423" s="4" t="s">
        <v>1106</v>
      </c>
      <c r="B2423" s="4">
        <v>1185732</v>
      </c>
      <c r="C2423" s="5">
        <v>44441</v>
      </c>
      <c r="D2423" s="4" t="s">
        <v>984</v>
      </c>
      <c r="E2423" s="12" t="s">
        <v>1087</v>
      </c>
      <c r="F2423" s="13">
        <v>450</v>
      </c>
      <c r="G2423">
        <v>700</v>
      </c>
      <c r="H2423">
        <v>315000</v>
      </c>
      <c r="I2423" s="10">
        <v>157500</v>
      </c>
      <c r="J2423" s="15">
        <f t="shared" si="37"/>
        <v>147739000</v>
      </c>
    </row>
    <row r="2424" spans="1:10">
      <c r="A2424" s="4" t="s">
        <v>1106</v>
      </c>
      <c r="B2424" s="4">
        <v>1185732</v>
      </c>
      <c r="C2424" s="5">
        <v>44473</v>
      </c>
      <c r="D2424" s="4" t="s">
        <v>984</v>
      </c>
      <c r="E2424" s="12" t="s">
        <v>1086</v>
      </c>
      <c r="F2424" s="13">
        <v>450</v>
      </c>
      <c r="G2424">
        <v>875</v>
      </c>
      <c r="H2424">
        <v>393750</v>
      </c>
      <c r="I2424" s="10">
        <v>157500</v>
      </c>
      <c r="J2424" s="15">
        <f t="shared" si="37"/>
        <v>147739000</v>
      </c>
    </row>
    <row r="2425" spans="1:10">
      <c r="A2425" s="4" t="s">
        <v>1106</v>
      </c>
      <c r="B2425" s="4">
        <v>1185732</v>
      </c>
      <c r="C2425" s="5">
        <v>44473</v>
      </c>
      <c r="D2425" s="4" t="s">
        <v>984</v>
      </c>
      <c r="E2425" s="12" t="s">
        <v>1089</v>
      </c>
      <c r="F2425" s="13">
        <v>350.00000000000006</v>
      </c>
      <c r="G2425">
        <v>700</v>
      </c>
      <c r="H2425">
        <v>245000.00000000003</v>
      </c>
      <c r="I2425" s="10">
        <v>85750</v>
      </c>
      <c r="J2425" s="15">
        <f t="shared" si="37"/>
        <v>147739000</v>
      </c>
    </row>
    <row r="2426" spans="1:10">
      <c r="A2426" s="4" t="s">
        <v>1106</v>
      </c>
      <c r="B2426" s="4">
        <v>1185732</v>
      </c>
      <c r="C2426" s="5">
        <v>44473</v>
      </c>
      <c r="D2426" s="4" t="s">
        <v>984</v>
      </c>
      <c r="E2426" s="12" t="s">
        <v>1087</v>
      </c>
      <c r="F2426" s="13">
        <v>350</v>
      </c>
      <c r="G2426">
        <v>575</v>
      </c>
      <c r="H2426">
        <v>201250</v>
      </c>
      <c r="I2426" s="10">
        <v>80500</v>
      </c>
      <c r="J2426" s="15">
        <f t="shared" si="37"/>
        <v>147739000</v>
      </c>
    </row>
    <row r="2427" spans="1:10">
      <c r="A2427" s="4" t="s">
        <v>1106</v>
      </c>
      <c r="B2427" s="4">
        <v>1185732</v>
      </c>
      <c r="C2427" s="5">
        <v>44473</v>
      </c>
      <c r="D2427" s="4" t="s">
        <v>984</v>
      </c>
      <c r="E2427" s="12" t="s">
        <v>1087</v>
      </c>
      <c r="F2427" s="13">
        <v>350</v>
      </c>
      <c r="G2427">
        <v>550</v>
      </c>
      <c r="H2427">
        <v>192500</v>
      </c>
      <c r="I2427" s="10">
        <v>77000</v>
      </c>
      <c r="J2427" s="15">
        <f t="shared" si="37"/>
        <v>147739000</v>
      </c>
    </row>
    <row r="2428" spans="1:10">
      <c r="A2428" s="4" t="s">
        <v>1106</v>
      </c>
      <c r="B2428" s="4">
        <v>1185732</v>
      </c>
      <c r="C2428" s="5">
        <v>44473</v>
      </c>
      <c r="D2428" s="4" t="s">
        <v>984</v>
      </c>
      <c r="E2428" s="12" t="s">
        <v>1086</v>
      </c>
      <c r="F2428" s="13">
        <v>450.00000000000006</v>
      </c>
      <c r="G2428">
        <v>550</v>
      </c>
      <c r="H2428">
        <v>247500.00000000003</v>
      </c>
      <c r="I2428" s="10">
        <v>86625</v>
      </c>
      <c r="J2428" s="15">
        <f t="shared" si="37"/>
        <v>147739000</v>
      </c>
    </row>
    <row r="2429" spans="1:10">
      <c r="A2429" s="4" t="s">
        <v>1106</v>
      </c>
      <c r="B2429" s="4">
        <v>1185732</v>
      </c>
      <c r="C2429" s="5">
        <v>44473</v>
      </c>
      <c r="D2429" s="4" t="s">
        <v>984</v>
      </c>
      <c r="E2429" s="12" t="s">
        <v>1087</v>
      </c>
      <c r="F2429" s="13">
        <v>500</v>
      </c>
      <c r="G2429">
        <v>675</v>
      </c>
      <c r="H2429">
        <v>337500</v>
      </c>
      <c r="I2429" s="10">
        <v>168750</v>
      </c>
      <c r="J2429" s="15">
        <f t="shared" si="37"/>
        <v>147739000</v>
      </c>
    </row>
    <row r="2430" spans="1:10">
      <c r="A2430" s="4" t="s">
        <v>1106</v>
      </c>
      <c r="B2430" s="4">
        <v>1185732</v>
      </c>
      <c r="C2430" s="5">
        <v>44503</v>
      </c>
      <c r="D2430" s="4" t="s">
        <v>984</v>
      </c>
      <c r="E2430" s="12" t="s">
        <v>1087</v>
      </c>
      <c r="F2430" s="13">
        <v>450</v>
      </c>
      <c r="G2430">
        <v>825</v>
      </c>
      <c r="H2430">
        <v>371250</v>
      </c>
      <c r="I2430" s="10">
        <v>148500</v>
      </c>
      <c r="J2430" s="15">
        <f t="shared" si="37"/>
        <v>147739000</v>
      </c>
    </row>
    <row r="2431" spans="1:10">
      <c r="A2431" s="4" t="s">
        <v>1106</v>
      </c>
      <c r="B2431" s="4">
        <v>1185732</v>
      </c>
      <c r="C2431" s="5">
        <v>44503</v>
      </c>
      <c r="D2431" s="4" t="s">
        <v>984</v>
      </c>
      <c r="E2431" s="12" t="s">
        <v>1088</v>
      </c>
      <c r="F2431" s="13">
        <v>350</v>
      </c>
      <c r="G2431">
        <v>650</v>
      </c>
      <c r="H2431">
        <v>227500</v>
      </c>
      <c r="I2431" s="10">
        <v>79625</v>
      </c>
      <c r="J2431" s="15">
        <f t="shared" si="37"/>
        <v>147739000</v>
      </c>
    </row>
    <row r="2432" spans="1:10">
      <c r="A2432" s="4" t="s">
        <v>1106</v>
      </c>
      <c r="B2432" s="4">
        <v>1185732</v>
      </c>
      <c r="C2432" s="5">
        <v>44503</v>
      </c>
      <c r="D2432" s="4" t="s">
        <v>984</v>
      </c>
      <c r="E2432" s="12" t="s">
        <v>1087</v>
      </c>
      <c r="F2432" s="13">
        <v>400</v>
      </c>
      <c r="G2432">
        <v>595</v>
      </c>
      <c r="H2432">
        <v>238000</v>
      </c>
      <c r="I2432" s="10">
        <v>95200</v>
      </c>
      <c r="J2432" s="15">
        <f t="shared" si="37"/>
        <v>147739000</v>
      </c>
    </row>
    <row r="2433" spans="1:10">
      <c r="A2433" s="4" t="s">
        <v>1106</v>
      </c>
      <c r="B2433" s="4">
        <v>1185732</v>
      </c>
      <c r="C2433" s="5">
        <v>44503</v>
      </c>
      <c r="D2433" s="4" t="s">
        <v>984</v>
      </c>
      <c r="E2433" s="12" t="s">
        <v>1086</v>
      </c>
      <c r="F2433" s="13">
        <v>600</v>
      </c>
      <c r="G2433">
        <v>650</v>
      </c>
      <c r="H2433">
        <v>390000</v>
      </c>
      <c r="I2433" s="10">
        <v>156000</v>
      </c>
      <c r="J2433" s="15">
        <f t="shared" si="37"/>
        <v>147739000</v>
      </c>
    </row>
    <row r="2434" spans="1:10">
      <c r="A2434" s="4" t="s">
        <v>1106</v>
      </c>
      <c r="B2434" s="4">
        <v>1185732</v>
      </c>
      <c r="C2434" s="5">
        <v>44503</v>
      </c>
      <c r="D2434" s="4" t="s">
        <v>984</v>
      </c>
      <c r="E2434" s="12" t="s">
        <v>1087</v>
      </c>
      <c r="F2434" s="13">
        <v>750.00000000000011</v>
      </c>
      <c r="G2434">
        <v>625</v>
      </c>
      <c r="H2434">
        <v>468750.00000000006</v>
      </c>
      <c r="I2434" s="10">
        <v>164062.5</v>
      </c>
      <c r="J2434" s="15">
        <f t="shared" si="37"/>
        <v>147739000</v>
      </c>
    </row>
    <row r="2435" spans="1:10">
      <c r="A2435" s="4" t="s">
        <v>1106</v>
      </c>
      <c r="B2435" s="4">
        <v>1185732</v>
      </c>
      <c r="C2435" s="5">
        <v>44503</v>
      </c>
      <c r="D2435" s="4" t="s">
        <v>984</v>
      </c>
      <c r="E2435" s="12" t="s">
        <v>1087</v>
      </c>
      <c r="F2435" s="13">
        <v>750</v>
      </c>
      <c r="G2435">
        <v>725</v>
      </c>
      <c r="H2435">
        <v>543750</v>
      </c>
      <c r="I2435" s="10">
        <v>271875</v>
      </c>
      <c r="J2435" s="15">
        <f t="shared" si="37"/>
        <v>147739000</v>
      </c>
    </row>
    <row r="2436" spans="1:10">
      <c r="A2436" s="4" t="s">
        <v>1106</v>
      </c>
      <c r="B2436" s="4">
        <v>1185732</v>
      </c>
      <c r="C2436" s="5">
        <v>44532</v>
      </c>
      <c r="D2436" s="4" t="s">
        <v>984</v>
      </c>
      <c r="E2436" s="12" t="s">
        <v>1088</v>
      </c>
      <c r="F2436" s="13">
        <v>700</v>
      </c>
      <c r="G2436">
        <v>975</v>
      </c>
      <c r="H2436">
        <v>682500</v>
      </c>
      <c r="I2436" s="10">
        <v>273000</v>
      </c>
      <c r="J2436" s="15">
        <f t="shared" ref="J2436:J2497" si="38">SUMIFS(H$3:H$2497,D$3:D$2497,D2436)</f>
        <v>147739000</v>
      </c>
    </row>
    <row r="2437" spans="1:10">
      <c r="A2437" s="4" t="s">
        <v>1106</v>
      </c>
      <c r="B2437" s="4">
        <v>1185732</v>
      </c>
      <c r="C2437" s="5">
        <v>44532</v>
      </c>
      <c r="D2437" s="4" t="s">
        <v>984</v>
      </c>
      <c r="E2437" s="12" t="s">
        <v>1086</v>
      </c>
      <c r="F2437" s="13">
        <v>600.00000000000011</v>
      </c>
      <c r="G2437">
        <v>775</v>
      </c>
      <c r="H2437">
        <v>465000.00000000006</v>
      </c>
      <c r="I2437" s="10">
        <v>162750</v>
      </c>
      <c r="J2437" s="15">
        <f t="shared" si="38"/>
        <v>147739000</v>
      </c>
    </row>
    <row r="2438" spans="1:10">
      <c r="A2438" s="4" t="s">
        <v>1106</v>
      </c>
      <c r="B2438" s="4">
        <v>1185732</v>
      </c>
      <c r="C2438" s="5">
        <v>44532</v>
      </c>
      <c r="D2438" s="4" t="s">
        <v>984</v>
      </c>
      <c r="E2438" s="12" t="s">
        <v>1087</v>
      </c>
      <c r="F2438" s="13">
        <v>600</v>
      </c>
      <c r="G2438">
        <v>725</v>
      </c>
      <c r="H2438">
        <v>435000</v>
      </c>
      <c r="I2438" s="10">
        <v>174000</v>
      </c>
      <c r="J2438" s="15">
        <f t="shared" si="38"/>
        <v>147739000</v>
      </c>
    </row>
    <row r="2439" spans="1:10">
      <c r="A2439" s="4" t="s">
        <v>1106</v>
      </c>
      <c r="B2439" s="4">
        <v>1185732</v>
      </c>
      <c r="C2439" s="5">
        <v>44532</v>
      </c>
      <c r="D2439" s="4" t="s">
        <v>984</v>
      </c>
      <c r="E2439" s="12" t="s">
        <v>1087</v>
      </c>
      <c r="F2439" s="13">
        <v>600</v>
      </c>
      <c r="G2439">
        <v>675</v>
      </c>
      <c r="H2439">
        <v>405000</v>
      </c>
      <c r="I2439" s="10">
        <v>162000</v>
      </c>
      <c r="J2439" s="15">
        <f t="shared" si="38"/>
        <v>147739000</v>
      </c>
    </row>
    <row r="2440" spans="1:10">
      <c r="A2440" s="4" t="s">
        <v>1106</v>
      </c>
      <c r="B2440" s="4">
        <v>1185732</v>
      </c>
      <c r="C2440" s="5">
        <v>44532</v>
      </c>
      <c r="D2440" s="4" t="s">
        <v>984</v>
      </c>
      <c r="E2440" s="12" t="s">
        <v>1087</v>
      </c>
      <c r="F2440" s="13">
        <v>700.00000000000011</v>
      </c>
      <c r="G2440">
        <v>675</v>
      </c>
      <c r="H2440">
        <v>472500.00000000006</v>
      </c>
      <c r="I2440" s="10">
        <v>165375</v>
      </c>
      <c r="J2440" s="15">
        <f t="shared" si="38"/>
        <v>147739000</v>
      </c>
    </row>
    <row r="2441" spans="1:10">
      <c r="A2441" s="4" t="s">
        <v>1106</v>
      </c>
      <c r="B2441" s="4">
        <v>1185732</v>
      </c>
      <c r="C2441" s="5">
        <v>44532</v>
      </c>
      <c r="D2441" s="4" t="s">
        <v>984</v>
      </c>
      <c r="E2441" s="12" t="s">
        <v>1087</v>
      </c>
      <c r="F2441" s="13">
        <v>750</v>
      </c>
      <c r="G2441">
        <v>775</v>
      </c>
      <c r="H2441">
        <v>581250</v>
      </c>
      <c r="I2441" s="10">
        <v>290625</v>
      </c>
      <c r="J2441" s="15">
        <f t="shared" si="38"/>
        <v>147739000</v>
      </c>
    </row>
    <row r="2442" spans="1:10">
      <c r="A2442" s="4" t="s">
        <v>1106</v>
      </c>
      <c r="B2442" s="4">
        <v>1185732</v>
      </c>
      <c r="C2442" s="5">
        <v>44209</v>
      </c>
      <c r="D2442" s="4" t="s">
        <v>984</v>
      </c>
      <c r="E2442" s="12" t="s">
        <v>1087</v>
      </c>
      <c r="F2442" s="13">
        <v>350</v>
      </c>
      <c r="G2442">
        <v>775</v>
      </c>
      <c r="H2442">
        <v>271250</v>
      </c>
      <c r="I2442" s="10">
        <v>108500</v>
      </c>
      <c r="J2442" s="15">
        <f t="shared" si="38"/>
        <v>147739000</v>
      </c>
    </row>
    <row r="2443" spans="1:10">
      <c r="A2443" s="4" t="s">
        <v>1106</v>
      </c>
      <c r="B2443" s="4">
        <v>1185732</v>
      </c>
      <c r="C2443" s="5">
        <v>44209</v>
      </c>
      <c r="D2443" s="4" t="s">
        <v>984</v>
      </c>
      <c r="E2443" s="12" t="s">
        <v>1086</v>
      </c>
      <c r="F2443" s="13">
        <v>350</v>
      </c>
      <c r="G2443">
        <v>575</v>
      </c>
      <c r="H2443">
        <v>201250</v>
      </c>
      <c r="I2443" s="10">
        <v>70437.5</v>
      </c>
      <c r="J2443" s="15">
        <f t="shared" si="38"/>
        <v>147739000</v>
      </c>
    </row>
    <row r="2444" spans="1:10">
      <c r="A2444" s="4" t="s">
        <v>1106</v>
      </c>
      <c r="B2444" s="4">
        <v>1185732</v>
      </c>
      <c r="C2444" s="5">
        <v>44209</v>
      </c>
      <c r="D2444" s="4" t="s">
        <v>984</v>
      </c>
      <c r="E2444" s="12" t="s">
        <v>1086</v>
      </c>
      <c r="F2444" s="13">
        <v>250</v>
      </c>
      <c r="G2444">
        <v>575</v>
      </c>
      <c r="H2444">
        <v>143750</v>
      </c>
      <c r="I2444" s="10">
        <v>57500</v>
      </c>
      <c r="J2444" s="15">
        <f t="shared" si="38"/>
        <v>147739000</v>
      </c>
    </row>
    <row r="2445" spans="1:10">
      <c r="A2445" s="4" t="s">
        <v>1106</v>
      </c>
      <c r="B2445" s="4">
        <v>1185732</v>
      </c>
      <c r="C2445" s="5">
        <v>44209</v>
      </c>
      <c r="D2445" s="4" t="s">
        <v>984</v>
      </c>
      <c r="E2445" s="12" t="s">
        <v>1087</v>
      </c>
      <c r="F2445" s="13">
        <v>300</v>
      </c>
      <c r="G2445">
        <v>425</v>
      </c>
      <c r="H2445">
        <v>127500</v>
      </c>
      <c r="I2445" s="10">
        <v>51000</v>
      </c>
      <c r="J2445" s="15">
        <f t="shared" si="38"/>
        <v>147739000</v>
      </c>
    </row>
    <row r="2446" spans="1:10">
      <c r="A2446" s="4" t="s">
        <v>1106</v>
      </c>
      <c r="B2446" s="4">
        <v>1185732</v>
      </c>
      <c r="C2446" s="5">
        <v>44209</v>
      </c>
      <c r="D2446" s="4" t="s">
        <v>984</v>
      </c>
      <c r="E2446" s="12" t="s">
        <v>1086</v>
      </c>
      <c r="F2446" s="13">
        <v>450</v>
      </c>
      <c r="G2446">
        <v>475</v>
      </c>
      <c r="H2446">
        <v>213750</v>
      </c>
      <c r="I2446" s="10">
        <v>74812.5</v>
      </c>
      <c r="J2446" s="15">
        <f t="shared" si="38"/>
        <v>147739000</v>
      </c>
    </row>
    <row r="2447" spans="1:10">
      <c r="A2447" s="4" t="s">
        <v>1106</v>
      </c>
      <c r="B2447" s="4">
        <v>1185732</v>
      </c>
      <c r="C2447" s="5">
        <v>44209</v>
      </c>
      <c r="D2447" s="4" t="s">
        <v>984</v>
      </c>
      <c r="E2447" s="12" t="s">
        <v>1087</v>
      </c>
      <c r="F2447" s="13">
        <v>350</v>
      </c>
      <c r="G2447">
        <v>575</v>
      </c>
      <c r="H2447">
        <v>201250</v>
      </c>
      <c r="I2447" s="10">
        <v>100625</v>
      </c>
      <c r="J2447" s="15">
        <f t="shared" si="38"/>
        <v>147739000</v>
      </c>
    </row>
    <row r="2448" spans="1:10">
      <c r="A2448" s="4" t="s">
        <v>1106</v>
      </c>
      <c r="B2448" s="4">
        <v>1185732</v>
      </c>
      <c r="C2448" s="5">
        <v>44238</v>
      </c>
      <c r="D2448" s="4" t="s">
        <v>984</v>
      </c>
      <c r="E2448" s="12" t="s">
        <v>1088</v>
      </c>
      <c r="F2448" s="13">
        <v>350</v>
      </c>
      <c r="G2448">
        <v>825</v>
      </c>
      <c r="H2448">
        <v>288750</v>
      </c>
      <c r="I2448" s="10">
        <v>115500</v>
      </c>
      <c r="J2448" s="15">
        <f t="shared" si="38"/>
        <v>147739000</v>
      </c>
    </row>
    <row r="2449" spans="1:10">
      <c r="A2449" s="4" t="s">
        <v>1106</v>
      </c>
      <c r="B2449" s="4">
        <v>1185732</v>
      </c>
      <c r="C2449" s="5">
        <v>44238</v>
      </c>
      <c r="D2449" s="4" t="s">
        <v>984</v>
      </c>
      <c r="E2449" s="12" t="s">
        <v>1086</v>
      </c>
      <c r="F2449" s="13">
        <v>350</v>
      </c>
      <c r="G2449">
        <v>475</v>
      </c>
      <c r="H2449">
        <v>166250</v>
      </c>
      <c r="I2449" s="10">
        <v>58187.5</v>
      </c>
      <c r="J2449" s="15">
        <f t="shared" si="38"/>
        <v>147739000</v>
      </c>
    </row>
    <row r="2450" spans="1:10">
      <c r="A2450" s="4" t="s">
        <v>1106</v>
      </c>
      <c r="B2450" s="4">
        <v>1185732</v>
      </c>
      <c r="C2450" s="5">
        <v>44238</v>
      </c>
      <c r="D2450" s="4" t="s">
        <v>984</v>
      </c>
      <c r="E2450" s="12" t="s">
        <v>1087</v>
      </c>
      <c r="F2450" s="13">
        <v>250</v>
      </c>
      <c r="G2450">
        <v>525</v>
      </c>
      <c r="H2450">
        <v>131250</v>
      </c>
      <c r="I2450" s="10">
        <v>52500</v>
      </c>
      <c r="J2450" s="15">
        <f t="shared" si="38"/>
        <v>147739000</v>
      </c>
    </row>
    <row r="2451" spans="1:10">
      <c r="A2451" s="4" t="s">
        <v>1106</v>
      </c>
      <c r="B2451" s="4">
        <v>1185732</v>
      </c>
      <c r="C2451" s="5">
        <v>44238</v>
      </c>
      <c r="D2451" s="4" t="s">
        <v>535</v>
      </c>
      <c r="E2451" s="12" t="s">
        <v>1087</v>
      </c>
      <c r="F2451" s="13">
        <v>300</v>
      </c>
      <c r="G2451">
        <v>375</v>
      </c>
      <c r="H2451">
        <v>112500</v>
      </c>
      <c r="I2451" s="10">
        <v>45000</v>
      </c>
      <c r="J2451" s="15">
        <f t="shared" si="38"/>
        <v>77448250</v>
      </c>
    </row>
    <row r="2452" spans="1:10">
      <c r="A2452" s="4" t="s">
        <v>1106</v>
      </c>
      <c r="B2452" s="4">
        <v>1185732</v>
      </c>
      <c r="C2452" s="5">
        <v>44238</v>
      </c>
      <c r="D2452" s="4" t="s">
        <v>535</v>
      </c>
      <c r="E2452" s="12" t="s">
        <v>1087</v>
      </c>
      <c r="F2452" s="13">
        <v>450</v>
      </c>
      <c r="G2452">
        <v>450</v>
      </c>
      <c r="H2452">
        <v>202500</v>
      </c>
      <c r="I2452" s="10">
        <v>70875</v>
      </c>
      <c r="J2452" s="15">
        <f t="shared" si="38"/>
        <v>77448250</v>
      </c>
    </row>
    <row r="2453" spans="1:10">
      <c r="A2453" s="4" t="s">
        <v>1106</v>
      </c>
      <c r="B2453" s="4">
        <v>1185732</v>
      </c>
      <c r="C2453" s="5">
        <v>44238</v>
      </c>
      <c r="D2453" s="4" t="s">
        <v>535</v>
      </c>
      <c r="E2453" s="12" t="s">
        <v>1087</v>
      </c>
      <c r="F2453" s="13">
        <v>300</v>
      </c>
      <c r="G2453">
        <v>550</v>
      </c>
      <c r="H2453">
        <v>165000</v>
      </c>
      <c r="I2453" s="10">
        <v>82500</v>
      </c>
      <c r="J2453" s="15">
        <f t="shared" si="38"/>
        <v>77448250</v>
      </c>
    </row>
    <row r="2454" spans="1:10">
      <c r="A2454" s="4" t="s">
        <v>1106</v>
      </c>
      <c r="B2454" s="4">
        <v>1185732</v>
      </c>
      <c r="C2454" s="5">
        <v>44264</v>
      </c>
      <c r="D2454" s="4" t="s">
        <v>535</v>
      </c>
      <c r="E2454" s="12" t="s">
        <v>1086</v>
      </c>
      <c r="F2454" s="13">
        <v>300</v>
      </c>
      <c r="G2454">
        <v>770</v>
      </c>
      <c r="H2454">
        <v>231000</v>
      </c>
      <c r="I2454" s="10">
        <v>92400</v>
      </c>
      <c r="J2454" s="15">
        <f t="shared" si="38"/>
        <v>77448250</v>
      </c>
    </row>
    <row r="2455" spans="1:10">
      <c r="A2455" s="4" t="s">
        <v>1106</v>
      </c>
      <c r="B2455" s="4">
        <v>1185732</v>
      </c>
      <c r="C2455" s="5">
        <v>44264</v>
      </c>
      <c r="D2455" s="4" t="s">
        <v>535</v>
      </c>
      <c r="E2455" s="12" t="s">
        <v>1087</v>
      </c>
      <c r="F2455" s="13">
        <v>300</v>
      </c>
      <c r="G2455">
        <v>450</v>
      </c>
      <c r="H2455">
        <v>135000</v>
      </c>
      <c r="I2455" s="10">
        <v>47250</v>
      </c>
      <c r="J2455" s="15">
        <f t="shared" si="38"/>
        <v>77448250</v>
      </c>
    </row>
    <row r="2456" spans="1:10">
      <c r="A2456" s="4" t="s">
        <v>1106</v>
      </c>
      <c r="B2456" s="4">
        <v>1185732</v>
      </c>
      <c r="C2456" s="5">
        <v>44264</v>
      </c>
      <c r="D2456" s="4" t="s">
        <v>535</v>
      </c>
      <c r="E2456" s="12" t="s">
        <v>1087</v>
      </c>
      <c r="F2456" s="13">
        <v>200</v>
      </c>
      <c r="G2456">
        <v>475</v>
      </c>
      <c r="H2456">
        <v>95000</v>
      </c>
      <c r="I2456" s="10">
        <v>38000</v>
      </c>
      <c r="J2456" s="15">
        <f t="shared" si="38"/>
        <v>77448250</v>
      </c>
    </row>
    <row r="2457" spans="1:10">
      <c r="A2457" s="4" t="s">
        <v>1106</v>
      </c>
      <c r="B2457" s="4">
        <v>1185732</v>
      </c>
      <c r="C2457" s="5">
        <v>44264</v>
      </c>
      <c r="D2457" s="4" t="s">
        <v>535</v>
      </c>
      <c r="E2457" s="12" t="s">
        <v>1087</v>
      </c>
      <c r="F2457" s="13">
        <v>250</v>
      </c>
      <c r="G2457">
        <v>325</v>
      </c>
      <c r="H2457">
        <v>81250</v>
      </c>
      <c r="I2457" s="10">
        <v>32500</v>
      </c>
      <c r="J2457" s="15">
        <f t="shared" si="38"/>
        <v>77448250</v>
      </c>
    </row>
    <row r="2458" spans="1:10">
      <c r="A2458" s="4" t="s">
        <v>1106</v>
      </c>
      <c r="B2458" s="4">
        <v>1185732</v>
      </c>
      <c r="C2458" s="5">
        <v>44264</v>
      </c>
      <c r="D2458" s="4" t="s">
        <v>535</v>
      </c>
      <c r="E2458" s="12" t="s">
        <v>1088</v>
      </c>
      <c r="F2458" s="13">
        <v>400</v>
      </c>
      <c r="G2458">
        <v>375</v>
      </c>
      <c r="H2458">
        <v>150000</v>
      </c>
      <c r="I2458" s="10">
        <v>52500</v>
      </c>
      <c r="J2458" s="15">
        <f t="shared" si="38"/>
        <v>77448250</v>
      </c>
    </row>
    <row r="2459" spans="1:10">
      <c r="A2459" s="4" t="s">
        <v>1106</v>
      </c>
      <c r="B2459" s="4">
        <v>1185732</v>
      </c>
      <c r="C2459" s="5">
        <v>44264</v>
      </c>
      <c r="D2459" s="4" t="s">
        <v>535</v>
      </c>
      <c r="E2459" s="12" t="s">
        <v>1087</v>
      </c>
      <c r="F2459" s="13">
        <v>300</v>
      </c>
      <c r="G2459">
        <v>475</v>
      </c>
      <c r="H2459">
        <v>142500</v>
      </c>
      <c r="I2459" s="10">
        <v>71250</v>
      </c>
      <c r="J2459" s="15">
        <f t="shared" si="38"/>
        <v>77448250</v>
      </c>
    </row>
    <row r="2460" spans="1:10">
      <c r="A2460" s="4" t="s">
        <v>1106</v>
      </c>
      <c r="B2460" s="4">
        <v>1185732</v>
      </c>
      <c r="C2460" s="5">
        <v>44296</v>
      </c>
      <c r="D2460" s="4" t="s">
        <v>535</v>
      </c>
      <c r="E2460" s="12" t="s">
        <v>1087</v>
      </c>
      <c r="F2460" s="13">
        <v>300</v>
      </c>
      <c r="G2460">
        <v>725</v>
      </c>
      <c r="H2460">
        <v>217500</v>
      </c>
      <c r="I2460" s="10">
        <v>87000</v>
      </c>
      <c r="J2460" s="15">
        <f t="shared" si="38"/>
        <v>77448250</v>
      </c>
    </row>
    <row r="2461" spans="1:10">
      <c r="A2461" s="4" t="s">
        <v>1106</v>
      </c>
      <c r="B2461" s="4">
        <v>1185732</v>
      </c>
      <c r="C2461" s="5">
        <v>44296</v>
      </c>
      <c r="D2461" s="4" t="s">
        <v>535</v>
      </c>
      <c r="E2461" s="12" t="s">
        <v>1087</v>
      </c>
      <c r="F2461" s="13">
        <v>300.00000000000006</v>
      </c>
      <c r="G2461">
        <v>425</v>
      </c>
      <c r="H2461">
        <v>127500.00000000001</v>
      </c>
      <c r="I2461" s="10">
        <v>44625</v>
      </c>
      <c r="J2461" s="15">
        <f t="shared" si="38"/>
        <v>77448250</v>
      </c>
    </row>
    <row r="2462" spans="1:10">
      <c r="A2462" s="4" t="s">
        <v>1106</v>
      </c>
      <c r="B2462" s="4">
        <v>1185732</v>
      </c>
      <c r="C2462" s="5">
        <v>44296</v>
      </c>
      <c r="D2462" s="4" t="s">
        <v>535</v>
      </c>
      <c r="E2462" s="12" t="s">
        <v>1087</v>
      </c>
      <c r="F2462" s="13">
        <v>200</v>
      </c>
      <c r="G2462">
        <v>425</v>
      </c>
      <c r="H2462">
        <v>85000</v>
      </c>
      <c r="I2462" s="10">
        <v>34000</v>
      </c>
      <c r="J2462" s="15">
        <f t="shared" si="38"/>
        <v>77448250</v>
      </c>
    </row>
    <row r="2463" spans="1:10">
      <c r="A2463" s="4" t="s">
        <v>1106</v>
      </c>
      <c r="B2463" s="4">
        <v>1185732</v>
      </c>
      <c r="C2463" s="5">
        <v>44296</v>
      </c>
      <c r="D2463" s="4" t="s">
        <v>535</v>
      </c>
      <c r="E2463" s="12" t="s">
        <v>1087</v>
      </c>
      <c r="F2463" s="13">
        <v>250</v>
      </c>
      <c r="G2463">
        <v>350</v>
      </c>
      <c r="H2463">
        <v>87500</v>
      </c>
      <c r="I2463" s="10">
        <v>35000</v>
      </c>
      <c r="J2463" s="15">
        <f t="shared" si="38"/>
        <v>77448250</v>
      </c>
    </row>
    <row r="2464" spans="1:10">
      <c r="A2464" s="4" t="s">
        <v>1106</v>
      </c>
      <c r="B2464" s="4">
        <v>1185732</v>
      </c>
      <c r="C2464" s="5">
        <v>44296</v>
      </c>
      <c r="D2464" s="4" t="s">
        <v>535</v>
      </c>
      <c r="E2464" s="12" t="s">
        <v>1087</v>
      </c>
      <c r="F2464" s="13">
        <v>450</v>
      </c>
      <c r="G2464">
        <v>375</v>
      </c>
      <c r="H2464">
        <v>168750</v>
      </c>
      <c r="I2464" s="10">
        <v>59062.5</v>
      </c>
      <c r="J2464" s="15">
        <f t="shared" si="38"/>
        <v>77448250</v>
      </c>
    </row>
    <row r="2465" spans="1:10">
      <c r="A2465" s="4" t="s">
        <v>1106</v>
      </c>
      <c r="B2465" s="4">
        <v>1185732</v>
      </c>
      <c r="C2465" s="5">
        <v>44296</v>
      </c>
      <c r="D2465" s="4" t="s">
        <v>535</v>
      </c>
      <c r="E2465" s="12" t="s">
        <v>1087</v>
      </c>
      <c r="F2465" s="13">
        <v>350</v>
      </c>
      <c r="G2465">
        <v>525</v>
      </c>
      <c r="H2465">
        <v>183750</v>
      </c>
      <c r="I2465" s="10">
        <v>91875</v>
      </c>
      <c r="J2465" s="15">
        <f t="shared" si="38"/>
        <v>77448250</v>
      </c>
    </row>
    <row r="2466" spans="1:10">
      <c r="A2466" s="4" t="s">
        <v>1106</v>
      </c>
      <c r="B2466" s="4">
        <v>1185732</v>
      </c>
      <c r="C2466" s="5">
        <v>44325</v>
      </c>
      <c r="D2466" s="4" t="s">
        <v>535</v>
      </c>
      <c r="E2466" s="12" t="s">
        <v>1089</v>
      </c>
      <c r="F2466" s="13">
        <v>450</v>
      </c>
      <c r="G2466">
        <v>795</v>
      </c>
      <c r="H2466">
        <v>357750</v>
      </c>
      <c r="I2466" s="10">
        <v>143100</v>
      </c>
      <c r="J2466" s="15">
        <f t="shared" si="38"/>
        <v>77448250</v>
      </c>
    </row>
    <row r="2467" spans="1:10">
      <c r="A2467" s="4" t="s">
        <v>1106</v>
      </c>
      <c r="B2467" s="4">
        <v>1185732</v>
      </c>
      <c r="C2467" s="5">
        <v>44325</v>
      </c>
      <c r="D2467" s="4" t="s">
        <v>535</v>
      </c>
      <c r="E2467" s="12" t="s">
        <v>1087</v>
      </c>
      <c r="F2467" s="13">
        <v>450</v>
      </c>
      <c r="G2467">
        <v>500</v>
      </c>
      <c r="H2467">
        <v>225000</v>
      </c>
      <c r="I2467" s="10">
        <v>78750</v>
      </c>
      <c r="J2467" s="15">
        <f t="shared" si="38"/>
        <v>77448250</v>
      </c>
    </row>
    <row r="2468" spans="1:10">
      <c r="A2468" s="4" t="s">
        <v>1106</v>
      </c>
      <c r="B2468" s="4">
        <v>1185732</v>
      </c>
      <c r="C2468" s="5">
        <v>44325</v>
      </c>
      <c r="D2468" s="4" t="s">
        <v>535</v>
      </c>
      <c r="E2468" s="12" t="s">
        <v>1086</v>
      </c>
      <c r="F2468" s="13">
        <v>400</v>
      </c>
      <c r="G2468">
        <v>475</v>
      </c>
      <c r="H2468">
        <v>190000</v>
      </c>
      <c r="I2468" s="10">
        <v>76000</v>
      </c>
      <c r="J2468" s="15">
        <f t="shared" si="38"/>
        <v>77448250</v>
      </c>
    </row>
    <row r="2469" spans="1:10">
      <c r="A2469" s="4" t="s">
        <v>1106</v>
      </c>
      <c r="B2469" s="4">
        <v>1185732</v>
      </c>
      <c r="C2469" s="5">
        <v>44325</v>
      </c>
      <c r="D2469" s="4" t="s">
        <v>535</v>
      </c>
      <c r="E2469" s="12" t="s">
        <v>1086</v>
      </c>
      <c r="F2469" s="13">
        <v>400</v>
      </c>
      <c r="G2469">
        <v>425</v>
      </c>
      <c r="H2469">
        <v>170000</v>
      </c>
      <c r="I2469" s="10">
        <v>68000</v>
      </c>
      <c r="J2469" s="15">
        <f t="shared" si="38"/>
        <v>77448250</v>
      </c>
    </row>
    <row r="2470" spans="1:10">
      <c r="A2470" s="4" t="s">
        <v>1106</v>
      </c>
      <c r="B2470" s="4">
        <v>1185732</v>
      </c>
      <c r="C2470" s="5">
        <v>44325</v>
      </c>
      <c r="D2470" s="4" t="s">
        <v>535</v>
      </c>
      <c r="E2470" s="12" t="s">
        <v>1090</v>
      </c>
      <c r="F2470" s="13">
        <v>500</v>
      </c>
      <c r="G2470">
        <v>450</v>
      </c>
      <c r="H2470">
        <v>225000</v>
      </c>
      <c r="I2470" s="10">
        <v>78750</v>
      </c>
      <c r="J2470" s="15">
        <f t="shared" si="38"/>
        <v>77448250</v>
      </c>
    </row>
    <row r="2471" spans="1:10">
      <c r="A2471" s="4" t="s">
        <v>1106</v>
      </c>
      <c r="B2471" s="4">
        <v>1185732</v>
      </c>
      <c r="C2471" s="5">
        <v>44325</v>
      </c>
      <c r="D2471" s="4" t="s">
        <v>535</v>
      </c>
      <c r="E2471" s="12" t="s">
        <v>1087</v>
      </c>
      <c r="F2471" s="13">
        <v>550</v>
      </c>
      <c r="G2471">
        <v>550</v>
      </c>
      <c r="H2471">
        <v>302500</v>
      </c>
      <c r="I2471" s="10">
        <v>151250</v>
      </c>
      <c r="J2471" s="15">
        <f t="shared" si="38"/>
        <v>77448250</v>
      </c>
    </row>
    <row r="2472" spans="1:10">
      <c r="A2472" s="4" t="s">
        <v>1106</v>
      </c>
      <c r="B2472" s="4">
        <v>1185732</v>
      </c>
      <c r="C2472" s="5">
        <v>44358</v>
      </c>
      <c r="D2472" s="4" t="s">
        <v>535</v>
      </c>
      <c r="E2472" s="12" t="s">
        <v>1087</v>
      </c>
      <c r="F2472" s="13">
        <v>500</v>
      </c>
      <c r="G2472">
        <v>800</v>
      </c>
      <c r="H2472">
        <v>400000</v>
      </c>
      <c r="I2472" s="10">
        <v>160000</v>
      </c>
      <c r="J2472" s="15">
        <f t="shared" si="38"/>
        <v>77448250</v>
      </c>
    </row>
    <row r="2473" spans="1:10">
      <c r="A2473" s="4" t="s">
        <v>1106</v>
      </c>
      <c r="B2473" s="4">
        <v>1185732</v>
      </c>
      <c r="C2473" s="5">
        <v>44358</v>
      </c>
      <c r="D2473" s="4" t="s">
        <v>535</v>
      </c>
      <c r="E2473" s="12" t="s">
        <v>1086</v>
      </c>
      <c r="F2473" s="13">
        <v>450.00000000000006</v>
      </c>
      <c r="G2473">
        <v>550</v>
      </c>
      <c r="H2473">
        <v>247500.00000000003</v>
      </c>
      <c r="I2473" s="10">
        <v>86625</v>
      </c>
      <c r="J2473" s="15">
        <f t="shared" si="38"/>
        <v>77448250</v>
      </c>
    </row>
    <row r="2474" spans="1:10">
      <c r="A2474" s="4" t="s">
        <v>1106</v>
      </c>
      <c r="B2474" s="4">
        <v>1185732</v>
      </c>
      <c r="C2474" s="5">
        <v>44358</v>
      </c>
      <c r="D2474" s="4" t="s">
        <v>535</v>
      </c>
      <c r="E2474" s="12" t="s">
        <v>1086</v>
      </c>
      <c r="F2474" s="13">
        <v>500</v>
      </c>
      <c r="G2474">
        <v>525</v>
      </c>
      <c r="H2474">
        <v>262500</v>
      </c>
      <c r="I2474" s="10">
        <v>105000</v>
      </c>
      <c r="J2474" s="15">
        <f t="shared" si="38"/>
        <v>77448250</v>
      </c>
    </row>
    <row r="2475" spans="1:10">
      <c r="A2475" s="4" t="s">
        <v>1106</v>
      </c>
      <c r="B2475" s="4">
        <v>1185732</v>
      </c>
      <c r="C2475" s="5">
        <v>44358</v>
      </c>
      <c r="D2475" s="4" t="s">
        <v>535</v>
      </c>
      <c r="E2475" s="12" t="s">
        <v>1087</v>
      </c>
      <c r="F2475" s="13">
        <v>500</v>
      </c>
      <c r="G2475">
        <v>500</v>
      </c>
      <c r="H2475">
        <v>250000</v>
      </c>
      <c r="I2475" s="10">
        <v>100000</v>
      </c>
      <c r="J2475" s="15">
        <f t="shared" si="38"/>
        <v>77448250</v>
      </c>
    </row>
    <row r="2476" spans="1:10">
      <c r="A2476" s="4" t="s">
        <v>1106</v>
      </c>
      <c r="B2476" s="4">
        <v>1185732</v>
      </c>
      <c r="C2476" s="5">
        <v>44358</v>
      </c>
      <c r="D2476" s="4" t="s">
        <v>535</v>
      </c>
      <c r="E2476" s="12" t="s">
        <v>1086</v>
      </c>
      <c r="F2476" s="13">
        <v>650</v>
      </c>
      <c r="G2476">
        <v>500</v>
      </c>
      <c r="H2476">
        <v>325000</v>
      </c>
      <c r="I2476" s="10">
        <v>113750</v>
      </c>
      <c r="J2476" s="15">
        <f t="shared" si="38"/>
        <v>77448250</v>
      </c>
    </row>
    <row r="2477" spans="1:10">
      <c r="A2477" s="4" t="s">
        <v>1106</v>
      </c>
      <c r="B2477" s="4">
        <v>1185732</v>
      </c>
      <c r="C2477" s="5">
        <v>44358</v>
      </c>
      <c r="D2477" s="4" t="s">
        <v>535</v>
      </c>
      <c r="E2477" s="12" t="s">
        <v>1086</v>
      </c>
      <c r="F2477" s="13">
        <v>700</v>
      </c>
      <c r="G2477">
        <v>675</v>
      </c>
      <c r="H2477">
        <v>472500</v>
      </c>
      <c r="I2477" s="10">
        <v>236250</v>
      </c>
      <c r="J2477" s="15">
        <f t="shared" si="38"/>
        <v>77448250</v>
      </c>
    </row>
    <row r="2478" spans="1:10">
      <c r="A2478" s="4" t="s">
        <v>1106</v>
      </c>
      <c r="B2478" s="4">
        <v>1185732</v>
      </c>
      <c r="C2478" s="5">
        <v>44386</v>
      </c>
      <c r="D2478" s="4" t="s">
        <v>535</v>
      </c>
      <c r="E2478" s="12" t="s">
        <v>1087</v>
      </c>
      <c r="F2478" s="13">
        <v>650</v>
      </c>
      <c r="G2478">
        <v>900</v>
      </c>
      <c r="H2478">
        <v>585000</v>
      </c>
      <c r="I2478" s="10">
        <v>234000</v>
      </c>
      <c r="J2478" s="15">
        <f t="shared" si="38"/>
        <v>77448250</v>
      </c>
    </row>
    <row r="2479" spans="1:10">
      <c r="A2479" s="4" t="s">
        <v>1106</v>
      </c>
      <c r="B2479" s="4">
        <v>1185732</v>
      </c>
      <c r="C2479" s="5">
        <v>44386</v>
      </c>
      <c r="D2479" s="4" t="s">
        <v>535</v>
      </c>
      <c r="E2479" s="12" t="s">
        <v>1087</v>
      </c>
      <c r="F2479" s="13">
        <v>600</v>
      </c>
      <c r="G2479">
        <v>650</v>
      </c>
      <c r="H2479">
        <v>390000</v>
      </c>
      <c r="I2479" s="10">
        <v>136500</v>
      </c>
      <c r="J2479" s="15">
        <f t="shared" si="38"/>
        <v>77448250</v>
      </c>
    </row>
    <row r="2480" spans="1:10">
      <c r="A2480" s="4" t="s">
        <v>1106</v>
      </c>
      <c r="B2480" s="4">
        <v>1185732</v>
      </c>
      <c r="C2480" s="5">
        <v>44386</v>
      </c>
      <c r="D2480" s="4" t="s">
        <v>535</v>
      </c>
      <c r="E2480" s="12" t="s">
        <v>1086</v>
      </c>
      <c r="F2480" s="13">
        <v>550</v>
      </c>
      <c r="G2480">
        <v>575</v>
      </c>
      <c r="H2480">
        <v>316250</v>
      </c>
      <c r="I2480" s="10">
        <v>126500</v>
      </c>
      <c r="J2480" s="15">
        <f t="shared" si="38"/>
        <v>77448250</v>
      </c>
    </row>
    <row r="2481" spans="1:10">
      <c r="A2481" s="4" t="s">
        <v>1106</v>
      </c>
      <c r="B2481" s="4">
        <v>1185732</v>
      </c>
      <c r="C2481" s="5">
        <v>44386</v>
      </c>
      <c r="D2481" s="4" t="s">
        <v>535</v>
      </c>
      <c r="E2481" s="12" t="s">
        <v>1087</v>
      </c>
      <c r="F2481" s="13">
        <v>550</v>
      </c>
      <c r="G2481">
        <v>525</v>
      </c>
      <c r="H2481">
        <v>288750</v>
      </c>
      <c r="I2481" s="10">
        <v>115500</v>
      </c>
      <c r="J2481" s="15">
        <f t="shared" si="38"/>
        <v>77448250</v>
      </c>
    </row>
    <row r="2482" spans="1:10">
      <c r="A2482" s="4" t="s">
        <v>1106</v>
      </c>
      <c r="B2482" s="4">
        <v>1185732</v>
      </c>
      <c r="C2482" s="5">
        <v>44386</v>
      </c>
      <c r="D2482" s="4" t="s">
        <v>535</v>
      </c>
      <c r="E2482" s="12" t="s">
        <v>1087</v>
      </c>
      <c r="F2482" s="13">
        <v>650</v>
      </c>
      <c r="G2482">
        <v>550</v>
      </c>
      <c r="H2482">
        <v>357500</v>
      </c>
      <c r="I2482" s="10">
        <v>125125</v>
      </c>
      <c r="J2482" s="15">
        <f t="shared" si="38"/>
        <v>77448250</v>
      </c>
    </row>
    <row r="2483" spans="1:10">
      <c r="A2483" s="4" t="s">
        <v>1106</v>
      </c>
      <c r="B2483" s="4">
        <v>1185732</v>
      </c>
      <c r="C2483" s="5">
        <v>44386</v>
      </c>
      <c r="D2483" s="4" t="s">
        <v>535</v>
      </c>
      <c r="E2483" s="12" t="s">
        <v>1088</v>
      </c>
      <c r="F2483" s="13">
        <v>700</v>
      </c>
      <c r="G2483">
        <v>725</v>
      </c>
      <c r="H2483">
        <v>507500</v>
      </c>
      <c r="I2483" s="10">
        <v>253750</v>
      </c>
      <c r="J2483" s="15">
        <f t="shared" si="38"/>
        <v>77448250</v>
      </c>
    </row>
    <row r="2484" spans="1:10">
      <c r="A2484" s="4" t="s">
        <v>1106</v>
      </c>
      <c r="B2484" s="4">
        <v>1185732</v>
      </c>
      <c r="C2484" s="5">
        <v>44418</v>
      </c>
      <c r="D2484" s="4" t="s">
        <v>535</v>
      </c>
      <c r="E2484" s="12" t="s">
        <v>1087</v>
      </c>
      <c r="F2484" s="13">
        <v>650</v>
      </c>
      <c r="G2484">
        <v>875</v>
      </c>
      <c r="H2484">
        <v>568750</v>
      </c>
      <c r="I2484" s="10">
        <v>227500</v>
      </c>
      <c r="J2484" s="15">
        <f t="shared" si="38"/>
        <v>77448250</v>
      </c>
    </row>
    <row r="2485" spans="1:10">
      <c r="A2485" s="4" t="s">
        <v>1106</v>
      </c>
      <c r="B2485" s="4">
        <v>1185732</v>
      </c>
      <c r="C2485" s="5">
        <v>44418</v>
      </c>
      <c r="D2485" s="4" t="s">
        <v>535</v>
      </c>
      <c r="E2485" s="12" t="s">
        <v>1088</v>
      </c>
      <c r="F2485" s="13">
        <v>600</v>
      </c>
      <c r="G2485">
        <v>650</v>
      </c>
      <c r="H2485">
        <v>390000</v>
      </c>
      <c r="I2485" s="10">
        <v>136500</v>
      </c>
      <c r="J2485" s="15">
        <f t="shared" si="38"/>
        <v>77448250</v>
      </c>
    </row>
    <row r="2486" spans="1:10">
      <c r="A2486" s="4" t="s">
        <v>1106</v>
      </c>
      <c r="B2486" s="4">
        <v>1185732</v>
      </c>
      <c r="C2486" s="5">
        <v>44418</v>
      </c>
      <c r="D2486" s="4" t="s">
        <v>535</v>
      </c>
      <c r="E2486" s="12" t="s">
        <v>1087</v>
      </c>
      <c r="F2486" s="13">
        <v>550</v>
      </c>
      <c r="G2486">
        <v>575</v>
      </c>
      <c r="H2486">
        <v>316250</v>
      </c>
      <c r="I2486" s="10">
        <v>126500</v>
      </c>
      <c r="J2486" s="15">
        <f t="shared" si="38"/>
        <v>77448250</v>
      </c>
    </row>
    <row r="2487" spans="1:10">
      <c r="A2487" s="4" t="s">
        <v>1106</v>
      </c>
      <c r="B2487" s="4">
        <v>1185732</v>
      </c>
      <c r="C2487" s="5">
        <v>44418</v>
      </c>
      <c r="D2487" s="4" t="s">
        <v>535</v>
      </c>
      <c r="E2487" s="12" t="s">
        <v>1087</v>
      </c>
      <c r="F2487" s="13">
        <v>450</v>
      </c>
      <c r="G2487">
        <v>525</v>
      </c>
      <c r="H2487">
        <v>236250</v>
      </c>
      <c r="I2487" s="10">
        <v>94500</v>
      </c>
      <c r="J2487" s="15">
        <f t="shared" si="38"/>
        <v>77448250</v>
      </c>
    </row>
    <row r="2488" spans="1:10">
      <c r="A2488" s="4" t="s">
        <v>1106</v>
      </c>
      <c r="B2488" s="4">
        <v>1185732</v>
      </c>
      <c r="C2488" s="5">
        <v>44418</v>
      </c>
      <c r="D2488" s="4" t="s">
        <v>535</v>
      </c>
      <c r="E2488" s="12" t="s">
        <v>1087</v>
      </c>
      <c r="F2488" s="13">
        <v>550</v>
      </c>
      <c r="G2488">
        <v>500</v>
      </c>
      <c r="H2488">
        <v>275000</v>
      </c>
      <c r="I2488" s="10">
        <v>96250</v>
      </c>
      <c r="J2488" s="15">
        <f t="shared" si="38"/>
        <v>77448250</v>
      </c>
    </row>
    <row r="2489" spans="1:10">
      <c r="A2489" s="4" t="s">
        <v>1106</v>
      </c>
      <c r="B2489" s="4">
        <v>1185732</v>
      </c>
      <c r="C2489" s="5">
        <v>44418</v>
      </c>
      <c r="D2489" s="4" t="s">
        <v>535</v>
      </c>
      <c r="E2489" s="12" t="s">
        <v>1087</v>
      </c>
      <c r="F2489" s="13">
        <v>600</v>
      </c>
      <c r="G2489">
        <v>675</v>
      </c>
      <c r="H2489">
        <v>405000</v>
      </c>
      <c r="I2489" s="10">
        <v>202500</v>
      </c>
      <c r="J2489" s="15">
        <f t="shared" si="38"/>
        <v>77448250</v>
      </c>
    </row>
    <row r="2490" spans="1:10">
      <c r="A2490" s="4" t="s">
        <v>1106</v>
      </c>
      <c r="B2490" s="4">
        <v>1185732</v>
      </c>
      <c r="C2490" s="5">
        <v>44448</v>
      </c>
      <c r="D2490" s="4" t="s">
        <v>535</v>
      </c>
      <c r="E2490" s="12" t="s">
        <v>1087</v>
      </c>
      <c r="F2490" s="13">
        <v>550</v>
      </c>
      <c r="G2490">
        <v>775</v>
      </c>
      <c r="H2490">
        <v>426250</v>
      </c>
      <c r="I2490" s="10">
        <v>170500</v>
      </c>
      <c r="J2490" s="15">
        <f t="shared" si="38"/>
        <v>77448250</v>
      </c>
    </row>
    <row r="2491" spans="1:10">
      <c r="A2491" s="4" t="s">
        <v>1106</v>
      </c>
      <c r="B2491" s="4">
        <v>1185732</v>
      </c>
      <c r="C2491" s="5">
        <v>44448</v>
      </c>
      <c r="D2491" s="4" t="s">
        <v>535</v>
      </c>
      <c r="E2491" s="12" t="s">
        <v>1087</v>
      </c>
      <c r="F2491" s="13">
        <v>500</v>
      </c>
      <c r="G2491">
        <v>575</v>
      </c>
      <c r="H2491">
        <v>287500</v>
      </c>
      <c r="I2491" s="10">
        <v>100625</v>
      </c>
      <c r="J2491" s="15">
        <f t="shared" si="38"/>
        <v>77448250</v>
      </c>
    </row>
    <row r="2492" spans="1:10">
      <c r="A2492" s="4" t="s">
        <v>1106</v>
      </c>
      <c r="B2492" s="4">
        <v>1185732</v>
      </c>
      <c r="C2492" s="5">
        <v>44448</v>
      </c>
      <c r="D2492" s="4" t="s">
        <v>535</v>
      </c>
      <c r="E2492" s="12" t="s">
        <v>1087</v>
      </c>
      <c r="F2492" s="13">
        <v>250</v>
      </c>
      <c r="G2492">
        <v>475</v>
      </c>
      <c r="H2492">
        <v>118750</v>
      </c>
      <c r="I2492" s="10">
        <v>47500</v>
      </c>
      <c r="J2492" s="15">
        <f t="shared" si="38"/>
        <v>77448250</v>
      </c>
    </row>
    <row r="2493" spans="1:10">
      <c r="A2493" s="4" t="s">
        <v>1106</v>
      </c>
      <c r="B2493" s="4">
        <v>1185732</v>
      </c>
      <c r="C2493" s="5">
        <v>44448</v>
      </c>
      <c r="D2493" s="4" t="s">
        <v>535</v>
      </c>
      <c r="E2493" s="12" t="s">
        <v>1086</v>
      </c>
      <c r="F2493" s="13">
        <v>250</v>
      </c>
      <c r="G2493">
        <v>450</v>
      </c>
      <c r="H2493">
        <v>112500</v>
      </c>
      <c r="I2493" s="10">
        <v>45000</v>
      </c>
      <c r="J2493" s="15">
        <f t="shared" si="38"/>
        <v>77448250</v>
      </c>
    </row>
    <row r="2494" spans="1:10">
      <c r="A2494" s="4" t="s">
        <v>1106</v>
      </c>
      <c r="B2494" s="4">
        <v>1185732</v>
      </c>
      <c r="C2494" s="5">
        <v>44448</v>
      </c>
      <c r="D2494" s="4" t="s">
        <v>535</v>
      </c>
      <c r="E2494" s="12" t="s">
        <v>1086</v>
      </c>
      <c r="F2494" s="13">
        <v>350</v>
      </c>
      <c r="G2494">
        <v>450</v>
      </c>
      <c r="H2494">
        <v>157500</v>
      </c>
      <c r="I2494" s="10">
        <v>55125</v>
      </c>
      <c r="J2494" s="15">
        <f t="shared" si="38"/>
        <v>77448250</v>
      </c>
    </row>
    <row r="2495" spans="1:10">
      <c r="A2495" s="4" t="s">
        <v>1106</v>
      </c>
      <c r="B2495" s="4">
        <v>1185732</v>
      </c>
      <c r="C2495" s="5">
        <v>44448</v>
      </c>
      <c r="D2495" s="4" t="s">
        <v>535</v>
      </c>
      <c r="E2495" s="12" t="s">
        <v>1087</v>
      </c>
      <c r="F2495" s="13">
        <v>400</v>
      </c>
      <c r="G2495">
        <v>550</v>
      </c>
      <c r="H2495">
        <v>220000</v>
      </c>
      <c r="I2495" s="10">
        <v>110000</v>
      </c>
      <c r="J2495" s="15">
        <f t="shared" si="38"/>
        <v>77448250</v>
      </c>
    </row>
    <row r="2496" spans="1:10">
      <c r="A2496" s="4" t="s">
        <v>1106</v>
      </c>
      <c r="B2496" s="4">
        <v>1185732</v>
      </c>
      <c r="C2496" s="5">
        <v>44480</v>
      </c>
      <c r="D2496" s="4" t="s">
        <v>535</v>
      </c>
      <c r="E2496" s="12" t="s">
        <v>1086</v>
      </c>
      <c r="F2496" s="13">
        <v>400</v>
      </c>
      <c r="G2496">
        <v>725</v>
      </c>
      <c r="H2496">
        <v>290000</v>
      </c>
      <c r="I2496" s="10">
        <v>116000</v>
      </c>
      <c r="J2496" s="15">
        <f t="shared" si="38"/>
        <v>77448250</v>
      </c>
    </row>
    <row r="2497" spans="1:10">
      <c r="A2497" s="4" t="s">
        <v>1106</v>
      </c>
      <c r="B2497" s="4">
        <v>1185732</v>
      </c>
      <c r="C2497" s="5">
        <v>44480</v>
      </c>
      <c r="D2497" s="4" t="s">
        <v>535</v>
      </c>
      <c r="E2497" s="12" t="s">
        <v>1087</v>
      </c>
      <c r="F2497" s="13">
        <v>300</v>
      </c>
      <c r="G2497">
        <v>550</v>
      </c>
      <c r="H2497">
        <v>165000</v>
      </c>
      <c r="I2497" s="10">
        <v>57750</v>
      </c>
      <c r="J2497" s="15">
        <f t="shared" si="38"/>
        <v>77448250</v>
      </c>
    </row>
  </sheetData>
  <autoFilter ref="A2:L2497" xr:uid="{BB2922A8-F2CC-4F98-A00C-EFF7278DEB2C}"/>
  <mergeCells count="1">
    <mergeCell ref="A1:J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6DBDC-992E-4D7C-A262-DE2304988CC7}">
  <dimension ref="A1:Q47"/>
  <sheetViews>
    <sheetView topLeftCell="A29" workbookViewId="0">
      <selection activeCell="E43" sqref="E43"/>
    </sheetView>
  </sheetViews>
  <sheetFormatPr defaultRowHeight="14.5"/>
  <cols>
    <col min="1" max="1" width="26.453125" bestFit="1" customWidth="1"/>
    <col min="2" max="2" width="26.7265625" customWidth="1"/>
    <col min="3" max="3" width="20" customWidth="1"/>
    <col min="4" max="4" width="25.1796875" customWidth="1"/>
    <col min="5" max="5" width="16.90625" customWidth="1"/>
    <col min="6" max="6" width="12.08984375" bestFit="1" customWidth="1"/>
    <col min="7" max="7" width="11.7265625" bestFit="1" customWidth="1"/>
  </cols>
  <sheetData>
    <row r="1" spans="1:17">
      <c r="B1" s="56" t="s">
        <v>1124</v>
      </c>
      <c r="C1" s="57"/>
      <c r="D1" s="57"/>
      <c r="E1" s="57"/>
      <c r="F1" s="57"/>
      <c r="G1" s="57"/>
      <c r="H1" s="57"/>
      <c r="I1" s="57"/>
      <c r="J1" s="57"/>
      <c r="K1" s="57"/>
      <c r="L1" s="57"/>
      <c r="M1" s="57"/>
      <c r="N1" s="57"/>
      <c r="O1" s="57"/>
      <c r="P1" s="57"/>
      <c r="Q1" s="58"/>
    </row>
    <row r="2" spans="1:17">
      <c r="B2" s="59" t="s">
        <v>1122</v>
      </c>
      <c r="C2" s="60"/>
      <c r="D2" s="60"/>
      <c r="E2" s="60"/>
      <c r="F2" s="60"/>
      <c r="G2" s="60"/>
      <c r="H2" s="60"/>
      <c r="I2" s="60"/>
      <c r="J2" s="60"/>
      <c r="K2" s="60"/>
      <c r="L2" s="60"/>
      <c r="M2" s="60"/>
      <c r="N2" s="60"/>
      <c r="O2" s="60"/>
      <c r="P2" s="60"/>
      <c r="Q2" s="61"/>
    </row>
    <row r="3" spans="1:17" ht="15" thickBot="1">
      <c r="B3" s="62" t="s">
        <v>1123</v>
      </c>
      <c r="C3" s="63"/>
      <c r="D3" s="63"/>
      <c r="E3" s="63"/>
      <c r="F3" s="63"/>
      <c r="G3" s="63"/>
      <c r="H3" s="63"/>
      <c r="I3" s="63"/>
      <c r="J3" s="63"/>
      <c r="K3" s="63"/>
      <c r="L3" s="63"/>
      <c r="M3" s="63"/>
      <c r="N3" s="63"/>
      <c r="O3" s="63"/>
      <c r="P3" s="63"/>
      <c r="Q3" s="64"/>
    </row>
    <row r="5" spans="1:17" ht="15.5">
      <c r="A5" s="176" t="s">
        <v>1125</v>
      </c>
      <c r="B5" s="176"/>
      <c r="C5" s="176"/>
      <c r="D5" s="176"/>
      <c r="E5" s="176"/>
      <c r="F5" s="176"/>
      <c r="G5" s="176"/>
    </row>
    <row r="6" spans="1:17" ht="46.5">
      <c r="A6" s="65" t="s">
        <v>1126</v>
      </c>
      <c r="B6" s="66" t="s">
        <v>1127</v>
      </c>
      <c r="C6" s="66" t="s">
        <v>1128</v>
      </c>
      <c r="D6" s="66" t="s">
        <v>1129</v>
      </c>
      <c r="E6" s="66" t="s">
        <v>1130</v>
      </c>
      <c r="F6" s="66" t="s">
        <v>1131</v>
      </c>
      <c r="G6" s="66" t="s">
        <v>1132</v>
      </c>
    </row>
    <row r="7" spans="1:17" ht="15.5">
      <c r="A7" s="67" t="s">
        <v>1133</v>
      </c>
      <c r="B7" s="68">
        <v>6</v>
      </c>
      <c r="C7" s="68">
        <v>7.0000000000000007E-2</v>
      </c>
      <c r="D7" s="69">
        <v>5</v>
      </c>
      <c r="E7" s="70">
        <f>PMT(C7/B7,D7*B7,F7,G7)</f>
        <v>-3374.3608180931365</v>
      </c>
      <c r="F7" s="71">
        <v>85000</v>
      </c>
      <c r="G7" s="71">
        <v>0</v>
      </c>
    </row>
    <row r="8" spans="1:17" ht="15.5">
      <c r="A8" s="69" t="s">
        <v>1134</v>
      </c>
      <c r="B8" s="68">
        <v>10</v>
      </c>
      <c r="C8" s="68">
        <v>0.04</v>
      </c>
      <c r="D8" s="69">
        <v>3</v>
      </c>
      <c r="E8" s="70">
        <v>-7497</v>
      </c>
      <c r="F8" s="68">
        <v>70000</v>
      </c>
      <c r="G8" s="72">
        <f>FV(C8/B8,D8*B8,E8,F8,)</f>
        <v>159549.32209688606</v>
      </c>
    </row>
    <row r="9" spans="1:17" ht="15.5">
      <c r="A9" s="69" t="s">
        <v>1135</v>
      </c>
      <c r="B9" s="68">
        <v>4</v>
      </c>
      <c r="C9" s="68">
        <v>0.02</v>
      </c>
      <c r="D9" s="69">
        <v>2</v>
      </c>
      <c r="E9" s="68">
        <v>0</v>
      </c>
      <c r="F9" s="70">
        <f>PV(C9/B9,B9*D9,E9,G9,)</f>
        <v>-48044.260190077403</v>
      </c>
      <c r="G9" s="68">
        <v>50000</v>
      </c>
    </row>
    <row r="12" spans="1:17" ht="15.5">
      <c r="A12" s="177" t="s">
        <v>1136</v>
      </c>
      <c r="B12" s="178"/>
      <c r="C12" s="178"/>
      <c r="D12" s="178"/>
    </row>
    <row r="13" spans="1:17" ht="15.5">
      <c r="A13" s="67" t="s">
        <v>1137</v>
      </c>
      <c r="B13" s="69">
        <v>85000</v>
      </c>
      <c r="C13" s="69"/>
      <c r="D13" s="69"/>
    </row>
    <row r="14" spans="1:17" ht="15.5">
      <c r="A14" s="67" t="s">
        <v>1128</v>
      </c>
      <c r="B14" s="69">
        <v>0.08</v>
      </c>
      <c r="C14" s="69"/>
      <c r="D14" s="69"/>
    </row>
    <row r="15" spans="1:17" ht="15.5">
      <c r="A15" s="67" t="s">
        <v>1138</v>
      </c>
      <c r="B15" s="69">
        <v>6</v>
      </c>
      <c r="C15" s="69"/>
      <c r="D15" s="69"/>
    </row>
    <row r="16" spans="1:17" ht="15.5">
      <c r="A16" s="67" t="s">
        <v>1139</v>
      </c>
      <c r="B16" s="69">
        <v>4</v>
      </c>
      <c r="C16" s="69"/>
      <c r="D16" s="69"/>
    </row>
    <row r="17" spans="1:5" ht="15.5">
      <c r="A17" s="67" t="s">
        <v>1140</v>
      </c>
      <c r="B17" s="69">
        <v>0</v>
      </c>
      <c r="C17" s="69"/>
      <c r="D17" s="69"/>
    </row>
    <row r="19" spans="1:5" ht="15.5">
      <c r="A19" s="74" t="s">
        <v>1141</v>
      </c>
      <c r="B19" s="73" t="s">
        <v>1142</v>
      </c>
      <c r="C19" s="73" t="s">
        <v>1143</v>
      </c>
      <c r="D19" s="73" t="s">
        <v>1144</v>
      </c>
      <c r="E19" s="73" t="s">
        <v>1145</v>
      </c>
    </row>
    <row r="20" spans="1:5">
      <c r="A20" s="77">
        <v>1</v>
      </c>
      <c r="B20" s="78">
        <f>B13</f>
        <v>85000</v>
      </c>
      <c r="C20" s="79">
        <f>IPMT(B$14/B$16,A20,B$15*B$16,B$13,B$14,0)</f>
        <v>-1700</v>
      </c>
      <c r="D20" s="79">
        <f>PPMT($B$14/$B$16,A20,$B$15*$B$16,$B$13,$B$17,0)</f>
        <v>-2794.0432665262406</v>
      </c>
      <c r="E20" s="79">
        <f>B20+D20</f>
        <v>82205.956733473766</v>
      </c>
    </row>
    <row r="21" spans="1:5" ht="15.5">
      <c r="A21" s="77">
        <v>2</v>
      </c>
      <c r="B21" s="76">
        <f>E20</f>
        <v>82205.956733473766</v>
      </c>
      <c r="C21" s="76">
        <f>IPMT(B$14/B$16,A21,B$16*B$15,B$13,B$14,0)</f>
        <v>-1644.119082075719</v>
      </c>
      <c r="D21" s="76">
        <f t="shared" ref="D21:D39" si="0">PPMT($B$14/$B$16, A21, $B$16*$B$15, $B$13, $B$17, 0)</f>
        <v>-2849.9241318567656</v>
      </c>
      <c r="E21" s="76">
        <f t="shared" ref="E21:E39" si="1">B21+D21</f>
        <v>79356.032601617</v>
      </c>
    </row>
    <row r="22" spans="1:5" ht="15.5">
      <c r="A22" s="77">
        <v>3</v>
      </c>
      <c r="B22" s="76">
        <f t="shared" ref="B22:B39" si="2">E21</f>
        <v>79356.032601617</v>
      </c>
      <c r="C22" s="76">
        <f t="shared" ref="C22:C39" si="3">IPMT(B$14/B$16,A22,B$16*B$15,B$13,B$14,0)</f>
        <v>-1587.1205457929534</v>
      </c>
      <c r="D22" s="76">
        <f t="shared" si="0"/>
        <v>-2906.9226144939012</v>
      </c>
      <c r="E22" s="76">
        <f t="shared" si="1"/>
        <v>76449.109987123098</v>
      </c>
    </row>
    <row r="23" spans="1:5" ht="15.5">
      <c r="A23" s="77">
        <v>4</v>
      </c>
      <c r="B23" s="76">
        <f t="shared" si="2"/>
        <v>76449.109987123098</v>
      </c>
      <c r="C23" s="76">
        <f t="shared" si="3"/>
        <v>-1528.9820387845321</v>
      </c>
      <c r="D23" s="76">
        <f t="shared" si="0"/>
        <v>-2965.0610667837791</v>
      </c>
      <c r="E23" s="76">
        <f t="shared" si="1"/>
        <v>73484.048920339323</v>
      </c>
    </row>
    <row r="24" spans="1:5" ht="15.5">
      <c r="A24" s="77">
        <v>5</v>
      </c>
      <c r="B24" s="76">
        <f t="shared" si="2"/>
        <v>73484.048920339323</v>
      </c>
      <c r="C24" s="76">
        <f t="shared" si="3"/>
        <v>-1469.680761635942</v>
      </c>
      <c r="D24" s="76">
        <f t="shared" si="0"/>
        <v>-3024.3622881194542</v>
      </c>
      <c r="E24" s="76">
        <f t="shared" si="1"/>
        <v>70459.686632219862</v>
      </c>
    </row>
    <row r="25" spans="1:5" ht="15.5">
      <c r="A25" s="77">
        <v>6</v>
      </c>
      <c r="B25" s="76">
        <f t="shared" si="2"/>
        <v>70459.686632219862</v>
      </c>
      <c r="C25" s="76">
        <f t="shared" si="3"/>
        <v>-1409.1934589443804</v>
      </c>
      <c r="D25" s="76">
        <f t="shared" si="0"/>
        <v>-3084.8495338818439</v>
      </c>
      <c r="E25" s="76">
        <f t="shared" si="1"/>
        <v>67374.837098338015</v>
      </c>
    </row>
    <row r="26" spans="1:5" ht="15.5">
      <c r="A26" s="77">
        <v>7</v>
      </c>
      <c r="B26" s="76">
        <f t="shared" si="2"/>
        <v>67374.837098338015</v>
      </c>
      <c r="C26" s="76">
        <f t="shared" si="3"/>
        <v>-1347.4964101989879</v>
      </c>
      <c r="D26" s="76">
        <f t="shared" si="0"/>
        <v>-3146.5465245594801</v>
      </c>
      <c r="E26" s="76">
        <f t="shared" si="1"/>
        <v>64228.290573778533</v>
      </c>
    </row>
    <row r="27" spans="1:5" ht="15.5">
      <c r="A27" s="77">
        <v>8</v>
      </c>
      <c r="B27" s="76">
        <f t="shared" si="2"/>
        <v>64228.290573778533</v>
      </c>
      <c r="C27" s="76">
        <f t="shared" si="3"/>
        <v>-1284.5654204786872</v>
      </c>
      <c r="D27" s="76">
        <f t="shared" si="0"/>
        <v>-3209.47745505067</v>
      </c>
      <c r="E27" s="76">
        <f t="shared" si="1"/>
        <v>61018.813118727863</v>
      </c>
    </row>
    <row r="28" spans="1:5" ht="15.5">
      <c r="A28" s="77">
        <v>9</v>
      </c>
      <c r="B28" s="76">
        <f t="shared" si="2"/>
        <v>61018.813118727863</v>
      </c>
      <c r="C28" s="76">
        <f t="shared" si="3"/>
        <v>-1220.3758109639807</v>
      </c>
      <c r="D28" s="76">
        <f t="shared" si="0"/>
        <v>-3273.6670041516836</v>
      </c>
      <c r="E28" s="76">
        <f t="shared" si="1"/>
        <v>57745.146114576179</v>
      </c>
    </row>
    <row r="29" spans="1:5" ht="15.5">
      <c r="A29" s="77">
        <v>10</v>
      </c>
      <c r="B29" s="76">
        <f t="shared" si="2"/>
        <v>57745.146114576179</v>
      </c>
      <c r="C29" s="76">
        <f t="shared" si="3"/>
        <v>-1154.9024092589798</v>
      </c>
      <c r="D29" s="76">
        <f t="shared" si="0"/>
        <v>-3339.1403442347173</v>
      </c>
      <c r="E29" s="76">
        <f t="shared" si="1"/>
        <v>54406.005770341464</v>
      </c>
    </row>
    <row r="30" spans="1:5" ht="15.5">
      <c r="A30" s="77">
        <v>11</v>
      </c>
      <c r="B30" s="76">
        <f t="shared" si="2"/>
        <v>54406.005770341464</v>
      </c>
      <c r="C30" s="76">
        <f t="shared" si="3"/>
        <v>-1088.1195395198788</v>
      </c>
      <c r="D30" s="76">
        <f t="shared" si="0"/>
        <v>-3405.9231511194116</v>
      </c>
      <c r="E30" s="76">
        <f t="shared" si="1"/>
        <v>51000.082619222056</v>
      </c>
    </row>
    <row r="31" spans="1:5" ht="15.5">
      <c r="A31" s="77">
        <v>12</v>
      </c>
      <c r="B31" s="76">
        <f t="shared" si="2"/>
        <v>51000.082619222056</v>
      </c>
      <c r="C31" s="76">
        <f t="shared" si="3"/>
        <v>-1020.0010123859962</v>
      </c>
      <c r="D31" s="76">
        <f t="shared" si="0"/>
        <v>-3474.0416141417995</v>
      </c>
      <c r="E31" s="76">
        <f t="shared" si="1"/>
        <v>47526.041005080253</v>
      </c>
    </row>
    <row r="32" spans="1:5" ht="15.5">
      <c r="A32" s="77">
        <v>13</v>
      </c>
      <c r="B32" s="80">
        <f t="shared" si="2"/>
        <v>47526.041005080253</v>
      </c>
      <c r="C32" s="76">
        <f t="shared" si="3"/>
        <v>-950.52011470943592</v>
      </c>
      <c r="D32" s="76">
        <f t="shared" si="0"/>
        <v>-3543.5224464246353</v>
      </c>
      <c r="E32" s="76">
        <f t="shared" si="1"/>
        <v>43982.518558655618</v>
      </c>
    </row>
    <row r="33" spans="1:5" ht="15.5">
      <c r="A33" s="77">
        <v>14</v>
      </c>
      <c r="B33" s="80">
        <f t="shared" si="2"/>
        <v>43982.518558655618</v>
      </c>
      <c r="C33" s="76">
        <f t="shared" si="3"/>
        <v>-879.64959907934394</v>
      </c>
      <c r="D33" s="76">
        <f t="shared" si="0"/>
        <v>-3614.3928953531286</v>
      </c>
      <c r="E33" s="76">
        <f t="shared" si="1"/>
        <v>40368.12566330249</v>
      </c>
    </row>
    <row r="34" spans="1:5" ht="15.5">
      <c r="A34" s="77">
        <v>15</v>
      </c>
      <c r="B34" s="80">
        <f t="shared" si="2"/>
        <v>40368.12566330249</v>
      </c>
      <c r="C34" s="76">
        <f t="shared" si="3"/>
        <v>-807.36167313665032</v>
      </c>
      <c r="D34" s="76">
        <f t="shared" si="0"/>
        <v>-3686.6807532601911</v>
      </c>
      <c r="E34" s="76">
        <f t="shared" si="1"/>
        <v>36681.444910042301</v>
      </c>
    </row>
    <row r="35" spans="1:5" ht="15.5">
      <c r="A35" s="77">
        <v>16</v>
      </c>
      <c r="B35" s="80">
        <f t="shared" si="2"/>
        <v>36681.444910042301</v>
      </c>
      <c r="C35" s="76">
        <f t="shared" si="3"/>
        <v>-733.62798867510298</v>
      </c>
      <c r="D35" s="76">
        <f t="shared" si="0"/>
        <v>-3760.4143683253947</v>
      </c>
      <c r="E35" s="76">
        <f t="shared" si="1"/>
        <v>32921.030541716907</v>
      </c>
    </row>
    <row r="36" spans="1:5" ht="15.5">
      <c r="A36" s="77">
        <v>17</v>
      </c>
      <c r="B36" s="80">
        <f t="shared" si="2"/>
        <v>32921.030541716907</v>
      </c>
      <c r="C36" s="76">
        <f t="shared" si="3"/>
        <v>-658.41963052432459</v>
      </c>
      <c r="D36" s="76">
        <f t="shared" si="0"/>
        <v>-3835.6226556919028</v>
      </c>
      <c r="E36" s="76">
        <f t="shared" si="1"/>
        <v>29085.407886025005</v>
      </c>
    </row>
    <row r="37" spans="1:5" ht="15.5">
      <c r="A37" s="77">
        <v>18</v>
      </c>
      <c r="B37" s="80">
        <f t="shared" si="2"/>
        <v>29085.407886025005</v>
      </c>
      <c r="C37" s="76">
        <f t="shared" si="3"/>
        <v>-581.70710521053081</v>
      </c>
      <c r="D37" s="76">
        <f t="shared" si="0"/>
        <v>-3912.3351088057407</v>
      </c>
      <c r="E37" s="76">
        <f t="shared" si="1"/>
        <v>25173.072777219262</v>
      </c>
    </row>
    <row r="38" spans="1:5" ht="15.5">
      <c r="A38" s="77">
        <v>19</v>
      </c>
      <c r="B38" s="80">
        <f t="shared" si="2"/>
        <v>25173.072777219262</v>
      </c>
      <c r="C38" s="76">
        <f t="shared" si="3"/>
        <v>-503.46032939046097</v>
      </c>
      <c r="D38" s="76">
        <f t="shared" si="0"/>
        <v>-3990.5818109818556</v>
      </c>
      <c r="E38" s="76">
        <f t="shared" si="1"/>
        <v>21182.490966237405</v>
      </c>
    </row>
    <row r="39" spans="1:5" ht="15.5">
      <c r="A39" s="77">
        <v>20</v>
      </c>
      <c r="B39" s="80">
        <f t="shared" si="2"/>
        <v>21182.490966237405</v>
      </c>
      <c r="C39" s="76">
        <f t="shared" si="3"/>
        <v>-423.64861805398971</v>
      </c>
      <c r="D39" s="76">
        <f t="shared" si="0"/>
        <v>-4070.393447201493</v>
      </c>
      <c r="E39" s="76">
        <f t="shared" si="1"/>
        <v>17112.097519035913</v>
      </c>
    </row>
    <row r="40" spans="1:5" ht="15.5">
      <c r="A40" s="77">
        <v>21</v>
      </c>
      <c r="B40" s="80">
        <f t="shared" ref="B40:B43" si="4">E39</f>
        <v>17112.097519035913</v>
      </c>
      <c r="C40" s="76">
        <f t="shared" ref="C40:C43" si="5">IPMT(B$14/B$16,A40,B$16*B$15,B$13,B$14,0)</f>
        <v>-342.24067249078917</v>
      </c>
      <c r="D40" s="76">
        <f t="shared" ref="D40:D43" si="6">PPMT($B$14/$B$16, A40, $B$16*$B$15, $B$13, $B$17, 0)</f>
        <v>-4151.8013161455219</v>
      </c>
      <c r="E40" s="76">
        <f t="shared" ref="E40:E43" si="7">B40+D40</f>
        <v>12960.296202890391</v>
      </c>
    </row>
    <row r="41" spans="1:5" ht="15.5">
      <c r="A41" s="77">
        <v>22</v>
      </c>
      <c r="B41" s="80">
        <f t="shared" si="4"/>
        <v>12960.296202890391</v>
      </c>
      <c r="C41" s="76">
        <f t="shared" si="5"/>
        <v>-259.20456801632457</v>
      </c>
      <c r="D41" s="76">
        <f t="shared" si="6"/>
        <v>-4234.8373424684323</v>
      </c>
      <c r="E41" s="76">
        <f t="shared" si="7"/>
        <v>8725.4588604219589</v>
      </c>
    </row>
    <row r="42" spans="1:5" ht="15.5">
      <c r="A42" s="77">
        <v>23</v>
      </c>
      <c r="B42" s="80">
        <f t="shared" si="4"/>
        <v>8725.4588604219589</v>
      </c>
      <c r="C42" s="76">
        <f t="shared" si="5"/>
        <v>-174.50774145237068</v>
      </c>
      <c r="D42" s="76">
        <f t="shared" si="6"/>
        <v>-4319.5340893178018</v>
      </c>
      <c r="E42" s="76">
        <f t="shared" si="7"/>
        <v>4405.9247711041571</v>
      </c>
    </row>
    <row r="43" spans="1:5" ht="15.5">
      <c r="A43" s="77">
        <v>24</v>
      </c>
      <c r="B43" s="80">
        <f t="shared" si="4"/>
        <v>4405.9247711041571</v>
      </c>
      <c r="C43" s="76">
        <f t="shared" si="5"/>
        <v>-88.116978357137668</v>
      </c>
      <c r="D43" s="76">
        <f t="shared" si="6"/>
        <v>-4405.924771104158</v>
      </c>
      <c r="E43" s="76">
        <f t="shared" si="7"/>
        <v>0</v>
      </c>
    </row>
    <row r="44" spans="1:5">
      <c r="A44" s="42"/>
      <c r="B44" s="75"/>
      <c r="C44" s="75"/>
      <c r="D44" s="75"/>
      <c r="E44" s="75"/>
    </row>
    <row r="45" spans="1:5">
      <c r="A45" s="42"/>
      <c r="B45" s="75"/>
      <c r="C45" s="75"/>
      <c r="D45" s="75"/>
      <c r="E45" s="75"/>
    </row>
    <row r="46" spans="1:5">
      <c r="A46" s="42"/>
      <c r="B46" s="75"/>
      <c r="C46" s="75"/>
      <c r="D46" s="75"/>
      <c r="E46" s="75"/>
    </row>
    <row r="47" spans="1:5">
      <c r="B47" s="75"/>
      <c r="C47" s="75"/>
      <c r="D47" s="75"/>
      <c r="E47" s="75"/>
    </row>
  </sheetData>
  <mergeCells count="2">
    <mergeCell ref="A5:G5"/>
    <mergeCell ref="A12:D1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177B4-F223-4AB5-A596-EC130E259BEB}">
  <dimension ref="A3:B7"/>
  <sheetViews>
    <sheetView workbookViewId="0">
      <selection activeCell="C12" sqref="C12"/>
    </sheetView>
  </sheetViews>
  <sheetFormatPr defaultRowHeight="14.5"/>
  <cols>
    <col min="1" max="1" width="24.81640625" bestFit="1" customWidth="1"/>
    <col min="2" max="2" width="17.08984375" bestFit="1" customWidth="1"/>
    <col min="3" max="31" width="15.26953125" bestFit="1" customWidth="1"/>
    <col min="32" max="33" width="10.7265625" bestFit="1" customWidth="1"/>
  </cols>
  <sheetData>
    <row r="3" spans="1:2">
      <c r="A3" s="36" t="s">
        <v>1119</v>
      </c>
      <c r="B3" t="s">
        <v>1146</v>
      </c>
    </row>
    <row r="4" spans="1:2">
      <c r="A4" s="37" t="s">
        <v>1088</v>
      </c>
      <c r="B4">
        <v>3</v>
      </c>
    </row>
    <row r="5" spans="1:2">
      <c r="A5" s="39" t="s">
        <v>1108</v>
      </c>
      <c r="B5">
        <v>1</v>
      </c>
    </row>
    <row r="6" spans="1:2">
      <c r="A6" s="39" t="s">
        <v>1103</v>
      </c>
      <c r="B6">
        <v>2</v>
      </c>
    </row>
    <row r="7" spans="1:2">
      <c r="A7" s="37" t="s">
        <v>1061</v>
      </c>
      <c r="B7">
        <v>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AC261-2C3B-4A23-A6C8-B6FD4D9A19BA}">
  <dimension ref="A1:P29"/>
  <sheetViews>
    <sheetView topLeftCell="A11" workbookViewId="0">
      <selection activeCell="L20" sqref="L20"/>
    </sheetView>
  </sheetViews>
  <sheetFormatPr defaultRowHeight="14.5"/>
  <cols>
    <col min="1" max="1" width="8.7265625" style="81"/>
    <col min="2" max="2" width="24.81640625" style="81" bestFit="1" customWidth="1"/>
    <col min="3" max="3" width="7.81640625" style="81" bestFit="1" customWidth="1"/>
    <col min="4" max="6" width="8.7265625" style="81"/>
    <col min="7" max="7" width="11" style="81" bestFit="1" customWidth="1"/>
    <col min="8" max="8" width="11.6328125" style="81" bestFit="1" customWidth="1"/>
    <col min="9" max="9" width="8.7265625" style="81"/>
    <col min="10" max="10" width="17.81640625" style="81" bestFit="1" customWidth="1"/>
    <col min="11" max="11" width="10.90625" style="81" bestFit="1" customWidth="1"/>
    <col min="12" max="12" width="14.90625" style="81" bestFit="1" customWidth="1"/>
    <col min="13" max="14" width="13.26953125" style="81" bestFit="1" customWidth="1"/>
    <col min="15" max="15" width="12.6328125" style="81" bestFit="1" customWidth="1"/>
    <col min="16" max="16" width="24.1796875" style="81" customWidth="1"/>
    <col min="17" max="16384" width="8.7265625" style="81"/>
  </cols>
  <sheetData>
    <row r="1" spans="1:16" ht="15.5">
      <c r="A1" s="179" t="s">
        <v>1147</v>
      </c>
      <c r="B1" s="179"/>
      <c r="C1" s="179"/>
      <c r="D1" s="179"/>
      <c r="E1" s="179"/>
      <c r="F1" s="179"/>
      <c r="G1" s="179"/>
      <c r="H1" s="179"/>
      <c r="I1" s="179"/>
      <c r="J1" s="179"/>
      <c r="K1" s="179"/>
      <c r="L1" s="179"/>
      <c r="M1" s="179"/>
      <c r="N1" s="179"/>
      <c r="O1" s="179"/>
      <c r="P1" s="179"/>
    </row>
    <row r="3" spans="1:16">
      <c r="A3" s="180" t="s">
        <v>1173</v>
      </c>
      <c r="B3" s="180"/>
      <c r="C3" s="180"/>
      <c r="D3" s="180"/>
      <c r="E3" s="180"/>
      <c r="F3" s="180"/>
      <c r="G3" s="180"/>
      <c r="H3" s="180"/>
    </row>
    <row r="4" spans="1:16">
      <c r="A4" s="180" t="s">
        <v>1148</v>
      </c>
      <c r="B4" s="180"/>
      <c r="C4" s="180"/>
      <c r="D4" s="180"/>
      <c r="E4" s="180"/>
      <c r="F4" s="180"/>
      <c r="G4" s="180"/>
      <c r="H4" s="180"/>
    </row>
    <row r="5" spans="1:16">
      <c r="A5" s="82"/>
      <c r="B5" s="82"/>
      <c r="C5" s="82"/>
      <c r="D5" s="82"/>
      <c r="E5" s="82"/>
      <c r="F5" s="82"/>
      <c r="G5" s="82"/>
      <c r="H5" s="82"/>
    </row>
    <row r="6" spans="1:16" ht="16" thickBot="1">
      <c r="A6" s="117" t="s">
        <v>1149</v>
      </c>
      <c r="B6" s="118"/>
      <c r="C6" s="118"/>
      <c r="D6" s="82"/>
      <c r="E6" s="125" t="s">
        <v>1150</v>
      </c>
      <c r="F6" s="126"/>
      <c r="G6" s="126"/>
      <c r="H6" s="126"/>
      <c r="K6" s="83"/>
      <c r="L6" s="84">
        <f>H9</f>
        <v>120000</v>
      </c>
      <c r="M6" s="84">
        <f>H14</f>
        <v>40000</v>
      </c>
      <c r="N6" s="84">
        <f>H20</f>
        <v>31500</v>
      </c>
      <c r="O6" s="85" t="s">
        <v>1151</v>
      </c>
    </row>
    <row r="7" spans="1:16" ht="15.5">
      <c r="A7" s="118"/>
      <c r="B7" s="118"/>
      <c r="C7" s="118"/>
      <c r="D7" s="82"/>
      <c r="E7" s="126"/>
      <c r="F7" s="126"/>
      <c r="G7" s="126"/>
      <c r="H7" s="126"/>
      <c r="J7" s="85" t="s">
        <v>1152</v>
      </c>
      <c r="K7" s="84">
        <v>50</v>
      </c>
      <c r="L7" s="86">
        <f t="dataTable" ref="L7:N16" dt2D="0" dtr="0" r1="C10" ca="1"/>
        <v>100000</v>
      </c>
      <c r="M7" s="86">
        <v>20000</v>
      </c>
      <c r="N7" s="86">
        <v>11500</v>
      </c>
    </row>
    <row r="8" spans="1:16" ht="15.5">
      <c r="A8" s="119" t="s">
        <v>1153</v>
      </c>
      <c r="B8" s="118"/>
      <c r="C8" s="118"/>
      <c r="D8" s="82"/>
      <c r="E8" s="126"/>
      <c r="F8" s="126"/>
      <c r="G8" s="126"/>
      <c r="H8" s="126"/>
      <c r="K8" s="84">
        <f>K7+50</f>
        <v>100</v>
      </c>
      <c r="L8" s="86">
        <v>200000</v>
      </c>
      <c r="M8" s="86">
        <v>120000</v>
      </c>
      <c r="N8" s="86">
        <v>111500</v>
      </c>
    </row>
    <row r="9" spans="1:16" ht="15.5">
      <c r="A9" s="118"/>
      <c r="B9" s="118" t="s">
        <v>1154</v>
      </c>
      <c r="C9" s="120">
        <v>2000</v>
      </c>
      <c r="D9" s="82"/>
      <c r="E9" s="126" t="s">
        <v>1151</v>
      </c>
      <c r="F9" s="126"/>
      <c r="G9" s="127"/>
      <c r="H9" s="127">
        <f>C9*C10</f>
        <v>120000</v>
      </c>
      <c r="K9" s="84">
        <f t="shared" ref="K9:K14" si="0">K8+50</f>
        <v>150</v>
      </c>
      <c r="L9" s="86">
        <v>300000</v>
      </c>
      <c r="M9" s="86">
        <v>220000</v>
      </c>
      <c r="N9" s="87">
        <v>211500</v>
      </c>
    </row>
    <row r="10" spans="1:16" ht="15.5">
      <c r="A10" s="118"/>
      <c r="B10" s="118" t="s">
        <v>1155</v>
      </c>
      <c r="C10" s="121">
        <v>60</v>
      </c>
      <c r="D10" s="82"/>
      <c r="E10" s="126" t="s">
        <v>1156</v>
      </c>
      <c r="F10" s="126"/>
      <c r="G10" s="127"/>
      <c r="H10" s="127"/>
      <c r="K10" s="84">
        <f t="shared" si="0"/>
        <v>200</v>
      </c>
      <c r="L10" s="86">
        <v>400000</v>
      </c>
      <c r="M10" s="86">
        <v>320000</v>
      </c>
      <c r="N10" s="86">
        <v>311500</v>
      </c>
    </row>
    <row r="11" spans="1:16" ht="15.5">
      <c r="A11" s="119" t="s">
        <v>1157</v>
      </c>
      <c r="B11" s="118"/>
      <c r="C11" s="118"/>
      <c r="D11" s="82"/>
      <c r="E11" s="128" t="s">
        <v>1158</v>
      </c>
      <c r="F11" s="126"/>
      <c r="G11" s="127">
        <f>C9*C12</f>
        <v>60000</v>
      </c>
      <c r="H11" s="127"/>
      <c r="K11" s="84">
        <f t="shared" si="0"/>
        <v>250</v>
      </c>
      <c r="L11" s="86">
        <v>500000</v>
      </c>
      <c r="M11" s="86">
        <v>420000</v>
      </c>
      <c r="N11" s="86">
        <v>411500</v>
      </c>
    </row>
    <row r="12" spans="1:16" ht="15.5">
      <c r="A12" s="118"/>
      <c r="B12" s="118" t="s">
        <v>1159</v>
      </c>
      <c r="C12" s="122">
        <v>30</v>
      </c>
      <c r="D12" s="82"/>
      <c r="E12" s="128" t="s">
        <v>1160</v>
      </c>
      <c r="F12" s="126"/>
      <c r="G12" s="129">
        <f>C9*C13</f>
        <v>20000</v>
      </c>
      <c r="H12" s="127"/>
      <c r="K12" s="84">
        <f t="shared" si="0"/>
        <v>300</v>
      </c>
      <c r="L12" s="86">
        <v>600000</v>
      </c>
      <c r="M12" s="86">
        <v>520000</v>
      </c>
      <c r="N12" s="86">
        <v>511500</v>
      </c>
    </row>
    <row r="13" spans="1:16" ht="15.5">
      <c r="A13" s="118"/>
      <c r="B13" s="118" t="s">
        <v>1161</v>
      </c>
      <c r="C13" s="121">
        <v>10</v>
      </c>
      <c r="D13" s="82"/>
      <c r="E13" s="126" t="s">
        <v>1162</v>
      </c>
      <c r="F13" s="126"/>
      <c r="G13" s="127"/>
      <c r="H13" s="129">
        <f>G11+G12</f>
        <v>80000</v>
      </c>
      <c r="K13" s="84">
        <f t="shared" si="0"/>
        <v>350</v>
      </c>
      <c r="L13" s="86">
        <v>700000</v>
      </c>
      <c r="M13" s="86">
        <v>620000</v>
      </c>
      <c r="N13" s="86">
        <v>611500</v>
      </c>
    </row>
    <row r="14" spans="1:16" ht="15.5">
      <c r="A14" s="119" t="s">
        <v>1163</v>
      </c>
      <c r="B14" s="118"/>
      <c r="C14" s="118"/>
      <c r="D14" s="82"/>
      <c r="E14" s="126" t="s">
        <v>1164</v>
      </c>
      <c r="F14" s="126"/>
      <c r="G14" s="127"/>
      <c r="H14" s="127">
        <f>H9-H13</f>
        <v>40000</v>
      </c>
      <c r="K14" s="84">
        <f t="shared" si="0"/>
        <v>400</v>
      </c>
      <c r="L14" s="86">
        <v>800000</v>
      </c>
      <c r="M14" s="86">
        <v>720000</v>
      </c>
      <c r="N14" s="86">
        <v>711500</v>
      </c>
    </row>
    <row r="15" spans="1:16" ht="15.5">
      <c r="A15" s="118"/>
      <c r="B15" s="118" t="s">
        <v>1165</v>
      </c>
      <c r="C15" s="123">
        <v>800</v>
      </c>
      <c r="D15" s="82"/>
      <c r="E15" s="126" t="s">
        <v>1166</v>
      </c>
      <c r="F15" s="126"/>
      <c r="G15" s="127"/>
      <c r="H15" s="127"/>
      <c r="K15" s="84">
        <f>K14+50</f>
        <v>450</v>
      </c>
      <c r="L15" s="86">
        <v>900000</v>
      </c>
      <c r="M15" s="86">
        <v>820000</v>
      </c>
      <c r="N15" s="86">
        <v>811500</v>
      </c>
    </row>
    <row r="16" spans="1:16" ht="15.5">
      <c r="A16" s="118"/>
      <c r="B16" s="118" t="s">
        <v>1167</v>
      </c>
      <c r="C16" s="123">
        <v>1200</v>
      </c>
      <c r="D16" s="82"/>
      <c r="E16" s="128" t="s">
        <v>1165</v>
      </c>
      <c r="F16" s="126"/>
      <c r="G16" s="127">
        <f>C15</f>
        <v>800</v>
      </c>
      <c r="H16" s="127"/>
      <c r="K16" s="84">
        <f>K15+50</f>
        <v>500</v>
      </c>
      <c r="L16" s="86">
        <v>1000000</v>
      </c>
      <c r="M16" s="86">
        <v>920000</v>
      </c>
      <c r="N16" s="86">
        <v>911500</v>
      </c>
    </row>
    <row r="17" spans="1:15">
      <c r="A17" s="118"/>
      <c r="B17" s="118" t="s">
        <v>1168</v>
      </c>
      <c r="C17" s="124">
        <v>6500</v>
      </c>
      <c r="D17" s="82"/>
      <c r="E17" s="128" t="s">
        <v>1158</v>
      </c>
      <c r="F17" s="126"/>
      <c r="G17" s="127">
        <f>C16</f>
        <v>1200</v>
      </c>
      <c r="H17" s="127"/>
    </row>
    <row r="18" spans="1:15" ht="15" thickBot="1">
      <c r="A18" s="118"/>
      <c r="B18" s="118"/>
      <c r="C18" s="118"/>
      <c r="D18" s="82"/>
      <c r="E18" s="128" t="s">
        <v>1169</v>
      </c>
      <c r="F18" s="126"/>
      <c r="G18" s="129">
        <f>C17</f>
        <v>6500</v>
      </c>
      <c r="H18" s="127"/>
    </row>
    <row r="19" spans="1:15" ht="15" thickBot="1">
      <c r="A19" s="118"/>
      <c r="B19" s="118"/>
      <c r="C19" s="118"/>
      <c r="D19" s="82"/>
      <c r="E19" s="126" t="s">
        <v>1170</v>
      </c>
      <c r="F19" s="126"/>
      <c r="G19" s="127"/>
      <c r="H19" s="129">
        <f>G16+G17+G18</f>
        <v>8500</v>
      </c>
      <c r="K19" s="88">
        <f>H20</f>
        <v>31500</v>
      </c>
      <c r="L19" s="89">
        <v>1200</v>
      </c>
      <c r="M19" s="89">
        <v>1400</v>
      </c>
      <c r="N19" s="90">
        <v>1600</v>
      </c>
      <c r="O19" s="85" t="s">
        <v>1171</v>
      </c>
    </row>
    <row r="20" spans="1:15" ht="16" thickBot="1">
      <c r="A20" s="118"/>
      <c r="B20" s="118"/>
      <c r="C20" s="118"/>
      <c r="D20" s="82"/>
      <c r="E20" s="126" t="s">
        <v>1172</v>
      </c>
      <c r="F20" s="126"/>
      <c r="G20" s="127"/>
      <c r="H20" s="130">
        <f>H14-H19</f>
        <v>31500</v>
      </c>
      <c r="J20" s="85" t="s">
        <v>1152</v>
      </c>
      <c r="K20" s="91">
        <v>50</v>
      </c>
      <c r="L20" s="92">
        <f t="dataTable" ref="L20:N29" dt2D="1" dtr="1" r1="C10" r2="C9"/>
        <v>49500</v>
      </c>
      <c r="M20" s="92">
        <v>59500</v>
      </c>
      <c r="N20" s="93">
        <v>69500</v>
      </c>
    </row>
    <row r="21" spans="1:15" ht="16" thickTop="1">
      <c r="K21" s="91">
        <f>K20+50</f>
        <v>100</v>
      </c>
      <c r="L21" s="94">
        <v>107500</v>
      </c>
      <c r="M21" s="94">
        <v>127500</v>
      </c>
      <c r="N21" s="95">
        <v>147500</v>
      </c>
    </row>
    <row r="22" spans="1:15" ht="15.5">
      <c r="K22" s="96">
        <f t="shared" ref="K22:K27" si="1">K21+50</f>
        <v>150</v>
      </c>
      <c r="L22" s="94">
        <v>165500</v>
      </c>
      <c r="M22" s="94">
        <v>195500</v>
      </c>
      <c r="N22" s="95">
        <v>225500</v>
      </c>
    </row>
    <row r="23" spans="1:15" ht="15.5">
      <c r="K23" s="96">
        <f t="shared" si="1"/>
        <v>200</v>
      </c>
      <c r="L23" s="94">
        <v>223500</v>
      </c>
      <c r="M23" s="94">
        <v>263500</v>
      </c>
      <c r="N23" s="95">
        <v>303500</v>
      </c>
    </row>
    <row r="24" spans="1:15" ht="15.5">
      <c r="K24" s="96">
        <f t="shared" si="1"/>
        <v>250</v>
      </c>
      <c r="L24" s="94">
        <v>281500</v>
      </c>
      <c r="M24" s="94">
        <v>331500</v>
      </c>
      <c r="N24" s="95">
        <v>381500</v>
      </c>
    </row>
    <row r="25" spans="1:15" ht="15.5">
      <c r="K25" s="96">
        <f t="shared" si="1"/>
        <v>300</v>
      </c>
      <c r="L25" s="94">
        <v>339500</v>
      </c>
      <c r="M25" s="94">
        <v>399500</v>
      </c>
      <c r="N25" s="95">
        <v>459500</v>
      </c>
    </row>
    <row r="26" spans="1:15" ht="15.5">
      <c r="K26" s="96">
        <f t="shared" si="1"/>
        <v>350</v>
      </c>
      <c r="L26" s="94">
        <v>397500</v>
      </c>
      <c r="M26" s="94">
        <v>467500</v>
      </c>
      <c r="N26" s="95">
        <v>537500</v>
      </c>
    </row>
    <row r="27" spans="1:15" ht="15.5">
      <c r="K27" s="96">
        <f t="shared" si="1"/>
        <v>400</v>
      </c>
      <c r="L27" s="94">
        <v>455500</v>
      </c>
      <c r="M27" s="94">
        <v>535500</v>
      </c>
      <c r="N27" s="95">
        <v>615500</v>
      </c>
    </row>
    <row r="28" spans="1:15" ht="15.5">
      <c r="K28" s="96">
        <f>K27+50</f>
        <v>450</v>
      </c>
      <c r="L28" s="94">
        <v>513500</v>
      </c>
      <c r="M28" s="94">
        <v>603500</v>
      </c>
      <c r="N28" s="95">
        <v>693500</v>
      </c>
    </row>
    <row r="29" spans="1:15" ht="16" thickBot="1">
      <c r="K29" s="97">
        <f>K28+50</f>
        <v>500</v>
      </c>
      <c r="L29" s="98">
        <v>571500</v>
      </c>
      <c r="M29" s="98">
        <v>671500</v>
      </c>
      <c r="N29" s="99">
        <v>771500</v>
      </c>
    </row>
  </sheetData>
  <mergeCells count="3">
    <mergeCell ref="A1:P1"/>
    <mergeCell ref="A3:H3"/>
    <mergeCell ref="A4:H4"/>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EA8AA-AB5A-4D04-9E27-72DBC12FD3F3}">
  <dimension ref="A1:H10"/>
  <sheetViews>
    <sheetView workbookViewId="0">
      <selection activeCell="H6" sqref="H6"/>
    </sheetView>
  </sheetViews>
  <sheetFormatPr defaultRowHeight="14.5"/>
  <cols>
    <col min="1" max="1" width="9.08984375" style="81" bestFit="1" customWidth="1"/>
    <col min="2" max="2" width="14.08984375" style="81" bestFit="1" customWidth="1"/>
    <col min="3" max="3" width="8.7265625" style="81"/>
    <col min="4" max="4" width="23.1796875" style="81" bestFit="1" customWidth="1"/>
    <col min="5" max="5" width="11.08984375" style="81" bestFit="1" customWidth="1"/>
    <col min="6" max="6" width="8.7265625" style="81"/>
    <col min="7" max="7" width="23.54296875" style="81" customWidth="1"/>
    <col min="8" max="8" width="11.1796875" style="81" bestFit="1" customWidth="1"/>
    <col min="9" max="16384" width="8.7265625" style="81"/>
  </cols>
  <sheetData>
    <row r="1" spans="1:8" ht="15.5">
      <c r="A1" s="181" t="s">
        <v>1186</v>
      </c>
      <c r="B1" s="181"/>
      <c r="C1" s="181"/>
      <c r="D1" s="181"/>
      <c r="E1" s="181"/>
      <c r="F1" s="181"/>
      <c r="G1" s="181"/>
    </row>
    <row r="2" spans="1:8" ht="15" thickBot="1"/>
    <row r="3" spans="1:8" ht="15" thickBot="1">
      <c r="A3" s="100" t="s">
        <v>1174</v>
      </c>
      <c r="B3" s="100" t="s">
        <v>1175</v>
      </c>
      <c r="C3" s="100" t="s">
        <v>1176</v>
      </c>
      <c r="D3" s="100" t="s">
        <v>1177</v>
      </c>
      <c r="E3" s="101" t="s">
        <v>1178</v>
      </c>
      <c r="G3" s="102" t="s">
        <v>1179</v>
      </c>
      <c r="H3" s="102">
        <v>177.78</v>
      </c>
    </row>
    <row r="4" spans="1:8" ht="15" thickBot="1">
      <c r="A4" s="103" t="s">
        <v>1185</v>
      </c>
      <c r="B4" s="104">
        <v>1050</v>
      </c>
      <c r="C4" s="105">
        <v>40</v>
      </c>
      <c r="D4" s="103">
        <v>1200</v>
      </c>
      <c r="E4" s="106">
        <f>C4*(B4+D4)</f>
        <v>90000</v>
      </c>
    </row>
    <row r="5" spans="1:8">
      <c r="G5" s="102" t="s">
        <v>1180</v>
      </c>
      <c r="H5" s="108" t="s">
        <v>1181</v>
      </c>
    </row>
    <row r="6" spans="1:8">
      <c r="G6" s="102" t="s">
        <v>1182</v>
      </c>
      <c r="H6" s="107">
        <v>400000</v>
      </c>
    </row>
    <row r="7" spans="1:8" ht="15" thickBot="1">
      <c r="G7" s="102" t="s">
        <v>1183</v>
      </c>
      <c r="H7" s="108" t="s">
        <v>1184</v>
      </c>
    </row>
    <row r="8" spans="1:8" ht="15" thickBot="1">
      <c r="A8" s="100" t="s">
        <v>1174</v>
      </c>
      <c r="B8" s="100" t="s">
        <v>1175</v>
      </c>
      <c r="C8" s="100" t="s">
        <v>1176</v>
      </c>
      <c r="D8" s="100" t="s">
        <v>1177</v>
      </c>
      <c r="E8" s="101" t="s">
        <v>1178</v>
      </c>
    </row>
    <row r="9" spans="1:8" ht="15" thickBot="1">
      <c r="A9" s="103" t="s">
        <v>1185</v>
      </c>
      <c r="B9" s="104">
        <v>1050</v>
      </c>
      <c r="C9" s="105">
        <v>177.77777777777777</v>
      </c>
      <c r="D9" s="103">
        <v>1200</v>
      </c>
      <c r="E9" s="106">
        <f>C9*(B9+D9)</f>
        <v>400000</v>
      </c>
    </row>
    <row r="10" spans="1:8">
      <c r="C10" s="81" t="s">
        <v>1187</v>
      </c>
    </row>
  </sheetData>
  <mergeCells count="1">
    <mergeCell ref="A1: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27A30-74A3-4C54-BA55-D3997C54A499}">
  <dimension ref="A1:F20"/>
  <sheetViews>
    <sheetView topLeftCell="A16" workbookViewId="0">
      <selection activeCell="G13" sqref="G13"/>
    </sheetView>
  </sheetViews>
  <sheetFormatPr defaultRowHeight="14.5"/>
  <cols>
    <col min="1" max="1" width="22.26953125" bestFit="1" customWidth="1"/>
  </cols>
  <sheetData>
    <row r="1" spans="1:6">
      <c r="A1" s="182" t="s">
        <v>1209</v>
      </c>
      <c r="B1" s="183"/>
      <c r="C1" s="183"/>
      <c r="D1" s="183"/>
      <c r="E1" s="183"/>
      <c r="F1" s="183"/>
    </row>
    <row r="2" spans="1:6">
      <c r="A2" s="151" t="s">
        <v>1209</v>
      </c>
      <c r="B2" s="151" t="s">
        <v>1210</v>
      </c>
      <c r="C2" s="151" t="s">
        <v>1211</v>
      </c>
      <c r="D2" s="151" t="s">
        <v>1212</v>
      </c>
      <c r="E2" s="151" t="s">
        <v>1213</v>
      </c>
      <c r="F2" s="151" t="s">
        <v>1214</v>
      </c>
    </row>
    <row r="3" spans="1:6">
      <c r="A3" s="141">
        <v>45141</v>
      </c>
      <c r="B3" s="142">
        <v>26</v>
      </c>
      <c r="C3" s="142">
        <v>27.78</v>
      </c>
      <c r="D3" s="142">
        <v>23.9</v>
      </c>
      <c r="E3" s="142">
        <v>26</v>
      </c>
      <c r="F3" s="142">
        <v>120000</v>
      </c>
    </row>
    <row r="4" spans="1:6">
      <c r="A4" s="141">
        <v>45172</v>
      </c>
      <c r="B4" s="142">
        <v>24.85</v>
      </c>
      <c r="C4" s="142">
        <v>35.86</v>
      </c>
      <c r="D4" s="142">
        <v>21.85</v>
      </c>
      <c r="E4" s="142">
        <v>22</v>
      </c>
      <c r="F4" s="142">
        <v>150000</v>
      </c>
    </row>
    <row r="5" spans="1:6">
      <c r="A5" s="141">
        <v>45202</v>
      </c>
      <c r="B5" s="142">
        <v>30</v>
      </c>
      <c r="C5" s="142">
        <v>30.3</v>
      </c>
      <c r="D5" s="142">
        <v>24</v>
      </c>
      <c r="E5" s="142">
        <v>29</v>
      </c>
      <c r="F5" s="142">
        <v>180000</v>
      </c>
    </row>
    <row r="6" spans="1:6">
      <c r="A6" s="141">
        <v>45233</v>
      </c>
      <c r="B6" s="142">
        <v>28.66</v>
      </c>
      <c r="C6" s="142">
        <v>42.93</v>
      </c>
      <c r="D6" s="142">
        <v>26.62</v>
      </c>
      <c r="E6" s="142">
        <v>26</v>
      </c>
      <c r="F6" s="142">
        <v>210000</v>
      </c>
    </row>
    <row r="7" spans="1:6">
      <c r="A7" s="141">
        <v>45263</v>
      </c>
      <c r="B7" s="142">
        <v>30.23</v>
      </c>
      <c r="C7" s="142">
        <v>31</v>
      </c>
      <c r="D7" s="142">
        <v>25.2</v>
      </c>
      <c r="E7" s="142">
        <v>25.5</v>
      </c>
      <c r="F7" s="142">
        <v>240000</v>
      </c>
    </row>
    <row r="8" spans="1:6">
      <c r="A8" s="143" t="s">
        <v>1215</v>
      </c>
      <c r="B8" s="142">
        <v>30.85</v>
      </c>
      <c r="C8" s="142">
        <v>44.79</v>
      </c>
      <c r="D8" s="142">
        <v>27.85</v>
      </c>
      <c r="E8" s="142">
        <v>28.41</v>
      </c>
      <c r="F8" s="142">
        <v>270000</v>
      </c>
    </row>
    <row r="9" spans="1:6">
      <c r="A9" s="143" t="s">
        <v>1216</v>
      </c>
      <c r="B9" s="142">
        <v>32.65</v>
      </c>
      <c r="C9" s="142">
        <v>31</v>
      </c>
      <c r="D9" s="142">
        <v>26</v>
      </c>
      <c r="E9" s="142">
        <v>26.52</v>
      </c>
      <c r="F9" s="142">
        <v>300000</v>
      </c>
    </row>
    <row r="10" spans="1:6">
      <c r="A10" s="143" t="s">
        <v>1217</v>
      </c>
      <c r="B10" s="142">
        <v>33.08</v>
      </c>
      <c r="C10" s="142">
        <v>46.63</v>
      </c>
      <c r="D10" s="142">
        <v>29.08</v>
      </c>
      <c r="E10" s="142">
        <v>29.67</v>
      </c>
      <c r="F10" s="142">
        <v>330000</v>
      </c>
    </row>
    <row r="11" spans="1:6">
      <c r="A11" s="143" t="s">
        <v>1218</v>
      </c>
      <c r="B11" s="142">
        <v>31.95</v>
      </c>
      <c r="C11" s="142">
        <v>33</v>
      </c>
      <c r="D11" s="142">
        <v>27</v>
      </c>
      <c r="E11" s="142">
        <v>27.54</v>
      </c>
      <c r="F11" s="142">
        <v>120000</v>
      </c>
    </row>
    <row r="12" spans="1:6">
      <c r="A12" s="143" t="s">
        <v>1219</v>
      </c>
      <c r="B12" s="142">
        <v>32.32</v>
      </c>
      <c r="C12" s="142">
        <v>48.49</v>
      </c>
      <c r="D12" s="142">
        <v>30.36</v>
      </c>
      <c r="E12" s="142">
        <v>30.92</v>
      </c>
      <c r="F12" s="142">
        <v>150000</v>
      </c>
    </row>
    <row r="13" spans="1:6">
      <c r="A13" s="143" t="s">
        <v>1220</v>
      </c>
      <c r="B13" s="142">
        <v>32.950000000000003</v>
      </c>
      <c r="C13" s="142">
        <v>34</v>
      </c>
      <c r="D13" s="142">
        <v>28</v>
      </c>
      <c r="E13" s="142">
        <v>28.56</v>
      </c>
      <c r="F13" s="142">
        <v>240000</v>
      </c>
    </row>
    <row r="14" spans="1:6">
      <c r="A14" s="143" t="s">
        <v>1221</v>
      </c>
      <c r="B14" s="142">
        <v>33.590000000000003</v>
      </c>
      <c r="C14" s="142">
        <v>50.37</v>
      </c>
      <c r="D14" s="142">
        <v>31.55</v>
      </c>
      <c r="E14" s="142">
        <v>32.14</v>
      </c>
      <c r="F14" s="142">
        <v>270000</v>
      </c>
    </row>
    <row r="15" spans="1:6">
      <c r="A15" s="143" t="s">
        <v>1222</v>
      </c>
      <c r="B15" s="142">
        <v>36.17</v>
      </c>
      <c r="C15" s="142">
        <v>35.200000000000003</v>
      </c>
      <c r="D15" s="142">
        <v>29.1</v>
      </c>
      <c r="E15" s="142">
        <v>29.58</v>
      </c>
      <c r="F15" s="142">
        <v>300000</v>
      </c>
    </row>
    <row r="16" spans="1:6">
      <c r="A16" s="143" t="s">
        <v>1223</v>
      </c>
      <c r="B16" s="142">
        <v>34.79</v>
      </c>
      <c r="C16" s="142">
        <v>52.18</v>
      </c>
      <c r="D16" s="142">
        <v>32.78</v>
      </c>
      <c r="E16" s="142">
        <v>33.44</v>
      </c>
      <c r="F16" s="142">
        <v>120000</v>
      </c>
    </row>
    <row r="17" spans="1:6">
      <c r="A17" s="143" t="s">
        <v>1224</v>
      </c>
      <c r="B17" s="142">
        <v>35.46</v>
      </c>
      <c r="C17" s="142">
        <v>36</v>
      </c>
      <c r="D17" s="142">
        <v>30</v>
      </c>
      <c r="E17" s="142">
        <v>30.6</v>
      </c>
      <c r="F17" s="142">
        <v>150000</v>
      </c>
    </row>
    <row r="18" spans="1:6">
      <c r="A18" s="143" t="s">
        <v>1225</v>
      </c>
      <c r="B18" s="142">
        <v>36.090000000000003</v>
      </c>
      <c r="C18" s="142">
        <v>54.03</v>
      </c>
      <c r="D18" s="142">
        <v>34.020000000000003</v>
      </c>
      <c r="E18" s="142">
        <v>34.700000000000003</v>
      </c>
      <c r="F18" s="142">
        <v>240000</v>
      </c>
    </row>
    <row r="19" spans="1:6">
      <c r="A19" s="143" t="s">
        <v>1226</v>
      </c>
      <c r="B19" s="142">
        <v>36.78</v>
      </c>
      <c r="C19" s="142">
        <v>37</v>
      </c>
      <c r="D19" s="142">
        <v>31</v>
      </c>
      <c r="E19" s="142">
        <v>31.62</v>
      </c>
      <c r="F19" s="142">
        <v>160000</v>
      </c>
    </row>
    <row r="20" spans="1:6">
      <c r="A20" s="143" t="s">
        <v>1227</v>
      </c>
      <c r="B20" s="142">
        <v>37.590000000000003</v>
      </c>
      <c r="C20" s="142">
        <v>55.88</v>
      </c>
      <c r="D20" s="142">
        <v>35.25</v>
      </c>
      <c r="E20" s="142">
        <v>35.96</v>
      </c>
      <c r="F20" s="142">
        <v>190000</v>
      </c>
    </row>
  </sheetData>
  <mergeCells count="1">
    <mergeCell ref="A1:F1"/>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64072-1F3D-4363-AAF2-31FC12A435C4}">
  <dimension ref="A1:K2499"/>
  <sheetViews>
    <sheetView workbookViewId="0">
      <selection activeCell="G9" sqref="G9"/>
    </sheetView>
  </sheetViews>
  <sheetFormatPr defaultRowHeight="14.5"/>
  <cols>
    <col min="1" max="1" width="11.453125" bestFit="1" customWidth="1"/>
    <col min="2" max="2" width="19.90625" customWidth="1"/>
    <col min="3" max="3" width="15.7265625" bestFit="1" customWidth="1"/>
    <col min="4" max="4" width="11" bestFit="1" customWidth="1"/>
    <col min="5" max="5" width="24.08984375" bestFit="1" customWidth="1"/>
    <col min="6" max="6" width="16.7265625" bestFit="1" customWidth="1"/>
    <col min="7" max="7" width="13.81640625" bestFit="1" customWidth="1"/>
    <col min="8" max="8" width="14.6328125" bestFit="1" customWidth="1"/>
    <col min="9" max="9" width="19.08984375" bestFit="1" customWidth="1"/>
    <col min="10" max="10" width="24.26953125" bestFit="1" customWidth="1"/>
    <col min="11" max="11" width="16.26953125" bestFit="1" customWidth="1"/>
    <col min="12" max="12" width="30.1796875" bestFit="1" customWidth="1"/>
    <col min="13" max="13" width="16.81640625" bestFit="1" customWidth="1"/>
    <col min="14" max="14" width="17.453125" bestFit="1" customWidth="1"/>
    <col min="15" max="15" width="22.1796875" bestFit="1" customWidth="1"/>
  </cols>
  <sheetData>
    <row r="1" spans="1:11">
      <c r="A1" s="3" t="s">
        <v>1102</v>
      </c>
      <c r="B1" s="3" t="s">
        <v>2</v>
      </c>
      <c r="C1" s="3" t="s">
        <v>3</v>
      </c>
      <c r="D1" s="3" t="s">
        <v>4</v>
      </c>
      <c r="E1" s="3" t="s">
        <v>1098</v>
      </c>
      <c r="F1" s="3" t="s">
        <v>1099</v>
      </c>
      <c r="G1" s="3" t="s">
        <v>7</v>
      </c>
      <c r="H1" s="3" t="s">
        <v>1040</v>
      </c>
      <c r="I1" s="3" t="s">
        <v>8</v>
      </c>
    </row>
    <row r="2" spans="1:11">
      <c r="A2" s="4" t="s">
        <v>1103</v>
      </c>
      <c r="B2" s="4">
        <v>1185732</v>
      </c>
      <c r="C2" s="5">
        <v>43831</v>
      </c>
      <c r="D2" s="4" t="s">
        <v>14</v>
      </c>
      <c r="E2" s="12" t="s">
        <v>1086</v>
      </c>
      <c r="F2" s="13">
        <v>500</v>
      </c>
      <c r="G2" s="40">
        <v>1200</v>
      </c>
      <c r="H2">
        <v>600000</v>
      </c>
      <c r="I2" s="10">
        <v>300000</v>
      </c>
      <c r="J2" s="15"/>
      <c r="K2" s="44"/>
    </row>
    <row r="3" spans="1:11">
      <c r="A3" s="4" t="s">
        <v>1103</v>
      </c>
      <c r="B3" s="4">
        <v>1185732</v>
      </c>
      <c r="C3" s="5">
        <v>43832</v>
      </c>
      <c r="D3" s="4" t="s">
        <v>14</v>
      </c>
      <c r="E3" s="12" t="s">
        <v>1086</v>
      </c>
      <c r="F3" s="13">
        <v>500</v>
      </c>
      <c r="G3">
        <v>1000</v>
      </c>
      <c r="H3">
        <v>500000</v>
      </c>
      <c r="I3" s="10">
        <v>150000</v>
      </c>
      <c r="J3" s="15"/>
    </row>
    <row r="4" spans="1:11">
      <c r="A4" s="4" t="s">
        <v>1103</v>
      </c>
      <c r="B4" s="4">
        <v>1185732</v>
      </c>
      <c r="C4" s="5">
        <v>43833</v>
      </c>
      <c r="D4" s="4" t="s">
        <v>14</v>
      </c>
      <c r="E4" s="12" t="s">
        <v>1088</v>
      </c>
      <c r="F4" s="13">
        <v>400</v>
      </c>
      <c r="G4">
        <v>1000</v>
      </c>
      <c r="H4">
        <v>400000</v>
      </c>
      <c r="I4" s="10">
        <v>140000</v>
      </c>
      <c r="J4" s="15"/>
    </row>
    <row r="5" spans="1:11">
      <c r="A5" s="4" t="s">
        <v>1103</v>
      </c>
      <c r="B5" s="4">
        <v>1185732</v>
      </c>
      <c r="C5" s="5">
        <v>43834</v>
      </c>
      <c r="D5" s="4" t="s">
        <v>14</v>
      </c>
      <c r="E5" s="12" t="s">
        <v>1088</v>
      </c>
      <c r="F5" s="13">
        <v>450</v>
      </c>
      <c r="G5">
        <v>850</v>
      </c>
      <c r="H5">
        <v>382500</v>
      </c>
      <c r="I5" s="10">
        <v>133875</v>
      </c>
      <c r="J5" s="15"/>
    </row>
    <row r="6" spans="1:11">
      <c r="A6" s="4" t="s">
        <v>1103</v>
      </c>
      <c r="B6" s="4">
        <v>1185732</v>
      </c>
      <c r="C6" s="5">
        <v>43835</v>
      </c>
      <c r="D6" s="4" t="s">
        <v>14</v>
      </c>
      <c r="E6" s="12" t="s">
        <v>1088</v>
      </c>
      <c r="F6" s="13">
        <v>600</v>
      </c>
      <c r="G6">
        <v>900</v>
      </c>
      <c r="H6">
        <v>540000</v>
      </c>
      <c r="I6" s="10">
        <v>162000</v>
      </c>
      <c r="J6" s="15"/>
    </row>
    <row r="7" spans="1:11">
      <c r="A7" s="4" t="s">
        <v>1103</v>
      </c>
      <c r="B7" s="4">
        <v>1185732</v>
      </c>
      <c r="C7" s="5">
        <v>43836</v>
      </c>
      <c r="D7" s="4" t="s">
        <v>14</v>
      </c>
      <c r="E7" s="12" t="s">
        <v>1087</v>
      </c>
      <c r="F7" s="13">
        <v>500</v>
      </c>
      <c r="G7">
        <v>1000</v>
      </c>
      <c r="H7">
        <v>500000</v>
      </c>
      <c r="I7" s="10">
        <v>125000</v>
      </c>
      <c r="J7" s="15"/>
    </row>
    <row r="8" spans="1:11">
      <c r="A8" s="4" t="s">
        <v>1103</v>
      </c>
      <c r="B8" s="4">
        <v>1185732</v>
      </c>
      <c r="C8" s="5">
        <v>43837</v>
      </c>
      <c r="D8" s="4" t="s">
        <v>14</v>
      </c>
      <c r="E8" s="12" t="s">
        <v>1087</v>
      </c>
      <c r="F8" s="13">
        <v>500</v>
      </c>
      <c r="G8" s="40">
        <v>1250</v>
      </c>
      <c r="H8">
        <v>625000</v>
      </c>
      <c r="I8" s="10">
        <v>312500</v>
      </c>
      <c r="J8" s="15"/>
    </row>
    <row r="9" spans="1:11">
      <c r="A9" s="4" t="s">
        <v>1103</v>
      </c>
      <c r="B9" s="4">
        <v>1185732</v>
      </c>
      <c r="C9" s="5">
        <v>43838</v>
      </c>
      <c r="D9" s="4" t="s">
        <v>14</v>
      </c>
      <c r="E9" s="12" t="s">
        <v>1087</v>
      </c>
      <c r="F9" s="13">
        <v>500</v>
      </c>
      <c r="G9">
        <v>900</v>
      </c>
      <c r="H9">
        <v>450000</v>
      </c>
      <c r="I9" s="10">
        <v>135000</v>
      </c>
      <c r="J9" s="15"/>
    </row>
    <row r="10" spans="1:11">
      <c r="A10" s="4" t="s">
        <v>1103</v>
      </c>
      <c r="B10" s="4">
        <v>1185732</v>
      </c>
      <c r="C10" s="5">
        <v>43851</v>
      </c>
      <c r="D10" s="4" t="s">
        <v>14</v>
      </c>
      <c r="E10" s="12" t="s">
        <v>1087</v>
      </c>
      <c r="F10" s="13">
        <v>400</v>
      </c>
      <c r="G10">
        <v>950</v>
      </c>
      <c r="H10">
        <v>380000</v>
      </c>
      <c r="I10" s="10">
        <v>133000</v>
      </c>
      <c r="J10" s="15"/>
    </row>
    <row r="11" spans="1:11">
      <c r="A11" s="4" t="s">
        <v>1103</v>
      </c>
      <c r="B11" s="4">
        <v>1185732</v>
      </c>
      <c r="C11" s="5">
        <v>43852</v>
      </c>
      <c r="D11" s="4" t="s">
        <v>14</v>
      </c>
      <c r="E11" s="12" t="s">
        <v>1087</v>
      </c>
      <c r="F11" s="13">
        <v>450</v>
      </c>
      <c r="G11">
        <v>825</v>
      </c>
      <c r="H11">
        <v>371250</v>
      </c>
      <c r="I11" s="10">
        <v>129937.5</v>
      </c>
      <c r="J11" s="15"/>
    </row>
    <row r="12" spans="1:11">
      <c r="A12" s="4" t="s">
        <v>1103</v>
      </c>
      <c r="B12" s="4">
        <v>1185732</v>
      </c>
      <c r="C12" s="5">
        <v>43853</v>
      </c>
      <c r="D12" s="4" t="s">
        <v>14</v>
      </c>
      <c r="E12" s="12" t="s">
        <v>1086</v>
      </c>
      <c r="F12" s="13">
        <v>600</v>
      </c>
      <c r="G12">
        <v>900</v>
      </c>
      <c r="H12">
        <v>540000</v>
      </c>
      <c r="I12" s="10">
        <v>162000</v>
      </c>
      <c r="J12" s="15"/>
    </row>
    <row r="13" spans="1:11">
      <c r="A13" s="4" t="s">
        <v>1103</v>
      </c>
      <c r="B13" s="4">
        <v>1185732</v>
      </c>
      <c r="C13" s="5">
        <v>43854</v>
      </c>
      <c r="D13" s="4" t="s">
        <v>14</v>
      </c>
      <c r="E13" s="12" t="s">
        <v>1086</v>
      </c>
      <c r="F13" s="13">
        <v>500</v>
      </c>
      <c r="G13">
        <v>1000</v>
      </c>
      <c r="H13">
        <v>500000</v>
      </c>
      <c r="I13" s="10">
        <v>125000</v>
      </c>
      <c r="J13" s="15"/>
    </row>
    <row r="14" spans="1:11">
      <c r="A14" s="4" t="s">
        <v>1103</v>
      </c>
      <c r="B14" s="4">
        <v>1185732</v>
      </c>
      <c r="C14" s="5">
        <v>43855</v>
      </c>
      <c r="D14" s="4" t="s">
        <v>14</v>
      </c>
      <c r="E14" s="12" t="s">
        <v>1086</v>
      </c>
      <c r="F14" s="13">
        <v>500</v>
      </c>
      <c r="G14" s="40">
        <v>1220</v>
      </c>
      <c r="H14">
        <v>610000</v>
      </c>
      <c r="I14" s="10">
        <v>305000</v>
      </c>
      <c r="J14" s="15"/>
    </row>
    <row r="15" spans="1:11">
      <c r="A15" s="4" t="s">
        <v>1103</v>
      </c>
      <c r="B15" s="4">
        <v>1185732</v>
      </c>
      <c r="C15" s="5">
        <v>43856</v>
      </c>
      <c r="D15" s="4" t="s">
        <v>14</v>
      </c>
      <c r="E15" s="12" t="s">
        <v>1087</v>
      </c>
      <c r="F15" s="13">
        <v>500</v>
      </c>
      <c r="G15">
        <v>925</v>
      </c>
      <c r="H15">
        <v>462500</v>
      </c>
      <c r="I15" s="10">
        <v>138750</v>
      </c>
      <c r="J15" s="15"/>
    </row>
    <row r="16" spans="1:11">
      <c r="A16" s="4" t="s">
        <v>1103</v>
      </c>
      <c r="B16" s="4">
        <v>1185732</v>
      </c>
      <c r="C16" s="5">
        <v>43857</v>
      </c>
      <c r="D16" s="4" t="s">
        <v>14</v>
      </c>
      <c r="E16" s="12" t="s">
        <v>1087</v>
      </c>
      <c r="F16" s="13">
        <v>400</v>
      </c>
      <c r="G16">
        <v>950</v>
      </c>
      <c r="H16">
        <v>380000</v>
      </c>
      <c r="I16" s="10">
        <v>133000</v>
      </c>
      <c r="J16" s="15"/>
    </row>
    <row r="17" spans="1:10">
      <c r="A17" s="4" t="s">
        <v>1103</v>
      </c>
      <c r="B17" s="4">
        <v>1185732</v>
      </c>
      <c r="C17" s="5">
        <v>43858</v>
      </c>
      <c r="D17" s="4" t="s">
        <v>14</v>
      </c>
      <c r="E17" s="12" t="s">
        <v>1087</v>
      </c>
      <c r="F17" s="13">
        <v>450</v>
      </c>
      <c r="G17">
        <v>800</v>
      </c>
      <c r="H17">
        <v>360000</v>
      </c>
      <c r="I17" s="10">
        <v>126000</v>
      </c>
      <c r="J17" s="15"/>
    </row>
    <row r="18" spans="1:10">
      <c r="A18" s="4" t="s">
        <v>1103</v>
      </c>
      <c r="B18" s="4">
        <v>1185732</v>
      </c>
      <c r="C18" s="5">
        <v>43859</v>
      </c>
      <c r="D18" s="4" t="s">
        <v>14</v>
      </c>
      <c r="E18" s="12" t="s">
        <v>1087</v>
      </c>
      <c r="F18" s="13">
        <v>600</v>
      </c>
      <c r="G18">
        <v>850</v>
      </c>
      <c r="H18">
        <v>510000</v>
      </c>
      <c r="I18" s="10">
        <v>153000</v>
      </c>
      <c r="J18" s="15"/>
    </row>
    <row r="19" spans="1:10">
      <c r="A19" s="4" t="s">
        <v>1103</v>
      </c>
      <c r="B19" s="4">
        <v>1185732</v>
      </c>
      <c r="C19" s="5">
        <v>43860</v>
      </c>
      <c r="D19" s="4" t="s">
        <v>14</v>
      </c>
      <c r="E19" s="12" t="s">
        <v>1086</v>
      </c>
      <c r="F19" s="13">
        <v>500</v>
      </c>
      <c r="G19">
        <v>950</v>
      </c>
      <c r="H19">
        <v>475000</v>
      </c>
      <c r="I19" s="10">
        <v>118750</v>
      </c>
      <c r="J19" s="15"/>
    </row>
    <row r="20" spans="1:10">
      <c r="A20" s="4" t="s">
        <v>1103</v>
      </c>
      <c r="B20" s="4">
        <v>1185732</v>
      </c>
      <c r="C20" s="5">
        <v>43861</v>
      </c>
      <c r="D20" s="4" t="s">
        <v>14</v>
      </c>
      <c r="E20" s="12" t="s">
        <v>1086</v>
      </c>
      <c r="F20" s="13">
        <v>500</v>
      </c>
      <c r="G20" s="40">
        <v>1200</v>
      </c>
      <c r="H20">
        <v>600000</v>
      </c>
      <c r="I20" s="10">
        <v>300000</v>
      </c>
      <c r="J20" s="15"/>
    </row>
    <row r="21" spans="1:10">
      <c r="A21" s="4" t="s">
        <v>1103</v>
      </c>
      <c r="B21" s="4">
        <v>1185732</v>
      </c>
      <c r="C21" s="5">
        <v>43862</v>
      </c>
      <c r="D21" s="4" t="s">
        <v>14</v>
      </c>
      <c r="E21" s="12" t="s">
        <v>1086</v>
      </c>
      <c r="F21" s="13">
        <v>500</v>
      </c>
      <c r="G21">
        <v>900</v>
      </c>
      <c r="H21">
        <v>450000</v>
      </c>
      <c r="I21" s="10">
        <v>135000</v>
      </c>
      <c r="J21" s="15"/>
    </row>
    <row r="22" spans="1:10">
      <c r="A22" s="4" t="s">
        <v>1103</v>
      </c>
      <c r="B22" s="4">
        <v>1185732</v>
      </c>
      <c r="C22" s="5">
        <v>43863</v>
      </c>
      <c r="D22" s="4" t="s">
        <v>14</v>
      </c>
      <c r="E22" s="12" t="s">
        <v>1086</v>
      </c>
      <c r="F22" s="13">
        <v>400</v>
      </c>
      <c r="G22">
        <v>900</v>
      </c>
      <c r="H22">
        <v>360000</v>
      </c>
      <c r="I22" s="10">
        <v>126000</v>
      </c>
      <c r="J22" s="15"/>
    </row>
    <row r="23" spans="1:10">
      <c r="A23" s="4" t="s">
        <v>1103</v>
      </c>
      <c r="B23" s="4">
        <v>1185732</v>
      </c>
      <c r="C23" s="5">
        <v>43864</v>
      </c>
      <c r="D23" s="4" t="s">
        <v>14</v>
      </c>
      <c r="E23" s="12" t="s">
        <v>1087</v>
      </c>
      <c r="F23" s="13">
        <v>450</v>
      </c>
      <c r="G23">
        <v>825</v>
      </c>
      <c r="H23">
        <v>371250</v>
      </c>
      <c r="I23" s="10">
        <v>129937.5</v>
      </c>
      <c r="J23" s="15"/>
    </row>
    <row r="24" spans="1:10">
      <c r="A24" s="4" t="s">
        <v>1103</v>
      </c>
      <c r="B24" s="4">
        <v>1185732</v>
      </c>
      <c r="C24" s="5">
        <v>43865</v>
      </c>
      <c r="D24" s="4" t="s">
        <v>14</v>
      </c>
      <c r="E24" s="12" t="s">
        <v>1087</v>
      </c>
      <c r="F24" s="13">
        <v>600</v>
      </c>
      <c r="G24">
        <v>825</v>
      </c>
      <c r="H24">
        <v>495000</v>
      </c>
      <c r="I24" s="10">
        <v>148500</v>
      </c>
      <c r="J24" s="15"/>
    </row>
    <row r="25" spans="1:10">
      <c r="A25" s="4" t="s">
        <v>1103</v>
      </c>
      <c r="B25" s="4">
        <v>1185732</v>
      </c>
      <c r="C25" s="5">
        <v>43866</v>
      </c>
      <c r="D25" s="4" t="s">
        <v>14</v>
      </c>
      <c r="E25" s="12" t="s">
        <v>1087</v>
      </c>
      <c r="F25" s="13">
        <v>500</v>
      </c>
      <c r="G25">
        <v>950</v>
      </c>
      <c r="H25">
        <v>475000</v>
      </c>
      <c r="I25" s="10">
        <v>118750</v>
      </c>
      <c r="J25" s="15"/>
    </row>
    <row r="26" spans="1:10">
      <c r="A26" s="4" t="s">
        <v>1103</v>
      </c>
      <c r="B26" s="4">
        <v>1185732</v>
      </c>
      <c r="C26" s="5">
        <v>43867</v>
      </c>
      <c r="D26" s="4" t="s">
        <v>14</v>
      </c>
      <c r="E26" s="12" t="s">
        <v>1087</v>
      </c>
      <c r="F26" s="13">
        <v>600</v>
      </c>
      <c r="G26" s="40">
        <v>1220</v>
      </c>
      <c r="H26">
        <v>732000</v>
      </c>
      <c r="I26" s="10">
        <v>366000</v>
      </c>
      <c r="J26" s="15"/>
    </row>
    <row r="27" spans="1:10">
      <c r="A27" s="4" t="s">
        <v>1103</v>
      </c>
      <c r="B27" s="4">
        <v>1185732</v>
      </c>
      <c r="C27" s="5">
        <v>43868</v>
      </c>
      <c r="D27" s="4" t="s">
        <v>14</v>
      </c>
      <c r="E27" s="12" t="s">
        <v>1087</v>
      </c>
      <c r="F27" s="13">
        <v>550</v>
      </c>
      <c r="G27">
        <v>925</v>
      </c>
      <c r="H27">
        <v>508750</v>
      </c>
      <c r="I27" s="10">
        <v>152625</v>
      </c>
      <c r="J27" s="15"/>
    </row>
    <row r="28" spans="1:10">
      <c r="A28" s="4" t="s">
        <v>1103</v>
      </c>
      <c r="B28" s="4">
        <v>1185732</v>
      </c>
      <c r="C28" s="5">
        <v>43869</v>
      </c>
      <c r="D28" s="4" t="s">
        <v>14</v>
      </c>
      <c r="E28" s="12" t="s">
        <v>1086</v>
      </c>
      <c r="F28" s="13">
        <v>500</v>
      </c>
      <c r="G28">
        <v>900</v>
      </c>
      <c r="H28">
        <v>450000</v>
      </c>
      <c r="I28" s="10">
        <v>157500</v>
      </c>
      <c r="J28" s="15"/>
    </row>
    <row r="29" spans="1:10">
      <c r="A29" s="4" t="s">
        <v>1103</v>
      </c>
      <c r="B29" s="4">
        <v>1185732</v>
      </c>
      <c r="C29" s="5">
        <v>43870</v>
      </c>
      <c r="D29" s="4" t="s">
        <v>14</v>
      </c>
      <c r="E29" s="12" t="s">
        <v>1087</v>
      </c>
      <c r="F29" s="13">
        <v>500</v>
      </c>
      <c r="G29">
        <v>850</v>
      </c>
      <c r="H29">
        <v>425000</v>
      </c>
      <c r="I29" s="10">
        <v>148750</v>
      </c>
      <c r="J29" s="15"/>
    </row>
    <row r="30" spans="1:10">
      <c r="A30" s="4" t="s">
        <v>1103</v>
      </c>
      <c r="B30" s="4">
        <v>1185732</v>
      </c>
      <c r="C30" s="5">
        <v>43871</v>
      </c>
      <c r="D30" s="4" t="s">
        <v>14</v>
      </c>
      <c r="E30" s="12" t="s">
        <v>1086</v>
      </c>
      <c r="F30" s="13">
        <v>600</v>
      </c>
      <c r="G30">
        <v>875</v>
      </c>
      <c r="H30">
        <v>525000</v>
      </c>
      <c r="I30" s="10">
        <v>157500</v>
      </c>
      <c r="J30" s="15"/>
    </row>
    <row r="31" spans="1:10">
      <c r="A31" s="4" t="s">
        <v>1103</v>
      </c>
      <c r="B31" s="4">
        <v>1185732</v>
      </c>
      <c r="C31" s="5">
        <v>43893</v>
      </c>
      <c r="D31" s="4" t="s">
        <v>14</v>
      </c>
      <c r="E31" s="12" t="s">
        <v>1087</v>
      </c>
      <c r="F31" s="13">
        <v>650</v>
      </c>
      <c r="G31">
        <v>1000</v>
      </c>
      <c r="H31">
        <v>650000</v>
      </c>
      <c r="I31" s="10">
        <v>162500</v>
      </c>
      <c r="J31" s="15"/>
    </row>
    <row r="32" spans="1:10">
      <c r="A32" s="4" t="s">
        <v>1103</v>
      </c>
      <c r="B32" s="4">
        <v>1185732</v>
      </c>
      <c r="C32" s="5">
        <v>43894</v>
      </c>
      <c r="D32" s="4" t="s">
        <v>14</v>
      </c>
      <c r="E32" s="12" t="s">
        <v>1086</v>
      </c>
      <c r="F32" s="13">
        <v>600</v>
      </c>
      <c r="G32" s="40">
        <v>1250</v>
      </c>
      <c r="H32">
        <v>750000</v>
      </c>
      <c r="I32" s="10">
        <v>375000</v>
      </c>
      <c r="J32" s="15"/>
    </row>
    <row r="33" spans="1:10">
      <c r="A33" s="4" t="s">
        <v>1103</v>
      </c>
      <c r="B33" s="4">
        <v>1185732</v>
      </c>
      <c r="C33" s="5">
        <v>43895</v>
      </c>
      <c r="D33" s="4" t="s">
        <v>14</v>
      </c>
      <c r="E33" s="12" t="s">
        <v>1087</v>
      </c>
      <c r="F33" s="13">
        <v>550</v>
      </c>
      <c r="G33">
        <v>1000</v>
      </c>
      <c r="H33">
        <v>550000</v>
      </c>
      <c r="I33" s="10">
        <v>165000</v>
      </c>
      <c r="J33" s="15"/>
    </row>
    <row r="34" spans="1:10">
      <c r="A34" s="4" t="s">
        <v>1103</v>
      </c>
      <c r="B34" s="4">
        <v>1185732</v>
      </c>
      <c r="C34" s="5">
        <v>43896</v>
      </c>
      <c r="D34" s="4" t="s">
        <v>14</v>
      </c>
      <c r="E34" s="12" t="s">
        <v>1089</v>
      </c>
      <c r="F34" s="13">
        <v>500.00000000000006</v>
      </c>
      <c r="G34">
        <v>925</v>
      </c>
      <c r="H34">
        <v>462500.00000000006</v>
      </c>
      <c r="I34" s="10">
        <v>161875</v>
      </c>
      <c r="J34" s="15"/>
    </row>
    <row r="35" spans="1:10">
      <c r="A35" s="4" t="s">
        <v>1103</v>
      </c>
      <c r="B35" s="4">
        <v>1185732</v>
      </c>
      <c r="C35" s="5">
        <v>43897</v>
      </c>
      <c r="D35" s="4" t="s">
        <v>14</v>
      </c>
      <c r="E35" s="12" t="s">
        <v>1087</v>
      </c>
      <c r="F35" s="13">
        <v>500</v>
      </c>
      <c r="G35">
        <v>900</v>
      </c>
      <c r="H35">
        <v>450000</v>
      </c>
      <c r="I35" s="10">
        <v>157500</v>
      </c>
      <c r="J35" s="15"/>
    </row>
    <row r="36" spans="1:10">
      <c r="A36" s="4" t="s">
        <v>1103</v>
      </c>
      <c r="B36" s="4">
        <v>1185732</v>
      </c>
      <c r="C36" s="5">
        <v>43898</v>
      </c>
      <c r="D36" s="4" t="s">
        <v>14</v>
      </c>
      <c r="E36" s="12" t="s">
        <v>1088</v>
      </c>
      <c r="F36" s="13">
        <v>600</v>
      </c>
      <c r="G36">
        <v>900</v>
      </c>
      <c r="H36">
        <v>540000</v>
      </c>
      <c r="I36" s="10">
        <v>162000</v>
      </c>
      <c r="J36" s="15"/>
    </row>
    <row r="37" spans="1:10">
      <c r="A37" s="4" t="s">
        <v>1103</v>
      </c>
      <c r="B37" s="4">
        <v>1185732</v>
      </c>
      <c r="C37" s="5">
        <v>43899</v>
      </c>
      <c r="D37" s="4" t="s">
        <v>14</v>
      </c>
      <c r="E37" s="12" t="s">
        <v>1088</v>
      </c>
      <c r="F37" s="13">
        <v>650</v>
      </c>
      <c r="G37" s="40">
        <v>1050</v>
      </c>
      <c r="H37">
        <v>682500</v>
      </c>
      <c r="I37" s="10">
        <v>170625</v>
      </c>
      <c r="J37" s="15"/>
    </row>
    <row r="38" spans="1:10">
      <c r="A38" s="4" t="s">
        <v>1103</v>
      </c>
      <c r="B38" s="4">
        <v>1185732</v>
      </c>
      <c r="C38" s="5">
        <v>43900</v>
      </c>
      <c r="D38" s="4" t="s">
        <v>14</v>
      </c>
      <c r="E38" s="12" t="s">
        <v>1086</v>
      </c>
      <c r="F38" s="13">
        <v>600</v>
      </c>
      <c r="G38" s="40">
        <v>1275</v>
      </c>
      <c r="H38">
        <v>765000</v>
      </c>
      <c r="I38" s="10">
        <v>382500</v>
      </c>
      <c r="J38" s="15"/>
    </row>
    <row r="39" spans="1:10">
      <c r="A39" s="4" t="s">
        <v>1103</v>
      </c>
      <c r="B39" s="4">
        <v>1185732</v>
      </c>
      <c r="C39" s="5">
        <v>43901</v>
      </c>
      <c r="D39" s="4" t="s">
        <v>14</v>
      </c>
      <c r="E39" s="12" t="s">
        <v>1086</v>
      </c>
      <c r="F39" s="13">
        <v>550</v>
      </c>
      <c r="G39" s="40">
        <v>1025</v>
      </c>
      <c r="H39">
        <v>563750</v>
      </c>
      <c r="I39" s="10">
        <v>169125</v>
      </c>
      <c r="J39" s="15"/>
    </row>
    <row r="40" spans="1:10">
      <c r="A40" s="4" t="s">
        <v>1103</v>
      </c>
      <c r="B40" s="4">
        <v>1185732</v>
      </c>
      <c r="C40" s="5">
        <v>43902</v>
      </c>
      <c r="D40" s="4" t="s">
        <v>14</v>
      </c>
      <c r="E40" s="12" t="s">
        <v>1088</v>
      </c>
      <c r="F40" s="13">
        <v>500.00000000000006</v>
      </c>
      <c r="G40">
        <v>950</v>
      </c>
      <c r="H40">
        <v>475000.00000000006</v>
      </c>
      <c r="I40" s="10">
        <v>166250</v>
      </c>
      <c r="J40" s="15"/>
    </row>
    <row r="41" spans="1:10">
      <c r="A41" s="4" t="s">
        <v>1103</v>
      </c>
      <c r="B41" s="4">
        <v>1185732</v>
      </c>
      <c r="C41" s="5">
        <v>43903</v>
      </c>
      <c r="D41" s="4" t="s">
        <v>14</v>
      </c>
      <c r="E41" s="12" t="s">
        <v>1086</v>
      </c>
      <c r="F41" s="13">
        <v>500</v>
      </c>
      <c r="G41">
        <v>900</v>
      </c>
      <c r="H41">
        <v>450000</v>
      </c>
      <c r="I41" s="10">
        <v>157500</v>
      </c>
      <c r="J41" s="15"/>
    </row>
    <row r="42" spans="1:10">
      <c r="A42" s="4" t="s">
        <v>1103</v>
      </c>
      <c r="B42" s="4">
        <v>1185732</v>
      </c>
      <c r="C42" s="5">
        <v>43904</v>
      </c>
      <c r="D42" s="4" t="s">
        <v>14</v>
      </c>
      <c r="E42" s="12" t="s">
        <v>1086</v>
      </c>
      <c r="F42" s="13">
        <v>600</v>
      </c>
      <c r="G42">
        <v>925</v>
      </c>
      <c r="H42">
        <v>555000</v>
      </c>
      <c r="I42" s="10">
        <v>166500</v>
      </c>
      <c r="J42" s="15"/>
    </row>
    <row r="43" spans="1:10">
      <c r="A43" s="4" t="s">
        <v>1103</v>
      </c>
      <c r="B43" s="4">
        <v>1185732</v>
      </c>
      <c r="C43" s="5">
        <v>43905</v>
      </c>
      <c r="D43" s="4" t="s">
        <v>14</v>
      </c>
      <c r="E43" s="12" t="s">
        <v>1087</v>
      </c>
      <c r="F43" s="13">
        <v>650</v>
      </c>
      <c r="G43" s="40">
        <v>1100</v>
      </c>
      <c r="H43">
        <v>715000</v>
      </c>
      <c r="I43" s="10">
        <v>178750</v>
      </c>
      <c r="J43" s="15"/>
    </row>
    <row r="44" spans="1:10">
      <c r="A44" s="4" t="s">
        <v>1103</v>
      </c>
      <c r="B44" s="4">
        <v>1185732</v>
      </c>
      <c r="C44" s="5">
        <v>43906</v>
      </c>
      <c r="D44" s="4" t="s">
        <v>14</v>
      </c>
      <c r="E44" s="12" t="s">
        <v>1087</v>
      </c>
      <c r="F44" s="13">
        <v>600</v>
      </c>
      <c r="G44" s="40">
        <v>1250</v>
      </c>
      <c r="H44">
        <v>750000</v>
      </c>
      <c r="I44" s="10">
        <v>375000</v>
      </c>
      <c r="J44" s="15"/>
    </row>
    <row r="45" spans="1:10">
      <c r="A45" s="4" t="s">
        <v>1103</v>
      </c>
      <c r="B45" s="4">
        <v>1185732</v>
      </c>
      <c r="C45" s="5">
        <v>43907</v>
      </c>
      <c r="D45" s="4" t="s">
        <v>14</v>
      </c>
      <c r="E45" s="12" t="s">
        <v>1086</v>
      </c>
      <c r="F45" s="13">
        <v>550</v>
      </c>
      <c r="G45" s="40">
        <v>1025</v>
      </c>
      <c r="H45">
        <v>563750</v>
      </c>
      <c r="I45" s="10">
        <v>169125</v>
      </c>
      <c r="J45" s="15"/>
    </row>
    <row r="46" spans="1:10">
      <c r="A46" s="4" t="s">
        <v>1103</v>
      </c>
      <c r="B46" s="4">
        <v>1185732</v>
      </c>
      <c r="C46" s="5">
        <v>43908</v>
      </c>
      <c r="D46" s="4" t="s">
        <v>14</v>
      </c>
      <c r="E46" s="12" t="s">
        <v>1087</v>
      </c>
      <c r="F46" s="13">
        <v>500.00000000000006</v>
      </c>
      <c r="G46">
        <v>950</v>
      </c>
      <c r="H46">
        <v>475000.00000000006</v>
      </c>
      <c r="I46" s="10">
        <v>166250</v>
      </c>
      <c r="J46" s="15"/>
    </row>
    <row r="47" spans="1:10">
      <c r="A47" s="4" t="s">
        <v>1103</v>
      </c>
      <c r="B47" s="4">
        <v>1185732</v>
      </c>
      <c r="C47" s="5">
        <v>43921</v>
      </c>
      <c r="D47" s="4" t="s">
        <v>14</v>
      </c>
      <c r="E47" s="12" t="s">
        <v>1086</v>
      </c>
      <c r="F47" s="13">
        <v>500.00000000000006</v>
      </c>
      <c r="G47">
        <v>925</v>
      </c>
      <c r="H47">
        <v>462500.00000000006</v>
      </c>
      <c r="I47" s="10">
        <v>161875</v>
      </c>
      <c r="J47" s="15"/>
    </row>
    <row r="48" spans="1:10">
      <c r="A48" s="4" t="s">
        <v>1104</v>
      </c>
      <c r="B48" s="4">
        <v>1185732</v>
      </c>
      <c r="C48" s="5">
        <v>43938</v>
      </c>
      <c r="D48" s="4" t="s">
        <v>14</v>
      </c>
      <c r="E48" s="12" t="s">
        <v>1087</v>
      </c>
      <c r="F48" s="13">
        <v>600</v>
      </c>
      <c r="G48">
        <v>900</v>
      </c>
      <c r="H48">
        <v>540000</v>
      </c>
      <c r="I48" s="10">
        <v>162000</v>
      </c>
      <c r="J48" s="15"/>
    </row>
    <row r="49" spans="1:10">
      <c r="A49" s="4" t="s">
        <v>1104</v>
      </c>
      <c r="B49" s="4">
        <v>1185732</v>
      </c>
      <c r="C49" s="5">
        <v>43939</v>
      </c>
      <c r="D49" s="4" t="s">
        <v>14</v>
      </c>
      <c r="E49" s="12" t="s">
        <v>1087</v>
      </c>
      <c r="F49" s="13">
        <v>650</v>
      </c>
      <c r="G49" s="40">
        <v>1075</v>
      </c>
      <c r="H49">
        <v>698750</v>
      </c>
      <c r="I49" s="10">
        <v>174687.5</v>
      </c>
      <c r="J49" s="15"/>
    </row>
    <row r="50" spans="1:10">
      <c r="A50" s="4" t="s">
        <v>1104</v>
      </c>
      <c r="B50" s="4">
        <v>1185732</v>
      </c>
      <c r="C50" s="5">
        <v>43940</v>
      </c>
      <c r="D50" s="4" t="s">
        <v>14</v>
      </c>
      <c r="E50" s="12" t="s">
        <v>1087</v>
      </c>
      <c r="F50" s="13">
        <v>600</v>
      </c>
      <c r="G50" s="40">
        <v>1200</v>
      </c>
      <c r="H50">
        <v>720000</v>
      </c>
      <c r="I50" s="10">
        <v>360000</v>
      </c>
      <c r="J50" s="15"/>
    </row>
    <row r="51" spans="1:10">
      <c r="A51" s="4" t="s">
        <v>1104</v>
      </c>
      <c r="B51" s="4">
        <v>1185732</v>
      </c>
      <c r="C51" s="5">
        <v>43941</v>
      </c>
      <c r="D51" s="4" t="s">
        <v>14</v>
      </c>
      <c r="E51" s="12" t="s">
        <v>1087</v>
      </c>
      <c r="F51" s="13">
        <v>550</v>
      </c>
      <c r="G51">
        <v>1000</v>
      </c>
      <c r="H51">
        <v>550000</v>
      </c>
      <c r="I51" s="10">
        <v>165000</v>
      </c>
      <c r="J51" s="15"/>
    </row>
    <row r="52" spans="1:10">
      <c r="A52" s="4" t="s">
        <v>1104</v>
      </c>
      <c r="B52" s="4">
        <v>1185732</v>
      </c>
      <c r="C52" s="5">
        <v>43942</v>
      </c>
      <c r="D52" s="4" t="s">
        <v>14</v>
      </c>
      <c r="E52" s="12" t="s">
        <v>1087</v>
      </c>
      <c r="F52" s="13">
        <v>500.00000000000006</v>
      </c>
      <c r="G52">
        <v>925</v>
      </c>
      <c r="H52">
        <v>462500.00000000006</v>
      </c>
      <c r="I52" s="10">
        <v>161875</v>
      </c>
      <c r="J52" s="15"/>
    </row>
    <row r="53" spans="1:10">
      <c r="A53" s="4" t="s">
        <v>1104</v>
      </c>
      <c r="B53" s="4">
        <v>1185732</v>
      </c>
      <c r="C53" s="5">
        <v>43943</v>
      </c>
      <c r="D53" s="4" t="s">
        <v>14</v>
      </c>
      <c r="E53" s="12" t="s">
        <v>1086</v>
      </c>
      <c r="F53" s="13">
        <v>500</v>
      </c>
      <c r="G53">
        <v>900</v>
      </c>
      <c r="H53">
        <v>450000</v>
      </c>
      <c r="I53" s="10">
        <v>157500</v>
      </c>
      <c r="J53" s="15"/>
    </row>
    <row r="54" spans="1:10">
      <c r="A54" s="4" t="s">
        <v>1104</v>
      </c>
      <c r="B54" s="4">
        <v>1185732</v>
      </c>
      <c r="C54" s="5">
        <v>43944</v>
      </c>
      <c r="D54" s="4" t="s">
        <v>14</v>
      </c>
      <c r="E54" s="12" t="s">
        <v>1086</v>
      </c>
      <c r="F54" s="13">
        <v>600</v>
      </c>
      <c r="G54">
        <v>900</v>
      </c>
      <c r="H54">
        <v>540000</v>
      </c>
      <c r="I54" s="10">
        <v>162000</v>
      </c>
      <c r="J54" s="15"/>
    </row>
    <row r="55" spans="1:10">
      <c r="A55" s="4" t="s">
        <v>1104</v>
      </c>
      <c r="B55" s="4">
        <v>1185732</v>
      </c>
      <c r="C55" s="5">
        <v>43945</v>
      </c>
      <c r="D55" s="4" t="s">
        <v>14</v>
      </c>
      <c r="E55" s="12" t="s">
        <v>1087</v>
      </c>
      <c r="F55" s="13">
        <v>650</v>
      </c>
      <c r="G55">
        <v>1000</v>
      </c>
      <c r="H55">
        <v>650000</v>
      </c>
      <c r="I55" s="10">
        <v>162500</v>
      </c>
      <c r="J55" s="15"/>
    </row>
    <row r="56" spans="1:10">
      <c r="A56" s="4" t="s">
        <v>1104</v>
      </c>
      <c r="B56" s="4">
        <v>1185732</v>
      </c>
      <c r="C56" s="5">
        <v>43946</v>
      </c>
      <c r="D56" s="4" t="s">
        <v>14</v>
      </c>
      <c r="E56" s="12" t="s">
        <v>1087</v>
      </c>
      <c r="F56" s="13">
        <v>650</v>
      </c>
      <c r="G56">
        <v>875</v>
      </c>
      <c r="H56">
        <v>568750</v>
      </c>
      <c r="I56" s="10">
        <v>170625</v>
      </c>
      <c r="J56" s="15"/>
    </row>
    <row r="57" spans="1:10">
      <c r="A57" s="4" t="s">
        <v>1104</v>
      </c>
      <c r="B57" s="4">
        <v>1185732</v>
      </c>
      <c r="C57" s="5">
        <v>43947</v>
      </c>
      <c r="D57" s="4" t="s">
        <v>14</v>
      </c>
      <c r="E57" s="12" t="s">
        <v>1087</v>
      </c>
      <c r="F57" s="13">
        <v>700</v>
      </c>
      <c r="G57">
        <v>1000</v>
      </c>
      <c r="H57">
        <v>700000</v>
      </c>
      <c r="I57" s="10">
        <v>175000</v>
      </c>
      <c r="J57" s="15"/>
    </row>
    <row r="58" spans="1:10">
      <c r="A58" s="4" t="s">
        <v>1104</v>
      </c>
      <c r="B58" s="4">
        <v>1185732</v>
      </c>
      <c r="C58" s="5">
        <v>43948</v>
      </c>
      <c r="D58" s="4" t="s">
        <v>14</v>
      </c>
      <c r="E58" s="12" t="s">
        <v>1086</v>
      </c>
      <c r="F58" s="13">
        <v>650</v>
      </c>
      <c r="G58" s="40">
        <v>1150</v>
      </c>
      <c r="H58">
        <v>747500</v>
      </c>
      <c r="I58" s="10">
        <v>373750</v>
      </c>
      <c r="J58" s="15"/>
    </row>
    <row r="59" spans="1:10">
      <c r="A59" s="4" t="s">
        <v>1104</v>
      </c>
      <c r="B59" s="4">
        <v>1185732</v>
      </c>
      <c r="C59" s="5">
        <v>43949</v>
      </c>
      <c r="D59" s="4" t="s">
        <v>14</v>
      </c>
      <c r="E59" s="12" t="s">
        <v>1087</v>
      </c>
      <c r="F59" s="13">
        <v>550</v>
      </c>
      <c r="G59">
        <v>975</v>
      </c>
      <c r="H59">
        <v>536250</v>
      </c>
      <c r="I59" s="10">
        <v>160875</v>
      </c>
      <c r="J59" s="15"/>
    </row>
    <row r="60" spans="1:10">
      <c r="A60" s="4" t="s">
        <v>1104</v>
      </c>
      <c r="B60" s="4">
        <v>1185732</v>
      </c>
      <c r="C60" s="5">
        <v>43950</v>
      </c>
      <c r="D60" s="4" t="s">
        <v>14</v>
      </c>
      <c r="E60" s="12" t="s">
        <v>1086</v>
      </c>
      <c r="F60" s="13">
        <v>550.00000000000011</v>
      </c>
      <c r="G60">
        <v>920</v>
      </c>
      <c r="H60">
        <v>506000.00000000006</v>
      </c>
      <c r="I60" s="10">
        <v>177100</v>
      </c>
      <c r="J60" s="15"/>
    </row>
    <row r="61" spans="1:10">
      <c r="A61" s="4" t="s">
        <v>1104</v>
      </c>
      <c r="B61" s="4">
        <v>1185732</v>
      </c>
      <c r="C61" s="5">
        <v>43951</v>
      </c>
      <c r="D61" s="4" t="s">
        <v>14</v>
      </c>
      <c r="E61" s="12" t="s">
        <v>1086</v>
      </c>
      <c r="F61" s="13">
        <v>550.00000000000011</v>
      </c>
      <c r="G61">
        <v>900</v>
      </c>
      <c r="H61">
        <v>495000.00000000006</v>
      </c>
      <c r="I61" s="10">
        <v>173250</v>
      </c>
      <c r="J61" s="15"/>
    </row>
    <row r="62" spans="1:10">
      <c r="A62" s="4" t="s">
        <v>1104</v>
      </c>
      <c r="B62" s="4">
        <v>1185732</v>
      </c>
      <c r="C62" s="5">
        <v>43952</v>
      </c>
      <c r="D62" s="4" t="s">
        <v>14</v>
      </c>
      <c r="E62" s="12" t="s">
        <v>1087</v>
      </c>
      <c r="F62" s="13">
        <v>650</v>
      </c>
      <c r="G62">
        <v>875</v>
      </c>
      <c r="H62">
        <v>568750</v>
      </c>
      <c r="I62" s="10">
        <v>170625</v>
      </c>
      <c r="J62" s="15"/>
    </row>
    <row r="63" spans="1:10">
      <c r="A63" s="4" t="s">
        <v>1104</v>
      </c>
      <c r="B63" s="4">
        <v>1185732</v>
      </c>
      <c r="C63" s="5">
        <v>43953</v>
      </c>
      <c r="D63" s="4" t="s">
        <v>14</v>
      </c>
      <c r="E63" s="12" t="s">
        <v>1087</v>
      </c>
      <c r="F63" s="13">
        <v>700</v>
      </c>
      <c r="G63">
        <v>975</v>
      </c>
      <c r="H63">
        <v>682500</v>
      </c>
      <c r="I63" s="10">
        <v>170625</v>
      </c>
      <c r="J63" s="15"/>
    </row>
    <row r="64" spans="1:10">
      <c r="A64" s="4" t="s">
        <v>1104</v>
      </c>
      <c r="B64" s="4">
        <v>1185732</v>
      </c>
      <c r="C64" s="5">
        <v>43954</v>
      </c>
      <c r="D64" s="4" t="s">
        <v>14</v>
      </c>
      <c r="E64" s="12" t="s">
        <v>1086</v>
      </c>
      <c r="F64" s="13">
        <v>650</v>
      </c>
      <c r="G64" s="40">
        <v>1200</v>
      </c>
      <c r="H64">
        <v>780000</v>
      </c>
      <c r="I64" s="10">
        <v>390000</v>
      </c>
      <c r="J64" s="15"/>
    </row>
    <row r="65" spans="1:10">
      <c r="A65" s="4" t="s">
        <v>1104</v>
      </c>
      <c r="B65" s="4">
        <v>1185732</v>
      </c>
      <c r="C65" s="5">
        <v>43955</v>
      </c>
      <c r="D65" s="4" t="s">
        <v>14</v>
      </c>
      <c r="E65" s="12" t="s">
        <v>1087</v>
      </c>
      <c r="F65" s="13">
        <v>550</v>
      </c>
      <c r="G65">
        <v>1000</v>
      </c>
      <c r="H65">
        <v>550000</v>
      </c>
      <c r="I65" s="10">
        <v>165000</v>
      </c>
      <c r="J65" s="15"/>
    </row>
    <row r="66" spans="1:10">
      <c r="A66" s="4" t="s">
        <v>1104</v>
      </c>
      <c r="B66" s="4">
        <v>1185732</v>
      </c>
      <c r="C66" s="5">
        <v>43956</v>
      </c>
      <c r="D66" s="4" t="s">
        <v>14</v>
      </c>
      <c r="E66" s="12" t="s">
        <v>1087</v>
      </c>
      <c r="F66" s="13">
        <v>550.00000000000011</v>
      </c>
      <c r="G66">
        <v>950</v>
      </c>
      <c r="H66">
        <v>522500.00000000006</v>
      </c>
      <c r="I66" s="10">
        <v>182875</v>
      </c>
      <c r="J66" s="15"/>
    </row>
    <row r="67" spans="1:10">
      <c r="A67" s="4" t="s">
        <v>1104</v>
      </c>
      <c r="B67" s="4">
        <v>1185732</v>
      </c>
      <c r="C67" s="5">
        <v>43957</v>
      </c>
      <c r="D67" s="4" t="s">
        <v>14</v>
      </c>
      <c r="E67" s="12" t="s">
        <v>1086</v>
      </c>
      <c r="F67" s="13">
        <v>550.00000000000011</v>
      </c>
      <c r="G67">
        <v>900</v>
      </c>
      <c r="H67">
        <v>495000.00000000006</v>
      </c>
      <c r="I67" s="10">
        <v>173250</v>
      </c>
      <c r="J67" s="15"/>
    </row>
    <row r="68" spans="1:10">
      <c r="A68" s="4" t="s">
        <v>1104</v>
      </c>
      <c r="B68" s="4">
        <v>1185732</v>
      </c>
      <c r="C68" s="5">
        <v>43958</v>
      </c>
      <c r="D68" s="4" t="s">
        <v>14</v>
      </c>
      <c r="E68" s="12" t="s">
        <v>1087</v>
      </c>
      <c r="F68" s="13">
        <v>650</v>
      </c>
      <c r="G68">
        <v>900</v>
      </c>
      <c r="H68">
        <v>585000</v>
      </c>
      <c r="I68" s="10">
        <v>175500</v>
      </c>
      <c r="J68" s="15"/>
    </row>
    <row r="69" spans="1:10">
      <c r="A69" s="4" t="s">
        <v>1104</v>
      </c>
      <c r="B69" s="4">
        <v>1185732</v>
      </c>
      <c r="C69" s="5">
        <v>44030</v>
      </c>
      <c r="D69" s="4" t="s">
        <v>14</v>
      </c>
      <c r="E69" s="12" t="s">
        <v>1086</v>
      </c>
      <c r="F69" s="13">
        <v>700</v>
      </c>
      <c r="G69">
        <v>1000</v>
      </c>
      <c r="H69">
        <v>700000</v>
      </c>
      <c r="I69" s="10">
        <v>175000</v>
      </c>
      <c r="J69" s="15"/>
    </row>
    <row r="70" spans="1:10">
      <c r="A70" s="4" t="s">
        <v>1105</v>
      </c>
      <c r="B70" s="4">
        <v>1197831</v>
      </c>
      <c r="C70" s="5">
        <v>44031</v>
      </c>
      <c r="D70" s="4" t="s">
        <v>14</v>
      </c>
      <c r="E70" s="12" t="s">
        <v>1087</v>
      </c>
      <c r="F70" s="13">
        <v>250</v>
      </c>
      <c r="G70">
        <v>900</v>
      </c>
      <c r="H70">
        <v>225000</v>
      </c>
      <c r="I70" s="10">
        <v>78750</v>
      </c>
      <c r="J70" s="15"/>
    </row>
    <row r="71" spans="1:10">
      <c r="A71" s="4" t="s">
        <v>1105</v>
      </c>
      <c r="B71" s="4">
        <v>1197831</v>
      </c>
      <c r="C71" s="5">
        <v>44032</v>
      </c>
      <c r="D71" s="4" t="s">
        <v>14</v>
      </c>
      <c r="E71" s="12" t="s">
        <v>1087</v>
      </c>
      <c r="F71" s="13">
        <v>350</v>
      </c>
      <c r="G71">
        <v>900</v>
      </c>
      <c r="H71">
        <v>315000</v>
      </c>
      <c r="I71" s="10">
        <v>110250</v>
      </c>
      <c r="J71" s="15"/>
    </row>
    <row r="72" spans="1:10">
      <c r="A72" s="4" t="s">
        <v>1105</v>
      </c>
      <c r="B72" s="4">
        <v>1197831</v>
      </c>
      <c r="C72" s="5">
        <v>44033</v>
      </c>
      <c r="D72" s="4" t="s">
        <v>14</v>
      </c>
      <c r="E72" s="12" t="s">
        <v>1086</v>
      </c>
      <c r="F72" s="13">
        <v>350.00000000000006</v>
      </c>
      <c r="G72">
        <v>700</v>
      </c>
      <c r="H72">
        <v>245000.00000000003</v>
      </c>
      <c r="I72" s="10">
        <v>85750</v>
      </c>
      <c r="J72" s="15"/>
    </row>
    <row r="73" spans="1:10">
      <c r="A73" s="4" t="s">
        <v>1105</v>
      </c>
      <c r="B73" s="4">
        <v>1197831</v>
      </c>
      <c r="C73" s="5">
        <v>44034</v>
      </c>
      <c r="D73" s="4" t="s">
        <v>14</v>
      </c>
      <c r="E73" s="12" t="s">
        <v>1087</v>
      </c>
      <c r="F73" s="13">
        <v>350</v>
      </c>
      <c r="G73">
        <v>700</v>
      </c>
      <c r="H73">
        <v>245000</v>
      </c>
      <c r="I73" s="10">
        <v>110250</v>
      </c>
      <c r="J73" s="15"/>
    </row>
    <row r="74" spans="1:10">
      <c r="A74" s="4" t="s">
        <v>1105</v>
      </c>
      <c r="B74" s="4">
        <v>1197831</v>
      </c>
      <c r="C74" s="5">
        <v>44035</v>
      </c>
      <c r="D74" s="4" t="s">
        <v>150</v>
      </c>
      <c r="E74" s="12" t="s">
        <v>1087</v>
      </c>
      <c r="F74" s="13">
        <v>400</v>
      </c>
      <c r="G74">
        <v>550</v>
      </c>
      <c r="H74">
        <v>220000</v>
      </c>
      <c r="I74" s="10">
        <v>66000</v>
      </c>
      <c r="J74" s="15"/>
    </row>
    <row r="75" spans="1:10">
      <c r="A75" s="4" t="s">
        <v>1105</v>
      </c>
      <c r="B75" s="4">
        <v>1197831</v>
      </c>
      <c r="C75" s="5">
        <v>44036</v>
      </c>
      <c r="D75" s="4" t="s">
        <v>150</v>
      </c>
      <c r="E75" s="12" t="s">
        <v>1087</v>
      </c>
      <c r="F75" s="13">
        <v>350</v>
      </c>
      <c r="G75">
        <v>700</v>
      </c>
      <c r="H75">
        <v>245000</v>
      </c>
      <c r="I75" s="10">
        <v>122500</v>
      </c>
      <c r="J75" s="15"/>
    </row>
    <row r="76" spans="1:10">
      <c r="A76" s="4" t="s">
        <v>1105</v>
      </c>
      <c r="B76" s="4">
        <v>1197831</v>
      </c>
      <c r="C76" s="5">
        <v>44037</v>
      </c>
      <c r="D76" s="4" t="s">
        <v>150</v>
      </c>
      <c r="E76" s="12" t="s">
        <v>1086</v>
      </c>
      <c r="F76" s="13">
        <v>250</v>
      </c>
      <c r="G76">
        <v>850</v>
      </c>
      <c r="H76">
        <v>212500</v>
      </c>
      <c r="I76" s="10">
        <v>74375</v>
      </c>
      <c r="J76" s="15"/>
    </row>
    <row r="77" spans="1:10">
      <c r="A77" s="4" t="s">
        <v>1105</v>
      </c>
      <c r="B77" s="4">
        <v>1197831</v>
      </c>
      <c r="C77" s="5">
        <v>44038</v>
      </c>
      <c r="D77" s="4" t="s">
        <v>150</v>
      </c>
      <c r="E77" s="12" t="s">
        <v>1087</v>
      </c>
      <c r="F77" s="13">
        <v>350</v>
      </c>
      <c r="G77">
        <v>850</v>
      </c>
      <c r="H77">
        <v>297500</v>
      </c>
      <c r="I77" s="10">
        <v>104125</v>
      </c>
      <c r="J77" s="15"/>
    </row>
    <row r="78" spans="1:10">
      <c r="A78" s="4" t="s">
        <v>1105</v>
      </c>
      <c r="B78" s="4">
        <v>1197831</v>
      </c>
      <c r="C78" s="5">
        <v>44039</v>
      </c>
      <c r="D78" s="4" t="s">
        <v>150</v>
      </c>
      <c r="E78" s="12" t="s">
        <v>1086</v>
      </c>
      <c r="F78" s="13">
        <v>350.00000000000006</v>
      </c>
      <c r="G78">
        <v>675</v>
      </c>
      <c r="H78">
        <v>236250.00000000003</v>
      </c>
      <c r="I78" s="10">
        <v>82687.5</v>
      </c>
      <c r="J78" s="15"/>
    </row>
    <row r="79" spans="1:10">
      <c r="A79" s="4" t="s">
        <v>1105</v>
      </c>
      <c r="B79" s="4">
        <v>1197831</v>
      </c>
      <c r="C79" s="5">
        <v>44040</v>
      </c>
      <c r="D79" s="4" t="s">
        <v>150</v>
      </c>
      <c r="E79" s="12" t="s">
        <v>1087</v>
      </c>
      <c r="F79" s="13">
        <v>350</v>
      </c>
      <c r="G79">
        <v>625</v>
      </c>
      <c r="H79">
        <v>218750</v>
      </c>
      <c r="I79" s="10">
        <v>98437.5</v>
      </c>
      <c r="J79" s="15"/>
    </row>
    <row r="80" spans="1:10">
      <c r="A80" s="4" t="s">
        <v>1105</v>
      </c>
      <c r="B80" s="4">
        <v>1197831</v>
      </c>
      <c r="C80" s="5">
        <v>44041</v>
      </c>
      <c r="D80" s="4" t="s">
        <v>150</v>
      </c>
      <c r="E80" s="12" t="s">
        <v>1086</v>
      </c>
      <c r="F80" s="13">
        <v>400</v>
      </c>
      <c r="G80">
        <v>500</v>
      </c>
      <c r="H80">
        <v>200000</v>
      </c>
      <c r="I80" s="10">
        <v>60000</v>
      </c>
      <c r="J80" s="15"/>
    </row>
    <row r="81" spans="1:10">
      <c r="A81" s="4" t="s">
        <v>1105</v>
      </c>
      <c r="B81" s="4">
        <v>1197831</v>
      </c>
      <c r="C81" s="5">
        <v>44042</v>
      </c>
      <c r="D81" s="4" t="s">
        <v>150</v>
      </c>
      <c r="E81" s="12" t="s">
        <v>1087</v>
      </c>
      <c r="F81" s="13">
        <v>350</v>
      </c>
      <c r="G81">
        <v>700</v>
      </c>
      <c r="H81">
        <v>245000</v>
      </c>
      <c r="I81" s="10">
        <v>122500</v>
      </c>
      <c r="J81" s="15"/>
    </row>
    <row r="82" spans="1:10">
      <c r="A82" s="4" t="s">
        <v>1105</v>
      </c>
      <c r="B82" s="4">
        <v>1197831</v>
      </c>
      <c r="C82" s="5">
        <v>44043</v>
      </c>
      <c r="D82" s="4" t="s">
        <v>150</v>
      </c>
      <c r="E82" s="12" t="s">
        <v>1086</v>
      </c>
      <c r="F82" s="13">
        <v>300</v>
      </c>
      <c r="G82">
        <v>875</v>
      </c>
      <c r="H82">
        <v>262500</v>
      </c>
      <c r="I82" s="10">
        <v>91875</v>
      </c>
      <c r="J82" s="15"/>
    </row>
    <row r="83" spans="1:10">
      <c r="A83" s="4" t="s">
        <v>1105</v>
      </c>
      <c r="B83" s="4">
        <v>1197831</v>
      </c>
      <c r="C83" s="5">
        <v>44044</v>
      </c>
      <c r="D83" s="4" t="s">
        <v>150</v>
      </c>
      <c r="E83" s="12" t="s">
        <v>1087</v>
      </c>
      <c r="F83" s="13">
        <v>400</v>
      </c>
      <c r="G83">
        <v>875</v>
      </c>
      <c r="H83">
        <v>350000</v>
      </c>
      <c r="I83" s="10">
        <v>122500</v>
      </c>
      <c r="J83" s="15"/>
    </row>
    <row r="84" spans="1:10">
      <c r="A84" s="4" t="s">
        <v>1105</v>
      </c>
      <c r="B84" s="4">
        <v>1197831</v>
      </c>
      <c r="C84" s="5">
        <v>44045</v>
      </c>
      <c r="D84" s="4" t="s">
        <v>150</v>
      </c>
      <c r="E84" s="12" t="s">
        <v>1087</v>
      </c>
      <c r="F84" s="13">
        <v>350.00000000000006</v>
      </c>
      <c r="G84">
        <v>700</v>
      </c>
      <c r="H84">
        <v>245000.00000000003</v>
      </c>
      <c r="I84" s="10">
        <v>85750</v>
      </c>
      <c r="J84" s="15"/>
    </row>
    <row r="85" spans="1:10">
      <c r="A85" s="4" t="s">
        <v>1105</v>
      </c>
      <c r="B85" s="4">
        <v>1197831</v>
      </c>
      <c r="C85" s="5">
        <v>44046</v>
      </c>
      <c r="D85" s="4" t="s">
        <v>150</v>
      </c>
      <c r="E85" s="12" t="s">
        <v>1087</v>
      </c>
      <c r="F85" s="13">
        <v>400</v>
      </c>
      <c r="G85">
        <v>600</v>
      </c>
      <c r="H85">
        <v>240000</v>
      </c>
      <c r="I85" s="10">
        <v>108000</v>
      </c>
      <c r="J85" s="15"/>
    </row>
    <row r="86" spans="1:10">
      <c r="A86" s="4" t="s">
        <v>1105</v>
      </c>
      <c r="B86" s="4">
        <v>1197831</v>
      </c>
      <c r="C86" s="5">
        <v>44047</v>
      </c>
      <c r="D86" s="4" t="s">
        <v>150</v>
      </c>
      <c r="E86" s="12" t="s">
        <v>1087</v>
      </c>
      <c r="F86" s="13">
        <v>450</v>
      </c>
      <c r="G86">
        <v>500</v>
      </c>
      <c r="H86">
        <v>225000</v>
      </c>
      <c r="I86" s="10">
        <v>67500</v>
      </c>
      <c r="J86" s="15"/>
    </row>
    <row r="87" spans="1:10">
      <c r="A87" s="4" t="s">
        <v>1105</v>
      </c>
      <c r="B87" s="4">
        <v>1197831</v>
      </c>
      <c r="C87" s="5">
        <v>44048</v>
      </c>
      <c r="D87" s="4" t="s">
        <v>150</v>
      </c>
      <c r="E87" s="12" t="s">
        <v>1087</v>
      </c>
      <c r="F87" s="13">
        <v>400</v>
      </c>
      <c r="G87">
        <v>650</v>
      </c>
      <c r="H87">
        <v>260000</v>
      </c>
      <c r="I87" s="10">
        <v>130000</v>
      </c>
      <c r="J87" s="15"/>
    </row>
    <row r="88" spans="1:10">
      <c r="A88" s="4" t="s">
        <v>1105</v>
      </c>
      <c r="B88" s="4">
        <v>1197831</v>
      </c>
      <c r="C88" s="5">
        <v>44049</v>
      </c>
      <c r="D88" s="4" t="s">
        <v>150</v>
      </c>
      <c r="E88" s="12" t="s">
        <v>1087</v>
      </c>
      <c r="F88" s="13">
        <v>300</v>
      </c>
      <c r="G88">
        <v>900</v>
      </c>
      <c r="H88">
        <v>270000</v>
      </c>
      <c r="I88" s="10">
        <v>94500</v>
      </c>
      <c r="J88" s="15"/>
    </row>
    <row r="89" spans="1:10">
      <c r="A89" s="4" t="s">
        <v>1105</v>
      </c>
      <c r="B89" s="4">
        <v>1197831</v>
      </c>
      <c r="C89" s="5">
        <v>44050</v>
      </c>
      <c r="D89" s="4" t="s">
        <v>150</v>
      </c>
      <c r="E89" s="12" t="s">
        <v>1087</v>
      </c>
      <c r="F89" s="13">
        <v>400</v>
      </c>
      <c r="G89">
        <v>900</v>
      </c>
      <c r="H89">
        <v>360000</v>
      </c>
      <c r="I89" s="10">
        <v>126000</v>
      </c>
      <c r="J89" s="15"/>
    </row>
    <row r="90" spans="1:10">
      <c r="A90" s="4" t="s">
        <v>1105</v>
      </c>
      <c r="B90" s="4">
        <v>1197831</v>
      </c>
      <c r="C90" s="5">
        <v>44051</v>
      </c>
      <c r="D90" s="4" t="s">
        <v>150</v>
      </c>
      <c r="E90" s="12" t="s">
        <v>1087</v>
      </c>
      <c r="F90" s="13">
        <v>350.00000000000006</v>
      </c>
      <c r="G90">
        <v>725</v>
      </c>
      <c r="H90">
        <v>253750.00000000003</v>
      </c>
      <c r="I90" s="10">
        <v>88812.5</v>
      </c>
      <c r="J90" s="15"/>
    </row>
    <row r="91" spans="1:10">
      <c r="A91" s="4" t="s">
        <v>1105</v>
      </c>
      <c r="B91" s="4">
        <v>1197831</v>
      </c>
      <c r="C91" s="5">
        <v>44052</v>
      </c>
      <c r="D91" s="4" t="s">
        <v>150</v>
      </c>
      <c r="E91" s="12" t="s">
        <v>1087</v>
      </c>
      <c r="F91" s="13">
        <v>400</v>
      </c>
      <c r="G91">
        <v>625</v>
      </c>
      <c r="H91">
        <v>250000</v>
      </c>
      <c r="I91" s="10">
        <v>112500</v>
      </c>
      <c r="J91" s="15"/>
    </row>
    <row r="92" spans="1:10">
      <c r="A92" s="4" t="s">
        <v>1104</v>
      </c>
      <c r="B92" s="4">
        <v>1197831</v>
      </c>
      <c r="C92" s="5">
        <v>44053</v>
      </c>
      <c r="D92" s="4" t="s">
        <v>150</v>
      </c>
      <c r="E92" s="12" t="s">
        <v>1087</v>
      </c>
      <c r="F92" s="13">
        <v>450</v>
      </c>
      <c r="G92">
        <v>525</v>
      </c>
      <c r="H92">
        <v>236250</v>
      </c>
      <c r="I92" s="10">
        <v>70875</v>
      </c>
      <c r="J92" s="15"/>
    </row>
    <row r="93" spans="1:10">
      <c r="A93" s="4" t="s">
        <v>1104</v>
      </c>
      <c r="B93" s="4">
        <v>1197831</v>
      </c>
      <c r="C93" s="5">
        <v>44054</v>
      </c>
      <c r="D93" s="4" t="s">
        <v>150</v>
      </c>
      <c r="E93" s="12" t="s">
        <v>1086</v>
      </c>
      <c r="F93" s="13">
        <v>400</v>
      </c>
      <c r="G93">
        <v>800</v>
      </c>
      <c r="H93">
        <v>320000</v>
      </c>
      <c r="I93" s="10">
        <v>160000</v>
      </c>
      <c r="J93" s="15"/>
    </row>
    <row r="94" spans="1:10">
      <c r="A94" s="4" t="s">
        <v>1104</v>
      </c>
      <c r="B94" s="4">
        <v>1197831</v>
      </c>
      <c r="C94" s="5">
        <v>44055</v>
      </c>
      <c r="D94" s="4" t="s">
        <v>150</v>
      </c>
      <c r="E94" s="12" t="s">
        <v>1087</v>
      </c>
      <c r="F94" s="13">
        <v>300</v>
      </c>
      <c r="G94">
        <v>925</v>
      </c>
      <c r="H94">
        <v>277500</v>
      </c>
      <c r="I94" s="10">
        <v>97125</v>
      </c>
      <c r="J94" s="15"/>
    </row>
    <row r="95" spans="1:10">
      <c r="A95" s="4" t="s">
        <v>1104</v>
      </c>
      <c r="B95" s="4">
        <v>1197831</v>
      </c>
      <c r="C95" s="5">
        <v>44056</v>
      </c>
      <c r="D95" s="4" t="s">
        <v>150</v>
      </c>
      <c r="E95" s="12" t="s">
        <v>1086</v>
      </c>
      <c r="F95" s="13">
        <v>400</v>
      </c>
      <c r="G95">
        <v>925</v>
      </c>
      <c r="H95">
        <v>370000</v>
      </c>
      <c r="I95" s="10">
        <v>129500</v>
      </c>
      <c r="J95" s="15"/>
    </row>
    <row r="96" spans="1:10">
      <c r="A96" s="4" t="s">
        <v>1104</v>
      </c>
      <c r="B96" s="4">
        <v>1197831</v>
      </c>
      <c r="C96" s="5">
        <v>44057</v>
      </c>
      <c r="D96" s="4" t="s">
        <v>150</v>
      </c>
      <c r="E96" s="12" t="s">
        <v>1087</v>
      </c>
      <c r="F96" s="13">
        <v>350</v>
      </c>
      <c r="G96">
        <v>775</v>
      </c>
      <c r="H96">
        <v>271250</v>
      </c>
      <c r="I96" s="10">
        <v>94937.5</v>
      </c>
      <c r="J96" s="15"/>
    </row>
    <row r="97" spans="1:10">
      <c r="A97" s="4" t="s">
        <v>1104</v>
      </c>
      <c r="B97" s="4">
        <v>1197831</v>
      </c>
      <c r="C97" s="5">
        <v>44058</v>
      </c>
      <c r="D97" s="4" t="s">
        <v>150</v>
      </c>
      <c r="E97" s="12" t="s">
        <v>1087</v>
      </c>
      <c r="F97" s="13">
        <v>400</v>
      </c>
      <c r="G97">
        <v>700</v>
      </c>
      <c r="H97">
        <v>280000</v>
      </c>
      <c r="I97" s="10">
        <v>126000</v>
      </c>
      <c r="J97" s="15"/>
    </row>
    <row r="98" spans="1:10">
      <c r="A98" s="4" t="s">
        <v>1104</v>
      </c>
      <c r="B98" s="4">
        <v>1197831</v>
      </c>
      <c r="C98" s="5">
        <v>44059</v>
      </c>
      <c r="D98" s="4" t="s">
        <v>150</v>
      </c>
      <c r="E98" s="12" t="s">
        <v>1086</v>
      </c>
      <c r="F98" s="13">
        <v>450</v>
      </c>
      <c r="G98">
        <v>600</v>
      </c>
      <c r="H98">
        <v>270000</v>
      </c>
      <c r="I98" s="10">
        <v>81000</v>
      </c>
      <c r="J98" s="15"/>
    </row>
    <row r="99" spans="1:10">
      <c r="A99" s="4" t="s">
        <v>1104</v>
      </c>
      <c r="B99" s="4">
        <v>1197831</v>
      </c>
      <c r="C99" s="5">
        <v>44060</v>
      </c>
      <c r="D99" s="4" t="s">
        <v>150</v>
      </c>
      <c r="E99" s="12" t="s">
        <v>1087</v>
      </c>
      <c r="F99" s="13">
        <v>400</v>
      </c>
      <c r="G99">
        <v>950</v>
      </c>
      <c r="H99">
        <v>380000</v>
      </c>
      <c r="I99" s="10">
        <v>190000</v>
      </c>
      <c r="J99" s="15"/>
    </row>
    <row r="100" spans="1:10">
      <c r="A100" s="4" t="s">
        <v>1104</v>
      </c>
      <c r="B100" s="4">
        <v>1197831</v>
      </c>
      <c r="C100" s="5">
        <v>44061</v>
      </c>
      <c r="D100" s="4" t="s">
        <v>150</v>
      </c>
      <c r="E100" s="12" t="s">
        <v>1086</v>
      </c>
      <c r="F100" s="13">
        <v>400</v>
      </c>
      <c r="G100">
        <v>950</v>
      </c>
      <c r="H100">
        <v>380000</v>
      </c>
      <c r="I100" s="10">
        <v>133000</v>
      </c>
      <c r="J100" s="15"/>
    </row>
    <row r="101" spans="1:10">
      <c r="A101" s="4" t="s">
        <v>1104</v>
      </c>
      <c r="B101" s="4">
        <v>1197831</v>
      </c>
      <c r="C101" s="5">
        <v>44062</v>
      </c>
      <c r="D101" s="4" t="s">
        <v>150</v>
      </c>
      <c r="E101" s="12" t="s">
        <v>1087</v>
      </c>
      <c r="F101" s="13">
        <v>450</v>
      </c>
      <c r="G101">
        <v>950</v>
      </c>
      <c r="H101">
        <v>427500</v>
      </c>
      <c r="I101" s="10">
        <v>149625</v>
      </c>
      <c r="J101" s="15"/>
    </row>
    <row r="102" spans="1:10">
      <c r="A102" s="4" t="s">
        <v>1104</v>
      </c>
      <c r="B102" s="4">
        <v>1197831</v>
      </c>
      <c r="C102" s="5">
        <v>44063</v>
      </c>
      <c r="D102" s="4" t="s">
        <v>150</v>
      </c>
      <c r="E102" s="12" t="s">
        <v>1087</v>
      </c>
      <c r="F102" s="13">
        <v>400</v>
      </c>
      <c r="G102">
        <v>800</v>
      </c>
      <c r="H102">
        <v>320000</v>
      </c>
      <c r="I102" s="10">
        <v>112000</v>
      </c>
      <c r="J102" s="15"/>
    </row>
    <row r="103" spans="1:10">
      <c r="A103" s="4" t="s">
        <v>1104</v>
      </c>
      <c r="B103" s="4">
        <v>1197831</v>
      </c>
      <c r="C103" s="5">
        <v>44064</v>
      </c>
      <c r="D103" s="4" t="s">
        <v>150</v>
      </c>
      <c r="E103" s="12" t="s">
        <v>1087</v>
      </c>
      <c r="F103" s="13">
        <v>400</v>
      </c>
      <c r="G103">
        <v>750</v>
      </c>
      <c r="H103">
        <v>300000</v>
      </c>
      <c r="I103" s="10">
        <v>135000</v>
      </c>
      <c r="J103" s="15"/>
    </row>
    <row r="104" spans="1:10">
      <c r="A104" s="4" t="s">
        <v>1104</v>
      </c>
      <c r="B104" s="4">
        <v>1197831</v>
      </c>
      <c r="C104" s="5">
        <v>44065</v>
      </c>
      <c r="D104" s="4" t="s">
        <v>150</v>
      </c>
      <c r="E104" s="12" t="s">
        <v>1087</v>
      </c>
      <c r="F104" s="13">
        <v>450</v>
      </c>
      <c r="G104">
        <v>650</v>
      </c>
      <c r="H104">
        <v>292500</v>
      </c>
      <c r="I104" s="10">
        <v>87750</v>
      </c>
      <c r="J104" s="15"/>
    </row>
    <row r="105" spans="1:10">
      <c r="A105" s="4" t="s">
        <v>1104</v>
      </c>
      <c r="B105" s="4">
        <v>1197831</v>
      </c>
      <c r="C105" s="5">
        <v>44066</v>
      </c>
      <c r="D105" s="4" t="s">
        <v>150</v>
      </c>
      <c r="E105" s="12" t="s">
        <v>1086</v>
      </c>
      <c r="F105" s="13">
        <v>500</v>
      </c>
      <c r="G105">
        <v>1000</v>
      </c>
      <c r="H105">
        <v>500000</v>
      </c>
      <c r="I105" s="10">
        <v>250000</v>
      </c>
      <c r="J105" s="15"/>
    </row>
    <row r="106" spans="1:10">
      <c r="A106" s="4" t="s">
        <v>1104</v>
      </c>
      <c r="B106" s="4">
        <v>1197831</v>
      </c>
      <c r="C106" s="5">
        <v>44067</v>
      </c>
      <c r="D106" s="4" t="s">
        <v>150</v>
      </c>
      <c r="E106" s="12" t="s">
        <v>1087</v>
      </c>
      <c r="F106" s="13">
        <v>400</v>
      </c>
      <c r="G106">
        <v>950</v>
      </c>
      <c r="H106">
        <v>380000</v>
      </c>
      <c r="I106" s="10">
        <v>133000</v>
      </c>
      <c r="J106" s="15"/>
    </row>
    <row r="107" spans="1:10">
      <c r="A107" s="4" t="s">
        <v>1104</v>
      </c>
      <c r="B107" s="4">
        <v>1197831</v>
      </c>
      <c r="C107" s="5">
        <v>44068</v>
      </c>
      <c r="D107" s="4" t="s">
        <v>150</v>
      </c>
      <c r="E107" s="12" t="s">
        <v>1087</v>
      </c>
      <c r="F107" s="13">
        <v>450</v>
      </c>
      <c r="G107">
        <v>950</v>
      </c>
      <c r="H107">
        <v>427500</v>
      </c>
      <c r="I107" s="10">
        <v>149625</v>
      </c>
      <c r="J107" s="15"/>
    </row>
    <row r="108" spans="1:10">
      <c r="A108" s="4" t="s">
        <v>1104</v>
      </c>
      <c r="B108" s="4">
        <v>1197831</v>
      </c>
      <c r="C108" s="5">
        <v>44069</v>
      </c>
      <c r="D108" s="4" t="s">
        <v>150</v>
      </c>
      <c r="E108" s="12" t="s">
        <v>1087</v>
      </c>
      <c r="F108" s="13">
        <v>400</v>
      </c>
      <c r="G108" s="40">
        <v>1100</v>
      </c>
      <c r="H108">
        <v>440000</v>
      </c>
      <c r="I108" s="10">
        <v>154000</v>
      </c>
      <c r="J108" s="15"/>
    </row>
    <row r="109" spans="1:10">
      <c r="A109" s="4" t="s">
        <v>1104</v>
      </c>
      <c r="B109" s="4">
        <v>1197831</v>
      </c>
      <c r="C109" s="5">
        <v>44070</v>
      </c>
      <c r="D109" s="4" t="s">
        <v>150</v>
      </c>
      <c r="E109" s="12" t="s">
        <v>1087</v>
      </c>
      <c r="F109" s="13">
        <v>400</v>
      </c>
      <c r="G109">
        <v>700</v>
      </c>
      <c r="H109">
        <v>280000</v>
      </c>
      <c r="I109" s="10">
        <v>126000</v>
      </c>
      <c r="J109" s="15"/>
    </row>
    <row r="110" spans="1:10">
      <c r="A110" s="4" t="s">
        <v>1104</v>
      </c>
      <c r="B110" s="4">
        <v>1197831</v>
      </c>
      <c r="C110" s="5">
        <v>44071</v>
      </c>
      <c r="D110" s="4" t="s">
        <v>150</v>
      </c>
      <c r="E110" s="12" t="s">
        <v>1086</v>
      </c>
      <c r="F110" s="13">
        <v>450</v>
      </c>
      <c r="G110">
        <v>700</v>
      </c>
      <c r="H110">
        <v>315000</v>
      </c>
      <c r="I110" s="10">
        <v>94500</v>
      </c>
      <c r="J110" s="15"/>
    </row>
    <row r="111" spans="1:10">
      <c r="A111" s="4" t="s">
        <v>1104</v>
      </c>
      <c r="B111" s="4">
        <v>1197831</v>
      </c>
      <c r="C111" s="5">
        <v>44072</v>
      </c>
      <c r="D111" s="4" t="s">
        <v>150</v>
      </c>
      <c r="E111" s="12" t="s">
        <v>1086</v>
      </c>
      <c r="F111" s="13">
        <v>500</v>
      </c>
      <c r="G111">
        <v>975</v>
      </c>
      <c r="H111">
        <v>487500</v>
      </c>
      <c r="I111" s="10">
        <v>243750</v>
      </c>
      <c r="J111" s="15"/>
    </row>
    <row r="112" spans="1:10">
      <c r="A112" s="4" t="s">
        <v>1104</v>
      </c>
      <c r="B112" s="4">
        <v>1197831</v>
      </c>
      <c r="C112" s="5">
        <v>44073</v>
      </c>
      <c r="D112" s="4" t="s">
        <v>150</v>
      </c>
      <c r="E112" s="12" t="s">
        <v>1087</v>
      </c>
      <c r="F112" s="13">
        <v>400</v>
      </c>
      <c r="G112">
        <v>925</v>
      </c>
      <c r="H112">
        <v>370000</v>
      </c>
      <c r="I112" s="10">
        <v>129500</v>
      </c>
      <c r="J112" s="15"/>
    </row>
    <row r="113" spans="1:10">
      <c r="A113" s="4" t="s">
        <v>1104</v>
      </c>
      <c r="B113" s="4">
        <v>1197831</v>
      </c>
      <c r="C113" s="5">
        <v>44074</v>
      </c>
      <c r="D113" s="4" t="s">
        <v>150</v>
      </c>
      <c r="E113" s="12" t="s">
        <v>1086</v>
      </c>
      <c r="F113" s="13">
        <v>450</v>
      </c>
      <c r="G113">
        <v>925</v>
      </c>
      <c r="H113">
        <v>416250</v>
      </c>
      <c r="I113" s="10">
        <v>145687.5</v>
      </c>
      <c r="J113" s="15"/>
    </row>
    <row r="114" spans="1:10">
      <c r="A114" s="4" t="s">
        <v>1104</v>
      </c>
      <c r="B114" s="4">
        <v>1197831</v>
      </c>
      <c r="C114" s="5">
        <v>44075</v>
      </c>
      <c r="D114" s="4" t="s">
        <v>150</v>
      </c>
      <c r="E114" s="12" t="s">
        <v>1086</v>
      </c>
      <c r="F114" s="13">
        <v>400</v>
      </c>
      <c r="G114" s="40">
        <v>1100</v>
      </c>
      <c r="H114">
        <v>440000</v>
      </c>
      <c r="I114" s="10">
        <v>154000</v>
      </c>
      <c r="J114" s="15"/>
    </row>
    <row r="115" spans="1:10">
      <c r="A115" s="4" t="s">
        <v>1104</v>
      </c>
      <c r="B115" s="4">
        <v>1197831</v>
      </c>
      <c r="C115" s="5">
        <v>44076</v>
      </c>
      <c r="D115" s="4" t="s">
        <v>150</v>
      </c>
      <c r="E115" s="12" t="s">
        <v>1087</v>
      </c>
      <c r="F115" s="13">
        <v>400</v>
      </c>
      <c r="G115">
        <v>650</v>
      </c>
      <c r="H115">
        <v>260000</v>
      </c>
      <c r="I115" s="10">
        <v>117000</v>
      </c>
      <c r="J115" s="15"/>
    </row>
    <row r="116" spans="1:10">
      <c r="A116" s="4" t="s">
        <v>1104</v>
      </c>
      <c r="B116" s="4">
        <v>1197831</v>
      </c>
      <c r="C116" s="5">
        <v>44077</v>
      </c>
      <c r="D116" s="4" t="s">
        <v>150</v>
      </c>
      <c r="E116" s="12" t="s">
        <v>1087</v>
      </c>
      <c r="F116" s="13">
        <v>450</v>
      </c>
      <c r="G116">
        <v>650</v>
      </c>
      <c r="H116">
        <v>292500</v>
      </c>
      <c r="I116" s="10">
        <v>87750</v>
      </c>
      <c r="J116" s="15"/>
    </row>
    <row r="117" spans="1:10">
      <c r="A117" s="4" t="s">
        <v>1104</v>
      </c>
      <c r="B117" s="4">
        <v>1197831</v>
      </c>
      <c r="C117" s="5">
        <v>44078</v>
      </c>
      <c r="D117" s="4" t="s">
        <v>150</v>
      </c>
      <c r="E117" s="12" t="s">
        <v>1087</v>
      </c>
      <c r="F117" s="13">
        <v>500</v>
      </c>
      <c r="G117">
        <v>900</v>
      </c>
      <c r="H117">
        <v>450000</v>
      </c>
      <c r="I117" s="10">
        <v>225000</v>
      </c>
      <c r="J117" s="15"/>
    </row>
    <row r="118" spans="1:10">
      <c r="A118" s="4" t="s">
        <v>1104</v>
      </c>
      <c r="B118" s="4">
        <v>1197831</v>
      </c>
      <c r="C118" s="5">
        <v>44079</v>
      </c>
      <c r="D118" s="4" t="s">
        <v>150</v>
      </c>
      <c r="E118" s="12" t="s">
        <v>1087</v>
      </c>
      <c r="F118" s="13">
        <v>450</v>
      </c>
      <c r="G118">
        <v>850</v>
      </c>
      <c r="H118">
        <v>382500</v>
      </c>
      <c r="I118" s="10">
        <v>133875</v>
      </c>
      <c r="J118" s="15"/>
    </row>
    <row r="119" spans="1:10">
      <c r="A119" s="4" t="s">
        <v>1104</v>
      </c>
      <c r="B119" s="4">
        <v>1197831</v>
      </c>
      <c r="C119" s="5">
        <v>44080</v>
      </c>
      <c r="D119" s="4" t="s">
        <v>150</v>
      </c>
      <c r="E119" s="12" t="s">
        <v>1087</v>
      </c>
      <c r="F119" s="13">
        <v>450</v>
      </c>
      <c r="G119">
        <v>850</v>
      </c>
      <c r="H119">
        <v>382500</v>
      </c>
      <c r="I119" s="10">
        <v>133875</v>
      </c>
      <c r="J119" s="15"/>
    </row>
    <row r="120" spans="1:10">
      <c r="A120" s="4" t="s">
        <v>1104</v>
      </c>
      <c r="B120" s="4">
        <v>1197831</v>
      </c>
      <c r="C120" s="5">
        <v>44081</v>
      </c>
      <c r="D120" s="4" t="s">
        <v>150</v>
      </c>
      <c r="E120" s="12" t="s">
        <v>1086</v>
      </c>
      <c r="F120" s="13">
        <v>500</v>
      </c>
      <c r="G120">
        <v>900</v>
      </c>
      <c r="H120">
        <v>450000</v>
      </c>
      <c r="I120" s="10">
        <v>157500</v>
      </c>
      <c r="J120" s="15"/>
    </row>
    <row r="121" spans="1:10">
      <c r="A121" s="4" t="s">
        <v>1104</v>
      </c>
      <c r="B121" s="4">
        <v>1197831</v>
      </c>
      <c r="C121" s="5">
        <v>44082</v>
      </c>
      <c r="D121" s="4" t="s">
        <v>150</v>
      </c>
      <c r="E121" s="12" t="s">
        <v>1087</v>
      </c>
      <c r="F121" s="13">
        <v>500</v>
      </c>
      <c r="G121">
        <v>625</v>
      </c>
      <c r="H121">
        <v>312500</v>
      </c>
      <c r="I121" s="10">
        <v>140625</v>
      </c>
      <c r="J121" s="15"/>
    </row>
    <row r="122" spans="1:10">
      <c r="A122" s="4" t="s">
        <v>1104</v>
      </c>
      <c r="B122" s="4">
        <v>1197831</v>
      </c>
      <c r="C122" s="5">
        <v>44083</v>
      </c>
      <c r="D122" s="4" t="s">
        <v>150</v>
      </c>
      <c r="E122" s="12" t="s">
        <v>1087</v>
      </c>
      <c r="F122" s="13">
        <v>450</v>
      </c>
      <c r="G122">
        <v>625</v>
      </c>
      <c r="H122">
        <v>281250</v>
      </c>
      <c r="I122" s="10">
        <v>84375</v>
      </c>
      <c r="J122" s="15"/>
    </row>
    <row r="123" spans="1:10">
      <c r="A123" s="4" t="s">
        <v>1104</v>
      </c>
      <c r="B123" s="4">
        <v>1197831</v>
      </c>
      <c r="C123" s="5">
        <v>44084</v>
      </c>
      <c r="D123" s="4" t="s">
        <v>150</v>
      </c>
      <c r="E123" s="12" t="s">
        <v>1087</v>
      </c>
      <c r="F123" s="13">
        <v>550</v>
      </c>
      <c r="G123">
        <v>850</v>
      </c>
      <c r="H123">
        <v>467500</v>
      </c>
      <c r="I123" s="10">
        <v>233750</v>
      </c>
      <c r="J123" s="15"/>
    </row>
    <row r="124" spans="1:10">
      <c r="A124" s="4" t="s">
        <v>1104</v>
      </c>
      <c r="B124" s="4">
        <v>1197831</v>
      </c>
      <c r="C124" s="5">
        <v>44085</v>
      </c>
      <c r="D124" s="4" t="s">
        <v>150</v>
      </c>
      <c r="E124" s="12" t="s">
        <v>1087</v>
      </c>
      <c r="F124" s="13">
        <v>450</v>
      </c>
      <c r="G124">
        <v>800</v>
      </c>
      <c r="H124">
        <v>360000</v>
      </c>
      <c r="I124" s="10">
        <v>126000</v>
      </c>
      <c r="J124" s="15"/>
    </row>
    <row r="125" spans="1:10">
      <c r="A125" s="4" t="s">
        <v>1104</v>
      </c>
      <c r="B125" s="4">
        <v>1197831</v>
      </c>
      <c r="C125" s="5">
        <v>44086</v>
      </c>
      <c r="D125" s="4" t="s">
        <v>150</v>
      </c>
      <c r="E125" s="12" t="s">
        <v>1087</v>
      </c>
      <c r="F125" s="13">
        <v>450</v>
      </c>
      <c r="G125">
        <v>800</v>
      </c>
      <c r="H125">
        <v>360000</v>
      </c>
      <c r="I125" s="10">
        <v>126000</v>
      </c>
      <c r="J125" s="15"/>
    </row>
    <row r="126" spans="1:10">
      <c r="A126" s="4" t="s">
        <v>1104</v>
      </c>
      <c r="B126" s="4">
        <v>1197831</v>
      </c>
      <c r="C126" s="5">
        <v>44087</v>
      </c>
      <c r="D126" s="4" t="s">
        <v>150</v>
      </c>
      <c r="E126" s="12" t="s">
        <v>1086</v>
      </c>
      <c r="F126" s="13">
        <v>500</v>
      </c>
      <c r="G126">
        <v>750</v>
      </c>
      <c r="H126">
        <v>375000</v>
      </c>
      <c r="I126" s="10">
        <v>131250</v>
      </c>
      <c r="J126" s="15"/>
    </row>
    <row r="127" spans="1:10">
      <c r="A127" s="4" t="s">
        <v>1104</v>
      </c>
      <c r="B127" s="4">
        <v>1197831</v>
      </c>
      <c r="C127" s="5">
        <v>44088</v>
      </c>
      <c r="D127" s="4" t="s">
        <v>150</v>
      </c>
      <c r="E127" s="12" t="s">
        <v>1086</v>
      </c>
      <c r="F127" s="13">
        <v>500</v>
      </c>
      <c r="G127">
        <v>600</v>
      </c>
      <c r="H127">
        <v>300000</v>
      </c>
      <c r="I127" s="10">
        <v>135000</v>
      </c>
      <c r="J127" s="15"/>
    </row>
    <row r="128" spans="1:10">
      <c r="A128" s="4" t="s">
        <v>1104</v>
      </c>
      <c r="B128" s="4">
        <v>1197831</v>
      </c>
      <c r="C128" s="5">
        <v>44089</v>
      </c>
      <c r="D128" s="4" t="s">
        <v>150</v>
      </c>
      <c r="E128" s="12" t="s">
        <v>1086</v>
      </c>
      <c r="F128" s="13">
        <v>450</v>
      </c>
      <c r="G128">
        <v>575</v>
      </c>
      <c r="H128">
        <v>258750</v>
      </c>
      <c r="I128" s="10">
        <v>77625</v>
      </c>
      <c r="J128" s="15"/>
    </row>
    <row r="129" spans="1:10">
      <c r="A129" s="4" t="s">
        <v>1104</v>
      </c>
      <c r="B129" s="4">
        <v>1197831</v>
      </c>
      <c r="C129" s="5">
        <v>44090</v>
      </c>
      <c r="D129" s="4" t="s">
        <v>150</v>
      </c>
      <c r="E129" s="12" t="s">
        <v>1087</v>
      </c>
      <c r="F129" s="13">
        <v>550</v>
      </c>
      <c r="G129">
        <v>750</v>
      </c>
      <c r="H129">
        <v>412500</v>
      </c>
      <c r="I129" s="10">
        <v>206250</v>
      </c>
      <c r="J129" s="15"/>
    </row>
    <row r="130" spans="1:10">
      <c r="A130" s="4" t="s">
        <v>1104</v>
      </c>
      <c r="B130" s="4">
        <v>1197831</v>
      </c>
      <c r="C130" s="5">
        <v>44124</v>
      </c>
      <c r="D130" s="4" t="s">
        <v>150</v>
      </c>
      <c r="E130" s="12" t="s">
        <v>1086</v>
      </c>
      <c r="F130" s="13">
        <v>450</v>
      </c>
      <c r="G130">
        <v>900</v>
      </c>
      <c r="H130">
        <v>405000</v>
      </c>
      <c r="I130" s="10">
        <v>141750</v>
      </c>
      <c r="J130" s="15"/>
    </row>
    <row r="131" spans="1:10">
      <c r="A131" s="4" t="s">
        <v>1104</v>
      </c>
      <c r="B131" s="4">
        <v>1197831</v>
      </c>
      <c r="C131" s="5">
        <v>44125</v>
      </c>
      <c r="D131" s="4" t="s">
        <v>150</v>
      </c>
      <c r="E131" s="12" t="s">
        <v>1087</v>
      </c>
      <c r="F131" s="13">
        <v>450</v>
      </c>
      <c r="G131">
        <v>900</v>
      </c>
      <c r="H131">
        <v>405000</v>
      </c>
      <c r="I131" s="10">
        <v>141750</v>
      </c>
      <c r="J131" s="15"/>
    </row>
    <row r="132" spans="1:10">
      <c r="A132" s="4" t="s">
        <v>1104</v>
      </c>
      <c r="B132" s="4">
        <v>1197831</v>
      </c>
      <c r="C132" s="5">
        <v>44126</v>
      </c>
      <c r="D132" s="4" t="s">
        <v>150</v>
      </c>
      <c r="E132" s="12" t="s">
        <v>1087</v>
      </c>
      <c r="F132" s="13">
        <v>500</v>
      </c>
      <c r="G132">
        <v>825</v>
      </c>
      <c r="H132">
        <v>412500</v>
      </c>
      <c r="I132" s="10">
        <v>144375</v>
      </c>
      <c r="J132" s="15"/>
    </row>
    <row r="133" spans="1:10">
      <c r="A133" s="4" t="s">
        <v>1104</v>
      </c>
      <c r="B133" s="4">
        <v>1197831</v>
      </c>
      <c r="C133" s="5">
        <v>44127</v>
      </c>
      <c r="D133" s="4" t="s">
        <v>150</v>
      </c>
      <c r="E133" s="12" t="s">
        <v>1086</v>
      </c>
      <c r="F133" s="13">
        <v>500</v>
      </c>
      <c r="G133">
        <v>675</v>
      </c>
      <c r="H133">
        <v>337500</v>
      </c>
      <c r="I133" s="10">
        <v>151875</v>
      </c>
      <c r="J133" s="15"/>
    </row>
    <row r="134" spans="1:10">
      <c r="A134" s="4" t="s">
        <v>1104</v>
      </c>
      <c r="B134" s="4">
        <v>1197831</v>
      </c>
      <c r="C134" s="5">
        <v>44128</v>
      </c>
      <c r="D134" s="4" t="s">
        <v>150</v>
      </c>
      <c r="E134" s="12" t="s">
        <v>1087</v>
      </c>
      <c r="F134" s="13">
        <v>450</v>
      </c>
      <c r="G134">
        <v>650</v>
      </c>
      <c r="H134">
        <v>292500</v>
      </c>
      <c r="I134" s="10">
        <v>87750</v>
      </c>
      <c r="J134" s="15"/>
    </row>
    <row r="135" spans="1:10">
      <c r="A135" s="4" t="s">
        <v>1104</v>
      </c>
      <c r="B135" s="4">
        <v>1197831</v>
      </c>
      <c r="C135" s="5">
        <v>44129</v>
      </c>
      <c r="D135" s="4" t="s">
        <v>150</v>
      </c>
      <c r="E135" s="12" t="s">
        <v>1087</v>
      </c>
      <c r="F135" s="13">
        <v>550</v>
      </c>
      <c r="G135">
        <v>850</v>
      </c>
      <c r="H135">
        <v>467500</v>
      </c>
      <c r="I135" s="10">
        <v>233750</v>
      </c>
      <c r="J135" s="15"/>
    </row>
    <row r="136" spans="1:10">
      <c r="A136" s="4" t="s">
        <v>1104</v>
      </c>
      <c r="B136" s="4">
        <v>1197831</v>
      </c>
      <c r="C136" s="5">
        <v>44130</v>
      </c>
      <c r="D136" s="4" t="s">
        <v>150</v>
      </c>
      <c r="E136" s="12" t="s">
        <v>1086</v>
      </c>
      <c r="F136" s="13">
        <v>450</v>
      </c>
      <c r="G136">
        <v>950</v>
      </c>
      <c r="H136">
        <v>427500</v>
      </c>
      <c r="I136" s="10">
        <v>149625</v>
      </c>
      <c r="J136" s="15"/>
    </row>
    <row r="137" spans="1:10">
      <c r="A137" s="4" t="s">
        <v>1104</v>
      </c>
      <c r="B137" s="4">
        <v>1197831</v>
      </c>
      <c r="C137" s="5">
        <v>44131</v>
      </c>
      <c r="D137" s="4" t="s">
        <v>150</v>
      </c>
      <c r="E137" s="12" t="s">
        <v>1086</v>
      </c>
      <c r="F137" s="13">
        <v>450</v>
      </c>
      <c r="G137">
        <v>950</v>
      </c>
      <c r="H137">
        <v>427500</v>
      </c>
      <c r="I137" s="10">
        <v>149625</v>
      </c>
      <c r="J137" s="15"/>
    </row>
    <row r="138" spans="1:10">
      <c r="A138" s="4" t="s">
        <v>1104</v>
      </c>
      <c r="B138" s="4">
        <v>1197831</v>
      </c>
      <c r="C138" s="5">
        <v>44132</v>
      </c>
      <c r="D138" s="4" t="s">
        <v>150</v>
      </c>
      <c r="E138" s="12" t="s">
        <v>1087</v>
      </c>
      <c r="F138" s="13">
        <v>500</v>
      </c>
      <c r="G138">
        <v>850</v>
      </c>
      <c r="H138">
        <v>425000</v>
      </c>
      <c r="I138" s="10">
        <v>148750</v>
      </c>
      <c r="J138" s="15"/>
    </row>
    <row r="139" spans="1:10">
      <c r="A139" s="4" t="s">
        <v>1104</v>
      </c>
      <c r="B139" s="4">
        <v>1197831</v>
      </c>
      <c r="C139" s="5">
        <v>44133</v>
      </c>
      <c r="D139" s="4" t="s">
        <v>150</v>
      </c>
      <c r="E139" s="12" t="s">
        <v>1087</v>
      </c>
      <c r="F139" s="13">
        <v>500</v>
      </c>
      <c r="G139">
        <v>700</v>
      </c>
      <c r="H139">
        <v>350000</v>
      </c>
      <c r="I139" s="10">
        <v>157500</v>
      </c>
      <c r="J139" s="15"/>
    </row>
    <row r="140" spans="1:10">
      <c r="A140" s="4" t="s">
        <v>1104</v>
      </c>
      <c r="B140" s="4">
        <v>1197831</v>
      </c>
      <c r="C140" s="5">
        <v>44134</v>
      </c>
      <c r="D140" s="4" t="s">
        <v>150</v>
      </c>
      <c r="E140" s="12" t="s">
        <v>1088</v>
      </c>
      <c r="F140" s="13">
        <v>450</v>
      </c>
      <c r="G140">
        <v>650</v>
      </c>
      <c r="H140">
        <v>292500</v>
      </c>
      <c r="I140" s="10">
        <v>87750</v>
      </c>
      <c r="J140" s="15"/>
    </row>
    <row r="141" spans="1:10">
      <c r="A141" s="4" t="s">
        <v>1104</v>
      </c>
      <c r="B141" s="4">
        <v>1197831</v>
      </c>
      <c r="C141" s="5">
        <v>44135</v>
      </c>
      <c r="D141" s="4" t="s">
        <v>150</v>
      </c>
      <c r="E141" s="12" t="s">
        <v>1087</v>
      </c>
      <c r="F141" s="13">
        <v>550</v>
      </c>
      <c r="G141">
        <v>900</v>
      </c>
      <c r="H141">
        <v>495000</v>
      </c>
      <c r="I141" s="10">
        <v>247500</v>
      </c>
      <c r="J141" s="15"/>
    </row>
    <row r="142" spans="1:10">
      <c r="A142" s="4" t="s">
        <v>1106</v>
      </c>
      <c r="B142" s="4">
        <v>1128299</v>
      </c>
      <c r="C142" s="5">
        <v>44136</v>
      </c>
      <c r="D142" s="4" t="s">
        <v>150</v>
      </c>
      <c r="E142" s="12" t="s">
        <v>1087</v>
      </c>
      <c r="F142" s="13">
        <v>400</v>
      </c>
      <c r="G142">
        <v>775</v>
      </c>
      <c r="H142">
        <v>310000</v>
      </c>
      <c r="I142" s="10">
        <v>108500</v>
      </c>
      <c r="J142" s="15"/>
    </row>
    <row r="143" spans="1:10">
      <c r="A143" s="4" t="s">
        <v>1106</v>
      </c>
      <c r="B143" s="4">
        <v>1128299</v>
      </c>
      <c r="C143" s="5">
        <v>44137</v>
      </c>
      <c r="D143" s="4" t="s">
        <v>150</v>
      </c>
      <c r="E143" s="12" t="s">
        <v>1087</v>
      </c>
      <c r="F143" s="13">
        <v>500</v>
      </c>
      <c r="G143">
        <v>775</v>
      </c>
      <c r="H143">
        <v>387500</v>
      </c>
      <c r="I143" s="10">
        <v>77500</v>
      </c>
      <c r="J143" s="15"/>
    </row>
    <row r="144" spans="1:10">
      <c r="A144" s="4" t="s">
        <v>1106</v>
      </c>
      <c r="B144" s="4">
        <v>1128299</v>
      </c>
      <c r="C144" s="5">
        <v>44138</v>
      </c>
      <c r="D144" s="4" t="s">
        <v>150</v>
      </c>
      <c r="E144" s="12" t="s">
        <v>1086</v>
      </c>
      <c r="F144" s="13">
        <v>500</v>
      </c>
      <c r="G144">
        <v>775</v>
      </c>
      <c r="H144">
        <v>387500</v>
      </c>
      <c r="I144" s="10">
        <v>135625</v>
      </c>
      <c r="J144" s="15"/>
    </row>
    <row r="145" spans="1:10">
      <c r="A145" s="4" t="s">
        <v>1106</v>
      </c>
      <c r="B145" s="4">
        <v>1128299</v>
      </c>
      <c r="C145" s="5">
        <v>44139</v>
      </c>
      <c r="D145" s="4" t="s">
        <v>150</v>
      </c>
      <c r="E145" s="12" t="s">
        <v>1086</v>
      </c>
      <c r="F145" s="13">
        <v>500</v>
      </c>
      <c r="G145">
        <v>625</v>
      </c>
      <c r="H145">
        <v>312500</v>
      </c>
      <c r="I145" s="10">
        <v>93750</v>
      </c>
      <c r="J145" s="15"/>
    </row>
    <row r="146" spans="1:10">
      <c r="A146" s="4" t="s">
        <v>1106</v>
      </c>
      <c r="B146" s="4">
        <v>1128299</v>
      </c>
      <c r="C146" s="5">
        <v>44140</v>
      </c>
      <c r="D146" s="4" t="s">
        <v>283</v>
      </c>
      <c r="E146" s="12" t="s">
        <v>1087</v>
      </c>
      <c r="F146" s="13">
        <v>550</v>
      </c>
      <c r="G146">
        <v>575</v>
      </c>
      <c r="H146">
        <v>316250</v>
      </c>
      <c r="I146" s="10">
        <v>158125</v>
      </c>
      <c r="J146" s="15"/>
    </row>
    <row r="147" spans="1:10">
      <c r="A147" s="4" t="s">
        <v>1106</v>
      </c>
      <c r="B147" s="4">
        <v>1128299</v>
      </c>
      <c r="C147" s="5">
        <v>44141</v>
      </c>
      <c r="D147" s="4" t="s">
        <v>283</v>
      </c>
      <c r="E147" s="12" t="s">
        <v>1087</v>
      </c>
      <c r="F147" s="13">
        <v>500</v>
      </c>
      <c r="G147">
        <v>775</v>
      </c>
      <c r="H147">
        <v>387500</v>
      </c>
      <c r="I147" s="10">
        <v>58125</v>
      </c>
      <c r="J147" s="15"/>
    </row>
    <row r="148" spans="1:10">
      <c r="A148" s="4" t="s">
        <v>1106</v>
      </c>
      <c r="B148" s="4">
        <v>1128299</v>
      </c>
      <c r="C148" s="5">
        <v>44142</v>
      </c>
      <c r="D148" s="4" t="s">
        <v>283</v>
      </c>
      <c r="E148" s="12" t="s">
        <v>1088</v>
      </c>
      <c r="F148" s="13">
        <v>400</v>
      </c>
      <c r="G148">
        <v>825</v>
      </c>
      <c r="H148">
        <v>330000</v>
      </c>
      <c r="I148" s="10">
        <v>115500</v>
      </c>
      <c r="J148" s="15"/>
    </row>
    <row r="149" spans="1:10">
      <c r="A149" s="4" t="s">
        <v>1106</v>
      </c>
      <c r="B149" s="4">
        <v>1128299</v>
      </c>
      <c r="C149" s="5">
        <v>44143</v>
      </c>
      <c r="D149" s="4" t="s">
        <v>283</v>
      </c>
      <c r="E149" s="12" t="s">
        <v>1088</v>
      </c>
      <c r="F149" s="13">
        <v>500</v>
      </c>
      <c r="G149">
        <v>725</v>
      </c>
      <c r="H149">
        <v>362500</v>
      </c>
      <c r="I149" s="10">
        <v>72500</v>
      </c>
      <c r="J149" s="15"/>
    </row>
    <row r="150" spans="1:10">
      <c r="A150" s="4" t="s">
        <v>1106</v>
      </c>
      <c r="B150" s="4">
        <v>1128299</v>
      </c>
      <c r="C150" s="5">
        <v>44144</v>
      </c>
      <c r="D150" s="4" t="s">
        <v>283</v>
      </c>
      <c r="E150" s="12" t="s">
        <v>1088</v>
      </c>
      <c r="F150" s="13">
        <v>500</v>
      </c>
      <c r="G150">
        <v>725</v>
      </c>
      <c r="H150">
        <v>362500</v>
      </c>
      <c r="I150" s="10">
        <v>126875</v>
      </c>
      <c r="J150" s="15"/>
    </row>
    <row r="151" spans="1:10">
      <c r="A151" s="4" t="s">
        <v>1106</v>
      </c>
      <c r="B151" s="4">
        <v>1128299</v>
      </c>
      <c r="C151" s="5">
        <v>44145</v>
      </c>
      <c r="D151" s="4" t="s">
        <v>283</v>
      </c>
      <c r="E151" s="12" t="s">
        <v>1086</v>
      </c>
      <c r="F151" s="13">
        <v>500</v>
      </c>
      <c r="G151">
        <v>575</v>
      </c>
      <c r="H151">
        <v>287500</v>
      </c>
      <c r="I151" s="10">
        <v>86250</v>
      </c>
      <c r="J151" s="15"/>
    </row>
    <row r="152" spans="1:10">
      <c r="A152" s="4" t="s">
        <v>1106</v>
      </c>
      <c r="B152" s="4">
        <v>1128299</v>
      </c>
      <c r="C152" s="5">
        <v>44146</v>
      </c>
      <c r="D152" s="4" t="s">
        <v>283</v>
      </c>
      <c r="E152" s="12" t="s">
        <v>1087</v>
      </c>
      <c r="F152" s="13">
        <v>550</v>
      </c>
      <c r="G152">
        <v>500</v>
      </c>
      <c r="H152">
        <v>275000</v>
      </c>
      <c r="I152" s="10">
        <v>137500</v>
      </c>
      <c r="J152" s="15"/>
    </row>
    <row r="153" spans="1:10">
      <c r="A153" s="4" t="s">
        <v>1106</v>
      </c>
      <c r="B153" s="4">
        <v>1128299</v>
      </c>
      <c r="C153" s="5">
        <v>44147</v>
      </c>
      <c r="D153" s="4" t="s">
        <v>283</v>
      </c>
      <c r="E153" s="12" t="s">
        <v>1086</v>
      </c>
      <c r="F153" s="13">
        <v>500</v>
      </c>
      <c r="G153">
        <v>700</v>
      </c>
      <c r="H153">
        <v>350000</v>
      </c>
      <c r="I153" s="10">
        <v>52500</v>
      </c>
      <c r="J153" s="15"/>
    </row>
    <row r="154" spans="1:10">
      <c r="A154" s="4" t="s">
        <v>1106</v>
      </c>
      <c r="B154" s="4">
        <v>1128299</v>
      </c>
      <c r="C154" s="5">
        <v>44148</v>
      </c>
      <c r="D154" s="4" t="s">
        <v>283</v>
      </c>
      <c r="E154" s="12" t="s">
        <v>1086</v>
      </c>
      <c r="F154" s="13">
        <v>500</v>
      </c>
      <c r="G154">
        <v>850</v>
      </c>
      <c r="H154">
        <v>425000</v>
      </c>
      <c r="I154" s="10">
        <v>148750</v>
      </c>
      <c r="J154" s="15"/>
    </row>
    <row r="155" spans="1:10">
      <c r="A155" s="4" t="s">
        <v>1106</v>
      </c>
      <c r="B155" s="4">
        <v>1128299</v>
      </c>
      <c r="C155" s="5">
        <v>44149</v>
      </c>
      <c r="D155" s="4" t="s">
        <v>283</v>
      </c>
      <c r="E155" s="12" t="s">
        <v>1087</v>
      </c>
      <c r="F155" s="13">
        <v>600</v>
      </c>
      <c r="G155">
        <v>700</v>
      </c>
      <c r="H155">
        <v>420000</v>
      </c>
      <c r="I155" s="10">
        <v>84000</v>
      </c>
      <c r="J155" s="15"/>
    </row>
    <row r="156" spans="1:10">
      <c r="A156" s="4" t="s">
        <v>1106</v>
      </c>
      <c r="B156" s="4">
        <v>1128299</v>
      </c>
      <c r="C156" s="5">
        <v>44150</v>
      </c>
      <c r="D156" s="4" t="s">
        <v>283</v>
      </c>
      <c r="E156" s="12" t="s">
        <v>1086</v>
      </c>
      <c r="F156" s="13">
        <v>600</v>
      </c>
      <c r="G156">
        <v>700</v>
      </c>
      <c r="H156">
        <v>420000</v>
      </c>
      <c r="I156" s="10">
        <v>147000</v>
      </c>
      <c r="J156" s="15"/>
    </row>
    <row r="157" spans="1:10">
      <c r="A157" s="4" t="s">
        <v>1106</v>
      </c>
      <c r="B157" s="4">
        <v>1128299</v>
      </c>
      <c r="C157" s="5">
        <v>44187</v>
      </c>
      <c r="D157" s="4" t="s">
        <v>283</v>
      </c>
      <c r="E157" s="12" t="s">
        <v>1087</v>
      </c>
      <c r="F157" s="13">
        <v>600</v>
      </c>
      <c r="G157">
        <v>600</v>
      </c>
      <c r="H157">
        <v>360000</v>
      </c>
      <c r="I157" s="10">
        <v>108000</v>
      </c>
      <c r="J157" s="15"/>
    </row>
    <row r="158" spans="1:10">
      <c r="A158" s="4" t="s">
        <v>1106</v>
      </c>
      <c r="B158" s="4">
        <v>1128299</v>
      </c>
      <c r="C158" s="5">
        <v>44188</v>
      </c>
      <c r="D158" s="4" t="s">
        <v>283</v>
      </c>
      <c r="E158" s="12" t="s">
        <v>1087</v>
      </c>
      <c r="F158" s="13">
        <v>650</v>
      </c>
      <c r="G158">
        <v>500</v>
      </c>
      <c r="H158">
        <v>325000</v>
      </c>
      <c r="I158" s="10">
        <v>162500</v>
      </c>
      <c r="J158" s="15"/>
    </row>
    <row r="159" spans="1:10">
      <c r="A159" s="4" t="s">
        <v>1106</v>
      </c>
      <c r="B159" s="4">
        <v>1128299</v>
      </c>
      <c r="C159" s="5">
        <v>44189</v>
      </c>
      <c r="D159" s="4" t="s">
        <v>283</v>
      </c>
      <c r="E159" s="12" t="s">
        <v>1087</v>
      </c>
      <c r="F159" s="13">
        <v>600</v>
      </c>
      <c r="G159">
        <v>700</v>
      </c>
      <c r="H159">
        <v>420000</v>
      </c>
      <c r="I159" s="10">
        <v>63000</v>
      </c>
      <c r="J159" s="15"/>
    </row>
    <row r="160" spans="1:10">
      <c r="A160" s="4" t="s">
        <v>1106</v>
      </c>
      <c r="B160" s="4">
        <v>1128299</v>
      </c>
      <c r="C160" s="5">
        <v>44190</v>
      </c>
      <c r="D160" s="4" t="s">
        <v>283</v>
      </c>
      <c r="E160" s="12" t="s">
        <v>1087</v>
      </c>
      <c r="F160" s="13">
        <v>600</v>
      </c>
      <c r="G160">
        <v>875</v>
      </c>
      <c r="H160">
        <v>525000</v>
      </c>
      <c r="I160" s="10">
        <v>183750</v>
      </c>
      <c r="J160" s="15"/>
    </row>
    <row r="161" spans="1:10">
      <c r="A161" s="4" t="s">
        <v>1106</v>
      </c>
      <c r="B161" s="4">
        <v>1128299</v>
      </c>
      <c r="C161" s="5">
        <v>44191</v>
      </c>
      <c r="D161" s="4" t="s">
        <v>283</v>
      </c>
      <c r="E161" s="12" t="s">
        <v>1087</v>
      </c>
      <c r="F161" s="13">
        <v>650</v>
      </c>
      <c r="G161">
        <v>675</v>
      </c>
      <c r="H161">
        <v>438750</v>
      </c>
      <c r="I161" s="10">
        <v>87750</v>
      </c>
      <c r="J161" s="15"/>
    </row>
    <row r="162" spans="1:10">
      <c r="A162" s="4" t="s">
        <v>1106</v>
      </c>
      <c r="B162" s="4">
        <v>1128299</v>
      </c>
      <c r="C162" s="5">
        <v>44192</v>
      </c>
      <c r="D162" s="4" t="s">
        <v>283</v>
      </c>
      <c r="E162" s="12" t="s">
        <v>1087</v>
      </c>
      <c r="F162" s="13">
        <v>650.00000000000011</v>
      </c>
      <c r="G162">
        <v>725</v>
      </c>
      <c r="H162">
        <v>471250.00000000006</v>
      </c>
      <c r="I162" s="10">
        <v>164937.5</v>
      </c>
      <c r="J162" s="15"/>
    </row>
    <row r="163" spans="1:10">
      <c r="A163" s="4" t="s">
        <v>1106</v>
      </c>
      <c r="B163" s="4">
        <v>1128299</v>
      </c>
      <c r="C163" s="5">
        <v>44193</v>
      </c>
      <c r="D163" s="4" t="s">
        <v>283</v>
      </c>
      <c r="E163" s="12" t="s">
        <v>1087</v>
      </c>
      <c r="F163" s="13">
        <v>600</v>
      </c>
      <c r="G163">
        <v>625</v>
      </c>
      <c r="H163">
        <v>375000</v>
      </c>
      <c r="I163" s="10">
        <v>112500</v>
      </c>
      <c r="J163" s="15"/>
    </row>
    <row r="164" spans="1:10">
      <c r="A164" s="4" t="s">
        <v>1106</v>
      </c>
      <c r="B164" s="4">
        <v>1128299</v>
      </c>
      <c r="C164" s="5">
        <v>44194</v>
      </c>
      <c r="D164" s="4" t="s">
        <v>283</v>
      </c>
      <c r="E164" s="12" t="s">
        <v>1087</v>
      </c>
      <c r="F164" s="13">
        <v>650</v>
      </c>
      <c r="G164">
        <v>525</v>
      </c>
      <c r="H164">
        <v>341250</v>
      </c>
      <c r="I164" s="10">
        <v>170625</v>
      </c>
      <c r="J164" s="15"/>
    </row>
    <row r="165" spans="1:10">
      <c r="A165" s="4" t="s">
        <v>1106</v>
      </c>
      <c r="B165" s="4">
        <v>1128299</v>
      </c>
      <c r="C165" s="5">
        <v>44195</v>
      </c>
      <c r="D165" s="4" t="s">
        <v>283</v>
      </c>
      <c r="E165" s="12" t="s">
        <v>1087</v>
      </c>
      <c r="F165" s="13">
        <v>800</v>
      </c>
      <c r="G165">
        <v>700</v>
      </c>
      <c r="H165">
        <v>560000</v>
      </c>
      <c r="I165" s="10">
        <v>84000</v>
      </c>
      <c r="J165" s="15"/>
    </row>
    <row r="166" spans="1:10">
      <c r="A166" s="4" t="s">
        <v>1106</v>
      </c>
      <c r="B166" s="4">
        <v>1128299</v>
      </c>
      <c r="C166" s="5">
        <v>44196</v>
      </c>
      <c r="D166" s="4" t="s">
        <v>283</v>
      </c>
      <c r="E166" s="12" t="s">
        <v>1086</v>
      </c>
      <c r="F166" s="13">
        <v>600</v>
      </c>
      <c r="G166">
        <v>900</v>
      </c>
      <c r="H166">
        <v>540000</v>
      </c>
      <c r="I166" s="10">
        <v>216000</v>
      </c>
      <c r="J166" s="15"/>
    </row>
    <row r="167" spans="1:10">
      <c r="A167" s="4" t="s">
        <v>1106</v>
      </c>
      <c r="B167" s="4">
        <v>1128299</v>
      </c>
      <c r="C167" s="5">
        <v>44197</v>
      </c>
      <c r="D167" s="4" t="s">
        <v>283</v>
      </c>
      <c r="E167" s="12" t="s">
        <v>1087</v>
      </c>
      <c r="F167" s="13">
        <v>650</v>
      </c>
      <c r="G167">
        <v>750</v>
      </c>
      <c r="H167">
        <v>487500</v>
      </c>
      <c r="I167" s="10">
        <v>121875</v>
      </c>
      <c r="J167" s="15"/>
    </row>
    <row r="168" spans="1:10">
      <c r="A168" s="4" t="s">
        <v>1106</v>
      </c>
      <c r="B168" s="4">
        <v>1128299</v>
      </c>
      <c r="C168" s="5">
        <v>44198</v>
      </c>
      <c r="D168" s="4" t="s">
        <v>283</v>
      </c>
      <c r="E168" s="12" t="s">
        <v>1086</v>
      </c>
      <c r="F168" s="13">
        <v>650</v>
      </c>
      <c r="G168">
        <v>750</v>
      </c>
      <c r="H168">
        <v>487500</v>
      </c>
      <c r="I168" s="10">
        <v>195000</v>
      </c>
      <c r="J168" s="15"/>
    </row>
    <row r="169" spans="1:10">
      <c r="A169" s="4" t="s">
        <v>1106</v>
      </c>
      <c r="B169" s="4">
        <v>1128299</v>
      </c>
      <c r="C169" s="5">
        <v>44199</v>
      </c>
      <c r="D169" s="4" t="s">
        <v>283</v>
      </c>
      <c r="E169" s="12" t="s">
        <v>1087</v>
      </c>
      <c r="F169" s="13">
        <v>600</v>
      </c>
      <c r="G169">
        <v>650</v>
      </c>
      <c r="H169">
        <v>390000</v>
      </c>
      <c r="I169" s="10">
        <v>136500</v>
      </c>
      <c r="J169" s="15"/>
    </row>
    <row r="170" spans="1:10">
      <c r="A170" s="4" t="s">
        <v>1106</v>
      </c>
      <c r="B170" s="4">
        <v>1128299</v>
      </c>
      <c r="C170" s="5">
        <v>44200</v>
      </c>
      <c r="D170" s="4" t="s">
        <v>283</v>
      </c>
      <c r="E170" s="12" t="s">
        <v>1086</v>
      </c>
      <c r="F170" s="13">
        <v>650</v>
      </c>
      <c r="G170">
        <v>550</v>
      </c>
      <c r="H170">
        <v>357500</v>
      </c>
      <c r="I170" s="10">
        <v>196625</v>
      </c>
      <c r="J170" s="15"/>
    </row>
    <row r="171" spans="1:10">
      <c r="A171" s="4" t="s">
        <v>1106</v>
      </c>
      <c r="B171" s="4">
        <v>1128299</v>
      </c>
      <c r="C171" s="5">
        <v>44201</v>
      </c>
      <c r="D171" s="4" t="s">
        <v>283</v>
      </c>
      <c r="E171" s="12" t="s">
        <v>1086</v>
      </c>
      <c r="F171" s="13">
        <v>800</v>
      </c>
      <c r="G171">
        <v>725</v>
      </c>
      <c r="H171">
        <v>580000</v>
      </c>
      <c r="I171" s="10">
        <v>116000</v>
      </c>
      <c r="J171" s="15"/>
    </row>
    <row r="172" spans="1:10">
      <c r="A172" s="4" t="s">
        <v>1106</v>
      </c>
      <c r="B172" s="4">
        <v>1128299</v>
      </c>
      <c r="C172" s="5">
        <v>44202</v>
      </c>
      <c r="D172" s="4" t="s">
        <v>283</v>
      </c>
      <c r="E172" s="12" t="s">
        <v>1087</v>
      </c>
      <c r="F172" s="13">
        <v>600</v>
      </c>
      <c r="G172">
        <v>975</v>
      </c>
      <c r="H172">
        <v>585000</v>
      </c>
      <c r="I172" s="10">
        <v>234000</v>
      </c>
      <c r="J172" s="15"/>
    </row>
    <row r="173" spans="1:10">
      <c r="A173" s="4" t="s">
        <v>1106</v>
      </c>
      <c r="B173" s="4">
        <v>1128299</v>
      </c>
      <c r="C173" s="5">
        <v>44203</v>
      </c>
      <c r="D173" s="4" t="s">
        <v>283</v>
      </c>
      <c r="E173" s="12" t="s">
        <v>1086</v>
      </c>
      <c r="F173" s="13">
        <v>650</v>
      </c>
      <c r="G173">
        <v>825</v>
      </c>
      <c r="H173">
        <v>536250</v>
      </c>
      <c r="I173" s="10">
        <v>134062.5</v>
      </c>
      <c r="J173" s="15"/>
    </row>
    <row r="174" spans="1:10">
      <c r="A174" s="4" t="s">
        <v>1106</v>
      </c>
      <c r="B174" s="4">
        <v>1128299</v>
      </c>
      <c r="C174" s="5">
        <v>44204</v>
      </c>
      <c r="D174" s="4" t="s">
        <v>283</v>
      </c>
      <c r="E174" s="12" t="s">
        <v>1086</v>
      </c>
      <c r="F174" s="13">
        <v>650</v>
      </c>
      <c r="G174">
        <v>825</v>
      </c>
      <c r="H174">
        <v>536250</v>
      </c>
      <c r="I174" s="10">
        <v>214500</v>
      </c>
      <c r="J174" s="15"/>
    </row>
    <row r="175" spans="1:10">
      <c r="A175" s="4" t="s">
        <v>1106</v>
      </c>
      <c r="B175" s="4">
        <v>1128299</v>
      </c>
      <c r="C175" s="5">
        <v>44205</v>
      </c>
      <c r="D175" s="4" t="s">
        <v>283</v>
      </c>
      <c r="E175" s="12" t="s">
        <v>1087</v>
      </c>
      <c r="F175" s="13">
        <v>600</v>
      </c>
      <c r="G175">
        <v>700</v>
      </c>
      <c r="H175">
        <v>420000</v>
      </c>
      <c r="I175" s="10">
        <v>147000</v>
      </c>
      <c r="J175" s="15"/>
    </row>
    <row r="176" spans="1:10">
      <c r="A176" s="4" t="s">
        <v>1106</v>
      </c>
      <c r="B176" s="4">
        <v>1128299</v>
      </c>
      <c r="C176" s="5">
        <v>44206</v>
      </c>
      <c r="D176" s="4" t="s">
        <v>283</v>
      </c>
      <c r="E176" s="12" t="s">
        <v>1086</v>
      </c>
      <c r="F176" s="13">
        <v>649.99999999999989</v>
      </c>
      <c r="G176">
        <v>575</v>
      </c>
      <c r="H176">
        <v>373749.99999999994</v>
      </c>
      <c r="I176" s="10">
        <v>205562.5</v>
      </c>
      <c r="J176" s="15"/>
    </row>
    <row r="177" spans="1:10">
      <c r="A177" s="4" t="s">
        <v>1106</v>
      </c>
      <c r="B177" s="4">
        <v>1128299</v>
      </c>
      <c r="C177" s="5">
        <v>44207</v>
      </c>
      <c r="D177" s="4" t="s">
        <v>283</v>
      </c>
      <c r="E177" s="12" t="s">
        <v>1087</v>
      </c>
      <c r="F177" s="13">
        <v>800</v>
      </c>
      <c r="G177">
        <v>875</v>
      </c>
      <c r="H177">
        <v>700000</v>
      </c>
      <c r="I177" s="10">
        <v>140000</v>
      </c>
      <c r="J177" s="15"/>
    </row>
    <row r="178" spans="1:10">
      <c r="A178" s="4" t="s">
        <v>1106</v>
      </c>
      <c r="B178" s="4">
        <v>1128299</v>
      </c>
      <c r="C178" s="5">
        <v>44208</v>
      </c>
      <c r="D178" s="4" t="s">
        <v>283</v>
      </c>
      <c r="E178" s="12" t="s">
        <v>1086</v>
      </c>
      <c r="F178" s="13">
        <v>600</v>
      </c>
      <c r="G178" s="40">
        <v>1025</v>
      </c>
      <c r="H178">
        <v>615000</v>
      </c>
      <c r="I178" s="10">
        <v>215250</v>
      </c>
      <c r="J178" s="15"/>
    </row>
    <row r="179" spans="1:10">
      <c r="A179" s="4" t="s">
        <v>1106</v>
      </c>
      <c r="B179" s="4">
        <v>1128299</v>
      </c>
      <c r="C179" s="5">
        <v>44209</v>
      </c>
      <c r="D179" s="4" t="s">
        <v>283</v>
      </c>
      <c r="E179" s="12" t="s">
        <v>1087</v>
      </c>
      <c r="F179" s="13">
        <v>650</v>
      </c>
      <c r="G179">
        <v>875</v>
      </c>
      <c r="H179">
        <v>568750</v>
      </c>
      <c r="I179" s="10">
        <v>113750</v>
      </c>
      <c r="J179" s="15"/>
    </row>
    <row r="180" spans="1:10">
      <c r="A180" s="4" t="s">
        <v>1106</v>
      </c>
      <c r="B180" s="4">
        <v>1128299</v>
      </c>
      <c r="C180" s="5">
        <v>44210</v>
      </c>
      <c r="D180" s="4" t="s">
        <v>283</v>
      </c>
      <c r="E180" s="12" t="s">
        <v>1086</v>
      </c>
      <c r="F180" s="13">
        <v>650</v>
      </c>
      <c r="G180">
        <v>825</v>
      </c>
      <c r="H180">
        <v>536250</v>
      </c>
      <c r="I180" s="10">
        <v>187687.5</v>
      </c>
      <c r="J180" s="15"/>
    </row>
    <row r="181" spans="1:10">
      <c r="A181" s="4" t="s">
        <v>1106</v>
      </c>
      <c r="B181" s="4">
        <v>1128299</v>
      </c>
      <c r="C181" s="5">
        <v>44211</v>
      </c>
      <c r="D181" s="4" t="s">
        <v>283</v>
      </c>
      <c r="E181" s="12" t="s">
        <v>1087</v>
      </c>
      <c r="F181" s="13">
        <v>600</v>
      </c>
      <c r="G181">
        <v>725</v>
      </c>
      <c r="H181">
        <v>435000</v>
      </c>
      <c r="I181" s="10">
        <v>130500</v>
      </c>
      <c r="J181" s="15"/>
    </row>
    <row r="182" spans="1:10">
      <c r="A182" s="4" t="s">
        <v>1106</v>
      </c>
      <c r="B182" s="4">
        <v>1128299</v>
      </c>
      <c r="C182" s="5">
        <v>44212</v>
      </c>
      <c r="D182" s="4" t="s">
        <v>283</v>
      </c>
      <c r="E182" s="12" t="s">
        <v>1087</v>
      </c>
      <c r="F182" s="13">
        <v>650</v>
      </c>
      <c r="G182">
        <v>775</v>
      </c>
      <c r="H182">
        <v>503750</v>
      </c>
      <c r="I182" s="10">
        <v>251875</v>
      </c>
      <c r="J182" s="15"/>
    </row>
    <row r="183" spans="1:10">
      <c r="A183" s="4" t="s">
        <v>1106</v>
      </c>
      <c r="B183" s="4">
        <v>1128299</v>
      </c>
      <c r="C183" s="5">
        <v>44213</v>
      </c>
      <c r="D183" s="4" t="s">
        <v>283</v>
      </c>
      <c r="E183" s="12" t="s">
        <v>1087</v>
      </c>
      <c r="F183" s="13">
        <v>800</v>
      </c>
      <c r="G183">
        <v>775</v>
      </c>
      <c r="H183">
        <v>620000</v>
      </c>
      <c r="I183" s="10">
        <v>93000</v>
      </c>
      <c r="J183" s="15"/>
    </row>
    <row r="184" spans="1:10">
      <c r="A184" s="4" t="s">
        <v>1106</v>
      </c>
      <c r="B184" s="4">
        <v>1128299</v>
      </c>
      <c r="C184" s="5">
        <v>44214</v>
      </c>
      <c r="D184" s="4" t="s">
        <v>283</v>
      </c>
      <c r="E184" s="12" t="s">
        <v>1087</v>
      </c>
      <c r="F184" s="13">
        <v>650</v>
      </c>
      <c r="G184">
        <v>975</v>
      </c>
      <c r="H184">
        <v>633750</v>
      </c>
      <c r="I184" s="10">
        <v>221812.5</v>
      </c>
      <c r="J184" s="15"/>
    </row>
    <row r="185" spans="1:10">
      <c r="A185" s="4" t="s">
        <v>1106</v>
      </c>
      <c r="B185" s="4">
        <v>1128299</v>
      </c>
      <c r="C185" s="5">
        <v>44215</v>
      </c>
      <c r="D185" s="4" t="s">
        <v>283</v>
      </c>
      <c r="E185" s="12" t="s">
        <v>1087</v>
      </c>
      <c r="F185" s="13">
        <v>700</v>
      </c>
      <c r="G185">
        <v>925</v>
      </c>
      <c r="H185">
        <v>647500</v>
      </c>
      <c r="I185" s="10">
        <v>129500</v>
      </c>
      <c r="J185" s="15"/>
    </row>
    <row r="186" spans="1:10">
      <c r="A186" s="4" t="s">
        <v>1106</v>
      </c>
      <c r="B186" s="4">
        <v>1128299</v>
      </c>
      <c r="C186" s="5">
        <v>44216</v>
      </c>
      <c r="D186" s="4" t="s">
        <v>283</v>
      </c>
      <c r="E186" s="12" t="s">
        <v>1087</v>
      </c>
      <c r="F186" s="13">
        <v>650.00000000000011</v>
      </c>
      <c r="G186">
        <v>800</v>
      </c>
      <c r="H186">
        <v>520000.00000000006</v>
      </c>
      <c r="I186" s="10">
        <v>182000</v>
      </c>
      <c r="J186" s="15"/>
    </row>
    <row r="187" spans="1:10">
      <c r="A187" s="4" t="s">
        <v>1106</v>
      </c>
      <c r="B187" s="4">
        <v>1128299</v>
      </c>
      <c r="C187" s="5">
        <v>44217</v>
      </c>
      <c r="D187" s="4" t="s">
        <v>283</v>
      </c>
      <c r="E187" s="12" t="s">
        <v>1087</v>
      </c>
      <c r="F187" s="13">
        <v>650</v>
      </c>
      <c r="G187">
        <v>750</v>
      </c>
      <c r="H187">
        <v>487500</v>
      </c>
      <c r="I187" s="10">
        <v>146250</v>
      </c>
      <c r="J187" s="15"/>
    </row>
    <row r="188" spans="1:10">
      <c r="A188" s="4" t="s">
        <v>1106</v>
      </c>
      <c r="B188" s="4">
        <v>1128299</v>
      </c>
      <c r="C188" s="5">
        <v>44218</v>
      </c>
      <c r="D188" s="4" t="s">
        <v>283</v>
      </c>
      <c r="E188" s="12" t="s">
        <v>1086</v>
      </c>
      <c r="F188" s="13">
        <v>750</v>
      </c>
      <c r="G188">
        <v>750</v>
      </c>
      <c r="H188">
        <v>562500</v>
      </c>
      <c r="I188" s="10">
        <v>281250</v>
      </c>
      <c r="J188" s="15"/>
    </row>
    <row r="189" spans="1:10">
      <c r="A189" s="4" t="s">
        <v>1106</v>
      </c>
      <c r="B189" s="4">
        <v>1128299</v>
      </c>
      <c r="C189" s="5">
        <v>44219</v>
      </c>
      <c r="D189" s="4" t="s">
        <v>283</v>
      </c>
      <c r="E189" s="12" t="s">
        <v>1087</v>
      </c>
      <c r="F189" s="13">
        <v>800</v>
      </c>
      <c r="G189">
        <v>725</v>
      </c>
      <c r="H189">
        <v>580000</v>
      </c>
      <c r="I189" s="10">
        <v>87000</v>
      </c>
      <c r="J189" s="15"/>
    </row>
    <row r="190" spans="1:10">
      <c r="A190" s="4" t="s">
        <v>1106</v>
      </c>
      <c r="B190" s="4">
        <v>1128299</v>
      </c>
      <c r="C190" s="5">
        <v>44220</v>
      </c>
      <c r="D190" s="4" t="s">
        <v>283</v>
      </c>
      <c r="E190" s="12" t="s">
        <v>1087</v>
      </c>
      <c r="F190" s="13">
        <v>550</v>
      </c>
      <c r="G190">
        <v>925</v>
      </c>
      <c r="H190">
        <v>508750</v>
      </c>
      <c r="I190" s="10">
        <v>152625</v>
      </c>
      <c r="J190" s="15"/>
    </row>
    <row r="191" spans="1:10">
      <c r="A191" s="4" t="s">
        <v>1106</v>
      </c>
      <c r="B191" s="4">
        <v>1128299</v>
      </c>
      <c r="C191" s="5">
        <v>44221</v>
      </c>
      <c r="D191" s="4" t="s">
        <v>283</v>
      </c>
      <c r="E191" s="12" t="s">
        <v>1086</v>
      </c>
      <c r="F191" s="13">
        <v>600</v>
      </c>
      <c r="G191">
        <v>925</v>
      </c>
      <c r="H191">
        <v>555000</v>
      </c>
      <c r="I191" s="10">
        <v>83250</v>
      </c>
      <c r="J191" s="15"/>
    </row>
    <row r="192" spans="1:10">
      <c r="A192" s="4" t="s">
        <v>1106</v>
      </c>
      <c r="B192" s="4">
        <v>1128299</v>
      </c>
      <c r="C192" s="5">
        <v>44222</v>
      </c>
      <c r="D192" s="4" t="s">
        <v>283</v>
      </c>
      <c r="E192" s="12" t="s">
        <v>1086</v>
      </c>
      <c r="F192" s="13">
        <v>550</v>
      </c>
      <c r="G192">
        <v>775</v>
      </c>
      <c r="H192">
        <v>426250</v>
      </c>
      <c r="I192" s="10">
        <v>127875</v>
      </c>
      <c r="J192" s="15"/>
    </row>
    <row r="193" spans="1:10">
      <c r="A193" s="4" t="s">
        <v>1106</v>
      </c>
      <c r="B193" s="4">
        <v>1128299</v>
      </c>
      <c r="C193" s="5">
        <v>44223</v>
      </c>
      <c r="D193" s="4" t="s">
        <v>283</v>
      </c>
      <c r="E193" s="12" t="s">
        <v>1086</v>
      </c>
      <c r="F193" s="13">
        <v>550</v>
      </c>
      <c r="G193">
        <v>725</v>
      </c>
      <c r="H193">
        <v>398750</v>
      </c>
      <c r="I193" s="10">
        <v>99687.5</v>
      </c>
      <c r="J193" s="15"/>
    </row>
    <row r="194" spans="1:10">
      <c r="A194" s="4" t="s">
        <v>1106</v>
      </c>
      <c r="B194" s="4">
        <v>1128299</v>
      </c>
      <c r="C194" s="5">
        <v>44224</v>
      </c>
      <c r="D194" s="4" t="s">
        <v>283</v>
      </c>
      <c r="E194" s="12" t="s">
        <v>1087</v>
      </c>
      <c r="F194" s="13">
        <v>650</v>
      </c>
      <c r="G194">
        <v>725</v>
      </c>
      <c r="H194">
        <v>471250</v>
      </c>
      <c r="I194" s="10">
        <v>212062.5</v>
      </c>
      <c r="J194" s="15"/>
    </row>
    <row r="195" spans="1:10">
      <c r="A195" s="4" t="s">
        <v>1106</v>
      </c>
      <c r="B195" s="4">
        <v>1128299</v>
      </c>
      <c r="C195" s="5">
        <v>44225</v>
      </c>
      <c r="D195" s="4" t="s">
        <v>283</v>
      </c>
      <c r="E195" s="12" t="s">
        <v>1087</v>
      </c>
      <c r="F195" s="13">
        <v>700</v>
      </c>
      <c r="G195">
        <v>775</v>
      </c>
      <c r="H195">
        <v>542500</v>
      </c>
      <c r="I195" s="10">
        <v>54250</v>
      </c>
      <c r="J195" s="15"/>
    </row>
    <row r="196" spans="1:10">
      <c r="A196" s="4" t="s">
        <v>1106</v>
      </c>
      <c r="B196" s="4">
        <v>1128299</v>
      </c>
      <c r="C196" s="5">
        <v>44226</v>
      </c>
      <c r="D196" s="4" t="s">
        <v>283</v>
      </c>
      <c r="E196" s="12" t="s">
        <v>1087</v>
      </c>
      <c r="F196" s="13">
        <v>550</v>
      </c>
      <c r="G196">
        <v>875</v>
      </c>
      <c r="H196">
        <v>481250</v>
      </c>
      <c r="I196" s="10">
        <v>144375</v>
      </c>
      <c r="J196" s="15"/>
    </row>
    <row r="197" spans="1:10">
      <c r="A197" s="4" t="s">
        <v>1106</v>
      </c>
      <c r="B197" s="4">
        <v>1128299</v>
      </c>
      <c r="C197" s="5">
        <v>44227</v>
      </c>
      <c r="D197" s="4" t="s">
        <v>283</v>
      </c>
      <c r="E197" s="12" t="s">
        <v>1086</v>
      </c>
      <c r="F197" s="13">
        <v>600</v>
      </c>
      <c r="G197">
        <v>875</v>
      </c>
      <c r="H197">
        <v>525000</v>
      </c>
      <c r="I197" s="10">
        <v>78750</v>
      </c>
      <c r="J197" s="15"/>
    </row>
    <row r="198" spans="1:10">
      <c r="A198" s="4" t="s">
        <v>1106</v>
      </c>
      <c r="B198" s="4">
        <v>1128299</v>
      </c>
      <c r="C198" s="5">
        <v>44228</v>
      </c>
      <c r="D198" s="4" t="s">
        <v>283</v>
      </c>
      <c r="E198" s="12" t="s">
        <v>1087</v>
      </c>
      <c r="F198" s="13">
        <v>550</v>
      </c>
      <c r="G198">
        <v>700</v>
      </c>
      <c r="H198">
        <v>385000</v>
      </c>
      <c r="I198" s="10">
        <v>115500</v>
      </c>
      <c r="J198" s="15"/>
    </row>
    <row r="199" spans="1:10">
      <c r="A199" s="4" t="s">
        <v>1106</v>
      </c>
      <c r="B199" s="4">
        <v>1128299</v>
      </c>
      <c r="C199" s="5">
        <v>44229</v>
      </c>
      <c r="D199" s="4" t="s">
        <v>283</v>
      </c>
      <c r="E199" s="12" t="s">
        <v>1087</v>
      </c>
      <c r="F199" s="13">
        <v>550</v>
      </c>
      <c r="G199">
        <v>675</v>
      </c>
      <c r="H199">
        <v>371250</v>
      </c>
      <c r="I199" s="10">
        <v>92812.5</v>
      </c>
      <c r="J199" s="15"/>
    </row>
    <row r="200" spans="1:10">
      <c r="A200" s="4" t="s">
        <v>1106</v>
      </c>
      <c r="B200" s="4">
        <v>1128299</v>
      </c>
      <c r="C200" s="5">
        <v>44230</v>
      </c>
      <c r="D200" s="4" t="s">
        <v>283</v>
      </c>
      <c r="E200" s="12" t="s">
        <v>1086</v>
      </c>
      <c r="F200" s="13">
        <v>650</v>
      </c>
      <c r="G200">
        <v>650</v>
      </c>
      <c r="H200">
        <v>422500</v>
      </c>
      <c r="I200" s="10">
        <v>190125</v>
      </c>
      <c r="J200" s="15"/>
    </row>
    <row r="201" spans="1:10">
      <c r="A201" s="4" t="s">
        <v>1106</v>
      </c>
      <c r="B201" s="4">
        <v>1128299</v>
      </c>
      <c r="C201" s="5">
        <v>44231</v>
      </c>
      <c r="D201" s="4" t="s">
        <v>283</v>
      </c>
      <c r="E201" s="12" t="s">
        <v>1086</v>
      </c>
      <c r="F201" s="13">
        <v>700</v>
      </c>
      <c r="G201">
        <v>700</v>
      </c>
      <c r="H201">
        <v>490000</v>
      </c>
      <c r="I201" s="10">
        <v>49000</v>
      </c>
      <c r="J201" s="15"/>
    </row>
    <row r="202" spans="1:10">
      <c r="A202" s="4" t="s">
        <v>1106</v>
      </c>
      <c r="B202" s="4">
        <v>1128299</v>
      </c>
      <c r="C202" s="5">
        <v>44232</v>
      </c>
      <c r="D202" s="4" t="s">
        <v>283</v>
      </c>
      <c r="E202" s="12" t="s">
        <v>1086</v>
      </c>
      <c r="F202" s="13">
        <v>550</v>
      </c>
      <c r="G202">
        <v>875</v>
      </c>
      <c r="H202">
        <v>481250</v>
      </c>
      <c r="I202" s="10">
        <v>144375</v>
      </c>
      <c r="J202" s="15"/>
    </row>
    <row r="203" spans="1:10">
      <c r="A203" s="4" t="s">
        <v>1106</v>
      </c>
      <c r="B203" s="4">
        <v>1128299</v>
      </c>
      <c r="C203" s="5">
        <v>44233</v>
      </c>
      <c r="D203" s="4" t="s">
        <v>283</v>
      </c>
      <c r="E203" s="12" t="s">
        <v>1087</v>
      </c>
      <c r="F203" s="13">
        <v>600</v>
      </c>
      <c r="G203">
        <v>875</v>
      </c>
      <c r="H203">
        <v>525000</v>
      </c>
      <c r="I203" s="10">
        <v>78750</v>
      </c>
      <c r="J203" s="15"/>
    </row>
    <row r="204" spans="1:10">
      <c r="A204" s="4" t="s">
        <v>1106</v>
      </c>
      <c r="B204" s="4">
        <v>1128299</v>
      </c>
      <c r="C204" s="5">
        <v>44234</v>
      </c>
      <c r="D204" s="4" t="s">
        <v>283</v>
      </c>
      <c r="E204" s="12" t="s">
        <v>1087</v>
      </c>
      <c r="F204" s="13">
        <v>550</v>
      </c>
      <c r="G204">
        <v>725</v>
      </c>
      <c r="H204">
        <v>398750</v>
      </c>
      <c r="I204" s="10">
        <v>119625</v>
      </c>
      <c r="J204" s="15"/>
    </row>
    <row r="205" spans="1:10">
      <c r="A205" s="4" t="s">
        <v>1106</v>
      </c>
      <c r="B205" s="4">
        <v>1128299</v>
      </c>
      <c r="C205" s="5">
        <v>44235</v>
      </c>
      <c r="D205" s="4" t="s">
        <v>283</v>
      </c>
      <c r="E205" s="12" t="s">
        <v>1087</v>
      </c>
      <c r="F205" s="13">
        <v>550</v>
      </c>
      <c r="G205">
        <v>700</v>
      </c>
      <c r="H205">
        <v>385000</v>
      </c>
      <c r="I205" s="10">
        <v>96250</v>
      </c>
      <c r="J205" s="15"/>
    </row>
    <row r="206" spans="1:10">
      <c r="A206" s="4" t="s">
        <v>1106</v>
      </c>
      <c r="B206" s="4">
        <v>1128299</v>
      </c>
      <c r="C206" s="5">
        <v>44236</v>
      </c>
      <c r="D206" s="4" t="s">
        <v>283</v>
      </c>
      <c r="E206" s="12" t="s">
        <v>1087</v>
      </c>
      <c r="F206" s="13">
        <v>650</v>
      </c>
      <c r="G206">
        <v>650</v>
      </c>
      <c r="H206">
        <v>422500</v>
      </c>
      <c r="I206" s="10">
        <v>190125</v>
      </c>
      <c r="J206" s="15"/>
    </row>
    <row r="207" spans="1:10">
      <c r="A207" s="4" t="s">
        <v>1106</v>
      </c>
      <c r="B207" s="4">
        <v>1128299</v>
      </c>
      <c r="C207" s="5">
        <v>44237</v>
      </c>
      <c r="D207" s="4" t="s">
        <v>283</v>
      </c>
      <c r="E207" s="12" t="s">
        <v>1087</v>
      </c>
      <c r="F207" s="13">
        <v>700</v>
      </c>
      <c r="G207">
        <v>775</v>
      </c>
      <c r="H207">
        <v>542500</v>
      </c>
      <c r="I207" s="10">
        <v>54250</v>
      </c>
      <c r="J207" s="15"/>
    </row>
    <row r="208" spans="1:10">
      <c r="A208" s="4" t="s">
        <v>1106</v>
      </c>
      <c r="B208" s="4">
        <v>1128299</v>
      </c>
      <c r="C208" s="5">
        <v>44238</v>
      </c>
      <c r="D208" s="4" t="s">
        <v>283</v>
      </c>
      <c r="E208" s="12" t="s">
        <v>1087</v>
      </c>
      <c r="F208" s="13">
        <v>550</v>
      </c>
      <c r="G208">
        <v>975</v>
      </c>
      <c r="H208">
        <v>536250</v>
      </c>
      <c r="I208" s="10">
        <v>160875</v>
      </c>
      <c r="J208" s="15"/>
    </row>
    <row r="209" spans="1:10">
      <c r="A209" s="4" t="s">
        <v>1106</v>
      </c>
      <c r="B209" s="4">
        <v>1128299</v>
      </c>
      <c r="C209" s="5">
        <v>44239</v>
      </c>
      <c r="D209" s="4" t="s">
        <v>283</v>
      </c>
      <c r="E209" s="12" t="s">
        <v>1086</v>
      </c>
      <c r="F209" s="13">
        <v>600</v>
      </c>
      <c r="G209">
        <v>975</v>
      </c>
      <c r="H209">
        <v>585000</v>
      </c>
      <c r="I209" s="10">
        <v>87750</v>
      </c>
      <c r="J209" s="15"/>
    </row>
    <row r="210" spans="1:10">
      <c r="A210" s="4" t="s">
        <v>1106</v>
      </c>
      <c r="B210" s="4">
        <v>1128299</v>
      </c>
      <c r="C210" s="5">
        <v>44240</v>
      </c>
      <c r="D210" s="4" t="s">
        <v>283</v>
      </c>
      <c r="E210" s="12" t="s">
        <v>1088</v>
      </c>
      <c r="F210" s="13">
        <v>550</v>
      </c>
      <c r="G210">
        <v>775</v>
      </c>
      <c r="H210">
        <v>426250</v>
      </c>
      <c r="I210" s="10">
        <v>127875</v>
      </c>
      <c r="J210" s="15"/>
    </row>
    <row r="211" spans="1:10">
      <c r="A211" s="4" t="s">
        <v>1106</v>
      </c>
      <c r="B211" s="4">
        <v>1128299</v>
      </c>
      <c r="C211" s="5">
        <v>44241</v>
      </c>
      <c r="D211" s="4" t="s">
        <v>283</v>
      </c>
      <c r="E211" s="12" t="s">
        <v>1087</v>
      </c>
      <c r="F211" s="13">
        <v>550</v>
      </c>
      <c r="G211">
        <v>775</v>
      </c>
      <c r="H211">
        <v>426250</v>
      </c>
      <c r="I211" s="10">
        <v>106562.5</v>
      </c>
      <c r="J211" s="15"/>
    </row>
    <row r="212" spans="1:10">
      <c r="A212" s="4" t="s">
        <v>1106</v>
      </c>
      <c r="B212" s="4">
        <v>1128299</v>
      </c>
      <c r="C212" s="5">
        <v>44242</v>
      </c>
      <c r="D212" s="4" t="s">
        <v>283</v>
      </c>
      <c r="E212" s="12" t="s">
        <v>1087</v>
      </c>
      <c r="F212" s="13">
        <v>650</v>
      </c>
      <c r="G212">
        <v>700</v>
      </c>
      <c r="H212">
        <v>455000</v>
      </c>
      <c r="I212" s="10">
        <v>204750</v>
      </c>
      <c r="J212" s="15"/>
    </row>
    <row r="213" spans="1:10">
      <c r="A213" s="4" t="s">
        <v>1106</v>
      </c>
      <c r="B213" s="4">
        <v>1128299</v>
      </c>
      <c r="C213" s="5">
        <v>44243</v>
      </c>
      <c r="D213" s="4" t="s">
        <v>283</v>
      </c>
      <c r="E213" s="12" t="s">
        <v>1087</v>
      </c>
      <c r="F213" s="13">
        <v>700</v>
      </c>
      <c r="G213">
        <v>800</v>
      </c>
      <c r="H213">
        <v>560000</v>
      </c>
      <c r="I213" s="10">
        <v>56000</v>
      </c>
      <c r="J213" s="15"/>
    </row>
    <row r="214" spans="1:10">
      <c r="A214" s="4" t="s">
        <v>1107</v>
      </c>
      <c r="B214" s="4">
        <v>1189833</v>
      </c>
      <c r="C214" s="5">
        <v>44244</v>
      </c>
      <c r="D214" s="4" t="s">
        <v>283</v>
      </c>
      <c r="E214" s="12" t="s">
        <v>1086</v>
      </c>
      <c r="F214" s="13">
        <v>350</v>
      </c>
      <c r="G214">
        <v>700</v>
      </c>
      <c r="H214">
        <v>245000</v>
      </c>
      <c r="I214" s="10">
        <v>98000</v>
      </c>
      <c r="J214" s="15"/>
    </row>
    <row r="215" spans="1:10">
      <c r="A215" s="4" t="s">
        <v>1107</v>
      </c>
      <c r="B215" s="4">
        <v>1189833</v>
      </c>
      <c r="C215" s="5">
        <v>44245</v>
      </c>
      <c r="D215" s="4" t="s">
        <v>283</v>
      </c>
      <c r="E215" s="12" t="s">
        <v>1086</v>
      </c>
      <c r="F215" s="13">
        <v>450</v>
      </c>
      <c r="G215">
        <v>700</v>
      </c>
      <c r="H215">
        <v>315000</v>
      </c>
      <c r="I215" s="10">
        <v>78750</v>
      </c>
      <c r="J215" s="15"/>
    </row>
    <row r="216" spans="1:10">
      <c r="A216" s="4" t="s">
        <v>1107</v>
      </c>
      <c r="B216" s="4">
        <v>1189833</v>
      </c>
      <c r="C216" s="5">
        <v>44264</v>
      </c>
      <c r="D216" s="4" t="s">
        <v>283</v>
      </c>
      <c r="E216" s="12" t="s">
        <v>1086</v>
      </c>
      <c r="F216" s="13">
        <v>450</v>
      </c>
      <c r="G216">
        <v>700</v>
      </c>
      <c r="H216">
        <v>315000</v>
      </c>
      <c r="I216" s="10">
        <v>126000</v>
      </c>
      <c r="J216" s="15"/>
    </row>
    <row r="217" spans="1:10">
      <c r="A217" s="4" t="s">
        <v>1107</v>
      </c>
      <c r="B217" s="4">
        <v>1189833</v>
      </c>
      <c r="C217" s="5">
        <v>44265</v>
      </c>
      <c r="D217" s="4" t="s">
        <v>283</v>
      </c>
      <c r="E217" s="12" t="s">
        <v>1087</v>
      </c>
      <c r="F217" s="13">
        <v>450.00000000000006</v>
      </c>
      <c r="G217">
        <v>550</v>
      </c>
      <c r="H217">
        <v>247500.00000000003</v>
      </c>
      <c r="I217" s="10">
        <v>86625</v>
      </c>
      <c r="J217" s="15"/>
    </row>
    <row r="218" spans="1:10">
      <c r="A218" s="4" t="s">
        <v>1107</v>
      </c>
      <c r="B218" s="4">
        <v>1189833</v>
      </c>
      <c r="C218" s="5">
        <v>44266</v>
      </c>
      <c r="D218" s="4" t="s">
        <v>283</v>
      </c>
      <c r="E218" s="12" t="s">
        <v>1086</v>
      </c>
      <c r="F218" s="13">
        <v>499.99999999999994</v>
      </c>
      <c r="G218">
        <v>500</v>
      </c>
      <c r="H218">
        <v>249999.99999999997</v>
      </c>
      <c r="I218" s="10">
        <v>137500</v>
      </c>
      <c r="J218" s="15"/>
    </row>
    <row r="219" spans="1:10">
      <c r="A219" s="4" t="s">
        <v>1107</v>
      </c>
      <c r="B219" s="4">
        <v>1189833</v>
      </c>
      <c r="C219" s="5">
        <v>44267</v>
      </c>
      <c r="D219" s="4" t="s">
        <v>283</v>
      </c>
      <c r="E219" s="12" t="s">
        <v>1086</v>
      </c>
      <c r="F219" s="13">
        <v>450</v>
      </c>
      <c r="G219">
        <v>700</v>
      </c>
      <c r="H219">
        <v>315000</v>
      </c>
      <c r="I219" s="10">
        <v>63000</v>
      </c>
      <c r="J219" s="15"/>
    </row>
    <row r="220" spans="1:10">
      <c r="A220" s="4" t="s">
        <v>1107</v>
      </c>
      <c r="B220" s="4">
        <v>1189833</v>
      </c>
      <c r="C220" s="5">
        <v>44268</v>
      </c>
      <c r="D220" s="4" t="s">
        <v>283</v>
      </c>
      <c r="E220" s="12" t="s">
        <v>1086</v>
      </c>
      <c r="F220" s="13">
        <v>350</v>
      </c>
      <c r="G220">
        <v>750</v>
      </c>
      <c r="H220">
        <v>262500</v>
      </c>
      <c r="I220" s="10">
        <v>105000</v>
      </c>
      <c r="J220" s="15"/>
    </row>
    <row r="221" spans="1:10">
      <c r="A221" s="4" t="s">
        <v>1107</v>
      </c>
      <c r="B221" s="4">
        <v>1189833</v>
      </c>
      <c r="C221" s="5">
        <v>44269</v>
      </c>
      <c r="D221" s="4" t="s">
        <v>283</v>
      </c>
      <c r="E221" s="12" t="s">
        <v>1086</v>
      </c>
      <c r="F221" s="13">
        <v>450</v>
      </c>
      <c r="G221">
        <v>650</v>
      </c>
      <c r="H221">
        <v>292500</v>
      </c>
      <c r="I221" s="10">
        <v>73125</v>
      </c>
      <c r="J221" s="15"/>
    </row>
    <row r="222" spans="1:10">
      <c r="A222" s="4" t="s">
        <v>1107</v>
      </c>
      <c r="B222" s="4">
        <v>1189833</v>
      </c>
      <c r="C222" s="5">
        <v>44270</v>
      </c>
      <c r="D222" s="4" t="s">
        <v>283</v>
      </c>
      <c r="E222" s="12" t="s">
        <v>1087</v>
      </c>
      <c r="F222" s="13">
        <v>450</v>
      </c>
      <c r="G222">
        <v>675</v>
      </c>
      <c r="H222">
        <v>303750</v>
      </c>
      <c r="I222" s="10">
        <v>121500</v>
      </c>
      <c r="J222" s="15"/>
    </row>
    <row r="223" spans="1:10">
      <c r="A223" s="4" t="s">
        <v>1107</v>
      </c>
      <c r="B223" s="4">
        <v>1189833</v>
      </c>
      <c r="C223" s="5">
        <v>44271</v>
      </c>
      <c r="D223" s="4" t="s">
        <v>283</v>
      </c>
      <c r="E223" s="12" t="s">
        <v>1086</v>
      </c>
      <c r="F223" s="13">
        <v>450.00000000000006</v>
      </c>
      <c r="G223">
        <v>525</v>
      </c>
      <c r="H223">
        <v>236250.00000000003</v>
      </c>
      <c r="I223" s="10">
        <v>82687.5</v>
      </c>
      <c r="J223" s="15"/>
    </row>
    <row r="224" spans="1:10">
      <c r="A224" s="4" t="s">
        <v>1107</v>
      </c>
      <c r="B224" s="4">
        <v>1189833</v>
      </c>
      <c r="C224" s="5">
        <v>44272</v>
      </c>
      <c r="D224" s="4" t="s">
        <v>283</v>
      </c>
      <c r="E224" s="12" t="s">
        <v>1087</v>
      </c>
      <c r="F224" s="13">
        <v>499.99999999999994</v>
      </c>
      <c r="G224">
        <v>450</v>
      </c>
      <c r="H224">
        <v>224999.99999999997</v>
      </c>
      <c r="I224" s="10">
        <v>123750</v>
      </c>
      <c r="J224" s="15"/>
    </row>
    <row r="225" spans="1:10">
      <c r="A225" s="4" t="s">
        <v>1107</v>
      </c>
      <c r="B225" s="4">
        <v>1189833</v>
      </c>
      <c r="C225" s="5">
        <v>44273</v>
      </c>
      <c r="D225" s="4" t="s">
        <v>283</v>
      </c>
      <c r="E225" s="12" t="s">
        <v>1087</v>
      </c>
      <c r="F225" s="13">
        <v>450</v>
      </c>
      <c r="G225">
        <v>650</v>
      </c>
      <c r="H225">
        <v>292500</v>
      </c>
      <c r="I225" s="10">
        <v>58500</v>
      </c>
      <c r="J225" s="15"/>
    </row>
    <row r="226" spans="1:10">
      <c r="A226" s="4" t="s">
        <v>1107</v>
      </c>
      <c r="B226" s="4">
        <v>1189833</v>
      </c>
      <c r="C226" s="5">
        <v>44274</v>
      </c>
      <c r="D226" s="4" t="s">
        <v>283</v>
      </c>
      <c r="E226" s="12" t="s">
        <v>1086</v>
      </c>
      <c r="F226" s="13">
        <v>350</v>
      </c>
      <c r="G226">
        <v>800</v>
      </c>
      <c r="H226">
        <v>280000</v>
      </c>
      <c r="I226" s="10">
        <v>112000</v>
      </c>
      <c r="J226" s="15"/>
    </row>
    <row r="227" spans="1:10">
      <c r="A227" s="4" t="s">
        <v>1107</v>
      </c>
      <c r="B227" s="4">
        <v>1189833</v>
      </c>
      <c r="C227" s="5">
        <v>44275</v>
      </c>
      <c r="D227" s="4" t="s">
        <v>283</v>
      </c>
      <c r="E227" s="12" t="s">
        <v>1087</v>
      </c>
      <c r="F227" s="13">
        <v>450</v>
      </c>
      <c r="G227">
        <v>650</v>
      </c>
      <c r="H227">
        <v>292500</v>
      </c>
      <c r="I227" s="10">
        <v>73125</v>
      </c>
      <c r="J227" s="15"/>
    </row>
    <row r="228" spans="1:10">
      <c r="A228" s="4" t="s">
        <v>1107</v>
      </c>
      <c r="B228" s="4">
        <v>1189833</v>
      </c>
      <c r="C228" s="5">
        <v>44276</v>
      </c>
      <c r="D228" s="4" t="s">
        <v>283</v>
      </c>
      <c r="E228" s="12" t="s">
        <v>1087</v>
      </c>
      <c r="F228" s="13">
        <v>450</v>
      </c>
      <c r="G228">
        <v>650</v>
      </c>
      <c r="H228">
        <v>292500</v>
      </c>
      <c r="I228" s="10">
        <v>117000</v>
      </c>
      <c r="J228" s="15"/>
    </row>
    <row r="229" spans="1:10">
      <c r="A229" s="4" t="s">
        <v>1107</v>
      </c>
      <c r="B229" s="4">
        <v>1189833</v>
      </c>
      <c r="C229" s="5">
        <v>44277</v>
      </c>
      <c r="D229" s="4" t="s">
        <v>283</v>
      </c>
      <c r="E229" s="12" t="s">
        <v>1086</v>
      </c>
      <c r="F229" s="13">
        <v>450.00000000000006</v>
      </c>
      <c r="G229">
        <v>550</v>
      </c>
      <c r="H229">
        <v>247500.00000000003</v>
      </c>
      <c r="I229" s="10">
        <v>86625</v>
      </c>
      <c r="J229" s="15"/>
    </row>
    <row r="230" spans="1:10">
      <c r="A230" s="4" t="s">
        <v>1107</v>
      </c>
      <c r="B230" s="4">
        <v>1189833</v>
      </c>
      <c r="C230" s="5">
        <v>44278</v>
      </c>
      <c r="D230" s="4" t="s">
        <v>283</v>
      </c>
      <c r="E230" s="12" t="s">
        <v>1086</v>
      </c>
      <c r="F230" s="13">
        <v>499.99999999999994</v>
      </c>
      <c r="G230">
        <v>425</v>
      </c>
      <c r="H230">
        <v>212499.99999999997</v>
      </c>
      <c r="I230" s="10">
        <v>116875</v>
      </c>
      <c r="J230" s="15"/>
    </row>
    <row r="231" spans="1:10">
      <c r="A231" s="4" t="s">
        <v>1107</v>
      </c>
      <c r="B231" s="4">
        <v>1189833</v>
      </c>
      <c r="C231" s="5">
        <v>44292</v>
      </c>
      <c r="D231" s="4" t="s">
        <v>283</v>
      </c>
      <c r="E231" s="12" t="s">
        <v>1087</v>
      </c>
      <c r="F231" s="13">
        <v>450</v>
      </c>
      <c r="G231">
        <v>625</v>
      </c>
      <c r="H231">
        <v>281250</v>
      </c>
      <c r="I231" s="10">
        <v>56250</v>
      </c>
      <c r="J231" s="15"/>
    </row>
    <row r="232" spans="1:10">
      <c r="A232" s="4" t="s">
        <v>1107</v>
      </c>
      <c r="B232" s="4">
        <v>1189833</v>
      </c>
      <c r="C232" s="5">
        <v>44293</v>
      </c>
      <c r="D232" s="4" t="s">
        <v>283</v>
      </c>
      <c r="E232" s="12" t="s">
        <v>1087</v>
      </c>
      <c r="F232" s="13">
        <v>450</v>
      </c>
      <c r="G232">
        <v>800</v>
      </c>
      <c r="H232">
        <v>360000</v>
      </c>
      <c r="I232" s="10">
        <v>144000</v>
      </c>
      <c r="J232" s="15"/>
    </row>
    <row r="233" spans="1:10">
      <c r="A233" s="4" t="s">
        <v>1107</v>
      </c>
      <c r="B233" s="4">
        <v>1189833</v>
      </c>
      <c r="C233" s="5">
        <v>44294</v>
      </c>
      <c r="D233" s="4" t="s">
        <v>283</v>
      </c>
      <c r="E233" s="12" t="s">
        <v>1087</v>
      </c>
      <c r="F233" s="13">
        <v>500</v>
      </c>
      <c r="G233">
        <v>600</v>
      </c>
      <c r="H233">
        <v>300000</v>
      </c>
      <c r="I233" s="10">
        <v>75000</v>
      </c>
      <c r="J233" s="15"/>
    </row>
    <row r="234" spans="1:10">
      <c r="A234" s="4" t="s">
        <v>1107</v>
      </c>
      <c r="B234" s="4">
        <v>1189833</v>
      </c>
      <c r="C234" s="5">
        <v>44295</v>
      </c>
      <c r="D234" s="4" t="s">
        <v>283</v>
      </c>
      <c r="E234" s="12" t="s">
        <v>1088</v>
      </c>
      <c r="F234" s="13">
        <v>500</v>
      </c>
      <c r="G234">
        <v>625</v>
      </c>
      <c r="H234">
        <v>312500</v>
      </c>
      <c r="I234" s="10">
        <v>125000</v>
      </c>
      <c r="J234" s="15"/>
    </row>
    <row r="235" spans="1:10">
      <c r="A235" s="4" t="s">
        <v>1107</v>
      </c>
      <c r="B235" s="4">
        <v>1189833</v>
      </c>
      <c r="C235" s="5">
        <v>44296</v>
      </c>
      <c r="D235" s="4" t="s">
        <v>283</v>
      </c>
      <c r="E235" s="12" t="s">
        <v>1087</v>
      </c>
      <c r="F235" s="13">
        <v>450.00000000000006</v>
      </c>
      <c r="G235">
        <v>525</v>
      </c>
      <c r="H235">
        <v>236250.00000000003</v>
      </c>
      <c r="I235" s="10">
        <v>82687.5</v>
      </c>
      <c r="J235" s="15"/>
    </row>
    <row r="236" spans="1:10">
      <c r="A236" s="4" t="s">
        <v>1107</v>
      </c>
      <c r="B236" s="4">
        <v>1189833</v>
      </c>
      <c r="C236" s="5">
        <v>44297</v>
      </c>
      <c r="D236" s="4" t="s">
        <v>283</v>
      </c>
      <c r="E236" s="12" t="s">
        <v>1088</v>
      </c>
      <c r="F236" s="13">
        <v>499.99999999999994</v>
      </c>
      <c r="G236">
        <v>425</v>
      </c>
      <c r="H236">
        <v>212499.99999999997</v>
      </c>
      <c r="I236" s="10">
        <v>116875</v>
      </c>
      <c r="J236" s="15"/>
    </row>
    <row r="237" spans="1:10">
      <c r="A237" s="4" t="s">
        <v>1107</v>
      </c>
      <c r="B237" s="4">
        <v>1189833</v>
      </c>
      <c r="C237" s="5">
        <v>44298</v>
      </c>
      <c r="D237" s="4" t="s">
        <v>283</v>
      </c>
      <c r="E237" s="12" t="s">
        <v>1087</v>
      </c>
      <c r="F237" s="13">
        <v>650</v>
      </c>
      <c r="G237">
        <v>600</v>
      </c>
      <c r="H237">
        <v>390000</v>
      </c>
      <c r="I237" s="10">
        <v>78000</v>
      </c>
      <c r="J237" s="15"/>
    </row>
    <row r="238" spans="1:10">
      <c r="A238" s="4" t="s">
        <v>1107</v>
      </c>
      <c r="B238" s="4">
        <v>1189833</v>
      </c>
      <c r="C238" s="5">
        <v>44299</v>
      </c>
      <c r="D238" s="4" t="s">
        <v>283</v>
      </c>
      <c r="E238" s="12" t="s">
        <v>1087</v>
      </c>
      <c r="F238" s="13">
        <v>450</v>
      </c>
      <c r="G238">
        <v>800</v>
      </c>
      <c r="H238">
        <v>360000</v>
      </c>
      <c r="I238" s="10">
        <v>144000</v>
      </c>
      <c r="J238" s="15"/>
    </row>
    <row r="239" spans="1:10">
      <c r="A239" s="4" t="s">
        <v>1107</v>
      </c>
      <c r="B239" s="4">
        <v>1189833</v>
      </c>
      <c r="C239" s="5">
        <v>44300</v>
      </c>
      <c r="D239" s="4" t="s">
        <v>283</v>
      </c>
      <c r="E239" s="12" t="s">
        <v>1087</v>
      </c>
      <c r="F239" s="13">
        <v>500</v>
      </c>
      <c r="G239">
        <v>650</v>
      </c>
      <c r="H239">
        <v>325000</v>
      </c>
      <c r="I239" s="10">
        <v>81250</v>
      </c>
      <c r="J239" s="15"/>
    </row>
    <row r="240" spans="1:10">
      <c r="A240" s="4" t="s">
        <v>1107</v>
      </c>
      <c r="B240" s="4">
        <v>1189833</v>
      </c>
      <c r="C240" s="5">
        <v>44301</v>
      </c>
      <c r="D240" s="4" t="s">
        <v>283</v>
      </c>
      <c r="E240" s="12" t="s">
        <v>1087</v>
      </c>
      <c r="F240" s="13">
        <v>500</v>
      </c>
      <c r="G240">
        <v>650</v>
      </c>
      <c r="H240">
        <v>325000</v>
      </c>
      <c r="I240" s="10">
        <v>130000</v>
      </c>
      <c r="J240" s="15"/>
    </row>
    <row r="241" spans="1:10">
      <c r="A241" s="4" t="s">
        <v>1107</v>
      </c>
      <c r="B241" s="4">
        <v>1189833</v>
      </c>
      <c r="C241" s="5">
        <v>44302</v>
      </c>
      <c r="D241" s="4" t="s">
        <v>283</v>
      </c>
      <c r="E241" s="12" t="s">
        <v>1087</v>
      </c>
      <c r="F241" s="13">
        <v>450.00000000000006</v>
      </c>
      <c r="G241">
        <v>550</v>
      </c>
      <c r="H241">
        <v>247500.00000000003</v>
      </c>
      <c r="I241" s="10">
        <v>86625</v>
      </c>
      <c r="J241" s="15"/>
    </row>
    <row r="242" spans="1:10">
      <c r="A242" s="4" t="s">
        <v>1107</v>
      </c>
      <c r="B242" s="4">
        <v>1189833</v>
      </c>
      <c r="C242" s="5">
        <v>44303</v>
      </c>
      <c r="D242" s="4" t="s">
        <v>283</v>
      </c>
      <c r="E242" s="12" t="s">
        <v>1087</v>
      </c>
      <c r="F242" s="13">
        <v>499.99999999999994</v>
      </c>
      <c r="G242">
        <v>450</v>
      </c>
      <c r="H242">
        <v>224999.99999999997</v>
      </c>
      <c r="I242" s="10">
        <v>123750</v>
      </c>
      <c r="J242" s="15"/>
    </row>
    <row r="243" spans="1:10">
      <c r="A243" s="4" t="s">
        <v>1107</v>
      </c>
      <c r="B243" s="4">
        <v>1189833</v>
      </c>
      <c r="C243" s="5">
        <v>44304</v>
      </c>
      <c r="D243" s="4" t="s">
        <v>283</v>
      </c>
      <c r="E243" s="12" t="s">
        <v>1086</v>
      </c>
      <c r="F243" s="13">
        <v>650</v>
      </c>
      <c r="G243">
        <v>625</v>
      </c>
      <c r="H243">
        <v>406250</v>
      </c>
      <c r="I243" s="10">
        <v>81250</v>
      </c>
      <c r="J243" s="15"/>
    </row>
    <row r="244" spans="1:10">
      <c r="A244" s="4" t="s">
        <v>1107</v>
      </c>
      <c r="B244" s="4">
        <v>1189833</v>
      </c>
      <c r="C244" s="5">
        <v>44305</v>
      </c>
      <c r="D244" s="4" t="s">
        <v>283</v>
      </c>
      <c r="E244" s="12" t="s">
        <v>1088</v>
      </c>
      <c r="F244" s="13">
        <v>450</v>
      </c>
      <c r="G244">
        <v>900</v>
      </c>
      <c r="H244">
        <v>405000</v>
      </c>
      <c r="I244" s="10">
        <v>162000</v>
      </c>
      <c r="J244" s="15"/>
    </row>
    <row r="245" spans="1:10">
      <c r="A245" s="4" t="s">
        <v>1107</v>
      </c>
      <c r="B245" s="4">
        <v>1189833</v>
      </c>
      <c r="C245" s="5">
        <v>44306</v>
      </c>
      <c r="D245" s="4" t="s">
        <v>283</v>
      </c>
      <c r="E245" s="12" t="s">
        <v>1087</v>
      </c>
      <c r="F245" s="13">
        <v>500</v>
      </c>
      <c r="G245">
        <v>750</v>
      </c>
      <c r="H245">
        <v>375000</v>
      </c>
      <c r="I245" s="10">
        <v>93750</v>
      </c>
      <c r="J245" s="15"/>
    </row>
    <row r="246" spans="1:10">
      <c r="A246" s="4" t="s">
        <v>1107</v>
      </c>
      <c r="B246" s="4">
        <v>1189833</v>
      </c>
      <c r="C246" s="5">
        <v>44307</v>
      </c>
      <c r="D246" s="4" t="s">
        <v>283</v>
      </c>
      <c r="E246" s="12" t="s">
        <v>1087</v>
      </c>
      <c r="F246" s="13">
        <v>500</v>
      </c>
      <c r="G246">
        <v>750</v>
      </c>
      <c r="H246">
        <v>375000</v>
      </c>
      <c r="I246" s="10">
        <v>150000</v>
      </c>
      <c r="J246" s="15"/>
    </row>
    <row r="247" spans="1:10">
      <c r="A247" s="4" t="s">
        <v>1107</v>
      </c>
      <c r="B247" s="4">
        <v>1189833</v>
      </c>
      <c r="C247" s="5">
        <v>44308</v>
      </c>
      <c r="D247" s="4" t="s">
        <v>283</v>
      </c>
      <c r="E247" s="12" t="s">
        <v>1087</v>
      </c>
      <c r="F247" s="13">
        <v>450</v>
      </c>
      <c r="G247">
        <v>625</v>
      </c>
      <c r="H247">
        <v>281250</v>
      </c>
      <c r="I247" s="10">
        <v>98437.5</v>
      </c>
      <c r="J247" s="15"/>
    </row>
    <row r="248" spans="1:10">
      <c r="A248" s="4" t="s">
        <v>1107</v>
      </c>
      <c r="B248" s="4">
        <v>1189833</v>
      </c>
      <c r="C248" s="5">
        <v>44309</v>
      </c>
      <c r="D248" s="4" t="s">
        <v>283</v>
      </c>
      <c r="E248" s="12" t="s">
        <v>1086</v>
      </c>
      <c r="F248" s="13">
        <v>499.99999999999994</v>
      </c>
      <c r="G248">
        <v>500</v>
      </c>
      <c r="H248">
        <v>249999.99999999997</v>
      </c>
      <c r="I248" s="10">
        <v>137500</v>
      </c>
      <c r="J248" s="15"/>
    </row>
    <row r="249" spans="1:10">
      <c r="A249" s="4" t="s">
        <v>1107</v>
      </c>
      <c r="B249" s="4">
        <v>1189833</v>
      </c>
      <c r="C249" s="5">
        <v>44310</v>
      </c>
      <c r="D249" s="4" t="s">
        <v>283</v>
      </c>
      <c r="E249" s="12" t="s">
        <v>1087</v>
      </c>
      <c r="F249" s="13">
        <v>650</v>
      </c>
      <c r="G249">
        <v>800</v>
      </c>
      <c r="H249">
        <v>520000</v>
      </c>
      <c r="I249" s="10">
        <v>104000</v>
      </c>
      <c r="J249" s="15"/>
    </row>
    <row r="250" spans="1:10">
      <c r="A250" s="4" t="s">
        <v>1107</v>
      </c>
      <c r="B250" s="4">
        <v>1189833</v>
      </c>
      <c r="C250" s="5">
        <v>44311</v>
      </c>
      <c r="D250" s="4" t="s">
        <v>283</v>
      </c>
      <c r="E250" s="12" t="s">
        <v>1086</v>
      </c>
      <c r="F250" s="13">
        <v>450</v>
      </c>
      <c r="G250">
        <v>950</v>
      </c>
      <c r="H250">
        <v>427500</v>
      </c>
      <c r="I250" s="10">
        <v>171000</v>
      </c>
      <c r="J250" s="15"/>
    </row>
    <row r="251" spans="1:10">
      <c r="A251" s="4" t="s">
        <v>1107</v>
      </c>
      <c r="B251" s="4">
        <v>1189833</v>
      </c>
      <c r="C251" s="5">
        <v>44312</v>
      </c>
      <c r="D251" s="4" t="s">
        <v>283</v>
      </c>
      <c r="E251" s="12" t="s">
        <v>1087</v>
      </c>
      <c r="F251" s="13">
        <v>500</v>
      </c>
      <c r="G251">
        <v>800</v>
      </c>
      <c r="H251">
        <v>400000</v>
      </c>
      <c r="I251" s="10">
        <v>100000</v>
      </c>
      <c r="J251" s="15"/>
    </row>
    <row r="252" spans="1:10">
      <c r="A252" s="4" t="s">
        <v>1107</v>
      </c>
      <c r="B252" s="4">
        <v>1189833</v>
      </c>
      <c r="C252" s="5">
        <v>44313</v>
      </c>
      <c r="D252" s="4" t="s">
        <v>283</v>
      </c>
      <c r="E252" s="12" t="s">
        <v>1087</v>
      </c>
      <c r="F252" s="13">
        <v>500</v>
      </c>
      <c r="G252">
        <v>750</v>
      </c>
      <c r="H252">
        <v>375000</v>
      </c>
      <c r="I252" s="10">
        <v>150000</v>
      </c>
      <c r="J252" s="15"/>
    </row>
    <row r="253" spans="1:10">
      <c r="A253" s="4" t="s">
        <v>1107</v>
      </c>
      <c r="B253" s="4">
        <v>1189833</v>
      </c>
      <c r="C253" s="5">
        <v>44314</v>
      </c>
      <c r="D253" s="4" t="s">
        <v>283</v>
      </c>
      <c r="E253" s="12" t="s">
        <v>1087</v>
      </c>
      <c r="F253" s="13">
        <v>450</v>
      </c>
      <c r="G253">
        <v>650</v>
      </c>
      <c r="H253">
        <v>292500</v>
      </c>
      <c r="I253" s="10">
        <v>102375</v>
      </c>
      <c r="J253" s="15"/>
    </row>
    <row r="254" spans="1:10">
      <c r="A254" s="4" t="s">
        <v>1107</v>
      </c>
      <c r="B254" s="4">
        <v>1189833</v>
      </c>
      <c r="C254" s="5">
        <v>44315</v>
      </c>
      <c r="D254" s="4" t="s">
        <v>283</v>
      </c>
      <c r="E254" s="12" t="s">
        <v>1087</v>
      </c>
      <c r="F254" s="13">
        <v>500</v>
      </c>
      <c r="G254">
        <v>700</v>
      </c>
      <c r="H254">
        <v>350000</v>
      </c>
      <c r="I254" s="10">
        <v>192500</v>
      </c>
      <c r="J254" s="15"/>
    </row>
    <row r="255" spans="1:10">
      <c r="A255" s="4" t="s">
        <v>1107</v>
      </c>
      <c r="B255" s="4">
        <v>1189833</v>
      </c>
      <c r="C255" s="5">
        <v>44316</v>
      </c>
      <c r="D255" s="4" t="s">
        <v>283</v>
      </c>
      <c r="E255" s="12" t="s">
        <v>1087</v>
      </c>
      <c r="F255" s="13">
        <v>650</v>
      </c>
      <c r="G255">
        <v>700</v>
      </c>
      <c r="H255">
        <v>455000</v>
      </c>
      <c r="I255" s="10">
        <v>91000</v>
      </c>
      <c r="J255" s="15"/>
    </row>
    <row r="256" spans="1:10">
      <c r="A256" s="4" t="s">
        <v>1107</v>
      </c>
      <c r="B256" s="4">
        <v>1189833</v>
      </c>
      <c r="C256" s="5">
        <v>44317</v>
      </c>
      <c r="D256" s="4" t="s">
        <v>283</v>
      </c>
      <c r="E256" s="12" t="s">
        <v>1087</v>
      </c>
      <c r="F256" s="13">
        <v>500</v>
      </c>
      <c r="G256">
        <v>900</v>
      </c>
      <c r="H256">
        <v>450000</v>
      </c>
      <c r="I256" s="10">
        <v>180000</v>
      </c>
      <c r="J256" s="15"/>
    </row>
    <row r="257" spans="1:10">
      <c r="A257" s="4" t="s">
        <v>1107</v>
      </c>
      <c r="B257" s="4">
        <v>1189833</v>
      </c>
      <c r="C257" s="5">
        <v>44318</v>
      </c>
      <c r="D257" s="4" t="s">
        <v>283</v>
      </c>
      <c r="E257" s="12" t="s">
        <v>1087</v>
      </c>
      <c r="F257" s="13">
        <v>550</v>
      </c>
      <c r="G257">
        <v>850</v>
      </c>
      <c r="H257">
        <v>467500</v>
      </c>
      <c r="I257" s="10">
        <v>116875</v>
      </c>
      <c r="J257" s="15"/>
    </row>
    <row r="258" spans="1:10">
      <c r="A258" s="4" t="s">
        <v>1107</v>
      </c>
      <c r="B258" s="4">
        <v>1189833</v>
      </c>
      <c r="C258" s="5">
        <v>44319</v>
      </c>
      <c r="D258" s="4" t="s">
        <v>283</v>
      </c>
      <c r="E258" s="12" t="s">
        <v>1087</v>
      </c>
      <c r="F258" s="13">
        <v>500</v>
      </c>
      <c r="G258">
        <v>725</v>
      </c>
      <c r="H258">
        <v>362500</v>
      </c>
      <c r="I258" s="10">
        <v>145000</v>
      </c>
      <c r="J258" s="15"/>
    </row>
    <row r="259" spans="1:10">
      <c r="A259" s="4" t="s">
        <v>1107</v>
      </c>
      <c r="B259" s="4">
        <v>1189833</v>
      </c>
      <c r="C259" s="5">
        <v>44320</v>
      </c>
      <c r="D259" s="4" t="s">
        <v>283</v>
      </c>
      <c r="E259" s="12" t="s">
        <v>1086</v>
      </c>
      <c r="F259" s="13">
        <v>500</v>
      </c>
      <c r="G259">
        <v>675</v>
      </c>
      <c r="H259">
        <v>337500</v>
      </c>
      <c r="I259" s="10">
        <v>118125</v>
      </c>
      <c r="J259" s="15"/>
    </row>
    <row r="260" spans="1:10">
      <c r="A260" s="4" t="s">
        <v>1107</v>
      </c>
      <c r="B260" s="4">
        <v>1189833</v>
      </c>
      <c r="C260" s="5">
        <v>44321</v>
      </c>
      <c r="D260" s="4" t="s">
        <v>283</v>
      </c>
      <c r="E260" s="12" t="s">
        <v>1086</v>
      </c>
      <c r="F260" s="13">
        <v>599.99999999999989</v>
      </c>
      <c r="G260">
        <v>675</v>
      </c>
      <c r="H260">
        <v>404999.99999999994</v>
      </c>
      <c r="I260" s="10">
        <v>222750</v>
      </c>
      <c r="J260" s="15"/>
    </row>
    <row r="261" spans="1:10">
      <c r="A261" s="4" t="s">
        <v>1107</v>
      </c>
      <c r="B261" s="4">
        <v>1189833</v>
      </c>
      <c r="C261" s="5">
        <v>44322</v>
      </c>
      <c r="D261" s="4" t="s">
        <v>283</v>
      </c>
      <c r="E261" s="12" t="s">
        <v>1087</v>
      </c>
      <c r="F261" s="13">
        <v>650</v>
      </c>
      <c r="G261">
        <v>650</v>
      </c>
      <c r="H261">
        <v>422500</v>
      </c>
      <c r="I261" s="10">
        <v>84500</v>
      </c>
      <c r="J261" s="15"/>
    </row>
    <row r="262" spans="1:10">
      <c r="A262" s="4" t="s">
        <v>1107</v>
      </c>
      <c r="B262" s="4">
        <v>1189833</v>
      </c>
      <c r="C262" s="5">
        <v>44323</v>
      </c>
      <c r="D262" s="4" t="s">
        <v>283</v>
      </c>
      <c r="E262" s="12" t="s">
        <v>1087</v>
      </c>
      <c r="F262" s="13">
        <v>500</v>
      </c>
      <c r="G262">
        <v>850</v>
      </c>
      <c r="H262">
        <v>425000</v>
      </c>
      <c r="I262" s="10">
        <v>170000</v>
      </c>
      <c r="J262" s="15"/>
    </row>
    <row r="263" spans="1:10">
      <c r="A263" s="4" t="s">
        <v>1107</v>
      </c>
      <c r="B263" s="4">
        <v>1189833</v>
      </c>
      <c r="C263" s="5">
        <v>44324</v>
      </c>
      <c r="D263" s="4" t="s">
        <v>283</v>
      </c>
      <c r="E263" s="12" t="s">
        <v>1087</v>
      </c>
      <c r="F263" s="13">
        <v>550</v>
      </c>
      <c r="G263">
        <v>850</v>
      </c>
      <c r="H263">
        <v>467500</v>
      </c>
      <c r="I263" s="10">
        <v>116875</v>
      </c>
      <c r="J263" s="15"/>
    </row>
    <row r="264" spans="1:10">
      <c r="A264" s="4" t="s">
        <v>1107</v>
      </c>
      <c r="B264" s="4">
        <v>1189833</v>
      </c>
      <c r="C264" s="5">
        <v>44325</v>
      </c>
      <c r="D264" s="4" t="s">
        <v>283</v>
      </c>
      <c r="E264" s="12" t="s">
        <v>1087</v>
      </c>
      <c r="F264" s="13">
        <v>500</v>
      </c>
      <c r="G264">
        <v>700</v>
      </c>
      <c r="H264">
        <v>350000</v>
      </c>
      <c r="I264" s="10">
        <v>140000</v>
      </c>
      <c r="J264" s="15"/>
    </row>
    <row r="265" spans="1:10">
      <c r="A265" s="4" t="s">
        <v>1107</v>
      </c>
      <c r="B265" s="4">
        <v>1189833</v>
      </c>
      <c r="C265" s="5">
        <v>44326</v>
      </c>
      <c r="D265" s="4" t="s">
        <v>283</v>
      </c>
      <c r="E265" s="12" t="s">
        <v>1087</v>
      </c>
      <c r="F265" s="13">
        <v>500</v>
      </c>
      <c r="G265">
        <v>650</v>
      </c>
      <c r="H265">
        <v>325000</v>
      </c>
      <c r="I265" s="10">
        <v>113750</v>
      </c>
      <c r="J265" s="15"/>
    </row>
    <row r="266" spans="1:10">
      <c r="A266" s="4" t="s">
        <v>1107</v>
      </c>
      <c r="B266" s="4">
        <v>1189833</v>
      </c>
      <c r="C266" s="5">
        <v>44327</v>
      </c>
      <c r="D266" s="4" t="s">
        <v>283</v>
      </c>
      <c r="E266" s="12" t="s">
        <v>1087</v>
      </c>
      <c r="F266" s="13">
        <v>599.99999999999989</v>
      </c>
      <c r="G266">
        <v>650</v>
      </c>
      <c r="H266">
        <v>389999.99999999994</v>
      </c>
      <c r="I266" s="10">
        <v>214500</v>
      </c>
      <c r="J266" s="15"/>
    </row>
    <row r="267" spans="1:10">
      <c r="A267" s="4" t="s">
        <v>1107</v>
      </c>
      <c r="B267" s="4">
        <v>1189833</v>
      </c>
      <c r="C267" s="5">
        <v>44328</v>
      </c>
      <c r="D267" s="4" t="s">
        <v>283</v>
      </c>
      <c r="E267" s="12" t="s">
        <v>1087</v>
      </c>
      <c r="F267" s="13">
        <v>650</v>
      </c>
      <c r="G267">
        <v>700</v>
      </c>
      <c r="H267">
        <v>455000</v>
      </c>
      <c r="I267" s="10">
        <v>91000</v>
      </c>
      <c r="J267" s="15"/>
    </row>
    <row r="268" spans="1:10">
      <c r="A268" s="4" t="s">
        <v>1107</v>
      </c>
      <c r="B268" s="4">
        <v>1189833</v>
      </c>
      <c r="C268" s="5">
        <v>44329</v>
      </c>
      <c r="D268" s="4" t="s">
        <v>283</v>
      </c>
      <c r="E268" s="12" t="s">
        <v>1087</v>
      </c>
      <c r="F268" s="13">
        <v>500</v>
      </c>
      <c r="G268">
        <v>800</v>
      </c>
      <c r="H268">
        <v>400000</v>
      </c>
      <c r="I268" s="10">
        <v>160000</v>
      </c>
      <c r="J268" s="15"/>
    </row>
    <row r="269" spans="1:10">
      <c r="A269" s="4" t="s">
        <v>1107</v>
      </c>
      <c r="B269" s="4">
        <v>1189833</v>
      </c>
      <c r="C269" s="5">
        <v>44330</v>
      </c>
      <c r="D269" s="4" t="s">
        <v>283</v>
      </c>
      <c r="E269" s="12" t="s">
        <v>1086</v>
      </c>
      <c r="F269" s="13">
        <v>550</v>
      </c>
      <c r="G269">
        <v>800</v>
      </c>
      <c r="H269">
        <v>440000</v>
      </c>
      <c r="I269" s="10">
        <v>110000</v>
      </c>
      <c r="J269" s="15"/>
    </row>
    <row r="270" spans="1:10">
      <c r="A270" s="4" t="s">
        <v>1107</v>
      </c>
      <c r="B270" s="4">
        <v>1189833</v>
      </c>
      <c r="C270" s="5">
        <v>44331</v>
      </c>
      <c r="D270" s="4" t="s">
        <v>283</v>
      </c>
      <c r="E270" s="12" t="s">
        <v>1087</v>
      </c>
      <c r="F270" s="13">
        <v>500</v>
      </c>
      <c r="G270">
        <v>650</v>
      </c>
      <c r="H270">
        <v>325000</v>
      </c>
      <c r="I270" s="10">
        <v>130000</v>
      </c>
      <c r="J270" s="15"/>
    </row>
    <row r="271" spans="1:10">
      <c r="A271" s="4" t="s">
        <v>1107</v>
      </c>
      <c r="B271" s="4">
        <v>1189833</v>
      </c>
      <c r="C271" s="5">
        <v>44332</v>
      </c>
      <c r="D271" s="4" t="s">
        <v>283</v>
      </c>
      <c r="E271" s="12" t="s">
        <v>1087</v>
      </c>
      <c r="F271" s="13">
        <v>500</v>
      </c>
      <c r="G271">
        <v>625</v>
      </c>
      <c r="H271">
        <v>312500</v>
      </c>
      <c r="I271" s="10">
        <v>109375</v>
      </c>
      <c r="J271" s="15"/>
    </row>
    <row r="272" spans="1:10">
      <c r="A272" s="4" t="s">
        <v>1107</v>
      </c>
      <c r="B272" s="4">
        <v>1189833</v>
      </c>
      <c r="C272" s="5">
        <v>44333</v>
      </c>
      <c r="D272" s="4" t="s">
        <v>283</v>
      </c>
      <c r="E272" s="12" t="s">
        <v>1087</v>
      </c>
      <c r="F272" s="13">
        <v>600</v>
      </c>
      <c r="G272">
        <v>600</v>
      </c>
      <c r="H272">
        <v>360000</v>
      </c>
      <c r="I272" s="10">
        <v>198000</v>
      </c>
      <c r="J272" s="15"/>
    </row>
    <row r="273" spans="1:10">
      <c r="A273" s="4" t="s">
        <v>1107</v>
      </c>
      <c r="B273" s="4">
        <v>1189833</v>
      </c>
      <c r="C273" s="5">
        <v>44334</v>
      </c>
      <c r="D273" s="4" t="s">
        <v>283</v>
      </c>
      <c r="E273" s="12" t="s">
        <v>1087</v>
      </c>
      <c r="F273" s="13">
        <v>650</v>
      </c>
      <c r="G273">
        <v>650</v>
      </c>
      <c r="H273">
        <v>422500</v>
      </c>
      <c r="I273" s="10">
        <v>84500</v>
      </c>
      <c r="J273" s="15"/>
    </row>
    <row r="274" spans="1:10">
      <c r="A274" s="4" t="s">
        <v>1107</v>
      </c>
      <c r="B274" s="4">
        <v>1189833</v>
      </c>
      <c r="C274" s="5">
        <v>44335</v>
      </c>
      <c r="D274" s="4" t="s">
        <v>283</v>
      </c>
      <c r="E274" s="12" t="s">
        <v>1087</v>
      </c>
      <c r="F274" s="13">
        <v>500</v>
      </c>
      <c r="G274">
        <v>825</v>
      </c>
      <c r="H274">
        <v>412500</v>
      </c>
      <c r="I274" s="10">
        <v>165000</v>
      </c>
      <c r="J274" s="15"/>
    </row>
    <row r="275" spans="1:10">
      <c r="A275" s="4" t="s">
        <v>1107</v>
      </c>
      <c r="B275" s="4">
        <v>1189833</v>
      </c>
      <c r="C275" s="5">
        <v>44336</v>
      </c>
      <c r="D275" s="4" t="s">
        <v>283</v>
      </c>
      <c r="E275" s="12" t="s">
        <v>1086</v>
      </c>
      <c r="F275" s="13">
        <v>550</v>
      </c>
      <c r="G275">
        <v>825</v>
      </c>
      <c r="H275">
        <v>453750</v>
      </c>
      <c r="I275" s="10">
        <v>113437.5</v>
      </c>
      <c r="J275" s="15"/>
    </row>
    <row r="276" spans="1:10">
      <c r="A276" s="4" t="s">
        <v>1107</v>
      </c>
      <c r="B276" s="4">
        <v>1189833</v>
      </c>
      <c r="C276" s="5">
        <v>44337</v>
      </c>
      <c r="D276" s="4" t="s">
        <v>283</v>
      </c>
      <c r="E276" s="12" t="s">
        <v>1086</v>
      </c>
      <c r="F276" s="13">
        <v>500</v>
      </c>
      <c r="G276">
        <v>675</v>
      </c>
      <c r="H276">
        <v>337500</v>
      </c>
      <c r="I276" s="10">
        <v>135000</v>
      </c>
      <c r="J276" s="15"/>
    </row>
    <row r="277" spans="1:10">
      <c r="A277" s="4" t="s">
        <v>1107</v>
      </c>
      <c r="B277" s="4">
        <v>1189833</v>
      </c>
      <c r="C277" s="5">
        <v>44338</v>
      </c>
      <c r="D277" s="4" t="s">
        <v>283</v>
      </c>
      <c r="E277" s="12" t="s">
        <v>1087</v>
      </c>
      <c r="F277" s="13">
        <v>500</v>
      </c>
      <c r="G277">
        <v>650</v>
      </c>
      <c r="H277">
        <v>325000</v>
      </c>
      <c r="I277" s="10">
        <v>113750</v>
      </c>
      <c r="J277" s="15"/>
    </row>
    <row r="278" spans="1:10">
      <c r="A278" s="4" t="s">
        <v>1107</v>
      </c>
      <c r="B278" s="4">
        <v>1189833</v>
      </c>
      <c r="C278" s="5">
        <v>44339</v>
      </c>
      <c r="D278" s="4" t="s">
        <v>283</v>
      </c>
      <c r="E278" s="12" t="s">
        <v>1087</v>
      </c>
      <c r="F278" s="13">
        <v>600</v>
      </c>
      <c r="G278">
        <v>600</v>
      </c>
      <c r="H278">
        <v>360000</v>
      </c>
      <c r="I278" s="10">
        <v>198000</v>
      </c>
      <c r="J278" s="15"/>
    </row>
    <row r="279" spans="1:10">
      <c r="A279" s="4" t="s">
        <v>1107</v>
      </c>
      <c r="B279" s="4">
        <v>1189833</v>
      </c>
      <c r="C279" s="5">
        <v>44340</v>
      </c>
      <c r="D279" s="4" t="s">
        <v>283</v>
      </c>
      <c r="E279" s="12" t="s">
        <v>1086</v>
      </c>
      <c r="F279" s="13">
        <v>650</v>
      </c>
      <c r="G279">
        <v>700</v>
      </c>
      <c r="H279">
        <v>455000</v>
      </c>
      <c r="I279" s="10">
        <v>91000</v>
      </c>
      <c r="J279" s="15"/>
    </row>
    <row r="280" spans="1:10">
      <c r="A280" s="4" t="s">
        <v>1107</v>
      </c>
      <c r="B280" s="4">
        <v>1189833</v>
      </c>
      <c r="C280" s="5">
        <v>44341</v>
      </c>
      <c r="D280" s="4" t="s">
        <v>283</v>
      </c>
      <c r="E280" s="12" t="s">
        <v>1087</v>
      </c>
      <c r="F280" s="13">
        <v>500</v>
      </c>
      <c r="G280">
        <v>900</v>
      </c>
      <c r="H280">
        <v>450000</v>
      </c>
      <c r="I280" s="10">
        <v>180000</v>
      </c>
      <c r="J280" s="15"/>
    </row>
    <row r="281" spans="1:10">
      <c r="A281" s="4" t="s">
        <v>1107</v>
      </c>
      <c r="B281" s="4">
        <v>1189833</v>
      </c>
      <c r="C281" s="5">
        <v>44342</v>
      </c>
      <c r="D281" s="4" t="s">
        <v>283</v>
      </c>
      <c r="E281" s="12" t="s">
        <v>1086</v>
      </c>
      <c r="F281" s="13">
        <v>550</v>
      </c>
      <c r="G281">
        <v>900</v>
      </c>
      <c r="H281">
        <v>495000</v>
      </c>
      <c r="I281" s="10">
        <v>123750</v>
      </c>
      <c r="J281" s="15"/>
    </row>
    <row r="282" spans="1:10">
      <c r="A282" s="4" t="s">
        <v>1107</v>
      </c>
      <c r="B282" s="4">
        <v>1189833</v>
      </c>
      <c r="C282" s="5">
        <v>44343</v>
      </c>
      <c r="D282" s="4" t="s">
        <v>283</v>
      </c>
      <c r="E282" s="12" t="s">
        <v>1086</v>
      </c>
      <c r="F282" s="13">
        <v>500</v>
      </c>
      <c r="G282">
        <v>700</v>
      </c>
      <c r="H282">
        <v>350000</v>
      </c>
      <c r="I282" s="10">
        <v>140000</v>
      </c>
      <c r="J282" s="15"/>
    </row>
    <row r="283" spans="1:10">
      <c r="A283" s="4" t="s">
        <v>1107</v>
      </c>
      <c r="B283" s="4">
        <v>1189833</v>
      </c>
      <c r="C283" s="5">
        <v>44344</v>
      </c>
      <c r="D283" s="4" t="s">
        <v>283</v>
      </c>
      <c r="E283" s="12" t="s">
        <v>1087</v>
      </c>
      <c r="F283" s="13">
        <v>500</v>
      </c>
      <c r="G283">
        <v>700</v>
      </c>
      <c r="H283">
        <v>350000</v>
      </c>
      <c r="I283" s="10">
        <v>122500</v>
      </c>
      <c r="J283" s="15"/>
    </row>
    <row r="284" spans="1:10">
      <c r="A284" s="4" t="s">
        <v>1107</v>
      </c>
      <c r="B284" s="4">
        <v>1189833</v>
      </c>
      <c r="C284" s="5">
        <v>44345</v>
      </c>
      <c r="D284" s="4" t="s">
        <v>283</v>
      </c>
      <c r="E284" s="12" t="s">
        <v>1087</v>
      </c>
      <c r="F284" s="13">
        <v>599.99999999999989</v>
      </c>
      <c r="G284">
        <v>625</v>
      </c>
      <c r="H284">
        <v>374999.99999999994</v>
      </c>
      <c r="I284" s="10">
        <v>206250</v>
      </c>
      <c r="J284" s="15"/>
    </row>
    <row r="285" spans="1:10">
      <c r="A285" s="4" t="s">
        <v>1107</v>
      </c>
      <c r="B285" s="4">
        <v>1189833</v>
      </c>
      <c r="C285" s="5">
        <v>44346</v>
      </c>
      <c r="D285" s="4" t="s">
        <v>283</v>
      </c>
      <c r="E285" s="12" t="s">
        <v>1086</v>
      </c>
      <c r="F285" s="13">
        <v>650</v>
      </c>
      <c r="G285">
        <v>725</v>
      </c>
      <c r="H285">
        <v>471250</v>
      </c>
      <c r="I285" s="10">
        <v>94250</v>
      </c>
      <c r="J285" s="15"/>
    </row>
    <row r="286" spans="1:10">
      <c r="A286" s="4" t="s">
        <v>1103</v>
      </c>
      <c r="B286" s="4">
        <v>1185732</v>
      </c>
      <c r="C286" s="5">
        <v>44347</v>
      </c>
      <c r="D286" s="4" t="s">
        <v>283</v>
      </c>
      <c r="E286" s="12" t="s">
        <v>1087</v>
      </c>
      <c r="F286" s="13">
        <v>450</v>
      </c>
      <c r="G286">
        <v>475</v>
      </c>
      <c r="H286">
        <v>213750</v>
      </c>
      <c r="I286" s="10">
        <v>85500</v>
      </c>
      <c r="J286" s="15"/>
    </row>
    <row r="287" spans="1:10">
      <c r="A287" s="4" t="s">
        <v>1103</v>
      </c>
      <c r="B287" s="4">
        <v>1185732</v>
      </c>
      <c r="C287" s="5">
        <v>44348</v>
      </c>
      <c r="D287" s="4" t="s">
        <v>283</v>
      </c>
      <c r="E287" s="12" t="s">
        <v>1087</v>
      </c>
      <c r="F287" s="13">
        <v>450.00000000000006</v>
      </c>
      <c r="G287">
        <v>275</v>
      </c>
      <c r="H287">
        <v>123750.00000000001</v>
      </c>
      <c r="I287" s="10">
        <v>43312.5</v>
      </c>
      <c r="J287" s="15"/>
    </row>
    <row r="288" spans="1:10">
      <c r="A288" s="4" t="s">
        <v>1103</v>
      </c>
      <c r="B288" s="4">
        <v>1185732</v>
      </c>
      <c r="C288" s="5">
        <v>44349</v>
      </c>
      <c r="D288" s="4" t="s">
        <v>283</v>
      </c>
      <c r="E288" s="12" t="s">
        <v>1087</v>
      </c>
      <c r="F288" s="13">
        <v>350</v>
      </c>
      <c r="G288">
        <v>275</v>
      </c>
      <c r="H288">
        <v>96250</v>
      </c>
      <c r="I288" s="10">
        <v>33687.5</v>
      </c>
      <c r="J288" s="15"/>
    </row>
    <row r="289" spans="1:10">
      <c r="A289" s="4" t="s">
        <v>1103</v>
      </c>
      <c r="B289" s="4">
        <v>1185732</v>
      </c>
      <c r="C289" s="5">
        <v>44350</v>
      </c>
      <c r="D289" s="4" t="s">
        <v>283</v>
      </c>
      <c r="E289" s="12" t="s">
        <v>1086</v>
      </c>
      <c r="F289" s="13">
        <v>400</v>
      </c>
      <c r="G289">
        <v>125</v>
      </c>
      <c r="H289">
        <v>50000</v>
      </c>
      <c r="I289" s="10">
        <v>20000</v>
      </c>
      <c r="J289" s="15"/>
    </row>
    <row r="290" spans="1:10">
      <c r="A290" s="4" t="s">
        <v>1103</v>
      </c>
      <c r="B290" s="4">
        <v>1185732</v>
      </c>
      <c r="C290" s="5">
        <v>44351</v>
      </c>
      <c r="D290" s="4" t="s">
        <v>535</v>
      </c>
      <c r="E290" s="12" t="s">
        <v>1087</v>
      </c>
      <c r="F290" s="13">
        <v>550</v>
      </c>
      <c r="G290">
        <v>175</v>
      </c>
      <c r="H290">
        <v>96250</v>
      </c>
      <c r="I290" s="10">
        <v>33687.5</v>
      </c>
      <c r="J290" s="15"/>
    </row>
    <row r="291" spans="1:10">
      <c r="A291" s="4" t="s">
        <v>1103</v>
      </c>
      <c r="B291" s="4">
        <v>1185732</v>
      </c>
      <c r="C291" s="5">
        <v>44352</v>
      </c>
      <c r="D291" s="4" t="s">
        <v>535</v>
      </c>
      <c r="E291" s="12" t="s">
        <v>1087</v>
      </c>
      <c r="F291" s="13">
        <v>450</v>
      </c>
      <c r="G291">
        <v>275</v>
      </c>
      <c r="H291">
        <v>123750</v>
      </c>
      <c r="I291" s="10">
        <v>61875</v>
      </c>
      <c r="J291" s="15"/>
    </row>
    <row r="292" spans="1:10">
      <c r="A292" s="4" t="s">
        <v>1103</v>
      </c>
      <c r="B292" s="4">
        <v>1185732</v>
      </c>
      <c r="C292" s="5">
        <v>44353</v>
      </c>
      <c r="D292" s="4" t="s">
        <v>535</v>
      </c>
      <c r="E292" s="12" t="s">
        <v>1087</v>
      </c>
      <c r="F292" s="13">
        <v>450</v>
      </c>
      <c r="G292">
        <v>525</v>
      </c>
      <c r="H292">
        <v>236250</v>
      </c>
      <c r="I292" s="10">
        <v>94500</v>
      </c>
      <c r="J292" s="15"/>
    </row>
    <row r="293" spans="1:10">
      <c r="A293" s="4" t="s">
        <v>1103</v>
      </c>
      <c r="B293" s="4">
        <v>1185732</v>
      </c>
      <c r="C293" s="5">
        <v>44354</v>
      </c>
      <c r="D293" s="4" t="s">
        <v>535</v>
      </c>
      <c r="E293" s="12" t="s">
        <v>1087</v>
      </c>
      <c r="F293" s="13">
        <v>450</v>
      </c>
      <c r="G293">
        <v>175</v>
      </c>
      <c r="H293">
        <v>78750</v>
      </c>
      <c r="I293" s="10">
        <v>27562.5</v>
      </c>
      <c r="J293" s="15"/>
    </row>
    <row r="294" spans="1:10">
      <c r="A294" s="4" t="s">
        <v>1103</v>
      </c>
      <c r="B294" s="4">
        <v>1185732</v>
      </c>
      <c r="C294" s="5">
        <v>44355</v>
      </c>
      <c r="D294" s="4" t="s">
        <v>535</v>
      </c>
      <c r="E294" s="12" t="s">
        <v>1087</v>
      </c>
      <c r="F294" s="13">
        <v>350</v>
      </c>
      <c r="G294">
        <v>225</v>
      </c>
      <c r="H294">
        <v>78750</v>
      </c>
      <c r="I294" s="10">
        <v>27562.5</v>
      </c>
      <c r="J294" s="15"/>
    </row>
    <row r="295" spans="1:10">
      <c r="A295" s="4" t="s">
        <v>1103</v>
      </c>
      <c r="B295" s="4">
        <v>1185732</v>
      </c>
      <c r="C295" s="5">
        <v>44356</v>
      </c>
      <c r="D295" s="4" t="s">
        <v>535</v>
      </c>
      <c r="E295" s="12" t="s">
        <v>1086</v>
      </c>
      <c r="F295" s="13">
        <v>400</v>
      </c>
      <c r="G295">
        <v>100</v>
      </c>
      <c r="H295">
        <v>40000</v>
      </c>
      <c r="I295" s="10">
        <v>16000</v>
      </c>
      <c r="J295" s="15"/>
    </row>
    <row r="296" spans="1:10">
      <c r="A296" s="4" t="s">
        <v>1103</v>
      </c>
      <c r="B296" s="4">
        <v>1185732</v>
      </c>
      <c r="C296" s="5">
        <v>44357</v>
      </c>
      <c r="D296" s="4" t="s">
        <v>535</v>
      </c>
      <c r="E296" s="12" t="s">
        <v>1087</v>
      </c>
      <c r="F296" s="13">
        <v>550</v>
      </c>
      <c r="G296">
        <v>175</v>
      </c>
      <c r="H296">
        <v>96250</v>
      </c>
      <c r="I296" s="10">
        <v>33687.5</v>
      </c>
      <c r="J296" s="15"/>
    </row>
    <row r="297" spans="1:10">
      <c r="A297" s="4" t="s">
        <v>1103</v>
      </c>
      <c r="B297" s="4">
        <v>1185732</v>
      </c>
      <c r="C297" s="5">
        <v>44358</v>
      </c>
      <c r="D297" s="4" t="s">
        <v>535</v>
      </c>
      <c r="E297" s="12" t="s">
        <v>1087</v>
      </c>
      <c r="F297" s="13">
        <v>450</v>
      </c>
      <c r="G297">
        <v>275</v>
      </c>
      <c r="H297">
        <v>123750</v>
      </c>
      <c r="I297" s="10">
        <v>61875</v>
      </c>
      <c r="J297" s="15"/>
    </row>
    <row r="298" spans="1:10">
      <c r="A298" s="4" t="s">
        <v>1103</v>
      </c>
      <c r="B298" s="4">
        <v>1185732</v>
      </c>
      <c r="C298" s="5">
        <v>44359</v>
      </c>
      <c r="D298" s="4" t="s">
        <v>535</v>
      </c>
      <c r="E298" s="12" t="s">
        <v>1086</v>
      </c>
      <c r="F298" s="13">
        <v>500</v>
      </c>
      <c r="G298">
        <v>495</v>
      </c>
      <c r="H298">
        <v>247500</v>
      </c>
      <c r="I298" s="10">
        <v>99000</v>
      </c>
      <c r="J298" s="15"/>
    </row>
    <row r="299" spans="1:10">
      <c r="A299" s="4" t="s">
        <v>1103</v>
      </c>
      <c r="B299" s="4">
        <v>1185732</v>
      </c>
      <c r="C299" s="5">
        <v>44360</v>
      </c>
      <c r="D299" s="4" t="s">
        <v>535</v>
      </c>
      <c r="E299" s="12" t="s">
        <v>1087</v>
      </c>
      <c r="F299" s="13">
        <v>500</v>
      </c>
      <c r="G299">
        <v>200</v>
      </c>
      <c r="H299">
        <v>100000</v>
      </c>
      <c r="I299" s="10">
        <v>35000</v>
      </c>
      <c r="J299" s="15"/>
    </row>
    <row r="300" spans="1:10">
      <c r="A300" s="4" t="s">
        <v>1103</v>
      </c>
      <c r="B300" s="4">
        <v>1185732</v>
      </c>
      <c r="C300" s="5">
        <v>44361</v>
      </c>
      <c r="D300" s="4" t="s">
        <v>535</v>
      </c>
      <c r="E300" s="12" t="s">
        <v>1087</v>
      </c>
      <c r="F300" s="13">
        <v>400</v>
      </c>
      <c r="G300">
        <v>225</v>
      </c>
      <c r="H300">
        <v>90000</v>
      </c>
      <c r="I300" s="10">
        <v>31500</v>
      </c>
      <c r="J300" s="15"/>
    </row>
    <row r="301" spans="1:10">
      <c r="A301" s="4" t="s">
        <v>1103</v>
      </c>
      <c r="B301" s="4">
        <v>1185732</v>
      </c>
      <c r="C301" s="5">
        <v>44362</v>
      </c>
      <c r="D301" s="4" t="s">
        <v>535</v>
      </c>
      <c r="E301" s="12" t="s">
        <v>1087</v>
      </c>
      <c r="F301" s="13">
        <v>450</v>
      </c>
      <c r="G301">
        <v>75</v>
      </c>
      <c r="H301">
        <v>33750</v>
      </c>
      <c r="I301" s="10">
        <v>13500</v>
      </c>
      <c r="J301" s="15"/>
    </row>
    <row r="302" spans="1:10">
      <c r="A302" s="4" t="s">
        <v>1103</v>
      </c>
      <c r="B302" s="4">
        <v>1185732</v>
      </c>
      <c r="C302" s="5">
        <v>44363</v>
      </c>
      <c r="D302" s="4" t="s">
        <v>535</v>
      </c>
      <c r="E302" s="12" t="s">
        <v>1087</v>
      </c>
      <c r="F302" s="13">
        <v>600</v>
      </c>
      <c r="G302">
        <v>125</v>
      </c>
      <c r="H302">
        <v>75000</v>
      </c>
      <c r="I302" s="10">
        <v>26250</v>
      </c>
      <c r="J302" s="15"/>
    </row>
    <row r="303" spans="1:10">
      <c r="A303" s="4" t="s">
        <v>1103</v>
      </c>
      <c r="B303" s="4">
        <v>1185732</v>
      </c>
      <c r="C303" s="5">
        <v>44364</v>
      </c>
      <c r="D303" s="4" t="s">
        <v>535</v>
      </c>
      <c r="E303" s="12" t="s">
        <v>1086</v>
      </c>
      <c r="F303" s="13">
        <v>500</v>
      </c>
      <c r="G303">
        <v>225</v>
      </c>
      <c r="H303">
        <v>112500</v>
      </c>
      <c r="I303" s="10">
        <v>56250</v>
      </c>
      <c r="J303" s="15"/>
    </row>
    <row r="304" spans="1:10">
      <c r="A304" s="4" t="s">
        <v>1103</v>
      </c>
      <c r="B304" s="4">
        <v>1185732</v>
      </c>
      <c r="C304" s="5">
        <v>44365</v>
      </c>
      <c r="D304" s="4" t="s">
        <v>535</v>
      </c>
      <c r="E304" s="12" t="s">
        <v>1086</v>
      </c>
      <c r="F304" s="13">
        <v>500</v>
      </c>
      <c r="G304">
        <v>450</v>
      </c>
      <c r="H304">
        <v>225000</v>
      </c>
      <c r="I304" s="10">
        <v>90000</v>
      </c>
      <c r="J304" s="15"/>
    </row>
    <row r="305" spans="1:10">
      <c r="A305" s="4" t="s">
        <v>1103</v>
      </c>
      <c r="B305" s="4">
        <v>1185732</v>
      </c>
      <c r="C305" s="5">
        <v>44366</v>
      </c>
      <c r="D305" s="4" t="s">
        <v>535</v>
      </c>
      <c r="E305" s="12" t="s">
        <v>1087</v>
      </c>
      <c r="F305" s="13">
        <v>500</v>
      </c>
      <c r="G305">
        <v>150</v>
      </c>
      <c r="H305">
        <v>75000</v>
      </c>
      <c r="I305" s="10">
        <v>26250</v>
      </c>
      <c r="J305" s="15"/>
    </row>
    <row r="306" spans="1:10">
      <c r="A306" s="4" t="s">
        <v>1103</v>
      </c>
      <c r="B306" s="4">
        <v>1185732</v>
      </c>
      <c r="C306" s="5">
        <v>44367</v>
      </c>
      <c r="D306" s="4" t="s">
        <v>535</v>
      </c>
      <c r="E306" s="12" t="s">
        <v>1087</v>
      </c>
      <c r="F306" s="13">
        <v>400.00000000000006</v>
      </c>
      <c r="G306">
        <v>150</v>
      </c>
      <c r="H306">
        <v>60000.000000000007</v>
      </c>
      <c r="I306" s="10">
        <v>21000</v>
      </c>
      <c r="J306" s="15"/>
    </row>
    <row r="307" spans="1:10">
      <c r="A307" s="4" t="s">
        <v>1103</v>
      </c>
      <c r="B307" s="4">
        <v>1185732</v>
      </c>
      <c r="C307" s="5">
        <v>44368</v>
      </c>
      <c r="D307" s="4" t="s">
        <v>535</v>
      </c>
      <c r="E307" s="12" t="s">
        <v>1086</v>
      </c>
      <c r="F307" s="13">
        <v>450</v>
      </c>
      <c r="G307">
        <v>75</v>
      </c>
      <c r="H307">
        <v>33750</v>
      </c>
      <c r="I307" s="10">
        <v>13500</v>
      </c>
      <c r="J307" s="15"/>
    </row>
    <row r="308" spans="1:10">
      <c r="A308" s="4" t="s">
        <v>1103</v>
      </c>
      <c r="B308" s="4">
        <v>1185732</v>
      </c>
      <c r="C308" s="5">
        <v>44369</v>
      </c>
      <c r="D308" s="4" t="s">
        <v>535</v>
      </c>
      <c r="E308" s="12" t="s">
        <v>1087</v>
      </c>
      <c r="F308" s="13">
        <v>600.00000000000011</v>
      </c>
      <c r="G308">
        <v>100</v>
      </c>
      <c r="H308">
        <v>60000.000000000007</v>
      </c>
      <c r="I308" s="10">
        <v>21000</v>
      </c>
      <c r="J308" s="15"/>
    </row>
    <row r="309" spans="1:10">
      <c r="A309" s="4" t="s">
        <v>1103</v>
      </c>
      <c r="B309" s="4">
        <v>1185732</v>
      </c>
      <c r="C309" s="5">
        <v>44370</v>
      </c>
      <c r="D309" s="4" t="s">
        <v>535</v>
      </c>
      <c r="E309" s="12" t="s">
        <v>1087</v>
      </c>
      <c r="F309" s="13">
        <v>500</v>
      </c>
      <c r="G309">
        <v>225</v>
      </c>
      <c r="H309">
        <v>112500</v>
      </c>
      <c r="I309" s="10">
        <v>56250</v>
      </c>
      <c r="J309" s="15"/>
    </row>
    <row r="310" spans="1:10">
      <c r="A310" s="4" t="s">
        <v>1103</v>
      </c>
      <c r="B310" s="4">
        <v>1185732</v>
      </c>
      <c r="C310" s="5">
        <v>44371</v>
      </c>
      <c r="D310" s="4" t="s">
        <v>535</v>
      </c>
      <c r="E310" s="12" t="s">
        <v>1087</v>
      </c>
      <c r="F310" s="13">
        <v>600</v>
      </c>
      <c r="G310">
        <v>495</v>
      </c>
      <c r="H310">
        <v>297000</v>
      </c>
      <c r="I310" s="10">
        <v>118800</v>
      </c>
      <c r="J310" s="15"/>
    </row>
    <row r="311" spans="1:10">
      <c r="A311" s="4" t="s">
        <v>1103</v>
      </c>
      <c r="B311" s="4">
        <v>1185732</v>
      </c>
      <c r="C311" s="5">
        <v>44372</v>
      </c>
      <c r="D311" s="4" t="s">
        <v>535</v>
      </c>
      <c r="E311" s="12" t="s">
        <v>1086</v>
      </c>
      <c r="F311" s="13">
        <v>550</v>
      </c>
      <c r="G311">
        <v>200</v>
      </c>
      <c r="H311">
        <v>110000</v>
      </c>
      <c r="I311" s="10">
        <v>38500</v>
      </c>
      <c r="J311" s="15"/>
    </row>
    <row r="312" spans="1:10">
      <c r="A312" s="4" t="s">
        <v>1103</v>
      </c>
      <c r="B312" s="4">
        <v>1185732</v>
      </c>
      <c r="C312" s="5">
        <v>44373</v>
      </c>
      <c r="D312" s="4" t="s">
        <v>535</v>
      </c>
      <c r="E312" s="12" t="s">
        <v>1086</v>
      </c>
      <c r="F312" s="13">
        <v>500</v>
      </c>
      <c r="G312">
        <v>175</v>
      </c>
      <c r="H312">
        <v>87500</v>
      </c>
      <c r="I312" s="10">
        <v>30625</v>
      </c>
      <c r="J312" s="15"/>
    </row>
    <row r="313" spans="1:10">
      <c r="A313" s="4" t="s">
        <v>1103</v>
      </c>
      <c r="B313" s="4">
        <v>1185732</v>
      </c>
      <c r="C313" s="5">
        <v>44374</v>
      </c>
      <c r="D313" s="4" t="s">
        <v>535</v>
      </c>
      <c r="E313" s="12" t="s">
        <v>1087</v>
      </c>
      <c r="F313" s="13">
        <v>500</v>
      </c>
      <c r="G313">
        <v>100</v>
      </c>
      <c r="H313">
        <v>50000</v>
      </c>
      <c r="I313" s="10">
        <v>20000</v>
      </c>
      <c r="J313" s="15"/>
    </row>
    <row r="314" spans="1:10">
      <c r="A314" s="4" t="s">
        <v>1103</v>
      </c>
      <c r="B314" s="4">
        <v>1185732</v>
      </c>
      <c r="C314" s="5">
        <v>44375</v>
      </c>
      <c r="D314" s="4" t="s">
        <v>535</v>
      </c>
      <c r="E314" s="12" t="s">
        <v>1087</v>
      </c>
      <c r="F314" s="13">
        <v>600</v>
      </c>
      <c r="G314">
        <v>125</v>
      </c>
      <c r="H314">
        <v>75000</v>
      </c>
      <c r="I314" s="10">
        <v>26250</v>
      </c>
      <c r="J314" s="15"/>
    </row>
    <row r="315" spans="1:10">
      <c r="A315" s="4" t="s">
        <v>1103</v>
      </c>
      <c r="B315" s="4">
        <v>1185732</v>
      </c>
      <c r="C315" s="5">
        <v>44376</v>
      </c>
      <c r="D315" s="4" t="s">
        <v>535</v>
      </c>
      <c r="E315" s="12" t="s">
        <v>1086</v>
      </c>
      <c r="F315" s="13">
        <v>650</v>
      </c>
      <c r="G315">
        <v>250</v>
      </c>
      <c r="H315">
        <v>162500</v>
      </c>
      <c r="I315" s="10">
        <v>81250</v>
      </c>
      <c r="J315" s="15"/>
    </row>
    <row r="316" spans="1:10">
      <c r="A316" s="4" t="s">
        <v>1103</v>
      </c>
      <c r="B316" s="4">
        <v>1185732</v>
      </c>
      <c r="C316" s="5">
        <v>44377</v>
      </c>
      <c r="D316" s="4" t="s">
        <v>535</v>
      </c>
      <c r="E316" s="12" t="s">
        <v>1087</v>
      </c>
      <c r="F316" s="13">
        <v>500</v>
      </c>
      <c r="G316">
        <v>500</v>
      </c>
      <c r="H316">
        <v>250000</v>
      </c>
      <c r="I316" s="10">
        <v>100000</v>
      </c>
      <c r="J316" s="15"/>
    </row>
    <row r="317" spans="1:10">
      <c r="A317" s="4" t="s">
        <v>1103</v>
      </c>
      <c r="B317" s="4">
        <v>1185732</v>
      </c>
      <c r="C317" s="5">
        <v>44378</v>
      </c>
      <c r="D317" s="4" t="s">
        <v>535</v>
      </c>
      <c r="E317" s="12" t="s">
        <v>1086</v>
      </c>
      <c r="F317" s="13">
        <v>450</v>
      </c>
      <c r="G317">
        <v>250</v>
      </c>
      <c r="H317">
        <v>112500</v>
      </c>
      <c r="I317" s="10">
        <v>39375</v>
      </c>
      <c r="J317" s="15"/>
    </row>
    <row r="318" spans="1:10">
      <c r="A318" s="4" t="s">
        <v>1103</v>
      </c>
      <c r="B318" s="4">
        <v>1185732</v>
      </c>
      <c r="C318" s="5">
        <v>44379</v>
      </c>
      <c r="D318" s="4" t="s">
        <v>535</v>
      </c>
      <c r="E318" s="12" t="s">
        <v>1086</v>
      </c>
      <c r="F318" s="13">
        <v>400</v>
      </c>
      <c r="G318">
        <v>200</v>
      </c>
      <c r="H318">
        <v>80000</v>
      </c>
      <c r="I318" s="10">
        <v>28000</v>
      </c>
      <c r="J318" s="15"/>
    </row>
    <row r="319" spans="1:10">
      <c r="A319" s="4" t="s">
        <v>1103</v>
      </c>
      <c r="B319" s="4">
        <v>1185732</v>
      </c>
      <c r="C319" s="5">
        <v>44380</v>
      </c>
      <c r="D319" s="4" t="s">
        <v>535</v>
      </c>
      <c r="E319" s="12" t="s">
        <v>1086</v>
      </c>
      <c r="F319" s="13">
        <v>400</v>
      </c>
      <c r="G319">
        <v>175</v>
      </c>
      <c r="H319">
        <v>70000</v>
      </c>
      <c r="I319" s="10">
        <v>28000</v>
      </c>
      <c r="J319" s="15"/>
    </row>
    <row r="320" spans="1:10">
      <c r="A320" s="4" t="s">
        <v>1103</v>
      </c>
      <c r="B320" s="4">
        <v>1185732</v>
      </c>
      <c r="C320" s="5">
        <v>44381</v>
      </c>
      <c r="D320" s="4" t="s">
        <v>535</v>
      </c>
      <c r="E320" s="12" t="s">
        <v>1087</v>
      </c>
      <c r="F320" s="13">
        <v>500</v>
      </c>
      <c r="G320">
        <v>175</v>
      </c>
      <c r="H320">
        <v>87500</v>
      </c>
      <c r="I320" s="10">
        <v>30625</v>
      </c>
      <c r="J320" s="15"/>
    </row>
    <row r="321" spans="1:10">
      <c r="A321" s="4" t="s">
        <v>1103</v>
      </c>
      <c r="B321" s="4">
        <v>1185732</v>
      </c>
      <c r="C321" s="5">
        <v>44382</v>
      </c>
      <c r="D321" s="4" t="s">
        <v>535</v>
      </c>
      <c r="E321" s="12" t="s">
        <v>1087</v>
      </c>
      <c r="F321" s="13">
        <v>550</v>
      </c>
      <c r="G321">
        <v>350</v>
      </c>
      <c r="H321">
        <v>192500</v>
      </c>
      <c r="I321" s="10">
        <v>96250</v>
      </c>
      <c r="J321" s="15"/>
    </row>
    <row r="322" spans="1:10">
      <c r="A322" s="4" t="s">
        <v>1103</v>
      </c>
      <c r="B322" s="4">
        <v>1185732</v>
      </c>
      <c r="C322" s="5">
        <v>44383</v>
      </c>
      <c r="D322" s="4" t="s">
        <v>535</v>
      </c>
      <c r="E322" s="12" t="s">
        <v>1086</v>
      </c>
      <c r="F322" s="13">
        <v>500</v>
      </c>
      <c r="G322">
        <v>575</v>
      </c>
      <c r="H322">
        <v>287500</v>
      </c>
      <c r="I322" s="10">
        <v>115000</v>
      </c>
      <c r="J322" s="15"/>
    </row>
    <row r="323" spans="1:10">
      <c r="A323" s="4" t="s">
        <v>1103</v>
      </c>
      <c r="B323" s="4">
        <v>1185732</v>
      </c>
      <c r="C323" s="5">
        <v>44384</v>
      </c>
      <c r="D323" s="4" t="s">
        <v>535</v>
      </c>
      <c r="E323" s="12" t="s">
        <v>1086</v>
      </c>
      <c r="F323" s="13">
        <v>450</v>
      </c>
      <c r="G323">
        <v>325</v>
      </c>
      <c r="H323">
        <v>146250</v>
      </c>
      <c r="I323" s="10">
        <v>51187.5</v>
      </c>
      <c r="J323" s="15"/>
    </row>
    <row r="324" spans="1:10">
      <c r="A324" s="4" t="s">
        <v>1103</v>
      </c>
      <c r="B324" s="4">
        <v>1185732</v>
      </c>
      <c r="C324" s="5">
        <v>44385</v>
      </c>
      <c r="D324" s="4" t="s">
        <v>535</v>
      </c>
      <c r="E324" s="12" t="s">
        <v>1086</v>
      </c>
      <c r="F324" s="13">
        <v>400</v>
      </c>
      <c r="G324">
        <v>250</v>
      </c>
      <c r="H324">
        <v>100000</v>
      </c>
      <c r="I324" s="10">
        <v>35000</v>
      </c>
      <c r="J324" s="15"/>
    </row>
    <row r="325" spans="1:10">
      <c r="A325" s="4" t="s">
        <v>1103</v>
      </c>
      <c r="B325" s="4">
        <v>1185732</v>
      </c>
      <c r="C325" s="5">
        <v>44386</v>
      </c>
      <c r="D325" s="4" t="s">
        <v>535</v>
      </c>
      <c r="E325" s="12" t="s">
        <v>1086</v>
      </c>
      <c r="F325" s="13">
        <v>400</v>
      </c>
      <c r="G325">
        <v>200</v>
      </c>
      <c r="H325">
        <v>80000</v>
      </c>
      <c r="I325" s="10">
        <v>32000</v>
      </c>
      <c r="J325" s="15"/>
    </row>
    <row r="326" spans="1:10">
      <c r="A326" s="4" t="s">
        <v>1103</v>
      </c>
      <c r="B326" s="4">
        <v>1185732</v>
      </c>
      <c r="C326" s="5">
        <v>44387</v>
      </c>
      <c r="D326" s="4" t="s">
        <v>535</v>
      </c>
      <c r="E326" s="12" t="s">
        <v>1086</v>
      </c>
      <c r="F326" s="13">
        <v>500</v>
      </c>
      <c r="G326">
        <v>225</v>
      </c>
      <c r="H326">
        <v>112500</v>
      </c>
      <c r="I326" s="10">
        <v>39375</v>
      </c>
      <c r="J326" s="15"/>
    </row>
    <row r="327" spans="1:10">
      <c r="A327" s="4" t="s">
        <v>1103</v>
      </c>
      <c r="B327" s="4">
        <v>1185732</v>
      </c>
      <c r="C327" s="5">
        <v>44388</v>
      </c>
      <c r="D327" s="4" t="s">
        <v>535</v>
      </c>
      <c r="E327" s="12" t="s">
        <v>1086</v>
      </c>
      <c r="F327" s="13">
        <v>550</v>
      </c>
      <c r="G327">
        <v>400</v>
      </c>
      <c r="H327">
        <v>220000</v>
      </c>
      <c r="I327" s="10">
        <v>110000</v>
      </c>
      <c r="J327" s="15"/>
    </row>
    <row r="328" spans="1:10">
      <c r="A328" s="4" t="s">
        <v>1103</v>
      </c>
      <c r="B328" s="4">
        <v>1185732</v>
      </c>
      <c r="C328" s="5">
        <v>44389</v>
      </c>
      <c r="D328" s="4" t="s">
        <v>535</v>
      </c>
      <c r="E328" s="12" t="s">
        <v>1086</v>
      </c>
      <c r="F328" s="13">
        <v>500</v>
      </c>
      <c r="G328">
        <v>550</v>
      </c>
      <c r="H328">
        <v>275000</v>
      </c>
      <c r="I328" s="10">
        <v>110000</v>
      </c>
      <c r="J328" s="15"/>
    </row>
    <row r="329" spans="1:10">
      <c r="A329" s="4" t="s">
        <v>1103</v>
      </c>
      <c r="B329" s="4">
        <v>1185732</v>
      </c>
      <c r="C329" s="5">
        <v>44390</v>
      </c>
      <c r="D329" s="4" t="s">
        <v>535</v>
      </c>
      <c r="E329" s="12" t="s">
        <v>1087</v>
      </c>
      <c r="F329" s="13">
        <v>450</v>
      </c>
      <c r="G329">
        <v>325</v>
      </c>
      <c r="H329">
        <v>146250</v>
      </c>
      <c r="I329" s="10">
        <v>51187.5</v>
      </c>
      <c r="J329" s="15"/>
    </row>
    <row r="330" spans="1:10">
      <c r="A330" s="4" t="s">
        <v>1103</v>
      </c>
      <c r="B330" s="4">
        <v>1185732</v>
      </c>
      <c r="C330" s="5">
        <v>44391</v>
      </c>
      <c r="D330" s="4" t="s">
        <v>535</v>
      </c>
      <c r="E330" s="12" t="s">
        <v>1087</v>
      </c>
      <c r="F330" s="13">
        <v>400</v>
      </c>
      <c r="G330">
        <v>250</v>
      </c>
      <c r="H330">
        <v>100000</v>
      </c>
      <c r="I330" s="10">
        <v>35000</v>
      </c>
      <c r="J330" s="15"/>
    </row>
    <row r="331" spans="1:10">
      <c r="A331" s="4" t="s">
        <v>1103</v>
      </c>
      <c r="B331" s="4">
        <v>1185732</v>
      </c>
      <c r="C331" s="5">
        <v>44392</v>
      </c>
      <c r="D331" s="4" t="s">
        <v>535</v>
      </c>
      <c r="E331" s="12" t="s">
        <v>1087</v>
      </c>
      <c r="F331" s="13">
        <v>400</v>
      </c>
      <c r="G331">
        <v>225</v>
      </c>
      <c r="H331">
        <v>90000</v>
      </c>
      <c r="I331" s="10">
        <v>36000</v>
      </c>
      <c r="J331" s="15"/>
    </row>
    <row r="332" spans="1:10">
      <c r="A332" s="4" t="s">
        <v>1103</v>
      </c>
      <c r="B332" s="4">
        <v>1185732</v>
      </c>
      <c r="C332" s="5">
        <v>44393</v>
      </c>
      <c r="D332" s="4" t="s">
        <v>535</v>
      </c>
      <c r="E332" s="12" t="s">
        <v>1087</v>
      </c>
      <c r="F332" s="13">
        <v>500</v>
      </c>
      <c r="G332">
        <v>200</v>
      </c>
      <c r="H332">
        <v>100000</v>
      </c>
      <c r="I332" s="10">
        <v>35000</v>
      </c>
      <c r="J332" s="15"/>
    </row>
    <row r="333" spans="1:10">
      <c r="A333" s="4" t="s">
        <v>1103</v>
      </c>
      <c r="B333" s="4">
        <v>1185732</v>
      </c>
      <c r="C333" s="5">
        <v>44394</v>
      </c>
      <c r="D333" s="4" t="s">
        <v>535</v>
      </c>
      <c r="E333" s="12" t="s">
        <v>1087</v>
      </c>
      <c r="F333" s="13">
        <v>550</v>
      </c>
      <c r="G333">
        <v>375</v>
      </c>
      <c r="H333">
        <v>206250</v>
      </c>
      <c r="I333" s="10">
        <v>103125</v>
      </c>
      <c r="J333" s="15"/>
    </row>
    <row r="334" spans="1:10">
      <c r="A334" s="4" t="s">
        <v>1103</v>
      </c>
      <c r="B334" s="4">
        <v>1185732</v>
      </c>
      <c r="C334" s="5">
        <v>44395</v>
      </c>
      <c r="D334" s="4" t="s">
        <v>535</v>
      </c>
      <c r="E334" s="12" t="s">
        <v>1087</v>
      </c>
      <c r="F334" s="13">
        <v>500</v>
      </c>
      <c r="G334">
        <v>500</v>
      </c>
      <c r="H334">
        <v>250000</v>
      </c>
      <c r="I334" s="10">
        <v>100000</v>
      </c>
      <c r="J334" s="15"/>
    </row>
    <row r="335" spans="1:10">
      <c r="A335" s="4" t="s">
        <v>1103</v>
      </c>
      <c r="B335" s="4">
        <v>1185732</v>
      </c>
      <c r="C335" s="5">
        <v>44396</v>
      </c>
      <c r="D335" s="4" t="s">
        <v>535</v>
      </c>
      <c r="E335" s="12" t="s">
        <v>1086</v>
      </c>
      <c r="F335" s="13">
        <v>450</v>
      </c>
      <c r="G335">
        <v>300</v>
      </c>
      <c r="H335">
        <v>135000</v>
      </c>
      <c r="I335" s="10">
        <v>47250</v>
      </c>
      <c r="J335" s="15"/>
    </row>
    <row r="336" spans="1:10">
      <c r="A336" s="4" t="s">
        <v>1103</v>
      </c>
      <c r="B336" s="4">
        <v>1185732</v>
      </c>
      <c r="C336" s="5">
        <v>44397</v>
      </c>
      <c r="D336" s="4" t="s">
        <v>535</v>
      </c>
      <c r="E336" s="12" t="s">
        <v>1087</v>
      </c>
      <c r="F336" s="13">
        <v>400</v>
      </c>
      <c r="G336">
        <v>200</v>
      </c>
      <c r="H336">
        <v>80000</v>
      </c>
      <c r="I336" s="10">
        <v>28000</v>
      </c>
      <c r="J336" s="15"/>
    </row>
    <row r="337" spans="1:10">
      <c r="A337" s="4" t="s">
        <v>1103</v>
      </c>
      <c r="B337" s="4">
        <v>1185732</v>
      </c>
      <c r="C337" s="5">
        <v>44398</v>
      </c>
      <c r="D337" s="4" t="s">
        <v>535</v>
      </c>
      <c r="E337" s="12" t="s">
        <v>1086</v>
      </c>
      <c r="F337" s="13">
        <v>400</v>
      </c>
      <c r="G337">
        <v>175</v>
      </c>
      <c r="H337">
        <v>70000</v>
      </c>
      <c r="I337" s="10">
        <v>28000</v>
      </c>
      <c r="J337" s="15"/>
    </row>
    <row r="338" spans="1:10">
      <c r="A338" s="4" t="s">
        <v>1103</v>
      </c>
      <c r="B338" s="4">
        <v>1185732</v>
      </c>
      <c r="C338" s="5">
        <v>44399</v>
      </c>
      <c r="D338" s="4" t="s">
        <v>535</v>
      </c>
      <c r="E338" s="12" t="s">
        <v>1087</v>
      </c>
      <c r="F338" s="13">
        <v>500</v>
      </c>
      <c r="G338">
        <v>175</v>
      </c>
      <c r="H338">
        <v>87500</v>
      </c>
      <c r="I338" s="10">
        <v>30625</v>
      </c>
      <c r="J338" s="15"/>
    </row>
    <row r="339" spans="1:10">
      <c r="A339" s="4" t="s">
        <v>1103</v>
      </c>
      <c r="B339" s="4">
        <v>1185732</v>
      </c>
      <c r="C339" s="5">
        <v>44400</v>
      </c>
      <c r="D339" s="4" t="s">
        <v>535</v>
      </c>
      <c r="E339" s="12" t="s">
        <v>1087</v>
      </c>
      <c r="F339" s="13">
        <v>550</v>
      </c>
      <c r="G339">
        <v>250</v>
      </c>
      <c r="H339">
        <v>137500</v>
      </c>
      <c r="I339" s="10">
        <v>68750</v>
      </c>
      <c r="J339" s="15"/>
    </row>
    <row r="340" spans="1:10">
      <c r="A340" s="4" t="s">
        <v>1103</v>
      </c>
      <c r="B340" s="4">
        <v>1185732</v>
      </c>
      <c r="C340" s="5">
        <v>44401</v>
      </c>
      <c r="D340" s="4" t="s">
        <v>535</v>
      </c>
      <c r="E340" s="12" t="s">
        <v>1087</v>
      </c>
      <c r="F340" s="13">
        <v>600</v>
      </c>
      <c r="G340">
        <v>425</v>
      </c>
      <c r="H340">
        <v>255000</v>
      </c>
      <c r="I340" s="10">
        <v>102000</v>
      </c>
      <c r="J340" s="15"/>
    </row>
    <row r="341" spans="1:10">
      <c r="A341" s="4" t="s">
        <v>1103</v>
      </c>
      <c r="B341" s="4">
        <v>1185732</v>
      </c>
      <c r="C341" s="5">
        <v>44402</v>
      </c>
      <c r="D341" s="4" t="s">
        <v>535</v>
      </c>
      <c r="E341" s="12" t="s">
        <v>1087</v>
      </c>
      <c r="F341" s="13">
        <v>500.00000000000006</v>
      </c>
      <c r="G341">
        <v>250</v>
      </c>
      <c r="H341">
        <v>125000.00000000001</v>
      </c>
      <c r="I341" s="10">
        <v>43750</v>
      </c>
      <c r="J341" s="15"/>
    </row>
    <row r="342" spans="1:10">
      <c r="A342" s="4" t="s">
        <v>1103</v>
      </c>
      <c r="B342" s="4">
        <v>1185732</v>
      </c>
      <c r="C342" s="5">
        <v>44403</v>
      </c>
      <c r="D342" s="4" t="s">
        <v>535</v>
      </c>
      <c r="E342" s="12" t="s">
        <v>1087</v>
      </c>
      <c r="F342" s="13">
        <v>500</v>
      </c>
      <c r="G342">
        <v>150</v>
      </c>
      <c r="H342">
        <v>75000</v>
      </c>
      <c r="I342" s="10">
        <v>26250</v>
      </c>
      <c r="J342" s="15"/>
    </row>
    <row r="343" spans="1:10">
      <c r="A343" s="4" t="s">
        <v>1103</v>
      </c>
      <c r="B343" s="4">
        <v>1185732</v>
      </c>
      <c r="C343" s="5">
        <v>44404</v>
      </c>
      <c r="D343" s="4" t="s">
        <v>535</v>
      </c>
      <c r="E343" s="12" t="s">
        <v>1086</v>
      </c>
      <c r="F343" s="13">
        <v>500</v>
      </c>
      <c r="G343">
        <v>125</v>
      </c>
      <c r="H343">
        <v>62500</v>
      </c>
      <c r="I343" s="10">
        <v>25000</v>
      </c>
      <c r="J343" s="15"/>
    </row>
    <row r="344" spans="1:10">
      <c r="A344" s="4" t="s">
        <v>1103</v>
      </c>
      <c r="B344" s="4">
        <v>1185732</v>
      </c>
      <c r="C344" s="5">
        <v>44405</v>
      </c>
      <c r="D344" s="4" t="s">
        <v>535</v>
      </c>
      <c r="E344" s="12" t="s">
        <v>1086</v>
      </c>
      <c r="F344" s="13">
        <v>600</v>
      </c>
      <c r="G344">
        <v>125</v>
      </c>
      <c r="H344">
        <v>75000</v>
      </c>
      <c r="I344" s="10">
        <v>26250</v>
      </c>
      <c r="J344" s="15"/>
    </row>
    <row r="345" spans="1:10">
      <c r="A345" s="4" t="s">
        <v>1103</v>
      </c>
      <c r="B345" s="4">
        <v>1185732</v>
      </c>
      <c r="C345" s="5">
        <v>44406</v>
      </c>
      <c r="D345" s="4" t="s">
        <v>535</v>
      </c>
      <c r="E345" s="12" t="s">
        <v>1087</v>
      </c>
      <c r="F345" s="13">
        <v>650</v>
      </c>
      <c r="G345">
        <v>250</v>
      </c>
      <c r="H345">
        <v>162500</v>
      </c>
      <c r="I345" s="10">
        <v>81250</v>
      </c>
      <c r="J345" s="15"/>
    </row>
    <row r="346" spans="1:10">
      <c r="A346" s="4" t="s">
        <v>1103</v>
      </c>
      <c r="B346" s="4">
        <v>1185732</v>
      </c>
      <c r="C346" s="5">
        <v>44407</v>
      </c>
      <c r="D346" s="4" t="s">
        <v>535</v>
      </c>
      <c r="E346" s="12" t="s">
        <v>1086</v>
      </c>
      <c r="F346" s="13">
        <v>600</v>
      </c>
      <c r="G346">
        <v>400</v>
      </c>
      <c r="H346">
        <v>240000</v>
      </c>
      <c r="I346" s="10">
        <v>96000</v>
      </c>
      <c r="J346" s="15"/>
    </row>
    <row r="347" spans="1:10">
      <c r="A347" s="4" t="s">
        <v>1103</v>
      </c>
      <c r="B347" s="4">
        <v>1185732</v>
      </c>
      <c r="C347" s="5">
        <v>44408</v>
      </c>
      <c r="D347" s="4" t="s">
        <v>535</v>
      </c>
      <c r="E347" s="12" t="s">
        <v>1087</v>
      </c>
      <c r="F347" s="13">
        <v>500.00000000000006</v>
      </c>
      <c r="G347">
        <v>250</v>
      </c>
      <c r="H347">
        <v>125000.00000000001</v>
      </c>
      <c r="I347" s="10">
        <v>43750</v>
      </c>
      <c r="J347" s="15"/>
    </row>
    <row r="348" spans="1:10">
      <c r="A348" s="4" t="s">
        <v>1103</v>
      </c>
      <c r="B348" s="4">
        <v>1185732</v>
      </c>
      <c r="C348" s="5">
        <v>44409</v>
      </c>
      <c r="D348" s="4" t="s">
        <v>535</v>
      </c>
      <c r="E348" s="12" t="s">
        <v>1086</v>
      </c>
      <c r="F348" s="13">
        <v>500</v>
      </c>
      <c r="G348">
        <v>195</v>
      </c>
      <c r="H348">
        <v>97500</v>
      </c>
      <c r="I348" s="10">
        <v>34125</v>
      </c>
      <c r="J348" s="15"/>
    </row>
    <row r="349" spans="1:10">
      <c r="A349" s="4" t="s">
        <v>1103</v>
      </c>
      <c r="B349" s="4">
        <v>1185732</v>
      </c>
      <c r="C349" s="5">
        <v>44410</v>
      </c>
      <c r="D349" s="4" t="s">
        <v>535</v>
      </c>
      <c r="E349" s="12" t="s">
        <v>1088</v>
      </c>
      <c r="F349" s="13">
        <v>500</v>
      </c>
      <c r="G349">
        <v>175</v>
      </c>
      <c r="H349">
        <v>87500</v>
      </c>
      <c r="I349" s="10">
        <v>35000</v>
      </c>
      <c r="J349" s="15"/>
    </row>
    <row r="350" spans="1:10">
      <c r="A350" s="4" t="s">
        <v>1103</v>
      </c>
      <c r="B350" s="4">
        <v>1185732</v>
      </c>
      <c r="C350" s="5">
        <v>44411</v>
      </c>
      <c r="D350" s="4" t="s">
        <v>535</v>
      </c>
      <c r="E350" s="12" t="s">
        <v>1087</v>
      </c>
      <c r="F350" s="13">
        <v>600</v>
      </c>
      <c r="G350">
        <v>150</v>
      </c>
      <c r="H350">
        <v>90000</v>
      </c>
      <c r="I350" s="10">
        <v>31500</v>
      </c>
      <c r="J350" s="15"/>
    </row>
    <row r="351" spans="1:10">
      <c r="A351" s="4" t="s">
        <v>1103</v>
      </c>
      <c r="B351" s="4">
        <v>1185732</v>
      </c>
      <c r="C351" s="5">
        <v>44412</v>
      </c>
      <c r="D351" s="4" t="s">
        <v>535</v>
      </c>
      <c r="E351" s="12" t="s">
        <v>1087</v>
      </c>
      <c r="F351" s="13">
        <v>650</v>
      </c>
      <c r="G351">
        <v>250</v>
      </c>
      <c r="H351">
        <v>162500</v>
      </c>
      <c r="I351" s="10">
        <v>81250</v>
      </c>
      <c r="J351" s="15"/>
    </row>
    <row r="352" spans="1:10">
      <c r="A352" s="4" t="s">
        <v>1103</v>
      </c>
      <c r="B352" s="4">
        <v>1185732</v>
      </c>
      <c r="C352" s="5">
        <v>44413</v>
      </c>
      <c r="D352" s="4" t="s">
        <v>535</v>
      </c>
      <c r="E352" s="12" t="s">
        <v>1086</v>
      </c>
      <c r="F352" s="13">
        <v>600</v>
      </c>
      <c r="G352">
        <v>500</v>
      </c>
      <c r="H352">
        <v>300000</v>
      </c>
      <c r="I352" s="10">
        <v>120000</v>
      </c>
      <c r="J352" s="15"/>
    </row>
    <row r="353" spans="1:10">
      <c r="A353" s="4" t="s">
        <v>1103</v>
      </c>
      <c r="B353" s="4">
        <v>1185732</v>
      </c>
      <c r="C353" s="5">
        <v>44414</v>
      </c>
      <c r="D353" s="4" t="s">
        <v>535</v>
      </c>
      <c r="E353" s="12" t="s">
        <v>1086</v>
      </c>
      <c r="F353" s="13">
        <v>500</v>
      </c>
      <c r="G353">
        <v>300</v>
      </c>
      <c r="H353">
        <v>150000</v>
      </c>
      <c r="I353" s="10">
        <v>52500</v>
      </c>
      <c r="J353" s="15"/>
    </row>
    <row r="354" spans="1:10">
      <c r="A354" s="4" t="s">
        <v>1103</v>
      </c>
      <c r="B354" s="4">
        <v>1185732</v>
      </c>
      <c r="C354" s="5">
        <v>44415</v>
      </c>
      <c r="D354" s="4" t="s">
        <v>535</v>
      </c>
      <c r="E354" s="12" t="s">
        <v>1087</v>
      </c>
      <c r="F354" s="13">
        <v>500.00000000000006</v>
      </c>
      <c r="G354">
        <v>250</v>
      </c>
      <c r="H354">
        <v>125000.00000000001</v>
      </c>
      <c r="I354" s="10">
        <v>43750</v>
      </c>
      <c r="J354" s="15"/>
    </row>
    <row r="355" spans="1:10">
      <c r="A355" s="4" t="s">
        <v>1103</v>
      </c>
      <c r="B355" s="4">
        <v>1185732</v>
      </c>
      <c r="C355" s="5">
        <v>44416</v>
      </c>
      <c r="D355" s="4" t="s">
        <v>535</v>
      </c>
      <c r="E355" s="12" t="s">
        <v>1087</v>
      </c>
      <c r="F355" s="13">
        <v>500</v>
      </c>
      <c r="G355">
        <v>200</v>
      </c>
      <c r="H355">
        <v>100000</v>
      </c>
      <c r="I355" s="10">
        <v>40000</v>
      </c>
      <c r="J355" s="15"/>
    </row>
    <row r="356" spans="1:10">
      <c r="A356" s="4" t="s">
        <v>1103</v>
      </c>
      <c r="B356" s="4">
        <v>1185732</v>
      </c>
      <c r="C356" s="5">
        <v>44417</v>
      </c>
      <c r="D356" s="4" t="s">
        <v>535</v>
      </c>
      <c r="E356" s="12" t="s">
        <v>1087</v>
      </c>
      <c r="F356" s="13">
        <v>600.00000000000011</v>
      </c>
      <c r="G356">
        <v>200</v>
      </c>
      <c r="H356">
        <v>120000.00000000001</v>
      </c>
      <c r="I356" s="10">
        <v>42000</v>
      </c>
      <c r="J356" s="15"/>
    </row>
    <row r="357" spans="1:10">
      <c r="A357" s="4" t="s">
        <v>1103</v>
      </c>
      <c r="B357" s="4">
        <v>1185732</v>
      </c>
      <c r="C357" s="5">
        <v>44418</v>
      </c>
      <c r="D357" s="4" t="s">
        <v>535</v>
      </c>
      <c r="E357" s="12" t="s">
        <v>1087</v>
      </c>
      <c r="F357" s="13">
        <v>650</v>
      </c>
      <c r="G357">
        <v>300</v>
      </c>
      <c r="H357">
        <v>195000</v>
      </c>
      <c r="I357" s="10">
        <v>97500</v>
      </c>
      <c r="J357" s="15"/>
    </row>
    <row r="358" spans="1:10">
      <c r="A358" s="4" t="s">
        <v>1105</v>
      </c>
      <c r="B358" s="4">
        <v>1197831</v>
      </c>
      <c r="C358" s="5">
        <v>44419</v>
      </c>
      <c r="D358" s="4" t="s">
        <v>535</v>
      </c>
      <c r="E358" s="12" t="s">
        <v>1087</v>
      </c>
      <c r="F358" s="13">
        <v>200</v>
      </c>
      <c r="G358">
        <v>725</v>
      </c>
      <c r="H358">
        <v>145000</v>
      </c>
      <c r="I358" s="10">
        <v>43500</v>
      </c>
      <c r="J358" s="15"/>
    </row>
    <row r="359" spans="1:10">
      <c r="A359" s="4" t="s">
        <v>1105</v>
      </c>
      <c r="B359" s="4">
        <v>1197831</v>
      </c>
      <c r="C359" s="5">
        <v>44420</v>
      </c>
      <c r="D359" s="4" t="s">
        <v>535</v>
      </c>
      <c r="E359" s="12" t="s">
        <v>1087</v>
      </c>
      <c r="F359" s="13">
        <v>300</v>
      </c>
      <c r="G359">
        <v>725</v>
      </c>
      <c r="H359">
        <v>217500</v>
      </c>
      <c r="I359" s="10">
        <v>65250</v>
      </c>
      <c r="J359" s="15"/>
    </row>
    <row r="360" spans="1:10">
      <c r="A360" s="4" t="s">
        <v>1105</v>
      </c>
      <c r="B360" s="4">
        <v>1197831</v>
      </c>
      <c r="C360" s="5">
        <v>44421</v>
      </c>
      <c r="D360" s="4" t="s">
        <v>535</v>
      </c>
      <c r="E360" s="12" t="s">
        <v>1086</v>
      </c>
      <c r="F360" s="13">
        <v>300</v>
      </c>
      <c r="G360">
        <v>525</v>
      </c>
      <c r="H360">
        <v>157500</v>
      </c>
      <c r="I360" s="10">
        <v>47250</v>
      </c>
      <c r="J360" s="15"/>
    </row>
    <row r="361" spans="1:10">
      <c r="A361" s="4" t="s">
        <v>1105</v>
      </c>
      <c r="B361" s="4">
        <v>1197831</v>
      </c>
      <c r="C361" s="5">
        <v>44422</v>
      </c>
      <c r="D361" s="4" t="s">
        <v>535</v>
      </c>
      <c r="E361" s="12" t="s">
        <v>1086</v>
      </c>
      <c r="F361" s="13">
        <v>350</v>
      </c>
      <c r="G361">
        <v>525</v>
      </c>
      <c r="H361">
        <v>183750</v>
      </c>
      <c r="I361" s="10">
        <v>73500</v>
      </c>
      <c r="J361" s="15"/>
    </row>
    <row r="362" spans="1:10">
      <c r="A362" s="4" t="s">
        <v>1105</v>
      </c>
      <c r="B362" s="4">
        <v>1197831</v>
      </c>
      <c r="C362" s="5">
        <v>44423</v>
      </c>
      <c r="D362" s="4" t="s">
        <v>150</v>
      </c>
      <c r="E362" s="12" t="s">
        <v>1086</v>
      </c>
      <c r="F362" s="13">
        <v>400</v>
      </c>
      <c r="G362">
        <v>375</v>
      </c>
      <c r="H362">
        <v>150000</v>
      </c>
      <c r="I362" s="10">
        <v>37500</v>
      </c>
      <c r="J362" s="15"/>
    </row>
    <row r="363" spans="1:10">
      <c r="A363" s="4" t="s">
        <v>1105</v>
      </c>
      <c r="B363" s="4">
        <v>1197831</v>
      </c>
      <c r="C363" s="5">
        <v>44424</v>
      </c>
      <c r="D363" s="4" t="s">
        <v>150</v>
      </c>
      <c r="E363" s="12" t="s">
        <v>1087</v>
      </c>
      <c r="F363" s="13">
        <v>350</v>
      </c>
      <c r="G363">
        <v>525</v>
      </c>
      <c r="H363">
        <v>183750</v>
      </c>
      <c r="I363" s="10">
        <v>82687.5</v>
      </c>
      <c r="J363" s="15"/>
    </row>
    <row r="364" spans="1:10">
      <c r="A364" s="4" t="s">
        <v>1105</v>
      </c>
      <c r="B364" s="4">
        <v>1197831</v>
      </c>
      <c r="C364" s="5">
        <v>44425</v>
      </c>
      <c r="D364" s="4" t="s">
        <v>150</v>
      </c>
      <c r="E364" s="12" t="s">
        <v>1086</v>
      </c>
      <c r="F364" s="13">
        <v>250</v>
      </c>
      <c r="G364">
        <v>675</v>
      </c>
      <c r="H364">
        <v>168750</v>
      </c>
      <c r="I364" s="10">
        <v>50625</v>
      </c>
      <c r="J364" s="15"/>
    </row>
    <row r="365" spans="1:10">
      <c r="A365" s="4" t="s">
        <v>1105</v>
      </c>
      <c r="B365" s="4">
        <v>1197831</v>
      </c>
      <c r="C365" s="5">
        <v>44426</v>
      </c>
      <c r="D365" s="4" t="s">
        <v>150</v>
      </c>
      <c r="E365" s="12" t="s">
        <v>1087</v>
      </c>
      <c r="F365" s="13">
        <v>350</v>
      </c>
      <c r="G365">
        <v>650</v>
      </c>
      <c r="H365">
        <v>227500</v>
      </c>
      <c r="I365" s="10">
        <v>68250</v>
      </c>
      <c r="J365" s="15"/>
    </row>
    <row r="366" spans="1:10">
      <c r="A366" s="4" t="s">
        <v>1105</v>
      </c>
      <c r="B366" s="4">
        <v>1197831</v>
      </c>
      <c r="C366" s="5">
        <v>44427</v>
      </c>
      <c r="D366" s="4" t="s">
        <v>150</v>
      </c>
      <c r="E366" s="12" t="s">
        <v>1086</v>
      </c>
      <c r="F366" s="13">
        <v>350</v>
      </c>
      <c r="G366">
        <v>475</v>
      </c>
      <c r="H366">
        <v>166250</v>
      </c>
      <c r="I366" s="10">
        <v>49875</v>
      </c>
      <c r="J366" s="15"/>
    </row>
    <row r="367" spans="1:10">
      <c r="A367" s="4" t="s">
        <v>1105</v>
      </c>
      <c r="B367" s="4">
        <v>1197831</v>
      </c>
      <c r="C367" s="5">
        <v>44428</v>
      </c>
      <c r="D367" s="4" t="s">
        <v>150</v>
      </c>
      <c r="E367" s="12" t="s">
        <v>1087</v>
      </c>
      <c r="F367" s="13">
        <v>350</v>
      </c>
      <c r="G367">
        <v>425</v>
      </c>
      <c r="H367">
        <v>148750</v>
      </c>
      <c r="I367" s="10">
        <v>59500</v>
      </c>
      <c r="J367" s="15"/>
    </row>
    <row r="368" spans="1:10">
      <c r="A368" s="4" t="s">
        <v>1105</v>
      </c>
      <c r="B368" s="4">
        <v>1197831</v>
      </c>
      <c r="C368" s="5">
        <v>44429</v>
      </c>
      <c r="D368" s="4" t="s">
        <v>150</v>
      </c>
      <c r="E368" s="12" t="s">
        <v>1087</v>
      </c>
      <c r="F368" s="13">
        <v>400</v>
      </c>
      <c r="G368">
        <v>300</v>
      </c>
      <c r="H368">
        <v>120000</v>
      </c>
      <c r="I368" s="10">
        <v>30000</v>
      </c>
      <c r="J368" s="15"/>
    </row>
    <row r="369" spans="1:10">
      <c r="A369" s="4" t="s">
        <v>1105</v>
      </c>
      <c r="B369" s="4">
        <v>1197831</v>
      </c>
      <c r="C369" s="5">
        <v>44430</v>
      </c>
      <c r="D369" s="4" t="s">
        <v>150</v>
      </c>
      <c r="E369" s="12" t="s">
        <v>1086</v>
      </c>
      <c r="F369" s="13">
        <v>350</v>
      </c>
      <c r="G369">
        <v>500</v>
      </c>
      <c r="H369">
        <v>175000</v>
      </c>
      <c r="I369" s="10">
        <v>78750</v>
      </c>
      <c r="J369" s="15"/>
    </row>
    <row r="370" spans="1:10">
      <c r="A370" s="4" t="s">
        <v>1105</v>
      </c>
      <c r="B370" s="4">
        <v>1197831</v>
      </c>
      <c r="C370" s="5">
        <v>44431</v>
      </c>
      <c r="D370" s="4" t="s">
        <v>150</v>
      </c>
      <c r="E370" s="12" t="s">
        <v>1086</v>
      </c>
      <c r="F370" s="13">
        <v>300</v>
      </c>
      <c r="G370">
        <v>675</v>
      </c>
      <c r="H370">
        <v>202500</v>
      </c>
      <c r="I370" s="10">
        <v>70875</v>
      </c>
      <c r="J370" s="15"/>
    </row>
    <row r="371" spans="1:10">
      <c r="A371" s="4" t="s">
        <v>1105</v>
      </c>
      <c r="B371" s="4">
        <v>1197831</v>
      </c>
      <c r="C371" s="5">
        <v>44432</v>
      </c>
      <c r="D371" s="4" t="s">
        <v>150</v>
      </c>
      <c r="E371" s="12" t="s">
        <v>1086</v>
      </c>
      <c r="F371" s="13">
        <v>400</v>
      </c>
      <c r="G371">
        <v>675</v>
      </c>
      <c r="H371">
        <v>270000</v>
      </c>
      <c r="I371" s="10">
        <v>94500</v>
      </c>
      <c r="J371" s="15"/>
    </row>
    <row r="372" spans="1:10">
      <c r="A372" s="4" t="s">
        <v>1105</v>
      </c>
      <c r="B372" s="4">
        <v>1197831</v>
      </c>
      <c r="C372" s="5">
        <v>44433</v>
      </c>
      <c r="D372" s="4" t="s">
        <v>150</v>
      </c>
      <c r="E372" s="12" t="s">
        <v>1087</v>
      </c>
      <c r="F372" s="13">
        <v>300</v>
      </c>
      <c r="G372">
        <v>500</v>
      </c>
      <c r="H372">
        <v>150000</v>
      </c>
      <c r="I372" s="10">
        <v>52500</v>
      </c>
      <c r="J372" s="15"/>
    </row>
    <row r="373" spans="1:10">
      <c r="A373" s="4" t="s">
        <v>1105</v>
      </c>
      <c r="B373" s="4">
        <v>1197831</v>
      </c>
      <c r="C373" s="5">
        <v>44434</v>
      </c>
      <c r="D373" s="4" t="s">
        <v>150</v>
      </c>
      <c r="E373" s="12" t="s">
        <v>1086</v>
      </c>
      <c r="F373" s="13">
        <v>350</v>
      </c>
      <c r="G373">
        <v>400</v>
      </c>
      <c r="H373">
        <v>140000</v>
      </c>
      <c r="I373" s="10">
        <v>63000</v>
      </c>
      <c r="J373" s="15"/>
    </row>
    <row r="374" spans="1:10">
      <c r="A374" s="4" t="s">
        <v>1105</v>
      </c>
      <c r="B374" s="4">
        <v>1197831</v>
      </c>
      <c r="C374" s="5">
        <v>44435</v>
      </c>
      <c r="D374" s="4" t="s">
        <v>150</v>
      </c>
      <c r="E374" s="12" t="s">
        <v>1086</v>
      </c>
      <c r="F374" s="13">
        <v>400</v>
      </c>
      <c r="G374">
        <v>300</v>
      </c>
      <c r="H374">
        <v>120000</v>
      </c>
      <c r="I374" s="10">
        <v>36000</v>
      </c>
      <c r="J374" s="15"/>
    </row>
    <row r="375" spans="1:10">
      <c r="A375" s="4" t="s">
        <v>1105</v>
      </c>
      <c r="B375" s="4">
        <v>1197831</v>
      </c>
      <c r="C375" s="5">
        <v>44436</v>
      </c>
      <c r="D375" s="4" t="s">
        <v>150</v>
      </c>
      <c r="E375" s="12" t="s">
        <v>1087</v>
      </c>
      <c r="F375" s="13">
        <v>350</v>
      </c>
      <c r="G375">
        <v>450</v>
      </c>
      <c r="H375">
        <v>157500</v>
      </c>
      <c r="I375" s="10">
        <v>78750</v>
      </c>
      <c r="J375" s="15"/>
    </row>
    <row r="376" spans="1:10">
      <c r="A376" s="4" t="s">
        <v>1105</v>
      </c>
      <c r="B376" s="4">
        <v>1197831</v>
      </c>
      <c r="C376" s="5">
        <v>44437</v>
      </c>
      <c r="D376" s="4" t="s">
        <v>150</v>
      </c>
      <c r="E376" s="12" t="s">
        <v>1086</v>
      </c>
      <c r="F376" s="13">
        <v>200</v>
      </c>
      <c r="G376">
        <v>700</v>
      </c>
      <c r="H376">
        <v>140000</v>
      </c>
      <c r="I376" s="10">
        <v>49000</v>
      </c>
      <c r="J376" s="15"/>
    </row>
    <row r="377" spans="1:10">
      <c r="A377" s="4" t="s">
        <v>1105</v>
      </c>
      <c r="B377" s="4">
        <v>1197831</v>
      </c>
      <c r="C377" s="5">
        <v>44438</v>
      </c>
      <c r="D377" s="4" t="s">
        <v>150</v>
      </c>
      <c r="E377" s="12" t="s">
        <v>1086</v>
      </c>
      <c r="F377" s="13">
        <v>300</v>
      </c>
      <c r="G377">
        <v>700</v>
      </c>
      <c r="H377">
        <v>210000</v>
      </c>
      <c r="I377" s="10">
        <v>73500</v>
      </c>
      <c r="J377" s="15"/>
    </row>
    <row r="378" spans="1:10">
      <c r="A378" s="4" t="s">
        <v>1105</v>
      </c>
      <c r="B378" s="4">
        <v>1197831</v>
      </c>
      <c r="C378" s="5">
        <v>44439</v>
      </c>
      <c r="D378" s="4" t="s">
        <v>150</v>
      </c>
      <c r="E378" s="12" t="s">
        <v>1087</v>
      </c>
      <c r="F378" s="13">
        <v>250</v>
      </c>
      <c r="G378">
        <v>525</v>
      </c>
      <c r="H378">
        <v>131250</v>
      </c>
      <c r="I378" s="10">
        <v>45937.5</v>
      </c>
      <c r="J378" s="15"/>
    </row>
    <row r="379" spans="1:10">
      <c r="A379" s="4" t="s">
        <v>1105</v>
      </c>
      <c r="B379" s="4">
        <v>1197831</v>
      </c>
      <c r="C379" s="5">
        <v>44440</v>
      </c>
      <c r="D379" s="4" t="s">
        <v>150</v>
      </c>
      <c r="E379" s="12" t="s">
        <v>1087</v>
      </c>
      <c r="F379" s="13">
        <v>300</v>
      </c>
      <c r="G379">
        <v>425</v>
      </c>
      <c r="H379">
        <v>127500</v>
      </c>
      <c r="I379" s="10">
        <v>57375</v>
      </c>
      <c r="J379" s="15"/>
    </row>
    <row r="380" spans="1:10">
      <c r="A380" s="4" t="s">
        <v>1105</v>
      </c>
      <c r="B380" s="4">
        <v>1197831</v>
      </c>
      <c r="C380" s="5">
        <v>44441</v>
      </c>
      <c r="D380" s="4" t="s">
        <v>150</v>
      </c>
      <c r="E380" s="12" t="s">
        <v>1087</v>
      </c>
      <c r="F380" s="13">
        <v>350</v>
      </c>
      <c r="G380">
        <v>325</v>
      </c>
      <c r="H380">
        <v>113750</v>
      </c>
      <c r="I380" s="10">
        <v>34125</v>
      </c>
      <c r="J380" s="15"/>
    </row>
    <row r="381" spans="1:10">
      <c r="A381" s="4" t="s">
        <v>1105</v>
      </c>
      <c r="B381" s="4">
        <v>1197831</v>
      </c>
      <c r="C381" s="5">
        <v>44442</v>
      </c>
      <c r="D381" s="4" t="s">
        <v>150</v>
      </c>
      <c r="E381" s="12" t="s">
        <v>1087</v>
      </c>
      <c r="F381" s="13">
        <v>300</v>
      </c>
      <c r="G381">
        <v>600</v>
      </c>
      <c r="H381">
        <v>180000</v>
      </c>
      <c r="I381" s="10">
        <v>90000</v>
      </c>
      <c r="J381" s="15"/>
    </row>
    <row r="382" spans="1:10">
      <c r="A382" s="4" t="s">
        <v>1105</v>
      </c>
      <c r="B382" s="4">
        <v>1197831</v>
      </c>
      <c r="C382" s="5">
        <v>44443</v>
      </c>
      <c r="D382" s="4" t="s">
        <v>150</v>
      </c>
      <c r="E382" s="12" t="s">
        <v>1089</v>
      </c>
      <c r="F382" s="13">
        <v>200</v>
      </c>
      <c r="G382">
        <v>750</v>
      </c>
      <c r="H382">
        <v>150000</v>
      </c>
      <c r="I382" s="10">
        <v>52500</v>
      </c>
      <c r="J382" s="15"/>
    </row>
    <row r="383" spans="1:10">
      <c r="A383" s="4" t="s">
        <v>1105</v>
      </c>
      <c r="B383" s="4">
        <v>1197831</v>
      </c>
      <c r="C383" s="5">
        <v>44444</v>
      </c>
      <c r="D383" s="4" t="s">
        <v>150</v>
      </c>
      <c r="E383" s="12" t="s">
        <v>1087</v>
      </c>
      <c r="F383" s="13">
        <v>300.00000000000006</v>
      </c>
      <c r="G383">
        <v>775</v>
      </c>
      <c r="H383">
        <v>232500.00000000003</v>
      </c>
      <c r="I383" s="10">
        <v>81375</v>
      </c>
      <c r="J383" s="15"/>
    </row>
    <row r="384" spans="1:10">
      <c r="A384" s="4" t="s">
        <v>1105</v>
      </c>
      <c r="B384" s="4">
        <v>1197831</v>
      </c>
      <c r="C384" s="5">
        <v>44445</v>
      </c>
      <c r="D384" s="4" t="s">
        <v>150</v>
      </c>
      <c r="E384" s="12" t="s">
        <v>1087</v>
      </c>
      <c r="F384" s="13">
        <v>250</v>
      </c>
      <c r="G384">
        <v>625</v>
      </c>
      <c r="H384">
        <v>156250</v>
      </c>
      <c r="I384" s="10">
        <v>54687.5</v>
      </c>
      <c r="J384" s="15"/>
    </row>
    <row r="385" spans="1:10">
      <c r="A385" s="4" t="s">
        <v>1105</v>
      </c>
      <c r="B385" s="4">
        <v>1197831</v>
      </c>
      <c r="C385" s="5">
        <v>44446</v>
      </c>
      <c r="D385" s="4" t="s">
        <v>150</v>
      </c>
      <c r="E385" s="12" t="s">
        <v>1087</v>
      </c>
      <c r="F385" s="13">
        <v>350</v>
      </c>
      <c r="G385">
        <v>550</v>
      </c>
      <c r="H385">
        <v>192500</v>
      </c>
      <c r="I385" s="10">
        <v>86625</v>
      </c>
      <c r="J385" s="15"/>
    </row>
    <row r="386" spans="1:10">
      <c r="A386" s="4" t="s">
        <v>1105</v>
      </c>
      <c r="B386" s="4">
        <v>1197831</v>
      </c>
      <c r="C386" s="5">
        <v>44447</v>
      </c>
      <c r="D386" s="4" t="s">
        <v>150</v>
      </c>
      <c r="E386" s="12" t="s">
        <v>1086</v>
      </c>
      <c r="F386" s="13">
        <v>500</v>
      </c>
      <c r="G386">
        <v>450</v>
      </c>
      <c r="H386">
        <v>225000</v>
      </c>
      <c r="I386" s="10">
        <v>67500</v>
      </c>
      <c r="J386" s="15"/>
    </row>
    <row r="387" spans="1:10">
      <c r="A387" s="4" t="s">
        <v>1105</v>
      </c>
      <c r="B387" s="4">
        <v>1197831</v>
      </c>
      <c r="C387" s="5">
        <v>44448</v>
      </c>
      <c r="D387" s="4" t="s">
        <v>150</v>
      </c>
      <c r="E387" s="12" t="s">
        <v>1086</v>
      </c>
      <c r="F387" s="13">
        <v>450</v>
      </c>
      <c r="G387">
        <v>800</v>
      </c>
      <c r="H387">
        <v>360000</v>
      </c>
      <c r="I387" s="10">
        <v>180000</v>
      </c>
      <c r="J387" s="15"/>
    </row>
    <row r="388" spans="1:10">
      <c r="A388" s="4" t="s">
        <v>1105</v>
      </c>
      <c r="B388" s="4">
        <v>1197831</v>
      </c>
      <c r="C388" s="5">
        <v>44449</v>
      </c>
      <c r="D388" s="4" t="s">
        <v>150</v>
      </c>
      <c r="E388" s="12" t="s">
        <v>1088</v>
      </c>
      <c r="F388" s="13">
        <v>450</v>
      </c>
      <c r="G388">
        <v>800</v>
      </c>
      <c r="H388">
        <v>360000</v>
      </c>
      <c r="I388" s="10">
        <v>126000</v>
      </c>
      <c r="J388" s="15"/>
    </row>
    <row r="389" spans="1:10">
      <c r="A389" s="4" t="s">
        <v>1105</v>
      </c>
      <c r="B389" s="4">
        <v>1197831</v>
      </c>
      <c r="C389" s="5">
        <v>44450</v>
      </c>
      <c r="D389" s="4" t="s">
        <v>150</v>
      </c>
      <c r="E389" s="12" t="s">
        <v>1086</v>
      </c>
      <c r="F389" s="13">
        <v>500</v>
      </c>
      <c r="G389">
        <v>800</v>
      </c>
      <c r="H389">
        <v>400000</v>
      </c>
      <c r="I389" s="10">
        <v>140000</v>
      </c>
      <c r="J389" s="15"/>
    </row>
    <row r="390" spans="1:10">
      <c r="A390" s="4" t="s">
        <v>1105</v>
      </c>
      <c r="B390" s="4">
        <v>1197831</v>
      </c>
      <c r="C390" s="5">
        <v>44451</v>
      </c>
      <c r="D390" s="4" t="s">
        <v>150</v>
      </c>
      <c r="E390" s="12" t="s">
        <v>1086</v>
      </c>
      <c r="F390" s="13">
        <v>450</v>
      </c>
      <c r="G390">
        <v>650</v>
      </c>
      <c r="H390">
        <v>292500</v>
      </c>
      <c r="I390" s="10">
        <v>102375</v>
      </c>
      <c r="J390" s="15"/>
    </row>
    <row r="391" spans="1:10">
      <c r="A391" s="4" t="s">
        <v>1105</v>
      </c>
      <c r="B391" s="4">
        <v>1197831</v>
      </c>
      <c r="C391" s="5">
        <v>44452</v>
      </c>
      <c r="D391" s="4" t="s">
        <v>150</v>
      </c>
      <c r="E391" s="12" t="s">
        <v>1088</v>
      </c>
      <c r="F391" s="13">
        <v>450</v>
      </c>
      <c r="G391">
        <v>600</v>
      </c>
      <c r="H391">
        <v>270000</v>
      </c>
      <c r="I391" s="10">
        <v>121500</v>
      </c>
      <c r="J391" s="15"/>
    </row>
    <row r="392" spans="1:10">
      <c r="A392" s="4" t="s">
        <v>1105</v>
      </c>
      <c r="B392" s="4">
        <v>1197831</v>
      </c>
      <c r="C392" s="5">
        <v>44453</v>
      </c>
      <c r="D392" s="4" t="s">
        <v>150</v>
      </c>
      <c r="E392" s="12" t="s">
        <v>1086</v>
      </c>
      <c r="F392" s="13">
        <v>500</v>
      </c>
      <c r="G392">
        <v>500</v>
      </c>
      <c r="H392">
        <v>250000</v>
      </c>
      <c r="I392" s="10">
        <v>75000</v>
      </c>
      <c r="J392" s="15"/>
    </row>
    <row r="393" spans="1:10">
      <c r="A393" s="4" t="s">
        <v>1105</v>
      </c>
      <c r="B393" s="4">
        <v>1197831</v>
      </c>
      <c r="C393" s="5">
        <v>44454</v>
      </c>
      <c r="D393" s="4" t="s">
        <v>150</v>
      </c>
      <c r="E393" s="12" t="s">
        <v>1087</v>
      </c>
      <c r="F393" s="13">
        <v>550</v>
      </c>
      <c r="G393">
        <v>875</v>
      </c>
      <c r="H393">
        <v>481250</v>
      </c>
      <c r="I393" s="10">
        <v>240625</v>
      </c>
      <c r="J393" s="15"/>
    </row>
    <row r="394" spans="1:10">
      <c r="A394" s="4" t="s">
        <v>1105</v>
      </c>
      <c r="B394" s="4">
        <v>1197831</v>
      </c>
      <c r="C394" s="5">
        <v>44455</v>
      </c>
      <c r="D394" s="4" t="s">
        <v>150</v>
      </c>
      <c r="E394" s="12" t="s">
        <v>1087</v>
      </c>
      <c r="F394" s="13">
        <v>450</v>
      </c>
      <c r="G394">
        <v>825</v>
      </c>
      <c r="H394">
        <v>371250</v>
      </c>
      <c r="I394" s="10">
        <v>148500</v>
      </c>
      <c r="J394" s="15"/>
    </row>
    <row r="395" spans="1:10">
      <c r="A395" s="4" t="s">
        <v>1105</v>
      </c>
      <c r="B395" s="4">
        <v>1197831</v>
      </c>
      <c r="C395" s="5">
        <v>44456</v>
      </c>
      <c r="D395" s="4" t="s">
        <v>150</v>
      </c>
      <c r="E395" s="12" t="s">
        <v>1087</v>
      </c>
      <c r="F395" s="13">
        <v>500</v>
      </c>
      <c r="G395">
        <v>825</v>
      </c>
      <c r="H395">
        <v>412500</v>
      </c>
      <c r="I395" s="10">
        <v>165000</v>
      </c>
      <c r="J395" s="15"/>
    </row>
    <row r="396" spans="1:10">
      <c r="A396" s="4" t="s">
        <v>1105</v>
      </c>
      <c r="B396" s="4">
        <v>1197831</v>
      </c>
      <c r="C396" s="5">
        <v>44457</v>
      </c>
      <c r="D396" s="4" t="s">
        <v>150</v>
      </c>
      <c r="E396" s="12" t="s">
        <v>1086</v>
      </c>
      <c r="F396" s="13">
        <v>450</v>
      </c>
      <c r="G396">
        <v>975</v>
      </c>
      <c r="H396">
        <v>438750</v>
      </c>
      <c r="I396" s="10">
        <v>175500</v>
      </c>
      <c r="J396" s="15"/>
    </row>
    <row r="397" spans="1:10">
      <c r="A397" s="4" t="s">
        <v>1105</v>
      </c>
      <c r="B397" s="4">
        <v>1197831</v>
      </c>
      <c r="C397" s="5">
        <v>44458</v>
      </c>
      <c r="D397" s="4" t="s">
        <v>150</v>
      </c>
      <c r="E397" s="12" t="s">
        <v>1087</v>
      </c>
      <c r="F397" s="13">
        <v>450</v>
      </c>
      <c r="G397">
        <v>575</v>
      </c>
      <c r="H397">
        <v>258750</v>
      </c>
      <c r="I397" s="10">
        <v>129375</v>
      </c>
      <c r="J397" s="15"/>
    </row>
    <row r="398" spans="1:10">
      <c r="A398" s="4" t="s">
        <v>1105</v>
      </c>
      <c r="B398" s="4">
        <v>1197831</v>
      </c>
      <c r="C398" s="5">
        <v>44459</v>
      </c>
      <c r="D398" s="4" t="s">
        <v>150</v>
      </c>
      <c r="E398" s="12" t="s">
        <v>1086</v>
      </c>
      <c r="F398" s="13">
        <v>500</v>
      </c>
      <c r="G398">
        <v>575</v>
      </c>
      <c r="H398">
        <v>287500</v>
      </c>
      <c r="I398" s="10">
        <v>100625</v>
      </c>
      <c r="J398" s="15"/>
    </row>
    <row r="399" spans="1:10">
      <c r="A399" s="4" t="s">
        <v>1105</v>
      </c>
      <c r="B399" s="4">
        <v>1197831</v>
      </c>
      <c r="C399" s="5">
        <v>44460</v>
      </c>
      <c r="D399" s="4" t="s">
        <v>150</v>
      </c>
      <c r="E399" s="12" t="s">
        <v>1086</v>
      </c>
      <c r="F399" s="13">
        <v>599.99999999999989</v>
      </c>
      <c r="G399">
        <v>850</v>
      </c>
      <c r="H399">
        <v>509999.99999999994</v>
      </c>
      <c r="I399" s="10">
        <v>280500</v>
      </c>
      <c r="J399" s="15"/>
    </row>
    <row r="400" spans="1:10">
      <c r="A400" s="4" t="s">
        <v>1105</v>
      </c>
      <c r="B400" s="4">
        <v>1197831</v>
      </c>
      <c r="C400" s="5">
        <v>44461</v>
      </c>
      <c r="D400" s="4" t="s">
        <v>150</v>
      </c>
      <c r="E400" s="12" t="s">
        <v>1088</v>
      </c>
      <c r="F400" s="13">
        <v>500</v>
      </c>
      <c r="G400">
        <v>800</v>
      </c>
      <c r="H400">
        <v>400000</v>
      </c>
      <c r="I400" s="10">
        <v>160000</v>
      </c>
      <c r="J400" s="15"/>
    </row>
    <row r="401" spans="1:10">
      <c r="A401" s="4" t="s">
        <v>1105</v>
      </c>
      <c r="B401" s="4">
        <v>1197831</v>
      </c>
      <c r="C401" s="5">
        <v>44462</v>
      </c>
      <c r="D401" s="4" t="s">
        <v>150</v>
      </c>
      <c r="E401" s="12" t="s">
        <v>1087</v>
      </c>
      <c r="F401" s="13">
        <v>550</v>
      </c>
      <c r="G401">
        <v>800</v>
      </c>
      <c r="H401">
        <v>440000</v>
      </c>
      <c r="I401" s="10">
        <v>176000</v>
      </c>
      <c r="J401" s="15"/>
    </row>
    <row r="402" spans="1:10">
      <c r="A402" s="4" t="s">
        <v>1105</v>
      </c>
      <c r="B402" s="4">
        <v>1197831</v>
      </c>
      <c r="C402" s="5">
        <v>44463</v>
      </c>
      <c r="D402" s="4" t="s">
        <v>150</v>
      </c>
      <c r="E402" s="12" t="s">
        <v>1087</v>
      </c>
      <c r="F402" s="13">
        <v>500</v>
      </c>
      <c r="G402">
        <v>975</v>
      </c>
      <c r="H402">
        <v>487500</v>
      </c>
      <c r="I402" s="10">
        <v>195000</v>
      </c>
      <c r="J402" s="15"/>
    </row>
    <row r="403" spans="1:10">
      <c r="A403" s="4" t="s">
        <v>1105</v>
      </c>
      <c r="B403" s="4">
        <v>1197831</v>
      </c>
      <c r="C403" s="5">
        <v>44464</v>
      </c>
      <c r="D403" s="4" t="s">
        <v>150</v>
      </c>
      <c r="E403" s="12" t="s">
        <v>1087</v>
      </c>
      <c r="F403" s="13">
        <v>500</v>
      </c>
      <c r="G403">
        <v>525</v>
      </c>
      <c r="H403">
        <v>262500</v>
      </c>
      <c r="I403" s="10">
        <v>131250</v>
      </c>
      <c r="J403" s="15"/>
    </row>
    <row r="404" spans="1:10">
      <c r="A404" s="4" t="s">
        <v>1105</v>
      </c>
      <c r="B404" s="4">
        <v>1197831</v>
      </c>
      <c r="C404" s="5">
        <v>44465</v>
      </c>
      <c r="D404" s="4" t="s">
        <v>150</v>
      </c>
      <c r="E404" s="12" t="s">
        <v>1086</v>
      </c>
      <c r="F404" s="13">
        <v>550</v>
      </c>
      <c r="G404">
        <v>525</v>
      </c>
      <c r="H404">
        <v>288750</v>
      </c>
      <c r="I404" s="10">
        <v>101062.5</v>
      </c>
      <c r="J404" s="15"/>
    </row>
    <row r="405" spans="1:10">
      <c r="A405" s="4" t="s">
        <v>1105</v>
      </c>
      <c r="B405" s="4">
        <v>1197831</v>
      </c>
      <c r="C405" s="5">
        <v>44466</v>
      </c>
      <c r="D405" s="4" t="s">
        <v>150</v>
      </c>
      <c r="E405" s="12" t="s">
        <v>1087</v>
      </c>
      <c r="F405" s="13">
        <v>599.99999999999989</v>
      </c>
      <c r="G405">
        <v>775</v>
      </c>
      <c r="H405">
        <v>464999.99999999994</v>
      </c>
      <c r="I405" s="10">
        <v>255750</v>
      </c>
      <c r="J405" s="15"/>
    </row>
    <row r="406" spans="1:10">
      <c r="A406" s="4" t="s">
        <v>1105</v>
      </c>
      <c r="B406" s="4">
        <v>1197831</v>
      </c>
      <c r="C406" s="5">
        <v>44467</v>
      </c>
      <c r="D406" s="4" t="s">
        <v>150</v>
      </c>
      <c r="E406" s="12" t="s">
        <v>1086</v>
      </c>
      <c r="F406" s="13">
        <v>550</v>
      </c>
      <c r="G406">
        <v>725</v>
      </c>
      <c r="H406">
        <v>398750</v>
      </c>
      <c r="I406" s="10">
        <v>159500</v>
      </c>
      <c r="J406" s="15"/>
    </row>
    <row r="407" spans="1:10">
      <c r="A407" s="4" t="s">
        <v>1105</v>
      </c>
      <c r="B407" s="4">
        <v>1197831</v>
      </c>
      <c r="C407" s="5">
        <v>44468</v>
      </c>
      <c r="D407" s="4" t="s">
        <v>150</v>
      </c>
      <c r="E407" s="12" t="s">
        <v>1087</v>
      </c>
      <c r="F407" s="13">
        <v>550</v>
      </c>
      <c r="G407">
        <v>675</v>
      </c>
      <c r="H407">
        <v>371250</v>
      </c>
      <c r="I407" s="10">
        <v>148500</v>
      </c>
      <c r="J407" s="15"/>
    </row>
    <row r="408" spans="1:10">
      <c r="A408" s="4" t="s">
        <v>1105</v>
      </c>
      <c r="B408" s="4">
        <v>1197831</v>
      </c>
      <c r="C408" s="5">
        <v>44469</v>
      </c>
      <c r="D408" s="4" t="s">
        <v>150</v>
      </c>
      <c r="E408" s="12" t="s">
        <v>1088</v>
      </c>
      <c r="F408" s="13">
        <v>600</v>
      </c>
      <c r="G408">
        <v>725</v>
      </c>
      <c r="H408">
        <v>435000</v>
      </c>
      <c r="I408" s="10">
        <v>174000</v>
      </c>
      <c r="J408" s="15"/>
    </row>
    <row r="409" spans="1:10">
      <c r="A409" s="4" t="s">
        <v>1105</v>
      </c>
      <c r="B409" s="4">
        <v>1197831</v>
      </c>
      <c r="C409" s="5">
        <v>44470</v>
      </c>
      <c r="D409" s="4" t="s">
        <v>150</v>
      </c>
      <c r="E409" s="12" t="s">
        <v>1087</v>
      </c>
      <c r="F409" s="13">
        <v>600</v>
      </c>
      <c r="G409">
        <v>450</v>
      </c>
      <c r="H409">
        <v>270000</v>
      </c>
      <c r="I409" s="10">
        <v>135000</v>
      </c>
      <c r="J409" s="15"/>
    </row>
    <row r="410" spans="1:10">
      <c r="A410" s="4" t="s">
        <v>1105</v>
      </c>
      <c r="B410" s="4">
        <v>1197831</v>
      </c>
      <c r="C410" s="5">
        <v>44471</v>
      </c>
      <c r="D410" s="4" t="s">
        <v>150</v>
      </c>
      <c r="E410" s="12" t="s">
        <v>1087</v>
      </c>
      <c r="F410" s="13">
        <v>550.00000000000011</v>
      </c>
      <c r="G410">
        <v>450</v>
      </c>
      <c r="H410">
        <v>247500.00000000003</v>
      </c>
      <c r="I410" s="10">
        <v>86625</v>
      </c>
      <c r="J410" s="15"/>
    </row>
    <row r="411" spans="1:10">
      <c r="A411" s="4" t="s">
        <v>1105</v>
      </c>
      <c r="B411" s="4">
        <v>1197831</v>
      </c>
      <c r="C411" s="5">
        <v>44472</v>
      </c>
      <c r="D411" s="4" t="s">
        <v>150</v>
      </c>
      <c r="E411" s="12" t="s">
        <v>1087</v>
      </c>
      <c r="F411" s="13">
        <v>500</v>
      </c>
      <c r="G411">
        <v>675</v>
      </c>
      <c r="H411">
        <v>337500</v>
      </c>
      <c r="I411" s="10">
        <v>185625</v>
      </c>
      <c r="J411" s="15"/>
    </row>
    <row r="412" spans="1:10">
      <c r="A412" s="4" t="s">
        <v>1105</v>
      </c>
      <c r="B412" s="4">
        <v>1197831</v>
      </c>
      <c r="C412" s="5">
        <v>44473</v>
      </c>
      <c r="D412" s="4" t="s">
        <v>150</v>
      </c>
      <c r="E412" s="12" t="s">
        <v>1089</v>
      </c>
      <c r="F412" s="13">
        <v>400</v>
      </c>
      <c r="G412">
        <v>625</v>
      </c>
      <c r="H412">
        <v>250000</v>
      </c>
      <c r="I412" s="10">
        <v>100000</v>
      </c>
      <c r="J412" s="15"/>
    </row>
    <row r="413" spans="1:10">
      <c r="A413" s="4" t="s">
        <v>1105</v>
      </c>
      <c r="B413" s="4">
        <v>1197831</v>
      </c>
      <c r="C413" s="5">
        <v>44474</v>
      </c>
      <c r="D413" s="4" t="s">
        <v>150</v>
      </c>
      <c r="E413" s="12" t="s">
        <v>1087</v>
      </c>
      <c r="F413" s="13">
        <v>400</v>
      </c>
      <c r="G413">
        <v>625</v>
      </c>
      <c r="H413">
        <v>250000</v>
      </c>
      <c r="I413" s="10">
        <v>100000</v>
      </c>
      <c r="J413" s="15"/>
    </row>
    <row r="414" spans="1:10">
      <c r="A414" s="4" t="s">
        <v>1105</v>
      </c>
      <c r="B414" s="4">
        <v>1197831</v>
      </c>
      <c r="C414" s="5">
        <v>44475</v>
      </c>
      <c r="D414" s="4" t="s">
        <v>150</v>
      </c>
      <c r="E414" s="12" t="s">
        <v>1088</v>
      </c>
      <c r="F414" s="13">
        <v>450</v>
      </c>
      <c r="G414">
        <v>575</v>
      </c>
      <c r="H414">
        <v>258750</v>
      </c>
      <c r="I414" s="10">
        <v>103500</v>
      </c>
      <c r="J414" s="15"/>
    </row>
    <row r="415" spans="1:10">
      <c r="A415" s="4" t="s">
        <v>1105</v>
      </c>
      <c r="B415" s="4">
        <v>1197831</v>
      </c>
      <c r="C415" s="5">
        <v>44476</v>
      </c>
      <c r="D415" s="4" t="s">
        <v>150</v>
      </c>
      <c r="E415" s="12" t="s">
        <v>1087</v>
      </c>
      <c r="F415" s="13">
        <v>450</v>
      </c>
      <c r="G415">
        <v>425</v>
      </c>
      <c r="H415">
        <v>191250</v>
      </c>
      <c r="I415" s="10">
        <v>95625</v>
      </c>
      <c r="J415" s="15"/>
    </row>
    <row r="416" spans="1:10">
      <c r="A416" s="4" t="s">
        <v>1105</v>
      </c>
      <c r="B416" s="4">
        <v>1197831</v>
      </c>
      <c r="C416" s="5">
        <v>44477</v>
      </c>
      <c r="D416" s="4" t="s">
        <v>150</v>
      </c>
      <c r="E416" s="12" t="s">
        <v>1086</v>
      </c>
      <c r="F416" s="13">
        <v>400</v>
      </c>
      <c r="G416">
        <v>400</v>
      </c>
      <c r="H416">
        <v>160000</v>
      </c>
      <c r="I416" s="10">
        <v>56000</v>
      </c>
      <c r="J416" s="15"/>
    </row>
    <row r="417" spans="1:10">
      <c r="A417" s="4" t="s">
        <v>1105</v>
      </c>
      <c r="B417" s="4">
        <v>1197831</v>
      </c>
      <c r="C417" s="5">
        <v>44478</v>
      </c>
      <c r="D417" s="4" t="s">
        <v>150</v>
      </c>
      <c r="E417" s="12" t="s">
        <v>1087</v>
      </c>
      <c r="F417" s="13">
        <v>500</v>
      </c>
      <c r="G417">
        <v>575</v>
      </c>
      <c r="H417">
        <v>287500</v>
      </c>
      <c r="I417" s="10">
        <v>158125</v>
      </c>
      <c r="J417" s="15"/>
    </row>
    <row r="418" spans="1:10">
      <c r="A418" s="4" t="s">
        <v>1105</v>
      </c>
      <c r="B418" s="4">
        <v>1197831</v>
      </c>
      <c r="C418" s="5">
        <v>44479</v>
      </c>
      <c r="D418" s="4" t="s">
        <v>150</v>
      </c>
      <c r="E418" s="12" t="s">
        <v>1087</v>
      </c>
      <c r="F418" s="13">
        <v>400</v>
      </c>
      <c r="G418">
        <v>725</v>
      </c>
      <c r="H418">
        <v>290000</v>
      </c>
      <c r="I418" s="10">
        <v>116000</v>
      </c>
      <c r="J418" s="15"/>
    </row>
    <row r="419" spans="1:10">
      <c r="A419" s="4" t="s">
        <v>1105</v>
      </c>
      <c r="B419" s="4">
        <v>1197831</v>
      </c>
      <c r="C419" s="5">
        <v>44480</v>
      </c>
      <c r="D419" s="4" t="s">
        <v>150</v>
      </c>
      <c r="E419" s="12" t="s">
        <v>1086</v>
      </c>
      <c r="F419" s="13">
        <v>400</v>
      </c>
      <c r="G419">
        <v>725</v>
      </c>
      <c r="H419">
        <v>290000</v>
      </c>
      <c r="I419" s="10">
        <v>116000</v>
      </c>
      <c r="J419" s="15"/>
    </row>
    <row r="420" spans="1:10">
      <c r="A420" s="4" t="s">
        <v>1105</v>
      </c>
      <c r="B420" s="4">
        <v>1197831</v>
      </c>
      <c r="C420" s="5">
        <v>44481</v>
      </c>
      <c r="D420" s="4" t="s">
        <v>150</v>
      </c>
      <c r="E420" s="12" t="s">
        <v>1087</v>
      </c>
      <c r="F420" s="13">
        <v>650</v>
      </c>
      <c r="G420">
        <v>650</v>
      </c>
      <c r="H420">
        <v>422500</v>
      </c>
      <c r="I420" s="10">
        <v>169000</v>
      </c>
      <c r="J420" s="15"/>
    </row>
    <row r="421" spans="1:10">
      <c r="A421" s="4" t="s">
        <v>1105</v>
      </c>
      <c r="B421" s="4">
        <v>1197831</v>
      </c>
      <c r="C421" s="5">
        <v>44482</v>
      </c>
      <c r="D421" s="4" t="s">
        <v>150</v>
      </c>
      <c r="E421" s="12" t="s">
        <v>1086</v>
      </c>
      <c r="F421" s="13">
        <v>650</v>
      </c>
      <c r="G421">
        <v>500</v>
      </c>
      <c r="H421">
        <v>325000</v>
      </c>
      <c r="I421" s="10">
        <v>162500</v>
      </c>
      <c r="J421" s="15"/>
    </row>
    <row r="422" spans="1:10">
      <c r="A422" s="4" t="s">
        <v>1105</v>
      </c>
      <c r="B422" s="4">
        <v>1197831</v>
      </c>
      <c r="C422" s="5">
        <v>44483</v>
      </c>
      <c r="D422" s="4" t="s">
        <v>150</v>
      </c>
      <c r="E422" s="12" t="s">
        <v>1087</v>
      </c>
      <c r="F422" s="13">
        <v>600</v>
      </c>
      <c r="G422">
        <v>475</v>
      </c>
      <c r="H422">
        <v>285000</v>
      </c>
      <c r="I422" s="10">
        <v>99750</v>
      </c>
      <c r="J422" s="15"/>
    </row>
    <row r="423" spans="1:10">
      <c r="A423" s="4" t="s">
        <v>1105</v>
      </c>
      <c r="B423" s="4">
        <v>1197831</v>
      </c>
      <c r="C423" s="5">
        <v>44484</v>
      </c>
      <c r="D423" s="4" t="s">
        <v>150</v>
      </c>
      <c r="E423" s="12" t="s">
        <v>1087</v>
      </c>
      <c r="F423" s="13">
        <v>699.99999999999989</v>
      </c>
      <c r="G423">
        <v>675</v>
      </c>
      <c r="H423">
        <v>472499.99999999994</v>
      </c>
      <c r="I423" s="10">
        <v>259875</v>
      </c>
      <c r="J423" s="15"/>
    </row>
    <row r="424" spans="1:10">
      <c r="A424" s="4" t="s">
        <v>1105</v>
      </c>
      <c r="B424" s="4">
        <v>1197831</v>
      </c>
      <c r="C424" s="5">
        <v>44485</v>
      </c>
      <c r="D424" s="4" t="s">
        <v>150</v>
      </c>
      <c r="E424" s="12" t="s">
        <v>1088</v>
      </c>
      <c r="F424" s="13">
        <v>600</v>
      </c>
      <c r="G424">
        <v>825</v>
      </c>
      <c r="H424">
        <v>495000</v>
      </c>
      <c r="I424" s="10">
        <v>198000</v>
      </c>
      <c r="J424" s="15"/>
    </row>
    <row r="425" spans="1:10">
      <c r="A425" s="4" t="s">
        <v>1105</v>
      </c>
      <c r="B425" s="4">
        <v>1197831</v>
      </c>
      <c r="C425" s="5">
        <v>44486</v>
      </c>
      <c r="D425" s="4" t="s">
        <v>150</v>
      </c>
      <c r="E425" s="12" t="s">
        <v>1086</v>
      </c>
      <c r="F425" s="13">
        <v>600</v>
      </c>
      <c r="G425">
        <v>825</v>
      </c>
      <c r="H425">
        <v>495000</v>
      </c>
      <c r="I425" s="10">
        <v>198000</v>
      </c>
      <c r="J425" s="15"/>
    </row>
    <row r="426" spans="1:10">
      <c r="A426" s="4" t="s">
        <v>1105</v>
      </c>
      <c r="B426" s="4">
        <v>1197831</v>
      </c>
      <c r="C426" s="5">
        <v>44487</v>
      </c>
      <c r="D426" s="4" t="s">
        <v>150</v>
      </c>
      <c r="E426" s="12" t="s">
        <v>1087</v>
      </c>
      <c r="F426" s="13">
        <v>650</v>
      </c>
      <c r="G426">
        <v>725</v>
      </c>
      <c r="H426">
        <v>471250</v>
      </c>
      <c r="I426" s="10">
        <v>188500</v>
      </c>
      <c r="J426" s="15"/>
    </row>
    <row r="427" spans="1:10">
      <c r="A427" s="4" t="s">
        <v>1105</v>
      </c>
      <c r="B427" s="4">
        <v>1197831</v>
      </c>
      <c r="C427" s="5">
        <v>44488</v>
      </c>
      <c r="D427" s="4" t="s">
        <v>150</v>
      </c>
      <c r="E427" s="12" t="s">
        <v>1087</v>
      </c>
      <c r="F427" s="13">
        <v>650</v>
      </c>
      <c r="G427">
        <v>575</v>
      </c>
      <c r="H427">
        <v>373750</v>
      </c>
      <c r="I427" s="10">
        <v>186875</v>
      </c>
      <c r="J427" s="15"/>
    </row>
    <row r="428" spans="1:10">
      <c r="A428" s="4" t="s">
        <v>1105</v>
      </c>
      <c r="B428" s="4">
        <v>1197831</v>
      </c>
      <c r="C428" s="5">
        <v>44489</v>
      </c>
      <c r="D428" s="4" t="s">
        <v>150</v>
      </c>
      <c r="E428" s="12" t="s">
        <v>1088</v>
      </c>
      <c r="F428" s="13">
        <v>600</v>
      </c>
      <c r="G428">
        <v>525</v>
      </c>
      <c r="H428">
        <v>315000</v>
      </c>
      <c r="I428" s="10">
        <v>110250</v>
      </c>
      <c r="J428" s="15"/>
    </row>
    <row r="429" spans="1:10">
      <c r="A429" s="4" t="s">
        <v>1105</v>
      </c>
      <c r="B429" s="4">
        <v>1197831</v>
      </c>
      <c r="C429" s="5">
        <v>44490</v>
      </c>
      <c r="D429" s="4" t="s">
        <v>150</v>
      </c>
      <c r="E429" s="12" t="s">
        <v>1086</v>
      </c>
      <c r="F429" s="13">
        <v>700</v>
      </c>
      <c r="G429">
        <v>775</v>
      </c>
      <c r="H429">
        <v>542500</v>
      </c>
      <c r="I429" s="10">
        <v>298375</v>
      </c>
      <c r="J429" s="15"/>
    </row>
    <row r="430" spans="1:10">
      <c r="A430" s="4" t="s">
        <v>1103</v>
      </c>
      <c r="B430" s="4">
        <v>1185732</v>
      </c>
      <c r="C430" s="5">
        <v>44491</v>
      </c>
      <c r="D430" s="4" t="s">
        <v>150</v>
      </c>
      <c r="E430" s="12" t="s">
        <v>1086</v>
      </c>
      <c r="F430" s="13">
        <v>449.99999999999994</v>
      </c>
      <c r="G430">
        <v>425</v>
      </c>
      <c r="H430">
        <v>191249.99999999997</v>
      </c>
      <c r="I430" s="10">
        <v>105187.5</v>
      </c>
      <c r="J430" s="15"/>
    </row>
    <row r="431" spans="1:10">
      <c r="A431" s="4" t="s">
        <v>1103</v>
      </c>
      <c r="B431" s="4">
        <v>1185732</v>
      </c>
      <c r="C431" s="5">
        <v>44492</v>
      </c>
      <c r="D431" s="4" t="s">
        <v>150</v>
      </c>
      <c r="E431" s="12" t="s">
        <v>1087</v>
      </c>
      <c r="F431" s="13">
        <v>450</v>
      </c>
      <c r="G431">
        <v>225</v>
      </c>
      <c r="H431">
        <v>101250</v>
      </c>
      <c r="I431" s="10">
        <v>35437.5</v>
      </c>
      <c r="J431" s="15"/>
    </row>
    <row r="432" spans="1:10">
      <c r="A432" s="4" t="s">
        <v>1103</v>
      </c>
      <c r="B432" s="4">
        <v>1185732</v>
      </c>
      <c r="C432" s="5">
        <v>44493</v>
      </c>
      <c r="D432" s="4" t="s">
        <v>150</v>
      </c>
      <c r="E432" s="12" t="s">
        <v>1087</v>
      </c>
      <c r="F432" s="13">
        <v>350</v>
      </c>
      <c r="G432">
        <v>225</v>
      </c>
      <c r="H432">
        <v>78750</v>
      </c>
      <c r="I432" s="10">
        <v>31500</v>
      </c>
      <c r="J432" s="15"/>
    </row>
    <row r="433" spans="1:10">
      <c r="A433" s="4" t="s">
        <v>1103</v>
      </c>
      <c r="B433" s="4">
        <v>1185732</v>
      </c>
      <c r="C433" s="5">
        <v>44494</v>
      </c>
      <c r="D433" s="4" t="s">
        <v>150</v>
      </c>
      <c r="E433" s="12" t="s">
        <v>1087</v>
      </c>
      <c r="F433" s="13">
        <v>400</v>
      </c>
      <c r="G433">
        <v>75</v>
      </c>
      <c r="H433">
        <v>30000</v>
      </c>
      <c r="I433" s="10">
        <v>12000</v>
      </c>
      <c r="J433" s="15"/>
    </row>
    <row r="434" spans="1:10">
      <c r="A434" s="4" t="s">
        <v>1103</v>
      </c>
      <c r="B434" s="4">
        <v>1185732</v>
      </c>
      <c r="C434" s="5">
        <v>44495</v>
      </c>
      <c r="D434" s="4" t="s">
        <v>14</v>
      </c>
      <c r="E434" s="12" t="s">
        <v>1087</v>
      </c>
      <c r="F434" s="13">
        <v>550</v>
      </c>
      <c r="G434">
        <v>125</v>
      </c>
      <c r="H434">
        <v>68750</v>
      </c>
      <c r="I434" s="10">
        <v>24062.5</v>
      </c>
      <c r="J434" s="15"/>
    </row>
    <row r="435" spans="1:10">
      <c r="A435" s="4" t="s">
        <v>1103</v>
      </c>
      <c r="B435" s="4">
        <v>1185732</v>
      </c>
      <c r="C435" s="5">
        <v>44496</v>
      </c>
      <c r="D435" s="4" t="s">
        <v>14</v>
      </c>
      <c r="E435" s="12" t="s">
        <v>1086</v>
      </c>
      <c r="F435" s="13">
        <v>450</v>
      </c>
      <c r="G435">
        <v>225</v>
      </c>
      <c r="H435">
        <v>101250</v>
      </c>
      <c r="I435" s="10">
        <v>30375</v>
      </c>
      <c r="J435" s="15"/>
    </row>
    <row r="436" spans="1:10">
      <c r="A436" s="4" t="s">
        <v>1103</v>
      </c>
      <c r="B436" s="4">
        <v>1185732</v>
      </c>
      <c r="C436" s="5">
        <v>44497</v>
      </c>
      <c r="D436" s="4" t="s">
        <v>14</v>
      </c>
      <c r="E436" s="12" t="s">
        <v>1087</v>
      </c>
      <c r="F436" s="13">
        <v>449.99999999999994</v>
      </c>
      <c r="G436">
        <v>475</v>
      </c>
      <c r="H436">
        <v>213749.99999999997</v>
      </c>
      <c r="I436" s="10">
        <v>117562.5</v>
      </c>
      <c r="J436" s="15"/>
    </row>
    <row r="437" spans="1:10">
      <c r="A437" s="4" t="s">
        <v>1103</v>
      </c>
      <c r="B437" s="4">
        <v>1185732</v>
      </c>
      <c r="C437" s="5">
        <v>44498</v>
      </c>
      <c r="D437" s="4" t="s">
        <v>14</v>
      </c>
      <c r="E437" s="12" t="s">
        <v>1087</v>
      </c>
      <c r="F437" s="13">
        <v>450</v>
      </c>
      <c r="G437">
        <v>125</v>
      </c>
      <c r="H437">
        <v>56250</v>
      </c>
      <c r="I437" s="10">
        <v>19687.5</v>
      </c>
      <c r="J437" s="15"/>
    </row>
    <row r="438" spans="1:10">
      <c r="A438" s="4" t="s">
        <v>1103</v>
      </c>
      <c r="B438" s="4">
        <v>1185732</v>
      </c>
      <c r="C438" s="5">
        <v>44499</v>
      </c>
      <c r="D438" s="4" t="s">
        <v>14</v>
      </c>
      <c r="E438" s="12" t="s">
        <v>1086</v>
      </c>
      <c r="F438" s="13">
        <v>350</v>
      </c>
      <c r="G438">
        <v>175</v>
      </c>
      <c r="H438">
        <v>61250</v>
      </c>
      <c r="I438" s="10">
        <v>24500</v>
      </c>
      <c r="J438" s="15"/>
    </row>
    <row r="439" spans="1:10">
      <c r="A439" s="4" t="s">
        <v>1103</v>
      </c>
      <c r="B439" s="4">
        <v>1185732</v>
      </c>
      <c r="C439" s="5">
        <v>44500</v>
      </c>
      <c r="D439" s="4" t="s">
        <v>14</v>
      </c>
      <c r="E439" s="12" t="s">
        <v>1086</v>
      </c>
      <c r="F439" s="13">
        <v>400</v>
      </c>
      <c r="G439">
        <v>50</v>
      </c>
      <c r="H439">
        <v>20000</v>
      </c>
      <c r="I439" s="10">
        <v>8000</v>
      </c>
      <c r="J439" s="15"/>
    </row>
    <row r="440" spans="1:10">
      <c r="A440" s="4" t="s">
        <v>1103</v>
      </c>
      <c r="B440" s="4">
        <v>1185732</v>
      </c>
      <c r="C440" s="5">
        <v>44501</v>
      </c>
      <c r="D440" s="4" t="s">
        <v>14</v>
      </c>
      <c r="E440" s="12" t="s">
        <v>1086</v>
      </c>
      <c r="F440" s="13">
        <v>550</v>
      </c>
      <c r="G440">
        <v>125</v>
      </c>
      <c r="H440">
        <v>68750</v>
      </c>
      <c r="I440" s="10">
        <v>24062.5</v>
      </c>
      <c r="J440" s="15"/>
    </row>
    <row r="441" spans="1:10">
      <c r="A441" s="4" t="s">
        <v>1103</v>
      </c>
      <c r="B441" s="4">
        <v>1185732</v>
      </c>
      <c r="C441" s="5">
        <v>44502</v>
      </c>
      <c r="D441" s="4" t="s">
        <v>14</v>
      </c>
      <c r="E441" s="12" t="s">
        <v>1087</v>
      </c>
      <c r="F441" s="13">
        <v>450</v>
      </c>
      <c r="G441">
        <v>225</v>
      </c>
      <c r="H441">
        <v>101250</v>
      </c>
      <c r="I441" s="10">
        <v>30375</v>
      </c>
      <c r="J441" s="15"/>
    </row>
    <row r="442" spans="1:10">
      <c r="A442" s="4" t="s">
        <v>1103</v>
      </c>
      <c r="B442" s="4">
        <v>1185732</v>
      </c>
      <c r="C442" s="5">
        <v>44503</v>
      </c>
      <c r="D442" s="4" t="s">
        <v>14</v>
      </c>
      <c r="E442" s="12" t="s">
        <v>1087</v>
      </c>
      <c r="F442" s="13">
        <v>499.99999999999994</v>
      </c>
      <c r="G442">
        <v>445</v>
      </c>
      <c r="H442">
        <v>222499.99999999997</v>
      </c>
      <c r="I442" s="10">
        <v>122375</v>
      </c>
      <c r="J442" s="15"/>
    </row>
    <row r="443" spans="1:10">
      <c r="A443" s="4" t="s">
        <v>1103</v>
      </c>
      <c r="B443" s="4">
        <v>1185732</v>
      </c>
      <c r="C443" s="5">
        <v>44504</v>
      </c>
      <c r="D443" s="4" t="s">
        <v>14</v>
      </c>
      <c r="E443" s="12" t="s">
        <v>1087</v>
      </c>
      <c r="F443" s="13">
        <v>500</v>
      </c>
      <c r="G443">
        <v>150</v>
      </c>
      <c r="H443">
        <v>75000</v>
      </c>
      <c r="I443" s="10">
        <v>26250</v>
      </c>
      <c r="J443" s="15"/>
    </row>
    <row r="444" spans="1:10">
      <c r="A444" s="4" t="s">
        <v>1103</v>
      </c>
      <c r="B444" s="4">
        <v>1185732</v>
      </c>
      <c r="C444" s="5">
        <v>44505</v>
      </c>
      <c r="D444" s="4" t="s">
        <v>14</v>
      </c>
      <c r="E444" s="12" t="s">
        <v>1087</v>
      </c>
      <c r="F444" s="13">
        <v>400</v>
      </c>
      <c r="G444">
        <v>175</v>
      </c>
      <c r="H444">
        <v>70000</v>
      </c>
      <c r="I444" s="10">
        <v>28000</v>
      </c>
      <c r="J444" s="15"/>
    </row>
    <row r="445" spans="1:10">
      <c r="A445" s="4" t="s">
        <v>1103</v>
      </c>
      <c r="B445" s="4">
        <v>1185732</v>
      </c>
      <c r="C445" s="5">
        <v>44506</v>
      </c>
      <c r="D445" s="4" t="s">
        <v>14</v>
      </c>
      <c r="E445" s="12" t="s">
        <v>1087</v>
      </c>
      <c r="F445" s="13">
        <v>450</v>
      </c>
      <c r="G445">
        <v>25</v>
      </c>
      <c r="H445">
        <v>11250</v>
      </c>
      <c r="I445" s="10">
        <v>4500</v>
      </c>
      <c r="J445" s="15"/>
    </row>
    <row r="446" spans="1:10">
      <c r="A446" s="4" t="s">
        <v>1103</v>
      </c>
      <c r="B446" s="4">
        <v>1185732</v>
      </c>
      <c r="C446" s="5">
        <v>44507</v>
      </c>
      <c r="D446" s="4" t="s">
        <v>14</v>
      </c>
      <c r="E446" s="12" t="s">
        <v>1087</v>
      </c>
      <c r="F446" s="13">
        <v>600</v>
      </c>
      <c r="G446">
        <v>75</v>
      </c>
      <c r="H446">
        <v>45000</v>
      </c>
      <c r="I446" s="10">
        <v>13500</v>
      </c>
      <c r="J446" s="15"/>
    </row>
    <row r="447" spans="1:10">
      <c r="A447" s="4" t="s">
        <v>1103</v>
      </c>
      <c r="B447" s="4">
        <v>1185732</v>
      </c>
      <c r="C447" s="5">
        <v>44508</v>
      </c>
      <c r="D447" s="4" t="s">
        <v>14</v>
      </c>
      <c r="E447" s="12" t="s">
        <v>1087</v>
      </c>
      <c r="F447" s="13">
        <v>500</v>
      </c>
      <c r="G447">
        <v>175</v>
      </c>
      <c r="H447">
        <v>87500</v>
      </c>
      <c r="I447" s="10">
        <v>21875</v>
      </c>
      <c r="J447" s="15"/>
    </row>
    <row r="448" spans="1:10">
      <c r="A448" s="4" t="s">
        <v>1103</v>
      </c>
      <c r="B448" s="4">
        <v>1185732</v>
      </c>
      <c r="C448" s="5">
        <v>44509</v>
      </c>
      <c r="D448" s="4" t="s">
        <v>14</v>
      </c>
      <c r="E448" s="12" t="s">
        <v>1087</v>
      </c>
      <c r="F448" s="13">
        <v>500</v>
      </c>
      <c r="G448">
        <v>450</v>
      </c>
      <c r="H448">
        <v>225000</v>
      </c>
      <c r="I448" s="10">
        <v>112500</v>
      </c>
      <c r="J448" s="15"/>
    </row>
    <row r="449" spans="1:10">
      <c r="A449" s="4" t="s">
        <v>1103</v>
      </c>
      <c r="B449" s="4">
        <v>1185732</v>
      </c>
      <c r="C449" s="5">
        <v>44510</v>
      </c>
      <c r="D449" s="4" t="s">
        <v>14</v>
      </c>
      <c r="E449" s="12" t="s">
        <v>1087</v>
      </c>
      <c r="F449" s="13">
        <v>500</v>
      </c>
      <c r="G449">
        <v>150</v>
      </c>
      <c r="H449">
        <v>75000</v>
      </c>
      <c r="I449" s="10">
        <v>22500</v>
      </c>
      <c r="J449" s="15"/>
    </row>
    <row r="450" spans="1:10">
      <c r="A450" s="4" t="s">
        <v>1103</v>
      </c>
      <c r="B450" s="4">
        <v>1185732</v>
      </c>
      <c r="C450" s="5">
        <v>44511</v>
      </c>
      <c r="D450" s="4" t="s">
        <v>14</v>
      </c>
      <c r="E450" s="12" t="s">
        <v>1087</v>
      </c>
      <c r="F450" s="13">
        <v>400.00000000000006</v>
      </c>
      <c r="G450">
        <v>150</v>
      </c>
      <c r="H450">
        <v>60000.000000000007</v>
      </c>
      <c r="I450" s="10">
        <v>21000</v>
      </c>
      <c r="J450" s="15"/>
    </row>
    <row r="451" spans="1:10">
      <c r="A451" s="4" t="s">
        <v>1103</v>
      </c>
      <c r="B451" s="4">
        <v>1185732</v>
      </c>
      <c r="C451" s="5">
        <v>44512</v>
      </c>
      <c r="D451" s="4" t="s">
        <v>14</v>
      </c>
      <c r="E451" s="12" t="s">
        <v>1088</v>
      </c>
      <c r="F451" s="13">
        <v>450</v>
      </c>
      <c r="G451">
        <v>75</v>
      </c>
      <c r="H451">
        <v>33750</v>
      </c>
      <c r="I451" s="10">
        <v>11812.5</v>
      </c>
      <c r="J451" s="15"/>
    </row>
    <row r="452" spans="1:10">
      <c r="A452" s="4" t="s">
        <v>1103</v>
      </c>
      <c r="B452" s="4">
        <v>1185732</v>
      </c>
      <c r="C452" s="5">
        <v>44513</v>
      </c>
      <c r="D452" s="4" t="s">
        <v>14</v>
      </c>
      <c r="E452" s="12" t="s">
        <v>1086</v>
      </c>
      <c r="F452" s="13">
        <v>600</v>
      </c>
      <c r="G452">
        <v>75</v>
      </c>
      <c r="H452">
        <v>45000</v>
      </c>
      <c r="I452" s="10">
        <v>13500</v>
      </c>
      <c r="J452" s="15"/>
    </row>
    <row r="453" spans="1:10">
      <c r="A453" s="4" t="s">
        <v>1103</v>
      </c>
      <c r="B453" s="4">
        <v>1185732</v>
      </c>
      <c r="C453" s="5">
        <v>44514</v>
      </c>
      <c r="D453" s="4" t="s">
        <v>14</v>
      </c>
      <c r="E453" s="12" t="s">
        <v>1086</v>
      </c>
      <c r="F453" s="13">
        <v>500</v>
      </c>
      <c r="G453">
        <v>200</v>
      </c>
      <c r="H453">
        <v>100000</v>
      </c>
      <c r="I453" s="10">
        <v>25000</v>
      </c>
      <c r="J453" s="15"/>
    </row>
    <row r="454" spans="1:10">
      <c r="A454" s="4" t="s">
        <v>1103</v>
      </c>
      <c r="B454" s="4">
        <v>1185732</v>
      </c>
      <c r="C454" s="5">
        <v>44515</v>
      </c>
      <c r="D454" s="4" t="s">
        <v>14</v>
      </c>
      <c r="E454" s="12" t="s">
        <v>1087</v>
      </c>
      <c r="F454" s="13">
        <v>600</v>
      </c>
      <c r="G454">
        <v>470</v>
      </c>
      <c r="H454">
        <v>282000</v>
      </c>
      <c r="I454" s="10">
        <v>141000</v>
      </c>
      <c r="J454" s="15"/>
    </row>
    <row r="455" spans="1:10">
      <c r="A455" s="4" t="s">
        <v>1103</v>
      </c>
      <c r="B455" s="4">
        <v>1185732</v>
      </c>
      <c r="C455" s="5">
        <v>44516</v>
      </c>
      <c r="D455" s="4" t="s">
        <v>14</v>
      </c>
      <c r="E455" s="12" t="s">
        <v>1087</v>
      </c>
      <c r="F455" s="13">
        <v>600</v>
      </c>
      <c r="G455">
        <v>175</v>
      </c>
      <c r="H455">
        <v>105000</v>
      </c>
      <c r="I455" s="10">
        <v>31500</v>
      </c>
      <c r="J455" s="15"/>
    </row>
    <row r="456" spans="1:10">
      <c r="A456" s="4" t="s">
        <v>1103</v>
      </c>
      <c r="B456" s="4">
        <v>1185732</v>
      </c>
      <c r="C456" s="5">
        <v>44517</v>
      </c>
      <c r="D456" s="4" t="s">
        <v>14</v>
      </c>
      <c r="E456" s="12" t="s">
        <v>1087</v>
      </c>
      <c r="F456" s="13">
        <v>550</v>
      </c>
      <c r="G456">
        <v>150</v>
      </c>
      <c r="H456">
        <v>82500</v>
      </c>
      <c r="I456" s="10">
        <v>28875</v>
      </c>
      <c r="J456" s="15"/>
    </row>
    <row r="457" spans="1:10">
      <c r="A457" s="4" t="s">
        <v>1103</v>
      </c>
      <c r="B457" s="4">
        <v>1185732</v>
      </c>
      <c r="C457" s="5">
        <v>44518</v>
      </c>
      <c r="D457" s="4" t="s">
        <v>14</v>
      </c>
      <c r="E457" s="12" t="s">
        <v>1087</v>
      </c>
      <c r="F457" s="13">
        <v>550</v>
      </c>
      <c r="G457">
        <v>100</v>
      </c>
      <c r="H457">
        <v>55000</v>
      </c>
      <c r="I457" s="10">
        <v>19250</v>
      </c>
      <c r="J457" s="15"/>
    </row>
    <row r="458" spans="1:10">
      <c r="A458" s="4" t="s">
        <v>1103</v>
      </c>
      <c r="B458" s="4">
        <v>1185732</v>
      </c>
      <c r="C458" s="5">
        <v>44519</v>
      </c>
      <c r="D458" s="4" t="s">
        <v>14</v>
      </c>
      <c r="E458" s="12" t="s">
        <v>1086</v>
      </c>
      <c r="F458" s="13">
        <v>650</v>
      </c>
      <c r="G458">
        <v>125</v>
      </c>
      <c r="H458">
        <v>81250</v>
      </c>
      <c r="I458" s="10">
        <v>24375</v>
      </c>
      <c r="J458" s="15"/>
    </row>
    <row r="459" spans="1:10">
      <c r="A459" s="4" t="s">
        <v>1103</v>
      </c>
      <c r="B459" s="4">
        <v>1185732</v>
      </c>
      <c r="C459" s="5">
        <v>44520</v>
      </c>
      <c r="D459" s="4" t="s">
        <v>14</v>
      </c>
      <c r="E459" s="12" t="s">
        <v>1088</v>
      </c>
      <c r="F459" s="13">
        <v>700</v>
      </c>
      <c r="G459">
        <v>250</v>
      </c>
      <c r="H459">
        <v>175000</v>
      </c>
      <c r="I459" s="10">
        <v>52500</v>
      </c>
      <c r="J459" s="15"/>
    </row>
    <row r="460" spans="1:10">
      <c r="A460" s="4" t="s">
        <v>1103</v>
      </c>
      <c r="B460" s="4">
        <v>1185732</v>
      </c>
      <c r="C460" s="5">
        <v>44521</v>
      </c>
      <c r="D460" s="4" t="s">
        <v>14</v>
      </c>
      <c r="E460" s="12" t="s">
        <v>1087</v>
      </c>
      <c r="F460" s="13">
        <v>650</v>
      </c>
      <c r="G460">
        <v>500</v>
      </c>
      <c r="H460">
        <v>325000</v>
      </c>
      <c r="I460" s="10">
        <v>178750</v>
      </c>
      <c r="J460" s="15"/>
    </row>
    <row r="461" spans="1:10">
      <c r="A461" s="4" t="s">
        <v>1103</v>
      </c>
      <c r="B461" s="4">
        <v>1185732</v>
      </c>
      <c r="C461" s="5">
        <v>44522</v>
      </c>
      <c r="D461" s="4" t="s">
        <v>14</v>
      </c>
      <c r="E461" s="12" t="s">
        <v>1086</v>
      </c>
      <c r="F461" s="13">
        <v>600</v>
      </c>
      <c r="G461">
        <v>250</v>
      </c>
      <c r="H461">
        <v>150000</v>
      </c>
      <c r="I461" s="10">
        <v>52500</v>
      </c>
      <c r="J461" s="15"/>
    </row>
    <row r="462" spans="1:10">
      <c r="A462" s="4" t="s">
        <v>1103</v>
      </c>
      <c r="B462" s="4">
        <v>1185732</v>
      </c>
      <c r="C462" s="5">
        <v>44523</v>
      </c>
      <c r="D462" s="4" t="s">
        <v>14</v>
      </c>
      <c r="E462" s="12" t="s">
        <v>1086</v>
      </c>
      <c r="F462" s="13">
        <v>550</v>
      </c>
      <c r="G462">
        <v>175</v>
      </c>
      <c r="H462">
        <v>96250</v>
      </c>
      <c r="I462" s="10">
        <v>38500</v>
      </c>
      <c r="J462" s="15"/>
    </row>
    <row r="463" spans="1:10">
      <c r="A463" s="4" t="s">
        <v>1103</v>
      </c>
      <c r="B463" s="4">
        <v>1185732</v>
      </c>
      <c r="C463" s="5">
        <v>44524</v>
      </c>
      <c r="D463" s="4" t="s">
        <v>14</v>
      </c>
      <c r="E463" s="12" t="s">
        <v>1087</v>
      </c>
      <c r="F463" s="13">
        <v>550</v>
      </c>
      <c r="G463">
        <v>150</v>
      </c>
      <c r="H463">
        <v>82500</v>
      </c>
      <c r="I463" s="10">
        <v>33000</v>
      </c>
      <c r="J463" s="15"/>
    </row>
    <row r="464" spans="1:10">
      <c r="A464" s="4" t="s">
        <v>1103</v>
      </c>
      <c r="B464" s="4">
        <v>1185732</v>
      </c>
      <c r="C464" s="5">
        <v>44525</v>
      </c>
      <c r="D464" s="4" t="s">
        <v>14</v>
      </c>
      <c r="E464" s="12" t="s">
        <v>1087</v>
      </c>
      <c r="F464" s="13">
        <v>650</v>
      </c>
      <c r="G464">
        <v>150</v>
      </c>
      <c r="H464">
        <v>97500</v>
      </c>
      <c r="I464" s="10">
        <v>34125</v>
      </c>
      <c r="J464" s="15"/>
    </row>
    <row r="465" spans="1:10">
      <c r="A465" s="4" t="s">
        <v>1103</v>
      </c>
      <c r="B465" s="4">
        <v>1185732</v>
      </c>
      <c r="C465" s="5">
        <v>44526</v>
      </c>
      <c r="D465" s="4" t="s">
        <v>14</v>
      </c>
      <c r="E465" s="12" t="s">
        <v>1086</v>
      </c>
      <c r="F465" s="13">
        <v>700</v>
      </c>
      <c r="G465">
        <v>300</v>
      </c>
      <c r="H465">
        <v>210000</v>
      </c>
      <c r="I465" s="10">
        <v>63000</v>
      </c>
      <c r="J465" s="15"/>
    </row>
    <row r="466" spans="1:10">
      <c r="A466" s="4" t="s">
        <v>1103</v>
      </c>
      <c r="B466" s="4">
        <v>1185732</v>
      </c>
      <c r="C466" s="5">
        <v>44527</v>
      </c>
      <c r="D466" s="4" t="s">
        <v>14</v>
      </c>
      <c r="E466" s="12" t="s">
        <v>1087</v>
      </c>
      <c r="F466" s="13">
        <v>650</v>
      </c>
      <c r="G466">
        <v>500</v>
      </c>
      <c r="H466">
        <v>325000</v>
      </c>
      <c r="I466" s="10">
        <v>178750</v>
      </c>
      <c r="J466" s="15"/>
    </row>
    <row r="467" spans="1:10">
      <c r="A467" s="4" t="s">
        <v>1103</v>
      </c>
      <c r="B467" s="4">
        <v>1185732</v>
      </c>
      <c r="C467" s="5">
        <v>44528</v>
      </c>
      <c r="D467" s="4" t="s">
        <v>14</v>
      </c>
      <c r="E467" s="12" t="s">
        <v>1086</v>
      </c>
      <c r="F467" s="13">
        <v>600</v>
      </c>
      <c r="G467">
        <v>300</v>
      </c>
      <c r="H467">
        <v>180000</v>
      </c>
      <c r="I467" s="10">
        <v>63000</v>
      </c>
      <c r="J467" s="15"/>
    </row>
    <row r="468" spans="1:10">
      <c r="A468" s="4" t="s">
        <v>1103</v>
      </c>
      <c r="B468" s="4">
        <v>1185732</v>
      </c>
      <c r="C468" s="5">
        <v>44529</v>
      </c>
      <c r="D468" s="4" t="s">
        <v>14</v>
      </c>
      <c r="E468" s="12" t="s">
        <v>1087</v>
      </c>
      <c r="F468" s="13">
        <v>550</v>
      </c>
      <c r="G468">
        <v>225</v>
      </c>
      <c r="H468">
        <v>123750</v>
      </c>
      <c r="I468" s="10">
        <v>49500</v>
      </c>
      <c r="J468" s="15"/>
    </row>
    <row r="469" spans="1:10">
      <c r="A469" s="4" t="s">
        <v>1103</v>
      </c>
      <c r="B469" s="4">
        <v>1185732</v>
      </c>
      <c r="C469" s="5">
        <v>44530</v>
      </c>
      <c r="D469" s="4" t="s">
        <v>14</v>
      </c>
      <c r="E469" s="12" t="s">
        <v>1086</v>
      </c>
      <c r="F469" s="13">
        <v>550</v>
      </c>
      <c r="G469">
        <v>175</v>
      </c>
      <c r="H469">
        <v>96250</v>
      </c>
      <c r="I469" s="10">
        <v>38500</v>
      </c>
      <c r="J469" s="15"/>
    </row>
    <row r="470" spans="1:10">
      <c r="A470" s="4" t="s">
        <v>1103</v>
      </c>
      <c r="B470" s="4">
        <v>1185732</v>
      </c>
      <c r="C470" s="5">
        <v>44531</v>
      </c>
      <c r="D470" s="4" t="s">
        <v>14</v>
      </c>
      <c r="E470" s="12" t="s">
        <v>1087</v>
      </c>
      <c r="F470" s="13">
        <v>650.00000000000011</v>
      </c>
      <c r="G470">
        <v>200</v>
      </c>
      <c r="H470">
        <v>130000.00000000001</v>
      </c>
      <c r="I470" s="10">
        <v>45500</v>
      </c>
      <c r="J470" s="15"/>
    </row>
    <row r="471" spans="1:10">
      <c r="A471" s="4" t="s">
        <v>1103</v>
      </c>
      <c r="B471" s="4">
        <v>1185732</v>
      </c>
      <c r="C471" s="5">
        <v>44532</v>
      </c>
      <c r="D471" s="4" t="s">
        <v>14</v>
      </c>
      <c r="E471" s="12" t="s">
        <v>1087</v>
      </c>
      <c r="F471" s="13">
        <v>700</v>
      </c>
      <c r="G471">
        <v>375</v>
      </c>
      <c r="H471">
        <v>262500</v>
      </c>
      <c r="I471" s="10">
        <v>78750</v>
      </c>
      <c r="J471" s="15"/>
    </row>
    <row r="472" spans="1:10">
      <c r="A472" s="4" t="s">
        <v>1103</v>
      </c>
      <c r="B472" s="4">
        <v>1185732</v>
      </c>
      <c r="C472" s="5">
        <v>44533</v>
      </c>
      <c r="D472" s="4" t="s">
        <v>14</v>
      </c>
      <c r="E472" s="12" t="s">
        <v>1086</v>
      </c>
      <c r="F472" s="13">
        <v>650</v>
      </c>
      <c r="G472">
        <v>525</v>
      </c>
      <c r="H472">
        <v>341250</v>
      </c>
      <c r="I472" s="10">
        <v>187687.5</v>
      </c>
      <c r="J472" s="15"/>
    </row>
    <row r="473" spans="1:10">
      <c r="A473" s="4" t="s">
        <v>1103</v>
      </c>
      <c r="B473" s="4">
        <v>1185732</v>
      </c>
      <c r="C473" s="5">
        <v>44534</v>
      </c>
      <c r="D473" s="4" t="s">
        <v>14</v>
      </c>
      <c r="E473" s="12" t="s">
        <v>1086</v>
      </c>
      <c r="F473" s="13">
        <v>600</v>
      </c>
      <c r="G473">
        <v>300</v>
      </c>
      <c r="H473">
        <v>180000</v>
      </c>
      <c r="I473" s="10">
        <v>63000</v>
      </c>
      <c r="J473" s="15"/>
    </row>
    <row r="474" spans="1:10">
      <c r="A474" s="4" t="s">
        <v>1103</v>
      </c>
      <c r="B474" s="4">
        <v>1185732</v>
      </c>
      <c r="C474" s="5">
        <v>44535</v>
      </c>
      <c r="D474" s="4" t="s">
        <v>14</v>
      </c>
      <c r="E474" s="12" t="s">
        <v>1087</v>
      </c>
      <c r="F474" s="13">
        <v>550</v>
      </c>
      <c r="G474">
        <v>225</v>
      </c>
      <c r="H474">
        <v>123750</v>
      </c>
      <c r="I474" s="10">
        <v>49500</v>
      </c>
      <c r="J474" s="15"/>
    </row>
    <row r="475" spans="1:10">
      <c r="A475" s="4" t="s">
        <v>1103</v>
      </c>
      <c r="B475" s="4">
        <v>1185732</v>
      </c>
      <c r="C475" s="5">
        <v>44536</v>
      </c>
      <c r="D475" s="4" t="s">
        <v>14</v>
      </c>
      <c r="E475" s="12" t="s">
        <v>1086</v>
      </c>
      <c r="F475" s="13">
        <v>550</v>
      </c>
      <c r="G475">
        <v>200</v>
      </c>
      <c r="H475">
        <v>110000</v>
      </c>
      <c r="I475" s="10">
        <v>44000</v>
      </c>
      <c r="J475" s="15"/>
    </row>
    <row r="476" spans="1:10">
      <c r="A476" s="4" t="s">
        <v>1103</v>
      </c>
      <c r="B476" s="4">
        <v>1185732</v>
      </c>
      <c r="C476" s="5">
        <v>44537</v>
      </c>
      <c r="D476" s="4" t="s">
        <v>14</v>
      </c>
      <c r="E476" s="12" t="s">
        <v>1087</v>
      </c>
      <c r="F476" s="13">
        <v>650</v>
      </c>
      <c r="G476">
        <v>175</v>
      </c>
      <c r="H476">
        <v>113750</v>
      </c>
      <c r="I476" s="10">
        <v>39812.5</v>
      </c>
      <c r="J476" s="15"/>
    </row>
    <row r="477" spans="1:10">
      <c r="A477" s="4" t="s">
        <v>1103</v>
      </c>
      <c r="B477" s="4">
        <v>1185732</v>
      </c>
      <c r="C477" s="5">
        <v>44538</v>
      </c>
      <c r="D477" s="4" t="s">
        <v>14</v>
      </c>
      <c r="E477" s="12" t="s">
        <v>1087</v>
      </c>
      <c r="F477" s="13">
        <v>700</v>
      </c>
      <c r="G477">
        <v>350</v>
      </c>
      <c r="H477">
        <v>245000</v>
      </c>
      <c r="I477" s="10">
        <v>73500</v>
      </c>
      <c r="J477" s="15"/>
    </row>
    <row r="478" spans="1:10">
      <c r="A478" s="4" t="s">
        <v>1103</v>
      </c>
      <c r="B478" s="4">
        <v>1185732</v>
      </c>
      <c r="C478" s="5">
        <v>44539</v>
      </c>
      <c r="D478" s="4" t="s">
        <v>14</v>
      </c>
      <c r="E478" s="12" t="s">
        <v>1086</v>
      </c>
      <c r="F478" s="13">
        <v>650</v>
      </c>
      <c r="G478">
        <v>475</v>
      </c>
      <c r="H478">
        <v>308750</v>
      </c>
      <c r="I478" s="10">
        <v>154375</v>
      </c>
      <c r="J478" s="15"/>
    </row>
    <row r="479" spans="1:10">
      <c r="A479" s="4" t="s">
        <v>1103</v>
      </c>
      <c r="B479" s="4">
        <v>1185732</v>
      </c>
      <c r="C479" s="5">
        <v>44540</v>
      </c>
      <c r="D479" s="4" t="s">
        <v>14</v>
      </c>
      <c r="E479" s="12" t="s">
        <v>1086</v>
      </c>
      <c r="F479" s="13">
        <v>500</v>
      </c>
      <c r="G479">
        <v>275</v>
      </c>
      <c r="H479">
        <v>137500</v>
      </c>
      <c r="I479" s="10">
        <v>41250</v>
      </c>
      <c r="J479" s="15"/>
    </row>
    <row r="480" spans="1:10">
      <c r="A480" s="4" t="s">
        <v>1103</v>
      </c>
      <c r="B480" s="4">
        <v>1185732</v>
      </c>
      <c r="C480" s="5">
        <v>44541</v>
      </c>
      <c r="D480" s="4" t="s">
        <v>14</v>
      </c>
      <c r="E480" s="12" t="s">
        <v>1087</v>
      </c>
      <c r="F480" s="13">
        <v>450</v>
      </c>
      <c r="G480">
        <v>200</v>
      </c>
      <c r="H480">
        <v>90000</v>
      </c>
      <c r="I480" s="10">
        <v>31500</v>
      </c>
      <c r="J480" s="15"/>
    </row>
    <row r="481" spans="1:10">
      <c r="A481" s="4" t="s">
        <v>1103</v>
      </c>
      <c r="B481" s="4">
        <v>1185732</v>
      </c>
      <c r="C481" s="5">
        <v>44542</v>
      </c>
      <c r="D481" s="4" t="s">
        <v>14</v>
      </c>
      <c r="E481" s="12" t="s">
        <v>1086</v>
      </c>
      <c r="F481" s="13">
        <v>450</v>
      </c>
      <c r="G481">
        <v>175</v>
      </c>
      <c r="H481">
        <v>78750</v>
      </c>
      <c r="I481" s="10">
        <v>27562.5</v>
      </c>
      <c r="J481" s="15"/>
    </row>
    <row r="482" spans="1:10">
      <c r="A482" s="4" t="s">
        <v>1103</v>
      </c>
      <c r="B482" s="4">
        <v>1185732</v>
      </c>
      <c r="C482" s="5">
        <v>44543</v>
      </c>
      <c r="D482" s="4" t="s">
        <v>14</v>
      </c>
      <c r="E482" s="12" t="s">
        <v>1086</v>
      </c>
      <c r="F482" s="13">
        <v>550</v>
      </c>
      <c r="G482">
        <v>125</v>
      </c>
      <c r="H482">
        <v>68750</v>
      </c>
      <c r="I482" s="10">
        <v>20625</v>
      </c>
      <c r="J482" s="15"/>
    </row>
    <row r="483" spans="1:10">
      <c r="A483" s="4" t="s">
        <v>1103</v>
      </c>
      <c r="B483" s="4">
        <v>1185732</v>
      </c>
      <c r="C483" s="5">
        <v>44544</v>
      </c>
      <c r="D483" s="4" t="s">
        <v>14</v>
      </c>
      <c r="E483" s="12" t="s">
        <v>1087</v>
      </c>
      <c r="F483" s="13">
        <v>600</v>
      </c>
      <c r="G483">
        <v>225</v>
      </c>
      <c r="H483">
        <v>135000</v>
      </c>
      <c r="I483" s="10">
        <v>33750</v>
      </c>
      <c r="J483" s="15"/>
    </row>
    <row r="484" spans="1:10">
      <c r="A484" s="4" t="s">
        <v>1103</v>
      </c>
      <c r="B484" s="4">
        <v>1185732</v>
      </c>
      <c r="C484" s="5">
        <v>44545</v>
      </c>
      <c r="D484" s="4" t="s">
        <v>14</v>
      </c>
      <c r="E484" s="12" t="s">
        <v>1086</v>
      </c>
      <c r="F484" s="13">
        <v>600</v>
      </c>
      <c r="G484">
        <v>400</v>
      </c>
      <c r="H484">
        <v>240000</v>
      </c>
      <c r="I484" s="10">
        <v>120000</v>
      </c>
      <c r="J484" s="15"/>
    </row>
    <row r="485" spans="1:10">
      <c r="A485" s="4" t="s">
        <v>1103</v>
      </c>
      <c r="B485" s="4">
        <v>1185732</v>
      </c>
      <c r="C485" s="5">
        <v>44546</v>
      </c>
      <c r="D485" s="4" t="s">
        <v>14</v>
      </c>
      <c r="E485" s="12" t="s">
        <v>1087</v>
      </c>
      <c r="F485" s="13">
        <v>500</v>
      </c>
      <c r="G485">
        <v>225</v>
      </c>
      <c r="H485">
        <v>112500</v>
      </c>
      <c r="I485" s="10">
        <v>33750</v>
      </c>
      <c r="J485" s="15"/>
    </row>
    <row r="486" spans="1:10">
      <c r="A486" s="4" t="s">
        <v>1103</v>
      </c>
      <c r="B486" s="4">
        <v>1185732</v>
      </c>
      <c r="C486" s="5">
        <v>44547</v>
      </c>
      <c r="D486" s="4" t="s">
        <v>14</v>
      </c>
      <c r="E486" s="12" t="s">
        <v>1086</v>
      </c>
      <c r="F486" s="13">
        <v>500.00000000000006</v>
      </c>
      <c r="G486">
        <v>125</v>
      </c>
      <c r="H486">
        <v>62500.000000000007</v>
      </c>
      <c r="I486" s="10">
        <v>21875</v>
      </c>
      <c r="J486" s="15"/>
    </row>
    <row r="487" spans="1:10">
      <c r="A487" s="4" t="s">
        <v>1103</v>
      </c>
      <c r="B487" s="4">
        <v>1185732</v>
      </c>
      <c r="C487" s="5">
        <v>44548</v>
      </c>
      <c r="D487" s="4" t="s">
        <v>14</v>
      </c>
      <c r="E487" s="12" t="s">
        <v>1086</v>
      </c>
      <c r="F487" s="13">
        <v>500</v>
      </c>
      <c r="G487">
        <v>100</v>
      </c>
      <c r="H487">
        <v>50000</v>
      </c>
      <c r="I487" s="10">
        <v>17500</v>
      </c>
      <c r="J487" s="15"/>
    </row>
    <row r="488" spans="1:10">
      <c r="A488" s="4" t="s">
        <v>1103</v>
      </c>
      <c r="B488" s="4">
        <v>1185732</v>
      </c>
      <c r="C488" s="5">
        <v>44549</v>
      </c>
      <c r="D488" s="4" t="s">
        <v>14</v>
      </c>
      <c r="E488" s="12" t="s">
        <v>1087</v>
      </c>
      <c r="F488" s="13">
        <v>600</v>
      </c>
      <c r="G488">
        <v>100</v>
      </c>
      <c r="H488">
        <v>60000</v>
      </c>
      <c r="I488" s="10">
        <v>18000</v>
      </c>
      <c r="J488" s="15"/>
    </row>
    <row r="489" spans="1:10">
      <c r="A489" s="4" t="s">
        <v>1103</v>
      </c>
      <c r="B489" s="4">
        <v>1185732</v>
      </c>
      <c r="C489" s="5">
        <v>44550</v>
      </c>
      <c r="D489" s="4" t="s">
        <v>14</v>
      </c>
      <c r="E489" s="12" t="s">
        <v>1090</v>
      </c>
      <c r="F489" s="13">
        <v>650</v>
      </c>
      <c r="G489">
        <v>225</v>
      </c>
      <c r="H489">
        <v>146250</v>
      </c>
      <c r="I489" s="10">
        <v>36562.5</v>
      </c>
      <c r="J489" s="15"/>
    </row>
    <row r="490" spans="1:10">
      <c r="A490" s="4" t="s">
        <v>1103</v>
      </c>
      <c r="B490" s="4">
        <v>1185732</v>
      </c>
      <c r="C490" s="5">
        <v>44551</v>
      </c>
      <c r="D490" s="4" t="s">
        <v>14</v>
      </c>
      <c r="E490" s="12" t="s">
        <v>1088</v>
      </c>
      <c r="F490" s="13">
        <v>700</v>
      </c>
      <c r="G490">
        <v>375</v>
      </c>
      <c r="H490">
        <v>262500</v>
      </c>
      <c r="I490" s="10">
        <v>144375</v>
      </c>
      <c r="J490" s="15"/>
    </row>
    <row r="491" spans="1:10">
      <c r="A491" s="4" t="s">
        <v>1103</v>
      </c>
      <c r="B491" s="4">
        <v>1185732</v>
      </c>
      <c r="C491" s="5">
        <v>44552</v>
      </c>
      <c r="D491" s="4" t="s">
        <v>14</v>
      </c>
      <c r="E491" s="12" t="s">
        <v>1087</v>
      </c>
      <c r="F491" s="13">
        <v>600.00000000000011</v>
      </c>
      <c r="G491">
        <v>200</v>
      </c>
      <c r="H491">
        <v>120000.00000000001</v>
      </c>
      <c r="I491" s="10">
        <v>42000</v>
      </c>
      <c r="J491" s="15"/>
    </row>
    <row r="492" spans="1:10">
      <c r="A492" s="4" t="s">
        <v>1103</v>
      </c>
      <c r="B492" s="4">
        <v>1185732</v>
      </c>
      <c r="C492" s="5">
        <v>44553</v>
      </c>
      <c r="D492" s="4" t="s">
        <v>14</v>
      </c>
      <c r="E492" s="12" t="s">
        <v>1087</v>
      </c>
      <c r="F492" s="13">
        <v>600</v>
      </c>
      <c r="G492">
        <v>195</v>
      </c>
      <c r="H492">
        <v>117000</v>
      </c>
      <c r="I492" s="10">
        <v>46800</v>
      </c>
      <c r="J492" s="15"/>
    </row>
    <row r="493" spans="1:10">
      <c r="A493" s="4" t="s">
        <v>1103</v>
      </c>
      <c r="B493" s="4">
        <v>1185732</v>
      </c>
      <c r="C493" s="5">
        <v>44554</v>
      </c>
      <c r="D493" s="4" t="s">
        <v>14</v>
      </c>
      <c r="E493" s="12" t="s">
        <v>1087</v>
      </c>
      <c r="F493" s="13">
        <v>600</v>
      </c>
      <c r="G493">
        <v>175</v>
      </c>
      <c r="H493">
        <v>105000</v>
      </c>
      <c r="I493" s="10">
        <v>42000</v>
      </c>
      <c r="J493" s="15"/>
    </row>
    <row r="494" spans="1:10">
      <c r="A494" s="4" t="s">
        <v>1103</v>
      </c>
      <c r="B494" s="4">
        <v>1185732</v>
      </c>
      <c r="C494" s="5">
        <v>44555</v>
      </c>
      <c r="D494" s="4" t="s">
        <v>14</v>
      </c>
      <c r="E494" s="12" t="s">
        <v>1086</v>
      </c>
      <c r="F494" s="13">
        <v>700</v>
      </c>
      <c r="G494">
        <v>150</v>
      </c>
      <c r="H494">
        <v>105000</v>
      </c>
      <c r="I494" s="10">
        <v>36750</v>
      </c>
      <c r="J494" s="15"/>
    </row>
    <row r="495" spans="1:10">
      <c r="A495" s="4" t="s">
        <v>1103</v>
      </c>
      <c r="B495" s="4">
        <v>1185732</v>
      </c>
      <c r="C495" s="5">
        <v>44556</v>
      </c>
      <c r="D495" s="4" t="s">
        <v>14</v>
      </c>
      <c r="E495" s="12" t="s">
        <v>1089</v>
      </c>
      <c r="F495" s="13">
        <v>750</v>
      </c>
      <c r="G495">
        <v>250</v>
      </c>
      <c r="H495">
        <v>187500</v>
      </c>
      <c r="I495" s="10">
        <v>56250</v>
      </c>
      <c r="J495" s="15"/>
    </row>
    <row r="496" spans="1:10">
      <c r="A496" s="4" t="s">
        <v>1103</v>
      </c>
      <c r="B496" s="4">
        <v>1185732</v>
      </c>
      <c r="C496" s="5">
        <v>44557</v>
      </c>
      <c r="D496" s="4" t="s">
        <v>14</v>
      </c>
      <c r="E496" s="12" t="s">
        <v>1087</v>
      </c>
      <c r="F496" s="13">
        <v>700</v>
      </c>
      <c r="G496">
        <v>475</v>
      </c>
      <c r="H496">
        <v>332500</v>
      </c>
      <c r="I496" s="10">
        <v>182875</v>
      </c>
      <c r="J496" s="15"/>
    </row>
    <row r="497" spans="1:10">
      <c r="A497" s="4" t="s">
        <v>1103</v>
      </c>
      <c r="B497" s="4">
        <v>1185732</v>
      </c>
      <c r="C497" s="5">
        <v>44558</v>
      </c>
      <c r="D497" s="4" t="s">
        <v>14</v>
      </c>
      <c r="E497" s="12" t="s">
        <v>1087</v>
      </c>
      <c r="F497" s="13">
        <v>600</v>
      </c>
      <c r="G497">
        <v>275</v>
      </c>
      <c r="H497">
        <v>165000</v>
      </c>
      <c r="I497" s="10">
        <v>57750</v>
      </c>
      <c r="J497" s="15"/>
    </row>
    <row r="498" spans="1:10">
      <c r="A498" s="4" t="s">
        <v>1103</v>
      </c>
      <c r="B498" s="4">
        <v>1185732</v>
      </c>
      <c r="C498" s="5">
        <v>44559</v>
      </c>
      <c r="D498" s="4" t="s">
        <v>14</v>
      </c>
      <c r="E498" s="12" t="s">
        <v>1086</v>
      </c>
      <c r="F498" s="13">
        <v>600</v>
      </c>
      <c r="G498">
        <v>225</v>
      </c>
      <c r="H498">
        <v>135000</v>
      </c>
      <c r="I498" s="10">
        <v>54000</v>
      </c>
      <c r="J498" s="15"/>
    </row>
    <row r="499" spans="1:10">
      <c r="A499" s="4" t="s">
        <v>1103</v>
      </c>
      <c r="B499" s="4">
        <v>1185732</v>
      </c>
      <c r="C499" s="5">
        <v>44560</v>
      </c>
      <c r="D499" s="4" t="s">
        <v>14</v>
      </c>
      <c r="E499" s="12" t="s">
        <v>1087</v>
      </c>
      <c r="F499" s="13">
        <v>600</v>
      </c>
      <c r="G499">
        <v>175</v>
      </c>
      <c r="H499">
        <v>105000</v>
      </c>
      <c r="I499" s="10">
        <v>42000</v>
      </c>
      <c r="J499" s="15"/>
    </row>
    <row r="500" spans="1:10">
      <c r="A500" s="4" t="s">
        <v>1103</v>
      </c>
      <c r="B500" s="4">
        <v>1185732</v>
      </c>
      <c r="C500" s="5">
        <v>44561</v>
      </c>
      <c r="D500" s="4" t="s">
        <v>14</v>
      </c>
      <c r="E500" s="12" t="s">
        <v>1087</v>
      </c>
      <c r="F500" s="13">
        <v>700.00000000000011</v>
      </c>
      <c r="G500">
        <v>175</v>
      </c>
      <c r="H500">
        <v>122500.00000000001</v>
      </c>
      <c r="I500" s="10">
        <v>42875</v>
      </c>
      <c r="J500" s="15"/>
    </row>
    <row r="501" spans="1:10">
      <c r="A501" s="4" t="s">
        <v>1103</v>
      </c>
      <c r="B501" s="4">
        <v>1185732</v>
      </c>
      <c r="C501" s="5">
        <v>43831</v>
      </c>
      <c r="D501" s="4" t="s">
        <v>14</v>
      </c>
      <c r="E501" s="12" t="s">
        <v>1088</v>
      </c>
      <c r="F501" s="13">
        <v>750</v>
      </c>
      <c r="G501">
        <v>275</v>
      </c>
      <c r="H501">
        <v>206250</v>
      </c>
      <c r="I501" s="10">
        <v>61875</v>
      </c>
      <c r="J501" s="15"/>
    </row>
    <row r="502" spans="1:10">
      <c r="A502" s="4" t="s">
        <v>1106</v>
      </c>
      <c r="B502" s="4">
        <v>1128299</v>
      </c>
      <c r="C502" s="5">
        <v>43832</v>
      </c>
      <c r="D502" s="4" t="s">
        <v>14</v>
      </c>
      <c r="E502" s="12" t="s">
        <v>1087</v>
      </c>
      <c r="F502" s="13">
        <v>350</v>
      </c>
      <c r="G502">
        <v>450</v>
      </c>
      <c r="H502">
        <v>157500</v>
      </c>
      <c r="I502" s="10">
        <v>63000</v>
      </c>
      <c r="J502" s="15"/>
    </row>
    <row r="503" spans="1:10">
      <c r="A503" s="4" t="s">
        <v>1106</v>
      </c>
      <c r="B503" s="4">
        <v>1128299</v>
      </c>
      <c r="C503" s="5">
        <v>43833</v>
      </c>
      <c r="D503" s="4" t="s">
        <v>14</v>
      </c>
      <c r="E503" s="12" t="s">
        <v>1086</v>
      </c>
      <c r="F503" s="13">
        <v>450</v>
      </c>
      <c r="G503">
        <v>450</v>
      </c>
      <c r="H503">
        <v>202500</v>
      </c>
      <c r="I503" s="10">
        <v>50625</v>
      </c>
      <c r="J503" s="15"/>
    </row>
    <row r="504" spans="1:10">
      <c r="A504" s="4" t="s">
        <v>1106</v>
      </c>
      <c r="B504" s="4">
        <v>1128299</v>
      </c>
      <c r="C504" s="5">
        <v>43834</v>
      </c>
      <c r="D504" s="4" t="s">
        <v>14</v>
      </c>
      <c r="E504" s="12" t="s">
        <v>1087</v>
      </c>
      <c r="F504" s="13">
        <v>450</v>
      </c>
      <c r="G504">
        <v>450</v>
      </c>
      <c r="H504">
        <v>202500</v>
      </c>
      <c r="I504" s="10">
        <v>81000</v>
      </c>
      <c r="J504" s="15"/>
    </row>
    <row r="505" spans="1:10">
      <c r="A505" s="4" t="s">
        <v>1106</v>
      </c>
      <c r="B505" s="4">
        <v>1128299</v>
      </c>
      <c r="C505" s="5">
        <v>43835</v>
      </c>
      <c r="D505" s="4" t="s">
        <v>14</v>
      </c>
      <c r="E505" s="12" t="s">
        <v>1087</v>
      </c>
      <c r="F505" s="13">
        <v>450</v>
      </c>
      <c r="G505">
        <v>300</v>
      </c>
      <c r="H505">
        <v>135000</v>
      </c>
      <c r="I505" s="10">
        <v>47250</v>
      </c>
      <c r="J505" s="15"/>
    </row>
    <row r="506" spans="1:10">
      <c r="A506" s="4" t="s">
        <v>1106</v>
      </c>
      <c r="B506" s="4">
        <v>1128299</v>
      </c>
      <c r="C506" s="5">
        <v>43836</v>
      </c>
      <c r="D506" s="4" t="s">
        <v>283</v>
      </c>
      <c r="E506" s="12" t="s">
        <v>1088</v>
      </c>
      <c r="F506" s="13">
        <v>499.99999999999994</v>
      </c>
      <c r="G506">
        <v>250</v>
      </c>
      <c r="H506">
        <v>124999.99999999999</v>
      </c>
      <c r="I506" s="10">
        <v>68750</v>
      </c>
      <c r="J506" s="15"/>
    </row>
    <row r="507" spans="1:10">
      <c r="A507" s="4" t="s">
        <v>1106</v>
      </c>
      <c r="B507" s="4">
        <v>1128299</v>
      </c>
      <c r="C507" s="5">
        <v>43837</v>
      </c>
      <c r="D507" s="4" t="s">
        <v>283</v>
      </c>
      <c r="E507" s="12" t="s">
        <v>1086</v>
      </c>
      <c r="F507" s="13">
        <v>450</v>
      </c>
      <c r="G507">
        <v>475</v>
      </c>
      <c r="H507">
        <v>213750</v>
      </c>
      <c r="I507" s="10">
        <v>42750</v>
      </c>
      <c r="J507" s="15"/>
    </row>
    <row r="508" spans="1:10">
      <c r="A508" s="4" t="s">
        <v>1106</v>
      </c>
      <c r="B508" s="4">
        <v>1128299</v>
      </c>
      <c r="C508" s="5">
        <v>43838</v>
      </c>
      <c r="D508" s="4" t="s">
        <v>283</v>
      </c>
      <c r="E508" s="12" t="s">
        <v>1087</v>
      </c>
      <c r="F508" s="13">
        <v>350</v>
      </c>
      <c r="G508">
        <v>525</v>
      </c>
      <c r="H508">
        <v>183750</v>
      </c>
      <c r="I508" s="10">
        <v>73500</v>
      </c>
      <c r="J508" s="15"/>
    </row>
    <row r="509" spans="1:10">
      <c r="A509" s="4" t="s">
        <v>1106</v>
      </c>
      <c r="B509" s="4">
        <v>1128299</v>
      </c>
      <c r="C509" s="5">
        <v>43839</v>
      </c>
      <c r="D509" s="4" t="s">
        <v>283</v>
      </c>
      <c r="E509" s="12" t="s">
        <v>1087</v>
      </c>
      <c r="F509" s="13">
        <v>450</v>
      </c>
      <c r="G509">
        <v>425</v>
      </c>
      <c r="H509">
        <v>191250</v>
      </c>
      <c r="I509" s="10">
        <v>47812.5</v>
      </c>
      <c r="J509" s="15"/>
    </row>
    <row r="510" spans="1:10">
      <c r="A510" s="4" t="s">
        <v>1106</v>
      </c>
      <c r="B510" s="4">
        <v>1128299</v>
      </c>
      <c r="C510" s="5">
        <v>43840</v>
      </c>
      <c r="D510" s="4" t="s">
        <v>283</v>
      </c>
      <c r="E510" s="12" t="s">
        <v>1087</v>
      </c>
      <c r="F510" s="13">
        <v>450</v>
      </c>
      <c r="G510">
        <v>425</v>
      </c>
      <c r="H510">
        <v>191250</v>
      </c>
      <c r="I510" s="10">
        <v>76500</v>
      </c>
      <c r="J510" s="15"/>
    </row>
    <row r="511" spans="1:10">
      <c r="A511" s="4" t="s">
        <v>1106</v>
      </c>
      <c r="B511" s="4">
        <v>1128299</v>
      </c>
      <c r="C511" s="5">
        <v>43841</v>
      </c>
      <c r="D511" s="4" t="s">
        <v>283</v>
      </c>
      <c r="E511" s="12" t="s">
        <v>1087</v>
      </c>
      <c r="F511" s="13">
        <v>450.00000000000006</v>
      </c>
      <c r="G511">
        <v>275</v>
      </c>
      <c r="H511">
        <v>123750.00000000001</v>
      </c>
      <c r="I511" s="10">
        <v>43312.5</v>
      </c>
      <c r="J511" s="15"/>
    </row>
    <row r="512" spans="1:10">
      <c r="A512" s="4" t="s">
        <v>1106</v>
      </c>
      <c r="B512" s="4">
        <v>1128299</v>
      </c>
      <c r="C512" s="5">
        <v>43842</v>
      </c>
      <c r="D512" s="4" t="s">
        <v>283</v>
      </c>
      <c r="E512" s="12" t="s">
        <v>1087</v>
      </c>
      <c r="F512" s="13">
        <v>499.99999999999994</v>
      </c>
      <c r="G512">
        <v>200</v>
      </c>
      <c r="H512">
        <v>99999.999999999985</v>
      </c>
      <c r="I512" s="10">
        <v>55000</v>
      </c>
      <c r="J512" s="15"/>
    </row>
    <row r="513" spans="1:10">
      <c r="A513" s="4" t="s">
        <v>1106</v>
      </c>
      <c r="B513" s="4">
        <v>1128299</v>
      </c>
      <c r="C513" s="5">
        <v>43843</v>
      </c>
      <c r="D513" s="4" t="s">
        <v>283</v>
      </c>
      <c r="E513" s="12" t="s">
        <v>1086</v>
      </c>
      <c r="F513" s="13">
        <v>450</v>
      </c>
      <c r="G513">
        <v>400</v>
      </c>
      <c r="H513">
        <v>180000</v>
      </c>
      <c r="I513" s="10">
        <v>36000</v>
      </c>
      <c r="J513" s="15"/>
    </row>
    <row r="514" spans="1:10">
      <c r="A514" s="4" t="s">
        <v>1106</v>
      </c>
      <c r="B514" s="4">
        <v>1128299</v>
      </c>
      <c r="C514" s="5">
        <v>43844</v>
      </c>
      <c r="D514" s="4" t="s">
        <v>283</v>
      </c>
      <c r="E514" s="12" t="s">
        <v>1086</v>
      </c>
      <c r="F514" s="13">
        <v>450</v>
      </c>
      <c r="G514">
        <v>550</v>
      </c>
      <c r="H514">
        <v>247500</v>
      </c>
      <c r="I514" s="10">
        <v>99000</v>
      </c>
      <c r="J514" s="15"/>
    </row>
    <row r="515" spans="1:10">
      <c r="A515" s="4" t="s">
        <v>1106</v>
      </c>
      <c r="B515" s="4">
        <v>1128299</v>
      </c>
      <c r="C515" s="5">
        <v>43845</v>
      </c>
      <c r="D515" s="4" t="s">
        <v>283</v>
      </c>
      <c r="E515" s="12" t="s">
        <v>1087</v>
      </c>
      <c r="F515" s="13">
        <v>550</v>
      </c>
      <c r="G515">
        <v>400</v>
      </c>
      <c r="H515">
        <v>220000</v>
      </c>
      <c r="I515" s="10">
        <v>55000</v>
      </c>
      <c r="J515" s="15"/>
    </row>
    <row r="516" spans="1:10">
      <c r="A516" s="4" t="s">
        <v>1106</v>
      </c>
      <c r="B516" s="4">
        <v>1128299</v>
      </c>
      <c r="C516" s="5">
        <v>43846</v>
      </c>
      <c r="D516" s="4" t="s">
        <v>283</v>
      </c>
      <c r="E516" s="12" t="s">
        <v>1086</v>
      </c>
      <c r="F516" s="13">
        <v>550</v>
      </c>
      <c r="G516">
        <v>400</v>
      </c>
      <c r="H516">
        <v>220000</v>
      </c>
      <c r="I516" s="10">
        <v>88000</v>
      </c>
      <c r="J516" s="15"/>
    </row>
    <row r="517" spans="1:10">
      <c r="A517" s="4" t="s">
        <v>1106</v>
      </c>
      <c r="B517" s="4">
        <v>1128299</v>
      </c>
      <c r="C517" s="5">
        <v>43847</v>
      </c>
      <c r="D517" s="4" t="s">
        <v>283</v>
      </c>
      <c r="E517" s="12" t="s">
        <v>1087</v>
      </c>
      <c r="F517" s="13">
        <v>550</v>
      </c>
      <c r="G517">
        <v>300</v>
      </c>
      <c r="H517">
        <v>165000</v>
      </c>
      <c r="I517" s="10">
        <v>57750</v>
      </c>
      <c r="J517" s="15"/>
    </row>
    <row r="518" spans="1:10">
      <c r="A518" s="4" t="s">
        <v>1106</v>
      </c>
      <c r="B518" s="4">
        <v>1128299</v>
      </c>
      <c r="C518" s="5">
        <v>43848</v>
      </c>
      <c r="D518" s="4" t="s">
        <v>283</v>
      </c>
      <c r="E518" s="12" t="s">
        <v>1088</v>
      </c>
      <c r="F518" s="13">
        <v>599.99999999999989</v>
      </c>
      <c r="G518">
        <v>175</v>
      </c>
      <c r="H518">
        <v>104999.99999999999</v>
      </c>
      <c r="I518" s="10">
        <v>57750</v>
      </c>
      <c r="J518" s="15"/>
    </row>
    <row r="519" spans="1:10">
      <c r="A519" s="4" t="s">
        <v>1106</v>
      </c>
      <c r="B519" s="4">
        <v>1128299</v>
      </c>
      <c r="C519" s="5">
        <v>43849</v>
      </c>
      <c r="D519" s="4" t="s">
        <v>283</v>
      </c>
      <c r="E519" s="12" t="s">
        <v>1086</v>
      </c>
      <c r="F519" s="13">
        <v>550</v>
      </c>
      <c r="G519">
        <v>375</v>
      </c>
      <c r="H519">
        <v>206250</v>
      </c>
      <c r="I519" s="10">
        <v>41250</v>
      </c>
      <c r="J519" s="15"/>
    </row>
    <row r="520" spans="1:10">
      <c r="A520" s="4" t="s">
        <v>1106</v>
      </c>
      <c r="B520" s="4">
        <v>1128299</v>
      </c>
      <c r="C520" s="5">
        <v>43850</v>
      </c>
      <c r="D520" s="4" t="s">
        <v>283</v>
      </c>
      <c r="E520" s="12" t="s">
        <v>1087</v>
      </c>
      <c r="F520" s="13">
        <v>600</v>
      </c>
      <c r="G520">
        <v>550</v>
      </c>
      <c r="H520">
        <v>330000</v>
      </c>
      <c r="I520" s="10">
        <v>132000</v>
      </c>
      <c r="J520" s="15"/>
    </row>
    <row r="521" spans="1:10">
      <c r="A521" s="4" t="s">
        <v>1106</v>
      </c>
      <c r="B521" s="4">
        <v>1128299</v>
      </c>
      <c r="C521" s="5">
        <v>43851</v>
      </c>
      <c r="D521" s="4" t="s">
        <v>283</v>
      </c>
      <c r="E521" s="12" t="s">
        <v>1087</v>
      </c>
      <c r="F521" s="13">
        <v>650</v>
      </c>
      <c r="G521">
        <v>350</v>
      </c>
      <c r="H521">
        <v>227500</v>
      </c>
      <c r="I521" s="10">
        <v>56875</v>
      </c>
      <c r="J521" s="15"/>
    </row>
    <row r="522" spans="1:10">
      <c r="A522" s="4" t="s">
        <v>1106</v>
      </c>
      <c r="B522" s="4">
        <v>1128299</v>
      </c>
      <c r="C522" s="5">
        <v>43852</v>
      </c>
      <c r="D522" s="4" t="s">
        <v>283</v>
      </c>
      <c r="E522" s="12" t="s">
        <v>1087</v>
      </c>
      <c r="F522" s="13">
        <v>650</v>
      </c>
      <c r="G522">
        <v>400</v>
      </c>
      <c r="H522">
        <v>260000</v>
      </c>
      <c r="I522" s="10">
        <v>104000</v>
      </c>
      <c r="J522" s="15"/>
    </row>
    <row r="523" spans="1:10">
      <c r="A523" s="4" t="s">
        <v>1106</v>
      </c>
      <c r="B523" s="4">
        <v>1128299</v>
      </c>
      <c r="C523" s="5">
        <v>43853</v>
      </c>
      <c r="D523" s="4" t="s">
        <v>283</v>
      </c>
      <c r="E523" s="12" t="s">
        <v>1087</v>
      </c>
      <c r="F523" s="13">
        <v>600</v>
      </c>
      <c r="G523">
        <v>300</v>
      </c>
      <c r="H523">
        <v>180000</v>
      </c>
      <c r="I523" s="10">
        <v>63000</v>
      </c>
      <c r="J523" s="15"/>
    </row>
    <row r="524" spans="1:10">
      <c r="A524" s="4" t="s">
        <v>1106</v>
      </c>
      <c r="B524" s="4">
        <v>1128299</v>
      </c>
      <c r="C524" s="5">
        <v>43854</v>
      </c>
      <c r="D524" s="4" t="s">
        <v>283</v>
      </c>
      <c r="E524" s="12" t="s">
        <v>1086</v>
      </c>
      <c r="F524" s="13">
        <v>649.99999999999989</v>
      </c>
      <c r="G524">
        <v>200</v>
      </c>
      <c r="H524">
        <v>129999.99999999999</v>
      </c>
      <c r="I524" s="10">
        <v>71500</v>
      </c>
      <c r="J524" s="15"/>
    </row>
    <row r="525" spans="1:10">
      <c r="A525" s="4" t="s">
        <v>1106</v>
      </c>
      <c r="B525" s="4">
        <v>1128299</v>
      </c>
      <c r="C525" s="5">
        <v>43855</v>
      </c>
      <c r="D525" s="4" t="s">
        <v>283</v>
      </c>
      <c r="E525" s="12" t="s">
        <v>1087</v>
      </c>
      <c r="F525" s="13">
        <v>800</v>
      </c>
      <c r="G525">
        <v>350</v>
      </c>
      <c r="H525">
        <v>280000</v>
      </c>
      <c r="I525" s="10">
        <v>56000</v>
      </c>
      <c r="J525" s="15"/>
    </row>
    <row r="526" spans="1:10">
      <c r="A526" s="4" t="s">
        <v>1106</v>
      </c>
      <c r="B526" s="4">
        <v>1128299</v>
      </c>
      <c r="C526" s="5">
        <v>43856</v>
      </c>
      <c r="D526" s="4" t="s">
        <v>283</v>
      </c>
      <c r="E526" s="12" t="s">
        <v>1087</v>
      </c>
      <c r="F526" s="13">
        <v>600</v>
      </c>
      <c r="G526">
        <v>550</v>
      </c>
      <c r="H526">
        <v>330000</v>
      </c>
      <c r="I526" s="10">
        <v>148500</v>
      </c>
      <c r="J526" s="15"/>
    </row>
    <row r="527" spans="1:10">
      <c r="A527" s="4" t="s">
        <v>1106</v>
      </c>
      <c r="B527" s="4">
        <v>1128299</v>
      </c>
      <c r="C527" s="5">
        <v>43857</v>
      </c>
      <c r="D527" s="4" t="s">
        <v>283</v>
      </c>
      <c r="E527" s="12" t="s">
        <v>1087</v>
      </c>
      <c r="F527" s="13">
        <v>650</v>
      </c>
      <c r="G527">
        <v>400</v>
      </c>
      <c r="H527">
        <v>260000</v>
      </c>
      <c r="I527" s="10">
        <v>78000</v>
      </c>
      <c r="J527" s="15"/>
    </row>
    <row r="528" spans="1:10">
      <c r="A528" s="4" t="s">
        <v>1106</v>
      </c>
      <c r="B528" s="4">
        <v>1128299</v>
      </c>
      <c r="C528" s="5">
        <v>43858</v>
      </c>
      <c r="D528" s="4" t="s">
        <v>283</v>
      </c>
      <c r="E528" s="12" t="s">
        <v>1088</v>
      </c>
      <c r="F528" s="13">
        <v>650</v>
      </c>
      <c r="G528">
        <v>400</v>
      </c>
      <c r="H528">
        <v>260000</v>
      </c>
      <c r="I528" s="10">
        <v>117000</v>
      </c>
      <c r="J528" s="15"/>
    </row>
    <row r="529" spans="1:10">
      <c r="A529" s="4" t="s">
        <v>1106</v>
      </c>
      <c r="B529" s="4">
        <v>1128299</v>
      </c>
      <c r="C529" s="5">
        <v>43859</v>
      </c>
      <c r="D529" s="4" t="s">
        <v>283</v>
      </c>
      <c r="E529" s="12" t="s">
        <v>1087</v>
      </c>
      <c r="F529" s="13">
        <v>600</v>
      </c>
      <c r="G529">
        <v>300</v>
      </c>
      <c r="H529">
        <v>180000</v>
      </c>
      <c r="I529" s="10">
        <v>72000</v>
      </c>
      <c r="J529" s="15"/>
    </row>
    <row r="530" spans="1:10">
      <c r="A530" s="4" t="s">
        <v>1106</v>
      </c>
      <c r="B530" s="4">
        <v>1128299</v>
      </c>
      <c r="C530" s="5">
        <v>43860</v>
      </c>
      <c r="D530" s="4" t="s">
        <v>283</v>
      </c>
      <c r="E530" s="12" t="s">
        <v>1087</v>
      </c>
      <c r="F530" s="13">
        <v>650</v>
      </c>
      <c r="G530">
        <v>200</v>
      </c>
      <c r="H530">
        <v>130000</v>
      </c>
      <c r="I530" s="10">
        <v>78000</v>
      </c>
      <c r="J530" s="15"/>
    </row>
    <row r="531" spans="1:10">
      <c r="A531" s="4" t="s">
        <v>1106</v>
      </c>
      <c r="B531" s="4">
        <v>1128299</v>
      </c>
      <c r="C531" s="5">
        <v>43861</v>
      </c>
      <c r="D531" s="4" t="s">
        <v>283</v>
      </c>
      <c r="E531" s="12" t="s">
        <v>1087</v>
      </c>
      <c r="F531" s="13">
        <v>800</v>
      </c>
      <c r="G531">
        <v>450</v>
      </c>
      <c r="H531">
        <v>360000</v>
      </c>
      <c r="I531" s="10">
        <v>90000</v>
      </c>
      <c r="J531" s="15"/>
    </row>
    <row r="532" spans="1:10">
      <c r="A532" s="4" t="s">
        <v>1106</v>
      </c>
      <c r="B532" s="4">
        <v>1128299</v>
      </c>
      <c r="C532" s="5">
        <v>43862</v>
      </c>
      <c r="D532" s="4" t="s">
        <v>283</v>
      </c>
      <c r="E532" s="12" t="s">
        <v>1087</v>
      </c>
      <c r="F532" s="13">
        <v>600</v>
      </c>
      <c r="G532">
        <v>700</v>
      </c>
      <c r="H532">
        <v>420000</v>
      </c>
      <c r="I532" s="10">
        <v>189000</v>
      </c>
      <c r="J532" s="15"/>
    </row>
    <row r="533" spans="1:10">
      <c r="A533" s="4" t="s">
        <v>1106</v>
      </c>
      <c r="B533" s="4">
        <v>1128299</v>
      </c>
      <c r="C533" s="5">
        <v>43863</v>
      </c>
      <c r="D533" s="4" t="s">
        <v>283</v>
      </c>
      <c r="E533" s="12" t="s">
        <v>1087</v>
      </c>
      <c r="F533" s="13">
        <v>650</v>
      </c>
      <c r="G533">
        <v>550</v>
      </c>
      <c r="H533">
        <v>357500</v>
      </c>
      <c r="I533" s="10">
        <v>107250</v>
      </c>
      <c r="J533" s="15"/>
    </row>
    <row r="534" spans="1:10">
      <c r="A534" s="4" t="s">
        <v>1106</v>
      </c>
      <c r="B534" s="4">
        <v>1128299</v>
      </c>
      <c r="C534" s="5">
        <v>43864</v>
      </c>
      <c r="D534" s="4" t="s">
        <v>283</v>
      </c>
      <c r="E534" s="12" t="s">
        <v>1087</v>
      </c>
      <c r="F534" s="13">
        <v>650</v>
      </c>
      <c r="G534">
        <v>550</v>
      </c>
      <c r="H534">
        <v>357500</v>
      </c>
      <c r="I534" s="10">
        <v>160875</v>
      </c>
      <c r="J534" s="15"/>
    </row>
    <row r="535" spans="1:10">
      <c r="A535" s="4" t="s">
        <v>1106</v>
      </c>
      <c r="B535" s="4">
        <v>1128299</v>
      </c>
      <c r="C535" s="5">
        <v>43865</v>
      </c>
      <c r="D535" s="4" t="s">
        <v>283</v>
      </c>
      <c r="E535" s="12" t="s">
        <v>1087</v>
      </c>
      <c r="F535" s="13">
        <v>600</v>
      </c>
      <c r="G535">
        <v>425</v>
      </c>
      <c r="H535">
        <v>255000</v>
      </c>
      <c r="I535" s="10">
        <v>102000</v>
      </c>
      <c r="J535" s="15"/>
    </row>
    <row r="536" spans="1:10">
      <c r="A536" s="4" t="s">
        <v>1106</v>
      </c>
      <c r="B536" s="4">
        <v>1128299</v>
      </c>
      <c r="C536" s="5">
        <v>43866</v>
      </c>
      <c r="D536" s="4" t="s">
        <v>283</v>
      </c>
      <c r="E536" s="12" t="s">
        <v>1089</v>
      </c>
      <c r="F536" s="13">
        <v>650</v>
      </c>
      <c r="G536">
        <v>300</v>
      </c>
      <c r="H536">
        <v>195000</v>
      </c>
      <c r="I536" s="10">
        <v>117000</v>
      </c>
      <c r="J536" s="15"/>
    </row>
    <row r="537" spans="1:10">
      <c r="A537" s="4" t="s">
        <v>1106</v>
      </c>
      <c r="B537" s="4">
        <v>1128299</v>
      </c>
      <c r="C537" s="5">
        <v>43867</v>
      </c>
      <c r="D537" s="4" t="s">
        <v>283</v>
      </c>
      <c r="E537" s="12" t="s">
        <v>1087</v>
      </c>
      <c r="F537" s="13">
        <v>800</v>
      </c>
      <c r="G537">
        <v>600</v>
      </c>
      <c r="H537">
        <v>480000</v>
      </c>
      <c r="I537" s="10">
        <v>120000</v>
      </c>
      <c r="J537" s="15"/>
    </row>
    <row r="538" spans="1:10">
      <c r="A538" s="4" t="s">
        <v>1106</v>
      </c>
      <c r="B538" s="4">
        <v>1128299</v>
      </c>
      <c r="C538" s="5">
        <v>43868</v>
      </c>
      <c r="D538" s="4" t="s">
        <v>283</v>
      </c>
      <c r="E538" s="12" t="s">
        <v>1086</v>
      </c>
      <c r="F538" s="13">
        <v>600</v>
      </c>
      <c r="G538">
        <v>750</v>
      </c>
      <c r="H538">
        <v>450000</v>
      </c>
      <c r="I538" s="10">
        <v>180000</v>
      </c>
      <c r="J538" s="15"/>
    </row>
    <row r="539" spans="1:10">
      <c r="A539" s="4" t="s">
        <v>1106</v>
      </c>
      <c r="B539" s="4">
        <v>1128299</v>
      </c>
      <c r="C539" s="5">
        <v>43869</v>
      </c>
      <c r="D539" s="4" t="s">
        <v>283</v>
      </c>
      <c r="E539" s="12" t="s">
        <v>1086</v>
      </c>
      <c r="F539" s="13">
        <v>650</v>
      </c>
      <c r="G539">
        <v>600</v>
      </c>
      <c r="H539">
        <v>390000</v>
      </c>
      <c r="I539" s="10">
        <v>97500</v>
      </c>
      <c r="J539" s="15"/>
    </row>
    <row r="540" spans="1:10">
      <c r="A540" s="4" t="s">
        <v>1106</v>
      </c>
      <c r="B540" s="4">
        <v>1128299</v>
      </c>
      <c r="C540" s="5">
        <v>43870</v>
      </c>
      <c r="D540" s="4" t="s">
        <v>283</v>
      </c>
      <c r="E540" s="12" t="s">
        <v>1090</v>
      </c>
      <c r="F540" s="13">
        <v>650</v>
      </c>
      <c r="G540">
        <v>550</v>
      </c>
      <c r="H540">
        <v>357500</v>
      </c>
      <c r="I540" s="10">
        <v>143000</v>
      </c>
      <c r="J540" s="15"/>
    </row>
    <row r="541" spans="1:10">
      <c r="A541" s="4" t="s">
        <v>1106</v>
      </c>
      <c r="B541" s="4">
        <v>1128299</v>
      </c>
      <c r="C541" s="5">
        <v>43871</v>
      </c>
      <c r="D541" s="4" t="s">
        <v>283</v>
      </c>
      <c r="E541" s="12" t="s">
        <v>1087</v>
      </c>
      <c r="F541" s="13">
        <v>600</v>
      </c>
      <c r="G541">
        <v>450</v>
      </c>
      <c r="H541">
        <v>270000</v>
      </c>
      <c r="I541" s="10">
        <v>94500</v>
      </c>
      <c r="J541" s="15"/>
    </row>
    <row r="542" spans="1:10">
      <c r="A542" s="4" t="s">
        <v>1106</v>
      </c>
      <c r="B542" s="4">
        <v>1128299</v>
      </c>
      <c r="C542" s="5">
        <v>43872</v>
      </c>
      <c r="D542" s="4" t="s">
        <v>283</v>
      </c>
      <c r="E542" s="12" t="s">
        <v>1087</v>
      </c>
      <c r="F542" s="13">
        <v>650</v>
      </c>
      <c r="G542">
        <v>500</v>
      </c>
      <c r="H542">
        <v>325000</v>
      </c>
      <c r="I542" s="10">
        <v>178750</v>
      </c>
      <c r="J542" s="15"/>
    </row>
    <row r="543" spans="1:10">
      <c r="A543" s="4" t="s">
        <v>1106</v>
      </c>
      <c r="B543" s="4">
        <v>1128299</v>
      </c>
      <c r="C543" s="5">
        <v>43873</v>
      </c>
      <c r="D543" s="4" t="s">
        <v>283</v>
      </c>
      <c r="E543" s="12" t="s">
        <v>1086</v>
      </c>
      <c r="F543" s="13">
        <v>800</v>
      </c>
      <c r="G543">
        <v>500</v>
      </c>
      <c r="H543">
        <v>400000</v>
      </c>
      <c r="I543" s="10">
        <v>80000</v>
      </c>
      <c r="J543" s="15"/>
    </row>
    <row r="544" spans="1:10">
      <c r="A544" s="4" t="s">
        <v>1106</v>
      </c>
      <c r="B544" s="4">
        <v>1128299</v>
      </c>
      <c r="C544" s="5">
        <v>43874</v>
      </c>
      <c r="D544" s="4" t="s">
        <v>283</v>
      </c>
      <c r="E544" s="12" t="s">
        <v>1086</v>
      </c>
      <c r="F544" s="13">
        <v>650</v>
      </c>
      <c r="G544">
        <v>700</v>
      </c>
      <c r="H544">
        <v>455000</v>
      </c>
      <c r="I544" s="10">
        <v>182000</v>
      </c>
      <c r="J544" s="15"/>
    </row>
    <row r="545" spans="1:10">
      <c r="A545" s="4" t="s">
        <v>1106</v>
      </c>
      <c r="B545" s="4">
        <v>1128299</v>
      </c>
      <c r="C545" s="5">
        <v>43875</v>
      </c>
      <c r="D545" s="4" t="s">
        <v>283</v>
      </c>
      <c r="E545" s="12" t="s">
        <v>1087</v>
      </c>
      <c r="F545" s="13">
        <v>700</v>
      </c>
      <c r="G545">
        <v>650</v>
      </c>
      <c r="H545">
        <v>455000</v>
      </c>
      <c r="I545" s="10">
        <v>113750</v>
      </c>
      <c r="J545" s="15"/>
    </row>
    <row r="546" spans="1:10">
      <c r="A546" s="4" t="s">
        <v>1106</v>
      </c>
      <c r="B546" s="4">
        <v>1128299</v>
      </c>
      <c r="C546" s="5">
        <v>43876</v>
      </c>
      <c r="D546" s="4" t="s">
        <v>283</v>
      </c>
      <c r="E546" s="12" t="s">
        <v>1086</v>
      </c>
      <c r="F546" s="13">
        <v>650</v>
      </c>
      <c r="G546">
        <v>525</v>
      </c>
      <c r="H546">
        <v>341250</v>
      </c>
      <c r="I546" s="10">
        <v>136500</v>
      </c>
      <c r="J546" s="15"/>
    </row>
    <row r="547" spans="1:10">
      <c r="A547" s="4" t="s">
        <v>1106</v>
      </c>
      <c r="B547" s="4">
        <v>1128299</v>
      </c>
      <c r="C547" s="5">
        <v>43877</v>
      </c>
      <c r="D547" s="4" t="s">
        <v>283</v>
      </c>
      <c r="E547" s="12" t="s">
        <v>1086</v>
      </c>
      <c r="F547" s="13">
        <v>650</v>
      </c>
      <c r="G547">
        <v>475</v>
      </c>
      <c r="H547">
        <v>308750</v>
      </c>
      <c r="I547" s="10">
        <v>108062.5</v>
      </c>
      <c r="J547" s="15"/>
    </row>
    <row r="548" spans="1:10">
      <c r="A548" s="4" t="s">
        <v>1106</v>
      </c>
      <c r="B548" s="4">
        <v>1128299</v>
      </c>
      <c r="C548" s="5">
        <v>43878</v>
      </c>
      <c r="D548" s="4" t="s">
        <v>283</v>
      </c>
      <c r="E548" s="12" t="s">
        <v>1087</v>
      </c>
      <c r="F548" s="13">
        <v>750</v>
      </c>
      <c r="G548">
        <v>475</v>
      </c>
      <c r="H548">
        <v>356250</v>
      </c>
      <c r="I548" s="10">
        <v>195937.5</v>
      </c>
      <c r="J548" s="15"/>
    </row>
    <row r="549" spans="1:10">
      <c r="A549" s="4" t="s">
        <v>1106</v>
      </c>
      <c r="B549" s="4">
        <v>1128299</v>
      </c>
      <c r="C549" s="5">
        <v>43879</v>
      </c>
      <c r="D549" s="4" t="s">
        <v>283</v>
      </c>
      <c r="E549" s="12" t="s">
        <v>1087</v>
      </c>
      <c r="F549" s="13">
        <v>800</v>
      </c>
      <c r="G549">
        <v>400</v>
      </c>
      <c r="H549">
        <v>320000</v>
      </c>
      <c r="I549" s="10">
        <v>64000</v>
      </c>
      <c r="J549" s="15"/>
    </row>
    <row r="550" spans="1:10">
      <c r="A550" s="4" t="s">
        <v>1106</v>
      </c>
      <c r="B550" s="4">
        <v>1128299</v>
      </c>
      <c r="C550" s="5">
        <v>43880</v>
      </c>
      <c r="D550" s="4" t="s">
        <v>283</v>
      </c>
      <c r="E550" s="12" t="s">
        <v>1086</v>
      </c>
      <c r="F550" s="13">
        <v>600</v>
      </c>
      <c r="G550">
        <v>600</v>
      </c>
      <c r="H550">
        <v>360000</v>
      </c>
      <c r="I550" s="10">
        <v>126000</v>
      </c>
      <c r="J550" s="15"/>
    </row>
    <row r="551" spans="1:10">
      <c r="A551" s="4" t="s">
        <v>1106</v>
      </c>
      <c r="B551" s="4">
        <v>1128299</v>
      </c>
      <c r="C551" s="5">
        <v>43881</v>
      </c>
      <c r="D551" s="4" t="s">
        <v>283</v>
      </c>
      <c r="E551" s="12" t="s">
        <v>1087</v>
      </c>
      <c r="F551" s="13">
        <v>650</v>
      </c>
      <c r="G551">
        <v>600</v>
      </c>
      <c r="H551">
        <v>390000</v>
      </c>
      <c r="I551" s="10">
        <v>78000</v>
      </c>
      <c r="J551" s="15"/>
    </row>
    <row r="552" spans="1:10">
      <c r="A552" s="4" t="s">
        <v>1106</v>
      </c>
      <c r="B552" s="4">
        <v>1128299</v>
      </c>
      <c r="C552" s="5">
        <v>43882</v>
      </c>
      <c r="D552" s="4" t="s">
        <v>283</v>
      </c>
      <c r="E552" s="12" t="s">
        <v>1087</v>
      </c>
      <c r="F552" s="13">
        <v>600</v>
      </c>
      <c r="G552">
        <v>450</v>
      </c>
      <c r="H552">
        <v>270000</v>
      </c>
      <c r="I552" s="10">
        <v>94500</v>
      </c>
      <c r="J552" s="15"/>
    </row>
    <row r="553" spans="1:10">
      <c r="A553" s="4" t="s">
        <v>1106</v>
      </c>
      <c r="B553" s="4">
        <v>1128299</v>
      </c>
      <c r="C553" s="5">
        <v>43883</v>
      </c>
      <c r="D553" s="4" t="s">
        <v>283</v>
      </c>
      <c r="E553" s="12" t="s">
        <v>1088</v>
      </c>
      <c r="F553" s="13">
        <v>600</v>
      </c>
      <c r="G553">
        <v>400</v>
      </c>
      <c r="H553">
        <v>240000</v>
      </c>
      <c r="I553" s="10">
        <v>72000</v>
      </c>
      <c r="J553" s="15"/>
    </row>
    <row r="554" spans="1:10">
      <c r="A554" s="4" t="s">
        <v>1106</v>
      </c>
      <c r="B554" s="4">
        <v>1128299</v>
      </c>
      <c r="C554" s="5">
        <v>43884</v>
      </c>
      <c r="D554" s="4" t="s">
        <v>283</v>
      </c>
      <c r="E554" s="12" t="s">
        <v>1087</v>
      </c>
      <c r="F554" s="13">
        <v>700</v>
      </c>
      <c r="G554">
        <v>400</v>
      </c>
      <c r="H554">
        <v>280000</v>
      </c>
      <c r="I554" s="10">
        <v>140000</v>
      </c>
      <c r="J554" s="15"/>
    </row>
    <row r="555" spans="1:10">
      <c r="A555" s="4" t="s">
        <v>1106</v>
      </c>
      <c r="B555" s="4">
        <v>1128299</v>
      </c>
      <c r="C555" s="5">
        <v>43885</v>
      </c>
      <c r="D555" s="4" t="s">
        <v>283</v>
      </c>
      <c r="E555" s="12" t="s">
        <v>1088</v>
      </c>
      <c r="F555" s="13">
        <v>750</v>
      </c>
      <c r="G555">
        <v>450</v>
      </c>
      <c r="H555">
        <v>337500</v>
      </c>
      <c r="I555" s="10">
        <v>50625</v>
      </c>
      <c r="J555" s="15"/>
    </row>
    <row r="556" spans="1:10">
      <c r="A556" s="4" t="s">
        <v>1106</v>
      </c>
      <c r="B556" s="4">
        <v>1128299</v>
      </c>
      <c r="C556" s="5">
        <v>43886</v>
      </c>
      <c r="D556" s="4" t="s">
        <v>283</v>
      </c>
      <c r="E556" s="12" t="s">
        <v>1087</v>
      </c>
      <c r="F556" s="13">
        <v>600</v>
      </c>
      <c r="G556">
        <v>550</v>
      </c>
      <c r="H556">
        <v>330000</v>
      </c>
      <c r="I556" s="10">
        <v>115500</v>
      </c>
      <c r="J556" s="15"/>
    </row>
    <row r="557" spans="1:10">
      <c r="A557" s="4" t="s">
        <v>1106</v>
      </c>
      <c r="B557" s="4">
        <v>1128299</v>
      </c>
      <c r="C557" s="5">
        <v>43887</v>
      </c>
      <c r="D557" s="4" t="s">
        <v>283</v>
      </c>
      <c r="E557" s="12" t="s">
        <v>1087</v>
      </c>
      <c r="F557" s="13">
        <v>650</v>
      </c>
      <c r="G557">
        <v>550</v>
      </c>
      <c r="H557">
        <v>357500</v>
      </c>
      <c r="I557" s="10">
        <v>71500</v>
      </c>
      <c r="J557" s="15"/>
    </row>
    <row r="558" spans="1:10">
      <c r="A558" s="4" t="s">
        <v>1106</v>
      </c>
      <c r="B558" s="4">
        <v>1128299</v>
      </c>
      <c r="C558" s="5">
        <v>43888</v>
      </c>
      <c r="D558" s="4" t="s">
        <v>283</v>
      </c>
      <c r="E558" s="12" t="s">
        <v>1087</v>
      </c>
      <c r="F558" s="13">
        <v>600</v>
      </c>
      <c r="G558">
        <v>375</v>
      </c>
      <c r="H558">
        <v>225000</v>
      </c>
      <c r="I558" s="10">
        <v>78750</v>
      </c>
      <c r="J558" s="15"/>
    </row>
    <row r="559" spans="1:10">
      <c r="A559" s="4" t="s">
        <v>1106</v>
      </c>
      <c r="B559" s="4">
        <v>1128299</v>
      </c>
      <c r="C559" s="5">
        <v>43889</v>
      </c>
      <c r="D559" s="4" t="s">
        <v>283</v>
      </c>
      <c r="E559" s="12" t="s">
        <v>1087</v>
      </c>
      <c r="F559" s="13">
        <v>600</v>
      </c>
      <c r="G559">
        <v>350</v>
      </c>
      <c r="H559">
        <v>210000</v>
      </c>
      <c r="I559" s="10">
        <v>63000</v>
      </c>
      <c r="J559" s="15"/>
    </row>
    <row r="560" spans="1:10">
      <c r="A560" s="4" t="s">
        <v>1106</v>
      </c>
      <c r="B560" s="4">
        <v>1128299</v>
      </c>
      <c r="C560" s="5">
        <v>43891</v>
      </c>
      <c r="D560" s="4" t="s">
        <v>283</v>
      </c>
      <c r="E560" s="12" t="s">
        <v>1087</v>
      </c>
      <c r="F560" s="13">
        <v>700</v>
      </c>
      <c r="G560">
        <v>325</v>
      </c>
      <c r="H560">
        <v>227500</v>
      </c>
      <c r="I560" s="10">
        <v>113750</v>
      </c>
      <c r="J560" s="15"/>
    </row>
    <row r="561" spans="1:10">
      <c r="A561" s="4" t="s">
        <v>1106</v>
      </c>
      <c r="B561" s="4">
        <v>1128299</v>
      </c>
      <c r="C561" s="5">
        <v>43892</v>
      </c>
      <c r="D561" s="4" t="s">
        <v>283</v>
      </c>
      <c r="E561" s="12" t="s">
        <v>1087</v>
      </c>
      <c r="F561" s="13">
        <v>750</v>
      </c>
      <c r="G561">
        <v>375</v>
      </c>
      <c r="H561">
        <v>281250</v>
      </c>
      <c r="I561" s="10">
        <v>42187.5</v>
      </c>
      <c r="J561" s="15"/>
    </row>
    <row r="562" spans="1:10">
      <c r="A562" s="4" t="s">
        <v>1106</v>
      </c>
      <c r="B562" s="4">
        <v>1128299</v>
      </c>
      <c r="C562" s="5">
        <v>43893</v>
      </c>
      <c r="D562" s="4" t="s">
        <v>283</v>
      </c>
      <c r="E562" s="12" t="s">
        <v>1087</v>
      </c>
      <c r="F562" s="13">
        <v>600</v>
      </c>
      <c r="G562">
        <v>575</v>
      </c>
      <c r="H562">
        <v>345000</v>
      </c>
      <c r="I562" s="10">
        <v>120750</v>
      </c>
      <c r="J562" s="15"/>
    </row>
    <row r="563" spans="1:10">
      <c r="A563" s="4" t="s">
        <v>1106</v>
      </c>
      <c r="B563" s="4">
        <v>1128299</v>
      </c>
      <c r="C563" s="5">
        <v>43894</v>
      </c>
      <c r="D563" s="4" t="s">
        <v>283</v>
      </c>
      <c r="E563" s="12" t="s">
        <v>1086</v>
      </c>
      <c r="F563" s="13">
        <v>650</v>
      </c>
      <c r="G563">
        <v>575</v>
      </c>
      <c r="H563">
        <v>373750</v>
      </c>
      <c r="I563" s="10">
        <v>74750</v>
      </c>
      <c r="J563" s="15"/>
    </row>
    <row r="564" spans="1:10">
      <c r="A564" s="4" t="s">
        <v>1106</v>
      </c>
      <c r="B564" s="4">
        <v>1128299</v>
      </c>
      <c r="C564" s="5">
        <v>43895</v>
      </c>
      <c r="D564" s="4" t="s">
        <v>283</v>
      </c>
      <c r="E564" s="12" t="s">
        <v>1086</v>
      </c>
      <c r="F564" s="13">
        <v>600.00000000000011</v>
      </c>
      <c r="G564">
        <v>425</v>
      </c>
      <c r="H564">
        <v>255000.00000000003</v>
      </c>
      <c r="I564" s="10">
        <v>89250</v>
      </c>
      <c r="J564" s="15"/>
    </row>
    <row r="565" spans="1:10">
      <c r="A565" s="4" t="s">
        <v>1106</v>
      </c>
      <c r="B565" s="4">
        <v>1128299</v>
      </c>
      <c r="C565" s="5">
        <v>43896</v>
      </c>
      <c r="D565" s="4" t="s">
        <v>283</v>
      </c>
      <c r="E565" s="12" t="s">
        <v>1087</v>
      </c>
      <c r="F565" s="13">
        <v>600</v>
      </c>
      <c r="G565">
        <v>400</v>
      </c>
      <c r="H565">
        <v>240000</v>
      </c>
      <c r="I565" s="10">
        <v>72000</v>
      </c>
      <c r="J565" s="15"/>
    </row>
    <row r="566" spans="1:10">
      <c r="A566" s="4" t="s">
        <v>1106</v>
      </c>
      <c r="B566" s="4">
        <v>1128299</v>
      </c>
      <c r="C566" s="5">
        <v>43897</v>
      </c>
      <c r="D566" s="4" t="s">
        <v>283</v>
      </c>
      <c r="E566" s="12" t="s">
        <v>1086</v>
      </c>
      <c r="F566" s="13">
        <v>700</v>
      </c>
      <c r="G566">
        <v>350</v>
      </c>
      <c r="H566">
        <v>245000</v>
      </c>
      <c r="I566" s="10">
        <v>122500</v>
      </c>
      <c r="J566" s="15"/>
    </row>
    <row r="567" spans="1:10">
      <c r="A567" s="4" t="s">
        <v>1106</v>
      </c>
      <c r="B567" s="4">
        <v>1128299</v>
      </c>
      <c r="C567" s="5">
        <v>43898</v>
      </c>
      <c r="D567" s="4" t="s">
        <v>283</v>
      </c>
      <c r="E567" s="12" t="s">
        <v>1087</v>
      </c>
      <c r="F567" s="13">
        <v>750</v>
      </c>
      <c r="G567">
        <v>475</v>
      </c>
      <c r="H567">
        <v>356250</v>
      </c>
      <c r="I567" s="10">
        <v>53437.5</v>
      </c>
      <c r="J567" s="15"/>
    </row>
    <row r="568" spans="1:10">
      <c r="A568" s="4" t="s">
        <v>1106</v>
      </c>
      <c r="B568" s="4">
        <v>1128299</v>
      </c>
      <c r="C568" s="5">
        <v>43899</v>
      </c>
      <c r="D568" s="4" t="s">
        <v>283</v>
      </c>
      <c r="E568" s="12" t="s">
        <v>1086</v>
      </c>
      <c r="F568" s="13">
        <v>600</v>
      </c>
      <c r="G568">
        <v>675</v>
      </c>
      <c r="H568">
        <v>405000</v>
      </c>
      <c r="I568" s="10">
        <v>141750</v>
      </c>
      <c r="J568" s="15"/>
    </row>
    <row r="569" spans="1:10">
      <c r="A569" s="4" t="s">
        <v>1106</v>
      </c>
      <c r="B569" s="4">
        <v>1128299</v>
      </c>
      <c r="C569" s="5">
        <v>43900</v>
      </c>
      <c r="D569" s="4" t="s">
        <v>283</v>
      </c>
      <c r="E569" s="12" t="s">
        <v>1087</v>
      </c>
      <c r="F569" s="13">
        <v>650</v>
      </c>
      <c r="G569">
        <v>675</v>
      </c>
      <c r="H569">
        <v>438750</v>
      </c>
      <c r="I569" s="10">
        <v>87750</v>
      </c>
      <c r="J569" s="15"/>
    </row>
    <row r="570" spans="1:10">
      <c r="A570" s="4" t="s">
        <v>1106</v>
      </c>
      <c r="B570" s="4">
        <v>1128299</v>
      </c>
      <c r="C570" s="5">
        <v>43901</v>
      </c>
      <c r="D570" s="4" t="s">
        <v>283</v>
      </c>
      <c r="E570" s="12" t="s">
        <v>1087</v>
      </c>
      <c r="F570" s="13">
        <v>600</v>
      </c>
      <c r="G570">
        <v>475</v>
      </c>
      <c r="H570">
        <v>285000</v>
      </c>
      <c r="I570" s="10">
        <v>99750</v>
      </c>
      <c r="J570" s="15"/>
    </row>
    <row r="571" spans="1:10">
      <c r="A571" s="4" t="s">
        <v>1106</v>
      </c>
      <c r="B571" s="4">
        <v>1128299</v>
      </c>
      <c r="C571" s="5">
        <v>43902</v>
      </c>
      <c r="D571" s="4" t="s">
        <v>283</v>
      </c>
      <c r="E571" s="12" t="s">
        <v>1087</v>
      </c>
      <c r="F571" s="13">
        <v>600</v>
      </c>
      <c r="G571">
        <v>475</v>
      </c>
      <c r="H571">
        <v>285000</v>
      </c>
      <c r="I571" s="10">
        <v>85500</v>
      </c>
      <c r="J571" s="15"/>
    </row>
    <row r="572" spans="1:10">
      <c r="A572" s="4" t="s">
        <v>1106</v>
      </c>
      <c r="B572" s="4">
        <v>1128299</v>
      </c>
      <c r="C572" s="5">
        <v>43903</v>
      </c>
      <c r="D572" s="4" t="s">
        <v>283</v>
      </c>
      <c r="E572" s="12" t="s">
        <v>1087</v>
      </c>
      <c r="F572" s="13">
        <v>700</v>
      </c>
      <c r="G572">
        <v>400</v>
      </c>
      <c r="H572">
        <v>280000</v>
      </c>
      <c r="I572" s="10">
        <v>140000</v>
      </c>
      <c r="J572" s="15"/>
    </row>
    <row r="573" spans="1:10">
      <c r="A573" s="4" t="s">
        <v>1106</v>
      </c>
      <c r="B573" s="4">
        <v>1128299</v>
      </c>
      <c r="C573" s="5">
        <v>43904</v>
      </c>
      <c r="D573" s="4" t="s">
        <v>283</v>
      </c>
      <c r="E573" s="12" t="s">
        <v>1087</v>
      </c>
      <c r="F573" s="13">
        <v>750</v>
      </c>
      <c r="G573">
        <v>500</v>
      </c>
      <c r="H573">
        <v>375000</v>
      </c>
      <c r="I573" s="10">
        <v>56250</v>
      </c>
      <c r="J573" s="15"/>
    </row>
    <row r="574" spans="1:10">
      <c r="A574" s="4" t="s">
        <v>1106</v>
      </c>
      <c r="B574" s="4">
        <v>1128299</v>
      </c>
      <c r="C574" s="5">
        <v>43905</v>
      </c>
      <c r="D574" s="4" t="s">
        <v>283</v>
      </c>
      <c r="E574" s="12" t="s">
        <v>1087</v>
      </c>
      <c r="F574" s="13">
        <v>300.00000000000006</v>
      </c>
      <c r="G574">
        <v>425</v>
      </c>
      <c r="H574">
        <v>127500.00000000001</v>
      </c>
      <c r="I574" s="10">
        <v>44625</v>
      </c>
      <c r="J574" s="15"/>
    </row>
    <row r="575" spans="1:10">
      <c r="A575" s="4" t="s">
        <v>1106</v>
      </c>
      <c r="B575" s="4">
        <v>1128299</v>
      </c>
      <c r="C575" s="5">
        <v>43906</v>
      </c>
      <c r="D575" s="4" t="s">
        <v>283</v>
      </c>
      <c r="E575" s="12" t="s">
        <v>1087</v>
      </c>
      <c r="F575" s="13">
        <v>400</v>
      </c>
      <c r="G575">
        <v>425</v>
      </c>
      <c r="H575">
        <v>170000</v>
      </c>
      <c r="I575" s="10">
        <v>34000</v>
      </c>
      <c r="J575" s="15"/>
    </row>
    <row r="576" spans="1:10">
      <c r="A576" s="4" t="s">
        <v>1106</v>
      </c>
      <c r="B576" s="4">
        <v>1128299</v>
      </c>
      <c r="C576" s="5">
        <v>43907</v>
      </c>
      <c r="D576" s="4" t="s">
        <v>283</v>
      </c>
      <c r="E576" s="12" t="s">
        <v>1088</v>
      </c>
      <c r="F576" s="13">
        <v>400</v>
      </c>
      <c r="G576">
        <v>425</v>
      </c>
      <c r="H576">
        <v>170000</v>
      </c>
      <c r="I576" s="10">
        <v>59500</v>
      </c>
      <c r="J576" s="15"/>
    </row>
    <row r="577" spans="1:10">
      <c r="A577" s="4" t="s">
        <v>1106</v>
      </c>
      <c r="B577" s="4">
        <v>1128299</v>
      </c>
      <c r="C577" s="5">
        <v>43908</v>
      </c>
      <c r="D577" s="4" t="s">
        <v>283</v>
      </c>
      <c r="E577" s="12" t="s">
        <v>1086</v>
      </c>
      <c r="F577" s="13">
        <v>400</v>
      </c>
      <c r="G577">
        <v>275</v>
      </c>
      <c r="H577">
        <v>110000</v>
      </c>
      <c r="I577" s="10">
        <v>33000</v>
      </c>
      <c r="J577" s="15"/>
    </row>
    <row r="578" spans="1:10">
      <c r="A578" s="4" t="s">
        <v>1106</v>
      </c>
      <c r="B578" s="4">
        <v>1128299</v>
      </c>
      <c r="C578" s="5">
        <v>43909</v>
      </c>
      <c r="D578" s="4" t="s">
        <v>283</v>
      </c>
      <c r="E578" s="12" t="s">
        <v>1087</v>
      </c>
      <c r="F578" s="13">
        <v>450</v>
      </c>
      <c r="G578">
        <v>225</v>
      </c>
      <c r="H578">
        <v>101250</v>
      </c>
      <c r="I578" s="10">
        <v>50625</v>
      </c>
      <c r="J578" s="15"/>
    </row>
    <row r="579" spans="1:10">
      <c r="A579" s="4" t="s">
        <v>1106</v>
      </c>
      <c r="B579" s="4">
        <v>1128299</v>
      </c>
      <c r="C579" s="5">
        <v>43910</v>
      </c>
      <c r="D579" s="4" t="s">
        <v>283</v>
      </c>
      <c r="E579" s="12" t="s">
        <v>1087</v>
      </c>
      <c r="F579" s="13">
        <v>400</v>
      </c>
      <c r="G579">
        <v>475</v>
      </c>
      <c r="H579">
        <v>190000</v>
      </c>
      <c r="I579" s="10">
        <v>28500</v>
      </c>
      <c r="J579" s="15"/>
    </row>
    <row r="580" spans="1:10">
      <c r="A580" s="4" t="s">
        <v>1106</v>
      </c>
      <c r="B580" s="4">
        <v>1128299</v>
      </c>
      <c r="C580" s="5">
        <v>43911</v>
      </c>
      <c r="D580" s="4" t="s">
        <v>283</v>
      </c>
      <c r="E580" s="12" t="s">
        <v>1086</v>
      </c>
      <c r="F580" s="13">
        <v>300</v>
      </c>
      <c r="G580">
        <v>525</v>
      </c>
      <c r="H580">
        <v>157500</v>
      </c>
      <c r="I580" s="10">
        <v>55125</v>
      </c>
      <c r="J580" s="15"/>
    </row>
    <row r="581" spans="1:10">
      <c r="A581" s="4" t="s">
        <v>1106</v>
      </c>
      <c r="B581" s="4">
        <v>1128299</v>
      </c>
      <c r="C581" s="5">
        <v>43912</v>
      </c>
      <c r="D581" s="4" t="s">
        <v>283</v>
      </c>
      <c r="E581" s="12" t="s">
        <v>1086</v>
      </c>
      <c r="F581" s="13">
        <v>400</v>
      </c>
      <c r="G581">
        <v>425</v>
      </c>
      <c r="H581">
        <v>170000</v>
      </c>
      <c r="I581" s="10">
        <v>34000</v>
      </c>
      <c r="J581" s="15"/>
    </row>
    <row r="582" spans="1:10">
      <c r="A582" s="4" t="s">
        <v>1106</v>
      </c>
      <c r="B582" s="4">
        <v>1128299</v>
      </c>
      <c r="C582" s="5">
        <v>43913</v>
      </c>
      <c r="D582" s="4" t="s">
        <v>283</v>
      </c>
      <c r="E582" s="12" t="s">
        <v>1087</v>
      </c>
      <c r="F582" s="13">
        <v>400</v>
      </c>
      <c r="G582">
        <v>425</v>
      </c>
      <c r="H582">
        <v>170000</v>
      </c>
      <c r="I582" s="10">
        <v>59500</v>
      </c>
      <c r="J582" s="15"/>
    </row>
    <row r="583" spans="1:10">
      <c r="A583" s="4" t="s">
        <v>1106</v>
      </c>
      <c r="B583" s="4">
        <v>1128299</v>
      </c>
      <c r="C583" s="5">
        <v>43914</v>
      </c>
      <c r="D583" s="4" t="s">
        <v>283</v>
      </c>
      <c r="E583" s="12" t="s">
        <v>1086</v>
      </c>
      <c r="F583" s="13">
        <v>400</v>
      </c>
      <c r="G583">
        <v>275</v>
      </c>
      <c r="H583">
        <v>110000</v>
      </c>
      <c r="I583" s="10">
        <v>33000</v>
      </c>
      <c r="J583" s="15"/>
    </row>
    <row r="584" spans="1:10">
      <c r="A584" s="4" t="s">
        <v>1106</v>
      </c>
      <c r="B584" s="4">
        <v>1128299</v>
      </c>
      <c r="C584" s="5">
        <v>43915</v>
      </c>
      <c r="D584" s="4" t="s">
        <v>283</v>
      </c>
      <c r="E584" s="12" t="s">
        <v>1088</v>
      </c>
      <c r="F584" s="13">
        <v>450</v>
      </c>
      <c r="G584">
        <v>200</v>
      </c>
      <c r="H584">
        <v>90000</v>
      </c>
      <c r="I584" s="10">
        <v>45000</v>
      </c>
      <c r="J584" s="15"/>
    </row>
    <row r="585" spans="1:10">
      <c r="A585" s="4" t="s">
        <v>1106</v>
      </c>
      <c r="B585" s="4">
        <v>1128299</v>
      </c>
      <c r="C585" s="5">
        <v>43916</v>
      </c>
      <c r="D585" s="4" t="s">
        <v>283</v>
      </c>
      <c r="E585" s="12" t="s">
        <v>1087</v>
      </c>
      <c r="F585" s="13">
        <v>400</v>
      </c>
      <c r="G585">
        <v>400</v>
      </c>
      <c r="H585">
        <v>160000</v>
      </c>
      <c r="I585" s="10">
        <v>24000</v>
      </c>
      <c r="J585" s="15"/>
    </row>
    <row r="586" spans="1:10">
      <c r="A586" s="4" t="s">
        <v>1106</v>
      </c>
      <c r="B586" s="4">
        <v>1128299</v>
      </c>
      <c r="C586" s="5">
        <v>43917</v>
      </c>
      <c r="D586" s="4" t="s">
        <v>283</v>
      </c>
      <c r="E586" s="12" t="s">
        <v>1086</v>
      </c>
      <c r="F586" s="13">
        <v>400</v>
      </c>
      <c r="G586">
        <v>550</v>
      </c>
      <c r="H586">
        <v>220000</v>
      </c>
      <c r="I586" s="10">
        <v>77000</v>
      </c>
      <c r="J586" s="15"/>
    </row>
    <row r="587" spans="1:10">
      <c r="A587" s="4" t="s">
        <v>1106</v>
      </c>
      <c r="B587" s="4">
        <v>1128299</v>
      </c>
      <c r="C587" s="5">
        <v>43918</v>
      </c>
      <c r="D587" s="4" t="s">
        <v>283</v>
      </c>
      <c r="E587" s="12" t="s">
        <v>1088</v>
      </c>
      <c r="F587" s="13">
        <v>500</v>
      </c>
      <c r="G587">
        <v>400</v>
      </c>
      <c r="H587">
        <v>200000</v>
      </c>
      <c r="I587" s="10">
        <v>40000</v>
      </c>
      <c r="J587" s="15"/>
    </row>
    <row r="588" spans="1:10">
      <c r="A588" s="4" t="s">
        <v>1106</v>
      </c>
      <c r="B588" s="4">
        <v>1128299</v>
      </c>
      <c r="C588" s="5">
        <v>43919</v>
      </c>
      <c r="D588" s="4" t="s">
        <v>283</v>
      </c>
      <c r="E588" s="12" t="s">
        <v>1087</v>
      </c>
      <c r="F588" s="13">
        <v>550</v>
      </c>
      <c r="G588">
        <v>400</v>
      </c>
      <c r="H588">
        <v>220000</v>
      </c>
      <c r="I588" s="10">
        <v>77000</v>
      </c>
      <c r="J588" s="15"/>
    </row>
    <row r="589" spans="1:10">
      <c r="A589" s="4" t="s">
        <v>1106</v>
      </c>
      <c r="B589" s="4">
        <v>1128299</v>
      </c>
      <c r="C589" s="5">
        <v>43920</v>
      </c>
      <c r="D589" s="4" t="s">
        <v>283</v>
      </c>
      <c r="E589" s="12" t="s">
        <v>1086</v>
      </c>
      <c r="F589" s="13">
        <v>550</v>
      </c>
      <c r="G589">
        <v>300</v>
      </c>
      <c r="H589">
        <v>165000</v>
      </c>
      <c r="I589" s="10">
        <v>49500</v>
      </c>
      <c r="J589" s="15"/>
    </row>
    <row r="590" spans="1:10">
      <c r="A590" s="4" t="s">
        <v>1106</v>
      </c>
      <c r="B590" s="4">
        <v>1128299</v>
      </c>
      <c r="C590" s="5">
        <v>43921</v>
      </c>
      <c r="D590" s="4" t="s">
        <v>283</v>
      </c>
      <c r="E590" s="12" t="s">
        <v>1086</v>
      </c>
      <c r="F590" s="13">
        <v>600</v>
      </c>
      <c r="G590">
        <v>150</v>
      </c>
      <c r="H590">
        <v>90000</v>
      </c>
      <c r="I590" s="10">
        <v>45000</v>
      </c>
      <c r="J590" s="15"/>
    </row>
    <row r="591" spans="1:10">
      <c r="A591" s="4" t="s">
        <v>1106</v>
      </c>
      <c r="B591" s="4">
        <v>1128299</v>
      </c>
      <c r="C591" s="5">
        <v>43922</v>
      </c>
      <c r="D591" s="4" t="s">
        <v>283</v>
      </c>
      <c r="E591" s="12" t="s">
        <v>1086</v>
      </c>
      <c r="F591" s="13">
        <v>550</v>
      </c>
      <c r="G591">
        <v>350</v>
      </c>
      <c r="H591">
        <v>192500</v>
      </c>
      <c r="I591" s="10">
        <v>28875</v>
      </c>
      <c r="J591" s="15"/>
    </row>
    <row r="592" spans="1:10">
      <c r="A592" s="4" t="s">
        <v>1106</v>
      </c>
      <c r="B592" s="4">
        <v>1128299</v>
      </c>
      <c r="C592" s="5">
        <v>43923</v>
      </c>
      <c r="D592" s="4" t="s">
        <v>283</v>
      </c>
      <c r="E592" s="12" t="s">
        <v>1087</v>
      </c>
      <c r="F592" s="13">
        <v>600</v>
      </c>
      <c r="G592">
        <v>525</v>
      </c>
      <c r="H592">
        <v>315000</v>
      </c>
      <c r="I592" s="10">
        <v>110250</v>
      </c>
      <c r="J592" s="15"/>
    </row>
    <row r="593" spans="1:10">
      <c r="A593" s="4" t="s">
        <v>1106</v>
      </c>
      <c r="B593" s="4">
        <v>1128299</v>
      </c>
      <c r="C593" s="5">
        <v>43924</v>
      </c>
      <c r="D593" s="4" t="s">
        <v>283</v>
      </c>
      <c r="E593" s="12" t="s">
        <v>1087</v>
      </c>
      <c r="F593" s="13">
        <v>650</v>
      </c>
      <c r="G593">
        <v>325</v>
      </c>
      <c r="H593">
        <v>211250</v>
      </c>
      <c r="I593" s="10">
        <v>42250</v>
      </c>
      <c r="J593" s="15"/>
    </row>
    <row r="594" spans="1:10">
      <c r="A594" s="4" t="s">
        <v>1106</v>
      </c>
      <c r="B594" s="4">
        <v>1128299</v>
      </c>
      <c r="C594" s="5">
        <v>43925</v>
      </c>
      <c r="D594" s="4" t="s">
        <v>283</v>
      </c>
      <c r="E594" s="12" t="s">
        <v>1087</v>
      </c>
      <c r="F594" s="13">
        <v>650.00000000000011</v>
      </c>
      <c r="G594">
        <v>375</v>
      </c>
      <c r="H594">
        <v>243750.00000000003</v>
      </c>
      <c r="I594" s="10">
        <v>85312.5</v>
      </c>
      <c r="J594" s="15"/>
    </row>
    <row r="595" spans="1:10">
      <c r="A595" s="4" t="s">
        <v>1106</v>
      </c>
      <c r="B595" s="4">
        <v>1128299</v>
      </c>
      <c r="C595" s="5">
        <v>43926</v>
      </c>
      <c r="D595" s="4" t="s">
        <v>283</v>
      </c>
      <c r="E595" s="12" t="s">
        <v>1087</v>
      </c>
      <c r="F595" s="13">
        <v>600</v>
      </c>
      <c r="G595">
        <v>275</v>
      </c>
      <c r="H595">
        <v>165000</v>
      </c>
      <c r="I595" s="10">
        <v>49500</v>
      </c>
      <c r="J595" s="15"/>
    </row>
    <row r="596" spans="1:10">
      <c r="A596" s="4" t="s">
        <v>1106</v>
      </c>
      <c r="B596" s="4">
        <v>1128299</v>
      </c>
      <c r="C596" s="5">
        <v>43927</v>
      </c>
      <c r="D596" s="4" t="s">
        <v>283</v>
      </c>
      <c r="E596" s="12" t="s">
        <v>1087</v>
      </c>
      <c r="F596" s="13">
        <v>650</v>
      </c>
      <c r="G596">
        <v>175</v>
      </c>
      <c r="H596">
        <v>113750</v>
      </c>
      <c r="I596" s="10">
        <v>56875</v>
      </c>
      <c r="J596" s="15"/>
    </row>
    <row r="597" spans="1:10">
      <c r="A597" s="4" t="s">
        <v>1106</v>
      </c>
      <c r="B597" s="4">
        <v>1128299</v>
      </c>
      <c r="C597" s="5">
        <v>43928</v>
      </c>
      <c r="D597" s="4" t="s">
        <v>283</v>
      </c>
      <c r="E597" s="12" t="s">
        <v>1087</v>
      </c>
      <c r="F597" s="13">
        <v>800</v>
      </c>
      <c r="G597">
        <v>325</v>
      </c>
      <c r="H597">
        <v>260000</v>
      </c>
      <c r="I597" s="10">
        <v>39000</v>
      </c>
      <c r="J597" s="15"/>
    </row>
    <row r="598" spans="1:10">
      <c r="A598" s="4" t="s">
        <v>1106</v>
      </c>
      <c r="B598" s="4">
        <v>1128299</v>
      </c>
      <c r="C598" s="5">
        <v>43929</v>
      </c>
      <c r="D598" s="4" t="s">
        <v>283</v>
      </c>
      <c r="E598" s="12" t="s">
        <v>1087</v>
      </c>
      <c r="F598" s="13">
        <v>600</v>
      </c>
      <c r="G598">
        <v>525</v>
      </c>
      <c r="H598">
        <v>315000</v>
      </c>
      <c r="I598" s="10">
        <v>157500</v>
      </c>
      <c r="J598" s="15"/>
    </row>
    <row r="599" spans="1:10">
      <c r="A599" s="4" t="s">
        <v>1106</v>
      </c>
      <c r="B599" s="4">
        <v>1128299</v>
      </c>
      <c r="C599" s="5">
        <v>43930</v>
      </c>
      <c r="D599" s="4" t="s">
        <v>283</v>
      </c>
      <c r="E599" s="12" t="s">
        <v>1086</v>
      </c>
      <c r="F599" s="13">
        <v>650.00000000000011</v>
      </c>
      <c r="G599">
        <v>375</v>
      </c>
      <c r="H599">
        <v>243750.00000000003</v>
      </c>
      <c r="I599" s="10">
        <v>85312.5</v>
      </c>
      <c r="J599" s="15"/>
    </row>
    <row r="600" spans="1:10">
      <c r="A600" s="4" t="s">
        <v>1106</v>
      </c>
      <c r="B600" s="4">
        <v>1128299</v>
      </c>
      <c r="C600" s="5">
        <v>43931</v>
      </c>
      <c r="D600" s="4" t="s">
        <v>283</v>
      </c>
      <c r="E600" s="12" t="s">
        <v>1087</v>
      </c>
      <c r="F600" s="13">
        <v>650</v>
      </c>
      <c r="G600">
        <v>375</v>
      </c>
      <c r="H600">
        <v>243750</v>
      </c>
      <c r="I600" s="10">
        <v>121875</v>
      </c>
      <c r="J600" s="15"/>
    </row>
    <row r="601" spans="1:10">
      <c r="A601" s="4" t="s">
        <v>1106</v>
      </c>
      <c r="B601" s="4">
        <v>1128299</v>
      </c>
      <c r="C601" s="5">
        <v>43932</v>
      </c>
      <c r="D601" s="4" t="s">
        <v>283</v>
      </c>
      <c r="E601" s="12" t="s">
        <v>1087</v>
      </c>
      <c r="F601" s="13">
        <v>600</v>
      </c>
      <c r="G601">
        <v>275</v>
      </c>
      <c r="H601">
        <v>165000</v>
      </c>
      <c r="I601" s="10">
        <v>74250</v>
      </c>
      <c r="J601" s="15"/>
    </row>
    <row r="602" spans="1:10">
      <c r="A602" s="4" t="s">
        <v>1106</v>
      </c>
      <c r="B602" s="4">
        <v>1128299</v>
      </c>
      <c r="C602" s="5">
        <v>43933</v>
      </c>
      <c r="D602" s="4" t="s">
        <v>283</v>
      </c>
      <c r="E602" s="12" t="s">
        <v>1086</v>
      </c>
      <c r="F602" s="13">
        <v>650</v>
      </c>
      <c r="G602">
        <v>175</v>
      </c>
      <c r="H602">
        <v>113750</v>
      </c>
      <c r="I602" s="10">
        <v>73937.5</v>
      </c>
      <c r="J602" s="15"/>
    </row>
    <row r="603" spans="1:10">
      <c r="A603" s="4" t="s">
        <v>1106</v>
      </c>
      <c r="B603" s="4">
        <v>1128299</v>
      </c>
      <c r="C603" s="5">
        <v>43934</v>
      </c>
      <c r="D603" s="4" t="s">
        <v>283</v>
      </c>
      <c r="E603" s="12" t="s">
        <v>1086</v>
      </c>
      <c r="F603" s="13">
        <v>800</v>
      </c>
      <c r="G603">
        <v>475</v>
      </c>
      <c r="H603">
        <v>380000</v>
      </c>
      <c r="I603" s="10">
        <v>114000</v>
      </c>
      <c r="J603" s="15"/>
    </row>
    <row r="604" spans="1:10">
      <c r="A604" s="4" t="s">
        <v>1106</v>
      </c>
      <c r="B604" s="4">
        <v>1128299</v>
      </c>
      <c r="C604" s="5">
        <v>43935</v>
      </c>
      <c r="D604" s="4" t="s">
        <v>283</v>
      </c>
      <c r="E604" s="12" t="s">
        <v>1087</v>
      </c>
      <c r="F604" s="13">
        <v>600</v>
      </c>
      <c r="G604">
        <v>725</v>
      </c>
      <c r="H604">
        <v>435000</v>
      </c>
      <c r="I604" s="10">
        <v>217500</v>
      </c>
      <c r="J604" s="15"/>
    </row>
    <row r="605" spans="1:10">
      <c r="A605" s="4" t="s">
        <v>1106</v>
      </c>
      <c r="B605" s="4">
        <v>1128299</v>
      </c>
      <c r="C605" s="5">
        <v>43936</v>
      </c>
      <c r="D605" s="4" t="s">
        <v>283</v>
      </c>
      <c r="E605" s="12" t="s">
        <v>1086</v>
      </c>
      <c r="F605" s="13">
        <v>650</v>
      </c>
      <c r="G605">
        <v>575</v>
      </c>
      <c r="H605">
        <v>373750</v>
      </c>
      <c r="I605" s="10">
        <v>130812.5</v>
      </c>
      <c r="J605" s="15"/>
    </row>
    <row r="606" spans="1:10">
      <c r="A606" s="4" t="s">
        <v>1106</v>
      </c>
      <c r="B606" s="4">
        <v>1128299</v>
      </c>
      <c r="C606" s="5">
        <v>43937</v>
      </c>
      <c r="D606" s="4" t="s">
        <v>283</v>
      </c>
      <c r="E606" s="12" t="s">
        <v>1088</v>
      </c>
      <c r="F606" s="13">
        <v>650</v>
      </c>
      <c r="G606">
        <v>575</v>
      </c>
      <c r="H606">
        <v>373750</v>
      </c>
      <c r="I606" s="10">
        <v>186875</v>
      </c>
      <c r="J606" s="15"/>
    </row>
    <row r="607" spans="1:10">
      <c r="A607" s="4" t="s">
        <v>1106</v>
      </c>
      <c r="B607" s="4">
        <v>1128299</v>
      </c>
      <c r="C607" s="5">
        <v>43938</v>
      </c>
      <c r="D607" s="4" t="s">
        <v>283</v>
      </c>
      <c r="E607" s="12" t="s">
        <v>1087</v>
      </c>
      <c r="F607" s="13">
        <v>650</v>
      </c>
      <c r="G607">
        <v>450</v>
      </c>
      <c r="H607">
        <v>292500</v>
      </c>
      <c r="I607" s="10">
        <v>131625</v>
      </c>
      <c r="J607" s="15"/>
    </row>
    <row r="608" spans="1:10">
      <c r="A608" s="4" t="s">
        <v>1106</v>
      </c>
      <c r="B608" s="4">
        <v>1128299</v>
      </c>
      <c r="C608" s="5">
        <v>43939</v>
      </c>
      <c r="D608" s="4" t="s">
        <v>283</v>
      </c>
      <c r="E608" s="12" t="s">
        <v>1086</v>
      </c>
      <c r="F608" s="13">
        <v>700</v>
      </c>
      <c r="G608">
        <v>325</v>
      </c>
      <c r="H608">
        <v>227500</v>
      </c>
      <c r="I608" s="10">
        <v>147875</v>
      </c>
      <c r="J608" s="15"/>
    </row>
    <row r="609" spans="1:10">
      <c r="A609" s="4" t="s">
        <v>1106</v>
      </c>
      <c r="B609" s="4">
        <v>1128299</v>
      </c>
      <c r="C609" s="5">
        <v>43940</v>
      </c>
      <c r="D609" s="4" t="s">
        <v>283</v>
      </c>
      <c r="E609" s="12" t="s">
        <v>1087</v>
      </c>
      <c r="F609" s="13">
        <v>850</v>
      </c>
      <c r="G609">
        <v>625</v>
      </c>
      <c r="H609">
        <v>531250</v>
      </c>
      <c r="I609" s="10">
        <v>159375</v>
      </c>
      <c r="J609" s="15"/>
    </row>
    <row r="610" spans="1:10">
      <c r="A610" s="4" t="s">
        <v>1106</v>
      </c>
      <c r="B610" s="4">
        <v>1128299</v>
      </c>
      <c r="C610" s="5">
        <v>43941</v>
      </c>
      <c r="D610" s="4" t="s">
        <v>283</v>
      </c>
      <c r="E610" s="12" t="s">
        <v>1086</v>
      </c>
      <c r="F610" s="13">
        <v>650</v>
      </c>
      <c r="G610">
        <v>775</v>
      </c>
      <c r="H610">
        <v>503750</v>
      </c>
      <c r="I610" s="10">
        <v>226687.5</v>
      </c>
      <c r="J610" s="15"/>
    </row>
    <row r="611" spans="1:10">
      <c r="A611" s="4" t="s">
        <v>1106</v>
      </c>
      <c r="B611" s="4">
        <v>1128299</v>
      </c>
      <c r="C611" s="5">
        <v>43942</v>
      </c>
      <c r="D611" s="4" t="s">
        <v>283</v>
      </c>
      <c r="E611" s="12" t="s">
        <v>1087</v>
      </c>
      <c r="F611" s="13">
        <v>700</v>
      </c>
      <c r="G611">
        <v>625</v>
      </c>
      <c r="H611">
        <v>437500</v>
      </c>
      <c r="I611" s="10">
        <v>131250</v>
      </c>
      <c r="J611" s="15"/>
    </row>
    <row r="612" spans="1:10">
      <c r="A612" s="4" t="s">
        <v>1106</v>
      </c>
      <c r="B612" s="4">
        <v>1128299</v>
      </c>
      <c r="C612" s="5">
        <v>43943</v>
      </c>
      <c r="D612" s="4" t="s">
        <v>283</v>
      </c>
      <c r="E612" s="12" t="s">
        <v>1087</v>
      </c>
      <c r="F612" s="13">
        <v>700</v>
      </c>
      <c r="G612">
        <v>575</v>
      </c>
      <c r="H612">
        <v>402500</v>
      </c>
      <c r="I612" s="10">
        <v>181125</v>
      </c>
      <c r="J612" s="15"/>
    </row>
    <row r="613" spans="1:10">
      <c r="A613" s="4" t="s">
        <v>1106</v>
      </c>
      <c r="B613" s="4">
        <v>1128299</v>
      </c>
      <c r="C613" s="5">
        <v>43944</v>
      </c>
      <c r="D613" s="4" t="s">
        <v>283</v>
      </c>
      <c r="E613" s="12" t="s">
        <v>1086</v>
      </c>
      <c r="F613" s="13">
        <v>650</v>
      </c>
      <c r="G613">
        <v>475</v>
      </c>
      <c r="H613">
        <v>308750</v>
      </c>
      <c r="I613" s="10">
        <v>123500</v>
      </c>
      <c r="J613" s="15"/>
    </row>
    <row r="614" spans="1:10">
      <c r="A614" s="4" t="s">
        <v>1106</v>
      </c>
      <c r="B614" s="4">
        <v>1128299</v>
      </c>
      <c r="C614" s="5">
        <v>43945</v>
      </c>
      <c r="D614" s="4" t="s">
        <v>283</v>
      </c>
      <c r="E614" s="12" t="s">
        <v>1086</v>
      </c>
      <c r="F614" s="13">
        <v>700</v>
      </c>
      <c r="G614">
        <v>525</v>
      </c>
      <c r="H614">
        <v>367500</v>
      </c>
      <c r="I614" s="10">
        <v>220500</v>
      </c>
      <c r="J614" s="15"/>
    </row>
    <row r="615" spans="1:10">
      <c r="A615" s="4" t="s">
        <v>1106</v>
      </c>
      <c r="B615" s="4">
        <v>1128299</v>
      </c>
      <c r="C615" s="5">
        <v>43946</v>
      </c>
      <c r="D615" s="4" t="s">
        <v>283</v>
      </c>
      <c r="E615" s="12" t="s">
        <v>1087</v>
      </c>
      <c r="F615" s="13">
        <v>850</v>
      </c>
      <c r="G615">
        <v>525</v>
      </c>
      <c r="H615">
        <v>446250</v>
      </c>
      <c r="I615" s="10">
        <v>111562.5</v>
      </c>
      <c r="J615" s="15"/>
    </row>
    <row r="616" spans="1:10">
      <c r="A616" s="4" t="s">
        <v>1106</v>
      </c>
      <c r="B616" s="4">
        <v>1128299</v>
      </c>
      <c r="C616" s="5">
        <v>43947</v>
      </c>
      <c r="D616" s="4" t="s">
        <v>283</v>
      </c>
      <c r="E616" s="12" t="s">
        <v>1087</v>
      </c>
      <c r="F616" s="13">
        <v>700</v>
      </c>
      <c r="G616">
        <v>725</v>
      </c>
      <c r="H616">
        <v>507500</v>
      </c>
      <c r="I616" s="10">
        <v>228375</v>
      </c>
      <c r="J616" s="15"/>
    </row>
    <row r="617" spans="1:10">
      <c r="A617" s="4" t="s">
        <v>1106</v>
      </c>
      <c r="B617" s="4">
        <v>1128299</v>
      </c>
      <c r="C617" s="5">
        <v>43948</v>
      </c>
      <c r="D617" s="4" t="s">
        <v>283</v>
      </c>
      <c r="E617" s="12" t="s">
        <v>1087</v>
      </c>
      <c r="F617" s="13">
        <v>750</v>
      </c>
      <c r="G617">
        <v>675</v>
      </c>
      <c r="H617">
        <v>506250</v>
      </c>
      <c r="I617" s="10">
        <v>151875</v>
      </c>
      <c r="J617" s="15"/>
    </row>
    <row r="618" spans="1:10">
      <c r="A618" s="4" t="s">
        <v>1106</v>
      </c>
      <c r="B618" s="4">
        <v>1128299</v>
      </c>
      <c r="C618" s="5">
        <v>43949</v>
      </c>
      <c r="D618" s="4" t="s">
        <v>283</v>
      </c>
      <c r="E618" s="12" t="s">
        <v>1089</v>
      </c>
      <c r="F618" s="13">
        <v>700</v>
      </c>
      <c r="G618">
        <v>550</v>
      </c>
      <c r="H618">
        <v>385000</v>
      </c>
      <c r="I618" s="10">
        <v>173250</v>
      </c>
      <c r="J618" s="15"/>
    </row>
    <row r="619" spans="1:10">
      <c r="A619" s="4" t="s">
        <v>1106</v>
      </c>
      <c r="B619" s="4">
        <v>1128299</v>
      </c>
      <c r="C619" s="5">
        <v>43950</v>
      </c>
      <c r="D619" s="4" t="s">
        <v>283</v>
      </c>
      <c r="E619" s="12" t="s">
        <v>1086</v>
      </c>
      <c r="F619" s="13">
        <v>700</v>
      </c>
      <c r="G619">
        <v>500</v>
      </c>
      <c r="H619">
        <v>350000</v>
      </c>
      <c r="I619" s="10">
        <v>140000</v>
      </c>
      <c r="J619" s="15"/>
    </row>
    <row r="620" spans="1:10">
      <c r="A620" s="4" t="s">
        <v>1106</v>
      </c>
      <c r="B620" s="4">
        <v>1128299</v>
      </c>
      <c r="C620" s="5">
        <v>43951</v>
      </c>
      <c r="D620" s="4" t="s">
        <v>283</v>
      </c>
      <c r="E620" s="12" t="s">
        <v>1086</v>
      </c>
      <c r="F620" s="13">
        <v>750</v>
      </c>
      <c r="G620">
        <v>500</v>
      </c>
      <c r="H620">
        <v>375000</v>
      </c>
      <c r="I620" s="10">
        <v>225000</v>
      </c>
      <c r="J620" s="15"/>
    </row>
    <row r="621" spans="1:10">
      <c r="A621" s="4" t="s">
        <v>1106</v>
      </c>
      <c r="B621" s="4">
        <v>1128299</v>
      </c>
      <c r="C621" s="5">
        <v>43952</v>
      </c>
      <c r="D621" s="4" t="s">
        <v>283</v>
      </c>
      <c r="E621" s="12" t="s">
        <v>1086</v>
      </c>
      <c r="F621" s="13">
        <v>800</v>
      </c>
      <c r="G621">
        <v>400</v>
      </c>
      <c r="H621">
        <v>320000</v>
      </c>
      <c r="I621" s="10">
        <v>80000</v>
      </c>
      <c r="J621" s="15"/>
    </row>
    <row r="622" spans="1:10">
      <c r="A622" s="4" t="s">
        <v>1106</v>
      </c>
      <c r="B622" s="4">
        <v>1128299</v>
      </c>
      <c r="C622" s="5">
        <v>43953</v>
      </c>
      <c r="D622" s="4" t="s">
        <v>283</v>
      </c>
      <c r="E622" s="12" t="s">
        <v>1087</v>
      </c>
      <c r="F622" s="13">
        <v>650</v>
      </c>
      <c r="G622">
        <v>600</v>
      </c>
      <c r="H622">
        <v>390000</v>
      </c>
      <c r="I622" s="10">
        <v>156000</v>
      </c>
      <c r="J622" s="15"/>
    </row>
    <row r="623" spans="1:10">
      <c r="A623" s="4" t="s">
        <v>1106</v>
      </c>
      <c r="B623" s="4">
        <v>1128299</v>
      </c>
      <c r="C623" s="5">
        <v>43954</v>
      </c>
      <c r="D623" s="4" t="s">
        <v>283</v>
      </c>
      <c r="E623" s="12" t="s">
        <v>1087</v>
      </c>
      <c r="F623" s="13">
        <v>700</v>
      </c>
      <c r="G623">
        <v>600</v>
      </c>
      <c r="H623">
        <v>420000</v>
      </c>
      <c r="I623" s="10">
        <v>105000</v>
      </c>
      <c r="J623" s="15"/>
    </row>
    <row r="624" spans="1:10">
      <c r="A624" s="4" t="s">
        <v>1106</v>
      </c>
      <c r="B624" s="4">
        <v>1128299</v>
      </c>
      <c r="C624" s="5">
        <v>43955</v>
      </c>
      <c r="D624" s="4" t="s">
        <v>283</v>
      </c>
      <c r="E624" s="12" t="s">
        <v>1088</v>
      </c>
      <c r="F624" s="13">
        <v>650</v>
      </c>
      <c r="G624">
        <v>450</v>
      </c>
      <c r="H624">
        <v>292500</v>
      </c>
      <c r="I624" s="10">
        <v>117000</v>
      </c>
      <c r="J624" s="15"/>
    </row>
    <row r="625" spans="1:10">
      <c r="A625" s="4" t="s">
        <v>1106</v>
      </c>
      <c r="B625" s="4">
        <v>1128299</v>
      </c>
      <c r="C625" s="5">
        <v>43956</v>
      </c>
      <c r="D625" s="4" t="s">
        <v>283</v>
      </c>
      <c r="E625" s="12" t="s">
        <v>1087</v>
      </c>
      <c r="F625" s="13">
        <v>650.00000000000011</v>
      </c>
      <c r="G625">
        <v>400</v>
      </c>
      <c r="H625">
        <v>260000.00000000003</v>
      </c>
      <c r="I625" s="10">
        <v>91000</v>
      </c>
      <c r="J625" s="15"/>
    </row>
    <row r="626" spans="1:10">
      <c r="A626" s="4" t="s">
        <v>1106</v>
      </c>
      <c r="B626" s="4">
        <v>1128299</v>
      </c>
      <c r="C626" s="5">
        <v>43957</v>
      </c>
      <c r="D626" s="4" t="s">
        <v>283</v>
      </c>
      <c r="E626" s="12" t="s">
        <v>1087</v>
      </c>
      <c r="F626" s="13">
        <v>750</v>
      </c>
      <c r="G626">
        <v>400</v>
      </c>
      <c r="H626">
        <v>300000</v>
      </c>
      <c r="I626" s="10">
        <v>165000</v>
      </c>
      <c r="J626" s="15"/>
    </row>
    <row r="627" spans="1:10">
      <c r="A627" s="4" t="s">
        <v>1106</v>
      </c>
      <c r="B627" s="4">
        <v>1128299</v>
      </c>
      <c r="C627" s="5">
        <v>43958</v>
      </c>
      <c r="D627" s="4" t="s">
        <v>283</v>
      </c>
      <c r="E627" s="12" t="s">
        <v>1086</v>
      </c>
      <c r="F627" s="13">
        <v>700</v>
      </c>
      <c r="G627">
        <v>425</v>
      </c>
      <c r="H627">
        <v>297500</v>
      </c>
      <c r="I627" s="10">
        <v>59500</v>
      </c>
      <c r="J627" s="15"/>
    </row>
    <row r="628" spans="1:10">
      <c r="A628" s="4" t="s">
        <v>1106</v>
      </c>
      <c r="B628" s="4">
        <v>1128299</v>
      </c>
      <c r="C628" s="5">
        <v>43959</v>
      </c>
      <c r="D628" s="4" t="s">
        <v>283</v>
      </c>
      <c r="E628" s="12" t="s">
        <v>1087</v>
      </c>
      <c r="F628" s="13">
        <v>550</v>
      </c>
      <c r="G628">
        <v>525</v>
      </c>
      <c r="H628">
        <v>288750</v>
      </c>
      <c r="I628" s="10">
        <v>115500</v>
      </c>
      <c r="J628" s="15"/>
    </row>
    <row r="629" spans="1:10">
      <c r="A629" s="4" t="s">
        <v>1106</v>
      </c>
      <c r="B629" s="4">
        <v>1128299</v>
      </c>
      <c r="C629" s="5">
        <v>43960</v>
      </c>
      <c r="D629" s="4" t="s">
        <v>283</v>
      </c>
      <c r="E629" s="12" t="s">
        <v>1087</v>
      </c>
      <c r="F629" s="13">
        <v>600</v>
      </c>
      <c r="G629">
        <v>525</v>
      </c>
      <c r="H629">
        <v>315000</v>
      </c>
      <c r="I629" s="10">
        <v>78750</v>
      </c>
      <c r="J629" s="15"/>
    </row>
    <row r="630" spans="1:10">
      <c r="A630" s="4" t="s">
        <v>1106</v>
      </c>
      <c r="B630" s="4">
        <v>1128299</v>
      </c>
      <c r="C630" s="5">
        <v>43961</v>
      </c>
      <c r="D630" s="4" t="s">
        <v>283</v>
      </c>
      <c r="E630" s="12" t="s">
        <v>1088</v>
      </c>
      <c r="F630" s="13">
        <v>550</v>
      </c>
      <c r="G630">
        <v>350</v>
      </c>
      <c r="H630">
        <v>192500</v>
      </c>
      <c r="I630" s="10">
        <v>77000</v>
      </c>
      <c r="J630" s="15"/>
    </row>
    <row r="631" spans="1:10">
      <c r="A631" s="4" t="s">
        <v>1106</v>
      </c>
      <c r="B631" s="4">
        <v>1128299</v>
      </c>
      <c r="C631" s="5">
        <v>43962</v>
      </c>
      <c r="D631" s="4" t="s">
        <v>283</v>
      </c>
      <c r="E631" s="12" t="s">
        <v>1087</v>
      </c>
      <c r="F631" s="13">
        <v>550</v>
      </c>
      <c r="G631">
        <v>325</v>
      </c>
      <c r="H631">
        <v>178750</v>
      </c>
      <c r="I631" s="10">
        <v>62562.5</v>
      </c>
      <c r="J631" s="15"/>
    </row>
    <row r="632" spans="1:10">
      <c r="A632" s="4" t="s">
        <v>1106</v>
      </c>
      <c r="B632" s="4">
        <v>1128299</v>
      </c>
      <c r="C632" s="5">
        <v>43963</v>
      </c>
      <c r="D632" s="4" t="s">
        <v>283</v>
      </c>
      <c r="E632" s="12" t="s">
        <v>1087</v>
      </c>
      <c r="F632" s="13">
        <v>649.99999999999989</v>
      </c>
      <c r="G632">
        <v>300</v>
      </c>
      <c r="H632">
        <v>194999.99999999997</v>
      </c>
      <c r="I632" s="10">
        <v>107250</v>
      </c>
      <c r="J632" s="15"/>
    </row>
    <row r="633" spans="1:10">
      <c r="A633" s="4" t="s">
        <v>1106</v>
      </c>
      <c r="B633" s="4">
        <v>1128299</v>
      </c>
      <c r="C633" s="5">
        <v>43964</v>
      </c>
      <c r="D633" s="4" t="s">
        <v>283</v>
      </c>
      <c r="E633" s="12" t="s">
        <v>1087</v>
      </c>
      <c r="F633" s="13">
        <v>700</v>
      </c>
      <c r="G633">
        <v>350</v>
      </c>
      <c r="H633">
        <v>245000</v>
      </c>
      <c r="I633" s="10">
        <v>49000</v>
      </c>
      <c r="J633" s="15"/>
    </row>
    <row r="634" spans="1:10">
      <c r="A634" s="4" t="s">
        <v>1106</v>
      </c>
      <c r="B634" s="4">
        <v>1128299</v>
      </c>
      <c r="C634" s="5">
        <v>43965</v>
      </c>
      <c r="D634" s="4" t="s">
        <v>283</v>
      </c>
      <c r="E634" s="12" t="s">
        <v>1086</v>
      </c>
      <c r="F634" s="13">
        <v>550</v>
      </c>
      <c r="G634">
        <v>575</v>
      </c>
      <c r="H634">
        <v>316250</v>
      </c>
      <c r="I634" s="10">
        <v>126500</v>
      </c>
      <c r="J634" s="15"/>
    </row>
    <row r="635" spans="1:10">
      <c r="A635" s="4" t="s">
        <v>1106</v>
      </c>
      <c r="B635" s="4">
        <v>1128299</v>
      </c>
      <c r="C635" s="5">
        <v>43966</v>
      </c>
      <c r="D635" s="4" t="s">
        <v>283</v>
      </c>
      <c r="E635" s="12" t="s">
        <v>1087</v>
      </c>
      <c r="F635" s="13">
        <v>600</v>
      </c>
      <c r="G635">
        <v>575</v>
      </c>
      <c r="H635">
        <v>345000</v>
      </c>
      <c r="I635" s="10">
        <v>86250</v>
      </c>
      <c r="J635" s="15"/>
    </row>
    <row r="636" spans="1:10">
      <c r="A636" s="4" t="s">
        <v>1106</v>
      </c>
      <c r="B636" s="4">
        <v>1128299</v>
      </c>
      <c r="C636" s="5">
        <v>43967</v>
      </c>
      <c r="D636" s="4" t="s">
        <v>283</v>
      </c>
      <c r="E636" s="12" t="s">
        <v>1087</v>
      </c>
      <c r="F636" s="13">
        <v>550</v>
      </c>
      <c r="G636">
        <v>425</v>
      </c>
      <c r="H636">
        <v>233750</v>
      </c>
      <c r="I636" s="10">
        <v>93500</v>
      </c>
      <c r="J636" s="15"/>
    </row>
    <row r="637" spans="1:10">
      <c r="A637" s="4" t="s">
        <v>1106</v>
      </c>
      <c r="B637" s="4">
        <v>1128299</v>
      </c>
      <c r="C637" s="5">
        <v>43968</v>
      </c>
      <c r="D637" s="4" t="s">
        <v>283</v>
      </c>
      <c r="E637" s="12" t="s">
        <v>1087</v>
      </c>
      <c r="F637" s="13">
        <v>650.00000000000011</v>
      </c>
      <c r="G637">
        <v>400</v>
      </c>
      <c r="H637">
        <v>260000.00000000003</v>
      </c>
      <c r="I637" s="10">
        <v>91000</v>
      </c>
      <c r="J637" s="15"/>
    </row>
    <row r="638" spans="1:10">
      <c r="A638" s="4" t="s">
        <v>1106</v>
      </c>
      <c r="B638" s="4">
        <v>1128299</v>
      </c>
      <c r="C638" s="5">
        <v>43969</v>
      </c>
      <c r="D638" s="4" t="s">
        <v>283</v>
      </c>
      <c r="E638" s="12" t="s">
        <v>1087</v>
      </c>
      <c r="F638" s="13">
        <v>750</v>
      </c>
      <c r="G638">
        <v>375</v>
      </c>
      <c r="H638">
        <v>281250</v>
      </c>
      <c r="I638" s="10">
        <v>154687.5</v>
      </c>
      <c r="J638" s="15"/>
    </row>
    <row r="639" spans="1:10">
      <c r="A639" s="4" t="s">
        <v>1106</v>
      </c>
      <c r="B639" s="4">
        <v>1128299</v>
      </c>
      <c r="C639" s="5">
        <v>43970</v>
      </c>
      <c r="D639" s="4" t="s">
        <v>283</v>
      </c>
      <c r="E639" s="12" t="s">
        <v>1087</v>
      </c>
      <c r="F639" s="13">
        <v>800</v>
      </c>
      <c r="G639">
        <v>500</v>
      </c>
      <c r="H639">
        <v>400000</v>
      </c>
      <c r="I639" s="10">
        <v>80000</v>
      </c>
      <c r="J639" s="15"/>
    </row>
    <row r="640" spans="1:10">
      <c r="A640" s="4" t="s">
        <v>1106</v>
      </c>
      <c r="B640" s="4">
        <v>1128299</v>
      </c>
      <c r="C640" s="5">
        <v>43971</v>
      </c>
      <c r="D640" s="4" t="s">
        <v>283</v>
      </c>
      <c r="E640" s="12" t="s">
        <v>1086</v>
      </c>
      <c r="F640" s="13">
        <v>650</v>
      </c>
      <c r="G640">
        <v>700</v>
      </c>
      <c r="H640">
        <v>455000</v>
      </c>
      <c r="I640" s="10">
        <v>182000</v>
      </c>
      <c r="J640" s="15"/>
    </row>
    <row r="641" spans="1:10">
      <c r="A641" s="4" t="s">
        <v>1106</v>
      </c>
      <c r="B641" s="4">
        <v>1128299</v>
      </c>
      <c r="C641" s="5">
        <v>43972</v>
      </c>
      <c r="D641" s="4" t="s">
        <v>283</v>
      </c>
      <c r="E641" s="12" t="s">
        <v>1087</v>
      </c>
      <c r="F641" s="13">
        <v>700</v>
      </c>
      <c r="G641">
        <v>700</v>
      </c>
      <c r="H641">
        <v>490000</v>
      </c>
      <c r="I641" s="10">
        <v>122500</v>
      </c>
      <c r="J641" s="15"/>
    </row>
    <row r="642" spans="1:10">
      <c r="A642" s="4" t="s">
        <v>1106</v>
      </c>
      <c r="B642" s="4">
        <v>1128299</v>
      </c>
      <c r="C642" s="5">
        <v>43973</v>
      </c>
      <c r="D642" s="4" t="s">
        <v>283</v>
      </c>
      <c r="E642" s="12" t="s">
        <v>1087</v>
      </c>
      <c r="F642" s="13">
        <v>650</v>
      </c>
      <c r="G642">
        <v>500</v>
      </c>
      <c r="H642">
        <v>325000</v>
      </c>
      <c r="I642" s="10">
        <v>130000</v>
      </c>
      <c r="J642" s="15"/>
    </row>
    <row r="643" spans="1:10">
      <c r="A643" s="4" t="s">
        <v>1106</v>
      </c>
      <c r="B643" s="4">
        <v>1128299</v>
      </c>
      <c r="C643" s="5">
        <v>43974</v>
      </c>
      <c r="D643" s="4" t="s">
        <v>283</v>
      </c>
      <c r="E643" s="12" t="s">
        <v>1086</v>
      </c>
      <c r="F643" s="13">
        <v>650</v>
      </c>
      <c r="G643">
        <v>500</v>
      </c>
      <c r="H643">
        <v>325000</v>
      </c>
      <c r="I643" s="10">
        <v>113750</v>
      </c>
      <c r="J643" s="15"/>
    </row>
    <row r="644" spans="1:10">
      <c r="A644" s="4" t="s">
        <v>1106</v>
      </c>
      <c r="B644" s="4">
        <v>1128299</v>
      </c>
      <c r="C644" s="5">
        <v>43975</v>
      </c>
      <c r="D644" s="4" t="s">
        <v>283</v>
      </c>
      <c r="E644" s="12" t="s">
        <v>1086</v>
      </c>
      <c r="F644" s="13">
        <v>750</v>
      </c>
      <c r="G644">
        <v>425</v>
      </c>
      <c r="H644">
        <v>318750</v>
      </c>
      <c r="I644" s="10">
        <v>175312.5</v>
      </c>
      <c r="J644" s="15"/>
    </row>
    <row r="645" spans="1:10">
      <c r="A645" s="4" t="s">
        <v>1106</v>
      </c>
      <c r="B645" s="4">
        <v>1128299</v>
      </c>
      <c r="C645" s="5">
        <v>43976</v>
      </c>
      <c r="D645" s="4" t="s">
        <v>283</v>
      </c>
      <c r="E645" s="12" t="s">
        <v>1086</v>
      </c>
      <c r="F645" s="13">
        <v>800</v>
      </c>
      <c r="G645">
        <v>525</v>
      </c>
      <c r="H645">
        <v>420000</v>
      </c>
      <c r="I645" s="10">
        <v>84000</v>
      </c>
      <c r="J645" s="15"/>
    </row>
    <row r="646" spans="1:10">
      <c r="A646" s="4" t="s">
        <v>1106</v>
      </c>
      <c r="B646" s="4">
        <v>1128299</v>
      </c>
      <c r="C646" s="5">
        <v>43977</v>
      </c>
      <c r="D646" s="4" t="s">
        <v>283</v>
      </c>
      <c r="E646" s="12" t="s">
        <v>1086</v>
      </c>
      <c r="F646" s="13">
        <v>400</v>
      </c>
      <c r="G646">
        <v>450</v>
      </c>
      <c r="H646">
        <v>180000</v>
      </c>
      <c r="I646" s="10">
        <v>54000</v>
      </c>
      <c r="J646" s="15"/>
    </row>
    <row r="647" spans="1:10">
      <c r="A647" s="4" t="s">
        <v>1106</v>
      </c>
      <c r="B647" s="4">
        <v>1128299</v>
      </c>
      <c r="C647" s="5">
        <v>43978</v>
      </c>
      <c r="D647" s="4" t="s">
        <v>283</v>
      </c>
      <c r="E647" s="12" t="s">
        <v>1088</v>
      </c>
      <c r="F647" s="13">
        <v>500</v>
      </c>
      <c r="G647">
        <v>450</v>
      </c>
      <c r="H647">
        <v>225000</v>
      </c>
      <c r="I647" s="10">
        <v>56250</v>
      </c>
      <c r="J647" s="15"/>
    </row>
    <row r="648" spans="1:10">
      <c r="A648" s="4" t="s">
        <v>1106</v>
      </c>
      <c r="B648" s="4">
        <v>1128299</v>
      </c>
      <c r="C648" s="5">
        <v>43979</v>
      </c>
      <c r="D648" s="4" t="s">
        <v>283</v>
      </c>
      <c r="E648" s="12" t="s">
        <v>1088</v>
      </c>
      <c r="F648" s="13">
        <v>500</v>
      </c>
      <c r="G648">
        <v>450</v>
      </c>
      <c r="H648">
        <v>225000</v>
      </c>
      <c r="I648" s="10">
        <v>56250</v>
      </c>
      <c r="J648" s="15"/>
    </row>
    <row r="649" spans="1:10">
      <c r="A649" s="4" t="s">
        <v>1106</v>
      </c>
      <c r="B649" s="4">
        <v>1128299</v>
      </c>
      <c r="C649" s="5">
        <v>43980</v>
      </c>
      <c r="D649" s="4" t="s">
        <v>283</v>
      </c>
      <c r="E649" s="12" t="s">
        <v>1088</v>
      </c>
      <c r="F649" s="13">
        <v>500</v>
      </c>
      <c r="G649">
        <v>300</v>
      </c>
      <c r="H649">
        <v>150000</v>
      </c>
      <c r="I649" s="10">
        <v>45000</v>
      </c>
      <c r="J649" s="15"/>
    </row>
    <row r="650" spans="1:10">
      <c r="A650" s="4" t="s">
        <v>1106</v>
      </c>
      <c r="B650" s="4">
        <v>1128299</v>
      </c>
      <c r="C650" s="5">
        <v>43981</v>
      </c>
      <c r="D650" s="4" t="s">
        <v>283</v>
      </c>
      <c r="E650" s="12" t="s">
        <v>1087</v>
      </c>
      <c r="F650" s="13">
        <v>550</v>
      </c>
      <c r="G650">
        <v>250</v>
      </c>
      <c r="H650">
        <v>137500</v>
      </c>
      <c r="I650" s="10">
        <v>34375</v>
      </c>
      <c r="J650" s="15"/>
    </row>
    <row r="651" spans="1:10">
      <c r="A651" s="4" t="s">
        <v>1106</v>
      </c>
      <c r="B651" s="4">
        <v>1128299</v>
      </c>
      <c r="C651" s="5">
        <v>43982</v>
      </c>
      <c r="D651" s="4" t="s">
        <v>283</v>
      </c>
      <c r="E651" s="12" t="s">
        <v>1087</v>
      </c>
      <c r="F651" s="13">
        <v>500</v>
      </c>
      <c r="G651">
        <v>500</v>
      </c>
      <c r="H651">
        <v>250000</v>
      </c>
      <c r="I651" s="10">
        <v>50000</v>
      </c>
      <c r="J651" s="15"/>
    </row>
    <row r="652" spans="1:10">
      <c r="A652" s="4" t="s">
        <v>1106</v>
      </c>
      <c r="B652" s="4">
        <v>1128299</v>
      </c>
      <c r="C652" s="5">
        <v>43983</v>
      </c>
      <c r="D652" s="4" t="s">
        <v>283</v>
      </c>
      <c r="E652" s="12" t="s">
        <v>1087</v>
      </c>
      <c r="F652" s="13">
        <v>400</v>
      </c>
      <c r="G652">
        <v>550</v>
      </c>
      <c r="H652">
        <v>220000</v>
      </c>
      <c r="I652" s="10">
        <v>66000</v>
      </c>
      <c r="J652" s="15"/>
    </row>
    <row r="653" spans="1:10">
      <c r="A653" s="4" t="s">
        <v>1106</v>
      </c>
      <c r="B653" s="4">
        <v>1128299</v>
      </c>
      <c r="C653" s="5">
        <v>43984</v>
      </c>
      <c r="D653" s="4" t="s">
        <v>283</v>
      </c>
      <c r="E653" s="12" t="s">
        <v>1087</v>
      </c>
      <c r="F653" s="13">
        <v>500</v>
      </c>
      <c r="G653">
        <v>450</v>
      </c>
      <c r="H653">
        <v>225000</v>
      </c>
      <c r="I653" s="10">
        <v>56250</v>
      </c>
      <c r="J653" s="15"/>
    </row>
    <row r="654" spans="1:10">
      <c r="A654" s="4" t="s">
        <v>1106</v>
      </c>
      <c r="B654" s="4">
        <v>1128299</v>
      </c>
      <c r="C654" s="5">
        <v>43985</v>
      </c>
      <c r="D654" s="4" t="s">
        <v>283</v>
      </c>
      <c r="E654" s="12" t="s">
        <v>1087</v>
      </c>
      <c r="F654" s="13">
        <v>500</v>
      </c>
      <c r="G654">
        <v>450</v>
      </c>
      <c r="H654">
        <v>225000</v>
      </c>
      <c r="I654" s="10">
        <v>56250</v>
      </c>
      <c r="J654" s="15"/>
    </row>
    <row r="655" spans="1:10">
      <c r="A655" s="4" t="s">
        <v>1106</v>
      </c>
      <c r="B655" s="4">
        <v>1128299</v>
      </c>
      <c r="C655" s="5">
        <v>43986</v>
      </c>
      <c r="D655" s="4" t="s">
        <v>283</v>
      </c>
      <c r="E655" s="12" t="s">
        <v>1086</v>
      </c>
      <c r="F655" s="13">
        <v>500</v>
      </c>
      <c r="G655">
        <v>300</v>
      </c>
      <c r="H655">
        <v>150000</v>
      </c>
      <c r="I655" s="10">
        <v>45000</v>
      </c>
      <c r="J655" s="15"/>
    </row>
    <row r="656" spans="1:10">
      <c r="A656" s="4" t="s">
        <v>1106</v>
      </c>
      <c r="B656" s="4">
        <v>1128299</v>
      </c>
      <c r="C656" s="5">
        <v>43987</v>
      </c>
      <c r="D656" s="4" t="s">
        <v>283</v>
      </c>
      <c r="E656" s="12" t="s">
        <v>1086</v>
      </c>
      <c r="F656" s="13">
        <v>550</v>
      </c>
      <c r="G656">
        <v>225</v>
      </c>
      <c r="H656">
        <v>123750</v>
      </c>
      <c r="I656" s="10">
        <v>30937.5</v>
      </c>
      <c r="J656" s="15"/>
    </row>
    <row r="657" spans="1:10">
      <c r="A657" s="4" t="s">
        <v>1106</v>
      </c>
      <c r="B657" s="4">
        <v>1128299</v>
      </c>
      <c r="C657" s="5">
        <v>43988</v>
      </c>
      <c r="D657" s="4" t="s">
        <v>283</v>
      </c>
      <c r="E657" s="12" t="s">
        <v>1086</v>
      </c>
      <c r="F657" s="13">
        <v>500</v>
      </c>
      <c r="G657">
        <v>425</v>
      </c>
      <c r="H657">
        <v>212500</v>
      </c>
      <c r="I657" s="10">
        <v>42500</v>
      </c>
      <c r="J657" s="15"/>
    </row>
    <row r="658" spans="1:10">
      <c r="A658" s="4" t="s">
        <v>1106</v>
      </c>
      <c r="B658" s="4">
        <v>1128299</v>
      </c>
      <c r="C658" s="5">
        <v>43989</v>
      </c>
      <c r="D658" s="4" t="s">
        <v>283</v>
      </c>
      <c r="E658" s="12" t="s">
        <v>1087</v>
      </c>
      <c r="F658" s="13">
        <v>500</v>
      </c>
      <c r="G658">
        <v>575</v>
      </c>
      <c r="H658">
        <v>287500</v>
      </c>
      <c r="I658" s="10">
        <v>86250</v>
      </c>
      <c r="J658" s="15"/>
    </row>
    <row r="659" spans="1:10">
      <c r="A659" s="4" t="s">
        <v>1106</v>
      </c>
      <c r="B659" s="4">
        <v>1128299</v>
      </c>
      <c r="C659" s="5">
        <v>43990</v>
      </c>
      <c r="D659" s="4" t="s">
        <v>283</v>
      </c>
      <c r="E659" s="12" t="s">
        <v>1087</v>
      </c>
      <c r="F659" s="13">
        <v>600</v>
      </c>
      <c r="G659">
        <v>425</v>
      </c>
      <c r="H659">
        <v>255000</v>
      </c>
      <c r="I659" s="10">
        <v>63750</v>
      </c>
      <c r="J659" s="15"/>
    </row>
    <row r="660" spans="1:10">
      <c r="A660" s="4" t="s">
        <v>1106</v>
      </c>
      <c r="B660" s="4">
        <v>1128299</v>
      </c>
      <c r="C660" s="5">
        <v>43991</v>
      </c>
      <c r="D660" s="4" t="s">
        <v>283</v>
      </c>
      <c r="E660" s="12" t="s">
        <v>1087</v>
      </c>
      <c r="F660" s="13">
        <v>650</v>
      </c>
      <c r="G660">
        <v>425</v>
      </c>
      <c r="H660">
        <v>276250</v>
      </c>
      <c r="I660" s="10">
        <v>69062.5</v>
      </c>
      <c r="J660" s="15"/>
    </row>
    <row r="661" spans="1:10">
      <c r="A661" s="4" t="s">
        <v>1106</v>
      </c>
      <c r="B661" s="4">
        <v>1128299</v>
      </c>
      <c r="C661" s="5">
        <v>43992</v>
      </c>
      <c r="D661" s="4" t="s">
        <v>283</v>
      </c>
      <c r="E661" s="12" t="s">
        <v>1087</v>
      </c>
      <c r="F661" s="13">
        <v>650</v>
      </c>
      <c r="G661">
        <v>325</v>
      </c>
      <c r="H661">
        <v>211250</v>
      </c>
      <c r="I661" s="10">
        <v>63375</v>
      </c>
      <c r="J661" s="15"/>
    </row>
    <row r="662" spans="1:10">
      <c r="A662" s="4" t="s">
        <v>1106</v>
      </c>
      <c r="B662" s="4">
        <v>1128299</v>
      </c>
      <c r="C662" s="5">
        <v>43993</v>
      </c>
      <c r="D662" s="4" t="s">
        <v>283</v>
      </c>
      <c r="E662" s="12" t="s">
        <v>1086</v>
      </c>
      <c r="F662" s="13">
        <v>700</v>
      </c>
      <c r="G662">
        <v>175</v>
      </c>
      <c r="H662">
        <v>122500</v>
      </c>
      <c r="I662" s="10">
        <v>30625</v>
      </c>
      <c r="J662" s="15"/>
    </row>
    <row r="663" spans="1:10">
      <c r="A663" s="4" t="s">
        <v>1106</v>
      </c>
      <c r="B663" s="4">
        <v>1128299</v>
      </c>
      <c r="C663" s="5">
        <v>43994</v>
      </c>
      <c r="D663" s="4" t="s">
        <v>283</v>
      </c>
      <c r="E663" s="12" t="s">
        <v>1086</v>
      </c>
      <c r="F663" s="13">
        <v>650</v>
      </c>
      <c r="G663">
        <v>375</v>
      </c>
      <c r="H663">
        <v>243750</v>
      </c>
      <c r="I663" s="10">
        <v>48750</v>
      </c>
      <c r="J663" s="15"/>
    </row>
    <row r="664" spans="1:10">
      <c r="A664" s="4" t="s">
        <v>1106</v>
      </c>
      <c r="B664" s="4">
        <v>1128299</v>
      </c>
      <c r="C664" s="5">
        <v>43995</v>
      </c>
      <c r="D664" s="4" t="s">
        <v>283</v>
      </c>
      <c r="E664" s="12" t="s">
        <v>1086</v>
      </c>
      <c r="F664" s="13">
        <v>700</v>
      </c>
      <c r="G664">
        <v>550</v>
      </c>
      <c r="H664">
        <v>385000</v>
      </c>
      <c r="I664" s="10">
        <v>115500</v>
      </c>
      <c r="J664" s="15"/>
    </row>
    <row r="665" spans="1:10">
      <c r="A665" s="4" t="s">
        <v>1106</v>
      </c>
      <c r="B665" s="4">
        <v>1128299</v>
      </c>
      <c r="C665" s="5">
        <v>43996</v>
      </c>
      <c r="D665" s="4" t="s">
        <v>283</v>
      </c>
      <c r="E665" s="12" t="s">
        <v>1086</v>
      </c>
      <c r="F665" s="13">
        <v>750</v>
      </c>
      <c r="G665">
        <v>350</v>
      </c>
      <c r="H665">
        <v>262500</v>
      </c>
      <c r="I665" s="10">
        <v>65625</v>
      </c>
      <c r="J665" s="15"/>
    </row>
    <row r="666" spans="1:10">
      <c r="A666" s="4" t="s">
        <v>1106</v>
      </c>
      <c r="B666" s="4">
        <v>1128299</v>
      </c>
      <c r="C666" s="5">
        <v>43997</v>
      </c>
      <c r="D666" s="4" t="s">
        <v>283</v>
      </c>
      <c r="E666" s="12" t="s">
        <v>1087</v>
      </c>
      <c r="F666" s="13">
        <v>750</v>
      </c>
      <c r="G666">
        <v>400</v>
      </c>
      <c r="H666">
        <v>300000</v>
      </c>
      <c r="I666" s="10">
        <v>75000</v>
      </c>
      <c r="J666" s="15"/>
    </row>
    <row r="667" spans="1:10">
      <c r="A667" s="4" t="s">
        <v>1106</v>
      </c>
      <c r="B667" s="4">
        <v>1128299</v>
      </c>
      <c r="C667" s="5">
        <v>43998</v>
      </c>
      <c r="D667" s="4" t="s">
        <v>283</v>
      </c>
      <c r="E667" s="12" t="s">
        <v>1087</v>
      </c>
      <c r="F667" s="13">
        <v>600</v>
      </c>
      <c r="G667">
        <v>300</v>
      </c>
      <c r="H667">
        <v>180000</v>
      </c>
      <c r="I667" s="10">
        <v>54000</v>
      </c>
      <c r="J667" s="15"/>
    </row>
    <row r="668" spans="1:10">
      <c r="A668" s="4" t="s">
        <v>1106</v>
      </c>
      <c r="B668" s="4">
        <v>1128299</v>
      </c>
      <c r="C668" s="5">
        <v>43999</v>
      </c>
      <c r="D668" s="4" t="s">
        <v>283</v>
      </c>
      <c r="E668" s="12" t="s">
        <v>1087</v>
      </c>
      <c r="F668" s="13">
        <v>650</v>
      </c>
      <c r="G668">
        <v>200</v>
      </c>
      <c r="H668">
        <v>130000</v>
      </c>
      <c r="I668" s="10">
        <v>32500</v>
      </c>
      <c r="J668" s="15"/>
    </row>
    <row r="669" spans="1:10">
      <c r="A669" s="4" t="s">
        <v>1106</v>
      </c>
      <c r="B669" s="4">
        <v>1128299</v>
      </c>
      <c r="C669" s="5">
        <v>44000</v>
      </c>
      <c r="D669" s="4" t="s">
        <v>283</v>
      </c>
      <c r="E669" s="12" t="s">
        <v>1087</v>
      </c>
      <c r="F669" s="13">
        <v>800</v>
      </c>
      <c r="G669">
        <v>350</v>
      </c>
      <c r="H669">
        <v>280000</v>
      </c>
      <c r="I669" s="10">
        <v>56000</v>
      </c>
      <c r="J669" s="15"/>
    </row>
    <row r="670" spans="1:10">
      <c r="A670" s="4" t="s">
        <v>1106</v>
      </c>
      <c r="B670" s="4">
        <v>1128299</v>
      </c>
      <c r="C670" s="5">
        <v>44001</v>
      </c>
      <c r="D670" s="4" t="s">
        <v>283</v>
      </c>
      <c r="E670" s="12" t="s">
        <v>1087</v>
      </c>
      <c r="F670" s="13">
        <v>600</v>
      </c>
      <c r="G670">
        <v>550</v>
      </c>
      <c r="H670">
        <v>330000</v>
      </c>
      <c r="I670" s="10">
        <v>99000</v>
      </c>
      <c r="J670" s="15"/>
    </row>
    <row r="671" spans="1:10">
      <c r="A671" s="4" t="s">
        <v>1106</v>
      </c>
      <c r="B671" s="4">
        <v>1128299</v>
      </c>
      <c r="C671" s="5">
        <v>44002</v>
      </c>
      <c r="D671" s="4" t="s">
        <v>283</v>
      </c>
      <c r="E671" s="12" t="s">
        <v>1086</v>
      </c>
      <c r="F671" s="13">
        <v>650</v>
      </c>
      <c r="G671">
        <v>400</v>
      </c>
      <c r="H671">
        <v>260000</v>
      </c>
      <c r="I671" s="10">
        <v>65000</v>
      </c>
      <c r="J671" s="15"/>
    </row>
    <row r="672" spans="1:10">
      <c r="A672" s="4" t="s">
        <v>1106</v>
      </c>
      <c r="B672" s="4">
        <v>1128299</v>
      </c>
      <c r="C672" s="5">
        <v>44003</v>
      </c>
      <c r="D672" s="4" t="s">
        <v>283</v>
      </c>
      <c r="E672" s="12" t="s">
        <v>1087</v>
      </c>
      <c r="F672" s="13">
        <v>650</v>
      </c>
      <c r="G672">
        <v>400</v>
      </c>
      <c r="H672">
        <v>260000</v>
      </c>
      <c r="I672" s="10">
        <v>65000</v>
      </c>
      <c r="J672" s="15"/>
    </row>
    <row r="673" spans="1:10">
      <c r="A673" s="4" t="s">
        <v>1106</v>
      </c>
      <c r="B673" s="4">
        <v>1128299</v>
      </c>
      <c r="C673" s="5">
        <v>44004</v>
      </c>
      <c r="D673" s="4" t="s">
        <v>283</v>
      </c>
      <c r="E673" s="12" t="s">
        <v>1086</v>
      </c>
      <c r="F673" s="13">
        <v>600</v>
      </c>
      <c r="G673">
        <v>300</v>
      </c>
      <c r="H673">
        <v>180000</v>
      </c>
      <c r="I673" s="10">
        <v>54000</v>
      </c>
      <c r="J673" s="15"/>
    </row>
    <row r="674" spans="1:10">
      <c r="A674" s="4" t="s">
        <v>1106</v>
      </c>
      <c r="B674" s="4">
        <v>1128299</v>
      </c>
      <c r="C674" s="5">
        <v>44005</v>
      </c>
      <c r="D674" s="4" t="s">
        <v>283</v>
      </c>
      <c r="E674" s="12" t="s">
        <v>1087</v>
      </c>
      <c r="F674" s="13">
        <v>650</v>
      </c>
      <c r="G674">
        <v>200</v>
      </c>
      <c r="H674">
        <v>130000</v>
      </c>
      <c r="I674" s="10">
        <v>32500</v>
      </c>
      <c r="J674" s="15"/>
    </row>
    <row r="675" spans="1:10">
      <c r="A675" s="4" t="s">
        <v>1106</v>
      </c>
      <c r="B675" s="4">
        <v>1128299</v>
      </c>
      <c r="C675" s="5">
        <v>44006</v>
      </c>
      <c r="D675" s="4" t="s">
        <v>283</v>
      </c>
      <c r="E675" s="12" t="s">
        <v>1086</v>
      </c>
      <c r="F675" s="13">
        <v>800</v>
      </c>
      <c r="G675">
        <v>500</v>
      </c>
      <c r="H675">
        <v>400000</v>
      </c>
      <c r="I675" s="10">
        <v>80000</v>
      </c>
      <c r="J675" s="15"/>
    </row>
    <row r="676" spans="1:10">
      <c r="A676" s="4" t="s">
        <v>1106</v>
      </c>
      <c r="B676" s="4">
        <v>1128299</v>
      </c>
      <c r="C676" s="5">
        <v>44007</v>
      </c>
      <c r="D676" s="4" t="s">
        <v>283</v>
      </c>
      <c r="E676" s="12" t="s">
        <v>1087</v>
      </c>
      <c r="F676" s="13">
        <v>750</v>
      </c>
      <c r="G676">
        <v>750</v>
      </c>
      <c r="H676">
        <v>562500</v>
      </c>
      <c r="I676" s="10">
        <v>168750</v>
      </c>
      <c r="J676" s="15"/>
    </row>
    <row r="677" spans="1:10">
      <c r="A677" s="4" t="s">
        <v>1106</v>
      </c>
      <c r="B677" s="4">
        <v>1128299</v>
      </c>
      <c r="C677" s="5">
        <v>44008</v>
      </c>
      <c r="D677" s="4" t="s">
        <v>283</v>
      </c>
      <c r="E677" s="12" t="s">
        <v>1089</v>
      </c>
      <c r="F677" s="13">
        <v>800</v>
      </c>
      <c r="G677">
        <v>625</v>
      </c>
      <c r="H677">
        <v>500000</v>
      </c>
      <c r="I677" s="10">
        <v>125000</v>
      </c>
      <c r="J677" s="15"/>
    </row>
    <row r="678" spans="1:10">
      <c r="A678" s="4" t="s">
        <v>1106</v>
      </c>
      <c r="B678" s="4">
        <v>1128299</v>
      </c>
      <c r="C678" s="5">
        <v>44009</v>
      </c>
      <c r="D678" s="4" t="s">
        <v>283</v>
      </c>
      <c r="E678" s="12" t="s">
        <v>1087</v>
      </c>
      <c r="F678" s="13">
        <v>800</v>
      </c>
      <c r="G678">
        <v>625</v>
      </c>
      <c r="H678">
        <v>500000</v>
      </c>
      <c r="I678" s="10">
        <v>125000</v>
      </c>
      <c r="J678" s="15"/>
    </row>
    <row r="679" spans="1:10">
      <c r="A679" s="4" t="s">
        <v>1106</v>
      </c>
      <c r="B679" s="4">
        <v>1128299</v>
      </c>
      <c r="C679" s="5">
        <v>44010</v>
      </c>
      <c r="D679" s="4" t="s">
        <v>283</v>
      </c>
      <c r="E679" s="12" t="s">
        <v>1088</v>
      </c>
      <c r="F679" s="13">
        <v>800</v>
      </c>
      <c r="G679">
        <v>500</v>
      </c>
      <c r="H679">
        <v>400000</v>
      </c>
      <c r="I679" s="10">
        <v>120000</v>
      </c>
      <c r="J679" s="15"/>
    </row>
    <row r="680" spans="1:10">
      <c r="A680" s="4" t="s">
        <v>1106</v>
      </c>
      <c r="B680" s="4">
        <v>1128299</v>
      </c>
      <c r="C680" s="5">
        <v>44011</v>
      </c>
      <c r="D680" s="4" t="s">
        <v>283</v>
      </c>
      <c r="E680" s="12" t="s">
        <v>1088</v>
      </c>
      <c r="F680" s="13">
        <v>850</v>
      </c>
      <c r="G680">
        <v>375</v>
      </c>
      <c r="H680">
        <v>318750</v>
      </c>
      <c r="I680" s="10">
        <v>79687.5</v>
      </c>
      <c r="J680" s="15"/>
    </row>
    <row r="681" spans="1:10">
      <c r="A681" s="4" t="s">
        <v>1106</v>
      </c>
      <c r="B681" s="4">
        <v>1128299</v>
      </c>
      <c r="C681" s="5">
        <v>44012</v>
      </c>
      <c r="D681" s="4" t="s">
        <v>283</v>
      </c>
      <c r="E681" s="12" t="s">
        <v>1086</v>
      </c>
      <c r="F681" s="13">
        <v>1000</v>
      </c>
      <c r="G681">
        <v>675</v>
      </c>
      <c r="H681">
        <v>675000</v>
      </c>
      <c r="I681" s="10">
        <v>135000</v>
      </c>
      <c r="J681" s="15"/>
    </row>
    <row r="682" spans="1:10">
      <c r="A682" s="4" t="s">
        <v>1106</v>
      </c>
      <c r="B682" s="4">
        <v>1128299</v>
      </c>
      <c r="C682" s="5">
        <v>44013</v>
      </c>
      <c r="D682" s="4" t="s">
        <v>283</v>
      </c>
      <c r="E682" s="12" t="s">
        <v>1086</v>
      </c>
      <c r="F682" s="13">
        <v>800</v>
      </c>
      <c r="G682">
        <v>825</v>
      </c>
      <c r="H682">
        <v>660000</v>
      </c>
      <c r="I682" s="10">
        <v>198000</v>
      </c>
      <c r="J682" s="15"/>
    </row>
    <row r="683" spans="1:10">
      <c r="A683" s="4" t="s">
        <v>1106</v>
      </c>
      <c r="B683" s="4">
        <v>1128299</v>
      </c>
      <c r="C683" s="5">
        <v>44014</v>
      </c>
      <c r="D683" s="4" t="s">
        <v>283</v>
      </c>
      <c r="E683" s="12" t="s">
        <v>1088</v>
      </c>
      <c r="F683" s="13">
        <v>850</v>
      </c>
      <c r="G683">
        <v>675</v>
      </c>
      <c r="H683">
        <v>573750</v>
      </c>
      <c r="I683" s="10">
        <v>143437.5</v>
      </c>
      <c r="J683" s="15"/>
    </row>
    <row r="684" spans="1:10">
      <c r="A684" s="4" t="s">
        <v>1106</v>
      </c>
      <c r="B684" s="4">
        <v>1128299</v>
      </c>
      <c r="C684" s="5">
        <v>44015</v>
      </c>
      <c r="D684" s="4" t="s">
        <v>283</v>
      </c>
      <c r="E684" s="12" t="s">
        <v>1086</v>
      </c>
      <c r="F684" s="13">
        <v>850</v>
      </c>
      <c r="G684">
        <v>625</v>
      </c>
      <c r="H684">
        <v>531250</v>
      </c>
      <c r="I684" s="10">
        <v>132812.5</v>
      </c>
      <c r="J684" s="15"/>
    </row>
    <row r="685" spans="1:10">
      <c r="A685" s="4" t="s">
        <v>1106</v>
      </c>
      <c r="B685" s="4">
        <v>1128299</v>
      </c>
      <c r="C685" s="5">
        <v>44016</v>
      </c>
      <c r="D685" s="4" t="s">
        <v>283</v>
      </c>
      <c r="E685" s="12" t="s">
        <v>1086</v>
      </c>
      <c r="F685" s="13">
        <v>800</v>
      </c>
      <c r="G685">
        <v>525</v>
      </c>
      <c r="H685">
        <v>420000</v>
      </c>
      <c r="I685" s="10">
        <v>126000</v>
      </c>
      <c r="J685" s="15"/>
    </row>
    <row r="686" spans="1:10">
      <c r="A686" s="4" t="s">
        <v>1106</v>
      </c>
      <c r="B686" s="4">
        <v>1128299</v>
      </c>
      <c r="C686" s="5">
        <v>44017</v>
      </c>
      <c r="D686" s="4" t="s">
        <v>283</v>
      </c>
      <c r="E686" s="12" t="s">
        <v>1087</v>
      </c>
      <c r="F686" s="13">
        <v>850</v>
      </c>
      <c r="G686">
        <v>575</v>
      </c>
      <c r="H686">
        <v>488750</v>
      </c>
      <c r="I686" s="10">
        <v>122187.5</v>
      </c>
      <c r="J686" s="15"/>
    </row>
    <row r="687" spans="1:10">
      <c r="A687" s="4" t="s">
        <v>1106</v>
      </c>
      <c r="B687" s="4">
        <v>1128299</v>
      </c>
      <c r="C687" s="5">
        <v>44018</v>
      </c>
      <c r="D687" s="4" t="s">
        <v>283</v>
      </c>
      <c r="E687" s="12" t="s">
        <v>1087</v>
      </c>
      <c r="F687" s="13">
        <v>1000</v>
      </c>
      <c r="G687">
        <v>575</v>
      </c>
      <c r="H687">
        <v>575000</v>
      </c>
      <c r="I687" s="10">
        <v>115000</v>
      </c>
      <c r="J687" s="15"/>
    </row>
    <row r="688" spans="1:10">
      <c r="A688" s="4" t="s">
        <v>1106</v>
      </c>
      <c r="B688" s="4">
        <v>1128299</v>
      </c>
      <c r="C688" s="5">
        <v>44019</v>
      </c>
      <c r="D688" s="4" t="s">
        <v>283</v>
      </c>
      <c r="E688" s="12" t="s">
        <v>1086</v>
      </c>
      <c r="F688" s="13">
        <v>850</v>
      </c>
      <c r="G688">
        <v>775</v>
      </c>
      <c r="H688">
        <v>658750</v>
      </c>
      <c r="I688" s="10">
        <v>197625</v>
      </c>
      <c r="J688" s="15"/>
    </row>
    <row r="689" spans="1:10">
      <c r="A689" s="4" t="s">
        <v>1106</v>
      </c>
      <c r="B689" s="4">
        <v>1128299</v>
      </c>
      <c r="C689" s="5">
        <v>44020</v>
      </c>
      <c r="D689" s="4" t="s">
        <v>283</v>
      </c>
      <c r="E689" s="12" t="s">
        <v>1087</v>
      </c>
      <c r="F689" s="13">
        <v>800</v>
      </c>
      <c r="G689">
        <v>750</v>
      </c>
      <c r="H689">
        <v>600000</v>
      </c>
      <c r="I689" s="10">
        <v>150000</v>
      </c>
      <c r="J689" s="15"/>
    </row>
    <row r="690" spans="1:10">
      <c r="A690" s="4" t="s">
        <v>1106</v>
      </c>
      <c r="B690" s="4">
        <v>1128299</v>
      </c>
      <c r="C690" s="5">
        <v>44021</v>
      </c>
      <c r="D690" s="4" t="s">
        <v>283</v>
      </c>
      <c r="E690" s="12" t="s">
        <v>1086</v>
      </c>
      <c r="F690" s="13">
        <v>750</v>
      </c>
      <c r="G690">
        <v>625</v>
      </c>
      <c r="H690">
        <v>468750</v>
      </c>
      <c r="I690" s="10">
        <v>117187.5</v>
      </c>
      <c r="J690" s="15"/>
    </row>
    <row r="691" spans="1:10">
      <c r="A691" s="4" t="s">
        <v>1106</v>
      </c>
      <c r="B691" s="4">
        <v>1128299</v>
      </c>
      <c r="C691" s="5">
        <v>44022</v>
      </c>
      <c r="D691" s="4" t="s">
        <v>283</v>
      </c>
      <c r="E691" s="12" t="s">
        <v>1087</v>
      </c>
      <c r="F691" s="13">
        <v>750</v>
      </c>
      <c r="G691">
        <v>575</v>
      </c>
      <c r="H691">
        <v>431250</v>
      </c>
      <c r="I691" s="10">
        <v>129375</v>
      </c>
      <c r="J691" s="15"/>
    </row>
    <row r="692" spans="1:10">
      <c r="A692" s="4" t="s">
        <v>1106</v>
      </c>
      <c r="B692" s="4">
        <v>1128299</v>
      </c>
      <c r="C692" s="5">
        <v>44023</v>
      </c>
      <c r="D692" s="4" t="s">
        <v>283</v>
      </c>
      <c r="E692" s="12" t="s">
        <v>1087</v>
      </c>
      <c r="F692" s="13">
        <v>750</v>
      </c>
      <c r="G692">
        <v>575</v>
      </c>
      <c r="H692">
        <v>431250</v>
      </c>
      <c r="I692" s="10">
        <v>107812.5</v>
      </c>
      <c r="J692" s="15"/>
    </row>
    <row r="693" spans="1:10">
      <c r="A693" s="4" t="s">
        <v>1106</v>
      </c>
      <c r="B693" s="4">
        <v>1128299</v>
      </c>
      <c r="C693" s="5">
        <v>44024</v>
      </c>
      <c r="D693" s="4" t="s">
        <v>283</v>
      </c>
      <c r="E693" s="12" t="s">
        <v>1087</v>
      </c>
      <c r="F693" s="13">
        <v>800</v>
      </c>
      <c r="G693">
        <v>400</v>
      </c>
      <c r="H693">
        <v>320000</v>
      </c>
      <c r="I693" s="10">
        <v>64000</v>
      </c>
      <c r="J693" s="15"/>
    </row>
    <row r="694" spans="1:10">
      <c r="A694" s="4" t="s">
        <v>1106</v>
      </c>
      <c r="B694" s="4">
        <v>1128299</v>
      </c>
      <c r="C694" s="5">
        <v>44025</v>
      </c>
      <c r="D694" s="4" t="s">
        <v>283</v>
      </c>
      <c r="E694" s="12" t="s">
        <v>1087</v>
      </c>
      <c r="F694" s="13">
        <v>700</v>
      </c>
      <c r="G694">
        <v>600</v>
      </c>
      <c r="H694">
        <v>420000</v>
      </c>
      <c r="I694" s="10">
        <v>126000</v>
      </c>
      <c r="J694" s="15"/>
    </row>
    <row r="695" spans="1:10">
      <c r="A695" s="4" t="s">
        <v>1106</v>
      </c>
      <c r="B695" s="4">
        <v>1128299</v>
      </c>
      <c r="C695" s="5">
        <v>44026</v>
      </c>
      <c r="D695" s="4" t="s">
        <v>283</v>
      </c>
      <c r="E695" s="12" t="s">
        <v>1087</v>
      </c>
      <c r="F695" s="13">
        <v>750</v>
      </c>
      <c r="G695">
        <v>600</v>
      </c>
      <c r="H695">
        <v>450000</v>
      </c>
      <c r="I695" s="10">
        <v>112500</v>
      </c>
      <c r="J695" s="15"/>
    </row>
    <row r="696" spans="1:10">
      <c r="A696" s="4" t="s">
        <v>1106</v>
      </c>
      <c r="B696" s="4">
        <v>1128299</v>
      </c>
      <c r="C696" s="5">
        <v>44027</v>
      </c>
      <c r="D696" s="4" t="s">
        <v>283</v>
      </c>
      <c r="E696" s="12" t="s">
        <v>1086</v>
      </c>
      <c r="F696" s="13">
        <v>700</v>
      </c>
      <c r="G696">
        <v>450</v>
      </c>
      <c r="H696">
        <v>315000</v>
      </c>
      <c r="I696" s="10">
        <v>78750</v>
      </c>
      <c r="J696" s="15"/>
    </row>
    <row r="697" spans="1:10">
      <c r="A697" s="4" t="s">
        <v>1106</v>
      </c>
      <c r="B697" s="4">
        <v>1128299</v>
      </c>
      <c r="C697" s="5">
        <v>44028</v>
      </c>
      <c r="D697" s="4" t="s">
        <v>283</v>
      </c>
      <c r="E697" s="12" t="s">
        <v>1086</v>
      </c>
      <c r="F697" s="13">
        <v>700</v>
      </c>
      <c r="G697">
        <v>400</v>
      </c>
      <c r="H697">
        <v>280000</v>
      </c>
      <c r="I697" s="10">
        <v>84000</v>
      </c>
      <c r="J697" s="15"/>
    </row>
    <row r="698" spans="1:10">
      <c r="A698" s="4" t="s">
        <v>1106</v>
      </c>
      <c r="B698" s="4">
        <v>1128299</v>
      </c>
      <c r="C698" s="5">
        <v>44029</v>
      </c>
      <c r="D698" s="4" t="s">
        <v>283</v>
      </c>
      <c r="E698" s="12" t="s">
        <v>1087</v>
      </c>
      <c r="F698" s="13">
        <v>800</v>
      </c>
      <c r="G698">
        <v>425</v>
      </c>
      <c r="H698">
        <v>340000</v>
      </c>
      <c r="I698" s="10">
        <v>85000</v>
      </c>
      <c r="J698" s="15"/>
    </row>
    <row r="699" spans="1:10">
      <c r="A699" s="4" t="s">
        <v>1106</v>
      </c>
      <c r="B699" s="4">
        <v>1128299</v>
      </c>
      <c r="C699" s="5">
        <v>44030</v>
      </c>
      <c r="D699" s="4" t="s">
        <v>283</v>
      </c>
      <c r="E699" s="12" t="s">
        <v>1087</v>
      </c>
      <c r="F699" s="13">
        <v>650</v>
      </c>
      <c r="G699">
        <v>450</v>
      </c>
      <c r="H699">
        <v>292500</v>
      </c>
      <c r="I699" s="10">
        <v>58500</v>
      </c>
      <c r="J699" s="15"/>
    </row>
    <row r="700" spans="1:10">
      <c r="A700" s="4" t="s">
        <v>1106</v>
      </c>
      <c r="B700" s="4">
        <v>1128299</v>
      </c>
      <c r="C700" s="5">
        <v>44031</v>
      </c>
      <c r="D700" s="4" t="s">
        <v>283</v>
      </c>
      <c r="E700" s="12" t="s">
        <v>1087</v>
      </c>
      <c r="F700" s="13">
        <v>600</v>
      </c>
      <c r="G700">
        <v>550</v>
      </c>
      <c r="H700">
        <v>330000</v>
      </c>
      <c r="I700" s="10">
        <v>99000</v>
      </c>
      <c r="J700" s="15"/>
    </row>
    <row r="701" spans="1:10">
      <c r="A701" s="4" t="s">
        <v>1106</v>
      </c>
      <c r="B701" s="4">
        <v>1128299</v>
      </c>
      <c r="C701" s="5">
        <v>44032</v>
      </c>
      <c r="D701" s="4" t="s">
        <v>283</v>
      </c>
      <c r="E701" s="12" t="s">
        <v>1086</v>
      </c>
      <c r="F701" s="13">
        <v>650</v>
      </c>
      <c r="G701">
        <v>550</v>
      </c>
      <c r="H701">
        <v>357500</v>
      </c>
      <c r="I701" s="10">
        <v>89375</v>
      </c>
      <c r="J701" s="15"/>
    </row>
    <row r="702" spans="1:10">
      <c r="A702" s="4" t="s">
        <v>1106</v>
      </c>
      <c r="B702" s="4">
        <v>1128299</v>
      </c>
      <c r="C702" s="5">
        <v>44033</v>
      </c>
      <c r="D702" s="4" t="s">
        <v>283</v>
      </c>
      <c r="E702" s="12" t="s">
        <v>1087</v>
      </c>
      <c r="F702" s="13">
        <v>600</v>
      </c>
      <c r="G702">
        <v>375</v>
      </c>
      <c r="H702">
        <v>225000</v>
      </c>
      <c r="I702" s="10">
        <v>56250</v>
      </c>
      <c r="J702" s="15"/>
    </row>
    <row r="703" spans="1:10">
      <c r="A703" s="4" t="s">
        <v>1106</v>
      </c>
      <c r="B703" s="4">
        <v>1128299</v>
      </c>
      <c r="C703" s="5">
        <v>44034</v>
      </c>
      <c r="D703" s="4" t="s">
        <v>283</v>
      </c>
      <c r="E703" s="12" t="s">
        <v>1086</v>
      </c>
      <c r="F703" s="13">
        <v>600</v>
      </c>
      <c r="G703">
        <v>350</v>
      </c>
      <c r="H703">
        <v>210000</v>
      </c>
      <c r="I703" s="10">
        <v>63000</v>
      </c>
      <c r="J703" s="15"/>
    </row>
    <row r="704" spans="1:10">
      <c r="A704" s="4" t="s">
        <v>1106</v>
      </c>
      <c r="B704" s="4">
        <v>1128299</v>
      </c>
      <c r="C704" s="5">
        <v>44035</v>
      </c>
      <c r="D704" s="4" t="s">
        <v>283</v>
      </c>
      <c r="E704" s="12" t="s">
        <v>1086</v>
      </c>
      <c r="F704" s="13">
        <v>700</v>
      </c>
      <c r="G704">
        <v>325</v>
      </c>
      <c r="H704">
        <v>227500</v>
      </c>
      <c r="I704" s="10">
        <v>56875</v>
      </c>
      <c r="J704" s="15"/>
    </row>
    <row r="705" spans="1:10">
      <c r="A705" s="4" t="s">
        <v>1106</v>
      </c>
      <c r="B705" s="4">
        <v>1128299</v>
      </c>
      <c r="C705" s="5">
        <v>44036</v>
      </c>
      <c r="D705" s="4" t="s">
        <v>283</v>
      </c>
      <c r="E705" s="12" t="s">
        <v>1087</v>
      </c>
      <c r="F705" s="13">
        <v>750</v>
      </c>
      <c r="G705">
        <v>375</v>
      </c>
      <c r="H705">
        <v>281250</v>
      </c>
      <c r="I705" s="10">
        <v>56250</v>
      </c>
      <c r="J705" s="15"/>
    </row>
    <row r="706" spans="1:10">
      <c r="A706" s="4" t="s">
        <v>1106</v>
      </c>
      <c r="B706" s="4">
        <v>1128299</v>
      </c>
      <c r="C706" s="5">
        <v>44037</v>
      </c>
      <c r="D706" s="4" t="s">
        <v>283</v>
      </c>
      <c r="E706" s="12" t="s">
        <v>1087</v>
      </c>
      <c r="F706" s="13">
        <v>600</v>
      </c>
      <c r="G706">
        <v>600</v>
      </c>
      <c r="H706">
        <v>360000</v>
      </c>
      <c r="I706" s="10">
        <v>108000</v>
      </c>
      <c r="J706" s="15"/>
    </row>
    <row r="707" spans="1:10">
      <c r="A707" s="4" t="s">
        <v>1106</v>
      </c>
      <c r="B707" s="4">
        <v>1128299</v>
      </c>
      <c r="C707" s="5">
        <v>44038</v>
      </c>
      <c r="D707" s="4" t="s">
        <v>283</v>
      </c>
      <c r="E707" s="12" t="s">
        <v>1086</v>
      </c>
      <c r="F707" s="13">
        <v>650</v>
      </c>
      <c r="G707">
        <v>625</v>
      </c>
      <c r="H707">
        <v>406250</v>
      </c>
      <c r="I707" s="10">
        <v>101562.5</v>
      </c>
      <c r="J707" s="15"/>
    </row>
    <row r="708" spans="1:10">
      <c r="A708" s="4" t="s">
        <v>1106</v>
      </c>
      <c r="B708" s="4">
        <v>1128299</v>
      </c>
      <c r="C708" s="5">
        <v>44039</v>
      </c>
      <c r="D708" s="4" t="s">
        <v>283</v>
      </c>
      <c r="E708" s="12" t="s">
        <v>1087</v>
      </c>
      <c r="F708" s="13">
        <v>600</v>
      </c>
      <c r="G708">
        <v>475</v>
      </c>
      <c r="H708">
        <v>285000</v>
      </c>
      <c r="I708" s="10">
        <v>71250</v>
      </c>
      <c r="J708" s="15"/>
    </row>
    <row r="709" spans="1:10">
      <c r="A709" s="4" t="s">
        <v>1106</v>
      </c>
      <c r="B709" s="4">
        <v>1128299</v>
      </c>
      <c r="C709" s="5">
        <v>44040</v>
      </c>
      <c r="D709" s="4" t="s">
        <v>283</v>
      </c>
      <c r="E709" s="12" t="s">
        <v>1087</v>
      </c>
      <c r="F709" s="13">
        <v>700</v>
      </c>
      <c r="G709">
        <v>450</v>
      </c>
      <c r="H709">
        <v>315000</v>
      </c>
      <c r="I709" s="10">
        <v>94500</v>
      </c>
      <c r="J709" s="15"/>
    </row>
    <row r="710" spans="1:10">
      <c r="A710" s="4" t="s">
        <v>1106</v>
      </c>
      <c r="B710" s="4">
        <v>1128299</v>
      </c>
      <c r="C710" s="5">
        <v>44041</v>
      </c>
      <c r="D710" s="4" t="s">
        <v>283</v>
      </c>
      <c r="E710" s="12" t="s">
        <v>1086</v>
      </c>
      <c r="F710" s="13">
        <v>900</v>
      </c>
      <c r="G710">
        <v>425</v>
      </c>
      <c r="H710">
        <v>382500</v>
      </c>
      <c r="I710" s="10">
        <v>95625</v>
      </c>
      <c r="J710" s="15"/>
    </row>
    <row r="711" spans="1:10">
      <c r="A711" s="4" t="s">
        <v>1106</v>
      </c>
      <c r="B711" s="4">
        <v>1128299</v>
      </c>
      <c r="C711" s="5">
        <v>44042</v>
      </c>
      <c r="D711" s="4" t="s">
        <v>283</v>
      </c>
      <c r="E711" s="12" t="s">
        <v>1087</v>
      </c>
      <c r="F711" s="13">
        <v>950</v>
      </c>
      <c r="G711">
        <v>550</v>
      </c>
      <c r="H711">
        <v>522500</v>
      </c>
      <c r="I711" s="10">
        <v>104500</v>
      </c>
      <c r="J711" s="15"/>
    </row>
    <row r="712" spans="1:10">
      <c r="A712" s="4" t="s">
        <v>1106</v>
      </c>
      <c r="B712" s="4">
        <v>1128299</v>
      </c>
      <c r="C712" s="5">
        <v>44043</v>
      </c>
      <c r="D712" s="4" t="s">
        <v>283</v>
      </c>
      <c r="E712" s="12" t="s">
        <v>1086</v>
      </c>
      <c r="F712" s="13">
        <v>800</v>
      </c>
      <c r="G712">
        <v>750</v>
      </c>
      <c r="H712">
        <v>600000</v>
      </c>
      <c r="I712" s="10">
        <v>180000</v>
      </c>
      <c r="J712" s="15"/>
    </row>
    <row r="713" spans="1:10">
      <c r="A713" s="4" t="s">
        <v>1106</v>
      </c>
      <c r="B713" s="4">
        <v>1128299</v>
      </c>
      <c r="C713" s="5">
        <v>44044</v>
      </c>
      <c r="D713" s="4" t="s">
        <v>283</v>
      </c>
      <c r="E713" s="12" t="s">
        <v>1087</v>
      </c>
      <c r="F713" s="13">
        <v>850</v>
      </c>
      <c r="G713">
        <v>750</v>
      </c>
      <c r="H713">
        <v>637500</v>
      </c>
      <c r="I713" s="10">
        <v>159375</v>
      </c>
      <c r="J713" s="15"/>
    </row>
    <row r="714" spans="1:10">
      <c r="A714" s="4" t="s">
        <v>1106</v>
      </c>
      <c r="B714" s="4">
        <v>1128299</v>
      </c>
      <c r="C714" s="5">
        <v>44045</v>
      </c>
      <c r="D714" s="4" t="s">
        <v>283</v>
      </c>
      <c r="E714" s="12" t="s">
        <v>1087</v>
      </c>
      <c r="F714" s="13">
        <v>800</v>
      </c>
      <c r="G714">
        <v>550</v>
      </c>
      <c r="H714">
        <v>440000</v>
      </c>
      <c r="I714" s="10">
        <v>110000</v>
      </c>
      <c r="J714" s="15"/>
    </row>
    <row r="715" spans="1:10">
      <c r="A715" s="4" t="s">
        <v>1106</v>
      </c>
      <c r="B715" s="4">
        <v>1128299</v>
      </c>
      <c r="C715" s="5">
        <v>44046</v>
      </c>
      <c r="D715" s="4" t="s">
        <v>283</v>
      </c>
      <c r="E715" s="12" t="s">
        <v>1086</v>
      </c>
      <c r="F715" s="13">
        <v>800</v>
      </c>
      <c r="G715">
        <v>550</v>
      </c>
      <c r="H715">
        <v>440000</v>
      </c>
      <c r="I715" s="10">
        <v>132000</v>
      </c>
      <c r="J715" s="15"/>
    </row>
    <row r="716" spans="1:10">
      <c r="A716" s="4" t="s">
        <v>1106</v>
      </c>
      <c r="B716" s="4">
        <v>1128299</v>
      </c>
      <c r="C716" s="5">
        <v>44047</v>
      </c>
      <c r="D716" s="4" t="s">
        <v>283</v>
      </c>
      <c r="E716" s="12" t="s">
        <v>1087</v>
      </c>
      <c r="F716" s="13">
        <v>900</v>
      </c>
      <c r="G716">
        <v>475</v>
      </c>
      <c r="H716">
        <v>427500</v>
      </c>
      <c r="I716" s="10">
        <v>106875</v>
      </c>
      <c r="J716" s="15"/>
    </row>
    <row r="717" spans="1:10">
      <c r="A717" s="4" t="s">
        <v>1106</v>
      </c>
      <c r="B717" s="4">
        <v>1128299</v>
      </c>
      <c r="C717" s="5">
        <v>44048</v>
      </c>
      <c r="D717" s="4" t="s">
        <v>283</v>
      </c>
      <c r="E717" s="12" t="s">
        <v>1087</v>
      </c>
      <c r="F717" s="13">
        <v>950</v>
      </c>
      <c r="G717">
        <v>575</v>
      </c>
      <c r="H717">
        <v>546250</v>
      </c>
      <c r="I717" s="10">
        <v>109250</v>
      </c>
      <c r="J717" s="15"/>
    </row>
    <row r="718" spans="1:10">
      <c r="A718" s="4" t="s">
        <v>1103</v>
      </c>
      <c r="B718" s="4">
        <v>1185732</v>
      </c>
      <c r="C718" s="5">
        <v>44049</v>
      </c>
      <c r="D718" s="4" t="s">
        <v>283</v>
      </c>
      <c r="E718" s="12" t="s">
        <v>1087</v>
      </c>
      <c r="F718" s="13">
        <v>450</v>
      </c>
      <c r="G718" s="40">
        <v>1050</v>
      </c>
      <c r="H718">
        <v>472500</v>
      </c>
      <c r="I718" s="10">
        <v>212625</v>
      </c>
      <c r="J718" s="15"/>
    </row>
    <row r="719" spans="1:10">
      <c r="A719" s="4" t="s">
        <v>1103</v>
      </c>
      <c r="B719" s="4">
        <v>1185732</v>
      </c>
      <c r="C719" s="5">
        <v>44050</v>
      </c>
      <c r="D719" s="4" t="s">
        <v>283</v>
      </c>
      <c r="E719" s="12" t="s">
        <v>1086</v>
      </c>
      <c r="F719" s="13">
        <v>450</v>
      </c>
      <c r="G719">
        <v>850</v>
      </c>
      <c r="H719">
        <v>382500</v>
      </c>
      <c r="I719" s="10">
        <v>133875</v>
      </c>
      <c r="J719" s="15"/>
    </row>
    <row r="720" spans="1:10">
      <c r="A720" s="4" t="s">
        <v>1103</v>
      </c>
      <c r="B720" s="4">
        <v>1185732</v>
      </c>
      <c r="C720" s="5">
        <v>44051</v>
      </c>
      <c r="D720" s="4" t="s">
        <v>283</v>
      </c>
      <c r="E720" s="12" t="s">
        <v>1087</v>
      </c>
      <c r="F720" s="13">
        <v>350</v>
      </c>
      <c r="G720">
        <v>850</v>
      </c>
      <c r="H720">
        <v>297500</v>
      </c>
      <c r="I720" s="10">
        <v>74375</v>
      </c>
      <c r="J720" s="15"/>
    </row>
    <row r="721" spans="1:10">
      <c r="A721" s="4" t="s">
        <v>1103</v>
      </c>
      <c r="B721" s="4">
        <v>1185732</v>
      </c>
      <c r="C721" s="5">
        <v>44052</v>
      </c>
      <c r="D721" s="4" t="s">
        <v>283</v>
      </c>
      <c r="E721" s="12" t="s">
        <v>1086</v>
      </c>
      <c r="F721" s="13">
        <v>400</v>
      </c>
      <c r="G721">
        <v>700</v>
      </c>
      <c r="H721">
        <v>280000</v>
      </c>
      <c r="I721" s="10">
        <v>84000</v>
      </c>
      <c r="J721" s="15"/>
    </row>
    <row r="722" spans="1:10">
      <c r="A722" s="4" t="s">
        <v>1103</v>
      </c>
      <c r="B722" s="4">
        <v>1185732</v>
      </c>
      <c r="C722" s="5">
        <v>44053</v>
      </c>
      <c r="D722" s="4" t="s">
        <v>984</v>
      </c>
      <c r="E722" s="12" t="s">
        <v>1087</v>
      </c>
      <c r="F722" s="13">
        <v>550</v>
      </c>
      <c r="G722">
        <v>750</v>
      </c>
      <c r="H722">
        <v>412500</v>
      </c>
      <c r="I722" s="10">
        <v>144375</v>
      </c>
      <c r="J722" s="15"/>
    </row>
    <row r="723" spans="1:10">
      <c r="A723" s="4" t="s">
        <v>1103</v>
      </c>
      <c r="B723" s="4">
        <v>1185732</v>
      </c>
      <c r="C723" s="5">
        <v>44054</v>
      </c>
      <c r="D723" s="4" t="s">
        <v>984</v>
      </c>
      <c r="E723" s="12" t="s">
        <v>1086</v>
      </c>
      <c r="F723" s="13">
        <v>450</v>
      </c>
      <c r="G723">
        <v>850</v>
      </c>
      <c r="H723">
        <v>382500</v>
      </c>
      <c r="I723" s="10">
        <v>191250</v>
      </c>
      <c r="J723" s="15"/>
    </row>
    <row r="724" spans="1:10">
      <c r="A724" s="4" t="s">
        <v>1103</v>
      </c>
      <c r="B724" s="4">
        <v>1185732</v>
      </c>
      <c r="C724" s="5">
        <v>44055</v>
      </c>
      <c r="D724" s="4" t="s">
        <v>984</v>
      </c>
      <c r="E724" s="12" t="s">
        <v>1087</v>
      </c>
      <c r="F724" s="13">
        <v>450</v>
      </c>
      <c r="G724" s="40">
        <v>1100</v>
      </c>
      <c r="H724">
        <v>495000</v>
      </c>
      <c r="I724" s="10">
        <v>222750</v>
      </c>
      <c r="J724" s="15"/>
    </row>
    <row r="725" spans="1:10">
      <c r="A725" s="4" t="s">
        <v>1103</v>
      </c>
      <c r="B725" s="4">
        <v>1185732</v>
      </c>
      <c r="C725" s="5">
        <v>44056</v>
      </c>
      <c r="D725" s="4" t="s">
        <v>984</v>
      </c>
      <c r="E725" s="12" t="s">
        <v>1086</v>
      </c>
      <c r="F725" s="13">
        <v>450</v>
      </c>
      <c r="G725">
        <v>750</v>
      </c>
      <c r="H725">
        <v>337500</v>
      </c>
      <c r="I725" s="10">
        <v>118125</v>
      </c>
      <c r="J725" s="15"/>
    </row>
    <row r="726" spans="1:10">
      <c r="A726" s="4" t="s">
        <v>1103</v>
      </c>
      <c r="B726" s="4">
        <v>1185732</v>
      </c>
      <c r="C726" s="5">
        <v>44057</v>
      </c>
      <c r="D726" s="4" t="s">
        <v>984</v>
      </c>
      <c r="E726" s="12" t="s">
        <v>1087</v>
      </c>
      <c r="F726" s="13">
        <v>350</v>
      </c>
      <c r="G726">
        <v>800</v>
      </c>
      <c r="H726">
        <v>280000</v>
      </c>
      <c r="I726" s="10">
        <v>70000</v>
      </c>
      <c r="J726" s="15"/>
    </row>
    <row r="727" spans="1:10">
      <c r="A727" s="4" t="s">
        <v>1106</v>
      </c>
      <c r="B727" s="4">
        <v>1185732</v>
      </c>
      <c r="C727" s="5">
        <v>44058</v>
      </c>
      <c r="D727" s="4" t="s">
        <v>984</v>
      </c>
      <c r="E727" s="12" t="s">
        <v>1087</v>
      </c>
      <c r="F727" s="13">
        <v>400</v>
      </c>
      <c r="G727">
        <v>675</v>
      </c>
      <c r="H727">
        <v>270000</v>
      </c>
      <c r="I727" s="10">
        <v>81000</v>
      </c>
      <c r="J727" s="15"/>
    </row>
    <row r="728" spans="1:10">
      <c r="A728" s="4" t="s">
        <v>1103</v>
      </c>
      <c r="B728" s="4">
        <v>1185732</v>
      </c>
      <c r="C728" s="5">
        <v>44059</v>
      </c>
      <c r="D728" s="4" t="s">
        <v>984</v>
      </c>
      <c r="E728" s="12" t="s">
        <v>1087</v>
      </c>
      <c r="F728" s="13">
        <v>550</v>
      </c>
      <c r="G728">
        <v>750</v>
      </c>
      <c r="H728">
        <v>412500</v>
      </c>
      <c r="I728" s="10">
        <v>144375</v>
      </c>
      <c r="J728" s="15"/>
    </row>
    <row r="729" spans="1:10">
      <c r="A729" s="4" t="s">
        <v>1103</v>
      </c>
      <c r="B729" s="4">
        <v>1185732</v>
      </c>
      <c r="C729" s="5">
        <v>44060</v>
      </c>
      <c r="D729" s="4" t="s">
        <v>984</v>
      </c>
      <c r="E729" s="12" t="s">
        <v>1087</v>
      </c>
      <c r="F729" s="13">
        <v>450</v>
      </c>
      <c r="G729">
        <v>850</v>
      </c>
      <c r="H729">
        <v>382500</v>
      </c>
      <c r="I729" s="10">
        <v>191250</v>
      </c>
      <c r="J729" s="15"/>
    </row>
    <row r="730" spans="1:10">
      <c r="A730" s="4" t="s">
        <v>1103</v>
      </c>
      <c r="B730" s="4">
        <v>1185732</v>
      </c>
      <c r="C730" s="5">
        <v>44061</v>
      </c>
      <c r="D730" s="4" t="s">
        <v>984</v>
      </c>
      <c r="E730" s="12" t="s">
        <v>1087</v>
      </c>
      <c r="F730" s="13">
        <v>450</v>
      </c>
      <c r="G730" s="40">
        <v>1070</v>
      </c>
      <c r="H730">
        <v>481500</v>
      </c>
      <c r="I730" s="10">
        <v>216675</v>
      </c>
      <c r="J730" s="15"/>
    </row>
    <row r="731" spans="1:10">
      <c r="A731" s="4" t="s">
        <v>1103</v>
      </c>
      <c r="B731" s="4">
        <v>1185732</v>
      </c>
      <c r="C731" s="5">
        <v>44062</v>
      </c>
      <c r="D731" s="4" t="s">
        <v>984</v>
      </c>
      <c r="E731" s="12" t="s">
        <v>1087</v>
      </c>
      <c r="F731" s="13">
        <v>450</v>
      </c>
      <c r="G731">
        <v>750</v>
      </c>
      <c r="H731">
        <v>337500</v>
      </c>
      <c r="I731" s="10">
        <v>118125</v>
      </c>
      <c r="J731" s="15"/>
    </row>
    <row r="732" spans="1:10">
      <c r="A732" s="4" t="s">
        <v>1103</v>
      </c>
      <c r="B732" s="4">
        <v>1185732</v>
      </c>
      <c r="C732" s="5">
        <v>44063</v>
      </c>
      <c r="D732" s="4" t="s">
        <v>984</v>
      </c>
      <c r="E732" s="12" t="s">
        <v>1087</v>
      </c>
      <c r="F732" s="13">
        <v>350</v>
      </c>
      <c r="G732">
        <v>775</v>
      </c>
      <c r="H732">
        <v>271250</v>
      </c>
      <c r="I732" s="10">
        <v>67812.5</v>
      </c>
      <c r="J732" s="15"/>
    </row>
    <row r="733" spans="1:10">
      <c r="A733" s="4" t="s">
        <v>1103</v>
      </c>
      <c r="B733" s="4">
        <v>1185732</v>
      </c>
      <c r="C733" s="5">
        <v>44064</v>
      </c>
      <c r="D733" s="4" t="s">
        <v>984</v>
      </c>
      <c r="E733" s="12" t="s">
        <v>1087</v>
      </c>
      <c r="F733" s="13">
        <v>400</v>
      </c>
      <c r="G733">
        <v>625</v>
      </c>
      <c r="H733">
        <v>250000</v>
      </c>
      <c r="I733" s="10">
        <v>75000</v>
      </c>
      <c r="J733" s="15"/>
    </row>
    <row r="734" spans="1:10">
      <c r="A734" s="4" t="s">
        <v>1103</v>
      </c>
      <c r="B734" s="4">
        <v>1185732</v>
      </c>
      <c r="C734" s="5">
        <v>44065</v>
      </c>
      <c r="D734" s="4" t="s">
        <v>984</v>
      </c>
      <c r="E734" s="12" t="s">
        <v>1087</v>
      </c>
      <c r="F734" s="13">
        <v>550</v>
      </c>
      <c r="G734">
        <v>675</v>
      </c>
      <c r="H734">
        <v>371250</v>
      </c>
      <c r="I734" s="10">
        <v>129937.5</v>
      </c>
      <c r="J734" s="15"/>
    </row>
    <row r="735" spans="1:10">
      <c r="A735" s="4" t="s">
        <v>1103</v>
      </c>
      <c r="B735" s="4">
        <v>1185732</v>
      </c>
      <c r="C735" s="5">
        <v>44066</v>
      </c>
      <c r="D735" s="4" t="s">
        <v>984</v>
      </c>
      <c r="E735" s="12" t="s">
        <v>1087</v>
      </c>
      <c r="F735" s="13">
        <v>450</v>
      </c>
      <c r="G735">
        <v>775</v>
      </c>
      <c r="H735">
        <v>348750</v>
      </c>
      <c r="I735" s="10">
        <v>174375</v>
      </c>
      <c r="J735" s="15"/>
    </row>
    <row r="736" spans="1:10">
      <c r="A736" s="4" t="s">
        <v>1103</v>
      </c>
      <c r="B736" s="4">
        <v>1185732</v>
      </c>
      <c r="C736" s="5">
        <v>43945</v>
      </c>
      <c r="D736" s="4" t="s">
        <v>984</v>
      </c>
      <c r="E736" s="12" t="s">
        <v>1086</v>
      </c>
      <c r="F736" s="13">
        <v>450</v>
      </c>
      <c r="G736" s="40">
        <v>1025</v>
      </c>
      <c r="H736">
        <v>461250</v>
      </c>
      <c r="I736" s="10">
        <v>207562.5</v>
      </c>
      <c r="J736" s="15"/>
    </row>
    <row r="737" spans="1:10">
      <c r="A737" s="4" t="s">
        <v>1103</v>
      </c>
      <c r="B737" s="4">
        <v>1185732</v>
      </c>
      <c r="C737" s="5">
        <v>43945</v>
      </c>
      <c r="D737" s="4" t="s">
        <v>984</v>
      </c>
      <c r="E737" s="12" t="s">
        <v>1087</v>
      </c>
      <c r="F737" s="13">
        <v>450</v>
      </c>
      <c r="G737">
        <v>725</v>
      </c>
      <c r="H737">
        <v>326250</v>
      </c>
      <c r="I737" s="10">
        <v>114187.5</v>
      </c>
      <c r="J737" s="15"/>
    </row>
    <row r="738" spans="1:10">
      <c r="A738" s="4" t="s">
        <v>1106</v>
      </c>
      <c r="B738" s="4">
        <v>1185732</v>
      </c>
      <c r="C738" s="5">
        <v>43945</v>
      </c>
      <c r="D738" s="4" t="s">
        <v>984</v>
      </c>
      <c r="E738" s="12" t="s">
        <v>1086</v>
      </c>
      <c r="F738" s="13">
        <v>350</v>
      </c>
      <c r="G738">
        <v>725</v>
      </c>
      <c r="H738">
        <v>253750</v>
      </c>
      <c r="I738" s="10">
        <v>63437.5</v>
      </c>
      <c r="J738" s="15"/>
    </row>
    <row r="739" spans="1:10">
      <c r="A739" s="4" t="s">
        <v>1106</v>
      </c>
      <c r="B739" s="4">
        <v>1185732</v>
      </c>
      <c r="C739" s="5">
        <v>43945</v>
      </c>
      <c r="D739" s="4" t="s">
        <v>984</v>
      </c>
      <c r="E739" s="12" t="s">
        <v>1087</v>
      </c>
      <c r="F739" s="13">
        <v>400</v>
      </c>
      <c r="G739">
        <v>650</v>
      </c>
      <c r="H739">
        <v>260000</v>
      </c>
      <c r="I739" s="10">
        <v>78000</v>
      </c>
      <c r="J739" s="15"/>
    </row>
    <row r="740" spans="1:10">
      <c r="A740" s="4" t="s">
        <v>1106</v>
      </c>
      <c r="B740" s="4">
        <v>1185732</v>
      </c>
      <c r="C740" s="5">
        <v>43945</v>
      </c>
      <c r="D740" s="4" t="s">
        <v>984</v>
      </c>
      <c r="E740" s="12" t="s">
        <v>1087</v>
      </c>
      <c r="F740" s="13">
        <v>550</v>
      </c>
      <c r="G740">
        <v>675</v>
      </c>
      <c r="H740">
        <v>371250</v>
      </c>
      <c r="I740" s="10">
        <v>129937.5</v>
      </c>
      <c r="J740" s="15"/>
    </row>
    <row r="741" spans="1:10">
      <c r="A741" s="4" t="s">
        <v>1106</v>
      </c>
      <c r="B741" s="4">
        <v>1185732</v>
      </c>
      <c r="C741" s="5">
        <v>43945</v>
      </c>
      <c r="D741" s="4" t="s">
        <v>984</v>
      </c>
      <c r="E741" s="12" t="s">
        <v>1086</v>
      </c>
      <c r="F741" s="13">
        <v>450</v>
      </c>
      <c r="G741">
        <v>800</v>
      </c>
      <c r="H741">
        <v>360000</v>
      </c>
      <c r="I741" s="10">
        <v>180000</v>
      </c>
      <c r="J741" s="15"/>
    </row>
    <row r="742" spans="1:10">
      <c r="A742" s="4" t="s">
        <v>1106</v>
      </c>
      <c r="B742" s="4">
        <v>1185732</v>
      </c>
      <c r="C742" s="5">
        <v>43945</v>
      </c>
      <c r="D742" s="4" t="s">
        <v>984</v>
      </c>
      <c r="E742" s="12" t="s">
        <v>1087</v>
      </c>
      <c r="F742" s="13">
        <v>550</v>
      </c>
      <c r="G742" s="40">
        <v>1070</v>
      </c>
      <c r="H742">
        <v>588500</v>
      </c>
      <c r="I742" s="10">
        <v>264825</v>
      </c>
      <c r="J742" s="15"/>
    </row>
    <row r="743" spans="1:10">
      <c r="A743" s="4" t="s">
        <v>1106</v>
      </c>
      <c r="B743" s="4">
        <v>1185732</v>
      </c>
      <c r="C743" s="5">
        <v>43945</v>
      </c>
      <c r="D743" s="4" t="s">
        <v>984</v>
      </c>
      <c r="E743" s="12" t="s">
        <v>1086</v>
      </c>
      <c r="F743" s="13">
        <v>550</v>
      </c>
      <c r="G743">
        <v>775</v>
      </c>
      <c r="H743">
        <v>426250</v>
      </c>
      <c r="I743" s="10">
        <v>149187.5</v>
      </c>
      <c r="J743" s="15"/>
    </row>
    <row r="744" spans="1:10">
      <c r="A744" s="4" t="s">
        <v>1106</v>
      </c>
      <c r="B744" s="4">
        <v>1185732</v>
      </c>
      <c r="C744" s="5">
        <v>43945</v>
      </c>
      <c r="D744" s="4" t="s">
        <v>984</v>
      </c>
      <c r="E744" s="12" t="s">
        <v>1087</v>
      </c>
      <c r="F744" s="13">
        <v>500</v>
      </c>
      <c r="G744">
        <v>750</v>
      </c>
      <c r="H744">
        <v>375000</v>
      </c>
      <c r="I744" s="10">
        <v>93750</v>
      </c>
      <c r="J744" s="15"/>
    </row>
    <row r="745" spans="1:10">
      <c r="A745" s="4" t="s">
        <v>1106</v>
      </c>
      <c r="B745" s="4">
        <v>1185732</v>
      </c>
      <c r="C745" s="5">
        <v>43945</v>
      </c>
      <c r="D745" s="4" t="s">
        <v>984</v>
      </c>
      <c r="E745" s="12" t="s">
        <v>1087</v>
      </c>
      <c r="F745" s="13">
        <v>500</v>
      </c>
      <c r="G745">
        <v>700</v>
      </c>
      <c r="H745">
        <v>350000</v>
      </c>
      <c r="I745" s="10">
        <v>105000</v>
      </c>
      <c r="J745" s="15"/>
    </row>
    <row r="746" spans="1:10">
      <c r="A746" s="4" t="s">
        <v>1106</v>
      </c>
      <c r="B746" s="4">
        <v>1185732</v>
      </c>
      <c r="C746" s="5">
        <v>43945</v>
      </c>
      <c r="D746" s="4" t="s">
        <v>984</v>
      </c>
      <c r="E746" s="12" t="s">
        <v>1087</v>
      </c>
      <c r="F746" s="13">
        <v>600</v>
      </c>
      <c r="G746">
        <v>725</v>
      </c>
      <c r="H746">
        <v>435000</v>
      </c>
      <c r="I746" s="10">
        <v>152250</v>
      </c>
      <c r="J746" s="15"/>
    </row>
    <row r="747" spans="1:10">
      <c r="A747" s="4" t="s">
        <v>1106</v>
      </c>
      <c r="B747" s="4">
        <v>1185732</v>
      </c>
      <c r="C747" s="5">
        <v>43945</v>
      </c>
      <c r="D747" s="4" t="s">
        <v>984</v>
      </c>
      <c r="E747" s="12" t="s">
        <v>1087</v>
      </c>
      <c r="F747" s="13">
        <v>650</v>
      </c>
      <c r="G747">
        <v>825</v>
      </c>
      <c r="H747">
        <v>536250</v>
      </c>
      <c r="I747" s="10">
        <v>268125</v>
      </c>
      <c r="J747" s="15"/>
    </row>
    <row r="748" spans="1:10">
      <c r="A748" s="4" t="s">
        <v>1106</v>
      </c>
      <c r="B748" s="4">
        <v>1185732</v>
      </c>
      <c r="C748" s="5">
        <v>43945</v>
      </c>
      <c r="D748" s="4" t="s">
        <v>984</v>
      </c>
      <c r="E748" s="12" t="s">
        <v>1086</v>
      </c>
      <c r="F748" s="13">
        <v>600</v>
      </c>
      <c r="G748" s="40">
        <v>1075</v>
      </c>
      <c r="H748">
        <v>645000</v>
      </c>
      <c r="I748" s="10">
        <v>290250</v>
      </c>
      <c r="J748" s="15"/>
    </row>
    <row r="749" spans="1:10">
      <c r="A749" s="4" t="s">
        <v>1106</v>
      </c>
      <c r="B749" s="4">
        <v>1185732</v>
      </c>
      <c r="C749" s="5">
        <v>43945</v>
      </c>
      <c r="D749" s="4" t="s">
        <v>984</v>
      </c>
      <c r="E749" s="12" t="s">
        <v>1087</v>
      </c>
      <c r="F749" s="13">
        <v>550</v>
      </c>
      <c r="G749">
        <v>825</v>
      </c>
      <c r="H749">
        <v>453750</v>
      </c>
      <c r="I749" s="10">
        <v>158812.5</v>
      </c>
      <c r="J749" s="15"/>
    </row>
    <row r="750" spans="1:10">
      <c r="A750" s="4" t="s">
        <v>1106</v>
      </c>
      <c r="B750" s="4">
        <v>1185732</v>
      </c>
      <c r="C750" s="5">
        <v>44081</v>
      </c>
      <c r="D750" s="4" t="s">
        <v>984</v>
      </c>
      <c r="E750" s="12" t="s">
        <v>1087</v>
      </c>
      <c r="F750" s="13">
        <v>500</v>
      </c>
      <c r="G750">
        <v>800</v>
      </c>
      <c r="H750">
        <v>400000</v>
      </c>
      <c r="I750" s="10">
        <v>100000</v>
      </c>
      <c r="J750" s="15"/>
    </row>
    <row r="751" spans="1:10">
      <c r="A751" s="4" t="s">
        <v>1106</v>
      </c>
      <c r="B751" s="4">
        <v>1185732</v>
      </c>
      <c r="C751" s="5">
        <v>44082</v>
      </c>
      <c r="D751" s="4" t="s">
        <v>984</v>
      </c>
      <c r="E751" s="12" t="s">
        <v>1087</v>
      </c>
      <c r="F751" s="13">
        <v>500</v>
      </c>
      <c r="G751">
        <v>775</v>
      </c>
      <c r="H751">
        <v>387500</v>
      </c>
      <c r="I751" s="10">
        <v>116250</v>
      </c>
      <c r="J751" s="15"/>
    </row>
    <row r="752" spans="1:10">
      <c r="A752" s="4" t="s">
        <v>1106</v>
      </c>
      <c r="B752" s="4">
        <v>1185732</v>
      </c>
      <c r="C752" s="5">
        <v>44083</v>
      </c>
      <c r="D752" s="4" t="s">
        <v>984</v>
      </c>
      <c r="E752" s="12" t="s">
        <v>1087</v>
      </c>
      <c r="F752" s="13">
        <v>650.00000000000011</v>
      </c>
      <c r="G752">
        <v>775</v>
      </c>
      <c r="H752">
        <v>503750.00000000006</v>
      </c>
      <c r="I752" s="10">
        <v>176312.5</v>
      </c>
      <c r="J752" s="15"/>
    </row>
    <row r="753" spans="1:10">
      <c r="A753" s="4" t="s">
        <v>1106</v>
      </c>
      <c r="B753" s="4">
        <v>1185732</v>
      </c>
      <c r="C753" s="5">
        <v>44084</v>
      </c>
      <c r="D753" s="4" t="s">
        <v>984</v>
      </c>
      <c r="E753" s="12" t="s">
        <v>1086</v>
      </c>
      <c r="F753" s="13">
        <v>700</v>
      </c>
      <c r="G753">
        <v>925</v>
      </c>
      <c r="H753">
        <v>647500</v>
      </c>
      <c r="I753" s="10">
        <v>323750</v>
      </c>
      <c r="J753" s="15"/>
    </row>
    <row r="754" spans="1:10">
      <c r="A754" s="4" t="s">
        <v>1106</v>
      </c>
      <c r="B754" s="4">
        <v>1185732</v>
      </c>
      <c r="C754" s="5">
        <v>44085</v>
      </c>
      <c r="D754" s="4" t="s">
        <v>984</v>
      </c>
      <c r="E754" s="12" t="s">
        <v>1086</v>
      </c>
      <c r="F754" s="13">
        <v>650</v>
      </c>
      <c r="G754" s="40">
        <v>1150</v>
      </c>
      <c r="H754">
        <v>747500</v>
      </c>
      <c r="I754" s="10">
        <v>336375</v>
      </c>
      <c r="J754" s="15"/>
    </row>
    <row r="755" spans="1:10">
      <c r="A755" s="4" t="s">
        <v>1106</v>
      </c>
      <c r="B755" s="4">
        <v>1185732</v>
      </c>
      <c r="C755" s="5">
        <v>44086</v>
      </c>
      <c r="D755" s="4" t="s">
        <v>984</v>
      </c>
      <c r="E755" s="12" t="s">
        <v>1087</v>
      </c>
      <c r="F755" s="13">
        <v>600</v>
      </c>
      <c r="G755">
        <v>900</v>
      </c>
      <c r="H755">
        <v>540000</v>
      </c>
      <c r="I755" s="10">
        <v>189000</v>
      </c>
      <c r="J755" s="15"/>
    </row>
    <row r="756" spans="1:10">
      <c r="A756" s="4" t="s">
        <v>1106</v>
      </c>
      <c r="B756" s="4">
        <v>1185732</v>
      </c>
      <c r="C756" s="5">
        <v>44087</v>
      </c>
      <c r="D756" s="4" t="s">
        <v>984</v>
      </c>
      <c r="E756" s="12" t="s">
        <v>1086</v>
      </c>
      <c r="F756" s="13">
        <v>550</v>
      </c>
      <c r="G756">
        <v>825</v>
      </c>
      <c r="H756">
        <v>453750</v>
      </c>
      <c r="I756" s="10">
        <v>113437.5</v>
      </c>
      <c r="J756" s="15"/>
    </row>
    <row r="757" spans="1:10">
      <c r="A757" s="4" t="s">
        <v>1106</v>
      </c>
      <c r="B757" s="4">
        <v>1185732</v>
      </c>
      <c r="C757" s="5">
        <v>44088</v>
      </c>
      <c r="D757" s="4" t="s">
        <v>984</v>
      </c>
      <c r="E757" s="12" t="s">
        <v>1086</v>
      </c>
      <c r="F757" s="13">
        <v>550</v>
      </c>
      <c r="G757">
        <v>775</v>
      </c>
      <c r="H757">
        <v>426250</v>
      </c>
      <c r="I757" s="10">
        <v>127875</v>
      </c>
      <c r="J757" s="15"/>
    </row>
    <row r="758" spans="1:10">
      <c r="A758" s="4" t="s">
        <v>1106</v>
      </c>
      <c r="B758" s="4">
        <v>1185732</v>
      </c>
      <c r="C758" s="5">
        <v>44089</v>
      </c>
      <c r="D758" s="4" t="s">
        <v>984</v>
      </c>
      <c r="E758" s="12" t="s">
        <v>1087</v>
      </c>
      <c r="F758" s="13">
        <v>650.00000000000011</v>
      </c>
      <c r="G758">
        <v>800</v>
      </c>
      <c r="H758">
        <v>520000.00000000006</v>
      </c>
      <c r="I758" s="10">
        <v>182000</v>
      </c>
      <c r="J758" s="15"/>
    </row>
    <row r="759" spans="1:10">
      <c r="A759" s="4" t="s">
        <v>1106</v>
      </c>
      <c r="B759" s="4">
        <v>1185732</v>
      </c>
      <c r="C759" s="5">
        <v>44090</v>
      </c>
      <c r="D759" s="4" t="s">
        <v>984</v>
      </c>
      <c r="E759" s="12" t="s">
        <v>1087</v>
      </c>
      <c r="F759" s="13">
        <v>700</v>
      </c>
      <c r="G759">
        <v>975</v>
      </c>
      <c r="H759">
        <v>682500</v>
      </c>
      <c r="I759" s="10">
        <v>341250</v>
      </c>
      <c r="J759" s="15"/>
    </row>
    <row r="760" spans="1:10">
      <c r="A760" s="4" t="s">
        <v>1106</v>
      </c>
      <c r="B760" s="4">
        <v>1185732</v>
      </c>
      <c r="C760" s="5">
        <v>44091</v>
      </c>
      <c r="D760" s="4" t="s">
        <v>984</v>
      </c>
      <c r="E760" s="12" t="s">
        <v>1087</v>
      </c>
      <c r="F760" s="13">
        <v>650</v>
      </c>
      <c r="G760" s="40">
        <v>1125</v>
      </c>
      <c r="H760">
        <v>731250</v>
      </c>
      <c r="I760" s="10">
        <v>329062.5</v>
      </c>
      <c r="J760" s="15"/>
    </row>
    <row r="761" spans="1:10">
      <c r="A761" s="4" t="s">
        <v>1106</v>
      </c>
      <c r="B761" s="4">
        <v>1185732</v>
      </c>
      <c r="C761" s="5">
        <v>44092</v>
      </c>
      <c r="D761" s="4" t="s">
        <v>984</v>
      </c>
      <c r="E761" s="12" t="s">
        <v>1087</v>
      </c>
      <c r="F761" s="13">
        <v>600</v>
      </c>
      <c r="G761">
        <v>900</v>
      </c>
      <c r="H761">
        <v>540000</v>
      </c>
      <c r="I761" s="10">
        <v>189000</v>
      </c>
      <c r="J761" s="15"/>
    </row>
    <row r="762" spans="1:10">
      <c r="A762" s="4" t="s">
        <v>1106</v>
      </c>
      <c r="B762" s="4">
        <v>1185732</v>
      </c>
      <c r="C762" s="5">
        <v>44093</v>
      </c>
      <c r="D762" s="4" t="s">
        <v>984</v>
      </c>
      <c r="E762" s="12" t="s">
        <v>1087</v>
      </c>
      <c r="F762" s="13">
        <v>550</v>
      </c>
      <c r="G762">
        <v>825</v>
      </c>
      <c r="H762">
        <v>453750</v>
      </c>
      <c r="I762" s="10">
        <v>113437.5</v>
      </c>
      <c r="J762" s="15"/>
    </row>
    <row r="763" spans="1:10">
      <c r="A763" s="4" t="s">
        <v>1103</v>
      </c>
      <c r="B763" s="4">
        <v>1185732</v>
      </c>
      <c r="C763" s="5">
        <v>44094</v>
      </c>
      <c r="D763" s="4" t="s">
        <v>984</v>
      </c>
      <c r="E763" s="12" t="s">
        <v>1086</v>
      </c>
      <c r="F763" s="13">
        <v>450</v>
      </c>
      <c r="G763">
        <v>775</v>
      </c>
      <c r="H763">
        <v>348750</v>
      </c>
      <c r="I763" s="10">
        <v>104625</v>
      </c>
      <c r="J763" s="15"/>
    </row>
    <row r="764" spans="1:10">
      <c r="A764" s="4" t="s">
        <v>1103</v>
      </c>
      <c r="B764" s="4">
        <v>1185732</v>
      </c>
      <c r="C764" s="5">
        <v>44095</v>
      </c>
      <c r="D764" s="4" t="s">
        <v>984</v>
      </c>
      <c r="E764" s="12" t="s">
        <v>1087</v>
      </c>
      <c r="F764" s="13">
        <v>550</v>
      </c>
      <c r="G764">
        <v>750</v>
      </c>
      <c r="H764">
        <v>412500</v>
      </c>
      <c r="I764" s="10">
        <v>144375</v>
      </c>
      <c r="J764" s="15"/>
    </row>
    <row r="765" spans="1:10">
      <c r="A765" s="4" t="s">
        <v>1103</v>
      </c>
      <c r="B765" s="4">
        <v>1185732</v>
      </c>
      <c r="C765" s="5">
        <v>44096</v>
      </c>
      <c r="D765" s="4" t="s">
        <v>984</v>
      </c>
      <c r="E765" s="12" t="s">
        <v>1087</v>
      </c>
      <c r="F765" s="13">
        <v>600</v>
      </c>
      <c r="G765">
        <v>925</v>
      </c>
      <c r="H765">
        <v>555000</v>
      </c>
      <c r="I765" s="10">
        <v>277500</v>
      </c>
      <c r="J765" s="15"/>
    </row>
    <row r="766" spans="1:10">
      <c r="A766" s="4" t="s">
        <v>1103</v>
      </c>
      <c r="B766" s="4">
        <v>1185732</v>
      </c>
      <c r="C766" s="5">
        <v>44097</v>
      </c>
      <c r="D766" s="4" t="s">
        <v>984</v>
      </c>
      <c r="E766" s="12" t="s">
        <v>1087</v>
      </c>
      <c r="F766" s="13">
        <v>550</v>
      </c>
      <c r="G766" s="40">
        <v>1050</v>
      </c>
      <c r="H766">
        <v>577500</v>
      </c>
      <c r="I766" s="10">
        <v>259875</v>
      </c>
      <c r="J766" s="15"/>
    </row>
    <row r="767" spans="1:10">
      <c r="A767" s="4" t="s">
        <v>1103</v>
      </c>
      <c r="B767" s="4">
        <v>1185732</v>
      </c>
      <c r="C767" s="5">
        <v>44098</v>
      </c>
      <c r="D767" s="4" t="s">
        <v>984</v>
      </c>
      <c r="E767" s="12" t="s">
        <v>1087</v>
      </c>
      <c r="F767" s="13">
        <v>500</v>
      </c>
      <c r="G767">
        <v>850</v>
      </c>
      <c r="H767">
        <v>425000</v>
      </c>
      <c r="I767" s="10">
        <v>148750</v>
      </c>
      <c r="J767" s="15"/>
    </row>
    <row r="768" spans="1:10">
      <c r="A768" s="4" t="s">
        <v>1105</v>
      </c>
      <c r="B768" s="4">
        <v>1185732</v>
      </c>
      <c r="C768" s="5">
        <v>44099</v>
      </c>
      <c r="D768" s="4" t="s">
        <v>984</v>
      </c>
      <c r="E768" s="12" t="s">
        <v>1087</v>
      </c>
      <c r="F768" s="13">
        <v>450</v>
      </c>
      <c r="G768">
        <v>750</v>
      </c>
      <c r="H768">
        <v>337500</v>
      </c>
      <c r="I768" s="10">
        <v>84375</v>
      </c>
      <c r="J768" s="15"/>
    </row>
    <row r="769" spans="1:10">
      <c r="A769" s="4" t="s">
        <v>1105</v>
      </c>
      <c r="B769" s="4">
        <v>1185732</v>
      </c>
      <c r="C769" s="5">
        <v>44100</v>
      </c>
      <c r="D769" s="4" t="s">
        <v>984</v>
      </c>
      <c r="E769" s="12" t="s">
        <v>1086</v>
      </c>
      <c r="F769" s="13">
        <v>450</v>
      </c>
      <c r="G769">
        <v>725</v>
      </c>
      <c r="H769">
        <v>326250</v>
      </c>
      <c r="I769" s="10">
        <v>97875</v>
      </c>
      <c r="J769" s="15"/>
    </row>
    <row r="770" spans="1:10">
      <c r="A770" s="4" t="s">
        <v>1105</v>
      </c>
      <c r="B770" s="4">
        <v>1185732</v>
      </c>
      <c r="C770" s="5">
        <v>44101</v>
      </c>
      <c r="D770" s="4" t="s">
        <v>984</v>
      </c>
      <c r="E770" s="12" t="s">
        <v>1086</v>
      </c>
      <c r="F770" s="13">
        <v>550</v>
      </c>
      <c r="G770">
        <v>725</v>
      </c>
      <c r="H770">
        <v>398750</v>
      </c>
      <c r="I770" s="10">
        <v>139562.5</v>
      </c>
      <c r="J770" s="15"/>
    </row>
    <row r="771" spans="1:10">
      <c r="A771" s="4" t="s">
        <v>1105</v>
      </c>
      <c r="B771" s="4">
        <v>1185732</v>
      </c>
      <c r="C771" s="5">
        <v>44102</v>
      </c>
      <c r="D771" s="4" t="s">
        <v>984</v>
      </c>
      <c r="E771" s="12" t="s">
        <v>1086</v>
      </c>
      <c r="F771" s="13">
        <v>600</v>
      </c>
      <c r="G771">
        <v>825</v>
      </c>
      <c r="H771">
        <v>495000</v>
      </c>
      <c r="I771" s="10">
        <v>247500</v>
      </c>
      <c r="J771" s="15"/>
    </row>
    <row r="772" spans="1:10">
      <c r="A772" s="4" t="s">
        <v>1105</v>
      </c>
      <c r="B772" s="4">
        <v>1185732</v>
      </c>
      <c r="C772" s="5">
        <v>44103</v>
      </c>
      <c r="D772" s="4" t="s">
        <v>984</v>
      </c>
      <c r="E772" s="12" t="s">
        <v>1087</v>
      </c>
      <c r="F772" s="13">
        <v>600</v>
      </c>
      <c r="G772">
        <v>1000</v>
      </c>
      <c r="H772">
        <v>600000</v>
      </c>
      <c r="I772" s="10">
        <v>270000</v>
      </c>
      <c r="J772" s="15"/>
    </row>
    <row r="773" spans="1:10">
      <c r="A773" s="4" t="s">
        <v>1105</v>
      </c>
      <c r="B773" s="4">
        <v>1185732</v>
      </c>
      <c r="C773" s="5">
        <v>44104</v>
      </c>
      <c r="D773" s="4" t="s">
        <v>984</v>
      </c>
      <c r="E773" s="12" t="s">
        <v>1086</v>
      </c>
      <c r="F773" s="13">
        <v>500</v>
      </c>
      <c r="G773">
        <v>825</v>
      </c>
      <c r="H773">
        <v>412500</v>
      </c>
      <c r="I773" s="10">
        <v>144375</v>
      </c>
      <c r="J773" s="15"/>
    </row>
    <row r="774" spans="1:10">
      <c r="A774" s="4" t="s">
        <v>1105</v>
      </c>
      <c r="B774" s="4">
        <v>1185732</v>
      </c>
      <c r="C774" s="5">
        <v>44105</v>
      </c>
      <c r="D774" s="4" t="s">
        <v>984</v>
      </c>
      <c r="E774" s="12" t="s">
        <v>1087</v>
      </c>
      <c r="F774" s="13">
        <v>500</v>
      </c>
      <c r="G774">
        <v>725</v>
      </c>
      <c r="H774">
        <v>362500</v>
      </c>
      <c r="I774" s="10">
        <v>90625</v>
      </c>
      <c r="J774" s="15"/>
    </row>
    <row r="775" spans="1:10">
      <c r="A775" s="4" t="s">
        <v>1105</v>
      </c>
      <c r="B775" s="4">
        <v>1185732</v>
      </c>
      <c r="C775" s="5">
        <v>44106</v>
      </c>
      <c r="D775" s="4" t="s">
        <v>984</v>
      </c>
      <c r="E775" s="12" t="s">
        <v>1087</v>
      </c>
      <c r="F775" s="13">
        <v>500</v>
      </c>
      <c r="G775">
        <v>700</v>
      </c>
      <c r="H775">
        <v>350000</v>
      </c>
      <c r="I775" s="10">
        <v>105000</v>
      </c>
      <c r="J775" s="15"/>
    </row>
    <row r="776" spans="1:10">
      <c r="A776" s="4" t="s">
        <v>1105</v>
      </c>
      <c r="B776" s="4">
        <v>1185732</v>
      </c>
      <c r="C776" s="5">
        <v>44107</v>
      </c>
      <c r="D776" s="4" t="s">
        <v>984</v>
      </c>
      <c r="E776" s="12" t="s">
        <v>1086</v>
      </c>
      <c r="F776" s="13">
        <v>600</v>
      </c>
      <c r="G776">
        <v>700</v>
      </c>
      <c r="H776">
        <v>420000</v>
      </c>
      <c r="I776" s="10">
        <v>147000</v>
      </c>
      <c r="J776" s="15"/>
    </row>
    <row r="777" spans="1:10">
      <c r="A777" s="4" t="s">
        <v>1105</v>
      </c>
      <c r="B777" s="4">
        <v>1185732</v>
      </c>
      <c r="C777" s="5">
        <v>44108</v>
      </c>
      <c r="D777" s="4" t="s">
        <v>984</v>
      </c>
      <c r="E777" s="12" t="s">
        <v>1087</v>
      </c>
      <c r="F777" s="13">
        <v>650</v>
      </c>
      <c r="G777">
        <v>825</v>
      </c>
      <c r="H777">
        <v>536250</v>
      </c>
      <c r="I777" s="10">
        <v>268125</v>
      </c>
      <c r="J777" s="15"/>
    </row>
    <row r="778" spans="1:10">
      <c r="A778" s="4" t="s">
        <v>1105</v>
      </c>
      <c r="B778" s="4">
        <v>1185732</v>
      </c>
      <c r="C778" s="5">
        <v>44109</v>
      </c>
      <c r="D778" s="4" t="s">
        <v>984</v>
      </c>
      <c r="E778" s="12" t="s">
        <v>1087</v>
      </c>
      <c r="F778" s="13">
        <v>600</v>
      </c>
      <c r="G778">
        <v>975</v>
      </c>
      <c r="H778">
        <v>585000</v>
      </c>
      <c r="I778" s="10">
        <v>263250</v>
      </c>
      <c r="J778" s="15"/>
    </row>
    <row r="779" spans="1:10">
      <c r="A779" s="4" t="s">
        <v>1105</v>
      </c>
      <c r="B779" s="4">
        <v>1185732</v>
      </c>
      <c r="C779" s="5">
        <v>44110</v>
      </c>
      <c r="D779" s="4" t="s">
        <v>984</v>
      </c>
      <c r="E779" s="12" t="s">
        <v>1086</v>
      </c>
      <c r="F779" s="13">
        <v>500</v>
      </c>
      <c r="G779">
        <v>800</v>
      </c>
      <c r="H779">
        <v>400000</v>
      </c>
      <c r="I779" s="10">
        <v>140000</v>
      </c>
      <c r="J779" s="15"/>
    </row>
    <row r="780" spans="1:10">
      <c r="A780" s="4" t="s">
        <v>1105</v>
      </c>
      <c r="B780" s="4">
        <v>1185732</v>
      </c>
      <c r="C780" s="5">
        <v>44111</v>
      </c>
      <c r="D780" s="4" t="s">
        <v>984</v>
      </c>
      <c r="E780" s="12" t="s">
        <v>1086</v>
      </c>
      <c r="F780" s="13">
        <v>500</v>
      </c>
      <c r="G780">
        <v>745</v>
      </c>
      <c r="H780">
        <v>372500</v>
      </c>
      <c r="I780" s="10">
        <v>93125</v>
      </c>
      <c r="J780" s="15"/>
    </row>
    <row r="781" spans="1:10">
      <c r="A781" s="4" t="s">
        <v>1105</v>
      </c>
      <c r="B781" s="4">
        <v>1185732</v>
      </c>
      <c r="C781" s="5">
        <v>44112</v>
      </c>
      <c r="D781" s="4" t="s">
        <v>984</v>
      </c>
      <c r="E781" s="12" t="s">
        <v>1087</v>
      </c>
      <c r="F781" s="13">
        <v>500</v>
      </c>
      <c r="G781">
        <v>775</v>
      </c>
      <c r="H781">
        <v>387500</v>
      </c>
      <c r="I781" s="10">
        <v>116250</v>
      </c>
      <c r="J781" s="15"/>
    </row>
    <row r="782" spans="1:10">
      <c r="A782" s="4" t="s">
        <v>1105</v>
      </c>
      <c r="B782" s="4">
        <v>1185732</v>
      </c>
      <c r="C782" s="5">
        <v>44113</v>
      </c>
      <c r="D782" s="4" t="s">
        <v>984</v>
      </c>
      <c r="E782" s="12" t="s">
        <v>1087</v>
      </c>
      <c r="F782" s="13">
        <v>650.00000000000011</v>
      </c>
      <c r="G782">
        <v>750</v>
      </c>
      <c r="H782">
        <v>487500.00000000006</v>
      </c>
      <c r="I782" s="10">
        <v>170625</v>
      </c>
      <c r="J782" s="15"/>
    </row>
    <row r="783" spans="1:10">
      <c r="A783" s="4" t="s">
        <v>1105</v>
      </c>
      <c r="B783" s="4">
        <v>1185732</v>
      </c>
      <c r="C783" s="5">
        <v>44114</v>
      </c>
      <c r="D783" s="4" t="s">
        <v>984</v>
      </c>
      <c r="E783" s="12" t="s">
        <v>1088</v>
      </c>
      <c r="F783" s="13">
        <v>700</v>
      </c>
      <c r="G783">
        <v>850</v>
      </c>
      <c r="H783">
        <v>595000</v>
      </c>
      <c r="I783" s="10">
        <v>297500</v>
      </c>
      <c r="J783" s="15"/>
    </row>
    <row r="784" spans="1:10">
      <c r="A784" s="4" t="s">
        <v>1105</v>
      </c>
      <c r="B784" s="4">
        <v>1185732</v>
      </c>
      <c r="C784" s="5">
        <v>43975</v>
      </c>
      <c r="D784" s="4" t="s">
        <v>984</v>
      </c>
      <c r="E784" s="12" t="s">
        <v>1087</v>
      </c>
      <c r="F784" s="13">
        <v>650</v>
      </c>
      <c r="G784" s="40">
        <v>1075</v>
      </c>
      <c r="H784">
        <v>698750</v>
      </c>
      <c r="I784" s="10">
        <v>314437.5</v>
      </c>
      <c r="J784" s="15"/>
    </row>
    <row r="785" spans="1:10">
      <c r="A785" s="4" t="s">
        <v>1105</v>
      </c>
      <c r="B785" s="4">
        <v>1185732</v>
      </c>
      <c r="C785" s="5">
        <v>43975</v>
      </c>
      <c r="D785" s="4" t="s">
        <v>984</v>
      </c>
      <c r="E785" s="12" t="s">
        <v>1087</v>
      </c>
      <c r="F785" s="13">
        <v>550.00000000000011</v>
      </c>
      <c r="G785">
        <v>875</v>
      </c>
      <c r="H785">
        <v>481250.00000000006</v>
      </c>
      <c r="I785" s="10">
        <v>168437.5</v>
      </c>
      <c r="J785" s="15"/>
    </row>
    <row r="786" spans="1:10">
      <c r="A786" s="4" t="s">
        <v>1105</v>
      </c>
      <c r="B786" s="4">
        <v>1185732</v>
      </c>
      <c r="C786" s="5">
        <v>43975</v>
      </c>
      <c r="D786" s="4" t="s">
        <v>984</v>
      </c>
      <c r="E786" s="12" t="s">
        <v>1087</v>
      </c>
      <c r="F786" s="13">
        <v>550</v>
      </c>
      <c r="G786">
        <v>825</v>
      </c>
      <c r="H786">
        <v>453750</v>
      </c>
      <c r="I786" s="10">
        <v>113437.5</v>
      </c>
      <c r="J786" s="15"/>
    </row>
    <row r="787" spans="1:10">
      <c r="A787" s="4" t="s">
        <v>1105</v>
      </c>
      <c r="B787" s="4">
        <v>1185732</v>
      </c>
      <c r="C787" s="5">
        <v>43975</v>
      </c>
      <c r="D787" s="4" t="s">
        <v>984</v>
      </c>
      <c r="E787" s="12" t="s">
        <v>1086</v>
      </c>
      <c r="F787" s="13">
        <v>550</v>
      </c>
      <c r="G787">
        <v>775</v>
      </c>
      <c r="H787">
        <v>426250</v>
      </c>
      <c r="I787" s="10">
        <v>127875</v>
      </c>
      <c r="J787" s="15"/>
    </row>
    <row r="788" spans="1:10">
      <c r="A788" s="4" t="s">
        <v>1103</v>
      </c>
      <c r="B788" s="4">
        <v>1185732</v>
      </c>
      <c r="C788" s="5">
        <v>43975</v>
      </c>
      <c r="D788" s="4" t="s">
        <v>984</v>
      </c>
      <c r="E788" s="12" t="s">
        <v>1086</v>
      </c>
      <c r="F788" s="13">
        <v>650.00000000000011</v>
      </c>
      <c r="G788">
        <v>775</v>
      </c>
      <c r="H788">
        <v>503750.00000000006</v>
      </c>
      <c r="I788" s="10">
        <v>176312.5</v>
      </c>
      <c r="J788" s="15"/>
    </row>
    <row r="789" spans="1:10">
      <c r="A789" s="4" t="s">
        <v>1103</v>
      </c>
      <c r="B789" s="4">
        <v>1185732</v>
      </c>
      <c r="C789" s="5">
        <v>43975</v>
      </c>
      <c r="D789" s="4" t="s">
        <v>984</v>
      </c>
      <c r="E789" s="12" t="s">
        <v>1087</v>
      </c>
      <c r="F789" s="13">
        <v>700</v>
      </c>
      <c r="G789">
        <v>875</v>
      </c>
      <c r="H789">
        <v>612500</v>
      </c>
      <c r="I789" s="10">
        <v>306250</v>
      </c>
      <c r="J789" s="15"/>
    </row>
    <row r="790" spans="1:10">
      <c r="A790" s="4" t="s">
        <v>1103</v>
      </c>
      <c r="B790" s="4">
        <v>1185732</v>
      </c>
      <c r="C790" s="5">
        <v>44121</v>
      </c>
      <c r="D790" s="4" t="s">
        <v>984</v>
      </c>
      <c r="E790" s="12" t="s">
        <v>1087</v>
      </c>
      <c r="F790" s="13">
        <v>350</v>
      </c>
      <c r="G790">
        <v>450</v>
      </c>
      <c r="H790">
        <v>157500</v>
      </c>
      <c r="I790" s="10">
        <v>55125</v>
      </c>
      <c r="J790" s="15"/>
    </row>
    <row r="791" spans="1:10">
      <c r="A791" s="4" t="s">
        <v>1103</v>
      </c>
      <c r="B791" s="4">
        <v>1185732</v>
      </c>
      <c r="C791" s="5">
        <v>44122</v>
      </c>
      <c r="D791" s="4" t="s">
        <v>984</v>
      </c>
      <c r="E791" s="12" t="s">
        <v>1088</v>
      </c>
      <c r="F791" s="13">
        <v>350</v>
      </c>
      <c r="G791">
        <v>250</v>
      </c>
      <c r="H791">
        <v>87500</v>
      </c>
      <c r="I791" s="10">
        <v>26250</v>
      </c>
      <c r="J791" s="15"/>
    </row>
    <row r="792" spans="1:10">
      <c r="A792" s="4" t="s">
        <v>1103</v>
      </c>
      <c r="B792" s="4">
        <v>1185732</v>
      </c>
      <c r="C792" s="5">
        <v>44123</v>
      </c>
      <c r="D792" s="4" t="s">
        <v>984</v>
      </c>
      <c r="E792" s="12" t="s">
        <v>1088</v>
      </c>
      <c r="F792" s="13">
        <v>250</v>
      </c>
      <c r="G792">
        <v>250</v>
      </c>
      <c r="H792">
        <v>62500</v>
      </c>
      <c r="I792" s="10">
        <v>18750</v>
      </c>
      <c r="J792" s="15"/>
    </row>
    <row r="793" spans="1:10">
      <c r="A793" s="4" t="s">
        <v>1103</v>
      </c>
      <c r="B793" s="4">
        <v>1185732</v>
      </c>
      <c r="C793" s="5">
        <v>44124</v>
      </c>
      <c r="D793" s="4" t="s">
        <v>984</v>
      </c>
      <c r="E793" s="12" t="s">
        <v>1088</v>
      </c>
      <c r="F793" s="13">
        <v>300.00000000000006</v>
      </c>
      <c r="G793">
        <v>100</v>
      </c>
      <c r="H793">
        <v>30000.000000000004</v>
      </c>
      <c r="I793" s="10">
        <v>10500</v>
      </c>
      <c r="J793" s="15"/>
    </row>
    <row r="794" spans="1:10">
      <c r="A794" s="4" t="s">
        <v>1103</v>
      </c>
      <c r="B794" s="4">
        <v>1185732</v>
      </c>
      <c r="C794" s="5">
        <v>44125</v>
      </c>
      <c r="D794" s="4" t="s">
        <v>535</v>
      </c>
      <c r="E794" s="12" t="s">
        <v>1086</v>
      </c>
      <c r="F794" s="13">
        <v>450</v>
      </c>
      <c r="G794">
        <v>150</v>
      </c>
      <c r="H794">
        <v>67500</v>
      </c>
      <c r="I794" s="10">
        <v>20250</v>
      </c>
      <c r="J794" s="15"/>
    </row>
    <row r="795" spans="1:10">
      <c r="A795" s="4" t="s">
        <v>1103</v>
      </c>
      <c r="B795" s="4">
        <v>1185732</v>
      </c>
      <c r="C795" s="5">
        <v>44126</v>
      </c>
      <c r="D795" s="4" t="s">
        <v>535</v>
      </c>
      <c r="E795" s="12" t="s">
        <v>1087</v>
      </c>
      <c r="F795" s="13">
        <v>350</v>
      </c>
      <c r="G795">
        <v>250</v>
      </c>
      <c r="H795">
        <v>87500</v>
      </c>
      <c r="I795" s="10">
        <v>39375</v>
      </c>
      <c r="J795" s="15"/>
    </row>
    <row r="796" spans="1:10">
      <c r="A796" s="4" t="s">
        <v>1103</v>
      </c>
      <c r="B796" s="4">
        <v>1185732</v>
      </c>
      <c r="C796" s="5">
        <v>44127</v>
      </c>
      <c r="D796" s="4" t="s">
        <v>535</v>
      </c>
      <c r="E796" s="12" t="s">
        <v>1086</v>
      </c>
      <c r="F796" s="13">
        <v>350</v>
      </c>
      <c r="G796">
        <v>500</v>
      </c>
      <c r="H796">
        <v>175000</v>
      </c>
      <c r="I796" s="10">
        <v>61250</v>
      </c>
      <c r="J796" s="15"/>
    </row>
    <row r="797" spans="1:10">
      <c r="A797" s="4" t="s">
        <v>1103</v>
      </c>
      <c r="B797" s="4">
        <v>1185732</v>
      </c>
      <c r="C797" s="5">
        <v>44128</v>
      </c>
      <c r="D797" s="4" t="s">
        <v>535</v>
      </c>
      <c r="E797" s="12" t="s">
        <v>1086</v>
      </c>
      <c r="F797" s="13">
        <v>350</v>
      </c>
      <c r="G797">
        <v>150</v>
      </c>
      <c r="H797">
        <v>52500</v>
      </c>
      <c r="I797" s="10">
        <v>15750</v>
      </c>
      <c r="J797" s="15"/>
    </row>
    <row r="798" spans="1:10">
      <c r="A798" s="4" t="s">
        <v>1103</v>
      </c>
      <c r="B798" s="4">
        <v>1185732</v>
      </c>
      <c r="C798" s="5">
        <v>44129</v>
      </c>
      <c r="D798" s="4" t="s">
        <v>535</v>
      </c>
      <c r="E798" s="12" t="s">
        <v>1087</v>
      </c>
      <c r="F798" s="13">
        <v>250</v>
      </c>
      <c r="G798">
        <v>200</v>
      </c>
      <c r="H798">
        <v>50000</v>
      </c>
      <c r="I798" s="10">
        <v>15000</v>
      </c>
      <c r="J798" s="15"/>
    </row>
    <row r="799" spans="1:10">
      <c r="A799" s="4" t="s">
        <v>1103</v>
      </c>
      <c r="B799" s="4">
        <v>1185732</v>
      </c>
      <c r="C799" s="5">
        <v>44130</v>
      </c>
      <c r="D799" s="4" t="s">
        <v>535</v>
      </c>
      <c r="E799" s="12" t="s">
        <v>1086</v>
      </c>
      <c r="F799" s="13">
        <v>300</v>
      </c>
      <c r="G799">
        <v>75</v>
      </c>
      <c r="H799">
        <v>22500</v>
      </c>
      <c r="I799" s="10">
        <v>7875</v>
      </c>
      <c r="J799" s="15"/>
    </row>
    <row r="800" spans="1:10">
      <c r="A800" s="4" t="s">
        <v>1103</v>
      </c>
      <c r="B800" s="4">
        <v>1185732</v>
      </c>
      <c r="C800" s="5">
        <v>44131</v>
      </c>
      <c r="D800" s="4" t="s">
        <v>535</v>
      </c>
      <c r="E800" s="12" t="s">
        <v>1087</v>
      </c>
      <c r="F800" s="13">
        <v>450</v>
      </c>
      <c r="G800">
        <v>150</v>
      </c>
      <c r="H800">
        <v>67500</v>
      </c>
      <c r="I800" s="10">
        <v>20250</v>
      </c>
      <c r="J800" s="15"/>
    </row>
    <row r="801" spans="1:10">
      <c r="A801" s="4" t="s">
        <v>1103</v>
      </c>
      <c r="B801" s="4">
        <v>1185732</v>
      </c>
      <c r="C801" s="5">
        <v>44132</v>
      </c>
      <c r="D801" s="4" t="s">
        <v>535</v>
      </c>
      <c r="E801" s="12" t="s">
        <v>1087</v>
      </c>
      <c r="F801" s="13">
        <v>350</v>
      </c>
      <c r="G801">
        <v>225</v>
      </c>
      <c r="H801">
        <v>78750</v>
      </c>
      <c r="I801" s="10">
        <v>35437.5</v>
      </c>
      <c r="J801" s="15"/>
    </row>
    <row r="802" spans="1:10">
      <c r="A802" s="4" t="s">
        <v>1103</v>
      </c>
      <c r="B802" s="4">
        <v>1185732</v>
      </c>
      <c r="C802" s="5">
        <v>44133</v>
      </c>
      <c r="D802" s="4" t="s">
        <v>535</v>
      </c>
      <c r="E802" s="12" t="s">
        <v>1087</v>
      </c>
      <c r="F802" s="13">
        <v>400</v>
      </c>
      <c r="G802">
        <v>445</v>
      </c>
      <c r="H802">
        <v>178000</v>
      </c>
      <c r="I802" s="10">
        <v>62300</v>
      </c>
      <c r="J802" s="15"/>
    </row>
    <row r="803" spans="1:10">
      <c r="A803" s="4" t="s">
        <v>1103</v>
      </c>
      <c r="B803" s="4">
        <v>1185732</v>
      </c>
      <c r="C803" s="5">
        <v>44134</v>
      </c>
      <c r="D803" s="4" t="s">
        <v>535</v>
      </c>
      <c r="E803" s="12" t="s">
        <v>1087</v>
      </c>
      <c r="F803" s="13">
        <v>400</v>
      </c>
      <c r="G803">
        <v>125</v>
      </c>
      <c r="H803">
        <v>50000</v>
      </c>
      <c r="I803" s="10">
        <v>15000</v>
      </c>
      <c r="J803" s="15"/>
    </row>
    <row r="804" spans="1:10">
      <c r="A804" s="4" t="s">
        <v>1103</v>
      </c>
      <c r="B804" s="4">
        <v>1185732</v>
      </c>
      <c r="C804" s="5">
        <v>44135</v>
      </c>
      <c r="D804" s="4" t="s">
        <v>535</v>
      </c>
      <c r="E804" s="12" t="s">
        <v>1087</v>
      </c>
      <c r="F804" s="13">
        <v>300</v>
      </c>
      <c r="G804">
        <v>175</v>
      </c>
      <c r="H804">
        <v>52500</v>
      </c>
      <c r="I804" s="10">
        <v>15750</v>
      </c>
      <c r="J804" s="15"/>
    </row>
    <row r="805" spans="1:10">
      <c r="A805" s="4" t="s">
        <v>1103</v>
      </c>
      <c r="B805" s="4">
        <v>1185732</v>
      </c>
      <c r="C805" s="5">
        <v>44136</v>
      </c>
      <c r="D805" s="4" t="s">
        <v>535</v>
      </c>
      <c r="E805" s="12" t="s">
        <v>1087</v>
      </c>
      <c r="F805" s="13">
        <v>350</v>
      </c>
      <c r="G805">
        <v>25</v>
      </c>
      <c r="H805">
        <v>8750</v>
      </c>
      <c r="I805" s="10">
        <v>3062.5</v>
      </c>
      <c r="J805" s="15"/>
    </row>
    <row r="806" spans="1:10">
      <c r="A806" s="4" t="s">
        <v>1103</v>
      </c>
      <c r="B806" s="4">
        <v>1185732</v>
      </c>
      <c r="C806" s="5">
        <v>44137</v>
      </c>
      <c r="D806" s="4" t="s">
        <v>535</v>
      </c>
      <c r="E806" s="12" t="s">
        <v>1087</v>
      </c>
      <c r="F806" s="13">
        <v>500</v>
      </c>
      <c r="G806">
        <v>75</v>
      </c>
      <c r="H806">
        <v>37500</v>
      </c>
      <c r="I806" s="10">
        <v>11250</v>
      </c>
      <c r="J806" s="15"/>
    </row>
    <row r="807" spans="1:10">
      <c r="A807" s="4" t="s">
        <v>1103</v>
      </c>
      <c r="B807" s="4">
        <v>1185732</v>
      </c>
      <c r="C807" s="5">
        <v>44138</v>
      </c>
      <c r="D807" s="4" t="s">
        <v>535</v>
      </c>
      <c r="E807" s="12" t="s">
        <v>1087</v>
      </c>
      <c r="F807" s="13">
        <v>400</v>
      </c>
      <c r="G807">
        <v>175</v>
      </c>
      <c r="H807">
        <v>70000</v>
      </c>
      <c r="I807" s="10">
        <v>31500</v>
      </c>
      <c r="J807" s="15"/>
    </row>
    <row r="808" spans="1:10">
      <c r="A808" s="4" t="s">
        <v>1103</v>
      </c>
      <c r="B808" s="4">
        <v>1185732</v>
      </c>
      <c r="C808" s="5">
        <v>44139</v>
      </c>
      <c r="D808" s="4" t="s">
        <v>535</v>
      </c>
      <c r="E808" s="12" t="s">
        <v>1087</v>
      </c>
      <c r="F808" s="13">
        <v>400</v>
      </c>
      <c r="G808">
        <v>400</v>
      </c>
      <c r="H808">
        <v>160000</v>
      </c>
      <c r="I808" s="10">
        <v>56000</v>
      </c>
      <c r="J808" s="15"/>
    </row>
    <row r="809" spans="1:10">
      <c r="A809" s="4" t="s">
        <v>1103</v>
      </c>
      <c r="B809" s="4">
        <v>1185732</v>
      </c>
      <c r="C809" s="5">
        <v>44140</v>
      </c>
      <c r="D809" s="4" t="s">
        <v>535</v>
      </c>
      <c r="E809" s="12" t="s">
        <v>1086</v>
      </c>
      <c r="F809" s="13">
        <v>400</v>
      </c>
      <c r="G809">
        <v>100</v>
      </c>
      <c r="H809">
        <v>40000</v>
      </c>
      <c r="I809" s="10">
        <v>12000</v>
      </c>
      <c r="J809" s="15"/>
    </row>
    <row r="810" spans="1:10">
      <c r="A810" s="4" t="s">
        <v>1103</v>
      </c>
      <c r="B810" s="4">
        <v>1185732</v>
      </c>
      <c r="C810" s="5">
        <v>44141</v>
      </c>
      <c r="D810" s="4" t="s">
        <v>535</v>
      </c>
      <c r="E810" s="12" t="s">
        <v>1087</v>
      </c>
      <c r="F810" s="13">
        <v>300</v>
      </c>
      <c r="G810">
        <v>100</v>
      </c>
      <c r="H810">
        <v>30000</v>
      </c>
      <c r="I810" s="10">
        <v>9000</v>
      </c>
      <c r="J810" s="15"/>
    </row>
    <row r="811" spans="1:10">
      <c r="A811" s="4" t="s">
        <v>1103</v>
      </c>
      <c r="B811" s="4">
        <v>1185732</v>
      </c>
      <c r="C811" s="5">
        <v>44142</v>
      </c>
      <c r="D811" s="4" t="s">
        <v>535</v>
      </c>
      <c r="E811" s="12" t="s">
        <v>1086</v>
      </c>
      <c r="F811" s="13">
        <v>350</v>
      </c>
      <c r="G811">
        <v>25</v>
      </c>
      <c r="H811">
        <v>8750</v>
      </c>
      <c r="I811" s="10">
        <v>3062.5</v>
      </c>
      <c r="J811" s="15"/>
    </row>
    <row r="812" spans="1:10">
      <c r="A812" s="4" t="s">
        <v>1103</v>
      </c>
      <c r="B812" s="4">
        <v>1185732</v>
      </c>
      <c r="C812" s="5">
        <v>44143</v>
      </c>
      <c r="D812" s="4" t="s">
        <v>535</v>
      </c>
      <c r="E812" s="12" t="s">
        <v>1087</v>
      </c>
      <c r="F812" s="13">
        <v>500</v>
      </c>
      <c r="G812">
        <v>50</v>
      </c>
      <c r="H812">
        <v>25000</v>
      </c>
      <c r="I812" s="10">
        <v>7500</v>
      </c>
      <c r="J812" s="15"/>
    </row>
    <row r="813" spans="1:10">
      <c r="A813" s="4" t="s">
        <v>1103</v>
      </c>
      <c r="B813" s="4">
        <v>1185732</v>
      </c>
      <c r="C813" s="5">
        <v>44144</v>
      </c>
      <c r="D813" s="4" t="s">
        <v>535</v>
      </c>
      <c r="E813" s="12" t="s">
        <v>1086</v>
      </c>
      <c r="F813" s="13">
        <v>400</v>
      </c>
      <c r="G813">
        <v>175</v>
      </c>
      <c r="H813">
        <v>70000</v>
      </c>
      <c r="I813" s="10">
        <v>31500</v>
      </c>
      <c r="J813" s="15"/>
    </row>
    <row r="814" spans="1:10">
      <c r="A814" s="4" t="s">
        <v>1103</v>
      </c>
      <c r="B814" s="4">
        <v>1185732</v>
      </c>
      <c r="C814" s="5">
        <v>44145</v>
      </c>
      <c r="D814" s="4" t="s">
        <v>535</v>
      </c>
      <c r="E814" s="12" t="s">
        <v>1086</v>
      </c>
      <c r="F814" s="13">
        <v>500</v>
      </c>
      <c r="G814">
        <v>445</v>
      </c>
      <c r="H814">
        <v>222500</v>
      </c>
      <c r="I814" s="10">
        <v>77875</v>
      </c>
      <c r="J814" s="15"/>
    </row>
    <row r="815" spans="1:10">
      <c r="A815" s="4" t="s">
        <v>1103</v>
      </c>
      <c r="B815" s="4">
        <v>1185732</v>
      </c>
      <c r="C815" s="5">
        <v>44146</v>
      </c>
      <c r="D815" s="4" t="s">
        <v>535</v>
      </c>
      <c r="E815" s="12" t="s">
        <v>1087</v>
      </c>
      <c r="F815" s="13">
        <v>450</v>
      </c>
      <c r="G815">
        <v>150</v>
      </c>
      <c r="H815">
        <v>67500</v>
      </c>
      <c r="I815" s="10">
        <v>20250</v>
      </c>
      <c r="J815" s="15"/>
    </row>
    <row r="816" spans="1:10">
      <c r="A816" s="4" t="s">
        <v>1103</v>
      </c>
      <c r="B816" s="4">
        <v>1185732</v>
      </c>
      <c r="C816" s="5">
        <v>44147</v>
      </c>
      <c r="D816" s="4" t="s">
        <v>535</v>
      </c>
      <c r="E816" s="12" t="s">
        <v>1086</v>
      </c>
      <c r="F816" s="13">
        <v>400</v>
      </c>
      <c r="G816">
        <v>125</v>
      </c>
      <c r="H816">
        <v>50000</v>
      </c>
      <c r="I816" s="10">
        <v>15000</v>
      </c>
      <c r="J816" s="15"/>
    </row>
    <row r="817" spans="1:10">
      <c r="A817" s="4" t="s">
        <v>1103</v>
      </c>
      <c r="B817" s="4">
        <v>1185732</v>
      </c>
      <c r="C817" s="5">
        <v>44148</v>
      </c>
      <c r="D817" s="4" t="s">
        <v>535</v>
      </c>
      <c r="E817" s="12" t="s">
        <v>1086</v>
      </c>
      <c r="F817" s="13">
        <v>400</v>
      </c>
      <c r="G817">
        <v>50</v>
      </c>
      <c r="H817">
        <v>20000</v>
      </c>
      <c r="I817" s="10">
        <v>7000</v>
      </c>
      <c r="J817" s="15"/>
    </row>
    <row r="818" spans="1:10">
      <c r="A818" s="4" t="s">
        <v>1103</v>
      </c>
      <c r="B818" s="4">
        <v>1185732</v>
      </c>
      <c r="C818" s="5">
        <v>44149</v>
      </c>
      <c r="D818" s="4" t="s">
        <v>535</v>
      </c>
      <c r="E818" s="12" t="s">
        <v>1087</v>
      </c>
      <c r="F818" s="13">
        <v>550</v>
      </c>
      <c r="G818">
        <v>75</v>
      </c>
      <c r="H818">
        <v>41250</v>
      </c>
      <c r="I818" s="10">
        <v>12375</v>
      </c>
      <c r="J818" s="15"/>
    </row>
    <row r="819" spans="1:10">
      <c r="A819" s="4" t="s">
        <v>1103</v>
      </c>
      <c r="B819" s="4">
        <v>1185732</v>
      </c>
      <c r="C819" s="5">
        <v>44150</v>
      </c>
      <c r="D819" s="4" t="s">
        <v>535</v>
      </c>
      <c r="E819" s="12" t="s">
        <v>1086</v>
      </c>
      <c r="F819" s="13">
        <v>600</v>
      </c>
      <c r="G819">
        <v>175</v>
      </c>
      <c r="H819">
        <v>105000</v>
      </c>
      <c r="I819" s="10">
        <v>47250</v>
      </c>
      <c r="J819" s="15"/>
    </row>
    <row r="820" spans="1:10">
      <c r="A820" s="4" t="s">
        <v>1103</v>
      </c>
      <c r="B820" s="4">
        <v>1185732</v>
      </c>
      <c r="C820" s="5">
        <v>44151</v>
      </c>
      <c r="D820" s="4" t="s">
        <v>535</v>
      </c>
      <c r="E820" s="12" t="s">
        <v>1087</v>
      </c>
      <c r="F820" s="13">
        <v>450</v>
      </c>
      <c r="G820">
        <v>425</v>
      </c>
      <c r="H820">
        <v>191250</v>
      </c>
      <c r="I820" s="10">
        <v>66937.5</v>
      </c>
      <c r="J820" s="15"/>
    </row>
    <row r="821" spans="1:10">
      <c r="A821" s="4" t="s">
        <v>1103</v>
      </c>
      <c r="B821" s="4">
        <v>1185732</v>
      </c>
      <c r="C821" s="5">
        <v>44152</v>
      </c>
      <c r="D821" s="4" t="s">
        <v>535</v>
      </c>
      <c r="E821" s="12" t="s">
        <v>1086</v>
      </c>
      <c r="F821" s="13">
        <v>400</v>
      </c>
      <c r="G821">
        <v>175</v>
      </c>
      <c r="H821">
        <v>70000</v>
      </c>
      <c r="I821" s="10">
        <v>21000</v>
      </c>
      <c r="J821" s="15"/>
    </row>
    <row r="822" spans="1:10">
      <c r="A822" s="4" t="s">
        <v>1103</v>
      </c>
      <c r="B822" s="4">
        <v>1185732</v>
      </c>
      <c r="C822" s="5">
        <v>44153</v>
      </c>
      <c r="D822" s="4" t="s">
        <v>535</v>
      </c>
      <c r="E822" s="12" t="s">
        <v>1087</v>
      </c>
      <c r="F822" s="13">
        <v>350</v>
      </c>
      <c r="G822">
        <v>175</v>
      </c>
      <c r="H822">
        <v>61250</v>
      </c>
      <c r="I822" s="10">
        <v>18375</v>
      </c>
      <c r="J822" s="15"/>
    </row>
    <row r="823" spans="1:10">
      <c r="A823" s="4" t="s">
        <v>1103</v>
      </c>
      <c r="B823" s="4">
        <v>1185732</v>
      </c>
      <c r="C823" s="5">
        <v>44154</v>
      </c>
      <c r="D823" s="4" t="s">
        <v>535</v>
      </c>
      <c r="E823" s="12" t="s">
        <v>1086</v>
      </c>
      <c r="F823" s="13">
        <v>350</v>
      </c>
      <c r="G823">
        <v>150</v>
      </c>
      <c r="H823">
        <v>52500</v>
      </c>
      <c r="I823" s="10">
        <v>18375</v>
      </c>
      <c r="J823" s="15"/>
    </row>
    <row r="824" spans="1:10">
      <c r="A824" s="4" t="s">
        <v>1103</v>
      </c>
      <c r="B824" s="4">
        <v>1185732</v>
      </c>
      <c r="C824" s="5">
        <v>44155</v>
      </c>
      <c r="D824" s="4" t="s">
        <v>535</v>
      </c>
      <c r="E824" s="12" t="s">
        <v>1087</v>
      </c>
      <c r="F824" s="13">
        <v>500</v>
      </c>
      <c r="G824">
        <v>150</v>
      </c>
      <c r="H824">
        <v>75000</v>
      </c>
      <c r="I824" s="10">
        <v>22500</v>
      </c>
      <c r="J824" s="15"/>
    </row>
    <row r="825" spans="1:10">
      <c r="A825" s="4" t="s">
        <v>1103</v>
      </c>
      <c r="B825" s="4">
        <v>1185732</v>
      </c>
      <c r="C825" s="5">
        <v>44156</v>
      </c>
      <c r="D825" s="4" t="s">
        <v>535</v>
      </c>
      <c r="E825" s="12" t="s">
        <v>1087</v>
      </c>
      <c r="F825" s="13">
        <v>550</v>
      </c>
      <c r="G825">
        <v>325</v>
      </c>
      <c r="H825">
        <v>178750</v>
      </c>
      <c r="I825" s="10">
        <v>80437.5</v>
      </c>
      <c r="J825" s="15"/>
    </row>
    <row r="826" spans="1:10">
      <c r="A826" s="4" t="s">
        <v>1103</v>
      </c>
      <c r="B826" s="4">
        <v>1185732</v>
      </c>
      <c r="C826" s="5">
        <v>44157</v>
      </c>
      <c r="D826" s="4" t="s">
        <v>535</v>
      </c>
      <c r="E826" s="12" t="s">
        <v>1087</v>
      </c>
      <c r="F826" s="13">
        <v>500</v>
      </c>
      <c r="G826">
        <v>550</v>
      </c>
      <c r="H826">
        <v>275000</v>
      </c>
      <c r="I826" s="10">
        <v>96250</v>
      </c>
      <c r="J826" s="15"/>
    </row>
    <row r="827" spans="1:10">
      <c r="A827" s="4" t="s">
        <v>1103</v>
      </c>
      <c r="B827" s="4">
        <v>1185732</v>
      </c>
      <c r="C827" s="5">
        <v>44158</v>
      </c>
      <c r="D827" s="4" t="s">
        <v>535</v>
      </c>
      <c r="E827" s="12" t="s">
        <v>1087</v>
      </c>
      <c r="F827" s="13">
        <v>450</v>
      </c>
      <c r="G827">
        <v>300</v>
      </c>
      <c r="H827">
        <v>135000</v>
      </c>
      <c r="I827" s="10">
        <v>40500</v>
      </c>
      <c r="J827" s="15"/>
    </row>
    <row r="828" spans="1:10">
      <c r="A828" s="4" t="s">
        <v>1103</v>
      </c>
      <c r="B828" s="4">
        <v>1185732</v>
      </c>
      <c r="C828" s="5">
        <v>44159</v>
      </c>
      <c r="D828" s="4" t="s">
        <v>535</v>
      </c>
      <c r="E828" s="12" t="s">
        <v>1087</v>
      </c>
      <c r="F828" s="13">
        <v>400</v>
      </c>
      <c r="G828">
        <v>225</v>
      </c>
      <c r="H828">
        <v>90000</v>
      </c>
      <c r="I828" s="10">
        <v>27000</v>
      </c>
      <c r="J828" s="15"/>
    </row>
    <row r="829" spans="1:10">
      <c r="A829" s="4" t="s">
        <v>1103</v>
      </c>
      <c r="B829" s="4">
        <v>1185732</v>
      </c>
      <c r="C829" s="5">
        <v>44160</v>
      </c>
      <c r="D829" s="4" t="s">
        <v>535</v>
      </c>
      <c r="E829" s="12" t="s">
        <v>1087</v>
      </c>
      <c r="F829" s="13">
        <v>400</v>
      </c>
      <c r="G829">
        <v>175</v>
      </c>
      <c r="H829">
        <v>70000</v>
      </c>
      <c r="I829" s="10">
        <v>24500</v>
      </c>
      <c r="J829" s="15"/>
    </row>
    <row r="830" spans="1:10">
      <c r="A830" s="4" t="s">
        <v>1103</v>
      </c>
      <c r="B830" s="4">
        <v>1185732</v>
      </c>
      <c r="C830" s="5">
        <v>44161</v>
      </c>
      <c r="D830" s="4" t="s">
        <v>535</v>
      </c>
      <c r="E830" s="12" t="s">
        <v>1087</v>
      </c>
      <c r="F830" s="13">
        <v>500</v>
      </c>
      <c r="G830">
        <v>200</v>
      </c>
      <c r="H830">
        <v>100000</v>
      </c>
      <c r="I830" s="10">
        <v>30000</v>
      </c>
      <c r="J830" s="15"/>
    </row>
    <row r="831" spans="1:10">
      <c r="A831" s="4" t="s">
        <v>1103</v>
      </c>
      <c r="B831" s="4">
        <v>1185732</v>
      </c>
      <c r="C831" s="5">
        <v>44162</v>
      </c>
      <c r="D831" s="4" t="s">
        <v>535</v>
      </c>
      <c r="E831" s="12" t="s">
        <v>1086</v>
      </c>
      <c r="F831" s="13">
        <v>550</v>
      </c>
      <c r="G831">
        <v>375</v>
      </c>
      <c r="H831">
        <v>206250</v>
      </c>
      <c r="I831" s="10">
        <v>92812.5</v>
      </c>
      <c r="J831" s="15"/>
    </row>
    <row r="832" spans="1:10">
      <c r="A832" s="4" t="s">
        <v>1103</v>
      </c>
      <c r="B832" s="4">
        <v>1185732</v>
      </c>
      <c r="C832" s="5">
        <v>44163</v>
      </c>
      <c r="D832" s="4" t="s">
        <v>535</v>
      </c>
      <c r="E832" s="12" t="s">
        <v>1087</v>
      </c>
      <c r="F832" s="13">
        <v>500</v>
      </c>
      <c r="G832">
        <v>525</v>
      </c>
      <c r="H832">
        <v>262500</v>
      </c>
      <c r="I832" s="10">
        <v>91875</v>
      </c>
      <c r="J832" s="15"/>
    </row>
    <row r="833" spans="1:10">
      <c r="A833" s="4" t="s">
        <v>1103</v>
      </c>
      <c r="B833" s="4">
        <v>1185732</v>
      </c>
      <c r="C833" s="5">
        <v>44164</v>
      </c>
      <c r="D833" s="4" t="s">
        <v>535</v>
      </c>
      <c r="E833" s="12" t="s">
        <v>1087</v>
      </c>
      <c r="F833" s="13">
        <v>450</v>
      </c>
      <c r="G833">
        <v>300</v>
      </c>
      <c r="H833">
        <v>135000</v>
      </c>
      <c r="I833" s="10">
        <v>40500</v>
      </c>
      <c r="J833" s="15"/>
    </row>
    <row r="834" spans="1:10">
      <c r="A834" s="4" t="s">
        <v>1103</v>
      </c>
      <c r="B834" s="4">
        <v>1185732</v>
      </c>
      <c r="C834" s="5">
        <v>44165</v>
      </c>
      <c r="D834" s="4" t="s">
        <v>535</v>
      </c>
      <c r="E834" s="12" t="s">
        <v>1086</v>
      </c>
      <c r="F834" s="13">
        <v>400</v>
      </c>
      <c r="G834">
        <v>225</v>
      </c>
      <c r="H834">
        <v>90000</v>
      </c>
      <c r="I834" s="10">
        <v>27000</v>
      </c>
      <c r="J834" s="15"/>
    </row>
    <row r="835" spans="1:10">
      <c r="A835" s="4" t="s">
        <v>1103</v>
      </c>
      <c r="B835" s="4">
        <v>1185732</v>
      </c>
      <c r="C835" s="5">
        <v>44166</v>
      </c>
      <c r="D835" s="4" t="s">
        <v>535</v>
      </c>
      <c r="E835" s="12" t="s">
        <v>1086</v>
      </c>
      <c r="F835" s="13">
        <v>350.00000000000006</v>
      </c>
      <c r="G835">
        <v>175</v>
      </c>
      <c r="H835">
        <v>61250.000000000007</v>
      </c>
      <c r="I835" s="10">
        <v>21437.5</v>
      </c>
      <c r="J835" s="15"/>
    </row>
    <row r="836" spans="1:10">
      <c r="A836" s="4" t="s">
        <v>1103</v>
      </c>
      <c r="B836" s="4">
        <v>1185732</v>
      </c>
      <c r="C836" s="5">
        <v>44167</v>
      </c>
      <c r="D836" s="4" t="s">
        <v>535</v>
      </c>
      <c r="E836" s="12" t="s">
        <v>1086</v>
      </c>
      <c r="F836" s="13">
        <v>450</v>
      </c>
      <c r="G836">
        <v>150</v>
      </c>
      <c r="H836">
        <v>67500</v>
      </c>
      <c r="I836" s="10">
        <v>20250</v>
      </c>
      <c r="J836" s="15"/>
    </row>
    <row r="837" spans="1:10">
      <c r="A837" s="4" t="s">
        <v>1103</v>
      </c>
      <c r="B837" s="4">
        <v>1185732</v>
      </c>
      <c r="C837" s="5">
        <v>44168</v>
      </c>
      <c r="D837" s="4" t="s">
        <v>535</v>
      </c>
      <c r="E837" s="12" t="s">
        <v>1087</v>
      </c>
      <c r="F837" s="13">
        <v>500</v>
      </c>
      <c r="G837">
        <v>325</v>
      </c>
      <c r="H837">
        <v>162500</v>
      </c>
      <c r="I837" s="10">
        <v>73125</v>
      </c>
      <c r="J837" s="15"/>
    </row>
    <row r="838" spans="1:10">
      <c r="A838" s="4" t="s">
        <v>1103</v>
      </c>
      <c r="B838" s="4">
        <v>1185732</v>
      </c>
      <c r="C838" s="5">
        <v>44169</v>
      </c>
      <c r="D838" s="4" t="s">
        <v>535</v>
      </c>
      <c r="E838" s="12" t="s">
        <v>1087</v>
      </c>
      <c r="F838" s="13">
        <v>450</v>
      </c>
      <c r="G838">
        <v>450</v>
      </c>
      <c r="H838">
        <v>202500</v>
      </c>
      <c r="I838" s="10">
        <v>70875</v>
      </c>
      <c r="J838" s="15"/>
    </row>
    <row r="839" spans="1:10">
      <c r="A839" s="4" t="s">
        <v>1103</v>
      </c>
      <c r="B839" s="4">
        <v>1185732</v>
      </c>
      <c r="C839" s="5">
        <v>44170</v>
      </c>
      <c r="D839" s="4" t="s">
        <v>535</v>
      </c>
      <c r="E839" s="12" t="s">
        <v>1087</v>
      </c>
      <c r="F839" s="13">
        <v>400</v>
      </c>
      <c r="G839">
        <v>250</v>
      </c>
      <c r="H839">
        <v>100000</v>
      </c>
      <c r="I839" s="10">
        <v>30000</v>
      </c>
      <c r="J839" s="15"/>
    </row>
    <row r="840" spans="1:10">
      <c r="A840" s="4" t="s">
        <v>1103</v>
      </c>
      <c r="B840" s="4">
        <v>1185732</v>
      </c>
      <c r="C840" s="5">
        <v>44171</v>
      </c>
      <c r="D840" s="4" t="s">
        <v>535</v>
      </c>
      <c r="E840" s="12" t="s">
        <v>1086</v>
      </c>
      <c r="F840" s="13">
        <v>250</v>
      </c>
      <c r="G840">
        <v>150</v>
      </c>
      <c r="H840">
        <v>37500</v>
      </c>
      <c r="I840" s="10">
        <v>11250</v>
      </c>
      <c r="J840" s="15"/>
    </row>
    <row r="841" spans="1:10">
      <c r="A841" s="4" t="s">
        <v>1103</v>
      </c>
      <c r="B841" s="4">
        <v>1185732</v>
      </c>
      <c r="C841" s="5">
        <v>44172</v>
      </c>
      <c r="D841" s="4" t="s">
        <v>535</v>
      </c>
      <c r="E841" s="12" t="s">
        <v>1087</v>
      </c>
      <c r="F841" s="13">
        <v>250.00000000000003</v>
      </c>
      <c r="G841">
        <v>125</v>
      </c>
      <c r="H841">
        <v>31250.000000000004</v>
      </c>
      <c r="I841" s="10">
        <v>10937.5</v>
      </c>
      <c r="J841" s="15"/>
    </row>
    <row r="842" spans="1:10">
      <c r="A842" s="4" t="s">
        <v>1103</v>
      </c>
      <c r="B842" s="4">
        <v>1185732</v>
      </c>
      <c r="C842" s="5">
        <v>44173</v>
      </c>
      <c r="D842" s="4" t="s">
        <v>535</v>
      </c>
      <c r="E842" s="12" t="s">
        <v>1087</v>
      </c>
      <c r="F842" s="13">
        <v>350</v>
      </c>
      <c r="G842">
        <v>125</v>
      </c>
      <c r="H842">
        <v>43750</v>
      </c>
      <c r="I842" s="10">
        <v>13125</v>
      </c>
      <c r="J842" s="15"/>
    </row>
    <row r="843" spans="1:10">
      <c r="A843" s="4" t="s">
        <v>1103</v>
      </c>
      <c r="B843" s="4">
        <v>1185732</v>
      </c>
      <c r="C843" s="5">
        <v>44174</v>
      </c>
      <c r="D843" s="4" t="s">
        <v>535</v>
      </c>
      <c r="E843" s="12" t="s">
        <v>1086</v>
      </c>
      <c r="F843" s="13">
        <v>400</v>
      </c>
      <c r="G843">
        <v>200</v>
      </c>
      <c r="H843">
        <v>80000</v>
      </c>
      <c r="I843" s="10">
        <v>36000</v>
      </c>
      <c r="J843" s="15"/>
    </row>
    <row r="844" spans="1:10">
      <c r="A844" s="4" t="s">
        <v>1103</v>
      </c>
      <c r="B844" s="4">
        <v>1185732</v>
      </c>
      <c r="C844" s="5">
        <v>44175</v>
      </c>
      <c r="D844" s="4" t="s">
        <v>535</v>
      </c>
      <c r="E844" s="12" t="s">
        <v>1086</v>
      </c>
      <c r="F844" s="13">
        <v>450</v>
      </c>
      <c r="G844">
        <v>375</v>
      </c>
      <c r="H844">
        <v>168750</v>
      </c>
      <c r="I844" s="10">
        <v>59062.5</v>
      </c>
      <c r="J844" s="15"/>
    </row>
    <row r="845" spans="1:10">
      <c r="A845" s="4" t="s">
        <v>1103</v>
      </c>
      <c r="B845" s="4">
        <v>1185732</v>
      </c>
      <c r="C845" s="5">
        <v>44176</v>
      </c>
      <c r="D845" s="4" t="s">
        <v>535</v>
      </c>
      <c r="E845" s="12" t="s">
        <v>1086</v>
      </c>
      <c r="F845" s="13">
        <v>350</v>
      </c>
      <c r="G845">
        <v>200</v>
      </c>
      <c r="H845">
        <v>70000</v>
      </c>
      <c r="I845" s="10">
        <v>21000</v>
      </c>
      <c r="J845" s="15"/>
    </row>
    <row r="846" spans="1:10">
      <c r="A846" s="4" t="s">
        <v>1103</v>
      </c>
      <c r="B846" s="4">
        <v>1185732</v>
      </c>
      <c r="C846" s="5">
        <v>44177</v>
      </c>
      <c r="D846" s="4" t="s">
        <v>535</v>
      </c>
      <c r="E846" s="12" t="s">
        <v>1087</v>
      </c>
      <c r="F846" s="13">
        <v>350</v>
      </c>
      <c r="G846">
        <v>100</v>
      </c>
      <c r="H846">
        <v>35000</v>
      </c>
      <c r="I846" s="10">
        <v>10500</v>
      </c>
      <c r="J846" s="15"/>
    </row>
    <row r="847" spans="1:10">
      <c r="A847" s="4" t="s">
        <v>1103</v>
      </c>
      <c r="B847" s="4">
        <v>1185732</v>
      </c>
      <c r="C847" s="5">
        <v>44178</v>
      </c>
      <c r="D847" s="4" t="s">
        <v>535</v>
      </c>
      <c r="E847" s="12" t="s">
        <v>1087</v>
      </c>
      <c r="F847" s="13">
        <v>350</v>
      </c>
      <c r="G847">
        <v>75</v>
      </c>
      <c r="H847">
        <v>26250</v>
      </c>
      <c r="I847" s="10">
        <v>9187.5</v>
      </c>
      <c r="J847" s="15"/>
    </row>
    <row r="848" spans="1:10">
      <c r="A848" s="4" t="s">
        <v>1103</v>
      </c>
      <c r="B848" s="4">
        <v>1185732</v>
      </c>
      <c r="C848" s="5">
        <v>44179</v>
      </c>
      <c r="D848" s="4" t="s">
        <v>535</v>
      </c>
      <c r="E848" s="12" t="s">
        <v>1087</v>
      </c>
      <c r="F848" s="13">
        <v>450</v>
      </c>
      <c r="G848">
        <v>75</v>
      </c>
      <c r="H848">
        <v>33750</v>
      </c>
      <c r="I848" s="10">
        <v>10125</v>
      </c>
      <c r="J848" s="15"/>
    </row>
    <row r="849" spans="1:10">
      <c r="A849" s="4" t="s">
        <v>1103</v>
      </c>
      <c r="B849" s="4">
        <v>1185732</v>
      </c>
      <c r="C849" s="5">
        <v>44180</v>
      </c>
      <c r="D849" s="4" t="s">
        <v>535</v>
      </c>
      <c r="E849" s="12" t="s">
        <v>1087</v>
      </c>
      <c r="F849" s="13">
        <v>500</v>
      </c>
      <c r="G849">
        <v>200</v>
      </c>
      <c r="H849">
        <v>100000</v>
      </c>
      <c r="I849" s="10">
        <v>45000</v>
      </c>
      <c r="J849" s="15"/>
    </row>
    <row r="850" spans="1:10">
      <c r="A850" s="4" t="s">
        <v>1103</v>
      </c>
      <c r="B850" s="4">
        <v>1185732</v>
      </c>
      <c r="C850" s="5">
        <v>44181</v>
      </c>
      <c r="D850" s="4" t="s">
        <v>535</v>
      </c>
      <c r="E850" s="12" t="s">
        <v>1087</v>
      </c>
      <c r="F850" s="13">
        <v>500</v>
      </c>
      <c r="G850">
        <v>350</v>
      </c>
      <c r="H850">
        <v>175000</v>
      </c>
      <c r="I850" s="10">
        <v>61250</v>
      </c>
      <c r="J850" s="15"/>
    </row>
    <row r="851" spans="1:10">
      <c r="A851" s="4" t="s">
        <v>1103</v>
      </c>
      <c r="B851" s="4">
        <v>1185732</v>
      </c>
      <c r="C851" s="5">
        <v>44182</v>
      </c>
      <c r="D851" s="4" t="s">
        <v>535</v>
      </c>
      <c r="E851" s="12" t="s">
        <v>1087</v>
      </c>
      <c r="F851" s="13">
        <v>400</v>
      </c>
      <c r="G851">
        <v>200</v>
      </c>
      <c r="H851">
        <v>80000</v>
      </c>
      <c r="I851" s="10">
        <v>24000</v>
      </c>
      <c r="J851" s="15"/>
    </row>
    <row r="852" spans="1:10">
      <c r="A852" s="4" t="s">
        <v>1103</v>
      </c>
      <c r="B852" s="4">
        <v>1185732</v>
      </c>
      <c r="C852" s="5">
        <v>44183</v>
      </c>
      <c r="D852" s="4" t="s">
        <v>535</v>
      </c>
      <c r="E852" s="12" t="s">
        <v>1086</v>
      </c>
      <c r="F852" s="13">
        <v>400</v>
      </c>
      <c r="G852">
        <v>145</v>
      </c>
      <c r="H852">
        <v>58000</v>
      </c>
      <c r="I852" s="10">
        <v>17400</v>
      </c>
      <c r="J852" s="15"/>
    </row>
    <row r="853" spans="1:10">
      <c r="A853" s="4" t="s">
        <v>1103</v>
      </c>
      <c r="B853" s="4">
        <v>1185732</v>
      </c>
      <c r="C853" s="5">
        <v>44184</v>
      </c>
      <c r="D853" s="4" t="s">
        <v>535</v>
      </c>
      <c r="E853" s="12" t="s">
        <v>1088</v>
      </c>
      <c r="F853" s="13">
        <v>400.00000000000006</v>
      </c>
      <c r="G853">
        <v>150</v>
      </c>
      <c r="H853">
        <v>60000.000000000007</v>
      </c>
      <c r="I853" s="10">
        <v>21000</v>
      </c>
      <c r="J853" s="15"/>
    </row>
    <row r="854" spans="1:10">
      <c r="A854" s="4" t="s">
        <v>1103</v>
      </c>
      <c r="B854" s="4">
        <v>1185732</v>
      </c>
      <c r="C854" s="5">
        <v>44185</v>
      </c>
      <c r="D854" s="4" t="s">
        <v>535</v>
      </c>
      <c r="E854" s="12" t="s">
        <v>1087</v>
      </c>
      <c r="F854" s="13">
        <v>550</v>
      </c>
      <c r="G854">
        <v>125</v>
      </c>
      <c r="H854">
        <v>68750</v>
      </c>
      <c r="I854" s="10">
        <v>20625</v>
      </c>
      <c r="J854" s="15"/>
    </row>
    <row r="855" spans="1:10">
      <c r="A855" s="4" t="s">
        <v>1103</v>
      </c>
      <c r="B855" s="4">
        <v>1185732</v>
      </c>
      <c r="C855" s="5">
        <v>44186</v>
      </c>
      <c r="D855" s="4" t="s">
        <v>535</v>
      </c>
      <c r="E855" s="12" t="s">
        <v>1087</v>
      </c>
      <c r="F855" s="13">
        <v>600</v>
      </c>
      <c r="G855">
        <v>225</v>
      </c>
      <c r="H855">
        <v>135000</v>
      </c>
      <c r="I855" s="10">
        <v>60750</v>
      </c>
      <c r="J855" s="15"/>
    </row>
    <row r="856" spans="1:10">
      <c r="A856" s="4" t="s">
        <v>1103</v>
      </c>
      <c r="B856" s="4">
        <v>1185732</v>
      </c>
      <c r="C856" s="5">
        <v>44187</v>
      </c>
      <c r="D856" s="4" t="s">
        <v>535</v>
      </c>
      <c r="E856" s="12" t="s">
        <v>1087</v>
      </c>
      <c r="F856" s="13">
        <v>550.00000000000011</v>
      </c>
      <c r="G856">
        <v>475</v>
      </c>
      <c r="H856">
        <v>261250.00000000003</v>
      </c>
      <c r="I856" s="10">
        <v>91437.5</v>
      </c>
      <c r="J856" s="15"/>
    </row>
    <row r="857" spans="1:10">
      <c r="A857" s="4" t="s">
        <v>1103</v>
      </c>
      <c r="B857" s="4">
        <v>1185732</v>
      </c>
      <c r="C857" s="5">
        <v>44188</v>
      </c>
      <c r="D857" s="4" t="s">
        <v>535</v>
      </c>
      <c r="E857" s="12" t="s">
        <v>1086</v>
      </c>
      <c r="F857" s="13">
        <v>450</v>
      </c>
      <c r="G857">
        <v>275</v>
      </c>
      <c r="H857">
        <v>123750</v>
      </c>
      <c r="I857" s="10">
        <v>37125</v>
      </c>
      <c r="J857" s="15"/>
    </row>
    <row r="858" spans="1:10">
      <c r="A858" s="4" t="s">
        <v>1103</v>
      </c>
      <c r="B858" s="4">
        <v>1185732</v>
      </c>
      <c r="C858" s="5">
        <v>44189</v>
      </c>
      <c r="D858" s="4" t="s">
        <v>535</v>
      </c>
      <c r="E858" s="12" t="s">
        <v>1086</v>
      </c>
      <c r="F858" s="13">
        <v>450</v>
      </c>
      <c r="G858">
        <v>225</v>
      </c>
      <c r="H858">
        <v>101250</v>
      </c>
      <c r="I858" s="10">
        <v>30375</v>
      </c>
      <c r="J858" s="15"/>
    </row>
    <row r="859" spans="1:10">
      <c r="A859" s="4" t="s">
        <v>1103</v>
      </c>
      <c r="B859" s="4">
        <v>1185732</v>
      </c>
      <c r="C859" s="5">
        <v>44190</v>
      </c>
      <c r="D859" s="4" t="s">
        <v>535</v>
      </c>
      <c r="E859" s="12" t="s">
        <v>1086</v>
      </c>
      <c r="F859" s="13">
        <v>450</v>
      </c>
      <c r="G859">
        <v>175</v>
      </c>
      <c r="H859">
        <v>78750</v>
      </c>
      <c r="I859" s="10">
        <v>27562.5</v>
      </c>
      <c r="J859" s="15"/>
    </row>
    <row r="860" spans="1:10">
      <c r="A860" s="4" t="s">
        <v>1103</v>
      </c>
      <c r="B860" s="4">
        <v>1185732</v>
      </c>
      <c r="C860" s="5">
        <v>44191</v>
      </c>
      <c r="D860" s="4" t="s">
        <v>535</v>
      </c>
      <c r="E860" s="12" t="s">
        <v>1087</v>
      </c>
      <c r="F860" s="13">
        <v>550</v>
      </c>
      <c r="G860">
        <v>175</v>
      </c>
      <c r="H860">
        <v>96250</v>
      </c>
      <c r="I860" s="10">
        <v>28875</v>
      </c>
      <c r="J860" s="15"/>
    </row>
    <row r="861" spans="1:10">
      <c r="A861" s="4" t="s">
        <v>1103</v>
      </c>
      <c r="B861" s="4">
        <v>1185732</v>
      </c>
      <c r="C861" s="5">
        <v>44192</v>
      </c>
      <c r="D861" s="4" t="s">
        <v>535</v>
      </c>
      <c r="E861" s="12" t="s">
        <v>1086</v>
      </c>
      <c r="F861" s="13">
        <v>600</v>
      </c>
      <c r="G861">
        <v>275</v>
      </c>
      <c r="H861">
        <v>165000</v>
      </c>
      <c r="I861" s="10">
        <v>74250</v>
      </c>
      <c r="J861" s="15"/>
    </row>
    <row r="862" spans="1:10">
      <c r="A862" s="4" t="s">
        <v>1107</v>
      </c>
      <c r="B862" s="4">
        <v>1189833</v>
      </c>
      <c r="C862" s="5">
        <v>44193</v>
      </c>
      <c r="D862" s="4" t="s">
        <v>535</v>
      </c>
      <c r="E862" s="12" t="s">
        <v>1086</v>
      </c>
      <c r="F862" s="13">
        <v>350</v>
      </c>
      <c r="G862">
        <v>475</v>
      </c>
      <c r="H862">
        <v>166250</v>
      </c>
      <c r="I862" s="10">
        <v>74812.5</v>
      </c>
      <c r="J862" s="15"/>
    </row>
    <row r="863" spans="1:10">
      <c r="A863" s="4" t="s">
        <v>1107</v>
      </c>
      <c r="B863" s="4">
        <v>1189833</v>
      </c>
      <c r="C863" s="5">
        <v>44194</v>
      </c>
      <c r="D863" s="4" t="s">
        <v>535</v>
      </c>
      <c r="E863" s="12" t="s">
        <v>1086</v>
      </c>
      <c r="F863" s="13">
        <v>450</v>
      </c>
      <c r="G863">
        <v>475</v>
      </c>
      <c r="H863">
        <v>213750</v>
      </c>
      <c r="I863" s="10">
        <v>64125</v>
      </c>
      <c r="J863" s="15"/>
    </row>
    <row r="864" spans="1:10">
      <c r="A864" s="4" t="s">
        <v>1107</v>
      </c>
      <c r="B864" s="4">
        <v>1189833</v>
      </c>
      <c r="C864" s="5">
        <v>44195</v>
      </c>
      <c r="D864" s="4" t="s">
        <v>535</v>
      </c>
      <c r="E864" s="12" t="s">
        <v>1086</v>
      </c>
      <c r="F864" s="13">
        <v>450</v>
      </c>
      <c r="G864">
        <v>475</v>
      </c>
      <c r="H864">
        <v>213750</v>
      </c>
      <c r="I864" s="10">
        <v>96187.5</v>
      </c>
      <c r="J864" s="15"/>
    </row>
    <row r="865" spans="1:10">
      <c r="A865" s="4" t="s">
        <v>1107</v>
      </c>
      <c r="B865" s="4">
        <v>1189833</v>
      </c>
      <c r="C865" s="5">
        <v>44196</v>
      </c>
      <c r="D865" s="4" t="s">
        <v>535</v>
      </c>
      <c r="E865" s="12" t="s">
        <v>1087</v>
      </c>
      <c r="F865" s="13">
        <v>450</v>
      </c>
      <c r="G865">
        <v>325</v>
      </c>
      <c r="H865">
        <v>146250</v>
      </c>
      <c r="I865" s="10">
        <v>58500</v>
      </c>
      <c r="J865" s="15"/>
    </row>
    <row r="866" spans="1:10">
      <c r="A866" s="4" t="s">
        <v>1107</v>
      </c>
      <c r="B866" s="4">
        <v>1189833</v>
      </c>
      <c r="C866" s="5">
        <v>44197</v>
      </c>
      <c r="D866" s="4" t="s">
        <v>535</v>
      </c>
      <c r="E866" s="12" t="s">
        <v>1086</v>
      </c>
      <c r="F866" s="13">
        <v>500</v>
      </c>
      <c r="G866">
        <v>275</v>
      </c>
      <c r="H866">
        <v>137500</v>
      </c>
      <c r="I866" s="10">
        <v>82500</v>
      </c>
      <c r="J866" s="15"/>
    </row>
    <row r="867" spans="1:10">
      <c r="A867" s="4" t="s">
        <v>1107</v>
      </c>
      <c r="B867" s="4">
        <v>1189833</v>
      </c>
      <c r="C867" s="5">
        <v>44198</v>
      </c>
      <c r="D867" s="4" t="s">
        <v>535</v>
      </c>
      <c r="E867" s="12" t="s">
        <v>1087</v>
      </c>
      <c r="F867" s="13">
        <v>450</v>
      </c>
      <c r="G867">
        <v>475</v>
      </c>
      <c r="H867">
        <v>213750</v>
      </c>
      <c r="I867" s="10">
        <v>53437.5</v>
      </c>
      <c r="J867" s="15"/>
    </row>
    <row r="868" spans="1:10">
      <c r="A868" s="4" t="s">
        <v>1107</v>
      </c>
      <c r="B868" s="4">
        <v>1189833</v>
      </c>
      <c r="C868" s="5">
        <v>44199</v>
      </c>
      <c r="D868" s="4" t="s">
        <v>535</v>
      </c>
      <c r="E868" s="12" t="s">
        <v>1087</v>
      </c>
      <c r="F868" s="13">
        <v>350</v>
      </c>
      <c r="G868">
        <v>525</v>
      </c>
      <c r="H868">
        <v>183750</v>
      </c>
      <c r="I868" s="10">
        <v>82687.5</v>
      </c>
      <c r="J868" s="15"/>
    </row>
    <row r="869" spans="1:10">
      <c r="A869" s="4" t="s">
        <v>1107</v>
      </c>
      <c r="B869" s="4">
        <v>1189833</v>
      </c>
      <c r="C869" s="5">
        <v>44200</v>
      </c>
      <c r="D869" s="4" t="s">
        <v>535</v>
      </c>
      <c r="E869" s="12" t="s">
        <v>1086</v>
      </c>
      <c r="F869" s="13">
        <v>450</v>
      </c>
      <c r="G869">
        <v>425</v>
      </c>
      <c r="H869">
        <v>191250</v>
      </c>
      <c r="I869" s="10">
        <v>57375</v>
      </c>
      <c r="J869" s="15"/>
    </row>
    <row r="870" spans="1:10">
      <c r="A870" s="4" t="s">
        <v>1107</v>
      </c>
      <c r="B870" s="4">
        <v>1189833</v>
      </c>
      <c r="C870" s="5">
        <v>44201</v>
      </c>
      <c r="D870" s="4" t="s">
        <v>535</v>
      </c>
      <c r="E870" s="12" t="s">
        <v>1087</v>
      </c>
      <c r="F870" s="13">
        <v>450</v>
      </c>
      <c r="G870">
        <v>450</v>
      </c>
      <c r="H870">
        <v>202500</v>
      </c>
      <c r="I870" s="10">
        <v>91125</v>
      </c>
      <c r="J870" s="15"/>
    </row>
    <row r="871" spans="1:10">
      <c r="A871" s="4" t="s">
        <v>1107</v>
      </c>
      <c r="B871" s="4">
        <v>1189833</v>
      </c>
      <c r="C871" s="5">
        <v>44202</v>
      </c>
      <c r="D871" s="4" t="s">
        <v>535</v>
      </c>
      <c r="E871" s="12" t="s">
        <v>1087</v>
      </c>
      <c r="F871" s="13">
        <v>450</v>
      </c>
      <c r="G871">
        <v>300</v>
      </c>
      <c r="H871">
        <v>135000</v>
      </c>
      <c r="I871" s="10">
        <v>54000</v>
      </c>
      <c r="J871" s="15"/>
    </row>
    <row r="872" spans="1:10">
      <c r="A872" s="4" t="s">
        <v>1107</v>
      </c>
      <c r="B872" s="4">
        <v>1189833</v>
      </c>
      <c r="C872" s="5">
        <v>44203</v>
      </c>
      <c r="D872" s="4" t="s">
        <v>535</v>
      </c>
      <c r="E872" s="12" t="s">
        <v>1086</v>
      </c>
      <c r="F872" s="13">
        <v>500</v>
      </c>
      <c r="G872">
        <v>225</v>
      </c>
      <c r="H872">
        <v>112500</v>
      </c>
      <c r="I872" s="10">
        <v>67500</v>
      </c>
      <c r="J872" s="15"/>
    </row>
    <row r="873" spans="1:10">
      <c r="A873" s="4" t="s">
        <v>1107</v>
      </c>
      <c r="B873" s="4">
        <v>1189833</v>
      </c>
      <c r="C873" s="5">
        <v>44204</v>
      </c>
      <c r="D873" s="4" t="s">
        <v>535</v>
      </c>
      <c r="E873" s="12" t="s">
        <v>1086</v>
      </c>
      <c r="F873" s="13">
        <v>450</v>
      </c>
      <c r="G873">
        <v>425</v>
      </c>
      <c r="H873">
        <v>191250</v>
      </c>
      <c r="I873" s="10">
        <v>47812.5</v>
      </c>
      <c r="J873" s="15"/>
    </row>
    <row r="874" spans="1:10">
      <c r="A874" s="4" t="s">
        <v>1107</v>
      </c>
      <c r="B874" s="4">
        <v>1189833</v>
      </c>
      <c r="C874" s="5">
        <v>44205</v>
      </c>
      <c r="D874" s="4" t="s">
        <v>535</v>
      </c>
      <c r="E874" s="12" t="s">
        <v>1087</v>
      </c>
      <c r="F874" s="13">
        <v>350</v>
      </c>
      <c r="G874">
        <v>575</v>
      </c>
      <c r="H874">
        <v>201250</v>
      </c>
      <c r="I874" s="10">
        <v>90562.5</v>
      </c>
      <c r="J874" s="15"/>
    </row>
    <row r="875" spans="1:10">
      <c r="A875" s="4" t="s">
        <v>1107</v>
      </c>
      <c r="B875" s="4">
        <v>1189833</v>
      </c>
      <c r="C875" s="5">
        <v>44206</v>
      </c>
      <c r="D875" s="4" t="s">
        <v>535</v>
      </c>
      <c r="E875" s="12" t="s">
        <v>1087</v>
      </c>
      <c r="F875" s="13">
        <v>450</v>
      </c>
      <c r="G875">
        <v>425</v>
      </c>
      <c r="H875">
        <v>191250</v>
      </c>
      <c r="I875" s="10">
        <v>57375</v>
      </c>
      <c r="J875" s="15"/>
    </row>
    <row r="876" spans="1:10">
      <c r="A876" s="4" t="s">
        <v>1107</v>
      </c>
      <c r="B876" s="4">
        <v>1189833</v>
      </c>
      <c r="C876" s="5">
        <v>44207</v>
      </c>
      <c r="D876" s="4" t="s">
        <v>535</v>
      </c>
      <c r="E876" s="12" t="s">
        <v>1087</v>
      </c>
      <c r="F876" s="13">
        <v>450</v>
      </c>
      <c r="G876">
        <v>425</v>
      </c>
      <c r="H876">
        <v>191250</v>
      </c>
      <c r="I876" s="10">
        <v>86062.5</v>
      </c>
      <c r="J876" s="15"/>
    </row>
    <row r="877" spans="1:10">
      <c r="A877" s="4" t="s">
        <v>1107</v>
      </c>
      <c r="B877" s="4">
        <v>1189833</v>
      </c>
      <c r="C877" s="5">
        <v>44208</v>
      </c>
      <c r="D877" s="4" t="s">
        <v>535</v>
      </c>
      <c r="E877" s="12" t="s">
        <v>1088</v>
      </c>
      <c r="F877" s="13">
        <v>450</v>
      </c>
      <c r="G877">
        <v>325</v>
      </c>
      <c r="H877">
        <v>146250</v>
      </c>
      <c r="I877" s="10">
        <v>58500</v>
      </c>
      <c r="J877" s="15"/>
    </row>
    <row r="878" spans="1:10">
      <c r="A878" s="4" t="s">
        <v>1107</v>
      </c>
      <c r="B878" s="4">
        <v>1189833</v>
      </c>
      <c r="C878" s="5">
        <v>44209</v>
      </c>
      <c r="D878" s="4" t="s">
        <v>535</v>
      </c>
      <c r="E878" s="12" t="s">
        <v>1087</v>
      </c>
      <c r="F878" s="13">
        <v>500</v>
      </c>
      <c r="G878">
        <v>200</v>
      </c>
      <c r="H878">
        <v>100000</v>
      </c>
      <c r="I878" s="10">
        <v>60000</v>
      </c>
      <c r="J878" s="15"/>
    </row>
    <row r="879" spans="1:10">
      <c r="A879" s="4" t="s">
        <v>1107</v>
      </c>
      <c r="B879" s="4">
        <v>1189833</v>
      </c>
      <c r="C879" s="5">
        <v>44210</v>
      </c>
      <c r="D879" s="4" t="s">
        <v>535</v>
      </c>
      <c r="E879" s="12" t="s">
        <v>1088</v>
      </c>
      <c r="F879" s="13">
        <v>450</v>
      </c>
      <c r="G879">
        <v>400</v>
      </c>
      <c r="H879">
        <v>180000</v>
      </c>
      <c r="I879" s="10">
        <v>45000</v>
      </c>
      <c r="J879" s="15"/>
    </row>
    <row r="880" spans="1:10">
      <c r="A880" s="4" t="s">
        <v>1107</v>
      </c>
      <c r="B880" s="4">
        <v>1189833</v>
      </c>
      <c r="C880" s="5">
        <v>44211</v>
      </c>
      <c r="D880" s="4" t="s">
        <v>535</v>
      </c>
      <c r="E880" s="12" t="s">
        <v>1087</v>
      </c>
      <c r="F880" s="13">
        <v>450</v>
      </c>
      <c r="G880">
        <v>575</v>
      </c>
      <c r="H880">
        <v>258750</v>
      </c>
      <c r="I880" s="10">
        <v>116437.5</v>
      </c>
      <c r="J880" s="15"/>
    </row>
    <row r="881" spans="1:10">
      <c r="A881" s="4" t="s">
        <v>1107</v>
      </c>
      <c r="B881" s="4">
        <v>1189833</v>
      </c>
      <c r="C881" s="5">
        <v>44212</v>
      </c>
      <c r="D881" s="4" t="s">
        <v>535</v>
      </c>
      <c r="E881" s="12" t="s">
        <v>1087</v>
      </c>
      <c r="F881" s="13">
        <v>450</v>
      </c>
      <c r="G881">
        <v>375</v>
      </c>
      <c r="H881">
        <v>168750</v>
      </c>
      <c r="I881" s="10">
        <v>50625</v>
      </c>
      <c r="J881" s="15"/>
    </row>
    <row r="882" spans="1:10">
      <c r="A882" s="4" t="s">
        <v>1107</v>
      </c>
      <c r="B882" s="4">
        <v>1189833</v>
      </c>
      <c r="C882" s="5">
        <v>44213</v>
      </c>
      <c r="D882" s="4" t="s">
        <v>535</v>
      </c>
      <c r="E882" s="12" t="s">
        <v>1087</v>
      </c>
      <c r="F882" s="13">
        <v>450</v>
      </c>
      <c r="G882">
        <v>400</v>
      </c>
      <c r="H882">
        <v>180000</v>
      </c>
      <c r="I882" s="10">
        <v>81000</v>
      </c>
      <c r="J882" s="15"/>
    </row>
    <row r="883" spans="1:10">
      <c r="A883" s="4" t="s">
        <v>1107</v>
      </c>
      <c r="B883" s="4">
        <v>1189833</v>
      </c>
      <c r="C883" s="5">
        <v>44214</v>
      </c>
      <c r="D883" s="4" t="s">
        <v>535</v>
      </c>
      <c r="E883" s="12" t="s">
        <v>1087</v>
      </c>
      <c r="F883" s="13">
        <v>400</v>
      </c>
      <c r="G883">
        <v>300</v>
      </c>
      <c r="H883">
        <v>120000</v>
      </c>
      <c r="I883" s="10">
        <v>48000</v>
      </c>
      <c r="J883" s="15"/>
    </row>
    <row r="884" spans="1:10">
      <c r="A884" s="4" t="s">
        <v>1107</v>
      </c>
      <c r="B884" s="4">
        <v>1189833</v>
      </c>
      <c r="C884" s="5">
        <v>44215</v>
      </c>
      <c r="D884" s="4" t="s">
        <v>535</v>
      </c>
      <c r="E884" s="12" t="s">
        <v>1087</v>
      </c>
      <c r="F884" s="13">
        <v>450</v>
      </c>
      <c r="G884">
        <v>200</v>
      </c>
      <c r="H884">
        <v>90000</v>
      </c>
      <c r="I884" s="10">
        <v>54000</v>
      </c>
      <c r="J884" s="15"/>
    </row>
    <row r="885" spans="1:10">
      <c r="A885" s="4" t="s">
        <v>1107</v>
      </c>
      <c r="B885" s="4">
        <v>1189833</v>
      </c>
      <c r="C885" s="5">
        <v>44216</v>
      </c>
      <c r="D885" s="4" t="s">
        <v>535</v>
      </c>
      <c r="E885" s="12" t="s">
        <v>1087</v>
      </c>
      <c r="F885" s="13">
        <v>600</v>
      </c>
      <c r="G885">
        <v>375</v>
      </c>
      <c r="H885">
        <v>225000</v>
      </c>
      <c r="I885" s="10">
        <v>56250</v>
      </c>
      <c r="J885" s="15"/>
    </row>
    <row r="886" spans="1:10">
      <c r="A886" s="4" t="s">
        <v>1107</v>
      </c>
      <c r="B886" s="4">
        <v>1189833</v>
      </c>
      <c r="C886" s="5">
        <v>44217</v>
      </c>
      <c r="D886" s="4" t="s">
        <v>535</v>
      </c>
      <c r="E886" s="12" t="s">
        <v>1086</v>
      </c>
      <c r="F886" s="13">
        <v>400</v>
      </c>
      <c r="G886">
        <v>575</v>
      </c>
      <c r="H886">
        <v>230000</v>
      </c>
      <c r="I886" s="10">
        <v>103500</v>
      </c>
      <c r="J886" s="15"/>
    </row>
    <row r="887" spans="1:10">
      <c r="A887" s="4" t="s">
        <v>1107</v>
      </c>
      <c r="B887" s="4">
        <v>1189833</v>
      </c>
      <c r="C887" s="5">
        <v>44218</v>
      </c>
      <c r="D887" s="4" t="s">
        <v>535</v>
      </c>
      <c r="E887" s="12" t="s">
        <v>1088</v>
      </c>
      <c r="F887" s="13">
        <v>450</v>
      </c>
      <c r="G887">
        <v>425</v>
      </c>
      <c r="H887">
        <v>191250</v>
      </c>
      <c r="I887" s="10">
        <v>57375</v>
      </c>
      <c r="J887" s="15"/>
    </row>
    <row r="888" spans="1:10">
      <c r="A888" s="4" t="s">
        <v>1107</v>
      </c>
      <c r="B888" s="4">
        <v>1189833</v>
      </c>
      <c r="C888" s="5">
        <v>44219</v>
      </c>
      <c r="D888" s="4" t="s">
        <v>535</v>
      </c>
      <c r="E888" s="12" t="s">
        <v>1087</v>
      </c>
      <c r="F888" s="13">
        <v>450</v>
      </c>
      <c r="G888">
        <v>425</v>
      </c>
      <c r="H888">
        <v>191250</v>
      </c>
      <c r="I888" s="10">
        <v>86062.5</v>
      </c>
      <c r="J888" s="15"/>
    </row>
    <row r="889" spans="1:10">
      <c r="A889" s="4" t="s">
        <v>1107</v>
      </c>
      <c r="B889" s="4">
        <v>1189833</v>
      </c>
      <c r="C889" s="5">
        <v>44220</v>
      </c>
      <c r="D889" s="4" t="s">
        <v>535</v>
      </c>
      <c r="E889" s="12" t="s">
        <v>1087</v>
      </c>
      <c r="F889" s="13">
        <v>400</v>
      </c>
      <c r="G889">
        <v>325</v>
      </c>
      <c r="H889">
        <v>130000</v>
      </c>
      <c r="I889" s="10">
        <v>52000</v>
      </c>
      <c r="J889" s="15"/>
    </row>
    <row r="890" spans="1:10">
      <c r="A890" s="4" t="s">
        <v>1107</v>
      </c>
      <c r="B890" s="4">
        <v>1189833</v>
      </c>
      <c r="C890" s="5">
        <v>44221</v>
      </c>
      <c r="D890" s="4" t="s">
        <v>535</v>
      </c>
      <c r="E890" s="12" t="s">
        <v>1087</v>
      </c>
      <c r="F890" s="13">
        <v>450</v>
      </c>
      <c r="G890">
        <v>225</v>
      </c>
      <c r="H890">
        <v>101250</v>
      </c>
      <c r="I890" s="10">
        <v>60750</v>
      </c>
      <c r="J890" s="15"/>
    </row>
    <row r="891" spans="1:10">
      <c r="A891" s="4" t="s">
        <v>1107</v>
      </c>
      <c r="B891" s="4">
        <v>1189833</v>
      </c>
      <c r="C891" s="5">
        <v>44222</v>
      </c>
      <c r="D891" s="4" t="s">
        <v>535</v>
      </c>
      <c r="E891" s="12" t="s">
        <v>1086</v>
      </c>
      <c r="F891" s="13">
        <v>600</v>
      </c>
      <c r="G891">
        <v>400</v>
      </c>
      <c r="H891">
        <v>240000</v>
      </c>
      <c r="I891" s="10">
        <v>60000</v>
      </c>
      <c r="J891" s="15"/>
    </row>
    <row r="892" spans="1:10">
      <c r="A892" s="4" t="s">
        <v>1107</v>
      </c>
      <c r="B892" s="4">
        <v>1189833</v>
      </c>
      <c r="C892" s="5">
        <v>44223</v>
      </c>
      <c r="D892" s="4" t="s">
        <v>535</v>
      </c>
      <c r="E892" s="12" t="s">
        <v>1087</v>
      </c>
      <c r="F892" s="13">
        <v>400</v>
      </c>
      <c r="G892">
        <v>675</v>
      </c>
      <c r="H892">
        <v>270000</v>
      </c>
      <c r="I892" s="10">
        <v>121500</v>
      </c>
      <c r="J892" s="15"/>
    </row>
    <row r="893" spans="1:10">
      <c r="A893" s="4" t="s">
        <v>1107</v>
      </c>
      <c r="B893" s="4">
        <v>1189833</v>
      </c>
      <c r="C893" s="5">
        <v>44224</v>
      </c>
      <c r="D893" s="4" t="s">
        <v>535</v>
      </c>
      <c r="E893" s="12" t="s">
        <v>1086</v>
      </c>
      <c r="F893" s="13">
        <v>450</v>
      </c>
      <c r="G893">
        <v>525</v>
      </c>
      <c r="H893">
        <v>236250</v>
      </c>
      <c r="I893" s="10">
        <v>70875</v>
      </c>
      <c r="J893" s="15"/>
    </row>
    <row r="894" spans="1:10">
      <c r="A894" s="4" t="s">
        <v>1107</v>
      </c>
      <c r="B894" s="4">
        <v>1189833</v>
      </c>
      <c r="C894" s="5">
        <v>44225</v>
      </c>
      <c r="D894" s="4" t="s">
        <v>535</v>
      </c>
      <c r="E894" s="12" t="s">
        <v>1087</v>
      </c>
      <c r="F894" s="13">
        <v>450</v>
      </c>
      <c r="G894">
        <v>550</v>
      </c>
      <c r="H894">
        <v>247500</v>
      </c>
      <c r="I894" s="10">
        <v>111375</v>
      </c>
      <c r="J894" s="15"/>
    </row>
    <row r="895" spans="1:10">
      <c r="A895" s="4" t="s">
        <v>1107</v>
      </c>
      <c r="B895" s="4">
        <v>1189833</v>
      </c>
      <c r="C895" s="5">
        <v>44226</v>
      </c>
      <c r="D895" s="4" t="s">
        <v>535</v>
      </c>
      <c r="E895" s="12" t="s">
        <v>1087</v>
      </c>
      <c r="F895" s="13">
        <v>400</v>
      </c>
      <c r="G895">
        <v>425</v>
      </c>
      <c r="H895">
        <v>170000</v>
      </c>
      <c r="I895" s="10">
        <v>68000</v>
      </c>
      <c r="J895" s="15"/>
    </row>
    <row r="896" spans="1:10">
      <c r="A896" s="4" t="s">
        <v>1107</v>
      </c>
      <c r="B896" s="4">
        <v>1189833</v>
      </c>
      <c r="C896" s="5">
        <v>44227</v>
      </c>
      <c r="D896" s="4" t="s">
        <v>535</v>
      </c>
      <c r="E896" s="12" t="s">
        <v>1087</v>
      </c>
      <c r="F896" s="13">
        <v>450</v>
      </c>
      <c r="G896">
        <v>300</v>
      </c>
      <c r="H896">
        <v>135000</v>
      </c>
      <c r="I896" s="10">
        <v>81000</v>
      </c>
      <c r="J896" s="15"/>
    </row>
    <row r="897" spans="1:10">
      <c r="A897" s="4" t="s">
        <v>1107</v>
      </c>
      <c r="B897" s="4">
        <v>1189833</v>
      </c>
      <c r="C897" s="5">
        <v>44228</v>
      </c>
      <c r="D897" s="4" t="s">
        <v>535</v>
      </c>
      <c r="E897" s="12" t="s">
        <v>1087</v>
      </c>
      <c r="F897" s="13">
        <v>600</v>
      </c>
      <c r="G897">
        <v>600</v>
      </c>
      <c r="H897">
        <v>360000</v>
      </c>
      <c r="I897" s="10">
        <v>90000</v>
      </c>
      <c r="J897" s="15"/>
    </row>
    <row r="898" spans="1:10">
      <c r="A898" s="4" t="s">
        <v>1107</v>
      </c>
      <c r="B898" s="4">
        <v>1189833</v>
      </c>
      <c r="C898" s="5">
        <v>44229</v>
      </c>
      <c r="D898" s="4" t="s">
        <v>535</v>
      </c>
      <c r="E898" s="12" t="s">
        <v>1087</v>
      </c>
      <c r="F898" s="13">
        <v>400</v>
      </c>
      <c r="G898">
        <v>750</v>
      </c>
      <c r="H898">
        <v>300000</v>
      </c>
      <c r="I898" s="10">
        <v>135000</v>
      </c>
      <c r="J898" s="15"/>
    </row>
    <row r="899" spans="1:10">
      <c r="A899" s="4" t="s">
        <v>1107</v>
      </c>
      <c r="B899" s="4">
        <v>1189833</v>
      </c>
      <c r="C899" s="5">
        <v>44230</v>
      </c>
      <c r="D899" s="4" t="s">
        <v>535</v>
      </c>
      <c r="E899" s="12" t="s">
        <v>1087</v>
      </c>
      <c r="F899" s="13">
        <v>450</v>
      </c>
      <c r="G899">
        <v>600</v>
      </c>
      <c r="H899">
        <v>270000</v>
      </c>
      <c r="I899" s="10">
        <v>81000</v>
      </c>
      <c r="J899" s="15"/>
    </row>
    <row r="900" spans="1:10">
      <c r="A900" s="4" t="s">
        <v>1107</v>
      </c>
      <c r="B900" s="4">
        <v>1189833</v>
      </c>
      <c r="C900" s="5">
        <v>44231</v>
      </c>
      <c r="D900" s="4" t="s">
        <v>535</v>
      </c>
      <c r="E900" s="12" t="s">
        <v>1087</v>
      </c>
      <c r="F900" s="13">
        <v>450</v>
      </c>
      <c r="G900">
        <v>550</v>
      </c>
      <c r="H900">
        <v>247500</v>
      </c>
      <c r="I900" s="10">
        <v>111375</v>
      </c>
      <c r="J900" s="15"/>
    </row>
    <row r="901" spans="1:10">
      <c r="A901" s="4" t="s">
        <v>1107</v>
      </c>
      <c r="B901" s="4">
        <v>1189833</v>
      </c>
      <c r="C901" s="5">
        <v>44232</v>
      </c>
      <c r="D901" s="4" t="s">
        <v>535</v>
      </c>
      <c r="E901" s="12" t="s">
        <v>1087</v>
      </c>
      <c r="F901" s="13">
        <v>400</v>
      </c>
      <c r="G901">
        <v>450</v>
      </c>
      <c r="H901">
        <v>180000</v>
      </c>
      <c r="I901" s="10">
        <v>72000</v>
      </c>
      <c r="J901" s="15"/>
    </row>
    <row r="902" spans="1:10">
      <c r="A902" s="4" t="s">
        <v>1107</v>
      </c>
      <c r="B902" s="4">
        <v>1189833</v>
      </c>
      <c r="C902" s="5">
        <v>44233</v>
      </c>
      <c r="D902" s="4" t="s">
        <v>535</v>
      </c>
      <c r="E902" s="12" t="s">
        <v>1086</v>
      </c>
      <c r="F902" s="13">
        <v>450</v>
      </c>
      <c r="G902">
        <v>475</v>
      </c>
      <c r="H902">
        <v>213750</v>
      </c>
      <c r="I902" s="10">
        <v>128250</v>
      </c>
      <c r="J902" s="15"/>
    </row>
    <row r="903" spans="1:10">
      <c r="A903" s="4" t="s">
        <v>1107</v>
      </c>
      <c r="B903" s="4">
        <v>1189833</v>
      </c>
      <c r="C903" s="5">
        <v>44234</v>
      </c>
      <c r="D903" s="4" t="s">
        <v>535</v>
      </c>
      <c r="E903" s="12" t="s">
        <v>1086</v>
      </c>
      <c r="F903" s="13">
        <v>600</v>
      </c>
      <c r="G903">
        <v>475</v>
      </c>
      <c r="H903">
        <v>285000</v>
      </c>
      <c r="I903" s="10">
        <v>71250</v>
      </c>
      <c r="J903" s="15"/>
    </row>
    <row r="904" spans="1:10">
      <c r="A904" s="4" t="s">
        <v>1107</v>
      </c>
      <c r="B904" s="4">
        <v>1189833</v>
      </c>
      <c r="C904" s="5">
        <v>44235</v>
      </c>
      <c r="D904" s="4" t="s">
        <v>535</v>
      </c>
      <c r="E904" s="12" t="s">
        <v>1087</v>
      </c>
      <c r="F904" s="13">
        <v>450</v>
      </c>
      <c r="G904">
        <v>675</v>
      </c>
      <c r="H904">
        <v>303750</v>
      </c>
      <c r="I904" s="10">
        <v>136687.5</v>
      </c>
      <c r="J904" s="15"/>
    </row>
    <row r="905" spans="1:10">
      <c r="A905" s="4" t="s">
        <v>1107</v>
      </c>
      <c r="B905" s="4">
        <v>1189833</v>
      </c>
      <c r="C905" s="5">
        <v>44236</v>
      </c>
      <c r="D905" s="4" t="s">
        <v>535</v>
      </c>
      <c r="E905" s="12" t="s">
        <v>1087</v>
      </c>
      <c r="F905" s="13">
        <v>550</v>
      </c>
      <c r="G905">
        <v>625</v>
      </c>
      <c r="H905">
        <v>343750</v>
      </c>
      <c r="I905" s="10">
        <v>103125</v>
      </c>
      <c r="J905" s="15"/>
    </row>
    <row r="906" spans="1:10">
      <c r="A906" s="4" t="s">
        <v>1107</v>
      </c>
      <c r="B906" s="4">
        <v>1189833</v>
      </c>
      <c r="C906" s="5">
        <v>44237</v>
      </c>
      <c r="D906" s="4" t="s">
        <v>535</v>
      </c>
      <c r="E906" s="12" t="s">
        <v>1087</v>
      </c>
      <c r="F906" s="13">
        <v>500</v>
      </c>
      <c r="G906">
        <v>500</v>
      </c>
      <c r="H906">
        <v>250000</v>
      </c>
      <c r="I906" s="10">
        <v>112500</v>
      </c>
      <c r="J906" s="15"/>
    </row>
    <row r="907" spans="1:10">
      <c r="A907" s="4" t="s">
        <v>1107</v>
      </c>
      <c r="B907" s="4">
        <v>1189833</v>
      </c>
      <c r="C907" s="5">
        <v>44238</v>
      </c>
      <c r="D907" s="4" t="s">
        <v>535</v>
      </c>
      <c r="E907" s="12" t="s">
        <v>1087</v>
      </c>
      <c r="F907" s="13">
        <v>450</v>
      </c>
      <c r="G907">
        <v>425</v>
      </c>
      <c r="H907">
        <v>191250</v>
      </c>
      <c r="I907" s="10">
        <v>76500</v>
      </c>
      <c r="J907" s="15"/>
    </row>
    <row r="908" spans="1:10">
      <c r="A908" s="4" t="s">
        <v>1107</v>
      </c>
      <c r="B908" s="4">
        <v>1189833</v>
      </c>
      <c r="C908" s="5">
        <v>44239</v>
      </c>
      <c r="D908" s="4" t="s">
        <v>535</v>
      </c>
      <c r="E908" s="12" t="s">
        <v>1087</v>
      </c>
      <c r="F908" s="13">
        <v>550</v>
      </c>
      <c r="G908">
        <v>425</v>
      </c>
      <c r="H908">
        <v>233750</v>
      </c>
      <c r="I908" s="10">
        <v>140250</v>
      </c>
      <c r="J908" s="15"/>
    </row>
    <row r="909" spans="1:10">
      <c r="A909" s="4" t="s">
        <v>1107</v>
      </c>
      <c r="B909" s="4">
        <v>1189833</v>
      </c>
      <c r="C909" s="5">
        <v>44240</v>
      </c>
      <c r="D909" s="4" t="s">
        <v>535</v>
      </c>
      <c r="E909" s="12" t="s">
        <v>1087</v>
      </c>
      <c r="F909" s="13">
        <v>600</v>
      </c>
      <c r="G909">
        <v>400</v>
      </c>
      <c r="H909">
        <v>240000</v>
      </c>
      <c r="I909" s="10">
        <v>60000</v>
      </c>
      <c r="J909" s="15"/>
    </row>
    <row r="910" spans="1:10">
      <c r="A910" s="4" t="s">
        <v>1107</v>
      </c>
      <c r="B910" s="4">
        <v>1189833</v>
      </c>
      <c r="C910" s="5">
        <v>44241</v>
      </c>
      <c r="D910" s="4" t="s">
        <v>535</v>
      </c>
      <c r="E910" s="12" t="s">
        <v>1087</v>
      </c>
      <c r="F910" s="13">
        <v>450</v>
      </c>
      <c r="G910">
        <v>600</v>
      </c>
      <c r="H910">
        <v>270000</v>
      </c>
      <c r="I910" s="10">
        <v>121500</v>
      </c>
      <c r="J910" s="15"/>
    </row>
    <row r="911" spans="1:10">
      <c r="A911" s="4" t="s">
        <v>1107</v>
      </c>
      <c r="B911" s="4">
        <v>1189833</v>
      </c>
      <c r="C911" s="5">
        <v>44242</v>
      </c>
      <c r="D911" s="4" t="s">
        <v>535</v>
      </c>
      <c r="E911" s="12" t="s">
        <v>1087</v>
      </c>
      <c r="F911" s="13">
        <v>500</v>
      </c>
      <c r="G911">
        <v>600</v>
      </c>
      <c r="H911">
        <v>300000</v>
      </c>
      <c r="I911" s="10">
        <v>90000</v>
      </c>
      <c r="J911" s="15"/>
    </row>
    <row r="912" spans="1:10">
      <c r="A912" s="4" t="s">
        <v>1107</v>
      </c>
      <c r="B912" s="4">
        <v>1189833</v>
      </c>
      <c r="C912" s="5">
        <v>44243</v>
      </c>
      <c r="D912" s="4" t="s">
        <v>535</v>
      </c>
      <c r="E912" s="12" t="s">
        <v>1086</v>
      </c>
      <c r="F912" s="13">
        <v>450</v>
      </c>
      <c r="G912">
        <v>450</v>
      </c>
      <c r="H912">
        <v>202500</v>
      </c>
      <c r="I912" s="10">
        <v>91125</v>
      </c>
      <c r="J912" s="15"/>
    </row>
    <row r="913" spans="1:10">
      <c r="A913" s="4" t="s">
        <v>1107</v>
      </c>
      <c r="B913" s="4">
        <v>1189833</v>
      </c>
      <c r="C913" s="5">
        <v>44244</v>
      </c>
      <c r="D913" s="4" t="s">
        <v>535</v>
      </c>
      <c r="E913" s="12" t="s">
        <v>1087</v>
      </c>
      <c r="F913" s="13">
        <v>450</v>
      </c>
      <c r="G913">
        <v>400</v>
      </c>
      <c r="H913">
        <v>180000</v>
      </c>
      <c r="I913" s="10">
        <v>72000</v>
      </c>
      <c r="J913" s="15"/>
    </row>
    <row r="914" spans="1:10">
      <c r="A914" s="4" t="s">
        <v>1107</v>
      </c>
      <c r="B914" s="4">
        <v>1189833</v>
      </c>
      <c r="C914" s="5">
        <v>44245</v>
      </c>
      <c r="D914" s="4" t="s">
        <v>535</v>
      </c>
      <c r="E914" s="12" t="s">
        <v>1087</v>
      </c>
      <c r="F914" s="13">
        <v>550</v>
      </c>
      <c r="G914">
        <v>400</v>
      </c>
      <c r="H914">
        <v>220000</v>
      </c>
      <c r="I914" s="10">
        <v>132000</v>
      </c>
      <c r="J914" s="15"/>
    </row>
    <row r="915" spans="1:10">
      <c r="A915" s="4" t="s">
        <v>1107</v>
      </c>
      <c r="B915" s="4">
        <v>1189833</v>
      </c>
      <c r="C915" s="5">
        <v>44246</v>
      </c>
      <c r="D915" s="4" t="s">
        <v>535</v>
      </c>
      <c r="E915" s="12" t="s">
        <v>1087</v>
      </c>
      <c r="F915" s="13">
        <v>600</v>
      </c>
      <c r="G915">
        <v>450</v>
      </c>
      <c r="H915">
        <v>270000</v>
      </c>
      <c r="I915" s="10">
        <v>67500</v>
      </c>
      <c r="J915" s="15"/>
    </row>
    <row r="916" spans="1:10">
      <c r="A916" s="4" t="s">
        <v>1107</v>
      </c>
      <c r="B916" s="4">
        <v>1189833</v>
      </c>
      <c r="C916" s="5">
        <v>44247</v>
      </c>
      <c r="D916" s="4" t="s">
        <v>535</v>
      </c>
      <c r="E916" s="12" t="s">
        <v>1087</v>
      </c>
      <c r="F916" s="13">
        <v>450</v>
      </c>
      <c r="G916">
        <v>550</v>
      </c>
      <c r="H916">
        <v>247500</v>
      </c>
      <c r="I916" s="10">
        <v>111375</v>
      </c>
      <c r="J916" s="15"/>
    </row>
    <row r="917" spans="1:10">
      <c r="A917" s="4" t="s">
        <v>1107</v>
      </c>
      <c r="B917" s="4">
        <v>1189833</v>
      </c>
      <c r="C917" s="5">
        <v>44248</v>
      </c>
      <c r="D917" s="4" t="s">
        <v>535</v>
      </c>
      <c r="E917" s="12" t="s">
        <v>1087</v>
      </c>
      <c r="F917" s="13">
        <v>500</v>
      </c>
      <c r="G917">
        <v>550</v>
      </c>
      <c r="H917">
        <v>275000</v>
      </c>
      <c r="I917" s="10">
        <v>82500</v>
      </c>
      <c r="J917" s="15"/>
    </row>
    <row r="918" spans="1:10">
      <c r="A918" s="4" t="s">
        <v>1107</v>
      </c>
      <c r="B918" s="4">
        <v>1189833</v>
      </c>
      <c r="C918" s="5">
        <v>44249</v>
      </c>
      <c r="D918" s="4" t="s">
        <v>535</v>
      </c>
      <c r="E918" s="12" t="s">
        <v>1086</v>
      </c>
      <c r="F918" s="13">
        <v>450</v>
      </c>
      <c r="G918">
        <v>400</v>
      </c>
      <c r="H918">
        <v>180000</v>
      </c>
      <c r="I918" s="10">
        <v>81000</v>
      </c>
      <c r="J918" s="15"/>
    </row>
    <row r="919" spans="1:10">
      <c r="A919" s="4" t="s">
        <v>1107</v>
      </c>
      <c r="B919" s="4">
        <v>1189833</v>
      </c>
      <c r="C919" s="5">
        <v>44250</v>
      </c>
      <c r="D919" s="4" t="s">
        <v>535</v>
      </c>
      <c r="E919" s="12" t="s">
        <v>1086</v>
      </c>
      <c r="F919" s="13">
        <v>450</v>
      </c>
      <c r="G919">
        <v>375</v>
      </c>
      <c r="H919">
        <v>168750</v>
      </c>
      <c r="I919" s="10">
        <v>67500</v>
      </c>
      <c r="J919" s="15"/>
    </row>
    <row r="920" spans="1:10">
      <c r="A920" s="4" t="s">
        <v>1107</v>
      </c>
      <c r="B920" s="4">
        <v>1189833</v>
      </c>
      <c r="C920" s="5">
        <v>44251</v>
      </c>
      <c r="D920" s="4" t="s">
        <v>535</v>
      </c>
      <c r="E920" s="12" t="s">
        <v>1087</v>
      </c>
      <c r="F920" s="13">
        <v>550</v>
      </c>
      <c r="G920">
        <v>350</v>
      </c>
      <c r="H920">
        <v>192500</v>
      </c>
      <c r="I920" s="10">
        <v>115500</v>
      </c>
      <c r="J920" s="15"/>
    </row>
    <row r="921" spans="1:10">
      <c r="A921" s="4" t="s">
        <v>1107</v>
      </c>
      <c r="B921" s="4">
        <v>1189833</v>
      </c>
      <c r="C921" s="5">
        <v>44252</v>
      </c>
      <c r="D921" s="4" t="s">
        <v>535</v>
      </c>
      <c r="E921" s="12" t="s">
        <v>1087</v>
      </c>
      <c r="F921" s="13">
        <v>600</v>
      </c>
      <c r="G921">
        <v>400</v>
      </c>
      <c r="H921">
        <v>240000</v>
      </c>
      <c r="I921" s="10">
        <v>60000</v>
      </c>
      <c r="J921" s="15"/>
    </row>
    <row r="922" spans="1:10">
      <c r="A922" s="4" t="s">
        <v>1107</v>
      </c>
      <c r="B922" s="4">
        <v>1189833</v>
      </c>
      <c r="C922" s="5">
        <v>44253</v>
      </c>
      <c r="D922" s="4" t="s">
        <v>535</v>
      </c>
      <c r="E922" s="12" t="s">
        <v>1086</v>
      </c>
      <c r="F922" s="13">
        <v>400</v>
      </c>
      <c r="G922">
        <v>575</v>
      </c>
      <c r="H922">
        <v>230000</v>
      </c>
      <c r="I922" s="10">
        <v>103500</v>
      </c>
      <c r="J922" s="15"/>
    </row>
    <row r="923" spans="1:10">
      <c r="A923" s="4" t="s">
        <v>1107</v>
      </c>
      <c r="B923" s="4">
        <v>1189833</v>
      </c>
      <c r="C923" s="5">
        <v>44254</v>
      </c>
      <c r="D923" s="4" t="s">
        <v>535</v>
      </c>
      <c r="E923" s="12" t="s">
        <v>1087</v>
      </c>
      <c r="F923" s="13">
        <v>450</v>
      </c>
      <c r="G923">
        <v>575</v>
      </c>
      <c r="H923">
        <v>258750</v>
      </c>
      <c r="I923" s="10">
        <v>77625</v>
      </c>
      <c r="J923" s="15"/>
    </row>
    <row r="924" spans="1:10">
      <c r="A924" s="4" t="s">
        <v>1107</v>
      </c>
      <c r="B924" s="4">
        <v>1189833</v>
      </c>
      <c r="C924" s="5">
        <v>44255</v>
      </c>
      <c r="D924" s="4" t="s">
        <v>535</v>
      </c>
      <c r="E924" s="12" t="s">
        <v>1086</v>
      </c>
      <c r="F924" s="13">
        <v>400</v>
      </c>
      <c r="G924">
        <v>425</v>
      </c>
      <c r="H924">
        <v>170000</v>
      </c>
      <c r="I924" s="10">
        <v>76500</v>
      </c>
      <c r="J924" s="15"/>
    </row>
    <row r="925" spans="1:10">
      <c r="A925" s="4" t="s">
        <v>1107</v>
      </c>
      <c r="B925" s="4">
        <v>1189833</v>
      </c>
      <c r="C925" s="5">
        <v>44256</v>
      </c>
      <c r="D925" s="4" t="s">
        <v>535</v>
      </c>
      <c r="E925" s="12" t="s">
        <v>1086</v>
      </c>
      <c r="F925" s="13">
        <v>400</v>
      </c>
      <c r="G925">
        <v>425</v>
      </c>
      <c r="H925">
        <v>170000</v>
      </c>
      <c r="I925" s="10">
        <v>68000</v>
      </c>
      <c r="J925" s="15"/>
    </row>
    <row r="926" spans="1:10">
      <c r="A926" s="4" t="s">
        <v>1107</v>
      </c>
      <c r="B926" s="4">
        <v>1189833</v>
      </c>
      <c r="C926" s="5">
        <v>44257</v>
      </c>
      <c r="D926" s="4" t="s">
        <v>535</v>
      </c>
      <c r="E926" s="12" t="s">
        <v>1087</v>
      </c>
      <c r="F926" s="13">
        <v>550</v>
      </c>
      <c r="G926">
        <v>375</v>
      </c>
      <c r="H926">
        <v>206250</v>
      </c>
      <c r="I926" s="10">
        <v>123750</v>
      </c>
      <c r="J926" s="15"/>
    </row>
    <row r="927" spans="1:10">
      <c r="A927" s="4" t="s">
        <v>1107</v>
      </c>
      <c r="B927" s="4">
        <v>1189833</v>
      </c>
      <c r="C927" s="5">
        <v>44258</v>
      </c>
      <c r="D927" s="4" t="s">
        <v>535</v>
      </c>
      <c r="E927" s="12" t="s">
        <v>1087</v>
      </c>
      <c r="F927" s="13">
        <v>600</v>
      </c>
      <c r="G927">
        <v>475</v>
      </c>
      <c r="H927">
        <v>285000</v>
      </c>
      <c r="I927" s="10">
        <v>71250</v>
      </c>
      <c r="J927" s="15"/>
    </row>
    <row r="928" spans="1:10">
      <c r="A928" s="4" t="s">
        <v>1107</v>
      </c>
      <c r="B928" s="4">
        <v>1189833</v>
      </c>
      <c r="C928" s="5">
        <v>44259</v>
      </c>
      <c r="D928" s="4" t="s">
        <v>535</v>
      </c>
      <c r="E928" s="12" t="s">
        <v>1086</v>
      </c>
      <c r="F928" s="13">
        <v>450</v>
      </c>
      <c r="G928">
        <v>675</v>
      </c>
      <c r="H928">
        <v>303750</v>
      </c>
      <c r="I928" s="10">
        <v>136687.5</v>
      </c>
      <c r="J928" s="15"/>
    </row>
    <row r="929" spans="1:10">
      <c r="A929" s="4" t="s">
        <v>1107</v>
      </c>
      <c r="B929" s="4">
        <v>1189833</v>
      </c>
      <c r="C929" s="5">
        <v>44260</v>
      </c>
      <c r="D929" s="4" t="s">
        <v>535</v>
      </c>
      <c r="E929" s="12" t="s">
        <v>1087</v>
      </c>
      <c r="F929" s="13">
        <v>500</v>
      </c>
      <c r="G929">
        <v>675</v>
      </c>
      <c r="H929">
        <v>337500</v>
      </c>
      <c r="I929" s="10">
        <v>101250</v>
      </c>
      <c r="J929" s="15"/>
    </row>
    <row r="930" spans="1:10">
      <c r="A930" s="4" t="s">
        <v>1107</v>
      </c>
      <c r="B930" s="4">
        <v>1189833</v>
      </c>
      <c r="C930" s="5">
        <v>44261</v>
      </c>
      <c r="D930" s="4" t="s">
        <v>535</v>
      </c>
      <c r="E930" s="12" t="s">
        <v>1087</v>
      </c>
      <c r="F930" s="13">
        <v>450</v>
      </c>
      <c r="G930">
        <v>475</v>
      </c>
      <c r="H930">
        <v>213750</v>
      </c>
      <c r="I930" s="10">
        <v>96187.5</v>
      </c>
      <c r="J930" s="15"/>
    </row>
    <row r="931" spans="1:10">
      <c r="A931" s="4" t="s">
        <v>1107</v>
      </c>
      <c r="B931" s="4">
        <v>1189833</v>
      </c>
      <c r="C931" s="5">
        <v>44262</v>
      </c>
      <c r="D931" s="4" t="s">
        <v>535</v>
      </c>
      <c r="E931" s="12" t="s">
        <v>1087</v>
      </c>
      <c r="F931" s="13">
        <v>450</v>
      </c>
      <c r="G931">
        <v>475</v>
      </c>
      <c r="H931">
        <v>213750</v>
      </c>
      <c r="I931" s="10">
        <v>85500</v>
      </c>
      <c r="J931" s="15"/>
    </row>
    <row r="932" spans="1:10">
      <c r="A932" s="4" t="s">
        <v>1107</v>
      </c>
      <c r="B932" s="4">
        <v>1189833</v>
      </c>
      <c r="C932" s="5">
        <v>44263</v>
      </c>
      <c r="D932" s="4" t="s">
        <v>535</v>
      </c>
      <c r="E932" s="12" t="s">
        <v>1086</v>
      </c>
      <c r="F932" s="13">
        <v>550</v>
      </c>
      <c r="G932">
        <v>400</v>
      </c>
      <c r="H932">
        <v>220000</v>
      </c>
      <c r="I932" s="10">
        <v>132000</v>
      </c>
      <c r="J932" s="15"/>
    </row>
    <row r="933" spans="1:10">
      <c r="A933" s="4" t="s">
        <v>1107</v>
      </c>
      <c r="B933" s="4">
        <v>1189833</v>
      </c>
      <c r="C933" s="5">
        <v>44264</v>
      </c>
      <c r="D933" s="4" t="s">
        <v>535</v>
      </c>
      <c r="E933" s="12" t="s">
        <v>1087</v>
      </c>
      <c r="F933" s="13">
        <v>600</v>
      </c>
      <c r="G933">
        <v>500</v>
      </c>
      <c r="H933">
        <v>300000</v>
      </c>
      <c r="I933" s="10">
        <v>75000</v>
      </c>
      <c r="J933" s="15"/>
    </row>
    <row r="934" spans="1:10">
      <c r="A934" s="4" t="s">
        <v>1105</v>
      </c>
      <c r="B934" s="4">
        <v>1197831</v>
      </c>
      <c r="C934" s="5">
        <v>44265</v>
      </c>
      <c r="D934" s="4" t="s">
        <v>535</v>
      </c>
      <c r="E934" s="12" t="s">
        <v>1087</v>
      </c>
      <c r="F934" s="13">
        <v>200</v>
      </c>
      <c r="G934">
        <v>700</v>
      </c>
      <c r="H934">
        <v>140000</v>
      </c>
      <c r="I934" s="10">
        <v>49000</v>
      </c>
      <c r="J934" s="15"/>
    </row>
    <row r="935" spans="1:10">
      <c r="A935" s="4" t="s">
        <v>1105</v>
      </c>
      <c r="B935" s="4">
        <v>1197831</v>
      </c>
      <c r="C935" s="5">
        <v>44266</v>
      </c>
      <c r="D935" s="4" t="s">
        <v>535</v>
      </c>
      <c r="E935" s="12" t="s">
        <v>1087</v>
      </c>
      <c r="F935" s="13">
        <v>300</v>
      </c>
      <c r="G935">
        <v>700</v>
      </c>
      <c r="H935">
        <v>210000</v>
      </c>
      <c r="I935" s="10">
        <v>73500</v>
      </c>
      <c r="J935" s="15"/>
    </row>
    <row r="936" spans="1:10">
      <c r="A936" s="4" t="s">
        <v>1105</v>
      </c>
      <c r="B936" s="4">
        <v>1197831</v>
      </c>
      <c r="C936" s="5">
        <v>44267</v>
      </c>
      <c r="D936" s="4" t="s">
        <v>535</v>
      </c>
      <c r="E936" s="12" t="s">
        <v>1087</v>
      </c>
      <c r="F936" s="13">
        <v>300</v>
      </c>
      <c r="G936">
        <v>500</v>
      </c>
      <c r="H936">
        <v>150000</v>
      </c>
      <c r="I936" s="10">
        <v>52500</v>
      </c>
      <c r="J936" s="15"/>
    </row>
    <row r="937" spans="1:10">
      <c r="A937" s="4" t="s">
        <v>1105</v>
      </c>
      <c r="B937" s="4">
        <v>1197831</v>
      </c>
      <c r="C937" s="5">
        <v>44268</v>
      </c>
      <c r="D937" s="4" t="s">
        <v>535</v>
      </c>
      <c r="E937" s="12" t="s">
        <v>1087</v>
      </c>
      <c r="F937" s="13">
        <v>350</v>
      </c>
      <c r="G937">
        <v>500</v>
      </c>
      <c r="H937">
        <v>175000</v>
      </c>
      <c r="I937" s="10">
        <v>78750</v>
      </c>
      <c r="J937" s="15"/>
    </row>
    <row r="938" spans="1:10">
      <c r="A938" s="4" t="s">
        <v>1105</v>
      </c>
      <c r="B938" s="4">
        <v>1197831</v>
      </c>
      <c r="C938" s="5">
        <v>44269</v>
      </c>
      <c r="D938" s="4" t="s">
        <v>150</v>
      </c>
      <c r="E938" s="12" t="s">
        <v>1086</v>
      </c>
      <c r="F938" s="13">
        <v>400</v>
      </c>
      <c r="G938">
        <v>350</v>
      </c>
      <c r="H938">
        <v>140000</v>
      </c>
      <c r="I938" s="10">
        <v>42000</v>
      </c>
      <c r="J938" s="15"/>
    </row>
    <row r="939" spans="1:10">
      <c r="A939" s="4" t="s">
        <v>1105</v>
      </c>
      <c r="B939" s="4">
        <v>1197831</v>
      </c>
      <c r="C939" s="5">
        <v>44270</v>
      </c>
      <c r="D939" s="4" t="s">
        <v>150</v>
      </c>
      <c r="E939" s="12" t="s">
        <v>1087</v>
      </c>
      <c r="F939" s="13">
        <v>350</v>
      </c>
      <c r="G939">
        <v>500</v>
      </c>
      <c r="H939">
        <v>175000</v>
      </c>
      <c r="I939" s="10">
        <v>87500</v>
      </c>
      <c r="J939" s="15"/>
    </row>
    <row r="940" spans="1:10">
      <c r="A940" s="4" t="s">
        <v>1105</v>
      </c>
      <c r="B940" s="4">
        <v>1197831</v>
      </c>
      <c r="C940" s="5">
        <v>44271</v>
      </c>
      <c r="D940" s="4" t="s">
        <v>150</v>
      </c>
      <c r="E940" s="12" t="s">
        <v>1087</v>
      </c>
      <c r="F940" s="13">
        <v>250</v>
      </c>
      <c r="G940">
        <v>650</v>
      </c>
      <c r="H940">
        <v>162500</v>
      </c>
      <c r="I940" s="10">
        <v>56875</v>
      </c>
      <c r="J940" s="15"/>
    </row>
    <row r="941" spans="1:10">
      <c r="A941" s="4" t="s">
        <v>1105</v>
      </c>
      <c r="B941" s="4">
        <v>1197831</v>
      </c>
      <c r="C941" s="5">
        <v>44272</v>
      </c>
      <c r="D941" s="4" t="s">
        <v>150</v>
      </c>
      <c r="E941" s="12" t="s">
        <v>1086</v>
      </c>
      <c r="F941" s="13">
        <v>350</v>
      </c>
      <c r="G941">
        <v>625</v>
      </c>
      <c r="H941">
        <v>218750</v>
      </c>
      <c r="I941" s="10">
        <v>76562.5</v>
      </c>
      <c r="J941" s="15"/>
    </row>
    <row r="942" spans="1:10">
      <c r="A942" s="4" t="s">
        <v>1105</v>
      </c>
      <c r="B942" s="4">
        <v>1197831</v>
      </c>
      <c r="C942" s="5">
        <v>44273</v>
      </c>
      <c r="D942" s="4" t="s">
        <v>150</v>
      </c>
      <c r="E942" s="12" t="s">
        <v>1087</v>
      </c>
      <c r="F942" s="13">
        <v>350</v>
      </c>
      <c r="G942">
        <v>450</v>
      </c>
      <c r="H942">
        <v>157500</v>
      </c>
      <c r="I942" s="10">
        <v>55125</v>
      </c>
      <c r="J942" s="15"/>
    </row>
    <row r="943" spans="1:10">
      <c r="A943" s="4" t="s">
        <v>1105</v>
      </c>
      <c r="B943" s="4">
        <v>1197831</v>
      </c>
      <c r="C943" s="5">
        <v>44274</v>
      </c>
      <c r="D943" s="4" t="s">
        <v>150</v>
      </c>
      <c r="E943" s="12" t="s">
        <v>1087</v>
      </c>
      <c r="F943" s="13">
        <v>350</v>
      </c>
      <c r="G943">
        <v>400</v>
      </c>
      <c r="H943">
        <v>140000</v>
      </c>
      <c r="I943" s="10">
        <v>63000</v>
      </c>
      <c r="J943" s="15"/>
    </row>
    <row r="944" spans="1:10">
      <c r="A944" s="4" t="s">
        <v>1105</v>
      </c>
      <c r="B944" s="4">
        <v>1197831</v>
      </c>
      <c r="C944" s="5">
        <v>44275</v>
      </c>
      <c r="D944" s="4" t="s">
        <v>150</v>
      </c>
      <c r="E944" s="12" t="s">
        <v>1087</v>
      </c>
      <c r="F944" s="13">
        <v>400</v>
      </c>
      <c r="G944">
        <v>275</v>
      </c>
      <c r="H944">
        <v>110000</v>
      </c>
      <c r="I944" s="10">
        <v>33000</v>
      </c>
      <c r="J944" s="15"/>
    </row>
    <row r="945" spans="1:10">
      <c r="A945" s="4" t="s">
        <v>1105</v>
      </c>
      <c r="B945" s="4">
        <v>1197831</v>
      </c>
      <c r="C945" s="5">
        <v>44276</v>
      </c>
      <c r="D945" s="4" t="s">
        <v>150</v>
      </c>
      <c r="E945" s="12" t="s">
        <v>1087</v>
      </c>
      <c r="F945" s="13">
        <v>350</v>
      </c>
      <c r="G945">
        <v>475</v>
      </c>
      <c r="H945">
        <v>166250</v>
      </c>
      <c r="I945" s="10">
        <v>83125</v>
      </c>
      <c r="J945" s="15"/>
    </row>
    <row r="946" spans="1:10">
      <c r="A946" s="4" t="s">
        <v>1105</v>
      </c>
      <c r="B946" s="4">
        <v>1197831</v>
      </c>
      <c r="C946" s="5">
        <v>44277</v>
      </c>
      <c r="D946" s="4" t="s">
        <v>150</v>
      </c>
      <c r="E946" s="12" t="s">
        <v>1086</v>
      </c>
      <c r="F946" s="13">
        <v>300</v>
      </c>
      <c r="G946">
        <v>650</v>
      </c>
      <c r="H946">
        <v>195000</v>
      </c>
      <c r="I946" s="10">
        <v>78000</v>
      </c>
      <c r="J946" s="15"/>
    </row>
    <row r="947" spans="1:10">
      <c r="A947" s="4" t="s">
        <v>1105</v>
      </c>
      <c r="B947" s="4">
        <v>1197831</v>
      </c>
      <c r="C947" s="5">
        <v>44278</v>
      </c>
      <c r="D947" s="4" t="s">
        <v>150</v>
      </c>
      <c r="E947" s="12" t="s">
        <v>1086</v>
      </c>
      <c r="F947" s="13">
        <v>400</v>
      </c>
      <c r="G947">
        <v>650</v>
      </c>
      <c r="H947">
        <v>260000</v>
      </c>
      <c r="I947" s="10">
        <v>104000</v>
      </c>
      <c r="J947" s="15"/>
    </row>
    <row r="948" spans="1:10">
      <c r="A948" s="4" t="s">
        <v>1105</v>
      </c>
      <c r="B948" s="4">
        <v>1197831</v>
      </c>
      <c r="C948" s="5">
        <v>44279</v>
      </c>
      <c r="D948" s="4" t="s">
        <v>150</v>
      </c>
      <c r="E948" s="12" t="s">
        <v>1087</v>
      </c>
      <c r="F948" s="13">
        <v>300</v>
      </c>
      <c r="G948">
        <v>475</v>
      </c>
      <c r="H948">
        <v>142500</v>
      </c>
      <c r="I948" s="10">
        <v>57000</v>
      </c>
      <c r="J948" s="15"/>
    </row>
    <row r="949" spans="1:10">
      <c r="A949" s="4" t="s">
        <v>1105</v>
      </c>
      <c r="B949" s="4">
        <v>1197831</v>
      </c>
      <c r="C949" s="5">
        <v>44280</v>
      </c>
      <c r="D949" s="4" t="s">
        <v>150</v>
      </c>
      <c r="E949" s="12" t="s">
        <v>1087</v>
      </c>
      <c r="F949" s="13">
        <v>350</v>
      </c>
      <c r="G949">
        <v>375</v>
      </c>
      <c r="H949">
        <v>131250</v>
      </c>
      <c r="I949" s="10">
        <v>65625</v>
      </c>
      <c r="J949" s="15"/>
    </row>
    <row r="950" spans="1:10">
      <c r="A950" s="4" t="s">
        <v>1105</v>
      </c>
      <c r="B950" s="4">
        <v>1197831</v>
      </c>
      <c r="C950" s="5">
        <v>44281</v>
      </c>
      <c r="D950" s="4" t="s">
        <v>150</v>
      </c>
      <c r="E950" s="12" t="s">
        <v>1086</v>
      </c>
      <c r="F950" s="13">
        <v>400</v>
      </c>
      <c r="G950">
        <v>275</v>
      </c>
      <c r="H950">
        <v>110000</v>
      </c>
      <c r="I950" s="10">
        <v>38500</v>
      </c>
      <c r="J950" s="15"/>
    </row>
    <row r="951" spans="1:10">
      <c r="A951" s="4" t="s">
        <v>1105</v>
      </c>
      <c r="B951" s="4">
        <v>1197831</v>
      </c>
      <c r="C951" s="5">
        <v>44282</v>
      </c>
      <c r="D951" s="4" t="s">
        <v>150</v>
      </c>
      <c r="E951" s="12" t="s">
        <v>1087</v>
      </c>
      <c r="F951" s="13">
        <v>350</v>
      </c>
      <c r="G951">
        <v>425</v>
      </c>
      <c r="H951">
        <v>148750</v>
      </c>
      <c r="I951" s="10">
        <v>81812.5</v>
      </c>
      <c r="J951" s="15"/>
    </row>
    <row r="952" spans="1:10">
      <c r="A952" s="4" t="s">
        <v>1105</v>
      </c>
      <c r="B952" s="4">
        <v>1197831</v>
      </c>
      <c r="C952" s="5">
        <v>44283</v>
      </c>
      <c r="D952" s="4" t="s">
        <v>150</v>
      </c>
      <c r="E952" s="12" t="s">
        <v>1087</v>
      </c>
      <c r="F952" s="13">
        <v>200</v>
      </c>
      <c r="G952">
        <v>675</v>
      </c>
      <c r="H952">
        <v>135000</v>
      </c>
      <c r="I952" s="10">
        <v>54000</v>
      </c>
      <c r="J952" s="15"/>
    </row>
    <row r="953" spans="1:10">
      <c r="A953" s="4" t="s">
        <v>1105</v>
      </c>
      <c r="B953" s="4">
        <v>1197831</v>
      </c>
      <c r="C953" s="5">
        <v>44284</v>
      </c>
      <c r="D953" s="4" t="s">
        <v>150</v>
      </c>
      <c r="E953" s="12" t="s">
        <v>1087</v>
      </c>
      <c r="F953" s="13">
        <v>250</v>
      </c>
      <c r="G953">
        <v>675</v>
      </c>
      <c r="H953">
        <v>168750</v>
      </c>
      <c r="I953" s="10">
        <v>67500</v>
      </c>
      <c r="J953" s="15"/>
    </row>
    <row r="954" spans="1:10">
      <c r="A954" s="4" t="s">
        <v>1105</v>
      </c>
      <c r="B954" s="4">
        <v>1197831</v>
      </c>
      <c r="C954" s="5">
        <v>44285</v>
      </c>
      <c r="D954" s="4" t="s">
        <v>150</v>
      </c>
      <c r="E954" s="12" t="s">
        <v>1086</v>
      </c>
      <c r="F954" s="13">
        <v>200</v>
      </c>
      <c r="G954">
        <v>500</v>
      </c>
      <c r="H954">
        <v>100000</v>
      </c>
      <c r="I954" s="10">
        <v>40000</v>
      </c>
      <c r="J954" s="15"/>
    </row>
    <row r="955" spans="1:10">
      <c r="A955" s="4" t="s">
        <v>1105</v>
      </c>
      <c r="B955" s="4">
        <v>1197831</v>
      </c>
      <c r="C955" s="5">
        <v>44286</v>
      </c>
      <c r="D955" s="4" t="s">
        <v>150</v>
      </c>
      <c r="E955" s="12" t="s">
        <v>1086</v>
      </c>
      <c r="F955" s="13">
        <v>250</v>
      </c>
      <c r="G955">
        <v>400</v>
      </c>
      <c r="H955">
        <v>100000</v>
      </c>
      <c r="I955" s="10">
        <v>50000</v>
      </c>
      <c r="J955" s="15"/>
    </row>
    <row r="956" spans="1:10">
      <c r="A956" s="4" t="s">
        <v>1105</v>
      </c>
      <c r="B956" s="4">
        <v>1197831</v>
      </c>
      <c r="C956" s="5">
        <v>44287</v>
      </c>
      <c r="D956" s="4" t="s">
        <v>150</v>
      </c>
      <c r="E956" s="12" t="s">
        <v>1087</v>
      </c>
      <c r="F956" s="13">
        <v>300</v>
      </c>
      <c r="G956">
        <v>300</v>
      </c>
      <c r="H956">
        <v>90000</v>
      </c>
      <c r="I956" s="10">
        <v>31500</v>
      </c>
      <c r="J956" s="15"/>
    </row>
    <row r="957" spans="1:10">
      <c r="A957" s="4" t="s">
        <v>1105</v>
      </c>
      <c r="B957" s="4">
        <v>1197831</v>
      </c>
      <c r="C957" s="5">
        <v>44288</v>
      </c>
      <c r="D957" s="4" t="s">
        <v>150</v>
      </c>
      <c r="E957" s="12" t="s">
        <v>1087</v>
      </c>
      <c r="F957" s="13">
        <v>250</v>
      </c>
      <c r="G957">
        <v>575</v>
      </c>
      <c r="H957">
        <v>143750</v>
      </c>
      <c r="I957" s="10">
        <v>79062.5</v>
      </c>
      <c r="J957" s="15"/>
    </row>
    <row r="958" spans="1:10">
      <c r="A958" s="4" t="s">
        <v>1105</v>
      </c>
      <c r="B958" s="4">
        <v>1197831</v>
      </c>
      <c r="C958" s="5">
        <v>44289</v>
      </c>
      <c r="D958" s="4" t="s">
        <v>150</v>
      </c>
      <c r="E958" s="12" t="s">
        <v>1086</v>
      </c>
      <c r="F958" s="13">
        <v>150</v>
      </c>
      <c r="G958">
        <v>725</v>
      </c>
      <c r="H958">
        <v>108750</v>
      </c>
      <c r="I958" s="10">
        <v>43500</v>
      </c>
      <c r="J958" s="15"/>
    </row>
    <row r="959" spans="1:10">
      <c r="A959" s="4" t="s">
        <v>1105</v>
      </c>
      <c r="B959" s="4">
        <v>1197831</v>
      </c>
      <c r="C959" s="5">
        <v>44290</v>
      </c>
      <c r="D959" s="4" t="s">
        <v>150</v>
      </c>
      <c r="E959" s="12" t="s">
        <v>1087</v>
      </c>
      <c r="F959" s="13">
        <v>250</v>
      </c>
      <c r="G959">
        <v>750</v>
      </c>
      <c r="H959">
        <v>187500</v>
      </c>
      <c r="I959" s="10">
        <v>75000</v>
      </c>
      <c r="J959" s="15"/>
    </row>
    <row r="960" spans="1:10">
      <c r="A960" s="4" t="s">
        <v>1105</v>
      </c>
      <c r="B960" s="4">
        <v>1197831</v>
      </c>
      <c r="C960" s="5">
        <v>44291</v>
      </c>
      <c r="D960" s="4" t="s">
        <v>150</v>
      </c>
      <c r="E960" s="12" t="s">
        <v>1086</v>
      </c>
      <c r="F960" s="13">
        <v>200</v>
      </c>
      <c r="G960">
        <v>600</v>
      </c>
      <c r="H960">
        <v>120000</v>
      </c>
      <c r="I960" s="10">
        <v>48000</v>
      </c>
      <c r="J960" s="15"/>
    </row>
    <row r="961" spans="1:10">
      <c r="A961" s="4" t="s">
        <v>1105</v>
      </c>
      <c r="B961" s="4">
        <v>1197831</v>
      </c>
      <c r="C961" s="5">
        <v>44292</v>
      </c>
      <c r="D961" s="4" t="s">
        <v>150</v>
      </c>
      <c r="E961" s="12" t="s">
        <v>1086</v>
      </c>
      <c r="F961" s="13">
        <v>300</v>
      </c>
      <c r="G961">
        <v>525</v>
      </c>
      <c r="H961">
        <v>157500</v>
      </c>
      <c r="I961" s="10">
        <v>78750</v>
      </c>
      <c r="J961" s="15"/>
    </row>
    <row r="962" spans="1:10">
      <c r="A962" s="4" t="s">
        <v>1105</v>
      </c>
      <c r="B962" s="4">
        <v>1197831</v>
      </c>
      <c r="C962" s="5">
        <v>44293</v>
      </c>
      <c r="D962" s="4" t="s">
        <v>150</v>
      </c>
      <c r="E962" s="12" t="s">
        <v>1086</v>
      </c>
      <c r="F962" s="13">
        <v>450</v>
      </c>
      <c r="G962">
        <v>425</v>
      </c>
      <c r="H962">
        <v>191250</v>
      </c>
      <c r="I962" s="10">
        <v>66937.5</v>
      </c>
      <c r="J962" s="15"/>
    </row>
    <row r="963" spans="1:10">
      <c r="A963" s="4" t="s">
        <v>1105</v>
      </c>
      <c r="B963" s="4">
        <v>1197831</v>
      </c>
      <c r="C963" s="5">
        <v>44294</v>
      </c>
      <c r="D963" s="4" t="s">
        <v>150</v>
      </c>
      <c r="E963" s="12" t="s">
        <v>1087</v>
      </c>
      <c r="F963" s="13">
        <v>400</v>
      </c>
      <c r="G963">
        <v>775</v>
      </c>
      <c r="H963">
        <v>310000</v>
      </c>
      <c r="I963" s="10">
        <v>170500</v>
      </c>
      <c r="J963" s="15"/>
    </row>
    <row r="964" spans="1:10">
      <c r="A964" s="4" t="s">
        <v>1105</v>
      </c>
      <c r="B964" s="4">
        <v>1197831</v>
      </c>
      <c r="C964" s="5">
        <v>44295</v>
      </c>
      <c r="D964" s="4" t="s">
        <v>150</v>
      </c>
      <c r="E964" s="12" t="s">
        <v>1087</v>
      </c>
      <c r="F964" s="13">
        <v>400</v>
      </c>
      <c r="G964">
        <v>775</v>
      </c>
      <c r="H964">
        <v>310000</v>
      </c>
      <c r="I964" s="10">
        <v>124000</v>
      </c>
      <c r="J964" s="15"/>
    </row>
    <row r="965" spans="1:10">
      <c r="A965" s="4" t="s">
        <v>1105</v>
      </c>
      <c r="B965" s="4">
        <v>1197831</v>
      </c>
      <c r="C965" s="5">
        <v>44296</v>
      </c>
      <c r="D965" s="4" t="s">
        <v>150</v>
      </c>
      <c r="E965" s="12" t="s">
        <v>1086</v>
      </c>
      <c r="F965" s="13">
        <v>450</v>
      </c>
      <c r="G965">
        <v>775</v>
      </c>
      <c r="H965">
        <v>348750</v>
      </c>
      <c r="I965" s="10">
        <v>139500</v>
      </c>
      <c r="J965" s="15"/>
    </row>
    <row r="966" spans="1:10">
      <c r="A966" s="4" t="s">
        <v>1105</v>
      </c>
      <c r="B966" s="4">
        <v>1197831</v>
      </c>
      <c r="C966" s="5">
        <v>44297</v>
      </c>
      <c r="D966" s="4" t="s">
        <v>150</v>
      </c>
      <c r="E966" s="12" t="s">
        <v>1086</v>
      </c>
      <c r="F966" s="13">
        <v>400</v>
      </c>
      <c r="G966">
        <v>650</v>
      </c>
      <c r="H966">
        <v>260000</v>
      </c>
      <c r="I966" s="10">
        <v>104000</v>
      </c>
      <c r="J966" s="15"/>
    </row>
    <row r="967" spans="1:10">
      <c r="A967" s="4" t="s">
        <v>1105</v>
      </c>
      <c r="B967" s="4">
        <v>1197831</v>
      </c>
      <c r="C967" s="5">
        <v>44298</v>
      </c>
      <c r="D967" s="4" t="s">
        <v>150</v>
      </c>
      <c r="E967" s="12" t="s">
        <v>1086</v>
      </c>
      <c r="F967" s="13">
        <v>400</v>
      </c>
      <c r="G967">
        <v>600</v>
      </c>
      <c r="H967">
        <v>240000</v>
      </c>
      <c r="I967" s="10">
        <v>120000</v>
      </c>
      <c r="J967" s="15"/>
    </row>
    <row r="968" spans="1:10">
      <c r="A968" s="4" t="s">
        <v>1105</v>
      </c>
      <c r="B968" s="4">
        <v>1197831</v>
      </c>
      <c r="C968" s="5">
        <v>44299</v>
      </c>
      <c r="D968" s="4" t="s">
        <v>150</v>
      </c>
      <c r="E968" s="12" t="s">
        <v>1086</v>
      </c>
      <c r="F968" s="13">
        <v>450</v>
      </c>
      <c r="G968">
        <v>500</v>
      </c>
      <c r="H968">
        <v>225000</v>
      </c>
      <c r="I968" s="10">
        <v>78750</v>
      </c>
      <c r="J968" s="15"/>
    </row>
    <row r="969" spans="1:10">
      <c r="A969" s="4" t="s">
        <v>1105</v>
      </c>
      <c r="B969" s="4">
        <v>1197831</v>
      </c>
      <c r="C969" s="5">
        <v>44300</v>
      </c>
      <c r="D969" s="4" t="s">
        <v>150</v>
      </c>
      <c r="E969" s="12" t="s">
        <v>1086</v>
      </c>
      <c r="F969" s="13">
        <v>499.99999999999994</v>
      </c>
      <c r="G969">
        <v>875</v>
      </c>
      <c r="H969">
        <v>437499.99999999994</v>
      </c>
      <c r="I969" s="10">
        <v>240625</v>
      </c>
      <c r="J969" s="15"/>
    </row>
    <row r="970" spans="1:10">
      <c r="A970" s="4" t="s">
        <v>1105</v>
      </c>
      <c r="B970" s="4">
        <v>1197831</v>
      </c>
      <c r="C970" s="5">
        <v>44301</v>
      </c>
      <c r="D970" s="4" t="s">
        <v>150</v>
      </c>
      <c r="E970" s="12" t="s">
        <v>1086</v>
      </c>
      <c r="F970" s="13">
        <v>400</v>
      </c>
      <c r="G970">
        <v>825</v>
      </c>
      <c r="H970">
        <v>330000</v>
      </c>
      <c r="I970" s="10">
        <v>148500</v>
      </c>
      <c r="J970" s="15"/>
    </row>
    <row r="971" spans="1:10">
      <c r="A971" s="4" t="s">
        <v>1105</v>
      </c>
      <c r="B971" s="4">
        <v>1197831</v>
      </c>
      <c r="C971" s="5">
        <v>44302</v>
      </c>
      <c r="D971" s="4" t="s">
        <v>150</v>
      </c>
      <c r="E971" s="12" t="s">
        <v>1086</v>
      </c>
      <c r="F971" s="13">
        <v>450</v>
      </c>
      <c r="G971">
        <v>825</v>
      </c>
      <c r="H971">
        <v>371250</v>
      </c>
      <c r="I971" s="10">
        <v>167062.5</v>
      </c>
      <c r="J971" s="15"/>
    </row>
    <row r="972" spans="1:10">
      <c r="A972" s="4" t="s">
        <v>1105</v>
      </c>
      <c r="B972" s="4">
        <v>1197831</v>
      </c>
      <c r="C972" s="5">
        <v>44303</v>
      </c>
      <c r="D972" s="4" t="s">
        <v>150</v>
      </c>
      <c r="E972" s="12" t="s">
        <v>1087</v>
      </c>
      <c r="F972" s="13">
        <v>400</v>
      </c>
      <c r="G972">
        <v>975</v>
      </c>
      <c r="H972">
        <v>390000</v>
      </c>
      <c r="I972" s="10">
        <v>175500</v>
      </c>
      <c r="J972" s="15"/>
    </row>
    <row r="973" spans="1:10">
      <c r="A973" s="4" t="s">
        <v>1105</v>
      </c>
      <c r="B973" s="4">
        <v>1197831</v>
      </c>
      <c r="C973" s="5">
        <v>44304</v>
      </c>
      <c r="D973" s="4" t="s">
        <v>150</v>
      </c>
      <c r="E973" s="12" t="s">
        <v>1087</v>
      </c>
      <c r="F973" s="13">
        <v>399.99999999999994</v>
      </c>
      <c r="G973">
        <v>575</v>
      </c>
      <c r="H973">
        <v>229999.99999999997</v>
      </c>
      <c r="I973" s="10">
        <v>126500</v>
      </c>
      <c r="J973" s="15"/>
    </row>
    <row r="974" spans="1:10">
      <c r="A974" s="4" t="s">
        <v>1105</v>
      </c>
      <c r="B974" s="4">
        <v>1197831</v>
      </c>
      <c r="C974" s="5">
        <v>44305</v>
      </c>
      <c r="D974" s="4" t="s">
        <v>150</v>
      </c>
      <c r="E974" s="12" t="s">
        <v>1087</v>
      </c>
      <c r="F974" s="13">
        <v>450</v>
      </c>
      <c r="G974">
        <v>550</v>
      </c>
      <c r="H974">
        <v>247500</v>
      </c>
      <c r="I974" s="10">
        <v>99000</v>
      </c>
      <c r="J974" s="15"/>
    </row>
    <row r="975" spans="1:10">
      <c r="A975" s="4" t="s">
        <v>1105</v>
      </c>
      <c r="B975" s="4">
        <v>1197831</v>
      </c>
      <c r="C975" s="5">
        <v>44306</v>
      </c>
      <c r="D975" s="4" t="s">
        <v>150</v>
      </c>
      <c r="E975" s="12" t="s">
        <v>1087</v>
      </c>
      <c r="F975" s="13">
        <v>550</v>
      </c>
      <c r="G975">
        <v>825</v>
      </c>
      <c r="H975">
        <v>453750</v>
      </c>
      <c r="I975" s="10">
        <v>272250</v>
      </c>
      <c r="J975" s="15"/>
    </row>
    <row r="976" spans="1:10">
      <c r="A976" s="4" t="s">
        <v>1105</v>
      </c>
      <c r="B976" s="4">
        <v>1197831</v>
      </c>
      <c r="C976" s="5">
        <v>44307</v>
      </c>
      <c r="D976" s="4" t="s">
        <v>150</v>
      </c>
      <c r="E976" s="12" t="s">
        <v>1087</v>
      </c>
      <c r="F976" s="13">
        <v>450</v>
      </c>
      <c r="G976">
        <v>775</v>
      </c>
      <c r="H976">
        <v>348750</v>
      </c>
      <c r="I976" s="10">
        <v>156937.5</v>
      </c>
      <c r="J976" s="15"/>
    </row>
    <row r="977" spans="1:10">
      <c r="A977" s="4" t="s">
        <v>1105</v>
      </c>
      <c r="B977" s="4">
        <v>1197831</v>
      </c>
      <c r="C977" s="5">
        <v>44308</v>
      </c>
      <c r="D977" s="4" t="s">
        <v>150</v>
      </c>
      <c r="E977" s="12" t="s">
        <v>1087</v>
      </c>
      <c r="F977" s="13">
        <v>550</v>
      </c>
      <c r="G977">
        <v>775</v>
      </c>
      <c r="H977">
        <v>426250</v>
      </c>
      <c r="I977" s="10">
        <v>191812.5</v>
      </c>
      <c r="J977" s="15"/>
    </row>
    <row r="978" spans="1:10">
      <c r="A978" s="4" t="s">
        <v>1105</v>
      </c>
      <c r="B978" s="4">
        <v>1197831</v>
      </c>
      <c r="C978" s="5">
        <v>44309</v>
      </c>
      <c r="D978" s="4" t="s">
        <v>150</v>
      </c>
      <c r="E978" s="12" t="s">
        <v>1086</v>
      </c>
      <c r="F978" s="13">
        <v>500</v>
      </c>
      <c r="G978">
        <v>950</v>
      </c>
      <c r="H978">
        <v>475000</v>
      </c>
      <c r="I978" s="10">
        <v>213750</v>
      </c>
      <c r="J978" s="15"/>
    </row>
    <row r="979" spans="1:10">
      <c r="A979" s="4" t="s">
        <v>1105</v>
      </c>
      <c r="B979" s="4">
        <v>1197831</v>
      </c>
      <c r="C979" s="5">
        <v>44310</v>
      </c>
      <c r="D979" s="4" t="s">
        <v>150</v>
      </c>
      <c r="E979" s="12" t="s">
        <v>1087</v>
      </c>
      <c r="F979" s="13">
        <v>449.99999999999994</v>
      </c>
      <c r="G979">
        <v>475</v>
      </c>
      <c r="H979">
        <v>213749.99999999997</v>
      </c>
      <c r="I979" s="10">
        <v>117562.5</v>
      </c>
      <c r="J979" s="15"/>
    </row>
    <row r="980" spans="1:10">
      <c r="A980" s="4" t="s">
        <v>1105</v>
      </c>
      <c r="B980" s="4">
        <v>1197831</v>
      </c>
      <c r="C980" s="5">
        <v>44311</v>
      </c>
      <c r="D980" s="4" t="s">
        <v>150</v>
      </c>
      <c r="E980" s="12" t="s">
        <v>1086</v>
      </c>
      <c r="F980" s="13">
        <v>500</v>
      </c>
      <c r="G980">
        <v>475</v>
      </c>
      <c r="H980">
        <v>237500</v>
      </c>
      <c r="I980" s="10">
        <v>95000</v>
      </c>
      <c r="J980" s="15"/>
    </row>
    <row r="981" spans="1:10">
      <c r="A981" s="4" t="s">
        <v>1105</v>
      </c>
      <c r="B981" s="4">
        <v>1197831</v>
      </c>
      <c r="C981" s="5">
        <v>44312</v>
      </c>
      <c r="D981" s="4" t="s">
        <v>150</v>
      </c>
      <c r="E981" s="12" t="s">
        <v>1087</v>
      </c>
      <c r="F981" s="13">
        <v>550</v>
      </c>
      <c r="G981">
        <v>725</v>
      </c>
      <c r="H981">
        <v>398750</v>
      </c>
      <c r="I981" s="10">
        <v>239250</v>
      </c>
      <c r="J981" s="15"/>
    </row>
    <row r="982" spans="1:10">
      <c r="A982" s="4" t="s">
        <v>1105</v>
      </c>
      <c r="B982" s="4">
        <v>1197831</v>
      </c>
      <c r="C982" s="5">
        <v>44313</v>
      </c>
      <c r="D982" s="4" t="s">
        <v>150</v>
      </c>
      <c r="E982" s="12" t="s">
        <v>1087</v>
      </c>
      <c r="F982" s="13">
        <v>500</v>
      </c>
      <c r="G982">
        <v>675</v>
      </c>
      <c r="H982">
        <v>337500</v>
      </c>
      <c r="I982" s="10">
        <v>151875</v>
      </c>
      <c r="J982" s="15"/>
    </row>
    <row r="983" spans="1:10">
      <c r="A983" s="4" t="s">
        <v>1105</v>
      </c>
      <c r="B983" s="4">
        <v>1197831</v>
      </c>
      <c r="C983" s="5">
        <v>44314</v>
      </c>
      <c r="D983" s="4" t="s">
        <v>150</v>
      </c>
      <c r="E983" s="12" t="s">
        <v>1087</v>
      </c>
      <c r="F983" s="13">
        <v>500</v>
      </c>
      <c r="G983">
        <v>625</v>
      </c>
      <c r="H983">
        <v>312500</v>
      </c>
      <c r="I983" s="10">
        <v>140625</v>
      </c>
      <c r="J983" s="15"/>
    </row>
    <row r="984" spans="1:10">
      <c r="A984" s="4" t="s">
        <v>1105</v>
      </c>
      <c r="B984" s="4">
        <v>1197831</v>
      </c>
      <c r="C984" s="5">
        <v>44315</v>
      </c>
      <c r="D984" s="4" t="s">
        <v>150</v>
      </c>
      <c r="E984" s="12" t="s">
        <v>1087</v>
      </c>
      <c r="F984" s="13">
        <v>550</v>
      </c>
      <c r="G984">
        <v>675</v>
      </c>
      <c r="H984">
        <v>371250</v>
      </c>
      <c r="I984" s="10">
        <v>167062.5</v>
      </c>
      <c r="J984" s="15"/>
    </row>
    <row r="985" spans="1:10">
      <c r="A985" s="4" t="s">
        <v>1105</v>
      </c>
      <c r="B985" s="4">
        <v>1197831</v>
      </c>
      <c r="C985" s="5">
        <v>44316</v>
      </c>
      <c r="D985" s="4" t="s">
        <v>150</v>
      </c>
      <c r="E985" s="12" t="s">
        <v>1087</v>
      </c>
      <c r="F985" s="13">
        <v>549.99999999999989</v>
      </c>
      <c r="G985">
        <v>400</v>
      </c>
      <c r="H985">
        <v>219999.99999999997</v>
      </c>
      <c r="I985" s="10">
        <v>121000</v>
      </c>
      <c r="J985" s="15"/>
    </row>
    <row r="986" spans="1:10">
      <c r="A986" s="4" t="s">
        <v>1105</v>
      </c>
      <c r="B986" s="4">
        <v>1197831</v>
      </c>
      <c r="C986" s="5">
        <v>44317</v>
      </c>
      <c r="D986" s="4" t="s">
        <v>150</v>
      </c>
      <c r="E986" s="12" t="s">
        <v>1086</v>
      </c>
      <c r="F986" s="13">
        <v>500</v>
      </c>
      <c r="G986">
        <v>400</v>
      </c>
      <c r="H986">
        <v>200000</v>
      </c>
      <c r="I986" s="10">
        <v>80000</v>
      </c>
      <c r="J986" s="15"/>
    </row>
    <row r="987" spans="1:10">
      <c r="A987" s="4" t="s">
        <v>1105</v>
      </c>
      <c r="B987" s="4">
        <v>1197831</v>
      </c>
      <c r="C987" s="5">
        <v>44318</v>
      </c>
      <c r="D987" s="4" t="s">
        <v>150</v>
      </c>
      <c r="E987" s="12" t="s">
        <v>1086</v>
      </c>
      <c r="F987" s="13">
        <v>450</v>
      </c>
      <c r="G987">
        <v>625</v>
      </c>
      <c r="H987">
        <v>281250</v>
      </c>
      <c r="I987" s="10">
        <v>168750</v>
      </c>
      <c r="J987" s="15"/>
    </row>
    <row r="988" spans="1:10">
      <c r="A988" s="4" t="s">
        <v>1105</v>
      </c>
      <c r="B988" s="4">
        <v>1197831</v>
      </c>
      <c r="C988" s="5">
        <v>44319</v>
      </c>
      <c r="D988" s="4" t="s">
        <v>150</v>
      </c>
      <c r="E988" s="12" t="s">
        <v>1087</v>
      </c>
      <c r="F988" s="13">
        <v>350</v>
      </c>
      <c r="G988">
        <v>575</v>
      </c>
      <c r="H988">
        <v>201250</v>
      </c>
      <c r="I988" s="10">
        <v>90562.5</v>
      </c>
      <c r="J988" s="15"/>
    </row>
    <row r="989" spans="1:10">
      <c r="A989" s="4" t="s">
        <v>1105</v>
      </c>
      <c r="B989" s="4">
        <v>1197831</v>
      </c>
      <c r="C989" s="5">
        <v>44320</v>
      </c>
      <c r="D989" s="4" t="s">
        <v>150</v>
      </c>
      <c r="E989" s="12" t="s">
        <v>1086</v>
      </c>
      <c r="F989" s="13">
        <v>350</v>
      </c>
      <c r="G989">
        <v>575</v>
      </c>
      <c r="H989">
        <v>201250</v>
      </c>
      <c r="I989" s="10">
        <v>90562.5</v>
      </c>
      <c r="J989" s="15"/>
    </row>
    <row r="990" spans="1:10">
      <c r="A990" s="4" t="s">
        <v>1105</v>
      </c>
      <c r="B990" s="4">
        <v>1197831</v>
      </c>
      <c r="C990" s="5">
        <v>44321</v>
      </c>
      <c r="D990" s="4" t="s">
        <v>150</v>
      </c>
      <c r="E990" s="12" t="s">
        <v>1087</v>
      </c>
      <c r="F990" s="13">
        <v>400</v>
      </c>
      <c r="G990">
        <v>525</v>
      </c>
      <c r="H990">
        <v>210000</v>
      </c>
      <c r="I990" s="10">
        <v>94500</v>
      </c>
      <c r="J990" s="15"/>
    </row>
    <row r="991" spans="1:10">
      <c r="A991" s="4" t="s">
        <v>1105</v>
      </c>
      <c r="B991" s="4">
        <v>1197831</v>
      </c>
      <c r="C991" s="5">
        <v>44322</v>
      </c>
      <c r="D991" s="4" t="s">
        <v>150</v>
      </c>
      <c r="E991" s="12" t="s">
        <v>1086</v>
      </c>
      <c r="F991" s="13">
        <v>400</v>
      </c>
      <c r="G991">
        <v>375</v>
      </c>
      <c r="H991">
        <v>150000</v>
      </c>
      <c r="I991" s="10">
        <v>82500</v>
      </c>
      <c r="J991" s="15"/>
    </row>
    <row r="992" spans="1:10">
      <c r="A992" s="4" t="s">
        <v>1105</v>
      </c>
      <c r="B992" s="4">
        <v>1197831</v>
      </c>
      <c r="C992" s="5">
        <v>44323</v>
      </c>
      <c r="D992" s="4" t="s">
        <v>150</v>
      </c>
      <c r="E992" s="12" t="s">
        <v>1088</v>
      </c>
      <c r="F992" s="13">
        <v>350</v>
      </c>
      <c r="G992">
        <v>350</v>
      </c>
      <c r="H992">
        <v>122500</v>
      </c>
      <c r="I992" s="10">
        <v>49000</v>
      </c>
      <c r="J992" s="15"/>
    </row>
    <row r="993" spans="1:10">
      <c r="A993" s="4" t="s">
        <v>1105</v>
      </c>
      <c r="B993" s="4">
        <v>1197831</v>
      </c>
      <c r="C993" s="5">
        <v>44324</v>
      </c>
      <c r="D993" s="4" t="s">
        <v>150</v>
      </c>
      <c r="E993" s="12" t="s">
        <v>1087</v>
      </c>
      <c r="F993" s="13">
        <v>450</v>
      </c>
      <c r="G993">
        <v>525</v>
      </c>
      <c r="H993">
        <v>236250</v>
      </c>
      <c r="I993" s="10">
        <v>141750</v>
      </c>
      <c r="J993" s="15"/>
    </row>
    <row r="994" spans="1:10">
      <c r="A994" s="4" t="s">
        <v>1105</v>
      </c>
      <c r="B994" s="4">
        <v>1197831</v>
      </c>
      <c r="C994" s="5">
        <v>44325</v>
      </c>
      <c r="D994" s="4" t="s">
        <v>150</v>
      </c>
      <c r="E994" s="12" t="s">
        <v>1087</v>
      </c>
      <c r="F994" s="13">
        <v>300</v>
      </c>
      <c r="G994">
        <v>675</v>
      </c>
      <c r="H994">
        <v>202500</v>
      </c>
      <c r="I994" s="10">
        <v>91125</v>
      </c>
      <c r="J994" s="15"/>
    </row>
    <row r="995" spans="1:10">
      <c r="A995" s="4" t="s">
        <v>1105</v>
      </c>
      <c r="B995" s="4">
        <v>1197831</v>
      </c>
      <c r="C995" s="5">
        <v>44326</v>
      </c>
      <c r="D995" s="4" t="s">
        <v>150</v>
      </c>
      <c r="E995" s="12" t="s">
        <v>1086</v>
      </c>
      <c r="F995" s="13">
        <v>300</v>
      </c>
      <c r="G995">
        <v>675</v>
      </c>
      <c r="H995">
        <v>202500</v>
      </c>
      <c r="I995" s="10">
        <v>91125</v>
      </c>
      <c r="J995" s="15"/>
    </row>
    <row r="996" spans="1:10">
      <c r="A996" s="4" t="s">
        <v>1105</v>
      </c>
      <c r="B996" s="4">
        <v>1197831</v>
      </c>
      <c r="C996" s="5">
        <v>44327</v>
      </c>
      <c r="D996" s="4" t="s">
        <v>150</v>
      </c>
      <c r="E996" s="12" t="s">
        <v>1086</v>
      </c>
      <c r="F996" s="13">
        <v>550</v>
      </c>
      <c r="G996">
        <v>600</v>
      </c>
      <c r="H996">
        <v>330000</v>
      </c>
      <c r="I996" s="10">
        <v>148500</v>
      </c>
      <c r="J996" s="15"/>
    </row>
    <row r="997" spans="1:10">
      <c r="A997" s="4" t="s">
        <v>1105</v>
      </c>
      <c r="B997" s="4">
        <v>1197831</v>
      </c>
      <c r="C997" s="5">
        <v>44328</v>
      </c>
      <c r="D997" s="4" t="s">
        <v>150</v>
      </c>
      <c r="E997" s="12" t="s">
        <v>1087</v>
      </c>
      <c r="F997" s="13">
        <v>549.99999999999989</v>
      </c>
      <c r="G997">
        <v>475</v>
      </c>
      <c r="H997">
        <v>261249.99999999997</v>
      </c>
      <c r="I997" s="10">
        <v>143687.5</v>
      </c>
      <c r="J997" s="15"/>
    </row>
    <row r="998" spans="1:10">
      <c r="A998" s="4" t="s">
        <v>1105</v>
      </c>
      <c r="B998" s="4">
        <v>1197831</v>
      </c>
      <c r="C998" s="5">
        <v>44329</v>
      </c>
      <c r="D998" s="4" t="s">
        <v>150</v>
      </c>
      <c r="E998" s="12" t="s">
        <v>1087</v>
      </c>
      <c r="F998" s="13">
        <v>550</v>
      </c>
      <c r="G998">
        <v>450</v>
      </c>
      <c r="H998">
        <v>247500</v>
      </c>
      <c r="I998" s="10">
        <v>99000</v>
      </c>
      <c r="J998" s="15"/>
    </row>
    <row r="999" spans="1:10">
      <c r="A999" s="4" t="s">
        <v>1105</v>
      </c>
      <c r="B999" s="4">
        <v>1197831</v>
      </c>
      <c r="C999" s="5">
        <v>44330</v>
      </c>
      <c r="D999" s="4" t="s">
        <v>150</v>
      </c>
      <c r="E999" s="12" t="s">
        <v>1087</v>
      </c>
      <c r="F999" s="13">
        <v>650</v>
      </c>
      <c r="G999">
        <v>650</v>
      </c>
      <c r="H999">
        <v>422500</v>
      </c>
      <c r="I999" s="10">
        <v>253500</v>
      </c>
      <c r="J999" s="15"/>
    </row>
    <row r="1000" spans="1:10">
      <c r="A1000" s="4" t="s">
        <v>1105</v>
      </c>
      <c r="B1000" s="4">
        <v>1197831</v>
      </c>
      <c r="C1000" s="5">
        <v>44331</v>
      </c>
      <c r="D1000" s="4" t="s">
        <v>150</v>
      </c>
      <c r="E1000" s="12" t="s">
        <v>1087</v>
      </c>
      <c r="F1000" s="13">
        <v>550</v>
      </c>
      <c r="G1000">
        <v>800</v>
      </c>
      <c r="H1000">
        <v>440000</v>
      </c>
      <c r="I1000" s="10">
        <v>198000</v>
      </c>
      <c r="J1000" s="15"/>
    </row>
    <row r="1001" spans="1:10">
      <c r="A1001" s="4" t="s">
        <v>1105</v>
      </c>
      <c r="B1001" s="4">
        <v>1197831</v>
      </c>
      <c r="C1001" s="5">
        <v>44332</v>
      </c>
      <c r="D1001" s="4" t="s">
        <v>150</v>
      </c>
      <c r="E1001" s="12" t="s">
        <v>1087</v>
      </c>
      <c r="F1001" s="13">
        <v>550</v>
      </c>
      <c r="G1001">
        <v>800</v>
      </c>
      <c r="H1001">
        <v>440000</v>
      </c>
      <c r="I1001" s="10">
        <v>198000</v>
      </c>
      <c r="J1001" s="15"/>
    </row>
    <row r="1002" spans="1:10">
      <c r="A1002" s="4" t="s">
        <v>1105</v>
      </c>
      <c r="B1002" s="4">
        <v>1197831</v>
      </c>
      <c r="C1002" s="5">
        <v>44333</v>
      </c>
      <c r="D1002" s="4" t="s">
        <v>150</v>
      </c>
      <c r="E1002" s="12" t="s">
        <v>1087</v>
      </c>
      <c r="F1002" s="13">
        <v>600</v>
      </c>
      <c r="G1002">
        <v>700</v>
      </c>
      <c r="H1002">
        <v>420000</v>
      </c>
      <c r="I1002" s="10">
        <v>189000</v>
      </c>
      <c r="J1002" s="15"/>
    </row>
    <row r="1003" spans="1:10">
      <c r="A1003" s="4" t="s">
        <v>1105</v>
      </c>
      <c r="B1003" s="4">
        <v>1197831</v>
      </c>
      <c r="C1003" s="5">
        <v>44334</v>
      </c>
      <c r="D1003" s="4" t="s">
        <v>150</v>
      </c>
      <c r="E1003" s="12" t="s">
        <v>1086</v>
      </c>
      <c r="F1003" s="13">
        <v>600</v>
      </c>
      <c r="G1003">
        <v>550</v>
      </c>
      <c r="H1003">
        <v>330000</v>
      </c>
      <c r="I1003" s="10">
        <v>181500</v>
      </c>
      <c r="J1003" s="15"/>
    </row>
    <row r="1004" spans="1:10">
      <c r="A1004" s="4" t="s">
        <v>1105</v>
      </c>
      <c r="B1004" s="4">
        <v>1197831</v>
      </c>
      <c r="C1004" s="5">
        <v>44335</v>
      </c>
      <c r="D1004" s="4" t="s">
        <v>150</v>
      </c>
      <c r="E1004" s="12" t="s">
        <v>1086</v>
      </c>
      <c r="F1004" s="13">
        <v>550</v>
      </c>
      <c r="G1004">
        <v>500</v>
      </c>
      <c r="H1004">
        <v>275000</v>
      </c>
      <c r="I1004" s="10">
        <v>110000</v>
      </c>
      <c r="J1004" s="15"/>
    </row>
    <row r="1005" spans="1:10">
      <c r="A1005" s="4" t="s">
        <v>1105</v>
      </c>
      <c r="B1005" s="4">
        <v>1197831</v>
      </c>
      <c r="C1005" s="5">
        <v>44336</v>
      </c>
      <c r="D1005" s="4" t="s">
        <v>150</v>
      </c>
      <c r="E1005" s="12" t="s">
        <v>1086</v>
      </c>
      <c r="F1005" s="13">
        <v>650</v>
      </c>
      <c r="G1005">
        <v>750</v>
      </c>
      <c r="H1005">
        <v>487500</v>
      </c>
      <c r="I1005" s="10">
        <v>292500</v>
      </c>
      <c r="J1005" s="15"/>
    </row>
    <row r="1006" spans="1:10">
      <c r="A1006" s="4" t="s">
        <v>1103</v>
      </c>
      <c r="B1006" s="4">
        <v>1185732</v>
      </c>
      <c r="C1006" s="5">
        <v>44337</v>
      </c>
      <c r="D1006" s="4" t="s">
        <v>150</v>
      </c>
      <c r="E1006" s="12" t="s">
        <v>1087</v>
      </c>
      <c r="F1006" s="13">
        <v>350</v>
      </c>
      <c r="G1006">
        <v>425</v>
      </c>
      <c r="H1006">
        <v>148750</v>
      </c>
      <c r="I1006" s="10">
        <v>59500</v>
      </c>
      <c r="J1006" s="15"/>
    </row>
    <row r="1007" spans="1:10">
      <c r="A1007" s="4" t="s">
        <v>1103</v>
      </c>
      <c r="B1007" s="4">
        <v>1185732</v>
      </c>
      <c r="C1007" s="5">
        <v>44338</v>
      </c>
      <c r="D1007" s="4" t="s">
        <v>150</v>
      </c>
      <c r="E1007" s="12" t="s">
        <v>1086</v>
      </c>
      <c r="F1007" s="13">
        <v>350</v>
      </c>
      <c r="G1007">
        <v>225</v>
      </c>
      <c r="H1007">
        <v>78750</v>
      </c>
      <c r="I1007" s="10">
        <v>27562.5</v>
      </c>
      <c r="J1007" s="15"/>
    </row>
    <row r="1008" spans="1:10">
      <c r="A1008" s="4" t="s">
        <v>1103</v>
      </c>
      <c r="B1008" s="4">
        <v>1185732</v>
      </c>
      <c r="C1008" s="5">
        <v>44339</v>
      </c>
      <c r="D1008" s="4" t="s">
        <v>150</v>
      </c>
      <c r="E1008" s="12" t="s">
        <v>1087</v>
      </c>
      <c r="F1008" s="13">
        <v>250</v>
      </c>
      <c r="G1008">
        <v>225</v>
      </c>
      <c r="H1008">
        <v>56250</v>
      </c>
      <c r="I1008" s="10">
        <v>19687.5</v>
      </c>
      <c r="J1008" s="15"/>
    </row>
    <row r="1009" spans="1:10">
      <c r="A1009" s="4" t="s">
        <v>1103</v>
      </c>
      <c r="B1009" s="4">
        <v>1185732</v>
      </c>
      <c r="C1009" s="5">
        <v>44340</v>
      </c>
      <c r="D1009" s="4" t="s">
        <v>150</v>
      </c>
      <c r="E1009" s="12" t="s">
        <v>1086</v>
      </c>
      <c r="F1009" s="13">
        <v>300</v>
      </c>
      <c r="G1009">
        <v>75</v>
      </c>
      <c r="H1009">
        <v>22500</v>
      </c>
      <c r="I1009" s="10">
        <v>9000</v>
      </c>
      <c r="J1009" s="15"/>
    </row>
    <row r="1010" spans="1:10">
      <c r="A1010" s="4" t="s">
        <v>1103</v>
      </c>
      <c r="B1010" s="4">
        <v>1185732</v>
      </c>
      <c r="C1010" s="5">
        <v>44341</v>
      </c>
      <c r="D1010" s="4" t="s">
        <v>535</v>
      </c>
      <c r="E1010" s="12" t="s">
        <v>1087</v>
      </c>
      <c r="F1010" s="13">
        <v>450</v>
      </c>
      <c r="G1010">
        <v>125</v>
      </c>
      <c r="H1010">
        <v>56250</v>
      </c>
      <c r="I1010" s="10">
        <v>19687.5</v>
      </c>
      <c r="J1010" s="15"/>
    </row>
    <row r="1011" spans="1:10">
      <c r="A1011" s="4" t="s">
        <v>1103</v>
      </c>
      <c r="B1011" s="4">
        <v>1185732</v>
      </c>
      <c r="C1011" s="5">
        <v>44342</v>
      </c>
      <c r="D1011" s="4" t="s">
        <v>535</v>
      </c>
      <c r="E1011" s="12" t="s">
        <v>1087</v>
      </c>
      <c r="F1011" s="13">
        <v>350</v>
      </c>
      <c r="G1011">
        <v>225</v>
      </c>
      <c r="H1011">
        <v>78750</v>
      </c>
      <c r="I1011" s="10">
        <v>39375</v>
      </c>
      <c r="J1011" s="15"/>
    </row>
    <row r="1012" spans="1:10">
      <c r="A1012" s="4" t="s">
        <v>1103</v>
      </c>
      <c r="B1012" s="4">
        <v>1185732</v>
      </c>
      <c r="C1012" s="5">
        <v>44343</v>
      </c>
      <c r="D1012" s="4" t="s">
        <v>535</v>
      </c>
      <c r="E1012" s="12" t="s">
        <v>1086</v>
      </c>
      <c r="F1012" s="13">
        <v>350</v>
      </c>
      <c r="G1012">
        <v>475</v>
      </c>
      <c r="H1012">
        <v>166250</v>
      </c>
      <c r="I1012" s="10">
        <v>66500</v>
      </c>
      <c r="J1012" s="15"/>
    </row>
    <row r="1013" spans="1:10">
      <c r="A1013" s="4" t="s">
        <v>1103</v>
      </c>
      <c r="B1013" s="4">
        <v>1185732</v>
      </c>
      <c r="C1013" s="5">
        <v>44344</v>
      </c>
      <c r="D1013" s="4" t="s">
        <v>535</v>
      </c>
      <c r="E1013" s="12" t="s">
        <v>1086</v>
      </c>
      <c r="F1013" s="13">
        <v>350</v>
      </c>
      <c r="G1013">
        <v>125</v>
      </c>
      <c r="H1013">
        <v>43750</v>
      </c>
      <c r="I1013" s="10">
        <v>15312.5</v>
      </c>
      <c r="J1013" s="15"/>
    </row>
    <row r="1014" spans="1:10">
      <c r="A1014" s="4" t="s">
        <v>1103</v>
      </c>
      <c r="B1014" s="4">
        <v>1185732</v>
      </c>
      <c r="C1014" s="5">
        <v>44345</v>
      </c>
      <c r="D1014" s="4" t="s">
        <v>535</v>
      </c>
      <c r="E1014" s="12" t="s">
        <v>1086</v>
      </c>
      <c r="F1014" s="13">
        <v>250</v>
      </c>
      <c r="G1014">
        <v>175</v>
      </c>
      <c r="H1014">
        <v>43750</v>
      </c>
      <c r="I1014" s="10">
        <v>15312.5</v>
      </c>
      <c r="J1014" s="15"/>
    </row>
    <row r="1015" spans="1:10">
      <c r="A1015" s="4" t="s">
        <v>1103</v>
      </c>
      <c r="B1015" s="4">
        <v>1185732</v>
      </c>
      <c r="C1015" s="5">
        <v>44346</v>
      </c>
      <c r="D1015" s="4" t="s">
        <v>535</v>
      </c>
      <c r="E1015" s="12" t="s">
        <v>1087</v>
      </c>
      <c r="F1015" s="13">
        <v>300</v>
      </c>
      <c r="G1015">
        <v>50</v>
      </c>
      <c r="H1015">
        <v>15000</v>
      </c>
      <c r="I1015" s="10">
        <v>6000</v>
      </c>
      <c r="J1015" s="15"/>
    </row>
    <row r="1016" spans="1:10">
      <c r="A1016" s="4" t="s">
        <v>1103</v>
      </c>
      <c r="B1016" s="4">
        <v>1185732</v>
      </c>
      <c r="C1016" s="5">
        <v>44347</v>
      </c>
      <c r="D1016" s="4" t="s">
        <v>535</v>
      </c>
      <c r="E1016" s="12" t="s">
        <v>1086</v>
      </c>
      <c r="F1016" s="13">
        <v>450</v>
      </c>
      <c r="G1016">
        <v>125</v>
      </c>
      <c r="H1016">
        <v>56250</v>
      </c>
      <c r="I1016" s="10">
        <v>19687.5</v>
      </c>
      <c r="J1016" s="15"/>
    </row>
    <row r="1017" spans="1:10">
      <c r="A1017" s="4" t="s">
        <v>1103</v>
      </c>
      <c r="B1017" s="4">
        <v>1185732</v>
      </c>
      <c r="C1017" s="5">
        <v>44348</v>
      </c>
      <c r="D1017" s="4" t="s">
        <v>535</v>
      </c>
      <c r="E1017" s="12" t="s">
        <v>1086</v>
      </c>
      <c r="F1017" s="13">
        <v>350</v>
      </c>
      <c r="G1017">
        <v>200</v>
      </c>
      <c r="H1017">
        <v>70000</v>
      </c>
      <c r="I1017" s="10">
        <v>35000</v>
      </c>
      <c r="J1017" s="15"/>
    </row>
    <row r="1018" spans="1:10">
      <c r="A1018" s="4" t="s">
        <v>1103</v>
      </c>
      <c r="B1018" s="4">
        <v>1185732</v>
      </c>
      <c r="C1018" s="5">
        <v>44349</v>
      </c>
      <c r="D1018" s="4" t="s">
        <v>535</v>
      </c>
      <c r="E1018" s="12" t="s">
        <v>1087</v>
      </c>
      <c r="F1018" s="13">
        <v>400</v>
      </c>
      <c r="G1018">
        <v>420</v>
      </c>
      <c r="H1018">
        <v>168000</v>
      </c>
      <c r="I1018" s="10">
        <v>67200</v>
      </c>
      <c r="J1018" s="15"/>
    </row>
    <row r="1019" spans="1:10">
      <c r="A1019" s="4" t="s">
        <v>1103</v>
      </c>
      <c r="B1019" s="4">
        <v>1185732</v>
      </c>
      <c r="C1019" s="5">
        <v>44350</v>
      </c>
      <c r="D1019" s="4" t="s">
        <v>535</v>
      </c>
      <c r="E1019" s="12" t="s">
        <v>1086</v>
      </c>
      <c r="F1019" s="13">
        <v>400</v>
      </c>
      <c r="G1019">
        <v>100</v>
      </c>
      <c r="H1019">
        <v>40000</v>
      </c>
      <c r="I1019" s="10">
        <v>14000</v>
      </c>
      <c r="J1019" s="15"/>
    </row>
    <row r="1020" spans="1:10">
      <c r="A1020" s="4" t="s">
        <v>1103</v>
      </c>
      <c r="B1020" s="4">
        <v>1185732</v>
      </c>
      <c r="C1020" s="5">
        <v>44351</v>
      </c>
      <c r="D1020" s="4" t="s">
        <v>535</v>
      </c>
      <c r="E1020" s="12" t="s">
        <v>1086</v>
      </c>
      <c r="F1020" s="13">
        <v>300</v>
      </c>
      <c r="G1020">
        <v>150</v>
      </c>
      <c r="H1020">
        <v>45000</v>
      </c>
      <c r="I1020" s="10">
        <v>15750</v>
      </c>
      <c r="J1020" s="15"/>
    </row>
    <row r="1021" spans="1:10">
      <c r="A1021" s="4" t="s">
        <v>1103</v>
      </c>
      <c r="B1021" s="4">
        <v>1185732</v>
      </c>
      <c r="C1021" s="5">
        <v>44352</v>
      </c>
      <c r="D1021" s="4" t="s">
        <v>535</v>
      </c>
      <c r="E1021" s="12" t="s">
        <v>1087</v>
      </c>
      <c r="F1021" s="13">
        <v>0</v>
      </c>
      <c r="G1021">
        <v>0</v>
      </c>
      <c r="H1021">
        <v>0</v>
      </c>
      <c r="I1021" s="10">
        <v>0</v>
      </c>
      <c r="J1021" s="15"/>
    </row>
    <row r="1022" spans="1:10">
      <c r="A1022" s="4" t="s">
        <v>1103</v>
      </c>
      <c r="B1022" s="4">
        <v>1185732</v>
      </c>
      <c r="C1022" s="5">
        <v>44353</v>
      </c>
      <c r="D1022" s="4" t="s">
        <v>535</v>
      </c>
      <c r="E1022" s="12" t="s">
        <v>1087</v>
      </c>
      <c r="F1022" s="13">
        <v>500</v>
      </c>
      <c r="G1022">
        <v>50</v>
      </c>
      <c r="H1022">
        <v>25000</v>
      </c>
      <c r="I1022" s="10">
        <v>8750</v>
      </c>
      <c r="J1022" s="15"/>
    </row>
    <row r="1023" spans="1:10">
      <c r="A1023" s="4" t="s">
        <v>1103</v>
      </c>
      <c r="B1023" s="4">
        <v>1185732</v>
      </c>
      <c r="C1023" s="5">
        <v>44354</v>
      </c>
      <c r="D1023" s="4" t="s">
        <v>535</v>
      </c>
      <c r="E1023" s="12" t="s">
        <v>1087</v>
      </c>
      <c r="F1023" s="13">
        <v>400</v>
      </c>
      <c r="G1023">
        <v>150</v>
      </c>
      <c r="H1023">
        <v>60000</v>
      </c>
      <c r="I1023" s="10">
        <v>30000</v>
      </c>
      <c r="J1023" s="15"/>
    </row>
    <row r="1024" spans="1:10">
      <c r="A1024" s="4" t="s">
        <v>1103</v>
      </c>
      <c r="B1024" s="4">
        <v>1185732</v>
      </c>
      <c r="C1024" s="5">
        <v>44355</v>
      </c>
      <c r="D1024" s="4" t="s">
        <v>535</v>
      </c>
      <c r="E1024" s="12" t="s">
        <v>1087</v>
      </c>
      <c r="F1024" s="13">
        <v>400</v>
      </c>
      <c r="G1024">
        <v>375</v>
      </c>
      <c r="H1024">
        <v>150000</v>
      </c>
      <c r="I1024" s="10">
        <v>60000</v>
      </c>
      <c r="J1024" s="15"/>
    </row>
    <row r="1025" spans="1:10">
      <c r="A1025" s="4" t="s">
        <v>1103</v>
      </c>
      <c r="B1025" s="4">
        <v>1185732</v>
      </c>
      <c r="C1025" s="5">
        <v>44356</v>
      </c>
      <c r="D1025" s="4" t="s">
        <v>535</v>
      </c>
      <c r="E1025" s="12" t="s">
        <v>1089</v>
      </c>
      <c r="F1025" s="13">
        <v>350</v>
      </c>
      <c r="G1025">
        <v>75</v>
      </c>
      <c r="H1025">
        <v>26250</v>
      </c>
      <c r="I1025" s="10">
        <v>9187.5</v>
      </c>
      <c r="J1025" s="15"/>
    </row>
    <row r="1026" spans="1:10">
      <c r="A1026" s="4" t="s">
        <v>1103</v>
      </c>
      <c r="B1026" s="4">
        <v>1185732</v>
      </c>
      <c r="C1026" s="5">
        <v>44357</v>
      </c>
      <c r="D1026" s="4" t="s">
        <v>535</v>
      </c>
      <c r="E1026" s="12" t="s">
        <v>1087</v>
      </c>
      <c r="F1026" s="13">
        <v>250</v>
      </c>
      <c r="G1026">
        <v>75</v>
      </c>
      <c r="H1026">
        <v>18750</v>
      </c>
      <c r="I1026" s="10">
        <v>6562.5</v>
      </c>
      <c r="J1026" s="15"/>
    </row>
    <row r="1027" spans="1:10">
      <c r="A1027" s="4" t="s">
        <v>1103</v>
      </c>
      <c r="B1027" s="4">
        <v>1185732</v>
      </c>
      <c r="C1027" s="5">
        <v>44358</v>
      </c>
      <c r="D1027" s="4" t="s">
        <v>535</v>
      </c>
      <c r="E1027" s="12" t="s">
        <v>1087</v>
      </c>
      <c r="F1027" s="13">
        <v>0</v>
      </c>
      <c r="G1027">
        <v>0</v>
      </c>
      <c r="H1027">
        <v>0</v>
      </c>
      <c r="I1027" s="10">
        <v>0</v>
      </c>
      <c r="J1027" s="15"/>
    </row>
    <row r="1028" spans="1:10">
      <c r="A1028" s="4" t="s">
        <v>1103</v>
      </c>
      <c r="B1028" s="4">
        <v>1185732</v>
      </c>
      <c r="C1028" s="5">
        <v>44359</v>
      </c>
      <c r="D1028" s="4" t="s">
        <v>535</v>
      </c>
      <c r="E1028" s="12" t="s">
        <v>1087</v>
      </c>
      <c r="F1028" s="13">
        <v>450</v>
      </c>
      <c r="G1028">
        <v>25</v>
      </c>
      <c r="H1028">
        <v>11250</v>
      </c>
      <c r="I1028" s="10">
        <v>3937.5</v>
      </c>
      <c r="J1028" s="15"/>
    </row>
    <row r="1029" spans="1:10">
      <c r="A1029" s="4" t="s">
        <v>1103</v>
      </c>
      <c r="B1029" s="4">
        <v>1185732</v>
      </c>
      <c r="C1029" s="5">
        <v>44360</v>
      </c>
      <c r="D1029" s="4" t="s">
        <v>535</v>
      </c>
      <c r="E1029" s="12" t="s">
        <v>1086</v>
      </c>
      <c r="F1029" s="13">
        <v>350</v>
      </c>
      <c r="G1029">
        <v>150</v>
      </c>
      <c r="H1029">
        <v>52500</v>
      </c>
      <c r="I1029" s="10">
        <v>26250</v>
      </c>
      <c r="J1029" s="15"/>
    </row>
    <row r="1030" spans="1:10">
      <c r="A1030" s="4" t="s">
        <v>1103</v>
      </c>
      <c r="B1030" s="4">
        <v>1185732</v>
      </c>
      <c r="C1030" s="5">
        <v>44361</v>
      </c>
      <c r="D1030" s="4" t="s">
        <v>535</v>
      </c>
      <c r="E1030" s="12" t="s">
        <v>1086</v>
      </c>
      <c r="F1030" s="13">
        <v>450</v>
      </c>
      <c r="G1030">
        <v>420</v>
      </c>
      <c r="H1030">
        <v>189000</v>
      </c>
      <c r="I1030" s="10">
        <v>75600</v>
      </c>
      <c r="J1030" s="15"/>
    </row>
    <row r="1031" spans="1:10">
      <c r="A1031" s="4" t="s">
        <v>1103</v>
      </c>
      <c r="B1031" s="4">
        <v>1185732</v>
      </c>
      <c r="C1031" s="5">
        <v>44362</v>
      </c>
      <c r="D1031" s="4" t="s">
        <v>535</v>
      </c>
      <c r="E1031" s="12" t="s">
        <v>1088</v>
      </c>
      <c r="F1031" s="13">
        <v>400</v>
      </c>
      <c r="G1031">
        <v>125</v>
      </c>
      <c r="H1031">
        <v>50000</v>
      </c>
      <c r="I1031" s="10">
        <v>17500</v>
      </c>
      <c r="J1031" s="15"/>
    </row>
    <row r="1032" spans="1:10">
      <c r="A1032" s="4" t="s">
        <v>1103</v>
      </c>
      <c r="B1032" s="4">
        <v>1185732</v>
      </c>
      <c r="C1032" s="5">
        <v>44363</v>
      </c>
      <c r="D1032" s="4" t="s">
        <v>535</v>
      </c>
      <c r="E1032" s="12" t="s">
        <v>1086</v>
      </c>
      <c r="F1032" s="13">
        <v>350</v>
      </c>
      <c r="G1032">
        <v>100</v>
      </c>
      <c r="H1032">
        <v>35000</v>
      </c>
      <c r="I1032" s="10">
        <v>12250</v>
      </c>
      <c r="J1032" s="15"/>
    </row>
    <row r="1033" spans="1:10">
      <c r="A1033" s="4" t="s">
        <v>1103</v>
      </c>
      <c r="B1033" s="4">
        <v>1185732</v>
      </c>
      <c r="C1033" s="5">
        <v>44364</v>
      </c>
      <c r="D1033" s="4" t="s">
        <v>535</v>
      </c>
      <c r="E1033" s="12" t="s">
        <v>1086</v>
      </c>
      <c r="F1033" s="13">
        <v>350</v>
      </c>
      <c r="G1033">
        <v>25</v>
      </c>
      <c r="H1033">
        <v>8750</v>
      </c>
      <c r="I1033" s="10">
        <v>3500</v>
      </c>
      <c r="J1033" s="15"/>
    </row>
    <row r="1034" spans="1:10">
      <c r="A1034" s="4" t="s">
        <v>1103</v>
      </c>
      <c r="B1034" s="4">
        <v>1185732</v>
      </c>
      <c r="C1034" s="5">
        <v>44365</v>
      </c>
      <c r="D1034" s="4" t="s">
        <v>535</v>
      </c>
      <c r="E1034" s="12" t="s">
        <v>1088</v>
      </c>
      <c r="F1034" s="13">
        <v>500</v>
      </c>
      <c r="G1034">
        <v>50</v>
      </c>
      <c r="H1034">
        <v>25000</v>
      </c>
      <c r="I1034" s="10">
        <v>8750</v>
      </c>
      <c r="J1034" s="15"/>
    </row>
    <row r="1035" spans="1:10">
      <c r="A1035" s="4" t="s">
        <v>1103</v>
      </c>
      <c r="B1035" s="4">
        <v>1185732</v>
      </c>
      <c r="C1035" s="5">
        <v>44366</v>
      </c>
      <c r="D1035" s="4" t="s">
        <v>535</v>
      </c>
      <c r="E1035" s="12" t="s">
        <v>1086</v>
      </c>
      <c r="F1035" s="13">
        <v>550</v>
      </c>
      <c r="G1035">
        <v>150</v>
      </c>
      <c r="H1035">
        <v>82500</v>
      </c>
      <c r="I1035" s="10">
        <v>41250</v>
      </c>
      <c r="J1035" s="15"/>
    </row>
    <row r="1036" spans="1:10">
      <c r="A1036" s="4" t="s">
        <v>1103</v>
      </c>
      <c r="B1036" s="4">
        <v>1185732</v>
      </c>
      <c r="C1036" s="5">
        <v>44367</v>
      </c>
      <c r="D1036" s="4" t="s">
        <v>535</v>
      </c>
      <c r="E1036" s="12" t="s">
        <v>1087</v>
      </c>
      <c r="F1036" s="13">
        <v>400</v>
      </c>
      <c r="G1036">
        <v>400</v>
      </c>
      <c r="H1036">
        <v>160000</v>
      </c>
      <c r="I1036" s="10">
        <v>64000</v>
      </c>
      <c r="J1036" s="15"/>
    </row>
    <row r="1037" spans="1:10">
      <c r="A1037" s="4" t="s">
        <v>1103</v>
      </c>
      <c r="B1037" s="4">
        <v>1185732</v>
      </c>
      <c r="C1037" s="5">
        <v>44368</v>
      </c>
      <c r="D1037" s="4" t="s">
        <v>535</v>
      </c>
      <c r="E1037" s="12" t="s">
        <v>1087</v>
      </c>
      <c r="F1037" s="13">
        <v>350</v>
      </c>
      <c r="G1037">
        <v>150</v>
      </c>
      <c r="H1037">
        <v>52500</v>
      </c>
      <c r="I1037" s="10">
        <v>18375</v>
      </c>
      <c r="J1037" s="15"/>
    </row>
    <row r="1038" spans="1:10">
      <c r="A1038" s="4" t="s">
        <v>1103</v>
      </c>
      <c r="B1038" s="4">
        <v>1185732</v>
      </c>
      <c r="C1038" s="5">
        <v>44369</v>
      </c>
      <c r="D1038" s="4" t="s">
        <v>535</v>
      </c>
      <c r="E1038" s="12" t="s">
        <v>1087</v>
      </c>
      <c r="F1038" s="13">
        <v>300</v>
      </c>
      <c r="G1038">
        <v>175</v>
      </c>
      <c r="H1038">
        <v>52500</v>
      </c>
      <c r="I1038" s="10">
        <v>18375</v>
      </c>
      <c r="J1038" s="15"/>
    </row>
    <row r="1039" spans="1:10">
      <c r="A1039" s="4" t="s">
        <v>1103</v>
      </c>
      <c r="B1039" s="4">
        <v>1185732</v>
      </c>
      <c r="C1039" s="5">
        <v>44370</v>
      </c>
      <c r="D1039" s="4" t="s">
        <v>535</v>
      </c>
      <c r="E1039" s="12" t="s">
        <v>1086</v>
      </c>
      <c r="F1039" s="13">
        <v>300</v>
      </c>
      <c r="G1039">
        <v>150</v>
      </c>
      <c r="H1039">
        <v>45000</v>
      </c>
      <c r="I1039" s="10">
        <v>18000</v>
      </c>
      <c r="J1039" s="15"/>
    </row>
    <row r="1040" spans="1:10">
      <c r="A1040" s="4" t="s">
        <v>1103</v>
      </c>
      <c r="B1040" s="4">
        <v>1185732</v>
      </c>
      <c r="C1040" s="5">
        <v>44371</v>
      </c>
      <c r="D1040" s="4" t="s">
        <v>535</v>
      </c>
      <c r="E1040" s="12" t="s">
        <v>1087</v>
      </c>
      <c r="F1040" s="13">
        <v>450</v>
      </c>
      <c r="G1040">
        <v>150</v>
      </c>
      <c r="H1040">
        <v>67500</v>
      </c>
      <c r="I1040" s="10">
        <v>23625</v>
      </c>
      <c r="J1040" s="15"/>
    </row>
    <row r="1041" spans="1:10">
      <c r="A1041" s="4" t="s">
        <v>1103</v>
      </c>
      <c r="B1041" s="4">
        <v>1185732</v>
      </c>
      <c r="C1041" s="5">
        <v>44372</v>
      </c>
      <c r="D1041" s="4" t="s">
        <v>535</v>
      </c>
      <c r="E1041" s="12" t="s">
        <v>1086</v>
      </c>
      <c r="F1041" s="13">
        <v>500</v>
      </c>
      <c r="G1041">
        <v>325</v>
      </c>
      <c r="H1041">
        <v>162500</v>
      </c>
      <c r="I1041" s="10">
        <v>81250</v>
      </c>
      <c r="J1041" s="15"/>
    </row>
    <row r="1042" spans="1:10">
      <c r="A1042" s="4" t="s">
        <v>1103</v>
      </c>
      <c r="B1042" s="4">
        <v>1185732</v>
      </c>
      <c r="C1042" s="5">
        <v>44373</v>
      </c>
      <c r="D1042" s="4" t="s">
        <v>535</v>
      </c>
      <c r="E1042" s="12" t="s">
        <v>1086</v>
      </c>
      <c r="F1042" s="13">
        <v>450</v>
      </c>
      <c r="G1042">
        <v>550</v>
      </c>
      <c r="H1042">
        <v>247500</v>
      </c>
      <c r="I1042" s="10">
        <v>99000</v>
      </c>
      <c r="J1042" s="15"/>
    </row>
    <row r="1043" spans="1:10">
      <c r="A1043" s="4" t="s">
        <v>1103</v>
      </c>
      <c r="B1043" s="4">
        <v>1185732</v>
      </c>
      <c r="C1043" s="5">
        <v>44374</v>
      </c>
      <c r="D1043" s="4" t="s">
        <v>535</v>
      </c>
      <c r="E1043" s="12" t="s">
        <v>1088</v>
      </c>
      <c r="F1043" s="13">
        <v>400.00000000000006</v>
      </c>
      <c r="G1043">
        <v>300</v>
      </c>
      <c r="H1043">
        <v>120000.00000000001</v>
      </c>
      <c r="I1043" s="10">
        <v>42000</v>
      </c>
      <c r="J1043" s="15"/>
    </row>
    <row r="1044" spans="1:10">
      <c r="A1044" s="4" t="s">
        <v>1103</v>
      </c>
      <c r="B1044" s="4">
        <v>1185732</v>
      </c>
      <c r="C1044" s="5">
        <v>44375</v>
      </c>
      <c r="D1044" s="4" t="s">
        <v>535</v>
      </c>
      <c r="E1044" s="12" t="s">
        <v>1087</v>
      </c>
      <c r="F1044" s="13">
        <v>350</v>
      </c>
      <c r="G1044">
        <v>225</v>
      </c>
      <c r="H1044">
        <v>78750</v>
      </c>
      <c r="I1044" s="10">
        <v>27562.5</v>
      </c>
      <c r="J1044" s="15"/>
    </row>
    <row r="1045" spans="1:10">
      <c r="A1045" s="4" t="s">
        <v>1103</v>
      </c>
      <c r="B1045" s="4">
        <v>1185732</v>
      </c>
      <c r="C1045" s="5">
        <v>44376</v>
      </c>
      <c r="D1045" s="4" t="s">
        <v>535</v>
      </c>
      <c r="E1045" s="12" t="s">
        <v>1087</v>
      </c>
      <c r="F1045" s="13">
        <v>350</v>
      </c>
      <c r="G1045">
        <v>175</v>
      </c>
      <c r="H1045">
        <v>61250</v>
      </c>
      <c r="I1045" s="10">
        <v>24500</v>
      </c>
      <c r="J1045" s="15"/>
    </row>
    <row r="1046" spans="1:10">
      <c r="A1046" s="4" t="s">
        <v>1103</v>
      </c>
      <c r="B1046" s="4">
        <v>1185732</v>
      </c>
      <c r="C1046" s="5">
        <v>44377</v>
      </c>
      <c r="D1046" s="4" t="s">
        <v>535</v>
      </c>
      <c r="E1046" s="12" t="s">
        <v>1087</v>
      </c>
      <c r="F1046" s="13">
        <v>450</v>
      </c>
      <c r="G1046">
        <v>175</v>
      </c>
      <c r="H1046">
        <v>78750</v>
      </c>
      <c r="I1046" s="10">
        <v>27562.5</v>
      </c>
      <c r="J1046" s="15"/>
    </row>
    <row r="1047" spans="1:10">
      <c r="A1047" s="4" t="s">
        <v>1103</v>
      </c>
      <c r="B1047" s="4">
        <v>1185732</v>
      </c>
      <c r="C1047" s="5">
        <v>44378</v>
      </c>
      <c r="D1047" s="4" t="s">
        <v>535</v>
      </c>
      <c r="E1047" s="12" t="s">
        <v>1086</v>
      </c>
      <c r="F1047" s="13">
        <v>500</v>
      </c>
      <c r="G1047">
        <v>350</v>
      </c>
      <c r="H1047">
        <v>175000</v>
      </c>
      <c r="I1047" s="10">
        <v>87500</v>
      </c>
      <c r="J1047" s="15"/>
    </row>
    <row r="1048" spans="1:10">
      <c r="A1048" s="4" t="s">
        <v>1103</v>
      </c>
      <c r="B1048" s="4">
        <v>1185732</v>
      </c>
      <c r="C1048" s="5">
        <v>44379</v>
      </c>
      <c r="D1048" s="4" t="s">
        <v>535</v>
      </c>
      <c r="E1048" s="12" t="s">
        <v>1087</v>
      </c>
      <c r="F1048" s="13">
        <v>450</v>
      </c>
      <c r="G1048">
        <v>500</v>
      </c>
      <c r="H1048">
        <v>225000</v>
      </c>
      <c r="I1048" s="10">
        <v>90000</v>
      </c>
      <c r="J1048" s="15"/>
    </row>
    <row r="1049" spans="1:10">
      <c r="A1049" s="4" t="s">
        <v>1103</v>
      </c>
      <c r="B1049" s="4">
        <v>1185732</v>
      </c>
      <c r="C1049" s="5">
        <v>44380</v>
      </c>
      <c r="D1049" s="4" t="s">
        <v>535</v>
      </c>
      <c r="E1049" s="12" t="s">
        <v>1086</v>
      </c>
      <c r="F1049" s="13">
        <v>450.00000000000006</v>
      </c>
      <c r="G1049">
        <v>275</v>
      </c>
      <c r="H1049">
        <v>123750.00000000001</v>
      </c>
      <c r="I1049" s="10">
        <v>43312.5</v>
      </c>
      <c r="J1049" s="15"/>
    </row>
    <row r="1050" spans="1:10">
      <c r="A1050" s="4" t="s">
        <v>1103</v>
      </c>
      <c r="B1050" s="4">
        <v>1185732</v>
      </c>
      <c r="C1050" s="5">
        <v>44381</v>
      </c>
      <c r="D1050" s="4" t="s">
        <v>535</v>
      </c>
      <c r="E1050" s="12" t="s">
        <v>1087</v>
      </c>
      <c r="F1050" s="13">
        <v>400</v>
      </c>
      <c r="G1050">
        <v>200</v>
      </c>
      <c r="H1050">
        <v>80000</v>
      </c>
      <c r="I1050" s="10">
        <v>28000</v>
      </c>
      <c r="J1050" s="15"/>
    </row>
    <row r="1051" spans="1:10">
      <c r="A1051" s="4" t="s">
        <v>1103</v>
      </c>
      <c r="B1051" s="4">
        <v>1185732</v>
      </c>
      <c r="C1051" s="5">
        <v>44382</v>
      </c>
      <c r="D1051" s="4" t="s">
        <v>535</v>
      </c>
      <c r="E1051" s="12" t="s">
        <v>1088</v>
      </c>
      <c r="F1051" s="13">
        <v>300</v>
      </c>
      <c r="G1051">
        <v>125</v>
      </c>
      <c r="H1051">
        <v>37500</v>
      </c>
      <c r="I1051" s="10">
        <v>15000</v>
      </c>
      <c r="J1051" s="15"/>
    </row>
    <row r="1052" spans="1:10">
      <c r="A1052" s="4" t="s">
        <v>1103</v>
      </c>
      <c r="B1052" s="4">
        <v>1185732</v>
      </c>
      <c r="C1052" s="5">
        <v>44383</v>
      </c>
      <c r="D1052" s="4" t="s">
        <v>535</v>
      </c>
      <c r="E1052" s="12" t="s">
        <v>1087</v>
      </c>
      <c r="F1052" s="13">
        <v>400</v>
      </c>
      <c r="G1052">
        <v>100</v>
      </c>
      <c r="H1052">
        <v>40000</v>
      </c>
      <c r="I1052" s="10">
        <v>14000</v>
      </c>
      <c r="J1052" s="15"/>
    </row>
    <row r="1053" spans="1:10">
      <c r="A1053" s="4" t="s">
        <v>1103</v>
      </c>
      <c r="B1053" s="4">
        <v>1185732</v>
      </c>
      <c r="C1053" s="5">
        <v>44384</v>
      </c>
      <c r="D1053" s="4" t="s">
        <v>535</v>
      </c>
      <c r="E1053" s="12" t="s">
        <v>1087</v>
      </c>
      <c r="F1053" s="13">
        <v>450</v>
      </c>
      <c r="G1053">
        <v>275</v>
      </c>
      <c r="H1053">
        <v>123750</v>
      </c>
      <c r="I1053" s="10">
        <v>61875</v>
      </c>
      <c r="J1053" s="15"/>
    </row>
    <row r="1054" spans="1:10">
      <c r="A1054" s="4" t="s">
        <v>1103</v>
      </c>
      <c r="B1054" s="4">
        <v>1185732</v>
      </c>
      <c r="C1054" s="5">
        <v>44385</v>
      </c>
      <c r="D1054" s="4" t="s">
        <v>535</v>
      </c>
      <c r="E1054" s="12" t="s">
        <v>1087</v>
      </c>
      <c r="F1054" s="13">
        <v>400</v>
      </c>
      <c r="G1054">
        <v>400</v>
      </c>
      <c r="H1054">
        <v>160000</v>
      </c>
      <c r="I1054" s="10">
        <v>64000</v>
      </c>
      <c r="J1054" s="15"/>
    </row>
    <row r="1055" spans="1:10">
      <c r="A1055" s="4" t="s">
        <v>1103</v>
      </c>
      <c r="B1055" s="4">
        <v>1185732</v>
      </c>
      <c r="C1055" s="5">
        <v>44386</v>
      </c>
      <c r="D1055" s="4" t="s">
        <v>535</v>
      </c>
      <c r="E1055" s="12" t="s">
        <v>1089</v>
      </c>
      <c r="F1055" s="13">
        <v>350</v>
      </c>
      <c r="G1055">
        <v>200</v>
      </c>
      <c r="H1055">
        <v>70000</v>
      </c>
      <c r="I1055" s="10">
        <v>24500</v>
      </c>
      <c r="J1055" s="15"/>
    </row>
    <row r="1056" spans="1:10">
      <c r="A1056" s="4" t="s">
        <v>1103</v>
      </c>
      <c r="B1056" s="4">
        <v>1185732</v>
      </c>
      <c r="C1056" s="5">
        <v>44387</v>
      </c>
      <c r="D1056" s="4" t="s">
        <v>535</v>
      </c>
      <c r="E1056" s="12" t="s">
        <v>1087</v>
      </c>
      <c r="F1056" s="13">
        <v>200</v>
      </c>
      <c r="G1056">
        <v>100</v>
      </c>
      <c r="H1056">
        <v>20000</v>
      </c>
      <c r="I1056" s="10">
        <v>7000</v>
      </c>
      <c r="J1056" s="15"/>
    </row>
    <row r="1057" spans="1:10">
      <c r="A1057" s="4" t="s">
        <v>1103</v>
      </c>
      <c r="B1057" s="4">
        <v>1185732</v>
      </c>
      <c r="C1057" s="5">
        <v>44388</v>
      </c>
      <c r="D1057" s="4" t="s">
        <v>535</v>
      </c>
      <c r="E1057" s="12" t="s">
        <v>1088</v>
      </c>
      <c r="F1057" s="13">
        <v>200</v>
      </c>
      <c r="G1057">
        <v>75</v>
      </c>
      <c r="H1057">
        <v>15000</v>
      </c>
      <c r="I1057" s="10">
        <v>6000</v>
      </c>
      <c r="J1057" s="15"/>
    </row>
    <row r="1058" spans="1:10">
      <c r="A1058" s="4" t="s">
        <v>1103</v>
      </c>
      <c r="B1058" s="4">
        <v>1185732</v>
      </c>
      <c r="C1058" s="5">
        <v>44389</v>
      </c>
      <c r="D1058" s="4" t="s">
        <v>535</v>
      </c>
      <c r="E1058" s="12" t="s">
        <v>1087</v>
      </c>
      <c r="F1058" s="13">
        <v>300</v>
      </c>
      <c r="G1058">
        <v>75</v>
      </c>
      <c r="H1058">
        <v>22500</v>
      </c>
      <c r="I1058" s="10">
        <v>7875</v>
      </c>
      <c r="J1058" s="15"/>
    </row>
    <row r="1059" spans="1:10">
      <c r="A1059" s="4" t="s">
        <v>1103</v>
      </c>
      <c r="B1059" s="4">
        <v>1185732</v>
      </c>
      <c r="C1059" s="5">
        <v>44390</v>
      </c>
      <c r="D1059" s="4" t="s">
        <v>535</v>
      </c>
      <c r="E1059" s="12" t="s">
        <v>1086</v>
      </c>
      <c r="F1059" s="13">
        <v>350</v>
      </c>
      <c r="G1059">
        <v>150</v>
      </c>
      <c r="H1059">
        <v>52500</v>
      </c>
      <c r="I1059" s="10">
        <v>26250</v>
      </c>
      <c r="J1059" s="15"/>
    </row>
    <row r="1060" spans="1:10">
      <c r="A1060" s="4" t="s">
        <v>1103</v>
      </c>
      <c r="B1060" s="4">
        <v>1185732</v>
      </c>
      <c r="C1060" s="5">
        <v>44391</v>
      </c>
      <c r="D1060" s="4" t="s">
        <v>535</v>
      </c>
      <c r="E1060" s="12" t="s">
        <v>1087</v>
      </c>
      <c r="F1060" s="13">
        <v>400</v>
      </c>
      <c r="G1060">
        <v>325</v>
      </c>
      <c r="H1060">
        <v>130000</v>
      </c>
      <c r="I1060" s="10">
        <v>52000</v>
      </c>
      <c r="J1060" s="15"/>
    </row>
    <row r="1061" spans="1:10">
      <c r="A1061" s="4" t="s">
        <v>1103</v>
      </c>
      <c r="B1061" s="4">
        <v>1185732</v>
      </c>
      <c r="C1061" s="5">
        <v>44392</v>
      </c>
      <c r="D1061" s="4" t="s">
        <v>535</v>
      </c>
      <c r="E1061" s="12" t="s">
        <v>1087</v>
      </c>
      <c r="F1061" s="13">
        <v>300</v>
      </c>
      <c r="G1061">
        <v>150</v>
      </c>
      <c r="H1061">
        <v>45000</v>
      </c>
      <c r="I1061" s="10">
        <v>15750</v>
      </c>
      <c r="J1061" s="15"/>
    </row>
    <row r="1062" spans="1:10">
      <c r="A1062" s="4" t="s">
        <v>1103</v>
      </c>
      <c r="B1062" s="4">
        <v>1185732</v>
      </c>
      <c r="C1062" s="5">
        <v>44393</v>
      </c>
      <c r="D1062" s="4" t="s">
        <v>535</v>
      </c>
      <c r="E1062" s="12" t="s">
        <v>1086</v>
      </c>
      <c r="F1062" s="13">
        <v>300.00000000000006</v>
      </c>
      <c r="G1062">
        <v>50</v>
      </c>
      <c r="H1062">
        <v>15000.000000000002</v>
      </c>
      <c r="I1062" s="10">
        <v>5250</v>
      </c>
      <c r="J1062" s="15"/>
    </row>
    <row r="1063" spans="1:10">
      <c r="A1063" s="4" t="s">
        <v>1103</v>
      </c>
      <c r="B1063" s="4">
        <v>1185732</v>
      </c>
      <c r="C1063" s="5">
        <v>44394</v>
      </c>
      <c r="D1063" s="4" t="s">
        <v>535</v>
      </c>
      <c r="E1063" s="12" t="s">
        <v>1087</v>
      </c>
      <c r="F1063" s="13">
        <v>300</v>
      </c>
      <c r="G1063">
        <v>25</v>
      </c>
      <c r="H1063">
        <v>7500</v>
      </c>
      <c r="I1063" s="10">
        <v>3000</v>
      </c>
      <c r="J1063" s="15"/>
    </row>
    <row r="1064" spans="1:10">
      <c r="A1064" s="4" t="s">
        <v>1103</v>
      </c>
      <c r="B1064" s="4">
        <v>1185732</v>
      </c>
      <c r="C1064" s="5">
        <v>44395</v>
      </c>
      <c r="D1064" s="4" t="s">
        <v>535</v>
      </c>
      <c r="E1064" s="12" t="s">
        <v>1086</v>
      </c>
      <c r="F1064" s="13">
        <v>400</v>
      </c>
      <c r="G1064">
        <v>25</v>
      </c>
      <c r="H1064">
        <v>10000</v>
      </c>
      <c r="I1064" s="10">
        <v>3500</v>
      </c>
      <c r="J1064" s="15"/>
    </row>
    <row r="1065" spans="1:10">
      <c r="A1065" s="4" t="s">
        <v>1103</v>
      </c>
      <c r="B1065" s="4">
        <v>1185732</v>
      </c>
      <c r="C1065" s="5">
        <v>44396</v>
      </c>
      <c r="D1065" s="4" t="s">
        <v>535</v>
      </c>
      <c r="E1065" s="12" t="s">
        <v>1087</v>
      </c>
      <c r="F1065" s="13">
        <v>450</v>
      </c>
      <c r="G1065">
        <v>150</v>
      </c>
      <c r="H1065">
        <v>67500</v>
      </c>
      <c r="I1065" s="10">
        <v>33750</v>
      </c>
      <c r="J1065" s="15"/>
    </row>
    <row r="1066" spans="1:10">
      <c r="A1066" s="4" t="s">
        <v>1103</v>
      </c>
      <c r="B1066" s="4">
        <v>1185732</v>
      </c>
      <c r="C1066" s="5">
        <v>44397</v>
      </c>
      <c r="D1066" s="4" t="s">
        <v>535</v>
      </c>
      <c r="E1066" s="12" t="s">
        <v>1087</v>
      </c>
      <c r="F1066" s="13">
        <v>400</v>
      </c>
      <c r="G1066">
        <v>300</v>
      </c>
      <c r="H1066">
        <v>120000</v>
      </c>
      <c r="I1066" s="10">
        <v>48000</v>
      </c>
      <c r="J1066" s="15"/>
    </row>
    <row r="1067" spans="1:10">
      <c r="A1067" s="4" t="s">
        <v>1103</v>
      </c>
      <c r="B1067" s="4">
        <v>1185732</v>
      </c>
      <c r="C1067" s="5">
        <v>44398</v>
      </c>
      <c r="D1067" s="4" t="s">
        <v>535</v>
      </c>
      <c r="E1067" s="12" t="s">
        <v>1088</v>
      </c>
      <c r="F1067" s="13">
        <v>300</v>
      </c>
      <c r="G1067">
        <v>150</v>
      </c>
      <c r="H1067">
        <v>45000</v>
      </c>
      <c r="I1067" s="10">
        <v>15750</v>
      </c>
      <c r="J1067" s="15"/>
    </row>
    <row r="1068" spans="1:10">
      <c r="A1068" s="4" t="s">
        <v>1103</v>
      </c>
      <c r="B1068" s="4">
        <v>1185732</v>
      </c>
      <c r="C1068" s="5">
        <v>44399</v>
      </c>
      <c r="D1068" s="4" t="s">
        <v>535</v>
      </c>
      <c r="E1068" s="12" t="s">
        <v>1086</v>
      </c>
      <c r="F1068" s="13">
        <v>300</v>
      </c>
      <c r="G1068">
        <v>95</v>
      </c>
      <c r="H1068">
        <v>28500</v>
      </c>
      <c r="I1068" s="10">
        <v>9975</v>
      </c>
      <c r="J1068" s="15"/>
    </row>
    <row r="1069" spans="1:10">
      <c r="A1069" s="4" t="s">
        <v>1103</v>
      </c>
      <c r="B1069" s="4">
        <v>1185732</v>
      </c>
      <c r="C1069" s="5">
        <v>44400</v>
      </c>
      <c r="D1069" s="4" t="s">
        <v>535</v>
      </c>
      <c r="E1069" s="12" t="s">
        <v>1087</v>
      </c>
      <c r="F1069" s="13">
        <v>300</v>
      </c>
      <c r="G1069">
        <v>125</v>
      </c>
      <c r="H1069">
        <v>37500</v>
      </c>
      <c r="I1069" s="10">
        <v>15000</v>
      </c>
      <c r="J1069" s="15"/>
    </row>
    <row r="1070" spans="1:10">
      <c r="A1070" s="4" t="s">
        <v>1103</v>
      </c>
      <c r="B1070" s="4">
        <v>1185732</v>
      </c>
      <c r="C1070" s="5">
        <v>44401</v>
      </c>
      <c r="D1070" s="4" t="s">
        <v>535</v>
      </c>
      <c r="E1070" s="12" t="s">
        <v>1087</v>
      </c>
      <c r="F1070" s="13">
        <v>500</v>
      </c>
      <c r="G1070">
        <v>100</v>
      </c>
      <c r="H1070">
        <v>50000</v>
      </c>
      <c r="I1070" s="10">
        <v>17500</v>
      </c>
      <c r="J1070" s="15"/>
    </row>
    <row r="1071" spans="1:10">
      <c r="A1071" s="4" t="s">
        <v>1103</v>
      </c>
      <c r="B1071" s="4">
        <v>1185732</v>
      </c>
      <c r="C1071" s="5">
        <v>44402</v>
      </c>
      <c r="D1071" s="4" t="s">
        <v>535</v>
      </c>
      <c r="E1071" s="12" t="s">
        <v>1088</v>
      </c>
      <c r="F1071" s="13">
        <v>550</v>
      </c>
      <c r="G1071">
        <v>200</v>
      </c>
      <c r="H1071">
        <v>110000</v>
      </c>
      <c r="I1071" s="10">
        <v>55000</v>
      </c>
      <c r="J1071" s="15"/>
    </row>
    <row r="1072" spans="1:10">
      <c r="A1072" s="4" t="s">
        <v>1103</v>
      </c>
      <c r="B1072" s="4">
        <v>1185732</v>
      </c>
      <c r="C1072" s="5">
        <v>44403</v>
      </c>
      <c r="D1072" s="4" t="s">
        <v>535</v>
      </c>
      <c r="E1072" s="12" t="s">
        <v>1086</v>
      </c>
      <c r="F1072" s="13">
        <v>500</v>
      </c>
      <c r="G1072">
        <v>450</v>
      </c>
      <c r="H1072">
        <v>225000</v>
      </c>
      <c r="I1072" s="10">
        <v>90000</v>
      </c>
      <c r="J1072" s="15"/>
    </row>
    <row r="1073" spans="1:10">
      <c r="A1073" s="4" t="s">
        <v>1103</v>
      </c>
      <c r="B1073" s="4">
        <v>1185732</v>
      </c>
      <c r="C1073" s="5">
        <v>44404</v>
      </c>
      <c r="D1073" s="4" t="s">
        <v>535</v>
      </c>
      <c r="E1073" s="12" t="s">
        <v>1086</v>
      </c>
      <c r="F1073" s="13">
        <v>400</v>
      </c>
      <c r="G1073">
        <v>250</v>
      </c>
      <c r="H1073">
        <v>100000</v>
      </c>
      <c r="I1073" s="10">
        <v>35000</v>
      </c>
      <c r="J1073" s="15"/>
    </row>
    <row r="1074" spans="1:10">
      <c r="A1074" s="4" t="s">
        <v>1103</v>
      </c>
      <c r="B1074" s="4">
        <v>1185732</v>
      </c>
      <c r="C1074" s="5">
        <v>44405</v>
      </c>
      <c r="D1074" s="4" t="s">
        <v>535</v>
      </c>
      <c r="E1074" s="12" t="s">
        <v>1087</v>
      </c>
      <c r="F1074" s="13">
        <v>400</v>
      </c>
      <c r="G1074">
        <v>200</v>
      </c>
      <c r="H1074">
        <v>80000</v>
      </c>
      <c r="I1074" s="10">
        <v>28000</v>
      </c>
      <c r="J1074" s="15"/>
    </row>
    <row r="1075" spans="1:10">
      <c r="A1075" s="4" t="s">
        <v>1103</v>
      </c>
      <c r="B1075" s="4">
        <v>1185732</v>
      </c>
      <c r="C1075" s="5">
        <v>44406</v>
      </c>
      <c r="D1075" s="4" t="s">
        <v>535</v>
      </c>
      <c r="E1075" s="12" t="s">
        <v>1087</v>
      </c>
      <c r="F1075" s="13">
        <v>400</v>
      </c>
      <c r="G1075">
        <v>150</v>
      </c>
      <c r="H1075">
        <v>60000</v>
      </c>
      <c r="I1075" s="10">
        <v>24000</v>
      </c>
      <c r="J1075" s="15"/>
    </row>
    <row r="1076" spans="1:10">
      <c r="A1076" s="4" t="s">
        <v>1103</v>
      </c>
      <c r="B1076" s="4">
        <v>1185732</v>
      </c>
      <c r="C1076" s="5">
        <v>44407</v>
      </c>
      <c r="D1076" s="4" t="s">
        <v>535</v>
      </c>
      <c r="E1076" s="12" t="s">
        <v>1087</v>
      </c>
      <c r="F1076" s="13">
        <v>500</v>
      </c>
      <c r="G1076">
        <v>150</v>
      </c>
      <c r="H1076">
        <v>75000</v>
      </c>
      <c r="I1076" s="10">
        <v>26250</v>
      </c>
      <c r="J1076" s="15"/>
    </row>
    <row r="1077" spans="1:10">
      <c r="A1077" s="4" t="s">
        <v>1103</v>
      </c>
      <c r="B1077" s="4">
        <v>1185732</v>
      </c>
      <c r="C1077" s="5">
        <v>44408</v>
      </c>
      <c r="D1077" s="4" t="s">
        <v>535</v>
      </c>
      <c r="E1077" s="12" t="s">
        <v>1087</v>
      </c>
      <c r="F1077" s="13">
        <v>550</v>
      </c>
      <c r="G1077">
        <v>250</v>
      </c>
      <c r="H1077">
        <v>137500</v>
      </c>
      <c r="I1077" s="10">
        <v>68750</v>
      </c>
      <c r="J1077" s="15"/>
    </row>
    <row r="1078" spans="1:10">
      <c r="A1078" s="4" t="s">
        <v>1105</v>
      </c>
      <c r="B1078" s="4">
        <v>1197831</v>
      </c>
      <c r="C1078" s="5">
        <v>44409</v>
      </c>
      <c r="D1078" s="4" t="s">
        <v>535</v>
      </c>
      <c r="E1078" s="12" t="s">
        <v>1086</v>
      </c>
      <c r="F1078" s="13">
        <v>200</v>
      </c>
      <c r="G1078">
        <v>675</v>
      </c>
      <c r="H1078">
        <v>135000</v>
      </c>
      <c r="I1078" s="10">
        <v>54000</v>
      </c>
      <c r="J1078" s="15"/>
    </row>
    <row r="1079" spans="1:10">
      <c r="A1079" s="4" t="s">
        <v>1105</v>
      </c>
      <c r="B1079" s="4">
        <v>1197831</v>
      </c>
      <c r="C1079" s="5">
        <v>44410</v>
      </c>
      <c r="D1079" s="4" t="s">
        <v>535</v>
      </c>
      <c r="E1079" s="12" t="s">
        <v>1087</v>
      </c>
      <c r="F1079" s="13">
        <v>300</v>
      </c>
      <c r="G1079">
        <v>675</v>
      </c>
      <c r="H1079">
        <v>202500</v>
      </c>
      <c r="I1079" s="10">
        <v>81000</v>
      </c>
      <c r="J1079" s="15"/>
    </row>
    <row r="1080" spans="1:10">
      <c r="A1080" s="4" t="s">
        <v>1105</v>
      </c>
      <c r="B1080" s="4">
        <v>1197831</v>
      </c>
      <c r="C1080" s="5">
        <v>44411</v>
      </c>
      <c r="D1080" s="4" t="s">
        <v>535</v>
      </c>
      <c r="E1080" s="12" t="s">
        <v>1087</v>
      </c>
      <c r="F1080" s="13">
        <v>300</v>
      </c>
      <c r="G1080">
        <v>475</v>
      </c>
      <c r="H1080">
        <v>142500</v>
      </c>
      <c r="I1080" s="10">
        <v>57000</v>
      </c>
      <c r="J1080" s="15"/>
    </row>
    <row r="1081" spans="1:10">
      <c r="A1081" s="4" t="s">
        <v>1105</v>
      </c>
      <c r="B1081" s="4">
        <v>1197831</v>
      </c>
      <c r="C1081" s="5">
        <v>44412</v>
      </c>
      <c r="D1081" s="4" t="s">
        <v>535</v>
      </c>
      <c r="E1081" s="12" t="s">
        <v>1086</v>
      </c>
      <c r="F1081" s="13">
        <v>350</v>
      </c>
      <c r="G1081">
        <v>475</v>
      </c>
      <c r="H1081">
        <v>166250</v>
      </c>
      <c r="I1081" s="10">
        <v>83125</v>
      </c>
      <c r="J1081" s="15"/>
    </row>
    <row r="1082" spans="1:10">
      <c r="A1082" s="4" t="s">
        <v>1105</v>
      </c>
      <c r="B1082" s="4">
        <v>1197831</v>
      </c>
      <c r="C1082" s="5">
        <v>44413</v>
      </c>
      <c r="D1082" s="4" t="s">
        <v>150</v>
      </c>
      <c r="E1082" s="12" t="s">
        <v>1086</v>
      </c>
      <c r="F1082" s="13">
        <v>400.00000000000006</v>
      </c>
      <c r="G1082">
        <v>325</v>
      </c>
      <c r="H1082">
        <v>130000.00000000001</v>
      </c>
      <c r="I1082" s="10">
        <v>45500</v>
      </c>
      <c r="J1082" s="15"/>
    </row>
    <row r="1083" spans="1:10">
      <c r="A1083" s="4" t="s">
        <v>1105</v>
      </c>
      <c r="B1083" s="4">
        <v>1197831</v>
      </c>
      <c r="C1083" s="5">
        <v>44414</v>
      </c>
      <c r="D1083" s="4" t="s">
        <v>150</v>
      </c>
      <c r="E1083" s="12" t="s">
        <v>1086</v>
      </c>
      <c r="F1083" s="13">
        <v>350</v>
      </c>
      <c r="G1083">
        <v>475</v>
      </c>
      <c r="H1083">
        <v>166250</v>
      </c>
      <c r="I1083" s="10">
        <v>91437.5</v>
      </c>
      <c r="J1083" s="15"/>
    </row>
    <row r="1084" spans="1:10">
      <c r="A1084" s="4" t="s">
        <v>1105</v>
      </c>
      <c r="B1084" s="4">
        <v>1197831</v>
      </c>
      <c r="C1084" s="5">
        <v>44415</v>
      </c>
      <c r="D1084" s="4" t="s">
        <v>150</v>
      </c>
      <c r="E1084" s="12" t="s">
        <v>1087</v>
      </c>
      <c r="F1084" s="13">
        <v>250</v>
      </c>
      <c r="G1084">
        <v>625</v>
      </c>
      <c r="H1084">
        <v>156250</v>
      </c>
      <c r="I1084" s="10">
        <v>62500</v>
      </c>
      <c r="J1084" s="15"/>
    </row>
    <row r="1085" spans="1:10">
      <c r="A1085" s="4" t="s">
        <v>1105</v>
      </c>
      <c r="B1085" s="4">
        <v>1197831</v>
      </c>
      <c r="C1085" s="5">
        <v>44416</v>
      </c>
      <c r="D1085" s="4" t="s">
        <v>150</v>
      </c>
      <c r="E1085" s="12" t="s">
        <v>1087</v>
      </c>
      <c r="F1085" s="13">
        <v>350</v>
      </c>
      <c r="G1085">
        <v>600</v>
      </c>
      <c r="H1085">
        <v>210000</v>
      </c>
      <c r="I1085" s="10">
        <v>84000</v>
      </c>
      <c r="J1085" s="15"/>
    </row>
    <row r="1086" spans="1:10">
      <c r="A1086" s="4" t="s">
        <v>1105</v>
      </c>
      <c r="B1086" s="4">
        <v>1197831</v>
      </c>
      <c r="C1086" s="5">
        <v>44417</v>
      </c>
      <c r="D1086" s="4" t="s">
        <v>150</v>
      </c>
      <c r="E1086" s="12" t="s">
        <v>1087</v>
      </c>
      <c r="F1086" s="13">
        <v>350</v>
      </c>
      <c r="G1086">
        <v>425</v>
      </c>
      <c r="H1086">
        <v>148750</v>
      </c>
      <c r="I1086" s="10">
        <v>59500</v>
      </c>
      <c r="J1086" s="15"/>
    </row>
    <row r="1087" spans="1:10">
      <c r="A1087" s="4" t="s">
        <v>1105</v>
      </c>
      <c r="B1087" s="4">
        <v>1197831</v>
      </c>
      <c r="C1087" s="5">
        <v>44418</v>
      </c>
      <c r="D1087" s="4" t="s">
        <v>150</v>
      </c>
      <c r="E1087" s="12" t="s">
        <v>1087</v>
      </c>
      <c r="F1087" s="13">
        <v>350</v>
      </c>
      <c r="G1087">
        <v>375</v>
      </c>
      <c r="H1087">
        <v>131250</v>
      </c>
      <c r="I1087" s="10">
        <v>65625</v>
      </c>
      <c r="J1087" s="15"/>
    </row>
    <row r="1088" spans="1:10">
      <c r="A1088" s="4" t="s">
        <v>1105</v>
      </c>
      <c r="B1088" s="4">
        <v>1197831</v>
      </c>
      <c r="C1088" s="5">
        <v>44419</v>
      </c>
      <c r="D1088" s="4" t="s">
        <v>150</v>
      </c>
      <c r="E1088" s="12" t="s">
        <v>1087</v>
      </c>
      <c r="F1088" s="13">
        <v>400</v>
      </c>
      <c r="G1088">
        <v>250</v>
      </c>
      <c r="H1088">
        <v>100000</v>
      </c>
      <c r="I1088" s="10">
        <v>35000</v>
      </c>
      <c r="J1088" s="15"/>
    </row>
    <row r="1089" spans="1:10">
      <c r="A1089" s="4" t="s">
        <v>1105</v>
      </c>
      <c r="B1089" s="4">
        <v>1197831</v>
      </c>
      <c r="C1089" s="5">
        <v>44420</v>
      </c>
      <c r="D1089" s="4" t="s">
        <v>150</v>
      </c>
      <c r="E1089" s="12" t="s">
        <v>1087</v>
      </c>
      <c r="F1089" s="13">
        <v>350</v>
      </c>
      <c r="G1089">
        <v>450</v>
      </c>
      <c r="H1089">
        <v>157500</v>
      </c>
      <c r="I1089" s="10">
        <v>86625</v>
      </c>
      <c r="J1089" s="15"/>
    </row>
    <row r="1090" spans="1:10">
      <c r="A1090" s="4" t="s">
        <v>1105</v>
      </c>
      <c r="B1090" s="4">
        <v>1197831</v>
      </c>
      <c r="C1090" s="5">
        <v>44421</v>
      </c>
      <c r="D1090" s="4" t="s">
        <v>150</v>
      </c>
      <c r="E1090" s="12" t="s">
        <v>1087</v>
      </c>
      <c r="F1090" s="13">
        <v>300</v>
      </c>
      <c r="G1090">
        <v>625</v>
      </c>
      <c r="H1090">
        <v>187500</v>
      </c>
      <c r="I1090" s="10">
        <v>84375</v>
      </c>
      <c r="J1090" s="15"/>
    </row>
    <row r="1091" spans="1:10">
      <c r="A1091" s="4" t="s">
        <v>1105</v>
      </c>
      <c r="B1091" s="4">
        <v>1197831</v>
      </c>
      <c r="C1091" s="5">
        <v>44422</v>
      </c>
      <c r="D1091" s="4" t="s">
        <v>150</v>
      </c>
      <c r="E1091" s="12" t="s">
        <v>1087</v>
      </c>
      <c r="F1091" s="13">
        <v>400</v>
      </c>
      <c r="G1091">
        <v>625</v>
      </c>
      <c r="H1091">
        <v>250000</v>
      </c>
      <c r="I1091" s="10">
        <v>112500</v>
      </c>
      <c r="J1091" s="15"/>
    </row>
    <row r="1092" spans="1:10">
      <c r="A1092" s="4" t="s">
        <v>1105</v>
      </c>
      <c r="B1092" s="4">
        <v>1197831</v>
      </c>
      <c r="C1092" s="5">
        <v>44423</v>
      </c>
      <c r="D1092" s="4" t="s">
        <v>150</v>
      </c>
      <c r="E1092" s="12" t="s">
        <v>1087</v>
      </c>
      <c r="F1092" s="13">
        <v>300</v>
      </c>
      <c r="G1092">
        <v>450</v>
      </c>
      <c r="H1092">
        <v>135000</v>
      </c>
      <c r="I1092" s="10">
        <v>60750</v>
      </c>
      <c r="J1092" s="15"/>
    </row>
    <row r="1093" spans="1:10">
      <c r="A1093" s="4" t="s">
        <v>1105</v>
      </c>
      <c r="B1093" s="4">
        <v>1197831</v>
      </c>
      <c r="C1093" s="5">
        <v>44424</v>
      </c>
      <c r="D1093" s="4" t="s">
        <v>150</v>
      </c>
      <c r="E1093" s="12" t="s">
        <v>1087</v>
      </c>
      <c r="F1093" s="13">
        <v>349.99999999999994</v>
      </c>
      <c r="G1093">
        <v>350</v>
      </c>
      <c r="H1093">
        <v>122499.99999999999</v>
      </c>
      <c r="I1093" s="10">
        <v>67375</v>
      </c>
      <c r="J1093" s="15"/>
    </row>
    <row r="1094" spans="1:10">
      <c r="A1094" s="4" t="s">
        <v>1105</v>
      </c>
      <c r="B1094" s="4">
        <v>1197831</v>
      </c>
      <c r="C1094" s="5">
        <v>44425</v>
      </c>
      <c r="D1094" s="4" t="s">
        <v>150</v>
      </c>
      <c r="E1094" s="12" t="s">
        <v>1088</v>
      </c>
      <c r="F1094" s="13">
        <v>400</v>
      </c>
      <c r="G1094">
        <v>250</v>
      </c>
      <c r="H1094">
        <v>100000</v>
      </c>
      <c r="I1094" s="10">
        <v>40000</v>
      </c>
      <c r="J1094" s="15"/>
    </row>
    <row r="1095" spans="1:10">
      <c r="A1095" s="4" t="s">
        <v>1105</v>
      </c>
      <c r="B1095" s="4">
        <v>1197831</v>
      </c>
      <c r="C1095" s="5">
        <v>44426</v>
      </c>
      <c r="D1095" s="4" t="s">
        <v>150</v>
      </c>
      <c r="E1095" s="12" t="s">
        <v>1086</v>
      </c>
      <c r="F1095" s="13">
        <v>350</v>
      </c>
      <c r="G1095">
        <v>400</v>
      </c>
      <c r="H1095">
        <v>140000</v>
      </c>
      <c r="I1095" s="10">
        <v>84000</v>
      </c>
      <c r="J1095" s="15"/>
    </row>
    <row r="1096" spans="1:10">
      <c r="A1096" s="4" t="s">
        <v>1105</v>
      </c>
      <c r="B1096" s="4">
        <v>1197831</v>
      </c>
      <c r="C1096" s="5">
        <v>44427</v>
      </c>
      <c r="D1096" s="4" t="s">
        <v>150</v>
      </c>
      <c r="E1096" s="12" t="s">
        <v>1086</v>
      </c>
      <c r="F1096" s="13">
        <v>200</v>
      </c>
      <c r="G1096">
        <v>650</v>
      </c>
      <c r="H1096">
        <v>130000</v>
      </c>
      <c r="I1096" s="10">
        <v>58500</v>
      </c>
      <c r="J1096" s="15"/>
    </row>
    <row r="1097" spans="1:10">
      <c r="A1097" s="4" t="s">
        <v>1105</v>
      </c>
      <c r="B1097" s="4">
        <v>1197831</v>
      </c>
      <c r="C1097" s="5">
        <v>44428</v>
      </c>
      <c r="D1097" s="4" t="s">
        <v>150</v>
      </c>
      <c r="E1097" s="12" t="s">
        <v>1087</v>
      </c>
      <c r="F1097" s="13">
        <v>200</v>
      </c>
      <c r="G1097">
        <v>650</v>
      </c>
      <c r="H1097">
        <v>130000</v>
      </c>
      <c r="I1097" s="10">
        <v>58500</v>
      </c>
      <c r="J1097" s="15"/>
    </row>
    <row r="1098" spans="1:10">
      <c r="A1098" s="4" t="s">
        <v>1105</v>
      </c>
      <c r="B1098" s="4">
        <v>1197831</v>
      </c>
      <c r="C1098" s="5">
        <v>44429</v>
      </c>
      <c r="D1098" s="4" t="s">
        <v>150</v>
      </c>
      <c r="E1098" s="12" t="s">
        <v>1087</v>
      </c>
      <c r="F1098" s="13">
        <v>150</v>
      </c>
      <c r="G1098">
        <v>475</v>
      </c>
      <c r="H1098">
        <v>71250</v>
      </c>
      <c r="I1098" s="10">
        <v>32062.5</v>
      </c>
      <c r="J1098" s="15"/>
    </row>
    <row r="1099" spans="1:10">
      <c r="A1099" s="4" t="s">
        <v>1105</v>
      </c>
      <c r="B1099" s="4">
        <v>1197831</v>
      </c>
      <c r="C1099" s="5">
        <v>44430</v>
      </c>
      <c r="D1099" s="4" t="s">
        <v>150</v>
      </c>
      <c r="E1099" s="12" t="s">
        <v>1087</v>
      </c>
      <c r="F1099" s="13">
        <v>200</v>
      </c>
      <c r="G1099">
        <v>375</v>
      </c>
      <c r="H1099">
        <v>75000</v>
      </c>
      <c r="I1099" s="10">
        <v>41250</v>
      </c>
      <c r="J1099" s="15"/>
    </row>
    <row r="1100" spans="1:10">
      <c r="A1100" s="4" t="s">
        <v>1105</v>
      </c>
      <c r="B1100" s="4">
        <v>1197831</v>
      </c>
      <c r="C1100" s="5">
        <v>44431</v>
      </c>
      <c r="D1100" s="4" t="s">
        <v>150</v>
      </c>
      <c r="E1100" s="12" t="s">
        <v>1087</v>
      </c>
      <c r="F1100" s="13">
        <v>250</v>
      </c>
      <c r="G1100">
        <v>275</v>
      </c>
      <c r="H1100">
        <v>68750</v>
      </c>
      <c r="I1100" s="10">
        <v>27500</v>
      </c>
      <c r="J1100" s="15"/>
    </row>
    <row r="1101" spans="1:10">
      <c r="A1101" s="4" t="s">
        <v>1105</v>
      </c>
      <c r="B1101" s="4">
        <v>1197831</v>
      </c>
      <c r="C1101" s="5">
        <v>44432</v>
      </c>
      <c r="D1101" s="4" t="s">
        <v>150</v>
      </c>
      <c r="E1101" s="12" t="s">
        <v>1086</v>
      </c>
      <c r="F1101" s="13">
        <v>200</v>
      </c>
      <c r="G1101">
        <v>550</v>
      </c>
      <c r="H1101">
        <v>110000</v>
      </c>
      <c r="I1101" s="10">
        <v>66000</v>
      </c>
      <c r="J1101" s="15"/>
    </row>
    <row r="1102" spans="1:10">
      <c r="A1102" s="4" t="s">
        <v>1105</v>
      </c>
      <c r="B1102" s="4">
        <v>1197831</v>
      </c>
      <c r="C1102" s="5">
        <v>44433</v>
      </c>
      <c r="D1102" s="4" t="s">
        <v>150</v>
      </c>
      <c r="E1102" s="12" t="s">
        <v>1088</v>
      </c>
      <c r="F1102" s="13">
        <v>100</v>
      </c>
      <c r="G1102">
        <v>700</v>
      </c>
      <c r="H1102">
        <v>70000</v>
      </c>
      <c r="I1102" s="10">
        <v>31500</v>
      </c>
      <c r="J1102" s="15"/>
    </row>
    <row r="1103" spans="1:10">
      <c r="A1103" s="4" t="s">
        <v>1105</v>
      </c>
      <c r="B1103" s="4">
        <v>1197831</v>
      </c>
      <c r="C1103" s="5">
        <v>44434</v>
      </c>
      <c r="D1103" s="4" t="s">
        <v>150</v>
      </c>
      <c r="E1103" s="12" t="s">
        <v>1087</v>
      </c>
      <c r="F1103" s="13">
        <v>200</v>
      </c>
      <c r="G1103">
        <v>725</v>
      </c>
      <c r="H1103">
        <v>145000</v>
      </c>
      <c r="I1103" s="10">
        <v>65250</v>
      </c>
      <c r="J1103" s="15"/>
    </row>
    <row r="1104" spans="1:10">
      <c r="A1104" s="4" t="s">
        <v>1105</v>
      </c>
      <c r="B1104" s="4">
        <v>1197831</v>
      </c>
      <c r="C1104" s="5">
        <v>44435</v>
      </c>
      <c r="D1104" s="4" t="s">
        <v>150</v>
      </c>
      <c r="E1104" s="12" t="s">
        <v>1086</v>
      </c>
      <c r="F1104" s="13">
        <v>150</v>
      </c>
      <c r="G1104">
        <v>575</v>
      </c>
      <c r="H1104">
        <v>86250</v>
      </c>
      <c r="I1104" s="10">
        <v>38812.5</v>
      </c>
      <c r="J1104" s="15"/>
    </row>
    <row r="1105" spans="1:10">
      <c r="A1105" s="4" t="s">
        <v>1105</v>
      </c>
      <c r="B1105" s="4">
        <v>1197831</v>
      </c>
      <c r="C1105" s="5">
        <v>44436</v>
      </c>
      <c r="D1105" s="4" t="s">
        <v>150</v>
      </c>
      <c r="E1105" s="12" t="s">
        <v>1086</v>
      </c>
      <c r="F1105" s="13">
        <v>350</v>
      </c>
      <c r="G1105">
        <v>500</v>
      </c>
      <c r="H1105">
        <v>175000</v>
      </c>
      <c r="I1105" s="10">
        <v>96250</v>
      </c>
      <c r="J1105" s="15"/>
    </row>
    <row r="1106" spans="1:10">
      <c r="A1106" s="4" t="s">
        <v>1105</v>
      </c>
      <c r="B1106" s="4">
        <v>1197831</v>
      </c>
      <c r="C1106" s="5">
        <v>44437</v>
      </c>
      <c r="D1106" s="4" t="s">
        <v>150</v>
      </c>
      <c r="E1106" s="12" t="s">
        <v>1087</v>
      </c>
      <c r="F1106" s="13">
        <v>500</v>
      </c>
      <c r="G1106">
        <v>400</v>
      </c>
      <c r="H1106">
        <v>200000</v>
      </c>
      <c r="I1106" s="10">
        <v>80000</v>
      </c>
      <c r="J1106" s="15"/>
    </row>
    <row r="1107" spans="1:10">
      <c r="A1107" s="4" t="s">
        <v>1105</v>
      </c>
      <c r="B1107" s="4">
        <v>1197831</v>
      </c>
      <c r="C1107" s="5">
        <v>44438</v>
      </c>
      <c r="D1107" s="4" t="s">
        <v>150</v>
      </c>
      <c r="E1107" s="12" t="s">
        <v>1087</v>
      </c>
      <c r="F1107" s="13">
        <v>450</v>
      </c>
      <c r="G1107">
        <v>750</v>
      </c>
      <c r="H1107">
        <v>337500</v>
      </c>
      <c r="I1107" s="10">
        <v>202500</v>
      </c>
      <c r="J1107" s="15"/>
    </row>
    <row r="1108" spans="1:10">
      <c r="A1108" s="4" t="s">
        <v>1105</v>
      </c>
      <c r="B1108" s="4">
        <v>1197831</v>
      </c>
      <c r="C1108" s="5">
        <v>44439</v>
      </c>
      <c r="D1108" s="4" t="s">
        <v>150</v>
      </c>
      <c r="E1108" s="12" t="s">
        <v>1086</v>
      </c>
      <c r="F1108" s="13">
        <v>450</v>
      </c>
      <c r="G1108">
        <v>750</v>
      </c>
      <c r="H1108">
        <v>337500</v>
      </c>
      <c r="I1108" s="10">
        <v>151875</v>
      </c>
      <c r="J1108" s="15"/>
    </row>
    <row r="1109" spans="1:10">
      <c r="A1109" s="4" t="s">
        <v>1105</v>
      </c>
      <c r="B1109" s="4">
        <v>1197831</v>
      </c>
      <c r="C1109" s="5">
        <v>44440</v>
      </c>
      <c r="D1109" s="4" t="s">
        <v>150</v>
      </c>
      <c r="E1109" s="12" t="s">
        <v>1087</v>
      </c>
      <c r="F1109" s="13">
        <v>500</v>
      </c>
      <c r="G1109">
        <v>750</v>
      </c>
      <c r="H1109">
        <v>375000</v>
      </c>
      <c r="I1109" s="10">
        <v>168750</v>
      </c>
      <c r="J1109" s="15"/>
    </row>
    <row r="1110" spans="1:10">
      <c r="A1110" s="4" t="s">
        <v>1105</v>
      </c>
      <c r="B1110" s="4">
        <v>1197831</v>
      </c>
      <c r="C1110" s="5">
        <v>44441</v>
      </c>
      <c r="D1110" s="4" t="s">
        <v>150</v>
      </c>
      <c r="E1110" s="12" t="s">
        <v>1086</v>
      </c>
      <c r="F1110" s="13">
        <v>450</v>
      </c>
      <c r="G1110">
        <v>650</v>
      </c>
      <c r="H1110">
        <v>292500</v>
      </c>
      <c r="I1110" s="10">
        <v>131625</v>
      </c>
      <c r="J1110" s="15"/>
    </row>
    <row r="1111" spans="1:10">
      <c r="A1111" s="4" t="s">
        <v>1105</v>
      </c>
      <c r="B1111" s="4">
        <v>1197831</v>
      </c>
      <c r="C1111" s="5">
        <v>44442</v>
      </c>
      <c r="D1111" s="4" t="s">
        <v>150</v>
      </c>
      <c r="E1111" s="12" t="s">
        <v>1087</v>
      </c>
      <c r="F1111" s="13">
        <v>450</v>
      </c>
      <c r="G1111">
        <v>600</v>
      </c>
      <c r="H1111">
        <v>270000</v>
      </c>
      <c r="I1111" s="10">
        <v>148500</v>
      </c>
      <c r="J1111" s="15"/>
    </row>
    <row r="1112" spans="1:10">
      <c r="A1112" s="4" t="s">
        <v>1105</v>
      </c>
      <c r="B1112" s="4">
        <v>1197831</v>
      </c>
      <c r="C1112" s="5">
        <v>44443</v>
      </c>
      <c r="D1112" s="4" t="s">
        <v>150</v>
      </c>
      <c r="E1112" s="12" t="s">
        <v>1086</v>
      </c>
      <c r="F1112" s="13">
        <v>500</v>
      </c>
      <c r="G1112">
        <v>500</v>
      </c>
      <c r="H1112">
        <v>250000</v>
      </c>
      <c r="I1112" s="10">
        <v>100000</v>
      </c>
      <c r="J1112" s="15"/>
    </row>
    <row r="1113" spans="1:10">
      <c r="A1113" s="4" t="s">
        <v>1105</v>
      </c>
      <c r="B1113" s="4">
        <v>1197831</v>
      </c>
      <c r="C1113" s="5">
        <v>44444</v>
      </c>
      <c r="D1113" s="4" t="s">
        <v>150</v>
      </c>
      <c r="E1113" s="12" t="s">
        <v>1087</v>
      </c>
      <c r="F1113" s="13">
        <v>550</v>
      </c>
      <c r="G1113">
        <v>875</v>
      </c>
      <c r="H1113">
        <v>481250</v>
      </c>
      <c r="I1113" s="10">
        <v>288750</v>
      </c>
      <c r="J1113" s="15"/>
    </row>
    <row r="1114" spans="1:10">
      <c r="A1114" s="4" t="s">
        <v>1105</v>
      </c>
      <c r="B1114" s="4">
        <v>1197831</v>
      </c>
      <c r="C1114" s="5">
        <v>44445</v>
      </c>
      <c r="D1114" s="4" t="s">
        <v>150</v>
      </c>
      <c r="E1114" s="12" t="s">
        <v>1087</v>
      </c>
      <c r="F1114" s="13">
        <v>450</v>
      </c>
      <c r="G1114">
        <v>825</v>
      </c>
      <c r="H1114">
        <v>371250</v>
      </c>
      <c r="I1114" s="10">
        <v>185625</v>
      </c>
      <c r="J1114" s="15"/>
    </row>
    <row r="1115" spans="1:10">
      <c r="A1115" s="4" t="s">
        <v>1105</v>
      </c>
      <c r="B1115" s="4">
        <v>1197831</v>
      </c>
      <c r="C1115" s="5">
        <v>44446</v>
      </c>
      <c r="D1115" s="4" t="s">
        <v>150</v>
      </c>
      <c r="E1115" s="12" t="s">
        <v>1086</v>
      </c>
      <c r="F1115" s="13">
        <v>500</v>
      </c>
      <c r="G1115">
        <v>825</v>
      </c>
      <c r="H1115">
        <v>412500</v>
      </c>
      <c r="I1115" s="10">
        <v>206250</v>
      </c>
      <c r="J1115" s="15"/>
    </row>
    <row r="1116" spans="1:10">
      <c r="A1116" s="4" t="s">
        <v>1105</v>
      </c>
      <c r="B1116" s="4">
        <v>1197831</v>
      </c>
      <c r="C1116" s="5">
        <v>44447</v>
      </c>
      <c r="D1116" s="4" t="s">
        <v>150</v>
      </c>
      <c r="E1116" s="12" t="s">
        <v>1086</v>
      </c>
      <c r="F1116" s="13">
        <v>450</v>
      </c>
      <c r="G1116">
        <v>975</v>
      </c>
      <c r="H1116">
        <v>438750</v>
      </c>
      <c r="I1116" s="10">
        <v>219375</v>
      </c>
      <c r="J1116" s="15"/>
    </row>
    <row r="1117" spans="1:10">
      <c r="A1117" s="4" t="s">
        <v>1105</v>
      </c>
      <c r="B1117" s="4">
        <v>1197831</v>
      </c>
      <c r="C1117" s="5">
        <v>44448</v>
      </c>
      <c r="D1117" s="4" t="s">
        <v>150</v>
      </c>
      <c r="E1117" s="12" t="s">
        <v>1087</v>
      </c>
      <c r="F1117" s="13">
        <v>450</v>
      </c>
      <c r="G1117">
        <v>575</v>
      </c>
      <c r="H1117">
        <v>258750</v>
      </c>
      <c r="I1117" s="10">
        <v>155250</v>
      </c>
      <c r="J1117" s="15"/>
    </row>
    <row r="1118" spans="1:10">
      <c r="A1118" s="4" t="s">
        <v>1105</v>
      </c>
      <c r="B1118" s="4">
        <v>1197831</v>
      </c>
      <c r="C1118" s="5">
        <v>44449</v>
      </c>
      <c r="D1118" s="4" t="s">
        <v>150</v>
      </c>
      <c r="E1118" s="12" t="s">
        <v>1086</v>
      </c>
      <c r="F1118" s="13">
        <v>500</v>
      </c>
      <c r="G1118">
        <v>525</v>
      </c>
      <c r="H1118">
        <v>262500</v>
      </c>
      <c r="I1118" s="10">
        <v>118125</v>
      </c>
      <c r="J1118" s="15"/>
    </row>
    <row r="1119" spans="1:10">
      <c r="A1119" s="4" t="s">
        <v>1105</v>
      </c>
      <c r="B1119" s="4">
        <v>1197831</v>
      </c>
      <c r="C1119" s="5">
        <v>44450</v>
      </c>
      <c r="D1119" s="4" t="s">
        <v>150</v>
      </c>
      <c r="E1119" s="12" t="s">
        <v>1087</v>
      </c>
      <c r="F1119" s="13">
        <v>600</v>
      </c>
      <c r="G1119">
        <v>800</v>
      </c>
      <c r="H1119">
        <v>480000</v>
      </c>
      <c r="I1119" s="10">
        <v>312000</v>
      </c>
      <c r="J1119" s="15"/>
    </row>
    <row r="1120" spans="1:10">
      <c r="A1120" s="4" t="s">
        <v>1105</v>
      </c>
      <c r="B1120" s="4">
        <v>1197831</v>
      </c>
      <c r="C1120" s="5">
        <v>44451</v>
      </c>
      <c r="D1120" s="4" t="s">
        <v>150</v>
      </c>
      <c r="E1120" s="12" t="s">
        <v>1087</v>
      </c>
      <c r="F1120" s="13">
        <v>400</v>
      </c>
      <c r="G1120">
        <v>750</v>
      </c>
      <c r="H1120">
        <v>300000</v>
      </c>
      <c r="I1120" s="10">
        <v>150000</v>
      </c>
      <c r="J1120" s="15"/>
    </row>
    <row r="1121" spans="1:10">
      <c r="A1121" s="4" t="s">
        <v>1105</v>
      </c>
      <c r="B1121" s="4">
        <v>1197831</v>
      </c>
      <c r="C1121" s="5">
        <v>44452</v>
      </c>
      <c r="D1121" s="4" t="s">
        <v>150</v>
      </c>
      <c r="E1121" s="12" t="s">
        <v>1086</v>
      </c>
      <c r="F1121" s="13">
        <v>550</v>
      </c>
      <c r="G1121">
        <v>750</v>
      </c>
      <c r="H1121">
        <v>412500</v>
      </c>
      <c r="I1121" s="10">
        <v>206250</v>
      </c>
      <c r="J1121" s="15"/>
    </row>
    <row r="1122" spans="1:10">
      <c r="A1122" s="4" t="s">
        <v>1105</v>
      </c>
      <c r="B1122" s="4">
        <v>1197831</v>
      </c>
      <c r="C1122" s="5">
        <v>44453</v>
      </c>
      <c r="D1122" s="4" t="s">
        <v>150</v>
      </c>
      <c r="E1122" s="12" t="s">
        <v>1086</v>
      </c>
      <c r="F1122" s="13">
        <v>550</v>
      </c>
      <c r="G1122">
        <v>925</v>
      </c>
      <c r="H1122">
        <v>508750</v>
      </c>
      <c r="I1122" s="10">
        <v>254375</v>
      </c>
      <c r="J1122" s="15"/>
    </row>
    <row r="1123" spans="1:10">
      <c r="A1123" s="4" t="s">
        <v>1105</v>
      </c>
      <c r="B1123" s="4">
        <v>1197831</v>
      </c>
      <c r="C1123" s="5">
        <v>44454</v>
      </c>
      <c r="D1123" s="4" t="s">
        <v>150</v>
      </c>
      <c r="E1123" s="12" t="s">
        <v>1087</v>
      </c>
      <c r="F1123" s="13">
        <v>500</v>
      </c>
      <c r="G1123">
        <v>425</v>
      </c>
      <c r="H1123">
        <v>212500</v>
      </c>
      <c r="I1123" s="10">
        <v>127500</v>
      </c>
      <c r="J1123" s="15"/>
    </row>
    <row r="1124" spans="1:10">
      <c r="A1124" s="4" t="s">
        <v>1105</v>
      </c>
      <c r="B1124" s="4">
        <v>1197831</v>
      </c>
      <c r="C1124" s="5">
        <v>44455</v>
      </c>
      <c r="D1124" s="4" t="s">
        <v>150</v>
      </c>
      <c r="E1124" s="12" t="s">
        <v>1086</v>
      </c>
      <c r="F1124" s="13">
        <v>550</v>
      </c>
      <c r="G1124">
        <v>425</v>
      </c>
      <c r="H1124">
        <v>233750</v>
      </c>
      <c r="I1124" s="10">
        <v>105187.5</v>
      </c>
      <c r="J1124" s="15"/>
    </row>
    <row r="1125" spans="1:10">
      <c r="A1125" s="4" t="s">
        <v>1105</v>
      </c>
      <c r="B1125" s="4">
        <v>1197831</v>
      </c>
      <c r="C1125" s="5">
        <v>44456</v>
      </c>
      <c r="D1125" s="4" t="s">
        <v>150</v>
      </c>
      <c r="E1125" s="12" t="s">
        <v>1086</v>
      </c>
      <c r="F1125" s="13">
        <v>600</v>
      </c>
      <c r="G1125">
        <v>675</v>
      </c>
      <c r="H1125">
        <v>405000</v>
      </c>
      <c r="I1125" s="10">
        <v>263250</v>
      </c>
      <c r="J1125" s="15"/>
    </row>
    <row r="1126" spans="1:10">
      <c r="A1126" s="4" t="s">
        <v>1105</v>
      </c>
      <c r="B1126" s="4">
        <v>1197831</v>
      </c>
      <c r="C1126" s="5">
        <v>44457</v>
      </c>
      <c r="D1126" s="4" t="s">
        <v>150</v>
      </c>
      <c r="E1126" s="12" t="s">
        <v>1087</v>
      </c>
      <c r="F1126" s="13">
        <v>550</v>
      </c>
      <c r="G1126">
        <v>625</v>
      </c>
      <c r="H1126">
        <v>343750</v>
      </c>
      <c r="I1126" s="10">
        <v>171875</v>
      </c>
      <c r="J1126" s="15"/>
    </row>
    <row r="1127" spans="1:10">
      <c r="A1127" s="4" t="s">
        <v>1105</v>
      </c>
      <c r="B1127" s="4">
        <v>1197831</v>
      </c>
      <c r="C1127" s="5">
        <v>44458</v>
      </c>
      <c r="D1127" s="4" t="s">
        <v>150</v>
      </c>
      <c r="E1127" s="12" t="s">
        <v>1086</v>
      </c>
      <c r="F1127" s="13">
        <v>550</v>
      </c>
      <c r="G1127">
        <v>575</v>
      </c>
      <c r="H1127">
        <v>316250</v>
      </c>
      <c r="I1127" s="10">
        <v>158125</v>
      </c>
      <c r="J1127" s="15"/>
    </row>
    <row r="1128" spans="1:10">
      <c r="A1128" s="4" t="s">
        <v>1105</v>
      </c>
      <c r="B1128" s="4">
        <v>1197831</v>
      </c>
      <c r="C1128" s="5">
        <v>44459</v>
      </c>
      <c r="D1128" s="4" t="s">
        <v>150</v>
      </c>
      <c r="E1128" s="12" t="s">
        <v>1087</v>
      </c>
      <c r="F1128" s="13">
        <v>600</v>
      </c>
      <c r="G1128">
        <v>625</v>
      </c>
      <c r="H1128">
        <v>375000</v>
      </c>
      <c r="I1128" s="10">
        <v>187500</v>
      </c>
      <c r="J1128" s="15"/>
    </row>
    <row r="1129" spans="1:10">
      <c r="A1129" s="4" t="s">
        <v>1105</v>
      </c>
      <c r="B1129" s="4">
        <v>1197831</v>
      </c>
      <c r="C1129" s="5">
        <v>44460</v>
      </c>
      <c r="D1129" s="4" t="s">
        <v>150</v>
      </c>
      <c r="E1129" s="12" t="s">
        <v>1086</v>
      </c>
      <c r="F1129" s="13">
        <v>600</v>
      </c>
      <c r="G1129">
        <v>350</v>
      </c>
      <c r="H1129">
        <v>210000</v>
      </c>
      <c r="I1129" s="10">
        <v>126000</v>
      </c>
      <c r="J1129" s="15"/>
    </row>
    <row r="1130" spans="1:10">
      <c r="A1130" s="4" t="s">
        <v>1105</v>
      </c>
      <c r="B1130" s="4">
        <v>1197831</v>
      </c>
      <c r="C1130" s="5">
        <v>44461</v>
      </c>
      <c r="D1130" s="4" t="s">
        <v>150</v>
      </c>
      <c r="E1130" s="12" t="s">
        <v>1086</v>
      </c>
      <c r="F1130" s="13">
        <v>450</v>
      </c>
      <c r="G1130">
        <v>350</v>
      </c>
      <c r="H1130">
        <v>157500</v>
      </c>
      <c r="I1130" s="10">
        <v>70875</v>
      </c>
      <c r="J1130" s="15"/>
    </row>
    <row r="1131" spans="1:10">
      <c r="A1131" s="4" t="s">
        <v>1105</v>
      </c>
      <c r="B1131" s="4">
        <v>1197831</v>
      </c>
      <c r="C1131" s="5">
        <v>44462</v>
      </c>
      <c r="D1131" s="4" t="s">
        <v>150</v>
      </c>
      <c r="E1131" s="12" t="s">
        <v>1087</v>
      </c>
      <c r="F1131" s="13">
        <v>400</v>
      </c>
      <c r="G1131">
        <v>575</v>
      </c>
      <c r="H1131">
        <v>230000</v>
      </c>
      <c r="I1131" s="10">
        <v>149500</v>
      </c>
      <c r="J1131" s="15"/>
    </row>
    <row r="1132" spans="1:10">
      <c r="A1132" s="4" t="s">
        <v>1105</v>
      </c>
      <c r="B1132" s="4">
        <v>1197831</v>
      </c>
      <c r="C1132" s="5">
        <v>44463</v>
      </c>
      <c r="D1132" s="4" t="s">
        <v>150</v>
      </c>
      <c r="E1132" s="12" t="s">
        <v>1090</v>
      </c>
      <c r="F1132" s="13">
        <v>300</v>
      </c>
      <c r="G1132">
        <v>525</v>
      </c>
      <c r="H1132">
        <v>157500</v>
      </c>
      <c r="I1132" s="10">
        <v>78750</v>
      </c>
      <c r="J1132" s="15"/>
    </row>
    <row r="1133" spans="1:10">
      <c r="A1133" s="4" t="s">
        <v>1105</v>
      </c>
      <c r="B1133" s="4">
        <v>1197831</v>
      </c>
      <c r="C1133" s="5">
        <v>44464</v>
      </c>
      <c r="D1133" s="4" t="s">
        <v>150</v>
      </c>
      <c r="E1133" s="12" t="s">
        <v>1088</v>
      </c>
      <c r="F1133" s="13">
        <v>300</v>
      </c>
      <c r="G1133">
        <v>525</v>
      </c>
      <c r="H1133">
        <v>157500</v>
      </c>
      <c r="I1133" s="10">
        <v>78750</v>
      </c>
      <c r="J1133" s="15"/>
    </row>
    <row r="1134" spans="1:10">
      <c r="A1134" s="4" t="s">
        <v>1105</v>
      </c>
      <c r="B1134" s="4">
        <v>1197831</v>
      </c>
      <c r="C1134" s="5">
        <v>44465</v>
      </c>
      <c r="D1134" s="4" t="s">
        <v>150</v>
      </c>
      <c r="E1134" s="12" t="s">
        <v>1087</v>
      </c>
      <c r="F1134" s="13">
        <v>350</v>
      </c>
      <c r="G1134">
        <v>475</v>
      </c>
      <c r="H1134">
        <v>166250</v>
      </c>
      <c r="I1134" s="10">
        <v>83125</v>
      </c>
      <c r="J1134" s="15"/>
    </row>
    <row r="1135" spans="1:10">
      <c r="A1135" s="4" t="s">
        <v>1105</v>
      </c>
      <c r="B1135" s="4">
        <v>1197831</v>
      </c>
      <c r="C1135" s="5">
        <v>44466</v>
      </c>
      <c r="D1135" s="4" t="s">
        <v>150</v>
      </c>
      <c r="E1135" s="12" t="s">
        <v>1087</v>
      </c>
      <c r="F1135" s="13">
        <v>350</v>
      </c>
      <c r="G1135">
        <v>325</v>
      </c>
      <c r="H1135">
        <v>113750</v>
      </c>
      <c r="I1135" s="10">
        <v>68250</v>
      </c>
      <c r="J1135" s="15"/>
    </row>
    <row r="1136" spans="1:10">
      <c r="A1136" s="4" t="s">
        <v>1105</v>
      </c>
      <c r="B1136" s="4">
        <v>1197831</v>
      </c>
      <c r="C1136" s="5">
        <v>44467</v>
      </c>
      <c r="D1136" s="4" t="s">
        <v>150</v>
      </c>
      <c r="E1136" s="12" t="s">
        <v>1087</v>
      </c>
      <c r="F1136" s="13">
        <v>300</v>
      </c>
      <c r="G1136">
        <v>300</v>
      </c>
      <c r="H1136">
        <v>90000</v>
      </c>
      <c r="I1136" s="10">
        <v>40500</v>
      </c>
      <c r="J1136" s="15"/>
    </row>
    <row r="1137" spans="1:10">
      <c r="A1137" s="4" t="s">
        <v>1105</v>
      </c>
      <c r="B1137" s="4">
        <v>1197831</v>
      </c>
      <c r="C1137" s="5">
        <v>44468</v>
      </c>
      <c r="D1137" s="4" t="s">
        <v>150</v>
      </c>
      <c r="E1137" s="12" t="s">
        <v>1086</v>
      </c>
      <c r="F1137" s="13">
        <v>400</v>
      </c>
      <c r="G1137">
        <v>475</v>
      </c>
      <c r="H1137">
        <v>190000</v>
      </c>
      <c r="I1137" s="10">
        <v>123500</v>
      </c>
      <c r="J1137" s="15"/>
    </row>
    <row r="1138" spans="1:10">
      <c r="A1138" s="4" t="s">
        <v>1105</v>
      </c>
      <c r="B1138" s="4">
        <v>1197831</v>
      </c>
      <c r="C1138" s="5">
        <v>44469</v>
      </c>
      <c r="D1138" s="4" t="s">
        <v>150</v>
      </c>
      <c r="E1138" s="12" t="s">
        <v>1089</v>
      </c>
      <c r="F1138" s="13">
        <v>200</v>
      </c>
      <c r="G1138">
        <v>625</v>
      </c>
      <c r="H1138">
        <v>125000</v>
      </c>
      <c r="I1138" s="10">
        <v>62500</v>
      </c>
      <c r="J1138" s="15"/>
    </row>
    <row r="1139" spans="1:10">
      <c r="A1139" s="4" t="s">
        <v>1105</v>
      </c>
      <c r="B1139" s="4">
        <v>1197831</v>
      </c>
      <c r="C1139" s="5">
        <v>44470</v>
      </c>
      <c r="D1139" s="4" t="s">
        <v>150</v>
      </c>
      <c r="E1139" s="12" t="s">
        <v>1087</v>
      </c>
      <c r="F1139" s="13">
        <v>200</v>
      </c>
      <c r="G1139">
        <v>625</v>
      </c>
      <c r="H1139">
        <v>125000</v>
      </c>
      <c r="I1139" s="10">
        <v>62500</v>
      </c>
      <c r="J1139" s="15"/>
    </row>
    <row r="1140" spans="1:10">
      <c r="A1140" s="4" t="s">
        <v>1105</v>
      </c>
      <c r="B1140" s="4">
        <v>1197831</v>
      </c>
      <c r="C1140" s="5">
        <v>44471</v>
      </c>
      <c r="D1140" s="4" t="s">
        <v>150</v>
      </c>
      <c r="E1140" s="12" t="s">
        <v>1087</v>
      </c>
      <c r="F1140" s="13">
        <v>450</v>
      </c>
      <c r="G1140">
        <v>575</v>
      </c>
      <c r="H1140">
        <v>258750</v>
      </c>
      <c r="I1140" s="10">
        <v>129375</v>
      </c>
      <c r="J1140" s="15"/>
    </row>
    <row r="1141" spans="1:10">
      <c r="A1141" s="4" t="s">
        <v>1105</v>
      </c>
      <c r="B1141" s="4">
        <v>1197831</v>
      </c>
      <c r="C1141" s="5">
        <v>44472</v>
      </c>
      <c r="D1141" s="4" t="s">
        <v>150</v>
      </c>
      <c r="E1141" s="12" t="s">
        <v>1086</v>
      </c>
      <c r="F1141" s="13">
        <v>450</v>
      </c>
      <c r="G1141">
        <v>450</v>
      </c>
      <c r="H1141">
        <v>202500</v>
      </c>
      <c r="I1141" s="10">
        <v>121500</v>
      </c>
      <c r="J1141" s="15"/>
    </row>
    <row r="1142" spans="1:10">
      <c r="A1142" s="4" t="s">
        <v>1105</v>
      </c>
      <c r="B1142" s="4">
        <v>1197831</v>
      </c>
      <c r="C1142" s="5">
        <v>44473</v>
      </c>
      <c r="D1142" s="4" t="s">
        <v>150</v>
      </c>
      <c r="E1142" s="12" t="s">
        <v>1087</v>
      </c>
      <c r="F1142" s="13">
        <v>500</v>
      </c>
      <c r="G1142">
        <v>425</v>
      </c>
      <c r="H1142">
        <v>212500</v>
      </c>
      <c r="I1142" s="10">
        <v>95625</v>
      </c>
      <c r="J1142" s="15"/>
    </row>
    <row r="1143" spans="1:10">
      <c r="A1143" s="4" t="s">
        <v>1105</v>
      </c>
      <c r="B1143" s="4">
        <v>1197831</v>
      </c>
      <c r="C1143" s="5">
        <v>44474</v>
      </c>
      <c r="D1143" s="4" t="s">
        <v>150</v>
      </c>
      <c r="E1143" s="12" t="s">
        <v>1087</v>
      </c>
      <c r="F1143" s="13">
        <v>600</v>
      </c>
      <c r="G1143">
        <v>625</v>
      </c>
      <c r="H1143">
        <v>375000</v>
      </c>
      <c r="I1143" s="10">
        <v>243750</v>
      </c>
      <c r="J1143" s="15"/>
    </row>
    <row r="1144" spans="1:10">
      <c r="A1144" s="4" t="s">
        <v>1105</v>
      </c>
      <c r="B1144" s="4">
        <v>1197831</v>
      </c>
      <c r="C1144" s="5">
        <v>44475</v>
      </c>
      <c r="D1144" s="4" t="s">
        <v>150</v>
      </c>
      <c r="E1144" s="12" t="s">
        <v>1088</v>
      </c>
      <c r="F1144" s="13">
        <v>600</v>
      </c>
      <c r="G1144">
        <v>775</v>
      </c>
      <c r="H1144">
        <v>465000</v>
      </c>
      <c r="I1144" s="10">
        <v>232500</v>
      </c>
      <c r="J1144" s="15"/>
    </row>
    <row r="1145" spans="1:10">
      <c r="A1145" s="4" t="s">
        <v>1105</v>
      </c>
      <c r="B1145" s="4">
        <v>1197831</v>
      </c>
      <c r="C1145" s="5">
        <v>44476</v>
      </c>
      <c r="D1145" s="4" t="s">
        <v>150</v>
      </c>
      <c r="E1145" s="12" t="s">
        <v>1087</v>
      </c>
      <c r="F1145" s="13">
        <v>600</v>
      </c>
      <c r="G1145">
        <v>775</v>
      </c>
      <c r="H1145">
        <v>465000</v>
      </c>
      <c r="I1145" s="10">
        <v>232500</v>
      </c>
      <c r="J1145" s="15"/>
    </row>
    <row r="1146" spans="1:10">
      <c r="A1146" s="4" t="s">
        <v>1105</v>
      </c>
      <c r="B1146" s="4">
        <v>1197831</v>
      </c>
      <c r="C1146" s="5">
        <v>44477</v>
      </c>
      <c r="D1146" s="4" t="s">
        <v>150</v>
      </c>
      <c r="E1146" s="12" t="s">
        <v>1086</v>
      </c>
      <c r="F1146" s="13">
        <v>650</v>
      </c>
      <c r="G1146">
        <v>700</v>
      </c>
      <c r="H1146">
        <v>455000</v>
      </c>
      <c r="I1146" s="10">
        <v>227500</v>
      </c>
      <c r="J1146" s="15"/>
    </row>
    <row r="1147" spans="1:10">
      <c r="A1147" s="4" t="s">
        <v>1105</v>
      </c>
      <c r="B1147" s="4">
        <v>1197831</v>
      </c>
      <c r="C1147" s="5">
        <v>44478</v>
      </c>
      <c r="D1147" s="4" t="s">
        <v>150</v>
      </c>
      <c r="E1147" s="12" t="s">
        <v>1087</v>
      </c>
      <c r="F1147" s="13">
        <v>650</v>
      </c>
      <c r="G1147">
        <v>550</v>
      </c>
      <c r="H1147">
        <v>357500</v>
      </c>
      <c r="I1147" s="10">
        <v>214500</v>
      </c>
      <c r="J1147" s="15"/>
    </row>
    <row r="1148" spans="1:10">
      <c r="A1148" s="4" t="s">
        <v>1105</v>
      </c>
      <c r="B1148" s="4">
        <v>1197831</v>
      </c>
      <c r="C1148" s="5">
        <v>44479</v>
      </c>
      <c r="D1148" s="4" t="s">
        <v>150</v>
      </c>
      <c r="E1148" s="12" t="s">
        <v>1087</v>
      </c>
      <c r="F1148" s="13">
        <v>600</v>
      </c>
      <c r="G1148">
        <v>500</v>
      </c>
      <c r="H1148">
        <v>300000</v>
      </c>
      <c r="I1148" s="10">
        <v>135000</v>
      </c>
      <c r="J1148" s="15"/>
    </row>
    <row r="1149" spans="1:10">
      <c r="A1149" s="4" t="s">
        <v>1105</v>
      </c>
      <c r="B1149" s="4">
        <v>1197831</v>
      </c>
      <c r="C1149" s="5">
        <v>44480</v>
      </c>
      <c r="D1149" s="4" t="s">
        <v>150</v>
      </c>
      <c r="E1149" s="12" t="s">
        <v>1088</v>
      </c>
      <c r="F1149" s="13">
        <v>700</v>
      </c>
      <c r="G1149">
        <v>750</v>
      </c>
      <c r="H1149">
        <v>525000</v>
      </c>
      <c r="I1149" s="10">
        <v>341250</v>
      </c>
      <c r="J1149" s="15"/>
    </row>
    <row r="1150" spans="1:10">
      <c r="A1150" s="4" t="s">
        <v>1108</v>
      </c>
      <c r="B1150" s="4">
        <v>1185732</v>
      </c>
      <c r="C1150" s="5">
        <v>44481</v>
      </c>
      <c r="D1150" s="4" t="s">
        <v>150</v>
      </c>
      <c r="E1150" s="12" t="s">
        <v>1086</v>
      </c>
      <c r="F1150" s="13">
        <v>400</v>
      </c>
      <c r="G1150">
        <v>450</v>
      </c>
      <c r="H1150">
        <v>180000</v>
      </c>
      <c r="I1150" s="10">
        <v>63000</v>
      </c>
      <c r="J1150" s="15"/>
    </row>
    <row r="1151" spans="1:10">
      <c r="A1151" s="4" t="s">
        <v>1108</v>
      </c>
      <c r="B1151" s="4">
        <v>1185732</v>
      </c>
      <c r="C1151" s="5">
        <v>44482</v>
      </c>
      <c r="D1151" s="4" t="s">
        <v>150</v>
      </c>
      <c r="E1151" s="12" t="s">
        <v>1087</v>
      </c>
      <c r="F1151" s="13">
        <v>400</v>
      </c>
      <c r="G1151">
        <v>250</v>
      </c>
      <c r="H1151">
        <v>100000</v>
      </c>
      <c r="I1151" s="10">
        <v>35000</v>
      </c>
      <c r="J1151" s="15"/>
    </row>
    <row r="1152" spans="1:10">
      <c r="A1152" s="4" t="s">
        <v>1108</v>
      </c>
      <c r="B1152" s="4">
        <v>1185732</v>
      </c>
      <c r="C1152" s="5">
        <v>44483</v>
      </c>
      <c r="D1152" s="4" t="s">
        <v>150</v>
      </c>
      <c r="E1152" s="12" t="s">
        <v>1087</v>
      </c>
      <c r="F1152" s="13">
        <v>300</v>
      </c>
      <c r="G1152">
        <v>250</v>
      </c>
      <c r="H1152">
        <v>75000</v>
      </c>
      <c r="I1152" s="10">
        <v>30000</v>
      </c>
      <c r="J1152" s="15"/>
    </row>
    <row r="1153" spans="1:10">
      <c r="A1153" s="4" t="s">
        <v>1108</v>
      </c>
      <c r="B1153" s="4">
        <v>1185732</v>
      </c>
      <c r="C1153" s="5">
        <v>44484</v>
      </c>
      <c r="D1153" s="4" t="s">
        <v>150</v>
      </c>
      <c r="E1153" s="12" t="s">
        <v>1087</v>
      </c>
      <c r="F1153" s="13">
        <v>350</v>
      </c>
      <c r="G1153">
        <v>100</v>
      </c>
      <c r="H1153">
        <v>35000</v>
      </c>
      <c r="I1153" s="10">
        <v>10500</v>
      </c>
      <c r="J1153" s="15"/>
    </row>
    <row r="1154" spans="1:10">
      <c r="A1154" s="4" t="s">
        <v>1108</v>
      </c>
      <c r="B1154" s="4">
        <v>1185732</v>
      </c>
      <c r="C1154" s="5">
        <v>44485</v>
      </c>
      <c r="D1154" s="4" t="s">
        <v>14</v>
      </c>
      <c r="E1154" s="12" t="s">
        <v>1087</v>
      </c>
      <c r="F1154" s="13">
        <v>500</v>
      </c>
      <c r="G1154">
        <v>150</v>
      </c>
      <c r="H1154">
        <v>75000</v>
      </c>
      <c r="I1154" s="10">
        <v>18750</v>
      </c>
      <c r="J1154" s="15"/>
    </row>
    <row r="1155" spans="1:10">
      <c r="A1155" s="4" t="s">
        <v>1108</v>
      </c>
      <c r="B1155" s="4">
        <v>1185732</v>
      </c>
      <c r="C1155" s="5">
        <v>44486</v>
      </c>
      <c r="D1155" s="4" t="s">
        <v>14</v>
      </c>
      <c r="E1155" s="12" t="s">
        <v>1087</v>
      </c>
      <c r="F1155" s="13">
        <v>400</v>
      </c>
      <c r="G1155">
        <v>250</v>
      </c>
      <c r="H1155">
        <v>100000</v>
      </c>
      <c r="I1155" s="10">
        <v>40000</v>
      </c>
      <c r="J1155" s="15"/>
    </row>
    <row r="1156" spans="1:10">
      <c r="A1156" s="4" t="s">
        <v>1108</v>
      </c>
      <c r="B1156" s="4">
        <v>1185732</v>
      </c>
      <c r="C1156" s="5">
        <v>44487</v>
      </c>
      <c r="D1156" s="4" t="s">
        <v>14</v>
      </c>
      <c r="E1156" s="12" t="s">
        <v>1086</v>
      </c>
      <c r="F1156" s="13">
        <v>400</v>
      </c>
      <c r="G1156">
        <v>500</v>
      </c>
      <c r="H1156">
        <v>200000</v>
      </c>
      <c r="I1156" s="10">
        <v>70000</v>
      </c>
      <c r="J1156" s="15"/>
    </row>
    <row r="1157" spans="1:10">
      <c r="A1157" s="4" t="s">
        <v>1108</v>
      </c>
      <c r="B1157" s="4">
        <v>1185732</v>
      </c>
      <c r="C1157" s="5">
        <v>44488</v>
      </c>
      <c r="D1157" s="4" t="s">
        <v>14</v>
      </c>
      <c r="E1157" s="12" t="s">
        <v>1086</v>
      </c>
      <c r="F1157" s="13">
        <v>400.00000000000006</v>
      </c>
      <c r="G1157">
        <v>150</v>
      </c>
      <c r="H1157">
        <v>60000.000000000007</v>
      </c>
      <c r="I1157" s="10">
        <v>21000</v>
      </c>
      <c r="J1157" s="15"/>
    </row>
    <row r="1158" spans="1:10">
      <c r="A1158" s="4" t="s">
        <v>1108</v>
      </c>
      <c r="B1158" s="4">
        <v>1185732</v>
      </c>
      <c r="C1158" s="5">
        <v>44489</v>
      </c>
      <c r="D1158" s="4" t="s">
        <v>14</v>
      </c>
      <c r="E1158" s="12" t="s">
        <v>1087</v>
      </c>
      <c r="F1158" s="13">
        <v>300</v>
      </c>
      <c r="G1158">
        <v>200</v>
      </c>
      <c r="H1158">
        <v>60000</v>
      </c>
      <c r="I1158" s="10">
        <v>24000</v>
      </c>
      <c r="J1158" s="15"/>
    </row>
    <row r="1159" spans="1:10">
      <c r="A1159" s="4" t="s">
        <v>1108</v>
      </c>
      <c r="B1159" s="4">
        <v>1185732</v>
      </c>
      <c r="C1159" s="5">
        <v>44490</v>
      </c>
      <c r="D1159" s="4" t="s">
        <v>14</v>
      </c>
      <c r="E1159" s="12" t="s">
        <v>1086</v>
      </c>
      <c r="F1159" s="13">
        <v>350</v>
      </c>
      <c r="G1159">
        <v>75</v>
      </c>
      <c r="H1159">
        <v>26250</v>
      </c>
      <c r="I1159" s="10">
        <v>7875</v>
      </c>
      <c r="J1159" s="15"/>
    </row>
    <row r="1160" spans="1:10">
      <c r="A1160" s="4" t="s">
        <v>1108</v>
      </c>
      <c r="B1160" s="4">
        <v>1185732</v>
      </c>
      <c r="C1160" s="5">
        <v>44491</v>
      </c>
      <c r="D1160" s="4" t="s">
        <v>14</v>
      </c>
      <c r="E1160" s="12" t="s">
        <v>1087</v>
      </c>
      <c r="F1160" s="13">
        <v>500</v>
      </c>
      <c r="G1160">
        <v>150</v>
      </c>
      <c r="H1160">
        <v>75000</v>
      </c>
      <c r="I1160" s="10">
        <v>18750</v>
      </c>
      <c r="J1160" s="15"/>
    </row>
    <row r="1161" spans="1:10">
      <c r="A1161" s="4" t="s">
        <v>1108</v>
      </c>
      <c r="B1161" s="4">
        <v>1185732</v>
      </c>
      <c r="C1161" s="5">
        <v>44492</v>
      </c>
      <c r="D1161" s="4" t="s">
        <v>14</v>
      </c>
      <c r="E1161" s="12" t="s">
        <v>1088</v>
      </c>
      <c r="F1161" s="13">
        <v>400</v>
      </c>
      <c r="G1161">
        <v>250</v>
      </c>
      <c r="H1161">
        <v>100000</v>
      </c>
      <c r="I1161" s="10">
        <v>40000</v>
      </c>
      <c r="J1161" s="15"/>
    </row>
    <row r="1162" spans="1:10">
      <c r="A1162" s="4" t="s">
        <v>1108</v>
      </c>
      <c r="B1162" s="4">
        <v>1185732</v>
      </c>
      <c r="C1162" s="5">
        <v>44493</v>
      </c>
      <c r="D1162" s="4" t="s">
        <v>14</v>
      </c>
      <c r="E1162" s="12" t="s">
        <v>1086</v>
      </c>
      <c r="F1162" s="13">
        <v>400</v>
      </c>
      <c r="G1162">
        <v>470</v>
      </c>
      <c r="H1162">
        <v>188000</v>
      </c>
      <c r="I1162" s="10">
        <v>65800</v>
      </c>
      <c r="J1162" s="15"/>
    </row>
    <row r="1163" spans="1:10">
      <c r="A1163" s="4" t="s">
        <v>1108</v>
      </c>
      <c r="B1163" s="4">
        <v>1185732</v>
      </c>
      <c r="C1163" s="5">
        <v>44494</v>
      </c>
      <c r="D1163" s="4" t="s">
        <v>14</v>
      </c>
      <c r="E1163" s="12" t="s">
        <v>1087</v>
      </c>
      <c r="F1163" s="13">
        <v>400</v>
      </c>
      <c r="G1163">
        <v>175</v>
      </c>
      <c r="H1163">
        <v>70000</v>
      </c>
      <c r="I1163" s="10">
        <v>24500</v>
      </c>
      <c r="J1163" s="15"/>
    </row>
    <row r="1164" spans="1:10">
      <c r="A1164" s="4" t="s">
        <v>1108</v>
      </c>
      <c r="B1164" s="4">
        <v>1185732</v>
      </c>
      <c r="C1164" s="5">
        <v>44495</v>
      </c>
      <c r="D1164" s="4" t="s">
        <v>14</v>
      </c>
      <c r="E1164" s="12" t="s">
        <v>1087</v>
      </c>
      <c r="F1164" s="13">
        <v>300</v>
      </c>
      <c r="G1164">
        <v>200</v>
      </c>
      <c r="H1164">
        <v>60000</v>
      </c>
      <c r="I1164" s="10">
        <v>24000</v>
      </c>
      <c r="J1164" s="15"/>
    </row>
    <row r="1165" spans="1:10">
      <c r="A1165" s="4" t="s">
        <v>1108</v>
      </c>
      <c r="B1165" s="4">
        <v>1185732</v>
      </c>
      <c r="C1165" s="5">
        <v>44496</v>
      </c>
      <c r="D1165" s="4" t="s">
        <v>14</v>
      </c>
      <c r="E1165" s="12" t="s">
        <v>1087</v>
      </c>
      <c r="F1165" s="13">
        <v>350</v>
      </c>
      <c r="G1165">
        <v>50</v>
      </c>
      <c r="H1165">
        <v>17500</v>
      </c>
      <c r="I1165" s="10">
        <v>5250</v>
      </c>
      <c r="J1165" s="15"/>
    </row>
    <row r="1166" spans="1:10">
      <c r="A1166" s="4" t="s">
        <v>1108</v>
      </c>
      <c r="B1166" s="4">
        <v>1185732</v>
      </c>
      <c r="C1166" s="5">
        <v>44497</v>
      </c>
      <c r="D1166" s="4" t="s">
        <v>14</v>
      </c>
      <c r="E1166" s="12" t="s">
        <v>1087</v>
      </c>
      <c r="F1166" s="13">
        <v>500</v>
      </c>
      <c r="G1166">
        <v>100</v>
      </c>
      <c r="H1166">
        <v>50000</v>
      </c>
      <c r="I1166" s="10">
        <v>12500</v>
      </c>
      <c r="J1166" s="15"/>
    </row>
    <row r="1167" spans="1:10">
      <c r="A1167" s="4" t="s">
        <v>1108</v>
      </c>
      <c r="B1167" s="4">
        <v>1185732</v>
      </c>
      <c r="C1167" s="5">
        <v>44498</v>
      </c>
      <c r="D1167" s="4" t="s">
        <v>14</v>
      </c>
      <c r="E1167" s="12" t="s">
        <v>1086</v>
      </c>
      <c r="F1167" s="13">
        <v>400</v>
      </c>
      <c r="G1167">
        <v>200</v>
      </c>
      <c r="H1167">
        <v>80000</v>
      </c>
      <c r="I1167" s="10">
        <v>32000</v>
      </c>
      <c r="J1167" s="15"/>
    </row>
    <row r="1168" spans="1:10">
      <c r="A1168" s="4" t="s">
        <v>1108</v>
      </c>
      <c r="B1168" s="4">
        <v>1185732</v>
      </c>
      <c r="C1168" s="5">
        <v>44499</v>
      </c>
      <c r="D1168" s="4" t="s">
        <v>14</v>
      </c>
      <c r="E1168" s="12" t="s">
        <v>1087</v>
      </c>
      <c r="F1168" s="13">
        <v>400</v>
      </c>
      <c r="G1168">
        <v>450</v>
      </c>
      <c r="H1168">
        <v>180000</v>
      </c>
      <c r="I1168" s="10">
        <v>63000</v>
      </c>
      <c r="J1168" s="15"/>
    </row>
    <row r="1169" spans="1:10">
      <c r="A1169" s="4" t="s">
        <v>1108</v>
      </c>
      <c r="B1169" s="4">
        <v>1185732</v>
      </c>
      <c r="C1169" s="5">
        <v>44500</v>
      </c>
      <c r="D1169" s="4" t="s">
        <v>14</v>
      </c>
      <c r="E1169" s="12" t="s">
        <v>1087</v>
      </c>
      <c r="F1169" s="13">
        <v>400.00000000000006</v>
      </c>
      <c r="G1169">
        <v>150</v>
      </c>
      <c r="H1169">
        <v>60000.000000000007</v>
      </c>
      <c r="I1169" s="10">
        <v>21000</v>
      </c>
      <c r="J1169" s="15"/>
    </row>
    <row r="1170" spans="1:10">
      <c r="A1170" s="4" t="s">
        <v>1108</v>
      </c>
      <c r="B1170" s="4">
        <v>1185732</v>
      </c>
      <c r="C1170" s="5">
        <v>44501</v>
      </c>
      <c r="D1170" s="4" t="s">
        <v>14</v>
      </c>
      <c r="E1170" s="12" t="s">
        <v>1087</v>
      </c>
      <c r="F1170" s="13">
        <v>300</v>
      </c>
      <c r="G1170">
        <v>150</v>
      </c>
      <c r="H1170">
        <v>45000</v>
      </c>
      <c r="I1170" s="10">
        <v>18000</v>
      </c>
      <c r="J1170" s="15"/>
    </row>
    <row r="1171" spans="1:10">
      <c r="A1171" s="4" t="s">
        <v>1108</v>
      </c>
      <c r="B1171" s="4">
        <v>1185732</v>
      </c>
      <c r="C1171" s="5">
        <v>44502</v>
      </c>
      <c r="D1171" s="4" t="s">
        <v>14</v>
      </c>
      <c r="E1171" s="12" t="s">
        <v>1088</v>
      </c>
      <c r="F1171" s="13">
        <v>350</v>
      </c>
      <c r="G1171">
        <v>75</v>
      </c>
      <c r="H1171">
        <v>26250</v>
      </c>
      <c r="I1171" s="10">
        <v>7875</v>
      </c>
      <c r="J1171" s="15"/>
    </row>
    <row r="1172" spans="1:10">
      <c r="A1172" s="4" t="s">
        <v>1108</v>
      </c>
      <c r="B1172" s="4">
        <v>1185732</v>
      </c>
      <c r="C1172" s="5">
        <v>44503</v>
      </c>
      <c r="D1172" s="4" t="s">
        <v>14</v>
      </c>
      <c r="E1172" s="12" t="s">
        <v>1087</v>
      </c>
      <c r="F1172" s="13">
        <v>500</v>
      </c>
      <c r="G1172">
        <v>75</v>
      </c>
      <c r="H1172">
        <v>37500</v>
      </c>
      <c r="I1172" s="10">
        <v>9375</v>
      </c>
      <c r="J1172" s="15"/>
    </row>
    <row r="1173" spans="1:10">
      <c r="A1173" s="4" t="s">
        <v>1108</v>
      </c>
      <c r="B1173" s="4">
        <v>1185732</v>
      </c>
      <c r="C1173" s="5">
        <v>44504</v>
      </c>
      <c r="D1173" s="4" t="s">
        <v>14</v>
      </c>
      <c r="E1173" s="12" t="s">
        <v>1087</v>
      </c>
      <c r="F1173" s="13">
        <v>400</v>
      </c>
      <c r="G1173">
        <v>225</v>
      </c>
      <c r="H1173">
        <v>90000</v>
      </c>
      <c r="I1173" s="10">
        <v>36000</v>
      </c>
      <c r="J1173" s="15"/>
    </row>
    <row r="1174" spans="1:10">
      <c r="A1174" s="4" t="s">
        <v>1108</v>
      </c>
      <c r="B1174" s="4">
        <v>1185732</v>
      </c>
      <c r="C1174" s="5">
        <v>44505</v>
      </c>
      <c r="D1174" s="4" t="s">
        <v>14</v>
      </c>
      <c r="E1174" s="12" t="s">
        <v>1087</v>
      </c>
      <c r="F1174" s="13">
        <v>550</v>
      </c>
      <c r="G1174">
        <v>495</v>
      </c>
      <c r="H1174">
        <v>272250</v>
      </c>
      <c r="I1174" s="10">
        <v>95287.5</v>
      </c>
      <c r="J1174" s="15"/>
    </row>
    <row r="1175" spans="1:10">
      <c r="A1175" s="4" t="s">
        <v>1108</v>
      </c>
      <c r="B1175" s="4">
        <v>1185732</v>
      </c>
      <c r="C1175" s="5">
        <v>44506</v>
      </c>
      <c r="D1175" s="4" t="s">
        <v>14</v>
      </c>
      <c r="E1175" s="12" t="s">
        <v>1087</v>
      </c>
      <c r="F1175" s="13">
        <v>500</v>
      </c>
      <c r="G1175">
        <v>200</v>
      </c>
      <c r="H1175">
        <v>100000</v>
      </c>
      <c r="I1175" s="10">
        <v>35000</v>
      </c>
      <c r="J1175" s="15"/>
    </row>
    <row r="1176" spans="1:10">
      <c r="A1176" s="4" t="s">
        <v>1108</v>
      </c>
      <c r="B1176" s="4">
        <v>1185732</v>
      </c>
      <c r="C1176" s="5">
        <v>44507</v>
      </c>
      <c r="D1176" s="4" t="s">
        <v>14</v>
      </c>
      <c r="E1176" s="12" t="s">
        <v>1087</v>
      </c>
      <c r="F1176" s="13">
        <v>450</v>
      </c>
      <c r="G1176">
        <v>175</v>
      </c>
      <c r="H1176">
        <v>78750</v>
      </c>
      <c r="I1176" s="10">
        <v>31500</v>
      </c>
      <c r="J1176" s="15"/>
    </row>
    <row r="1177" spans="1:10">
      <c r="A1177" s="4" t="s">
        <v>1108</v>
      </c>
      <c r="B1177" s="4">
        <v>1185732</v>
      </c>
      <c r="C1177" s="5">
        <v>44508</v>
      </c>
      <c r="D1177" s="4" t="s">
        <v>14</v>
      </c>
      <c r="E1177" s="12" t="s">
        <v>1087</v>
      </c>
      <c r="F1177" s="13">
        <v>450</v>
      </c>
      <c r="G1177">
        <v>125</v>
      </c>
      <c r="H1177">
        <v>56250</v>
      </c>
      <c r="I1177" s="10">
        <v>16875</v>
      </c>
      <c r="J1177" s="15"/>
    </row>
    <row r="1178" spans="1:10">
      <c r="A1178" s="4" t="s">
        <v>1108</v>
      </c>
      <c r="B1178" s="4">
        <v>1185732</v>
      </c>
      <c r="C1178" s="5">
        <v>44509</v>
      </c>
      <c r="D1178" s="4" t="s">
        <v>14</v>
      </c>
      <c r="E1178" s="12" t="s">
        <v>1087</v>
      </c>
      <c r="F1178" s="13">
        <v>550</v>
      </c>
      <c r="G1178">
        <v>150</v>
      </c>
      <c r="H1178">
        <v>82500</v>
      </c>
      <c r="I1178" s="10">
        <v>20625</v>
      </c>
      <c r="J1178" s="15"/>
    </row>
    <row r="1179" spans="1:10">
      <c r="A1179" s="4" t="s">
        <v>1108</v>
      </c>
      <c r="B1179" s="4">
        <v>1185732</v>
      </c>
      <c r="C1179" s="5">
        <v>44510</v>
      </c>
      <c r="D1179" s="4" t="s">
        <v>14</v>
      </c>
      <c r="E1179" s="12" t="s">
        <v>1089</v>
      </c>
      <c r="F1179" s="13">
        <v>600</v>
      </c>
      <c r="G1179">
        <v>275</v>
      </c>
      <c r="H1179">
        <v>165000</v>
      </c>
      <c r="I1179" s="10">
        <v>66000</v>
      </c>
      <c r="J1179" s="15"/>
    </row>
    <row r="1180" spans="1:10">
      <c r="A1180" s="4" t="s">
        <v>1108</v>
      </c>
      <c r="B1180" s="4">
        <v>1185732</v>
      </c>
      <c r="C1180" s="5">
        <v>44511</v>
      </c>
      <c r="D1180" s="4" t="s">
        <v>14</v>
      </c>
      <c r="E1180" s="12" t="s">
        <v>1087</v>
      </c>
      <c r="F1180" s="13">
        <v>550</v>
      </c>
      <c r="G1180">
        <v>525</v>
      </c>
      <c r="H1180">
        <v>288750</v>
      </c>
      <c r="I1180" s="10">
        <v>101062.5</v>
      </c>
      <c r="J1180" s="15"/>
    </row>
    <row r="1181" spans="1:10">
      <c r="A1181" s="4" t="s">
        <v>1108</v>
      </c>
      <c r="B1181" s="4">
        <v>1185732</v>
      </c>
      <c r="C1181" s="5">
        <v>44512</v>
      </c>
      <c r="D1181" s="4" t="s">
        <v>14</v>
      </c>
      <c r="E1181" s="12" t="s">
        <v>1086</v>
      </c>
      <c r="F1181" s="13">
        <v>500</v>
      </c>
      <c r="G1181">
        <v>275</v>
      </c>
      <c r="H1181">
        <v>137500</v>
      </c>
      <c r="I1181" s="10">
        <v>48125</v>
      </c>
      <c r="J1181" s="15"/>
    </row>
    <row r="1182" spans="1:10">
      <c r="A1182" s="4" t="s">
        <v>1108</v>
      </c>
      <c r="B1182" s="4">
        <v>1185732</v>
      </c>
      <c r="C1182" s="5">
        <v>44513</v>
      </c>
      <c r="D1182" s="4" t="s">
        <v>14</v>
      </c>
      <c r="E1182" s="12" t="s">
        <v>1086</v>
      </c>
      <c r="F1182" s="13">
        <v>450</v>
      </c>
      <c r="G1182">
        <v>200</v>
      </c>
      <c r="H1182">
        <v>90000</v>
      </c>
      <c r="I1182" s="10">
        <v>36000</v>
      </c>
      <c r="J1182" s="15"/>
    </row>
    <row r="1183" spans="1:10">
      <c r="A1183" s="4" t="s">
        <v>1108</v>
      </c>
      <c r="B1183" s="4">
        <v>1185732</v>
      </c>
      <c r="C1183" s="5">
        <v>44514</v>
      </c>
      <c r="D1183" s="4" t="s">
        <v>14</v>
      </c>
      <c r="E1183" s="12" t="s">
        <v>1090</v>
      </c>
      <c r="F1183" s="13">
        <v>450</v>
      </c>
      <c r="G1183">
        <v>175</v>
      </c>
      <c r="H1183">
        <v>78750</v>
      </c>
      <c r="I1183" s="10">
        <v>23625</v>
      </c>
      <c r="J1183" s="15"/>
    </row>
    <row r="1184" spans="1:10">
      <c r="A1184" s="4" t="s">
        <v>1108</v>
      </c>
      <c r="B1184" s="4">
        <v>1185732</v>
      </c>
      <c r="C1184" s="5">
        <v>44515</v>
      </c>
      <c r="D1184" s="4" t="s">
        <v>14</v>
      </c>
      <c r="E1184" s="12" t="s">
        <v>1087</v>
      </c>
      <c r="F1184" s="13">
        <v>550</v>
      </c>
      <c r="G1184">
        <v>175</v>
      </c>
      <c r="H1184">
        <v>96250</v>
      </c>
      <c r="I1184" s="10">
        <v>24062.5</v>
      </c>
      <c r="J1184" s="15"/>
    </row>
    <row r="1185" spans="1:10">
      <c r="A1185" s="4" t="s">
        <v>1108</v>
      </c>
      <c r="B1185" s="4">
        <v>1185732</v>
      </c>
      <c r="C1185" s="5">
        <v>44516</v>
      </c>
      <c r="D1185" s="4" t="s">
        <v>14</v>
      </c>
      <c r="E1185" s="12" t="s">
        <v>1087</v>
      </c>
      <c r="F1185" s="13">
        <v>600</v>
      </c>
      <c r="G1185">
        <v>325</v>
      </c>
      <c r="H1185">
        <v>195000</v>
      </c>
      <c r="I1185" s="10">
        <v>78000</v>
      </c>
      <c r="J1185" s="15"/>
    </row>
    <row r="1186" spans="1:10">
      <c r="A1186" s="4" t="s">
        <v>1108</v>
      </c>
      <c r="B1186" s="4">
        <v>1185732</v>
      </c>
      <c r="C1186" s="5">
        <v>44517</v>
      </c>
      <c r="D1186" s="4" t="s">
        <v>14</v>
      </c>
      <c r="E1186" s="12" t="s">
        <v>1086</v>
      </c>
      <c r="F1186" s="13">
        <v>550</v>
      </c>
      <c r="G1186">
        <v>550</v>
      </c>
      <c r="H1186">
        <v>302500</v>
      </c>
      <c r="I1186" s="10">
        <v>105875</v>
      </c>
      <c r="J1186" s="15"/>
    </row>
    <row r="1187" spans="1:10">
      <c r="A1187" s="4" t="s">
        <v>1108</v>
      </c>
      <c r="B1187" s="4">
        <v>1185732</v>
      </c>
      <c r="C1187" s="5">
        <v>44518</v>
      </c>
      <c r="D1187" s="4" t="s">
        <v>14</v>
      </c>
      <c r="E1187" s="12" t="s">
        <v>1086</v>
      </c>
      <c r="F1187" s="13">
        <v>500</v>
      </c>
      <c r="G1187">
        <v>300</v>
      </c>
      <c r="H1187">
        <v>150000</v>
      </c>
      <c r="I1187" s="10">
        <v>52500</v>
      </c>
      <c r="J1187" s="15"/>
    </row>
    <row r="1188" spans="1:10">
      <c r="A1188" s="4" t="s">
        <v>1108</v>
      </c>
      <c r="B1188" s="4">
        <v>1185732</v>
      </c>
      <c r="C1188" s="5">
        <v>44519</v>
      </c>
      <c r="D1188" s="4" t="s">
        <v>14</v>
      </c>
      <c r="E1188" s="12" t="s">
        <v>1087</v>
      </c>
      <c r="F1188" s="13">
        <v>450</v>
      </c>
      <c r="G1188">
        <v>225</v>
      </c>
      <c r="H1188">
        <v>101250</v>
      </c>
      <c r="I1188" s="10">
        <v>40500</v>
      </c>
      <c r="J1188" s="15"/>
    </row>
    <row r="1189" spans="1:10">
      <c r="A1189" s="4" t="s">
        <v>1108</v>
      </c>
      <c r="B1189" s="4">
        <v>1185732</v>
      </c>
      <c r="C1189" s="5">
        <v>44520</v>
      </c>
      <c r="D1189" s="4" t="s">
        <v>14</v>
      </c>
      <c r="E1189" s="12" t="s">
        <v>1086</v>
      </c>
      <c r="F1189" s="13">
        <v>450</v>
      </c>
      <c r="G1189">
        <v>175</v>
      </c>
      <c r="H1189">
        <v>78750</v>
      </c>
      <c r="I1189" s="10">
        <v>23625</v>
      </c>
      <c r="J1189" s="15"/>
    </row>
    <row r="1190" spans="1:10">
      <c r="A1190" s="4" t="s">
        <v>1108</v>
      </c>
      <c r="B1190" s="4">
        <v>1185732</v>
      </c>
      <c r="C1190" s="5">
        <v>44521</v>
      </c>
      <c r="D1190" s="4" t="s">
        <v>14</v>
      </c>
      <c r="E1190" s="12" t="s">
        <v>1086</v>
      </c>
      <c r="F1190" s="13">
        <v>550</v>
      </c>
      <c r="G1190">
        <v>200</v>
      </c>
      <c r="H1190">
        <v>110000</v>
      </c>
      <c r="I1190" s="10">
        <v>27500</v>
      </c>
      <c r="J1190" s="15"/>
    </row>
    <row r="1191" spans="1:10">
      <c r="A1191" s="4" t="s">
        <v>1108</v>
      </c>
      <c r="B1191" s="4">
        <v>1185732</v>
      </c>
      <c r="C1191" s="5">
        <v>44550</v>
      </c>
      <c r="D1191" s="4" t="s">
        <v>14</v>
      </c>
      <c r="E1191" s="12" t="s">
        <v>1087</v>
      </c>
      <c r="F1191" s="13">
        <v>600</v>
      </c>
      <c r="G1191">
        <v>375</v>
      </c>
      <c r="H1191">
        <v>225000</v>
      </c>
      <c r="I1191" s="10">
        <v>90000</v>
      </c>
      <c r="J1191" s="15"/>
    </row>
    <row r="1192" spans="1:10">
      <c r="A1192" s="4" t="s">
        <v>1108</v>
      </c>
      <c r="B1192" s="4">
        <v>1185732</v>
      </c>
      <c r="C1192" s="5">
        <v>44551</v>
      </c>
      <c r="D1192" s="4" t="s">
        <v>14</v>
      </c>
      <c r="E1192" s="12" t="s">
        <v>1087</v>
      </c>
      <c r="F1192" s="13">
        <v>550</v>
      </c>
      <c r="G1192">
        <v>525</v>
      </c>
      <c r="H1192">
        <v>288750</v>
      </c>
      <c r="I1192" s="10">
        <v>101062.5</v>
      </c>
      <c r="J1192" s="15"/>
    </row>
    <row r="1193" spans="1:10">
      <c r="A1193" s="4" t="s">
        <v>1108</v>
      </c>
      <c r="B1193" s="4">
        <v>1185732</v>
      </c>
      <c r="C1193" s="5">
        <v>44552</v>
      </c>
      <c r="D1193" s="4" t="s">
        <v>14</v>
      </c>
      <c r="E1193" s="12" t="s">
        <v>1086</v>
      </c>
      <c r="F1193" s="13">
        <v>500</v>
      </c>
      <c r="G1193">
        <v>300</v>
      </c>
      <c r="H1193">
        <v>150000</v>
      </c>
      <c r="I1193" s="10">
        <v>52500</v>
      </c>
      <c r="J1193" s="15"/>
    </row>
    <row r="1194" spans="1:10">
      <c r="A1194" s="4" t="s">
        <v>1108</v>
      </c>
      <c r="B1194" s="4">
        <v>1185732</v>
      </c>
      <c r="C1194" s="5">
        <v>44553</v>
      </c>
      <c r="D1194" s="4" t="s">
        <v>14</v>
      </c>
      <c r="E1194" s="12" t="s">
        <v>1087</v>
      </c>
      <c r="F1194" s="13">
        <v>450</v>
      </c>
      <c r="G1194">
        <v>225</v>
      </c>
      <c r="H1194">
        <v>101250</v>
      </c>
      <c r="I1194" s="10">
        <v>40500</v>
      </c>
      <c r="J1194" s="15"/>
    </row>
    <row r="1195" spans="1:10">
      <c r="A1195" s="4" t="s">
        <v>1108</v>
      </c>
      <c r="B1195" s="4">
        <v>1185732</v>
      </c>
      <c r="C1195" s="5">
        <v>44554</v>
      </c>
      <c r="D1195" s="4" t="s">
        <v>14</v>
      </c>
      <c r="E1195" s="12" t="s">
        <v>1087</v>
      </c>
      <c r="F1195" s="13">
        <v>450</v>
      </c>
      <c r="G1195">
        <v>175</v>
      </c>
      <c r="H1195">
        <v>78750</v>
      </c>
      <c r="I1195" s="10">
        <v>23625</v>
      </c>
      <c r="J1195" s="15"/>
    </row>
    <row r="1196" spans="1:10">
      <c r="A1196" s="4" t="s">
        <v>1108</v>
      </c>
      <c r="B1196" s="4">
        <v>1185732</v>
      </c>
      <c r="C1196" s="5">
        <v>44555</v>
      </c>
      <c r="D1196" s="4" t="s">
        <v>14</v>
      </c>
      <c r="E1196" s="12" t="s">
        <v>1088</v>
      </c>
      <c r="F1196" s="13">
        <v>550</v>
      </c>
      <c r="G1196">
        <v>150</v>
      </c>
      <c r="H1196">
        <v>82500</v>
      </c>
      <c r="I1196" s="10">
        <v>20625</v>
      </c>
      <c r="J1196" s="15"/>
    </row>
    <row r="1197" spans="1:10">
      <c r="A1197" s="4" t="s">
        <v>1108</v>
      </c>
      <c r="B1197" s="4">
        <v>1185732</v>
      </c>
      <c r="C1197" s="5">
        <v>44556</v>
      </c>
      <c r="D1197" s="4" t="s">
        <v>14</v>
      </c>
      <c r="E1197" s="12" t="s">
        <v>1087</v>
      </c>
      <c r="F1197" s="13">
        <v>600</v>
      </c>
      <c r="G1197">
        <v>325</v>
      </c>
      <c r="H1197">
        <v>195000</v>
      </c>
      <c r="I1197" s="10">
        <v>78000</v>
      </c>
      <c r="J1197" s="15"/>
    </row>
    <row r="1198" spans="1:10">
      <c r="A1198" s="4" t="s">
        <v>1108</v>
      </c>
      <c r="B1198" s="4">
        <v>1185732</v>
      </c>
      <c r="C1198" s="5">
        <v>44557</v>
      </c>
      <c r="D1198" s="4" t="s">
        <v>14</v>
      </c>
      <c r="E1198" s="12" t="s">
        <v>1088</v>
      </c>
      <c r="F1198" s="13">
        <v>550.00000000000011</v>
      </c>
      <c r="G1198">
        <v>450</v>
      </c>
      <c r="H1198">
        <v>247500.00000000003</v>
      </c>
      <c r="I1198" s="10">
        <v>86625</v>
      </c>
      <c r="J1198" s="15"/>
    </row>
    <row r="1199" spans="1:10">
      <c r="A1199" s="4" t="s">
        <v>1108</v>
      </c>
      <c r="B1199" s="4">
        <v>1185732</v>
      </c>
      <c r="C1199" s="5">
        <v>44558</v>
      </c>
      <c r="D1199" s="4" t="s">
        <v>14</v>
      </c>
      <c r="E1199" s="12" t="s">
        <v>1087</v>
      </c>
      <c r="F1199" s="13">
        <v>500.00000000000006</v>
      </c>
      <c r="G1199">
        <v>250</v>
      </c>
      <c r="H1199">
        <v>125000.00000000001</v>
      </c>
      <c r="I1199" s="10">
        <v>43750</v>
      </c>
      <c r="J1199" s="15"/>
    </row>
    <row r="1200" spans="1:10">
      <c r="A1200" s="4" t="s">
        <v>1108</v>
      </c>
      <c r="B1200" s="4">
        <v>1185732</v>
      </c>
      <c r="C1200" s="5">
        <v>44559</v>
      </c>
      <c r="D1200" s="4" t="s">
        <v>14</v>
      </c>
      <c r="E1200" s="12" t="s">
        <v>1087</v>
      </c>
      <c r="F1200" s="13">
        <v>450</v>
      </c>
      <c r="G1200">
        <v>150</v>
      </c>
      <c r="H1200">
        <v>67500</v>
      </c>
      <c r="I1200" s="10">
        <v>27000</v>
      </c>
      <c r="J1200" s="15"/>
    </row>
    <row r="1201" spans="1:10">
      <c r="A1201" s="4" t="s">
        <v>1108</v>
      </c>
      <c r="B1201" s="4">
        <v>1185732</v>
      </c>
      <c r="C1201" s="5">
        <v>44560</v>
      </c>
      <c r="D1201" s="4" t="s">
        <v>14</v>
      </c>
      <c r="E1201" s="12" t="s">
        <v>1087</v>
      </c>
      <c r="F1201" s="13">
        <v>450</v>
      </c>
      <c r="G1201">
        <v>125</v>
      </c>
      <c r="H1201">
        <v>56250</v>
      </c>
      <c r="I1201" s="10">
        <v>16875</v>
      </c>
      <c r="J1201" s="15"/>
    </row>
    <row r="1202" spans="1:10">
      <c r="A1202" s="4" t="s">
        <v>1108</v>
      </c>
      <c r="B1202" s="4">
        <v>1185732</v>
      </c>
      <c r="C1202" s="5">
        <v>44561</v>
      </c>
      <c r="D1202" s="4" t="s">
        <v>14</v>
      </c>
      <c r="E1202" s="12" t="s">
        <v>1087</v>
      </c>
      <c r="F1202" s="13">
        <v>550</v>
      </c>
      <c r="G1202">
        <v>125</v>
      </c>
      <c r="H1202">
        <v>68750</v>
      </c>
      <c r="I1202" s="10">
        <v>17187.5</v>
      </c>
      <c r="J1202" s="15"/>
    </row>
    <row r="1203" spans="1:10">
      <c r="A1203" s="4" t="s">
        <v>1108</v>
      </c>
      <c r="B1203" s="4">
        <v>1185732</v>
      </c>
      <c r="C1203" s="5">
        <v>44456</v>
      </c>
      <c r="D1203" s="4" t="s">
        <v>14</v>
      </c>
      <c r="E1203" s="12" t="s">
        <v>1087</v>
      </c>
      <c r="F1203" s="13">
        <v>600</v>
      </c>
      <c r="G1203">
        <v>225</v>
      </c>
      <c r="H1203">
        <v>135000</v>
      </c>
      <c r="I1203" s="10">
        <v>54000</v>
      </c>
      <c r="J1203" s="15"/>
    </row>
    <row r="1204" spans="1:10">
      <c r="A1204" s="4" t="s">
        <v>1108</v>
      </c>
      <c r="B1204" s="4">
        <v>1185732</v>
      </c>
      <c r="C1204" s="5">
        <v>44488</v>
      </c>
      <c r="D1204" s="4" t="s">
        <v>14</v>
      </c>
      <c r="E1204" s="12" t="s">
        <v>1087</v>
      </c>
      <c r="F1204" s="13">
        <v>600.00000000000011</v>
      </c>
      <c r="G1204">
        <v>400</v>
      </c>
      <c r="H1204">
        <v>240000.00000000003</v>
      </c>
      <c r="I1204" s="10">
        <v>84000</v>
      </c>
      <c r="J1204" s="15"/>
    </row>
    <row r="1205" spans="1:10">
      <c r="A1205" s="4" t="s">
        <v>1108</v>
      </c>
      <c r="B1205" s="4">
        <v>1185732</v>
      </c>
      <c r="C1205" s="5">
        <v>44488</v>
      </c>
      <c r="D1205" s="4" t="s">
        <v>14</v>
      </c>
      <c r="E1205" s="12" t="s">
        <v>1087</v>
      </c>
      <c r="F1205" s="13">
        <v>550.00000000000011</v>
      </c>
      <c r="G1205">
        <v>225</v>
      </c>
      <c r="H1205">
        <v>123750.00000000001</v>
      </c>
      <c r="I1205" s="10">
        <v>43312.5</v>
      </c>
      <c r="J1205" s="15"/>
    </row>
    <row r="1206" spans="1:10">
      <c r="A1206" s="4" t="s">
        <v>1108</v>
      </c>
      <c r="B1206" s="4">
        <v>1185732</v>
      </c>
      <c r="C1206" s="5">
        <v>44488</v>
      </c>
      <c r="D1206" s="4" t="s">
        <v>14</v>
      </c>
      <c r="E1206" s="12" t="s">
        <v>1086</v>
      </c>
      <c r="F1206" s="13">
        <v>550</v>
      </c>
      <c r="G1206">
        <v>125</v>
      </c>
      <c r="H1206">
        <v>68750</v>
      </c>
      <c r="I1206" s="10">
        <v>27500</v>
      </c>
      <c r="J1206" s="15"/>
    </row>
    <row r="1207" spans="1:10">
      <c r="A1207" s="4" t="s">
        <v>1108</v>
      </c>
      <c r="B1207" s="4">
        <v>1185732</v>
      </c>
      <c r="C1207" s="5">
        <v>44488</v>
      </c>
      <c r="D1207" s="4" t="s">
        <v>14</v>
      </c>
      <c r="E1207" s="12" t="s">
        <v>1086</v>
      </c>
      <c r="F1207" s="13">
        <v>550</v>
      </c>
      <c r="G1207">
        <v>100</v>
      </c>
      <c r="H1207">
        <v>55000</v>
      </c>
      <c r="I1207" s="10">
        <v>16500</v>
      </c>
      <c r="J1207" s="15"/>
    </row>
    <row r="1208" spans="1:10">
      <c r="A1208" s="4" t="s">
        <v>1108</v>
      </c>
      <c r="B1208" s="4">
        <v>1185732</v>
      </c>
      <c r="C1208" s="5">
        <v>44488</v>
      </c>
      <c r="D1208" s="4" t="s">
        <v>14</v>
      </c>
      <c r="E1208" s="12" t="s">
        <v>1087</v>
      </c>
      <c r="F1208" s="13">
        <v>650</v>
      </c>
      <c r="G1208">
        <v>100</v>
      </c>
      <c r="H1208">
        <v>65000</v>
      </c>
      <c r="I1208" s="10">
        <v>16250</v>
      </c>
      <c r="J1208" s="15"/>
    </row>
    <row r="1209" spans="1:10">
      <c r="A1209" s="4" t="s">
        <v>1108</v>
      </c>
      <c r="B1209" s="4">
        <v>1185732</v>
      </c>
      <c r="C1209" s="5">
        <v>44488</v>
      </c>
      <c r="D1209" s="4" t="s">
        <v>14</v>
      </c>
      <c r="E1209" s="12" t="s">
        <v>1086</v>
      </c>
      <c r="F1209" s="13">
        <v>700</v>
      </c>
      <c r="G1209">
        <v>225</v>
      </c>
      <c r="H1209">
        <v>157500</v>
      </c>
      <c r="I1209" s="10">
        <v>63000</v>
      </c>
      <c r="J1209" s="15"/>
    </row>
    <row r="1210" spans="1:10">
      <c r="A1210" s="4" t="s">
        <v>1108</v>
      </c>
      <c r="B1210" s="4">
        <v>1185732</v>
      </c>
      <c r="C1210" s="5">
        <v>44518</v>
      </c>
      <c r="D1210" s="4" t="s">
        <v>14</v>
      </c>
      <c r="E1210" s="12" t="s">
        <v>1087</v>
      </c>
      <c r="F1210" s="13">
        <v>650.00000000000011</v>
      </c>
      <c r="G1210">
        <v>375</v>
      </c>
      <c r="H1210">
        <v>243750.00000000003</v>
      </c>
      <c r="I1210" s="10">
        <v>85312.5</v>
      </c>
      <c r="J1210" s="15"/>
    </row>
    <row r="1211" spans="1:10">
      <c r="A1211" s="4" t="s">
        <v>1108</v>
      </c>
      <c r="B1211" s="4">
        <v>1185732</v>
      </c>
      <c r="C1211" s="5">
        <v>44518</v>
      </c>
      <c r="D1211" s="4" t="s">
        <v>14</v>
      </c>
      <c r="E1211" s="12" t="s">
        <v>1086</v>
      </c>
      <c r="F1211" s="13">
        <v>550</v>
      </c>
      <c r="G1211">
        <v>200</v>
      </c>
      <c r="H1211">
        <v>110000</v>
      </c>
      <c r="I1211" s="10">
        <v>38500</v>
      </c>
      <c r="J1211" s="15"/>
    </row>
    <row r="1212" spans="1:10">
      <c r="A1212" s="4" t="s">
        <v>1108</v>
      </c>
      <c r="B1212" s="4">
        <v>1185732</v>
      </c>
      <c r="C1212" s="5">
        <v>44518</v>
      </c>
      <c r="D1212" s="4" t="s">
        <v>14</v>
      </c>
      <c r="E1212" s="12" t="s">
        <v>1087</v>
      </c>
      <c r="F1212" s="13">
        <v>550</v>
      </c>
      <c r="G1212">
        <v>195</v>
      </c>
      <c r="H1212">
        <v>107250</v>
      </c>
      <c r="I1212" s="10">
        <v>42900</v>
      </c>
      <c r="J1212" s="15"/>
    </row>
    <row r="1213" spans="1:10">
      <c r="A1213" s="4" t="s">
        <v>1108</v>
      </c>
      <c r="B1213" s="4">
        <v>1185732</v>
      </c>
      <c r="C1213" s="5">
        <v>44518</v>
      </c>
      <c r="D1213" s="4" t="s">
        <v>14</v>
      </c>
      <c r="E1213" s="12" t="s">
        <v>1087</v>
      </c>
      <c r="F1213" s="13">
        <v>550</v>
      </c>
      <c r="G1213">
        <v>175</v>
      </c>
      <c r="H1213">
        <v>96250</v>
      </c>
      <c r="I1213" s="10">
        <v>28875</v>
      </c>
      <c r="J1213" s="15"/>
    </row>
    <row r="1214" spans="1:10">
      <c r="A1214" s="4" t="s">
        <v>1108</v>
      </c>
      <c r="B1214" s="4">
        <v>1185732</v>
      </c>
      <c r="C1214" s="5">
        <v>44518</v>
      </c>
      <c r="D1214" s="4" t="s">
        <v>14</v>
      </c>
      <c r="E1214" s="12" t="s">
        <v>1087</v>
      </c>
      <c r="F1214" s="13">
        <v>650</v>
      </c>
      <c r="G1214">
        <v>150</v>
      </c>
      <c r="H1214">
        <v>97500</v>
      </c>
      <c r="I1214" s="10">
        <v>24375</v>
      </c>
      <c r="J1214" s="15"/>
    </row>
    <row r="1215" spans="1:10">
      <c r="A1215" s="4" t="s">
        <v>1108</v>
      </c>
      <c r="B1215" s="4">
        <v>1185732</v>
      </c>
      <c r="C1215" s="5">
        <v>44518</v>
      </c>
      <c r="D1215" s="4" t="s">
        <v>14</v>
      </c>
      <c r="E1215" s="12" t="s">
        <v>1087</v>
      </c>
      <c r="F1215" s="13">
        <v>700</v>
      </c>
      <c r="G1215">
        <v>250</v>
      </c>
      <c r="H1215">
        <v>175000</v>
      </c>
      <c r="I1215" s="10">
        <v>70000</v>
      </c>
      <c r="J1215" s="15"/>
    </row>
    <row r="1216" spans="1:10">
      <c r="A1216" s="4" t="s">
        <v>1108</v>
      </c>
      <c r="B1216" s="4">
        <v>1185732</v>
      </c>
      <c r="C1216" s="5">
        <v>44547</v>
      </c>
      <c r="D1216" s="4" t="s">
        <v>14</v>
      </c>
      <c r="E1216" s="12" t="s">
        <v>1087</v>
      </c>
      <c r="F1216" s="13">
        <v>650</v>
      </c>
      <c r="G1216">
        <v>475</v>
      </c>
      <c r="H1216">
        <v>308750</v>
      </c>
      <c r="I1216" s="10">
        <v>108062.5</v>
      </c>
      <c r="J1216" s="15"/>
    </row>
    <row r="1217" spans="1:10">
      <c r="A1217" s="4" t="s">
        <v>1108</v>
      </c>
      <c r="B1217" s="4">
        <v>1185732</v>
      </c>
      <c r="C1217" s="5">
        <v>44547</v>
      </c>
      <c r="D1217" s="4" t="s">
        <v>14</v>
      </c>
      <c r="E1217" s="12" t="s">
        <v>1087</v>
      </c>
      <c r="F1217" s="13">
        <v>550</v>
      </c>
      <c r="G1217">
        <v>275</v>
      </c>
      <c r="H1217">
        <v>151250</v>
      </c>
      <c r="I1217" s="10">
        <v>52937.5</v>
      </c>
      <c r="J1217" s="15"/>
    </row>
    <row r="1218" spans="1:10">
      <c r="A1218" s="4" t="s">
        <v>1108</v>
      </c>
      <c r="B1218" s="4">
        <v>1185732</v>
      </c>
      <c r="C1218" s="5">
        <v>44547</v>
      </c>
      <c r="D1218" s="4" t="s">
        <v>14</v>
      </c>
      <c r="E1218" s="12" t="s">
        <v>1087</v>
      </c>
      <c r="F1218" s="13">
        <v>550</v>
      </c>
      <c r="G1218">
        <v>250</v>
      </c>
      <c r="H1218">
        <v>137500</v>
      </c>
      <c r="I1218" s="10">
        <v>55000</v>
      </c>
      <c r="J1218" s="15"/>
    </row>
    <row r="1219" spans="1:10">
      <c r="A1219" s="4" t="s">
        <v>1108</v>
      </c>
      <c r="B1219" s="4">
        <v>1185732</v>
      </c>
      <c r="C1219" s="5">
        <v>44547</v>
      </c>
      <c r="D1219" s="4" t="s">
        <v>14</v>
      </c>
      <c r="E1219" s="12" t="s">
        <v>1088</v>
      </c>
      <c r="F1219" s="13">
        <v>550</v>
      </c>
      <c r="G1219">
        <v>200</v>
      </c>
      <c r="H1219">
        <v>110000</v>
      </c>
      <c r="I1219" s="10">
        <v>33000</v>
      </c>
      <c r="J1219" s="15"/>
    </row>
    <row r="1220" spans="1:10">
      <c r="A1220" s="4" t="s">
        <v>1108</v>
      </c>
      <c r="B1220" s="4">
        <v>1185732</v>
      </c>
      <c r="C1220" s="5">
        <v>44547</v>
      </c>
      <c r="D1220" s="4" t="s">
        <v>14</v>
      </c>
      <c r="E1220" s="12" t="s">
        <v>1086</v>
      </c>
      <c r="F1220" s="13">
        <v>650</v>
      </c>
      <c r="G1220">
        <v>200</v>
      </c>
      <c r="H1220">
        <v>130000</v>
      </c>
      <c r="I1220" s="10">
        <v>32500</v>
      </c>
      <c r="J1220" s="15"/>
    </row>
    <row r="1221" spans="1:10">
      <c r="A1221" s="4" t="s">
        <v>1108</v>
      </c>
      <c r="B1221" s="4">
        <v>1185732</v>
      </c>
      <c r="C1221" s="5">
        <v>44547</v>
      </c>
      <c r="D1221" s="4" t="s">
        <v>14</v>
      </c>
      <c r="E1221" s="12" t="s">
        <v>1087</v>
      </c>
      <c r="F1221" s="13">
        <v>700</v>
      </c>
      <c r="G1221">
        <v>300</v>
      </c>
      <c r="H1221">
        <v>210000</v>
      </c>
      <c r="I1221" s="10">
        <v>84000</v>
      </c>
      <c r="J1221" s="15"/>
    </row>
    <row r="1222" spans="1:10">
      <c r="A1222" s="4" t="s">
        <v>1106</v>
      </c>
      <c r="B1222" s="4">
        <v>1128299</v>
      </c>
      <c r="C1222" s="5">
        <v>44206</v>
      </c>
      <c r="D1222" s="4" t="s">
        <v>14</v>
      </c>
      <c r="E1222" s="12" t="s">
        <v>1087</v>
      </c>
      <c r="F1222" s="13">
        <v>350</v>
      </c>
      <c r="G1222">
        <v>375</v>
      </c>
      <c r="H1222">
        <v>131250</v>
      </c>
      <c r="I1222" s="10">
        <v>32812.5</v>
      </c>
      <c r="J1222" s="15"/>
    </row>
    <row r="1223" spans="1:10">
      <c r="A1223" s="4" t="s">
        <v>1106</v>
      </c>
      <c r="B1223" s="4">
        <v>1128299</v>
      </c>
      <c r="C1223" s="5">
        <v>44206</v>
      </c>
      <c r="D1223" s="4" t="s">
        <v>14</v>
      </c>
      <c r="E1223" s="12" t="s">
        <v>1086</v>
      </c>
      <c r="F1223" s="13">
        <v>450</v>
      </c>
      <c r="G1223">
        <v>375</v>
      </c>
      <c r="H1223">
        <v>168750</v>
      </c>
      <c r="I1223" s="10">
        <v>33750</v>
      </c>
      <c r="J1223" s="15"/>
    </row>
    <row r="1224" spans="1:10">
      <c r="A1224" s="4" t="s">
        <v>1106</v>
      </c>
      <c r="B1224" s="4">
        <v>1128299</v>
      </c>
      <c r="C1224" s="5">
        <v>44206</v>
      </c>
      <c r="D1224" s="4" t="s">
        <v>14</v>
      </c>
      <c r="E1224" s="12" t="s">
        <v>1086</v>
      </c>
      <c r="F1224" s="13">
        <v>450</v>
      </c>
      <c r="G1224">
        <v>375</v>
      </c>
      <c r="H1224">
        <v>168750</v>
      </c>
      <c r="I1224" s="10">
        <v>42187.5</v>
      </c>
      <c r="J1224" s="15"/>
    </row>
    <row r="1225" spans="1:10">
      <c r="A1225" s="4" t="s">
        <v>1106</v>
      </c>
      <c r="B1225" s="4">
        <v>1128299</v>
      </c>
      <c r="C1225" s="5">
        <v>44206</v>
      </c>
      <c r="D1225" s="4" t="s">
        <v>14</v>
      </c>
      <c r="E1225" s="12" t="s">
        <v>1087</v>
      </c>
      <c r="F1225" s="13">
        <v>450</v>
      </c>
      <c r="G1225">
        <v>225</v>
      </c>
      <c r="H1225">
        <v>101250</v>
      </c>
      <c r="I1225" s="10">
        <v>25312.5</v>
      </c>
      <c r="J1225" s="15"/>
    </row>
    <row r="1226" spans="1:10">
      <c r="A1226" s="4" t="s">
        <v>1108</v>
      </c>
      <c r="B1226" s="4">
        <v>1185732</v>
      </c>
      <c r="C1226" s="5">
        <v>44220</v>
      </c>
      <c r="D1226" s="4" t="s">
        <v>283</v>
      </c>
      <c r="E1226" s="12" t="s">
        <v>1086</v>
      </c>
      <c r="F1226" s="13">
        <v>550</v>
      </c>
      <c r="G1226">
        <v>300</v>
      </c>
      <c r="H1226">
        <v>165000</v>
      </c>
      <c r="I1226" s="10">
        <v>49500</v>
      </c>
      <c r="J1226" s="15"/>
    </row>
    <row r="1227" spans="1:10">
      <c r="A1227" s="4" t="s">
        <v>1108</v>
      </c>
      <c r="B1227" s="4">
        <v>1185732</v>
      </c>
      <c r="C1227" s="5">
        <v>44249</v>
      </c>
      <c r="D1227" s="4" t="s">
        <v>283</v>
      </c>
      <c r="E1227" s="12" t="s">
        <v>1088</v>
      </c>
      <c r="F1227" s="13">
        <v>550</v>
      </c>
      <c r="G1227">
        <v>575</v>
      </c>
      <c r="H1227">
        <v>316250</v>
      </c>
      <c r="I1227" s="10">
        <v>110687.5</v>
      </c>
      <c r="J1227" s="15"/>
    </row>
    <row r="1228" spans="1:10">
      <c r="A1228" s="4" t="s">
        <v>1108</v>
      </c>
      <c r="B1228" s="4">
        <v>1185732</v>
      </c>
      <c r="C1228" s="5">
        <v>44249</v>
      </c>
      <c r="D1228" s="4" t="s">
        <v>283</v>
      </c>
      <c r="E1228" s="12" t="s">
        <v>1087</v>
      </c>
      <c r="F1228" s="13">
        <v>550.00000000000011</v>
      </c>
      <c r="G1228">
        <v>225</v>
      </c>
      <c r="H1228">
        <v>123750.00000000001</v>
      </c>
      <c r="I1228" s="10">
        <v>43312.5</v>
      </c>
      <c r="J1228" s="15"/>
    </row>
    <row r="1229" spans="1:10">
      <c r="A1229" s="4" t="s">
        <v>1108</v>
      </c>
      <c r="B1229" s="4">
        <v>1185732</v>
      </c>
      <c r="C1229" s="5">
        <v>44249</v>
      </c>
      <c r="D1229" s="4" t="s">
        <v>283</v>
      </c>
      <c r="E1229" s="12" t="s">
        <v>1086</v>
      </c>
      <c r="F1229" s="13">
        <v>450</v>
      </c>
      <c r="G1229">
        <v>275</v>
      </c>
      <c r="H1229">
        <v>123750</v>
      </c>
      <c r="I1229" s="10">
        <v>30937.5</v>
      </c>
      <c r="J1229" s="15"/>
    </row>
    <row r="1230" spans="1:10">
      <c r="A1230" s="4" t="s">
        <v>1108</v>
      </c>
      <c r="B1230" s="4">
        <v>1185732</v>
      </c>
      <c r="C1230" s="5">
        <v>44249</v>
      </c>
      <c r="D1230" s="4" t="s">
        <v>283</v>
      </c>
      <c r="E1230" s="12" t="s">
        <v>1088</v>
      </c>
      <c r="F1230" s="13">
        <v>500</v>
      </c>
      <c r="G1230">
        <v>175</v>
      </c>
      <c r="H1230">
        <v>87500</v>
      </c>
      <c r="I1230" s="10">
        <v>21875</v>
      </c>
      <c r="J1230" s="15"/>
    </row>
    <row r="1231" spans="1:10">
      <c r="A1231" s="4" t="s">
        <v>1108</v>
      </c>
      <c r="B1231" s="4">
        <v>1185732</v>
      </c>
      <c r="C1231" s="5">
        <v>44249</v>
      </c>
      <c r="D1231" s="4" t="s">
        <v>283</v>
      </c>
      <c r="E1231" s="12" t="s">
        <v>1087</v>
      </c>
      <c r="F1231" s="13">
        <v>650</v>
      </c>
      <c r="G1231">
        <v>250</v>
      </c>
      <c r="H1231">
        <v>162500</v>
      </c>
      <c r="I1231" s="10">
        <v>40625</v>
      </c>
      <c r="J1231" s="15"/>
    </row>
    <row r="1232" spans="1:10">
      <c r="A1232" s="4" t="s">
        <v>1108</v>
      </c>
      <c r="B1232" s="4">
        <v>1185732</v>
      </c>
      <c r="C1232" s="5">
        <v>44249</v>
      </c>
      <c r="D1232" s="4" t="s">
        <v>283</v>
      </c>
      <c r="E1232" s="12" t="s">
        <v>1086</v>
      </c>
      <c r="F1232" s="13">
        <v>550</v>
      </c>
      <c r="G1232">
        <v>350</v>
      </c>
      <c r="H1232">
        <v>192500</v>
      </c>
      <c r="I1232" s="10">
        <v>57750</v>
      </c>
      <c r="J1232" s="15"/>
    </row>
    <row r="1233" spans="1:10">
      <c r="A1233" s="4" t="s">
        <v>1108</v>
      </c>
      <c r="B1233" s="4">
        <v>1185732</v>
      </c>
      <c r="C1233" s="5">
        <v>44275</v>
      </c>
      <c r="D1233" s="4" t="s">
        <v>283</v>
      </c>
      <c r="E1233" s="12" t="s">
        <v>1086</v>
      </c>
      <c r="F1233" s="13">
        <v>550</v>
      </c>
      <c r="G1233">
        <v>545</v>
      </c>
      <c r="H1233">
        <v>299750</v>
      </c>
      <c r="I1233" s="10">
        <v>104912.5</v>
      </c>
      <c r="J1233" s="15"/>
    </row>
    <row r="1234" spans="1:10">
      <c r="A1234" s="4" t="s">
        <v>1108</v>
      </c>
      <c r="B1234" s="4">
        <v>1185732</v>
      </c>
      <c r="C1234" s="5">
        <v>44275</v>
      </c>
      <c r="D1234" s="4" t="s">
        <v>283</v>
      </c>
      <c r="E1234" s="12" t="s">
        <v>1086</v>
      </c>
      <c r="F1234" s="13">
        <v>550</v>
      </c>
      <c r="G1234">
        <v>250</v>
      </c>
      <c r="H1234">
        <v>137500</v>
      </c>
      <c r="I1234" s="10">
        <v>48125</v>
      </c>
      <c r="J1234" s="15"/>
    </row>
    <row r="1235" spans="1:10">
      <c r="A1235" s="4" t="s">
        <v>1108</v>
      </c>
      <c r="B1235" s="4">
        <v>1185732</v>
      </c>
      <c r="C1235" s="5">
        <v>44275</v>
      </c>
      <c r="D1235" s="4" t="s">
        <v>283</v>
      </c>
      <c r="E1235" s="12" t="s">
        <v>1087</v>
      </c>
      <c r="F1235" s="13">
        <v>450</v>
      </c>
      <c r="G1235">
        <v>275</v>
      </c>
      <c r="H1235">
        <v>123750</v>
      </c>
      <c r="I1235" s="10">
        <v>30937.5</v>
      </c>
      <c r="J1235" s="15"/>
    </row>
    <row r="1236" spans="1:10">
      <c r="A1236" s="4" t="s">
        <v>1108</v>
      </c>
      <c r="B1236" s="4">
        <v>1185732</v>
      </c>
      <c r="C1236" s="5">
        <v>44275</v>
      </c>
      <c r="D1236" s="4" t="s">
        <v>283</v>
      </c>
      <c r="E1236" s="12" t="s">
        <v>1087</v>
      </c>
      <c r="F1236" s="13">
        <v>500</v>
      </c>
      <c r="G1236">
        <v>125</v>
      </c>
      <c r="H1236">
        <v>62500</v>
      </c>
      <c r="I1236" s="10">
        <v>15625</v>
      </c>
      <c r="J1236" s="15"/>
    </row>
    <row r="1237" spans="1:10">
      <c r="A1237" s="4" t="s">
        <v>1108</v>
      </c>
      <c r="B1237" s="4">
        <v>1185732</v>
      </c>
      <c r="C1237" s="5">
        <v>44275</v>
      </c>
      <c r="D1237" s="4" t="s">
        <v>283</v>
      </c>
      <c r="E1237" s="12" t="s">
        <v>1087</v>
      </c>
      <c r="F1237" s="13">
        <v>650</v>
      </c>
      <c r="G1237">
        <v>175</v>
      </c>
      <c r="H1237">
        <v>113750</v>
      </c>
      <c r="I1237" s="10">
        <v>28437.5</v>
      </c>
      <c r="J1237" s="15"/>
    </row>
    <row r="1238" spans="1:10">
      <c r="A1238" s="4" t="s">
        <v>1108</v>
      </c>
      <c r="B1238" s="4">
        <v>1185732</v>
      </c>
      <c r="C1238" s="5">
        <v>44275</v>
      </c>
      <c r="D1238" s="4" t="s">
        <v>283</v>
      </c>
      <c r="E1238" s="12" t="s">
        <v>1087</v>
      </c>
      <c r="F1238" s="13">
        <v>550</v>
      </c>
      <c r="G1238">
        <v>275</v>
      </c>
      <c r="H1238">
        <v>151250</v>
      </c>
      <c r="I1238" s="10">
        <v>45375</v>
      </c>
      <c r="J1238" s="15"/>
    </row>
    <row r="1239" spans="1:10">
      <c r="A1239" s="4" t="s">
        <v>1108</v>
      </c>
      <c r="B1239" s="4">
        <v>1185732</v>
      </c>
      <c r="C1239" s="5">
        <v>44307</v>
      </c>
      <c r="D1239" s="4" t="s">
        <v>283</v>
      </c>
      <c r="E1239" s="12" t="s">
        <v>1087</v>
      </c>
      <c r="F1239" s="13">
        <v>550</v>
      </c>
      <c r="G1239">
        <v>525</v>
      </c>
      <c r="H1239">
        <v>288750</v>
      </c>
      <c r="I1239" s="10">
        <v>101062.5</v>
      </c>
      <c r="J1239" s="15"/>
    </row>
    <row r="1240" spans="1:10">
      <c r="A1240" s="4" t="s">
        <v>1108</v>
      </c>
      <c r="B1240" s="4">
        <v>1185732</v>
      </c>
      <c r="C1240" s="5">
        <v>44307</v>
      </c>
      <c r="D1240" s="4" t="s">
        <v>283</v>
      </c>
      <c r="E1240" s="12" t="s">
        <v>1087</v>
      </c>
      <c r="F1240" s="13">
        <v>550.00000000000011</v>
      </c>
      <c r="G1240">
        <v>225</v>
      </c>
      <c r="H1240">
        <v>123750.00000000001</v>
      </c>
      <c r="I1240" s="10">
        <v>43312.5</v>
      </c>
      <c r="J1240" s="15"/>
    </row>
    <row r="1241" spans="1:10">
      <c r="A1241" s="4" t="s">
        <v>1108</v>
      </c>
      <c r="B1241" s="4">
        <v>1185732</v>
      </c>
      <c r="C1241" s="5">
        <v>44307</v>
      </c>
      <c r="D1241" s="4" t="s">
        <v>283</v>
      </c>
      <c r="E1241" s="12" t="s">
        <v>1087</v>
      </c>
      <c r="F1241" s="13">
        <v>450</v>
      </c>
      <c r="G1241">
        <v>225</v>
      </c>
      <c r="H1241">
        <v>101250</v>
      </c>
      <c r="I1241" s="10">
        <v>25312.5</v>
      </c>
      <c r="J1241" s="15"/>
    </row>
    <row r="1242" spans="1:10">
      <c r="A1242" s="4" t="s">
        <v>1108</v>
      </c>
      <c r="B1242" s="4">
        <v>1185732</v>
      </c>
      <c r="C1242" s="5">
        <v>44307</v>
      </c>
      <c r="D1242" s="4" t="s">
        <v>283</v>
      </c>
      <c r="E1242" s="12" t="s">
        <v>1086</v>
      </c>
      <c r="F1242" s="13">
        <v>500</v>
      </c>
      <c r="G1242">
        <v>150</v>
      </c>
      <c r="H1242">
        <v>75000</v>
      </c>
      <c r="I1242" s="10">
        <v>18750</v>
      </c>
      <c r="J1242" s="15"/>
    </row>
    <row r="1243" spans="1:10">
      <c r="A1243" s="4" t="s">
        <v>1108</v>
      </c>
      <c r="B1243" s="4">
        <v>1185732</v>
      </c>
      <c r="C1243" s="5">
        <v>44307</v>
      </c>
      <c r="D1243" s="4" t="s">
        <v>283</v>
      </c>
      <c r="E1243" s="12" t="s">
        <v>1087</v>
      </c>
      <c r="F1243" s="13">
        <v>600</v>
      </c>
      <c r="G1243">
        <v>150</v>
      </c>
      <c r="H1243">
        <v>90000</v>
      </c>
      <c r="I1243" s="10">
        <v>22500</v>
      </c>
      <c r="J1243" s="15"/>
    </row>
    <row r="1244" spans="1:10">
      <c r="A1244" s="4" t="s">
        <v>1108</v>
      </c>
      <c r="B1244" s="4">
        <v>1185732</v>
      </c>
      <c r="C1244" s="5">
        <v>44307</v>
      </c>
      <c r="D1244" s="4" t="s">
        <v>283</v>
      </c>
      <c r="E1244" s="12" t="s">
        <v>1087</v>
      </c>
      <c r="F1244" s="13">
        <v>500</v>
      </c>
      <c r="G1244">
        <v>300</v>
      </c>
      <c r="H1244">
        <v>150000</v>
      </c>
      <c r="I1244" s="10">
        <v>45000</v>
      </c>
      <c r="J1244" s="15"/>
    </row>
    <row r="1245" spans="1:10">
      <c r="A1245" s="4" t="s">
        <v>1108</v>
      </c>
      <c r="B1245" s="4">
        <v>1185732</v>
      </c>
      <c r="C1245" s="5">
        <v>44336</v>
      </c>
      <c r="D1245" s="4" t="s">
        <v>283</v>
      </c>
      <c r="E1245" s="12" t="s">
        <v>1086</v>
      </c>
      <c r="F1245" s="13">
        <v>650</v>
      </c>
      <c r="G1245">
        <v>570</v>
      </c>
      <c r="H1245">
        <v>370500</v>
      </c>
      <c r="I1245" s="10">
        <v>129675</v>
      </c>
      <c r="J1245" s="15"/>
    </row>
    <row r="1246" spans="1:10">
      <c r="A1246" s="4" t="s">
        <v>1108</v>
      </c>
      <c r="B1246" s="4">
        <v>1185732</v>
      </c>
      <c r="C1246" s="5">
        <v>44336</v>
      </c>
      <c r="D1246" s="4" t="s">
        <v>283</v>
      </c>
      <c r="E1246" s="12" t="s">
        <v>1086</v>
      </c>
      <c r="F1246" s="13">
        <v>600</v>
      </c>
      <c r="G1246">
        <v>275</v>
      </c>
      <c r="H1246">
        <v>165000</v>
      </c>
      <c r="I1246" s="10">
        <v>57750</v>
      </c>
      <c r="J1246" s="15"/>
    </row>
    <row r="1247" spans="1:10">
      <c r="A1247" s="4" t="s">
        <v>1108</v>
      </c>
      <c r="B1247" s="4">
        <v>1185732</v>
      </c>
      <c r="C1247" s="5">
        <v>44336</v>
      </c>
      <c r="D1247" s="4" t="s">
        <v>283</v>
      </c>
      <c r="E1247" s="12" t="s">
        <v>1087</v>
      </c>
      <c r="F1247" s="13">
        <v>550</v>
      </c>
      <c r="G1247">
        <v>300</v>
      </c>
      <c r="H1247">
        <v>165000</v>
      </c>
      <c r="I1247" s="10">
        <v>41250</v>
      </c>
      <c r="J1247" s="15"/>
    </row>
    <row r="1248" spans="1:10">
      <c r="A1248" s="4" t="s">
        <v>1108</v>
      </c>
      <c r="B1248" s="4">
        <v>1185732</v>
      </c>
      <c r="C1248" s="5">
        <v>44336</v>
      </c>
      <c r="D1248" s="4" t="s">
        <v>283</v>
      </c>
      <c r="E1248" s="12" t="s">
        <v>1086</v>
      </c>
      <c r="F1248" s="13">
        <v>550</v>
      </c>
      <c r="G1248">
        <v>250</v>
      </c>
      <c r="H1248">
        <v>137500</v>
      </c>
      <c r="I1248" s="10">
        <v>34375</v>
      </c>
      <c r="J1248" s="15"/>
    </row>
    <row r="1249" spans="1:10">
      <c r="A1249" s="4" t="s">
        <v>1108</v>
      </c>
      <c r="B1249" s="4">
        <v>1185732</v>
      </c>
      <c r="C1249" s="5">
        <v>44336</v>
      </c>
      <c r="D1249" s="4" t="s">
        <v>283</v>
      </c>
      <c r="E1249" s="12" t="s">
        <v>1088</v>
      </c>
      <c r="F1249" s="13">
        <v>650</v>
      </c>
      <c r="G1249">
        <v>275</v>
      </c>
      <c r="H1249">
        <v>178750</v>
      </c>
      <c r="I1249" s="10">
        <v>44687.5</v>
      </c>
      <c r="J1249" s="15"/>
    </row>
    <row r="1250" spans="1:10">
      <c r="A1250" s="4" t="s">
        <v>1108</v>
      </c>
      <c r="B1250" s="4">
        <v>1185732</v>
      </c>
      <c r="C1250" s="5">
        <v>44336</v>
      </c>
      <c r="D1250" s="4" t="s">
        <v>283</v>
      </c>
      <c r="E1250" s="12" t="s">
        <v>1087</v>
      </c>
      <c r="F1250" s="13">
        <v>700</v>
      </c>
      <c r="G1250">
        <v>400</v>
      </c>
      <c r="H1250">
        <v>280000</v>
      </c>
      <c r="I1250" s="10">
        <v>84000</v>
      </c>
      <c r="J1250" s="15"/>
    </row>
    <row r="1251" spans="1:10">
      <c r="A1251" s="4" t="s">
        <v>1108</v>
      </c>
      <c r="B1251" s="4">
        <v>1185732</v>
      </c>
      <c r="C1251" s="5">
        <v>44369</v>
      </c>
      <c r="D1251" s="4" t="s">
        <v>283</v>
      </c>
      <c r="E1251" s="12" t="s">
        <v>1086</v>
      </c>
      <c r="F1251" s="13">
        <v>650</v>
      </c>
      <c r="G1251">
        <v>650</v>
      </c>
      <c r="H1251">
        <v>422500</v>
      </c>
      <c r="I1251" s="10">
        <v>147875</v>
      </c>
      <c r="J1251" s="15"/>
    </row>
    <row r="1252" spans="1:10">
      <c r="A1252" s="4" t="s">
        <v>1108</v>
      </c>
      <c r="B1252" s="4">
        <v>1185732</v>
      </c>
      <c r="C1252" s="5">
        <v>44369</v>
      </c>
      <c r="D1252" s="4" t="s">
        <v>283</v>
      </c>
      <c r="E1252" s="12" t="s">
        <v>1087</v>
      </c>
      <c r="F1252" s="13">
        <v>600.00000000000011</v>
      </c>
      <c r="G1252">
        <v>400</v>
      </c>
      <c r="H1252">
        <v>240000.00000000003</v>
      </c>
      <c r="I1252" s="10">
        <v>84000</v>
      </c>
      <c r="J1252" s="15"/>
    </row>
    <row r="1253" spans="1:10">
      <c r="A1253" s="4" t="s">
        <v>1108</v>
      </c>
      <c r="B1253" s="4">
        <v>1185732</v>
      </c>
      <c r="C1253" s="5">
        <v>44369</v>
      </c>
      <c r="D1253" s="4" t="s">
        <v>283</v>
      </c>
      <c r="E1253" s="12" t="s">
        <v>1086</v>
      </c>
      <c r="F1253" s="13">
        <v>550</v>
      </c>
      <c r="G1253">
        <v>325</v>
      </c>
      <c r="H1253">
        <v>178750</v>
      </c>
      <c r="I1253" s="10">
        <v>44687.5</v>
      </c>
      <c r="J1253" s="15"/>
    </row>
    <row r="1254" spans="1:10">
      <c r="A1254" s="4" t="s">
        <v>1108</v>
      </c>
      <c r="B1254" s="4">
        <v>1185732</v>
      </c>
      <c r="C1254" s="5">
        <v>44369</v>
      </c>
      <c r="D1254" s="4" t="s">
        <v>283</v>
      </c>
      <c r="E1254" s="12" t="s">
        <v>1087</v>
      </c>
      <c r="F1254" s="13">
        <v>550</v>
      </c>
      <c r="G1254">
        <v>300</v>
      </c>
      <c r="H1254">
        <v>165000</v>
      </c>
      <c r="I1254" s="10">
        <v>41250</v>
      </c>
      <c r="J1254" s="15"/>
    </row>
    <row r="1255" spans="1:10">
      <c r="A1255" s="4" t="s">
        <v>1108</v>
      </c>
      <c r="B1255" s="4">
        <v>1185732</v>
      </c>
      <c r="C1255" s="5">
        <v>44369</v>
      </c>
      <c r="D1255" s="4" t="s">
        <v>283</v>
      </c>
      <c r="E1255" s="12" t="s">
        <v>1087</v>
      </c>
      <c r="F1255" s="13">
        <v>650</v>
      </c>
      <c r="G1255">
        <v>300</v>
      </c>
      <c r="H1255">
        <v>195000</v>
      </c>
      <c r="I1255" s="10">
        <v>48750</v>
      </c>
      <c r="J1255" s="15"/>
    </row>
    <row r="1256" spans="1:10">
      <c r="A1256" s="4" t="s">
        <v>1108</v>
      </c>
      <c r="B1256" s="4">
        <v>1185732</v>
      </c>
      <c r="C1256" s="5">
        <v>44369</v>
      </c>
      <c r="D1256" s="4" t="s">
        <v>283</v>
      </c>
      <c r="E1256" s="12" t="s">
        <v>1086</v>
      </c>
      <c r="F1256" s="13">
        <v>700</v>
      </c>
      <c r="G1256">
        <v>450</v>
      </c>
      <c r="H1256">
        <v>315000</v>
      </c>
      <c r="I1256" s="10">
        <v>94500</v>
      </c>
      <c r="J1256" s="15"/>
    </row>
    <row r="1257" spans="1:10">
      <c r="A1257" s="4" t="s">
        <v>1108</v>
      </c>
      <c r="B1257" s="4">
        <v>1185732</v>
      </c>
      <c r="C1257" s="5">
        <v>44397</v>
      </c>
      <c r="D1257" s="4" t="s">
        <v>283</v>
      </c>
      <c r="E1257" s="12" t="s">
        <v>1086</v>
      </c>
      <c r="F1257" s="13">
        <v>650</v>
      </c>
      <c r="G1257">
        <v>675</v>
      </c>
      <c r="H1257">
        <v>438750</v>
      </c>
      <c r="I1257" s="10">
        <v>153562.5</v>
      </c>
      <c r="J1257" s="15"/>
    </row>
    <row r="1258" spans="1:10">
      <c r="A1258" s="4" t="s">
        <v>1108</v>
      </c>
      <c r="B1258" s="4">
        <v>1185732</v>
      </c>
      <c r="C1258" s="5">
        <v>44397</v>
      </c>
      <c r="D1258" s="4" t="s">
        <v>283</v>
      </c>
      <c r="E1258" s="12" t="s">
        <v>1087</v>
      </c>
      <c r="F1258" s="13">
        <v>600.00000000000011</v>
      </c>
      <c r="G1258">
        <v>425</v>
      </c>
      <c r="H1258">
        <v>255000.00000000003</v>
      </c>
      <c r="I1258" s="10">
        <v>89250</v>
      </c>
      <c r="J1258" s="15"/>
    </row>
    <row r="1259" spans="1:10">
      <c r="A1259" s="4" t="s">
        <v>1108</v>
      </c>
      <c r="B1259" s="4">
        <v>1185732</v>
      </c>
      <c r="C1259" s="5">
        <v>44397</v>
      </c>
      <c r="D1259" s="4" t="s">
        <v>283</v>
      </c>
      <c r="E1259" s="12" t="s">
        <v>1087</v>
      </c>
      <c r="F1259" s="13">
        <v>550</v>
      </c>
      <c r="G1259">
        <v>350</v>
      </c>
      <c r="H1259">
        <v>192500</v>
      </c>
      <c r="I1259" s="10">
        <v>48125</v>
      </c>
      <c r="J1259" s="15"/>
    </row>
    <row r="1260" spans="1:10">
      <c r="A1260" s="4" t="s">
        <v>1108</v>
      </c>
      <c r="B1260" s="4">
        <v>1185732</v>
      </c>
      <c r="C1260" s="5">
        <v>44397</v>
      </c>
      <c r="D1260" s="4" t="s">
        <v>283</v>
      </c>
      <c r="E1260" s="12" t="s">
        <v>1087</v>
      </c>
      <c r="F1260" s="13">
        <v>550</v>
      </c>
      <c r="G1260">
        <v>300</v>
      </c>
      <c r="H1260">
        <v>165000</v>
      </c>
      <c r="I1260" s="10">
        <v>41250</v>
      </c>
      <c r="J1260" s="15"/>
    </row>
    <row r="1261" spans="1:10">
      <c r="A1261" s="4" t="s">
        <v>1108</v>
      </c>
      <c r="B1261" s="4">
        <v>1185732</v>
      </c>
      <c r="C1261" s="5">
        <v>44397</v>
      </c>
      <c r="D1261" s="4" t="s">
        <v>283</v>
      </c>
      <c r="E1261" s="12" t="s">
        <v>1089</v>
      </c>
      <c r="F1261" s="13">
        <v>650</v>
      </c>
      <c r="G1261">
        <v>325</v>
      </c>
      <c r="H1261">
        <v>211250</v>
      </c>
      <c r="I1261" s="10">
        <v>52812.5</v>
      </c>
      <c r="J1261" s="15"/>
    </row>
    <row r="1262" spans="1:10">
      <c r="A1262" s="4" t="s">
        <v>1108</v>
      </c>
      <c r="B1262" s="4">
        <v>1185732</v>
      </c>
      <c r="C1262" s="5">
        <v>44397</v>
      </c>
      <c r="D1262" s="4" t="s">
        <v>283</v>
      </c>
      <c r="E1262" s="12" t="s">
        <v>1086</v>
      </c>
      <c r="F1262" s="13">
        <v>700</v>
      </c>
      <c r="G1262">
        <v>500</v>
      </c>
      <c r="H1262">
        <v>350000</v>
      </c>
      <c r="I1262" s="10">
        <v>105000</v>
      </c>
      <c r="J1262" s="15"/>
    </row>
    <row r="1263" spans="1:10">
      <c r="A1263" s="4" t="s">
        <v>1108</v>
      </c>
      <c r="B1263" s="4">
        <v>1185732</v>
      </c>
      <c r="C1263" s="5">
        <v>44429</v>
      </c>
      <c r="D1263" s="4" t="s">
        <v>283</v>
      </c>
      <c r="E1263" s="12" t="s">
        <v>1086</v>
      </c>
      <c r="F1263" s="13">
        <v>650</v>
      </c>
      <c r="G1263">
        <v>650</v>
      </c>
      <c r="H1263">
        <v>422500</v>
      </c>
      <c r="I1263" s="10">
        <v>147875</v>
      </c>
      <c r="J1263" s="15"/>
    </row>
    <row r="1264" spans="1:10">
      <c r="A1264" s="4" t="s">
        <v>1108</v>
      </c>
      <c r="B1264" s="4">
        <v>1185732</v>
      </c>
      <c r="C1264" s="5">
        <v>44429</v>
      </c>
      <c r="D1264" s="4" t="s">
        <v>283</v>
      </c>
      <c r="E1264" s="12" t="s">
        <v>1086</v>
      </c>
      <c r="F1264" s="13">
        <v>600.00000000000011</v>
      </c>
      <c r="G1264">
        <v>425</v>
      </c>
      <c r="H1264">
        <v>255000.00000000003</v>
      </c>
      <c r="I1264" s="10">
        <v>89250</v>
      </c>
      <c r="J1264" s="15"/>
    </row>
    <row r="1265" spans="1:10">
      <c r="A1265" s="4" t="s">
        <v>1108</v>
      </c>
      <c r="B1265" s="4">
        <v>1185732</v>
      </c>
      <c r="C1265" s="5">
        <v>44429</v>
      </c>
      <c r="D1265" s="4" t="s">
        <v>283</v>
      </c>
      <c r="E1265" s="12" t="s">
        <v>1087</v>
      </c>
      <c r="F1265" s="13">
        <v>550</v>
      </c>
      <c r="G1265">
        <v>350</v>
      </c>
      <c r="H1265">
        <v>192500</v>
      </c>
      <c r="I1265" s="10">
        <v>48125</v>
      </c>
      <c r="J1265" s="15"/>
    </row>
    <row r="1266" spans="1:10">
      <c r="A1266" s="4" t="s">
        <v>1108</v>
      </c>
      <c r="B1266" s="4">
        <v>1185732</v>
      </c>
      <c r="C1266" s="5">
        <v>44429</v>
      </c>
      <c r="D1266" s="4" t="s">
        <v>283</v>
      </c>
      <c r="E1266" s="12" t="s">
        <v>1087</v>
      </c>
      <c r="F1266" s="13">
        <v>550</v>
      </c>
      <c r="G1266">
        <v>250</v>
      </c>
      <c r="H1266">
        <v>137500</v>
      </c>
      <c r="I1266" s="10">
        <v>34375</v>
      </c>
      <c r="J1266" s="15"/>
    </row>
    <row r="1267" spans="1:10">
      <c r="A1267" s="4" t="s">
        <v>1108</v>
      </c>
      <c r="B1267" s="4">
        <v>1185732</v>
      </c>
      <c r="C1267" s="5">
        <v>44429</v>
      </c>
      <c r="D1267" s="4" t="s">
        <v>283</v>
      </c>
      <c r="E1267" s="12" t="s">
        <v>1088</v>
      </c>
      <c r="F1267" s="13">
        <v>650</v>
      </c>
      <c r="G1267">
        <v>225</v>
      </c>
      <c r="H1267">
        <v>146250</v>
      </c>
      <c r="I1267" s="10">
        <v>36562.5</v>
      </c>
      <c r="J1267" s="15"/>
    </row>
    <row r="1268" spans="1:10">
      <c r="A1268" s="4" t="s">
        <v>1108</v>
      </c>
      <c r="B1268" s="4">
        <v>1185732</v>
      </c>
      <c r="C1268" s="5">
        <v>44429</v>
      </c>
      <c r="D1268" s="4" t="s">
        <v>283</v>
      </c>
      <c r="E1268" s="12" t="s">
        <v>1087</v>
      </c>
      <c r="F1268" s="13">
        <v>700</v>
      </c>
      <c r="G1268">
        <v>400</v>
      </c>
      <c r="H1268">
        <v>280000</v>
      </c>
      <c r="I1268" s="10">
        <v>84000</v>
      </c>
      <c r="J1268" s="15"/>
    </row>
    <row r="1269" spans="1:10">
      <c r="A1269" s="4" t="s">
        <v>1108</v>
      </c>
      <c r="B1269" s="4">
        <v>1185732</v>
      </c>
      <c r="C1269" s="5">
        <v>44459</v>
      </c>
      <c r="D1269" s="4" t="s">
        <v>283</v>
      </c>
      <c r="E1269" s="12" t="s">
        <v>1087</v>
      </c>
      <c r="F1269" s="13">
        <v>650</v>
      </c>
      <c r="G1269">
        <v>525</v>
      </c>
      <c r="H1269">
        <v>341250</v>
      </c>
      <c r="I1269" s="10">
        <v>119437.5</v>
      </c>
      <c r="J1269" s="15"/>
    </row>
    <row r="1270" spans="1:10">
      <c r="A1270" s="4" t="s">
        <v>1108</v>
      </c>
      <c r="B1270" s="4">
        <v>1185732</v>
      </c>
      <c r="C1270" s="5">
        <v>44459</v>
      </c>
      <c r="D1270" s="4" t="s">
        <v>283</v>
      </c>
      <c r="E1270" s="12" t="s">
        <v>1086</v>
      </c>
      <c r="F1270" s="13">
        <v>600</v>
      </c>
      <c r="G1270">
        <v>325</v>
      </c>
      <c r="H1270">
        <v>195000</v>
      </c>
      <c r="I1270" s="10">
        <v>68250</v>
      </c>
      <c r="J1270" s="15"/>
    </row>
    <row r="1271" spans="1:10">
      <c r="A1271" s="4" t="s">
        <v>1108</v>
      </c>
      <c r="B1271" s="4">
        <v>1185732</v>
      </c>
      <c r="C1271" s="5">
        <v>44459</v>
      </c>
      <c r="D1271" s="4" t="s">
        <v>283</v>
      </c>
      <c r="E1271" s="12" t="s">
        <v>1087</v>
      </c>
      <c r="F1271" s="13">
        <v>550</v>
      </c>
      <c r="G1271">
        <v>225</v>
      </c>
      <c r="H1271">
        <v>123750</v>
      </c>
      <c r="I1271" s="10">
        <v>30937.5</v>
      </c>
      <c r="J1271" s="15"/>
    </row>
    <row r="1272" spans="1:10">
      <c r="A1272" s="4" t="s">
        <v>1108</v>
      </c>
      <c r="B1272" s="4">
        <v>1185732</v>
      </c>
      <c r="C1272" s="5">
        <v>44459</v>
      </c>
      <c r="D1272" s="4" t="s">
        <v>283</v>
      </c>
      <c r="E1272" s="12" t="s">
        <v>1087</v>
      </c>
      <c r="F1272" s="13">
        <v>550</v>
      </c>
      <c r="G1272">
        <v>200</v>
      </c>
      <c r="H1272">
        <v>110000</v>
      </c>
      <c r="I1272" s="10">
        <v>27500</v>
      </c>
      <c r="J1272" s="15"/>
    </row>
    <row r="1273" spans="1:10">
      <c r="A1273" s="4" t="s">
        <v>1108</v>
      </c>
      <c r="B1273" s="4">
        <v>1185732</v>
      </c>
      <c r="C1273" s="5">
        <v>44459</v>
      </c>
      <c r="D1273" s="4" t="s">
        <v>283</v>
      </c>
      <c r="E1273" s="12" t="s">
        <v>1088</v>
      </c>
      <c r="F1273" s="13">
        <v>650</v>
      </c>
      <c r="G1273">
        <v>200</v>
      </c>
      <c r="H1273">
        <v>130000</v>
      </c>
      <c r="I1273" s="10">
        <v>32500</v>
      </c>
      <c r="J1273" s="15"/>
    </row>
    <row r="1274" spans="1:10">
      <c r="A1274" s="4" t="s">
        <v>1108</v>
      </c>
      <c r="B1274" s="4">
        <v>1185732</v>
      </c>
      <c r="C1274" s="5">
        <v>44459</v>
      </c>
      <c r="D1274" s="4" t="s">
        <v>283</v>
      </c>
      <c r="E1274" s="12" t="s">
        <v>1087</v>
      </c>
      <c r="F1274" s="13">
        <v>700</v>
      </c>
      <c r="G1274">
        <v>300</v>
      </c>
      <c r="H1274">
        <v>210000</v>
      </c>
      <c r="I1274" s="10">
        <v>63000</v>
      </c>
      <c r="J1274" s="15"/>
    </row>
    <row r="1275" spans="1:10">
      <c r="A1275" s="4" t="s">
        <v>1108</v>
      </c>
      <c r="B1275" s="4">
        <v>1185732</v>
      </c>
      <c r="C1275" s="5">
        <v>44491</v>
      </c>
      <c r="D1275" s="4" t="s">
        <v>283</v>
      </c>
      <c r="E1275" s="12" t="s">
        <v>1087</v>
      </c>
      <c r="F1275" s="13">
        <v>700</v>
      </c>
      <c r="G1275">
        <v>450</v>
      </c>
      <c r="H1275">
        <v>315000</v>
      </c>
      <c r="I1275" s="10">
        <v>110250</v>
      </c>
      <c r="J1275" s="15"/>
    </row>
    <row r="1276" spans="1:10">
      <c r="A1276" s="4" t="s">
        <v>1108</v>
      </c>
      <c r="B1276" s="4">
        <v>1185732</v>
      </c>
      <c r="C1276" s="5">
        <v>44491</v>
      </c>
      <c r="D1276" s="4" t="s">
        <v>283</v>
      </c>
      <c r="E1276" s="12" t="s">
        <v>1087</v>
      </c>
      <c r="F1276" s="13">
        <v>650</v>
      </c>
      <c r="G1276">
        <v>275</v>
      </c>
      <c r="H1276">
        <v>178750</v>
      </c>
      <c r="I1276" s="10">
        <v>62562.5</v>
      </c>
      <c r="J1276" s="15"/>
    </row>
    <row r="1277" spans="1:10">
      <c r="A1277" s="4" t="s">
        <v>1108</v>
      </c>
      <c r="B1277" s="4">
        <v>1185732</v>
      </c>
      <c r="C1277" s="5">
        <v>44491</v>
      </c>
      <c r="D1277" s="4" t="s">
        <v>283</v>
      </c>
      <c r="E1277" s="12" t="s">
        <v>1086</v>
      </c>
      <c r="F1277" s="13">
        <v>650</v>
      </c>
      <c r="G1277">
        <v>175</v>
      </c>
      <c r="H1277">
        <v>113750</v>
      </c>
      <c r="I1277" s="10">
        <v>28437.5</v>
      </c>
      <c r="J1277" s="15"/>
    </row>
    <row r="1278" spans="1:10">
      <c r="A1278" s="4" t="s">
        <v>1108</v>
      </c>
      <c r="B1278" s="4">
        <v>1185732</v>
      </c>
      <c r="C1278" s="5">
        <v>44491</v>
      </c>
      <c r="D1278" s="4" t="s">
        <v>283</v>
      </c>
      <c r="E1278" s="12" t="s">
        <v>1087</v>
      </c>
      <c r="F1278" s="13">
        <v>650</v>
      </c>
      <c r="G1278">
        <v>150</v>
      </c>
      <c r="H1278">
        <v>97500</v>
      </c>
      <c r="I1278" s="10">
        <v>24375</v>
      </c>
      <c r="J1278" s="15"/>
    </row>
    <row r="1279" spans="1:10">
      <c r="A1279" s="4" t="s">
        <v>1108</v>
      </c>
      <c r="B1279" s="4">
        <v>1185732</v>
      </c>
      <c r="C1279" s="5">
        <v>44491</v>
      </c>
      <c r="D1279" s="4" t="s">
        <v>283</v>
      </c>
      <c r="E1279" s="12" t="s">
        <v>1087</v>
      </c>
      <c r="F1279" s="13">
        <v>750</v>
      </c>
      <c r="G1279">
        <v>150</v>
      </c>
      <c r="H1279">
        <v>112500</v>
      </c>
      <c r="I1279" s="10">
        <v>28125</v>
      </c>
      <c r="J1279" s="15"/>
    </row>
    <row r="1280" spans="1:10">
      <c r="A1280" s="4" t="s">
        <v>1108</v>
      </c>
      <c r="B1280" s="4">
        <v>1185732</v>
      </c>
      <c r="C1280" s="5">
        <v>44491</v>
      </c>
      <c r="D1280" s="4" t="s">
        <v>283</v>
      </c>
      <c r="E1280" s="12" t="s">
        <v>1087</v>
      </c>
      <c r="F1280" s="13">
        <v>800</v>
      </c>
      <c r="G1280">
        <v>275</v>
      </c>
      <c r="H1280">
        <v>220000</v>
      </c>
      <c r="I1280" s="10">
        <v>66000</v>
      </c>
      <c r="J1280" s="15"/>
    </row>
    <row r="1281" spans="1:10">
      <c r="A1281" s="4" t="s">
        <v>1108</v>
      </c>
      <c r="B1281" s="4">
        <v>1185732</v>
      </c>
      <c r="C1281" s="5">
        <v>44521</v>
      </c>
      <c r="D1281" s="4" t="s">
        <v>283</v>
      </c>
      <c r="E1281" s="12" t="s">
        <v>1087</v>
      </c>
      <c r="F1281" s="13">
        <v>750</v>
      </c>
      <c r="G1281">
        <v>425</v>
      </c>
      <c r="H1281">
        <v>318750</v>
      </c>
      <c r="I1281" s="10">
        <v>111562.5</v>
      </c>
      <c r="J1281" s="15"/>
    </row>
    <row r="1282" spans="1:10">
      <c r="A1282" s="4" t="s">
        <v>1108</v>
      </c>
      <c r="B1282" s="4">
        <v>1185732</v>
      </c>
      <c r="C1282" s="5">
        <v>44521</v>
      </c>
      <c r="D1282" s="4" t="s">
        <v>283</v>
      </c>
      <c r="E1282" s="12" t="s">
        <v>1087</v>
      </c>
      <c r="F1282" s="13">
        <v>650</v>
      </c>
      <c r="G1282">
        <v>300</v>
      </c>
      <c r="H1282">
        <v>195000</v>
      </c>
      <c r="I1282" s="10">
        <v>68250</v>
      </c>
      <c r="J1282" s="15"/>
    </row>
    <row r="1283" spans="1:10">
      <c r="A1283" s="4" t="s">
        <v>1108</v>
      </c>
      <c r="B1283" s="4">
        <v>1185732</v>
      </c>
      <c r="C1283" s="5">
        <v>44521</v>
      </c>
      <c r="D1283" s="4" t="s">
        <v>283</v>
      </c>
      <c r="E1283" s="12" t="s">
        <v>1086</v>
      </c>
      <c r="F1283" s="13">
        <v>650</v>
      </c>
      <c r="G1283">
        <v>320</v>
      </c>
      <c r="H1283">
        <v>208000</v>
      </c>
      <c r="I1283" s="10">
        <v>52000</v>
      </c>
      <c r="J1283" s="15"/>
    </row>
    <row r="1284" spans="1:10">
      <c r="A1284" s="4" t="s">
        <v>1108</v>
      </c>
      <c r="B1284" s="4">
        <v>1185732</v>
      </c>
      <c r="C1284" s="5">
        <v>44521</v>
      </c>
      <c r="D1284" s="4" t="s">
        <v>283</v>
      </c>
      <c r="E1284" s="12" t="s">
        <v>1087</v>
      </c>
      <c r="F1284" s="13">
        <v>650</v>
      </c>
      <c r="G1284">
        <v>300</v>
      </c>
      <c r="H1284">
        <v>195000</v>
      </c>
      <c r="I1284" s="10">
        <v>48750</v>
      </c>
      <c r="J1284" s="15"/>
    </row>
    <row r="1285" spans="1:10">
      <c r="A1285" s="4" t="s">
        <v>1108</v>
      </c>
      <c r="B1285" s="4">
        <v>1185732</v>
      </c>
      <c r="C1285" s="5">
        <v>44521</v>
      </c>
      <c r="D1285" s="4" t="s">
        <v>283</v>
      </c>
      <c r="E1285" s="12" t="s">
        <v>1087</v>
      </c>
      <c r="F1285" s="13">
        <v>750</v>
      </c>
      <c r="G1285">
        <v>275</v>
      </c>
      <c r="H1285">
        <v>206250</v>
      </c>
      <c r="I1285" s="10">
        <v>51562.5</v>
      </c>
      <c r="J1285" s="15"/>
    </row>
    <row r="1286" spans="1:10">
      <c r="A1286" s="4" t="s">
        <v>1108</v>
      </c>
      <c r="B1286" s="4">
        <v>1185732</v>
      </c>
      <c r="C1286" s="5">
        <v>44521</v>
      </c>
      <c r="D1286" s="4" t="s">
        <v>283</v>
      </c>
      <c r="E1286" s="12" t="s">
        <v>1086</v>
      </c>
      <c r="F1286" s="13">
        <v>800</v>
      </c>
      <c r="G1286">
        <v>375</v>
      </c>
      <c r="H1286">
        <v>300000</v>
      </c>
      <c r="I1286" s="10">
        <v>90000</v>
      </c>
      <c r="J1286" s="15"/>
    </row>
    <row r="1287" spans="1:10">
      <c r="A1287" s="4" t="s">
        <v>1108</v>
      </c>
      <c r="B1287" s="4">
        <v>1185732</v>
      </c>
      <c r="C1287" s="5">
        <v>44550</v>
      </c>
      <c r="D1287" s="4" t="s">
        <v>283</v>
      </c>
      <c r="E1287" s="12" t="s">
        <v>1086</v>
      </c>
      <c r="F1287" s="13">
        <v>750</v>
      </c>
      <c r="G1287">
        <v>600</v>
      </c>
      <c r="H1287">
        <v>450000</v>
      </c>
      <c r="I1287" s="10">
        <v>157500</v>
      </c>
      <c r="J1287" s="15"/>
    </row>
    <row r="1288" spans="1:10">
      <c r="A1288" s="4" t="s">
        <v>1108</v>
      </c>
      <c r="B1288" s="4">
        <v>1185732</v>
      </c>
      <c r="C1288" s="5">
        <v>44550</v>
      </c>
      <c r="D1288" s="4" t="s">
        <v>283</v>
      </c>
      <c r="E1288" s="12" t="s">
        <v>1086</v>
      </c>
      <c r="F1288" s="13">
        <v>650.00000000000011</v>
      </c>
      <c r="G1288">
        <v>400</v>
      </c>
      <c r="H1288">
        <v>260000.00000000003</v>
      </c>
      <c r="I1288" s="10">
        <v>91000</v>
      </c>
      <c r="J1288" s="15"/>
    </row>
    <row r="1289" spans="1:10">
      <c r="A1289" s="4" t="s">
        <v>1103</v>
      </c>
      <c r="B1289" s="4">
        <v>1128299</v>
      </c>
      <c r="C1289" s="5">
        <v>44206</v>
      </c>
      <c r="D1289" s="4" t="s">
        <v>283</v>
      </c>
      <c r="E1289" s="12" t="s">
        <v>1086</v>
      </c>
      <c r="F1289" s="13">
        <v>350</v>
      </c>
      <c r="G1289">
        <v>375</v>
      </c>
      <c r="H1289">
        <v>131250</v>
      </c>
      <c r="I1289" s="10">
        <v>32812.5</v>
      </c>
      <c r="J1289" s="15"/>
    </row>
    <row r="1290" spans="1:10">
      <c r="A1290" s="4" t="s">
        <v>1103</v>
      </c>
      <c r="B1290" s="4">
        <v>1128299</v>
      </c>
      <c r="C1290" s="5">
        <v>44206</v>
      </c>
      <c r="D1290" s="4" t="s">
        <v>283</v>
      </c>
      <c r="E1290" s="12" t="s">
        <v>1088</v>
      </c>
      <c r="F1290" s="13">
        <v>450</v>
      </c>
      <c r="G1290">
        <v>375</v>
      </c>
      <c r="H1290">
        <v>168750</v>
      </c>
      <c r="I1290" s="10">
        <v>33750</v>
      </c>
      <c r="J1290" s="15"/>
    </row>
    <row r="1291" spans="1:10">
      <c r="A1291" s="4" t="s">
        <v>1103</v>
      </c>
      <c r="B1291" s="4">
        <v>1128299</v>
      </c>
      <c r="C1291" s="5">
        <v>44206</v>
      </c>
      <c r="D1291" s="4" t="s">
        <v>283</v>
      </c>
      <c r="E1291" s="12" t="s">
        <v>1088</v>
      </c>
      <c r="F1291" s="13">
        <v>450</v>
      </c>
      <c r="G1291">
        <v>375</v>
      </c>
      <c r="H1291">
        <v>168750</v>
      </c>
      <c r="I1291" s="10">
        <v>42187.5</v>
      </c>
      <c r="J1291" s="15"/>
    </row>
    <row r="1292" spans="1:10">
      <c r="A1292" s="4" t="s">
        <v>1103</v>
      </c>
      <c r="B1292" s="4">
        <v>1128299</v>
      </c>
      <c r="C1292" s="5">
        <v>44206</v>
      </c>
      <c r="D1292" s="4" t="s">
        <v>283</v>
      </c>
      <c r="E1292" s="12" t="s">
        <v>1088</v>
      </c>
      <c r="F1292" s="13">
        <v>450</v>
      </c>
      <c r="G1292">
        <v>225</v>
      </c>
      <c r="H1292">
        <v>101250</v>
      </c>
      <c r="I1292" s="10">
        <v>25312.5</v>
      </c>
      <c r="J1292" s="15"/>
    </row>
    <row r="1293" spans="1:10">
      <c r="A1293" s="4" t="s">
        <v>1103</v>
      </c>
      <c r="B1293" s="4">
        <v>1128299</v>
      </c>
      <c r="C1293" s="5">
        <v>44206</v>
      </c>
      <c r="D1293" s="4" t="s">
        <v>283</v>
      </c>
      <c r="E1293" s="12" t="s">
        <v>1087</v>
      </c>
      <c r="F1293" s="13">
        <v>500</v>
      </c>
      <c r="G1293">
        <v>175</v>
      </c>
      <c r="H1293">
        <v>87500</v>
      </c>
      <c r="I1293" s="10">
        <v>13125</v>
      </c>
      <c r="J1293" s="15"/>
    </row>
    <row r="1294" spans="1:10">
      <c r="A1294" s="4" t="s">
        <v>1103</v>
      </c>
      <c r="B1294" s="4">
        <v>1128299</v>
      </c>
      <c r="C1294" s="5">
        <v>44206</v>
      </c>
      <c r="D1294" s="4" t="s">
        <v>283</v>
      </c>
      <c r="E1294" s="12" t="s">
        <v>1087</v>
      </c>
      <c r="F1294" s="13">
        <v>450</v>
      </c>
      <c r="G1294">
        <v>425</v>
      </c>
      <c r="H1294">
        <v>191250</v>
      </c>
      <c r="I1294" s="10">
        <v>76500</v>
      </c>
      <c r="J1294" s="15"/>
    </row>
    <row r="1295" spans="1:10">
      <c r="A1295" s="4" t="s">
        <v>1103</v>
      </c>
      <c r="B1295" s="4">
        <v>1128299</v>
      </c>
      <c r="C1295" s="5">
        <v>44237</v>
      </c>
      <c r="D1295" s="4" t="s">
        <v>283</v>
      </c>
      <c r="E1295" s="12" t="s">
        <v>1087</v>
      </c>
      <c r="F1295" s="13">
        <v>350</v>
      </c>
      <c r="G1295">
        <v>475</v>
      </c>
      <c r="H1295">
        <v>166250</v>
      </c>
      <c r="I1295" s="10">
        <v>41562.5</v>
      </c>
      <c r="J1295" s="15"/>
    </row>
    <row r="1296" spans="1:10">
      <c r="A1296" s="4" t="s">
        <v>1103</v>
      </c>
      <c r="B1296" s="4">
        <v>1128299</v>
      </c>
      <c r="C1296" s="5">
        <v>44237</v>
      </c>
      <c r="D1296" s="4" t="s">
        <v>283</v>
      </c>
      <c r="E1296" s="12" t="s">
        <v>1087</v>
      </c>
      <c r="F1296" s="13">
        <v>450</v>
      </c>
      <c r="G1296">
        <v>375</v>
      </c>
      <c r="H1296">
        <v>168750</v>
      </c>
      <c r="I1296" s="10">
        <v>33750</v>
      </c>
      <c r="J1296" s="15"/>
    </row>
    <row r="1297" spans="1:10">
      <c r="A1297" s="4" t="s">
        <v>1103</v>
      </c>
      <c r="B1297" s="4">
        <v>1128299</v>
      </c>
      <c r="C1297" s="5">
        <v>44237</v>
      </c>
      <c r="D1297" s="4" t="s">
        <v>283</v>
      </c>
      <c r="E1297" s="12" t="s">
        <v>1087</v>
      </c>
      <c r="F1297" s="13">
        <v>450</v>
      </c>
      <c r="G1297">
        <v>375</v>
      </c>
      <c r="H1297">
        <v>168750</v>
      </c>
      <c r="I1297" s="10">
        <v>42187.5</v>
      </c>
      <c r="J1297" s="15"/>
    </row>
    <row r="1298" spans="1:10">
      <c r="A1298" s="4" t="s">
        <v>1103</v>
      </c>
      <c r="B1298" s="4">
        <v>1128299</v>
      </c>
      <c r="C1298" s="5">
        <v>44237</v>
      </c>
      <c r="D1298" s="4" t="s">
        <v>283</v>
      </c>
      <c r="E1298" s="12" t="s">
        <v>1086</v>
      </c>
      <c r="F1298" s="13">
        <v>450</v>
      </c>
      <c r="G1298">
        <v>225</v>
      </c>
      <c r="H1298">
        <v>101250</v>
      </c>
      <c r="I1298" s="10">
        <v>25312.5</v>
      </c>
      <c r="J1298" s="15"/>
    </row>
    <row r="1299" spans="1:10">
      <c r="A1299" s="4" t="s">
        <v>1103</v>
      </c>
      <c r="B1299" s="4">
        <v>1128299</v>
      </c>
      <c r="C1299" s="5">
        <v>44237</v>
      </c>
      <c r="D1299" s="4" t="s">
        <v>283</v>
      </c>
      <c r="E1299" s="12" t="s">
        <v>1086</v>
      </c>
      <c r="F1299" s="13">
        <v>500</v>
      </c>
      <c r="G1299">
        <v>150</v>
      </c>
      <c r="H1299">
        <v>75000</v>
      </c>
      <c r="I1299" s="10">
        <v>11250</v>
      </c>
      <c r="J1299" s="15"/>
    </row>
    <row r="1300" spans="1:10">
      <c r="A1300" s="4" t="s">
        <v>1103</v>
      </c>
      <c r="B1300" s="4">
        <v>1128299</v>
      </c>
      <c r="C1300" s="5">
        <v>44237</v>
      </c>
      <c r="D1300" s="4" t="s">
        <v>283</v>
      </c>
      <c r="E1300" s="12" t="s">
        <v>1086</v>
      </c>
      <c r="F1300" s="13">
        <v>450</v>
      </c>
      <c r="G1300">
        <v>350</v>
      </c>
      <c r="H1300">
        <v>157500</v>
      </c>
      <c r="I1300" s="10">
        <v>63000</v>
      </c>
      <c r="J1300" s="15"/>
    </row>
    <row r="1301" spans="1:10">
      <c r="A1301" s="4" t="s">
        <v>1103</v>
      </c>
      <c r="B1301" s="4">
        <v>1128299</v>
      </c>
      <c r="C1301" s="5">
        <v>44264</v>
      </c>
      <c r="D1301" s="4" t="s">
        <v>283</v>
      </c>
      <c r="E1301" s="12" t="s">
        <v>1087</v>
      </c>
      <c r="F1301" s="13">
        <v>450</v>
      </c>
      <c r="G1301">
        <v>500</v>
      </c>
      <c r="H1301">
        <v>225000</v>
      </c>
      <c r="I1301" s="10">
        <v>56250</v>
      </c>
      <c r="J1301" s="15"/>
    </row>
    <row r="1302" spans="1:10">
      <c r="A1302" s="4" t="s">
        <v>1103</v>
      </c>
      <c r="B1302" s="4">
        <v>1128299</v>
      </c>
      <c r="C1302" s="5">
        <v>44264</v>
      </c>
      <c r="D1302" s="4" t="s">
        <v>283</v>
      </c>
      <c r="E1302" s="12" t="s">
        <v>1087</v>
      </c>
      <c r="F1302" s="13">
        <v>550</v>
      </c>
      <c r="G1302">
        <v>350</v>
      </c>
      <c r="H1302">
        <v>192500</v>
      </c>
      <c r="I1302" s="10">
        <v>38500</v>
      </c>
      <c r="J1302" s="15"/>
    </row>
    <row r="1303" spans="1:10">
      <c r="A1303" s="4" t="s">
        <v>1103</v>
      </c>
      <c r="B1303" s="4">
        <v>1128299</v>
      </c>
      <c r="C1303" s="5">
        <v>44264</v>
      </c>
      <c r="D1303" s="4" t="s">
        <v>283</v>
      </c>
      <c r="E1303" s="12" t="s">
        <v>1087</v>
      </c>
      <c r="F1303" s="13">
        <v>600</v>
      </c>
      <c r="G1303">
        <v>375</v>
      </c>
      <c r="H1303">
        <v>225000</v>
      </c>
      <c r="I1303" s="10">
        <v>56250</v>
      </c>
      <c r="J1303" s="15"/>
    </row>
    <row r="1304" spans="1:10">
      <c r="A1304" s="4" t="s">
        <v>1103</v>
      </c>
      <c r="B1304" s="4">
        <v>1128299</v>
      </c>
      <c r="C1304" s="5">
        <v>44264</v>
      </c>
      <c r="D1304" s="4" t="s">
        <v>283</v>
      </c>
      <c r="E1304" s="12" t="s">
        <v>1087</v>
      </c>
      <c r="F1304" s="13">
        <v>550</v>
      </c>
      <c r="G1304">
        <v>275</v>
      </c>
      <c r="H1304">
        <v>151250</v>
      </c>
      <c r="I1304" s="10">
        <v>37812.5</v>
      </c>
      <c r="J1304" s="15"/>
    </row>
    <row r="1305" spans="1:10">
      <c r="A1305" s="4" t="s">
        <v>1103</v>
      </c>
      <c r="B1305" s="4">
        <v>1128299</v>
      </c>
      <c r="C1305" s="5">
        <v>44264</v>
      </c>
      <c r="D1305" s="4" t="s">
        <v>283</v>
      </c>
      <c r="E1305" s="12" t="s">
        <v>1086</v>
      </c>
      <c r="F1305" s="13">
        <v>600</v>
      </c>
      <c r="G1305">
        <v>125</v>
      </c>
      <c r="H1305">
        <v>75000</v>
      </c>
      <c r="I1305" s="10">
        <v>11250</v>
      </c>
      <c r="J1305" s="15"/>
    </row>
    <row r="1306" spans="1:10">
      <c r="A1306" s="4" t="s">
        <v>1103</v>
      </c>
      <c r="B1306" s="4">
        <v>1128299</v>
      </c>
      <c r="C1306" s="5">
        <v>44264</v>
      </c>
      <c r="D1306" s="4" t="s">
        <v>283</v>
      </c>
      <c r="E1306" s="12" t="s">
        <v>1086</v>
      </c>
      <c r="F1306" s="13">
        <v>550</v>
      </c>
      <c r="G1306">
        <v>325</v>
      </c>
      <c r="H1306">
        <v>178750</v>
      </c>
      <c r="I1306" s="10">
        <v>71500</v>
      </c>
      <c r="J1306" s="15"/>
    </row>
    <row r="1307" spans="1:10">
      <c r="A1307" s="4" t="s">
        <v>1103</v>
      </c>
      <c r="B1307" s="4">
        <v>1128299</v>
      </c>
      <c r="C1307" s="5">
        <v>44296</v>
      </c>
      <c r="D1307" s="4" t="s">
        <v>283</v>
      </c>
      <c r="E1307" s="12" t="s">
        <v>1086</v>
      </c>
      <c r="F1307" s="13">
        <v>600</v>
      </c>
      <c r="G1307">
        <v>500</v>
      </c>
      <c r="H1307">
        <v>300000</v>
      </c>
      <c r="I1307" s="10">
        <v>75000</v>
      </c>
      <c r="J1307" s="15"/>
    </row>
    <row r="1308" spans="1:10">
      <c r="A1308" s="4" t="s">
        <v>1103</v>
      </c>
      <c r="B1308" s="4">
        <v>1128299</v>
      </c>
      <c r="C1308" s="5">
        <v>44296</v>
      </c>
      <c r="D1308" s="4" t="s">
        <v>283</v>
      </c>
      <c r="E1308" s="12" t="s">
        <v>1086</v>
      </c>
      <c r="F1308" s="13">
        <v>650</v>
      </c>
      <c r="G1308">
        <v>300</v>
      </c>
      <c r="H1308">
        <v>195000</v>
      </c>
      <c r="I1308" s="10">
        <v>39000</v>
      </c>
      <c r="J1308" s="15"/>
    </row>
    <row r="1309" spans="1:10">
      <c r="A1309" s="4" t="s">
        <v>1103</v>
      </c>
      <c r="B1309" s="4">
        <v>1128299</v>
      </c>
      <c r="C1309" s="5">
        <v>44296</v>
      </c>
      <c r="D1309" s="4" t="s">
        <v>283</v>
      </c>
      <c r="E1309" s="12" t="s">
        <v>1087</v>
      </c>
      <c r="F1309" s="13">
        <v>650</v>
      </c>
      <c r="G1309">
        <v>350</v>
      </c>
      <c r="H1309">
        <v>227500</v>
      </c>
      <c r="I1309" s="10">
        <v>56875</v>
      </c>
      <c r="J1309" s="15"/>
    </row>
    <row r="1310" spans="1:10">
      <c r="A1310" s="4" t="s">
        <v>1103</v>
      </c>
      <c r="B1310" s="4">
        <v>1128299</v>
      </c>
      <c r="C1310" s="5">
        <v>44296</v>
      </c>
      <c r="D1310" s="4" t="s">
        <v>283</v>
      </c>
      <c r="E1310" s="12" t="s">
        <v>1087</v>
      </c>
      <c r="F1310" s="13">
        <v>500</v>
      </c>
      <c r="G1310">
        <v>250</v>
      </c>
      <c r="H1310">
        <v>125000</v>
      </c>
      <c r="I1310" s="10">
        <v>31250</v>
      </c>
      <c r="J1310" s="15"/>
    </row>
    <row r="1311" spans="1:10">
      <c r="A1311" s="4" t="s">
        <v>1103</v>
      </c>
      <c r="B1311" s="4">
        <v>1128299</v>
      </c>
      <c r="C1311" s="5">
        <v>44296</v>
      </c>
      <c r="D1311" s="4" t="s">
        <v>283</v>
      </c>
      <c r="E1311" s="12" t="s">
        <v>1087</v>
      </c>
      <c r="F1311" s="13">
        <v>550</v>
      </c>
      <c r="G1311">
        <v>150</v>
      </c>
      <c r="H1311">
        <v>82500</v>
      </c>
      <c r="I1311" s="10">
        <v>12375</v>
      </c>
      <c r="J1311" s="15"/>
    </row>
    <row r="1312" spans="1:10">
      <c r="A1312" s="4" t="s">
        <v>1103</v>
      </c>
      <c r="B1312" s="4">
        <v>1128299</v>
      </c>
      <c r="C1312" s="5">
        <v>44296</v>
      </c>
      <c r="D1312" s="4" t="s">
        <v>283</v>
      </c>
      <c r="E1312" s="12" t="s">
        <v>1087</v>
      </c>
      <c r="F1312" s="13">
        <v>700</v>
      </c>
      <c r="G1312">
        <v>325</v>
      </c>
      <c r="H1312">
        <v>227500</v>
      </c>
      <c r="I1312" s="10">
        <v>91000</v>
      </c>
      <c r="J1312" s="15"/>
    </row>
    <row r="1313" spans="1:10">
      <c r="A1313" s="4" t="s">
        <v>1103</v>
      </c>
      <c r="B1313" s="4">
        <v>1128299</v>
      </c>
      <c r="C1313" s="5">
        <v>44327</v>
      </c>
      <c r="D1313" s="4" t="s">
        <v>283</v>
      </c>
      <c r="E1313" s="12" t="s">
        <v>1087</v>
      </c>
      <c r="F1313" s="13">
        <v>550</v>
      </c>
      <c r="G1313">
        <v>525</v>
      </c>
      <c r="H1313">
        <v>288750</v>
      </c>
      <c r="I1313" s="10">
        <v>72187.5</v>
      </c>
      <c r="J1313" s="15"/>
    </row>
    <row r="1314" spans="1:10">
      <c r="A1314" s="4" t="s">
        <v>1103</v>
      </c>
      <c r="B1314" s="4">
        <v>1128299</v>
      </c>
      <c r="C1314" s="5">
        <v>44327</v>
      </c>
      <c r="D1314" s="4" t="s">
        <v>283</v>
      </c>
      <c r="E1314" s="12" t="s">
        <v>1086</v>
      </c>
      <c r="F1314" s="13">
        <v>600</v>
      </c>
      <c r="G1314">
        <v>375</v>
      </c>
      <c r="H1314">
        <v>225000</v>
      </c>
      <c r="I1314" s="10">
        <v>45000</v>
      </c>
      <c r="J1314" s="15"/>
    </row>
    <row r="1315" spans="1:10">
      <c r="A1315" s="4" t="s">
        <v>1103</v>
      </c>
      <c r="B1315" s="4">
        <v>1128299</v>
      </c>
      <c r="C1315" s="5">
        <v>44327</v>
      </c>
      <c r="D1315" s="4" t="s">
        <v>283</v>
      </c>
      <c r="E1315" s="12" t="s">
        <v>1087</v>
      </c>
      <c r="F1315" s="13">
        <v>600</v>
      </c>
      <c r="G1315">
        <v>375</v>
      </c>
      <c r="H1315">
        <v>225000</v>
      </c>
      <c r="I1315" s="10">
        <v>56250</v>
      </c>
      <c r="J1315" s="15"/>
    </row>
    <row r="1316" spans="1:10">
      <c r="A1316" s="4" t="s">
        <v>1103</v>
      </c>
      <c r="B1316" s="4">
        <v>1128299</v>
      </c>
      <c r="C1316" s="5">
        <v>44327</v>
      </c>
      <c r="D1316" s="4" t="s">
        <v>283</v>
      </c>
      <c r="E1316" s="12" t="s">
        <v>1086</v>
      </c>
      <c r="F1316" s="13">
        <v>550</v>
      </c>
      <c r="G1316">
        <v>275</v>
      </c>
      <c r="H1316">
        <v>151250</v>
      </c>
      <c r="I1316" s="10">
        <v>37812.5</v>
      </c>
      <c r="J1316" s="15"/>
    </row>
    <row r="1317" spans="1:10">
      <c r="A1317" s="4" t="s">
        <v>1103</v>
      </c>
      <c r="B1317" s="4">
        <v>1128299</v>
      </c>
      <c r="C1317" s="5">
        <v>44327</v>
      </c>
      <c r="D1317" s="4" t="s">
        <v>283</v>
      </c>
      <c r="E1317" s="12" t="s">
        <v>1087</v>
      </c>
      <c r="F1317" s="13">
        <v>600</v>
      </c>
      <c r="G1317">
        <v>175</v>
      </c>
      <c r="H1317">
        <v>105000</v>
      </c>
      <c r="I1317" s="10">
        <v>15750</v>
      </c>
      <c r="J1317" s="15"/>
    </row>
    <row r="1318" spans="1:10">
      <c r="A1318" s="4" t="s">
        <v>1103</v>
      </c>
      <c r="B1318" s="4">
        <v>1128299</v>
      </c>
      <c r="C1318" s="5">
        <v>44327</v>
      </c>
      <c r="D1318" s="4" t="s">
        <v>283</v>
      </c>
      <c r="E1318" s="12" t="s">
        <v>1086</v>
      </c>
      <c r="F1318" s="13">
        <v>750</v>
      </c>
      <c r="G1318">
        <v>475</v>
      </c>
      <c r="H1318">
        <v>356250</v>
      </c>
      <c r="I1318" s="10">
        <v>142500</v>
      </c>
      <c r="J1318" s="15"/>
    </row>
    <row r="1319" spans="1:10">
      <c r="A1319" s="4" t="s">
        <v>1103</v>
      </c>
      <c r="B1319" s="4">
        <v>1128299</v>
      </c>
      <c r="C1319" s="5">
        <v>44357</v>
      </c>
      <c r="D1319" s="4" t="s">
        <v>283</v>
      </c>
      <c r="E1319" s="12" t="s">
        <v>1087</v>
      </c>
      <c r="F1319" s="13">
        <v>700</v>
      </c>
      <c r="G1319">
        <v>725</v>
      </c>
      <c r="H1319">
        <v>507500</v>
      </c>
      <c r="I1319" s="10">
        <v>126875</v>
      </c>
      <c r="J1319" s="15"/>
    </row>
    <row r="1320" spans="1:10">
      <c r="A1320" s="4" t="s">
        <v>1103</v>
      </c>
      <c r="B1320" s="4">
        <v>1128299</v>
      </c>
      <c r="C1320" s="5">
        <v>44357</v>
      </c>
      <c r="D1320" s="4" t="s">
        <v>283</v>
      </c>
      <c r="E1320" s="12" t="s">
        <v>1089</v>
      </c>
      <c r="F1320" s="13">
        <v>750</v>
      </c>
      <c r="G1320">
        <v>600</v>
      </c>
      <c r="H1320">
        <v>450000</v>
      </c>
      <c r="I1320" s="10">
        <v>90000</v>
      </c>
      <c r="J1320" s="15"/>
    </row>
    <row r="1321" spans="1:10">
      <c r="A1321" s="4" t="s">
        <v>1103</v>
      </c>
      <c r="B1321" s="4">
        <v>1128299</v>
      </c>
      <c r="C1321" s="5">
        <v>44357</v>
      </c>
      <c r="D1321" s="4" t="s">
        <v>283</v>
      </c>
      <c r="E1321" s="12" t="s">
        <v>1087</v>
      </c>
      <c r="F1321" s="13">
        <v>750</v>
      </c>
      <c r="G1321">
        <v>600</v>
      </c>
      <c r="H1321">
        <v>450000</v>
      </c>
      <c r="I1321" s="10">
        <v>112500</v>
      </c>
      <c r="J1321" s="15"/>
    </row>
    <row r="1322" spans="1:10">
      <c r="A1322" s="4" t="s">
        <v>1103</v>
      </c>
      <c r="B1322" s="4">
        <v>1128299</v>
      </c>
      <c r="C1322" s="5">
        <v>44357</v>
      </c>
      <c r="D1322" s="4" t="s">
        <v>283</v>
      </c>
      <c r="E1322" s="12" t="s">
        <v>1088</v>
      </c>
      <c r="F1322" s="13">
        <v>750</v>
      </c>
      <c r="G1322">
        <v>475</v>
      </c>
      <c r="H1322">
        <v>356250</v>
      </c>
      <c r="I1322" s="10">
        <v>89062.5</v>
      </c>
      <c r="J1322" s="15"/>
    </row>
    <row r="1323" spans="1:10">
      <c r="A1323" s="4" t="s">
        <v>1103</v>
      </c>
      <c r="B1323" s="4">
        <v>1128299</v>
      </c>
      <c r="C1323" s="5">
        <v>44357</v>
      </c>
      <c r="D1323" s="4" t="s">
        <v>283</v>
      </c>
      <c r="E1323" s="12" t="s">
        <v>1088</v>
      </c>
      <c r="F1323" s="13">
        <v>850</v>
      </c>
      <c r="G1323">
        <v>350</v>
      </c>
      <c r="H1323">
        <v>297500</v>
      </c>
      <c r="I1323" s="10">
        <v>44625</v>
      </c>
      <c r="J1323" s="15"/>
    </row>
    <row r="1324" spans="1:10">
      <c r="A1324" s="4" t="s">
        <v>1103</v>
      </c>
      <c r="B1324" s="4">
        <v>1128299</v>
      </c>
      <c r="C1324" s="5">
        <v>44357</v>
      </c>
      <c r="D1324" s="4" t="s">
        <v>283</v>
      </c>
      <c r="E1324" s="12" t="s">
        <v>1086</v>
      </c>
      <c r="F1324" s="13">
        <v>1000</v>
      </c>
      <c r="G1324">
        <v>650</v>
      </c>
      <c r="H1324">
        <v>650000</v>
      </c>
      <c r="I1324" s="10">
        <v>260000</v>
      </c>
      <c r="J1324" s="15"/>
    </row>
    <row r="1325" spans="1:10">
      <c r="A1325" s="4" t="s">
        <v>1103</v>
      </c>
      <c r="B1325" s="4">
        <v>1128299</v>
      </c>
      <c r="C1325" s="5">
        <v>44386</v>
      </c>
      <c r="D1325" s="4" t="s">
        <v>283</v>
      </c>
      <c r="E1325" s="12" t="s">
        <v>1086</v>
      </c>
      <c r="F1325" s="13">
        <v>800</v>
      </c>
      <c r="G1325">
        <v>800</v>
      </c>
      <c r="H1325">
        <v>640000</v>
      </c>
      <c r="I1325" s="10">
        <v>160000</v>
      </c>
      <c r="J1325" s="15"/>
    </row>
    <row r="1326" spans="1:10">
      <c r="A1326" s="4" t="s">
        <v>1103</v>
      </c>
      <c r="B1326" s="4">
        <v>1128299</v>
      </c>
      <c r="C1326" s="5">
        <v>44386</v>
      </c>
      <c r="D1326" s="4" t="s">
        <v>283</v>
      </c>
      <c r="E1326" s="12" t="s">
        <v>1088</v>
      </c>
      <c r="F1326" s="13">
        <v>850</v>
      </c>
      <c r="G1326">
        <v>650</v>
      </c>
      <c r="H1326">
        <v>552500</v>
      </c>
      <c r="I1326" s="10">
        <v>110500</v>
      </c>
      <c r="J1326" s="15"/>
    </row>
    <row r="1327" spans="1:10">
      <c r="A1327" s="4" t="s">
        <v>1103</v>
      </c>
      <c r="B1327" s="4">
        <v>1128299</v>
      </c>
      <c r="C1327" s="5">
        <v>44386</v>
      </c>
      <c r="D1327" s="4" t="s">
        <v>283</v>
      </c>
      <c r="E1327" s="12" t="s">
        <v>1086</v>
      </c>
      <c r="F1327" s="13">
        <v>850</v>
      </c>
      <c r="G1327">
        <v>600</v>
      </c>
      <c r="H1327">
        <v>510000</v>
      </c>
      <c r="I1327" s="10">
        <v>127500</v>
      </c>
      <c r="J1327" s="15"/>
    </row>
    <row r="1328" spans="1:10">
      <c r="A1328" s="4" t="s">
        <v>1103</v>
      </c>
      <c r="B1328" s="4">
        <v>1128299</v>
      </c>
      <c r="C1328" s="5">
        <v>44386</v>
      </c>
      <c r="D1328" s="4" t="s">
        <v>283</v>
      </c>
      <c r="E1328" s="12" t="s">
        <v>1086</v>
      </c>
      <c r="F1328" s="13">
        <v>800</v>
      </c>
      <c r="G1328">
        <v>500</v>
      </c>
      <c r="H1328">
        <v>400000</v>
      </c>
      <c r="I1328" s="10">
        <v>100000</v>
      </c>
      <c r="J1328" s="15"/>
    </row>
    <row r="1329" spans="1:10">
      <c r="A1329" s="4" t="s">
        <v>1103</v>
      </c>
      <c r="B1329" s="4">
        <v>1128299</v>
      </c>
      <c r="C1329" s="5">
        <v>44386</v>
      </c>
      <c r="D1329" s="4" t="s">
        <v>283</v>
      </c>
      <c r="E1329" s="12" t="s">
        <v>1087</v>
      </c>
      <c r="F1329" s="13">
        <v>850</v>
      </c>
      <c r="G1329">
        <v>550</v>
      </c>
      <c r="H1329">
        <v>467500</v>
      </c>
      <c r="I1329" s="10">
        <v>70125</v>
      </c>
      <c r="J1329" s="15"/>
    </row>
    <row r="1330" spans="1:10">
      <c r="A1330" s="4" t="s">
        <v>1103</v>
      </c>
      <c r="B1330" s="4">
        <v>1128299</v>
      </c>
      <c r="C1330" s="5">
        <v>44386</v>
      </c>
      <c r="D1330" s="4" t="s">
        <v>283</v>
      </c>
      <c r="E1330" s="12" t="s">
        <v>1087</v>
      </c>
      <c r="F1330" s="13">
        <v>1000</v>
      </c>
      <c r="G1330">
        <v>550</v>
      </c>
      <c r="H1330">
        <v>550000</v>
      </c>
      <c r="I1330" s="10">
        <v>220000</v>
      </c>
      <c r="J1330" s="15"/>
    </row>
    <row r="1331" spans="1:10">
      <c r="A1331" s="4" t="s">
        <v>1103</v>
      </c>
      <c r="B1331" s="4">
        <v>1128299</v>
      </c>
      <c r="C1331" s="5">
        <v>44418</v>
      </c>
      <c r="D1331" s="4" t="s">
        <v>283</v>
      </c>
      <c r="E1331" s="12" t="s">
        <v>1086</v>
      </c>
      <c r="F1331" s="13">
        <v>850</v>
      </c>
      <c r="G1331">
        <v>750</v>
      </c>
      <c r="H1331">
        <v>637500</v>
      </c>
      <c r="I1331" s="10">
        <v>159375</v>
      </c>
      <c r="J1331" s="15"/>
    </row>
    <row r="1332" spans="1:10">
      <c r="A1332" s="4" t="s">
        <v>1103</v>
      </c>
      <c r="B1332" s="4">
        <v>1128299</v>
      </c>
      <c r="C1332" s="5">
        <v>44418</v>
      </c>
      <c r="D1332" s="4" t="s">
        <v>283</v>
      </c>
      <c r="E1332" s="12" t="s">
        <v>1087</v>
      </c>
      <c r="F1332" s="13">
        <v>750</v>
      </c>
      <c r="G1332">
        <v>725</v>
      </c>
      <c r="H1332">
        <v>543750</v>
      </c>
      <c r="I1332" s="10">
        <v>108750</v>
      </c>
      <c r="J1332" s="15"/>
    </row>
    <row r="1333" spans="1:10">
      <c r="A1333" s="4" t="s">
        <v>1103</v>
      </c>
      <c r="B1333" s="4">
        <v>1128299</v>
      </c>
      <c r="C1333" s="5">
        <v>44418</v>
      </c>
      <c r="D1333" s="4" t="s">
        <v>283</v>
      </c>
      <c r="E1333" s="12" t="s">
        <v>1086</v>
      </c>
      <c r="F1333" s="13">
        <v>700</v>
      </c>
      <c r="G1333">
        <v>600</v>
      </c>
      <c r="H1333">
        <v>420000</v>
      </c>
      <c r="I1333" s="10">
        <v>105000</v>
      </c>
      <c r="J1333" s="15"/>
    </row>
    <row r="1334" spans="1:10">
      <c r="A1334" s="4" t="s">
        <v>1103</v>
      </c>
      <c r="B1334" s="4">
        <v>1128299</v>
      </c>
      <c r="C1334" s="5">
        <v>44418</v>
      </c>
      <c r="D1334" s="4" t="s">
        <v>283</v>
      </c>
      <c r="E1334" s="12" t="s">
        <v>1087</v>
      </c>
      <c r="F1334" s="13">
        <v>700</v>
      </c>
      <c r="G1334">
        <v>525</v>
      </c>
      <c r="H1334">
        <v>367500</v>
      </c>
      <c r="I1334" s="10">
        <v>91875</v>
      </c>
      <c r="J1334" s="15"/>
    </row>
    <row r="1335" spans="1:10">
      <c r="A1335" s="4" t="s">
        <v>1104</v>
      </c>
      <c r="B1335" s="4">
        <v>1128299</v>
      </c>
      <c r="C1335" s="5">
        <v>44418</v>
      </c>
      <c r="D1335" s="4" t="s">
        <v>283</v>
      </c>
      <c r="E1335" s="12" t="s">
        <v>1087</v>
      </c>
      <c r="F1335" s="13">
        <v>700</v>
      </c>
      <c r="G1335">
        <v>525</v>
      </c>
      <c r="H1335">
        <v>367500</v>
      </c>
      <c r="I1335" s="10">
        <v>55125</v>
      </c>
      <c r="J1335" s="15"/>
    </row>
    <row r="1336" spans="1:10">
      <c r="A1336" s="4" t="s">
        <v>1104</v>
      </c>
      <c r="B1336" s="4">
        <v>1128299</v>
      </c>
      <c r="C1336" s="5">
        <v>44418</v>
      </c>
      <c r="D1336" s="4" t="s">
        <v>283</v>
      </c>
      <c r="E1336" s="12" t="s">
        <v>1087</v>
      </c>
      <c r="F1336" s="13">
        <v>750</v>
      </c>
      <c r="G1336">
        <v>350</v>
      </c>
      <c r="H1336">
        <v>262500</v>
      </c>
      <c r="I1336" s="10">
        <v>105000</v>
      </c>
      <c r="J1336" s="15"/>
    </row>
    <row r="1337" spans="1:10">
      <c r="A1337" s="4" t="s">
        <v>1104</v>
      </c>
      <c r="B1337" s="4">
        <v>1128299</v>
      </c>
      <c r="C1337" s="5">
        <v>44450</v>
      </c>
      <c r="D1337" s="4" t="s">
        <v>283</v>
      </c>
      <c r="E1337" s="12" t="s">
        <v>1087</v>
      </c>
      <c r="F1337" s="13">
        <v>650</v>
      </c>
      <c r="G1337">
        <v>550</v>
      </c>
      <c r="H1337">
        <v>357500</v>
      </c>
      <c r="I1337" s="10">
        <v>89375</v>
      </c>
      <c r="J1337" s="15"/>
    </row>
    <row r="1338" spans="1:10">
      <c r="A1338" s="4" t="s">
        <v>1104</v>
      </c>
      <c r="B1338" s="4">
        <v>1128299</v>
      </c>
      <c r="C1338" s="5">
        <v>44450</v>
      </c>
      <c r="D1338" s="4" t="s">
        <v>283</v>
      </c>
      <c r="E1338" s="12" t="s">
        <v>1087</v>
      </c>
      <c r="F1338" s="13">
        <v>700</v>
      </c>
      <c r="G1338">
        <v>550</v>
      </c>
      <c r="H1338">
        <v>385000</v>
      </c>
      <c r="I1338" s="10">
        <v>77000</v>
      </c>
      <c r="J1338" s="15"/>
    </row>
    <row r="1339" spans="1:10">
      <c r="A1339" s="4" t="s">
        <v>1104</v>
      </c>
      <c r="B1339" s="4">
        <v>1128299</v>
      </c>
      <c r="C1339" s="5">
        <v>44450</v>
      </c>
      <c r="D1339" s="4" t="s">
        <v>283</v>
      </c>
      <c r="E1339" s="12" t="s">
        <v>1086</v>
      </c>
      <c r="F1339" s="13">
        <v>650</v>
      </c>
      <c r="G1339">
        <v>375</v>
      </c>
      <c r="H1339">
        <v>243750</v>
      </c>
      <c r="I1339" s="10">
        <v>60937.5</v>
      </c>
      <c r="J1339" s="15"/>
    </row>
    <row r="1340" spans="1:10">
      <c r="A1340" s="4" t="s">
        <v>1104</v>
      </c>
      <c r="B1340" s="4">
        <v>1128299</v>
      </c>
      <c r="C1340" s="5">
        <v>44450</v>
      </c>
      <c r="D1340" s="4" t="s">
        <v>283</v>
      </c>
      <c r="E1340" s="12" t="s">
        <v>1086</v>
      </c>
      <c r="F1340" s="13">
        <v>650</v>
      </c>
      <c r="G1340">
        <v>325</v>
      </c>
      <c r="H1340">
        <v>211250</v>
      </c>
      <c r="I1340" s="10">
        <v>52812.5</v>
      </c>
      <c r="J1340" s="15"/>
    </row>
    <row r="1341" spans="1:10">
      <c r="A1341" s="4" t="s">
        <v>1104</v>
      </c>
      <c r="B1341" s="4">
        <v>1128299</v>
      </c>
      <c r="C1341" s="5">
        <v>44450</v>
      </c>
      <c r="D1341" s="4" t="s">
        <v>283</v>
      </c>
      <c r="E1341" s="12" t="s">
        <v>1087</v>
      </c>
      <c r="F1341" s="13">
        <v>750</v>
      </c>
      <c r="G1341">
        <v>350</v>
      </c>
      <c r="H1341">
        <v>262500</v>
      </c>
      <c r="I1341" s="10">
        <v>39375</v>
      </c>
      <c r="J1341" s="15"/>
    </row>
    <row r="1342" spans="1:10">
      <c r="A1342" s="4" t="s">
        <v>1104</v>
      </c>
      <c r="B1342" s="4">
        <v>1128299</v>
      </c>
      <c r="C1342" s="5">
        <v>44450</v>
      </c>
      <c r="D1342" s="4" t="s">
        <v>283</v>
      </c>
      <c r="E1342" s="12" t="s">
        <v>1087</v>
      </c>
      <c r="F1342" s="13">
        <v>600</v>
      </c>
      <c r="G1342">
        <v>375</v>
      </c>
      <c r="H1342">
        <v>225000</v>
      </c>
      <c r="I1342" s="10">
        <v>90000</v>
      </c>
      <c r="J1342" s="15"/>
    </row>
    <row r="1343" spans="1:10">
      <c r="A1343" s="4" t="s">
        <v>1104</v>
      </c>
      <c r="B1343" s="4">
        <v>1128299</v>
      </c>
      <c r="C1343" s="5">
        <v>44479</v>
      </c>
      <c r="D1343" s="4" t="s">
        <v>283</v>
      </c>
      <c r="E1343" s="12" t="s">
        <v>1087</v>
      </c>
      <c r="F1343" s="13">
        <v>550</v>
      </c>
      <c r="G1343">
        <v>475</v>
      </c>
      <c r="H1343">
        <v>261250</v>
      </c>
      <c r="I1343" s="10">
        <v>65312.5</v>
      </c>
      <c r="J1343" s="15"/>
    </row>
    <row r="1344" spans="1:10">
      <c r="A1344" s="4" t="s">
        <v>1104</v>
      </c>
      <c r="B1344" s="4">
        <v>1128299</v>
      </c>
      <c r="C1344" s="5">
        <v>44479</v>
      </c>
      <c r="D1344" s="4" t="s">
        <v>283</v>
      </c>
      <c r="E1344" s="12" t="s">
        <v>1086</v>
      </c>
      <c r="F1344" s="13">
        <v>650</v>
      </c>
      <c r="G1344">
        <v>475</v>
      </c>
      <c r="H1344">
        <v>308750</v>
      </c>
      <c r="I1344" s="10">
        <v>61750</v>
      </c>
      <c r="J1344" s="15"/>
    </row>
    <row r="1345" spans="1:10">
      <c r="A1345" s="4" t="s">
        <v>1104</v>
      </c>
      <c r="B1345" s="4">
        <v>1128299</v>
      </c>
      <c r="C1345" s="5">
        <v>44479</v>
      </c>
      <c r="D1345" s="4" t="s">
        <v>283</v>
      </c>
      <c r="E1345" s="12" t="s">
        <v>1087</v>
      </c>
      <c r="F1345" s="13">
        <v>600</v>
      </c>
      <c r="G1345">
        <v>300</v>
      </c>
      <c r="H1345">
        <v>180000</v>
      </c>
      <c r="I1345" s="10">
        <v>45000</v>
      </c>
      <c r="J1345" s="15"/>
    </row>
    <row r="1346" spans="1:10">
      <c r="A1346" s="4" t="s">
        <v>1104</v>
      </c>
      <c r="B1346" s="4">
        <v>1128299</v>
      </c>
      <c r="C1346" s="5">
        <v>44479</v>
      </c>
      <c r="D1346" s="4" t="s">
        <v>283</v>
      </c>
      <c r="E1346" s="12" t="s">
        <v>1086</v>
      </c>
      <c r="F1346" s="13">
        <v>550</v>
      </c>
      <c r="G1346">
        <v>275</v>
      </c>
      <c r="H1346">
        <v>151250</v>
      </c>
      <c r="I1346" s="10">
        <v>37812.5</v>
      </c>
      <c r="J1346" s="15"/>
    </row>
    <row r="1347" spans="1:10">
      <c r="A1347" s="4" t="s">
        <v>1104</v>
      </c>
      <c r="B1347" s="4">
        <v>1128299</v>
      </c>
      <c r="C1347" s="5">
        <v>44479</v>
      </c>
      <c r="D1347" s="4" t="s">
        <v>283</v>
      </c>
      <c r="E1347" s="12" t="s">
        <v>1086</v>
      </c>
      <c r="F1347" s="13">
        <v>650</v>
      </c>
      <c r="G1347">
        <v>250</v>
      </c>
      <c r="H1347">
        <v>162500</v>
      </c>
      <c r="I1347" s="10">
        <v>24375</v>
      </c>
      <c r="J1347" s="15"/>
    </row>
    <row r="1348" spans="1:10">
      <c r="A1348" s="4" t="s">
        <v>1104</v>
      </c>
      <c r="B1348" s="4">
        <v>1128299</v>
      </c>
      <c r="C1348" s="5">
        <v>44479</v>
      </c>
      <c r="D1348" s="4" t="s">
        <v>283</v>
      </c>
      <c r="E1348" s="12" t="s">
        <v>1087</v>
      </c>
      <c r="F1348" s="13">
        <v>700</v>
      </c>
      <c r="G1348">
        <v>300</v>
      </c>
      <c r="H1348">
        <v>210000</v>
      </c>
      <c r="I1348" s="10">
        <v>84000</v>
      </c>
      <c r="J1348" s="15"/>
    </row>
    <row r="1349" spans="1:10">
      <c r="A1349" s="4" t="s">
        <v>1104</v>
      </c>
      <c r="B1349" s="4">
        <v>1128299</v>
      </c>
      <c r="C1349" s="5">
        <v>44510</v>
      </c>
      <c r="D1349" s="4" t="s">
        <v>283</v>
      </c>
      <c r="E1349" s="12" t="s">
        <v>1087</v>
      </c>
      <c r="F1349" s="13">
        <v>550</v>
      </c>
      <c r="G1349">
        <v>525</v>
      </c>
      <c r="H1349">
        <v>288750</v>
      </c>
      <c r="I1349" s="10">
        <v>72187.5</v>
      </c>
      <c r="J1349" s="15"/>
    </row>
    <row r="1350" spans="1:10">
      <c r="A1350" s="4" t="s">
        <v>1104</v>
      </c>
      <c r="B1350" s="4">
        <v>1128299</v>
      </c>
      <c r="C1350" s="5">
        <v>44510</v>
      </c>
      <c r="D1350" s="4" t="s">
        <v>283</v>
      </c>
      <c r="E1350" s="12" t="s">
        <v>1086</v>
      </c>
      <c r="F1350" s="13">
        <v>600</v>
      </c>
      <c r="G1350">
        <v>600</v>
      </c>
      <c r="H1350">
        <v>360000</v>
      </c>
      <c r="I1350" s="10">
        <v>72000</v>
      </c>
      <c r="J1350" s="15"/>
    </row>
    <row r="1351" spans="1:10">
      <c r="A1351" s="4" t="s">
        <v>1104</v>
      </c>
      <c r="B1351" s="4">
        <v>1128299</v>
      </c>
      <c r="C1351" s="5">
        <v>44510</v>
      </c>
      <c r="D1351" s="4" t="s">
        <v>283</v>
      </c>
      <c r="E1351" s="12" t="s">
        <v>1087</v>
      </c>
      <c r="F1351" s="13">
        <v>550</v>
      </c>
      <c r="G1351">
        <v>425</v>
      </c>
      <c r="H1351">
        <v>233750</v>
      </c>
      <c r="I1351" s="10">
        <v>58437.5</v>
      </c>
      <c r="J1351" s="15"/>
    </row>
    <row r="1352" spans="1:10">
      <c r="A1352" s="4" t="s">
        <v>1104</v>
      </c>
      <c r="B1352" s="4">
        <v>1128299</v>
      </c>
      <c r="C1352" s="5">
        <v>44510</v>
      </c>
      <c r="D1352" s="4" t="s">
        <v>283</v>
      </c>
      <c r="E1352" s="12" t="s">
        <v>1087</v>
      </c>
      <c r="F1352" s="13">
        <v>650</v>
      </c>
      <c r="G1352">
        <v>400</v>
      </c>
      <c r="H1352">
        <v>260000</v>
      </c>
      <c r="I1352" s="10">
        <v>65000</v>
      </c>
      <c r="J1352" s="15"/>
    </row>
    <row r="1353" spans="1:10">
      <c r="A1353" s="4" t="s">
        <v>1104</v>
      </c>
      <c r="B1353" s="4">
        <v>1128299</v>
      </c>
      <c r="C1353" s="5">
        <v>44510</v>
      </c>
      <c r="D1353" s="4" t="s">
        <v>283</v>
      </c>
      <c r="E1353" s="12" t="s">
        <v>1086</v>
      </c>
      <c r="F1353" s="13">
        <v>850</v>
      </c>
      <c r="G1353">
        <v>375</v>
      </c>
      <c r="H1353">
        <v>318750</v>
      </c>
      <c r="I1353" s="10">
        <v>47812.5</v>
      </c>
      <c r="J1353" s="15"/>
    </row>
    <row r="1354" spans="1:10">
      <c r="A1354" s="4" t="s">
        <v>1104</v>
      </c>
      <c r="B1354" s="4">
        <v>1128299</v>
      </c>
      <c r="C1354" s="5">
        <v>44510</v>
      </c>
      <c r="D1354" s="4" t="s">
        <v>283</v>
      </c>
      <c r="E1354" s="12" t="s">
        <v>1087</v>
      </c>
      <c r="F1354" s="13">
        <v>900</v>
      </c>
      <c r="G1354">
        <v>500</v>
      </c>
      <c r="H1354">
        <v>450000</v>
      </c>
      <c r="I1354" s="10">
        <v>180000</v>
      </c>
      <c r="J1354" s="15"/>
    </row>
    <row r="1355" spans="1:10">
      <c r="A1355" s="4" t="s">
        <v>1104</v>
      </c>
      <c r="B1355" s="4">
        <v>1128299</v>
      </c>
      <c r="C1355" s="5">
        <v>44539</v>
      </c>
      <c r="D1355" s="4" t="s">
        <v>283</v>
      </c>
      <c r="E1355" s="12" t="s">
        <v>1086</v>
      </c>
      <c r="F1355" s="13">
        <v>750</v>
      </c>
      <c r="G1355">
        <v>700</v>
      </c>
      <c r="H1355">
        <v>525000</v>
      </c>
      <c r="I1355" s="10">
        <v>131250</v>
      </c>
      <c r="J1355" s="15"/>
    </row>
    <row r="1356" spans="1:10">
      <c r="A1356" s="4" t="s">
        <v>1104</v>
      </c>
      <c r="B1356" s="4">
        <v>1128299</v>
      </c>
      <c r="C1356" s="5">
        <v>44539</v>
      </c>
      <c r="D1356" s="4" t="s">
        <v>283</v>
      </c>
      <c r="E1356" s="12" t="s">
        <v>1087</v>
      </c>
      <c r="F1356" s="13">
        <v>850</v>
      </c>
      <c r="G1356">
        <v>700</v>
      </c>
      <c r="H1356">
        <v>595000</v>
      </c>
      <c r="I1356" s="10">
        <v>119000</v>
      </c>
      <c r="J1356" s="15"/>
    </row>
    <row r="1357" spans="1:10">
      <c r="A1357" s="4" t="s">
        <v>1105</v>
      </c>
      <c r="B1357" s="4">
        <v>1128299</v>
      </c>
      <c r="C1357" s="5">
        <v>44539</v>
      </c>
      <c r="D1357" s="4" t="s">
        <v>283</v>
      </c>
      <c r="E1357" s="12" t="s">
        <v>1087</v>
      </c>
      <c r="F1357" s="13">
        <v>800</v>
      </c>
      <c r="G1357">
        <v>500</v>
      </c>
      <c r="H1357">
        <v>400000</v>
      </c>
      <c r="I1357" s="10">
        <v>100000</v>
      </c>
      <c r="J1357" s="15"/>
    </row>
    <row r="1358" spans="1:10">
      <c r="A1358" s="4" t="s">
        <v>1105</v>
      </c>
      <c r="B1358" s="4">
        <v>1128299</v>
      </c>
      <c r="C1358" s="5">
        <v>44539</v>
      </c>
      <c r="D1358" s="4" t="s">
        <v>283</v>
      </c>
      <c r="E1358" s="12" t="s">
        <v>1086</v>
      </c>
      <c r="F1358" s="13">
        <v>800</v>
      </c>
      <c r="G1358">
        <v>500</v>
      </c>
      <c r="H1358">
        <v>400000</v>
      </c>
      <c r="I1358" s="10">
        <v>100000</v>
      </c>
      <c r="J1358" s="15"/>
    </row>
    <row r="1359" spans="1:10">
      <c r="A1359" s="4" t="s">
        <v>1105</v>
      </c>
      <c r="B1359" s="4">
        <v>1128299</v>
      </c>
      <c r="C1359" s="5">
        <v>44539</v>
      </c>
      <c r="D1359" s="4" t="s">
        <v>283</v>
      </c>
      <c r="E1359" s="12" t="s">
        <v>1087</v>
      </c>
      <c r="F1359" s="13">
        <v>900</v>
      </c>
      <c r="G1359">
        <v>425</v>
      </c>
      <c r="H1359">
        <v>382500</v>
      </c>
      <c r="I1359" s="10">
        <v>57375</v>
      </c>
      <c r="J1359" s="15"/>
    </row>
    <row r="1360" spans="1:10">
      <c r="A1360" s="4" t="s">
        <v>1105</v>
      </c>
      <c r="B1360" s="4">
        <v>1128299</v>
      </c>
      <c r="C1360" s="5">
        <v>44539</v>
      </c>
      <c r="D1360" s="4" t="s">
        <v>283</v>
      </c>
      <c r="E1360" s="12" t="s">
        <v>1087</v>
      </c>
      <c r="F1360" s="13">
        <v>950</v>
      </c>
      <c r="G1360">
        <v>525</v>
      </c>
      <c r="H1360">
        <v>498750</v>
      </c>
      <c r="I1360" s="10">
        <v>199500</v>
      </c>
      <c r="J1360" s="15"/>
    </row>
    <row r="1361" spans="1:10">
      <c r="A1361" s="4" t="s">
        <v>1105</v>
      </c>
      <c r="B1361" s="4">
        <v>1128299</v>
      </c>
      <c r="C1361" s="5">
        <v>44213</v>
      </c>
      <c r="D1361" s="4" t="s">
        <v>283</v>
      </c>
      <c r="E1361" s="12" t="s">
        <v>1087</v>
      </c>
      <c r="F1361" s="13">
        <v>400</v>
      </c>
      <c r="G1361">
        <v>425</v>
      </c>
      <c r="H1361">
        <v>170000</v>
      </c>
      <c r="I1361" s="10">
        <v>51000</v>
      </c>
      <c r="J1361" s="15"/>
    </row>
    <row r="1362" spans="1:10">
      <c r="A1362" s="4" t="s">
        <v>1105</v>
      </c>
      <c r="B1362" s="4">
        <v>1128299</v>
      </c>
      <c r="C1362" s="5">
        <v>44213</v>
      </c>
      <c r="D1362" s="4" t="s">
        <v>283</v>
      </c>
      <c r="E1362" s="12" t="s">
        <v>1086</v>
      </c>
      <c r="F1362" s="13">
        <v>500</v>
      </c>
      <c r="G1362">
        <v>425</v>
      </c>
      <c r="H1362">
        <v>212500</v>
      </c>
      <c r="I1362" s="10">
        <v>53125</v>
      </c>
      <c r="J1362" s="15"/>
    </row>
    <row r="1363" spans="1:10">
      <c r="A1363" s="4" t="s">
        <v>1105</v>
      </c>
      <c r="B1363" s="4">
        <v>1128299</v>
      </c>
      <c r="C1363" s="5">
        <v>44213</v>
      </c>
      <c r="D1363" s="4" t="s">
        <v>283</v>
      </c>
      <c r="E1363" s="12" t="s">
        <v>1087</v>
      </c>
      <c r="F1363" s="13">
        <v>500</v>
      </c>
      <c r="G1363">
        <v>425</v>
      </c>
      <c r="H1363">
        <v>212500</v>
      </c>
      <c r="I1363" s="10">
        <v>63750</v>
      </c>
      <c r="J1363" s="15"/>
    </row>
    <row r="1364" spans="1:10">
      <c r="A1364" s="4" t="s">
        <v>1105</v>
      </c>
      <c r="B1364" s="4">
        <v>1128299</v>
      </c>
      <c r="C1364" s="5">
        <v>44213</v>
      </c>
      <c r="D1364" s="4" t="s">
        <v>283</v>
      </c>
      <c r="E1364" s="12" t="s">
        <v>1086</v>
      </c>
      <c r="F1364" s="13">
        <v>500</v>
      </c>
      <c r="G1364">
        <v>275</v>
      </c>
      <c r="H1364">
        <v>137500</v>
      </c>
      <c r="I1364" s="10">
        <v>41250</v>
      </c>
      <c r="J1364" s="15"/>
    </row>
    <row r="1365" spans="1:10">
      <c r="A1365" s="4" t="s">
        <v>1105</v>
      </c>
      <c r="B1365" s="4">
        <v>1128299</v>
      </c>
      <c r="C1365" s="5">
        <v>44213</v>
      </c>
      <c r="D1365" s="4" t="s">
        <v>283</v>
      </c>
      <c r="E1365" s="12" t="s">
        <v>1087</v>
      </c>
      <c r="F1365" s="13">
        <v>550</v>
      </c>
      <c r="G1365">
        <v>225</v>
      </c>
      <c r="H1365">
        <v>123750</v>
      </c>
      <c r="I1365" s="10">
        <v>24750</v>
      </c>
      <c r="J1365" s="15"/>
    </row>
    <row r="1366" spans="1:10">
      <c r="A1366" s="4" t="s">
        <v>1105</v>
      </c>
      <c r="B1366" s="4">
        <v>1128299</v>
      </c>
      <c r="C1366" s="5">
        <v>44213</v>
      </c>
      <c r="D1366" s="4" t="s">
        <v>283</v>
      </c>
      <c r="E1366" s="12" t="s">
        <v>1086</v>
      </c>
      <c r="F1366" s="13">
        <v>500</v>
      </c>
      <c r="G1366">
        <v>475</v>
      </c>
      <c r="H1366">
        <v>237500</v>
      </c>
      <c r="I1366" s="10">
        <v>106875</v>
      </c>
      <c r="J1366" s="15"/>
    </row>
    <row r="1367" spans="1:10">
      <c r="A1367" s="4" t="s">
        <v>1105</v>
      </c>
      <c r="B1367" s="4">
        <v>1128299</v>
      </c>
      <c r="C1367" s="5">
        <v>44244</v>
      </c>
      <c r="D1367" s="4" t="s">
        <v>283</v>
      </c>
      <c r="E1367" s="12" t="s">
        <v>1087</v>
      </c>
      <c r="F1367" s="13">
        <v>400</v>
      </c>
      <c r="G1367">
        <v>525</v>
      </c>
      <c r="H1367">
        <v>210000</v>
      </c>
      <c r="I1367" s="10">
        <v>63000</v>
      </c>
      <c r="J1367" s="15"/>
    </row>
    <row r="1368" spans="1:10">
      <c r="A1368" s="4" t="s">
        <v>1105</v>
      </c>
      <c r="B1368" s="4">
        <v>1128299</v>
      </c>
      <c r="C1368" s="5">
        <v>44244</v>
      </c>
      <c r="D1368" s="4" t="s">
        <v>283</v>
      </c>
      <c r="E1368" s="12" t="s">
        <v>1086</v>
      </c>
      <c r="F1368" s="13">
        <v>500</v>
      </c>
      <c r="G1368">
        <v>425</v>
      </c>
      <c r="H1368">
        <v>212500</v>
      </c>
      <c r="I1368" s="10">
        <v>53125</v>
      </c>
      <c r="J1368" s="15"/>
    </row>
    <row r="1369" spans="1:10">
      <c r="A1369" s="4" t="s">
        <v>1105</v>
      </c>
      <c r="B1369" s="4">
        <v>1128299</v>
      </c>
      <c r="C1369" s="5">
        <v>44244</v>
      </c>
      <c r="D1369" s="4" t="s">
        <v>283</v>
      </c>
      <c r="E1369" s="12" t="s">
        <v>1087</v>
      </c>
      <c r="F1369" s="13">
        <v>500</v>
      </c>
      <c r="G1369">
        <v>425</v>
      </c>
      <c r="H1369">
        <v>212500</v>
      </c>
      <c r="I1369" s="10">
        <v>63750</v>
      </c>
      <c r="J1369" s="15"/>
    </row>
    <row r="1370" spans="1:10">
      <c r="A1370" s="4" t="s">
        <v>1105</v>
      </c>
      <c r="B1370" s="4">
        <v>1128299</v>
      </c>
      <c r="C1370" s="5">
        <v>44244</v>
      </c>
      <c r="D1370" s="4" t="s">
        <v>984</v>
      </c>
      <c r="E1370" s="12" t="s">
        <v>1087</v>
      </c>
      <c r="F1370" s="13">
        <v>500</v>
      </c>
      <c r="G1370">
        <v>275</v>
      </c>
      <c r="H1370">
        <v>137500</v>
      </c>
      <c r="I1370" s="10">
        <v>41250</v>
      </c>
      <c r="J1370" s="15"/>
    </row>
    <row r="1371" spans="1:10">
      <c r="A1371" s="4" t="s">
        <v>1105</v>
      </c>
      <c r="B1371" s="4">
        <v>1128299</v>
      </c>
      <c r="C1371" s="5">
        <v>44244</v>
      </c>
      <c r="D1371" s="4" t="s">
        <v>984</v>
      </c>
      <c r="E1371" s="12" t="s">
        <v>1087</v>
      </c>
      <c r="F1371" s="13">
        <v>550</v>
      </c>
      <c r="G1371">
        <v>200</v>
      </c>
      <c r="H1371">
        <v>110000</v>
      </c>
      <c r="I1371" s="10">
        <v>22000</v>
      </c>
      <c r="J1371" s="15"/>
    </row>
    <row r="1372" spans="1:10">
      <c r="A1372" s="4" t="s">
        <v>1105</v>
      </c>
      <c r="B1372" s="4">
        <v>1128299</v>
      </c>
      <c r="C1372" s="5">
        <v>44244</v>
      </c>
      <c r="D1372" s="4" t="s">
        <v>984</v>
      </c>
      <c r="E1372" s="12" t="s">
        <v>1087</v>
      </c>
      <c r="F1372" s="13">
        <v>500</v>
      </c>
      <c r="G1372">
        <v>400</v>
      </c>
      <c r="H1372">
        <v>200000</v>
      </c>
      <c r="I1372" s="10">
        <v>90000</v>
      </c>
      <c r="J1372" s="15"/>
    </row>
    <row r="1373" spans="1:10">
      <c r="A1373" s="4" t="s">
        <v>1105</v>
      </c>
      <c r="B1373" s="4">
        <v>1128299</v>
      </c>
      <c r="C1373" s="5">
        <v>44271</v>
      </c>
      <c r="D1373" s="4" t="s">
        <v>984</v>
      </c>
      <c r="E1373" s="12" t="s">
        <v>1087</v>
      </c>
      <c r="F1373" s="13">
        <v>500</v>
      </c>
      <c r="G1373">
        <v>550</v>
      </c>
      <c r="H1373">
        <v>275000</v>
      </c>
      <c r="I1373" s="10">
        <v>82500</v>
      </c>
      <c r="J1373" s="15"/>
    </row>
    <row r="1374" spans="1:10">
      <c r="A1374" s="4" t="s">
        <v>1105</v>
      </c>
      <c r="B1374" s="4">
        <v>1128299</v>
      </c>
      <c r="C1374" s="5">
        <v>44271</v>
      </c>
      <c r="D1374" s="4" t="s">
        <v>984</v>
      </c>
      <c r="E1374" s="12" t="s">
        <v>1087</v>
      </c>
      <c r="F1374" s="13">
        <v>600</v>
      </c>
      <c r="G1374">
        <v>400</v>
      </c>
      <c r="H1374">
        <v>240000</v>
      </c>
      <c r="I1374" s="10">
        <v>60000</v>
      </c>
      <c r="J1374" s="15"/>
    </row>
    <row r="1375" spans="1:10">
      <c r="A1375" s="4" t="s">
        <v>1105</v>
      </c>
      <c r="B1375" s="4">
        <v>1128299</v>
      </c>
      <c r="C1375" s="5">
        <v>44271</v>
      </c>
      <c r="D1375" s="4" t="s">
        <v>984</v>
      </c>
      <c r="E1375" s="12" t="s">
        <v>1087</v>
      </c>
      <c r="F1375" s="13">
        <v>650</v>
      </c>
      <c r="G1375">
        <v>425</v>
      </c>
      <c r="H1375">
        <v>276250</v>
      </c>
      <c r="I1375" s="10">
        <v>82875</v>
      </c>
      <c r="J1375" s="15"/>
    </row>
    <row r="1376" spans="1:10">
      <c r="A1376" s="4" t="s">
        <v>1105</v>
      </c>
      <c r="B1376" s="4">
        <v>1128299</v>
      </c>
      <c r="C1376" s="5">
        <v>44271</v>
      </c>
      <c r="D1376" s="4" t="s">
        <v>984</v>
      </c>
      <c r="E1376" s="12" t="s">
        <v>1087</v>
      </c>
      <c r="F1376" s="13">
        <v>600</v>
      </c>
      <c r="G1376">
        <v>325</v>
      </c>
      <c r="H1376">
        <v>195000</v>
      </c>
      <c r="I1376" s="10">
        <v>58500</v>
      </c>
      <c r="J1376" s="15"/>
    </row>
    <row r="1377" spans="1:10">
      <c r="A1377" s="4" t="s">
        <v>1105</v>
      </c>
      <c r="B1377" s="4">
        <v>1128299</v>
      </c>
      <c r="C1377" s="5">
        <v>44271</v>
      </c>
      <c r="D1377" s="4" t="s">
        <v>984</v>
      </c>
      <c r="E1377" s="12" t="s">
        <v>1087</v>
      </c>
      <c r="F1377" s="13">
        <v>650</v>
      </c>
      <c r="G1377">
        <v>175</v>
      </c>
      <c r="H1377">
        <v>113750</v>
      </c>
      <c r="I1377" s="10">
        <v>22750</v>
      </c>
      <c r="J1377" s="15"/>
    </row>
    <row r="1378" spans="1:10">
      <c r="A1378" s="4" t="s">
        <v>1105</v>
      </c>
      <c r="B1378" s="4">
        <v>1128299</v>
      </c>
      <c r="C1378" s="5">
        <v>44271</v>
      </c>
      <c r="D1378" s="4" t="s">
        <v>984</v>
      </c>
      <c r="E1378" s="12" t="s">
        <v>1087</v>
      </c>
      <c r="F1378" s="13">
        <v>600</v>
      </c>
      <c r="G1378">
        <v>375</v>
      </c>
      <c r="H1378">
        <v>225000</v>
      </c>
      <c r="I1378" s="10">
        <v>101250</v>
      </c>
      <c r="J1378" s="15"/>
    </row>
    <row r="1379" spans="1:10">
      <c r="A1379" s="4" t="s">
        <v>1104</v>
      </c>
      <c r="B1379" s="4">
        <v>1128299</v>
      </c>
      <c r="C1379" s="5">
        <v>44303</v>
      </c>
      <c r="D1379" s="4" t="s">
        <v>984</v>
      </c>
      <c r="E1379" s="12" t="s">
        <v>1086</v>
      </c>
      <c r="F1379" s="13">
        <v>650</v>
      </c>
      <c r="G1379">
        <v>550</v>
      </c>
      <c r="H1379">
        <v>357500</v>
      </c>
      <c r="I1379" s="10">
        <v>107250</v>
      </c>
      <c r="J1379" s="15"/>
    </row>
    <row r="1380" spans="1:10">
      <c r="A1380" s="4" t="s">
        <v>1104</v>
      </c>
      <c r="B1380" s="4">
        <v>1128299</v>
      </c>
      <c r="C1380" s="5">
        <v>44303</v>
      </c>
      <c r="D1380" s="4" t="s">
        <v>984</v>
      </c>
      <c r="E1380" s="12" t="s">
        <v>1087</v>
      </c>
      <c r="F1380" s="13">
        <v>700</v>
      </c>
      <c r="G1380">
        <v>350</v>
      </c>
      <c r="H1380">
        <v>245000</v>
      </c>
      <c r="I1380" s="10">
        <v>61250</v>
      </c>
      <c r="J1380" s="15"/>
    </row>
    <row r="1381" spans="1:10">
      <c r="A1381" s="4" t="s">
        <v>1104</v>
      </c>
      <c r="B1381" s="4">
        <v>1128299</v>
      </c>
      <c r="C1381" s="5">
        <v>44303</v>
      </c>
      <c r="D1381" s="4" t="s">
        <v>984</v>
      </c>
      <c r="E1381" s="12" t="s">
        <v>1086</v>
      </c>
      <c r="F1381" s="13">
        <v>700</v>
      </c>
      <c r="G1381">
        <v>400</v>
      </c>
      <c r="H1381">
        <v>280000</v>
      </c>
      <c r="I1381" s="10">
        <v>84000</v>
      </c>
      <c r="J1381" s="15"/>
    </row>
    <row r="1382" spans="1:10">
      <c r="A1382" s="4" t="s">
        <v>1104</v>
      </c>
      <c r="B1382" s="4">
        <v>1128299</v>
      </c>
      <c r="C1382" s="5">
        <v>44303</v>
      </c>
      <c r="D1382" s="4" t="s">
        <v>984</v>
      </c>
      <c r="E1382" s="12" t="s">
        <v>1087</v>
      </c>
      <c r="F1382" s="13">
        <v>550</v>
      </c>
      <c r="G1382">
        <v>300</v>
      </c>
      <c r="H1382">
        <v>165000</v>
      </c>
      <c r="I1382" s="10">
        <v>49500</v>
      </c>
      <c r="J1382" s="15"/>
    </row>
    <row r="1383" spans="1:10">
      <c r="A1383" s="4" t="s">
        <v>1104</v>
      </c>
      <c r="B1383" s="4">
        <v>1128299</v>
      </c>
      <c r="C1383" s="5">
        <v>44303</v>
      </c>
      <c r="D1383" s="4" t="s">
        <v>984</v>
      </c>
      <c r="E1383" s="12" t="s">
        <v>1087</v>
      </c>
      <c r="F1383" s="13">
        <v>600</v>
      </c>
      <c r="G1383">
        <v>200</v>
      </c>
      <c r="H1383">
        <v>120000</v>
      </c>
      <c r="I1383" s="10">
        <v>24000</v>
      </c>
      <c r="J1383" s="15"/>
    </row>
    <row r="1384" spans="1:10">
      <c r="A1384" s="4" t="s">
        <v>1104</v>
      </c>
      <c r="B1384" s="4">
        <v>1128299</v>
      </c>
      <c r="C1384" s="5">
        <v>44303</v>
      </c>
      <c r="D1384" s="4" t="s">
        <v>984</v>
      </c>
      <c r="E1384" s="12" t="s">
        <v>1086</v>
      </c>
      <c r="F1384" s="13">
        <v>750</v>
      </c>
      <c r="G1384">
        <v>375</v>
      </c>
      <c r="H1384">
        <v>281250</v>
      </c>
      <c r="I1384" s="10">
        <v>126562.5</v>
      </c>
      <c r="J1384" s="15"/>
    </row>
    <row r="1385" spans="1:10">
      <c r="A1385" s="4" t="s">
        <v>1104</v>
      </c>
      <c r="B1385" s="4">
        <v>1128299</v>
      </c>
      <c r="C1385" s="5">
        <v>44334</v>
      </c>
      <c r="D1385" s="4" t="s">
        <v>984</v>
      </c>
      <c r="E1385" s="12" t="s">
        <v>1087</v>
      </c>
      <c r="F1385" s="13">
        <v>600</v>
      </c>
      <c r="G1385">
        <v>575</v>
      </c>
      <c r="H1385">
        <v>345000</v>
      </c>
      <c r="I1385" s="10">
        <v>103500</v>
      </c>
      <c r="J1385" s="15"/>
    </row>
    <row r="1386" spans="1:10">
      <c r="A1386" s="4" t="s">
        <v>1104</v>
      </c>
      <c r="B1386" s="4">
        <v>1128299</v>
      </c>
      <c r="C1386" s="5">
        <v>44334</v>
      </c>
      <c r="D1386" s="4" t="s">
        <v>984</v>
      </c>
      <c r="E1386" s="12" t="s">
        <v>1086</v>
      </c>
      <c r="F1386" s="13">
        <v>650</v>
      </c>
      <c r="G1386">
        <v>425</v>
      </c>
      <c r="H1386">
        <v>276250</v>
      </c>
      <c r="I1386" s="10">
        <v>69062.5</v>
      </c>
      <c r="J1386" s="15"/>
    </row>
    <row r="1387" spans="1:10">
      <c r="A1387" s="4" t="s">
        <v>1104</v>
      </c>
      <c r="B1387" s="4">
        <v>1128299</v>
      </c>
      <c r="C1387" s="5">
        <v>44334</v>
      </c>
      <c r="D1387" s="4" t="s">
        <v>984</v>
      </c>
      <c r="E1387" s="12" t="s">
        <v>1087</v>
      </c>
      <c r="F1387" s="13">
        <v>650</v>
      </c>
      <c r="G1387">
        <v>425</v>
      </c>
      <c r="H1387">
        <v>276250</v>
      </c>
      <c r="I1387" s="10">
        <v>82875</v>
      </c>
      <c r="J1387" s="15"/>
    </row>
    <row r="1388" spans="1:10">
      <c r="A1388" s="4" t="s">
        <v>1104</v>
      </c>
      <c r="B1388" s="4">
        <v>1128299</v>
      </c>
      <c r="C1388" s="5">
        <v>44334</v>
      </c>
      <c r="D1388" s="4" t="s">
        <v>984</v>
      </c>
      <c r="E1388" s="12" t="s">
        <v>1087</v>
      </c>
      <c r="F1388" s="13">
        <v>600</v>
      </c>
      <c r="G1388">
        <v>325</v>
      </c>
      <c r="H1388">
        <v>195000</v>
      </c>
      <c r="I1388" s="10">
        <v>58500</v>
      </c>
      <c r="J1388" s="15"/>
    </row>
    <row r="1389" spans="1:10">
      <c r="A1389" s="4" t="s">
        <v>1104</v>
      </c>
      <c r="B1389" s="4">
        <v>1128299</v>
      </c>
      <c r="C1389" s="5">
        <v>44334</v>
      </c>
      <c r="D1389" s="4" t="s">
        <v>984</v>
      </c>
      <c r="E1389" s="12" t="s">
        <v>1087</v>
      </c>
      <c r="F1389" s="13">
        <v>550</v>
      </c>
      <c r="G1389">
        <v>225</v>
      </c>
      <c r="H1389">
        <v>123750</v>
      </c>
      <c r="I1389" s="10">
        <v>24750</v>
      </c>
      <c r="J1389" s="15"/>
    </row>
    <row r="1390" spans="1:10">
      <c r="A1390" s="4" t="s">
        <v>1104</v>
      </c>
      <c r="B1390" s="4">
        <v>1128299</v>
      </c>
      <c r="C1390" s="5">
        <v>44334</v>
      </c>
      <c r="D1390" s="4" t="s">
        <v>984</v>
      </c>
      <c r="E1390" s="12" t="s">
        <v>1087</v>
      </c>
      <c r="F1390" s="13">
        <v>700</v>
      </c>
      <c r="G1390">
        <v>575</v>
      </c>
      <c r="H1390">
        <v>402500</v>
      </c>
      <c r="I1390" s="10">
        <v>181125</v>
      </c>
      <c r="J1390" s="15"/>
    </row>
    <row r="1391" spans="1:10">
      <c r="A1391" s="4" t="s">
        <v>1104</v>
      </c>
      <c r="B1391" s="4">
        <v>1128299</v>
      </c>
      <c r="C1391" s="5">
        <v>44364</v>
      </c>
      <c r="D1391" s="4" t="s">
        <v>984</v>
      </c>
      <c r="E1391" s="12" t="s">
        <v>1086</v>
      </c>
      <c r="F1391" s="13">
        <v>650</v>
      </c>
      <c r="G1391">
        <v>825</v>
      </c>
      <c r="H1391">
        <v>536250</v>
      </c>
      <c r="I1391" s="10">
        <v>160875</v>
      </c>
      <c r="J1391" s="15"/>
    </row>
    <row r="1392" spans="1:10">
      <c r="A1392" s="4" t="s">
        <v>1104</v>
      </c>
      <c r="B1392" s="4">
        <v>1128299</v>
      </c>
      <c r="C1392" s="5">
        <v>44364</v>
      </c>
      <c r="D1392" s="4" t="s">
        <v>984</v>
      </c>
      <c r="E1392" s="12" t="s">
        <v>1087</v>
      </c>
      <c r="F1392" s="13">
        <v>700</v>
      </c>
      <c r="G1392">
        <v>700</v>
      </c>
      <c r="H1392">
        <v>490000</v>
      </c>
      <c r="I1392" s="10">
        <v>122500</v>
      </c>
      <c r="J1392" s="15"/>
    </row>
    <row r="1393" spans="1:10">
      <c r="A1393" s="4" t="s">
        <v>1104</v>
      </c>
      <c r="B1393" s="4">
        <v>1128299</v>
      </c>
      <c r="C1393" s="5">
        <v>44364</v>
      </c>
      <c r="D1393" s="4" t="s">
        <v>984</v>
      </c>
      <c r="E1393" s="12" t="s">
        <v>1087</v>
      </c>
      <c r="F1393" s="13">
        <v>850</v>
      </c>
      <c r="G1393">
        <v>700</v>
      </c>
      <c r="H1393">
        <v>595000</v>
      </c>
      <c r="I1393" s="10">
        <v>178500</v>
      </c>
      <c r="J1393" s="15"/>
    </row>
    <row r="1394" spans="1:10">
      <c r="A1394" s="4" t="s">
        <v>1104</v>
      </c>
      <c r="B1394" s="4">
        <v>1128299</v>
      </c>
      <c r="C1394" s="5">
        <v>44364</v>
      </c>
      <c r="D1394" s="4" t="s">
        <v>984</v>
      </c>
      <c r="E1394" s="12" t="s">
        <v>1087</v>
      </c>
      <c r="F1394" s="13">
        <v>850</v>
      </c>
      <c r="G1394">
        <v>575</v>
      </c>
      <c r="H1394">
        <v>488750</v>
      </c>
      <c r="I1394" s="10">
        <v>146625</v>
      </c>
      <c r="J1394" s="15"/>
    </row>
    <row r="1395" spans="1:10">
      <c r="A1395" s="4" t="s">
        <v>1104</v>
      </c>
      <c r="B1395" s="4">
        <v>1128299</v>
      </c>
      <c r="C1395" s="5">
        <v>44364</v>
      </c>
      <c r="D1395" s="4" t="s">
        <v>984</v>
      </c>
      <c r="E1395" s="12" t="s">
        <v>1087</v>
      </c>
      <c r="F1395" s="13">
        <v>950</v>
      </c>
      <c r="G1395">
        <v>450</v>
      </c>
      <c r="H1395">
        <v>427500</v>
      </c>
      <c r="I1395" s="10">
        <v>85500</v>
      </c>
      <c r="J1395" s="15"/>
    </row>
    <row r="1396" spans="1:10">
      <c r="A1396" s="4" t="s">
        <v>1104</v>
      </c>
      <c r="B1396" s="4">
        <v>1128299</v>
      </c>
      <c r="C1396" s="5">
        <v>44364</v>
      </c>
      <c r="D1396" s="4" t="s">
        <v>984</v>
      </c>
      <c r="E1396" s="12" t="s">
        <v>1086</v>
      </c>
      <c r="F1396" s="13">
        <v>1100</v>
      </c>
      <c r="G1396">
        <v>750</v>
      </c>
      <c r="H1396">
        <v>825000</v>
      </c>
      <c r="I1396" s="10">
        <v>371250</v>
      </c>
      <c r="J1396" s="15"/>
    </row>
    <row r="1397" spans="1:10">
      <c r="A1397" s="4" t="s">
        <v>1104</v>
      </c>
      <c r="B1397" s="4">
        <v>1128299</v>
      </c>
      <c r="C1397" s="5">
        <v>44393</v>
      </c>
      <c r="D1397" s="4" t="s">
        <v>984</v>
      </c>
      <c r="E1397" s="12" t="s">
        <v>1086</v>
      </c>
      <c r="F1397" s="13">
        <v>900</v>
      </c>
      <c r="G1397">
        <v>900</v>
      </c>
      <c r="H1397">
        <v>810000</v>
      </c>
      <c r="I1397" s="10">
        <v>243000</v>
      </c>
      <c r="J1397" s="15"/>
    </row>
    <row r="1398" spans="1:10">
      <c r="A1398" s="4" t="s">
        <v>1104</v>
      </c>
      <c r="B1398" s="4">
        <v>1128299</v>
      </c>
      <c r="C1398" s="5">
        <v>44393</v>
      </c>
      <c r="D1398" s="4" t="s">
        <v>984</v>
      </c>
      <c r="E1398" s="12" t="s">
        <v>1087</v>
      </c>
      <c r="F1398" s="13">
        <v>950</v>
      </c>
      <c r="G1398">
        <v>750</v>
      </c>
      <c r="H1398">
        <v>712500</v>
      </c>
      <c r="I1398" s="10">
        <v>178125</v>
      </c>
      <c r="J1398" s="15"/>
    </row>
    <row r="1399" spans="1:10">
      <c r="A1399" s="4" t="s">
        <v>1104</v>
      </c>
      <c r="B1399" s="4">
        <v>1128299</v>
      </c>
      <c r="C1399" s="5">
        <v>44393</v>
      </c>
      <c r="D1399" s="4" t="s">
        <v>984</v>
      </c>
      <c r="E1399" s="12" t="s">
        <v>1086</v>
      </c>
      <c r="F1399" s="13">
        <v>950</v>
      </c>
      <c r="G1399">
        <v>700</v>
      </c>
      <c r="H1399">
        <v>665000</v>
      </c>
      <c r="I1399" s="10">
        <v>199500</v>
      </c>
      <c r="J1399" s="15"/>
    </row>
    <row r="1400" spans="1:10">
      <c r="A1400" s="4" t="s">
        <v>1104</v>
      </c>
      <c r="B1400" s="4">
        <v>1128299</v>
      </c>
      <c r="C1400" s="5">
        <v>44393</v>
      </c>
      <c r="D1400" s="4" t="s">
        <v>984</v>
      </c>
      <c r="E1400" s="12" t="s">
        <v>1086</v>
      </c>
      <c r="F1400" s="13">
        <v>900</v>
      </c>
      <c r="G1400">
        <v>600</v>
      </c>
      <c r="H1400">
        <v>540000</v>
      </c>
      <c r="I1400" s="10">
        <v>162000</v>
      </c>
      <c r="J1400" s="15"/>
    </row>
    <row r="1401" spans="1:10">
      <c r="A1401" s="4" t="s">
        <v>1104</v>
      </c>
      <c r="B1401" s="4">
        <v>1128299</v>
      </c>
      <c r="C1401" s="5">
        <v>44393</v>
      </c>
      <c r="D1401" s="4" t="s">
        <v>984</v>
      </c>
      <c r="E1401" s="12" t="s">
        <v>1087</v>
      </c>
      <c r="F1401" s="13">
        <v>950</v>
      </c>
      <c r="G1401">
        <v>650</v>
      </c>
      <c r="H1401">
        <v>617500</v>
      </c>
      <c r="I1401" s="10">
        <v>123500</v>
      </c>
      <c r="J1401" s="15"/>
    </row>
    <row r="1402" spans="1:10">
      <c r="A1402" s="4" t="s">
        <v>1104</v>
      </c>
      <c r="B1402" s="4">
        <v>1128299</v>
      </c>
      <c r="C1402" s="5">
        <v>44393</v>
      </c>
      <c r="D1402" s="4" t="s">
        <v>984</v>
      </c>
      <c r="E1402" s="12" t="s">
        <v>1087</v>
      </c>
      <c r="F1402" s="13">
        <v>1100</v>
      </c>
      <c r="G1402">
        <v>650</v>
      </c>
      <c r="H1402">
        <v>715000</v>
      </c>
      <c r="I1402" s="10">
        <v>321750</v>
      </c>
      <c r="J1402" s="15"/>
    </row>
    <row r="1403" spans="1:10">
      <c r="A1403" s="4" t="s">
        <v>1104</v>
      </c>
      <c r="B1403" s="4">
        <v>1128299</v>
      </c>
      <c r="C1403" s="5">
        <v>44425</v>
      </c>
      <c r="D1403" s="4" t="s">
        <v>984</v>
      </c>
      <c r="E1403" s="12" t="s">
        <v>1087</v>
      </c>
      <c r="F1403" s="13">
        <v>950</v>
      </c>
      <c r="G1403">
        <v>850</v>
      </c>
      <c r="H1403">
        <v>807500</v>
      </c>
      <c r="I1403" s="10">
        <v>242250</v>
      </c>
      <c r="J1403" s="15"/>
    </row>
    <row r="1404" spans="1:10">
      <c r="A1404" s="4" t="s">
        <v>1104</v>
      </c>
      <c r="B1404" s="4">
        <v>1128299</v>
      </c>
      <c r="C1404" s="5">
        <v>44425</v>
      </c>
      <c r="D1404" s="4" t="s">
        <v>984</v>
      </c>
      <c r="E1404" s="12" t="s">
        <v>1087</v>
      </c>
      <c r="F1404" s="13">
        <v>850</v>
      </c>
      <c r="G1404">
        <v>825</v>
      </c>
      <c r="H1404">
        <v>701250</v>
      </c>
      <c r="I1404" s="10">
        <v>175312.5</v>
      </c>
      <c r="J1404" s="15"/>
    </row>
    <row r="1405" spans="1:10">
      <c r="A1405" s="4" t="s">
        <v>1104</v>
      </c>
      <c r="B1405" s="4">
        <v>1128299</v>
      </c>
      <c r="C1405" s="5">
        <v>44425</v>
      </c>
      <c r="D1405" s="4" t="s">
        <v>984</v>
      </c>
      <c r="E1405" s="12" t="s">
        <v>1087</v>
      </c>
      <c r="F1405" s="13">
        <v>800</v>
      </c>
      <c r="G1405">
        <v>700</v>
      </c>
      <c r="H1405">
        <v>560000</v>
      </c>
      <c r="I1405" s="10">
        <v>168000</v>
      </c>
      <c r="J1405" s="15"/>
    </row>
    <row r="1406" spans="1:10">
      <c r="A1406" s="4" t="s">
        <v>1104</v>
      </c>
      <c r="B1406" s="4">
        <v>1128299</v>
      </c>
      <c r="C1406" s="5">
        <v>44425</v>
      </c>
      <c r="D1406" s="4" t="s">
        <v>984</v>
      </c>
      <c r="E1406" s="12" t="s">
        <v>1086</v>
      </c>
      <c r="F1406" s="13">
        <v>800</v>
      </c>
      <c r="G1406">
        <v>475</v>
      </c>
      <c r="H1406">
        <v>380000</v>
      </c>
      <c r="I1406" s="10">
        <v>114000</v>
      </c>
      <c r="J1406" s="15"/>
    </row>
    <row r="1407" spans="1:10">
      <c r="A1407" s="4" t="s">
        <v>1104</v>
      </c>
      <c r="B1407" s="4">
        <v>1128299</v>
      </c>
      <c r="C1407" s="5">
        <v>44425</v>
      </c>
      <c r="D1407" s="4" t="s">
        <v>984</v>
      </c>
      <c r="E1407" s="12" t="s">
        <v>1087</v>
      </c>
      <c r="F1407" s="13">
        <v>800</v>
      </c>
      <c r="G1407">
        <v>475</v>
      </c>
      <c r="H1407">
        <v>380000</v>
      </c>
      <c r="I1407" s="10">
        <v>76000</v>
      </c>
      <c r="J1407" s="15"/>
    </row>
    <row r="1408" spans="1:10">
      <c r="A1408" s="4" t="s">
        <v>1104</v>
      </c>
      <c r="B1408" s="4">
        <v>1128299</v>
      </c>
      <c r="C1408" s="5">
        <v>44425</v>
      </c>
      <c r="D1408" s="4" t="s">
        <v>984</v>
      </c>
      <c r="E1408" s="12" t="s">
        <v>1087</v>
      </c>
      <c r="F1408" s="13">
        <v>850</v>
      </c>
      <c r="G1408">
        <v>300</v>
      </c>
      <c r="H1408">
        <v>255000</v>
      </c>
      <c r="I1408" s="10">
        <v>114750</v>
      </c>
      <c r="J1408" s="15"/>
    </row>
    <row r="1409" spans="1:10">
      <c r="A1409" s="4" t="s">
        <v>1104</v>
      </c>
      <c r="B1409" s="4">
        <v>1128299</v>
      </c>
      <c r="C1409" s="5">
        <v>44457</v>
      </c>
      <c r="D1409" s="4" t="s">
        <v>984</v>
      </c>
      <c r="E1409" s="12" t="s">
        <v>1087</v>
      </c>
      <c r="F1409" s="13">
        <v>600</v>
      </c>
      <c r="G1409">
        <v>500</v>
      </c>
      <c r="H1409">
        <v>300000</v>
      </c>
      <c r="I1409" s="10">
        <v>90000</v>
      </c>
      <c r="J1409" s="15"/>
    </row>
    <row r="1410" spans="1:10">
      <c r="A1410" s="4" t="s">
        <v>1104</v>
      </c>
      <c r="B1410" s="4">
        <v>1128299</v>
      </c>
      <c r="C1410" s="5">
        <v>44457</v>
      </c>
      <c r="D1410" s="4" t="s">
        <v>984</v>
      </c>
      <c r="E1410" s="12" t="s">
        <v>1087</v>
      </c>
      <c r="F1410" s="13">
        <v>650</v>
      </c>
      <c r="G1410">
        <v>500</v>
      </c>
      <c r="H1410">
        <v>325000</v>
      </c>
      <c r="I1410" s="10">
        <v>81250</v>
      </c>
      <c r="J1410" s="15"/>
    </row>
    <row r="1411" spans="1:10">
      <c r="A1411" s="4" t="s">
        <v>1104</v>
      </c>
      <c r="B1411" s="4">
        <v>1128299</v>
      </c>
      <c r="C1411" s="5">
        <v>44457</v>
      </c>
      <c r="D1411" s="4" t="s">
        <v>984</v>
      </c>
      <c r="E1411" s="12" t="s">
        <v>1087</v>
      </c>
      <c r="F1411" s="13">
        <v>600</v>
      </c>
      <c r="G1411">
        <v>300</v>
      </c>
      <c r="H1411">
        <v>180000</v>
      </c>
      <c r="I1411" s="10">
        <v>54000</v>
      </c>
      <c r="J1411" s="15"/>
    </row>
    <row r="1412" spans="1:10">
      <c r="A1412" s="4" t="s">
        <v>1104</v>
      </c>
      <c r="B1412" s="4">
        <v>1128299</v>
      </c>
      <c r="C1412" s="5">
        <v>44457</v>
      </c>
      <c r="D1412" s="4" t="s">
        <v>984</v>
      </c>
      <c r="E1412" s="12" t="s">
        <v>1086</v>
      </c>
      <c r="F1412" s="13">
        <v>600</v>
      </c>
      <c r="G1412">
        <v>250</v>
      </c>
      <c r="H1412">
        <v>150000</v>
      </c>
      <c r="I1412" s="10">
        <v>45000</v>
      </c>
      <c r="J1412" s="15"/>
    </row>
    <row r="1413" spans="1:10">
      <c r="A1413" s="4" t="s">
        <v>1104</v>
      </c>
      <c r="B1413" s="4">
        <v>1128299</v>
      </c>
      <c r="C1413" s="5">
        <v>44457</v>
      </c>
      <c r="D1413" s="4" t="s">
        <v>984</v>
      </c>
      <c r="E1413" s="12" t="s">
        <v>1086</v>
      </c>
      <c r="F1413" s="13">
        <v>700</v>
      </c>
      <c r="G1413">
        <v>275</v>
      </c>
      <c r="H1413">
        <v>192500</v>
      </c>
      <c r="I1413" s="10">
        <v>38500</v>
      </c>
      <c r="J1413" s="15"/>
    </row>
    <row r="1414" spans="1:10">
      <c r="A1414" s="4" t="s">
        <v>1104</v>
      </c>
      <c r="B1414" s="4">
        <v>1128299</v>
      </c>
      <c r="C1414" s="5">
        <v>44457</v>
      </c>
      <c r="D1414" s="4" t="s">
        <v>984</v>
      </c>
      <c r="E1414" s="12" t="s">
        <v>1086</v>
      </c>
      <c r="F1414" s="13">
        <v>550</v>
      </c>
      <c r="G1414">
        <v>300</v>
      </c>
      <c r="H1414">
        <v>165000</v>
      </c>
      <c r="I1414" s="10">
        <v>74250</v>
      </c>
      <c r="J1414" s="15"/>
    </row>
    <row r="1415" spans="1:10">
      <c r="A1415" s="4" t="s">
        <v>1104</v>
      </c>
      <c r="B1415" s="4">
        <v>1128299</v>
      </c>
      <c r="C1415" s="5">
        <v>44486</v>
      </c>
      <c r="D1415" s="4" t="s">
        <v>984</v>
      </c>
      <c r="E1415" s="12" t="s">
        <v>1087</v>
      </c>
      <c r="F1415" s="13">
        <v>500</v>
      </c>
      <c r="G1415">
        <v>400</v>
      </c>
      <c r="H1415">
        <v>200000</v>
      </c>
      <c r="I1415" s="10">
        <v>60000</v>
      </c>
      <c r="J1415" s="15"/>
    </row>
    <row r="1416" spans="1:10">
      <c r="A1416" s="4" t="s">
        <v>1104</v>
      </c>
      <c r="B1416" s="4">
        <v>1128299</v>
      </c>
      <c r="C1416" s="5">
        <v>44486</v>
      </c>
      <c r="D1416" s="4" t="s">
        <v>984</v>
      </c>
      <c r="E1416" s="12" t="s">
        <v>1086</v>
      </c>
      <c r="F1416" s="13">
        <v>650</v>
      </c>
      <c r="G1416">
        <v>575</v>
      </c>
      <c r="H1416">
        <v>373750</v>
      </c>
      <c r="I1416" s="10">
        <v>93437.5</v>
      </c>
      <c r="J1416" s="15"/>
    </row>
    <row r="1417" spans="1:10">
      <c r="A1417" s="4" t="s">
        <v>1104</v>
      </c>
      <c r="B1417" s="4">
        <v>1128299</v>
      </c>
      <c r="C1417" s="5">
        <v>44486</v>
      </c>
      <c r="D1417" s="4" t="s">
        <v>984</v>
      </c>
      <c r="E1417" s="12" t="s">
        <v>1087</v>
      </c>
      <c r="F1417" s="13">
        <v>600</v>
      </c>
      <c r="G1417">
        <v>400</v>
      </c>
      <c r="H1417">
        <v>240000</v>
      </c>
      <c r="I1417" s="10">
        <v>72000</v>
      </c>
      <c r="J1417" s="15"/>
    </row>
    <row r="1418" spans="1:10">
      <c r="A1418" s="4" t="s">
        <v>1104</v>
      </c>
      <c r="B1418" s="4">
        <v>1128299</v>
      </c>
      <c r="C1418" s="5">
        <v>44486</v>
      </c>
      <c r="D1418" s="4" t="s">
        <v>984</v>
      </c>
      <c r="E1418" s="12" t="s">
        <v>1087</v>
      </c>
      <c r="F1418" s="13">
        <v>550</v>
      </c>
      <c r="G1418">
        <v>375</v>
      </c>
      <c r="H1418">
        <v>206250</v>
      </c>
      <c r="I1418" s="10">
        <v>61875</v>
      </c>
      <c r="J1418" s="15"/>
    </row>
    <row r="1419" spans="1:10">
      <c r="A1419" s="4" t="s">
        <v>1104</v>
      </c>
      <c r="B1419" s="4">
        <v>1128299</v>
      </c>
      <c r="C1419" s="5">
        <v>44486</v>
      </c>
      <c r="D1419" s="4" t="s">
        <v>984</v>
      </c>
      <c r="E1419" s="12" t="s">
        <v>1086</v>
      </c>
      <c r="F1419" s="13">
        <v>650</v>
      </c>
      <c r="G1419">
        <v>350</v>
      </c>
      <c r="H1419">
        <v>227500</v>
      </c>
      <c r="I1419" s="10">
        <v>45500</v>
      </c>
      <c r="J1419" s="15"/>
    </row>
    <row r="1420" spans="1:10">
      <c r="A1420" s="4" t="s">
        <v>1104</v>
      </c>
      <c r="B1420" s="4">
        <v>1128299</v>
      </c>
      <c r="C1420" s="5">
        <v>44486</v>
      </c>
      <c r="D1420" s="4" t="s">
        <v>984</v>
      </c>
      <c r="E1420" s="12" t="s">
        <v>1087</v>
      </c>
      <c r="F1420" s="13">
        <v>700</v>
      </c>
      <c r="G1420">
        <v>400</v>
      </c>
      <c r="H1420">
        <v>280000</v>
      </c>
      <c r="I1420" s="10">
        <v>126000</v>
      </c>
      <c r="J1420" s="15"/>
    </row>
    <row r="1421" spans="1:10">
      <c r="A1421" s="4" t="s">
        <v>1104</v>
      </c>
      <c r="B1421" s="4">
        <v>1128299</v>
      </c>
      <c r="C1421" s="5">
        <v>44517</v>
      </c>
      <c r="D1421" s="4" t="s">
        <v>984</v>
      </c>
      <c r="E1421" s="12" t="s">
        <v>1087</v>
      </c>
      <c r="F1421" s="13">
        <v>550</v>
      </c>
      <c r="G1421">
        <v>625</v>
      </c>
      <c r="H1421">
        <v>343750</v>
      </c>
      <c r="I1421" s="10">
        <v>103125</v>
      </c>
      <c r="J1421" s="15"/>
    </row>
    <row r="1422" spans="1:10">
      <c r="A1422" s="4" t="s">
        <v>1104</v>
      </c>
      <c r="B1422" s="4">
        <v>1128299</v>
      </c>
      <c r="C1422" s="5">
        <v>44517</v>
      </c>
      <c r="D1422" s="4" t="s">
        <v>984</v>
      </c>
      <c r="E1422" s="12" t="s">
        <v>1086</v>
      </c>
      <c r="F1422" s="13">
        <v>600</v>
      </c>
      <c r="G1422">
        <v>700</v>
      </c>
      <c r="H1422">
        <v>420000</v>
      </c>
      <c r="I1422" s="10">
        <v>105000</v>
      </c>
      <c r="J1422" s="15"/>
    </row>
    <row r="1423" spans="1:10">
      <c r="A1423" s="4" t="s">
        <v>1104</v>
      </c>
      <c r="B1423" s="4">
        <v>1128299</v>
      </c>
      <c r="C1423" s="5">
        <v>44517</v>
      </c>
      <c r="D1423" s="4" t="s">
        <v>984</v>
      </c>
      <c r="E1423" s="12" t="s">
        <v>1086</v>
      </c>
      <c r="F1423" s="13">
        <v>550</v>
      </c>
      <c r="G1423">
        <v>525</v>
      </c>
      <c r="H1423">
        <v>288750</v>
      </c>
      <c r="I1423" s="10">
        <v>86625</v>
      </c>
      <c r="J1423" s="15"/>
    </row>
    <row r="1424" spans="1:10">
      <c r="A1424" s="4" t="s">
        <v>1104</v>
      </c>
      <c r="B1424" s="4">
        <v>1128299</v>
      </c>
      <c r="C1424" s="5">
        <v>44517</v>
      </c>
      <c r="D1424" s="4" t="s">
        <v>984</v>
      </c>
      <c r="E1424" s="12" t="s">
        <v>1087</v>
      </c>
      <c r="F1424" s="13">
        <v>650</v>
      </c>
      <c r="G1424">
        <v>500</v>
      </c>
      <c r="H1424">
        <v>325000</v>
      </c>
      <c r="I1424" s="10">
        <v>97500</v>
      </c>
      <c r="J1424" s="15"/>
    </row>
    <row r="1425" spans="1:10">
      <c r="A1425" s="4" t="s">
        <v>1104</v>
      </c>
      <c r="B1425" s="4">
        <v>1128299</v>
      </c>
      <c r="C1425" s="5">
        <v>44517</v>
      </c>
      <c r="D1425" s="4" t="s">
        <v>984</v>
      </c>
      <c r="E1425" s="12" t="s">
        <v>1087</v>
      </c>
      <c r="F1425" s="13">
        <v>850</v>
      </c>
      <c r="G1425">
        <v>475</v>
      </c>
      <c r="H1425">
        <v>403750</v>
      </c>
      <c r="I1425" s="10">
        <v>80750</v>
      </c>
      <c r="J1425" s="15"/>
    </row>
    <row r="1426" spans="1:10">
      <c r="A1426" s="4" t="s">
        <v>1104</v>
      </c>
      <c r="B1426" s="4">
        <v>1128299</v>
      </c>
      <c r="C1426" s="5">
        <v>44517</v>
      </c>
      <c r="D1426" s="4" t="s">
        <v>984</v>
      </c>
      <c r="E1426" s="12" t="s">
        <v>1088</v>
      </c>
      <c r="F1426" s="13">
        <v>900</v>
      </c>
      <c r="G1426">
        <v>600</v>
      </c>
      <c r="H1426">
        <v>540000</v>
      </c>
      <c r="I1426" s="10">
        <v>243000</v>
      </c>
      <c r="J1426" s="15"/>
    </row>
    <row r="1427" spans="1:10">
      <c r="A1427" s="4" t="s">
        <v>1104</v>
      </c>
      <c r="B1427" s="4">
        <v>1128299</v>
      </c>
      <c r="C1427" s="5">
        <v>44546</v>
      </c>
      <c r="D1427" s="4" t="s">
        <v>984</v>
      </c>
      <c r="E1427" s="12" t="s">
        <v>1087</v>
      </c>
      <c r="F1427" s="13">
        <v>750</v>
      </c>
      <c r="G1427">
        <v>800</v>
      </c>
      <c r="H1427">
        <v>600000</v>
      </c>
      <c r="I1427" s="10">
        <v>180000</v>
      </c>
      <c r="J1427" s="15"/>
    </row>
    <row r="1428" spans="1:10">
      <c r="A1428" s="4" t="s">
        <v>1104</v>
      </c>
      <c r="B1428" s="4">
        <v>1128299</v>
      </c>
      <c r="C1428" s="5">
        <v>44546</v>
      </c>
      <c r="D1428" s="4" t="s">
        <v>984</v>
      </c>
      <c r="E1428" s="12" t="s">
        <v>1087</v>
      </c>
      <c r="F1428" s="13">
        <v>850</v>
      </c>
      <c r="G1428">
        <v>800</v>
      </c>
      <c r="H1428">
        <v>680000</v>
      </c>
      <c r="I1428" s="10">
        <v>170000</v>
      </c>
      <c r="J1428" s="15"/>
    </row>
    <row r="1429" spans="1:10">
      <c r="A1429" s="4" t="s">
        <v>1106</v>
      </c>
      <c r="B1429" s="4">
        <v>1128299</v>
      </c>
      <c r="C1429" s="5">
        <v>44546</v>
      </c>
      <c r="D1429" s="4" t="s">
        <v>984</v>
      </c>
      <c r="E1429" s="12" t="s">
        <v>1087</v>
      </c>
      <c r="F1429" s="13">
        <v>800</v>
      </c>
      <c r="G1429">
        <v>600</v>
      </c>
      <c r="H1429">
        <v>480000</v>
      </c>
      <c r="I1429" s="10">
        <v>144000</v>
      </c>
      <c r="J1429" s="15"/>
    </row>
    <row r="1430" spans="1:10">
      <c r="A1430" s="4" t="s">
        <v>1106</v>
      </c>
      <c r="B1430" s="4">
        <v>1128299</v>
      </c>
      <c r="C1430" s="5">
        <v>44546</v>
      </c>
      <c r="D1430" s="4" t="s">
        <v>984</v>
      </c>
      <c r="E1430" s="12" t="s">
        <v>1086</v>
      </c>
      <c r="F1430" s="13">
        <v>800</v>
      </c>
      <c r="G1430">
        <v>600</v>
      </c>
      <c r="H1430">
        <v>480000</v>
      </c>
      <c r="I1430" s="10">
        <v>144000</v>
      </c>
      <c r="J1430" s="15"/>
    </row>
    <row r="1431" spans="1:10">
      <c r="A1431" s="4" t="s">
        <v>1106</v>
      </c>
      <c r="B1431" s="4">
        <v>1128299</v>
      </c>
      <c r="C1431" s="5">
        <v>44546</v>
      </c>
      <c r="D1431" s="4" t="s">
        <v>984</v>
      </c>
      <c r="E1431" s="12" t="s">
        <v>1086</v>
      </c>
      <c r="F1431" s="13">
        <v>900</v>
      </c>
      <c r="G1431">
        <v>525</v>
      </c>
      <c r="H1431">
        <v>472500</v>
      </c>
      <c r="I1431" s="10">
        <v>94500</v>
      </c>
      <c r="J1431" s="15"/>
    </row>
    <row r="1432" spans="1:10">
      <c r="A1432" s="4" t="s">
        <v>1106</v>
      </c>
      <c r="B1432" s="4">
        <v>1128299</v>
      </c>
      <c r="C1432" s="5">
        <v>44546</v>
      </c>
      <c r="D1432" s="4" t="s">
        <v>984</v>
      </c>
      <c r="E1432" s="12" t="s">
        <v>1087</v>
      </c>
      <c r="F1432" s="13">
        <v>950</v>
      </c>
      <c r="G1432">
        <v>625</v>
      </c>
      <c r="H1432">
        <v>593750</v>
      </c>
      <c r="I1432" s="10">
        <v>267187.5</v>
      </c>
      <c r="J1432" s="15"/>
    </row>
    <row r="1433" spans="1:10">
      <c r="A1433" s="4" t="s">
        <v>1106</v>
      </c>
      <c r="B1433" s="4">
        <v>1185732</v>
      </c>
      <c r="C1433" s="5">
        <v>44208</v>
      </c>
      <c r="D1433" s="4" t="s">
        <v>984</v>
      </c>
      <c r="E1433" s="12" t="s">
        <v>1087</v>
      </c>
      <c r="F1433" s="13">
        <v>450</v>
      </c>
      <c r="G1433">
        <v>850</v>
      </c>
      <c r="H1433">
        <v>382500</v>
      </c>
      <c r="I1433" s="10">
        <v>172125</v>
      </c>
      <c r="J1433" s="15"/>
    </row>
    <row r="1434" spans="1:10">
      <c r="A1434" s="4" t="s">
        <v>1106</v>
      </c>
      <c r="B1434" s="4">
        <v>1185732</v>
      </c>
      <c r="C1434" s="5">
        <v>44208</v>
      </c>
      <c r="D1434" s="4" t="s">
        <v>984</v>
      </c>
      <c r="E1434" s="12" t="s">
        <v>1088</v>
      </c>
      <c r="F1434" s="13">
        <v>450</v>
      </c>
      <c r="G1434">
        <v>650</v>
      </c>
      <c r="H1434">
        <v>292500</v>
      </c>
      <c r="I1434" s="10">
        <v>102375</v>
      </c>
      <c r="J1434" s="15"/>
    </row>
    <row r="1435" spans="1:10">
      <c r="A1435" s="4" t="s">
        <v>1106</v>
      </c>
      <c r="B1435" s="4">
        <v>1185732</v>
      </c>
      <c r="C1435" s="5">
        <v>44208</v>
      </c>
      <c r="D1435" s="4" t="s">
        <v>984</v>
      </c>
      <c r="E1435" s="12" t="s">
        <v>1088</v>
      </c>
      <c r="F1435" s="13">
        <v>350</v>
      </c>
      <c r="G1435">
        <v>650</v>
      </c>
      <c r="H1435">
        <v>227500</v>
      </c>
      <c r="I1435" s="10">
        <v>56875</v>
      </c>
      <c r="J1435" s="15"/>
    </row>
    <row r="1436" spans="1:10">
      <c r="A1436" s="4" t="s">
        <v>1106</v>
      </c>
      <c r="B1436" s="4">
        <v>1185732</v>
      </c>
      <c r="C1436" s="5">
        <v>44208</v>
      </c>
      <c r="D1436" s="4" t="s">
        <v>984</v>
      </c>
      <c r="E1436" s="12" t="s">
        <v>1088</v>
      </c>
      <c r="F1436" s="13">
        <v>400</v>
      </c>
      <c r="G1436">
        <v>500</v>
      </c>
      <c r="H1436">
        <v>200000</v>
      </c>
      <c r="I1436" s="10">
        <v>60000</v>
      </c>
      <c r="J1436" s="15"/>
    </row>
    <row r="1437" spans="1:10">
      <c r="A1437" s="4" t="s">
        <v>1106</v>
      </c>
      <c r="B1437" s="4">
        <v>1185732</v>
      </c>
      <c r="C1437" s="5">
        <v>44208</v>
      </c>
      <c r="D1437" s="4" t="s">
        <v>984</v>
      </c>
      <c r="E1437" s="12" t="s">
        <v>1086</v>
      </c>
      <c r="F1437" s="13">
        <v>550</v>
      </c>
      <c r="G1437">
        <v>550</v>
      </c>
      <c r="H1437">
        <v>302500</v>
      </c>
      <c r="I1437" s="10">
        <v>105875</v>
      </c>
      <c r="J1437" s="15"/>
    </row>
    <row r="1438" spans="1:10">
      <c r="A1438" s="4" t="s">
        <v>1106</v>
      </c>
      <c r="B1438" s="4">
        <v>1185732</v>
      </c>
      <c r="C1438" s="5">
        <v>44208</v>
      </c>
      <c r="D1438" s="4" t="s">
        <v>984</v>
      </c>
      <c r="E1438" s="12" t="s">
        <v>1087</v>
      </c>
      <c r="F1438" s="13">
        <v>450</v>
      </c>
      <c r="G1438">
        <v>650</v>
      </c>
      <c r="H1438">
        <v>292500</v>
      </c>
      <c r="I1438" s="10">
        <v>146250</v>
      </c>
      <c r="J1438" s="15"/>
    </row>
    <row r="1439" spans="1:10">
      <c r="A1439" s="4" t="s">
        <v>1106</v>
      </c>
      <c r="B1439" s="4">
        <v>1185732</v>
      </c>
      <c r="C1439" s="5">
        <v>44237</v>
      </c>
      <c r="D1439" s="4" t="s">
        <v>984</v>
      </c>
      <c r="E1439" s="12" t="s">
        <v>1086</v>
      </c>
      <c r="F1439" s="13">
        <v>450</v>
      </c>
      <c r="G1439">
        <v>900</v>
      </c>
      <c r="H1439">
        <v>405000</v>
      </c>
      <c r="I1439" s="10">
        <v>182250</v>
      </c>
      <c r="J1439" s="15"/>
    </row>
    <row r="1440" spans="1:10">
      <c r="A1440" s="4" t="s">
        <v>1106</v>
      </c>
      <c r="B1440" s="4">
        <v>1185732</v>
      </c>
      <c r="C1440" s="5">
        <v>44237</v>
      </c>
      <c r="D1440" s="4" t="s">
        <v>984</v>
      </c>
      <c r="E1440" s="12" t="s">
        <v>1086</v>
      </c>
      <c r="F1440" s="13">
        <v>450.00000000000006</v>
      </c>
      <c r="G1440">
        <v>550</v>
      </c>
      <c r="H1440">
        <v>247500.00000000003</v>
      </c>
      <c r="I1440" s="10">
        <v>86625</v>
      </c>
      <c r="J1440" s="15"/>
    </row>
    <row r="1441" spans="1:10">
      <c r="A1441" s="4" t="s">
        <v>1106</v>
      </c>
      <c r="B1441" s="4">
        <v>1185732</v>
      </c>
      <c r="C1441" s="5">
        <v>44237</v>
      </c>
      <c r="D1441" s="4" t="s">
        <v>984</v>
      </c>
      <c r="E1441" s="12" t="s">
        <v>1087</v>
      </c>
      <c r="F1441" s="13">
        <v>350</v>
      </c>
      <c r="G1441">
        <v>600</v>
      </c>
      <c r="H1441">
        <v>210000</v>
      </c>
      <c r="I1441" s="10">
        <v>52500</v>
      </c>
      <c r="J1441" s="15"/>
    </row>
    <row r="1442" spans="1:10">
      <c r="A1442" s="4" t="s">
        <v>1106</v>
      </c>
      <c r="B1442" s="4">
        <v>1185732</v>
      </c>
      <c r="C1442" s="5">
        <v>44237</v>
      </c>
      <c r="D1442" s="4" t="s">
        <v>14</v>
      </c>
      <c r="E1442" s="12" t="s">
        <v>1086</v>
      </c>
      <c r="F1442" s="13">
        <v>400</v>
      </c>
      <c r="G1442">
        <v>475</v>
      </c>
      <c r="H1442">
        <v>190000</v>
      </c>
      <c r="I1442" s="10">
        <v>57000</v>
      </c>
      <c r="J1442" s="15"/>
    </row>
    <row r="1443" spans="1:10">
      <c r="A1443" s="4" t="s">
        <v>1106</v>
      </c>
      <c r="B1443" s="4">
        <v>1185732</v>
      </c>
      <c r="C1443" s="5">
        <v>44237</v>
      </c>
      <c r="D1443" s="4" t="s">
        <v>14</v>
      </c>
      <c r="E1443" s="12" t="s">
        <v>1087</v>
      </c>
      <c r="F1443" s="13">
        <v>550</v>
      </c>
      <c r="G1443">
        <v>550</v>
      </c>
      <c r="H1443">
        <v>302500</v>
      </c>
      <c r="I1443" s="10">
        <v>105875</v>
      </c>
      <c r="J1443" s="15"/>
    </row>
    <row r="1444" spans="1:10">
      <c r="A1444" s="4" t="s">
        <v>1106</v>
      </c>
      <c r="B1444" s="4">
        <v>1185732</v>
      </c>
      <c r="C1444" s="5">
        <v>44237</v>
      </c>
      <c r="D1444" s="4" t="s">
        <v>14</v>
      </c>
      <c r="E1444" s="12" t="s">
        <v>1087</v>
      </c>
      <c r="F1444" s="13">
        <v>450</v>
      </c>
      <c r="G1444">
        <v>650</v>
      </c>
      <c r="H1444">
        <v>292500</v>
      </c>
      <c r="I1444" s="10">
        <v>146250</v>
      </c>
      <c r="J1444" s="15"/>
    </row>
    <row r="1445" spans="1:10">
      <c r="A1445" s="4" t="s">
        <v>1106</v>
      </c>
      <c r="B1445" s="4">
        <v>1185732</v>
      </c>
      <c r="C1445" s="5">
        <v>44263</v>
      </c>
      <c r="D1445" s="4" t="s">
        <v>14</v>
      </c>
      <c r="E1445" s="12" t="s">
        <v>1087</v>
      </c>
      <c r="F1445" s="13">
        <v>450</v>
      </c>
      <c r="G1445">
        <v>870</v>
      </c>
      <c r="H1445">
        <v>391500</v>
      </c>
      <c r="I1445" s="10">
        <v>176175</v>
      </c>
      <c r="J1445" s="15"/>
    </row>
    <row r="1446" spans="1:10">
      <c r="A1446" s="4" t="s">
        <v>1106</v>
      </c>
      <c r="B1446" s="4">
        <v>1185732</v>
      </c>
      <c r="C1446" s="5">
        <v>44263</v>
      </c>
      <c r="D1446" s="4" t="s">
        <v>14</v>
      </c>
      <c r="E1446" s="12" t="s">
        <v>1087</v>
      </c>
      <c r="F1446" s="13">
        <v>450.00000000000006</v>
      </c>
      <c r="G1446">
        <v>550</v>
      </c>
      <c r="H1446">
        <v>247500.00000000003</v>
      </c>
      <c r="I1446" s="10">
        <v>86625</v>
      </c>
      <c r="J1446" s="15"/>
    </row>
    <row r="1447" spans="1:10">
      <c r="A1447" s="4" t="s">
        <v>1106</v>
      </c>
      <c r="B1447" s="4">
        <v>1185732</v>
      </c>
      <c r="C1447" s="5">
        <v>44263</v>
      </c>
      <c r="D1447" s="4" t="s">
        <v>14</v>
      </c>
      <c r="E1447" s="12" t="s">
        <v>1087</v>
      </c>
      <c r="F1447" s="13">
        <v>350</v>
      </c>
      <c r="G1447">
        <v>575</v>
      </c>
      <c r="H1447">
        <v>201250</v>
      </c>
      <c r="I1447" s="10">
        <v>50312.5</v>
      </c>
      <c r="J1447" s="15"/>
    </row>
    <row r="1448" spans="1:10">
      <c r="A1448" s="4" t="s">
        <v>1106</v>
      </c>
      <c r="B1448" s="4">
        <v>1185732</v>
      </c>
      <c r="C1448" s="5">
        <v>44263</v>
      </c>
      <c r="D1448" s="4" t="s">
        <v>14</v>
      </c>
      <c r="E1448" s="12" t="s">
        <v>1087</v>
      </c>
      <c r="F1448" s="13">
        <v>400</v>
      </c>
      <c r="G1448">
        <v>425</v>
      </c>
      <c r="H1448">
        <v>170000</v>
      </c>
      <c r="I1448" s="10">
        <v>51000</v>
      </c>
      <c r="J1448" s="15"/>
    </row>
    <row r="1449" spans="1:10">
      <c r="A1449" s="4" t="s">
        <v>1106</v>
      </c>
      <c r="B1449" s="4">
        <v>1185732</v>
      </c>
      <c r="C1449" s="5">
        <v>44263</v>
      </c>
      <c r="D1449" s="4" t="s">
        <v>14</v>
      </c>
      <c r="E1449" s="12" t="s">
        <v>1087</v>
      </c>
      <c r="F1449" s="13">
        <v>550.00000000000011</v>
      </c>
      <c r="G1449">
        <v>475</v>
      </c>
      <c r="H1449">
        <v>261250.00000000003</v>
      </c>
      <c r="I1449" s="10">
        <v>91437.5</v>
      </c>
      <c r="J1449" s="15"/>
    </row>
    <row r="1450" spans="1:10">
      <c r="A1450" s="4" t="s">
        <v>1106</v>
      </c>
      <c r="B1450" s="4">
        <v>1185732</v>
      </c>
      <c r="C1450" s="5">
        <v>44263</v>
      </c>
      <c r="D1450" s="4" t="s">
        <v>14</v>
      </c>
      <c r="E1450" s="12" t="s">
        <v>1087</v>
      </c>
      <c r="F1450" s="13">
        <v>450</v>
      </c>
      <c r="G1450">
        <v>575</v>
      </c>
      <c r="H1450">
        <v>258750</v>
      </c>
      <c r="I1450" s="10">
        <v>129375</v>
      </c>
      <c r="J1450" s="15"/>
    </row>
    <row r="1451" spans="1:10">
      <c r="A1451" s="4" t="s">
        <v>1106</v>
      </c>
      <c r="B1451" s="4">
        <v>1185732</v>
      </c>
      <c r="C1451" s="5">
        <v>44295</v>
      </c>
      <c r="D1451" s="4" t="s">
        <v>14</v>
      </c>
      <c r="E1451" s="12" t="s">
        <v>1087</v>
      </c>
      <c r="F1451" s="13">
        <v>450</v>
      </c>
      <c r="G1451">
        <v>825</v>
      </c>
      <c r="H1451">
        <v>371250</v>
      </c>
      <c r="I1451" s="10">
        <v>167062.5</v>
      </c>
      <c r="J1451" s="15"/>
    </row>
    <row r="1452" spans="1:10">
      <c r="A1452" s="4" t="s">
        <v>1106</v>
      </c>
      <c r="B1452" s="4">
        <v>1185732</v>
      </c>
      <c r="C1452" s="5">
        <v>44295</v>
      </c>
      <c r="D1452" s="4" t="s">
        <v>14</v>
      </c>
      <c r="E1452" s="12" t="s">
        <v>1086</v>
      </c>
      <c r="F1452" s="13">
        <v>450.00000000000006</v>
      </c>
      <c r="G1452">
        <v>525</v>
      </c>
      <c r="H1452">
        <v>236250.00000000003</v>
      </c>
      <c r="I1452" s="10">
        <v>82687.5</v>
      </c>
      <c r="J1452" s="15"/>
    </row>
    <row r="1453" spans="1:10">
      <c r="A1453" s="4" t="s">
        <v>1106</v>
      </c>
      <c r="B1453" s="4">
        <v>1185732</v>
      </c>
      <c r="C1453" s="5">
        <v>44295</v>
      </c>
      <c r="D1453" s="4" t="s">
        <v>14</v>
      </c>
      <c r="E1453" s="12" t="s">
        <v>1087</v>
      </c>
      <c r="F1453" s="13">
        <v>350</v>
      </c>
      <c r="G1453">
        <v>525</v>
      </c>
      <c r="H1453">
        <v>183750</v>
      </c>
      <c r="I1453" s="10">
        <v>45937.5</v>
      </c>
      <c r="J1453" s="15"/>
    </row>
    <row r="1454" spans="1:10">
      <c r="A1454" s="4" t="s">
        <v>1106</v>
      </c>
      <c r="B1454" s="4">
        <v>1185732</v>
      </c>
      <c r="C1454" s="5">
        <v>44295</v>
      </c>
      <c r="D1454" s="4" t="s">
        <v>14</v>
      </c>
      <c r="E1454" s="12" t="s">
        <v>1086</v>
      </c>
      <c r="F1454" s="13">
        <v>400</v>
      </c>
      <c r="G1454">
        <v>450</v>
      </c>
      <c r="H1454">
        <v>180000</v>
      </c>
      <c r="I1454" s="10">
        <v>54000</v>
      </c>
      <c r="J1454" s="15"/>
    </row>
    <row r="1455" spans="1:10">
      <c r="A1455" s="4" t="s">
        <v>1106</v>
      </c>
      <c r="B1455" s="4">
        <v>1185732</v>
      </c>
      <c r="C1455" s="5">
        <v>44295</v>
      </c>
      <c r="D1455" s="4" t="s">
        <v>14</v>
      </c>
      <c r="E1455" s="12" t="s">
        <v>1087</v>
      </c>
      <c r="F1455" s="13">
        <v>550.00000000000011</v>
      </c>
      <c r="G1455">
        <v>475</v>
      </c>
      <c r="H1455">
        <v>261250.00000000003</v>
      </c>
      <c r="I1455" s="10">
        <v>91437.5</v>
      </c>
      <c r="J1455" s="15"/>
    </row>
    <row r="1456" spans="1:10">
      <c r="A1456" s="4" t="s">
        <v>1106</v>
      </c>
      <c r="B1456" s="4">
        <v>1185732</v>
      </c>
      <c r="C1456" s="5">
        <v>44295</v>
      </c>
      <c r="D1456" s="4" t="s">
        <v>14</v>
      </c>
      <c r="E1456" s="12" t="s">
        <v>1086</v>
      </c>
      <c r="F1456" s="13">
        <v>450</v>
      </c>
      <c r="G1456">
        <v>600</v>
      </c>
      <c r="H1456">
        <v>270000</v>
      </c>
      <c r="I1456" s="10">
        <v>135000</v>
      </c>
      <c r="J1456" s="15"/>
    </row>
    <row r="1457" spans="1:10">
      <c r="A1457" s="4" t="s">
        <v>1106</v>
      </c>
      <c r="B1457" s="4">
        <v>1185732</v>
      </c>
      <c r="C1457" s="5">
        <v>44324</v>
      </c>
      <c r="D1457" s="4" t="s">
        <v>14</v>
      </c>
      <c r="E1457" s="12" t="s">
        <v>1086</v>
      </c>
      <c r="F1457" s="13">
        <v>550</v>
      </c>
      <c r="G1457">
        <v>870</v>
      </c>
      <c r="H1457">
        <v>478500</v>
      </c>
      <c r="I1457" s="10">
        <v>215325</v>
      </c>
      <c r="J1457" s="15"/>
    </row>
    <row r="1458" spans="1:10">
      <c r="A1458" s="4" t="s">
        <v>1106</v>
      </c>
      <c r="B1458" s="4">
        <v>1185732</v>
      </c>
      <c r="C1458" s="5">
        <v>44324</v>
      </c>
      <c r="D1458" s="4" t="s">
        <v>14</v>
      </c>
      <c r="E1458" s="12" t="s">
        <v>1087</v>
      </c>
      <c r="F1458" s="13">
        <v>550</v>
      </c>
      <c r="G1458">
        <v>575</v>
      </c>
      <c r="H1458">
        <v>316250</v>
      </c>
      <c r="I1458" s="10">
        <v>110687.5</v>
      </c>
      <c r="J1458" s="15"/>
    </row>
    <row r="1459" spans="1:10">
      <c r="A1459" s="4" t="s">
        <v>1106</v>
      </c>
      <c r="B1459" s="4">
        <v>1185732</v>
      </c>
      <c r="C1459" s="5">
        <v>44324</v>
      </c>
      <c r="D1459" s="4" t="s">
        <v>14</v>
      </c>
      <c r="E1459" s="12" t="s">
        <v>1086</v>
      </c>
      <c r="F1459" s="13">
        <v>500</v>
      </c>
      <c r="G1459">
        <v>550</v>
      </c>
      <c r="H1459">
        <v>275000</v>
      </c>
      <c r="I1459" s="10">
        <v>68750</v>
      </c>
      <c r="J1459" s="15"/>
    </row>
    <row r="1460" spans="1:10">
      <c r="A1460" s="4" t="s">
        <v>1106</v>
      </c>
      <c r="B1460" s="4">
        <v>1185732</v>
      </c>
      <c r="C1460" s="5">
        <v>44324</v>
      </c>
      <c r="D1460" s="4" t="s">
        <v>14</v>
      </c>
      <c r="E1460" s="12" t="s">
        <v>1086</v>
      </c>
      <c r="F1460" s="13">
        <v>500</v>
      </c>
      <c r="G1460">
        <v>500</v>
      </c>
      <c r="H1460">
        <v>250000</v>
      </c>
      <c r="I1460" s="10">
        <v>75000</v>
      </c>
      <c r="J1460" s="15"/>
    </row>
    <row r="1461" spans="1:10">
      <c r="A1461" s="4" t="s">
        <v>1106</v>
      </c>
      <c r="B1461" s="4">
        <v>1185732</v>
      </c>
      <c r="C1461" s="5">
        <v>44324</v>
      </c>
      <c r="D1461" s="4" t="s">
        <v>14</v>
      </c>
      <c r="E1461" s="12" t="s">
        <v>1087</v>
      </c>
      <c r="F1461" s="13">
        <v>600</v>
      </c>
      <c r="G1461">
        <v>525</v>
      </c>
      <c r="H1461">
        <v>315000</v>
      </c>
      <c r="I1461" s="10">
        <v>110250</v>
      </c>
      <c r="J1461" s="15"/>
    </row>
    <row r="1462" spans="1:10">
      <c r="A1462" s="4" t="s">
        <v>1106</v>
      </c>
      <c r="B1462" s="4">
        <v>1185732</v>
      </c>
      <c r="C1462" s="5">
        <v>44324</v>
      </c>
      <c r="D1462" s="4" t="s">
        <v>14</v>
      </c>
      <c r="E1462" s="12" t="s">
        <v>1086</v>
      </c>
      <c r="F1462" s="13">
        <v>650</v>
      </c>
      <c r="G1462">
        <v>625</v>
      </c>
      <c r="H1462">
        <v>406250</v>
      </c>
      <c r="I1462" s="10">
        <v>203125</v>
      </c>
      <c r="J1462" s="15"/>
    </row>
    <row r="1463" spans="1:10">
      <c r="A1463" s="4" t="s">
        <v>1106</v>
      </c>
      <c r="B1463" s="4">
        <v>1185732</v>
      </c>
      <c r="C1463" s="5">
        <v>44357</v>
      </c>
      <c r="D1463" s="4" t="s">
        <v>14</v>
      </c>
      <c r="E1463" s="12" t="s">
        <v>1087</v>
      </c>
      <c r="F1463" s="13">
        <v>600</v>
      </c>
      <c r="G1463">
        <v>875</v>
      </c>
      <c r="H1463">
        <v>525000</v>
      </c>
      <c r="I1463" s="10">
        <v>236250</v>
      </c>
      <c r="J1463" s="15"/>
    </row>
    <row r="1464" spans="1:10">
      <c r="A1464" s="4" t="s">
        <v>1106</v>
      </c>
      <c r="B1464" s="4">
        <v>1185732</v>
      </c>
      <c r="C1464" s="5">
        <v>44357</v>
      </c>
      <c r="D1464" s="4" t="s">
        <v>14</v>
      </c>
      <c r="E1464" s="12" t="s">
        <v>1086</v>
      </c>
      <c r="F1464" s="13">
        <v>550</v>
      </c>
      <c r="G1464">
        <v>625</v>
      </c>
      <c r="H1464">
        <v>343750</v>
      </c>
      <c r="I1464" s="10">
        <v>120312.5</v>
      </c>
      <c r="J1464" s="15"/>
    </row>
    <row r="1465" spans="1:10">
      <c r="A1465" s="4" t="s">
        <v>1106</v>
      </c>
      <c r="B1465" s="4">
        <v>1185732</v>
      </c>
      <c r="C1465" s="5">
        <v>44357</v>
      </c>
      <c r="D1465" s="4" t="s">
        <v>14</v>
      </c>
      <c r="E1465" s="12" t="s">
        <v>1087</v>
      </c>
      <c r="F1465" s="13">
        <v>500</v>
      </c>
      <c r="G1465">
        <v>600</v>
      </c>
      <c r="H1465">
        <v>300000</v>
      </c>
      <c r="I1465" s="10">
        <v>75000</v>
      </c>
      <c r="J1465" s="15"/>
    </row>
    <row r="1466" spans="1:10">
      <c r="A1466" s="4" t="s">
        <v>1106</v>
      </c>
      <c r="B1466" s="4">
        <v>1185732</v>
      </c>
      <c r="C1466" s="5">
        <v>44357</v>
      </c>
      <c r="D1466" s="4" t="s">
        <v>14</v>
      </c>
      <c r="E1466" s="12" t="s">
        <v>1086</v>
      </c>
      <c r="F1466" s="13">
        <v>500</v>
      </c>
      <c r="G1466">
        <v>575</v>
      </c>
      <c r="H1466">
        <v>287500</v>
      </c>
      <c r="I1466" s="10">
        <v>86250</v>
      </c>
      <c r="J1466" s="15"/>
    </row>
    <row r="1467" spans="1:10">
      <c r="A1467" s="4" t="s">
        <v>1106</v>
      </c>
      <c r="B1467" s="4">
        <v>1185732</v>
      </c>
      <c r="C1467" s="5">
        <v>44357</v>
      </c>
      <c r="D1467" s="4" t="s">
        <v>14</v>
      </c>
      <c r="E1467" s="12" t="s">
        <v>1087</v>
      </c>
      <c r="F1467" s="13">
        <v>650</v>
      </c>
      <c r="G1467">
        <v>575</v>
      </c>
      <c r="H1467">
        <v>373750</v>
      </c>
      <c r="I1467" s="10">
        <v>130812.5</v>
      </c>
      <c r="J1467" s="15"/>
    </row>
    <row r="1468" spans="1:10">
      <c r="A1468" s="4" t="s">
        <v>1106</v>
      </c>
      <c r="B1468" s="4">
        <v>1185732</v>
      </c>
      <c r="C1468" s="5">
        <v>44357</v>
      </c>
      <c r="D1468" s="4" t="s">
        <v>14</v>
      </c>
      <c r="E1468" s="12" t="s">
        <v>1087</v>
      </c>
      <c r="F1468" s="13">
        <v>700</v>
      </c>
      <c r="G1468">
        <v>725</v>
      </c>
      <c r="H1468">
        <v>507500</v>
      </c>
      <c r="I1468" s="10">
        <v>253750</v>
      </c>
      <c r="J1468" s="15"/>
    </row>
    <row r="1469" spans="1:10">
      <c r="A1469" s="4" t="s">
        <v>1106</v>
      </c>
      <c r="B1469" s="4">
        <v>1185732</v>
      </c>
      <c r="C1469" s="5">
        <v>44385</v>
      </c>
      <c r="D1469" s="4" t="s">
        <v>14</v>
      </c>
      <c r="E1469" s="12" t="s">
        <v>1087</v>
      </c>
      <c r="F1469" s="13">
        <v>650</v>
      </c>
      <c r="G1469">
        <v>950</v>
      </c>
      <c r="H1469">
        <v>617500</v>
      </c>
      <c r="I1469" s="10">
        <v>277875</v>
      </c>
      <c r="J1469" s="15"/>
    </row>
    <row r="1470" spans="1:10">
      <c r="A1470" s="4" t="s">
        <v>1106</v>
      </c>
      <c r="B1470" s="4">
        <v>1185732</v>
      </c>
      <c r="C1470" s="5">
        <v>44385</v>
      </c>
      <c r="D1470" s="4" t="s">
        <v>14</v>
      </c>
      <c r="E1470" s="12" t="s">
        <v>1087</v>
      </c>
      <c r="F1470" s="13">
        <v>600</v>
      </c>
      <c r="G1470">
        <v>700</v>
      </c>
      <c r="H1470">
        <v>420000</v>
      </c>
      <c r="I1470" s="10">
        <v>147000</v>
      </c>
      <c r="J1470" s="15"/>
    </row>
    <row r="1471" spans="1:10">
      <c r="A1471" s="4" t="s">
        <v>1106</v>
      </c>
      <c r="B1471" s="4">
        <v>1185732</v>
      </c>
      <c r="C1471" s="5">
        <v>44385</v>
      </c>
      <c r="D1471" s="4" t="s">
        <v>14</v>
      </c>
      <c r="E1471" s="12" t="s">
        <v>1087</v>
      </c>
      <c r="F1471" s="13">
        <v>550</v>
      </c>
      <c r="G1471">
        <v>625</v>
      </c>
      <c r="H1471">
        <v>343750</v>
      </c>
      <c r="I1471" s="10">
        <v>85937.5</v>
      </c>
      <c r="J1471" s="15"/>
    </row>
    <row r="1472" spans="1:10">
      <c r="A1472" s="4" t="s">
        <v>1106</v>
      </c>
      <c r="B1472" s="4">
        <v>1185732</v>
      </c>
      <c r="C1472" s="5">
        <v>44385</v>
      </c>
      <c r="D1472" s="4" t="s">
        <v>14</v>
      </c>
      <c r="E1472" s="12" t="s">
        <v>1087</v>
      </c>
      <c r="F1472" s="13">
        <v>550</v>
      </c>
      <c r="G1472">
        <v>575</v>
      </c>
      <c r="H1472">
        <v>316250</v>
      </c>
      <c r="I1472" s="10">
        <v>94875</v>
      </c>
      <c r="J1472" s="15"/>
    </row>
    <row r="1473" spans="1:10">
      <c r="A1473" s="4" t="s">
        <v>1106</v>
      </c>
      <c r="B1473" s="4">
        <v>1185732</v>
      </c>
      <c r="C1473" s="5">
        <v>44385</v>
      </c>
      <c r="D1473" s="4" t="s">
        <v>14</v>
      </c>
      <c r="E1473" s="12" t="s">
        <v>1087</v>
      </c>
      <c r="F1473" s="13">
        <v>650</v>
      </c>
      <c r="G1473">
        <v>600</v>
      </c>
      <c r="H1473">
        <v>390000</v>
      </c>
      <c r="I1473" s="10">
        <v>136500</v>
      </c>
      <c r="J1473" s="15"/>
    </row>
    <row r="1474" spans="1:10">
      <c r="A1474" s="4" t="s">
        <v>1106</v>
      </c>
      <c r="B1474" s="4">
        <v>1185732</v>
      </c>
      <c r="C1474" s="5">
        <v>44385</v>
      </c>
      <c r="D1474" s="4" t="s">
        <v>14</v>
      </c>
      <c r="E1474" s="12" t="s">
        <v>1086</v>
      </c>
      <c r="F1474" s="13">
        <v>700</v>
      </c>
      <c r="G1474">
        <v>775</v>
      </c>
      <c r="H1474">
        <v>542500</v>
      </c>
      <c r="I1474" s="10">
        <v>271250</v>
      </c>
      <c r="J1474" s="15"/>
    </row>
    <row r="1475" spans="1:10">
      <c r="A1475" s="4" t="s">
        <v>1106</v>
      </c>
      <c r="B1475" s="4">
        <v>1185732</v>
      </c>
      <c r="C1475" s="5">
        <v>44417</v>
      </c>
      <c r="D1475" s="4" t="s">
        <v>14</v>
      </c>
      <c r="E1475" s="12" t="s">
        <v>1087</v>
      </c>
      <c r="F1475" s="13">
        <v>650</v>
      </c>
      <c r="G1475">
        <v>925</v>
      </c>
      <c r="H1475">
        <v>601250</v>
      </c>
      <c r="I1475" s="10">
        <v>270562.5</v>
      </c>
      <c r="J1475" s="15"/>
    </row>
    <row r="1476" spans="1:10">
      <c r="A1476" s="4" t="s">
        <v>1106</v>
      </c>
      <c r="B1476" s="4">
        <v>1185732</v>
      </c>
      <c r="C1476" s="5">
        <v>44417</v>
      </c>
      <c r="D1476" s="4" t="s">
        <v>14</v>
      </c>
      <c r="E1476" s="12" t="s">
        <v>1087</v>
      </c>
      <c r="F1476" s="13">
        <v>600</v>
      </c>
      <c r="G1476">
        <v>700</v>
      </c>
      <c r="H1476">
        <v>420000</v>
      </c>
      <c r="I1476" s="10">
        <v>147000</v>
      </c>
      <c r="J1476" s="15"/>
    </row>
    <row r="1477" spans="1:10">
      <c r="A1477" s="4" t="s">
        <v>1106</v>
      </c>
      <c r="B1477" s="4">
        <v>1185732</v>
      </c>
      <c r="C1477" s="5">
        <v>44417</v>
      </c>
      <c r="D1477" s="4" t="s">
        <v>14</v>
      </c>
      <c r="E1477" s="12" t="s">
        <v>1086</v>
      </c>
      <c r="F1477" s="13">
        <v>550</v>
      </c>
      <c r="G1477">
        <v>625</v>
      </c>
      <c r="H1477">
        <v>343750</v>
      </c>
      <c r="I1477" s="10">
        <v>85937.5</v>
      </c>
      <c r="J1477" s="15"/>
    </row>
    <row r="1478" spans="1:10">
      <c r="A1478" s="4" t="s">
        <v>1106</v>
      </c>
      <c r="B1478" s="4">
        <v>1185732</v>
      </c>
      <c r="C1478" s="5">
        <v>44417</v>
      </c>
      <c r="D1478" s="4" t="s">
        <v>14</v>
      </c>
      <c r="E1478" s="12" t="s">
        <v>1086</v>
      </c>
      <c r="F1478" s="13">
        <v>450</v>
      </c>
      <c r="G1478">
        <v>575</v>
      </c>
      <c r="H1478">
        <v>258750</v>
      </c>
      <c r="I1478" s="10">
        <v>77625</v>
      </c>
      <c r="J1478" s="15"/>
    </row>
    <row r="1479" spans="1:10">
      <c r="A1479" s="4" t="s">
        <v>1106</v>
      </c>
      <c r="B1479" s="4">
        <v>1185732</v>
      </c>
      <c r="C1479" s="5">
        <v>44417</v>
      </c>
      <c r="D1479" s="4" t="s">
        <v>14</v>
      </c>
      <c r="E1479" s="12" t="s">
        <v>1086</v>
      </c>
      <c r="F1479" s="13">
        <v>550</v>
      </c>
      <c r="G1479">
        <v>550</v>
      </c>
      <c r="H1479">
        <v>302500</v>
      </c>
      <c r="I1479" s="10">
        <v>105875</v>
      </c>
      <c r="J1479" s="15"/>
    </row>
    <row r="1480" spans="1:10">
      <c r="A1480" s="4" t="s">
        <v>1106</v>
      </c>
      <c r="B1480" s="4">
        <v>1185732</v>
      </c>
      <c r="C1480" s="5">
        <v>44417</v>
      </c>
      <c r="D1480" s="4" t="s">
        <v>14</v>
      </c>
      <c r="E1480" s="12" t="s">
        <v>1087</v>
      </c>
      <c r="F1480" s="13">
        <v>600</v>
      </c>
      <c r="G1480">
        <v>725</v>
      </c>
      <c r="H1480">
        <v>435000</v>
      </c>
      <c r="I1480" s="10">
        <v>217500</v>
      </c>
      <c r="J1480" s="15"/>
    </row>
    <row r="1481" spans="1:10">
      <c r="A1481" s="4" t="s">
        <v>1106</v>
      </c>
      <c r="B1481" s="4">
        <v>1185732</v>
      </c>
      <c r="C1481" s="5">
        <v>44447</v>
      </c>
      <c r="D1481" s="4" t="s">
        <v>14</v>
      </c>
      <c r="E1481" s="12" t="s">
        <v>1087</v>
      </c>
      <c r="F1481" s="13">
        <v>550</v>
      </c>
      <c r="G1481">
        <v>850</v>
      </c>
      <c r="H1481">
        <v>467500</v>
      </c>
      <c r="I1481" s="10">
        <v>210375</v>
      </c>
      <c r="J1481" s="15"/>
    </row>
    <row r="1482" spans="1:10">
      <c r="A1482" s="4" t="s">
        <v>1106</v>
      </c>
      <c r="B1482" s="4">
        <v>1185732</v>
      </c>
      <c r="C1482" s="5">
        <v>44447</v>
      </c>
      <c r="D1482" s="4" t="s">
        <v>14</v>
      </c>
      <c r="E1482" s="12" t="s">
        <v>1087</v>
      </c>
      <c r="F1482" s="13">
        <v>500</v>
      </c>
      <c r="G1482">
        <v>650</v>
      </c>
      <c r="H1482">
        <v>325000</v>
      </c>
      <c r="I1482" s="10">
        <v>113750</v>
      </c>
      <c r="J1482" s="15"/>
    </row>
    <row r="1483" spans="1:10">
      <c r="A1483" s="4" t="s">
        <v>1106</v>
      </c>
      <c r="B1483" s="4">
        <v>1185732</v>
      </c>
      <c r="C1483" s="5">
        <v>44447</v>
      </c>
      <c r="D1483" s="4" t="s">
        <v>14</v>
      </c>
      <c r="E1483" s="12" t="s">
        <v>1086</v>
      </c>
      <c r="F1483" s="13">
        <v>450</v>
      </c>
      <c r="G1483">
        <v>550</v>
      </c>
      <c r="H1483">
        <v>247500</v>
      </c>
      <c r="I1483" s="10">
        <v>61875</v>
      </c>
      <c r="J1483" s="15"/>
    </row>
    <row r="1484" spans="1:10">
      <c r="A1484" s="4" t="s">
        <v>1106</v>
      </c>
      <c r="B1484" s="4">
        <v>1185732</v>
      </c>
      <c r="C1484" s="5">
        <v>44447</v>
      </c>
      <c r="D1484" s="4" t="s">
        <v>14</v>
      </c>
      <c r="E1484" s="12" t="s">
        <v>1087</v>
      </c>
      <c r="F1484" s="13">
        <v>450</v>
      </c>
      <c r="G1484">
        <v>525</v>
      </c>
      <c r="H1484">
        <v>236250</v>
      </c>
      <c r="I1484" s="10">
        <v>70875</v>
      </c>
      <c r="J1484" s="15"/>
    </row>
    <row r="1485" spans="1:10">
      <c r="A1485" s="4" t="s">
        <v>1106</v>
      </c>
      <c r="B1485" s="4">
        <v>1185732</v>
      </c>
      <c r="C1485" s="5">
        <v>44447</v>
      </c>
      <c r="D1485" s="4" t="s">
        <v>14</v>
      </c>
      <c r="E1485" s="12" t="s">
        <v>1087</v>
      </c>
      <c r="F1485" s="13">
        <v>550</v>
      </c>
      <c r="G1485">
        <v>525</v>
      </c>
      <c r="H1485">
        <v>288750</v>
      </c>
      <c r="I1485" s="10">
        <v>101062.5</v>
      </c>
      <c r="J1485" s="15"/>
    </row>
    <row r="1486" spans="1:10">
      <c r="A1486" s="4" t="s">
        <v>1106</v>
      </c>
      <c r="B1486" s="4">
        <v>1185732</v>
      </c>
      <c r="C1486" s="5">
        <v>44447</v>
      </c>
      <c r="D1486" s="4" t="s">
        <v>14</v>
      </c>
      <c r="E1486" s="12" t="s">
        <v>1086</v>
      </c>
      <c r="F1486" s="13">
        <v>600</v>
      </c>
      <c r="G1486">
        <v>625</v>
      </c>
      <c r="H1486">
        <v>375000</v>
      </c>
      <c r="I1486" s="10">
        <v>187500</v>
      </c>
      <c r="J1486" s="15"/>
    </row>
    <row r="1487" spans="1:10">
      <c r="A1487" s="4" t="s">
        <v>1106</v>
      </c>
      <c r="B1487" s="4">
        <v>1185732</v>
      </c>
      <c r="C1487" s="5">
        <v>44479</v>
      </c>
      <c r="D1487" s="4" t="s">
        <v>14</v>
      </c>
      <c r="E1487" s="12" t="s">
        <v>1086</v>
      </c>
      <c r="F1487" s="13">
        <v>600</v>
      </c>
      <c r="G1487">
        <v>800</v>
      </c>
      <c r="H1487">
        <v>480000</v>
      </c>
      <c r="I1487" s="10">
        <v>216000</v>
      </c>
      <c r="J1487" s="15"/>
    </row>
    <row r="1488" spans="1:10">
      <c r="A1488" s="4" t="s">
        <v>1106</v>
      </c>
      <c r="B1488" s="4">
        <v>1185732</v>
      </c>
      <c r="C1488" s="5">
        <v>44479</v>
      </c>
      <c r="D1488" s="4" t="s">
        <v>14</v>
      </c>
      <c r="E1488" s="12" t="s">
        <v>1086</v>
      </c>
      <c r="F1488" s="13">
        <v>500</v>
      </c>
      <c r="G1488">
        <v>625</v>
      </c>
      <c r="H1488">
        <v>312500</v>
      </c>
      <c r="I1488" s="10">
        <v>109375</v>
      </c>
      <c r="J1488" s="15"/>
    </row>
    <row r="1489" spans="1:10">
      <c r="A1489" s="4" t="s">
        <v>1106</v>
      </c>
      <c r="B1489" s="4">
        <v>1185732</v>
      </c>
      <c r="C1489" s="5">
        <v>44479</v>
      </c>
      <c r="D1489" s="4" t="s">
        <v>14</v>
      </c>
      <c r="E1489" s="12" t="s">
        <v>1087</v>
      </c>
      <c r="F1489" s="13">
        <v>500</v>
      </c>
      <c r="G1489">
        <v>525</v>
      </c>
      <c r="H1489">
        <v>262500</v>
      </c>
      <c r="I1489" s="10">
        <v>65625</v>
      </c>
      <c r="J1489" s="15"/>
    </row>
    <row r="1490" spans="1:10">
      <c r="A1490" s="4" t="s">
        <v>1106</v>
      </c>
      <c r="B1490" s="4">
        <v>1185732</v>
      </c>
      <c r="C1490" s="5">
        <v>44479</v>
      </c>
      <c r="D1490" s="4" t="s">
        <v>14</v>
      </c>
      <c r="E1490" s="12" t="s">
        <v>1087</v>
      </c>
      <c r="F1490" s="13">
        <v>500</v>
      </c>
      <c r="G1490">
        <v>500</v>
      </c>
      <c r="H1490">
        <v>250000</v>
      </c>
      <c r="I1490" s="10">
        <v>75000</v>
      </c>
      <c r="J1490" s="15"/>
    </row>
    <row r="1491" spans="1:10">
      <c r="A1491" s="4" t="s">
        <v>1106</v>
      </c>
      <c r="B1491" s="4">
        <v>1185732</v>
      </c>
      <c r="C1491" s="5">
        <v>44479</v>
      </c>
      <c r="D1491" s="4" t="s">
        <v>14</v>
      </c>
      <c r="E1491" s="12" t="s">
        <v>1087</v>
      </c>
      <c r="F1491" s="13">
        <v>600</v>
      </c>
      <c r="G1491">
        <v>500</v>
      </c>
      <c r="H1491">
        <v>300000</v>
      </c>
      <c r="I1491" s="10">
        <v>105000</v>
      </c>
      <c r="J1491" s="15"/>
    </row>
    <row r="1492" spans="1:10">
      <c r="A1492" s="4" t="s">
        <v>1106</v>
      </c>
      <c r="B1492" s="4">
        <v>1185732</v>
      </c>
      <c r="C1492" s="5">
        <v>44479</v>
      </c>
      <c r="D1492" s="4" t="s">
        <v>14</v>
      </c>
      <c r="E1492" s="12" t="s">
        <v>1087</v>
      </c>
      <c r="F1492" s="13">
        <v>650</v>
      </c>
      <c r="G1492">
        <v>625</v>
      </c>
      <c r="H1492">
        <v>406250</v>
      </c>
      <c r="I1492" s="10">
        <v>203125</v>
      </c>
      <c r="J1492" s="15"/>
    </row>
    <row r="1493" spans="1:10">
      <c r="A1493" s="4" t="s">
        <v>1106</v>
      </c>
      <c r="B1493" s="4">
        <v>1185732</v>
      </c>
      <c r="C1493" s="5">
        <v>44509</v>
      </c>
      <c r="D1493" s="4" t="s">
        <v>14</v>
      </c>
      <c r="E1493" s="12" t="s">
        <v>1087</v>
      </c>
      <c r="F1493" s="13">
        <v>600</v>
      </c>
      <c r="G1493">
        <v>775</v>
      </c>
      <c r="H1493">
        <v>465000</v>
      </c>
      <c r="I1493" s="10">
        <v>209250</v>
      </c>
      <c r="J1493" s="15"/>
    </row>
    <row r="1494" spans="1:10">
      <c r="A1494" s="4" t="s">
        <v>1106</v>
      </c>
      <c r="B1494" s="4">
        <v>1185732</v>
      </c>
      <c r="C1494" s="5">
        <v>44509</v>
      </c>
      <c r="D1494" s="4" t="s">
        <v>14</v>
      </c>
      <c r="E1494" s="12" t="s">
        <v>1087</v>
      </c>
      <c r="F1494" s="13">
        <v>500</v>
      </c>
      <c r="G1494">
        <v>600</v>
      </c>
      <c r="H1494">
        <v>300000</v>
      </c>
      <c r="I1494" s="10">
        <v>105000</v>
      </c>
      <c r="J1494" s="15"/>
    </row>
    <row r="1495" spans="1:10">
      <c r="A1495" s="4" t="s">
        <v>1106</v>
      </c>
      <c r="B1495" s="4">
        <v>1185732</v>
      </c>
      <c r="C1495" s="5">
        <v>44509</v>
      </c>
      <c r="D1495" s="4" t="s">
        <v>14</v>
      </c>
      <c r="E1495" s="12" t="s">
        <v>1086</v>
      </c>
      <c r="F1495" s="13">
        <v>500</v>
      </c>
      <c r="G1495">
        <v>545</v>
      </c>
      <c r="H1495">
        <v>272500</v>
      </c>
      <c r="I1495" s="10">
        <v>68125</v>
      </c>
      <c r="J1495" s="15"/>
    </row>
    <row r="1496" spans="1:10">
      <c r="A1496" s="4" t="s">
        <v>1106</v>
      </c>
      <c r="B1496" s="4">
        <v>1185732</v>
      </c>
      <c r="C1496" s="5">
        <v>44509</v>
      </c>
      <c r="D1496" s="4" t="s">
        <v>14</v>
      </c>
      <c r="E1496" s="12" t="s">
        <v>1088</v>
      </c>
      <c r="F1496" s="13">
        <v>500</v>
      </c>
      <c r="G1496">
        <v>575</v>
      </c>
      <c r="H1496">
        <v>287500</v>
      </c>
      <c r="I1496" s="10">
        <v>86250</v>
      </c>
      <c r="J1496" s="15"/>
    </row>
    <row r="1497" spans="1:10">
      <c r="A1497" s="4" t="s">
        <v>1104</v>
      </c>
      <c r="B1497" s="4">
        <v>1185732</v>
      </c>
      <c r="C1497" s="5">
        <v>44509</v>
      </c>
      <c r="D1497" s="4" t="s">
        <v>14</v>
      </c>
      <c r="E1497" s="12" t="s">
        <v>1087</v>
      </c>
      <c r="F1497" s="13">
        <v>650</v>
      </c>
      <c r="G1497">
        <v>550</v>
      </c>
      <c r="H1497">
        <v>357500</v>
      </c>
      <c r="I1497" s="10">
        <v>125125</v>
      </c>
      <c r="J1497" s="15"/>
    </row>
    <row r="1498" spans="1:10">
      <c r="A1498" s="4" t="s">
        <v>1104</v>
      </c>
      <c r="B1498" s="4">
        <v>1185732</v>
      </c>
      <c r="C1498" s="5">
        <v>44509</v>
      </c>
      <c r="D1498" s="4" t="s">
        <v>14</v>
      </c>
      <c r="E1498" s="12" t="s">
        <v>1087</v>
      </c>
      <c r="F1498" s="13">
        <v>700</v>
      </c>
      <c r="G1498">
        <v>650</v>
      </c>
      <c r="H1498">
        <v>455000</v>
      </c>
      <c r="I1498" s="10">
        <v>227500</v>
      </c>
      <c r="J1498" s="15"/>
    </row>
    <row r="1499" spans="1:10">
      <c r="A1499" s="4" t="s">
        <v>1104</v>
      </c>
      <c r="B1499" s="4">
        <v>1185732</v>
      </c>
      <c r="C1499" s="5">
        <v>44538</v>
      </c>
      <c r="D1499" s="4" t="s">
        <v>14</v>
      </c>
      <c r="E1499" s="12" t="s">
        <v>1087</v>
      </c>
      <c r="F1499" s="13">
        <v>650</v>
      </c>
      <c r="G1499">
        <v>875</v>
      </c>
      <c r="H1499">
        <v>568750</v>
      </c>
      <c r="I1499" s="10">
        <v>255937.5</v>
      </c>
      <c r="J1499" s="15"/>
    </row>
    <row r="1500" spans="1:10">
      <c r="A1500" s="4" t="s">
        <v>1104</v>
      </c>
      <c r="B1500" s="4">
        <v>1185732</v>
      </c>
      <c r="C1500" s="5">
        <v>44538</v>
      </c>
      <c r="D1500" s="4" t="s">
        <v>14</v>
      </c>
      <c r="E1500" s="12" t="s">
        <v>1086</v>
      </c>
      <c r="F1500" s="13">
        <v>550</v>
      </c>
      <c r="G1500">
        <v>675</v>
      </c>
      <c r="H1500">
        <v>371250</v>
      </c>
      <c r="I1500" s="10">
        <v>129937.5</v>
      </c>
      <c r="J1500" s="15"/>
    </row>
    <row r="1501" spans="1:10">
      <c r="A1501" s="4" t="s">
        <v>1104</v>
      </c>
      <c r="B1501" s="4">
        <v>1185732</v>
      </c>
      <c r="C1501" s="5">
        <v>44538</v>
      </c>
      <c r="D1501" s="4" t="s">
        <v>14</v>
      </c>
      <c r="E1501" s="12" t="s">
        <v>1086</v>
      </c>
      <c r="F1501" s="13">
        <v>550</v>
      </c>
      <c r="G1501">
        <v>625</v>
      </c>
      <c r="H1501">
        <v>343750</v>
      </c>
      <c r="I1501" s="10">
        <v>85937.5</v>
      </c>
      <c r="J1501" s="15"/>
    </row>
    <row r="1502" spans="1:10">
      <c r="A1502" s="4" t="s">
        <v>1104</v>
      </c>
      <c r="B1502" s="4">
        <v>1185732</v>
      </c>
      <c r="C1502" s="5">
        <v>44538</v>
      </c>
      <c r="D1502" s="4" t="s">
        <v>14</v>
      </c>
      <c r="E1502" s="12" t="s">
        <v>1086</v>
      </c>
      <c r="F1502" s="13">
        <v>550</v>
      </c>
      <c r="G1502">
        <v>575</v>
      </c>
      <c r="H1502">
        <v>316250</v>
      </c>
      <c r="I1502" s="10">
        <v>94875</v>
      </c>
      <c r="J1502" s="15"/>
    </row>
    <row r="1503" spans="1:10">
      <c r="A1503" s="4" t="s">
        <v>1104</v>
      </c>
      <c r="B1503" s="4">
        <v>1185732</v>
      </c>
      <c r="C1503" s="5">
        <v>44538</v>
      </c>
      <c r="D1503" s="4" t="s">
        <v>14</v>
      </c>
      <c r="E1503" s="12" t="s">
        <v>1087</v>
      </c>
      <c r="F1503" s="13">
        <v>650</v>
      </c>
      <c r="G1503">
        <v>575</v>
      </c>
      <c r="H1503">
        <v>373750</v>
      </c>
      <c r="I1503" s="10">
        <v>130812.5</v>
      </c>
      <c r="J1503" s="15"/>
    </row>
    <row r="1504" spans="1:10">
      <c r="A1504" s="4" t="s">
        <v>1104</v>
      </c>
      <c r="B1504" s="4">
        <v>1185732</v>
      </c>
      <c r="C1504" s="5">
        <v>44538</v>
      </c>
      <c r="D1504" s="4" t="s">
        <v>14</v>
      </c>
      <c r="E1504" s="12" t="s">
        <v>1086</v>
      </c>
      <c r="F1504" s="13">
        <v>700</v>
      </c>
      <c r="G1504">
        <v>675</v>
      </c>
      <c r="H1504">
        <v>472500</v>
      </c>
      <c r="I1504" s="10">
        <v>236250</v>
      </c>
      <c r="J1504" s="15"/>
    </row>
    <row r="1505" spans="1:10">
      <c r="A1505" s="4" t="s">
        <v>1104</v>
      </c>
      <c r="B1505" s="4">
        <v>1185732</v>
      </c>
      <c r="C1505" s="5">
        <v>44210</v>
      </c>
      <c r="D1505" s="4" t="s">
        <v>14</v>
      </c>
      <c r="E1505" s="12" t="s">
        <v>1086</v>
      </c>
      <c r="F1505" s="13">
        <v>400</v>
      </c>
      <c r="G1505">
        <v>800</v>
      </c>
      <c r="H1505">
        <v>320000</v>
      </c>
      <c r="I1505" s="10">
        <v>160000</v>
      </c>
      <c r="J1505" s="15"/>
    </row>
    <row r="1506" spans="1:10">
      <c r="A1506" s="4" t="s">
        <v>1104</v>
      </c>
      <c r="B1506" s="4">
        <v>1185732</v>
      </c>
      <c r="C1506" s="5">
        <v>44210</v>
      </c>
      <c r="D1506" s="4" t="s">
        <v>14</v>
      </c>
      <c r="E1506" s="12" t="s">
        <v>1086</v>
      </c>
      <c r="F1506" s="13">
        <v>400</v>
      </c>
      <c r="G1506">
        <v>600</v>
      </c>
      <c r="H1506">
        <v>240000</v>
      </c>
      <c r="I1506" s="10">
        <v>72000</v>
      </c>
      <c r="J1506" s="15"/>
    </row>
    <row r="1507" spans="1:10">
      <c r="A1507" s="4" t="s">
        <v>1104</v>
      </c>
      <c r="B1507" s="4">
        <v>1185732</v>
      </c>
      <c r="C1507" s="5">
        <v>44210</v>
      </c>
      <c r="D1507" s="4" t="s">
        <v>14</v>
      </c>
      <c r="E1507" s="12" t="s">
        <v>1086</v>
      </c>
      <c r="F1507" s="13">
        <v>300</v>
      </c>
      <c r="G1507">
        <v>600</v>
      </c>
      <c r="H1507">
        <v>180000</v>
      </c>
      <c r="I1507" s="10">
        <v>63000</v>
      </c>
      <c r="J1507" s="15"/>
    </row>
    <row r="1508" spans="1:10">
      <c r="A1508" s="4" t="s">
        <v>1104</v>
      </c>
      <c r="B1508" s="4">
        <v>1185732</v>
      </c>
      <c r="C1508" s="5">
        <v>44210</v>
      </c>
      <c r="D1508" s="4" t="s">
        <v>14</v>
      </c>
      <c r="E1508" s="12" t="s">
        <v>1087</v>
      </c>
      <c r="F1508" s="13">
        <v>350</v>
      </c>
      <c r="G1508">
        <v>450</v>
      </c>
      <c r="H1508">
        <v>157500</v>
      </c>
      <c r="I1508" s="10">
        <v>55125</v>
      </c>
      <c r="J1508" s="15"/>
    </row>
    <row r="1509" spans="1:10">
      <c r="A1509" s="4" t="s">
        <v>1104</v>
      </c>
      <c r="B1509" s="4">
        <v>1185732</v>
      </c>
      <c r="C1509" s="5">
        <v>44210</v>
      </c>
      <c r="D1509" s="4" t="s">
        <v>14</v>
      </c>
      <c r="E1509" s="12" t="s">
        <v>1086</v>
      </c>
      <c r="F1509" s="13">
        <v>500</v>
      </c>
      <c r="G1509">
        <v>500</v>
      </c>
      <c r="H1509">
        <v>250000</v>
      </c>
      <c r="I1509" s="10">
        <v>75000</v>
      </c>
      <c r="J1509" s="15"/>
    </row>
    <row r="1510" spans="1:10">
      <c r="A1510" s="4" t="s">
        <v>1104</v>
      </c>
      <c r="B1510" s="4">
        <v>1185732</v>
      </c>
      <c r="C1510" s="5">
        <v>44210</v>
      </c>
      <c r="D1510" s="4" t="s">
        <v>14</v>
      </c>
      <c r="E1510" s="12" t="s">
        <v>1087</v>
      </c>
      <c r="F1510" s="13">
        <v>400</v>
      </c>
      <c r="G1510">
        <v>600</v>
      </c>
      <c r="H1510">
        <v>240000</v>
      </c>
      <c r="I1510" s="10">
        <v>60000</v>
      </c>
      <c r="J1510" s="15"/>
    </row>
    <row r="1511" spans="1:10">
      <c r="A1511" s="4" t="s">
        <v>1104</v>
      </c>
      <c r="B1511" s="4">
        <v>1185732</v>
      </c>
      <c r="C1511" s="5">
        <v>44239</v>
      </c>
      <c r="D1511" s="4" t="s">
        <v>14</v>
      </c>
      <c r="E1511" s="12" t="s">
        <v>1087</v>
      </c>
      <c r="F1511" s="13">
        <v>400</v>
      </c>
      <c r="G1511">
        <v>850</v>
      </c>
      <c r="H1511">
        <v>340000</v>
      </c>
      <c r="I1511" s="10">
        <v>170000</v>
      </c>
      <c r="J1511" s="15"/>
    </row>
    <row r="1512" spans="1:10">
      <c r="A1512" s="4" t="s">
        <v>1104</v>
      </c>
      <c r="B1512" s="4">
        <v>1185732</v>
      </c>
      <c r="C1512" s="5">
        <v>44239</v>
      </c>
      <c r="D1512" s="4" t="s">
        <v>14</v>
      </c>
      <c r="E1512" s="12" t="s">
        <v>1086</v>
      </c>
      <c r="F1512" s="13">
        <v>400</v>
      </c>
      <c r="G1512">
        <v>500</v>
      </c>
      <c r="H1512">
        <v>200000</v>
      </c>
      <c r="I1512" s="10">
        <v>60000</v>
      </c>
      <c r="J1512" s="15"/>
    </row>
    <row r="1513" spans="1:10">
      <c r="A1513" s="4" t="s">
        <v>1104</v>
      </c>
      <c r="B1513" s="4">
        <v>1185732</v>
      </c>
      <c r="C1513" s="5">
        <v>44239</v>
      </c>
      <c r="D1513" s="4" t="s">
        <v>14</v>
      </c>
      <c r="E1513" s="12" t="s">
        <v>1087</v>
      </c>
      <c r="F1513" s="13">
        <v>300</v>
      </c>
      <c r="G1513">
        <v>550</v>
      </c>
      <c r="H1513">
        <v>165000</v>
      </c>
      <c r="I1513" s="10">
        <v>57750</v>
      </c>
      <c r="J1513" s="15"/>
    </row>
    <row r="1514" spans="1:10">
      <c r="A1514" s="4" t="s">
        <v>1104</v>
      </c>
      <c r="B1514" s="4">
        <v>1185732</v>
      </c>
      <c r="C1514" s="5">
        <v>44239</v>
      </c>
      <c r="D1514" s="4" t="s">
        <v>283</v>
      </c>
      <c r="E1514" s="12" t="s">
        <v>1087</v>
      </c>
      <c r="F1514" s="13">
        <v>350</v>
      </c>
      <c r="G1514">
        <v>425</v>
      </c>
      <c r="H1514">
        <v>148750</v>
      </c>
      <c r="I1514" s="10">
        <v>52062.5</v>
      </c>
      <c r="J1514" s="15"/>
    </row>
    <row r="1515" spans="1:10">
      <c r="A1515" s="4" t="s">
        <v>1104</v>
      </c>
      <c r="B1515" s="4">
        <v>1185732</v>
      </c>
      <c r="C1515" s="5">
        <v>44239</v>
      </c>
      <c r="D1515" s="4" t="s">
        <v>283</v>
      </c>
      <c r="E1515" s="12" t="s">
        <v>1086</v>
      </c>
      <c r="F1515" s="13">
        <v>500</v>
      </c>
      <c r="G1515">
        <v>500</v>
      </c>
      <c r="H1515">
        <v>250000</v>
      </c>
      <c r="I1515" s="10">
        <v>75000</v>
      </c>
      <c r="J1515" s="15"/>
    </row>
    <row r="1516" spans="1:10">
      <c r="A1516" s="4" t="s">
        <v>1104</v>
      </c>
      <c r="B1516" s="4">
        <v>1185732</v>
      </c>
      <c r="C1516" s="5">
        <v>44239</v>
      </c>
      <c r="D1516" s="4" t="s">
        <v>283</v>
      </c>
      <c r="E1516" s="12" t="s">
        <v>1086</v>
      </c>
      <c r="F1516" s="13">
        <v>400</v>
      </c>
      <c r="G1516">
        <v>600</v>
      </c>
      <c r="H1516">
        <v>240000</v>
      </c>
      <c r="I1516" s="10">
        <v>60000</v>
      </c>
      <c r="J1516" s="15"/>
    </row>
    <row r="1517" spans="1:10">
      <c r="A1517" s="4" t="s">
        <v>1104</v>
      </c>
      <c r="B1517" s="4">
        <v>1185732</v>
      </c>
      <c r="C1517" s="5">
        <v>44265</v>
      </c>
      <c r="D1517" s="4" t="s">
        <v>283</v>
      </c>
      <c r="E1517" s="12" t="s">
        <v>1087</v>
      </c>
      <c r="F1517" s="13">
        <v>400</v>
      </c>
      <c r="G1517">
        <v>820</v>
      </c>
      <c r="H1517">
        <v>328000</v>
      </c>
      <c r="I1517" s="10">
        <v>164000</v>
      </c>
      <c r="J1517" s="15"/>
    </row>
    <row r="1518" spans="1:10">
      <c r="A1518" s="4" t="s">
        <v>1104</v>
      </c>
      <c r="B1518" s="4">
        <v>1185732</v>
      </c>
      <c r="C1518" s="5">
        <v>44265</v>
      </c>
      <c r="D1518" s="4" t="s">
        <v>283</v>
      </c>
      <c r="E1518" s="12" t="s">
        <v>1087</v>
      </c>
      <c r="F1518" s="13">
        <v>400</v>
      </c>
      <c r="G1518">
        <v>525</v>
      </c>
      <c r="H1518">
        <v>210000</v>
      </c>
      <c r="I1518" s="10">
        <v>63000</v>
      </c>
      <c r="J1518" s="15"/>
    </row>
    <row r="1519" spans="1:10">
      <c r="A1519" s="4" t="s">
        <v>1104</v>
      </c>
      <c r="B1519" s="4">
        <v>1185732</v>
      </c>
      <c r="C1519" s="5">
        <v>44265</v>
      </c>
      <c r="D1519" s="4" t="s">
        <v>283</v>
      </c>
      <c r="E1519" s="12" t="s">
        <v>1087</v>
      </c>
      <c r="F1519" s="13">
        <v>300</v>
      </c>
      <c r="G1519">
        <v>550</v>
      </c>
      <c r="H1519">
        <v>165000</v>
      </c>
      <c r="I1519" s="10">
        <v>57750</v>
      </c>
      <c r="J1519" s="15"/>
    </row>
    <row r="1520" spans="1:10">
      <c r="A1520" s="4" t="s">
        <v>1104</v>
      </c>
      <c r="B1520" s="4">
        <v>1185732</v>
      </c>
      <c r="C1520" s="5">
        <v>44265</v>
      </c>
      <c r="D1520" s="4" t="s">
        <v>283</v>
      </c>
      <c r="E1520" s="12" t="s">
        <v>1088</v>
      </c>
      <c r="F1520" s="13">
        <v>350</v>
      </c>
      <c r="G1520">
        <v>400</v>
      </c>
      <c r="H1520">
        <v>140000</v>
      </c>
      <c r="I1520" s="10">
        <v>49000</v>
      </c>
      <c r="J1520" s="15"/>
    </row>
    <row r="1521" spans="1:10">
      <c r="A1521" s="4" t="s">
        <v>1104</v>
      </c>
      <c r="B1521" s="4">
        <v>1185732</v>
      </c>
      <c r="C1521" s="5">
        <v>44265</v>
      </c>
      <c r="D1521" s="4" t="s">
        <v>283</v>
      </c>
      <c r="E1521" s="12" t="s">
        <v>1087</v>
      </c>
      <c r="F1521" s="13">
        <v>500</v>
      </c>
      <c r="G1521">
        <v>450</v>
      </c>
      <c r="H1521">
        <v>225000</v>
      </c>
      <c r="I1521" s="10">
        <v>67500</v>
      </c>
      <c r="J1521" s="15"/>
    </row>
    <row r="1522" spans="1:10">
      <c r="A1522" s="4" t="s">
        <v>1104</v>
      </c>
      <c r="B1522" s="4">
        <v>1185732</v>
      </c>
      <c r="C1522" s="5">
        <v>44265</v>
      </c>
      <c r="D1522" s="4" t="s">
        <v>283</v>
      </c>
      <c r="E1522" s="12" t="s">
        <v>1088</v>
      </c>
      <c r="F1522" s="13">
        <v>400</v>
      </c>
      <c r="G1522">
        <v>550</v>
      </c>
      <c r="H1522">
        <v>220000</v>
      </c>
      <c r="I1522" s="10">
        <v>55000</v>
      </c>
      <c r="J1522" s="15"/>
    </row>
    <row r="1523" spans="1:10">
      <c r="A1523" s="4" t="s">
        <v>1104</v>
      </c>
      <c r="B1523" s="4">
        <v>1185732</v>
      </c>
      <c r="C1523" s="5">
        <v>44297</v>
      </c>
      <c r="D1523" s="4" t="s">
        <v>283</v>
      </c>
      <c r="E1523" s="12" t="s">
        <v>1087</v>
      </c>
      <c r="F1523" s="13">
        <v>400</v>
      </c>
      <c r="G1523">
        <v>800</v>
      </c>
      <c r="H1523">
        <v>320000</v>
      </c>
      <c r="I1523" s="10">
        <v>160000</v>
      </c>
      <c r="J1523" s="15"/>
    </row>
    <row r="1524" spans="1:10">
      <c r="A1524" s="4" t="s">
        <v>1104</v>
      </c>
      <c r="B1524" s="4">
        <v>1185732</v>
      </c>
      <c r="C1524" s="5">
        <v>44297</v>
      </c>
      <c r="D1524" s="4" t="s">
        <v>283</v>
      </c>
      <c r="E1524" s="12" t="s">
        <v>1087</v>
      </c>
      <c r="F1524" s="13">
        <v>400</v>
      </c>
      <c r="G1524">
        <v>500</v>
      </c>
      <c r="H1524">
        <v>200000</v>
      </c>
      <c r="I1524" s="10">
        <v>60000</v>
      </c>
      <c r="J1524" s="15"/>
    </row>
    <row r="1525" spans="1:10">
      <c r="A1525" s="4" t="s">
        <v>1104</v>
      </c>
      <c r="B1525" s="4">
        <v>1185732</v>
      </c>
      <c r="C1525" s="5">
        <v>44297</v>
      </c>
      <c r="D1525" s="4" t="s">
        <v>283</v>
      </c>
      <c r="E1525" s="12" t="s">
        <v>1087</v>
      </c>
      <c r="F1525" s="13">
        <v>300</v>
      </c>
      <c r="G1525">
        <v>500</v>
      </c>
      <c r="H1525">
        <v>150000</v>
      </c>
      <c r="I1525" s="10">
        <v>52500</v>
      </c>
      <c r="J1525" s="15"/>
    </row>
    <row r="1526" spans="1:10">
      <c r="A1526" s="4" t="s">
        <v>1104</v>
      </c>
      <c r="B1526" s="4">
        <v>1185732</v>
      </c>
      <c r="C1526" s="5">
        <v>44297</v>
      </c>
      <c r="D1526" s="4" t="s">
        <v>283</v>
      </c>
      <c r="E1526" s="12" t="s">
        <v>1087</v>
      </c>
      <c r="F1526" s="13">
        <v>350</v>
      </c>
      <c r="G1526">
        <v>425</v>
      </c>
      <c r="H1526">
        <v>148750</v>
      </c>
      <c r="I1526" s="10">
        <v>52062.5</v>
      </c>
      <c r="J1526" s="15"/>
    </row>
    <row r="1527" spans="1:10">
      <c r="A1527" s="4" t="s">
        <v>1104</v>
      </c>
      <c r="B1527" s="4">
        <v>1185732</v>
      </c>
      <c r="C1527" s="5">
        <v>44297</v>
      </c>
      <c r="D1527" s="4" t="s">
        <v>283</v>
      </c>
      <c r="E1527" s="12" t="s">
        <v>1087</v>
      </c>
      <c r="F1527" s="13">
        <v>500</v>
      </c>
      <c r="G1527">
        <v>425</v>
      </c>
      <c r="H1527">
        <v>212500</v>
      </c>
      <c r="I1527" s="10">
        <v>63750</v>
      </c>
      <c r="J1527" s="15"/>
    </row>
    <row r="1528" spans="1:10">
      <c r="A1528" s="4" t="s">
        <v>1104</v>
      </c>
      <c r="B1528" s="4">
        <v>1185732</v>
      </c>
      <c r="C1528" s="5">
        <v>44297</v>
      </c>
      <c r="D1528" s="4" t="s">
        <v>283</v>
      </c>
      <c r="E1528" s="12" t="s">
        <v>1087</v>
      </c>
      <c r="F1528" s="13">
        <v>400</v>
      </c>
      <c r="G1528">
        <v>550</v>
      </c>
      <c r="H1528">
        <v>220000</v>
      </c>
      <c r="I1528" s="10">
        <v>55000</v>
      </c>
      <c r="J1528" s="15"/>
    </row>
    <row r="1529" spans="1:10">
      <c r="A1529" s="4" t="s">
        <v>1104</v>
      </c>
      <c r="B1529" s="4">
        <v>1185732</v>
      </c>
      <c r="C1529" s="5">
        <v>44326</v>
      </c>
      <c r="D1529" s="4" t="s">
        <v>283</v>
      </c>
      <c r="E1529" s="12" t="s">
        <v>1086</v>
      </c>
      <c r="F1529" s="13">
        <v>500</v>
      </c>
      <c r="G1529">
        <v>820</v>
      </c>
      <c r="H1529">
        <v>410000</v>
      </c>
      <c r="I1529" s="10">
        <v>205000</v>
      </c>
      <c r="J1529" s="15"/>
    </row>
    <row r="1530" spans="1:10">
      <c r="A1530" s="4" t="s">
        <v>1104</v>
      </c>
      <c r="B1530" s="4">
        <v>1185732</v>
      </c>
      <c r="C1530" s="5">
        <v>44326</v>
      </c>
      <c r="D1530" s="4" t="s">
        <v>283</v>
      </c>
      <c r="E1530" s="12" t="s">
        <v>1088</v>
      </c>
      <c r="F1530" s="13">
        <v>450</v>
      </c>
      <c r="G1530">
        <v>525</v>
      </c>
      <c r="H1530">
        <v>236250</v>
      </c>
      <c r="I1530" s="10">
        <v>70875</v>
      </c>
      <c r="J1530" s="15"/>
    </row>
    <row r="1531" spans="1:10">
      <c r="A1531" s="4" t="s">
        <v>1104</v>
      </c>
      <c r="B1531" s="4">
        <v>1185732</v>
      </c>
      <c r="C1531" s="5">
        <v>44326</v>
      </c>
      <c r="D1531" s="4" t="s">
        <v>283</v>
      </c>
      <c r="E1531" s="12" t="s">
        <v>1087</v>
      </c>
      <c r="F1531" s="13">
        <v>400</v>
      </c>
      <c r="G1531">
        <v>500</v>
      </c>
      <c r="H1531">
        <v>200000</v>
      </c>
      <c r="I1531" s="10">
        <v>70000</v>
      </c>
      <c r="J1531" s="15"/>
    </row>
    <row r="1532" spans="1:10">
      <c r="A1532" s="4" t="s">
        <v>1104</v>
      </c>
      <c r="B1532" s="4">
        <v>1185732</v>
      </c>
      <c r="C1532" s="5">
        <v>44326</v>
      </c>
      <c r="D1532" s="4" t="s">
        <v>283</v>
      </c>
      <c r="E1532" s="12" t="s">
        <v>1087</v>
      </c>
      <c r="F1532" s="13">
        <v>400</v>
      </c>
      <c r="G1532">
        <v>450</v>
      </c>
      <c r="H1532">
        <v>180000</v>
      </c>
      <c r="I1532" s="10">
        <v>63000</v>
      </c>
      <c r="J1532" s="15"/>
    </row>
    <row r="1533" spans="1:10">
      <c r="A1533" s="4" t="s">
        <v>1104</v>
      </c>
      <c r="B1533" s="4">
        <v>1185732</v>
      </c>
      <c r="C1533" s="5">
        <v>44326</v>
      </c>
      <c r="D1533" s="4" t="s">
        <v>283</v>
      </c>
      <c r="E1533" s="12" t="s">
        <v>1087</v>
      </c>
      <c r="F1533" s="13">
        <v>500</v>
      </c>
      <c r="G1533">
        <v>475</v>
      </c>
      <c r="H1533">
        <v>237500</v>
      </c>
      <c r="I1533" s="10">
        <v>71250</v>
      </c>
      <c r="J1533" s="15"/>
    </row>
    <row r="1534" spans="1:10">
      <c r="A1534" s="4" t="s">
        <v>1104</v>
      </c>
      <c r="B1534" s="4">
        <v>1185732</v>
      </c>
      <c r="C1534" s="5">
        <v>44326</v>
      </c>
      <c r="D1534" s="4" t="s">
        <v>283</v>
      </c>
      <c r="E1534" s="12" t="s">
        <v>1086</v>
      </c>
      <c r="F1534" s="13">
        <v>550</v>
      </c>
      <c r="G1534">
        <v>600</v>
      </c>
      <c r="H1534">
        <v>330000</v>
      </c>
      <c r="I1534" s="10">
        <v>82500</v>
      </c>
      <c r="J1534" s="15"/>
    </row>
    <row r="1535" spans="1:10">
      <c r="A1535" s="4" t="s">
        <v>1104</v>
      </c>
      <c r="B1535" s="4">
        <v>1185732</v>
      </c>
      <c r="C1535" s="5">
        <v>44359</v>
      </c>
      <c r="D1535" s="4" t="s">
        <v>283</v>
      </c>
      <c r="E1535" s="12" t="s">
        <v>1087</v>
      </c>
      <c r="F1535" s="13">
        <v>500</v>
      </c>
      <c r="G1535">
        <v>850</v>
      </c>
      <c r="H1535">
        <v>425000</v>
      </c>
      <c r="I1535" s="10">
        <v>212500</v>
      </c>
      <c r="J1535" s="15"/>
    </row>
    <row r="1536" spans="1:10">
      <c r="A1536" s="4" t="s">
        <v>1104</v>
      </c>
      <c r="B1536" s="4">
        <v>1185732</v>
      </c>
      <c r="C1536" s="5">
        <v>44359</v>
      </c>
      <c r="D1536" s="4" t="s">
        <v>283</v>
      </c>
      <c r="E1536" s="12" t="s">
        <v>1086</v>
      </c>
      <c r="F1536" s="13">
        <v>450</v>
      </c>
      <c r="G1536">
        <v>600</v>
      </c>
      <c r="H1536">
        <v>270000</v>
      </c>
      <c r="I1536" s="10">
        <v>81000</v>
      </c>
      <c r="J1536" s="15"/>
    </row>
    <row r="1537" spans="1:10">
      <c r="A1537" s="4" t="s">
        <v>1104</v>
      </c>
      <c r="B1537" s="4">
        <v>1185732</v>
      </c>
      <c r="C1537" s="5">
        <v>44359</v>
      </c>
      <c r="D1537" s="4" t="s">
        <v>283</v>
      </c>
      <c r="E1537" s="12" t="s">
        <v>1087</v>
      </c>
      <c r="F1537" s="13">
        <v>400</v>
      </c>
      <c r="G1537">
        <v>525</v>
      </c>
      <c r="H1537">
        <v>210000</v>
      </c>
      <c r="I1537" s="10">
        <v>73500</v>
      </c>
      <c r="J1537" s="15"/>
    </row>
    <row r="1538" spans="1:10">
      <c r="A1538" s="4" t="s">
        <v>1104</v>
      </c>
      <c r="B1538" s="4">
        <v>1185732</v>
      </c>
      <c r="C1538" s="5">
        <v>44359</v>
      </c>
      <c r="D1538" s="4" t="s">
        <v>283</v>
      </c>
      <c r="E1538" s="12" t="s">
        <v>1087</v>
      </c>
      <c r="F1538" s="13">
        <v>400</v>
      </c>
      <c r="G1538">
        <v>500</v>
      </c>
      <c r="H1538">
        <v>200000</v>
      </c>
      <c r="I1538" s="10">
        <v>70000</v>
      </c>
      <c r="J1538" s="15"/>
    </row>
    <row r="1539" spans="1:10">
      <c r="A1539" s="4" t="s">
        <v>1104</v>
      </c>
      <c r="B1539" s="4">
        <v>1185732</v>
      </c>
      <c r="C1539" s="5">
        <v>44359</v>
      </c>
      <c r="D1539" s="4" t="s">
        <v>283</v>
      </c>
      <c r="E1539" s="12" t="s">
        <v>1087</v>
      </c>
      <c r="F1539" s="13">
        <v>500</v>
      </c>
      <c r="G1539">
        <v>500</v>
      </c>
      <c r="H1539">
        <v>250000</v>
      </c>
      <c r="I1539" s="10">
        <v>75000</v>
      </c>
      <c r="J1539" s="15"/>
    </row>
    <row r="1540" spans="1:10">
      <c r="A1540" s="4" t="s">
        <v>1104</v>
      </c>
      <c r="B1540" s="4">
        <v>1185732</v>
      </c>
      <c r="C1540" s="5">
        <v>44359</v>
      </c>
      <c r="D1540" s="4" t="s">
        <v>283</v>
      </c>
      <c r="E1540" s="12" t="s">
        <v>1087</v>
      </c>
      <c r="F1540" s="13">
        <v>550</v>
      </c>
      <c r="G1540">
        <v>650</v>
      </c>
      <c r="H1540">
        <v>357500</v>
      </c>
      <c r="I1540" s="10">
        <v>89375</v>
      </c>
      <c r="J1540" s="15"/>
    </row>
    <row r="1541" spans="1:10">
      <c r="A1541" s="4" t="s">
        <v>1104</v>
      </c>
      <c r="B1541" s="4">
        <v>1185732</v>
      </c>
      <c r="C1541" s="5">
        <v>44387</v>
      </c>
      <c r="D1541" s="4" t="s">
        <v>283</v>
      </c>
      <c r="E1541" s="12" t="s">
        <v>1087</v>
      </c>
      <c r="F1541" s="13">
        <v>500</v>
      </c>
      <c r="G1541">
        <v>875</v>
      </c>
      <c r="H1541">
        <v>437500</v>
      </c>
      <c r="I1541" s="10">
        <v>218750</v>
      </c>
      <c r="J1541" s="15"/>
    </row>
    <row r="1542" spans="1:10">
      <c r="A1542" s="4" t="s">
        <v>1104</v>
      </c>
      <c r="B1542" s="4">
        <v>1185732</v>
      </c>
      <c r="C1542" s="5">
        <v>44387</v>
      </c>
      <c r="D1542" s="4" t="s">
        <v>283</v>
      </c>
      <c r="E1542" s="12" t="s">
        <v>1087</v>
      </c>
      <c r="F1542" s="13">
        <v>450</v>
      </c>
      <c r="G1542">
        <v>625</v>
      </c>
      <c r="H1542">
        <v>281250</v>
      </c>
      <c r="I1542" s="10">
        <v>84375</v>
      </c>
      <c r="J1542" s="15"/>
    </row>
    <row r="1543" spans="1:10">
      <c r="A1543" s="4" t="s">
        <v>1104</v>
      </c>
      <c r="B1543" s="4">
        <v>1185732</v>
      </c>
      <c r="C1543" s="5">
        <v>44387</v>
      </c>
      <c r="D1543" s="4" t="s">
        <v>283</v>
      </c>
      <c r="E1543" s="12" t="s">
        <v>1087</v>
      </c>
      <c r="F1543" s="13">
        <v>400</v>
      </c>
      <c r="G1543">
        <v>550</v>
      </c>
      <c r="H1543">
        <v>220000</v>
      </c>
      <c r="I1543" s="10">
        <v>77000</v>
      </c>
      <c r="J1543" s="15"/>
    </row>
    <row r="1544" spans="1:10">
      <c r="A1544" s="4" t="s">
        <v>1104</v>
      </c>
      <c r="B1544" s="4">
        <v>1185732</v>
      </c>
      <c r="C1544" s="5">
        <v>44387</v>
      </c>
      <c r="D1544" s="4" t="s">
        <v>283</v>
      </c>
      <c r="E1544" s="12" t="s">
        <v>1087</v>
      </c>
      <c r="F1544" s="13">
        <v>400</v>
      </c>
      <c r="G1544">
        <v>500</v>
      </c>
      <c r="H1544">
        <v>200000</v>
      </c>
      <c r="I1544" s="10">
        <v>70000</v>
      </c>
      <c r="J1544" s="15"/>
    </row>
    <row r="1545" spans="1:10">
      <c r="A1545" s="4" t="s">
        <v>1104</v>
      </c>
      <c r="B1545" s="4">
        <v>1185732</v>
      </c>
      <c r="C1545" s="5">
        <v>44387</v>
      </c>
      <c r="D1545" s="4" t="s">
        <v>283</v>
      </c>
      <c r="E1545" s="12" t="s">
        <v>1086</v>
      </c>
      <c r="F1545" s="13">
        <v>500</v>
      </c>
      <c r="G1545">
        <v>525</v>
      </c>
      <c r="H1545">
        <v>262500</v>
      </c>
      <c r="I1545" s="10">
        <v>78750</v>
      </c>
      <c r="J1545" s="15"/>
    </row>
    <row r="1546" spans="1:10">
      <c r="A1546" s="4" t="s">
        <v>1104</v>
      </c>
      <c r="B1546" s="4">
        <v>1185732</v>
      </c>
      <c r="C1546" s="5">
        <v>44387</v>
      </c>
      <c r="D1546" s="4" t="s">
        <v>283</v>
      </c>
      <c r="E1546" s="12" t="s">
        <v>1086</v>
      </c>
      <c r="F1546" s="13">
        <v>550</v>
      </c>
      <c r="G1546">
        <v>700</v>
      </c>
      <c r="H1546">
        <v>385000</v>
      </c>
      <c r="I1546" s="10">
        <v>96250</v>
      </c>
      <c r="J1546" s="15"/>
    </row>
    <row r="1547" spans="1:10">
      <c r="A1547" s="4" t="s">
        <v>1104</v>
      </c>
      <c r="B1547" s="4">
        <v>1185732</v>
      </c>
      <c r="C1547" s="5">
        <v>44419</v>
      </c>
      <c r="D1547" s="4" t="s">
        <v>283</v>
      </c>
      <c r="E1547" s="12" t="s">
        <v>1087</v>
      </c>
      <c r="F1547" s="13">
        <v>500</v>
      </c>
      <c r="G1547">
        <v>850</v>
      </c>
      <c r="H1547">
        <v>425000</v>
      </c>
      <c r="I1547" s="10">
        <v>212500</v>
      </c>
      <c r="J1547" s="15"/>
    </row>
    <row r="1548" spans="1:10">
      <c r="A1548" s="4" t="s">
        <v>1104</v>
      </c>
      <c r="B1548" s="4">
        <v>1185732</v>
      </c>
      <c r="C1548" s="5">
        <v>44419</v>
      </c>
      <c r="D1548" s="4" t="s">
        <v>283</v>
      </c>
      <c r="E1548" s="12" t="s">
        <v>1087</v>
      </c>
      <c r="F1548" s="13">
        <v>450</v>
      </c>
      <c r="G1548">
        <v>625</v>
      </c>
      <c r="H1548">
        <v>281250</v>
      </c>
      <c r="I1548" s="10">
        <v>84375</v>
      </c>
      <c r="J1548" s="15"/>
    </row>
    <row r="1549" spans="1:10">
      <c r="A1549" s="4" t="s">
        <v>1104</v>
      </c>
      <c r="B1549" s="4">
        <v>1185732</v>
      </c>
      <c r="C1549" s="5">
        <v>44419</v>
      </c>
      <c r="D1549" s="4" t="s">
        <v>283</v>
      </c>
      <c r="E1549" s="12" t="s">
        <v>1087</v>
      </c>
      <c r="F1549" s="13">
        <v>400</v>
      </c>
      <c r="G1549">
        <v>550</v>
      </c>
      <c r="H1549">
        <v>220000</v>
      </c>
      <c r="I1549" s="10">
        <v>77000</v>
      </c>
      <c r="J1549" s="15"/>
    </row>
    <row r="1550" spans="1:10">
      <c r="A1550" s="4" t="s">
        <v>1104</v>
      </c>
      <c r="B1550" s="4">
        <v>1185732</v>
      </c>
      <c r="C1550" s="5">
        <v>44419</v>
      </c>
      <c r="D1550" s="4" t="s">
        <v>283</v>
      </c>
      <c r="E1550" s="12" t="s">
        <v>1087</v>
      </c>
      <c r="F1550" s="13">
        <v>400</v>
      </c>
      <c r="G1550">
        <v>525</v>
      </c>
      <c r="H1550">
        <v>210000</v>
      </c>
      <c r="I1550" s="10">
        <v>73500</v>
      </c>
      <c r="J1550" s="15"/>
    </row>
    <row r="1551" spans="1:10">
      <c r="A1551" s="4" t="s">
        <v>1104</v>
      </c>
      <c r="B1551" s="4">
        <v>1185732</v>
      </c>
      <c r="C1551" s="5">
        <v>44419</v>
      </c>
      <c r="D1551" s="4" t="s">
        <v>283</v>
      </c>
      <c r="E1551" s="12" t="s">
        <v>1087</v>
      </c>
      <c r="F1551" s="13">
        <v>500</v>
      </c>
      <c r="G1551">
        <v>500</v>
      </c>
      <c r="H1551">
        <v>250000</v>
      </c>
      <c r="I1551" s="10">
        <v>75000</v>
      </c>
      <c r="J1551" s="15"/>
    </row>
    <row r="1552" spans="1:10">
      <c r="A1552" s="4" t="s">
        <v>1104</v>
      </c>
      <c r="B1552" s="4">
        <v>1185732</v>
      </c>
      <c r="C1552" s="5">
        <v>44419</v>
      </c>
      <c r="D1552" s="4" t="s">
        <v>283</v>
      </c>
      <c r="E1552" s="12" t="s">
        <v>1087</v>
      </c>
      <c r="F1552" s="13">
        <v>550</v>
      </c>
      <c r="G1552">
        <v>675</v>
      </c>
      <c r="H1552">
        <v>371250</v>
      </c>
      <c r="I1552" s="10">
        <v>92812.5</v>
      </c>
      <c r="J1552" s="15"/>
    </row>
    <row r="1553" spans="1:10">
      <c r="A1553" s="4" t="s">
        <v>1104</v>
      </c>
      <c r="B1553" s="4">
        <v>1185732</v>
      </c>
      <c r="C1553" s="5">
        <v>44449</v>
      </c>
      <c r="D1553" s="4" t="s">
        <v>283</v>
      </c>
      <c r="E1553" s="12" t="s">
        <v>1087</v>
      </c>
      <c r="F1553" s="13">
        <v>500</v>
      </c>
      <c r="G1553">
        <v>800</v>
      </c>
      <c r="H1553">
        <v>400000</v>
      </c>
      <c r="I1553" s="10">
        <v>200000</v>
      </c>
      <c r="J1553" s="15"/>
    </row>
    <row r="1554" spans="1:10">
      <c r="A1554" s="4" t="s">
        <v>1104</v>
      </c>
      <c r="B1554" s="4">
        <v>1185732</v>
      </c>
      <c r="C1554" s="5">
        <v>44449</v>
      </c>
      <c r="D1554" s="4" t="s">
        <v>283</v>
      </c>
      <c r="E1554" s="12" t="s">
        <v>1087</v>
      </c>
      <c r="F1554" s="13">
        <v>450</v>
      </c>
      <c r="G1554">
        <v>600</v>
      </c>
      <c r="H1554">
        <v>270000</v>
      </c>
      <c r="I1554" s="10">
        <v>81000</v>
      </c>
      <c r="J1554" s="15"/>
    </row>
    <row r="1555" spans="1:10">
      <c r="A1555" s="4" t="s">
        <v>1104</v>
      </c>
      <c r="B1555" s="4">
        <v>1185732</v>
      </c>
      <c r="C1555" s="5">
        <v>44449</v>
      </c>
      <c r="D1555" s="4" t="s">
        <v>283</v>
      </c>
      <c r="E1555" s="12" t="s">
        <v>1086</v>
      </c>
      <c r="F1555" s="13">
        <v>400</v>
      </c>
      <c r="G1555">
        <v>525</v>
      </c>
      <c r="H1555">
        <v>210000</v>
      </c>
      <c r="I1555" s="10">
        <v>73500</v>
      </c>
      <c r="J1555" s="15"/>
    </row>
    <row r="1556" spans="1:10">
      <c r="A1556" s="4" t="s">
        <v>1104</v>
      </c>
      <c r="B1556" s="4">
        <v>1185732</v>
      </c>
      <c r="C1556" s="5">
        <v>44449</v>
      </c>
      <c r="D1556" s="4" t="s">
        <v>283</v>
      </c>
      <c r="E1556" s="12" t="s">
        <v>1087</v>
      </c>
      <c r="F1556" s="13">
        <v>400</v>
      </c>
      <c r="G1556">
        <v>500</v>
      </c>
      <c r="H1556">
        <v>200000</v>
      </c>
      <c r="I1556" s="10">
        <v>70000</v>
      </c>
      <c r="J1556" s="15"/>
    </row>
    <row r="1557" spans="1:10">
      <c r="A1557" s="4" t="s">
        <v>1104</v>
      </c>
      <c r="B1557" s="4">
        <v>1185732</v>
      </c>
      <c r="C1557" s="5">
        <v>44449</v>
      </c>
      <c r="D1557" s="4" t="s">
        <v>283</v>
      </c>
      <c r="E1557" s="12" t="s">
        <v>1087</v>
      </c>
      <c r="F1557" s="13">
        <v>500</v>
      </c>
      <c r="G1557">
        <v>500</v>
      </c>
      <c r="H1557">
        <v>250000</v>
      </c>
      <c r="I1557" s="10">
        <v>75000</v>
      </c>
      <c r="J1557" s="15"/>
    </row>
    <row r="1558" spans="1:10">
      <c r="A1558" s="4" t="s">
        <v>1104</v>
      </c>
      <c r="B1558" s="4">
        <v>1185732</v>
      </c>
      <c r="C1558" s="5">
        <v>44449</v>
      </c>
      <c r="D1558" s="4" t="s">
        <v>283</v>
      </c>
      <c r="E1558" s="12" t="s">
        <v>1087</v>
      </c>
      <c r="F1558" s="13">
        <v>550</v>
      </c>
      <c r="G1558">
        <v>600</v>
      </c>
      <c r="H1558">
        <v>330000</v>
      </c>
      <c r="I1558" s="10">
        <v>82500</v>
      </c>
      <c r="J1558" s="15"/>
    </row>
    <row r="1559" spans="1:10">
      <c r="A1559" s="4" t="s">
        <v>1104</v>
      </c>
      <c r="B1559" s="4">
        <v>1185732</v>
      </c>
      <c r="C1559" s="5">
        <v>44481</v>
      </c>
      <c r="D1559" s="4" t="s">
        <v>283</v>
      </c>
      <c r="E1559" s="12" t="s">
        <v>1087</v>
      </c>
      <c r="F1559" s="13">
        <v>550</v>
      </c>
      <c r="G1559">
        <v>775</v>
      </c>
      <c r="H1559">
        <v>426250</v>
      </c>
      <c r="I1559" s="10">
        <v>213125</v>
      </c>
      <c r="J1559" s="15"/>
    </row>
    <row r="1560" spans="1:10">
      <c r="A1560" s="4" t="s">
        <v>1104</v>
      </c>
      <c r="B1560" s="4">
        <v>1185732</v>
      </c>
      <c r="C1560" s="5">
        <v>44481</v>
      </c>
      <c r="D1560" s="4" t="s">
        <v>283</v>
      </c>
      <c r="E1560" s="12" t="s">
        <v>1087</v>
      </c>
      <c r="F1560" s="13">
        <v>450</v>
      </c>
      <c r="G1560">
        <v>600</v>
      </c>
      <c r="H1560">
        <v>270000</v>
      </c>
      <c r="I1560" s="10">
        <v>81000</v>
      </c>
      <c r="J1560" s="15"/>
    </row>
    <row r="1561" spans="1:10">
      <c r="A1561" s="4" t="s">
        <v>1104</v>
      </c>
      <c r="B1561" s="4">
        <v>1185732</v>
      </c>
      <c r="C1561" s="5">
        <v>44481</v>
      </c>
      <c r="D1561" s="4" t="s">
        <v>283</v>
      </c>
      <c r="E1561" s="12" t="s">
        <v>1086</v>
      </c>
      <c r="F1561" s="13">
        <v>450</v>
      </c>
      <c r="G1561">
        <v>500</v>
      </c>
      <c r="H1561">
        <v>225000</v>
      </c>
      <c r="I1561" s="10">
        <v>78750</v>
      </c>
      <c r="J1561" s="15"/>
    </row>
    <row r="1562" spans="1:10">
      <c r="A1562" s="4" t="s">
        <v>1104</v>
      </c>
      <c r="B1562" s="4">
        <v>1185732</v>
      </c>
      <c r="C1562" s="5">
        <v>44481</v>
      </c>
      <c r="D1562" s="4" t="s">
        <v>283</v>
      </c>
      <c r="E1562" s="12" t="s">
        <v>1086</v>
      </c>
      <c r="F1562" s="13">
        <v>450</v>
      </c>
      <c r="G1562">
        <v>475</v>
      </c>
      <c r="H1562">
        <v>213750</v>
      </c>
      <c r="I1562" s="10">
        <v>74812.5</v>
      </c>
      <c r="J1562" s="15"/>
    </row>
    <row r="1563" spans="1:10">
      <c r="A1563" s="4" t="s">
        <v>1104</v>
      </c>
      <c r="B1563" s="4">
        <v>1185732</v>
      </c>
      <c r="C1563" s="5">
        <v>44481</v>
      </c>
      <c r="D1563" s="4" t="s">
        <v>283</v>
      </c>
      <c r="E1563" s="12" t="s">
        <v>1087</v>
      </c>
      <c r="F1563" s="13">
        <v>550</v>
      </c>
      <c r="G1563">
        <v>475</v>
      </c>
      <c r="H1563">
        <v>261250</v>
      </c>
      <c r="I1563" s="10">
        <v>78375</v>
      </c>
      <c r="J1563" s="15"/>
    </row>
    <row r="1564" spans="1:10">
      <c r="A1564" s="4" t="s">
        <v>1104</v>
      </c>
      <c r="B1564" s="4">
        <v>1185732</v>
      </c>
      <c r="C1564" s="5">
        <v>44481</v>
      </c>
      <c r="D1564" s="4" t="s">
        <v>283</v>
      </c>
      <c r="E1564" s="12" t="s">
        <v>1087</v>
      </c>
      <c r="F1564" s="13">
        <v>600</v>
      </c>
      <c r="G1564">
        <v>600</v>
      </c>
      <c r="H1564">
        <v>360000</v>
      </c>
      <c r="I1564" s="10">
        <v>90000</v>
      </c>
      <c r="J1564" s="15"/>
    </row>
    <row r="1565" spans="1:10">
      <c r="A1565" s="4" t="s">
        <v>1104</v>
      </c>
      <c r="B1565" s="4">
        <v>1185732</v>
      </c>
      <c r="C1565" s="5">
        <v>44511</v>
      </c>
      <c r="D1565" s="4" t="s">
        <v>283</v>
      </c>
      <c r="E1565" s="12" t="s">
        <v>1086</v>
      </c>
      <c r="F1565" s="13">
        <v>550</v>
      </c>
      <c r="G1565">
        <v>750</v>
      </c>
      <c r="H1565">
        <v>412500</v>
      </c>
      <c r="I1565" s="10">
        <v>206250</v>
      </c>
      <c r="J1565" s="15"/>
    </row>
    <row r="1566" spans="1:10">
      <c r="A1566" s="4" t="s">
        <v>1104</v>
      </c>
      <c r="B1566" s="4">
        <v>1185732</v>
      </c>
      <c r="C1566" s="5">
        <v>44511</v>
      </c>
      <c r="D1566" s="4" t="s">
        <v>283</v>
      </c>
      <c r="E1566" s="12" t="s">
        <v>1087</v>
      </c>
      <c r="F1566" s="13">
        <v>450</v>
      </c>
      <c r="G1566">
        <v>575</v>
      </c>
      <c r="H1566">
        <v>258750</v>
      </c>
      <c r="I1566" s="10">
        <v>77625</v>
      </c>
      <c r="J1566" s="15"/>
    </row>
    <row r="1567" spans="1:10">
      <c r="A1567" s="4" t="s">
        <v>1104</v>
      </c>
      <c r="B1567" s="4">
        <v>1185732</v>
      </c>
      <c r="C1567" s="5">
        <v>44511</v>
      </c>
      <c r="D1567" s="4" t="s">
        <v>283</v>
      </c>
      <c r="E1567" s="12" t="s">
        <v>1086</v>
      </c>
      <c r="F1567" s="13">
        <v>450.00000000000006</v>
      </c>
      <c r="G1567">
        <v>520</v>
      </c>
      <c r="H1567">
        <v>234000.00000000003</v>
      </c>
      <c r="I1567" s="10">
        <v>81900</v>
      </c>
      <c r="J1567" s="15"/>
    </row>
    <row r="1568" spans="1:10">
      <c r="A1568" s="4" t="s">
        <v>1104</v>
      </c>
      <c r="B1568" s="4">
        <v>1185732</v>
      </c>
      <c r="C1568" s="5">
        <v>44511</v>
      </c>
      <c r="D1568" s="4" t="s">
        <v>283</v>
      </c>
      <c r="E1568" s="12" t="s">
        <v>1086</v>
      </c>
      <c r="F1568" s="13">
        <v>450</v>
      </c>
      <c r="G1568">
        <v>500</v>
      </c>
      <c r="H1568">
        <v>225000</v>
      </c>
      <c r="I1568" s="10">
        <v>78750</v>
      </c>
      <c r="J1568" s="15"/>
    </row>
    <row r="1569" spans="1:10">
      <c r="A1569" s="4" t="s">
        <v>1104</v>
      </c>
      <c r="B1569" s="4">
        <v>1185732</v>
      </c>
      <c r="C1569" s="5">
        <v>44511</v>
      </c>
      <c r="D1569" s="4" t="s">
        <v>283</v>
      </c>
      <c r="E1569" s="12" t="s">
        <v>1087</v>
      </c>
      <c r="F1569" s="13">
        <v>550</v>
      </c>
      <c r="G1569">
        <v>475</v>
      </c>
      <c r="H1569">
        <v>261250</v>
      </c>
      <c r="I1569" s="10">
        <v>78375</v>
      </c>
      <c r="J1569" s="15"/>
    </row>
    <row r="1570" spans="1:10">
      <c r="A1570" s="4" t="s">
        <v>1104</v>
      </c>
      <c r="B1570" s="4">
        <v>1185732</v>
      </c>
      <c r="C1570" s="5">
        <v>44511</v>
      </c>
      <c r="D1570" s="4" t="s">
        <v>283</v>
      </c>
      <c r="E1570" s="12" t="s">
        <v>1087</v>
      </c>
      <c r="F1570" s="13">
        <v>600</v>
      </c>
      <c r="G1570">
        <v>575</v>
      </c>
      <c r="H1570">
        <v>345000</v>
      </c>
      <c r="I1570" s="10">
        <v>86250</v>
      </c>
      <c r="J1570" s="15"/>
    </row>
    <row r="1571" spans="1:10">
      <c r="A1571" s="4" t="s">
        <v>1104</v>
      </c>
      <c r="B1571" s="4">
        <v>1185732</v>
      </c>
      <c r="C1571" s="5">
        <v>44540</v>
      </c>
      <c r="D1571" s="4" t="s">
        <v>283</v>
      </c>
      <c r="E1571" s="12" t="s">
        <v>1086</v>
      </c>
      <c r="F1571" s="13">
        <v>550</v>
      </c>
      <c r="G1571">
        <v>800</v>
      </c>
      <c r="H1571">
        <v>440000</v>
      </c>
      <c r="I1571" s="10">
        <v>220000</v>
      </c>
      <c r="J1571" s="15"/>
    </row>
    <row r="1572" spans="1:10">
      <c r="A1572" s="4" t="s">
        <v>1104</v>
      </c>
      <c r="B1572" s="4">
        <v>1185732</v>
      </c>
      <c r="C1572" s="5">
        <v>44540</v>
      </c>
      <c r="D1572" s="4" t="s">
        <v>283</v>
      </c>
      <c r="E1572" s="12" t="s">
        <v>1087</v>
      </c>
      <c r="F1572" s="13">
        <v>450</v>
      </c>
      <c r="G1572">
        <v>600</v>
      </c>
      <c r="H1572">
        <v>270000</v>
      </c>
      <c r="I1572" s="10">
        <v>81000</v>
      </c>
      <c r="J1572" s="15"/>
    </row>
    <row r="1573" spans="1:10">
      <c r="A1573" s="4" t="s">
        <v>1104</v>
      </c>
      <c r="B1573" s="4">
        <v>1185732</v>
      </c>
      <c r="C1573" s="5">
        <v>44540</v>
      </c>
      <c r="D1573" s="4" t="s">
        <v>283</v>
      </c>
      <c r="E1573" s="12" t="s">
        <v>1087</v>
      </c>
      <c r="F1573" s="13">
        <v>450.00000000000006</v>
      </c>
      <c r="G1573">
        <v>550</v>
      </c>
      <c r="H1573">
        <v>247500.00000000003</v>
      </c>
      <c r="I1573" s="10">
        <v>86625</v>
      </c>
      <c r="J1573" s="15"/>
    </row>
    <row r="1574" spans="1:10">
      <c r="A1574" s="4" t="s">
        <v>1104</v>
      </c>
      <c r="B1574" s="4">
        <v>1185732</v>
      </c>
      <c r="C1574" s="5">
        <v>44540</v>
      </c>
      <c r="D1574" s="4" t="s">
        <v>283</v>
      </c>
      <c r="E1574" s="12" t="s">
        <v>1087</v>
      </c>
      <c r="F1574" s="13">
        <v>450</v>
      </c>
      <c r="G1574">
        <v>500</v>
      </c>
      <c r="H1574">
        <v>225000</v>
      </c>
      <c r="I1574" s="10">
        <v>78750</v>
      </c>
      <c r="J1574" s="15"/>
    </row>
    <row r="1575" spans="1:10">
      <c r="A1575" s="4" t="s">
        <v>1104</v>
      </c>
      <c r="B1575" s="4">
        <v>1185732</v>
      </c>
      <c r="C1575" s="5">
        <v>44540</v>
      </c>
      <c r="D1575" s="4" t="s">
        <v>283</v>
      </c>
      <c r="E1575" s="12" t="s">
        <v>1086</v>
      </c>
      <c r="F1575" s="13">
        <v>550</v>
      </c>
      <c r="G1575">
        <v>500</v>
      </c>
      <c r="H1575">
        <v>275000</v>
      </c>
      <c r="I1575" s="10">
        <v>82500</v>
      </c>
      <c r="J1575" s="15"/>
    </row>
    <row r="1576" spans="1:10">
      <c r="A1576" s="4" t="s">
        <v>1104</v>
      </c>
      <c r="B1576" s="4">
        <v>1185732</v>
      </c>
      <c r="C1576" s="5">
        <v>44540</v>
      </c>
      <c r="D1576" s="4" t="s">
        <v>283</v>
      </c>
      <c r="E1576" s="12" t="s">
        <v>1087</v>
      </c>
      <c r="F1576" s="13">
        <v>600</v>
      </c>
      <c r="G1576">
        <v>600</v>
      </c>
      <c r="H1576">
        <v>360000</v>
      </c>
      <c r="I1576" s="10">
        <v>90000</v>
      </c>
      <c r="J1576" s="15"/>
    </row>
    <row r="1577" spans="1:10">
      <c r="A1577" s="4" t="s">
        <v>1104</v>
      </c>
      <c r="B1577" s="4">
        <v>1128299</v>
      </c>
      <c r="C1577" s="5">
        <v>44220</v>
      </c>
      <c r="D1577" s="4" t="s">
        <v>283</v>
      </c>
      <c r="E1577" s="12" t="s">
        <v>1087</v>
      </c>
      <c r="F1577" s="13">
        <v>300</v>
      </c>
      <c r="G1577">
        <v>350</v>
      </c>
      <c r="H1577">
        <v>105000</v>
      </c>
      <c r="I1577" s="10">
        <v>36750</v>
      </c>
      <c r="J1577" s="15"/>
    </row>
    <row r="1578" spans="1:10">
      <c r="A1578" s="4" t="s">
        <v>1104</v>
      </c>
      <c r="B1578" s="4">
        <v>1128299</v>
      </c>
      <c r="C1578" s="5">
        <v>44220</v>
      </c>
      <c r="D1578" s="4" t="s">
        <v>283</v>
      </c>
      <c r="E1578" s="12" t="s">
        <v>1087</v>
      </c>
      <c r="F1578" s="13">
        <v>400</v>
      </c>
      <c r="G1578">
        <v>350</v>
      </c>
      <c r="H1578">
        <v>140000</v>
      </c>
      <c r="I1578" s="10">
        <v>49000</v>
      </c>
      <c r="J1578" s="15"/>
    </row>
    <row r="1579" spans="1:10">
      <c r="A1579" s="4" t="s">
        <v>1104</v>
      </c>
      <c r="B1579" s="4">
        <v>1128299</v>
      </c>
      <c r="C1579" s="5">
        <v>44220</v>
      </c>
      <c r="D1579" s="4" t="s">
        <v>283</v>
      </c>
      <c r="E1579" s="12" t="s">
        <v>1087</v>
      </c>
      <c r="F1579" s="13">
        <v>400</v>
      </c>
      <c r="G1579">
        <v>350</v>
      </c>
      <c r="H1579">
        <v>140000</v>
      </c>
      <c r="I1579" s="10">
        <v>49000</v>
      </c>
      <c r="J1579" s="15"/>
    </row>
    <row r="1580" spans="1:10">
      <c r="A1580" s="4" t="s">
        <v>1104</v>
      </c>
      <c r="B1580" s="4">
        <v>1128299</v>
      </c>
      <c r="C1580" s="5">
        <v>44220</v>
      </c>
      <c r="D1580" s="4" t="s">
        <v>283</v>
      </c>
      <c r="E1580" s="12" t="s">
        <v>1087</v>
      </c>
      <c r="F1580" s="13">
        <v>400</v>
      </c>
      <c r="G1580">
        <v>200</v>
      </c>
      <c r="H1580">
        <v>80000</v>
      </c>
      <c r="I1580" s="10">
        <v>28000</v>
      </c>
      <c r="J1580" s="15"/>
    </row>
    <row r="1581" spans="1:10">
      <c r="A1581" s="4" t="s">
        <v>1104</v>
      </c>
      <c r="B1581" s="4">
        <v>1128299</v>
      </c>
      <c r="C1581" s="5">
        <v>44220</v>
      </c>
      <c r="D1581" s="4" t="s">
        <v>283</v>
      </c>
      <c r="E1581" s="12" t="s">
        <v>1086</v>
      </c>
      <c r="F1581" s="13">
        <v>450</v>
      </c>
      <c r="G1581">
        <v>150</v>
      </c>
      <c r="H1581">
        <v>67500</v>
      </c>
      <c r="I1581" s="10">
        <v>27000</v>
      </c>
      <c r="J1581" s="15"/>
    </row>
    <row r="1582" spans="1:10">
      <c r="A1582" s="4" t="s">
        <v>1104</v>
      </c>
      <c r="B1582" s="4">
        <v>1128299</v>
      </c>
      <c r="C1582" s="5">
        <v>44220</v>
      </c>
      <c r="D1582" s="4" t="s">
        <v>283</v>
      </c>
      <c r="E1582" s="12" t="s">
        <v>1087</v>
      </c>
      <c r="F1582" s="13">
        <v>400</v>
      </c>
      <c r="G1582">
        <v>400</v>
      </c>
      <c r="H1582">
        <v>160000</v>
      </c>
      <c r="I1582" s="10">
        <v>48000</v>
      </c>
      <c r="J1582" s="15"/>
    </row>
    <row r="1583" spans="1:10">
      <c r="A1583" s="4" t="s">
        <v>1104</v>
      </c>
      <c r="B1583" s="4">
        <v>1128299</v>
      </c>
      <c r="C1583" s="5">
        <v>44251</v>
      </c>
      <c r="D1583" s="4" t="s">
        <v>283</v>
      </c>
      <c r="E1583" s="12" t="s">
        <v>1087</v>
      </c>
      <c r="F1583" s="13">
        <v>300</v>
      </c>
      <c r="G1583">
        <v>450</v>
      </c>
      <c r="H1583">
        <v>135000</v>
      </c>
      <c r="I1583" s="10">
        <v>47250</v>
      </c>
      <c r="J1583" s="15"/>
    </row>
    <row r="1584" spans="1:10">
      <c r="A1584" s="4" t="s">
        <v>1104</v>
      </c>
      <c r="B1584" s="4">
        <v>1128299</v>
      </c>
      <c r="C1584" s="5">
        <v>44251</v>
      </c>
      <c r="D1584" s="4" t="s">
        <v>283</v>
      </c>
      <c r="E1584" s="12" t="s">
        <v>1086</v>
      </c>
      <c r="F1584" s="13">
        <v>400</v>
      </c>
      <c r="G1584">
        <v>350</v>
      </c>
      <c r="H1584">
        <v>140000</v>
      </c>
      <c r="I1584" s="10">
        <v>49000</v>
      </c>
      <c r="J1584" s="15"/>
    </row>
    <row r="1585" spans="1:10">
      <c r="A1585" s="4" t="s">
        <v>1104</v>
      </c>
      <c r="B1585" s="4">
        <v>1128299</v>
      </c>
      <c r="C1585" s="5">
        <v>44251</v>
      </c>
      <c r="D1585" s="4" t="s">
        <v>283</v>
      </c>
      <c r="E1585" s="12" t="s">
        <v>1087</v>
      </c>
      <c r="F1585" s="13">
        <v>400</v>
      </c>
      <c r="G1585">
        <v>350</v>
      </c>
      <c r="H1585">
        <v>140000</v>
      </c>
      <c r="I1585" s="10">
        <v>49000</v>
      </c>
      <c r="J1585" s="15"/>
    </row>
    <row r="1586" spans="1:10">
      <c r="A1586" s="4" t="s">
        <v>1104</v>
      </c>
      <c r="B1586" s="4">
        <v>1128299</v>
      </c>
      <c r="C1586" s="5">
        <v>44251</v>
      </c>
      <c r="D1586" s="4" t="s">
        <v>984</v>
      </c>
      <c r="E1586" s="12" t="s">
        <v>1087</v>
      </c>
      <c r="F1586" s="13">
        <v>400</v>
      </c>
      <c r="G1586">
        <v>200</v>
      </c>
      <c r="H1586">
        <v>80000</v>
      </c>
      <c r="I1586" s="10">
        <v>28000</v>
      </c>
      <c r="J1586" s="15"/>
    </row>
    <row r="1587" spans="1:10">
      <c r="A1587" s="4" t="s">
        <v>1104</v>
      </c>
      <c r="B1587" s="4">
        <v>1128299</v>
      </c>
      <c r="C1587" s="5">
        <v>44251</v>
      </c>
      <c r="D1587" s="4" t="s">
        <v>984</v>
      </c>
      <c r="E1587" s="12" t="s">
        <v>1087</v>
      </c>
      <c r="F1587" s="13">
        <v>450</v>
      </c>
      <c r="G1587">
        <v>125</v>
      </c>
      <c r="H1587">
        <v>56250</v>
      </c>
      <c r="I1587" s="10">
        <v>22500</v>
      </c>
      <c r="J1587" s="15"/>
    </row>
    <row r="1588" spans="1:10">
      <c r="A1588" s="4" t="s">
        <v>1104</v>
      </c>
      <c r="B1588" s="4">
        <v>1128299</v>
      </c>
      <c r="C1588" s="5">
        <v>44251</v>
      </c>
      <c r="D1588" s="4" t="s">
        <v>984</v>
      </c>
      <c r="E1588" s="12" t="s">
        <v>1087</v>
      </c>
      <c r="F1588" s="13">
        <v>400</v>
      </c>
      <c r="G1588">
        <v>325</v>
      </c>
      <c r="H1588">
        <v>130000</v>
      </c>
      <c r="I1588" s="10">
        <v>39000</v>
      </c>
      <c r="J1588" s="15"/>
    </row>
    <row r="1589" spans="1:10">
      <c r="A1589" s="4" t="s">
        <v>1104</v>
      </c>
      <c r="B1589" s="4">
        <v>1128299</v>
      </c>
      <c r="C1589" s="5">
        <v>44278</v>
      </c>
      <c r="D1589" s="4" t="s">
        <v>984</v>
      </c>
      <c r="E1589" s="12" t="s">
        <v>1086</v>
      </c>
      <c r="F1589" s="13">
        <v>400</v>
      </c>
      <c r="G1589">
        <v>475</v>
      </c>
      <c r="H1589">
        <v>190000</v>
      </c>
      <c r="I1589" s="10">
        <v>66500</v>
      </c>
      <c r="J1589" s="15"/>
    </row>
    <row r="1590" spans="1:10">
      <c r="A1590" s="4" t="s">
        <v>1104</v>
      </c>
      <c r="B1590" s="4">
        <v>1128299</v>
      </c>
      <c r="C1590" s="5">
        <v>44278</v>
      </c>
      <c r="D1590" s="4" t="s">
        <v>984</v>
      </c>
      <c r="E1590" s="12" t="s">
        <v>1086</v>
      </c>
      <c r="F1590" s="13">
        <v>500</v>
      </c>
      <c r="G1590">
        <v>325</v>
      </c>
      <c r="H1590">
        <v>162500</v>
      </c>
      <c r="I1590" s="10">
        <v>56875</v>
      </c>
      <c r="J1590" s="15"/>
    </row>
    <row r="1591" spans="1:10">
      <c r="A1591" s="4" t="s">
        <v>1104</v>
      </c>
      <c r="B1591" s="4">
        <v>1128299</v>
      </c>
      <c r="C1591" s="5">
        <v>44278</v>
      </c>
      <c r="D1591" s="4" t="s">
        <v>984</v>
      </c>
      <c r="E1591" s="12" t="s">
        <v>1087</v>
      </c>
      <c r="F1591" s="13">
        <v>550</v>
      </c>
      <c r="G1591">
        <v>350</v>
      </c>
      <c r="H1591">
        <v>192500</v>
      </c>
      <c r="I1591" s="10">
        <v>67375</v>
      </c>
      <c r="J1591" s="15"/>
    </row>
    <row r="1592" spans="1:10">
      <c r="A1592" s="4" t="s">
        <v>1104</v>
      </c>
      <c r="B1592" s="4">
        <v>1128299</v>
      </c>
      <c r="C1592" s="5">
        <v>44278</v>
      </c>
      <c r="D1592" s="4" t="s">
        <v>984</v>
      </c>
      <c r="E1592" s="12" t="s">
        <v>1087</v>
      </c>
      <c r="F1592" s="13">
        <v>500.00000000000006</v>
      </c>
      <c r="G1592">
        <v>250</v>
      </c>
      <c r="H1592">
        <v>125000.00000000001</v>
      </c>
      <c r="I1592" s="10">
        <v>43750</v>
      </c>
      <c r="J1592" s="15"/>
    </row>
    <row r="1593" spans="1:10">
      <c r="A1593" s="4" t="s">
        <v>1104</v>
      </c>
      <c r="B1593" s="4">
        <v>1128299</v>
      </c>
      <c r="C1593" s="5">
        <v>44278</v>
      </c>
      <c r="D1593" s="4" t="s">
        <v>984</v>
      </c>
      <c r="E1593" s="12" t="s">
        <v>1086</v>
      </c>
      <c r="F1593" s="13">
        <v>550</v>
      </c>
      <c r="G1593">
        <v>100</v>
      </c>
      <c r="H1593">
        <v>55000</v>
      </c>
      <c r="I1593" s="10">
        <v>22000</v>
      </c>
      <c r="J1593" s="15"/>
    </row>
    <row r="1594" spans="1:10">
      <c r="A1594" s="4" t="s">
        <v>1104</v>
      </c>
      <c r="B1594" s="4">
        <v>1128299</v>
      </c>
      <c r="C1594" s="5">
        <v>44278</v>
      </c>
      <c r="D1594" s="4" t="s">
        <v>984</v>
      </c>
      <c r="E1594" s="12" t="s">
        <v>1087</v>
      </c>
      <c r="F1594" s="13">
        <v>500</v>
      </c>
      <c r="G1594">
        <v>300</v>
      </c>
      <c r="H1594">
        <v>150000</v>
      </c>
      <c r="I1594" s="10">
        <v>45000</v>
      </c>
      <c r="J1594" s="15"/>
    </row>
    <row r="1595" spans="1:10">
      <c r="A1595" s="4" t="s">
        <v>1104</v>
      </c>
      <c r="B1595" s="4">
        <v>1128299</v>
      </c>
      <c r="C1595" s="5">
        <v>44310</v>
      </c>
      <c r="D1595" s="4" t="s">
        <v>984</v>
      </c>
      <c r="E1595" s="12" t="s">
        <v>1087</v>
      </c>
      <c r="F1595" s="13">
        <v>550.00000000000011</v>
      </c>
      <c r="G1595">
        <v>475</v>
      </c>
      <c r="H1595">
        <v>261250.00000000003</v>
      </c>
      <c r="I1595" s="10">
        <v>91437.5</v>
      </c>
      <c r="J1595" s="15"/>
    </row>
    <row r="1596" spans="1:10">
      <c r="A1596" s="4" t="s">
        <v>1104</v>
      </c>
      <c r="B1596" s="4">
        <v>1128299</v>
      </c>
      <c r="C1596" s="5">
        <v>44310</v>
      </c>
      <c r="D1596" s="4" t="s">
        <v>984</v>
      </c>
      <c r="E1596" s="12" t="s">
        <v>1087</v>
      </c>
      <c r="F1596" s="13">
        <v>600</v>
      </c>
      <c r="G1596">
        <v>275</v>
      </c>
      <c r="H1596">
        <v>165000</v>
      </c>
      <c r="I1596" s="10">
        <v>57750</v>
      </c>
      <c r="J1596" s="15"/>
    </row>
    <row r="1597" spans="1:10">
      <c r="A1597" s="4" t="s">
        <v>1104</v>
      </c>
      <c r="B1597" s="4">
        <v>1128299</v>
      </c>
      <c r="C1597" s="5">
        <v>44310</v>
      </c>
      <c r="D1597" s="4" t="s">
        <v>984</v>
      </c>
      <c r="E1597" s="12" t="s">
        <v>1086</v>
      </c>
      <c r="F1597" s="13">
        <v>600</v>
      </c>
      <c r="G1597">
        <v>325</v>
      </c>
      <c r="H1597">
        <v>195000</v>
      </c>
      <c r="I1597" s="10">
        <v>68250</v>
      </c>
      <c r="J1597" s="15"/>
    </row>
    <row r="1598" spans="1:10">
      <c r="A1598" s="4" t="s">
        <v>1104</v>
      </c>
      <c r="B1598" s="4">
        <v>1128299</v>
      </c>
      <c r="C1598" s="5">
        <v>44310</v>
      </c>
      <c r="D1598" s="4" t="s">
        <v>984</v>
      </c>
      <c r="E1598" s="12" t="s">
        <v>1086</v>
      </c>
      <c r="F1598" s="13">
        <v>450</v>
      </c>
      <c r="G1598">
        <v>225</v>
      </c>
      <c r="H1598">
        <v>101250</v>
      </c>
      <c r="I1598" s="10">
        <v>35437.5</v>
      </c>
      <c r="J1598" s="15"/>
    </row>
    <row r="1599" spans="1:10">
      <c r="A1599" s="4" t="s">
        <v>1104</v>
      </c>
      <c r="B1599" s="4">
        <v>1128299</v>
      </c>
      <c r="C1599" s="5">
        <v>44310</v>
      </c>
      <c r="D1599" s="4" t="s">
        <v>984</v>
      </c>
      <c r="E1599" s="12" t="s">
        <v>1087</v>
      </c>
      <c r="F1599" s="13">
        <v>500</v>
      </c>
      <c r="G1599">
        <v>125</v>
      </c>
      <c r="H1599">
        <v>62500</v>
      </c>
      <c r="I1599" s="10">
        <v>25000</v>
      </c>
      <c r="J1599" s="15"/>
    </row>
    <row r="1600" spans="1:10">
      <c r="A1600" s="4" t="s">
        <v>1104</v>
      </c>
      <c r="B1600" s="4">
        <v>1128299</v>
      </c>
      <c r="C1600" s="5">
        <v>44310</v>
      </c>
      <c r="D1600" s="4" t="s">
        <v>984</v>
      </c>
      <c r="E1600" s="12" t="s">
        <v>1087</v>
      </c>
      <c r="F1600" s="13">
        <v>650</v>
      </c>
      <c r="G1600">
        <v>300</v>
      </c>
      <c r="H1600">
        <v>195000</v>
      </c>
      <c r="I1600" s="10">
        <v>58500</v>
      </c>
      <c r="J1600" s="15"/>
    </row>
    <row r="1601" spans="1:10">
      <c r="A1601" s="4" t="s">
        <v>1104</v>
      </c>
      <c r="B1601" s="4">
        <v>1128299</v>
      </c>
      <c r="C1601" s="5">
        <v>44341</v>
      </c>
      <c r="D1601" s="4" t="s">
        <v>984</v>
      </c>
      <c r="E1601" s="12" t="s">
        <v>1086</v>
      </c>
      <c r="F1601" s="13">
        <v>500.00000000000006</v>
      </c>
      <c r="G1601">
        <v>500</v>
      </c>
      <c r="H1601">
        <v>250000.00000000003</v>
      </c>
      <c r="I1601" s="10">
        <v>87500</v>
      </c>
      <c r="J1601" s="15"/>
    </row>
    <row r="1602" spans="1:10">
      <c r="A1602" s="4" t="s">
        <v>1104</v>
      </c>
      <c r="B1602" s="4">
        <v>1128299</v>
      </c>
      <c r="C1602" s="5">
        <v>44341</v>
      </c>
      <c r="D1602" s="4" t="s">
        <v>984</v>
      </c>
      <c r="E1602" s="12" t="s">
        <v>1087</v>
      </c>
      <c r="F1602" s="13">
        <v>550</v>
      </c>
      <c r="G1602">
        <v>350</v>
      </c>
      <c r="H1602">
        <v>192500</v>
      </c>
      <c r="I1602" s="10">
        <v>67375</v>
      </c>
      <c r="J1602" s="15"/>
    </row>
    <row r="1603" spans="1:10">
      <c r="A1603" s="4" t="s">
        <v>1104</v>
      </c>
      <c r="B1603" s="4">
        <v>1128299</v>
      </c>
      <c r="C1603" s="5">
        <v>44341</v>
      </c>
      <c r="D1603" s="4" t="s">
        <v>984</v>
      </c>
      <c r="E1603" s="12" t="s">
        <v>1086</v>
      </c>
      <c r="F1603" s="13">
        <v>550</v>
      </c>
      <c r="G1603">
        <v>350</v>
      </c>
      <c r="H1603">
        <v>192500</v>
      </c>
      <c r="I1603" s="10">
        <v>67375</v>
      </c>
      <c r="J1603" s="15"/>
    </row>
    <row r="1604" spans="1:10">
      <c r="A1604" s="4" t="s">
        <v>1104</v>
      </c>
      <c r="B1604" s="4">
        <v>1128299</v>
      </c>
      <c r="C1604" s="5">
        <v>44341</v>
      </c>
      <c r="D1604" s="4" t="s">
        <v>984</v>
      </c>
      <c r="E1604" s="12" t="s">
        <v>1086</v>
      </c>
      <c r="F1604" s="13">
        <v>500</v>
      </c>
      <c r="G1604">
        <v>275</v>
      </c>
      <c r="H1604">
        <v>137500</v>
      </c>
      <c r="I1604" s="10">
        <v>48125</v>
      </c>
      <c r="J1604" s="15"/>
    </row>
    <row r="1605" spans="1:10">
      <c r="A1605" s="4" t="s">
        <v>1104</v>
      </c>
      <c r="B1605" s="4">
        <v>1128299</v>
      </c>
      <c r="C1605" s="5">
        <v>44341</v>
      </c>
      <c r="D1605" s="4" t="s">
        <v>984</v>
      </c>
      <c r="E1605" s="12" t="s">
        <v>1086</v>
      </c>
      <c r="F1605" s="13">
        <v>450</v>
      </c>
      <c r="G1605">
        <v>175</v>
      </c>
      <c r="H1605">
        <v>78750</v>
      </c>
      <c r="I1605" s="10">
        <v>31500</v>
      </c>
      <c r="J1605" s="15"/>
    </row>
    <row r="1606" spans="1:10">
      <c r="A1606" s="4" t="s">
        <v>1104</v>
      </c>
      <c r="B1606" s="4">
        <v>1128299</v>
      </c>
      <c r="C1606" s="5">
        <v>44341</v>
      </c>
      <c r="D1606" s="4" t="s">
        <v>984</v>
      </c>
      <c r="E1606" s="12" t="s">
        <v>1087</v>
      </c>
      <c r="F1606" s="13">
        <v>600</v>
      </c>
      <c r="G1606">
        <v>525</v>
      </c>
      <c r="H1606">
        <v>315000</v>
      </c>
      <c r="I1606" s="10">
        <v>94500</v>
      </c>
      <c r="J1606" s="15"/>
    </row>
    <row r="1607" spans="1:10">
      <c r="A1607" s="4" t="s">
        <v>1104</v>
      </c>
      <c r="B1607" s="4">
        <v>1128299</v>
      </c>
      <c r="C1607" s="5">
        <v>44371</v>
      </c>
      <c r="D1607" s="4" t="s">
        <v>984</v>
      </c>
      <c r="E1607" s="12" t="s">
        <v>1087</v>
      </c>
      <c r="F1607" s="13">
        <v>550</v>
      </c>
      <c r="G1607">
        <v>775</v>
      </c>
      <c r="H1607">
        <v>426250</v>
      </c>
      <c r="I1607" s="10">
        <v>149187.5</v>
      </c>
      <c r="J1607" s="15"/>
    </row>
    <row r="1608" spans="1:10">
      <c r="A1608" s="4" t="s">
        <v>1104</v>
      </c>
      <c r="B1608" s="4">
        <v>1128299</v>
      </c>
      <c r="C1608" s="5">
        <v>44371</v>
      </c>
      <c r="D1608" s="4" t="s">
        <v>984</v>
      </c>
      <c r="E1608" s="12" t="s">
        <v>1086</v>
      </c>
      <c r="F1608" s="13">
        <v>650</v>
      </c>
      <c r="G1608">
        <v>650</v>
      </c>
      <c r="H1608">
        <v>422500</v>
      </c>
      <c r="I1608" s="10">
        <v>147875</v>
      </c>
      <c r="J1608" s="15"/>
    </row>
    <row r="1609" spans="1:10">
      <c r="A1609" s="4" t="s">
        <v>1104</v>
      </c>
      <c r="B1609" s="4">
        <v>1128299</v>
      </c>
      <c r="C1609" s="5">
        <v>44371</v>
      </c>
      <c r="D1609" s="4" t="s">
        <v>984</v>
      </c>
      <c r="E1609" s="12" t="s">
        <v>1086</v>
      </c>
      <c r="F1609" s="13">
        <v>800.00000000000011</v>
      </c>
      <c r="G1609">
        <v>650</v>
      </c>
      <c r="H1609">
        <v>520000.00000000006</v>
      </c>
      <c r="I1609" s="10">
        <v>182000</v>
      </c>
      <c r="J1609" s="15"/>
    </row>
    <row r="1610" spans="1:10">
      <c r="A1610" s="4" t="s">
        <v>1104</v>
      </c>
      <c r="B1610" s="4">
        <v>1128299</v>
      </c>
      <c r="C1610" s="5">
        <v>44371</v>
      </c>
      <c r="D1610" s="4" t="s">
        <v>984</v>
      </c>
      <c r="E1610" s="12" t="s">
        <v>1086</v>
      </c>
      <c r="F1610" s="13">
        <v>800</v>
      </c>
      <c r="G1610">
        <v>525</v>
      </c>
      <c r="H1610">
        <v>420000</v>
      </c>
      <c r="I1610" s="10">
        <v>147000</v>
      </c>
      <c r="J1610" s="15"/>
    </row>
    <row r="1611" spans="1:10">
      <c r="A1611" s="4" t="s">
        <v>1104</v>
      </c>
      <c r="B1611" s="4">
        <v>1128299</v>
      </c>
      <c r="C1611" s="5">
        <v>44371</v>
      </c>
      <c r="D1611" s="4" t="s">
        <v>984</v>
      </c>
      <c r="E1611" s="12" t="s">
        <v>1086</v>
      </c>
      <c r="F1611" s="13">
        <v>900</v>
      </c>
      <c r="G1611">
        <v>400</v>
      </c>
      <c r="H1611">
        <v>360000</v>
      </c>
      <c r="I1611" s="10">
        <v>144000</v>
      </c>
      <c r="J1611" s="15"/>
    </row>
    <row r="1612" spans="1:10">
      <c r="A1612" s="4" t="s">
        <v>1104</v>
      </c>
      <c r="B1612" s="4">
        <v>1128299</v>
      </c>
      <c r="C1612" s="5">
        <v>44371</v>
      </c>
      <c r="D1612" s="4" t="s">
        <v>984</v>
      </c>
      <c r="E1612" s="12" t="s">
        <v>1086</v>
      </c>
      <c r="F1612" s="13">
        <v>1050</v>
      </c>
      <c r="G1612">
        <v>700</v>
      </c>
      <c r="H1612">
        <v>735000</v>
      </c>
      <c r="I1612" s="10">
        <v>220500</v>
      </c>
      <c r="J1612" s="15"/>
    </row>
    <row r="1613" spans="1:10">
      <c r="A1613" s="4" t="s">
        <v>1104</v>
      </c>
      <c r="B1613" s="4">
        <v>1128299</v>
      </c>
      <c r="C1613" s="5">
        <v>44400</v>
      </c>
      <c r="D1613" s="4" t="s">
        <v>984</v>
      </c>
      <c r="E1613" s="12" t="s">
        <v>1086</v>
      </c>
      <c r="F1613" s="13">
        <v>850</v>
      </c>
      <c r="G1613">
        <v>850</v>
      </c>
      <c r="H1613">
        <v>722500</v>
      </c>
      <c r="I1613" s="10">
        <v>252875</v>
      </c>
      <c r="J1613" s="15"/>
    </row>
    <row r="1614" spans="1:10">
      <c r="A1614" s="4" t="s">
        <v>1104</v>
      </c>
      <c r="B1614" s="4">
        <v>1128299</v>
      </c>
      <c r="C1614" s="5">
        <v>44400</v>
      </c>
      <c r="D1614" s="4" t="s">
        <v>984</v>
      </c>
      <c r="E1614" s="12" t="s">
        <v>1086</v>
      </c>
      <c r="F1614" s="13">
        <v>900</v>
      </c>
      <c r="G1614">
        <v>700</v>
      </c>
      <c r="H1614">
        <v>630000</v>
      </c>
      <c r="I1614" s="10">
        <v>220500</v>
      </c>
      <c r="J1614" s="15"/>
    </row>
    <row r="1615" spans="1:10">
      <c r="A1615" s="4" t="s">
        <v>1104</v>
      </c>
      <c r="B1615" s="4">
        <v>1128299</v>
      </c>
      <c r="C1615" s="5">
        <v>44400</v>
      </c>
      <c r="D1615" s="4" t="s">
        <v>984</v>
      </c>
      <c r="E1615" s="12" t="s">
        <v>1087</v>
      </c>
      <c r="F1615" s="13">
        <v>900</v>
      </c>
      <c r="G1615">
        <v>650</v>
      </c>
      <c r="H1615">
        <v>585000</v>
      </c>
      <c r="I1615" s="10">
        <v>204750</v>
      </c>
      <c r="J1615" s="15"/>
    </row>
    <row r="1616" spans="1:10">
      <c r="A1616" s="4" t="s">
        <v>1104</v>
      </c>
      <c r="B1616" s="4">
        <v>1128299</v>
      </c>
      <c r="C1616" s="5">
        <v>44400</v>
      </c>
      <c r="D1616" s="4" t="s">
        <v>984</v>
      </c>
      <c r="E1616" s="12" t="s">
        <v>1087</v>
      </c>
      <c r="F1616" s="13">
        <v>850.00000000000011</v>
      </c>
      <c r="G1616">
        <v>550</v>
      </c>
      <c r="H1616">
        <v>467500.00000000006</v>
      </c>
      <c r="I1616" s="10">
        <v>163625</v>
      </c>
      <c r="J1616" s="15"/>
    </row>
    <row r="1617" spans="1:10">
      <c r="A1617" s="4" t="s">
        <v>1104</v>
      </c>
      <c r="B1617" s="4">
        <v>1128299</v>
      </c>
      <c r="C1617" s="5">
        <v>44400</v>
      </c>
      <c r="D1617" s="4" t="s">
        <v>984</v>
      </c>
      <c r="E1617" s="12" t="s">
        <v>1087</v>
      </c>
      <c r="F1617" s="13">
        <v>900</v>
      </c>
      <c r="G1617">
        <v>600</v>
      </c>
      <c r="H1617">
        <v>540000</v>
      </c>
      <c r="I1617" s="10">
        <v>216000</v>
      </c>
      <c r="J1617" s="15"/>
    </row>
    <row r="1618" spans="1:10">
      <c r="A1618" s="4" t="s">
        <v>1104</v>
      </c>
      <c r="B1618" s="4">
        <v>1128299</v>
      </c>
      <c r="C1618" s="5">
        <v>44400</v>
      </c>
      <c r="D1618" s="4" t="s">
        <v>984</v>
      </c>
      <c r="E1618" s="12" t="s">
        <v>1087</v>
      </c>
      <c r="F1618" s="13">
        <v>1050</v>
      </c>
      <c r="G1618">
        <v>600</v>
      </c>
      <c r="H1618">
        <v>630000</v>
      </c>
      <c r="I1618" s="10">
        <v>189000</v>
      </c>
      <c r="J1618" s="15"/>
    </row>
    <row r="1619" spans="1:10">
      <c r="A1619" s="4" t="s">
        <v>1104</v>
      </c>
      <c r="B1619" s="4">
        <v>1128299</v>
      </c>
      <c r="C1619" s="5">
        <v>44432</v>
      </c>
      <c r="D1619" s="4" t="s">
        <v>984</v>
      </c>
      <c r="E1619" s="12" t="s">
        <v>1087</v>
      </c>
      <c r="F1619" s="13">
        <v>900</v>
      </c>
      <c r="G1619">
        <v>800</v>
      </c>
      <c r="H1619">
        <v>720000</v>
      </c>
      <c r="I1619" s="10">
        <v>252000</v>
      </c>
      <c r="J1619" s="15"/>
    </row>
    <row r="1620" spans="1:10">
      <c r="A1620" s="4" t="s">
        <v>1104</v>
      </c>
      <c r="B1620" s="4">
        <v>1128299</v>
      </c>
      <c r="C1620" s="5">
        <v>44432</v>
      </c>
      <c r="D1620" s="4" t="s">
        <v>984</v>
      </c>
      <c r="E1620" s="12" t="s">
        <v>1087</v>
      </c>
      <c r="F1620" s="13">
        <v>800</v>
      </c>
      <c r="G1620">
        <v>775</v>
      </c>
      <c r="H1620">
        <v>620000</v>
      </c>
      <c r="I1620" s="10">
        <v>217000</v>
      </c>
      <c r="J1620" s="15"/>
    </row>
    <row r="1621" spans="1:10">
      <c r="A1621" s="4" t="s">
        <v>1104</v>
      </c>
      <c r="B1621" s="4">
        <v>1128299</v>
      </c>
      <c r="C1621" s="5">
        <v>44432</v>
      </c>
      <c r="D1621" s="4" t="s">
        <v>984</v>
      </c>
      <c r="E1621" s="12" t="s">
        <v>1086</v>
      </c>
      <c r="F1621" s="13">
        <v>700</v>
      </c>
      <c r="G1621">
        <v>650</v>
      </c>
      <c r="H1621">
        <v>455000</v>
      </c>
      <c r="I1621" s="10">
        <v>159250</v>
      </c>
      <c r="J1621" s="15"/>
    </row>
    <row r="1622" spans="1:10">
      <c r="A1622" s="4" t="s">
        <v>1104</v>
      </c>
      <c r="B1622" s="4">
        <v>1128299</v>
      </c>
      <c r="C1622" s="5">
        <v>44432</v>
      </c>
      <c r="D1622" s="4" t="s">
        <v>984</v>
      </c>
      <c r="E1622" s="12" t="s">
        <v>1087</v>
      </c>
      <c r="F1622" s="13">
        <v>700</v>
      </c>
      <c r="G1622">
        <v>425</v>
      </c>
      <c r="H1622">
        <v>297500</v>
      </c>
      <c r="I1622" s="10">
        <v>104125</v>
      </c>
      <c r="J1622" s="15"/>
    </row>
    <row r="1623" spans="1:10">
      <c r="A1623" s="4" t="s">
        <v>1104</v>
      </c>
      <c r="B1623" s="4">
        <v>1128299</v>
      </c>
      <c r="C1623" s="5">
        <v>44432</v>
      </c>
      <c r="D1623" s="4" t="s">
        <v>984</v>
      </c>
      <c r="E1623" s="12" t="s">
        <v>1086</v>
      </c>
      <c r="F1623" s="13">
        <v>700</v>
      </c>
      <c r="G1623">
        <v>425</v>
      </c>
      <c r="H1623">
        <v>297500</v>
      </c>
      <c r="I1623" s="10">
        <v>119000</v>
      </c>
      <c r="J1623" s="15"/>
    </row>
    <row r="1624" spans="1:10">
      <c r="A1624" s="4" t="s">
        <v>1104</v>
      </c>
      <c r="B1624" s="4">
        <v>1128299</v>
      </c>
      <c r="C1624" s="5">
        <v>44432</v>
      </c>
      <c r="D1624" s="4" t="s">
        <v>984</v>
      </c>
      <c r="E1624" s="12" t="s">
        <v>1087</v>
      </c>
      <c r="F1624" s="13">
        <v>750</v>
      </c>
      <c r="G1624">
        <v>250</v>
      </c>
      <c r="H1624">
        <v>187500</v>
      </c>
      <c r="I1624" s="10">
        <v>56250</v>
      </c>
      <c r="J1624" s="15"/>
    </row>
    <row r="1625" spans="1:10">
      <c r="A1625" s="4" t="s">
        <v>1104</v>
      </c>
      <c r="B1625" s="4">
        <v>1128299</v>
      </c>
      <c r="C1625" s="5">
        <v>44464</v>
      </c>
      <c r="D1625" s="4" t="s">
        <v>984</v>
      </c>
      <c r="E1625" s="12" t="s">
        <v>1087</v>
      </c>
      <c r="F1625" s="13">
        <v>500</v>
      </c>
      <c r="G1625">
        <v>450</v>
      </c>
      <c r="H1625">
        <v>225000</v>
      </c>
      <c r="I1625" s="10">
        <v>78750</v>
      </c>
      <c r="J1625" s="15"/>
    </row>
    <row r="1626" spans="1:10">
      <c r="A1626" s="4" t="s">
        <v>1104</v>
      </c>
      <c r="B1626" s="4">
        <v>1128299</v>
      </c>
      <c r="C1626" s="5">
        <v>44464</v>
      </c>
      <c r="D1626" s="4" t="s">
        <v>984</v>
      </c>
      <c r="E1626" s="12" t="s">
        <v>1087</v>
      </c>
      <c r="F1626" s="13">
        <v>550.00000000000011</v>
      </c>
      <c r="G1626">
        <v>450</v>
      </c>
      <c r="H1626">
        <v>247500.00000000003</v>
      </c>
      <c r="I1626" s="10">
        <v>86625</v>
      </c>
      <c r="J1626" s="15"/>
    </row>
    <row r="1627" spans="1:10">
      <c r="A1627" s="4" t="s">
        <v>1104</v>
      </c>
      <c r="B1627" s="4">
        <v>1128299</v>
      </c>
      <c r="C1627" s="5">
        <v>44464</v>
      </c>
      <c r="D1627" s="4" t="s">
        <v>984</v>
      </c>
      <c r="E1627" s="12" t="s">
        <v>1087</v>
      </c>
      <c r="F1627" s="13">
        <v>500.00000000000006</v>
      </c>
      <c r="G1627">
        <v>250</v>
      </c>
      <c r="H1627">
        <v>125000.00000000001</v>
      </c>
      <c r="I1627" s="10">
        <v>43750</v>
      </c>
      <c r="J1627" s="15"/>
    </row>
    <row r="1628" spans="1:10">
      <c r="A1628" s="4" t="s">
        <v>1104</v>
      </c>
      <c r="B1628" s="4">
        <v>1128299</v>
      </c>
      <c r="C1628" s="5">
        <v>44464</v>
      </c>
      <c r="D1628" s="4" t="s">
        <v>984</v>
      </c>
      <c r="E1628" s="12" t="s">
        <v>1087</v>
      </c>
      <c r="F1628" s="13">
        <v>500</v>
      </c>
      <c r="G1628">
        <v>200</v>
      </c>
      <c r="H1628">
        <v>100000</v>
      </c>
      <c r="I1628" s="10">
        <v>35000</v>
      </c>
      <c r="J1628" s="15"/>
    </row>
    <row r="1629" spans="1:10">
      <c r="A1629" s="4" t="s">
        <v>1104</v>
      </c>
      <c r="B1629" s="4">
        <v>1128299</v>
      </c>
      <c r="C1629" s="5">
        <v>44464</v>
      </c>
      <c r="D1629" s="4" t="s">
        <v>984</v>
      </c>
      <c r="E1629" s="12" t="s">
        <v>1086</v>
      </c>
      <c r="F1629" s="13">
        <v>600</v>
      </c>
      <c r="G1629">
        <v>225</v>
      </c>
      <c r="H1629">
        <v>135000</v>
      </c>
      <c r="I1629" s="10">
        <v>54000</v>
      </c>
      <c r="J1629" s="15"/>
    </row>
    <row r="1630" spans="1:10">
      <c r="A1630" s="4" t="s">
        <v>1104</v>
      </c>
      <c r="B1630" s="4">
        <v>1128299</v>
      </c>
      <c r="C1630" s="5">
        <v>44464</v>
      </c>
      <c r="D1630" s="4" t="s">
        <v>984</v>
      </c>
      <c r="E1630" s="12" t="s">
        <v>1086</v>
      </c>
      <c r="F1630" s="13">
        <v>450</v>
      </c>
      <c r="G1630">
        <v>250</v>
      </c>
      <c r="H1630">
        <v>112500</v>
      </c>
      <c r="I1630" s="10">
        <v>33750</v>
      </c>
      <c r="J1630" s="15"/>
    </row>
    <row r="1631" spans="1:10">
      <c r="A1631" s="4" t="s">
        <v>1104</v>
      </c>
      <c r="B1631" s="4">
        <v>1128299</v>
      </c>
      <c r="C1631" s="5">
        <v>44493</v>
      </c>
      <c r="D1631" s="4" t="s">
        <v>984</v>
      </c>
      <c r="E1631" s="12" t="s">
        <v>1087</v>
      </c>
      <c r="F1631" s="13">
        <v>400</v>
      </c>
      <c r="G1631">
        <v>350</v>
      </c>
      <c r="H1631">
        <v>140000</v>
      </c>
      <c r="I1631" s="10">
        <v>49000</v>
      </c>
      <c r="J1631" s="15"/>
    </row>
    <row r="1632" spans="1:10">
      <c r="A1632" s="4" t="s">
        <v>1104</v>
      </c>
      <c r="B1632" s="4">
        <v>1128299</v>
      </c>
      <c r="C1632" s="5">
        <v>44493</v>
      </c>
      <c r="D1632" s="4" t="s">
        <v>984</v>
      </c>
      <c r="E1632" s="12" t="s">
        <v>1086</v>
      </c>
      <c r="F1632" s="13">
        <v>550</v>
      </c>
      <c r="G1632">
        <v>525</v>
      </c>
      <c r="H1632">
        <v>288750</v>
      </c>
      <c r="I1632" s="10">
        <v>101062.5</v>
      </c>
      <c r="J1632" s="15"/>
    </row>
    <row r="1633" spans="1:10">
      <c r="A1633" s="4" t="s">
        <v>1104</v>
      </c>
      <c r="B1633" s="4">
        <v>1128299</v>
      </c>
      <c r="C1633" s="5">
        <v>44493</v>
      </c>
      <c r="D1633" s="4" t="s">
        <v>984</v>
      </c>
      <c r="E1633" s="12" t="s">
        <v>1087</v>
      </c>
      <c r="F1633" s="13">
        <v>500</v>
      </c>
      <c r="G1633">
        <v>350</v>
      </c>
      <c r="H1633">
        <v>175000</v>
      </c>
      <c r="I1633" s="10">
        <v>61250</v>
      </c>
      <c r="J1633" s="15"/>
    </row>
    <row r="1634" spans="1:10">
      <c r="A1634" s="4" t="s">
        <v>1104</v>
      </c>
      <c r="B1634" s="4">
        <v>1128299</v>
      </c>
      <c r="C1634" s="5">
        <v>44493</v>
      </c>
      <c r="D1634" s="4" t="s">
        <v>984</v>
      </c>
      <c r="E1634" s="12" t="s">
        <v>1086</v>
      </c>
      <c r="F1634" s="13">
        <v>450</v>
      </c>
      <c r="G1634">
        <v>325</v>
      </c>
      <c r="H1634">
        <v>146250</v>
      </c>
      <c r="I1634" s="10">
        <v>51187.5</v>
      </c>
      <c r="J1634" s="15"/>
    </row>
    <row r="1635" spans="1:10">
      <c r="A1635" s="4" t="s">
        <v>1104</v>
      </c>
      <c r="B1635" s="4">
        <v>1128299</v>
      </c>
      <c r="C1635" s="5">
        <v>44493</v>
      </c>
      <c r="D1635" s="4" t="s">
        <v>984</v>
      </c>
      <c r="E1635" s="12" t="s">
        <v>1088</v>
      </c>
      <c r="F1635" s="13">
        <v>550</v>
      </c>
      <c r="G1635">
        <v>300</v>
      </c>
      <c r="H1635">
        <v>165000</v>
      </c>
      <c r="I1635" s="10">
        <v>66000</v>
      </c>
      <c r="J1635" s="15"/>
    </row>
    <row r="1636" spans="1:10">
      <c r="A1636" s="4" t="s">
        <v>1104</v>
      </c>
      <c r="B1636" s="4">
        <v>1128299</v>
      </c>
      <c r="C1636" s="5">
        <v>44493</v>
      </c>
      <c r="D1636" s="4" t="s">
        <v>984</v>
      </c>
      <c r="E1636" s="12" t="s">
        <v>1087</v>
      </c>
      <c r="F1636" s="13">
        <v>600</v>
      </c>
      <c r="G1636">
        <v>350</v>
      </c>
      <c r="H1636">
        <v>210000</v>
      </c>
      <c r="I1636" s="10">
        <v>63000</v>
      </c>
      <c r="J1636" s="15"/>
    </row>
    <row r="1637" spans="1:10">
      <c r="A1637" s="4" t="s">
        <v>1104</v>
      </c>
      <c r="B1637" s="4">
        <v>1128299</v>
      </c>
      <c r="C1637" s="5">
        <v>44524</v>
      </c>
      <c r="D1637" s="4" t="s">
        <v>984</v>
      </c>
      <c r="E1637" s="12" t="s">
        <v>1087</v>
      </c>
      <c r="F1637" s="13">
        <v>450.00000000000006</v>
      </c>
      <c r="G1637">
        <v>575</v>
      </c>
      <c r="H1637">
        <v>258750.00000000003</v>
      </c>
      <c r="I1637" s="10">
        <v>90562.5</v>
      </c>
      <c r="J1637" s="15"/>
    </row>
    <row r="1638" spans="1:10">
      <c r="A1638" s="4" t="s">
        <v>1104</v>
      </c>
      <c r="B1638" s="4">
        <v>1128299</v>
      </c>
      <c r="C1638" s="5">
        <v>44524</v>
      </c>
      <c r="D1638" s="4" t="s">
        <v>984</v>
      </c>
      <c r="E1638" s="12" t="s">
        <v>1086</v>
      </c>
      <c r="F1638" s="13">
        <v>500</v>
      </c>
      <c r="G1638">
        <v>650</v>
      </c>
      <c r="H1638">
        <v>325000</v>
      </c>
      <c r="I1638" s="10">
        <v>113750</v>
      </c>
      <c r="J1638" s="15"/>
    </row>
    <row r="1639" spans="1:10">
      <c r="A1639" s="4" t="s">
        <v>1104</v>
      </c>
      <c r="B1639" s="4">
        <v>1128299</v>
      </c>
      <c r="C1639" s="5">
        <v>44524</v>
      </c>
      <c r="D1639" s="4" t="s">
        <v>984</v>
      </c>
      <c r="E1639" s="12" t="s">
        <v>1086</v>
      </c>
      <c r="F1639" s="13">
        <v>450</v>
      </c>
      <c r="G1639">
        <v>475</v>
      </c>
      <c r="H1639">
        <v>213750</v>
      </c>
      <c r="I1639" s="10">
        <v>74812.5</v>
      </c>
      <c r="J1639" s="15"/>
    </row>
    <row r="1640" spans="1:10">
      <c r="A1640" s="4" t="s">
        <v>1104</v>
      </c>
      <c r="B1640" s="4">
        <v>1128299</v>
      </c>
      <c r="C1640" s="5">
        <v>44524</v>
      </c>
      <c r="D1640" s="4" t="s">
        <v>984</v>
      </c>
      <c r="E1640" s="12" t="s">
        <v>1087</v>
      </c>
      <c r="F1640" s="13">
        <v>550.00000000000011</v>
      </c>
      <c r="G1640">
        <v>450</v>
      </c>
      <c r="H1640">
        <v>247500.00000000003</v>
      </c>
      <c r="I1640" s="10">
        <v>86625</v>
      </c>
      <c r="J1640" s="15"/>
    </row>
    <row r="1641" spans="1:10">
      <c r="A1641" s="4" t="s">
        <v>1104</v>
      </c>
      <c r="B1641" s="4">
        <v>1128299</v>
      </c>
      <c r="C1641" s="5">
        <v>44524</v>
      </c>
      <c r="D1641" s="4" t="s">
        <v>984</v>
      </c>
      <c r="E1641" s="12" t="s">
        <v>1087</v>
      </c>
      <c r="F1641" s="13">
        <v>750</v>
      </c>
      <c r="G1641">
        <v>425</v>
      </c>
      <c r="H1641">
        <v>318750</v>
      </c>
      <c r="I1641" s="10">
        <v>127500</v>
      </c>
      <c r="J1641" s="15"/>
    </row>
    <row r="1642" spans="1:10">
      <c r="A1642" s="4" t="s">
        <v>1104</v>
      </c>
      <c r="B1642" s="4">
        <v>1128299</v>
      </c>
      <c r="C1642" s="5">
        <v>44524</v>
      </c>
      <c r="D1642" s="4" t="s">
        <v>984</v>
      </c>
      <c r="E1642" s="12" t="s">
        <v>1087</v>
      </c>
      <c r="F1642" s="13">
        <v>800</v>
      </c>
      <c r="G1642">
        <v>550</v>
      </c>
      <c r="H1642">
        <v>440000</v>
      </c>
      <c r="I1642" s="10">
        <v>132000</v>
      </c>
      <c r="J1642" s="15"/>
    </row>
    <row r="1643" spans="1:10">
      <c r="A1643" s="4" t="s">
        <v>1104</v>
      </c>
      <c r="B1643" s="4">
        <v>1128299</v>
      </c>
      <c r="C1643" s="5">
        <v>44553</v>
      </c>
      <c r="D1643" s="4" t="s">
        <v>984</v>
      </c>
      <c r="E1643" s="12" t="s">
        <v>1087</v>
      </c>
      <c r="F1643" s="13">
        <v>650.00000000000011</v>
      </c>
      <c r="G1643">
        <v>750</v>
      </c>
      <c r="H1643">
        <v>487500.00000000006</v>
      </c>
      <c r="I1643" s="10">
        <v>170625</v>
      </c>
      <c r="J1643" s="15"/>
    </row>
    <row r="1644" spans="1:10">
      <c r="A1644" s="4" t="s">
        <v>1104</v>
      </c>
      <c r="B1644" s="4">
        <v>1128299</v>
      </c>
      <c r="C1644" s="5">
        <v>44553</v>
      </c>
      <c r="D1644" s="4" t="s">
        <v>984</v>
      </c>
      <c r="E1644" s="12" t="s">
        <v>1087</v>
      </c>
      <c r="F1644" s="13">
        <v>750</v>
      </c>
      <c r="G1644">
        <v>750</v>
      </c>
      <c r="H1644">
        <v>562500</v>
      </c>
      <c r="I1644" s="10">
        <v>196875</v>
      </c>
      <c r="J1644" s="15"/>
    </row>
    <row r="1645" spans="1:10">
      <c r="A1645" s="4" t="s">
        <v>1104</v>
      </c>
      <c r="B1645" s="4">
        <v>1128299</v>
      </c>
      <c r="C1645" s="5">
        <v>44553</v>
      </c>
      <c r="D1645" s="4" t="s">
        <v>984</v>
      </c>
      <c r="E1645" s="12" t="s">
        <v>1087</v>
      </c>
      <c r="F1645" s="13">
        <v>700</v>
      </c>
      <c r="G1645">
        <v>550</v>
      </c>
      <c r="H1645">
        <v>385000</v>
      </c>
      <c r="I1645" s="10">
        <v>134750</v>
      </c>
      <c r="J1645" s="15"/>
    </row>
    <row r="1646" spans="1:10">
      <c r="A1646" s="4" t="s">
        <v>1104</v>
      </c>
      <c r="B1646" s="4">
        <v>1128299</v>
      </c>
      <c r="C1646" s="5">
        <v>44553</v>
      </c>
      <c r="D1646" s="4" t="s">
        <v>984</v>
      </c>
      <c r="E1646" s="12" t="s">
        <v>1086</v>
      </c>
      <c r="F1646" s="13">
        <v>700</v>
      </c>
      <c r="G1646">
        <v>550</v>
      </c>
      <c r="H1646">
        <v>385000</v>
      </c>
      <c r="I1646" s="10">
        <v>134750</v>
      </c>
      <c r="J1646" s="15"/>
    </row>
    <row r="1647" spans="1:10">
      <c r="A1647" s="4" t="s">
        <v>1104</v>
      </c>
      <c r="B1647" s="4">
        <v>1128299</v>
      </c>
      <c r="C1647" s="5">
        <v>44553</v>
      </c>
      <c r="D1647" s="4" t="s">
        <v>984</v>
      </c>
      <c r="E1647" s="12" t="s">
        <v>1086</v>
      </c>
      <c r="F1647" s="13">
        <v>800</v>
      </c>
      <c r="G1647">
        <v>475</v>
      </c>
      <c r="H1647">
        <v>380000</v>
      </c>
      <c r="I1647" s="10">
        <v>152000</v>
      </c>
      <c r="J1647" s="15"/>
    </row>
    <row r="1648" spans="1:10">
      <c r="A1648" s="4" t="s">
        <v>1104</v>
      </c>
      <c r="B1648" s="4">
        <v>1128299</v>
      </c>
      <c r="C1648" s="5">
        <v>44553</v>
      </c>
      <c r="D1648" s="4" t="s">
        <v>984</v>
      </c>
      <c r="E1648" s="12" t="s">
        <v>1086</v>
      </c>
      <c r="F1648" s="13">
        <v>850</v>
      </c>
      <c r="G1648">
        <v>575</v>
      </c>
      <c r="H1648">
        <v>488750</v>
      </c>
      <c r="I1648" s="10">
        <v>146625</v>
      </c>
      <c r="J1648" s="15"/>
    </row>
    <row r="1649" spans="1:10">
      <c r="A1649" s="4" t="s">
        <v>1104</v>
      </c>
      <c r="B1649" s="4">
        <v>1185732</v>
      </c>
      <c r="C1649" s="5">
        <v>44215</v>
      </c>
      <c r="D1649" s="4" t="s">
        <v>984</v>
      </c>
      <c r="E1649" s="12" t="s">
        <v>1087</v>
      </c>
      <c r="F1649" s="13">
        <v>350</v>
      </c>
      <c r="G1649">
        <v>750</v>
      </c>
      <c r="H1649">
        <v>262500</v>
      </c>
      <c r="I1649" s="10">
        <v>131250</v>
      </c>
      <c r="J1649" s="15"/>
    </row>
    <row r="1650" spans="1:10">
      <c r="A1650" s="4" t="s">
        <v>1104</v>
      </c>
      <c r="B1650" s="4">
        <v>1185732</v>
      </c>
      <c r="C1650" s="5">
        <v>44215</v>
      </c>
      <c r="D1650" s="4" t="s">
        <v>984</v>
      </c>
      <c r="E1650" s="12" t="s">
        <v>1086</v>
      </c>
      <c r="F1650" s="13">
        <v>350</v>
      </c>
      <c r="G1650">
        <v>550</v>
      </c>
      <c r="H1650">
        <v>192500</v>
      </c>
      <c r="I1650" s="10">
        <v>77000</v>
      </c>
      <c r="J1650" s="15"/>
    </row>
    <row r="1651" spans="1:10">
      <c r="A1651" s="4" t="s">
        <v>1104</v>
      </c>
      <c r="B1651" s="4">
        <v>1185732</v>
      </c>
      <c r="C1651" s="5">
        <v>44215</v>
      </c>
      <c r="D1651" s="4" t="s">
        <v>984</v>
      </c>
      <c r="E1651" s="12" t="s">
        <v>1087</v>
      </c>
      <c r="F1651" s="13">
        <v>250</v>
      </c>
      <c r="G1651">
        <v>550</v>
      </c>
      <c r="H1651">
        <v>137500</v>
      </c>
      <c r="I1651" s="10">
        <v>41250</v>
      </c>
      <c r="J1651" s="15"/>
    </row>
    <row r="1652" spans="1:10">
      <c r="A1652" s="4" t="s">
        <v>1104</v>
      </c>
      <c r="B1652" s="4">
        <v>1185732</v>
      </c>
      <c r="C1652" s="5">
        <v>44215</v>
      </c>
      <c r="D1652" s="4" t="s">
        <v>984</v>
      </c>
      <c r="E1652" s="12" t="s">
        <v>1086</v>
      </c>
      <c r="F1652" s="13">
        <v>300.00000000000006</v>
      </c>
      <c r="G1652">
        <v>400</v>
      </c>
      <c r="H1652">
        <v>120000.00000000001</v>
      </c>
      <c r="I1652" s="10">
        <v>42000</v>
      </c>
      <c r="J1652" s="15"/>
    </row>
    <row r="1653" spans="1:10">
      <c r="A1653" s="4" t="s">
        <v>1104</v>
      </c>
      <c r="B1653" s="4">
        <v>1185732</v>
      </c>
      <c r="C1653" s="5">
        <v>44215</v>
      </c>
      <c r="D1653" s="4" t="s">
        <v>984</v>
      </c>
      <c r="E1653" s="12" t="s">
        <v>1087</v>
      </c>
      <c r="F1653" s="13">
        <v>450</v>
      </c>
      <c r="G1653">
        <v>450</v>
      </c>
      <c r="H1653">
        <v>202500</v>
      </c>
      <c r="I1653" s="10">
        <v>81000</v>
      </c>
      <c r="J1653" s="15"/>
    </row>
    <row r="1654" spans="1:10">
      <c r="A1654" s="4" t="s">
        <v>1104</v>
      </c>
      <c r="B1654" s="4">
        <v>1185732</v>
      </c>
      <c r="C1654" s="5">
        <v>44215</v>
      </c>
      <c r="D1654" s="4" t="s">
        <v>984</v>
      </c>
      <c r="E1654" s="12" t="s">
        <v>1087</v>
      </c>
      <c r="F1654" s="13">
        <v>349.99999999999994</v>
      </c>
      <c r="G1654">
        <v>550</v>
      </c>
      <c r="H1654">
        <v>192499.99999999997</v>
      </c>
      <c r="I1654" s="10">
        <v>105875</v>
      </c>
      <c r="J1654" s="15"/>
    </row>
    <row r="1655" spans="1:10">
      <c r="A1655" s="4" t="s">
        <v>1104</v>
      </c>
      <c r="B1655" s="4">
        <v>1185732</v>
      </c>
      <c r="C1655" s="5">
        <v>44244</v>
      </c>
      <c r="D1655" s="4" t="s">
        <v>984</v>
      </c>
      <c r="E1655" s="12" t="s">
        <v>1086</v>
      </c>
      <c r="F1655" s="13">
        <v>350</v>
      </c>
      <c r="G1655">
        <v>800</v>
      </c>
      <c r="H1655">
        <v>280000</v>
      </c>
      <c r="I1655" s="10">
        <v>140000</v>
      </c>
      <c r="J1655" s="15"/>
    </row>
    <row r="1656" spans="1:10">
      <c r="A1656" s="4" t="s">
        <v>1104</v>
      </c>
      <c r="B1656" s="4">
        <v>1185732</v>
      </c>
      <c r="C1656" s="5">
        <v>44244</v>
      </c>
      <c r="D1656" s="4" t="s">
        <v>984</v>
      </c>
      <c r="E1656" s="12" t="s">
        <v>1086</v>
      </c>
      <c r="F1656" s="13">
        <v>350</v>
      </c>
      <c r="G1656">
        <v>450</v>
      </c>
      <c r="H1656">
        <v>157500</v>
      </c>
      <c r="I1656" s="10">
        <v>63000</v>
      </c>
      <c r="J1656" s="15"/>
    </row>
    <row r="1657" spans="1:10">
      <c r="A1657" s="50" t="s">
        <v>1103</v>
      </c>
      <c r="B1657" s="4">
        <v>1185732</v>
      </c>
      <c r="C1657" s="5">
        <v>44244</v>
      </c>
      <c r="D1657" s="4" t="s">
        <v>984</v>
      </c>
      <c r="E1657" s="12" t="s">
        <v>1086</v>
      </c>
      <c r="F1657" s="13">
        <v>250</v>
      </c>
      <c r="G1657">
        <v>500</v>
      </c>
      <c r="H1657">
        <v>125000</v>
      </c>
      <c r="I1657" s="10">
        <v>37500</v>
      </c>
      <c r="J1657" s="15"/>
    </row>
    <row r="1658" spans="1:10">
      <c r="A1658" s="50" t="s">
        <v>1103</v>
      </c>
      <c r="B1658" s="4">
        <v>1185732</v>
      </c>
      <c r="C1658" s="5">
        <v>44244</v>
      </c>
      <c r="D1658" s="4" t="s">
        <v>535</v>
      </c>
      <c r="E1658" s="12" t="s">
        <v>1087</v>
      </c>
      <c r="F1658" s="13">
        <v>300</v>
      </c>
      <c r="G1658">
        <v>375</v>
      </c>
      <c r="H1658">
        <v>112500</v>
      </c>
      <c r="I1658" s="10">
        <v>39375</v>
      </c>
      <c r="J1658" s="15"/>
    </row>
    <row r="1659" spans="1:10">
      <c r="A1659" s="50" t="s">
        <v>1103</v>
      </c>
      <c r="B1659" s="4">
        <v>1185732</v>
      </c>
      <c r="C1659" s="5">
        <v>44244</v>
      </c>
      <c r="D1659" s="4" t="s">
        <v>535</v>
      </c>
      <c r="E1659" s="12" t="s">
        <v>1086</v>
      </c>
      <c r="F1659" s="13">
        <v>450</v>
      </c>
      <c r="G1659">
        <v>450</v>
      </c>
      <c r="H1659">
        <v>202500</v>
      </c>
      <c r="I1659" s="10">
        <v>81000</v>
      </c>
      <c r="J1659" s="15"/>
    </row>
    <row r="1660" spans="1:10">
      <c r="A1660" s="50" t="s">
        <v>1103</v>
      </c>
      <c r="B1660" s="4">
        <v>1185732</v>
      </c>
      <c r="C1660" s="5">
        <v>44244</v>
      </c>
      <c r="D1660" s="4" t="s">
        <v>535</v>
      </c>
      <c r="E1660" s="12" t="s">
        <v>1086</v>
      </c>
      <c r="F1660" s="13">
        <v>349.99999999999994</v>
      </c>
      <c r="G1660">
        <v>550</v>
      </c>
      <c r="H1660">
        <v>192499.99999999997</v>
      </c>
      <c r="I1660" s="10">
        <v>105875</v>
      </c>
      <c r="J1660" s="15"/>
    </row>
    <row r="1661" spans="1:10">
      <c r="A1661" s="50" t="s">
        <v>1103</v>
      </c>
      <c r="B1661" s="4">
        <v>1185732</v>
      </c>
      <c r="C1661" s="5">
        <v>44270</v>
      </c>
      <c r="D1661" s="4" t="s">
        <v>535</v>
      </c>
      <c r="E1661" s="12" t="s">
        <v>1087</v>
      </c>
      <c r="F1661" s="13">
        <v>350</v>
      </c>
      <c r="G1661">
        <v>770</v>
      </c>
      <c r="H1661">
        <v>269500</v>
      </c>
      <c r="I1661" s="10">
        <v>134750</v>
      </c>
      <c r="J1661" s="15"/>
    </row>
    <row r="1662" spans="1:10">
      <c r="A1662" s="50" t="s">
        <v>1103</v>
      </c>
      <c r="B1662" s="4">
        <v>1185732</v>
      </c>
      <c r="C1662" s="5">
        <v>44270</v>
      </c>
      <c r="D1662" s="4" t="s">
        <v>535</v>
      </c>
      <c r="E1662" s="12" t="s">
        <v>1086</v>
      </c>
      <c r="F1662" s="13">
        <v>350</v>
      </c>
      <c r="G1662">
        <v>450</v>
      </c>
      <c r="H1662">
        <v>157500</v>
      </c>
      <c r="I1662" s="10">
        <v>63000</v>
      </c>
      <c r="J1662" s="15"/>
    </row>
    <row r="1663" spans="1:10">
      <c r="A1663" s="50" t="s">
        <v>1103</v>
      </c>
      <c r="B1663" s="4">
        <v>1185732</v>
      </c>
      <c r="C1663" s="5">
        <v>44270</v>
      </c>
      <c r="D1663" s="4" t="s">
        <v>535</v>
      </c>
      <c r="E1663" s="12" t="s">
        <v>1086</v>
      </c>
      <c r="F1663" s="13">
        <v>250</v>
      </c>
      <c r="G1663">
        <v>475</v>
      </c>
      <c r="H1663">
        <v>118750</v>
      </c>
      <c r="I1663" s="10">
        <v>35625</v>
      </c>
      <c r="J1663" s="15"/>
    </row>
    <row r="1664" spans="1:10">
      <c r="A1664" s="50" t="s">
        <v>1103</v>
      </c>
      <c r="B1664" s="4">
        <v>1185732</v>
      </c>
      <c r="C1664" s="5">
        <v>44270</v>
      </c>
      <c r="D1664" s="4" t="s">
        <v>535</v>
      </c>
      <c r="E1664" s="12" t="s">
        <v>1087</v>
      </c>
      <c r="F1664" s="13">
        <v>300</v>
      </c>
      <c r="G1664">
        <v>325</v>
      </c>
      <c r="H1664">
        <v>97500</v>
      </c>
      <c r="I1664" s="10">
        <v>34125</v>
      </c>
      <c r="J1664" s="15"/>
    </row>
    <row r="1665" spans="1:10">
      <c r="A1665" s="50" t="s">
        <v>1103</v>
      </c>
      <c r="B1665" s="4">
        <v>1185732</v>
      </c>
      <c r="C1665" s="5">
        <v>44270</v>
      </c>
      <c r="D1665" s="4" t="s">
        <v>535</v>
      </c>
      <c r="E1665" s="12" t="s">
        <v>1087</v>
      </c>
      <c r="F1665" s="13">
        <v>450</v>
      </c>
      <c r="G1665">
        <v>375</v>
      </c>
      <c r="H1665">
        <v>168750</v>
      </c>
      <c r="I1665" s="10">
        <v>67500</v>
      </c>
      <c r="J1665" s="15"/>
    </row>
    <row r="1666" spans="1:10">
      <c r="A1666" s="50" t="s">
        <v>1103</v>
      </c>
      <c r="B1666" s="4">
        <v>1185732</v>
      </c>
      <c r="C1666" s="5">
        <v>44270</v>
      </c>
      <c r="D1666" s="4" t="s">
        <v>535</v>
      </c>
      <c r="E1666" s="12" t="s">
        <v>1087</v>
      </c>
      <c r="F1666" s="13">
        <v>350</v>
      </c>
      <c r="G1666">
        <v>475</v>
      </c>
      <c r="H1666">
        <v>166250</v>
      </c>
      <c r="I1666" s="10">
        <v>91437.5</v>
      </c>
      <c r="J1666" s="15"/>
    </row>
    <row r="1667" spans="1:10">
      <c r="A1667" s="50" t="s">
        <v>1103</v>
      </c>
      <c r="B1667" s="4">
        <v>1185732</v>
      </c>
      <c r="C1667" s="5">
        <v>44302</v>
      </c>
      <c r="D1667" s="4" t="s">
        <v>535</v>
      </c>
      <c r="E1667" s="12" t="s">
        <v>1087</v>
      </c>
      <c r="F1667" s="13">
        <v>350</v>
      </c>
      <c r="G1667">
        <v>725</v>
      </c>
      <c r="H1667">
        <v>253750</v>
      </c>
      <c r="I1667" s="10">
        <v>126875</v>
      </c>
      <c r="J1667" s="15"/>
    </row>
    <row r="1668" spans="1:10">
      <c r="A1668" s="50" t="s">
        <v>1103</v>
      </c>
      <c r="B1668" s="4">
        <v>1185732</v>
      </c>
      <c r="C1668" s="5">
        <v>44302</v>
      </c>
      <c r="D1668" s="4" t="s">
        <v>535</v>
      </c>
      <c r="E1668" s="12" t="s">
        <v>1089</v>
      </c>
      <c r="F1668" s="13">
        <v>400</v>
      </c>
      <c r="G1668">
        <v>425</v>
      </c>
      <c r="H1668">
        <v>170000</v>
      </c>
      <c r="I1668" s="10">
        <v>68000</v>
      </c>
      <c r="J1668" s="15"/>
    </row>
    <row r="1669" spans="1:10">
      <c r="A1669" s="50" t="s">
        <v>1103</v>
      </c>
      <c r="B1669" s="4">
        <v>1185732</v>
      </c>
      <c r="C1669" s="5">
        <v>44302</v>
      </c>
      <c r="D1669" s="4" t="s">
        <v>535</v>
      </c>
      <c r="E1669" s="12" t="s">
        <v>1087</v>
      </c>
      <c r="F1669" s="13">
        <v>300</v>
      </c>
      <c r="G1669">
        <v>450</v>
      </c>
      <c r="H1669">
        <v>135000</v>
      </c>
      <c r="I1669" s="10">
        <v>40500</v>
      </c>
      <c r="J1669" s="15"/>
    </row>
    <row r="1670" spans="1:10">
      <c r="A1670" s="50" t="s">
        <v>1103</v>
      </c>
      <c r="B1670" s="4">
        <v>1185732</v>
      </c>
      <c r="C1670" s="5">
        <v>44302</v>
      </c>
      <c r="D1670" s="4" t="s">
        <v>535</v>
      </c>
      <c r="E1670" s="12" t="s">
        <v>1087</v>
      </c>
      <c r="F1670" s="13">
        <v>350</v>
      </c>
      <c r="G1670">
        <v>375</v>
      </c>
      <c r="H1670">
        <v>131250</v>
      </c>
      <c r="I1670" s="10">
        <v>45937.5</v>
      </c>
      <c r="J1670" s="15"/>
    </row>
    <row r="1671" spans="1:10">
      <c r="A1671" s="50" t="s">
        <v>1103</v>
      </c>
      <c r="B1671" s="4">
        <v>1185732</v>
      </c>
      <c r="C1671" s="5">
        <v>44302</v>
      </c>
      <c r="D1671" s="4" t="s">
        <v>535</v>
      </c>
      <c r="E1671" s="12" t="s">
        <v>1087</v>
      </c>
      <c r="F1671" s="13">
        <v>500</v>
      </c>
      <c r="G1671">
        <v>400</v>
      </c>
      <c r="H1671">
        <v>200000</v>
      </c>
      <c r="I1671" s="10">
        <v>80000</v>
      </c>
      <c r="J1671" s="15"/>
    </row>
    <row r="1672" spans="1:10">
      <c r="A1672" s="50" t="s">
        <v>1103</v>
      </c>
      <c r="B1672" s="4">
        <v>1185732</v>
      </c>
      <c r="C1672" s="5">
        <v>44302</v>
      </c>
      <c r="D1672" s="4" t="s">
        <v>535</v>
      </c>
      <c r="E1672" s="12" t="s">
        <v>1086</v>
      </c>
      <c r="F1672" s="13">
        <v>399.99999999999994</v>
      </c>
      <c r="G1672">
        <v>525</v>
      </c>
      <c r="H1672">
        <v>209999.99999999997</v>
      </c>
      <c r="I1672" s="10">
        <v>115500</v>
      </c>
      <c r="J1672" s="15"/>
    </row>
    <row r="1673" spans="1:10">
      <c r="A1673" s="50" t="s">
        <v>1103</v>
      </c>
      <c r="B1673" s="4">
        <v>1185732</v>
      </c>
      <c r="C1673" s="5">
        <v>44331</v>
      </c>
      <c r="D1673" s="4" t="s">
        <v>535</v>
      </c>
      <c r="E1673" s="12" t="s">
        <v>1086</v>
      </c>
      <c r="F1673" s="13">
        <v>500</v>
      </c>
      <c r="G1673">
        <v>795</v>
      </c>
      <c r="H1673">
        <v>397500</v>
      </c>
      <c r="I1673" s="10">
        <v>198750</v>
      </c>
      <c r="J1673" s="15"/>
    </row>
    <row r="1674" spans="1:10">
      <c r="A1674" s="50" t="s">
        <v>1103</v>
      </c>
      <c r="B1674" s="4">
        <v>1185732</v>
      </c>
      <c r="C1674" s="5">
        <v>44331</v>
      </c>
      <c r="D1674" s="4" t="s">
        <v>535</v>
      </c>
      <c r="E1674" s="12" t="s">
        <v>1088</v>
      </c>
      <c r="F1674" s="13">
        <v>500</v>
      </c>
      <c r="G1674">
        <v>500</v>
      </c>
      <c r="H1674">
        <v>250000</v>
      </c>
      <c r="I1674" s="10">
        <v>100000</v>
      </c>
      <c r="J1674" s="15"/>
    </row>
    <row r="1675" spans="1:10">
      <c r="A1675" s="50" t="s">
        <v>1103</v>
      </c>
      <c r="B1675" s="4">
        <v>1185732</v>
      </c>
      <c r="C1675" s="5">
        <v>44331</v>
      </c>
      <c r="D1675" s="4" t="s">
        <v>535</v>
      </c>
      <c r="E1675" s="12" t="s">
        <v>1086</v>
      </c>
      <c r="F1675" s="13">
        <v>450</v>
      </c>
      <c r="G1675">
        <v>475</v>
      </c>
      <c r="H1675">
        <v>213750</v>
      </c>
      <c r="I1675" s="10">
        <v>64125</v>
      </c>
      <c r="J1675" s="15"/>
    </row>
    <row r="1676" spans="1:10">
      <c r="A1676" s="50" t="s">
        <v>1103</v>
      </c>
      <c r="B1676" s="4">
        <v>1185732</v>
      </c>
      <c r="C1676" s="5">
        <v>44331</v>
      </c>
      <c r="D1676" s="4" t="s">
        <v>535</v>
      </c>
      <c r="E1676" s="12" t="s">
        <v>1086</v>
      </c>
      <c r="F1676" s="13">
        <v>450</v>
      </c>
      <c r="G1676">
        <v>450</v>
      </c>
      <c r="H1676">
        <v>202500</v>
      </c>
      <c r="I1676" s="10">
        <v>70875</v>
      </c>
      <c r="J1676" s="15"/>
    </row>
    <row r="1677" spans="1:10">
      <c r="A1677" s="50" t="s">
        <v>1103</v>
      </c>
      <c r="B1677" s="4">
        <v>1185732</v>
      </c>
      <c r="C1677" s="5">
        <v>44331</v>
      </c>
      <c r="D1677" s="4" t="s">
        <v>535</v>
      </c>
      <c r="E1677" s="12" t="s">
        <v>1088</v>
      </c>
      <c r="F1677" s="13">
        <v>550</v>
      </c>
      <c r="G1677">
        <v>475</v>
      </c>
      <c r="H1677">
        <v>261250</v>
      </c>
      <c r="I1677" s="10">
        <v>104500</v>
      </c>
      <c r="J1677" s="15"/>
    </row>
    <row r="1678" spans="1:10">
      <c r="A1678" s="50" t="s">
        <v>1103</v>
      </c>
      <c r="B1678" s="4">
        <v>1185732</v>
      </c>
      <c r="C1678" s="5">
        <v>44331</v>
      </c>
      <c r="D1678" s="4" t="s">
        <v>535</v>
      </c>
      <c r="E1678" s="12" t="s">
        <v>1086</v>
      </c>
      <c r="F1678" s="13">
        <v>600</v>
      </c>
      <c r="G1678">
        <v>575</v>
      </c>
      <c r="H1678">
        <v>345000</v>
      </c>
      <c r="I1678" s="10">
        <v>189750</v>
      </c>
      <c r="J1678" s="15"/>
    </row>
    <row r="1679" spans="1:10">
      <c r="A1679" s="50" t="s">
        <v>1103</v>
      </c>
      <c r="B1679" s="4">
        <v>1185732</v>
      </c>
      <c r="C1679" s="5">
        <v>44364</v>
      </c>
      <c r="D1679" s="4" t="s">
        <v>535</v>
      </c>
      <c r="E1679" s="12" t="s">
        <v>1087</v>
      </c>
      <c r="F1679" s="13">
        <v>550</v>
      </c>
      <c r="G1679">
        <v>825</v>
      </c>
      <c r="H1679">
        <v>453750</v>
      </c>
      <c r="I1679" s="10">
        <v>226875</v>
      </c>
      <c r="J1679" s="15"/>
    </row>
    <row r="1680" spans="1:10">
      <c r="A1680" s="50" t="s">
        <v>1103</v>
      </c>
      <c r="B1680" s="4">
        <v>1185732</v>
      </c>
      <c r="C1680" s="5">
        <v>44364</v>
      </c>
      <c r="D1680" s="4" t="s">
        <v>535</v>
      </c>
      <c r="E1680" s="12" t="s">
        <v>1087</v>
      </c>
      <c r="F1680" s="13">
        <v>500</v>
      </c>
      <c r="G1680">
        <v>575</v>
      </c>
      <c r="H1680">
        <v>287500</v>
      </c>
      <c r="I1680" s="10">
        <v>115000</v>
      </c>
      <c r="J1680" s="15"/>
    </row>
    <row r="1681" spans="1:10">
      <c r="A1681" s="50" t="s">
        <v>1103</v>
      </c>
      <c r="B1681" s="4">
        <v>1185732</v>
      </c>
      <c r="C1681" s="5">
        <v>44364</v>
      </c>
      <c r="D1681" s="4" t="s">
        <v>535</v>
      </c>
      <c r="E1681" s="12" t="s">
        <v>1087</v>
      </c>
      <c r="F1681" s="13">
        <v>450</v>
      </c>
      <c r="G1681">
        <v>550</v>
      </c>
      <c r="H1681">
        <v>247500</v>
      </c>
      <c r="I1681" s="10">
        <v>74250</v>
      </c>
      <c r="J1681" s="15"/>
    </row>
    <row r="1682" spans="1:10">
      <c r="A1682" s="50" t="s">
        <v>1103</v>
      </c>
      <c r="B1682" s="4">
        <v>1185732</v>
      </c>
      <c r="C1682" s="5">
        <v>44364</v>
      </c>
      <c r="D1682" s="4" t="s">
        <v>535</v>
      </c>
      <c r="E1682" s="12" t="s">
        <v>1086</v>
      </c>
      <c r="F1682" s="13">
        <v>450.00000000000006</v>
      </c>
      <c r="G1682">
        <v>525</v>
      </c>
      <c r="H1682">
        <v>236250.00000000003</v>
      </c>
      <c r="I1682" s="10">
        <v>82687.5</v>
      </c>
      <c r="J1682" s="15"/>
    </row>
    <row r="1683" spans="1:10">
      <c r="A1683" s="50" t="s">
        <v>1103</v>
      </c>
      <c r="B1683" s="4">
        <v>1185732</v>
      </c>
      <c r="C1683" s="5">
        <v>44364</v>
      </c>
      <c r="D1683" s="4" t="s">
        <v>535</v>
      </c>
      <c r="E1683" s="12" t="s">
        <v>1087</v>
      </c>
      <c r="F1683" s="13">
        <v>600</v>
      </c>
      <c r="G1683">
        <v>525</v>
      </c>
      <c r="H1683">
        <v>315000</v>
      </c>
      <c r="I1683" s="10">
        <v>126000</v>
      </c>
      <c r="J1683" s="15"/>
    </row>
    <row r="1684" spans="1:10">
      <c r="A1684" s="50" t="s">
        <v>1103</v>
      </c>
      <c r="B1684" s="4">
        <v>1185732</v>
      </c>
      <c r="C1684" s="5">
        <v>44364</v>
      </c>
      <c r="D1684" s="4" t="s">
        <v>535</v>
      </c>
      <c r="E1684" s="12" t="s">
        <v>1086</v>
      </c>
      <c r="F1684" s="13">
        <v>649.99999999999989</v>
      </c>
      <c r="G1684">
        <v>675</v>
      </c>
      <c r="H1684">
        <v>438749.99999999994</v>
      </c>
      <c r="I1684" s="10">
        <v>241312.5</v>
      </c>
      <c r="J1684" s="15"/>
    </row>
    <row r="1685" spans="1:10">
      <c r="A1685" s="50" t="s">
        <v>1103</v>
      </c>
      <c r="B1685" s="4">
        <v>1185732</v>
      </c>
      <c r="C1685" s="5">
        <v>44392</v>
      </c>
      <c r="D1685" s="4" t="s">
        <v>535</v>
      </c>
      <c r="E1685" s="12" t="s">
        <v>1086</v>
      </c>
      <c r="F1685" s="13">
        <v>600</v>
      </c>
      <c r="G1685">
        <v>900</v>
      </c>
      <c r="H1685">
        <v>540000</v>
      </c>
      <c r="I1685" s="10">
        <v>270000</v>
      </c>
      <c r="J1685" s="15"/>
    </row>
    <row r="1686" spans="1:10">
      <c r="A1686" s="50" t="s">
        <v>1103</v>
      </c>
      <c r="B1686" s="4">
        <v>1185732</v>
      </c>
      <c r="C1686" s="5">
        <v>44392</v>
      </c>
      <c r="D1686" s="4" t="s">
        <v>535</v>
      </c>
      <c r="E1686" s="12" t="s">
        <v>1088</v>
      </c>
      <c r="F1686" s="13">
        <v>550</v>
      </c>
      <c r="G1686">
        <v>650</v>
      </c>
      <c r="H1686">
        <v>357500</v>
      </c>
      <c r="I1686" s="10">
        <v>143000</v>
      </c>
      <c r="J1686" s="15"/>
    </row>
    <row r="1687" spans="1:10">
      <c r="A1687" s="50" t="s">
        <v>1103</v>
      </c>
      <c r="B1687" s="4">
        <v>1185732</v>
      </c>
      <c r="C1687" s="5">
        <v>44392</v>
      </c>
      <c r="D1687" s="4" t="s">
        <v>535</v>
      </c>
      <c r="E1687" s="12" t="s">
        <v>1087</v>
      </c>
      <c r="F1687" s="13">
        <v>500</v>
      </c>
      <c r="G1687">
        <v>575</v>
      </c>
      <c r="H1687">
        <v>287500</v>
      </c>
      <c r="I1687" s="10">
        <v>86250</v>
      </c>
      <c r="J1687" s="15"/>
    </row>
    <row r="1688" spans="1:10">
      <c r="A1688" s="50" t="s">
        <v>1103</v>
      </c>
      <c r="B1688" s="4">
        <v>1185732</v>
      </c>
      <c r="C1688" s="5">
        <v>44392</v>
      </c>
      <c r="D1688" s="4" t="s">
        <v>535</v>
      </c>
      <c r="E1688" s="12" t="s">
        <v>1087</v>
      </c>
      <c r="F1688" s="13">
        <v>500</v>
      </c>
      <c r="G1688">
        <v>525</v>
      </c>
      <c r="H1688">
        <v>262500</v>
      </c>
      <c r="I1688" s="10">
        <v>91875</v>
      </c>
      <c r="J1688" s="15"/>
    </row>
    <row r="1689" spans="1:10">
      <c r="A1689" s="50" t="s">
        <v>1103</v>
      </c>
      <c r="B1689" s="4">
        <v>1185732</v>
      </c>
      <c r="C1689" s="5">
        <v>44392</v>
      </c>
      <c r="D1689" s="4" t="s">
        <v>535</v>
      </c>
      <c r="E1689" s="12" t="s">
        <v>1087</v>
      </c>
      <c r="F1689" s="13">
        <v>600</v>
      </c>
      <c r="G1689">
        <v>550</v>
      </c>
      <c r="H1689">
        <v>330000</v>
      </c>
      <c r="I1689" s="10">
        <v>132000</v>
      </c>
      <c r="J1689" s="15"/>
    </row>
    <row r="1690" spans="1:10">
      <c r="A1690" s="50" t="s">
        <v>1103</v>
      </c>
      <c r="B1690" s="4">
        <v>1185732</v>
      </c>
      <c r="C1690" s="5">
        <v>44392</v>
      </c>
      <c r="D1690" s="4" t="s">
        <v>535</v>
      </c>
      <c r="E1690" s="12" t="s">
        <v>1086</v>
      </c>
      <c r="F1690" s="13">
        <v>649.99999999999989</v>
      </c>
      <c r="G1690">
        <v>725</v>
      </c>
      <c r="H1690">
        <v>471249.99999999994</v>
      </c>
      <c r="I1690" s="10">
        <v>259187.5</v>
      </c>
      <c r="J1690" s="15"/>
    </row>
    <row r="1691" spans="1:10">
      <c r="A1691" s="50" t="s">
        <v>1103</v>
      </c>
      <c r="B1691" s="4">
        <v>1185732</v>
      </c>
      <c r="C1691" s="5">
        <v>44424</v>
      </c>
      <c r="D1691" s="4" t="s">
        <v>535</v>
      </c>
      <c r="E1691" s="12" t="s">
        <v>1087</v>
      </c>
      <c r="F1691" s="13">
        <v>600</v>
      </c>
      <c r="G1691">
        <v>875</v>
      </c>
      <c r="H1691">
        <v>525000</v>
      </c>
      <c r="I1691" s="10">
        <v>262500</v>
      </c>
      <c r="J1691" s="15"/>
    </row>
    <row r="1692" spans="1:10">
      <c r="A1692" s="50" t="s">
        <v>1103</v>
      </c>
      <c r="B1692" s="4">
        <v>1185732</v>
      </c>
      <c r="C1692" s="5">
        <v>44424</v>
      </c>
      <c r="D1692" s="4" t="s">
        <v>535</v>
      </c>
      <c r="E1692" s="12" t="s">
        <v>1086</v>
      </c>
      <c r="F1692" s="13">
        <v>550</v>
      </c>
      <c r="G1692">
        <v>650</v>
      </c>
      <c r="H1692">
        <v>357500</v>
      </c>
      <c r="I1692" s="10">
        <v>143000</v>
      </c>
      <c r="J1692" s="15"/>
    </row>
    <row r="1693" spans="1:10">
      <c r="A1693" s="50" t="s">
        <v>1103</v>
      </c>
      <c r="B1693" s="4">
        <v>1185732</v>
      </c>
      <c r="C1693" s="5">
        <v>44424</v>
      </c>
      <c r="D1693" s="4" t="s">
        <v>535</v>
      </c>
      <c r="E1693" s="12" t="s">
        <v>1087</v>
      </c>
      <c r="F1693" s="13">
        <v>450</v>
      </c>
      <c r="G1693">
        <v>575</v>
      </c>
      <c r="H1693">
        <v>258750</v>
      </c>
      <c r="I1693" s="10">
        <v>77625</v>
      </c>
      <c r="J1693" s="15"/>
    </row>
    <row r="1694" spans="1:10">
      <c r="A1694" s="50" t="s">
        <v>1103</v>
      </c>
      <c r="B1694" s="4">
        <v>1185732</v>
      </c>
      <c r="C1694" s="5">
        <v>44424</v>
      </c>
      <c r="D1694" s="4" t="s">
        <v>535</v>
      </c>
      <c r="E1694" s="12" t="s">
        <v>1088</v>
      </c>
      <c r="F1694" s="13">
        <v>350</v>
      </c>
      <c r="G1694">
        <v>525</v>
      </c>
      <c r="H1694">
        <v>183750</v>
      </c>
      <c r="I1694" s="10">
        <v>64312.5</v>
      </c>
      <c r="J1694" s="15"/>
    </row>
    <row r="1695" spans="1:10">
      <c r="A1695" s="50" t="s">
        <v>1103</v>
      </c>
      <c r="B1695" s="4">
        <v>1185732</v>
      </c>
      <c r="C1695" s="5">
        <v>44424</v>
      </c>
      <c r="D1695" s="4" t="s">
        <v>535</v>
      </c>
      <c r="E1695" s="12" t="s">
        <v>1087</v>
      </c>
      <c r="F1695" s="13">
        <v>450</v>
      </c>
      <c r="G1695">
        <v>500</v>
      </c>
      <c r="H1695">
        <v>225000</v>
      </c>
      <c r="I1695" s="10">
        <v>90000</v>
      </c>
      <c r="J1695" s="15"/>
    </row>
    <row r="1696" spans="1:10">
      <c r="A1696" s="50" t="s">
        <v>1103</v>
      </c>
      <c r="B1696" s="4">
        <v>1185732</v>
      </c>
      <c r="C1696" s="5">
        <v>44424</v>
      </c>
      <c r="D1696" s="4" t="s">
        <v>535</v>
      </c>
      <c r="E1696" s="12" t="s">
        <v>1087</v>
      </c>
      <c r="F1696" s="13">
        <v>500</v>
      </c>
      <c r="G1696">
        <v>675</v>
      </c>
      <c r="H1696">
        <v>337500</v>
      </c>
      <c r="I1696" s="10">
        <v>185625</v>
      </c>
      <c r="J1696" s="15"/>
    </row>
    <row r="1697" spans="1:10">
      <c r="A1697" s="50" t="s">
        <v>1103</v>
      </c>
      <c r="B1697" s="4">
        <v>1185732</v>
      </c>
      <c r="C1697" s="5">
        <v>44454</v>
      </c>
      <c r="D1697" s="4" t="s">
        <v>535</v>
      </c>
      <c r="E1697" s="12" t="s">
        <v>1087</v>
      </c>
      <c r="F1697" s="13">
        <v>450</v>
      </c>
      <c r="G1697">
        <v>800</v>
      </c>
      <c r="H1697">
        <v>360000</v>
      </c>
      <c r="I1697" s="10">
        <v>180000</v>
      </c>
      <c r="J1697" s="15"/>
    </row>
    <row r="1698" spans="1:10">
      <c r="A1698" s="50" t="s">
        <v>1103</v>
      </c>
      <c r="B1698" s="4">
        <v>1185732</v>
      </c>
      <c r="C1698" s="5">
        <v>44454</v>
      </c>
      <c r="D1698" s="4" t="s">
        <v>535</v>
      </c>
      <c r="E1698" s="12" t="s">
        <v>1089</v>
      </c>
      <c r="F1698" s="13">
        <v>400</v>
      </c>
      <c r="G1698">
        <v>600</v>
      </c>
      <c r="H1698">
        <v>240000</v>
      </c>
      <c r="I1698" s="10">
        <v>96000</v>
      </c>
      <c r="J1698" s="15"/>
    </row>
    <row r="1699" spans="1:10">
      <c r="A1699" s="50" t="s">
        <v>1103</v>
      </c>
      <c r="B1699" s="4">
        <v>1185732</v>
      </c>
      <c r="C1699" s="5">
        <v>44454</v>
      </c>
      <c r="D1699" s="4" t="s">
        <v>535</v>
      </c>
      <c r="E1699" s="12" t="s">
        <v>1087</v>
      </c>
      <c r="F1699" s="13">
        <v>350</v>
      </c>
      <c r="G1699">
        <v>500</v>
      </c>
      <c r="H1699">
        <v>175000</v>
      </c>
      <c r="I1699" s="10">
        <v>52500</v>
      </c>
      <c r="J1699" s="15"/>
    </row>
    <row r="1700" spans="1:10">
      <c r="A1700" s="50" t="s">
        <v>1103</v>
      </c>
      <c r="B1700" s="4">
        <v>1185732</v>
      </c>
      <c r="C1700" s="5">
        <v>44454</v>
      </c>
      <c r="D1700" s="4" t="s">
        <v>535</v>
      </c>
      <c r="E1700" s="12" t="s">
        <v>1088</v>
      </c>
      <c r="F1700" s="13">
        <v>350</v>
      </c>
      <c r="G1700">
        <v>475</v>
      </c>
      <c r="H1700">
        <v>166250</v>
      </c>
      <c r="I1700" s="10">
        <v>58187.5</v>
      </c>
      <c r="J1700" s="15"/>
    </row>
    <row r="1701" spans="1:10">
      <c r="A1701" s="50" t="s">
        <v>1103</v>
      </c>
      <c r="B1701" s="4">
        <v>1185732</v>
      </c>
      <c r="C1701" s="5">
        <v>44454</v>
      </c>
      <c r="D1701" s="4" t="s">
        <v>535</v>
      </c>
      <c r="E1701" s="12" t="s">
        <v>1087</v>
      </c>
      <c r="F1701" s="13">
        <v>450</v>
      </c>
      <c r="G1701">
        <v>475</v>
      </c>
      <c r="H1701">
        <v>213750</v>
      </c>
      <c r="I1701" s="10">
        <v>85500</v>
      </c>
      <c r="J1701" s="15"/>
    </row>
    <row r="1702" spans="1:10">
      <c r="A1702" s="50" t="s">
        <v>1103</v>
      </c>
      <c r="B1702" s="4">
        <v>1185732</v>
      </c>
      <c r="C1702" s="5">
        <v>44454</v>
      </c>
      <c r="D1702" s="4" t="s">
        <v>535</v>
      </c>
      <c r="E1702" s="12" t="s">
        <v>1086</v>
      </c>
      <c r="F1702" s="13">
        <v>500</v>
      </c>
      <c r="G1702">
        <v>575</v>
      </c>
      <c r="H1702">
        <v>287500</v>
      </c>
      <c r="I1702" s="10">
        <v>158125</v>
      </c>
      <c r="J1702" s="15"/>
    </row>
    <row r="1703" spans="1:10">
      <c r="A1703" s="50" t="s">
        <v>1103</v>
      </c>
      <c r="B1703" s="4">
        <v>1185732</v>
      </c>
      <c r="C1703" s="5">
        <v>44486</v>
      </c>
      <c r="D1703" s="4" t="s">
        <v>535</v>
      </c>
      <c r="E1703" s="12" t="s">
        <v>1087</v>
      </c>
      <c r="F1703" s="13">
        <v>500</v>
      </c>
      <c r="G1703">
        <v>750</v>
      </c>
      <c r="H1703">
        <v>375000</v>
      </c>
      <c r="I1703" s="10">
        <v>187500</v>
      </c>
      <c r="J1703" s="15"/>
    </row>
    <row r="1704" spans="1:10">
      <c r="A1704" s="50" t="s">
        <v>1103</v>
      </c>
      <c r="B1704" s="4">
        <v>1185732</v>
      </c>
      <c r="C1704" s="5">
        <v>44486</v>
      </c>
      <c r="D1704" s="4" t="s">
        <v>535</v>
      </c>
      <c r="E1704" s="12" t="s">
        <v>1087</v>
      </c>
      <c r="F1704" s="13">
        <v>400</v>
      </c>
      <c r="G1704">
        <v>575</v>
      </c>
      <c r="H1704">
        <v>230000</v>
      </c>
      <c r="I1704" s="10">
        <v>92000</v>
      </c>
      <c r="J1704" s="15"/>
    </row>
    <row r="1705" spans="1:10">
      <c r="A1705" s="50" t="s">
        <v>1103</v>
      </c>
      <c r="B1705" s="4">
        <v>1185732</v>
      </c>
      <c r="C1705" s="5">
        <v>44486</v>
      </c>
      <c r="D1705" s="4" t="s">
        <v>535</v>
      </c>
      <c r="E1705" s="12" t="s">
        <v>1086</v>
      </c>
      <c r="F1705" s="13">
        <v>400</v>
      </c>
      <c r="G1705">
        <v>425</v>
      </c>
      <c r="H1705">
        <v>170000</v>
      </c>
      <c r="I1705" s="10">
        <v>51000</v>
      </c>
      <c r="J1705" s="15"/>
    </row>
    <row r="1706" spans="1:10">
      <c r="A1706" s="50" t="s">
        <v>1103</v>
      </c>
      <c r="B1706" s="4">
        <v>1185732</v>
      </c>
      <c r="C1706" s="5">
        <v>44486</v>
      </c>
      <c r="D1706" s="4" t="s">
        <v>535</v>
      </c>
      <c r="E1706" s="12" t="s">
        <v>1087</v>
      </c>
      <c r="F1706" s="13">
        <v>400</v>
      </c>
      <c r="G1706">
        <v>400</v>
      </c>
      <c r="H1706">
        <v>160000</v>
      </c>
      <c r="I1706" s="10">
        <v>56000</v>
      </c>
      <c r="J1706" s="15"/>
    </row>
    <row r="1707" spans="1:10">
      <c r="A1707" s="50" t="s">
        <v>1103</v>
      </c>
      <c r="B1707" s="4">
        <v>1185732</v>
      </c>
      <c r="C1707" s="5">
        <v>44486</v>
      </c>
      <c r="D1707" s="4" t="s">
        <v>535</v>
      </c>
      <c r="E1707" s="12" t="s">
        <v>1086</v>
      </c>
      <c r="F1707" s="13">
        <v>500</v>
      </c>
      <c r="G1707">
        <v>400</v>
      </c>
      <c r="H1707">
        <v>200000</v>
      </c>
      <c r="I1707" s="10">
        <v>80000</v>
      </c>
      <c r="J1707" s="15"/>
    </row>
    <row r="1708" spans="1:10">
      <c r="A1708" s="50" t="s">
        <v>1103</v>
      </c>
      <c r="B1708" s="4">
        <v>1185732</v>
      </c>
      <c r="C1708" s="5">
        <v>44486</v>
      </c>
      <c r="D1708" s="4" t="s">
        <v>535</v>
      </c>
      <c r="E1708" s="12" t="s">
        <v>1087</v>
      </c>
      <c r="F1708" s="13">
        <v>550</v>
      </c>
      <c r="G1708">
        <v>525</v>
      </c>
      <c r="H1708">
        <v>288750</v>
      </c>
      <c r="I1708" s="10">
        <v>158812.5</v>
      </c>
      <c r="J1708" s="15"/>
    </row>
    <row r="1709" spans="1:10">
      <c r="A1709" s="50" t="s">
        <v>1103</v>
      </c>
      <c r="B1709" s="4">
        <v>1185732</v>
      </c>
      <c r="C1709" s="5">
        <v>44516</v>
      </c>
      <c r="D1709" s="4" t="s">
        <v>535</v>
      </c>
      <c r="E1709" s="12" t="s">
        <v>1087</v>
      </c>
      <c r="F1709" s="13">
        <v>500</v>
      </c>
      <c r="G1709">
        <v>675</v>
      </c>
      <c r="H1709">
        <v>337500</v>
      </c>
      <c r="I1709" s="10">
        <v>168750</v>
      </c>
      <c r="J1709" s="15"/>
    </row>
    <row r="1710" spans="1:10">
      <c r="A1710" s="50" t="s">
        <v>1103</v>
      </c>
      <c r="B1710" s="4">
        <v>1185732</v>
      </c>
      <c r="C1710" s="5">
        <v>44516</v>
      </c>
      <c r="D1710" s="4" t="s">
        <v>535</v>
      </c>
      <c r="E1710" s="12" t="s">
        <v>1088</v>
      </c>
      <c r="F1710" s="13">
        <v>450</v>
      </c>
      <c r="G1710">
        <v>500</v>
      </c>
      <c r="H1710">
        <v>225000</v>
      </c>
      <c r="I1710" s="10">
        <v>90000</v>
      </c>
      <c r="J1710" s="15"/>
    </row>
    <row r="1711" spans="1:10">
      <c r="A1711" s="50" t="s">
        <v>1103</v>
      </c>
      <c r="B1711" s="4">
        <v>1185732</v>
      </c>
      <c r="C1711" s="5">
        <v>44516</v>
      </c>
      <c r="D1711" s="4" t="s">
        <v>535</v>
      </c>
      <c r="E1711" s="12" t="s">
        <v>1086</v>
      </c>
      <c r="F1711" s="13">
        <v>450</v>
      </c>
      <c r="G1711">
        <v>445</v>
      </c>
      <c r="H1711">
        <v>200250</v>
      </c>
      <c r="I1711" s="10">
        <v>60075</v>
      </c>
      <c r="J1711" s="15"/>
    </row>
    <row r="1712" spans="1:10">
      <c r="A1712" s="50" t="s">
        <v>1103</v>
      </c>
      <c r="B1712" s="4">
        <v>1185732</v>
      </c>
      <c r="C1712" s="5">
        <v>44516</v>
      </c>
      <c r="D1712" s="4" t="s">
        <v>535</v>
      </c>
      <c r="E1712" s="12" t="s">
        <v>1087</v>
      </c>
      <c r="F1712" s="13">
        <v>450</v>
      </c>
      <c r="G1712">
        <v>475</v>
      </c>
      <c r="H1712">
        <v>213750</v>
      </c>
      <c r="I1712" s="10">
        <v>74812.5</v>
      </c>
      <c r="J1712" s="15"/>
    </row>
    <row r="1713" spans="1:10">
      <c r="A1713" s="50" t="s">
        <v>1103</v>
      </c>
      <c r="B1713" s="4">
        <v>1185732</v>
      </c>
      <c r="C1713" s="5">
        <v>44516</v>
      </c>
      <c r="D1713" s="4" t="s">
        <v>535</v>
      </c>
      <c r="E1713" s="12" t="s">
        <v>1087</v>
      </c>
      <c r="F1713" s="13">
        <v>600</v>
      </c>
      <c r="G1713">
        <v>450</v>
      </c>
      <c r="H1713">
        <v>270000</v>
      </c>
      <c r="I1713" s="10">
        <v>108000</v>
      </c>
      <c r="J1713" s="15"/>
    </row>
    <row r="1714" spans="1:10">
      <c r="A1714" s="50" t="s">
        <v>1103</v>
      </c>
      <c r="B1714" s="4">
        <v>1185732</v>
      </c>
      <c r="C1714" s="5">
        <v>44516</v>
      </c>
      <c r="D1714" s="4" t="s">
        <v>535</v>
      </c>
      <c r="E1714" s="12" t="s">
        <v>1088</v>
      </c>
      <c r="F1714" s="13">
        <v>649.99999999999989</v>
      </c>
      <c r="G1714">
        <v>625</v>
      </c>
      <c r="H1714">
        <v>406249.99999999994</v>
      </c>
      <c r="I1714" s="10">
        <v>223437.5</v>
      </c>
      <c r="J1714" s="15"/>
    </row>
    <row r="1715" spans="1:10">
      <c r="A1715" s="50" t="s">
        <v>1103</v>
      </c>
      <c r="B1715" s="4">
        <v>1185732</v>
      </c>
      <c r="C1715" s="5">
        <v>44545</v>
      </c>
      <c r="D1715" s="4" t="s">
        <v>535</v>
      </c>
      <c r="E1715" s="12" t="s">
        <v>1086</v>
      </c>
      <c r="F1715" s="13">
        <v>600</v>
      </c>
      <c r="G1715">
        <v>850</v>
      </c>
      <c r="H1715">
        <v>510000</v>
      </c>
      <c r="I1715" s="10">
        <v>255000</v>
      </c>
      <c r="J1715" s="15"/>
    </row>
    <row r="1716" spans="1:10">
      <c r="A1716" s="50" t="s">
        <v>1103</v>
      </c>
      <c r="B1716" s="4">
        <v>1185732</v>
      </c>
      <c r="C1716" s="5">
        <v>44545</v>
      </c>
      <c r="D1716" s="4" t="s">
        <v>535</v>
      </c>
      <c r="E1716" s="12" t="s">
        <v>1086</v>
      </c>
      <c r="F1716" s="13">
        <v>500</v>
      </c>
      <c r="G1716">
        <v>650</v>
      </c>
      <c r="H1716">
        <v>325000</v>
      </c>
      <c r="I1716" s="10">
        <v>130000</v>
      </c>
      <c r="J1716" s="15"/>
    </row>
    <row r="1717" spans="1:10">
      <c r="A1717" s="50" t="s">
        <v>1103</v>
      </c>
      <c r="B1717" s="4">
        <v>1185732</v>
      </c>
      <c r="C1717" s="5">
        <v>44545</v>
      </c>
      <c r="D1717" s="4" t="s">
        <v>535</v>
      </c>
      <c r="E1717" s="12" t="s">
        <v>1087</v>
      </c>
      <c r="F1717" s="13">
        <v>500</v>
      </c>
      <c r="G1717">
        <v>600</v>
      </c>
      <c r="H1717">
        <v>300000</v>
      </c>
      <c r="I1717" s="10">
        <v>90000</v>
      </c>
      <c r="J1717" s="15"/>
    </row>
    <row r="1718" spans="1:10">
      <c r="A1718" s="50" t="s">
        <v>1103</v>
      </c>
      <c r="B1718" s="4">
        <v>1185732</v>
      </c>
      <c r="C1718" s="5">
        <v>44545</v>
      </c>
      <c r="D1718" s="4" t="s">
        <v>535</v>
      </c>
      <c r="E1718" s="12" t="s">
        <v>1087</v>
      </c>
      <c r="F1718" s="13">
        <v>500</v>
      </c>
      <c r="G1718">
        <v>550</v>
      </c>
      <c r="H1718">
        <v>275000</v>
      </c>
      <c r="I1718" s="10">
        <v>96250</v>
      </c>
      <c r="J1718" s="15"/>
    </row>
    <row r="1719" spans="1:10">
      <c r="A1719" s="50" t="s">
        <v>1103</v>
      </c>
      <c r="B1719" s="4">
        <v>1185732</v>
      </c>
      <c r="C1719" s="5">
        <v>44545</v>
      </c>
      <c r="D1719" s="4" t="s">
        <v>535</v>
      </c>
      <c r="E1719" s="12" t="s">
        <v>1087</v>
      </c>
      <c r="F1719" s="13">
        <v>600</v>
      </c>
      <c r="G1719">
        <v>550</v>
      </c>
      <c r="H1719">
        <v>330000</v>
      </c>
      <c r="I1719" s="10">
        <v>132000</v>
      </c>
      <c r="J1719" s="15"/>
    </row>
    <row r="1720" spans="1:10">
      <c r="A1720" s="50" t="s">
        <v>1103</v>
      </c>
      <c r="B1720" s="4">
        <v>1185732</v>
      </c>
      <c r="C1720" s="5">
        <v>44545</v>
      </c>
      <c r="D1720" s="4" t="s">
        <v>535</v>
      </c>
      <c r="E1720" s="12" t="s">
        <v>1087</v>
      </c>
      <c r="F1720" s="13">
        <v>649.99999999999989</v>
      </c>
      <c r="G1720">
        <v>650</v>
      </c>
      <c r="H1720">
        <v>422499.99999999994</v>
      </c>
      <c r="I1720" s="10">
        <v>232375</v>
      </c>
      <c r="J1720" s="15"/>
    </row>
    <row r="1721" spans="1:10">
      <c r="A1721" s="50" t="s">
        <v>1103</v>
      </c>
      <c r="B1721" s="4">
        <v>1185732</v>
      </c>
      <c r="C1721" s="5">
        <v>44214</v>
      </c>
      <c r="D1721" s="4" t="s">
        <v>535</v>
      </c>
      <c r="E1721" s="12" t="s">
        <v>1086</v>
      </c>
      <c r="F1721" s="13">
        <v>300</v>
      </c>
      <c r="G1721">
        <v>625</v>
      </c>
      <c r="H1721">
        <v>187500</v>
      </c>
      <c r="I1721" s="10">
        <v>75000</v>
      </c>
      <c r="J1721" s="15"/>
    </row>
    <row r="1722" spans="1:10">
      <c r="A1722" s="50" t="s">
        <v>1103</v>
      </c>
      <c r="B1722" s="4">
        <v>1185732</v>
      </c>
      <c r="C1722" s="5">
        <v>44214</v>
      </c>
      <c r="D1722" s="4" t="s">
        <v>535</v>
      </c>
      <c r="E1722" s="12" t="s">
        <v>1087</v>
      </c>
      <c r="F1722" s="13">
        <v>300.00000000000006</v>
      </c>
      <c r="G1722">
        <v>425</v>
      </c>
      <c r="H1722">
        <v>127500.00000000001</v>
      </c>
      <c r="I1722" s="10">
        <v>44625</v>
      </c>
      <c r="J1722" s="15"/>
    </row>
    <row r="1723" spans="1:10">
      <c r="A1723" s="50" t="s">
        <v>1103</v>
      </c>
      <c r="B1723" s="4">
        <v>1185732</v>
      </c>
      <c r="C1723" s="5">
        <v>44214</v>
      </c>
      <c r="D1723" s="4" t="s">
        <v>535</v>
      </c>
      <c r="E1723" s="12" t="s">
        <v>1087</v>
      </c>
      <c r="F1723" s="13">
        <v>200</v>
      </c>
      <c r="G1723">
        <v>425</v>
      </c>
      <c r="H1723">
        <v>85000</v>
      </c>
      <c r="I1723" s="10">
        <v>29750</v>
      </c>
      <c r="J1723" s="15"/>
    </row>
    <row r="1724" spans="1:10">
      <c r="A1724" s="50" t="s">
        <v>1103</v>
      </c>
      <c r="B1724" s="4">
        <v>1185732</v>
      </c>
      <c r="C1724" s="5">
        <v>44214</v>
      </c>
      <c r="D1724" s="4" t="s">
        <v>535</v>
      </c>
      <c r="E1724" s="12" t="s">
        <v>1086</v>
      </c>
      <c r="F1724" s="13">
        <v>250</v>
      </c>
      <c r="G1724">
        <v>275</v>
      </c>
      <c r="H1724">
        <v>68750</v>
      </c>
      <c r="I1724" s="10">
        <v>27500</v>
      </c>
      <c r="J1724" s="15"/>
    </row>
    <row r="1725" spans="1:10">
      <c r="A1725" s="50" t="s">
        <v>1103</v>
      </c>
      <c r="B1725" s="4">
        <v>1185732</v>
      </c>
      <c r="C1725" s="5">
        <v>44214</v>
      </c>
      <c r="D1725" s="4" t="s">
        <v>535</v>
      </c>
      <c r="E1725" s="12" t="s">
        <v>1086</v>
      </c>
      <c r="F1725" s="13">
        <v>400.00000000000006</v>
      </c>
      <c r="G1725">
        <v>325</v>
      </c>
      <c r="H1725">
        <v>130000.00000000001</v>
      </c>
      <c r="I1725" s="10">
        <v>45500</v>
      </c>
      <c r="J1725" s="15"/>
    </row>
    <row r="1726" spans="1:10">
      <c r="A1726" s="50" t="s">
        <v>1103</v>
      </c>
      <c r="B1726" s="4">
        <v>1185732</v>
      </c>
      <c r="C1726" s="5">
        <v>44214</v>
      </c>
      <c r="D1726" s="4" t="s">
        <v>535</v>
      </c>
      <c r="E1726" s="12" t="s">
        <v>1086</v>
      </c>
      <c r="F1726" s="13">
        <v>300</v>
      </c>
      <c r="G1726">
        <v>425</v>
      </c>
      <c r="H1726">
        <v>127500</v>
      </c>
      <c r="I1726" s="10">
        <v>63750</v>
      </c>
      <c r="J1726" s="15"/>
    </row>
    <row r="1727" spans="1:10">
      <c r="A1727" s="50" t="s">
        <v>1103</v>
      </c>
      <c r="B1727" s="4">
        <v>1185732</v>
      </c>
      <c r="C1727" s="5">
        <v>44245</v>
      </c>
      <c r="D1727" s="4" t="s">
        <v>535</v>
      </c>
      <c r="E1727" s="12" t="s">
        <v>1087</v>
      </c>
      <c r="F1727" s="13">
        <v>300</v>
      </c>
      <c r="G1727">
        <v>675</v>
      </c>
      <c r="H1727">
        <v>202500</v>
      </c>
      <c r="I1727" s="10">
        <v>81000</v>
      </c>
      <c r="J1727" s="15"/>
    </row>
    <row r="1728" spans="1:10">
      <c r="A1728" s="50" t="s">
        <v>1103</v>
      </c>
      <c r="B1728" s="4">
        <v>1185732</v>
      </c>
      <c r="C1728" s="5">
        <v>44245</v>
      </c>
      <c r="D1728" s="4" t="s">
        <v>535</v>
      </c>
      <c r="E1728" s="12" t="s">
        <v>1087</v>
      </c>
      <c r="F1728" s="13">
        <v>300</v>
      </c>
      <c r="G1728">
        <v>325</v>
      </c>
      <c r="H1728">
        <v>97500</v>
      </c>
      <c r="I1728" s="10">
        <v>34125</v>
      </c>
      <c r="J1728" s="15"/>
    </row>
    <row r="1729" spans="1:10">
      <c r="A1729" s="50" t="s">
        <v>1103</v>
      </c>
      <c r="B1729" s="4">
        <v>1185732</v>
      </c>
      <c r="C1729" s="5">
        <v>44245</v>
      </c>
      <c r="D1729" s="4" t="s">
        <v>535</v>
      </c>
      <c r="E1729" s="12" t="s">
        <v>1087</v>
      </c>
      <c r="F1729" s="13">
        <v>200</v>
      </c>
      <c r="G1729">
        <v>375</v>
      </c>
      <c r="H1729">
        <v>75000</v>
      </c>
      <c r="I1729" s="10">
        <v>26250</v>
      </c>
      <c r="J1729" s="15"/>
    </row>
    <row r="1730" spans="1:10">
      <c r="A1730" s="50" t="s">
        <v>1103</v>
      </c>
      <c r="B1730" s="4">
        <v>1185732</v>
      </c>
      <c r="C1730" s="5">
        <v>44245</v>
      </c>
      <c r="D1730" s="4" t="s">
        <v>535</v>
      </c>
      <c r="E1730" s="12" t="s">
        <v>1087</v>
      </c>
      <c r="F1730" s="13">
        <v>250</v>
      </c>
      <c r="G1730">
        <v>250</v>
      </c>
      <c r="H1730">
        <v>62500</v>
      </c>
      <c r="I1730" s="10">
        <v>25000</v>
      </c>
      <c r="J1730" s="15"/>
    </row>
    <row r="1731" spans="1:10">
      <c r="A1731" s="50" t="s">
        <v>1103</v>
      </c>
      <c r="B1731" s="4">
        <v>1185732</v>
      </c>
      <c r="C1731" s="5">
        <v>44245</v>
      </c>
      <c r="D1731" s="4" t="s">
        <v>535</v>
      </c>
      <c r="E1731" s="12" t="s">
        <v>1087</v>
      </c>
      <c r="F1731" s="13">
        <v>400.00000000000006</v>
      </c>
      <c r="G1731">
        <v>325</v>
      </c>
      <c r="H1731">
        <v>130000.00000000001</v>
      </c>
      <c r="I1731" s="10">
        <v>45500</v>
      </c>
      <c r="J1731" s="15"/>
    </row>
    <row r="1732" spans="1:10">
      <c r="A1732" s="50" t="s">
        <v>1103</v>
      </c>
      <c r="B1732" s="4">
        <v>1185732</v>
      </c>
      <c r="C1732" s="5">
        <v>44245</v>
      </c>
      <c r="D1732" s="4" t="s">
        <v>535</v>
      </c>
      <c r="E1732" s="12" t="s">
        <v>1087</v>
      </c>
      <c r="F1732" s="13">
        <v>300</v>
      </c>
      <c r="G1732">
        <v>400</v>
      </c>
      <c r="H1732">
        <v>120000</v>
      </c>
      <c r="I1732" s="10">
        <v>60000</v>
      </c>
      <c r="J1732" s="15"/>
    </row>
    <row r="1733" spans="1:10">
      <c r="A1733" s="50" t="s">
        <v>1103</v>
      </c>
      <c r="B1733" s="4">
        <v>1185732</v>
      </c>
      <c r="C1733" s="5">
        <v>44272</v>
      </c>
      <c r="D1733" s="4" t="s">
        <v>535</v>
      </c>
      <c r="E1733" s="12" t="s">
        <v>1087</v>
      </c>
      <c r="F1733" s="13">
        <v>350</v>
      </c>
      <c r="G1733">
        <v>620</v>
      </c>
      <c r="H1733">
        <v>217000</v>
      </c>
      <c r="I1733" s="10">
        <v>86800</v>
      </c>
      <c r="J1733" s="15"/>
    </row>
    <row r="1734" spans="1:10">
      <c r="A1734" s="50" t="s">
        <v>1103</v>
      </c>
      <c r="B1734" s="4">
        <v>1185732</v>
      </c>
      <c r="C1734" s="5">
        <v>44272</v>
      </c>
      <c r="D1734" s="4" t="s">
        <v>535</v>
      </c>
      <c r="E1734" s="12" t="s">
        <v>1087</v>
      </c>
      <c r="F1734" s="13">
        <v>350</v>
      </c>
      <c r="G1734">
        <v>300</v>
      </c>
      <c r="H1734">
        <v>105000</v>
      </c>
      <c r="I1734" s="10">
        <v>36750</v>
      </c>
      <c r="J1734" s="15"/>
    </row>
    <row r="1735" spans="1:10">
      <c r="A1735" s="50" t="s">
        <v>1103</v>
      </c>
      <c r="B1735" s="4">
        <v>1185732</v>
      </c>
      <c r="C1735" s="5">
        <v>44272</v>
      </c>
      <c r="D1735" s="4" t="s">
        <v>535</v>
      </c>
      <c r="E1735" s="12" t="s">
        <v>1087</v>
      </c>
      <c r="F1735" s="13">
        <v>250</v>
      </c>
      <c r="G1735">
        <v>350</v>
      </c>
      <c r="H1735">
        <v>87500</v>
      </c>
      <c r="I1735" s="10">
        <v>30625</v>
      </c>
      <c r="J1735" s="15"/>
    </row>
    <row r="1736" spans="1:10">
      <c r="A1736" s="50" t="s">
        <v>1103</v>
      </c>
      <c r="B1736" s="4">
        <v>1185732</v>
      </c>
      <c r="C1736" s="5">
        <v>44272</v>
      </c>
      <c r="D1736" s="4" t="s">
        <v>535</v>
      </c>
      <c r="E1736" s="12" t="s">
        <v>1087</v>
      </c>
      <c r="F1736" s="13">
        <v>300</v>
      </c>
      <c r="G1736">
        <v>200</v>
      </c>
      <c r="H1736">
        <v>60000</v>
      </c>
      <c r="I1736" s="10">
        <v>24000</v>
      </c>
      <c r="J1736" s="15"/>
    </row>
    <row r="1737" spans="1:10">
      <c r="A1737" s="50" t="s">
        <v>1103</v>
      </c>
      <c r="B1737" s="4">
        <v>1185732</v>
      </c>
      <c r="C1737" s="5">
        <v>44272</v>
      </c>
      <c r="D1737" s="4" t="s">
        <v>535</v>
      </c>
      <c r="E1737" s="12" t="s">
        <v>1088</v>
      </c>
      <c r="F1737" s="13">
        <v>450</v>
      </c>
      <c r="G1737">
        <v>250</v>
      </c>
      <c r="H1737">
        <v>112500</v>
      </c>
      <c r="I1737" s="10">
        <v>39375</v>
      </c>
      <c r="J1737" s="15"/>
    </row>
    <row r="1738" spans="1:10">
      <c r="A1738" s="50" t="s">
        <v>1103</v>
      </c>
      <c r="B1738" s="4">
        <v>1185732</v>
      </c>
      <c r="C1738" s="5">
        <v>44272</v>
      </c>
      <c r="D1738" s="4" t="s">
        <v>535</v>
      </c>
      <c r="E1738" s="12" t="s">
        <v>1086</v>
      </c>
      <c r="F1738" s="13">
        <v>350</v>
      </c>
      <c r="G1738">
        <v>350</v>
      </c>
      <c r="H1738">
        <v>122500</v>
      </c>
      <c r="I1738" s="10">
        <v>61250</v>
      </c>
      <c r="J1738" s="15"/>
    </row>
    <row r="1739" spans="1:10">
      <c r="A1739" s="50" t="s">
        <v>1103</v>
      </c>
      <c r="B1739" s="4">
        <v>1185732</v>
      </c>
      <c r="C1739" s="5">
        <v>44304</v>
      </c>
      <c r="D1739" s="4" t="s">
        <v>535</v>
      </c>
      <c r="E1739" s="12" t="s">
        <v>1086</v>
      </c>
      <c r="F1739" s="13">
        <v>350</v>
      </c>
      <c r="G1739">
        <v>575</v>
      </c>
      <c r="H1739">
        <v>201250</v>
      </c>
      <c r="I1739" s="10">
        <v>80500</v>
      </c>
      <c r="J1739" s="15"/>
    </row>
    <row r="1740" spans="1:10">
      <c r="A1740" s="50" t="s">
        <v>1103</v>
      </c>
      <c r="B1740" s="4">
        <v>1185732</v>
      </c>
      <c r="C1740" s="5">
        <v>44304</v>
      </c>
      <c r="D1740" s="4" t="s">
        <v>535</v>
      </c>
      <c r="E1740" s="12" t="s">
        <v>1087</v>
      </c>
      <c r="F1740" s="13">
        <v>300</v>
      </c>
      <c r="G1740">
        <v>275</v>
      </c>
      <c r="H1740">
        <v>82500</v>
      </c>
      <c r="I1740" s="10">
        <v>28875</v>
      </c>
      <c r="J1740" s="15"/>
    </row>
    <row r="1741" spans="1:10">
      <c r="A1741" s="50" t="s">
        <v>1103</v>
      </c>
      <c r="B1741" s="4">
        <v>1185732</v>
      </c>
      <c r="C1741" s="5">
        <v>44304</v>
      </c>
      <c r="D1741" s="4" t="s">
        <v>535</v>
      </c>
      <c r="E1741" s="12" t="s">
        <v>1087</v>
      </c>
      <c r="F1741" s="13">
        <v>200</v>
      </c>
      <c r="G1741">
        <v>275</v>
      </c>
      <c r="H1741">
        <v>55000</v>
      </c>
      <c r="I1741" s="10">
        <v>19250</v>
      </c>
      <c r="J1741" s="15"/>
    </row>
    <row r="1742" spans="1:10">
      <c r="A1742" s="50" t="s">
        <v>1103</v>
      </c>
      <c r="B1742" s="4">
        <v>1185732</v>
      </c>
      <c r="C1742" s="5">
        <v>44304</v>
      </c>
      <c r="D1742" s="4" t="s">
        <v>535</v>
      </c>
      <c r="E1742" s="12" t="s">
        <v>1087</v>
      </c>
      <c r="F1742" s="13">
        <v>250</v>
      </c>
      <c r="G1742">
        <v>200</v>
      </c>
      <c r="H1742">
        <v>50000</v>
      </c>
      <c r="I1742" s="10">
        <v>20000</v>
      </c>
      <c r="J1742" s="15"/>
    </row>
    <row r="1743" spans="1:10">
      <c r="A1743" s="50" t="s">
        <v>1103</v>
      </c>
      <c r="B1743" s="4">
        <v>1185732</v>
      </c>
      <c r="C1743" s="5">
        <v>44304</v>
      </c>
      <c r="D1743" s="4" t="s">
        <v>535</v>
      </c>
      <c r="E1743" s="12" t="s">
        <v>1087</v>
      </c>
      <c r="F1743" s="13">
        <v>400</v>
      </c>
      <c r="G1743">
        <v>225</v>
      </c>
      <c r="H1743">
        <v>90000</v>
      </c>
      <c r="I1743" s="10">
        <v>31500</v>
      </c>
      <c r="J1743" s="15"/>
    </row>
    <row r="1744" spans="1:10">
      <c r="A1744" s="50" t="s">
        <v>1103</v>
      </c>
      <c r="B1744" s="4">
        <v>1185732</v>
      </c>
      <c r="C1744" s="5">
        <v>44304</v>
      </c>
      <c r="D1744" s="4" t="s">
        <v>535</v>
      </c>
      <c r="E1744" s="12" t="s">
        <v>1086</v>
      </c>
      <c r="F1744" s="13">
        <v>300</v>
      </c>
      <c r="G1744">
        <v>350</v>
      </c>
      <c r="H1744">
        <v>105000</v>
      </c>
      <c r="I1744" s="10">
        <v>52500</v>
      </c>
      <c r="J1744" s="15"/>
    </row>
    <row r="1745" spans="1:10">
      <c r="A1745" s="50" t="s">
        <v>1103</v>
      </c>
      <c r="B1745" s="4">
        <v>1185732</v>
      </c>
      <c r="C1745" s="5">
        <v>44335</v>
      </c>
      <c r="D1745" s="4" t="s">
        <v>535</v>
      </c>
      <c r="E1745" s="12" t="s">
        <v>1088</v>
      </c>
      <c r="F1745" s="13">
        <v>400</v>
      </c>
      <c r="G1745">
        <v>620</v>
      </c>
      <c r="H1745">
        <v>248000</v>
      </c>
      <c r="I1745" s="10">
        <v>99200</v>
      </c>
      <c r="J1745" s="15"/>
    </row>
    <row r="1746" spans="1:10">
      <c r="A1746" s="50" t="s">
        <v>1103</v>
      </c>
      <c r="B1746" s="4">
        <v>1185732</v>
      </c>
      <c r="C1746" s="5">
        <v>44335</v>
      </c>
      <c r="D1746" s="4" t="s">
        <v>535</v>
      </c>
      <c r="E1746" s="12" t="s">
        <v>1087</v>
      </c>
      <c r="F1746" s="13">
        <v>350</v>
      </c>
      <c r="G1746">
        <v>325</v>
      </c>
      <c r="H1746">
        <v>113750</v>
      </c>
      <c r="I1746" s="10">
        <v>39812.5</v>
      </c>
      <c r="J1746" s="15"/>
    </row>
    <row r="1747" spans="1:10">
      <c r="A1747" s="50" t="s">
        <v>1103</v>
      </c>
      <c r="B1747" s="4">
        <v>1185732</v>
      </c>
      <c r="C1747" s="5">
        <v>44335</v>
      </c>
      <c r="D1747" s="4" t="s">
        <v>535</v>
      </c>
      <c r="E1747" s="12" t="s">
        <v>1086</v>
      </c>
      <c r="F1747" s="13">
        <v>300</v>
      </c>
      <c r="G1747">
        <v>300</v>
      </c>
      <c r="H1747">
        <v>90000</v>
      </c>
      <c r="I1747" s="10">
        <v>31500</v>
      </c>
      <c r="J1747" s="15"/>
    </row>
    <row r="1748" spans="1:10">
      <c r="A1748" s="50" t="s">
        <v>1103</v>
      </c>
      <c r="B1748" s="4">
        <v>1185732</v>
      </c>
      <c r="C1748" s="5">
        <v>44335</v>
      </c>
      <c r="D1748" s="4" t="s">
        <v>535</v>
      </c>
      <c r="E1748" s="12" t="s">
        <v>1086</v>
      </c>
      <c r="F1748" s="13">
        <v>300</v>
      </c>
      <c r="G1748">
        <v>225</v>
      </c>
      <c r="H1748">
        <v>67500</v>
      </c>
      <c r="I1748" s="10">
        <v>27000</v>
      </c>
      <c r="J1748" s="15"/>
    </row>
    <row r="1749" spans="1:10">
      <c r="A1749" s="50" t="s">
        <v>1103</v>
      </c>
      <c r="B1749" s="4">
        <v>1185732</v>
      </c>
      <c r="C1749" s="5">
        <v>44335</v>
      </c>
      <c r="D1749" s="4" t="s">
        <v>535</v>
      </c>
      <c r="E1749" s="12" t="s">
        <v>1087</v>
      </c>
      <c r="F1749" s="13">
        <v>450</v>
      </c>
      <c r="G1749">
        <v>250</v>
      </c>
      <c r="H1749">
        <v>112500</v>
      </c>
      <c r="I1749" s="10">
        <v>39375</v>
      </c>
      <c r="J1749" s="15"/>
    </row>
    <row r="1750" spans="1:10">
      <c r="A1750" s="50" t="s">
        <v>1103</v>
      </c>
      <c r="B1750" s="4">
        <v>1185732</v>
      </c>
      <c r="C1750" s="5">
        <v>44335</v>
      </c>
      <c r="D1750" s="4" t="s">
        <v>535</v>
      </c>
      <c r="E1750" s="12" t="s">
        <v>1087</v>
      </c>
      <c r="F1750" s="13">
        <v>500</v>
      </c>
      <c r="G1750">
        <v>350</v>
      </c>
      <c r="H1750">
        <v>175000</v>
      </c>
      <c r="I1750" s="10">
        <v>87500</v>
      </c>
      <c r="J1750" s="15"/>
    </row>
    <row r="1751" spans="1:10">
      <c r="A1751" s="50" t="s">
        <v>1103</v>
      </c>
      <c r="B1751" s="4">
        <v>1185732</v>
      </c>
      <c r="C1751" s="5">
        <v>44365</v>
      </c>
      <c r="D1751" s="4" t="s">
        <v>535</v>
      </c>
      <c r="E1751" s="12" t="s">
        <v>1086</v>
      </c>
      <c r="F1751" s="13">
        <v>350</v>
      </c>
      <c r="G1751">
        <v>600</v>
      </c>
      <c r="H1751">
        <v>210000</v>
      </c>
      <c r="I1751" s="10">
        <v>84000</v>
      </c>
      <c r="J1751" s="15"/>
    </row>
    <row r="1752" spans="1:10">
      <c r="A1752" s="50" t="s">
        <v>1103</v>
      </c>
      <c r="B1752" s="4">
        <v>1185732</v>
      </c>
      <c r="C1752" s="5">
        <v>44365</v>
      </c>
      <c r="D1752" s="4" t="s">
        <v>535</v>
      </c>
      <c r="E1752" s="12" t="s">
        <v>1087</v>
      </c>
      <c r="F1752" s="13">
        <v>300</v>
      </c>
      <c r="G1752">
        <v>350</v>
      </c>
      <c r="H1752">
        <v>105000</v>
      </c>
      <c r="I1752" s="10">
        <v>36750</v>
      </c>
      <c r="J1752" s="15"/>
    </row>
    <row r="1753" spans="1:10">
      <c r="A1753" s="50" t="s">
        <v>1103</v>
      </c>
      <c r="B1753" s="4">
        <v>1185732</v>
      </c>
      <c r="C1753" s="5">
        <v>44365</v>
      </c>
      <c r="D1753" s="4" t="s">
        <v>535</v>
      </c>
      <c r="E1753" s="12" t="s">
        <v>1086</v>
      </c>
      <c r="F1753" s="13">
        <v>250</v>
      </c>
      <c r="G1753">
        <v>375</v>
      </c>
      <c r="H1753">
        <v>93750</v>
      </c>
      <c r="I1753" s="10">
        <v>32812.5</v>
      </c>
      <c r="J1753" s="15"/>
    </row>
    <row r="1754" spans="1:10">
      <c r="A1754" s="50" t="s">
        <v>1103</v>
      </c>
      <c r="B1754" s="4">
        <v>1185732</v>
      </c>
      <c r="C1754" s="5">
        <v>44365</v>
      </c>
      <c r="D1754" s="4" t="s">
        <v>535</v>
      </c>
      <c r="E1754" s="12" t="s">
        <v>1087</v>
      </c>
      <c r="F1754" s="13">
        <v>250</v>
      </c>
      <c r="G1754">
        <v>350</v>
      </c>
      <c r="H1754">
        <v>87500</v>
      </c>
      <c r="I1754" s="10">
        <v>35000</v>
      </c>
      <c r="J1754" s="15"/>
    </row>
    <row r="1755" spans="1:10">
      <c r="A1755" s="50" t="s">
        <v>1103</v>
      </c>
      <c r="B1755" s="4">
        <v>1185732</v>
      </c>
      <c r="C1755" s="5">
        <v>44365</v>
      </c>
      <c r="D1755" s="4" t="s">
        <v>535</v>
      </c>
      <c r="E1755" s="12" t="s">
        <v>1086</v>
      </c>
      <c r="F1755" s="13">
        <v>400</v>
      </c>
      <c r="G1755">
        <v>350</v>
      </c>
      <c r="H1755">
        <v>140000</v>
      </c>
      <c r="I1755" s="10">
        <v>49000</v>
      </c>
      <c r="J1755" s="15"/>
    </row>
    <row r="1756" spans="1:10">
      <c r="A1756" s="50" t="s">
        <v>1103</v>
      </c>
      <c r="B1756" s="4">
        <v>1185732</v>
      </c>
      <c r="C1756" s="5">
        <v>44365</v>
      </c>
      <c r="D1756" s="4" t="s">
        <v>535</v>
      </c>
      <c r="E1756" s="12" t="s">
        <v>1087</v>
      </c>
      <c r="F1756" s="13">
        <v>450</v>
      </c>
      <c r="G1756">
        <v>525</v>
      </c>
      <c r="H1756">
        <v>236250</v>
      </c>
      <c r="I1756" s="10">
        <v>118125</v>
      </c>
      <c r="J1756" s="15"/>
    </row>
    <row r="1757" spans="1:10">
      <c r="A1757" s="50" t="s">
        <v>1103</v>
      </c>
      <c r="B1757" s="4">
        <v>1185732</v>
      </c>
      <c r="C1757" s="5">
        <v>44394</v>
      </c>
      <c r="D1757" s="4" t="s">
        <v>535</v>
      </c>
      <c r="E1757" s="12" t="s">
        <v>1087</v>
      </c>
      <c r="F1757" s="13">
        <v>400</v>
      </c>
      <c r="G1757">
        <v>750</v>
      </c>
      <c r="H1757">
        <v>300000</v>
      </c>
      <c r="I1757" s="10">
        <v>120000</v>
      </c>
      <c r="J1757" s="15"/>
    </row>
    <row r="1758" spans="1:10">
      <c r="A1758" s="50" t="s">
        <v>1103</v>
      </c>
      <c r="B1758" s="4">
        <v>1185732</v>
      </c>
      <c r="C1758" s="5">
        <v>44394</v>
      </c>
      <c r="D1758" s="4" t="s">
        <v>535</v>
      </c>
      <c r="E1758" s="12" t="s">
        <v>1086</v>
      </c>
      <c r="F1758" s="13">
        <v>350</v>
      </c>
      <c r="G1758">
        <v>500</v>
      </c>
      <c r="H1758">
        <v>175000</v>
      </c>
      <c r="I1758" s="10">
        <v>61250</v>
      </c>
      <c r="J1758" s="15"/>
    </row>
    <row r="1759" spans="1:10">
      <c r="A1759" s="50" t="s">
        <v>1103</v>
      </c>
      <c r="B1759" s="4">
        <v>1185732</v>
      </c>
      <c r="C1759" s="5">
        <v>44394</v>
      </c>
      <c r="D1759" s="4" t="s">
        <v>535</v>
      </c>
      <c r="E1759" s="12" t="s">
        <v>1086</v>
      </c>
      <c r="F1759" s="13">
        <v>300.00000000000006</v>
      </c>
      <c r="G1759">
        <v>425</v>
      </c>
      <c r="H1759">
        <v>127500.00000000001</v>
      </c>
      <c r="I1759" s="10">
        <v>44625</v>
      </c>
      <c r="J1759" s="15"/>
    </row>
    <row r="1760" spans="1:10">
      <c r="A1760" s="50" t="s">
        <v>1103</v>
      </c>
      <c r="B1760" s="4">
        <v>1185732</v>
      </c>
      <c r="C1760" s="5">
        <v>44394</v>
      </c>
      <c r="D1760" s="4" t="s">
        <v>535</v>
      </c>
      <c r="E1760" s="12" t="s">
        <v>1087</v>
      </c>
      <c r="F1760" s="13">
        <v>300</v>
      </c>
      <c r="G1760">
        <v>375</v>
      </c>
      <c r="H1760">
        <v>112500</v>
      </c>
      <c r="I1760" s="10">
        <v>45000</v>
      </c>
      <c r="J1760" s="15"/>
    </row>
    <row r="1761" spans="1:10">
      <c r="A1761" s="50" t="s">
        <v>1103</v>
      </c>
      <c r="B1761" s="4">
        <v>1185732</v>
      </c>
      <c r="C1761" s="5">
        <v>44394</v>
      </c>
      <c r="D1761" s="4" t="s">
        <v>535</v>
      </c>
      <c r="E1761" s="12" t="s">
        <v>1086</v>
      </c>
      <c r="F1761" s="13">
        <v>400</v>
      </c>
      <c r="G1761">
        <v>375</v>
      </c>
      <c r="H1761">
        <v>150000</v>
      </c>
      <c r="I1761" s="10">
        <v>52500</v>
      </c>
      <c r="J1761" s="15"/>
    </row>
    <row r="1762" spans="1:10">
      <c r="A1762" s="50" t="s">
        <v>1103</v>
      </c>
      <c r="B1762" s="4">
        <v>1185732</v>
      </c>
      <c r="C1762" s="5">
        <v>44394</v>
      </c>
      <c r="D1762" s="4" t="s">
        <v>535</v>
      </c>
      <c r="E1762" s="12" t="s">
        <v>1087</v>
      </c>
      <c r="F1762" s="13">
        <v>450</v>
      </c>
      <c r="G1762">
        <v>550</v>
      </c>
      <c r="H1762">
        <v>247500</v>
      </c>
      <c r="I1762" s="10">
        <v>123750</v>
      </c>
      <c r="J1762" s="15"/>
    </row>
    <row r="1763" spans="1:10">
      <c r="A1763" s="50" t="s">
        <v>1103</v>
      </c>
      <c r="B1763" s="4">
        <v>1185732</v>
      </c>
      <c r="C1763" s="5">
        <v>44426</v>
      </c>
      <c r="D1763" s="4" t="s">
        <v>535</v>
      </c>
      <c r="E1763" s="12" t="s">
        <v>1087</v>
      </c>
      <c r="F1763" s="13">
        <v>400</v>
      </c>
      <c r="G1763">
        <v>700</v>
      </c>
      <c r="H1763">
        <v>280000</v>
      </c>
      <c r="I1763" s="10">
        <v>112000</v>
      </c>
      <c r="J1763" s="15"/>
    </row>
    <row r="1764" spans="1:10">
      <c r="A1764" s="50" t="s">
        <v>1103</v>
      </c>
      <c r="B1764" s="4">
        <v>1185732</v>
      </c>
      <c r="C1764" s="5">
        <v>44426</v>
      </c>
      <c r="D1764" s="4" t="s">
        <v>535</v>
      </c>
      <c r="E1764" s="12" t="s">
        <v>1086</v>
      </c>
      <c r="F1764" s="13">
        <v>400</v>
      </c>
      <c r="G1764">
        <v>475</v>
      </c>
      <c r="H1764">
        <v>190000</v>
      </c>
      <c r="I1764" s="10">
        <v>66500</v>
      </c>
      <c r="J1764" s="15"/>
    </row>
    <row r="1765" spans="1:10">
      <c r="A1765" s="50" t="s">
        <v>1103</v>
      </c>
      <c r="B1765" s="4">
        <v>1185732</v>
      </c>
      <c r="C1765" s="5">
        <v>44426</v>
      </c>
      <c r="D1765" s="4" t="s">
        <v>535</v>
      </c>
      <c r="E1765" s="12" t="s">
        <v>1086</v>
      </c>
      <c r="F1765" s="13">
        <v>350</v>
      </c>
      <c r="G1765">
        <v>400</v>
      </c>
      <c r="H1765">
        <v>140000</v>
      </c>
      <c r="I1765" s="10">
        <v>49000</v>
      </c>
      <c r="J1765" s="15"/>
    </row>
    <row r="1766" spans="1:10">
      <c r="A1766" s="50" t="s">
        <v>1103</v>
      </c>
      <c r="B1766" s="4">
        <v>1185732</v>
      </c>
      <c r="C1766" s="5">
        <v>44426</v>
      </c>
      <c r="D1766" s="4" t="s">
        <v>535</v>
      </c>
      <c r="E1766" s="12" t="s">
        <v>1087</v>
      </c>
      <c r="F1766" s="13">
        <v>250</v>
      </c>
      <c r="G1766">
        <v>325</v>
      </c>
      <c r="H1766">
        <v>81250</v>
      </c>
      <c r="I1766" s="10">
        <v>32500</v>
      </c>
      <c r="J1766" s="15"/>
    </row>
    <row r="1767" spans="1:10">
      <c r="A1767" s="50" t="s">
        <v>1103</v>
      </c>
      <c r="B1767" s="4">
        <v>1185732</v>
      </c>
      <c r="C1767" s="5">
        <v>44426</v>
      </c>
      <c r="D1767" s="4" t="s">
        <v>535</v>
      </c>
      <c r="E1767" s="12" t="s">
        <v>1086</v>
      </c>
      <c r="F1767" s="13">
        <v>350</v>
      </c>
      <c r="G1767">
        <v>300</v>
      </c>
      <c r="H1767">
        <v>105000</v>
      </c>
      <c r="I1767" s="10">
        <v>36750</v>
      </c>
      <c r="J1767" s="15"/>
    </row>
    <row r="1768" spans="1:10">
      <c r="A1768" s="50" t="s">
        <v>1103</v>
      </c>
      <c r="B1768" s="4">
        <v>1185732</v>
      </c>
      <c r="C1768" s="5">
        <v>44426</v>
      </c>
      <c r="D1768" s="4" t="s">
        <v>535</v>
      </c>
      <c r="E1768" s="12" t="s">
        <v>1086</v>
      </c>
      <c r="F1768" s="13">
        <v>400</v>
      </c>
      <c r="G1768">
        <v>475</v>
      </c>
      <c r="H1768">
        <v>190000</v>
      </c>
      <c r="I1768" s="10">
        <v>95000</v>
      </c>
      <c r="J1768" s="15"/>
    </row>
    <row r="1769" spans="1:10">
      <c r="A1769" s="50" t="s">
        <v>1103</v>
      </c>
      <c r="B1769" s="4">
        <v>1185732</v>
      </c>
      <c r="C1769" s="5">
        <v>44458</v>
      </c>
      <c r="D1769" s="4" t="s">
        <v>535</v>
      </c>
      <c r="E1769" s="12" t="s">
        <v>1087</v>
      </c>
      <c r="F1769" s="13">
        <v>350</v>
      </c>
      <c r="G1769">
        <v>600</v>
      </c>
      <c r="H1769">
        <v>210000</v>
      </c>
      <c r="I1769" s="10">
        <v>84000</v>
      </c>
      <c r="J1769" s="15"/>
    </row>
    <row r="1770" spans="1:10">
      <c r="A1770" s="50" t="s">
        <v>1103</v>
      </c>
      <c r="B1770" s="4">
        <v>1185732</v>
      </c>
      <c r="C1770" s="5">
        <v>44458</v>
      </c>
      <c r="D1770" s="4" t="s">
        <v>535</v>
      </c>
      <c r="E1770" s="12" t="s">
        <v>1086</v>
      </c>
      <c r="F1770" s="13">
        <v>300.00000000000006</v>
      </c>
      <c r="G1770">
        <v>400</v>
      </c>
      <c r="H1770">
        <v>120000.00000000001</v>
      </c>
      <c r="I1770" s="10">
        <v>42000</v>
      </c>
      <c r="J1770" s="15"/>
    </row>
    <row r="1771" spans="1:10">
      <c r="A1771" s="50" t="s">
        <v>1103</v>
      </c>
      <c r="B1771" s="4">
        <v>1185732</v>
      </c>
      <c r="C1771" s="5">
        <v>44458</v>
      </c>
      <c r="D1771" s="4" t="s">
        <v>535</v>
      </c>
      <c r="E1771" s="12" t="s">
        <v>1087</v>
      </c>
      <c r="F1771" s="13">
        <v>150</v>
      </c>
      <c r="G1771">
        <v>300</v>
      </c>
      <c r="H1771">
        <v>45000</v>
      </c>
      <c r="I1771" s="10">
        <v>15750</v>
      </c>
      <c r="J1771" s="15"/>
    </row>
    <row r="1772" spans="1:10">
      <c r="A1772" s="50" t="s">
        <v>1103</v>
      </c>
      <c r="B1772" s="4">
        <v>1185732</v>
      </c>
      <c r="C1772" s="5">
        <v>44458</v>
      </c>
      <c r="D1772" s="4" t="s">
        <v>535</v>
      </c>
      <c r="E1772" s="12" t="s">
        <v>1086</v>
      </c>
      <c r="F1772" s="13">
        <v>150</v>
      </c>
      <c r="G1772">
        <v>275</v>
      </c>
      <c r="H1772">
        <v>41250</v>
      </c>
      <c r="I1772" s="10">
        <v>16500</v>
      </c>
      <c r="J1772" s="15"/>
    </row>
    <row r="1773" spans="1:10">
      <c r="A1773" s="50" t="s">
        <v>1103</v>
      </c>
      <c r="B1773" s="4">
        <v>1185732</v>
      </c>
      <c r="C1773" s="5">
        <v>44458</v>
      </c>
      <c r="D1773" s="4" t="s">
        <v>535</v>
      </c>
      <c r="E1773" s="12" t="s">
        <v>1086</v>
      </c>
      <c r="F1773" s="13">
        <v>250</v>
      </c>
      <c r="G1773">
        <v>275</v>
      </c>
      <c r="H1773">
        <v>68750</v>
      </c>
      <c r="I1773" s="10">
        <v>24062.5</v>
      </c>
      <c r="J1773" s="15"/>
    </row>
    <row r="1774" spans="1:10">
      <c r="A1774" s="50" t="s">
        <v>1103</v>
      </c>
      <c r="B1774" s="4">
        <v>1185732</v>
      </c>
      <c r="C1774" s="5">
        <v>44458</v>
      </c>
      <c r="D1774" s="4" t="s">
        <v>535</v>
      </c>
      <c r="E1774" s="12" t="s">
        <v>1087</v>
      </c>
      <c r="F1774" s="13">
        <v>300</v>
      </c>
      <c r="G1774">
        <v>350</v>
      </c>
      <c r="H1774">
        <v>105000</v>
      </c>
      <c r="I1774" s="10">
        <v>52500</v>
      </c>
      <c r="J1774" s="15"/>
    </row>
    <row r="1775" spans="1:10">
      <c r="A1775" s="50" t="s">
        <v>1103</v>
      </c>
      <c r="B1775" s="4">
        <v>1185732</v>
      </c>
      <c r="C1775" s="5">
        <v>44487</v>
      </c>
      <c r="D1775" s="4" t="s">
        <v>535</v>
      </c>
      <c r="E1775" s="12" t="s">
        <v>1090</v>
      </c>
      <c r="F1775" s="13">
        <v>350</v>
      </c>
      <c r="G1775">
        <v>525</v>
      </c>
      <c r="H1775">
        <v>183750</v>
      </c>
      <c r="I1775" s="10">
        <v>73500</v>
      </c>
      <c r="J1775" s="15"/>
    </row>
    <row r="1776" spans="1:10">
      <c r="A1776" s="50" t="s">
        <v>1103</v>
      </c>
      <c r="B1776" s="4">
        <v>1185732</v>
      </c>
      <c r="C1776" s="5">
        <v>44487</v>
      </c>
      <c r="D1776" s="4" t="s">
        <v>535</v>
      </c>
      <c r="E1776" s="12" t="s">
        <v>1088</v>
      </c>
      <c r="F1776" s="13">
        <v>250</v>
      </c>
      <c r="G1776">
        <v>350</v>
      </c>
      <c r="H1776">
        <v>87500</v>
      </c>
      <c r="I1776" s="10">
        <v>30625</v>
      </c>
      <c r="J1776" s="15"/>
    </row>
    <row r="1777" spans="1:10">
      <c r="A1777" s="50" t="s">
        <v>1103</v>
      </c>
      <c r="B1777" s="4">
        <v>1185732</v>
      </c>
      <c r="C1777" s="5">
        <v>44487</v>
      </c>
      <c r="D1777" s="4" t="s">
        <v>535</v>
      </c>
      <c r="E1777" s="12" t="s">
        <v>1087</v>
      </c>
      <c r="F1777" s="13">
        <v>250.00000000000003</v>
      </c>
      <c r="G1777">
        <v>250</v>
      </c>
      <c r="H1777">
        <v>62500.000000000007</v>
      </c>
      <c r="I1777" s="10">
        <v>21875</v>
      </c>
      <c r="J1777" s="15"/>
    </row>
    <row r="1778" spans="1:10">
      <c r="A1778" s="50" t="s">
        <v>1103</v>
      </c>
      <c r="B1778" s="4">
        <v>1185732</v>
      </c>
      <c r="C1778" s="5">
        <v>44487</v>
      </c>
      <c r="D1778" s="4" t="s">
        <v>535</v>
      </c>
      <c r="E1778" s="12" t="s">
        <v>1087</v>
      </c>
      <c r="F1778" s="13">
        <v>250</v>
      </c>
      <c r="G1778">
        <v>225</v>
      </c>
      <c r="H1778">
        <v>56250</v>
      </c>
      <c r="I1778" s="10">
        <v>22500</v>
      </c>
      <c r="J1778" s="15"/>
    </row>
    <row r="1779" spans="1:10">
      <c r="A1779" s="50" t="s">
        <v>1103</v>
      </c>
      <c r="B1779" s="4">
        <v>1185732</v>
      </c>
      <c r="C1779" s="5">
        <v>44487</v>
      </c>
      <c r="D1779" s="4" t="s">
        <v>535</v>
      </c>
      <c r="E1779" s="12" t="s">
        <v>1087</v>
      </c>
      <c r="F1779" s="13">
        <v>350</v>
      </c>
      <c r="G1779">
        <v>225</v>
      </c>
      <c r="H1779">
        <v>78750</v>
      </c>
      <c r="I1779" s="10">
        <v>27562.5</v>
      </c>
      <c r="J1779" s="15"/>
    </row>
    <row r="1780" spans="1:10">
      <c r="A1780" s="50" t="s">
        <v>1103</v>
      </c>
      <c r="B1780" s="4">
        <v>1185732</v>
      </c>
      <c r="C1780" s="5">
        <v>44487</v>
      </c>
      <c r="D1780" s="4" t="s">
        <v>535</v>
      </c>
      <c r="E1780" s="12" t="s">
        <v>1086</v>
      </c>
      <c r="F1780" s="13">
        <v>400</v>
      </c>
      <c r="G1780">
        <v>350</v>
      </c>
      <c r="H1780">
        <v>140000</v>
      </c>
      <c r="I1780" s="10">
        <v>70000</v>
      </c>
      <c r="J1780" s="15"/>
    </row>
    <row r="1781" spans="1:10">
      <c r="A1781" s="50" t="s">
        <v>1103</v>
      </c>
      <c r="B1781" s="4">
        <v>1185732</v>
      </c>
      <c r="C1781" s="5">
        <v>44518</v>
      </c>
      <c r="D1781" s="4" t="s">
        <v>535</v>
      </c>
      <c r="E1781" s="12" t="s">
        <v>1089</v>
      </c>
      <c r="F1781" s="13">
        <v>350</v>
      </c>
      <c r="G1781">
        <v>500</v>
      </c>
      <c r="H1781">
        <v>175000</v>
      </c>
      <c r="I1781" s="10">
        <v>70000</v>
      </c>
      <c r="J1781" s="15"/>
    </row>
    <row r="1782" spans="1:10">
      <c r="A1782" s="50" t="s">
        <v>1103</v>
      </c>
      <c r="B1782" s="4">
        <v>1185732</v>
      </c>
      <c r="C1782" s="5">
        <v>44518</v>
      </c>
      <c r="D1782" s="4" t="s">
        <v>535</v>
      </c>
      <c r="E1782" s="12" t="s">
        <v>1087</v>
      </c>
      <c r="F1782" s="13">
        <v>250</v>
      </c>
      <c r="G1782">
        <v>350</v>
      </c>
      <c r="H1782">
        <v>87500</v>
      </c>
      <c r="I1782" s="10">
        <v>30625</v>
      </c>
      <c r="J1782" s="15"/>
    </row>
    <row r="1783" spans="1:10">
      <c r="A1783" s="50" t="s">
        <v>1103</v>
      </c>
      <c r="B1783" s="4">
        <v>1185732</v>
      </c>
      <c r="C1783" s="5">
        <v>44518</v>
      </c>
      <c r="D1783" s="4" t="s">
        <v>535</v>
      </c>
      <c r="E1783" s="12" t="s">
        <v>1087</v>
      </c>
      <c r="F1783" s="13">
        <v>250</v>
      </c>
      <c r="G1783">
        <v>295</v>
      </c>
      <c r="H1783">
        <v>73750</v>
      </c>
      <c r="I1783" s="10">
        <v>25812.5</v>
      </c>
      <c r="J1783" s="15"/>
    </row>
    <row r="1784" spans="1:10">
      <c r="A1784" s="50" t="s">
        <v>1103</v>
      </c>
      <c r="B1784" s="4">
        <v>1185732</v>
      </c>
      <c r="C1784" s="5">
        <v>44518</v>
      </c>
      <c r="D1784" s="4" t="s">
        <v>535</v>
      </c>
      <c r="E1784" s="12" t="s">
        <v>1086</v>
      </c>
      <c r="F1784" s="13">
        <v>250</v>
      </c>
      <c r="G1784">
        <v>325</v>
      </c>
      <c r="H1784">
        <v>81250</v>
      </c>
      <c r="I1784" s="10">
        <v>32500</v>
      </c>
      <c r="J1784" s="15"/>
    </row>
    <row r="1785" spans="1:10">
      <c r="A1785" s="50" t="s">
        <v>1103</v>
      </c>
      <c r="B1785" s="4">
        <v>1185732</v>
      </c>
      <c r="C1785" s="5">
        <v>44518</v>
      </c>
      <c r="D1785" s="4" t="s">
        <v>535</v>
      </c>
      <c r="E1785" s="12" t="s">
        <v>1087</v>
      </c>
      <c r="F1785" s="13">
        <v>450</v>
      </c>
      <c r="G1785">
        <v>300</v>
      </c>
      <c r="H1785">
        <v>135000</v>
      </c>
      <c r="I1785" s="10">
        <v>47250</v>
      </c>
      <c r="J1785" s="15"/>
    </row>
    <row r="1786" spans="1:10">
      <c r="A1786" s="50" t="s">
        <v>1103</v>
      </c>
      <c r="B1786" s="4">
        <v>1185732</v>
      </c>
      <c r="C1786" s="5">
        <v>44518</v>
      </c>
      <c r="D1786" s="4" t="s">
        <v>535</v>
      </c>
      <c r="E1786" s="12" t="s">
        <v>1087</v>
      </c>
      <c r="F1786" s="13">
        <v>500</v>
      </c>
      <c r="G1786">
        <v>400</v>
      </c>
      <c r="H1786">
        <v>200000</v>
      </c>
      <c r="I1786" s="10">
        <v>100000</v>
      </c>
      <c r="J1786" s="15"/>
    </row>
    <row r="1787" spans="1:10">
      <c r="A1787" s="50" t="s">
        <v>1103</v>
      </c>
      <c r="B1787" s="4">
        <v>1185732</v>
      </c>
      <c r="C1787" s="5">
        <v>44547</v>
      </c>
      <c r="D1787" s="4" t="s">
        <v>535</v>
      </c>
      <c r="E1787" s="12" t="s">
        <v>1088</v>
      </c>
      <c r="F1787" s="13">
        <v>450</v>
      </c>
      <c r="G1787">
        <v>650</v>
      </c>
      <c r="H1787">
        <v>292500</v>
      </c>
      <c r="I1787" s="10">
        <v>117000</v>
      </c>
      <c r="J1787" s="15"/>
    </row>
    <row r="1788" spans="1:10">
      <c r="A1788" s="50" t="s">
        <v>1103</v>
      </c>
      <c r="B1788" s="4">
        <v>1185732</v>
      </c>
      <c r="C1788" s="5">
        <v>44547</v>
      </c>
      <c r="D1788" s="4" t="s">
        <v>535</v>
      </c>
      <c r="E1788" s="12" t="s">
        <v>1087</v>
      </c>
      <c r="F1788" s="13">
        <v>350</v>
      </c>
      <c r="G1788">
        <v>450</v>
      </c>
      <c r="H1788">
        <v>157500</v>
      </c>
      <c r="I1788" s="10">
        <v>55125</v>
      </c>
      <c r="J1788" s="15"/>
    </row>
    <row r="1789" spans="1:10">
      <c r="A1789" s="50" t="s">
        <v>1103</v>
      </c>
      <c r="B1789" s="4">
        <v>1185732</v>
      </c>
      <c r="C1789" s="5">
        <v>44547</v>
      </c>
      <c r="D1789" s="4" t="s">
        <v>535</v>
      </c>
      <c r="E1789" s="12" t="s">
        <v>1086</v>
      </c>
      <c r="F1789" s="13">
        <v>350</v>
      </c>
      <c r="G1789">
        <v>400</v>
      </c>
      <c r="H1789">
        <v>140000</v>
      </c>
      <c r="I1789" s="10">
        <v>49000</v>
      </c>
      <c r="J1789" s="15"/>
    </row>
    <row r="1790" spans="1:10">
      <c r="A1790" s="50" t="s">
        <v>1103</v>
      </c>
      <c r="B1790" s="4">
        <v>1185732</v>
      </c>
      <c r="C1790" s="5">
        <v>44547</v>
      </c>
      <c r="D1790" s="4" t="s">
        <v>535</v>
      </c>
      <c r="E1790" s="12" t="s">
        <v>1087</v>
      </c>
      <c r="F1790" s="13">
        <v>350</v>
      </c>
      <c r="G1790">
        <v>350</v>
      </c>
      <c r="H1790">
        <v>122500</v>
      </c>
      <c r="I1790" s="10">
        <v>49000</v>
      </c>
      <c r="J1790" s="15"/>
    </row>
    <row r="1791" spans="1:10">
      <c r="A1791" s="50" t="s">
        <v>1103</v>
      </c>
      <c r="B1791" s="4">
        <v>1185732</v>
      </c>
      <c r="C1791" s="5">
        <v>44547</v>
      </c>
      <c r="D1791" s="4" t="s">
        <v>535</v>
      </c>
      <c r="E1791" s="12" t="s">
        <v>1087</v>
      </c>
      <c r="F1791" s="13">
        <v>450</v>
      </c>
      <c r="G1791">
        <v>350</v>
      </c>
      <c r="H1791">
        <v>157500</v>
      </c>
      <c r="I1791" s="10">
        <v>55125</v>
      </c>
      <c r="J1791" s="15"/>
    </row>
    <row r="1792" spans="1:10">
      <c r="A1792" s="50" t="s">
        <v>1103</v>
      </c>
      <c r="B1792" s="4">
        <v>1185732</v>
      </c>
      <c r="C1792" s="5">
        <v>44547</v>
      </c>
      <c r="D1792" s="4" t="s">
        <v>535</v>
      </c>
      <c r="E1792" s="12" t="s">
        <v>1088</v>
      </c>
      <c r="F1792" s="13">
        <v>500</v>
      </c>
      <c r="G1792">
        <v>450</v>
      </c>
      <c r="H1792">
        <v>225000</v>
      </c>
      <c r="I1792" s="10">
        <v>112500</v>
      </c>
      <c r="J1792" s="15"/>
    </row>
    <row r="1793" spans="1:10">
      <c r="A1793" s="50" t="s">
        <v>1103</v>
      </c>
      <c r="B1793" s="4">
        <v>1185732</v>
      </c>
      <c r="C1793" s="5">
        <v>44207</v>
      </c>
      <c r="D1793" s="4" t="s">
        <v>535</v>
      </c>
      <c r="E1793" s="12" t="s">
        <v>1086</v>
      </c>
      <c r="F1793" s="13">
        <v>250</v>
      </c>
      <c r="G1793">
        <v>675</v>
      </c>
      <c r="H1793">
        <v>168750</v>
      </c>
      <c r="I1793" s="10">
        <v>67500</v>
      </c>
      <c r="J1793" s="15"/>
    </row>
    <row r="1794" spans="1:10">
      <c r="A1794" s="50" t="s">
        <v>1103</v>
      </c>
      <c r="B1794" s="4">
        <v>1185732</v>
      </c>
      <c r="C1794" s="5">
        <v>44207</v>
      </c>
      <c r="D1794" s="4" t="s">
        <v>535</v>
      </c>
      <c r="E1794" s="12" t="s">
        <v>1087</v>
      </c>
      <c r="F1794" s="13">
        <v>250.00000000000003</v>
      </c>
      <c r="G1794">
        <v>475</v>
      </c>
      <c r="H1794">
        <v>118750.00000000001</v>
      </c>
      <c r="I1794" s="10">
        <v>41562.5</v>
      </c>
      <c r="J1794" s="15"/>
    </row>
    <row r="1795" spans="1:10">
      <c r="A1795" s="50" t="s">
        <v>1103</v>
      </c>
      <c r="B1795" s="4">
        <v>1185732</v>
      </c>
      <c r="C1795" s="5">
        <v>44207</v>
      </c>
      <c r="D1795" s="4" t="s">
        <v>535</v>
      </c>
      <c r="E1795" s="12" t="s">
        <v>1087</v>
      </c>
      <c r="F1795" s="13">
        <v>150</v>
      </c>
      <c r="G1795">
        <v>475</v>
      </c>
      <c r="H1795">
        <v>71250</v>
      </c>
      <c r="I1795" s="10">
        <v>24937.5</v>
      </c>
      <c r="J1795" s="15"/>
    </row>
    <row r="1796" spans="1:10">
      <c r="A1796" s="50" t="s">
        <v>1103</v>
      </c>
      <c r="B1796" s="4">
        <v>1185732</v>
      </c>
      <c r="C1796" s="5">
        <v>44207</v>
      </c>
      <c r="D1796" s="4" t="s">
        <v>535</v>
      </c>
      <c r="E1796" s="12" t="s">
        <v>1087</v>
      </c>
      <c r="F1796" s="13">
        <v>200</v>
      </c>
      <c r="G1796">
        <v>325</v>
      </c>
      <c r="H1796">
        <v>65000</v>
      </c>
      <c r="I1796" s="10">
        <v>26000</v>
      </c>
      <c r="J1796" s="15"/>
    </row>
    <row r="1797" spans="1:10">
      <c r="A1797" s="50" t="s">
        <v>1103</v>
      </c>
      <c r="B1797" s="4">
        <v>1185732</v>
      </c>
      <c r="C1797" s="5">
        <v>44207</v>
      </c>
      <c r="D1797" s="4" t="s">
        <v>535</v>
      </c>
      <c r="E1797" s="12" t="s">
        <v>1087</v>
      </c>
      <c r="F1797" s="13">
        <v>350</v>
      </c>
      <c r="G1797">
        <v>375</v>
      </c>
      <c r="H1797">
        <v>131250</v>
      </c>
      <c r="I1797" s="10">
        <v>45937.5</v>
      </c>
      <c r="J1797" s="15"/>
    </row>
    <row r="1798" spans="1:10">
      <c r="A1798" s="50" t="s">
        <v>1103</v>
      </c>
      <c r="B1798" s="4">
        <v>1185732</v>
      </c>
      <c r="C1798" s="5">
        <v>44207</v>
      </c>
      <c r="D1798" s="4" t="s">
        <v>535</v>
      </c>
      <c r="E1798" s="12" t="s">
        <v>1087</v>
      </c>
      <c r="F1798" s="13">
        <v>250</v>
      </c>
      <c r="G1798">
        <v>475</v>
      </c>
      <c r="H1798">
        <v>118750</v>
      </c>
      <c r="I1798" s="10">
        <v>59375</v>
      </c>
      <c r="J1798" s="15"/>
    </row>
    <row r="1799" spans="1:10">
      <c r="A1799" s="50" t="s">
        <v>1103</v>
      </c>
      <c r="B1799" s="4">
        <v>1185732</v>
      </c>
      <c r="C1799" s="5">
        <v>44238</v>
      </c>
      <c r="D1799" s="4" t="s">
        <v>535</v>
      </c>
      <c r="E1799" s="12" t="s">
        <v>1086</v>
      </c>
      <c r="F1799" s="13">
        <v>250</v>
      </c>
      <c r="G1799">
        <v>725</v>
      </c>
      <c r="H1799">
        <v>181250</v>
      </c>
      <c r="I1799" s="10">
        <v>72500</v>
      </c>
      <c r="J1799" s="15"/>
    </row>
    <row r="1800" spans="1:10">
      <c r="A1800" s="50" t="s">
        <v>1103</v>
      </c>
      <c r="B1800" s="4">
        <v>1185732</v>
      </c>
      <c r="C1800" s="5">
        <v>44238</v>
      </c>
      <c r="D1800" s="4" t="s">
        <v>535</v>
      </c>
      <c r="E1800" s="12" t="s">
        <v>1086</v>
      </c>
      <c r="F1800" s="13">
        <v>250</v>
      </c>
      <c r="G1800">
        <v>375</v>
      </c>
      <c r="H1800">
        <v>93750</v>
      </c>
      <c r="I1800" s="10">
        <v>32812.5</v>
      </c>
      <c r="J1800" s="15"/>
    </row>
    <row r="1801" spans="1:10">
      <c r="A1801" s="50" t="s">
        <v>1103</v>
      </c>
      <c r="B1801" s="4">
        <v>1185732</v>
      </c>
      <c r="C1801" s="5">
        <v>44238</v>
      </c>
      <c r="D1801" s="4" t="s">
        <v>535</v>
      </c>
      <c r="E1801" s="12" t="s">
        <v>1087</v>
      </c>
      <c r="F1801" s="13">
        <v>150.00000000000003</v>
      </c>
      <c r="G1801">
        <v>425</v>
      </c>
      <c r="H1801">
        <v>63750.000000000007</v>
      </c>
      <c r="I1801" s="10">
        <v>22312.5</v>
      </c>
      <c r="J1801" s="15"/>
    </row>
    <row r="1802" spans="1:10">
      <c r="A1802" s="50" t="s">
        <v>1103</v>
      </c>
      <c r="B1802" s="4">
        <v>1185732</v>
      </c>
      <c r="C1802" s="5">
        <v>44238</v>
      </c>
      <c r="D1802" s="4" t="s">
        <v>283</v>
      </c>
      <c r="E1802" s="12" t="s">
        <v>1086</v>
      </c>
      <c r="F1802" s="13">
        <v>200</v>
      </c>
      <c r="G1802">
        <v>300</v>
      </c>
      <c r="H1802">
        <v>60000</v>
      </c>
      <c r="I1802" s="10">
        <v>24000</v>
      </c>
      <c r="J1802" s="15"/>
    </row>
    <row r="1803" spans="1:10">
      <c r="A1803" s="50" t="s">
        <v>1103</v>
      </c>
      <c r="B1803" s="4">
        <v>1185732</v>
      </c>
      <c r="C1803" s="5">
        <v>44238</v>
      </c>
      <c r="D1803" s="4" t="s">
        <v>283</v>
      </c>
      <c r="E1803" s="12" t="s">
        <v>1087</v>
      </c>
      <c r="F1803" s="13">
        <v>350</v>
      </c>
      <c r="G1803">
        <v>375</v>
      </c>
      <c r="H1803">
        <v>131250</v>
      </c>
      <c r="I1803" s="10">
        <v>45937.5</v>
      </c>
      <c r="J1803" s="15"/>
    </row>
    <row r="1804" spans="1:10">
      <c r="A1804" s="50" t="s">
        <v>1103</v>
      </c>
      <c r="B1804" s="4">
        <v>1185732</v>
      </c>
      <c r="C1804" s="5">
        <v>44238</v>
      </c>
      <c r="D1804" s="4" t="s">
        <v>283</v>
      </c>
      <c r="E1804" s="12" t="s">
        <v>1088</v>
      </c>
      <c r="F1804" s="13">
        <v>250</v>
      </c>
      <c r="G1804">
        <v>450</v>
      </c>
      <c r="H1804">
        <v>112500</v>
      </c>
      <c r="I1804" s="10">
        <v>56250</v>
      </c>
      <c r="J1804" s="15"/>
    </row>
    <row r="1805" spans="1:10">
      <c r="A1805" s="50" t="s">
        <v>1103</v>
      </c>
      <c r="B1805" s="4">
        <v>1185732</v>
      </c>
      <c r="C1805" s="5">
        <v>44265</v>
      </c>
      <c r="D1805" s="4" t="s">
        <v>283</v>
      </c>
      <c r="E1805" s="12" t="s">
        <v>1086</v>
      </c>
      <c r="F1805" s="13">
        <v>300</v>
      </c>
      <c r="G1805">
        <v>670</v>
      </c>
      <c r="H1805">
        <v>201000</v>
      </c>
      <c r="I1805" s="10">
        <v>80400</v>
      </c>
      <c r="J1805" s="15"/>
    </row>
    <row r="1806" spans="1:10">
      <c r="A1806" s="50" t="s">
        <v>1103</v>
      </c>
      <c r="B1806" s="4">
        <v>1185732</v>
      </c>
      <c r="C1806" s="5">
        <v>44265</v>
      </c>
      <c r="D1806" s="4" t="s">
        <v>283</v>
      </c>
      <c r="E1806" s="12" t="s">
        <v>1087</v>
      </c>
      <c r="F1806" s="13">
        <v>300</v>
      </c>
      <c r="G1806">
        <v>350</v>
      </c>
      <c r="H1806">
        <v>105000</v>
      </c>
      <c r="I1806" s="10">
        <v>36750</v>
      </c>
      <c r="J1806" s="15"/>
    </row>
    <row r="1807" spans="1:10">
      <c r="A1807" s="50" t="s">
        <v>1103</v>
      </c>
      <c r="B1807" s="4">
        <v>1185732</v>
      </c>
      <c r="C1807" s="5">
        <v>44265</v>
      </c>
      <c r="D1807" s="4" t="s">
        <v>283</v>
      </c>
      <c r="E1807" s="12" t="s">
        <v>1087</v>
      </c>
      <c r="F1807" s="13">
        <v>200</v>
      </c>
      <c r="G1807">
        <v>400</v>
      </c>
      <c r="H1807">
        <v>80000</v>
      </c>
      <c r="I1807" s="10">
        <v>28000</v>
      </c>
      <c r="J1807" s="15"/>
    </row>
    <row r="1808" spans="1:10">
      <c r="A1808" s="50" t="s">
        <v>1103</v>
      </c>
      <c r="B1808" s="4">
        <v>1185732</v>
      </c>
      <c r="C1808" s="5">
        <v>44265</v>
      </c>
      <c r="D1808" s="4" t="s">
        <v>283</v>
      </c>
      <c r="E1808" s="12" t="s">
        <v>1087</v>
      </c>
      <c r="F1808" s="13">
        <v>250</v>
      </c>
      <c r="G1808">
        <v>250</v>
      </c>
      <c r="H1808">
        <v>62500</v>
      </c>
      <c r="I1808" s="10">
        <v>25000</v>
      </c>
      <c r="J1808" s="15"/>
    </row>
    <row r="1809" spans="1:10">
      <c r="A1809" s="50" t="s">
        <v>1103</v>
      </c>
      <c r="B1809" s="4">
        <v>1185732</v>
      </c>
      <c r="C1809" s="5">
        <v>44265</v>
      </c>
      <c r="D1809" s="4" t="s">
        <v>283</v>
      </c>
      <c r="E1809" s="12" t="s">
        <v>1087</v>
      </c>
      <c r="F1809" s="13">
        <v>400.00000000000006</v>
      </c>
      <c r="G1809">
        <v>300</v>
      </c>
      <c r="H1809">
        <v>120000.00000000001</v>
      </c>
      <c r="I1809" s="10">
        <v>42000</v>
      </c>
      <c r="J1809" s="15"/>
    </row>
    <row r="1810" spans="1:10">
      <c r="A1810" s="50" t="s">
        <v>1103</v>
      </c>
      <c r="B1810" s="4">
        <v>1185732</v>
      </c>
      <c r="C1810" s="5">
        <v>44265</v>
      </c>
      <c r="D1810" s="4" t="s">
        <v>283</v>
      </c>
      <c r="E1810" s="12" t="s">
        <v>1086</v>
      </c>
      <c r="F1810" s="13">
        <v>300</v>
      </c>
      <c r="G1810">
        <v>400</v>
      </c>
      <c r="H1810">
        <v>120000</v>
      </c>
      <c r="I1810" s="10">
        <v>60000</v>
      </c>
      <c r="J1810" s="15"/>
    </row>
    <row r="1811" spans="1:10">
      <c r="A1811" s="50" t="s">
        <v>1103</v>
      </c>
      <c r="B1811" s="4">
        <v>1185732</v>
      </c>
      <c r="C1811" s="5">
        <v>44297</v>
      </c>
      <c r="D1811" s="4" t="s">
        <v>283</v>
      </c>
      <c r="E1811" s="12" t="s">
        <v>1087</v>
      </c>
      <c r="F1811" s="13">
        <v>300</v>
      </c>
      <c r="G1811">
        <v>625</v>
      </c>
      <c r="H1811">
        <v>187500</v>
      </c>
      <c r="I1811" s="10">
        <v>75000</v>
      </c>
      <c r="J1811" s="15"/>
    </row>
    <row r="1812" spans="1:10">
      <c r="A1812" s="50" t="s">
        <v>1103</v>
      </c>
      <c r="B1812" s="4">
        <v>1185732</v>
      </c>
      <c r="C1812" s="5">
        <v>44297</v>
      </c>
      <c r="D1812" s="4" t="s">
        <v>283</v>
      </c>
      <c r="E1812" s="12" t="s">
        <v>1087</v>
      </c>
      <c r="F1812" s="13">
        <v>250</v>
      </c>
      <c r="G1812">
        <v>325</v>
      </c>
      <c r="H1812">
        <v>81250</v>
      </c>
      <c r="I1812" s="10">
        <v>28437.5</v>
      </c>
      <c r="J1812" s="15"/>
    </row>
    <row r="1813" spans="1:10">
      <c r="A1813" s="50" t="s">
        <v>1103</v>
      </c>
      <c r="B1813" s="4">
        <v>1185732</v>
      </c>
      <c r="C1813" s="5">
        <v>44297</v>
      </c>
      <c r="D1813" s="4" t="s">
        <v>283</v>
      </c>
      <c r="E1813" s="12" t="s">
        <v>1087</v>
      </c>
      <c r="F1813" s="13">
        <v>150</v>
      </c>
      <c r="G1813">
        <v>325</v>
      </c>
      <c r="H1813">
        <v>48750</v>
      </c>
      <c r="I1813" s="10">
        <v>17062.5</v>
      </c>
      <c r="J1813" s="15"/>
    </row>
    <row r="1814" spans="1:10">
      <c r="A1814" s="50" t="s">
        <v>1103</v>
      </c>
      <c r="B1814" s="4">
        <v>1185732</v>
      </c>
      <c r="C1814" s="5">
        <v>44297</v>
      </c>
      <c r="D1814" s="4" t="s">
        <v>283</v>
      </c>
      <c r="E1814" s="12" t="s">
        <v>1088</v>
      </c>
      <c r="F1814" s="13">
        <v>200</v>
      </c>
      <c r="G1814">
        <v>250</v>
      </c>
      <c r="H1814">
        <v>50000</v>
      </c>
      <c r="I1814" s="10">
        <v>20000</v>
      </c>
      <c r="J1814" s="15"/>
    </row>
    <row r="1815" spans="1:10">
      <c r="A1815" s="50" t="s">
        <v>1103</v>
      </c>
      <c r="B1815" s="4">
        <v>1185732</v>
      </c>
      <c r="C1815" s="5">
        <v>44297</v>
      </c>
      <c r="D1815" s="4" t="s">
        <v>283</v>
      </c>
      <c r="E1815" s="12" t="s">
        <v>1087</v>
      </c>
      <c r="F1815" s="13">
        <v>350</v>
      </c>
      <c r="G1815">
        <v>275</v>
      </c>
      <c r="H1815">
        <v>96250</v>
      </c>
      <c r="I1815" s="10">
        <v>33687.5</v>
      </c>
      <c r="J1815" s="15"/>
    </row>
    <row r="1816" spans="1:10">
      <c r="A1816" s="50" t="s">
        <v>1103</v>
      </c>
      <c r="B1816" s="4">
        <v>1185732</v>
      </c>
      <c r="C1816" s="5">
        <v>44297</v>
      </c>
      <c r="D1816" s="4" t="s">
        <v>283</v>
      </c>
      <c r="E1816" s="12" t="s">
        <v>1087</v>
      </c>
      <c r="F1816" s="13">
        <v>250</v>
      </c>
      <c r="G1816">
        <v>400</v>
      </c>
      <c r="H1816">
        <v>100000</v>
      </c>
      <c r="I1816" s="10">
        <v>50000</v>
      </c>
      <c r="J1816" s="15"/>
    </row>
    <row r="1817" spans="1:10">
      <c r="A1817" s="50" t="s">
        <v>1103</v>
      </c>
      <c r="B1817" s="4">
        <v>1185732</v>
      </c>
      <c r="C1817" s="5">
        <v>44328</v>
      </c>
      <c r="D1817" s="4" t="s">
        <v>283</v>
      </c>
      <c r="E1817" s="12" t="s">
        <v>1087</v>
      </c>
      <c r="F1817" s="13">
        <v>350</v>
      </c>
      <c r="G1817">
        <v>670</v>
      </c>
      <c r="H1817">
        <v>234500</v>
      </c>
      <c r="I1817" s="10">
        <v>93800</v>
      </c>
      <c r="J1817" s="15"/>
    </row>
    <row r="1818" spans="1:10">
      <c r="A1818" s="50" t="s">
        <v>1103</v>
      </c>
      <c r="B1818" s="4">
        <v>1185732</v>
      </c>
      <c r="C1818" s="5">
        <v>44328</v>
      </c>
      <c r="D1818" s="4" t="s">
        <v>283</v>
      </c>
      <c r="E1818" s="12" t="s">
        <v>1087</v>
      </c>
      <c r="F1818" s="13">
        <v>300</v>
      </c>
      <c r="G1818">
        <v>375</v>
      </c>
      <c r="H1818">
        <v>112500</v>
      </c>
      <c r="I1818" s="10">
        <v>39375</v>
      </c>
      <c r="J1818" s="15"/>
    </row>
    <row r="1819" spans="1:10">
      <c r="A1819" s="50" t="s">
        <v>1103</v>
      </c>
      <c r="B1819" s="4">
        <v>1185732</v>
      </c>
      <c r="C1819" s="5">
        <v>44328</v>
      </c>
      <c r="D1819" s="4" t="s">
        <v>283</v>
      </c>
      <c r="E1819" s="12" t="s">
        <v>1087</v>
      </c>
      <c r="F1819" s="13">
        <v>250</v>
      </c>
      <c r="G1819">
        <v>350</v>
      </c>
      <c r="H1819">
        <v>87500</v>
      </c>
      <c r="I1819" s="10">
        <v>30625</v>
      </c>
      <c r="J1819" s="15"/>
    </row>
    <row r="1820" spans="1:10">
      <c r="A1820" s="50" t="s">
        <v>1103</v>
      </c>
      <c r="B1820" s="4">
        <v>1185732</v>
      </c>
      <c r="C1820" s="5">
        <v>44328</v>
      </c>
      <c r="D1820" s="4" t="s">
        <v>283</v>
      </c>
      <c r="E1820" s="12" t="s">
        <v>1087</v>
      </c>
      <c r="F1820" s="13">
        <v>250</v>
      </c>
      <c r="G1820">
        <v>275</v>
      </c>
      <c r="H1820">
        <v>68750</v>
      </c>
      <c r="I1820" s="10">
        <v>27500</v>
      </c>
      <c r="J1820" s="15"/>
    </row>
    <row r="1821" spans="1:10">
      <c r="A1821" s="50" t="s">
        <v>1103</v>
      </c>
      <c r="B1821" s="4">
        <v>1185732</v>
      </c>
      <c r="C1821" s="5">
        <v>44328</v>
      </c>
      <c r="D1821" s="4" t="s">
        <v>283</v>
      </c>
      <c r="E1821" s="12" t="s">
        <v>1087</v>
      </c>
      <c r="F1821" s="13">
        <v>400.00000000000006</v>
      </c>
      <c r="G1821">
        <v>300</v>
      </c>
      <c r="H1821">
        <v>120000.00000000001</v>
      </c>
      <c r="I1821" s="10">
        <v>42000</v>
      </c>
      <c r="J1821" s="15"/>
    </row>
    <row r="1822" spans="1:10">
      <c r="A1822" s="50" t="s">
        <v>1103</v>
      </c>
      <c r="B1822" s="4">
        <v>1185732</v>
      </c>
      <c r="C1822" s="5">
        <v>44328</v>
      </c>
      <c r="D1822" s="4" t="s">
        <v>283</v>
      </c>
      <c r="E1822" s="12" t="s">
        <v>1089</v>
      </c>
      <c r="F1822" s="13">
        <v>450</v>
      </c>
      <c r="G1822">
        <v>400</v>
      </c>
      <c r="H1822">
        <v>180000</v>
      </c>
      <c r="I1822" s="10">
        <v>90000</v>
      </c>
      <c r="J1822" s="15"/>
    </row>
    <row r="1823" spans="1:10">
      <c r="A1823" s="50" t="s">
        <v>1103</v>
      </c>
      <c r="B1823" s="4">
        <v>1185732</v>
      </c>
      <c r="C1823" s="5">
        <v>44358</v>
      </c>
      <c r="D1823" s="4" t="s">
        <v>283</v>
      </c>
      <c r="E1823" s="12" t="s">
        <v>1087</v>
      </c>
      <c r="F1823" s="13">
        <v>300</v>
      </c>
      <c r="G1823">
        <v>650</v>
      </c>
      <c r="H1823">
        <v>195000</v>
      </c>
      <c r="I1823" s="10">
        <v>78000</v>
      </c>
      <c r="J1823" s="15"/>
    </row>
    <row r="1824" spans="1:10">
      <c r="A1824" s="50" t="s">
        <v>1103</v>
      </c>
      <c r="B1824" s="4">
        <v>1185732</v>
      </c>
      <c r="C1824" s="5">
        <v>44358</v>
      </c>
      <c r="D1824" s="4" t="s">
        <v>283</v>
      </c>
      <c r="E1824" s="12" t="s">
        <v>1086</v>
      </c>
      <c r="F1824" s="13">
        <v>250</v>
      </c>
      <c r="G1824">
        <v>400</v>
      </c>
      <c r="H1824">
        <v>100000</v>
      </c>
      <c r="I1824" s="10">
        <v>35000</v>
      </c>
      <c r="J1824" s="15"/>
    </row>
    <row r="1825" spans="1:10">
      <c r="A1825" s="50" t="s">
        <v>1103</v>
      </c>
      <c r="B1825" s="4">
        <v>1185732</v>
      </c>
      <c r="C1825" s="5">
        <v>44358</v>
      </c>
      <c r="D1825" s="4" t="s">
        <v>283</v>
      </c>
      <c r="E1825" s="12" t="s">
        <v>1086</v>
      </c>
      <c r="F1825" s="13">
        <v>200</v>
      </c>
      <c r="G1825">
        <v>425</v>
      </c>
      <c r="H1825">
        <v>85000</v>
      </c>
      <c r="I1825" s="10">
        <v>29750</v>
      </c>
      <c r="J1825" s="15"/>
    </row>
    <row r="1826" spans="1:10">
      <c r="A1826" s="50" t="s">
        <v>1103</v>
      </c>
      <c r="B1826" s="4">
        <v>1185732</v>
      </c>
      <c r="C1826" s="5">
        <v>44358</v>
      </c>
      <c r="D1826" s="4" t="s">
        <v>283</v>
      </c>
      <c r="E1826" s="12" t="s">
        <v>1090</v>
      </c>
      <c r="F1826" s="13">
        <v>200</v>
      </c>
      <c r="G1826">
        <v>400</v>
      </c>
      <c r="H1826">
        <v>80000</v>
      </c>
      <c r="I1826" s="10">
        <v>32000</v>
      </c>
      <c r="J1826" s="15"/>
    </row>
    <row r="1827" spans="1:10">
      <c r="A1827" s="50" t="s">
        <v>1103</v>
      </c>
      <c r="B1827" s="4">
        <v>1185732</v>
      </c>
      <c r="C1827" s="5">
        <v>44358</v>
      </c>
      <c r="D1827" s="4" t="s">
        <v>283</v>
      </c>
      <c r="E1827" s="12" t="s">
        <v>1087</v>
      </c>
      <c r="F1827" s="13">
        <v>350</v>
      </c>
      <c r="G1827">
        <v>400</v>
      </c>
      <c r="H1827">
        <v>140000</v>
      </c>
      <c r="I1827" s="10">
        <v>49000</v>
      </c>
      <c r="J1827" s="15"/>
    </row>
    <row r="1828" spans="1:10">
      <c r="A1828" s="50" t="s">
        <v>1103</v>
      </c>
      <c r="B1828" s="4">
        <v>1185732</v>
      </c>
      <c r="C1828" s="5">
        <v>44358</v>
      </c>
      <c r="D1828" s="4" t="s">
        <v>283</v>
      </c>
      <c r="E1828" s="12" t="s">
        <v>1087</v>
      </c>
      <c r="F1828" s="13">
        <v>400</v>
      </c>
      <c r="G1828">
        <v>575</v>
      </c>
      <c r="H1828">
        <v>230000</v>
      </c>
      <c r="I1828" s="10">
        <v>115000</v>
      </c>
      <c r="J1828" s="15"/>
    </row>
    <row r="1829" spans="1:10">
      <c r="A1829" s="50" t="s">
        <v>1103</v>
      </c>
      <c r="B1829" s="4">
        <v>1185732</v>
      </c>
      <c r="C1829" s="5">
        <v>44387</v>
      </c>
      <c r="D1829" s="4" t="s">
        <v>283</v>
      </c>
      <c r="E1829" s="12" t="s">
        <v>1086</v>
      </c>
      <c r="F1829" s="13">
        <v>350</v>
      </c>
      <c r="G1829">
        <v>800</v>
      </c>
      <c r="H1829">
        <v>280000</v>
      </c>
      <c r="I1829" s="10">
        <v>112000</v>
      </c>
      <c r="J1829" s="15"/>
    </row>
    <row r="1830" spans="1:10">
      <c r="A1830" s="50" t="s">
        <v>1103</v>
      </c>
      <c r="B1830" s="4">
        <v>1185732</v>
      </c>
      <c r="C1830" s="5">
        <v>44387</v>
      </c>
      <c r="D1830" s="4" t="s">
        <v>283</v>
      </c>
      <c r="E1830" s="12" t="s">
        <v>1086</v>
      </c>
      <c r="F1830" s="13">
        <v>300</v>
      </c>
      <c r="G1830">
        <v>550</v>
      </c>
      <c r="H1830">
        <v>165000</v>
      </c>
      <c r="I1830" s="10">
        <v>57750</v>
      </c>
      <c r="J1830" s="15"/>
    </row>
    <row r="1831" spans="1:10">
      <c r="A1831" s="50" t="s">
        <v>1103</v>
      </c>
      <c r="B1831" s="4">
        <v>1185732</v>
      </c>
      <c r="C1831" s="5">
        <v>44387</v>
      </c>
      <c r="D1831" s="4" t="s">
        <v>283</v>
      </c>
      <c r="E1831" s="12" t="s">
        <v>1087</v>
      </c>
      <c r="F1831" s="13">
        <v>250.00000000000003</v>
      </c>
      <c r="G1831">
        <v>475</v>
      </c>
      <c r="H1831">
        <v>118750.00000000001</v>
      </c>
      <c r="I1831" s="10">
        <v>41562.5</v>
      </c>
      <c r="J1831" s="15"/>
    </row>
    <row r="1832" spans="1:10">
      <c r="A1832" s="50" t="s">
        <v>1103</v>
      </c>
      <c r="B1832" s="4">
        <v>1185732</v>
      </c>
      <c r="C1832" s="5">
        <v>44387</v>
      </c>
      <c r="D1832" s="4" t="s">
        <v>283</v>
      </c>
      <c r="E1832" s="12" t="s">
        <v>1086</v>
      </c>
      <c r="F1832" s="13">
        <v>250</v>
      </c>
      <c r="G1832">
        <v>425</v>
      </c>
      <c r="H1832">
        <v>106250</v>
      </c>
      <c r="I1832" s="10">
        <v>42500</v>
      </c>
      <c r="J1832" s="15"/>
    </row>
    <row r="1833" spans="1:10">
      <c r="A1833" s="50" t="s">
        <v>1103</v>
      </c>
      <c r="B1833" s="4">
        <v>1185732</v>
      </c>
      <c r="C1833" s="5">
        <v>44387</v>
      </c>
      <c r="D1833" s="4" t="s">
        <v>283</v>
      </c>
      <c r="E1833" s="12" t="s">
        <v>1086</v>
      </c>
      <c r="F1833" s="13">
        <v>350</v>
      </c>
      <c r="G1833">
        <v>425</v>
      </c>
      <c r="H1833">
        <v>148750</v>
      </c>
      <c r="I1833" s="10">
        <v>52062.5</v>
      </c>
      <c r="J1833" s="15"/>
    </row>
    <row r="1834" spans="1:10">
      <c r="A1834" s="50" t="s">
        <v>1103</v>
      </c>
      <c r="B1834" s="4">
        <v>1185732</v>
      </c>
      <c r="C1834" s="5">
        <v>44387</v>
      </c>
      <c r="D1834" s="4" t="s">
        <v>283</v>
      </c>
      <c r="E1834" s="12" t="s">
        <v>1087</v>
      </c>
      <c r="F1834" s="13">
        <v>400</v>
      </c>
      <c r="G1834">
        <v>600</v>
      </c>
      <c r="H1834">
        <v>240000</v>
      </c>
      <c r="I1834" s="10">
        <v>120000</v>
      </c>
      <c r="J1834" s="15"/>
    </row>
    <row r="1835" spans="1:10">
      <c r="A1835" s="50" t="s">
        <v>1103</v>
      </c>
      <c r="B1835" s="4">
        <v>1185732</v>
      </c>
      <c r="C1835" s="5">
        <v>44419</v>
      </c>
      <c r="D1835" s="4" t="s">
        <v>283</v>
      </c>
      <c r="E1835" s="12" t="s">
        <v>1087</v>
      </c>
      <c r="F1835" s="13">
        <v>350</v>
      </c>
      <c r="G1835">
        <v>750</v>
      </c>
      <c r="H1835">
        <v>262500</v>
      </c>
      <c r="I1835" s="10">
        <v>105000</v>
      </c>
      <c r="J1835" s="15"/>
    </row>
    <row r="1836" spans="1:10">
      <c r="A1836" s="50" t="s">
        <v>1103</v>
      </c>
      <c r="B1836" s="4">
        <v>1185732</v>
      </c>
      <c r="C1836" s="5">
        <v>44419</v>
      </c>
      <c r="D1836" s="4" t="s">
        <v>283</v>
      </c>
      <c r="E1836" s="12" t="s">
        <v>1086</v>
      </c>
      <c r="F1836" s="13">
        <v>350</v>
      </c>
      <c r="G1836">
        <v>525</v>
      </c>
      <c r="H1836">
        <v>183750</v>
      </c>
      <c r="I1836" s="10">
        <v>64312.5</v>
      </c>
      <c r="J1836" s="15"/>
    </row>
    <row r="1837" spans="1:10">
      <c r="A1837" s="50" t="s">
        <v>1103</v>
      </c>
      <c r="B1837" s="4">
        <v>1185732</v>
      </c>
      <c r="C1837" s="5">
        <v>44419</v>
      </c>
      <c r="D1837" s="4" t="s">
        <v>283</v>
      </c>
      <c r="E1837" s="12" t="s">
        <v>1087</v>
      </c>
      <c r="F1837" s="13">
        <v>300</v>
      </c>
      <c r="G1837">
        <v>450</v>
      </c>
      <c r="H1837">
        <v>135000</v>
      </c>
      <c r="I1837" s="10">
        <v>47250</v>
      </c>
      <c r="J1837" s="15"/>
    </row>
    <row r="1838" spans="1:10">
      <c r="A1838" s="50" t="s">
        <v>1103</v>
      </c>
      <c r="B1838" s="4">
        <v>1185732</v>
      </c>
      <c r="C1838" s="5">
        <v>44419</v>
      </c>
      <c r="D1838" s="4" t="s">
        <v>283</v>
      </c>
      <c r="E1838" s="12" t="s">
        <v>1087</v>
      </c>
      <c r="F1838" s="13">
        <v>200</v>
      </c>
      <c r="G1838">
        <v>375</v>
      </c>
      <c r="H1838">
        <v>75000</v>
      </c>
      <c r="I1838" s="10">
        <v>30000</v>
      </c>
      <c r="J1838" s="15"/>
    </row>
    <row r="1839" spans="1:10">
      <c r="A1839" s="50" t="s">
        <v>1103</v>
      </c>
      <c r="B1839" s="4">
        <v>1185732</v>
      </c>
      <c r="C1839" s="5">
        <v>44419</v>
      </c>
      <c r="D1839" s="4" t="s">
        <v>283</v>
      </c>
      <c r="E1839" s="12" t="s">
        <v>1088</v>
      </c>
      <c r="F1839" s="13">
        <v>300</v>
      </c>
      <c r="G1839">
        <v>350</v>
      </c>
      <c r="H1839">
        <v>105000</v>
      </c>
      <c r="I1839" s="10">
        <v>36750</v>
      </c>
      <c r="J1839" s="15"/>
    </row>
    <row r="1840" spans="1:10">
      <c r="A1840" s="50" t="s">
        <v>1103</v>
      </c>
      <c r="B1840" s="4">
        <v>1185732</v>
      </c>
      <c r="C1840" s="5">
        <v>44419</v>
      </c>
      <c r="D1840" s="4" t="s">
        <v>283</v>
      </c>
      <c r="E1840" s="12" t="s">
        <v>1087</v>
      </c>
      <c r="F1840" s="13">
        <v>350</v>
      </c>
      <c r="G1840">
        <v>525</v>
      </c>
      <c r="H1840">
        <v>183750</v>
      </c>
      <c r="I1840" s="10">
        <v>91875</v>
      </c>
      <c r="J1840" s="15"/>
    </row>
    <row r="1841" spans="1:10">
      <c r="A1841" s="50" t="s">
        <v>1103</v>
      </c>
      <c r="B1841" s="4">
        <v>1185732</v>
      </c>
      <c r="C1841" s="5">
        <v>44451</v>
      </c>
      <c r="D1841" s="4" t="s">
        <v>283</v>
      </c>
      <c r="E1841" s="12" t="s">
        <v>1088</v>
      </c>
      <c r="F1841" s="13">
        <v>300</v>
      </c>
      <c r="G1841">
        <v>650</v>
      </c>
      <c r="H1841">
        <v>195000</v>
      </c>
      <c r="I1841" s="10">
        <v>78000</v>
      </c>
      <c r="J1841" s="15"/>
    </row>
    <row r="1842" spans="1:10">
      <c r="A1842" s="50" t="s">
        <v>1103</v>
      </c>
      <c r="B1842" s="4">
        <v>1185732</v>
      </c>
      <c r="C1842" s="5">
        <v>44451</v>
      </c>
      <c r="D1842" s="4" t="s">
        <v>283</v>
      </c>
      <c r="E1842" s="12" t="s">
        <v>1087</v>
      </c>
      <c r="F1842" s="13">
        <v>250</v>
      </c>
      <c r="G1842">
        <v>450</v>
      </c>
      <c r="H1842">
        <v>112500</v>
      </c>
      <c r="I1842" s="10">
        <v>39375</v>
      </c>
      <c r="J1842" s="15"/>
    </row>
    <row r="1843" spans="1:10">
      <c r="A1843" s="50" t="s">
        <v>1103</v>
      </c>
      <c r="B1843" s="4">
        <v>1185732</v>
      </c>
      <c r="C1843" s="5">
        <v>44451</v>
      </c>
      <c r="D1843" s="4" t="s">
        <v>283</v>
      </c>
      <c r="E1843" s="12" t="s">
        <v>1087</v>
      </c>
      <c r="F1843" s="13">
        <v>100</v>
      </c>
      <c r="G1843">
        <v>350</v>
      </c>
      <c r="H1843">
        <v>35000</v>
      </c>
      <c r="I1843" s="10">
        <v>12250</v>
      </c>
      <c r="J1843" s="15"/>
    </row>
    <row r="1844" spans="1:10">
      <c r="A1844" s="50" t="s">
        <v>1103</v>
      </c>
      <c r="B1844" s="4">
        <v>1185732</v>
      </c>
      <c r="C1844" s="5">
        <v>44451</v>
      </c>
      <c r="D1844" s="4" t="s">
        <v>283</v>
      </c>
      <c r="E1844" s="12" t="s">
        <v>1087</v>
      </c>
      <c r="F1844" s="13">
        <v>100</v>
      </c>
      <c r="G1844">
        <v>325</v>
      </c>
      <c r="H1844">
        <v>32500</v>
      </c>
      <c r="I1844" s="10">
        <v>13000</v>
      </c>
      <c r="J1844" s="15"/>
    </row>
    <row r="1845" spans="1:10">
      <c r="A1845" s="50" t="s">
        <v>1103</v>
      </c>
      <c r="B1845" s="4">
        <v>1185732</v>
      </c>
      <c r="C1845" s="5">
        <v>44451</v>
      </c>
      <c r="D1845" s="4" t="s">
        <v>283</v>
      </c>
      <c r="E1845" s="12" t="s">
        <v>1087</v>
      </c>
      <c r="F1845" s="13">
        <v>200.00000000000003</v>
      </c>
      <c r="G1845">
        <v>325</v>
      </c>
      <c r="H1845">
        <v>65000.000000000007</v>
      </c>
      <c r="I1845" s="10">
        <v>22750</v>
      </c>
      <c r="J1845" s="15"/>
    </row>
    <row r="1846" spans="1:10">
      <c r="A1846" s="50" t="s">
        <v>1103</v>
      </c>
      <c r="B1846" s="4">
        <v>1185732</v>
      </c>
      <c r="C1846" s="5">
        <v>44451</v>
      </c>
      <c r="D1846" s="4" t="s">
        <v>283</v>
      </c>
      <c r="E1846" s="12" t="s">
        <v>1087</v>
      </c>
      <c r="F1846" s="13">
        <v>250</v>
      </c>
      <c r="G1846">
        <v>400</v>
      </c>
      <c r="H1846">
        <v>100000</v>
      </c>
      <c r="I1846" s="10">
        <v>50000</v>
      </c>
      <c r="J1846" s="15"/>
    </row>
    <row r="1847" spans="1:10">
      <c r="A1847" s="50" t="s">
        <v>1103</v>
      </c>
      <c r="B1847" s="4">
        <v>1185732</v>
      </c>
      <c r="C1847" s="5">
        <v>44480</v>
      </c>
      <c r="D1847" s="4" t="s">
        <v>283</v>
      </c>
      <c r="E1847" s="12" t="s">
        <v>1087</v>
      </c>
      <c r="F1847" s="13">
        <v>300</v>
      </c>
      <c r="G1847">
        <v>575</v>
      </c>
      <c r="H1847">
        <v>172500</v>
      </c>
      <c r="I1847" s="10">
        <v>69000</v>
      </c>
      <c r="J1847" s="15"/>
    </row>
    <row r="1848" spans="1:10">
      <c r="A1848" s="50" t="s">
        <v>1103</v>
      </c>
      <c r="B1848" s="4">
        <v>1185732</v>
      </c>
      <c r="C1848" s="5">
        <v>44480</v>
      </c>
      <c r="D1848" s="4" t="s">
        <v>283</v>
      </c>
      <c r="E1848" s="12" t="s">
        <v>1087</v>
      </c>
      <c r="F1848" s="13">
        <v>200</v>
      </c>
      <c r="G1848">
        <v>400</v>
      </c>
      <c r="H1848">
        <v>80000</v>
      </c>
      <c r="I1848" s="10">
        <v>28000</v>
      </c>
      <c r="J1848" s="15"/>
    </row>
    <row r="1849" spans="1:10">
      <c r="A1849" s="50" t="s">
        <v>1103</v>
      </c>
      <c r="B1849" s="4">
        <v>1185732</v>
      </c>
      <c r="C1849" s="5">
        <v>44480</v>
      </c>
      <c r="D1849" s="4" t="s">
        <v>283</v>
      </c>
      <c r="E1849" s="12" t="s">
        <v>1086</v>
      </c>
      <c r="F1849" s="13">
        <v>200.00000000000003</v>
      </c>
      <c r="G1849">
        <v>300</v>
      </c>
      <c r="H1849">
        <v>60000.000000000007</v>
      </c>
      <c r="I1849" s="10">
        <v>21000</v>
      </c>
      <c r="J1849" s="15"/>
    </row>
    <row r="1850" spans="1:10">
      <c r="A1850" s="50" t="s">
        <v>1103</v>
      </c>
      <c r="B1850" s="4">
        <v>1185732</v>
      </c>
      <c r="C1850" s="5">
        <v>44480</v>
      </c>
      <c r="D1850" s="4" t="s">
        <v>283</v>
      </c>
      <c r="E1850" s="12" t="s">
        <v>1086</v>
      </c>
      <c r="F1850" s="13">
        <v>200</v>
      </c>
      <c r="G1850">
        <v>275</v>
      </c>
      <c r="H1850">
        <v>55000</v>
      </c>
      <c r="I1850" s="10">
        <v>22000</v>
      </c>
      <c r="J1850" s="15"/>
    </row>
    <row r="1851" spans="1:10">
      <c r="A1851" s="50" t="s">
        <v>1103</v>
      </c>
      <c r="B1851" s="4">
        <v>1185732</v>
      </c>
      <c r="C1851" s="5">
        <v>44480</v>
      </c>
      <c r="D1851" s="4" t="s">
        <v>283</v>
      </c>
      <c r="E1851" s="12" t="s">
        <v>1087</v>
      </c>
      <c r="F1851" s="13">
        <v>300</v>
      </c>
      <c r="G1851">
        <v>275</v>
      </c>
      <c r="H1851">
        <v>82500</v>
      </c>
      <c r="I1851" s="10">
        <v>28875</v>
      </c>
      <c r="J1851" s="15"/>
    </row>
    <row r="1852" spans="1:10">
      <c r="A1852" s="50" t="s">
        <v>1103</v>
      </c>
      <c r="B1852" s="4">
        <v>1185732</v>
      </c>
      <c r="C1852" s="5">
        <v>44480</v>
      </c>
      <c r="D1852" s="4" t="s">
        <v>283</v>
      </c>
      <c r="E1852" s="12" t="s">
        <v>1086</v>
      </c>
      <c r="F1852" s="13">
        <v>350</v>
      </c>
      <c r="G1852">
        <v>400</v>
      </c>
      <c r="H1852">
        <v>140000</v>
      </c>
      <c r="I1852" s="10">
        <v>70000</v>
      </c>
      <c r="J1852" s="15"/>
    </row>
    <row r="1853" spans="1:10">
      <c r="A1853" s="50" t="s">
        <v>1103</v>
      </c>
      <c r="B1853" s="4">
        <v>1185732</v>
      </c>
      <c r="C1853" s="5">
        <v>44511</v>
      </c>
      <c r="D1853" s="4" t="s">
        <v>283</v>
      </c>
      <c r="E1853" s="12" t="s">
        <v>1087</v>
      </c>
      <c r="F1853" s="13">
        <v>300</v>
      </c>
      <c r="G1853">
        <v>550</v>
      </c>
      <c r="H1853">
        <v>165000</v>
      </c>
      <c r="I1853" s="10">
        <v>66000</v>
      </c>
      <c r="J1853" s="15"/>
    </row>
    <row r="1854" spans="1:10">
      <c r="A1854" s="50" t="s">
        <v>1103</v>
      </c>
      <c r="B1854" s="4">
        <v>1185732</v>
      </c>
      <c r="C1854" s="5">
        <v>44511</v>
      </c>
      <c r="D1854" s="4" t="s">
        <v>283</v>
      </c>
      <c r="E1854" s="12" t="s">
        <v>1086</v>
      </c>
      <c r="F1854" s="13">
        <v>200</v>
      </c>
      <c r="G1854">
        <v>400</v>
      </c>
      <c r="H1854">
        <v>80000</v>
      </c>
      <c r="I1854" s="10">
        <v>28000</v>
      </c>
      <c r="J1854" s="15"/>
    </row>
    <row r="1855" spans="1:10">
      <c r="A1855" s="50" t="s">
        <v>1103</v>
      </c>
      <c r="B1855" s="4">
        <v>1185732</v>
      </c>
      <c r="C1855" s="5">
        <v>44511</v>
      </c>
      <c r="D1855" s="4" t="s">
        <v>283</v>
      </c>
      <c r="E1855" s="12" t="s">
        <v>1087</v>
      </c>
      <c r="F1855" s="13">
        <v>200</v>
      </c>
      <c r="G1855">
        <v>345</v>
      </c>
      <c r="H1855">
        <v>69000</v>
      </c>
      <c r="I1855" s="10">
        <v>24150</v>
      </c>
      <c r="J1855" s="15"/>
    </row>
    <row r="1856" spans="1:10">
      <c r="A1856" s="50" t="s">
        <v>1103</v>
      </c>
      <c r="B1856" s="4">
        <v>1185732</v>
      </c>
      <c r="C1856" s="5">
        <v>44511</v>
      </c>
      <c r="D1856" s="4" t="s">
        <v>283</v>
      </c>
      <c r="E1856" s="12" t="s">
        <v>1087</v>
      </c>
      <c r="F1856" s="13">
        <v>200</v>
      </c>
      <c r="G1856">
        <v>375</v>
      </c>
      <c r="H1856">
        <v>75000</v>
      </c>
      <c r="I1856" s="10">
        <v>30000</v>
      </c>
      <c r="J1856" s="15"/>
    </row>
    <row r="1857" spans="1:10">
      <c r="A1857" s="50" t="s">
        <v>1103</v>
      </c>
      <c r="B1857" s="4">
        <v>1185732</v>
      </c>
      <c r="C1857" s="5">
        <v>44511</v>
      </c>
      <c r="D1857" s="4" t="s">
        <v>283</v>
      </c>
      <c r="E1857" s="12" t="s">
        <v>1087</v>
      </c>
      <c r="F1857" s="13">
        <v>400</v>
      </c>
      <c r="G1857">
        <v>350</v>
      </c>
      <c r="H1857">
        <v>140000</v>
      </c>
      <c r="I1857" s="10">
        <v>49000</v>
      </c>
      <c r="J1857" s="15"/>
    </row>
    <row r="1858" spans="1:10">
      <c r="A1858" s="50" t="s">
        <v>1103</v>
      </c>
      <c r="B1858" s="4">
        <v>1185732</v>
      </c>
      <c r="C1858" s="5">
        <v>44511</v>
      </c>
      <c r="D1858" s="4" t="s">
        <v>283</v>
      </c>
      <c r="E1858" s="12" t="s">
        <v>1087</v>
      </c>
      <c r="F1858" s="13">
        <v>450</v>
      </c>
      <c r="G1858">
        <v>450</v>
      </c>
      <c r="H1858">
        <v>202500</v>
      </c>
      <c r="I1858" s="10">
        <v>101250</v>
      </c>
      <c r="J1858" s="15"/>
    </row>
    <row r="1859" spans="1:10">
      <c r="A1859" s="50" t="s">
        <v>1103</v>
      </c>
      <c r="B1859" s="4">
        <v>1185732</v>
      </c>
      <c r="C1859" s="5">
        <v>44540</v>
      </c>
      <c r="D1859" s="4" t="s">
        <v>283</v>
      </c>
      <c r="E1859" s="12" t="s">
        <v>1087</v>
      </c>
      <c r="F1859" s="13">
        <v>400</v>
      </c>
      <c r="G1859">
        <v>700</v>
      </c>
      <c r="H1859">
        <v>280000</v>
      </c>
      <c r="I1859" s="10">
        <v>112000</v>
      </c>
      <c r="J1859" s="15"/>
    </row>
    <row r="1860" spans="1:10">
      <c r="A1860" s="50" t="s">
        <v>1103</v>
      </c>
      <c r="B1860" s="4">
        <v>1185732</v>
      </c>
      <c r="C1860" s="5">
        <v>44540</v>
      </c>
      <c r="D1860" s="4" t="s">
        <v>283</v>
      </c>
      <c r="E1860" s="12" t="s">
        <v>1087</v>
      </c>
      <c r="F1860" s="13">
        <v>300</v>
      </c>
      <c r="G1860">
        <v>500</v>
      </c>
      <c r="H1860">
        <v>150000</v>
      </c>
      <c r="I1860" s="10">
        <v>52500</v>
      </c>
      <c r="J1860" s="15"/>
    </row>
    <row r="1861" spans="1:10">
      <c r="A1861" s="50" t="s">
        <v>1103</v>
      </c>
      <c r="B1861" s="4">
        <v>1185732</v>
      </c>
      <c r="C1861" s="5">
        <v>44540</v>
      </c>
      <c r="D1861" s="4" t="s">
        <v>283</v>
      </c>
      <c r="E1861" s="12" t="s">
        <v>1087</v>
      </c>
      <c r="F1861" s="13">
        <v>300</v>
      </c>
      <c r="G1861">
        <v>450</v>
      </c>
      <c r="H1861">
        <v>135000</v>
      </c>
      <c r="I1861" s="10">
        <v>47250</v>
      </c>
      <c r="J1861" s="15"/>
    </row>
    <row r="1862" spans="1:10">
      <c r="A1862" s="50" t="s">
        <v>1103</v>
      </c>
      <c r="B1862" s="4">
        <v>1185732</v>
      </c>
      <c r="C1862" s="5">
        <v>44540</v>
      </c>
      <c r="D1862" s="4" t="s">
        <v>283</v>
      </c>
      <c r="E1862" s="12" t="s">
        <v>1088</v>
      </c>
      <c r="F1862" s="13">
        <v>300</v>
      </c>
      <c r="G1862">
        <v>400</v>
      </c>
      <c r="H1862">
        <v>120000</v>
      </c>
      <c r="I1862" s="10">
        <v>48000</v>
      </c>
      <c r="J1862" s="15"/>
    </row>
    <row r="1863" spans="1:10">
      <c r="A1863" s="50" t="s">
        <v>1103</v>
      </c>
      <c r="B1863" s="4">
        <v>1185732</v>
      </c>
      <c r="C1863" s="5">
        <v>44540</v>
      </c>
      <c r="D1863" s="4" t="s">
        <v>283</v>
      </c>
      <c r="E1863" s="12" t="s">
        <v>1086</v>
      </c>
      <c r="F1863" s="13">
        <v>400</v>
      </c>
      <c r="G1863">
        <v>400</v>
      </c>
      <c r="H1863">
        <v>160000</v>
      </c>
      <c r="I1863" s="10">
        <v>56000</v>
      </c>
      <c r="J1863" s="15"/>
    </row>
    <row r="1864" spans="1:10">
      <c r="A1864" s="50" t="s">
        <v>1103</v>
      </c>
      <c r="B1864" s="4">
        <v>1185732</v>
      </c>
      <c r="C1864" s="5">
        <v>44540</v>
      </c>
      <c r="D1864" s="4" t="s">
        <v>283</v>
      </c>
      <c r="E1864" s="12" t="s">
        <v>1087</v>
      </c>
      <c r="F1864" s="13">
        <v>450</v>
      </c>
      <c r="G1864">
        <v>500</v>
      </c>
      <c r="H1864">
        <v>225000</v>
      </c>
      <c r="I1864" s="10">
        <v>112500</v>
      </c>
      <c r="J1864" s="15"/>
    </row>
    <row r="1865" spans="1:10">
      <c r="A1865" s="50" t="s">
        <v>1103</v>
      </c>
      <c r="B1865" s="4">
        <v>1128299</v>
      </c>
      <c r="C1865" s="5">
        <v>44220</v>
      </c>
      <c r="D1865" s="4" t="s">
        <v>283</v>
      </c>
      <c r="E1865" s="12" t="s">
        <v>1087</v>
      </c>
      <c r="F1865" s="13">
        <v>300</v>
      </c>
      <c r="G1865">
        <v>350</v>
      </c>
      <c r="H1865">
        <v>105000</v>
      </c>
      <c r="I1865" s="10">
        <v>36750</v>
      </c>
      <c r="J1865" s="15"/>
    </row>
    <row r="1866" spans="1:10">
      <c r="A1866" s="50" t="s">
        <v>1103</v>
      </c>
      <c r="B1866" s="4">
        <v>1128299</v>
      </c>
      <c r="C1866" s="5">
        <v>44220</v>
      </c>
      <c r="D1866" s="4" t="s">
        <v>283</v>
      </c>
      <c r="E1866" s="12" t="s">
        <v>1086</v>
      </c>
      <c r="F1866" s="13">
        <v>400</v>
      </c>
      <c r="G1866">
        <v>350</v>
      </c>
      <c r="H1866">
        <v>140000</v>
      </c>
      <c r="I1866" s="10">
        <v>49000</v>
      </c>
      <c r="J1866" s="15"/>
    </row>
    <row r="1867" spans="1:10">
      <c r="A1867" s="50" t="s">
        <v>1103</v>
      </c>
      <c r="B1867" s="4">
        <v>1128299</v>
      </c>
      <c r="C1867" s="5">
        <v>44220</v>
      </c>
      <c r="D1867" s="4" t="s">
        <v>283</v>
      </c>
      <c r="E1867" s="12" t="s">
        <v>1086</v>
      </c>
      <c r="F1867" s="13">
        <v>400</v>
      </c>
      <c r="G1867">
        <v>350</v>
      </c>
      <c r="H1867">
        <v>140000</v>
      </c>
      <c r="I1867" s="10">
        <v>49000</v>
      </c>
      <c r="J1867" s="15"/>
    </row>
    <row r="1868" spans="1:10">
      <c r="A1868" s="50" t="s">
        <v>1103</v>
      </c>
      <c r="B1868" s="4">
        <v>1128299</v>
      </c>
      <c r="C1868" s="5">
        <v>44220</v>
      </c>
      <c r="D1868" s="4" t="s">
        <v>283</v>
      </c>
      <c r="E1868" s="12" t="s">
        <v>1087</v>
      </c>
      <c r="F1868" s="13">
        <v>400</v>
      </c>
      <c r="G1868">
        <v>200</v>
      </c>
      <c r="H1868">
        <v>80000</v>
      </c>
      <c r="I1868" s="10">
        <v>28000</v>
      </c>
      <c r="J1868" s="15"/>
    </row>
    <row r="1869" spans="1:10">
      <c r="A1869" s="50" t="s">
        <v>1103</v>
      </c>
      <c r="B1869" s="4">
        <v>1128299</v>
      </c>
      <c r="C1869" s="5">
        <v>44220</v>
      </c>
      <c r="D1869" s="4" t="s">
        <v>283</v>
      </c>
      <c r="E1869" s="12" t="s">
        <v>1086</v>
      </c>
      <c r="F1869" s="13">
        <v>450</v>
      </c>
      <c r="G1869">
        <v>150</v>
      </c>
      <c r="H1869">
        <v>67500</v>
      </c>
      <c r="I1869" s="10">
        <v>27000</v>
      </c>
      <c r="J1869" s="15"/>
    </row>
    <row r="1870" spans="1:10">
      <c r="A1870" s="50" t="s">
        <v>1103</v>
      </c>
      <c r="B1870" s="4">
        <v>1128299</v>
      </c>
      <c r="C1870" s="5">
        <v>44220</v>
      </c>
      <c r="D1870" s="4" t="s">
        <v>283</v>
      </c>
      <c r="E1870" s="12" t="s">
        <v>1088</v>
      </c>
      <c r="F1870" s="13">
        <v>400</v>
      </c>
      <c r="G1870">
        <v>400</v>
      </c>
      <c r="H1870">
        <v>160000</v>
      </c>
      <c r="I1870" s="10">
        <v>48000</v>
      </c>
      <c r="J1870" s="15"/>
    </row>
    <row r="1871" spans="1:10">
      <c r="A1871" s="50" t="s">
        <v>1103</v>
      </c>
      <c r="B1871" s="4">
        <v>1128299</v>
      </c>
      <c r="C1871" s="5">
        <v>44251</v>
      </c>
      <c r="D1871" s="4" t="s">
        <v>283</v>
      </c>
      <c r="E1871" s="12" t="s">
        <v>1087</v>
      </c>
      <c r="F1871" s="13">
        <v>300</v>
      </c>
      <c r="G1871">
        <v>450</v>
      </c>
      <c r="H1871">
        <v>135000</v>
      </c>
      <c r="I1871" s="10">
        <v>47250</v>
      </c>
      <c r="J1871" s="15"/>
    </row>
    <row r="1872" spans="1:10">
      <c r="A1872" s="50" t="s">
        <v>1103</v>
      </c>
      <c r="B1872" s="4">
        <v>1128299</v>
      </c>
      <c r="C1872" s="5">
        <v>44251</v>
      </c>
      <c r="D1872" s="4" t="s">
        <v>283</v>
      </c>
      <c r="E1872" s="12" t="s">
        <v>1086</v>
      </c>
      <c r="F1872" s="13">
        <v>400</v>
      </c>
      <c r="G1872">
        <v>350</v>
      </c>
      <c r="H1872">
        <v>140000</v>
      </c>
      <c r="I1872" s="10">
        <v>49000</v>
      </c>
      <c r="J1872" s="15"/>
    </row>
    <row r="1873" spans="1:10">
      <c r="A1873" s="50" t="s">
        <v>1103</v>
      </c>
      <c r="B1873" s="4">
        <v>1128299</v>
      </c>
      <c r="C1873" s="5">
        <v>44251</v>
      </c>
      <c r="D1873" s="4" t="s">
        <v>283</v>
      </c>
      <c r="E1873" s="12" t="s">
        <v>1088</v>
      </c>
      <c r="F1873" s="13">
        <v>400</v>
      </c>
      <c r="G1873">
        <v>350</v>
      </c>
      <c r="H1873">
        <v>140000</v>
      </c>
      <c r="I1873" s="10">
        <v>49000</v>
      </c>
      <c r="J1873" s="15"/>
    </row>
    <row r="1874" spans="1:10">
      <c r="A1874" s="50" t="s">
        <v>1103</v>
      </c>
      <c r="B1874" s="4">
        <v>1128299</v>
      </c>
      <c r="C1874" s="5">
        <v>44251</v>
      </c>
      <c r="D1874" s="4" t="s">
        <v>283</v>
      </c>
      <c r="E1874" s="12" t="s">
        <v>1087</v>
      </c>
      <c r="F1874" s="13">
        <v>400</v>
      </c>
      <c r="G1874">
        <v>200</v>
      </c>
      <c r="H1874">
        <v>80000</v>
      </c>
      <c r="I1874" s="10">
        <v>28000</v>
      </c>
      <c r="J1874" s="15"/>
    </row>
    <row r="1875" spans="1:10">
      <c r="A1875" s="50" t="s">
        <v>1103</v>
      </c>
      <c r="B1875" s="4">
        <v>1128299</v>
      </c>
      <c r="C1875" s="5">
        <v>44251</v>
      </c>
      <c r="D1875" s="4" t="s">
        <v>283</v>
      </c>
      <c r="E1875" s="12" t="s">
        <v>1086</v>
      </c>
      <c r="F1875" s="13">
        <v>450</v>
      </c>
      <c r="G1875">
        <v>125</v>
      </c>
      <c r="H1875">
        <v>56250</v>
      </c>
      <c r="I1875" s="10">
        <v>22500</v>
      </c>
      <c r="J1875" s="15"/>
    </row>
    <row r="1876" spans="1:10">
      <c r="A1876" s="50" t="s">
        <v>1103</v>
      </c>
      <c r="B1876" s="4">
        <v>1128299</v>
      </c>
      <c r="C1876" s="5">
        <v>44251</v>
      </c>
      <c r="D1876" s="4" t="s">
        <v>283</v>
      </c>
      <c r="E1876" s="12" t="s">
        <v>1086</v>
      </c>
      <c r="F1876" s="13">
        <v>400</v>
      </c>
      <c r="G1876">
        <v>325</v>
      </c>
      <c r="H1876">
        <v>130000</v>
      </c>
      <c r="I1876" s="10">
        <v>39000</v>
      </c>
      <c r="J1876" s="15"/>
    </row>
    <row r="1877" spans="1:10">
      <c r="A1877" s="50" t="s">
        <v>1103</v>
      </c>
      <c r="B1877" s="4">
        <v>1128299</v>
      </c>
      <c r="C1877" s="5">
        <v>44278</v>
      </c>
      <c r="D1877" s="4" t="s">
        <v>283</v>
      </c>
      <c r="E1877" s="12" t="s">
        <v>1086</v>
      </c>
      <c r="F1877" s="13">
        <v>400</v>
      </c>
      <c r="G1877">
        <v>475</v>
      </c>
      <c r="H1877">
        <v>190000</v>
      </c>
      <c r="I1877" s="10">
        <v>66500</v>
      </c>
      <c r="J1877" s="15"/>
    </row>
    <row r="1878" spans="1:10">
      <c r="A1878" s="50" t="s">
        <v>1103</v>
      </c>
      <c r="B1878" s="4">
        <v>1128299</v>
      </c>
      <c r="C1878" s="5">
        <v>44278</v>
      </c>
      <c r="D1878" s="4" t="s">
        <v>283</v>
      </c>
      <c r="E1878" s="12" t="s">
        <v>1087</v>
      </c>
      <c r="F1878" s="13">
        <v>500</v>
      </c>
      <c r="G1878">
        <v>325</v>
      </c>
      <c r="H1878">
        <v>162500</v>
      </c>
      <c r="I1878" s="10">
        <v>56875</v>
      </c>
      <c r="J1878" s="15"/>
    </row>
    <row r="1879" spans="1:10">
      <c r="A1879" s="50" t="s">
        <v>1103</v>
      </c>
      <c r="B1879" s="4">
        <v>1128299</v>
      </c>
      <c r="C1879" s="5">
        <v>44278</v>
      </c>
      <c r="D1879" s="4" t="s">
        <v>283</v>
      </c>
      <c r="E1879" s="12" t="s">
        <v>1087</v>
      </c>
      <c r="F1879" s="13">
        <v>550</v>
      </c>
      <c r="G1879">
        <v>350</v>
      </c>
      <c r="H1879">
        <v>192500</v>
      </c>
      <c r="I1879" s="10">
        <v>67375</v>
      </c>
      <c r="J1879" s="15"/>
    </row>
    <row r="1880" spans="1:10">
      <c r="A1880" s="50" t="s">
        <v>1103</v>
      </c>
      <c r="B1880" s="4">
        <v>1128299</v>
      </c>
      <c r="C1880" s="5">
        <v>44278</v>
      </c>
      <c r="D1880" s="4" t="s">
        <v>283</v>
      </c>
      <c r="E1880" s="12" t="s">
        <v>1087</v>
      </c>
      <c r="F1880" s="13">
        <v>500.00000000000006</v>
      </c>
      <c r="G1880">
        <v>250</v>
      </c>
      <c r="H1880">
        <v>125000.00000000001</v>
      </c>
      <c r="I1880" s="10">
        <v>43750</v>
      </c>
      <c r="J1880" s="15"/>
    </row>
    <row r="1881" spans="1:10">
      <c r="A1881" s="50" t="s">
        <v>1103</v>
      </c>
      <c r="B1881" s="4">
        <v>1128299</v>
      </c>
      <c r="C1881" s="5">
        <v>44278</v>
      </c>
      <c r="D1881" s="4" t="s">
        <v>283</v>
      </c>
      <c r="E1881" s="12" t="s">
        <v>1087</v>
      </c>
      <c r="F1881" s="13">
        <v>550</v>
      </c>
      <c r="G1881">
        <v>100</v>
      </c>
      <c r="H1881">
        <v>55000</v>
      </c>
      <c r="I1881" s="10">
        <v>22000</v>
      </c>
      <c r="J1881" s="15"/>
    </row>
    <row r="1882" spans="1:10">
      <c r="A1882" s="50" t="s">
        <v>1103</v>
      </c>
      <c r="B1882" s="4">
        <v>1128299</v>
      </c>
      <c r="C1882" s="5">
        <v>44278</v>
      </c>
      <c r="D1882" s="4" t="s">
        <v>283</v>
      </c>
      <c r="E1882" s="12" t="s">
        <v>1087</v>
      </c>
      <c r="F1882" s="13">
        <v>500</v>
      </c>
      <c r="G1882">
        <v>300</v>
      </c>
      <c r="H1882">
        <v>150000</v>
      </c>
      <c r="I1882" s="10">
        <v>45000</v>
      </c>
      <c r="J1882" s="15"/>
    </row>
    <row r="1883" spans="1:10">
      <c r="A1883" s="50" t="s">
        <v>1103</v>
      </c>
      <c r="B1883" s="4">
        <v>1128299</v>
      </c>
      <c r="C1883" s="5">
        <v>44310</v>
      </c>
      <c r="D1883" s="4" t="s">
        <v>283</v>
      </c>
      <c r="E1883" s="12" t="s">
        <v>1087</v>
      </c>
      <c r="F1883" s="13">
        <v>550.00000000000011</v>
      </c>
      <c r="G1883">
        <v>475</v>
      </c>
      <c r="H1883">
        <v>261250.00000000003</v>
      </c>
      <c r="I1883" s="10">
        <v>91437.5</v>
      </c>
      <c r="J1883" s="15"/>
    </row>
    <row r="1884" spans="1:10">
      <c r="A1884" s="50" t="s">
        <v>1103</v>
      </c>
      <c r="B1884" s="4">
        <v>1128299</v>
      </c>
      <c r="C1884" s="5">
        <v>44310</v>
      </c>
      <c r="D1884" s="4" t="s">
        <v>283</v>
      </c>
      <c r="E1884" s="12" t="s">
        <v>1087</v>
      </c>
      <c r="F1884" s="13">
        <v>600</v>
      </c>
      <c r="G1884">
        <v>275</v>
      </c>
      <c r="H1884">
        <v>165000</v>
      </c>
      <c r="I1884" s="10">
        <v>57750</v>
      </c>
      <c r="J1884" s="15"/>
    </row>
    <row r="1885" spans="1:10">
      <c r="A1885" s="50" t="s">
        <v>1103</v>
      </c>
      <c r="B1885" s="4">
        <v>1128299</v>
      </c>
      <c r="C1885" s="5">
        <v>44310</v>
      </c>
      <c r="D1885" s="4" t="s">
        <v>283</v>
      </c>
      <c r="E1885" s="12" t="s">
        <v>1086</v>
      </c>
      <c r="F1885" s="13">
        <v>600</v>
      </c>
      <c r="G1885">
        <v>325</v>
      </c>
      <c r="H1885">
        <v>195000</v>
      </c>
      <c r="I1885" s="10">
        <v>68250</v>
      </c>
      <c r="J1885" s="15"/>
    </row>
    <row r="1886" spans="1:10">
      <c r="A1886" s="50" t="s">
        <v>1103</v>
      </c>
      <c r="B1886" s="4">
        <v>1128299</v>
      </c>
      <c r="C1886" s="5">
        <v>44310</v>
      </c>
      <c r="D1886" s="4" t="s">
        <v>283</v>
      </c>
      <c r="E1886" s="12" t="s">
        <v>1087</v>
      </c>
      <c r="F1886" s="13">
        <v>450</v>
      </c>
      <c r="G1886">
        <v>225</v>
      </c>
      <c r="H1886">
        <v>101250</v>
      </c>
      <c r="I1886" s="10">
        <v>35437.5</v>
      </c>
      <c r="J1886" s="15"/>
    </row>
    <row r="1887" spans="1:10">
      <c r="A1887" s="50" t="s">
        <v>1103</v>
      </c>
      <c r="B1887" s="4">
        <v>1128299</v>
      </c>
      <c r="C1887" s="5">
        <v>44310</v>
      </c>
      <c r="D1887" s="4" t="s">
        <v>283</v>
      </c>
      <c r="E1887" s="12" t="s">
        <v>1087</v>
      </c>
      <c r="F1887" s="13">
        <v>500</v>
      </c>
      <c r="G1887">
        <v>125</v>
      </c>
      <c r="H1887">
        <v>62500</v>
      </c>
      <c r="I1887" s="10">
        <v>25000</v>
      </c>
      <c r="J1887" s="15"/>
    </row>
    <row r="1888" spans="1:10">
      <c r="A1888" s="50" t="s">
        <v>1103</v>
      </c>
      <c r="B1888" s="4">
        <v>1128299</v>
      </c>
      <c r="C1888" s="5">
        <v>44310</v>
      </c>
      <c r="D1888" s="4" t="s">
        <v>283</v>
      </c>
      <c r="E1888" s="12" t="s">
        <v>1086</v>
      </c>
      <c r="F1888" s="13">
        <v>650</v>
      </c>
      <c r="G1888">
        <v>300</v>
      </c>
      <c r="H1888">
        <v>195000</v>
      </c>
      <c r="I1888" s="10">
        <v>58500</v>
      </c>
      <c r="J1888" s="15"/>
    </row>
    <row r="1889" spans="1:10">
      <c r="A1889" s="50" t="s">
        <v>1103</v>
      </c>
      <c r="B1889" s="4">
        <v>1128299</v>
      </c>
      <c r="C1889" s="5">
        <v>44341</v>
      </c>
      <c r="D1889" s="4" t="s">
        <v>283</v>
      </c>
      <c r="E1889" s="12" t="s">
        <v>1086</v>
      </c>
      <c r="F1889" s="13">
        <v>500.00000000000006</v>
      </c>
      <c r="G1889">
        <v>500</v>
      </c>
      <c r="H1889">
        <v>250000.00000000003</v>
      </c>
      <c r="I1889" s="10">
        <v>87500</v>
      </c>
      <c r="J1889" s="15"/>
    </row>
    <row r="1890" spans="1:10">
      <c r="A1890" s="50" t="s">
        <v>1103</v>
      </c>
      <c r="B1890" s="4">
        <v>1128299</v>
      </c>
      <c r="C1890" s="5">
        <v>44341</v>
      </c>
      <c r="D1890" s="4" t="s">
        <v>283</v>
      </c>
      <c r="E1890" s="12" t="s">
        <v>1087</v>
      </c>
      <c r="F1890" s="13">
        <v>550</v>
      </c>
      <c r="G1890">
        <v>350</v>
      </c>
      <c r="H1890">
        <v>192500</v>
      </c>
      <c r="I1890" s="10">
        <v>67375</v>
      </c>
      <c r="J1890" s="15"/>
    </row>
    <row r="1891" spans="1:10">
      <c r="A1891" s="50" t="s">
        <v>1103</v>
      </c>
      <c r="B1891" s="4">
        <v>1128299</v>
      </c>
      <c r="C1891" s="5">
        <v>44341</v>
      </c>
      <c r="D1891" s="4" t="s">
        <v>283</v>
      </c>
      <c r="E1891" s="12" t="s">
        <v>1086</v>
      </c>
      <c r="F1891" s="13">
        <v>550</v>
      </c>
      <c r="G1891">
        <v>350</v>
      </c>
      <c r="H1891">
        <v>192500</v>
      </c>
      <c r="I1891" s="10">
        <v>67375</v>
      </c>
      <c r="J1891" s="15"/>
    </row>
    <row r="1892" spans="1:10">
      <c r="A1892" s="50" t="s">
        <v>1103</v>
      </c>
      <c r="B1892" s="4">
        <v>1128299</v>
      </c>
      <c r="C1892" s="5">
        <v>44341</v>
      </c>
      <c r="D1892" s="4" t="s">
        <v>283</v>
      </c>
      <c r="E1892" s="12" t="s">
        <v>1088</v>
      </c>
      <c r="F1892" s="13">
        <v>500</v>
      </c>
      <c r="G1892">
        <v>275</v>
      </c>
      <c r="H1892">
        <v>137500</v>
      </c>
      <c r="I1892" s="10">
        <v>48125</v>
      </c>
      <c r="J1892" s="15"/>
    </row>
    <row r="1893" spans="1:10">
      <c r="A1893" s="50" t="s">
        <v>1103</v>
      </c>
      <c r="B1893" s="4">
        <v>1128299</v>
      </c>
      <c r="C1893" s="5">
        <v>44341</v>
      </c>
      <c r="D1893" s="4" t="s">
        <v>283</v>
      </c>
      <c r="E1893" s="12" t="s">
        <v>1087</v>
      </c>
      <c r="F1893" s="13">
        <v>450</v>
      </c>
      <c r="G1893">
        <v>175</v>
      </c>
      <c r="H1893">
        <v>78750</v>
      </c>
      <c r="I1893" s="10">
        <v>31500</v>
      </c>
      <c r="J1893" s="15"/>
    </row>
    <row r="1894" spans="1:10">
      <c r="A1894" s="50" t="s">
        <v>1103</v>
      </c>
      <c r="B1894" s="4">
        <v>1128299</v>
      </c>
      <c r="C1894" s="5">
        <v>44341</v>
      </c>
      <c r="D1894" s="4" t="s">
        <v>283</v>
      </c>
      <c r="E1894" s="12" t="s">
        <v>1086</v>
      </c>
      <c r="F1894" s="13">
        <v>600</v>
      </c>
      <c r="G1894">
        <v>525</v>
      </c>
      <c r="H1894">
        <v>315000</v>
      </c>
      <c r="I1894" s="10">
        <v>94500</v>
      </c>
      <c r="J1894" s="15"/>
    </row>
    <row r="1895" spans="1:10">
      <c r="A1895" s="50" t="s">
        <v>1103</v>
      </c>
      <c r="B1895" s="4">
        <v>1128299</v>
      </c>
      <c r="C1895" s="5">
        <v>44371</v>
      </c>
      <c r="D1895" s="4" t="s">
        <v>283</v>
      </c>
      <c r="E1895" s="12" t="s">
        <v>1087</v>
      </c>
      <c r="F1895" s="13">
        <v>550</v>
      </c>
      <c r="G1895">
        <v>775</v>
      </c>
      <c r="H1895">
        <v>426250</v>
      </c>
      <c r="I1895" s="10">
        <v>149187.5</v>
      </c>
      <c r="J1895" s="15"/>
    </row>
    <row r="1896" spans="1:10">
      <c r="A1896" s="50" t="s">
        <v>1103</v>
      </c>
      <c r="B1896" s="4">
        <v>1128299</v>
      </c>
      <c r="C1896" s="5">
        <v>44371</v>
      </c>
      <c r="D1896" s="4" t="s">
        <v>283</v>
      </c>
      <c r="E1896" s="12" t="s">
        <v>1086</v>
      </c>
      <c r="F1896" s="13">
        <v>650</v>
      </c>
      <c r="G1896">
        <v>650</v>
      </c>
      <c r="H1896">
        <v>422500</v>
      </c>
      <c r="I1896" s="10">
        <v>147875</v>
      </c>
      <c r="J1896" s="15"/>
    </row>
    <row r="1897" spans="1:10">
      <c r="A1897" s="50" t="s">
        <v>1103</v>
      </c>
      <c r="B1897" s="4">
        <v>1128299</v>
      </c>
      <c r="C1897" s="5">
        <v>44371</v>
      </c>
      <c r="D1897" s="4" t="s">
        <v>283</v>
      </c>
      <c r="E1897" s="12" t="s">
        <v>1087</v>
      </c>
      <c r="F1897" s="13">
        <v>800.00000000000011</v>
      </c>
      <c r="G1897">
        <v>650</v>
      </c>
      <c r="H1897">
        <v>520000.00000000006</v>
      </c>
      <c r="I1897" s="10">
        <v>182000</v>
      </c>
      <c r="J1897" s="15"/>
    </row>
    <row r="1898" spans="1:10">
      <c r="A1898" s="50" t="s">
        <v>1103</v>
      </c>
      <c r="B1898" s="4">
        <v>1128299</v>
      </c>
      <c r="C1898" s="5">
        <v>44371</v>
      </c>
      <c r="D1898" s="4" t="s">
        <v>283</v>
      </c>
      <c r="E1898" s="12" t="s">
        <v>1087</v>
      </c>
      <c r="F1898" s="13">
        <v>800</v>
      </c>
      <c r="G1898">
        <v>525</v>
      </c>
      <c r="H1898">
        <v>420000</v>
      </c>
      <c r="I1898" s="10">
        <v>147000</v>
      </c>
      <c r="J1898" s="15"/>
    </row>
    <row r="1899" spans="1:10">
      <c r="A1899" s="50" t="s">
        <v>1103</v>
      </c>
      <c r="B1899" s="4">
        <v>1128299</v>
      </c>
      <c r="C1899" s="5">
        <v>44371</v>
      </c>
      <c r="D1899" s="4" t="s">
        <v>283</v>
      </c>
      <c r="E1899" s="12" t="s">
        <v>1086</v>
      </c>
      <c r="F1899" s="13">
        <v>900</v>
      </c>
      <c r="G1899">
        <v>400</v>
      </c>
      <c r="H1899">
        <v>360000</v>
      </c>
      <c r="I1899" s="10">
        <v>144000</v>
      </c>
      <c r="J1899" s="15"/>
    </row>
    <row r="1900" spans="1:10">
      <c r="A1900" s="50" t="s">
        <v>1103</v>
      </c>
      <c r="B1900" s="4">
        <v>1128299</v>
      </c>
      <c r="C1900" s="5">
        <v>44371</v>
      </c>
      <c r="D1900" s="4" t="s">
        <v>283</v>
      </c>
      <c r="E1900" s="12" t="s">
        <v>1086</v>
      </c>
      <c r="F1900" s="13">
        <v>1050</v>
      </c>
      <c r="G1900">
        <v>700</v>
      </c>
      <c r="H1900">
        <v>735000</v>
      </c>
      <c r="I1900" s="10">
        <v>220500</v>
      </c>
      <c r="J1900" s="15"/>
    </row>
    <row r="1901" spans="1:10">
      <c r="A1901" s="50" t="s">
        <v>1103</v>
      </c>
      <c r="B1901" s="4">
        <v>1128299</v>
      </c>
      <c r="C1901" s="5">
        <v>44400</v>
      </c>
      <c r="D1901" s="4" t="s">
        <v>283</v>
      </c>
      <c r="E1901" s="12" t="s">
        <v>1087</v>
      </c>
      <c r="F1901" s="13">
        <v>850</v>
      </c>
      <c r="G1901">
        <v>850</v>
      </c>
      <c r="H1901">
        <v>722500</v>
      </c>
      <c r="I1901" s="10">
        <v>252875</v>
      </c>
      <c r="J1901" s="15"/>
    </row>
    <row r="1902" spans="1:10">
      <c r="A1902" s="50" t="s">
        <v>1103</v>
      </c>
      <c r="B1902" s="4">
        <v>1128299</v>
      </c>
      <c r="C1902" s="5">
        <v>44400</v>
      </c>
      <c r="D1902" s="4" t="s">
        <v>283</v>
      </c>
      <c r="E1902" s="12" t="s">
        <v>1087</v>
      </c>
      <c r="F1902" s="13">
        <v>900</v>
      </c>
      <c r="G1902">
        <v>700</v>
      </c>
      <c r="H1902">
        <v>630000</v>
      </c>
      <c r="I1902" s="10">
        <v>220500</v>
      </c>
      <c r="J1902" s="15"/>
    </row>
    <row r="1903" spans="1:10">
      <c r="A1903" s="50" t="s">
        <v>1103</v>
      </c>
      <c r="B1903" s="4">
        <v>1128299</v>
      </c>
      <c r="C1903" s="5">
        <v>44400</v>
      </c>
      <c r="D1903" s="4" t="s">
        <v>283</v>
      </c>
      <c r="E1903" s="12" t="s">
        <v>1087</v>
      </c>
      <c r="F1903" s="13">
        <v>900</v>
      </c>
      <c r="G1903">
        <v>650</v>
      </c>
      <c r="H1903">
        <v>585000</v>
      </c>
      <c r="I1903" s="10">
        <v>204750</v>
      </c>
      <c r="J1903" s="15"/>
    </row>
    <row r="1904" spans="1:10">
      <c r="A1904" s="50" t="s">
        <v>1103</v>
      </c>
      <c r="B1904" s="4">
        <v>1128299</v>
      </c>
      <c r="C1904" s="5">
        <v>44400</v>
      </c>
      <c r="D1904" s="4" t="s">
        <v>283</v>
      </c>
      <c r="E1904" s="12" t="s">
        <v>1089</v>
      </c>
      <c r="F1904" s="13">
        <v>850.00000000000011</v>
      </c>
      <c r="G1904">
        <v>550</v>
      </c>
      <c r="H1904">
        <v>467500.00000000006</v>
      </c>
      <c r="I1904" s="10">
        <v>163625</v>
      </c>
      <c r="J1904" s="15"/>
    </row>
    <row r="1905" spans="1:10">
      <c r="A1905" s="50" t="s">
        <v>1103</v>
      </c>
      <c r="B1905" s="4">
        <v>1128299</v>
      </c>
      <c r="C1905" s="5">
        <v>44400</v>
      </c>
      <c r="D1905" s="4" t="s">
        <v>283</v>
      </c>
      <c r="E1905" s="12" t="s">
        <v>1086</v>
      </c>
      <c r="F1905" s="13">
        <v>900</v>
      </c>
      <c r="G1905">
        <v>600</v>
      </c>
      <c r="H1905">
        <v>540000</v>
      </c>
      <c r="I1905" s="10">
        <v>216000</v>
      </c>
      <c r="J1905" s="15"/>
    </row>
    <row r="1906" spans="1:10">
      <c r="A1906" s="50" t="s">
        <v>1103</v>
      </c>
      <c r="B1906" s="4">
        <v>1128299</v>
      </c>
      <c r="C1906" s="5">
        <v>44400</v>
      </c>
      <c r="D1906" s="4" t="s">
        <v>283</v>
      </c>
      <c r="E1906" s="12" t="s">
        <v>1086</v>
      </c>
      <c r="F1906" s="13">
        <v>1050</v>
      </c>
      <c r="G1906">
        <v>600</v>
      </c>
      <c r="H1906">
        <v>630000</v>
      </c>
      <c r="I1906" s="10">
        <v>189000</v>
      </c>
      <c r="J1906" s="15"/>
    </row>
    <row r="1907" spans="1:10">
      <c r="A1907" s="50" t="s">
        <v>1103</v>
      </c>
      <c r="B1907" s="4">
        <v>1128299</v>
      </c>
      <c r="C1907" s="5">
        <v>44432</v>
      </c>
      <c r="D1907" s="4" t="s">
        <v>283</v>
      </c>
      <c r="E1907" s="12" t="s">
        <v>1086</v>
      </c>
      <c r="F1907" s="13">
        <v>900</v>
      </c>
      <c r="G1907">
        <v>800</v>
      </c>
      <c r="H1907">
        <v>720000</v>
      </c>
      <c r="I1907" s="10">
        <v>252000</v>
      </c>
      <c r="J1907" s="15"/>
    </row>
    <row r="1908" spans="1:10">
      <c r="A1908" s="50" t="s">
        <v>1103</v>
      </c>
      <c r="B1908" s="4">
        <v>1128299</v>
      </c>
      <c r="C1908" s="5">
        <v>44432</v>
      </c>
      <c r="D1908" s="4" t="s">
        <v>283</v>
      </c>
      <c r="E1908" s="12" t="s">
        <v>1087</v>
      </c>
      <c r="F1908" s="13">
        <v>800</v>
      </c>
      <c r="G1908">
        <v>775</v>
      </c>
      <c r="H1908">
        <v>620000</v>
      </c>
      <c r="I1908" s="10">
        <v>217000</v>
      </c>
      <c r="J1908" s="15"/>
    </row>
    <row r="1909" spans="1:10">
      <c r="A1909" s="50" t="s">
        <v>1103</v>
      </c>
      <c r="B1909" s="4">
        <v>1128299</v>
      </c>
      <c r="C1909" s="5">
        <v>44432</v>
      </c>
      <c r="D1909" s="4" t="s">
        <v>283</v>
      </c>
      <c r="E1909" s="12" t="s">
        <v>1087</v>
      </c>
      <c r="F1909" s="13">
        <v>700</v>
      </c>
      <c r="G1909">
        <v>650</v>
      </c>
      <c r="H1909">
        <v>455000</v>
      </c>
      <c r="I1909" s="10">
        <v>159250</v>
      </c>
      <c r="J1909" s="15"/>
    </row>
    <row r="1910" spans="1:10">
      <c r="A1910" s="50" t="s">
        <v>1103</v>
      </c>
      <c r="B1910" s="4">
        <v>1128299</v>
      </c>
      <c r="C1910" s="5">
        <v>44432</v>
      </c>
      <c r="D1910" s="4" t="s">
        <v>283</v>
      </c>
      <c r="E1910" s="12" t="s">
        <v>1088</v>
      </c>
      <c r="F1910" s="13">
        <v>700</v>
      </c>
      <c r="G1910">
        <v>425</v>
      </c>
      <c r="H1910">
        <v>297500</v>
      </c>
      <c r="I1910" s="10">
        <v>104125</v>
      </c>
      <c r="J1910" s="15"/>
    </row>
    <row r="1911" spans="1:10">
      <c r="A1911" s="50" t="s">
        <v>1103</v>
      </c>
      <c r="B1911" s="4">
        <v>1128299</v>
      </c>
      <c r="C1911" s="5">
        <v>44432</v>
      </c>
      <c r="D1911" s="4" t="s">
        <v>283</v>
      </c>
      <c r="E1911" s="12" t="s">
        <v>1087</v>
      </c>
      <c r="F1911" s="13">
        <v>700</v>
      </c>
      <c r="G1911">
        <v>425</v>
      </c>
      <c r="H1911">
        <v>297500</v>
      </c>
      <c r="I1911" s="10">
        <v>119000</v>
      </c>
      <c r="J1911" s="15"/>
    </row>
    <row r="1912" spans="1:10">
      <c r="A1912" s="50" t="s">
        <v>1103</v>
      </c>
      <c r="B1912" s="4">
        <v>1128299</v>
      </c>
      <c r="C1912" s="5">
        <v>44432</v>
      </c>
      <c r="D1912" s="4" t="s">
        <v>283</v>
      </c>
      <c r="E1912" s="12" t="s">
        <v>1087</v>
      </c>
      <c r="F1912" s="13">
        <v>750</v>
      </c>
      <c r="G1912">
        <v>250</v>
      </c>
      <c r="H1912">
        <v>187500</v>
      </c>
      <c r="I1912" s="10">
        <v>56250</v>
      </c>
      <c r="J1912" s="15"/>
    </row>
    <row r="1913" spans="1:10">
      <c r="A1913" s="50" t="s">
        <v>1103</v>
      </c>
      <c r="B1913" s="4">
        <v>1128299</v>
      </c>
      <c r="C1913" s="5">
        <v>44464</v>
      </c>
      <c r="D1913" s="4" t="s">
        <v>283</v>
      </c>
      <c r="E1913" s="12" t="s">
        <v>1086</v>
      </c>
      <c r="F1913" s="13">
        <v>500</v>
      </c>
      <c r="G1913">
        <v>450</v>
      </c>
      <c r="H1913">
        <v>225000</v>
      </c>
      <c r="I1913" s="10">
        <v>78750</v>
      </c>
      <c r="J1913" s="15"/>
    </row>
    <row r="1914" spans="1:10">
      <c r="A1914" s="50" t="s">
        <v>1103</v>
      </c>
      <c r="B1914" s="4">
        <v>1128299</v>
      </c>
      <c r="C1914" s="5">
        <v>44464</v>
      </c>
      <c r="D1914" s="4" t="s">
        <v>283</v>
      </c>
      <c r="E1914" s="12" t="s">
        <v>1087</v>
      </c>
      <c r="F1914" s="13">
        <v>550.00000000000011</v>
      </c>
      <c r="G1914">
        <v>450</v>
      </c>
      <c r="H1914">
        <v>247500.00000000003</v>
      </c>
      <c r="I1914" s="10">
        <v>86625</v>
      </c>
      <c r="J1914" s="15"/>
    </row>
    <row r="1915" spans="1:10">
      <c r="A1915" s="50" t="s">
        <v>1103</v>
      </c>
      <c r="B1915" s="4">
        <v>1128299</v>
      </c>
      <c r="C1915" s="5">
        <v>44464</v>
      </c>
      <c r="D1915" s="4" t="s">
        <v>283</v>
      </c>
      <c r="E1915" s="12" t="s">
        <v>1087</v>
      </c>
      <c r="F1915" s="13">
        <v>500.00000000000006</v>
      </c>
      <c r="G1915">
        <v>250</v>
      </c>
      <c r="H1915">
        <v>125000.00000000001</v>
      </c>
      <c r="I1915" s="10">
        <v>43750</v>
      </c>
      <c r="J1915" s="15"/>
    </row>
    <row r="1916" spans="1:10">
      <c r="A1916" s="50" t="s">
        <v>1103</v>
      </c>
      <c r="B1916" s="4">
        <v>1128299</v>
      </c>
      <c r="C1916" s="5">
        <v>44464</v>
      </c>
      <c r="D1916" s="4" t="s">
        <v>283</v>
      </c>
      <c r="E1916" s="12" t="s">
        <v>1088</v>
      </c>
      <c r="F1916" s="13">
        <v>500</v>
      </c>
      <c r="G1916">
        <v>200</v>
      </c>
      <c r="H1916">
        <v>100000</v>
      </c>
      <c r="I1916" s="10">
        <v>35000</v>
      </c>
      <c r="J1916" s="15"/>
    </row>
    <row r="1917" spans="1:10">
      <c r="A1917" s="50" t="s">
        <v>1103</v>
      </c>
      <c r="B1917" s="4">
        <v>1128299</v>
      </c>
      <c r="C1917" s="5">
        <v>44464</v>
      </c>
      <c r="D1917" s="4" t="s">
        <v>283</v>
      </c>
      <c r="E1917" s="12" t="s">
        <v>1087</v>
      </c>
      <c r="F1917" s="13">
        <v>600</v>
      </c>
      <c r="G1917">
        <v>225</v>
      </c>
      <c r="H1917">
        <v>135000</v>
      </c>
      <c r="I1917" s="10">
        <v>54000</v>
      </c>
      <c r="J1917" s="15"/>
    </row>
    <row r="1918" spans="1:10">
      <c r="A1918" s="50" t="s">
        <v>1103</v>
      </c>
      <c r="B1918" s="4">
        <v>1128299</v>
      </c>
      <c r="C1918" s="5">
        <v>44464</v>
      </c>
      <c r="D1918" s="4" t="s">
        <v>283</v>
      </c>
      <c r="E1918" s="12" t="s">
        <v>1087</v>
      </c>
      <c r="F1918" s="13">
        <v>450</v>
      </c>
      <c r="G1918">
        <v>250</v>
      </c>
      <c r="H1918">
        <v>112500</v>
      </c>
      <c r="I1918" s="10">
        <v>33750</v>
      </c>
      <c r="J1918" s="15"/>
    </row>
    <row r="1919" spans="1:10">
      <c r="A1919" s="50" t="s">
        <v>1103</v>
      </c>
      <c r="B1919" s="4">
        <v>1128299</v>
      </c>
      <c r="C1919" s="5">
        <v>44493</v>
      </c>
      <c r="D1919" s="4" t="s">
        <v>283</v>
      </c>
      <c r="E1919" s="12" t="s">
        <v>1087</v>
      </c>
      <c r="F1919" s="13">
        <v>400</v>
      </c>
      <c r="G1919">
        <v>350</v>
      </c>
      <c r="H1919">
        <v>140000</v>
      </c>
      <c r="I1919" s="10">
        <v>49000</v>
      </c>
      <c r="J1919" s="15"/>
    </row>
    <row r="1920" spans="1:10">
      <c r="A1920" s="50" t="s">
        <v>1103</v>
      </c>
      <c r="B1920" s="4">
        <v>1128299</v>
      </c>
      <c r="C1920" s="5">
        <v>44493</v>
      </c>
      <c r="D1920" s="4" t="s">
        <v>283</v>
      </c>
      <c r="E1920" s="12" t="s">
        <v>1086</v>
      </c>
      <c r="F1920" s="13">
        <v>550</v>
      </c>
      <c r="G1920">
        <v>525</v>
      </c>
      <c r="H1920">
        <v>288750</v>
      </c>
      <c r="I1920" s="10">
        <v>101062.5</v>
      </c>
      <c r="J1920" s="15"/>
    </row>
    <row r="1921" spans="1:10">
      <c r="A1921" s="50" t="s">
        <v>1103</v>
      </c>
      <c r="B1921" s="4">
        <v>1128299</v>
      </c>
      <c r="C1921" s="5">
        <v>44493</v>
      </c>
      <c r="D1921" s="4" t="s">
        <v>283</v>
      </c>
      <c r="E1921" s="12" t="s">
        <v>1087</v>
      </c>
      <c r="F1921" s="13">
        <v>500</v>
      </c>
      <c r="G1921">
        <v>350</v>
      </c>
      <c r="H1921">
        <v>175000</v>
      </c>
      <c r="I1921" s="10">
        <v>61250</v>
      </c>
      <c r="J1921" s="15"/>
    </row>
    <row r="1922" spans="1:10">
      <c r="A1922" s="50" t="s">
        <v>1103</v>
      </c>
      <c r="B1922" s="4">
        <v>1128299</v>
      </c>
      <c r="C1922" s="5">
        <v>44493</v>
      </c>
      <c r="D1922" s="4" t="s">
        <v>283</v>
      </c>
      <c r="E1922" s="12" t="s">
        <v>1087</v>
      </c>
      <c r="F1922" s="13">
        <v>450</v>
      </c>
      <c r="G1922">
        <v>325</v>
      </c>
      <c r="H1922">
        <v>146250</v>
      </c>
      <c r="I1922" s="10">
        <v>51187.5</v>
      </c>
      <c r="J1922" s="15"/>
    </row>
    <row r="1923" spans="1:10">
      <c r="A1923" s="50" t="s">
        <v>1103</v>
      </c>
      <c r="B1923" s="4">
        <v>1128299</v>
      </c>
      <c r="C1923" s="5">
        <v>44493</v>
      </c>
      <c r="D1923" s="4" t="s">
        <v>283</v>
      </c>
      <c r="E1923" s="12" t="s">
        <v>1087</v>
      </c>
      <c r="F1923" s="13">
        <v>550</v>
      </c>
      <c r="G1923">
        <v>300</v>
      </c>
      <c r="H1923">
        <v>165000</v>
      </c>
      <c r="I1923" s="10">
        <v>66000</v>
      </c>
      <c r="J1923" s="15"/>
    </row>
    <row r="1924" spans="1:10">
      <c r="A1924" s="50" t="s">
        <v>1103</v>
      </c>
      <c r="B1924" s="4">
        <v>1128299</v>
      </c>
      <c r="C1924" s="5">
        <v>44493</v>
      </c>
      <c r="D1924" s="4" t="s">
        <v>283</v>
      </c>
      <c r="E1924" s="12" t="s">
        <v>1087</v>
      </c>
      <c r="F1924" s="13">
        <v>600</v>
      </c>
      <c r="G1924">
        <v>350</v>
      </c>
      <c r="H1924">
        <v>210000</v>
      </c>
      <c r="I1924" s="10">
        <v>63000</v>
      </c>
      <c r="J1924" s="15"/>
    </row>
    <row r="1925" spans="1:10">
      <c r="A1925" s="50" t="s">
        <v>1103</v>
      </c>
      <c r="B1925" s="4">
        <v>1128299</v>
      </c>
      <c r="C1925" s="5">
        <v>44524</v>
      </c>
      <c r="D1925" s="4" t="s">
        <v>283</v>
      </c>
      <c r="E1925" s="12" t="s">
        <v>1087</v>
      </c>
      <c r="F1925" s="13">
        <v>450.00000000000006</v>
      </c>
      <c r="G1925">
        <v>575</v>
      </c>
      <c r="H1925">
        <v>258750.00000000003</v>
      </c>
      <c r="I1925" s="10">
        <v>90562.5</v>
      </c>
      <c r="J1925" s="15"/>
    </row>
    <row r="1926" spans="1:10">
      <c r="A1926" s="50" t="s">
        <v>1103</v>
      </c>
      <c r="B1926" s="4">
        <v>1128299</v>
      </c>
      <c r="C1926" s="5">
        <v>44524</v>
      </c>
      <c r="D1926" s="4" t="s">
        <v>283</v>
      </c>
      <c r="E1926" s="12" t="s">
        <v>1086</v>
      </c>
      <c r="F1926" s="13">
        <v>500</v>
      </c>
      <c r="G1926">
        <v>650</v>
      </c>
      <c r="H1926">
        <v>325000</v>
      </c>
      <c r="I1926" s="10">
        <v>113750</v>
      </c>
      <c r="J1926" s="15"/>
    </row>
    <row r="1927" spans="1:10">
      <c r="A1927" s="50" t="s">
        <v>1103</v>
      </c>
      <c r="B1927" s="4">
        <v>1128299</v>
      </c>
      <c r="C1927" s="5">
        <v>44524</v>
      </c>
      <c r="D1927" s="4" t="s">
        <v>283</v>
      </c>
      <c r="E1927" s="12" t="s">
        <v>1087</v>
      </c>
      <c r="F1927" s="13">
        <v>450</v>
      </c>
      <c r="G1927">
        <v>475</v>
      </c>
      <c r="H1927">
        <v>213750</v>
      </c>
      <c r="I1927" s="10">
        <v>74812.5</v>
      </c>
      <c r="J1927" s="15"/>
    </row>
    <row r="1928" spans="1:10">
      <c r="A1928" s="50" t="s">
        <v>1103</v>
      </c>
      <c r="B1928" s="4">
        <v>1128299</v>
      </c>
      <c r="C1928" s="5">
        <v>44524</v>
      </c>
      <c r="D1928" s="4" t="s">
        <v>283</v>
      </c>
      <c r="E1928" s="12" t="s">
        <v>1087</v>
      </c>
      <c r="F1928" s="13">
        <v>550.00000000000011</v>
      </c>
      <c r="G1928">
        <v>450</v>
      </c>
      <c r="H1928">
        <v>247500.00000000003</v>
      </c>
      <c r="I1928" s="10">
        <v>86625</v>
      </c>
      <c r="J1928" s="15"/>
    </row>
    <row r="1929" spans="1:10">
      <c r="A1929" s="50" t="s">
        <v>1103</v>
      </c>
      <c r="B1929" s="4">
        <v>1128299</v>
      </c>
      <c r="C1929" s="5">
        <v>44524</v>
      </c>
      <c r="D1929" s="4" t="s">
        <v>283</v>
      </c>
      <c r="E1929" s="12" t="s">
        <v>1086</v>
      </c>
      <c r="F1929" s="13">
        <v>750</v>
      </c>
      <c r="G1929">
        <v>425</v>
      </c>
      <c r="H1929">
        <v>318750</v>
      </c>
      <c r="I1929" s="10">
        <v>127500</v>
      </c>
      <c r="J1929" s="15"/>
    </row>
    <row r="1930" spans="1:10">
      <c r="A1930" s="50" t="s">
        <v>1103</v>
      </c>
      <c r="B1930" s="4">
        <v>1128299</v>
      </c>
      <c r="C1930" s="5">
        <v>44524</v>
      </c>
      <c r="D1930" s="4" t="s">
        <v>283</v>
      </c>
      <c r="E1930" s="12" t="s">
        <v>1086</v>
      </c>
      <c r="F1930" s="13">
        <v>800</v>
      </c>
      <c r="G1930">
        <v>550</v>
      </c>
      <c r="H1930">
        <v>440000</v>
      </c>
      <c r="I1930" s="10">
        <v>132000</v>
      </c>
      <c r="J1930" s="15"/>
    </row>
    <row r="1931" spans="1:10">
      <c r="A1931" s="50" t="s">
        <v>1103</v>
      </c>
      <c r="B1931" s="4">
        <v>1128299</v>
      </c>
      <c r="C1931" s="5">
        <v>44553</v>
      </c>
      <c r="D1931" s="4" t="s">
        <v>283</v>
      </c>
      <c r="E1931" s="12" t="s">
        <v>1086</v>
      </c>
      <c r="F1931" s="13">
        <v>650.00000000000011</v>
      </c>
      <c r="G1931">
        <v>750</v>
      </c>
      <c r="H1931">
        <v>487500.00000000006</v>
      </c>
      <c r="I1931" s="10">
        <v>170625</v>
      </c>
      <c r="J1931" s="15"/>
    </row>
    <row r="1932" spans="1:10">
      <c r="A1932" s="50" t="s">
        <v>1103</v>
      </c>
      <c r="B1932" s="4">
        <v>1128299</v>
      </c>
      <c r="C1932" s="5">
        <v>44553</v>
      </c>
      <c r="D1932" s="4" t="s">
        <v>283</v>
      </c>
      <c r="E1932" s="12" t="s">
        <v>1086</v>
      </c>
      <c r="F1932" s="13">
        <v>750</v>
      </c>
      <c r="G1932">
        <v>750</v>
      </c>
      <c r="H1932">
        <v>562500</v>
      </c>
      <c r="I1932" s="10">
        <v>196875</v>
      </c>
      <c r="J1932" s="15"/>
    </row>
    <row r="1933" spans="1:10">
      <c r="A1933" s="50" t="s">
        <v>1103</v>
      </c>
      <c r="B1933" s="4">
        <v>1128299</v>
      </c>
      <c r="C1933" s="5">
        <v>44553</v>
      </c>
      <c r="D1933" s="4" t="s">
        <v>283</v>
      </c>
      <c r="E1933" s="12" t="s">
        <v>1088</v>
      </c>
      <c r="F1933" s="13">
        <v>700</v>
      </c>
      <c r="G1933">
        <v>550</v>
      </c>
      <c r="H1933">
        <v>385000</v>
      </c>
      <c r="I1933" s="10">
        <v>134750</v>
      </c>
      <c r="J1933" s="15"/>
    </row>
    <row r="1934" spans="1:10">
      <c r="A1934" s="50" t="s">
        <v>1103</v>
      </c>
      <c r="B1934" s="4">
        <v>1128299</v>
      </c>
      <c r="C1934" s="5">
        <v>44553</v>
      </c>
      <c r="D1934" s="4" t="s">
        <v>283</v>
      </c>
      <c r="E1934" s="12" t="s">
        <v>1088</v>
      </c>
      <c r="F1934" s="13">
        <v>700</v>
      </c>
      <c r="G1934">
        <v>550</v>
      </c>
      <c r="H1934">
        <v>385000</v>
      </c>
      <c r="I1934" s="10">
        <v>134750</v>
      </c>
      <c r="J1934" s="15"/>
    </row>
    <row r="1935" spans="1:10">
      <c r="A1935" s="50" t="s">
        <v>1103</v>
      </c>
      <c r="B1935" s="4">
        <v>1128299</v>
      </c>
      <c r="C1935" s="5">
        <v>44553</v>
      </c>
      <c r="D1935" s="4" t="s">
        <v>283</v>
      </c>
      <c r="E1935" s="12" t="s">
        <v>1088</v>
      </c>
      <c r="F1935" s="13">
        <v>800</v>
      </c>
      <c r="G1935">
        <v>475</v>
      </c>
      <c r="H1935">
        <v>380000</v>
      </c>
      <c r="I1935" s="10">
        <v>152000</v>
      </c>
      <c r="J1935" s="15"/>
    </row>
    <row r="1936" spans="1:10">
      <c r="A1936" s="50" t="s">
        <v>1103</v>
      </c>
      <c r="B1936" s="4">
        <v>1128299</v>
      </c>
      <c r="C1936" s="5">
        <v>44553</v>
      </c>
      <c r="D1936" s="4" t="s">
        <v>283</v>
      </c>
      <c r="E1936" s="12" t="s">
        <v>1087</v>
      </c>
      <c r="F1936" s="13">
        <v>850</v>
      </c>
      <c r="G1936">
        <v>575</v>
      </c>
      <c r="H1936">
        <v>488750</v>
      </c>
      <c r="I1936" s="10">
        <v>146625</v>
      </c>
      <c r="J1936" s="15"/>
    </row>
    <row r="1937" spans="1:10">
      <c r="A1937" s="50" t="s">
        <v>1103</v>
      </c>
      <c r="B1937" s="4">
        <v>1128299</v>
      </c>
      <c r="C1937" s="5">
        <v>44213</v>
      </c>
      <c r="D1937" s="4" t="s">
        <v>283</v>
      </c>
      <c r="E1937" s="12" t="s">
        <v>1087</v>
      </c>
      <c r="F1937" s="13">
        <v>350</v>
      </c>
      <c r="G1937">
        <v>400</v>
      </c>
      <c r="H1937">
        <v>140000</v>
      </c>
      <c r="I1937" s="10">
        <v>56000</v>
      </c>
      <c r="J1937" s="15"/>
    </row>
    <row r="1938" spans="1:10">
      <c r="A1938" s="50" t="s">
        <v>1103</v>
      </c>
      <c r="B1938" s="4">
        <v>1128299</v>
      </c>
      <c r="C1938" s="5">
        <v>44213</v>
      </c>
      <c r="D1938" s="4" t="s">
        <v>283</v>
      </c>
      <c r="E1938" s="12" t="s">
        <v>1087</v>
      </c>
      <c r="F1938" s="13">
        <v>450</v>
      </c>
      <c r="G1938">
        <v>400</v>
      </c>
      <c r="H1938">
        <v>180000</v>
      </c>
      <c r="I1938" s="10">
        <v>72000</v>
      </c>
      <c r="J1938" s="15"/>
    </row>
    <row r="1939" spans="1:10">
      <c r="A1939" s="50" t="s">
        <v>1103</v>
      </c>
      <c r="B1939" s="4">
        <v>1128299</v>
      </c>
      <c r="C1939" s="5">
        <v>44213</v>
      </c>
      <c r="D1939" s="4" t="s">
        <v>283</v>
      </c>
      <c r="E1939" s="12" t="s">
        <v>1087</v>
      </c>
      <c r="F1939" s="13">
        <v>450</v>
      </c>
      <c r="G1939">
        <v>400</v>
      </c>
      <c r="H1939">
        <v>180000</v>
      </c>
      <c r="I1939" s="10">
        <v>72000</v>
      </c>
      <c r="J1939" s="15"/>
    </row>
    <row r="1940" spans="1:10">
      <c r="A1940" s="50" t="s">
        <v>1103</v>
      </c>
      <c r="B1940" s="4">
        <v>1128299</v>
      </c>
      <c r="C1940" s="5">
        <v>44213</v>
      </c>
      <c r="D1940" s="4" t="s">
        <v>283</v>
      </c>
      <c r="E1940" s="12" t="s">
        <v>1087</v>
      </c>
      <c r="F1940" s="13">
        <v>450</v>
      </c>
      <c r="G1940">
        <v>250</v>
      </c>
      <c r="H1940">
        <v>112500</v>
      </c>
      <c r="I1940" s="10">
        <v>45000</v>
      </c>
      <c r="J1940" s="15"/>
    </row>
    <row r="1941" spans="1:10">
      <c r="A1941" s="50" t="s">
        <v>1103</v>
      </c>
      <c r="B1941" s="4">
        <v>1128299</v>
      </c>
      <c r="C1941" s="5">
        <v>44213</v>
      </c>
      <c r="D1941" s="4" t="s">
        <v>283</v>
      </c>
      <c r="E1941" s="12" t="s">
        <v>1086</v>
      </c>
      <c r="F1941" s="13">
        <v>500</v>
      </c>
      <c r="G1941">
        <v>200</v>
      </c>
      <c r="H1941">
        <v>100000</v>
      </c>
      <c r="I1941" s="10">
        <v>45000</v>
      </c>
      <c r="J1941" s="15"/>
    </row>
    <row r="1942" spans="1:10">
      <c r="A1942" s="50" t="s">
        <v>1103</v>
      </c>
      <c r="B1942" s="4">
        <v>1128299</v>
      </c>
      <c r="C1942" s="5">
        <v>44213</v>
      </c>
      <c r="D1942" s="4" t="s">
        <v>283</v>
      </c>
      <c r="E1942" s="12" t="s">
        <v>1086</v>
      </c>
      <c r="F1942" s="13">
        <v>450</v>
      </c>
      <c r="G1942">
        <v>450</v>
      </c>
      <c r="H1942">
        <v>202500</v>
      </c>
      <c r="I1942" s="10">
        <v>70875</v>
      </c>
      <c r="J1942" s="15"/>
    </row>
    <row r="1943" spans="1:10">
      <c r="A1943" s="50" t="s">
        <v>1103</v>
      </c>
      <c r="B1943" s="4">
        <v>1128299</v>
      </c>
      <c r="C1943" s="5">
        <v>44244</v>
      </c>
      <c r="D1943" s="4" t="s">
        <v>283</v>
      </c>
      <c r="E1943" s="12" t="s">
        <v>1086</v>
      </c>
      <c r="F1943" s="13">
        <v>350</v>
      </c>
      <c r="G1943">
        <v>500</v>
      </c>
      <c r="H1943">
        <v>175000</v>
      </c>
      <c r="I1943" s="10">
        <v>70000</v>
      </c>
      <c r="J1943" s="15"/>
    </row>
    <row r="1944" spans="1:10">
      <c r="A1944" s="50" t="s">
        <v>1103</v>
      </c>
      <c r="B1944" s="4">
        <v>1128299</v>
      </c>
      <c r="C1944" s="5">
        <v>44244</v>
      </c>
      <c r="D1944" s="4" t="s">
        <v>283</v>
      </c>
      <c r="E1944" s="12" t="s">
        <v>1087</v>
      </c>
      <c r="F1944" s="13">
        <v>450</v>
      </c>
      <c r="G1944">
        <v>400</v>
      </c>
      <c r="H1944">
        <v>180000</v>
      </c>
      <c r="I1944" s="10">
        <v>72000</v>
      </c>
      <c r="J1944" s="15"/>
    </row>
    <row r="1945" spans="1:10">
      <c r="A1945" s="50" t="s">
        <v>1103</v>
      </c>
      <c r="B1945" s="4">
        <v>1128299</v>
      </c>
      <c r="C1945" s="5">
        <v>44244</v>
      </c>
      <c r="D1945" s="4" t="s">
        <v>283</v>
      </c>
      <c r="E1945" s="12" t="s">
        <v>1087</v>
      </c>
      <c r="F1945" s="13">
        <v>450</v>
      </c>
      <c r="G1945">
        <v>400</v>
      </c>
      <c r="H1945">
        <v>180000</v>
      </c>
      <c r="I1945" s="10">
        <v>72000</v>
      </c>
      <c r="J1945" s="15"/>
    </row>
    <row r="1946" spans="1:10">
      <c r="A1946" s="50" t="s">
        <v>1103</v>
      </c>
      <c r="B1946" s="4">
        <v>1128299</v>
      </c>
      <c r="C1946" s="5">
        <v>44244</v>
      </c>
      <c r="D1946" s="4" t="s">
        <v>150</v>
      </c>
      <c r="E1946" s="12" t="s">
        <v>1087</v>
      </c>
      <c r="F1946" s="13">
        <v>450</v>
      </c>
      <c r="G1946">
        <v>250</v>
      </c>
      <c r="H1946">
        <v>112500</v>
      </c>
      <c r="I1946" s="10">
        <v>45000</v>
      </c>
      <c r="J1946" s="15"/>
    </row>
    <row r="1947" spans="1:10">
      <c r="A1947" s="50" t="s">
        <v>1103</v>
      </c>
      <c r="B1947" s="4">
        <v>1128299</v>
      </c>
      <c r="C1947" s="5">
        <v>44244</v>
      </c>
      <c r="D1947" s="4" t="s">
        <v>150</v>
      </c>
      <c r="E1947" s="12" t="s">
        <v>1087</v>
      </c>
      <c r="F1947" s="13">
        <v>500</v>
      </c>
      <c r="G1947">
        <v>175</v>
      </c>
      <c r="H1947">
        <v>87500</v>
      </c>
      <c r="I1947" s="10">
        <v>39375</v>
      </c>
      <c r="J1947" s="15"/>
    </row>
    <row r="1948" spans="1:10">
      <c r="A1948" s="50" t="s">
        <v>1103</v>
      </c>
      <c r="B1948" s="4">
        <v>1128299</v>
      </c>
      <c r="C1948" s="5">
        <v>44244</v>
      </c>
      <c r="D1948" s="4" t="s">
        <v>150</v>
      </c>
      <c r="E1948" s="12" t="s">
        <v>1086</v>
      </c>
      <c r="F1948" s="13">
        <v>450</v>
      </c>
      <c r="G1948">
        <v>375</v>
      </c>
      <c r="H1948">
        <v>168750</v>
      </c>
      <c r="I1948" s="10">
        <v>59062.5</v>
      </c>
      <c r="J1948" s="15"/>
    </row>
    <row r="1949" spans="1:10">
      <c r="A1949" s="50" t="s">
        <v>1103</v>
      </c>
      <c r="B1949" s="4">
        <v>1128299</v>
      </c>
      <c r="C1949" s="5">
        <v>44271</v>
      </c>
      <c r="D1949" s="4" t="s">
        <v>150</v>
      </c>
      <c r="E1949" s="12" t="s">
        <v>1086</v>
      </c>
      <c r="F1949" s="13">
        <v>450</v>
      </c>
      <c r="G1949">
        <v>525</v>
      </c>
      <c r="H1949">
        <v>236250</v>
      </c>
      <c r="I1949" s="10">
        <v>94500</v>
      </c>
      <c r="J1949" s="15"/>
    </row>
    <row r="1950" spans="1:10">
      <c r="A1950" s="50" t="s">
        <v>1103</v>
      </c>
      <c r="B1950" s="4">
        <v>1128299</v>
      </c>
      <c r="C1950" s="5">
        <v>44271</v>
      </c>
      <c r="D1950" s="4" t="s">
        <v>150</v>
      </c>
      <c r="E1950" s="12" t="s">
        <v>1086</v>
      </c>
      <c r="F1950" s="13">
        <v>550</v>
      </c>
      <c r="G1950">
        <v>375</v>
      </c>
      <c r="H1950">
        <v>206250</v>
      </c>
      <c r="I1950" s="10">
        <v>82500</v>
      </c>
      <c r="J1950" s="15"/>
    </row>
    <row r="1951" spans="1:10">
      <c r="A1951" s="50" t="s">
        <v>1103</v>
      </c>
      <c r="B1951" s="4">
        <v>1128299</v>
      </c>
      <c r="C1951" s="5">
        <v>44271</v>
      </c>
      <c r="D1951" s="4" t="s">
        <v>150</v>
      </c>
      <c r="E1951" s="12" t="s">
        <v>1086</v>
      </c>
      <c r="F1951" s="13">
        <v>600</v>
      </c>
      <c r="G1951">
        <v>400</v>
      </c>
      <c r="H1951">
        <v>240000</v>
      </c>
      <c r="I1951" s="10">
        <v>96000</v>
      </c>
      <c r="J1951" s="15"/>
    </row>
    <row r="1952" spans="1:10">
      <c r="A1952" s="50" t="s">
        <v>1103</v>
      </c>
      <c r="B1952" s="4">
        <v>1128299</v>
      </c>
      <c r="C1952" s="5">
        <v>44271</v>
      </c>
      <c r="D1952" s="4" t="s">
        <v>150</v>
      </c>
      <c r="E1952" s="12" t="s">
        <v>1087</v>
      </c>
      <c r="F1952" s="13">
        <v>550</v>
      </c>
      <c r="G1952">
        <v>300</v>
      </c>
      <c r="H1952">
        <v>165000</v>
      </c>
      <c r="I1952" s="10">
        <v>66000</v>
      </c>
      <c r="J1952" s="15"/>
    </row>
    <row r="1953" spans="1:10">
      <c r="A1953" s="50" t="s">
        <v>1103</v>
      </c>
      <c r="B1953" s="4">
        <v>1128299</v>
      </c>
      <c r="C1953" s="5">
        <v>44271</v>
      </c>
      <c r="D1953" s="4" t="s">
        <v>150</v>
      </c>
      <c r="E1953" s="12" t="s">
        <v>1087</v>
      </c>
      <c r="F1953" s="13">
        <v>600</v>
      </c>
      <c r="G1953">
        <v>150</v>
      </c>
      <c r="H1953">
        <v>90000</v>
      </c>
      <c r="I1953" s="10">
        <v>40500</v>
      </c>
      <c r="J1953" s="15"/>
    </row>
    <row r="1954" spans="1:10">
      <c r="A1954" s="50" t="s">
        <v>1103</v>
      </c>
      <c r="B1954" s="4">
        <v>1128299</v>
      </c>
      <c r="C1954" s="5">
        <v>44271</v>
      </c>
      <c r="D1954" s="4" t="s">
        <v>150</v>
      </c>
      <c r="E1954" s="12" t="s">
        <v>1087</v>
      </c>
      <c r="F1954" s="13">
        <v>450</v>
      </c>
      <c r="G1954">
        <v>350</v>
      </c>
      <c r="H1954">
        <v>157500</v>
      </c>
      <c r="I1954" s="10">
        <v>55125</v>
      </c>
      <c r="J1954" s="15"/>
    </row>
    <row r="1955" spans="1:10">
      <c r="A1955" s="50" t="s">
        <v>1103</v>
      </c>
      <c r="B1955" s="4">
        <v>1128299</v>
      </c>
      <c r="C1955" s="5">
        <v>44303</v>
      </c>
      <c r="D1955" s="4" t="s">
        <v>150</v>
      </c>
      <c r="E1955" s="12" t="s">
        <v>1087</v>
      </c>
      <c r="F1955" s="13">
        <v>500</v>
      </c>
      <c r="G1955">
        <v>525</v>
      </c>
      <c r="H1955">
        <v>262500</v>
      </c>
      <c r="I1955" s="10">
        <v>105000</v>
      </c>
      <c r="J1955" s="15"/>
    </row>
    <row r="1956" spans="1:10">
      <c r="A1956" s="50" t="s">
        <v>1103</v>
      </c>
      <c r="B1956" s="4">
        <v>1128299</v>
      </c>
      <c r="C1956" s="5">
        <v>44303</v>
      </c>
      <c r="D1956" s="4" t="s">
        <v>150</v>
      </c>
      <c r="E1956" s="12" t="s">
        <v>1087</v>
      </c>
      <c r="F1956" s="13">
        <v>550</v>
      </c>
      <c r="G1956">
        <v>325</v>
      </c>
      <c r="H1956">
        <v>178750</v>
      </c>
      <c r="I1956" s="10">
        <v>71500</v>
      </c>
      <c r="J1956" s="15"/>
    </row>
    <row r="1957" spans="1:10">
      <c r="A1957" s="50" t="s">
        <v>1103</v>
      </c>
      <c r="B1957" s="4">
        <v>1128299</v>
      </c>
      <c r="C1957" s="5">
        <v>44303</v>
      </c>
      <c r="D1957" s="4" t="s">
        <v>150</v>
      </c>
      <c r="E1957" s="12" t="s">
        <v>1086</v>
      </c>
      <c r="F1957" s="13">
        <v>550</v>
      </c>
      <c r="G1957">
        <v>375</v>
      </c>
      <c r="H1957">
        <v>206250</v>
      </c>
      <c r="I1957" s="10">
        <v>82500</v>
      </c>
      <c r="J1957" s="15"/>
    </row>
    <row r="1958" spans="1:10">
      <c r="A1958" s="50" t="s">
        <v>1103</v>
      </c>
      <c r="B1958" s="4">
        <v>1128299</v>
      </c>
      <c r="C1958" s="5">
        <v>44303</v>
      </c>
      <c r="D1958" s="4" t="s">
        <v>150</v>
      </c>
      <c r="E1958" s="12" t="s">
        <v>1087</v>
      </c>
      <c r="F1958" s="13">
        <v>400</v>
      </c>
      <c r="G1958">
        <v>275</v>
      </c>
      <c r="H1958">
        <v>110000</v>
      </c>
      <c r="I1958" s="10">
        <v>44000</v>
      </c>
      <c r="J1958" s="15"/>
    </row>
    <row r="1959" spans="1:10">
      <c r="A1959" s="50" t="s">
        <v>1103</v>
      </c>
      <c r="B1959" s="4">
        <v>1128299</v>
      </c>
      <c r="C1959" s="5">
        <v>44303</v>
      </c>
      <c r="D1959" s="4" t="s">
        <v>150</v>
      </c>
      <c r="E1959" s="12" t="s">
        <v>1086</v>
      </c>
      <c r="F1959" s="13">
        <v>450</v>
      </c>
      <c r="G1959">
        <v>175</v>
      </c>
      <c r="H1959">
        <v>78750</v>
      </c>
      <c r="I1959" s="10">
        <v>35437.5</v>
      </c>
      <c r="J1959" s="15"/>
    </row>
    <row r="1960" spans="1:10">
      <c r="A1960" s="50" t="s">
        <v>1103</v>
      </c>
      <c r="B1960" s="4">
        <v>1128299</v>
      </c>
      <c r="C1960" s="5">
        <v>44303</v>
      </c>
      <c r="D1960" s="4" t="s">
        <v>150</v>
      </c>
      <c r="E1960" s="12" t="s">
        <v>1087</v>
      </c>
      <c r="F1960" s="13">
        <v>600</v>
      </c>
      <c r="G1960">
        <v>350</v>
      </c>
      <c r="H1960">
        <v>210000</v>
      </c>
      <c r="I1960" s="10">
        <v>73500</v>
      </c>
      <c r="J1960" s="15"/>
    </row>
    <row r="1961" spans="1:10">
      <c r="A1961" s="50" t="s">
        <v>1103</v>
      </c>
      <c r="B1961" s="4">
        <v>1128299</v>
      </c>
      <c r="C1961" s="5">
        <v>44334</v>
      </c>
      <c r="D1961" s="4" t="s">
        <v>150</v>
      </c>
      <c r="E1961" s="12" t="s">
        <v>1086</v>
      </c>
      <c r="F1961" s="13">
        <v>450</v>
      </c>
      <c r="G1961">
        <v>550</v>
      </c>
      <c r="H1961">
        <v>247500</v>
      </c>
      <c r="I1961" s="10">
        <v>99000</v>
      </c>
      <c r="J1961" s="15"/>
    </row>
    <row r="1962" spans="1:10">
      <c r="A1962" s="50" t="s">
        <v>1103</v>
      </c>
      <c r="B1962" s="4">
        <v>1128299</v>
      </c>
      <c r="C1962" s="5">
        <v>44334</v>
      </c>
      <c r="D1962" s="4" t="s">
        <v>150</v>
      </c>
      <c r="E1962" s="12" t="s">
        <v>1087</v>
      </c>
      <c r="F1962" s="13">
        <v>500</v>
      </c>
      <c r="G1962">
        <v>400</v>
      </c>
      <c r="H1962">
        <v>200000</v>
      </c>
      <c r="I1962" s="10">
        <v>80000</v>
      </c>
      <c r="J1962" s="15"/>
    </row>
    <row r="1963" spans="1:10">
      <c r="A1963" s="50" t="s">
        <v>1103</v>
      </c>
      <c r="B1963" s="4">
        <v>1128299</v>
      </c>
      <c r="C1963" s="5">
        <v>44334</v>
      </c>
      <c r="D1963" s="4" t="s">
        <v>150</v>
      </c>
      <c r="E1963" s="12" t="s">
        <v>1089</v>
      </c>
      <c r="F1963" s="13">
        <v>500</v>
      </c>
      <c r="G1963">
        <v>400</v>
      </c>
      <c r="H1963">
        <v>200000</v>
      </c>
      <c r="I1963" s="10">
        <v>80000</v>
      </c>
      <c r="J1963" s="15"/>
    </row>
    <row r="1964" spans="1:10">
      <c r="A1964" s="50" t="s">
        <v>1103</v>
      </c>
      <c r="B1964" s="4">
        <v>1128299</v>
      </c>
      <c r="C1964" s="5">
        <v>44334</v>
      </c>
      <c r="D1964" s="4" t="s">
        <v>150</v>
      </c>
      <c r="E1964" s="12" t="s">
        <v>1087</v>
      </c>
      <c r="F1964" s="13">
        <v>450</v>
      </c>
      <c r="G1964">
        <v>325</v>
      </c>
      <c r="H1964">
        <v>146250</v>
      </c>
      <c r="I1964" s="10">
        <v>58500</v>
      </c>
      <c r="J1964" s="15"/>
    </row>
    <row r="1965" spans="1:10">
      <c r="A1965" s="50" t="s">
        <v>1103</v>
      </c>
      <c r="B1965" s="4">
        <v>1128299</v>
      </c>
      <c r="C1965" s="5">
        <v>44334</v>
      </c>
      <c r="D1965" s="4" t="s">
        <v>150</v>
      </c>
      <c r="E1965" s="12" t="s">
        <v>1088</v>
      </c>
      <c r="F1965" s="13">
        <v>400</v>
      </c>
      <c r="G1965">
        <v>225</v>
      </c>
      <c r="H1965">
        <v>90000</v>
      </c>
      <c r="I1965" s="10">
        <v>40500</v>
      </c>
      <c r="J1965" s="15"/>
    </row>
    <row r="1966" spans="1:10">
      <c r="A1966" s="50" t="s">
        <v>1103</v>
      </c>
      <c r="B1966" s="4">
        <v>1128299</v>
      </c>
      <c r="C1966" s="5">
        <v>44334</v>
      </c>
      <c r="D1966" s="4" t="s">
        <v>150</v>
      </c>
      <c r="E1966" s="12" t="s">
        <v>1088</v>
      </c>
      <c r="F1966" s="13">
        <v>650</v>
      </c>
      <c r="G1966">
        <v>575</v>
      </c>
      <c r="H1966">
        <v>373750</v>
      </c>
      <c r="I1966" s="10">
        <v>130812.5</v>
      </c>
      <c r="J1966" s="15"/>
    </row>
    <row r="1967" spans="1:10">
      <c r="A1967" s="50" t="s">
        <v>1103</v>
      </c>
      <c r="B1967" s="4">
        <v>1128299</v>
      </c>
      <c r="C1967" s="5">
        <v>44364</v>
      </c>
      <c r="D1967" s="4" t="s">
        <v>150</v>
      </c>
      <c r="E1967" s="12" t="s">
        <v>1086</v>
      </c>
      <c r="F1967" s="13">
        <v>600</v>
      </c>
      <c r="G1967">
        <v>825</v>
      </c>
      <c r="H1967">
        <v>495000</v>
      </c>
      <c r="I1967" s="10">
        <v>198000</v>
      </c>
      <c r="J1967" s="15"/>
    </row>
    <row r="1968" spans="1:10">
      <c r="A1968" s="50" t="s">
        <v>1103</v>
      </c>
      <c r="B1968" s="4">
        <v>1128299</v>
      </c>
      <c r="C1968" s="5">
        <v>44364</v>
      </c>
      <c r="D1968" s="4" t="s">
        <v>150</v>
      </c>
      <c r="E1968" s="12" t="s">
        <v>1086</v>
      </c>
      <c r="F1968" s="13">
        <v>700</v>
      </c>
      <c r="G1968">
        <v>700</v>
      </c>
      <c r="H1968">
        <v>490000</v>
      </c>
      <c r="I1968" s="10">
        <v>196000</v>
      </c>
      <c r="J1968" s="15"/>
    </row>
    <row r="1969" spans="1:10">
      <c r="A1969" s="50" t="s">
        <v>1103</v>
      </c>
      <c r="B1969" s="4">
        <v>1128299</v>
      </c>
      <c r="C1969" s="5">
        <v>44364</v>
      </c>
      <c r="D1969" s="4" t="s">
        <v>150</v>
      </c>
      <c r="E1969" s="12" t="s">
        <v>1088</v>
      </c>
      <c r="F1969" s="13">
        <v>850</v>
      </c>
      <c r="G1969">
        <v>700</v>
      </c>
      <c r="H1969">
        <v>595000</v>
      </c>
      <c r="I1969" s="10">
        <v>238000</v>
      </c>
      <c r="J1969" s="15"/>
    </row>
    <row r="1970" spans="1:10">
      <c r="A1970" s="50" t="s">
        <v>1103</v>
      </c>
      <c r="B1970" s="4">
        <v>1128299</v>
      </c>
      <c r="C1970" s="5">
        <v>44364</v>
      </c>
      <c r="D1970" s="4" t="s">
        <v>150</v>
      </c>
      <c r="E1970" s="12" t="s">
        <v>1086</v>
      </c>
      <c r="F1970" s="13">
        <v>850</v>
      </c>
      <c r="G1970">
        <v>575</v>
      </c>
      <c r="H1970">
        <v>488750</v>
      </c>
      <c r="I1970" s="10">
        <v>195500</v>
      </c>
      <c r="J1970" s="15"/>
    </row>
    <row r="1971" spans="1:10">
      <c r="A1971" s="50" t="s">
        <v>1103</v>
      </c>
      <c r="B1971" s="4">
        <v>1128299</v>
      </c>
      <c r="C1971" s="5">
        <v>44364</v>
      </c>
      <c r="D1971" s="4" t="s">
        <v>150</v>
      </c>
      <c r="E1971" s="12" t="s">
        <v>1086</v>
      </c>
      <c r="F1971" s="13">
        <v>950</v>
      </c>
      <c r="G1971">
        <v>450</v>
      </c>
      <c r="H1971">
        <v>427500</v>
      </c>
      <c r="I1971" s="10">
        <v>192375</v>
      </c>
      <c r="J1971" s="15"/>
    </row>
    <row r="1972" spans="1:10">
      <c r="A1972" s="50" t="s">
        <v>1103</v>
      </c>
      <c r="B1972" s="4">
        <v>1128299</v>
      </c>
      <c r="C1972" s="5">
        <v>44364</v>
      </c>
      <c r="D1972" s="4" t="s">
        <v>150</v>
      </c>
      <c r="E1972" s="12" t="s">
        <v>1087</v>
      </c>
      <c r="F1972" s="13">
        <v>1100</v>
      </c>
      <c r="G1972">
        <v>750</v>
      </c>
      <c r="H1972">
        <v>825000</v>
      </c>
      <c r="I1972" s="10">
        <v>288750</v>
      </c>
      <c r="J1972" s="15"/>
    </row>
    <row r="1973" spans="1:10">
      <c r="A1973" s="50" t="s">
        <v>1103</v>
      </c>
      <c r="B1973" s="4">
        <v>1128299</v>
      </c>
      <c r="C1973" s="5">
        <v>44393</v>
      </c>
      <c r="D1973" s="4" t="s">
        <v>150</v>
      </c>
      <c r="E1973" s="12" t="s">
        <v>1087</v>
      </c>
      <c r="F1973" s="13">
        <v>900</v>
      </c>
      <c r="G1973">
        <v>900</v>
      </c>
      <c r="H1973">
        <v>810000</v>
      </c>
      <c r="I1973" s="10">
        <v>324000</v>
      </c>
      <c r="J1973" s="15"/>
    </row>
    <row r="1974" spans="1:10">
      <c r="A1974" s="50" t="s">
        <v>1103</v>
      </c>
      <c r="B1974" s="4">
        <v>1128299</v>
      </c>
      <c r="C1974" s="5">
        <v>44393</v>
      </c>
      <c r="D1974" s="4" t="s">
        <v>150</v>
      </c>
      <c r="E1974" s="12" t="s">
        <v>1086</v>
      </c>
      <c r="F1974" s="13">
        <v>950</v>
      </c>
      <c r="G1974">
        <v>750</v>
      </c>
      <c r="H1974">
        <v>712500</v>
      </c>
      <c r="I1974" s="10">
        <v>285000</v>
      </c>
      <c r="J1974" s="15"/>
    </row>
    <row r="1975" spans="1:10">
      <c r="A1975" s="50" t="s">
        <v>1103</v>
      </c>
      <c r="B1975" s="4">
        <v>1128299</v>
      </c>
      <c r="C1975" s="5">
        <v>44393</v>
      </c>
      <c r="D1975" s="4" t="s">
        <v>150</v>
      </c>
      <c r="E1975" s="12" t="s">
        <v>1087</v>
      </c>
      <c r="F1975" s="13">
        <v>950</v>
      </c>
      <c r="G1975">
        <v>700</v>
      </c>
      <c r="H1975">
        <v>665000</v>
      </c>
      <c r="I1975" s="10">
        <v>266000</v>
      </c>
      <c r="J1975" s="15"/>
    </row>
    <row r="1976" spans="1:10">
      <c r="A1976" s="50" t="s">
        <v>1103</v>
      </c>
      <c r="B1976" s="4">
        <v>1128299</v>
      </c>
      <c r="C1976" s="5">
        <v>44393</v>
      </c>
      <c r="D1976" s="4" t="s">
        <v>150</v>
      </c>
      <c r="E1976" s="12" t="s">
        <v>1086</v>
      </c>
      <c r="F1976" s="13">
        <v>900</v>
      </c>
      <c r="G1976">
        <v>600</v>
      </c>
      <c r="H1976">
        <v>540000</v>
      </c>
      <c r="I1976" s="10">
        <v>216000</v>
      </c>
      <c r="J1976" s="15"/>
    </row>
    <row r="1977" spans="1:10">
      <c r="A1977" s="50" t="s">
        <v>1103</v>
      </c>
      <c r="B1977" s="4">
        <v>1128299</v>
      </c>
      <c r="C1977" s="5">
        <v>44393</v>
      </c>
      <c r="D1977" s="4" t="s">
        <v>150</v>
      </c>
      <c r="E1977" s="12" t="s">
        <v>1087</v>
      </c>
      <c r="F1977" s="13">
        <v>950</v>
      </c>
      <c r="G1977">
        <v>650</v>
      </c>
      <c r="H1977">
        <v>617500</v>
      </c>
      <c r="I1977" s="10">
        <v>277875</v>
      </c>
      <c r="J1977" s="15"/>
    </row>
    <row r="1978" spans="1:10">
      <c r="A1978" s="50" t="s">
        <v>1103</v>
      </c>
      <c r="B1978" s="4">
        <v>1128299</v>
      </c>
      <c r="C1978" s="5">
        <v>44393</v>
      </c>
      <c r="D1978" s="4" t="s">
        <v>150</v>
      </c>
      <c r="E1978" s="12" t="s">
        <v>1087</v>
      </c>
      <c r="F1978" s="13">
        <v>1100</v>
      </c>
      <c r="G1978">
        <v>650</v>
      </c>
      <c r="H1978">
        <v>715000</v>
      </c>
      <c r="I1978" s="10">
        <v>250250</v>
      </c>
      <c r="J1978" s="15"/>
    </row>
    <row r="1979" spans="1:10">
      <c r="A1979" s="50" t="s">
        <v>1103</v>
      </c>
      <c r="B1979" s="4">
        <v>1128299</v>
      </c>
      <c r="C1979" s="5">
        <v>44425</v>
      </c>
      <c r="D1979" s="4" t="s">
        <v>150</v>
      </c>
      <c r="E1979" s="12" t="s">
        <v>1087</v>
      </c>
      <c r="F1979" s="13">
        <v>950</v>
      </c>
      <c r="G1979">
        <v>850</v>
      </c>
      <c r="H1979">
        <v>807500</v>
      </c>
      <c r="I1979" s="10">
        <v>323000</v>
      </c>
      <c r="J1979" s="15"/>
    </row>
    <row r="1980" spans="1:10">
      <c r="A1980" s="50" t="s">
        <v>1103</v>
      </c>
      <c r="B1980" s="4">
        <v>1128299</v>
      </c>
      <c r="C1980" s="5">
        <v>44425</v>
      </c>
      <c r="D1980" s="4" t="s">
        <v>150</v>
      </c>
      <c r="E1980" s="12" t="s">
        <v>1087</v>
      </c>
      <c r="F1980" s="13">
        <v>850</v>
      </c>
      <c r="G1980">
        <v>825</v>
      </c>
      <c r="H1980">
        <v>701250</v>
      </c>
      <c r="I1980" s="10">
        <v>280500</v>
      </c>
      <c r="J1980" s="15"/>
    </row>
    <row r="1981" spans="1:10">
      <c r="A1981" s="50" t="s">
        <v>1103</v>
      </c>
      <c r="B1981" s="4">
        <v>1128299</v>
      </c>
      <c r="C1981" s="5">
        <v>44425</v>
      </c>
      <c r="D1981" s="4" t="s">
        <v>150</v>
      </c>
      <c r="E1981" s="12" t="s">
        <v>1087</v>
      </c>
      <c r="F1981" s="13">
        <v>750</v>
      </c>
      <c r="G1981">
        <v>700</v>
      </c>
      <c r="H1981">
        <v>525000</v>
      </c>
      <c r="I1981" s="10">
        <v>210000</v>
      </c>
      <c r="J1981" s="15"/>
    </row>
    <row r="1982" spans="1:10">
      <c r="A1982" s="50" t="s">
        <v>1103</v>
      </c>
      <c r="B1982" s="4">
        <v>1128299</v>
      </c>
      <c r="C1982" s="5">
        <v>44425</v>
      </c>
      <c r="D1982" s="4" t="s">
        <v>150</v>
      </c>
      <c r="E1982" s="12" t="s">
        <v>1086</v>
      </c>
      <c r="F1982" s="13">
        <v>750</v>
      </c>
      <c r="G1982">
        <v>475</v>
      </c>
      <c r="H1982">
        <v>356250</v>
      </c>
      <c r="I1982" s="10">
        <v>142500</v>
      </c>
      <c r="J1982" s="15"/>
    </row>
    <row r="1983" spans="1:10">
      <c r="A1983" s="50" t="s">
        <v>1103</v>
      </c>
      <c r="B1983" s="4">
        <v>1128299</v>
      </c>
      <c r="C1983" s="5">
        <v>44425</v>
      </c>
      <c r="D1983" s="4" t="s">
        <v>150</v>
      </c>
      <c r="E1983" s="12" t="s">
        <v>1086</v>
      </c>
      <c r="F1983" s="13">
        <v>650</v>
      </c>
      <c r="G1983">
        <v>475</v>
      </c>
      <c r="H1983">
        <v>308750</v>
      </c>
      <c r="I1983" s="10">
        <v>138937.5</v>
      </c>
      <c r="J1983" s="15"/>
    </row>
    <row r="1984" spans="1:10">
      <c r="A1984" s="50" t="s">
        <v>1103</v>
      </c>
      <c r="B1984" s="4">
        <v>1128299</v>
      </c>
      <c r="C1984" s="5">
        <v>44425</v>
      </c>
      <c r="D1984" s="4" t="s">
        <v>150</v>
      </c>
      <c r="E1984" s="12" t="s">
        <v>1087</v>
      </c>
      <c r="F1984" s="13">
        <v>700</v>
      </c>
      <c r="G1984">
        <v>300</v>
      </c>
      <c r="H1984">
        <v>210000</v>
      </c>
      <c r="I1984" s="10">
        <v>73500</v>
      </c>
      <c r="J1984" s="15"/>
    </row>
    <row r="1985" spans="1:10">
      <c r="A1985" s="50" t="s">
        <v>1103</v>
      </c>
      <c r="B1985" s="4">
        <v>1128299</v>
      </c>
      <c r="C1985" s="5">
        <v>44457</v>
      </c>
      <c r="D1985" s="4" t="s">
        <v>150</v>
      </c>
      <c r="E1985" s="12" t="s">
        <v>1087</v>
      </c>
      <c r="F1985" s="13">
        <v>450</v>
      </c>
      <c r="G1985">
        <v>500</v>
      </c>
      <c r="H1985">
        <v>225000</v>
      </c>
      <c r="I1985" s="10">
        <v>90000</v>
      </c>
      <c r="J1985" s="15"/>
    </row>
    <row r="1986" spans="1:10">
      <c r="A1986" s="50" t="s">
        <v>1103</v>
      </c>
      <c r="B1986" s="4">
        <v>1128299</v>
      </c>
      <c r="C1986" s="5">
        <v>44457</v>
      </c>
      <c r="D1986" s="4" t="s">
        <v>150</v>
      </c>
      <c r="E1986" s="12" t="s">
        <v>1087</v>
      </c>
      <c r="F1986" s="13">
        <v>500</v>
      </c>
      <c r="G1986">
        <v>500</v>
      </c>
      <c r="H1986">
        <v>250000</v>
      </c>
      <c r="I1986" s="10">
        <v>100000</v>
      </c>
      <c r="J1986" s="15"/>
    </row>
    <row r="1987" spans="1:10">
      <c r="A1987" s="50" t="s">
        <v>1103</v>
      </c>
      <c r="B1987" s="4">
        <v>1128299</v>
      </c>
      <c r="C1987" s="5">
        <v>44457</v>
      </c>
      <c r="D1987" s="4" t="s">
        <v>150</v>
      </c>
      <c r="E1987" s="12" t="s">
        <v>1086</v>
      </c>
      <c r="F1987" s="13">
        <v>450</v>
      </c>
      <c r="G1987">
        <v>300</v>
      </c>
      <c r="H1987">
        <v>135000</v>
      </c>
      <c r="I1987" s="10">
        <v>54000</v>
      </c>
      <c r="J1987" s="15"/>
    </row>
    <row r="1988" spans="1:10">
      <c r="A1988" s="50" t="s">
        <v>1103</v>
      </c>
      <c r="B1988" s="4">
        <v>1128299</v>
      </c>
      <c r="C1988" s="5">
        <v>44457</v>
      </c>
      <c r="D1988" s="4" t="s">
        <v>150</v>
      </c>
      <c r="E1988" s="12" t="s">
        <v>1087</v>
      </c>
      <c r="F1988" s="13">
        <v>450</v>
      </c>
      <c r="G1988">
        <v>250</v>
      </c>
      <c r="H1988">
        <v>112500</v>
      </c>
      <c r="I1988" s="10">
        <v>45000</v>
      </c>
      <c r="J1988" s="15"/>
    </row>
    <row r="1989" spans="1:10">
      <c r="A1989" s="50" t="s">
        <v>1103</v>
      </c>
      <c r="B1989" s="4">
        <v>1128299</v>
      </c>
      <c r="C1989" s="5">
        <v>44457</v>
      </c>
      <c r="D1989" s="4" t="s">
        <v>150</v>
      </c>
      <c r="E1989" s="12" t="s">
        <v>1086</v>
      </c>
      <c r="F1989" s="13">
        <v>550</v>
      </c>
      <c r="G1989">
        <v>275</v>
      </c>
      <c r="H1989">
        <v>151250</v>
      </c>
      <c r="I1989" s="10">
        <v>68062.5</v>
      </c>
      <c r="J1989" s="15"/>
    </row>
    <row r="1990" spans="1:10">
      <c r="A1990" s="50" t="s">
        <v>1103</v>
      </c>
      <c r="B1990" s="4">
        <v>1128299</v>
      </c>
      <c r="C1990" s="5">
        <v>44457</v>
      </c>
      <c r="D1990" s="4" t="s">
        <v>150</v>
      </c>
      <c r="E1990" s="12" t="s">
        <v>1086</v>
      </c>
      <c r="F1990" s="13">
        <v>400.00000000000006</v>
      </c>
      <c r="G1990">
        <v>300</v>
      </c>
      <c r="H1990">
        <v>120000.00000000001</v>
      </c>
      <c r="I1990" s="10">
        <v>42000</v>
      </c>
      <c r="J1990" s="15"/>
    </row>
    <row r="1991" spans="1:10">
      <c r="A1991" s="50" t="s">
        <v>1103</v>
      </c>
      <c r="B1991" s="4">
        <v>1128299</v>
      </c>
      <c r="C1991" s="5">
        <v>44486</v>
      </c>
      <c r="D1991" s="4" t="s">
        <v>150</v>
      </c>
      <c r="E1991" s="12" t="s">
        <v>1087</v>
      </c>
      <c r="F1991" s="13">
        <v>350</v>
      </c>
      <c r="G1991">
        <v>400</v>
      </c>
      <c r="H1991">
        <v>140000</v>
      </c>
      <c r="I1991" s="10">
        <v>56000</v>
      </c>
      <c r="J1991" s="15"/>
    </row>
    <row r="1992" spans="1:10">
      <c r="A1992" s="50" t="s">
        <v>1103</v>
      </c>
      <c r="B1992" s="4">
        <v>1128299</v>
      </c>
      <c r="C1992" s="5">
        <v>44486</v>
      </c>
      <c r="D1992" s="4" t="s">
        <v>150</v>
      </c>
      <c r="E1992" s="12" t="s">
        <v>1087</v>
      </c>
      <c r="F1992" s="13">
        <v>500</v>
      </c>
      <c r="G1992">
        <v>575</v>
      </c>
      <c r="H1992">
        <v>287500</v>
      </c>
      <c r="I1992" s="10">
        <v>115000</v>
      </c>
      <c r="J1992" s="15"/>
    </row>
    <row r="1993" spans="1:10">
      <c r="A1993" s="50" t="s">
        <v>1103</v>
      </c>
      <c r="B1993" s="4">
        <v>1128299</v>
      </c>
      <c r="C1993" s="5">
        <v>44486</v>
      </c>
      <c r="D1993" s="4" t="s">
        <v>150</v>
      </c>
      <c r="E1993" s="12" t="s">
        <v>1086</v>
      </c>
      <c r="F1993" s="13">
        <v>450</v>
      </c>
      <c r="G1993">
        <v>400</v>
      </c>
      <c r="H1993">
        <v>180000</v>
      </c>
      <c r="I1993" s="10">
        <v>72000</v>
      </c>
      <c r="J1993" s="15"/>
    </row>
    <row r="1994" spans="1:10">
      <c r="A1994" s="50" t="s">
        <v>1103</v>
      </c>
      <c r="B1994" s="4">
        <v>1128299</v>
      </c>
      <c r="C1994" s="5">
        <v>44486</v>
      </c>
      <c r="D1994" s="4" t="s">
        <v>150</v>
      </c>
      <c r="E1994" s="12" t="s">
        <v>1087</v>
      </c>
      <c r="F1994" s="13">
        <v>400</v>
      </c>
      <c r="G1994">
        <v>375</v>
      </c>
      <c r="H1994">
        <v>150000</v>
      </c>
      <c r="I1994" s="10">
        <v>60000</v>
      </c>
      <c r="J1994" s="15"/>
    </row>
    <row r="1995" spans="1:10">
      <c r="A1995" s="50" t="s">
        <v>1103</v>
      </c>
      <c r="B1995" s="4">
        <v>1128299</v>
      </c>
      <c r="C1995" s="5">
        <v>44486</v>
      </c>
      <c r="D1995" s="4" t="s">
        <v>150</v>
      </c>
      <c r="E1995" s="12" t="s">
        <v>1087</v>
      </c>
      <c r="F1995" s="13">
        <v>500</v>
      </c>
      <c r="G1995">
        <v>350</v>
      </c>
      <c r="H1995">
        <v>175000</v>
      </c>
      <c r="I1995" s="10">
        <v>78750</v>
      </c>
      <c r="J1995" s="15"/>
    </row>
    <row r="1996" spans="1:10">
      <c r="A1996" s="50" t="s">
        <v>1103</v>
      </c>
      <c r="B1996" s="4">
        <v>1128299</v>
      </c>
      <c r="C1996" s="5">
        <v>44486</v>
      </c>
      <c r="D1996" s="4" t="s">
        <v>150</v>
      </c>
      <c r="E1996" s="12" t="s">
        <v>1086</v>
      </c>
      <c r="F1996" s="13">
        <v>550</v>
      </c>
      <c r="G1996">
        <v>400</v>
      </c>
      <c r="H1996">
        <v>220000</v>
      </c>
      <c r="I1996" s="10">
        <v>77000</v>
      </c>
      <c r="J1996" s="15"/>
    </row>
    <row r="1997" spans="1:10">
      <c r="A1997" s="4" t="s">
        <v>1107</v>
      </c>
      <c r="B1997" s="4">
        <v>1128299</v>
      </c>
      <c r="C1997" s="5">
        <v>44517</v>
      </c>
      <c r="D1997" s="4" t="s">
        <v>150</v>
      </c>
      <c r="E1997" s="12" t="s">
        <v>1087</v>
      </c>
      <c r="F1997" s="13">
        <v>400</v>
      </c>
      <c r="G1997">
        <v>625</v>
      </c>
      <c r="H1997">
        <v>250000</v>
      </c>
      <c r="I1997" s="10">
        <v>100000</v>
      </c>
      <c r="J1997" s="15"/>
    </row>
    <row r="1998" spans="1:10">
      <c r="A1998" s="4" t="s">
        <v>1107</v>
      </c>
      <c r="B1998" s="4">
        <v>1128299</v>
      </c>
      <c r="C1998" s="5">
        <v>44517</v>
      </c>
      <c r="D1998" s="4" t="s">
        <v>150</v>
      </c>
      <c r="E1998" s="12" t="s">
        <v>1086</v>
      </c>
      <c r="F1998" s="13">
        <v>450</v>
      </c>
      <c r="G1998">
        <v>700</v>
      </c>
      <c r="H1998">
        <v>315000</v>
      </c>
      <c r="I1998" s="10">
        <v>126000</v>
      </c>
      <c r="J1998" s="15"/>
    </row>
    <row r="1999" spans="1:10">
      <c r="A1999" s="4" t="s">
        <v>1107</v>
      </c>
      <c r="B1999" s="4">
        <v>1128299</v>
      </c>
      <c r="C1999" s="5">
        <v>44517</v>
      </c>
      <c r="D1999" s="4" t="s">
        <v>150</v>
      </c>
      <c r="E1999" s="12" t="s">
        <v>1087</v>
      </c>
      <c r="F1999" s="13">
        <v>400</v>
      </c>
      <c r="G1999">
        <v>525</v>
      </c>
      <c r="H1999">
        <v>210000</v>
      </c>
      <c r="I1999" s="10">
        <v>84000</v>
      </c>
      <c r="J1999" s="15"/>
    </row>
    <row r="2000" spans="1:10">
      <c r="A2000" s="4" t="s">
        <v>1107</v>
      </c>
      <c r="B2000" s="4">
        <v>1128299</v>
      </c>
      <c r="C2000" s="5">
        <v>44517</v>
      </c>
      <c r="D2000" s="4" t="s">
        <v>150</v>
      </c>
      <c r="E2000" s="12" t="s">
        <v>1087</v>
      </c>
      <c r="F2000" s="13">
        <v>500</v>
      </c>
      <c r="G2000">
        <v>500</v>
      </c>
      <c r="H2000">
        <v>250000</v>
      </c>
      <c r="I2000" s="10">
        <v>100000</v>
      </c>
      <c r="J2000" s="15"/>
    </row>
    <row r="2001" spans="1:10">
      <c r="A2001" s="4" t="s">
        <v>1107</v>
      </c>
      <c r="B2001" s="4">
        <v>1128299</v>
      </c>
      <c r="C2001" s="5">
        <v>44517</v>
      </c>
      <c r="D2001" s="4" t="s">
        <v>150</v>
      </c>
      <c r="E2001" s="12" t="s">
        <v>1086</v>
      </c>
      <c r="F2001" s="13">
        <v>700</v>
      </c>
      <c r="G2001">
        <v>475</v>
      </c>
      <c r="H2001">
        <v>332500</v>
      </c>
      <c r="I2001" s="10">
        <v>149625</v>
      </c>
      <c r="J2001" s="15"/>
    </row>
    <row r="2002" spans="1:10">
      <c r="A2002" s="4" t="s">
        <v>1107</v>
      </c>
      <c r="B2002" s="4">
        <v>1128299</v>
      </c>
      <c r="C2002" s="5">
        <v>44517</v>
      </c>
      <c r="D2002" s="4" t="s">
        <v>150</v>
      </c>
      <c r="E2002" s="12" t="s">
        <v>1087</v>
      </c>
      <c r="F2002" s="13">
        <v>850.00000000000011</v>
      </c>
      <c r="G2002">
        <v>600</v>
      </c>
      <c r="H2002">
        <v>510000.00000000006</v>
      </c>
      <c r="I2002" s="10">
        <v>178500</v>
      </c>
      <c r="J2002" s="15"/>
    </row>
    <row r="2003" spans="1:10">
      <c r="A2003" s="4" t="s">
        <v>1107</v>
      </c>
      <c r="B2003" s="4">
        <v>1128299</v>
      </c>
      <c r="C2003" s="5">
        <v>44546</v>
      </c>
      <c r="D2003" s="4" t="s">
        <v>150</v>
      </c>
      <c r="E2003" s="12" t="s">
        <v>1087</v>
      </c>
      <c r="F2003" s="13">
        <v>700</v>
      </c>
      <c r="G2003">
        <v>800</v>
      </c>
      <c r="H2003">
        <v>560000</v>
      </c>
      <c r="I2003" s="10">
        <v>224000</v>
      </c>
      <c r="J2003" s="15"/>
    </row>
    <row r="2004" spans="1:10">
      <c r="A2004" s="4" t="s">
        <v>1107</v>
      </c>
      <c r="B2004" s="4">
        <v>1128299</v>
      </c>
      <c r="C2004" s="5">
        <v>44546</v>
      </c>
      <c r="D2004" s="4" t="s">
        <v>150</v>
      </c>
      <c r="E2004" s="12" t="s">
        <v>1087</v>
      </c>
      <c r="F2004" s="13">
        <v>800</v>
      </c>
      <c r="G2004">
        <v>800</v>
      </c>
      <c r="H2004">
        <v>640000</v>
      </c>
      <c r="I2004" s="10">
        <v>256000</v>
      </c>
      <c r="J2004" s="15"/>
    </row>
    <row r="2005" spans="1:10">
      <c r="A2005" s="4" t="s">
        <v>1107</v>
      </c>
      <c r="B2005" s="4">
        <v>1128299</v>
      </c>
      <c r="C2005" s="5">
        <v>44546</v>
      </c>
      <c r="D2005" s="4" t="s">
        <v>150</v>
      </c>
      <c r="E2005" s="12" t="s">
        <v>1086</v>
      </c>
      <c r="F2005" s="13">
        <v>750</v>
      </c>
      <c r="G2005">
        <v>600</v>
      </c>
      <c r="H2005">
        <v>450000</v>
      </c>
      <c r="I2005" s="10">
        <v>180000</v>
      </c>
      <c r="J2005" s="15"/>
    </row>
    <row r="2006" spans="1:10">
      <c r="A2006" s="4" t="s">
        <v>1107</v>
      </c>
      <c r="B2006" s="4">
        <v>1128299</v>
      </c>
      <c r="C2006" s="5">
        <v>44546</v>
      </c>
      <c r="D2006" s="4" t="s">
        <v>150</v>
      </c>
      <c r="E2006" s="12" t="s">
        <v>1087</v>
      </c>
      <c r="F2006" s="13">
        <v>750</v>
      </c>
      <c r="G2006">
        <v>600</v>
      </c>
      <c r="H2006">
        <v>450000</v>
      </c>
      <c r="I2006" s="10">
        <v>180000</v>
      </c>
      <c r="J2006" s="15"/>
    </row>
    <row r="2007" spans="1:10">
      <c r="A2007" s="4" t="s">
        <v>1107</v>
      </c>
      <c r="B2007" s="4">
        <v>1128299</v>
      </c>
      <c r="C2007" s="5">
        <v>44546</v>
      </c>
      <c r="D2007" s="4" t="s">
        <v>150</v>
      </c>
      <c r="E2007" s="12" t="s">
        <v>1086</v>
      </c>
      <c r="F2007" s="13">
        <v>850</v>
      </c>
      <c r="G2007">
        <v>525</v>
      </c>
      <c r="H2007">
        <v>446250</v>
      </c>
      <c r="I2007" s="10">
        <v>200812.5</v>
      </c>
      <c r="J2007" s="15"/>
    </row>
    <row r="2008" spans="1:10">
      <c r="A2008" s="4" t="s">
        <v>1107</v>
      </c>
      <c r="B2008" s="4">
        <v>1128299</v>
      </c>
      <c r="C2008" s="5">
        <v>44546</v>
      </c>
      <c r="D2008" s="4" t="s">
        <v>150</v>
      </c>
      <c r="E2008" s="12" t="s">
        <v>1087</v>
      </c>
      <c r="F2008" s="13">
        <v>900</v>
      </c>
      <c r="G2008">
        <v>625</v>
      </c>
      <c r="H2008">
        <v>562500</v>
      </c>
      <c r="I2008" s="10">
        <v>196875</v>
      </c>
      <c r="J2008" s="15"/>
    </row>
    <row r="2009" spans="1:10">
      <c r="A2009" s="4" t="s">
        <v>1107</v>
      </c>
      <c r="B2009" s="4">
        <v>1197831</v>
      </c>
      <c r="C2009" s="5">
        <v>44201</v>
      </c>
      <c r="D2009" s="4" t="s">
        <v>150</v>
      </c>
      <c r="E2009" s="12" t="s">
        <v>1086</v>
      </c>
      <c r="F2009" s="13">
        <v>200</v>
      </c>
      <c r="G2009">
        <v>675</v>
      </c>
      <c r="H2009">
        <v>135000</v>
      </c>
      <c r="I2009" s="10">
        <v>40500</v>
      </c>
      <c r="J2009" s="15"/>
    </row>
    <row r="2010" spans="1:10">
      <c r="A2010" s="4" t="s">
        <v>1107</v>
      </c>
      <c r="B2010" s="4">
        <v>1197831</v>
      </c>
      <c r="C2010" s="5">
        <v>44201</v>
      </c>
      <c r="D2010" s="4" t="s">
        <v>150</v>
      </c>
      <c r="E2010" s="12" t="s">
        <v>1087</v>
      </c>
      <c r="F2010" s="13">
        <v>300</v>
      </c>
      <c r="G2010">
        <v>675</v>
      </c>
      <c r="H2010">
        <v>202500</v>
      </c>
      <c r="I2010" s="10">
        <v>60750</v>
      </c>
      <c r="J2010" s="15"/>
    </row>
    <row r="2011" spans="1:10">
      <c r="A2011" s="4" t="s">
        <v>1107</v>
      </c>
      <c r="B2011" s="4">
        <v>1197831</v>
      </c>
      <c r="C2011" s="5">
        <v>44201</v>
      </c>
      <c r="D2011" s="4" t="s">
        <v>150</v>
      </c>
      <c r="E2011" s="12" t="s">
        <v>1086</v>
      </c>
      <c r="F2011" s="13">
        <v>300</v>
      </c>
      <c r="G2011">
        <v>475</v>
      </c>
      <c r="H2011">
        <v>142500</v>
      </c>
      <c r="I2011" s="10">
        <v>42750</v>
      </c>
      <c r="J2011" s="15"/>
    </row>
    <row r="2012" spans="1:10">
      <c r="A2012" s="4" t="s">
        <v>1107</v>
      </c>
      <c r="B2012" s="4">
        <v>1197831</v>
      </c>
      <c r="C2012" s="5">
        <v>44201</v>
      </c>
      <c r="D2012" s="4" t="s">
        <v>150</v>
      </c>
      <c r="E2012" s="12" t="s">
        <v>1087</v>
      </c>
      <c r="F2012" s="13">
        <v>350</v>
      </c>
      <c r="G2012">
        <v>475</v>
      </c>
      <c r="H2012">
        <v>166250</v>
      </c>
      <c r="I2012" s="10">
        <v>66500</v>
      </c>
      <c r="J2012" s="15"/>
    </row>
    <row r="2013" spans="1:10">
      <c r="A2013" s="4" t="s">
        <v>1107</v>
      </c>
      <c r="B2013" s="4">
        <v>1197831</v>
      </c>
      <c r="C2013" s="5">
        <v>44201</v>
      </c>
      <c r="D2013" s="4" t="s">
        <v>150</v>
      </c>
      <c r="E2013" s="12" t="s">
        <v>1087</v>
      </c>
      <c r="F2013" s="13">
        <v>400</v>
      </c>
      <c r="G2013">
        <v>325</v>
      </c>
      <c r="H2013">
        <v>130000</v>
      </c>
      <c r="I2013" s="10">
        <v>32500</v>
      </c>
      <c r="J2013" s="15"/>
    </row>
    <row r="2014" spans="1:10">
      <c r="A2014" s="4" t="s">
        <v>1107</v>
      </c>
      <c r="B2014" s="4">
        <v>1197831</v>
      </c>
      <c r="C2014" s="5">
        <v>44201</v>
      </c>
      <c r="D2014" s="4" t="s">
        <v>150</v>
      </c>
      <c r="E2014" s="12" t="s">
        <v>1087</v>
      </c>
      <c r="F2014" s="13">
        <v>350</v>
      </c>
      <c r="G2014">
        <v>475</v>
      </c>
      <c r="H2014">
        <v>166250</v>
      </c>
      <c r="I2014" s="10">
        <v>74812.5</v>
      </c>
      <c r="J2014" s="15"/>
    </row>
    <row r="2015" spans="1:10">
      <c r="A2015" s="4" t="s">
        <v>1107</v>
      </c>
      <c r="B2015" s="4">
        <v>1197831</v>
      </c>
      <c r="C2015" s="5">
        <v>44231</v>
      </c>
      <c r="D2015" s="4" t="s">
        <v>150</v>
      </c>
      <c r="E2015" s="12" t="s">
        <v>1087</v>
      </c>
      <c r="F2015" s="13">
        <v>250</v>
      </c>
      <c r="G2015">
        <v>625</v>
      </c>
      <c r="H2015">
        <v>156250</v>
      </c>
      <c r="I2015" s="10">
        <v>46875</v>
      </c>
      <c r="J2015" s="15"/>
    </row>
    <row r="2016" spans="1:10">
      <c r="A2016" s="4" t="s">
        <v>1107</v>
      </c>
      <c r="B2016" s="4">
        <v>1197831</v>
      </c>
      <c r="C2016" s="5">
        <v>44231</v>
      </c>
      <c r="D2016" s="4" t="s">
        <v>150</v>
      </c>
      <c r="E2016" s="12" t="s">
        <v>1087</v>
      </c>
      <c r="F2016" s="13">
        <v>350</v>
      </c>
      <c r="G2016">
        <v>600</v>
      </c>
      <c r="H2016">
        <v>210000</v>
      </c>
      <c r="I2016" s="10">
        <v>63000</v>
      </c>
      <c r="J2016" s="15"/>
    </row>
    <row r="2017" spans="1:10">
      <c r="A2017" s="4" t="s">
        <v>1107</v>
      </c>
      <c r="B2017" s="4">
        <v>1197831</v>
      </c>
      <c r="C2017" s="5">
        <v>44231</v>
      </c>
      <c r="D2017" s="4" t="s">
        <v>150</v>
      </c>
      <c r="E2017" s="12" t="s">
        <v>1087</v>
      </c>
      <c r="F2017" s="13">
        <v>350</v>
      </c>
      <c r="G2017">
        <v>425</v>
      </c>
      <c r="H2017">
        <v>148750</v>
      </c>
      <c r="I2017" s="10">
        <v>44625</v>
      </c>
      <c r="J2017" s="15"/>
    </row>
    <row r="2018" spans="1:10">
      <c r="A2018" s="4" t="s">
        <v>1107</v>
      </c>
      <c r="B2018" s="4">
        <v>1197831</v>
      </c>
      <c r="C2018" s="5">
        <v>44231</v>
      </c>
      <c r="D2018" s="4" t="s">
        <v>283</v>
      </c>
      <c r="E2018" s="12" t="s">
        <v>1087</v>
      </c>
      <c r="F2018" s="13">
        <v>350</v>
      </c>
      <c r="G2018">
        <v>375</v>
      </c>
      <c r="H2018">
        <v>131250</v>
      </c>
      <c r="I2018" s="10">
        <v>52500</v>
      </c>
      <c r="J2018" s="15"/>
    </row>
    <row r="2019" spans="1:10">
      <c r="A2019" s="4" t="s">
        <v>1107</v>
      </c>
      <c r="B2019" s="4">
        <v>1197831</v>
      </c>
      <c r="C2019" s="5">
        <v>44231</v>
      </c>
      <c r="D2019" s="4" t="s">
        <v>283</v>
      </c>
      <c r="E2019" s="12" t="s">
        <v>1087</v>
      </c>
      <c r="F2019" s="13">
        <v>400</v>
      </c>
      <c r="G2019">
        <v>250</v>
      </c>
      <c r="H2019">
        <v>100000</v>
      </c>
      <c r="I2019" s="10">
        <v>25000</v>
      </c>
      <c r="J2019" s="15"/>
    </row>
    <row r="2020" spans="1:10">
      <c r="A2020" s="4" t="s">
        <v>1107</v>
      </c>
      <c r="B2020" s="4">
        <v>1197831</v>
      </c>
      <c r="C2020" s="5">
        <v>44231</v>
      </c>
      <c r="D2020" s="4" t="s">
        <v>283</v>
      </c>
      <c r="E2020" s="12" t="s">
        <v>1087</v>
      </c>
      <c r="F2020" s="13">
        <v>350</v>
      </c>
      <c r="G2020">
        <v>450</v>
      </c>
      <c r="H2020">
        <v>157500</v>
      </c>
      <c r="I2020" s="10">
        <v>70875</v>
      </c>
      <c r="J2020" s="15"/>
    </row>
    <row r="2021" spans="1:10">
      <c r="A2021" s="4" t="s">
        <v>1107</v>
      </c>
      <c r="B2021" s="4">
        <v>1197831</v>
      </c>
      <c r="C2021" s="5">
        <v>44261</v>
      </c>
      <c r="D2021" s="4" t="s">
        <v>283</v>
      </c>
      <c r="E2021" s="12" t="s">
        <v>1087</v>
      </c>
      <c r="F2021" s="13">
        <v>300</v>
      </c>
      <c r="G2021">
        <v>625</v>
      </c>
      <c r="H2021">
        <v>187500</v>
      </c>
      <c r="I2021" s="10">
        <v>65625</v>
      </c>
      <c r="J2021" s="15"/>
    </row>
    <row r="2022" spans="1:10">
      <c r="A2022" s="4" t="s">
        <v>1107</v>
      </c>
      <c r="B2022" s="4">
        <v>1197831</v>
      </c>
      <c r="C2022" s="5">
        <v>44261</v>
      </c>
      <c r="D2022" s="4" t="s">
        <v>283</v>
      </c>
      <c r="E2022" s="12" t="s">
        <v>1086</v>
      </c>
      <c r="F2022" s="13">
        <v>400.00000000000006</v>
      </c>
      <c r="G2022">
        <v>625</v>
      </c>
      <c r="H2022">
        <v>250000.00000000003</v>
      </c>
      <c r="I2022" s="10">
        <v>87500</v>
      </c>
      <c r="J2022" s="15"/>
    </row>
    <row r="2023" spans="1:10">
      <c r="A2023" s="4" t="s">
        <v>1107</v>
      </c>
      <c r="B2023" s="4">
        <v>1197831</v>
      </c>
      <c r="C2023" s="5">
        <v>44261</v>
      </c>
      <c r="D2023" s="4" t="s">
        <v>283</v>
      </c>
      <c r="E2023" s="12" t="s">
        <v>1087</v>
      </c>
      <c r="F2023" s="13">
        <v>300</v>
      </c>
      <c r="G2023">
        <v>450</v>
      </c>
      <c r="H2023">
        <v>135000</v>
      </c>
      <c r="I2023" s="10">
        <v>47250</v>
      </c>
      <c r="J2023" s="15"/>
    </row>
    <row r="2024" spans="1:10">
      <c r="A2024" s="4" t="s">
        <v>1107</v>
      </c>
      <c r="B2024" s="4">
        <v>1197831</v>
      </c>
      <c r="C2024" s="5">
        <v>44261</v>
      </c>
      <c r="D2024" s="4" t="s">
        <v>283</v>
      </c>
      <c r="E2024" s="12" t="s">
        <v>1086</v>
      </c>
      <c r="F2024" s="13">
        <v>350</v>
      </c>
      <c r="G2024">
        <v>350</v>
      </c>
      <c r="H2024">
        <v>122500</v>
      </c>
      <c r="I2024" s="10">
        <v>55125</v>
      </c>
      <c r="J2024" s="15"/>
    </row>
    <row r="2025" spans="1:10">
      <c r="A2025" s="4" t="s">
        <v>1107</v>
      </c>
      <c r="B2025" s="4">
        <v>1197831</v>
      </c>
      <c r="C2025" s="5">
        <v>44261</v>
      </c>
      <c r="D2025" s="4" t="s">
        <v>283</v>
      </c>
      <c r="E2025" s="12" t="s">
        <v>1087</v>
      </c>
      <c r="F2025" s="13">
        <v>400</v>
      </c>
      <c r="G2025">
        <v>250</v>
      </c>
      <c r="H2025">
        <v>100000</v>
      </c>
      <c r="I2025" s="10">
        <v>30000</v>
      </c>
      <c r="J2025" s="15"/>
    </row>
    <row r="2026" spans="1:10">
      <c r="A2026" s="4" t="s">
        <v>1107</v>
      </c>
      <c r="B2026" s="4">
        <v>1197831</v>
      </c>
      <c r="C2026" s="5">
        <v>44261</v>
      </c>
      <c r="D2026" s="4" t="s">
        <v>283</v>
      </c>
      <c r="E2026" s="12" t="s">
        <v>1087</v>
      </c>
      <c r="F2026" s="13">
        <v>350</v>
      </c>
      <c r="G2026">
        <v>400</v>
      </c>
      <c r="H2026">
        <v>140000</v>
      </c>
      <c r="I2026" s="10">
        <v>70000</v>
      </c>
      <c r="J2026" s="15"/>
    </row>
    <row r="2027" spans="1:10">
      <c r="A2027" s="4" t="s">
        <v>1107</v>
      </c>
      <c r="B2027" s="4">
        <v>1197831</v>
      </c>
      <c r="C2027" s="5">
        <v>44291</v>
      </c>
      <c r="D2027" s="4" t="s">
        <v>283</v>
      </c>
      <c r="E2027" s="12" t="s">
        <v>1086</v>
      </c>
      <c r="F2027" s="13">
        <v>200.00000000000003</v>
      </c>
      <c r="G2027">
        <v>650</v>
      </c>
      <c r="H2027">
        <v>130000.00000000001</v>
      </c>
      <c r="I2027" s="10">
        <v>45500</v>
      </c>
      <c r="J2027" s="15"/>
    </row>
    <row r="2028" spans="1:10">
      <c r="A2028" s="4" t="s">
        <v>1107</v>
      </c>
      <c r="B2028" s="4">
        <v>1197831</v>
      </c>
      <c r="C2028" s="5">
        <v>44291</v>
      </c>
      <c r="D2028" s="4" t="s">
        <v>283</v>
      </c>
      <c r="E2028" s="12" t="s">
        <v>1087</v>
      </c>
      <c r="F2028" s="13">
        <v>300</v>
      </c>
      <c r="G2028">
        <v>650</v>
      </c>
      <c r="H2028">
        <v>195000</v>
      </c>
      <c r="I2028" s="10">
        <v>68250</v>
      </c>
      <c r="J2028" s="15"/>
    </row>
    <row r="2029" spans="1:10">
      <c r="A2029" s="4" t="s">
        <v>1107</v>
      </c>
      <c r="B2029" s="4">
        <v>1197831</v>
      </c>
      <c r="C2029" s="5">
        <v>44291</v>
      </c>
      <c r="D2029" s="4" t="s">
        <v>283</v>
      </c>
      <c r="E2029" s="12" t="s">
        <v>1086</v>
      </c>
      <c r="F2029" s="13">
        <v>250.00000000000003</v>
      </c>
      <c r="G2029">
        <v>475</v>
      </c>
      <c r="H2029">
        <v>118750.00000000001</v>
      </c>
      <c r="I2029" s="10">
        <v>41562.5</v>
      </c>
      <c r="J2029" s="15"/>
    </row>
    <row r="2030" spans="1:10">
      <c r="A2030" s="4" t="s">
        <v>1107</v>
      </c>
      <c r="B2030" s="4">
        <v>1197831</v>
      </c>
      <c r="C2030" s="5">
        <v>44291</v>
      </c>
      <c r="D2030" s="4" t="s">
        <v>283</v>
      </c>
      <c r="E2030" s="12" t="s">
        <v>1087</v>
      </c>
      <c r="F2030" s="13">
        <v>300</v>
      </c>
      <c r="G2030">
        <v>375</v>
      </c>
      <c r="H2030">
        <v>112500</v>
      </c>
      <c r="I2030" s="10">
        <v>50625</v>
      </c>
      <c r="J2030" s="15"/>
    </row>
    <row r="2031" spans="1:10">
      <c r="A2031" s="4" t="s">
        <v>1107</v>
      </c>
      <c r="B2031" s="4">
        <v>1197831</v>
      </c>
      <c r="C2031" s="5">
        <v>44291</v>
      </c>
      <c r="D2031" s="4" t="s">
        <v>283</v>
      </c>
      <c r="E2031" s="12" t="s">
        <v>1087</v>
      </c>
      <c r="F2031" s="13">
        <v>350</v>
      </c>
      <c r="G2031">
        <v>275</v>
      </c>
      <c r="H2031">
        <v>96250</v>
      </c>
      <c r="I2031" s="10">
        <v>28875</v>
      </c>
      <c r="J2031" s="15"/>
    </row>
    <row r="2032" spans="1:10">
      <c r="A2032" s="4" t="s">
        <v>1107</v>
      </c>
      <c r="B2032" s="4">
        <v>1197831</v>
      </c>
      <c r="C2032" s="5">
        <v>44291</v>
      </c>
      <c r="D2032" s="4" t="s">
        <v>283</v>
      </c>
      <c r="E2032" s="12" t="s">
        <v>1087</v>
      </c>
      <c r="F2032" s="13">
        <v>300</v>
      </c>
      <c r="G2032">
        <v>550</v>
      </c>
      <c r="H2032">
        <v>165000</v>
      </c>
      <c r="I2032" s="10">
        <v>82500</v>
      </c>
      <c r="J2032" s="15"/>
    </row>
    <row r="2033" spans="1:10">
      <c r="A2033" s="4" t="s">
        <v>1107</v>
      </c>
      <c r="B2033" s="4">
        <v>1197831</v>
      </c>
      <c r="C2033" s="5">
        <v>44321</v>
      </c>
      <c r="D2033" s="4" t="s">
        <v>283</v>
      </c>
      <c r="E2033" s="12" t="s">
        <v>1087</v>
      </c>
      <c r="F2033" s="13">
        <v>200</v>
      </c>
      <c r="G2033">
        <v>700</v>
      </c>
      <c r="H2033">
        <v>140000</v>
      </c>
      <c r="I2033" s="10">
        <v>49000</v>
      </c>
      <c r="J2033" s="15"/>
    </row>
    <row r="2034" spans="1:10">
      <c r="A2034" s="4" t="s">
        <v>1107</v>
      </c>
      <c r="B2034" s="4">
        <v>1197831</v>
      </c>
      <c r="C2034" s="5">
        <v>44321</v>
      </c>
      <c r="D2034" s="4" t="s">
        <v>283</v>
      </c>
      <c r="E2034" s="12" t="s">
        <v>1086</v>
      </c>
      <c r="F2034" s="13">
        <v>300</v>
      </c>
      <c r="G2034">
        <v>725</v>
      </c>
      <c r="H2034">
        <v>217500</v>
      </c>
      <c r="I2034" s="10">
        <v>76125</v>
      </c>
      <c r="J2034" s="15"/>
    </row>
    <row r="2035" spans="1:10">
      <c r="A2035" s="4" t="s">
        <v>1107</v>
      </c>
      <c r="B2035" s="4">
        <v>1197831</v>
      </c>
      <c r="C2035" s="5">
        <v>44321</v>
      </c>
      <c r="D2035" s="4" t="s">
        <v>283</v>
      </c>
      <c r="E2035" s="12" t="s">
        <v>1087</v>
      </c>
      <c r="F2035" s="13">
        <v>250</v>
      </c>
      <c r="G2035">
        <v>575</v>
      </c>
      <c r="H2035">
        <v>143750</v>
      </c>
      <c r="I2035" s="10">
        <v>50312.5</v>
      </c>
      <c r="J2035" s="15"/>
    </row>
    <row r="2036" spans="1:10">
      <c r="A2036" s="4" t="s">
        <v>1107</v>
      </c>
      <c r="B2036" s="4">
        <v>1197831</v>
      </c>
      <c r="C2036" s="5">
        <v>44321</v>
      </c>
      <c r="D2036" s="4" t="s">
        <v>283</v>
      </c>
      <c r="E2036" s="12" t="s">
        <v>1087</v>
      </c>
      <c r="F2036" s="13">
        <v>350</v>
      </c>
      <c r="G2036">
        <v>500</v>
      </c>
      <c r="H2036">
        <v>175000</v>
      </c>
      <c r="I2036" s="10">
        <v>78750</v>
      </c>
      <c r="J2036" s="15"/>
    </row>
    <row r="2037" spans="1:10">
      <c r="A2037" s="4" t="s">
        <v>1107</v>
      </c>
      <c r="B2037" s="4">
        <v>1197831</v>
      </c>
      <c r="C2037" s="5">
        <v>44321</v>
      </c>
      <c r="D2037" s="4" t="s">
        <v>283</v>
      </c>
      <c r="E2037" s="12" t="s">
        <v>1087</v>
      </c>
      <c r="F2037" s="13">
        <v>500</v>
      </c>
      <c r="G2037">
        <v>400</v>
      </c>
      <c r="H2037">
        <v>200000</v>
      </c>
      <c r="I2037" s="10">
        <v>60000</v>
      </c>
      <c r="J2037" s="15"/>
    </row>
    <row r="2038" spans="1:10">
      <c r="A2038" s="4" t="s">
        <v>1107</v>
      </c>
      <c r="B2038" s="4">
        <v>1197831</v>
      </c>
      <c r="C2038" s="5">
        <v>44321</v>
      </c>
      <c r="D2038" s="4" t="s">
        <v>283</v>
      </c>
      <c r="E2038" s="12" t="s">
        <v>1087</v>
      </c>
      <c r="F2038" s="13">
        <v>450</v>
      </c>
      <c r="G2038">
        <v>750</v>
      </c>
      <c r="H2038">
        <v>337500</v>
      </c>
      <c r="I2038" s="10">
        <v>168750</v>
      </c>
      <c r="J2038" s="15"/>
    </row>
    <row r="2039" spans="1:10">
      <c r="A2039" s="4" t="s">
        <v>1107</v>
      </c>
      <c r="B2039" s="4">
        <v>1197831</v>
      </c>
      <c r="C2039" s="5">
        <v>44351</v>
      </c>
      <c r="D2039" s="4" t="s">
        <v>283</v>
      </c>
      <c r="E2039" s="12" t="s">
        <v>1086</v>
      </c>
      <c r="F2039" s="13">
        <v>450</v>
      </c>
      <c r="G2039">
        <v>750</v>
      </c>
      <c r="H2039">
        <v>337500</v>
      </c>
      <c r="I2039" s="10">
        <v>118125</v>
      </c>
      <c r="J2039" s="15"/>
    </row>
    <row r="2040" spans="1:10">
      <c r="A2040" s="4" t="s">
        <v>1107</v>
      </c>
      <c r="B2040" s="4">
        <v>1197831</v>
      </c>
      <c r="C2040" s="5">
        <v>44351</v>
      </c>
      <c r="D2040" s="4" t="s">
        <v>283</v>
      </c>
      <c r="E2040" s="12" t="s">
        <v>1086</v>
      </c>
      <c r="F2040" s="13">
        <v>500</v>
      </c>
      <c r="G2040">
        <v>750</v>
      </c>
      <c r="H2040">
        <v>375000</v>
      </c>
      <c r="I2040" s="10">
        <v>131250</v>
      </c>
      <c r="J2040" s="15"/>
    </row>
    <row r="2041" spans="1:10">
      <c r="A2041" s="4" t="s">
        <v>1107</v>
      </c>
      <c r="B2041" s="4">
        <v>1197831</v>
      </c>
      <c r="C2041" s="5">
        <v>44351</v>
      </c>
      <c r="D2041" s="4" t="s">
        <v>283</v>
      </c>
      <c r="E2041" s="12" t="s">
        <v>1087</v>
      </c>
      <c r="F2041" s="13">
        <v>500</v>
      </c>
      <c r="G2041">
        <v>600</v>
      </c>
      <c r="H2041">
        <v>300000</v>
      </c>
      <c r="I2041" s="10">
        <v>105000</v>
      </c>
      <c r="J2041" s="15"/>
    </row>
    <row r="2042" spans="1:10">
      <c r="A2042" s="4" t="s">
        <v>1107</v>
      </c>
      <c r="B2042" s="4">
        <v>1197831</v>
      </c>
      <c r="C2042" s="5">
        <v>44351</v>
      </c>
      <c r="D2042" s="4" t="s">
        <v>283</v>
      </c>
      <c r="E2042" s="12" t="s">
        <v>1086</v>
      </c>
      <c r="F2042" s="13">
        <v>500</v>
      </c>
      <c r="G2042">
        <v>550</v>
      </c>
      <c r="H2042">
        <v>275000</v>
      </c>
      <c r="I2042" s="10">
        <v>123750</v>
      </c>
      <c r="J2042" s="15"/>
    </row>
    <row r="2043" spans="1:10">
      <c r="A2043" s="4" t="s">
        <v>1107</v>
      </c>
      <c r="B2043" s="4">
        <v>1197831</v>
      </c>
      <c r="C2043" s="5">
        <v>44351</v>
      </c>
      <c r="D2043" s="4" t="s">
        <v>283</v>
      </c>
      <c r="E2043" s="12" t="s">
        <v>1086</v>
      </c>
      <c r="F2043" s="13">
        <v>550</v>
      </c>
      <c r="G2043">
        <v>450</v>
      </c>
      <c r="H2043">
        <v>247500</v>
      </c>
      <c r="I2043" s="10">
        <v>74250</v>
      </c>
      <c r="J2043" s="15"/>
    </row>
    <row r="2044" spans="1:10">
      <c r="A2044" s="4" t="s">
        <v>1107</v>
      </c>
      <c r="B2044" s="4">
        <v>1197831</v>
      </c>
      <c r="C2044" s="5">
        <v>44351</v>
      </c>
      <c r="D2044" s="4" t="s">
        <v>283</v>
      </c>
      <c r="E2044" s="12" t="s">
        <v>1087</v>
      </c>
      <c r="F2044" s="13">
        <v>600</v>
      </c>
      <c r="G2044">
        <v>825</v>
      </c>
      <c r="H2044">
        <v>495000</v>
      </c>
      <c r="I2044" s="10">
        <v>247500</v>
      </c>
      <c r="J2044" s="15"/>
    </row>
    <row r="2045" spans="1:10">
      <c r="A2045" s="4" t="s">
        <v>1107</v>
      </c>
      <c r="B2045" s="4">
        <v>1197831</v>
      </c>
      <c r="C2045" s="5">
        <v>44383</v>
      </c>
      <c r="D2045" s="4" t="s">
        <v>283</v>
      </c>
      <c r="E2045" s="12" t="s">
        <v>1087</v>
      </c>
      <c r="F2045" s="13">
        <v>500</v>
      </c>
      <c r="G2045">
        <v>775</v>
      </c>
      <c r="H2045">
        <v>387500</v>
      </c>
      <c r="I2045" s="10">
        <v>155000</v>
      </c>
      <c r="J2045" s="15"/>
    </row>
    <row r="2046" spans="1:10">
      <c r="A2046" s="4" t="s">
        <v>1107</v>
      </c>
      <c r="B2046" s="4">
        <v>1197831</v>
      </c>
      <c r="C2046" s="5">
        <v>44383</v>
      </c>
      <c r="D2046" s="4" t="s">
        <v>283</v>
      </c>
      <c r="E2046" s="12" t="s">
        <v>1087</v>
      </c>
      <c r="F2046" s="13">
        <v>550</v>
      </c>
      <c r="G2046">
        <v>775</v>
      </c>
      <c r="H2046">
        <v>426250</v>
      </c>
      <c r="I2046" s="10">
        <v>170500</v>
      </c>
      <c r="J2046" s="15"/>
    </row>
    <row r="2047" spans="1:10">
      <c r="A2047" s="4" t="s">
        <v>1107</v>
      </c>
      <c r="B2047" s="4">
        <v>1197831</v>
      </c>
      <c r="C2047" s="5">
        <v>44383</v>
      </c>
      <c r="D2047" s="4" t="s">
        <v>283</v>
      </c>
      <c r="E2047" s="12" t="s">
        <v>1087</v>
      </c>
      <c r="F2047" s="13">
        <v>500</v>
      </c>
      <c r="G2047">
        <v>925</v>
      </c>
      <c r="H2047">
        <v>462500</v>
      </c>
      <c r="I2047" s="10">
        <v>185000</v>
      </c>
      <c r="J2047" s="15"/>
    </row>
    <row r="2048" spans="1:10">
      <c r="A2048" s="4" t="s">
        <v>1107</v>
      </c>
      <c r="B2048" s="4">
        <v>1197831</v>
      </c>
      <c r="C2048" s="5">
        <v>44383</v>
      </c>
      <c r="D2048" s="4" t="s">
        <v>283</v>
      </c>
      <c r="E2048" s="12" t="s">
        <v>1087</v>
      </c>
      <c r="F2048" s="13">
        <v>500</v>
      </c>
      <c r="G2048">
        <v>525</v>
      </c>
      <c r="H2048">
        <v>262500</v>
      </c>
      <c r="I2048" s="10">
        <v>131250</v>
      </c>
      <c r="J2048" s="15"/>
    </row>
    <row r="2049" spans="1:10">
      <c r="A2049" s="4" t="s">
        <v>1107</v>
      </c>
      <c r="B2049" s="4">
        <v>1197831</v>
      </c>
      <c r="C2049" s="5">
        <v>44383</v>
      </c>
      <c r="D2049" s="4" t="s">
        <v>283</v>
      </c>
      <c r="E2049" s="12" t="s">
        <v>1086</v>
      </c>
      <c r="F2049" s="13">
        <v>550</v>
      </c>
      <c r="G2049">
        <v>525</v>
      </c>
      <c r="H2049">
        <v>288750</v>
      </c>
      <c r="I2049" s="10">
        <v>101062.5</v>
      </c>
      <c r="J2049" s="15"/>
    </row>
    <row r="2050" spans="1:10">
      <c r="A2050" s="4" t="s">
        <v>1107</v>
      </c>
      <c r="B2050" s="4">
        <v>1197831</v>
      </c>
      <c r="C2050" s="5">
        <v>44383</v>
      </c>
      <c r="D2050" s="4" t="s">
        <v>283</v>
      </c>
      <c r="E2050" s="12" t="s">
        <v>1087</v>
      </c>
      <c r="F2050" s="13">
        <v>649.99999999999989</v>
      </c>
      <c r="G2050">
        <v>800</v>
      </c>
      <c r="H2050">
        <v>519999.99999999994</v>
      </c>
      <c r="I2050" s="10">
        <v>286000</v>
      </c>
      <c r="J2050" s="15"/>
    </row>
    <row r="2051" spans="1:10">
      <c r="A2051" s="4" t="s">
        <v>1107</v>
      </c>
      <c r="B2051" s="4">
        <v>1197831</v>
      </c>
      <c r="C2051" s="5">
        <v>44416</v>
      </c>
      <c r="D2051" s="4" t="s">
        <v>283</v>
      </c>
      <c r="E2051" s="12" t="s">
        <v>1087</v>
      </c>
      <c r="F2051" s="13">
        <v>500</v>
      </c>
      <c r="G2051">
        <v>750</v>
      </c>
      <c r="H2051">
        <v>375000</v>
      </c>
      <c r="I2051" s="10">
        <v>150000</v>
      </c>
      <c r="J2051" s="15"/>
    </row>
    <row r="2052" spans="1:10">
      <c r="A2052" s="4" t="s">
        <v>1107</v>
      </c>
      <c r="B2052" s="4">
        <v>1197831</v>
      </c>
      <c r="C2052" s="5">
        <v>44416</v>
      </c>
      <c r="D2052" s="4" t="s">
        <v>283</v>
      </c>
      <c r="E2052" s="12" t="s">
        <v>1087</v>
      </c>
      <c r="F2052" s="13">
        <v>550</v>
      </c>
      <c r="G2052">
        <v>750</v>
      </c>
      <c r="H2052">
        <v>412500</v>
      </c>
      <c r="I2052" s="10">
        <v>165000</v>
      </c>
      <c r="J2052" s="15"/>
    </row>
    <row r="2053" spans="1:10">
      <c r="A2053" s="4" t="s">
        <v>1107</v>
      </c>
      <c r="B2053" s="4">
        <v>1197831</v>
      </c>
      <c r="C2053" s="5">
        <v>44416</v>
      </c>
      <c r="D2053" s="4" t="s">
        <v>283</v>
      </c>
      <c r="E2053" s="12" t="s">
        <v>1087</v>
      </c>
      <c r="F2053" s="13">
        <v>500</v>
      </c>
      <c r="G2053">
        <v>925</v>
      </c>
      <c r="H2053">
        <v>462500</v>
      </c>
      <c r="I2053" s="10">
        <v>185000</v>
      </c>
      <c r="J2053" s="15"/>
    </row>
    <row r="2054" spans="1:10">
      <c r="A2054" s="4" t="s">
        <v>1107</v>
      </c>
      <c r="B2054" s="4">
        <v>1197831</v>
      </c>
      <c r="C2054" s="5">
        <v>44416</v>
      </c>
      <c r="D2054" s="4" t="s">
        <v>283</v>
      </c>
      <c r="E2054" s="12" t="s">
        <v>1087</v>
      </c>
      <c r="F2054" s="13">
        <v>500</v>
      </c>
      <c r="G2054">
        <v>475</v>
      </c>
      <c r="H2054">
        <v>237500</v>
      </c>
      <c r="I2054" s="10">
        <v>118750</v>
      </c>
      <c r="J2054" s="15"/>
    </row>
    <row r="2055" spans="1:10">
      <c r="A2055" s="4" t="s">
        <v>1107</v>
      </c>
      <c r="B2055" s="4">
        <v>1197831</v>
      </c>
      <c r="C2055" s="5">
        <v>44416</v>
      </c>
      <c r="D2055" s="4" t="s">
        <v>283</v>
      </c>
      <c r="E2055" s="12" t="s">
        <v>1086</v>
      </c>
      <c r="F2055" s="13">
        <v>550.00000000000011</v>
      </c>
      <c r="G2055">
        <v>475</v>
      </c>
      <c r="H2055">
        <v>261250.00000000003</v>
      </c>
      <c r="I2055" s="10">
        <v>91437.5</v>
      </c>
      <c r="J2055" s="15"/>
    </row>
    <row r="2056" spans="1:10">
      <c r="A2056" s="4" t="s">
        <v>1107</v>
      </c>
      <c r="B2056" s="4">
        <v>1197831</v>
      </c>
      <c r="C2056" s="5">
        <v>44416</v>
      </c>
      <c r="D2056" s="4" t="s">
        <v>283</v>
      </c>
      <c r="E2056" s="12" t="s">
        <v>1086</v>
      </c>
      <c r="F2056" s="13">
        <v>599.99999999999989</v>
      </c>
      <c r="G2056">
        <v>725</v>
      </c>
      <c r="H2056">
        <v>434999.99999999994</v>
      </c>
      <c r="I2056" s="10">
        <v>239250</v>
      </c>
      <c r="J2056" s="15"/>
    </row>
    <row r="2057" spans="1:10">
      <c r="A2057" s="4" t="s">
        <v>1107</v>
      </c>
      <c r="B2057" s="4">
        <v>1197831</v>
      </c>
      <c r="C2057" s="5">
        <v>44444</v>
      </c>
      <c r="D2057" s="4" t="s">
        <v>283</v>
      </c>
      <c r="E2057" s="12" t="s">
        <v>1086</v>
      </c>
      <c r="F2057" s="13">
        <v>550</v>
      </c>
      <c r="G2057">
        <v>675</v>
      </c>
      <c r="H2057">
        <v>371250</v>
      </c>
      <c r="I2057" s="10">
        <v>148500</v>
      </c>
      <c r="J2057" s="15"/>
    </row>
    <row r="2058" spans="1:10">
      <c r="A2058" s="4" t="s">
        <v>1107</v>
      </c>
      <c r="B2058" s="4">
        <v>1197831</v>
      </c>
      <c r="C2058" s="5">
        <v>44444</v>
      </c>
      <c r="D2058" s="4" t="s">
        <v>283</v>
      </c>
      <c r="E2058" s="12" t="s">
        <v>1087</v>
      </c>
      <c r="F2058" s="13">
        <v>550</v>
      </c>
      <c r="G2058">
        <v>625</v>
      </c>
      <c r="H2058">
        <v>343750</v>
      </c>
      <c r="I2058" s="10">
        <v>137500</v>
      </c>
      <c r="J2058" s="15"/>
    </row>
    <row r="2059" spans="1:10">
      <c r="A2059" s="4" t="s">
        <v>1107</v>
      </c>
      <c r="B2059" s="4">
        <v>1197831</v>
      </c>
      <c r="C2059" s="5">
        <v>44444</v>
      </c>
      <c r="D2059" s="4" t="s">
        <v>283</v>
      </c>
      <c r="E2059" s="12" t="s">
        <v>1086</v>
      </c>
      <c r="F2059" s="13">
        <v>600</v>
      </c>
      <c r="G2059">
        <v>675</v>
      </c>
      <c r="H2059">
        <v>405000</v>
      </c>
      <c r="I2059" s="10">
        <v>162000</v>
      </c>
      <c r="J2059" s="15"/>
    </row>
    <row r="2060" spans="1:10">
      <c r="A2060" s="4" t="s">
        <v>1107</v>
      </c>
      <c r="B2060" s="4">
        <v>1197831</v>
      </c>
      <c r="C2060" s="5">
        <v>44444</v>
      </c>
      <c r="D2060" s="4" t="s">
        <v>283</v>
      </c>
      <c r="E2060" s="12" t="s">
        <v>1087</v>
      </c>
      <c r="F2060" s="13">
        <v>600</v>
      </c>
      <c r="G2060">
        <v>400</v>
      </c>
      <c r="H2060">
        <v>240000</v>
      </c>
      <c r="I2060" s="10">
        <v>120000</v>
      </c>
      <c r="J2060" s="15"/>
    </row>
    <row r="2061" spans="1:10">
      <c r="A2061" s="4" t="s">
        <v>1107</v>
      </c>
      <c r="B2061" s="4">
        <v>1197831</v>
      </c>
      <c r="C2061" s="5">
        <v>44444</v>
      </c>
      <c r="D2061" s="4" t="s">
        <v>283</v>
      </c>
      <c r="E2061" s="12" t="s">
        <v>1087</v>
      </c>
      <c r="F2061" s="13">
        <v>550</v>
      </c>
      <c r="G2061">
        <v>400</v>
      </c>
      <c r="H2061">
        <v>220000</v>
      </c>
      <c r="I2061" s="10">
        <v>77000</v>
      </c>
      <c r="J2061" s="15"/>
    </row>
    <row r="2062" spans="1:10">
      <c r="A2062" s="4" t="s">
        <v>1107</v>
      </c>
      <c r="B2062" s="4">
        <v>1197831</v>
      </c>
      <c r="C2062" s="5">
        <v>44444</v>
      </c>
      <c r="D2062" s="4" t="s">
        <v>283</v>
      </c>
      <c r="E2062" s="12" t="s">
        <v>1086</v>
      </c>
      <c r="F2062" s="13">
        <v>500</v>
      </c>
      <c r="G2062">
        <v>625</v>
      </c>
      <c r="H2062">
        <v>312500</v>
      </c>
      <c r="I2062" s="10">
        <v>171875</v>
      </c>
      <c r="J2062" s="15"/>
    </row>
    <row r="2063" spans="1:10">
      <c r="A2063" s="4" t="s">
        <v>1107</v>
      </c>
      <c r="B2063" s="4">
        <v>1197831</v>
      </c>
      <c r="C2063" s="5">
        <v>44473</v>
      </c>
      <c r="D2063" s="4" t="s">
        <v>283</v>
      </c>
      <c r="E2063" s="12" t="s">
        <v>1087</v>
      </c>
      <c r="F2063" s="13">
        <v>400</v>
      </c>
      <c r="G2063">
        <v>575</v>
      </c>
      <c r="H2063">
        <v>230000</v>
      </c>
      <c r="I2063" s="10">
        <v>92000</v>
      </c>
      <c r="J2063" s="15"/>
    </row>
    <row r="2064" spans="1:10">
      <c r="A2064" s="4" t="s">
        <v>1107</v>
      </c>
      <c r="B2064" s="4">
        <v>1197831</v>
      </c>
      <c r="C2064" s="5">
        <v>44473</v>
      </c>
      <c r="D2064" s="4" t="s">
        <v>283</v>
      </c>
      <c r="E2064" s="12" t="s">
        <v>1087</v>
      </c>
      <c r="F2064" s="13">
        <v>400</v>
      </c>
      <c r="G2064">
        <v>575</v>
      </c>
      <c r="H2064">
        <v>230000</v>
      </c>
      <c r="I2064" s="10">
        <v>92000</v>
      </c>
      <c r="J2064" s="15"/>
    </row>
    <row r="2065" spans="1:10">
      <c r="A2065" s="4" t="s">
        <v>1107</v>
      </c>
      <c r="B2065" s="4">
        <v>1197831</v>
      </c>
      <c r="C2065" s="5">
        <v>44473</v>
      </c>
      <c r="D2065" s="4" t="s">
        <v>283</v>
      </c>
      <c r="E2065" s="12" t="s">
        <v>1086</v>
      </c>
      <c r="F2065" s="13">
        <v>450</v>
      </c>
      <c r="G2065">
        <v>525</v>
      </c>
      <c r="H2065">
        <v>236250</v>
      </c>
      <c r="I2065" s="10">
        <v>94500</v>
      </c>
      <c r="J2065" s="15"/>
    </row>
    <row r="2066" spans="1:10">
      <c r="A2066" s="4" t="s">
        <v>1107</v>
      </c>
      <c r="B2066" s="4">
        <v>1197831</v>
      </c>
      <c r="C2066" s="5">
        <v>44473</v>
      </c>
      <c r="D2066" s="4" t="s">
        <v>283</v>
      </c>
      <c r="E2066" s="12" t="s">
        <v>1086</v>
      </c>
      <c r="F2066" s="13">
        <v>450</v>
      </c>
      <c r="G2066">
        <v>375</v>
      </c>
      <c r="H2066">
        <v>168750</v>
      </c>
      <c r="I2066" s="10">
        <v>84375</v>
      </c>
      <c r="J2066" s="15"/>
    </row>
    <row r="2067" spans="1:10">
      <c r="A2067" s="4" t="s">
        <v>1107</v>
      </c>
      <c r="B2067" s="4">
        <v>1197831</v>
      </c>
      <c r="C2067" s="5">
        <v>44473</v>
      </c>
      <c r="D2067" s="4" t="s">
        <v>283</v>
      </c>
      <c r="E2067" s="12" t="s">
        <v>1087</v>
      </c>
      <c r="F2067" s="13">
        <v>350.00000000000006</v>
      </c>
      <c r="G2067">
        <v>350</v>
      </c>
      <c r="H2067">
        <v>122500.00000000001</v>
      </c>
      <c r="I2067" s="10">
        <v>42875</v>
      </c>
      <c r="J2067" s="15"/>
    </row>
    <row r="2068" spans="1:10">
      <c r="A2068" s="4" t="s">
        <v>1107</v>
      </c>
      <c r="B2068" s="4">
        <v>1197831</v>
      </c>
      <c r="C2068" s="5">
        <v>44473</v>
      </c>
      <c r="D2068" s="4" t="s">
        <v>283</v>
      </c>
      <c r="E2068" s="12" t="s">
        <v>1087</v>
      </c>
      <c r="F2068" s="13">
        <v>449.99999999999994</v>
      </c>
      <c r="G2068">
        <v>525</v>
      </c>
      <c r="H2068">
        <v>236249.99999999997</v>
      </c>
      <c r="I2068" s="10">
        <v>129937.5</v>
      </c>
      <c r="J2068" s="15"/>
    </row>
    <row r="2069" spans="1:10">
      <c r="A2069" s="4" t="s">
        <v>1107</v>
      </c>
      <c r="B2069" s="4">
        <v>1197831</v>
      </c>
      <c r="C2069" s="5">
        <v>44505</v>
      </c>
      <c r="D2069" s="4" t="s">
        <v>283</v>
      </c>
      <c r="E2069" s="12" t="s">
        <v>1088</v>
      </c>
      <c r="F2069" s="13">
        <v>350</v>
      </c>
      <c r="G2069">
        <v>675</v>
      </c>
      <c r="H2069">
        <v>236250</v>
      </c>
      <c r="I2069" s="10">
        <v>94500</v>
      </c>
      <c r="J2069" s="15"/>
    </row>
    <row r="2070" spans="1:10">
      <c r="A2070" s="4" t="s">
        <v>1107</v>
      </c>
      <c r="B2070" s="4">
        <v>1197831</v>
      </c>
      <c r="C2070" s="5">
        <v>44505</v>
      </c>
      <c r="D2070" s="4" t="s">
        <v>283</v>
      </c>
      <c r="E2070" s="12" t="s">
        <v>1087</v>
      </c>
      <c r="F2070" s="13">
        <v>350</v>
      </c>
      <c r="G2070">
        <v>675</v>
      </c>
      <c r="H2070">
        <v>236250</v>
      </c>
      <c r="I2070" s="10">
        <v>94500</v>
      </c>
      <c r="J2070" s="15"/>
    </row>
    <row r="2071" spans="1:10">
      <c r="A2071" s="4" t="s">
        <v>1107</v>
      </c>
      <c r="B2071" s="4">
        <v>1197831</v>
      </c>
      <c r="C2071" s="5">
        <v>44505</v>
      </c>
      <c r="D2071" s="4" t="s">
        <v>283</v>
      </c>
      <c r="E2071" s="12" t="s">
        <v>1087</v>
      </c>
      <c r="F2071" s="13">
        <v>600</v>
      </c>
      <c r="G2071">
        <v>600</v>
      </c>
      <c r="H2071">
        <v>360000</v>
      </c>
      <c r="I2071" s="10">
        <v>144000</v>
      </c>
      <c r="J2071" s="15"/>
    </row>
    <row r="2072" spans="1:10">
      <c r="A2072" s="4" t="s">
        <v>1107</v>
      </c>
      <c r="B2072" s="4">
        <v>1197831</v>
      </c>
      <c r="C2072" s="5">
        <v>44505</v>
      </c>
      <c r="D2072" s="4" t="s">
        <v>283</v>
      </c>
      <c r="E2072" s="12" t="s">
        <v>1087</v>
      </c>
      <c r="F2072" s="13">
        <v>600</v>
      </c>
      <c r="G2072">
        <v>450</v>
      </c>
      <c r="H2072">
        <v>270000</v>
      </c>
      <c r="I2072" s="10">
        <v>135000</v>
      </c>
      <c r="J2072" s="15"/>
    </row>
    <row r="2073" spans="1:10">
      <c r="A2073" s="4" t="s">
        <v>1107</v>
      </c>
      <c r="B2073" s="4">
        <v>1197831</v>
      </c>
      <c r="C2073" s="5">
        <v>44505</v>
      </c>
      <c r="D2073" s="4" t="s">
        <v>283</v>
      </c>
      <c r="E2073" s="12" t="s">
        <v>1086</v>
      </c>
      <c r="F2073" s="13">
        <v>550.00000000000011</v>
      </c>
      <c r="G2073">
        <v>425</v>
      </c>
      <c r="H2073">
        <v>233750.00000000003</v>
      </c>
      <c r="I2073" s="10">
        <v>81812.5</v>
      </c>
      <c r="J2073" s="15"/>
    </row>
    <row r="2074" spans="1:10">
      <c r="A2074" s="4" t="s">
        <v>1107</v>
      </c>
      <c r="B2074" s="4">
        <v>1197831</v>
      </c>
      <c r="C2074" s="5">
        <v>44505</v>
      </c>
      <c r="D2074" s="4" t="s">
        <v>283</v>
      </c>
      <c r="E2074" s="12" t="s">
        <v>1086</v>
      </c>
      <c r="F2074" s="13">
        <v>649.99999999999989</v>
      </c>
      <c r="G2074">
        <v>625</v>
      </c>
      <c r="H2074">
        <v>406249.99999999994</v>
      </c>
      <c r="I2074" s="10">
        <v>223437.5</v>
      </c>
      <c r="J2074" s="15"/>
    </row>
    <row r="2075" spans="1:10">
      <c r="A2075" s="4" t="s">
        <v>1107</v>
      </c>
      <c r="B2075" s="4">
        <v>1197831</v>
      </c>
      <c r="C2075" s="5">
        <v>44534</v>
      </c>
      <c r="D2075" s="4" t="s">
        <v>283</v>
      </c>
      <c r="E2075" s="12" t="s">
        <v>1087</v>
      </c>
      <c r="F2075" s="13">
        <v>550</v>
      </c>
      <c r="G2075">
        <v>775</v>
      </c>
      <c r="H2075">
        <v>426250</v>
      </c>
      <c r="I2075" s="10">
        <v>170500</v>
      </c>
      <c r="J2075" s="15"/>
    </row>
    <row r="2076" spans="1:10">
      <c r="A2076" s="4" t="s">
        <v>1107</v>
      </c>
      <c r="B2076" s="4">
        <v>1197831</v>
      </c>
      <c r="C2076" s="5">
        <v>44534</v>
      </c>
      <c r="D2076" s="4" t="s">
        <v>283</v>
      </c>
      <c r="E2076" s="12" t="s">
        <v>1087</v>
      </c>
      <c r="F2076" s="13">
        <v>550</v>
      </c>
      <c r="G2076">
        <v>775</v>
      </c>
      <c r="H2076">
        <v>426250</v>
      </c>
      <c r="I2076" s="10">
        <v>170500</v>
      </c>
      <c r="J2076" s="15"/>
    </row>
    <row r="2077" spans="1:10">
      <c r="A2077" s="4" t="s">
        <v>1107</v>
      </c>
      <c r="B2077" s="4">
        <v>1197831</v>
      </c>
      <c r="C2077" s="5">
        <v>44534</v>
      </c>
      <c r="D2077" s="4" t="s">
        <v>283</v>
      </c>
      <c r="E2077" s="12" t="s">
        <v>1088</v>
      </c>
      <c r="F2077" s="13">
        <v>600</v>
      </c>
      <c r="G2077">
        <v>675</v>
      </c>
      <c r="H2077">
        <v>405000</v>
      </c>
      <c r="I2077" s="10">
        <v>162000</v>
      </c>
      <c r="J2077" s="15"/>
    </row>
    <row r="2078" spans="1:10">
      <c r="A2078" s="4" t="s">
        <v>1107</v>
      </c>
      <c r="B2078" s="4">
        <v>1197831</v>
      </c>
      <c r="C2078" s="5">
        <v>44534</v>
      </c>
      <c r="D2078" s="4" t="s">
        <v>283</v>
      </c>
      <c r="E2078" s="12" t="s">
        <v>1088</v>
      </c>
      <c r="F2078" s="13">
        <v>600</v>
      </c>
      <c r="G2078">
        <v>525</v>
      </c>
      <c r="H2078">
        <v>315000</v>
      </c>
      <c r="I2078" s="10">
        <v>157500</v>
      </c>
      <c r="J2078" s="15"/>
    </row>
    <row r="2079" spans="1:10">
      <c r="A2079" s="4" t="s">
        <v>1107</v>
      </c>
      <c r="B2079" s="4">
        <v>1197831</v>
      </c>
      <c r="C2079" s="5">
        <v>44534</v>
      </c>
      <c r="D2079" s="4" t="s">
        <v>283</v>
      </c>
      <c r="E2079" s="12" t="s">
        <v>1088</v>
      </c>
      <c r="F2079" s="13">
        <v>550.00000000000011</v>
      </c>
      <c r="G2079">
        <v>475</v>
      </c>
      <c r="H2079">
        <v>261250.00000000003</v>
      </c>
      <c r="I2079" s="10">
        <v>91437.5</v>
      </c>
      <c r="J2079" s="15"/>
    </row>
    <row r="2080" spans="1:10">
      <c r="A2080" s="4" t="s">
        <v>1107</v>
      </c>
      <c r="B2080" s="4">
        <v>1197831</v>
      </c>
      <c r="C2080" s="5">
        <v>44534</v>
      </c>
      <c r="D2080" s="4" t="s">
        <v>283</v>
      </c>
      <c r="E2080" s="12" t="s">
        <v>1086</v>
      </c>
      <c r="F2080" s="13">
        <v>649.99999999999989</v>
      </c>
      <c r="G2080">
        <v>725</v>
      </c>
      <c r="H2080">
        <v>471249.99999999994</v>
      </c>
      <c r="I2080" s="10">
        <v>259187.5</v>
      </c>
      <c r="J2080" s="15"/>
    </row>
    <row r="2081" spans="1:10">
      <c r="A2081" s="4" t="s">
        <v>1107</v>
      </c>
      <c r="B2081" s="4">
        <v>1128299</v>
      </c>
      <c r="C2081" s="5">
        <v>44219</v>
      </c>
      <c r="D2081" s="4" t="s">
        <v>283</v>
      </c>
      <c r="E2081" s="12" t="s">
        <v>1087</v>
      </c>
      <c r="F2081" s="13">
        <v>300.00000000000006</v>
      </c>
      <c r="G2081">
        <v>425</v>
      </c>
      <c r="H2081">
        <v>127500.00000000001</v>
      </c>
      <c r="I2081" s="10">
        <v>44625</v>
      </c>
      <c r="J2081" s="15"/>
    </row>
    <row r="2082" spans="1:10">
      <c r="A2082" s="4" t="s">
        <v>1107</v>
      </c>
      <c r="B2082" s="4">
        <v>1128299</v>
      </c>
      <c r="C2082" s="5">
        <v>44219</v>
      </c>
      <c r="D2082" s="4" t="s">
        <v>283</v>
      </c>
      <c r="E2082" s="12" t="s">
        <v>1086</v>
      </c>
      <c r="F2082" s="13">
        <v>400</v>
      </c>
      <c r="G2082">
        <v>425</v>
      </c>
      <c r="H2082">
        <v>170000</v>
      </c>
      <c r="I2082" s="10">
        <v>68000</v>
      </c>
      <c r="J2082" s="15"/>
    </row>
    <row r="2083" spans="1:10">
      <c r="A2083" s="4" t="s">
        <v>1107</v>
      </c>
      <c r="B2083" s="4">
        <v>1128299</v>
      </c>
      <c r="C2083" s="5">
        <v>44219</v>
      </c>
      <c r="D2083" s="4" t="s">
        <v>283</v>
      </c>
      <c r="E2083" s="12" t="s">
        <v>1086</v>
      </c>
      <c r="F2083" s="13">
        <v>400</v>
      </c>
      <c r="G2083">
        <v>425</v>
      </c>
      <c r="H2083">
        <v>170000</v>
      </c>
      <c r="I2083" s="10">
        <v>59500</v>
      </c>
      <c r="J2083" s="15"/>
    </row>
    <row r="2084" spans="1:10">
      <c r="A2084" s="4" t="s">
        <v>1107</v>
      </c>
      <c r="B2084" s="4">
        <v>1128299</v>
      </c>
      <c r="C2084" s="5">
        <v>44219</v>
      </c>
      <c r="D2084" s="4" t="s">
        <v>283</v>
      </c>
      <c r="E2084" s="12" t="s">
        <v>1087</v>
      </c>
      <c r="F2084" s="13">
        <v>400</v>
      </c>
      <c r="G2084">
        <v>275</v>
      </c>
      <c r="H2084">
        <v>110000</v>
      </c>
      <c r="I2084" s="10">
        <v>38500</v>
      </c>
      <c r="J2084" s="15"/>
    </row>
    <row r="2085" spans="1:10">
      <c r="A2085" s="4" t="s">
        <v>1107</v>
      </c>
      <c r="B2085" s="4">
        <v>1128299</v>
      </c>
      <c r="C2085" s="5">
        <v>44219</v>
      </c>
      <c r="D2085" s="4" t="s">
        <v>283</v>
      </c>
      <c r="E2085" s="12" t="s">
        <v>1086</v>
      </c>
      <c r="F2085" s="13">
        <v>450</v>
      </c>
      <c r="G2085">
        <v>225</v>
      </c>
      <c r="H2085">
        <v>101250</v>
      </c>
      <c r="I2085" s="10">
        <v>30375</v>
      </c>
      <c r="J2085" s="15"/>
    </row>
    <row r="2086" spans="1:10">
      <c r="A2086" s="4" t="s">
        <v>1107</v>
      </c>
      <c r="B2086" s="4">
        <v>1128299</v>
      </c>
      <c r="C2086" s="5">
        <v>44219</v>
      </c>
      <c r="D2086" s="4" t="s">
        <v>283</v>
      </c>
      <c r="E2086" s="12" t="s">
        <v>1087</v>
      </c>
      <c r="F2086" s="13">
        <v>400</v>
      </c>
      <c r="G2086">
        <v>425</v>
      </c>
      <c r="H2086">
        <v>170000</v>
      </c>
      <c r="I2086" s="10">
        <v>42500</v>
      </c>
      <c r="J2086" s="15"/>
    </row>
    <row r="2087" spans="1:10">
      <c r="A2087" s="4" t="s">
        <v>1107</v>
      </c>
      <c r="B2087" s="4">
        <v>1128299</v>
      </c>
      <c r="C2087" s="5">
        <v>44250</v>
      </c>
      <c r="D2087" s="4" t="s">
        <v>283</v>
      </c>
      <c r="E2087" s="12" t="s">
        <v>1087</v>
      </c>
      <c r="F2087" s="13">
        <v>300</v>
      </c>
      <c r="G2087">
        <v>475</v>
      </c>
      <c r="H2087">
        <v>142500</v>
      </c>
      <c r="I2087" s="10">
        <v>49875</v>
      </c>
      <c r="J2087" s="15"/>
    </row>
    <row r="2088" spans="1:10">
      <c r="A2088" s="4" t="s">
        <v>1107</v>
      </c>
      <c r="B2088" s="4">
        <v>1128299</v>
      </c>
      <c r="C2088" s="5">
        <v>44250</v>
      </c>
      <c r="D2088" s="4" t="s">
        <v>283</v>
      </c>
      <c r="E2088" s="12" t="s">
        <v>1087</v>
      </c>
      <c r="F2088" s="13">
        <v>400</v>
      </c>
      <c r="G2088">
        <v>375</v>
      </c>
      <c r="H2088">
        <v>150000</v>
      </c>
      <c r="I2088" s="10">
        <v>60000</v>
      </c>
      <c r="J2088" s="15"/>
    </row>
    <row r="2089" spans="1:10">
      <c r="A2089" s="4" t="s">
        <v>1107</v>
      </c>
      <c r="B2089" s="4">
        <v>1128299</v>
      </c>
      <c r="C2089" s="5">
        <v>44250</v>
      </c>
      <c r="D2089" s="4" t="s">
        <v>283</v>
      </c>
      <c r="E2089" s="12" t="s">
        <v>1087</v>
      </c>
      <c r="F2089" s="13">
        <v>400</v>
      </c>
      <c r="G2089">
        <v>375</v>
      </c>
      <c r="H2089">
        <v>150000</v>
      </c>
      <c r="I2089" s="10">
        <v>52500</v>
      </c>
      <c r="J2089" s="15"/>
    </row>
    <row r="2090" spans="1:10">
      <c r="A2090" s="4" t="s">
        <v>1107</v>
      </c>
      <c r="B2090" s="4">
        <v>1128299</v>
      </c>
      <c r="C2090" s="5">
        <v>44250</v>
      </c>
      <c r="D2090" s="4" t="s">
        <v>283</v>
      </c>
      <c r="E2090" s="12" t="s">
        <v>1087</v>
      </c>
      <c r="F2090" s="13">
        <v>400</v>
      </c>
      <c r="G2090">
        <v>225</v>
      </c>
      <c r="H2090">
        <v>90000</v>
      </c>
      <c r="I2090" s="10">
        <v>31500</v>
      </c>
      <c r="J2090" s="15"/>
    </row>
    <row r="2091" spans="1:10">
      <c r="A2091" s="4" t="s">
        <v>1107</v>
      </c>
      <c r="B2091" s="4">
        <v>1128299</v>
      </c>
      <c r="C2091" s="5">
        <v>44250</v>
      </c>
      <c r="D2091" s="4" t="s">
        <v>283</v>
      </c>
      <c r="E2091" s="12" t="s">
        <v>1087</v>
      </c>
      <c r="F2091" s="13">
        <v>450</v>
      </c>
      <c r="G2091">
        <v>150</v>
      </c>
      <c r="H2091">
        <v>67500</v>
      </c>
      <c r="I2091" s="10">
        <v>20250</v>
      </c>
      <c r="J2091" s="15"/>
    </row>
    <row r="2092" spans="1:10">
      <c r="A2092" s="4" t="s">
        <v>1107</v>
      </c>
      <c r="B2092" s="4">
        <v>1128299</v>
      </c>
      <c r="C2092" s="5">
        <v>44250</v>
      </c>
      <c r="D2092" s="4" t="s">
        <v>283</v>
      </c>
      <c r="E2092" s="12" t="s">
        <v>1087</v>
      </c>
      <c r="F2092" s="13">
        <v>400</v>
      </c>
      <c r="G2092">
        <v>350</v>
      </c>
      <c r="H2092">
        <v>140000</v>
      </c>
      <c r="I2092" s="10">
        <v>35000</v>
      </c>
      <c r="J2092" s="15"/>
    </row>
    <row r="2093" spans="1:10">
      <c r="A2093" s="4" t="s">
        <v>1107</v>
      </c>
      <c r="B2093" s="4">
        <v>1128299</v>
      </c>
      <c r="C2093" s="5">
        <v>44277</v>
      </c>
      <c r="D2093" s="4" t="s">
        <v>283</v>
      </c>
      <c r="E2093" s="12" t="s">
        <v>1087</v>
      </c>
      <c r="F2093" s="13">
        <v>400</v>
      </c>
      <c r="G2093">
        <v>500</v>
      </c>
      <c r="H2093">
        <v>200000</v>
      </c>
      <c r="I2093" s="10">
        <v>70000</v>
      </c>
      <c r="J2093" s="15"/>
    </row>
    <row r="2094" spans="1:10">
      <c r="A2094" s="4" t="s">
        <v>1107</v>
      </c>
      <c r="B2094" s="4">
        <v>1128299</v>
      </c>
      <c r="C2094" s="5">
        <v>44277</v>
      </c>
      <c r="D2094" s="4" t="s">
        <v>283</v>
      </c>
      <c r="E2094" s="12" t="s">
        <v>1087</v>
      </c>
      <c r="F2094" s="13">
        <v>500</v>
      </c>
      <c r="G2094">
        <v>350</v>
      </c>
      <c r="H2094">
        <v>175000</v>
      </c>
      <c r="I2094" s="10">
        <v>70000</v>
      </c>
      <c r="J2094" s="15"/>
    </row>
    <row r="2095" spans="1:10">
      <c r="A2095" s="4" t="s">
        <v>1107</v>
      </c>
      <c r="B2095" s="4">
        <v>1128299</v>
      </c>
      <c r="C2095" s="5">
        <v>44277</v>
      </c>
      <c r="D2095" s="4" t="s">
        <v>283</v>
      </c>
      <c r="E2095" s="12" t="s">
        <v>1086</v>
      </c>
      <c r="F2095" s="13">
        <v>500</v>
      </c>
      <c r="G2095">
        <v>350</v>
      </c>
      <c r="H2095">
        <v>175000</v>
      </c>
      <c r="I2095" s="10">
        <v>61250</v>
      </c>
      <c r="J2095" s="15"/>
    </row>
    <row r="2096" spans="1:10">
      <c r="A2096" s="4" t="s">
        <v>1107</v>
      </c>
      <c r="B2096" s="4">
        <v>1128299</v>
      </c>
      <c r="C2096" s="5">
        <v>44277</v>
      </c>
      <c r="D2096" s="4" t="s">
        <v>283</v>
      </c>
      <c r="E2096" s="12" t="s">
        <v>1087</v>
      </c>
      <c r="F2096" s="13">
        <v>500</v>
      </c>
      <c r="G2096">
        <v>225</v>
      </c>
      <c r="H2096">
        <v>112500</v>
      </c>
      <c r="I2096" s="10">
        <v>39375</v>
      </c>
      <c r="J2096" s="15"/>
    </row>
    <row r="2097" spans="1:10">
      <c r="A2097" s="4" t="s">
        <v>1107</v>
      </c>
      <c r="B2097" s="4">
        <v>1128299</v>
      </c>
      <c r="C2097" s="5">
        <v>44277</v>
      </c>
      <c r="D2097" s="4" t="s">
        <v>283</v>
      </c>
      <c r="E2097" s="12" t="s">
        <v>1086</v>
      </c>
      <c r="F2097" s="13">
        <v>550</v>
      </c>
      <c r="G2097">
        <v>125</v>
      </c>
      <c r="H2097">
        <v>68750</v>
      </c>
      <c r="I2097" s="10">
        <v>20625</v>
      </c>
      <c r="J2097" s="15"/>
    </row>
    <row r="2098" spans="1:10">
      <c r="A2098" s="4" t="s">
        <v>1107</v>
      </c>
      <c r="B2098" s="4">
        <v>1128299</v>
      </c>
      <c r="C2098" s="5">
        <v>44277</v>
      </c>
      <c r="D2098" s="4" t="s">
        <v>283</v>
      </c>
      <c r="E2098" s="12" t="s">
        <v>1087</v>
      </c>
      <c r="F2098" s="13">
        <v>500</v>
      </c>
      <c r="G2098">
        <v>325</v>
      </c>
      <c r="H2098">
        <v>162500</v>
      </c>
      <c r="I2098" s="10">
        <v>40625</v>
      </c>
      <c r="J2098" s="15"/>
    </row>
    <row r="2099" spans="1:10">
      <c r="A2099" s="4" t="s">
        <v>1107</v>
      </c>
      <c r="B2099" s="4">
        <v>1128299</v>
      </c>
      <c r="C2099" s="5">
        <v>44309</v>
      </c>
      <c r="D2099" s="4" t="s">
        <v>283</v>
      </c>
      <c r="E2099" s="12" t="s">
        <v>1086</v>
      </c>
      <c r="F2099" s="13">
        <v>500.00000000000006</v>
      </c>
      <c r="G2099">
        <v>500</v>
      </c>
      <c r="H2099">
        <v>250000.00000000003</v>
      </c>
      <c r="I2099" s="10">
        <v>87500</v>
      </c>
      <c r="J2099" s="15"/>
    </row>
    <row r="2100" spans="1:10">
      <c r="A2100" s="4" t="s">
        <v>1107</v>
      </c>
      <c r="B2100" s="4">
        <v>1128299</v>
      </c>
      <c r="C2100" s="5">
        <v>44309</v>
      </c>
      <c r="D2100" s="4" t="s">
        <v>283</v>
      </c>
      <c r="E2100" s="12" t="s">
        <v>1086</v>
      </c>
      <c r="F2100" s="13">
        <v>550</v>
      </c>
      <c r="G2100">
        <v>300</v>
      </c>
      <c r="H2100">
        <v>165000</v>
      </c>
      <c r="I2100" s="10">
        <v>66000</v>
      </c>
      <c r="J2100" s="15"/>
    </row>
    <row r="2101" spans="1:10">
      <c r="A2101" s="4" t="s">
        <v>1107</v>
      </c>
      <c r="B2101" s="4">
        <v>1128299</v>
      </c>
      <c r="C2101" s="5">
        <v>44309</v>
      </c>
      <c r="D2101" s="4" t="s">
        <v>283</v>
      </c>
      <c r="E2101" s="12" t="s">
        <v>1087</v>
      </c>
      <c r="F2101" s="13">
        <v>550</v>
      </c>
      <c r="G2101">
        <v>350</v>
      </c>
      <c r="H2101">
        <v>192500</v>
      </c>
      <c r="I2101" s="10">
        <v>67375</v>
      </c>
      <c r="J2101" s="15"/>
    </row>
    <row r="2102" spans="1:10">
      <c r="A2102" s="4" t="s">
        <v>1107</v>
      </c>
      <c r="B2102" s="4">
        <v>1128299</v>
      </c>
      <c r="C2102" s="5">
        <v>44309</v>
      </c>
      <c r="D2102" s="4" t="s">
        <v>283</v>
      </c>
      <c r="E2102" s="12" t="s">
        <v>1086</v>
      </c>
      <c r="F2102" s="13">
        <v>500.00000000000006</v>
      </c>
      <c r="G2102">
        <v>250</v>
      </c>
      <c r="H2102">
        <v>125000.00000000001</v>
      </c>
      <c r="I2102" s="10">
        <v>43750</v>
      </c>
      <c r="J2102" s="15"/>
    </row>
    <row r="2103" spans="1:10">
      <c r="A2103" s="4" t="s">
        <v>1107</v>
      </c>
      <c r="B2103" s="4">
        <v>1128299</v>
      </c>
      <c r="C2103" s="5">
        <v>44309</v>
      </c>
      <c r="D2103" s="4" t="s">
        <v>283</v>
      </c>
      <c r="E2103" s="12" t="s">
        <v>1086</v>
      </c>
      <c r="F2103" s="13">
        <v>550</v>
      </c>
      <c r="G2103">
        <v>150</v>
      </c>
      <c r="H2103">
        <v>82500</v>
      </c>
      <c r="I2103" s="10">
        <v>24750</v>
      </c>
      <c r="J2103" s="15"/>
    </row>
    <row r="2104" spans="1:10">
      <c r="A2104" s="4" t="s">
        <v>1107</v>
      </c>
      <c r="B2104" s="4">
        <v>1128299</v>
      </c>
      <c r="C2104" s="5">
        <v>44309</v>
      </c>
      <c r="D2104" s="4" t="s">
        <v>283</v>
      </c>
      <c r="E2104" s="12" t="s">
        <v>1087</v>
      </c>
      <c r="F2104" s="13">
        <v>700</v>
      </c>
      <c r="G2104">
        <v>325</v>
      </c>
      <c r="H2104">
        <v>227500</v>
      </c>
      <c r="I2104" s="10">
        <v>56875</v>
      </c>
      <c r="J2104" s="15"/>
    </row>
    <row r="2105" spans="1:10">
      <c r="A2105" s="4" t="s">
        <v>1107</v>
      </c>
      <c r="B2105" s="4">
        <v>1128299</v>
      </c>
      <c r="C2105" s="5">
        <v>44340</v>
      </c>
      <c r="D2105" s="4" t="s">
        <v>283</v>
      </c>
      <c r="E2105" s="12" t="s">
        <v>1086</v>
      </c>
      <c r="F2105" s="13">
        <v>500</v>
      </c>
      <c r="G2105">
        <v>525</v>
      </c>
      <c r="H2105">
        <v>262500</v>
      </c>
      <c r="I2105" s="10">
        <v>91875</v>
      </c>
      <c r="J2105" s="15"/>
    </row>
    <row r="2106" spans="1:10">
      <c r="A2106" s="4" t="s">
        <v>1107</v>
      </c>
      <c r="B2106" s="4">
        <v>1128299</v>
      </c>
      <c r="C2106" s="5">
        <v>44340</v>
      </c>
      <c r="D2106" s="4" t="s">
        <v>283</v>
      </c>
      <c r="E2106" s="12" t="s">
        <v>1087</v>
      </c>
      <c r="F2106" s="13">
        <v>550</v>
      </c>
      <c r="G2106">
        <v>375</v>
      </c>
      <c r="H2106">
        <v>206250</v>
      </c>
      <c r="I2106" s="10">
        <v>82500</v>
      </c>
      <c r="J2106" s="15"/>
    </row>
    <row r="2107" spans="1:10">
      <c r="A2107" s="4" t="s">
        <v>1107</v>
      </c>
      <c r="B2107" s="4">
        <v>1128299</v>
      </c>
      <c r="C2107" s="5">
        <v>44340</v>
      </c>
      <c r="D2107" s="4" t="s">
        <v>283</v>
      </c>
      <c r="E2107" s="12" t="s">
        <v>1086</v>
      </c>
      <c r="F2107" s="13">
        <v>550</v>
      </c>
      <c r="G2107">
        <v>400</v>
      </c>
      <c r="H2107">
        <v>220000</v>
      </c>
      <c r="I2107" s="10">
        <v>77000</v>
      </c>
      <c r="J2107" s="15"/>
    </row>
    <row r="2108" spans="1:10">
      <c r="A2108" s="4" t="s">
        <v>1107</v>
      </c>
      <c r="B2108" s="4">
        <v>1128299</v>
      </c>
      <c r="C2108" s="5">
        <v>44340</v>
      </c>
      <c r="D2108" s="4" t="s">
        <v>283</v>
      </c>
      <c r="E2108" s="12" t="s">
        <v>1087</v>
      </c>
      <c r="F2108" s="13">
        <v>500</v>
      </c>
      <c r="G2108">
        <v>300</v>
      </c>
      <c r="H2108">
        <v>150000</v>
      </c>
      <c r="I2108" s="10">
        <v>52500</v>
      </c>
      <c r="J2108" s="15"/>
    </row>
    <row r="2109" spans="1:10">
      <c r="A2109" s="4" t="s">
        <v>1107</v>
      </c>
      <c r="B2109" s="4">
        <v>1128299</v>
      </c>
      <c r="C2109" s="5">
        <v>44340</v>
      </c>
      <c r="D2109" s="4" t="s">
        <v>283</v>
      </c>
      <c r="E2109" s="12" t="s">
        <v>1086</v>
      </c>
      <c r="F2109" s="13">
        <v>550</v>
      </c>
      <c r="G2109">
        <v>200</v>
      </c>
      <c r="H2109">
        <v>110000</v>
      </c>
      <c r="I2109" s="10">
        <v>33000</v>
      </c>
      <c r="J2109" s="15"/>
    </row>
    <row r="2110" spans="1:10">
      <c r="A2110" s="4" t="s">
        <v>1107</v>
      </c>
      <c r="B2110" s="4">
        <v>1128299</v>
      </c>
      <c r="C2110" s="5">
        <v>44340</v>
      </c>
      <c r="D2110" s="4" t="s">
        <v>283</v>
      </c>
      <c r="E2110" s="12" t="s">
        <v>1087</v>
      </c>
      <c r="F2110" s="13">
        <v>700</v>
      </c>
      <c r="G2110">
        <v>375</v>
      </c>
      <c r="H2110">
        <v>262500</v>
      </c>
      <c r="I2110" s="10">
        <v>65625</v>
      </c>
      <c r="J2110" s="15"/>
    </row>
    <row r="2111" spans="1:10">
      <c r="A2111" s="4" t="s">
        <v>1107</v>
      </c>
      <c r="B2111" s="4">
        <v>1128299</v>
      </c>
      <c r="C2111" s="5">
        <v>44370</v>
      </c>
      <c r="D2111" s="4" t="s">
        <v>283</v>
      </c>
      <c r="E2111" s="12" t="s">
        <v>1087</v>
      </c>
      <c r="F2111" s="13">
        <v>500</v>
      </c>
      <c r="G2111">
        <v>625</v>
      </c>
      <c r="H2111">
        <v>312500</v>
      </c>
      <c r="I2111" s="10">
        <v>109375</v>
      </c>
      <c r="J2111" s="15"/>
    </row>
    <row r="2112" spans="1:10">
      <c r="A2112" s="4" t="s">
        <v>1107</v>
      </c>
      <c r="B2112" s="4">
        <v>1128299</v>
      </c>
      <c r="C2112" s="5">
        <v>44370</v>
      </c>
      <c r="D2112" s="4" t="s">
        <v>283</v>
      </c>
      <c r="E2112" s="12" t="s">
        <v>1087</v>
      </c>
      <c r="F2112" s="13">
        <v>550</v>
      </c>
      <c r="G2112">
        <v>475</v>
      </c>
      <c r="H2112">
        <v>261250</v>
      </c>
      <c r="I2112" s="10">
        <v>104500</v>
      </c>
      <c r="J2112" s="15"/>
    </row>
    <row r="2113" spans="1:10">
      <c r="A2113" s="4" t="s">
        <v>1107</v>
      </c>
      <c r="B2113" s="4">
        <v>1128299</v>
      </c>
      <c r="C2113" s="5">
        <v>44370</v>
      </c>
      <c r="D2113" s="4" t="s">
        <v>283</v>
      </c>
      <c r="E2113" s="12" t="s">
        <v>1087</v>
      </c>
      <c r="F2113" s="13">
        <v>550.00000000000011</v>
      </c>
      <c r="G2113">
        <v>475</v>
      </c>
      <c r="H2113">
        <v>261250.00000000003</v>
      </c>
      <c r="I2113" s="10">
        <v>91437.5</v>
      </c>
      <c r="J2113" s="15"/>
    </row>
    <row r="2114" spans="1:10">
      <c r="A2114" s="4" t="s">
        <v>1107</v>
      </c>
      <c r="B2114" s="4">
        <v>1128299</v>
      </c>
      <c r="C2114" s="5">
        <v>44370</v>
      </c>
      <c r="D2114" s="4" t="s">
        <v>283</v>
      </c>
      <c r="E2114" s="12" t="s">
        <v>1087</v>
      </c>
      <c r="F2114" s="13">
        <v>500</v>
      </c>
      <c r="G2114">
        <v>350</v>
      </c>
      <c r="H2114">
        <v>175000</v>
      </c>
      <c r="I2114" s="10">
        <v>61250</v>
      </c>
      <c r="J2114" s="15"/>
    </row>
    <row r="2115" spans="1:10">
      <c r="A2115" s="4" t="s">
        <v>1107</v>
      </c>
      <c r="B2115" s="4">
        <v>1128299</v>
      </c>
      <c r="C2115" s="5">
        <v>44370</v>
      </c>
      <c r="D2115" s="4" t="s">
        <v>283</v>
      </c>
      <c r="E2115" s="12" t="s">
        <v>1087</v>
      </c>
      <c r="F2115" s="13">
        <v>550</v>
      </c>
      <c r="G2115">
        <v>225</v>
      </c>
      <c r="H2115">
        <v>123750</v>
      </c>
      <c r="I2115" s="10">
        <v>37125</v>
      </c>
      <c r="J2115" s="15"/>
    </row>
    <row r="2116" spans="1:10">
      <c r="A2116" s="4" t="s">
        <v>1107</v>
      </c>
      <c r="B2116" s="4">
        <v>1128299</v>
      </c>
      <c r="C2116" s="5">
        <v>44370</v>
      </c>
      <c r="D2116" s="4" t="s">
        <v>283</v>
      </c>
      <c r="E2116" s="12" t="s">
        <v>1087</v>
      </c>
      <c r="F2116" s="13">
        <v>700</v>
      </c>
      <c r="G2116">
        <v>525</v>
      </c>
      <c r="H2116">
        <v>367500</v>
      </c>
      <c r="I2116" s="10">
        <v>91875</v>
      </c>
      <c r="J2116" s="15"/>
    </row>
    <row r="2117" spans="1:10">
      <c r="A2117" s="4" t="s">
        <v>1107</v>
      </c>
      <c r="B2117" s="4">
        <v>1128299</v>
      </c>
      <c r="C2117" s="5">
        <v>44399</v>
      </c>
      <c r="D2117" s="4" t="s">
        <v>283</v>
      </c>
      <c r="E2117" s="12" t="s">
        <v>1086</v>
      </c>
      <c r="F2117" s="13">
        <v>500</v>
      </c>
      <c r="G2117">
        <v>675</v>
      </c>
      <c r="H2117">
        <v>337500</v>
      </c>
      <c r="I2117" s="10">
        <v>118125</v>
      </c>
      <c r="J2117" s="15"/>
    </row>
    <row r="2118" spans="1:10">
      <c r="A2118" s="4" t="s">
        <v>1107</v>
      </c>
      <c r="B2118" s="4">
        <v>1128299</v>
      </c>
      <c r="C2118" s="5">
        <v>44399</v>
      </c>
      <c r="D2118" s="4" t="s">
        <v>283</v>
      </c>
      <c r="E2118" s="12" t="s">
        <v>1087</v>
      </c>
      <c r="F2118" s="13">
        <v>550</v>
      </c>
      <c r="G2118">
        <v>525</v>
      </c>
      <c r="H2118">
        <v>288750</v>
      </c>
      <c r="I2118" s="10">
        <v>115500</v>
      </c>
      <c r="J2118" s="15"/>
    </row>
    <row r="2119" spans="1:10">
      <c r="A2119" s="4" t="s">
        <v>1107</v>
      </c>
      <c r="B2119" s="4">
        <v>1128299</v>
      </c>
      <c r="C2119" s="5">
        <v>44399</v>
      </c>
      <c r="D2119" s="4" t="s">
        <v>283</v>
      </c>
      <c r="E2119" s="12" t="s">
        <v>1087</v>
      </c>
      <c r="F2119" s="13">
        <v>550.00000000000011</v>
      </c>
      <c r="G2119">
        <v>475</v>
      </c>
      <c r="H2119">
        <v>261250.00000000003</v>
      </c>
      <c r="I2119" s="10">
        <v>91437.5</v>
      </c>
      <c r="J2119" s="15"/>
    </row>
    <row r="2120" spans="1:10">
      <c r="A2120" s="4" t="s">
        <v>1107</v>
      </c>
      <c r="B2120" s="4">
        <v>1128299</v>
      </c>
      <c r="C2120" s="5">
        <v>44399</v>
      </c>
      <c r="D2120" s="4" t="s">
        <v>283</v>
      </c>
      <c r="E2120" s="12" t="s">
        <v>1086</v>
      </c>
      <c r="F2120" s="13">
        <v>500</v>
      </c>
      <c r="G2120">
        <v>375</v>
      </c>
      <c r="H2120">
        <v>187500</v>
      </c>
      <c r="I2120" s="10">
        <v>65625</v>
      </c>
      <c r="J2120" s="15"/>
    </row>
    <row r="2121" spans="1:10">
      <c r="A2121" s="4" t="s">
        <v>1107</v>
      </c>
      <c r="B2121" s="4">
        <v>1128299</v>
      </c>
      <c r="C2121" s="5">
        <v>44399</v>
      </c>
      <c r="D2121" s="4" t="s">
        <v>283</v>
      </c>
      <c r="E2121" s="12" t="s">
        <v>1086</v>
      </c>
      <c r="F2121" s="13">
        <v>550</v>
      </c>
      <c r="G2121">
        <v>425</v>
      </c>
      <c r="H2121">
        <v>233750</v>
      </c>
      <c r="I2121" s="10">
        <v>70125</v>
      </c>
      <c r="J2121" s="15"/>
    </row>
    <row r="2122" spans="1:10">
      <c r="A2122" s="4" t="s">
        <v>1107</v>
      </c>
      <c r="B2122" s="4">
        <v>1128299</v>
      </c>
      <c r="C2122" s="5">
        <v>44399</v>
      </c>
      <c r="D2122" s="4" t="s">
        <v>283</v>
      </c>
      <c r="E2122" s="12" t="s">
        <v>1086</v>
      </c>
      <c r="F2122" s="13">
        <v>700</v>
      </c>
      <c r="G2122">
        <v>425</v>
      </c>
      <c r="H2122">
        <v>297500</v>
      </c>
      <c r="I2122" s="10">
        <v>74375</v>
      </c>
      <c r="J2122" s="15"/>
    </row>
    <row r="2123" spans="1:10">
      <c r="A2123" s="4" t="s">
        <v>1107</v>
      </c>
      <c r="B2123" s="4">
        <v>1128299</v>
      </c>
      <c r="C2123" s="5">
        <v>44431</v>
      </c>
      <c r="D2123" s="4" t="s">
        <v>283</v>
      </c>
      <c r="E2123" s="12" t="s">
        <v>1087</v>
      </c>
      <c r="F2123" s="13">
        <v>550</v>
      </c>
      <c r="G2123">
        <v>625</v>
      </c>
      <c r="H2123">
        <v>343750</v>
      </c>
      <c r="I2123" s="10">
        <v>120312.5</v>
      </c>
      <c r="J2123" s="15"/>
    </row>
    <row r="2124" spans="1:10">
      <c r="A2124" s="4" t="s">
        <v>1107</v>
      </c>
      <c r="B2124" s="4">
        <v>1128299</v>
      </c>
      <c r="C2124" s="5">
        <v>44431</v>
      </c>
      <c r="D2124" s="4" t="s">
        <v>283</v>
      </c>
      <c r="E2124" s="12" t="s">
        <v>1087</v>
      </c>
      <c r="F2124" s="13">
        <v>600</v>
      </c>
      <c r="G2124">
        <v>575</v>
      </c>
      <c r="H2124">
        <v>345000</v>
      </c>
      <c r="I2124" s="10">
        <v>138000</v>
      </c>
      <c r="J2124" s="15"/>
    </row>
    <row r="2125" spans="1:10">
      <c r="A2125" s="4" t="s">
        <v>1107</v>
      </c>
      <c r="B2125" s="4">
        <v>1128299</v>
      </c>
      <c r="C2125" s="5">
        <v>44431</v>
      </c>
      <c r="D2125" s="4" t="s">
        <v>283</v>
      </c>
      <c r="E2125" s="12" t="s">
        <v>1087</v>
      </c>
      <c r="F2125" s="13">
        <v>550.00000000000011</v>
      </c>
      <c r="G2125">
        <v>450</v>
      </c>
      <c r="H2125">
        <v>247500.00000000003</v>
      </c>
      <c r="I2125" s="10">
        <v>86625</v>
      </c>
      <c r="J2125" s="15"/>
    </row>
    <row r="2126" spans="1:10">
      <c r="A2126" s="4" t="s">
        <v>1107</v>
      </c>
      <c r="B2126" s="4">
        <v>1128299</v>
      </c>
      <c r="C2126" s="5">
        <v>44431</v>
      </c>
      <c r="D2126" s="4" t="s">
        <v>283</v>
      </c>
      <c r="E2126" s="12" t="s">
        <v>1086</v>
      </c>
      <c r="F2126" s="13">
        <v>550</v>
      </c>
      <c r="G2126">
        <v>400</v>
      </c>
      <c r="H2126">
        <v>220000</v>
      </c>
      <c r="I2126" s="10">
        <v>77000</v>
      </c>
      <c r="J2126" s="15"/>
    </row>
    <row r="2127" spans="1:10">
      <c r="A2127" s="4" t="s">
        <v>1107</v>
      </c>
      <c r="B2127" s="4">
        <v>1128299</v>
      </c>
      <c r="C2127" s="5">
        <v>44431</v>
      </c>
      <c r="D2127" s="4" t="s">
        <v>283</v>
      </c>
      <c r="E2127" s="12" t="s">
        <v>1087</v>
      </c>
      <c r="F2127" s="13">
        <v>650</v>
      </c>
      <c r="G2127">
        <v>400</v>
      </c>
      <c r="H2127">
        <v>260000</v>
      </c>
      <c r="I2127" s="10">
        <v>78000</v>
      </c>
      <c r="J2127" s="15"/>
    </row>
    <row r="2128" spans="1:10">
      <c r="A2128" s="4" t="s">
        <v>1107</v>
      </c>
      <c r="B2128" s="4">
        <v>1128299</v>
      </c>
      <c r="C2128" s="5">
        <v>44431</v>
      </c>
      <c r="D2128" s="4" t="s">
        <v>283</v>
      </c>
      <c r="E2128" s="12" t="s">
        <v>1087</v>
      </c>
      <c r="F2128" s="13">
        <v>700</v>
      </c>
      <c r="G2128">
        <v>375</v>
      </c>
      <c r="H2128">
        <v>262500</v>
      </c>
      <c r="I2128" s="10">
        <v>65625</v>
      </c>
      <c r="J2128" s="15"/>
    </row>
    <row r="2129" spans="1:10">
      <c r="A2129" s="4" t="s">
        <v>1107</v>
      </c>
      <c r="B2129" s="4">
        <v>1128299</v>
      </c>
      <c r="C2129" s="5">
        <v>44463</v>
      </c>
      <c r="D2129" s="4" t="s">
        <v>283</v>
      </c>
      <c r="E2129" s="12" t="s">
        <v>1086</v>
      </c>
      <c r="F2129" s="13">
        <v>450.00000000000006</v>
      </c>
      <c r="G2129">
        <v>575</v>
      </c>
      <c r="H2129">
        <v>258750.00000000003</v>
      </c>
      <c r="I2129" s="10">
        <v>90562.5</v>
      </c>
      <c r="J2129" s="15"/>
    </row>
    <row r="2130" spans="1:10">
      <c r="A2130" s="4" t="s">
        <v>1107</v>
      </c>
      <c r="B2130" s="4">
        <v>1128299</v>
      </c>
      <c r="C2130" s="5">
        <v>44463</v>
      </c>
      <c r="D2130" s="4" t="s">
        <v>283</v>
      </c>
      <c r="E2130" s="12" t="s">
        <v>1086</v>
      </c>
      <c r="F2130" s="13">
        <v>500</v>
      </c>
      <c r="G2130">
        <v>575</v>
      </c>
      <c r="H2130">
        <v>287500</v>
      </c>
      <c r="I2130" s="10">
        <v>115000</v>
      </c>
      <c r="J2130" s="15"/>
    </row>
    <row r="2131" spans="1:10">
      <c r="A2131" s="4" t="s">
        <v>1107</v>
      </c>
      <c r="B2131" s="4">
        <v>1128299</v>
      </c>
      <c r="C2131" s="5">
        <v>44463</v>
      </c>
      <c r="D2131" s="4" t="s">
        <v>283</v>
      </c>
      <c r="E2131" s="12" t="s">
        <v>1086</v>
      </c>
      <c r="F2131" s="13">
        <v>450</v>
      </c>
      <c r="G2131">
        <v>425</v>
      </c>
      <c r="H2131">
        <v>191250</v>
      </c>
      <c r="I2131" s="10">
        <v>66937.5</v>
      </c>
      <c r="J2131" s="15"/>
    </row>
    <row r="2132" spans="1:10">
      <c r="A2132" s="4" t="s">
        <v>1107</v>
      </c>
      <c r="B2132" s="4">
        <v>1128299</v>
      </c>
      <c r="C2132" s="5">
        <v>44463</v>
      </c>
      <c r="D2132" s="4" t="s">
        <v>283</v>
      </c>
      <c r="E2132" s="12" t="s">
        <v>1087</v>
      </c>
      <c r="F2132" s="13">
        <v>450</v>
      </c>
      <c r="G2132">
        <v>375</v>
      </c>
      <c r="H2132">
        <v>168750</v>
      </c>
      <c r="I2132" s="10">
        <v>59062.5</v>
      </c>
      <c r="J2132" s="15"/>
    </row>
    <row r="2133" spans="1:10">
      <c r="A2133" s="4" t="s">
        <v>1107</v>
      </c>
      <c r="B2133" s="4">
        <v>1128299</v>
      </c>
      <c r="C2133" s="5">
        <v>44463</v>
      </c>
      <c r="D2133" s="4" t="s">
        <v>283</v>
      </c>
      <c r="E2133" s="12" t="s">
        <v>1087</v>
      </c>
      <c r="F2133" s="13">
        <v>550</v>
      </c>
      <c r="G2133">
        <v>375</v>
      </c>
      <c r="H2133">
        <v>206250</v>
      </c>
      <c r="I2133" s="10">
        <v>61875</v>
      </c>
      <c r="J2133" s="15"/>
    </row>
    <row r="2134" spans="1:10">
      <c r="A2134" s="4" t="s">
        <v>1107</v>
      </c>
      <c r="B2134" s="4">
        <v>1128299</v>
      </c>
      <c r="C2134" s="5">
        <v>44463</v>
      </c>
      <c r="D2134" s="4" t="s">
        <v>283</v>
      </c>
      <c r="E2134" s="12" t="s">
        <v>1087</v>
      </c>
      <c r="F2134" s="13">
        <v>600</v>
      </c>
      <c r="G2134">
        <v>425</v>
      </c>
      <c r="H2134">
        <v>255000</v>
      </c>
      <c r="I2134" s="10">
        <v>63750</v>
      </c>
      <c r="J2134" s="15"/>
    </row>
    <row r="2135" spans="1:10">
      <c r="A2135" s="4" t="s">
        <v>1107</v>
      </c>
      <c r="B2135" s="4">
        <v>1128299</v>
      </c>
      <c r="C2135" s="5">
        <v>44492</v>
      </c>
      <c r="D2135" s="4" t="s">
        <v>283</v>
      </c>
      <c r="E2135" s="12" t="s">
        <v>1087</v>
      </c>
      <c r="F2135" s="13">
        <v>450</v>
      </c>
      <c r="G2135">
        <v>500</v>
      </c>
      <c r="H2135">
        <v>225000</v>
      </c>
      <c r="I2135" s="10">
        <v>78750</v>
      </c>
      <c r="J2135" s="15"/>
    </row>
    <row r="2136" spans="1:10">
      <c r="A2136" s="4" t="s">
        <v>1107</v>
      </c>
      <c r="B2136" s="4">
        <v>1128299</v>
      </c>
      <c r="C2136" s="5">
        <v>44492</v>
      </c>
      <c r="D2136" s="4" t="s">
        <v>283</v>
      </c>
      <c r="E2136" s="12" t="s">
        <v>1087</v>
      </c>
      <c r="F2136" s="13">
        <v>500</v>
      </c>
      <c r="G2136">
        <v>500</v>
      </c>
      <c r="H2136">
        <v>250000</v>
      </c>
      <c r="I2136" s="10">
        <v>100000</v>
      </c>
      <c r="J2136" s="15"/>
    </row>
    <row r="2137" spans="1:10">
      <c r="A2137" s="4" t="s">
        <v>1107</v>
      </c>
      <c r="B2137" s="4">
        <v>1128299</v>
      </c>
      <c r="C2137" s="5">
        <v>44492</v>
      </c>
      <c r="D2137" s="4" t="s">
        <v>283</v>
      </c>
      <c r="E2137" s="12" t="s">
        <v>1087</v>
      </c>
      <c r="F2137" s="13">
        <v>450</v>
      </c>
      <c r="G2137">
        <v>325</v>
      </c>
      <c r="H2137">
        <v>146250</v>
      </c>
      <c r="I2137" s="10">
        <v>51187.5</v>
      </c>
      <c r="J2137" s="15"/>
    </row>
    <row r="2138" spans="1:10">
      <c r="A2138" s="4" t="s">
        <v>1107</v>
      </c>
      <c r="B2138" s="4">
        <v>1128299</v>
      </c>
      <c r="C2138" s="5">
        <v>44492</v>
      </c>
      <c r="D2138" s="4" t="s">
        <v>283</v>
      </c>
      <c r="E2138" s="12" t="s">
        <v>1086</v>
      </c>
      <c r="F2138" s="13">
        <v>450</v>
      </c>
      <c r="G2138">
        <v>300</v>
      </c>
      <c r="H2138">
        <v>135000</v>
      </c>
      <c r="I2138" s="10">
        <v>47250</v>
      </c>
      <c r="J2138" s="15"/>
    </row>
    <row r="2139" spans="1:10">
      <c r="A2139" s="4" t="s">
        <v>1107</v>
      </c>
      <c r="B2139" s="4">
        <v>1128299</v>
      </c>
      <c r="C2139" s="5">
        <v>44492</v>
      </c>
      <c r="D2139" s="4" t="s">
        <v>283</v>
      </c>
      <c r="E2139" s="12" t="s">
        <v>1088</v>
      </c>
      <c r="F2139" s="13">
        <v>550</v>
      </c>
      <c r="G2139">
        <v>275</v>
      </c>
      <c r="H2139">
        <v>151250</v>
      </c>
      <c r="I2139" s="10">
        <v>45375</v>
      </c>
      <c r="J2139" s="15"/>
    </row>
    <row r="2140" spans="1:10">
      <c r="A2140" s="4" t="s">
        <v>1107</v>
      </c>
      <c r="B2140" s="4">
        <v>1128299</v>
      </c>
      <c r="C2140" s="5">
        <v>44492</v>
      </c>
      <c r="D2140" s="4" t="s">
        <v>283</v>
      </c>
      <c r="E2140" s="12" t="s">
        <v>1087</v>
      </c>
      <c r="F2140" s="13">
        <v>600</v>
      </c>
      <c r="G2140">
        <v>325</v>
      </c>
      <c r="H2140">
        <v>195000</v>
      </c>
      <c r="I2140" s="10">
        <v>48750</v>
      </c>
      <c r="J2140" s="15"/>
    </row>
    <row r="2141" spans="1:10">
      <c r="A2141" s="4" t="s">
        <v>1107</v>
      </c>
      <c r="B2141" s="4">
        <v>1128299</v>
      </c>
      <c r="C2141" s="5">
        <v>44523</v>
      </c>
      <c r="D2141" s="4" t="s">
        <v>283</v>
      </c>
      <c r="E2141" s="12" t="s">
        <v>1087</v>
      </c>
      <c r="F2141" s="13">
        <v>450</v>
      </c>
      <c r="G2141">
        <v>500</v>
      </c>
      <c r="H2141">
        <v>225000</v>
      </c>
      <c r="I2141" s="10">
        <v>78750</v>
      </c>
      <c r="J2141" s="15"/>
    </row>
    <row r="2142" spans="1:10">
      <c r="A2142" s="4" t="s">
        <v>1107</v>
      </c>
      <c r="B2142" s="4">
        <v>1128299</v>
      </c>
      <c r="C2142" s="5">
        <v>44523</v>
      </c>
      <c r="D2142" s="4" t="s">
        <v>283</v>
      </c>
      <c r="E2142" s="12" t="s">
        <v>1087</v>
      </c>
      <c r="F2142" s="13">
        <v>500</v>
      </c>
      <c r="G2142">
        <v>525</v>
      </c>
      <c r="H2142">
        <v>262500</v>
      </c>
      <c r="I2142" s="10">
        <v>105000</v>
      </c>
      <c r="J2142" s="15"/>
    </row>
    <row r="2143" spans="1:10">
      <c r="A2143" s="4" t="s">
        <v>1107</v>
      </c>
      <c r="B2143" s="4">
        <v>1128299</v>
      </c>
      <c r="C2143" s="5">
        <v>44523</v>
      </c>
      <c r="D2143" s="4" t="s">
        <v>283</v>
      </c>
      <c r="E2143" s="12" t="s">
        <v>1086</v>
      </c>
      <c r="F2143" s="13">
        <v>450</v>
      </c>
      <c r="G2143">
        <v>375</v>
      </c>
      <c r="H2143">
        <v>168750</v>
      </c>
      <c r="I2143" s="10">
        <v>59062.5</v>
      </c>
      <c r="J2143" s="15"/>
    </row>
    <row r="2144" spans="1:10">
      <c r="A2144" s="4" t="s">
        <v>1107</v>
      </c>
      <c r="B2144" s="4">
        <v>1128299</v>
      </c>
      <c r="C2144" s="5">
        <v>44523</v>
      </c>
      <c r="D2144" s="4" t="s">
        <v>283</v>
      </c>
      <c r="E2144" s="12" t="s">
        <v>1086</v>
      </c>
      <c r="F2144" s="13">
        <v>450</v>
      </c>
      <c r="G2144">
        <v>350</v>
      </c>
      <c r="H2144">
        <v>157500</v>
      </c>
      <c r="I2144" s="10">
        <v>55125</v>
      </c>
      <c r="J2144" s="15"/>
    </row>
    <row r="2145" spans="1:10">
      <c r="A2145" s="4" t="s">
        <v>1107</v>
      </c>
      <c r="B2145" s="4">
        <v>1128299</v>
      </c>
      <c r="C2145" s="5">
        <v>44523</v>
      </c>
      <c r="D2145" s="4" t="s">
        <v>283</v>
      </c>
      <c r="E2145" s="12" t="s">
        <v>1086</v>
      </c>
      <c r="F2145" s="13">
        <v>550</v>
      </c>
      <c r="G2145">
        <v>300</v>
      </c>
      <c r="H2145">
        <v>165000</v>
      </c>
      <c r="I2145" s="10">
        <v>49500</v>
      </c>
      <c r="J2145" s="15"/>
    </row>
    <row r="2146" spans="1:10">
      <c r="A2146" s="4" t="s">
        <v>1107</v>
      </c>
      <c r="B2146" s="4">
        <v>1128299</v>
      </c>
      <c r="C2146" s="5">
        <v>44523</v>
      </c>
      <c r="D2146" s="4" t="s">
        <v>283</v>
      </c>
      <c r="E2146" s="12" t="s">
        <v>1087</v>
      </c>
      <c r="F2146" s="13">
        <v>600</v>
      </c>
      <c r="G2146">
        <v>425</v>
      </c>
      <c r="H2146">
        <v>255000</v>
      </c>
      <c r="I2146" s="10">
        <v>63750</v>
      </c>
      <c r="J2146" s="15"/>
    </row>
    <row r="2147" spans="1:10">
      <c r="A2147" s="4" t="s">
        <v>1107</v>
      </c>
      <c r="B2147" s="4">
        <v>1128299</v>
      </c>
      <c r="C2147" s="5">
        <v>44552</v>
      </c>
      <c r="D2147" s="4" t="s">
        <v>283</v>
      </c>
      <c r="E2147" s="12" t="s">
        <v>1086</v>
      </c>
      <c r="F2147" s="13">
        <v>450</v>
      </c>
      <c r="G2147">
        <v>625</v>
      </c>
      <c r="H2147">
        <v>281250</v>
      </c>
      <c r="I2147" s="10">
        <v>98437.5</v>
      </c>
      <c r="J2147" s="15"/>
    </row>
    <row r="2148" spans="1:10">
      <c r="A2148" s="4" t="s">
        <v>1107</v>
      </c>
      <c r="B2148" s="4">
        <v>1128299</v>
      </c>
      <c r="C2148" s="5">
        <v>44552</v>
      </c>
      <c r="D2148" s="4" t="s">
        <v>283</v>
      </c>
      <c r="E2148" s="12" t="s">
        <v>1086</v>
      </c>
      <c r="F2148" s="13">
        <v>500</v>
      </c>
      <c r="G2148">
        <v>625</v>
      </c>
      <c r="H2148">
        <v>312500</v>
      </c>
      <c r="I2148" s="10">
        <v>125000</v>
      </c>
      <c r="J2148" s="15"/>
    </row>
    <row r="2149" spans="1:10">
      <c r="A2149" s="4" t="s">
        <v>1107</v>
      </c>
      <c r="B2149" s="4">
        <v>1128299</v>
      </c>
      <c r="C2149" s="5">
        <v>44552</v>
      </c>
      <c r="D2149" s="4" t="s">
        <v>283</v>
      </c>
      <c r="E2149" s="12" t="s">
        <v>1086</v>
      </c>
      <c r="F2149" s="13">
        <v>450</v>
      </c>
      <c r="G2149">
        <v>425</v>
      </c>
      <c r="H2149">
        <v>191250</v>
      </c>
      <c r="I2149" s="10">
        <v>66937.5</v>
      </c>
      <c r="J2149" s="15"/>
    </row>
    <row r="2150" spans="1:10">
      <c r="A2150" s="4" t="s">
        <v>1107</v>
      </c>
      <c r="B2150" s="4">
        <v>1128299</v>
      </c>
      <c r="C2150" s="5">
        <v>44552</v>
      </c>
      <c r="D2150" s="4" t="s">
        <v>283</v>
      </c>
      <c r="E2150" s="12" t="s">
        <v>1086</v>
      </c>
      <c r="F2150" s="13">
        <v>450</v>
      </c>
      <c r="G2150">
        <v>425</v>
      </c>
      <c r="H2150">
        <v>191250</v>
      </c>
      <c r="I2150" s="10">
        <v>66937.5</v>
      </c>
      <c r="J2150" s="15"/>
    </row>
    <row r="2151" spans="1:10">
      <c r="A2151" s="4" t="s">
        <v>1107</v>
      </c>
      <c r="B2151" s="4">
        <v>1128299</v>
      </c>
      <c r="C2151" s="5">
        <v>44552</v>
      </c>
      <c r="D2151" s="4" t="s">
        <v>283</v>
      </c>
      <c r="E2151" s="12" t="s">
        <v>1087</v>
      </c>
      <c r="F2151" s="13">
        <v>550</v>
      </c>
      <c r="G2151">
        <v>350</v>
      </c>
      <c r="H2151">
        <v>192500</v>
      </c>
      <c r="I2151" s="10">
        <v>57750</v>
      </c>
      <c r="J2151" s="15"/>
    </row>
    <row r="2152" spans="1:10">
      <c r="A2152" s="4" t="s">
        <v>1107</v>
      </c>
      <c r="B2152" s="4">
        <v>1128299</v>
      </c>
      <c r="C2152" s="5">
        <v>44552</v>
      </c>
      <c r="D2152" s="4" t="s">
        <v>283</v>
      </c>
      <c r="E2152" s="12" t="s">
        <v>1086</v>
      </c>
      <c r="F2152" s="13">
        <v>600</v>
      </c>
      <c r="G2152">
        <v>450</v>
      </c>
      <c r="H2152">
        <v>270000</v>
      </c>
      <c r="I2152" s="10">
        <v>67500</v>
      </c>
      <c r="J2152" s="15"/>
    </row>
    <row r="2153" spans="1:10">
      <c r="A2153" s="4" t="s">
        <v>1107</v>
      </c>
      <c r="B2153" s="4">
        <v>1128299</v>
      </c>
      <c r="C2153" s="5">
        <v>44222</v>
      </c>
      <c r="D2153" s="4" t="s">
        <v>283</v>
      </c>
      <c r="E2153" s="12" t="s">
        <v>1087</v>
      </c>
      <c r="F2153" s="13">
        <v>350</v>
      </c>
      <c r="G2153">
        <v>475</v>
      </c>
      <c r="H2153">
        <v>166250</v>
      </c>
      <c r="I2153" s="10">
        <v>58187.5</v>
      </c>
      <c r="J2153" s="15"/>
    </row>
    <row r="2154" spans="1:10">
      <c r="A2154" s="4" t="s">
        <v>1107</v>
      </c>
      <c r="B2154" s="4">
        <v>1128299</v>
      </c>
      <c r="C2154" s="5">
        <v>44222</v>
      </c>
      <c r="D2154" s="4" t="s">
        <v>283</v>
      </c>
      <c r="E2154" s="12" t="s">
        <v>1087</v>
      </c>
      <c r="F2154" s="13">
        <v>450</v>
      </c>
      <c r="G2154">
        <v>475</v>
      </c>
      <c r="H2154">
        <v>213750</v>
      </c>
      <c r="I2154" s="10">
        <v>85500</v>
      </c>
      <c r="J2154" s="15"/>
    </row>
    <row r="2155" spans="1:10">
      <c r="A2155" s="4" t="s">
        <v>1107</v>
      </c>
      <c r="B2155" s="4">
        <v>1128299</v>
      </c>
      <c r="C2155" s="5">
        <v>44222</v>
      </c>
      <c r="D2155" s="4" t="s">
        <v>283</v>
      </c>
      <c r="E2155" s="12" t="s">
        <v>1086</v>
      </c>
      <c r="F2155" s="13">
        <v>450</v>
      </c>
      <c r="G2155">
        <v>475</v>
      </c>
      <c r="H2155">
        <v>213750</v>
      </c>
      <c r="I2155" s="10">
        <v>74812.5</v>
      </c>
      <c r="J2155" s="15"/>
    </row>
    <row r="2156" spans="1:10">
      <c r="A2156" s="4" t="s">
        <v>1107</v>
      </c>
      <c r="B2156" s="4">
        <v>1128299</v>
      </c>
      <c r="C2156" s="5">
        <v>44222</v>
      </c>
      <c r="D2156" s="4" t="s">
        <v>283</v>
      </c>
      <c r="E2156" s="12" t="s">
        <v>1087</v>
      </c>
      <c r="F2156" s="13">
        <v>450</v>
      </c>
      <c r="G2156">
        <v>325</v>
      </c>
      <c r="H2156">
        <v>146250</v>
      </c>
      <c r="I2156" s="10">
        <v>51187.5</v>
      </c>
      <c r="J2156" s="15"/>
    </row>
    <row r="2157" spans="1:10">
      <c r="A2157" s="4" t="s">
        <v>1107</v>
      </c>
      <c r="B2157" s="4">
        <v>1128299</v>
      </c>
      <c r="C2157" s="5">
        <v>44222</v>
      </c>
      <c r="D2157" s="4" t="s">
        <v>283</v>
      </c>
      <c r="E2157" s="12" t="s">
        <v>1087</v>
      </c>
      <c r="F2157" s="13">
        <v>500</v>
      </c>
      <c r="G2157">
        <v>275</v>
      </c>
      <c r="H2157">
        <v>137500</v>
      </c>
      <c r="I2157" s="10">
        <v>41250</v>
      </c>
      <c r="J2157" s="15"/>
    </row>
    <row r="2158" spans="1:10">
      <c r="A2158" s="4" t="s">
        <v>1107</v>
      </c>
      <c r="B2158" s="4">
        <v>1128299</v>
      </c>
      <c r="C2158" s="5">
        <v>44222</v>
      </c>
      <c r="D2158" s="4" t="s">
        <v>283</v>
      </c>
      <c r="E2158" s="12" t="s">
        <v>1086</v>
      </c>
      <c r="F2158" s="13">
        <v>450</v>
      </c>
      <c r="G2158">
        <v>475</v>
      </c>
      <c r="H2158">
        <v>213750</v>
      </c>
      <c r="I2158" s="10">
        <v>53437.5</v>
      </c>
      <c r="J2158" s="15"/>
    </row>
    <row r="2159" spans="1:10">
      <c r="A2159" s="4" t="s">
        <v>1107</v>
      </c>
      <c r="B2159" s="4">
        <v>1128299</v>
      </c>
      <c r="C2159" s="5">
        <v>44253</v>
      </c>
      <c r="D2159" s="4" t="s">
        <v>283</v>
      </c>
      <c r="E2159" s="12" t="s">
        <v>1086</v>
      </c>
      <c r="F2159" s="13">
        <v>350</v>
      </c>
      <c r="G2159">
        <v>525</v>
      </c>
      <c r="H2159">
        <v>183750</v>
      </c>
      <c r="I2159" s="10">
        <v>64312.5</v>
      </c>
      <c r="J2159" s="15"/>
    </row>
    <row r="2160" spans="1:10">
      <c r="A2160" s="4" t="s">
        <v>1107</v>
      </c>
      <c r="B2160" s="4">
        <v>1128299</v>
      </c>
      <c r="C2160" s="5">
        <v>44253</v>
      </c>
      <c r="D2160" s="4" t="s">
        <v>283</v>
      </c>
      <c r="E2160" s="12" t="s">
        <v>1087</v>
      </c>
      <c r="F2160" s="13">
        <v>450</v>
      </c>
      <c r="G2160">
        <v>425</v>
      </c>
      <c r="H2160">
        <v>191250</v>
      </c>
      <c r="I2160" s="10">
        <v>76500</v>
      </c>
      <c r="J2160" s="15"/>
    </row>
    <row r="2161" spans="1:10">
      <c r="A2161" s="4" t="s">
        <v>1107</v>
      </c>
      <c r="B2161" s="4">
        <v>1128299</v>
      </c>
      <c r="C2161" s="5">
        <v>44253</v>
      </c>
      <c r="D2161" s="4" t="s">
        <v>283</v>
      </c>
      <c r="E2161" s="12" t="s">
        <v>1087</v>
      </c>
      <c r="F2161" s="13">
        <v>450</v>
      </c>
      <c r="G2161">
        <v>425</v>
      </c>
      <c r="H2161">
        <v>191250</v>
      </c>
      <c r="I2161" s="10">
        <v>66937.5</v>
      </c>
      <c r="J2161" s="15"/>
    </row>
    <row r="2162" spans="1:10">
      <c r="A2162" s="4" t="s">
        <v>1107</v>
      </c>
      <c r="B2162" s="4">
        <v>1128299</v>
      </c>
      <c r="C2162" s="5">
        <v>44253</v>
      </c>
      <c r="D2162" s="4" t="s">
        <v>283</v>
      </c>
      <c r="E2162" s="12" t="s">
        <v>1087</v>
      </c>
      <c r="F2162" s="13">
        <v>450.00000000000006</v>
      </c>
      <c r="G2162">
        <v>275</v>
      </c>
      <c r="H2162">
        <v>123750.00000000001</v>
      </c>
      <c r="I2162" s="10">
        <v>43312.5</v>
      </c>
      <c r="J2162" s="15"/>
    </row>
    <row r="2163" spans="1:10">
      <c r="A2163" s="4" t="s">
        <v>1107</v>
      </c>
      <c r="B2163" s="4">
        <v>1128299</v>
      </c>
      <c r="C2163" s="5">
        <v>44253</v>
      </c>
      <c r="D2163" s="4" t="s">
        <v>283</v>
      </c>
      <c r="E2163" s="12" t="s">
        <v>1088</v>
      </c>
      <c r="F2163" s="13">
        <v>500</v>
      </c>
      <c r="G2163">
        <v>200</v>
      </c>
      <c r="H2163">
        <v>100000</v>
      </c>
      <c r="I2163" s="10">
        <v>30000</v>
      </c>
      <c r="J2163" s="15"/>
    </row>
    <row r="2164" spans="1:10">
      <c r="A2164" s="4" t="s">
        <v>1107</v>
      </c>
      <c r="B2164" s="4">
        <v>1128299</v>
      </c>
      <c r="C2164" s="5">
        <v>44253</v>
      </c>
      <c r="D2164" s="4" t="s">
        <v>283</v>
      </c>
      <c r="E2164" s="12" t="s">
        <v>1087</v>
      </c>
      <c r="F2164" s="13">
        <v>450</v>
      </c>
      <c r="G2164">
        <v>400</v>
      </c>
      <c r="H2164">
        <v>180000</v>
      </c>
      <c r="I2164" s="10">
        <v>45000</v>
      </c>
      <c r="J2164" s="15"/>
    </row>
    <row r="2165" spans="1:10">
      <c r="A2165" s="4" t="s">
        <v>1107</v>
      </c>
      <c r="B2165" s="4">
        <v>1128299</v>
      </c>
      <c r="C2165" s="5">
        <v>44280</v>
      </c>
      <c r="D2165" s="4" t="s">
        <v>283</v>
      </c>
      <c r="E2165" s="12" t="s">
        <v>1088</v>
      </c>
      <c r="F2165" s="13">
        <v>450.00000000000006</v>
      </c>
      <c r="G2165">
        <v>550</v>
      </c>
      <c r="H2165">
        <v>247500.00000000003</v>
      </c>
      <c r="I2165" s="10">
        <v>86625</v>
      </c>
      <c r="J2165" s="15"/>
    </row>
    <row r="2166" spans="1:10">
      <c r="A2166" s="4" t="s">
        <v>1107</v>
      </c>
      <c r="B2166" s="4">
        <v>1128299</v>
      </c>
      <c r="C2166" s="5">
        <v>44280</v>
      </c>
      <c r="D2166" s="4" t="s">
        <v>283</v>
      </c>
      <c r="E2166" s="12" t="s">
        <v>1087</v>
      </c>
      <c r="F2166" s="13">
        <v>550</v>
      </c>
      <c r="G2166">
        <v>400</v>
      </c>
      <c r="H2166">
        <v>220000</v>
      </c>
      <c r="I2166" s="10">
        <v>88000</v>
      </c>
      <c r="J2166" s="15"/>
    </row>
    <row r="2167" spans="1:10">
      <c r="A2167" s="4" t="s">
        <v>1107</v>
      </c>
      <c r="B2167" s="4">
        <v>1128299</v>
      </c>
      <c r="C2167" s="5">
        <v>44280</v>
      </c>
      <c r="D2167" s="4" t="s">
        <v>283</v>
      </c>
      <c r="E2167" s="12" t="s">
        <v>1087</v>
      </c>
      <c r="F2167" s="13">
        <v>550</v>
      </c>
      <c r="G2167">
        <v>400</v>
      </c>
      <c r="H2167">
        <v>220000</v>
      </c>
      <c r="I2167" s="10">
        <v>77000</v>
      </c>
      <c r="J2167" s="15"/>
    </row>
    <row r="2168" spans="1:10">
      <c r="A2168" s="4" t="s">
        <v>1107</v>
      </c>
      <c r="B2168" s="4">
        <v>1128299</v>
      </c>
      <c r="C2168" s="5">
        <v>44280</v>
      </c>
      <c r="D2168" s="4" t="s">
        <v>283</v>
      </c>
      <c r="E2168" s="12" t="s">
        <v>1087</v>
      </c>
      <c r="F2168" s="13">
        <v>550</v>
      </c>
      <c r="G2168">
        <v>275</v>
      </c>
      <c r="H2168">
        <v>151250</v>
      </c>
      <c r="I2168" s="10">
        <v>52937.5</v>
      </c>
      <c r="J2168" s="15"/>
    </row>
    <row r="2169" spans="1:10">
      <c r="A2169" s="4" t="s">
        <v>1107</v>
      </c>
      <c r="B2169" s="4">
        <v>1128299</v>
      </c>
      <c r="C2169" s="5">
        <v>44280</v>
      </c>
      <c r="D2169" s="4" t="s">
        <v>283</v>
      </c>
      <c r="E2169" s="12" t="s">
        <v>1087</v>
      </c>
      <c r="F2169" s="13">
        <v>600</v>
      </c>
      <c r="G2169">
        <v>175</v>
      </c>
      <c r="H2169">
        <v>105000</v>
      </c>
      <c r="I2169" s="10">
        <v>31500</v>
      </c>
      <c r="J2169" s="15"/>
    </row>
    <row r="2170" spans="1:10">
      <c r="A2170" s="4" t="s">
        <v>1107</v>
      </c>
      <c r="B2170" s="4">
        <v>1128299</v>
      </c>
      <c r="C2170" s="5">
        <v>44280</v>
      </c>
      <c r="D2170" s="4" t="s">
        <v>283</v>
      </c>
      <c r="E2170" s="12" t="s">
        <v>1087</v>
      </c>
      <c r="F2170" s="13">
        <v>550</v>
      </c>
      <c r="G2170">
        <v>375</v>
      </c>
      <c r="H2170">
        <v>206250</v>
      </c>
      <c r="I2170" s="10">
        <v>51562.5</v>
      </c>
      <c r="J2170" s="15"/>
    </row>
    <row r="2171" spans="1:10">
      <c r="A2171" s="4" t="s">
        <v>1107</v>
      </c>
      <c r="B2171" s="4">
        <v>1128299</v>
      </c>
      <c r="C2171" s="5">
        <v>44312</v>
      </c>
      <c r="D2171" s="4" t="s">
        <v>283</v>
      </c>
      <c r="E2171" s="12" t="s">
        <v>1087</v>
      </c>
      <c r="F2171" s="13">
        <v>550</v>
      </c>
      <c r="G2171">
        <v>550</v>
      </c>
      <c r="H2171">
        <v>302500</v>
      </c>
      <c r="I2171" s="10">
        <v>105875</v>
      </c>
      <c r="J2171" s="15"/>
    </row>
    <row r="2172" spans="1:10">
      <c r="A2172" s="4" t="s">
        <v>1107</v>
      </c>
      <c r="B2172" s="4">
        <v>1128299</v>
      </c>
      <c r="C2172" s="5">
        <v>44312</v>
      </c>
      <c r="D2172" s="4" t="s">
        <v>283</v>
      </c>
      <c r="E2172" s="12" t="s">
        <v>1086</v>
      </c>
      <c r="F2172" s="13">
        <v>600</v>
      </c>
      <c r="G2172">
        <v>350</v>
      </c>
      <c r="H2172">
        <v>210000</v>
      </c>
      <c r="I2172" s="10">
        <v>84000</v>
      </c>
      <c r="J2172" s="15"/>
    </row>
    <row r="2173" spans="1:10">
      <c r="A2173" s="4" t="s">
        <v>1107</v>
      </c>
      <c r="B2173" s="4">
        <v>1128299</v>
      </c>
      <c r="C2173" s="5">
        <v>44312</v>
      </c>
      <c r="D2173" s="4" t="s">
        <v>283</v>
      </c>
      <c r="E2173" s="12" t="s">
        <v>1088</v>
      </c>
      <c r="F2173" s="13">
        <v>600.00000000000011</v>
      </c>
      <c r="G2173">
        <v>400</v>
      </c>
      <c r="H2173">
        <v>240000.00000000003</v>
      </c>
      <c r="I2173" s="10">
        <v>84000</v>
      </c>
      <c r="J2173" s="15"/>
    </row>
    <row r="2174" spans="1:10">
      <c r="A2174" s="4" t="s">
        <v>1107</v>
      </c>
      <c r="B2174" s="4">
        <v>1128299</v>
      </c>
      <c r="C2174" s="5">
        <v>44312</v>
      </c>
      <c r="D2174" s="4" t="s">
        <v>283</v>
      </c>
      <c r="E2174" s="12" t="s">
        <v>1087</v>
      </c>
      <c r="F2174" s="13">
        <v>550</v>
      </c>
      <c r="G2174">
        <v>300</v>
      </c>
      <c r="H2174">
        <v>165000</v>
      </c>
      <c r="I2174" s="10">
        <v>57750</v>
      </c>
      <c r="J2174" s="15"/>
    </row>
    <row r="2175" spans="1:10">
      <c r="A2175" s="4" t="s">
        <v>1107</v>
      </c>
      <c r="B2175" s="4">
        <v>1128299</v>
      </c>
      <c r="C2175" s="5">
        <v>44312</v>
      </c>
      <c r="D2175" s="4" t="s">
        <v>283</v>
      </c>
      <c r="E2175" s="12" t="s">
        <v>1087</v>
      </c>
      <c r="F2175" s="13">
        <v>600</v>
      </c>
      <c r="G2175">
        <v>200</v>
      </c>
      <c r="H2175">
        <v>120000</v>
      </c>
      <c r="I2175" s="10">
        <v>36000</v>
      </c>
      <c r="J2175" s="15"/>
    </row>
    <row r="2176" spans="1:10">
      <c r="A2176" s="4" t="s">
        <v>1107</v>
      </c>
      <c r="B2176" s="4">
        <v>1128299</v>
      </c>
      <c r="C2176" s="5">
        <v>44312</v>
      </c>
      <c r="D2176" s="4" t="s">
        <v>283</v>
      </c>
      <c r="E2176" s="12" t="s">
        <v>1087</v>
      </c>
      <c r="F2176" s="13">
        <v>750</v>
      </c>
      <c r="G2176">
        <v>375</v>
      </c>
      <c r="H2176">
        <v>281250</v>
      </c>
      <c r="I2176" s="10">
        <v>70312.5</v>
      </c>
      <c r="J2176" s="15"/>
    </row>
    <row r="2177" spans="1:10">
      <c r="A2177" s="4" t="s">
        <v>1107</v>
      </c>
      <c r="B2177" s="4">
        <v>1128299</v>
      </c>
      <c r="C2177" s="5">
        <v>44343</v>
      </c>
      <c r="D2177" s="4" t="s">
        <v>283</v>
      </c>
      <c r="E2177" s="12" t="s">
        <v>1086</v>
      </c>
      <c r="F2177" s="13">
        <v>550</v>
      </c>
      <c r="G2177">
        <v>575</v>
      </c>
      <c r="H2177">
        <v>316250</v>
      </c>
      <c r="I2177" s="10">
        <v>110687.5</v>
      </c>
      <c r="J2177" s="15"/>
    </row>
    <row r="2178" spans="1:10">
      <c r="A2178" s="4" t="s">
        <v>1107</v>
      </c>
      <c r="B2178" s="4">
        <v>1128299</v>
      </c>
      <c r="C2178" s="5">
        <v>44343</v>
      </c>
      <c r="D2178" s="4" t="s">
        <v>283</v>
      </c>
      <c r="E2178" s="12" t="s">
        <v>1087</v>
      </c>
      <c r="F2178" s="13">
        <v>600</v>
      </c>
      <c r="G2178">
        <v>425</v>
      </c>
      <c r="H2178">
        <v>255000</v>
      </c>
      <c r="I2178" s="10">
        <v>102000</v>
      </c>
      <c r="J2178" s="15"/>
    </row>
    <row r="2179" spans="1:10">
      <c r="A2179" s="4" t="s">
        <v>1107</v>
      </c>
      <c r="B2179" s="4">
        <v>1128299</v>
      </c>
      <c r="C2179" s="5">
        <v>44343</v>
      </c>
      <c r="D2179" s="4" t="s">
        <v>283</v>
      </c>
      <c r="E2179" s="12" t="s">
        <v>1086</v>
      </c>
      <c r="F2179" s="13">
        <v>600</v>
      </c>
      <c r="G2179">
        <v>450</v>
      </c>
      <c r="H2179">
        <v>270000</v>
      </c>
      <c r="I2179" s="10">
        <v>94500</v>
      </c>
      <c r="J2179" s="15"/>
    </row>
    <row r="2180" spans="1:10">
      <c r="A2180" s="4" t="s">
        <v>1107</v>
      </c>
      <c r="B2180" s="4">
        <v>1128299</v>
      </c>
      <c r="C2180" s="5">
        <v>44343</v>
      </c>
      <c r="D2180" s="4" t="s">
        <v>283</v>
      </c>
      <c r="E2180" s="12" t="s">
        <v>1087</v>
      </c>
      <c r="F2180" s="13">
        <v>550</v>
      </c>
      <c r="G2180">
        <v>350</v>
      </c>
      <c r="H2180">
        <v>192500</v>
      </c>
      <c r="I2180" s="10">
        <v>67375</v>
      </c>
      <c r="J2180" s="15"/>
    </row>
    <row r="2181" spans="1:10">
      <c r="A2181" s="4" t="s">
        <v>1107</v>
      </c>
      <c r="B2181" s="4">
        <v>1128299</v>
      </c>
      <c r="C2181" s="5">
        <v>44343</v>
      </c>
      <c r="D2181" s="4" t="s">
        <v>283</v>
      </c>
      <c r="E2181" s="12" t="s">
        <v>1087</v>
      </c>
      <c r="F2181" s="13">
        <v>600</v>
      </c>
      <c r="G2181">
        <v>250</v>
      </c>
      <c r="H2181">
        <v>150000</v>
      </c>
      <c r="I2181" s="10">
        <v>45000</v>
      </c>
      <c r="J2181" s="15"/>
    </row>
    <row r="2182" spans="1:10">
      <c r="A2182" s="4" t="s">
        <v>1107</v>
      </c>
      <c r="B2182" s="4">
        <v>1128299</v>
      </c>
      <c r="C2182" s="5">
        <v>44343</v>
      </c>
      <c r="D2182" s="4" t="s">
        <v>283</v>
      </c>
      <c r="E2182" s="12" t="s">
        <v>1087</v>
      </c>
      <c r="F2182" s="13">
        <v>750</v>
      </c>
      <c r="G2182">
        <v>425</v>
      </c>
      <c r="H2182">
        <v>318750</v>
      </c>
      <c r="I2182" s="10">
        <v>79687.5</v>
      </c>
      <c r="J2182" s="15"/>
    </row>
    <row r="2183" spans="1:10">
      <c r="A2183" s="4" t="s">
        <v>1107</v>
      </c>
      <c r="B2183" s="4">
        <v>1128299</v>
      </c>
      <c r="C2183" s="5">
        <v>44373</v>
      </c>
      <c r="D2183" s="4" t="s">
        <v>283</v>
      </c>
      <c r="E2183" s="12" t="s">
        <v>1087</v>
      </c>
      <c r="F2183" s="13">
        <v>550</v>
      </c>
      <c r="G2183">
        <v>700</v>
      </c>
      <c r="H2183">
        <v>385000</v>
      </c>
      <c r="I2183" s="10">
        <v>134750</v>
      </c>
      <c r="J2183" s="15"/>
    </row>
    <row r="2184" spans="1:10">
      <c r="A2184" s="4" t="s">
        <v>1107</v>
      </c>
      <c r="B2184" s="4">
        <v>1128299</v>
      </c>
      <c r="C2184" s="5">
        <v>44373</v>
      </c>
      <c r="D2184" s="4" t="s">
        <v>283</v>
      </c>
      <c r="E2184" s="12" t="s">
        <v>1087</v>
      </c>
      <c r="F2184" s="13">
        <v>600</v>
      </c>
      <c r="G2184">
        <v>550</v>
      </c>
      <c r="H2184">
        <v>330000</v>
      </c>
      <c r="I2184" s="10">
        <v>132000</v>
      </c>
      <c r="J2184" s="15"/>
    </row>
    <row r="2185" spans="1:10">
      <c r="A2185" s="4" t="s">
        <v>1107</v>
      </c>
      <c r="B2185" s="4">
        <v>1128299</v>
      </c>
      <c r="C2185" s="5">
        <v>44373</v>
      </c>
      <c r="D2185" s="4" t="s">
        <v>283</v>
      </c>
      <c r="E2185" s="12" t="s">
        <v>1087</v>
      </c>
      <c r="F2185" s="13">
        <v>600</v>
      </c>
      <c r="G2185">
        <v>550</v>
      </c>
      <c r="H2185">
        <v>330000</v>
      </c>
      <c r="I2185" s="10">
        <v>115500</v>
      </c>
      <c r="J2185" s="15"/>
    </row>
    <row r="2186" spans="1:10">
      <c r="A2186" s="4" t="s">
        <v>1107</v>
      </c>
      <c r="B2186" s="4">
        <v>1128299</v>
      </c>
      <c r="C2186" s="5">
        <v>44373</v>
      </c>
      <c r="D2186" s="4" t="s">
        <v>283</v>
      </c>
      <c r="E2186" s="12" t="s">
        <v>1087</v>
      </c>
      <c r="F2186" s="13">
        <v>550.00000000000011</v>
      </c>
      <c r="G2186">
        <v>425</v>
      </c>
      <c r="H2186">
        <v>233750.00000000003</v>
      </c>
      <c r="I2186" s="10">
        <v>81812.5</v>
      </c>
      <c r="J2186" s="15"/>
    </row>
    <row r="2187" spans="1:10">
      <c r="A2187" s="4" t="s">
        <v>1107</v>
      </c>
      <c r="B2187" s="4">
        <v>1128299</v>
      </c>
      <c r="C2187" s="5">
        <v>44373</v>
      </c>
      <c r="D2187" s="4" t="s">
        <v>283</v>
      </c>
      <c r="E2187" s="12" t="s">
        <v>1087</v>
      </c>
      <c r="F2187" s="13">
        <v>600</v>
      </c>
      <c r="G2187">
        <v>300</v>
      </c>
      <c r="H2187">
        <v>180000</v>
      </c>
      <c r="I2187" s="10">
        <v>54000</v>
      </c>
      <c r="J2187" s="15"/>
    </row>
    <row r="2188" spans="1:10">
      <c r="A2188" s="4" t="s">
        <v>1107</v>
      </c>
      <c r="B2188" s="4">
        <v>1128299</v>
      </c>
      <c r="C2188" s="5">
        <v>44373</v>
      </c>
      <c r="D2188" s="4" t="s">
        <v>283</v>
      </c>
      <c r="E2188" s="12" t="s">
        <v>1086</v>
      </c>
      <c r="F2188" s="13">
        <v>750</v>
      </c>
      <c r="G2188">
        <v>600</v>
      </c>
      <c r="H2188">
        <v>450000</v>
      </c>
      <c r="I2188" s="10">
        <v>112500</v>
      </c>
      <c r="J2188" s="15"/>
    </row>
    <row r="2189" spans="1:10">
      <c r="A2189" s="4" t="s">
        <v>1107</v>
      </c>
      <c r="B2189" s="4">
        <v>1128299</v>
      </c>
      <c r="C2189" s="5">
        <v>44402</v>
      </c>
      <c r="D2189" s="4" t="s">
        <v>283</v>
      </c>
      <c r="E2189" s="12" t="s">
        <v>1086</v>
      </c>
      <c r="F2189" s="13">
        <v>550</v>
      </c>
      <c r="G2189">
        <v>750</v>
      </c>
      <c r="H2189">
        <v>412500</v>
      </c>
      <c r="I2189" s="10">
        <v>144375</v>
      </c>
      <c r="J2189" s="15"/>
    </row>
    <row r="2190" spans="1:10">
      <c r="A2190" s="4" t="s">
        <v>1107</v>
      </c>
      <c r="B2190" s="4">
        <v>1128299</v>
      </c>
      <c r="C2190" s="5">
        <v>44402</v>
      </c>
      <c r="D2190" s="4" t="s">
        <v>283</v>
      </c>
      <c r="E2190" s="12" t="s">
        <v>1087</v>
      </c>
      <c r="F2190" s="13">
        <v>600</v>
      </c>
      <c r="G2190">
        <v>600</v>
      </c>
      <c r="H2190">
        <v>360000</v>
      </c>
      <c r="I2190" s="10">
        <v>144000</v>
      </c>
      <c r="J2190" s="15"/>
    </row>
    <row r="2191" spans="1:10">
      <c r="A2191" s="4" t="s">
        <v>1107</v>
      </c>
      <c r="B2191" s="4">
        <v>1128299</v>
      </c>
      <c r="C2191" s="5">
        <v>44402</v>
      </c>
      <c r="D2191" s="4" t="s">
        <v>283</v>
      </c>
      <c r="E2191" s="12" t="s">
        <v>1087</v>
      </c>
      <c r="F2191" s="13">
        <v>600</v>
      </c>
      <c r="G2191">
        <v>550</v>
      </c>
      <c r="H2191">
        <v>330000</v>
      </c>
      <c r="I2191" s="10">
        <v>115500</v>
      </c>
      <c r="J2191" s="15"/>
    </row>
    <row r="2192" spans="1:10">
      <c r="A2192" s="4" t="s">
        <v>1107</v>
      </c>
      <c r="B2192" s="4">
        <v>1128299</v>
      </c>
      <c r="C2192" s="5">
        <v>44402</v>
      </c>
      <c r="D2192" s="4" t="s">
        <v>283</v>
      </c>
      <c r="E2192" s="12" t="s">
        <v>1087</v>
      </c>
      <c r="F2192" s="13">
        <v>550.00000000000011</v>
      </c>
      <c r="G2192">
        <v>450</v>
      </c>
      <c r="H2192">
        <v>247500.00000000003</v>
      </c>
      <c r="I2192" s="10">
        <v>86625</v>
      </c>
      <c r="J2192" s="15"/>
    </row>
    <row r="2193" spans="1:10">
      <c r="A2193" s="4" t="s">
        <v>1107</v>
      </c>
      <c r="B2193" s="4">
        <v>1128299</v>
      </c>
      <c r="C2193" s="5">
        <v>44402</v>
      </c>
      <c r="D2193" s="4" t="s">
        <v>283</v>
      </c>
      <c r="E2193" s="12" t="s">
        <v>1087</v>
      </c>
      <c r="F2193" s="13">
        <v>600</v>
      </c>
      <c r="G2193">
        <v>500</v>
      </c>
      <c r="H2193">
        <v>300000</v>
      </c>
      <c r="I2193" s="10">
        <v>90000</v>
      </c>
      <c r="J2193" s="15"/>
    </row>
    <row r="2194" spans="1:10">
      <c r="A2194" s="4" t="s">
        <v>1107</v>
      </c>
      <c r="B2194" s="4">
        <v>1128299</v>
      </c>
      <c r="C2194" s="5">
        <v>44402</v>
      </c>
      <c r="D2194" s="4" t="s">
        <v>283</v>
      </c>
      <c r="E2194" s="12" t="s">
        <v>1087</v>
      </c>
      <c r="F2194" s="13">
        <v>750</v>
      </c>
      <c r="G2194">
        <v>500</v>
      </c>
      <c r="H2194">
        <v>375000</v>
      </c>
      <c r="I2194" s="10">
        <v>93750</v>
      </c>
      <c r="J2194" s="15"/>
    </row>
    <row r="2195" spans="1:10">
      <c r="A2195" s="4" t="s">
        <v>1107</v>
      </c>
      <c r="B2195" s="4">
        <v>1128299</v>
      </c>
      <c r="C2195" s="5">
        <v>44434</v>
      </c>
      <c r="D2195" s="4" t="s">
        <v>283</v>
      </c>
      <c r="E2195" s="12" t="s">
        <v>1087</v>
      </c>
      <c r="F2195" s="13">
        <v>600</v>
      </c>
      <c r="G2195">
        <v>700</v>
      </c>
      <c r="H2195">
        <v>420000</v>
      </c>
      <c r="I2195" s="10">
        <v>147000</v>
      </c>
      <c r="J2195" s="15"/>
    </row>
    <row r="2196" spans="1:10">
      <c r="A2196" s="4" t="s">
        <v>1107</v>
      </c>
      <c r="B2196" s="4">
        <v>1128299</v>
      </c>
      <c r="C2196" s="5">
        <v>44434</v>
      </c>
      <c r="D2196" s="4" t="s">
        <v>283</v>
      </c>
      <c r="E2196" s="12" t="s">
        <v>1087</v>
      </c>
      <c r="F2196" s="13">
        <v>650</v>
      </c>
      <c r="G2196">
        <v>650</v>
      </c>
      <c r="H2196">
        <v>422500</v>
      </c>
      <c r="I2196" s="10">
        <v>169000</v>
      </c>
      <c r="J2196" s="15"/>
    </row>
    <row r="2197" spans="1:10">
      <c r="A2197" s="4" t="s">
        <v>1107</v>
      </c>
      <c r="B2197" s="4">
        <v>1128299</v>
      </c>
      <c r="C2197" s="5">
        <v>44434</v>
      </c>
      <c r="D2197" s="4" t="s">
        <v>283</v>
      </c>
      <c r="E2197" s="12" t="s">
        <v>1087</v>
      </c>
      <c r="F2197" s="13">
        <v>600</v>
      </c>
      <c r="G2197">
        <v>525</v>
      </c>
      <c r="H2197">
        <v>315000</v>
      </c>
      <c r="I2197" s="10">
        <v>110250</v>
      </c>
      <c r="J2197" s="15"/>
    </row>
    <row r="2198" spans="1:10">
      <c r="A2198" s="4" t="s">
        <v>1107</v>
      </c>
      <c r="B2198" s="4">
        <v>1128299</v>
      </c>
      <c r="C2198" s="5">
        <v>44434</v>
      </c>
      <c r="D2198" s="4" t="s">
        <v>283</v>
      </c>
      <c r="E2198" s="12" t="s">
        <v>1086</v>
      </c>
      <c r="F2198" s="13">
        <v>600</v>
      </c>
      <c r="G2198">
        <v>475</v>
      </c>
      <c r="H2198">
        <v>285000</v>
      </c>
      <c r="I2198" s="10">
        <v>99750</v>
      </c>
      <c r="J2198" s="15"/>
    </row>
    <row r="2199" spans="1:10">
      <c r="A2199" s="4" t="s">
        <v>1107</v>
      </c>
      <c r="B2199" s="4">
        <v>1128299</v>
      </c>
      <c r="C2199" s="5">
        <v>44434</v>
      </c>
      <c r="D2199" s="4" t="s">
        <v>283</v>
      </c>
      <c r="E2199" s="12" t="s">
        <v>1087</v>
      </c>
      <c r="F2199" s="13">
        <v>700</v>
      </c>
      <c r="G2199">
        <v>475</v>
      </c>
      <c r="H2199">
        <v>332500</v>
      </c>
      <c r="I2199" s="10">
        <v>99750</v>
      </c>
      <c r="J2199" s="15"/>
    </row>
    <row r="2200" spans="1:10">
      <c r="A2200" s="4" t="s">
        <v>1107</v>
      </c>
      <c r="B2200" s="4">
        <v>1128299</v>
      </c>
      <c r="C2200" s="5">
        <v>44434</v>
      </c>
      <c r="D2200" s="4" t="s">
        <v>283</v>
      </c>
      <c r="E2200" s="12" t="s">
        <v>1087</v>
      </c>
      <c r="F2200" s="13">
        <v>750</v>
      </c>
      <c r="G2200">
        <v>450</v>
      </c>
      <c r="H2200">
        <v>337500</v>
      </c>
      <c r="I2200" s="10">
        <v>84375</v>
      </c>
      <c r="J2200" s="15"/>
    </row>
    <row r="2201" spans="1:10">
      <c r="A2201" s="4" t="s">
        <v>1107</v>
      </c>
      <c r="B2201" s="4">
        <v>1128299</v>
      </c>
      <c r="C2201" s="5">
        <v>44466</v>
      </c>
      <c r="D2201" s="4" t="s">
        <v>283</v>
      </c>
      <c r="E2201" s="12" t="s">
        <v>1087</v>
      </c>
      <c r="F2201" s="13">
        <v>500</v>
      </c>
      <c r="G2201">
        <v>625</v>
      </c>
      <c r="H2201">
        <v>312500</v>
      </c>
      <c r="I2201" s="10">
        <v>109375</v>
      </c>
      <c r="J2201" s="15"/>
    </row>
    <row r="2202" spans="1:10">
      <c r="A2202" s="4" t="s">
        <v>1107</v>
      </c>
      <c r="B2202" s="4">
        <v>1128299</v>
      </c>
      <c r="C2202" s="5">
        <v>44466</v>
      </c>
      <c r="D2202" s="4" t="s">
        <v>283</v>
      </c>
      <c r="E2202" s="12" t="s">
        <v>1087</v>
      </c>
      <c r="F2202" s="13">
        <v>550</v>
      </c>
      <c r="G2202">
        <v>625</v>
      </c>
      <c r="H2202">
        <v>343750</v>
      </c>
      <c r="I2202" s="10">
        <v>137500</v>
      </c>
      <c r="J2202" s="15"/>
    </row>
    <row r="2203" spans="1:10">
      <c r="A2203" s="4" t="s">
        <v>1107</v>
      </c>
      <c r="B2203" s="4">
        <v>1128299</v>
      </c>
      <c r="C2203" s="5">
        <v>44466</v>
      </c>
      <c r="D2203" s="4" t="s">
        <v>283</v>
      </c>
      <c r="E2203" s="12" t="s">
        <v>1087</v>
      </c>
      <c r="F2203" s="13">
        <v>500.00000000000006</v>
      </c>
      <c r="G2203">
        <v>475</v>
      </c>
      <c r="H2203">
        <v>237500.00000000003</v>
      </c>
      <c r="I2203" s="10">
        <v>83125</v>
      </c>
      <c r="J2203" s="15"/>
    </row>
    <row r="2204" spans="1:10">
      <c r="A2204" s="4" t="s">
        <v>1107</v>
      </c>
      <c r="B2204" s="4">
        <v>1128299</v>
      </c>
      <c r="C2204" s="5">
        <v>44466</v>
      </c>
      <c r="D2204" s="4" t="s">
        <v>283</v>
      </c>
      <c r="E2204" s="12" t="s">
        <v>1086</v>
      </c>
      <c r="F2204" s="13">
        <v>500</v>
      </c>
      <c r="G2204">
        <v>425</v>
      </c>
      <c r="H2204">
        <v>212500</v>
      </c>
      <c r="I2204" s="10">
        <v>74375</v>
      </c>
      <c r="J2204" s="15"/>
    </row>
    <row r="2205" spans="1:10">
      <c r="A2205" s="4" t="s">
        <v>1107</v>
      </c>
      <c r="B2205" s="4">
        <v>1128299</v>
      </c>
      <c r="C2205" s="5">
        <v>44466</v>
      </c>
      <c r="D2205" s="4" t="s">
        <v>283</v>
      </c>
      <c r="E2205" s="12" t="s">
        <v>1086</v>
      </c>
      <c r="F2205" s="13">
        <v>600</v>
      </c>
      <c r="G2205">
        <v>425</v>
      </c>
      <c r="H2205">
        <v>255000</v>
      </c>
      <c r="I2205" s="10">
        <v>76500</v>
      </c>
      <c r="J2205" s="15"/>
    </row>
    <row r="2206" spans="1:10">
      <c r="A2206" s="4" t="s">
        <v>1107</v>
      </c>
      <c r="B2206" s="4">
        <v>1128299</v>
      </c>
      <c r="C2206" s="5">
        <v>44466</v>
      </c>
      <c r="D2206" s="4" t="s">
        <v>283</v>
      </c>
      <c r="E2206" s="12" t="s">
        <v>1087</v>
      </c>
      <c r="F2206" s="13">
        <v>650</v>
      </c>
      <c r="G2206">
        <v>475</v>
      </c>
      <c r="H2206">
        <v>308750</v>
      </c>
      <c r="I2206" s="10">
        <v>77187.5</v>
      </c>
      <c r="J2206" s="15"/>
    </row>
    <row r="2207" spans="1:10">
      <c r="A2207" s="4" t="s">
        <v>1107</v>
      </c>
      <c r="B2207" s="4">
        <v>1128299</v>
      </c>
      <c r="C2207" s="5">
        <v>44495</v>
      </c>
      <c r="D2207" s="4" t="s">
        <v>283</v>
      </c>
      <c r="E2207" s="12" t="s">
        <v>1087</v>
      </c>
      <c r="F2207" s="13">
        <v>500</v>
      </c>
      <c r="G2207">
        <v>550</v>
      </c>
      <c r="H2207">
        <v>275000</v>
      </c>
      <c r="I2207" s="10">
        <v>96250</v>
      </c>
      <c r="J2207" s="15"/>
    </row>
    <row r="2208" spans="1:10">
      <c r="A2208" s="4" t="s">
        <v>1107</v>
      </c>
      <c r="B2208" s="4">
        <v>1128299</v>
      </c>
      <c r="C2208" s="5">
        <v>44495</v>
      </c>
      <c r="D2208" s="4" t="s">
        <v>283</v>
      </c>
      <c r="E2208" s="12" t="s">
        <v>1086</v>
      </c>
      <c r="F2208" s="13">
        <v>550</v>
      </c>
      <c r="G2208">
        <v>550</v>
      </c>
      <c r="H2208">
        <v>302500</v>
      </c>
      <c r="I2208" s="10">
        <v>121000</v>
      </c>
      <c r="J2208" s="15"/>
    </row>
    <row r="2209" spans="1:10">
      <c r="A2209" s="4" t="s">
        <v>1107</v>
      </c>
      <c r="B2209" s="4">
        <v>1128299</v>
      </c>
      <c r="C2209" s="5">
        <v>44495</v>
      </c>
      <c r="D2209" s="4" t="s">
        <v>283</v>
      </c>
      <c r="E2209" s="12" t="s">
        <v>1087</v>
      </c>
      <c r="F2209" s="13">
        <v>500</v>
      </c>
      <c r="G2209">
        <v>375</v>
      </c>
      <c r="H2209">
        <v>187500</v>
      </c>
      <c r="I2209" s="10">
        <v>65625</v>
      </c>
      <c r="J2209" s="15"/>
    </row>
    <row r="2210" spans="1:10">
      <c r="A2210" s="4" t="s">
        <v>1107</v>
      </c>
      <c r="B2210" s="4">
        <v>1128299</v>
      </c>
      <c r="C2210" s="5">
        <v>44495</v>
      </c>
      <c r="D2210" s="4" t="s">
        <v>283</v>
      </c>
      <c r="E2210" s="12" t="s">
        <v>1086</v>
      </c>
      <c r="F2210" s="13">
        <v>500</v>
      </c>
      <c r="G2210">
        <v>350</v>
      </c>
      <c r="H2210">
        <v>175000</v>
      </c>
      <c r="I2210" s="10">
        <v>61250</v>
      </c>
      <c r="J2210" s="15"/>
    </row>
    <row r="2211" spans="1:10">
      <c r="A2211" s="4" t="s">
        <v>1107</v>
      </c>
      <c r="B2211" s="4">
        <v>1128299</v>
      </c>
      <c r="C2211" s="5">
        <v>44495</v>
      </c>
      <c r="D2211" s="4" t="s">
        <v>283</v>
      </c>
      <c r="E2211" s="12" t="s">
        <v>1086</v>
      </c>
      <c r="F2211" s="13">
        <v>600</v>
      </c>
      <c r="G2211">
        <v>325</v>
      </c>
      <c r="H2211">
        <v>195000</v>
      </c>
      <c r="I2211" s="10">
        <v>58500</v>
      </c>
      <c r="J2211" s="15"/>
    </row>
    <row r="2212" spans="1:10">
      <c r="A2212" s="4" t="s">
        <v>1107</v>
      </c>
      <c r="B2212" s="4">
        <v>1128299</v>
      </c>
      <c r="C2212" s="5">
        <v>44495</v>
      </c>
      <c r="D2212" s="4" t="s">
        <v>283</v>
      </c>
      <c r="E2212" s="12" t="s">
        <v>1087</v>
      </c>
      <c r="F2212" s="13">
        <v>750</v>
      </c>
      <c r="G2212">
        <v>375</v>
      </c>
      <c r="H2212">
        <v>281250</v>
      </c>
      <c r="I2212" s="10">
        <v>70312.5</v>
      </c>
      <c r="J2212" s="15"/>
    </row>
    <row r="2213" spans="1:10">
      <c r="A2213" s="4" t="s">
        <v>1107</v>
      </c>
      <c r="B2213" s="4">
        <v>1128299</v>
      </c>
      <c r="C2213" s="5">
        <v>44526</v>
      </c>
      <c r="D2213" s="4" t="s">
        <v>283</v>
      </c>
      <c r="E2213" s="12" t="s">
        <v>1087</v>
      </c>
      <c r="F2213" s="13">
        <v>600</v>
      </c>
      <c r="G2213">
        <v>550</v>
      </c>
      <c r="H2213">
        <v>330000</v>
      </c>
      <c r="I2213" s="10">
        <v>115500</v>
      </c>
      <c r="J2213" s="15"/>
    </row>
    <row r="2214" spans="1:10">
      <c r="A2214" s="4" t="s">
        <v>1107</v>
      </c>
      <c r="B2214" s="4">
        <v>1128299</v>
      </c>
      <c r="C2214" s="5">
        <v>44526</v>
      </c>
      <c r="D2214" s="4" t="s">
        <v>283</v>
      </c>
      <c r="E2214" s="12" t="s">
        <v>1086</v>
      </c>
      <c r="F2214" s="13">
        <v>650</v>
      </c>
      <c r="G2214">
        <v>600</v>
      </c>
      <c r="H2214">
        <v>390000</v>
      </c>
      <c r="I2214" s="10">
        <v>156000</v>
      </c>
      <c r="J2214" s="15"/>
    </row>
    <row r="2215" spans="1:10">
      <c r="A2215" s="4" t="s">
        <v>1107</v>
      </c>
      <c r="B2215" s="4">
        <v>1128299</v>
      </c>
      <c r="C2215" s="5">
        <v>44526</v>
      </c>
      <c r="D2215" s="4" t="s">
        <v>283</v>
      </c>
      <c r="E2215" s="12" t="s">
        <v>1087</v>
      </c>
      <c r="F2215" s="13">
        <v>600</v>
      </c>
      <c r="G2215">
        <v>450</v>
      </c>
      <c r="H2215">
        <v>270000</v>
      </c>
      <c r="I2215" s="10">
        <v>94500</v>
      </c>
      <c r="J2215" s="15"/>
    </row>
    <row r="2216" spans="1:10">
      <c r="A2216" s="4" t="s">
        <v>1107</v>
      </c>
      <c r="B2216" s="4">
        <v>1128299</v>
      </c>
      <c r="C2216" s="5">
        <v>44526</v>
      </c>
      <c r="D2216" s="4" t="s">
        <v>283</v>
      </c>
      <c r="E2216" s="12" t="s">
        <v>1087</v>
      </c>
      <c r="F2216" s="13">
        <v>600.00000000000011</v>
      </c>
      <c r="G2216">
        <v>425</v>
      </c>
      <c r="H2216">
        <v>255000.00000000003</v>
      </c>
      <c r="I2216" s="10">
        <v>89250</v>
      </c>
      <c r="J2216" s="15"/>
    </row>
    <row r="2217" spans="1:10">
      <c r="A2217" s="4" t="s">
        <v>1107</v>
      </c>
      <c r="B2217" s="4">
        <v>1128299</v>
      </c>
      <c r="C2217" s="5">
        <v>44526</v>
      </c>
      <c r="D2217" s="4" t="s">
        <v>283</v>
      </c>
      <c r="E2217" s="12" t="s">
        <v>1087</v>
      </c>
      <c r="F2217" s="13">
        <v>700</v>
      </c>
      <c r="G2217">
        <v>375</v>
      </c>
      <c r="H2217">
        <v>262500</v>
      </c>
      <c r="I2217" s="10">
        <v>78750</v>
      </c>
      <c r="J2217" s="15"/>
    </row>
    <row r="2218" spans="1:10">
      <c r="A2218" s="4" t="s">
        <v>1107</v>
      </c>
      <c r="B2218" s="4">
        <v>1128299</v>
      </c>
      <c r="C2218" s="5">
        <v>44526</v>
      </c>
      <c r="D2218" s="4" t="s">
        <v>283</v>
      </c>
      <c r="E2218" s="12" t="s">
        <v>1086</v>
      </c>
      <c r="F2218" s="13">
        <v>750</v>
      </c>
      <c r="G2218">
        <v>500</v>
      </c>
      <c r="H2218">
        <v>375000</v>
      </c>
      <c r="I2218" s="10">
        <v>93750</v>
      </c>
      <c r="J2218" s="15"/>
    </row>
    <row r="2219" spans="1:10">
      <c r="A2219" s="4" t="s">
        <v>1107</v>
      </c>
      <c r="B2219" s="4">
        <v>1128299</v>
      </c>
      <c r="C2219" s="5">
        <v>44555</v>
      </c>
      <c r="D2219" s="4" t="s">
        <v>283</v>
      </c>
      <c r="E2219" s="12" t="s">
        <v>1087</v>
      </c>
      <c r="F2219" s="13">
        <v>600</v>
      </c>
      <c r="G2219">
        <v>700</v>
      </c>
      <c r="H2219">
        <v>420000</v>
      </c>
      <c r="I2219" s="10">
        <v>147000</v>
      </c>
      <c r="J2219" s="15"/>
    </row>
    <row r="2220" spans="1:10">
      <c r="A2220" s="4" t="s">
        <v>1107</v>
      </c>
      <c r="B2220" s="4">
        <v>1128299</v>
      </c>
      <c r="C2220" s="5">
        <v>44555</v>
      </c>
      <c r="D2220" s="4" t="s">
        <v>283</v>
      </c>
      <c r="E2220" s="12" t="s">
        <v>1087</v>
      </c>
      <c r="F2220" s="13">
        <v>650</v>
      </c>
      <c r="G2220">
        <v>700</v>
      </c>
      <c r="H2220">
        <v>455000</v>
      </c>
      <c r="I2220" s="10">
        <v>182000</v>
      </c>
      <c r="J2220" s="15"/>
    </row>
    <row r="2221" spans="1:10">
      <c r="A2221" s="4" t="s">
        <v>1107</v>
      </c>
      <c r="B2221" s="4">
        <v>1128299</v>
      </c>
      <c r="C2221" s="5">
        <v>44555</v>
      </c>
      <c r="D2221" s="4" t="s">
        <v>283</v>
      </c>
      <c r="E2221" s="12" t="s">
        <v>1087</v>
      </c>
      <c r="F2221" s="13">
        <v>600</v>
      </c>
      <c r="G2221">
        <v>500</v>
      </c>
      <c r="H2221">
        <v>300000</v>
      </c>
      <c r="I2221" s="10">
        <v>105000</v>
      </c>
      <c r="J2221" s="15"/>
    </row>
    <row r="2222" spans="1:10">
      <c r="A2222" s="4" t="s">
        <v>1107</v>
      </c>
      <c r="B2222" s="4">
        <v>1128299</v>
      </c>
      <c r="C2222" s="5">
        <v>44555</v>
      </c>
      <c r="D2222" s="4" t="s">
        <v>283</v>
      </c>
      <c r="E2222" s="12" t="s">
        <v>1087</v>
      </c>
      <c r="F2222" s="13">
        <v>600</v>
      </c>
      <c r="G2222">
        <v>500</v>
      </c>
      <c r="H2222">
        <v>300000</v>
      </c>
      <c r="I2222" s="10">
        <v>105000</v>
      </c>
      <c r="J2222" s="15"/>
    </row>
    <row r="2223" spans="1:10">
      <c r="A2223" s="4" t="s">
        <v>1107</v>
      </c>
      <c r="B2223" s="4">
        <v>1128299</v>
      </c>
      <c r="C2223" s="5">
        <v>44555</v>
      </c>
      <c r="D2223" s="4" t="s">
        <v>283</v>
      </c>
      <c r="E2223" s="12" t="s">
        <v>1087</v>
      </c>
      <c r="F2223" s="13">
        <v>700</v>
      </c>
      <c r="G2223">
        <v>425</v>
      </c>
      <c r="H2223">
        <v>297500</v>
      </c>
      <c r="I2223" s="10">
        <v>89250</v>
      </c>
      <c r="J2223" s="15"/>
    </row>
    <row r="2224" spans="1:10">
      <c r="A2224" s="4" t="s">
        <v>1107</v>
      </c>
      <c r="B2224" s="4">
        <v>1128299</v>
      </c>
      <c r="C2224" s="5">
        <v>44555</v>
      </c>
      <c r="D2224" s="4" t="s">
        <v>283</v>
      </c>
      <c r="E2224" s="12" t="s">
        <v>1086</v>
      </c>
      <c r="F2224" s="13">
        <v>750</v>
      </c>
      <c r="G2224">
        <v>525</v>
      </c>
      <c r="H2224">
        <v>393750</v>
      </c>
      <c r="I2224" s="10">
        <v>98437.5</v>
      </c>
      <c r="J2224" s="15"/>
    </row>
    <row r="2225" spans="1:10">
      <c r="A2225" s="4" t="s">
        <v>1107</v>
      </c>
      <c r="B2225" s="4">
        <v>1128299</v>
      </c>
      <c r="C2225" s="5">
        <v>44209</v>
      </c>
      <c r="D2225" s="4" t="s">
        <v>283</v>
      </c>
      <c r="E2225" s="12" t="s">
        <v>1087</v>
      </c>
      <c r="F2225" s="13">
        <v>300</v>
      </c>
      <c r="G2225">
        <v>450</v>
      </c>
      <c r="H2225">
        <v>135000</v>
      </c>
      <c r="I2225" s="10">
        <v>54000</v>
      </c>
      <c r="J2225" s="15"/>
    </row>
    <row r="2226" spans="1:10">
      <c r="A2226" s="4" t="s">
        <v>1107</v>
      </c>
      <c r="B2226" s="4">
        <v>1128299</v>
      </c>
      <c r="C2226" s="5">
        <v>44209</v>
      </c>
      <c r="D2226" s="4" t="s">
        <v>283</v>
      </c>
      <c r="E2226" s="12" t="s">
        <v>1087</v>
      </c>
      <c r="F2226" s="13">
        <v>400</v>
      </c>
      <c r="G2226">
        <v>450</v>
      </c>
      <c r="H2226">
        <v>180000</v>
      </c>
      <c r="I2226" s="10">
        <v>72000</v>
      </c>
      <c r="J2226" s="15"/>
    </row>
    <row r="2227" spans="1:10">
      <c r="A2227" s="4" t="s">
        <v>1107</v>
      </c>
      <c r="B2227" s="4">
        <v>1128299</v>
      </c>
      <c r="C2227" s="5">
        <v>44209</v>
      </c>
      <c r="D2227" s="4" t="s">
        <v>283</v>
      </c>
      <c r="E2227" s="12" t="s">
        <v>1086</v>
      </c>
      <c r="F2227" s="13">
        <v>400</v>
      </c>
      <c r="G2227">
        <v>450</v>
      </c>
      <c r="H2227">
        <v>180000</v>
      </c>
      <c r="I2227" s="10">
        <v>63000</v>
      </c>
      <c r="J2227" s="15"/>
    </row>
    <row r="2228" spans="1:10">
      <c r="A2228" s="4" t="s">
        <v>1107</v>
      </c>
      <c r="B2228" s="4">
        <v>1128299</v>
      </c>
      <c r="C2228" s="5">
        <v>44209</v>
      </c>
      <c r="D2228" s="4" t="s">
        <v>283</v>
      </c>
      <c r="E2228" s="12" t="s">
        <v>1087</v>
      </c>
      <c r="F2228" s="13">
        <v>400</v>
      </c>
      <c r="G2228">
        <v>300</v>
      </c>
      <c r="H2228">
        <v>120000</v>
      </c>
      <c r="I2228" s="10">
        <v>48000</v>
      </c>
      <c r="J2228" s="15"/>
    </row>
    <row r="2229" spans="1:10">
      <c r="A2229" s="4" t="s">
        <v>1107</v>
      </c>
      <c r="B2229" s="4">
        <v>1128299</v>
      </c>
      <c r="C2229" s="5">
        <v>44209</v>
      </c>
      <c r="D2229" s="4" t="s">
        <v>283</v>
      </c>
      <c r="E2229" s="12" t="s">
        <v>1087</v>
      </c>
      <c r="F2229" s="13">
        <v>450</v>
      </c>
      <c r="G2229">
        <v>250</v>
      </c>
      <c r="H2229">
        <v>112500</v>
      </c>
      <c r="I2229" s="10">
        <v>39375</v>
      </c>
      <c r="J2229" s="15"/>
    </row>
    <row r="2230" spans="1:10">
      <c r="A2230" s="4" t="s">
        <v>1107</v>
      </c>
      <c r="B2230" s="4">
        <v>1128299</v>
      </c>
      <c r="C2230" s="5">
        <v>44209</v>
      </c>
      <c r="D2230" s="4" t="s">
        <v>283</v>
      </c>
      <c r="E2230" s="12" t="s">
        <v>1087</v>
      </c>
      <c r="F2230" s="13">
        <v>400</v>
      </c>
      <c r="G2230">
        <v>450</v>
      </c>
      <c r="H2230">
        <v>180000</v>
      </c>
      <c r="I2230" s="10">
        <v>45000</v>
      </c>
      <c r="J2230" s="15"/>
    </row>
    <row r="2231" spans="1:10">
      <c r="A2231" s="4" t="s">
        <v>1107</v>
      </c>
      <c r="B2231" s="4">
        <v>1128299</v>
      </c>
      <c r="C2231" s="5">
        <v>44240</v>
      </c>
      <c r="D2231" s="4" t="s">
        <v>283</v>
      </c>
      <c r="E2231" s="12" t="s">
        <v>1087</v>
      </c>
      <c r="F2231" s="13">
        <v>300</v>
      </c>
      <c r="G2231">
        <v>500</v>
      </c>
      <c r="H2231">
        <v>150000</v>
      </c>
      <c r="I2231" s="10">
        <v>60000</v>
      </c>
      <c r="J2231" s="15"/>
    </row>
    <row r="2232" spans="1:10">
      <c r="A2232" s="4" t="s">
        <v>1107</v>
      </c>
      <c r="B2232" s="4">
        <v>1128299</v>
      </c>
      <c r="C2232" s="5">
        <v>44240</v>
      </c>
      <c r="D2232" s="4" t="s">
        <v>283</v>
      </c>
      <c r="E2232" s="12" t="s">
        <v>1086</v>
      </c>
      <c r="F2232" s="13">
        <v>400</v>
      </c>
      <c r="G2232">
        <v>400</v>
      </c>
      <c r="H2232">
        <v>160000</v>
      </c>
      <c r="I2232" s="10">
        <v>64000</v>
      </c>
      <c r="J2232" s="15"/>
    </row>
    <row r="2233" spans="1:10">
      <c r="A2233" s="4" t="s">
        <v>1107</v>
      </c>
      <c r="B2233" s="4">
        <v>1128299</v>
      </c>
      <c r="C2233" s="5">
        <v>44240</v>
      </c>
      <c r="D2233" s="4" t="s">
        <v>283</v>
      </c>
      <c r="E2233" s="12" t="s">
        <v>1086</v>
      </c>
      <c r="F2233" s="13">
        <v>400</v>
      </c>
      <c r="G2233">
        <v>400</v>
      </c>
      <c r="H2233">
        <v>160000</v>
      </c>
      <c r="I2233" s="10">
        <v>56000</v>
      </c>
      <c r="J2233" s="15"/>
    </row>
    <row r="2234" spans="1:10">
      <c r="A2234" s="4" t="s">
        <v>1107</v>
      </c>
      <c r="B2234" s="4">
        <v>1128299</v>
      </c>
      <c r="C2234" s="5">
        <v>44240</v>
      </c>
      <c r="D2234" s="4" t="s">
        <v>984</v>
      </c>
      <c r="E2234" s="12" t="s">
        <v>1087</v>
      </c>
      <c r="F2234" s="13">
        <v>400</v>
      </c>
      <c r="G2234">
        <v>250</v>
      </c>
      <c r="H2234">
        <v>100000</v>
      </c>
      <c r="I2234" s="10">
        <v>40000</v>
      </c>
      <c r="J2234" s="15"/>
    </row>
    <row r="2235" spans="1:10">
      <c r="A2235" s="4" t="s">
        <v>1107</v>
      </c>
      <c r="B2235" s="4">
        <v>1128299</v>
      </c>
      <c r="C2235" s="5">
        <v>44240</v>
      </c>
      <c r="D2235" s="4" t="s">
        <v>984</v>
      </c>
      <c r="E2235" s="12" t="s">
        <v>1087</v>
      </c>
      <c r="F2235" s="13">
        <v>450</v>
      </c>
      <c r="G2235">
        <v>175</v>
      </c>
      <c r="H2235">
        <v>78750</v>
      </c>
      <c r="I2235" s="10">
        <v>27562.5</v>
      </c>
      <c r="J2235" s="15"/>
    </row>
    <row r="2236" spans="1:10">
      <c r="A2236" s="4" t="s">
        <v>1107</v>
      </c>
      <c r="B2236" s="4">
        <v>1128299</v>
      </c>
      <c r="C2236" s="5">
        <v>44240</v>
      </c>
      <c r="D2236" s="4" t="s">
        <v>984</v>
      </c>
      <c r="E2236" s="12" t="s">
        <v>1086</v>
      </c>
      <c r="F2236" s="13">
        <v>400</v>
      </c>
      <c r="G2236">
        <v>375</v>
      </c>
      <c r="H2236">
        <v>150000</v>
      </c>
      <c r="I2236" s="10">
        <v>37500</v>
      </c>
      <c r="J2236" s="15"/>
    </row>
    <row r="2237" spans="1:10">
      <c r="A2237" s="4" t="s">
        <v>1107</v>
      </c>
      <c r="B2237" s="4">
        <v>1128299</v>
      </c>
      <c r="C2237" s="5">
        <v>44267</v>
      </c>
      <c r="D2237" s="4" t="s">
        <v>984</v>
      </c>
      <c r="E2237" s="12" t="s">
        <v>1087</v>
      </c>
      <c r="F2237" s="13">
        <v>400</v>
      </c>
      <c r="G2237">
        <v>525</v>
      </c>
      <c r="H2237">
        <v>210000</v>
      </c>
      <c r="I2237" s="10">
        <v>84000</v>
      </c>
      <c r="J2237" s="15"/>
    </row>
    <row r="2238" spans="1:10">
      <c r="A2238" s="4" t="s">
        <v>1107</v>
      </c>
      <c r="B2238" s="4">
        <v>1128299</v>
      </c>
      <c r="C2238" s="5">
        <v>44267</v>
      </c>
      <c r="D2238" s="4" t="s">
        <v>984</v>
      </c>
      <c r="E2238" s="12" t="s">
        <v>1087</v>
      </c>
      <c r="F2238" s="13">
        <v>500</v>
      </c>
      <c r="G2238">
        <v>375</v>
      </c>
      <c r="H2238">
        <v>187500</v>
      </c>
      <c r="I2238" s="10">
        <v>75000</v>
      </c>
      <c r="J2238" s="15"/>
    </row>
    <row r="2239" spans="1:10">
      <c r="A2239" s="4" t="s">
        <v>1107</v>
      </c>
      <c r="B2239" s="4">
        <v>1128299</v>
      </c>
      <c r="C2239" s="5">
        <v>44267</v>
      </c>
      <c r="D2239" s="4" t="s">
        <v>984</v>
      </c>
      <c r="E2239" s="12" t="s">
        <v>1087</v>
      </c>
      <c r="F2239" s="13">
        <v>500</v>
      </c>
      <c r="G2239">
        <v>375</v>
      </c>
      <c r="H2239">
        <v>187500</v>
      </c>
      <c r="I2239" s="10">
        <v>65625</v>
      </c>
      <c r="J2239" s="15"/>
    </row>
    <row r="2240" spans="1:10">
      <c r="A2240" s="4" t="s">
        <v>1107</v>
      </c>
      <c r="B2240" s="4">
        <v>1128299</v>
      </c>
      <c r="C2240" s="5">
        <v>44267</v>
      </c>
      <c r="D2240" s="4" t="s">
        <v>984</v>
      </c>
      <c r="E2240" s="12" t="s">
        <v>1086</v>
      </c>
      <c r="F2240" s="13">
        <v>500</v>
      </c>
      <c r="G2240">
        <v>250</v>
      </c>
      <c r="H2240">
        <v>125000</v>
      </c>
      <c r="I2240" s="10">
        <v>50000</v>
      </c>
      <c r="J2240" s="15"/>
    </row>
    <row r="2241" spans="1:10">
      <c r="A2241" s="4" t="s">
        <v>1107</v>
      </c>
      <c r="B2241" s="4">
        <v>1128299</v>
      </c>
      <c r="C2241" s="5">
        <v>44267</v>
      </c>
      <c r="D2241" s="4" t="s">
        <v>984</v>
      </c>
      <c r="E2241" s="12" t="s">
        <v>1086</v>
      </c>
      <c r="F2241" s="13">
        <v>550</v>
      </c>
      <c r="G2241">
        <v>150</v>
      </c>
      <c r="H2241">
        <v>82500</v>
      </c>
      <c r="I2241" s="10">
        <v>28875</v>
      </c>
      <c r="J2241" s="15"/>
    </row>
    <row r="2242" spans="1:10">
      <c r="A2242" s="4" t="s">
        <v>1107</v>
      </c>
      <c r="B2242" s="4">
        <v>1128299</v>
      </c>
      <c r="C2242" s="5">
        <v>44267</v>
      </c>
      <c r="D2242" s="4" t="s">
        <v>984</v>
      </c>
      <c r="E2242" s="12" t="s">
        <v>1087</v>
      </c>
      <c r="F2242" s="13">
        <v>500</v>
      </c>
      <c r="G2242">
        <v>350</v>
      </c>
      <c r="H2242">
        <v>175000</v>
      </c>
      <c r="I2242" s="10">
        <v>43750</v>
      </c>
      <c r="J2242" s="15"/>
    </row>
    <row r="2243" spans="1:10">
      <c r="A2243" s="4" t="s">
        <v>1107</v>
      </c>
      <c r="B2243" s="4">
        <v>1128299</v>
      </c>
      <c r="C2243" s="5">
        <v>44299</v>
      </c>
      <c r="D2243" s="4" t="s">
        <v>984</v>
      </c>
      <c r="E2243" s="12" t="s">
        <v>1087</v>
      </c>
      <c r="F2243" s="13">
        <v>500</v>
      </c>
      <c r="G2243">
        <v>525</v>
      </c>
      <c r="H2243">
        <v>262500</v>
      </c>
      <c r="I2243" s="10">
        <v>105000</v>
      </c>
      <c r="J2243" s="15"/>
    </row>
    <row r="2244" spans="1:10">
      <c r="A2244" s="4" t="s">
        <v>1107</v>
      </c>
      <c r="B2244" s="4">
        <v>1128299</v>
      </c>
      <c r="C2244" s="5">
        <v>44299</v>
      </c>
      <c r="D2244" s="4" t="s">
        <v>984</v>
      </c>
      <c r="E2244" s="12" t="s">
        <v>1086</v>
      </c>
      <c r="F2244" s="13">
        <v>550</v>
      </c>
      <c r="G2244">
        <v>325</v>
      </c>
      <c r="H2244">
        <v>178750</v>
      </c>
      <c r="I2244" s="10">
        <v>71500</v>
      </c>
      <c r="J2244" s="15"/>
    </row>
    <row r="2245" spans="1:10">
      <c r="A2245" s="4" t="s">
        <v>1107</v>
      </c>
      <c r="B2245" s="4">
        <v>1128299</v>
      </c>
      <c r="C2245" s="5">
        <v>44299</v>
      </c>
      <c r="D2245" s="4" t="s">
        <v>984</v>
      </c>
      <c r="E2245" s="12" t="s">
        <v>1087</v>
      </c>
      <c r="F2245" s="13">
        <v>550</v>
      </c>
      <c r="G2245">
        <v>375</v>
      </c>
      <c r="H2245">
        <v>206250</v>
      </c>
      <c r="I2245" s="10">
        <v>72187.5</v>
      </c>
      <c r="J2245" s="15"/>
    </row>
    <row r="2246" spans="1:10">
      <c r="A2246" s="4" t="s">
        <v>1107</v>
      </c>
      <c r="B2246" s="4">
        <v>1128299</v>
      </c>
      <c r="C2246" s="5">
        <v>44299</v>
      </c>
      <c r="D2246" s="4" t="s">
        <v>984</v>
      </c>
      <c r="E2246" s="12" t="s">
        <v>1086</v>
      </c>
      <c r="F2246" s="13">
        <v>500</v>
      </c>
      <c r="G2246">
        <v>275</v>
      </c>
      <c r="H2246">
        <v>137500</v>
      </c>
      <c r="I2246" s="10">
        <v>55000</v>
      </c>
      <c r="J2246" s="15"/>
    </row>
    <row r="2247" spans="1:10">
      <c r="A2247" s="4" t="s">
        <v>1107</v>
      </c>
      <c r="B2247" s="4">
        <v>1128299</v>
      </c>
      <c r="C2247" s="5">
        <v>44299</v>
      </c>
      <c r="D2247" s="4" t="s">
        <v>984</v>
      </c>
      <c r="E2247" s="12" t="s">
        <v>1086</v>
      </c>
      <c r="F2247" s="13">
        <v>550</v>
      </c>
      <c r="G2247">
        <v>175</v>
      </c>
      <c r="H2247">
        <v>96250</v>
      </c>
      <c r="I2247" s="10">
        <v>33687.5</v>
      </c>
      <c r="J2247" s="15"/>
    </row>
    <row r="2248" spans="1:10">
      <c r="A2248" s="4" t="s">
        <v>1107</v>
      </c>
      <c r="B2248" s="4">
        <v>1128299</v>
      </c>
      <c r="C2248" s="5">
        <v>44299</v>
      </c>
      <c r="D2248" s="4" t="s">
        <v>984</v>
      </c>
      <c r="E2248" s="12" t="s">
        <v>1086</v>
      </c>
      <c r="F2248" s="13">
        <v>700</v>
      </c>
      <c r="G2248">
        <v>350</v>
      </c>
      <c r="H2248">
        <v>245000</v>
      </c>
      <c r="I2248" s="10">
        <v>61250</v>
      </c>
      <c r="J2248" s="15"/>
    </row>
    <row r="2249" spans="1:10">
      <c r="A2249" s="4" t="s">
        <v>1107</v>
      </c>
      <c r="B2249" s="4">
        <v>1128299</v>
      </c>
      <c r="C2249" s="5">
        <v>44330</v>
      </c>
      <c r="D2249" s="4" t="s">
        <v>984</v>
      </c>
      <c r="E2249" s="12" t="s">
        <v>1087</v>
      </c>
      <c r="F2249" s="13">
        <v>500</v>
      </c>
      <c r="G2249">
        <v>550</v>
      </c>
      <c r="H2249">
        <v>275000</v>
      </c>
      <c r="I2249" s="10">
        <v>110000</v>
      </c>
      <c r="J2249" s="15"/>
    </row>
    <row r="2250" spans="1:10">
      <c r="A2250" s="4" t="s">
        <v>1107</v>
      </c>
      <c r="B2250" s="4">
        <v>1128299</v>
      </c>
      <c r="C2250" s="5">
        <v>44330</v>
      </c>
      <c r="D2250" s="4" t="s">
        <v>984</v>
      </c>
      <c r="E2250" s="12" t="s">
        <v>1087</v>
      </c>
      <c r="F2250" s="13">
        <v>550</v>
      </c>
      <c r="G2250">
        <v>400</v>
      </c>
      <c r="H2250">
        <v>220000</v>
      </c>
      <c r="I2250" s="10">
        <v>88000</v>
      </c>
      <c r="J2250" s="15"/>
    </row>
    <row r="2251" spans="1:10">
      <c r="A2251" s="4" t="s">
        <v>1107</v>
      </c>
      <c r="B2251" s="4">
        <v>1128299</v>
      </c>
      <c r="C2251" s="5">
        <v>44330</v>
      </c>
      <c r="D2251" s="4" t="s">
        <v>984</v>
      </c>
      <c r="E2251" s="12" t="s">
        <v>1086</v>
      </c>
      <c r="F2251" s="13">
        <v>550.00000000000011</v>
      </c>
      <c r="G2251">
        <v>425</v>
      </c>
      <c r="H2251">
        <v>233750.00000000003</v>
      </c>
      <c r="I2251" s="10">
        <v>81812.5</v>
      </c>
      <c r="J2251" s="15"/>
    </row>
    <row r="2252" spans="1:10">
      <c r="A2252" s="4" t="s">
        <v>1107</v>
      </c>
      <c r="B2252" s="4">
        <v>1128299</v>
      </c>
      <c r="C2252" s="5">
        <v>44330</v>
      </c>
      <c r="D2252" s="4" t="s">
        <v>984</v>
      </c>
      <c r="E2252" s="12" t="s">
        <v>1086</v>
      </c>
      <c r="F2252" s="13">
        <v>500</v>
      </c>
      <c r="G2252">
        <v>325</v>
      </c>
      <c r="H2252">
        <v>162500</v>
      </c>
      <c r="I2252" s="10">
        <v>65000</v>
      </c>
      <c r="J2252" s="15"/>
    </row>
    <row r="2253" spans="1:10">
      <c r="A2253" s="4" t="s">
        <v>1107</v>
      </c>
      <c r="B2253" s="4">
        <v>1128299</v>
      </c>
      <c r="C2253" s="5">
        <v>44330</v>
      </c>
      <c r="D2253" s="4" t="s">
        <v>984</v>
      </c>
      <c r="E2253" s="12" t="s">
        <v>1086</v>
      </c>
      <c r="F2253" s="13">
        <v>550.00000000000011</v>
      </c>
      <c r="G2253">
        <v>225</v>
      </c>
      <c r="H2253">
        <v>123750.00000000001</v>
      </c>
      <c r="I2253" s="10">
        <v>43312.5</v>
      </c>
      <c r="J2253" s="15"/>
    </row>
    <row r="2254" spans="1:10">
      <c r="A2254" s="4" t="s">
        <v>1107</v>
      </c>
      <c r="B2254" s="4">
        <v>1128299</v>
      </c>
      <c r="C2254" s="5">
        <v>44330</v>
      </c>
      <c r="D2254" s="4" t="s">
        <v>984</v>
      </c>
      <c r="E2254" s="12" t="s">
        <v>1086</v>
      </c>
      <c r="F2254" s="13">
        <v>700</v>
      </c>
      <c r="G2254">
        <v>400</v>
      </c>
      <c r="H2254">
        <v>280000</v>
      </c>
      <c r="I2254" s="10">
        <v>70000</v>
      </c>
      <c r="J2254" s="15"/>
    </row>
    <row r="2255" spans="1:10">
      <c r="A2255" s="4" t="s">
        <v>1107</v>
      </c>
      <c r="B2255" s="4">
        <v>1128299</v>
      </c>
      <c r="C2255" s="5">
        <v>44360</v>
      </c>
      <c r="D2255" s="4" t="s">
        <v>984</v>
      </c>
      <c r="E2255" s="12" t="s">
        <v>1086</v>
      </c>
      <c r="F2255" s="13">
        <v>500</v>
      </c>
      <c r="G2255">
        <v>675</v>
      </c>
      <c r="H2255">
        <v>337500</v>
      </c>
      <c r="I2255" s="10">
        <v>135000</v>
      </c>
      <c r="J2255" s="15"/>
    </row>
    <row r="2256" spans="1:10">
      <c r="A2256" s="4" t="s">
        <v>1107</v>
      </c>
      <c r="B2256" s="4">
        <v>1128299</v>
      </c>
      <c r="C2256" s="5">
        <v>44360</v>
      </c>
      <c r="D2256" s="4" t="s">
        <v>984</v>
      </c>
      <c r="E2256" s="12" t="s">
        <v>1086</v>
      </c>
      <c r="F2256" s="13">
        <v>550</v>
      </c>
      <c r="G2256">
        <v>525</v>
      </c>
      <c r="H2256">
        <v>288750</v>
      </c>
      <c r="I2256" s="10">
        <v>115500</v>
      </c>
      <c r="J2256" s="15"/>
    </row>
    <row r="2257" spans="1:10">
      <c r="A2257" s="4" t="s">
        <v>1107</v>
      </c>
      <c r="B2257" s="4">
        <v>1128299</v>
      </c>
      <c r="C2257" s="5">
        <v>44360</v>
      </c>
      <c r="D2257" s="4" t="s">
        <v>984</v>
      </c>
      <c r="E2257" s="12" t="s">
        <v>1086</v>
      </c>
      <c r="F2257" s="13">
        <v>550</v>
      </c>
      <c r="G2257">
        <v>525</v>
      </c>
      <c r="H2257">
        <v>288750</v>
      </c>
      <c r="I2257" s="10">
        <v>101062.5</v>
      </c>
      <c r="J2257" s="15"/>
    </row>
    <row r="2258" spans="1:10">
      <c r="A2258" s="4" t="s">
        <v>1107</v>
      </c>
      <c r="B2258" s="4">
        <v>1128299</v>
      </c>
      <c r="C2258" s="5">
        <v>44360</v>
      </c>
      <c r="D2258" s="4" t="s">
        <v>984</v>
      </c>
      <c r="E2258" s="12" t="s">
        <v>1087</v>
      </c>
      <c r="F2258" s="13">
        <v>500</v>
      </c>
      <c r="G2258">
        <v>400</v>
      </c>
      <c r="H2258">
        <v>200000</v>
      </c>
      <c r="I2258" s="10">
        <v>80000</v>
      </c>
      <c r="J2258" s="15"/>
    </row>
    <row r="2259" spans="1:10">
      <c r="A2259" s="4" t="s">
        <v>1107</v>
      </c>
      <c r="B2259" s="4">
        <v>1128299</v>
      </c>
      <c r="C2259" s="5">
        <v>44360</v>
      </c>
      <c r="D2259" s="4" t="s">
        <v>984</v>
      </c>
      <c r="E2259" s="12" t="s">
        <v>1087</v>
      </c>
      <c r="F2259" s="13">
        <v>550</v>
      </c>
      <c r="G2259">
        <v>275</v>
      </c>
      <c r="H2259">
        <v>151250</v>
      </c>
      <c r="I2259" s="10">
        <v>52937.5</v>
      </c>
      <c r="J2259" s="15"/>
    </row>
    <row r="2260" spans="1:10">
      <c r="A2260" s="4" t="s">
        <v>1107</v>
      </c>
      <c r="B2260" s="4">
        <v>1128299</v>
      </c>
      <c r="C2260" s="5">
        <v>44360</v>
      </c>
      <c r="D2260" s="4" t="s">
        <v>984</v>
      </c>
      <c r="E2260" s="12" t="s">
        <v>1087</v>
      </c>
      <c r="F2260" s="13">
        <v>700</v>
      </c>
      <c r="G2260">
        <v>575</v>
      </c>
      <c r="H2260">
        <v>402500</v>
      </c>
      <c r="I2260" s="10">
        <v>100625</v>
      </c>
      <c r="J2260" s="15"/>
    </row>
    <row r="2261" spans="1:10">
      <c r="A2261" s="4" t="s">
        <v>1107</v>
      </c>
      <c r="B2261" s="4">
        <v>1128299</v>
      </c>
      <c r="C2261" s="5">
        <v>44389</v>
      </c>
      <c r="D2261" s="4" t="s">
        <v>984</v>
      </c>
      <c r="E2261" s="12" t="s">
        <v>1087</v>
      </c>
      <c r="F2261" s="13">
        <v>500</v>
      </c>
      <c r="G2261">
        <v>725</v>
      </c>
      <c r="H2261">
        <v>362500</v>
      </c>
      <c r="I2261" s="10">
        <v>145000</v>
      </c>
      <c r="J2261" s="15"/>
    </row>
    <row r="2262" spans="1:10">
      <c r="A2262" s="4" t="s">
        <v>1107</v>
      </c>
      <c r="B2262" s="4">
        <v>1128299</v>
      </c>
      <c r="C2262" s="5">
        <v>44389</v>
      </c>
      <c r="D2262" s="4" t="s">
        <v>984</v>
      </c>
      <c r="E2262" s="12" t="s">
        <v>1087</v>
      </c>
      <c r="F2262" s="13">
        <v>550</v>
      </c>
      <c r="G2262">
        <v>575</v>
      </c>
      <c r="H2262">
        <v>316250</v>
      </c>
      <c r="I2262" s="10">
        <v>126500</v>
      </c>
      <c r="J2262" s="15"/>
    </row>
    <row r="2263" spans="1:10">
      <c r="A2263" s="4" t="s">
        <v>1107</v>
      </c>
      <c r="B2263" s="4">
        <v>1128299</v>
      </c>
      <c r="C2263" s="5">
        <v>44389</v>
      </c>
      <c r="D2263" s="4" t="s">
        <v>984</v>
      </c>
      <c r="E2263" s="12" t="s">
        <v>1087</v>
      </c>
      <c r="F2263" s="13">
        <v>550</v>
      </c>
      <c r="G2263">
        <v>525</v>
      </c>
      <c r="H2263">
        <v>288750</v>
      </c>
      <c r="I2263" s="10">
        <v>101062.5</v>
      </c>
      <c r="J2263" s="15"/>
    </row>
    <row r="2264" spans="1:10">
      <c r="A2264" s="4" t="s">
        <v>1107</v>
      </c>
      <c r="B2264" s="4">
        <v>1128299</v>
      </c>
      <c r="C2264" s="5">
        <v>44389</v>
      </c>
      <c r="D2264" s="4" t="s">
        <v>984</v>
      </c>
      <c r="E2264" s="12" t="s">
        <v>1086</v>
      </c>
      <c r="F2264" s="13">
        <v>500</v>
      </c>
      <c r="G2264">
        <v>425</v>
      </c>
      <c r="H2264">
        <v>212500</v>
      </c>
      <c r="I2264" s="10">
        <v>85000</v>
      </c>
      <c r="J2264" s="15"/>
    </row>
    <row r="2265" spans="1:10">
      <c r="A2265" s="4" t="s">
        <v>1107</v>
      </c>
      <c r="B2265" s="4">
        <v>1128299</v>
      </c>
      <c r="C2265" s="5">
        <v>44389</v>
      </c>
      <c r="D2265" s="4" t="s">
        <v>984</v>
      </c>
      <c r="E2265" s="12" t="s">
        <v>1087</v>
      </c>
      <c r="F2265" s="13">
        <v>550.00000000000011</v>
      </c>
      <c r="G2265">
        <v>475</v>
      </c>
      <c r="H2265">
        <v>261250.00000000003</v>
      </c>
      <c r="I2265" s="10">
        <v>91437.5</v>
      </c>
      <c r="J2265" s="15"/>
    </row>
    <row r="2266" spans="1:10">
      <c r="A2266" s="4" t="s">
        <v>1107</v>
      </c>
      <c r="B2266" s="4">
        <v>1128299</v>
      </c>
      <c r="C2266" s="5">
        <v>44389</v>
      </c>
      <c r="D2266" s="4" t="s">
        <v>984</v>
      </c>
      <c r="E2266" s="12" t="s">
        <v>1086</v>
      </c>
      <c r="F2266" s="13">
        <v>700</v>
      </c>
      <c r="G2266">
        <v>475</v>
      </c>
      <c r="H2266">
        <v>332500</v>
      </c>
      <c r="I2266" s="10">
        <v>83125</v>
      </c>
      <c r="J2266" s="15"/>
    </row>
    <row r="2267" spans="1:10">
      <c r="A2267" s="4" t="s">
        <v>1107</v>
      </c>
      <c r="B2267" s="4">
        <v>1128299</v>
      </c>
      <c r="C2267" s="5">
        <v>44421</v>
      </c>
      <c r="D2267" s="4" t="s">
        <v>984</v>
      </c>
      <c r="E2267" s="12" t="s">
        <v>1087</v>
      </c>
      <c r="F2267" s="13">
        <v>550</v>
      </c>
      <c r="G2267">
        <v>675</v>
      </c>
      <c r="H2267">
        <v>371250</v>
      </c>
      <c r="I2267" s="10">
        <v>148500</v>
      </c>
      <c r="J2267" s="15"/>
    </row>
    <row r="2268" spans="1:10">
      <c r="A2268" s="4" t="s">
        <v>1107</v>
      </c>
      <c r="B2268" s="4">
        <v>1128299</v>
      </c>
      <c r="C2268" s="5">
        <v>44421</v>
      </c>
      <c r="D2268" s="4" t="s">
        <v>984</v>
      </c>
      <c r="E2268" s="12" t="s">
        <v>1087</v>
      </c>
      <c r="F2268" s="13">
        <v>600</v>
      </c>
      <c r="G2268">
        <v>625</v>
      </c>
      <c r="H2268">
        <v>375000</v>
      </c>
      <c r="I2268" s="10">
        <v>150000</v>
      </c>
      <c r="J2268" s="15"/>
    </row>
    <row r="2269" spans="1:10">
      <c r="A2269" s="4" t="s">
        <v>1107</v>
      </c>
      <c r="B2269" s="4">
        <v>1128299</v>
      </c>
      <c r="C2269" s="5">
        <v>44421</v>
      </c>
      <c r="D2269" s="4" t="s">
        <v>984</v>
      </c>
      <c r="E2269" s="12" t="s">
        <v>1087</v>
      </c>
      <c r="F2269" s="13">
        <v>550</v>
      </c>
      <c r="G2269">
        <v>500</v>
      </c>
      <c r="H2269">
        <v>275000</v>
      </c>
      <c r="I2269" s="10">
        <v>96250</v>
      </c>
      <c r="J2269" s="15"/>
    </row>
    <row r="2270" spans="1:10">
      <c r="A2270" s="4" t="s">
        <v>1107</v>
      </c>
      <c r="B2270" s="4">
        <v>1128299</v>
      </c>
      <c r="C2270" s="5">
        <v>44421</v>
      </c>
      <c r="D2270" s="4" t="s">
        <v>984</v>
      </c>
      <c r="E2270" s="12" t="s">
        <v>1087</v>
      </c>
      <c r="F2270" s="13">
        <v>550</v>
      </c>
      <c r="G2270">
        <v>450</v>
      </c>
      <c r="H2270">
        <v>247500</v>
      </c>
      <c r="I2270" s="10">
        <v>99000</v>
      </c>
      <c r="J2270" s="15"/>
    </row>
    <row r="2271" spans="1:10">
      <c r="A2271" s="4" t="s">
        <v>1107</v>
      </c>
      <c r="B2271" s="4">
        <v>1128299</v>
      </c>
      <c r="C2271" s="5">
        <v>44421</v>
      </c>
      <c r="D2271" s="4" t="s">
        <v>984</v>
      </c>
      <c r="E2271" s="12" t="s">
        <v>1087</v>
      </c>
      <c r="F2271" s="13">
        <v>650</v>
      </c>
      <c r="G2271">
        <v>450</v>
      </c>
      <c r="H2271">
        <v>292500</v>
      </c>
      <c r="I2271" s="10">
        <v>102375</v>
      </c>
      <c r="J2271" s="15"/>
    </row>
    <row r="2272" spans="1:10">
      <c r="A2272" s="4" t="s">
        <v>1107</v>
      </c>
      <c r="B2272" s="4">
        <v>1128299</v>
      </c>
      <c r="C2272" s="5">
        <v>44421</v>
      </c>
      <c r="D2272" s="4" t="s">
        <v>984</v>
      </c>
      <c r="E2272" s="12" t="s">
        <v>1086</v>
      </c>
      <c r="F2272" s="13">
        <v>700</v>
      </c>
      <c r="G2272">
        <v>425</v>
      </c>
      <c r="H2272">
        <v>297500</v>
      </c>
      <c r="I2272" s="10">
        <v>74375</v>
      </c>
      <c r="J2272" s="15"/>
    </row>
    <row r="2273" spans="1:10">
      <c r="A2273" s="4" t="s">
        <v>1107</v>
      </c>
      <c r="B2273" s="4">
        <v>1128299</v>
      </c>
      <c r="C2273" s="5">
        <v>44453</v>
      </c>
      <c r="D2273" s="4" t="s">
        <v>984</v>
      </c>
      <c r="E2273" s="12" t="s">
        <v>1086</v>
      </c>
      <c r="F2273" s="13">
        <v>450</v>
      </c>
      <c r="G2273">
        <v>600</v>
      </c>
      <c r="H2273">
        <v>270000</v>
      </c>
      <c r="I2273" s="10">
        <v>108000</v>
      </c>
      <c r="J2273" s="15"/>
    </row>
    <row r="2274" spans="1:10">
      <c r="A2274" s="4" t="s">
        <v>1107</v>
      </c>
      <c r="B2274" s="4">
        <v>1128299</v>
      </c>
      <c r="C2274" s="5">
        <v>44453</v>
      </c>
      <c r="D2274" s="4" t="s">
        <v>984</v>
      </c>
      <c r="E2274" s="12" t="s">
        <v>1087</v>
      </c>
      <c r="F2274" s="13">
        <v>500</v>
      </c>
      <c r="G2274">
        <v>600</v>
      </c>
      <c r="H2274">
        <v>300000</v>
      </c>
      <c r="I2274" s="10">
        <v>120000</v>
      </c>
      <c r="J2274" s="15"/>
    </row>
    <row r="2275" spans="1:10">
      <c r="A2275" s="4" t="s">
        <v>1107</v>
      </c>
      <c r="B2275" s="4">
        <v>1128299</v>
      </c>
      <c r="C2275" s="5">
        <v>44453</v>
      </c>
      <c r="D2275" s="4" t="s">
        <v>984</v>
      </c>
      <c r="E2275" s="12" t="s">
        <v>1086</v>
      </c>
      <c r="F2275" s="13">
        <v>450</v>
      </c>
      <c r="G2275">
        <v>450</v>
      </c>
      <c r="H2275">
        <v>202500</v>
      </c>
      <c r="I2275" s="10">
        <v>70875</v>
      </c>
      <c r="J2275" s="15"/>
    </row>
    <row r="2276" spans="1:10">
      <c r="A2276" s="4" t="s">
        <v>1107</v>
      </c>
      <c r="B2276" s="4">
        <v>1128299</v>
      </c>
      <c r="C2276" s="5">
        <v>44453</v>
      </c>
      <c r="D2276" s="4" t="s">
        <v>984</v>
      </c>
      <c r="E2276" s="12" t="s">
        <v>1087</v>
      </c>
      <c r="F2276" s="13">
        <v>450</v>
      </c>
      <c r="G2276">
        <v>400</v>
      </c>
      <c r="H2276">
        <v>180000</v>
      </c>
      <c r="I2276" s="10">
        <v>72000</v>
      </c>
      <c r="J2276" s="15"/>
    </row>
    <row r="2277" spans="1:10">
      <c r="A2277" s="4" t="s">
        <v>1107</v>
      </c>
      <c r="B2277" s="4">
        <v>1128299</v>
      </c>
      <c r="C2277" s="5">
        <v>44453</v>
      </c>
      <c r="D2277" s="4" t="s">
        <v>984</v>
      </c>
      <c r="E2277" s="12" t="s">
        <v>1086</v>
      </c>
      <c r="F2277" s="13">
        <v>550</v>
      </c>
      <c r="G2277">
        <v>400</v>
      </c>
      <c r="H2277">
        <v>220000</v>
      </c>
      <c r="I2277" s="10">
        <v>77000</v>
      </c>
      <c r="J2277" s="15"/>
    </row>
    <row r="2278" spans="1:10">
      <c r="A2278" s="4" t="s">
        <v>1107</v>
      </c>
      <c r="B2278" s="4">
        <v>1128299</v>
      </c>
      <c r="C2278" s="5">
        <v>44453</v>
      </c>
      <c r="D2278" s="4" t="s">
        <v>984</v>
      </c>
      <c r="E2278" s="12" t="s">
        <v>1088</v>
      </c>
      <c r="F2278" s="13">
        <v>600</v>
      </c>
      <c r="G2278">
        <v>450</v>
      </c>
      <c r="H2278">
        <v>270000</v>
      </c>
      <c r="I2278" s="10">
        <v>67500</v>
      </c>
      <c r="J2278" s="15"/>
    </row>
    <row r="2279" spans="1:10">
      <c r="A2279" s="4" t="s">
        <v>1107</v>
      </c>
      <c r="B2279" s="4">
        <v>1128299</v>
      </c>
      <c r="C2279" s="5">
        <v>44482</v>
      </c>
      <c r="D2279" s="4" t="s">
        <v>984</v>
      </c>
      <c r="E2279" s="12" t="s">
        <v>1087</v>
      </c>
      <c r="F2279" s="13">
        <v>450</v>
      </c>
      <c r="G2279">
        <v>525</v>
      </c>
      <c r="H2279">
        <v>236250</v>
      </c>
      <c r="I2279" s="10">
        <v>94500</v>
      </c>
      <c r="J2279" s="15"/>
    </row>
    <row r="2280" spans="1:10">
      <c r="A2280" s="4" t="s">
        <v>1107</v>
      </c>
      <c r="B2280" s="4">
        <v>1128299</v>
      </c>
      <c r="C2280" s="5">
        <v>44482</v>
      </c>
      <c r="D2280" s="4" t="s">
        <v>984</v>
      </c>
      <c r="E2280" s="12" t="s">
        <v>1087</v>
      </c>
      <c r="F2280" s="13">
        <v>500</v>
      </c>
      <c r="G2280">
        <v>525</v>
      </c>
      <c r="H2280">
        <v>262500</v>
      </c>
      <c r="I2280" s="10">
        <v>105000</v>
      </c>
      <c r="J2280" s="15"/>
    </row>
    <row r="2281" spans="1:10">
      <c r="A2281" s="4" t="s">
        <v>1107</v>
      </c>
      <c r="B2281" s="4">
        <v>1128299</v>
      </c>
      <c r="C2281" s="5">
        <v>44482</v>
      </c>
      <c r="D2281" s="4" t="s">
        <v>984</v>
      </c>
      <c r="E2281" s="12" t="s">
        <v>1086</v>
      </c>
      <c r="F2281" s="13">
        <v>450</v>
      </c>
      <c r="G2281">
        <v>350</v>
      </c>
      <c r="H2281">
        <v>157500</v>
      </c>
      <c r="I2281" s="10">
        <v>55125</v>
      </c>
      <c r="J2281" s="15"/>
    </row>
    <row r="2282" spans="1:10">
      <c r="A2282" s="4" t="s">
        <v>1107</v>
      </c>
      <c r="B2282" s="4">
        <v>1128299</v>
      </c>
      <c r="C2282" s="5">
        <v>44482</v>
      </c>
      <c r="D2282" s="4" t="s">
        <v>984</v>
      </c>
      <c r="E2282" s="12" t="s">
        <v>1086</v>
      </c>
      <c r="F2282" s="13">
        <v>450</v>
      </c>
      <c r="G2282">
        <v>325</v>
      </c>
      <c r="H2282">
        <v>146250</v>
      </c>
      <c r="I2282" s="10">
        <v>58500</v>
      </c>
      <c r="J2282" s="15"/>
    </row>
    <row r="2283" spans="1:10">
      <c r="A2283" s="4" t="s">
        <v>1107</v>
      </c>
      <c r="B2283" s="4">
        <v>1128299</v>
      </c>
      <c r="C2283" s="5">
        <v>44482</v>
      </c>
      <c r="D2283" s="4" t="s">
        <v>984</v>
      </c>
      <c r="E2283" s="12" t="s">
        <v>1087</v>
      </c>
      <c r="F2283" s="13">
        <v>550</v>
      </c>
      <c r="G2283">
        <v>300</v>
      </c>
      <c r="H2283">
        <v>165000</v>
      </c>
      <c r="I2283" s="10">
        <v>57750</v>
      </c>
      <c r="J2283" s="15"/>
    </row>
    <row r="2284" spans="1:10">
      <c r="A2284" s="4" t="s">
        <v>1107</v>
      </c>
      <c r="B2284" s="4">
        <v>1128299</v>
      </c>
      <c r="C2284" s="5">
        <v>44482</v>
      </c>
      <c r="D2284" s="4" t="s">
        <v>984</v>
      </c>
      <c r="E2284" s="12" t="s">
        <v>1087</v>
      </c>
      <c r="F2284" s="13">
        <v>700</v>
      </c>
      <c r="G2284">
        <v>350</v>
      </c>
      <c r="H2284">
        <v>245000</v>
      </c>
      <c r="I2284" s="10">
        <v>61250</v>
      </c>
      <c r="J2284" s="15"/>
    </row>
    <row r="2285" spans="1:10">
      <c r="A2285" s="4" t="s">
        <v>1107</v>
      </c>
      <c r="B2285" s="4">
        <v>1128299</v>
      </c>
      <c r="C2285" s="5">
        <v>44513</v>
      </c>
      <c r="D2285" s="4" t="s">
        <v>984</v>
      </c>
      <c r="E2285" s="12" t="s">
        <v>1087</v>
      </c>
      <c r="F2285" s="13">
        <v>550</v>
      </c>
      <c r="G2285">
        <v>525</v>
      </c>
      <c r="H2285">
        <v>288750</v>
      </c>
      <c r="I2285" s="10">
        <v>115500</v>
      </c>
      <c r="J2285" s="15"/>
    </row>
    <row r="2286" spans="1:10">
      <c r="A2286" s="4" t="s">
        <v>1107</v>
      </c>
      <c r="B2286" s="4">
        <v>1128299</v>
      </c>
      <c r="C2286" s="5">
        <v>44513</v>
      </c>
      <c r="D2286" s="4" t="s">
        <v>984</v>
      </c>
      <c r="E2286" s="12" t="s">
        <v>1087</v>
      </c>
      <c r="F2286" s="13">
        <v>600</v>
      </c>
      <c r="G2286">
        <v>575</v>
      </c>
      <c r="H2286">
        <v>345000</v>
      </c>
      <c r="I2286" s="10">
        <v>138000</v>
      </c>
      <c r="J2286" s="15"/>
    </row>
    <row r="2287" spans="1:10">
      <c r="A2287" s="4" t="s">
        <v>1107</v>
      </c>
      <c r="B2287" s="4">
        <v>1128299</v>
      </c>
      <c r="C2287" s="5">
        <v>44513</v>
      </c>
      <c r="D2287" s="4" t="s">
        <v>984</v>
      </c>
      <c r="E2287" s="12" t="s">
        <v>1087</v>
      </c>
      <c r="F2287" s="13">
        <v>550.00000000000011</v>
      </c>
      <c r="G2287">
        <v>425</v>
      </c>
      <c r="H2287">
        <v>233750.00000000003</v>
      </c>
      <c r="I2287" s="10">
        <v>81812.5</v>
      </c>
      <c r="J2287" s="15"/>
    </row>
    <row r="2288" spans="1:10">
      <c r="A2288" s="4" t="s">
        <v>1107</v>
      </c>
      <c r="B2288" s="4">
        <v>1128299</v>
      </c>
      <c r="C2288" s="5">
        <v>44513</v>
      </c>
      <c r="D2288" s="4" t="s">
        <v>984</v>
      </c>
      <c r="E2288" s="12" t="s">
        <v>1087</v>
      </c>
      <c r="F2288" s="13">
        <v>550</v>
      </c>
      <c r="G2288">
        <v>400</v>
      </c>
      <c r="H2288">
        <v>220000</v>
      </c>
      <c r="I2288" s="10">
        <v>88000</v>
      </c>
      <c r="J2288" s="15"/>
    </row>
    <row r="2289" spans="1:10">
      <c r="A2289" s="4" t="s">
        <v>1107</v>
      </c>
      <c r="B2289" s="4">
        <v>1128299</v>
      </c>
      <c r="C2289" s="5">
        <v>44513</v>
      </c>
      <c r="D2289" s="4" t="s">
        <v>984</v>
      </c>
      <c r="E2289" s="12" t="s">
        <v>1086</v>
      </c>
      <c r="F2289" s="13">
        <v>650</v>
      </c>
      <c r="G2289">
        <v>350</v>
      </c>
      <c r="H2289">
        <v>227500</v>
      </c>
      <c r="I2289" s="10">
        <v>79625</v>
      </c>
      <c r="J2289" s="15"/>
    </row>
    <row r="2290" spans="1:10">
      <c r="A2290" s="4" t="s">
        <v>1107</v>
      </c>
      <c r="B2290" s="4">
        <v>1128299</v>
      </c>
      <c r="C2290" s="5">
        <v>44513</v>
      </c>
      <c r="D2290" s="4" t="s">
        <v>984</v>
      </c>
      <c r="E2290" s="12" t="s">
        <v>1086</v>
      </c>
      <c r="F2290" s="13">
        <v>700</v>
      </c>
      <c r="G2290">
        <v>475</v>
      </c>
      <c r="H2290">
        <v>332500</v>
      </c>
      <c r="I2290" s="10">
        <v>83125</v>
      </c>
      <c r="J2290" s="15"/>
    </row>
    <row r="2291" spans="1:10">
      <c r="A2291" s="4" t="s">
        <v>1107</v>
      </c>
      <c r="B2291" s="4">
        <v>1128299</v>
      </c>
      <c r="C2291" s="5">
        <v>44542</v>
      </c>
      <c r="D2291" s="4" t="s">
        <v>984</v>
      </c>
      <c r="E2291" s="12" t="s">
        <v>1086</v>
      </c>
      <c r="F2291" s="13">
        <v>550</v>
      </c>
      <c r="G2291">
        <v>675</v>
      </c>
      <c r="H2291">
        <v>371250</v>
      </c>
      <c r="I2291" s="10">
        <v>148500</v>
      </c>
      <c r="J2291" s="15"/>
    </row>
    <row r="2292" spans="1:10">
      <c r="A2292" s="4" t="s">
        <v>1107</v>
      </c>
      <c r="B2292" s="4">
        <v>1128299</v>
      </c>
      <c r="C2292" s="5">
        <v>44542</v>
      </c>
      <c r="D2292" s="4" t="s">
        <v>984</v>
      </c>
      <c r="E2292" s="12" t="s">
        <v>1087</v>
      </c>
      <c r="F2292" s="13">
        <v>600</v>
      </c>
      <c r="G2292">
        <v>675</v>
      </c>
      <c r="H2292">
        <v>405000</v>
      </c>
      <c r="I2292" s="10">
        <v>162000</v>
      </c>
      <c r="J2292" s="15"/>
    </row>
    <row r="2293" spans="1:10">
      <c r="A2293" s="4" t="s">
        <v>1107</v>
      </c>
      <c r="B2293" s="4">
        <v>1128299</v>
      </c>
      <c r="C2293" s="5">
        <v>44542</v>
      </c>
      <c r="D2293" s="4" t="s">
        <v>984</v>
      </c>
      <c r="E2293" s="12" t="s">
        <v>1086</v>
      </c>
      <c r="F2293" s="13">
        <v>550.00000000000011</v>
      </c>
      <c r="G2293">
        <v>475</v>
      </c>
      <c r="H2293">
        <v>261250.00000000003</v>
      </c>
      <c r="I2293" s="10">
        <v>91437.5</v>
      </c>
      <c r="J2293" s="15"/>
    </row>
    <row r="2294" spans="1:10">
      <c r="A2294" s="4" t="s">
        <v>1107</v>
      </c>
      <c r="B2294" s="4">
        <v>1128299</v>
      </c>
      <c r="C2294" s="5">
        <v>44542</v>
      </c>
      <c r="D2294" s="4" t="s">
        <v>984</v>
      </c>
      <c r="E2294" s="12" t="s">
        <v>1087</v>
      </c>
      <c r="F2294" s="13">
        <v>550</v>
      </c>
      <c r="G2294">
        <v>475</v>
      </c>
      <c r="H2294">
        <v>261250</v>
      </c>
      <c r="I2294" s="10">
        <v>104500</v>
      </c>
      <c r="J2294" s="15"/>
    </row>
    <row r="2295" spans="1:10">
      <c r="A2295" s="4" t="s">
        <v>1107</v>
      </c>
      <c r="B2295" s="4">
        <v>1128299</v>
      </c>
      <c r="C2295" s="5">
        <v>44542</v>
      </c>
      <c r="D2295" s="4" t="s">
        <v>984</v>
      </c>
      <c r="E2295" s="12" t="s">
        <v>1086</v>
      </c>
      <c r="F2295" s="13">
        <v>650.00000000000011</v>
      </c>
      <c r="G2295">
        <v>400</v>
      </c>
      <c r="H2295">
        <v>260000.00000000003</v>
      </c>
      <c r="I2295" s="10">
        <v>91000</v>
      </c>
      <c r="J2295" s="15"/>
    </row>
    <row r="2296" spans="1:10">
      <c r="A2296" s="4" t="s">
        <v>1107</v>
      </c>
      <c r="B2296" s="4">
        <v>1128299</v>
      </c>
      <c r="C2296" s="5">
        <v>44542</v>
      </c>
      <c r="D2296" s="4" t="s">
        <v>984</v>
      </c>
      <c r="E2296" s="12" t="s">
        <v>1087</v>
      </c>
      <c r="F2296" s="13">
        <v>700</v>
      </c>
      <c r="G2296">
        <v>500</v>
      </c>
      <c r="H2296">
        <v>350000</v>
      </c>
      <c r="I2296" s="10">
        <v>87500</v>
      </c>
      <c r="J2296" s="15"/>
    </row>
    <row r="2297" spans="1:10">
      <c r="A2297" s="4" t="s">
        <v>1107</v>
      </c>
      <c r="B2297" s="4">
        <v>1185732</v>
      </c>
      <c r="C2297" s="5">
        <v>44205</v>
      </c>
      <c r="D2297" s="4" t="s">
        <v>984</v>
      </c>
      <c r="E2297" s="12" t="s">
        <v>1087</v>
      </c>
      <c r="F2297" s="13">
        <v>400</v>
      </c>
      <c r="G2297" s="40">
        <v>1025</v>
      </c>
      <c r="H2297">
        <v>410000</v>
      </c>
      <c r="I2297" s="10">
        <v>184500</v>
      </c>
      <c r="J2297" s="15"/>
    </row>
    <row r="2298" spans="1:10">
      <c r="A2298" s="4" t="s">
        <v>1107</v>
      </c>
      <c r="B2298" s="4">
        <v>1185732</v>
      </c>
      <c r="C2298" s="5">
        <v>44205</v>
      </c>
      <c r="D2298" s="4" t="s">
        <v>984</v>
      </c>
      <c r="E2298" s="12" t="s">
        <v>1086</v>
      </c>
      <c r="F2298" s="13">
        <v>400</v>
      </c>
      <c r="G2298">
        <v>825</v>
      </c>
      <c r="H2298">
        <v>330000</v>
      </c>
      <c r="I2298" s="10">
        <v>115500</v>
      </c>
      <c r="J2298" s="15"/>
    </row>
    <row r="2299" spans="1:10">
      <c r="A2299" s="4" t="s">
        <v>1107</v>
      </c>
      <c r="B2299" s="4">
        <v>1185732</v>
      </c>
      <c r="C2299" s="5">
        <v>44205</v>
      </c>
      <c r="D2299" s="4" t="s">
        <v>984</v>
      </c>
      <c r="E2299" s="12" t="s">
        <v>1086</v>
      </c>
      <c r="F2299" s="13">
        <v>300</v>
      </c>
      <c r="G2299">
        <v>825</v>
      </c>
      <c r="H2299">
        <v>247500</v>
      </c>
      <c r="I2299" s="10">
        <v>61875</v>
      </c>
      <c r="J2299" s="15"/>
    </row>
    <row r="2300" spans="1:10">
      <c r="A2300" s="4" t="s">
        <v>1107</v>
      </c>
      <c r="B2300" s="4">
        <v>1185732</v>
      </c>
      <c r="C2300" s="5">
        <v>44205</v>
      </c>
      <c r="D2300" s="4" t="s">
        <v>984</v>
      </c>
      <c r="E2300" s="12" t="s">
        <v>1086</v>
      </c>
      <c r="F2300" s="13">
        <v>350</v>
      </c>
      <c r="G2300">
        <v>675</v>
      </c>
      <c r="H2300">
        <v>236250</v>
      </c>
      <c r="I2300" s="10">
        <v>70875</v>
      </c>
      <c r="J2300" s="15"/>
    </row>
    <row r="2301" spans="1:10">
      <c r="A2301" s="4" t="s">
        <v>1107</v>
      </c>
      <c r="B2301" s="4">
        <v>1185732</v>
      </c>
      <c r="C2301" s="5">
        <v>44205</v>
      </c>
      <c r="D2301" s="4" t="s">
        <v>984</v>
      </c>
      <c r="E2301" s="12" t="s">
        <v>1087</v>
      </c>
      <c r="F2301" s="13">
        <v>500</v>
      </c>
      <c r="G2301">
        <v>725</v>
      </c>
      <c r="H2301">
        <v>362500</v>
      </c>
      <c r="I2301" s="10">
        <v>126875</v>
      </c>
      <c r="J2301" s="15"/>
    </row>
    <row r="2302" spans="1:10">
      <c r="A2302" s="4" t="s">
        <v>1107</v>
      </c>
      <c r="B2302" s="4">
        <v>1185732</v>
      </c>
      <c r="C2302" s="5">
        <v>44205</v>
      </c>
      <c r="D2302" s="4" t="s">
        <v>984</v>
      </c>
      <c r="E2302" s="12" t="s">
        <v>1086</v>
      </c>
      <c r="F2302" s="13">
        <v>400</v>
      </c>
      <c r="G2302">
        <v>825</v>
      </c>
      <c r="H2302">
        <v>330000</v>
      </c>
      <c r="I2302" s="10">
        <v>165000</v>
      </c>
      <c r="J2302" s="15"/>
    </row>
    <row r="2303" spans="1:10">
      <c r="A2303" s="4" t="s">
        <v>1107</v>
      </c>
      <c r="B2303" s="4">
        <v>1185732</v>
      </c>
      <c r="C2303" s="5">
        <v>44234</v>
      </c>
      <c r="D2303" s="4" t="s">
        <v>984</v>
      </c>
      <c r="E2303" s="12" t="s">
        <v>1086</v>
      </c>
      <c r="F2303" s="13">
        <v>400</v>
      </c>
      <c r="G2303" s="40">
        <v>1075</v>
      </c>
      <c r="H2303">
        <v>430000</v>
      </c>
      <c r="I2303" s="10">
        <v>193500</v>
      </c>
      <c r="J2303" s="15"/>
    </row>
    <row r="2304" spans="1:10">
      <c r="A2304" s="4" t="s">
        <v>1107</v>
      </c>
      <c r="B2304" s="4">
        <v>1185732</v>
      </c>
      <c r="C2304" s="5">
        <v>44234</v>
      </c>
      <c r="D2304" s="4" t="s">
        <v>984</v>
      </c>
      <c r="E2304" s="12" t="s">
        <v>1087</v>
      </c>
      <c r="F2304" s="13">
        <v>400</v>
      </c>
      <c r="G2304">
        <v>725</v>
      </c>
      <c r="H2304">
        <v>290000</v>
      </c>
      <c r="I2304" s="10">
        <v>101500</v>
      </c>
      <c r="J2304" s="15"/>
    </row>
    <row r="2305" spans="1:10">
      <c r="A2305" s="4" t="s">
        <v>1107</v>
      </c>
      <c r="B2305" s="4">
        <v>1185732</v>
      </c>
      <c r="C2305" s="5">
        <v>44234</v>
      </c>
      <c r="D2305" s="4" t="s">
        <v>984</v>
      </c>
      <c r="E2305" s="12" t="s">
        <v>1086</v>
      </c>
      <c r="F2305" s="13">
        <v>300</v>
      </c>
      <c r="G2305">
        <v>775</v>
      </c>
      <c r="H2305">
        <v>232500</v>
      </c>
      <c r="I2305" s="10">
        <v>58125</v>
      </c>
      <c r="J2305" s="15"/>
    </row>
    <row r="2306" spans="1:10">
      <c r="A2306" s="4" t="s">
        <v>1107</v>
      </c>
      <c r="B2306" s="4">
        <v>1185732</v>
      </c>
      <c r="C2306" s="5">
        <v>44234</v>
      </c>
      <c r="D2306" s="4" t="s">
        <v>984</v>
      </c>
      <c r="E2306" s="12" t="s">
        <v>1086</v>
      </c>
      <c r="F2306" s="13">
        <v>350</v>
      </c>
      <c r="G2306">
        <v>625</v>
      </c>
      <c r="H2306">
        <v>218750</v>
      </c>
      <c r="I2306" s="10">
        <v>65625</v>
      </c>
      <c r="J2306" s="15"/>
    </row>
    <row r="2307" spans="1:10">
      <c r="A2307" s="4" t="s">
        <v>1107</v>
      </c>
      <c r="B2307" s="4">
        <v>1185732</v>
      </c>
      <c r="C2307" s="5">
        <v>44234</v>
      </c>
      <c r="D2307" s="4" t="s">
        <v>984</v>
      </c>
      <c r="E2307" s="12" t="s">
        <v>1087</v>
      </c>
      <c r="F2307" s="13">
        <v>500</v>
      </c>
      <c r="G2307">
        <v>700</v>
      </c>
      <c r="H2307">
        <v>350000</v>
      </c>
      <c r="I2307" s="10">
        <v>122500</v>
      </c>
      <c r="J2307" s="15"/>
    </row>
    <row r="2308" spans="1:10">
      <c r="A2308" s="4" t="s">
        <v>1107</v>
      </c>
      <c r="B2308" s="4">
        <v>1185732</v>
      </c>
      <c r="C2308" s="5">
        <v>44234</v>
      </c>
      <c r="D2308" s="4" t="s">
        <v>984</v>
      </c>
      <c r="E2308" s="12" t="s">
        <v>1087</v>
      </c>
      <c r="F2308" s="13">
        <v>350</v>
      </c>
      <c r="G2308">
        <v>800</v>
      </c>
      <c r="H2308">
        <v>280000</v>
      </c>
      <c r="I2308" s="10">
        <v>140000</v>
      </c>
      <c r="J2308" s="15"/>
    </row>
    <row r="2309" spans="1:10">
      <c r="A2309" s="4" t="s">
        <v>1107</v>
      </c>
      <c r="B2309" s="4">
        <v>1185732</v>
      </c>
      <c r="C2309" s="5">
        <v>44260</v>
      </c>
      <c r="D2309" s="4" t="s">
        <v>984</v>
      </c>
      <c r="E2309" s="12" t="s">
        <v>1087</v>
      </c>
      <c r="F2309" s="13">
        <v>350</v>
      </c>
      <c r="G2309" s="40">
        <v>1020</v>
      </c>
      <c r="H2309">
        <v>357000</v>
      </c>
      <c r="I2309" s="10">
        <v>160650</v>
      </c>
      <c r="J2309" s="15"/>
    </row>
    <row r="2310" spans="1:10">
      <c r="A2310" s="4" t="s">
        <v>1107</v>
      </c>
      <c r="B2310" s="4">
        <v>1185732</v>
      </c>
      <c r="C2310" s="5">
        <v>44260</v>
      </c>
      <c r="D2310" s="4" t="s">
        <v>984</v>
      </c>
      <c r="E2310" s="12" t="s">
        <v>1087</v>
      </c>
      <c r="F2310" s="13">
        <v>350.00000000000006</v>
      </c>
      <c r="G2310">
        <v>700</v>
      </c>
      <c r="H2310">
        <v>245000.00000000003</v>
      </c>
      <c r="I2310" s="10">
        <v>85750</v>
      </c>
      <c r="J2310" s="15"/>
    </row>
    <row r="2311" spans="1:10">
      <c r="A2311" s="4" t="s">
        <v>1107</v>
      </c>
      <c r="B2311" s="4">
        <v>1185732</v>
      </c>
      <c r="C2311" s="5">
        <v>44260</v>
      </c>
      <c r="D2311" s="4" t="s">
        <v>984</v>
      </c>
      <c r="E2311" s="12" t="s">
        <v>1089</v>
      </c>
      <c r="F2311" s="13">
        <v>250</v>
      </c>
      <c r="G2311">
        <v>725</v>
      </c>
      <c r="H2311">
        <v>181250</v>
      </c>
      <c r="I2311" s="10">
        <v>45312.5</v>
      </c>
      <c r="J2311" s="15"/>
    </row>
    <row r="2312" spans="1:10">
      <c r="A2312" s="4" t="s">
        <v>1107</v>
      </c>
      <c r="B2312" s="4">
        <v>1185732</v>
      </c>
      <c r="C2312" s="5">
        <v>44260</v>
      </c>
      <c r="D2312" s="4" t="s">
        <v>984</v>
      </c>
      <c r="E2312" s="12" t="s">
        <v>1087</v>
      </c>
      <c r="F2312" s="13">
        <v>300</v>
      </c>
      <c r="G2312">
        <v>575</v>
      </c>
      <c r="H2312">
        <v>172500</v>
      </c>
      <c r="I2312" s="10">
        <v>51750</v>
      </c>
      <c r="J2312" s="15"/>
    </row>
    <row r="2313" spans="1:10">
      <c r="A2313" s="4" t="s">
        <v>1107</v>
      </c>
      <c r="B2313" s="4">
        <v>1185732</v>
      </c>
      <c r="C2313" s="5">
        <v>44260</v>
      </c>
      <c r="D2313" s="4" t="s">
        <v>984</v>
      </c>
      <c r="E2313" s="12" t="s">
        <v>1087</v>
      </c>
      <c r="F2313" s="13">
        <v>450</v>
      </c>
      <c r="G2313">
        <v>625</v>
      </c>
      <c r="H2313">
        <v>281250</v>
      </c>
      <c r="I2313" s="10">
        <v>98437.5</v>
      </c>
      <c r="J2313" s="15"/>
    </row>
    <row r="2314" spans="1:10">
      <c r="A2314" s="4" t="s">
        <v>1107</v>
      </c>
      <c r="B2314" s="4">
        <v>1185732</v>
      </c>
      <c r="C2314" s="5">
        <v>44260</v>
      </c>
      <c r="D2314" s="4" t="s">
        <v>984</v>
      </c>
      <c r="E2314" s="12" t="s">
        <v>1087</v>
      </c>
      <c r="F2314" s="13">
        <v>350</v>
      </c>
      <c r="G2314">
        <v>725</v>
      </c>
      <c r="H2314">
        <v>253750</v>
      </c>
      <c r="I2314" s="10">
        <v>126875</v>
      </c>
      <c r="J2314" s="15"/>
    </row>
    <row r="2315" spans="1:10">
      <c r="A2315" s="4" t="s">
        <v>1107</v>
      </c>
      <c r="B2315" s="4">
        <v>1185732</v>
      </c>
      <c r="C2315" s="5">
        <v>44292</v>
      </c>
      <c r="D2315" s="4" t="s">
        <v>984</v>
      </c>
      <c r="E2315" s="12" t="s">
        <v>1086</v>
      </c>
      <c r="F2315" s="13">
        <v>350</v>
      </c>
      <c r="G2315">
        <v>975</v>
      </c>
      <c r="H2315">
        <v>341250</v>
      </c>
      <c r="I2315" s="10">
        <v>153562.5</v>
      </c>
      <c r="J2315" s="15"/>
    </row>
    <row r="2316" spans="1:10">
      <c r="A2316" s="4" t="s">
        <v>1107</v>
      </c>
      <c r="B2316" s="4">
        <v>1185732</v>
      </c>
      <c r="C2316" s="5">
        <v>44292</v>
      </c>
      <c r="D2316" s="4" t="s">
        <v>984</v>
      </c>
      <c r="E2316" s="12" t="s">
        <v>1086</v>
      </c>
      <c r="F2316" s="13">
        <v>350.00000000000006</v>
      </c>
      <c r="G2316">
        <v>675</v>
      </c>
      <c r="H2316">
        <v>236250.00000000003</v>
      </c>
      <c r="I2316" s="10">
        <v>82687.5</v>
      </c>
      <c r="J2316" s="15"/>
    </row>
    <row r="2317" spans="1:10">
      <c r="A2317" s="4" t="s">
        <v>1107</v>
      </c>
      <c r="B2317" s="4">
        <v>1185732</v>
      </c>
      <c r="C2317" s="5">
        <v>44292</v>
      </c>
      <c r="D2317" s="4" t="s">
        <v>984</v>
      </c>
      <c r="E2317" s="12" t="s">
        <v>1088</v>
      </c>
      <c r="F2317" s="13">
        <v>250</v>
      </c>
      <c r="G2317">
        <v>675</v>
      </c>
      <c r="H2317">
        <v>168750</v>
      </c>
      <c r="I2317" s="10">
        <v>42187.5</v>
      </c>
      <c r="J2317" s="15"/>
    </row>
    <row r="2318" spans="1:10">
      <c r="A2318" s="4" t="s">
        <v>1107</v>
      </c>
      <c r="B2318" s="4">
        <v>1185732</v>
      </c>
      <c r="C2318" s="5">
        <v>44292</v>
      </c>
      <c r="D2318" s="4" t="s">
        <v>984</v>
      </c>
      <c r="E2318" s="12" t="s">
        <v>1086</v>
      </c>
      <c r="F2318" s="13">
        <v>300</v>
      </c>
      <c r="G2318">
        <v>600</v>
      </c>
      <c r="H2318">
        <v>180000</v>
      </c>
      <c r="I2318" s="10">
        <v>54000</v>
      </c>
      <c r="J2318" s="15"/>
    </row>
    <row r="2319" spans="1:10">
      <c r="A2319" s="4" t="s">
        <v>1107</v>
      </c>
      <c r="B2319" s="4">
        <v>1185732</v>
      </c>
      <c r="C2319" s="5">
        <v>44292</v>
      </c>
      <c r="D2319" s="4" t="s">
        <v>984</v>
      </c>
      <c r="E2319" s="12" t="s">
        <v>1086</v>
      </c>
      <c r="F2319" s="13">
        <v>500</v>
      </c>
      <c r="G2319">
        <v>625</v>
      </c>
      <c r="H2319">
        <v>312500</v>
      </c>
      <c r="I2319" s="10">
        <v>109375</v>
      </c>
      <c r="J2319" s="15"/>
    </row>
    <row r="2320" spans="1:10">
      <c r="A2320" s="4" t="s">
        <v>1107</v>
      </c>
      <c r="B2320" s="4">
        <v>1185732</v>
      </c>
      <c r="C2320" s="5">
        <v>44292</v>
      </c>
      <c r="D2320" s="4" t="s">
        <v>984</v>
      </c>
      <c r="E2320" s="12" t="s">
        <v>1088</v>
      </c>
      <c r="F2320" s="13">
        <v>400</v>
      </c>
      <c r="G2320">
        <v>775</v>
      </c>
      <c r="H2320">
        <v>310000</v>
      </c>
      <c r="I2320" s="10">
        <v>155000</v>
      </c>
      <c r="J2320" s="15"/>
    </row>
    <row r="2321" spans="1:10">
      <c r="A2321" s="4" t="s">
        <v>1107</v>
      </c>
      <c r="B2321" s="4">
        <v>1185732</v>
      </c>
      <c r="C2321" s="5">
        <v>44321</v>
      </c>
      <c r="D2321" s="4" t="s">
        <v>984</v>
      </c>
      <c r="E2321" s="12" t="s">
        <v>1086</v>
      </c>
      <c r="F2321" s="13">
        <v>500</v>
      </c>
      <c r="G2321" s="40">
        <v>1045</v>
      </c>
      <c r="H2321">
        <v>522500</v>
      </c>
      <c r="I2321" s="10">
        <v>235125</v>
      </c>
      <c r="J2321" s="15"/>
    </row>
    <row r="2322" spans="1:10">
      <c r="A2322" s="4" t="s">
        <v>1107</v>
      </c>
      <c r="B2322" s="4">
        <v>1185732</v>
      </c>
      <c r="C2322" s="5">
        <v>44321</v>
      </c>
      <c r="D2322" s="4" t="s">
        <v>984</v>
      </c>
      <c r="E2322" s="12" t="s">
        <v>1087</v>
      </c>
      <c r="F2322" s="13">
        <v>500</v>
      </c>
      <c r="G2322">
        <v>750</v>
      </c>
      <c r="H2322">
        <v>375000</v>
      </c>
      <c r="I2322" s="10">
        <v>131250</v>
      </c>
      <c r="J2322" s="15"/>
    </row>
    <row r="2323" spans="1:10">
      <c r="A2323" s="4" t="s">
        <v>1107</v>
      </c>
      <c r="B2323" s="4">
        <v>1185732</v>
      </c>
      <c r="C2323" s="5">
        <v>44321</v>
      </c>
      <c r="D2323" s="4" t="s">
        <v>984</v>
      </c>
      <c r="E2323" s="12" t="s">
        <v>1087</v>
      </c>
      <c r="F2323" s="13">
        <v>450</v>
      </c>
      <c r="G2323">
        <v>725</v>
      </c>
      <c r="H2323">
        <v>326250</v>
      </c>
      <c r="I2323" s="10">
        <v>81562.5</v>
      </c>
      <c r="J2323" s="15"/>
    </row>
    <row r="2324" spans="1:10">
      <c r="A2324" s="4" t="s">
        <v>1107</v>
      </c>
      <c r="B2324" s="4">
        <v>1185732</v>
      </c>
      <c r="C2324" s="5">
        <v>44321</v>
      </c>
      <c r="D2324" s="4" t="s">
        <v>984</v>
      </c>
      <c r="E2324" s="12" t="s">
        <v>1087</v>
      </c>
      <c r="F2324" s="13">
        <v>450</v>
      </c>
      <c r="G2324">
        <v>675</v>
      </c>
      <c r="H2324">
        <v>303750</v>
      </c>
      <c r="I2324" s="10">
        <v>91125</v>
      </c>
      <c r="J2324" s="15"/>
    </row>
    <row r="2325" spans="1:10">
      <c r="A2325" s="4" t="s">
        <v>1107</v>
      </c>
      <c r="B2325" s="4">
        <v>1185732</v>
      </c>
      <c r="C2325" s="5">
        <v>44321</v>
      </c>
      <c r="D2325" s="4" t="s">
        <v>984</v>
      </c>
      <c r="E2325" s="12" t="s">
        <v>1086</v>
      </c>
      <c r="F2325" s="13">
        <v>550</v>
      </c>
      <c r="G2325">
        <v>700</v>
      </c>
      <c r="H2325">
        <v>385000</v>
      </c>
      <c r="I2325" s="10">
        <v>134750</v>
      </c>
      <c r="J2325" s="15"/>
    </row>
    <row r="2326" spans="1:10">
      <c r="A2326" s="4" t="s">
        <v>1107</v>
      </c>
      <c r="B2326" s="4">
        <v>1185732</v>
      </c>
      <c r="C2326" s="5">
        <v>44321</v>
      </c>
      <c r="D2326" s="4" t="s">
        <v>984</v>
      </c>
      <c r="E2326" s="12" t="s">
        <v>1087</v>
      </c>
      <c r="F2326" s="13">
        <v>600</v>
      </c>
      <c r="G2326">
        <v>800</v>
      </c>
      <c r="H2326">
        <v>480000</v>
      </c>
      <c r="I2326" s="10">
        <v>240000</v>
      </c>
      <c r="J2326" s="15"/>
    </row>
    <row r="2327" spans="1:10">
      <c r="A2327" s="4" t="s">
        <v>1107</v>
      </c>
      <c r="B2327" s="4">
        <v>1185732</v>
      </c>
      <c r="C2327" s="5">
        <v>44354</v>
      </c>
      <c r="D2327" s="4" t="s">
        <v>984</v>
      </c>
      <c r="E2327" s="12" t="s">
        <v>1086</v>
      </c>
      <c r="F2327" s="13">
        <v>550</v>
      </c>
      <c r="G2327" s="40">
        <v>1050</v>
      </c>
      <c r="H2327">
        <v>577500</v>
      </c>
      <c r="I2327" s="10">
        <v>259875</v>
      </c>
      <c r="J2327" s="15"/>
    </row>
    <row r="2328" spans="1:10">
      <c r="A2328" s="4" t="s">
        <v>1107</v>
      </c>
      <c r="B2328" s="4">
        <v>1185732</v>
      </c>
      <c r="C2328" s="5">
        <v>44354</v>
      </c>
      <c r="D2328" s="4" t="s">
        <v>984</v>
      </c>
      <c r="E2328" s="12" t="s">
        <v>1086</v>
      </c>
      <c r="F2328" s="13">
        <v>500</v>
      </c>
      <c r="G2328">
        <v>800</v>
      </c>
      <c r="H2328">
        <v>400000</v>
      </c>
      <c r="I2328" s="10">
        <v>140000</v>
      </c>
      <c r="J2328" s="15"/>
    </row>
    <row r="2329" spans="1:10">
      <c r="A2329" s="4" t="s">
        <v>1107</v>
      </c>
      <c r="B2329" s="4">
        <v>1185732</v>
      </c>
      <c r="C2329" s="5">
        <v>44354</v>
      </c>
      <c r="D2329" s="4" t="s">
        <v>984</v>
      </c>
      <c r="E2329" s="12" t="s">
        <v>1088</v>
      </c>
      <c r="F2329" s="13">
        <v>500</v>
      </c>
      <c r="G2329">
        <v>775</v>
      </c>
      <c r="H2329">
        <v>387500</v>
      </c>
      <c r="I2329" s="10">
        <v>96875</v>
      </c>
      <c r="J2329" s="15"/>
    </row>
    <row r="2330" spans="1:10">
      <c r="A2330" s="4" t="s">
        <v>1107</v>
      </c>
      <c r="B2330" s="4">
        <v>1185732</v>
      </c>
      <c r="C2330" s="5">
        <v>44354</v>
      </c>
      <c r="D2330" s="4" t="s">
        <v>984</v>
      </c>
      <c r="E2330" s="12" t="s">
        <v>1087</v>
      </c>
      <c r="F2330" s="13">
        <v>500</v>
      </c>
      <c r="G2330">
        <v>750</v>
      </c>
      <c r="H2330">
        <v>375000</v>
      </c>
      <c r="I2330" s="10">
        <v>112500</v>
      </c>
      <c r="J2330" s="15"/>
    </row>
    <row r="2331" spans="1:10">
      <c r="A2331" s="4" t="s">
        <v>1107</v>
      </c>
      <c r="B2331" s="4">
        <v>1185732</v>
      </c>
      <c r="C2331" s="5">
        <v>44354</v>
      </c>
      <c r="D2331" s="4" t="s">
        <v>984</v>
      </c>
      <c r="E2331" s="12" t="s">
        <v>1087</v>
      </c>
      <c r="F2331" s="13">
        <v>650.00000000000011</v>
      </c>
      <c r="G2331">
        <v>750</v>
      </c>
      <c r="H2331">
        <v>487500.00000000006</v>
      </c>
      <c r="I2331" s="10">
        <v>170625</v>
      </c>
      <c r="J2331" s="15"/>
    </row>
    <row r="2332" spans="1:10">
      <c r="A2332" s="4" t="s">
        <v>1107</v>
      </c>
      <c r="B2332" s="4">
        <v>1185732</v>
      </c>
      <c r="C2332" s="5">
        <v>44354</v>
      </c>
      <c r="D2332" s="4" t="s">
        <v>984</v>
      </c>
      <c r="E2332" s="12" t="s">
        <v>1087</v>
      </c>
      <c r="F2332" s="13">
        <v>700</v>
      </c>
      <c r="G2332">
        <v>925</v>
      </c>
      <c r="H2332">
        <v>647500</v>
      </c>
      <c r="I2332" s="10">
        <v>323750</v>
      </c>
      <c r="J2332" s="15"/>
    </row>
    <row r="2333" spans="1:10">
      <c r="A2333" s="4" t="s">
        <v>1107</v>
      </c>
      <c r="B2333" s="4">
        <v>1185732</v>
      </c>
      <c r="C2333" s="5">
        <v>44382</v>
      </c>
      <c r="D2333" s="4" t="s">
        <v>984</v>
      </c>
      <c r="E2333" s="12" t="s">
        <v>1086</v>
      </c>
      <c r="F2333" s="13">
        <v>650</v>
      </c>
      <c r="G2333" s="40">
        <v>1150</v>
      </c>
      <c r="H2333">
        <v>747500</v>
      </c>
      <c r="I2333" s="10">
        <v>336375</v>
      </c>
      <c r="J2333" s="15"/>
    </row>
    <row r="2334" spans="1:10">
      <c r="A2334" s="4" t="s">
        <v>1107</v>
      </c>
      <c r="B2334" s="4">
        <v>1185732</v>
      </c>
      <c r="C2334" s="5">
        <v>44382</v>
      </c>
      <c r="D2334" s="4" t="s">
        <v>984</v>
      </c>
      <c r="E2334" s="12" t="s">
        <v>1087</v>
      </c>
      <c r="F2334" s="13">
        <v>600</v>
      </c>
      <c r="G2334">
        <v>900</v>
      </c>
      <c r="H2334">
        <v>540000</v>
      </c>
      <c r="I2334" s="10">
        <v>189000</v>
      </c>
      <c r="J2334" s="15"/>
    </row>
    <row r="2335" spans="1:10">
      <c r="A2335" s="4" t="s">
        <v>1107</v>
      </c>
      <c r="B2335" s="4">
        <v>1185732</v>
      </c>
      <c r="C2335" s="5">
        <v>44382</v>
      </c>
      <c r="D2335" s="4" t="s">
        <v>984</v>
      </c>
      <c r="E2335" s="12" t="s">
        <v>1086</v>
      </c>
      <c r="F2335" s="13">
        <v>550</v>
      </c>
      <c r="G2335">
        <v>825</v>
      </c>
      <c r="H2335">
        <v>453750</v>
      </c>
      <c r="I2335" s="10">
        <v>113437.5</v>
      </c>
      <c r="J2335" s="15"/>
    </row>
    <row r="2336" spans="1:10">
      <c r="A2336" s="4" t="s">
        <v>1107</v>
      </c>
      <c r="B2336" s="4">
        <v>1185732</v>
      </c>
      <c r="C2336" s="5">
        <v>44382</v>
      </c>
      <c r="D2336" s="4" t="s">
        <v>984</v>
      </c>
      <c r="E2336" s="12" t="s">
        <v>1087</v>
      </c>
      <c r="F2336" s="13">
        <v>550</v>
      </c>
      <c r="G2336">
        <v>775</v>
      </c>
      <c r="H2336">
        <v>426250</v>
      </c>
      <c r="I2336" s="10">
        <v>127875</v>
      </c>
      <c r="J2336" s="15"/>
    </row>
    <row r="2337" spans="1:10">
      <c r="A2337" s="4" t="s">
        <v>1107</v>
      </c>
      <c r="B2337" s="4">
        <v>1185732</v>
      </c>
      <c r="C2337" s="5">
        <v>44382</v>
      </c>
      <c r="D2337" s="4" t="s">
        <v>984</v>
      </c>
      <c r="E2337" s="12" t="s">
        <v>1088</v>
      </c>
      <c r="F2337" s="13">
        <v>650.00000000000011</v>
      </c>
      <c r="G2337">
        <v>800</v>
      </c>
      <c r="H2337">
        <v>520000.00000000006</v>
      </c>
      <c r="I2337" s="10">
        <v>182000</v>
      </c>
      <c r="J2337" s="15"/>
    </row>
    <row r="2338" spans="1:10">
      <c r="A2338" s="4" t="s">
        <v>1107</v>
      </c>
      <c r="B2338" s="4">
        <v>1185732</v>
      </c>
      <c r="C2338" s="5">
        <v>44382</v>
      </c>
      <c r="D2338" s="4" t="s">
        <v>984</v>
      </c>
      <c r="E2338" s="12" t="s">
        <v>1087</v>
      </c>
      <c r="F2338" s="13">
        <v>700</v>
      </c>
      <c r="G2338">
        <v>975</v>
      </c>
      <c r="H2338">
        <v>682500</v>
      </c>
      <c r="I2338" s="10">
        <v>341250</v>
      </c>
      <c r="J2338" s="15"/>
    </row>
    <row r="2339" spans="1:10">
      <c r="A2339" s="4" t="s">
        <v>1107</v>
      </c>
      <c r="B2339" s="4">
        <v>1185732</v>
      </c>
      <c r="C2339" s="5">
        <v>44414</v>
      </c>
      <c r="D2339" s="4" t="s">
        <v>984</v>
      </c>
      <c r="E2339" s="12" t="s">
        <v>1087</v>
      </c>
      <c r="F2339" s="13">
        <v>650</v>
      </c>
      <c r="G2339" s="40">
        <v>1125</v>
      </c>
      <c r="H2339">
        <v>731250</v>
      </c>
      <c r="I2339" s="10">
        <v>329062.5</v>
      </c>
      <c r="J2339" s="15"/>
    </row>
    <row r="2340" spans="1:10">
      <c r="A2340" s="4" t="s">
        <v>1107</v>
      </c>
      <c r="B2340" s="4">
        <v>1185732</v>
      </c>
      <c r="C2340" s="5">
        <v>44414</v>
      </c>
      <c r="D2340" s="4" t="s">
        <v>984</v>
      </c>
      <c r="E2340" s="12" t="s">
        <v>1087</v>
      </c>
      <c r="F2340" s="13">
        <v>600</v>
      </c>
      <c r="G2340">
        <v>900</v>
      </c>
      <c r="H2340">
        <v>540000</v>
      </c>
      <c r="I2340" s="10">
        <v>189000</v>
      </c>
      <c r="J2340" s="15"/>
    </row>
    <row r="2341" spans="1:10">
      <c r="A2341" s="4" t="s">
        <v>1107</v>
      </c>
      <c r="B2341" s="4">
        <v>1185732</v>
      </c>
      <c r="C2341" s="5">
        <v>44414</v>
      </c>
      <c r="D2341" s="4" t="s">
        <v>984</v>
      </c>
      <c r="E2341" s="12" t="s">
        <v>1089</v>
      </c>
      <c r="F2341" s="13">
        <v>550</v>
      </c>
      <c r="G2341">
        <v>825</v>
      </c>
      <c r="H2341">
        <v>453750</v>
      </c>
      <c r="I2341" s="10">
        <v>113437.5</v>
      </c>
      <c r="J2341" s="15"/>
    </row>
    <row r="2342" spans="1:10">
      <c r="A2342" s="4" t="s">
        <v>1107</v>
      </c>
      <c r="B2342" s="4">
        <v>1185732</v>
      </c>
      <c r="C2342" s="5">
        <v>44414</v>
      </c>
      <c r="D2342" s="4" t="s">
        <v>984</v>
      </c>
      <c r="E2342" s="12" t="s">
        <v>1087</v>
      </c>
      <c r="F2342" s="13">
        <v>450</v>
      </c>
      <c r="G2342">
        <v>775</v>
      </c>
      <c r="H2342">
        <v>348750</v>
      </c>
      <c r="I2342" s="10">
        <v>104625</v>
      </c>
      <c r="J2342" s="15"/>
    </row>
    <row r="2343" spans="1:10">
      <c r="A2343" s="4" t="s">
        <v>1107</v>
      </c>
      <c r="B2343" s="4">
        <v>1185732</v>
      </c>
      <c r="C2343" s="5">
        <v>44414</v>
      </c>
      <c r="D2343" s="4" t="s">
        <v>984</v>
      </c>
      <c r="E2343" s="12" t="s">
        <v>1088</v>
      </c>
      <c r="F2343" s="13">
        <v>550</v>
      </c>
      <c r="G2343">
        <v>750</v>
      </c>
      <c r="H2343">
        <v>412500</v>
      </c>
      <c r="I2343" s="10">
        <v>144375</v>
      </c>
      <c r="J2343" s="15"/>
    </row>
    <row r="2344" spans="1:10">
      <c r="A2344" s="4" t="s">
        <v>1107</v>
      </c>
      <c r="B2344" s="4">
        <v>1185732</v>
      </c>
      <c r="C2344" s="5">
        <v>44414</v>
      </c>
      <c r="D2344" s="4" t="s">
        <v>984</v>
      </c>
      <c r="E2344" s="12" t="s">
        <v>1087</v>
      </c>
      <c r="F2344" s="13">
        <v>600</v>
      </c>
      <c r="G2344">
        <v>925</v>
      </c>
      <c r="H2344">
        <v>555000</v>
      </c>
      <c r="I2344" s="10">
        <v>277500</v>
      </c>
      <c r="J2344" s="15"/>
    </row>
    <row r="2345" spans="1:10">
      <c r="A2345" s="4" t="s">
        <v>1107</v>
      </c>
      <c r="B2345" s="4">
        <v>1185732</v>
      </c>
      <c r="C2345" s="5">
        <v>44444</v>
      </c>
      <c r="D2345" s="4" t="s">
        <v>984</v>
      </c>
      <c r="E2345" s="12" t="s">
        <v>1086</v>
      </c>
      <c r="F2345" s="13">
        <v>550</v>
      </c>
      <c r="G2345" s="40">
        <v>1025</v>
      </c>
      <c r="H2345">
        <v>563750</v>
      </c>
      <c r="I2345" s="10">
        <v>253687.5</v>
      </c>
      <c r="J2345" s="15"/>
    </row>
    <row r="2346" spans="1:10">
      <c r="A2346" s="4" t="s">
        <v>1107</v>
      </c>
      <c r="B2346" s="4">
        <v>1185732</v>
      </c>
      <c r="C2346" s="5">
        <v>44444</v>
      </c>
      <c r="D2346" s="4" t="s">
        <v>984</v>
      </c>
      <c r="E2346" s="12" t="s">
        <v>1087</v>
      </c>
      <c r="F2346" s="13">
        <v>500</v>
      </c>
      <c r="G2346">
        <v>825</v>
      </c>
      <c r="H2346">
        <v>412500</v>
      </c>
      <c r="I2346" s="10">
        <v>144375</v>
      </c>
      <c r="J2346" s="15"/>
    </row>
    <row r="2347" spans="1:10">
      <c r="A2347" s="4" t="s">
        <v>1107</v>
      </c>
      <c r="B2347" s="4">
        <v>1185732</v>
      </c>
      <c r="C2347" s="5">
        <v>44444</v>
      </c>
      <c r="D2347" s="4" t="s">
        <v>984</v>
      </c>
      <c r="E2347" s="12" t="s">
        <v>1087</v>
      </c>
      <c r="F2347" s="13">
        <v>400</v>
      </c>
      <c r="G2347">
        <v>725</v>
      </c>
      <c r="H2347">
        <v>290000</v>
      </c>
      <c r="I2347" s="10">
        <v>72500</v>
      </c>
      <c r="J2347" s="15"/>
    </row>
    <row r="2348" spans="1:10">
      <c r="A2348" s="4" t="s">
        <v>1107</v>
      </c>
      <c r="B2348" s="4">
        <v>1185732</v>
      </c>
      <c r="C2348" s="5">
        <v>44444</v>
      </c>
      <c r="D2348" s="4" t="s">
        <v>984</v>
      </c>
      <c r="E2348" s="12" t="s">
        <v>1086</v>
      </c>
      <c r="F2348" s="13">
        <v>400</v>
      </c>
      <c r="G2348">
        <v>700</v>
      </c>
      <c r="H2348">
        <v>280000</v>
      </c>
      <c r="I2348" s="10">
        <v>84000</v>
      </c>
      <c r="J2348" s="15"/>
    </row>
    <row r="2349" spans="1:10">
      <c r="A2349" s="4" t="s">
        <v>1107</v>
      </c>
      <c r="B2349" s="4">
        <v>1185732</v>
      </c>
      <c r="C2349" s="5">
        <v>44444</v>
      </c>
      <c r="D2349" s="4" t="s">
        <v>984</v>
      </c>
      <c r="E2349" s="12" t="s">
        <v>1087</v>
      </c>
      <c r="F2349" s="13">
        <v>500</v>
      </c>
      <c r="G2349">
        <v>700</v>
      </c>
      <c r="H2349">
        <v>350000</v>
      </c>
      <c r="I2349" s="10">
        <v>122500</v>
      </c>
      <c r="J2349" s="15"/>
    </row>
    <row r="2350" spans="1:10">
      <c r="A2350" s="4" t="s">
        <v>1107</v>
      </c>
      <c r="B2350" s="4">
        <v>1185732</v>
      </c>
      <c r="C2350" s="5">
        <v>44444</v>
      </c>
      <c r="D2350" s="4" t="s">
        <v>984</v>
      </c>
      <c r="E2350" s="12" t="s">
        <v>1086</v>
      </c>
      <c r="F2350" s="13">
        <v>550</v>
      </c>
      <c r="G2350">
        <v>800</v>
      </c>
      <c r="H2350">
        <v>440000</v>
      </c>
      <c r="I2350" s="10">
        <v>220000</v>
      </c>
      <c r="J2350" s="15"/>
    </row>
    <row r="2351" spans="1:10">
      <c r="A2351" s="4" t="s">
        <v>1107</v>
      </c>
      <c r="B2351" s="4">
        <v>1185732</v>
      </c>
      <c r="C2351" s="5">
        <v>44476</v>
      </c>
      <c r="D2351" s="4" t="s">
        <v>984</v>
      </c>
      <c r="E2351" s="12" t="s">
        <v>1087</v>
      </c>
      <c r="F2351" s="13">
        <v>550</v>
      </c>
      <c r="G2351">
        <v>975</v>
      </c>
      <c r="H2351">
        <v>536250</v>
      </c>
      <c r="I2351" s="10">
        <v>241312.5</v>
      </c>
      <c r="J2351" s="15"/>
    </row>
    <row r="2352" spans="1:10">
      <c r="A2352" s="4" t="s">
        <v>1107</v>
      </c>
      <c r="B2352" s="4">
        <v>1185732</v>
      </c>
      <c r="C2352" s="5">
        <v>44476</v>
      </c>
      <c r="D2352" s="4" t="s">
        <v>984</v>
      </c>
      <c r="E2352" s="12" t="s">
        <v>1087</v>
      </c>
      <c r="F2352" s="13">
        <v>450</v>
      </c>
      <c r="G2352">
        <v>800</v>
      </c>
      <c r="H2352">
        <v>360000</v>
      </c>
      <c r="I2352" s="10">
        <v>126000</v>
      </c>
      <c r="J2352" s="15"/>
    </row>
    <row r="2353" spans="1:10">
      <c r="A2353" s="4" t="s">
        <v>1107</v>
      </c>
      <c r="B2353" s="4">
        <v>1185732</v>
      </c>
      <c r="C2353" s="5">
        <v>44476</v>
      </c>
      <c r="D2353" s="4" t="s">
        <v>984</v>
      </c>
      <c r="E2353" s="12" t="s">
        <v>1088</v>
      </c>
      <c r="F2353" s="13">
        <v>450</v>
      </c>
      <c r="G2353">
        <v>675</v>
      </c>
      <c r="H2353">
        <v>303750</v>
      </c>
      <c r="I2353" s="10">
        <v>75937.5</v>
      </c>
      <c r="J2353" s="15"/>
    </row>
    <row r="2354" spans="1:10">
      <c r="A2354" s="4" t="s">
        <v>1107</v>
      </c>
      <c r="B2354" s="4">
        <v>1185732</v>
      </c>
      <c r="C2354" s="5">
        <v>44476</v>
      </c>
      <c r="D2354" s="4" t="s">
        <v>984</v>
      </c>
      <c r="E2354" s="12" t="s">
        <v>1086</v>
      </c>
      <c r="F2354" s="13">
        <v>450</v>
      </c>
      <c r="G2354">
        <v>650</v>
      </c>
      <c r="H2354">
        <v>292500</v>
      </c>
      <c r="I2354" s="10">
        <v>87750</v>
      </c>
      <c r="J2354" s="15"/>
    </row>
    <row r="2355" spans="1:10">
      <c r="A2355" s="4" t="s">
        <v>1107</v>
      </c>
      <c r="B2355" s="4">
        <v>1185732</v>
      </c>
      <c r="C2355" s="5">
        <v>44476</v>
      </c>
      <c r="D2355" s="4" t="s">
        <v>984</v>
      </c>
      <c r="E2355" s="12" t="s">
        <v>1087</v>
      </c>
      <c r="F2355" s="13">
        <v>550</v>
      </c>
      <c r="G2355">
        <v>650</v>
      </c>
      <c r="H2355">
        <v>357500</v>
      </c>
      <c r="I2355" s="10">
        <v>125125</v>
      </c>
      <c r="J2355" s="15"/>
    </row>
    <row r="2356" spans="1:10">
      <c r="A2356" s="4" t="s">
        <v>1107</v>
      </c>
      <c r="B2356" s="4">
        <v>1185732</v>
      </c>
      <c r="C2356" s="5">
        <v>44476</v>
      </c>
      <c r="D2356" s="4" t="s">
        <v>984</v>
      </c>
      <c r="E2356" s="12" t="s">
        <v>1087</v>
      </c>
      <c r="F2356" s="13">
        <v>600</v>
      </c>
      <c r="G2356">
        <v>775</v>
      </c>
      <c r="H2356">
        <v>465000</v>
      </c>
      <c r="I2356" s="10">
        <v>232500</v>
      </c>
      <c r="J2356" s="15"/>
    </row>
    <row r="2357" spans="1:10">
      <c r="A2357" s="4" t="s">
        <v>1107</v>
      </c>
      <c r="B2357" s="4">
        <v>1185732</v>
      </c>
      <c r="C2357" s="5">
        <v>44506</v>
      </c>
      <c r="D2357" s="4" t="s">
        <v>984</v>
      </c>
      <c r="E2357" s="12" t="s">
        <v>1088</v>
      </c>
      <c r="F2357" s="13">
        <v>550</v>
      </c>
      <c r="G2357">
        <v>925</v>
      </c>
      <c r="H2357">
        <v>508750</v>
      </c>
      <c r="I2357" s="10">
        <v>228937.5</v>
      </c>
      <c r="J2357" s="15"/>
    </row>
    <row r="2358" spans="1:10">
      <c r="A2358" s="4" t="s">
        <v>1107</v>
      </c>
      <c r="B2358" s="4">
        <v>1185732</v>
      </c>
      <c r="C2358" s="5">
        <v>44506</v>
      </c>
      <c r="D2358" s="4" t="s">
        <v>984</v>
      </c>
      <c r="E2358" s="12" t="s">
        <v>1086</v>
      </c>
      <c r="F2358" s="13">
        <v>450</v>
      </c>
      <c r="G2358">
        <v>750</v>
      </c>
      <c r="H2358">
        <v>337500</v>
      </c>
      <c r="I2358" s="10">
        <v>118125</v>
      </c>
      <c r="J2358" s="15"/>
    </row>
    <row r="2359" spans="1:10">
      <c r="A2359" s="4" t="s">
        <v>1107</v>
      </c>
      <c r="B2359" s="4">
        <v>1185732</v>
      </c>
      <c r="C2359" s="5">
        <v>44506</v>
      </c>
      <c r="D2359" s="4" t="s">
        <v>984</v>
      </c>
      <c r="E2359" s="12" t="s">
        <v>1086</v>
      </c>
      <c r="F2359" s="13">
        <v>450</v>
      </c>
      <c r="G2359">
        <v>695</v>
      </c>
      <c r="H2359">
        <v>312750</v>
      </c>
      <c r="I2359" s="10">
        <v>78187.5</v>
      </c>
      <c r="J2359" s="15"/>
    </row>
    <row r="2360" spans="1:10">
      <c r="A2360" s="4" t="s">
        <v>1107</v>
      </c>
      <c r="B2360" s="4">
        <v>1185732</v>
      </c>
      <c r="C2360" s="5">
        <v>44506</v>
      </c>
      <c r="D2360" s="4" t="s">
        <v>984</v>
      </c>
      <c r="E2360" s="12" t="s">
        <v>1087</v>
      </c>
      <c r="F2360" s="13">
        <v>550</v>
      </c>
      <c r="G2360">
        <v>750</v>
      </c>
      <c r="H2360">
        <v>412500</v>
      </c>
      <c r="I2360" s="10">
        <v>123750</v>
      </c>
      <c r="J2360" s="15"/>
    </row>
    <row r="2361" spans="1:10">
      <c r="A2361" s="4" t="s">
        <v>1107</v>
      </c>
      <c r="B2361" s="4">
        <v>1185732</v>
      </c>
      <c r="C2361" s="5">
        <v>44506</v>
      </c>
      <c r="D2361" s="4" t="s">
        <v>984</v>
      </c>
      <c r="E2361" s="12" t="s">
        <v>1087</v>
      </c>
      <c r="F2361" s="13">
        <v>700.00000000000011</v>
      </c>
      <c r="G2361">
        <v>725</v>
      </c>
      <c r="H2361">
        <v>507500.00000000006</v>
      </c>
      <c r="I2361" s="10">
        <v>177625</v>
      </c>
      <c r="J2361" s="15"/>
    </row>
    <row r="2362" spans="1:10">
      <c r="A2362" s="4" t="s">
        <v>1107</v>
      </c>
      <c r="B2362" s="4">
        <v>1185732</v>
      </c>
      <c r="C2362" s="5">
        <v>44506</v>
      </c>
      <c r="D2362" s="4" t="s">
        <v>984</v>
      </c>
      <c r="E2362" s="12" t="s">
        <v>1087</v>
      </c>
      <c r="F2362" s="13">
        <v>750</v>
      </c>
      <c r="G2362">
        <v>825</v>
      </c>
      <c r="H2362">
        <v>618750</v>
      </c>
      <c r="I2362" s="10">
        <v>309375</v>
      </c>
      <c r="J2362" s="15"/>
    </row>
    <row r="2363" spans="1:10">
      <c r="A2363" s="4" t="s">
        <v>1107</v>
      </c>
      <c r="B2363" s="4">
        <v>1185732</v>
      </c>
      <c r="C2363" s="5">
        <v>44535</v>
      </c>
      <c r="D2363" s="4" t="s">
        <v>984</v>
      </c>
      <c r="E2363" s="12" t="s">
        <v>1087</v>
      </c>
      <c r="F2363" s="13">
        <v>700</v>
      </c>
      <c r="G2363" s="40">
        <v>1075</v>
      </c>
      <c r="H2363">
        <v>752500</v>
      </c>
      <c r="I2363" s="10">
        <v>338625</v>
      </c>
      <c r="J2363" s="15"/>
    </row>
    <row r="2364" spans="1:10">
      <c r="A2364" s="4" t="s">
        <v>1107</v>
      </c>
      <c r="B2364" s="4">
        <v>1185732</v>
      </c>
      <c r="C2364" s="5">
        <v>44535</v>
      </c>
      <c r="D2364" s="4" t="s">
        <v>984</v>
      </c>
      <c r="E2364" s="12" t="s">
        <v>1086</v>
      </c>
      <c r="F2364" s="13">
        <v>600</v>
      </c>
      <c r="G2364">
        <v>875</v>
      </c>
      <c r="H2364">
        <v>525000</v>
      </c>
      <c r="I2364" s="10">
        <v>183750</v>
      </c>
      <c r="J2364" s="15"/>
    </row>
    <row r="2365" spans="1:10">
      <c r="A2365" s="4" t="s">
        <v>1107</v>
      </c>
      <c r="B2365" s="4">
        <v>1185732</v>
      </c>
      <c r="C2365" s="5">
        <v>44535</v>
      </c>
      <c r="D2365" s="4" t="s">
        <v>984</v>
      </c>
      <c r="E2365" s="12" t="s">
        <v>1087</v>
      </c>
      <c r="F2365" s="13">
        <v>600</v>
      </c>
      <c r="G2365">
        <v>825</v>
      </c>
      <c r="H2365">
        <v>495000</v>
      </c>
      <c r="I2365" s="10">
        <v>123750</v>
      </c>
      <c r="J2365" s="15"/>
    </row>
    <row r="2366" spans="1:10">
      <c r="A2366" s="4" t="s">
        <v>1107</v>
      </c>
      <c r="B2366" s="4">
        <v>1185732</v>
      </c>
      <c r="C2366" s="5">
        <v>44535</v>
      </c>
      <c r="D2366" s="4" t="s">
        <v>984</v>
      </c>
      <c r="E2366" s="12" t="s">
        <v>1087</v>
      </c>
      <c r="F2366" s="13">
        <v>600</v>
      </c>
      <c r="G2366">
        <v>775</v>
      </c>
      <c r="H2366">
        <v>465000</v>
      </c>
      <c r="I2366" s="10">
        <v>139500</v>
      </c>
      <c r="J2366" s="15"/>
    </row>
    <row r="2367" spans="1:10">
      <c r="A2367" s="4" t="s">
        <v>1107</v>
      </c>
      <c r="B2367" s="4">
        <v>1185732</v>
      </c>
      <c r="C2367" s="5">
        <v>44535</v>
      </c>
      <c r="D2367" s="4" t="s">
        <v>984</v>
      </c>
      <c r="E2367" s="12" t="s">
        <v>1086</v>
      </c>
      <c r="F2367" s="13">
        <v>700</v>
      </c>
      <c r="G2367">
        <v>775</v>
      </c>
      <c r="H2367">
        <v>542500</v>
      </c>
      <c r="I2367" s="10">
        <v>189875</v>
      </c>
      <c r="J2367" s="15"/>
    </row>
    <row r="2368" spans="1:10">
      <c r="A2368" s="4" t="s">
        <v>1107</v>
      </c>
      <c r="B2368" s="4">
        <v>1185732</v>
      </c>
      <c r="C2368" s="5">
        <v>44535</v>
      </c>
      <c r="D2368" s="4" t="s">
        <v>984</v>
      </c>
      <c r="E2368" s="12" t="s">
        <v>1086</v>
      </c>
      <c r="F2368" s="13">
        <v>750</v>
      </c>
      <c r="G2368">
        <v>875</v>
      </c>
      <c r="H2368">
        <v>656250</v>
      </c>
      <c r="I2368" s="10">
        <v>328125</v>
      </c>
      <c r="J2368" s="15"/>
    </row>
    <row r="2369" spans="1:10">
      <c r="A2369" s="4" t="s">
        <v>1107</v>
      </c>
      <c r="B2369" s="4">
        <v>1185732</v>
      </c>
      <c r="C2369" s="5">
        <v>44202</v>
      </c>
      <c r="D2369" s="4" t="s">
        <v>984</v>
      </c>
      <c r="E2369" s="12" t="s">
        <v>1086</v>
      </c>
      <c r="F2369" s="13">
        <v>350</v>
      </c>
      <c r="G2369">
        <v>925</v>
      </c>
      <c r="H2369">
        <v>323750</v>
      </c>
      <c r="I2369" s="10">
        <v>129500</v>
      </c>
      <c r="J2369" s="15"/>
    </row>
    <row r="2370" spans="1:10">
      <c r="A2370" s="4" t="s">
        <v>1107</v>
      </c>
      <c r="B2370" s="4">
        <v>1185732</v>
      </c>
      <c r="C2370" s="5">
        <v>44202</v>
      </c>
      <c r="D2370" s="4" t="s">
        <v>984</v>
      </c>
      <c r="E2370" s="12" t="s">
        <v>1087</v>
      </c>
      <c r="F2370" s="13">
        <v>350.00000000000006</v>
      </c>
      <c r="G2370">
        <v>725</v>
      </c>
      <c r="H2370">
        <v>253750.00000000003</v>
      </c>
      <c r="I2370" s="10">
        <v>88812.5</v>
      </c>
      <c r="J2370" s="15"/>
    </row>
    <row r="2371" spans="1:10">
      <c r="A2371" s="4" t="s">
        <v>1107</v>
      </c>
      <c r="B2371" s="4">
        <v>1185732</v>
      </c>
      <c r="C2371" s="5">
        <v>44202</v>
      </c>
      <c r="D2371" s="4" t="s">
        <v>984</v>
      </c>
      <c r="E2371" s="12" t="s">
        <v>1087</v>
      </c>
      <c r="F2371" s="13">
        <v>250</v>
      </c>
      <c r="G2371">
        <v>725</v>
      </c>
      <c r="H2371">
        <v>181250</v>
      </c>
      <c r="I2371" s="10">
        <v>72500</v>
      </c>
      <c r="J2371" s="15"/>
    </row>
    <row r="2372" spans="1:10">
      <c r="A2372" s="4" t="s">
        <v>1107</v>
      </c>
      <c r="B2372" s="4">
        <v>1185732</v>
      </c>
      <c r="C2372" s="5">
        <v>44202</v>
      </c>
      <c r="D2372" s="4" t="s">
        <v>984</v>
      </c>
      <c r="E2372" s="12" t="s">
        <v>1087</v>
      </c>
      <c r="F2372" s="13">
        <v>300</v>
      </c>
      <c r="G2372">
        <v>575</v>
      </c>
      <c r="H2372">
        <v>172500</v>
      </c>
      <c r="I2372" s="10">
        <v>69000</v>
      </c>
      <c r="J2372" s="15"/>
    </row>
    <row r="2373" spans="1:10">
      <c r="A2373" s="4" t="s">
        <v>1107</v>
      </c>
      <c r="B2373" s="4">
        <v>1185732</v>
      </c>
      <c r="C2373" s="5">
        <v>44202</v>
      </c>
      <c r="D2373" s="4" t="s">
        <v>984</v>
      </c>
      <c r="E2373" s="12" t="s">
        <v>1087</v>
      </c>
      <c r="F2373" s="13">
        <v>450</v>
      </c>
      <c r="G2373">
        <v>625</v>
      </c>
      <c r="H2373">
        <v>281250</v>
      </c>
      <c r="I2373" s="10">
        <v>98437.5</v>
      </c>
      <c r="J2373" s="15"/>
    </row>
    <row r="2374" spans="1:10">
      <c r="A2374" s="4" t="s">
        <v>1107</v>
      </c>
      <c r="B2374" s="4">
        <v>1185732</v>
      </c>
      <c r="C2374" s="5">
        <v>44202</v>
      </c>
      <c r="D2374" s="4" t="s">
        <v>984</v>
      </c>
      <c r="E2374" s="12" t="s">
        <v>1087</v>
      </c>
      <c r="F2374" s="13">
        <v>350</v>
      </c>
      <c r="G2374">
        <v>725</v>
      </c>
      <c r="H2374">
        <v>253750</v>
      </c>
      <c r="I2374" s="10">
        <v>126875</v>
      </c>
      <c r="J2374" s="15"/>
    </row>
    <row r="2375" spans="1:10">
      <c r="A2375" s="4" t="s">
        <v>1107</v>
      </c>
      <c r="B2375" s="4">
        <v>1185732</v>
      </c>
      <c r="C2375" s="5">
        <v>44231</v>
      </c>
      <c r="D2375" s="4" t="s">
        <v>984</v>
      </c>
      <c r="E2375" s="12" t="s">
        <v>1087</v>
      </c>
      <c r="F2375" s="13">
        <v>350</v>
      </c>
      <c r="G2375">
        <v>975</v>
      </c>
      <c r="H2375">
        <v>341250</v>
      </c>
      <c r="I2375" s="10">
        <v>136500</v>
      </c>
      <c r="J2375" s="15"/>
    </row>
    <row r="2376" spans="1:10">
      <c r="A2376" s="4" t="s">
        <v>1107</v>
      </c>
      <c r="B2376" s="4">
        <v>1185732</v>
      </c>
      <c r="C2376" s="5">
        <v>44231</v>
      </c>
      <c r="D2376" s="4" t="s">
        <v>984</v>
      </c>
      <c r="E2376" s="12" t="s">
        <v>1087</v>
      </c>
      <c r="F2376" s="13">
        <v>350</v>
      </c>
      <c r="G2376">
        <v>625</v>
      </c>
      <c r="H2376">
        <v>218750</v>
      </c>
      <c r="I2376" s="10">
        <v>76562.5</v>
      </c>
      <c r="J2376" s="15"/>
    </row>
    <row r="2377" spans="1:10">
      <c r="A2377" s="4" t="s">
        <v>1107</v>
      </c>
      <c r="B2377" s="4">
        <v>1185732</v>
      </c>
      <c r="C2377" s="5">
        <v>44231</v>
      </c>
      <c r="D2377" s="4" t="s">
        <v>984</v>
      </c>
      <c r="E2377" s="12" t="s">
        <v>1087</v>
      </c>
      <c r="F2377" s="13">
        <v>250</v>
      </c>
      <c r="G2377">
        <v>675</v>
      </c>
      <c r="H2377">
        <v>168750</v>
      </c>
      <c r="I2377" s="10">
        <v>67500</v>
      </c>
      <c r="J2377" s="15"/>
    </row>
    <row r="2378" spans="1:10">
      <c r="A2378" s="4" t="s">
        <v>1107</v>
      </c>
      <c r="B2378" s="4">
        <v>1185732</v>
      </c>
      <c r="C2378" s="5">
        <v>44231</v>
      </c>
      <c r="D2378" s="4" t="s">
        <v>984</v>
      </c>
      <c r="E2378" s="12" t="s">
        <v>1087</v>
      </c>
      <c r="F2378" s="13">
        <v>300</v>
      </c>
      <c r="G2378">
        <v>525</v>
      </c>
      <c r="H2378">
        <v>157500</v>
      </c>
      <c r="I2378" s="10">
        <v>63000</v>
      </c>
      <c r="J2378" s="15"/>
    </row>
    <row r="2379" spans="1:10">
      <c r="A2379" s="4" t="s">
        <v>1107</v>
      </c>
      <c r="B2379" s="4">
        <v>1185732</v>
      </c>
      <c r="C2379" s="5">
        <v>44231</v>
      </c>
      <c r="D2379" s="4" t="s">
        <v>984</v>
      </c>
      <c r="E2379" s="12" t="s">
        <v>1087</v>
      </c>
      <c r="F2379" s="13">
        <v>450</v>
      </c>
      <c r="G2379">
        <v>600</v>
      </c>
      <c r="H2379">
        <v>270000</v>
      </c>
      <c r="I2379" s="10">
        <v>94500</v>
      </c>
      <c r="J2379" s="15"/>
    </row>
    <row r="2380" spans="1:10">
      <c r="A2380" s="4" t="s">
        <v>1107</v>
      </c>
      <c r="B2380" s="4">
        <v>1185732</v>
      </c>
      <c r="C2380" s="5">
        <v>44231</v>
      </c>
      <c r="D2380" s="4" t="s">
        <v>984</v>
      </c>
      <c r="E2380" s="12" t="s">
        <v>1088</v>
      </c>
      <c r="F2380" s="13">
        <v>300</v>
      </c>
      <c r="G2380">
        <v>700</v>
      </c>
      <c r="H2380">
        <v>210000</v>
      </c>
      <c r="I2380" s="10">
        <v>105000</v>
      </c>
      <c r="J2380" s="15"/>
    </row>
    <row r="2381" spans="1:10">
      <c r="A2381" s="4" t="s">
        <v>1107</v>
      </c>
      <c r="B2381" s="4">
        <v>1185732</v>
      </c>
      <c r="C2381" s="5">
        <v>44257</v>
      </c>
      <c r="D2381" s="4" t="s">
        <v>984</v>
      </c>
      <c r="E2381" s="12" t="s">
        <v>1086</v>
      </c>
      <c r="F2381" s="13">
        <v>300</v>
      </c>
      <c r="G2381">
        <v>920</v>
      </c>
      <c r="H2381">
        <v>276000</v>
      </c>
      <c r="I2381" s="10">
        <v>110400</v>
      </c>
      <c r="J2381" s="15"/>
    </row>
    <row r="2382" spans="1:10">
      <c r="A2382" s="4" t="s">
        <v>1107</v>
      </c>
      <c r="B2382" s="4">
        <v>1185732</v>
      </c>
      <c r="C2382" s="5">
        <v>44257</v>
      </c>
      <c r="D2382" s="4" t="s">
        <v>984</v>
      </c>
      <c r="E2382" s="12" t="s">
        <v>1086</v>
      </c>
      <c r="F2382" s="13">
        <v>300</v>
      </c>
      <c r="G2382">
        <v>600</v>
      </c>
      <c r="H2382">
        <v>180000</v>
      </c>
      <c r="I2382" s="10">
        <v>63000</v>
      </c>
      <c r="J2382" s="15"/>
    </row>
    <row r="2383" spans="1:10">
      <c r="A2383" s="4" t="s">
        <v>1107</v>
      </c>
      <c r="B2383" s="4">
        <v>1185732</v>
      </c>
      <c r="C2383" s="5">
        <v>44257</v>
      </c>
      <c r="D2383" s="4" t="s">
        <v>984</v>
      </c>
      <c r="E2383" s="12" t="s">
        <v>1087</v>
      </c>
      <c r="F2383" s="13">
        <v>200</v>
      </c>
      <c r="G2383">
        <v>625</v>
      </c>
      <c r="H2383">
        <v>125000</v>
      </c>
      <c r="I2383" s="10">
        <v>50000</v>
      </c>
      <c r="J2383" s="15"/>
    </row>
    <row r="2384" spans="1:10">
      <c r="A2384" s="4" t="s">
        <v>1107</v>
      </c>
      <c r="B2384" s="4">
        <v>1185732</v>
      </c>
      <c r="C2384" s="5">
        <v>44257</v>
      </c>
      <c r="D2384" s="4" t="s">
        <v>984</v>
      </c>
      <c r="E2384" s="12" t="s">
        <v>1087</v>
      </c>
      <c r="F2384" s="13">
        <v>250</v>
      </c>
      <c r="G2384">
        <v>475</v>
      </c>
      <c r="H2384">
        <v>118750</v>
      </c>
      <c r="I2384" s="10">
        <v>47500</v>
      </c>
      <c r="J2384" s="15"/>
    </row>
    <row r="2385" spans="1:10">
      <c r="A2385" s="4" t="s">
        <v>1107</v>
      </c>
      <c r="B2385" s="4">
        <v>1185732</v>
      </c>
      <c r="C2385" s="5">
        <v>44257</v>
      </c>
      <c r="D2385" s="4" t="s">
        <v>984</v>
      </c>
      <c r="E2385" s="12" t="s">
        <v>1087</v>
      </c>
      <c r="F2385" s="13">
        <v>400</v>
      </c>
      <c r="G2385">
        <v>525</v>
      </c>
      <c r="H2385">
        <v>210000</v>
      </c>
      <c r="I2385" s="10">
        <v>73500</v>
      </c>
      <c r="J2385" s="15"/>
    </row>
    <row r="2386" spans="1:10">
      <c r="A2386" s="4" t="s">
        <v>1107</v>
      </c>
      <c r="B2386" s="4">
        <v>1185732</v>
      </c>
      <c r="C2386" s="5">
        <v>44257</v>
      </c>
      <c r="D2386" s="4" t="s">
        <v>984</v>
      </c>
      <c r="E2386" s="12" t="s">
        <v>1087</v>
      </c>
      <c r="F2386" s="13">
        <v>300</v>
      </c>
      <c r="G2386">
        <v>625</v>
      </c>
      <c r="H2386">
        <v>187500</v>
      </c>
      <c r="I2386" s="10">
        <v>93750</v>
      </c>
      <c r="J2386" s="15"/>
    </row>
    <row r="2387" spans="1:10">
      <c r="A2387" s="4" t="s">
        <v>1107</v>
      </c>
      <c r="B2387" s="4">
        <v>1185732</v>
      </c>
      <c r="C2387" s="5">
        <v>44289</v>
      </c>
      <c r="D2387" s="4" t="s">
        <v>984</v>
      </c>
      <c r="E2387" s="12" t="s">
        <v>1086</v>
      </c>
      <c r="F2387" s="13">
        <v>300</v>
      </c>
      <c r="G2387">
        <v>875</v>
      </c>
      <c r="H2387">
        <v>262500</v>
      </c>
      <c r="I2387" s="10">
        <v>105000</v>
      </c>
      <c r="J2387" s="15"/>
    </row>
    <row r="2388" spans="1:10">
      <c r="A2388" s="4" t="s">
        <v>1107</v>
      </c>
      <c r="B2388" s="4">
        <v>1185732</v>
      </c>
      <c r="C2388" s="5">
        <v>44289</v>
      </c>
      <c r="D2388" s="4" t="s">
        <v>984</v>
      </c>
      <c r="E2388" s="12" t="s">
        <v>1088</v>
      </c>
      <c r="F2388" s="13">
        <v>300</v>
      </c>
      <c r="G2388">
        <v>575</v>
      </c>
      <c r="H2388">
        <v>172500</v>
      </c>
      <c r="I2388" s="10">
        <v>60375</v>
      </c>
      <c r="J2388" s="15"/>
    </row>
    <row r="2389" spans="1:10">
      <c r="A2389" s="4" t="s">
        <v>1107</v>
      </c>
      <c r="B2389" s="4">
        <v>1185732</v>
      </c>
      <c r="C2389" s="5">
        <v>44289</v>
      </c>
      <c r="D2389" s="4" t="s">
        <v>984</v>
      </c>
      <c r="E2389" s="12" t="s">
        <v>1087</v>
      </c>
      <c r="F2389" s="13">
        <v>200</v>
      </c>
      <c r="G2389">
        <v>575</v>
      </c>
      <c r="H2389">
        <v>115000</v>
      </c>
      <c r="I2389" s="10">
        <v>46000</v>
      </c>
      <c r="J2389" s="15"/>
    </row>
    <row r="2390" spans="1:10">
      <c r="A2390" s="4" t="s">
        <v>1107</v>
      </c>
      <c r="B2390" s="4">
        <v>1185732</v>
      </c>
      <c r="C2390" s="5">
        <v>44289</v>
      </c>
      <c r="D2390" s="4" t="s">
        <v>984</v>
      </c>
      <c r="E2390" s="12" t="s">
        <v>1086</v>
      </c>
      <c r="F2390" s="13">
        <v>250</v>
      </c>
      <c r="G2390">
        <v>500</v>
      </c>
      <c r="H2390">
        <v>125000</v>
      </c>
      <c r="I2390" s="10">
        <v>50000</v>
      </c>
      <c r="J2390" s="15"/>
    </row>
    <row r="2391" spans="1:10">
      <c r="A2391" s="4" t="s">
        <v>1107</v>
      </c>
      <c r="B2391" s="4">
        <v>1185732</v>
      </c>
      <c r="C2391" s="5">
        <v>44289</v>
      </c>
      <c r="D2391" s="4" t="s">
        <v>984</v>
      </c>
      <c r="E2391" s="12" t="s">
        <v>1086</v>
      </c>
      <c r="F2391" s="13">
        <v>450.00000000000006</v>
      </c>
      <c r="G2391">
        <v>525</v>
      </c>
      <c r="H2391">
        <v>236250.00000000003</v>
      </c>
      <c r="I2391" s="10">
        <v>82687.5</v>
      </c>
      <c r="J2391" s="15"/>
    </row>
    <row r="2392" spans="1:10">
      <c r="A2392" s="4" t="s">
        <v>1107</v>
      </c>
      <c r="B2392" s="4">
        <v>1185732</v>
      </c>
      <c r="C2392" s="5">
        <v>44289</v>
      </c>
      <c r="D2392" s="4" t="s">
        <v>984</v>
      </c>
      <c r="E2392" s="12" t="s">
        <v>1087</v>
      </c>
      <c r="F2392" s="13">
        <v>350</v>
      </c>
      <c r="G2392">
        <v>675</v>
      </c>
      <c r="H2392">
        <v>236250</v>
      </c>
      <c r="I2392" s="10">
        <v>118125</v>
      </c>
      <c r="J2392" s="15"/>
    </row>
    <row r="2393" spans="1:10">
      <c r="A2393" s="4" t="s">
        <v>1107</v>
      </c>
      <c r="B2393" s="4">
        <v>1185732</v>
      </c>
      <c r="C2393" s="5">
        <v>44318</v>
      </c>
      <c r="D2393" s="4" t="s">
        <v>984</v>
      </c>
      <c r="E2393" s="12" t="s">
        <v>1087</v>
      </c>
      <c r="F2393" s="13">
        <v>450</v>
      </c>
      <c r="G2393">
        <v>945</v>
      </c>
      <c r="H2393">
        <v>425250</v>
      </c>
      <c r="I2393" s="10">
        <v>170100</v>
      </c>
      <c r="J2393" s="15"/>
    </row>
    <row r="2394" spans="1:10">
      <c r="A2394" s="4" t="s">
        <v>1107</v>
      </c>
      <c r="B2394" s="4">
        <v>1185732</v>
      </c>
      <c r="C2394" s="5">
        <v>44318</v>
      </c>
      <c r="D2394" s="4" t="s">
        <v>984</v>
      </c>
      <c r="E2394" s="12" t="s">
        <v>1086</v>
      </c>
      <c r="F2394" s="13">
        <v>450</v>
      </c>
      <c r="G2394">
        <v>650</v>
      </c>
      <c r="H2394">
        <v>292500</v>
      </c>
      <c r="I2394" s="10">
        <v>102375</v>
      </c>
      <c r="J2394" s="15"/>
    </row>
    <row r="2395" spans="1:10">
      <c r="A2395" s="4" t="s">
        <v>1107</v>
      </c>
      <c r="B2395" s="4">
        <v>1185732</v>
      </c>
      <c r="C2395" s="5">
        <v>44318</v>
      </c>
      <c r="D2395" s="4" t="s">
        <v>984</v>
      </c>
      <c r="E2395" s="12" t="s">
        <v>1087</v>
      </c>
      <c r="F2395" s="13">
        <v>400</v>
      </c>
      <c r="G2395">
        <v>625</v>
      </c>
      <c r="H2395">
        <v>250000</v>
      </c>
      <c r="I2395" s="10">
        <v>100000</v>
      </c>
      <c r="J2395" s="15"/>
    </row>
    <row r="2396" spans="1:10">
      <c r="A2396" s="4" t="s">
        <v>1107</v>
      </c>
      <c r="B2396" s="4">
        <v>1185732</v>
      </c>
      <c r="C2396" s="5">
        <v>44318</v>
      </c>
      <c r="D2396" s="4" t="s">
        <v>984</v>
      </c>
      <c r="E2396" s="12" t="s">
        <v>1086</v>
      </c>
      <c r="F2396" s="13">
        <v>400</v>
      </c>
      <c r="G2396">
        <v>575</v>
      </c>
      <c r="H2396">
        <v>230000</v>
      </c>
      <c r="I2396" s="10">
        <v>92000</v>
      </c>
      <c r="J2396" s="15"/>
    </row>
    <row r="2397" spans="1:10">
      <c r="A2397" s="4" t="s">
        <v>1107</v>
      </c>
      <c r="B2397" s="4">
        <v>1185732</v>
      </c>
      <c r="C2397" s="5">
        <v>44318</v>
      </c>
      <c r="D2397" s="4" t="s">
        <v>984</v>
      </c>
      <c r="E2397" s="12" t="s">
        <v>1087</v>
      </c>
      <c r="F2397" s="13">
        <v>500</v>
      </c>
      <c r="G2397">
        <v>600</v>
      </c>
      <c r="H2397">
        <v>300000</v>
      </c>
      <c r="I2397" s="10">
        <v>105000</v>
      </c>
      <c r="J2397" s="15"/>
    </row>
    <row r="2398" spans="1:10">
      <c r="A2398" s="4" t="s">
        <v>1107</v>
      </c>
      <c r="B2398" s="4">
        <v>1185732</v>
      </c>
      <c r="C2398" s="5">
        <v>44318</v>
      </c>
      <c r="D2398" s="4" t="s">
        <v>984</v>
      </c>
      <c r="E2398" s="12" t="s">
        <v>1086</v>
      </c>
      <c r="F2398" s="13">
        <v>550</v>
      </c>
      <c r="G2398">
        <v>700</v>
      </c>
      <c r="H2398">
        <v>385000</v>
      </c>
      <c r="I2398" s="10">
        <v>192500</v>
      </c>
      <c r="J2398" s="15"/>
    </row>
    <row r="2399" spans="1:10">
      <c r="A2399" s="4" t="s">
        <v>1107</v>
      </c>
      <c r="B2399" s="4">
        <v>1185732</v>
      </c>
      <c r="C2399" s="5">
        <v>44351</v>
      </c>
      <c r="D2399" s="4" t="s">
        <v>984</v>
      </c>
      <c r="E2399" s="12" t="s">
        <v>1087</v>
      </c>
      <c r="F2399" s="13">
        <v>500</v>
      </c>
      <c r="G2399">
        <v>950</v>
      </c>
      <c r="H2399">
        <v>475000</v>
      </c>
      <c r="I2399" s="10">
        <v>190000</v>
      </c>
      <c r="J2399" s="15"/>
    </row>
    <row r="2400" spans="1:10">
      <c r="A2400" s="4" t="s">
        <v>1107</v>
      </c>
      <c r="B2400" s="4">
        <v>1185732</v>
      </c>
      <c r="C2400" s="5">
        <v>44351</v>
      </c>
      <c r="D2400" s="4" t="s">
        <v>984</v>
      </c>
      <c r="E2400" s="12" t="s">
        <v>1087</v>
      </c>
      <c r="F2400" s="13">
        <v>450</v>
      </c>
      <c r="G2400">
        <v>700</v>
      </c>
      <c r="H2400">
        <v>315000</v>
      </c>
      <c r="I2400" s="10">
        <v>110250</v>
      </c>
      <c r="J2400" s="15"/>
    </row>
    <row r="2401" spans="1:10">
      <c r="A2401" s="4" t="s">
        <v>1107</v>
      </c>
      <c r="B2401" s="4">
        <v>1185732</v>
      </c>
      <c r="C2401" s="5">
        <v>44351</v>
      </c>
      <c r="D2401" s="4" t="s">
        <v>984</v>
      </c>
      <c r="E2401" s="12" t="s">
        <v>1086</v>
      </c>
      <c r="F2401" s="13">
        <v>500</v>
      </c>
      <c r="G2401">
        <v>675</v>
      </c>
      <c r="H2401">
        <v>337500</v>
      </c>
      <c r="I2401" s="10">
        <v>135000</v>
      </c>
      <c r="J2401" s="15"/>
    </row>
    <row r="2402" spans="1:10">
      <c r="A2402" s="4" t="s">
        <v>1107</v>
      </c>
      <c r="B2402" s="4">
        <v>1185732</v>
      </c>
      <c r="C2402" s="5">
        <v>44351</v>
      </c>
      <c r="D2402" s="4" t="s">
        <v>984</v>
      </c>
      <c r="E2402" s="12" t="s">
        <v>1086</v>
      </c>
      <c r="F2402" s="13">
        <v>500</v>
      </c>
      <c r="G2402">
        <v>650</v>
      </c>
      <c r="H2402">
        <v>325000</v>
      </c>
      <c r="I2402" s="10">
        <v>130000</v>
      </c>
      <c r="J2402" s="15"/>
    </row>
    <row r="2403" spans="1:10">
      <c r="A2403" s="4" t="s">
        <v>1107</v>
      </c>
      <c r="B2403" s="4">
        <v>1185732</v>
      </c>
      <c r="C2403" s="5">
        <v>44351</v>
      </c>
      <c r="D2403" s="4" t="s">
        <v>984</v>
      </c>
      <c r="E2403" s="12" t="s">
        <v>1087</v>
      </c>
      <c r="F2403" s="13">
        <v>650</v>
      </c>
      <c r="G2403">
        <v>650</v>
      </c>
      <c r="H2403">
        <v>422500</v>
      </c>
      <c r="I2403" s="10">
        <v>147875</v>
      </c>
      <c r="J2403" s="15"/>
    </row>
    <row r="2404" spans="1:10">
      <c r="A2404" s="4" t="s">
        <v>1107</v>
      </c>
      <c r="B2404" s="4">
        <v>1185732</v>
      </c>
      <c r="C2404" s="5">
        <v>44351</v>
      </c>
      <c r="D2404" s="4" t="s">
        <v>984</v>
      </c>
      <c r="E2404" s="12" t="s">
        <v>1086</v>
      </c>
      <c r="F2404" s="13">
        <v>700</v>
      </c>
      <c r="G2404">
        <v>825</v>
      </c>
      <c r="H2404">
        <v>577500</v>
      </c>
      <c r="I2404" s="10">
        <v>288750</v>
      </c>
      <c r="J2404" s="15"/>
    </row>
    <row r="2405" spans="1:10">
      <c r="A2405" s="4" t="s">
        <v>1107</v>
      </c>
      <c r="B2405" s="4">
        <v>1185732</v>
      </c>
      <c r="C2405" s="5">
        <v>44379</v>
      </c>
      <c r="D2405" s="4" t="s">
        <v>984</v>
      </c>
      <c r="E2405" s="12" t="s">
        <v>1087</v>
      </c>
      <c r="F2405" s="13">
        <v>650</v>
      </c>
      <c r="G2405" s="40">
        <v>1050</v>
      </c>
      <c r="H2405">
        <v>682500</v>
      </c>
      <c r="I2405" s="10">
        <v>273000</v>
      </c>
      <c r="J2405" s="15"/>
    </row>
    <row r="2406" spans="1:10">
      <c r="A2406" s="4" t="s">
        <v>1107</v>
      </c>
      <c r="B2406" s="4">
        <v>1185732</v>
      </c>
      <c r="C2406" s="5">
        <v>44379</v>
      </c>
      <c r="D2406" s="4" t="s">
        <v>984</v>
      </c>
      <c r="E2406" s="12" t="s">
        <v>1087</v>
      </c>
      <c r="F2406" s="13">
        <v>600.00000000000011</v>
      </c>
      <c r="G2406">
        <v>800</v>
      </c>
      <c r="H2406">
        <v>480000.00000000006</v>
      </c>
      <c r="I2406" s="10">
        <v>168000</v>
      </c>
      <c r="J2406" s="15"/>
    </row>
    <row r="2407" spans="1:10">
      <c r="A2407" s="4" t="s">
        <v>1107</v>
      </c>
      <c r="B2407" s="4">
        <v>1185732</v>
      </c>
      <c r="C2407" s="5">
        <v>44379</v>
      </c>
      <c r="D2407" s="4" t="s">
        <v>984</v>
      </c>
      <c r="E2407" s="12" t="s">
        <v>1086</v>
      </c>
      <c r="F2407" s="13">
        <v>550</v>
      </c>
      <c r="G2407">
        <v>725</v>
      </c>
      <c r="H2407">
        <v>398750</v>
      </c>
      <c r="I2407" s="10">
        <v>159500</v>
      </c>
      <c r="J2407" s="15"/>
    </row>
    <row r="2408" spans="1:10">
      <c r="A2408" s="4" t="s">
        <v>1107</v>
      </c>
      <c r="B2408" s="4">
        <v>1185732</v>
      </c>
      <c r="C2408" s="5">
        <v>44379</v>
      </c>
      <c r="D2408" s="4" t="s">
        <v>984</v>
      </c>
      <c r="E2408" s="12" t="s">
        <v>1086</v>
      </c>
      <c r="F2408" s="13">
        <v>550</v>
      </c>
      <c r="G2408">
        <v>675</v>
      </c>
      <c r="H2408">
        <v>371250</v>
      </c>
      <c r="I2408" s="10">
        <v>148500</v>
      </c>
      <c r="J2408" s="15"/>
    </row>
    <row r="2409" spans="1:10">
      <c r="A2409" s="4" t="s">
        <v>1107</v>
      </c>
      <c r="B2409" s="4">
        <v>1185732</v>
      </c>
      <c r="C2409" s="5">
        <v>44379</v>
      </c>
      <c r="D2409" s="4" t="s">
        <v>984</v>
      </c>
      <c r="E2409" s="12" t="s">
        <v>1087</v>
      </c>
      <c r="F2409" s="13">
        <v>650</v>
      </c>
      <c r="G2409">
        <v>700</v>
      </c>
      <c r="H2409">
        <v>455000</v>
      </c>
      <c r="I2409" s="10">
        <v>159250</v>
      </c>
      <c r="J2409" s="15"/>
    </row>
    <row r="2410" spans="1:10">
      <c r="A2410" s="4" t="s">
        <v>1107</v>
      </c>
      <c r="B2410" s="4">
        <v>1185732</v>
      </c>
      <c r="C2410" s="5">
        <v>44379</v>
      </c>
      <c r="D2410" s="4" t="s">
        <v>984</v>
      </c>
      <c r="E2410" s="12" t="s">
        <v>1086</v>
      </c>
      <c r="F2410" s="13">
        <v>700</v>
      </c>
      <c r="G2410">
        <v>875</v>
      </c>
      <c r="H2410">
        <v>612500</v>
      </c>
      <c r="I2410" s="10">
        <v>306250</v>
      </c>
      <c r="J2410" s="15"/>
    </row>
    <row r="2411" spans="1:10">
      <c r="A2411" s="4" t="s">
        <v>1106</v>
      </c>
      <c r="B2411" s="4">
        <v>1185732</v>
      </c>
      <c r="C2411" s="5">
        <v>44411</v>
      </c>
      <c r="D2411" s="4" t="s">
        <v>984</v>
      </c>
      <c r="E2411" s="12" t="s">
        <v>1086</v>
      </c>
      <c r="F2411" s="13">
        <v>650</v>
      </c>
      <c r="G2411" s="40">
        <v>1025</v>
      </c>
      <c r="H2411">
        <v>666250</v>
      </c>
      <c r="I2411" s="10">
        <v>266500</v>
      </c>
      <c r="J2411" s="15"/>
    </row>
    <row r="2412" spans="1:10">
      <c r="A2412" s="4" t="s">
        <v>1106</v>
      </c>
      <c r="B2412" s="4">
        <v>1185732</v>
      </c>
      <c r="C2412" s="5">
        <v>44411</v>
      </c>
      <c r="D2412" s="4" t="s">
        <v>984</v>
      </c>
      <c r="E2412" s="12" t="s">
        <v>1087</v>
      </c>
      <c r="F2412" s="13">
        <v>600.00000000000011</v>
      </c>
      <c r="G2412">
        <v>800</v>
      </c>
      <c r="H2412">
        <v>480000.00000000006</v>
      </c>
      <c r="I2412" s="10">
        <v>168000</v>
      </c>
      <c r="J2412" s="15"/>
    </row>
    <row r="2413" spans="1:10">
      <c r="A2413" s="4" t="s">
        <v>1106</v>
      </c>
      <c r="B2413" s="4">
        <v>1185732</v>
      </c>
      <c r="C2413" s="5">
        <v>44411</v>
      </c>
      <c r="D2413" s="4" t="s">
        <v>984</v>
      </c>
      <c r="E2413" s="12" t="s">
        <v>1086</v>
      </c>
      <c r="F2413" s="13">
        <v>550</v>
      </c>
      <c r="G2413">
        <v>725</v>
      </c>
      <c r="H2413">
        <v>398750</v>
      </c>
      <c r="I2413" s="10">
        <v>159500</v>
      </c>
      <c r="J2413" s="15"/>
    </row>
    <row r="2414" spans="1:10">
      <c r="A2414" s="4" t="s">
        <v>1106</v>
      </c>
      <c r="B2414" s="4">
        <v>1185732</v>
      </c>
      <c r="C2414" s="5">
        <v>44411</v>
      </c>
      <c r="D2414" s="4" t="s">
        <v>984</v>
      </c>
      <c r="E2414" s="12" t="s">
        <v>1087</v>
      </c>
      <c r="F2414" s="13">
        <v>450</v>
      </c>
      <c r="G2414">
        <v>675</v>
      </c>
      <c r="H2414">
        <v>303750</v>
      </c>
      <c r="I2414" s="10">
        <v>121500</v>
      </c>
      <c r="J2414" s="15"/>
    </row>
    <row r="2415" spans="1:10">
      <c r="A2415" s="4" t="s">
        <v>1106</v>
      </c>
      <c r="B2415" s="4">
        <v>1185732</v>
      </c>
      <c r="C2415" s="5">
        <v>44411</v>
      </c>
      <c r="D2415" s="4" t="s">
        <v>984</v>
      </c>
      <c r="E2415" s="12" t="s">
        <v>1086</v>
      </c>
      <c r="F2415" s="13">
        <v>550</v>
      </c>
      <c r="G2415">
        <v>650</v>
      </c>
      <c r="H2415">
        <v>357500</v>
      </c>
      <c r="I2415" s="10">
        <v>125125</v>
      </c>
      <c r="J2415" s="15"/>
    </row>
    <row r="2416" spans="1:10">
      <c r="A2416" s="4" t="s">
        <v>1106</v>
      </c>
      <c r="B2416" s="4">
        <v>1185732</v>
      </c>
      <c r="C2416" s="5">
        <v>44411</v>
      </c>
      <c r="D2416" s="4" t="s">
        <v>984</v>
      </c>
      <c r="E2416" s="12" t="s">
        <v>1086</v>
      </c>
      <c r="F2416" s="13">
        <v>600</v>
      </c>
      <c r="G2416">
        <v>825</v>
      </c>
      <c r="H2416">
        <v>495000</v>
      </c>
      <c r="I2416" s="10">
        <v>247500</v>
      </c>
      <c r="J2416" s="15"/>
    </row>
    <row r="2417" spans="1:10">
      <c r="A2417" s="4" t="s">
        <v>1106</v>
      </c>
      <c r="B2417" s="4">
        <v>1185732</v>
      </c>
      <c r="C2417" s="5">
        <v>44441</v>
      </c>
      <c r="D2417" s="4" t="s">
        <v>984</v>
      </c>
      <c r="E2417" s="12" t="s">
        <v>1087</v>
      </c>
      <c r="F2417" s="13">
        <v>550</v>
      </c>
      <c r="G2417">
        <v>925</v>
      </c>
      <c r="H2417">
        <v>508750</v>
      </c>
      <c r="I2417" s="10">
        <v>203500</v>
      </c>
      <c r="J2417" s="15"/>
    </row>
    <row r="2418" spans="1:10">
      <c r="A2418" s="4" t="s">
        <v>1106</v>
      </c>
      <c r="B2418" s="4">
        <v>1185732</v>
      </c>
      <c r="C2418" s="5">
        <v>44441</v>
      </c>
      <c r="D2418" s="4" t="s">
        <v>984</v>
      </c>
      <c r="E2418" s="12" t="s">
        <v>1090</v>
      </c>
      <c r="F2418" s="13">
        <v>500</v>
      </c>
      <c r="G2418">
        <v>725</v>
      </c>
      <c r="H2418">
        <v>362500</v>
      </c>
      <c r="I2418" s="10">
        <v>126875</v>
      </c>
      <c r="J2418" s="15"/>
    </row>
    <row r="2419" spans="1:10">
      <c r="A2419" s="4" t="s">
        <v>1106</v>
      </c>
      <c r="B2419" s="4">
        <v>1185732</v>
      </c>
      <c r="C2419" s="5">
        <v>44441</v>
      </c>
      <c r="D2419" s="4" t="s">
        <v>984</v>
      </c>
      <c r="E2419" s="12" t="s">
        <v>1088</v>
      </c>
      <c r="F2419" s="13">
        <v>300</v>
      </c>
      <c r="G2419">
        <v>625</v>
      </c>
      <c r="H2419">
        <v>187500</v>
      </c>
      <c r="I2419" s="10">
        <v>75000</v>
      </c>
      <c r="J2419" s="15"/>
    </row>
    <row r="2420" spans="1:10">
      <c r="A2420" s="4" t="s">
        <v>1106</v>
      </c>
      <c r="B2420" s="4">
        <v>1185732</v>
      </c>
      <c r="C2420" s="5">
        <v>44441</v>
      </c>
      <c r="D2420" s="4" t="s">
        <v>984</v>
      </c>
      <c r="E2420" s="12" t="s">
        <v>1087</v>
      </c>
      <c r="F2420" s="13">
        <v>300</v>
      </c>
      <c r="G2420">
        <v>600</v>
      </c>
      <c r="H2420">
        <v>180000</v>
      </c>
      <c r="I2420" s="10">
        <v>72000</v>
      </c>
      <c r="J2420" s="15"/>
    </row>
    <row r="2421" spans="1:10">
      <c r="A2421" s="4" t="s">
        <v>1106</v>
      </c>
      <c r="B2421" s="4">
        <v>1185732</v>
      </c>
      <c r="C2421" s="5">
        <v>44441</v>
      </c>
      <c r="D2421" s="4" t="s">
        <v>984</v>
      </c>
      <c r="E2421" s="12" t="s">
        <v>1087</v>
      </c>
      <c r="F2421" s="13">
        <v>400.00000000000006</v>
      </c>
      <c r="G2421">
        <v>600</v>
      </c>
      <c r="H2421">
        <v>240000.00000000003</v>
      </c>
      <c r="I2421" s="10">
        <v>84000</v>
      </c>
      <c r="J2421" s="15"/>
    </row>
    <row r="2422" spans="1:10">
      <c r="A2422" s="4" t="s">
        <v>1106</v>
      </c>
      <c r="B2422" s="4">
        <v>1185732</v>
      </c>
      <c r="C2422" s="5">
        <v>44441</v>
      </c>
      <c r="D2422" s="4" t="s">
        <v>984</v>
      </c>
      <c r="E2422" s="12" t="s">
        <v>1087</v>
      </c>
      <c r="F2422" s="13">
        <v>450</v>
      </c>
      <c r="G2422">
        <v>700</v>
      </c>
      <c r="H2422">
        <v>315000</v>
      </c>
      <c r="I2422" s="10">
        <v>157500</v>
      </c>
      <c r="J2422" s="15"/>
    </row>
    <row r="2423" spans="1:10">
      <c r="A2423" s="4" t="s">
        <v>1106</v>
      </c>
      <c r="B2423" s="4">
        <v>1185732</v>
      </c>
      <c r="C2423" s="5">
        <v>44473</v>
      </c>
      <c r="D2423" s="4" t="s">
        <v>984</v>
      </c>
      <c r="E2423" s="12" t="s">
        <v>1086</v>
      </c>
      <c r="F2423" s="13">
        <v>450</v>
      </c>
      <c r="G2423">
        <v>875</v>
      </c>
      <c r="H2423">
        <v>393750</v>
      </c>
      <c r="I2423" s="10">
        <v>157500</v>
      </c>
      <c r="J2423" s="15"/>
    </row>
    <row r="2424" spans="1:10">
      <c r="A2424" s="4" t="s">
        <v>1106</v>
      </c>
      <c r="B2424" s="4">
        <v>1185732</v>
      </c>
      <c r="C2424" s="5">
        <v>44473</v>
      </c>
      <c r="D2424" s="4" t="s">
        <v>984</v>
      </c>
      <c r="E2424" s="12" t="s">
        <v>1089</v>
      </c>
      <c r="F2424" s="13">
        <v>350.00000000000006</v>
      </c>
      <c r="G2424">
        <v>700</v>
      </c>
      <c r="H2424">
        <v>245000.00000000003</v>
      </c>
      <c r="I2424" s="10">
        <v>85750</v>
      </c>
      <c r="J2424" s="15"/>
    </row>
    <row r="2425" spans="1:10">
      <c r="A2425" s="4" t="s">
        <v>1106</v>
      </c>
      <c r="B2425" s="4">
        <v>1185732</v>
      </c>
      <c r="C2425" s="5">
        <v>44473</v>
      </c>
      <c r="D2425" s="4" t="s">
        <v>984</v>
      </c>
      <c r="E2425" s="12" t="s">
        <v>1087</v>
      </c>
      <c r="F2425" s="13">
        <v>350</v>
      </c>
      <c r="G2425">
        <v>575</v>
      </c>
      <c r="H2425">
        <v>201250</v>
      </c>
      <c r="I2425" s="10">
        <v>80500</v>
      </c>
      <c r="J2425" s="15"/>
    </row>
    <row r="2426" spans="1:10">
      <c r="A2426" s="4" t="s">
        <v>1106</v>
      </c>
      <c r="B2426" s="4">
        <v>1185732</v>
      </c>
      <c r="C2426" s="5">
        <v>44473</v>
      </c>
      <c r="D2426" s="4" t="s">
        <v>984</v>
      </c>
      <c r="E2426" s="12" t="s">
        <v>1087</v>
      </c>
      <c r="F2426" s="13">
        <v>350</v>
      </c>
      <c r="G2426">
        <v>550</v>
      </c>
      <c r="H2426">
        <v>192500</v>
      </c>
      <c r="I2426" s="10">
        <v>77000</v>
      </c>
      <c r="J2426" s="15"/>
    </row>
    <row r="2427" spans="1:10">
      <c r="A2427" s="4" t="s">
        <v>1106</v>
      </c>
      <c r="B2427" s="4">
        <v>1185732</v>
      </c>
      <c r="C2427" s="5">
        <v>44473</v>
      </c>
      <c r="D2427" s="4" t="s">
        <v>984</v>
      </c>
      <c r="E2427" s="12" t="s">
        <v>1086</v>
      </c>
      <c r="F2427" s="13">
        <v>450.00000000000006</v>
      </c>
      <c r="G2427">
        <v>550</v>
      </c>
      <c r="H2427">
        <v>247500.00000000003</v>
      </c>
      <c r="I2427" s="10">
        <v>86625</v>
      </c>
      <c r="J2427" s="15"/>
    </row>
    <row r="2428" spans="1:10">
      <c r="A2428" s="4" t="s">
        <v>1106</v>
      </c>
      <c r="B2428" s="4">
        <v>1185732</v>
      </c>
      <c r="C2428" s="5">
        <v>44473</v>
      </c>
      <c r="D2428" s="4" t="s">
        <v>984</v>
      </c>
      <c r="E2428" s="12" t="s">
        <v>1087</v>
      </c>
      <c r="F2428" s="13">
        <v>500</v>
      </c>
      <c r="G2428">
        <v>675</v>
      </c>
      <c r="H2428">
        <v>337500</v>
      </c>
      <c r="I2428" s="10">
        <v>168750</v>
      </c>
      <c r="J2428" s="15"/>
    </row>
    <row r="2429" spans="1:10">
      <c r="A2429" s="4" t="s">
        <v>1106</v>
      </c>
      <c r="B2429" s="4">
        <v>1185732</v>
      </c>
      <c r="C2429" s="5">
        <v>44503</v>
      </c>
      <c r="D2429" s="4" t="s">
        <v>984</v>
      </c>
      <c r="E2429" s="12" t="s">
        <v>1087</v>
      </c>
      <c r="F2429" s="13">
        <v>450</v>
      </c>
      <c r="G2429">
        <v>825</v>
      </c>
      <c r="H2429">
        <v>371250</v>
      </c>
      <c r="I2429" s="10">
        <v>148500</v>
      </c>
      <c r="J2429" s="15"/>
    </row>
    <row r="2430" spans="1:10">
      <c r="A2430" s="4" t="s">
        <v>1106</v>
      </c>
      <c r="B2430" s="4">
        <v>1185732</v>
      </c>
      <c r="C2430" s="5">
        <v>44503</v>
      </c>
      <c r="D2430" s="4" t="s">
        <v>984</v>
      </c>
      <c r="E2430" s="12" t="s">
        <v>1088</v>
      </c>
      <c r="F2430" s="13">
        <v>350</v>
      </c>
      <c r="G2430">
        <v>650</v>
      </c>
      <c r="H2430">
        <v>227500</v>
      </c>
      <c r="I2430" s="10">
        <v>79625</v>
      </c>
      <c r="J2430" s="15"/>
    </row>
    <row r="2431" spans="1:10">
      <c r="A2431" s="4" t="s">
        <v>1106</v>
      </c>
      <c r="B2431" s="4">
        <v>1185732</v>
      </c>
      <c r="C2431" s="5">
        <v>44503</v>
      </c>
      <c r="D2431" s="4" t="s">
        <v>984</v>
      </c>
      <c r="E2431" s="12" t="s">
        <v>1087</v>
      </c>
      <c r="F2431" s="13">
        <v>400</v>
      </c>
      <c r="G2431">
        <v>595</v>
      </c>
      <c r="H2431">
        <v>238000</v>
      </c>
      <c r="I2431" s="10">
        <v>95200</v>
      </c>
      <c r="J2431" s="15"/>
    </row>
    <row r="2432" spans="1:10">
      <c r="A2432" s="4" t="s">
        <v>1106</v>
      </c>
      <c r="B2432" s="4">
        <v>1185732</v>
      </c>
      <c r="C2432" s="5">
        <v>44503</v>
      </c>
      <c r="D2432" s="4" t="s">
        <v>984</v>
      </c>
      <c r="E2432" s="12" t="s">
        <v>1086</v>
      </c>
      <c r="F2432" s="13">
        <v>600</v>
      </c>
      <c r="G2432">
        <v>650</v>
      </c>
      <c r="H2432">
        <v>390000</v>
      </c>
      <c r="I2432" s="10">
        <v>156000</v>
      </c>
      <c r="J2432" s="15"/>
    </row>
    <row r="2433" spans="1:10">
      <c r="A2433" s="4" t="s">
        <v>1106</v>
      </c>
      <c r="B2433" s="4">
        <v>1185732</v>
      </c>
      <c r="C2433" s="5">
        <v>44503</v>
      </c>
      <c r="D2433" s="4" t="s">
        <v>984</v>
      </c>
      <c r="E2433" s="12" t="s">
        <v>1087</v>
      </c>
      <c r="F2433" s="13">
        <v>750.00000000000011</v>
      </c>
      <c r="G2433">
        <v>625</v>
      </c>
      <c r="H2433">
        <v>468750.00000000006</v>
      </c>
      <c r="I2433" s="10">
        <v>164062.5</v>
      </c>
      <c r="J2433" s="15"/>
    </row>
    <row r="2434" spans="1:10">
      <c r="A2434" s="4" t="s">
        <v>1106</v>
      </c>
      <c r="B2434" s="4">
        <v>1185732</v>
      </c>
      <c r="C2434" s="5">
        <v>44503</v>
      </c>
      <c r="D2434" s="4" t="s">
        <v>984</v>
      </c>
      <c r="E2434" s="12" t="s">
        <v>1087</v>
      </c>
      <c r="F2434" s="13">
        <v>750</v>
      </c>
      <c r="G2434">
        <v>725</v>
      </c>
      <c r="H2434">
        <v>543750</v>
      </c>
      <c r="I2434" s="10">
        <v>271875</v>
      </c>
      <c r="J2434" s="15"/>
    </row>
    <row r="2435" spans="1:10">
      <c r="A2435" s="4" t="s">
        <v>1106</v>
      </c>
      <c r="B2435" s="4">
        <v>1185732</v>
      </c>
      <c r="C2435" s="5">
        <v>44532</v>
      </c>
      <c r="D2435" s="4" t="s">
        <v>984</v>
      </c>
      <c r="E2435" s="12" t="s">
        <v>1088</v>
      </c>
      <c r="F2435" s="13">
        <v>700</v>
      </c>
      <c r="G2435">
        <v>975</v>
      </c>
      <c r="H2435">
        <v>682500</v>
      </c>
      <c r="I2435" s="10">
        <v>273000</v>
      </c>
      <c r="J2435" s="15"/>
    </row>
    <row r="2436" spans="1:10">
      <c r="A2436" s="4" t="s">
        <v>1106</v>
      </c>
      <c r="B2436" s="4">
        <v>1185732</v>
      </c>
      <c r="C2436" s="5">
        <v>44532</v>
      </c>
      <c r="D2436" s="4" t="s">
        <v>984</v>
      </c>
      <c r="E2436" s="12" t="s">
        <v>1086</v>
      </c>
      <c r="F2436" s="13">
        <v>600.00000000000011</v>
      </c>
      <c r="G2436">
        <v>775</v>
      </c>
      <c r="H2436">
        <v>465000.00000000006</v>
      </c>
      <c r="I2436" s="10">
        <v>162750</v>
      </c>
      <c r="J2436" s="15"/>
    </row>
    <row r="2437" spans="1:10">
      <c r="A2437" s="4" t="s">
        <v>1106</v>
      </c>
      <c r="B2437" s="4">
        <v>1185732</v>
      </c>
      <c r="C2437" s="5">
        <v>44532</v>
      </c>
      <c r="D2437" s="4" t="s">
        <v>984</v>
      </c>
      <c r="E2437" s="12" t="s">
        <v>1087</v>
      </c>
      <c r="F2437" s="13">
        <v>600</v>
      </c>
      <c r="G2437">
        <v>725</v>
      </c>
      <c r="H2437">
        <v>435000</v>
      </c>
      <c r="I2437" s="10">
        <v>174000</v>
      </c>
      <c r="J2437" s="15"/>
    </row>
    <row r="2438" spans="1:10">
      <c r="A2438" s="4" t="s">
        <v>1106</v>
      </c>
      <c r="B2438" s="4">
        <v>1185732</v>
      </c>
      <c r="C2438" s="5">
        <v>44532</v>
      </c>
      <c r="D2438" s="4" t="s">
        <v>984</v>
      </c>
      <c r="E2438" s="12" t="s">
        <v>1087</v>
      </c>
      <c r="F2438" s="13">
        <v>600</v>
      </c>
      <c r="G2438">
        <v>675</v>
      </c>
      <c r="H2438">
        <v>405000</v>
      </c>
      <c r="I2438" s="10">
        <v>162000</v>
      </c>
      <c r="J2438" s="15"/>
    </row>
    <row r="2439" spans="1:10">
      <c r="A2439" s="4" t="s">
        <v>1106</v>
      </c>
      <c r="B2439" s="4">
        <v>1185732</v>
      </c>
      <c r="C2439" s="5">
        <v>44532</v>
      </c>
      <c r="D2439" s="4" t="s">
        <v>984</v>
      </c>
      <c r="E2439" s="12" t="s">
        <v>1087</v>
      </c>
      <c r="F2439" s="13">
        <v>700.00000000000011</v>
      </c>
      <c r="G2439">
        <v>675</v>
      </c>
      <c r="H2439">
        <v>472500.00000000006</v>
      </c>
      <c r="I2439" s="10">
        <v>165375</v>
      </c>
      <c r="J2439" s="15"/>
    </row>
    <row r="2440" spans="1:10">
      <c r="A2440" s="4" t="s">
        <v>1106</v>
      </c>
      <c r="B2440" s="4">
        <v>1185732</v>
      </c>
      <c r="C2440" s="5">
        <v>44532</v>
      </c>
      <c r="D2440" s="4" t="s">
        <v>984</v>
      </c>
      <c r="E2440" s="12" t="s">
        <v>1087</v>
      </c>
      <c r="F2440" s="13">
        <v>750</v>
      </c>
      <c r="G2440">
        <v>775</v>
      </c>
      <c r="H2440">
        <v>581250</v>
      </c>
      <c r="I2440" s="10">
        <v>290625</v>
      </c>
      <c r="J2440" s="15"/>
    </row>
    <row r="2441" spans="1:10">
      <c r="A2441" s="4" t="s">
        <v>1106</v>
      </c>
      <c r="B2441" s="4">
        <v>1185732</v>
      </c>
      <c r="C2441" s="5">
        <v>44209</v>
      </c>
      <c r="D2441" s="4" t="s">
        <v>984</v>
      </c>
      <c r="E2441" s="12" t="s">
        <v>1087</v>
      </c>
      <c r="F2441" s="13">
        <v>350</v>
      </c>
      <c r="G2441">
        <v>775</v>
      </c>
      <c r="H2441">
        <v>271250</v>
      </c>
      <c r="I2441" s="10">
        <v>108500</v>
      </c>
      <c r="J2441" s="15"/>
    </row>
    <row r="2442" spans="1:10">
      <c r="A2442" s="4" t="s">
        <v>1106</v>
      </c>
      <c r="B2442" s="4">
        <v>1185732</v>
      </c>
      <c r="C2442" s="5">
        <v>44209</v>
      </c>
      <c r="D2442" s="4" t="s">
        <v>984</v>
      </c>
      <c r="E2442" s="12" t="s">
        <v>1086</v>
      </c>
      <c r="F2442" s="13">
        <v>350</v>
      </c>
      <c r="G2442">
        <v>575</v>
      </c>
      <c r="H2442">
        <v>201250</v>
      </c>
      <c r="I2442" s="10">
        <v>70437.5</v>
      </c>
      <c r="J2442" s="15"/>
    </row>
    <row r="2443" spans="1:10">
      <c r="A2443" s="4" t="s">
        <v>1106</v>
      </c>
      <c r="B2443" s="4">
        <v>1185732</v>
      </c>
      <c r="C2443" s="5">
        <v>44209</v>
      </c>
      <c r="D2443" s="4" t="s">
        <v>984</v>
      </c>
      <c r="E2443" s="12" t="s">
        <v>1086</v>
      </c>
      <c r="F2443" s="13">
        <v>250</v>
      </c>
      <c r="G2443">
        <v>575</v>
      </c>
      <c r="H2443">
        <v>143750</v>
      </c>
      <c r="I2443" s="10">
        <v>57500</v>
      </c>
      <c r="J2443" s="15"/>
    </row>
    <row r="2444" spans="1:10">
      <c r="A2444" s="4" t="s">
        <v>1106</v>
      </c>
      <c r="B2444" s="4">
        <v>1185732</v>
      </c>
      <c r="C2444" s="5">
        <v>44209</v>
      </c>
      <c r="D2444" s="4" t="s">
        <v>984</v>
      </c>
      <c r="E2444" s="12" t="s">
        <v>1087</v>
      </c>
      <c r="F2444" s="13">
        <v>300</v>
      </c>
      <c r="G2444">
        <v>425</v>
      </c>
      <c r="H2444">
        <v>127500</v>
      </c>
      <c r="I2444" s="10">
        <v>51000</v>
      </c>
      <c r="J2444" s="15"/>
    </row>
    <row r="2445" spans="1:10">
      <c r="A2445" s="4" t="s">
        <v>1106</v>
      </c>
      <c r="B2445" s="4">
        <v>1185732</v>
      </c>
      <c r="C2445" s="5">
        <v>44209</v>
      </c>
      <c r="D2445" s="4" t="s">
        <v>984</v>
      </c>
      <c r="E2445" s="12" t="s">
        <v>1086</v>
      </c>
      <c r="F2445" s="13">
        <v>450</v>
      </c>
      <c r="G2445">
        <v>475</v>
      </c>
      <c r="H2445">
        <v>213750</v>
      </c>
      <c r="I2445" s="10">
        <v>74812.5</v>
      </c>
      <c r="J2445" s="15"/>
    </row>
    <row r="2446" spans="1:10">
      <c r="A2446" s="4" t="s">
        <v>1106</v>
      </c>
      <c r="B2446" s="4">
        <v>1185732</v>
      </c>
      <c r="C2446" s="5">
        <v>44209</v>
      </c>
      <c r="D2446" s="4" t="s">
        <v>984</v>
      </c>
      <c r="E2446" s="12" t="s">
        <v>1087</v>
      </c>
      <c r="F2446" s="13">
        <v>350</v>
      </c>
      <c r="G2446">
        <v>575</v>
      </c>
      <c r="H2446">
        <v>201250</v>
      </c>
      <c r="I2446" s="10">
        <v>100625</v>
      </c>
      <c r="J2446" s="15"/>
    </row>
    <row r="2447" spans="1:10">
      <c r="A2447" s="4" t="s">
        <v>1106</v>
      </c>
      <c r="B2447" s="4">
        <v>1185732</v>
      </c>
      <c r="C2447" s="5">
        <v>44238</v>
      </c>
      <c r="D2447" s="4" t="s">
        <v>984</v>
      </c>
      <c r="E2447" s="12" t="s">
        <v>1088</v>
      </c>
      <c r="F2447" s="13">
        <v>350</v>
      </c>
      <c r="G2447">
        <v>825</v>
      </c>
      <c r="H2447">
        <v>288750</v>
      </c>
      <c r="I2447" s="10">
        <v>115500</v>
      </c>
      <c r="J2447" s="15"/>
    </row>
    <row r="2448" spans="1:10">
      <c r="A2448" s="4" t="s">
        <v>1106</v>
      </c>
      <c r="B2448" s="4">
        <v>1185732</v>
      </c>
      <c r="C2448" s="5">
        <v>44238</v>
      </c>
      <c r="D2448" s="4" t="s">
        <v>984</v>
      </c>
      <c r="E2448" s="12" t="s">
        <v>1086</v>
      </c>
      <c r="F2448" s="13">
        <v>350</v>
      </c>
      <c r="G2448">
        <v>475</v>
      </c>
      <c r="H2448">
        <v>166250</v>
      </c>
      <c r="I2448" s="10">
        <v>58187.5</v>
      </c>
      <c r="J2448" s="15"/>
    </row>
    <row r="2449" spans="1:10">
      <c r="A2449" s="4" t="s">
        <v>1106</v>
      </c>
      <c r="B2449" s="4">
        <v>1185732</v>
      </c>
      <c r="C2449" s="5">
        <v>44238</v>
      </c>
      <c r="D2449" s="4" t="s">
        <v>984</v>
      </c>
      <c r="E2449" s="12" t="s">
        <v>1087</v>
      </c>
      <c r="F2449" s="13">
        <v>250</v>
      </c>
      <c r="G2449">
        <v>525</v>
      </c>
      <c r="H2449">
        <v>131250</v>
      </c>
      <c r="I2449" s="10">
        <v>52500</v>
      </c>
      <c r="J2449" s="15"/>
    </row>
    <row r="2450" spans="1:10">
      <c r="A2450" s="4" t="s">
        <v>1106</v>
      </c>
      <c r="B2450" s="4">
        <v>1185732</v>
      </c>
      <c r="C2450" s="5">
        <v>44238</v>
      </c>
      <c r="D2450" s="4" t="s">
        <v>535</v>
      </c>
      <c r="E2450" s="12" t="s">
        <v>1087</v>
      </c>
      <c r="F2450" s="13">
        <v>300</v>
      </c>
      <c r="G2450">
        <v>375</v>
      </c>
      <c r="H2450">
        <v>112500</v>
      </c>
      <c r="I2450" s="10">
        <v>45000</v>
      </c>
      <c r="J2450" s="15"/>
    </row>
    <row r="2451" spans="1:10">
      <c r="A2451" s="4" t="s">
        <v>1106</v>
      </c>
      <c r="B2451" s="4">
        <v>1185732</v>
      </c>
      <c r="C2451" s="5">
        <v>44238</v>
      </c>
      <c r="D2451" s="4" t="s">
        <v>535</v>
      </c>
      <c r="E2451" s="12" t="s">
        <v>1087</v>
      </c>
      <c r="F2451" s="13">
        <v>450</v>
      </c>
      <c r="G2451">
        <v>450</v>
      </c>
      <c r="H2451">
        <v>202500</v>
      </c>
      <c r="I2451" s="10">
        <v>70875</v>
      </c>
      <c r="J2451" s="15"/>
    </row>
    <row r="2452" spans="1:10">
      <c r="A2452" s="4" t="s">
        <v>1106</v>
      </c>
      <c r="B2452" s="4">
        <v>1185732</v>
      </c>
      <c r="C2452" s="5">
        <v>44238</v>
      </c>
      <c r="D2452" s="4" t="s">
        <v>535</v>
      </c>
      <c r="E2452" s="12" t="s">
        <v>1087</v>
      </c>
      <c r="F2452" s="13">
        <v>300</v>
      </c>
      <c r="G2452">
        <v>550</v>
      </c>
      <c r="H2452">
        <v>165000</v>
      </c>
      <c r="I2452" s="10">
        <v>82500</v>
      </c>
      <c r="J2452" s="15"/>
    </row>
    <row r="2453" spans="1:10">
      <c r="A2453" s="4" t="s">
        <v>1106</v>
      </c>
      <c r="B2453" s="4">
        <v>1185732</v>
      </c>
      <c r="C2453" s="5">
        <v>44264</v>
      </c>
      <c r="D2453" s="4" t="s">
        <v>535</v>
      </c>
      <c r="E2453" s="12" t="s">
        <v>1086</v>
      </c>
      <c r="F2453" s="13">
        <v>300</v>
      </c>
      <c r="G2453">
        <v>770</v>
      </c>
      <c r="H2453">
        <v>231000</v>
      </c>
      <c r="I2453" s="10">
        <v>92400</v>
      </c>
      <c r="J2453" s="15"/>
    </row>
    <row r="2454" spans="1:10">
      <c r="A2454" s="4" t="s">
        <v>1106</v>
      </c>
      <c r="B2454" s="4">
        <v>1185732</v>
      </c>
      <c r="C2454" s="5">
        <v>44264</v>
      </c>
      <c r="D2454" s="4" t="s">
        <v>535</v>
      </c>
      <c r="E2454" s="12" t="s">
        <v>1087</v>
      </c>
      <c r="F2454" s="13">
        <v>300</v>
      </c>
      <c r="G2454">
        <v>450</v>
      </c>
      <c r="H2454">
        <v>135000</v>
      </c>
      <c r="I2454" s="10">
        <v>47250</v>
      </c>
      <c r="J2454" s="15"/>
    </row>
    <row r="2455" spans="1:10">
      <c r="A2455" s="4" t="s">
        <v>1106</v>
      </c>
      <c r="B2455" s="4">
        <v>1185732</v>
      </c>
      <c r="C2455" s="5">
        <v>44264</v>
      </c>
      <c r="D2455" s="4" t="s">
        <v>535</v>
      </c>
      <c r="E2455" s="12" t="s">
        <v>1087</v>
      </c>
      <c r="F2455" s="13">
        <v>200</v>
      </c>
      <c r="G2455">
        <v>475</v>
      </c>
      <c r="H2455">
        <v>95000</v>
      </c>
      <c r="I2455" s="10">
        <v>38000</v>
      </c>
      <c r="J2455" s="15"/>
    </row>
    <row r="2456" spans="1:10">
      <c r="A2456" s="4" t="s">
        <v>1106</v>
      </c>
      <c r="B2456" s="4">
        <v>1185732</v>
      </c>
      <c r="C2456" s="5">
        <v>44264</v>
      </c>
      <c r="D2456" s="4" t="s">
        <v>535</v>
      </c>
      <c r="E2456" s="12" t="s">
        <v>1087</v>
      </c>
      <c r="F2456" s="13">
        <v>250</v>
      </c>
      <c r="G2456">
        <v>325</v>
      </c>
      <c r="H2456">
        <v>81250</v>
      </c>
      <c r="I2456" s="10">
        <v>32500</v>
      </c>
      <c r="J2456" s="15"/>
    </row>
    <row r="2457" spans="1:10">
      <c r="A2457" s="4" t="s">
        <v>1106</v>
      </c>
      <c r="B2457" s="4">
        <v>1185732</v>
      </c>
      <c r="C2457" s="5">
        <v>44264</v>
      </c>
      <c r="D2457" s="4" t="s">
        <v>535</v>
      </c>
      <c r="E2457" s="12" t="s">
        <v>1088</v>
      </c>
      <c r="F2457" s="13">
        <v>400</v>
      </c>
      <c r="G2457">
        <v>375</v>
      </c>
      <c r="H2457">
        <v>150000</v>
      </c>
      <c r="I2457" s="10">
        <v>52500</v>
      </c>
      <c r="J2457" s="15"/>
    </row>
    <row r="2458" spans="1:10">
      <c r="A2458" s="4" t="s">
        <v>1106</v>
      </c>
      <c r="B2458" s="4">
        <v>1185732</v>
      </c>
      <c r="C2458" s="5">
        <v>44264</v>
      </c>
      <c r="D2458" s="4" t="s">
        <v>535</v>
      </c>
      <c r="E2458" s="12" t="s">
        <v>1087</v>
      </c>
      <c r="F2458" s="13">
        <v>300</v>
      </c>
      <c r="G2458">
        <v>475</v>
      </c>
      <c r="H2458">
        <v>142500</v>
      </c>
      <c r="I2458" s="10">
        <v>71250</v>
      </c>
      <c r="J2458" s="15"/>
    </row>
    <row r="2459" spans="1:10">
      <c r="A2459" s="4" t="s">
        <v>1106</v>
      </c>
      <c r="B2459" s="4">
        <v>1185732</v>
      </c>
      <c r="C2459" s="5">
        <v>44296</v>
      </c>
      <c r="D2459" s="4" t="s">
        <v>535</v>
      </c>
      <c r="E2459" s="12" t="s">
        <v>1087</v>
      </c>
      <c r="F2459" s="13">
        <v>300</v>
      </c>
      <c r="G2459">
        <v>725</v>
      </c>
      <c r="H2459">
        <v>217500</v>
      </c>
      <c r="I2459" s="10">
        <v>87000</v>
      </c>
      <c r="J2459" s="15"/>
    </row>
    <row r="2460" spans="1:10">
      <c r="A2460" s="4" t="s">
        <v>1106</v>
      </c>
      <c r="B2460" s="4">
        <v>1185732</v>
      </c>
      <c r="C2460" s="5">
        <v>44296</v>
      </c>
      <c r="D2460" s="4" t="s">
        <v>535</v>
      </c>
      <c r="E2460" s="12" t="s">
        <v>1087</v>
      </c>
      <c r="F2460" s="13">
        <v>300.00000000000006</v>
      </c>
      <c r="G2460">
        <v>425</v>
      </c>
      <c r="H2460">
        <v>127500.00000000001</v>
      </c>
      <c r="I2460" s="10">
        <v>44625</v>
      </c>
      <c r="J2460" s="15"/>
    </row>
    <row r="2461" spans="1:10">
      <c r="A2461" s="4" t="s">
        <v>1106</v>
      </c>
      <c r="B2461" s="4">
        <v>1185732</v>
      </c>
      <c r="C2461" s="5">
        <v>44296</v>
      </c>
      <c r="D2461" s="4" t="s">
        <v>535</v>
      </c>
      <c r="E2461" s="12" t="s">
        <v>1087</v>
      </c>
      <c r="F2461" s="13">
        <v>200</v>
      </c>
      <c r="G2461">
        <v>425</v>
      </c>
      <c r="H2461">
        <v>85000</v>
      </c>
      <c r="I2461" s="10">
        <v>34000</v>
      </c>
      <c r="J2461" s="15"/>
    </row>
    <row r="2462" spans="1:10">
      <c r="A2462" s="4" t="s">
        <v>1106</v>
      </c>
      <c r="B2462" s="4">
        <v>1185732</v>
      </c>
      <c r="C2462" s="5">
        <v>44296</v>
      </c>
      <c r="D2462" s="4" t="s">
        <v>535</v>
      </c>
      <c r="E2462" s="12" t="s">
        <v>1087</v>
      </c>
      <c r="F2462" s="13">
        <v>250</v>
      </c>
      <c r="G2462">
        <v>350</v>
      </c>
      <c r="H2462">
        <v>87500</v>
      </c>
      <c r="I2462" s="10">
        <v>35000</v>
      </c>
      <c r="J2462" s="15"/>
    </row>
    <row r="2463" spans="1:10">
      <c r="A2463" s="4" t="s">
        <v>1106</v>
      </c>
      <c r="B2463" s="4">
        <v>1185732</v>
      </c>
      <c r="C2463" s="5">
        <v>44296</v>
      </c>
      <c r="D2463" s="4" t="s">
        <v>535</v>
      </c>
      <c r="E2463" s="12" t="s">
        <v>1087</v>
      </c>
      <c r="F2463" s="13">
        <v>450</v>
      </c>
      <c r="G2463">
        <v>375</v>
      </c>
      <c r="H2463">
        <v>168750</v>
      </c>
      <c r="I2463" s="10">
        <v>59062.5</v>
      </c>
      <c r="J2463" s="15"/>
    </row>
    <row r="2464" spans="1:10">
      <c r="A2464" s="4" t="s">
        <v>1106</v>
      </c>
      <c r="B2464" s="4">
        <v>1185732</v>
      </c>
      <c r="C2464" s="5">
        <v>44296</v>
      </c>
      <c r="D2464" s="4" t="s">
        <v>535</v>
      </c>
      <c r="E2464" s="12" t="s">
        <v>1087</v>
      </c>
      <c r="F2464" s="13">
        <v>350</v>
      </c>
      <c r="G2464">
        <v>525</v>
      </c>
      <c r="H2464">
        <v>183750</v>
      </c>
      <c r="I2464" s="10">
        <v>91875</v>
      </c>
      <c r="J2464" s="15"/>
    </row>
    <row r="2465" spans="1:10">
      <c r="A2465" s="4" t="s">
        <v>1106</v>
      </c>
      <c r="B2465" s="4">
        <v>1185732</v>
      </c>
      <c r="C2465" s="5">
        <v>44325</v>
      </c>
      <c r="D2465" s="4" t="s">
        <v>535</v>
      </c>
      <c r="E2465" s="12" t="s">
        <v>1089</v>
      </c>
      <c r="F2465" s="13">
        <v>450</v>
      </c>
      <c r="G2465">
        <v>795</v>
      </c>
      <c r="H2465">
        <v>357750</v>
      </c>
      <c r="I2465" s="10">
        <v>143100</v>
      </c>
      <c r="J2465" s="15"/>
    </row>
    <row r="2466" spans="1:10">
      <c r="A2466" s="4" t="s">
        <v>1106</v>
      </c>
      <c r="B2466" s="4">
        <v>1185732</v>
      </c>
      <c r="C2466" s="5">
        <v>44325</v>
      </c>
      <c r="D2466" s="4" t="s">
        <v>535</v>
      </c>
      <c r="E2466" s="12" t="s">
        <v>1087</v>
      </c>
      <c r="F2466" s="13">
        <v>450</v>
      </c>
      <c r="G2466">
        <v>500</v>
      </c>
      <c r="H2466">
        <v>225000</v>
      </c>
      <c r="I2466" s="10">
        <v>78750</v>
      </c>
      <c r="J2466" s="15"/>
    </row>
    <row r="2467" spans="1:10">
      <c r="A2467" s="4" t="s">
        <v>1106</v>
      </c>
      <c r="B2467" s="4">
        <v>1185732</v>
      </c>
      <c r="C2467" s="5">
        <v>44325</v>
      </c>
      <c r="D2467" s="4" t="s">
        <v>535</v>
      </c>
      <c r="E2467" s="12" t="s">
        <v>1086</v>
      </c>
      <c r="F2467" s="13">
        <v>400</v>
      </c>
      <c r="G2467">
        <v>475</v>
      </c>
      <c r="H2467">
        <v>190000</v>
      </c>
      <c r="I2467" s="10">
        <v>76000</v>
      </c>
      <c r="J2467" s="15"/>
    </row>
    <row r="2468" spans="1:10">
      <c r="A2468" s="4" t="s">
        <v>1106</v>
      </c>
      <c r="B2468" s="4">
        <v>1185732</v>
      </c>
      <c r="C2468" s="5">
        <v>44325</v>
      </c>
      <c r="D2468" s="4" t="s">
        <v>535</v>
      </c>
      <c r="E2468" s="12" t="s">
        <v>1086</v>
      </c>
      <c r="F2468" s="13">
        <v>400</v>
      </c>
      <c r="G2468">
        <v>425</v>
      </c>
      <c r="H2468">
        <v>170000</v>
      </c>
      <c r="I2468" s="10">
        <v>68000</v>
      </c>
      <c r="J2468" s="15"/>
    </row>
    <row r="2469" spans="1:10">
      <c r="A2469" s="4" t="s">
        <v>1106</v>
      </c>
      <c r="B2469" s="4">
        <v>1185732</v>
      </c>
      <c r="C2469" s="5">
        <v>44325</v>
      </c>
      <c r="D2469" s="4" t="s">
        <v>535</v>
      </c>
      <c r="E2469" s="12" t="s">
        <v>1090</v>
      </c>
      <c r="F2469" s="13">
        <v>500</v>
      </c>
      <c r="G2469">
        <v>450</v>
      </c>
      <c r="H2469">
        <v>225000</v>
      </c>
      <c r="I2469" s="10">
        <v>78750</v>
      </c>
      <c r="J2469" s="15"/>
    </row>
    <row r="2470" spans="1:10">
      <c r="A2470" s="4" t="s">
        <v>1106</v>
      </c>
      <c r="B2470" s="4">
        <v>1185732</v>
      </c>
      <c r="C2470" s="5">
        <v>44325</v>
      </c>
      <c r="D2470" s="4" t="s">
        <v>535</v>
      </c>
      <c r="E2470" s="12" t="s">
        <v>1087</v>
      </c>
      <c r="F2470" s="13">
        <v>550</v>
      </c>
      <c r="G2470">
        <v>550</v>
      </c>
      <c r="H2470">
        <v>302500</v>
      </c>
      <c r="I2470" s="10">
        <v>151250</v>
      </c>
      <c r="J2470" s="15"/>
    </row>
    <row r="2471" spans="1:10">
      <c r="A2471" s="4" t="s">
        <v>1106</v>
      </c>
      <c r="B2471" s="4">
        <v>1185732</v>
      </c>
      <c r="C2471" s="5">
        <v>44358</v>
      </c>
      <c r="D2471" s="4" t="s">
        <v>535</v>
      </c>
      <c r="E2471" s="12" t="s">
        <v>1087</v>
      </c>
      <c r="F2471" s="13">
        <v>500</v>
      </c>
      <c r="G2471">
        <v>800</v>
      </c>
      <c r="H2471">
        <v>400000</v>
      </c>
      <c r="I2471" s="10">
        <v>160000</v>
      </c>
      <c r="J2471" s="15"/>
    </row>
    <row r="2472" spans="1:10">
      <c r="A2472" s="4" t="s">
        <v>1106</v>
      </c>
      <c r="B2472" s="4">
        <v>1185732</v>
      </c>
      <c r="C2472" s="5">
        <v>44358</v>
      </c>
      <c r="D2472" s="4" t="s">
        <v>535</v>
      </c>
      <c r="E2472" s="12" t="s">
        <v>1086</v>
      </c>
      <c r="F2472" s="13">
        <v>450.00000000000006</v>
      </c>
      <c r="G2472">
        <v>550</v>
      </c>
      <c r="H2472">
        <v>247500.00000000003</v>
      </c>
      <c r="I2472" s="10">
        <v>86625</v>
      </c>
      <c r="J2472" s="15"/>
    </row>
    <row r="2473" spans="1:10">
      <c r="A2473" s="4" t="s">
        <v>1106</v>
      </c>
      <c r="B2473" s="4">
        <v>1185732</v>
      </c>
      <c r="C2473" s="5">
        <v>44358</v>
      </c>
      <c r="D2473" s="4" t="s">
        <v>535</v>
      </c>
      <c r="E2473" s="12" t="s">
        <v>1086</v>
      </c>
      <c r="F2473" s="13">
        <v>500</v>
      </c>
      <c r="G2473">
        <v>525</v>
      </c>
      <c r="H2473">
        <v>262500</v>
      </c>
      <c r="I2473" s="10">
        <v>105000</v>
      </c>
      <c r="J2473" s="15"/>
    </row>
    <row r="2474" spans="1:10">
      <c r="A2474" s="4" t="s">
        <v>1106</v>
      </c>
      <c r="B2474" s="4">
        <v>1185732</v>
      </c>
      <c r="C2474" s="5">
        <v>44358</v>
      </c>
      <c r="D2474" s="4" t="s">
        <v>535</v>
      </c>
      <c r="E2474" s="12" t="s">
        <v>1087</v>
      </c>
      <c r="F2474" s="13">
        <v>500</v>
      </c>
      <c r="G2474">
        <v>500</v>
      </c>
      <c r="H2474">
        <v>250000</v>
      </c>
      <c r="I2474" s="10">
        <v>100000</v>
      </c>
      <c r="J2474" s="15"/>
    </row>
    <row r="2475" spans="1:10">
      <c r="A2475" s="4" t="s">
        <v>1106</v>
      </c>
      <c r="B2475" s="4">
        <v>1185732</v>
      </c>
      <c r="C2475" s="5">
        <v>44358</v>
      </c>
      <c r="D2475" s="4" t="s">
        <v>535</v>
      </c>
      <c r="E2475" s="12" t="s">
        <v>1086</v>
      </c>
      <c r="F2475" s="13">
        <v>650</v>
      </c>
      <c r="G2475">
        <v>500</v>
      </c>
      <c r="H2475">
        <v>325000</v>
      </c>
      <c r="I2475" s="10">
        <v>113750</v>
      </c>
      <c r="J2475" s="15"/>
    </row>
    <row r="2476" spans="1:10">
      <c r="A2476" s="4" t="s">
        <v>1106</v>
      </c>
      <c r="B2476" s="4">
        <v>1185732</v>
      </c>
      <c r="C2476" s="5">
        <v>44358</v>
      </c>
      <c r="D2476" s="4" t="s">
        <v>535</v>
      </c>
      <c r="E2476" s="12" t="s">
        <v>1086</v>
      </c>
      <c r="F2476" s="13">
        <v>700</v>
      </c>
      <c r="G2476">
        <v>675</v>
      </c>
      <c r="H2476">
        <v>472500</v>
      </c>
      <c r="I2476" s="10">
        <v>236250</v>
      </c>
      <c r="J2476" s="15"/>
    </row>
    <row r="2477" spans="1:10">
      <c r="A2477" s="4" t="s">
        <v>1106</v>
      </c>
      <c r="B2477" s="4">
        <v>1185732</v>
      </c>
      <c r="C2477" s="5">
        <v>44386</v>
      </c>
      <c r="D2477" s="4" t="s">
        <v>535</v>
      </c>
      <c r="E2477" s="12" t="s">
        <v>1087</v>
      </c>
      <c r="F2477" s="13">
        <v>650</v>
      </c>
      <c r="G2477">
        <v>900</v>
      </c>
      <c r="H2477">
        <v>585000</v>
      </c>
      <c r="I2477" s="10">
        <v>234000</v>
      </c>
      <c r="J2477" s="15"/>
    </row>
    <row r="2478" spans="1:10">
      <c r="A2478" s="4" t="s">
        <v>1106</v>
      </c>
      <c r="B2478" s="4">
        <v>1185732</v>
      </c>
      <c r="C2478" s="5">
        <v>44386</v>
      </c>
      <c r="D2478" s="4" t="s">
        <v>535</v>
      </c>
      <c r="E2478" s="12" t="s">
        <v>1087</v>
      </c>
      <c r="F2478" s="13">
        <v>600</v>
      </c>
      <c r="G2478">
        <v>650</v>
      </c>
      <c r="H2478">
        <v>390000</v>
      </c>
      <c r="I2478" s="10">
        <v>136500</v>
      </c>
      <c r="J2478" s="15"/>
    </row>
    <row r="2479" spans="1:10">
      <c r="A2479" s="4" t="s">
        <v>1106</v>
      </c>
      <c r="B2479" s="4">
        <v>1185732</v>
      </c>
      <c r="C2479" s="5">
        <v>44386</v>
      </c>
      <c r="D2479" s="4" t="s">
        <v>535</v>
      </c>
      <c r="E2479" s="12" t="s">
        <v>1086</v>
      </c>
      <c r="F2479" s="13">
        <v>550</v>
      </c>
      <c r="G2479">
        <v>575</v>
      </c>
      <c r="H2479">
        <v>316250</v>
      </c>
      <c r="I2479" s="10">
        <v>126500</v>
      </c>
      <c r="J2479" s="15"/>
    </row>
    <row r="2480" spans="1:10">
      <c r="A2480" s="4" t="s">
        <v>1106</v>
      </c>
      <c r="B2480" s="4">
        <v>1185732</v>
      </c>
      <c r="C2480" s="5">
        <v>44386</v>
      </c>
      <c r="D2480" s="4" t="s">
        <v>535</v>
      </c>
      <c r="E2480" s="12" t="s">
        <v>1087</v>
      </c>
      <c r="F2480" s="13">
        <v>550</v>
      </c>
      <c r="G2480">
        <v>525</v>
      </c>
      <c r="H2480">
        <v>288750</v>
      </c>
      <c r="I2480" s="10">
        <v>115500</v>
      </c>
      <c r="J2480" s="15"/>
    </row>
    <row r="2481" spans="1:10">
      <c r="A2481" s="4" t="s">
        <v>1106</v>
      </c>
      <c r="B2481" s="4">
        <v>1185732</v>
      </c>
      <c r="C2481" s="5">
        <v>44386</v>
      </c>
      <c r="D2481" s="4" t="s">
        <v>535</v>
      </c>
      <c r="E2481" s="12" t="s">
        <v>1087</v>
      </c>
      <c r="F2481" s="13">
        <v>650</v>
      </c>
      <c r="G2481">
        <v>550</v>
      </c>
      <c r="H2481">
        <v>357500</v>
      </c>
      <c r="I2481" s="10">
        <v>125125</v>
      </c>
      <c r="J2481" s="15"/>
    </row>
    <row r="2482" spans="1:10">
      <c r="A2482" s="4" t="s">
        <v>1106</v>
      </c>
      <c r="B2482" s="4">
        <v>1185732</v>
      </c>
      <c r="C2482" s="5">
        <v>44386</v>
      </c>
      <c r="D2482" s="4" t="s">
        <v>535</v>
      </c>
      <c r="E2482" s="12" t="s">
        <v>1088</v>
      </c>
      <c r="F2482" s="13">
        <v>700</v>
      </c>
      <c r="G2482">
        <v>725</v>
      </c>
      <c r="H2482">
        <v>507500</v>
      </c>
      <c r="I2482" s="10">
        <v>253750</v>
      </c>
      <c r="J2482" s="15"/>
    </row>
    <row r="2483" spans="1:10">
      <c r="A2483" s="4" t="s">
        <v>1106</v>
      </c>
      <c r="B2483" s="4">
        <v>1185732</v>
      </c>
      <c r="C2483" s="5">
        <v>44418</v>
      </c>
      <c r="D2483" s="4" t="s">
        <v>535</v>
      </c>
      <c r="E2483" s="12" t="s">
        <v>1087</v>
      </c>
      <c r="F2483" s="13">
        <v>650</v>
      </c>
      <c r="G2483">
        <v>875</v>
      </c>
      <c r="H2483">
        <v>568750</v>
      </c>
      <c r="I2483" s="10">
        <v>227500</v>
      </c>
      <c r="J2483" s="15"/>
    </row>
    <row r="2484" spans="1:10">
      <c r="A2484" s="4" t="s">
        <v>1106</v>
      </c>
      <c r="B2484" s="4">
        <v>1185732</v>
      </c>
      <c r="C2484" s="5">
        <v>44418</v>
      </c>
      <c r="D2484" s="4" t="s">
        <v>535</v>
      </c>
      <c r="E2484" s="12" t="s">
        <v>1088</v>
      </c>
      <c r="F2484" s="13">
        <v>600</v>
      </c>
      <c r="G2484">
        <v>650</v>
      </c>
      <c r="H2484">
        <v>390000</v>
      </c>
      <c r="I2484" s="10">
        <v>136500</v>
      </c>
      <c r="J2484" s="15"/>
    </row>
    <row r="2485" spans="1:10">
      <c r="A2485" s="4" t="s">
        <v>1106</v>
      </c>
      <c r="B2485" s="4">
        <v>1185732</v>
      </c>
      <c r="C2485" s="5">
        <v>44418</v>
      </c>
      <c r="D2485" s="4" t="s">
        <v>535</v>
      </c>
      <c r="E2485" s="12" t="s">
        <v>1087</v>
      </c>
      <c r="F2485" s="13">
        <v>550</v>
      </c>
      <c r="G2485">
        <v>575</v>
      </c>
      <c r="H2485">
        <v>316250</v>
      </c>
      <c r="I2485" s="10">
        <v>126500</v>
      </c>
      <c r="J2485" s="15"/>
    </row>
    <row r="2486" spans="1:10">
      <c r="A2486" s="4" t="s">
        <v>1106</v>
      </c>
      <c r="B2486" s="4">
        <v>1185732</v>
      </c>
      <c r="C2486" s="5">
        <v>44418</v>
      </c>
      <c r="D2486" s="4" t="s">
        <v>535</v>
      </c>
      <c r="E2486" s="12" t="s">
        <v>1087</v>
      </c>
      <c r="F2486" s="13">
        <v>450</v>
      </c>
      <c r="G2486">
        <v>525</v>
      </c>
      <c r="H2486">
        <v>236250</v>
      </c>
      <c r="I2486" s="10">
        <v>94500</v>
      </c>
      <c r="J2486" s="15"/>
    </row>
    <row r="2487" spans="1:10">
      <c r="A2487" s="4" t="s">
        <v>1106</v>
      </c>
      <c r="B2487" s="4">
        <v>1185732</v>
      </c>
      <c r="C2487" s="5">
        <v>44418</v>
      </c>
      <c r="D2487" s="4" t="s">
        <v>535</v>
      </c>
      <c r="E2487" s="12" t="s">
        <v>1087</v>
      </c>
      <c r="F2487" s="13">
        <v>550</v>
      </c>
      <c r="G2487">
        <v>500</v>
      </c>
      <c r="H2487">
        <v>275000</v>
      </c>
      <c r="I2487" s="10">
        <v>96250</v>
      </c>
      <c r="J2487" s="15"/>
    </row>
    <row r="2488" spans="1:10">
      <c r="A2488" s="4" t="s">
        <v>1106</v>
      </c>
      <c r="B2488" s="4">
        <v>1185732</v>
      </c>
      <c r="C2488" s="5">
        <v>44418</v>
      </c>
      <c r="D2488" s="4" t="s">
        <v>535</v>
      </c>
      <c r="E2488" s="12" t="s">
        <v>1087</v>
      </c>
      <c r="F2488" s="13">
        <v>600</v>
      </c>
      <c r="G2488">
        <v>675</v>
      </c>
      <c r="H2488">
        <v>405000</v>
      </c>
      <c r="I2488" s="10">
        <v>202500</v>
      </c>
      <c r="J2488" s="15"/>
    </row>
    <row r="2489" spans="1:10">
      <c r="A2489" s="4" t="s">
        <v>1106</v>
      </c>
      <c r="B2489" s="4">
        <v>1185732</v>
      </c>
      <c r="C2489" s="5">
        <v>44448</v>
      </c>
      <c r="D2489" s="4" t="s">
        <v>535</v>
      </c>
      <c r="E2489" s="12" t="s">
        <v>1087</v>
      </c>
      <c r="F2489" s="13">
        <v>550</v>
      </c>
      <c r="G2489">
        <v>775</v>
      </c>
      <c r="H2489">
        <v>426250</v>
      </c>
      <c r="I2489" s="10">
        <v>170500</v>
      </c>
      <c r="J2489" s="15"/>
    </row>
    <row r="2490" spans="1:10">
      <c r="A2490" s="4" t="s">
        <v>1106</v>
      </c>
      <c r="B2490" s="4">
        <v>1185732</v>
      </c>
      <c r="C2490" s="5">
        <v>44448</v>
      </c>
      <c r="D2490" s="4" t="s">
        <v>535</v>
      </c>
      <c r="E2490" s="12" t="s">
        <v>1087</v>
      </c>
      <c r="F2490" s="13">
        <v>500</v>
      </c>
      <c r="G2490">
        <v>575</v>
      </c>
      <c r="H2490">
        <v>287500</v>
      </c>
      <c r="I2490" s="10">
        <v>100625</v>
      </c>
      <c r="J2490" s="15"/>
    </row>
    <row r="2491" spans="1:10">
      <c r="A2491" s="4" t="s">
        <v>1106</v>
      </c>
      <c r="B2491" s="4">
        <v>1185732</v>
      </c>
      <c r="C2491" s="5">
        <v>44448</v>
      </c>
      <c r="D2491" s="4" t="s">
        <v>535</v>
      </c>
      <c r="E2491" s="12" t="s">
        <v>1087</v>
      </c>
      <c r="F2491" s="13">
        <v>250</v>
      </c>
      <c r="G2491">
        <v>475</v>
      </c>
      <c r="H2491">
        <v>118750</v>
      </c>
      <c r="I2491" s="10">
        <v>47500</v>
      </c>
      <c r="J2491" s="15"/>
    </row>
    <row r="2492" spans="1:10">
      <c r="A2492" s="4" t="s">
        <v>1106</v>
      </c>
      <c r="B2492" s="4">
        <v>1185732</v>
      </c>
      <c r="C2492" s="5">
        <v>44448</v>
      </c>
      <c r="D2492" s="4" t="s">
        <v>535</v>
      </c>
      <c r="E2492" s="12" t="s">
        <v>1086</v>
      </c>
      <c r="F2492" s="13">
        <v>250</v>
      </c>
      <c r="G2492">
        <v>450</v>
      </c>
      <c r="H2492">
        <v>112500</v>
      </c>
      <c r="I2492" s="10">
        <v>45000</v>
      </c>
      <c r="J2492" s="15"/>
    </row>
    <row r="2493" spans="1:10">
      <c r="A2493" s="4" t="s">
        <v>1106</v>
      </c>
      <c r="B2493" s="4">
        <v>1185732</v>
      </c>
      <c r="C2493" s="5">
        <v>44448</v>
      </c>
      <c r="D2493" s="4" t="s">
        <v>535</v>
      </c>
      <c r="E2493" s="12" t="s">
        <v>1086</v>
      </c>
      <c r="F2493" s="13">
        <v>350</v>
      </c>
      <c r="G2493">
        <v>450</v>
      </c>
      <c r="H2493">
        <v>157500</v>
      </c>
      <c r="I2493" s="10">
        <v>55125</v>
      </c>
      <c r="J2493" s="15"/>
    </row>
    <row r="2494" spans="1:10">
      <c r="A2494" s="4" t="s">
        <v>1106</v>
      </c>
      <c r="B2494" s="4">
        <v>1185732</v>
      </c>
      <c r="C2494" s="5">
        <v>44448</v>
      </c>
      <c r="D2494" s="4" t="s">
        <v>535</v>
      </c>
      <c r="E2494" s="12" t="s">
        <v>1087</v>
      </c>
      <c r="F2494" s="13">
        <v>400</v>
      </c>
      <c r="G2494">
        <v>550</v>
      </c>
      <c r="H2494">
        <v>220000</v>
      </c>
      <c r="I2494" s="10">
        <v>110000</v>
      </c>
      <c r="J2494" s="15"/>
    </row>
    <row r="2495" spans="1:10">
      <c r="A2495" s="4" t="s">
        <v>1106</v>
      </c>
      <c r="B2495" s="4">
        <v>1185732</v>
      </c>
      <c r="C2495" s="5">
        <v>44480</v>
      </c>
      <c r="D2495" s="4" t="s">
        <v>535</v>
      </c>
      <c r="E2495" s="12" t="s">
        <v>1086</v>
      </c>
      <c r="F2495" s="13">
        <v>400</v>
      </c>
      <c r="G2495">
        <v>725</v>
      </c>
      <c r="H2495">
        <v>290000</v>
      </c>
      <c r="I2495" s="10">
        <v>116000</v>
      </c>
      <c r="J2495" s="15"/>
    </row>
    <row r="2496" spans="1:10">
      <c r="A2496" s="4" t="s">
        <v>1106</v>
      </c>
      <c r="B2496" s="4">
        <v>1185732</v>
      </c>
      <c r="C2496" s="5">
        <v>44480</v>
      </c>
      <c r="D2496" s="4" t="s">
        <v>535</v>
      </c>
      <c r="E2496" s="12" t="s">
        <v>1087</v>
      </c>
      <c r="F2496" s="13">
        <v>300</v>
      </c>
      <c r="G2496">
        <v>550</v>
      </c>
      <c r="H2496">
        <v>165000</v>
      </c>
      <c r="I2496" s="10">
        <v>57750</v>
      </c>
      <c r="J2496" s="15"/>
    </row>
    <row r="2498" spans="7:9">
      <c r="G2498" s="110">
        <f>SUM(G2:G2496)</f>
        <v>1276990</v>
      </c>
      <c r="H2498" s="110">
        <f>SUM(H2:H2496)</f>
        <v>666022750</v>
      </c>
      <c r="I2498" s="110">
        <f>SUM(I2:I2496)</f>
        <v>242903800</v>
      </c>
    </row>
    <row r="2499" spans="7:9">
      <c r="G2499" s="109">
        <f>AVERAGE(G2:G2496)</f>
        <v>511.81963927855713</v>
      </c>
      <c r="H2499" s="109">
        <f>AVERAGE(H2:H2496)</f>
        <v>266942.98597194388</v>
      </c>
      <c r="I2499" s="109">
        <f>AVERAGE(I2:I2496)</f>
        <v>97356.232464929853</v>
      </c>
    </row>
  </sheetData>
  <autoFilter ref="A1:I2496" xr:uid="{C0B64072-1F3D-4363-AAF2-31FC12A435C4}"/>
  <conditionalFormatting sqref="G2:G2496">
    <cfRule type="cellIs" dxfId="0" priority="1" operator="greaterThan">
      <formula>1000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B2A6F-4176-4B03-B669-720A4B64EA30}">
  <dimension ref="C3:D14"/>
  <sheetViews>
    <sheetView workbookViewId="0">
      <selection activeCell="G11" sqref="G11"/>
    </sheetView>
  </sheetViews>
  <sheetFormatPr defaultRowHeight="14.5"/>
  <cols>
    <col min="3" max="3" width="9.453125" bestFit="1" customWidth="1"/>
    <col min="4" max="4" width="76.1796875" customWidth="1"/>
  </cols>
  <sheetData>
    <row r="3" spans="3:4" ht="15" thickBot="1"/>
    <row r="4" spans="3:4" ht="15" thickBot="1">
      <c r="C4" s="113" t="s">
        <v>1188</v>
      </c>
      <c r="D4" s="113" t="s">
        <v>1189</v>
      </c>
    </row>
    <row r="5" spans="3:4" ht="15" thickBot="1">
      <c r="C5" s="115">
        <v>1</v>
      </c>
      <c r="D5" s="114" t="s">
        <v>1190</v>
      </c>
    </row>
    <row r="6" spans="3:4" ht="15" thickBot="1">
      <c r="C6" s="115">
        <v>2</v>
      </c>
      <c r="D6" s="131" t="s">
        <v>1191</v>
      </c>
    </row>
    <row r="7" spans="3:4" ht="15" thickBot="1">
      <c r="C7" s="115">
        <v>3</v>
      </c>
      <c r="D7" s="152" t="s">
        <v>1233</v>
      </c>
    </row>
    <row r="8" spans="3:4" ht="15" thickBot="1">
      <c r="C8" s="116">
        <v>4</v>
      </c>
      <c r="D8" s="133" t="s">
        <v>1192</v>
      </c>
    </row>
    <row r="9" spans="3:4" ht="15" thickBot="1">
      <c r="C9" s="115">
        <v>5</v>
      </c>
      <c r="D9" s="152" t="s">
        <v>1234</v>
      </c>
    </row>
    <row r="10" spans="3:4" ht="15" thickBot="1">
      <c r="C10" s="115">
        <v>6</v>
      </c>
      <c r="D10" s="132" t="s">
        <v>1193</v>
      </c>
    </row>
    <row r="11" spans="3:4" ht="15" thickBot="1">
      <c r="C11" s="115">
        <v>7</v>
      </c>
      <c r="D11" s="132" t="s">
        <v>1194</v>
      </c>
    </row>
    <row r="12" spans="3:4" ht="15" thickBot="1">
      <c r="C12" s="115">
        <v>8</v>
      </c>
      <c r="D12" s="132" t="s">
        <v>1195</v>
      </c>
    </row>
    <row r="13" spans="3:4" ht="15" thickBot="1">
      <c r="C13" s="115">
        <v>9</v>
      </c>
      <c r="D13" s="132" t="s">
        <v>1196</v>
      </c>
    </row>
    <row r="14" spans="3:4" ht="15" thickBot="1">
      <c r="C14" s="116">
        <v>10</v>
      </c>
      <c r="D14" s="133" t="s">
        <v>1197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Nike Sales Data</vt:lpstr>
      <vt:lpstr>Chapter 1</vt:lpstr>
      <vt:lpstr>Chapter 2</vt:lpstr>
      <vt:lpstr>Chapter 2 CountIF</vt:lpstr>
      <vt:lpstr>Chapt3 Data Display-Pie chart </vt:lpstr>
      <vt:lpstr>Chapter 3 Line Chart </vt:lpstr>
      <vt:lpstr>Chapter 3 Bar Chart </vt:lpstr>
      <vt:lpstr>Chapter 4 Rules</vt:lpstr>
      <vt:lpstr>Chapter 5 Lookups</vt:lpstr>
      <vt:lpstr>Chapter 5 Index Match </vt:lpstr>
      <vt:lpstr>Chapt6 Capital Project Analysis</vt:lpstr>
      <vt:lpstr>Chapter 7 Slicers </vt:lpstr>
      <vt:lpstr>Chp 8 Break Even Analysis</vt:lpstr>
      <vt:lpstr>Ch 9 Goal Seek</vt:lpstr>
      <vt:lpstr>Stockchart </vt:lpstr>
      <vt:lpstr>Chapter 10 Macros</vt:lpstr>
      <vt:lpstr>Summary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dc:creator>
  <cp:lastModifiedBy>Dharmin Sanghvi</cp:lastModifiedBy>
  <dcterms:created xsi:type="dcterms:W3CDTF">2015-06-05T18:17:00Z</dcterms:created>
  <dcterms:modified xsi:type="dcterms:W3CDTF">2024-04-23T17:55:50Z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0CAAFAAD5BCC49A895F9F2EDACF7B931_13</vt:lpwstr>
  </property>
  <property fmtid="{D5CDD505-2E9C-101B-9397-08002B2CF9AE}" pid="3" name="KSOProductBuildVer">
    <vt:lpwstr>1033-12.2.0.13306</vt:lpwstr>
  </property>
</Properties>
</file>